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i.bona\Desktop\"/>
    </mc:Choice>
  </mc:AlternateContent>
  <xr:revisionPtr revIDLastSave="0" documentId="13_ncr:1_{D2454DE7-2199-48A6-A3F9-22A8886D004D}" xr6:coauthVersionLast="47" xr6:coauthVersionMax="47" xr10:uidLastSave="{00000000-0000-0000-0000-000000000000}"/>
  <bookViews>
    <workbookView xWindow="-108" yWindow="-108" windowWidth="23256" windowHeight="12456" tabRatio="797" activeTab="2" xr2:uid="{51158348-5015-434F-9047-5942B165B60C}"/>
  </bookViews>
  <sheets>
    <sheet name="Plan OI" sheetId="4" r:id="rId1"/>
    <sheet name="Presupuesto" sheetId="9" r:id="rId2"/>
    <sheet name="Presupuesto vs Real" sheetId="44" r:id="rId3"/>
    <sheet name="BD Plan Detallado" sheetId="1" r:id="rId4"/>
    <sheet name="Flujo de Caja" sheetId="3" r:id="rId5"/>
    <sheet name="PRESSTO PD TIPO C" sheetId="38" r:id="rId6"/>
    <sheet name="Formato de seguimiento Terrenas" sheetId="37" r:id="rId7"/>
    <sheet name="Revisado y Comprado" sheetId="40" r:id="rId8"/>
    <sheet name="Data" sheetId="39" r:id="rId9"/>
    <sheet name="Plan Alto Nivel" sheetId="34" r:id="rId10"/>
    <sheet name="Consideraciones " sheetId="31" r:id="rId11"/>
    <sheet name="Plan trabajo - Seguimiento" sheetId="32" r:id="rId12"/>
    <sheet name="Tiempo-termino Importación" sheetId="27" r:id="rId13"/>
    <sheet name="Hoja5" sheetId="43" r:id="rId14"/>
    <sheet name="Pre-Liquidar" sheetId="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4">#REF!</definedName>
    <definedName name="\6">#REF!</definedName>
    <definedName name="\A">#REF!</definedName>
    <definedName name="\E">#REF!</definedName>
    <definedName name="\I">#REF!</definedName>
    <definedName name="\M">#REF!</definedName>
    <definedName name="\N">#REF!</definedName>
    <definedName name="\O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V" localSheetId="5">[1]LoV!$A$147:$B$217</definedName>
    <definedName name="_EV">#REF!</definedName>
    <definedName name="_xlnm._FilterDatabase" localSheetId="6" hidden="1">#N/A</definedName>
    <definedName name="_xlnm._FilterDatabase" localSheetId="11" hidden="1">'Plan trabajo - Seguimiento'!$B$4:$H$5</definedName>
    <definedName name="_GC" localSheetId="5">[1]LoV!$U$2:$V$169</definedName>
    <definedName name="_GC">#REF!</definedName>
    <definedName name="_IIM" localSheetId="5">[1]LoV!$A$116:$B$133</definedName>
    <definedName name="_IIM">#REF!</definedName>
    <definedName name="_Key1" localSheetId="5" hidden="1">'[2]ANALISIS STO DGO'!#REF!</definedName>
    <definedName name="_Key1" localSheetId="2" hidden="1">'[2]ANALISIS STO DGO'!#REF!</definedName>
    <definedName name="_Key1" hidden="1">#REF!</definedName>
    <definedName name="_Key2" localSheetId="5" hidden="1">'[2]ANALISIS STO DGO'!#REF!</definedName>
    <definedName name="_Key2" localSheetId="2" hidden="1">'[2]ANALISIS STO DGO'!#REF!</definedName>
    <definedName name="_Key2" hidden="1">#REF!</definedName>
    <definedName name="_M" localSheetId="5">[1]LoV!$AC$2:$AD$11093</definedName>
    <definedName name="_M">#REF!</definedName>
    <definedName name="_Order1" hidden="1">255</definedName>
    <definedName name="_Order2" hidden="1">255</definedName>
    <definedName name="_PE" localSheetId="5">[1]LoV!$A$136:$B$144</definedName>
    <definedName name="_PE">#REF!</definedName>
    <definedName name="_Sort" localSheetId="5" hidden="1">'[2]ANALISIS STO DGO'!#REF!</definedName>
    <definedName name="_Sort" localSheetId="2" hidden="1">'[2]ANALISIS STO DGO'!#REF!</definedName>
    <definedName name="_Sort" hidden="1">#REF!</definedName>
    <definedName name="_T" localSheetId="5">[1]LoV!$A$220:$B$265</definedName>
    <definedName name="_T">#REF!</definedName>
    <definedName name="_TC" localSheetId="5">[1]LoV!$A$268:$B$271</definedName>
    <definedName name="_TC">#REF!</definedName>
    <definedName name="ACERO" localSheetId="11">#REF!</definedName>
    <definedName name="ACERO">#REF!</definedName>
    <definedName name="Add_d1" hidden="1">#REF!</definedName>
    <definedName name="Addvert_2" hidden="1">#REF!</definedName>
    <definedName name="adegas">[3]PP!#REF!</definedName>
    <definedName name="adegpressão">[3]PP!#REF!</definedName>
    <definedName name="AGUA" localSheetId="11">#REF!</definedName>
    <definedName name="AGUA">#REF!</definedName>
    <definedName name="ALAMBRE" localSheetId="11">#REF!</definedName>
    <definedName name="ALAMBRE">#REF!</definedName>
    <definedName name="ana_bajante_pluvial_3pulg" localSheetId="5">[4]ANA!$F$536</definedName>
    <definedName name="ana_bajante_pluvial_3pulg" localSheetId="2">[4]ANA!$F$536</definedName>
    <definedName name="ana_bajante_pluvial_3pulg">#REF!</definedName>
    <definedName name="ana_caja_inspeccion" localSheetId="5">[4]ANA!$F$907</definedName>
    <definedName name="ana_caja_inspeccion" localSheetId="2">[4]ANA!$F$907</definedName>
    <definedName name="ana_caja_inspeccion">#REF!</definedName>
    <definedName name="ana_codo_pvc_drenaje_2pulgx45" localSheetId="5">[4]ANA!$F$324</definedName>
    <definedName name="ana_codo_pvc_drenaje_2pulgx45" localSheetId="2">[4]ANA!$F$324</definedName>
    <definedName name="ana_codo_pvc_drenaje_2pulgx45">#REF!</definedName>
    <definedName name="ana_codo_pvc_drenaje_3pulgx45" localSheetId="5">[4]ANA!$F$331</definedName>
    <definedName name="ana_codo_pvc_drenaje_3pulgx45" localSheetId="2">[4]ANA!$F$331</definedName>
    <definedName name="ana_codo_pvc_drenaje_3pulgx45">#REF!</definedName>
    <definedName name="ana_codo_pvc_drenaje_4pulgx45" localSheetId="5">[4]ANA!$F$338</definedName>
    <definedName name="ana_codo_pvc_drenaje_4pulgx45" localSheetId="2">[4]ANA!$F$338</definedName>
    <definedName name="ana_codo_pvc_drenaje_4pulgx45">#REF!</definedName>
    <definedName name="ana_codo_pvc_presion_1.5pulg" localSheetId="5">[4]ANA!$F$275</definedName>
    <definedName name="ana_codo_pvc_presion_1.5pulg" localSheetId="2">[4]ANA!$F$275</definedName>
    <definedName name="ana_codo_pvc_presion_1.5pulg">#REF!</definedName>
    <definedName name="ana_columna_ventilacion_2pulg" localSheetId="5">[4]ANA!$F$514</definedName>
    <definedName name="ana_columna_ventilacion_2pulg" localSheetId="2">[4]ANA!$F$514</definedName>
    <definedName name="ana_columna_ventilacion_2pulg">#REF!</definedName>
    <definedName name="ana_columna_ventilacion_3pulg" localSheetId="5">[4]ANA!$F$526</definedName>
    <definedName name="ana_columna_ventilacion_3pulg" localSheetId="2">[4]ANA!$F$526</definedName>
    <definedName name="ana_columna_ventilacion_3pulg">#REF!</definedName>
    <definedName name="ana_coupling_cpvc_1.5pulg" localSheetId="5">[4]ANA!$F$451</definedName>
    <definedName name="ana_coupling_cpvc_1.5pulg" localSheetId="2">[4]ANA!$F$451</definedName>
    <definedName name="ana_coupling_cpvc_1.5pulg">#REF!</definedName>
    <definedName name="ana_red_pvc_3x2pulg" localSheetId="5">[4]ANA!$F$429</definedName>
    <definedName name="ana_red_pvc_3x2pulg" localSheetId="2">[4]ANA!$F$429</definedName>
    <definedName name="ana_red_pvc_3x2pulg">#REF!</definedName>
    <definedName name="ana_red_pvc_4x3pulg" localSheetId="5">[4]ANA!$F$415</definedName>
    <definedName name="ana_red_pvc_4x3pulg" localSheetId="2">[4]ANA!$F$415</definedName>
    <definedName name="ana_red_pvc_4x3pulg">#REF!</definedName>
    <definedName name="ana_red_pvc_presion_1.5x1pulg" localSheetId="5">[4]ANA!$F$373</definedName>
    <definedName name="ana_red_pvc_presion_1.5x1pulg" localSheetId="2">[4]ANA!$F$373</definedName>
    <definedName name="ana_red_pvc_presion_1.5x1pulg">#REF!</definedName>
    <definedName name="ana_tee_pvc_presion_1.5pulg" localSheetId="5">[4]ANA!$F$190</definedName>
    <definedName name="ana_tee_pvc_presion_1.5pulg" localSheetId="2">[4]ANA!$F$190</definedName>
    <definedName name="ana_tee_pvc_presion_1.5pulg">#REF!</definedName>
    <definedName name="ana_yee_pvc_drenaje_2pulg" localSheetId="5">[4]ANA!$F$232</definedName>
    <definedName name="ana_yee_pvc_drenaje_2pulg" localSheetId="2">[4]ANA!$F$232</definedName>
    <definedName name="ana_yee_pvc_drenaje_2pulg">#REF!</definedName>
    <definedName name="ana_yee_pvc_drenaje_3pulg" localSheetId="5">[4]ANA!$F$239</definedName>
    <definedName name="ana_yee_pvc_drenaje_3pulg" localSheetId="2">[4]ANA!$F$239</definedName>
    <definedName name="ana_yee_pvc_drenaje_3pulg">#REF!</definedName>
    <definedName name="ana_yee_pvc_drenaje_4pulg" localSheetId="5">[4]ANA!$F$246</definedName>
    <definedName name="ana_yee_pvc_drenaje_4pulg" localSheetId="2">[4]ANA!$F$246</definedName>
    <definedName name="ana_yee_pvc_drenaje_4pulg">#REF!</definedName>
    <definedName name="ANAL_REV.CER">#REF!</definedName>
    <definedName name="APREZIO" localSheetId="11">#REF!</definedName>
    <definedName name="APREZIO">#REF!</definedName>
    <definedName name="Arch_Certification" hidden="1">#REF!</definedName>
    <definedName name="ARENAITABO" localSheetId="11">#REF!</definedName>
    <definedName name="ARENAITABO">#REF!</definedName>
    <definedName name="asdfg" localSheetId="5" hidden="1">'[2]ANALISIS STO DGO'!#REF!</definedName>
    <definedName name="asdfg" localSheetId="2" hidden="1">'[2]ANALISIS STO DGO'!#REF!</definedName>
    <definedName name="asdfg" hidden="1">#REF!</definedName>
    <definedName name="AUTO_STATUS">OFFSET('[5]5.1'!$T$36:$T$201,,,COUNTA('[5]5.1'!$E$36:$E$201),)</definedName>
    <definedName name="BalancePendPago" localSheetId="5">[6]Sheet5!$N$31</definedName>
    <definedName name="BalancePendPago" localSheetId="2">[6]Sheet5!$N$31</definedName>
    <definedName name="BalancePendPago">#REF!</definedName>
    <definedName name="BalanceToFinish">#REF!</definedName>
    <definedName name="BaseRetainage" hidden="1">#REF!</definedName>
    <definedName name="Bmonth" localSheetId="5">[7]Analisis!$F$15</definedName>
    <definedName name="Bmonth">#REF!</definedName>
    <definedName name="BOOLEAN">[8]Lists!$I$2:$I$3</definedName>
    <definedName name="CC_1" hidden="1">#REF!</definedName>
    <definedName name="CC_2" hidden="1">#REF!</definedName>
    <definedName name="CC_3" hidden="1">#REF!</definedName>
    <definedName name="CC_4" hidden="1">#REF!</definedName>
    <definedName name="CC_5" hidden="1">#REF!</definedName>
    <definedName name="CC_6" hidden="1">#REF!</definedName>
    <definedName name="CC_7" hidden="1">#REF!</definedName>
    <definedName name="CC_8" hidden="1">#REF!</definedName>
    <definedName name="CEMENTOGRIS" localSheetId="11">#REF!</definedName>
    <definedName name="CEMENTOGRIS">#REF!</definedName>
    <definedName name="CenterID" localSheetId="5">[7]Analisis!$F$16</definedName>
    <definedName name="CenterID">#REF!</definedName>
    <definedName name="CenterKey" localSheetId="5">[7]Analisis!$D$18</definedName>
    <definedName name="CenterKey">#REF!</definedName>
    <definedName name="ChangesAdditions" hidden="1">#REF!</definedName>
    <definedName name="ChangesDeletions" hidden="1">#REF!</definedName>
    <definedName name="Clientes">#REF!</definedName>
    <definedName name="Cmonth" localSheetId="5">[7]Analisis!$S$15</definedName>
    <definedName name="Cmonth">#REF!</definedName>
    <definedName name="CMonth1" localSheetId="5">[7]Analisis!#REF!</definedName>
    <definedName name="CMonth1">#REF!</definedName>
    <definedName name="CMonth2" localSheetId="5">[7]Analisis!#REF!</definedName>
    <definedName name="CMonth2">#REF!</definedName>
    <definedName name="Col_Comments1" localSheetId="5" hidden="1">[9]Detail!#REF!</definedName>
    <definedName name="Col_Comments1" localSheetId="2" hidden="1">[9]Detail!#REF!</definedName>
    <definedName name="Col_Comments1" hidden="1">#REF!</definedName>
    <definedName name="Cols_Comments" localSheetId="5" hidden="1">[9]Detail!#REF!</definedName>
    <definedName name="Cols_Comments" localSheetId="2" hidden="1">[9]Detail!#REF!</definedName>
    <definedName name="Cols_Comments" hidden="1">#REF!</definedName>
    <definedName name="Comments" localSheetId="5" hidden="1">[9]Detail!#REF!</definedName>
    <definedName name="Comments" localSheetId="2" hidden="1">[9]Detail!#REF!</definedName>
    <definedName name="Comments" hidden="1">#REF!</definedName>
    <definedName name="CompanyName" hidden="1">#REF!</definedName>
    <definedName name="ContractorName" hidden="1">#REF!</definedName>
    <definedName name="ContractorsCert" hidden="1">#REF!</definedName>
    <definedName name="ContratoOriginal" localSheetId="5">[6]Sheet5!$N$15</definedName>
    <definedName name="ContratoOriginal" localSheetId="2">[6]Sheet5!$N$15</definedName>
    <definedName name="ContratoOriginal">#REF!</definedName>
    <definedName name="ContrSignDate" hidden="1">#REF!</definedName>
    <definedName name="CurrentDay">#REF!</definedName>
    <definedName name="CurrentYear" localSheetId="5">[7]Config!$H$7</definedName>
    <definedName name="CurrentYear">#REF!</definedName>
    <definedName name="CustFields" hidden="1">#REF!</definedName>
    <definedName name="CustFieldsValue" hidden="1">#REF!</definedName>
    <definedName name="CUSTO_VAR">#REF!</definedName>
    <definedName name="CustomHeadingField" hidden="1">#REF!</definedName>
    <definedName name="CVGQ">#REF!</definedName>
    <definedName name="DataBudget">#REF!</definedName>
    <definedName name="DataSales">#REF!</definedName>
    <definedName name="Datos" localSheetId="9">#REF!</definedName>
    <definedName name="Datos" localSheetId="11">#REF!</definedName>
    <definedName name="Datos">#REF!</definedName>
    <definedName name="Datos1" localSheetId="9">#REF!</definedName>
    <definedName name="Datos1" localSheetId="11">#REF!</definedName>
    <definedName name="Datos1">#REF!</definedName>
    <definedName name="Datos2">#REF!</definedName>
    <definedName name="DDD">#REF!</definedName>
    <definedName name="DEPARTMENT">OFFSET([5]Lists!$B$2:$B$400,,,COUNTA([5]Lists!$B$2:$B$400),)</definedName>
    <definedName name="Distribucion">#REF!</definedName>
    <definedName name="Distribution" hidden="1">#REF!</definedName>
    <definedName name="Dmonth" localSheetId="5">[7]Analisis!$AE$15</definedName>
    <definedName name="Dmonth">#REF!</definedName>
    <definedName name="eeee">#REF!</definedName>
    <definedName name="endScrollArea" hidden="1">#REF!</definedName>
    <definedName name="EUR" localSheetId="11">#REF!</definedName>
    <definedName name="EUR">#REF!</definedName>
    <definedName name="ExcesoPorcentajeCompletado">(#REF!=MEDIAN(#REF!,#REF!,#REF!+#REF!)*(#REF!&gt;0))*((#REF!&lt;(INT(#REF!+#REF!*#REF!)))+(#REF!=#REF!))*(#REF!&gt;0)</definedName>
    <definedName name="ExcesoReal" localSheetId="5">PeríodoReal*(#REF!&gt;0)</definedName>
    <definedName name="ExcesoReal" localSheetId="2">PeríodoReal*(#REF!&gt;0)</definedName>
    <definedName name="ExcesoReal">PeríodoReal*(#REF!&gt;0)</definedName>
    <definedName name="FactorPreLiq">#REF!</definedName>
    <definedName name="FazFiltro" localSheetId="2">[10]!FazFiltro</definedName>
    <definedName name="FazFiltro">[10]!FazFiltro</definedName>
    <definedName name="ffff">#REF!</definedName>
    <definedName name="filtração">[3]PP!#REF!</definedName>
    <definedName name="FromAddress1" hidden="1">#REF!</definedName>
    <definedName name="FromAddress2" hidden="1">#REF!</definedName>
    <definedName name="FromAddress3" hidden="1">#REF!</definedName>
    <definedName name="GENTE">#REF!</definedName>
    <definedName name="GRAMOS" localSheetId="11">#REF!</definedName>
    <definedName name="GRAMOS">#REF!</definedName>
    <definedName name="GRAVA" localSheetId="11">#REF!</definedName>
    <definedName name="GRAVA">#REF!</definedName>
    <definedName name="HeadingArchOrCustom" hidden="1">#REF!</definedName>
    <definedName name="HORMIGONIND" localSheetId="11">#REF!</definedName>
    <definedName name="HORMIGONIND">#REF!</definedName>
    <definedName name="Idadep_atual">"[\\Nre00070\c\Controle\Carrao\IDADEP_0204]LIBERADO!$D$4:$G$200"</definedName>
    <definedName name="IMPERM.">#REF!</definedName>
    <definedName name="Impressao" localSheetId="2">[11]!Impressao</definedName>
    <definedName name="Impressao">[11]!Impressao</definedName>
    <definedName name="Impressao2" localSheetId="2">[12]!Impressao2</definedName>
    <definedName name="Impressao2">[12]!Impressao2</definedName>
    <definedName name="Imprimir" localSheetId="2">[10]!Imprimir</definedName>
    <definedName name="Imprimir">[10]!Imprimir</definedName>
    <definedName name="INTEGRACAO">#REF!</definedName>
    <definedName name="isGrim">#REF!</definedName>
    <definedName name="iUg">#REF!</definedName>
    <definedName name="Lista">#REF!</definedName>
    <definedName name="Macro">#REF!</definedName>
    <definedName name="MADERA" localSheetId="11">#REF!</definedName>
    <definedName name="MADERA">#REF!</definedName>
    <definedName name="MarkDown">#REF!</definedName>
    <definedName name="MAT_ACERO">#REF!</definedName>
    <definedName name="MAT_AGREGADOS">#REF!</definedName>
    <definedName name="MAT_BLOQUES">#REF!</definedName>
    <definedName name="MAT_CARP.">#REF!</definedName>
    <definedName name="MAT_CEMENTOS">#REF!</definedName>
    <definedName name="MAT_CERRAJ.">#REF!</definedName>
    <definedName name="MAT_HORM._I">#REF!</definedName>
    <definedName name="MAT_MOVTO_TIERR">#REF!</definedName>
    <definedName name="MAT_PINTURA">#REF!</definedName>
    <definedName name="MAT_PINTURAS">#REF!</definedName>
    <definedName name="MAT_PLAFONES">#REF!</definedName>
    <definedName name="MAT_REVEST.">#REF!</definedName>
    <definedName name="MAT_VENTANAS">#REF!</definedName>
    <definedName name="MaxLogoArea" hidden="1">#REF!</definedName>
    <definedName name="MEASURE">OFFSET([5]Lists!$K$1:$K$40,,,COUNTA([5]Lists!$K$1:$K$40),)</definedName>
    <definedName name="miguel">#REF!</definedName>
    <definedName name="Month">#REF!</definedName>
    <definedName name="Muda_Cor" localSheetId="2">[11]!Muda_Cor</definedName>
    <definedName name="Muda_Cor">[11]!Muda_Cor</definedName>
    <definedName name="Muda_Cor2" localSheetId="2">[12]!Muda_Cor2</definedName>
    <definedName name="Muda_Cor2">[12]!Muda_Cor2</definedName>
    <definedName name="mUg">#REF!</definedName>
    <definedName name="NewStatus">'[13]look-up data'!$M$2:$M$6</definedName>
    <definedName name="no">#REF!</definedName>
    <definedName name="Notary_County" hidden="1">#REF!</definedName>
    <definedName name="Notary_Day" hidden="1">#REF!</definedName>
    <definedName name="Notary_ExpDate" hidden="1">#REF!</definedName>
    <definedName name="Notary_Month" hidden="1">#REF!</definedName>
    <definedName name="Notary_Name" hidden="1">#REF!</definedName>
    <definedName name="Notary_Section" hidden="1">#REF!</definedName>
    <definedName name="Notary_State" hidden="1">#REF!</definedName>
    <definedName name="NotNewLin" hidden="1">FALSE</definedName>
    <definedName name="Numbers">OFFSET('[5]5.1'!$B$57:$B$201,,,COUNTA('[5]5.1'!$B$57:$B$201),)</definedName>
    <definedName name="OBRA_MANO">#REF!</definedName>
    <definedName name="OBZ">#REF!</definedName>
    <definedName name="OBZGQ">#REF!</definedName>
    <definedName name="OrdenarFábrica" localSheetId="2">[10]!OrdenarFábrica</definedName>
    <definedName name="OrdenarFábrica">[10]!OrdenarFábrica</definedName>
    <definedName name="OrdenarÍndices" localSheetId="2">[10]!OrdenarÍndices</definedName>
    <definedName name="OrdenarÍndices">[10]!OrdenarÍndices</definedName>
    <definedName name="OrdenarMelhores" localSheetId="2">[10]!OrdenarMelhores</definedName>
    <definedName name="OrdenarMelhores">[10]!OrdenarMelhores</definedName>
    <definedName name="OriginalContract">#REF!</definedName>
    <definedName name="PACAOMAB">#REF!</definedName>
    <definedName name="pack">[3]PP!#REF!</definedName>
    <definedName name="PagoNeto" localSheetId="5">[6]Sheet5!$N$28</definedName>
    <definedName name="PagoNeto" localSheetId="2">[6]Sheet5!$N$28</definedName>
    <definedName name="PagoNeto">#REF!</definedName>
    <definedName name="PaymentDue">#REF!</definedName>
    <definedName name="PctRetainageSMs" hidden="1">#REF!</definedName>
    <definedName name="PctRetainageWIPs" hidden="1">#REF!</definedName>
    <definedName name="período_seleccionado">#REF!</definedName>
    <definedName name="PeríodoEnPlan">#REF!=MEDIAN(#REF!,#REF!,#REF!+#REF!-1)</definedName>
    <definedName name="PeríodoReal">#REF!=MEDIAN(#REF!,#REF!,#REF!+#REF!-1)</definedName>
    <definedName name="Plan" localSheetId="5">PeríodoEnPlan*(#REF!&gt;0)</definedName>
    <definedName name="Plan" localSheetId="2">PeríodoEnPlan*(#REF!&gt;0)</definedName>
    <definedName name="Plan">PeríodoEnPlan*(#REF!&gt;0)</definedName>
    <definedName name="PLANT">OFFSET([5]Lists!$A$2:$A$300,,,COUNTA([5]Lists!$A$2:$A$300),)</definedName>
    <definedName name="pópalha">[3]PP!#REF!</definedName>
    <definedName name="PorcentajeCompletado" localSheetId="5">ExcesoPorcentajeCompletado*PeríodoEnPlan</definedName>
    <definedName name="PorcentajeCompletado" localSheetId="2">ExcesoPorcentajeCompletado*PeríodoEnPlan</definedName>
    <definedName name="PorcentajeCompletado">ExcesoPorcentajeCompletado*PeríodoEnPlan</definedName>
    <definedName name="PorcentajeMarca" localSheetId="11">'Plan trabajo - Seguimiento'!#REF!</definedName>
    <definedName name="PorcentajeMarca" localSheetId="5">'[14]Seguimiento ALRM'!#REF!</definedName>
    <definedName name="PorcentajeMarca" localSheetId="2">'[14]Seguimiento ALRM'!#REF!</definedName>
    <definedName name="PorcentajeMarca">#REF!</definedName>
    <definedName name="PRES_DESAGUES">#REF!</definedName>
    <definedName name="PRES_ESCALERAS">#REF!</definedName>
    <definedName name="PRES_FINO">#REF!</definedName>
    <definedName name="PRES_GASTOS">#REF!</definedName>
    <definedName name="PRES_HORMIGON">#REF!</definedName>
    <definedName name="PRES_M._TIERRAS">#REF!</definedName>
    <definedName name="PRES_MISCEL.">#REF!</definedName>
    <definedName name="PRES_MUROS">#REF!</definedName>
    <definedName name="PRES_OTROS">#REF!</definedName>
    <definedName name="PRES_PAÑETE">#REF!</definedName>
    <definedName name="PRES_PINTURAS">#REF!</definedName>
    <definedName name="PRES_PISOS">#REF!</definedName>
    <definedName name="PRES_PLAFONES">#REF!</definedName>
    <definedName name="PRES_REPLANTEO">#REF!</definedName>
    <definedName name="PRES_REVEST.">#REF!</definedName>
    <definedName name="PRES_TOTAL">#REF!</definedName>
    <definedName name="PRES_VENTANAS">#REF!</definedName>
    <definedName name="PrevAppPct" localSheetId="5">[9]Detail!#REF!</definedName>
    <definedName name="PrevAppPct" localSheetId="2">[9]Detail!#REF!</definedName>
    <definedName name="PrevAppPct">#REF!</definedName>
    <definedName name="PrevAppTotalBilled">#REF!</definedName>
    <definedName name="PrintAreaCC" hidden="1">#REF!</definedName>
    <definedName name="PrintAreaNoCC" hidden="1">#REF!</definedName>
    <definedName name="processo">[3]PP!#REF!</definedName>
    <definedName name="Processos">#REF!</definedName>
    <definedName name="PRODUTIVIDADE">#REF!</definedName>
    <definedName name="PRODUTIVIDADEQA">#REF!</definedName>
    <definedName name="ProjectName" hidden="1">#REF!</definedName>
    <definedName name="PROMEDIO">#REF!</definedName>
    <definedName name="QUALIDADADEQA">#REF!</definedName>
    <definedName name="QUALIDADE">#REF!</definedName>
    <definedName name="rafa">#REF!</definedName>
    <definedName name="Real" localSheetId="5">(PeríodoReal*(#REF!&gt;0))*PeríodoEnPlan</definedName>
    <definedName name="Real" localSheetId="2">(PeríodoReal*(#REF!&gt;0))*PeríodoEnPlan</definedName>
    <definedName name="Real">(PeríodoReal*(#REF!&gt;0))*PeríodoEnPlan</definedName>
    <definedName name="recebmalte">[3]PP!#REF!</definedName>
    <definedName name="Relação">#REF!</definedName>
    <definedName name="RetainageSection" hidden="1">#REF!</definedName>
    <definedName name="Retainge_DC" hidden="1">#REF!</definedName>
    <definedName name="RR" localSheetId="9">#REF!</definedName>
    <definedName name="RR">#REF!</definedName>
    <definedName name="rrr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hidden="1">#REF!,#REF!,#REF!,#REF!</definedName>
    <definedName name="SMRetainage" hidden="1">#REF!</definedName>
    <definedName name="ss">#REF!</definedName>
    <definedName name="STATUS">[5]Lists!$J$2:$J$6</definedName>
    <definedName name="TasaME">#REF!</definedName>
    <definedName name="TEST0">#REF!</definedName>
    <definedName name="TEST1">#REF!</definedName>
    <definedName name="TEST10">[15]BCK!#REF!</definedName>
    <definedName name="TEST11">[15]BCK!#REF!</definedName>
    <definedName name="TEST12">[15]BCK!#REF!</definedName>
    <definedName name="TEST13">[15]BCK!#REF!</definedName>
    <definedName name="TEST14">[15]BCK!#REF!</definedName>
    <definedName name="TEST15">[15]BCK!#REF!</definedName>
    <definedName name="TEST4">[15]BCK!#REF!</definedName>
    <definedName name="TEST5">[15]BCK!#REF!</definedName>
    <definedName name="TEST6">[15]BCK!#REF!</definedName>
    <definedName name="TEST7">[15]BCK!#REF!</definedName>
    <definedName name="TEST8">[15]BCK!#REF!</definedName>
    <definedName name="TEST9">[15]BCK!#REF!</definedName>
    <definedName name="TESTHKEY">#REF!</definedName>
    <definedName name="TESTKEYS">#REF!</definedName>
    <definedName name="TESTVKEY">#REF!</definedName>
    <definedName name="ThisAppPct" localSheetId="5">[9]Detail!#REF!</definedName>
    <definedName name="ThisAppPct" localSheetId="2">[9]Detail!#REF!</definedName>
    <definedName name="ThisAppPct">#REF!</definedName>
    <definedName name="ThisAppPct_ID" localSheetId="5" hidden="1">[9]Detail!#REF!</definedName>
    <definedName name="ThisAppPct_ID" localSheetId="2" hidden="1">[9]Detail!#REF!</definedName>
    <definedName name="ThisAppPct_ID" hidden="1">#REF!</definedName>
    <definedName name="Tienda">#REF!</definedName>
    <definedName name="TítuloDeColumna1" localSheetId="11">'Plan trabajo - Seguimiento'!#REF!</definedName>
    <definedName name="TítuloDeColumna2" localSheetId="11">#REF!</definedName>
    <definedName name="TítuloDeColumna2" localSheetId="5">[14]!TablaDeCategoríasYEmpleados[[#Headers],[Nombre de categoría]]</definedName>
    <definedName name="TítuloDeColumna2" localSheetId="2">[14]!TablaDeCategoríasYEmpleados[[#Headers],[Nombre de categoría]]</definedName>
    <definedName name="TítuloDeColumna2">#REF!</definedName>
    <definedName name="_xlnm.Print_Titles" localSheetId="9">'Plan Alto Nivel'!$1:$19</definedName>
    <definedName name="_xlnm.Print_Titles" localSheetId="11">'Plan trabajo - Seguimiento'!#REF!</definedName>
    <definedName name="ToAddress1" hidden="1">#REF!</definedName>
    <definedName name="ToAddress2" hidden="1">#REF!</definedName>
    <definedName name="ToAddress3" hidden="1">#REF!</definedName>
    <definedName name="ToCompanyName" hidden="1">#REF!</definedName>
    <definedName name="ToFinishPct" localSheetId="5">[9]Detail!#REF!</definedName>
    <definedName name="ToFinishPct" localSheetId="2">[9]Detail!#REF!</definedName>
    <definedName name="ToFinishPct">#REF!</definedName>
    <definedName name="total">[3]PP!#REF!</definedName>
    <definedName name="TotalBilled">#REF!</definedName>
    <definedName name="TotalCompletado" localSheetId="5">[6]Sheet5!$N$18</definedName>
    <definedName name="TotalCompletado" localSheetId="2">[6]Sheet5!$N$18</definedName>
    <definedName name="TotalCompletado">#REF!</definedName>
    <definedName name="TotalCompleted">#REF!</definedName>
    <definedName name="TotalContract">#REF!</definedName>
    <definedName name="TotalContrato" localSheetId="5">[6]Sheet5!$N$17</definedName>
    <definedName name="TotalContrato" localSheetId="2">[6]Sheet5!$N$17</definedName>
    <definedName name="TotalContrato">#REF!</definedName>
    <definedName name="TotalDeducciones" localSheetId="5">[6]Sheet5!$N$22</definedName>
    <definedName name="TotalDeducciones" localSheetId="2">[6]Sheet5!$N$22</definedName>
    <definedName name="TotalDeducciones">#REF!</definedName>
    <definedName name="TotalFacturado" localSheetId="5">[6]Sheet5!$N$24</definedName>
    <definedName name="TotalFacturado" localSheetId="2">[6]Sheet5!$N$24</definedName>
    <definedName name="TotalFacturado">#REF!</definedName>
    <definedName name="TotalFacturadoApPrev" localSheetId="5">[6]Sheet5!$N$26</definedName>
    <definedName name="TotalFacturadoApPrev" localSheetId="2">[6]Sheet5!$N$26</definedName>
    <definedName name="TotalFacturadoApPrev">#REF!</definedName>
    <definedName name="TotalRetainage">#REF!</definedName>
    <definedName name="TYPE">OFFSET([5]Lists!$C$2:$C$400,,,COUNTA([5]Lists!$C$2:$C$400),)</definedName>
    <definedName name="UNITS">OFFSET([5]Lists!$G$2:$G$200,0,0,COUNTA([5]Lists!$G$2:$G$200),1)</definedName>
    <definedName name="unlockOnExport" hidden="1">#REF!,#REF!,#REF!</definedName>
    <definedName name="USD" localSheetId="11">#REF!</definedName>
    <definedName name="USD">#REF!</definedName>
    <definedName name="ValCountry" localSheetId="5">[1]LoV!$Q$2:$Q$241</definedName>
    <definedName name="ValCountry">#REF!</definedName>
    <definedName name="valIIM" localSheetId="5">[1]LoV!$A$116:$A$133</definedName>
    <definedName name="valIIM">#REF!</definedName>
    <definedName name="ValorDeCambios" localSheetId="5">[6]Sheet5!$N$16</definedName>
    <definedName name="ValorDeCambios" localSheetId="2">[6]Sheet5!$N$16</definedName>
    <definedName name="ValorDeCambios">#REF!</definedName>
    <definedName name="valTCB" localSheetId="5">[1]LoV!$A$14:$A$29</definedName>
    <definedName name="valTCB">#REF!</definedName>
    <definedName name="valTEMP" localSheetId="5">[1]LoV!$A$220:$A$265</definedName>
    <definedName name="valTEMP">#REF!</definedName>
    <definedName name="ValueOfChanges">#REF!</definedName>
    <definedName name="valUoM" localSheetId="5">[1]LoV!$A$32:$A$113</definedName>
    <definedName name="valUoM">#REF!</definedName>
    <definedName name="victo" localSheetId="9">#REF!</definedName>
    <definedName name="victo" localSheetId="11">#REF!</definedName>
    <definedName name="victo">#REF!</definedName>
    <definedName name="wwww">#REF!</definedName>
    <definedName name="Year">#REF!</definedName>
    <definedName name="ZAPATA_MONOLITO" localSheetId="2">[16]VECINA!#REF!</definedName>
    <definedName name="ZAPATA_MONOLITO">#REF!</definedName>
  </definedNames>
  <calcPr calcId="191028"/>
  <pivotCaches>
    <pivotCache cacheId="35" r:id="rId35"/>
    <pivotCache cacheId="36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4" l="1"/>
  <c r="G32" i="44"/>
  <c r="G33" i="44"/>
  <c r="G94" i="44"/>
  <c r="E94" i="44"/>
  <c r="G93" i="44"/>
  <c r="E93" i="44"/>
  <c r="G92" i="44"/>
  <c r="E92" i="44"/>
  <c r="G91" i="44"/>
  <c r="E91" i="44"/>
  <c r="G90" i="44"/>
  <c r="E90" i="44"/>
  <c r="G89" i="44"/>
  <c r="E89" i="44"/>
  <c r="I87" i="44"/>
  <c r="I86" i="44"/>
  <c r="E86" i="44"/>
  <c r="I85" i="44"/>
  <c r="E85" i="44"/>
  <c r="I84" i="44"/>
  <c r="E84" i="44"/>
  <c r="I83" i="44"/>
  <c r="E83" i="44"/>
  <c r="I82" i="44"/>
  <c r="E82" i="44"/>
  <c r="I81" i="44"/>
  <c r="E81" i="44"/>
  <c r="I80" i="44"/>
  <c r="E80" i="44"/>
  <c r="I79" i="44"/>
  <c r="E79" i="44"/>
  <c r="H78" i="44"/>
  <c r="G78" i="44"/>
  <c r="I77" i="44"/>
  <c r="G76" i="44"/>
  <c r="I76" i="44" s="1"/>
  <c r="E76" i="44"/>
  <c r="G75" i="44"/>
  <c r="I75" i="44" s="1"/>
  <c r="E75" i="44"/>
  <c r="I74" i="44"/>
  <c r="E74" i="44"/>
  <c r="I73" i="44"/>
  <c r="E73" i="44"/>
  <c r="I72" i="44"/>
  <c r="E72" i="44"/>
  <c r="I71" i="44"/>
  <c r="E71" i="44"/>
  <c r="I70" i="44"/>
  <c r="E70" i="44"/>
  <c r="H69" i="44"/>
  <c r="E67" i="44"/>
  <c r="G66" i="44"/>
  <c r="E66" i="44"/>
  <c r="G65" i="44"/>
  <c r="E65" i="44"/>
  <c r="G64" i="44"/>
  <c r="E64" i="44"/>
  <c r="G63" i="44"/>
  <c r="E63" i="44"/>
  <c r="I60" i="44"/>
  <c r="E60" i="44"/>
  <c r="I59" i="44"/>
  <c r="E59" i="44"/>
  <c r="I58" i="44"/>
  <c r="E58" i="44"/>
  <c r="I57" i="44"/>
  <c r="E57" i="44"/>
  <c r="I56" i="44"/>
  <c r="E56" i="44"/>
  <c r="I55" i="44"/>
  <c r="E55" i="44"/>
  <c r="I54" i="44"/>
  <c r="E54" i="44"/>
  <c r="H53" i="44"/>
  <c r="G53" i="44"/>
  <c r="I52" i="44"/>
  <c r="I51" i="44"/>
  <c r="E51" i="44"/>
  <c r="I50" i="44"/>
  <c r="E50" i="44"/>
  <c r="I49" i="44"/>
  <c r="E49" i="44"/>
  <c r="H48" i="44"/>
  <c r="G48" i="44"/>
  <c r="I47" i="44"/>
  <c r="I46" i="44"/>
  <c r="E46" i="44"/>
  <c r="I45" i="44"/>
  <c r="E45" i="44"/>
  <c r="G44" i="44"/>
  <c r="I44" i="44" s="1"/>
  <c r="E44" i="44"/>
  <c r="G43" i="44"/>
  <c r="I43" i="44" s="1"/>
  <c r="E43" i="44"/>
  <c r="H42" i="44"/>
  <c r="I41" i="44"/>
  <c r="G40" i="44"/>
  <c r="I40" i="44" s="1"/>
  <c r="E40" i="44"/>
  <c r="G39" i="44"/>
  <c r="I39" i="44" s="1"/>
  <c r="E39" i="44"/>
  <c r="E38" i="44"/>
  <c r="E37" i="44"/>
  <c r="E36" i="44"/>
  <c r="E35" i="44"/>
  <c r="E34" i="44"/>
  <c r="E33" i="44"/>
  <c r="E32" i="44"/>
  <c r="E31" i="44"/>
  <c r="E30" i="44"/>
  <c r="H29" i="44"/>
  <c r="I28" i="44"/>
  <c r="G27" i="44"/>
  <c r="E27" i="44"/>
  <c r="G26" i="44"/>
  <c r="E26" i="44"/>
  <c r="G25" i="44"/>
  <c r="E25" i="44"/>
  <c r="G24" i="44"/>
  <c r="E24" i="44"/>
  <c r="G23" i="44"/>
  <c r="E23" i="44"/>
  <c r="G22" i="44"/>
  <c r="E22" i="44"/>
  <c r="G21" i="44"/>
  <c r="E21" i="44"/>
  <c r="G20" i="44"/>
  <c r="E20" i="44"/>
  <c r="G19" i="44"/>
  <c r="E19" i="44"/>
  <c r="C598" i="1"/>
  <c r="E598" i="1"/>
  <c r="M598" i="1"/>
  <c r="O598" i="1" s="1"/>
  <c r="Q598" i="1" s="1"/>
  <c r="C595" i="1"/>
  <c r="E595" i="1"/>
  <c r="M595" i="1"/>
  <c r="O595" i="1" s="1"/>
  <c r="Q595" i="1" s="1"/>
  <c r="C596" i="1"/>
  <c r="E596" i="1"/>
  <c r="M596" i="1"/>
  <c r="O596" i="1" s="1"/>
  <c r="Q596" i="1" s="1"/>
  <c r="C597" i="1"/>
  <c r="E597" i="1"/>
  <c r="M597" i="1"/>
  <c r="O597" i="1" s="1"/>
  <c r="Q597" i="1" s="1"/>
  <c r="C518" i="1"/>
  <c r="E518" i="1"/>
  <c r="M518" i="1"/>
  <c r="O518" i="1" s="1"/>
  <c r="Q518" i="1" s="1"/>
  <c r="C517" i="1"/>
  <c r="E517" i="1"/>
  <c r="M517" i="1"/>
  <c r="O517" i="1" s="1"/>
  <c r="Q517" i="1" s="1"/>
  <c r="C516" i="1"/>
  <c r="E516" i="1"/>
  <c r="M516" i="1"/>
  <c r="O516" i="1" s="1"/>
  <c r="Q516" i="1" s="1"/>
  <c r="C420" i="1"/>
  <c r="C421" i="1"/>
  <c r="C422" i="1"/>
  <c r="C423" i="1"/>
  <c r="C424" i="1"/>
  <c r="E420" i="1"/>
  <c r="E421" i="1"/>
  <c r="E422" i="1"/>
  <c r="E423" i="1"/>
  <c r="E424" i="1"/>
  <c r="M420" i="1"/>
  <c r="O420" i="1" s="1"/>
  <c r="Q420" i="1" s="1"/>
  <c r="M421" i="1"/>
  <c r="O421" i="1" s="1"/>
  <c r="Q421" i="1" s="1"/>
  <c r="M422" i="1"/>
  <c r="O422" i="1" s="1"/>
  <c r="Q422" i="1" s="1"/>
  <c r="M423" i="1"/>
  <c r="O423" i="1" s="1"/>
  <c r="Q423" i="1" s="1"/>
  <c r="M424" i="1"/>
  <c r="O424" i="1" s="1"/>
  <c r="Q424" i="1" s="1"/>
  <c r="C425" i="1"/>
  <c r="C426" i="1"/>
  <c r="C427" i="1"/>
  <c r="C428" i="1"/>
  <c r="C429" i="1"/>
  <c r="E425" i="1"/>
  <c r="E426" i="1"/>
  <c r="E427" i="1"/>
  <c r="E428" i="1"/>
  <c r="E429" i="1"/>
  <c r="M425" i="1"/>
  <c r="O425" i="1" s="1"/>
  <c r="Q425" i="1" s="1"/>
  <c r="M426" i="1"/>
  <c r="O426" i="1" s="1"/>
  <c r="Q426" i="1" s="1"/>
  <c r="M427" i="1"/>
  <c r="O427" i="1" s="1"/>
  <c r="Q427" i="1" s="1"/>
  <c r="M428" i="1"/>
  <c r="O428" i="1" s="1"/>
  <c r="Q428" i="1" s="1"/>
  <c r="M429" i="1"/>
  <c r="O429" i="1" s="1"/>
  <c r="Q429" i="1" s="1"/>
  <c r="C515" i="1"/>
  <c r="E515" i="1"/>
  <c r="M515" i="1"/>
  <c r="O515" i="1" s="1"/>
  <c r="Q515" i="1" s="1"/>
  <c r="C514" i="1"/>
  <c r="E514" i="1"/>
  <c r="M514" i="1"/>
  <c r="O514" i="1" s="1"/>
  <c r="Q514" i="1" s="1"/>
  <c r="C397" i="1"/>
  <c r="E397" i="1"/>
  <c r="M397" i="1"/>
  <c r="O397" i="1" s="1"/>
  <c r="Q397" i="1" s="1"/>
  <c r="C398" i="1"/>
  <c r="E398" i="1"/>
  <c r="M398" i="1"/>
  <c r="O398" i="1" s="1"/>
  <c r="Q398" i="1" s="1"/>
  <c r="C399" i="1"/>
  <c r="E399" i="1"/>
  <c r="M399" i="1"/>
  <c r="O399" i="1" s="1"/>
  <c r="Q399" i="1" s="1"/>
  <c r="C400" i="1"/>
  <c r="E400" i="1"/>
  <c r="M400" i="1"/>
  <c r="O400" i="1" s="1"/>
  <c r="Q400" i="1" s="1"/>
  <c r="C401" i="1"/>
  <c r="E401" i="1"/>
  <c r="M401" i="1"/>
  <c r="O401" i="1" s="1"/>
  <c r="Q401" i="1" s="1"/>
  <c r="C402" i="1"/>
  <c r="E402" i="1"/>
  <c r="M402" i="1"/>
  <c r="O402" i="1" s="1"/>
  <c r="Q402" i="1" s="1"/>
  <c r="C396" i="1"/>
  <c r="E396" i="1"/>
  <c r="M396" i="1"/>
  <c r="O396" i="1" s="1"/>
  <c r="Q396" i="1" s="1"/>
  <c r="C587" i="1"/>
  <c r="E587" i="1"/>
  <c r="M587" i="1"/>
  <c r="O587" i="1" s="1"/>
  <c r="Q587" i="1" s="1"/>
  <c r="C586" i="1"/>
  <c r="E586" i="1"/>
  <c r="M586" i="1"/>
  <c r="O586" i="1" s="1"/>
  <c r="Q586" i="1" s="1"/>
  <c r="C359" i="1"/>
  <c r="E359" i="1"/>
  <c r="M359" i="1"/>
  <c r="O359" i="1" s="1"/>
  <c r="Q359" i="1" s="1"/>
  <c r="C360" i="1"/>
  <c r="E360" i="1"/>
  <c r="M360" i="1"/>
  <c r="O360" i="1" s="1"/>
  <c r="Q360" i="1" s="1"/>
  <c r="C455" i="1"/>
  <c r="E455" i="1"/>
  <c r="M455" i="1"/>
  <c r="O455" i="1" s="1"/>
  <c r="Q455" i="1" s="1"/>
  <c r="C456" i="1"/>
  <c r="E456" i="1"/>
  <c r="M456" i="1"/>
  <c r="O456" i="1" s="1"/>
  <c r="Q456" i="1" s="1"/>
  <c r="C457" i="1"/>
  <c r="E457" i="1"/>
  <c r="M457" i="1"/>
  <c r="O457" i="1" s="1"/>
  <c r="Q457" i="1" s="1"/>
  <c r="C372" i="1"/>
  <c r="E372" i="1"/>
  <c r="M372" i="1"/>
  <c r="O372" i="1" s="1"/>
  <c r="Q372" i="1" s="1"/>
  <c r="C339" i="1"/>
  <c r="C340" i="1"/>
  <c r="E339" i="1"/>
  <c r="E340" i="1"/>
  <c r="M339" i="1"/>
  <c r="O339" i="1" s="1"/>
  <c r="Q339" i="1" s="1"/>
  <c r="M340" i="1"/>
  <c r="O340" i="1" s="1"/>
  <c r="Q340" i="1" s="1"/>
  <c r="C329" i="1"/>
  <c r="E329" i="1"/>
  <c r="M329" i="1"/>
  <c r="O329" i="1" s="1"/>
  <c r="Q329" i="1" s="1"/>
  <c r="C274" i="1"/>
  <c r="E274" i="1"/>
  <c r="M274" i="1"/>
  <c r="O274" i="1" s="1"/>
  <c r="Q274" i="1" s="1"/>
  <c r="C358" i="1"/>
  <c r="E358" i="1"/>
  <c r="M358" i="1"/>
  <c r="O358" i="1" s="1"/>
  <c r="Q358" i="1" s="1"/>
  <c r="C47" i="1"/>
  <c r="E47" i="1"/>
  <c r="M47" i="1"/>
  <c r="O47" i="1" s="1"/>
  <c r="Q47" i="1" s="1"/>
  <c r="H90" i="44" l="1"/>
  <c r="H22" i="44"/>
  <c r="I22" i="44" s="1"/>
  <c r="H63" i="44"/>
  <c r="H91" i="44"/>
  <c r="H64" i="44"/>
  <c r="H92" i="44"/>
  <c r="H24" i="44"/>
  <c r="I24" i="44" s="1"/>
  <c r="G62" i="44"/>
  <c r="H65" i="44"/>
  <c r="H20" i="44"/>
  <c r="I20" i="44" s="1"/>
  <c r="H26" i="44"/>
  <c r="I26" i="44" s="1"/>
  <c r="H89" i="44"/>
  <c r="H19" i="44"/>
  <c r="I19" i="44" s="1"/>
  <c r="H25" i="44"/>
  <c r="I25" i="44" s="1"/>
  <c r="H94" i="44"/>
  <c r="H66" i="44"/>
  <c r="G69" i="44"/>
  <c r="G88" i="44"/>
  <c r="H23" i="44"/>
  <c r="I23" i="44" s="1"/>
  <c r="H21" i="44"/>
  <c r="I21" i="44" s="1"/>
  <c r="H27" i="44"/>
  <c r="I27" i="44" s="1"/>
  <c r="H93" i="44"/>
  <c r="G18" i="44"/>
  <c r="G42" i="44"/>
  <c r="R598" i="1"/>
  <c r="Z598" i="1"/>
  <c r="AC598" i="1"/>
  <c r="AF598" i="1"/>
  <c r="R595" i="1"/>
  <c r="Z595" i="1"/>
  <c r="AC595" i="1"/>
  <c r="AF595" i="1"/>
  <c r="R596" i="1"/>
  <c r="Z596" i="1"/>
  <c r="AC596" i="1"/>
  <c r="AF596" i="1"/>
  <c r="R597" i="1"/>
  <c r="Z597" i="1"/>
  <c r="AC597" i="1"/>
  <c r="AF597" i="1"/>
  <c r="R518" i="1"/>
  <c r="Z518" i="1"/>
  <c r="AC518" i="1"/>
  <c r="AF518" i="1"/>
  <c r="R517" i="1"/>
  <c r="Z517" i="1"/>
  <c r="AC517" i="1"/>
  <c r="AF517" i="1"/>
  <c r="R516" i="1"/>
  <c r="Z516" i="1"/>
  <c r="AC516" i="1"/>
  <c r="AF516" i="1"/>
  <c r="AC422" i="1"/>
  <c r="R422" i="1"/>
  <c r="AF422" i="1"/>
  <c r="Z422" i="1"/>
  <c r="AF420" i="1"/>
  <c r="R420" i="1"/>
  <c r="Z420" i="1"/>
  <c r="AC420" i="1"/>
  <c r="AC424" i="1"/>
  <c r="AF424" i="1"/>
  <c r="R424" i="1"/>
  <c r="Z424" i="1"/>
  <c r="AC423" i="1"/>
  <c r="R423" i="1"/>
  <c r="AF423" i="1"/>
  <c r="Z423" i="1"/>
  <c r="AC421" i="1"/>
  <c r="AF421" i="1"/>
  <c r="R421" i="1"/>
  <c r="Z421" i="1"/>
  <c r="Z428" i="1"/>
  <c r="AF428" i="1"/>
  <c r="R428" i="1"/>
  <c r="AC428" i="1"/>
  <c r="Z427" i="1"/>
  <c r="AF427" i="1"/>
  <c r="R427" i="1"/>
  <c r="AC427" i="1"/>
  <c r="Z429" i="1"/>
  <c r="AF429" i="1"/>
  <c r="R429" i="1"/>
  <c r="AC429" i="1"/>
  <c r="Z426" i="1"/>
  <c r="AF426" i="1"/>
  <c r="R426" i="1"/>
  <c r="AC426" i="1"/>
  <c r="Z425" i="1"/>
  <c r="AF425" i="1"/>
  <c r="R425" i="1"/>
  <c r="AC425" i="1"/>
  <c r="R515" i="1"/>
  <c r="Z515" i="1"/>
  <c r="AC515" i="1"/>
  <c r="AF515" i="1"/>
  <c r="Z514" i="1"/>
  <c r="AC514" i="1"/>
  <c r="AF514" i="1"/>
  <c r="R514" i="1"/>
  <c r="Z397" i="1"/>
  <c r="R397" i="1"/>
  <c r="R398" i="1"/>
  <c r="AF398" i="1"/>
  <c r="AF397" i="1"/>
  <c r="AC397" i="1"/>
  <c r="AC398" i="1"/>
  <c r="Z398" i="1"/>
  <c r="R399" i="1"/>
  <c r="Z399" i="1"/>
  <c r="AC399" i="1"/>
  <c r="AF399" i="1"/>
  <c r="R400" i="1"/>
  <c r="Z400" i="1"/>
  <c r="AC400" i="1"/>
  <c r="AF400" i="1"/>
  <c r="R401" i="1"/>
  <c r="Z401" i="1"/>
  <c r="AC401" i="1"/>
  <c r="AF401" i="1"/>
  <c r="AC402" i="1"/>
  <c r="R402" i="1"/>
  <c r="Z402" i="1"/>
  <c r="AF402" i="1"/>
  <c r="R396" i="1"/>
  <c r="Z396" i="1"/>
  <c r="AC396" i="1"/>
  <c r="AF396" i="1"/>
  <c r="R587" i="1"/>
  <c r="Z587" i="1"/>
  <c r="AC587" i="1"/>
  <c r="AF587" i="1"/>
  <c r="R586" i="1"/>
  <c r="Z586" i="1"/>
  <c r="AC586" i="1"/>
  <c r="AF586" i="1"/>
  <c r="R359" i="1"/>
  <c r="Z359" i="1"/>
  <c r="AC359" i="1"/>
  <c r="AF359" i="1"/>
  <c r="R360" i="1"/>
  <c r="Z360" i="1"/>
  <c r="AC360" i="1"/>
  <c r="AF360" i="1"/>
  <c r="R455" i="1"/>
  <c r="Z455" i="1"/>
  <c r="AC455" i="1"/>
  <c r="AF455" i="1"/>
  <c r="R456" i="1"/>
  <c r="Z456" i="1"/>
  <c r="AC456" i="1"/>
  <c r="AF456" i="1"/>
  <c r="R457" i="1"/>
  <c r="Z457" i="1"/>
  <c r="AC457" i="1"/>
  <c r="AF457" i="1"/>
  <c r="R372" i="1"/>
  <c r="Z372" i="1"/>
  <c r="AC372" i="1"/>
  <c r="AF372" i="1"/>
  <c r="Z339" i="1"/>
  <c r="AC339" i="1"/>
  <c r="AF339" i="1"/>
  <c r="R339" i="1"/>
  <c r="Z340" i="1"/>
  <c r="AC340" i="1"/>
  <c r="AF340" i="1"/>
  <c r="R340" i="1"/>
  <c r="R329" i="1"/>
  <c r="Z329" i="1"/>
  <c r="AF329" i="1"/>
  <c r="AC329" i="1"/>
  <c r="R274" i="1"/>
  <c r="Z274" i="1"/>
  <c r="AC274" i="1"/>
  <c r="AF274" i="1"/>
  <c r="R358" i="1"/>
  <c r="AC358" i="1"/>
  <c r="Z358" i="1"/>
  <c r="AF358" i="1"/>
  <c r="R47" i="1"/>
  <c r="Z47" i="1"/>
  <c r="AC47" i="1"/>
  <c r="AF47" i="1"/>
  <c r="H62" i="44" l="1"/>
  <c r="H88" i="44"/>
  <c r="I18" i="44"/>
  <c r="H11" i="44"/>
  <c r="H18" i="44"/>
  <c r="H10" i="44"/>
  <c r="AM598" i="1"/>
  <c r="AM597" i="1"/>
  <c r="AM596" i="1"/>
  <c r="AM595" i="1"/>
  <c r="AM518" i="1"/>
  <c r="AM517" i="1"/>
  <c r="AM516" i="1"/>
  <c r="AM421" i="1"/>
  <c r="AM426" i="1"/>
  <c r="AM427" i="1"/>
  <c r="AM420" i="1"/>
  <c r="AM424" i="1"/>
  <c r="AM423" i="1"/>
  <c r="AM422" i="1"/>
  <c r="AM425" i="1"/>
  <c r="AM429" i="1"/>
  <c r="AM428" i="1"/>
  <c r="AM515" i="1"/>
  <c r="AM514" i="1"/>
  <c r="AM399" i="1"/>
  <c r="AM397" i="1"/>
  <c r="AM398" i="1"/>
  <c r="AM400" i="1"/>
  <c r="AM401" i="1"/>
  <c r="AM402" i="1"/>
  <c r="AM396" i="1"/>
  <c r="AM587" i="1"/>
  <c r="AM586" i="1"/>
  <c r="AM359" i="1"/>
  <c r="AM360" i="1"/>
  <c r="AM455" i="1"/>
  <c r="AM457" i="1"/>
  <c r="AM456" i="1"/>
  <c r="AM372" i="1"/>
  <c r="AM339" i="1"/>
  <c r="AM340" i="1"/>
  <c r="AM329" i="1"/>
  <c r="AM274" i="1"/>
  <c r="AM358" i="1"/>
  <c r="AM47" i="1"/>
  <c r="H7" i="44" l="1"/>
  <c r="C258" i="1"/>
  <c r="E258" i="1"/>
  <c r="M258" i="1"/>
  <c r="O258" i="1" s="1"/>
  <c r="Q258" i="1" s="1"/>
  <c r="C259" i="1"/>
  <c r="E259" i="1"/>
  <c r="M259" i="1"/>
  <c r="O259" i="1" s="1"/>
  <c r="Q259" i="1" s="1"/>
  <c r="C260" i="1"/>
  <c r="E260" i="1"/>
  <c r="M260" i="1"/>
  <c r="O260" i="1" s="1"/>
  <c r="Q260" i="1" s="1"/>
  <c r="Z76" i="3"/>
  <c r="Y76" i="3"/>
  <c r="Z75" i="3"/>
  <c r="Y75" i="3"/>
  <c r="Z74" i="3"/>
  <c r="Y74" i="3"/>
  <c r="Z73" i="3"/>
  <c r="Y73" i="3"/>
  <c r="Z72" i="3"/>
  <c r="Y72" i="3"/>
  <c r="Z71" i="3"/>
  <c r="Y71" i="3"/>
  <c r="Z69" i="3"/>
  <c r="Y69" i="3"/>
  <c r="Z68" i="3"/>
  <c r="Y68" i="3"/>
  <c r="Z67" i="3"/>
  <c r="Y67" i="3"/>
  <c r="Z66" i="3"/>
  <c r="Y66" i="3"/>
  <c r="Z65" i="3"/>
  <c r="Y65" i="3"/>
  <c r="Z64" i="3"/>
  <c r="Y64" i="3"/>
  <c r="Z63" i="3"/>
  <c r="Y63" i="3"/>
  <c r="Z62" i="3"/>
  <c r="Y62" i="3"/>
  <c r="Z60" i="3"/>
  <c r="Y60" i="3"/>
  <c r="Z59" i="3"/>
  <c r="Y59" i="3"/>
  <c r="Z58" i="3"/>
  <c r="Y58" i="3"/>
  <c r="Z57" i="3"/>
  <c r="Y57" i="3"/>
  <c r="Z56" i="3"/>
  <c r="Z55" i="3"/>
  <c r="Y55" i="3"/>
  <c r="Z54" i="3"/>
  <c r="Y54" i="3"/>
  <c r="Z52" i="3"/>
  <c r="Y52" i="3"/>
  <c r="Z51" i="3"/>
  <c r="Y51" i="3"/>
  <c r="Z49" i="3"/>
  <c r="Y49" i="3"/>
  <c r="Z48" i="3"/>
  <c r="Y48" i="3"/>
  <c r="Z47" i="3"/>
  <c r="Y47" i="3"/>
  <c r="Z46" i="3"/>
  <c r="Y46" i="3"/>
  <c r="Z44" i="3"/>
  <c r="Y44" i="3"/>
  <c r="Z43" i="3"/>
  <c r="Y43" i="3"/>
  <c r="Z42" i="3"/>
  <c r="Y42" i="3"/>
  <c r="Z41" i="3"/>
  <c r="Y41" i="3"/>
  <c r="Z40" i="3"/>
  <c r="Y40" i="3"/>
  <c r="Z39" i="3"/>
  <c r="Y39" i="3"/>
  <c r="Z38" i="3"/>
  <c r="Y38" i="3"/>
  <c r="Z36" i="3"/>
  <c r="Y36" i="3"/>
  <c r="Z35" i="3"/>
  <c r="Y35" i="3"/>
  <c r="Z34" i="3"/>
  <c r="Y34" i="3"/>
  <c r="Z32" i="3"/>
  <c r="Y32" i="3"/>
  <c r="Z31" i="3"/>
  <c r="Y31" i="3"/>
  <c r="Z30" i="3"/>
  <c r="Y30" i="3"/>
  <c r="Z29" i="3"/>
  <c r="Y29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Y6" i="3"/>
  <c r="Y7" i="3"/>
  <c r="Y8" i="3"/>
  <c r="Y9" i="3"/>
  <c r="Y10" i="3"/>
  <c r="Y11" i="3"/>
  <c r="Y12" i="3"/>
  <c r="Y13" i="3"/>
  <c r="Y14" i="3"/>
  <c r="Y15" i="3"/>
  <c r="Z6" i="3"/>
  <c r="Z7" i="3"/>
  <c r="Z8" i="3"/>
  <c r="Z9" i="3"/>
  <c r="Z10" i="3"/>
  <c r="Z11" i="3"/>
  <c r="Z12" i="3"/>
  <c r="Z13" i="3"/>
  <c r="Z14" i="3"/>
  <c r="Z15" i="3"/>
  <c r="AA7" i="3"/>
  <c r="AA8" i="3"/>
  <c r="AA9" i="3"/>
  <c r="AA10" i="3"/>
  <c r="AA11" i="3"/>
  <c r="AA12" i="3"/>
  <c r="AA13" i="3"/>
  <c r="AA14" i="3"/>
  <c r="AA15" i="3"/>
  <c r="AB15" i="3"/>
  <c r="AB14" i="3"/>
  <c r="AB13" i="3"/>
  <c r="AB12" i="3"/>
  <c r="AB11" i="3"/>
  <c r="AB10" i="3"/>
  <c r="AB9" i="3"/>
  <c r="AB8" i="3"/>
  <c r="AB7" i="3"/>
  <c r="C357" i="1"/>
  <c r="E357" i="1"/>
  <c r="M357" i="1"/>
  <c r="O357" i="1" s="1"/>
  <c r="Q357" i="1" s="1"/>
  <c r="I7" i="44" l="1"/>
  <c r="K5" i="44" s="1"/>
  <c r="R258" i="1"/>
  <c r="Z258" i="1"/>
  <c r="AC258" i="1"/>
  <c r="Z50" i="3" s="1"/>
  <c r="Z45" i="3" s="1"/>
  <c r="AF258" i="1"/>
  <c r="AC259" i="1"/>
  <c r="Z259" i="1"/>
  <c r="R259" i="1"/>
  <c r="AF259" i="1"/>
  <c r="Z37" i="3"/>
  <c r="Z28" i="3"/>
  <c r="R260" i="1"/>
  <c r="Z260" i="1"/>
  <c r="AC260" i="1"/>
  <c r="AF260" i="1"/>
  <c r="Y28" i="3"/>
  <c r="Y16" i="3"/>
  <c r="Z16" i="3"/>
  <c r="Z53" i="3"/>
  <c r="Y33" i="3"/>
  <c r="Z33" i="3"/>
  <c r="Y61" i="3"/>
  <c r="Z61" i="3"/>
  <c r="Y37" i="3"/>
  <c r="R357" i="1"/>
  <c r="Z357" i="1"/>
  <c r="AC357" i="1"/>
  <c r="AF357" i="1"/>
  <c r="Y50" i="3" l="1"/>
  <c r="Y45" i="3" s="1"/>
  <c r="AM259" i="1"/>
  <c r="AM258" i="1"/>
  <c r="AM260" i="1"/>
  <c r="AM357" i="1"/>
  <c r="C349" i="1" l="1"/>
  <c r="C350" i="1"/>
  <c r="C351" i="1"/>
  <c r="C352" i="1"/>
  <c r="E349" i="1"/>
  <c r="E350" i="1"/>
  <c r="E351" i="1"/>
  <c r="E352" i="1"/>
  <c r="M349" i="1"/>
  <c r="M350" i="1"/>
  <c r="M351" i="1"/>
  <c r="M352" i="1"/>
  <c r="C354" i="1"/>
  <c r="E354" i="1"/>
  <c r="M354" i="1"/>
  <c r="C353" i="1"/>
  <c r="E353" i="1"/>
  <c r="M353" i="1"/>
  <c r="C355" i="1"/>
  <c r="E355" i="1"/>
  <c r="M355" i="1"/>
  <c r="C344" i="1"/>
  <c r="E344" i="1"/>
  <c r="M344" i="1"/>
  <c r="O344" i="1" s="1"/>
  <c r="Q344" i="1" s="1"/>
  <c r="C345" i="1"/>
  <c r="E345" i="1"/>
  <c r="M345" i="1"/>
  <c r="O345" i="1" s="1"/>
  <c r="Q345" i="1" s="1"/>
  <c r="R345" i="1" s="1"/>
  <c r="C346" i="1"/>
  <c r="E346" i="1"/>
  <c r="M346" i="1"/>
  <c r="O346" i="1" s="1"/>
  <c r="Q346" i="1" s="1"/>
  <c r="C347" i="1"/>
  <c r="E347" i="1"/>
  <c r="M347" i="1"/>
  <c r="O347" i="1" s="1"/>
  <c r="Q347" i="1" s="1"/>
  <c r="C348" i="1"/>
  <c r="E348" i="1"/>
  <c r="M348" i="1"/>
  <c r="O348" i="1" s="1"/>
  <c r="Q348" i="1" s="1"/>
  <c r="C356" i="1"/>
  <c r="E356" i="1"/>
  <c r="M356" i="1"/>
  <c r="C512" i="1"/>
  <c r="E512" i="1"/>
  <c r="M512" i="1"/>
  <c r="O512" i="1" s="1"/>
  <c r="Q512" i="1" s="1"/>
  <c r="C513" i="1"/>
  <c r="E513" i="1"/>
  <c r="M513" i="1"/>
  <c r="O513" i="1" s="1"/>
  <c r="Q513" i="1" s="1"/>
  <c r="R513" i="1" s="1"/>
  <c r="C511" i="1"/>
  <c r="E511" i="1"/>
  <c r="M511" i="1"/>
  <c r="O511" i="1" s="1"/>
  <c r="Q511" i="1" s="1"/>
  <c r="C442" i="1"/>
  <c r="E442" i="1"/>
  <c r="M442" i="1"/>
  <c r="O442" i="1" s="1"/>
  <c r="Q442" i="1" s="1"/>
  <c r="C385" i="1"/>
  <c r="C386" i="1"/>
  <c r="C387" i="1"/>
  <c r="E385" i="1"/>
  <c r="E386" i="1"/>
  <c r="E387" i="1"/>
  <c r="M385" i="1"/>
  <c r="M386" i="1"/>
  <c r="M387" i="1"/>
  <c r="C388" i="1"/>
  <c r="C389" i="1"/>
  <c r="C390" i="1"/>
  <c r="C391" i="1"/>
  <c r="E388" i="1"/>
  <c r="E389" i="1"/>
  <c r="E390" i="1"/>
  <c r="E391" i="1"/>
  <c r="M388" i="1"/>
  <c r="M389" i="1"/>
  <c r="M390" i="1"/>
  <c r="M391" i="1"/>
  <c r="C392" i="1"/>
  <c r="C393" i="1"/>
  <c r="E392" i="1"/>
  <c r="E393" i="1"/>
  <c r="M392" i="1"/>
  <c r="M393" i="1"/>
  <c r="C394" i="1"/>
  <c r="E394" i="1"/>
  <c r="M394" i="1"/>
  <c r="C395" i="1"/>
  <c r="E395" i="1"/>
  <c r="M395" i="1"/>
  <c r="C432" i="1"/>
  <c r="C433" i="1"/>
  <c r="E432" i="1"/>
  <c r="E433" i="1"/>
  <c r="M432" i="1"/>
  <c r="O432" i="1" s="1"/>
  <c r="Q432" i="1" s="1"/>
  <c r="M433" i="1"/>
  <c r="O433" i="1" s="1"/>
  <c r="Q433" i="1" s="1"/>
  <c r="C430" i="1"/>
  <c r="E430" i="1"/>
  <c r="M430" i="1"/>
  <c r="O430" i="1" s="1"/>
  <c r="Q430" i="1" s="1"/>
  <c r="C431" i="1"/>
  <c r="E431" i="1"/>
  <c r="M431" i="1"/>
  <c r="O431" i="1" s="1"/>
  <c r="Q431" i="1" s="1"/>
  <c r="C434" i="1"/>
  <c r="E434" i="1"/>
  <c r="M434" i="1"/>
  <c r="O434" i="1" s="1"/>
  <c r="Q434" i="1" s="1"/>
  <c r="C435" i="1"/>
  <c r="E435" i="1"/>
  <c r="M435" i="1"/>
  <c r="O435" i="1" s="1"/>
  <c r="Q435" i="1" s="1"/>
  <c r="C29" i="1"/>
  <c r="E29" i="1"/>
  <c r="M29" i="1"/>
  <c r="O29" i="1" s="1"/>
  <c r="Q29" i="1" s="1"/>
  <c r="C30" i="1"/>
  <c r="E30" i="1"/>
  <c r="M30" i="1"/>
  <c r="O30" i="1" s="1"/>
  <c r="Q30" i="1" s="1"/>
  <c r="Z344" i="1" l="1"/>
  <c r="AC344" i="1"/>
  <c r="AF344" i="1"/>
  <c r="R344" i="1"/>
  <c r="AF345" i="1"/>
  <c r="AC345" i="1"/>
  <c r="Z345" i="1"/>
  <c r="R346" i="1"/>
  <c r="Z346" i="1"/>
  <c r="AC346" i="1"/>
  <c r="AF346" i="1"/>
  <c r="R347" i="1"/>
  <c r="Z347" i="1"/>
  <c r="AC347" i="1"/>
  <c r="AF347" i="1"/>
  <c r="R348" i="1"/>
  <c r="Z348" i="1"/>
  <c r="AC348" i="1"/>
  <c r="AF348" i="1"/>
  <c r="R512" i="1"/>
  <c r="Z512" i="1"/>
  <c r="AC512" i="1"/>
  <c r="AF512" i="1"/>
  <c r="AF513" i="1"/>
  <c r="AC513" i="1"/>
  <c r="Z513" i="1"/>
  <c r="Z511" i="1"/>
  <c r="R511" i="1"/>
  <c r="AC511" i="1"/>
  <c r="AF511" i="1"/>
  <c r="R442" i="1"/>
  <c r="Z442" i="1"/>
  <c r="AC442" i="1"/>
  <c r="AF442" i="1"/>
  <c r="Z433" i="1"/>
  <c r="AC433" i="1"/>
  <c r="AF433" i="1"/>
  <c r="R433" i="1"/>
  <c r="Z432" i="1"/>
  <c r="AC432" i="1"/>
  <c r="AF432" i="1"/>
  <c r="R432" i="1"/>
  <c r="R431" i="1"/>
  <c r="AF431" i="1"/>
  <c r="R430" i="1"/>
  <c r="Z430" i="1"/>
  <c r="AC430" i="1"/>
  <c r="AF430" i="1"/>
  <c r="AF434" i="1"/>
  <c r="AC434" i="1"/>
  <c r="Z434" i="1"/>
  <c r="AC431" i="1"/>
  <c r="Z431" i="1"/>
  <c r="AF435" i="1"/>
  <c r="Z435" i="1"/>
  <c r="AC435" i="1"/>
  <c r="R434" i="1"/>
  <c r="R435" i="1"/>
  <c r="Z29" i="1"/>
  <c r="AC29" i="1"/>
  <c r="AF29" i="1"/>
  <c r="R29" i="1"/>
  <c r="R30" i="1"/>
  <c r="Z30" i="1"/>
  <c r="AC30" i="1"/>
  <c r="AF30" i="1"/>
  <c r="C551" i="1"/>
  <c r="E551" i="1"/>
  <c r="M551" i="1"/>
  <c r="O551" i="1" s="1"/>
  <c r="Q551" i="1" s="1"/>
  <c r="C552" i="1"/>
  <c r="C553" i="1"/>
  <c r="C554" i="1"/>
  <c r="C555" i="1"/>
  <c r="E552" i="1"/>
  <c r="E553" i="1"/>
  <c r="E554" i="1"/>
  <c r="E555" i="1"/>
  <c r="M552" i="1"/>
  <c r="O552" i="1" s="1"/>
  <c r="Q552" i="1" s="1"/>
  <c r="M553" i="1"/>
  <c r="O553" i="1" s="1"/>
  <c r="Q553" i="1" s="1"/>
  <c r="M554" i="1"/>
  <c r="O554" i="1" s="1"/>
  <c r="Q554" i="1" s="1"/>
  <c r="M555" i="1"/>
  <c r="O555" i="1" s="1"/>
  <c r="Q555" i="1" s="1"/>
  <c r="C556" i="1"/>
  <c r="C557" i="1"/>
  <c r="E556" i="1"/>
  <c r="E557" i="1"/>
  <c r="M556" i="1"/>
  <c r="O556" i="1" s="1"/>
  <c r="Q556" i="1" s="1"/>
  <c r="M557" i="1"/>
  <c r="O557" i="1" s="1"/>
  <c r="Q557" i="1" s="1"/>
  <c r="C558" i="1"/>
  <c r="E558" i="1"/>
  <c r="M558" i="1"/>
  <c r="O558" i="1" s="1"/>
  <c r="Q558" i="1" s="1"/>
  <c r="C309" i="1"/>
  <c r="C310" i="1"/>
  <c r="C311" i="1"/>
  <c r="C312" i="1"/>
  <c r="C313" i="1"/>
  <c r="E309" i="1"/>
  <c r="E310" i="1"/>
  <c r="E311" i="1"/>
  <c r="E312" i="1"/>
  <c r="E313" i="1"/>
  <c r="M309" i="1"/>
  <c r="O309" i="1" s="1"/>
  <c r="Q309" i="1" s="1"/>
  <c r="M310" i="1"/>
  <c r="O310" i="1" s="1"/>
  <c r="Q310" i="1" s="1"/>
  <c r="M311" i="1"/>
  <c r="O311" i="1" s="1"/>
  <c r="Q311" i="1" s="1"/>
  <c r="M312" i="1"/>
  <c r="O312" i="1" s="1"/>
  <c r="Q312" i="1" s="1"/>
  <c r="M313" i="1"/>
  <c r="O313" i="1" s="1"/>
  <c r="Q313" i="1" s="1"/>
  <c r="C413" i="1"/>
  <c r="E413" i="1"/>
  <c r="M413" i="1"/>
  <c r="O413" i="1" s="1"/>
  <c r="Q413" i="1" s="1"/>
  <c r="C414" i="1"/>
  <c r="E414" i="1"/>
  <c r="M414" i="1"/>
  <c r="O414" i="1" s="1"/>
  <c r="Q414" i="1" s="1"/>
  <c r="C415" i="1"/>
  <c r="E415" i="1"/>
  <c r="M415" i="1"/>
  <c r="O415" i="1" s="1"/>
  <c r="Q415" i="1" s="1"/>
  <c r="C416" i="1"/>
  <c r="E416" i="1"/>
  <c r="M416" i="1"/>
  <c r="O416" i="1" s="1"/>
  <c r="Q416" i="1" s="1"/>
  <c r="AM344" i="1" l="1"/>
  <c r="AM345" i="1"/>
  <c r="AM348" i="1"/>
  <c r="AM346" i="1"/>
  <c r="AM347" i="1"/>
  <c r="AM513" i="1"/>
  <c r="AM512" i="1"/>
  <c r="AM511" i="1"/>
  <c r="AM442" i="1"/>
  <c r="AM431" i="1"/>
  <c r="AM433" i="1"/>
  <c r="AM432" i="1"/>
  <c r="AM430" i="1"/>
  <c r="AM434" i="1"/>
  <c r="AM435" i="1"/>
  <c r="AM30" i="1"/>
  <c r="AM29" i="1"/>
  <c r="AF551" i="1"/>
  <c r="R551" i="1"/>
  <c r="AC551" i="1"/>
  <c r="Z551" i="1"/>
  <c r="AC554" i="1"/>
  <c r="AF554" i="1"/>
  <c r="R554" i="1"/>
  <c r="Z554" i="1"/>
  <c r="Z553" i="1"/>
  <c r="AC553" i="1"/>
  <c r="AF553" i="1"/>
  <c r="R553" i="1"/>
  <c r="Z552" i="1"/>
  <c r="AC552" i="1"/>
  <c r="R552" i="1"/>
  <c r="AF552" i="1"/>
  <c r="Z555" i="1"/>
  <c r="R555" i="1"/>
  <c r="AF555" i="1"/>
  <c r="AC555" i="1"/>
  <c r="Z557" i="1"/>
  <c r="AC557" i="1"/>
  <c r="AF557" i="1"/>
  <c r="R557" i="1"/>
  <c r="Z556" i="1"/>
  <c r="AF556" i="1"/>
  <c r="R556" i="1"/>
  <c r="AC556" i="1"/>
  <c r="R558" i="1"/>
  <c r="Z558" i="1"/>
  <c r="AC558" i="1"/>
  <c r="AF558" i="1"/>
  <c r="AC312" i="1"/>
  <c r="R312" i="1"/>
  <c r="AF312" i="1"/>
  <c r="Z312" i="1"/>
  <c r="AC311" i="1"/>
  <c r="R311" i="1"/>
  <c r="Z311" i="1"/>
  <c r="AF311" i="1"/>
  <c r="AC310" i="1"/>
  <c r="AF310" i="1"/>
  <c r="R310" i="1"/>
  <c r="Z310" i="1"/>
  <c r="R309" i="1"/>
  <c r="AF309" i="1"/>
  <c r="Z309" i="1"/>
  <c r="AC309" i="1"/>
  <c r="R313" i="1"/>
  <c r="AC313" i="1"/>
  <c r="AF313" i="1"/>
  <c r="Z313" i="1"/>
  <c r="AC414" i="1"/>
  <c r="R414" i="1"/>
  <c r="Z414" i="1"/>
  <c r="R413" i="1"/>
  <c r="Z413" i="1"/>
  <c r="AC413" i="1"/>
  <c r="AF413" i="1"/>
  <c r="AF414" i="1"/>
  <c r="Z415" i="1"/>
  <c r="R415" i="1"/>
  <c r="AC415" i="1"/>
  <c r="AF415" i="1"/>
  <c r="R416" i="1"/>
  <c r="Z416" i="1"/>
  <c r="AC416" i="1"/>
  <c r="AF416" i="1"/>
  <c r="C384" i="1"/>
  <c r="E384" i="1"/>
  <c r="M384" i="1"/>
  <c r="O384" i="1" s="1"/>
  <c r="Q384" i="1" s="1"/>
  <c r="AM557" i="1" l="1"/>
  <c r="AM553" i="1"/>
  <c r="AM551" i="1"/>
  <c r="AM552" i="1"/>
  <c r="AM555" i="1"/>
  <c r="AM554" i="1"/>
  <c r="AM556" i="1"/>
  <c r="AM558" i="1"/>
  <c r="AM311" i="1"/>
  <c r="AM312" i="1"/>
  <c r="AM309" i="1"/>
  <c r="AM310" i="1"/>
  <c r="AM313" i="1"/>
  <c r="AM413" i="1"/>
  <c r="AM414" i="1"/>
  <c r="AM416" i="1"/>
  <c r="AM415" i="1"/>
  <c r="AC384" i="1"/>
  <c r="AF384" i="1"/>
  <c r="R384" i="1"/>
  <c r="Z384" i="1"/>
  <c r="AM384" i="1" l="1"/>
  <c r="C293" i="1" l="1"/>
  <c r="E293" i="1"/>
  <c r="M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C537" i="1" l="1"/>
  <c r="E537" i="1"/>
  <c r="M537" i="1"/>
  <c r="O537" i="1" s="1"/>
  <c r="Q537" i="1" s="1"/>
  <c r="R537" i="1" l="1"/>
  <c r="Z537" i="1"/>
  <c r="AC537" i="1"/>
  <c r="AF537" i="1"/>
  <c r="AM537" i="1" l="1"/>
  <c r="C509" i="1" l="1"/>
  <c r="E509" i="1"/>
  <c r="M509" i="1"/>
  <c r="O509" i="1" s="1"/>
  <c r="Q509" i="1" s="1"/>
  <c r="C510" i="1"/>
  <c r="E510" i="1"/>
  <c r="M510" i="1"/>
  <c r="O510" i="1" s="1"/>
  <c r="Q510" i="1" s="1"/>
  <c r="C343" i="1"/>
  <c r="E343" i="1"/>
  <c r="M343" i="1"/>
  <c r="O343" i="1" s="1"/>
  <c r="Q343" i="1" s="1"/>
  <c r="C406" i="1"/>
  <c r="E406" i="1"/>
  <c r="M406" i="1"/>
  <c r="O406" i="1" s="1"/>
  <c r="Q406" i="1" s="1"/>
  <c r="C407" i="1"/>
  <c r="E407" i="1"/>
  <c r="M407" i="1"/>
  <c r="O407" i="1" s="1"/>
  <c r="Q407" i="1" s="1"/>
  <c r="C342" i="1"/>
  <c r="E342" i="1"/>
  <c r="M342" i="1"/>
  <c r="O342" i="1" s="1"/>
  <c r="Q342" i="1" s="1"/>
  <c r="AF510" i="1" l="1"/>
  <c r="Z510" i="1"/>
  <c r="R510" i="1"/>
  <c r="AC510" i="1"/>
  <c r="R509" i="1"/>
  <c r="Z509" i="1"/>
  <c r="AC509" i="1"/>
  <c r="AF509" i="1"/>
  <c r="Z343" i="1"/>
  <c r="R343" i="1"/>
  <c r="AC343" i="1"/>
  <c r="AF343" i="1"/>
  <c r="Z406" i="1"/>
  <c r="AC406" i="1"/>
  <c r="AF406" i="1"/>
  <c r="R406" i="1"/>
  <c r="R407" i="1"/>
  <c r="Z407" i="1"/>
  <c r="AC407" i="1"/>
  <c r="AF407" i="1"/>
  <c r="R342" i="1"/>
  <c r="Z342" i="1"/>
  <c r="AC342" i="1"/>
  <c r="AF342" i="1"/>
  <c r="AM510" i="1" l="1"/>
  <c r="AM509" i="1"/>
  <c r="AM343" i="1"/>
  <c r="AM407" i="1"/>
  <c r="AM406" i="1"/>
  <c r="AM342" i="1"/>
  <c r="C490" i="1" l="1"/>
  <c r="C491" i="1"/>
  <c r="C492" i="1"/>
  <c r="C493" i="1"/>
  <c r="C494" i="1"/>
  <c r="E490" i="1"/>
  <c r="E491" i="1"/>
  <c r="E492" i="1"/>
  <c r="E493" i="1"/>
  <c r="E494" i="1"/>
  <c r="M490" i="1"/>
  <c r="O490" i="1" s="1"/>
  <c r="Q490" i="1" s="1"/>
  <c r="M491" i="1"/>
  <c r="O491" i="1" s="1"/>
  <c r="Q491" i="1" s="1"/>
  <c r="M492" i="1"/>
  <c r="O492" i="1" s="1"/>
  <c r="Q492" i="1" s="1"/>
  <c r="M493" i="1"/>
  <c r="O493" i="1" s="1"/>
  <c r="Q493" i="1" s="1"/>
  <c r="M494" i="1"/>
  <c r="O494" i="1" s="1"/>
  <c r="Q494" i="1" s="1"/>
  <c r="C412" i="1"/>
  <c r="E412" i="1"/>
  <c r="M412" i="1"/>
  <c r="O412" i="1" s="1"/>
  <c r="Q412" i="1" s="1"/>
  <c r="C550" i="1"/>
  <c r="E550" i="1"/>
  <c r="M550" i="1"/>
  <c r="O550" i="1" s="1"/>
  <c r="Q550" i="1" s="1"/>
  <c r="C549" i="1"/>
  <c r="E549" i="1"/>
  <c r="M549" i="1"/>
  <c r="O549" i="1" s="1"/>
  <c r="Q549" i="1" s="1"/>
  <c r="C548" i="1"/>
  <c r="E548" i="1"/>
  <c r="M548" i="1"/>
  <c r="O548" i="1" s="1"/>
  <c r="Q548" i="1" s="1"/>
  <c r="M538" i="1"/>
  <c r="O538" i="1" s="1"/>
  <c r="Q538" i="1" s="1"/>
  <c r="E538" i="1"/>
  <c r="C538" i="1"/>
  <c r="C539" i="1"/>
  <c r="E539" i="1"/>
  <c r="M539" i="1"/>
  <c r="O539" i="1" s="1"/>
  <c r="Q539" i="1" s="1"/>
  <c r="C540" i="1"/>
  <c r="E540" i="1"/>
  <c r="M540" i="1"/>
  <c r="O540" i="1" s="1"/>
  <c r="Q540" i="1" s="1"/>
  <c r="M482" i="1"/>
  <c r="O482" i="1" s="1"/>
  <c r="Q482" i="1" s="1"/>
  <c r="E482" i="1"/>
  <c r="C482" i="1"/>
  <c r="M481" i="1"/>
  <c r="O481" i="1" s="1"/>
  <c r="Q481" i="1" s="1"/>
  <c r="E481" i="1"/>
  <c r="C481" i="1"/>
  <c r="M480" i="1"/>
  <c r="O480" i="1" s="1"/>
  <c r="Q480" i="1" s="1"/>
  <c r="E480" i="1"/>
  <c r="C480" i="1"/>
  <c r="M479" i="1"/>
  <c r="O479" i="1" s="1"/>
  <c r="Q479" i="1" s="1"/>
  <c r="E479" i="1"/>
  <c r="C479" i="1"/>
  <c r="M478" i="1"/>
  <c r="O478" i="1" s="1"/>
  <c r="Q478" i="1" s="1"/>
  <c r="E478" i="1"/>
  <c r="C478" i="1"/>
  <c r="M477" i="1"/>
  <c r="O477" i="1" s="1"/>
  <c r="Q477" i="1" s="1"/>
  <c r="E477" i="1"/>
  <c r="C477" i="1"/>
  <c r="M476" i="1"/>
  <c r="O476" i="1" s="1"/>
  <c r="Q476" i="1" s="1"/>
  <c r="E476" i="1"/>
  <c r="C476" i="1"/>
  <c r="M475" i="1"/>
  <c r="O475" i="1" s="1"/>
  <c r="Q475" i="1" s="1"/>
  <c r="E475" i="1"/>
  <c r="C475" i="1"/>
  <c r="M474" i="1"/>
  <c r="O474" i="1" s="1"/>
  <c r="Q474" i="1" s="1"/>
  <c r="E474" i="1"/>
  <c r="C474" i="1"/>
  <c r="AF493" i="1" l="1"/>
  <c r="AC493" i="1"/>
  <c r="R493" i="1"/>
  <c r="Z493" i="1"/>
  <c r="Z490" i="1"/>
  <c r="R490" i="1"/>
  <c r="AF490" i="1"/>
  <c r="AC490" i="1"/>
  <c r="AC491" i="1"/>
  <c r="AF491" i="1"/>
  <c r="Z491" i="1"/>
  <c r="R491" i="1"/>
  <c r="AC494" i="1"/>
  <c r="R494" i="1"/>
  <c r="AF494" i="1"/>
  <c r="Z494" i="1"/>
  <c r="R492" i="1"/>
  <c r="AF492" i="1"/>
  <c r="Z492" i="1"/>
  <c r="AC492" i="1"/>
  <c r="R412" i="1"/>
  <c r="AF412" i="1"/>
  <c r="Z412" i="1"/>
  <c r="AC412" i="1"/>
  <c r="R550" i="1"/>
  <c r="Z550" i="1"/>
  <c r="AC550" i="1"/>
  <c r="AF550" i="1"/>
  <c r="R549" i="1"/>
  <c r="AF549" i="1"/>
  <c r="Z549" i="1"/>
  <c r="AC549" i="1"/>
  <c r="Z548" i="1"/>
  <c r="R548" i="1"/>
  <c r="AF548" i="1"/>
  <c r="AC548" i="1"/>
  <c r="AF538" i="1"/>
  <c r="AC538" i="1"/>
  <c r="R538" i="1"/>
  <c r="Z538" i="1"/>
  <c r="R539" i="1"/>
  <c r="AC539" i="1"/>
  <c r="AF539" i="1"/>
  <c r="Z539" i="1"/>
  <c r="R540" i="1"/>
  <c r="AC540" i="1"/>
  <c r="AF540" i="1"/>
  <c r="Z540" i="1"/>
  <c r="AF482" i="1"/>
  <c r="AC482" i="1"/>
  <c r="R482" i="1"/>
  <c r="Z482" i="1"/>
  <c r="AC481" i="1"/>
  <c r="Z481" i="1"/>
  <c r="R481" i="1"/>
  <c r="AF481" i="1"/>
  <c r="AF479" i="1"/>
  <c r="AC479" i="1"/>
  <c r="Z479" i="1"/>
  <c r="R479" i="1"/>
  <c r="AF478" i="1"/>
  <c r="AC478" i="1"/>
  <c r="Z478" i="1"/>
  <c r="R478" i="1"/>
  <c r="R480" i="1"/>
  <c r="Z480" i="1"/>
  <c r="AF480" i="1"/>
  <c r="AC480" i="1"/>
  <c r="AC476" i="1"/>
  <c r="Z476" i="1"/>
  <c r="AF476" i="1"/>
  <c r="R476" i="1"/>
  <c r="AF477" i="1"/>
  <c r="AC477" i="1"/>
  <c r="Z477" i="1"/>
  <c r="R477" i="1"/>
  <c r="AF475" i="1"/>
  <c r="AC475" i="1"/>
  <c r="Z475" i="1"/>
  <c r="R475" i="1"/>
  <c r="AF474" i="1"/>
  <c r="AC474" i="1"/>
  <c r="Z474" i="1"/>
  <c r="R474" i="1"/>
  <c r="AM492" i="1" l="1"/>
  <c r="AM494" i="1"/>
  <c r="AM493" i="1"/>
  <c r="AM490" i="1"/>
  <c r="AM491" i="1"/>
  <c r="AM412" i="1"/>
  <c r="AM550" i="1"/>
  <c r="AM549" i="1"/>
  <c r="AM548" i="1"/>
  <c r="AM538" i="1"/>
  <c r="AM481" i="1"/>
  <c r="AM539" i="1"/>
  <c r="AM540" i="1"/>
  <c r="AM479" i="1"/>
  <c r="AM480" i="1"/>
  <c r="AM478" i="1"/>
  <c r="AM482" i="1"/>
  <c r="AM476" i="1"/>
  <c r="AM477" i="1"/>
  <c r="AM475" i="1"/>
  <c r="AM474" i="1"/>
  <c r="C51" i="1" l="1"/>
  <c r="E51" i="1"/>
  <c r="M51" i="1"/>
  <c r="O51" i="1" s="1"/>
  <c r="Q51" i="1" s="1"/>
  <c r="C52" i="1"/>
  <c r="E52" i="1"/>
  <c r="M52" i="1"/>
  <c r="O52" i="1" s="1"/>
  <c r="Q52" i="1" s="1"/>
  <c r="C544" i="1"/>
  <c r="E544" i="1"/>
  <c r="M544" i="1"/>
  <c r="O544" i="1" s="1"/>
  <c r="Q544" i="1" s="1"/>
  <c r="C543" i="1"/>
  <c r="E543" i="1"/>
  <c r="M543" i="1"/>
  <c r="O543" i="1" s="1"/>
  <c r="Q543" i="1" s="1"/>
  <c r="C28" i="1"/>
  <c r="E28" i="1"/>
  <c r="M28" i="1"/>
  <c r="O28" i="1" s="1"/>
  <c r="Q28" i="1" s="1"/>
  <c r="AC51" i="1" l="1"/>
  <c r="R51" i="1"/>
  <c r="Z51" i="1"/>
  <c r="AF51" i="1"/>
  <c r="R52" i="1"/>
  <c r="Z52" i="1"/>
  <c r="AC52" i="1"/>
  <c r="AF52" i="1"/>
  <c r="R544" i="1"/>
  <c r="Z544" i="1"/>
  <c r="AC544" i="1"/>
  <c r="AF544" i="1"/>
  <c r="R543" i="1"/>
  <c r="Z543" i="1"/>
  <c r="AC543" i="1"/>
  <c r="AF543" i="1"/>
  <c r="R28" i="1"/>
  <c r="Z28" i="1"/>
  <c r="AC28" i="1"/>
  <c r="AF28" i="1"/>
  <c r="C451" i="1"/>
  <c r="E451" i="1"/>
  <c r="M451" i="1"/>
  <c r="O451" i="1" s="1"/>
  <c r="Q451" i="1" s="1"/>
  <c r="C25" i="1"/>
  <c r="E25" i="1"/>
  <c r="M25" i="1"/>
  <c r="O25" i="1" s="1"/>
  <c r="Q25" i="1" s="1"/>
  <c r="C26" i="1"/>
  <c r="E26" i="1"/>
  <c r="M26" i="1"/>
  <c r="O26" i="1" s="1"/>
  <c r="Q26" i="1" s="1"/>
  <c r="C27" i="1"/>
  <c r="E27" i="1"/>
  <c r="M27" i="1"/>
  <c r="O27" i="1" s="1"/>
  <c r="Q27" i="1" s="1"/>
  <c r="AM51" i="1" l="1"/>
  <c r="AM52" i="1"/>
  <c r="AM544" i="1"/>
  <c r="AM543" i="1"/>
  <c r="AM28" i="1"/>
  <c r="R451" i="1"/>
  <c r="Z451" i="1"/>
  <c r="AC451" i="1"/>
  <c r="AF451" i="1"/>
  <c r="R25" i="1"/>
  <c r="Z25" i="1"/>
  <c r="AC25" i="1"/>
  <c r="AF25" i="1"/>
  <c r="R26" i="1"/>
  <c r="Z26" i="1"/>
  <c r="AC26" i="1"/>
  <c r="AF26" i="1"/>
  <c r="R27" i="1"/>
  <c r="AC27" i="1"/>
  <c r="AF27" i="1"/>
  <c r="Z27" i="1"/>
  <c r="AM451" i="1" l="1"/>
  <c r="AM25" i="1"/>
  <c r="AM26" i="1"/>
  <c r="AM27" i="1"/>
  <c r="C545" i="1" l="1"/>
  <c r="E545" i="1"/>
  <c r="M545" i="1"/>
  <c r="O545" i="1" s="1"/>
  <c r="Q545" i="1" s="1"/>
  <c r="C546" i="1"/>
  <c r="E546" i="1"/>
  <c r="M546" i="1"/>
  <c r="O546" i="1" s="1"/>
  <c r="Q546" i="1" s="1"/>
  <c r="C547" i="1"/>
  <c r="E547" i="1"/>
  <c r="M547" i="1"/>
  <c r="O547" i="1" s="1"/>
  <c r="Q547" i="1" s="1"/>
  <c r="C523" i="1"/>
  <c r="E523" i="1"/>
  <c r="M523" i="1"/>
  <c r="O523" i="1" s="1"/>
  <c r="Q523" i="1" s="1"/>
  <c r="C524" i="1"/>
  <c r="E524" i="1"/>
  <c r="M524" i="1"/>
  <c r="O524" i="1" s="1"/>
  <c r="Q524" i="1" s="1"/>
  <c r="R524" i="1" s="1"/>
  <c r="C525" i="1"/>
  <c r="E525" i="1"/>
  <c r="M525" i="1"/>
  <c r="O525" i="1" s="1"/>
  <c r="Q525" i="1" s="1"/>
  <c r="C118" i="1"/>
  <c r="E118" i="1"/>
  <c r="M118" i="1"/>
  <c r="O118" i="1" s="1"/>
  <c r="Q118" i="1" s="1"/>
  <c r="C119" i="1"/>
  <c r="E119" i="1"/>
  <c r="M119" i="1"/>
  <c r="O119" i="1" s="1"/>
  <c r="Q119" i="1" s="1"/>
  <c r="C120" i="1"/>
  <c r="E120" i="1"/>
  <c r="M120" i="1"/>
  <c r="O120" i="1" s="1"/>
  <c r="Q120" i="1" s="1"/>
  <c r="C121" i="1"/>
  <c r="E121" i="1"/>
  <c r="M121" i="1"/>
  <c r="O121" i="1" s="1"/>
  <c r="Q121" i="1" s="1"/>
  <c r="C122" i="1"/>
  <c r="E122" i="1"/>
  <c r="M122" i="1"/>
  <c r="O122" i="1" s="1"/>
  <c r="Q122" i="1" s="1"/>
  <c r="C458" i="1"/>
  <c r="E458" i="1"/>
  <c r="M458" i="1"/>
  <c r="O458" i="1" s="1"/>
  <c r="Q458" i="1" s="1"/>
  <c r="C520" i="1"/>
  <c r="E520" i="1"/>
  <c r="M520" i="1"/>
  <c r="O520" i="1" s="1"/>
  <c r="Q520" i="1" s="1"/>
  <c r="C452" i="1"/>
  <c r="C453" i="1"/>
  <c r="E452" i="1"/>
  <c r="E453" i="1"/>
  <c r="M452" i="1"/>
  <c r="O452" i="1" s="1"/>
  <c r="Q452" i="1" s="1"/>
  <c r="M453" i="1"/>
  <c r="O453" i="1" s="1"/>
  <c r="Q453" i="1" s="1"/>
  <c r="C454" i="1"/>
  <c r="E454" i="1"/>
  <c r="M454" i="1"/>
  <c r="O454" i="1" s="1"/>
  <c r="Q454" i="1" s="1"/>
  <c r="C521" i="1"/>
  <c r="E521" i="1"/>
  <c r="M521" i="1"/>
  <c r="O521" i="1" s="1"/>
  <c r="Q521" i="1" s="1"/>
  <c r="C522" i="1"/>
  <c r="E522" i="1"/>
  <c r="M522" i="1"/>
  <c r="O522" i="1" s="1"/>
  <c r="Q522" i="1" s="1"/>
  <c r="R545" i="1" l="1"/>
  <c r="Z545" i="1"/>
  <c r="AC545" i="1"/>
  <c r="AF545" i="1"/>
  <c r="R546" i="1"/>
  <c r="Z546" i="1"/>
  <c r="AC546" i="1"/>
  <c r="AF546" i="1"/>
  <c r="R547" i="1"/>
  <c r="Z547" i="1"/>
  <c r="AC547" i="1"/>
  <c r="AF547" i="1"/>
  <c r="Z523" i="1"/>
  <c r="R523" i="1"/>
  <c r="AF523" i="1"/>
  <c r="AC523" i="1"/>
  <c r="AF524" i="1"/>
  <c r="AC524" i="1"/>
  <c r="Z524" i="1"/>
  <c r="R525" i="1"/>
  <c r="Z525" i="1"/>
  <c r="AC525" i="1"/>
  <c r="AF525" i="1"/>
  <c r="AC118" i="1"/>
  <c r="R118" i="1"/>
  <c r="Z118" i="1"/>
  <c r="AF118" i="1"/>
  <c r="R119" i="1"/>
  <c r="Z119" i="1"/>
  <c r="AC119" i="1"/>
  <c r="AF119" i="1"/>
  <c r="R120" i="1"/>
  <c r="Z120" i="1"/>
  <c r="AC120" i="1"/>
  <c r="AF120" i="1"/>
  <c r="R121" i="1"/>
  <c r="Z121" i="1"/>
  <c r="AC121" i="1"/>
  <c r="AF121" i="1"/>
  <c r="R122" i="1"/>
  <c r="Z122" i="1"/>
  <c r="AC122" i="1"/>
  <c r="AF122" i="1"/>
  <c r="R458" i="1"/>
  <c r="Z458" i="1"/>
  <c r="AC458" i="1"/>
  <c r="AF458" i="1"/>
  <c r="R520" i="1"/>
  <c r="Z520" i="1"/>
  <c r="AC520" i="1"/>
  <c r="AF520" i="1"/>
  <c r="AC452" i="1"/>
  <c r="Z452" i="1"/>
  <c r="AF452" i="1"/>
  <c r="R452" i="1"/>
  <c r="Z453" i="1"/>
  <c r="R453" i="1"/>
  <c r="AC453" i="1"/>
  <c r="AF453" i="1"/>
  <c r="Z454" i="1"/>
  <c r="AF454" i="1"/>
  <c r="AC454" i="1"/>
  <c r="R454" i="1"/>
  <c r="R521" i="1"/>
  <c r="Z521" i="1"/>
  <c r="AC521" i="1"/>
  <c r="AF521" i="1"/>
  <c r="Z522" i="1"/>
  <c r="R522" i="1"/>
  <c r="AC522" i="1"/>
  <c r="AF522" i="1"/>
  <c r="AM545" i="1" l="1"/>
  <c r="AM547" i="1"/>
  <c r="AM546" i="1"/>
  <c r="AM523" i="1"/>
  <c r="AM524" i="1"/>
  <c r="AM525" i="1"/>
  <c r="AM119" i="1"/>
  <c r="AM118" i="1"/>
  <c r="AM120" i="1"/>
  <c r="AM122" i="1"/>
  <c r="AM121" i="1"/>
  <c r="AM458" i="1"/>
  <c r="AM520" i="1"/>
  <c r="AM452" i="1"/>
  <c r="AM453" i="1"/>
  <c r="AM454" i="1"/>
  <c r="AM521" i="1"/>
  <c r="AM522" i="1"/>
  <c r="C583" i="1" l="1"/>
  <c r="E583" i="1"/>
  <c r="M583" i="1"/>
  <c r="O583" i="1" s="1"/>
  <c r="Q583" i="1" s="1"/>
  <c r="C584" i="1"/>
  <c r="E584" i="1"/>
  <c r="M584" i="1"/>
  <c r="O584" i="1" s="1"/>
  <c r="Q584" i="1" s="1"/>
  <c r="C530" i="1"/>
  <c r="E530" i="1"/>
  <c r="M530" i="1"/>
  <c r="O530" i="1" s="1"/>
  <c r="Q530" i="1" s="1"/>
  <c r="AF530" i="1" s="1"/>
  <c r="C531" i="1"/>
  <c r="E531" i="1"/>
  <c r="M531" i="1"/>
  <c r="O531" i="1" s="1"/>
  <c r="Q531" i="1" s="1"/>
  <c r="C532" i="1"/>
  <c r="E532" i="1"/>
  <c r="M532" i="1"/>
  <c r="O532" i="1" s="1"/>
  <c r="Q532" i="1" s="1"/>
  <c r="C66" i="1"/>
  <c r="E66" i="1"/>
  <c r="M66" i="1"/>
  <c r="O66" i="1" s="1"/>
  <c r="Q66" i="1" s="1"/>
  <c r="C67" i="1"/>
  <c r="E67" i="1"/>
  <c r="M67" i="1"/>
  <c r="O67" i="1" s="1"/>
  <c r="Q67" i="1" s="1"/>
  <c r="C68" i="1"/>
  <c r="E68" i="1"/>
  <c r="M68" i="1"/>
  <c r="O68" i="1" s="1"/>
  <c r="Q68" i="1" s="1"/>
  <c r="R68" i="1" s="1"/>
  <c r="C69" i="1"/>
  <c r="E69" i="1"/>
  <c r="M69" i="1"/>
  <c r="O69" i="1" s="1"/>
  <c r="Q69" i="1" s="1"/>
  <c r="C229" i="1"/>
  <c r="E229" i="1"/>
  <c r="M229" i="1"/>
  <c r="O229" i="1" s="1"/>
  <c r="Q229" i="1" s="1"/>
  <c r="C63" i="1"/>
  <c r="E63" i="1"/>
  <c r="M63" i="1"/>
  <c r="O63" i="1" s="1"/>
  <c r="Q63" i="1" s="1"/>
  <c r="C64" i="1"/>
  <c r="E64" i="1"/>
  <c r="M64" i="1"/>
  <c r="O64" i="1" s="1"/>
  <c r="Q64" i="1" s="1"/>
  <c r="C65" i="1"/>
  <c r="E65" i="1"/>
  <c r="M65" i="1"/>
  <c r="O65" i="1" s="1"/>
  <c r="Q65" i="1" s="1"/>
  <c r="C38" i="1"/>
  <c r="C39" i="1"/>
  <c r="C40" i="1"/>
  <c r="C41" i="1"/>
  <c r="C42" i="1"/>
  <c r="C43" i="1"/>
  <c r="C44" i="1"/>
  <c r="C45" i="1"/>
  <c r="C46" i="1"/>
  <c r="E38" i="1"/>
  <c r="E39" i="1"/>
  <c r="E40" i="1"/>
  <c r="E41" i="1"/>
  <c r="E42" i="1"/>
  <c r="E43" i="1"/>
  <c r="E44" i="1"/>
  <c r="E45" i="1"/>
  <c r="E46" i="1"/>
  <c r="M38" i="1"/>
  <c r="O38" i="1" s="1"/>
  <c r="Q38" i="1" s="1"/>
  <c r="M39" i="1"/>
  <c r="O39" i="1" s="1"/>
  <c r="Q39" i="1" s="1"/>
  <c r="M40" i="1"/>
  <c r="O40" i="1" s="1"/>
  <c r="Q40" i="1" s="1"/>
  <c r="M41" i="1"/>
  <c r="O41" i="1" s="1"/>
  <c r="Q41" i="1" s="1"/>
  <c r="M42" i="1"/>
  <c r="O42" i="1" s="1"/>
  <c r="Q42" i="1" s="1"/>
  <c r="M43" i="1"/>
  <c r="O43" i="1" s="1"/>
  <c r="Q43" i="1" s="1"/>
  <c r="M44" i="1"/>
  <c r="O44" i="1" s="1"/>
  <c r="Q44" i="1" s="1"/>
  <c r="M45" i="1"/>
  <c r="O45" i="1" s="1"/>
  <c r="Q45" i="1" s="1"/>
  <c r="M46" i="1"/>
  <c r="O46" i="1" s="1"/>
  <c r="Q46" i="1" s="1"/>
  <c r="AF583" i="1" l="1"/>
  <c r="Z583" i="1"/>
  <c r="R583" i="1"/>
  <c r="AC583" i="1"/>
  <c r="R584" i="1"/>
  <c r="Z584" i="1"/>
  <c r="AC584" i="1"/>
  <c r="AF584" i="1"/>
  <c r="AC530" i="1"/>
  <c r="Z530" i="1"/>
  <c r="R530" i="1"/>
  <c r="R531" i="1"/>
  <c r="Z531" i="1"/>
  <c r="AC531" i="1"/>
  <c r="AF531" i="1"/>
  <c r="R532" i="1"/>
  <c r="Z532" i="1"/>
  <c r="AC532" i="1"/>
  <c r="AF532" i="1"/>
  <c r="R66" i="1"/>
  <c r="Z66" i="1"/>
  <c r="AC66" i="1"/>
  <c r="AF66" i="1"/>
  <c r="Z67" i="1"/>
  <c r="AC67" i="1"/>
  <c r="AF67" i="1"/>
  <c r="R67" i="1"/>
  <c r="AF68" i="1"/>
  <c r="AC68" i="1"/>
  <c r="Z68" i="1"/>
  <c r="R69" i="1"/>
  <c r="Z69" i="1"/>
  <c r="AC69" i="1"/>
  <c r="AF69" i="1"/>
  <c r="R229" i="1"/>
  <c r="Z229" i="1"/>
  <c r="AC229" i="1"/>
  <c r="AF229" i="1"/>
  <c r="R64" i="1"/>
  <c r="AF64" i="1"/>
  <c r="AC63" i="1"/>
  <c r="AF63" i="1"/>
  <c r="R63" i="1"/>
  <c r="Z63" i="1"/>
  <c r="AC64" i="1"/>
  <c r="Z64" i="1"/>
  <c r="R65" i="1"/>
  <c r="Z65" i="1"/>
  <c r="AC65" i="1"/>
  <c r="AF65" i="1"/>
  <c r="R43" i="1"/>
  <c r="Z43" i="1"/>
  <c r="AC43" i="1"/>
  <c r="AF43" i="1"/>
  <c r="Z39" i="1"/>
  <c r="AC39" i="1"/>
  <c r="AF39" i="1"/>
  <c r="R39" i="1"/>
  <c r="AC38" i="1"/>
  <c r="R38" i="1"/>
  <c r="AF38" i="1"/>
  <c r="Z38" i="1"/>
  <c r="R42" i="1"/>
  <c r="AF42" i="1"/>
  <c r="AC42" i="1"/>
  <c r="Z42" i="1"/>
  <c r="R41" i="1"/>
  <c r="AF41" i="1"/>
  <c r="AC41" i="1"/>
  <c r="Z41" i="1"/>
  <c r="AC40" i="1"/>
  <c r="Z40" i="1"/>
  <c r="AF40" i="1"/>
  <c r="R40" i="1"/>
  <c r="Z46" i="1"/>
  <c r="R46" i="1"/>
  <c r="AF46" i="1"/>
  <c r="AC46" i="1"/>
  <c r="Z45" i="1"/>
  <c r="R45" i="1"/>
  <c r="AF45" i="1"/>
  <c r="AC45" i="1"/>
  <c r="R44" i="1"/>
  <c r="AF44" i="1"/>
  <c r="AC44" i="1"/>
  <c r="Z44" i="1"/>
  <c r="C262" i="1"/>
  <c r="C263" i="1"/>
  <c r="C264" i="1"/>
  <c r="C265" i="1"/>
  <c r="C266" i="1"/>
  <c r="C267" i="1"/>
  <c r="E262" i="1"/>
  <c r="E263" i="1"/>
  <c r="E264" i="1"/>
  <c r="E265" i="1"/>
  <c r="E266" i="1"/>
  <c r="E267" i="1"/>
  <c r="M262" i="1"/>
  <c r="O262" i="1" s="1"/>
  <c r="Q262" i="1" s="1"/>
  <c r="M263" i="1"/>
  <c r="O263" i="1" s="1"/>
  <c r="Q263" i="1" s="1"/>
  <c r="M264" i="1"/>
  <c r="O264" i="1" s="1"/>
  <c r="Q264" i="1" s="1"/>
  <c r="M265" i="1"/>
  <c r="O265" i="1" s="1"/>
  <c r="Q265" i="1" s="1"/>
  <c r="M266" i="1"/>
  <c r="O266" i="1" s="1"/>
  <c r="Q266" i="1" s="1"/>
  <c r="M267" i="1"/>
  <c r="O267" i="1" s="1"/>
  <c r="Q267" i="1" s="1"/>
  <c r="C411" i="1"/>
  <c r="E411" i="1"/>
  <c r="M411" i="1"/>
  <c r="O411" i="1" s="1"/>
  <c r="Q411" i="1" s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M82" i="1"/>
  <c r="O82" i="1" s="1"/>
  <c r="Q82" i="1" s="1"/>
  <c r="M83" i="1"/>
  <c r="O83" i="1" s="1"/>
  <c r="Q83" i="1" s="1"/>
  <c r="M84" i="1"/>
  <c r="O84" i="1" s="1"/>
  <c r="Q84" i="1" s="1"/>
  <c r="M85" i="1"/>
  <c r="O85" i="1" s="1"/>
  <c r="Q85" i="1" s="1"/>
  <c r="M86" i="1"/>
  <c r="O86" i="1" s="1"/>
  <c r="Q86" i="1" s="1"/>
  <c r="R86" i="1" s="1"/>
  <c r="M87" i="1"/>
  <c r="O87" i="1" s="1"/>
  <c r="Q87" i="1" s="1"/>
  <c r="R87" i="1" s="1"/>
  <c r="M88" i="1"/>
  <c r="O88" i="1" s="1"/>
  <c r="Q88" i="1" s="1"/>
  <c r="R88" i="1" s="1"/>
  <c r="M89" i="1"/>
  <c r="O89" i="1" s="1"/>
  <c r="Q89" i="1" s="1"/>
  <c r="R89" i="1" s="1"/>
  <c r="M90" i="1"/>
  <c r="O90" i="1" s="1"/>
  <c r="Q90" i="1" s="1"/>
  <c r="M91" i="1"/>
  <c r="O91" i="1" s="1"/>
  <c r="Q91" i="1" s="1"/>
  <c r="M92" i="1"/>
  <c r="O92" i="1" s="1"/>
  <c r="Q92" i="1" s="1"/>
  <c r="M93" i="1"/>
  <c r="O93" i="1" s="1"/>
  <c r="Q93" i="1" s="1"/>
  <c r="M94" i="1"/>
  <c r="O94" i="1" s="1"/>
  <c r="Q94" i="1" s="1"/>
  <c r="M95" i="1"/>
  <c r="O95" i="1" s="1"/>
  <c r="Q95" i="1" s="1"/>
  <c r="M96" i="1"/>
  <c r="O96" i="1" s="1"/>
  <c r="Q96" i="1" s="1"/>
  <c r="M97" i="1"/>
  <c r="O97" i="1" s="1"/>
  <c r="Q97" i="1" s="1"/>
  <c r="C98" i="1"/>
  <c r="C99" i="1"/>
  <c r="C100" i="1"/>
  <c r="C101" i="1"/>
  <c r="C102" i="1"/>
  <c r="C103" i="1"/>
  <c r="C104" i="1"/>
  <c r="C105" i="1"/>
  <c r="E98" i="1"/>
  <c r="E99" i="1"/>
  <c r="E100" i="1"/>
  <c r="E101" i="1"/>
  <c r="E102" i="1"/>
  <c r="E103" i="1"/>
  <c r="E104" i="1"/>
  <c r="E105" i="1"/>
  <c r="M98" i="1"/>
  <c r="O98" i="1" s="1"/>
  <c r="Q98" i="1" s="1"/>
  <c r="M99" i="1"/>
  <c r="O99" i="1" s="1"/>
  <c r="Q99" i="1" s="1"/>
  <c r="M100" i="1"/>
  <c r="O100" i="1" s="1"/>
  <c r="Q100" i="1" s="1"/>
  <c r="Z100" i="1" s="1"/>
  <c r="M101" i="1"/>
  <c r="O101" i="1" s="1"/>
  <c r="Q101" i="1" s="1"/>
  <c r="M102" i="1"/>
  <c r="O102" i="1" s="1"/>
  <c r="Q102" i="1" s="1"/>
  <c r="M103" i="1"/>
  <c r="O103" i="1" s="1"/>
  <c r="Q103" i="1" s="1"/>
  <c r="M104" i="1"/>
  <c r="O104" i="1" s="1"/>
  <c r="Q104" i="1" s="1"/>
  <c r="M105" i="1"/>
  <c r="O105" i="1" s="1"/>
  <c r="Q105" i="1" s="1"/>
  <c r="C106" i="1"/>
  <c r="C107" i="1"/>
  <c r="E106" i="1"/>
  <c r="E107" i="1"/>
  <c r="M106" i="1"/>
  <c r="O106" i="1" s="1"/>
  <c r="Q106" i="1" s="1"/>
  <c r="M107" i="1"/>
  <c r="O107" i="1" s="1"/>
  <c r="Q107" i="1" s="1"/>
  <c r="AM584" i="1" l="1"/>
  <c r="AM583" i="1"/>
  <c r="AM530" i="1"/>
  <c r="AM531" i="1"/>
  <c r="AM532" i="1"/>
  <c r="AM66" i="1"/>
  <c r="AM67" i="1"/>
  <c r="AM68" i="1"/>
  <c r="AM69" i="1"/>
  <c r="AM229" i="1"/>
  <c r="AM64" i="1"/>
  <c r="AM63" i="1"/>
  <c r="AM65" i="1"/>
  <c r="AM40" i="1"/>
  <c r="AM43" i="1"/>
  <c r="AM38" i="1"/>
  <c r="AM39" i="1"/>
  <c r="AM45" i="1"/>
  <c r="AM41" i="1"/>
  <c r="AM44" i="1"/>
  <c r="AM46" i="1"/>
  <c r="AM42" i="1"/>
  <c r="Z262" i="1"/>
  <c r="AF262" i="1"/>
  <c r="R262" i="1"/>
  <c r="AC262" i="1"/>
  <c r="AF267" i="1"/>
  <c r="Z267" i="1"/>
  <c r="R267" i="1"/>
  <c r="AC267" i="1"/>
  <c r="Z265" i="1"/>
  <c r="AF265" i="1"/>
  <c r="R265" i="1"/>
  <c r="AC265" i="1"/>
  <c r="AF266" i="1"/>
  <c r="Z266" i="1"/>
  <c r="R266" i="1"/>
  <c r="AC266" i="1"/>
  <c r="Z264" i="1"/>
  <c r="R264" i="1"/>
  <c r="AC264" i="1"/>
  <c r="AF264" i="1"/>
  <c r="Z263" i="1"/>
  <c r="AF263" i="1"/>
  <c r="R263" i="1"/>
  <c r="AC263" i="1"/>
  <c r="R411" i="1"/>
  <c r="Z411" i="1"/>
  <c r="AC411" i="1"/>
  <c r="AF411" i="1"/>
  <c r="AC89" i="1"/>
  <c r="AC88" i="1"/>
  <c r="AC87" i="1"/>
  <c r="AC86" i="1"/>
  <c r="R85" i="1"/>
  <c r="AC85" i="1"/>
  <c r="Z85" i="1"/>
  <c r="AF85" i="1"/>
  <c r="Z99" i="1"/>
  <c r="AC99" i="1"/>
  <c r="AC97" i="1"/>
  <c r="Z97" i="1"/>
  <c r="R97" i="1"/>
  <c r="AF97" i="1"/>
  <c r="AF96" i="1"/>
  <c r="Z96" i="1"/>
  <c r="R96" i="1"/>
  <c r="AC96" i="1"/>
  <c r="R84" i="1"/>
  <c r="Z84" i="1"/>
  <c r="AF84" i="1"/>
  <c r="AC84" i="1"/>
  <c r="Z95" i="1"/>
  <c r="R95" i="1"/>
  <c r="AF95" i="1"/>
  <c r="AC95" i="1"/>
  <c r="Z83" i="1"/>
  <c r="AC83" i="1"/>
  <c r="R83" i="1"/>
  <c r="AF83" i="1"/>
  <c r="Z94" i="1"/>
  <c r="R94" i="1"/>
  <c r="AC94" i="1"/>
  <c r="AF94" i="1"/>
  <c r="Z82" i="1"/>
  <c r="AC82" i="1"/>
  <c r="AF82" i="1"/>
  <c r="R82" i="1"/>
  <c r="Z93" i="1"/>
  <c r="R93" i="1"/>
  <c r="AC93" i="1"/>
  <c r="AF93" i="1"/>
  <c r="AC92" i="1"/>
  <c r="Z92" i="1"/>
  <c r="R92" i="1"/>
  <c r="AF92" i="1"/>
  <c r="AC91" i="1"/>
  <c r="R91" i="1"/>
  <c r="AF91" i="1"/>
  <c r="Z91" i="1"/>
  <c r="AC90" i="1"/>
  <c r="AF90" i="1"/>
  <c r="Z90" i="1"/>
  <c r="R90" i="1"/>
  <c r="Z88" i="1"/>
  <c r="Z87" i="1"/>
  <c r="Z89" i="1"/>
  <c r="AF89" i="1"/>
  <c r="AF88" i="1"/>
  <c r="Z86" i="1"/>
  <c r="AF87" i="1"/>
  <c r="AF86" i="1"/>
  <c r="AC105" i="1"/>
  <c r="AF105" i="1"/>
  <c r="R105" i="1"/>
  <c r="Z105" i="1"/>
  <c r="Z101" i="1"/>
  <c r="AC101" i="1"/>
  <c r="R101" i="1"/>
  <c r="AF101" i="1"/>
  <c r="AF104" i="1"/>
  <c r="AC104" i="1"/>
  <c r="Z104" i="1"/>
  <c r="R104" i="1"/>
  <c r="AC103" i="1"/>
  <c r="R103" i="1"/>
  <c r="Z103" i="1"/>
  <c r="AF103" i="1"/>
  <c r="AC102" i="1"/>
  <c r="Z102" i="1"/>
  <c r="R102" i="1"/>
  <c r="AF102" i="1"/>
  <c r="Z98" i="1"/>
  <c r="R98" i="1"/>
  <c r="AF98" i="1"/>
  <c r="AC98" i="1"/>
  <c r="AF100" i="1"/>
  <c r="R100" i="1"/>
  <c r="AC100" i="1"/>
  <c r="AF99" i="1"/>
  <c r="R99" i="1"/>
  <c r="Z107" i="1"/>
  <c r="AC107" i="1"/>
  <c r="R107" i="1"/>
  <c r="AF107" i="1"/>
  <c r="R106" i="1"/>
  <c r="AF106" i="1"/>
  <c r="Z106" i="1"/>
  <c r="AC106" i="1"/>
  <c r="AM263" i="1" l="1"/>
  <c r="AM265" i="1"/>
  <c r="AM264" i="1"/>
  <c r="AM267" i="1"/>
  <c r="AM262" i="1"/>
  <c r="AM266" i="1"/>
  <c r="AM411" i="1"/>
  <c r="AM102" i="1"/>
  <c r="AM101" i="1"/>
  <c r="AM92" i="1"/>
  <c r="AM94" i="1"/>
  <c r="AM85" i="1"/>
  <c r="AM97" i="1"/>
  <c r="AM105" i="1"/>
  <c r="AM82" i="1"/>
  <c r="AM89" i="1"/>
  <c r="AM86" i="1"/>
  <c r="AM87" i="1"/>
  <c r="AM90" i="1"/>
  <c r="AM100" i="1"/>
  <c r="AM88" i="1"/>
  <c r="AM91" i="1"/>
  <c r="AM95" i="1"/>
  <c r="AM84" i="1"/>
  <c r="AM96" i="1"/>
  <c r="AM99" i="1"/>
  <c r="AM93" i="1"/>
  <c r="AM83" i="1"/>
  <c r="AM98" i="1"/>
  <c r="AM103" i="1"/>
  <c r="AM104" i="1"/>
  <c r="AM106" i="1"/>
  <c r="AM107" i="1"/>
  <c r="C168" i="1" l="1"/>
  <c r="C169" i="1"/>
  <c r="C170" i="1"/>
  <c r="E168" i="1"/>
  <c r="E169" i="1"/>
  <c r="E170" i="1"/>
  <c r="M168" i="1"/>
  <c r="O168" i="1" s="1"/>
  <c r="Q168" i="1" s="1"/>
  <c r="M169" i="1"/>
  <c r="O169" i="1" s="1"/>
  <c r="Q169" i="1" s="1"/>
  <c r="M170" i="1"/>
  <c r="O170" i="1" s="1"/>
  <c r="Q170" i="1" s="1"/>
  <c r="C165" i="1"/>
  <c r="E165" i="1"/>
  <c r="M165" i="1"/>
  <c r="O165" i="1" s="1"/>
  <c r="Q165" i="1" s="1"/>
  <c r="C166" i="1"/>
  <c r="E166" i="1"/>
  <c r="M166" i="1"/>
  <c r="O166" i="1" s="1"/>
  <c r="Q166" i="1" s="1"/>
  <c r="C167" i="1"/>
  <c r="E167" i="1"/>
  <c r="M167" i="1"/>
  <c r="O167" i="1" s="1"/>
  <c r="Q167" i="1" s="1"/>
  <c r="C535" i="1"/>
  <c r="E535" i="1"/>
  <c r="M535" i="1"/>
  <c r="O535" i="1" s="1"/>
  <c r="Q535" i="1" s="1"/>
  <c r="C257" i="1"/>
  <c r="E257" i="1"/>
  <c r="M257" i="1"/>
  <c r="O257" i="1" s="1"/>
  <c r="Q257" i="1" s="1"/>
  <c r="AF170" i="1" l="1"/>
  <c r="Z170" i="1"/>
  <c r="AC170" i="1"/>
  <c r="R170" i="1"/>
  <c r="R169" i="1"/>
  <c r="AC169" i="1"/>
  <c r="AF169" i="1"/>
  <c r="Z169" i="1"/>
  <c r="R168" i="1"/>
  <c r="Z168" i="1"/>
  <c r="AC168" i="1"/>
  <c r="AF168" i="1"/>
  <c r="Z165" i="1"/>
  <c r="R165" i="1"/>
  <c r="AC165" i="1"/>
  <c r="AF165" i="1"/>
  <c r="Z166" i="1"/>
  <c r="AC166" i="1"/>
  <c r="R166" i="1"/>
  <c r="AF166" i="1"/>
  <c r="Z167" i="1"/>
  <c r="R167" i="1"/>
  <c r="AC167" i="1"/>
  <c r="AF167" i="1"/>
  <c r="Z535" i="1"/>
  <c r="AC535" i="1"/>
  <c r="AF535" i="1"/>
  <c r="R535" i="1"/>
  <c r="R257" i="1"/>
  <c r="Z257" i="1"/>
  <c r="AC257" i="1"/>
  <c r="AF257" i="1"/>
  <c r="C231" i="1"/>
  <c r="C232" i="1"/>
  <c r="E231" i="1"/>
  <c r="E232" i="1"/>
  <c r="M231" i="1"/>
  <c r="O231" i="1" s="1"/>
  <c r="Q231" i="1" s="1"/>
  <c r="M232" i="1"/>
  <c r="O232" i="1" s="1"/>
  <c r="Q232" i="1" s="1"/>
  <c r="C233" i="1"/>
  <c r="C234" i="1"/>
  <c r="C235" i="1"/>
  <c r="C236" i="1"/>
  <c r="C237" i="1"/>
  <c r="E233" i="1"/>
  <c r="E234" i="1"/>
  <c r="E235" i="1"/>
  <c r="E236" i="1"/>
  <c r="E237" i="1"/>
  <c r="M233" i="1"/>
  <c r="O233" i="1" s="1"/>
  <c r="Q233" i="1" s="1"/>
  <c r="M234" i="1"/>
  <c r="O234" i="1" s="1"/>
  <c r="Q234" i="1" s="1"/>
  <c r="M235" i="1"/>
  <c r="O235" i="1" s="1"/>
  <c r="Q235" i="1" s="1"/>
  <c r="M236" i="1"/>
  <c r="O236" i="1" s="1"/>
  <c r="Q236" i="1" s="1"/>
  <c r="M237" i="1"/>
  <c r="O237" i="1" s="1"/>
  <c r="Q237" i="1" s="1"/>
  <c r="C238" i="1"/>
  <c r="C239" i="1"/>
  <c r="C240" i="1"/>
  <c r="C241" i="1"/>
  <c r="E238" i="1"/>
  <c r="E239" i="1"/>
  <c r="E240" i="1"/>
  <c r="E241" i="1"/>
  <c r="M238" i="1"/>
  <c r="O238" i="1" s="1"/>
  <c r="Q238" i="1" s="1"/>
  <c r="M239" i="1"/>
  <c r="O239" i="1" s="1"/>
  <c r="Q239" i="1" s="1"/>
  <c r="M240" i="1"/>
  <c r="O240" i="1" s="1"/>
  <c r="Q240" i="1" s="1"/>
  <c r="M241" i="1"/>
  <c r="O241" i="1" s="1"/>
  <c r="Q241" i="1" s="1"/>
  <c r="C242" i="1"/>
  <c r="C243" i="1"/>
  <c r="C244" i="1"/>
  <c r="C245" i="1"/>
  <c r="E242" i="1"/>
  <c r="E243" i="1"/>
  <c r="E244" i="1"/>
  <c r="E245" i="1"/>
  <c r="M242" i="1"/>
  <c r="O242" i="1" s="1"/>
  <c r="Q242" i="1" s="1"/>
  <c r="M243" i="1"/>
  <c r="O243" i="1" s="1"/>
  <c r="Q243" i="1" s="1"/>
  <c r="M244" i="1"/>
  <c r="O244" i="1" s="1"/>
  <c r="Q244" i="1" s="1"/>
  <c r="M245" i="1"/>
  <c r="O245" i="1" s="1"/>
  <c r="Q245" i="1" s="1"/>
  <c r="C156" i="1"/>
  <c r="E156" i="1"/>
  <c r="M156" i="1"/>
  <c r="O156" i="1" s="1"/>
  <c r="Q156" i="1" s="1"/>
  <c r="C157" i="1"/>
  <c r="E157" i="1"/>
  <c r="M157" i="1"/>
  <c r="O157" i="1" s="1"/>
  <c r="Q157" i="1" s="1"/>
  <c r="AC157" i="1" s="1"/>
  <c r="C158" i="1"/>
  <c r="E158" i="1"/>
  <c r="M158" i="1"/>
  <c r="O158" i="1" s="1"/>
  <c r="Q158" i="1" s="1"/>
  <c r="C135" i="1"/>
  <c r="C136" i="1"/>
  <c r="C137" i="1"/>
  <c r="C138" i="1"/>
  <c r="C139" i="1"/>
  <c r="C140" i="1"/>
  <c r="C141" i="1"/>
  <c r="C142" i="1"/>
  <c r="C143" i="1"/>
  <c r="C144" i="1"/>
  <c r="C145" i="1"/>
  <c r="C146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M135" i="1"/>
  <c r="O135" i="1" s="1"/>
  <c r="Q135" i="1" s="1"/>
  <c r="M136" i="1"/>
  <c r="O136" i="1" s="1"/>
  <c r="Q136" i="1" s="1"/>
  <c r="M137" i="1"/>
  <c r="O137" i="1" s="1"/>
  <c r="Q137" i="1" s="1"/>
  <c r="M138" i="1"/>
  <c r="O138" i="1" s="1"/>
  <c r="Q138" i="1" s="1"/>
  <c r="M139" i="1"/>
  <c r="O139" i="1" s="1"/>
  <c r="Q139" i="1" s="1"/>
  <c r="M140" i="1"/>
  <c r="O140" i="1" s="1"/>
  <c r="Q140" i="1" s="1"/>
  <c r="M141" i="1"/>
  <c r="O141" i="1" s="1"/>
  <c r="Q141" i="1" s="1"/>
  <c r="M142" i="1"/>
  <c r="O142" i="1" s="1"/>
  <c r="Q142" i="1" s="1"/>
  <c r="M143" i="1"/>
  <c r="O143" i="1" s="1"/>
  <c r="Q143" i="1" s="1"/>
  <c r="M144" i="1"/>
  <c r="O144" i="1" s="1"/>
  <c r="Q144" i="1" s="1"/>
  <c r="M145" i="1"/>
  <c r="O145" i="1" s="1"/>
  <c r="Q145" i="1" s="1"/>
  <c r="R145" i="1" s="1"/>
  <c r="M146" i="1"/>
  <c r="O146" i="1" s="1"/>
  <c r="Q146" i="1" s="1"/>
  <c r="C147" i="1"/>
  <c r="C148" i="1"/>
  <c r="C149" i="1"/>
  <c r="C150" i="1"/>
  <c r="C151" i="1"/>
  <c r="C152" i="1"/>
  <c r="E147" i="1"/>
  <c r="E148" i="1"/>
  <c r="E149" i="1"/>
  <c r="E150" i="1"/>
  <c r="E151" i="1"/>
  <c r="E152" i="1"/>
  <c r="M147" i="1"/>
  <c r="O147" i="1" s="1"/>
  <c r="Q147" i="1" s="1"/>
  <c r="M148" i="1"/>
  <c r="O148" i="1" s="1"/>
  <c r="Q148" i="1" s="1"/>
  <c r="M149" i="1"/>
  <c r="O149" i="1" s="1"/>
  <c r="Q149" i="1" s="1"/>
  <c r="M150" i="1"/>
  <c r="O150" i="1" s="1"/>
  <c r="Q150" i="1" s="1"/>
  <c r="M151" i="1"/>
  <c r="O151" i="1" s="1"/>
  <c r="Q151" i="1" s="1"/>
  <c r="M152" i="1"/>
  <c r="O152" i="1" s="1"/>
  <c r="Q152" i="1" s="1"/>
  <c r="C153" i="1"/>
  <c r="C154" i="1"/>
  <c r="E153" i="1"/>
  <c r="E154" i="1"/>
  <c r="M153" i="1"/>
  <c r="O153" i="1" s="1"/>
  <c r="Q153" i="1" s="1"/>
  <c r="M154" i="1"/>
  <c r="O154" i="1" s="1"/>
  <c r="Q154" i="1" s="1"/>
  <c r="C60" i="1"/>
  <c r="C61" i="1"/>
  <c r="C62" i="1"/>
  <c r="E60" i="1"/>
  <c r="E61" i="1"/>
  <c r="E62" i="1"/>
  <c r="M60" i="1"/>
  <c r="O60" i="1" s="1"/>
  <c r="Q60" i="1" s="1"/>
  <c r="M61" i="1"/>
  <c r="O61" i="1" s="1"/>
  <c r="Q61" i="1" s="1"/>
  <c r="M62" i="1"/>
  <c r="O62" i="1" s="1"/>
  <c r="Q62" i="1" s="1"/>
  <c r="J88" i="37"/>
  <c r="K88" i="37" s="1"/>
  <c r="J87" i="37"/>
  <c r="K86" i="37"/>
  <c r="C133" i="1"/>
  <c r="E133" i="1"/>
  <c r="M133" i="1"/>
  <c r="O133" i="1" s="1"/>
  <c r="Q133" i="1" s="1"/>
  <c r="C127" i="1"/>
  <c r="C128" i="1"/>
  <c r="E127" i="1"/>
  <c r="E128" i="1"/>
  <c r="M127" i="1"/>
  <c r="O127" i="1" s="1"/>
  <c r="Q127" i="1" s="1"/>
  <c r="M128" i="1"/>
  <c r="O128" i="1" s="1"/>
  <c r="Q128" i="1" s="1"/>
  <c r="J85" i="37"/>
  <c r="K85" i="37" s="1"/>
  <c r="J84" i="37"/>
  <c r="K84" i="37" s="1"/>
  <c r="J83" i="37"/>
  <c r="K83" i="37" s="1"/>
  <c r="J82" i="37"/>
  <c r="K82" i="37" s="1"/>
  <c r="C413" i="39"/>
  <c r="E413" i="39"/>
  <c r="L413" i="39"/>
  <c r="N413" i="39" s="1"/>
  <c r="P413" i="39" s="1"/>
  <c r="C528" i="1"/>
  <c r="E528" i="1"/>
  <c r="M528" i="1"/>
  <c r="O528" i="1" s="1"/>
  <c r="Q528" i="1" s="1"/>
  <c r="AM1364" i="39"/>
  <c r="C1364" i="39"/>
  <c r="E1364" i="39"/>
  <c r="L1364" i="39"/>
  <c r="N1364" i="39" s="1"/>
  <c r="P1364" i="39" s="1"/>
  <c r="E60" i="40"/>
  <c r="AM168" i="1" l="1"/>
  <c r="AM169" i="1"/>
  <c r="AM170" i="1"/>
  <c r="AM166" i="1"/>
  <c r="AM165" i="1"/>
  <c r="AM167" i="1"/>
  <c r="AM535" i="1"/>
  <c r="AM257" i="1"/>
  <c r="Z231" i="1"/>
  <c r="AC231" i="1"/>
  <c r="AF231" i="1"/>
  <c r="R231" i="1"/>
  <c r="AC232" i="1"/>
  <c r="Z232" i="1"/>
  <c r="AF232" i="1"/>
  <c r="R232" i="1"/>
  <c r="AC236" i="1"/>
  <c r="R236" i="1"/>
  <c r="AF236" i="1"/>
  <c r="Z236" i="1"/>
  <c r="R233" i="1"/>
  <c r="AF233" i="1"/>
  <c r="Z233" i="1"/>
  <c r="AC233" i="1"/>
  <c r="AC235" i="1"/>
  <c r="R235" i="1"/>
  <c r="AF235" i="1"/>
  <c r="Z235" i="1"/>
  <c r="AC237" i="1"/>
  <c r="R237" i="1"/>
  <c r="AF237" i="1"/>
  <c r="Z237" i="1"/>
  <c r="AC234" i="1"/>
  <c r="R234" i="1"/>
  <c r="AF234" i="1"/>
  <c r="Z234" i="1"/>
  <c r="Z243" i="1"/>
  <c r="AC243" i="1"/>
  <c r="Z241" i="1"/>
  <c r="AF241" i="1"/>
  <c r="AC241" i="1"/>
  <c r="R241" i="1"/>
  <c r="Z240" i="1"/>
  <c r="AC240" i="1"/>
  <c r="R240" i="1"/>
  <c r="AF240" i="1"/>
  <c r="AC239" i="1"/>
  <c r="Z239" i="1"/>
  <c r="R239" i="1"/>
  <c r="AF239" i="1"/>
  <c r="Z238" i="1"/>
  <c r="AC238" i="1"/>
  <c r="R238" i="1"/>
  <c r="AF238" i="1"/>
  <c r="Z245" i="1"/>
  <c r="AC245" i="1"/>
  <c r="R245" i="1"/>
  <c r="AF245" i="1"/>
  <c r="Z244" i="1"/>
  <c r="R244" i="1"/>
  <c r="AF244" i="1"/>
  <c r="AC244" i="1"/>
  <c r="Z242" i="1"/>
  <c r="AC242" i="1"/>
  <c r="R242" i="1"/>
  <c r="AF242" i="1"/>
  <c r="AF243" i="1"/>
  <c r="R243" i="1"/>
  <c r="R156" i="1"/>
  <c r="Z156" i="1"/>
  <c r="AC156" i="1"/>
  <c r="AF156" i="1"/>
  <c r="R157" i="1"/>
  <c r="Z157" i="1"/>
  <c r="AF157" i="1"/>
  <c r="R158" i="1"/>
  <c r="Z158" i="1"/>
  <c r="AC158" i="1"/>
  <c r="AF158" i="1"/>
  <c r="AF145" i="1"/>
  <c r="R139" i="1"/>
  <c r="AC139" i="1"/>
  <c r="Z139" i="1"/>
  <c r="AF139" i="1"/>
  <c r="R143" i="1"/>
  <c r="AC143" i="1"/>
  <c r="Z143" i="1"/>
  <c r="AF143" i="1"/>
  <c r="R144" i="1"/>
  <c r="AC144" i="1"/>
  <c r="Z144" i="1"/>
  <c r="AF144" i="1"/>
  <c r="R140" i="1"/>
  <c r="AC140" i="1"/>
  <c r="Z140" i="1"/>
  <c r="AF140" i="1"/>
  <c r="R142" i="1"/>
  <c r="AC142" i="1"/>
  <c r="Z142" i="1"/>
  <c r="AF142" i="1"/>
  <c r="Z145" i="1"/>
  <c r="AC145" i="1"/>
  <c r="AF141" i="1"/>
  <c r="R141" i="1"/>
  <c r="AC141" i="1"/>
  <c r="Z141" i="1"/>
  <c r="Z146" i="1"/>
  <c r="AF146" i="1"/>
  <c r="R146" i="1"/>
  <c r="AC146" i="1"/>
  <c r="Z138" i="1"/>
  <c r="AC138" i="1"/>
  <c r="R138" i="1"/>
  <c r="AF138" i="1"/>
  <c r="R136" i="1"/>
  <c r="AC136" i="1"/>
  <c r="AF136" i="1"/>
  <c r="Z136" i="1"/>
  <c r="R137" i="1"/>
  <c r="AC137" i="1"/>
  <c r="AF137" i="1"/>
  <c r="Z137" i="1"/>
  <c r="R135" i="1"/>
  <c r="AF135" i="1"/>
  <c r="AC135" i="1"/>
  <c r="Z135" i="1"/>
  <c r="Z152" i="1"/>
  <c r="AC152" i="1"/>
  <c r="AF152" i="1"/>
  <c r="R152" i="1"/>
  <c r="Z151" i="1"/>
  <c r="AF151" i="1"/>
  <c r="R151" i="1"/>
  <c r="AC151" i="1"/>
  <c r="R147" i="1"/>
  <c r="AF147" i="1"/>
  <c r="Z147" i="1"/>
  <c r="AC147" i="1"/>
  <c r="Z150" i="1"/>
  <c r="AF150" i="1"/>
  <c r="R150" i="1"/>
  <c r="AC150" i="1"/>
  <c r="R154" i="1"/>
  <c r="AF154" i="1"/>
  <c r="Z149" i="1"/>
  <c r="AF149" i="1"/>
  <c r="R149" i="1"/>
  <c r="AC149" i="1"/>
  <c r="R148" i="1"/>
  <c r="AC148" i="1"/>
  <c r="Z148" i="1"/>
  <c r="AF148" i="1"/>
  <c r="R153" i="1"/>
  <c r="AF153" i="1"/>
  <c r="Z153" i="1"/>
  <c r="AC153" i="1"/>
  <c r="Z154" i="1"/>
  <c r="AC154" i="1"/>
  <c r="AF62" i="1"/>
  <c r="R62" i="1"/>
  <c r="Z62" i="1"/>
  <c r="AC62" i="1"/>
  <c r="R61" i="1"/>
  <c r="Z61" i="1"/>
  <c r="AC61" i="1"/>
  <c r="AF61" i="1"/>
  <c r="R60" i="1"/>
  <c r="Z60" i="1"/>
  <c r="AC60" i="1"/>
  <c r="AF60" i="1"/>
  <c r="R133" i="1"/>
  <c r="Z133" i="1"/>
  <c r="AC133" i="1"/>
  <c r="AF133" i="1"/>
  <c r="Z128" i="1"/>
  <c r="AC128" i="1"/>
  <c r="AF128" i="1"/>
  <c r="R128" i="1"/>
  <c r="AF127" i="1"/>
  <c r="Z127" i="1"/>
  <c r="AC127" i="1"/>
  <c r="R127" i="1"/>
  <c r="Q413" i="39"/>
  <c r="Z413" i="39"/>
  <c r="AC413" i="39"/>
  <c r="AF413" i="39"/>
  <c r="AI413" i="39"/>
  <c r="AL413" i="39"/>
  <c r="R528" i="1"/>
  <c r="Z528" i="1"/>
  <c r="AC528" i="1"/>
  <c r="AF528" i="1"/>
  <c r="Q1364" i="39"/>
  <c r="Z1364" i="39"/>
  <c r="AC1364" i="39"/>
  <c r="AF1364" i="39"/>
  <c r="AI1364" i="39"/>
  <c r="AL1364" i="39"/>
  <c r="AM243" i="1" l="1"/>
  <c r="AM232" i="1"/>
  <c r="AM231" i="1"/>
  <c r="AM245" i="1"/>
  <c r="AM240" i="1"/>
  <c r="AM233" i="1"/>
  <c r="AM241" i="1"/>
  <c r="AM235" i="1"/>
  <c r="AM234" i="1"/>
  <c r="AM237" i="1"/>
  <c r="AM236" i="1"/>
  <c r="AM242" i="1"/>
  <c r="AM238" i="1"/>
  <c r="AM239" i="1"/>
  <c r="AM244" i="1"/>
  <c r="AM157" i="1"/>
  <c r="AM156" i="1"/>
  <c r="AM158" i="1"/>
  <c r="AM145" i="1"/>
  <c r="AM142" i="1"/>
  <c r="AM144" i="1"/>
  <c r="AM143" i="1"/>
  <c r="AM140" i="1"/>
  <c r="AM139" i="1"/>
  <c r="AM152" i="1"/>
  <c r="AM138" i="1"/>
  <c r="AM135" i="1"/>
  <c r="AM154" i="1"/>
  <c r="AM137" i="1"/>
  <c r="AM151" i="1"/>
  <c r="AM146" i="1"/>
  <c r="AM136" i="1"/>
  <c r="AM141" i="1"/>
  <c r="AM153" i="1"/>
  <c r="AM149" i="1"/>
  <c r="AM147" i="1"/>
  <c r="AM148" i="1"/>
  <c r="AM150" i="1"/>
  <c r="AM60" i="1"/>
  <c r="AM62" i="1"/>
  <c r="AM61" i="1"/>
  <c r="AM133" i="1"/>
  <c r="AM128" i="1"/>
  <c r="AM127" i="1"/>
  <c r="AM413" i="39"/>
  <c r="AM528" i="1"/>
  <c r="J66" i="4" l="1"/>
  <c r="I66" i="4"/>
  <c r="G66" i="4"/>
  <c r="F66" i="4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C218" i="39"/>
  <c r="C219" i="39"/>
  <c r="C220" i="39"/>
  <c r="C221" i="39"/>
  <c r="C222" i="39"/>
  <c r="C223" i="39"/>
  <c r="C224" i="39"/>
  <c r="C225" i="39"/>
  <c r="C226" i="39"/>
  <c r="C227" i="39"/>
  <c r="C228" i="39"/>
  <c r="C229" i="39"/>
  <c r="C230" i="39"/>
  <c r="C231" i="39"/>
  <c r="C232" i="39"/>
  <c r="C233" i="39"/>
  <c r="C234" i="39"/>
  <c r="C235" i="39"/>
  <c r="C236" i="39"/>
  <c r="C237" i="39"/>
  <c r="C238" i="39"/>
  <c r="C239" i="39"/>
  <c r="C240" i="39"/>
  <c r="C241" i="39"/>
  <c r="C242" i="39"/>
  <c r="C243" i="39"/>
  <c r="C244" i="39"/>
  <c r="C245" i="39"/>
  <c r="C246" i="39"/>
  <c r="C247" i="39"/>
  <c r="C248" i="39"/>
  <c r="C249" i="39"/>
  <c r="C250" i="39"/>
  <c r="C251" i="39"/>
  <c r="C252" i="39"/>
  <c r="C253" i="39"/>
  <c r="C254" i="39"/>
  <c r="C255" i="39"/>
  <c r="C256" i="39"/>
  <c r="C257" i="39"/>
  <c r="C258" i="39"/>
  <c r="C259" i="39"/>
  <c r="C260" i="39"/>
  <c r="C261" i="39"/>
  <c r="C262" i="39"/>
  <c r="C263" i="39"/>
  <c r="C264" i="39"/>
  <c r="C265" i="39"/>
  <c r="C266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326" i="39"/>
  <c r="C327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8" i="39"/>
  <c r="C329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C330" i="39"/>
  <c r="C367" i="39"/>
  <c r="C368" i="39"/>
  <c r="C369" i="39"/>
  <c r="C370" i="39"/>
  <c r="C371" i="39"/>
  <c r="C372" i="39"/>
  <c r="C373" i="39"/>
  <c r="C374" i="39"/>
  <c r="C375" i="39"/>
  <c r="C376" i="39"/>
  <c r="C377" i="39"/>
  <c r="C378" i="39"/>
  <c r="C379" i="39"/>
  <c r="C380" i="39"/>
  <c r="C381" i="39"/>
  <c r="C382" i="39"/>
  <c r="C383" i="39"/>
  <c r="C384" i="39"/>
  <c r="C385" i="39"/>
  <c r="C386" i="39"/>
  <c r="C387" i="39"/>
  <c r="C388" i="39"/>
  <c r="C389" i="39"/>
  <c r="C390" i="39"/>
  <c r="C391" i="39"/>
  <c r="C392" i="39"/>
  <c r="C393" i="39"/>
  <c r="C394" i="39"/>
  <c r="C395" i="39"/>
  <c r="C396" i="39"/>
  <c r="C397" i="39"/>
  <c r="C398" i="39"/>
  <c r="C399" i="39"/>
  <c r="C400" i="39"/>
  <c r="C401" i="39"/>
  <c r="C402" i="39"/>
  <c r="C403" i="39"/>
  <c r="C404" i="39"/>
  <c r="C405" i="39"/>
  <c r="C406" i="39"/>
  <c r="C407" i="39"/>
  <c r="C408" i="39"/>
  <c r="C409" i="39"/>
  <c r="C410" i="39"/>
  <c r="C411" i="39"/>
  <c r="C412" i="39"/>
  <c r="C414" i="39"/>
  <c r="C415" i="39"/>
  <c r="C416" i="39"/>
  <c r="C417" i="39"/>
  <c r="C418" i="39"/>
  <c r="C419" i="39"/>
  <c r="C420" i="39"/>
  <c r="C421" i="39"/>
  <c r="C422" i="39"/>
  <c r="C423" i="39"/>
  <c r="C424" i="39"/>
  <c r="C425" i="39"/>
  <c r="C426" i="39"/>
  <c r="C427" i="39"/>
  <c r="C428" i="39"/>
  <c r="C429" i="39"/>
  <c r="C430" i="39"/>
  <c r="C431" i="39"/>
  <c r="C432" i="39"/>
  <c r="C433" i="39"/>
  <c r="C434" i="39"/>
  <c r="C435" i="39"/>
  <c r="C436" i="39"/>
  <c r="C437" i="39"/>
  <c r="C438" i="39"/>
  <c r="C439" i="39"/>
  <c r="C440" i="39"/>
  <c r="C441" i="39"/>
  <c r="C442" i="39"/>
  <c r="C443" i="39"/>
  <c r="C444" i="39"/>
  <c r="C445" i="39"/>
  <c r="C446" i="39"/>
  <c r="C447" i="39"/>
  <c r="C448" i="39"/>
  <c r="C449" i="39"/>
  <c r="C450" i="39"/>
  <c r="C451" i="39"/>
  <c r="C452" i="39"/>
  <c r="C453" i="39"/>
  <c r="C454" i="39"/>
  <c r="C455" i="39"/>
  <c r="C456" i="39"/>
  <c r="C457" i="39"/>
  <c r="C458" i="39"/>
  <c r="C459" i="39"/>
  <c r="C460" i="39"/>
  <c r="C461" i="39"/>
  <c r="C462" i="39"/>
  <c r="C463" i="39"/>
  <c r="C464" i="39"/>
  <c r="C465" i="39"/>
  <c r="C466" i="39"/>
  <c r="C467" i="39"/>
  <c r="C468" i="39"/>
  <c r="C469" i="39"/>
  <c r="C470" i="39"/>
  <c r="C471" i="39"/>
  <c r="C472" i="39"/>
  <c r="C473" i="39"/>
  <c r="C474" i="39"/>
  <c r="C475" i="39"/>
  <c r="C476" i="39"/>
  <c r="C477" i="39"/>
  <c r="C478" i="39"/>
  <c r="C479" i="39"/>
  <c r="C480" i="39"/>
  <c r="C481" i="39"/>
  <c r="C482" i="39"/>
  <c r="C483" i="39"/>
  <c r="C484" i="39"/>
  <c r="C485" i="39"/>
  <c r="C486" i="39"/>
  <c r="C487" i="39"/>
  <c r="C488" i="39"/>
  <c r="C489" i="39"/>
  <c r="C490" i="39"/>
  <c r="C491" i="39"/>
  <c r="C492" i="39"/>
  <c r="C493" i="39"/>
  <c r="C494" i="39"/>
  <c r="C495" i="39"/>
  <c r="C496" i="39"/>
  <c r="C497" i="39"/>
  <c r="C498" i="39"/>
  <c r="C499" i="39"/>
  <c r="C500" i="39"/>
  <c r="C501" i="39"/>
  <c r="C502" i="39"/>
  <c r="C503" i="39"/>
  <c r="C504" i="39"/>
  <c r="C505" i="39"/>
  <c r="C506" i="39"/>
  <c r="C507" i="39"/>
  <c r="C508" i="39"/>
  <c r="C509" i="39"/>
  <c r="C510" i="39"/>
  <c r="C511" i="39"/>
  <c r="C512" i="39"/>
  <c r="C513" i="39"/>
  <c r="C514" i="39"/>
  <c r="C515" i="39"/>
  <c r="C516" i="39"/>
  <c r="C517" i="39"/>
  <c r="C518" i="39"/>
  <c r="C519" i="39"/>
  <c r="C520" i="39"/>
  <c r="C521" i="39"/>
  <c r="C522" i="39"/>
  <c r="C523" i="39"/>
  <c r="C524" i="39"/>
  <c r="C525" i="39"/>
  <c r="C526" i="39"/>
  <c r="C527" i="39"/>
  <c r="C528" i="39"/>
  <c r="C529" i="39"/>
  <c r="C530" i="39"/>
  <c r="C531" i="39"/>
  <c r="C532" i="39"/>
  <c r="C533" i="39"/>
  <c r="C534" i="39"/>
  <c r="C535" i="39"/>
  <c r="C536" i="39"/>
  <c r="C537" i="39"/>
  <c r="C538" i="39"/>
  <c r="C539" i="39"/>
  <c r="C540" i="39"/>
  <c r="C541" i="39"/>
  <c r="C542" i="39"/>
  <c r="C543" i="39"/>
  <c r="C544" i="39"/>
  <c r="C545" i="39"/>
  <c r="C546" i="39"/>
  <c r="C547" i="39"/>
  <c r="C548" i="39"/>
  <c r="C549" i="39"/>
  <c r="C550" i="39"/>
  <c r="C551" i="39"/>
  <c r="C552" i="39"/>
  <c r="C553" i="39"/>
  <c r="C554" i="39"/>
  <c r="C555" i="39"/>
  <c r="C556" i="39"/>
  <c r="C557" i="39"/>
  <c r="C558" i="39"/>
  <c r="C559" i="39"/>
  <c r="C560" i="39"/>
  <c r="C561" i="39"/>
  <c r="C562" i="39"/>
  <c r="C563" i="39"/>
  <c r="C564" i="39"/>
  <c r="C565" i="39"/>
  <c r="C566" i="39"/>
  <c r="C567" i="39"/>
  <c r="C568" i="39"/>
  <c r="C569" i="39"/>
  <c r="C570" i="39"/>
  <c r="C571" i="39"/>
  <c r="C572" i="39"/>
  <c r="C573" i="39"/>
  <c r="C574" i="39"/>
  <c r="C575" i="39"/>
  <c r="C576" i="39"/>
  <c r="C577" i="39"/>
  <c r="C578" i="39"/>
  <c r="C579" i="39"/>
  <c r="C580" i="39"/>
  <c r="C581" i="39"/>
  <c r="C582" i="39"/>
  <c r="C583" i="39"/>
  <c r="C584" i="39"/>
  <c r="C585" i="39"/>
  <c r="C586" i="39"/>
  <c r="C587" i="39"/>
  <c r="C588" i="39"/>
  <c r="C589" i="39"/>
  <c r="C590" i="39"/>
  <c r="C591" i="39"/>
  <c r="C592" i="39"/>
  <c r="C593" i="39"/>
  <c r="C594" i="39"/>
  <c r="C595" i="39"/>
  <c r="C596" i="39"/>
  <c r="C597" i="39"/>
  <c r="C598" i="39"/>
  <c r="C599" i="39"/>
  <c r="C600" i="39"/>
  <c r="C601" i="39"/>
  <c r="C602" i="39"/>
  <c r="C603" i="39"/>
  <c r="C604" i="39"/>
  <c r="C605" i="39"/>
  <c r="C606" i="39"/>
  <c r="C607" i="39"/>
  <c r="C608" i="39"/>
  <c r="C609" i="39"/>
  <c r="C610" i="39"/>
  <c r="C611" i="39"/>
  <c r="C612" i="39"/>
  <c r="C613" i="39"/>
  <c r="C614" i="39"/>
  <c r="C615" i="39"/>
  <c r="C616" i="39"/>
  <c r="C617" i="39"/>
  <c r="C618" i="39"/>
  <c r="C619" i="39"/>
  <c r="C620" i="39"/>
  <c r="C621" i="39"/>
  <c r="C622" i="39"/>
  <c r="C623" i="39"/>
  <c r="C624" i="39"/>
  <c r="C625" i="39"/>
  <c r="C626" i="39"/>
  <c r="C627" i="39"/>
  <c r="C628" i="39"/>
  <c r="C629" i="39"/>
  <c r="C630" i="39"/>
  <c r="C631" i="39"/>
  <c r="C632" i="39"/>
  <c r="C633" i="39"/>
  <c r="C634" i="39"/>
  <c r="C635" i="39"/>
  <c r="C636" i="39"/>
  <c r="C637" i="39"/>
  <c r="C638" i="39"/>
  <c r="C639" i="39"/>
  <c r="C640" i="39"/>
  <c r="C641" i="39"/>
  <c r="C642" i="39"/>
  <c r="C643" i="39"/>
  <c r="C644" i="39"/>
  <c r="C645" i="39"/>
  <c r="C646" i="39"/>
  <c r="C647" i="39"/>
  <c r="C648" i="39"/>
  <c r="C649" i="39"/>
  <c r="C650" i="39"/>
  <c r="C651" i="39"/>
  <c r="C652" i="39"/>
  <c r="C653" i="39"/>
  <c r="C654" i="39"/>
  <c r="C655" i="39"/>
  <c r="C656" i="39"/>
  <c r="C657" i="39"/>
  <c r="C658" i="39"/>
  <c r="C659" i="39"/>
  <c r="C660" i="39"/>
  <c r="C661" i="39"/>
  <c r="C662" i="39"/>
  <c r="C663" i="39"/>
  <c r="C664" i="39"/>
  <c r="C665" i="39"/>
  <c r="C666" i="39"/>
  <c r="C667" i="39"/>
  <c r="C668" i="39"/>
  <c r="C669" i="39"/>
  <c r="C670" i="39"/>
  <c r="C671" i="39"/>
  <c r="C672" i="39"/>
  <c r="C673" i="39"/>
  <c r="C674" i="39"/>
  <c r="C675" i="39"/>
  <c r="C676" i="39"/>
  <c r="C677" i="39"/>
  <c r="C678" i="39"/>
  <c r="C679" i="39"/>
  <c r="C680" i="39"/>
  <c r="C681" i="39"/>
  <c r="C682" i="39"/>
  <c r="C683" i="39"/>
  <c r="C684" i="39"/>
  <c r="C685" i="39"/>
  <c r="C686" i="39"/>
  <c r="C687" i="39"/>
  <c r="C688" i="39"/>
  <c r="C689" i="39"/>
  <c r="C690" i="39"/>
  <c r="C691" i="39"/>
  <c r="C692" i="39"/>
  <c r="C693" i="39"/>
  <c r="C694" i="39"/>
  <c r="C695" i="39"/>
  <c r="C696" i="39"/>
  <c r="C697" i="39"/>
  <c r="C698" i="39"/>
  <c r="C699" i="39"/>
  <c r="C700" i="39"/>
  <c r="C701" i="39"/>
  <c r="C702" i="39"/>
  <c r="C703" i="39"/>
  <c r="C704" i="39"/>
  <c r="C705" i="39"/>
  <c r="C706" i="39"/>
  <c r="C707" i="39"/>
  <c r="C708" i="39"/>
  <c r="C709" i="39"/>
  <c r="C710" i="39"/>
  <c r="C711" i="39"/>
  <c r="C712" i="39"/>
  <c r="C713" i="39"/>
  <c r="C714" i="39"/>
  <c r="C715" i="39"/>
  <c r="C716" i="39"/>
  <c r="C717" i="39"/>
  <c r="C718" i="39"/>
  <c r="C719" i="39"/>
  <c r="C720" i="39"/>
  <c r="C721" i="39"/>
  <c r="C722" i="39"/>
  <c r="C723" i="39"/>
  <c r="C724" i="39"/>
  <c r="C725" i="39"/>
  <c r="C726" i="39"/>
  <c r="C727" i="39"/>
  <c r="C728" i="39"/>
  <c r="C729" i="39"/>
  <c r="C730" i="39"/>
  <c r="C731" i="39"/>
  <c r="C732" i="39"/>
  <c r="C733" i="39"/>
  <c r="C734" i="39"/>
  <c r="C735" i="39"/>
  <c r="C736" i="39"/>
  <c r="C737" i="39"/>
  <c r="C738" i="39"/>
  <c r="C739" i="39"/>
  <c r="C740" i="39"/>
  <c r="C741" i="39"/>
  <c r="C742" i="39"/>
  <c r="C743" i="39"/>
  <c r="C744" i="39"/>
  <c r="C745" i="39"/>
  <c r="C746" i="39"/>
  <c r="C747" i="39"/>
  <c r="C748" i="39"/>
  <c r="C749" i="39"/>
  <c r="C750" i="39"/>
  <c r="C751" i="39"/>
  <c r="C752" i="39"/>
  <c r="C753" i="39"/>
  <c r="C754" i="39"/>
  <c r="C755" i="39"/>
  <c r="C756" i="39"/>
  <c r="C757" i="39"/>
  <c r="C758" i="39"/>
  <c r="C759" i="39"/>
  <c r="C760" i="39"/>
  <c r="C761" i="39"/>
  <c r="C762" i="39"/>
  <c r="C763" i="39"/>
  <c r="C764" i="39"/>
  <c r="C765" i="39"/>
  <c r="C766" i="39"/>
  <c r="C767" i="39"/>
  <c r="C768" i="39"/>
  <c r="C769" i="39"/>
  <c r="C770" i="39"/>
  <c r="C771" i="39"/>
  <c r="C772" i="39"/>
  <c r="C773" i="39"/>
  <c r="C774" i="39"/>
  <c r="C775" i="39"/>
  <c r="C776" i="39"/>
  <c r="C777" i="39"/>
  <c r="C778" i="39"/>
  <c r="C779" i="39"/>
  <c r="C780" i="39"/>
  <c r="C781" i="39"/>
  <c r="C782" i="39"/>
  <c r="C783" i="39"/>
  <c r="C784" i="39"/>
  <c r="C785" i="39"/>
  <c r="C786" i="39"/>
  <c r="C787" i="39"/>
  <c r="C788" i="39"/>
  <c r="C789" i="39"/>
  <c r="C790" i="39"/>
  <c r="C791" i="39"/>
  <c r="C792" i="39"/>
  <c r="C793" i="39"/>
  <c r="C794" i="39"/>
  <c r="C795" i="39"/>
  <c r="C796" i="39"/>
  <c r="C797" i="39"/>
  <c r="C798" i="39"/>
  <c r="C799" i="39"/>
  <c r="C800" i="39"/>
  <c r="C801" i="39"/>
  <c r="C802" i="39"/>
  <c r="C803" i="39"/>
  <c r="C804" i="39"/>
  <c r="C805" i="39"/>
  <c r="C806" i="39"/>
  <c r="C807" i="39"/>
  <c r="C808" i="39"/>
  <c r="C809" i="39"/>
  <c r="C810" i="39"/>
  <c r="C811" i="39"/>
  <c r="C812" i="39"/>
  <c r="C813" i="39"/>
  <c r="C814" i="39"/>
  <c r="C815" i="39"/>
  <c r="C816" i="39"/>
  <c r="C817" i="39"/>
  <c r="C818" i="39"/>
  <c r="C819" i="39"/>
  <c r="C820" i="39"/>
  <c r="C821" i="39"/>
  <c r="C822" i="39"/>
  <c r="C823" i="39"/>
  <c r="C824" i="39"/>
  <c r="C825" i="39"/>
  <c r="C826" i="39"/>
  <c r="C827" i="39"/>
  <c r="C828" i="39"/>
  <c r="C829" i="39"/>
  <c r="C830" i="39"/>
  <c r="C831" i="39"/>
  <c r="C832" i="39"/>
  <c r="C833" i="39"/>
  <c r="C834" i="39"/>
  <c r="C835" i="39"/>
  <c r="C836" i="39"/>
  <c r="C837" i="39"/>
  <c r="C838" i="39"/>
  <c r="C839" i="39"/>
  <c r="C840" i="39"/>
  <c r="C841" i="39"/>
  <c r="C842" i="39"/>
  <c r="C843" i="39"/>
  <c r="C844" i="39"/>
  <c r="C845" i="39"/>
  <c r="C846" i="39"/>
  <c r="C847" i="39"/>
  <c r="C848" i="39"/>
  <c r="C849" i="39"/>
  <c r="C850" i="39"/>
  <c r="C851" i="39"/>
  <c r="C852" i="39"/>
  <c r="C853" i="39"/>
  <c r="C854" i="39"/>
  <c r="C855" i="39"/>
  <c r="C856" i="39"/>
  <c r="C857" i="39"/>
  <c r="C858" i="39"/>
  <c r="C859" i="39"/>
  <c r="C860" i="39"/>
  <c r="C861" i="39"/>
  <c r="C862" i="39"/>
  <c r="C863" i="39"/>
  <c r="C864" i="39"/>
  <c r="C865" i="39"/>
  <c r="C866" i="39"/>
  <c r="C867" i="39"/>
  <c r="C868" i="39"/>
  <c r="C869" i="39"/>
  <c r="C870" i="39"/>
  <c r="C871" i="39"/>
  <c r="C872" i="39"/>
  <c r="C873" i="39"/>
  <c r="C874" i="39"/>
  <c r="C875" i="39"/>
  <c r="C876" i="39"/>
  <c r="C877" i="39"/>
  <c r="C878" i="39"/>
  <c r="C879" i="39"/>
  <c r="C880" i="39"/>
  <c r="C881" i="39"/>
  <c r="C882" i="39"/>
  <c r="C883" i="39"/>
  <c r="C884" i="39"/>
  <c r="C885" i="39"/>
  <c r="C886" i="39"/>
  <c r="C887" i="39"/>
  <c r="C888" i="39"/>
  <c r="C889" i="39"/>
  <c r="C890" i="39"/>
  <c r="C891" i="39"/>
  <c r="C892" i="39"/>
  <c r="C893" i="39"/>
  <c r="C894" i="39"/>
  <c r="C895" i="39"/>
  <c r="C896" i="39"/>
  <c r="C897" i="39"/>
  <c r="C898" i="39"/>
  <c r="C899" i="39"/>
  <c r="C900" i="39"/>
  <c r="C901" i="39"/>
  <c r="C902" i="39"/>
  <c r="C903" i="39"/>
  <c r="C904" i="39"/>
  <c r="C905" i="39"/>
  <c r="C906" i="39"/>
  <c r="C907" i="39"/>
  <c r="C908" i="39"/>
  <c r="C909" i="39"/>
  <c r="C910" i="39"/>
  <c r="C911" i="39"/>
  <c r="C912" i="39"/>
  <c r="C913" i="39"/>
  <c r="C914" i="39"/>
  <c r="C915" i="39"/>
  <c r="C916" i="39"/>
  <c r="C917" i="39"/>
  <c r="C918" i="39"/>
  <c r="C919" i="39"/>
  <c r="C920" i="39"/>
  <c r="C921" i="39"/>
  <c r="C922" i="39"/>
  <c r="C923" i="39"/>
  <c r="C924" i="39"/>
  <c r="C925" i="39"/>
  <c r="C926" i="39"/>
  <c r="C927" i="39"/>
  <c r="C928" i="39"/>
  <c r="C929" i="39"/>
  <c r="C930" i="39"/>
  <c r="C931" i="39"/>
  <c r="C932" i="39"/>
  <c r="C933" i="39"/>
  <c r="C934" i="39"/>
  <c r="C935" i="39"/>
  <c r="C936" i="39"/>
  <c r="C937" i="39"/>
  <c r="C938" i="39"/>
  <c r="C939" i="39"/>
  <c r="C940" i="39"/>
  <c r="C941" i="39"/>
  <c r="C942" i="39"/>
  <c r="C943" i="39"/>
  <c r="C944" i="39"/>
  <c r="C945" i="39"/>
  <c r="C946" i="39"/>
  <c r="C947" i="39"/>
  <c r="C948" i="39"/>
  <c r="C949" i="39"/>
  <c r="C950" i="39"/>
  <c r="C951" i="39"/>
  <c r="C952" i="39"/>
  <c r="C953" i="39"/>
  <c r="C954" i="39"/>
  <c r="C955" i="39"/>
  <c r="C956" i="39"/>
  <c r="C957" i="39"/>
  <c r="C958" i="39"/>
  <c r="C959" i="39"/>
  <c r="C960" i="39"/>
  <c r="C961" i="39"/>
  <c r="C962" i="39"/>
  <c r="C963" i="39"/>
  <c r="C964" i="39"/>
  <c r="C965" i="39"/>
  <c r="C966" i="39"/>
  <c r="C967" i="39"/>
  <c r="C968" i="39"/>
  <c r="C969" i="39"/>
  <c r="C970" i="39"/>
  <c r="C971" i="39"/>
  <c r="C972" i="39"/>
  <c r="C973" i="39"/>
  <c r="C974" i="39"/>
  <c r="C975" i="39"/>
  <c r="C976" i="39"/>
  <c r="C977" i="39"/>
  <c r="C978" i="39"/>
  <c r="C979" i="39"/>
  <c r="C980" i="39"/>
  <c r="C981" i="39"/>
  <c r="C982" i="39"/>
  <c r="C983" i="39"/>
  <c r="C984" i="39"/>
  <c r="C985" i="39"/>
  <c r="C986" i="39"/>
  <c r="C987" i="39"/>
  <c r="C988" i="39"/>
  <c r="C989" i="39"/>
  <c r="C990" i="39"/>
  <c r="C991" i="39"/>
  <c r="C992" i="39"/>
  <c r="C993" i="39"/>
  <c r="C994" i="39"/>
  <c r="C995" i="39"/>
  <c r="C996" i="39"/>
  <c r="C997" i="39"/>
  <c r="C998" i="39"/>
  <c r="C999" i="39"/>
  <c r="C1000" i="39"/>
  <c r="C1001" i="39"/>
  <c r="C1002" i="39"/>
  <c r="C1003" i="39"/>
  <c r="C1004" i="39"/>
  <c r="C1005" i="39"/>
  <c r="C1006" i="39"/>
  <c r="C1007" i="39"/>
  <c r="C1008" i="39"/>
  <c r="C1009" i="39"/>
  <c r="C1010" i="39"/>
  <c r="C1011" i="39"/>
  <c r="C1012" i="39"/>
  <c r="C1013" i="39"/>
  <c r="C1014" i="39"/>
  <c r="C1015" i="39"/>
  <c r="C1016" i="39"/>
  <c r="C1017" i="39"/>
  <c r="C1018" i="39"/>
  <c r="C1019" i="39"/>
  <c r="C1020" i="39"/>
  <c r="C1021" i="39"/>
  <c r="C1022" i="39"/>
  <c r="C1023" i="39"/>
  <c r="C1024" i="39"/>
  <c r="C1025" i="39"/>
  <c r="C1026" i="39"/>
  <c r="C1027" i="39"/>
  <c r="C1028" i="39"/>
  <c r="C1029" i="39"/>
  <c r="C1030" i="39"/>
  <c r="C1031" i="39"/>
  <c r="C1032" i="39"/>
  <c r="C1033" i="39"/>
  <c r="C1034" i="39"/>
  <c r="C1035" i="39"/>
  <c r="C1036" i="39"/>
  <c r="C1037" i="39"/>
  <c r="C1038" i="39"/>
  <c r="C1039" i="39"/>
  <c r="C1040" i="39"/>
  <c r="C1041" i="39"/>
  <c r="C1042" i="39"/>
  <c r="C1043" i="39"/>
  <c r="C1044" i="39"/>
  <c r="C1045" i="39"/>
  <c r="C1046" i="39"/>
  <c r="C1047" i="39"/>
  <c r="C1048" i="39"/>
  <c r="C1049" i="39"/>
  <c r="C1050" i="39"/>
  <c r="C1051" i="39"/>
  <c r="C1052" i="39"/>
  <c r="C1053" i="39"/>
  <c r="C1054" i="39"/>
  <c r="C1055" i="39"/>
  <c r="C1056" i="39"/>
  <c r="C1057" i="39"/>
  <c r="C1058" i="39"/>
  <c r="C1059" i="39"/>
  <c r="C1060" i="39"/>
  <c r="C1061" i="39"/>
  <c r="C1062" i="39"/>
  <c r="C1063" i="39"/>
  <c r="C1064" i="39"/>
  <c r="C1065" i="39"/>
  <c r="C1066" i="39"/>
  <c r="C1067" i="39"/>
  <c r="C1068" i="39"/>
  <c r="C1069" i="39"/>
  <c r="C1070" i="39"/>
  <c r="C1071" i="39"/>
  <c r="C1072" i="39"/>
  <c r="C1073" i="39"/>
  <c r="C1074" i="39"/>
  <c r="C1075" i="39"/>
  <c r="C1076" i="39"/>
  <c r="C1077" i="39"/>
  <c r="C1078" i="39"/>
  <c r="C1079" i="39"/>
  <c r="C1080" i="39"/>
  <c r="C1081" i="39"/>
  <c r="C1082" i="39"/>
  <c r="C1083" i="39"/>
  <c r="C1084" i="39"/>
  <c r="C1085" i="39"/>
  <c r="C1086" i="39"/>
  <c r="C1087" i="39"/>
  <c r="C1088" i="39"/>
  <c r="C1089" i="39"/>
  <c r="C1090" i="39"/>
  <c r="C1091" i="39"/>
  <c r="C1092" i="39"/>
  <c r="C1093" i="39"/>
  <c r="C1094" i="39"/>
  <c r="C1095" i="39"/>
  <c r="C1096" i="39"/>
  <c r="C1097" i="39"/>
  <c r="C1098" i="39"/>
  <c r="C1099" i="39"/>
  <c r="C1100" i="39"/>
  <c r="C1101" i="39"/>
  <c r="C1102" i="39"/>
  <c r="C1103" i="39"/>
  <c r="C1104" i="39"/>
  <c r="C1105" i="39"/>
  <c r="C1106" i="39"/>
  <c r="C1107" i="39"/>
  <c r="C1108" i="39"/>
  <c r="C1109" i="39"/>
  <c r="C1110" i="39"/>
  <c r="C1111" i="39"/>
  <c r="C1112" i="39"/>
  <c r="C1113" i="39"/>
  <c r="C1114" i="39"/>
  <c r="C1115" i="39"/>
  <c r="C1116" i="39"/>
  <c r="C1117" i="39"/>
  <c r="C1118" i="39"/>
  <c r="C1119" i="39"/>
  <c r="C1120" i="39"/>
  <c r="C1121" i="39"/>
  <c r="C1122" i="39"/>
  <c r="C1123" i="39"/>
  <c r="C1124" i="39"/>
  <c r="C1125" i="39"/>
  <c r="C1126" i="39"/>
  <c r="C1127" i="39"/>
  <c r="C1128" i="39"/>
  <c r="C1129" i="39"/>
  <c r="C1130" i="39"/>
  <c r="C1131" i="39"/>
  <c r="C1132" i="39"/>
  <c r="C1133" i="39"/>
  <c r="C1134" i="39"/>
  <c r="C1135" i="39"/>
  <c r="C1136" i="39"/>
  <c r="C1137" i="39"/>
  <c r="C1138" i="39"/>
  <c r="C1139" i="39"/>
  <c r="C1140" i="39"/>
  <c r="C1141" i="39"/>
  <c r="C1142" i="39"/>
  <c r="C1143" i="39"/>
  <c r="C1144" i="39"/>
  <c r="C1145" i="39"/>
  <c r="C1146" i="39"/>
  <c r="C1147" i="39"/>
  <c r="C1148" i="39"/>
  <c r="C1149" i="39"/>
  <c r="C1150" i="39"/>
  <c r="C1151" i="39"/>
  <c r="C1152" i="39"/>
  <c r="C1153" i="39"/>
  <c r="C1154" i="39"/>
  <c r="C1155" i="39"/>
  <c r="C1156" i="39"/>
  <c r="C1157" i="39"/>
  <c r="C1158" i="39"/>
  <c r="C1159" i="39"/>
  <c r="C1160" i="39"/>
  <c r="C1161" i="39"/>
  <c r="C1162" i="39"/>
  <c r="C1163" i="39"/>
  <c r="C1164" i="39"/>
  <c r="C1165" i="39"/>
  <c r="C1166" i="39"/>
  <c r="C1167" i="39"/>
  <c r="C1168" i="39"/>
  <c r="C1169" i="39"/>
  <c r="C1170" i="39"/>
  <c r="C1171" i="39"/>
  <c r="C1172" i="39"/>
  <c r="C1173" i="39"/>
  <c r="C1174" i="39"/>
  <c r="C1175" i="39"/>
  <c r="C1176" i="39"/>
  <c r="C1177" i="39"/>
  <c r="C1178" i="39"/>
  <c r="C1179" i="39"/>
  <c r="C1180" i="39"/>
  <c r="C1181" i="39"/>
  <c r="C1182" i="39"/>
  <c r="C1183" i="39"/>
  <c r="C1184" i="39"/>
  <c r="C1185" i="39"/>
  <c r="C1186" i="39"/>
  <c r="C1187" i="39"/>
  <c r="C1188" i="39"/>
  <c r="C1189" i="39"/>
  <c r="C1190" i="39"/>
  <c r="C1191" i="39"/>
  <c r="C1192" i="39"/>
  <c r="C1193" i="39"/>
  <c r="C1194" i="39"/>
  <c r="C1195" i="39"/>
  <c r="C1196" i="39"/>
  <c r="C1197" i="39"/>
  <c r="C1198" i="39"/>
  <c r="C1199" i="39"/>
  <c r="C1200" i="39"/>
  <c r="C1201" i="39"/>
  <c r="C1202" i="39"/>
  <c r="C1203" i="39"/>
  <c r="C1204" i="39"/>
  <c r="C1205" i="39"/>
  <c r="C1206" i="39"/>
  <c r="C1207" i="39"/>
  <c r="C1208" i="39"/>
  <c r="C1209" i="39"/>
  <c r="C1210" i="39"/>
  <c r="C1211" i="39"/>
  <c r="C1212" i="39"/>
  <c r="C1213" i="39"/>
  <c r="C1214" i="39"/>
  <c r="C1215" i="39"/>
  <c r="C1216" i="39"/>
  <c r="C1217" i="39"/>
  <c r="C1218" i="39"/>
  <c r="C1219" i="39"/>
  <c r="C1220" i="39"/>
  <c r="C1221" i="39"/>
  <c r="C1222" i="39"/>
  <c r="C1223" i="39"/>
  <c r="C1224" i="39"/>
  <c r="C1225" i="39"/>
  <c r="C1226" i="39"/>
  <c r="C1227" i="39"/>
  <c r="C1228" i="39"/>
  <c r="C1229" i="39"/>
  <c r="C1230" i="39"/>
  <c r="C1231" i="39"/>
  <c r="C1232" i="39"/>
  <c r="C1233" i="39"/>
  <c r="C1234" i="39"/>
  <c r="C1235" i="39"/>
  <c r="C1236" i="39"/>
  <c r="C1237" i="39"/>
  <c r="C1238" i="39"/>
  <c r="C1239" i="39"/>
  <c r="C1240" i="39"/>
  <c r="C1241" i="39"/>
  <c r="C1242" i="39"/>
  <c r="C1243" i="39"/>
  <c r="C1244" i="39"/>
  <c r="C1245" i="39"/>
  <c r="C1246" i="39"/>
  <c r="C1247" i="39"/>
  <c r="C1248" i="39"/>
  <c r="C1249" i="39"/>
  <c r="C1250" i="39"/>
  <c r="C1251" i="39"/>
  <c r="C1252" i="39"/>
  <c r="C1253" i="39"/>
  <c r="C1254" i="39"/>
  <c r="C1255" i="39"/>
  <c r="C1256" i="39"/>
  <c r="C1257" i="39"/>
  <c r="C1258" i="39"/>
  <c r="C1259" i="39"/>
  <c r="C1260" i="39"/>
  <c r="C1261" i="39"/>
  <c r="C1262" i="39"/>
  <c r="C1263" i="39"/>
  <c r="C1264" i="39"/>
  <c r="C1265" i="39"/>
  <c r="C1266" i="39"/>
  <c r="C1267" i="39"/>
  <c r="C1268" i="39"/>
  <c r="C1269" i="39"/>
  <c r="C1270" i="39"/>
  <c r="C1271" i="39"/>
  <c r="C1272" i="39"/>
  <c r="C1273" i="39"/>
  <c r="C1274" i="39"/>
  <c r="C1275" i="39"/>
  <c r="C1276" i="39"/>
  <c r="C1277" i="39"/>
  <c r="C1278" i="39"/>
  <c r="C1279" i="39"/>
  <c r="C1280" i="39"/>
  <c r="C1281" i="39"/>
  <c r="C1282" i="39"/>
  <c r="C1283" i="39"/>
  <c r="C1284" i="39"/>
  <c r="C1285" i="39"/>
  <c r="C1286" i="39"/>
  <c r="C1287" i="39"/>
  <c r="C1288" i="39"/>
  <c r="C1289" i="39"/>
  <c r="C1290" i="39"/>
  <c r="C1291" i="39"/>
  <c r="C1292" i="39"/>
  <c r="C1293" i="39"/>
  <c r="C1294" i="39"/>
  <c r="C1295" i="39"/>
  <c r="C1296" i="39"/>
  <c r="C1297" i="39"/>
  <c r="C1298" i="39"/>
  <c r="C1299" i="39"/>
  <c r="C1300" i="39"/>
  <c r="C1301" i="39"/>
  <c r="C1302" i="39"/>
  <c r="C1303" i="39"/>
  <c r="C1304" i="39"/>
  <c r="C1305" i="39"/>
  <c r="C1306" i="39"/>
  <c r="C1307" i="39"/>
  <c r="C1308" i="39"/>
  <c r="C1309" i="39"/>
  <c r="C1310" i="39"/>
  <c r="C1311" i="39"/>
  <c r="C1312" i="39"/>
  <c r="C1313" i="39"/>
  <c r="C1314" i="39"/>
  <c r="C1315" i="39"/>
  <c r="C1316" i="39"/>
  <c r="C1317" i="39"/>
  <c r="C1318" i="39"/>
  <c r="C1319" i="39"/>
  <c r="C1320" i="39"/>
  <c r="C1321" i="39"/>
  <c r="C1322" i="39"/>
  <c r="C1323" i="39"/>
  <c r="C1324" i="39"/>
  <c r="C1325" i="39"/>
  <c r="C1326" i="39"/>
  <c r="C1327" i="39"/>
  <c r="C1328" i="39"/>
  <c r="C1329" i="39"/>
  <c r="C1330" i="39"/>
  <c r="C1331" i="39"/>
  <c r="C1332" i="39"/>
  <c r="C1333" i="39"/>
  <c r="C1334" i="39"/>
  <c r="C1335" i="39"/>
  <c r="C1336" i="39"/>
  <c r="C1337" i="39"/>
  <c r="C1338" i="39"/>
  <c r="C1339" i="39"/>
  <c r="C1340" i="39"/>
  <c r="C1341" i="39"/>
  <c r="C1342" i="39"/>
  <c r="C1343" i="39"/>
  <c r="C1344" i="39"/>
  <c r="C1345" i="39"/>
  <c r="C1346" i="39"/>
  <c r="C1347" i="39"/>
  <c r="C1348" i="39"/>
  <c r="C1349" i="39"/>
  <c r="C1350" i="39"/>
  <c r="C1351" i="39"/>
  <c r="C1352" i="39"/>
  <c r="C1353" i="39"/>
  <c r="C1354" i="39"/>
  <c r="C1355" i="39"/>
  <c r="C1356" i="39"/>
  <c r="C1357" i="39"/>
  <c r="C1358" i="39"/>
  <c r="C1359" i="39"/>
  <c r="C1360" i="39"/>
  <c r="C1361" i="39"/>
  <c r="C1362" i="39"/>
  <c r="C1363" i="39"/>
  <c r="C1365" i="39"/>
  <c r="C1366" i="39"/>
  <c r="C1367" i="39"/>
  <c r="C1368" i="39"/>
  <c r="C1369" i="39"/>
  <c r="C1370" i="39"/>
  <c r="C1371" i="39"/>
  <c r="C1372" i="39"/>
  <c r="C1373" i="39"/>
  <c r="C1374" i="39"/>
  <c r="C1375" i="39"/>
  <c r="C1376" i="39"/>
  <c r="C1377" i="39"/>
  <c r="C1378" i="39"/>
  <c r="C1379" i="39"/>
  <c r="C1380" i="39"/>
  <c r="C1381" i="39"/>
  <c r="C1382" i="39"/>
  <c r="C1383" i="39"/>
  <c r="C1384" i="39"/>
  <c r="C1385" i="39"/>
  <c r="C1386" i="39"/>
  <c r="C1387" i="39"/>
  <c r="C1388" i="39"/>
  <c r="C1389" i="39"/>
  <c r="C1390" i="39"/>
  <c r="C1391" i="39"/>
  <c r="C1392" i="39"/>
  <c r="C1393" i="39"/>
  <c r="C1394" i="39"/>
  <c r="C1395" i="39"/>
  <c r="C1396" i="39"/>
  <c r="C1397" i="39"/>
  <c r="C1398" i="39"/>
  <c r="C1399" i="39"/>
  <c r="C1400" i="39"/>
  <c r="C1401" i="39"/>
  <c r="C1402" i="39"/>
  <c r="C1403" i="39"/>
  <c r="C1404" i="39"/>
  <c r="C1405" i="39"/>
  <c r="C1406" i="39"/>
  <c r="C1407" i="39"/>
  <c r="C1408" i="39"/>
  <c r="C1409" i="39"/>
  <c r="C1410" i="39"/>
  <c r="C1411" i="39"/>
  <c r="C1412" i="39"/>
  <c r="C1413" i="39"/>
  <c r="C1414" i="39"/>
  <c r="C1415" i="39"/>
  <c r="C1416" i="39"/>
  <c r="C1417" i="39"/>
  <c r="C1418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E116" i="39"/>
  <c r="E117" i="39"/>
  <c r="E118" i="39"/>
  <c r="E119" i="39"/>
  <c r="E120" i="39"/>
  <c r="E121" i="39"/>
  <c r="E122" i="39"/>
  <c r="E123" i="39"/>
  <c r="E124" i="39"/>
  <c r="E125" i="39"/>
  <c r="E126" i="39"/>
  <c r="E127" i="39"/>
  <c r="E128" i="39"/>
  <c r="E129" i="39"/>
  <c r="E130" i="39"/>
  <c r="E131" i="39"/>
  <c r="E132" i="39"/>
  <c r="E133" i="39"/>
  <c r="E134" i="39"/>
  <c r="E135" i="39"/>
  <c r="E136" i="39"/>
  <c r="E137" i="39"/>
  <c r="E138" i="39"/>
  <c r="E139" i="39"/>
  <c r="E140" i="39"/>
  <c r="E141" i="39"/>
  <c r="E142" i="39"/>
  <c r="E143" i="39"/>
  <c r="E144" i="39"/>
  <c r="E145" i="39"/>
  <c r="E146" i="39"/>
  <c r="E147" i="39"/>
  <c r="E148" i="39"/>
  <c r="E149" i="39"/>
  <c r="E150" i="39"/>
  <c r="E151" i="39"/>
  <c r="E152" i="39"/>
  <c r="E153" i="39"/>
  <c r="E154" i="39"/>
  <c r="E155" i="39"/>
  <c r="E156" i="39"/>
  <c r="E157" i="39"/>
  <c r="E158" i="39"/>
  <c r="E159" i="39"/>
  <c r="E160" i="39"/>
  <c r="E161" i="39"/>
  <c r="E162" i="39"/>
  <c r="E163" i="39"/>
  <c r="E164" i="39"/>
  <c r="E165" i="39"/>
  <c r="E166" i="39"/>
  <c r="E167" i="39"/>
  <c r="E168" i="39"/>
  <c r="E169" i="39"/>
  <c r="E170" i="39"/>
  <c r="E171" i="39"/>
  <c r="E172" i="39"/>
  <c r="E173" i="39"/>
  <c r="E174" i="39"/>
  <c r="E175" i="39"/>
  <c r="E176" i="39"/>
  <c r="E177" i="39"/>
  <c r="E178" i="39"/>
  <c r="E179" i="39"/>
  <c r="E180" i="39"/>
  <c r="E181" i="39"/>
  <c r="E182" i="39"/>
  <c r="E183" i="39"/>
  <c r="E184" i="39"/>
  <c r="E185" i="39"/>
  <c r="E186" i="39"/>
  <c r="E187" i="39"/>
  <c r="E188" i="39"/>
  <c r="E189" i="39"/>
  <c r="E190" i="39"/>
  <c r="E191" i="39"/>
  <c r="E192" i="39"/>
  <c r="E193" i="39"/>
  <c r="E194" i="39"/>
  <c r="E195" i="39"/>
  <c r="E196" i="39"/>
  <c r="E197" i="39"/>
  <c r="E198" i="39"/>
  <c r="E199" i="39"/>
  <c r="E200" i="39"/>
  <c r="E201" i="39"/>
  <c r="E202" i="39"/>
  <c r="E203" i="39"/>
  <c r="E204" i="39"/>
  <c r="E205" i="39"/>
  <c r="E206" i="39"/>
  <c r="E207" i="39"/>
  <c r="E208" i="39"/>
  <c r="E209" i="39"/>
  <c r="E210" i="39"/>
  <c r="E211" i="39"/>
  <c r="E212" i="39"/>
  <c r="E213" i="39"/>
  <c r="E214" i="39"/>
  <c r="E215" i="39"/>
  <c r="E216" i="39"/>
  <c r="E217" i="39"/>
  <c r="E218" i="39"/>
  <c r="E219" i="39"/>
  <c r="E220" i="39"/>
  <c r="E221" i="39"/>
  <c r="E222" i="39"/>
  <c r="E223" i="39"/>
  <c r="E224" i="39"/>
  <c r="E225" i="39"/>
  <c r="E226" i="39"/>
  <c r="E227" i="39"/>
  <c r="E228" i="39"/>
  <c r="E229" i="39"/>
  <c r="E230" i="39"/>
  <c r="E231" i="39"/>
  <c r="E232" i="39"/>
  <c r="E233" i="39"/>
  <c r="E234" i="39"/>
  <c r="E235" i="39"/>
  <c r="E236" i="39"/>
  <c r="E237" i="39"/>
  <c r="E238" i="39"/>
  <c r="E239" i="39"/>
  <c r="E240" i="39"/>
  <c r="E241" i="39"/>
  <c r="E242" i="39"/>
  <c r="E243" i="39"/>
  <c r="E244" i="39"/>
  <c r="E245" i="39"/>
  <c r="E246" i="39"/>
  <c r="E247" i="39"/>
  <c r="E248" i="39"/>
  <c r="E249" i="39"/>
  <c r="E250" i="39"/>
  <c r="E251" i="39"/>
  <c r="E252" i="39"/>
  <c r="E253" i="39"/>
  <c r="E254" i="39"/>
  <c r="E255" i="39"/>
  <c r="E256" i="39"/>
  <c r="E257" i="39"/>
  <c r="E258" i="39"/>
  <c r="E259" i="39"/>
  <c r="E260" i="39"/>
  <c r="E261" i="39"/>
  <c r="E262" i="39"/>
  <c r="E263" i="39"/>
  <c r="E264" i="39"/>
  <c r="E265" i="39"/>
  <c r="E266" i="39"/>
  <c r="E267" i="39"/>
  <c r="E268" i="39"/>
  <c r="E269" i="39"/>
  <c r="E270" i="39"/>
  <c r="E271" i="39"/>
  <c r="E272" i="39"/>
  <c r="E273" i="39"/>
  <c r="E274" i="39"/>
  <c r="E275" i="39"/>
  <c r="E276" i="39"/>
  <c r="E277" i="39"/>
  <c r="E278" i="39"/>
  <c r="E279" i="39"/>
  <c r="E280" i="39"/>
  <c r="E281" i="39"/>
  <c r="E282" i="39"/>
  <c r="E283" i="39"/>
  <c r="E284" i="39"/>
  <c r="E285" i="39"/>
  <c r="E286" i="39"/>
  <c r="E287" i="39"/>
  <c r="E288" i="39"/>
  <c r="E289" i="39"/>
  <c r="E290" i="39"/>
  <c r="E291" i="39"/>
  <c r="E292" i="39"/>
  <c r="E293" i="39"/>
  <c r="E326" i="39"/>
  <c r="E327" i="39"/>
  <c r="E294" i="39"/>
  <c r="E295" i="39"/>
  <c r="E296" i="39"/>
  <c r="E297" i="39"/>
  <c r="E298" i="39"/>
  <c r="E299" i="39"/>
  <c r="E300" i="39"/>
  <c r="E301" i="39"/>
  <c r="E302" i="39"/>
  <c r="E303" i="39"/>
  <c r="E304" i="39"/>
  <c r="E305" i="39"/>
  <c r="E306" i="39"/>
  <c r="E307" i="39"/>
  <c r="E308" i="39"/>
  <c r="E309" i="39"/>
  <c r="E310" i="39"/>
  <c r="E311" i="39"/>
  <c r="E312" i="39"/>
  <c r="E313" i="39"/>
  <c r="E314" i="39"/>
  <c r="E315" i="39"/>
  <c r="E316" i="39"/>
  <c r="E317" i="39"/>
  <c r="E318" i="39"/>
  <c r="E319" i="39"/>
  <c r="E320" i="39"/>
  <c r="E321" i="39"/>
  <c r="E322" i="39"/>
  <c r="E323" i="39"/>
  <c r="E324" i="39"/>
  <c r="E325" i="39"/>
  <c r="E328" i="39"/>
  <c r="E329" i="39"/>
  <c r="E331" i="39"/>
  <c r="E332" i="39"/>
  <c r="E333" i="39"/>
  <c r="E334" i="39"/>
  <c r="E335" i="39"/>
  <c r="E336" i="39"/>
  <c r="E337" i="39"/>
  <c r="E338" i="39"/>
  <c r="E339" i="39"/>
  <c r="E340" i="39"/>
  <c r="E341" i="39"/>
  <c r="E342" i="39"/>
  <c r="E343" i="39"/>
  <c r="E344" i="39"/>
  <c r="E345" i="39"/>
  <c r="E346" i="39"/>
  <c r="E347" i="39"/>
  <c r="E348" i="39"/>
  <c r="E349" i="39"/>
  <c r="E350" i="39"/>
  <c r="E351" i="39"/>
  <c r="E352" i="39"/>
  <c r="E353" i="39"/>
  <c r="E354" i="39"/>
  <c r="E355" i="39"/>
  <c r="E356" i="39"/>
  <c r="E357" i="39"/>
  <c r="E358" i="39"/>
  <c r="E359" i="39"/>
  <c r="E360" i="39"/>
  <c r="E361" i="39"/>
  <c r="E362" i="39"/>
  <c r="E363" i="39"/>
  <c r="E364" i="39"/>
  <c r="E365" i="39"/>
  <c r="E366" i="39"/>
  <c r="E330" i="39"/>
  <c r="E367" i="39"/>
  <c r="E368" i="39"/>
  <c r="E369" i="39"/>
  <c r="E370" i="39"/>
  <c r="E371" i="39"/>
  <c r="E372" i="39"/>
  <c r="E373" i="39"/>
  <c r="E374" i="39"/>
  <c r="E375" i="39"/>
  <c r="E376" i="39"/>
  <c r="E377" i="39"/>
  <c r="E378" i="39"/>
  <c r="E379" i="39"/>
  <c r="E380" i="39"/>
  <c r="E381" i="39"/>
  <c r="E382" i="39"/>
  <c r="E383" i="39"/>
  <c r="E384" i="39"/>
  <c r="E385" i="39"/>
  <c r="E386" i="39"/>
  <c r="E387" i="39"/>
  <c r="E388" i="39"/>
  <c r="E389" i="39"/>
  <c r="E390" i="39"/>
  <c r="E391" i="39"/>
  <c r="E392" i="39"/>
  <c r="E393" i="39"/>
  <c r="E394" i="39"/>
  <c r="E395" i="39"/>
  <c r="E396" i="39"/>
  <c r="E397" i="39"/>
  <c r="E398" i="39"/>
  <c r="E399" i="39"/>
  <c r="E400" i="39"/>
  <c r="E401" i="39"/>
  <c r="E402" i="39"/>
  <c r="E403" i="39"/>
  <c r="E404" i="39"/>
  <c r="E405" i="39"/>
  <c r="E406" i="39"/>
  <c r="E407" i="39"/>
  <c r="E408" i="39"/>
  <c r="E409" i="39"/>
  <c r="E410" i="39"/>
  <c r="E411" i="39"/>
  <c r="E412" i="39"/>
  <c r="E414" i="39"/>
  <c r="E415" i="39"/>
  <c r="E416" i="39"/>
  <c r="E417" i="39"/>
  <c r="E418" i="39"/>
  <c r="E419" i="39"/>
  <c r="E420" i="39"/>
  <c r="E421" i="39"/>
  <c r="E422" i="39"/>
  <c r="E423" i="39"/>
  <c r="E424" i="39"/>
  <c r="E425" i="39"/>
  <c r="E426" i="39"/>
  <c r="E427" i="39"/>
  <c r="E428" i="39"/>
  <c r="E429" i="39"/>
  <c r="E430" i="39"/>
  <c r="E431" i="39"/>
  <c r="E432" i="39"/>
  <c r="E433" i="39"/>
  <c r="E434" i="39"/>
  <c r="E435" i="39"/>
  <c r="E436" i="39"/>
  <c r="E437" i="39"/>
  <c r="E438" i="39"/>
  <c r="E439" i="39"/>
  <c r="E440" i="39"/>
  <c r="E441" i="39"/>
  <c r="E442" i="39"/>
  <c r="E443" i="39"/>
  <c r="E444" i="39"/>
  <c r="E445" i="39"/>
  <c r="E446" i="39"/>
  <c r="E447" i="39"/>
  <c r="E448" i="39"/>
  <c r="E449" i="39"/>
  <c r="E450" i="39"/>
  <c r="E451" i="39"/>
  <c r="E452" i="39"/>
  <c r="E453" i="39"/>
  <c r="E454" i="39"/>
  <c r="E455" i="39"/>
  <c r="E456" i="39"/>
  <c r="E457" i="39"/>
  <c r="E458" i="39"/>
  <c r="E459" i="39"/>
  <c r="E460" i="39"/>
  <c r="E461" i="39"/>
  <c r="E462" i="39"/>
  <c r="E463" i="39"/>
  <c r="E464" i="39"/>
  <c r="E465" i="39"/>
  <c r="E466" i="39"/>
  <c r="E467" i="39"/>
  <c r="E468" i="39"/>
  <c r="E469" i="39"/>
  <c r="E470" i="39"/>
  <c r="E471" i="39"/>
  <c r="E472" i="39"/>
  <c r="E473" i="39"/>
  <c r="E474" i="39"/>
  <c r="E475" i="39"/>
  <c r="E476" i="39"/>
  <c r="E477" i="39"/>
  <c r="E478" i="39"/>
  <c r="E479" i="39"/>
  <c r="E480" i="39"/>
  <c r="E496" i="39"/>
  <c r="E497" i="39"/>
  <c r="E498" i="39"/>
  <c r="E499" i="39"/>
  <c r="E500" i="39"/>
  <c r="E501" i="39"/>
  <c r="E502" i="39"/>
  <c r="E503" i="39"/>
  <c r="E504" i="39"/>
  <c r="E505" i="39"/>
  <c r="E506" i="39"/>
  <c r="E507" i="39"/>
  <c r="E508" i="39"/>
  <c r="E509" i="39"/>
  <c r="E510" i="39"/>
  <c r="E511" i="39"/>
  <c r="E512" i="39"/>
  <c r="E513" i="39"/>
  <c r="E514" i="39"/>
  <c r="E515" i="39"/>
  <c r="E516" i="39"/>
  <c r="E517" i="39"/>
  <c r="E518" i="39"/>
  <c r="E519" i="39"/>
  <c r="E520" i="39"/>
  <c r="E521" i="39"/>
  <c r="E522" i="39"/>
  <c r="E523" i="39"/>
  <c r="E524" i="39"/>
  <c r="E525" i="39"/>
  <c r="E526" i="39"/>
  <c r="E527" i="39"/>
  <c r="E528" i="39"/>
  <c r="E529" i="39"/>
  <c r="E530" i="39"/>
  <c r="E531" i="39"/>
  <c r="E532" i="39"/>
  <c r="E533" i="39"/>
  <c r="E534" i="39"/>
  <c r="E535" i="39"/>
  <c r="E536" i="39"/>
  <c r="E537" i="39"/>
  <c r="E538" i="39"/>
  <c r="E539" i="39"/>
  <c r="E540" i="39"/>
  <c r="E541" i="39"/>
  <c r="E542" i="39"/>
  <c r="E543" i="39"/>
  <c r="E544" i="39"/>
  <c r="E545" i="39"/>
  <c r="E546" i="39"/>
  <c r="E547" i="39"/>
  <c r="E548" i="39"/>
  <c r="E549" i="39"/>
  <c r="E550" i="39"/>
  <c r="E551" i="39"/>
  <c r="E552" i="39"/>
  <c r="E553" i="39"/>
  <c r="E554" i="39"/>
  <c r="E555" i="39"/>
  <c r="E556" i="39"/>
  <c r="E557" i="39"/>
  <c r="E558" i="39"/>
  <c r="E559" i="39"/>
  <c r="E560" i="39"/>
  <c r="E561" i="39"/>
  <c r="E562" i="39"/>
  <c r="E563" i="39"/>
  <c r="E564" i="39"/>
  <c r="E565" i="39"/>
  <c r="E566" i="39"/>
  <c r="E567" i="39"/>
  <c r="E568" i="39"/>
  <c r="E569" i="39"/>
  <c r="E570" i="39"/>
  <c r="E571" i="39"/>
  <c r="E572" i="39"/>
  <c r="E573" i="39"/>
  <c r="E574" i="39"/>
  <c r="E575" i="39"/>
  <c r="E576" i="39"/>
  <c r="E577" i="39"/>
  <c r="E578" i="39"/>
  <c r="E579" i="39"/>
  <c r="E580" i="39"/>
  <c r="E581" i="39"/>
  <c r="E582" i="39"/>
  <c r="E583" i="39"/>
  <c r="E584" i="39"/>
  <c r="E585" i="39"/>
  <c r="E586" i="39"/>
  <c r="E587" i="39"/>
  <c r="E588" i="39"/>
  <c r="E589" i="39"/>
  <c r="E590" i="39"/>
  <c r="E591" i="39"/>
  <c r="E592" i="39"/>
  <c r="E593" i="39"/>
  <c r="E594" i="39"/>
  <c r="E595" i="39"/>
  <c r="E596" i="39"/>
  <c r="E597" i="39"/>
  <c r="E598" i="39"/>
  <c r="E599" i="39"/>
  <c r="E600" i="39"/>
  <c r="E601" i="39"/>
  <c r="E602" i="39"/>
  <c r="E603" i="39"/>
  <c r="E604" i="39"/>
  <c r="E605" i="39"/>
  <c r="E606" i="39"/>
  <c r="E607" i="39"/>
  <c r="E608" i="39"/>
  <c r="E609" i="39"/>
  <c r="E610" i="39"/>
  <c r="E611" i="39"/>
  <c r="E612" i="39"/>
  <c r="E613" i="39"/>
  <c r="E614" i="39"/>
  <c r="E615" i="39"/>
  <c r="E616" i="39"/>
  <c r="E617" i="39"/>
  <c r="E618" i="39"/>
  <c r="E619" i="39"/>
  <c r="E620" i="39"/>
  <c r="E621" i="39"/>
  <c r="E622" i="39"/>
  <c r="E623" i="39"/>
  <c r="E624" i="39"/>
  <c r="E625" i="39"/>
  <c r="E626" i="39"/>
  <c r="E627" i="39"/>
  <c r="E628" i="39"/>
  <c r="E629" i="39"/>
  <c r="E630" i="39"/>
  <c r="E631" i="39"/>
  <c r="E632" i="39"/>
  <c r="E633" i="39"/>
  <c r="E634" i="39"/>
  <c r="E635" i="39"/>
  <c r="E636" i="39"/>
  <c r="E637" i="39"/>
  <c r="E638" i="39"/>
  <c r="E639" i="39"/>
  <c r="E640" i="39"/>
  <c r="E641" i="39"/>
  <c r="E642" i="39"/>
  <c r="E643" i="39"/>
  <c r="E644" i="39"/>
  <c r="E645" i="39"/>
  <c r="E646" i="39"/>
  <c r="E647" i="39"/>
  <c r="E648" i="39"/>
  <c r="E649" i="39"/>
  <c r="E650" i="39"/>
  <c r="E651" i="39"/>
  <c r="E652" i="39"/>
  <c r="E653" i="39"/>
  <c r="E654" i="39"/>
  <c r="E655" i="39"/>
  <c r="E656" i="39"/>
  <c r="E657" i="39"/>
  <c r="E658" i="39"/>
  <c r="E659" i="39"/>
  <c r="E660" i="39"/>
  <c r="E661" i="39"/>
  <c r="E662" i="39"/>
  <c r="E663" i="39"/>
  <c r="E664" i="39"/>
  <c r="E665" i="39"/>
  <c r="E666" i="39"/>
  <c r="E667" i="39"/>
  <c r="E668" i="39"/>
  <c r="E669" i="39"/>
  <c r="E670" i="39"/>
  <c r="E671" i="39"/>
  <c r="E672" i="39"/>
  <c r="E673" i="39"/>
  <c r="E674" i="39"/>
  <c r="E675" i="39"/>
  <c r="E676" i="39"/>
  <c r="E677" i="39"/>
  <c r="E678" i="39"/>
  <c r="E679" i="39"/>
  <c r="E680" i="39"/>
  <c r="E681" i="39"/>
  <c r="E682" i="39"/>
  <c r="E683" i="39"/>
  <c r="E684" i="39"/>
  <c r="E685" i="39"/>
  <c r="E686" i="39"/>
  <c r="E687" i="39"/>
  <c r="E688" i="39"/>
  <c r="E689" i="39"/>
  <c r="E690" i="39"/>
  <c r="E691" i="39"/>
  <c r="E692" i="39"/>
  <c r="E693" i="39"/>
  <c r="E694" i="39"/>
  <c r="E695" i="39"/>
  <c r="E696" i="39"/>
  <c r="E697" i="39"/>
  <c r="E698" i="39"/>
  <c r="E699" i="39"/>
  <c r="E700" i="39"/>
  <c r="E701" i="39"/>
  <c r="E702" i="39"/>
  <c r="E703" i="39"/>
  <c r="E704" i="39"/>
  <c r="E705" i="39"/>
  <c r="E706" i="39"/>
  <c r="E707" i="39"/>
  <c r="E708" i="39"/>
  <c r="E709" i="39"/>
  <c r="E710" i="39"/>
  <c r="E711" i="39"/>
  <c r="E712" i="39"/>
  <c r="E713" i="39"/>
  <c r="E714" i="39"/>
  <c r="E715" i="39"/>
  <c r="E716" i="39"/>
  <c r="E717" i="39"/>
  <c r="E718" i="39"/>
  <c r="E719" i="39"/>
  <c r="E720" i="39"/>
  <c r="E721" i="39"/>
  <c r="E722" i="39"/>
  <c r="E723" i="39"/>
  <c r="E724" i="39"/>
  <c r="E725" i="39"/>
  <c r="E726" i="39"/>
  <c r="E727" i="39"/>
  <c r="E728" i="39"/>
  <c r="E729" i="39"/>
  <c r="E730" i="39"/>
  <c r="E731" i="39"/>
  <c r="E732" i="39"/>
  <c r="E733" i="39"/>
  <c r="E734" i="39"/>
  <c r="E735" i="39"/>
  <c r="E736" i="39"/>
  <c r="E737" i="39"/>
  <c r="E738" i="39"/>
  <c r="E739" i="39"/>
  <c r="E740" i="39"/>
  <c r="E741" i="39"/>
  <c r="E742" i="39"/>
  <c r="E743" i="39"/>
  <c r="E744" i="39"/>
  <c r="E745" i="39"/>
  <c r="E746" i="39"/>
  <c r="E747" i="39"/>
  <c r="E748" i="39"/>
  <c r="E749" i="39"/>
  <c r="E750" i="39"/>
  <c r="E751" i="39"/>
  <c r="E752" i="39"/>
  <c r="E753" i="39"/>
  <c r="E754" i="39"/>
  <c r="E755" i="39"/>
  <c r="E756" i="39"/>
  <c r="E757" i="39"/>
  <c r="E758" i="39"/>
  <c r="E759" i="39"/>
  <c r="E760" i="39"/>
  <c r="E761" i="39"/>
  <c r="E762" i="39"/>
  <c r="E763" i="39"/>
  <c r="E764" i="39"/>
  <c r="E765" i="39"/>
  <c r="E766" i="39"/>
  <c r="E767" i="39"/>
  <c r="E768" i="39"/>
  <c r="E769" i="39"/>
  <c r="E770" i="39"/>
  <c r="E771" i="39"/>
  <c r="E772" i="39"/>
  <c r="E773" i="39"/>
  <c r="E774" i="39"/>
  <c r="E775" i="39"/>
  <c r="E776" i="39"/>
  <c r="E777" i="39"/>
  <c r="E778" i="39"/>
  <c r="E779" i="39"/>
  <c r="E780" i="39"/>
  <c r="E781" i="39"/>
  <c r="E782" i="39"/>
  <c r="E783" i="39"/>
  <c r="E784" i="39"/>
  <c r="E785" i="39"/>
  <c r="E786" i="39"/>
  <c r="E787" i="39"/>
  <c r="E788" i="39"/>
  <c r="E789" i="39"/>
  <c r="E790" i="39"/>
  <c r="E791" i="39"/>
  <c r="E792" i="39"/>
  <c r="E793" i="39"/>
  <c r="E794" i="39"/>
  <c r="E795" i="39"/>
  <c r="E796" i="39"/>
  <c r="E797" i="39"/>
  <c r="E798" i="39"/>
  <c r="E799" i="39"/>
  <c r="E800" i="39"/>
  <c r="E801" i="39"/>
  <c r="E802" i="39"/>
  <c r="E803" i="39"/>
  <c r="E804" i="39"/>
  <c r="E805" i="39"/>
  <c r="E806" i="39"/>
  <c r="E807" i="39"/>
  <c r="E808" i="39"/>
  <c r="E809" i="39"/>
  <c r="E810" i="39"/>
  <c r="E811" i="39"/>
  <c r="E812" i="39"/>
  <c r="E813" i="39"/>
  <c r="E814" i="39"/>
  <c r="E815" i="39"/>
  <c r="E816" i="39"/>
  <c r="E817" i="39"/>
  <c r="E818" i="39"/>
  <c r="E819" i="39"/>
  <c r="E820" i="39"/>
  <c r="E821" i="39"/>
  <c r="E822" i="39"/>
  <c r="E823" i="39"/>
  <c r="E824" i="39"/>
  <c r="E825" i="39"/>
  <c r="E826" i="39"/>
  <c r="E827" i="39"/>
  <c r="E828" i="39"/>
  <c r="E829" i="39"/>
  <c r="E830" i="39"/>
  <c r="E831" i="39"/>
  <c r="E832" i="39"/>
  <c r="E833" i="39"/>
  <c r="E834" i="39"/>
  <c r="E835" i="39"/>
  <c r="E836" i="39"/>
  <c r="E837" i="39"/>
  <c r="E838" i="39"/>
  <c r="E839" i="39"/>
  <c r="E840" i="39"/>
  <c r="E841" i="39"/>
  <c r="E842" i="39"/>
  <c r="E843" i="39"/>
  <c r="E844" i="39"/>
  <c r="E845" i="39"/>
  <c r="E846" i="39"/>
  <c r="E847" i="39"/>
  <c r="E848" i="39"/>
  <c r="E849" i="39"/>
  <c r="E850" i="39"/>
  <c r="E851" i="39"/>
  <c r="E852" i="39"/>
  <c r="E853" i="39"/>
  <c r="E854" i="39"/>
  <c r="E855" i="39"/>
  <c r="E856" i="39"/>
  <c r="E857" i="39"/>
  <c r="E858" i="39"/>
  <c r="E859" i="39"/>
  <c r="E860" i="39"/>
  <c r="E861" i="39"/>
  <c r="E862" i="39"/>
  <c r="E863" i="39"/>
  <c r="E864" i="39"/>
  <c r="E865" i="39"/>
  <c r="E866" i="39"/>
  <c r="E867" i="39"/>
  <c r="E868" i="39"/>
  <c r="E869" i="39"/>
  <c r="E870" i="39"/>
  <c r="E871" i="39"/>
  <c r="E872" i="39"/>
  <c r="E873" i="39"/>
  <c r="E874" i="39"/>
  <c r="E875" i="39"/>
  <c r="E876" i="39"/>
  <c r="E877" i="39"/>
  <c r="E878" i="39"/>
  <c r="E879" i="39"/>
  <c r="E880" i="39"/>
  <c r="E881" i="39"/>
  <c r="E882" i="39"/>
  <c r="E883" i="39"/>
  <c r="E884" i="39"/>
  <c r="E885" i="39"/>
  <c r="E886" i="39"/>
  <c r="E887" i="39"/>
  <c r="E888" i="39"/>
  <c r="E889" i="39"/>
  <c r="E890" i="39"/>
  <c r="E891" i="39"/>
  <c r="E892" i="39"/>
  <c r="E893" i="39"/>
  <c r="E894" i="39"/>
  <c r="E895" i="39"/>
  <c r="E896" i="39"/>
  <c r="E897" i="39"/>
  <c r="E898" i="39"/>
  <c r="E899" i="39"/>
  <c r="E900" i="39"/>
  <c r="E901" i="39"/>
  <c r="E902" i="39"/>
  <c r="E903" i="39"/>
  <c r="E904" i="39"/>
  <c r="E905" i="39"/>
  <c r="E906" i="39"/>
  <c r="E907" i="39"/>
  <c r="E908" i="39"/>
  <c r="E909" i="39"/>
  <c r="E910" i="39"/>
  <c r="E911" i="39"/>
  <c r="E912" i="39"/>
  <c r="E913" i="39"/>
  <c r="E914" i="39"/>
  <c r="E915" i="39"/>
  <c r="E916" i="39"/>
  <c r="E917" i="39"/>
  <c r="E918" i="39"/>
  <c r="E919" i="39"/>
  <c r="E920" i="39"/>
  <c r="E921" i="39"/>
  <c r="E922" i="39"/>
  <c r="E923" i="39"/>
  <c r="E924" i="39"/>
  <c r="E925" i="39"/>
  <c r="E926" i="39"/>
  <c r="E927" i="39"/>
  <c r="E928" i="39"/>
  <c r="E929" i="39"/>
  <c r="E930" i="39"/>
  <c r="E931" i="39"/>
  <c r="E932" i="39"/>
  <c r="E933" i="39"/>
  <c r="E934" i="39"/>
  <c r="E935" i="39"/>
  <c r="E936" i="39"/>
  <c r="E937" i="39"/>
  <c r="E938" i="39"/>
  <c r="E939" i="39"/>
  <c r="E940" i="39"/>
  <c r="E941" i="39"/>
  <c r="E942" i="39"/>
  <c r="E943" i="39"/>
  <c r="E944" i="39"/>
  <c r="E945" i="39"/>
  <c r="E946" i="39"/>
  <c r="E947" i="39"/>
  <c r="E948" i="39"/>
  <c r="E964" i="39"/>
  <c r="E965" i="39"/>
  <c r="E966" i="39"/>
  <c r="E967" i="39"/>
  <c r="E968" i="39"/>
  <c r="E969" i="39"/>
  <c r="E970" i="39"/>
  <c r="E971" i="39"/>
  <c r="E972" i="39"/>
  <c r="E973" i="39"/>
  <c r="E974" i="39"/>
  <c r="E975" i="39"/>
  <c r="E976" i="39"/>
  <c r="E977" i="39"/>
  <c r="E978" i="39"/>
  <c r="E979" i="39"/>
  <c r="E980" i="39"/>
  <c r="E981" i="39"/>
  <c r="E982" i="39"/>
  <c r="E983" i="39"/>
  <c r="E984" i="39"/>
  <c r="E985" i="39"/>
  <c r="E986" i="39"/>
  <c r="E987" i="39"/>
  <c r="E988" i="39"/>
  <c r="E989" i="39"/>
  <c r="E990" i="39"/>
  <c r="E991" i="39"/>
  <c r="E992" i="39"/>
  <c r="E993" i="39"/>
  <c r="E994" i="39"/>
  <c r="E995" i="39"/>
  <c r="E996" i="39"/>
  <c r="E997" i="39"/>
  <c r="E998" i="39"/>
  <c r="E999" i="39"/>
  <c r="E1000" i="39"/>
  <c r="E1001" i="39"/>
  <c r="E1002" i="39"/>
  <c r="E1003" i="39"/>
  <c r="E1004" i="39"/>
  <c r="E1005" i="39"/>
  <c r="E1006" i="39"/>
  <c r="E1007" i="39"/>
  <c r="E1008" i="39"/>
  <c r="E1009" i="39"/>
  <c r="E1010" i="39"/>
  <c r="E1011" i="39"/>
  <c r="E1012" i="39"/>
  <c r="E1013" i="39"/>
  <c r="E1014" i="39"/>
  <c r="E1015" i="39"/>
  <c r="E1016" i="39"/>
  <c r="E1017" i="39"/>
  <c r="E1018" i="39"/>
  <c r="E1019" i="39"/>
  <c r="E1020" i="39"/>
  <c r="E1021" i="39"/>
  <c r="E1022" i="39"/>
  <c r="E1023" i="39"/>
  <c r="E1024" i="39"/>
  <c r="E1025" i="39"/>
  <c r="E1026" i="39"/>
  <c r="E1027" i="39"/>
  <c r="E1028" i="39"/>
  <c r="E1029" i="39"/>
  <c r="E1030" i="39"/>
  <c r="E1031" i="39"/>
  <c r="E1032" i="39"/>
  <c r="E1033" i="39"/>
  <c r="E1034" i="39"/>
  <c r="E1035" i="39"/>
  <c r="E1036" i="39"/>
  <c r="E1037" i="39"/>
  <c r="E1038" i="39"/>
  <c r="E1039" i="39"/>
  <c r="E1040" i="39"/>
  <c r="E1041" i="39"/>
  <c r="E1042" i="39"/>
  <c r="E1043" i="39"/>
  <c r="E1044" i="39"/>
  <c r="E1045" i="39"/>
  <c r="E1046" i="39"/>
  <c r="E1047" i="39"/>
  <c r="E1048" i="39"/>
  <c r="E1049" i="39"/>
  <c r="E1050" i="39"/>
  <c r="E1051" i="39"/>
  <c r="E1052" i="39"/>
  <c r="E1053" i="39"/>
  <c r="E1054" i="39"/>
  <c r="E1055" i="39"/>
  <c r="E1056" i="39"/>
  <c r="E1057" i="39"/>
  <c r="E1058" i="39"/>
  <c r="E1059" i="39"/>
  <c r="E1060" i="39"/>
  <c r="E1061" i="39"/>
  <c r="E1062" i="39"/>
  <c r="E1063" i="39"/>
  <c r="E1064" i="39"/>
  <c r="E1065" i="39"/>
  <c r="E1066" i="39"/>
  <c r="E1067" i="39"/>
  <c r="E1068" i="39"/>
  <c r="E1069" i="39"/>
  <c r="E1070" i="39"/>
  <c r="E1071" i="39"/>
  <c r="E1072" i="39"/>
  <c r="E1073" i="39"/>
  <c r="E1074" i="39"/>
  <c r="E1075" i="39"/>
  <c r="E1076" i="39"/>
  <c r="E1077" i="39"/>
  <c r="E1078" i="39"/>
  <c r="E1079" i="39"/>
  <c r="E1080" i="39"/>
  <c r="E1081" i="39"/>
  <c r="E1082" i="39"/>
  <c r="E1083" i="39"/>
  <c r="E1084" i="39"/>
  <c r="E1085" i="39"/>
  <c r="E1086" i="39"/>
  <c r="E1087" i="39"/>
  <c r="E1088" i="39"/>
  <c r="E1089" i="39"/>
  <c r="E1090" i="39"/>
  <c r="E1091" i="39"/>
  <c r="E1092" i="39"/>
  <c r="E1093" i="39"/>
  <c r="E1094" i="39"/>
  <c r="E1095" i="39"/>
  <c r="E1096" i="39"/>
  <c r="E1097" i="39"/>
  <c r="E1098" i="39"/>
  <c r="E1099" i="39"/>
  <c r="E1100" i="39"/>
  <c r="E1101" i="39"/>
  <c r="E1102" i="39"/>
  <c r="E1103" i="39"/>
  <c r="E1104" i="39"/>
  <c r="E1105" i="39"/>
  <c r="E1106" i="39"/>
  <c r="E1107" i="39"/>
  <c r="E1108" i="39"/>
  <c r="E1109" i="39"/>
  <c r="E1110" i="39"/>
  <c r="E1111" i="39"/>
  <c r="E1112" i="39"/>
  <c r="E1113" i="39"/>
  <c r="E1114" i="39"/>
  <c r="E1115" i="39"/>
  <c r="E1116" i="39"/>
  <c r="E1117" i="39"/>
  <c r="E1118" i="39"/>
  <c r="E1119" i="39"/>
  <c r="E1120" i="39"/>
  <c r="E1121" i="39"/>
  <c r="E1122" i="39"/>
  <c r="E1123" i="39"/>
  <c r="E1124" i="39"/>
  <c r="E1125" i="39"/>
  <c r="E1126" i="39"/>
  <c r="E1127" i="39"/>
  <c r="E1128" i="39"/>
  <c r="E1130" i="39"/>
  <c r="E1131" i="39"/>
  <c r="E1132" i="39"/>
  <c r="E1133" i="39"/>
  <c r="E1134" i="39"/>
  <c r="E1135" i="39"/>
  <c r="E1136" i="39"/>
  <c r="E1137" i="39"/>
  <c r="E1138" i="39"/>
  <c r="E1139" i="39"/>
  <c r="E1140" i="39"/>
  <c r="E1141" i="39"/>
  <c r="E1142" i="39"/>
  <c r="E1143" i="39"/>
  <c r="E1144" i="39"/>
  <c r="E1145" i="39"/>
  <c r="E1146" i="39"/>
  <c r="E1147" i="39"/>
  <c r="E1148" i="39"/>
  <c r="E1149" i="39"/>
  <c r="E1150" i="39"/>
  <c r="E1151" i="39"/>
  <c r="E1152" i="39"/>
  <c r="E1153" i="39"/>
  <c r="E1154" i="39"/>
  <c r="E1155" i="39"/>
  <c r="E1156" i="39"/>
  <c r="E1157" i="39"/>
  <c r="E1158" i="39"/>
  <c r="E1159" i="39"/>
  <c r="E1160" i="39"/>
  <c r="E1161" i="39"/>
  <c r="E1162" i="39"/>
  <c r="E1163" i="39"/>
  <c r="E1164" i="39"/>
  <c r="E1165" i="39"/>
  <c r="E1166" i="39"/>
  <c r="E1167" i="39"/>
  <c r="E1168" i="39"/>
  <c r="E1169" i="39"/>
  <c r="E1170" i="39"/>
  <c r="E1171" i="39"/>
  <c r="E1172" i="39"/>
  <c r="E1173" i="39"/>
  <c r="E1174" i="39"/>
  <c r="E1175" i="39"/>
  <c r="E1176" i="39"/>
  <c r="E1177" i="39"/>
  <c r="E1178" i="39"/>
  <c r="E1179" i="39"/>
  <c r="E1180" i="39"/>
  <c r="E1181" i="39"/>
  <c r="E1182" i="39"/>
  <c r="E1183" i="39"/>
  <c r="E1184" i="39"/>
  <c r="E1185" i="39"/>
  <c r="E1186" i="39"/>
  <c r="E1187" i="39"/>
  <c r="E1188" i="39"/>
  <c r="E1189" i="39"/>
  <c r="E1190" i="39"/>
  <c r="E1191" i="39"/>
  <c r="E1192" i="39"/>
  <c r="E1193" i="39"/>
  <c r="E1194" i="39"/>
  <c r="E1195" i="39"/>
  <c r="E1196" i="39"/>
  <c r="E1197" i="39"/>
  <c r="E1198" i="39"/>
  <c r="E1199" i="39"/>
  <c r="E1200" i="39"/>
  <c r="E1201" i="39"/>
  <c r="E1202" i="39"/>
  <c r="E1203" i="39"/>
  <c r="E1204" i="39"/>
  <c r="E1205" i="39"/>
  <c r="E1206" i="39"/>
  <c r="E1207" i="39"/>
  <c r="E1208" i="39"/>
  <c r="E1209" i="39"/>
  <c r="E1210" i="39"/>
  <c r="E1211" i="39"/>
  <c r="E1212" i="39"/>
  <c r="E1213" i="39"/>
  <c r="E1214" i="39"/>
  <c r="E1215" i="39"/>
  <c r="E1216" i="39"/>
  <c r="E1217" i="39"/>
  <c r="E1218" i="39"/>
  <c r="E1219" i="39"/>
  <c r="E1220" i="39"/>
  <c r="E1221" i="39"/>
  <c r="E1222" i="39"/>
  <c r="E1223" i="39"/>
  <c r="E1224" i="39"/>
  <c r="E1225" i="39"/>
  <c r="E1226" i="39"/>
  <c r="E1227" i="39"/>
  <c r="E1228" i="39"/>
  <c r="E1229" i="39"/>
  <c r="E1230" i="39"/>
  <c r="E1231" i="39"/>
  <c r="E1232" i="39"/>
  <c r="E1233" i="39"/>
  <c r="E1234" i="39"/>
  <c r="E1235" i="39"/>
  <c r="E1236" i="39"/>
  <c r="E1237" i="39"/>
  <c r="E1238" i="39"/>
  <c r="E1239" i="39"/>
  <c r="E1240" i="39"/>
  <c r="E1241" i="39"/>
  <c r="E1242" i="39"/>
  <c r="E1243" i="39"/>
  <c r="E1244" i="39"/>
  <c r="E1245" i="39"/>
  <c r="E1246" i="39"/>
  <c r="E1247" i="39"/>
  <c r="E1248" i="39"/>
  <c r="E1249" i="39"/>
  <c r="E1250" i="39"/>
  <c r="E1251" i="39"/>
  <c r="E1252" i="39"/>
  <c r="E1253" i="39"/>
  <c r="E1254" i="39"/>
  <c r="E1255" i="39"/>
  <c r="E1256" i="39"/>
  <c r="E1257" i="39"/>
  <c r="E1258" i="39"/>
  <c r="E1259" i="39"/>
  <c r="E1260" i="39"/>
  <c r="E1261" i="39"/>
  <c r="E1262" i="39"/>
  <c r="E1263" i="39"/>
  <c r="E1264" i="39"/>
  <c r="E1265" i="39"/>
  <c r="E1266" i="39"/>
  <c r="E1267" i="39"/>
  <c r="E1268" i="39"/>
  <c r="E1269" i="39"/>
  <c r="E1270" i="39"/>
  <c r="E1271" i="39"/>
  <c r="E1272" i="39"/>
  <c r="E1273" i="39"/>
  <c r="E1274" i="39"/>
  <c r="E1275" i="39"/>
  <c r="E1276" i="39"/>
  <c r="E1277" i="39"/>
  <c r="E1278" i="39"/>
  <c r="E1279" i="39"/>
  <c r="E1280" i="39"/>
  <c r="E1281" i="39"/>
  <c r="E1282" i="39"/>
  <c r="E1283" i="39"/>
  <c r="E1284" i="39"/>
  <c r="E1285" i="39"/>
  <c r="E1286" i="39"/>
  <c r="E1287" i="39"/>
  <c r="E1288" i="39"/>
  <c r="E1289" i="39"/>
  <c r="E1290" i="39"/>
  <c r="E1291" i="39"/>
  <c r="E1292" i="39"/>
  <c r="E1293" i="39"/>
  <c r="E1294" i="39"/>
  <c r="E1295" i="39"/>
  <c r="E1296" i="39"/>
  <c r="E1297" i="39"/>
  <c r="E1298" i="39"/>
  <c r="E1299" i="39"/>
  <c r="E1300" i="39"/>
  <c r="E1301" i="39"/>
  <c r="E1302" i="39"/>
  <c r="E1303" i="39"/>
  <c r="E1304" i="39"/>
  <c r="E1305" i="39"/>
  <c r="E1306" i="39"/>
  <c r="E1307" i="39"/>
  <c r="E1308" i="39"/>
  <c r="E1309" i="39"/>
  <c r="E1310" i="39"/>
  <c r="E1311" i="39"/>
  <c r="E1312" i="39"/>
  <c r="E1313" i="39"/>
  <c r="E1314" i="39"/>
  <c r="E1315" i="39"/>
  <c r="E1316" i="39"/>
  <c r="E1317" i="39"/>
  <c r="E1318" i="39"/>
  <c r="E1319" i="39"/>
  <c r="E1320" i="39"/>
  <c r="E1321" i="39"/>
  <c r="E1322" i="39"/>
  <c r="E1323" i="39"/>
  <c r="E1324" i="39"/>
  <c r="E1325" i="39"/>
  <c r="E1326" i="39"/>
  <c r="E1327" i="39"/>
  <c r="E1328" i="39"/>
  <c r="E1329" i="39"/>
  <c r="E1330" i="39"/>
  <c r="E1331" i="39"/>
  <c r="E1332" i="39"/>
  <c r="E1333" i="39"/>
  <c r="E1334" i="39"/>
  <c r="E1335" i="39"/>
  <c r="E1336" i="39"/>
  <c r="E1337" i="39"/>
  <c r="E1338" i="39"/>
  <c r="E1339" i="39"/>
  <c r="E1340" i="39"/>
  <c r="E1341" i="39"/>
  <c r="E1342" i="39"/>
  <c r="E1343" i="39"/>
  <c r="E1344" i="39"/>
  <c r="E1345" i="39"/>
  <c r="E1346" i="39"/>
  <c r="E1347" i="39"/>
  <c r="E1348" i="39"/>
  <c r="E1349" i="39"/>
  <c r="E1350" i="39"/>
  <c r="E1351" i="39"/>
  <c r="E1352" i="39"/>
  <c r="E1353" i="39"/>
  <c r="E1354" i="39"/>
  <c r="E1355" i="39"/>
  <c r="E1356" i="39"/>
  <c r="E1357" i="39"/>
  <c r="E1358" i="39"/>
  <c r="E1359" i="39"/>
  <c r="E1360" i="39"/>
  <c r="E1361" i="39"/>
  <c r="E1362" i="39"/>
  <c r="E1363" i="39"/>
  <c r="E1365" i="39"/>
  <c r="E1366" i="39"/>
  <c r="E1367" i="39"/>
  <c r="E1368" i="39"/>
  <c r="E1369" i="39"/>
  <c r="E1370" i="39"/>
  <c r="E1371" i="39"/>
  <c r="E1372" i="39"/>
  <c r="E1373" i="39"/>
  <c r="E1374" i="39"/>
  <c r="E1375" i="39"/>
  <c r="E1376" i="39"/>
  <c r="E1377" i="39"/>
  <c r="E1378" i="39"/>
  <c r="E1379" i="39"/>
  <c r="E1380" i="39"/>
  <c r="E1381" i="39"/>
  <c r="E1382" i="39"/>
  <c r="E1383" i="39"/>
  <c r="E1384" i="39"/>
  <c r="E1385" i="39"/>
  <c r="E1386" i="39"/>
  <c r="E1387" i="39"/>
  <c r="E1388" i="39"/>
  <c r="E1389" i="39"/>
  <c r="E1390" i="39"/>
  <c r="E1391" i="39"/>
  <c r="E1392" i="39"/>
  <c r="E1393" i="39"/>
  <c r="E1394" i="39"/>
  <c r="E1395" i="39"/>
  <c r="E1396" i="39"/>
  <c r="E1397" i="39"/>
  <c r="E1398" i="39"/>
  <c r="E1399" i="39"/>
  <c r="E1400" i="39"/>
  <c r="E1401" i="39"/>
  <c r="E1402" i="39"/>
  <c r="E1403" i="39"/>
  <c r="E1404" i="39"/>
  <c r="E1405" i="39"/>
  <c r="E1406" i="39"/>
  <c r="E1407" i="39"/>
  <c r="E1408" i="39"/>
  <c r="E1409" i="39"/>
  <c r="E1410" i="39"/>
  <c r="E1411" i="39"/>
  <c r="E1412" i="39"/>
  <c r="L6" i="39"/>
  <c r="N6" i="39" s="1"/>
  <c r="P6" i="39" s="1"/>
  <c r="AL6" i="39" s="1"/>
  <c r="L7" i="39"/>
  <c r="N7" i="39" s="1"/>
  <c r="P7" i="39" s="1"/>
  <c r="L8" i="39"/>
  <c r="N8" i="39" s="1"/>
  <c r="P8" i="39" s="1"/>
  <c r="L9" i="39"/>
  <c r="N9" i="39" s="1"/>
  <c r="P9" i="39" s="1"/>
  <c r="L10" i="39"/>
  <c r="N10" i="39" s="1"/>
  <c r="P10" i="39" s="1"/>
  <c r="AC10" i="39" s="1"/>
  <c r="L11" i="39"/>
  <c r="N11" i="39" s="1"/>
  <c r="P11" i="39" s="1"/>
  <c r="AC11" i="39" s="1"/>
  <c r="L12" i="39"/>
  <c r="N12" i="39" s="1"/>
  <c r="P12" i="39" s="1"/>
  <c r="AF12" i="39" s="1"/>
  <c r="L13" i="39"/>
  <c r="N13" i="39" s="1"/>
  <c r="P13" i="39" s="1"/>
  <c r="AF13" i="39" s="1"/>
  <c r="L14" i="39"/>
  <c r="N14" i="39" s="1"/>
  <c r="P14" i="39" s="1"/>
  <c r="L15" i="39"/>
  <c r="N15" i="39" s="1"/>
  <c r="P15" i="39" s="1"/>
  <c r="L16" i="39"/>
  <c r="N16" i="39" s="1"/>
  <c r="P16" i="39" s="1"/>
  <c r="L17" i="39"/>
  <c r="N17" i="39" s="1"/>
  <c r="P17" i="39" s="1"/>
  <c r="L18" i="39"/>
  <c r="N18" i="39" s="1"/>
  <c r="P18" i="39" s="1"/>
  <c r="AC18" i="39" s="1"/>
  <c r="L19" i="39"/>
  <c r="N19" i="39" s="1"/>
  <c r="P19" i="39" s="1"/>
  <c r="Z19" i="39" s="1"/>
  <c r="L20" i="39"/>
  <c r="N20" i="39" s="1"/>
  <c r="P20" i="39" s="1"/>
  <c r="Z20" i="39" s="1"/>
  <c r="L21" i="39"/>
  <c r="N21" i="39" s="1"/>
  <c r="P21" i="39" s="1"/>
  <c r="AC21" i="39" s="1"/>
  <c r="L22" i="39"/>
  <c r="N22" i="39" s="1"/>
  <c r="P22" i="39" s="1"/>
  <c r="AL22" i="39" s="1"/>
  <c r="L23" i="39"/>
  <c r="N23" i="39" s="1"/>
  <c r="P23" i="39" s="1"/>
  <c r="L24" i="39"/>
  <c r="N24" i="39" s="1"/>
  <c r="P24" i="39" s="1"/>
  <c r="L25" i="39"/>
  <c r="N25" i="39" s="1"/>
  <c r="P25" i="39" s="1"/>
  <c r="L26" i="39"/>
  <c r="N26" i="39" s="1"/>
  <c r="P26" i="39" s="1"/>
  <c r="L27" i="39"/>
  <c r="N27" i="39" s="1"/>
  <c r="P27" i="39" s="1"/>
  <c r="AI27" i="39" s="1"/>
  <c r="L28" i="39"/>
  <c r="N28" i="39" s="1"/>
  <c r="P28" i="39" s="1"/>
  <c r="L29" i="39"/>
  <c r="N29" i="39" s="1"/>
  <c r="P29" i="39" s="1"/>
  <c r="L30" i="39"/>
  <c r="N30" i="39" s="1"/>
  <c r="P30" i="39" s="1"/>
  <c r="Z30" i="39" s="1"/>
  <c r="L31" i="39"/>
  <c r="N31" i="39" s="1"/>
  <c r="P31" i="39" s="1"/>
  <c r="L32" i="39"/>
  <c r="N32" i="39" s="1"/>
  <c r="P32" i="39" s="1"/>
  <c r="L33" i="39"/>
  <c r="N33" i="39" s="1"/>
  <c r="P33" i="39" s="1"/>
  <c r="Z33" i="39" s="1"/>
  <c r="L34" i="39"/>
  <c r="N34" i="39" s="1"/>
  <c r="P34" i="39" s="1"/>
  <c r="L35" i="39"/>
  <c r="N35" i="39" s="1"/>
  <c r="P35" i="39" s="1"/>
  <c r="L36" i="39"/>
  <c r="N36" i="39" s="1"/>
  <c r="P36" i="39" s="1"/>
  <c r="AL36" i="39" s="1"/>
  <c r="L37" i="39"/>
  <c r="N37" i="39" s="1"/>
  <c r="P37" i="39" s="1"/>
  <c r="Q37" i="39" s="1"/>
  <c r="L38" i="39"/>
  <c r="N38" i="39" s="1"/>
  <c r="P38" i="39" s="1"/>
  <c r="L39" i="39"/>
  <c r="N39" i="39" s="1"/>
  <c r="P39" i="39" s="1"/>
  <c r="L40" i="39"/>
  <c r="N40" i="39" s="1"/>
  <c r="P40" i="39" s="1"/>
  <c r="L41" i="39"/>
  <c r="N41" i="39" s="1"/>
  <c r="P41" i="39" s="1"/>
  <c r="AF41" i="39" s="1"/>
  <c r="L42" i="39"/>
  <c r="N42" i="39" s="1"/>
  <c r="P42" i="39" s="1"/>
  <c r="L43" i="39"/>
  <c r="N43" i="39" s="1"/>
  <c r="P43" i="39" s="1"/>
  <c r="AC43" i="39" s="1"/>
  <c r="L44" i="39"/>
  <c r="N44" i="39" s="1"/>
  <c r="P44" i="39" s="1"/>
  <c r="L45" i="39"/>
  <c r="N45" i="39" s="1"/>
  <c r="P45" i="39" s="1"/>
  <c r="L46" i="39"/>
  <c r="N46" i="39" s="1"/>
  <c r="P46" i="39" s="1"/>
  <c r="L47" i="39"/>
  <c r="N47" i="39" s="1"/>
  <c r="P47" i="39" s="1"/>
  <c r="Z47" i="39" s="1"/>
  <c r="L48" i="39"/>
  <c r="N48" i="39" s="1"/>
  <c r="P48" i="39" s="1"/>
  <c r="AC48" i="39" s="1"/>
  <c r="L49" i="39"/>
  <c r="N49" i="39" s="1"/>
  <c r="P49" i="39" s="1"/>
  <c r="L50" i="39"/>
  <c r="N50" i="39" s="1"/>
  <c r="P50" i="39" s="1"/>
  <c r="L51" i="39"/>
  <c r="N51" i="39" s="1"/>
  <c r="P51" i="39" s="1"/>
  <c r="L52" i="39"/>
  <c r="N52" i="39" s="1"/>
  <c r="P52" i="39" s="1"/>
  <c r="AI52" i="39" s="1"/>
  <c r="L53" i="39"/>
  <c r="N53" i="39" s="1"/>
  <c r="P53" i="39" s="1"/>
  <c r="AI53" i="39" s="1"/>
  <c r="L54" i="39"/>
  <c r="N54" i="39" s="1"/>
  <c r="P54" i="39" s="1"/>
  <c r="L55" i="39"/>
  <c r="N55" i="39" s="1"/>
  <c r="P55" i="39" s="1"/>
  <c r="L56" i="39"/>
  <c r="N56" i="39" s="1"/>
  <c r="P56" i="39" s="1"/>
  <c r="L57" i="39"/>
  <c r="N57" i="39" s="1"/>
  <c r="P57" i="39" s="1"/>
  <c r="Z57" i="39" s="1"/>
  <c r="L58" i="39"/>
  <c r="N58" i="39" s="1"/>
  <c r="P58" i="39" s="1"/>
  <c r="L59" i="39"/>
  <c r="N59" i="39" s="1"/>
  <c r="P59" i="39" s="1"/>
  <c r="Z59" i="39" s="1"/>
  <c r="L60" i="39"/>
  <c r="N60" i="39" s="1"/>
  <c r="P60" i="39" s="1"/>
  <c r="L61" i="39"/>
  <c r="N61" i="39" s="1"/>
  <c r="P61" i="39" s="1"/>
  <c r="AL61" i="39" s="1"/>
  <c r="L62" i="39"/>
  <c r="N62" i="39" s="1"/>
  <c r="P62" i="39" s="1"/>
  <c r="L63" i="39"/>
  <c r="N63" i="39" s="1"/>
  <c r="P63" i="39" s="1"/>
  <c r="L64" i="39"/>
  <c r="N64" i="39" s="1"/>
  <c r="P64" i="39" s="1"/>
  <c r="L65" i="39"/>
  <c r="N65" i="39" s="1"/>
  <c r="P65" i="39" s="1"/>
  <c r="L66" i="39"/>
  <c r="N66" i="39" s="1"/>
  <c r="P66" i="39" s="1"/>
  <c r="AI66" i="39" s="1"/>
  <c r="L67" i="39"/>
  <c r="N67" i="39" s="1"/>
  <c r="P67" i="39" s="1"/>
  <c r="AC67" i="39" s="1"/>
  <c r="L68" i="39"/>
  <c r="N68" i="39" s="1"/>
  <c r="P68" i="39" s="1"/>
  <c r="L69" i="39"/>
  <c r="N69" i="39" s="1"/>
  <c r="P69" i="39" s="1"/>
  <c r="L70" i="39"/>
  <c r="N70" i="39" s="1"/>
  <c r="P70" i="39" s="1"/>
  <c r="L71" i="39"/>
  <c r="N71" i="39" s="1"/>
  <c r="P71" i="39" s="1"/>
  <c r="L72" i="39"/>
  <c r="N72" i="39" s="1"/>
  <c r="P72" i="39" s="1"/>
  <c r="Z72" i="39" s="1"/>
  <c r="L73" i="39"/>
  <c r="N73" i="39" s="1"/>
  <c r="P73" i="39" s="1"/>
  <c r="Z73" i="39" s="1"/>
  <c r="L74" i="39"/>
  <c r="N74" i="39" s="1"/>
  <c r="P74" i="39" s="1"/>
  <c r="Z74" i="39" s="1"/>
  <c r="L75" i="39"/>
  <c r="N75" i="39" s="1"/>
  <c r="P75" i="39" s="1"/>
  <c r="AC75" i="39" s="1"/>
  <c r="L76" i="39"/>
  <c r="N76" i="39" s="1"/>
  <c r="P76" i="39" s="1"/>
  <c r="AC76" i="39" s="1"/>
  <c r="L77" i="39"/>
  <c r="N77" i="39" s="1"/>
  <c r="P77" i="39" s="1"/>
  <c r="AC77" i="39" s="1"/>
  <c r="L78" i="39"/>
  <c r="N78" i="39" s="1"/>
  <c r="P78" i="39" s="1"/>
  <c r="L79" i="39"/>
  <c r="N79" i="39" s="1"/>
  <c r="P79" i="39" s="1"/>
  <c r="L80" i="39"/>
  <c r="N80" i="39" s="1"/>
  <c r="P80" i="39" s="1"/>
  <c r="Z80" i="39" s="1"/>
  <c r="L81" i="39"/>
  <c r="N81" i="39" s="1"/>
  <c r="P81" i="39" s="1"/>
  <c r="Q81" i="39" s="1"/>
  <c r="L82" i="39"/>
  <c r="N82" i="39" s="1"/>
  <c r="P82" i="39" s="1"/>
  <c r="L83" i="39"/>
  <c r="N83" i="39" s="1"/>
  <c r="P83" i="39" s="1"/>
  <c r="Z83" i="39" s="1"/>
  <c r="L84" i="39"/>
  <c r="N84" i="39" s="1"/>
  <c r="P84" i="39" s="1"/>
  <c r="Z84" i="39" s="1"/>
  <c r="L85" i="39"/>
  <c r="N85" i="39" s="1"/>
  <c r="P85" i="39" s="1"/>
  <c r="Z85" i="39" s="1"/>
  <c r="L86" i="39"/>
  <c r="N86" i="39" s="1"/>
  <c r="P86" i="39" s="1"/>
  <c r="L87" i="39"/>
  <c r="N87" i="39" s="1"/>
  <c r="P87" i="39" s="1"/>
  <c r="L88" i="39"/>
  <c r="N88" i="39" s="1"/>
  <c r="P88" i="39" s="1"/>
  <c r="L89" i="39"/>
  <c r="N89" i="39" s="1"/>
  <c r="P89" i="39" s="1"/>
  <c r="L90" i="39"/>
  <c r="N90" i="39" s="1"/>
  <c r="P90" i="39" s="1"/>
  <c r="L91" i="39"/>
  <c r="N91" i="39" s="1"/>
  <c r="P91" i="39" s="1"/>
  <c r="L92" i="39"/>
  <c r="N92" i="39" s="1"/>
  <c r="P92" i="39" s="1"/>
  <c r="L93" i="39"/>
  <c r="N93" i="39" s="1"/>
  <c r="P93" i="39" s="1"/>
  <c r="L94" i="39"/>
  <c r="N94" i="39" s="1"/>
  <c r="P94" i="39" s="1"/>
  <c r="L95" i="39"/>
  <c r="N95" i="39" s="1"/>
  <c r="P95" i="39" s="1"/>
  <c r="L96" i="39"/>
  <c r="N96" i="39" s="1"/>
  <c r="P96" i="39" s="1"/>
  <c r="L97" i="39"/>
  <c r="N97" i="39" s="1"/>
  <c r="P97" i="39" s="1"/>
  <c r="AC97" i="39" s="1"/>
  <c r="L98" i="39"/>
  <c r="N98" i="39" s="1"/>
  <c r="P98" i="39" s="1"/>
  <c r="L99" i="39"/>
  <c r="N99" i="39" s="1"/>
  <c r="P99" i="39" s="1"/>
  <c r="L100" i="39"/>
  <c r="N100" i="39" s="1"/>
  <c r="P100" i="39" s="1"/>
  <c r="Z100" i="39" s="1"/>
  <c r="L101" i="39"/>
  <c r="N101" i="39" s="1"/>
  <c r="P101" i="39" s="1"/>
  <c r="L102" i="39"/>
  <c r="N102" i="39" s="1"/>
  <c r="P102" i="39" s="1"/>
  <c r="L103" i="39"/>
  <c r="N103" i="39" s="1"/>
  <c r="P103" i="39" s="1"/>
  <c r="AL103" i="39" s="1"/>
  <c r="L104" i="39"/>
  <c r="N104" i="39" s="1"/>
  <c r="P104" i="39" s="1"/>
  <c r="Z104" i="39" s="1"/>
  <c r="L105" i="39"/>
  <c r="N105" i="39" s="1"/>
  <c r="P105" i="39" s="1"/>
  <c r="AF105" i="39" s="1"/>
  <c r="L106" i="39"/>
  <c r="N106" i="39" s="1"/>
  <c r="P106" i="39" s="1"/>
  <c r="L107" i="39"/>
  <c r="N107" i="39" s="1"/>
  <c r="P107" i="39" s="1"/>
  <c r="L108" i="39"/>
  <c r="N108" i="39" s="1"/>
  <c r="P108" i="39" s="1"/>
  <c r="L109" i="39"/>
  <c r="N109" i="39" s="1"/>
  <c r="P109" i="39" s="1"/>
  <c r="AC109" i="39" s="1"/>
  <c r="L110" i="39"/>
  <c r="N110" i="39" s="1"/>
  <c r="P110" i="39" s="1"/>
  <c r="L111" i="39"/>
  <c r="N111" i="39" s="1"/>
  <c r="P111" i="39" s="1"/>
  <c r="L112" i="39"/>
  <c r="N112" i="39" s="1"/>
  <c r="P112" i="39" s="1"/>
  <c r="L113" i="39"/>
  <c r="N113" i="39" s="1"/>
  <c r="P113" i="39" s="1"/>
  <c r="L114" i="39"/>
  <c r="N114" i="39" s="1"/>
  <c r="P114" i="39" s="1"/>
  <c r="L115" i="39"/>
  <c r="N115" i="39" s="1"/>
  <c r="P115" i="39" s="1"/>
  <c r="AI115" i="39" s="1"/>
  <c r="L116" i="39"/>
  <c r="N116" i="39" s="1"/>
  <c r="P116" i="39" s="1"/>
  <c r="L117" i="39"/>
  <c r="N117" i="39" s="1"/>
  <c r="P117" i="39" s="1"/>
  <c r="Q117" i="39" s="1"/>
  <c r="L118" i="39"/>
  <c r="N118" i="39" s="1"/>
  <c r="P118" i="39" s="1"/>
  <c r="AC118" i="39" s="1"/>
  <c r="L119" i="39"/>
  <c r="N119" i="39" s="1"/>
  <c r="P119" i="39" s="1"/>
  <c r="AI119" i="39" s="1"/>
  <c r="L120" i="39"/>
  <c r="N120" i="39" s="1"/>
  <c r="P120" i="39" s="1"/>
  <c r="L121" i="39"/>
  <c r="N121" i="39" s="1"/>
  <c r="P121" i="39" s="1"/>
  <c r="AF121" i="39" s="1"/>
  <c r="L122" i="39"/>
  <c r="N122" i="39" s="1"/>
  <c r="P122" i="39" s="1"/>
  <c r="L123" i="39"/>
  <c r="N123" i="39" s="1"/>
  <c r="P123" i="39" s="1"/>
  <c r="L124" i="39"/>
  <c r="N124" i="39" s="1"/>
  <c r="P124" i="39" s="1"/>
  <c r="L125" i="39"/>
  <c r="N125" i="39" s="1"/>
  <c r="P125" i="39" s="1"/>
  <c r="L126" i="39"/>
  <c r="N126" i="39" s="1"/>
  <c r="P126" i="39" s="1"/>
  <c r="AC126" i="39" s="1"/>
  <c r="L127" i="39"/>
  <c r="N127" i="39" s="1"/>
  <c r="P127" i="39" s="1"/>
  <c r="L128" i="39"/>
  <c r="N128" i="39" s="1"/>
  <c r="P128" i="39" s="1"/>
  <c r="AF128" i="39" s="1"/>
  <c r="L129" i="39"/>
  <c r="N129" i="39" s="1"/>
  <c r="P129" i="39" s="1"/>
  <c r="AC129" i="39" s="1"/>
  <c r="L130" i="39"/>
  <c r="N130" i="39" s="1"/>
  <c r="P130" i="39" s="1"/>
  <c r="L131" i="39"/>
  <c r="N131" i="39" s="1"/>
  <c r="P131" i="39" s="1"/>
  <c r="L132" i="39"/>
  <c r="N132" i="39" s="1"/>
  <c r="P132" i="39" s="1"/>
  <c r="L133" i="39"/>
  <c r="N133" i="39" s="1"/>
  <c r="P133" i="39" s="1"/>
  <c r="AC133" i="39" s="1"/>
  <c r="L134" i="39"/>
  <c r="N134" i="39" s="1"/>
  <c r="P134" i="39" s="1"/>
  <c r="AI134" i="39" s="1"/>
  <c r="L135" i="39"/>
  <c r="N135" i="39" s="1"/>
  <c r="P135" i="39" s="1"/>
  <c r="L136" i="39"/>
  <c r="N136" i="39" s="1"/>
  <c r="P136" i="39" s="1"/>
  <c r="L137" i="39"/>
  <c r="N137" i="39" s="1"/>
  <c r="P137" i="39" s="1"/>
  <c r="L138" i="39"/>
  <c r="N138" i="39" s="1"/>
  <c r="P138" i="39" s="1"/>
  <c r="L139" i="39"/>
  <c r="N139" i="39" s="1"/>
  <c r="P139" i="39" s="1"/>
  <c r="L140" i="39"/>
  <c r="N140" i="39" s="1"/>
  <c r="P140" i="39" s="1"/>
  <c r="L141" i="39"/>
  <c r="N141" i="39" s="1"/>
  <c r="P141" i="39" s="1"/>
  <c r="AI141" i="39" s="1"/>
  <c r="L142" i="39"/>
  <c r="N142" i="39" s="1"/>
  <c r="P142" i="39" s="1"/>
  <c r="L143" i="39"/>
  <c r="N143" i="39" s="1"/>
  <c r="P143" i="39" s="1"/>
  <c r="AF143" i="39" s="1"/>
  <c r="L144" i="39"/>
  <c r="N144" i="39" s="1"/>
  <c r="P144" i="39" s="1"/>
  <c r="AF144" i="39" s="1"/>
  <c r="L145" i="39"/>
  <c r="N145" i="39" s="1"/>
  <c r="P145" i="39" s="1"/>
  <c r="AF145" i="39" s="1"/>
  <c r="L146" i="39"/>
  <c r="N146" i="39" s="1"/>
  <c r="P146" i="39" s="1"/>
  <c r="L147" i="39"/>
  <c r="N147" i="39" s="1"/>
  <c r="P147" i="39" s="1"/>
  <c r="L148" i="39"/>
  <c r="N148" i="39" s="1"/>
  <c r="P148" i="39" s="1"/>
  <c r="AF148" i="39" s="1"/>
  <c r="L149" i="39"/>
  <c r="N149" i="39" s="1"/>
  <c r="P149" i="39" s="1"/>
  <c r="L150" i="39"/>
  <c r="N150" i="39" s="1"/>
  <c r="P150" i="39" s="1"/>
  <c r="L151" i="39"/>
  <c r="N151" i="39" s="1"/>
  <c r="P151" i="39" s="1"/>
  <c r="L152" i="39"/>
  <c r="N152" i="39" s="1"/>
  <c r="P152" i="39" s="1"/>
  <c r="L153" i="39"/>
  <c r="N153" i="39" s="1"/>
  <c r="P153" i="39" s="1"/>
  <c r="L154" i="39"/>
  <c r="N154" i="39" s="1"/>
  <c r="P154" i="39" s="1"/>
  <c r="L155" i="39"/>
  <c r="N155" i="39" s="1"/>
  <c r="P155" i="39" s="1"/>
  <c r="AI155" i="39" s="1"/>
  <c r="L156" i="39"/>
  <c r="N156" i="39" s="1"/>
  <c r="P156" i="39" s="1"/>
  <c r="L157" i="39"/>
  <c r="N157" i="39" s="1"/>
  <c r="P157" i="39" s="1"/>
  <c r="Z157" i="39" s="1"/>
  <c r="L158" i="39"/>
  <c r="N158" i="39" s="1"/>
  <c r="P158" i="39" s="1"/>
  <c r="Z158" i="39" s="1"/>
  <c r="L159" i="39"/>
  <c r="N159" i="39" s="1"/>
  <c r="P159" i="39" s="1"/>
  <c r="L160" i="39"/>
  <c r="N160" i="39" s="1"/>
  <c r="P160" i="39" s="1"/>
  <c r="AC160" i="39" s="1"/>
  <c r="L161" i="39"/>
  <c r="N161" i="39" s="1"/>
  <c r="P161" i="39" s="1"/>
  <c r="AC161" i="39" s="1"/>
  <c r="L162" i="39"/>
  <c r="N162" i="39" s="1"/>
  <c r="P162" i="39" s="1"/>
  <c r="AC162" i="39" s="1"/>
  <c r="L163" i="39"/>
  <c r="N163" i="39" s="1"/>
  <c r="P163" i="39" s="1"/>
  <c r="L164" i="39"/>
  <c r="N164" i="39" s="1"/>
  <c r="P164" i="39" s="1"/>
  <c r="L165" i="39"/>
  <c r="N165" i="39" s="1"/>
  <c r="P165" i="39" s="1"/>
  <c r="L166" i="39"/>
  <c r="N166" i="39" s="1"/>
  <c r="P166" i="39" s="1"/>
  <c r="AC166" i="39" s="1"/>
  <c r="L167" i="39"/>
  <c r="N167" i="39" s="1"/>
  <c r="P167" i="39" s="1"/>
  <c r="Z167" i="39" s="1"/>
  <c r="L168" i="39"/>
  <c r="N168" i="39" s="1"/>
  <c r="P168" i="39" s="1"/>
  <c r="L169" i="39"/>
  <c r="N169" i="39" s="1"/>
  <c r="P169" i="39" s="1"/>
  <c r="L170" i="39"/>
  <c r="N170" i="39" s="1"/>
  <c r="P170" i="39" s="1"/>
  <c r="L171" i="39"/>
  <c r="N171" i="39" s="1"/>
  <c r="P171" i="39" s="1"/>
  <c r="Z171" i="39" s="1"/>
  <c r="L172" i="39"/>
  <c r="N172" i="39" s="1"/>
  <c r="P172" i="39" s="1"/>
  <c r="Z172" i="39" s="1"/>
  <c r="L173" i="39"/>
  <c r="N173" i="39" s="1"/>
  <c r="P173" i="39" s="1"/>
  <c r="L174" i="39"/>
  <c r="N174" i="39" s="1"/>
  <c r="P174" i="39" s="1"/>
  <c r="L175" i="39"/>
  <c r="N175" i="39" s="1"/>
  <c r="P175" i="39" s="1"/>
  <c r="AC175" i="39" s="1"/>
  <c r="L176" i="39"/>
  <c r="N176" i="39" s="1"/>
  <c r="P176" i="39" s="1"/>
  <c r="AF176" i="39" s="1"/>
  <c r="L177" i="39"/>
  <c r="N177" i="39" s="1"/>
  <c r="P177" i="39" s="1"/>
  <c r="L178" i="39"/>
  <c r="N178" i="39" s="1"/>
  <c r="P178" i="39" s="1"/>
  <c r="Z178" i="39" s="1"/>
  <c r="L179" i="39"/>
  <c r="N179" i="39" s="1"/>
  <c r="P179" i="39" s="1"/>
  <c r="L180" i="39"/>
  <c r="N180" i="39" s="1"/>
  <c r="P180" i="39" s="1"/>
  <c r="AI180" i="39" s="1"/>
  <c r="L181" i="39"/>
  <c r="N181" i="39" s="1"/>
  <c r="P181" i="39" s="1"/>
  <c r="AF181" i="39" s="1"/>
  <c r="L182" i="39"/>
  <c r="N182" i="39" s="1"/>
  <c r="P182" i="39" s="1"/>
  <c r="L183" i="39"/>
  <c r="N183" i="39" s="1"/>
  <c r="P183" i="39" s="1"/>
  <c r="AC183" i="39" s="1"/>
  <c r="L184" i="39"/>
  <c r="N184" i="39" s="1"/>
  <c r="P184" i="39" s="1"/>
  <c r="AL184" i="39" s="1"/>
  <c r="L185" i="39"/>
  <c r="N185" i="39" s="1"/>
  <c r="P185" i="39" s="1"/>
  <c r="L186" i="39"/>
  <c r="N186" i="39" s="1"/>
  <c r="P186" i="39" s="1"/>
  <c r="L187" i="39"/>
  <c r="N187" i="39" s="1"/>
  <c r="P187" i="39" s="1"/>
  <c r="AC187" i="39" s="1"/>
  <c r="L188" i="39"/>
  <c r="N188" i="39" s="1"/>
  <c r="P188" i="39" s="1"/>
  <c r="L189" i="39"/>
  <c r="N189" i="39" s="1"/>
  <c r="P189" i="39" s="1"/>
  <c r="L190" i="39"/>
  <c r="N190" i="39" s="1"/>
  <c r="P190" i="39" s="1"/>
  <c r="Z190" i="39" s="1"/>
  <c r="L191" i="39"/>
  <c r="N191" i="39" s="1"/>
  <c r="P191" i="39" s="1"/>
  <c r="L192" i="39"/>
  <c r="N192" i="39" s="1"/>
  <c r="P192" i="39" s="1"/>
  <c r="L193" i="39"/>
  <c r="N193" i="39" s="1"/>
  <c r="P193" i="39" s="1"/>
  <c r="AF193" i="39" s="1"/>
  <c r="L194" i="39"/>
  <c r="N194" i="39" s="1"/>
  <c r="P194" i="39" s="1"/>
  <c r="L195" i="39"/>
  <c r="N195" i="39" s="1"/>
  <c r="P195" i="39" s="1"/>
  <c r="L196" i="39"/>
  <c r="N196" i="39" s="1"/>
  <c r="P196" i="39" s="1"/>
  <c r="L197" i="39"/>
  <c r="N197" i="39" s="1"/>
  <c r="P197" i="39" s="1"/>
  <c r="L198" i="39"/>
  <c r="N198" i="39" s="1"/>
  <c r="P198" i="39" s="1"/>
  <c r="AF198" i="39" s="1"/>
  <c r="L199" i="39"/>
  <c r="N199" i="39" s="1"/>
  <c r="P199" i="39" s="1"/>
  <c r="L200" i="39"/>
  <c r="N200" i="39" s="1"/>
  <c r="P200" i="39" s="1"/>
  <c r="L201" i="39"/>
  <c r="N201" i="39" s="1"/>
  <c r="P201" i="39" s="1"/>
  <c r="AF201" i="39" s="1"/>
  <c r="L202" i="39"/>
  <c r="N202" i="39" s="1"/>
  <c r="P202" i="39" s="1"/>
  <c r="Z202" i="39" s="1"/>
  <c r="L203" i="39"/>
  <c r="N203" i="39" s="1"/>
  <c r="P203" i="39" s="1"/>
  <c r="L204" i="39"/>
  <c r="N204" i="39" s="1"/>
  <c r="P204" i="39" s="1"/>
  <c r="L205" i="39"/>
  <c r="N205" i="39" s="1"/>
  <c r="P205" i="39" s="1"/>
  <c r="L206" i="39"/>
  <c r="N206" i="39" s="1"/>
  <c r="P206" i="39" s="1"/>
  <c r="Z206" i="39" s="1"/>
  <c r="L207" i="39"/>
  <c r="N207" i="39" s="1"/>
  <c r="P207" i="39" s="1"/>
  <c r="L208" i="39"/>
  <c r="N208" i="39" s="1"/>
  <c r="P208" i="39" s="1"/>
  <c r="L209" i="39"/>
  <c r="N209" i="39" s="1"/>
  <c r="P209" i="39" s="1"/>
  <c r="L210" i="39"/>
  <c r="N210" i="39" s="1"/>
  <c r="P210" i="39" s="1"/>
  <c r="L211" i="39"/>
  <c r="N211" i="39" s="1"/>
  <c r="P211" i="39" s="1"/>
  <c r="AF211" i="39" s="1"/>
  <c r="L212" i="39"/>
  <c r="N212" i="39" s="1"/>
  <c r="P212" i="39" s="1"/>
  <c r="L213" i="39"/>
  <c r="N213" i="39" s="1"/>
  <c r="P213" i="39" s="1"/>
  <c r="Q213" i="39" s="1"/>
  <c r="L214" i="39"/>
  <c r="N214" i="39" s="1"/>
  <c r="P214" i="39" s="1"/>
  <c r="L215" i="39"/>
  <c r="N215" i="39" s="1"/>
  <c r="P215" i="39" s="1"/>
  <c r="L216" i="39"/>
  <c r="N216" i="39" s="1"/>
  <c r="P216" i="39" s="1"/>
  <c r="L217" i="39"/>
  <c r="N217" i="39" s="1"/>
  <c r="P217" i="39" s="1"/>
  <c r="Q217" i="39" s="1"/>
  <c r="L218" i="39"/>
  <c r="N218" i="39" s="1"/>
  <c r="P218" i="39" s="1"/>
  <c r="L219" i="39"/>
  <c r="N219" i="39" s="1"/>
  <c r="P219" i="39" s="1"/>
  <c r="L220" i="39"/>
  <c r="N220" i="39" s="1"/>
  <c r="P220" i="39" s="1"/>
  <c r="L221" i="39"/>
  <c r="N221" i="39" s="1"/>
  <c r="P221" i="39" s="1"/>
  <c r="L222" i="39"/>
  <c r="N222" i="39" s="1"/>
  <c r="P222" i="39" s="1"/>
  <c r="AC222" i="39" s="1"/>
  <c r="L223" i="39"/>
  <c r="N223" i="39" s="1"/>
  <c r="P223" i="39" s="1"/>
  <c r="Q223" i="39" s="1"/>
  <c r="L224" i="39"/>
  <c r="N224" i="39" s="1"/>
  <c r="P224" i="39" s="1"/>
  <c r="L225" i="39"/>
  <c r="N225" i="39" s="1"/>
  <c r="P225" i="39" s="1"/>
  <c r="L226" i="39"/>
  <c r="N226" i="39" s="1"/>
  <c r="P226" i="39" s="1"/>
  <c r="AC226" i="39" s="1"/>
  <c r="L227" i="39"/>
  <c r="N227" i="39" s="1"/>
  <c r="P227" i="39" s="1"/>
  <c r="Z227" i="39" s="1"/>
  <c r="L228" i="39"/>
  <c r="N228" i="39" s="1"/>
  <c r="P228" i="39" s="1"/>
  <c r="AF228" i="39" s="1"/>
  <c r="L229" i="39"/>
  <c r="N229" i="39" s="1"/>
  <c r="P229" i="39" s="1"/>
  <c r="L230" i="39"/>
  <c r="N230" i="39" s="1"/>
  <c r="P230" i="39" s="1"/>
  <c r="L231" i="39"/>
  <c r="N231" i="39" s="1"/>
  <c r="P231" i="39" s="1"/>
  <c r="L232" i="39"/>
  <c r="N232" i="39" s="1"/>
  <c r="P232" i="39" s="1"/>
  <c r="L233" i="39"/>
  <c r="N233" i="39" s="1"/>
  <c r="P233" i="39" s="1"/>
  <c r="L234" i="39"/>
  <c r="N234" i="39" s="1"/>
  <c r="P234" i="39" s="1"/>
  <c r="L235" i="39"/>
  <c r="N235" i="39" s="1"/>
  <c r="P235" i="39" s="1"/>
  <c r="L236" i="39"/>
  <c r="N236" i="39" s="1"/>
  <c r="P236" i="39" s="1"/>
  <c r="AF236" i="39" s="1"/>
  <c r="L237" i="39"/>
  <c r="N237" i="39" s="1"/>
  <c r="P237" i="39" s="1"/>
  <c r="L238" i="39"/>
  <c r="N238" i="39" s="1"/>
  <c r="P238" i="39" s="1"/>
  <c r="L239" i="39"/>
  <c r="N239" i="39" s="1"/>
  <c r="P239" i="39" s="1"/>
  <c r="Z239" i="39" s="1"/>
  <c r="L240" i="39"/>
  <c r="N240" i="39" s="1"/>
  <c r="P240" i="39" s="1"/>
  <c r="Z240" i="39" s="1"/>
  <c r="L241" i="39"/>
  <c r="N241" i="39" s="1"/>
  <c r="P241" i="39" s="1"/>
  <c r="L242" i="39"/>
  <c r="N242" i="39" s="1"/>
  <c r="P242" i="39" s="1"/>
  <c r="Q242" i="39" s="1"/>
  <c r="L243" i="39"/>
  <c r="N243" i="39" s="1"/>
  <c r="P243" i="39" s="1"/>
  <c r="L244" i="39"/>
  <c r="N244" i="39" s="1"/>
  <c r="P244" i="39" s="1"/>
  <c r="L245" i="39"/>
  <c r="N245" i="39" s="1"/>
  <c r="P245" i="39" s="1"/>
  <c r="L246" i="39"/>
  <c r="N246" i="39" s="1"/>
  <c r="P246" i="39" s="1"/>
  <c r="AC246" i="39" s="1"/>
  <c r="L247" i="39"/>
  <c r="N247" i="39" s="1"/>
  <c r="P247" i="39" s="1"/>
  <c r="L248" i="39"/>
  <c r="N248" i="39" s="1"/>
  <c r="P248" i="39" s="1"/>
  <c r="L249" i="39"/>
  <c r="N249" i="39" s="1"/>
  <c r="P249" i="39" s="1"/>
  <c r="AC249" i="39" s="1"/>
  <c r="L250" i="39"/>
  <c r="N250" i="39" s="1"/>
  <c r="P250" i="39" s="1"/>
  <c r="Z250" i="39" s="1"/>
  <c r="L251" i="39"/>
  <c r="N251" i="39" s="1"/>
  <c r="P251" i="39" s="1"/>
  <c r="AC251" i="39" s="1"/>
  <c r="L252" i="39"/>
  <c r="N252" i="39" s="1"/>
  <c r="P252" i="39" s="1"/>
  <c r="L253" i="39"/>
  <c r="N253" i="39" s="1"/>
  <c r="P253" i="39" s="1"/>
  <c r="L254" i="39"/>
  <c r="N254" i="39" s="1"/>
  <c r="P254" i="39" s="1"/>
  <c r="AI254" i="39" s="1"/>
  <c r="L255" i="39"/>
  <c r="N255" i="39" s="1"/>
  <c r="P255" i="39" s="1"/>
  <c r="L256" i="39"/>
  <c r="N256" i="39" s="1"/>
  <c r="P256" i="39" s="1"/>
  <c r="L257" i="39"/>
  <c r="N257" i="39" s="1"/>
  <c r="P257" i="39" s="1"/>
  <c r="L258" i="39"/>
  <c r="N258" i="39" s="1"/>
  <c r="P258" i="39" s="1"/>
  <c r="AL258" i="39" s="1"/>
  <c r="L259" i="39"/>
  <c r="N259" i="39" s="1"/>
  <c r="P259" i="39" s="1"/>
  <c r="L260" i="39"/>
  <c r="N260" i="39" s="1"/>
  <c r="P260" i="39" s="1"/>
  <c r="L261" i="39"/>
  <c r="N261" i="39" s="1"/>
  <c r="P261" i="39" s="1"/>
  <c r="AC261" i="39" s="1"/>
  <c r="L262" i="39"/>
  <c r="N262" i="39" s="1"/>
  <c r="P262" i="39" s="1"/>
  <c r="L263" i="39"/>
  <c r="N263" i="39" s="1"/>
  <c r="P263" i="39" s="1"/>
  <c r="AC263" i="39" s="1"/>
  <c r="L264" i="39"/>
  <c r="N264" i="39" s="1"/>
  <c r="P264" i="39" s="1"/>
  <c r="AF264" i="39" s="1"/>
  <c r="L265" i="39"/>
  <c r="N265" i="39" s="1"/>
  <c r="P265" i="39" s="1"/>
  <c r="AF265" i="39" s="1"/>
  <c r="L266" i="39"/>
  <c r="N266" i="39" s="1"/>
  <c r="P266" i="39" s="1"/>
  <c r="L267" i="39"/>
  <c r="N267" i="39" s="1"/>
  <c r="P267" i="39" s="1"/>
  <c r="AC267" i="39" s="1"/>
  <c r="L268" i="39"/>
  <c r="N268" i="39" s="1"/>
  <c r="P268" i="39" s="1"/>
  <c r="L269" i="39"/>
  <c r="N269" i="39" s="1"/>
  <c r="P269" i="39" s="1"/>
  <c r="L270" i="39"/>
  <c r="N270" i="39" s="1"/>
  <c r="P270" i="39" s="1"/>
  <c r="L271" i="39"/>
  <c r="N271" i="39" s="1"/>
  <c r="P271" i="39" s="1"/>
  <c r="Q271" i="39" s="1"/>
  <c r="L272" i="39"/>
  <c r="N272" i="39" s="1"/>
  <c r="P272" i="39" s="1"/>
  <c r="L273" i="39"/>
  <c r="N273" i="39" s="1"/>
  <c r="P273" i="39" s="1"/>
  <c r="L274" i="39"/>
  <c r="N274" i="39" s="1"/>
  <c r="P274" i="39" s="1"/>
  <c r="Z274" i="39" s="1"/>
  <c r="L275" i="39"/>
  <c r="N275" i="39" s="1"/>
  <c r="P275" i="39" s="1"/>
  <c r="AI275" i="39" s="1"/>
  <c r="L276" i="39"/>
  <c r="N276" i="39" s="1"/>
  <c r="P276" i="39" s="1"/>
  <c r="AI276" i="39" s="1"/>
  <c r="L277" i="39"/>
  <c r="N277" i="39" s="1"/>
  <c r="P277" i="39" s="1"/>
  <c r="Z277" i="39" s="1"/>
  <c r="L278" i="39"/>
  <c r="N278" i="39" s="1"/>
  <c r="P278" i="39" s="1"/>
  <c r="L279" i="39"/>
  <c r="N279" i="39" s="1"/>
  <c r="P279" i="39" s="1"/>
  <c r="L280" i="39"/>
  <c r="N280" i="39" s="1"/>
  <c r="P280" i="39" s="1"/>
  <c r="L281" i="39"/>
  <c r="N281" i="39" s="1"/>
  <c r="P281" i="39" s="1"/>
  <c r="L282" i="39"/>
  <c r="N282" i="39" s="1"/>
  <c r="P282" i="39" s="1"/>
  <c r="AC282" i="39" s="1"/>
  <c r="L283" i="39"/>
  <c r="N283" i="39" s="1"/>
  <c r="P283" i="39" s="1"/>
  <c r="L284" i="39"/>
  <c r="N284" i="39" s="1"/>
  <c r="P284" i="39" s="1"/>
  <c r="AL284" i="39" s="1"/>
  <c r="L285" i="39"/>
  <c r="N285" i="39" s="1"/>
  <c r="P285" i="39" s="1"/>
  <c r="Z285" i="39" s="1"/>
  <c r="L286" i="39"/>
  <c r="N286" i="39" s="1"/>
  <c r="P286" i="39" s="1"/>
  <c r="L287" i="39"/>
  <c r="N287" i="39" s="1"/>
  <c r="P287" i="39" s="1"/>
  <c r="AC287" i="39" s="1"/>
  <c r="L288" i="39"/>
  <c r="N288" i="39" s="1"/>
  <c r="P288" i="39" s="1"/>
  <c r="Z288" i="39" s="1"/>
  <c r="L289" i="39"/>
  <c r="N289" i="39" s="1"/>
  <c r="P289" i="39" s="1"/>
  <c r="AC289" i="39" s="1"/>
  <c r="L290" i="39"/>
  <c r="N290" i="39" s="1"/>
  <c r="P290" i="39" s="1"/>
  <c r="L291" i="39"/>
  <c r="N291" i="39" s="1"/>
  <c r="P291" i="39" s="1"/>
  <c r="L292" i="39"/>
  <c r="N292" i="39" s="1"/>
  <c r="P292" i="39" s="1"/>
  <c r="L293" i="39"/>
  <c r="N293" i="39" s="1"/>
  <c r="P293" i="39" s="1"/>
  <c r="L326" i="39"/>
  <c r="N326" i="39" s="1"/>
  <c r="P326" i="39" s="1"/>
  <c r="AF326" i="39" s="1"/>
  <c r="L327" i="39"/>
  <c r="N327" i="39" s="1"/>
  <c r="P327" i="39" s="1"/>
  <c r="L294" i="39"/>
  <c r="N294" i="39" s="1"/>
  <c r="P294" i="39" s="1"/>
  <c r="Z294" i="39" s="1"/>
  <c r="L295" i="39"/>
  <c r="N295" i="39" s="1"/>
  <c r="P295" i="39" s="1"/>
  <c r="L296" i="39"/>
  <c r="N296" i="39" s="1"/>
  <c r="P296" i="39" s="1"/>
  <c r="L297" i="39"/>
  <c r="N297" i="39" s="1"/>
  <c r="P297" i="39" s="1"/>
  <c r="AI297" i="39" s="1"/>
  <c r="L298" i="39"/>
  <c r="N298" i="39" s="1"/>
  <c r="P298" i="39" s="1"/>
  <c r="AF298" i="39" s="1"/>
  <c r="L299" i="39"/>
  <c r="N299" i="39" s="1"/>
  <c r="P299" i="39" s="1"/>
  <c r="AC299" i="39" s="1"/>
  <c r="L300" i="39"/>
  <c r="N300" i="39" s="1"/>
  <c r="P300" i="39" s="1"/>
  <c r="L301" i="39"/>
  <c r="N301" i="39" s="1"/>
  <c r="P301" i="39" s="1"/>
  <c r="Z301" i="39" s="1"/>
  <c r="L302" i="39"/>
  <c r="N302" i="39" s="1"/>
  <c r="P302" i="39" s="1"/>
  <c r="Z302" i="39" s="1"/>
  <c r="L303" i="39"/>
  <c r="N303" i="39" s="1"/>
  <c r="P303" i="39" s="1"/>
  <c r="L304" i="39"/>
  <c r="N304" i="39" s="1"/>
  <c r="P304" i="39" s="1"/>
  <c r="AI304" i="39" s="1"/>
  <c r="L305" i="39"/>
  <c r="N305" i="39" s="1"/>
  <c r="P305" i="39" s="1"/>
  <c r="L306" i="39"/>
  <c r="N306" i="39" s="1"/>
  <c r="P306" i="39" s="1"/>
  <c r="L307" i="39"/>
  <c r="N307" i="39" s="1"/>
  <c r="P307" i="39" s="1"/>
  <c r="Z307" i="39" s="1"/>
  <c r="L308" i="39"/>
  <c r="N308" i="39" s="1"/>
  <c r="P308" i="39" s="1"/>
  <c r="L309" i="39"/>
  <c r="N309" i="39" s="1"/>
  <c r="P309" i="39" s="1"/>
  <c r="AC309" i="39" s="1"/>
  <c r="L310" i="39"/>
  <c r="N310" i="39" s="1"/>
  <c r="P310" i="39" s="1"/>
  <c r="L311" i="39"/>
  <c r="N311" i="39" s="1"/>
  <c r="P311" i="39" s="1"/>
  <c r="AF311" i="39" s="1"/>
  <c r="L312" i="39"/>
  <c r="N312" i="39" s="1"/>
  <c r="P312" i="39" s="1"/>
  <c r="L313" i="39"/>
  <c r="N313" i="39" s="1"/>
  <c r="P313" i="39" s="1"/>
  <c r="AF313" i="39" s="1"/>
  <c r="L314" i="39"/>
  <c r="N314" i="39" s="1"/>
  <c r="P314" i="39" s="1"/>
  <c r="L315" i="39"/>
  <c r="N315" i="39" s="1"/>
  <c r="P315" i="39" s="1"/>
  <c r="L316" i="39"/>
  <c r="N316" i="39" s="1"/>
  <c r="P316" i="39" s="1"/>
  <c r="L317" i="39"/>
  <c r="N317" i="39" s="1"/>
  <c r="P317" i="39" s="1"/>
  <c r="Q317" i="39" s="1"/>
  <c r="L318" i="39"/>
  <c r="N318" i="39" s="1"/>
  <c r="P318" i="39" s="1"/>
  <c r="L319" i="39"/>
  <c r="N319" i="39" s="1"/>
  <c r="P319" i="39" s="1"/>
  <c r="L320" i="39"/>
  <c r="N320" i="39" s="1"/>
  <c r="P320" i="39" s="1"/>
  <c r="Z320" i="39" s="1"/>
  <c r="L321" i="39"/>
  <c r="N321" i="39" s="1"/>
  <c r="P321" i="39" s="1"/>
  <c r="L322" i="39"/>
  <c r="N322" i="39" s="1"/>
  <c r="P322" i="39" s="1"/>
  <c r="L323" i="39"/>
  <c r="N323" i="39" s="1"/>
  <c r="P323" i="39" s="1"/>
  <c r="L324" i="39"/>
  <c r="N324" i="39" s="1"/>
  <c r="P324" i="39" s="1"/>
  <c r="AC324" i="39" s="1"/>
  <c r="L325" i="39"/>
  <c r="N325" i="39" s="1"/>
  <c r="P325" i="39" s="1"/>
  <c r="AC325" i="39" s="1"/>
  <c r="L328" i="39"/>
  <c r="N328" i="39" s="1"/>
  <c r="P328" i="39" s="1"/>
  <c r="L329" i="39"/>
  <c r="N329" i="39" s="1"/>
  <c r="P329" i="39" s="1"/>
  <c r="L331" i="39"/>
  <c r="N331" i="39" s="1"/>
  <c r="P331" i="39" s="1"/>
  <c r="AL331" i="39" s="1"/>
  <c r="L332" i="39"/>
  <c r="N332" i="39" s="1"/>
  <c r="P332" i="39" s="1"/>
  <c r="AI332" i="39" s="1"/>
  <c r="L333" i="39"/>
  <c r="N333" i="39" s="1"/>
  <c r="P333" i="39" s="1"/>
  <c r="AF333" i="39" s="1"/>
  <c r="L334" i="39"/>
  <c r="N334" i="39" s="1"/>
  <c r="P334" i="39" s="1"/>
  <c r="AC334" i="39" s="1"/>
  <c r="L335" i="39"/>
  <c r="N335" i="39" s="1"/>
  <c r="P335" i="39" s="1"/>
  <c r="Z335" i="39" s="1"/>
  <c r="L336" i="39"/>
  <c r="N336" i="39" s="1"/>
  <c r="P336" i="39" s="1"/>
  <c r="L337" i="39"/>
  <c r="N337" i="39" s="1"/>
  <c r="P337" i="39" s="1"/>
  <c r="L338" i="39"/>
  <c r="N338" i="39" s="1"/>
  <c r="P338" i="39" s="1"/>
  <c r="AC338" i="39" s="1"/>
  <c r="L339" i="39"/>
  <c r="N339" i="39" s="1"/>
  <c r="P339" i="39" s="1"/>
  <c r="L340" i="39"/>
  <c r="N340" i="39" s="1"/>
  <c r="P340" i="39" s="1"/>
  <c r="AF340" i="39" s="1"/>
  <c r="L341" i="39"/>
  <c r="N341" i="39" s="1"/>
  <c r="P341" i="39" s="1"/>
  <c r="AF341" i="39" s="1"/>
  <c r="L342" i="39"/>
  <c r="N342" i="39" s="1"/>
  <c r="P342" i="39" s="1"/>
  <c r="L343" i="39"/>
  <c r="N343" i="39" s="1"/>
  <c r="P343" i="39" s="1"/>
  <c r="AL343" i="39" s="1"/>
  <c r="L344" i="39"/>
  <c r="N344" i="39" s="1"/>
  <c r="P344" i="39" s="1"/>
  <c r="Z344" i="39" s="1"/>
  <c r="L345" i="39"/>
  <c r="N345" i="39" s="1"/>
  <c r="P345" i="39" s="1"/>
  <c r="L346" i="39"/>
  <c r="N346" i="39" s="1"/>
  <c r="P346" i="39" s="1"/>
  <c r="L347" i="39"/>
  <c r="N347" i="39" s="1"/>
  <c r="P347" i="39" s="1"/>
  <c r="L348" i="39"/>
  <c r="N348" i="39" s="1"/>
  <c r="P348" i="39" s="1"/>
  <c r="Z348" i="39" s="1"/>
  <c r="L349" i="39"/>
  <c r="N349" i="39" s="1"/>
  <c r="P349" i="39" s="1"/>
  <c r="Z349" i="39" s="1"/>
  <c r="L350" i="39"/>
  <c r="N350" i="39" s="1"/>
  <c r="P350" i="39" s="1"/>
  <c r="L351" i="39"/>
  <c r="N351" i="39" s="1"/>
  <c r="P351" i="39" s="1"/>
  <c r="AC351" i="39" s="1"/>
  <c r="L352" i="39"/>
  <c r="N352" i="39" s="1"/>
  <c r="P352" i="39" s="1"/>
  <c r="L353" i="39"/>
  <c r="N353" i="39" s="1"/>
  <c r="P353" i="39" s="1"/>
  <c r="AC353" i="39" s="1"/>
  <c r="L354" i="39"/>
  <c r="N354" i="39" s="1"/>
  <c r="P354" i="39" s="1"/>
  <c r="AC354" i="39" s="1"/>
  <c r="L355" i="39"/>
  <c r="N355" i="39" s="1"/>
  <c r="P355" i="39" s="1"/>
  <c r="Z355" i="39" s="1"/>
  <c r="L356" i="39"/>
  <c r="N356" i="39" s="1"/>
  <c r="P356" i="39" s="1"/>
  <c r="L357" i="39"/>
  <c r="N357" i="39" s="1"/>
  <c r="P357" i="39" s="1"/>
  <c r="L358" i="39"/>
  <c r="N358" i="39" s="1"/>
  <c r="P358" i="39" s="1"/>
  <c r="L359" i="39"/>
  <c r="N359" i="39" s="1"/>
  <c r="P359" i="39" s="1"/>
  <c r="AC359" i="39" s="1"/>
  <c r="L360" i="39"/>
  <c r="N360" i="39" s="1"/>
  <c r="P360" i="39" s="1"/>
  <c r="AF360" i="39" s="1"/>
  <c r="L361" i="39"/>
  <c r="N361" i="39" s="1"/>
  <c r="P361" i="39" s="1"/>
  <c r="L362" i="39"/>
  <c r="N362" i="39" s="1"/>
  <c r="P362" i="39" s="1"/>
  <c r="Z362" i="39" s="1"/>
  <c r="L363" i="39"/>
  <c r="N363" i="39" s="1"/>
  <c r="P363" i="39" s="1"/>
  <c r="L364" i="39"/>
  <c r="N364" i="39" s="1"/>
  <c r="P364" i="39" s="1"/>
  <c r="L365" i="39"/>
  <c r="N365" i="39" s="1"/>
  <c r="P365" i="39" s="1"/>
  <c r="AI365" i="39" s="1"/>
  <c r="L366" i="39"/>
  <c r="N366" i="39" s="1"/>
  <c r="P366" i="39" s="1"/>
  <c r="L330" i="39"/>
  <c r="N330" i="39" s="1"/>
  <c r="P330" i="39" s="1"/>
  <c r="L367" i="39"/>
  <c r="N367" i="39" s="1"/>
  <c r="P367" i="39" s="1"/>
  <c r="AI367" i="39" s="1"/>
  <c r="L368" i="39"/>
  <c r="N368" i="39" s="1"/>
  <c r="P368" i="39" s="1"/>
  <c r="L369" i="39"/>
  <c r="N369" i="39" s="1"/>
  <c r="P369" i="39" s="1"/>
  <c r="L370" i="39"/>
  <c r="N370" i="39" s="1"/>
  <c r="P370" i="39" s="1"/>
  <c r="L371" i="39"/>
  <c r="N371" i="39" s="1"/>
  <c r="P371" i="39" s="1"/>
  <c r="AC371" i="39" s="1"/>
  <c r="L372" i="39"/>
  <c r="N372" i="39" s="1"/>
  <c r="P372" i="39" s="1"/>
  <c r="L373" i="39"/>
  <c r="N373" i="39" s="1"/>
  <c r="P373" i="39" s="1"/>
  <c r="AF373" i="39" s="1"/>
  <c r="L374" i="39"/>
  <c r="N374" i="39" s="1"/>
  <c r="P374" i="39" s="1"/>
  <c r="L375" i="39"/>
  <c r="N375" i="39" s="1"/>
  <c r="P375" i="39" s="1"/>
  <c r="L376" i="39"/>
  <c r="N376" i="39" s="1"/>
  <c r="P376" i="39" s="1"/>
  <c r="AL376" i="39" s="1"/>
  <c r="L377" i="39"/>
  <c r="N377" i="39" s="1"/>
  <c r="P377" i="39" s="1"/>
  <c r="L378" i="39"/>
  <c r="N378" i="39" s="1"/>
  <c r="P378" i="39" s="1"/>
  <c r="AF378" i="39" s="1"/>
  <c r="L379" i="39"/>
  <c r="N379" i="39" s="1"/>
  <c r="P379" i="39" s="1"/>
  <c r="L380" i="39"/>
  <c r="N380" i="39" s="1"/>
  <c r="P380" i="39" s="1"/>
  <c r="L381" i="39"/>
  <c r="N381" i="39" s="1"/>
  <c r="P381" i="39" s="1"/>
  <c r="L382" i="39"/>
  <c r="N382" i="39" s="1"/>
  <c r="P382" i="39" s="1"/>
  <c r="L383" i="39"/>
  <c r="N383" i="39" s="1"/>
  <c r="P383" i="39" s="1"/>
  <c r="L384" i="39"/>
  <c r="N384" i="39" s="1"/>
  <c r="P384" i="39" s="1"/>
  <c r="AC384" i="39" s="1"/>
  <c r="L385" i="39"/>
  <c r="N385" i="39" s="1"/>
  <c r="P385" i="39" s="1"/>
  <c r="Q385" i="39" s="1"/>
  <c r="L386" i="39"/>
  <c r="N386" i="39" s="1"/>
  <c r="P386" i="39" s="1"/>
  <c r="L387" i="39"/>
  <c r="N387" i="39" s="1"/>
  <c r="P387" i="39" s="1"/>
  <c r="L388" i="39"/>
  <c r="N388" i="39" s="1"/>
  <c r="P388" i="39" s="1"/>
  <c r="L389" i="39"/>
  <c r="N389" i="39" s="1"/>
  <c r="P389" i="39" s="1"/>
  <c r="L390" i="39"/>
  <c r="N390" i="39" s="1"/>
  <c r="P390" i="39" s="1"/>
  <c r="L391" i="39"/>
  <c r="N391" i="39" s="1"/>
  <c r="P391" i="39" s="1"/>
  <c r="L392" i="39"/>
  <c r="N392" i="39" s="1"/>
  <c r="P392" i="39" s="1"/>
  <c r="Z392" i="39" s="1"/>
  <c r="L393" i="39"/>
  <c r="N393" i="39" s="1"/>
  <c r="P393" i="39" s="1"/>
  <c r="L394" i="39"/>
  <c r="N394" i="39" s="1"/>
  <c r="P394" i="39" s="1"/>
  <c r="AL394" i="39" s="1"/>
  <c r="L395" i="39"/>
  <c r="N395" i="39" s="1"/>
  <c r="P395" i="39" s="1"/>
  <c r="AC395" i="39" s="1"/>
  <c r="L396" i="39"/>
  <c r="N396" i="39" s="1"/>
  <c r="P396" i="39" s="1"/>
  <c r="AC396" i="39" s="1"/>
  <c r="L397" i="39"/>
  <c r="N397" i="39" s="1"/>
  <c r="P397" i="39" s="1"/>
  <c r="L398" i="39"/>
  <c r="N398" i="39" s="1"/>
  <c r="P398" i="39" s="1"/>
  <c r="L399" i="39"/>
  <c r="N399" i="39" s="1"/>
  <c r="P399" i="39" s="1"/>
  <c r="L400" i="39"/>
  <c r="N400" i="39" s="1"/>
  <c r="P400" i="39" s="1"/>
  <c r="L401" i="39"/>
  <c r="N401" i="39" s="1"/>
  <c r="P401" i="39" s="1"/>
  <c r="L402" i="39"/>
  <c r="N402" i="39" s="1"/>
  <c r="P402" i="39" s="1"/>
  <c r="L403" i="39"/>
  <c r="N403" i="39" s="1"/>
  <c r="P403" i="39" s="1"/>
  <c r="AF403" i="39" s="1"/>
  <c r="L404" i="39"/>
  <c r="N404" i="39" s="1"/>
  <c r="P404" i="39" s="1"/>
  <c r="L405" i="39"/>
  <c r="N405" i="39" s="1"/>
  <c r="P405" i="39" s="1"/>
  <c r="AC405" i="39" s="1"/>
  <c r="L406" i="39"/>
  <c r="N406" i="39" s="1"/>
  <c r="P406" i="39" s="1"/>
  <c r="AF406" i="39" s="1"/>
  <c r="L407" i="39"/>
  <c r="N407" i="39" s="1"/>
  <c r="P407" i="39" s="1"/>
  <c r="L408" i="39"/>
  <c r="N408" i="39" s="1"/>
  <c r="P408" i="39" s="1"/>
  <c r="AI408" i="39" s="1"/>
  <c r="L409" i="39"/>
  <c r="N409" i="39" s="1"/>
  <c r="P409" i="39" s="1"/>
  <c r="L410" i="39"/>
  <c r="N410" i="39" s="1"/>
  <c r="P410" i="39" s="1"/>
  <c r="L411" i="39"/>
  <c r="N411" i="39" s="1"/>
  <c r="P411" i="39" s="1"/>
  <c r="L412" i="39"/>
  <c r="N412" i="39" s="1"/>
  <c r="P412" i="39" s="1"/>
  <c r="L414" i="39"/>
  <c r="N414" i="39" s="1"/>
  <c r="P414" i="39" s="1"/>
  <c r="L415" i="39"/>
  <c r="N415" i="39" s="1"/>
  <c r="P415" i="39" s="1"/>
  <c r="L416" i="39"/>
  <c r="N416" i="39" s="1"/>
  <c r="P416" i="39" s="1"/>
  <c r="AF416" i="39" s="1"/>
  <c r="L417" i="39"/>
  <c r="N417" i="39" s="1"/>
  <c r="P417" i="39" s="1"/>
  <c r="L418" i="39"/>
  <c r="N418" i="39" s="1"/>
  <c r="P418" i="39" s="1"/>
  <c r="L419" i="39"/>
  <c r="N419" i="39" s="1"/>
  <c r="P419" i="39" s="1"/>
  <c r="AC419" i="39" s="1"/>
  <c r="L420" i="39"/>
  <c r="N420" i="39" s="1"/>
  <c r="P420" i="39" s="1"/>
  <c r="AC420" i="39" s="1"/>
  <c r="L421" i="39"/>
  <c r="N421" i="39" s="1"/>
  <c r="P421" i="39" s="1"/>
  <c r="L422" i="39"/>
  <c r="N422" i="39" s="1"/>
  <c r="P422" i="39" s="1"/>
  <c r="L423" i="39"/>
  <c r="N423" i="39" s="1"/>
  <c r="P423" i="39" s="1"/>
  <c r="L424" i="39"/>
  <c r="N424" i="39" s="1"/>
  <c r="P424" i="39" s="1"/>
  <c r="AF424" i="39" s="1"/>
  <c r="L425" i="39"/>
  <c r="N425" i="39" s="1"/>
  <c r="P425" i="39" s="1"/>
  <c r="AF425" i="39" s="1"/>
  <c r="L426" i="39"/>
  <c r="N426" i="39" s="1"/>
  <c r="P426" i="39" s="1"/>
  <c r="L427" i="39"/>
  <c r="N427" i="39" s="1"/>
  <c r="P427" i="39" s="1"/>
  <c r="L428" i="39"/>
  <c r="N428" i="39" s="1"/>
  <c r="P428" i="39" s="1"/>
  <c r="L429" i="39"/>
  <c r="N429" i="39" s="1"/>
  <c r="P429" i="39" s="1"/>
  <c r="AI429" i="39" s="1"/>
  <c r="L430" i="39"/>
  <c r="N430" i="39" s="1"/>
  <c r="P430" i="39" s="1"/>
  <c r="L431" i="39"/>
  <c r="N431" i="39" s="1"/>
  <c r="P431" i="39" s="1"/>
  <c r="AC431" i="39" s="1"/>
  <c r="L432" i="39"/>
  <c r="N432" i="39" s="1"/>
  <c r="P432" i="39" s="1"/>
  <c r="AC432" i="39" s="1"/>
  <c r="L433" i="39"/>
  <c r="N433" i="39" s="1"/>
  <c r="P433" i="39" s="1"/>
  <c r="Q433" i="39" s="1"/>
  <c r="L434" i="39"/>
  <c r="N434" i="39" s="1"/>
  <c r="P434" i="39" s="1"/>
  <c r="AC434" i="39" s="1"/>
  <c r="L435" i="39"/>
  <c r="N435" i="39" s="1"/>
  <c r="P435" i="39" s="1"/>
  <c r="AC435" i="39" s="1"/>
  <c r="L436" i="39"/>
  <c r="N436" i="39" s="1"/>
  <c r="P436" i="39" s="1"/>
  <c r="L437" i="39"/>
  <c r="N437" i="39" s="1"/>
  <c r="P437" i="39" s="1"/>
  <c r="L438" i="39"/>
  <c r="N438" i="39" s="1"/>
  <c r="P438" i="39" s="1"/>
  <c r="L439" i="39"/>
  <c r="N439" i="39" s="1"/>
  <c r="P439" i="39" s="1"/>
  <c r="Z439" i="39" s="1"/>
  <c r="L440" i="39"/>
  <c r="N440" i="39" s="1"/>
  <c r="P440" i="39" s="1"/>
  <c r="L441" i="39"/>
  <c r="N441" i="39" s="1"/>
  <c r="P441" i="39" s="1"/>
  <c r="L442" i="39"/>
  <c r="N442" i="39" s="1"/>
  <c r="P442" i="39" s="1"/>
  <c r="L443" i="39"/>
  <c r="N443" i="39" s="1"/>
  <c r="P443" i="39" s="1"/>
  <c r="AC443" i="39" s="1"/>
  <c r="L444" i="39"/>
  <c r="N444" i="39" s="1"/>
  <c r="P444" i="39" s="1"/>
  <c r="AF444" i="39" s="1"/>
  <c r="L445" i="39"/>
  <c r="N445" i="39" s="1"/>
  <c r="P445" i="39" s="1"/>
  <c r="Z445" i="39" s="1"/>
  <c r="L446" i="39"/>
  <c r="N446" i="39" s="1"/>
  <c r="P446" i="39" s="1"/>
  <c r="L447" i="39"/>
  <c r="N447" i="39" s="1"/>
  <c r="P447" i="39" s="1"/>
  <c r="AC447" i="39" s="1"/>
  <c r="L448" i="39"/>
  <c r="N448" i="39" s="1"/>
  <c r="P448" i="39" s="1"/>
  <c r="L449" i="39"/>
  <c r="N449" i="39" s="1"/>
  <c r="P449" i="39" s="1"/>
  <c r="AC449" i="39" s="1"/>
  <c r="L450" i="39"/>
  <c r="N450" i="39" s="1"/>
  <c r="P450" i="39" s="1"/>
  <c r="L451" i="39"/>
  <c r="N451" i="39" s="1"/>
  <c r="P451" i="39" s="1"/>
  <c r="AC451" i="39" s="1"/>
  <c r="L452" i="39"/>
  <c r="N452" i="39" s="1"/>
  <c r="P452" i="39" s="1"/>
  <c r="AC452" i="39" s="1"/>
  <c r="L453" i="39"/>
  <c r="N453" i="39" s="1"/>
  <c r="P453" i="39" s="1"/>
  <c r="AL453" i="39" s="1"/>
  <c r="L454" i="39"/>
  <c r="N454" i="39" s="1"/>
  <c r="P454" i="39" s="1"/>
  <c r="Z454" i="39" s="1"/>
  <c r="L455" i="39"/>
  <c r="N455" i="39" s="1"/>
  <c r="P455" i="39" s="1"/>
  <c r="L456" i="39"/>
  <c r="N456" i="39" s="1"/>
  <c r="P456" i="39" s="1"/>
  <c r="L457" i="39"/>
  <c r="N457" i="39" s="1"/>
  <c r="P457" i="39" s="1"/>
  <c r="L458" i="39"/>
  <c r="N458" i="39" s="1"/>
  <c r="P458" i="39" s="1"/>
  <c r="Q458" i="39" s="1"/>
  <c r="L459" i="39"/>
  <c r="N459" i="39" s="1"/>
  <c r="P459" i="39" s="1"/>
  <c r="Z459" i="39" s="1"/>
  <c r="L460" i="39"/>
  <c r="N460" i="39" s="1"/>
  <c r="P460" i="39" s="1"/>
  <c r="Z460" i="39" s="1"/>
  <c r="L461" i="39"/>
  <c r="N461" i="39" s="1"/>
  <c r="P461" i="39" s="1"/>
  <c r="L462" i="39"/>
  <c r="N462" i="39" s="1"/>
  <c r="P462" i="39" s="1"/>
  <c r="L463" i="39"/>
  <c r="N463" i="39" s="1"/>
  <c r="P463" i="39" s="1"/>
  <c r="L464" i="39"/>
  <c r="N464" i="39" s="1"/>
  <c r="P464" i="39" s="1"/>
  <c r="L465" i="39"/>
  <c r="N465" i="39" s="1"/>
  <c r="P465" i="39" s="1"/>
  <c r="L466" i="39"/>
  <c r="N466" i="39" s="1"/>
  <c r="P466" i="39" s="1"/>
  <c r="Z466" i="39" s="1"/>
  <c r="L467" i="39"/>
  <c r="N467" i="39" s="1"/>
  <c r="P467" i="39" s="1"/>
  <c r="L468" i="39"/>
  <c r="N468" i="39" s="1"/>
  <c r="P468" i="39" s="1"/>
  <c r="L469" i="39"/>
  <c r="N469" i="39" s="1"/>
  <c r="P469" i="39" s="1"/>
  <c r="L470" i="39"/>
  <c r="N470" i="39" s="1"/>
  <c r="P470" i="39" s="1"/>
  <c r="AL470" i="39" s="1"/>
  <c r="L471" i="39"/>
  <c r="N471" i="39" s="1"/>
  <c r="P471" i="39" s="1"/>
  <c r="L472" i="39"/>
  <c r="N472" i="39" s="1"/>
  <c r="P472" i="39" s="1"/>
  <c r="AI472" i="39" s="1"/>
  <c r="L473" i="39"/>
  <c r="N473" i="39" s="1"/>
  <c r="P473" i="39" s="1"/>
  <c r="L474" i="39"/>
  <c r="N474" i="39" s="1"/>
  <c r="P474" i="39" s="1"/>
  <c r="AI474" i="39" s="1"/>
  <c r="L475" i="39"/>
  <c r="N475" i="39" s="1"/>
  <c r="P475" i="39" s="1"/>
  <c r="L476" i="39"/>
  <c r="N476" i="39" s="1"/>
  <c r="P476" i="39" s="1"/>
  <c r="AL476" i="39" s="1"/>
  <c r="L477" i="39"/>
  <c r="N477" i="39" s="1"/>
  <c r="P477" i="39" s="1"/>
  <c r="L478" i="39"/>
  <c r="N478" i="39" s="1"/>
  <c r="P478" i="39" s="1"/>
  <c r="L479" i="39"/>
  <c r="N479" i="39" s="1"/>
  <c r="P479" i="39" s="1"/>
  <c r="L480" i="39"/>
  <c r="N480" i="39" s="1"/>
  <c r="P480" i="39" s="1"/>
  <c r="L481" i="39"/>
  <c r="N481" i="39" s="1"/>
  <c r="P481" i="39" s="1"/>
  <c r="AC481" i="39" s="1"/>
  <c r="L482" i="39"/>
  <c r="N482" i="39" s="1"/>
  <c r="P482" i="39" s="1"/>
  <c r="AL482" i="39" s="1"/>
  <c r="L483" i="39"/>
  <c r="N483" i="39" s="1"/>
  <c r="P483" i="39" s="1"/>
  <c r="L484" i="39"/>
  <c r="N484" i="39" s="1"/>
  <c r="P484" i="39" s="1"/>
  <c r="L485" i="39"/>
  <c r="N485" i="39" s="1"/>
  <c r="P485" i="39" s="1"/>
  <c r="L486" i="39"/>
  <c r="N486" i="39" s="1"/>
  <c r="P486" i="39" s="1"/>
  <c r="L487" i="39"/>
  <c r="N487" i="39" s="1"/>
  <c r="P487" i="39" s="1"/>
  <c r="L488" i="39"/>
  <c r="N488" i="39" s="1"/>
  <c r="P488" i="39" s="1"/>
  <c r="L489" i="39"/>
  <c r="N489" i="39" s="1"/>
  <c r="P489" i="39" s="1"/>
  <c r="AL489" i="39" s="1"/>
  <c r="L490" i="39"/>
  <c r="N490" i="39" s="1"/>
  <c r="P490" i="39" s="1"/>
  <c r="AF490" i="39" s="1"/>
  <c r="L491" i="39"/>
  <c r="N491" i="39" s="1"/>
  <c r="P491" i="39" s="1"/>
  <c r="Z491" i="39" s="1"/>
  <c r="L492" i="39"/>
  <c r="N492" i="39" s="1"/>
  <c r="P492" i="39" s="1"/>
  <c r="Z492" i="39" s="1"/>
  <c r="L493" i="39"/>
  <c r="N493" i="39" s="1"/>
  <c r="P493" i="39" s="1"/>
  <c r="L494" i="39"/>
  <c r="N494" i="39" s="1"/>
  <c r="P494" i="39" s="1"/>
  <c r="AL494" i="39" s="1"/>
  <c r="L495" i="39"/>
  <c r="N495" i="39" s="1"/>
  <c r="P495" i="39" s="1"/>
  <c r="L496" i="39"/>
  <c r="N496" i="39" s="1"/>
  <c r="P496" i="39" s="1"/>
  <c r="L497" i="39"/>
  <c r="N497" i="39" s="1"/>
  <c r="P497" i="39" s="1"/>
  <c r="AI497" i="39" s="1"/>
  <c r="L498" i="39"/>
  <c r="N498" i="39" s="1"/>
  <c r="P498" i="39" s="1"/>
  <c r="AI498" i="39" s="1"/>
  <c r="L499" i="39"/>
  <c r="N499" i="39" s="1"/>
  <c r="P499" i="39" s="1"/>
  <c r="L500" i="39"/>
  <c r="N500" i="39" s="1"/>
  <c r="P500" i="39" s="1"/>
  <c r="L501" i="39"/>
  <c r="N501" i="39" s="1"/>
  <c r="P501" i="39" s="1"/>
  <c r="Z501" i="39" s="1"/>
  <c r="L502" i="39"/>
  <c r="N502" i="39" s="1"/>
  <c r="P502" i="39" s="1"/>
  <c r="L503" i="39"/>
  <c r="N503" i="39" s="1"/>
  <c r="P503" i="39" s="1"/>
  <c r="L504" i="39"/>
  <c r="N504" i="39" s="1"/>
  <c r="P504" i="39" s="1"/>
  <c r="L505" i="39"/>
  <c r="N505" i="39" s="1"/>
  <c r="P505" i="39" s="1"/>
  <c r="L506" i="39"/>
  <c r="N506" i="39" s="1"/>
  <c r="P506" i="39" s="1"/>
  <c r="L507" i="39"/>
  <c r="N507" i="39" s="1"/>
  <c r="P507" i="39" s="1"/>
  <c r="AC507" i="39" s="1"/>
  <c r="L508" i="39"/>
  <c r="N508" i="39" s="1"/>
  <c r="P508" i="39" s="1"/>
  <c r="AC508" i="39" s="1"/>
  <c r="L509" i="39"/>
  <c r="N509" i="39" s="1"/>
  <c r="P509" i="39" s="1"/>
  <c r="AC509" i="39" s="1"/>
  <c r="L510" i="39"/>
  <c r="N510" i="39" s="1"/>
  <c r="P510" i="39" s="1"/>
  <c r="L511" i="39"/>
  <c r="N511" i="39" s="1"/>
  <c r="P511" i="39" s="1"/>
  <c r="Q511" i="39" s="1"/>
  <c r="L512" i="39"/>
  <c r="N512" i="39" s="1"/>
  <c r="P512" i="39" s="1"/>
  <c r="Z512" i="39" s="1"/>
  <c r="L513" i="39"/>
  <c r="N513" i="39" s="1"/>
  <c r="P513" i="39" s="1"/>
  <c r="AI513" i="39" s="1"/>
  <c r="L514" i="39"/>
  <c r="N514" i="39" s="1"/>
  <c r="P514" i="39" s="1"/>
  <c r="L515" i="39"/>
  <c r="N515" i="39" s="1"/>
  <c r="P515" i="39" s="1"/>
  <c r="Z515" i="39" s="1"/>
  <c r="L516" i="39"/>
  <c r="N516" i="39" s="1"/>
  <c r="P516" i="39" s="1"/>
  <c r="Z516" i="39" s="1"/>
  <c r="L517" i="39"/>
  <c r="N517" i="39" s="1"/>
  <c r="P517" i="39" s="1"/>
  <c r="L518" i="39"/>
  <c r="N518" i="39" s="1"/>
  <c r="P518" i="39" s="1"/>
  <c r="L519" i="39"/>
  <c r="N519" i="39" s="1"/>
  <c r="P519" i="39" s="1"/>
  <c r="L520" i="39"/>
  <c r="N520" i="39" s="1"/>
  <c r="P520" i="39" s="1"/>
  <c r="L521" i="39"/>
  <c r="N521" i="39" s="1"/>
  <c r="P521" i="39" s="1"/>
  <c r="L522" i="39"/>
  <c r="N522" i="39" s="1"/>
  <c r="P522" i="39" s="1"/>
  <c r="L523" i="39"/>
  <c r="N523" i="39" s="1"/>
  <c r="P523" i="39" s="1"/>
  <c r="AC523" i="39" s="1"/>
  <c r="L524" i="39"/>
  <c r="N524" i="39" s="1"/>
  <c r="P524" i="39" s="1"/>
  <c r="AC524" i="39" s="1"/>
  <c r="L525" i="39"/>
  <c r="N525" i="39" s="1"/>
  <c r="P525" i="39" s="1"/>
  <c r="AL525" i="39" s="1"/>
  <c r="L526" i="39"/>
  <c r="N526" i="39" s="1"/>
  <c r="P526" i="39" s="1"/>
  <c r="L527" i="39"/>
  <c r="N527" i="39" s="1"/>
  <c r="P527" i="39" s="1"/>
  <c r="Z527" i="39" s="1"/>
  <c r="L528" i="39"/>
  <c r="N528" i="39" s="1"/>
  <c r="P528" i="39" s="1"/>
  <c r="L529" i="39"/>
  <c r="N529" i="39" s="1"/>
  <c r="P529" i="39" s="1"/>
  <c r="Z529" i="39" s="1"/>
  <c r="L530" i="39"/>
  <c r="N530" i="39" s="1"/>
  <c r="P530" i="39" s="1"/>
  <c r="Q530" i="39" s="1"/>
  <c r="L531" i="39"/>
  <c r="N531" i="39" s="1"/>
  <c r="P531" i="39" s="1"/>
  <c r="L532" i="39"/>
  <c r="N532" i="39" s="1"/>
  <c r="P532" i="39" s="1"/>
  <c r="L533" i="39"/>
  <c r="N533" i="39" s="1"/>
  <c r="P533" i="39" s="1"/>
  <c r="AC533" i="39" s="1"/>
  <c r="L534" i="39"/>
  <c r="N534" i="39" s="1"/>
  <c r="P534" i="39" s="1"/>
  <c r="L535" i="39"/>
  <c r="N535" i="39" s="1"/>
  <c r="P535" i="39" s="1"/>
  <c r="AI535" i="39" s="1"/>
  <c r="L536" i="39"/>
  <c r="N536" i="39" s="1"/>
  <c r="P536" i="39" s="1"/>
  <c r="Z536" i="39" s="1"/>
  <c r="L537" i="39"/>
  <c r="N537" i="39" s="1"/>
  <c r="P537" i="39" s="1"/>
  <c r="L538" i="39"/>
  <c r="N538" i="39" s="1"/>
  <c r="P538" i="39" s="1"/>
  <c r="AF538" i="39" s="1"/>
  <c r="L539" i="39"/>
  <c r="N539" i="39" s="1"/>
  <c r="P539" i="39" s="1"/>
  <c r="L540" i="39"/>
  <c r="N540" i="39" s="1"/>
  <c r="P540" i="39" s="1"/>
  <c r="L541" i="39"/>
  <c r="N541" i="39" s="1"/>
  <c r="P541" i="39" s="1"/>
  <c r="Z541" i="39" s="1"/>
  <c r="L542" i="39"/>
  <c r="N542" i="39" s="1"/>
  <c r="P542" i="39" s="1"/>
  <c r="Z542" i="39" s="1"/>
  <c r="L543" i="39"/>
  <c r="N543" i="39" s="1"/>
  <c r="P543" i="39" s="1"/>
  <c r="Z543" i="39" s="1"/>
  <c r="L544" i="39"/>
  <c r="N544" i="39" s="1"/>
  <c r="P544" i="39" s="1"/>
  <c r="L545" i="39"/>
  <c r="N545" i="39" s="1"/>
  <c r="P545" i="39" s="1"/>
  <c r="L546" i="39"/>
  <c r="N546" i="39" s="1"/>
  <c r="P546" i="39" s="1"/>
  <c r="L547" i="39"/>
  <c r="N547" i="39" s="1"/>
  <c r="P547" i="39" s="1"/>
  <c r="AF547" i="39" s="1"/>
  <c r="L548" i="39"/>
  <c r="N548" i="39" s="1"/>
  <c r="P548" i="39" s="1"/>
  <c r="L549" i="39"/>
  <c r="N549" i="39" s="1"/>
  <c r="P549" i="39" s="1"/>
  <c r="L550" i="39"/>
  <c r="N550" i="39" s="1"/>
  <c r="P550" i="39" s="1"/>
  <c r="AC550" i="39" s="1"/>
  <c r="L551" i="39"/>
  <c r="N551" i="39" s="1"/>
  <c r="P551" i="39" s="1"/>
  <c r="Z551" i="39" s="1"/>
  <c r="L552" i="39"/>
  <c r="N552" i="39" s="1"/>
  <c r="P552" i="39" s="1"/>
  <c r="L553" i="39"/>
  <c r="N553" i="39" s="1"/>
  <c r="P553" i="39" s="1"/>
  <c r="Z553" i="39" s="1"/>
  <c r="L554" i="39"/>
  <c r="N554" i="39" s="1"/>
  <c r="P554" i="39" s="1"/>
  <c r="Z554" i="39" s="1"/>
  <c r="L555" i="39"/>
  <c r="N555" i="39" s="1"/>
  <c r="P555" i="39" s="1"/>
  <c r="L556" i="39"/>
  <c r="N556" i="39" s="1"/>
  <c r="P556" i="39" s="1"/>
  <c r="L557" i="39"/>
  <c r="N557" i="39" s="1"/>
  <c r="P557" i="39" s="1"/>
  <c r="L558" i="39"/>
  <c r="N558" i="39" s="1"/>
  <c r="P558" i="39" s="1"/>
  <c r="L559" i="39"/>
  <c r="N559" i="39" s="1"/>
  <c r="P559" i="39" s="1"/>
  <c r="Z559" i="39" s="1"/>
  <c r="L560" i="39"/>
  <c r="N560" i="39" s="1"/>
  <c r="P560" i="39" s="1"/>
  <c r="AF560" i="39" s="1"/>
  <c r="L561" i="39"/>
  <c r="N561" i="39" s="1"/>
  <c r="P561" i="39" s="1"/>
  <c r="AI561" i="39" s="1"/>
  <c r="L562" i="39"/>
  <c r="N562" i="39" s="1"/>
  <c r="P562" i="39" s="1"/>
  <c r="Z562" i="39" s="1"/>
  <c r="L563" i="39"/>
  <c r="N563" i="39" s="1"/>
  <c r="P563" i="39" s="1"/>
  <c r="Z563" i="39" s="1"/>
  <c r="L564" i="39"/>
  <c r="N564" i="39" s="1"/>
  <c r="P564" i="39" s="1"/>
  <c r="L565" i="39"/>
  <c r="N565" i="39" s="1"/>
  <c r="P565" i="39" s="1"/>
  <c r="AC565" i="39" s="1"/>
  <c r="L566" i="39"/>
  <c r="N566" i="39" s="1"/>
  <c r="P566" i="39" s="1"/>
  <c r="L567" i="39"/>
  <c r="N567" i="39" s="1"/>
  <c r="P567" i="39" s="1"/>
  <c r="Z567" i="39" s="1"/>
  <c r="L568" i="39"/>
  <c r="N568" i="39" s="1"/>
  <c r="P568" i="39" s="1"/>
  <c r="L569" i="39"/>
  <c r="N569" i="39" s="1"/>
  <c r="P569" i="39" s="1"/>
  <c r="L570" i="39"/>
  <c r="N570" i="39" s="1"/>
  <c r="P570" i="39" s="1"/>
  <c r="AF570" i="39" s="1"/>
  <c r="L571" i="39"/>
  <c r="N571" i="39" s="1"/>
  <c r="P571" i="39" s="1"/>
  <c r="Z571" i="39" s="1"/>
  <c r="L572" i="39"/>
  <c r="N572" i="39" s="1"/>
  <c r="P572" i="39" s="1"/>
  <c r="AF572" i="39" s="1"/>
  <c r="L573" i="39"/>
  <c r="N573" i="39" s="1"/>
  <c r="P573" i="39" s="1"/>
  <c r="AF573" i="39" s="1"/>
  <c r="L574" i="39"/>
  <c r="N574" i="39" s="1"/>
  <c r="P574" i="39" s="1"/>
  <c r="AI574" i="39" s="1"/>
  <c r="L575" i="39"/>
  <c r="N575" i="39" s="1"/>
  <c r="P575" i="39" s="1"/>
  <c r="L576" i="39"/>
  <c r="N576" i="39" s="1"/>
  <c r="P576" i="39" s="1"/>
  <c r="AC576" i="39" s="1"/>
  <c r="L577" i="39"/>
  <c r="N577" i="39" s="1"/>
  <c r="P577" i="39" s="1"/>
  <c r="Q577" i="39" s="1"/>
  <c r="L578" i="39"/>
  <c r="N578" i="39" s="1"/>
  <c r="P578" i="39" s="1"/>
  <c r="AF578" i="39" s="1"/>
  <c r="L579" i="39"/>
  <c r="N579" i="39" s="1"/>
  <c r="P579" i="39" s="1"/>
  <c r="L580" i="39"/>
  <c r="N580" i="39" s="1"/>
  <c r="P580" i="39" s="1"/>
  <c r="L581" i="39"/>
  <c r="N581" i="39" s="1"/>
  <c r="P581" i="39" s="1"/>
  <c r="L582" i="39"/>
  <c r="N582" i="39" s="1"/>
  <c r="P582" i="39" s="1"/>
  <c r="L583" i="39"/>
  <c r="N583" i="39" s="1"/>
  <c r="P583" i="39" s="1"/>
  <c r="L584" i="39"/>
  <c r="N584" i="39" s="1"/>
  <c r="P584" i="39" s="1"/>
  <c r="L585" i="39"/>
  <c r="N585" i="39" s="1"/>
  <c r="P585" i="39" s="1"/>
  <c r="L586" i="39"/>
  <c r="N586" i="39" s="1"/>
  <c r="P586" i="39" s="1"/>
  <c r="Z586" i="39" s="1"/>
  <c r="L587" i="39"/>
  <c r="N587" i="39" s="1"/>
  <c r="P587" i="39" s="1"/>
  <c r="AF587" i="39" s="1"/>
  <c r="L588" i="39"/>
  <c r="N588" i="39" s="1"/>
  <c r="P588" i="39" s="1"/>
  <c r="AI588" i="39" s="1"/>
  <c r="L589" i="39"/>
  <c r="N589" i="39" s="1"/>
  <c r="P589" i="39" s="1"/>
  <c r="AC589" i="39" s="1"/>
  <c r="L590" i="39"/>
  <c r="N590" i="39" s="1"/>
  <c r="P590" i="39" s="1"/>
  <c r="AC590" i="39" s="1"/>
  <c r="L591" i="39"/>
  <c r="N591" i="39" s="1"/>
  <c r="P591" i="39" s="1"/>
  <c r="L592" i="39"/>
  <c r="N592" i="39" s="1"/>
  <c r="P592" i="39" s="1"/>
  <c r="AI592" i="39" s="1"/>
  <c r="L593" i="39"/>
  <c r="N593" i="39" s="1"/>
  <c r="P593" i="39" s="1"/>
  <c r="Z593" i="39" s="1"/>
  <c r="L594" i="39"/>
  <c r="N594" i="39" s="1"/>
  <c r="P594" i="39" s="1"/>
  <c r="AI594" i="39" s="1"/>
  <c r="L595" i="39"/>
  <c r="N595" i="39" s="1"/>
  <c r="P595" i="39" s="1"/>
  <c r="L596" i="39"/>
  <c r="N596" i="39" s="1"/>
  <c r="P596" i="39" s="1"/>
  <c r="L597" i="39"/>
  <c r="N597" i="39" s="1"/>
  <c r="P597" i="39" s="1"/>
  <c r="Z597" i="39" s="1"/>
  <c r="L598" i="39"/>
  <c r="N598" i="39" s="1"/>
  <c r="P598" i="39" s="1"/>
  <c r="Q598" i="39" s="1"/>
  <c r="L599" i="39"/>
  <c r="N599" i="39" s="1"/>
  <c r="P599" i="39" s="1"/>
  <c r="L600" i="39"/>
  <c r="N600" i="39" s="1"/>
  <c r="P600" i="39" s="1"/>
  <c r="L601" i="39"/>
  <c r="N601" i="39" s="1"/>
  <c r="P601" i="39" s="1"/>
  <c r="L602" i="39"/>
  <c r="N602" i="39" s="1"/>
  <c r="P602" i="39" s="1"/>
  <c r="AC602" i="39" s="1"/>
  <c r="L603" i="39"/>
  <c r="N603" i="39" s="1"/>
  <c r="P603" i="39" s="1"/>
  <c r="AC603" i="39" s="1"/>
  <c r="L604" i="39"/>
  <c r="N604" i="39" s="1"/>
  <c r="P604" i="39" s="1"/>
  <c r="AC604" i="39" s="1"/>
  <c r="L605" i="39"/>
  <c r="N605" i="39" s="1"/>
  <c r="P605" i="39" s="1"/>
  <c r="AC605" i="39" s="1"/>
  <c r="L606" i="39"/>
  <c r="N606" i="39" s="1"/>
  <c r="P606" i="39" s="1"/>
  <c r="AC606" i="39" s="1"/>
  <c r="L607" i="39"/>
  <c r="N607" i="39" s="1"/>
  <c r="P607" i="39" s="1"/>
  <c r="L608" i="39"/>
  <c r="N608" i="39" s="1"/>
  <c r="P608" i="39" s="1"/>
  <c r="AL608" i="39" s="1"/>
  <c r="L609" i="39"/>
  <c r="N609" i="39" s="1"/>
  <c r="P609" i="39" s="1"/>
  <c r="AF609" i="39" s="1"/>
  <c r="L610" i="39"/>
  <c r="N610" i="39" s="1"/>
  <c r="P610" i="39" s="1"/>
  <c r="AI610" i="39" s="1"/>
  <c r="L611" i="39"/>
  <c r="N611" i="39" s="1"/>
  <c r="P611" i="39" s="1"/>
  <c r="L612" i="39"/>
  <c r="N612" i="39" s="1"/>
  <c r="P612" i="39" s="1"/>
  <c r="AI612" i="39" s="1"/>
  <c r="L613" i="39"/>
  <c r="N613" i="39" s="1"/>
  <c r="P613" i="39" s="1"/>
  <c r="L614" i="39"/>
  <c r="N614" i="39" s="1"/>
  <c r="P614" i="39" s="1"/>
  <c r="L615" i="39"/>
  <c r="N615" i="39" s="1"/>
  <c r="P615" i="39" s="1"/>
  <c r="L616" i="39"/>
  <c r="N616" i="39" s="1"/>
  <c r="P616" i="39" s="1"/>
  <c r="AL616" i="39" s="1"/>
  <c r="L617" i="39"/>
  <c r="N617" i="39" s="1"/>
  <c r="P617" i="39" s="1"/>
  <c r="L618" i="39"/>
  <c r="N618" i="39" s="1"/>
  <c r="P618" i="39" s="1"/>
  <c r="L619" i="39"/>
  <c r="N619" i="39" s="1"/>
  <c r="P619" i="39" s="1"/>
  <c r="L620" i="39"/>
  <c r="N620" i="39" s="1"/>
  <c r="P620" i="39" s="1"/>
  <c r="L621" i="39"/>
  <c r="N621" i="39" s="1"/>
  <c r="P621" i="39" s="1"/>
  <c r="AF621" i="39" s="1"/>
  <c r="L622" i="39"/>
  <c r="N622" i="39" s="1"/>
  <c r="P622" i="39" s="1"/>
  <c r="L623" i="39"/>
  <c r="N623" i="39" s="1"/>
  <c r="P623" i="39" s="1"/>
  <c r="AL623" i="39" s="1"/>
  <c r="L624" i="39"/>
  <c r="N624" i="39" s="1"/>
  <c r="P624" i="39" s="1"/>
  <c r="Z624" i="39" s="1"/>
  <c r="L625" i="39"/>
  <c r="N625" i="39" s="1"/>
  <c r="P625" i="39" s="1"/>
  <c r="L626" i="39"/>
  <c r="N626" i="39" s="1"/>
  <c r="P626" i="39" s="1"/>
  <c r="AC626" i="39" s="1"/>
  <c r="L627" i="39"/>
  <c r="N627" i="39" s="1"/>
  <c r="P627" i="39" s="1"/>
  <c r="L628" i="39"/>
  <c r="N628" i="39" s="1"/>
  <c r="P628" i="39" s="1"/>
  <c r="L629" i="39"/>
  <c r="N629" i="39" s="1"/>
  <c r="P629" i="39" s="1"/>
  <c r="L630" i="39"/>
  <c r="N630" i="39" s="1"/>
  <c r="P630" i="39" s="1"/>
  <c r="L631" i="39"/>
  <c r="N631" i="39" s="1"/>
  <c r="P631" i="39" s="1"/>
  <c r="L632" i="39"/>
  <c r="N632" i="39" s="1"/>
  <c r="P632" i="39" s="1"/>
  <c r="AF632" i="39" s="1"/>
  <c r="L633" i="39"/>
  <c r="N633" i="39" s="1"/>
  <c r="P633" i="39" s="1"/>
  <c r="L634" i="39"/>
  <c r="N634" i="39" s="1"/>
  <c r="P634" i="39" s="1"/>
  <c r="Z634" i="39" s="1"/>
  <c r="L635" i="39"/>
  <c r="N635" i="39" s="1"/>
  <c r="P635" i="39" s="1"/>
  <c r="Z635" i="39" s="1"/>
  <c r="L636" i="39"/>
  <c r="N636" i="39" s="1"/>
  <c r="P636" i="39" s="1"/>
  <c r="Z636" i="39" s="1"/>
  <c r="L637" i="39"/>
  <c r="N637" i="39" s="1"/>
  <c r="P637" i="39" s="1"/>
  <c r="AL637" i="39" s="1"/>
  <c r="L638" i="39"/>
  <c r="N638" i="39" s="1"/>
  <c r="P638" i="39" s="1"/>
  <c r="Z638" i="39" s="1"/>
  <c r="L639" i="39"/>
  <c r="N639" i="39" s="1"/>
  <c r="P639" i="39" s="1"/>
  <c r="Z639" i="39" s="1"/>
  <c r="L640" i="39"/>
  <c r="N640" i="39" s="1"/>
  <c r="P640" i="39" s="1"/>
  <c r="L641" i="39"/>
  <c r="N641" i="39" s="1"/>
  <c r="P641" i="39" s="1"/>
  <c r="Q641" i="39" s="1"/>
  <c r="L642" i="39"/>
  <c r="N642" i="39" s="1"/>
  <c r="P642" i="39" s="1"/>
  <c r="L643" i="39"/>
  <c r="N643" i="39" s="1"/>
  <c r="P643" i="39" s="1"/>
  <c r="L644" i="39"/>
  <c r="N644" i="39" s="1"/>
  <c r="P644" i="39" s="1"/>
  <c r="L645" i="39"/>
  <c r="N645" i="39" s="1"/>
  <c r="P645" i="39" s="1"/>
  <c r="L646" i="39"/>
  <c r="N646" i="39" s="1"/>
  <c r="P646" i="39" s="1"/>
  <c r="Z646" i="39" s="1"/>
  <c r="L647" i="39"/>
  <c r="N647" i="39" s="1"/>
  <c r="P647" i="39" s="1"/>
  <c r="L648" i="39"/>
  <c r="N648" i="39" s="1"/>
  <c r="P648" i="39" s="1"/>
  <c r="L649" i="39"/>
  <c r="N649" i="39" s="1"/>
  <c r="P649" i="39" s="1"/>
  <c r="AF649" i="39" s="1"/>
  <c r="L650" i="39"/>
  <c r="N650" i="39" s="1"/>
  <c r="P650" i="39" s="1"/>
  <c r="L651" i="39"/>
  <c r="N651" i="39" s="1"/>
  <c r="P651" i="39" s="1"/>
  <c r="L652" i="39"/>
  <c r="N652" i="39" s="1"/>
  <c r="P652" i="39" s="1"/>
  <c r="L653" i="39"/>
  <c r="N653" i="39" s="1"/>
  <c r="P653" i="39" s="1"/>
  <c r="L654" i="39"/>
  <c r="N654" i="39" s="1"/>
  <c r="P654" i="39" s="1"/>
  <c r="L655" i="39"/>
  <c r="N655" i="39" s="1"/>
  <c r="P655" i="39" s="1"/>
  <c r="AI655" i="39" s="1"/>
  <c r="L656" i="39"/>
  <c r="N656" i="39" s="1"/>
  <c r="P656" i="39" s="1"/>
  <c r="Q656" i="39" s="1"/>
  <c r="L657" i="39"/>
  <c r="N657" i="39" s="1"/>
  <c r="P657" i="39" s="1"/>
  <c r="AL657" i="39" s="1"/>
  <c r="L658" i="39"/>
  <c r="N658" i="39" s="1"/>
  <c r="P658" i="39" s="1"/>
  <c r="L659" i="39"/>
  <c r="N659" i="39" s="1"/>
  <c r="P659" i="39" s="1"/>
  <c r="L660" i="39"/>
  <c r="N660" i="39" s="1"/>
  <c r="P660" i="39" s="1"/>
  <c r="AF660" i="39" s="1"/>
  <c r="L661" i="39"/>
  <c r="N661" i="39" s="1"/>
  <c r="P661" i="39" s="1"/>
  <c r="Q661" i="39" s="1"/>
  <c r="L662" i="39"/>
  <c r="N662" i="39" s="1"/>
  <c r="P662" i="39" s="1"/>
  <c r="L663" i="39"/>
  <c r="N663" i="39" s="1"/>
  <c r="P663" i="39" s="1"/>
  <c r="L664" i="39"/>
  <c r="N664" i="39" s="1"/>
  <c r="P664" i="39" s="1"/>
  <c r="L665" i="39"/>
  <c r="N665" i="39" s="1"/>
  <c r="P665" i="39" s="1"/>
  <c r="L666" i="39"/>
  <c r="N666" i="39" s="1"/>
  <c r="P666" i="39" s="1"/>
  <c r="L667" i="39"/>
  <c r="N667" i="39" s="1"/>
  <c r="P667" i="39" s="1"/>
  <c r="AF667" i="39" s="1"/>
  <c r="L668" i="39"/>
  <c r="N668" i="39" s="1"/>
  <c r="P668" i="39" s="1"/>
  <c r="Z668" i="39" s="1"/>
  <c r="L669" i="39"/>
  <c r="N669" i="39" s="1"/>
  <c r="P669" i="39" s="1"/>
  <c r="Z669" i="39" s="1"/>
  <c r="L670" i="39"/>
  <c r="N670" i="39" s="1"/>
  <c r="P670" i="39" s="1"/>
  <c r="Z670" i="39" s="1"/>
  <c r="L671" i="39"/>
  <c r="N671" i="39" s="1"/>
  <c r="P671" i="39" s="1"/>
  <c r="L672" i="39"/>
  <c r="N672" i="39" s="1"/>
  <c r="P672" i="39" s="1"/>
  <c r="AI672" i="39" s="1"/>
  <c r="L673" i="39"/>
  <c r="N673" i="39" s="1"/>
  <c r="P673" i="39" s="1"/>
  <c r="L674" i="39"/>
  <c r="N674" i="39" s="1"/>
  <c r="P674" i="39" s="1"/>
  <c r="AF674" i="39" s="1"/>
  <c r="L675" i="39"/>
  <c r="N675" i="39" s="1"/>
  <c r="P675" i="39" s="1"/>
  <c r="L676" i="39"/>
  <c r="N676" i="39" s="1"/>
  <c r="P676" i="39" s="1"/>
  <c r="L677" i="39"/>
  <c r="N677" i="39" s="1"/>
  <c r="P677" i="39" s="1"/>
  <c r="Z677" i="39" s="1"/>
  <c r="L678" i="39"/>
  <c r="N678" i="39" s="1"/>
  <c r="P678" i="39" s="1"/>
  <c r="L679" i="39"/>
  <c r="N679" i="39" s="1"/>
  <c r="P679" i="39" s="1"/>
  <c r="L680" i="39"/>
  <c r="N680" i="39" s="1"/>
  <c r="P680" i="39" s="1"/>
  <c r="AC680" i="39" s="1"/>
  <c r="L681" i="39"/>
  <c r="N681" i="39" s="1"/>
  <c r="P681" i="39" s="1"/>
  <c r="AF681" i="39" s="1"/>
  <c r="L682" i="39"/>
  <c r="N682" i="39" s="1"/>
  <c r="P682" i="39" s="1"/>
  <c r="L683" i="39"/>
  <c r="N683" i="39" s="1"/>
  <c r="P683" i="39" s="1"/>
  <c r="L684" i="39"/>
  <c r="N684" i="39" s="1"/>
  <c r="P684" i="39" s="1"/>
  <c r="L685" i="39"/>
  <c r="N685" i="39" s="1"/>
  <c r="P685" i="39" s="1"/>
  <c r="AF685" i="39" s="1"/>
  <c r="L686" i="39"/>
  <c r="N686" i="39" s="1"/>
  <c r="P686" i="39" s="1"/>
  <c r="AC686" i="39" s="1"/>
  <c r="L687" i="39"/>
  <c r="N687" i="39" s="1"/>
  <c r="P687" i="39" s="1"/>
  <c r="L688" i="39"/>
  <c r="N688" i="39" s="1"/>
  <c r="P688" i="39" s="1"/>
  <c r="L689" i="39"/>
  <c r="N689" i="39" s="1"/>
  <c r="P689" i="39" s="1"/>
  <c r="Q689" i="39" s="1"/>
  <c r="L690" i="39"/>
  <c r="N690" i="39" s="1"/>
  <c r="P690" i="39" s="1"/>
  <c r="L691" i="39"/>
  <c r="N691" i="39" s="1"/>
  <c r="P691" i="39" s="1"/>
  <c r="Z691" i="39" s="1"/>
  <c r="L692" i="39"/>
  <c r="N692" i="39" s="1"/>
  <c r="P692" i="39" s="1"/>
  <c r="Z692" i="39" s="1"/>
  <c r="L693" i="39"/>
  <c r="N693" i="39" s="1"/>
  <c r="P693" i="39" s="1"/>
  <c r="L694" i="39"/>
  <c r="N694" i="39" s="1"/>
  <c r="P694" i="39" s="1"/>
  <c r="AF694" i="39" s="1"/>
  <c r="L695" i="39"/>
  <c r="N695" i="39" s="1"/>
  <c r="P695" i="39" s="1"/>
  <c r="AC695" i="39" s="1"/>
  <c r="L696" i="39"/>
  <c r="N696" i="39" s="1"/>
  <c r="P696" i="39" s="1"/>
  <c r="Z696" i="39" s="1"/>
  <c r="L697" i="39"/>
  <c r="N697" i="39" s="1"/>
  <c r="P697" i="39" s="1"/>
  <c r="L698" i="39"/>
  <c r="N698" i="39" s="1"/>
  <c r="P698" i="39" s="1"/>
  <c r="Q698" i="39" s="1"/>
  <c r="L699" i="39"/>
  <c r="N699" i="39" s="1"/>
  <c r="P699" i="39" s="1"/>
  <c r="L700" i="39"/>
  <c r="N700" i="39" s="1"/>
  <c r="P700" i="39" s="1"/>
  <c r="L701" i="39"/>
  <c r="N701" i="39" s="1"/>
  <c r="P701" i="39" s="1"/>
  <c r="L702" i="39"/>
  <c r="N702" i="39" s="1"/>
  <c r="P702" i="39" s="1"/>
  <c r="L703" i="39"/>
  <c r="N703" i="39" s="1"/>
  <c r="P703" i="39" s="1"/>
  <c r="L704" i="39"/>
  <c r="N704" i="39" s="1"/>
  <c r="P704" i="39" s="1"/>
  <c r="Q704" i="39" s="1"/>
  <c r="L705" i="39"/>
  <c r="N705" i="39" s="1"/>
  <c r="P705" i="39" s="1"/>
  <c r="L706" i="39"/>
  <c r="N706" i="39" s="1"/>
  <c r="P706" i="39" s="1"/>
  <c r="AC706" i="39" s="1"/>
  <c r="L707" i="39"/>
  <c r="N707" i="39" s="1"/>
  <c r="P707" i="39" s="1"/>
  <c r="AC707" i="39" s="1"/>
  <c r="L708" i="39"/>
  <c r="N708" i="39" s="1"/>
  <c r="P708" i="39" s="1"/>
  <c r="AF708" i="39" s="1"/>
  <c r="L709" i="39"/>
  <c r="N709" i="39" s="1"/>
  <c r="P709" i="39" s="1"/>
  <c r="L710" i="39"/>
  <c r="N710" i="39" s="1"/>
  <c r="P710" i="39" s="1"/>
  <c r="L711" i="39"/>
  <c r="N711" i="39" s="1"/>
  <c r="P711" i="39" s="1"/>
  <c r="L712" i="39"/>
  <c r="N712" i="39" s="1"/>
  <c r="P712" i="39" s="1"/>
  <c r="L713" i="39"/>
  <c r="N713" i="39" s="1"/>
  <c r="P713" i="39" s="1"/>
  <c r="AF713" i="39" s="1"/>
  <c r="L714" i="39"/>
  <c r="N714" i="39" s="1"/>
  <c r="P714" i="39" s="1"/>
  <c r="L715" i="39"/>
  <c r="N715" i="39" s="1"/>
  <c r="P715" i="39" s="1"/>
  <c r="Z715" i="39" s="1"/>
  <c r="L716" i="39"/>
  <c r="N716" i="39" s="1"/>
  <c r="P716" i="39" s="1"/>
  <c r="L717" i="39"/>
  <c r="N717" i="39" s="1"/>
  <c r="P717" i="39" s="1"/>
  <c r="Z717" i="39" s="1"/>
  <c r="L718" i="39"/>
  <c r="N718" i="39" s="1"/>
  <c r="P718" i="39" s="1"/>
  <c r="L719" i="39"/>
  <c r="N719" i="39" s="1"/>
  <c r="P719" i="39" s="1"/>
  <c r="L720" i="39"/>
  <c r="N720" i="39" s="1"/>
  <c r="P720" i="39" s="1"/>
  <c r="L721" i="39"/>
  <c r="N721" i="39" s="1"/>
  <c r="P721" i="39" s="1"/>
  <c r="L722" i="39"/>
  <c r="N722" i="39" s="1"/>
  <c r="P722" i="39" s="1"/>
  <c r="L723" i="39"/>
  <c r="N723" i="39" s="1"/>
  <c r="P723" i="39" s="1"/>
  <c r="L724" i="39"/>
  <c r="N724" i="39" s="1"/>
  <c r="P724" i="39" s="1"/>
  <c r="L725" i="39"/>
  <c r="N725" i="39" s="1"/>
  <c r="P725" i="39" s="1"/>
  <c r="L726" i="39"/>
  <c r="N726" i="39" s="1"/>
  <c r="P726" i="39" s="1"/>
  <c r="L727" i="39"/>
  <c r="N727" i="39" s="1"/>
  <c r="P727" i="39" s="1"/>
  <c r="L728" i="39"/>
  <c r="N728" i="39" s="1"/>
  <c r="P728" i="39" s="1"/>
  <c r="Z728" i="39" s="1"/>
  <c r="L729" i="39"/>
  <c r="N729" i="39" s="1"/>
  <c r="P729" i="39" s="1"/>
  <c r="Z729" i="39" s="1"/>
  <c r="L730" i="39"/>
  <c r="N730" i="39" s="1"/>
  <c r="P730" i="39" s="1"/>
  <c r="L731" i="39"/>
  <c r="N731" i="39" s="1"/>
  <c r="P731" i="39" s="1"/>
  <c r="AC731" i="39" s="1"/>
  <c r="L732" i="39"/>
  <c r="N732" i="39" s="1"/>
  <c r="P732" i="39" s="1"/>
  <c r="L733" i="39"/>
  <c r="N733" i="39" s="1"/>
  <c r="P733" i="39" s="1"/>
  <c r="AC733" i="39" s="1"/>
  <c r="L734" i="39"/>
  <c r="N734" i="39" s="1"/>
  <c r="P734" i="39" s="1"/>
  <c r="AC734" i="39" s="1"/>
  <c r="L735" i="39"/>
  <c r="N735" i="39" s="1"/>
  <c r="P735" i="39" s="1"/>
  <c r="L736" i="39"/>
  <c r="N736" i="39" s="1"/>
  <c r="P736" i="39" s="1"/>
  <c r="L737" i="39"/>
  <c r="N737" i="39" s="1"/>
  <c r="P737" i="39" s="1"/>
  <c r="L738" i="39"/>
  <c r="N738" i="39" s="1"/>
  <c r="P738" i="39" s="1"/>
  <c r="L739" i="39"/>
  <c r="N739" i="39" s="1"/>
  <c r="P739" i="39" s="1"/>
  <c r="AF739" i="39" s="1"/>
  <c r="L740" i="39"/>
  <c r="N740" i="39" s="1"/>
  <c r="P740" i="39" s="1"/>
  <c r="L741" i="39"/>
  <c r="N741" i="39" s="1"/>
  <c r="P741" i="39" s="1"/>
  <c r="Z741" i="39" s="1"/>
  <c r="L742" i="39"/>
  <c r="N742" i="39" s="1"/>
  <c r="P742" i="39" s="1"/>
  <c r="AC742" i="39" s="1"/>
  <c r="L743" i="39"/>
  <c r="N743" i="39" s="1"/>
  <c r="P743" i="39" s="1"/>
  <c r="AC743" i="39" s="1"/>
  <c r="L744" i="39"/>
  <c r="N744" i="39" s="1"/>
  <c r="P744" i="39" s="1"/>
  <c r="AL744" i="39" s="1"/>
  <c r="L745" i="39"/>
  <c r="N745" i="39" s="1"/>
  <c r="P745" i="39" s="1"/>
  <c r="L746" i="39"/>
  <c r="N746" i="39" s="1"/>
  <c r="P746" i="39" s="1"/>
  <c r="Z746" i="39" s="1"/>
  <c r="L747" i="39"/>
  <c r="N747" i="39" s="1"/>
  <c r="P747" i="39" s="1"/>
  <c r="AI747" i="39" s="1"/>
  <c r="L748" i="39"/>
  <c r="N748" i="39" s="1"/>
  <c r="P748" i="39" s="1"/>
  <c r="L749" i="39"/>
  <c r="N749" i="39" s="1"/>
  <c r="P749" i="39" s="1"/>
  <c r="L750" i="39"/>
  <c r="N750" i="39" s="1"/>
  <c r="P750" i="39" s="1"/>
  <c r="L751" i="39"/>
  <c r="N751" i="39" s="1"/>
  <c r="P751" i="39" s="1"/>
  <c r="L752" i="39"/>
  <c r="N752" i="39" s="1"/>
  <c r="P752" i="39" s="1"/>
  <c r="AL752" i="39" s="1"/>
  <c r="L753" i="39"/>
  <c r="N753" i="39" s="1"/>
  <c r="P753" i="39" s="1"/>
  <c r="L754" i="39"/>
  <c r="N754" i="39" s="1"/>
  <c r="P754" i="39" s="1"/>
  <c r="L755" i="39"/>
  <c r="N755" i="39" s="1"/>
  <c r="P755" i="39" s="1"/>
  <c r="Z755" i="39" s="1"/>
  <c r="L756" i="39"/>
  <c r="N756" i="39" s="1"/>
  <c r="P756" i="39" s="1"/>
  <c r="AL756" i="39" s="1"/>
  <c r="L757" i="39"/>
  <c r="N757" i="39" s="1"/>
  <c r="P757" i="39" s="1"/>
  <c r="AF757" i="39" s="1"/>
  <c r="L758" i="39"/>
  <c r="N758" i="39" s="1"/>
  <c r="P758" i="39" s="1"/>
  <c r="L759" i="39"/>
  <c r="N759" i="39" s="1"/>
  <c r="P759" i="39" s="1"/>
  <c r="L760" i="39"/>
  <c r="N760" i="39" s="1"/>
  <c r="P760" i="39" s="1"/>
  <c r="Z760" i="39" s="1"/>
  <c r="L761" i="39"/>
  <c r="N761" i="39" s="1"/>
  <c r="P761" i="39" s="1"/>
  <c r="Z761" i="39" s="1"/>
  <c r="L762" i="39"/>
  <c r="N762" i="39" s="1"/>
  <c r="P762" i="39" s="1"/>
  <c r="L763" i="39"/>
  <c r="N763" i="39" s="1"/>
  <c r="P763" i="39" s="1"/>
  <c r="AI763" i="39" s="1"/>
  <c r="L764" i="39"/>
  <c r="N764" i="39" s="1"/>
  <c r="P764" i="39" s="1"/>
  <c r="Z764" i="39" s="1"/>
  <c r="L765" i="39"/>
  <c r="N765" i="39" s="1"/>
  <c r="P765" i="39" s="1"/>
  <c r="AI765" i="39" s="1"/>
  <c r="L766" i="39"/>
  <c r="N766" i="39" s="1"/>
  <c r="P766" i="39" s="1"/>
  <c r="L767" i="39"/>
  <c r="N767" i="39" s="1"/>
  <c r="P767" i="39" s="1"/>
  <c r="Z767" i="39" s="1"/>
  <c r="L768" i="39"/>
  <c r="N768" i="39" s="1"/>
  <c r="P768" i="39" s="1"/>
  <c r="Z768" i="39" s="1"/>
  <c r="L769" i="39"/>
  <c r="N769" i="39" s="1"/>
  <c r="P769" i="39" s="1"/>
  <c r="AC769" i="39" s="1"/>
  <c r="L770" i="39"/>
  <c r="N770" i="39" s="1"/>
  <c r="P770" i="39" s="1"/>
  <c r="L771" i="39"/>
  <c r="N771" i="39" s="1"/>
  <c r="P771" i="39" s="1"/>
  <c r="L772" i="39"/>
  <c r="N772" i="39" s="1"/>
  <c r="P772" i="39" s="1"/>
  <c r="L773" i="39"/>
  <c r="N773" i="39" s="1"/>
  <c r="P773" i="39" s="1"/>
  <c r="L774" i="39"/>
  <c r="N774" i="39" s="1"/>
  <c r="P774" i="39" s="1"/>
  <c r="L775" i="39"/>
  <c r="N775" i="39" s="1"/>
  <c r="P775" i="39" s="1"/>
  <c r="Z775" i="39" s="1"/>
  <c r="L776" i="39"/>
  <c r="N776" i="39" s="1"/>
  <c r="P776" i="39" s="1"/>
  <c r="AF776" i="39" s="1"/>
  <c r="L777" i="39"/>
  <c r="N777" i="39" s="1"/>
  <c r="P777" i="39" s="1"/>
  <c r="AF777" i="39" s="1"/>
  <c r="L778" i="39"/>
  <c r="N778" i="39" s="1"/>
  <c r="P778" i="39" s="1"/>
  <c r="Z778" i="39" s="1"/>
  <c r="L779" i="39"/>
  <c r="N779" i="39" s="1"/>
  <c r="P779" i="39" s="1"/>
  <c r="L780" i="39"/>
  <c r="N780" i="39" s="1"/>
  <c r="P780" i="39" s="1"/>
  <c r="Z780" i="39" s="1"/>
  <c r="L781" i="39"/>
  <c r="N781" i="39" s="1"/>
  <c r="P781" i="39" s="1"/>
  <c r="Z781" i="39" s="1"/>
  <c r="L782" i="39"/>
  <c r="N782" i="39" s="1"/>
  <c r="P782" i="39" s="1"/>
  <c r="AC782" i="39" s="1"/>
  <c r="L783" i="39"/>
  <c r="N783" i="39" s="1"/>
  <c r="P783" i="39" s="1"/>
  <c r="L784" i="39"/>
  <c r="N784" i="39" s="1"/>
  <c r="P784" i="39" s="1"/>
  <c r="L785" i="39"/>
  <c r="N785" i="39" s="1"/>
  <c r="P785" i="39" s="1"/>
  <c r="L786" i="39"/>
  <c r="N786" i="39" s="1"/>
  <c r="P786" i="39" s="1"/>
  <c r="L787" i="39"/>
  <c r="N787" i="39" s="1"/>
  <c r="P787" i="39" s="1"/>
  <c r="AC787" i="39" s="1"/>
  <c r="L788" i="39"/>
  <c r="N788" i="39" s="1"/>
  <c r="P788" i="39" s="1"/>
  <c r="L789" i="39"/>
  <c r="N789" i="39" s="1"/>
  <c r="P789" i="39" s="1"/>
  <c r="L790" i="39"/>
  <c r="N790" i="39" s="1"/>
  <c r="P790" i="39" s="1"/>
  <c r="L791" i="39"/>
  <c r="N791" i="39" s="1"/>
  <c r="P791" i="39" s="1"/>
  <c r="AF791" i="39" s="1"/>
  <c r="L792" i="39"/>
  <c r="N792" i="39" s="1"/>
  <c r="P792" i="39" s="1"/>
  <c r="Z792" i="39" s="1"/>
  <c r="L793" i="39"/>
  <c r="N793" i="39" s="1"/>
  <c r="P793" i="39" s="1"/>
  <c r="AF793" i="39" s="1"/>
  <c r="L794" i="39"/>
  <c r="N794" i="39" s="1"/>
  <c r="P794" i="39" s="1"/>
  <c r="L795" i="39"/>
  <c r="N795" i="39" s="1"/>
  <c r="P795" i="39" s="1"/>
  <c r="Z795" i="39" s="1"/>
  <c r="L796" i="39"/>
  <c r="N796" i="39" s="1"/>
  <c r="P796" i="39" s="1"/>
  <c r="Z796" i="39" s="1"/>
  <c r="L797" i="39"/>
  <c r="N797" i="39" s="1"/>
  <c r="P797" i="39" s="1"/>
  <c r="L798" i="39"/>
  <c r="N798" i="39" s="1"/>
  <c r="P798" i="39" s="1"/>
  <c r="L799" i="39"/>
  <c r="N799" i="39" s="1"/>
  <c r="P799" i="39" s="1"/>
  <c r="L800" i="39"/>
  <c r="N800" i="39" s="1"/>
  <c r="P800" i="39" s="1"/>
  <c r="AL800" i="39" s="1"/>
  <c r="L801" i="39"/>
  <c r="N801" i="39" s="1"/>
  <c r="P801" i="39" s="1"/>
  <c r="L802" i="39"/>
  <c r="N802" i="39" s="1"/>
  <c r="P802" i="39" s="1"/>
  <c r="L803" i="39"/>
  <c r="N803" i="39" s="1"/>
  <c r="P803" i="39" s="1"/>
  <c r="L804" i="39"/>
  <c r="N804" i="39" s="1"/>
  <c r="P804" i="39" s="1"/>
  <c r="Z804" i="39" s="1"/>
  <c r="L805" i="39"/>
  <c r="N805" i="39" s="1"/>
  <c r="P805" i="39" s="1"/>
  <c r="L806" i="39"/>
  <c r="N806" i="39" s="1"/>
  <c r="P806" i="39" s="1"/>
  <c r="AF806" i="39" s="1"/>
  <c r="L807" i="39"/>
  <c r="N807" i="39" s="1"/>
  <c r="P807" i="39" s="1"/>
  <c r="L808" i="39"/>
  <c r="N808" i="39" s="1"/>
  <c r="P808" i="39" s="1"/>
  <c r="Z808" i="39" s="1"/>
  <c r="L809" i="39"/>
  <c r="N809" i="39" s="1"/>
  <c r="P809" i="39" s="1"/>
  <c r="L810" i="39"/>
  <c r="N810" i="39" s="1"/>
  <c r="P810" i="39" s="1"/>
  <c r="L811" i="39"/>
  <c r="N811" i="39" s="1"/>
  <c r="P811" i="39" s="1"/>
  <c r="Z811" i="39" s="1"/>
  <c r="L812" i="39"/>
  <c r="N812" i="39" s="1"/>
  <c r="P812" i="39" s="1"/>
  <c r="AI812" i="39" s="1"/>
  <c r="L813" i="39"/>
  <c r="N813" i="39" s="1"/>
  <c r="P813" i="39" s="1"/>
  <c r="L814" i="39"/>
  <c r="N814" i="39" s="1"/>
  <c r="P814" i="39" s="1"/>
  <c r="AC814" i="39" s="1"/>
  <c r="L815" i="39"/>
  <c r="N815" i="39" s="1"/>
  <c r="P815" i="39" s="1"/>
  <c r="L816" i="39"/>
  <c r="N816" i="39" s="1"/>
  <c r="P816" i="39" s="1"/>
  <c r="L817" i="39"/>
  <c r="N817" i="39" s="1"/>
  <c r="P817" i="39" s="1"/>
  <c r="AC817" i="39" s="1"/>
  <c r="L818" i="39"/>
  <c r="N818" i="39" s="1"/>
  <c r="P818" i="39" s="1"/>
  <c r="Z818" i="39" s="1"/>
  <c r="L819" i="39"/>
  <c r="N819" i="39" s="1"/>
  <c r="P819" i="39" s="1"/>
  <c r="L820" i="39"/>
  <c r="N820" i="39" s="1"/>
  <c r="P820" i="39" s="1"/>
  <c r="L821" i="39"/>
  <c r="N821" i="39" s="1"/>
  <c r="P821" i="39" s="1"/>
  <c r="L822" i="39"/>
  <c r="N822" i="39" s="1"/>
  <c r="P822" i="39" s="1"/>
  <c r="L823" i="39"/>
  <c r="N823" i="39" s="1"/>
  <c r="P823" i="39" s="1"/>
  <c r="L824" i="39"/>
  <c r="N824" i="39" s="1"/>
  <c r="P824" i="39" s="1"/>
  <c r="L825" i="39"/>
  <c r="N825" i="39" s="1"/>
  <c r="P825" i="39" s="1"/>
  <c r="AL825" i="39" s="1"/>
  <c r="L826" i="39"/>
  <c r="N826" i="39" s="1"/>
  <c r="P826" i="39" s="1"/>
  <c r="L827" i="39"/>
  <c r="N827" i="39" s="1"/>
  <c r="P827" i="39" s="1"/>
  <c r="Z827" i="39" s="1"/>
  <c r="L828" i="39"/>
  <c r="N828" i="39" s="1"/>
  <c r="P828" i="39" s="1"/>
  <c r="AF828" i="39" s="1"/>
  <c r="L829" i="39"/>
  <c r="N829" i="39" s="1"/>
  <c r="P829" i="39" s="1"/>
  <c r="L830" i="39"/>
  <c r="N830" i="39" s="1"/>
  <c r="P830" i="39" s="1"/>
  <c r="L831" i="39"/>
  <c r="N831" i="39" s="1"/>
  <c r="P831" i="39" s="1"/>
  <c r="L832" i="39"/>
  <c r="N832" i="39" s="1"/>
  <c r="P832" i="39" s="1"/>
  <c r="L833" i="39"/>
  <c r="N833" i="39" s="1"/>
  <c r="P833" i="39" s="1"/>
  <c r="L834" i="39"/>
  <c r="N834" i="39" s="1"/>
  <c r="P834" i="39" s="1"/>
  <c r="L835" i="39"/>
  <c r="N835" i="39" s="1"/>
  <c r="P835" i="39" s="1"/>
  <c r="L836" i="39"/>
  <c r="N836" i="39" s="1"/>
  <c r="P836" i="39" s="1"/>
  <c r="L837" i="39"/>
  <c r="N837" i="39" s="1"/>
  <c r="P837" i="39" s="1"/>
  <c r="L838" i="39"/>
  <c r="N838" i="39" s="1"/>
  <c r="P838" i="39" s="1"/>
  <c r="AI838" i="39" s="1"/>
  <c r="L839" i="39"/>
  <c r="N839" i="39" s="1"/>
  <c r="P839" i="39" s="1"/>
  <c r="AC839" i="39" s="1"/>
  <c r="L840" i="39"/>
  <c r="N840" i="39" s="1"/>
  <c r="P840" i="39" s="1"/>
  <c r="AL840" i="39" s="1"/>
  <c r="L841" i="39"/>
  <c r="N841" i="39" s="1"/>
  <c r="P841" i="39" s="1"/>
  <c r="AC841" i="39" s="1"/>
  <c r="L842" i="39"/>
  <c r="N842" i="39" s="1"/>
  <c r="P842" i="39" s="1"/>
  <c r="Z842" i="39" s="1"/>
  <c r="L843" i="39"/>
  <c r="N843" i="39" s="1"/>
  <c r="P843" i="39" s="1"/>
  <c r="Z843" i="39" s="1"/>
  <c r="L844" i="39"/>
  <c r="N844" i="39" s="1"/>
  <c r="P844" i="39" s="1"/>
  <c r="Z844" i="39" s="1"/>
  <c r="L845" i="39"/>
  <c r="N845" i="39" s="1"/>
  <c r="P845" i="39" s="1"/>
  <c r="L846" i="39"/>
  <c r="N846" i="39" s="1"/>
  <c r="P846" i="39" s="1"/>
  <c r="L847" i="39"/>
  <c r="N847" i="39" s="1"/>
  <c r="P847" i="39" s="1"/>
  <c r="L848" i="39"/>
  <c r="N848" i="39" s="1"/>
  <c r="P848" i="39" s="1"/>
  <c r="AI848" i="39" s="1"/>
  <c r="L849" i="39"/>
  <c r="N849" i="39" s="1"/>
  <c r="P849" i="39" s="1"/>
  <c r="L850" i="39"/>
  <c r="N850" i="39" s="1"/>
  <c r="P850" i="39" s="1"/>
  <c r="Z850" i="39" s="1"/>
  <c r="L851" i="39"/>
  <c r="N851" i="39" s="1"/>
  <c r="P851" i="39" s="1"/>
  <c r="Q851" i="39" s="1"/>
  <c r="L852" i="39"/>
  <c r="N852" i="39" s="1"/>
  <c r="P852" i="39" s="1"/>
  <c r="AC852" i="39" s="1"/>
  <c r="L853" i="39"/>
  <c r="N853" i="39" s="1"/>
  <c r="P853" i="39" s="1"/>
  <c r="L854" i="39"/>
  <c r="N854" i="39" s="1"/>
  <c r="P854" i="39" s="1"/>
  <c r="L855" i="39"/>
  <c r="N855" i="39" s="1"/>
  <c r="P855" i="39" s="1"/>
  <c r="L856" i="39"/>
  <c r="N856" i="39" s="1"/>
  <c r="P856" i="39" s="1"/>
  <c r="L857" i="39"/>
  <c r="N857" i="39" s="1"/>
  <c r="P857" i="39" s="1"/>
  <c r="L858" i="39"/>
  <c r="N858" i="39" s="1"/>
  <c r="P858" i="39" s="1"/>
  <c r="L859" i="39"/>
  <c r="N859" i="39" s="1"/>
  <c r="P859" i="39" s="1"/>
  <c r="Z859" i="39" s="1"/>
  <c r="L860" i="39"/>
  <c r="N860" i="39" s="1"/>
  <c r="P860" i="39" s="1"/>
  <c r="L861" i="39"/>
  <c r="N861" i="39" s="1"/>
  <c r="P861" i="39" s="1"/>
  <c r="L862" i="39"/>
  <c r="N862" i="39" s="1"/>
  <c r="P862" i="39" s="1"/>
  <c r="AC862" i="39" s="1"/>
  <c r="L863" i="39"/>
  <c r="N863" i="39" s="1"/>
  <c r="P863" i="39" s="1"/>
  <c r="L864" i="39"/>
  <c r="N864" i="39" s="1"/>
  <c r="P864" i="39" s="1"/>
  <c r="AC864" i="39" s="1"/>
  <c r="L865" i="39"/>
  <c r="N865" i="39" s="1"/>
  <c r="P865" i="39" s="1"/>
  <c r="AF865" i="39" s="1"/>
  <c r="L866" i="39"/>
  <c r="N866" i="39" s="1"/>
  <c r="P866" i="39" s="1"/>
  <c r="L867" i="39"/>
  <c r="N867" i="39" s="1"/>
  <c r="P867" i="39" s="1"/>
  <c r="L868" i="39"/>
  <c r="N868" i="39" s="1"/>
  <c r="P868" i="39" s="1"/>
  <c r="L869" i="39"/>
  <c r="N869" i="39" s="1"/>
  <c r="P869" i="39" s="1"/>
  <c r="AI869" i="39" s="1"/>
  <c r="L870" i="39"/>
  <c r="N870" i="39" s="1"/>
  <c r="P870" i="39" s="1"/>
  <c r="L871" i="39"/>
  <c r="N871" i="39" s="1"/>
  <c r="P871" i="39" s="1"/>
  <c r="L872" i="39"/>
  <c r="N872" i="39" s="1"/>
  <c r="P872" i="39" s="1"/>
  <c r="L873" i="39"/>
  <c r="N873" i="39" s="1"/>
  <c r="P873" i="39" s="1"/>
  <c r="AL873" i="39" s="1"/>
  <c r="L874" i="39"/>
  <c r="N874" i="39" s="1"/>
  <c r="P874" i="39" s="1"/>
  <c r="L875" i="39"/>
  <c r="N875" i="39" s="1"/>
  <c r="P875" i="39" s="1"/>
  <c r="Z875" i="39" s="1"/>
  <c r="L876" i="39"/>
  <c r="N876" i="39" s="1"/>
  <c r="P876" i="39" s="1"/>
  <c r="AC876" i="39" s="1"/>
  <c r="L877" i="39"/>
  <c r="N877" i="39" s="1"/>
  <c r="P877" i="39" s="1"/>
  <c r="Z877" i="39" s="1"/>
  <c r="L878" i="39"/>
  <c r="N878" i="39" s="1"/>
  <c r="P878" i="39" s="1"/>
  <c r="L879" i="39"/>
  <c r="N879" i="39" s="1"/>
  <c r="P879" i="39" s="1"/>
  <c r="AC879" i="39" s="1"/>
  <c r="L880" i="39"/>
  <c r="N880" i="39" s="1"/>
  <c r="P880" i="39" s="1"/>
  <c r="AC880" i="39" s="1"/>
  <c r="L881" i="39"/>
  <c r="N881" i="39" s="1"/>
  <c r="P881" i="39" s="1"/>
  <c r="L882" i="39"/>
  <c r="N882" i="39" s="1"/>
  <c r="P882" i="39" s="1"/>
  <c r="L883" i="39"/>
  <c r="N883" i="39" s="1"/>
  <c r="P883" i="39" s="1"/>
  <c r="L884" i="39"/>
  <c r="N884" i="39" s="1"/>
  <c r="P884" i="39" s="1"/>
  <c r="L885" i="39"/>
  <c r="N885" i="39" s="1"/>
  <c r="P885" i="39" s="1"/>
  <c r="Z885" i="39" s="1"/>
  <c r="L886" i="39"/>
  <c r="N886" i="39" s="1"/>
  <c r="P886" i="39" s="1"/>
  <c r="L887" i="39"/>
  <c r="N887" i="39" s="1"/>
  <c r="P887" i="39" s="1"/>
  <c r="L888" i="39"/>
  <c r="N888" i="39" s="1"/>
  <c r="P888" i="39" s="1"/>
  <c r="L889" i="39"/>
  <c r="N889" i="39" s="1"/>
  <c r="P889" i="39" s="1"/>
  <c r="AF889" i="39" s="1"/>
  <c r="L890" i="39"/>
  <c r="N890" i="39" s="1"/>
  <c r="P890" i="39" s="1"/>
  <c r="L891" i="39"/>
  <c r="N891" i="39" s="1"/>
  <c r="P891" i="39" s="1"/>
  <c r="L892" i="39"/>
  <c r="N892" i="39" s="1"/>
  <c r="P892" i="39" s="1"/>
  <c r="L893" i="39"/>
  <c r="N893" i="39" s="1"/>
  <c r="P893" i="39" s="1"/>
  <c r="L894" i="39"/>
  <c r="N894" i="39" s="1"/>
  <c r="P894" i="39" s="1"/>
  <c r="L895" i="39"/>
  <c r="N895" i="39" s="1"/>
  <c r="P895" i="39" s="1"/>
  <c r="AI895" i="39" s="1"/>
  <c r="L896" i="39"/>
  <c r="N896" i="39" s="1"/>
  <c r="P896" i="39" s="1"/>
  <c r="L897" i="39"/>
  <c r="N897" i="39" s="1"/>
  <c r="P897" i="39" s="1"/>
  <c r="AF897" i="39" s="1"/>
  <c r="L898" i="39"/>
  <c r="N898" i="39" s="1"/>
  <c r="P898" i="39" s="1"/>
  <c r="Z898" i="39" s="1"/>
  <c r="L899" i="39"/>
  <c r="N899" i="39" s="1"/>
  <c r="P899" i="39" s="1"/>
  <c r="Z899" i="39" s="1"/>
  <c r="L900" i="39"/>
  <c r="N900" i="39" s="1"/>
  <c r="P900" i="39" s="1"/>
  <c r="L901" i="39"/>
  <c r="N901" i="39" s="1"/>
  <c r="P901" i="39" s="1"/>
  <c r="AF901" i="39" s="1"/>
  <c r="L902" i="39"/>
  <c r="N902" i="39" s="1"/>
  <c r="P902" i="39" s="1"/>
  <c r="AF902" i="39" s="1"/>
  <c r="L903" i="39"/>
  <c r="N903" i="39" s="1"/>
  <c r="P903" i="39" s="1"/>
  <c r="L904" i="39"/>
  <c r="N904" i="39" s="1"/>
  <c r="P904" i="39" s="1"/>
  <c r="L905" i="39"/>
  <c r="N905" i="39" s="1"/>
  <c r="P905" i="39" s="1"/>
  <c r="L906" i="39"/>
  <c r="N906" i="39" s="1"/>
  <c r="P906" i="39" s="1"/>
  <c r="L907" i="39"/>
  <c r="N907" i="39" s="1"/>
  <c r="P907" i="39" s="1"/>
  <c r="AC907" i="39" s="1"/>
  <c r="L908" i="39"/>
  <c r="N908" i="39" s="1"/>
  <c r="P908" i="39" s="1"/>
  <c r="AC908" i="39" s="1"/>
  <c r="L909" i="39"/>
  <c r="N909" i="39" s="1"/>
  <c r="P909" i="39" s="1"/>
  <c r="L910" i="39"/>
  <c r="N910" i="39" s="1"/>
  <c r="P910" i="39" s="1"/>
  <c r="AI910" i="39" s="1"/>
  <c r="L911" i="39"/>
  <c r="N911" i="39" s="1"/>
  <c r="P911" i="39" s="1"/>
  <c r="L912" i="39"/>
  <c r="N912" i="39" s="1"/>
  <c r="P912" i="39" s="1"/>
  <c r="Z912" i="39" s="1"/>
  <c r="L913" i="39"/>
  <c r="N913" i="39" s="1"/>
  <c r="P913" i="39" s="1"/>
  <c r="Q913" i="39" s="1"/>
  <c r="L914" i="39"/>
  <c r="N914" i="39" s="1"/>
  <c r="P914" i="39" s="1"/>
  <c r="AF914" i="39" s="1"/>
  <c r="L915" i="39"/>
  <c r="N915" i="39" s="1"/>
  <c r="P915" i="39" s="1"/>
  <c r="L916" i="39"/>
  <c r="N916" i="39" s="1"/>
  <c r="P916" i="39" s="1"/>
  <c r="AC916" i="39" s="1"/>
  <c r="L917" i="39"/>
  <c r="N917" i="39" s="1"/>
  <c r="P917" i="39" s="1"/>
  <c r="AC917" i="39" s="1"/>
  <c r="L918" i="39"/>
  <c r="N918" i="39" s="1"/>
  <c r="P918" i="39" s="1"/>
  <c r="AC918" i="39" s="1"/>
  <c r="L919" i="39"/>
  <c r="N919" i="39" s="1"/>
  <c r="P919" i="39" s="1"/>
  <c r="AC919" i="39" s="1"/>
  <c r="L920" i="39"/>
  <c r="N920" i="39" s="1"/>
  <c r="P920" i="39" s="1"/>
  <c r="L921" i="39"/>
  <c r="N921" i="39" s="1"/>
  <c r="P921" i="39" s="1"/>
  <c r="L922" i="39"/>
  <c r="N922" i="39" s="1"/>
  <c r="P922" i="39" s="1"/>
  <c r="Z922" i="39" s="1"/>
  <c r="L923" i="39"/>
  <c r="N923" i="39" s="1"/>
  <c r="P923" i="39" s="1"/>
  <c r="AC923" i="39" s="1"/>
  <c r="L924" i="39"/>
  <c r="N924" i="39" s="1"/>
  <c r="P924" i="39" s="1"/>
  <c r="AF924" i="39" s="1"/>
  <c r="L925" i="39"/>
  <c r="N925" i="39" s="1"/>
  <c r="P925" i="39" s="1"/>
  <c r="AL925" i="39" s="1"/>
  <c r="L926" i="39"/>
  <c r="N926" i="39" s="1"/>
  <c r="P926" i="39" s="1"/>
  <c r="L927" i="39"/>
  <c r="N927" i="39" s="1"/>
  <c r="P927" i="39" s="1"/>
  <c r="L928" i="39"/>
  <c r="N928" i="39" s="1"/>
  <c r="P928" i="39" s="1"/>
  <c r="L929" i="39"/>
  <c r="N929" i="39" s="1"/>
  <c r="P929" i="39" s="1"/>
  <c r="L930" i="39"/>
  <c r="N930" i="39" s="1"/>
  <c r="P930" i="39" s="1"/>
  <c r="L931" i="39"/>
  <c r="N931" i="39" s="1"/>
  <c r="P931" i="39" s="1"/>
  <c r="Z931" i="39" s="1"/>
  <c r="L932" i="39"/>
  <c r="N932" i="39" s="1"/>
  <c r="P932" i="39" s="1"/>
  <c r="Z932" i="39" s="1"/>
  <c r="L933" i="39"/>
  <c r="N933" i="39" s="1"/>
  <c r="P933" i="39" s="1"/>
  <c r="L934" i="39"/>
  <c r="N934" i="39" s="1"/>
  <c r="P934" i="39" s="1"/>
  <c r="Z934" i="39" s="1"/>
  <c r="L935" i="39"/>
  <c r="N935" i="39" s="1"/>
  <c r="P935" i="39" s="1"/>
  <c r="Q935" i="39" s="1"/>
  <c r="L936" i="39"/>
  <c r="N936" i="39" s="1"/>
  <c r="P936" i="39" s="1"/>
  <c r="L937" i="39"/>
  <c r="N937" i="39" s="1"/>
  <c r="P937" i="39" s="1"/>
  <c r="L938" i="39"/>
  <c r="N938" i="39" s="1"/>
  <c r="P938" i="39" s="1"/>
  <c r="Q938" i="39" s="1"/>
  <c r="L939" i="39"/>
  <c r="N939" i="39" s="1"/>
  <c r="P939" i="39" s="1"/>
  <c r="AC939" i="39" s="1"/>
  <c r="L940" i="39"/>
  <c r="N940" i="39" s="1"/>
  <c r="P940" i="39" s="1"/>
  <c r="AC940" i="39" s="1"/>
  <c r="L941" i="39"/>
  <c r="N941" i="39" s="1"/>
  <c r="P941" i="39" s="1"/>
  <c r="L942" i="39"/>
  <c r="N942" i="39" s="1"/>
  <c r="P942" i="39" s="1"/>
  <c r="L943" i="39"/>
  <c r="N943" i="39" s="1"/>
  <c r="P943" i="39" s="1"/>
  <c r="AF943" i="39" s="1"/>
  <c r="L944" i="39"/>
  <c r="N944" i="39" s="1"/>
  <c r="P944" i="39" s="1"/>
  <c r="L945" i="39"/>
  <c r="N945" i="39" s="1"/>
  <c r="P945" i="39" s="1"/>
  <c r="AI945" i="39" s="1"/>
  <c r="L946" i="39"/>
  <c r="N946" i="39" s="1"/>
  <c r="P946" i="39" s="1"/>
  <c r="AC946" i="39" s="1"/>
  <c r="L947" i="39"/>
  <c r="N947" i="39" s="1"/>
  <c r="P947" i="39" s="1"/>
  <c r="Z947" i="39" s="1"/>
  <c r="L948" i="39"/>
  <c r="N948" i="39" s="1"/>
  <c r="P948" i="39" s="1"/>
  <c r="L949" i="39"/>
  <c r="N949" i="39" s="1"/>
  <c r="P949" i="39" s="1"/>
  <c r="Z949" i="39" s="1"/>
  <c r="L950" i="39"/>
  <c r="N950" i="39" s="1"/>
  <c r="P950" i="39" s="1"/>
  <c r="L951" i="39"/>
  <c r="N951" i="39" s="1"/>
  <c r="P951" i="39" s="1"/>
  <c r="L952" i="39"/>
  <c r="N952" i="39" s="1"/>
  <c r="P952" i="39" s="1"/>
  <c r="L953" i="39"/>
  <c r="N953" i="39" s="1"/>
  <c r="P953" i="39" s="1"/>
  <c r="AC953" i="39" s="1"/>
  <c r="L954" i="39"/>
  <c r="N954" i="39" s="1"/>
  <c r="P954" i="39" s="1"/>
  <c r="L955" i="39"/>
  <c r="N955" i="39" s="1"/>
  <c r="P955" i="39" s="1"/>
  <c r="Z955" i="39" s="1"/>
  <c r="L956" i="39"/>
  <c r="N956" i="39" s="1"/>
  <c r="P956" i="39" s="1"/>
  <c r="L957" i="39"/>
  <c r="N957" i="39" s="1"/>
  <c r="P957" i="39" s="1"/>
  <c r="L958" i="39"/>
  <c r="N958" i="39" s="1"/>
  <c r="P958" i="39" s="1"/>
  <c r="L959" i="39"/>
  <c r="N959" i="39" s="1"/>
  <c r="P959" i="39" s="1"/>
  <c r="L960" i="39"/>
  <c r="N960" i="39" s="1"/>
  <c r="P960" i="39" s="1"/>
  <c r="AF960" i="39" s="1"/>
  <c r="L961" i="39"/>
  <c r="N961" i="39" s="1"/>
  <c r="P961" i="39" s="1"/>
  <c r="Z961" i="39" s="1"/>
  <c r="L962" i="39"/>
  <c r="N962" i="39" s="1"/>
  <c r="P962" i="39" s="1"/>
  <c r="Z962" i="39" s="1"/>
  <c r="L963" i="39"/>
  <c r="N963" i="39" s="1"/>
  <c r="P963" i="39" s="1"/>
  <c r="L964" i="39"/>
  <c r="N964" i="39" s="1"/>
  <c r="P964" i="39" s="1"/>
  <c r="L965" i="39"/>
  <c r="N965" i="39" s="1"/>
  <c r="P965" i="39" s="1"/>
  <c r="L966" i="39"/>
  <c r="N966" i="39" s="1"/>
  <c r="P966" i="39" s="1"/>
  <c r="L967" i="39"/>
  <c r="N967" i="39" s="1"/>
  <c r="P967" i="39" s="1"/>
  <c r="L968" i="39"/>
  <c r="N968" i="39" s="1"/>
  <c r="P968" i="39" s="1"/>
  <c r="AF968" i="39" s="1"/>
  <c r="L969" i="39"/>
  <c r="N969" i="39" s="1"/>
  <c r="P969" i="39" s="1"/>
  <c r="L970" i="39"/>
  <c r="N970" i="39" s="1"/>
  <c r="P970" i="39" s="1"/>
  <c r="L971" i="39"/>
  <c r="N971" i="39" s="1"/>
  <c r="P971" i="39" s="1"/>
  <c r="L972" i="39"/>
  <c r="N972" i="39" s="1"/>
  <c r="P972" i="39" s="1"/>
  <c r="Z972" i="39" s="1"/>
  <c r="L973" i="39"/>
  <c r="N973" i="39" s="1"/>
  <c r="P973" i="39" s="1"/>
  <c r="L974" i="39"/>
  <c r="N974" i="39" s="1"/>
  <c r="P974" i="39" s="1"/>
  <c r="L975" i="39"/>
  <c r="N975" i="39" s="1"/>
  <c r="P975" i="39" s="1"/>
  <c r="L976" i="39"/>
  <c r="N976" i="39" s="1"/>
  <c r="P976" i="39" s="1"/>
  <c r="L977" i="39"/>
  <c r="N977" i="39" s="1"/>
  <c r="P977" i="39" s="1"/>
  <c r="L978" i="39"/>
  <c r="N978" i="39" s="1"/>
  <c r="P978" i="39" s="1"/>
  <c r="L979" i="39"/>
  <c r="N979" i="39" s="1"/>
  <c r="P979" i="39" s="1"/>
  <c r="AC979" i="39" s="1"/>
  <c r="L980" i="39"/>
  <c r="N980" i="39" s="1"/>
  <c r="P980" i="39" s="1"/>
  <c r="Q980" i="39" s="1"/>
  <c r="L981" i="39"/>
  <c r="N981" i="39" s="1"/>
  <c r="P981" i="39" s="1"/>
  <c r="Z981" i="39" s="1"/>
  <c r="L982" i="39"/>
  <c r="N982" i="39" s="1"/>
  <c r="P982" i="39" s="1"/>
  <c r="AL982" i="39" s="1"/>
  <c r="L983" i="39"/>
  <c r="N983" i="39" s="1"/>
  <c r="P983" i="39" s="1"/>
  <c r="L984" i="39"/>
  <c r="N984" i="39" s="1"/>
  <c r="P984" i="39" s="1"/>
  <c r="Z984" i="39" s="1"/>
  <c r="L985" i="39"/>
  <c r="N985" i="39" s="1"/>
  <c r="P985" i="39" s="1"/>
  <c r="L986" i="39"/>
  <c r="N986" i="39" s="1"/>
  <c r="P986" i="39" s="1"/>
  <c r="L987" i="39"/>
  <c r="N987" i="39" s="1"/>
  <c r="P987" i="39" s="1"/>
  <c r="Z987" i="39" s="1"/>
  <c r="L988" i="39"/>
  <c r="N988" i="39" s="1"/>
  <c r="P988" i="39" s="1"/>
  <c r="Z988" i="39" s="1"/>
  <c r="L989" i="39"/>
  <c r="N989" i="39" s="1"/>
  <c r="P989" i="39" s="1"/>
  <c r="L990" i="39"/>
  <c r="N990" i="39" s="1"/>
  <c r="P990" i="39" s="1"/>
  <c r="L991" i="39"/>
  <c r="N991" i="39" s="1"/>
  <c r="P991" i="39" s="1"/>
  <c r="AL991" i="39" s="1"/>
  <c r="L992" i="39"/>
  <c r="N992" i="39" s="1"/>
  <c r="P992" i="39" s="1"/>
  <c r="AL992" i="39" s="1"/>
  <c r="L993" i="39"/>
  <c r="N993" i="39" s="1"/>
  <c r="P993" i="39" s="1"/>
  <c r="L994" i="39"/>
  <c r="N994" i="39" s="1"/>
  <c r="P994" i="39" s="1"/>
  <c r="AC994" i="39" s="1"/>
  <c r="L995" i="39"/>
  <c r="N995" i="39" s="1"/>
  <c r="P995" i="39" s="1"/>
  <c r="AL995" i="39" s="1"/>
  <c r="L996" i="39"/>
  <c r="N996" i="39" s="1"/>
  <c r="P996" i="39" s="1"/>
  <c r="Z996" i="39" s="1"/>
  <c r="L997" i="39"/>
  <c r="N997" i="39" s="1"/>
  <c r="P997" i="39" s="1"/>
  <c r="Z997" i="39" s="1"/>
  <c r="L998" i="39"/>
  <c r="N998" i="39" s="1"/>
  <c r="P998" i="39" s="1"/>
  <c r="AC998" i="39" s="1"/>
  <c r="L999" i="39"/>
  <c r="N999" i="39" s="1"/>
  <c r="P999" i="39" s="1"/>
  <c r="L1000" i="39"/>
  <c r="N1000" i="39" s="1"/>
  <c r="P1000" i="39" s="1"/>
  <c r="Z1000" i="39" s="1"/>
  <c r="L1001" i="39"/>
  <c r="N1001" i="39" s="1"/>
  <c r="P1001" i="39" s="1"/>
  <c r="Z1001" i="39" s="1"/>
  <c r="L1002" i="39"/>
  <c r="N1002" i="39" s="1"/>
  <c r="P1002" i="39" s="1"/>
  <c r="L1003" i="39"/>
  <c r="N1003" i="39" s="1"/>
  <c r="P1003" i="39" s="1"/>
  <c r="L1004" i="39"/>
  <c r="N1004" i="39" s="1"/>
  <c r="P1004" i="39" s="1"/>
  <c r="L1005" i="39"/>
  <c r="N1005" i="39" s="1"/>
  <c r="P1005" i="39" s="1"/>
  <c r="Z1005" i="39" s="1"/>
  <c r="L1006" i="39"/>
  <c r="N1006" i="39" s="1"/>
  <c r="P1006" i="39" s="1"/>
  <c r="AI1006" i="39" s="1"/>
  <c r="L1007" i="39"/>
  <c r="N1007" i="39" s="1"/>
  <c r="P1007" i="39" s="1"/>
  <c r="L1008" i="39"/>
  <c r="N1008" i="39" s="1"/>
  <c r="P1008" i="39" s="1"/>
  <c r="L1009" i="39"/>
  <c r="N1009" i="39" s="1"/>
  <c r="P1009" i="39" s="1"/>
  <c r="AI1009" i="39" s="1"/>
  <c r="L1010" i="39"/>
  <c r="N1010" i="39" s="1"/>
  <c r="P1010" i="39" s="1"/>
  <c r="AF1010" i="39" s="1"/>
  <c r="L1011" i="39"/>
  <c r="N1011" i="39" s="1"/>
  <c r="P1011" i="39" s="1"/>
  <c r="L1012" i="39"/>
  <c r="N1012" i="39" s="1"/>
  <c r="P1012" i="39" s="1"/>
  <c r="Z1012" i="39" s="1"/>
  <c r="L1013" i="39"/>
  <c r="N1013" i="39" s="1"/>
  <c r="P1013" i="39" s="1"/>
  <c r="Z1013" i="39" s="1"/>
  <c r="L1014" i="39"/>
  <c r="N1014" i="39" s="1"/>
  <c r="P1014" i="39" s="1"/>
  <c r="L1015" i="39"/>
  <c r="N1015" i="39" s="1"/>
  <c r="P1015" i="39" s="1"/>
  <c r="AI1015" i="39" s="1"/>
  <c r="L1016" i="39"/>
  <c r="N1016" i="39" s="1"/>
  <c r="P1016" i="39" s="1"/>
  <c r="Z1016" i="39" s="1"/>
  <c r="L1017" i="39"/>
  <c r="N1017" i="39" s="1"/>
  <c r="P1017" i="39" s="1"/>
  <c r="L1018" i="39"/>
  <c r="N1018" i="39" s="1"/>
  <c r="P1018" i="39" s="1"/>
  <c r="AC1018" i="39" s="1"/>
  <c r="L1019" i="39"/>
  <c r="N1019" i="39" s="1"/>
  <c r="P1019" i="39" s="1"/>
  <c r="AF1019" i="39" s="1"/>
  <c r="L1020" i="39"/>
  <c r="N1020" i="39" s="1"/>
  <c r="P1020" i="39" s="1"/>
  <c r="AL1020" i="39" s="1"/>
  <c r="L1021" i="39"/>
  <c r="N1021" i="39" s="1"/>
  <c r="P1021" i="39" s="1"/>
  <c r="L1022" i="39"/>
  <c r="N1022" i="39" s="1"/>
  <c r="P1022" i="39" s="1"/>
  <c r="L1023" i="39"/>
  <c r="N1023" i="39" s="1"/>
  <c r="P1023" i="39" s="1"/>
  <c r="L1024" i="39"/>
  <c r="N1024" i="39" s="1"/>
  <c r="P1024" i="39" s="1"/>
  <c r="L1025" i="39"/>
  <c r="N1025" i="39" s="1"/>
  <c r="P1025" i="39" s="1"/>
  <c r="L1026" i="39"/>
  <c r="N1026" i="39" s="1"/>
  <c r="P1026" i="39" s="1"/>
  <c r="L1027" i="39"/>
  <c r="N1027" i="39" s="1"/>
  <c r="P1027" i="39" s="1"/>
  <c r="Z1027" i="39" s="1"/>
  <c r="L1028" i="39"/>
  <c r="N1028" i="39" s="1"/>
  <c r="P1028" i="39" s="1"/>
  <c r="L1029" i="39"/>
  <c r="N1029" i="39" s="1"/>
  <c r="P1029" i="39" s="1"/>
  <c r="L1030" i="39"/>
  <c r="N1030" i="39" s="1"/>
  <c r="P1030" i="39" s="1"/>
  <c r="Z1030" i="39" s="1"/>
  <c r="L1031" i="39"/>
  <c r="N1031" i="39" s="1"/>
  <c r="P1031" i="39" s="1"/>
  <c r="L1032" i="39"/>
  <c r="N1032" i="39" s="1"/>
  <c r="P1032" i="39" s="1"/>
  <c r="AC1032" i="39" s="1"/>
  <c r="L1033" i="39"/>
  <c r="N1033" i="39" s="1"/>
  <c r="P1033" i="39" s="1"/>
  <c r="L1034" i="39"/>
  <c r="N1034" i="39" s="1"/>
  <c r="P1034" i="39" s="1"/>
  <c r="L1035" i="39"/>
  <c r="N1035" i="39" s="1"/>
  <c r="P1035" i="39" s="1"/>
  <c r="L1036" i="39"/>
  <c r="N1036" i="39" s="1"/>
  <c r="P1036" i="39" s="1"/>
  <c r="AC1036" i="39" s="1"/>
  <c r="L1037" i="39"/>
  <c r="N1037" i="39" s="1"/>
  <c r="P1037" i="39" s="1"/>
  <c r="Z1037" i="39" s="1"/>
  <c r="L1038" i="39"/>
  <c r="N1038" i="39" s="1"/>
  <c r="P1038" i="39" s="1"/>
  <c r="L1039" i="39"/>
  <c r="N1039" i="39" s="1"/>
  <c r="P1039" i="39" s="1"/>
  <c r="Q1039" i="39" s="1"/>
  <c r="L1040" i="39"/>
  <c r="N1040" i="39" s="1"/>
  <c r="P1040" i="39" s="1"/>
  <c r="AI1040" i="39" s="1"/>
  <c r="L1041" i="39"/>
  <c r="N1041" i="39" s="1"/>
  <c r="P1041" i="39" s="1"/>
  <c r="AL1041" i="39" s="1"/>
  <c r="L1042" i="39"/>
  <c r="N1042" i="39" s="1"/>
  <c r="P1042" i="39" s="1"/>
  <c r="L1043" i="39"/>
  <c r="N1043" i="39" s="1"/>
  <c r="P1043" i="39" s="1"/>
  <c r="Z1043" i="39" s="1"/>
  <c r="L1044" i="39"/>
  <c r="N1044" i="39" s="1"/>
  <c r="P1044" i="39" s="1"/>
  <c r="Q1044" i="39" s="1"/>
  <c r="L1045" i="39"/>
  <c r="N1045" i="39" s="1"/>
  <c r="P1045" i="39" s="1"/>
  <c r="AI1045" i="39" s="1"/>
  <c r="L1046" i="39"/>
  <c r="N1046" i="39" s="1"/>
  <c r="P1046" i="39" s="1"/>
  <c r="L1047" i="39"/>
  <c r="N1047" i="39" s="1"/>
  <c r="P1047" i="39" s="1"/>
  <c r="L1048" i="39"/>
  <c r="N1048" i="39" s="1"/>
  <c r="P1048" i="39" s="1"/>
  <c r="L1049" i="39"/>
  <c r="N1049" i="39" s="1"/>
  <c r="P1049" i="39" s="1"/>
  <c r="L1050" i="39"/>
  <c r="N1050" i="39" s="1"/>
  <c r="P1050" i="39" s="1"/>
  <c r="L1051" i="39"/>
  <c r="N1051" i="39" s="1"/>
  <c r="P1051" i="39" s="1"/>
  <c r="Q1051" i="39" s="1"/>
  <c r="L1052" i="39"/>
  <c r="N1052" i="39" s="1"/>
  <c r="P1052" i="39" s="1"/>
  <c r="L1053" i="39"/>
  <c r="N1053" i="39" s="1"/>
  <c r="P1053" i="39" s="1"/>
  <c r="L1054" i="39"/>
  <c r="N1054" i="39" s="1"/>
  <c r="P1054" i="39" s="1"/>
  <c r="L1055" i="39"/>
  <c r="N1055" i="39" s="1"/>
  <c r="P1055" i="39" s="1"/>
  <c r="L1056" i="39"/>
  <c r="N1056" i="39" s="1"/>
  <c r="P1056" i="39" s="1"/>
  <c r="L1057" i="39"/>
  <c r="N1057" i="39" s="1"/>
  <c r="P1057" i="39" s="1"/>
  <c r="AL1057" i="39" s="1"/>
  <c r="L1058" i="39"/>
  <c r="N1058" i="39" s="1"/>
  <c r="P1058" i="39" s="1"/>
  <c r="AL1058" i="39" s="1"/>
  <c r="L1059" i="39"/>
  <c r="N1059" i="39" s="1"/>
  <c r="P1059" i="39" s="1"/>
  <c r="AC1059" i="39" s="1"/>
  <c r="L1060" i="39"/>
  <c r="N1060" i="39" s="1"/>
  <c r="P1060" i="39" s="1"/>
  <c r="AC1060" i="39" s="1"/>
  <c r="L1061" i="39"/>
  <c r="N1061" i="39" s="1"/>
  <c r="P1061" i="39" s="1"/>
  <c r="AI1061" i="39" s="1"/>
  <c r="L1062" i="39"/>
  <c r="N1062" i="39" s="1"/>
  <c r="P1062" i="39" s="1"/>
  <c r="L1063" i="39"/>
  <c r="N1063" i="39" s="1"/>
  <c r="P1063" i="39" s="1"/>
  <c r="AL1063" i="39" s="1"/>
  <c r="L1064" i="39"/>
  <c r="N1064" i="39" s="1"/>
  <c r="P1064" i="39" s="1"/>
  <c r="L1065" i="39"/>
  <c r="N1065" i="39" s="1"/>
  <c r="P1065" i="39" s="1"/>
  <c r="L1066" i="39"/>
  <c r="N1066" i="39" s="1"/>
  <c r="P1066" i="39" s="1"/>
  <c r="AF1066" i="39" s="1"/>
  <c r="L1067" i="39"/>
  <c r="N1067" i="39" s="1"/>
  <c r="P1067" i="39" s="1"/>
  <c r="L1068" i="39"/>
  <c r="N1068" i="39" s="1"/>
  <c r="P1068" i="39" s="1"/>
  <c r="Z1068" i="39" s="1"/>
  <c r="L1069" i="39"/>
  <c r="N1069" i="39" s="1"/>
  <c r="P1069" i="39" s="1"/>
  <c r="Z1069" i="39" s="1"/>
  <c r="L1070" i="39"/>
  <c r="N1070" i="39" s="1"/>
  <c r="P1070" i="39" s="1"/>
  <c r="L1071" i="39"/>
  <c r="N1071" i="39" s="1"/>
  <c r="P1071" i="39" s="1"/>
  <c r="L1072" i="39"/>
  <c r="N1072" i="39" s="1"/>
  <c r="P1072" i="39" s="1"/>
  <c r="L1073" i="39"/>
  <c r="N1073" i="39" s="1"/>
  <c r="P1073" i="39" s="1"/>
  <c r="L1074" i="39"/>
  <c r="N1074" i="39" s="1"/>
  <c r="P1074" i="39" s="1"/>
  <c r="L1075" i="39"/>
  <c r="N1075" i="39" s="1"/>
  <c r="P1075" i="39" s="1"/>
  <c r="L1076" i="39"/>
  <c r="N1076" i="39" s="1"/>
  <c r="P1076" i="39" s="1"/>
  <c r="L1077" i="39"/>
  <c r="N1077" i="39" s="1"/>
  <c r="P1077" i="39" s="1"/>
  <c r="L1078" i="39"/>
  <c r="N1078" i="39" s="1"/>
  <c r="P1078" i="39" s="1"/>
  <c r="L1079" i="39"/>
  <c r="N1079" i="39" s="1"/>
  <c r="P1079" i="39" s="1"/>
  <c r="AF1079" i="39" s="1"/>
  <c r="L1080" i="39"/>
  <c r="N1080" i="39" s="1"/>
  <c r="P1080" i="39" s="1"/>
  <c r="Z1080" i="39" s="1"/>
  <c r="L1081" i="39"/>
  <c r="N1081" i="39" s="1"/>
  <c r="P1081" i="39" s="1"/>
  <c r="Z1081" i="39" s="1"/>
  <c r="L1082" i="39"/>
  <c r="N1082" i="39" s="1"/>
  <c r="P1082" i="39" s="1"/>
  <c r="Q1082" i="39" s="1"/>
  <c r="L1083" i="39"/>
  <c r="N1083" i="39" s="1"/>
  <c r="P1083" i="39" s="1"/>
  <c r="L1084" i="39"/>
  <c r="N1084" i="39" s="1"/>
  <c r="P1084" i="39" s="1"/>
  <c r="L1085" i="39"/>
  <c r="N1085" i="39" s="1"/>
  <c r="P1085" i="39" s="1"/>
  <c r="L1086" i="39"/>
  <c r="N1086" i="39" s="1"/>
  <c r="P1086" i="39" s="1"/>
  <c r="L1087" i="39"/>
  <c r="N1087" i="39" s="1"/>
  <c r="P1087" i="39" s="1"/>
  <c r="L1088" i="39"/>
  <c r="N1088" i="39" s="1"/>
  <c r="P1088" i="39" s="1"/>
  <c r="L1089" i="39"/>
  <c r="N1089" i="39" s="1"/>
  <c r="P1089" i="39" s="1"/>
  <c r="L1090" i="39"/>
  <c r="N1090" i="39" s="1"/>
  <c r="P1090" i="39" s="1"/>
  <c r="Z1090" i="39" s="1"/>
  <c r="L1091" i="39"/>
  <c r="N1091" i="39" s="1"/>
  <c r="P1091" i="39" s="1"/>
  <c r="L1092" i="39"/>
  <c r="N1092" i="39" s="1"/>
  <c r="P1092" i="39" s="1"/>
  <c r="AF1092" i="39" s="1"/>
  <c r="L1093" i="39"/>
  <c r="N1093" i="39" s="1"/>
  <c r="P1093" i="39" s="1"/>
  <c r="Z1093" i="39" s="1"/>
  <c r="L1094" i="39"/>
  <c r="N1094" i="39" s="1"/>
  <c r="P1094" i="39" s="1"/>
  <c r="AL1094" i="39" s="1"/>
  <c r="L1095" i="39"/>
  <c r="N1095" i="39" s="1"/>
  <c r="P1095" i="39" s="1"/>
  <c r="L1096" i="39"/>
  <c r="N1096" i="39" s="1"/>
  <c r="P1096" i="39" s="1"/>
  <c r="L1097" i="39"/>
  <c r="N1097" i="39" s="1"/>
  <c r="P1097" i="39" s="1"/>
  <c r="L1098" i="39"/>
  <c r="N1098" i="39" s="1"/>
  <c r="P1098" i="39" s="1"/>
  <c r="L1099" i="39"/>
  <c r="N1099" i="39" s="1"/>
  <c r="P1099" i="39" s="1"/>
  <c r="L1100" i="39"/>
  <c r="N1100" i="39" s="1"/>
  <c r="P1100" i="39" s="1"/>
  <c r="Z1100" i="39" s="1"/>
  <c r="L1101" i="39"/>
  <c r="N1101" i="39" s="1"/>
  <c r="P1101" i="39" s="1"/>
  <c r="Z1101" i="39" s="1"/>
  <c r="L1102" i="39"/>
  <c r="N1102" i="39" s="1"/>
  <c r="P1102" i="39" s="1"/>
  <c r="AI1102" i="39" s="1"/>
  <c r="L1103" i="39"/>
  <c r="N1103" i="39" s="1"/>
  <c r="P1103" i="39" s="1"/>
  <c r="AF1103" i="39" s="1"/>
  <c r="L1104" i="39"/>
  <c r="N1104" i="39" s="1"/>
  <c r="P1104" i="39" s="1"/>
  <c r="AL1104" i="39" s="1"/>
  <c r="L1105" i="39"/>
  <c r="N1105" i="39" s="1"/>
  <c r="P1105" i="39" s="1"/>
  <c r="L1106" i="39"/>
  <c r="N1106" i="39" s="1"/>
  <c r="P1106" i="39" s="1"/>
  <c r="L1107" i="39"/>
  <c r="N1107" i="39" s="1"/>
  <c r="P1107" i="39" s="1"/>
  <c r="L1108" i="39"/>
  <c r="N1108" i="39" s="1"/>
  <c r="P1108" i="39" s="1"/>
  <c r="L1109" i="39"/>
  <c r="N1109" i="39" s="1"/>
  <c r="P1109" i="39" s="1"/>
  <c r="L1110" i="39"/>
  <c r="N1110" i="39" s="1"/>
  <c r="P1110" i="39" s="1"/>
  <c r="L1111" i="39"/>
  <c r="N1111" i="39" s="1"/>
  <c r="P1111" i="39" s="1"/>
  <c r="AC1111" i="39" s="1"/>
  <c r="L1112" i="39"/>
  <c r="N1112" i="39" s="1"/>
  <c r="P1112" i="39" s="1"/>
  <c r="AC1112" i="39" s="1"/>
  <c r="L1113" i="39"/>
  <c r="N1113" i="39" s="1"/>
  <c r="P1113" i="39" s="1"/>
  <c r="AF1113" i="39" s="1"/>
  <c r="L1114" i="39"/>
  <c r="N1114" i="39" s="1"/>
  <c r="P1114" i="39" s="1"/>
  <c r="AI1114" i="39" s="1"/>
  <c r="L1115" i="39"/>
  <c r="N1115" i="39" s="1"/>
  <c r="P1115" i="39" s="1"/>
  <c r="L1116" i="39"/>
  <c r="N1116" i="39" s="1"/>
  <c r="P1116" i="39" s="1"/>
  <c r="L1117" i="39"/>
  <c r="N1117" i="39" s="1"/>
  <c r="P1117" i="39" s="1"/>
  <c r="L1118" i="39"/>
  <c r="N1118" i="39" s="1"/>
  <c r="P1118" i="39" s="1"/>
  <c r="AL1118" i="39" s="1"/>
  <c r="L1119" i="39"/>
  <c r="N1119" i="39" s="1"/>
  <c r="P1119" i="39" s="1"/>
  <c r="L1120" i="39"/>
  <c r="N1120" i="39" s="1"/>
  <c r="P1120" i="39" s="1"/>
  <c r="Z1120" i="39" s="1"/>
  <c r="L1121" i="39"/>
  <c r="N1121" i="39" s="1"/>
  <c r="P1121" i="39" s="1"/>
  <c r="Z1121" i="39" s="1"/>
  <c r="L1122" i="39"/>
  <c r="N1122" i="39" s="1"/>
  <c r="P1122" i="39" s="1"/>
  <c r="L1123" i="39"/>
  <c r="N1123" i="39" s="1"/>
  <c r="P1123" i="39" s="1"/>
  <c r="Q1123" i="39" s="1"/>
  <c r="L1124" i="39"/>
  <c r="N1124" i="39" s="1"/>
  <c r="P1124" i="39" s="1"/>
  <c r="L1125" i="39"/>
  <c r="N1125" i="39" s="1"/>
  <c r="P1125" i="39" s="1"/>
  <c r="L1126" i="39"/>
  <c r="N1126" i="39" s="1"/>
  <c r="P1126" i="39" s="1"/>
  <c r="Z1126" i="39" s="1"/>
  <c r="L1127" i="39"/>
  <c r="N1127" i="39" s="1"/>
  <c r="P1127" i="39" s="1"/>
  <c r="L1128" i="39"/>
  <c r="N1128" i="39" s="1"/>
  <c r="P1128" i="39" s="1"/>
  <c r="AF1128" i="39" s="1"/>
  <c r="L1129" i="39"/>
  <c r="N1129" i="39" s="1"/>
  <c r="P1129" i="39" s="1"/>
  <c r="L1130" i="39"/>
  <c r="N1130" i="39" s="1"/>
  <c r="P1130" i="39" s="1"/>
  <c r="L1131" i="39"/>
  <c r="N1131" i="39" s="1"/>
  <c r="P1131" i="39" s="1"/>
  <c r="L1132" i="39"/>
  <c r="N1132" i="39" s="1"/>
  <c r="P1132" i="39" s="1"/>
  <c r="L1133" i="39"/>
  <c r="N1133" i="39" s="1"/>
  <c r="P1133" i="39" s="1"/>
  <c r="L1134" i="39"/>
  <c r="N1134" i="39" s="1"/>
  <c r="P1134" i="39" s="1"/>
  <c r="AF1134" i="39" s="1"/>
  <c r="L1135" i="39"/>
  <c r="N1135" i="39" s="1"/>
  <c r="P1135" i="39" s="1"/>
  <c r="L1136" i="39"/>
  <c r="N1136" i="39" s="1"/>
  <c r="P1136" i="39" s="1"/>
  <c r="AL1136" i="39" s="1"/>
  <c r="L1137" i="39"/>
  <c r="N1137" i="39" s="1"/>
  <c r="P1137" i="39" s="1"/>
  <c r="AF1137" i="39" s="1"/>
  <c r="L1138" i="39"/>
  <c r="N1138" i="39" s="1"/>
  <c r="P1138" i="39" s="1"/>
  <c r="L1139" i="39"/>
  <c r="N1139" i="39" s="1"/>
  <c r="P1139" i="39" s="1"/>
  <c r="L1140" i="39"/>
  <c r="N1140" i="39" s="1"/>
  <c r="P1140" i="39" s="1"/>
  <c r="L1141" i="39"/>
  <c r="N1141" i="39" s="1"/>
  <c r="P1141" i="39" s="1"/>
  <c r="L1142" i="39"/>
  <c r="N1142" i="39" s="1"/>
  <c r="P1142" i="39" s="1"/>
  <c r="AF1142" i="39" s="1"/>
  <c r="L1143" i="39"/>
  <c r="N1143" i="39" s="1"/>
  <c r="P1143" i="39" s="1"/>
  <c r="L1144" i="39"/>
  <c r="N1144" i="39" s="1"/>
  <c r="P1144" i="39" s="1"/>
  <c r="L1145" i="39"/>
  <c r="N1145" i="39" s="1"/>
  <c r="P1145" i="39" s="1"/>
  <c r="L1146" i="39"/>
  <c r="N1146" i="39" s="1"/>
  <c r="P1146" i="39" s="1"/>
  <c r="L1147" i="39"/>
  <c r="N1147" i="39" s="1"/>
  <c r="P1147" i="39" s="1"/>
  <c r="AL1147" i="39" s="1"/>
  <c r="L1148" i="39"/>
  <c r="N1148" i="39" s="1"/>
  <c r="P1148" i="39" s="1"/>
  <c r="L1149" i="39"/>
  <c r="N1149" i="39" s="1"/>
  <c r="P1149" i="39" s="1"/>
  <c r="AC1149" i="39" s="1"/>
  <c r="L1150" i="39"/>
  <c r="N1150" i="39" s="1"/>
  <c r="P1150" i="39" s="1"/>
  <c r="AI1150" i="39" s="1"/>
  <c r="L1151" i="39"/>
  <c r="N1151" i="39" s="1"/>
  <c r="P1151" i="39" s="1"/>
  <c r="AF1151" i="39" s="1"/>
  <c r="L1152" i="39"/>
  <c r="N1152" i="39" s="1"/>
  <c r="P1152" i="39" s="1"/>
  <c r="L1153" i="39"/>
  <c r="N1153" i="39" s="1"/>
  <c r="P1153" i="39" s="1"/>
  <c r="L1154" i="39"/>
  <c r="N1154" i="39" s="1"/>
  <c r="P1154" i="39" s="1"/>
  <c r="Z1154" i="39" s="1"/>
  <c r="L1155" i="39"/>
  <c r="N1155" i="39" s="1"/>
  <c r="P1155" i="39" s="1"/>
  <c r="L1156" i="39"/>
  <c r="N1156" i="39" s="1"/>
  <c r="P1156" i="39" s="1"/>
  <c r="AC1156" i="39" s="1"/>
  <c r="L1157" i="39"/>
  <c r="N1157" i="39" s="1"/>
  <c r="P1157" i="39" s="1"/>
  <c r="AC1157" i="39" s="1"/>
  <c r="L1158" i="39"/>
  <c r="N1158" i="39" s="1"/>
  <c r="P1158" i="39" s="1"/>
  <c r="L1159" i="39"/>
  <c r="N1159" i="39" s="1"/>
  <c r="P1159" i="39" s="1"/>
  <c r="AL1159" i="39" s="1"/>
  <c r="L1160" i="39"/>
  <c r="N1160" i="39" s="1"/>
  <c r="P1160" i="39" s="1"/>
  <c r="Z1160" i="39" s="1"/>
  <c r="L1161" i="39"/>
  <c r="N1161" i="39" s="1"/>
  <c r="P1161" i="39" s="1"/>
  <c r="Z1161" i="39" s="1"/>
  <c r="L1162" i="39"/>
  <c r="N1162" i="39" s="1"/>
  <c r="P1162" i="39" s="1"/>
  <c r="L1163" i="39"/>
  <c r="N1163" i="39" s="1"/>
  <c r="P1163" i="39" s="1"/>
  <c r="Z1163" i="39" s="1"/>
  <c r="L1164" i="39"/>
  <c r="N1164" i="39" s="1"/>
  <c r="P1164" i="39" s="1"/>
  <c r="AF1164" i="39" s="1"/>
  <c r="L1165" i="39"/>
  <c r="N1165" i="39" s="1"/>
  <c r="P1165" i="39" s="1"/>
  <c r="AF1165" i="39" s="1"/>
  <c r="L1166" i="39"/>
  <c r="N1166" i="39" s="1"/>
  <c r="P1166" i="39" s="1"/>
  <c r="AL1166" i="39" s="1"/>
  <c r="L1167" i="39"/>
  <c r="N1167" i="39" s="1"/>
  <c r="P1167" i="39" s="1"/>
  <c r="L1168" i="39"/>
  <c r="N1168" i="39" s="1"/>
  <c r="P1168" i="39" s="1"/>
  <c r="L1169" i="39"/>
  <c r="N1169" i="39" s="1"/>
  <c r="P1169" i="39" s="1"/>
  <c r="L1170" i="39"/>
  <c r="N1170" i="39" s="1"/>
  <c r="P1170" i="39" s="1"/>
  <c r="L1171" i="39"/>
  <c r="N1171" i="39" s="1"/>
  <c r="P1171" i="39" s="1"/>
  <c r="Z1171" i="39" s="1"/>
  <c r="L1172" i="39"/>
  <c r="N1172" i="39" s="1"/>
  <c r="P1172" i="39" s="1"/>
  <c r="AF1172" i="39" s="1"/>
  <c r="L1173" i="39"/>
  <c r="N1173" i="39" s="1"/>
  <c r="P1173" i="39" s="1"/>
  <c r="AF1173" i="39" s="1"/>
  <c r="L1174" i="39"/>
  <c r="N1174" i="39" s="1"/>
  <c r="P1174" i="39" s="1"/>
  <c r="Z1174" i="39" s="1"/>
  <c r="L1175" i="39"/>
  <c r="N1175" i="39" s="1"/>
  <c r="P1175" i="39" s="1"/>
  <c r="AF1175" i="39" s="1"/>
  <c r="L1176" i="39"/>
  <c r="N1176" i="39" s="1"/>
  <c r="P1176" i="39" s="1"/>
  <c r="AC1176" i="39" s="1"/>
  <c r="L1177" i="39"/>
  <c r="N1177" i="39" s="1"/>
  <c r="P1177" i="39" s="1"/>
  <c r="L1178" i="39"/>
  <c r="N1178" i="39" s="1"/>
  <c r="P1178" i="39" s="1"/>
  <c r="Z1178" i="39" s="1"/>
  <c r="L1179" i="39"/>
  <c r="N1179" i="39" s="1"/>
  <c r="P1179" i="39" s="1"/>
  <c r="L1180" i="39"/>
  <c r="N1180" i="39" s="1"/>
  <c r="P1180" i="39" s="1"/>
  <c r="L1181" i="39"/>
  <c r="N1181" i="39" s="1"/>
  <c r="P1181" i="39" s="1"/>
  <c r="L1182" i="39"/>
  <c r="N1182" i="39" s="1"/>
  <c r="P1182" i="39" s="1"/>
  <c r="L1183" i="39"/>
  <c r="N1183" i="39" s="1"/>
  <c r="P1183" i="39" s="1"/>
  <c r="L1184" i="39"/>
  <c r="N1184" i="39" s="1"/>
  <c r="P1184" i="39" s="1"/>
  <c r="AF1184" i="39" s="1"/>
  <c r="L1185" i="39"/>
  <c r="N1185" i="39" s="1"/>
  <c r="P1185" i="39" s="1"/>
  <c r="Z1185" i="39" s="1"/>
  <c r="L1186" i="39"/>
  <c r="N1186" i="39" s="1"/>
  <c r="P1186" i="39" s="1"/>
  <c r="AF1186" i="39" s="1"/>
  <c r="L1187" i="39"/>
  <c r="N1187" i="39" s="1"/>
  <c r="P1187" i="39" s="1"/>
  <c r="L1188" i="39"/>
  <c r="N1188" i="39" s="1"/>
  <c r="P1188" i="39" s="1"/>
  <c r="Z1188" i="39" s="1"/>
  <c r="L1189" i="39"/>
  <c r="N1189" i="39" s="1"/>
  <c r="P1189" i="39" s="1"/>
  <c r="Z1189" i="39" s="1"/>
  <c r="L1190" i="39"/>
  <c r="N1190" i="39" s="1"/>
  <c r="P1190" i="39" s="1"/>
  <c r="Q1190" i="39" s="1"/>
  <c r="L1191" i="39"/>
  <c r="N1191" i="39" s="1"/>
  <c r="P1191" i="39" s="1"/>
  <c r="L1192" i="39"/>
  <c r="N1192" i="39" s="1"/>
  <c r="P1192" i="39" s="1"/>
  <c r="L1193" i="39"/>
  <c r="N1193" i="39" s="1"/>
  <c r="P1193" i="39" s="1"/>
  <c r="L1194" i="39"/>
  <c r="N1194" i="39" s="1"/>
  <c r="P1194" i="39" s="1"/>
  <c r="L1195" i="39"/>
  <c r="N1195" i="39" s="1"/>
  <c r="P1195" i="39" s="1"/>
  <c r="AL1195" i="39" s="1"/>
  <c r="L1196" i="39"/>
  <c r="N1196" i="39" s="1"/>
  <c r="P1196" i="39" s="1"/>
  <c r="Z1196" i="39" s="1"/>
  <c r="L1197" i="39"/>
  <c r="N1197" i="39" s="1"/>
  <c r="P1197" i="39" s="1"/>
  <c r="L1198" i="39"/>
  <c r="N1198" i="39" s="1"/>
  <c r="P1198" i="39" s="1"/>
  <c r="AI1198" i="39" s="1"/>
  <c r="L1199" i="39"/>
  <c r="N1199" i="39" s="1"/>
  <c r="P1199" i="39" s="1"/>
  <c r="AC1199" i="39" s="1"/>
  <c r="L1200" i="39"/>
  <c r="N1200" i="39" s="1"/>
  <c r="P1200" i="39" s="1"/>
  <c r="L1201" i="39"/>
  <c r="N1201" i="39" s="1"/>
  <c r="P1201" i="39" s="1"/>
  <c r="AC1201" i="39" s="1"/>
  <c r="L1202" i="39"/>
  <c r="N1202" i="39" s="1"/>
  <c r="P1202" i="39" s="1"/>
  <c r="AL1202" i="39" s="1"/>
  <c r="L1203" i="39"/>
  <c r="N1203" i="39" s="1"/>
  <c r="P1203" i="39" s="1"/>
  <c r="L1204" i="39"/>
  <c r="N1204" i="39" s="1"/>
  <c r="P1204" i="39" s="1"/>
  <c r="L1205" i="39"/>
  <c r="N1205" i="39" s="1"/>
  <c r="P1205" i="39" s="1"/>
  <c r="L1206" i="39"/>
  <c r="N1206" i="39" s="1"/>
  <c r="P1206" i="39" s="1"/>
  <c r="L1207" i="39"/>
  <c r="N1207" i="39" s="1"/>
  <c r="P1207" i="39" s="1"/>
  <c r="L1208" i="39"/>
  <c r="N1208" i="39" s="1"/>
  <c r="P1208" i="39" s="1"/>
  <c r="Q1208" i="39" s="1"/>
  <c r="L1209" i="39"/>
  <c r="N1209" i="39" s="1"/>
  <c r="P1209" i="39" s="1"/>
  <c r="AF1209" i="39" s="1"/>
  <c r="L1210" i="39"/>
  <c r="N1210" i="39" s="1"/>
  <c r="P1210" i="39" s="1"/>
  <c r="L1211" i="39"/>
  <c r="N1211" i="39" s="1"/>
  <c r="P1211" i="39" s="1"/>
  <c r="Z1211" i="39" s="1"/>
  <c r="L1212" i="39"/>
  <c r="N1212" i="39" s="1"/>
  <c r="P1212" i="39" s="1"/>
  <c r="L1213" i="39"/>
  <c r="N1213" i="39" s="1"/>
  <c r="P1213" i="39" s="1"/>
  <c r="AI1213" i="39" s="1"/>
  <c r="L1214" i="39"/>
  <c r="N1214" i="39" s="1"/>
  <c r="P1214" i="39" s="1"/>
  <c r="Q1214" i="39" s="1"/>
  <c r="L1215" i="39"/>
  <c r="N1215" i="39" s="1"/>
  <c r="P1215" i="39" s="1"/>
  <c r="L1216" i="39"/>
  <c r="N1216" i="39" s="1"/>
  <c r="P1216" i="39" s="1"/>
  <c r="L1217" i="39"/>
  <c r="N1217" i="39" s="1"/>
  <c r="P1217" i="39" s="1"/>
  <c r="L1218" i="39"/>
  <c r="N1218" i="39" s="1"/>
  <c r="P1218" i="39" s="1"/>
  <c r="Q1218" i="39" s="1"/>
  <c r="L1219" i="39"/>
  <c r="N1219" i="39" s="1"/>
  <c r="P1219" i="39" s="1"/>
  <c r="Q1219" i="39" s="1"/>
  <c r="L1220" i="39"/>
  <c r="N1220" i="39" s="1"/>
  <c r="P1220" i="39" s="1"/>
  <c r="L1221" i="39"/>
  <c r="N1221" i="39" s="1"/>
  <c r="P1221" i="39" s="1"/>
  <c r="L1222" i="39"/>
  <c r="N1222" i="39" s="1"/>
  <c r="P1222" i="39" s="1"/>
  <c r="AF1222" i="39" s="1"/>
  <c r="L1223" i="39"/>
  <c r="N1223" i="39" s="1"/>
  <c r="P1223" i="39" s="1"/>
  <c r="L1224" i="39"/>
  <c r="N1224" i="39" s="1"/>
  <c r="P1224" i="39" s="1"/>
  <c r="L1225" i="39"/>
  <c r="N1225" i="39" s="1"/>
  <c r="P1225" i="39" s="1"/>
  <c r="Z1225" i="39" s="1"/>
  <c r="L1226" i="39"/>
  <c r="N1226" i="39" s="1"/>
  <c r="P1226" i="39" s="1"/>
  <c r="AL1226" i="39" s="1"/>
  <c r="L1227" i="39"/>
  <c r="N1227" i="39" s="1"/>
  <c r="P1227" i="39" s="1"/>
  <c r="L1228" i="39"/>
  <c r="N1228" i="39" s="1"/>
  <c r="P1228" i="39" s="1"/>
  <c r="L1229" i="39"/>
  <c r="N1229" i="39" s="1"/>
  <c r="P1229" i="39" s="1"/>
  <c r="L1230" i="39"/>
  <c r="N1230" i="39" s="1"/>
  <c r="P1230" i="39" s="1"/>
  <c r="L1231" i="39"/>
  <c r="N1231" i="39" s="1"/>
  <c r="P1231" i="39" s="1"/>
  <c r="AF1231" i="39" s="1"/>
  <c r="L1232" i="39"/>
  <c r="N1232" i="39" s="1"/>
  <c r="P1232" i="39" s="1"/>
  <c r="AF1232" i="39" s="1"/>
  <c r="L1233" i="39"/>
  <c r="N1233" i="39" s="1"/>
  <c r="P1233" i="39" s="1"/>
  <c r="AC1233" i="39" s="1"/>
  <c r="L1234" i="39"/>
  <c r="N1234" i="39" s="1"/>
  <c r="P1234" i="39" s="1"/>
  <c r="AI1234" i="39" s="1"/>
  <c r="L1235" i="39"/>
  <c r="N1235" i="39" s="1"/>
  <c r="P1235" i="39" s="1"/>
  <c r="L1236" i="39"/>
  <c r="N1236" i="39" s="1"/>
  <c r="P1236" i="39" s="1"/>
  <c r="L1237" i="39"/>
  <c r="N1237" i="39" s="1"/>
  <c r="P1237" i="39" s="1"/>
  <c r="Q1237" i="39" s="1"/>
  <c r="L1238" i="39"/>
  <c r="N1238" i="39" s="1"/>
  <c r="P1238" i="39" s="1"/>
  <c r="Z1238" i="39" s="1"/>
  <c r="L1239" i="39"/>
  <c r="N1239" i="39" s="1"/>
  <c r="P1239" i="39" s="1"/>
  <c r="L1240" i="39"/>
  <c r="N1240" i="39" s="1"/>
  <c r="P1240" i="39" s="1"/>
  <c r="L1241" i="39"/>
  <c r="N1241" i="39" s="1"/>
  <c r="P1241" i="39" s="1"/>
  <c r="L1242" i="39"/>
  <c r="N1242" i="39" s="1"/>
  <c r="P1242" i="39" s="1"/>
  <c r="L1243" i="39"/>
  <c r="N1243" i="39" s="1"/>
  <c r="P1243" i="39" s="1"/>
  <c r="L1244" i="39"/>
  <c r="N1244" i="39" s="1"/>
  <c r="P1244" i="39" s="1"/>
  <c r="Z1244" i="39" s="1"/>
  <c r="L1245" i="39"/>
  <c r="N1245" i="39" s="1"/>
  <c r="P1245" i="39" s="1"/>
  <c r="Z1245" i="39" s="1"/>
  <c r="L1246" i="39"/>
  <c r="N1246" i="39" s="1"/>
  <c r="P1246" i="39" s="1"/>
  <c r="Q1246" i="39" s="1"/>
  <c r="L1247" i="39"/>
  <c r="N1247" i="39" s="1"/>
  <c r="P1247" i="39" s="1"/>
  <c r="Z1247" i="39" s="1"/>
  <c r="L1248" i="39"/>
  <c r="N1248" i="39" s="1"/>
  <c r="P1248" i="39" s="1"/>
  <c r="L1249" i="39"/>
  <c r="N1249" i="39" s="1"/>
  <c r="P1249" i="39" s="1"/>
  <c r="L1250" i="39"/>
  <c r="N1250" i="39" s="1"/>
  <c r="P1250" i="39" s="1"/>
  <c r="AI1250" i="39" s="1"/>
  <c r="L1251" i="39"/>
  <c r="N1251" i="39" s="1"/>
  <c r="P1251" i="39" s="1"/>
  <c r="L1252" i="39"/>
  <c r="N1252" i="39" s="1"/>
  <c r="P1252" i="39" s="1"/>
  <c r="AC1252" i="39" s="1"/>
  <c r="L1253" i="39"/>
  <c r="N1253" i="39" s="1"/>
  <c r="P1253" i="39" s="1"/>
  <c r="L1254" i="39"/>
  <c r="N1254" i="39" s="1"/>
  <c r="P1254" i="39" s="1"/>
  <c r="L1255" i="39"/>
  <c r="N1255" i="39" s="1"/>
  <c r="P1255" i="39" s="1"/>
  <c r="L1256" i="39"/>
  <c r="N1256" i="39" s="1"/>
  <c r="P1256" i="39" s="1"/>
  <c r="AF1256" i="39" s="1"/>
  <c r="L1257" i="39"/>
  <c r="N1257" i="39" s="1"/>
  <c r="P1257" i="39" s="1"/>
  <c r="L1258" i="39"/>
  <c r="N1258" i="39" s="1"/>
  <c r="P1258" i="39" s="1"/>
  <c r="L1259" i="39"/>
  <c r="N1259" i="39" s="1"/>
  <c r="P1259" i="39" s="1"/>
  <c r="L1260" i="39"/>
  <c r="N1260" i="39" s="1"/>
  <c r="P1260" i="39" s="1"/>
  <c r="Z1260" i="39" s="1"/>
  <c r="L1261" i="39"/>
  <c r="N1261" i="39" s="1"/>
  <c r="P1261" i="39" s="1"/>
  <c r="Z1261" i="39" s="1"/>
  <c r="L1262" i="39"/>
  <c r="N1262" i="39" s="1"/>
  <c r="P1262" i="39" s="1"/>
  <c r="L1263" i="39"/>
  <c r="N1263" i="39" s="1"/>
  <c r="P1263" i="39" s="1"/>
  <c r="Z1263" i="39" s="1"/>
  <c r="L1264" i="39"/>
  <c r="N1264" i="39" s="1"/>
  <c r="P1264" i="39" s="1"/>
  <c r="L1265" i="39"/>
  <c r="N1265" i="39" s="1"/>
  <c r="P1265" i="39" s="1"/>
  <c r="L1266" i="39"/>
  <c r="N1266" i="39" s="1"/>
  <c r="P1266" i="39" s="1"/>
  <c r="L1267" i="39"/>
  <c r="N1267" i="39" s="1"/>
  <c r="P1267" i="39" s="1"/>
  <c r="L1268" i="39"/>
  <c r="N1268" i="39" s="1"/>
  <c r="P1268" i="39" s="1"/>
  <c r="AI1268" i="39" s="1"/>
  <c r="L1269" i="39"/>
  <c r="N1269" i="39" s="1"/>
  <c r="P1269" i="39" s="1"/>
  <c r="L1270" i="39"/>
  <c r="N1270" i="39" s="1"/>
  <c r="P1270" i="39" s="1"/>
  <c r="L1271" i="39"/>
  <c r="N1271" i="39" s="1"/>
  <c r="P1271" i="39" s="1"/>
  <c r="Z1271" i="39" s="1"/>
  <c r="L1272" i="39"/>
  <c r="N1272" i="39" s="1"/>
  <c r="P1272" i="39" s="1"/>
  <c r="Z1272" i="39" s="1"/>
  <c r="L1273" i="39"/>
  <c r="N1273" i="39" s="1"/>
  <c r="P1273" i="39" s="1"/>
  <c r="L1274" i="39"/>
  <c r="N1274" i="39" s="1"/>
  <c r="P1274" i="39" s="1"/>
  <c r="Z1274" i="39" s="1"/>
  <c r="L1275" i="39"/>
  <c r="N1275" i="39" s="1"/>
  <c r="P1275" i="39" s="1"/>
  <c r="L1276" i="39"/>
  <c r="N1276" i="39" s="1"/>
  <c r="P1276" i="39" s="1"/>
  <c r="L1277" i="39"/>
  <c r="N1277" i="39" s="1"/>
  <c r="P1277" i="39" s="1"/>
  <c r="L1278" i="39"/>
  <c r="N1278" i="39" s="1"/>
  <c r="P1278" i="39" s="1"/>
  <c r="L1279" i="39"/>
  <c r="N1279" i="39" s="1"/>
  <c r="P1279" i="39" s="1"/>
  <c r="L1280" i="39"/>
  <c r="N1280" i="39" s="1"/>
  <c r="P1280" i="39" s="1"/>
  <c r="Z1280" i="39" s="1"/>
  <c r="L1281" i="39"/>
  <c r="N1281" i="39" s="1"/>
  <c r="P1281" i="39" s="1"/>
  <c r="L1282" i="39"/>
  <c r="N1282" i="39" s="1"/>
  <c r="P1282" i="39" s="1"/>
  <c r="AF1282" i="39" s="1"/>
  <c r="L1283" i="39"/>
  <c r="N1283" i="39" s="1"/>
  <c r="P1283" i="39" s="1"/>
  <c r="L1284" i="39"/>
  <c r="N1284" i="39" s="1"/>
  <c r="P1284" i="39" s="1"/>
  <c r="L1285" i="39"/>
  <c r="N1285" i="39" s="1"/>
  <c r="P1285" i="39" s="1"/>
  <c r="Q1285" i="39" s="1"/>
  <c r="L1286" i="39"/>
  <c r="N1286" i="39" s="1"/>
  <c r="P1286" i="39" s="1"/>
  <c r="L1287" i="39"/>
  <c r="N1287" i="39" s="1"/>
  <c r="P1287" i="39" s="1"/>
  <c r="Z1287" i="39" s="1"/>
  <c r="L1288" i="39"/>
  <c r="N1288" i="39" s="1"/>
  <c r="P1288" i="39" s="1"/>
  <c r="Z1288" i="39" s="1"/>
  <c r="L1289" i="39"/>
  <c r="N1289" i="39" s="1"/>
  <c r="P1289" i="39" s="1"/>
  <c r="L1290" i="39"/>
  <c r="N1290" i="39" s="1"/>
  <c r="P1290" i="39" s="1"/>
  <c r="L1291" i="39"/>
  <c r="N1291" i="39" s="1"/>
  <c r="P1291" i="39" s="1"/>
  <c r="AC1291" i="39" s="1"/>
  <c r="L1292" i="39"/>
  <c r="N1292" i="39" s="1"/>
  <c r="P1292" i="39" s="1"/>
  <c r="L1293" i="39"/>
  <c r="N1293" i="39" s="1"/>
  <c r="P1293" i="39" s="1"/>
  <c r="L1294" i="39"/>
  <c r="N1294" i="39" s="1"/>
  <c r="P1294" i="39" s="1"/>
  <c r="AF1294" i="39" s="1"/>
  <c r="L1295" i="39"/>
  <c r="N1295" i="39" s="1"/>
  <c r="P1295" i="39" s="1"/>
  <c r="AF1295" i="39" s="1"/>
  <c r="L1296" i="39"/>
  <c r="N1296" i="39" s="1"/>
  <c r="P1296" i="39" s="1"/>
  <c r="AF1296" i="39" s="1"/>
  <c r="L1297" i="39"/>
  <c r="N1297" i="39" s="1"/>
  <c r="P1297" i="39" s="1"/>
  <c r="AL1297" i="39" s="1"/>
  <c r="L1298" i="39"/>
  <c r="N1298" i="39" s="1"/>
  <c r="P1298" i="39" s="1"/>
  <c r="L1299" i="39"/>
  <c r="N1299" i="39" s="1"/>
  <c r="P1299" i="39" s="1"/>
  <c r="L1300" i="39"/>
  <c r="N1300" i="39" s="1"/>
  <c r="P1300" i="39" s="1"/>
  <c r="L1301" i="39"/>
  <c r="N1301" i="39" s="1"/>
  <c r="P1301" i="39" s="1"/>
  <c r="L1302" i="39"/>
  <c r="N1302" i="39" s="1"/>
  <c r="P1302" i="39" s="1"/>
  <c r="L1303" i="39"/>
  <c r="N1303" i="39" s="1"/>
  <c r="P1303" i="39" s="1"/>
  <c r="AI1303" i="39" s="1"/>
  <c r="L1304" i="39"/>
  <c r="N1304" i="39" s="1"/>
  <c r="P1304" i="39" s="1"/>
  <c r="L1305" i="39"/>
  <c r="N1305" i="39" s="1"/>
  <c r="P1305" i="39" s="1"/>
  <c r="AL1305" i="39" s="1"/>
  <c r="L1306" i="39"/>
  <c r="N1306" i="39" s="1"/>
  <c r="P1306" i="39" s="1"/>
  <c r="AC1306" i="39" s="1"/>
  <c r="L1307" i="39"/>
  <c r="N1307" i="39" s="1"/>
  <c r="P1307" i="39" s="1"/>
  <c r="Q1307" i="39" s="1"/>
  <c r="L1308" i="39"/>
  <c r="N1308" i="39" s="1"/>
  <c r="P1308" i="39" s="1"/>
  <c r="AF1308" i="39" s="1"/>
  <c r="L1309" i="39"/>
  <c r="N1309" i="39" s="1"/>
  <c r="P1309" i="39" s="1"/>
  <c r="Q1309" i="39" s="1"/>
  <c r="L1310" i="39"/>
  <c r="N1310" i="39" s="1"/>
  <c r="P1310" i="39" s="1"/>
  <c r="AF1310" i="39" s="1"/>
  <c r="L1311" i="39"/>
  <c r="N1311" i="39" s="1"/>
  <c r="P1311" i="39" s="1"/>
  <c r="L1312" i="39"/>
  <c r="N1312" i="39" s="1"/>
  <c r="P1312" i="39" s="1"/>
  <c r="L1313" i="39"/>
  <c r="N1313" i="39" s="1"/>
  <c r="P1313" i="39" s="1"/>
  <c r="L1314" i="39"/>
  <c r="N1314" i="39" s="1"/>
  <c r="P1314" i="39" s="1"/>
  <c r="L1315" i="39"/>
  <c r="N1315" i="39" s="1"/>
  <c r="P1315" i="39" s="1"/>
  <c r="AL1315" i="39" s="1"/>
  <c r="L1316" i="39"/>
  <c r="N1316" i="39" s="1"/>
  <c r="P1316" i="39" s="1"/>
  <c r="L1317" i="39"/>
  <c r="N1317" i="39" s="1"/>
  <c r="P1317" i="39" s="1"/>
  <c r="AL1317" i="39" s="1"/>
  <c r="L1318" i="39"/>
  <c r="N1318" i="39" s="1"/>
  <c r="P1318" i="39" s="1"/>
  <c r="L1319" i="39"/>
  <c r="N1319" i="39" s="1"/>
  <c r="P1319" i="39" s="1"/>
  <c r="L1320" i="39"/>
  <c r="N1320" i="39" s="1"/>
  <c r="P1320" i="39" s="1"/>
  <c r="AF1320" i="39" s="1"/>
  <c r="L1321" i="39"/>
  <c r="N1321" i="39" s="1"/>
  <c r="P1321" i="39" s="1"/>
  <c r="L1322" i="39"/>
  <c r="N1322" i="39" s="1"/>
  <c r="P1322" i="39" s="1"/>
  <c r="L1323" i="39"/>
  <c r="N1323" i="39" s="1"/>
  <c r="P1323" i="39" s="1"/>
  <c r="L1324" i="39"/>
  <c r="N1324" i="39" s="1"/>
  <c r="P1324" i="39" s="1"/>
  <c r="L1325" i="39"/>
  <c r="N1325" i="39" s="1"/>
  <c r="P1325" i="39" s="1"/>
  <c r="AF1325" i="39" s="1"/>
  <c r="L1326" i="39"/>
  <c r="N1326" i="39" s="1"/>
  <c r="P1326" i="39" s="1"/>
  <c r="L1327" i="39"/>
  <c r="N1327" i="39" s="1"/>
  <c r="P1327" i="39" s="1"/>
  <c r="L1328" i="39"/>
  <c r="N1328" i="39" s="1"/>
  <c r="P1328" i="39" s="1"/>
  <c r="L1329" i="39"/>
  <c r="N1329" i="39" s="1"/>
  <c r="P1329" i="39" s="1"/>
  <c r="Z1329" i="39" s="1"/>
  <c r="L1330" i="39"/>
  <c r="N1330" i="39" s="1"/>
  <c r="P1330" i="39" s="1"/>
  <c r="Z1330" i="39" s="1"/>
  <c r="L1331" i="39"/>
  <c r="N1331" i="39" s="1"/>
  <c r="P1331" i="39" s="1"/>
  <c r="L1332" i="39"/>
  <c r="N1332" i="39" s="1"/>
  <c r="P1332" i="39" s="1"/>
  <c r="L1333" i="39"/>
  <c r="N1333" i="39" s="1"/>
  <c r="P1333" i="39" s="1"/>
  <c r="Q1333" i="39" s="1"/>
  <c r="L1334" i="39"/>
  <c r="N1334" i="39" s="1"/>
  <c r="P1334" i="39" s="1"/>
  <c r="L1335" i="39"/>
  <c r="N1335" i="39" s="1"/>
  <c r="P1335" i="39" s="1"/>
  <c r="L1336" i="39"/>
  <c r="N1336" i="39" s="1"/>
  <c r="P1336" i="39" s="1"/>
  <c r="AI1336" i="39" s="1"/>
  <c r="L1337" i="39"/>
  <c r="N1337" i="39" s="1"/>
  <c r="P1337" i="39" s="1"/>
  <c r="Q1337" i="39" s="1"/>
  <c r="L1338" i="39"/>
  <c r="N1338" i="39" s="1"/>
  <c r="P1338" i="39" s="1"/>
  <c r="L1339" i="39"/>
  <c r="N1339" i="39" s="1"/>
  <c r="P1339" i="39" s="1"/>
  <c r="L1340" i="39"/>
  <c r="N1340" i="39" s="1"/>
  <c r="P1340" i="39" s="1"/>
  <c r="L1341" i="39"/>
  <c r="N1341" i="39" s="1"/>
  <c r="P1341" i="39" s="1"/>
  <c r="AF1341" i="39" s="1"/>
  <c r="L1342" i="39"/>
  <c r="N1342" i="39" s="1"/>
  <c r="P1342" i="39" s="1"/>
  <c r="L1343" i="39"/>
  <c r="N1343" i="39" s="1"/>
  <c r="P1343" i="39" s="1"/>
  <c r="Z1343" i="39" s="1"/>
  <c r="L1344" i="39"/>
  <c r="N1344" i="39" s="1"/>
  <c r="P1344" i="39" s="1"/>
  <c r="AF1344" i="39" s="1"/>
  <c r="L1345" i="39"/>
  <c r="N1345" i="39" s="1"/>
  <c r="P1345" i="39" s="1"/>
  <c r="L1346" i="39"/>
  <c r="N1346" i="39" s="1"/>
  <c r="P1346" i="39" s="1"/>
  <c r="L1347" i="39"/>
  <c r="N1347" i="39" s="1"/>
  <c r="P1347" i="39" s="1"/>
  <c r="Z1347" i="39" s="1"/>
  <c r="L1348" i="39"/>
  <c r="N1348" i="39" s="1"/>
  <c r="P1348" i="39" s="1"/>
  <c r="L1349" i="39"/>
  <c r="N1349" i="39" s="1"/>
  <c r="P1349" i="39" s="1"/>
  <c r="L1350" i="39"/>
  <c r="N1350" i="39" s="1"/>
  <c r="P1350" i="39" s="1"/>
  <c r="L1351" i="39"/>
  <c r="N1351" i="39" s="1"/>
  <c r="P1351" i="39" s="1"/>
  <c r="AI1351" i="39" s="1"/>
  <c r="L1352" i="39"/>
  <c r="N1352" i="39" s="1"/>
  <c r="P1352" i="39" s="1"/>
  <c r="L1353" i="39"/>
  <c r="N1353" i="39" s="1"/>
  <c r="P1353" i="39" s="1"/>
  <c r="L1354" i="39"/>
  <c r="N1354" i="39" s="1"/>
  <c r="P1354" i="39" s="1"/>
  <c r="L1355" i="39"/>
  <c r="N1355" i="39" s="1"/>
  <c r="P1355" i="39" s="1"/>
  <c r="L1356" i="39"/>
  <c r="N1356" i="39" s="1"/>
  <c r="P1356" i="39" s="1"/>
  <c r="Z1356" i="39" s="1"/>
  <c r="L1357" i="39"/>
  <c r="N1357" i="39" s="1"/>
  <c r="P1357" i="39" s="1"/>
  <c r="L1358" i="39"/>
  <c r="N1358" i="39" s="1"/>
  <c r="P1358" i="39" s="1"/>
  <c r="L1359" i="39"/>
  <c r="N1359" i="39" s="1"/>
  <c r="P1359" i="39" s="1"/>
  <c r="L1360" i="39"/>
  <c r="N1360" i="39" s="1"/>
  <c r="P1360" i="39" s="1"/>
  <c r="L1361" i="39"/>
  <c r="N1361" i="39" s="1"/>
  <c r="P1361" i="39" s="1"/>
  <c r="L1362" i="39"/>
  <c r="N1362" i="39" s="1"/>
  <c r="P1362" i="39" s="1"/>
  <c r="L1363" i="39"/>
  <c r="N1363" i="39" s="1"/>
  <c r="P1363" i="39" s="1"/>
  <c r="Z1363" i="39" s="1"/>
  <c r="L1365" i="39"/>
  <c r="N1365" i="39" s="1"/>
  <c r="P1365" i="39" s="1"/>
  <c r="L1366" i="39"/>
  <c r="N1366" i="39" s="1"/>
  <c r="P1366" i="39" s="1"/>
  <c r="L1367" i="39"/>
  <c r="N1367" i="39" s="1"/>
  <c r="P1367" i="39" s="1"/>
  <c r="L1368" i="39"/>
  <c r="N1368" i="39" s="1"/>
  <c r="P1368" i="39" s="1"/>
  <c r="L1369" i="39"/>
  <c r="N1369" i="39" s="1"/>
  <c r="P1369" i="39" s="1"/>
  <c r="AC1369" i="39" s="1"/>
  <c r="L1370" i="39"/>
  <c r="N1370" i="39" s="1"/>
  <c r="P1370" i="39" s="1"/>
  <c r="L1371" i="39"/>
  <c r="N1371" i="39" s="1"/>
  <c r="P1371" i="39" s="1"/>
  <c r="L1372" i="39"/>
  <c r="N1372" i="39" s="1"/>
  <c r="P1372" i="39" s="1"/>
  <c r="L1373" i="39"/>
  <c r="N1373" i="39" s="1"/>
  <c r="P1373" i="39" s="1"/>
  <c r="L1374" i="39"/>
  <c r="N1374" i="39" s="1"/>
  <c r="P1374" i="39" s="1"/>
  <c r="L1375" i="39"/>
  <c r="N1375" i="39" s="1"/>
  <c r="P1375" i="39" s="1"/>
  <c r="L1376" i="39"/>
  <c r="N1376" i="39" s="1"/>
  <c r="P1376" i="39" s="1"/>
  <c r="L1377" i="39"/>
  <c r="N1377" i="39" s="1"/>
  <c r="P1377" i="39" s="1"/>
  <c r="AF1377" i="39" s="1"/>
  <c r="L1378" i="39"/>
  <c r="N1378" i="39" s="1"/>
  <c r="P1378" i="39" s="1"/>
  <c r="L1379" i="39"/>
  <c r="N1379" i="39" s="1"/>
  <c r="P1379" i="39" s="1"/>
  <c r="L1380" i="39"/>
  <c r="N1380" i="39" s="1"/>
  <c r="P1380" i="39" s="1"/>
  <c r="L1381" i="39"/>
  <c r="N1381" i="39" s="1"/>
  <c r="P1381" i="39" s="1"/>
  <c r="AL1381" i="39" s="1"/>
  <c r="L1382" i="39"/>
  <c r="N1382" i="39" s="1"/>
  <c r="P1382" i="39" s="1"/>
  <c r="AF1382" i="39" s="1"/>
  <c r="L1383" i="39"/>
  <c r="N1383" i="39" s="1"/>
  <c r="P1383" i="39" s="1"/>
  <c r="L1384" i="39"/>
  <c r="N1384" i="39" s="1"/>
  <c r="P1384" i="39" s="1"/>
  <c r="L1385" i="39"/>
  <c r="N1385" i="39" s="1"/>
  <c r="P1385" i="39" s="1"/>
  <c r="L1386" i="39"/>
  <c r="N1386" i="39" s="1"/>
  <c r="P1386" i="39" s="1"/>
  <c r="L1387" i="39"/>
  <c r="N1387" i="39" s="1"/>
  <c r="P1387" i="39" s="1"/>
  <c r="L1388" i="39"/>
  <c r="N1388" i="39" s="1"/>
  <c r="P1388" i="39" s="1"/>
  <c r="AL1388" i="39" s="1"/>
  <c r="L1389" i="39"/>
  <c r="N1389" i="39" s="1"/>
  <c r="P1389" i="39" s="1"/>
  <c r="L1390" i="39"/>
  <c r="N1390" i="39" s="1"/>
  <c r="P1390" i="39" s="1"/>
  <c r="Q1390" i="39" s="1"/>
  <c r="L1391" i="39"/>
  <c r="N1391" i="39" s="1"/>
  <c r="P1391" i="39" s="1"/>
  <c r="AI1391" i="39" s="1"/>
  <c r="L1392" i="39"/>
  <c r="N1392" i="39" s="1"/>
  <c r="P1392" i="39" s="1"/>
  <c r="L1393" i="39"/>
  <c r="N1393" i="39" s="1"/>
  <c r="P1393" i="39" s="1"/>
  <c r="L1394" i="39"/>
  <c r="N1394" i="39" s="1"/>
  <c r="P1394" i="39" s="1"/>
  <c r="L1395" i="39"/>
  <c r="N1395" i="39" s="1"/>
  <c r="P1395" i="39" s="1"/>
  <c r="L1396" i="39"/>
  <c r="N1396" i="39" s="1"/>
  <c r="P1396" i="39" s="1"/>
  <c r="Z1396" i="39" s="1"/>
  <c r="L1397" i="39"/>
  <c r="N1397" i="39" s="1"/>
  <c r="P1397" i="39" s="1"/>
  <c r="L1398" i="39"/>
  <c r="N1398" i="39" s="1"/>
  <c r="P1398" i="39" s="1"/>
  <c r="L1399" i="39"/>
  <c r="N1399" i="39" s="1"/>
  <c r="P1399" i="39" s="1"/>
  <c r="L1400" i="39"/>
  <c r="N1400" i="39" s="1"/>
  <c r="P1400" i="39" s="1"/>
  <c r="L1401" i="39"/>
  <c r="N1401" i="39" s="1"/>
  <c r="P1401" i="39" s="1"/>
  <c r="AI1401" i="39" s="1"/>
  <c r="L1402" i="39"/>
  <c r="N1402" i="39" s="1"/>
  <c r="P1402" i="39" s="1"/>
  <c r="L1403" i="39"/>
  <c r="N1403" i="39" s="1"/>
  <c r="P1403" i="39" s="1"/>
  <c r="L1404" i="39"/>
  <c r="N1404" i="39" s="1"/>
  <c r="P1404" i="39" s="1"/>
  <c r="AC1404" i="39" s="1"/>
  <c r="L1405" i="39"/>
  <c r="N1405" i="39" s="1"/>
  <c r="P1405" i="39" s="1"/>
  <c r="L1406" i="39"/>
  <c r="N1406" i="39" s="1"/>
  <c r="P1406" i="39" s="1"/>
  <c r="AI1406" i="39" s="1"/>
  <c r="L1407" i="39"/>
  <c r="N1407" i="39" s="1"/>
  <c r="P1407" i="39" s="1"/>
  <c r="AI1407" i="39" s="1"/>
  <c r="L1408" i="39"/>
  <c r="N1408" i="39" s="1"/>
  <c r="P1408" i="39" s="1"/>
  <c r="L1409" i="39"/>
  <c r="N1409" i="39" s="1"/>
  <c r="P1409" i="39" s="1"/>
  <c r="AI1409" i="39" s="1"/>
  <c r="L1410" i="39"/>
  <c r="N1410" i="39" s="1"/>
  <c r="P1410" i="39" s="1"/>
  <c r="L1411" i="39"/>
  <c r="N1411" i="39" s="1"/>
  <c r="P1411" i="39" s="1"/>
  <c r="AC1411" i="39" s="1"/>
  <c r="L1412" i="39"/>
  <c r="N1412" i="39" s="1"/>
  <c r="P1412" i="39" s="1"/>
  <c r="AC1412" i="39" s="1"/>
  <c r="L1413" i="39"/>
  <c r="N1413" i="39" s="1"/>
  <c r="P1413" i="39" s="1"/>
  <c r="L1414" i="39"/>
  <c r="N1414" i="39" s="1"/>
  <c r="P1414" i="39" s="1"/>
  <c r="L1415" i="39"/>
  <c r="N1415" i="39" s="1"/>
  <c r="P1415" i="39" s="1"/>
  <c r="AC1415" i="39" s="1"/>
  <c r="L1416" i="39"/>
  <c r="N1416" i="39" s="1"/>
  <c r="P1416" i="39" s="1"/>
  <c r="AF1416" i="39" s="1"/>
  <c r="L1417" i="39"/>
  <c r="N1417" i="39" s="1"/>
  <c r="P1417" i="39" s="1"/>
  <c r="AC1417" i="39" s="1"/>
  <c r="L1418" i="39"/>
  <c r="N1418" i="39" s="1"/>
  <c r="P1418" i="39" s="1"/>
  <c r="AM1418" i="39"/>
  <c r="AM1417" i="39"/>
  <c r="AM1416" i="39"/>
  <c r="AM1415" i="39"/>
  <c r="AM1414" i="39"/>
  <c r="AM1413" i="39"/>
  <c r="AM1412" i="39"/>
  <c r="AM1411" i="39"/>
  <c r="AM1410" i="39"/>
  <c r="AM1409" i="39"/>
  <c r="AM1408" i="39"/>
  <c r="AM1407" i="39"/>
  <c r="AM1406" i="39"/>
  <c r="AM1405" i="39"/>
  <c r="AM1404" i="39"/>
  <c r="AM1403" i="39"/>
  <c r="AM1402" i="39"/>
  <c r="AM1401" i="39"/>
  <c r="AM1400" i="39"/>
  <c r="AM1399" i="39"/>
  <c r="AM1398" i="39"/>
  <c r="AM1397" i="39"/>
  <c r="AM1396" i="39"/>
  <c r="AM1395" i="39"/>
  <c r="AM1394" i="39"/>
  <c r="AM1393" i="39"/>
  <c r="AM1392" i="39"/>
  <c r="AM1391" i="39"/>
  <c r="AM1390" i="39"/>
  <c r="AM1389" i="39"/>
  <c r="AM1388" i="39"/>
  <c r="AM1387" i="39"/>
  <c r="AM1386" i="39"/>
  <c r="AM1385" i="39"/>
  <c r="AM1384" i="39"/>
  <c r="AM1383" i="39"/>
  <c r="AM1382" i="39"/>
  <c r="AM1381" i="39"/>
  <c r="AM1380" i="39"/>
  <c r="AM1379" i="39"/>
  <c r="AM1378" i="39"/>
  <c r="AM1377" i="39"/>
  <c r="AM1376" i="39"/>
  <c r="AM1375" i="39"/>
  <c r="AM1374" i="39"/>
  <c r="AM1373" i="39"/>
  <c r="AM1372" i="39"/>
  <c r="AM1371" i="39"/>
  <c r="AM1370" i="39"/>
  <c r="AM1369" i="39"/>
  <c r="AM1368" i="39"/>
  <c r="AM1367" i="39"/>
  <c r="AM1366" i="39"/>
  <c r="AM1365" i="39"/>
  <c r="AM1363" i="39"/>
  <c r="AM1362" i="39"/>
  <c r="AM1361" i="39"/>
  <c r="AM1360" i="39"/>
  <c r="AM1359" i="39"/>
  <c r="AM1358" i="39"/>
  <c r="AM1357" i="39"/>
  <c r="AM1356" i="39"/>
  <c r="AM1355" i="39"/>
  <c r="AM1354" i="39"/>
  <c r="AM1353" i="39"/>
  <c r="AM1352" i="39"/>
  <c r="AM1351" i="39"/>
  <c r="AM1350" i="39"/>
  <c r="AM1349" i="39"/>
  <c r="AM1348" i="39"/>
  <c r="AM1347" i="39"/>
  <c r="AM1346" i="39"/>
  <c r="AM1345" i="39"/>
  <c r="AM1344" i="39"/>
  <c r="AM1343" i="39"/>
  <c r="AM1342" i="39"/>
  <c r="AM1341" i="39"/>
  <c r="AM1340" i="39"/>
  <c r="AM1339" i="39"/>
  <c r="AM1338" i="39"/>
  <c r="AM1337" i="39"/>
  <c r="AM1336" i="39"/>
  <c r="AM1335" i="39"/>
  <c r="AM1334" i="39"/>
  <c r="AM1333" i="39"/>
  <c r="AM1332" i="39"/>
  <c r="AM1331" i="39"/>
  <c r="AM1330" i="39"/>
  <c r="AM1329" i="39"/>
  <c r="AM1328" i="39"/>
  <c r="AM1327" i="39"/>
  <c r="AM1326" i="39"/>
  <c r="AM1325" i="39"/>
  <c r="AM1324" i="39"/>
  <c r="AM1323" i="39"/>
  <c r="AM1322" i="39"/>
  <c r="AM1321" i="39"/>
  <c r="AM1320" i="39"/>
  <c r="AM1319" i="39"/>
  <c r="AM1318" i="39"/>
  <c r="AM1317" i="39"/>
  <c r="AM1316" i="39"/>
  <c r="AM1315" i="39"/>
  <c r="AM1314" i="39"/>
  <c r="AM1313" i="39"/>
  <c r="AM1312" i="39"/>
  <c r="AM1311" i="39"/>
  <c r="AM1310" i="39"/>
  <c r="AM1309" i="39"/>
  <c r="AM1308" i="39"/>
  <c r="AM1307" i="39"/>
  <c r="AM1306" i="39"/>
  <c r="AM1305" i="39"/>
  <c r="AM1304" i="39"/>
  <c r="AM1303" i="39"/>
  <c r="AM1302" i="39"/>
  <c r="AM1301" i="39"/>
  <c r="AM1300" i="39"/>
  <c r="AM1299" i="39"/>
  <c r="AM1298" i="39"/>
  <c r="AM1297" i="39"/>
  <c r="AM1296" i="39"/>
  <c r="AM1295" i="39"/>
  <c r="AM1294" i="39"/>
  <c r="AM1293" i="39"/>
  <c r="AM1292" i="39"/>
  <c r="AM1291" i="39"/>
  <c r="AM1290" i="39"/>
  <c r="AM1289" i="39"/>
  <c r="AM1288" i="39"/>
  <c r="AM1287" i="39"/>
  <c r="AM1286" i="39"/>
  <c r="AM1285" i="39"/>
  <c r="AM1284" i="39"/>
  <c r="AM1283" i="39"/>
  <c r="AM1282" i="39"/>
  <c r="AM1281" i="39"/>
  <c r="AM1280" i="39"/>
  <c r="AM1279" i="39"/>
  <c r="AM1278" i="39"/>
  <c r="AM1277" i="39"/>
  <c r="AM1276" i="39"/>
  <c r="AM1275" i="39"/>
  <c r="AM1274" i="39"/>
  <c r="AM1273" i="39"/>
  <c r="AM1272" i="39"/>
  <c r="AM1271" i="39"/>
  <c r="AM1270" i="39"/>
  <c r="AM1269" i="39"/>
  <c r="AM1268" i="39"/>
  <c r="AM1267" i="39"/>
  <c r="AM1266" i="39"/>
  <c r="AM1265" i="39"/>
  <c r="AM1264" i="39"/>
  <c r="AM1263" i="39"/>
  <c r="AM1262" i="39"/>
  <c r="AM1261" i="39"/>
  <c r="AM1260" i="39"/>
  <c r="AM1259" i="39"/>
  <c r="AM1258" i="39"/>
  <c r="AM1257" i="39"/>
  <c r="AM1256" i="39"/>
  <c r="AM1255" i="39"/>
  <c r="AM1254" i="39"/>
  <c r="AM1253" i="39"/>
  <c r="AM1252" i="39"/>
  <c r="AM1251" i="39"/>
  <c r="AM1250" i="39"/>
  <c r="AM1249" i="39"/>
  <c r="AM1248" i="39"/>
  <c r="AM1247" i="39"/>
  <c r="AM1246" i="39"/>
  <c r="AM1245" i="39"/>
  <c r="AM1244" i="39"/>
  <c r="AM1243" i="39"/>
  <c r="AM1242" i="39"/>
  <c r="AM1241" i="39"/>
  <c r="AM1240" i="39"/>
  <c r="AM1239" i="39"/>
  <c r="AM1238" i="39"/>
  <c r="AM1237" i="39"/>
  <c r="AM1236" i="39"/>
  <c r="AM1235" i="39"/>
  <c r="AM1234" i="39"/>
  <c r="AM1233" i="39"/>
  <c r="AM1232" i="39"/>
  <c r="AM1231" i="39"/>
  <c r="AM1230" i="39"/>
  <c r="AM1229" i="39"/>
  <c r="AM1228" i="39"/>
  <c r="AM1227" i="39"/>
  <c r="AM1226" i="39"/>
  <c r="AM1225" i="39"/>
  <c r="AM1224" i="39"/>
  <c r="AM1223" i="39"/>
  <c r="AM1222" i="39"/>
  <c r="AM1221" i="39"/>
  <c r="AM1220" i="39"/>
  <c r="AM1219" i="39"/>
  <c r="AM1218" i="39"/>
  <c r="AM1217" i="39"/>
  <c r="AM1216" i="39"/>
  <c r="AM1215" i="39"/>
  <c r="AM1214" i="39"/>
  <c r="AM1213" i="39"/>
  <c r="AM1212" i="39"/>
  <c r="AM1211" i="39"/>
  <c r="AM1210" i="39"/>
  <c r="AM1209" i="39"/>
  <c r="AM1208" i="39"/>
  <c r="AM1207" i="39"/>
  <c r="AM1206" i="39"/>
  <c r="AM1205" i="39"/>
  <c r="AM1204" i="39"/>
  <c r="AM1203" i="39"/>
  <c r="AM1202" i="39"/>
  <c r="AM1201" i="39"/>
  <c r="AM1200" i="39"/>
  <c r="AM1199" i="39"/>
  <c r="AM1198" i="39"/>
  <c r="AM1197" i="39"/>
  <c r="AM1196" i="39"/>
  <c r="AM1195" i="39"/>
  <c r="AM1194" i="39"/>
  <c r="AM1193" i="39"/>
  <c r="AM1192" i="39"/>
  <c r="AM1191" i="39"/>
  <c r="AM1190" i="39"/>
  <c r="AM1189" i="39"/>
  <c r="AM1188" i="39"/>
  <c r="AM1187" i="39"/>
  <c r="AM1186" i="39"/>
  <c r="AM1185" i="39"/>
  <c r="AM1184" i="39"/>
  <c r="AM1183" i="39"/>
  <c r="AM1182" i="39"/>
  <c r="AM1181" i="39"/>
  <c r="AM1180" i="39"/>
  <c r="AM1179" i="39"/>
  <c r="AM1178" i="39"/>
  <c r="AM1177" i="39"/>
  <c r="AM1176" i="39"/>
  <c r="AM1175" i="39"/>
  <c r="AM1174" i="39"/>
  <c r="AM1173" i="39"/>
  <c r="AM1172" i="39"/>
  <c r="AM1171" i="39"/>
  <c r="AM1170" i="39"/>
  <c r="AM1169" i="39"/>
  <c r="AM1168" i="39"/>
  <c r="AM1167" i="39"/>
  <c r="AM1166" i="39"/>
  <c r="AM1165" i="39"/>
  <c r="AM1164" i="39"/>
  <c r="AM1163" i="39"/>
  <c r="AM1162" i="39"/>
  <c r="AM1161" i="39"/>
  <c r="AM1160" i="39"/>
  <c r="AM1159" i="39"/>
  <c r="AM1158" i="39"/>
  <c r="AM1157" i="39"/>
  <c r="AM1156" i="39"/>
  <c r="AM1155" i="39"/>
  <c r="AM1154" i="39"/>
  <c r="AM1153" i="39"/>
  <c r="AM1152" i="39"/>
  <c r="AM1151" i="39"/>
  <c r="AM1150" i="39"/>
  <c r="AM1149" i="39"/>
  <c r="AM1148" i="39"/>
  <c r="AM1147" i="39"/>
  <c r="AM1146" i="39"/>
  <c r="AM1145" i="39"/>
  <c r="AM1144" i="39"/>
  <c r="AM1143" i="39"/>
  <c r="AM1142" i="39"/>
  <c r="AM1141" i="39"/>
  <c r="AM1140" i="39"/>
  <c r="AM1139" i="39"/>
  <c r="AM1138" i="39"/>
  <c r="AM1137" i="39"/>
  <c r="AM1136" i="39"/>
  <c r="AM1135" i="39"/>
  <c r="AM1134" i="39"/>
  <c r="AM1133" i="39"/>
  <c r="AM1132" i="39"/>
  <c r="AM1131" i="39"/>
  <c r="AM1130" i="39"/>
  <c r="AM1129" i="39"/>
  <c r="AM1128" i="39"/>
  <c r="AM1127" i="39"/>
  <c r="AM1126" i="39"/>
  <c r="AM1125" i="39"/>
  <c r="AM1124" i="39"/>
  <c r="AM1123" i="39"/>
  <c r="AM1122" i="39"/>
  <c r="AM1121" i="39"/>
  <c r="AM1120" i="39"/>
  <c r="AM1119" i="39"/>
  <c r="AM1118" i="39"/>
  <c r="AM1117" i="39"/>
  <c r="AM1116" i="39"/>
  <c r="AM1115" i="39"/>
  <c r="AM1114" i="39"/>
  <c r="AM1113" i="39"/>
  <c r="AM1112" i="39"/>
  <c r="AM1111" i="39"/>
  <c r="AM1110" i="39"/>
  <c r="AM1109" i="39"/>
  <c r="AM1108" i="39"/>
  <c r="AM1107" i="39"/>
  <c r="AM1106" i="39"/>
  <c r="AM1105" i="39"/>
  <c r="AM1104" i="39"/>
  <c r="AM1103" i="39"/>
  <c r="AM1102" i="39"/>
  <c r="AM1101" i="39"/>
  <c r="AM1100" i="39"/>
  <c r="AM1099" i="39"/>
  <c r="AM1098" i="39"/>
  <c r="AM1097" i="39"/>
  <c r="AM1096" i="39"/>
  <c r="AM1095" i="39"/>
  <c r="AM1094" i="39"/>
  <c r="AM1093" i="39"/>
  <c r="AM1092" i="39"/>
  <c r="AM1091" i="39"/>
  <c r="AM1090" i="39"/>
  <c r="AM1089" i="39"/>
  <c r="AM1088" i="39"/>
  <c r="AM1087" i="39"/>
  <c r="AM1086" i="39"/>
  <c r="AM1085" i="39"/>
  <c r="AM1084" i="39"/>
  <c r="AM1083" i="39"/>
  <c r="AM1082" i="39"/>
  <c r="AM1081" i="39"/>
  <c r="AM1080" i="39"/>
  <c r="AM1079" i="39"/>
  <c r="AM1078" i="39"/>
  <c r="AM1077" i="39"/>
  <c r="AM1076" i="39"/>
  <c r="AM1075" i="39"/>
  <c r="AM1074" i="39"/>
  <c r="AM1073" i="39"/>
  <c r="AM1072" i="39"/>
  <c r="AM1071" i="39"/>
  <c r="AM1070" i="39"/>
  <c r="AM1069" i="39"/>
  <c r="AM1068" i="39"/>
  <c r="AM1067" i="39"/>
  <c r="AM1066" i="39"/>
  <c r="AM1065" i="39"/>
  <c r="AM1064" i="39"/>
  <c r="AM1063" i="39"/>
  <c r="AM1062" i="39"/>
  <c r="AM1061" i="39"/>
  <c r="AM1060" i="39"/>
  <c r="AM1059" i="39"/>
  <c r="AM1058" i="39"/>
  <c r="AM1057" i="39"/>
  <c r="AM1056" i="39"/>
  <c r="AM1055" i="39"/>
  <c r="AM1054" i="39"/>
  <c r="AM1053" i="39"/>
  <c r="AM1052" i="39"/>
  <c r="AM1051" i="39"/>
  <c r="AM1050" i="39"/>
  <c r="AM1049" i="39"/>
  <c r="AM1048" i="39"/>
  <c r="AM1047" i="39"/>
  <c r="AM1046" i="39"/>
  <c r="AM1045" i="39"/>
  <c r="AM1044" i="39"/>
  <c r="AM1043" i="39"/>
  <c r="AM1042" i="39"/>
  <c r="AM1041" i="39"/>
  <c r="AM1040" i="39"/>
  <c r="AM1039" i="39"/>
  <c r="AM1038" i="39"/>
  <c r="AM1037" i="39"/>
  <c r="AM1036" i="39"/>
  <c r="AM1035" i="39"/>
  <c r="AM1034" i="39"/>
  <c r="AM1033" i="39"/>
  <c r="AM1032" i="39"/>
  <c r="AM1031" i="39"/>
  <c r="AM1030" i="39"/>
  <c r="AM1029" i="39"/>
  <c r="AM1028" i="39"/>
  <c r="AM1027" i="39"/>
  <c r="AM1026" i="39"/>
  <c r="AM1025" i="39"/>
  <c r="AM1024" i="39"/>
  <c r="AM1023" i="39"/>
  <c r="AM1022" i="39"/>
  <c r="AM1021" i="39"/>
  <c r="AM1020" i="39"/>
  <c r="AM1019" i="39"/>
  <c r="AM1018" i="39"/>
  <c r="AM1017" i="39"/>
  <c r="AM1016" i="39"/>
  <c r="AM1015" i="39"/>
  <c r="AM1014" i="39"/>
  <c r="AM1013" i="39"/>
  <c r="AM1012" i="39"/>
  <c r="AM1011" i="39"/>
  <c r="AM1010" i="39"/>
  <c r="AM1009" i="39"/>
  <c r="AM1008" i="39"/>
  <c r="AM1007" i="39"/>
  <c r="AM1006" i="39"/>
  <c r="AM1005" i="39"/>
  <c r="AM1004" i="39"/>
  <c r="AM1003" i="39"/>
  <c r="AM1002" i="39"/>
  <c r="AM1001" i="39"/>
  <c r="AM1000" i="39"/>
  <c r="AM999" i="39"/>
  <c r="AM998" i="39"/>
  <c r="AM997" i="39"/>
  <c r="AM996" i="39"/>
  <c r="AM995" i="39"/>
  <c r="AM994" i="39"/>
  <c r="AM993" i="39"/>
  <c r="AM992" i="39"/>
  <c r="AM991" i="39"/>
  <c r="AM990" i="39"/>
  <c r="AM989" i="39"/>
  <c r="AM988" i="39"/>
  <c r="AM987" i="39"/>
  <c r="AM986" i="39"/>
  <c r="AM985" i="39"/>
  <c r="AM984" i="39"/>
  <c r="AM983" i="39"/>
  <c r="AM982" i="39"/>
  <c r="AM981" i="39"/>
  <c r="AM980" i="39"/>
  <c r="AM979" i="39"/>
  <c r="AM978" i="39"/>
  <c r="AM977" i="39"/>
  <c r="AM976" i="39"/>
  <c r="AM975" i="39"/>
  <c r="AM974" i="39"/>
  <c r="AM973" i="39"/>
  <c r="AM972" i="39"/>
  <c r="AM971" i="39"/>
  <c r="AM970" i="39"/>
  <c r="AM969" i="39"/>
  <c r="AM968" i="39"/>
  <c r="AM967" i="39"/>
  <c r="AM966" i="39"/>
  <c r="AM965" i="39"/>
  <c r="AM964" i="39"/>
  <c r="AM963" i="39"/>
  <c r="AM962" i="39"/>
  <c r="AM961" i="39"/>
  <c r="AM960" i="39"/>
  <c r="AM959" i="39"/>
  <c r="AM958" i="39"/>
  <c r="AM957" i="39"/>
  <c r="AM956" i="39"/>
  <c r="AM955" i="39"/>
  <c r="C5" i="39"/>
  <c r="L5" i="39"/>
  <c r="N5" i="39" s="1"/>
  <c r="P5" i="39" s="1"/>
  <c r="AL5" i="39" s="1"/>
  <c r="L936" i="43"/>
  <c r="N936" i="43" s="1"/>
  <c r="P936" i="43" s="1"/>
  <c r="E936" i="43"/>
  <c r="C936" i="43"/>
  <c r="L935" i="43"/>
  <c r="N935" i="43" s="1"/>
  <c r="P935" i="43" s="1"/>
  <c r="E935" i="43"/>
  <c r="C935" i="43"/>
  <c r="L934" i="43"/>
  <c r="N934" i="43" s="1"/>
  <c r="P934" i="43" s="1"/>
  <c r="E934" i="43"/>
  <c r="C934" i="43"/>
  <c r="L933" i="43"/>
  <c r="N933" i="43" s="1"/>
  <c r="P933" i="43" s="1"/>
  <c r="E933" i="43"/>
  <c r="C933" i="43"/>
  <c r="L932" i="43"/>
  <c r="N932" i="43" s="1"/>
  <c r="P932" i="43" s="1"/>
  <c r="Q932" i="43" s="1"/>
  <c r="E932" i="43"/>
  <c r="C932" i="43"/>
  <c r="L931" i="43"/>
  <c r="N931" i="43" s="1"/>
  <c r="P931" i="43" s="1"/>
  <c r="E931" i="43"/>
  <c r="C931" i="43"/>
  <c r="L930" i="43"/>
  <c r="N930" i="43" s="1"/>
  <c r="P930" i="43" s="1"/>
  <c r="E930" i="43"/>
  <c r="C930" i="43"/>
  <c r="L929" i="43"/>
  <c r="N929" i="43" s="1"/>
  <c r="P929" i="43" s="1"/>
  <c r="E929" i="43"/>
  <c r="C929" i="43"/>
  <c r="L928" i="43"/>
  <c r="N928" i="43" s="1"/>
  <c r="P928" i="43" s="1"/>
  <c r="AC928" i="43" s="1"/>
  <c r="E928" i="43"/>
  <c r="C928" i="43"/>
  <c r="L927" i="43"/>
  <c r="N927" i="43" s="1"/>
  <c r="P927" i="43" s="1"/>
  <c r="E927" i="43"/>
  <c r="C927" i="43"/>
  <c r="L926" i="43"/>
  <c r="N926" i="43" s="1"/>
  <c r="P926" i="43" s="1"/>
  <c r="AC926" i="43" s="1"/>
  <c r="E926" i="43"/>
  <c r="C926" i="43"/>
  <c r="L925" i="43"/>
  <c r="N925" i="43" s="1"/>
  <c r="P925" i="43" s="1"/>
  <c r="AC925" i="43" s="1"/>
  <c r="E925" i="43"/>
  <c r="C925" i="43"/>
  <c r="L924" i="43"/>
  <c r="N924" i="43" s="1"/>
  <c r="P924" i="43" s="1"/>
  <c r="E924" i="43"/>
  <c r="C924" i="43"/>
  <c r="L923" i="43"/>
  <c r="N923" i="43" s="1"/>
  <c r="P923" i="43" s="1"/>
  <c r="AC923" i="43" s="1"/>
  <c r="E923" i="43"/>
  <c r="C923" i="43"/>
  <c r="L922" i="43"/>
  <c r="N922" i="43" s="1"/>
  <c r="P922" i="43" s="1"/>
  <c r="E922" i="43"/>
  <c r="C922" i="43"/>
  <c r="L921" i="43"/>
  <c r="N921" i="43" s="1"/>
  <c r="P921" i="43" s="1"/>
  <c r="Q921" i="43" s="1"/>
  <c r="E921" i="43"/>
  <c r="C921" i="43"/>
  <c r="L920" i="43"/>
  <c r="N920" i="43" s="1"/>
  <c r="P920" i="43" s="1"/>
  <c r="Q920" i="43" s="1"/>
  <c r="E920" i="43"/>
  <c r="C920" i="43"/>
  <c r="L919" i="43"/>
  <c r="N919" i="43" s="1"/>
  <c r="P919" i="43" s="1"/>
  <c r="AC919" i="43" s="1"/>
  <c r="E919" i="43"/>
  <c r="C919" i="43"/>
  <c r="L918" i="43"/>
  <c r="N918" i="43" s="1"/>
  <c r="P918" i="43" s="1"/>
  <c r="E918" i="43"/>
  <c r="C918" i="43"/>
  <c r="L917" i="43"/>
  <c r="N917" i="43" s="1"/>
  <c r="P917" i="43" s="1"/>
  <c r="E917" i="43"/>
  <c r="C917" i="43"/>
  <c r="L916" i="43"/>
  <c r="N916" i="43" s="1"/>
  <c r="P916" i="43" s="1"/>
  <c r="E916" i="43"/>
  <c r="C916" i="43"/>
  <c r="L915" i="43"/>
  <c r="N915" i="43" s="1"/>
  <c r="P915" i="43" s="1"/>
  <c r="E915" i="43"/>
  <c r="C915" i="43"/>
  <c r="L914" i="43"/>
  <c r="N914" i="43" s="1"/>
  <c r="P914" i="43" s="1"/>
  <c r="E914" i="43"/>
  <c r="C914" i="43"/>
  <c r="L913" i="43"/>
  <c r="N913" i="43" s="1"/>
  <c r="P913" i="43" s="1"/>
  <c r="E913" i="43"/>
  <c r="C913" i="43"/>
  <c r="L912" i="43"/>
  <c r="N912" i="43" s="1"/>
  <c r="P912" i="43" s="1"/>
  <c r="E912" i="43"/>
  <c r="C912" i="43"/>
  <c r="L911" i="43"/>
  <c r="N911" i="43" s="1"/>
  <c r="P911" i="43" s="1"/>
  <c r="E911" i="43"/>
  <c r="C911" i="43"/>
  <c r="L910" i="43"/>
  <c r="N910" i="43" s="1"/>
  <c r="P910" i="43" s="1"/>
  <c r="E910" i="43"/>
  <c r="C910" i="43"/>
  <c r="L909" i="43"/>
  <c r="N909" i="43" s="1"/>
  <c r="P909" i="43" s="1"/>
  <c r="E909" i="43"/>
  <c r="C909" i="43"/>
  <c r="L908" i="43"/>
  <c r="N908" i="43" s="1"/>
  <c r="P908" i="43" s="1"/>
  <c r="E908" i="43"/>
  <c r="C908" i="43"/>
  <c r="L907" i="43"/>
  <c r="N907" i="43" s="1"/>
  <c r="P907" i="43" s="1"/>
  <c r="E907" i="43"/>
  <c r="C907" i="43"/>
  <c r="L906" i="43"/>
  <c r="N906" i="43" s="1"/>
  <c r="P906" i="43" s="1"/>
  <c r="AF906" i="43" s="1"/>
  <c r="E906" i="43"/>
  <c r="C906" i="43"/>
  <c r="L905" i="43"/>
  <c r="N905" i="43" s="1"/>
  <c r="P905" i="43" s="1"/>
  <c r="E905" i="43"/>
  <c r="C905" i="43"/>
  <c r="L904" i="43"/>
  <c r="N904" i="43" s="1"/>
  <c r="P904" i="43" s="1"/>
  <c r="E904" i="43"/>
  <c r="C904" i="43"/>
  <c r="L903" i="43"/>
  <c r="N903" i="43" s="1"/>
  <c r="P903" i="43" s="1"/>
  <c r="E903" i="43"/>
  <c r="C903" i="43"/>
  <c r="L902" i="43"/>
  <c r="N902" i="43" s="1"/>
  <c r="P902" i="43" s="1"/>
  <c r="E902" i="43"/>
  <c r="C902" i="43"/>
  <c r="L901" i="43"/>
  <c r="N901" i="43" s="1"/>
  <c r="P901" i="43" s="1"/>
  <c r="Z901" i="43" s="1"/>
  <c r="E901" i="43"/>
  <c r="C901" i="43"/>
  <c r="L900" i="43"/>
  <c r="N900" i="43" s="1"/>
  <c r="P900" i="43" s="1"/>
  <c r="E900" i="43"/>
  <c r="C900" i="43"/>
  <c r="L899" i="43"/>
  <c r="N899" i="43" s="1"/>
  <c r="P899" i="43" s="1"/>
  <c r="E899" i="43"/>
  <c r="C899" i="43"/>
  <c r="L898" i="43"/>
  <c r="N898" i="43" s="1"/>
  <c r="P898" i="43" s="1"/>
  <c r="AC898" i="43" s="1"/>
  <c r="E898" i="43"/>
  <c r="C898" i="43"/>
  <c r="L897" i="43"/>
  <c r="N897" i="43" s="1"/>
  <c r="P897" i="43" s="1"/>
  <c r="E897" i="43"/>
  <c r="C897" i="43"/>
  <c r="L896" i="43"/>
  <c r="N896" i="43" s="1"/>
  <c r="P896" i="43" s="1"/>
  <c r="Z896" i="43" s="1"/>
  <c r="E896" i="43"/>
  <c r="C896" i="43"/>
  <c r="L895" i="43"/>
  <c r="N895" i="43" s="1"/>
  <c r="P895" i="43" s="1"/>
  <c r="E895" i="43"/>
  <c r="C895" i="43"/>
  <c r="L894" i="43"/>
  <c r="N894" i="43" s="1"/>
  <c r="P894" i="43" s="1"/>
  <c r="AF894" i="43" s="1"/>
  <c r="E894" i="43"/>
  <c r="C894" i="43"/>
  <c r="L893" i="43"/>
  <c r="N893" i="43" s="1"/>
  <c r="P893" i="43" s="1"/>
  <c r="Q893" i="43" s="1"/>
  <c r="E893" i="43"/>
  <c r="C893" i="43"/>
  <c r="L892" i="43"/>
  <c r="N892" i="43" s="1"/>
  <c r="P892" i="43" s="1"/>
  <c r="E892" i="43"/>
  <c r="C892" i="43"/>
  <c r="L891" i="43"/>
  <c r="N891" i="43" s="1"/>
  <c r="P891" i="43" s="1"/>
  <c r="E891" i="43"/>
  <c r="C891" i="43"/>
  <c r="L890" i="43"/>
  <c r="N890" i="43" s="1"/>
  <c r="P890" i="43" s="1"/>
  <c r="Z890" i="43" s="1"/>
  <c r="E890" i="43"/>
  <c r="C890" i="43"/>
  <c r="L889" i="43"/>
  <c r="N889" i="43" s="1"/>
  <c r="P889" i="43" s="1"/>
  <c r="AC889" i="43" s="1"/>
  <c r="E889" i="43"/>
  <c r="C889" i="43"/>
  <c r="L888" i="43"/>
  <c r="N888" i="43" s="1"/>
  <c r="P888" i="43" s="1"/>
  <c r="AC888" i="43" s="1"/>
  <c r="E888" i="43"/>
  <c r="C888" i="43"/>
  <c r="L887" i="43"/>
  <c r="N887" i="43" s="1"/>
  <c r="P887" i="43" s="1"/>
  <c r="E887" i="43"/>
  <c r="C887" i="43"/>
  <c r="L886" i="43"/>
  <c r="N886" i="43" s="1"/>
  <c r="P886" i="43" s="1"/>
  <c r="AC886" i="43" s="1"/>
  <c r="E886" i="43"/>
  <c r="C886" i="43"/>
  <c r="L885" i="43"/>
  <c r="N885" i="43" s="1"/>
  <c r="P885" i="43" s="1"/>
  <c r="E885" i="43"/>
  <c r="C885" i="43"/>
  <c r="L884" i="43"/>
  <c r="N884" i="43" s="1"/>
  <c r="P884" i="43" s="1"/>
  <c r="E884" i="43"/>
  <c r="C884" i="43"/>
  <c r="L883" i="43"/>
  <c r="N883" i="43" s="1"/>
  <c r="P883" i="43" s="1"/>
  <c r="E883" i="43"/>
  <c r="C883" i="43"/>
  <c r="L882" i="43"/>
  <c r="N882" i="43" s="1"/>
  <c r="P882" i="43" s="1"/>
  <c r="E882" i="43"/>
  <c r="C882" i="43"/>
  <c r="L881" i="43"/>
  <c r="N881" i="43" s="1"/>
  <c r="P881" i="43" s="1"/>
  <c r="AC881" i="43" s="1"/>
  <c r="E881" i="43"/>
  <c r="C881" i="43"/>
  <c r="L880" i="43"/>
  <c r="N880" i="43" s="1"/>
  <c r="P880" i="43" s="1"/>
  <c r="AF880" i="43" s="1"/>
  <c r="E880" i="43"/>
  <c r="C880" i="43"/>
  <c r="L879" i="43"/>
  <c r="N879" i="43" s="1"/>
  <c r="P879" i="43" s="1"/>
  <c r="E879" i="43"/>
  <c r="C879" i="43"/>
  <c r="L878" i="43"/>
  <c r="N878" i="43" s="1"/>
  <c r="P878" i="43" s="1"/>
  <c r="E878" i="43"/>
  <c r="C878" i="43"/>
  <c r="L877" i="43"/>
  <c r="N877" i="43" s="1"/>
  <c r="P877" i="43" s="1"/>
  <c r="E877" i="43"/>
  <c r="C877" i="43"/>
  <c r="L876" i="43"/>
  <c r="N876" i="43" s="1"/>
  <c r="P876" i="43" s="1"/>
  <c r="E876" i="43"/>
  <c r="C876" i="43"/>
  <c r="L875" i="43"/>
  <c r="N875" i="43" s="1"/>
  <c r="P875" i="43" s="1"/>
  <c r="AL875" i="43" s="1"/>
  <c r="E875" i="43"/>
  <c r="C875" i="43"/>
  <c r="L874" i="43"/>
  <c r="N874" i="43" s="1"/>
  <c r="P874" i="43" s="1"/>
  <c r="E874" i="43"/>
  <c r="C874" i="43"/>
  <c r="L873" i="43"/>
  <c r="N873" i="43" s="1"/>
  <c r="P873" i="43" s="1"/>
  <c r="AF873" i="43" s="1"/>
  <c r="E873" i="43"/>
  <c r="C873" i="43"/>
  <c r="L872" i="43"/>
  <c r="N872" i="43" s="1"/>
  <c r="P872" i="43" s="1"/>
  <c r="E872" i="43"/>
  <c r="C872" i="43"/>
  <c r="L871" i="43"/>
  <c r="N871" i="43" s="1"/>
  <c r="P871" i="43" s="1"/>
  <c r="E871" i="43"/>
  <c r="C871" i="43"/>
  <c r="L870" i="43"/>
  <c r="N870" i="43" s="1"/>
  <c r="P870" i="43" s="1"/>
  <c r="E870" i="43"/>
  <c r="C870" i="43"/>
  <c r="L869" i="43"/>
  <c r="N869" i="43" s="1"/>
  <c r="P869" i="43" s="1"/>
  <c r="E869" i="43"/>
  <c r="C869" i="43"/>
  <c r="L868" i="43"/>
  <c r="N868" i="43" s="1"/>
  <c r="P868" i="43" s="1"/>
  <c r="E868" i="43"/>
  <c r="C868" i="43"/>
  <c r="L867" i="43"/>
  <c r="N867" i="43" s="1"/>
  <c r="P867" i="43" s="1"/>
  <c r="E867" i="43"/>
  <c r="C867" i="43"/>
  <c r="L866" i="43"/>
  <c r="N866" i="43" s="1"/>
  <c r="P866" i="43" s="1"/>
  <c r="Z866" i="43" s="1"/>
  <c r="E866" i="43"/>
  <c r="C866" i="43"/>
  <c r="L865" i="43"/>
  <c r="N865" i="43" s="1"/>
  <c r="P865" i="43" s="1"/>
  <c r="E865" i="43"/>
  <c r="C865" i="43"/>
  <c r="L864" i="43"/>
  <c r="N864" i="43" s="1"/>
  <c r="P864" i="43" s="1"/>
  <c r="E864" i="43"/>
  <c r="C864" i="43"/>
  <c r="L863" i="43"/>
  <c r="N863" i="43" s="1"/>
  <c r="P863" i="43" s="1"/>
  <c r="E863" i="43"/>
  <c r="C863" i="43"/>
  <c r="L862" i="43"/>
  <c r="N862" i="43" s="1"/>
  <c r="P862" i="43" s="1"/>
  <c r="AF862" i="43" s="1"/>
  <c r="E862" i="43"/>
  <c r="C862" i="43"/>
  <c r="L861" i="43"/>
  <c r="N861" i="43" s="1"/>
  <c r="P861" i="43" s="1"/>
  <c r="E861" i="43"/>
  <c r="C861" i="43"/>
  <c r="L860" i="43"/>
  <c r="N860" i="43" s="1"/>
  <c r="P860" i="43" s="1"/>
  <c r="AF860" i="43" s="1"/>
  <c r="E860" i="43"/>
  <c r="C860" i="43"/>
  <c r="L859" i="43"/>
  <c r="N859" i="43" s="1"/>
  <c r="P859" i="43" s="1"/>
  <c r="E859" i="43"/>
  <c r="C859" i="43"/>
  <c r="L858" i="43"/>
  <c r="N858" i="43" s="1"/>
  <c r="P858" i="43" s="1"/>
  <c r="AL858" i="43" s="1"/>
  <c r="E858" i="43"/>
  <c r="C858" i="43"/>
  <c r="L857" i="43"/>
  <c r="N857" i="43" s="1"/>
  <c r="P857" i="43" s="1"/>
  <c r="Q857" i="43" s="1"/>
  <c r="E857" i="43"/>
  <c r="C857" i="43"/>
  <c r="L856" i="43"/>
  <c r="N856" i="43" s="1"/>
  <c r="P856" i="43" s="1"/>
  <c r="E856" i="43"/>
  <c r="C856" i="43"/>
  <c r="L855" i="43"/>
  <c r="N855" i="43" s="1"/>
  <c r="P855" i="43" s="1"/>
  <c r="Q855" i="43" s="1"/>
  <c r="E855" i="43"/>
  <c r="C855" i="43"/>
  <c r="L854" i="43"/>
  <c r="N854" i="43" s="1"/>
  <c r="P854" i="43" s="1"/>
  <c r="Q854" i="43" s="1"/>
  <c r="E854" i="43"/>
  <c r="C854" i="43"/>
  <c r="L853" i="43"/>
  <c r="N853" i="43" s="1"/>
  <c r="P853" i="43" s="1"/>
  <c r="E853" i="43"/>
  <c r="C853" i="43"/>
  <c r="L852" i="43"/>
  <c r="N852" i="43" s="1"/>
  <c r="P852" i="43" s="1"/>
  <c r="E852" i="43"/>
  <c r="C852" i="43"/>
  <c r="L851" i="43"/>
  <c r="N851" i="43" s="1"/>
  <c r="P851" i="43" s="1"/>
  <c r="E851" i="43"/>
  <c r="C851" i="43"/>
  <c r="L850" i="43"/>
  <c r="N850" i="43" s="1"/>
  <c r="P850" i="43" s="1"/>
  <c r="AC850" i="43" s="1"/>
  <c r="E850" i="43"/>
  <c r="C850" i="43"/>
  <c r="L849" i="43"/>
  <c r="N849" i="43" s="1"/>
  <c r="P849" i="43" s="1"/>
  <c r="Z849" i="43" s="1"/>
  <c r="E849" i="43"/>
  <c r="C849" i="43"/>
  <c r="L848" i="43"/>
  <c r="N848" i="43" s="1"/>
  <c r="P848" i="43" s="1"/>
  <c r="E848" i="43"/>
  <c r="C848" i="43"/>
  <c r="L847" i="43"/>
  <c r="N847" i="43" s="1"/>
  <c r="P847" i="43" s="1"/>
  <c r="E847" i="43"/>
  <c r="C847" i="43"/>
  <c r="L846" i="43"/>
  <c r="N846" i="43" s="1"/>
  <c r="P846" i="43" s="1"/>
  <c r="Z846" i="43" s="1"/>
  <c r="E846" i="43"/>
  <c r="C846" i="43"/>
  <c r="L845" i="43"/>
  <c r="N845" i="43" s="1"/>
  <c r="P845" i="43" s="1"/>
  <c r="AI845" i="43" s="1"/>
  <c r="E845" i="43"/>
  <c r="C845" i="43"/>
  <c r="L844" i="43"/>
  <c r="N844" i="43" s="1"/>
  <c r="P844" i="43" s="1"/>
  <c r="AF844" i="43" s="1"/>
  <c r="E844" i="43"/>
  <c r="C844" i="43"/>
  <c r="L843" i="43"/>
  <c r="N843" i="43" s="1"/>
  <c r="P843" i="43" s="1"/>
  <c r="E843" i="43"/>
  <c r="C843" i="43"/>
  <c r="L842" i="43"/>
  <c r="N842" i="43" s="1"/>
  <c r="P842" i="43" s="1"/>
  <c r="AI842" i="43" s="1"/>
  <c r="E842" i="43"/>
  <c r="C842" i="43"/>
  <c r="L841" i="43"/>
  <c r="N841" i="43" s="1"/>
  <c r="P841" i="43" s="1"/>
  <c r="E841" i="43"/>
  <c r="C841" i="43"/>
  <c r="L840" i="43"/>
  <c r="N840" i="43" s="1"/>
  <c r="P840" i="43" s="1"/>
  <c r="E840" i="43"/>
  <c r="C840" i="43"/>
  <c r="L839" i="43"/>
  <c r="N839" i="43" s="1"/>
  <c r="P839" i="43" s="1"/>
  <c r="Z839" i="43" s="1"/>
  <c r="E839" i="43"/>
  <c r="C839" i="43"/>
  <c r="L838" i="43"/>
  <c r="N838" i="43" s="1"/>
  <c r="P838" i="43" s="1"/>
  <c r="E838" i="43"/>
  <c r="C838" i="43"/>
  <c r="L837" i="43"/>
  <c r="N837" i="43" s="1"/>
  <c r="P837" i="43" s="1"/>
  <c r="E837" i="43"/>
  <c r="C837" i="43"/>
  <c r="L836" i="43"/>
  <c r="N836" i="43" s="1"/>
  <c r="P836" i="43" s="1"/>
  <c r="AC836" i="43" s="1"/>
  <c r="E836" i="43"/>
  <c r="C836" i="43"/>
  <c r="L835" i="43"/>
  <c r="N835" i="43" s="1"/>
  <c r="P835" i="43" s="1"/>
  <c r="E835" i="43"/>
  <c r="C835" i="43"/>
  <c r="L834" i="43"/>
  <c r="N834" i="43" s="1"/>
  <c r="P834" i="43" s="1"/>
  <c r="AI834" i="43" s="1"/>
  <c r="E834" i="43"/>
  <c r="C834" i="43"/>
  <c r="L833" i="43"/>
  <c r="N833" i="43" s="1"/>
  <c r="P833" i="43" s="1"/>
  <c r="E833" i="43"/>
  <c r="C833" i="43"/>
  <c r="L832" i="43"/>
  <c r="N832" i="43" s="1"/>
  <c r="P832" i="43" s="1"/>
  <c r="E832" i="43"/>
  <c r="C832" i="43"/>
  <c r="L831" i="43"/>
  <c r="N831" i="43" s="1"/>
  <c r="P831" i="43" s="1"/>
  <c r="AC831" i="43" s="1"/>
  <c r="E831" i="43"/>
  <c r="C831" i="43"/>
  <c r="L830" i="43"/>
  <c r="N830" i="43" s="1"/>
  <c r="P830" i="43" s="1"/>
  <c r="E830" i="43"/>
  <c r="C830" i="43"/>
  <c r="L829" i="43"/>
  <c r="N829" i="43" s="1"/>
  <c r="P829" i="43" s="1"/>
  <c r="E829" i="43"/>
  <c r="C829" i="43"/>
  <c r="L828" i="43"/>
  <c r="N828" i="43" s="1"/>
  <c r="P828" i="43" s="1"/>
  <c r="E828" i="43"/>
  <c r="C828" i="43"/>
  <c r="L827" i="43"/>
  <c r="N827" i="43" s="1"/>
  <c r="P827" i="43" s="1"/>
  <c r="AI827" i="43" s="1"/>
  <c r="E827" i="43"/>
  <c r="C827" i="43"/>
  <c r="L826" i="43"/>
  <c r="N826" i="43" s="1"/>
  <c r="P826" i="43" s="1"/>
  <c r="AF826" i="43" s="1"/>
  <c r="E826" i="43"/>
  <c r="C826" i="43"/>
  <c r="L825" i="43"/>
  <c r="N825" i="43" s="1"/>
  <c r="P825" i="43" s="1"/>
  <c r="E825" i="43"/>
  <c r="C825" i="43"/>
  <c r="L824" i="43"/>
  <c r="N824" i="43" s="1"/>
  <c r="P824" i="43" s="1"/>
  <c r="AC824" i="43" s="1"/>
  <c r="E824" i="43"/>
  <c r="C824" i="43"/>
  <c r="L823" i="43"/>
  <c r="N823" i="43" s="1"/>
  <c r="P823" i="43" s="1"/>
  <c r="E823" i="43"/>
  <c r="C823" i="43"/>
  <c r="L822" i="43"/>
  <c r="N822" i="43" s="1"/>
  <c r="P822" i="43" s="1"/>
  <c r="E822" i="43"/>
  <c r="C822" i="43"/>
  <c r="L821" i="43"/>
  <c r="N821" i="43" s="1"/>
  <c r="P821" i="43" s="1"/>
  <c r="E821" i="43"/>
  <c r="C821" i="43"/>
  <c r="L820" i="43"/>
  <c r="N820" i="43" s="1"/>
  <c r="P820" i="43" s="1"/>
  <c r="E820" i="43"/>
  <c r="C820" i="43"/>
  <c r="L819" i="43"/>
  <c r="N819" i="43" s="1"/>
  <c r="P819" i="43" s="1"/>
  <c r="AL819" i="43" s="1"/>
  <c r="E819" i="43"/>
  <c r="C819" i="43"/>
  <c r="L818" i="43"/>
  <c r="N818" i="43" s="1"/>
  <c r="P818" i="43" s="1"/>
  <c r="E818" i="43"/>
  <c r="C818" i="43"/>
  <c r="L817" i="43"/>
  <c r="N817" i="43" s="1"/>
  <c r="P817" i="43" s="1"/>
  <c r="E817" i="43"/>
  <c r="C817" i="43"/>
  <c r="L816" i="43"/>
  <c r="N816" i="43" s="1"/>
  <c r="P816" i="43" s="1"/>
  <c r="E816" i="43"/>
  <c r="C816" i="43"/>
  <c r="L815" i="43"/>
  <c r="N815" i="43" s="1"/>
  <c r="P815" i="43" s="1"/>
  <c r="E815" i="43"/>
  <c r="C815" i="43"/>
  <c r="L814" i="43"/>
  <c r="N814" i="43" s="1"/>
  <c r="P814" i="43" s="1"/>
  <c r="AL814" i="43" s="1"/>
  <c r="E814" i="43"/>
  <c r="C814" i="43"/>
  <c r="L813" i="43"/>
  <c r="N813" i="43" s="1"/>
  <c r="P813" i="43" s="1"/>
  <c r="E813" i="43"/>
  <c r="C813" i="43"/>
  <c r="L812" i="43"/>
  <c r="N812" i="43" s="1"/>
  <c r="P812" i="43" s="1"/>
  <c r="Q812" i="43" s="1"/>
  <c r="E812" i="43"/>
  <c r="C812" i="43"/>
  <c r="L811" i="43"/>
  <c r="N811" i="43" s="1"/>
  <c r="P811" i="43" s="1"/>
  <c r="E811" i="43"/>
  <c r="C811" i="43"/>
  <c r="L810" i="43"/>
  <c r="N810" i="43" s="1"/>
  <c r="P810" i="43" s="1"/>
  <c r="E810" i="43"/>
  <c r="C810" i="43"/>
  <c r="L809" i="43"/>
  <c r="N809" i="43" s="1"/>
  <c r="P809" i="43" s="1"/>
  <c r="E809" i="43"/>
  <c r="C809" i="43"/>
  <c r="L808" i="43"/>
  <c r="N808" i="43" s="1"/>
  <c r="P808" i="43" s="1"/>
  <c r="E808" i="43"/>
  <c r="C808" i="43"/>
  <c r="L807" i="43"/>
  <c r="N807" i="43" s="1"/>
  <c r="P807" i="43" s="1"/>
  <c r="E807" i="43"/>
  <c r="C807" i="43"/>
  <c r="L806" i="43"/>
  <c r="N806" i="43" s="1"/>
  <c r="P806" i="43" s="1"/>
  <c r="AI806" i="43" s="1"/>
  <c r="E806" i="43"/>
  <c r="C806" i="43"/>
  <c r="L805" i="43"/>
  <c r="N805" i="43" s="1"/>
  <c r="P805" i="43" s="1"/>
  <c r="E805" i="43"/>
  <c r="C805" i="43"/>
  <c r="L804" i="43"/>
  <c r="N804" i="43" s="1"/>
  <c r="P804" i="43" s="1"/>
  <c r="AI804" i="43" s="1"/>
  <c r="E804" i="43"/>
  <c r="C804" i="43"/>
  <c r="L803" i="43"/>
  <c r="N803" i="43" s="1"/>
  <c r="P803" i="43" s="1"/>
  <c r="Q803" i="43" s="1"/>
  <c r="E803" i="43"/>
  <c r="C803" i="43"/>
  <c r="L802" i="43"/>
  <c r="N802" i="43" s="1"/>
  <c r="P802" i="43" s="1"/>
  <c r="AI802" i="43" s="1"/>
  <c r="E802" i="43"/>
  <c r="C802" i="43"/>
  <c r="L801" i="43"/>
  <c r="N801" i="43" s="1"/>
  <c r="P801" i="43" s="1"/>
  <c r="E801" i="43"/>
  <c r="C801" i="43"/>
  <c r="L800" i="43"/>
  <c r="N800" i="43" s="1"/>
  <c r="P800" i="43" s="1"/>
  <c r="E800" i="43"/>
  <c r="C800" i="43"/>
  <c r="L799" i="43"/>
  <c r="N799" i="43" s="1"/>
  <c r="P799" i="43" s="1"/>
  <c r="Q799" i="43" s="1"/>
  <c r="E799" i="43"/>
  <c r="C799" i="43"/>
  <c r="L798" i="43"/>
  <c r="N798" i="43" s="1"/>
  <c r="P798" i="43" s="1"/>
  <c r="E798" i="43"/>
  <c r="C798" i="43"/>
  <c r="L797" i="43"/>
  <c r="N797" i="43" s="1"/>
  <c r="P797" i="43" s="1"/>
  <c r="AF797" i="43" s="1"/>
  <c r="E797" i="43"/>
  <c r="C797" i="43"/>
  <c r="L796" i="43"/>
  <c r="N796" i="43" s="1"/>
  <c r="P796" i="43" s="1"/>
  <c r="AF796" i="43" s="1"/>
  <c r="E796" i="43"/>
  <c r="C796" i="43"/>
  <c r="L795" i="43"/>
  <c r="N795" i="43" s="1"/>
  <c r="P795" i="43" s="1"/>
  <c r="E795" i="43"/>
  <c r="C795" i="43"/>
  <c r="L794" i="43"/>
  <c r="N794" i="43" s="1"/>
  <c r="P794" i="43" s="1"/>
  <c r="AC794" i="43" s="1"/>
  <c r="E794" i="43"/>
  <c r="C794" i="43"/>
  <c r="L793" i="43"/>
  <c r="N793" i="43" s="1"/>
  <c r="P793" i="43" s="1"/>
  <c r="E793" i="43"/>
  <c r="C793" i="43"/>
  <c r="L792" i="43"/>
  <c r="N792" i="43" s="1"/>
  <c r="P792" i="43" s="1"/>
  <c r="E792" i="43"/>
  <c r="C792" i="43"/>
  <c r="L791" i="43"/>
  <c r="N791" i="43" s="1"/>
  <c r="P791" i="43" s="1"/>
  <c r="E791" i="43"/>
  <c r="C791" i="43"/>
  <c r="L790" i="43"/>
  <c r="N790" i="43" s="1"/>
  <c r="P790" i="43" s="1"/>
  <c r="AL790" i="43" s="1"/>
  <c r="E790" i="43"/>
  <c r="C790" i="43"/>
  <c r="L789" i="43"/>
  <c r="N789" i="43" s="1"/>
  <c r="P789" i="43" s="1"/>
  <c r="E789" i="43"/>
  <c r="C789" i="43"/>
  <c r="L788" i="43"/>
  <c r="N788" i="43" s="1"/>
  <c r="P788" i="43" s="1"/>
  <c r="Q788" i="43" s="1"/>
  <c r="E788" i="43"/>
  <c r="C788" i="43"/>
  <c r="L787" i="43"/>
  <c r="N787" i="43" s="1"/>
  <c r="P787" i="43" s="1"/>
  <c r="E787" i="43"/>
  <c r="C787" i="43"/>
  <c r="L786" i="43"/>
  <c r="N786" i="43" s="1"/>
  <c r="P786" i="43" s="1"/>
  <c r="E786" i="43"/>
  <c r="C786" i="43"/>
  <c r="L785" i="43"/>
  <c r="N785" i="43" s="1"/>
  <c r="P785" i="43" s="1"/>
  <c r="E785" i="43"/>
  <c r="C785" i="43"/>
  <c r="L784" i="43"/>
  <c r="N784" i="43" s="1"/>
  <c r="P784" i="43" s="1"/>
  <c r="AL784" i="43" s="1"/>
  <c r="E784" i="43"/>
  <c r="C784" i="43"/>
  <c r="L783" i="43"/>
  <c r="N783" i="43" s="1"/>
  <c r="P783" i="43" s="1"/>
  <c r="E783" i="43"/>
  <c r="C783" i="43"/>
  <c r="L782" i="43"/>
  <c r="N782" i="43" s="1"/>
  <c r="P782" i="43" s="1"/>
  <c r="E782" i="43"/>
  <c r="C782" i="43"/>
  <c r="L781" i="43"/>
  <c r="N781" i="43" s="1"/>
  <c r="P781" i="43" s="1"/>
  <c r="Q781" i="43" s="1"/>
  <c r="E781" i="43"/>
  <c r="C781" i="43"/>
  <c r="L780" i="43"/>
  <c r="N780" i="43" s="1"/>
  <c r="P780" i="43" s="1"/>
  <c r="E780" i="43"/>
  <c r="C780" i="43"/>
  <c r="L779" i="43"/>
  <c r="N779" i="43" s="1"/>
  <c r="P779" i="43" s="1"/>
  <c r="AL779" i="43" s="1"/>
  <c r="E779" i="43"/>
  <c r="C779" i="43"/>
  <c r="L778" i="43"/>
  <c r="N778" i="43" s="1"/>
  <c r="P778" i="43" s="1"/>
  <c r="E778" i="43"/>
  <c r="C778" i="43"/>
  <c r="L777" i="43"/>
  <c r="N777" i="43" s="1"/>
  <c r="P777" i="43" s="1"/>
  <c r="E777" i="43"/>
  <c r="C777" i="43"/>
  <c r="L776" i="43"/>
  <c r="N776" i="43" s="1"/>
  <c r="P776" i="43" s="1"/>
  <c r="Z776" i="43" s="1"/>
  <c r="E776" i="43"/>
  <c r="C776" i="43"/>
  <c r="L775" i="43"/>
  <c r="N775" i="43" s="1"/>
  <c r="P775" i="43" s="1"/>
  <c r="E775" i="43"/>
  <c r="C775" i="43"/>
  <c r="L774" i="43"/>
  <c r="N774" i="43" s="1"/>
  <c r="P774" i="43" s="1"/>
  <c r="E774" i="43"/>
  <c r="C774" i="43"/>
  <c r="L773" i="43"/>
  <c r="N773" i="43" s="1"/>
  <c r="P773" i="43" s="1"/>
  <c r="Z773" i="43" s="1"/>
  <c r="E773" i="43"/>
  <c r="C773" i="43"/>
  <c r="L772" i="43"/>
  <c r="N772" i="43" s="1"/>
  <c r="P772" i="43" s="1"/>
  <c r="AL772" i="43" s="1"/>
  <c r="E772" i="43"/>
  <c r="C772" i="43"/>
  <c r="L771" i="43"/>
  <c r="N771" i="43" s="1"/>
  <c r="P771" i="43" s="1"/>
  <c r="E771" i="43"/>
  <c r="C771" i="43"/>
  <c r="L770" i="43"/>
  <c r="N770" i="43" s="1"/>
  <c r="P770" i="43" s="1"/>
  <c r="AL770" i="43" s="1"/>
  <c r="E770" i="43"/>
  <c r="C770" i="43"/>
  <c r="L769" i="43"/>
  <c r="N769" i="43" s="1"/>
  <c r="P769" i="43" s="1"/>
  <c r="E769" i="43"/>
  <c r="C769" i="43"/>
  <c r="L768" i="43"/>
  <c r="N768" i="43" s="1"/>
  <c r="P768" i="43" s="1"/>
  <c r="AL768" i="43" s="1"/>
  <c r="E768" i="43"/>
  <c r="C768" i="43"/>
  <c r="L767" i="43"/>
  <c r="N767" i="43" s="1"/>
  <c r="P767" i="43" s="1"/>
  <c r="Q767" i="43" s="1"/>
  <c r="E767" i="43"/>
  <c r="C767" i="43"/>
  <c r="L766" i="43"/>
  <c r="N766" i="43" s="1"/>
  <c r="P766" i="43" s="1"/>
  <c r="E766" i="43"/>
  <c r="C766" i="43"/>
  <c r="L765" i="43"/>
  <c r="N765" i="43" s="1"/>
  <c r="P765" i="43" s="1"/>
  <c r="E765" i="43"/>
  <c r="C765" i="43"/>
  <c r="L764" i="43"/>
  <c r="N764" i="43" s="1"/>
  <c r="P764" i="43" s="1"/>
  <c r="E764" i="43"/>
  <c r="C764" i="43"/>
  <c r="L763" i="43"/>
  <c r="N763" i="43" s="1"/>
  <c r="P763" i="43" s="1"/>
  <c r="E763" i="43"/>
  <c r="C763" i="43"/>
  <c r="L762" i="43"/>
  <c r="N762" i="43" s="1"/>
  <c r="P762" i="43" s="1"/>
  <c r="E762" i="43"/>
  <c r="C762" i="43"/>
  <c r="L761" i="43"/>
  <c r="N761" i="43" s="1"/>
  <c r="P761" i="43" s="1"/>
  <c r="Q761" i="43" s="1"/>
  <c r="E761" i="43"/>
  <c r="C761" i="43"/>
  <c r="L760" i="43"/>
  <c r="N760" i="43" s="1"/>
  <c r="P760" i="43" s="1"/>
  <c r="E760" i="43"/>
  <c r="C760" i="43"/>
  <c r="L759" i="43"/>
  <c r="N759" i="43" s="1"/>
  <c r="P759" i="43" s="1"/>
  <c r="E759" i="43"/>
  <c r="C759" i="43"/>
  <c r="L758" i="43"/>
  <c r="N758" i="43" s="1"/>
  <c r="P758" i="43" s="1"/>
  <c r="AC758" i="43" s="1"/>
  <c r="E758" i="43"/>
  <c r="C758" i="43"/>
  <c r="L757" i="43"/>
  <c r="N757" i="43" s="1"/>
  <c r="P757" i="43" s="1"/>
  <c r="AF757" i="43" s="1"/>
  <c r="E757" i="43"/>
  <c r="C757" i="43"/>
  <c r="L756" i="43"/>
  <c r="N756" i="43" s="1"/>
  <c r="P756" i="43" s="1"/>
  <c r="E756" i="43"/>
  <c r="C756" i="43"/>
  <c r="L755" i="43"/>
  <c r="N755" i="43" s="1"/>
  <c r="P755" i="43" s="1"/>
  <c r="E755" i="43"/>
  <c r="C755" i="43"/>
  <c r="L754" i="43"/>
  <c r="N754" i="43" s="1"/>
  <c r="P754" i="43" s="1"/>
  <c r="E754" i="43"/>
  <c r="C754" i="43"/>
  <c r="L753" i="43"/>
  <c r="N753" i="43" s="1"/>
  <c r="P753" i="43" s="1"/>
  <c r="AF753" i="43" s="1"/>
  <c r="E753" i="43"/>
  <c r="C753" i="43"/>
  <c r="L752" i="43"/>
  <c r="N752" i="43" s="1"/>
  <c r="P752" i="43" s="1"/>
  <c r="AF752" i="43" s="1"/>
  <c r="E752" i="43"/>
  <c r="C752" i="43"/>
  <c r="L751" i="43"/>
  <c r="N751" i="43" s="1"/>
  <c r="P751" i="43" s="1"/>
  <c r="AL751" i="43" s="1"/>
  <c r="E751" i="43"/>
  <c r="C751" i="43"/>
  <c r="L750" i="43"/>
  <c r="N750" i="43" s="1"/>
  <c r="P750" i="43" s="1"/>
  <c r="E750" i="43"/>
  <c r="C750" i="43"/>
  <c r="L749" i="43"/>
  <c r="N749" i="43" s="1"/>
  <c r="P749" i="43" s="1"/>
  <c r="E749" i="43"/>
  <c r="C749" i="43"/>
  <c r="L748" i="43"/>
  <c r="N748" i="43" s="1"/>
  <c r="P748" i="43" s="1"/>
  <c r="Z748" i="43" s="1"/>
  <c r="E748" i="43"/>
  <c r="C748" i="43"/>
  <c r="L747" i="43"/>
  <c r="N747" i="43" s="1"/>
  <c r="P747" i="43" s="1"/>
  <c r="E747" i="43"/>
  <c r="C747" i="43"/>
  <c r="L746" i="43"/>
  <c r="N746" i="43" s="1"/>
  <c r="P746" i="43" s="1"/>
  <c r="AI746" i="43" s="1"/>
  <c r="E746" i="43"/>
  <c r="C746" i="43"/>
  <c r="L745" i="43"/>
  <c r="N745" i="43" s="1"/>
  <c r="P745" i="43" s="1"/>
  <c r="Z745" i="43" s="1"/>
  <c r="E745" i="43"/>
  <c r="C745" i="43"/>
  <c r="L744" i="43"/>
  <c r="N744" i="43" s="1"/>
  <c r="P744" i="43" s="1"/>
  <c r="E744" i="43"/>
  <c r="C744" i="43"/>
  <c r="L743" i="43"/>
  <c r="N743" i="43" s="1"/>
  <c r="P743" i="43" s="1"/>
  <c r="Z743" i="43" s="1"/>
  <c r="E743" i="43"/>
  <c r="C743" i="43"/>
  <c r="L742" i="43"/>
  <c r="N742" i="43" s="1"/>
  <c r="P742" i="43" s="1"/>
  <c r="AF742" i="43" s="1"/>
  <c r="E742" i="43"/>
  <c r="C742" i="43"/>
  <c r="L741" i="43"/>
  <c r="N741" i="43" s="1"/>
  <c r="P741" i="43" s="1"/>
  <c r="Z741" i="43" s="1"/>
  <c r="E741" i="43"/>
  <c r="C741" i="43"/>
  <c r="L740" i="43"/>
  <c r="N740" i="43" s="1"/>
  <c r="P740" i="43" s="1"/>
  <c r="E740" i="43"/>
  <c r="C740" i="43"/>
  <c r="L739" i="43"/>
  <c r="N739" i="43" s="1"/>
  <c r="P739" i="43" s="1"/>
  <c r="E739" i="43"/>
  <c r="C739" i="43"/>
  <c r="L738" i="43"/>
  <c r="N738" i="43" s="1"/>
  <c r="P738" i="43" s="1"/>
  <c r="E738" i="43"/>
  <c r="C738" i="43"/>
  <c r="L737" i="43"/>
  <c r="N737" i="43" s="1"/>
  <c r="P737" i="43" s="1"/>
  <c r="E737" i="43"/>
  <c r="C737" i="43"/>
  <c r="L736" i="43"/>
  <c r="N736" i="43" s="1"/>
  <c r="P736" i="43" s="1"/>
  <c r="E736" i="43"/>
  <c r="C736" i="43"/>
  <c r="L735" i="43"/>
  <c r="N735" i="43" s="1"/>
  <c r="P735" i="43" s="1"/>
  <c r="E735" i="43"/>
  <c r="C735" i="43"/>
  <c r="L734" i="43"/>
  <c r="N734" i="43" s="1"/>
  <c r="P734" i="43" s="1"/>
  <c r="E734" i="43"/>
  <c r="C734" i="43"/>
  <c r="L733" i="43"/>
  <c r="N733" i="43" s="1"/>
  <c r="P733" i="43" s="1"/>
  <c r="E733" i="43"/>
  <c r="C733" i="43"/>
  <c r="L732" i="43"/>
  <c r="N732" i="43" s="1"/>
  <c r="P732" i="43" s="1"/>
  <c r="E732" i="43"/>
  <c r="C732" i="43"/>
  <c r="L731" i="43"/>
  <c r="N731" i="43" s="1"/>
  <c r="P731" i="43" s="1"/>
  <c r="Q731" i="43" s="1"/>
  <c r="E731" i="43"/>
  <c r="C731" i="43"/>
  <c r="L730" i="43"/>
  <c r="N730" i="43" s="1"/>
  <c r="P730" i="43" s="1"/>
  <c r="Z730" i="43" s="1"/>
  <c r="E730" i="43"/>
  <c r="C730" i="43"/>
  <c r="L729" i="43"/>
  <c r="N729" i="43" s="1"/>
  <c r="P729" i="43" s="1"/>
  <c r="AL729" i="43" s="1"/>
  <c r="E729" i="43"/>
  <c r="C729" i="43"/>
  <c r="L728" i="43"/>
  <c r="N728" i="43" s="1"/>
  <c r="P728" i="43" s="1"/>
  <c r="AL728" i="43" s="1"/>
  <c r="E728" i="43"/>
  <c r="C728" i="43"/>
  <c r="L727" i="43"/>
  <c r="N727" i="43" s="1"/>
  <c r="P727" i="43" s="1"/>
  <c r="E727" i="43"/>
  <c r="C727" i="43"/>
  <c r="L726" i="43"/>
  <c r="N726" i="43" s="1"/>
  <c r="P726" i="43" s="1"/>
  <c r="AI726" i="43" s="1"/>
  <c r="E726" i="43"/>
  <c r="C726" i="43"/>
  <c r="L725" i="43"/>
  <c r="N725" i="43" s="1"/>
  <c r="P725" i="43" s="1"/>
  <c r="E725" i="43"/>
  <c r="C725" i="43"/>
  <c r="L724" i="43"/>
  <c r="N724" i="43" s="1"/>
  <c r="P724" i="43" s="1"/>
  <c r="AL724" i="43" s="1"/>
  <c r="E724" i="43"/>
  <c r="C724" i="43"/>
  <c r="L723" i="43"/>
  <c r="N723" i="43" s="1"/>
  <c r="P723" i="43" s="1"/>
  <c r="AF723" i="43" s="1"/>
  <c r="E723" i="43"/>
  <c r="C723" i="43"/>
  <c r="L722" i="43"/>
  <c r="N722" i="43" s="1"/>
  <c r="P722" i="43" s="1"/>
  <c r="AF722" i="43" s="1"/>
  <c r="E722" i="43"/>
  <c r="C722" i="43"/>
  <c r="L721" i="43"/>
  <c r="N721" i="43" s="1"/>
  <c r="P721" i="43" s="1"/>
  <c r="Q721" i="43" s="1"/>
  <c r="E721" i="43"/>
  <c r="C721" i="43"/>
  <c r="L720" i="43"/>
  <c r="N720" i="43" s="1"/>
  <c r="P720" i="43" s="1"/>
  <c r="E720" i="43"/>
  <c r="C720" i="43"/>
  <c r="L719" i="43"/>
  <c r="N719" i="43" s="1"/>
  <c r="P719" i="43" s="1"/>
  <c r="E719" i="43"/>
  <c r="C719" i="43"/>
  <c r="L718" i="43"/>
  <c r="N718" i="43" s="1"/>
  <c r="P718" i="43" s="1"/>
  <c r="AF718" i="43" s="1"/>
  <c r="E718" i="43"/>
  <c r="C718" i="43"/>
  <c r="L717" i="43"/>
  <c r="N717" i="43" s="1"/>
  <c r="P717" i="43" s="1"/>
  <c r="E717" i="43"/>
  <c r="C717" i="43"/>
  <c r="L716" i="43"/>
  <c r="N716" i="43" s="1"/>
  <c r="P716" i="43" s="1"/>
  <c r="E716" i="43"/>
  <c r="C716" i="43"/>
  <c r="L715" i="43"/>
  <c r="N715" i="43" s="1"/>
  <c r="P715" i="43" s="1"/>
  <c r="AL715" i="43" s="1"/>
  <c r="E715" i="43"/>
  <c r="C715" i="43"/>
  <c r="L714" i="43"/>
  <c r="N714" i="43" s="1"/>
  <c r="P714" i="43" s="1"/>
  <c r="E714" i="43"/>
  <c r="C714" i="43"/>
  <c r="L713" i="43"/>
  <c r="N713" i="43" s="1"/>
  <c r="P713" i="43" s="1"/>
  <c r="E713" i="43"/>
  <c r="C713" i="43"/>
  <c r="L712" i="43"/>
  <c r="N712" i="43" s="1"/>
  <c r="P712" i="43" s="1"/>
  <c r="E712" i="43"/>
  <c r="C712" i="43"/>
  <c r="L711" i="43"/>
  <c r="N711" i="43" s="1"/>
  <c r="P711" i="43" s="1"/>
  <c r="AL711" i="43" s="1"/>
  <c r="E711" i="43"/>
  <c r="C711" i="43"/>
  <c r="L710" i="43"/>
  <c r="N710" i="43" s="1"/>
  <c r="P710" i="43" s="1"/>
  <c r="E710" i="43"/>
  <c r="C710" i="43"/>
  <c r="L709" i="43"/>
  <c r="N709" i="43" s="1"/>
  <c r="P709" i="43" s="1"/>
  <c r="E709" i="43"/>
  <c r="C709" i="43"/>
  <c r="L708" i="43"/>
  <c r="N708" i="43" s="1"/>
  <c r="P708" i="43" s="1"/>
  <c r="AL708" i="43" s="1"/>
  <c r="E708" i="43"/>
  <c r="C708" i="43"/>
  <c r="L707" i="43"/>
  <c r="N707" i="43" s="1"/>
  <c r="P707" i="43" s="1"/>
  <c r="Q707" i="43" s="1"/>
  <c r="E707" i="43"/>
  <c r="C707" i="43"/>
  <c r="L706" i="43"/>
  <c r="N706" i="43" s="1"/>
  <c r="P706" i="43" s="1"/>
  <c r="E706" i="43"/>
  <c r="C706" i="43"/>
  <c r="L705" i="43"/>
  <c r="N705" i="43" s="1"/>
  <c r="P705" i="43" s="1"/>
  <c r="E705" i="43"/>
  <c r="C705" i="43"/>
  <c r="L704" i="43"/>
  <c r="N704" i="43" s="1"/>
  <c r="P704" i="43" s="1"/>
  <c r="E704" i="43"/>
  <c r="C704" i="43"/>
  <c r="L703" i="43"/>
  <c r="N703" i="43" s="1"/>
  <c r="P703" i="43" s="1"/>
  <c r="AI703" i="43" s="1"/>
  <c r="E703" i="43"/>
  <c r="C703" i="43"/>
  <c r="L702" i="43"/>
  <c r="N702" i="43" s="1"/>
  <c r="P702" i="43" s="1"/>
  <c r="E702" i="43"/>
  <c r="C702" i="43"/>
  <c r="L701" i="43"/>
  <c r="N701" i="43" s="1"/>
  <c r="P701" i="43" s="1"/>
  <c r="E701" i="43"/>
  <c r="C701" i="43"/>
  <c r="L700" i="43"/>
  <c r="N700" i="43" s="1"/>
  <c r="P700" i="43" s="1"/>
  <c r="AF700" i="43" s="1"/>
  <c r="E700" i="43"/>
  <c r="C700" i="43"/>
  <c r="L699" i="43"/>
  <c r="N699" i="43" s="1"/>
  <c r="P699" i="43" s="1"/>
  <c r="E699" i="43"/>
  <c r="C699" i="43"/>
  <c r="L698" i="43"/>
  <c r="N698" i="43" s="1"/>
  <c r="P698" i="43" s="1"/>
  <c r="E698" i="43"/>
  <c r="C698" i="43"/>
  <c r="L697" i="43"/>
  <c r="N697" i="43" s="1"/>
  <c r="P697" i="43" s="1"/>
  <c r="E697" i="43"/>
  <c r="C697" i="43"/>
  <c r="L696" i="43"/>
  <c r="N696" i="43" s="1"/>
  <c r="P696" i="43" s="1"/>
  <c r="E696" i="43"/>
  <c r="C696" i="43"/>
  <c r="L695" i="43"/>
  <c r="N695" i="43" s="1"/>
  <c r="P695" i="43" s="1"/>
  <c r="E695" i="43"/>
  <c r="C695" i="43"/>
  <c r="L694" i="43"/>
  <c r="N694" i="43" s="1"/>
  <c r="P694" i="43" s="1"/>
  <c r="E694" i="43"/>
  <c r="C694" i="43"/>
  <c r="L693" i="43"/>
  <c r="N693" i="43" s="1"/>
  <c r="P693" i="43" s="1"/>
  <c r="E693" i="43"/>
  <c r="C693" i="43"/>
  <c r="L692" i="43"/>
  <c r="N692" i="43" s="1"/>
  <c r="P692" i="43" s="1"/>
  <c r="E692" i="43"/>
  <c r="C692" i="43"/>
  <c r="L691" i="43"/>
  <c r="N691" i="43" s="1"/>
  <c r="P691" i="43" s="1"/>
  <c r="E691" i="43"/>
  <c r="C691" i="43"/>
  <c r="L690" i="43"/>
  <c r="N690" i="43" s="1"/>
  <c r="P690" i="43" s="1"/>
  <c r="E690" i="43"/>
  <c r="C690" i="43"/>
  <c r="L689" i="43"/>
  <c r="N689" i="43" s="1"/>
  <c r="P689" i="43" s="1"/>
  <c r="E689" i="43"/>
  <c r="C689" i="43"/>
  <c r="L688" i="43"/>
  <c r="N688" i="43" s="1"/>
  <c r="P688" i="43" s="1"/>
  <c r="AL688" i="43" s="1"/>
  <c r="E688" i="43"/>
  <c r="C688" i="43"/>
  <c r="L687" i="43"/>
  <c r="N687" i="43" s="1"/>
  <c r="P687" i="43" s="1"/>
  <c r="E687" i="43"/>
  <c r="C687" i="43"/>
  <c r="L686" i="43"/>
  <c r="N686" i="43" s="1"/>
  <c r="P686" i="43" s="1"/>
  <c r="E686" i="43"/>
  <c r="C686" i="43"/>
  <c r="L685" i="43"/>
  <c r="N685" i="43" s="1"/>
  <c r="P685" i="43" s="1"/>
  <c r="E685" i="43"/>
  <c r="C685" i="43"/>
  <c r="L684" i="43"/>
  <c r="N684" i="43" s="1"/>
  <c r="P684" i="43" s="1"/>
  <c r="E684" i="43"/>
  <c r="C684" i="43"/>
  <c r="L683" i="43"/>
  <c r="N683" i="43" s="1"/>
  <c r="P683" i="43" s="1"/>
  <c r="AL683" i="43" s="1"/>
  <c r="E683" i="43"/>
  <c r="C683" i="43"/>
  <c r="L682" i="43"/>
  <c r="N682" i="43" s="1"/>
  <c r="P682" i="43" s="1"/>
  <c r="E682" i="43"/>
  <c r="C682" i="43"/>
  <c r="L681" i="43"/>
  <c r="N681" i="43" s="1"/>
  <c r="P681" i="43" s="1"/>
  <c r="AF681" i="43" s="1"/>
  <c r="E681" i="43"/>
  <c r="C681" i="43"/>
  <c r="L680" i="43"/>
  <c r="N680" i="43" s="1"/>
  <c r="P680" i="43" s="1"/>
  <c r="E680" i="43"/>
  <c r="C680" i="43"/>
  <c r="L679" i="43"/>
  <c r="N679" i="43" s="1"/>
  <c r="P679" i="43" s="1"/>
  <c r="E679" i="43"/>
  <c r="C679" i="43"/>
  <c r="L678" i="43"/>
  <c r="N678" i="43" s="1"/>
  <c r="P678" i="43" s="1"/>
  <c r="E678" i="43"/>
  <c r="C678" i="43"/>
  <c r="L677" i="43"/>
  <c r="N677" i="43" s="1"/>
  <c r="P677" i="43" s="1"/>
  <c r="E677" i="43"/>
  <c r="C677" i="43"/>
  <c r="L676" i="43"/>
  <c r="N676" i="43" s="1"/>
  <c r="P676" i="43" s="1"/>
  <c r="AL676" i="43" s="1"/>
  <c r="E676" i="43"/>
  <c r="C676" i="43"/>
  <c r="L675" i="43"/>
  <c r="N675" i="43" s="1"/>
  <c r="P675" i="43" s="1"/>
  <c r="AI675" i="43" s="1"/>
  <c r="E675" i="43"/>
  <c r="C675" i="43"/>
  <c r="L674" i="43"/>
  <c r="N674" i="43" s="1"/>
  <c r="P674" i="43" s="1"/>
  <c r="AI674" i="43" s="1"/>
  <c r="E674" i="43"/>
  <c r="C674" i="43"/>
  <c r="L673" i="43"/>
  <c r="N673" i="43" s="1"/>
  <c r="P673" i="43" s="1"/>
  <c r="Q673" i="43" s="1"/>
  <c r="E673" i="43"/>
  <c r="C673" i="43"/>
  <c r="L672" i="43"/>
  <c r="N672" i="43" s="1"/>
  <c r="P672" i="43" s="1"/>
  <c r="E672" i="43"/>
  <c r="C672" i="43"/>
  <c r="L671" i="43"/>
  <c r="N671" i="43" s="1"/>
  <c r="P671" i="43" s="1"/>
  <c r="E671" i="43"/>
  <c r="C671" i="43"/>
  <c r="L670" i="43"/>
  <c r="N670" i="43" s="1"/>
  <c r="P670" i="43" s="1"/>
  <c r="E670" i="43"/>
  <c r="C670" i="43"/>
  <c r="L669" i="43"/>
  <c r="N669" i="43" s="1"/>
  <c r="P669" i="43" s="1"/>
  <c r="E669" i="43"/>
  <c r="C669" i="43"/>
  <c r="L668" i="43"/>
  <c r="N668" i="43" s="1"/>
  <c r="P668" i="43" s="1"/>
  <c r="E668" i="43"/>
  <c r="C668" i="43"/>
  <c r="L667" i="43"/>
  <c r="N667" i="43" s="1"/>
  <c r="P667" i="43" s="1"/>
  <c r="AI667" i="43" s="1"/>
  <c r="E667" i="43"/>
  <c r="C667" i="43"/>
  <c r="L666" i="43"/>
  <c r="N666" i="43" s="1"/>
  <c r="P666" i="43" s="1"/>
  <c r="AL666" i="43" s="1"/>
  <c r="E666" i="43"/>
  <c r="C666" i="43"/>
  <c r="L665" i="43"/>
  <c r="N665" i="43" s="1"/>
  <c r="P665" i="43" s="1"/>
  <c r="E665" i="43"/>
  <c r="C665" i="43"/>
  <c r="L664" i="43"/>
  <c r="N664" i="43" s="1"/>
  <c r="P664" i="43" s="1"/>
  <c r="Q664" i="43" s="1"/>
  <c r="E664" i="43"/>
  <c r="C664" i="43"/>
  <c r="L663" i="43"/>
  <c r="N663" i="43" s="1"/>
  <c r="P663" i="43" s="1"/>
  <c r="Z663" i="43" s="1"/>
  <c r="E663" i="43"/>
  <c r="C663" i="43"/>
  <c r="L662" i="43"/>
  <c r="N662" i="43" s="1"/>
  <c r="P662" i="43" s="1"/>
  <c r="Z662" i="43" s="1"/>
  <c r="E662" i="43"/>
  <c r="C662" i="43"/>
  <c r="L661" i="43"/>
  <c r="N661" i="43" s="1"/>
  <c r="P661" i="43" s="1"/>
  <c r="E661" i="43"/>
  <c r="C661" i="43"/>
  <c r="L660" i="43"/>
  <c r="N660" i="43" s="1"/>
  <c r="P660" i="43" s="1"/>
  <c r="E660" i="43"/>
  <c r="C660" i="43"/>
  <c r="L659" i="43"/>
  <c r="N659" i="43" s="1"/>
  <c r="P659" i="43" s="1"/>
  <c r="E659" i="43"/>
  <c r="C659" i="43"/>
  <c r="L658" i="43"/>
  <c r="N658" i="43" s="1"/>
  <c r="P658" i="43" s="1"/>
  <c r="E658" i="43"/>
  <c r="C658" i="43"/>
  <c r="L657" i="43"/>
  <c r="N657" i="43" s="1"/>
  <c r="P657" i="43" s="1"/>
  <c r="E657" i="43"/>
  <c r="C657" i="43"/>
  <c r="L656" i="43"/>
  <c r="N656" i="43" s="1"/>
  <c r="P656" i="43" s="1"/>
  <c r="E656" i="43"/>
  <c r="C656" i="43"/>
  <c r="L655" i="43"/>
  <c r="N655" i="43" s="1"/>
  <c r="P655" i="43" s="1"/>
  <c r="E655" i="43"/>
  <c r="C655" i="43"/>
  <c r="L654" i="43"/>
  <c r="N654" i="43" s="1"/>
  <c r="P654" i="43" s="1"/>
  <c r="E654" i="43"/>
  <c r="C654" i="43"/>
  <c r="L653" i="43"/>
  <c r="N653" i="43" s="1"/>
  <c r="P653" i="43" s="1"/>
  <c r="Z653" i="43" s="1"/>
  <c r="E653" i="43"/>
  <c r="C653" i="43"/>
  <c r="L652" i="43"/>
  <c r="N652" i="43" s="1"/>
  <c r="P652" i="43" s="1"/>
  <c r="Q652" i="43" s="1"/>
  <c r="E652" i="43"/>
  <c r="C652" i="43"/>
  <c r="L651" i="43"/>
  <c r="N651" i="43" s="1"/>
  <c r="P651" i="43" s="1"/>
  <c r="E651" i="43"/>
  <c r="C651" i="43"/>
  <c r="L650" i="43"/>
  <c r="N650" i="43" s="1"/>
  <c r="P650" i="43" s="1"/>
  <c r="Z650" i="43" s="1"/>
  <c r="E650" i="43"/>
  <c r="C650" i="43"/>
  <c r="L649" i="43"/>
  <c r="N649" i="43" s="1"/>
  <c r="P649" i="43" s="1"/>
  <c r="E649" i="43"/>
  <c r="C649" i="43"/>
  <c r="L648" i="43"/>
  <c r="N648" i="43" s="1"/>
  <c r="P648" i="43" s="1"/>
  <c r="AL648" i="43" s="1"/>
  <c r="E648" i="43"/>
  <c r="C648" i="43"/>
  <c r="L647" i="43"/>
  <c r="N647" i="43" s="1"/>
  <c r="P647" i="43" s="1"/>
  <c r="AL647" i="43" s="1"/>
  <c r="E647" i="43"/>
  <c r="C647" i="43"/>
  <c r="L646" i="43"/>
  <c r="N646" i="43" s="1"/>
  <c r="P646" i="43" s="1"/>
  <c r="AI646" i="43" s="1"/>
  <c r="E646" i="43"/>
  <c r="C646" i="43"/>
  <c r="L645" i="43"/>
  <c r="N645" i="43" s="1"/>
  <c r="P645" i="43" s="1"/>
  <c r="E645" i="43"/>
  <c r="C645" i="43"/>
  <c r="L644" i="43"/>
  <c r="N644" i="43" s="1"/>
  <c r="P644" i="43" s="1"/>
  <c r="E644" i="43"/>
  <c r="C644" i="43"/>
  <c r="L643" i="43"/>
  <c r="N643" i="43" s="1"/>
  <c r="P643" i="43" s="1"/>
  <c r="E643" i="43"/>
  <c r="C643" i="43"/>
  <c r="L642" i="43"/>
  <c r="N642" i="43" s="1"/>
  <c r="P642" i="43" s="1"/>
  <c r="E642" i="43"/>
  <c r="C642" i="43"/>
  <c r="L641" i="43"/>
  <c r="N641" i="43" s="1"/>
  <c r="P641" i="43" s="1"/>
  <c r="E641" i="43"/>
  <c r="C641" i="43"/>
  <c r="L640" i="43"/>
  <c r="N640" i="43" s="1"/>
  <c r="P640" i="43" s="1"/>
  <c r="AL640" i="43" s="1"/>
  <c r="E640" i="43"/>
  <c r="C640" i="43"/>
  <c r="L639" i="43"/>
  <c r="N639" i="43" s="1"/>
  <c r="P639" i="43" s="1"/>
  <c r="E639" i="43"/>
  <c r="C639" i="43"/>
  <c r="L638" i="43"/>
  <c r="N638" i="43" s="1"/>
  <c r="P638" i="43" s="1"/>
  <c r="AI638" i="43" s="1"/>
  <c r="E638" i="43"/>
  <c r="C638" i="43"/>
  <c r="L637" i="43"/>
  <c r="N637" i="43" s="1"/>
  <c r="P637" i="43" s="1"/>
  <c r="E637" i="43"/>
  <c r="C637" i="43"/>
  <c r="L636" i="43"/>
  <c r="N636" i="43" s="1"/>
  <c r="P636" i="43" s="1"/>
  <c r="E636" i="43"/>
  <c r="C636" i="43"/>
  <c r="L635" i="43"/>
  <c r="N635" i="43" s="1"/>
  <c r="P635" i="43" s="1"/>
  <c r="AL635" i="43" s="1"/>
  <c r="E635" i="43"/>
  <c r="C635" i="43"/>
  <c r="L634" i="43"/>
  <c r="N634" i="43" s="1"/>
  <c r="P634" i="43" s="1"/>
  <c r="E634" i="43"/>
  <c r="C634" i="43"/>
  <c r="L633" i="43"/>
  <c r="N633" i="43" s="1"/>
  <c r="P633" i="43" s="1"/>
  <c r="E633" i="43"/>
  <c r="C633" i="43"/>
  <c r="L632" i="43"/>
  <c r="N632" i="43" s="1"/>
  <c r="P632" i="43" s="1"/>
  <c r="E632" i="43"/>
  <c r="C632" i="43"/>
  <c r="L631" i="43"/>
  <c r="N631" i="43" s="1"/>
  <c r="P631" i="43" s="1"/>
  <c r="E631" i="43"/>
  <c r="C631" i="43"/>
  <c r="L630" i="43"/>
  <c r="N630" i="43" s="1"/>
  <c r="P630" i="43" s="1"/>
  <c r="E630" i="43"/>
  <c r="C630" i="43"/>
  <c r="L629" i="43"/>
  <c r="N629" i="43" s="1"/>
  <c r="P629" i="43" s="1"/>
  <c r="E629" i="43"/>
  <c r="C629" i="43"/>
  <c r="L628" i="43"/>
  <c r="N628" i="43" s="1"/>
  <c r="P628" i="43" s="1"/>
  <c r="E628" i="43"/>
  <c r="C628" i="43"/>
  <c r="L627" i="43"/>
  <c r="N627" i="43" s="1"/>
  <c r="P627" i="43" s="1"/>
  <c r="AL627" i="43" s="1"/>
  <c r="E627" i="43"/>
  <c r="C627" i="43"/>
  <c r="L626" i="43"/>
  <c r="N626" i="43" s="1"/>
  <c r="P626" i="43" s="1"/>
  <c r="E626" i="43"/>
  <c r="C626" i="43"/>
  <c r="L625" i="43"/>
  <c r="N625" i="43" s="1"/>
  <c r="P625" i="43" s="1"/>
  <c r="E625" i="43"/>
  <c r="C625" i="43"/>
  <c r="L624" i="43"/>
  <c r="N624" i="43" s="1"/>
  <c r="P624" i="43" s="1"/>
  <c r="AL624" i="43" s="1"/>
  <c r="E624" i="43"/>
  <c r="C624" i="43"/>
  <c r="L623" i="43"/>
  <c r="N623" i="43" s="1"/>
  <c r="P623" i="43" s="1"/>
  <c r="E623" i="43"/>
  <c r="C623" i="43"/>
  <c r="L622" i="43"/>
  <c r="N622" i="43" s="1"/>
  <c r="P622" i="43" s="1"/>
  <c r="AI622" i="43" s="1"/>
  <c r="E622" i="43"/>
  <c r="C622" i="43"/>
  <c r="L621" i="43"/>
  <c r="N621" i="43" s="1"/>
  <c r="P621" i="43" s="1"/>
  <c r="E621" i="43"/>
  <c r="C621" i="43"/>
  <c r="L620" i="43"/>
  <c r="N620" i="43" s="1"/>
  <c r="P620" i="43" s="1"/>
  <c r="AL620" i="43" s="1"/>
  <c r="E620" i="43"/>
  <c r="C620" i="43"/>
  <c r="L619" i="43"/>
  <c r="N619" i="43" s="1"/>
  <c r="P619" i="43" s="1"/>
  <c r="AI619" i="43" s="1"/>
  <c r="E619" i="43"/>
  <c r="C619" i="43"/>
  <c r="L618" i="43"/>
  <c r="N618" i="43" s="1"/>
  <c r="P618" i="43" s="1"/>
  <c r="E618" i="43"/>
  <c r="C618" i="43"/>
  <c r="L617" i="43"/>
  <c r="N617" i="43" s="1"/>
  <c r="P617" i="43" s="1"/>
  <c r="E617" i="43"/>
  <c r="C617" i="43"/>
  <c r="L616" i="43"/>
  <c r="N616" i="43" s="1"/>
  <c r="P616" i="43" s="1"/>
  <c r="E616" i="43"/>
  <c r="C616" i="43"/>
  <c r="L615" i="43"/>
  <c r="N615" i="43" s="1"/>
  <c r="P615" i="43" s="1"/>
  <c r="AC615" i="43" s="1"/>
  <c r="E615" i="43"/>
  <c r="C615" i="43"/>
  <c r="L614" i="43"/>
  <c r="N614" i="43" s="1"/>
  <c r="P614" i="43" s="1"/>
  <c r="AL614" i="43" s="1"/>
  <c r="E614" i="43"/>
  <c r="C614" i="43"/>
  <c r="L613" i="43"/>
  <c r="N613" i="43" s="1"/>
  <c r="P613" i="43" s="1"/>
  <c r="E613" i="43"/>
  <c r="C613" i="43"/>
  <c r="L612" i="43"/>
  <c r="N612" i="43" s="1"/>
  <c r="P612" i="43" s="1"/>
  <c r="E612" i="43"/>
  <c r="C612" i="43"/>
  <c r="L611" i="43"/>
  <c r="N611" i="43" s="1"/>
  <c r="P611" i="43" s="1"/>
  <c r="E611" i="43"/>
  <c r="C611" i="43"/>
  <c r="L610" i="43"/>
  <c r="N610" i="43" s="1"/>
  <c r="P610" i="43" s="1"/>
  <c r="AL610" i="43" s="1"/>
  <c r="E610" i="43"/>
  <c r="C610" i="43"/>
  <c r="L609" i="43"/>
  <c r="N609" i="43" s="1"/>
  <c r="P609" i="43" s="1"/>
  <c r="E609" i="43"/>
  <c r="C609" i="43"/>
  <c r="L608" i="43"/>
  <c r="N608" i="43" s="1"/>
  <c r="P608" i="43" s="1"/>
  <c r="AL608" i="43" s="1"/>
  <c r="E608" i="43"/>
  <c r="C608" i="43"/>
  <c r="L607" i="43"/>
  <c r="N607" i="43" s="1"/>
  <c r="P607" i="43" s="1"/>
  <c r="AL607" i="43" s="1"/>
  <c r="E607" i="43"/>
  <c r="C607" i="43"/>
  <c r="L606" i="43"/>
  <c r="N606" i="43" s="1"/>
  <c r="P606" i="43" s="1"/>
  <c r="E606" i="43"/>
  <c r="C606" i="43"/>
  <c r="L605" i="43"/>
  <c r="N605" i="43" s="1"/>
  <c r="P605" i="43" s="1"/>
  <c r="AC605" i="43" s="1"/>
  <c r="E605" i="43"/>
  <c r="C605" i="43"/>
  <c r="L604" i="43"/>
  <c r="N604" i="43" s="1"/>
  <c r="P604" i="43" s="1"/>
  <c r="AL604" i="43" s="1"/>
  <c r="E604" i="43"/>
  <c r="C604" i="43"/>
  <c r="L603" i="43"/>
  <c r="N603" i="43" s="1"/>
  <c r="P603" i="43" s="1"/>
  <c r="AC603" i="43" s="1"/>
  <c r="E603" i="43"/>
  <c r="C603" i="43"/>
  <c r="L602" i="43"/>
  <c r="N602" i="43" s="1"/>
  <c r="P602" i="43" s="1"/>
  <c r="E602" i="43"/>
  <c r="C602" i="43"/>
  <c r="L601" i="43"/>
  <c r="N601" i="43" s="1"/>
  <c r="P601" i="43" s="1"/>
  <c r="E601" i="43"/>
  <c r="C601" i="43"/>
  <c r="L600" i="43"/>
  <c r="N600" i="43" s="1"/>
  <c r="P600" i="43" s="1"/>
  <c r="AL600" i="43" s="1"/>
  <c r="E600" i="43"/>
  <c r="C600" i="43"/>
  <c r="L599" i="43"/>
  <c r="N599" i="43" s="1"/>
  <c r="P599" i="43" s="1"/>
  <c r="E599" i="43"/>
  <c r="C599" i="43"/>
  <c r="L598" i="43"/>
  <c r="N598" i="43" s="1"/>
  <c r="P598" i="43" s="1"/>
  <c r="E598" i="43"/>
  <c r="C598" i="43"/>
  <c r="L597" i="43"/>
  <c r="N597" i="43" s="1"/>
  <c r="P597" i="43" s="1"/>
  <c r="E597" i="43"/>
  <c r="C597" i="43"/>
  <c r="L596" i="43"/>
  <c r="N596" i="43" s="1"/>
  <c r="P596" i="43" s="1"/>
  <c r="AL596" i="43" s="1"/>
  <c r="E596" i="43"/>
  <c r="C596" i="43"/>
  <c r="L595" i="43"/>
  <c r="N595" i="43" s="1"/>
  <c r="P595" i="43" s="1"/>
  <c r="E595" i="43"/>
  <c r="C595" i="43"/>
  <c r="L594" i="43"/>
  <c r="N594" i="43" s="1"/>
  <c r="P594" i="43" s="1"/>
  <c r="E594" i="43"/>
  <c r="C594" i="43"/>
  <c r="L593" i="43"/>
  <c r="N593" i="43" s="1"/>
  <c r="P593" i="43" s="1"/>
  <c r="E593" i="43"/>
  <c r="C593" i="43"/>
  <c r="L592" i="43"/>
  <c r="N592" i="43" s="1"/>
  <c r="P592" i="43" s="1"/>
  <c r="AL592" i="43" s="1"/>
  <c r="E592" i="43"/>
  <c r="C592" i="43"/>
  <c r="L591" i="43"/>
  <c r="N591" i="43" s="1"/>
  <c r="P591" i="43" s="1"/>
  <c r="E591" i="43"/>
  <c r="C591" i="43"/>
  <c r="L590" i="43"/>
  <c r="N590" i="43" s="1"/>
  <c r="P590" i="43" s="1"/>
  <c r="E590" i="43"/>
  <c r="C590" i="43"/>
  <c r="L589" i="43"/>
  <c r="N589" i="43" s="1"/>
  <c r="P589" i="43" s="1"/>
  <c r="E589" i="43"/>
  <c r="C589" i="43"/>
  <c r="L588" i="43"/>
  <c r="N588" i="43" s="1"/>
  <c r="P588" i="43" s="1"/>
  <c r="E588" i="43"/>
  <c r="C588" i="43"/>
  <c r="L587" i="43"/>
  <c r="N587" i="43" s="1"/>
  <c r="P587" i="43" s="1"/>
  <c r="AC587" i="43" s="1"/>
  <c r="E587" i="43"/>
  <c r="C587" i="43"/>
  <c r="L586" i="43"/>
  <c r="N586" i="43" s="1"/>
  <c r="P586" i="43" s="1"/>
  <c r="E586" i="43"/>
  <c r="C586" i="43"/>
  <c r="L585" i="43"/>
  <c r="N585" i="43" s="1"/>
  <c r="P585" i="43" s="1"/>
  <c r="E585" i="43"/>
  <c r="C585" i="43"/>
  <c r="L584" i="43"/>
  <c r="N584" i="43" s="1"/>
  <c r="P584" i="43" s="1"/>
  <c r="AL584" i="43" s="1"/>
  <c r="E584" i="43"/>
  <c r="C584" i="43"/>
  <c r="L583" i="43"/>
  <c r="N583" i="43" s="1"/>
  <c r="P583" i="43" s="1"/>
  <c r="E583" i="43"/>
  <c r="C583" i="43"/>
  <c r="L582" i="43"/>
  <c r="N582" i="43" s="1"/>
  <c r="P582" i="43" s="1"/>
  <c r="AI582" i="43" s="1"/>
  <c r="E582" i="43"/>
  <c r="C582" i="43"/>
  <c r="L581" i="43"/>
  <c r="N581" i="43" s="1"/>
  <c r="P581" i="43" s="1"/>
  <c r="E581" i="43"/>
  <c r="C581" i="43"/>
  <c r="L580" i="43"/>
  <c r="N580" i="43" s="1"/>
  <c r="P580" i="43" s="1"/>
  <c r="E580" i="43"/>
  <c r="C580" i="43"/>
  <c r="L579" i="43"/>
  <c r="N579" i="43" s="1"/>
  <c r="P579" i="43" s="1"/>
  <c r="E579" i="43"/>
  <c r="C579" i="43"/>
  <c r="L578" i="43"/>
  <c r="N578" i="43" s="1"/>
  <c r="P578" i="43" s="1"/>
  <c r="E578" i="43"/>
  <c r="C578" i="43"/>
  <c r="L577" i="43"/>
  <c r="N577" i="43" s="1"/>
  <c r="P577" i="43" s="1"/>
  <c r="E577" i="43"/>
  <c r="C577" i="43"/>
  <c r="L576" i="43"/>
  <c r="N576" i="43" s="1"/>
  <c r="P576" i="43" s="1"/>
  <c r="E576" i="43"/>
  <c r="C576" i="43"/>
  <c r="L575" i="43"/>
  <c r="N575" i="43" s="1"/>
  <c r="P575" i="43" s="1"/>
  <c r="AL575" i="43" s="1"/>
  <c r="E575" i="43"/>
  <c r="C575" i="43"/>
  <c r="L574" i="43"/>
  <c r="N574" i="43" s="1"/>
  <c r="P574" i="43" s="1"/>
  <c r="E574" i="43"/>
  <c r="C574" i="43"/>
  <c r="L573" i="43"/>
  <c r="N573" i="43" s="1"/>
  <c r="P573" i="43" s="1"/>
  <c r="AI573" i="43" s="1"/>
  <c r="E573" i="43"/>
  <c r="C573" i="43"/>
  <c r="L572" i="43"/>
  <c r="N572" i="43" s="1"/>
  <c r="P572" i="43" s="1"/>
  <c r="E572" i="43"/>
  <c r="C572" i="43"/>
  <c r="L571" i="43"/>
  <c r="N571" i="43" s="1"/>
  <c r="P571" i="43" s="1"/>
  <c r="E571" i="43"/>
  <c r="C571" i="43"/>
  <c r="L570" i="43"/>
  <c r="N570" i="43" s="1"/>
  <c r="P570" i="43" s="1"/>
  <c r="E570" i="43"/>
  <c r="C570" i="43"/>
  <c r="L569" i="43"/>
  <c r="N569" i="43" s="1"/>
  <c r="P569" i="43" s="1"/>
  <c r="E569" i="43"/>
  <c r="C569" i="43"/>
  <c r="L568" i="43"/>
  <c r="N568" i="43" s="1"/>
  <c r="P568" i="43" s="1"/>
  <c r="AI568" i="43" s="1"/>
  <c r="E568" i="43"/>
  <c r="C568" i="43"/>
  <c r="L567" i="43"/>
  <c r="N567" i="43" s="1"/>
  <c r="P567" i="43" s="1"/>
  <c r="E567" i="43"/>
  <c r="C567" i="43"/>
  <c r="L566" i="43"/>
  <c r="N566" i="43" s="1"/>
  <c r="P566" i="43" s="1"/>
  <c r="E566" i="43"/>
  <c r="C566" i="43"/>
  <c r="L565" i="43"/>
  <c r="N565" i="43" s="1"/>
  <c r="P565" i="43" s="1"/>
  <c r="E565" i="43"/>
  <c r="C565" i="43"/>
  <c r="L564" i="43"/>
  <c r="N564" i="43" s="1"/>
  <c r="P564" i="43" s="1"/>
  <c r="E564" i="43"/>
  <c r="C564" i="43"/>
  <c r="L563" i="43"/>
  <c r="N563" i="43" s="1"/>
  <c r="P563" i="43" s="1"/>
  <c r="Q563" i="43" s="1"/>
  <c r="E563" i="43"/>
  <c r="C563" i="43"/>
  <c r="L562" i="43"/>
  <c r="N562" i="43" s="1"/>
  <c r="P562" i="43" s="1"/>
  <c r="E562" i="43"/>
  <c r="C562" i="43"/>
  <c r="L561" i="43"/>
  <c r="N561" i="43" s="1"/>
  <c r="P561" i="43" s="1"/>
  <c r="E561" i="43"/>
  <c r="C561" i="43"/>
  <c r="L560" i="43"/>
  <c r="N560" i="43" s="1"/>
  <c r="P560" i="43" s="1"/>
  <c r="AI560" i="43" s="1"/>
  <c r="E560" i="43"/>
  <c r="C560" i="43"/>
  <c r="L559" i="43"/>
  <c r="N559" i="43" s="1"/>
  <c r="P559" i="43" s="1"/>
  <c r="E559" i="43"/>
  <c r="C559" i="43"/>
  <c r="L558" i="43"/>
  <c r="N558" i="43" s="1"/>
  <c r="P558" i="43" s="1"/>
  <c r="E558" i="43"/>
  <c r="C558" i="43"/>
  <c r="L557" i="43"/>
  <c r="N557" i="43" s="1"/>
  <c r="P557" i="43" s="1"/>
  <c r="E557" i="43"/>
  <c r="C557" i="43"/>
  <c r="L556" i="43"/>
  <c r="N556" i="43" s="1"/>
  <c r="P556" i="43" s="1"/>
  <c r="E556" i="43"/>
  <c r="C556" i="43"/>
  <c r="L555" i="43"/>
  <c r="N555" i="43" s="1"/>
  <c r="P555" i="43" s="1"/>
  <c r="E555" i="43"/>
  <c r="C555" i="43"/>
  <c r="L554" i="43"/>
  <c r="N554" i="43" s="1"/>
  <c r="P554" i="43" s="1"/>
  <c r="E554" i="43"/>
  <c r="C554" i="43"/>
  <c r="L553" i="43"/>
  <c r="N553" i="43" s="1"/>
  <c r="P553" i="43" s="1"/>
  <c r="E553" i="43"/>
  <c r="C553" i="43"/>
  <c r="L552" i="43"/>
  <c r="N552" i="43" s="1"/>
  <c r="P552" i="43" s="1"/>
  <c r="E552" i="43"/>
  <c r="C552" i="43"/>
  <c r="L551" i="43"/>
  <c r="N551" i="43" s="1"/>
  <c r="P551" i="43" s="1"/>
  <c r="E551" i="43"/>
  <c r="C551" i="43"/>
  <c r="L550" i="43"/>
  <c r="N550" i="43" s="1"/>
  <c r="P550" i="43" s="1"/>
  <c r="E550" i="43"/>
  <c r="C550" i="43"/>
  <c r="L549" i="43"/>
  <c r="N549" i="43" s="1"/>
  <c r="P549" i="43" s="1"/>
  <c r="E549" i="43"/>
  <c r="C549" i="43"/>
  <c r="L548" i="43"/>
  <c r="N548" i="43" s="1"/>
  <c r="P548" i="43" s="1"/>
  <c r="E548" i="43"/>
  <c r="C548" i="43"/>
  <c r="L547" i="43"/>
  <c r="N547" i="43" s="1"/>
  <c r="P547" i="43" s="1"/>
  <c r="E547" i="43"/>
  <c r="C547" i="43"/>
  <c r="L546" i="43"/>
  <c r="N546" i="43" s="1"/>
  <c r="P546" i="43" s="1"/>
  <c r="Q546" i="43" s="1"/>
  <c r="E546" i="43"/>
  <c r="C546" i="43"/>
  <c r="L545" i="43"/>
  <c r="N545" i="43" s="1"/>
  <c r="P545" i="43" s="1"/>
  <c r="E545" i="43"/>
  <c r="C545" i="43"/>
  <c r="L544" i="43"/>
  <c r="N544" i="43" s="1"/>
  <c r="P544" i="43" s="1"/>
  <c r="E544" i="43"/>
  <c r="C544" i="43"/>
  <c r="L543" i="43"/>
  <c r="N543" i="43" s="1"/>
  <c r="P543" i="43" s="1"/>
  <c r="E543" i="43"/>
  <c r="C543" i="43"/>
  <c r="L542" i="43"/>
  <c r="N542" i="43" s="1"/>
  <c r="P542" i="43" s="1"/>
  <c r="E542" i="43"/>
  <c r="C542" i="43"/>
  <c r="L541" i="43"/>
  <c r="N541" i="43" s="1"/>
  <c r="P541" i="43" s="1"/>
  <c r="E541" i="43"/>
  <c r="C541" i="43"/>
  <c r="L540" i="43"/>
  <c r="N540" i="43" s="1"/>
  <c r="P540" i="43" s="1"/>
  <c r="E540" i="43"/>
  <c r="C540" i="43"/>
  <c r="L539" i="43"/>
  <c r="N539" i="43" s="1"/>
  <c r="P539" i="43" s="1"/>
  <c r="Z539" i="43" s="1"/>
  <c r="E539" i="43"/>
  <c r="C539" i="43"/>
  <c r="L538" i="43"/>
  <c r="N538" i="43" s="1"/>
  <c r="P538" i="43" s="1"/>
  <c r="E538" i="43"/>
  <c r="C538" i="43"/>
  <c r="L537" i="43"/>
  <c r="N537" i="43" s="1"/>
  <c r="P537" i="43" s="1"/>
  <c r="E537" i="43"/>
  <c r="C537" i="43"/>
  <c r="L536" i="43"/>
  <c r="N536" i="43" s="1"/>
  <c r="P536" i="43" s="1"/>
  <c r="E536" i="43"/>
  <c r="C536" i="43"/>
  <c r="L535" i="43"/>
  <c r="N535" i="43" s="1"/>
  <c r="P535" i="43" s="1"/>
  <c r="AC535" i="43" s="1"/>
  <c r="E535" i="43"/>
  <c r="C535" i="43"/>
  <c r="L534" i="43"/>
  <c r="N534" i="43" s="1"/>
  <c r="P534" i="43" s="1"/>
  <c r="E534" i="43"/>
  <c r="C534" i="43"/>
  <c r="L533" i="43"/>
  <c r="N533" i="43" s="1"/>
  <c r="P533" i="43" s="1"/>
  <c r="E533" i="43"/>
  <c r="C533" i="43"/>
  <c r="L532" i="43"/>
  <c r="N532" i="43" s="1"/>
  <c r="P532" i="43" s="1"/>
  <c r="AL532" i="43" s="1"/>
  <c r="E532" i="43"/>
  <c r="C532" i="43"/>
  <c r="L531" i="43"/>
  <c r="N531" i="43" s="1"/>
  <c r="P531" i="43" s="1"/>
  <c r="E531" i="43"/>
  <c r="C531" i="43"/>
  <c r="L530" i="43"/>
  <c r="N530" i="43" s="1"/>
  <c r="P530" i="43" s="1"/>
  <c r="Q530" i="43" s="1"/>
  <c r="E530" i="43"/>
  <c r="C530" i="43"/>
  <c r="L529" i="43"/>
  <c r="N529" i="43" s="1"/>
  <c r="P529" i="43" s="1"/>
  <c r="E529" i="43"/>
  <c r="C529" i="43"/>
  <c r="L528" i="43"/>
  <c r="N528" i="43" s="1"/>
  <c r="P528" i="43" s="1"/>
  <c r="E528" i="43"/>
  <c r="C528" i="43"/>
  <c r="L527" i="43"/>
  <c r="N527" i="43" s="1"/>
  <c r="P527" i="43" s="1"/>
  <c r="E527" i="43"/>
  <c r="C527" i="43"/>
  <c r="L526" i="43"/>
  <c r="N526" i="43" s="1"/>
  <c r="P526" i="43" s="1"/>
  <c r="E526" i="43"/>
  <c r="C526" i="43"/>
  <c r="L525" i="43"/>
  <c r="N525" i="43" s="1"/>
  <c r="P525" i="43" s="1"/>
  <c r="E525" i="43"/>
  <c r="C525" i="43"/>
  <c r="L524" i="43"/>
  <c r="N524" i="43" s="1"/>
  <c r="P524" i="43" s="1"/>
  <c r="E524" i="43"/>
  <c r="C524" i="43"/>
  <c r="L523" i="43"/>
  <c r="N523" i="43" s="1"/>
  <c r="P523" i="43" s="1"/>
  <c r="AC523" i="43" s="1"/>
  <c r="E523" i="43"/>
  <c r="C523" i="43"/>
  <c r="L522" i="43"/>
  <c r="N522" i="43" s="1"/>
  <c r="P522" i="43" s="1"/>
  <c r="Q522" i="43" s="1"/>
  <c r="E522" i="43"/>
  <c r="C522" i="43"/>
  <c r="L521" i="43"/>
  <c r="N521" i="43" s="1"/>
  <c r="P521" i="43" s="1"/>
  <c r="AI521" i="43" s="1"/>
  <c r="E521" i="43"/>
  <c r="C521" i="43"/>
  <c r="L520" i="43"/>
  <c r="N520" i="43" s="1"/>
  <c r="P520" i="43" s="1"/>
  <c r="E520" i="43"/>
  <c r="C520" i="43"/>
  <c r="L519" i="43"/>
  <c r="N519" i="43" s="1"/>
  <c r="P519" i="43" s="1"/>
  <c r="AC519" i="43" s="1"/>
  <c r="E519" i="43"/>
  <c r="C519" i="43"/>
  <c r="L518" i="43"/>
  <c r="N518" i="43" s="1"/>
  <c r="P518" i="43" s="1"/>
  <c r="E518" i="43"/>
  <c r="C518" i="43"/>
  <c r="L517" i="43"/>
  <c r="N517" i="43" s="1"/>
  <c r="P517" i="43" s="1"/>
  <c r="E517" i="43"/>
  <c r="C517" i="43"/>
  <c r="L516" i="43"/>
  <c r="N516" i="43" s="1"/>
  <c r="P516" i="43" s="1"/>
  <c r="E516" i="43"/>
  <c r="C516" i="43"/>
  <c r="L515" i="43"/>
  <c r="N515" i="43" s="1"/>
  <c r="P515" i="43" s="1"/>
  <c r="E515" i="43"/>
  <c r="C515" i="43"/>
  <c r="L514" i="43"/>
  <c r="N514" i="43" s="1"/>
  <c r="P514" i="43" s="1"/>
  <c r="E514" i="43"/>
  <c r="C514" i="43"/>
  <c r="L513" i="43"/>
  <c r="N513" i="43" s="1"/>
  <c r="P513" i="43" s="1"/>
  <c r="AL513" i="43" s="1"/>
  <c r="E513" i="43"/>
  <c r="C513" i="43"/>
  <c r="L512" i="43"/>
  <c r="N512" i="43" s="1"/>
  <c r="P512" i="43" s="1"/>
  <c r="AI512" i="43" s="1"/>
  <c r="E512" i="43"/>
  <c r="C512" i="43"/>
  <c r="L511" i="43"/>
  <c r="N511" i="43" s="1"/>
  <c r="P511" i="43" s="1"/>
  <c r="E511" i="43"/>
  <c r="C511" i="43"/>
  <c r="L510" i="43"/>
  <c r="N510" i="43" s="1"/>
  <c r="P510" i="43" s="1"/>
  <c r="E510" i="43"/>
  <c r="C510" i="43"/>
  <c r="L509" i="43"/>
  <c r="N509" i="43" s="1"/>
  <c r="P509" i="43" s="1"/>
  <c r="E509" i="43"/>
  <c r="C509" i="43"/>
  <c r="L508" i="43"/>
  <c r="N508" i="43" s="1"/>
  <c r="P508" i="43" s="1"/>
  <c r="Q508" i="43" s="1"/>
  <c r="E508" i="43"/>
  <c r="C508" i="43"/>
  <c r="L507" i="43"/>
  <c r="N507" i="43" s="1"/>
  <c r="P507" i="43" s="1"/>
  <c r="E507" i="43"/>
  <c r="C507" i="43"/>
  <c r="L506" i="43"/>
  <c r="N506" i="43" s="1"/>
  <c r="P506" i="43" s="1"/>
  <c r="E506" i="43"/>
  <c r="C506" i="43"/>
  <c r="L505" i="43"/>
  <c r="N505" i="43" s="1"/>
  <c r="P505" i="43" s="1"/>
  <c r="E505" i="43"/>
  <c r="C505" i="43"/>
  <c r="L504" i="43"/>
  <c r="N504" i="43" s="1"/>
  <c r="P504" i="43" s="1"/>
  <c r="E504" i="43"/>
  <c r="C504" i="43"/>
  <c r="L503" i="43"/>
  <c r="N503" i="43" s="1"/>
  <c r="P503" i="43" s="1"/>
  <c r="E503" i="43"/>
  <c r="C503" i="43"/>
  <c r="L502" i="43"/>
  <c r="N502" i="43" s="1"/>
  <c r="P502" i="43" s="1"/>
  <c r="E502" i="43"/>
  <c r="C502" i="43"/>
  <c r="L501" i="43"/>
  <c r="N501" i="43" s="1"/>
  <c r="P501" i="43" s="1"/>
  <c r="E501" i="43"/>
  <c r="C501" i="43"/>
  <c r="L500" i="43"/>
  <c r="N500" i="43" s="1"/>
  <c r="P500" i="43" s="1"/>
  <c r="AL500" i="43" s="1"/>
  <c r="E500" i="43"/>
  <c r="C500" i="43"/>
  <c r="L499" i="43"/>
  <c r="N499" i="43" s="1"/>
  <c r="P499" i="43" s="1"/>
  <c r="AI499" i="43" s="1"/>
  <c r="E499" i="43"/>
  <c r="C499" i="43"/>
  <c r="L498" i="43"/>
  <c r="N498" i="43" s="1"/>
  <c r="P498" i="43" s="1"/>
  <c r="AF498" i="43" s="1"/>
  <c r="E498" i="43"/>
  <c r="C498" i="43"/>
  <c r="L497" i="43"/>
  <c r="N497" i="43" s="1"/>
  <c r="P497" i="43" s="1"/>
  <c r="E497" i="43"/>
  <c r="C497" i="43"/>
  <c r="L496" i="43"/>
  <c r="N496" i="43" s="1"/>
  <c r="P496" i="43" s="1"/>
  <c r="AL496" i="43" s="1"/>
  <c r="E496" i="43"/>
  <c r="C496" i="43"/>
  <c r="L495" i="43"/>
  <c r="N495" i="43" s="1"/>
  <c r="P495" i="43" s="1"/>
  <c r="E495" i="43"/>
  <c r="C495" i="43"/>
  <c r="L494" i="43"/>
  <c r="N494" i="43" s="1"/>
  <c r="P494" i="43" s="1"/>
  <c r="E494" i="43"/>
  <c r="C494" i="43"/>
  <c r="L493" i="43"/>
  <c r="N493" i="43" s="1"/>
  <c r="P493" i="43" s="1"/>
  <c r="E493" i="43"/>
  <c r="C493" i="43"/>
  <c r="L492" i="43"/>
  <c r="N492" i="43" s="1"/>
  <c r="P492" i="43" s="1"/>
  <c r="E492" i="43"/>
  <c r="C492" i="43"/>
  <c r="L491" i="43"/>
  <c r="N491" i="43" s="1"/>
  <c r="P491" i="43" s="1"/>
  <c r="E491" i="43"/>
  <c r="C491" i="43"/>
  <c r="L490" i="43"/>
  <c r="N490" i="43" s="1"/>
  <c r="P490" i="43" s="1"/>
  <c r="E490" i="43"/>
  <c r="C490" i="43"/>
  <c r="L489" i="43"/>
  <c r="N489" i="43" s="1"/>
  <c r="P489" i="43" s="1"/>
  <c r="E489" i="43"/>
  <c r="C489" i="43"/>
  <c r="L488" i="43"/>
  <c r="N488" i="43" s="1"/>
  <c r="P488" i="43" s="1"/>
  <c r="AL488" i="43" s="1"/>
  <c r="E488" i="43"/>
  <c r="C488" i="43"/>
  <c r="L487" i="43"/>
  <c r="N487" i="43" s="1"/>
  <c r="P487" i="43" s="1"/>
  <c r="E487" i="43"/>
  <c r="C487" i="43"/>
  <c r="L486" i="43"/>
  <c r="N486" i="43" s="1"/>
  <c r="P486" i="43" s="1"/>
  <c r="Q486" i="43" s="1"/>
  <c r="E486" i="43"/>
  <c r="C486" i="43"/>
  <c r="L485" i="43"/>
  <c r="N485" i="43" s="1"/>
  <c r="P485" i="43" s="1"/>
  <c r="E485" i="43"/>
  <c r="C485" i="43"/>
  <c r="L484" i="43"/>
  <c r="N484" i="43" s="1"/>
  <c r="P484" i="43" s="1"/>
  <c r="E484" i="43"/>
  <c r="C484" i="43"/>
  <c r="L483" i="43"/>
  <c r="N483" i="43" s="1"/>
  <c r="P483" i="43" s="1"/>
  <c r="E483" i="43"/>
  <c r="C483" i="43"/>
  <c r="L482" i="43"/>
  <c r="N482" i="43" s="1"/>
  <c r="P482" i="43" s="1"/>
  <c r="E482" i="43"/>
  <c r="C482" i="43"/>
  <c r="L481" i="43"/>
  <c r="N481" i="43" s="1"/>
  <c r="P481" i="43" s="1"/>
  <c r="AF481" i="43" s="1"/>
  <c r="E481" i="43"/>
  <c r="C481" i="43"/>
  <c r="L480" i="43"/>
  <c r="N480" i="43" s="1"/>
  <c r="P480" i="43" s="1"/>
  <c r="E480" i="43"/>
  <c r="C480" i="43"/>
  <c r="L479" i="43"/>
  <c r="N479" i="43" s="1"/>
  <c r="P479" i="43" s="1"/>
  <c r="E479" i="43"/>
  <c r="C479" i="43"/>
  <c r="L478" i="43"/>
  <c r="N478" i="43" s="1"/>
  <c r="P478" i="43" s="1"/>
  <c r="AL478" i="43" s="1"/>
  <c r="E478" i="43"/>
  <c r="C478" i="43"/>
  <c r="L477" i="43"/>
  <c r="N477" i="43" s="1"/>
  <c r="P477" i="43" s="1"/>
  <c r="E477" i="43"/>
  <c r="C477" i="43"/>
  <c r="L476" i="43"/>
  <c r="N476" i="43" s="1"/>
  <c r="P476" i="43" s="1"/>
  <c r="E476" i="43"/>
  <c r="C476" i="43"/>
  <c r="L475" i="43"/>
  <c r="N475" i="43" s="1"/>
  <c r="P475" i="43" s="1"/>
  <c r="AF475" i="43" s="1"/>
  <c r="E475" i="43"/>
  <c r="C475" i="43"/>
  <c r="L474" i="43"/>
  <c r="N474" i="43" s="1"/>
  <c r="P474" i="43" s="1"/>
  <c r="AC474" i="43" s="1"/>
  <c r="E474" i="43"/>
  <c r="C474" i="43"/>
  <c r="L473" i="43"/>
  <c r="N473" i="43" s="1"/>
  <c r="P473" i="43" s="1"/>
  <c r="E473" i="43"/>
  <c r="C473" i="43"/>
  <c r="L470" i="43"/>
  <c r="N470" i="43" s="1"/>
  <c r="P470" i="43" s="1"/>
  <c r="E470" i="43"/>
  <c r="C470" i="43"/>
  <c r="L469" i="43"/>
  <c r="N469" i="43" s="1"/>
  <c r="P469" i="43" s="1"/>
  <c r="E469" i="43"/>
  <c r="C469" i="43"/>
  <c r="L468" i="43"/>
  <c r="N468" i="43" s="1"/>
  <c r="P468" i="43" s="1"/>
  <c r="E468" i="43"/>
  <c r="C468" i="43"/>
  <c r="L467" i="43"/>
  <c r="N467" i="43" s="1"/>
  <c r="P467" i="43" s="1"/>
  <c r="E467" i="43"/>
  <c r="C467" i="43"/>
  <c r="L466" i="43"/>
  <c r="N466" i="43" s="1"/>
  <c r="P466" i="43" s="1"/>
  <c r="E466" i="43"/>
  <c r="C466" i="43"/>
  <c r="L465" i="43"/>
  <c r="N465" i="43" s="1"/>
  <c r="P465" i="43" s="1"/>
  <c r="E465" i="43"/>
  <c r="C465" i="43"/>
  <c r="L464" i="43"/>
  <c r="N464" i="43" s="1"/>
  <c r="P464" i="43" s="1"/>
  <c r="E464" i="43"/>
  <c r="C464" i="43"/>
  <c r="L463" i="43"/>
  <c r="N463" i="43" s="1"/>
  <c r="P463" i="43" s="1"/>
  <c r="Q463" i="43" s="1"/>
  <c r="E463" i="43"/>
  <c r="C463" i="43"/>
  <c r="L462" i="43"/>
  <c r="N462" i="43" s="1"/>
  <c r="P462" i="43" s="1"/>
  <c r="E462" i="43"/>
  <c r="C462" i="43"/>
  <c r="L461" i="43"/>
  <c r="N461" i="43" s="1"/>
  <c r="P461" i="43" s="1"/>
  <c r="Q461" i="43" s="1"/>
  <c r="E461" i="43"/>
  <c r="C461" i="43"/>
  <c r="L460" i="43"/>
  <c r="N460" i="43" s="1"/>
  <c r="P460" i="43" s="1"/>
  <c r="Z460" i="43" s="1"/>
  <c r="E460" i="43"/>
  <c r="C460" i="43"/>
  <c r="L459" i="43"/>
  <c r="N459" i="43" s="1"/>
  <c r="P459" i="43" s="1"/>
  <c r="E459" i="43"/>
  <c r="C459" i="43"/>
  <c r="L458" i="43"/>
  <c r="N458" i="43" s="1"/>
  <c r="P458" i="43" s="1"/>
  <c r="E458" i="43"/>
  <c r="C458" i="43"/>
  <c r="L457" i="43"/>
  <c r="N457" i="43" s="1"/>
  <c r="P457" i="43" s="1"/>
  <c r="E457" i="43"/>
  <c r="C457" i="43"/>
  <c r="L456" i="43"/>
  <c r="N456" i="43" s="1"/>
  <c r="P456" i="43" s="1"/>
  <c r="E456" i="43"/>
  <c r="C456" i="43"/>
  <c r="L455" i="43"/>
  <c r="N455" i="43" s="1"/>
  <c r="P455" i="43" s="1"/>
  <c r="Q455" i="43" s="1"/>
  <c r="E455" i="43"/>
  <c r="C455" i="43"/>
  <c r="L454" i="43"/>
  <c r="N454" i="43" s="1"/>
  <c r="P454" i="43" s="1"/>
  <c r="E454" i="43"/>
  <c r="C454" i="43"/>
  <c r="L453" i="43"/>
  <c r="N453" i="43" s="1"/>
  <c r="P453" i="43" s="1"/>
  <c r="E453" i="43"/>
  <c r="C453" i="43"/>
  <c r="L452" i="43"/>
  <c r="N452" i="43" s="1"/>
  <c r="P452" i="43" s="1"/>
  <c r="AF452" i="43" s="1"/>
  <c r="E452" i="43"/>
  <c r="C452" i="43"/>
  <c r="L451" i="43"/>
  <c r="N451" i="43" s="1"/>
  <c r="P451" i="43" s="1"/>
  <c r="E451" i="43"/>
  <c r="C451" i="43"/>
  <c r="L450" i="43"/>
  <c r="N450" i="43" s="1"/>
  <c r="P450" i="43" s="1"/>
  <c r="E450" i="43"/>
  <c r="C450" i="43"/>
  <c r="L449" i="43"/>
  <c r="N449" i="43" s="1"/>
  <c r="P449" i="43" s="1"/>
  <c r="Q449" i="43" s="1"/>
  <c r="E449" i="43"/>
  <c r="C449" i="43"/>
  <c r="L448" i="43"/>
  <c r="N448" i="43" s="1"/>
  <c r="P448" i="43" s="1"/>
  <c r="E448" i="43"/>
  <c r="C448" i="43"/>
  <c r="L447" i="43"/>
  <c r="N447" i="43" s="1"/>
  <c r="P447" i="43" s="1"/>
  <c r="AF447" i="43" s="1"/>
  <c r="E447" i="43"/>
  <c r="C447" i="43"/>
  <c r="L446" i="43"/>
  <c r="N446" i="43" s="1"/>
  <c r="P446" i="43" s="1"/>
  <c r="E446" i="43"/>
  <c r="C446" i="43"/>
  <c r="L445" i="43"/>
  <c r="N445" i="43" s="1"/>
  <c r="P445" i="43" s="1"/>
  <c r="Q445" i="43" s="1"/>
  <c r="E445" i="43"/>
  <c r="C445" i="43"/>
  <c r="L444" i="43"/>
  <c r="N444" i="43" s="1"/>
  <c r="P444" i="43" s="1"/>
  <c r="E444" i="43"/>
  <c r="C444" i="43"/>
  <c r="L443" i="43"/>
  <c r="N443" i="43" s="1"/>
  <c r="P443" i="43" s="1"/>
  <c r="E443" i="43"/>
  <c r="C443" i="43"/>
  <c r="L442" i="43"/>
  <c r="N442" i="43" s="1"/>
  <c r="P442" i="43" s="1"/>
  <c r="AF442" i="43" s="1"/>
  <c r="E442" i="43"/>
  <c r="C442" i="43"/>
  <c r="L441" i="43"/>
  <c r="N441" i="43" s="1"/>
  <c r="P441" i="43" s="1"/>
  <c r="E441" i="43"/>
  <c r="C441" i="43"/>
  <c r="L440" i="43"/>
  <c r="N440" i="43" s="1"/>
  <c r="P440" i="43" s="1"/>
  <c r="AC440" i="43" s="1"/>
  <c r="E440" i="43"/>
  <c r="C440" i="43"/>
  <c r="L439" i="43"/>
  <c r="N439" i="43" s="1"/>
  <c r="P439" i="43" s="1"/>
  <c r="E439" i="43"/>
  <c r="C439" i="43"/>
  <c r="L438" i="43"/>
  <c r="N438" i="43" s="1"/>
  <c r="P438" i="43" s="1"/>
  <c r="AF438" i="43" s="1"/>
  <c r="E438" i="43"/>
  <c r="C438" i="43"/>
  <c r="L437" i="43"/>
  <c r="N437" i="43" s="1"/>
  <c r="P437" i="43" s="1"/>
  <c r="E437" i="43"/>
  <c r="C437" i="43"/>
  <c r="L436" i="43"/>
  <c r="N436" i="43" s="1"/>
  <c r="P436" i="43" s="1"/>
  <c r="Q436" i="43" s="1"/>
  <c r="E436" i="43"/>
  <c r="C436" i="43"/>
  <c r="L435" i="43"/>
  <c r="N435" i="43" s="1"/>
  <c r="P435" i="43" s="1"/>
  <c r="E435" i="43"/>
  <c r="C435" i="43"/>
  <c r="L434" i="43"/>
  <c r="N434" i="43" s="1"/>
  <c r="P434" i="43" s="1"/>
  <c r="E434" i="43"/>
  <c r="C434" i="43"/>
  <c r="L433" i="43"/>
  <c r="N433" i="43" s="1"/>
  <c r="P433" i="43" s="1"/>
  <c r="E433" i="43"/>
  <c r="C433" i="43"/>
  <c r="L432" i="43"/>
  <c r="N432" i="43" s="1"/>
  <c r="P432" i="43" s="1"/>
  <c r="E432" i="43"/>
  <c r="C432" i="43"/>
  <c r="L431" i="43"/>
  <c r="N431" i="43" s="1"/>
  <c r="P431" i="43" s="1"/>
  <c r="E431" i="43"/>
  <c r="C431" i="43"/>
  <c r="L430" i="43"/>
  <c r="N430" i="43" s="1"/>
  <c r="P430" i="43" s="1"/>
  <c r="E430" i="43"/>
  <c r="C430" i="43"/>
  <c r="L429" i="43"/>
  <c r="N429" i="43" s="1"/>
  <c r="P429" i="43" s="1"/>
  <c r="E429" i="43"/>
  <c r="C429" i="43"/>
  <c r="L428" i="43"/>
  <c r="N428" i="43" s="1"/>
  <c r="P428" i="43" s="1"/>
  <c r="E428" i="43"/>
  <c r="C428" i="43"/>
  <c r="L427" i="43"/>
  <c r="N427" i="43" s="1"/>
  <c r="P427" i="43" s="1"/>
  <c r="E427" i="43"/>
  <c r="C427" i="43"/>
  <c r="L426" i="43"/>
  <c r="N426" i="43" s="1"/>
  <c r="P426" i="43" s="1"/>
  <c r="E426" i="43"/>
  <c r="C426" i="43"/>
  <c r="L425" i="43"/>
  <c r="N425" i="43" s="1"/>
  <c r="P425" i="43" s="1"/>
  <c r="Q425" i="43" s="1"/>
  <c r="E425" i="43"/>
  <c r="C425" i="43"/>
  <c r="L424" i="43"/>
  <c r="N424" i="43" s="1"/>
  <c r="P424" i="43" s="1"/>
  <c r="E424" i="43"/>
  <c r="C424" i="43"/>
  <c r="L423" i="43"/>
  <c r="N423" i="43" s="1"/>
  <c r="P423" i="43" s="1"/>
  <c r="E423" i="43"/>
  <c r="C423" i="43"/>
  <c r="L422" i="43"/>
  <c r="N422" i="43" s="1"/>
  <c r="P422" i="43" s="1"/>
  <c r="Q422" i="43" s="1"/>
  <c r="E422" i="43"/>
  <c r="C422" i="43"/>
  <c r="L421" i="43"/>
  <c r="N421" i="43" s="1"/>
  <c r="P421" i="43" s="1"/>
  <c r="E421" i="43"/>
  <c r="C421" i="43"/>
  <c r="L420" i="43"/>
  <c r="N420" i="43" s="1"/>
  <c r="P420" i="43" s="1"/>
  <c r="E420" i="43"/>
  <c r="C420" i="43"/>
  <c r="L419" i="43"/>
  <c r="N419" i="43" s="1"/>
  <c r="P419" i="43" s="1"/>
  <c r="Q419" i="43" s="1"/>
  <c r="E419" i="43"/>
  <c r="C419" i="43"/>
  <c r="L418" i="43"/>
  <c r="N418" i="43" s="1"/>
  <c r="P418" i="43" s="1"/>
  <c r="E418" i="43"/>
  <c r="C418" i="43"/>
  <c r="L417" i="43"/>
  <c r="N417" i="43" s="1"/>
  <c r="P417" i="43" s="1"/>
  <c r="E417" i="43"/>
  <c r="C417" i="43"/>
  <c r="L416" i="43"/>
  <c r="N416" i="43" s="1"/>
  <c r="P416" i="43" s="1"/>
  <c r="E416" i="43"/>
  <c r="C416" i="43"/>
  <c r="L415" i="43"/>
  <c r="N415" i="43" s="1"/>
  <c r="P415" i="43" s="1"/>
  <c r="E415" i="43"/>
  <c r="C415" i="43"/>
  <c r="L414" i="43"/>
  <c r="N414" i="43" s="1"/>
  <c r="P414" i="43" s="1"/>
  <c r="E414" i="43"/>
  <c r="C414" i="43"/>
  <c r="L413" i="43"/>
  <c r="N413" i="43" s="1"/>
  <c r="P413" i="43" s="1"/>
  <c r="Q413" i="43" s="1"/>
  <c r="E413" i="43"/>
  <c r="C413" i="43"/>
  <c r="L412" i="43"/>
  <c r="N412" i="43" s="1"/>
  <c r="P412" i="43" s="1"/>
  <c r="E412" i="43"/>
  <c r="C412" i="43"/>
  <c r="L411" i="43"/>
  <c r="N411" i="43" s="1"/>
  <c r="P411" i="43" s="1"/>
  <c r="E411" i="43"/>
  <c r="C411" i="43"/>
  <c r="L410" i="43"/>
  <c r="N410" i="43" s="1"/>
  <c r="P410" i="43" s="1"/>
  <c r="E410" i="43"/>
  <c r="C410" i="43"/>
  <c r="L409" i="43"/>
  <c r="N409" i="43" s="1"/>
  <c r="P409" i="43" s="1"/>
  <c r="E409" i="43"/>
  <c r="C409" i="43"/>
  <c r="L408" i="43"/>
  <c r="N408" i="43" s="1"/>
  <c r="P408" i="43" s="1"/>
  <c r="E408" i="43"/>
  <c r="C408" i="43"/>
  <c r="L407" i="43"/>
  <c r="N407" i="43" s="1"/>
  <c r="P407" i="43" s="1"/>
  <c r="E407" i="43"/>
  <c r="C407" i="43"/>
  <c r="L406" i="43"/>
  <c r="N406" i="43" s="1"/>
  <c r="P406" i="43" s="1"/>
  <c r="E406" i="43"/>
  <c r="C406" i="43"/>
  <c r="L405" i="43"/>
  <c r="N405" i="43" s="1"/>
  <c r="P405" i="43" s="1"/>
  <c r="E405" i="43"/>
  <c r="C405" i="43"/>
  <c r="L404" i="43"/>
  <c r="N404" i="43" s="1"/>
  <c r="P404" i="43" s="1"/>
  <c r="E404" i="43"/>
  <c r="C404" i="43"/>
  <c r="L403" i="43"/>
  <c r="N403" i="43" s="1"/>
  <c r="P403" i="43" s="1"/>
  <c r="E403" i="43"/>
  <c r="C403" i="43"/>
  <c r="L402" i="43"/>
  <c r="N402" i="43" s="1"/>
  <c r="P402" i="43" s="1"/>
  <c r="E402" i="43"/>
  <c r="C402" i="43"/>
  <c r="L401" i="43"/>
  <c r="N401" i="43" s="1"/>
  <c r="P401" i="43" s="1"/>
  <c r="AC401" i="43" s="1"/>
  <c r="E401" i="43"/>
  <c r="C401" i="43"/>
  <c r="L400" i="43"/>
  <c r="N400" i="43" s="1"/>
  <c r="P400" i="43" s="1"/>
  <c r="Q400" i="43" s="1"/>
  <c r="E400" i="43"/>
  <c r="C400" i="43"/>
  <c r="L399" i="43"/>
  <c r="N399" i="43" s="1"/>
  <c r="P399" i="43" s="1"/>
  <c r="E399" i="43"/>
  <c r="C399" i="43"/>
  <c r="L398" i="43"/>
  <c r="N398" i="43" s="1"/>
  <c r="P398" i="43" s="1"/>
  <c r="E398" i="43"/>
  <c r="C398" i="43"/>
  <c r="L397" i="43"/>
  <c r="N397" i="43" s="1"/>
  <c r="P397" i="43" s="1"/>
  <c r="E397" i="43"/>
  <c r="C397" i="43"/>
  <c r="L396" i="43"/>
  <c r="N396" i="43" s="1"/>
  <c r="P396" i="43" s="1"/>
  <c r="E396" i="43"/>
  <c r="C396" i="43"/>
  <c r="L395" i="43"/>
  <c r="N395" i="43" s="1"/>
  <c r="P395" i="43" s="1"/>
  <c r="Q395" i="43" s="1"/>
  <c r="E395" i="43"/>
  <c r="C395" i="43"/>
  <c r="L394" i="43"/>
  <c r="N394" i="43" s="1"/>
  <c r="P394" i="43" s="1"/>
  <c r="E394" i="43"/>
  <c r="C394" i="43"/>
  <c r="L393" i="43"/>
  <c r="N393" i="43" s="1"/>
  <c r="P393" i="43" s="1"/>
  <c r="AF393" i="43" s="1"/>
  <c r="E393" i="43"/>
  <c r="C393" i="43"/>
  <c r="L392" i="43"/>
  <c r="N392" i="43" s="1"/>
  <c r="P392" i="43" s="1"/>
  <c r="E392" i="43"/>
  <c r="C392" i="43"/>
  <c r="L391" i="43"/>
  <c r="N391" i="43" s="1"/>
  <c r="P391" i="43" s="1"/>
  <c r="E391" i="43"/>
  <c r="C391" i="43"/>
  <c r="L390" i="43"/>
  <c r="N390" i="43" s="1"/>
  <c r="P390" i="43" s="1"/>
  <c r="E390" i="43"/>
  <c r="C390" i="43"/>
  <c r="L389" i="43"/>
  <c r="N389" i="43" s="1"/>
  <c r="P389" i="43" s="1"/>
  <c r="E389" i="43"/>
  <c r="C389" i="43"/>
  <c r="L388" i="43"/>
  <c r="N388" i="43" s="1"/>
  <c r="P388" i="43" s="1"/>
  <c r="E388" i="43"/>
  <c r="C388" i="43"/>
  <c r="L387" i="43"/>
  <c r="N387" i="43" s="1"/>
  <c r="P387" i="43" s="1"/>
  <c r="E387" i="43"/>
  <c r="C387" i="43"/>
  <c r="L386" i="43"/>
  <c r="N386" i="43" s="1"/>
  <c r="P386" i="43" s="1"/>
  <c r="Q386" i="43" s="1"/>
  <c r="E386" i="43"/>
  <c r="C386" i="43"/>
  <c r="L385" i="43"/>
  <c r="N385" i="43" s="1"/>
  <c r="P385" i="43" s="1"/>
  <c r="Q385" i="43" s="1"/>
  <c r="E385" i="43"/>
  <c r="C385" i="43"/>
  <c r="L384" i="43"/>
  <c r="N384" i="43" s="1"/>
  <c r="P384" i="43" s="1"/>
  <c r="E384" i="43"/>
  <c r="C384" i="43"/>
  <c r="L383" i="43"/>
  <c r="N383" i="43" s="1"/>
  <c r="P383" i="43" s="1"/>
  <c r="Q383" i="43" s="1"/>
  <c r="E383" i="43"/>
  <c r="C383" i="43"/>
  <c r="L382" i="43"/>
  <c r="N382" i="43" s="1"/>
  <c r="P382" i="43" s="1"/>
  <c r="AF382" i="43" s="1"/>
  <c r="E382" i="43"/>
  <c r="C382" i="43"/>
  <c r="L381" i="43"/>
  <c r="N381" i="43" s="1"/>
  <c r="P381" i="43" s="1"/>
  <c r="Z381" i="43" s="1"/>
  <c r="E381" i="43"/>
  <c r="C381" i="43"/>
  <c r="L380" i="43"/>
  <c r="N380" i="43" s="1"/>
  <c r="P380" i="43" s="1"/>
  <c r="E380" i="43"/>
  <c r="C380" i="43"/>
  <c r="L379" i="43"/>
  <c r="N379" i="43" s="1"/>
  <c r="P379" i="43" s="1"/>
  <c r="E379" i="43"/>
  <c r="C379" i="43"/>
  <c r="L378" i="43"/>
  <c r="N378" i="43" s="1"/>
  <c r="P378" i="43" s="1"/>
  <c r="E378" i="43"/>
  <c r="C378" i="43"/>
  <c r="L377" i="43"/>
  <c r="N377" i="43" s="1"/>
  <c r="P377" i="43" s="1"/>
  <c r="E377" i="43"/>
  <c r="C377" i="43"/>
  <c r="L376" i="43"/>
  <c r="N376" i="43" s="1"/>
  <c r="P376" i="43" s="1"/>
  <c r="AF376" i="43" s="1"/>
  <c r="E376" i="43"/>
  <c r="C376" i="43"/>
  <c r="L375" i="43"/>
  <c r="N375" i="43" s="1"/>
  <c r="P375" i="43" s="1"/>
  <c r="E375" i="43"/>
  <c r="C375" i="43"/>
  <c r="L374" i="43"/>
  <c r="N374" i="43" s="1"/>
  <c r="P374" i="43" s="1"/>
  <c r="E374" i="43"/>
  <c r="C374" i="43"/>
  <c r="L373" i="43"/>
  <c r="N373" i="43" s="1"/>
  <c r="P373" i="43" s="1"/>
  <c r="E373" i="43"/>
  <c r="C373" i="43"/>
  <c r="L372" i="43"/>
  <c r="N372" i="43" s="1"/>
  <c r="P372" i="43" s="1"/>
  <c r="E372" i="43"/>
  <c r="C372" i="43"/>
  <c r="L371" i="43"/>
  <c r="N371" i="43" s="1"/>
  <c r="P371" i="43" s="1"/>
  <c r="E371" i="43"/>
  <c r="C371" i="43"/>
  <c r="L370" i="43"/>
  <c r="N370" i="43" s="1"/>
  <c r="P370" i="43" s="1"/>
  <c r="AF370" i="43" s="1"/>
  <c r="E370" i="43"/>
  <c r="C370" i="43"/>
  <c r="L369" i="43"/>
  <c r="N369" i="43" s="1"/>
  <c r="P369" i="43" s="1"/>
  <c r="AF369" i="43" s="1"/>
  <c r="E369" i="43"/>
  <c r="C369" i="43"/>
  <c r="L368" i="43"/>
  <c r="N368" i="43" s="1"/>
  <c r="P368" i="43" s="1"/>
  <c r="E368" i="43"/>
  <c r="C368" i="43"/>
  <c r="L367" i="43"/>
  <c r="N367" i="43" s="1"/>
  <c r="P367" i="43" s="1"/>
  <c r="E367" i="43"/>
  <c r="C367" i="43"/>
  <c r="L366" i="43"/>
  <c r="N366" i="43" s="1"/>
  <c r="P366" i="43" s="1"/>
  <c r="E366" i="43"/>
  <c r="C366" i="43"/>
  <c r="L365" i="43"/>
  <c r="N365" i="43" s="1"/>
  <c r="P365" i="43" s="1"/>
  <c r="E365" i="43"/>
  <c r="C365" i="43"/>
  <c r="L364" i="43"/>
  <c r="N364" i="43" s="1"/>
  <c r="P364" i="43" s="1"/>
  <c r="E364" i="43"/>
  <c r="C364" i="43"/>
  <c r="L363" i="43"/>
  <c r="N363" i="43" s="1"/>
  <c r="P363" i="43" s="1"/>
  <c r="Q363" i="43" s="1"/>
  <c r="E363" i="43"/>
  <c r="C363" i="43"/>
  <c r="L362" i="43"/>
  <c r="N362" i="43" s="1"/>
  <c r="P362" i="43" s="1"/>
  <c r="E362" i="43"/>
  <c r="C362" i="43"/>
  <c r="L361" i="43"/>
  <c r="N361" i="43" s="1"/>
  <c r="P361" i="43" s="1"/>
  <c r="E361" i="43"/>
  <c r="C361" i="43"/>
  <c r="L360" i="43"/>
  <c r="N360" i="43" s="1"/>
  <c r="P360" i="43" s="1"/>
  <c r="E360" i="43"/>
  <c r="C360" i="43"/>
  <c r="L359" i="43"/>
  <c r="N359" i="43" s="1"/>
  <c r="P359" i="43" s="1"/>
  <c r="Q359" i="43" s="1"/>
  <c r="E359" i="43"/>
  <c r="C359" i="43"/>
  <c r="L358" i="43"/>
  <c r="N358" i="43" s="1"/>
  <c r="P358" i="43" s="1"/>
  <c r="E358" i="43"/>
  <c r="C358" i="43"/>
  <c r="L357" i="43"/>
  <c r="N357" i="43" s="1"/>
  <c r="P357" i="43" s="1"/>
  <c r="E357" i="43"/>
  <c r="C357" i="43"/>
  <c r="L356" i="43"/>
  <c r="N356" i="43" s="1"/>
  <c r="P356" i="43" s="1"/>
  <c r="Q356" i="43" s="1"/>
  <c r="E356" i="43"/>
  <c r="C356" i="43"/>
  <c r="L355" i="43"/>
  <c r="N355" i="43" s="1"/>
  <c r="P355" i="43" s="1"/>
  <c r="E355" i="43"/>
  <c r="C355" i="43"/>
  <c r="L354" i="43"/>
  <c r="N354" i="43" s="1"/>
  <c r="P354" i="43" s="1"/>
  <c r="E354" i="43"/>
  <c r="C354" i="43"/>
  <c r="L353" i="43"/>
  <c r="N353" i="43" s="1"/>
  <c r="P353" i="43" s="1"/>
  <c r="E353" i="43"/>
  <c r="C353" i="43"/>
  <c r="L352" i="43"/>
  <c r="N352" i="43" s="1"/>
  <c r="P352" i="43" s="1"/>
  <c r="Q352" i="43" s="1"/>
  <c r="E352" i="43"/>
  <c r="C352" i="43"/>
  <c r="L351" i="43"/>
  <c r="N351" i="43" s="1"/>
  <c r="P351" i="43" s="1"/>
  <c r="E351" i="43"/>
  <c r="C351" i="43"/>
  <c r="L350" i="43"/>
  <c r="N350" i="43" s="1"/>
  <c r="P350" i="43" s="1"/>
  <c r="E350" i="43"/>
  <c r="C350" i="43"/>
  <c r="L349" i="43"/>
  <c r="N349" i="43" s="1"/>
  <c r="P349" i="43" s="1"/>
  <c r="E349" i="43"/>
  <c r="C349" i="43"/>
  <c r="L348" i="43"/>
  <c r="N348" i="43" s="1"/>
  <c r="P348" i="43" s="1"/>
  <c r="E348" i="43"/>
  <c r="C348" i="43"/>
  <c r="L347" i="43"/>
  <c r="N347" i="43" s="1"/>
  <c r="P347" i="43" s="1"/>
  <c r="Q347" i="43" s="1"/>
  <c r="E347" i="43"/>
  <c r="C347" i="43"/>
  <c r="L346" i="43"/>
  <c r="N346" i="43" s="1"/>
  <c r="P346" i="43" s="1"/>
  <c r="E346" i="43"/>
  <c r="C346" i="43"/>
  <c r="L345" i="43"/>
  <c r="N345" i="43" s="1"/>
  <c r="P345" i="43" s="1"/>
  <c r="E345" i="43"/>
  <c r="C345" i="43"/>
  <c r="L344" i="43"/>
  <c r="N344" i="43" s="1"/>
  <c r="P344" i="43" s="1"/>
  <c r="E344" i="43"/>
  <c r="C344" i="43"/>
  <c r="L343" i="43"/>
  <c r="N343" i="43" s="1"/>
  <c r="P343" i="43" s="1"/>
  <c r="Z343" i="43" s="1"/>
  <c r="E343" i="43"/>
  <c r="C343" i="43"/>
  <c r="L342" i="43"/>
  <c r="N342" i="43" s="1"/>
  <c r="P342" i="43" s="1"/>
  <c r="E342" i="43"/>
  <c r="C342" i="43"/>
  <c r="L341" i="43"/>
  <c r="N341" i="43" s="1"/>
  <c r="P341" i="43" s="1"/>
  <c r="Q341" i="43" s="1"/>
  <c r="E341" i="43"/>
  <c r="C341" i="43"/>
  <c r="L340" i="43"/>
  <c r="N340" i="43" s="1"/>
  <c r="P340" i="43" s="1"/>
  <c r="E340" i="43"/>
  <c r="C340" i="43"/>
  <c r="L339" i="43"/>
  <c r="N339" i="43" s="1"/>
  <c r="P339" i="43" s="1"/>
  <c r="E339" i="43"/>
  <c r="C339" i="43"/>
  <c r="L338" i="43"/>
  <c r="N338" i="43" s="1"/>
  <c r="P338" i="43" s="1"/>
  <c r="E338" i="43"/>
  <c r="C338" i="43"/>
  <c r="L337" i="43"/>
  <c r="N337" i="43" s="1"/>
  <c r="P337" i="43" s="1"/>
  <c r="Z337" i="43" s="1"/>
  <c r="E337" i="43"/>
  <c r="C337" i="43"/>
  <c r="L336" i="43"/>
  <c r="N336" i="43" s="1"/>
  <c r="P336" i="43" s="1"/>
  <c r="E336" i="43"/>
  <c r="C336" i="43"/>
  <c r="L335" i="43"/>
  <c r="N335" i="43" s="1"/>
  <c r="P335" i="43" s="1"/>
  <c r="E335" i="43"/>
  <c r="C335" i="43"/>
  <c r="L334" i="43"/>
  <c r="N334" i="43" s="1"/>
  <c r="P334" i="43" s="1"/>
  <c r="E334" i="43"/>
  <c r="C334" i="43"/>
  <c r="L333" i="43"/>
  <c r="N333" i="43" s="1"/>
  <c r="P333" i="43" s="1"/>
  <c r="Q333" i="43" s="1"/>
  <c r="E333" i="43"/>
  <c r="C333" i="43"/>
  <c r="L332" i="43"/>
  <c r="N332" i="43" s="1"/>
  <c r="P332" i="43" s="1"/>
  <c r="E332" i="43"/>
  <c r="C332" i="43"/>
  <c r="L331" i="43"/>
  <c r="N331" i="43" s="1"/>
  <c r="P331" i="43" s="1"/>
  <c r="E331" i="43"/>
  <c r="C331" i="43"/>
  <c r="L330" i="43"/>
  <c r="N330" i="43" s="1"/>
  <c r="P330" i="43" s="1"/>
  <c r="E330" i="43"/>
  <c r="C330" i="43"/>
  <c r="L329" i="43"/>
  <c r="N329" i="43" s="1"/>
  <c r="P329" i="43" s="1"/>
  <c r="E329" i="43"/>
  <c r="C329" i="43"/>
  <c r="L328" i="43"/>
  <c r="N328" i="43" s="1"/>
  <c r="P328" i="43" s="1"/>
  <c r="E328" i="43"/>
  <c r="C328" i="43"/>
  <c r="L327" i="43"/>
  <c r="N327" i="43" s="1"/>
  <c r="P327" i="43" s="1"/>
  <c r="E327" i="43"/>
  <c r="C327" i="43"/>
  <c r="L326" i="43"/>
  <c r="N326" i="43" s="1"/>
  <c r="P326" i="43" s="1"/>
  <c r="AC326" i="43" s="1"/>
  <c r="E326" i="43"/>
  <c r="C326" i="43"/>
  <c r="L325" i="43"/>
  <c r="N325" i="43" s="1"/>
  <c r="P325" i="43" s="1"/>
  <c r="E325" i="43"/>
  <c r="C325" i="43"/>
  <c r="L324" i="43"/>
  <c r="N324" i="43" s="1"/>
  <c r="P324" i="43" s="1"/>
  <c r="E324" i="43"/>
  <c r="C324" i="43"/>
  <c r="L323" i="43"/>
  <c r="N323" i="43" s="1"/>
  <c r="P323" i="43" s="1"/>
  <c r="E323" i="43"/>
  <c r="C323" i="43"/>
  <c r="L322" i="43"/>
  <c r="N322" i="43" s="1"/>
  <c r="P322" i="43" s="1"/>
  <c r="Q322" i="43" s="1"/>
  <c r="E322" i="43"/>
  <c r="C322" i="43"/>
  <c r="L321" i="43"/>
  <c r="N321" i="43" s="1"/>
  <c r="P321" i="43" s="1"/>
  <c r="E321" i="43"/>
  <c r="C321" i="43"/>
  <c r="L320" i="43"/>
  <c r="N320" i="43" s="1"/>
  <c r="P320" i="43" s="1"/>
  <c r="E320" i="43"/>
  <c r="C320" i="43"/>
  <c r="L319" i="43"/>
  <c r="N319" i="43" s="1"/>
  <c r="P319" i="43" s="1"/>
  <c r="E319" i="43"/>
  <c r="C319" i="43"/>
  <c r="L318" i="43"/>
  <c r="N318" i="43" s="1"/>
  <c r="P318" i="43" s="1"/>
  <c r="AF318" i="43" s="1"/>
  <c r="E318" i="43"/>
  <c r="C318" i="43"/>
  <c r="L317" i="43"/>
  <c r="N317" i="43" s="1"/>
  <c r="P317" i="43" s="1"/>
  <c r="E317" i="43"/>
  <c r="C317" i="43"/>
  <c r="L316" i="43"/>
  <c r="N316" i="43" s="1"/>
  <c r="P316" i="43" s="1"/>
  <c r="Q316" i="43" s="1"/>
  <c r="E316" i="43"/>
  <c r="C316" i="43"/>
  <c r="L315" i="43"/>
  <c r="N315" i="43" s="1"/>
  <c r="P315" i="43" s="1"/>
  <c r="E315" i="43"/>
  <c r="C315" i="43"/>
  <c r="L314" i="43"/>
  <c r="N314" i="43" s="1"/>
  <c r="P314" i="43" s="1"/>
  <c r="Q314" i="43" s="1"/>
  <c r="E314" i="43"/>
  <c r="C314" i="43"/>
  <c r="L313" i="43"/>
  <c r="N313" i="43" s="1"/>
  <c r="P313" i="43" s="1"/>
  <c r="E313" i="43"/>
  <c r="C313" i="43"/>
  <c r="L312" i="43"/>
  <c r="N312" i="43" s="1"/>
  <c r="P312" i="43" s="1"/>
  <c r="E312" i="43"/>
  <c r="C312" i="43"/>
  <c r="L311" i="43"/>
  <c r="N311" i="43" s="1"/>
  <c r="P311" i="43" s="1"/>
  <c r="Z311" i="43" s="1"/>
  <c r="E311" i="43"/>
  <c r="C311" i="43"/>
  <c r="L310" i="43"/>
  <c r="N310" i="43" s="1"/>
  <c r="P310" i="43" s="1"/>
  <c r="E310" i="43"/>
  <c r="C310" i="43"/>
  <c r="L309" i="43"/>
  <c r="N309" i="43" s="1"/>
  <c r="P309" i="43" s="1"/>
  <c r="E309" i="43"/>
  <c r="C309" i="43"/>
  <c r="L308" i="43"/>
  <c r="N308" i="43" s="1"/>
  <c r="P308" i="43" s="1"/>
  <c r="E308" i="43"/>
  <c r="C308" i="43"/>
  <c r="L307" i="43"/>
  <c r="N307" i="43" s="1"/>
  <c r="P307" i="43" s="1"/>
  <c r="E307" i="43"/>
  <c r="C307" i="43"/>
  <c r="L306" i="43"/>
  <c r="N306" i="43" s="1"/>
  <c r="P306" i="43" s="1"/>
  <c r="E306" i="43"/>
  <c r="C306" i="43"/>
  <c r="L305" i="43"/>
  <c r="N305" i="43" s="1"/>
  <c r="P305" i="43" s="1"/>
  <c r="AF305" i="43" s="1"/>
  <c r="E305" i="43"/>
  <c r="C305" i="43"/>
  <c r="L304" i="43"/>
  <c r="N304" i="43" s="1"/>
  <c r="P304" i="43" s="1"/>
  <c r="E304" i="43"/>
  <c r="C304" i="43"/>
  <c r="L303" i="43"/>
  <c r="N303" i="43" s="1"/>
  <c r="P303" i="43" s="1"/>
  <c r="Q303" i="43" s="1"/>
  <c r="E303" i="43"/>
  <c r="C303" i="43"/>
  <c r="L302" i="43"/>
  <c r="N302" i="43" s="1"/>
  <c r="P302" i="43" s="1"/>
  <c r="E302" i="43"/>
  <c r="C302" i="43"/>
  <c r="L301" i="43"/>
  <c r="N301" i="43" s="1"/>
  <c r="P301" i="43" s="1"/>
  <c r="E301" i="43"/>
  <c r="C301" i="43"/>
  <c r="L300" i="43"/>
  <c r="N300" i="43" s="1"/>
  <c r="P300" i="43" s="1"/>
  <c r="E300" i="43"/>
  <c r="C300" i="43"/>
  <c r="L299" i="43"/>
  <c r="N299" i="43" s="1"/>
  <c r="P299" i="43" s="1"/>
  <c r="E299" i="43"/>
  <c r="C299" i="43"/>
  <c r="L298" i="43"/>
  <c r="N298" i="43" s="1"/>
  <c r="P298" i="43" s="1"/>
  <c r="E298" i="43"/>
  <c r="C298" i="43"/>
  <c r="L297" i="43"/>
  <c r="N297" i="43" s="1"/>
  <c r="P297" i="43" s="1"/>
  <c r="E297" i="43"/>
  <c r="C297" i="43"/>
  <c r="L296" i="43"/>
  <c r="N296" i="43" s="1"/>
  <c r="P296" i="43" s="1"/>
  <c r="E296" i="43"/>
  <c r="C296" i="43"/>
  <c r="L295" i="43"/>
  <c r="N295" i="43" s="1"/>
  <c r="P295" i="43" s="1"/>
  <c r="E295" i="43"/>
  <c r="C295" i="43"/>
  <c r="L294" i="43"/>
  <c r="N294" i="43" s="1"/>
  <c r="P294" i="43" s="1"/>
  <c r="E294" i="43"/>
  <c r="C294" i="43"/>
  <c r="L293" i="43"/>
  <c r="N293" i="43" s="1"/>
  <c r="P293" i="43" s="1"/>
  <c r="AF293" i="43" s="1"/>
  <c r="E293" i="43"/>
  <c r="C293" i="43"/>
  <c r="L292" i="43"/>
  <c r="N292" i="43" s="1"/>
  <c r="P292" i="43" s="1"/>
  <c r="AF292" i="43" s="1"/>
  <c r="E292" i="43"/>
  <c r="C292" i="43"/>
  <c r="L291" i="43"/>
  <c r="N291" i="43" s="1"/>
  <c r="P291" i="43" s="1"/>
  <c r="E291" i="43"/>
  <c r="C291" i="43"/>
  <c r="L290" i="43"/>
  <c r="N290" i="43" s="1"/>
  <c r="P290" i="43" s="1"/>
  <c r="E290" i="43"/>
  <c r="C290" i="43"/>
  <c r="L289" i="43"/>
  <c r="N289" i="43" s="1"/>
  <c r="P289" i="43" s="1"/>
  <c r="E289" i="43"/>
  <c r="C289" i="43"/>
  <c r="L288" i="43"/>
  <c r="N288" i="43" s="1"/>
  <c r="P288" i="43" s="1"/>
  <c r="E288" i="43"/>
  <c r="C288" i="43"/>
  <c r="L287" i="43"/>
  <c r="N287" i="43" s="1"/>
  <c r="P287" i="43" s="1"/>
  <c r="E287" i="43"/>
  <c r="C287" i="43"/>
  <c r="L286" i="43"/>
  <c r="N286" i="43" s="1"/>
  <c r="P286" i="43" s="1"/>
  <c r="E286" i="43"/>
  <c r="C286" i="43"/>
  <c r="L285" i="43"/>
  <c r="N285" i="43" s="1"/>
  <c r="P285" i="43" s="1"/>
  <c r="E285" i="43"/>
  <c r="C285" i="43"/>
  <c r="L284" i="43"/>
  <c r="N284" i="43" s="1"/>
  <c r="P284" i="43" s="1"/>
  <c r="AF284" i="43" s="1"/>
  <c r="E284" i="43"/>
  <c r="C284" i="43"/>
  <c r="L283" i="43"/>
  <c r="N283" i="43" s="1"/>
  <c r="P283" i="43" s="1"/>
  <c r="Q283" i="43" s="1"/>
  <c r="E283" i="43"/>
  <c r="C283" i="43"/>
  <c r="L282" i="43"/>
  <c r="N282" i="43" s="1"/>
  <c r="P282" i="43" s="1"/>
  <c r="AF282" i="43" s="1"/>
  <c r="E282" i="43"/>
  <c r="C282" i="43"/>
  <c r="L281" i="43"/>
  <c r="N281" i="43" s="1"/>
  <c r="P281" i="43" s="1"/>
  <c r="AF281" i="43" s="1"/>
  <c r="E281" i="43"/>
  <c r="C281" i="43"/>
  <c r="L280" i="43"/>
  <c r="N280" i="43" s="1"/>
  <c r="P280" i="43" s="1"/>
  <c r="E280" i="43"/>
  <c r="C280" i="43"/>
  <c r="L279" i="43"/>
  <c r="N279" i="43" s="1"/>
  <c r="P279" i="43" s="1"/>
  <c r="E279" i="43"/>
  <c r="C279" i="43"/>
  <c r="L278" i="43"/>
  <c r="N278" i="43" s="1"/>
  <c r="P278" i="43" s="1"/>
  <c r="AF278" i="43" s="1"/>
  <c r="E278" i="43"/>
  <c r="C278" i="43"/>
  <c r="L277" i="43"/>
  <c r="N277" i="43" s="1"/>
  <c r="P277" i="43" s="1"/>
  <c r="AC277" i="43" s="1"/>
  <c r="E277" i="43"/>
  <c r="C277" i="43"/>
  <c r="L276" i="43"/>
  <c r="N276" i="43" s="1"/>
  <c r="P276" i="43" s="1"/>
  <c r="E276" i="43"/>
  <c r="C276" i="43"/>
  <c r="L275" i="43"/>
  <c r="N275" i="43" s="1"/>
  <c r="P275" i="43" s="1"/>
  <c r="Q275" i="43" s="1"/>
  <c r="E275" i="43"/>
  <c r="C275" i="43"/>
  <c r="L274" i="43"/>
  <c r="N274" i="43" s="1"/>
  <c r="P274" i="43" s="1"/>
  <c r="E274" i="43"/>
  <c r="C274" i="43"/>
  <c r="L273" i="43"/>
  <c r="N273" i="43" s="1"/>
  <c r="P273" i="43" s="1"/>
  <c r="E273" i="43"/>
  <c r="C273" i="43"/>
  <c r="L272" i="43"/>
  <c r="N272" i="43" s="1"/>
  <c r="P272" i="43" s="1"/>
  <c r="E272" i="43"/>
  <c r="C272" i="43"/>
  <c r="L271" i="43"/>
  <c r="N271" i="43" s="1"/>
  <c r="P271" i="43" s="1"/>
  <c r="Z271" i="43" s="1"/>
  <c r="E271" i="43"/>
  <c r="C271" i="43"/>
  <c r="L270" i="43"/>
  <c r="N270" i="43" s="1"/>
  <c r="P270" i="43" s="1"/>
  <c r="E270" i="43"/>
  <c r="C270" i="43"/>
  <c r="L269" i="43"/>
  <c r="N269" i="43" s="1"/>
  <c r="P269" i="43" s="1"/>
  <c r="E269" i="43"/>
  <c r="C269" i="43"/>
  <c r="L268" i="43"/>
  <c r="N268" i="43" s="1"/>
  <c r="P268" i="43" s="1"/>
  <c r="E268" i="43"/>
  <c r="C268" i="43"/>
  <c r="L267" i="43"/>
  <c r="N267" i="43" s="1"/>
  <c r="P267" i="43" s="1"/>
  <c r="E267" i="43"/>
  <c r="C267" i="43"/>
  <c r="L266" i="43"/>
  <c r="N266" i="43" s="1"/>
  <c r="P266" i="43" s="1"/>
  <c r="E266" i="43"/>
  <c r="C266" i="43"/>
  <c r="L265" i="43"/>
  <c r="N265" i="43" s="1"/>
  <c r="P265" i="43" s="1"/>
  <c r="AC265" i="43" s="1"/>
  <c r="E265" i="43"/>
  <c r="C265" i="43"/>
  <c r="L264" i="43"/>
  <c r="N264" i="43" s="1"/>
  <c r="P264" i="43" s="1"/>
  <c r="E264" i="43"/>
  <c r="C264" i="43"/>
  <c r="L263" i="43"/>
  <c r="N263" i="43" s="1"/>
  <c r="P263" i="43" s="1"/>
  <c r="Q263" i="43" s="1"/>
  <c r="E263" i="43"/>
  <c r="C263" i="43"/>
  <c r="L262" i="43"/>
  <c r="N262" i="43" s="1"/>
  <c r="P262" i="43" s="1"/>
  <c r="E262" i="43"/>
  <c r="C262" i="43"/>
  <c r="L261" i="43"/>
  <c r="N261" i="43" s="1"/>
  <c r="P261" i="43" s="1"/>
  <c r="E261" i="43"/>
  <c r="C261" i="43"/>
  <c r="L260" i="43"/>
  <c r="N260" i="43" s="1"/>
  <c r="P260" i="43" s="1"/>
  <c r="AF260" i="43" s="1"/>
  <c r="E260" i="43"/>
  <c r="C260" i="43"/>
  <c r="L259" i="43"/>
  <c r="N259" i="43" s="1"/>
  <c r="P259" i="43" s="1"/>
  <c r="Q259" i="43" s="1"/>
  <c r="E259" i="43"/>
  <c r="C259" i="43"/>
  <c r="L258" i="43"/>
  <c r="N258" i="43" s="1"/>
  <c r="P258" i="43" s="1"/>
  <c r="E258" i="43"/>
  <c r="C258" i="43"/>
  <c r="L257" i="43"/>
  <c r="N257" i="43" s="1"/>
  <c r="P257" i="43" s="1"/>
  <c r="AC257" i="43" s="1"/>
  <c r="E257" i="43"/>
  <c r="C257" i="43"/>
  <c r="L256" i="43"/>
  <c r="N256" i="43" s="1"/>
  <c r="P256" i="43" s="1"/>
  <c r="E256" i="43"/>
  <c r="C256" i="43"/>
  <c r="L255" i="43"/>
  <c r="N255" i="43" s="1"/>
  <c r="P255" i="43" s="1"/>
  <c r="E255" i="43"/>
  <c r="C255" i="43"/>
  <c r="L254" i="43"/>
  <c r="N254" i="43" s="1"/>
  <c r="P254" i="43" s="1"/>
  <c r="E254" i="43"/>
  <c r="C254" i="43"/>
  <c r="L253" i="43"/>
  <c r="N253" i="43" s="1"/>
  <c r="P253" i="43" s="1"/>
  <c r="Q253" i="43" s="1"/>
  <c r="E253" i="43"/>
  <c r="C253" i="43"/>
  <c r="L252" i="43"/>
  <c r="N252" i="43" s="1"/>
  <c r="P252" i="43" s="1"/>
  <c r="E252" i="43"/>
  <c r="C252" i="43"/>
  <c r="L251" i="43"/>
  <c r="N251" i="43" s="1"/>
  <c r="P251" i="43" s="1"/>
  <c r="E251" i="43"/>
  <c r="C251" i="43"/>
  <c r="L250" i="43"/>
  <c r="N250" i="43" s="1"/>
  <c r="P250" i="43" s="1"/>
  <c r="E250" i="43"/>
  <c r="C250" i="43"/>
  <c r="L249" i="43"/>
  <c r="N249" i="43" s="1"/>
  <c r="P249" i="43" s="1"/>
  <c r="E249" i="43"/>
  <c r="C249" i="43"/>
  <c r="L248" i="43"/>
  <c r="N248" i="43" s="1"/>
  <c r="P248" i="43" s="1"/>
  <c r="E248" i="43"/>
  <c r="C248" i="43"/>
  <c r="L247" i="43"/>
  <c r="N247" i="43" s="1"/>
  <c r="P247" i="43" s="1"/>
  <c r="Q247" i="43" s="1"/>
  <c r="E247" i="43"/>
  <c r="C247" i="43"/>
  <c r="L246" i="43"/>
  <c r="N246" i="43" s="1"/>
  <c r="P246" i="43" s="1"/>
  <c r="E246" i="43"/>
  <c r="C246" i="43"/>
  <c r="L245" i="43"/>
  <c r="N245" i="43" s="1"/>
  <c r="P245" i="43" s="1"/>
  <c r="E245" i="43"/>
  <c r="C245" i="43"/>
  <c r="L244" i="43"/>
  <c r="N244" i="43" s="1"/>
  <c r="P244" i="43" s="1"/>
  <c r="AF244" i="43" s="1"/>
  <c r="E244" i="43"/>
  <c r="C244" i="43"/>
  <c r="L243" i="43"/>
  <c r="N243" i="43" s="1"/>
  <c r="P243" i="43" s="1"/>
  <c r="E243" i="43"/>
  <c r="C243" i="43"/>
  <c r="L242" i="43"/>
  <c r="N242" i="43" s="1"/>
  <c r="P242" i="43" s="1"/>
  <c r="Z242" i="43" s="1"/>
  <c r="E242" i="43"/>
  <c r="C242" i="43"/>
  <c r="L241" i="43"/>
  <c r="N241" i="43" s="1"/>
  <c r="P241" i="43" s="1"/>
  <c r="E241" i="43"/>
  <c r="C241" i="43"/>
  <c r="L240" i="43"/>
  <c r="N240" i="43" s="1"/>
  <c r="P240" i="43" s="1"/>
  <c r="E240" i="43"/>
  <c r="C240" i="43"/>
  <c r="L239" i="43"/>
  <c r="N239" i="43" s="1"/>
  <c r="P239" i="43" s="1"/>
  <c r="Z239" i="43" s="1"/>
  <c r="E239" i="43"/>
  <c r="C239" i="43"/>
  <c r="L238" i="43"/>
  <c r="N238" i="43" s="1"/>
  <c r="P238" i="43" s="1"/>
  <c r="E238" i="43"/>
  <c r="C238" i="43"/>
  <c r="L237" i="43"/>
  <c r="N237" i="43" s="1"/>
  <c r="P237" i="43" s="1"/>
  <c r="E237" i="43"/>
  <c r="C237" i="43"/>
  <c r="L236" i="43"/>
  <c r="N236" i="43" s="1"/>
  <c r="P236" i="43" s="1"/>
  <c r="E236" i="43"/>
  <c r="C236" i="43"/>
  <c r="L235" i="43"/>
  <c r="N235" i="43" s="1"/>
  <c r="P235" i="43" s="1"/>
  <c r="E235" i="43"/>
  <c r="C235" i="43"/>
  <c r="L234" i="43"/>
  <c r="N234" i="43" s="1"/>
  <c r="P234" i="43" s="1"/>
  <c r="E234" i="43"/>
  <c r="C234" i="43"/>
  <c r="L233" i="43"/>
  <c r="N233" i="43" s="1"/>
  <c r="P233" i="43" s="1"/>
  <c r="AC233" i="43" s="1"/>
  <c r="E233" i="43"/>
  <c r="C233" i="43"/>
  <c r="L232" i="43"/>
  <c r="N232" i="43" s="1"/>
  <c r="P232" i="43" s="1"/>
  <c r="E232" i="43"/>
  <c r="C232" i="43"/>
  <c r="L231" i="43"/>
  <c r="N231" i="43" s="1"/>
  <c r="P231" i="43" s="1"/>
  <c r="E231" i="43"/>
  <c r="C231" i="43"/>
  <c r="L230" i="43"/>
  <c r="N230" i="43" s="1"/>
  <c r="P230" i="43" s="1"/>
  <c r="E230" i="43"/>
  <c r="C230" i="43"/>
  <c r="L229" i="43"/>
  <c r="N229" i="43" s="1"/>
  <c r="P229" i="43" s="1"/>
  <c r="AC229" i="43" s="1"/>
  <c r="E229" i="43"/>
  <c r="C229" i="43"/>
  <c r="L228" i="43"/>
  <c r="N228" i="43" s="1"/>
  <c r="P228" i="43" s="1"/>
  <c r="E228" i="43"/>
  <c r="C228" i="43"/>
  <c r="L227" i="43"/>
  <c r="N227" i="43" s="1"/>
  <c r="P227" i="43" s="1"/>
  <c r="E227" i="43"/>
  <c r="C227" i="43"/>
  <c r="L226" i="43"/>
  <c r="N226" i="43" s="1"/>
  <c r="P226" i="43" s="1"/>
  <c r="E226" i="43"/>
  <c r="C226" i="43"/>
  <c r="L225" i="43"/>
  <c r="N225" i="43" s="1"/>
  <c r="P225" i="43" s="1"/>
  <c r="E225" i="43"/>
  <c r="C225" i="43"/>
  <c r="L224" i="43"/>
  <c r="N224" i="43" s="1"/>
  <c r="P224" i="43" s="1"/>
  <c r="E224" i="43"/>
  <c r="C224" i="43"/>
  <c r="L223" i="43"/>
  <c r="N223" i="43" s="1"/>
  <c r="P223" i="43" s="1"/>
  <c r="AF223" i="43" s="1"/>
  <c r="E223" i="43"/>
  <c r="C223" i="43"/>
  <c r="L222" i="43"/>
  <c r="N222" i="43" s="1"/>
  <c r="P222" i="43" s="1"/>
  <c r="E222" i="43"/>
  <c r="C222" i="43"/>
  <c r="L221" i="43"/>
  <c r="N221" i="43" s="1"/>
  <c r="P221" i="43" s="1"/>
  <c r="E221" i="43"/>
  <c r="C221" i="43"/>
  <c r="L220" i="43"/>
  <c r="N220" i="43" s="1"/>
  <c r="P220" i="43" s="1"/>
  <c r="E220" i="43"/>
  <c r="C220" i="43"/>
  <c r="L219" i="43"/>
  <c r="N219" i="43" s="1"/>
  <c r="P219" i="43" s="1"/>
  <c r="E219" i="43"/>
  <c r="C219" i="43"/>
  <c r="L218" i="43"/>
  <c r="N218" i="43" s="1"/>
  <c r="P218" i="43" s="1"/>
  <c r="E218" i="43"/>
  <c r="C218" i="43"/>
  <c r="L217" i="43"/>
  <c r="N217" i="43" s="1"/>
  <c r="P217" i="43" s="1"/>
  <c r="E217" i="43"/>
  <c r="C217" i="43"/>
  <c r="L216" i="43"/>
  <c r="N216" i="43" s="1"/>
  <c r="P216" i="43" s="1"/>
  <c r="E216" i="43"/>
  <c r="C216" i="43"/>
  <c r="L215" i="43"/>
  <c r="N215" i="43" s="1"/>
  <c r="P215" i="43" s="1"/>
  <c r="Q215" i="43" s="1"/>
  <c r="E215" i="43"/>
  <c r="C215" i="43"/>
  <c r="L214" i="43"/>
  <c r="N214" i="43" s="1"/>
  <c r="P214" i="43" s="1"/>
  <c r="E214" i="43"/>
  <c r="C214" i="43"/>
  <c r="L213" i="43"/>
  <c r="N213" i="43" s="1"/>
  <c r="P213" i="43" s="1"/>
  <c r="E213" i="43"/>
  <c r="C213" i="43"/>
  <c r="L212" i="43"/>
  <c r="N212" i="43" s="1"/>
  <c r="P212" i="43" s="1"/>
  <c r="E212" i="43"/>
  <c r="C212" i="43"/>
  <c r="L211" i="43"/>
  <c r="N211" i="43" s="1"/>
  <c r="P211" i="43" s="1"/>
  <c r="E211" i="43"/>
  <c r="C211" i="43"/>
  <c r="L210" i="43"/>
  <c r="N210" i="43" s="1"/>
  <c r="P210" i="43" s="1"/>
  <c r="E210" i="43"/>
  <c r="C210" i="43"/>
  <c r="L209" i="43"/>
  <c r="N209" i="43" s="1"/>
  <c r="P209" i="43" s="1"/>
  <c r="E209" i="43"/>
  <c r="C209" i="43"/>
  <c r="L208" i="43"/>
  <c r="N208" i="43" s="1"/>
  <c r="P208" i="43" s="1"/>
  <c r="E208" i="43"/>
  <c r="C208" i="43"/>
  <c r="L207" i="43"/>
  <c r="N207" i="43" s="1"/>
  <c r="P207" i="43" s="1"/>
  <c r="E207" i="43"/>
  <c r="C207" i="43"/>
  <c r="L206" i="43"/>
  <c r="N206" i="43" s="1"/>
  <c r="P206" i="43" s="1"/>
  <c r="E206" i="43"/>
  <c r="C206" i="43"/>
  <c r="L205" i="43"/>
  <c r="N205" i="43" s="1"/>
  <c r="P205" i="43" s="1"/>
  <c r="E205" i="43"/>
  <c r="C205" i="43"/>
  <c r="L204" i="43"/>
  <c r="N204" i="43" s="1"/>
  <c r="P204" i="43" s="1"/>
  <c r="E204" i="43"/>
  <c r="C204" i="43"/>
  <c r="L203" i="43"/>
  <c r="N203" i="43" s="1"/>
  <c r="P203" i="43" s="1"/>
  <c r="E203" i="43"/>
  <c r="C203" i="43"/>
  <c r="L202" i="43"/>
  <c r="N202" i="43" s="1"/>
  <c r="P202" i="43" s="1"/>
  <c r="AF202" i="43" s="1"/>
  <c r="E202" i="43"/>
  <c r="C202" i="43"/>
  <c r="L201" i="43"/>
  <c r="N201" i="43" s="1"/>
  <c r="P201" i="43" s="1"/>
  <c r="E201" i="43"/>
  <c r="C201" i="43"/>
  <c r="L200" i="43"/>
  <c r="N200" i="43" s="1"/>
  <c r="P200" i="43" s="1"/>
  <c r="E200" i="43"/>
  <c r="C200" i="43"/>
  <c r="L199" i="43"/>
  <c r="N199" i="43" s="1"/>
  <c r="P199" i="43" s="1"/>
  <c r="E199" i="43"/>
  <c r="C199" i="43"/>
  <c r="L198" i="43"/>
  <c r="N198" i="43" s="1"/>
  <c r="P198" i="43" s="1"/>
  <c r="E198" i="43"/>
  <c r="C198" i="43"/>
  <c r="L197" i="43"/>
  <c r="N197" i="43" s="1"/>
  <c r="P197" i="43" s="1"/>
  <c r="Q197" i="43" s="1"/>
  <c r="E197" i="43"/>
  <c r="C197" i="43"/>
  <c r="L196" i="43"/>
  <c r="N196" i="43" s="1"/>
  <c r="P196" i="43" s="1"/>
  <c r="E196" i="43"/>
  <c r="C196" i="43"/>
  <c r="L195" i="43"/>
  <c r="N195" i="43" s="1"/>
  <c r="P195" i="43" s="1"/>
  <c r="E195" i="43"/>
  <c r="C195" i="43"/>
  <c r="L194" i="43"/>
  <c r="N194" i="43" s="1"/>
  <c r="P194" i="43" s="1"/>
  <c r="E194" i="43"/>
  <c r="C194" i="43"/>
  <c r="L193" i="43"/>
  <c r="N193" i="43" s="1"/>
  <c r="P193" i="43" s="1"/>
  <c r="AF193" i="43" s="1"/>
  <c r="E193" i="43"/>
  <c r="C193" i="43"/>
  <c r="L192" i="43"/>
  <c r="N192" i="43" s="1"/>
  <c r="P192" i="43" s="1"/>
  <c r="AF192" i="43" s="1"/>
  <c r="E192" i="43"/>
  <c r="C192" i="43"/>
  <c r="L191" i="43"/>
  <c r="N191" i="43" s="1"/>
  <c r="P191" i="43" s="1"/>
  <c r="E191" i="43"/>
  <c r="C191" i="43"/>
  <c r="L190" i="43"/>
  <c r="N190" i="43" s="1"/>
  <c r="P190" i="43" s="1"/>
  <c r="E190" i="43"/>
  <c r="C190" i="43"/>
  <c r="L189" i="43"/>
  <c r="N189" i="43" s="1"/>
  <c r="P189" i="43" s="1"/>
  <c r="E189" i="43"/>
  <c r="C189" i="43"/>
  <c r="L188" i="43"/>
  <c r="N188" i="43" s="1"/>
  <c r="P188" i="43" s="1"/>
  <c r="E188" i="43"/>
  <c r="C188" i="43"/>
  <c r="L187" i="43"/>
  <c r="N187" i="43" s="1"/>
  <c r="P187" i="43" s="1"/>
  <c r="E187" i="43"/>
  <c r="C187" i="43"/>
  <c r="L186" i="43"/>
  <c r="N186" i="43" s="1"/>
  <c r="P186" i="43" s="1"/>
  <c r="E186" i="43"/>
  <c r="C186" i="43"/>
  <c r="L185" i="43"/>
  <c r="N185" i="43" s="1"/>
  <c r="P185" i="43" s="1"/>
  <c r="E185" i="43"/>
  <c r="C185" i="43"/>
  <c r="L184" i="43"/>
  <c r="N184" i="43" s="1"/>
  <c r="P184" i="43" s="1"/>
  <c r="AC184" i="43" s="1"/>
  <c r="E184" i="43"/>
  <c r="C184" i="43"/>
  <c r="L183" i="43"/>
  <c r="N183" i="43" s="1"/>
  <c r="P183" i="43" s="1"/>
  <c r="AC183" i="43" s="1"/>
  <c r="E183" i="43"/>
  <c r="C183" i="43"/>
  <c r="L182" i="43"/>
  <c r="N182" i="43" s="1"/>
  <c r="P182" i="43" s="1"/>
  <c r="E182" i="43"/>
  <c r="C182" i="43"/>
  <c r="L181" i="43"/>
  <c r="N181" i="43" s="1"/>
  <c r="P181" i="43" s="1"/>
  <c r="E181" i="43"/>
  <c r="C181" i="43"/>
  <c r="L180" i="43"/>
  <c r="N180" i="43" s="1"/>
  <c r="P180" i="43" s="1"/>
  <c r="AF180" i="43" s="1"/>
  <c r="E180" i="43"/>
  <c r="C180" i="43"/>
  <c r="L179" i="43"/>
  <c r="N179" i="43" s="1"/>
  <c r="P179" i="43" s="1"/>
  <c r="Q179" i="43" s="1"/>
  <c r="E179" i="43"/>
  <c r="C179" i="43"/>
  <c r="L178" i="43"/>
  <c r="N178" i="43" s="1"/>
  <c r="P178" i="43" s="1"/>
  <c r="E178" i="43"/>
  <c r="C178" i="43"/>
  <c r="L177" i="43"/>
  <c r="N177" i="43" s="1"/>
  <c r="P177" i="43" s="1"/>
  <c r="E177" i="43"/>
  <c r="C177" i="43"/>
  <c r="L176" i="43"/>
  <c r="N176" i="43" s="1"/>
  <c r="P176" i="43" s="1"/>
  <c r="E176" i="43"/>
  <c r="C176" i="43"/>
  <c r="L175" i="43"/>
  <c r="N175" i="43" s="1"/>
  <c r="P175" i="43" s="1"/>
  <c r="E175" i="43"/>
  <c r="C175" i="43"/>
  <c r="L174" i="43"/>
  <c r="N174" i="43" s="1"/>
  <c r="P174" i="43" s="1"/>
  <c r="E174" i="43"/>
  <c r="C174" i="43"/>
  <c r="L173" i="43"/>
  <c r="N173" i="43" s="1"/>
  <c r="P173" i="43" s="1"/>
  <c r="E173" i="43"/>
  <c r="C173" i="43"/>
  <c r="L172" i="43"/>
  <c r="N172" i="43" s="1"/>
  <c r="P172" i="43" s="1"/>
  <c r="E172" i="43"/>
  <c r="C172" i="43"/>
  <c r="L171" i="43"/>
  <c r="N171" i="43" s="1"/>
  <c r="P171" i="43" s="1"/>
  <c r="E171" i="43"/>
  <c r="C171" i="43"/>
  <c r="L170" i="43"/>
  <c r="N170" i="43" s="1"/>
  <c r="P170" i="43" s="1"/>
  <c r="E170" i="43"/>
  <c r="C170" i="43"/>
  <c r="L169" i="43"/>
  <c r="N169" i="43" s="1"/>
  <c r="P169" i="43" s="1"/>
  <c r="Q169" i="43" s="1"/>
  <c r="E169" i="43"/>
  <c r="C169" i="43"/>
  <c r="L168" i="43"/>
  <c r="N168" i="43" s="1"/>
  <c r="P168" i="43" s="1"/>
  <c r="E168" i="43"/>
  <c r="C168" i="43"/>
  <c r="L167" i="43"/>
  <c r="N167" i="43" s="1"/>
  <c r="P167" i="43" s="1"/>
  <c r="E167" i="43"/>
  <c r="C167" i="43"/>
  <c r="L166" i="43"/>
  <c r="N166" i="43" s="1"/>
  <c r="P166" i="43" s="1"/>
  <c r="E166" i="43"/>
  <c r="C166" i="43"/>
  <c r="L165" i="43"/>
  <c r="N165" i="43" s="1"/>
  <c r="P165" i="43" s="1"/>
  <c r="E165" i="43"/>
  <c r="C165" i="43"/>
  <c r="L164" i="43"/>
  <c r="N164" i="43" s="1"/>
  <c r="P164" i="43" s="1"/>
  <c r="E164" i="43"/>
  <c r="C164" i="43"/>
  <c r="L163" i="43"/>
  <c r="N163" i="43" s="1"/>
  <c r="P163" i="43" s="1"/>
  <c r="E163" i="43"/>
  <c r="C163" i="43"/>
  <c r="L162" i="43"/>
  <c r="N162" i="43" s="1"/>
  <c r="P162" i="43" s="1"/>
  <c r="E162" i="43"/>
  <c r="C162" i="43"/>
  <c r="L161" i="43"/>
  <c r="N161" i="43" s="1"/>
  <c r="P161" i="43" s="1"/>
  <c r="Q161" i="43" s="1"/>
  <c r="E161" i="43"/>
  <c r="C161" i="43"/>
  <c r="L160" i="43"/>
  <c r="N160" i="43" s="1"/>
  <c r="P160" i="43" s="1"/>
  <c r="E160" i="43"/>
  <c r="C160" i="43"/>
  <c r="L159" i="43"/>
  <c r="N159" i="43" s="1"/>
  <c r="P159" i="43" s="1"/>
  <c r="E159" i="43"/>
  <c r="C159" i="43"/>
  <c r="L158" i="43"/>
  <c r="N158" i="43" s="1"/>
  <c r="P158" i="43" s="1"/>
  <c r="E158" i="43"/>
  <c r="C158" i="43"/>
  <c r="L157" i="43"/>
  <c r="N157" i="43" s="1"/>
  <c r="P157" i="43" s="1"/>
  <c r="AF157" i="43" s="1"/>
  <c r="E157" i="43"/>
  <c r="C157" i="43"/>
  <c r="L156" i="43"/>
  <c r="N156" i="43" s="1"/>
  <c r="P156" i="43" s="1"/>
  <c r="Z156" i="43" s="1"/>
  <c r="E156" i="43"/>
  <c r="C156" i="43"/>
  <c r="L155" i="43"/>
  <c r="N155" i="43" s="1"/>
  <c r="P155" i="43" s="1"/>
  <c r="E155" i="43"/>
  <c r="C155" i="43"/>
  <c r="L154" i="43"/>
  <c r="N154" i="43" s="1"/>
  <c r="P154" i="43" s="1"/>
  <c r="E154" i="43"/>
  <c r="C154" i="43"/>
  <c r="L153" i="43"/>
  <c r="N153" i="43" s="1"/>
  <c r="P153" i="43" s="1"/>
  <c r="E153" i="43"/>
  <c r="C153" i="43"/>
  <c r="L152" i="43"/>
  <c r="N152" i="43" s="1"/>
  <c r="P152" i="43" s="1"/>
  <c r="E152" i="43"/>
  <c r="C152" i="43"/>
  <c r="L151" i="43"/>
  <c r="N151" i="43" s="1"/>
  <c r="P151" i="43" s="1"/>
  <c r="E151" i="43"/>
  <c r="C151" i="43"/>
  <c r="L150" i="43"/>
  <c r="N150" i="43" s="1"/>
  <c r="P150" i="43" s="1"/>
  <c r="E150" i="43"/>
  <c r="C150" i="43"/>
  <c r="L149" i="43"/>
  <c r="N149" i="43" s="1"/>
  <c r="P149" i="43" s="1"/>
  <c r="E149" i="43"/>
  <c r="C149" i="43"/>
  <c r="L148" i="43"/>
  <c r="N148" i="43" s="1"/>
  <c r="P148" i="43" s="1"/>
  <c r="AF148" i="43" s="1"/>
  <c r="E148" i="43"/>
  <c r="C148" i="43"/>
  <c r="L147" i="43"/>
  <c r="N147" i="43" s="1"/>
  <c r="P147" i="43" s="1"/>
  <c r="Q147" i="43" s="1"/>
  <c r="E147" i="43"/>
  <c r="C147" i="43"/>
  <c r="L146" i="43"/>
  <c r="N146" i="43" s="1"/>
  <c r="P146" i="43" s="1"/>
  <c r="Z146" i="43" s="1"/>
  <c r="E146" i="43"/>
  <c r="C146" i="43"/>
  <c r="L145" i="43"/>
  <c r="N145" i="43" s="1"/>
  <c r="P145" i="43" s="1"/>
  <c r="E145" i="43"/>
  <c r="C145" i="43"/>
  <c r="L144" i="43"/>
  <c r="N144" i="43" s="1"/>
  <c r="P144" i="43" s="1"/>
  <c r="AF144" i="43" s="1"/>
  <c r="E144" i="43"/>
  <c r="C144" i="43"/>
  <c r="L143" i="43"/>
  <c r="N143" i="43" s="1"/>
  <c r="P143" i="43" s="1"/>
  <c r="E143" i="43"/>
  <c r="C143" i="43"/>
  <c r="L142" i="43"/>
  <c r="N142" i="43" s="1"/>
  <c r="P142" i="43" s="1"/>
  <c r="E142" i="43"/>
  <c r="C142" i="43"/>
  <c r="L141" i="43"/>
  <c r="N141" i="43" s="1"/>
  <c r="P141" i="43" s="1"/>
  <c r="E141" i="43"/>
  <c r="C141" i="43"/>
  <c r="L140" i="43"/>
  <c r="N140" i="43" s="1"/>
  <c r="P140" i="43" s="1"/>
  <c r="E140" i="43"/>
  <c r="C140" i="43"/>
  <c r="L139" i="43"/>
  <c r="N139" i="43" s="1"/>
  <c r="P139" i="43" s="1"/>
  <c r="AF139" i="43" s="1"/>
  <c r="E139" i="43"/>
  <c r="C139" i="43"/>
  <c r="L138" i="43"/>
  <c r="N138" i="43" s="1"/>
  <c r="P138" i="43" s="1"/>
  <c r="E138" i="43"/>
  <c r="C138" i="43"/>
  <c r="L137" i="43"/>
  <c r="N137" i="43" s="1"/>
  <c r="P137" i="43" s="1"/>
  <c r="E137" i="43"/>
  <c r="C137" i="43"/>
  <c r="L136" i="43"/>
  <c r="N136" i="43" s="1"/>
  <c r="P136" i="43" s="1"/>
  <c r="E136" i="43"/>
  <c r="C136" i="43"/>
  <c r="L135" i="43"/>
  <c r="N135" i="43" s="1"/>
  <c r="P135" i="43" s="1"/>
  <c r="E135" i="43"/>
  <c r="C135" i="43"/>
  <c r="L134" i="43"/>
  <c r="N134" i="43" s="1"/>
  <c r="P134" i="43" s="1"/>
  <c r="E134" i="43"/>
  <c r="C134" i="43"/>
  <c r="L133" i="43"/>
  <c r="N133" i="43" s="1"/>
  <c r="P133" i="43" s="1"/>
  <c r="E133" i="43"/>
  <c r="C133" i="43"/>
  <c r="L132" i="43"/>
  <c r="N132" i="43" s="1"/>
  <c r="P132" i="43" s="1"/>
  <c r="E132" i="43"/>
  <c r="C132" i="43"/>
  <c r="L131" i="43"/>
  <c r="N131" i="43" s="1"/>
  <c r="P131" i="43" s="1"/>
  <c r="E131" i="43"/>
  <c r="C131" i="43"/>
  <c r="L130" i="43"/>
  <c r="N130" i="43" s="1"/>
  <c r="P130" i="43" s="1"/>
  <c r="AC130" i="43" s="1"/>
  <c r="E130" i="43"/>
  <c r="C130" i="43"/>
  <c r="L129" i="43"/>
  <c r="N129" i="43" s="1"/>
  <c r="P129" i="43" s="1"/>
  <c r="E129" i="43"/>
  <c r="C129" i="43"/>
  <c r="L128" i="43"/>
  <c r="N128" i="43" s="1"/>
  <c r="P128" i="43" s="1"/>
  <c r="E128" i="43"/>
  <c r="C128" i="43"/>
  <c r="L127" i="43"/>
  <c r="N127" i="43" s="1"/>
  <c r="P127" i="43" s="1"/>
  <c r="E127" i="43"/>
  <c r="C127" i="43"/>
  <c r="L126" i="43"/>
  <c r="N126" i="43" s="1"/>
  <c r="P126" i="43" s="1"/>
  <c r="AF126" i="43" s="1"/>
  <c r="E126" i="43"/>
  <c r="C126" i="43"/>
  <c r="L125" i="43"/>
  <c r="N125" i="43" s="1"/>
  <c r="P125" i="43" s="1"/>
  <c r="Q125" i="43" s="1"/>
  <c r="E125" i="43"/>
  <c r="C125" i="43"/>
  <c r="L124" i="43"/>
  <c r="N124" i="43" s="1"/>
  <c r="P124" i="43" s="1"/>
  <c r="E124" i="43"/>
  <c r="C124" i="43"/>
  <c r="L123" i="43"/>
  <c r="N123" i="43" s="1"/>
  <c r="P123" i="43" s="1"/>
  <c r="E123" i="43"/>
  <c r="C123" i="43"/>
  <c r="L122" i="43"/>
  <c r="N122" i="43" s="1"/>
  <c r="P122" i="43" s="1"/>
  <c r="E122" i="43"/>
  <c r="C122" i="43"/>
  <c r="L121" i="43"/>
  <c r="N121" i="43" s="1"/>
  <c r="P121" i="43" s="1"/>
  <c r="AF121" i="43" s="1"/>
  <c r="E121" i="43"/>
  <c r="C121" i="43"/>
  <c r="L120" i="43"/>
  <c r="N120" i="43" s="1"/>
  <c r="P120" i="43" s="1"/>
  <c r="E120" i="43"/>
  <c r="C120" i="43"/>
  <c r="L119" i="43"/>
  <c r="N119" i="43" s="1"/>
  <c r="P119" i="43" s="1"/>
  <c r="E119" i="43"/>
  <c r="C119" i="43"/>
  <c r="L118" i="43"/>
  <c r="N118" i="43" s="1"/>
  <c r="P118" i="43" s="1"/>
  <c r="E118" i="43"/>
  <c r="C118" i="43"/>
  <c r="L117" i="43"/>
  <c r="N117" i="43" s="1"/>
  <c r="P117" i="43" s="1"/>
  <c r="E117" i="43"/>
  <c r="C117" i="43"/>
  <c r="L116" i="43"/>
  <c r="N116" i="43" s="1"/>
  <c r="P116" i="43" s="1"/>
  <c r="E116" i="43"/>
  <c r="C116" i="43"/>
  <c r="L115" i="43"/>
  <c r="N115" i="43" s="1"/>
  <c r="P115" i="43" s="1"/>
  <c r="E115" i="43"/>
  <c r="C115" i="43"/>
  <c r="L114" i="43"/>
  <c r="N114" i="43" s="1"/>
  <c r="P114" i="43" s="1"/>
  <c r="E114" i="43"/>
  <c r="C114" i="43"/>
  <c r="L113" i="43"/>
  <c r="N113" i="43" s="1"/>
  <c r="P113" i="43" s="1"/>
  <c r="E113" i="43"/>
  <c r="C113" i="43"/>
  <c r="L112" i="43"/>
  <c r="N112" i="43" s="1"/>
  <c r="P112" i="43" s="1"/>
  <c r="AC112" i="43" s="1"/>
  <c r="E112" i="43"/>
  <c r="C112" i="43"/>
  <c r="L111" i="43"/>
  <c r="N111" i="43" s="1"/>
  <c r="P111" i="43" s="1"/>
  <c r="AC111" i="43" s="1"/>
  <c r="E111" i="43"/>
  <c r="C111" i="43"/>
  <c r="L110" i="43"/>
  <c r="N110" i="43" s="1"/>
  <c r="P110" i="43" s="1"/>
  <c r="E110" i="43"/>
  <c r="C110" i="43"/>
  <c r="L109" i="43"/>
  <c r="N109" i="43" s="1"/>
  <c r="P109" i="43" s="1"/>
  <c r="E109" i="43"/>
  <c r="C109" i="43"/>
  <c r="L108" i="43"/>
  <c r="N108" i="43" s="1"/>
  <c r="P108" i="43" s="1"/>
  <c r="E108" i="43"/>
  <c r="C108" i="43"/>
  <c r="L107" i="43"/>
  <c r="N107" i="43" s="1"/>
  <c r="P107" i="43" s="1"/>
  <c r="Q107" i="43" s="1"/>
  <c r="E107" i="43"/>
  <c r="C107" i="43"/>
  <c r="L106" i="43"/>
  <c r="N106" i="43" s="1"/>
  <c r="P106" i="43" s="1"/>
  <c r="AF106" i="43" s="1"/>
  <c r="E106" i="43"/>
  <c r="C106" i="43"/>
  <c r="L105" i="43"/>
  <c r="N105" i="43" s="1"/>
  <c r="P105" i="43" s="1"/>
  <c r="E105" i="43"/>
  <c r="C105" i="43"/>
  <c r="L104" i="43"/>
  <c r="N104" i="43" s="1"/>
  <c r="P104" i="43" s="1"/>
  <c r="E104" i="43"/>
  <c r="C104" i="43"/>
  <c r="L103" i="43"/>
  <c r="N103" i="43" s="1"/>
  <c r="P103" i="43" s="1"/>
  <c r="AF103" i="43" s="1"/>
  <c r="E103" i="43"/>
  <c r="C103" i="43"/>
  <c r="L102" i="43"/>
  <c r="N102" i="43" s="1"/>
  <c r="P102" i="43" s="1"/>
  <c r="E102" i="43"/>
  <c r="C102" i="43"/>
  <c r="L101" i="43"/>
  <c r="N101" i="43" s="1"/>
  <c r="P101" i="43" s="1"/>
  <c r="E101" i="43"/>
  <c r="C101" i="43"/>
  <c r="L100" i="43"/>
  <c r="N100" i="43" s="1"/>
  <c r="P100" i="43" s="1"/>
  <c r="E100" i="43"/>
  <c r="C100" i="43"/>
  <c r="L99" i="43"/>
  <c r="N99" i="43" s="1"/>
  <c r="P99" i="43" s="1"/>
  <c r="E99" i="43"/>
  <c r="C99" i="43"/>
  <c r="L98" i="43"/>
  <c r="N98" i="43" s="1"/>
  <c r="P98" i="43" s="1"/>
  <c r="E98" i="43"/>
  <c r="C98" i="43"/>
  <c r="L97" i="43"/>
  <c r="N97" i="43" s="1"/>
  <c r="P97" i="43" s="1"/>
  <c r="E97" i="43"/>
  <c r="C97" i="43"/>
  <c r="L96" i="43"/>
  <c r="N96" i="43" s="1"/>
  <c r="P96" i="43" s="1"/>
  <c r="E96" i="43"/>
  <c r="C96" i="43"/>
  <c r="L95" i="43"/>
  <c r="N95" i="43" s="1"/>
  <c r="P95" i="43" s="1"/>
  <c r="E95" i="43"/>
  <c r="C95" i="43"/>
  <c r="L94" i="43"/>
  <c r="N94" i="43" s="1"/>
  <c r="P94" i="43" s="1"/>
  <c r="E94" i="43"/>
  <c r="C94" i="43"/>
  <c r="L93" i="43"/>
  <c r="N93" i="43" s="1"/>
  <c r="P93" i="43" s="1"/>
  <c r="E93" i="43"/>
  <c r="C93" i="43"/>
  <c r="L92" i="43"/>
  <c r="N92" i="43" s="1"/>
  <c r="P92" i="43" s="1"/>
  <c r="E92" i="43"/>
  <c r="C92" i="43"/>
  <c r="L91" i="43"/>
  <c r="N91" i="43" s="1"/>
  <c r="P91" i="43" s="1"/>
  <c r="E91" i="43"/>
  <c r="C91" i="43"/>
  <c r="L90" i="43"/>
  <c r="N90" i="43" s="1"/>
  <c r="P90" i="43" s="1"/>
  <c r="AF90" i="43" s="1"/>
  <c r="E90" i="43"/>
  <c r="C90" i="43"/>
  <c r="L89" i="43"/>
  <c r="N89" i="43" s="1"/>
  <c r="P89" i="43" s="1"/>
  <c r="Q89" i="43" s="1"/>
  <c r="E89" i="43"/>
  <c r="C89" i="43"/>
  <c r="L88" i="43"/>
  <c r="N88" i="43" s="1"/>
  <c r="P88" i="43" s="1"/>
  <c r="E88" i="43"/>
  <c r="C88" i="43"/>
  <c r="L87" i="43"/>
  <c r="N87" i="43" s="1"/>
  <c r="P87" i="43" s="1"/>
  <c r="E87" i="43"/>
  <c r="C87" i="43"/>
  <c r="L86" i="43"/>
  <c r="N86" i="43" s="1"/>
  <c r="P86" i="43" s="1"/>
  <c r="E86" i="43"/>
  <c r="C86" i="43"/>
  <c r="L85" i="43"/>
  <c r="N85" i="43" s="1"/>
  <c r="P85" i="43" s="1"/>
  <c r="E85" i="43"/>
  <c r="C85" i="43"/>
  <c r="L84" i="43"/>
  <c r="N84" i="43" s="1"/>
  <c r="P84" i="43" s="1"/>
  <c r="E84" i="43"/>
  <c r="C84" i="43"/>
  <c r="L83" i="43"/>
  <c r="N83" i="43" s="1"/>
  <c r="P83" i="43" s="1"/>
  <c r="AC83" i="43" s="1"/>
  <c r="E83" i="43"/>
  <c r="C83" i="43"/>
  <c r="L82" i="43"/>
  <c r="N82" i="43" s="1"/>
  <c r="P82" i="43" s="1"/>
  <c r="E82" i="43"/>
  <c r="C82" i="43"/>
  <c r="L81" i="43"/>
  <c r="N81" i="43" s="1"/>
  <c r="P81" i="43" s="1"/>
  <c r="E81" i="43"/>
  <c r="C81" i="43"/>
  <c r="L80" i="43"/>
  <c r="N80" i="43" s="1"/>
  <c r="P80" i="43" s="1"/>
  <c r="E80" i="43"/>
  <c r="C80" i="43"/>
  <c r="L79" i="43"/>
  <c r="N79" i="43" s="1"/>
  <c r="P79" i="43" s="1"/>
  <c r="E79" i="43"/>
  <c r="C79" i="43"/>
  <c r="L78" i="43"/>
  <c r="N78" i="43" s="1"/>
  <c r="P78" i="43" s="1"/>
  <c r="E78" i="43"/>
  <c r="C78" i="43"/>
  <c r="L77" i="43"/>
  <c r="N77" i="43" s="1"/>
  <c r="P77" i="43" s="1"/>
  <c r="E77" i="43"/>
  <c r="C77" i="43"/>
  <c r="L76" i="43"/>
  <c r="N76" i="43" s="1"/>
  <c r="P76" i="43" s="1"/>
  <c r="AF76" i="43" s="1"/>
  <c r="E76" i="43"/>
  <c r="C76" i="43"/>
  <c r="L75" i="43"/>
  <c r="N75" i="43" s="1"/>
  <c r="P75" i="43" s="1"/>
  <c r="Z75" i="43" s="1"/>
  <c r="E75" i="43"/>
  <c r="C75" i="43"/>
  <c r="L74" i="43"/>
  <c r="N74" i="43" s="1"/>
  <c r="P74" i="43" s="1"/>
  <c r="Q74" i="43" s="1"/>
  <c r="E74" i="43"/>
  <c r="C74" i="43"/>
  <c r="L73" i="43"/>
  <c r="N73" i="43" s="1"/>
  <c r="P73" i="43" s="1"/>
  <c r="E73" i="43"/>
  <c r="C73" i="43"/>
  <c r="L72" i="43"/>
  <c r="N72" i="43" s="1"/>
  <c r="P72" i="43" s="1"/>
  <c r="E72" i="43"/>
  <c r="C72" i="43"/>
  <c r="L71" i="43"/>
  <c r="N71" i="43" s="1"/>
  <c r="P71" i="43" s="1"/>
  <c r="E71" i="43"/>
  <c r="C71" i="43"/>
  <c r="L70" i="43"/>
  <c r="N70" i="43" s="1"/>
  <c r="P70" i="43" s="1"/>
  <c r="AF70" i="43" s="1"/>
  <c r="E70" i="43"/>
  <c r="C70" i="43"/>
  <c r="L69" i="43"/>
  <c r="N69" i="43" s="1"/>
  <c r="P69" i="43" s="1"/>
  <c r="Q69" i="43" s="1"/>
  <c r="E69" i="43"/>
  <c r="C69" i="43"/>
  <c r="L68" i="43"/>
  <c r="N68" i="43" s="1"/>
  <c r="P68" i="43" s="1"/>
  <c r="E68" i="43"/>
  <c r="C68" i="43"/>
  <c r="L67" i="43"/>
  <c r="N67" i="43" s="1"/>
  <c r="P67" i="43" s="1"/>
  <c r="E67" i="43"/>
  <c r="C67" i="43"/>
  <c r="L66" i="43"/>
  <c r="N66" i="43" s="1"/>
  <c r="P66" i="43" s="1"/>
  <c r="E66" i="43"/>
  <c r="C66" i="43"/>
  <c r="L65" i="43"/>
  <c r="N65" i="43" s="1"/>
  <c r="P65" i="43" s="1"/>
  <c r="E65" i="43"/>
  <c r="C65" i="43"/>
  <c r="L64" i="43"/>
  <c r="N64" i="43" s="1"/>
  <c r="P64" i="43" s="1"/>
  <c r="AF64" i="43" s="1"/>
  <c r="E64" i="43"/>
  <c r="C64" i="43"/>
  <c r="L63" i="43"/>
  <c r="N63" i="43" s="1"/>
  <c r="P63" i="43" s="1"/>
  <c r="Z63" i="43" s="1"/>
  <c r="E63" i="43"/>
  <c r="C63" i="43"/>
  <c r="L62" i="43"/>
  <c r="N62" i="43" s="1"/>
  <c r="P62" i="43" s="1"/>
  <c r="E62" i="43"/>
  <c r="C62" i="43"/>
  <c r="L61" i="43"/>
  <c r="N61" i="43" s="1"/>
  <c r="P61" i="43" s="1"/>
  <c r="E61" i="43"/>
  <c r="C61" i="43"/>
  <c r="L60" i="43"/>
  <c r="N60" i="43" s="1"/>
  <c r="P60" i="43" s="1"/>
  <c r="E60" i="43"/>
  <c r="C60" i="43"/>
  <c r="L59" i="43"/>
  <c r="N59" i="43" s="1"/>
  <c r="P59" i="43" s="1"/>
  <c r="E59" i="43"/>
  <c r="C59" i="43"/>
  <c r="L58" i="43"/>
  <c r="N58" i="43" s="1"/>
  <c r="P58" i="43" s="1"/>
  <c r="AF58" i="43" s="1"/>
  <c r="E58" i="43"/>
  <c r="C58" i="43"/>
  <c r="L57" i="43"/>
  <c r="N57" i="43" s="1"/>
  <c r="P57" i="43" s="1"/>
  <c r="Q57" i="43" s="1"/>
  <c r="E57" i="43"/>
  <c r="C57" i="43"/>
  <c r="L56" i="43"/>
  <c r="N56" i="43" s="1"/>
  <c r="P56" i="43" s="1"/>
  <c r="E56" i="43"/>
  <c r="C56" i="43"/>
  <c r="L55" i="43"/>
  <c r="N55" i="43" s="1"/>
  <c r="P55" i="43" s="1"/>
  <c r="AC55" i="43" s="1"/>
  <c r="E55" i="43"/>
  <c r="C55" i="43"/>
  <c r="L54" i="43"/>
  <c r="N54" i="43" s="1"/>
  <c r="P54" i="43" s="1"/>
  <c r="E54" i="43"/>
  <c r="C54" i="43"/>
  <c r="L53" i="43"/>
  <c r="N53" i="43" s="1"/>
  <c r="P53" i="43" s="1"/>
  <c r="E53" i="43"/>
  <c r="C53" i="43"/>
  <c r="L52" i="43"/>
  <c r="N52" i="43" s="1"/>
  <c r="P52" i="43" s="1"/>
  <c r="AF52" i="43" s="1"/>
  <c r="E52" i="43"/>
  <c r="C52" i="43"/>
  <c r="L51" i="43"/>
  <c r="N51" i="43" s="1"/>
  <c r="P51" i="43" s="1"/>
  <c r="Q51" i="43" s="1"/>
  <c r="E51" i="43"/>
  <c r="C51" i="43"/>
  <c r="L50" i="43"/>
  <c r="N50" i="43" s="1"/>
  <c r="P50" i="43" s="1"/>
  <c r="E50" i="43"/>
  <c r="C50" i="43"/>
  <c r="L49" i="43"/>
  <c r="N49" i="43" s="1"/>
  <c r="P49" i="43" s="1"/>
  <c r="E49" i="43"/>
  <c r="C49" i="43"/>
  <c r="L48" i="43"/>
  <c r="N48" i="43" s="1"/>
  <c r="P48" i="43" s="1"/>
  <c r="E48" i="43"/>
  <c r="C48" i="43"/>
  <c r="L47" i="43"/>
  <c r="N47" i="43" s="1"/>
  <c r="P47" i="43" s="1"/>
  <c r="E47" i="43"/>
  <c r="C47" i="43"/>
  <c r="L46" i="43"/>
  <c r="N46" i="43" s="1"/>
  <c r="P46" i="43" s="1"/>
  <c r="AF46" i="43" s="1"/>
  <c r="E46" i="43"/>
  <c r="C46" i="43"/>
  <c r="L45" i="43"/>
  <c r="N45" i="43" s="1"/>
  <c r="P45" i="43" s="1"/>
  <c r="Z45" i="43" s="1"/>
  <c r="E45" i="43"/>
  <c r="C45" i="43"/>
  <c r="L44" i="43"/>
  <c r="N44" i="43" s="1"/>
  <c r="P44" i="43" s="1"/>
  <c r="E44" i="43"/>
  <c r="C44" i="43"/>
  <c r="L43" i="43"/>
  <c r="N43" i="43" s="1"/>
  <c r="P43" i="43" s="1"/>
  <c r="Q43" i="43" s="1"/>
  <c r="E43" i="43"/>
  <c r="C43" i="43"/>
  <c r="L42" i="43"/>
  <c r="N42" i="43" s="1"/>
  <c r="P42" i="43" s="1"/>
  <c r="E42" i="43"/>
  <c r="C42" i="43"/>
  <c r="L41" i="43"/>
  <c r="N41" i="43" s="1"/>
  <c r="P41" i="43" s="1"/>
  <c r="E41" i="43"/>
  <c r="C41" i="43"/>
  <c r="L40" i="43"/>
  <c r="N40" i="43" s="1"/>
  <c r="P40" i="43" s="1"/>
  <c r="AF40" i="43" s="1"/>
  <c r="E40" i="43"/>
  <c r="C40" i="43"/>
  <c r="L39" i="43"/>
  <c r="N39" i="43" s="1"/>
  <c r="P39" i="43" s="1"/>
  <c r="Q39" i="43" s="1"/>
  <c r="E39" i="43"/>
  <c r="C39" i="43"/>
  <c r="L38" i="43"/>
  <c r="N38" i="43" s="1"/>
  <c r="P38" i="43" s="1"/>
  <c r="E38" i="43"/>
  <c r="C38" i="43"/>
  <c r="L37" i="43"/>
  <c r="N37" i="43" s="1"/>
  <c r="P37" i="43" s="1"/>
  <c r="AC37" i="43" s="1"/>
  <c r="E37" i="43"/>
  <c r="C37" i="43"/>
  <c r="L36" i="43"/>
  <c r="N36" i="43" s="1"/>
  <c r="P36" i="43" s="1"/>
  <c r="E36" i="43"/>
  <c r="C36" i="43"/>
  <c r="L35" i="43"/>
  <c r="N35" i="43" s="1"/>
  <c r="P35" i="43" s="1"/>
  <c r="E35" i="43"/>
  <c r="C35" i="43"/>
  <c r="L34" i="43"/>
  <c r="N34" i="43" s="1"/>
  <c r="P34" i="43" s="1"/>
  <c r="E34" i="43"/>
  <c r="C34" i="43"/>
  <c r="L33" i="43"/>
  <c r="N33" i="43" s="1"/>
  <c r="P33" i="43" s="1"/>
  <c r="Q33" i="43" s="1"/>
  <c r="E33" i="43"/>
  <c r="C33" i="43"/>
  <c r="L32" i="43"/>
  <c r="N32" i="43" s="1"/>
  <c r="P32" i="43" s="1"/>
  <c r="E32" i="43"/>
  <c r="C32" i="43"/>
  <c r="L31" i="43"/>
  <c r="N31" i="43" s="1"/>
  <c r="P31" i="43" s="1"/>
  <c r="E31" i="43"/>
  <c r="C31" i="43"/>
  <c r="L30" i="43"/>
  <c r="N30" i="43" s="1"/>
  <c r="P30" i="43" s="1"/>
  <c r="Q30" i="43" s="1"/>
  <c r="E30" i="43"/>
  <c r="C30" i="43"/>
  <c r="L29" i="43"/>
  <c r="N29" i="43" s="1"/>
  <c r="P29" i="43" s="1"/>
  <c r="E29" i="43"/>
  <c r="C29" i="43"/>
  <c r="L28" i="43"/>
  <c r="N28" i="43" s="1"/>
  <c r="P28" i="43" s="1"/>
  <c r="E28" i="43"/>
  <c r="C28" i="43"/>
  <c r="L27" i="43"/>
  <c r="N27" i="43" s="1"/>
  <c r="P27" i="43" s="1"/>
  <c r="E27" i="43"/>
  <c r="C27" i="43"/>
  <c r="L26" i="43"/>
  <c r="N26" i="43" s="1"/>
  <c r="P26" i="43" s="1"/>
  <c r="E26" i="43"/>
  <c r="C26" i="43"/>
  <c r="L25" i="43"/>
  <c r="N25" i="43" s="1"/>
  <c r="P25" i="43" s="1"/>
  <c r="E25" i="43"/>
  <c r="C25" i="43"/>
  <c r="L24" i="43"/>
  <c r="N24" i="43" s="1"/>
  <c r="P24" i="43" s="1"/>
  <c r="E24" i="43"/>
  <c r="C24" i="43"/>
  <c r="L23" i="43"/>
  <c r="N23" i="43" s="1"/>
  <c r="P23" i="43" s="1"/>
  <c r="E23" i="43"/>
  <c r="C23" i="43"/>
  <c r="L22" i="43"/>
  <c r="N22" i="43" s="1"/>
  <c r="P22" i="43" s="1"/>
  <c r="AF22" i="43" s="1"/>
  <c r="E22" i="43"/>
  <c r="C22" i="43"/>
  <c r="L21" i="43"/>
  <c r="N21" i="43" s="1"/>
  <c r="P21" i="43" s="1"/>
  <c r="Q21" i="43" s="1"/>
  <c r="E21" i="43"/>
  <c r="C21" i="43"/>
  <c r="L20" i="43"/>
  <c r="N20" i="43" s="1"/>
  <c r="P20" i="43" s="1"/>
  <c r="E20" i="43"/>
  <c r="C20" i="43"/>
  <c r="L19" i="43"/>
  <c r="N19" i="43" s="1"/>
  <c r="P19" i="43" s="1"/>
  <c r="AF19" i="43" s="1"/>
  <c r="E19" i="43"/>
  <c r="C19" i="43"/>
  <c r="L18" i="43"/>
  <c r="N18" i="43" s="1"/>
  <c r="P18" i="43" s="1"/>
  <c r="E18" i="43"/>
  <c r="C18" i="43"/>
  <c r="L17" i="43"/>
  <c r="N17" i="43" s="1"/>
  <c r="P17" i="43" s="1"/>
  <c r="E17" i="43"/>
  <c r="C17" i="43"/>
  <c r="L16" i="43"/>
  <c r="N16" i="43" s="1"/>
  <c r="P16" i="43" s="1"/>
  <c r="E16" i="43"/>
  <c r="C16" i="43"/>
  <c r="L15" i="43"/>
  <c r="N15" i="43" s="1"/>
  <c r="P15" i="43" s="1"/>
  <c r="E15" i="43"/>
  <c r="C15" i="43"/>
  <c r="L14" i="43"/>
  <c r="N14" i="43" s="1"/>
  <c r="P14" i="43" s="1"/>
  <c r="E14" i="43"/>
  <c r="C14" i="43"/>
  <c r="L13" i="43"/>
  <c r="N13" i="43" s="1"/>
  <c r="P13" i="43" s="1"/>
  <c r="E13" i="43"/>
  <c r="C13" i="43"/>
  <c r="L12" i="43"/>
  <c r="N12" i="43" s="1"/>
  <c r="P12" i="43" s="1"/>
  <c r="E12" i="43"/>
  <c r="C12" i="43"/>
  <c r="L11" i="43"/>
  <c r="N11" i="43" s="1"/>
  <c r="P11" i="43" s="1"/>
  <c r="E11" i="43"/>
  <c r="C11" i="43"/>
  <c r="L10" i="43"/>
  <c r="N10" i="43" s="1"/>
  <c r="P10" i="43" s="1"/>
  <c r="E10" i="43"/>
  <c r="C10" i="43"/>
  <c r="L9" i="43"/>
  <c r="N9" i="43" s="1"/>
  <c r="P9" i="43" s="1"/>
  <c r="E9" i="43"/>
  <c r="C9" i="43"/>
  <c r="L8" i="43"/>
  <c r="N8" i="43" s="1"/>
  <c r="P8" i="43" s="1"/>
  <c r="E8" i="43"/>
  <c r="C8" i="43"/>
  <c r="L7" i="43"/>
  <c r="N7" i="43" s="1"/>
  <c r="P7" i="43" s="1"/>
  <c r="E7" i="43"/>
  <c r="C7" i="43"/>
  <c r="L6" i="43"/>
  <c r="N6" i="43" s="1"/>
  <c r="P6" i="43" s="1"/>
  <c r="Z6" i="43" s="1"/>
  <c r="E6" i="43"/>
  <c r="C6" i="43"/>
  <c r="L5" i="43"/>
  <c r="N5" i="43" s="1"/>
  <c r="P5" i="43" s="1"/>
  <c r="E5" i="43"/>
  <c r="C5" i="43"/>
  <c r="L4" i="43"/>
  <c r="N4" i="43" s="1"/>
  <c r="P4" i="43" s="1"/>
  <c r="AF4" i="43" s="1"/>
  <c r="E4" i="43"/>
  <c r="C4" i="43"/>
  <c r="L3" i="43"/>
  <c r="N3" i="43" s="1"/>
  <c r="P3" i="43" s="1"/>
  <c r="AC3" i="43" s="1"/>
  <c r="E3" i="43"/>
  <c r="C3" i="43"/>
  <c r="F52" i="40"/>
  <c r="F36" i="40"/>
  <c r="E52" i="40"/>
  <c r="F60" i="40"/>
  <c r="E15" i="40"/>
  <c r="F15" i="40"/>
  <c r="E36" i="40"/>
  <c r="AF386" i="43" l="1"/>
  <c r="AC275" i="43"/>
  <c r="AL746" i="43"/>
  <c r="Q806" i="43"/>
  <c r="Q814" i="43"/>
  <c r="AI652" i="43"/>
  <c r="AF257" i="43"/>
  <c r="AF455" i="43"/>
  <c r="AC57" i="43"/>
  <c r="Z806" i="43"/>
  <c r="Z803" i="43"/>
  <c r="AL727" i="43"/>
  <c r="AF727" i="43"/>
  <c r="AF652" i="43"/>
  <c r="Z283" i="43"/>
  <c r="AC475" i="43"/>
  <c r="AL652" i="43"/>
  <c r="AC283" i="43"/>
  <c r="Q898" i="43"/>
  <c r="Z43" i="43"/>
  <c r="Z265" i="43"/>
  <c r="AF803" i="43"/>
  <c r="AF806" i="43"/>
  <c r="Q723" i="43"/>
  <c r="AI731" i="43"/>
  <c r="AL826" i="43"/>
  <c r="AF356" i="43"/>
  <c r="Z445" i="43"/>
  <c r="AC428" i="43"/>
  <c r="Z428" i="43"/>
  <c r="AF33" i="43"/>
  <c r="AC107" i="43"/>
  <c r="AC906" i="43"/>
  <c r="AI723" i="43"/>
  <c r="Q850" i="43"/>
  <c r="AF184" i="43"/>
  <c r="AC263" i="43"/>
  <c r="AL723" i="43"/>
  <c r="AI850" i="43"/>
  <c r="AF363" i="43"/>
  <c r="Z461" i="43"/>
  <c r="AF253" i="43"/>
  <c r="AL731" i="43"/>
  <c r="Q758" i="43"/>
  <c r="AC69" i="43"/>
  <c r="AC125" i="43"/>
  <c r="Z383" i="43"/>
  <c r="AI683" i="43"/>
  <c r="AF69" i="43"/>
  <c r="AC383" i="43"/>
  <c r="AL804" i="43"/>
  <c r="AF21" i="43"/>
  <c r="Z715" i="43"/>
  <c r="AL794" i="43"/>
  <c r="Z906" i="43"/>
  <c r="Q152" i="43"/>
  <c r="AC152" i="43"/>
  <c r="Z152" i="43"/>
  <c r="AF152" i="43"/>
  <c r="Q188" i="43"/>
  <c r="AF188" i="43"/>
  <c r="Z188" i="43"/>
  <c r="AF412" i="43"/>
  <c r="Z412" i="43"/>
  <c r="Z50" i="43"/>
  <c r="AF50" i="43"/>
  <c r="AC50" i="43"/>
  <c r="Q98" i="43"/>
  <c r="AC98" i="43"/>
  <c r="Z174" i="43"/>
  <c r="Q174" i="43"/>
  <c r="AC174" i="43"/>
  <c r="AC310" i="43"/>
  <c r="AF310" i="43"/>
  <c r="AL852" i="43"/>
  <c r="Q852" i="43"/>
  <c r="Q206" i="43"/>
  <c r="AC206" i="43"/>
  <c r="Z206" i="43"/>
  <c r="Q311" i="43"/>
  <c r="AF314" i="43"/>
  <c r="Z419" i="43"/>
  <c r="AC311" i="43"/>
  <c r="AC419" i="43"/>
  <c r="AC247" i="43"/>
  <c r="AF311" i="43"/>
  <c r="AF419" i="43"/>
  <c r="AC455" i="43"/>
  <c r="AI475" i="43"/>
  <c r="AI486" i="43"/>
  <c r="Z727" i="43"/>
  <c r="Q779" i="43"/>
  <c r="Q794" i="43"/>
  <c r="AC826" i="43"/>
  <c r="Z850" i="43"/>
  <c r="Z898" i="43"/>
  <c r="AI700" i="43"/>
  <c r="Q715" i="43"/>
  <c r="AC727" i="43"/>
  <c r="AI794" i="43"/>
  <c r="AI826" i="43"/>
  <c r="Z836" i="43"/>
  <c r="AF850" i="43"/>
  <c r="AF898" i="43"/>
  <c r="Z341" i="43"/>
  <c r="AF112" i="43"/>
  <c r="AC341" i="43"/>
  <c r="AC347" i="43"/>
  <c r="AF664" i="43"/>
  <c r="AI715" i="43"/>
  <c r="AI727" i="43"/>
  <c r="Q751" i="43"/>
  <c r="Z767" i="43"/>
  <c r="Z814" i="43"/>
  <c r="AL850" i="43"/>
  <c r="AL888" i="43"/>
  <c r="AF341" i="43"/>
  <c r="AF347" i="43"/>
  <c r="Q745" i="43"/>
  <c r="Z751" i="43"/>
  <c r="AC753" i="43"/>
  <c r="AC767" i="43"/>
  <c r="AF773" i="43"/>
  <c r="AC814" i="43"/>
  <c r="AF824" i="43"/>
  <c r="Z860" i="43"/>
  <c r="AF57" i="43"/>
  <c r="AF161" i="43"/>
  <c r="Z263" i="43"/>
  <c r="AF449" i="43"/>
  <c r="Z731" i="43"/>
  <c r="AC745" i="43"/>
  <c r="AC751" i="43"/>
  <c r="AF767" i="43"/>
  <c r="AI773" i="43"/>
  <c r="AF814" i="43"/>
  <c r="Z834" i="43"/>
  <c r="AC731" i="43"/>
  <c r="AF751" i="43"/>
  <c r="AI767" i="43"/>
  <c r="AI814" i="43"/>
  <c r="AL834" i="43"/>
  <c r="AC723" i="43"/>
  <c r="AC726" i="43"/>
  <c r="AF731" i="43"/>
  <c r="AI751" i="43"/>
  <c r="AL767" i="43"/>
  <c r="Z812" i="43"/>
  <c r="Z107" i="43"/>
  <c r="Z356" i="43"/>
  <c r="AF383" i="43"/>
  <c r="AI610" i="43"/>
  <c r="Q133" i="43"/>
  <c r="Z133" i="43"/>
  <c r="AF133" i="43"/>
  <c r="AC133" i="43"/>
  <c r="AC297" i="43"/>
  <c r="AF297" i="43"/>
  <c r="AC364" i="43"/>
  <c r="Z364" i="43"/>
  <c r="Q364" i="43"/>
  <c r="AF364" i="43"/>
  <c r="Z388" i="43"/>
  <c r="Q388" i="43"/>
  <c r="AC399" i="43"/>
  <c r="Z399" i="43"/>
  <c r="AF399" i="43"/>
  <c r="Q399" i="43"/>
  <c r="AF84" i="43"/>
  <c r="AC84" i="43"/>
  <c r="Z84" i="43"/>
  <c r="Q84" i="43"/>
  <c r="AF448" i="43"/>
  <c r="AC448" i="43"/>
  <c r="Q448" i="43"/>
  <c r="Z448" i="43"/>
  <c r="Q134" i="43"/>
  <c r="AF134" i="43"/>
  <c r="AC134" i="43"/>
  <c r="Z134" i="43"/>
  <c r="Q269" i="43"/>
  <c r="AF269" i="43"/>
  <c r="AC269" i="43"/>
  <c r="Z269" i="43"/>
  <c r="AL525" i="43"/>
  <c r="AI525" i="43"/>
  <c r="AC129" i="43"/>
  <c r="AF129" i="43"/>
  <c r="Z129" i="43"/>
  <c r="Q129" i="43"/>
  <c r="AF210" i="43"/>
  <c r="AC210" i="43"/>
  <c r="Z210" i="43"/>
  <c r="Q210" i="43"/>
  <c r="Q80" i="43"/>
  <c r="AF80" i="43"/>
  <c r="AC80" i="43"/>
  <c r="Z80" i="43"/>
  <c r="Z236" i="43"/>
  <c r="AF236" i="43"/>
  <c r="AF14" i="43"/>
  <c r="AC14" i="43"/>
  <c r="Z14" i="43"/>
  <c r="Q14" i="43"/>
  <c r="AF32" i="43"/>
  <c r="AC32" i="43"/>
  <c r="Z32" i="43"/>
  <c r="Q32" i="43"/>
  <c r="Z178" i="43"/>
  <c r="AF178" i="43"/>
  <c r="AC178" i="43"/>
  <c r="Q178" i="43"/>
  <c r="AF298" i="43"/>
  <c r="AC298" i="43"/>
  <c r="Z298" i="43"/>
  <c r="Q298" i="43"/>
  <c r="Q116" i="43"/>
  <c r="AF116" i="43"/>
  <c r="AC116" i="43"/>
  <c r="Z116" i="43"/>
  <c r="Q120" i="43"/>
  <c r="AC120" i="43"/>
  <c r="Z120" i="43"/>
  <c r="AF120" i="43"/>
  <c r="AF138" i="43"/>
  <c r="AC138" i="43"/>
  <c r="Z138" i="43"/>
  <c r="Q138" i="43"/>
  <c r="AC219" i="43"/>
  <c r="AF219" i="43"/>
  <c r="Z219" i="43"/>
  <c r="AC256" i="43"/>
  <c r="AF256" i="43"/>
  <c r="Q373" i="43"/>
  <c r="Z373" i="43"/>
  <c r="AF101" i="43"/>
  <c r="Z101" i="43"/>
  <c r="Q44" i="43"/>
  <c r="AF44" i="43"/>
  <c r="AC44" i="43"/>
  <c r="Z44" i="43"/>
  <c r="Z68" i="43"/>
  <c r="AF68" i="43"/>
  <c r="AC68" i="43"/>
  <c r="AF124" i="43"/>
  <c r="AC124" i="43"/>
  <c r="Z124" i="43"/>
  <c r="Q124" i="43"/>
  <c r="AF227" i="43"/>
  <c r="AC227" i="43"/>
  <c r="Z227" i="43"/>
  <c r="Q227" i="43"/>
  <c r="AF505" i="43"/>
  <c r="AC505" i="43"/>
  <c r="Z505" i="43"/>
  <c r="Q505" i="43"/>
  <c r="AC93" i="43"/>
  <c r="AF93" i="43"/>
  <c r="Z93" i="43"/>
  <c r="Q93" i="43"/>
  <c r="AF8" i="43"/>
  <c r="AC8" i="43"/>
  <c r="Z8" i="43"/>
  <c r="AF328" i="43"/>
  <c r="AC328" i="43"/>
  <c r="Z328" i="43"/>
  <c r="Q328" i="43"/>
  <c r="Q26" i="43"/>
  <c r="AC26" i="43"/>
  <c r="AF26" i="43"/>
  <c r="Z26" i="43"/>
  <c r="AC165" i="43"/>
  <c r="AF165" i="43"/>
  <c r="Z165" i="43"/>
  <c r="Q165" i="43"/>
  <c r="Q224" i="43"/>
  <c r="AF224" i="43"/>
  <c r="AC224" i="43"/>
  <c r="Z224" i="43"/>
  <c r="Q142" i="43"/>
  <c r="AF142" i="43"/>
  <c r="AC142" i="43"/>
  <c r="Z142" i="43"/>
  <c r="Q62" i="43"/>
  <c r="AF62" i="43"/>
  <c r="AC62" i="43"/>
  <c r="Z62" i="43"/>
  <c r="AC228" i="43"/>
  <c r="AF228" i="43"/>
  <c r="AF250" i="43"/>
  <c r="AC250" i="43"/>
  <c r="Z250" i="43"/>
  <c r="Q250" i="43"/>
  <c r="AF232" i="43"/>
  <c r="AC232" i="43"/>
  <c r="Z232" i="43"/>
  <c r="Q232" i="43"/>
  <c r="Q170" i="43"/>
  <c r="AF170" i="43"/>
  <c r="AC170" i="43"/>
  <c r="Z170" i="43"/>
  <c r="AF240" i="43"/>
  <c r="AC240" i="43"/>
  <c r="Z240" i="43"/>
  <c r="Q240" i="43"/>
  <c r="AF286" i="43"/>
  <c r="AC286" i="43"/>
  <c r="Z286" i="43"/>
  <c r="Q286" i="43"/>
  <c r="Z201" i="43"/>
  <c r="Q201" i="43"/>
  <c r="AL559" i="43"/>
  <c r="AI559" i="43"/>
  <c r="AC559" i="43"/>
  <c r="AI655" i="43"/>
  <c r="Q655" i="43"/>
  <c r="AI706" i="43"/>
  <c r="AC706" i="43"/>
  <c r="Z706" i="43"/>
  <c r="AL706" i="43"/>
  <c r="Z816" i="43"/>
  <c r="AL816" i="43"/>
  <c r="AI816" i="43"/>
  <c r="AC816" i="43"/>
  <c r="Q816" i="43"/>
  <c r="AF98" i="43"/>
  <c r="AF174" i="43"/>
  <c r="AF215" i="43"/>
  <c r="AF247" i="43"/>
  <c r="AF275" i="43"/>
  <c r="Z333" i="43"/>
  <c r="Z400" i="43"/>
  <c r="AC412" i="43"/>
  <c r="Z463" i="43"/>
  <c r="AF473" i="43"/>
  <c r="AC473" i="43"/>
  <c r="Z473" i="43"/>
  <c r="Q473" i="43"/>
  <c r="AL473" i="43"/>
  <c r="AL494" i="43"/>
  <c r="AC494" i="43"/>
  <c r="Z494" i="43"/>
  <c r="Q494" i="43"/>
  <c r="AI494" i="43"/>
  <c r="AF521" i="43"/>
  <c r="AC521" i="43"/>
  <c r="Z521" i="43"/>
  <c r="Q521" i="43"/>
  <c r="AL521" i="43"/>
  <c r="AL543" i="43"/>
  <c r="AI543" i="43"/>
  <c r="AF559" i="43"/>
  <c r="AC569" i="43"/>
  <c r="AL569" i="43"/>
  <c r="AI569" i="43"/>
  <c r="AL623" i="43"/>
  <c r="AI623" i="43"/>
  <c r="AF706" i="43"/>
  <c r="AL720" i="43"/>
  <c r="AF720" i="43"/>
  <c r="AC720" i="43"/>
  <c r="AC51" i="43"/>
  <c r="AF107" i="43"/>
  <c r="Z253" i="43"/>
  <c r="AC333" i="43"/>
  <c r="Z385" i="43"/>
  <c r="AC400" i="43"/>
  <c r="AF406" i="43"/>
  <c r="AC406" i="43"/>
  <c r="Z406" i="43"/>
  <c r="Q406" i="43"/>
  <c r="Z457" i="43"/>
  <c r="Q457" i="43"/>
  <c r="AI473" i="43"/>
  <c r="AF494" i="43"/>
  <c r="AF569" i="43"/>
  <c r="AC749" i="43"/>
  <c r="Z749" i="43"/>
  <c r="Q749" i="43"/>
  <c r="AI792" i="43"/>
  <c r="AF792" i="43"/>
  <c r="AC792" i="43"/>
  <c r="AC742" i="43"/>
  <c r="Z742" i="43"/>
  <c r="Q742" i="43"/>
  <c r="AF51" i="43"/>
  <c r="Z57" i="43"/>
  <c r="AC253" i="43"/>
  <c r="AF333" i="43"/>
  <c r="AF400" i="43"/>
  <c r="Q498" i="43"/>
  <c r="AC498" i="43"/>
  <c r="Z498" i="43"/>
  <c r="AL498" i="43"/>
  <c r="AI498" i="43"/>
  <c r="AL511" i="43"/>
  <c r="AI511" i="43"/>
  <c r="AF511" i="43"/>
  <c r="AC511" i="43"/>
  <c r="AI631" i="43"/>
  <c r="Q631" i="43"/>
  <c r="AF646" i="43"/>
  <c r="AF735" i="43"/>
  <c r="AL735" i="43"/>
  <c r="AI735" i="43"/>
  <c r="AC735" i="43"/>
  <c r="Z735" i="43"/>
  <c r="AI821" i="43"/>
  <c r="AC821" i="43"/>
  <c r="AL864" i="43"/>
  <c r="AF864" i="43"/>
  <c r="AC864" i="43"/>
  <c r="Z864" i="43"/>
  <c r="AC917" i="43"/>
  <c r="Q917" i="43"/>
  <c r="AI500" i="43"/>
  <c r="AF500" i="43"/>
  <c r="Z840" i="43"/>
  <c r="AL840" i="43"/>
  <c r="AI840" i="43"/>
  <c r="AF840" i="43"/>
  <c r="AC840" i="43"/>
  <c r="AF346" i="43"/>
  <c r="AC346" i="43"/>
  <c r="Q377" i="43"/>
  <c r="AF377" i="43"/>
  <c r="AC377" i="43"/>
  <c r="Z377" i="43"/>
  <c r="AF392" i="43"/>
  <c r="Z392" i="43"/>
  <c r="Q392" i="43"/>
  <c r="AF531" i="43"/>
  <c r="AC531" i="43"/>
  <c r="Z531" i="43"/>
  <c r="Q531" i="43"/>
  <c r="AL531" i="43"/>
  <c r="Q534" i="43"/>
  <c r="AL534" i="43"/>
  <c r="AI534" i="43"/>
  <c r="AF534" i="43"/>
  <c r="Z534" i="43"/>
  <c r="AL595" i="43"/>
  <c r="AI595" i="43"/>
  <c r="AC595" i="43"/>
  <c r="AI643" i="43"/>
  <c r="Q643" i="43"/>
  <c r="Z670" i="43"/>
  <c r="Q670" i="43"/>
  <c r="AC778" i="43"/>
  <c r="Z778" i="43"/>
  <c r="Q778" i="43"/>
  <c r="AL778" i="43"/>
  <c r="AI778" i="43"/>
  <c r="AF914" i="43"/>
  <c r="AC914" i="43"/>
  <c r="Z914" i="43"/>
  <c r="Q914" i="43"/>
  <c r="Z533" i="43"/>
  <c r="AL533" i="43"/>
  <c r="AI533" i="43"/>
  <c r="AF533" i="43"/>
  <c r="AC533" i="43"/>
  <c r="AF820" i="43"/>
  <c r="Q820" i="43"/>
  <c r="Z55" i="43"/>
  <c r="Q111" i="43"/>
  <c r="AC259" i="43"/>
  <c r="Q293" i="43"/>
  <c r="Z322" i="43"/>
  <c r="Q337" i="43"/>
  <c r="Q346" i="43"/>
  <c r="AC392" i="43"/>
  <c r="AF404" i="43"/>
  <c r="AC404" i="43"/>
  <c r="Z404" i="43"/>
  <c r="Q404" i="43"/>
  <c r="AI531" i="43"/>
  <c r="AC534" i="43"/>
  <c r="AF541" i="43"/>
  <c r="Z541" i="43"/>
  <c r="AF544" i="43"/>
  <c r="AL544" i="43"/>
  <c r="AI544" i="43"/>
  <c r="AC567" i="43"/>
  <c r="Q567" i="43"/>
  <c r="AF762" i="43"/>
  <c r="AL762" i="43"/>
  <c r="AI762" i="43"/>
  <c r="AC762" i="43"/>
  <c r="Z762" i="43"/>
  <c r="AF778" i="43"/>
  <c r="Z111" i="43"/>
  <c r="Z293" i="43"/>
  <c r="AC322" i="43"/>
  <c r="Z346" i="43"/>
  <c r="AC389" i="43"/>
  <c r="Z389" i="43"/>
  <c r="AL485" i="43"/>
  <c r="AI485" i="43"/>
  <c r="AF485" i="43"/>
  <c r="AC485" i="43"/>
  <c r="Q485" i="43"/>
  <c r="AC541" i="43"/>
  <c r="AL603" i="43"/>
  <c r="AI603" i="43"/>
  <c r="AF657" i="43"/>
  <c r="Z657" i="43"/>
  <c r="Q752" i="43"/>
  <c r="AC752" i="43"/>
  <c r="Z752" i="43"/>
  <c r="AL752" i="43"/>
  <c r="AI752" i="43"/>
  <c r="Z409" i="43"/>
  <c r="Q409" i="43"/>
  <c r="Q716" i="43"/>
  <c r="AL716" i="43"/>
  <c r="AI716" i="43"/>
  <c r="AF716" i="43"/>
  <c r="AC716" i="43"/>
  <c r="AF111" i="43"/>
  <c r="AC293" i="43"/>
  <c r="AF322" i="43"/>
  <c r="AC356" i="43"/>
  <c r="AF359" i="43"/>
  <c r="Z485" i="43"/>
  <c r="AC516" i="43"/>
  <c r="Z516" i="43"/>
  <c r="Q516" i="43"/>
  <c r="AC564" i="43"/>
  <c r="Z564" i="43"/>
  <c r="Q564" i="43"/>
  <c r="Z718" i="43"/>
  <c r="Q744" i="43"/>
  <c r="AL744" i="43"/>
  <c r="AI744" i="43"/>
  <c r="AF744" i="43"/>
  <c r="AF813" i="43"/>
  <c r="AC813" i="43"/>
  <c r="Z813" i="43"/>
  <c r="AI835" i="43"/>
  <c r="AF835" i="43"/>
  <c r="AC835" i="43"/>
  <c r="Q835" i="43"/>
  <c r="Q50" i="43"/>
  <c r="AC363" i="43"/>
  <c r="Z363" i="43"/>
  <c r="Q428" i="43"/>
  <c r="AF428" i="43"/>
  <c r="AF496" i="43"/>
  <c r="AI496" i="43"/>
  <c r="AL502" i="43"/>
  <c r="Q502" i="43"/>
  <c r="AI532" i="43"/>
  <c r="AF532" i="43"/>
  <c r="AC532" i="43"/>
  <c r="Z532" i="43"/>
  <c r="Q532" i="43"/>
  <c r="AL548" i="43"/>
  <c r="AI548" i="43"/>
  <c r="AI686" i="43"/>
  <c r="AF686" i="43"/>
  <c r="AC800" i="43"/>
  <c r="Z800" i="43"/>
  <c r="AL883" i="43"/>
  <c r="AC883" i="43"/>
  <c r="Q350" i="43"/>
  <c r="AC350" i="43"/>
  <c r="Z350" i="43"/>
  <c r="AF435" i="43"/>
  <c r="AC435" i="43"/>
  <c r="Z435" i="43"/>
  <c r="Q435" i="43"/>
  <c r="AC442" i="43"/>
  <c r="Z442" i="43"/>
  <c r="Q442" i="43"/>
  <c r="Q558" i="43"/>
  <c r="AL558" i="43"/>
  <c r="AI558" i="43"/>
  <c r="AF558" i="43"/>
  <c r="AC558" i="43"/>
  <c r="Z558" i="43"/>
  <c r="AC622" i="43"/>
  <c r="AL622" i="43"/>
  <c r="AI698" i="43"/>
  <c r="AF698" i="43"/>
  <c r="Z698" i="43"/>
  <c r="Z769" i="43"/>
  <c r="AL769" i="43"/>
  <c r="AI769" i="43"/>
  <c r="AF769" i="43"/>
  <c r="AC769" i="43"/>
  <c r="AL887" i="43"/>
  <c r="AF887" i="43"/>
  <c r="Z314" i="43"/>
  <c r="AF326" i="43"/>
  <c r="AF350" i="43"/>
  <c r="AC370" i="43"/>
  <c r="Z370" i="43"/>
  <c r="Q381" i="43"/>
  <c r="AI575" i="43"/>
  <c r="AL582" i="43"/>
  <c r="AF645" i="43"/>
  <c r="Z645" i="43"/>
  <c r="AF658" i="43"/>
  <c r="Q658" i="43"/>
  <c r="Q776" i="43"/>
  <c r="AF436" i="43"/>
  <c r="AC436" i="43"/>
  <c r="Z436" i="43"/>
  <c r="AC33" i="43"/>
  <c r="Z98" i="43"/>
  <c r="AF125" i="43"/>
  <c r="AC161" i="43"/>
  <c r="AC188" i="43"/>
  <c r="AF206" i="43"/>
  <c r="Z247" i="43"/>
  <c r="AF263" i="43"/>
  <c r="Z275" i="43"/>
  <c r="AF283" i="43"/>
  <c r="AC314" i="43"/>
  <c r="Z345" i="43"/>
  <c r="Q345" i="43"/>
  <c r="Q370" i="43"/>
  <c r="Q412" i="43"/>
  <c r="Z415" i="43"/>
  <c r="Q415" i="43"/>
  <c r="Q510" i="43"/>
  <c r="AL510" i="43"/>
  <c r="AI510" i="43"/>
  <c r="AF510" i="43"/>
  <c r="AC510" i="43"/>
  <c r="Z510" i="43"/>
  <c r="AF530" i="43"/>
  <c r="AC530" i="43"/>
  <c r="AI658" i="43"/>
  <c r="Z713" i="43"/>
  <c r="Q713" i="43"/>
  <c r="Z757" i="43"/>
  <c r="AC757" i="43"/>
  <c r="Q757" i="43"/>
  <c r="AL757" i="43"/>
  <c r="AI757" i="43"/>
  <c r="AC870" i="43"/>
  <c r="Q870" i="43"/>
  <c r="Z905" i="43"/>
  <c r="Q905" i="43"/>
  <c r="AL475" i="43"/>
  <c r="AL486" i="43"/>
  <c r="AI664" i="43"/>
  <c r="AL700" i="43"/>
  <c r="Z723" i="43"/>
  <c r="Z794" i="43"/>
  <c r="AI824" i="43"/>
  <c r="AC852" i="43"/>
  <c r="AL664" i="43"/>
  <c r="AF794" i="43"/>
  <c r="AL824" i="43"/>
  <c r="AC461" i="43"/>
  <c r="Q640" i="43"/>
  <c r="Q667" i="43"/>
  <c r="AC772" i="43"/>
  <c r="AC842" i="43"/>
  <c r="AC845" i="43"/>
  <c r="AF858" i="43"/>
  <c r="Z881" i="43"/>
  <c r="Q894" i="43"/>
  <c r="Z413" i="43"/>
  <c r="AF461" i="43"/>
  <c r="Z474" i="43"/>
  <c r="AF640" i="43"/>
  <c r="AF647" i="43"/>
  <c r="Z707" i="43"/>
  <c r="AC715" i="43"/>
  <c r="AF745" i="43"/>
  <c r="AF772" i="43"/>
  <c r="AF827" i="43"/>
  <c r="Z347" i="43"/>
  <c r="AC413" i="43"/>
  <c r="AI640" i="43"/>
  <c r="AI647" i="43"/>
  <c r="AC707" i="43"/>
  <c r="AF715" i="43"/>
  <c r="AI745" i="43"/>
  <c r="AF413" i="43"/>
  <c r="AC499" i="43"/>
  <c r="Z522" i="43"/>
  <c r="Z546" i="43"/>
  <c r="AF707" i="43"/>
  <c r="AF728" i="43"/>
  <c r="Q730" i="43"/>
  <c r="AL745" i="43"/>
  <c r="Z758" i="43"/>
  <c r="Z779" i="43"/>
  <c r="AC784" i="43"/>
  <c r="AC803" i="43"/>
  <c r="Q834" i="43"/>
  <c r="Q906" i="43"/>
  <c r="AC522" i="43"/>
  <c r="AC546" i="43"/>
  <c r="AF635" i="43"/>
  <c r="AI707" i="43"/>
  <c r="Q724" i="43"/>
  <c r="AI728" i="43"/>
  <c r="AF758" i="43"/>
  <c r="AC779" i="43"/>
  <c r="AF784" i="43"/>
  <c r="Z449" i="43"/>
  <c r="AF488" i="43"/>
  <c r="AF522" i="43"/>
  <c r="AF546" i="43"/>
  <c r="AF666" i="43"/>
  <c r="AF676" i="43"/>
  <c r="AF688" i="43"/>
  <c r="AL707" i="43"/>
  <c r="AC724" i="43"/>
  <c r="AI758" i="43"/>
  <c r="AF779" i="43"/>
  <c r="AI803" i="43"/>
  <c r="AC834" i="43"/>
  <c r="Z873" i="43"/>
  <c r="AC449" i="43"/>
  <c r="Z455" i="43"/>
  <c r="AI488" i="43"/>
  <c r="AI522" i="43"/>
  <c r="AI546" i="43"/>
  <c r="AI676" i="43"/>
  <c r="AI688" i="43"/>
  <c r="AF724" i="43"/>
  <c r="AL758" i="43"/>
  <c r="Q773" i="43"/>
  <c r="AI779" i="43"/>
  <c r="AL803" i="43"/>
  <c r="Z826" i="43"/>
  <c r="AF834" i="43"/>
  <c r="AC873" i="43"/>
  <c r="Z888" i="43"/>
  <c r="AF486" i="43"/>
  <c r="AL522" i="43"/>
  <c r="AL546" i="43"/>
  <c r="AI1044" i="39"/>
  <c r="AF695" i="39"/>
  <c r="AF190" i="39"/>
  <c r="AL791" i="39"/>
  <c r="AC1019" i="39"/>
  <c r="AL201" i="39"/>
  <c r="AC1198" i="39"/>
  <c r="AC213" i="39"/>
  <c r="Z706" i="39"/>
  <c r="AF81" i="39"/>
  <c r="Z838" i="39"/>
  <c r="AI285" i="39"/>
  <c r="AI129" i="39"/>
  <c r="AF946" i="39"/>
  <c r="Z249" i="39"/>
  <c r="AC1114" i="39"/>
  <c r="AF1317" i="39"/>
  <c r="Z1102" i="39"/>
  <c r="Z81" i="39"/>
  <c r="AI670" i="39"/>
  <c r="AF285" i="39"/>
  <c r="AL213" i="39"/>
  <c r="K66" i="4"/>
  <c r="H66" i="4"/>
  <c r="AC1148" i="39"/>
  <c r="Q1148" i="39"/>
  <c r="AC1338" i="39"/>
  <c r="AI1338" i="39"/>
  <c r="Z1087" i="39"/>
  <c r="AC1087" i="39"/>
  <c r="AF1087" i="39"/>
  <c r="AC487" i="39"/>
  <c r="AF487" i="39"/>
  <c r="Z487" i="39"/>
  <c r="AL487" i="39"/>
  <c r="AC90" i="39"/>
  <c r="AF90" i="39"/>
  <c r="Q1339" i="39"/>
  <c r="Z1339" i="39"/>
  <c r="AI1339" i="39"/>
  <c r="Z620" i="39"/>
  <c r="AI620" i="39"/>
  <c r="AL620" i="39"/>
  <c r="AC620" i="39"/>
  <c r="AC91" i="39"/>
  <c r="Z91" i="39"/>
  <c r="AF91" i="39"/>
  <c r="AI1207" i="39"/>
  <c r="Z1207" i="39"/>
  <c r="AC1207" i="39"/>
  <c r="Z847" i="39"/>
  <c r="Q847" i="39"/>
  <c r="AF631" i="39"/>
  <c r="AC631" i="39"/>
  <c r="Z607" i="39"/>
  <c r="AL607" i="39"/>
  <c r="AC800" i="39"/>
  <c r="AI800" i="39"/>
  <c r="AC305" i="39"/>
  <c r="AI305" i="39"/>
  <c r="AC55" i="39"/>
  <c r="AL55" i="39"/>
  <c r="Z1123" i="39"/>
  <c r="AF1123" i="39"/>
  <c r="AL1051" i="39"/>
  <c r="AC1051" i="39"/>
  <c r="AF967" i="39"/>
  <c r="AL967" i="39"/>
  <c r="Z583" i="39"/>
  <c r="Q583" i="39"/>
  <c r="AC499" i="39"/>
  <c r="AF499" i="39"/>
  <c r="AI499" i="39"/>
  <c r="AI282" i="39"/>
  <c r="AF282" i="39"/>
  <c r="Z186" i="39"/>
  <c r="AF186" i="39"/>
  <c r="AC186" i="39"/>
  <c r="AC54" i="39"/>
  <c r="AI54" i="39"/>
  <c r="AI511" i="39"/>
  <c r="AI440" i="39"/>
  <c r="Z440" i="39"/>
  <c r="AC1399" i="39"/>
  <c r="Q1399" i="39"/>
  <c r="AL1314" i="39"/>
  <c r="Z1314" i="39"/>
  <c r="AC1314" i="39"/>
  <c r="Q1243" i="39"/>
  <c r="AC1243" i="39"/>
  <c r="AI1243" i="39"/>
  <c r="AF1243" i="39"/>
  <c r="Z1075" i="39"/>
  <c r="AL1075" i="39"/>
  <c r="AF907" i="39"/>
  <c r="AL907" i="39"/>
  <c r="Z835" i="39"/>
  <c r="AL835" i="39"/>
  <c r="Z679" i="39"/>
  <c r="Q679" i="39"/>
  <c r="AF138" i="39"/>
  <c r="Z138" i="39"/>
  <c r="AC223" i="39"/>
  <c r="Z1232" i="39"/>
  <c r="Z258" i="39"/>
  <c r="AF1314" i="39"/>
  <c r="AI1075" i="39"/>
  <c r="Z1231" i="39"/>
  <c r="Z752" i="39"/>
  <c r="AC559" i="39"/>
  <c r="Z908" i="39"/>
  <c r="AI908" i="39"/>
  <c r="AL824" i="39"/>
  <c r="AF824" i="39"/>
  <c r="AI428" i="39"/>
  <c r="Z428" i="39"/>
  <c r="AL428" i="39"/>
  <c r="AF235" i="39"/>
  <c r="Q235" i="39"/>
  <c r="AI163" i="39"/>
  <c r="Z163" i="39"/>
  <c r="AI524" i="39"/>
  <c r="Z1350" i="39"/>
  <c r="AC1350" i="39"/>
  <c r="Q1302" i="39"/>
  <c r="AL1302" i="39"/>
  <c r="AI1302" i="39"/>
  <c r="AC1267" i="39"/>
  <c r="Z1267" i="39"/>
  <c r="Q823" i="39"/>
  <c r="AC823" i="39"/>
  <c r="Q703" i="39"/>
  <c r="Z703" i="39"/>
  <c r="AC316" i="39"/>
  <c r="AI316" i="39"/>
  <c r="AF246" i="39"/>
  <c r="Z246" i="39"/>
  <c r="AF150" i="39"/>
  <c r="AC150" i="39"/>
  <c r="AI500" i="39"/>
  <c r="Z500" i="39"/>
  <c r="AL115" i="39"/>
  <c r="AC115" i="39"/>
  <c r="Z727" i="39"/>
  <c r="Q727" i="39"/>
  <c r="Z1159" i="39"/>
  <c r="AI1159" i="39"/>
  <c r="AF1159" i="39"/>
  <c r="Q535" i="39"/>
  <c r="AC535" i="39"/>
  <c r="Q500" i="39"/>
  <c r="AC1196" i="39"/>
  <c r="AF355" i="39"/>
  <c r="Z1367" i="39"/>
  <c r="AL1367" i="39"/>
  <c r="AC967" i="39"/>
  <c r="AF1075" i="39"/>
  <c r="AF343" i="39"/>
  <c r="Q1159" i="39"/>
  <c r="Z802" i="39"/>
  <c r="AL802" i="39"/>
  <c r="AI896" i="39"/>
  <c r="AC896" i="39"/>
  <c r="AC860" i="39"/>
  <c r="Z860" i="39"/>
  <c r="Z283" i="39"/>
  <c r="AF283" i="39"/>
  <c r="Z560" i="39"/>
  <c r="Q1362" i="39"/>
  <c r="AI1362" i="39"/>
  <c r="Z1362" i="39"/>
  <c r="AC1362" i="39"/>
  <c r="Z1290" i="39"/>
  <c r="AC1290" i="39"/>
  <c r="AF1290" i="39"/>
  <c r="AI1255" i="39"/>
  <c r="Z1255" i="39"/>
  <c r="AI775" i="39"/>
  <c r="AF775" i="39"/>
  <c r="AI595" i="39"/>
  <c r="AF595" i="39"/>
  <c r="Q595" i="39"/>
  <c r="AL595" i="39"/>
  <c r="AL511" i="39"/>
  <c r="Z511" i="39"/>
  <c r="AF511" i="39"/>
  <c r="AC511" i="39"/>
  <c r="Z427" i="39"/>
  <c r="AL427" i="39"/>
  <c r="AI427" i="39"/>
  <c r="AF704" i="39"/>
  <c r="AC19" i="39"/>
  <c r="AF703" i="39"/>
  <c r="AI150" i="39"/>
  <c r="AL316" i="39"/>
  <c r="Q283" i="39"/>
  <c r="Z1246" i="39"/>
  <c r="Z332" i="39"/>
  <c r="AF1399" i="39"/>
  <c r="AF55" i="39"/>
  <c r="AL283" i="39"/>
  <c r="Z1243" i="39"/>
  <c r="Z304" i="39"/>
  <c r="AC1159" i="39"/>
  <c r="AI1123" i="39"/>
  <c r="AL282" i="39"/>
  <c r="Z1051" i="39"/>
  <c r="Z595" i="39"/>
  <c r="Z66" i="39"/>
  <c r="AC304" i="39"/>
  <c r="AF980" i="39"/>
  <c r="AF305" i="39"/>
  <c r="AL1123" i="39"/>
  <c r="AC838" i="39"/>
  <c r="AC527" i="39"/>
  <c r="AF838" i="39"/>
  <c r="AF213" i="39"/>
  <c r="AI5" i="39"/>
  <c r="Z695" i="39"/>
  <c r="Z166" i="39"/>
  <c r="AI1305" i="39"/>
  <c r="AL946" i="39"/>
  <c r="AF706" i="39"/>
  <c r="Z1402" i="39"/>
  <c r="AC1402" i="39"/>
  <c r="AF1402" i="39"/>
  <c r="AL1042" i="39"/>
  <c r="Q1042" i="39"/>
  <c r="Z1042" i="39"/>
  <c r="AI1042" i="39"/>
  <c r="AC1042" i="39"/>
  <c r="AF1042" i="39"/>
  <c r="AC225" i="39"/>
  <c r="AL225" i="39"/>
  <c r="AI716" i="39"/>
  <c r="AC716" i="39"/>
  <c r="Z716" i="39"/>
  <c r="AL716" i="39"/>
  <c r="AI548" i="39"/>
  <c r="Q548" i="39"/>
  <c r="AC548" i="39"/>
  <c r="Z548" i="39"/>
  <c r="AL548" i="39"/>
  <c r="AF548" i="39"/>
  <c r="AI1056" i="39"/>
  <c r="AL1056" i="39"/>
  <c r="Z1056" i="39"/>
  <c r="AF816" i="39"/>
  <c r="AC816" i="39"/>
  <c r="AL336" i="39"/>
  <c r="Z336" i="39"/>
  <c r="AF1379" i="39"/>
  <c r="AC1379" i="39"/>
  <c r="AC130" i="39"/>
  <c r="Z130" i="39"/>
  <c r="AF130" i="39"/>
  <c r="AL884" i="39"/>
  <c r="AF884" i="39"/>
  <c r="AC884" i="39"/>
  <c r="AF1162" i="39"/>
  <c r="AI1162" i="39"/>
  <c r="Z1162" i="39"/>
  <c r="AC1162" i="39"/>
  <c r="Q514" i="39"/>
  <c r="AF514" i="39"/>
  <c r="Z514" i="39"/>
  <c r="AC514" i="39"/>
  <c r="AI514" i="39"/>
  <c r="AL514" i="39"/>
  <c r="Q174" i="39"/>
  <c r="Z174" i="39"/>
  <c r="AF174" i="39"/>
  <c r="AI174" i="39"/>
  <c r="AL174" i="39"/>
  <c r="AC174" i="39"/>
  <c r="AC900" i="39"/>
  <c r="Z900" i="39"/>
  <c r="AL720" i="39"/>
  <c r="AC720" i="39"/>
  <c r="Q884" i="39"/>
  <c r="AC234" i="39"/>
  <c r="Z234" i="39"/>
  <c r="AF234" i="39"/>
  <c r="Q234" i="39"/>
  <c r="AI751" i="39"/>
  <c r="AF751" i="39"/>
  <c r="AC751" i="39"/>
  <c r="Q751" i="39"/>
  <c r="Z751" i="39"/>
  <c r="Z420" i="39"/>
  <c r="AC141" i="39"/>
  <c r="AF141" i="39"/>
  <c r="AL1222" i="39"/>
  <c r="Z1222" i="39"/>
  <c r="AC1222" i="39"/>
  <c r="Q1222" i="39"/>
  <c r="AF1351" i="39"/>
  <c r="AL1351" i="39"/>
  <c r="Q1351" i="39"/>
  <c r="AC1351" i="39"/>
  <c r="Z1019" i="39"/>
  <c r="AC1320" i="39"/>
  <c r="AF1338" i="39"/>
  <c r="AF297" i="39"/>
  <c r="AI1222" i="39"/>
  <c r="Q742" i="39"/>
  <c r="AI742" i="39"/>
  <c r="AF742" i="39"/>
  <c r="AL742" i="39"/>
  <c r="Z742" i="39"/>
  <c r="AF803" i="39"/>
  <c r="AL803" i="39"/>
  <c r="Z803" i="39"/>
  <c r="AC803" i="39"/>
  <c r="AI463" i="39"/>
  <c r="Q463" i="39"/>
  <c r="AC463" i="39"/>
  <c r="Z463" i="39"/>
  <c r="AI1353" i="39"/>
  <c r="Z1353" i="39"/>
  <c r="AF1353" i="39"/>
  <c r="AC1353" i="39"/>
  <c r="AI920" i="39"/>
  <c r="Q920" i="39"/>
  <c r="AL920" i="39"/>
  <c r="AF920" i="39"/>
  <c r="Z920" i="39"/>
  <c r="AL1234" i="39"/>
  <c r="Q1234" i="39"/>
  <c r="AC1234" i="39"/>
  <c r="Z1234" i="39"/>
  <c r="Q1127" i="39"/>
  <c r="AF1127" i="39"/>
  <c r="Z1127" i="39"/>
  <c r="AI883" i="39"/>
  <c r="AL883" i="39"/>
  <c r="Q883" i="39"/>
  <c r="AF883" i="39"/>
  <c r="AC883" i="39"/>
  <c r="AC754" i="39"/>
  <c r="Z754" i="39"/>
  <c r="AF754" i="39"/>
  <c r="AF515" i="39"/>
  <c r="AC515" i="39"/>
  <c r="AF985" i="39"/>
  <c r="Z985" i="39"/>
  <c r="AL973" i="39"/>
  <c r="AC973" i="39"/>
  <c r="AC421" i="39"/>
  <c r="Z421" i="39"/>
  <c r="AL1162" i="39"/>
  <c r="AL34" i="39"/>
  <c r="Z34" i="39"/>
  <c r="Q634" i="39"/>
  <c r="AI634" i="39"/>
  <c r="AL634" i="39"/>
  <c r="AF634" i="39"/>
  <c r="AI1319" i="39"/>
  <c r="AC1319" i="39"/>
  <c r="AF1248" i="39"/>
  <c r="Z1248" i="39"/>
  <c r="AI1248" i="39"/>
  <c r="AC1212" i="39"/>
  <c r="AF1212" i="39"/>
  <c r="Z1152" i="39"/>
  <c r="AC1152" i="39"/>
  <c r="AI1152" i="39"/>
  <c r="Z684" i="39"/>
  <c r="AC684" i="39"/>
  <c r="AC600" i="39"/>
  <c r="AF600" i="39"/>
  <c r="Z600" i="39"/>
  <c r="AL564" i="39"/>
  <c r="AC564" i="39"/>
  <c r="Z528" i="39"/>
  <c r="AF528" i="39"/>
  <c r="AC383" i="39"/>
  <c r="AI383" i="39"/>
  <c r="AC972" i="39"/>
  <c r="AC227" i="39"/>
  <c r="AF622" i="39"/>
  <c r="Z622" i="39"/>
  <c r="AL1259" i="39"/>
  <c r="Z1259" i="39"/>
  <c r="AC1259" i="39"/>
  <c r="AF959" i="39"/>
  <c r="Z959" i="39"/>
  <c r="Q767" i="39"/>
  <c r="AF767" i="39"/>
  <c r="Z659" i="39"/>
  <c r="AL659" i="39"/>
  <c r="AC659" i="39"/>
  <c r="AL599" i="39"/>
  <c r="AF599" i="39"/>
  <c r="Z599" i="39"/>
  <c r="AC599" i="39"/>
  <c r="Z467" i="39"/>
  <c r="Q467" i="39"/>
  <c r="AF308" i="39"/>
  <c r="Q308" i="39"/>
  <c r="Z308" i="39"/>
  <c r="Z94" i="39"/>
  <c r="AC94" i="39"/>
  <c r="AC58" i="39"/>
  <c r="Z58" i="39"/>
  <c r="Z708" i="39"/>
  <c r="AL619" i="39"/>
  <c r="Z619" i="39"/>
  <c r="AF619" i="39"/>
  <c r="AC619" i="39"/>
  <c r="AF382" i="39"/>
  <c r="Z382" i="39"/>
  <c r="AC1293" i="39"/>
  <c r="AL1293" i="39"/>
  <c r="AL1210" i="39"/>
  <c r="AF1210" i="39"/>
  <c r="Q1210" i="39"/>
  <c r="AI1210" i="39"/>
  <c r="Q1090" i="39"/>
  <c r="AL1090" i="39"/>
  <c r="AI1090" i="39"/>
  <c r="AC1090" i="39"/>
  <c r="Z1018" i="39"/>
  <c r="AF1018" i="39"/>
  <c r="AI1018" i="39"/>
  <c r="AF790" i="39"/>
  <c r="Z790" i="39"/>
  <c r="AC790" i="39"/>
  <c r="AL790" i="39"/>
  <c r="Q790" i="39"/>
  <c r="AI790" i="39"/>
  <c r="Q550" i="39"/>
  <c r="AI550" i="39"/>
  <c r="AL550" i="39"/>
  <c r="AF550" i="39"/>
  <c r="Z550" i="39"/>
  <c r="AC490" i="39"/>
  <c r="Z490" i="39"/>
  <c r="AL490" i="39"/>
  <c r="AI490" i="39"/>
  <c r="Q490" i="39"/>
  <c r="Z883" i="39"/>
  <c r="Z141" i="39"/>
  <c r="AC920" i="39"/>
  <c r="AC445" i="39"/>
  <c r="AI1411" i="39"/>
  <c r="AF1411" i="39"/>
  <c r="Z1411" i="39"/>
  <c r="Q611" i="39"/>
  <c r="Z611" i="39"/>
  <c r="AC635" i="39"/>
  <c r="AF307" i="39"/>
  <c r="Q1088" i="39"/>
  <c r="AL1088" i="39"/>
  <c r="AF1088" i="39"/>
  <c r="Z1088" i="39"/>
  <c r="AC1088" i="39"/>
  <c r="AC1004" i="39"/>
  <c r="AF1004" i="39"/>
  <c r="Z1004" i="39"/>
  <c r="AC836" i="39"/>
  <c r="AF836" i="39"/>
  <c r="AI836" i="39"/>
  <c r="Q788" i="39"/>
  <c r="Z788" i="39"/>
  <c r="AC788" i="39"/>
  <c r="AC596" i="39"/>
  <c r="AI596" i="39"/>
  <c r="AC488" i="39"/>
  <c r="AF488" i="39"/>
  <c r="AL488" i="39"/>
  <c r="Q488" i="39"/>
  <c r="AI488" i="39"/>
  <c r="Z488" i="39"/>
  <c r="AF344" i="39"/>
  <c r="Q344" i="39"/>
  <c r="AI344" i="39"/>
  <c r="AC344" i="39"/>
  <c r="AL344" i="39"/>
  <c r="AL271" i="39"/>
  <c r="AF271" i="39"/>
  <c r="AC271" i="39"/>
  <c r="Z271" i="39"/>
  <c r="AI271" i="39"/>
  <c r="AL163" i="39"/>
  <c r="AF163" i="39"/>
  <c r="Q163" i="39"/>
  <c r="Z1351" i="39"/>
  <c r="AI464" i="39"/>
  <c r="AF464" i="39"/>
  <c r="Z464" i="39"/>
  <c r="Q1195" i="39"/>
  <c r="AI1195" i="39"/>
  <c r="AC1195" i="39"/>
  <c r="Z1195" i="39"/>
  <c r="AF1195" i="39"/>
  <c r="AC571" i="39"/>
  <c r="AI571" i="39"/>
  <c r="AC1102" i="39"/>
  <c r="AC622" i="39"/>
  <c r="AF778" i="39"/>
  <c r="AF58" i="39"/>
  <c r="AL612" i="39"/>
  <c r="Q1162" i="39"/>
  <c r="Z1279" i="39"/>
  <c r="AI1279" i="39"/>
  <c r="Q1279" i="39"/>
  <c r="AF1279" i="39"/>
  <c r="AL1279" i="39"/>
  <c r="AC1279" i="39"/>
  <c r="AF335" i="39"/>
  <c r="AL335" i="39"/>
  <c r="AC1375" i="39"/>
  <c r="AL1375" i="39"/>
  <c r="AI1375" i="39"/>
  <c r="AF1375" i="39"/>
  <c r="Q1375" i="39"/>
  <c r="Z1375" i="39"/>
  <c r="Z79" i="39"/>
  <c r="Q79" i="39"/>
  <c r="AC79" i="39"/>
  <c r="AF709" i="39"/>
  <c r="Z709" i="39"/>
  <c r="AC936" i="39"/>
  <c r="AL936" i="39"/>
  <c r="AL672" i="39"/>
  <c r="Z672" i="39"/>
  <c r="AI552" i="39"/>
  <c r="Z552" i="39"/>
  <c r="Z407" i="39"/>
  <c r="AI407" i="39"/>
  <c r="Z443" i="39"/>
  <c r="Q443" i="39"/>
  <c r="AL1235" i="39"/>
  <c r="AC1235" i="39"/>
  <c r="Z1235" i="39"/>
  <c r="AC1091" i="39"/>
  <c r="Z1091" i="39"/>
  <c r="AL370" i="39"/>
  <c r="Z370" i="39"/>
  <c r="AC370" i="39"/>
  <c r="AF370" i="39"/>
  <c r="AC430" i="39"/>
  <c r="Z430" i="39"/>
  <c r="AF847" i="39"/>
  <c r="AL847" i="39"/>
  <c r="AI847" i="39"/>
  <c r="AC847" i="39"/>
  <c r="Q1378" i="39"/>
  <c r="AI1378" i="39"/>
  <c r="AC1378" i="39"/>
  <c r="AL1378" i="39"/>
  <c r="Z1378" i="39"/>
  <c r="AF1378" i="39"/>
  <c r="AC1281" i="39"/>
  <c r="Q1281" i="39"/>
  <c r="AF1281" i="39"/>
  <c r="AI1281" i="39"/>
  <c r="AL1281" i="39"/>
  <c r="Z1281" i="39"/>
  <c r="AC1138" i="39"/>
  <c r="AI1138" i="39"/>
  <c r="Z1138" i="39"/>
  <c r="Q418" i="39"/>
  <c r="AL418" i="39"/>
  <c r="AI418" i="39"/>
  <c r="AC418" i="39"/>
  <c r="AF418" i="39"/>
  <c r="Z418" i="39"/>
  <c r="AF958" i="39"/>
  <c r="AI958" i="39"/>
  <c r="Z958" i="39"/>
  <c r="AC958" i="39"/>
  <c r="AC683" i="39"/>
  <c r="Z683" i="39"/>
  <c r="Z1315" i="39"/>
  <c r="AC308" i="39"/>
  <c r="AC143" i="39"/>
  <c r="AF1315" i="39"/>
  <c r="AF1090" i="39"/>
  <c r="AL611" i="39"/>
  <c r="AL250" i="39"/>
  <c r="AL1278" i="39"/>
  <c r="Q1278" i="39"/>
  <c r="AF1278" i="39"/>
  <c r="AC1278" i="39"/>
  <c r="AI1278" i="39"/>
  <c r="Z1278" i="39"/>
  <c r="Q559" i="39"/>
  <c r="AL559" i="39"/>
  <c r="AI559" i="39"/>
  <c r="AF559" i="39"/>
  <c r="AF210" i="39"/>
  <c r="AL210" i="39"/>
  <c r="AI210" i="39"/>
  <c r="Z210" i="39"/>
  <c r="AF70" i="39"/>
  <c r="AC70" i="39"/>
  <c r="Z70" i="39"/>
  <c r="AC646" i="39"/>
  <c r="AI646" i="39"/>
  <c r="AC986" i="39"/>
  <c r="Z986" i="39"/>
  <c r="AF710" i="39"/>
  <c r="Z710" i="39"/>
  <c r="AI1021" i="39"/>
  <c r="AC1021" i="39"/>
  <c r="AF1234" i="39"/>
  <c r="AL1338" i="39"/>
  <c r="Q1338" i="39"/>
  <c r="Z1338" i="39"/>
  <c r="AF393" i="39"/>
  <c r="AC393" i="39"/>
  <c r="Z393" i="39"/>
  <c r="AL1224" i="39"/>
  <c r="Z1224" i="39"/>
  <c r="AF1116" i="39"/>
  <c r="AC1116" i="39"/>
  <c r="Q1116" i="39"/>
  <c r="Z948" i="39"/>
  <c r="AC948" i="39"/>
  <c r="AC540" i="39"/>
  <c r="Z540" i="39"/>
  <c r="Z456" i="39"/>
  <c r="AL456" i="39"/>
  <c r="AF456" i="39"/>
  <c r="AC215" i="39"/>
  <c r="Z215" i="39"/>
  <c r="AF215" i="39"/>
  <c r="AF420" i="39"/>
  <c r="AC22" i="39"/>
  <c r="Z22" i="39"/>
  <c r="AF22" i="39"/>
  <c r="Q874" i="39"/>
  <c r="AI874" i="39"/>
  <c r="AL874" i="39"/>
  <c r="AL1223" i="39"/>
  <c r="Z1223" i="39"/>
  <c r="AC1139" i="39"/>
  <c r="Z1139" i="39"/>
  <c r="AF911" i="39"/>
  <c r="Q911" i="39"/>
  <c r="Z887" i="39"/>
  <c r="AF887" i="39"/>
  <c r="AC887" i="39"/>
  <c r="Z743" i="39"/>
  <c r="AF743" i="39"/>
  <c r="AL743" i="39"/>
  <c r="AC671" i="39"/>
  <c r="Q671" i="39"/>
  <c r="AC647" i="39"/>
  <c r="Z647" i="39"/>
  <c r="Z347" i="39"/>
  <c r="AF347" i="39"/>
  <c r="AI296" i="39"/>
  <c r="Z296" i="39"/>
  <c r="Q296" i="39"/>
  <c r="AL296" i="39"/>
  <c r="AC296" i="39"/>
  <c r="AC238" i="39"/>
  <c r="Z238" i="39"/>
  <c r="AL154" i="39"/>
  <c r="AC154" i="39"/>
  <c r="Z154" i="39"/>
  <c r="AC82" i="39"/>
  <c r="AF82" i="39"/>
  <c r="Z884" i="39"/>
  <c r="AC826" i="39"/>
  <c r="AF826" i="39"/>
  <c r="Z826" i="39"/>
  <c r="AI18" i="39"/>
  <c r="Z18" i="39"/>
  <c r="AF18" i="39"/>
  <c r="AI1258" i="39"/>
  <c r="Z1258" i="39"/>
  <c r="AF1258" i="39"/>
  <c r="AF994" i="39"/>
  <c r="Q994" i="39"/>
  <c r="Z886" i="39"/>
  <c r="AF886" i="39"/>
  <c r="AC886" i="39"/>
  <c r="AL778" i="39"/>
  <c r="AI778" i="39"/>
  <c r="AC778" i="39"/>
  <c r="Q658" i="39"/>
  <c r="AC658" i="39"/>
  <c r="AF658" i="39"/>
  <c r="AI189" i="39"/>
  <c r="AC189" i="39"/>
  <c r="AF129" i="39"/>
  <c r="Q129" i="39"/>
  <c r="AL129" i="39"/>
  <c r="Z129" i="39"/>
  <c r="AC93" i="39"/>
  <c r="Z93" i="39"/>
  <c r="AI93" i="39"/>
  <c r="AF93" i="39"/>
  <c r="AF1196" i="39"/>
  <c r="Q778" i="39"/>
  <c r="AF815" i="39"/>
  <c r="AC815" i="39"/>
  <c r="AI139" i="39"/>
  <c r="Q139" i="39"/>
  <c r="AF139" i="39"/>
  <c r="AL139" i="39"/>
  <c r="Z139" i="39"/>
  <c r="AF852" i="39"/>
  <c r="AL751" i="39"/>
  <c r="AC1078" i="39"/>
  <c r="AI1078" i="39"/>
  <c r="AL1078" i="39"/>
  <c r="AC1388" i="39"/>
  <c r="Z1388" i="39"/>
  <c r="AI1388" i="39"/>
  <c r="Q1388" i="39"/>
  <c r="AF1388" i="39"/>
  <c r="AL1208" i="39"/>
  <c r="AC1208" i="39"/>
  <c r="Z1208" i="39"/>
  <c r="AF1208" i="39"/>
  <c r="AI1208" i="39"/>
  <c r="Z992" i="39"/>
  <c r="AF992" i="39"/>
  <c r="Z968" i="39"/>
  <c r="AC968" i="39"/>
  <c r="AI968" i="39"/>
  <c r="Q848" i="39"/>
  <c r="Z848" i="39"/>
  <c r="AC848" i="39"/>
  <c r="AL764" i="39"/>
  <c r="Q764" i="39"/>
  <c r="AI764" i="39"/>
  <c r="AC764" i="39"/>
  <c r="AF764" i="39"/>
  <c r="AF644" i="39"/>
  <c r="AC644" i="39"/>
  <c r="AI644" i="39"/>
  <c r="AF584" i="39"/>
  <c r="Q584" i="39"/>
  <c r="Z584" i="39"/>
  <c r="AC584" i="39"/>
  <c r="AL584" i="39"/>
  <c r="AI584" i="39"/>
  <c r="AC560" i="39"/>
  <c r="AI560" i="39"/>
  <c r="AC476" i="39"/>
  <c r="Z476" i="39"/>
  <c r="Z259" i="39"/>
  <c r="AI259" i="39"/>
  <c r="AC259" i="39"/>
  <c r="AF259" i="39"/>
  <c r="AC634" i="39"/>
  <c r="AI1224" i="39"/>
  <c r="AC1067" i="39"/>
  <c r="Z1067" i="39"/>
  <c r="AC1065" i="39"/>
  <c r="Z1065" i="39"/>
  <c r="AL944" i="39"/>
  <c r="Q944" i="39"/>
  <c r="AF944" i="39"/>
  <c r="AI944" i="39"/>
  <c r="AC944" i="39"/>
  <c r="AL655" i="39"/>
  <c r="AC655" i="39"/>
  <c r="Z655" i="39"/>
  <c r="Q655" i="39"/>
  <c r="AF655" i="39"/>
  <c r="Z944" i="39"/>
  <c r="Z644" i="39"/>
  <c r="AC139" i="39"/>
  <c r="AI1088" i="39"/>
  <c r="AI658" i="39"/>
  <c r="AF934" i="39"/>
  <c r="AL934" i="39"/>
  <c r="AC934" i="39"/>
  <c r="AI934" i="39"/>
  <c r="Q934" i="39"/>
  <c r="Z127" i="39"/>
  <c r="AL127" i="39"/>
  <c r="AI127" i="39"/>
  <c r="AC1247" i="39"/>
  <c r="AF1247" i="39"/>
  <c r="AI1135" i="39"/>
  <c r="Q1135" i="39"/>
  <c r="AL1135" i="39"/>
  <c r="AC1135" i="39"/>
  <c r="AF1135" i="39"/>
  <c r="Z1135" i="39"/>
  <c r="AI931" i="39"/>
  <c r="AF931" i="39"/>
  <c r="Q199" i="39"/>
  <c r="AF199" i="39"/>
  <c r="Z1342" i="39"/>
  <c r="AF1342" i="39"/>
  <c r="AL779" i="39"/>
  <c r="AF779" i="39"/>
  <c r="Z779" i="39"/>
  <c r="Z731" i="39"/>
  <c r="AF731" i="39"/>
  <c r="Z623" i="39"/>
  <c r="AF623" i="39"/>
  <c r="AC587" i="39"/>
  <c r="Z587" i="39"/>
  <c r="Z539" i="39"/>
  <c r="AC539" i="39"/>
  <c r="AF539" i="39"/>
  <c r="AC214" i="39"/>
  <c r="Z214" i="39"/>
  <c r="Q214" i="39"/>
  <c r="AF106" i="39"/>
  <c r="Z106" i="39"/>
  <c r="AL46" i="39"/>
  <c r="Z46" i="39"/>
  <c r="Q1147" i="39"/>
  <c r="AF1147" i="39"/>
  <c r="Z1147" i="39"/>
  <c r="AC1147" i="39"/>
  <c r="AL512" i="39"/>
  <c r="Q512" i="39"/>
  <c r="AI512" i="39"/>
  <c r="AC512" i="39"/>
  <c r="AL1390" i="39"/>
  <c r="Z1390" i="39"/>
  <c r="AI1390" i="39"/>
  <c r="AC1390" i="39"/>
  <c r="Q1126" i="39"/>
  <c r="AF1126" i="39"/>
  <c r="AI982" i="39"/>
  <c r="AF982" i="39"/>
  <c r="AF922" i="39"/>
  <c r="AC922" i="39"/>
  <c r="AC526" i="39"/>
  <c r="AI526" i="39"/>
  <c r="Z526" i="39"/>
  <c r="AL526" i="39"/>
  <c r="AF442" i="39"/>
  <c r="AC442" i="39"/>
  <c r="Z610" i="39"/>
  <c r="Z403" i="39"/>
  <c r="AC403" i="39"/>
  <c r="AF1391" i="39"/>
  <c r="AF935" i="39"/>
  <c r="AF166" i="39"/>
  <c r="AF620" i="39"/>
  <c r="Q620" i="39"/>
  <c r="Z1328" i="39"/>
  <c r="AC1328" i="39"/>
  <c r="AL272" i="39"/>
  <c r="Z272" i="39"/>
  <c r="Z394" i="39"/>
  <c r="AC1066" i="39"/>
  <c r="AC691" i="39"/>
  <c r="AF274" i="39"/>
  <c r="AF679" i="39"/>
  <c r="AL679" i="39"/>
  <c r="Q390" i="39"/>
  <c r="AL390" i="39"/>
  <c r="AI390" i="39"/>
  <c r="AF1076" i="39"/>
  <c r="AL1076" i="39"/>
  <c r="AC932" i="39"/>
  <c r="AF932" i="39"/>
  <c r="AI704" i="39"/>
  <c r="AC704" i="39"/>
  <c r="Z704" i="39"/>
  <c r="Z897" i="39"/>
  <c r="Z128" i="39"/>
  <c r="AC1150" i="39"/>
  <c r="AC274" i="39"/>
  <c r="AF908" i="39"/>
  <c r="AF390" i="39"/>
  <c r="AI1291" i="39"/>
  <c r="AI249" i="39"/>
  <c r="AL706" i="39"/>
  <c r="AL563" i="39"/>
  <c r="AL166" i="39"/>
  <c r="AI1039" i="39"/>
  <c r="Z1039" i="39"/>
  <c r="AL1399" i="39"/>
  <c r="Z1399" i="39"/>
  <c r="AL1362" i="39"/>
  <c r="AF1362" i="39"/>
  <c r="Q1267" i="39"/>
  <c r="AI1267" i="39"/>
  <c r="AL1267" i="39"/>
  <c r="AF1267" i="39"/>
  <c r="AF330" i="39"/>
  <c r="AC330" i="39"/>
  <c r="AL198" i="39"/>
  <c r="Z198" i="39"/>
  <c r="AC198" i="39"/>
  <c r="AL66" i="39"/>
  <c r="AF66" i="39"/>
  <c r="Z1137" i="39"/>
  <c r="Z1063" i="39"/>
  <c r="Z896" i="39"/>
  <c r="Z390" i="39"/>
  <c r="Z126" i="39"/>
  <c r="AC1246" i="39"/>
  <c r="AC875" i="39"/>
  <c r="AC776" i="39"/>
  <c r="AC491" i="39"/>
  <c r="AC390" i="39"/>
  <c r="AF1039" i="39"/>
  <c r="AF527" i="39"/>
  <c r="AF10" i="39"/>
  <c r="AI572" i="39"/>
  <c r="AI213" i="39"/>
  <c r="AL704" i="39"/>
  <c r="Q1291" i="39"/>
  <c r="AC703" i="39"/>
  <c r="AC106" i="39"/>
  <c r="AF1306" i="39"/>
  <c r="AL1414" i="39"/>
  <c r="Z1414" i="39"/>
  <c r="Q1317" i="39"/>
  <c r="Z1317" i="39"/>
  <c r="Q1198" i="39"/>
  <c r="Z1198" i="39"/>
  <c r="AF1198" i="39"/>
  <c r="Q946" i="39"/>
  <c r="Z946" i="39"/>
  <c r="AF574" i="39"/>
  <c r="Z574" i="39"/>
  <c r="AL574" i="39"/>
  <c r="AL165" i="39"/>
  <c r="AI165" i="39"/>
  <c r="AF165" i="39"/>
  <c r="Z165" i="39"/>
  <c r="AC117" i="39"/>
  <c r="AL117" i="39"/>
  <c r="AI117" i="39"/>
  <c r="AL81" i="39"/>
  <c r="AC81" i="39"/>
  <c r="AI57" i="39"/>
  <c r="Q57" i="39"/>
  <c r="AL57" i="39"/>
  <c r="AF57" i="39"/>
  <c r="AF861" i="39"/>
  <c r="Z861" i="39"/>
  <c r="AI573" i="39"/>
  <c r="Z573" i="39"/>
  <c r="AL188" i="39"/>
  <c r="AF188" i="39"/>
  <c r="Z1066" i="39"/>
  <c r="AF1390" i="39"/>
  <c r="AI81" i="39"/>
  <c r="AF428" i="39"/>
  <c r="Q428" i="39"/>
  <c r="AC428" i="39"/>
  <c r="Q1363" i="39"/>
  <c r="AF1363" i="39"/>
  <c r="AI1363" i="39"/>
  <c r="AC1363" i="39"/>
  <c r="AL1363" i="39"/>
  <c r="Q1136" i="39"/>
  <c r="AI1136" i="39"/>
  <c r="Z1064" i="39"/>
  <c r="AI1064" i="39"/>
  <c r="AL1040" i="39"/>
  <c r="Q1040" i="39"/>
  <c r="Z1040" i="39"/>
  <c r="AF1040" i="39"/>
  <c r="AI980" i="39"/>
  <c r="AL980" i="39"/>
  <c r="AC980" i="39"/>
  <c r="Z980" i="39"/>
  <c r="AF740" i="39"/>
  <c r="AC740" i="39"/>
  <c r="Z740" i="39"/>
  <c r="AF728" i="39"/>
  <c r="AI728" i="39"/>
  <c r="AC728" i="39"/>
  <c r="AF656" i="39"/>
  <c r="AL656" i="39"/>
  <c r="AF524" i="39"/>
  <c r="Q524" i="39"/>
  <c r="AL524" i="39"/>
  <c r="Q332" i="39"/>
  <c r="AF332" i="39"/>
  <c r="AL332" i="39"/>
  <c r="AC332" i="39"/>
  <c r="AI283" i="39"/>
  <c r="AC283" i="39"/>
  <c r="AL247" i="39"/>
  <c r="AF247" i="39"/>
  <c r="Q305" i="39"/>
  <c r="AL305" i="39"/>
  <c r="AL222" i="39"/>
  <c r="AI222" i="39"/>
  <c r="AI1054" i="39"/>
  <c r="Q1054" i="39"/>
  <c r="AC1054" i="39"/>
  <c r="Z1054" i="39"/>
  <c r="Q631" i="39"/>
  <c r="AI631" i="39"/>
  <c r="AL631" i="39"/>
  <c r="Z631" i="39"/>
  <c r="Z1391" i="39"/>
  <c r="Z1305" i="39"/>
  <c r="Z222" i="39"/>
  <c r="AL922" i="39"/>
  <c r="AL199" i="39"/>
  <c r="Q165" i="39"/>
  <c r="AF402" i="39"/>
  <c r="AC402" i="39"/>
  <c r="Z402" i="39"/>
  <c r="AL402" i="39"/>
  <c r="Q378" i="39"/>
  <c r="AL378" i="39"/>
  <c r="AI378" i="39"/>
  <c r="Z1304" i="39"/>
  <c r="AF1304" i="39"/>
  <c r="Z213" i="39"/>
  <c r="AF1054" i="39"/>
  <c r="AI442" i="39"/>
  <c r="AL895" i="39"/>
  <c r="AC895" i="39"/>
  <c r="AL235" i="39"/>
  <c r="AI235" i="39"/>
  <c r="Z235" i="39"/>
  <c r="AI1148" i="39"/>
  <c r="Z1148" i="39"/>
  <c r="AL919" i="39"/>
  <c r="AI919" i="39"/>
  <c r="AC682" i="39"/>
  <c r="Z682" i="39"/>
  <c r="AC1354" i="39"/>
  <c r="Z1354" i="39"/>
  <c r="AC1318" i="39"/>
  <c r="Z1318" i="39"/>
  <c r="AL419" i="39"/>
  <c r="AF419" i="39"/>
  <c r="Z419" i="39"/>
  <c r="AF262" i="39"/>
  <c r="AC262" i="39"/>
  <c r="AL262" i="39"/>
  <c r="Q202" i="39"/>
  <c r="AF202" i="39"/>
  <c r="AC202" i="39"/>
  <c r="AL416" i="39"/>
  <c r="Q222" i="39"/>
  <c r="AI1256" i="39"/>
  <c r="Z1256" i="39"/>
  <c r="Q1305" i="39"/>
  <c r="AC1305" i="39"/>
  <c r="AF1305" i="39"/>
  <c r="AL670" i="39"/>
  <c r="AC670" i="39"/>
  <c r="AF502" i="39"/>
  <c r="AI502" i="39"/>
  <c r="Q369" i="39"/>
  <c r="AC369" i="39"/>
  <c r="AF346" i="39"/>
  <c r="Z346" i="39"/>
  <c r="AC201" i="39"/>
  <c r="Q201" i="39"/>
  <c r="AI201" i="39"/>
  <c r="AL69" i="39"/>
  <c r="AF69" i="39"/>
  <c r="Z69" i="39"/>
  <c r="AC285" i="39"/>
  <c r="AC199" i="39"/>
  <c r="AF46" i="39"/>
  <c r="AL1126" i="39"/>
  <c r="AC607" i="39"/>
  <c r="Q607" i="39"/>
  <c r="Q91" i="39"/>
  <c r="AL91" i="39"/>
  <c r="AI91" i="39"/>
  <c r="AI799" i="39"/>
  <c r="AL799" i="39"/>
  <c r="AL680" i="39"/>
  <c r="Z680" i="39"/>
  <c r="AI921" i="39"/>
  <c r="Z921" i="39"/>
  <c r="Z608" i="39"/>
  <c r="Z305" i="39"/>
  <c r="AC608" i="39"/>
  <c r="AL499" i="39"/>
  <c r="Z499" i="39"/>
  <c r="AL1160" i="39"/>
  <c r="Q1160" i="39"/>
  <c r="AC1160" i="39"/>
  <c r="AF1160" i="39"/>
  <c r="AI1160" i="39"/>
  <c r="AF1016" i="39"/>
  <c r="AC1016" i="39"/>
  <c r="AI43" i="39"/>
  <c r="AF43" i="39"/>
  <c r="Z1136" i="39"/>
  <c r="Z895" i="39"/>
  <c r="Z656" i="39"/>
  <c r="Z525" i="39"/>
  <c r="Z201" i="39"/>
  <c r="Z117" i="39"/>
  <c r="AC1136" i="39"/>
  <c r="AC1040" i="39"/>
  <c r="AC679" i="39"/>
  <c r="AC378" i="39"/>
  <c r="AC69" i="39"/>
  <c r="AF1246" i="39"/>
  <c r="AF752" i="39"/>
  <c r="AF512" i="39"/>
  <c r="AF222" i="39"/>
  <c r="AI1414" i="39"/>
  <c r="AI1147" i="39"/>
  <c r="AI727" i="39"/>
  <c r="AI199" i="39"/>
  <c r="AI21" i="39"/>
  <c r="AL1054" i="39"/>
  <c r="AL703" i="39"/>
  <c r="Q67" i="39"/>
  <c r="Q1027" i="39"/>
  <c r="AI1027" i="39"/>
  <c r="AF1027" i="39"/>
  <c r="Z800" i="39"/>
  <c r="Z524" i="39"/>
  <c r="Z378" i="39"/>
  <c r="Z262" i="39"/>
  <c r="Z199" i="39"/>
  <c r="Z115" i="39"/>
  <c r="AC1341" i="39"/>
  <c r="AC1126" i="39"/>
  <c r="AC1027" i="39"/>
  <c r="AC935" i="39"/>
  <c r="AC859" i="39"/>
  <c r="AC752" i="39"/>
  <c r="AC563" i="39"/>
  <c r="AC165" i="39"/>
  <c r="AF1244" i="39"/>
  <c r="AF1136" i="39"/>
  <c r="AF610" i="39"/>
  <c r="AF117" i="39"/>
  <c r="AI1399" i="39"/>
  <c r="AI946" i="39"/>
  <c r="AI703" i="39"/>
  <c r="AI186" i="39"/>
  <c r="AI19" i="39"/>
  <c r="AL1246" i="39"/>
  <c r="AL691" i="39"/>
  <c r="Q931" i="39"/>
  <c r="Q623" i="39"/>
  <c r="Z523" i="39"/>
  <c r="Z442" i="39"/>
  <c r="Z369" i="39"/>
  <c r="Z103" i="39"/>
  <c r="Z10" i="39"/>
  <c r="AC1339" i="39"/>
  <c r="AC1123" i="39"/>
  <c r="AC931" i="39"/>
  <c r="AC235" i="39"/>
  <c r="AC57" i="39"/>
  <c r="AF1339" i="39"/>
  <c r="AF991" i="39"/>
  <c r="AF500" i="39"/>
  <c r="AF214" i="39"/>
  <c r="AI1246" i="39"/>
  <c r="AI1126" i="39"/>
  <c r="AI679" i="39"/>
  <c r="AL1231" i="39"/>
  <c r="AL1027" i="39"/>
  <c r="Q610" i="39"/>
  <c r="Q150" i="39"/>
  <c r="Z150" i="39"/>
  <c r="Q343" i="39"/>
  <c r="AI343" i="39"/>
  <c r="Z343" i="39"/>
  <c r="AC343" i="39"/>
  <c r="Q282" i="39"/>
  <c r="Z282" i="39"/>
  <c r="Z90" i="39"/>
  <c r="AI90" i="39"/>
  <c r="Q1314" i="39"/>
  <c r="AI1314" i="39"/>
  <c r="AI1219" i="39"/>
  <c r="Z1219" i="39"/>
  <c r="AC1099" i="39"/>
  <c r="AF1099" i="39"/>
  <c r="Q1075" i="39"/>
  <c r="AC1075" i="39"/>
  <c r="AL775" i="39"/>
  <c r="AC775" i="39"/>
  <c r="Q667" i="39"/>
  <c r="AC667" i="39"/>
  <c r="AL535" i="39"/>
  <c r="Z535" i="39"/>
  <c r="AF535" i="39"/>
  <c r="AL439" i="39"/>
  <c r="AI439" i="39"/>
  <c r="AF316" i="39"/>
  <c r="Q316" i="39"/>
  <c r="AF78" i="39"/>
  <c r="Q78" i="39"/>
  <c r="AI78" i="39"/>
  <c r="Z1099" i="39"/>
  <c r="AC595" i="39"/>
  <c r="AC138" i="39"/>
  <c r="AL1243" i="39"/>
  <c r="AC1219" i="39"/>
  <c r="AC258" i="39"/>
  <c r="Q775" i="39"/>
  <c r="Q439" i="39"/>
  <c r="Z1403" i="39"/>
  <c r="AL1403" i="39"/>
  <c r="AC1403" i="39"/>
  <c r="AC1084" i="39"/>
  <c r="Z1084" i="39"/>
  <c r="AC1400" i="39"/>
  <c r="AI1400" i="39"/>
  <c r="Q1400" i="39"/>
  <c r="AL1400" i="39"/>
  <c r="Z1400" i="39"/>
  <c r="AF1400" i="39"/>
  <c r="AF1273" i="39"/>
  <c r="Z1273" i="39"/>
  <c r="Q478" i="39"/>
  <c r="Z478" i="39"/>
  <c r="AL478" i="39"/>
  <c r="AC478" i="39"/>
  <c r="AI1327" i="39"/>
  <c r="Q1327" i="39"/>
  <c r="AL1327" i="39"/>
  <c r="AC1327" i="39"/>
  <c r="AF1327" i="39"/>
  <c r="AC1220" i="39"/>
  <c r="Z1220" i="39"/>
  <c r="AF317" i="39"/>
  <c r="AL317" i="39"/>
  <c r="AI317" i="39"/>
  <c r="AL898" i="39"/>
  <c r="Q898" i="39"/>
  <c r="AF898" i="39"/>
  <c r="Q31" i="39"/>
  <c r="AC31" i="39"/>
  <c r="AL31" i="39"/>
  <c r="AL359" i="39"/>
  <c r="AF359" i="39"/>
  <c r="Q475" i="39"/>
  <c r="AI475" i="39"/>
  <c r="AC475" i="39"/>
  <c r="AL475" i="39"/>
  <c r="AF475" i="39"/>
  <c r="Z31" i="39"/>
  <c r="AL598" i="39"/>
  <c r="AI598" i="39"/>
  <c r="AF598" i="39"/>
  <c r="Z598" i="39"/>
  <c r="AC598" i="39"/>
  <c r="AF358" i="39"/>
  <c r="Q358" i="39"/>
  <c r="AL358" i="39"/>
  <c r="AC358" i="39"/>
  <c r="Q54" i="39"/>
  <c r="Z54" i="39"/>
  <c r="Q1366" i="39"/>
  <c r="AL1366" i="39"/>
  <c r="AF1366" i="39"/>
  <c r="AC1366" i="39"/>
  <c r="Z1366" i="39"/>
  <c r="AI1366" i="39"/>
  <c r="Q776" i="39"/>
  <c r="AL776" i="39"/>
  <c r="AI776" i="39"/>
  <c r="Z776" i="39"/>
  <c r="AI739" i="39"/>
  <c r="AL739" i="39"/>
  <c r="Q739" i="39"/>
  <c r="Z739" i="39"/>
  <c r="AC317" i="39"/>
  <c r="Z359" i="39"/>
  <c r="Z162" i="39"/>
  <c r="AF367" i="39"/>
  <c r="Q991" i="39"/>
  <c r="AC991" i="39"/>
  <c r="Q862" i="39"/>
  <c r="AL862" i="39"/>
  <c r="AI862" i="39"/>
  <c r="AF862" i="39"/>
  <c r="AF718" i="39"/>
  <c r="AL718" i="39"/>
  <c r="AI718" i="39"/>
  <c r="Q718" i="39"/>
  <c r="Z718" i="39"/>
  <c r="AC718" i="39"/>
  <c r="AI583" i="39"/>
  <c r="AL583" i="39"/>
  <c r="AI547" i="39"/>
  <c r="Q547" i="39"/>
  <c r="AL547" i="39"/>
  <c r="Z547" i="39"/>
  <c r="Q102" i="39"/>
  <c r="AL102" i="39"/>
  <c r="AI102" i="39"/>
  <c r="Z782" i="39"/>
  <c r="Z502" i="39"/>
  <c r="Z358" i="39"/>
  <c r="AC1186" i="39"/>
  <c r="AC898" i="39"/>
  <c r="AF583" i="39"/>
  <c r="AI991" i="39"/>
  <c r="AI277" i="39"/>
  <c r="AL590" i="39"/>
  <c r="AL54" i="39"/>
  <c r="AL1402" i="39"/>
  <c r="Q1402" i="39"/>
  <c r="AI1402" i="39"/>
  <c r="Q1030" i="39"/>
  <c r="AL1030" i="39"/>
  <c r="AC1030" i="39"/>
  <c r="AI1030" i="39"/>
  <c r="AI860" i="39"/>
  <c r="Q860" i="39"/>
  <c r="AL860" i="39"/>
  <c r="AF860" i="39"/>
  <c r="Q812" i="39"/>
  <c r="AL812" i="39"/>
  <c r="AC812" i="39"/>
  <c r="AF812" i="39"/>
  <c r="Q766" i="39"/>
  <c r="AL766" i="39"/>
  <c r="AI766" i="39"/>
  <c r="Z766" i="39"/>
  <c r="AF766" i="39"/>
  <c r="AC766" i="39"/>
  <c r="AL575" i="39"/>
  <c r="Q575" i="39"/>
  <c r="AF153" i="39"/>
  <c r="AL153" i="39"/>
  <c r="Q153" i="39"/>
  <c r="AI153" i="39"/>
  <c r="AC153" i="39"/>
  <c r="Z153" i="39"/>
  <c r="AC114" i="39"/>
  <c r="Z114" i="39"/>
  <c r="AF114" i="39"/>
  <c r="AL1064" i="39"/>
  <c r="Q1064" i="39"/>
  <c r="AF1064" i="39"/>
  <c r="AL405" i="39"/>
  <c r="AI405" i="39"/>
  <c r="AF405" i="39"/>
  <c r="Q405" i="39"/>
  <c r="Z405" i="39"/>
  <c r="AC96" i="39"/>
  <c r="AI96" i="39"/>
  <c r="Z319" i="39"/>
  <c r="AI319" i="39"/>
  <c r="Q1268" i="39"/>
  <c r="Z1268" i="39"/>
  <c r="Q330" i="39"/>
  <c r="AL330" i="39"/>
  <c r="AI330" i="39"/>
  <c r="Z330" i="39"/>
  <c r="AI1387" i="39"/>
  <c r="Q1387" i="39"/>
  <c r="AF1387" i="39"/>
  <c r="AC1387" i="39"/>
  <c r="Z1387" i="39"/>
  <c r="AI872" i="39"/>
  <c r="AC872" i="39"/>
  <c r="Z872" i="39"/>
  <c r="Q872" i="39"/>
  <c r="AL872" i="39"/>
  <c r="AL337" i="39"/>
  <c r="Z337" i="39"/>
  <c r="Q943" i="39"/>
  <c r="AL943" i="39"/>
  <c r="AI943" i="39"/>
  <c r="AC943" i="39"/>
  <c r="Z943" i="39"/>
  <c r="Z317" i="39"/>
  <c r="AC181" i="39"/>
  <c r="Q814" i="39"/>
  <c r="AL814" i="39"/>
  <c r="AI814" i="39"/>
  <c r="AF814" i="39"/>
  <c r="AF671" i="39"/>
  <c r="Z671" i="39"/>
  <c r="AI1186" i="39"/>
  <c r="Q1186" i="39"/>
  <c r="AL1186" i="39"/>
  <c r="Z1186" i="39"/>
  <c r="Q538" i="39"/>
  <c r="AI538" i="39"/>
  <c r="AC538" i="39"/>
  <c r="Z538" i="39"/>
  <c r="AL538" i="39"/>
  <c r="AL307" i="39"/>
  <c r="AI307" i="39"/>
  <c r="Q307" i="39"/>
  <c r="Z914" i="39"/>
  <c r="AC1315" i="39"/>
  <c r="AC851" i="39"/>
  <c r="AC547" i="39"/>
  <c r="AC502" i="39"/>
  <c r="AF102" i="39"/>
  <c r="AF54" i="39"/>
  <c r="AI1175" i="39"/>
  <c r="Z1175" i="39"/>
  <c r="AL1175" i="39"/>
  <c r="AC1175" i="39"/>
  <c r="AL859" i="39"/>
  <c r="AI859" i="39"/>
  <c r="Q859" i="39"/>
  <c r="AF859" i="39"/>
  <c r="AI811" i="39"/>
  <c r="Q811" i="39"/>
  <c r="AC811" i="39"/>
  <c r="AF811" i="39"/>
  <c r="Z707" i="39"/>
  <c r="AL707" i="39"/>
  <c r="AF707" i="39"/>
  <c r="Q55" i="39"/>
  <c r="AI55" i="39"/>
  <c r="Z55" i="39"/>
  <c r="Q1303" i="39"/>
  <c r="AL1303" i="39"/>
  <c r="Z1303" i="39"/>
  <c r="AC1303" i="39"/>
  <c r="AF1303" i="39"/>
  <c r="AL1184" i="39"/>
  <c r="Q1184" i="39"/>
  <c r="AI1184" i="39"/>
  <c r="AC1184" i="39"/>
  <c r="Z1184" i="39"/>
  <c r="AF1112" i="39"/>
  <c r="Q1112" i="39"/>
  <c r="AL1112" i="39"/>
  <c r="AI1112" i="39"/>
  <c r="Z1112" i="39"/>
  <c r="Q1063" i="39"/>
  <c r="AF1063" i="39"/>
  <c r="AC1063" i="39"/>
  <c r="AI932" i="39"/>
  <c r="AL932" i="39"/>
  <c r="AC379" i="39"/>
  <c r="Q379" i="39"/>
  <c r="AF379" i="39"/>
  <c r="AI379" i="39"/>
  <c r="Z379" i="39"/>
  <c r="AL379" i="39"/>
  <c r="Q355" i="39"/>
  <c r="AL355" i="39"/>
  <c r="AI355" i="39"/>
  <c r="AC355" i="39"/>
  <c r="Q1326" i="39"/>
  <c r="AI1326" i="39"/>
  <c r="AL1326" i="39"/>
  <c r="AC1326" i="39"/>
  <c r="AF1326" i="39"/>
  <c r="AC416" i="39"/>
  <c r="AI416" i="39"/>
  <c r="Q416" i="39"/>
  <c r="Z416" i="39"/>
  <c r="Q871" i="39"/>
  <c r="AI871" i="39"/>
  <c r="AL871" i="39"/>
  <c r="AC871" i="39"/>
  <c r="Z871" i="39"/>
  <c r="AF871" i="39"/>
  <c r="AC1271" i="39"/>
  <c r="AF872" i="39"/>
  <c r="AF319" i="39"/>
  <c r="AI31" i="39"/>
  <c r="AC415" i="39"/>
  <c r="AL415" i="39"/>
  <c r="Q415" i="39"/>
  <c r="Z415" i="39"/>
  <c r="AI415" i="39"/>
  <c r="AF415" i="39"/>
  <c r="AL1270" i="39"/>
  <c r="AI1270" i="39"/>
  <c r="Q1270" i="39"/>
  <c r="AC1270" i="39"/>
  <c r="Z1270" i="39"/>
  <c r="Q1258" i="39"/>
  <c r="AL1258" i="39"/>
  <c r="AC1258" i="39"/>
  <c r="AF730" i="39"/>
  <c r="AC730" i="39"/>
  <c r="AL632" i="39"/>
  <c r="Q632" i="39"/>
  <c r="Z632" i="39"/>
  <c r="AI632" i="39"/>
  <c r="Q440" i="39"/>
  <c r="AL440" i="39"/>
  <c r="AF440" i="39"/>
  <c r="AC440" i="39"/>
  <c r="AI1262" i="39"/>
  <c r="Z1262" i="39"/>
  <c r="AF566" i="39"/>
  <c r="Z566" i="39"/>
  <c r="AF446" i="39"/>
  <c r="Z446" i="39"/>
  <c r="AI253" i="39"/>
  <c r="AC253" i="39"/>
  <c r="Q241" i="39"/>
  <c r="Z241" i="39"/>
  <c r="Z475" i="39"/>
  <c r="AF478" i="39"/>
  <c r="AI898" i="39"/>
  <c r="Q719" i="39"/>
  <c r="AC719" i="39"/>
  <c r="AF719" i="39"/>
  <c r="AL455" i="39"/>
  <c r="AF455" i="39"/>
  <c r="AC455" i="39"/>
  <c r="Z455" i="39"/>
  <c r="AI1329" i="39"/>
  <c r="Q1329" i="39"/>
  <c r="AL1329" i="39"/>
  <c r="AF1329" i="39"/>
  <c r="AC1329" i="39"/>
  <c r="AL763" i="39"/>
  <c r="AF763" i="39"/>
  <c r="Z763" i="39"/>
  <c r="AC763" i="39"/>
  <c r="Q763" i="39"/>
  <c r="Q261" i="39"/>
  <c r="AF261" i="39"/>
  <c r="AI261" i="39"/>
  <c r="Z261" i="39"/>
  <c r="AC1153" i="39"/>
  <c r="Z1153" i="39"/>
  <c r="AL156" i="39"/>
  <c r="AI156" i="39"/>
  <c r="Z156" i="39"/>
  <c r="Z1327" i="39"/>
  <c r="Z823" i="39"/>
  <c r="Z102" i="39"/>
  <c r="AC307" i="39"/>
  <c r="AF823" i="39"/>
  <c r="AL1387" i="39"/>
  <c r="AL261" i="39"/>
  <c r="AL1174" i="39"/>
  <c r="Q1174" i="39"/>
  <c r="AC1174" i="39"/>
  <c r="AI1174" i="39"/>
  <c r="AL1079" i="39"/>
  <c r="AC1079" i="39"/>
  <c r="Z1079" i="39"/>
  <c r="Q910" i="39"/>
  <c r="AL910" i="39"/>
  <c r="AC910" i="39"/>
  <c r="Z910" i="39"/>
  <c r="AF910" i="39"/>
  <c r="AF1350" i="39"/>
  <c r="Q1350" i="39"/>
  <c r="AI1350" i="39"/>
  <c r="AL1350" i="39"/>
  <c r="Q1183" i="39"/>
  <c r="AF1183" i="39"/>
  <c r="Z1183" i="39"/>
  <c r="AL1183" i="39"/>
  <c r="AI1183" i="39"/>
  <c r="AC1183" i="39"/>
  <c r="AL1111" i="39"/>
  <c r="AI1111" i="39"/>
  <c r="Z1111" i="39"/>
  <c r="AF1111" i="39"/>
  <c r="Q1111" i="39"/>
  <c r="AL177" i="39"/>
  <c r="AF177" i="39"/>
  <c r="AI1413" i="39"/>
  <c r="AC1413" i="39"/>
  <c r="AC1257" i="39"/>
  <c r="AL1257" i="39"/>
  <c r="AI1221" i="39"/>
  <c r="Z1221" i="39"/>
  <c r="Z1326" i="39"/>
  <c r="Z991" i="39"/>
  <c r="Z862" i="39"/>
  <c r="Z814" i="39"/>
  <c r="AC1064" i="39"/>
  <c r="AC739" i="39"/>
  <c r="AC632" i="39"/>
  <c r="AF1270" i="39"/>
  <c r="AF1174" i="39"/>
  <c r="AI1063" i="39"/>
  <c r="AI730" i="39"/>
  <c r="AI358" i="39"/>
  <c r="AL811" i="39"/>
  <c r="AF1078" i="39"/>
  <c r="Q1078" i="39"/>
  <c r="Z1078" i="39"/>
  <c r="Q967" i="39"/>
  <c r="Z967" i="39"/>
  <c r="AI967" i="39"/>
  <c r="AL234" i="39"/>
  <c r="AI234" i="39"/>
  <c r="AF189" i="39"/>
  <c r="Z189" i="39"/>
  <c r="Q1232" i="39"/>
  <c r="AI1232" i="39"/>
  <c r="AL1232" i="39"/>
  <c r="AC1232" i="39"/>
  <c r="AF1207" i="39"/>
  <c r="AL1207" i="39"/>
  <c r="Q1207" i="39"/>
  <c r="Q982" i="39"/>
  <c r="AC982" i="39"/>
  <c r="Z982" i="39"/>
  <c r="AL956" i="39"/>
  <c r="AC956" i="39"/>
  <c r="AF956" i="39"/>
  <c r="AF802" i="39"/>
  <c r="Q802" i="39"/>
  <c r="AI802" i="39"/>
  <c r="AC802" i="39"/>
  <c r="AF427" i="39"/>
  <c r="AC427" i="39"/>
  <c r="Q427" i="39"/>
  <c r="AL223" i="39"/>
  <c r="AI223" i="39"/>
  <c r="AF223" i="39"/>
  <c r="Z223" i="39"/>
  <c r="Q367" i="39"/>
  <c r="AL367" i="39"/>
  <c r="Z367" i="39"/>
  <c r="Q225" i="39"/>
  <c r="AI225" i="39"/>
  <c r="AF225" i="39"/>
  <c r="Z225" i="39"/>
  <c r="AI1171" i="39"/>
  <c r="AL1171" i="39"/>
  <c r="Q1171" i="39"/>
  <c r="AC1171" i="39"/>
  <c r="AF1171" i="39"/>
  <c r="AL466" i="39"/>
  <c r="AI466" i="39"/>
  <c r="Q466" i="39"/>
  <c r="AF466" i="39"/>
  <c r="AC466" i="39"/>
  <c r="AL715" i="39"/>
  <c r="Q715" i="39"/>
  <c r="AF715" i="39"/>
  <c r="AC715" i="39"/>
  <c r="AI715" i="39"/>
  <c r="AC694" i="39"/>
  <c r="AI694" i="39"/>
  <c r="Z694" i="39"/>
  <c r="Z812" i="39"/>
  <c r="AC583" i="39"/>
  <c r="AC367" i="39"/>
  <c r="AC102" i="39"/>
  <c r="AF1268" i="39"/>
  <c r="AF1214" i="39"/>
  <c r="AF1030" i="39"/>
  <c r="AF682" i="39"/>
  <c r="AF31" i="39"/>
  <c r="AI1220" i="39"/>
  <c r="AL334" i="39"/>
  <c r="Q932" i="39"/>
  <c r="Q1163" i="39"/>
  <c r="AF1163" i="39"/>
  <c r="AC1124" i="39"/>
  <c r="AI1124" i="39"/>
  <c r="AL1015" i="39"/>
  <c r="AC1015" i="39"/>
  <c r="Z1015" i="39"/>
  <c r="Q1015" i="39"/>
  <c r="AF1015" i="39"/>
  <c r="AL226" i="39"/>
  <c r="Z226" i="39"/>
  <c r="Q187" i="39"/>
  <c r="AL187" i="39"/>
  <c r="AI187" i="39"/>
  <c r="Z187" i="39"/>
  <c r="AF187" i="39"/>
  <c r="Z43" i="39"/>
  <c r="AL43" i="39"/>
  <c r="Q43" i="39"/>
  <c r="AL1255" i="39"/>
  <c r="Q1255" i="39"/>
  <c r="AC1255" i="39"/>
  <c r="AF1255" i="39"/>
  <c r="Q1231" i="39"/>
  <c r="AI1231" i="39"/>
  <c r="AC1231" i="39"/>
  <c r="AI1003" i="39"/>
  <c r="Q1003" i="39"/>
  <c r="AL1003" i="39"/>
  <c r="Z1003" i="39"/>
  <c r="AF1003" i="39"/>
  <c r="AC1003" i="39"/>
  <c r="AI955" i="39"/>
  <c r="AL955" i="39"/>
  <c r="AF955" i="39"/>
  <c r="Q955" i="39"/>
  <c r="AC955" i="39"/>
  <c r="Q850" i="39"/>
  <c r="AI850" i="39"/>
  <c r="AF850" i="39"/>
  <c r="AL850" i="39"/>
  <c r="AC850" i="39"/>
  <c r="Q452" i="39"/>
  <c r="AF452" i="39"/>
  <c r="AL452" i="39"/>
  <c r="AI452" i="39"/>
  <c r="Z452" i="39"/>
  <c r="AI175" i="39"/>
  <c r="AF175" i="39"/>
  <c r="Q175" i="39"/>
  <c r="AL175" i="39"/>
  <c r="Z175" i="39"/>
  <c r="AC1100" i="39"/>
  <c r="AI1296" i="39"/>
  <c r="Q754" i="39"/>
  <c r="AI754" i="39"/>
  <c r="AL346" i="39"/>
  <c r="Q346" i="39"/>
  <c r="AI346" i="39"/>
  <c r="Q1341" i="39"/>
  <c r="AI1341" i="39"/>
  <c r="Z1417" i="39"/>
  <c r="Z1114" i="39"/>
  <c r="Z945" i="39"/>
  <c r="Z799" i="39"/>
  <c r="Z572" i="39"/>
  <c r="Z188" i="39"/>
  <c r="Z82" i="39"/>
  <c r="AC1304" i="39"/>
  <c r="AC877" i="39"/>
  <c r="AC685" i="39"/>
  <c r="AC439" i="39"/>
  <c r="AC346" i="39"/>
  <c r="AF1114" i="39"/>
  <c r="AF657" i="39"/>
  <c r="AI1293" i="39"/>
  <c r="AI884" i="39"/>
  <c r="AL1114" i="39"/>
  <c r="AL1039" i="39"/>
  <c r="Q1114" i="39"/>
  <c r="AL1004" i="39"/>
  <c r="AI1004" i="39"/>
  <c r="Q1004" i="39"/>
  <c r="Q895" i="39"/>
  <c r="AF895" i="39"/>
  <c r="Q571" i="39"/>
  <c r="AL571" i="39"/>
  <c r="AF571" i="39"/>
  <c r="Q442" i="39"/>
  <c r="AL442" i="39"/>
  <c r="Q127" i="39"/>
  <c r="AF127" i="39"/>
  <c r="AC127" i="39"/>
  <c r="Q752" i="39"/>
  <c r="AI752" i="39"/>
  <c r="Q393" i="39"/>
  <c r="AI393" i="39"/>
  <c r="AL393" i="39"/>
  <c r="AL667" i="39"/>
  <c r="AI667" i="39"/>
  <c r="Z913" i="39"/>
  <c r="Z637" i="39"/>
  <c r="AF1302" i="39"/>
  <c r="AI889" i="39"/>
  <c r="AL1198" i="39"/>
  <c r="AL118" i="39"/>
  <c r="AL1150" i="39"/>
  <c r="Q1150" i="39"/>
  <c r="Q896" i="39"/>
  <c r="AL896" i="39"/>
  <c r="AL572" i="39"/>
  <c r="AC572" i="39"/>
  <c r="Q572" i="39"/>
  <c r="AI402" i="39"/>
  <c r="Q402" i="39"/>
  <c r="AL1099" i="39"/>
  <c r="AI1099" i="39"/>
  <c r="Q1099" i="39"/>
  <c r="AL728" i="39"/>
  <c r="Q728" i="39"/>
  <c r="Q596" i="39"/>
  <c r="AF596" i="39"/>
  <c r="AL369" i="39"/>
  <c r="AF369" i="39"/>
  <c r="Z1416" i="39"/>
  <c r="Z1341" i="39"/>
  <c r="Z1150" i="39"/>
  <c r="Z973" i="39"/>
  <c r="Z836" i="39"/>
  <c r="Z793" i="39"/>
  <c r="AC562" i="39"/>
  <c r="AC433" i="39"/>
  <c r="AC288" i="39"/>
  <c r="AC163" i="39"/>
  <c r="AC78" i="39"/>
  <c r="AF1293" i="39"/>
  <c r="AF562" i="39"/>
  <c r="AF443" i="39"/>
  <c r="AL1341" i="39"/>
  <c r="AL1256" i="39"/>
  <c r="Q1293" i="39"/>
  <c r="AL1290" i="39"/>
  <c r="AI1290" i="39"/>
  <c r="AL1102" i="39"/>
  <c r="AF1102" i="39"/>
  <c r="Q1102" i="39"/>
  <c r="AL610" i="39"/>
  <c r="AC610" i="39"/>
  <c r="AI126" i="39"/>
  <c r="Q126" i="39"/>
  <c r="AL79" i="39"/>
  <c r="AI79" i="39"/>
  <c r="AF79" i="39"/>
  <c r="AI1317" i="39"/>
  <c r="AC1317" i="39"/>
  <c r="AL908" i="39"/>
  <c r="Q908" i="39"/>
  <c r="Q838" i="39"/>
  <c r="AL838" i="39"/>
  <c r="Q1066" i="39"/>
  <c r="AL1066" i="39"/>
  <c r="AI1066" i="39"/>
  <c r="AC574" i="39"/>
  <c r="Q574" i="39"/>
  <c r="Q1016" i="39"/>
  <c r="AL1016" i="39"/>
  <c r="AI1016" i="39"/>
  <c r="AL21" i="39"/>
  <c r="AF21" i="39"/>
  <c r="Q21" i="39"/>
  <c r="Z21" i="39"/>
  <c r="AL565" i="39"/>
  <c r="AF565" i="39"/>
  <c r="AI457" i="39"/>
  <c r="AL457" i="39"/>
  <c r="AC1302" i="39"/>
  <c r="AC1256" i="39"/>
  <c r="AF799" i="39"/>
  <c r="AL1100" i="39"/>
  <c r="AL931" i="39"/>
  <c r="Q886" i="39"/>
  <c r="AL886" i="39"/>
  <c r="AI886" i="39"/>
  <c r="AL646" i="39"/>
  <c r="Q646" i="39"/>
  <c r="AF250" i="39"/>
  <c r="AC250" i="39"/>
  <c r="AF118" i="39"/>
  <c r="Z118" i="39"/>
  <c r="AF969" i="39"/>
  <c r="AL969" i="39"/>
  <c r="AL138" i="39"/>
  <c r="AI138" i="39"/>
  <c r="Z56" i="39"/>
  <c r="Q56" i="39"/>
  <c r="Z1302" i="39"/>
  <c r="Z935" i="39"/>
  <c r="Z791" i="39"/>
  <c r="Z667" i="39"/>
  <c r="Z565" i="39"/>
  <c r="Z78" i="39"/>
  <c r="AC1414" i="39"/>
  <c r="AC1296" i="39"/>
  <c r="AC1210" i="39"/>
  <c r="AC1039" i="39"/>
  <c r="AC799" i="39"/>
  <c r="AC382" i="39"/>
  <c r="AF608" i="39"/>
  <c r="AL754" i="39"/>
  <c r="AL596" i="39"/>
  <c r="Q1414" i="39"/>
  <c r="Q1290" i="39"/>
  <c r="Q608" i="39"/>
  <c r="Q826" i="39"/>
  <c r="AI826" i="39"/>
  <c r="AL826" i="39"/>
  <c r="Q740" i="39"/>
  <c r="AI740" i="39"/>
  <c r="AL740" i="39"/>
  <c r="Q644" i="39"/>
  <c r="AL644" i="39"/>
  <c r="AI607" i="39"/>
  <c r="AF607" i="39"/>
  <c r="AI286" i="39"/>
  <c r="AL286" i="39"/>
  <c r="AF286" i="39"/>
  <c r="Q286" i="39"/>
  <c r="AC286" i="39"/>
  <c r="AL246" i="39"/>
  <c r="AI246" i="39"/>
  <c r="Q246" i="39"/>
  <c r="AI1051" i="39"/>
  <c r="AF1051" i="39"/>
  <c r="Q968" i="39"/>
  <c r="AL968" i="39"/>
  <c r="AI922" i="39"/>
  <c r="Q922" i="39"/>
  <c r="Q680" i="39"/>
  <c r="AF680" i="39"/>
  <c r="AI680" i="39"/>
  <c r="AI656" i="39"/>
  <c r="AC656" i="39"/>
  <c r="AI523" i="39"/>
  <c r="AL523" i="39"/>
  <c r="AL454" i="39"/>
  <c r="Q454" i="39"/>
  <c r="Q42" i="39"/>
  <c r="AC42" i="39"/>
  <c r="Q331" i="39"/>
  <c r="AI331" i="39"/>
  <c r="AC625" i="39"/>
  <c r="AF625" i="39"/>
  <c r="AL1219" i="39"/>
  <c r="AF1219" i="39"/>
  <c r="Q836" i="39"/>
  <c r="AL836" i="39"/>
  <c r="AF1005" i="39"/>
  <c r="AI1005" i="39"/>
  <c r="Z1293" i="39"/>
  <c r="Z1210" i="39"/>
  <c r="Z995" i="39"/>
  <c r="Z625" i="39"/>
  <c r="Z596" i="39"/>
  <c r="Z331" i="39"/>
  <c r="Z42" i="39"/>
  <c r="AC791" i="39"/>
  <c r="AC464" i="39"/>
  <c r="AC331" i="39"/>
  <c r="AF1414" i="39"/>
  <c r="AF1150" i="39"/>
  <c r="AF896" i="39"/>
  <c r="AF646" i="39"/>
  <c r="AF439" i="39"/>
  <c r="AF331" i="39"/>
  <c r="AI769" i="39"/>
  <c r="AI608" i="39"/>
  <c r="AI369" i="39"/>
  <c r="AL1237" i="39"/>
  <c r="AL78" i="39"/>
  <c r="Q799" i="39"/>
  <c r="Q138" i="39"/>
  <c r="Q1411" i="39"/>
  <c r="AL1411" i="39"/>
  <c r="Q1138" i="39"/>
  <c r="AL1138" i="39"/>
  <c r="AF1138" i="39"/>
  <c r="AI1087" i="39"/>
  <c r="Q1087" i="39"/>
  <c r="AL1087" i="39"/>
  <c r="Q1031" i="39"/>
  <c r="AC1031" i="39"/>
  <c r="AL285" i="39"/>
  <c r="Q285" i="39"/>
  <c r="Q198" i="39"/>
  <c r="AI198" i="39"/>
  <c r="Q115" i="39"/>
  <c r="AF115" i="39"/>
  <c r="Q19" i="39"/>
  <c r="AF19" i="39"/>
  <c r="AL19" i="39"/>
  <c r="AL500" i="39"/>
  <c r="AC500" i="39"/>
  <c r="AF716" i="39"/>
  <c r="Q716" i="39"/>
  <c r="Q487" i="39"/>
  <c r="AI487" i="39"/>
  <c r="Q186" i="39"/>
  <c r="AL186" i="39"/>
  <c r="Q1018" i="39"/>
  <c r="AL1018" i="39"/>
  <c r="Q1353" i="39"/>
  <c r="AL1353" i="39"/>
  <c r="AI887" i="39"/>
  <c r="Q887" i="39"/>
  <c r="AL887" i="39"/>
  <c r="AI476" i="39"/>
  <c r="Q476" i="39"/>
  <c r="AF476" i="39"/>
  <c r="Q259" i="39"/>
  <c r="AL259" i="39"/>
  <c r="Q90" i="39"/>
  <c r="AL90" i="39"/>
  <c r="AC1188" i="39"/>
  <c r="Q1188" i="39"/>
  <c r="Q800" i="39"/>
  <c r="AF800" i="39"/>
  <c r="Q141" i="39"/>
  <c r="AL141" i="39"/>
  <c r="Q499" i="39"/>
  <c r="Q1389" i="39"/>
  <c r="AL1389" i="39"/>
  <c r="AC1389" i="39"/>
  <c r="Z1389" i="39"/>
  <c r="AF1389" i="39"/>
  <c r="AI1389" i="39"/>
  <c r="AL693" i="39"/>
  <c r="AF693" i="39"/>
  <c r="AI693" i="39"/>
  <c r="Z693" i="39"/>
  <c r="Q465" i="39"/>
  <c r="AF465" i="39"/>
  <c r="Z465" i="39"/>
  <c r="AF248" i="39"/>
  <c r="AI248" i="39"/>
  <c r="Q248" i="39"/>
  <c r="Z248" i="39"/>
  <c r="AL1376" i="39"/>
  <c r="AI1376" i="39"/>
  <c r="AC1376" i="39"/>
  <c r="AF1352" i="39"/>
  <c r="Q1352" i="39"/>
  <c r="AI1352" i="39"/>
  <c r="Q1028" i="39"/>
  <c r="AC1028" i="39"/>
  <c r="AL1028" i="39"/>
  <c r="AI1028" i="39"/>
  <c r="AF1028" i="39"/>
  <c r="Z1028" i="39"/>
  <c r="Q270" i="39"/>
  <c r="AL270" i="39"/>
  <c r="AI270" i="39"/>
  <c r="AF270" i="39"/>
  <c r="Z270" i="39"/>
  <c r="Q237" i="39"/>
  <c r="AL237" i="39"/>
  <c r="AC237" i="39"/>
  <c r="Z237" i="39"/>
  <c r="Q8" i="39"/>
  <c r="Z8" i="39"/>
  <c r="AF16" i="39"/>
  <c r="AC16" i="39"/>
  <c r="AC270" i="39"/>
  <c r="AL1055" i="39"/>
  <c r="Q1055" i="39"/>
  <c r="AF1055" i="39"/>
  <c r="Z1055" i="39"/>
  <c r="Q643" i="39"/>
  <c r="AC643" i="39"/>
  <c r="AI643" i="39"/>
  <c r="AL643" i="39"/>
  <c r="AC489" i="39"/>
  <c r="AI489" i="39"/>
  <c r="AF489" i="39"/>
  <c r="Z489" i="39"/>
  <c r="Q327" i="39"/>
  <c r="AI327" i="39"/>
  <c r="AF327" i="39"/>
  <c r="Z327" i="39"/>
  <c r="AL7" i="39"/>
  <c r="Q7" i="39"/>
  <c r="AF7" i="39"/>
  <c r="AC7" i="39"/>
  <c r="Z7" i="39"/>
  <c r="AI7" i="39"/>
  <c r="Q784" i="39"/>
  <c r="AC784" i="39"/>
  <c r="AL700" i="39"/>
  <c r="AI700" i="39"/>
  <c r="Z652" i="39"/>
  <c r="AI652" i="39"/>
  <c r="AC448" i="39"/>
  <c r="AF448" i="39"/>
  <c r="AF15" i="39"/>
  <c r="AC15" i="39"/>
  <c r="Q391" i="39"/>
  <c r="AL391" i="39"/>
  <c r="AI391" i="39"/>
  <c r="AC391" i="39"/>
  <c r="AI237" i="39"/>
  <c r="Q1376" i="39"/>
  <c r="AI1130" i="39"/>
  <c r="AF1130" i="39"/>
  <c r="AF1006" i="39"/>
  <c r="Q1006" i="39"/>
  <c r="Z1006" i="39"/>
  <c r="AL1006" i="39"/>
  <c r="AC1006" i="39"/>
  <c r="Q970" i="39"/>
  <c r="AL970" i="39"/>
  <c r="AF970" i="39"/>
  <c r="AI970" i="39"/>
  <c r="AC970" i="39"/>
  <c r="Q295" i="39"/>
  <c r="AI295" i="39"/>
  <c r="AC295" i="39"/>
  <c r="AL295" i="39"/>
  <c r="AF295" i="39"/>
  <c r="Z295" i="39"/>
  <c r="Q9" i="39"/>
  <c r="AL9" i="39"/>
  <c r="AF9" i="39"/>
  <c r="Z9" i="39"/>
  <c r="AC9" i="39"/>
  <c r="AI9" i="39"/>
  <c r="AL356" i="39"/>
  <c r="Q356" i="39"/>
  <c r="AI356" i="39"/>
  <c r="AF356" i="39"/>
  <c r="AC356" i="39"/>
  <c r="AF6" i="39"/>
  <c r="AI6" i="39"/>
  <c r="AC6" i="39"/>
  <c r="Q6" i="39"/>
  <c r="Z1083" i="39"/>
  <c r="AC1083" i="39"/>
  <c r="Z999" i="39"/>
  <c r="AI999" i="39"/>
  <c r="Q783" i="39"/>
  <c r="AC783" i="39"/>
  <c r="AI300" i="39"/>
  <c r="Z300" i="39"/>
  <c r="AC327" i="39"/>
  <c r="AC184" i="39"/>
  <c r="AL1352" i="39"/>
  <c r="Q489" i="39"/>
  <c r="AL1284" i="39"/>
  <c r="Z1284" i="39"/>
  <c r="AC1115" i="39"/>
  <c r="AF1115" i="39"/>
  <c r="AL1080" i="39"/>
  <c r="AC1080" i="39"/>
  <c r="AL668" i="39"/>
  <c r="AC668" i="39"/>
  <c r="AF668" i="39"/>
  <c r="Q451" i="39"/>
  <c r="AF451" i="39"/>
  <c r="AL451" i="39"/>
  <c r="AI451" i="39"/>
  <c r="AF417" i="39"/>
  <c r="Z417" i="39"/>
  <c r="AL417" i="39"/>
  <c r="AL1356" i="39"/>
  <c r="AI1356" i="39"/>
  <c r="AC1356" i="39"/>
  <c r="Q1141" i="39"/>
  <c r="AC1141" i="39"/>
  <c r="Q372" i="39"/>
  <c r="AF372" i="39"/>
  <c r="Z626" i="39"/>
  <c r="Z429" i="39"/>
  <c r="AC1295" i="39"/>
  <c r="AC326" i="39"/>
  <c r="AF1065" i="39"/>
  <c r="AF643" i="39"/>
  <c r="AF56" i="39"/>
  <c r="AI668" i="39"/>
  <c r="AL1065" i="39"/>
  <c r="Q619" i="39"/>
  <c r="Q381" i="39"/>
  <c r="AC381" i="39"/>
  <c r="Z381" i="39"/>
  <c r="AI381" i="39"/>
  <c r="AL381" i="39"/>
  <c r="AF381" i="39"/>
  <c r="AC1260" i="39"/>
  <c r="AL1260" i="39"/>
  <c r="AF1260" i="39"/>
  <c r="Q33" i="39"/>
  <c r="AI33" i="39"/>
  <c r="AC33" i="39"/>
  <c r="AF33" i="39"/>
  <c r="AL33" i="39"/>
  <c r="Q863" i="39"/>
  <c r="AF863" i="39"/>
  <c r="AC863" i="39"/>
  <c r="AL863" i="39"/>
  <c r="AF697" i="39"/>
  <c r="Z697" i="39"/>
  <c r="Q1357" i="39"/>
  <c r="Z1357" i="39"/>
  <c r="Z1285" i="39"/>
  <c r="AI1173" i="39"/>
  <c r="Z1249" i="39"/>
  <c r="AC1249" i="39"/>
  <c r="AI1249" i="39"/>
  <c r="Q1172" i="39"/>
  <c r="AI1172" i="39"/>
  <c r="Z1172" i="39"/>
  <c r="AL1172" i="39"/>
  <c r="AC1172" i="39"/>
  <c r="AC1140" i="39"/>
  <c r="AL1140" i="39"/>
  <c r="Z1140" i="39"/>
  <c r="AC983" i="39"/>
  <c r="Z983" i="39"/>
  <c r="Z890" i="39"/>
  <c r="AI890" i="39"/>
  <c r="AL536" i="39"/>
  <c r="AI536" i="39"/>
  <c r="Q536" i="39"/>
  <c r="AF536" i="39"/>
  <c r="AC536" i="39"/>
  <c r="AI619" i="39"/>
  <c r="AF1345" i="39"/>
  <c r="Z1345" i="39"/>
  <c r="AI1052" i="39"/>
  <c r="AC1052" i="39"/>
  <c r="AL1052" i="39"/>
  <c r="Z1052" i="39"/>
  <c r="AI835" i="39"/>
  <c r="Q835" i="39"/>
  <c r="AC835" i="39"/>
  <c r="AF835" i="39"/>
  <c r="AF669" i="39"/>
  <c r="AI669" i="39"/>
  <c r="AC1070" i="39"/>
  <c r="Z1070" i="39"/>
  <c r="AC878" i="39"/>
  <c r="Z878" i="39"/>
  <c r="AF878" i="39"/>
  <c r="Z1352" i="39"/>
  <c r="Z356" i="39"/>
  <c r="AC1352" i="39"/>
  <c r="AF1413" i="39"/>
  <c r="AF921" i="39"/>
  <c r="AF391" i="39"/>
  <c r="AL1345" i="39"/>
  <c r="AL1142" i="39"/>
  <c r="Q1052" i="39"/>
  <c r="Q668" i="39"/>
  <c r="AI1415" i="39"/>
  <c r="Q1415" i="39"/>
  <c r="AF1415" i="39"/>
  <c r="Z1415" i="39"/>
  <c r="Q1076" i="39"/>
  <c r="AC1076" i="39"/>
  <c r="AI1076" i="39"/>
  <c r="Z1076" i="39"/>
  <c r="Q919" i="39"/>
  <c r="Z919" i="39"/>
  <c r="AF919" i="39"/>
  <c r="Q151" i="39"/>
  <c r="AC151" i="39"/>
  <c r="AL151" i="39"/>
  <c r="AI151" i="39"/>
  <c r="Z151" i="39"/>
  <c r="AF151" i="39"/>
  <c r="Z391" i="39"/>
  <c r="AF1376" i="39"/>
  <c r="AL787" i="39"/>
  <c r="AI787" i="39"/>
  <c r="Q787" i="39"/>
  <c r="Z787" i="39"/>
  <c r="Q1401" i="39"/>
  <c r="AL1401" i="39"/>
  <c r="AC1401" i="39"/>
  <c r="Z1401" i="39"/>
  <c r="AL1377" i="39"/>
  <c r="Q1377" i="39"/>
  <c r="AI1377" i="39"/>
  <c r="AC1377" i="39"/>
  <c r="Q1365" i="39"/>
  <c r="AL1365" i="39"/>
  <c r="AI1365" i="39"/>
  <c r="Z1365" i="39"/>
  <c r="AC1365" i="39"/>
  <c r="AF1365" i="39"/>
  <c r="AI1328" i="39"/>
  <c r="Q1328" i="39"/>
  <c r="AF1316" i="39"/>
  <c r="Q1316" i="39"/>
  <c r="AL1316" i="39"/>
  <c r="AI1316" i="39"/>
  <c r="Z1316" i="39"/>
  <c r="AC1316" i="39"/>
  <c r="Q1304" i="39"/>
  <c r="AL1304" i="39"/>
  <c r="AI1304" i="39"/>
  <c r="AI1292" i="39"/>
  <c r="Q1292" i="39"/>
  <c r="AC1292" i="39"/>
  <c r="AL1292" i="39"/>
  <c r="Z1292" i="39"/>
  <c r="Q1280" i="39"/>
  <c r="AL1280" i="39"/>
  <c r="AF1280" i="39"/>
  <c r="AI1280" i="39"/>
  <c r="AC1280" i="39"/>
  <c r="AL1269" i="39"/>
  <c r="AI1269" i="39"/>
  <c r="Q1269" i="39"/>
  <c r="AC1269" i="39"/>
  <c r="Z1269" i="39"/>
  <c r="AF1269" i="39"/>
  <c r="Q1257" i="39"/>
  <c r="AF1257" i="39"/>
  <c r="Z1257" i="39"/>
  <c r="Q1245" i="39"/>
  <c r="AF1245" i="39"/>
  <c r="AC1245" i="39"/>
  <c r="AI1245" i="39"/>
  <c r="AL1245" i="39"/>
  <c r="Q1233" i="39"/>
  <c r="AL1233" i="39"/>
  <c r="AI1233" i="39"/>
  <c r="AF1233" i="39"/>
  <c r="Z1233" i="39"/>
  <c r="Q1221" i="39"/>
  <c r="AF1221" i="39"/>
  <c r="AC1221" i="39"/>
  <c r="AL1221" i="39"/>
  <c r="AI1209" i="39"/>
  <c r="Q1209" i="39"/>
  <c r="AC1209" i="39"/>
  <c r="AL1209" i="39"/>
  <c r="Z1209" i="39"/>
  <c r="AL1197" i="39"/>
  <c r="Q1197" i="39"/>
  <c r="AI1197" i="39"/>
  <c r="AC1197" i="39"/>
  <c r="AL1185" i="39"/>
  <c r="AC1185" i="39"/>
  <c r="Q1173" i="39"/>
  <c r="Z1173" i="39"/>
  <c r="AL1173" i="39"/>
  <c r="AC1173" i="39"/>
  <c r="Q1161" i="39"/>
  <c r="AI1161" i="39"/>
  <c r="AC1161" i="39"/>
  <c r="AL1161" i="39"/>
  <c r="AF1161" i="39"/>
  <c r="AL1149" i="39"/>
  <c r="Q1149" i="39"/>
  <c r="Z1149" i="39"/>
  <c r="AI1149" i="39"/>
  <c r="AF1149" i="39"/>
  <c r="Q1137" i="39"/>
  <c r="AI1137" i="39"/>
  <c r="AC1137" i="39"/>
  <c r="AF1125" i="39"/>
  <c r="AC1125" i="39"/>
  <c r="Z1125" i="39"/>
  <c r="Q1113" i="39"/>
  <c r="AL1113" i="39"/>
  <c r="Z1113" i="39"/>
  <c r="AC1113" i="39"/>
  <c r="Q1101" i="39"/>
  <c r="AI1101" i="39"/>
  <c r="AF1101" i="39"/>
  <c r="AC1101" i="39"/>
  <c r="AC1089" i="39"/>
  <c r="AI1089" i="39"/>
  <c r="AL1089" i="39"/>
  <c r="Z1089" i="39"/>
  <c r="AF1089" i="39"/>
  <c r="Q1077" i="39"/>
  <c r="AL1077" i="39"/>
  <c r="Z1077" i="39"/>
  <c r="AI1053" i="39"/>
  <c r="Z1053" i="39"/>
  <c r="AF1053" i="39"/>
  <c r="AL1053" i="39"/>
  <c r="AF1041" i="39"/>
  <c r="Z1041" i="39"/>
  <c r="AL1029" i="39"/>
  <c r="AI1029" i="39"/>
  <c r="AF1029" i="39"/>
  <c r="AL1017" i="39"/>
  <c r="AI1017" i="39"/>
  <c r="Z1017" i="39"/>
  <c r="AI993" i="39"/>
  <c r="AL993" i="39"/>
  <c r="AC969" i="39"/>
  <c r="Q969" i="39"/>
  <c r="AL957" i="39"/>
  <c r="AF957" i="39"/>
  <c r="Z957" i="39"/>
  <c r="AL945" i="39"/>
  <c r="AF945" i="39"/>
  <c r="AI933" i="39"/>
  <c r="Q933" i="39"/>
  <c r="AF933" i="39"/>
  <c r="Z933" i="39"/>
  <c r="AI909" i="39"/>
  <c r="Z909" i="39"/>
  <c r="AL885" i="39"/>
  <c r="AF885" i="39"/>
  <c r="AI885" i="39"/>
  <c r="AI873" i="39"/>
  <c r="Z873" i="39"/>
  <c r="AL849" i="39"/>
  <c r="Z849" i="39"/>
  <c r="AF849" i="39"/>
  <c r="AI849" i="39"/>
  <c r="Q837" i="39"/>
  <c r="AF837" i="39"/>
  <c r="AI837" i="39"/>
  <c r="Z837" i="39"/>
  <c r="AC825" i="39"/>
  <c r="Q825" i="39"/>
  <c r="AI825" i="39"/>
  <c r="Z825" i="39"/>
  <c r="AF825" i="39"/>
  <c r="AL813" i="39"/>
  <c r="Z813" i="39"/>
  <c r="AL801" i="39"/>
  <c r="Z801" i="39"/>
  <c r="AF801" i="39"/>
  <c r="AI789" i="39"/>
  <c r="AF789" i="39"/>
  <c r="Z789" i="39"/>
  <c r="Q777" i="39"/>
  <c r="AI777" i="39"/>
  <c r="Z777" i="39"/>
  <c r="Q765" i="39"/>
  <c r="AF765" i="39"/>
  <c r="Z765" i="39"/>
  <c r="AF753" i="39"/>
  <c r="AL753" i="39"/>
  <c r="Z753" i="39"/>
  <c r="AL729" i="39"/>
  <c r="AI729" i="39"/>
  <c r="AC717" i="39"/>
  <c r="AF717" i="39"/>
  <c r="AI717" i="39"/>
  <c r="Q717" i="39"/>
  <c r="AL717" i="39"/>
  <c r="AL705" i="39"/>
  <c r="AI705" i="39"/>
  <c r="Z705" i="39"/>
  <c r="AF705" i="39"/>
  <c r="AI681" i="39"/>
  <c r="Z681" i="39"/>
  <c r="AI657" i="39"/>
  <c r="Z657" i="39"/>
  <c r="AI645" i="39"/>
  <c r="Z645" i="39"/>
  <c r="AF633" i="39"/>
  <c r="AI633" i="39"/>
  <c r="AL633" i="39"/>
  <c r="Z633" i="39"/>
  <c r="Q609" i="39"/>
  <c r="Z609" i="39"/>
  <c r="AL597" i="39"/>
  <c r="Q597" i="39"/>
  <c r="AF597" i="39"/>
  <c r="AI585" i="39"/>
  <c r="Z585" i="39"/>
  <c r="AC549" i="39"/>
  <c r="AL549" i="39"/>
  <c r="Q549" i="39"/>
  <c r="Z549" i="39"/>
  <c r="AC537" i="39"/>
  <c r="Q537" i="39"/>
  <c r="AF537" i="39"/>
  <c r="AI537" i="39"/>
  <c r="AL537" i="39"/>
  <c r="Z537" i="39"/>
  <c r="AI525" i="39"/>
  <c r="AF525" i="39"/>
  <c r="AI501" i="39"/>
  <c r="AF501" i="39"/>
  <c r="AC477" i="39"/>
  <c r="AI477" i="39"/>
  <c r="Q477" i="39"/>
  <c r="AL477" i="39"/>
  <c r="Z477" i="39"/>
  <c r="AF453" i="39"/>
  <c r="Z453" i="39"/>
  <c r="Q441" i="39"/>
  <c r="Z441" i="39"/>
  <c r="AC429" i="39"/>
  <c r="AL429" i="39"/>
  <c r="AF429" i="39"/>
  <c r="Q429" i="39"/>
  <c r="AI404" i="39"/>
  <c r="AF404" i="39"/>
  <c r="AL404" i="39"/>
  <c r="Z404" i="39"/>
  <c r="Q392" i="39"/>
  <c r="AF392" i="39"/>
  <c r="AI392" i="39"/>
  <c r="AL380" i="39"/>
  <c r="Z380" i="39"/>
  <c r="AF368" i="39"/>
  <c r="Z368" i="39"/>
  <c r="Z357" i="39"/>
  <c r="Q357" i="39"/>
  <c r="AF357" i="39"/>
  <c r="AI357" i="39"/>
  <c r="AF345" i="39"/>
  <c r="AL345" i="39"/>
  <c r="AI345" i="39"/>
  <c r="Z345" i="39"/>
  <c r="AI333" i="39"/>
  <c r="AL333" i="39"/>
  <c r="Z333" i="39"/>
  <c r="Z318" i="39"/>
  <c r="AF318" i="39"/>
  <c r="Z306" i="39"/>
  <c r="Q306" i="39"/>
  <c r="AI284" i="39"/>
  <c r="AF284" i="39"/>
  <c r="Z284" i="39"/>
  <c r="AI272" i="39"/>
  <c r="AF272" i="39"/>
  <c r="AC260" i="39"/>
  <c r="AI260" i="39"/>
  <c r="AF260" i="39"/>
  <c r="AL260" i="39"/>
  <c r="Q260" i="39"/>
  <c r="Z260" i="39"/>
  <c r="AI236" i="39"/>
  <c r="Z236" i="39"/>
  <c r="AI224" i="39"/>
  <c r="AF224" i="39"/>
  <c r="Z224" i="39"/>
  <c r="Z212" i="39"/>
  <c r="AI212" i="39"/>
  <c r="Q212" i="39"/>
  <c r="AC200" i="39"/>
  <c r="Q200" i="39"/>
  <c r="AI200" i="39"/>
  <c r="AL200" i="39"/>
  <c r="AF200" i="39"/>
  <c r="Q176" i="39"/>
  <c r="Z176" i="39"/>
  <c r="Q164" i="39"/>
  <c r="Z164" i="39"/>
  <c r="AL152" i="39"/>
  <c r="AI152" i="39"/>
  <c r="Z152" i="39"/>
  <c r="AI140" i="39"/>
  <c r="Z140" i="39"/>
  <c r="Q116" i="39"/>
  <c r="AI116" i="39"/>
  <c r="AF116" i="39"/>
  <c r="Z116" i="39"/>
  <c r="AC104" i="39"/>
  <c r="Q104" i="39"/>
  <c r="AI104" i="39"/>
  <c r="AF104" i="39"/>
  <c r="AL104" i="39"/>
  <c r="AF92" i="39"/>
  <c r="AI92" i="39"/>
  <c r="Z92" i="39"/>
  <c r="AL80" i="39"/>
  <c r="AI80" i="39"/>
  <c r="AI68" i="39"/>
  <c r="AF68" i="39"/>
  <c r="Z68" i="39"/>
  <c r="AC56" i="39"/>
  <c r="AL56" i="39"/>
  <c r="AI56" i="39"/>
  <c r="AC44" i="39"/>
  <c r="Q44" i="39"/>
  <c r="AF44" i="39"/>
  <c r="Z44" i="39"/>
  <c r="AF32" i="39"/>
  <c r="Z32" i="39"/>
  <c r="Q20" i="39"/>
  <c r="AL20" i="39"/>
  <c r="Z1377" i="39"/>
  <c r="Z1197" i="39"/>
  <c r="Z970" i="39"/>
  <c r="Z643" i="39"/>
  <c r="Z621" i="39"/>
  <c r="Z561" i="39"/>
  <c r="Z451" i="39"/>
  <c r="AF1292" i="39"/>
  <c r="AF1052" i="39"/>
  <c r="AF787" i="39"/>
  <c r="AF513" i="39"/>
  <c r="AI1065" i="39"/>
  <c r="AL1137" i="39"/>
  <c r="AL1412" i="39"/>
  <c r="AI1412" i="39"/>
  <c r="AF1412" i="39"/>
  <c r="Z1412" i="39"/>
  <c r="Q1412" i="39"/>
  <c r="Z1355" i="39"/>
  <c r="AC1355" i="39"/>
  <c r="Q979" i="39"/>
  <c r="AI979" i="39"/>
  <c r="AL979" i="39"/>
  <c r="AF979" i="39"/>
  <c r="Z979" i="39"/>
  <c r="AI622" i="39"/>
  <c r="Q622" i="39"/>
  <c r="AL622" i="39"/>
  <c r="AI177" i="39"/>
  <c r="Q177" i="39"/>
  <c r="AC177" i="39"/>
  <c r="Z177" i="39"/>
  <c r="AL45" i="39"/>
  <c r="AI45" i="39"/>
  <c r="AC45" i="39"/>
  <c r="AF45" i="39"/>
  <c r="Z45" i="39"/>
  <c r="Q45" i="39"/>
  <c r="AI326" i="39"/>
  <c r="Q326" i="39"/>
  <c r="AL326" i="39"/>
  <c r="Z326" i="39"/>
  <c r="AI1340" i="39"/>
  <c r="Z1340" i="39"/>
  <c r="AC1340" i="39"/>
  <c r="Z1413" i="39"/>
  <c r="Z1376" i="39"/>
  <c r="Z1029" i="39"/>
  <c r="Z993" i="39"/>
  <c r="Z969" i="39"/>
  <c r="Z513" i="39"/>
  <c r="Z200" i="39"/>
  <c r="Z6" i="39"/>
  <c r="AF1401" i="39"/>
  <c r="AF237" i="39"/>
  <c r="AI1113" i="39"/>
  <c r="AI957" i="39"/>
  <c r="AI801" i="39"/>
  <c r="AL327" i="39"/>
  <c r="AL140" i="39"/>
  <c r="Q1089" i="39"/>
  <c r="AF971" i="39"/>
  <c r="AC971" i="39"/>
  <c r="Z971" i="39"/>
  <c r="AF273" i="39"/>
  <c r="AL273" i="39"/>
  <c r="Q273" i="39"/>
  <c r="Z273" i="39"/>
  <c r="AC273" i="39"/>
  <c r="AI273" i="39"/>
  <c r="AL211" i="39"/>
  <c r="AI211" i="39"/>
  <c r="Z211" i="39"/>
  <c r="Q211" i="39"/>
  <c r="AC211" i="39"/>
  <c r="AL1244" i="39"/>
  <c r="AI1244" i="39"/>
  <c r="Q586" i="39"/>
  <c r="AL586" i="39"/>
  <c r="AC586" i="39"/>
  <c r="Q1022" i="39"/>
  <c r="AI1022" i="39"/>
  <c r="AL746" i="39"/>
  <c r="Q746" i="39"/>
  <c r="AI746" i="39"/>
  <c r="Q590" i="39"/>
  <c r="AF590" i="39"/>
  <c r="Z998" i="39"/>
  <c r="AF1297" i="39"/>
  <c r="AF986" i="39"/>
  <c r="AL1339" i="39"/>
  <c r="AL818" i="39"/>
  <c r="Q1244" i="39"/>
  <c r="AF1405" i="39"/>
  <c r="Q1405" i="39"/>
  <c r="AL1291" i="39"/>
  <c r="AF1291" i="39"/>
  <c r="Q1124" i="39"/>
  <c r="Z1124" i="39"/>
  <c r="Z907" i="39"/>
  <c r="AI907" i="39"/>
  <c r="Q907" i="39"/>
  <c r="Q691" i="39"/>
  <c r="AI691" i="39"/>
  <c r="AF691" i="39"/>
  <c r="Z406" i="39"/>
  <c r="AC406" i="39"/>
  <c r="Q114" i="39"/>
  <c r="AL114" i="39"/>
  <c r="AI114" i="39"/>
  <c r="AL1261" i="39"/>
  <c r="AC1261" i="39"/>
  <c r="AL1189" i="39"/>
  <c r="Q1189" i="39"/>
  <c r="AF1189" i="39"/>
  <c r="AC1129" i="39"/>
  <c r="AF1129" i="39"/>
  <c r="AI949" i="39"/>
  <c r="Q949" i="39"/>
  <c r="AL817" i="39"/>
  <c r="AF817" i="39"/>
  <c r="AF745" i="39"/>
  <c r="AL745" i="39"/>
  <c r="Z721" i="39"/>
  <c r="AL721" i="39"/>
  <c r="AC673" i="39"/>
  <c r="AL673" i="39"/>
  <c r="Q529" i="39"/>
  <c r="AF529" i="39"/>
  <c r="AF517" i="39"/>
  <c r="AL517" i="39"/>
  <c r="AI517" i="39"/>
  <c r="AC252" i="39"/>
  <c r="AF252" i="39"/>
  <c r="AF180" i="39"/>
  <c r="AC180" i="39"/>
  <c r="Z144" i="39"/>
  <c r="AC144" i="39"/>
  <c r="AI132" i="39"/>
  <c r="AL132" i="39"/>
  <c r="AC319" i="39"/>
  <c r="Q319" i="39"/>
  <c r="AL319" i="39"/>
  <c r="AI974" i="39"/>
  <c r="AC974" i="39"/>
  <c r="AC926" i="39"/>
  <c r="AI926" i="39"/>
  <c r="AC674" i="39"/>
  <c r="AI674" i="39"/>
  <c r="Q409" i="39"/>
  <c r="AI409" i="39"/>
  <c r="AC446" i="39"/>
  <c r="AF1190" i="39"/>
  <c r="AF874" i="39"/>
  <c r="AI698" i="39"/>
  <c r="Q503" i="39"/>
  <c r="Z503" i="39"/>
  <c r="AF479" i="39"/>
  <c r="Z479" i="39"/>
  <c r="AF433" i="39"/>
  <c r="AL433" i="39"/>
  <c r="AL1283" i="39"/>
  <c r="Z1283" i="39"/>
  <c r="AC1236" i="39"/>
  <c r="Q1236" i="39"/>
  <c r="Q1176" i="39"/>
  <c r="AI1176" i="39"/>
  <c r="Z1008" i="39"/>
  <c r="AF1008" i="39"/>
  <c r="AL888" i="39"/>
  <c r="AI888" i="39"/>
  <c r="AC792" i="39"/>
  <c r="AI792" i="39"/>
  <c r="Z504" i="39"/>
  <c r="AL504" i="39"/>
  <c r="AI321" i="39"/>
  <c r="AL321" i="39"/>
  <c r="Z321" i="39"/>
  <c r="Z179" i="39"/>
  <c r="AC179" i="39"/>
  <c r="AI179" i="39"/>
  <c r="AI71" i="39"/>
  <c r="Z71" i="39"/>
  <c r="Q692" i="39"/>
  <c r="AL692" i="39"/>
  <c r="AI692" i="39"/>
  <c r="Q30" i="39"/>
  <c r="AC30" i="39"/>
  <c r="AI30" i="39"/>
  <c r="AF30" i="39"/>
  <c r="AL30" i="39"/>
  <c r="AL866" i="39"/>
  <c r="AC866" i="39"/>
  <c r="AI794" i="39"/>
  <c r="Z794" i="39"/>
  <c r="AC638" i="39"/>
  <c r="AL638" i="39"/>
  <c r="AF157" i="39"/>
  <c r="AL157" i="39"/>
  <c r="Z1319" i="39"/>
  <c r="Z1291" i="39"/>
  <c r="Z1176" i="39"/>
  <c r="Z874" i="39"/>
  <c r="Z373" i="39"/>
  <c r="AC1189" i="39"/>
  <c r="AC61" i="39"/>
  <c r="AF1124" i="39"/>
  <c r="AF564" i="39"/>
  <c r="AL1124" i="39"/>
  <c r="AL1220" i="39"/>
  <c r="AF1220" i="39"/>
  <c r="Q1220" i="39"/>
  <c r="AI956" i="39"/>
  <c r="Z956" i="39"/>
  <c r="Q956" i="39"/>
  <c r="Q682" i="39"/>
  <c r="AI682" i="39"/>
  <c r="AL682" i="39"/>
  <c r="AF551" i="39"/>
  <c r="AC551" i="39"/>
  <c r="Q502" i="39"/>
  <c r="AL502" i="39"/>
  <c r="AC454" i="39"/>
  <c r="AI454" i="39"/>
  <c r="AF454" i="39"/>
  <c r="Q431" i="39"/>
  <c r="AF431" i="39"/>
  <c r="Q105" i="39"/>
  <c r="AL105" i="39"/>
  <c r="AI105" i="39"/>
  <c r="Z105" i="39"/>
  <c r="AC105" i="39"/>
  <c r="Q824" i="39"/>
  <c r="AI824" i="39"/>
  <c r="AC824" i="39"/>
  <c r="Z824" i="39"/>
  <c r="Z1094" i="39"/>
  <c r="AF1094" i="39"/>
  <c r="AL758" i="39"/>
  <c r="AF758" i="39"/>
  <c r="AF722" i="39"/>
  <c r="AC722" i="39"/>
  <c r="AC458" i="39"/>
  <c r="Z458" i="39"/>
  <c r="AF350" i="39"/>
  <c r="AC350" i="39"/>
  <c r="AL229" i="39"/>
  <c r="AF229" i="39"/>
  <c r="Z1344" i="39"/>
  <c r="Z1044" i="39"/>
  <c r="Z730" i="39"/>
  <c r="Z316" i="39"/>
  <c r="AC1248" i="39"/>
  <c r="AC874" i="39"/>
  <c r="AC444" i="39"/>
  <c r="AF371" i="39"/>
  <c r="AF37" i="39"/>
  <c r="AI1153" i="39"/>
  <c r="AL1238" i="39"/>
  <c r="AL722" i="39"/>
  <c r="AI1235" i="39"/>
  <c r="Q1235" i="39"/>
  <c r="AC1187" i="39"/>
  <c r="AL1187" i="39"/>
  <c r="AL788" i="39"/>
  <c r="AI788" i="39"/>
  <c r="AF788" i="39"/>
  <c r="Q523" i="39"/>
  <c r="AF523" i="39"/>
  <c r="Q430" i="39"/>
  <c r="AL430" i="39"/>
  <c r="AI430" i="39"/>
  <c r="AF430" i="39"/>
  <c r="Q249" i="39"/>
  <c r="AF249" i="39"/>
  <c r="AL249" i="39"/>
  <c r="Z338" i="39"/>
  <c r="AC530" i="39"/>
  <c r="AF1309" i="39"/>
  <c r="AI586" i="39"/>
  <c r="AI299" i="39"/>
  <c r="Q730" i="39"/>
  <c r="AL730" i="39"/>
  <c r="Q247" i="39"/>
  <c r="AI247" i="39"/>
  <c r="Z247" i="39"/>
  <c r="AC247" i="39"/>
  <c r="AL189" i="39"/>
  <c r="Q189" i="39"/>
  <c r="Z1082" i="39"/>
  <c r="Z530" i="39"/>
  <c r="AC1416" i="39"/>
  <c r="AC1268" i="39"/>
  <c r="AC1244" i="39"/>
  <c r="AC1092" i="39"/>
  <c r="AC949" i="39"/>
  <c r="AC865" i="39"/>
  <c r="AC721" i="39"/>
  <c r="AC692" i="39"/>
  <c r="AC529" i="39"/>
  <c r="AC503" i="39"/>
  <c r="AC119" i="39"/>
  <c r="AF1307" i="39"/>
  <c r="AF1044" i="39"/>
  <c r="AF692" i="39"/>
  <c r="AF586" i="39"/>
  <c r="AI673" i="39"/>
  <c r="AI494" i="39"/>
  <c r="AL1268" i="39"/>
  <c r="Q1056" i="39"/>
  <c r="Q103" i="39"/>
  <c r="AI103" i="39"/>
  <c r="AF103" i="39"/>
  <c r="AC103" i="39"/>
  <c r="AI1196" i="39"/>
  <c r="Q1196" i="39"/>
  <c r="AL1196" i="39"/>
  <c r="AL994" i="39"/>
  <c r="AI994" i="39"/>
  <c r="Z994" i="39"/>
  <c r="AL658" i="39"/>
  <c r="Z658" i="39"/>
  <c r="Q562" i="39"/>
  <c r="AI562" i="39"/>
  <c r="AI1342" i="39"/>
  <c r="AL1342" i="39"/>
  <c r="AC1342" i="39"/>
  <c r="AI1127" i="39"/>
  <c r="AL1127" i="39"/>
  <c r="Q992" i="39"/>
  <c r="AC992" i="39"/>
  <c r="AI992" i="39"/>
  <c r="Q706" i="39"/>
  <c r="AI706" i="39"/>
  <c r="Q560" i="39"/>
  <c r="AL560" i="39"/>
  <c r="Q258" i="39"/>
  <c r="AI258" i="39"/>
  <c r="AF258" i="39"/>
  <c r="AC1127" i="39"/>
  <c r="AF563" i="39"/>
  <c r="AL562" i="39"/>
  <c r="AL150" i="39"/>
  <c r="Q1315" i="39"/>
  <c r="AI1315" i="39"/>
  <c r="AL1148" i="39"/>
  <c r="AF1148" i="39"/>
  <c r="Q1100" i="39"/>
  <c r="AI1100" i="39"/>
  <c r="AF1100" i="39"/>
  <c r="AL848" i="39"/>
  <c r="AF848" i="39"/>
  <c r="AL727" i="39"/>
  <c r="AC727" i="39"/>
  <c r="AF727" i="39"/>
  <c r="Q334" i="39"/>
  <c r="AF334" i="39"/>
  <c r="Z334" i="39"/>
  <c r="AI334" i="39"/>
  <c r="AL126" i="39"/>
  <c r="AF126" i="39"/>
  <c r="AL93" i="39"/>
  <c r="Q93" i="39"/>
  <c r="AI67" i="39"/>
  <c r="Z67" i="39"/>
  <c r="AL67" i="39"/>
  <c r="AF67" i="39"/>
  <c r="Q958" i="39"/>
  <c r="AL958" i="39"/>
  <c r="AI823" i="39"/>
  <c r="AL823" i="39"/>
  <c r="AI403" i="39"/>
  <c r="AL403" i="39"/>
  <c r="Q403" i="39"/>
  <c r="Q69" i="39"/>
  <c r="AI69" i="39"/>
  <c r="Q1256" i="39"/>
  <c r="Q526" i="39"/>
  <c r="AF526" i="39"/>
  <c r="Q464" i="39"/>
  <c r="AL464" i="39"/>
  <c r="AL304" i="39"/>
  <c r="AF304" i="39"/>
  <c r="Q304" i="39"/>
  <c r="AC210" i="39"/>
  <c r="Q210" i="39"/>
  <c r="Q162" i="39"/>
  <c r="AI162" i="39"/>
  <c r="AF162" i="39"/>
  <c r="AL162" i="39"/>
  <c r="Q66" i="39"/>
  <c r="AC66" i="39"/>
  <c r="Q18" i="39"/>
  <c r="AL18" i="39"/>
  <c r="Q694" i="39"/>
  <c r="AL694" i="39"/>
  <c r="Q670" i="39"/>
  <c r="AF670" i="39"/>
  <c r="AL463" i="39"/>
  <c r="AF463" i="39"/>
  <c r="AL42" i="39"/>
  <c r="AI42" i="39"/>
  <c r="AF42" i="39"/>
  <c r="AI478" i="39"/>
  <c r="AL1097" i="39"/>
  <c r="Q1097" i="39"/>
  <c r="AC1097" i="39"/>
  <c r="AI1097" i="39"/>
  <c r="Q1191" i="39"/>
  <c r="AC1191" i="39"/>
  <c r="AI1191" i="39"/>
  <c r="AL1191" i="39"/>
  <c r="AL1109" i="39"/>
  <c r="AF1109" i="39"/>
  <c r="Q1109" i="39"/>
  <c r="AI1109" i="39"/>
  <c r="AC1109" i="39"/>
  <c r="Z1109" i="39"/>
  <c r="Q1167" i="39"/>
  <c r="AL1167" i="39"/>
  <c r="AC1167" i="39"/>
  <c r="AF1167" i="39"/>
  <c r="AI1167" i="39"/>
  <c r="Z1167" i="39"/>
  <c r="AL1410" i="39"/>
  <c r="AI1410" i="39"/>
  <c r="Q1410" i="39"/>
  <c r="Z1410" i="39"/>
  <c r="AF1410" i="39"/>
  <c r="AC1410" i="39"/>
  <c r="Z1398" i="39"/>
  <c r="AI1398" i="39"/>
  <c r="Q1398" i="39"/>
  <c r="AL1398" i="39"/>
  <c r="Z1386" i="39"/>
  <c r="AF1386" i="39"/>
  <c r="AI1386" i="39"/>
  <c r="Q1386" i="39"/>
  <c r="AL1386" i="39"/>
  <c r="AC1386" i="39"/>
  <c r="Z1374" i="39"/>
  <c r="AF1374" i="39"/>
  <c r="AL1374" i="39"/>
  <c r="Q1374" i="39"/>
  <c r="AC1374" i="39"/>
  <c r="AI1374" i="39"/>
  <c r="Q1361" i="39"/>
  <c r="Z1361" i="39"/>
  <c r="AL1361" i="39"/>
  <c r="AF1361" i="39"/>
  <c r="AI1361" i="39"/>
  <c r="AC1361" i="39"/>
  <c r="Q1349" i="39"/>
  <c r="Z1349" i="39"/>
  <c r="AI1349" i="39"/>
  <c r="AF1349" i="39"/>
  <c r="AL1349" i="39"/>
  <c r="AC1349" i="39"/>
  <c r="AL1337" i="39"/>
  <c r="Z1337" i="39"/>
  <c r="AI1337" i="39"/>
  <c r="AF1337" i="39"/>
  <c r="Z1325" i="39"/>
  <c r="AI1325" i="39"/>
  <c r="Q1325" i="39"/>
  <c r="AC1325" i="39"/>
  <c r="AL1325" i="39"/>
  <c r="Z1313" i="39"/>
  <c r="AL1313" i="39"/>
  <c r="Q1313" i="39"/>
  <c r="AC1313" i="39"/>
  <c r="AI1313" i="39"/>
  <c r="Q1301" i="39"/>
  <c r="AF1301" i="39"/>
  <c r="Z1301" i="39"/>
  <c r="AI1301" i="39"/>
  <c r="AC1301" i="39"/>
  <c r="AL1301" i="39"/>
  <c r="AI1289" i="39"/>
  <c r="Z1289" i="39"/>
  <c r="AF1289" i="39"/>
  <c r="AL1289" i="39"/>
  <c r="Q1289" i="39"/>
  <c r="AC1289" i="39"/>
  <c r="Z1277" i="39"/>
  <c r="Q1277" i="39"/>
  <c r="AI1277" i="39"/>
  <c r="AC1277" i="39"/>
  <c r="AL1277" i="39"/>
  <c r="Q1266" i="39"/>
  <c r="AL1266" i="39"/>
  <c r="Z1266" i="39"/>
  <c r="AF1266" i="39"/>
  <c r="AI1266" i="39"/>
  <c r="Z1254" i="39"/>
  <c r="AI1254" i="39"/>
  <c r="AF1254" i="39"/>
  <c r="AL1254" i="39"/>
  <c r="Q1254" i="39"/>
  <c r="AC1254" i="39"/>
  <c r="AI1242" i="39"/>
  <c r="Q1242" i="39"/>
  <c r="Z1242" i="39"/>
  <c r="AC1242" i="39"/>
  <c r="AL1242" i="39"/>
  <c r="AF1242" i="39"/>
  <c r="Q1230" i="39"/>
  <c r="AL1230" i="39"/>
  <c r="Z1230" i="39"/>
  <c r="AF1230" i="39"/>
  <c r="Z1218" i="39"/>
  <c r="AI1218" i="39"/>
  <c r="AF1218" i="39"/>
  <c r="AL1218" i="39"/>
  <c r="AC1218" i="39"/>
  <c r="Q1206" i="39"/>
  <c r="Z1206" i="39"/>
  <c r="AI1206" i="39"/>
  <c r="AL1206" i="39"/>
  <c r="AF1206" i="39"/>
  <c r="AC1206" i="39"/>
  <c r="Q1194" i="39"/>
  <c r="AL1194" i="39"/>
  <c r="Z1194" i="39"/>
  <c r="AC1194" i="39"/>
  <c r="AF1194" i="39"/>
  <c r="AI1194" i="39"/>
  <c r="Q1182" i="39"/>
  <c r="AL1182" i="39"/>
  <c r="Z1182" i="39"/>
  <c r="AI1182" i="39"/>
  <c r="AC1182" i="39"/>
  <c r="AF1182" i="39"/>
  <c r="Z1170" i="39"/>
  <c r="AF1170" i="39"/>
  <c r="Q1170" i="39"/>
  <c r="AC1170" i="39"/>
  <c r="AI1170" i="39"/>
  <c r="AF1158" i="39"/>
  <c r="Z1158" i="39"/>
  <c r="Q1158" i="39"/>
  <c r="AL1158" i="39"/>
  <c r="AI1146" i="39"/>
  <c r="Q1146" i="39"/>
  <c r="Z1146" i="39"/>
  <c r="AF1146" i="39"/>
  <c r="AC1146" i="39"/>
  <c r="Z1134" i="39"/>
  <c r="AL1134" i="39"/>
  <c r="AC1134" i="39"/>
  <c r="Q1122" i="39"/>
  <c r="AL1122" i="39"/>
  <c r="Z1122" i="39"/>
  <c r="AF1122" i="39"/>
  <c r="AC1122" i="39"/>
  <c r="AI1122" i="39"/>
  <c r="Q1110" i="39"/>
  <c r="Z1110" i="39"/>
  <c r="AI1110" i="39"/>
  <c r="AL1110" i="39"/>
  <c r="AC1110" i="39"/>
  <c r="AF1110" i="39"/>
  <c r="Z1098" i="39"/>
  <c r="Q1098" i="39"/>
  <c r="AL1098" i="39"/>
  <c r="AI1098" i="39"/>
  <c r="Q1086" i="39"/>
  <c r="Z1086" i="39"/>
  <c r="AL1086" i="39"/>
  <c r="AI1086" i="39"/>
  <c r="AC1086" i="39"/>
  <c r="AF1086" i="39"/>
  <c r="AI1074" i="39"/>
  <c r="Z1074" i="39"/>
  <c r="AF1074" i="39"/>
  <c r="Q1074" i="39"/>
  <c r="AC1074" i="39"/>
  <c r="AL1074" i="39"/>
  <c r="AL1062" i="39"/>
  <c r="AF1062" i="39"/>
  <c r="Z1062" i="39"/>
  <c r="AC1062" i="39"/>
  <c r="AL1050" i="39"/>
  <c r="AI1050" i="39"/>
  <c r="Z1050" i="39"/>
  <c r="Q1050" i="39"/>
  <c r="AC1050" i="39"/>
  <c r="AF1050" i="39"/>
  <c r="AL1038" i="39"/>
  <c r="Z1038" i="39"/>
  <c r="AC1038" i="39"/>
  <c r="AF1038" i="39"/>
  <c r="Q1038" i="39"/>
  <c r="AI1038" i="39"/>
  <c r="AL1026" i="39"/>
  <c r="Q1026" i="39"/>
  <c r="Z1026" i="39"/>
  <c r="AF1026" i="39"/>
  <c r="AC1026" i="39"/>
  <c r="AI1026" i="39"/>
  <c r="Q1014" i="39"/>
  <c r="AL1014" i="39"/>
  <c r="Z1014" i="39"/>
  <c r="AI1014" i="39"/>
  <c r="AF1014" i="39"/>
  <c r="AC1014" i="39"/>
  <c r="AL1002" i="39"/>
  <c r="AI1002" i="39"/>
  <c r="Q1002" i="39"/>
  <c r="AC1002" i="39"/>
  <c r="Z1002" i="39"/>
  <c r="AF1002" i="39"/>
  <c r="AL990" i="39"/>
  <c r="Z990" i="39"/>
  <c r="Q990" i="39"/>
  <c r="AC990" i="39"/>
  <c r="AF990" i="39"/>
  <c r="AI990" i="39"/>
  <c r="AL978" i="39"/>
  <c r="Q978" i="39"/>
  <c r="AI978" i="39"/>
  <c r="AF978" i="39"/>
  <c r="Z978" i="39"/>
  <c r="AC978" i="39"/>
  <c r="Q966" i="39"/>
  <c r="AL966" i="39"/>
  <c r="AF966" i="39"/>
  <c r="Z966" i="39"/>
  <c r="AC966" i="39"/>
  <c r="AI966" i="39"/>
  <c r="AL954" i="39"/>
  <c r="Q954" i="39"/>
  <c r="Z954" i="39"/>
  <c r="AI954" i="39"/>
  <c r="AF954" i="39"/>
  <c r="AL942" i="39"/>
  <c r="Q942" i="39"/>
  <c r="Z942" i="39"/>
  <c r="AC942" i="39"/>
  <c r="AI942" i="39"/>
  <c r="AF942" i="39"/>
  <c r="AL930" i="39"/>
  <c r="Z930" i="39"/>
  <c r="Q930" i="39"/>
  <c r="AC930" i="39"/>
  <c r="AI930" i="39"/>
  <c r="AF930" i="39"/>
  <c r="Q918" i="39"/>
  <c r="AL918" i="39"/>
  <c r="Z918" i="39"/>
  <c r="AI918" i="39"/>
  <c r="AF918" i="39"/>
  <c r="Q906" i="39"/>
  <c r="AL906" i="39"/>
  <c r="AI906" i="39"/>
  <c r="Z906" i="39"/>
  <c r="AC906" i="39"/>
  <c r="Q894" i="39"/>
  <c r="AL894" i="39"/>
  <c r="AF894" i="39"/>
  <c r="Z894" i="39"/>
  <c r="AI894" i="39"/>
  <c r="AC894" i="39"/>
  <c r="AL882" i="39"/>
  <c r="Z882" i="39"/>
  <c r="AF882" i="39"/>
  <c r="AC882" i="39"/>
  <c r="AI882" i="39"/>
  <c r="Q882" i="39"/>
  <c r="AL870" i="39"/>
  <c r="AI870" i="39"/>
  <c r="Z870" i="39"/>
  <c r="Q870" i="39"/>
  <c r="AC870" i="39"/>
  <c r="AF870" i="39"/>
  <c r="AL858" i="39"/>
  <c r="AI858" i="39"/>
  <c r="AC858" i="39"/>
  <c r="Z858" i="39"/>
  <c r="AF858" i="39"/>
  <c r="Q858" i="39"/>
  <c r="Q846" i="39"/>
  <c r="AL846" i="39"/>
  <c r="Z846" i="39"/>
  <c r="AI846" i="39"/>
  <c r="AC846" i="39"/>
  <c r="AF846" i="39"/>
  <c r="AL834" i="39"/>
  <c r="AF834" i="39"/>
  <c r="Z834" i="39"/>
  <c r="Q834" i="39"/>
  <c r="AI834" i="39"/>
  <c r="AC834" i="39"/>
  <c r="AL822" i="39"/>
  <c r="Q822" i="39"/>
  <c r="Z822" i="39"/>
  <c r="AF822" i="39"/>
  <c r="AC822" i="39"/>
  <c r="AI822" i="39"/>
  <c r="AL810" i="39"/>
  <c r="Q810" i="39"/>
  <c r="AI810" i="39"/>
  <c r="Z810" i="39"/>
  <c r="AC810" i="39"/>
  <c r="AF810" i="39"/>
  <c r="AL798" i="39"/>
  <c r="Q798" i="39"/>
  <c r="AF798" i="39"/>
  <c r="Z798" i="39"/>
  <c r="AI798" i="39"/>
  <c r="Q786" i="39"/>
  <c r="AL786" i="39"/>
  <c r="Z786" i="39"/>
  <c r="AC786" i="39"/>
  <c r="AF786" i="39"/>
  <c r="AI786" i="39"/>
  <c r="Q774" i="39"/>
  <c r="AL774" i="39"/>
  <c r="Z774" i="39"/>
  <c r="AC774" i="39"/>
  <c r="Q762" i="39"/>
  <c r="AL762" i="39"/>
  <c r="Z762" i="39"/>
  <c r="AI762" i="39"/>
  <c r="AC762" i="39"/>
  <c r="AF762" i="39"/>
  <c r="AL750" i="39"/>
  <c r="Q750" i="39"/>
  <c r="Z750" i="39"/>
  <c r="AI750" i="39"/>
  <c r="AF750" i="39"/>
  <c r="AC750" i="39"/>
  <c r="AL738" i="39"/>
  <c r="AI738" i="39"/>
  <c r="Z738" i="39"/>
  <c r="Q738" i="39"/>
  <c r="AC738" i="39"/>
  <c r="Q726" i="39"/>
  <c r="AL726" i="39"/>
  <c r="Z726" i="39"/>
  <c r="AF726" i="39"/>
  <c r="AC726" i="39"/>
  <c r="AI726" i="39"/>
  <c r="AL714" i="39"/>
  <c r="AI714" i="39"/>
  <c r="Q714" i="39"/>
  <c r="AF714" i="39"/>
  <c r="AC714" i="39"/>
  <c r="Z714" i="39"/>
  <c r="AL702" i="39"/>
  <c r="Q702" i="39"/>
  <c r="AI702" i="39"/>
  <c r="Z702" i="39"/>
  <c r="AF702" i="39"/>
  <c r="AC702" i="39"/>
  <c r="AL690" i="39"/>
  <c r="AF690" i="39"/>
  <c r="Z690" i="39"/>
  <c r="AI690" i="39"/>
  <c r="Q690" i="39"/>
  <c r="AC690" i="39"/>
  <c r="Q678" i="39"/>
  <c r="AL678" i="39"/>
  <c r="Z678" i="39"/>
  <c r="AI678" i="39"/>
  <c r="AC678" i="39"/>
  <c r="AL666" i="39"/>
  <c r="Z666" i="39"/>
  <c r="Q666" i="39"/>
  <c r="AI666" i="39"/>
  <c r="AF666" i="39"/>
  <c r="AL654" i="39"/>
  <c r="Z654" i="39"/>
  <c r="Q654" i="39"/>
  <c r="AC654" i="39"/>
  <c r="AL642" i="39"/>
  <c r="Q642" i="39"/>
  <c r="Z642" i="39"/>
  <c r="AI642" i="39"/>
  <c r="AC642" i="39"/>
  <c r="AF642" i="39"/>
  <c r="Q630" i="39"/>
  <c r="AL630" i="39"/>
  <c r="AI630" i="39"/>
  <c r="AF630" i="39"/>
  <c r="Z630" i="39"/>
  <c r="AC630" i="39"/>
  <c r="Q618" i="39"/>
  <c r="AL618" i="39"/>
  <c r="AI618" i="39"/>
  <c r="Z618" i="39"/>
  <c r="AF618" i="39"/>
  <c r="AC618" i="39"/>
  <c r="Q606" i="39"/>
  <c r="AL606" i="39"/>
  <c r="Z606" i="39"/>
  <c r="AI606" i="39"/>
  <c r="AF606" i="39"/>
  <c r="AL594" i="39"/>
  <c r="Z594" i="39"/>
  <c r="Q594" i="39"/>
  <c r="AF594" i="39"/>
  <c r="AC594" i="39"/>
  <c r="AL582" i="39"/>
  <c r="Q582" i="39"/>
  <c r="AI582" i="39"/>
  <c r="Z582" i="39"/>
  <c r="AF582" i="39"/>
  <c r="AC582" i="39"/>
  <c r="AL570" i="39"/>
  <c r="Q570" i="39"/>
  <c r="AI570" i="39"/>
  <c r="AC570" i="39"/>
  <c r="Z570" i="39"/>
  <c r="Q558" i="39"/>
  <c r="AL558" i="39"/>
  <c r="AI558" i="39"/>
  <c r="Z558" i="39"/>
  <c r="AC558" i="39"/>
  <c r="AF558" i="39"/>
  <c r="AL546" i="39"/>
  <c r="AF546" i="39"/>
  <c r="Q546" i="39"/>
  <c r="Z546" i="39"/>
  <c r="AI546" i="39"/>
  <c r="AC546" i="39"/>
  <c r="AL534" i="39"/>
  <c r="AI534" i="39"/>
  <c r="AF534" i="39"/>
  <c r="Z534" i="39"/>
  <c r="AC534" i="39"/>
  <c r="Q534" i="39"/>
  <c r="AL522" i="39"/>
  <c r="Q522" i="39"/>
  <c r="Z522" i="39"/>
  <c r="AI522" i="39"/>
  <c r="AF522" i="39"/>
  <c r="AC522" i="39"/>
  <c r="AL510" i="39"/>
  <c r="Z510" i="39"/>
  <c r="AF510" i="39"/>
  <c r="Q510" i="39"/>
  <c r="AI510" i="39"/>
  <c r="Q498" i="39"/>
  <c r="AL498" i="39"/>
  <c r="Z498" i="39"/>
  <c r="AC498" i="39"/>
  <c r="AF498" i="39"/>
  <c r="Q486" i="39"/>
  <c r="AL486" i="39"/>
  <c r="Z486" i="39"/>
  <c r="AF486" i="39"/>
  <c r="AI486" i="39"/>
  <c r="AC486" i="39"/>
  <c r="Q474" i="39"/>
  <c r="AL474" i="39"/>
  <c r="Z474" i="39"/>
  <c r="AF474" i="39"/>
  <c r="AC474" i="39"/>
  <c r="AL462" i="39"/>
  <c r="AF462" i="39"/>
  <c r="Z462" i="39"/>
  <c r="Q462" i="39"/>
  <c r="AI462" i="39"/>
  <c r="AL450" i="39"/>
  <c r="Z450" i="39"/>
  <c r="AI450" i="39"/>
  <c r="AF450" i="39"/>
  <c r="Q450" i="39"/>
  <c r="Q438" i="39"/>
  <c r="AL438" i="39"/>
  <c r="Z438" i="39"/>
  <c r="AI438" i="39"/>
  <c r="AF438" i="39"/>
  <c r="AC438" i="39"/>
  <c r="AL426" i="39"/>
  <c r="AI426" i="39"/>
  <c r="AC426" i="39"/>
  <c r="Z426" i="39"/>
  <c r="AF426" i="39"/>
  <c r="Q426" i="39"/>
  <c r="AL414" i="39"/>
  <c r="AI414" i="39"/>
  <c r="Q414" i="39"/>
  <c r="Z414" i="39"/>
  <c r="AC414" i="39"/>
  <c r="AF414" i="39"/>
  <c r="AL401" i="39"/>
  <c r="Q401" i="39"/>
  <c r="AF401" i="39"/>
  <c r="AI401" i="39"/>
  <c r="Z401" i="39"/>
  <c r="AC401" i="39"/>
  <c r="Q389" i="39"/>
  <c r="AL389" i="39"/>
  <c r="Z389" i="39"/>
  <c r="AC389" i="39"/>
  <c r="AF389" i="39"/>
  <c r="AL377" i="39"/>
  <c r="Q377" i="39"/>
  <c r="Z377" i="39"/>
  <c r="AI377" i="39"/>
  <c r="AF377" i="39"/>
  <c r="AC377" i="39"/>
  <c r="AL366" i="39"/>
  <c r="AI366" i="39"/>
  <c r="AF366" i="39"/>
  <c r="Z366" i="39"/>
  <c r="Q366" i="39"/>
  <c r="AC366" i="39"/>
  <c r="AL354" i="39"/>
  <c r="AI354" i="39"/>
  <c r="Z354" i="39"/>
  <c r="AF354" i="39"/>
  <c r="Q354" i="39"/>
  <c r="Q342" i="39"/>
  <c r="AL342" i="39"/>
  <c r="AI342" i="39"/>
  <c r="Z342" i="39"/>
  <c r="AC342" i="39"/>
  <c r="Q329" i="39"/>
  <c r="AL329" i="39"/>
  <c r="Z329" i="39"/>
  <c r="AI329" i="39"/>
  <c r="AF329" i="39"/>
  <c r="Q315" i="39"/>
  <c r="AL315" i="39"/>
  <c r="Z315" i="39"/>
  <c r="AI315" i="39"/>
  <c r="AC315" i="39"/>
  <c r="AL303" i="39"/>
  <c r="Q303" i="39"/>
  <c r="AI303" i="39"/>
  <c r="Z303" i="39"/>
  <c r="AF303" i="39"/>
  <c r="AC303" i="39"/>
  <c r="AL293" i="39"/>
  <c r="Q293" i="39"/>
  <c r="Z293" i="39"/>
  <c r="AC293" i="39"/>
  <c r="AF293" i="39"/>
  <c r="AI293" i="39"/>
  <c r="AL281" i="39"/>
  <c r="AI281" i="39"/>
  <c r="AF281" i="39"/>
  <c r="AC281" i="39"/>
  <c r="Z281" i="39"/>
  <c r="Q281" i="39"/>
  <c r="Q269" i="39"/>
  <c r="AL269" i="39"/>
  <c r="AI269" i="39"/>
  <c r="Z269" i="39"/>
  <c r="AF269" i="39"/>
  <c r="AC269" i="39"/>
  <c r="AL257" i="39"/>
  <c r="AF257" i="39"/>
  <c r="Z257" i="39"/>
  <c r="AC257" i="39"/>
  <c r="Q257" i="39"/>
  <c r="AL245" i="39"/>
  <c r="Q245" i="39"/>
  <c r="AI245" i="39"/>
  <c r="Z245" i="39"/>
  <c r="AC245" i="39"/>
  <c r="AF245" i="39"/>
  <c r="AL233" i="39"/>
  <c r="Q233" i="39"/>
  <c r="Z233" i="39"/>
  <c r="AI233" i="39"/>
  <c r="AC233" i="39"/>
  <c r="AL221" i="39"/>
  <c r="Q221" i="39"/>
  <c r="Z221" i="39"/>
  <c r="AC221" i="39"/>
  <c r="AF221" i="39"/>
  <c r="AI221" i="39"/>
  <c r="Q209" i="39"/>
  <c r="AL209" i="39"/>
  <c r="AI209" i="39"/>
  <c r="Z209" i="39"/>
  <c r="AF209" i="39"/>
  <c r="Q197" i="39"/>
  <c r="AL197" i="39"/>
  <c r="AF197" i="39"/>
  <c r="Z197" i="39"/>
  <c r="AC197" i="39"/>
  <c r="AI197" i="39"/>
  <c r="Q185" i="39"/>
  <c r="AL185" i="39"/>
  <c r="AI185" i="39"/>
  <c r="Z185" i="39"/>
  <c r="AC185" i="39"/>
  <c r="AF185" i="39"/>
  <c r="AL173" i="39"/>
  <c r="Q173" i="39"/>
  <c r="Z173" i="39"/>
  <c r="AI173" i="39"/>
  <c r="AF173" i="39"/>
  <c r="AC173" i="39"/>
  <c r="AL161" i="39"/>
  <c r="Z161" i="39"/>
  <c r="Q161" i="39"/>
  <c r="AI161" i="39"/>
  <c r="AF161" i="39"/>
  <c r="AL149" i="39"/>
  <c r="Z149" i="39"/>
  <c r="AF149" i="39"/>
  <c r="AI149" i="39"/>
  <c r="AC149" i="39"/>
  <c r="AL137" i="39"/>
  <c r="AI137" i="39"/>
  <c r="AF137" i="39"/>
  <c r="AC137" i="39"/>
  <c r="Z137" i="39"/>
  <c r="Q137" i="39"/>
  <c r="AL125" i="39"/>
  <c r="AI125" i="39"/>
  <c r="Z125" i="39"/>
  <c r="AC125" i="39"/>
  <c r="Q125" i="39"/>
  <c r="Q113" i="39"/>
  <c r="AL113" i="39"/>
  <c r="AF113" i="39"/>
  <c r="Z113" i="39"/>
  <c r="AI113" i="39"/>
  <c r="AC113" i="39"/>
  <c r="AL101" i="39"/>
  <c r="Z101" i="39"/>
  <c r="Q101" i="39"/>
  <c r="AF101" i="39"/>
  <c r="AI101" i="39"/>
  <c r="AL89" i="39"/>
  <c r="Q89" i="39"/>
  <c r="Z89" i="39"/>
  <c r="AC89" i="39"/>
  <c r="AI89" i="39"/>
  <c r="AF89" i="39"/>
  <c r="AL77" i="39"/>
  <c r="AI77" i="39"/>
  <c r="Z77" i="39"/>
  <c r="Q77" i="39"/>
  <c r="AF77" i="39"/>
  <c r="AL65" i="39"/>
  <c r="Q65" i="39"/>
  <c r="Z65" i="39"/>
  <c r="AI65" i="39"/>
  <c r="AF65" i="39"/>
  <c r="AC65" i="39"/>
  <c r="AL53" i="39"/>
  <c r="Q53" i="39"/>
  <c r="AF53" i="39"/>
  <c r="Z53" i="39"/>
  <c r="AC53" i="39"/>
  <c r="Q41" i="39"/>
  <c r="AL41" i="39"/>
  <c r="Z41" i="39"/>
  <c r="AI41" i="39"/>
  <c r="AC41" i="39"/>
  <c r="AL29" i="39"/>
  <c r="Z29" i="39"/>
  <c r="AI29" i="39"/>
  <c r="AF29" i="39"/>
  <c r="AC29" i="39"/>
  <c r="Q29" i="39"/>
  <c r="AL17" i="39"/>
  <c r="Q17" i="39"/>
  <c r="Z17" i="39"/>
  <c r="AI17" i="39"/>
  <c r="AC17" i="39"/>
  <c r="AC1230" i="39"/>
  <c r="AC101" i="39"/>
  <c r="AL1170" i="39"/>
  <c r="Q1134" i="39"/>
  <c r="Q1062" i="39"/>
  <c r="AL1409" i="39"/>
  <c r="AF1409" i="39"/>
  <c r="Q1409" i="39"/>
  <c r="AC1409" i="39"/>
  <c r="Z1409" i="39"/>
  <c r="Q1397" i="39"/>
  <c r="AL1397" i="39"/>
  <c r="AF1397" i="39"/>
  <c r="AC1397" i="39"/>
  <c r="AI1397" i="39"/>
  <c r="AL1385" i="39"/>
  <c r="Q1385" i="39"/>
  <c r="AF1385" i="39"/>
  <c r="AI1385" i="39"/>
  <c r="AC1385" i="39"/>
  <c r="Z1385" i="39"/>
  <c r="AL1373" i="39"/>
  <c r="AF1373" i="39"/>
  <c r="Q1373" i="39"/>
  <c r="AI1373" i="39"/>
  <c r="Z1373" i="39"/>
  <c r="AC1373" i="39"/>
  <c r="Q1360" i="39"/>
  <c r="AL1360" i="39"/>
  <c r="AF1360" i="39"/>
  <c r="AC1360" i="39"/>
  <c r="Q1348" i="39"/>
  <c r="AL1348" i="39"/>
  <c r="AF1348" i="39"/>
  <c r="AC1348" i="39"/>
  <c r="Z1348" i="39"/>
  <c r="AI1348" i="39"/>
  <c r="AL1336" i="39"/>
  <c r="AF1336" i="39"/>
  <c r="Q1336" i="39"/>
  <c r="Z1336" i="39"/>
  <c r="AC1336" i="39"/>
  <c r="AL1324" i="39"/>
  <c r="AI1324" i="39"/>
  <c r="AF1324" i="39"/>
  <c r="AC1324" i="39"/>
  <c r="Q1324" i="39"/>
  <c r="Z1324" i="39"/>
  <c r="AL1312" i="39"/>
  <c r="AF1312" i="39"/>
  <c r="AI1312" i="39"/>
  <c r="Z1312" i="39"/>
  <c r="AC1312" i="39"/>
  <c r="AL1300" i="39"/>
  <c r="AF1300" i="39"/>
  <c r="AI1300" i="39"/>
  <c r="AC1300" i="39"/>
  <c r="Q1300" i="39"/>
  <c r="Z1300" i="39"/>
  <c r="Q1288" i="39"/>
  <c r="AL1288" i="39"/>
  <c r="AF1288" i="39"/>
  <c r="AC1288" i="39"/>
  <c r="AI1288" i="39"/>
  <c r="Q1265" i="39"/>
  <c r="AL1265" i="39"/>
  <c r="AF1265" i="39"/>
  <c r="Z1265" i="39"/>
  <c r="AI1265" i="39"/>
  <c r="AL1253" i="39"/>
  <c r="AF1253" i="39"/>
  <c r="AI1253" i="39"/>
  <c r="AC1253" i="39"/>
  <c r="Z1253" i="39"/>
  <c r="Q1253" i="39"/>
  <c r="AL1241" i="39"/>
  <c r="AF1241" i="39"/>
  <c r="AI1241" i="39"/>
  <c r="AC1241" i="39"/>
  <c r="Z1241" i="39"/>
  <c r="Q1241" i="39"/>
  <c r="Q1229" i="39"/>
  <c r="AL1229" i="39"/>
  <c r="AF1229" i="39"/>
  <c r="Z1229" i="39"/>
  <c r="Q1217" i="39"/>
  <c r="AL1217" i="39"/>
  <c r="AF1217" i="39"/>
  <c r="AI1217" i="39"/>
  <c r="Z1217" i="39"/>
  <c r="AC1217" i="39"/>
  <c r="AL1205" i="39"/>
  <c r="AF1205" i="39"/>
  <c r="Q1205" i="39"/>
  <c r="AI1205" i="39"/>
  <c r="AC1205" i="39"/>
  <c r="Z1205" i="39"/>
  <c r="AL1193" i="39"/>
  <c r="AF1193" i="39"/>
  <c r="Q1193" i="39"/>
  <c r="AI1193" i="39"/>
  <c r="AL1181" i="39"/>
  <c r="AF1181" i="39"/>
  <c r="AI1181" i="39"/>
  <c r="AC1181" i="39"/>
  <c r="Q1181" i="39"/>
  <c r="Z1181" i="39"/>
  <c r="AL1169" i="39"/>
  <c r="AF1169" i="39"/>
  <c r="AI1169" i="39"/>
  <c r="Z1169" i="39"/>
  <c r="Q1169" i="39"/>
  <c r="AC1169" i="39"/>
  <c r="Q1157" i="39"/>
  <c r="AL1157" i="39"/>
  <c r="AF1157" i="39"/>
  <c r="Z1157" i="39"/>
  <c r="Q1145" i="39"/>
  <c r="AL1145" i="39"/>
  <c r="AI1145" i="39"/>
  <c r="AF1145" i="39"/>
  <c r="Z1145" i="39"/>
  <c r="AC1145" i="39"/>
  <c r="AI1133" i="39"/>
  <c r="AL1133" i="39"/>
  <c r="AF1133" i="39"/>
  <c r="Q1133" i="39"/>
  <c r="AC1133" i="39"/>
  <c r="Z1133" i="39"/>
  <c r="AL1085" i="39"/>
  <c r="Q1085" i="39"/>
  <c r="AI1085" i="39"/>
  <c r="Z1085" i="39"/>
  <c r="AF1085" i="39"/>
  <c r="AC1085" i="39"/>
  <c r="Q1073" i="39"/>
  <c r="AL1073" i="39"/>
  <c r="AC1073" i="39"/>
  <c r="AI1073" i="39"/>
  <c r="Q1061" i="39"/>
  <c r="AL1061" i="39"/>
  <c r="Z1061" i="39"/>
  <c r="AF1061" i="39"/>
  <c r="Q1049" i="39"/>
  <c r="AI1049" i="39"/>
  <c r="AF1049" i="39"/>
  <c r="AL1049" i="39"/>
  <c r="Z1049" i="39"/>
  <c r="AC1049" i="39"/>
  <c r="AL1037" i="39"/>
  <c r="Q1037" i="39"/>
  <c r="AC1037" i="39"/>
  <c r="AF1037" i="39"/>
  <c r="AI1037" i="39"/>
  <c r="AL1025" i="39"/>
  <c r="AC1025" i="39"/>
  <c r="Z1025" i="39"/>
  <c r="AF1025" i="39"/>
  <c r="AF1013" i="39"/>
  <c r="Q1013" i="39"/>
  <c r="AI1013" i="39"/>
  <c r="AL1013" i="39"/>
  <c r="AC1013" i="39"/>
  <c r="Q1001" i="39"/>
  <c r="AI1001" i="39"/>
  <c r="AF1001" i="39"/>
  <c r="AC1001" i="39"/>
  <c r="AL1001" i="39"/>
  <c r="AL989" i="39"/>
  <c r="AI989" i="39"/>
  <c r="Q989" i="39"/>
  <c r="AC989" i="39"/>
  <c r="Z989" i="39"/>
  <c r="AF989" i="39"/>
  <c r="Q977" i="39"/>
  <c r="AC977" i="39"/>
  <c r="AI977" i="39"/>
  <c r="Z977" i="39"/>
  <c r="AL977" i="39"/>
  <c r="AF977" i="39"/>
  <c r="AF965" i="39"/>
  <c r="AI965" i="39"/>
  <c r="AL965" i="39"/>
  <c r="Z965" i="39"/>
  <c r="AC965" i="39"/>
  <c r="Q965" i="39"/>
  <c r="AL953" i="39"/>
  <c r="AI953" i="39"/>
  <c r="AF953" i="39"/>
  <c r="Q953" i="39"/>
  <c r="Z953" i="39"/>
  <c r="Q941" i="39"/>
  <c r="AI941" i="39"/>
  <c r="Z941" i="39"/>
  <c r="AL941" i="39"/>
  <c r="AC941" i="39"/>
  <c r="AF941" i="39"/>
  <c r="Q929" i="39"/>
  <c r="AC929" i="39"/>
  <c r="AI929" i="39"/>
  <c r="AF929" i="39"/>
  <c r="AL929" i="39"/>
  <c r="Q917" i="39"/>
  <c r="AL917" i="39"/>
  <c r="AI917" i="39"/>
  <c r="Z917" i="39"/>
  <c r="AF917" i="39"/>
  <c r="Q905" i="39"/>
  <c r="AL905" i="39"/>
  <c r="AI905" i="39"/>
  <c r="AC905" i="39"/>
  <c r="Z905" i="39"/>
  <c r="Q893" i="39"/>
  <c r="AL893" i="39"/>
  <c r="AI893" i="39"/>
  <c r="Z893" i="39"/>
  <c r="AF893" i="39"/>
  <c r="AC893" i="39"/>
  <c r="Q881" i="39"/>
  <c r="AF881" i="39"/>
  <c r="AI881" i="39"/>
  <c r="AC881" i="39"/>
  <c r="Z881" i="39"/>
  <c r="AL881" i="39"/>
  <c r="Q869" i="39"/>
  <c r="AL869" i="39"/>
  <c r="AF869" i="39"/>
  <c r="AC869" i="39"/>
  <c r="Z869" i="39"/>
  <c r="AL857" i="39"/>
  <c r="AI857" i="39"/>
  <c r="AC857" i="39"/>
  <c r="AF857" i="39"/>
  <c r="Q857" i="39"/>
  <c r="Q845" i="39"/>
  <c r="AI845" i="39"/>
  <c r="AL845" i="39"/>
  <c r="AC845" i="39"/>
  <c r="Z845" i="39"/>
  <c r="AF845" i="39"/>
  <c r="Q833" i="39"/>
  <c r="AC833" i="39"/>
  <c r="AL833" i="39"/>
  <c r="AI833" i="39"/>
  <c r="Z833" i="39"/>
  <c r="AL821" i="39"/>
  <c r="AF821" i="39"/>
  <c r="AC821" i="39"/>
  <c r="Q821" i="39"/>
  <c r="AI821" i="39"/>
  <c r="Z821" i="39"/>
  <c r="Q809" i="39"/>
  <c r="AF809" i="39"/>
  <c r="AC809" i="39"/>
  <c r="AL809" i="39"/>
  <c r="AI809" i="39"/>
  <c r="AI797" i="39"/>
  <c r="Z797" i="39"/>
  <c r="AL797" i="39"/>
  <c r="Q797" i="39"/>
  <c r="AC797" i="39"/>
  <c r="Q785" i="39"/>
  <c r="AI785" i="39"/>
  <c r="AF785" i="39"/>
  <c r="Z785" i="39"/>
  <c r="AC785" i="39"/>
  <c r="AL785" i="39"/>
  <c r="Q773" i="39"/>
  <c r="AF773" i="39"/>
  <c r="AL773" i="39"/>
  <c r="AC773" i="39"/>
  <c r="Z773" i="39"/>
  <c r="Q761" i="39"/>
  <c r="AL761" i="39"/>
  <c r="AI761" i="39"/>
  <c r="AF761" i="39"/>
  <c r="Q749" i="39"/>
  <c r="AL749" i="39"/>
  <c r="AI749" i="39"/>
  <c r="AC749" i="39"/>
  <c r="AF749" i="39"/>
  <c r="Z749" i="39"/>
  <c r="Q737" i="39"/>
  <c r="AL737" i="39"/>
  <c r="Z737" i="39"/>
  <c r="AC737" i="39"/>
  <c r="AI737" i="39"/>
  <c r="AL725" i="39"/>
  <c r="AI725" i="39"/>
  <c r="AC725" i="39"/>
  <c r="Q725" i="39"/>
  <c r="AF725" i="39"/>
  <c r="Q713" i="39"/>
  <c r="Z713" i="39"/>
  <c r="AC713" i="39"/>
  <c r="AL713" i="39"/>
  <c r="AI713" i="39"/>
  <c r="AI701" i="39"/>
  <c r="Q701" i="39"/>
  <c r="AF701" i="39"/>
  <c r="AC701" i="39"/>
  <c r="Z701" i="39"/>
  <c r="AI689" i="39"/>
  <c r="AC689" i="39"/>
  <c r="AL689" i="39"/>
  <c r="Z689" i="39"/>
  <c r="AF689" i="39"/>
  <c r="AF677" i="39"/>
  <c r="AL677" i="39"/>
  <c r="AC677" i="39"/>
  <c r="Q677" i="39"/>
  <c r="AL665" i="39"/>
  <c r="AI665" i="39"/>
  <c r="Q665" i="39"/>
  <c r="AF665" i="39"/>
  <c r="AC665" i="39"/>
  <c r="Z665" i="39"/>
  <c r="AI653" i="39"/>
  <c r="Z653" i="39"/>
  <c r="Q653" i="39"/>
  <c r="AL653" i="39"/>
  <c r="AC653" i="39"/>
  <c r="AL641" i="39"/>
  <c r="AI641" i="39"/>
  <c r="AC641" i="39"/>
  <c r="AF641" i="39"/>
  <c r="AC629" i="39"/>
  <c r="AF629" i="39"/>
  <c r="AI629" i="39"/>
  <c r="Z629" i="39"/>
  <c r="AL629" i="39"/>
  <c r="Q629" i="39"/>
  <c r="Q617" i="39"/>
  <c r="AF617" i="39"/>
  <c r="AL617" i="39"/>
  <c r="Z617" i="39"/>
  <c r="AI617" i="39"/>
  <c r="AC617" i="39"/>
  <c r="Q605" i="39"/>
  <c r="AL605" i="39"/>
  <c r="Z605" i="39"/>
  <c r="AI605" i="39"/>
  <c r="AF605" i="39"/>
  <c r="AI593" i="39"/>
  <c r="Q593" i="39"/>
  <c r="AF593" i="39"/>
  <c r="AC593" i="39"/>
  <c r="Q581" i="39"/>
  <c r="AC581" i="39"/>
  <c r="AI581" i="39"/>
  <c r="Z581" i="39"/>
  <c r="AF581" i="39"/>
  <c r="AL581" i="39"/>
  <c r="Q569" i="39"/>
  <c r="AL569" i="39"/>
  <c r="AC569" i="39"/>
  <c r="AI569" i="39"/>
  <c r="AL557" i="39"/>
  <c r="AI557" i="39"/>
  <c r="AC557" i="39"/>
  <c r="AF557" i="39"/>
  <c r="Z557" i="39"/>
  <c r="Q557" i="39"/>
  <c r="Q545" i="39"/>
  <c r="AI545" i="39"/>
  <c r="AL545" i="39"/>
  <c r="AC545" i="39"/>
  <c r="Z545" i="39"/>
  <c r="AF545" i="39"/>
  <c r="AF533" i="39"/>
  <c r="AL533" i="39"/>
  <c r="Z533" i="39"/>
  <c r="AI533" i="39"/>
  <c r="Q533" i="39"/>
  <c r="Q521" i="39"/>
  <c r="AF521" i="39"/>
  <c r="AI521" i="39"/>
  <c r="Z521" i="39"/>
  <c r="AC521" i="39"/>
  <c r="AL521" i="39"/>
  <c r="Z509" i="39"/>
  <c r="AL509" i="39"/>
  <c r="AF509" i="39"/>
  <c r="Q509" i="39"/>
  <c r="AI509" i="39"/>
  <c r="Q497" i="39"/>
  <c r="AL497" i="39"/>
  <c r="AC497" i="39"/>
  <c r="Z497" i="39"/>
  <c r="AF497" i="39"/>
  <c r="Q485" i="39"/>
  <c r="AI485" i="39"/>
  <c r="AL485" i="39"/>
  <c r="AC485" i="39"/>
  <c r="Z485" i="39"/>
  <c r="Q473" i="39"/>
  <c r="AL473" i="39"/>
  <c r="AI473" i="39"/>
  <c r="AF473" i="39"/>
  <c r="AC473" i="39"/>
  <c r="Q461" i="39"/>
  <c r="AL461" i="39"/>
  <c r="AF461" i="39"/>
  <c r="AI461" i="39"/>
  <c r="AC461" i="39"/>
  <c r="AL449" i="39"/>
  <c r="AI449" i="39"/>
  <c r="AF449" i="39"/>
  <c r="Z449" i="39"/>
  <c r="Q449" i="39"/>
  <c r="Q437" i="39"/>
  <c r="AL437" i="39"/>
  <c r="Z437" i="39"/>
  <c r="AF437" i="39"/>
  <c r="AI437" i="39"/>
  <c r="AL425" i="39"/>
  <c r="AC425" i="39"/>
  <c r="Q425" i="39"/>
  <c r="Z425" i="39"/>
  <c r="AI425" i="39"/>
  <c r="AI412" i="39"/>
  <c r="AC412" i="39"/>
  <c r="Q412" i="39"/>
  <c r="Z412" i="39"/>
  <c r="AL412" i="39"/>
  <c r="AF412" i="39"/>
  <c r="Q400" i="39"/>
  <c r="AI400" i="39"/>
  <c r="AC400" i="39"/>
  <c r="AL400" i="39"/>
  <c r="AF400" i="39"/>
  <c r="Z400" i="39"/>
  <c r="AF388" i="39"/>
  <c r="Q388" i="39"/>
  <c r="AC388" i="39"/>
  <c r="AI388" i="39"/>
  <c r="AL388" i="39"/>
  <c r="Q376" i="39"/>
  <c r="AC376" i="39"/>
  <c r="AI376" i="39"/>
  <c r="Z376" i="39"/>
  <c r="Q365" i="39"/>
  <c r="Z365" i="39"/>
  <c r="AF365" i="39"/>
  <c r="AL365" i="39"/>
  <c r="AC365" i="39"/>
  <c r="Q353" i="39"/>
  <c r="AL353" i="39"/>
  <c r="AF353" i="39"/>
  <c r="AI353" i="39"/>
  <c r="Q341" i="39"/>
  <c r="AL341" i="39"/>
  <c r="AI341" i="39"/>
  <c r="Z341" i="39"/>
  <c r="AC341" i="39"/>
  <c r="Q328" i="39"/>
  <c r="AF328" i="39"/>
  <c r="AL328" i="39"/>
  <c r="Z328" i="39"/>
  <c r="AI328" i="39"/>
  <c r="Q314" i="39"/>
  <c r="AL314" i="39"/>
  <c r="AC314" i="39"/>
  <c r="AF314" i="39"/>
  <c r="Z314" i="39"/>
  <c r="AI314" i="39"/>
  <c r="Q302" i="39"/>
  <c r="AI302" i="39"/>
  <c r="AL302" i="39"/>
  <c r="AF302" i="39"/>
  <c r="AC302" i="39"/>
  <c r="AL292" i="39"/>
  <c r="AI292" i="39"/>
  <c r="Q292" i="39"/>
  <c r="AF292" i="39"/>
  <c r="AC292" i="39"/>
  <c r="Z292" i="39"/>
  <c r="AL280" i="39"/>
  <c r="AI280" i="39"/>
  <c r="Q280" i="39"/>
  <c r="AC280" i="39"/>
  <c r="Z280" i="39"/>
  <c r="Q268" i="39"/>
  <c r="AI268" i="39"/>
  <c r="AF268" i="39"/>
  <c r="AC268" i="39"/>
  <c r="AL268" i="39"/>
  <c r="Z268" i="39"/>
  <c r="Q256" i="39"/>
  <c r="AI256" i="39"/>
  <c r="AL256" i="39"/>
  <c r="AC256" i="39"/>
  <c r="Z256" i="39"/>
  <c r="Q244" i="39"/>
  <c r="AF244" i="39"/>
  <c r="AL244" i="39"/>
  <c r="Z244" i="39"/>
  <c r="AC244" i="39"/>
  <c r="AI244" i="39"/>
  <c r="AL232" i="39"/>
  <c r="AI232" i="39"/>
  <c r="Z232" i="39"/>
  <c r="AC232" i="39"/>
  <c r="Q232" i="39"/>
  <c r="AI220" i="39"/>
  <c r="AF220" i="39"/>
  <c r="Z220" i="39"/>
  <c r="Q220" i="39"/>
  <c r="AL220" i="39"/>
  <c r="AC220" i="39"/>
  <c r="Q208" i="39"/>
  <c r="AF208" i="39"/>
  <c r="AL208" i="39"/>
  <c r="AI208" i="39"/>
  <c r="AC208" i="39"/>
  <c r="Q196" i="39"/>
  <c r="AL196" i="39"/>
  <c r="AF196" i="39"/>
  <c r="Z196" i="39"/>
  <c r="AC196" i="39"/>
  <c r="AI196" i="39"/>
  <c r="Q184" i="39"/>
  <c r="AF184" i="39"/>
  <c r="AI184" i="39"/>
  <c r="Z184" i="39"/>
  <c r="Q172" i="39"/>
  <c r="AL172" i="39"/>
  <c r="AF172" i="39"/>
  <c r="AC172" i="39"/>
  <c r="AI172" i="39"/>
  <c r="AL160" i="39"/>
  <c r="AI160" i="39"/>
  <c r="Q160" i="39"/>
  <c r="Z160" i="39"/>
  <c r="AF160" i="39"/>
  <c r="AL148" i="39"/>
  <c r="AI148" i="39"/>
  <c r="Z148" i="39"/>
  <c r="Q148" i="39"/>
  <c r="AC148" i="39"/>
  <c r="AL136" i="39"/>
  <c r="Q136" i="39"/>
  <c r="AC136" i="39"/>
  <c r="AF136" i="39"/>
  <c r="AI136" i="39"/>
  <c r="AI124" i="39"/>
  <c r="Q124" i="39"/>
  <c r="AL124" i="39"/>
  <c r="AF124" i="39"/>
  <c r="AC124" i="39"/>
  <c r="Z124" i="39"/>
  <c r="Q112" i="39"/>
  <c r="AI112" i="39"/>
  <c r="AF112" i="39"/>
  <c r="AC112" i="39"/>
  <c r="AL112" i="39"/>
  <c r="Z112" i="39"/>
  <c r="AF100" i="39"/>
  <c r="AL100" i="39"/>
  <c r="AI100" i="39"/>
  <c r="AC100" i="39"/>
  <c r="Q100" i="39"/>
  <c r="Q88" i="39"/>
  <c r="AL88" i="39"/>
  <c r="AF88" i="39"/>
  <c r="AC88" i="39"/>
  <c r="AI88" i="39"/>
  <c r="Q76" i="39"/>
  <c r="Z76" i="39"/>
  <c r="AF76" i="39"/>
  <c r="Q64" i="39"/>
  <c r="AC64" i="39"/>
  <c r="Z64" i="39"/>
  <c r="AI64" i="39"/>
  <c r="AF64" i="39"/>
  <c r="AL64" i="39"/>
  <c r="AF52" i="39"/>
  <c r="AC52" i="39"/>
  <c r="Z52" i="39"/>
  <c r="Q52" i="39"/>
  <c r="AL52" i="39"/>
  <c r="Q40" i="39"/>
  <c r="AL40" i="39"/>
  <c r="AI40" i="39"/>
  <c r="AF40" i="39"/>
  <c r="AC40" i="39"/>
  <c r="AL28" i="39"/>
  <c r="AI28" i="39"/>
  <c r="Q28" i="39"/>
  <c r="Z28" i="39"/>
  <c r="AC28" i="39"/>
  <c r="AF28" i="39"/>
  <c r="Q16" i="39"/>
  <c r="AL16" i="39"/>
  <c r="AI16" i="39"/>
  <c r="Z641" i="39"/>
  <c r="Z208" i="39"/>
  <c r="AC1266" i="39"/>
  <c r="AC1229" i="39"/>
  <c r="AI1360" i="39"/>
  <c r="AI1025" i="39"/>
  <c r="AI76" i="39"/>
  <c r="Q1025" i="39"/>
  <c r="Q1408" i="39"/>
  <c r="AL1408" i="39"/>
  <c r="AI1408" i="39"/>
  <c r="AC1408" i="39"/>
  <c r="Z1408" i="39"/>
  <c r="AF1408" i="39"/>
  <c r="Q1396" i="39"/>
  <c r="AL1396" i="39"/>
  <c r="AI1396" i="39"/>
  <c r="Q1384" i="39"/>
  <c r="AL1384" i="39"/>
  <c r="AF1384" i="39"/>
  <c r="AI1384" i="39"/>
  <c r="AC1384" i="39"/>
  <c r="Z1384" i="39"/>
  <c r="Q1372" i="39"/>
  <c r="AL1372" i="39"/>
  <c r="AI1372" i="39"/>
  <c r="AC1372" i="39"/>
  <c r="Q1359" i="39"/>
  <c r="AL1359" i="39"/>
  <c r="Z1359" i="39"/>
  <c r="AC1359" i="39"/>
  <c r="AI1359" i="39"/>
  <c r="AF1359" i="39"/>
  <c r="Q1347" i="39"/>
  <c r="AL1347" i="39"/>
  <c r="AF1347" i="39"/>
  <c r="AC1347" i="39"/>
  <c r="AI1347" i="39"/>
  <c r="Q1335" i="39"/>
  <c r="AL1335" i="39"/>
  <c r="Z1335" i="39"/>
  <c r="AF1335" i="39"/>
  <c r="AC1335" i="39"/>
  <c r="AI1335" i="39"/>
  <c r="Q1323" i="39"/>
  <c r="AL1323" i="39"/>
  <c r="AI1323" i="39"/>
  <c r="Z1323" i="39"/>
  <c r="AC1323" i="39"/>
  <c r="AF1323" i="39"/>
  <c r="Q1311" i="39"/>
  <c r="AL1311" i="39"/>
  <c r="AI1311" i="39"/>
  <c r="AC1311" i="39"/>
  <c r="Q1299" i="39"/>
  <c r="AL1299" i="39"/>
  <c r="AC1299" i="39"/>
  <c r="AF1299" i="39"/>
  <c r="AI1299" i="39"/>
  <c r="Z1299" i="39"/>
  <c r="Q1287" i="39"/>
  <c r="AL1287" i="39"/>
  <c r="AF1287" i="39"/>
  <c r="AC1287" i="39"/>
  <c r="AI1287" i="39"/>
  <c r="Q1276" i="39"/>
  <c r="AL1276" i="39"/>
  <c r="AF1276" i="39"/>
  <c r="AI1276" i="39"/>
  <c r="AC1276" i="39"/>
  <c r="Q1264" i="39"/>
  <c r="AL1264" i="39"/>
  <c r="AI1264" i="39"/>
  <c r="Z1264" i="39"/>
  <c r="AF1264" i="39"/>
  <c r="Q1252" i="39"/>
  <c r="AL1252" i="39"/>
  <c r="AF1252" i="39"/>
  <c r="Z1252" i="39"/>
  <c r="Q1240" i="39"/>
  <c r="AL1240" i="39"/>
  <c r="AF1240" i="39"/>
  <c r="AI1240" i="39"/>
  <c r="AC1240" i="39"/>
  <c r="Z1240" i="39"/>
  <c r="Q1228" i="39"/>
  <c r="AL1228" i="39"/>
  <c r="AI1228" i="39"/>
  <c r="AF1228" i="39"/>
  <c r="Z1228" i="39"/>
  <c r="AC1228" i="39"/>
  <c r="Q1216" i="39"/>
  <c r="AL1216" i="39"/>
  <c r="Z1216" i="39"/>
  <c r="AI1216" i="39"/>
  <c r="AF1216" i="39"/>
  <c r="AC1216" i="39"/>
  <c r="Q1204" i="39"/>
  <c r="AL1204" i="39"/>
  <c r="Z1204" i="39"/>
  <c r="AF1204" i="39"/>
  <c r="AC1204" i="39"/>
  <c r="Q1192" i="39"/>
  <c r="AL1192" i="39"/>
  <c r="AC1192" i="39"/>
  <c r="AI1192" i="39"/>
  <c r="Q1180" i="39"/>
  <c r="AL1180" i="39"/>
  <c r="AF1180" i="39"/>
  <c r="AC1180" i="39"/>
  <c r="AI1180" i="39"/>
  <c r="Z1180" i="39"/>
  <c r="Q1168" i="39"/>
  <c r="AL1168" i="39"/>
  <c r="AI1168" i="39"/>
  <c r="AC1168" i="39"/>
  <c r="AF1168" i="39"/>
  <c r="Z1168" i="39"/>
  <c r="Q1156" i="39"/>
  <c r="AL1156" i="39"/>
  <c r="AI1156" i="39"/>
  <c r="AF1156" i="39"/>
  <c r="Z1156" i="39"/>
  <c r="Q1144" i="39"/>
  <c r="AL1144" i="39"/>
  <c r="AF1144" i="39"/>
  <c r="AI1144" i="39"/>
  <c r="Z1144" i="39"/>
  <c r="AC1144" i="39"/>
  <c r="Q1132" i="39"/>
  <c r="AL1132" i="39"/>
  <c r="AF1132" i="39"/>
  <c r="Z1132" i="39"/>
  <c r="AC1132" i="39"/>
  <c r="Q1120" i="39"/>
  <c r="AL1120" i="39"/>
  <c r="AI1120" i="39"/>
  <c r="AF1120" i="39"/>
  <c r="AC1120" i="39"/>
  <c r="Q1108" i="39"/>
  <c r="AL1108" i="39"/>
  <c r="AI1108" i="39"/>
  <c r="AF1108" i="39"/>
  <c r="AC1108" i="39"/>
  <c r="Z1108" i="39"/>
  <c r="Q1096" i="39"/>
  <c r="AL1096" i="39"/>
  <c r="AF1096" i="39"/>
  <c r="AI1096" i="39"/>
  <c r="AC1096" i="39"/>
  <c r="Z1096" i="39"/>
  <c r="Q1084" i="39"/>
  <c r="AL1084" i="39"/>
  <c r="AF1084" i="39"/>
  <c r="Q1072" i="39"/>
  <c r="AL1072" i="39"/>
  <c r="Z1072" i="39"/>
  <c r="AC1072" i="39"/>
  <c r="AF1072" i="39"/>
  <c r="AI1072" i="39"/>
  <c r="Q1060" i="39"/>
  <c r="AL1060" i="39"/>
  <c r="AI1060" i="39"/>
  <c r="Z1060" i="39"/>
  <c r="AF1060" i="39"/>
  <c r="Q1048" i="39"/>
  <c r="AL1048" i="39"/>
  <c r="AI1048" i="39"/>
  <c r="AF1048" i="39"/>
  <c r="Z1048" i="39"/>
  <c r="AC1048" i="39"/>
  <c r="Q1036" i="39"/>
  <c r="AI1036" i="39"/>
  <c r="AF1036" i="39"/>
  <c r="AL1036" i="39"/>
  <c r="Q1024" i="39"/>
  <c r="AL1024" i="39"/>
  <c r="AC1024" i="39"/>
  <c r="AF1024" i="39"/>
  <c r="Z1024" i="39"/>
  <c r="Q1012" i="39"/>
  <c r="AL1012" i="39"/>
  <c r="AI1012" i="39"/>
  <c r="AC1012" i="39"/>
  <c r="AF1012" i="39"/>
  <c r="Q1000" i="39"/>
  <c r="AI1000" i="39"/>
  <c r="AL1000" i="39"/>
  <c r="AF1000" i="39"/>
  <c r="AL988" i="39"/>
  <c r="Q988" i="39"/>
  <c r="AC988" i="39"/>
  <c r="AI988" i="39"/>
  <c r="AI976" i="39"/>
  <c r="AL976" i="39"/>
  <c r="Q976" i="39"/>
  <c r="AC976" i="39"/>
  <c r="Z976" i="39"/>
  <c r="AF976" i="39"/>
  <c r="Q964" i="39"/>
  <c r="AI964" i="39"/>
  <c r="AL964" i="39"/>
  <c r="AC964" i="39"/>
  <c r="AF964" i="39"/>
  <c r="Z964" i="39"/>
  <c r="AF952" i="39"/>
  <c r="AI952" i="39"/>
  <c r="Q952" i="39"/>
  <c r="Z952" i="39"/>
  <c r="AL952" i="39"/>
  <c r="AC952" i="39"/>
  <c r="Q940" i="39"/>
  <c r="AL940" i="39"/>
  <c r="Z940" i="39"/>
  <c r="AF940" i="39"/>
  <c r="AI940" i="39"/>
  <c r="AL928" i="39"/>
  <c r="Z928" i="39"/>
  <c r="AI928" i="39"/>
  <c r="Q928" i="39"/>
  <c r="AF928" i="39"/>
  <c r="AC928" i="39"/>
  <c r="AF916" i="39"/>
  <c r="AI916" i="39"/>
  <c r="AL916" i="39"/>
  <c r="Q904" i="39"/>
  <c r="AF904" i="39"/>
  <c r="AI904" i="39"/>
  <c r="Z904" i="39"/>
  <c r="AC904" i="39"/>
  <c r="Q892" i="39"/>
  <c r="AL892" i="39"/>
  <c r="AI892" i="39"/>
  <c r="AF892" i="39"/>
  <c r="Z892" i="39"/>
  <c r="AC892" i="39"/>
  <c r="Q880" i="39"/>
  <c r="AL880" i="39"/>
  <c r="AI880" i="39"/>
  <c r="Z880" i="39"/>
  <c r="Q868" i="39"/>
  <c r="AF868" i="39"/>
  <c r="AC868" i="39"/>
  <c r="Z868" i="39"/>
  <c r="AL868" i="39"/>
  <c r="AI868" i="39"/>
  <c r="AI856" i="39"/>
  <c r="AL856" i="39"/>
  <c r="AF856" i="39"/>
  <c r="AC856" i="39"/>
  <c r="Z856" i="39"/>
  <c r="Q844" i="39"/>
  <c r="AI844" i="39"/>
  <c r="AF844" i="39"/>
  <c r="AL844" i="39"/>
  <c r="AI832" i="39"/>
  <c r="Q832" i="39"/>
  <c r="AC832" i="39"/>
  <c r="AL832" i="39"/>
  <c r="AF832" i="39"/>
  <c r="Z832" i="39"/>
  <c r="AL820" i="39"/>
  <c r="AC820" i="39"/>
  <c r="Q820" i="39"/>
  <c r="AI820" i="39"/>
  <c r="AF820" i="39"/>
  <c r="Z820" i="39"/>
  <c r="AL808" i="39"/>
  <c r="AF808" i="39"/>
  <c r="AC808" i="39"/>
  <c r="Q808" i="39"/>
  <c r="AI808" i="39"/>
  <c r="Q796" i="39"/>
  <c r="AI796" i="39"/>
  <c r="AC796" i="39"/>
  <c r="AL796" i="39"/>
  <c r="AF784" i="39"/>
  <c r="AI784" i="39"/>
  <c r="Z784" i="39"/>
  <c r="AL784" i="39"/>
  <c r="Q772" i="39"/>
  <c r="AC772" i="39"/>
  <c r="AL772" i="39"/>
  <c r="Z772" i="39"/>
  <c r="AI772" i="39"/>
  <c r="AF772" i="39"/>
  <c r="AF760" i="39"/>
  <c r="Q760" i="39"/>
  <c r="AI760" i="39"/>
  <c r="AL760" i="39"/>
  <c r="Q748" i="39"/>
  <c r="AI748" i="39"/>
  <c r="AF748" i="39"/>
  <c r="AL748" i="39"/>
  <c r="Z748" i="39"/>
  <c r="AC748" i="39"/>
  <c r="Q736" i="39"/>
  <c r="AL736" i="39"/>
  <c r="AC736" i="39"/>
  <c r="AI736" i="39"/>
  <c r="AF736" i="39"/>
  <c r="Z736" i="39"/>
  <c r="AL724" i="39"/>
  <c r="AI724" i="39"/>
  <c r="Q724" i="39"/>
  <c r="Z724" i="39"/>
  <c r="AF724" i="39"/>
  <c r="AL712" i="39"/>
  <c r="AF712" i="39"/>
  <c r="Z712" i="39"/>
  <c r="AC712" i="39"/>
  <c r="Q712" i="39"/>
  <c r="AI712" i="39"/>
  <c r="AF700" i="39"/>
  <c r="Q700" i="39"/>
  <c r="Z700" i="39"/>
  <c r="AI688" i="39"/>
  <c r="AC688" i="39"/>
  <c r="AF688" i="39"/>
  <c r="Q688" i="39"/>
  <c r="AL688" i="39"/>
  <c r="Z688" i="39"/>
  <c r="AI676" i="39"/>
  <c r="AL676" i="39"/>
  <c r="AC676" i="39"/>
  <c r="Q676" i="39"/>
  <c r="Z676" i="39"/>
  <c r="Q664" i="39"/>
  <c r="AF664" i="39"/>
  <c r="AI664" i="39"/>
  <c r="AL664" i="39"/>
  <c r="AC664" i="39"/>
  <c r="Z664" i="39"/>
  <c r="Q652" i="39"/>
  <c r="AL652" i="39"/>
  <c r="AF652" i="39"/>
  <c r="AC652" i="39"/>
  <c r="AL640" i="39"/>
  <c r="Q640" i="39"/>
  <c r="Z640" i="39"/>
  <c r="AI640" i="39"/>
  <c r="AF640" i="39"/>
  <c r="AC640" i="39"/>
  <c r="AL628" i="39"/>
  <c r="AF628" i="39"/>
  <c r="AC628" i="39"/>
  <c r="Q628" i="39"/>
  <c r="Z628" i="39"/>
  <c r="Q616" i="39"/>
  <c r="AF616" i="39"/>
  <c r="AI616" i="39"/>
  <c r="AC616" i="39"/>
  <c r="Z616" i="39"/>
  <c r="Q604" i="39"/>
  <c r="AL604" i="39"/>
  <c r="AI604" i="39"/>
  <c r="AF604" i="39"/>
  <c r="Z604" i="39"/>
  <c r="Q592" i="39"/>
  <c r="AL592" i="39"/>
  <c r="AF592" i="39"/>
  <c r="Z592" i="39"/>
  <c r="AI580" i="39"/>
  <c r="AL580" i="39"/>
  <c r="Z580" i="39"/>
  <c r="AF580" i="39"/>
  <c r="AC580" i="39"/>
  <c r="AL568" i="39"/>
  <c r="AI568" i="39"/>
  <c r="AF568" i="39"/>
  <c r="Q568" i="39"/>
  <c r="AC568" i="39"/>
  <c r="AL556" i="39"/>
  <c r="Q556" i="39"/>
  <c r="AC556" i="39"/>
  <c r="AI556" i="39"/>
  <c r="AF556" i="39"/>
  <c r="Q544" i="39"/>
  <c r="AI544" i="39"/>
  <c r="AL544" i="39"/>
  <c r="AC544" i="39"/>
  <c r="AF544" i="39"/>
  <c r="Z544" i="39"/>
  <c r="Q532" i="39"/>
  <c r="AI532" i="39"/>
  <c r="AL532" i="39"/>
  <c r="AC532" i="39"/>
  <c r="AF532" i="39"/>
  <c r="Z532" i="39"/>
  <c r="AF520" i="39"/>
  <c r="AI520" i="39"/>
  <c r="AC520" i="39"/>
  <c r="AL520" i="39"/>
  <c r="Z520" i="39"/>
  <c r="Q508" i="39"/>
  <c r="AL508" i="39"/>
  <c r="AF508" i="39"/>
  <c r="Z508" i="39"/>
  <c r="AI508" i="39"/>
  <c r="AL496" i="39"/>
  <c r="AI496" i="39"/>
  <c r="Z496" i="39"/>
  <c r="Q496" i="39"/>
  <c r="AF496" i="39"/>
  <c r="AC496" i="39"/>
  <c r="Q484" i="39"/>
  <c r="AI484" i="39"/>
  <c r="AC484" i="39"/>
  <c r="AL484" i="39"/>
  <c r="Z484" i="39"/>
  <c r="AF484" i="39"/>
  <c r="AF472" i="39"/>
  <c r="AC472" i="39"/>
  <c r="Q472" i="39"/>
  <c r="AL472" i="39"/>
  <c r="Q460" i="39"/>
  <c r="AL460" i="39"/>
  <c r="AC460" i="39"/>
  <c r="AF460" i="39"/>
  <c r="AI460" i="39"/>
  <c r="Q448" i="39"/>
  <c r="AL448" i="39"/>
  <c r="Z448" i="39"/>
  <c r="Q436" i="39"/>
  <c r="AF436" i="39"/>
  <c r="Z436" i="39"/>
  <c r="AL436" i="39"/>
  <c r="AI436" i="39"/>
  <c r="Q424" i="39"/>
  <c r="AL424" i="39"/>
  <c r="AI424" i="39"/>
  <c r="AC424" i="39"/>
  <c r="Z424" i="39"/>
  <c r="AL411" i="39"/>
  <c r="AI411" i="39"/>
  <c r="AC411" i="39"/>
  <c r="Z411" i="39"/>
  <c r="Q411" i="39"/>
  <c r="AF411" i="39"/>
  <c r="AI399" i="39"/>
  <c r="AL399" i="39"/>
  <c r="AC399" i="39"/>
  <c r="AF399" i="39"/>
  <c r="Q399" i="39"/>
  <c r="Z399" i="39"/>
  <c r="Q387" i="39"/>
  <c r="AI387" i="39"/>
  <c r="AC387" i="39"/>
  <c r="AL387" i="39"/>
  <c r="AF387" i="39"/>
  <c r="Q375" i="39"/>
  <c r="AL375" i="39"/>
  <c r="AF375" i="39"/>
  <c r="AC375" i="39"/>
  <c r="AI375" i="39"/>
  <c r="Z375" i="39"/>
  <c r="AL364" i="39"/>
  <c r="AC364" i="39"/>
  <c r="AI364" i="39"/>
  <c r="AF364" i="39"/>
  <c r="Q364" i="39"/>
  <c r="Z364" i="39"/>
  <c r="AL352" i="39"/>
  <c r="AF352" i="39"/>
  <c r="Z352" i="39"/>
  <c r="AC352" i="39"/>
  <c r="AI352" i="39"/>
  <c r="Q352" i="39"/>
  <c r="AC340" i="39"/>
  <c r="Q340" i="39"/>
  <c r="AI340" i="39"/>
  <c r="AL340" i="39"/>
  <c r="AI325" i="39"/>
  <c r="AL325" i="39"/>
  <c r="AF325" i="39"/>
  <c r="Z325" i="39"/>
  <c r="Q325" i="39"/>
  <c r="Q313" i="39"/>
  <c r="Z313" i="39"/>
  <c r="AI313" i="39"/>
  <c r="AL313" i="39"/>
  <c r="AC313" i="39"/>
  <c r="Q301" i="39"/>
  <c r="AL301" i="39"/>
  <c r="AC301" i="39"/>
  <c r="AI301" i="39"/>
  <c r="AF301" i="39"/>
  <c r="Q291" i="39"/>
  <c r="AL291" i="39"/>
  <c r="AF291" i="39"/>
  <c r="AC291" i="39"/>
  <c r="AI291" i="39"/>
  <c r="Z291" i="39"/>
  <c r="AL279" i="39"/>
  <c r="Q279" i="39"/>
  <c r="AC279" i="39"/>
  <c r="AF279" i="39"/>
  <c r="Z279" i="39"/>
  <c r="AL267" i="39"/>
  <c r="Q267" i="39"/>
  <c r="AI267" i="39"/>
  <c r="AF267" i="39"/>
  <c r="Z267" i="39"/>
  <c r="AI255" i="39"/>
  <c r="Q255" i="39"/>
  <c r="AL255" i="39"/>
  <c r="AC255" i="39"/>
  <c r="AF255" i="39"/>
  <c r="AI243" i="39"/>
  <c r="Q243" i="39"/>
  <c r="AC243" i="39"/>
  <c r="Z243" i="39"/>
  <c r="AF243" i="39"/>
  <c r="AL243" i="39"/>
  <c r="AF231" i="39"/>
  <c r="Q231" i="39"/>
  <c r="Z231" i="39"/>
  <c r="AI231" i="39"/>
  <c r="AL231" i="39"/>
  <c r="Q219" i="39"/>
  <c r="AL219" i="39"/>
  <c r="Z219" i="39"/>
  <c r="AF219" i="39"/>
  <c r="AI219" i="39"/>
  <c r="AC219" i="39"/>
  <c r="Q207" i="39"/>
  <c r="Z207" i="39"/>
  <c r="AF207" i="39"/>
  <c r="AI207" i="39"/>
  <c r="AC207" i="39"/>
  <c r="AL207" i="39"/>
  <c r="Q195" i="39"/>
  <c r="AL195" i="39"/>
  <c r="AF195" i="39"/>
  <c r="AI195" i="39"/>
  <c r="Z195" i="39"/>
  <c r="AC195" i="39"/>
  <c r="AF183" i="39"/>
  <c r="Q183" i="39"/>
  <c r="AI183" i="39"/>
  <c r="Z183" i="39"/>
  <c r="AL183" i="39"/>
  <c r="Q171" i="39"/>
  <c r="AI171" i="39"/>
  <c r="AC171" i="39"/>
  <c r="AF171" i="39"/>
  <c r="AL171" i="39"/>
  <c r="AL159" i="39"/>
  <c r="Q159" i="39"/>
  <c r="AI159" i="39"/>
  <c r="AF159" i="39"/>
  <c r="Z159" i="39"/>
  <c r="AC159" i="39"/>
  <c r="AL147" i="39"/>
  <c r="Q147" i="39"/>
  <c r="AI147" i="39"/>
  <c r="Z147" i="39"/>
  <c r="AC147" i="39"/>
  <c r="Q135" i="39"/>
  <c r="AI135" i="39"/>
  <c r="AF135" i="39"/>
  <c r="AC135" i="39"/>
  <c r="Q123" i="39"/>
  <c r="AL123" i="39"/>
  <c r="AF123" i="39"/>
  <c r="AI123" i="39"/>
  <c r="AC123" i="39"/>
  <c r="Z123" i="39"/>
  <c r="Q111" i="39"/>
  <c r="AI111" i="39"/>
  <c r="AL111" i="39"/>
  <c r="AF111" i="39"/>
  <c r="AC111" i="39"/>
  <c r="Z111" i="39"/>
  <c r="Q99" i="39"/>
  <c r="AL99" i="39"/>
  <c r="AI99" i="39"/>
  <c r="AC99" i="39"/>
  <c r="AF99" i="39"/>
  <c r="AF87" i="39"/>
  <c r="Q87" i="39"/>
  <c r="AI87" i="39"/>
  <c r="AC87" i="39"/>
  <c r="AL87" i="39"/>
  <c r="Q75" i="39"/>
  <c r="AL75" i="39"/>
  <c r="AI75" i="39"/>
  <c r="Z75" i="39"/>
  <c r="AF75" i="39"/>
  <c r="Q63" i="39"/>
  <c r="AI63" i="39"/>
  <c r="AL63" i="39"/>
  <c r="Z63" i="39"/>
  <c r="AF63" i="39"/>
  <c r="AC63" i="39"/>
  <c r="AI51" i="39"/>
  <c r="AF51" i="39"/>
  <c r="AC51" i="39"/>
  <c r="Z51" i="39"/>
  <c r="Q51" i="39"/>
  <c r="AL51" i="39"/>
  <c r="AF39" i="39"/>
  <c r="Q39" i="39"/>
  <c r="Z39" i="39"/>
  <c r="AC39" i="39"/>
  <c r="AI39" i="39"/>
  <c r="AL39" i="39"/>
  <c r="Q27" i="39"/>
  <c r="AL27" i="39"/>
  <c r="AF27" i="39"/>
  <c r="AC27" i="39"/>
  <c r="Z27" i="39"/>
  <c r="Q15" i="39"/>
  <c r="AL15" i="39"/>
  <c r="Z15" i="39"/>
  <c r="AI15" i="39"/>
  <c r="Z916" i="39"/>
  <c r="Z556" i="39"/>
  <c r="Z388" i="39"/>
  <c r="Z136" i="39"/>
  <c r="Z88" i="39"/>
  <c r="AC1398" i="39"/>
  <c r="AC1265" i="39"/>
  <c r="AC666" i="39"/>
  <c r="AF1098" i="39"/>
  <c r="AF1073" i="39"/>
  <c r="AF738" i="39"/>
  <c r="AI1204" i="39"/>
  <c r="AI1084" i="39"/>
  <c r="AI1024" i="39"/>
  <c r="AL135" i="39"/>
  <c r="Q580" i="39"/>
  <c r="Q1407" i="39"/>
  <c r="AL1407" i="39"/>
  <c r="AF1407" i="39"/>
  <c r="AC1407" i="39"/>
  <c r="Z1407" i="39"/>
  <c r="Q1395" i="39"/>
  <c r="AI1395" i="39"/>
  <c r="AC1395" i="39"/>
  <c r="AL1395" i="39"/>
  <c r="Z1395" i="39"/>
  <c r="AL1383" i="39"/>
  <c r="AC1383" i="39"/>
  <c r="Q1383" i="39"/>
  <c r="AF1383" i="39"/>
  <c r="AI1383" i="39"/>
  <c r="Z1383" i="39"/>
  <c r="AC1371" i="39"/>
  <c r="AI1371" i="39"/>
  <c r="AL1371" i="39"/>
  <c r="Q1371" i="39"/>
  <c r="Z1371" i="39"/>
  <c r="AL1358" i="39"/>
  <c r="AI1358" i="39"/>
  <c r="AC1358" i="39"/>
  <c r="Q1358" i="39"/>
  <c r="AF1358" i="39"/>
  <c r="Q1346" i="39"/>
  <c r="AC1346" i="39"/>
  <c r="Z1346" i="39"/>
  <c r="AF1346" i="39"/>
  <c r="AI1346" i="39"/>
  <c r="AL1346" i="39"/>
  <c r="Q1334" i="39"/>
  <c r="AC1334" i="39"/>
  <c r="AL1334" i="39"/>
  <c r="AI1334" i="39"/>
  <c r="AF1334" i="39"/>
  <c r="Z1334" i="39"/>
  <c r="Q1322" i="39"/>
  <c r="AC1322" i="39"/>
  <c r="AL1322" i="39"/>
  <c r="Z1322" i="39"/>
  <c r="AI1322" i="39"/>
  <c r="AF1322" i="39"/>
  <c r="AL1310" i="39"/>
  <c r="AC1310" i="39"/>
  <c r="AI1310" i="39"/>
  <c r="Z1310" i="39"/>
  <c r="Q1298" i="39"/>
  <c r="AI1298" i="39"/>
  <c r="AC1298" i="39"/>
  <c r="AL1298" i="39"/>
  <c r="Z1298" i="39"/>
  <c r="Q1286" i="39"/>
  <c r="AI1286" i="39"/>
  <c r="AC1286" i="39"/>
  <c r="AL1286" i="39"/>
  <c r="AF1286" i="39"/>
  <c r="Q1275" i="39"/>
  <c r="AF1275" i="39"/>
  <c r="AC1275" i="39"/>
  <c r="AI1275" i="39"/>
  <c r="AL1275" i="39"/>
  <c r="Q1263" i="39"/>
  <c r="AF1263" i="39"/>
  <c r="AC1263" i="39"/>
  <c r="AI1263" i="39"/>
  <c r="Q1251" i="39"/>
  <c r="AI1251" i="39"/>
  <c r="AC1251" i="39"/>
  <c r="AL1251" i="39"/>
  <c r="AF1251" i="39"/>
  <c r="Z1251" i="39"/>
  <c r="Q1239" i="39"/>
  <c r="AL1239" i="39"/>
  <c r="AC1239" i="39"/>
  <c r="AI1239" i="39"/>
  <c r="Z1239" i="39"/>
  <c r="Q1227" i="39"/>
  <c r="AI1227" i="39"/>
  <c r="AC1227" i="39"/>
  <c r="AL1227" i="39"/>
  <c r="Z1227" i="39"/>
  <c r="AF1227" i="39"/>
  <c r="Q1215" i="39"/>
  <c r="AC1215" i="39"/>
  <c r="AL1215" i="39"/>
  <c r="AI1215" i="39"/>
  <c r="AF1215" i="39"/>
  <c r="Z1215" i="39"/>
  <c r="Q1203" i="39"/>
  <c r="AC1203" i="39"/>
  <c r="Z1203" i="39"/>
  <c r="AF1203" i="39"/>
  <c r="AL1203" i="39"/>
  <c r="Q1155" i="39"/>
  <c r="AI1155" i="39"/>
  <c r="AC1155" i="39"/>
  <c r="Z1155" i="39"/>
  <c r="AF1155" i="39"/>
  <c r="AL1155" i="39"/>
  <c r="Q1143" i="39"/>
  <c r="AC1143" i="39"/>
  <c r="AI1143" i="39"/>
  <c r="Z1143" i="39"/>
  <c r="AF1143" i="39"/>
  <c r="Q1131" i="39"/>
  <c r="AI1131" i="39"/>
  <c r="AL1131" i="39"/>
  <c r="AF1131" i="39"/>
  <c r="AC1131" i="39"/>
  <c r="Z1131" i="39"/>
  <c r="Q1119" i="39"/>
  <c r="AF1119" i="39"/>
  <c r="AC1119" i="39"/>
  <c r="AI1119" i="39"/>
  <c r="Q1107" i="39"/>
  <c r="AF1107" i="39"/>
  <c r="AI1107" i="39"/>
  <c r="AC1107" i="39"/>
  <c r="AL1107" i="39"/>
  <c r="Z1107" i="39"/>
  <c r="Q1095" i="39"/>
  <c r="AF1095" i="39"/>
  <c r="AL1095" i="39"/>
  <c r="AI1095" i="39"/>
  <c r="AC1095" i="39"/>
  <c r="Z1095" i="39"/>
  <c r="Q1083" i="39"/>
  <c r="AF1083" i="39"/>
  <c r="AL1083" i="39"/>
  <c r="AI1083" i="39"/>
  <c r="Q1071" i="39"/>
  <c r="AF1071" i="39"/>
  <c r="AC1071" i="39"/>
  <c r="AL1071" i="39"/>
  <c r="AI1071" i="39"/>
  <c r="Q1059" i="39"/>
  <c r="AF1059" i="39"/>
  <c r="AL1059" i="39"/>
  <c r="Z1059" i="39"/>
  <c r="AI1059" i="39"/>
  <c r="Q1047" i="39"/>
  <c r="AF1047" i="39"/>
  <c r="AL1047" i="39"/>
  <c r="AI1047" i="39"/>
  <c r="AC1047" i="39"/>
  <c r="Z1047" i="39"/>
  <c r="Q1035" i="39"/>
  <c r="AF1035" i="39"/>
  <c r="AL1035" i="39"/>
  <c r="AI1035" i="39"/>
  <c r="Z1035" i="39"/>
  <c r="AC1035" i="39"/>
  <c r="Q1023" i="39"/>
  <c r="AF1023" i="39"/>
  <c r="AI1023" i="39"/>
  <c r="AL1023" i="39"/>
  <c r="AC1023" i="39"/>
  <c r="Z1023" i="39"/>
  <c r="Q1011" i="39"/>
  <c r="AL1011" i="39"/>
  <c r="AF1011" i="39"/>
  <c r="AI1011" i="39"/>
  <c r="AC1011" i="39"/>
  <c r="Z1011" i="39"/>
  <c r="Q999" i="39"/>
  <c r="AF999" i="39"/>
  <c r="AL999" i="39"/>
  <c r="AF987" i="39"/>
  <c r="AL987" i="39"/>
  <c r="Q987" i="39"/>
  <c r="AI987" i="39"/>
  <c r="AC987" i="39"/>
  <c r="AF975" i="39"/>
  <c r="AL975" i="39"/>
  <c r="AC975" i="39"/>
  <c r="AI975" i="39"/>
  <c r="Z975" i="39"/>
  <c r="Q975" i="39"/>
  <c r="AF963" i="39"/>
  <c r="AI963" i="39"/>
  <c r="AL963" i="39"/>
  <c r="AC963" i="39"/>
  <c r="Z963" i="39"/>
  <c r="Q963" i="39"/>
  <c r="Q951" i="39"/>
  <c r="AF951" i="39"/>
  <c r="AC951" i="39"/>
  <c r="AL951" i="39"/>
  <c r="Z951" i="39"/>
  <c r="AI951" i="39"/>
  <c r="AF939" i="39"/>
  <c r="Q939" i="39"/>
  <c r="AI939" i="39"/>
  <c r="AL939" i="39"/>
  <c r="Z939" i="39"/>
  <c r="AF927" i="39"/>
  <c r="AL927" i="39"/>
  <c r="Q927" i="39"/>
  <c r="AC927" i="39"/>
  <c r="AI927" i="39"/>
  <c r="Z927" i="39"/>
  <c r="AF915" i="39"/>
  <c r="Q915" i="39"/>
  <c r="Z915" i="39"/>
  <c r="AI915" i="39"/>
  <c r="AC915" i="39"/>
  <c r="AL915" i="39"/>
  <c r="AF903" i="39"/>
  <c r="Q903" i="39"/>
  <c r="AL903" i="39"/>
  <c r="Z903" i="39"/>
  <c r="AC903" i="39"/>
  <c r="AF891" i="39"/>
  <c r="Q891" i="39"/>
  <c r="AI891" i="39"/>
  <c r="Z891" i="39"/>
  <c r="AC891" i="39"/>
  <c r="AL891" i="39"/>
  <c r="Q879" i="39"/>
  <c r="AF879" i="39"/>
  <c r="AL879" i="39"/>
  <c r="Z879" i="39"/>
  <c r="AI879" i="39"/>
  <c r="Q867" i="39"/>
  <c r="AL867" i="39"/>
  <c r="AF867" i="39"/>
  <c r="AI867" i="39"/>
  <c r="Z867" i="39"/>
  <c r="AC867" i="39"/>
  <c r="AF855" i="39"/>
  <c r="Q855" i="39"/>
  <c r="AI855" i="39"/>
  <c r="AC855" i="39"/>
  <c r="AL855" i="39"/>
  <c r="Z855" i="39"/>
  <c r="AF843" i="39"/>
  <c r="Q843" i="39"/>
  <c r="AL843" i="39"/>
  <c r="AI843" i="39"/>
  <c r="Q831" i="39"/>
  <c r="AF831" i="39"/>
  <c r="AL831" i="39"/>
  <c r="AI831" i="39"/>
  <c r="Z831" i="39"/>
  <c r="AC831" i="39"/>
  <c r="AF819" i="39"/>
  <c r="AI819" i="39"/>
  <c r="AC819" i="39"/>
  <c r="Q819" i="39"/>
  <c r="Z819" i="39"/>
  <c r="AF807" i="39"/>
  <c r="AL807" i="39"/>
  <c r="AC807" i="39"/>
  <c r="AI807" i="39"/>
  <c r="Q807" i="39"/>
  <c r="Z807" i="39"/>
  <c r="AF795" i="39"/>
  <c r="AL795" i="39"/>
  <c r="AI795" i="39"/>
  <c r="Q795" i="39"/>
  <c r="AC795" i="39"/>
  <c r="AF783" i="39"/>
  <c r="Z783" i="39"/>
  <c r="AI783" i="39"/>
  <c r="AL783" i="39"/>
  <c r="AF771" i="39"/>
  <c r="Q771" i="39"/>
  <c r="AI771" i="39"/>
  <c r="AL771" i="39"/>
  <c r="Z771" i="39"/>
  <c r="AC771" i="39"/>
  <c r="AF759" i="39"/>
  <c r="Q759" i="39"/>
  <c r="AI759" i="39"/>
  <c r="Z759" i="39"/>
  <c r="AL759" i="39"/>
  <c r="AF747" i="39"/>
  <c r="Q747" i="39"/>
  <c r="AL747" i="39"/>
  <c r="Z747" i="39"/>
  <c r="AC747" i="39"/>
  <c r="Q735" i="39"/>
  <c r="AF735" i="39"/>
  <c r="AL735" i="39"/>
  <c r="AI735" i="39"/>
  <c r="AC735" i="39"/>
  <c r="Z735" i="39"/>
  <c r="Q723" i="39"/>
  <c r="AL723" i="39"/>
  <c r="AF723" i="39"/>
  <c r="AC723" i="39"/>
  <c r="AI723" i="39"/>
  <c r="Z723" i="39"/>
  <c r="Q711" i="39"/>
  <c r="AF711" i="39"/>
  <c r="AL711" i="39"/>
  <c r="AI711" i="39"/>
  <c r="AC711" i="39"/>
  <c r="Q699" i="39"/>
  <c r="AF699" i="39"/>
  <c r="AL699" i="39"/>
  <c r="AI699" i="39"/>
  <c r="Z699" i="39"/>
  <c r="AC699" i="39"/>
  <c r="AF687" i="39"/>
  <c r="Q687" i="39"/>
  <c r="AL687" i="39"/>
  <c r="Z687" i="39"/>
  <c r="AI687" i="39"/>
  <c r="AC687" i="39"/>
  <c r="AF675" i="39"/>
  <c r="AI675" i="39"/>
  <c r="Q675" i="39"/>
  <c r="AC675" i="39"/>
  <c r="Z675" i="39"/>
  <c r="AL675" i="39"/>
  <c r="Q663" i="39"/>
  <c r="AF663" i="39"/>
  <c r="AI663" i="39"/>
  <c r="AC663" i="39"/>
  <c r="AL663" i="39"/>
  <c r="Z663" i="39"/>
  <c r="AF651" i="39"/>
  <c r="AI651" i="39"/>
  <c r="AL651" i="39"/>
  <c r="Q651" i="39"/>
  <c r="AC651" i="39"/>
  <c r="Z651" i="39"/>
  <c r="AF639" i="39"/>
  <c r="Q639" i="39"/>
  <c r="AL639" i="39"/>
  <c r="AI639" i="39"/>
  <c r="AC639" i="39"/>
  <c r="AF627" i="39"/>
  <c r="AL627" i="39"/>
  <c r="Z627" i="39"/>
  <c r="AI627" i="39"/>
  <c r="AC627" i="39"/>
  <c r="Q627" i="39"/>
  <c r="AF615" i="39"/>
  <c r="AL615" i="39"/>
  <c r="AI615" i="39"/>
  <c r="Q615" i="39"/>
  <c r="AC615" i="39"/>
  <c r="Z615" i="39"/>
  <c r="AF603" i="39"/>
  <c r="Q603" i="39"/>
  <c r="AI603" i="39"/>
  <c r="Z603" i="39"/>
  <c r="AL603" i="39"/>
  <c r="Q591" i="39"/>
  <c r="AF591" i="39"/>
  <c r="AL591" i="39"/>
  <c r="Z591" i="39"/>
  <c r="AI591" i="39"/>
  <c r="Q579" i="39"/>
  <c r="AL579" i="39"/>
  <c r="AF579" i="39"/>
  <c r="AI579" i="39"/>
  <c r="AC579" i="39"/>
  <c r="Z579" i="39"/>
  <c r="Q567" i="39"/>
  <c r="AF567" i="39"/>
  <c r="AI567" i="39"/>
  <c r="AL567" i="39"/>
  <c r="AC567" i="39"/>
  <c r="AF555" i="39"/>
  <c r="AL555" i="39"/>
  <c r="AC555" i="39"/>
  <c r="Q555" i="39"/>
  <c r="AI555" i="39"/>
  <c r="Q543" i="39"/>
  <c r="AF543" i="39"/>
  <c r="AL543" i="39"/>
  <c r="AC543" i="39"/>
  <c r="AI543" i="39"/>
  <c r="AF531" i="39"/>
  <c r="AI531" i="39"/>
  <c r="AL531" i="39"/>
  <c r="AC531" i="39"/>
  <c r="Q531" i="39"/>
  <c r="Z531" i="39"/>
  <c r="AF519" i="39"/>
  <c r="Q519" i="39"/>
  <c r="AI519" i="39"/>
  <c r="AC519" i="39"/>
  <c r="AL519" i="39"/>
  <c r="Z519" i="39"/>
  <c r="AF507" i="39"/>
  <c r="Q507" i="39"/>
  <c r="AL507" i="39"/>
  <c r="Z507" i="39"/>
  <c r="AI507" i="39"/>
  <c r="AF495" i="39"/>
  <c r="AL495" i="39"/>
  <c r="Z495" i="39"/>
  <c r="Q495" i="39"/>
  <c r="AC495" i="39"/>
  <c r="AF483" i="39"/>
  <c r="AI483" i="39"/>
  <c r="Z483" i="39"/>
  <c r="AL483" i="39"/>
  <c r="AC483" i="39"/>
  <c r="AF471" i="39"/>
  <c r="AL471" i="39"/>
  <c r="AC471" i="39"/>
  <c r="Q471" i="39"/>
  <c r="Z471" i="39"/>
  <c r="AF459" i="39"/>
  <c r="AL459" i="39"/>
  <c r="AI459" i="39"/>
  <c r="Q459" i="39"/>
  <c r="AC459" i="39"/>
  <c r="Q447" i="39"/>
  <c r="AF447" i="39"/>
  <c r="AL447" i="39"/>
  <c r="Q435" i="39"/>
  <c r="AL435" i="39"/>
  <c r="AF435" i="39"/>
  <c r="AI435" i="39"/>
  <c r="Z435" i="39"/>
  <c r="Q423" i="39"/>
  <c r="AF423" i="39"/>
  <c r="AL423" i="39"/>
  <c r="Z423" i="39"/>
  <c r="AI423" i="39"/>
  <c r="AC423" i="39"/>
  <c r="AF410" i="39"/>
  <c r="AL410" i="39"/>
  <c r="AC410" i="39"/>
  <c r="Z410" i="39"/>
  <c r="Q410" i="39"/>
  <c r="AF398" i="39"/>
  <c r="AL398" i="39"/>
  <c r="Q398" i="39"/>
  <c r="AI398" i="39"/>
  <c r="Z398" i="39"/>
  <c r="AC398" i="39"/>
  <c r="AF386" i="39"/>
  <c r="AI386" i="39"/>
  <c r="AC386" i="39"/>
  <c r="AL386" i="39"/>
  <c r="Q386" i="39"/>
  <c r="Q374" i="39"/>
  <c r="AF374" i="39"/>
  <c r="AI374" i="39"/>
  <c r="AC374" i="39"/>
  <c r="AL374" i="39"/>
  <c r="Z374" i="39"/>
  <c r="AF363" i="39"/>
  <c r="Q363" i="39"/>
  <c r="AI363" i="39"/>
  <c r="Z363" i="39"/>
  <c r="AC363" i="39"/>
  <c r="AL363" i="39"/>
  <c r="AF351" i="39"/>
  <c r="AI351" i="39"/>
  <c r="AL351" i="39"/>
  <c r="Q351" i="39"/>
  <c r="Z351" i="39"/>
  <c r="AF339" i="39"/>
  <c r="AL339" i="39"/>
  <c r="AI339" i="39"/>
  <c r="Z339" i="39"/>
  <c r="AC339" i="39"/>
  <c r="Q339" i="39"/>
  <c r="AF324" i="39"/>
  <c r="AL324" i="39"/>
  <c r="AI324" i="39"/>
  <c r="Z324" i="39"/>
  <c r="Q324" i="39"/>
  <c r="AF312" i="39"/>
  <c r="Q312" i="39"/>
  <c r="Z312" i="39"/>
  <c r="AI312" i="39"/>
  <c r="AC312" i="39"/>
  <c r="AL312" i="39"/>
  <c r="Q300" i="39"/>
  <c r="AF300" i="39"/>
  <c r="AL300" i="39"/>
  <c r="AC300" i="39"/>
  <c r="Q290" i="39"/>
  <c r="AL290" i="39"/>
  <c r="AF290" i="39"/>
  <c r="AC290" i="39"/>
  <c r="AI290" i="39"/>
  <c r="Z290" i="39"/>
  <c r="AF278" i="39"/>
  <c r="AI278" i="39"/>
  <c r="AC278" i="39"/>
  <c r="AL278" i="39"/>
  <c r="Z278" i="39"/>
  <c r="AF266" i="39"/>
  <c r="Q266" i="39"/>
  <c r="AI266" i="39"/>
  <c r="AL266" i="39"/>
  <c r="Z266" i="39"/>
  <c r="AC266" i="39"/>
  <c r="Q254" i="39"/>
  <c r="AF254" i="39"/>
  <c r="AL254" i="39"/>
  <c r="AC254" i="39"/>
  <c r="Z254" i="39"/>
  <c r="AF242" i="39"/>
  <c r="AI242" i="39"/>
  <c r="AC242" i="39"/>
  <c r="AL242" i="39"/>
  <c r="AF230" i="39"/>
  <c r="AI230" i="39"/>
  <c r="Q230" i="39"/>
  <c r="AC230" i="39"/>
  <c r="Z230" i="39"/>
  <c r="AL230" i="39"/>
  <c r="AF218" i="39"/>
  <c r="AL218" i="39"/>
  <c r="AC218" i="39"/>
  <c r="Z218" i="39"/>
  <c r="Q218" i="39"/>
  <c r="AI218" i="39"/>
  <c r="AF206" i="39"/>
  <c r="AL206" i="39"/>
  <c r="Q206" i="39"/>
  <c r="AI206" i="39"/>
  <c r="AC206" i="39"/>
  <c r="AF194" i="39"/>
  <c r="AI194" i="39"/>
  <c r="Z194" i="39"/>
  <c r="Q194" i="39"/>
  <c r="AL194" i="39"/>
  <c r="AC194" i="39"/>
  <c r="AF182" i="39"/>
  <c r="Q182" i="39"/>
  <c r="AC182" i="39"/>
  <c r="AI182" i="39"/>
  <c r="Z182" i="39"/>
  <c r="AL182" i="39"/>
  <c r="Q170" i="39"/>
  <c r="AF170" i="39"/>
  <c r="AC170" i="39"/>
  <c r="AL170" i="39"/>
  <c r="Z170" i="39"/>
  <c r="AI170" i="39"/>
  <c r="AF158" i="39"/>
  <c r="AL158" i="39"/>
  <c r="AC158" i="39"/>
  <c r="Q158" i="39"/>
  <c r="Q146" i="39"/>
  <c r="AL146" i="39"/>
  <c r="AF146" i="39"/>
  <c r="Z146" i="39"/>
  <c r="AI146" i="39"/>
  <c r="AF134" i="39"/>
  <c r="AL134" i="39"/>
  <c r="Z134" i="39"/>
  <c r="Q134" i="39"/>
  <c r="AC134" i="39"/>
  <c r="AF122" i="39"/>
  <c r="AC122" i="39"/>
  <c r="AI122" i="39"/>
  <c r="AL122" i="39"/>
  <c r="Z122" i="39"/>
  <c r="Q122" i="39"/>
  <c r="AF110" i="39"/>
  <c r="AL110" i="39"/>
  <c r="Q110" i="39"/>
  <c r="AI110" i="39"/>
  <c r="AC110" i="39"/>
  <c r="Z110" i="39"/>
  <c r="Q98" i="39"/>
  <c r="AF98" i="39"/>
  <c r="AI98" i="39"/>
  <c r="AL98" i="39"/>
  <c r="AC98" i="39"/>
  <c r="Z98" i="39"/>
  <c r="AF86" i="39"/>
  <c r="AI86" i="39"/>
  <c r="AC86" i="39"/>
  <c r="Q86" i="39"/>
  <c r="AL86" i="39"/>
  <c r="AF74" i="39"/>
  <c r="AL74" i="39"/>
  <c r="Q74" i="39"/>
  <c r="AI74" i="39"/>
  <c r="AC74" i="39"/>
  <c r="Q62" i="39"/>
  <c r="AF62" i="39"/>
  <c r="AI62" i="39"/>
  <c r="AC62" i="39"/>
  <c r="Z62" i="39"/>
  <c r="AL62" i="39"/>
  <c r="Q50" i="39"/>
  <c r="AF50" i="39"/>
  <c r="Z50" i="39"/>
  <c r="AL50" i="39"/>
  <c r="AC50" i="39"/>
  <c r="AI50" i="39"/>
  <c r="AF38" i="39"/>
  <c r="Q38" i="39"/>
  <c r="AI38" i="39"/>
  <c r="Z38" i="39"/>
  <c r="AL38" i="39"/>
  <c r="Q26" i="39"/>
  <c r="AF26" i="39"/>
  <c r="AL26" i="39"/>
  <c r="AI26" i="39"/>
  <c r="Z26" i="39"/>
  <c r="AC26" i="39"/>
  <c r="Q14" i="39"/>
  <c r="AF14" i="39"/>
  <c r="AL14" i="39"/>
  <c r="AI14" i="39"/>
  <c r="Z14" i="39"/>
  <c r="AC14" i="39"/>
  <c r="Z1360" i="39"/>
  <c r="Z1193" i="39"/>
  <c r="Z555" i="39"/>
  <c r="Z473" i="39"/>
  <c r="Z387" i="39"/>
  <c r="Z340" i="39"/>
  <c r="Z135" i="39"/>
  <c r="Z87" i="39"/>
  <c r="AC1396" i="39"/>
  <c r="AC1264" i="39"/>
  <c r="AC209" i="39"/>
  <c r="AC38" i="39"/>
  <c r="AF1398" i="39"/>
  <c r="AF1298" i="39"/>
  <c r="AF1097" i="39"/>
  <c r="AF737" i="39"/>
  <c r="AI1203" i="39"/>
  <c r="AI448" i="39"/>
  <c r="AI410" i="39"/>
  <c r="AI389" i="39"/>
  <c r="AI158" i="39"/>
  <c r="Q856" i="39"/>
  <c r="Q278" i="39"/>
  <c r="Q289" i="39"/>
  <c r="AI289" i="39"/>
  <c r="Z289" i="39"/>
  <c r="AF289" i="39"/>
  <c r="AL289" i="39"/>
  <c r="AL25" i="39"/>
  <c r="AF25" i="39"/>
  <c r="Q25" i="39"/>
  <c r="Z25" i="39"/>
  <c r="AI25" i="39"/>
  <c r="AC25" i="39"/>
  <c r="Z1358" i="39"/>
  <c r="Z1276" i="39"/>
  <c r="Z1192" i="39"/>
  <c r="Z569" i="39"/>
  <c r="Z472" i="39"/>
  <c r="Z386" i="39"/>
  <c r="Z242" i="39"/>
  <c r="Z86" i="39"/>
  <c r="AC1193" i="39"/>
  <c r="AF1396" i="39"/>
  <c r="AF1372" i="39"/>
  <c r="AF1313" i="39"/>
  <c r="AF1192" i="39"/>
  <c r="AI1252" i="39"/>
  <c r="AI1230" i="39"/>
  <c r="AI447" i="39"/>
  <c r="AL904" i="39"/>
  <c r="Z1275" i="39"/>
  <c r="Z1191" i="39"/>
  <c r="Z1097" i="39"/>
  <c r="Z809" i="39"/>
  <c r="Z725" i="39"/>
  <c r="Z568" i="39"/>
  <c r="AC1337" i="39"/>
  <c r="AC1098" i="39"/>
  <c r="AC954" i="39"/>
  <c r="AC798" i="39"/>
  <c r="AC462" i="39"/>
  <c r="AC231" i="39"/>
  <c r="AC146" i="39"/>
  <c r="AF1395" i="39"/>
  <c r="AF1371" i="39"/>
  <c r="AF1311" i="39"/>
  <c r="AF1277" i="39"/>
  <c r="AF1191" i="39"/>
  <c r="AF833" i="39"/>
  <c r="AF342" i="39"/>
  <c r="AF315" i="39"/>
  <c r="AF17" i="39"/>
  <c r="AI1229" i="39"/>
  <c r="AI279" i="39"/>
  <c r="AI257" i="39"/>
  <c r="AL593" i="39"/>
  <c r="Z1372" i="39"/>
  <c r="Z1311" i="39"/>
  <c r="Z1073" i="39"/>
  <c r="Z929" i="39"/>
  <c r="Z353" i="39"/>
  <c r="Z40" i="39"/>
  <c r="AC1000" i="39"/>
  <c r="AC844" i="39"/>
  <c r="AC760" i="39"/>
  <c r="AC592" i="39"/>
  <c r="AC437" i="39"/>
  <c r="AC329" i="39"/>
  <c r="AF906" i="39"/>
  <c r="AF797" i="39"/>
  <c r="AF676" i="39"/>
  <c r="AF653" i="39"/>
  <c r="AF485" i="39"/>
  <c r="AF376" i="39"/>
  <c r="AF256" i="39"/>
  <c r="AF232" i="39"/>
  <c r="AI1157" i="39"/>
  <c r="AI1132" i="39"/>
  <c r="AI903" i="39"/>
  <c r="AI774" i="39"/>
  <c r="AL1146" i="39"/>
  <c r="AL1119" i="39"/>
  <c r="AL819" i="39"/>
  <c r="Q1312" i="39"/>
  <c r="AL1121" i="39"/>
  <c r="Q1121" i="39"/>
  <c r="AF1121" i="39"/>
  <c r="AC1121" i="39"/>
  <c r="AI1121" i="39"/>
  <c r="Q1179" i="39"/>
  <c r="AC1179" i="39"/>
  <c r="AI1179" i="39"/>
  <c r="Z1179" i="39"/>
  <c r="AF1179" i="39"/>
  <c r="AL1179" i="39"/>
  <c r="Z1286" i="39"/>
  <c r="Z1119" i="39"/>
  <c r="Z1036" i="39"/>
  <c r="Z857" i="39"/>
  <c r="Z447" i="39"/>
  <c r="Z99" i="39"/>
  <c r="Z16" i="39"/>
  <c r="AC761" i="39"/>
  <c r="AF678" i="39"/>
  <c r="AF654" i="39"/>
  <c r="AF569" i="39"/>
  <c r="AF233" i="39"/>
  <c r="AF147" i="39"/>
  <c r="AF125" i="39"/>
  <c r="AI1158" i="39"/>
  <c r="AI1134" i="39"/>
  <c r="AI628" i="39"/>
  <c r="AI495" i="39"/>
  <c r="AI471" i="39"/>
  <c r="AL1263" i="39"/>
  <c r="Q916" i="39"/>
  <c r="Q520" i="39"/>
  <c r="Q483" i="39"/>
  <c r="Z1397" i="39"/>
  <c r="Z1071" i="39"/>
  <c r="Z711" i="39"/>
  <c r="Z461" i="39"/>
  <c r="Z255" i="39"/>
  <c r="AC1158" i="39"/>
  <c r="AC1061" i="39"/>
  <c r="AC999" i="39"/>
  <c r="AC843" i="39"/>
  <c r="AC759" i="39"/>
  <c r="AC724" i="39"/>
  <c r="AC700" i="39"/>
  <c r="AC591" i="39"/>
  <c r="AC510" i="39"/>
  <c r="AC450" i="39"/>
  <c r="AC436" i="39"/>
  <c r="AC328" i="39"/>
  <c r="AF1239" i="39"/>
  <c r="AF988" i="39"/>
  <c r="AF905" i="39"/>
  <c r="AF880" i="39"/>
  <c r="AF796" i="39"/>
  <c r="AF774" i="39"/>
  <c r="AF280" i="39"/>
  <c r="AI1062" i="39"/>
  <c r="AI773" i="39"/>
  <c r="AI677" i="39"/>
  <c r="AI654" i="39"/>
  <c r="AL1143" i="39"/>
  <c r="AL701" i="39"/>
  <c r="AL76" i="39"/>
  <c r="Q1310" i="39"/>
  <c r="Q149" i="39"/>
  <c r="AF24" i="39"/>
  <c r="Z24" i="39"/>
  <c r="Q24" i="39"/>
  <c r="AL24" i="39"/>
  <c r="AI24" i="39"/>
  <c r="Q23" i="39"/>
  <c r="AL23" i="39"/>
  <c r="AI23" i="39"/>
  <c r="AC23" i="39"/>
  <c r="AF23" i="39"/>
  <c r="Z23" i="39"/>
  <c r="AC890" i="39"/>
  <c r="AF1226" i="39"/>
  <c r="AI961" i="39"/>
  <c r="AI433" i="39"/>
  <c r="AL1404" i="39"/>
  <c r="AL974" i="39"/>
  <c r="Q229" i="39"/>
  <c r="Z1404" i="39"/>
  <c r="Z1297" i="39"/>
  <c r="Z264" i="39"/>
  <c r="Z109" i="39"/>
  <c r="AC889" i="39"/>
  <c r="AF974" i="39"/>
  <c r="AI1261" i="39"/>
  <c r="AL1176" i="39"/>
  <c r="Q1356" i="39"/>
  <c r="AI1418" i="39"/>
  <c r="AC1418" i="39"/>
  <c r="Q1418" i="39"/>
  <c r="Z1418" i="39"/>
  <c r="AF1418" i="39"/>
  <c r="AL1418" i="39"/>
  <c r="Q1406" i="39"/>
  <c r="AF1406" i="39"/>
  <c r="AC1406" i="39"/>
  <c r="Z1406" i="39"/>
  <c r="AL1394" i="39"/>
  <c r="AC1394" i="39"/>
  <c r="AF1394" i="39"/>
  <c r="Q1394" i="39"/>
  <c r="Z1394" i="39"/>
  <c r="AI1382" i="39"/>
  <c r="AC1382" i="39"/>
  <c r="Q1382" i="39"/>
  <c r="Z1382" i="39"/>
  <c r="AC1370" i="39"/>
  <c r="AL1370" i="39"/>
  <c r="Q1370" i="39"/>
  <c r="AF1370" i="39"/>
  <c r="AI1357" i="39"/>
  <c r="AC1357" i="39"/>
  <c r="AF1357" i="39"/>
  <c r="Q1345" i="39"/>
  <c r="AC1345" i="39"/>
  <c r="AI1345" i="39"/>
  <c r="AC1333" i="39"/>
  <c r="Z1333" i="39"/>
  <c r="AF1333" i="39"/>
  <c r="AL1333" i="39"/>
  <c r="Q1321" i="39"/>
  <c r="AL1321" i="39"/>
  <c r="AC1321" i="39"/>
  <c r="AI1321" i="39"/>
  <c r="Z1321" i="39"/>
  <c r="AL1309" i="39"/>
  <c r="AC1309" i="39"/>
  <c r="Z1309" i="39"/>
  <c r="AI1309" i="39"/>
  <c r="Q1297" i="39"/>
  <c r="AC1297" i="39"/>
  <c r="AI1285" i="39"/>
  <c r="AC1285" i="39"/>
  <c r="AF1285" i="39"/>
  <c r="AL1285" i="39"/>
  <c r="AC1274" i="39"/>
  <c r="AF1274" i="39"/>
  <c r="Q1274" i="39"/>
  <c r="AI1274" i="39"/>
  <c r="AL1274" i="39"/>
  <c r="Q1262" i="39"/>
  <c r="AF1262" i="39"/>
  <c r="AC1262" i="39"/>
  <c r="AL1262" i="39"/>
  <c r="AL1250" i="39"/>
  <c r="AC1250" i="39"/>
  <c r="AF1250" i="39"/>
  <c r="Q1250" i="39"/>
  <c r="AI1238" i="39"/>
  <c r="Q1238" i="39"/>
  <c r="AC1238" i="39"/>
  <c r="AF1238" i="39"/>
  <c r="AI1226" i="39"/>
  <c r="AC1226" i="39"/>
  <c r="Q1226" i="39"/>
  <c r="Z1226" i="39"/>
  <c r="AI1214" i="39"/>
  <c r="AC1214" i="39"/>
  <c r="AL1214" i="39"/>
  <c r="Z1214" i="39"/>
  <c r="Q1202" i="39"/>
  <c r="AC1202" i="39"/>
  <c r="AI1202" i="39"/>
  <c r="AF1202" i="39"/>
  <c r="AC1190" i="39"/>
  <c r="AL1190" i="39"/>
  <c r="Z1190" i="39"/>
  <c r="Q1178" i="39"/>
  <c r="AL1178" i="39"/>
  <c r="AC1178" i="39"/>
  <c r="AI1178" i="39"/>
  <c r="Q1166" i="39"/>
  <c r="AC1166" i="39"/>
  <c r="AI1166" i="39"/>
  <c r="AC1154" i="39"/>
  <c r="AL1154" i="39"/>
  <c r="AI1154" i="39"/>
  <c r="AF1154" i="39"/>
  <c r="Q1154" i="39"/>
  <c r="Q1142" i="39"/>
  <c r="AC1142" i="39"/>
  <c r="AI1142" i="39"/>
  <c r="Z1142" i="39"/>
  <c r="AC1130" i="39"/>
  <c r="Q1130" i="39"/>
  <c r="AL1130" i="39"/>
  <c r="Z1130" i="39"/>
  <c r="AF1118" i="39"/>
  <c r="AC1118" i="39"/>
  <c r="Q1118" i="39"/>
  <c r="Z1118" i="39"/>
  <c r="Q1106" i="39"/>
  <c r="AL1106" i="39"/>
  <c r="AC1106" i="39"/>
  <c r="AF1106" i="39"/>
  <c r="AI1106" i="39"/>
  <c r="AI1094" i="39"/>
  <c r="AC1094" i="39"/>
  <c r="Q1094" i="39"/>
  <c r="AF1082" i="39"/>
  <c r="AL1082" i="39"/>
  <c r="AI1082" i="39"/>
  <c r="AC1082" i="39"/>
  <c r="Q1070" i="39"/>
  <c r="AI1070" i="39"/>
  <c r="AL1070" i="39"/>
  <c r="AF1070" i="39"/>
  <c r="AF1058" i="39"/>
  <c r="Q1058" i="39"/>
  <c r="AC1058" i="39"/>
  <c r="AL1046" i="39"/>
  <c r="Q1046" i="39"/>
  <c r="Z1046" i="39"/>
  <c r="AI1046" i="39"/>
  <c r="Q1034" i="39"/>
  <c r="AF1034" i="39"/>
  <c r="Z1034" i="39"/>
  <c r="AI1034" i="39"/>
  <c r="Q1010" i="39"/>
  <c r="AI1010" i="39"/>
  <c r="AC1010" i="39"/>
  <c r="AL1010" i="39"/>
  <c r="Q998" i="39"/>
  <c r="AL998" i="39"/>
  <c r="AF998" i="39"/>
  <c r="AI998" i="39"/>
  <c r="AI986" i="39"/>
  <c r="Q986" i="39"/>
  <c r="AL986" i="39"/>
  <c r="AL962" i="39"/>
  <c r="Q962" i="39"/>
  <c r="AC962" i="39"/>
  <c r="AF962" i="39"/>
  <c r="AI950" i="39"/>
  <c r="AL950" i="39"/>
  <c r="AF950" i="39"/>
  <c r="AC950" i="39"/>
  <c r="Q950" i="39"/>
  <c r="Z950" i="39"/>
  <c r="AF938" i="39"/>
  <c r="AL938" i="39"/>
  <c r="AC938" i="39"/>
  <c r="Z938" i="39"/>
  <c r="Q926" i="39"/>
  <c r="AL926" i="39"/>
  <c r="AF926" i="39"/>
  <c r="Q914" i="39"/>
  <c r="AC914" i="39"/>
  <c r="AL914" i="39"/>
  <c r="AI914" i="39"/>
  <c r="Z902" i="39"/>
  <c r="Q902" i="39"/>
  <c r="AL902" i="39"/>
  <c r="AI902" i="39"/>
  <c r="AL890" i="39"/>
  <c r="AF890" i="39"/>
  <c r="AL878" i="39"/>
  <c r="AI878" i="39"/>
  <c r="Q878" i="39"/>
  <c r="Q866" i="39"/>
  <c r="AF866" i="39"/>
  <c r="Z866" i="39"/>
  <c r="Q854" i="39"/>
  <c r="AL854" i="39"/>
  <c r="AF854" i="39"/>
  <c r="AC854" i="39"/>
  <c r="Z854" i="39"/>
  <c r="AL842" i="39"/>
  <c r="AI842" i="39"/>
  <c r="AC842" i="39"/>
  <c r="Q842" i="39"/>
  <c r="AF842" i="39"/>
  <c r="AL830" i="39"/>
  <c r="AI830" i="39"/>
  <c r="AF818" i="39"/>
  <c r="AC818" i="39"/>
  <c r="Q818" i="39"/>
  <c r="AI818" i="39"/>
  <c r="AI806" i="39"/>
  <c r="Q806" i="39"/>
  <c r="AC806" i="39"/>
  <c r="AL794" i="39"/>
  <c r="AF794" i="39"/>
  <c r="AC794" i="39"/>
  <c r="Q794" i="39"/>
  <c r="Q782" i="39"/>
  <c r="AI782" i="39"/>
  <c r="AL782" i="39"/>
  <c r="AF782" i="39"/>
  <c r="Q770" i="39"/>
  <c r="AL770" i="39"/>
  <c r="AF770" i="39"/>
  <c r="AI770" i="39"/>
  <c r="AC770" i="39"/>
  <c r="Z770" i="39"/>
  <c r="Q758" i="39"/>
  <c r="Z758" i="39"/>
  <c r="AC758" i="39"/>
  <c r="AL734" i="39"/>
  <c r="AI734" i="39"/>
  <c r="AF734" i="39"/>
  <c r="Q734" i="39"/>
  <c r="Q722" i="39"/>
  <c r="AI722" i="39"/>
  <c r="Q710" i="39"/>
  <c r="AL710" i="39"/>
  <c r="AC710" i="39"/>
  <c r="AL698" i="39"/>
  <c r="AF698" i="39"/>
  <c r="Q686" i="39"/>
  <c r="AL686" i="39"/>
  <c r="AF686" i="39"/>
  <c r="Z686" i="39"/>
  <c r="AI686" i="39"/>
  <c r="Q674" i="39"/>
  <c r="AL674" i="39"/>
  <c r="Z674" i="39"/>
  <c r="AI662" i="39"/>
  <c r="AC662" i="39"/>
  <c r="AF662" i="39"/>
  <c r="AL662" i="39"/>
  <c r="Z662" i="39"/>
  <c r="AI650" i="39"/>
  <c r="AF650" i="39"/>
  <c r="AC650" i="39"/>
  <c r="Q650" i="39"/>
  <c r="Q638" i="39"/>
  <c r="AI638" i="39"/>
  <c r="Q626" i="39"/>
  <c r="AL626" i="39"/>
  <c r="AF626" i="39"/>
  <c r="AI626" i="39"/>
  <c r="AL614" i="39"/>
  <c r="AI614" i="39"/>
  <c r="Q614" i="39"/>
  <c r="AF614" i="39"/>
  <c r="Z614" i="39"/>
  <c r="AC614" i="39"/>
  <c r="AF602" i="39"/>
  <c r="AI602" i="39"/>
  <c r="Q602" i="39"/>
  <c r="AL602" i="39"/>
  <c r="AI590" i="39"/>
  <c r="Z590" i="39"/>
  <c r="Q578" i="39"/>
  <c r="AL578" i="39"/>
  <c r="Z578" i="39"/>
  <c r="Q566" i="39"/>
  <c r="AL566" i="39"/>
  <c r="AI566" i="39"/>
  <c r="AC566" i="39"/>
  <c r="Q554" i="39"/>
  <c r="AL554" i="39"/>
  <c r="AC554" i="39"/>
  <c r="Q542" i="39"/>
  <c r="AI542" i="39"/>
  <c r="AF542" i="39"/>
  <c r="AL530" i="39"/>
  <c r="AI530" i="39"/>
  <c r="AI518" i="39"/>
  <c r="Q518" i="39"/>
  <c r="AF518" i="39"/>
  <c r="AC518" i="39"/>
  <c r="AI506" i="39"/>
  <c r="AF506" i="39"/>
  <c r="AC506" i="39"/>
  <c r="Q506" i="39"/>
  <c r="AL506" i="39"/>
  <c r="Z494" i="39"/>
  <c r="Q494" i="39"/>
  <c r="Q482" i="39"/>
  <c r="AC482" i="39"/>
  <c r="AI482" i="39"/>
  <c r="Z482" i="39"/>
  <c r="Q470" i="39"/>
  <c r="AI470" i="39"/>
  <c r="Z470" i="39"/>
  <c r="AF470" i="39"/>
  <c r="AC470" i="39"/>
  <c r="AL458" i="39"/>
  <c r="AI458" i="39"/>
  <c r="Q446" i="39"/>
  <c r="AL446" i="39"/>
  <c r="AI446" i="39"/>
  <c r="Q434" i="39"/>
  <c r="AI434" i="39"/>
  <c r="AF434" i="39"/>
  <c r="Q422" i="39"/>
  <c r="AL422" i="39"/>
  <c r="AF422" i="39"/>
  <c r="Z422" i="39"/>
  <c r="AI422" i="39"/>
  <c r="AF409" i="39"/>
  <c r="AC409" i="39"/>
  <c r="AL409" i="39"/>
  <c r="Z409" i="39"/>
  <c r="Q397" i="39"/>
  <c r="AL397" i="39"/>
  <c r="AI397" i="39"/>
  <c r="AC397" i="39"/>
  <c r="AF397" i="39"/>
  <c r="Z397" i="39"/>
  <c r="AL385" i="39"/>
  <c r="Z385" i="39"/>
  <c r="AI373" i="39"/>
  <c r="AC373" i="39"/>
  <c r="AL373" i="39"/>
  <c r="Q362" i="39"/>
  <c r="AI362" i="39"/>
  <c r="AF362" i="39"/>
  <c r="AC362" i="39"/>
  <c r="AL362" i="39"/>
  <c r="AI350" i="39"/>
  <c r="AL350" i="39"/>
  <c r="Q338" i="39"/>
  <c r="AL338" i="39"/>
  <c r="AF338" i="39"/>
  <c r="Q323" i="39"/>
  <c r="AL323" i="39"/>
  <c r="Z323" i="39"/>
  <c r="AI323" i="39"/>
  <c r="AF323" i="39"/>
  <c r="AC323" i="39"/>
  <c r="Z311" i="39"/>
  <c r="AI311" i="39"/>
  <c r="AL299" i="39"/>
  <c r="AF299" i="39"/>
  <c r="Z299" i="39"/>
  <c r="Q277" i="39"/>
  <c r="AL277" i="39"/>
  <c r="AF277" i="39"/>
  <c r="AC277" i="39"/>
  <c r="Q265" i="39"/>
  <c r="AL265" i="39"/>
  <c r="AI265" i="39"/>
  <c r="AF253" i="39"/>
  <c r="Q253" i="39"/>
  <c r="AL241" i="39"/>
  <c r="AF241" i="39"/>
  <c r="AC241" i="39"/>
  <c r="AI229" i="39"/>
  <c r="AC229" i="39"/>
  <c r="AI217" i="39"/>
  <c r="AF217" i="39"/>
  <c r="AC217" i="39"/>
  <c r="AL217" i="39"/>
  <c r="Z217" i="39"/>
  <c r="Q205" i="39"/>
  <c r="AI205" i="39"/>
  <c r="AF205" i="39"/>
  <c r="AC205" i="39"/>
  <c r="Z205" i="39"/>
  <c r="Q193" i="39"/>
  <c r="AL193" i="39"/>
  <c r="AI193" i="39"/>
  <c r="Q181" i="39"/>
  <c r="AL181" i="39"/>
  <c r="Z181" i="39"/>
  <c r="AI181" i="39"/>
  <c r="AF169" i="39"/>
  <c r="AI169" i="39"/>
  <c r="AC169" i="39"/>
  <c r="Q169" i="39"/>
  <c r="AL169" i="39"/>
  <c r="Q157" i="39"/>
  <c r="AI157" i="39"/>
  <c r="AC157" i="39"/>
  <c r="AL145" i="39"/>
  <c r="AI145" i="39"/>
  <c r="AC145" i="39"/>
  <c r="Z145" i="39"/>
  <c r="Q145" i="39"/>
  <c r="AL133" i="39"/>
  <c r="Q133" i="39"/>
  <c r="AI133" i="39"/>
  <c r="Z133" i="39"/>
  <c r="AF133" i="39"/>
  <c r="AL121" i="39"/>
  <c r="AI121" i="39"/>
  <c r="AC121" i="39"/>
  <c r="Z121" i="39"/>
  <c r="AF109" i="39"/>
  <c r="Q109" i="39"/>
  <c r="AL97" i="39"/>
  <c r="AI97" i="39"/>
  <c r="AF97" i="39"/>
  <c r="Q85" i="39"/>
  <c r="AI85" i="39"/>
  <c r="AL85" i="39"/>
  <c r="AC85" i="39"/>
  <c r="AF73" i="39"/>
  <c r="AI73" i="39"/>
  <c r="AC73" i="39"/>
  <c r="Q73" i="39"/>
  <c r="AL73" i="39"/>
  <c r="Q61" i="39"/>
  <c r="AI61" i="39"/>
  <c r="AF61" i="39"/>
  <c r="AC49" i="39"/>
  <c r="Q49" i="39"/>
  <c r="Z49" i="39"/>
  <c r="AL49" i="39"/>
  <c r="AI37" i="39"/>
  <c r="Z37" i="39"/>
  <c r="AC37" i="39"/>
  <c r="Q13" i="39"/>
  <c r="AI13" i="39"/>
  <c r="Z602" i="39"/>
  <c r="Z253" i="39"/>
  <c r="Z169" i="39"/>
  <c r="Z97" i="39"/>
  <c r="AC1034" i="39"/>
  <c r="AC698" i="39"/>
  <c r="AC542" i="39"/>
  <c r="AC265" i="39"/>
  <c r="AC13" i="39"/>
  <c r="AF1046" i="39"/>
  <c r="AF830" i="39"/>
  <c r="AF482" i="39"/>
  <c r="AF458" i="39"/>
  <c r="AF49" i="39"/>
  <c r="AI1333" i="39"/>
  <c r="AI1058" i="39"/>
  <c r="AI866" i="39"/>
  <c r="AI385" i="39"/>
  <c r="AI49" i="39"/>
  <c r="AL1406" i="39"/>
  <c r="AL1357" i="39"/>
  <c r="AL1034" i="39"/>
  <c r="AL205" i="39"/>
  <c r="Q974" i="39"/>
  <c r="Q299" i="39"/>
  <c r="Q1417" i="39"/>
  <c r="AI1417" i="39"/>
  <c r="AL1417" i="39"/>
  <c r="AF1417" i="39"/>
  <c r="AI1405" i="39"/>
  <c r="AC1405" i="39"/>
  <c r="Z1405" i="39"/>
  <c r="Q1393" i="39"/>
  <c r="AF1393" i="39"/>
  <c r="AL1393" i="39"/>
  <c r="Z1393" i="39"/>
  <c r="AC1393" i="39"/>
  <c r="AI1381" i="39"/>
  <c r="Q1381" i="39"/>
  <c r="AF1381" i="39"/>
  <c r="AC1381" i="39"/>
  <c r="Z1381" i="39"/>
  <c r="AI1369" i="39"/>
  <c r="Q1369" i="39"/>
  <c r="AL1369" i="39"/>
  <c r="AF1369" i="39"/>
  <c r="AL1344" i="39"/>
  <c r="AI1344" i="39"/>
  <c r="AC1344" i="39"/>
  <c r="Q1344" i="39"/>
  <c r="Q1332" i="39"/>
  <c r="AF1332" i="39"/>
  <c r="AL1332" i="39"/>
  <c r="AC1332" i="39"/>
  <c r="Q1320" i="39"/>
  <c r="Z1320" i="39"/>
  <c r="Q1308" i="39"/>
  <c r="AC1308" i="39"/>
  <c r="AI1308" i="39"/>
  <c r="Z1308" i="39"/>
  <c r="AL1308" i="39"/>
  <c r="AL1296" i="39"/>
  <c r="Q1296" i="39"/>
  <c r="Z1296" i="39"/>
  <c r="AI1284" i="39"/>
  <c r="Q1284" i="39"/>
  <c r="AF1284" i="39"/>
  <c r="AC1284" i="39"/>
  <c r="Q1273" i="39"/>
  <c r="AI1273" i="39"/>
  <c r="AL1273" i="39"/>
  <c r="AF1249" i="39"/>
  <c r="Q1249" i="39"/>
  <c r="AL1249" i="39"/>
  <c r="AF1237" i="39"/>
  <c r="AC1237" i="39"/>
  <c r="AI1237" i="39"/>
  <c r="AI1225" i="39"/>
  <c r="AL1225" i="39"/>
  <c r="AF1225" i="39"/>
  <c r="Q1225" i="39"/>
  <c r="AC1225" i="39"/>
  <c r="Q1213" i="39"/>
  <c r="AL1213" i="39"/>
  <c r="AF1213" i="39"/>
  <c r="Z1213" i="39"/>
  <c r="Q1201" i="39"/>
  <c r="AF1201" i="39"/>
  <c r="Z1201" i="39"/>
  <c r="AI1201" i="39"/>
  <c r="Q1177" i="39"/>
  <c r="Z1177" i="39"/>
  <c r="AL1177" i="39"/>
  <c r="AI1177" i="39"/>
  <c r="AC1177" i="39"/>
  <c r="Q1165" i="39"/>
  <c r="AL1165" i="39"/>
  <c r="AC1165" i="39"/>
  <c r="AI1165" i="39"/>
  <c r="AL1153" i="39"/>
  <c r="Q1153" i="39"/>
  <c r="AF1153" i="39"/>
  <c r="AI1141" i="39"/>
  <c r="AL1141" i="39"/>
  <c r="AF1141" i="39"/>
  <c r="Z1141" i="39"/>
  <c r="Q1129" i="39"/>
  <c r="AL1129" i="39"/>
  <c r="Z1129" i="39"/>
  <c r="AI1129" i="39"/>
  <c r="AI1117" i="39"/>
  <c r="AL1117" i="39"/>
  <c r="Q1117" i="39"/>
  <c r="AC1117" i="39"/>
  <c r="Z1117" i="39"/>
  <c r="Q1105" i="39"/>
  <c r="AF1105" i="39"/>
  <c r="AI1105" i="39"/>
  <c r="AC1105" i="39"/>
  <c r="Z1105" i="39"/>
  <c r="Q1093" i="39"/>
  <c r="AC1093" i="39"/>
  <c r="AF1093" i="39"/>
  <c r="AL1093" i="39"/>
  <c r="AI1081" i="39"/>
  <c r="Q1081" i="39"/>
  <c r="AL1081" i="39"/>
  <c r="AC1081" i="39"/>
  <c r="Q1069" i="39"/>
  <c r="AF1069" i="39"/>
  <c r="AC1069" i="39"/>
  <c r="AL1069" i="39"/>
  <c r="AI1069" i="39"/>
  <c r="Q1057" i="39"/>
  <c r="AC1057" i="39"/>
  <c r="AF1045" i="39"/>
  <c r="AL1045" i="39"/>
  <c r="Z1045" i="39"/>
  <c r="Q1045" i="39"/>
  <c r="AL1033" i="39"/>
  <c r="AI1033" i="39"/>
  <c r="AF1033" i="39"/>
  <c r="AC1033" i="39"/>
  <c r="Z1033" i="39"/>
  <c r="Q1033" i="39"/>
  <c r="Q1021" i="39"/>
  <c r="AF1021" i="39"/>
  <c r="Z1021" i="39"/>
  <c r="AF1009" i="39"/>
  <c r="AC1009" i="39"/>
  <c r="AL1009" i="39"/>
  <c r="Q997" i="39"/>
  <c r="AL997" i="39"/>
  <c r="AI997" i="39"/>
  <c r="AF997" i="39"/>
  <c r="AC997" i="39"/>
  <c r="Q985" i="39"/>
  <c r="AL985" i="39"/>
  <c r="AI985" i="39"/>
  <c r="Q973" i="39"/>
  <c r="AI973" i="39"/>
  <c r="Q961" i="39"/>
  <c r="AL961" i="39"/>
  <c r="AF961" i="39"/>
  <c r="AC961" i="39"/>
  <c r="Q937" i="39"/>
  <c r="AI937" i="39"/>
  <c r="AC937" i="39"/>
  <c r="AF937" i="39"/>
  <c r="Z937" i="39"/>
  <c r="Q925" i="39"/>
  <c r="AF925" i="39"/>
  <c r="AI925" i="39"/>
  <c r="AC925" i="39"/>
  <c r="Z925" i="39"/>
  <c r="AI913" i="39"/>
  <c r="AC913" i="39"/>
  <c r="AF913" i="39"/>
  <c r="Q901" i="39"/>
  <c r="AL901" i="39"/>
  <c r="AI901" i="39"/>
  <c r="AL889" i="39"/>
  <c r="Z889" i="39"/>
  <c r="Q877" i="39"/>
  <c r="AL877" i="39"/>
  <c r="AI877" i="39"/>
  <c r="AF877" i="39"/>
  <c r="Q865" i="39"/>
  <c r="AL865" i="39"/>
  <c r="Z865" i="39"/>
  <c r="Q853" i="39"/>
  <c r="AI853" i="39"/>
  <c r="AF853" i="39"/>
  <c r="AC853" i="39"/>
  <c r="AL853" i="39"/>
  <c r="Z853" i="39"/>
  <c r="Q841" i="39"/>
  <c r="AL841" i="39"/>
  <c r="AF841" i="39"/>
  <c r="AI841" i="39"/>
  <c r="Z841" i="39"/>
  <c r="Q829" i="39"/>
  <c r="AI829" i="39"/>
  <c r="AL829" i="39"/>
  <c r="Q817" i="39"/>
  <c r="AI817" i="39"/>
  <c r="Q805" i="39"/>
  <c r="AL805" i="39"/>
  <c r="AC805" i="39"/>
  <c r="AF805" i="39"/>
  <c r="AI793" i="39"/>
  <c r="AL793" i="39"/>
  <c r="AC793" i="39"/>
  <c r="Q793" i="39"/>
  <c r="AL781" i="39"/>
  <c r="AF781" i="39"/>
  <c r="AI781" i="39"/>
  <c r="AC781" i="39"/>
  <c r="Q781" i="39"/>
  <c r="Q769" i="39"/>
  <c r="AL769" i="39"/>
  <c r="AF769" i="39"/>
  <c r="Z769" i="39"/>
  <c r="Q757" i="39"/>
  <c r="AI757" i="39"/>
  <c r="Z757" i="39"/>
  <c r="AC757" i="39"/>
  <c r="Z745" i="39"/>
  <c r="Q745" i="39"/>
  <c r="AI745" i="39"/>
  <c r="AI733" i="39"/>
  <c r="AL733" i="39"/>
  <c r="Q733" i="39"/>
  <c r="AF733" i="39"/>
  <c r="Q721" i="39"/>
  <c r="AI721" i="39"/>
  <c r="Q709" i="39"/>
  <c r="AL709" i="39"/>
  <c r="AC709" i="39"/>
  <c r="AI709" i="39"/>
  <c r="Q697" i="39"/>
  <c r="AL697" i="39"/>
  <c r="AI697" i="39"/>
  <c r="AC697" i="39"/>
  <c r="AI685" i="39"/>
  <c r="Q685" i="39"/>
  <c r="AL685" i="39"/>
  <c r="AF673" i="39"/>
  <c r="Z673" i="39"/>
  <c r="Q673" i="39"/>
  <c r="AL661" i="39"/>
  <c r="AC661" i="39"/>
  <c r="AI661" i="39"/>
  <c r="AF661" i="39"/>
  <c r="Z661" i="39"/>
  <c r="Q649" i="39"/>
  <c r="AI649" i="39"/>
  <c r="AC649" i="39"/>
  <c r="Z649" i="39"/>
  <c r="AL649" i="39"/>
  <c r="AI637" i="39"/>
  <c r="AF637" i="39"/>
  <c r="AC637" i="39"/>
  <c r="Q637" i="39"/>
  <c r="AL625" i="39"/>
  <c r="Q625" i="39"/>
  <c r="AI625" i="39"/>
  <c r="Q613" i="39"/>
  <c r="AL613" i="39"/>
  <c r="AC613" i="39"/>
  <c r="Q601" i="39"/>
  <c r="AL601" i="39"/>
  <c r="AF601" i="39"/>
  <c r="AC601" i="39"/>
  <c r="Z601" i="39"/>
  <c r="AI601" i="39"/>
  <c r="Q589" i="39"/>
  <c r="AF589" i="39"/>
  <c r="AL589" i="39"/>
  <c r="AI589" i="39"/>
  <c r="Z589" i="39"/>
  <c r="AI577" i="39"/>
  <c r="AL577" i="39"/>
  <c r="Z577" i="39"/>
  <c r="AF577" i="39"/>
  <c r="Q565" i="39"/>
  <c r="AI565" i="39"/>
  <c r="Q553" i="39"/>
  <c r="AL553" i="39"/>
  <c r="AF553" i="39"/>
  <c r="AI553" i="39"/>
  <c r="AC553" i="39"/>
  <c r="AF541" i="39"/>
  <c r="AI541" i="39"/>
  <c r="Q541" i="39"/>
  <c r="AC517" i="39"/>
  <c r="Q517" i="39"/>
  <c r="Q505" i="39"/>
  <c r="AI505" i="39"/>
  <c r="AC505" i="39"/>
  <c r="AF505" i="39"/>
  <c r="AL505" i="39"/>
  <c r="AI493" i="39"/>
  <c r="AF493" i="39"/>
  <c r="AC493" i="39"/>
  <c r="Z493" i="39"/>
  <c r="Q493" i="39"/>
  <c r="Q481" i="39"/>
  <c r="AL481" i="39"/>
  <c r="AI481" i="39"/>
  <c r="Z481" i="39"/>
  <c r="Q469" i="39"/>
  <c r="AF469" i="39"/>
  <c r="AC469" i="39"/>
  <c r="AL469" i="39"/>
  <c r="AI469" i="39"/>
  <c r="Q457" i="39"/>
  <c r="AF457" i="39"/>
  <c r="Z457" i="39"/>
  <c r="AC457" i="39"/>
  <c r="AL445" i="39"/>
  <c r="AI445" i="39"/>
  <c r="AF445" i="39"/>
  <c r="Q445" i="39"/>
  <c r="Q421" i="39"/>
  <c r="AF421" i="39"/>
  <c r="AI421" i="39"/>
  <c r="AL421" i="39"/>
  <c r="Q408" i="39"/>
  <c r="AL408" i="39"/>
  <c r="AF408" i="39"/>
  <c r="Z408" i="39"/>
  <c r="AC408" i="39"/>
  <c r="AI396" i="39"/>
  <c r="AL396" i="39"/>
  <c r="AF396" i="39"/>
  <c r="Z396" i="39"/>
  <c r="Q396" i="39"/>
  <c r="Q384" i="39"/>
  <c r="AI384" i="39"/>
  <c r="AL384" i="39"/>
  <c r="Z384" i="39"/>
  <c r="AL372" i="39"/>
  <c r="AC372" i="39"/>
  <c r="AI372" i="39"/>
  <c r="Z372" i="39"/>
  <c r="Q361" i="39"/>
  <c r="AI361" i="39"/>
  <c r="AL361" i="39"/>
  <c r="AC361" i="39"/>
  <c r="AF361" i="39"/>
  <c r="AI349" i="39"/>
  <c r="AF349" i="39"/>
  <c r="AC349" i="39"/>
  <c r="Q349" i="39"/>
  <c r="AL349" i="39"/>
  <c r="Q337" i="39"/>
  <c r="AF337" i="39"/>
  <c r="AI337" i="39"/>
  <c r="AC337" i="39"/>
  <c r="Q322" i="39"/>
  <c r="AL322" i="39"/>
  <c r="AI322" i="39"/>
  <c r="AC322" i="39"/>
  <c r="Q310" i="39"/>
  <c r="AL310" i="39"/>
  <c r="AI310" i="39"/>
  <c r="AF310" i="39"/>
  <c r="Z310" i="39"/>
  <c r="Q298" i="39"/>
  <c r="AI298" i="39"/>
  <c r="Z298" i="39"/>
  <c r="AI288" i="39"/>
  <c r="AL288" i="39"/>
  <c r="Q276" i="39"/>
  <c r="AC276" i="39"/>
  <c r="AF276" i="39"/>
  <c r="Q264" i="39"/>
  <c r="AL264" i="39"/>
  <c r="AI264" i="39"/>
  <c r="AC264" i="39"/>
  <c r="Q252" i="39"/>
  <c r="AI252" i="39"/>
  <c r="Q240" i="39"/>
  <c r="AL240" i="39"/>
  <c r="AF240" i="39"/>
  <c r="AC240" i="39"/>
  <c r="AL228" i="39"/>
  <c r="AI228" i="39"/>
  <c r="AC228" i="39"/>
  <c r="Q228" i="39"/>
  <c r="AI216" i="39"/>
  <c r="AC216" i="39"/>
  <c r="AL216" i="39"/>
  <c r="Q216" i="39"/>
  <c r="Z216" i="39"/>
  <c r="AL204" i="39"/>
  <c r="AI204" i="39"/>
  <c r="AF204" i="39"/>
  <c r="Q204" i="39"/>
  <c r="AC204" i="39"/>
  <c r="Z204" i="39"/>
  <c r="Q192" i="39"/>
  <c r="AL192" i="39"/>
  <c r="AF192" i="39"/>
  <c r="AC192" i="39"/>
  <c r="Q180" i="39"/>
  <c r="AL180" i="39"/>
  <c r="AF168" i="39"/>
  <c r="AC168" i="39"/>
  <c r="Z168" i="39"/>
  <c r="Q168" i="39"/>
  <c r="AL168" i="39"/>
  <c r="AI168" i="39"/>
  <c r="Q156" i="39"/>
  <c r="AC156" i="39"/>
  <c r="AI144" i="39"/>
  <c r="AL144" i="39"/>
  <c r="Q144" i="39"/>
  <c r="Q132" i="39"/>
  <c r="AF132" i="39"/>
  <c r="Z132" i="39"/>
  <c r="Q120" i="39"/>
  <c r="AL120" i="39"/>
  <c r="AI120" i="39"/>
  <c r="AC120" i="39"/>
  <c r="Z120" i="39"/>
  <c r="AF120" i="39"/>
  <c r="Q108" i="39"/>
  <c r="AL108" i="39"/>
  <c r="AF108" i="39"/>
  <c r="Z108" i="39"/>
  <c r="Q96" i="39"/>
  <c r="AF96" i="39"/>
  <c r="AL96" i="39"/>
  <c r="Q84" i="39"/>
  <c r="AL84" i="39"/>
  <c r="AC84" i="39"/>
  <c r="AI84" i="39"/>
  <c r="Q72" i="39"/>
  <c r="AI72" i="39"/>
  <c r="AL72" i="39"/>
  <c r="AC72" i="39"/>
  <c r="AF60" i="39"/>
  <c r="AI60" i="39"/>
  <c r="Q60" i="39"/>
  <c r="AL60" i="39"/>
  <c r="AC60" i="39"/>
  <c r="Q48" i="39"/>
  <c r="AL48" i="39"/>
  <c r="AI48" i="39"/>
  <c r="Q36" i="39"/>
  <c r="AF36" i="39"/>
  <c r="Z36" i="39"/>
  <c r="AC36" i="39"/>
  <c r="Q12" i="39"/>
  <c r="AL12" i="39"/>
  <c r="AI12" i="39"/>
  <c r="Z1370" i="39"/>
  <c r="Z1010" i="39"/>
  <c r="Z926" i="39"/>
  <c r="Z806" i="39"/>
  <c r="Z650" i="39"/>
  <c r="Z506" i="39"/>
  <c r="Z469" i="39"/>
  <c r="Z350" i="39"/>
  <c r="Z252" i="39"/>
  <c r="Z96" i="39"/>
  <c r="Z48" i="39"/>
  <c r="Z13" i="39"/>
  <c r="AC541" i="39"/>
  <c r="AC385" i="39"/>
  <c r="AC12" i="39"/>
  <c r="AF1321" i="39"/>
  <c r="AF1166" i="39"/>
  <c r="AF1022" i="39"/>
  <c r="AF829" i="39"/>
  <c r="AF746" i="39"/>
  <c r="AF481" i="39"/>
  <c r="AF288" i="39"/>
  <c r="AF72" i="39"/>
  <c r="AF48" i="39"/>
  <c r="AI1332" i="39"/>
  <c r="AI1057" i="39"/>
  <c r="AI962" i="39"/>
  <c r="AI938" i="39"/>
  <c r="AI865" i="39"/>
  <c r="AI613" i="39"/>
  <c r="AL1405" i="39"/>
  <c r="AL1382" i="39"/>
  <c r="AL1105" i="39"/>
  <c r="AL949" i="39"/>
  <c r="AL311" i="39"/>
  <c r="AL37" i="39"/>
  <c r="AL13" i="39"/>
  <c r="Q1009" i="39"/>
  <c r="Q662" i="39"/>
  <c r="AI1416" i="39"/>
  <c r="AL1416" i="39"/>
  <c r="Q1404" i="39"/>
  <c r="AI1404" i="39"/>
  <c r="AF1404" i="39"/>
  <c r="Q1392" i="39"/>
  <c r="AL1392" i="39"/>
  <c r="AF1392" i="39"/>
  <c r="Z1392" i="39"/>
  <c r="AC1392" i="39"/>
  <c r="Q1380" i="39"/>
  <c r="AL1380" i="39"/>
  <c r="AF1380" i="39"/>
  <c r="AI1380" i="39"/>
  <c r="Z1380" i="39"/>
  <c r="AF1368" i="39"/>
  <c r="Q1368" i="39"/>
  <c r="Z1368" i="39"/>
  <c r="AI1355" i="39"/>
  <c r="Q1355" i="39"/>
  <c r="AL1355" i="39"/>
  <c r="AL1343" i="39"/>
  <c r="AI1343" i="39"/>
  <c r="AF1343" i="39"/>
  <c r="AC1343" i="39"/>
  <c r="Q1343" i="39"/>
  <c r="Q1331" i="39"/>
  <c r="AI1331" i="39"/>
  <c r="AF1331" i="39"/>
  <c r="AL1331" i="39"/>
  <c r="AC1331" i="39"/>
  <c r="Q1319" i="39"/>
  <c r="AF1319" i="39"/>
  <c r="AL1307" i="39"/>
  <c r="Z1307" i="39"/>
  <c r="AI1307" i="39"/>
  <c r="Q1295" i="39"/>
  <c r="Z1295" i="39"/>
  <c r="AI1295" i="39"/>
  <c r="Q1283" i="39"/>
  <c r="AI1283" i="39"/>
  <c r="AC1283" i="39"/>
  <c r="AI1272" i="39"/>
  <c r="Q1272" i="39"/>
  <c r="AL1272" i="39"/>
  <c r="AF1272" i="39"/>
  <c r="AC1272" i="39"/>
  <c r="Q1260" i="39"/>
  <c r="AI1260" i="39"/>
  <c r="Q1248" i="39"/>
  <c r="AL1248" i="39"/>
  <c r="AL1236" i="39"/>
  <c r="AF1236" i="39"/>
  <c r="AI1236" i="39"/>
  <c r="Q1224" i="39"/>
  <c r="AF1224" i="39"/>
  <c r="AC1224" i="39"/>
  <c r="AI1212" i="39"/>
  <c r="Q1212" i="39"/>
  <c r="Z1212" i="39"/>
  <c r="AL1212" i="39"/>
  <c r="AI1200" i="39"/>
  <c r="AF1200" i="39"/>
  <c r="Z1200" i="39"/>
  <c r="Q1200" i="39"/>
  <c r="AI1188" i="39"/>
  <c r="AL1188" i="39"/>
  <c r="AF1188" i="39"/>
  <c r="AL1164" i="39"/>
  <c r="Z1164" i="39"/>
  <c r="AI1164" i="39"/>
  <c r="AC1164" i="39"/>
  <c r="Q1152" i="39"/>
  <c r="AF1152" i="39"/>
  <c r="AL1152" i="39"/>
  <c r="Q1140" i="39"/>
  <c r="AI1140" i="39"/>
  <c r="Q1128" i="39"/>
  <c r="AL1128" i="39"/>
  <c r="Z1128" i="39"/>
  <c r="AI1128" i="39"/>
  <c r="AL1116" i="39"/>
  <c r="Z1116" i="39"/>
  <c r="Q1104" i="39"/>
  <c r="AF1104" i="39"/>
  <c r="AC1104" i="39"/>
  <c r="Z1104" i="39"/>
  <c r="AI1104" i="39"/>
  <c r="AL1092" i="39"/>
  <c r="Q1092" i="39"/>
  <c r="Z1092" i="39"/>
  <c r="AI1080" i="39"/>
  <c r="Q1080" i="39"/>
  <c r="AI1068" i="39"/>
  <c r="AC1068" i="39"/>
  <c r="AL1068" i="39"/>
  <c r="AF1068" i="39"/>
  <c r="Q1068" i="39"/>
  <c r="AF1056" i="39"/>
  <c r="AC1056" i="39"/>
  <c r="Q1032" i="39"/>
  <c r="AL1032" i="39"/>
  <c r="AI1032" i="39"/>
  <c r="AF1032" i="39"/>
  <c r="Z1032" i="39"/>
  <c r="Q1020" i="39"/>
  <c r="AI1020" i="39"/>
  <c r="AF1020" i="39"/>
  <c r="AC1020" i="39"/>
  <c r="Z1020" i="39"/>
  <c r="Q1008" i="39"/>
  <c r="AL1008" i="39"/>
  <c r="Q996" i="39"/>
  <c r="AI996" i="39"/>
  <c r="AF996" i="39"/>
  <c r="AC996" i="39"/>
  <c r="Q984" i="39"/>
  <c r="AF984" i="39"/>
  <c r="AL984" i="39"/>
  <c r="Q972" i="39"/>
  <c r="AL972" i="39"/>
  <c r="AI972" i="39"/>
  <c r="Q960" i="39"/>
  <c r="AI960" i="39"/>
  <c r="AC960" i="39"/>
  <c r="AL960" i="39"/>
  <c r="Q948" i="39"/>
  <c r="AL948" i="39"/>
  <c r="AI948" i="39"/>
  <c r="Q936" i="39"/>
  <c r="AF936" i="39"/>
  <c r="AI936" i="39"/>
  <c r="Z936" i="39"/>
  <c r="Q924" i="39"/>
  <c r="AI924" i="39"/>
  <c r="AC924" i="39"/>
  <c r="Z924" i="39"/>
  <c r="AL924" i="39"/>
  <c r="Q912" i="39"/>
  <c r="AF912" i="39"/>
  <c r="AL912" i="39"/>
  <c r="AC912" i="39"/>
  <c r="AI912" i="39"/>
  <c r="Q900" i="39"/>
  <c r="AF900" i="39"/>
  <c r="AL900" i="39"/>
  <c r="AI900" i="39"/>
  <c r="Q888" i="39"/>
  <c r="AF888" i="39"/>
  <c r="Q876" i="39"/>
  <c r="AL876" i="39"/>
  <c r="Z876" i="39"/>
  <c r="AI876" i="39"/>
  <c r="AF876" i="39"/>
  <c r="Q864" i="39"/>
  <c r="AL864" i="39"/>
  <c r="AI864" i="39"/>
  <c r="Q852" i="39"/>
  <c r="AL852" i="39"/>
  <c r="Z852" i="39"/>
  <c r="Q840" i="39"/>
  <c r="AF840" i="39"/>
  <c r="Z840" i="39"/>
  <c r="AC840" i="39"/>
  <c r="AI840" i="39"/>
  <c r="Q828" i="39"/>
  <c r="AL828" i="39"/>
  <c r="AI828" i="39"/>
  <c r="Z828" i="39"/>
  <c r="Q816" i="39"/>
  <c r="AI816" i="39"/>
  <c r="AL816" i="39"/>
  <c r="Q804" i="39"/>
  <c r="AL804" i="39"/>
  <c r="AF804" i="39"/>
  <c r="AC804" i="39"/>
  <c r="Q792" i="39"/>
  <c r="AF792" i="39"/>
  <c r="AL792" i="39"/>
  <c r="Q780" i="39"/>
  <c r="AL780" i="39"/>
  <c r="AI780" i="39"/>
  <c r="AC780" i="39"/>
  <c r="Q768" i="39"/>
  <c r="AL768" i="39"/>
  <c r="AI768" i="39"/>
  <c r="AF768" i="39"/>
  <c r="AC768" i="39"/>
  <c r="Q744" i="39"/>
  <c r="AF744" i="39"/>
  <c r="AI744" i="39"/>
  <c r="Z744" i="39"/>
  <c r="Q732" i="39"/>
  <c r="AL732" i="39"/>
  <c r="Z732" i="39"/>
  <c r="AF732" i="39"/>
  <c r="Q720" i="39"/>
  <c r="AI720" i="39"/>
  <c r="AF720" i="39"/>
  <c r="Q708" i="39"/>
  <c r="AL708" i="39"/>
  <c r="AI708" i="39"/>
  <c r="Q696" i="39"/>
  <c r="AL696" i="39"/>
  <c r="AI696" i="39"/>
  <c r="AF696" i="39"/>
  <c r="AC696" i="39"/>
  <c r="Q684" i="39"/>
  <c r="AL684" i="39"/>
  <c r="AI684" i="39"/>
  <c r="AF684" i="39"/>
  <c r="Q672" i="39"/>
  <c r="AF672" i="39"/>
  <c r="Q660" i="39"/>
  <c r="AL660" i="39"/>
  <c r="AI660" i="39"/>
  <c r="Z660" i="39"/>
  <c r="AC660" i="39"/>
  <c r="Q648" i="39"/>
  <c r="AI648" i="39"/>
  <c r="Z648" i="39"/>
  <c r="AL648" i="39"/>
  <c r="AF648" i="39"/>
  <c r="Q636" i="39"/>
  <c r="AI636" i="39"/>
  <c r="AL636" i="39"/>
  <c r="AC636" i="39"/>
  <c r="Q624" i="39"/>
  <c r="AI624" i="39"/>
  <c r="AF624" i="39"/>
  <c r="AL624" i="39"/>
  <c r="AC624" i="39"/>
  <c r="Q612" i="39"/>
  <c r="AC612" i="39"/>
  <c r="AF612" i="39"/>
  <c r="Q600" i="39"/>
  <c r="AL600" i="39"/>
  <c r="AI600" i="39"/>
  <c r="Q588" i="39"/>
  <c r="AL588" i="39"/>
  <c r="AF588" i="39"/>
  <c r="AC588" i="39"/>
  <c r="Z588" i="39"/>
  <c r="Q576" i="39"/>
  <c r="AL576" i="39"/>
  <c r="Z576" i="39"/>
  <c r="AF576" i="39"/>
  <c r="Q564" i="39"/>
  <c r="Z564" i="39"/>
  <c r="AI564" i="39"/>
  <c r="Q552" i="39"/>
  <c r="AL552" i="39"/>
  <c r="AC552" i="39"/>
  <c r="Q540" i="39"/>
  <c r="AL540" i="39"/>
  <c r="AI540" i="39"/>
  <c r="AF540" i="39"/>
  <c r="Q528" i="39"/>
  <c r="AC528" i="39"/>
  <c r="AL528" i="39"/>
  <c r="Q516" i="39"/>
  <c r="AL516" i="39"/>
  <c r="AI516" i="39"/>
  <c r="AC516" i="39"/>
  <c r="Q504" i="39"/>
  <c r="AF504" i="39"/>
  <c r="AI504" i="39"/>
  <c r="AC504" i="39"/>
  <c r="Q492" i="39"/>
  <c r="AI492" i="39"/>
  <c r="AL492" i="39"/>
  <c r="AC492" i="39"/>
  <c r="AF492" i="39"/>
  <c r="Q480" i="39"/>
  <c r="AI480" i="39"/>
  <c r="AF480" i="39"/>
  <c r="AL480" i="39"/>
  <c r="AC480" i="39"/>
  <c r="Z480" i="39"/>
  <c r="Q468" i="39"/>
  <c r="AI468" i="39"/>
  <c r="AL468" i="39"/>
  <c r="AC468" i="39"/>
  <c r="Z468" i="39"/>
  <c r="Q456" i="39"/>
  <c r="AI456" i="39"/>
  <c r="AC456" i="39"/>
  <c r="Q444" i="39"/>
  <c r="AL444" i="39"/>
  <c r="Z444" i="39"/>
  <c r="AI444" i="39"/>
  <c r="Q432" i="39"/>
  <c r="AL432" i="39"/>
  <c r="AI432" i="39"/>
  <c r="AF432" i="39"/>
  <c r="Q420" i="39"/>
  <c r="AI420" i="39"/>
  <c r="AL420" i="39"/>
  <c r="Q407" i="39"/>
  <c r="AF407" i="39"/>
  <c r="AC407" i="39"/>
  <c r="Q395" i="39"/>
  <c r="AL395" i="39"/>
  <c r="AI395" i="39"/>
  <c r="AF395" i="39"/>
  <c r="Z395" i="39"/>
  <c r="Q383" i="39"/>
  <c r="AL383" i="39"/>
  <c r="Z383" i="39"/>
  <c r="AF383" i="39"/>
  <c r="Q371" i="39"/>
  <c r="AI371" i="39"/>
  <c r="Z371" i="39"/>
  <c r="AL371" i="39"/>
  <c r="Q360" i="39"/>
  <c r="AL360" i="39"/>
  <c r="AI360" i="39"/>
  <c r="AC360" i="39"/>
  <c r="Q348" i="39"/>
  <c r="AI348" i="39"/>
  <c r="AC348" i="39"/>
  <c r="AL348" i="39"/>
  <c r="AF348" i="39"/>
  <c r="Q336" i="39"/>
  <c r="AI336" i="39"/>
  <c r="AF336" i="39"/>
  <c r="AC336" i="39"/>
  <c r="Q321" i="39"/>
  <c r="AF321" i="39"/>
  <c r="AC321" i="39"/>
  <c r="Q309" i="39"/>
  <c r="AI309" i="39"/>
  <c r="AL309" i="39"/>
  <c r="Z309" i="39"/>
  <c r="AF309" i="39"/>
  <c r="Q297" i="39"/>
  <c r="Z297" i="39"/>
  <c r="Q287" i="39"/>
  <c r="AL287" i="39"/>
  <c r="AF287" i="39"/>
  <c r="AI287" i="39"/>
  <c r="Z287" i="39"/>
  <c r="Q275" i="39"/>
  <c r="AL275" i="39"/>
  <c r="AF275" i="39"/>
  <c r="AC275" i="39"/>
  <c r="Q263" i="39"/>
  <c r="AL263" i="39"/>
  <c r="AI263" i="39"/>
  <c r="AF263" i="39"/>
  <c r="Q251" i="39"/>
  <c r="AL251" i="39"/>
  <c r="AI251" i="39"/>
  <c r="AF251" i="39"/>
  <c r="Q239" i="39"/>
  <c r="AF239" i="39"/>
  <c r="AL239" i="39"/>
  <c r="AC239" i="39"/>
  <c r="Q227" i="39"/>
  <c r="AL227" i="39"/>
  <c r="AI227" i="39"/>
  <c r="AF227" i="39"/>
  <c r="Q215" i="39"/>
  <c r="AL215" i="39"/>
  <c r="AI215" i="39"/>
  <c r="Q203" i="39"/>
  <c r="AL203" i="39"/>
  <c r="AI203" i="39"/>
  <c r="AC203" i="39"/>
  <c r="AF203" i="39"/>
  <c r="Z203" i="39"/>
  <c r="Q191" i="39"/>
  <c r="AI191" i="39"/>
  <c r="AF191" i="39"/>
  <c r="AC191" i="39"/>
  <c r="Z191" i="39"/>
  <c r="AL191" i="39"/>
  <c r="Q179" i="39"/>
  <c r="AL179" i="39"/>
  <c r="Q167" i="39"/>
  <c r="AF167" i="39"/>
  <c r="AL167" i="39"/>
  <c r="AI167" i="39"/>
  <c r="Q155" i="39"/>
  <c r="AF155" i="39"/>
  <c r="AL155" i="39"/>
  <c r="AC155" i="39"/>
  <c r="Z155" i="39"/>
  <c r="Q143" i="39"/>
  <c r="AI143" i="39"/>
  <c r="AL143" i="39"/>
  <c r="Q131" i="39"/>
  <c r="AL131" i="39"/>
  <c r="AI131" i="39"/>
  <c r="AC131" i="39"/>
  <c r="Z131" i="39"/>
  <c r="Q119" i="39"/>
  <c r="AL119" i="39"/>
  <c r="Z119" i="39"/>
  <c r="AF119" i="39"/>
  <c r="Q107" i="39"/>
  <c r="AL107" i="39"/>
  <c r="Z107" i="39"/>
  <c r="AC107" i="39"/>
  <c r="AI107" i="39"/>
  <c r="Q95" i="39"/>
  <c r="AF95" i="39"/>
  <c r="AI95" i="39"/>
  <c r="AC95" i="39"/>
  <c r="AL95" i="39"/>
  <c r="Z95" i="39"/>
  <c r="Q83" i="39"/>
  <c r="AL83" i="39"/>
  <c r="AC83" i="39"/>
  <c r="AI83" i="39"/>
  <c r="Q71" i="39"/>
  <c r="AL71" i="39"/>
  <c r="AF71" i="39"/>
  <c r="AC71" i="39"/>
  <c r="Q59" i="39"/>
  <c r="AI59" i="39"/>
  <c r="AL59" i="39"/>
  <c r="AC59" i="39"/>
  <c r="AF59" i="39"/>
  <c r="Q47" i="39"/>
  <c r="AF47" i="39"/>
  <c r="AI47" i="39"/>
  <c r="AC47" i="39"/>
  <c r="AL47" i="39"/>
  <c r="Q35" i="39"/>
  <c r="AF35" i="39"/>
  <c r="AL35" i="39"/>
  <c r="Z35" i="39"/>
  <c r="AC35" i="39"/>
  <c r="Q11" i="39"/>
  <c r="AL11" i="39"/>
  <c r="AF11" i="39"/>
  <c r="AI11" i="39"/>
  <c r="Z11" i="39"/>
  <c r="Z1369" i="39"/>
  <c r="Z1202" i="39"/>
  <c r="Z1009" i="39"/>
  <c r="Z805" i="39"/>
  <c r="Z685" i="39"/>
  <c r="Z505" i="39"/>
  <c r="Z265" i="39"/>
  <c r="Z251" i="39"/>
  <c r="Z180" i="39"/>
  <c r="Z12" i="39"/>
  <c r="AC1273" i="39"/>
  <c r="AC1008" i="39"/>
  <c r="Z1237" i="39"/>
  <c r="Z1166" i="39"/>
  <c r="Z1022" i="39"/>
  <c r="Z960" i="39"/>
  <c r="Z888" i="39"/>
  <c r="Z817" i="39"/>
  <c r="Z734" i="39"/>
  <c r="Z720" i="39"/>
  <c r="Z434" i="39"/>
  <c r="Z361" i="39"/>
  <c r="Z276" i="39"/>
  <c r="Z263" i="39"/>
  <c r="Z193" i="39"/>
  <c r="Z143" i="39"/>
  <c r="AC1368" i="39"/>
  <c r="AC1200" i="39"/>
  <c r="AC1128" i="39"/>
  <c r="AC1046" i="39"/>
  <c r="AC985" i="39"/>
  <c r="AC888" i="39"/>
  <c r="AC830" i="39"/>
  <c r="AC746" i="39"/>
  <c r="AC732" i="39"/>
  <c r="AC672" i="39"/>
  <c r="AC298" i="39"/>
  <c r="AC193" i="39"/>
  <c r="AC167" i="39"/>
  <c r="AC132" i="39"/>
  <c r="AC108" i="39"/>
  <c r="AC24" i="39"/>
  <c r="AF1283" i="39"/>
  <c r="AF1178" i="39"/>
  <c r="AF1140" i="39"/>
  <c r="AF1081" i="39"/>
  <c r="AF973" i="39"/>
  <c r="AF864" i="39"/>
  <c r="AF780" i="39"/>
  <c r="AF721" i="39"/>
  <c r="AF516" i="39"/>
  <c r="AF385" i="39"/>
  <c r="AF322" i="39"/>
  <c r="AF179" i="39"/>
  <c r="AF156" i="39"/>
  <c r="AF131" i="39"/>
  <c r="AF85" i="39"/>
  <c r="AI1394" i="39"/>
  <c r="AI1370" i="39"/>
  <c r="AI1190" i="39"/>
  <c r="AI1118" i="39"/>
  <c r="AI1093" i="39"/>
  <c r="AI1008" i="39"/>
  <c r="AI805" i="39"/>
  <c r="AI710" i="39"/>
  <c r="AI528" i="39"/>
  <c r="AI241" i="39"/>
  <c r="AL1320" i="39"/>
  <c r="AL1295" i="39"/>
  <c r="AL1201" i="39"/>
  <c r="AL996" i="39"/>
  <c r="AL757" i="39"/>
  <c r="AL493" i="39"/>
  <c r="AL253" i="39"/>
  <c r="Q1261" i="39"/>
  <c r="Q97" i="39"/>
  <c r="Z1332" i="39"/>
  <c r="Z1236" i="39"/>
  <c r="Z1165" i="39"/>
  <c r="Z1058" i="39"/>
  <c r="Z830" i="39"/>
  <c r="Z816" i="39"/>
  <c r="Z733" i="39"/>
  <c r="Z613" i="39"/>
  <c r="Z518" i="39"/>
  <c r="Z433" i="39"/>
  <c r="Z360" i="39"/>
  <c r="Z275" i="39"/>
  <c r="Z229" i="39"/>
  <c r="Z192" i="39"/>
  <c r="Z61" i="39"/>
  <c r="AC1307" i="39"/>
  <c r="AC1045" i="39"/>
  <c r="AC984" i="39"/>
  <c r="AC902" i="39"/>
  <c r="AC829" i="39"/>
  <c r="AC745" i="39"/>
  <c r="AC708" i="39"/>
  <c r="AC578" i="39"/>
  <c r="AC311" i="39"/>
  <c r="AC297" i="39"/>
  <c r="AF1356" i="39"/>
  <c r="AF1177" i="39"/>
  <c r="AF1080" i="39"/>
  <c r="AF1057" i="39"/>
  <c r="AF972" i="39"/>
  <c r="AF949" i="39"/>
  <c r="AF638" i="39"/>
  <c r="AF554" i="39"/>
  <c r="AF494" i="39"/>
  <c r="AF384" i="39"/>
  <c r="AF107" i="39"/>
  <c r="AF84" i="39"/>
  <c r="AI1393" i="39"/>
  <c r="AI1368" i="39"/>
  <c r="AI1189" i="39"/>
  <c r="AI1116" i="39"/>
  <c r="AI1092" i="39"/>
  <c r="AI984" i="39"/>
  <c r="AI854" i="39"/>
  <c r="AI804" i="39"/>
  <c r="AI758" i="39"/>
  <c r="AI732" i="39"/>
  <c r="AI578" i="39"/>
  <c r="AI240" i="39"/>
  <c r="AI192" i="39"/>
  <c r="AI109" i="39"/>
  <c r="AI36" i="39"/>
  <c r="AL1319" i="39"/>
  <c r="AL1200" i="39"/>
  <c r="AL1022" i="39"/>
  <c r="AL806" i="39"/>
  <c r="AL542" i="39"/>
  <c r="AL298" i="39"/>
  <c r="AL252" i="39"/>
  <c r="Q890" i="39"/>
  <c r="Q830" i="39"/>
  <c r="Q288" i="39"/>
  <c r="AL529" i="39"/>
  <c r="AI529" i="39"/>
  <c r="Q756" i="39"/>
  <c r="AF756" i="39"/>
  <c r="AC756" i="39"/>
  <c r="Z756" i="39"/>
  <c r="Z722" i="39"/>
  <c r="Z1331" i="39"/>
  <c r="Z1250" i="39"/>
  <c r="Z1106" i="39"/>
  <c r="Z1057" i="39"/>
  <c r="Z974" i="39"/>
  <c r="Z901" i="39"/>
  <c r="Z864" i="39"/>
  <c r="Z829" i="39"/>
  <c r="Z698" i="39"/>
  <c r="Z612" i="39"/>
  <c r="Z517" i="39"/>
  <c r="Z432" i="39"/>
  <c r="Z322" i="39"/>
  <c r="Z228" i="39"/>
  <c r="Z60" i="39"/>
  <c r="AC1380" i="39"/>
  <c r="AC1213" i="39"/>
  <c r="AC1044" i="39"/>
  <c r="AC1022" i="39"/>
  <c r="AC901" i="39"/>
  <c r="AC828" i="39"/>
  <c r="AC744" i="39"/>
  <c r="AC648" i="39"/>
  <c r="AC577" i="39"/>
  <c r="AC494" i="39"/>
  <c r="AC422" i="39"/>
  <c r="AC310" i="39"/>
  <c r="AF1355" i="39"/>
  <c r="AF1261" i="39"/>
  <c r="AF1176" i="39"/>
  <c r="AF1117" i="39"/>
  <c r="AF948" i="39"/>
  <c r="AF636" i="39"/>
  <c r="AF613" i="39"/>
  <c r="AF552" i="39"/>
  <c r="AF530" i="39"/>
  <c r="AF468" i="39"/>
  <c r="AF216" i="39"/>
  <c r="AF83" i="39"/>
  <c r="AI1392" i="39"/>
  <c r="AI1320" i="39"/>
  <c r="AI1297" i="39"/>
  <c r="AI852" i="39"/>
  <c r="AI756" i="39"/>
  <c r="AI576" i="39"/>
  <c r="AI554" i="39"/>
  <c r="AI338" i="39"/>
  <c r="AI239" i="39"/>
  <c r="AI108" i="39"/>
  <c r="AI35" i="39"/>
  <c r="AL1368" i="39"/>
  <c r="AL1044" i="39"/>
  <c r="AL1021" i="39"/>
  <c r="AL937" i="39"/>
  <c r="AL913" i="39"/>
  <c r="AL650" i="39"/>
  <c r="AL541" i="39"/>
  <c r="AL518" i="39"/>
  <c r="AL434" i="39"/>
  <c r="AL407" i="39"/>
  <c r="AL297" i="39"/>
  <c r="AL276" i="39"/>
  <c r="AL109" i="39"/>
  <c r="Q1416" i="39"/>
  <c r="Q1164" i="39"/>
  <c r="Q889" i="39"/>
  <c r="Q373" i="39"/>
  <c r="Q350" i="39"/>
  <c r="Q311" i="39"/>
  <c r="Q121" i="39"/>
  <c r="Q1403" i="39"/>
  <c r="AI1403" i="39"/>
  <c r="AI1379" i="39"/>
  <c r="Q1379" i="39"/>
  <c r="AL1379" i="39"/>
  <c r="Q1367" i="39"/>
  <c r="AI1367" i="39"/>
  <c r="AF1367" i="39"/>
  <c r="AC1367" i="39"/>
  <c r="AI1354" i="39"/>
  <c r="AL1354" i="39"/>
  <c r="AF1354" i="39"/>
  <c r="Q1354" i="39"/>
  <c r="AI1330" i="39"/>
  <c r="Q1330" i="39"/>
  <c r="Q1318" i="39"/>
  <c r="AI1318" i="39"/>
  <c r="AL1318" i="39"/>
  <c r="AF1318" i="39"/>
  <c r="AI1306" i="39"/>
  <c r="Q1306" i="39"/>
  <c r="AI1294" i="39"/>
  <c r="Q1294" i="39"/>
  <c r="AL1294" i="39"/>
  <c r="AC1294" i="39"/>
  <c r="Z1294" i="39"/>
  <c r="AI1282" i="39"/>
  <c r="Q1282" i="39"/>
  <c r="AL1282" i="39"/>
  <c r="AI1271" i="39"/>
  <c r="AF1271" i="39"/>
  <c r="AL1271" i="39"/>
  <c r="Q1259" i="39"/>
  <c r="AI1259" i="39"/>
  <c r="AF1259" i="39"/>
  <c r="AI1247" i="39"/>
  <c r="Q1247" i="39"/>
  <c r="AL1247" i="39"/>
  <c r="AI1223" i="39"/>
  <c r="AF1223" i="39"/>
  <c r="AC1223" i="39"/>
  <c r="AI1211" i="39"/>
  <c r="Q1211" i="39"/>
  <c r="AL1211" i="39"/>
  <c r="AF1211" i="39"/>
  <c r="AI1199" i="39"/>
  <c r="Q1199" i="39"/>
  <c r="AL1199" i="39"/>
  <c r="AF1199" i="39"/>
  <c r="Q1187" i="39"/>
  <c r="AI1187" i="39"/>
  <c r="AI1163" i="39"/>
  <c r="AL1163" i="39"/>
  <c r="AI1151" i="39"/>
  <c r="Q1151" i="39"/>
  <c r="AC1151" i="39"/>
  <c r="Z1151" i="39"/>
  <c r="AI1139" i="39"/>
  <c r="Q1139" i="39"/>
  <c r="AL1139" i="39"/>
  <c r="Q1115" i="39"/>
  <c r="AI1115" i="39"/>
  <c r="AL1115" i="39"/>
  <c r="AI1103" i="39"/>
  <c r="Q1103" i="39"/>
  <c r="AL1103" i="39"/>
  <c r="AI1091" i="39"/>
  <c r="AF1091" i="39"/>
  <c r="AI1079" i="39"/>
  <c r="Q1079" i="39"/>
  <c r="AI1067" i="39"/>
  <c r="AL1067" i="39"/>
  <c r="AI1055" i="39"/>
  <c r="AC1055" i="39"/>
  <c r="Q1043" i="39"/>
  <c r="AI1043" i="39"/>
  <c r="AF1043" i="39"/>
  <c r="AC1043" i="39"/>
  <c r="AL1043" i="39"/>
  <c r="AI1031" i="39"/>
  <c r="AL1031" i="39"/>
  <c r="AI1019" i="39"/>
  <c r="AL1019" i="39"/>
  <c r="Q1019" i="39"/>
  <c r="AI1007" i="39"/>
  <c r="AF1007" i="39"/>
  <c r="AC1007" i="39"/>
  <c r="Z1007" i="39"/>
  <c r="Q1007" i="39"/>
  <c r="AI995" i="39"/>
  <c r="Q995" i="39"/>
  <c r="AF995" i="39"/>
  <c r="Q983" i="39"/>
  <c r="AI983" i="39"/>
  <c r="AL983" i="39"/>
  <c r="Q971" i="39"/>
  <c r="AI971" i="39"/>
  <c r="AL971" i="39"/>
  <c r="AL959" i="39"/>
  <c r="AI959" i="39"/>
  <c r="Q959" i="39"/>
  <c r="AI947" i="39"/>
  <c r="Q947" i="39"/>
  <c r="AL947" i="39"/>
  <c r="AF947" i="39"/>
  <c r="AI935" i="39"/>
  <c r="AL935" i="39"/>
  <c r="Q923" i="39"/>
  <c r="AI923" i="39"/>
  <c r="AL923" i="39"/>
  <c r="AF923" i="39"/>
  <c r="AI911" i="39"/>
  <c r="AL911" i="39"/>
  <c r="AC911" i="39"/>
  <c r="AI899" i="39"/>
  <c r="AF899" i="39"/>
  <c r="AC899" i="39"/>
  <c r="Q899" i="39"/>
  <c r="AI875" i="39"/>
  <c r="Q875" i="39"/>
  <c r="AL875" i="39"/>
  <c r="AI863" i="39"/>
  <c r="Z863" i="39"/>
  <c r="AI851" i="39"/>
  <c r="AL851" i="39"/>
  <c r="AF851" i="39"/>
  <c r="Q839" i="39"/>
  <c r="AI839" i="39"/>
  <c r="AL839" i="39"/>
  <c r="AF839" i="39"/>
  <c r="Q827" i="39"/>
  <c r="AI827" i="39"/>
  <c r="AF827" i="39"/>
  <c r="AL827" i="39"/>
  <c r="AC827" i="39"/>
  <c r="Q815" i="39"/>
  <c r="AL815" i="39"/>
  <c r="AI815" i="39"/>
  <c r="Z1282" i="39"/>
  <c r="Z1187" i="39"/>
  <c r="Z911" i="39"/>
  <c r="Z815" i="39"/>
  <c r="AC1211" i="39"/>
  <c r="AC947" i="39"/>
  <c r="AF1403" i="39"/>
  <c r="AF1139" i="39"/>
  <c r="AF983" i="39"/>
  <c r="AL1091" i="39"/>
  <c r="Q1175" i="39"/>
  <c r="AF1235" i="39"/>
  <c r="AF1187" i="39"/>
  <c r="AL1415" i="39"/>
  <c r="AL1151" i="39"/>
  <c r="Z1199" i="39"/>
  <c r="Z1103" i="39"/>
  <c r="Z923" i="39"/>
  <c r="Z839" i="39"/>
  <c r="AC1391" i="39"/>
  <c r="AC1330" i="39"/>
  <c r="AC1163" i="39"/>
  <c r="AC1103" i="39"/>
  <c r="AC995" i="39"/>
  <c r="AF875" i="39"/>
  <c r="AL1391" i="39"/>
  <c r="AL1330" i="39"/>
  <c r="AL1306" i="39"/>
  <c r="AL1007" i="39"/>
  <c r="Q1342" i="39"/>
  <c r="Q1223" i="39"/>
  <c r="Q1067" i="39"/>
  <c r="Z1379" i="39"/>
  <c r="Z1306" i="39"/>
  <c r="Z1115" i="39"/>
  <c r="Z1031" i="39"/>
  <c r="Z851" i="39"/>
  <c r="AC1282" i="39"/>
  <c r="AC959" i="39"/>
  <c r="AF1330" i="39"/>
  <c r="AF1067" i="39"/>
  <c r="AF1031" i="39"/>
  <c r="AL899" i="39"/>
  <c r="Q1391" i="39"/>
  <c r="Q1271" i="39"/>
  <c r="Q1091" i="39"/>
  <c r="AI803" i="39"/>
  <c r="Q803" i="39"/>
  <c r="AI791" i="39"/>
  <c r="Q791" i="39"/>
  <c r="AI779" i="39"/>
  <c r="Q779" i="39"/>
  <c r="AI767" i="39"/>
  <c r="AL767" i="39"/>
  <c r="AC767" i="39"/>
  <c r="AI755" i="39"/>
  <c r="AL755" i="39"/>
  <c r="AF755" i="39"/>
  <c r="Q755" i="39"/>
  <c r="AC755" i="39"/>
  <c r="AI743" i="39"/>
  <c r="Q743" i="39"/>
  <c r="Q731" i="39"/>
  <c r="AI731" i="39"/>
  <c r="AL731" i="39"/>
  <c r="AI719" i="39"/>
  <c r="AL719" i="39"/>
  <c r="AI707" i="39"/>
  <c r="Q707" i="39"/>
  <c r="Q695" i="39"/>
  <c r="AI695" i="39"/>
  <c r="AL695" i="39"/>
  <c r="Q683" i="39"/>
  <c r="AI683" i="39"/>
  <c r="AL683" i="39"/>
  <c r="AL671" i="39"/>
  <c r="AI671" i="39"/>
  <c r="AI659" i="39"/>
  <c r="Q659" i="39"/>
  <c r="AF659" i="39"/>
  <c r="Q647" i="39"/>
  <c r="AI647" i="39"/>
  <c r="AL647" i="39"/>
  <c r="Q635" i="39"/>
  <c r="AI635" i="39"/>
  <c r="AI623" i="39"/>
  <c r="AC623" i="39"/>
  <c r="AI611" i="39"/>
  <c r="AF611" i="39"/>
  <c r="AC611" i="39"/>
  <c r="Q599" i="39"/>
  <c r="AI599" i="39"/>
  <c r="AI587" i="39"/>
  <c r="AL587" i="39"/>
  <c r="AI575" i="39"/>
  <c r="AF575" i="39"/>
  <c r="AI563" i="39"/>
  <c r="Q563" i="39"/>
  <c r="Q551" i="39"/>
  <c r="AI551" i="39"/>
  <c r="AL551" i="39"/>
  <c r="Q539" i="39"/>
  <c r="AI539" i="39"/>
  <c r="AL539" i="39"/>
  <c r="Q527" i="39"/>
  <c r="AL527" i="39"/>
  <c r="AI527" i="39"/>
  <c r="Q515" i="39"/>
  <c r="AI515" i="39"/>
  <c r="AL515" i="39"/>
  <c r="AI503" i="39"/>
  <c r="AL503" i="39"/>
  <c r="AI491" i="39"/>
  <c r="AL491" i="39"/>
  <c r="Q491" i="39"/>
  <c r="AF491" i="39"/>
  <c r="AI479" i="39"/>
  <c r="AL479" i="39"/>
  <c r="AC479" i="39"/>
  <c r="Q479" i="39"/>
  <c r="AI467" i="39"/>
  <c r="AF467" i="39"/>
  <c r="AL467" i="39"/>
  <c r="AC467" i="39"/>
  <c r="AI455" i="39"/>
  <c r="Q455" i="39"/>
  <c r="AI443" i="39"/>
  <c r="AL443" i="39"/>
  <c r="AI431" i="39"/>
  <c r="AL431" i="39"/>
  <c r="AI419" i="39"/>
  <c r="Q419" i="39"/>
  <c r="Q406" i="39"/>
  <c r="AI406" i="39"/>
  <c r="AL406" i="39"/>
  <c r="Q394" i="39"/>
  <c r="AI394" i="39"/>
  <c r="AF394" i="39"/>
  <c r="AL382" i="39"/>
  <c r="AI382" i="39"/>
  <c r="Q382" i="39"/>
  <c r="AI370" i="39"/>
  <c r="Q370" i="39"/>
  <c r="AI359" i="39"/>
  <c r="Q359" i="39"/>
  <c r="Q347" i="39"/>
  <c r="AI347" i="39"/>
  <c r="AL347" i="39"/>
  <c r="AI335" i="39"/>
  <c r="AC335" i="39"/>
  <c r="AI320" i="39"/>
  <c r="Q320" i="39"/>
  <c r="AF320" i="39"/>
  <c r="AC320" i="39"/>
  <c r="AI308" i="39"/>
  <c r="AL308" i="39"/>
  <c r="AI274" i="39"/>
  <c r="AL274" i="39"/>
  <c r="Q274" i="39"/>
  <c r="Q262" i="39"/>
  <c r="AI262" i="39"/>
  <c r="Q250" i="39"/>
  <c r="AI250" i="39"/>
  <c r="Q238" i="39"/>
  <c r="AL238" i="39"/>
  <c r="AI238" i="39"/>
  <c r="AI226" i="39"/>
  <c r="Q226" i="39"/>
  <c r="AF226" i="39"/>
  <c r="AI214" i="39"/>
  <c r="AL214" i="39"/>
  <c r="AI202" i="39"/>
  <c r="AL202" i="39"/>
  <c r="AI190" i="39"/>
  <c r="Q190" i="39"/>
  <c r="AL190" i="39"/>
  <c r="AC190" i="39"/>
  <c r="Q178" i="39"/>
  <c r="AI178" i="39"/>
  <c r="AF178" i="39"/>
  <c r="AC178" i="39"/>
  <c r="Q166" i="39"/>
  <c r="AI166" i="39"/>
  <c r="Q154" i="39"/>
  <c r="AI154" i="39"/>
  <c r="AF154" i="39"/>
  <c r="Q142" i="39"/>
  <c r="AI142" i="39"/>
  <c r="AL142" i="39"/>
  <c r="Q130" i="39"/>
  <c r="AI130" i="39"/>
  <c r="AL130" i="39"/>
  <c r="Q118" i="39"/>
  <c r="AI118" i="39"/>
  <c r="Q106" i="39"/>
  <c r="AI106" i="39"/>
  <c r="AL106" i="39"/>
  <c r="Q94" i="39"/>
  <c r="AL94" i="39"/>
  <c r="AI94" i="39"/>
  <c r="AF94" i="39"/>
  <c r="Q82" i="39"/>
  <c r="AI82" i="39"/>
  <c r="Q70" i="39"/>
  <c r="AI70" i="39"/>
  <c r="AL70" i="39"/>
  <c r="Q58" i="39"/>
  <c r="AI58" i="39"/>
  <c r="AL58" i="39"/>
  <c r="Q46" i="39"/>
  <c r="AI46" i="39"/>
  <c r="AC46" i="39"/>
  <c r="Q34" i="39"/>
  <c r="AI34" i="39"/>
  <c r="AF34" i="39"/>
  <c r="AC34" i="39"/>
  <c r="Q22" i="39"/>
  <c r="AI22" i="39"/>
  <c r="Q10" i="39"/>
  <c r="AI10" i="39"/>
  <c r="AL10" i="39"/>
  <c r="AF683" i="39"/>
  <c r="AF635" i="39"/>
  <c r="AF238" i="39"/>
  <c r="AF142" i="39"/>
  <c r="AL635" i="39"/>
  <c r="AL178" i="39"/>
  <c r="Q587" i="39"/>
  <c r="Z719" i="39"/>
  <c r="Z575" i="39"/>
  <c r="Z431" i="39"/>
  <c r="Z286" i="39"/>
  <c r="Z142" i="39"/>
  <c r="AC779" i="39"/>
  <c r="AC575" i="39"/>
  <c r="AC394" i="39"/>
  <c r="AC347" i="39"/>
  <c r="AC142" i="39"/>
  <c r="AF647" i="39"/>
  <c r="AF503" i="39"/>
  <c r="AF296" i="39"/>
  <c r="AL320" i="39"/>
  <c r="AL82" i="39"/>
  <c r="Q335" i="39"/>
  <c r="Q1413" i="39"/>
  <c r="AL1413" i="39"/>
  <c r="Q1340" i="39"/>
  <c r="AL1340" i="39"/>
  <c r="AI1185" i="39"/>
  <c r="Q1185" i="39"/>
  <c r="Q1125" i="39"/>
  <c r="AL1125" i="39"/>
  <c r="AC1077" i="39"/>
  <c r="AI1077" i="39"/>
  <c r="Q1053" i="39"/>
  <c r="AC1053" i="39"/>
  <c r="AI1041" i="39"/>
  <c r="Q1041" i="39"/>
  <c r="AC1041" i="39"/>
  <c r="Q1029" i="39"/>
  <c r="AC1029" i="39"/>
  <c r="Q1017" i="39"/>
  <c r="AF1017" i="39"/>
  <c r="AC1017" i="39"/>
  <c r="AL1005" i="39"/>
  <c r="AC1005" i="39"/>
  <c r="Q1005" i="39"/>
  <c r="Q993" i="39"/>
  <c r="AC993" i="39"/>
  <c r="Q981" i="39"/>
  <c r="AC981" i="39"/>
  <c r="AI981" i="39"/>
  <c r="Q957" i="39"/>
  <c r="AC957" i="39"/>
  <c r="Q945" i="39"/>
  <c r="AC945" i="39"/>
  <c r="AL933" i="39"/>
  <c r="AC933" i="39"/>
  <c r="AL921" i="39"/>
  <c r="AC921" i="39"/>
  <c r="Q909" i="39"/>
  <c r="AC909" i="39"/>
  <c r="AL909" i="39"/>
  <c r="Q897" i="39"/>
  <c r="AI897" i="39"/>
  <c r="AC897" i="39"/>
  <c r="Q885" i="39"/>
  <c r="AC885" i="39"/>
  <c r="AF873" i="39"/>
  <c r="AC873" i="39"/>
  <c r="Q861" i="39"/>
  <c r="AC861" i="39"/>
  <c r="AL861" i="39"/>
  <c r="Q849" i="39"/>
  <c r="AC849" i="39"/>
  <c r="AL837" i="39"/>
  <c r="AC837" i="39"/>
  <c r="Q813" i="39"/>
  <c r="AC813" i="39"/>
  <c r="AI813" i="39"/>
  <c r="Q801" i="39"/>
  <c r="AC801" i="39"/>
  <c r="AL789" i="39"/>
  <c r="Q789" i="39"/>
  <c r="AC789" i="39"/>
  <c r="AL777" i="39"/>
  <c r="AC777" i="39"/>
  <c r="AC765" i="39"/>
  <c r="AL765" i="39"/>
  <c r="Q753" i="39"/>
  <c r="AI753" i="39"/>
  <c r="AC753" i="39"/>
  <c r="Q741" i="39"/>
  <c r="AL741" i="39"/>
  <c r="AI741" i="39"/>
  <c r="AC741" i="39"/>
  <c r="Q729" i="39"/>
  <c r="AF729" i="39"/>
  <c r="AC729" i="39"/>
  <c r="AC705" i="39"/>
  <c r="Q705" i="39"/>
  <c r="Q693" i="39"/>
  <c r="AC693" i="39"/>
  <c r="AL681" i="39"/>
  <c r="AC681" i="39"/>
  <c r="Q669" i="39"/>
  <c r="AL669" i="39"/>
  <c r="AC669" i="39"/>
  <c r="Q657" i="39"/>
  <c r="AC657" i="39"/>
  <c r="AL645" i="39"/>
  <c r="AC645" i="39"/>
  <c r="Q645" i="39"/>
  <c r="Q633" i="39"/>
  <c r="AC633" i="39"/>
  <c r="Q621" i="39"/>
  <c r="AL621" i="39"/>
  <c r="AC621" i="39"/>
  <c r="AI621" i="39"/>
  <c r="AI609" i="39"/>
  <c r="AC609" i="39"/>
  <c r="AL609" i="39"/>
  <c r="AI597" i="39"/>
  <c r="AC597" i="39"/>
  <c r="AF585" i="39"/>
  <c r="AC585" i="39"/>
  <c r="Q585" i="39"/>
  <c r="Q573" i="39"/>
  <c r="AL573" i="39"/>
  <c r="AC573" i="39"/>
  <c r="Q561" i="39"/>
  <c r="AC561" i="39"/>
  <c r="AL561" i="39"/>
  <c r="Q525" i="39"/>
  <c r="AC525" i="39"/>
  <c r="Q513" i="39"/>
  <c r="AC513" i="39"/>
  <c r="Q501" i="39"/>
  <c r="AL501" i="39"/>
  <c r="AC501" i="39"/>
  <c r="AL465" i="39"/>
  <c r="AI465" i="39"/>
  <c r="AC465" i="39"/>
  <c r="Q453" i="39"/>
  <c r="AI453" i="39"/>
  <c r="AC453" i="39"/>
  <c r="AI441" i="39"/>
  <c r="AF441" i="39"/>
  <c r="AC441" i="39"/>
  <c r="Q417" i="39"/>
  <c r="AC417" i="39"/>
  <c r="AI417" i="39"/>
  <c r="Q404" i="39"/>
  <c r="AC404" i="39"/>
  <c r="AL392" i="39"/>
  <c r="AC392" i="39"/>
  <c r="Q380" i="39"/>
  <c r="AI380" i="39"/>
  <c r="AC380" i="39"/>
  <c r="Q368" i="39"/>
  <c r="AL368" i="39"/>
  <c r="AC368" i="39"/>
  <c r="AI368" i="39"/>
  <c r="AL357" i="39"/>
  <c r="AC357" i="39"/>
  <c r="Q345" i="39"/>
  <c r="AC345" i="39"/>
  <c r="Q333" i="39"/>
  <c r="AC333" i="39"/>
  <c r="Q318" i="39"/>
  <c r="AL318" i="39"/>
  <c r="AI318" i="39"/>
  <c r="AC318" i="39"/>
  <c r="AI306" i="39"/>
  <c r="AL306" i="39"/>
  <c r="AC306" i="39"/>
  <c r="AL294" i="39"/>
  <c r="AF294" i="39"/>
  <c r="AC294" i="39"/>
  <c r="Q294" i="39"/>
  <c r="Q284" i="39"/>
  <c r="AC284" i="39"/>
  <c r="Q272" i="39"/>
  <c r="AC272" i="39"/>
  <c r="AL248" i="39"/>
  <c r="AC248" i="39"/>
  <c r="Q236" i="39"/>
  <c r="AC236" i="39"/>
  <c r="Q224" i="39"/>
  <c r="AL224" i="39"/>
  <c r="AC224" i="39"/>
  <c r="AL212" i="39"/>
  <c r="AC212" i="39"/>
  <c r="Q188" i="39"/>
  <c r="AC188" i="39"/>
  <c r="AI188" i="39"/>
  <c r="AL176" i="39"/>
  <c r="AI176" i="39"/>
  <c r="AC176" i="39"/>
  <c r="AI164" i="39"/>
  <c r="AF164" i="39"/>
  <c r="AC164" i="39"/>
  <c r="AL164" i="39"/>
  <c r="Q152" i="39"/>
  <c r="AF152" i="39"/>
  <c r="AC152" i="39"/>
  <c r="Q140" i="39"/>
  <c r="AC140" i="39"/>
  <c r="Q128" i="39"/>
  <c r="AC128" i="39"/>
  <c r="AL128" i="39"/>
  <c r="AL116" i="39"/>
  <c r="AC116" i="39"/>
  <c r="Q92" i="39"/>
  <c r="AC92" i="39"/>
  <c r="AL92" i="39"/>
  <c r="Q80" i="39"/>
  <c r="AC80" i="39"/>
  <c r="Q68" i="39"/>
  <c r="AL68" i="39"/>
  <c r="AC68" i="39"/>
  <c r="AL32" i="39"/>
  <c r="Q32" i="39"/>
  <c r="AI32" i="39"/>
  <c r="AC32" i="39"/>
  <c r="AF8" i="39"/>
  <c r="AI8" i="39"/>
  <c r="AC8" i="39"/>
  <c r="AF1328" i="39"/>
  <c r="AF1185" i="39"/>
  <c r="AF1077" i="39"/>
  <c r="AF981" i="39"/>
  <c r="AF909" i="39"/>
  <c r="AF813" i="39"/>
  <c r="AF645" i="39"/>
  <c r="AF549" i="39"/>
  <c r="AF477" i="39"/>
  <c r="AF380" i="39"/>
  <c r="AF212" i="39"/>
  <c r="AI1257" i="39"/>
  <c r="AI1125" i="39"/>
  <c r="AI969" i="39"/>
  <c r="AI294" i="39"/>
  <c r="AI128" i="39"/>
  <c r="AL1328" i="39"/>
  <c r="AL1101" i="39"/>
  <c r="AL981" i="39"/>
  <c r="AL897" i="39"/>
  <c r="AL236" i="39"/>
  <c r="AL8" i="39"/>
  <c r="Q1065" i="39"/>
  <c r="Q921" i="39"/>
  <c r="Q873" i="39"/>
  <c r="Q681" i="39"/>
  <c r="AI20" i="39"/>
  <c r="AC20" i="39"/>
  <c r="AF1340" i="39"/>
  <c r="AF1197" i="39"/>
  <c r="AF993" i="39"/>
  <c r="AF741" i="39"/>
  <c r="AF561" i="39"/>
  <c r="AF306" i="39"/>
  <c r="AF140" i="39"/>
  <c r="AF80" i="39"/>
  <c r="AF20" i="39"/>
  <c r="AI861" i="39"/>
  <c r="AI549" i="39"/>
  <c r="AI44" i="39"/>
  <c r="AL585" i="39"/>
  <c r="AL513" i="39"/>
  <c r="AL441" i="39"/>
  <c r="AL44" i="39"/>
  <c r="AC5" i="39"/>
  <c r="Z5" i="39"/>
  <c r="AF5" i="39"/>
  <c r="Q5" i="39"/>
  <c r="Q164" i="43"/>
  <c r="AF164" i="43"/>
  <c r="AC164" i="43"/>
  <c r="Z164" i="43"/>
  <c r="AF209" i="43"/>
  <c r="AC209" i="43"/>
  <c r="Z209" i="43"/>
  <c r="Q209" i="43"/>
  <c r="Z150" i="43"/>
  <c r="AF150" i="43"/>
  <c r="AC150" i="43"/>
  <c r="Q150" i="43"/>
  <c r="AF11" i="43"/>
  <c r="Q11" i="43"/>
  <c r="AC11" i="43"/>
  <c r="Z11" i="43"/>
  <c r="Z96" i="43"/>
  <c r="AC96" i="43"/>
  <c r="AF96" i="43"/>
  <c r="Q96" i="43"/>
  <c r="Q92" i="43"/>
  <c r="AF92" i="43"/>
  <c r="AC92" i="43"/>
  <c r="Z92" i="43"/>
  <c r="AF7" i="43"/>
  <c r="AC7" i="43"/>
  <c r="Z7" i="43"/>
  <c r="Q7" i="43"/>
  <c r="AC105" i="43"/>
  <c r="Z105" i="43"/>
  <c r="AF105" i="43"/>
  <c r="Q105" i="43"/>
  <c r="AF205" i="43"/>
  <c r="Q205" i="43"/>
  <c r="AC205" i="43"/>
  <c r="Z205" i="43"/>
  <c r="Z24" i="43"/>
  <c r="AF24" i="43"/>
  <c r="AC24" i="43"/>
  <c r="Q24" i="43"/>
  <c r="AF154" i="43"/>
  <c r="Z154" i="43"/>
  <c r="Q154" i="43"/>
  <c r="AC154" i="43"/>
  <c r="AF427" i="43"/>
  <c r="AC427" i="43"/>
  <c r="Z427" i="43"/>
  <c r="Q427" i="43"/>
  <c r="AC13" i="43"/>
  <c r="AF13" i="43"/>
  <c r="AF18" i="43"/>
  <c r="AC18" i="43"/>
  <c r="Z18" i="43"/>
  <c r="Q18" i="43"/>
  <c r="AC34" i="43"/>
  <c r="Z34" i="43"/>
  <c r="Q34" i="43"/>
  <c r="AF34" i="43"/>
  <c r="AF49" i="43"/>
  <c r="AC49" i="43"/>
  <c r="Z49" i="43"/>
  <c r="Q49" i="43"/>
  <c r="Z83" i="43"/>
  <c r="AF88" i="43"/>
  <c r="AC88" i="43"/>
  <c r="Z88" i="43"/>
  <c r="Q88" i="43"/>
  <c r="AF274" i="43"/>
  <c r="AC274" i="43"/>
  <c r="Z274" i="43"/>
  <c r="Q274" i="43"/>
  <c r="AF411" i="43"/>
  <c r="AC411" i="43"/>
  <c r="Q411" i="43"/>
  <c r="AF594" i="43"/>
  <c r="Z594" i="43"/>
  <c r="Q594" i="43"/>
  <c r="AL594" i="43"/>
  <c r="AC594" i="43"/>
  <c r="AI594" i="43"/>
  <c r="AL934" i="43"/>
  <c r="AI934" i="43"/>
  <c r="AF934" i="43"/>
  <c r="Q934" i="43"/>
  <c r="AC934" i="43"/>
  <c r="Z934" i="43"/>
  <c r="Q13" i="43"/>
  <c r="AF73" i="43"/>
  <c r="Q73" i="43"/>
  <c r="Z73" i="43"/>
  <c r="AC73" i="43"/>
  <c r="AC79" i="43"/>
  <c r="Z79" i="43"/>
  <c r="Q79" i="43"/>
  <c r="AF131" i="43"/>
  <c r="Q131" i="43"/>
  <c r="AC131" i="43"/>
  <c r="Z131" i="43"/>
  <c r="AF145" i="43"/>
  <c r="Q145" i="43"/>
  <c r="AC145" i="43"/>
  <c r="Z145" i="43"/>
  <c r="Q182" i="43"/>
  <c r="AF182" i="43"/>
  <c r="AC182" i="43"/>
  <c r="Z190" i="43"/>
  <c r="AF190" i="43"/>
  <c r="AC190" i="43"/>
  <c r="Q190" i="43"/>
  <c r="AC216" i="43"/>
  <c r="Z216" i="43"/>
  <c r="Q216" i="43"/>
  <c r="Z411" i="43"/>
  <c r="AF441" i="43"/>
  <c r="Z441" i="43"/>
  <c r="Q441" i="43"/>
  <c r="AC441" i="43"/>
  <c r="AC450" i="43"/>
  <c r="Z450" i="43"/>
  <c r="Q450" i="43"/>
  <c r="AF450" i="43"/>
  <c r="AL479" i="43"/>
  <c r="AI479" i="43"/>
  <c r="AF479" i="43"/>
  <c r="AC479" i="43"/>
  <c r="Q479" i="43"/>
  <c r="Z479" i="43"/>
  <c r="AL545" i="43"/>
  <c r="AI545" i="43"/>
  <c r="AF545" i="43"/>
  <c r="Z545" i="43"/>
  <c r="Q545" i="43"/>
  <c r="AC545" i="43"/>
  <c r="AF549" i="43"/>
  <c r="AC549" i="43"/>
  <c r="Z549" i="43"/>
  <c r="Q549" i="43"/>
  <c r="AL549" i="43"/>
  <c r="AI549" i="43"/>
  <c r="AF5" i="43"/>
  <c r="AC5" i="43"/>
  <c r="Z5" i="43"/>
  <c r="Q5" i="43"/>
  <c r="Z13" i="43"/>
  <c r="AF41" i="43"/>
  <c r="AC41" i="43"/>
  <c r="Q41" i="43"/>
  <c r="Z41" i="43"/>
  <c r="AC60" i="43"/>
  <c r="Z60" i="43"/>
  <c r="AF60" i="43"/>
  <c r="Q60" i="43"/>
  <c r="AF79" i="43"/>
  <c r="AC81" i="43"/>
  <c r="AF81" i="43"/>
  <c r="Z81" i="43"/>
  <c r="Q81" i="43"/>
  <c r="AF119" i="43"/>
  <c r="AC119" i="43"/>
  <c r="Z119" i="43"/>
  <c r="Q119" i="43"/>
  <c r="AF136" i="43"/>
  <c r="Z136" i="43"/>
  <c r="AC136" i="43"/>
  <c r="Q136" i="43"/>
  <c r="Z182" i="43"/>
  <c r="AF216" i="43"/>
  <c r="AC375" i="43"/>
  <c r="Z375" i="43"/>
  <c r="AF375" i="43"/>
  <c r="Q375" i="43"/>
  <c r="AC402" i="43"/>
  <c r="Z402" i="43"/>
  <c r="Q402" i="43"/>
  <c r="AF402" i="43"/>
  <c r="AL493" i="43"/>
  <c r="AI493" i="43"/>
  <c r="AF493" i="43"/>
  <c r="Q493" i="43"/>
  <c r="AC493" i="43"/>
  <c r="AL552" i="43"/>
  <c r="AI552" i="43"/>
  <c r="AF552" i="43"/>
  <c r="AC552" i="43"/>
  <c r="Z552" i="43"/>
  <c r="Q552" i="43"/>
  <c r="AC644" i="43"/>
  <c r="AI644" i="43"/>
  <c r="AF644" i="43"/>
  <c r="AL644" i="43"/>
  <c r="Z644" i="43"/>
  <c r="Q644" i="43"/>
  <c r="Z30" i="43"/>
  <c r="AC30" i="43"/>
  <c r="AF30" i="43"/>
  <c r="AF100" i="43"/>
  <c r="Z100" i="43"/>
  <c r="Q100" i="43"/>
  <c r="AC100" i="43"/>
  <c r="AF151" i="43"/>
  <c r="AC151" i="43"/>
  <c r="Z151" i="43"/>
  <c r="Q151" i="43"/>
  <c r="AC177" i="43"/>
  <c r="AF177" i="43"/>
  <c r="Z177" i="43"/>
  <c r="Q177" i="43"/>
  <c r="AF203" i="43"/>
  <c r="Q203" i="43"/>
  <c r="AC203" i="43"/>
  <c r="Z203" i="43"/>
  <c r="AC222" i="43"/>
  <c r="Z222" i="43"/>
  <c r="AF222" i="43"/>
  <c r="Q222" i="43"/>
  <c r="AF255" i="43"/>
  <c r="AC255" i="43"/>
  <c r="Q255" i="43"/>
  <c r="Z255" i="43"/>
  <c r="AF296" i="43"/>
  <c r="AC296" i="43"/>
  <c r="Z296" i="43"/>
  <c r="Q296" i="43"/>
  <c r="Z493" i="43"/>
  <c r="Q127" i="43"/>
  <c r="AF127" i="43"/>
  <c r="Z127" i="43"/>
  <c r="AC127" i="43"/>
  <c r="AC159" i="43"/>
  <c r="Z159" i="43"/>
  <c r="AF159" i="43"/>
  <c r="Q159" i="43"/>
  <c r="Q235" i="43"/>
  <c r="AF235" i="43"/>
  <c r="AC235" i="43"/>
  <c r="Z235" i="43"/>
  <c r="AF291" i="43"/>
  <c r="AC291" i="43"/>
  <c r="Z291" i="43"/>
  <c r="Q291" i="43"/>
  <c r="AF320" i="43"/>
  <c r="AC320" i="43"/>
  <c r="Z320" i="43"/>
  <c r="Q320" i="43"/>
  <c r="AC642" i="43"/>
  <c r="AI642" i="43"/>
  <c r="Z642" i="43"/>
  <c r="Q642" i="43"/>
  <c r="AL642" i="43"/>
  <c r="AF642" i="43"/>
  <c r="AI863" i="43"/>
  <c r="AF863" i="43"/>
  <c r="AL863" i="43"/>
  <c r="AC863" i="43"/>
  <c r="Z863" i="43"/>
  <c r="Q863" i="43"/>
  <c r="Z42" i="43"/>
  <c r="AF42" i="43"/>
  <c r="AC42" i="43"/>
  <c r="Q42" i="43"/>
  <c r="AF47" i="43"/>
  <c r="Q47" i="43"/>
  <c r="AC47" i="43"/>
  <c r="Z47" i="43"/>
  <c r="AF61" i="43"/>
  <c r="AC61" i="43"/>
  <c r="Z61" i="43"/>
  <c r="Q61" i="43"/>
  <c r="Z132" i="43"/>
  <c r="AC132" i="43"/>
  <c r="AF132" i="43"/>
  <c r="Q132" i="43"/>
  <c r="Q143" i="43"/>
  <c r="AF143" i="43"/>
  <c r="Z143" i="43"/>
  <c r="AC143" i="43"/>
  <c r="AL483" i="43"/>
  <c r="AF483" i="43"/>
  <c r="AC483" i="43"/>
  <c r="AI483" i="43"/>
  <c r="Z483" i="43"/>
  <c r="Q483" i="43"/>
  <c r="AC649" i="43"/>
  <c r="AL649" i="43"/>
  <c r="AI649" i="43"/>
  <c r="AF649" i="43"/>
  <c r="Z649" i="43"/>
  <c r="Q649" i="43"/>
  <c r="Q9" i="43"/>
  <c r="Z9" i="43"/>
  <c r="AF9" i="43"/>
  <c r="AC9" i="43"/>
  <c r="AC12" i="43"/>
  <c r="AF12" i="43"/>
  <c r="Z12" i="43"/>
  <c r="Q12" i="43"/>
  <c r="AF17" i="43"/>
  <c r="AC17" i="43"/>
  <c r="Q17" i="43"/>
  <c r="Z17" i="43"/>
  <c r="AF67" i="43"/>
  <c r="AC67" i="43"/>
  <c r="Z67" i="43"/>
  <c r="Q67" i="43"/>
  <c r="AF187" i="43"/>
  <c r="AC187" i="43"/>
  <c r="Z187" i="43"/>
  <c r="Q187" i="43"/>
  <c r="AC231" i="43"/>
  <c r="AF231" i="43"/>
  <c r="Z231" i="43"/>
  <c r="Q231" i="43"/>
  <c r="AC243" i="43"/>
  <c r="AF243" i="43"/>
  <c r="Z243" i="43"/>
  <c r="Q243" i="43"/>
  <c r="AF246" i="43"/>
  <c r="Z246" i="43"/>
  <c r="Q246" i="43"/>
  <c r="AF279" i="43"/>
  <c r="AC279" i="43"/>
  <c r="Z279" i="43"/>
  <c r="Q279" i="43"/>
  <c r="Z309" i="43"/>
  <c r="AC309" i="43"/>
  <c r="AF309" i="43"/>
  <c r="Q309" i="43"/>
  <c r="AC414" i="43"/>
  <c r="Z414" i="43"/>
  <c r="Q414" i="43"/>
  <c r="AF414" i="43"/>
  <c r="AI514" i="43"/>
  <c r="AF514" i="43"/>
  <c r="AC514" i="43"/>
  <c r="Z514" i="43"/>
  <c r="AL514" i="43"/>
  <c r="Q514" i="43"/>
  <c r="AF581" i="43"/>
  <c r="Z581" i="43"/>
  <c r="Q581" i="43"/>
  <c r="AL581" i="43"/>
  <c r="AI581" i="43"/>
  <c r="Q75" i="43"/>
  <c r="AF75" i="43"/>
  <c r="AC75" i="43"/>
  <c r="Z78" i="43"/>
  <c r="AF78" i="43"/>
  <c r="AC78" i="43"/>
  <c r="Q78" i="43"/>
  <c r="AF199" i="43"/>
  <c r="Z199" i="43"/>
  <c r="AC199" i="43"/>
  <c r="Q199" i="43"/>
  <c r="AF239" i="43"/>
  <c r="AC239" i="43"/>
  <c r="AC246" i="43"/>
  <c r="AC302" i="43"/>
  <c r="AF302" i="43"/>
  <c r="Z302" i="43"/>
  <c r="AF349" i="43"/>
  <c r="AC349" i="43"/>
  <c r="Q349" i="43"/>
  <c r="Z349" i="43"/>
  <c r="AF355" i="43"/>
  <c r="AC355" i="43"/>
  <c r="Q355" i="43"/>
  <c r="Z355" i="43"/>
  <c r="AF379" i="43"/>
  <c r="AC379" i="43"/>
  <c r="Z379" i="43"/>
  <c r="Q379" i="43"/>
  <c r="Q431" i="43"/>
  <c r="AC431" i="43"/>
  <c r="AF431" i="43"/>
  <c r="AF469" i="43"/>
  <c r="AC469" i="43"/>
  <c r="Z469" i="43"/>
  <c r="Q469" i="43"/>
  <c r="AC581" i="43"/>
  <c r="Z54" i="43"/>
  <c r="AC54" i="43"/>
  <c r="AF54" i="43"/>
  <c r="Q54" i="43"/>
  <c r="AF83" i="43"/>
  <c r="Q83" i="43"/>
  <c r="AF118" i="43"/>
  <c r="Z118" i="43"/>
  <c r="Q118" i="43"/>
  <c r="AC118" i="43"/>
  <c r="AC135" i="43"/>
  <c r="AF135" i="43"/>
  <c r="Z135" i="43"/>
  <c r="Q135" i="43"/>
  <c r="AF169" i="43"/>
  <c r="AC169" i="43"/>
  <c r="Z169" i="43"/>
  <c r="AF221" i="43"/>
  <c r="AC221" i="43"/>
  <c r="Z221" i="43"/>
  <c r="Q221" i="43"/>
  <c r="Q239" i="43"/>
  <c r="AF249" i="43"/>
  <c r="AC249" i="43"/>
  <c r="Z249" i="43"/>
  <c r="Q249" i="43"/>
  <c r="AF268" i="43"/>
  <c r="AC268" i="43"/>
  <c r="Z268" i="43"/>
  <c r="Q268" i="43"/>
  <c r="Q302" i="43"/>
  <c r="AF423" i="43"/>
  <c r="AC423" i="43"/>
  <c r="Z423" i="43"/>
  <c r="Q423" i="43"/>
  <c r="Z431" i="43"/>
  <c r="AF434" i="43"/>
  <c r="AC434" i="43"/>
  <c r="Z434" i="43"/>
  <c r="Q434" i="43"/>
  <c r="AL506" i="43"/>
  <c r="AF506" i="43"/>
  <c r="AC506" i="43"/>
  <c r="Z506" i="43"/>
  <c r="Q506" i="43"/>
  <c r="AI506" i="43"/>
  <c r="AI538" i="43"/>
  <c r="AF538" i="43"/>
  <c r="AC538" i="43"/>
  <c r="Z538" i="43"/>
  <c r="AL538" i="43"/>
  <c r="Q538" i="43"/>
  <c r="AC653" i="43"/>
  <c r="AF653" i="43"/>
  <c r="Q653" i="43"/>
  <c r="AL653" i="43"/>
  <c r="AI653" i="43"/>
  <c r="AC660" i="43"/>
  <c r="AI660" i="43"/>
  <c r="AF660" i="43"/>
  <c r="Z660" i="43"/>
  <c r="Q660" i="43"/>
  <c r="AL660" i="43"/>
  <c r="AF25" i="43"/>
  <c r="AC25" i="43"/>
  <c r="Z25" i="43"/>
  <c r="Q25" i="43"/>
  <c r="Z36" i="43"/>
  <c r="AF36" i="43"/>
  <c r="AC36" i="43"/>
  <c r="Z109" i="43"/>
  <c r="AF109" i="43"/>
  <c r="AC109" i="43"/>
  <c r="Q109" i="43"/>
  <c r="AF137" i="43"/>
  <c r="AC137" i="43"/>
  <c r="AC141" i="43"/>
  <c r="Z141" i="43"/>
  <c r="AF141" i="43"/>
  <c r="Q141" i="43"/>
  <c r="AC186" i="43"/>
  <c r="Z186" i="43"/>
  <c r="AF186" i="43"/>
  <c r="Q186" i="43"/>
  <c r="AF214" i="43"/>
  <c r="Q214" i="43"/>
  <c r="AC214" i="43"/>
  <c r="Z214" i="43"/>
  <c r="AF261" i="43"/>
  <c r="AC261" i="43"/>
  <c r="Q261" i="43"/>
  <c r="Z261" i="43"/>
  <c r="AF313" i="43"/>
  <c r="AC313" i="43"/>
  <c r="Z313" i="43"/>
  <c r="Q313" i="43"/>
  <c r="AC315" i="43"/>
  <c r="Z315" i="43"/>
  <c r="Q315" i="43"/>
  <c r="AF315" i="43"/>
  <c r="AF339" i="43"/>
  <c r="AC339" i="43"/>
  <c r="Q339" i="43"/>
  <c r="Z339" i="43"/>
  <c r="AF477" i="43"/>
  <c r="AC477" i="43"/>
  <c r="Z477" i="43"/>
  <c r="Q477" i="43"/>
  <c r="AL477" i="43"/>
  <c r="AI477" i="43"/>
  <c r="AF31" i="43"/>
  <c r="AC31" i="43"/>
  <c r="Z31" i="43"/>
  <c r="Q31" i="43"/>
  <c r="Q36" i="43"/>
  <c r="AF77" i="43"/>
  <c r="Q77" i="43"/>
  <c r="AC77" i="43"/>
  <c r="Z77" i="43"/>
  <c r="Q137" i="43"/>
  <c r="AC416" i="43"/>
  <c r="Z416" i="43"/>
  <c r="Q416" i="43"/>
  <c r="AF416" i="43"/>
  <c r="AL491" i="43"/>
  <c r="AI491" i="43"/>
  <c r="AF491" i="43"/>
  <c r="AC491" i="43"/>
  <c r="Q491" i="43"/>
  <c r="Z491" i="43"/>
  <c r="AF501" i="43"/>
  <c r="AC501" i="43"/>
  <c r="Z501" i="43"/>
  <c r="Q501" i="43"/>
  <c r="AL501" i="43"/>
  <c r="AI501" i="43"/>
  <c r="AC524" i="43"/>
  <c r="Z524" i="43"/>
  <c r="Q524" i="43"/>
  <c r="AL524" i="43"/>
  <c r="AI524" i="43"/>
  <c r="AF524" i="43"/>
  <c r="AF589" i="43"/>
  <c r="Z589" i="43"/>
  <c r="Q589" i="43"/>
  <c r="AL589" i="43"/>
  <c r="AI589" i="43"/>
  <c r="AC589" i="43"/>
  <c r="AF601" i="43"/>
  <c r="Z601" i="43"/>
  <c r="Q601" i="43"/>
  <c r="AL601" i="43"/>
  <c r="AI601" i="43"/>
  <c r="AC601" i="43"/>
  <c r="AF626" i="43"/>
  <c r="Z626" i="43"/>
  <c r="Q626" i="43"/>
  <c r="AL626" i="43"/>
  <c r="AI626" i="43"/>
  <c r="AC626" i="43"/>
  <c r="AC28" i="43"/>
  <c r="Z28" i="43"/>
  <c r="Q28" i="43"/>
  <c r="AF28" i="43"/>
  <c r="AF43" i="43"/>
  <c r="AC43" i="43"/>
  <c r="AC48" i="43"/>
  <c r="AF48" i="43"/>
  <c r="Z48" i="43"/>
  <c r="Q48" i="43"/>
  <c r="AC87" i="43"/>
  <c r="Z87" i="43"/>
  <c r="AF87" i="43"/>
  <c r="Q87" i="43"/>
  <c r="AF115" i="43"/>
  <c r="AC115" i="43"/>
  <c r="Z115" i="43"/>
  <c r="Q115" i="43"/>
  <c r="Q128" i="43"/>
  <c r="AF128" i="43"/>
  <c r="AC128" i="43"/>
  <c r="Z128" i="43"/>
  <c r="Z137" i="43"/>
  <c r="AF173" i="43"/>
  <c r="AC173" i="43"/>
  <c r="Q173" i="43"/>
  <c r="Z173" i="43"/>
  <c r="AC195" i="43"/>
  <c r="AF195" i="43"/>
  <c r="Z195" i="43"/>
  <c r="Q195" i="43"/>
  <c r="AL540" i="43"/>
  <c r="AI540" i="43"/>
  <c r="AF540" i="43"/>
  <c r="Z540" i="43"/>
  <c r="Q540" i="43"/>
  <c r="AC540" i="43"/>
  <c r="AI526" i="43"/>
  <c r="AF526" i="43"/>
  <c r="AC526" i="43"/>
  <c r="Z526" i="43"/>
  <c r="Q526" i="43"/>
  <c r="AL526" i="43"/>
  <c r="AL556" i="43"/>
  <c r="AI556" i="43"/>
  <c r="AC556" i="43"/>
  <c r="Z556" i="43"/>
  <c r="AF556" i="43"/>
  <c r="Z94" i="43"/>
  <c r="Q94" i="43"/>
  <c r="Q556" i="43"/>
  <c r="AF573" i="43"/>
  <c r="Q3" i="43"/>
  <c r="AF3" i="43"/>
  <c r="AF37" i="43"/>
  <c r="Q37" i="43"/>
  <c r="Z39" i="43"/>
  <c r="AF56" i="43"/>
  <c r="AC56" i="43"/>
  <c r="Z56" i="43"/>
  <c r="AC94" i="43"/>
  <c r="Z103" i="43"/>
  <c r="Q103" i="43"/>
  <c r="Z139" i="43"/>
  <c r="Q139" i="43"/>
  <c r="Z148" i="43"/>
  <c r="Q148" i="43"/>
  <c r="Z157" i="43"/>
  <c r="Q157" i="43"/>
  <c r="Z197" i="43"/>
  <c r="Q200" i="43"/>
  <c r="AF200" i="43"/>
  <c r="AC200" i="43"/>
  <c r="Z200" i="43"/>
  <c r="AF226" i="43"/>
  <c r="Z226" i="43"/>
  <c r="Q226" i="43"/>
  <c r="AC226" i="43"/>
  <c r="AC237" i="43"/>
  <c r="AF237" i="43"/>
  <c r="Z237" i="43"/>
  <c r="Q237" i="43"/>
  <c r="Z277" i="43"/>
  <c r="AC292" i="43"/>
  <c r="Z306" i="43"/>
  <c r="Q306" i="43"/>
  <c r="AF306" i="43"/>
  <c r="AC306" i="43"/>
  <c r="Z318" i="43"/>
  <c r="Q318" i="43"/>
  <c r="AF335" i="43"/>
  <c r="AC335" i="43"/>
  <c r="Z335" i="43"/>
  <c r="AF351" i="43"/>
  <c r="AC351" i="43"/>
  <c r="Z351" i="43"/>
  <c r="Q351" i="43"/>
  <c r="AC354" i="43"/>
  <c r="Z354" i="43"/>
  <c r="Q354" i="43"/>
  <c r="AF354" i="43"/>
  <c r="AF361" i="43"/>
  <c r="AC361" i="43"/>
  <c r="Z361" i="43"/>
  <c r="Q361" i="43"/>
  <c r="AF368" i="43"/>
  <c r="AC368" i="43"/>
  <c r="Z368" i="43"/>
  <c r="Q368" i="43"/>
  <c r="Z425" i="43"/>
  <c r="Z429" i="43"/>
  <c r="Q429" i="43"/>
  <c r="AF429" i="43"/>
  <c r="Q447" i="43"/>
  <c r="AF453" i="43"/>
  <c r="AC453" i="43"/>
  <c r="Z453" i="43"/>
  <c r="Q453" i="43"/>
  <c r="AL482" i="43"/>
  <c r="Q482" i="43"/>
  <c r="AI482" i="43"/>
  <c r="Z482" i="43"/>
  <c r="AF482" i="43"/>
  <c r="AC482" i="43"/>
  <c r="AI509" i="43"/>
  <c r="AF509" i="43"/>
  <c r="AL509" i="43"/>
  <c r="AC509" i="43"/>
  <c r="Z509" i="43"/>
  <c r="AF537" i="43"/>
  <c r="AC537" i="43"/>
  <c r="Z537" i="43"/>
  <c r="Q537" i="43"/>
  <c r="AL537" i="43"/>
  <c r="AI537" i="43"/>
  <c r="AL554" i="43"/>
  <c r="AF554" i="43"/>
  <c r="AC554" i="43"/>
  <c r="Z554" i="43"/>
  <c r="Q554" i="43"/>
  <c r="AF606" i="43"/>
  <c r="Z606" i="43"/>
  <c r="Q606" i="43"/>
  <c r="AL606" i="43"/>
  <c r="AI606" i="43"/>
  <c r="AC606" i="43"/>
  <c r="AF617" i="43"/>
  <c r="Z617" i="43"/>
  <c r="Q617" i="43"/>
  <c r="AL617" i="43"/>
  <c r="AI617" i="43"/>
  <c r="AC617" i="43"/>
  <c r="AF629" i="43"/>
  <c r="Z629" i="43"/>
  <c r="Q629" i="43"/>
  <c r="AL629" i="43"/>
  <c r="AI629" i="43"/>
  <c r="AC629" i="43"/>
  <c r="Z675" i="43"/>
  <c r="AL766" i="43"/>
  <c r="AI766" i="43"/>
  <c r="AF766" i="43"/>
  <c r="AC766" i="43"/>
  <c r="Z766" i="43"/>
  <c r="Q766" i="43"/>
  <c r="AC829" i="43"/>
  <c r="AL829" i="43"/>
  <c r="AI829" i="43"/>
  <c r="AF829" i="43"/>
  <c r="Z829" i="43"/>
  <c r="Q829" i="43"/>
  <c r="AL529" i="43"/>
  <c r="AI529" i="43"/>
  <c r="Z529" i="43"/>
  <c r="AC529" i="43"/>
  <c r="AF529" i="43"/>
  <c r="Q529" i="43"/>
  <c r="Q732" i="43"/>
  <c r="AC732" i="43"/>
  <c r="Z732" i="43"/>
  <c r="AL732" i="43"/>
  <c r="AI732" i="43"/>
  <c r="AF774" i="43"/>
  <c r="AC774" i="43"/>
  <c r="Z774" i="43"/>
  <c r="Q774" i="43"/>
  <c r="AL774" i="43"/>
  <c r="AI774" i="43"/>
  <c r="AC90" i="43"/>
  <c r="Z90" i="43"/>
  <c r="Q90" i="43"/>
  <c r="AC123" i="43"/>
  <c r="Z123" i="43"/>
  <c r="AF123" i="43"/>
  <c r="Q123" i="43"/>
  <c r="AI519" i="43"/>
  <c r="AF519" i="43"/>
  <c r="AL519" i="43"/>
  <c r="Z519" i="43"/>
  <c r="Q519" i="43"/>
  <c r="AC692" i="43"/>
  <c r="AI692" i="43"/>
  <c r="AF692" i="43"/>
  <c r="AL692" i="43"/>
  <c r="Z692" i="43"/>
  <c r="Q692" i="43"/>
  <c r="AL931" i="43"/>
  <c r="AI931" i="43"/>
  <c r="AF931" i="43"/>
  <c r="Q931" i="43"/>
  <c r="AC931" i="43"/>
  <c r="Z931" i="43"/>
  <c r="Z3" i="43"/>
  <c r="Q15" i="43"/>
  <c r="AF15" i="43"/>
  <c r="AC15" i="43"/>
  <c r="Z15" i="43"/>
  <c r="Z37" i="43"/>
  <c r="AC39" i="43"/>
  <c r="Q56" i="43"/>
  <c r="AF71" i="43"/>
  <c r="Q71" i="43"/>
  <c r="AC71" i="43"/>
  <c r="Z71" i="43"/>
  <c r="AF94" i="43"/>
  <c r="Q101" i="43"/>
  <c r="AC103" i="43"/>
  <c r="AC139" i="43"/>
  <c r="Q146" i="43"/>
  <c r="AF146" i="43"/>
  <c r="AC148" i="43"/>
  <c r="AC157" i="43"/>
  <c r="AC171" i="43"/>
  <c r="AF171" i="43"/>
  <c r="Z171" i="43"/>
  <c r="Q171" i="43"/>
  <c r="AF185" i="43"/>
  <c r="Q185" i="43"/>
  <c r="AC185" i="43"/>
  <c r="Z185" i="43"/>
  <c r="AC197" i="43"/>
  <c r="Q217" i="43"/>
  <c r="AF217" i="43"/>
  <c r="AC217" i="43"/>
  <c r="Z217" i="43"/>
  <c r="Z259" i="43"/>
  <c r="Z300" i="43"/>
  <c r="AF300" i="43"/>
  <c r="AC300" i="43"/>
  <c r="Q300" i="43"/>
  <c r="AC318" i="43"/>
  <c r="Q335" i="43"/>
  <c r="AF345" i="43"/>
  <c r="AC345" i="43"/>
  <c r="AF394" i="43"/>
  <c r="AC394" i="43"/>
  <c r="Z394" i="43"/>
  <c r="Q394" i="43"/>
  <c r="AC420" i="43"/>
  <c r="Z420" i="43"/>
  <c r="Q420" i="43"/>
  <c r="AF420" i="43"/>
  <c r="AC425" i="43"/>
  <c r="AC429" i="43"/>
  <c r="Z447" i="43"/>
  <c r="Z499" i="43"/>
  <c r="Q499" i="43"/>
  <c r="Q509" i="43"/>
  <c r="AL515" i="43"/>
  <c r="AI515" i="43"/>
  <c r="AF515" i="43"/>
  <c r="AC515" i="43"/>
  <c r="Z515" i="43"/>
  <c r="Q515" i="43"/>
  <c r="AI554" i="43"/>
  <c r="AF624" i="43"/>
  <c r="Z624" i="43"/>
  <c r="Q624" i="43"/>
  <c r="AI624" i="43"/>
  <c r="AC624" i="43"/>
  <c r="AC673" i="43"/>
  <c r="AL673" i="43"/>
  <c r="AI673" i="43"/>
  <c r="AF673" i="43"/>
  <c r="AF675" i="43"/>
  <c r="AL714" i="43"/>
  <c r="AI714" i="43"/>
  <c r="AF714" i="43"/>
  <c r="AC714" i="43"/>
  <c r="Z714" i="43"/>
  <c r="Q714" i="43"/>
  <c r="AL761" i="43"/>
  <c r="AC761" i="43"/>
  <c r="AI761" i="43"/>
  <c r="AF761" i="43"/>
  <c r="Q45" i="43"/>
  <c r="AF45" i="43"/>
  <c r="AC45" i="43"/>
  <c r="Z465" i="43"/>
  <c r="Q465" i="43"/>
  <c r="AF465" i="43"/>
  <c r="AC465" i="43"/>
  <c r="AF20" i="43"/>
  <c r="AC20" i="43"/>
  <c r="Z20" i="43"/>
  <c r="AF39" i="43"/>
  <c r="AF65" i="43"/>
  <c r="Q65" i="43"/>
  <c r="AC65" i="43"/>
  <c r="Z65" i="43"/>
  <c r="Q82" i="43"/>
  <c r="AF82" i="43"/>
  <c r="Z82" i="43"/>
  <c r="AC82" i="43"/>
  <c r="Q86" i="43"/>
  <c r="AF86" i="43"/>
  <c r="AC86" i="43"/>
  <c r="Z86" i="43"/>
  <c r="AC97" i="43"/>
  <c r="Z97" i="43"/>
  <c r="Q97" i="43"/>
  <c r="AC99" i="43"/>
  <c r="AF99" i="43"/>
  <c r="Z99" i="43"/>
  <c r="Q99" i="43"/>
  <c r="AF155" i="43"/>
  <c r="AC155" i="43"/>
  <c r="Z155" i="43"/>
  <c r="Q155" i="43"/>
  <c r="AF167" i="43"/>
  <c r="AC167" i="43"/>
  <c r="Q167" i="43"/>
  <c r="Z167" i="43"/>
  <c r="AF197" i="43"/>
  <c r="Q212" i="43"/>
  <c r="AF212" i="43"/>
  <c r="AC212" i="43"/>
  <c r="Z212" i="43"/>
  <c r="AC251" i="43"/>
  <c r="Z251" i="43"/>
  <c r="Q251" i="43"/>
  <c r="AF251" i="43"/>
  <c r="AF290" i="43"/>
  <c r="AC290" i="43"/>
  <c r="Z290" i="43"/>
  <c r="Q290" i="43"/>
  <c r="Z294" i="43"/>
  <c r="AC294" i="43"/>
  <c r="Q294" i="43"/>
  <c r="AF387" i="43"/>
  <c r="AC387" i="43"/>
  <c r="Z387" i="43"/>
  <c r="Q387" i="43"/>
  <c r="AF397" i="43"/>
  <c r="AC397" i="43"/>
  <c r="Z397" i="43"/>
  <c r="Q397" i="43"/>
  <c r="AF425" i="43"/>
  <c r="AC447" i="43"/>
  <c r="AL492" i="43"/>
  <c r="AI492" i="43"/>
  <c r="AF492" i="43"/>
  <c r="Z492" i="43"/>
  <c r="Q492" i="43"/>
  <c r="AC492" i="43"/>
  <c r="AL507" i="43"/>
  <c r="AI507" i="43"/>
  <c r="AF507" i="43"/>
  <c r="Z507" i="43"/>
  <c r="Q507" i="43"/>
  <c r="AC507" i="43"/>
  <c r="AL527" i="43"/>
  <c r="AI527" i="43"/>
  <c r="AF527" i="43"/>
  <c r="AC527" i="43"/>
  <c r="Z527" i="43"/>
  <c r="Q527" i="43"/>
  <c r="AI550" i="43"/>
  <c r="AF550" i="43"/>
  <c r="AC550" i="43"/>
  <c r="Z550" i="43"/>
  <c r="AF609" i="43"/>
  <c r="Z609" i="43"/>
  <c r="Q609" i="43"/>
  <c r="AL609" i="43"/>
  <c r="AI609" i="43"/>
  <c r="AC609" i="43"/>
  <c r="AC632" i="43"/>
  <c r="AI632" i="43"/>
  <c r="AF632" i="43"/>
  <c r="AL632" i="43"/>
  <c r="Z632" i="43"/>
  <c r="Q632" i="43"/>
  <c r="AC668" i="43"/>
  <c r="AI668" i="43"/>
  <c r="AF668" i="43"/>
  <c r="AL668" i="43"/>
  <c r="Z668" i="43"/>
  <c r="Q668" i="43"/>
  <c r="AC678" i="43"/>
  <c r="AI678" i="43"/>
  <c r="Z678" i="43"/>
  <c r="Q678" i="43"/>
  <c r="AL678" i="43"/>
  <c r="AF678" i="43"/>
  <c r="AF833" i="43"/>
  <c r="AL833" i="43"/>
  <c r="AI833" i="43"/>
  <c r="AC833" i="43"/>
  <c r="Z833" i="43"/>
  <c r="Q833" i="43"/>
  <c r="AL566" i="43"/>
  <c r="AI566" i="43"/>
  <c r="AC566" i="43"/>
  <c r="Z566" i="43"/>
  <c r="AF566" i="43"/>
  <c r="Q566" i="43"/>
  <c r="Z573" i="43"/>
  <c r="Q573" i="43"/>
  <c r="AL573" i="43"/>
  <c r="AC573" i="43"/>
  <c r="AF598" i="43"/>
  <c r="Z598" i="43"/>
  <c r="Q598" i="43"/>
  <c r="AL598" i="43"/>
  <c r="AI598" i="43"/>
  <c r="AC598" i="43"/>
  <c r="AI867" i="43"/>
  <c r="AL867" i="43"/>
  <c r="AC867" i="43"/>
  <c r="AF867" i="43"/>
  <c r="Z867" i="43"/>
  <c r="Q867" i="43"/>
  <c r="AL895" i="43"/>
  <c r="AI895" i="43"/>
  <c r="AC895" i="43"/>
  <c r="Z895" i="43"/>
  <c r="AF895" i="43"/>
  <c r="Q895" i="43"/>
  <c r="Q271" i="43"/>
  <c r="AF271" i="43"/>
  <c r="AC271" i="43"/>
  <c r="Z324" i="43"/>
  <c r="Q324" i="43"/>
  <c r="AF324" i="43"/>
  <c r="AC324" i="43"/>
  <c r="AF593" i="43"/>
  <c r="Z593" i="43"/>
  <c r="Q593" i="43"/>
  <c r="AL593" i="43"/>
  <c r="AI593" i="43"/>
  <c r="AC593" i="43"/>
  <c r="AC675" i="43"/>
  <c r="Q675" i="43"/>
  <c r="AL675" i="43"/>
  <c r="Q20" i="43"/>
  <c r="AF35" i="43"/>
  <c r="AC35" i="43"/>
  <c r="Q35" i="43"/>
  <c r="Z35" i="43"/>
  <c r="AC46" i="43"/>
  <c r="Z46" i="43"/>
  <c r="Q46" i="43"/>
  <c r="AC52" i="43"/>
  <c r="Z52" i="43"/>
  <c r="Q52" i="43"/>
  <c r="AF97" i="43"/>
  <c r="AC101" i="43"/>
  <c r="AC117" i="43"/>
  <c r="AF117" i="43"/>
  <c r="Z117" i="43"/>
  <c r="Q117" i="43"/>
  <c r="AC144" i="43"/>
  <c r="Z144" i="43"/>
  <c r="Q144" i="43"/>
  <c r="AC146" i="43"/>
  <c r="Z233" i="43"/>
  <c r="Q233" i="43"/>
  <c r="AF233" i="43"/>
  <c r="Z238" i="43"/>
  <c r="AC238" i="43"/>
  <c r="AF238" i="43"/>
  <c r="Q238" i="43"/>
  <c r="AC242" i="43"/>
  <c r="Q242" i="43"/>
  <c r="AF242" i="43"/>
  <c r="AF259" i="43"/>
  <c r="AF267" i="43"/>
  <c r="AC267" i="43"/>
  <c r="Z267" i="43"/>
  <c r="Q267" i="43"/>
  <c r="AF280" i="43"/>
  <c r="AC280" i="43"/>
  <c r="Z280" i="43"/>
  <c r="Q280" i="43"/>
  <c r="AF294" i="43"/>
  <c r="AF325" i="43"/>
  <c r="AC325" i="43"/>
  <c r="Z325" i="43"/>
  <c r="Q325" i="43"/>
  <c r="Z362" i="43"/>
  <c r="Q362" i="43"/>
  <c r="AF362" i="43"/>
  <c r="AC362" i="43"/>
  <c r="AF489" i="43"/>
  <c r="AC489" i="43"/>
  <c r="Z489" i="43"/>
  <c r="Q489" i="43"/>
  <c r="AL489" i="43"/>
  <c r="AI489" i="43"/>
  <c r="AF499" i="43"/>
  <c r="AL530" i="43"/>
  <c r="AI530" i="43"/>
  <c r="Z535" i="43"/>
  <c r="Q535" i="43"/>
  <c r="AI535" i="43"/>
  <c r="AF535" i="43"/>
  <c r="AL535" i="43"/>
  <c r="Q550" i="43"/>
  <c r="AI567" i="43"/>
  <c r="AF567" i="43"/>
  <c r="AL567" i="43"/>
  <c r="Z574" i="43"/>
  <c r="Q574" i="43"/>
  <c r="AL574" i="43"/>
  <c r="AF574" i="43"/>
  <c r="AC574" i="43"/>
  <c r="AI574" i="43"/>
  <c r="AF599" i="43"/>
  <c r="Z599" i="43"/>
  <c r="Q599" i="43"/>
  <c r="AL599" i="43"/>
  <c r="AI599" i="43"/>
  <c r="AC599" i="43"/>
  <c r="AF612" i="43"/>
  <c r="Z612" i="43"/>
  <c r="Q612" i="43"/>
  <c r="AI612" i="43"/>
  <c r="AC612" i="43"/>
  <c r="Z673" i="43"/>
  <c r="AC684" i="43"/>
  <c r="AI684" i="43"/>
  <c r="AF684" i="43"/>
  <c r="Z684" i="43"/>
  <c r="Q684" i="43"/>
  <c r="AL684" i="43"/>
  <c r="AC687" i="43"/>
  <c r="Q687" i="43"/>
  <c r="AL687" i="43"/>
  <c r="AI687" i="43"/>
  <c r="AF687" i="43"/>
  <c r="Z687" i="43"/>
  <c r="AC704" i="43"/>
  <c r="AL704" i="43"/>
  <c r="AI704" i="43"/>
  <c r="AF704" i="43"/>
  <c r="Z704" i="43"/>
  <c r="Q704" i="43"/>
  <c r="Z761" i="43"/>
  <c r="AF798" i="43"/>
  <c r="AC798" i="43"/>
  <c r="Z798" i="43"/>
  <c r="AL798" i="43"/>
  <c r="AI798" i="43"/>
  <c r="Q798" i="43"/>
  <c r="Q815" i="43"/>
  <c r="Z815" i="43"/>
  <c r="AL815" i="43"/>
  <c r="AI815" i="43"/>
  <c r="AL484" i="43"/>
  <c r="AI484" i="43"/>
  <c r="AF484" i="43"/>
  <c r="AC484" i="43"/>
  <c r="Z484" i="43"/>
  <c r="Q484" i="43"/>
  <c r="Q756" i="43"/>
  <c r="AL756" i="43"/>
  <c r="AI756" i="43"/>
  <c r="AF756" i="43"/>
  <c r="AC756" i="43"/>
  <c r="Z756" i="43"/>
  <c r="AI777" i="43"/>
  <c r="AF777" i="43"/>
  <c r="AC777" i="43"/>
  <c r="Z777" i="43"/>
  <c r="AL777" i="43"/>
  <c r="Q777" i="43"/>
  <c r="Q110" i="43"/>
  <c r="AF110" i="43"/>
  <c r="AC110" i="43"/>
  <c r="Z110" i="43"/>
  <c r="AC180" i="43"/>
  <c r="Z180" i="43"/>
  <c r="Q180" i="43"/>
  <c r="Q277" i="43"/>
  <c r="AF277" i="43"/>
  <c r="AF327" i="43"/>
  <c r="AC327" i="43"/>
  <c r="Z327" i="43"/>
  <c r="Q327" i="43"/>
  <c r="AC677" i="43"/>
  <c r="AF677" i="43"/>
  <c r="Q677" i="43"/>
  <c r="AL677" i="43"/>
  <c r="AI677" i="43"/>
  <c r="Z677" i="43"/>
  <c r="AF732" i="43"/>
  <c r="AC6" i="43"/>
  <c r="AF6" i="43"/>
  <c r="AC16" i="43"/>
  <c r="Z16" i="43"/>
  <c r="Q16" i="43"/>
  <c r="AF29" i="43"/>
  <c r="Q29" i="43"/>
  <c r="AC29" i="43"/>
  <c r="Z29" i="43"/>
  <c r="AF59" i="43"/>
  <c r="AC59" i="43"/>
  <c r="Q59" i="43"/>
  <c r="Z59" i="43"/>
  <c r="Q63" i="43"/>
  <c r="AF63" i="43"/>
  <c r="AC63" i="43"/>
  <c r="AF91" i="43"/>
  <c r="Q91" i="43"/>
  <c r="AC91" i="43"/>
  <c r="Z91" i="43"/>
  <c r="AC106" i="43"/>
  <c r="Z106" i="43"/>
  <c r="Q106" i="43"/>
  <c r="AF113" i="43"/>
  <c r="Q113" i="43"/>
  <c r="AC113" i="43"/>
  <c r="Z113" i="43"/>
  <c r="AF160" i="43"/>
  <c r="AC160" i="43"/>
  <c r="Z160" i="43"/>
  <c r="Q160" i="43"/>
  <c r="Q176" i="43"/>
  <c r="AF176" i="43"/>
  <c r="AC176" i="43"/>
  <c r="Z176" i="43"/>
  <c r="AF181" i="43"/>
  <c r="Z181" i="43"/>
  <c r="Q181" i="43"/>
  <c r="AC181" i="43"/>
  <c r="Z193" i="43"/>
  <c r="Q193" i="43"/>
  <c r="Z257" i="43"/>
  <c r="Q257" i="43"/>
  <c r="AC272" i="43"/>
  <c r="Z272" i="43"/>
  <c r="Q272" i="43"/>
  <c r="AF272" i="43"/>
  <c r="AF285" i="43"/>
  <c r="AC285" i="43"/>
  <c r="Z285" i="43"/>
  <c r="Q285" i="43"/>
  <c r="AF307" i="43"/>
  <c r="AC307" i="43"/>
  <c r="Q307" i="43"/>
  <c r="Z307" i="43"/>
  <c r="AF343" i="43"/>
  <c r="AC343" i="43"/>
  <c r="AC366" i="43"/>
  <c r="Z366" i="43"/>
  <c r="Q366" i="43"/>
  <c r="AF366" i="43"/>
  <c r="Z369" i="43"/>
  <c r="Q369" i="43"/>
  <c r="AC408" i="43"/>
  <c r="Z408" i="43"/>
  <c r="Q408" i="43"/>
  <c r="AF408" i="43"/>
  <c r="AF418" i="43"/>
  <c r="Z418" i="43"/>
  <c r="Q418" i="43"/>
  <c r="AC418" i="43"/>
  <c r="AL503" i="43"/>
  <c r="AI503" i="43"/>
  <c r="AF503" i="43"/>
  <c r="AC503" i="43"/>
  <c r="Z503" i="43"/>
  <c r="Q503" i="43"/>
  <c r="AL550" i="43"/>
  <c r="Z571" i="43"/>
  <c r="Q571" i="43"/>
  <c r="AI571" i="43"/>
  <c r="AF571" i="43"/>
  <c r="AC571" i="43"/>
  <c r="AL571" i="43"/>
  <c r="AF577" i="43"/>
  <c r="Z577" i="43"/>
  <c r="Q577" i="43"/>
  <c r="AL577" i="43"/>
  <c r="AI577" i="43"/>
  <c r="AC577" i="43"/>
  <c r="AF585" i="43"/>
  <c r="Z585" i="43"/>
  <c r="Q585" i="43"/>
  <c r="AL585" i="43"/>
  <c r="AI585" i="43"/>
  <c r="AC585" i="43"/>
  <c r="AF591" i="43"/>
  <c r="Z591" i="43"/>
  <c r="Q591" i="43"/>
  <c r="AL591" i="43"/>
  <c r="AI591" i="43"/>
  <c r="AL612" i="43"/>
  <c r="AF618" i="43"/>
  <c r="Z618" i="43"/>
  <c r="Q618" i="43"/>
  <c r="AL618" i="43"/>
  <c r="AI618" i="43"/>
  <c r="AC618" i="43"/>
  <c r="AC671" i="43"/>
  <c r="Z671" i="43"/>
  <c r="Q671" i="43"/>
  <c r="AL671" i="43"/>
  <c r="AI671" i="43"/>
  <c r="AC690" i="43"/>
  <c r="AI690" i="43"/>
  <c r="Z690" i="43"/>
  <c r="Q690" i="43"/>
  <c r="AL690" i="43"/>
  <c r="AF690" i="43"/>
  <c r="AC701" i="43"/>
  <c r="AF701" i="43"/>
  <c r="Q701" i="43"/>
  <c r="AL701" i="43"/>
  <c r="AI701" i="43"/>
  <c r="Z701" i="43"/>
  <c r="AL801" i="43"/>
  <c r="AI801" i="43"/>
  <c r="AF801" i="43"/>
  <c r="AC801" i="43"/>
  <c r="Z801" i="43"/>
  <c r="Q801" i="43"/>
  <c r="AC815" i="43"/>
  <c r="AI857" i="43"/>
  <c r="AC857" i="43"/>
  <c r="AL857" i="43"/>
  <c r="AF857" i="43"/>
  <c r="Z857" i="43"/>
  <c r="Z292" i="43"/>
  <c r="Q292" i="43"/>
  <c r="AC4" i="43"/>
  <c r="Z4" i="43"/>
  <c r="Q4" i="43"/>
  <c r="Q6" i="43"/>
  <c r="Q8" i="43"/>
  <c r="AC10" i="43"/>
  <c r="Z10" i="43"/>
  <c r="Q10" i="43"/>
  <c r="AF10" i="43"/>
  <c r="AF16" i="43"/>
  <c r="AF55" i="43"/>
  <c r="Q55" i="43"/>
  <c r="AF74" i="43"/>
  <c r="AC74" i="43"/>
  <c r="Z74" i="43"/>
  <c r="AC126" i="43"/>
  <c r="Z126" i="43"/>
  <c r="Q126" i="43"/>
  <c r="Z130" i="43"/>
  <c r="Q130" i="43"/>
  <c r="AF130" i="43"/>
  <c r="AF168" i="43"/>
  <c r="AC168" i="43"/>
  <c r="Z168" i="43"/>
  <c r="Q168" i="43"/>
  <c r="AF172" i="43"/>
  <c r="Z172" i="43"/>
  <c r="Q172" i="43"/>
  <c r="AC172" i="43"/>
  <c r="AC193" i="43"/>
  <c r="AC201" i="43"/>
  <c r="AF201" i="43"/>
  <c r="Z208" i="43"/>
  <c r="AF208" i="43"/>
  <c r="AC208" i="43"/>
  <c r="Q208" i="43"/>
  <c r="AC213" i="43"/>
  <c r="AF213" i="43"/>
  <c r="Z213" i="43"/>
  <c r="Q213" i="43"/>
  <c r="Z229" i="43"/>
  <c r="Q229" i="43"/>
  <c r="AF229" i="43"/>
  <c r="AF252" i="43"/>
  <c r="Z252" i="43"/>
  <c r="Q252" i="43"/>
  <c r="AC252" i="43"/>
  <c r="AF262" i="43"/>
  <c r="AC262" i="43"/>
  <c r="Z262" i="43"/>
  <c r="Q262" i="43"/>
  <c r="Q265" i="43"/>
  <c r="AF265" i="43"/>
  <c r="Z310" i="43"/>
  <c r="Q310" i="43"/>
  <c r="Z312" i="43"/>
  <c r="Q312" i="43"/>
  <c r="AF312" i="43"/>
  <c r="AC312" i="43"/>
  <c r="AF331" i="43"/>
  <c r="AC331" i="43"/>
  <c r="Z331" i="43"/>
  <c r="Q331" i="43"/>
  <c r="Q343" i="43"/>
  <c r="AF352" i="43"/>
  <c r="AC352" i="43"/>
  <c r="Z352" i="43"/>
  <c r="AC369" i="43"/>
  <c r="AF385" i="43"/>
  <c r="AC385" i="43"/>
  <c r="AF398" i="43"/>
  <c r="AC398" i="43"/>
  <c r="Z398" i="43"/>
  <c r="Q398" i="43"/>
  <c r="AL499" i="43"/>
  <c r="AL520" i="43"/>
  <c r="AI520" i="43"/>
  <c r="AF520" i="43"/>
  <c r="AC520" i="43"/>
  <c r="Z520" i="43"/>
  <c r="Q520" i="43"/>
  <c r="Z530" i="43"/>
  <c r="AL555" i="43"/>
  <c r="AI555" i="43"/>
  <c r="AF555" i="43"/>
  <c r="Z555" i="43"/>
  <c r="Q555" i="43"/>
  <c r="AC555" i="43"/>
  <c r="AL563" i="43"/>
  <c r="AI563" i="43"/>
  <c r="AF563" i="43"/>
  <c r="AC563" i="43"/>
  <c r="Z563" i="43"/>
  <c r="Z567" i="43"/>
  <c r="AC591" i="43"/>
  <c r="AF610" i="43"/>
  <c r="Z610" i="43"/>
  <c r="Q610" i="43"/>
  <c r="AC610" i="43"/>
  <c r="AC633" i="43"/>
  <c r="AL633" i="43"/>
  <c r="AI633" i="43"/>
  <c r="AF633" i="43"/>
  <c r="Z633" i="43"/>
  <c r="Q633" i="43"/>
  <c r="AF671" i="43"/>
  <c r="AF771" i="43"/>
  <c r="Q771" i="43"/>
  <c r="AL771" i="43"/>
  <c r="AI771" i="43"/>
  <c r="AC771" i="43"/>
  <c r="Z771" i="43"/>
  <c r="AL812" i="43"/>
  <c r="AI812" i="43"/>
  <c r="AF812" i="43"/>
  <c r="AC812" i="43"/>
  <c r="AF815" i="43"/>
  <c r="AF23" i="43"/>
  <c r="Q23" i="43"/>
  <c r="AC23" i="43"/>
  <c r="Z23" i="43"/>
  <c r="Q27" i="43"/>
  <c r="AF27" i="43"/>
  <c r="AC27" i="43"/>
  <c r="AC66" i="43"/>
  <c r="AF66" i="43"/>
  <c r="Z66" i="43"/>
  <c r="Z72" i="43"/>
  <c r="AC72" i="43"/>
  <c r="AF72" i="43"/>
  <c r="Q149" i="43"/>
  <c r="AF149" i="43"/>
  <c r="AC149" i="43"/>
  <c r="Z149" i="43"/>
  <c r="Q158" i="43"/>
  <c r="AF158" i="43"/>
  <c r="AC158" i="43"/>
  <c r="Z158" i="43"/>
  <c r="Z163" i="43"/>
  <c r="Q163" i="43"/>
  <c r="AF163" i="43"/>
  <c r="AC163" i="43"/>
  <c r="AF191" i="43"/>
  <c r="Q191" i="43"/>
  <c r="AC204" i="43"/>
  <c r="AF204" i="43"/>
  <c r="Z204" i="43"/>
  <c r="Q204" i="43"/>
  <c r="Q218" i="43"/>
  <c r="AF218" i="43"/>
  <c r="AF245" i="43"/>
  <c r="Z245" i="43"/>
  <c r="AC245" i="43"/>
  <c r="Q245" i="43"/>
  <c r="AF421" i="43"/>
  <c r="AC421" i="43"/>
  <c r="Z421" i="43"/>
  <c r="Q421" i="43"/>
  <c r="AF446" i="43"/>
  <c r="AC446" i="43"/>
  <c r="Z446" i="43"/>
  <c r="Q446" i="43"/>
  <c r="AF459" i="43"/>
  <c r="AC459" i="43"/>
  <c r="Z459" i="43"/>
  <c r="Q459" i="43"/>
  <c r="AI490" i="43"/>
  <c r="AF490" i="43"/>
  <c r="AC490" i="43"/>
  <c r="Z490" i="43"/>
  <c r="Q490" i="43"/>
  <c r="AL518" i="43"/>
  <c r="AI518" i="43"/>
  <c r="AC518" i="43"/>
  <c r="Z518" i="43"/>
  <c r="AF518" i="43"/>
  <c r="AL528" i="43"/>
  <c r="AI528" i="43"/>
  <c r="AF528" i="43"/>
  <c r="AC528" i="43"/>
  <c r="Z528" i="43"/>
  <c r="Q528" i="43"/>
  <c r="AF561" i="43"/>
  <c r="AC561" i="43"/>
  <c r="Z561" i="43"/>
  <c r="Q561" i="43"/>
  <c r="AL565" i="43"/>
  <c r="AI565" i="43"/>
  <c r="AF565" i="43"/>
  <c r="AC565" i="43"/>
  <c r="Z565" i="43"/>
  <c r="Q565" i="43"/>
  <c r="AF621" i="43"/>
  <c r="Z621" i="43"/>
  <c r="Q621" i="43"/>
  <c r="AL621" i="43"/>
  <c r="AI621" i="43"/>
  <c r="AC621" i="43"/>
  <c r="AC639" i="43"/>
  <c r="Q639" i="43"/>
  <c r="AL639" i="43"/>
  <c r="AI639" i="43"/>
  <c r="Z639" i="43"/>
  <c r="AF639" i="43"/>
  <c r="AC669" i="43"/>
  <c r="AL669" i="43"/>
  <c r="AI669" i="43"/>
  <c r="AF669" i="43"/>
  <c r="Z669" i="43"/>
  <c r="Q669" i="43"/>
  <c r="AC697" i="43"/>
  <c r="AL697" i="43"/>
  <c r="AI697" i="43"/>
  <c r="AF697" i="43"/>
  <c r="Z697" i="43"/>
  <c r="AC699" i="43"/>
  <c r="Q699" i="43"/>
  <c r="AL699" i="43"/>
  <c r="AI699" i="43"/>
  <c r="AF699" i="43"/>
  <c r="Z699" i="43"/>
  <c r="AF759" i="43"/>
  <c r="Q759" i="43"/>
  <c r="AC759" i="43"/>
  <c r="Z759" i="43"/>
  <c r="AL759" i="43"/>
  <c r="AI759" i="43"/>
  <c r="Z19" i="43"/>
  <c r="Q19" i="43"/>
  <c r="Z21" i="43"/>
  <c r="Z27" i="43"/>
  <c r="AF38" i="43"/>
  <c r="AC38" i="43"/>
  <c r="Z38" i="43"/>
  <c r="Q66" i="43"/>
  <c r="Q68" i="43"/>
  <c r="Q72" i="43"/>
  <c r="AC114" i="43"/>
  <c r="AF114" i="43"/>
  <c r="Z114" i="43"/>
  <c r="Q114" i="43"/>
  <c r="AF156" i="43"/>
  <c r="AC156" i="43"/>
  <c r="Z191" i="43"/>
  <c r="Z218" i="43"/>
  <c r="Z220" i="43"/>
  <c r="Q220" i="43"/>
  <c r="AF220" i="43"/>
  <c r="AC220" i="43"/>
  <c r="Z223" i="43"/>
  <c r="Q223" i="43"/>
  <c r="AF273" i="43"/>
  <c r="AC273" i="43"/>
  <c r="Z273" i="43"/>
  <c r="Q273" i="43"/>
  <c r="AF323" i="43"/>
  <c r="AC323" i="43"/>
  <c r="Z323" i="43"/>
  <c r="Q323" i="43"/>
  <c r="Q467" i="43"/>
  <c r="AF467" i="43"/>
  <c r="AC467" i="43"/>
  <c r="AL490" i="43"/>
  <c r="Q518" i="43"/>
  <c r="AC543" i="43"/>
  <c r="Z543" i="43"/>
  <c r="Q543" i="43"/>
  <c r="AI561" i="43"/>
  <c r="AF578" i="43"/>
  <c r="Z578" i="43"/>
  <c r="Q578" i="43"/>
  <c r="AL578" i="43"/>
  <c r="AI578" i="43"/>
  <c r="AC578" i="43"/>
  <c r="AF586" i="43"/>
  <c r="Z586" i="43"/>
  <c r="Q586" i="43"/>
  <c r="AL586" i="43"/>
  <c r="AI586" i="43"/>
  <c r="AC586" i="43"/>
  <c r="AF597" i="43"/>
  <c r="Z597" i="43"/>
  <c r="Q597" i="43"/>
  <c r="AL597" i="43"/>
  <c r="AI597" i="43"/>
  <c r="AC597" i="43"/>
  <c r="AC636" i="43"/>
  <c r="AI636" i="43"/>
  <c r="AF636" i="43"/>
  <c r="Z636" i="43"/>
  <c r="Q636" i="43"/>
  <c r="AL636" i="43"/>
  <c r="AC651" i="43"/>
  <c r="Q651" i="43"/>
  <c r="AI651" i="43"/>
  <c r="AF651" i="43"/>
  <c r="Z651" i="43"/>
  <c r="AC694" i="43"/>
  <c r="AL694" i="43"/>
  <c r="AI694" i="43"/>
  <c r="AF694" i="43"/>
  <c r="Z694" i="43"/>
  <c r="Q694" i="43"/>
  <c r="Q697" i="43"/>
  <c r="AL737" i="43"/>
  <c r="AI737" i="43"/>
  <c r="AF737" i="43"/>
  <c r="AC737" i="43"/>
  <c r="Z737" i="43"/>
  <c r="AC19" i="43"/>
  <c r="AC21" i="43"/>
  <c r="Q38" i="43"/>
  <c r="AF53" i="43"/>
  <c r="Q53" i="43"/>
  <c r="AC53" i="43"/>
  <c r="Z53" i="43"/>
  <c r="AC64" i="43"/>
  <c r="Z64" i="43"/>
  <c r="Q64" i="43"/>
  <c r="AC70" i="43"/>
  <c r="Z70" i="43"/>
  <c r="Q70" i="43"/>
  <c r="AF102" i="43"/>
  <c r="AC102" i="43"/>
  <c r="Z102" i="43"/>
  <c r="Q102" i="43"/>
  <c r="Q122" i="43"/>
  <c r="AF122" i="43"/>
  <c r="AC122" i="43"/>
  <c r="Z122" i="43"/>
  <c r="AC147" i="43"/>
  <c r="AF147" i="43"/>
  <c r="Z147" i="43"/>
  <c r="Q156" i="43"/>
  <c r="Z161" i="43"/>
  <c r="Z184" i="43"/>
  <c r="Q184" i="43"/>
  <c r="AC191" i="43"/>
  <c r="AF196" i="43"/>
  <c r="AC196" i="43"/>
  <c r="Z196" i="43"/>
  <c r="Q196" i="43"/>
  <c r="AC218" i="43"/>
  <c r="AC223" i="43"/>
  <c r="AC225" i="43"/>
  <c r="AF225" i="43"/>
  <c r="Z225" i="43"/>
  <c r="Q225" i="43"/>
  <c r="Z288" i="43"/>
  <c r="AF288" i="43"/>
  <c r="AC288" i="43"/>
  <c r="Q288" i="43"/>
  <c r="AF332" i="43"/>
  <c r="AC332" i="43"/>
  <c r="Z332" i="43"/>
  <c r="Q332" i="43"/>
  <c r="AF381" i="43"/>
  <c r="AC381" i="43"/>
  <c r="AF391" i="43"/>
  <c r="AC391" i="43"/>
  <c r="Z391" i="43"/>
  <c r="Q391" i="43"/>
  <c r="AC444" i="43"/>
  <c r="Z444" i="43"/>
  <c r="Q444" i="43"/>
  <c r="AF444" i="43"/>
  <c r="AC452" i="43"/>
  <c r="Z452" i="43"/>
  <c r="Q452" i="43"/>
  <c r="AF464" i="43"/>
  <c r="AC464" i="43"/>
  <c r="Q464" i="43"/>
  <c r="Z464" i="43"/>
  <c r="Z467" i="43"/>
  <c r="AL481" i="43"/>
  <c r="AI481" i="43"/>
  <c r="AC481" i="43"/>
  <c r="Z481" i="43"/>
  <c r="Q481" i="43"/>
  <c r="AL504" i="43"/>
  <c r="AI504" i="43"/>
  <c r="AF504" i="43"/>
  <c r="AC504" i="43"/>
  <c r="Z504" i="43"/>
  <c r="Q504" i="43"/>
  <c r="AC536" i="43"/>
  <c r="Z536" i="43"/>
  <c r="Q536" i="43"/>
  <c r="AL536" i="43"/>
  <c r="AI536" i="43"/>
  <c r="AF536" i="43"/>
  <c r="AF543" i="43"/>
  <c r="AL561" i="43"/>
  <c r="AL651" i="43"/>
  <c r="AC663" i="43"/>
  <c r="Q663" i="43"/>
  <c r="AL663" i="43"/>
  <c r="AI663" i="43"/>
  <c r="AF663" i="43"/>
  <c r="AL730" i="43"/>
  <c r="AI730" i="43"/>
  <c r="AF730" i="43"/>
  <c r="AC730" i="43"/>
  <c r="Q737" i="43"/>
  <c r="AF783" i="43"/>
  <c r="Q783" i="43"/>
  <c r="AL783" i="43"/>
  <c r="AC783" i="43"/>
  <c r="Z783" i="43"/>
  <c r="AI783" i="43"/>
  <c r="AC207" i="43"/>
  <c r="AF207" i="43"/>
  <c r="Z207" i="43"/>
  <c r="Q207" i="43"/>
  <c r="Q241" i="43"/>
  <c r="AF241" i="43"/>
  <c r="AC241" i="43"/>
  <c r="Z241" i="43"/>
  <c r="AC344" i="43"/>
  <c r="Z344" i="43"/>
  <c r="Q344" i="43"/>
  <c r="AF344" i="43"/>
  <c r="AC432" i="43"/>
  <c r="Z432" i="43"/>
  <c r="Q432" i="43"/>
  <c r="AF439" i="43"/>
  <c r="AC439" i="43"/>
  <c r="Z439" i="43"/>
  <c r="Q439" i="43"/>
  <c r="Q458" i="43"/>
  <c r="AF458" i="43"/>
  <c r="AC458" i="43"/>
  <c r="Z487" i="43"/>
  <c r="Q487" i="43"/>
  <c r="AI487" i="43"/>
  <c r="AF487" i="43"/>
  <c r="AL487" i="43"/>
  <c r="AL542" i="43"/>
  <c r="Q542" i="43"/>
  <c r="Z547" i="43"/>
  <c r="Q547" i="43"/>
  <c r="AF579" i="43"/>
  <c r="Z579" i="43"/>
  <c r="Q579" i="43"/>
  <c r="AL579" i="43"/>
  <c r="AC634" i="43"/>
  <c r="AL634" i="43"/>
  <c r="AI634" i="43"/>
  <c r="AF634" i="43"/>
  <c r="AC654" i="43"/>
  <c r="AI654" i="43"/>
  <c r="Z654" i="43"/>
  <c r="Q654" i="43"/>
  <c r="AL654" i="43"/>
  <c r="AF654" i="43"/>
  <c r="AC695" i="43"/>
  <c r="Z695" i="43"/>
  <c r="Q695" i="43"/>
  <c r="AL695" i="43"/>
  <c r="AF705" i="43"/>
  <c r="AL705" i="43"/>
  <c r="Q705" i="43"/>
  <c r="AI763" i="43"/>
  <c r="Z763" i="43"/>
  <c r="Q763" i="43"/>
  <c r="AL763" i="43"/>
  <c r="AF763" i="43"/>
  <c r="AI822" i="43"/>
  <c r="AL822" i="43"/>
  <c r="AF822" i="43"/>
  <c r="AC822" i="43"/>
  <c r="Z822" i="43"/>
  <c r="Q822" i="43"/>
  <c r="AI861" i="43"/>
  <c r="AL861" i="43"/>
  <c r="Z861" i="43"/>
  <c r="Q861" i="43"/>
  <c r="AF861" i="43"/>
  <c r="AC861" i="43"/>
  <c r="AC162" i="43"/>
  <c r="Z162" i="43"/>
  <c r="Q162" i="43"/>
  <c r="Z175" i="43"/>
  <c r="Q175" i="43"/>
  <c r="Q192" i="43"/>
  <c r="AF289" i="43"/>
  <c r="Z289" i="43"/>
  <c r="Q289" i="43"/>
  <c r="AC317" i="43"/>
  <c r="AF317" i="43"/>
  <c r="Q329" i="43"/>
  <c r="AF329" i="43"/>
  <c r="Z329" i="43"/>
  <c r="AC329" i="43"/>
  <c r="Q371" i="43"/>
  <c r="AF371" i="43"/>
  <c r="AC371" i="43"/>
  <c r="Z371" i="43"/>
  <c r="AF405" i="43"/>
  <c r="AC405" i="43"/>
  <c r="Z405" i="43"/>
  <c r="Q405" i="43"/>
  <c r="AF432" i="43"/>
  <c r="Q437" i="43"/>
  <c r="AF437" i="43"/>
  <c r="AC437" i="43"/>
  <c r="AF451" i="43"/>
  <c r="AC451" i="43"/>
  <c r="Z451" i="43"/>
  <c r="Q451" i="43"/>
  <c r="Z458" i="43"/>
  <c r="Z470" i="43"/>
  <c r="Q470" i="43"/>
  <c r="AC487" i="43"/>
  <c r="Z542" i="43"/>
  <c r="AC547" i="43"/>
  <c r="AI557" i="43"/>
  <c r="AF557" i="43"/>
  <c r="AL557" i="43"/>
  <c r="AI562" i="43"/>
  <c r="AF562" i="43"/>
  <c r="AC562" i="43"/>
  <c r="Z562" i="43"/>
  <c r="AL562" i="43"/>
  <c r="Q562" i="43"/>
  <c r="AC579" i="43"/>
  <c r="AF613" i="43"/>
  <c r="Z613" i="43"/>
  <c r="Q613" i="43"/>
  <c r="AL613" i="43"/>
  <c r="AI613" i="43"/>
  <c r="AC613" i="43"/>
  <c r="AF625" i="43"/>
  <c r="Z625" i="43"/>
  <c r="Q625" i="43"/>
  <c r="AL625" i="43"/>
  <c r="AI625" i="43"/>
  <c r="AC625" i="43"/>
  <c r="AC630" i="43"/>
  <c r="AI630" i="43"/>
  <c r="Z630" i="43"/>
  <c r="Q630" i="43"/>
  <c r="Q634" i="43"/>
  <c r="AC661" i="43"/>
  <c r="AL661" i="43"/>
  <c r="AI661" i="43"/>
  <c r="AF661" i="43"/>
  <c r="Q661" i="43"/>
  <c r="AC665" i="43"/>
  <c r="AF665" i="43"/>
  <c r="Q665" i="43"/>
  <c r="AL665" i="43"/>
  <c r="AI665" i="43"/>
  <c r="Z665" i="43"/>
  <c r="AC682" i="43"/>
  <c r="AL682" i="43"/>
  <c r="AI682" i="43"/>
  <c r="AF682" i="43"/>
  <c r="Z682" i="43"/>
  <c r="Q682" i="43"/>
  <c r="AC685" i="43"/>
  <c r="AL685" i="43"/>
  <c r="AI685" i="43"/>
  <c r="AF685" i="43"/>
  <c r="Z685" i="43"/>
  <c r="Q685" i="43"/>
  <c r="AF695" i="43"/>
  <c r="AC702" i="43"/>
  <c r="AI702" i="43"/>
  <c r="Z702" i="43"/>
  <c r="Q702" i="43"/>
  <c r="AL702" i="43"/>
  <c r="AF702" i="43"/>
  <c r="Z705" i="43"/>
  <c r="AI750" i="43"/>
  <c r="AF750" i="43"/>
  <c r="AC750" i="43"/>
  <c r="Z750" i="43"/>
  <c r="AC763" i="43"/>
  <c r="AF810" i="43"/>
  <c r="AC810" i="43"/>
  <c r="Z810" i="43"/>
  <c r="AL810" i="43"/>
  <c r="AI810" i="43"/>
  <c r="AI874" i="43"/>
  <c r="Q874" i="43"/>
  <c r="Z874" i="43"/>
  <c r="AL874" i="43"/>
  <c r="AF874" i="43"/>
  <c r="AC874" i="43"/>
  <c r="AL911" i="43"/>
  <c r="AI911" i="43"/>
  <c r="AC911" i="43"/>
  <c r="Z911" i="43"/>
  <c r="AF911" i="43"/>
  <c r="AL924" i="43"/>
  <c r="AI924" i="43"/>
  <c r="AF924" i="43"/>
  <c r="AC924" i="43"/>
  <c r="Z924" i="43"/>
  <c r="Q924" i="43"/>
  <c r="Z85" i="43"/>
  <c r="Q85" i="43"/>
  <c r="AF162" i="43"/>
  <c r="Z166" i="43"/>
  <c r="Q166" i="43"/>
  <c r="AC175" i="43"/>
  <c r="Z179" i="43"/>
  <c r="Z192" i="43"/>
  <c r="Q194" i="43"/>
  <c r="AF194" i="43"/>
  <c r="AC194" i="43"/>
  <c r="Z194" i="43"/>
  <c r="AC266" i="43"/>
  <c r="Z266" i="43"/>
  <c r="Q266" i="43"/>
  <c r="AF276" i="43"/>
  <c r="AC276" i="43"/>
  <c r="Z276" i="43"/>
  <c r="Q276" i="43"/>
  <c r="AC289" i="43"/>
  <c r="AF295" i="43"/>
  <c r="AC295" i="43"/>
  <c r="Z295" i="43"/>
  <c r="Q295" i="43"/>
  <c r="Q305" i="43"/>
  <c r="Q317" i="43"/>
  <c r="AF319" i="43"/>
  <c r="AC319" i="43"/>
  <c r="Z319" i="43"/>
  <c r="Q319" i="43"/>
  <c r="Z321" i="43"/>
  <c r="Q321" i="43"/>
  <c r="AC340" i="43"/>
  <c r="AF340" i="43"/>
  <c r="AC342" i="43"/>
  <c r="Z342" i="43"/>
  <c r="Q342" i="43"/>
  <c r="AF342" i="43"/>
  <c r="AC348" i="43"/>
  <c r="Z348" i="43"/>
  <c r="Q348" i="43"/>
  <c r="AF348" i="43"/>
  <c r="AF374" i="43"/>
  <c r="AC374" i="43"/>
  <c r="Z374" i="43"/>
  <c r="Q374" i="43"/>
  <c r="Q376" i="43"/>
  <c r="AC380" i="43"/>
  <c r="Z380" i="43"/>
  <c r="Q380" i="43"/>
  <c r="AF380" i="43"/>
  <c r="Q407" i="43"/>
  <c r="AF407" i="43"/>
  <c r="AC407" i="43"/>
  <c r="Z407" i="43"/>
  <c r="AF417" i="43"/>
  <c r="AC417" i="43"/>
  <c r="Q417" i="43"/>
  <c r="AF430" i="43"/>
  <c r="AC430" i="43"/>
  <c r="Z430" i="43"/>
  <c r="Q430" i="43"/>
  <c r="Z437" i="43"/>
  <c r="AF454" i="43"/>
  <c r="AC454" i="43"/>
  <c r="AC456" i="43"/>
  <c r="Z456" i="43"/>
  <c r="Q456" i="43"/>
  <c r="AF456" i="43"/>
  <c r="AC470" i="43"/>
  <c r="AL480" i="43"/>
  <c r="AI480" i="43"/>
  <c r="AF480" i="43"/>
  <c r="AC495" i="43"/>
  <c r="Z495" i="43"/>
  <c r="Q495" i="43"/>
  <c r="AC542" i="43"/>
  <c r="AF547" i="43"/>
  <c r="AL551" i="43"/>
  <c r="AI551" i="43"/>
  <c r="AF551" i="43"/>
  <c r="AC551" i="43"/>
  <c r="Z551" i="43"/>
  <c r="Q551" i="43"/>
  <c r="AL553" i="43"/>
  <c r="AI553" i="43"/>
  <c r="Q553" i="43"/>
  <c r="Q557" i="43"/>
  <c r="Z568" i="43"/>
  <c r="AL568" i="43"/>
  <c r="AI579" i="43"/>
  <c r="AF602" i="43"/>
  <c r="Z602" i="43"/>
  <c r="Q602" i="43"/>
  <c r="AI602" i="43"/>
  <c r="AC602" i="43"/>
  <c r="AF630" i="43"/>
  <c r="Z634" i="43"/>
  <c r="AC637" i="43"/>
  <c r="AL637" i="43"/>
  <c r="AI637" i="43"/>
  <c r="AF637" i="43"/>
  <c r="Z637" i="43"/>
  <c r="Q637" i="43"/>
  <c r="Z661" i="43"/>
  <c r="AI695" i="43"/>
  <c r="AC705" i="43"/>
  <c r="Q750" i="43"/>
  <c r="Q810" i="43"/>
  <c r="AI872" i="43"/>
  <c r="AC872" i="43"/>
  <c r="AL872" i="43"/>
  <c r="AF872" i="43"/>
  <c r="Z872" i="43"/>
  <c r="Q872" i="43"/>
  <c r="AL897" i="43"/>
  <c r="AI897" i="43"/>
  <c r="AF897" i="43"/>
  <c r="AC897" i="43"/>
  <c r="Z897" i="43"/>
  <c r="Q897" i="43"/>
  <c r="Q911" i="43"/>
  <c r="AC22" i="43"/>
  <c r="Z22" i="43"/>
  <c r="Q22" i="43"/>
  <c r="AC40" i="43"/>
  <c r="Z40" i="43"/>
  <c r="Q40" i="43"/>
  <c r="AC58" i="43"/>
  <c r="Z58" i="43"/>
  <c r="Q58" i="43"/>
  <c r="AC76" i="43"/>
  <c r="Z76" i="43"/>
  <c r="Q76" i="43"/>
  <c r="AC85" i="43"/>
  <c r="Z89" i="43"/>
  <c r="Q104" i="43"/>
  <c r="AF104" i="43"/>
  <c r="AC104" i="43"/>
  <c r="Z104" i="43"/>
  <c r="AC153" i="43"/>
  <c r="AF153" i="43"/>
  <c r="Z153" i="43"/>
  <c r="Q153" i="43"/>
  <c r="AC166" i="43"/>
  <c r="AF175" i="43"/>
  <c r="AC179" i="43"/>
  <c r="Q183" i="43"/>
  <c r="AC192" i="43"/>
  <c r="AC198" i="43"/>
  <c r="Z198" i="43"/>
  <c r="Q198" i="43"/>
  <c r="Z211" i="43"/>
  <c r="Q211" i="43"/>
  <c r="Q228" i="43"/>
  <c r="AC236" i="43"/>
  <c r="Q236" i="43"/>
  <c r="AC254" i="43"/>
  <c r="Z254" i="43"/>
  <c r="Q254" i="43"/>
  <c r="AF254" i="43"/>
  <c r="Q256" i="43"/>
  <c r="AF258" i="43"/>
  <c r="AC258" i="43"/>
  <c r="Z258" i="43"/>
  <c r="Q258" i="43"/>
  <c r="AF264" i="43"/>
  <c r="AC264" i="43"/>
  <c r="Z264" i="43"/>
  <c r="Q264" i="43"/>
  <c r="AF266" i="43"/>
  <c r="Q297" i="43"/>
  <c r="Z303" i="43"/>
  <c r="Z305" i="43"/>
  <c r="Z317" i="43"/>
  <c r="AC321" i="43"/>
  <c r="Z336" i="43"/>
  <c r="Q336" i="43"/>
  <c r="AF336" i="43"/>
  <c r="AC336" i="43"/>
  <c r="Q340" i="43"/>
  <c r="Q353" i="43"/>
  <c r="AC353" i="43"/>
  <c r="Z353" i="43"/>
  <c r="AF353" i="43"/>
  <c r="AC360" i="43"/>
  <c r="Z360" i="43"/>
  <c r="Q360" i="43"/>
  <c r="AF360" i="43"/>
  <c r="Z376" i="43"/>
  <c r="Q389" i="43"/>
  <c r="AF389" i="43"/>
  <c r="Z417" i="43"/>
  <c r="AF440" i="43"/>
  <c r="Z440" i="43"/>
  <c r="Q440" i="43"/>
  <c r="Q454" i="43"/>
  <c r="AF463" i="43"/>
  <c r="AC463" i="43"/>
  <c r="AF470" i="43"/>
  <c r="AI478" i="43"/>
  <c r="AF478" i="43"/>
  <c r="AC478" i="43"/>
  <c r="Z478" i="43"/>
  <c r="Q478" i="43"/>
  <c r="Q480" i="43"/>
  <c r="AF495" i="43"/>
  <c r="AI502" i="43"/>
  <c r="AF502" i="43"/>
  <c r="AC502" i="43"/>
  <c r="Z502" i="43"/>
  <c r="AF542" i="43"/>
  <c r="AI547" i="43"/>
  <c r="Z553" i="43"/>
  <c r="Z557" i="43"/>
  <c r="Q568" i="43"/>
  <c r="AF587" i="43"/>
  <c r="Z587" i="43"/>
  <c r="Q587" i="43"/>
  <c r="AL587" i="43"/>
  <c r="AI587" i="43"/>
  <c r="AL602" i="43"/>
  <c r="AF604" i="43"/>
  <c r="Z604" i="43"/>
  <c r="Q604" i="43"/>
  <c r="AI604" i="43"/>
  <c r="AC604" i="43"/>
  <c r="AF616" i="43"/>
  <c r="Z616" i="43"/>
  <c r="Q616" i="43"/>
  <c r="AI616" i="43"/>
  <c r="AC616" i="43"/>
  <c r="AL616" i="43"/>
  <c r="AL630" i="43"/>
  <c r="AC680" i="43"/>
  <c r="AI680" i="43"/>
  <c r="AF680" i="43"/>
  <c r="AL680" i="43"/>
  <c r="Z680" i="43"/>
  <c r="Q680" i="43"/>
  <c r="AC693" i="43"/>
  <c r="AL693" i="43"/>
  <c r="AI693" i="43"/>
  <c r="Q693" i="43"/>
  <c r="AF693" i="43"/>
  <c r="AI705" i="43"/>
  <c r="Z709" i="43"/>
  <c r="AL709" i="43"/>
  <c r="AI709" i="43"/>
  <c r="AF709" i="43"/>
  <c r="AC709" i="43"/>
  <c r="Q709" i="43"/>
  <c r="AL750" i="43"/>
  <c r="AF807" i="43"/>
  <c r="Q807" i="43"/>
  <c r="AL807" i="43"/>
  <c r="AI807" i="43"/>
  <c r="AC807" i="43"/>
  <c r="Z807" i="43"/>
  <c r="AF85" i="43"/>
  <c r="AC89" i="43"/>
  <c r="AF95" i="43"/>
  <c r="AC95" i="43"/>
  <c r="Z95" i="43"/>
  <c r="Q95" i="43"/>
  <c r="AC108" i="43"/>
  <c r="Z108" i="43"/>
  <c r="Q108" i="43"/>
  <c r="Z121" i="43"/>
  <c r="Q121" i="43"/>
  <c r="AF166" i="43"/>
  <c r="AF179" i="43"/>
  <c r="Z183" i="43"/>
  <c r="AF198" i="43"/>
  <c r="Z202" i="43"/>
  <c r="Q202" i="43"/>
  <c r="AC211" i="43"/>
  <c r="Z215" i="43"/>
  <c r="Z228" i="43"/>
  <c r="Q230" i="43"/>
  <c r="AF230" i="43"/>
  <c r="AC230" i="43"/>
  <c r="Z230" i="43"/>
  <c r="AF234" i="43"/>
  <c r="AC234" i="43"/>
  <c r="Q234" i="43"/>
  <c r="Z234" i="43"/>
  <c r="Z256" i="43"/>
  <c r="AC270" i="43"/>
  <c r="Z270" i="43"/>
  <c r="Q270" i="43"/>
  <c r="AF287" i="43"/>
  <c r="AC287" i="43"/>
  <c r="Z287" i="43"/>
  <c r="Q287" i="43"/>
  <c r="Z297" i="43"/>
  <c r="AC303" i="43"/>
  <c r="AC305" i="43"/>
  <c r="AF308" i="43"/>
  <c r="AC308" i="43"/>
  <c r="Z308" i="43"/>
  <c r="Q308" i="43"/>
  <c r="AF321" i="43"/>
  <c r="Z330" i="43"/>
  <c r="Q330" i="43"/>
  <c r="AC330" i="43"/>
  <c r="AF338" i="43"/>
  <c r="AC338" i="43"/>
  <c r="Z338" i="43"/>
  <c r="Z340" i="43"/>
  <c r="AF358" i="43"/>
  <c r="AC358" i="43"/>
  <c r="Z358" i="43"/>
  <c r="Q358" i="43"/>
  <c r="AC372" i="43"/>
  <c r="Z372" i="43"/>
  <c r="Q372" i="43"/>
  <c r="AF372" i="43"/>
  <c r="AC376" i="43"/>
  <c r="AC378" i="43"/>
  <c r="Z378" i="43"/>
  <c r="Q378" i="43"/>
  <c r="AF378" i="43"/>
  <c r="AC396" i="43"/>
  <c r="Z396" i="43"/>
  <c r="Q396" i="43"/>
  <c r="AF410" i="43"/>
  <c r="AC410" i="43"/>
  <c r="Z410" i="43"/>
  <c r="Q410" i="43"/>
  <c r="Z454" i="43"/>
  <c r="Z480" i="43"/>
  <c r="AI495" i="43"/>
  <c r="AL497" i="43"/>
  <c r="AI497" i="43"/>
  <c r="AF497" i="43"/>
  <c r="Z497" i="43"/>
  <c r="Q497" i="43"/>
  <c r="AC497" i="43"/>
  <c r="AF513" i="43"/>
  <c r="AC513" i="43"/>
  <c r="Z513" i="43"/>
  <c r="Q513" i="43"/>
  <c r="AL517" i="43"/>
  <c r="AI517" i="43"/>
  <c r="AF517" i="43"/>
  <c r="AC517" i="43"/>
  <c r="Z517" i="43"/>
  <c r="Q517" i="43"/>
  <c r="AL541" i="43"/>
  <c r="AI541" i="43"/>
  <c r="AI542" i="43"/>
  <c r="AL547" i="43"/>
  <c r="AC553" i="43"/>
  <c r="AC557" i="43"/>
  <c r="AC568" i="43"/>
  <c r="Z572" i="43"/>
  <c r="Q572" i="43"/>
  <c r="AL572" i="43"/>
  <c r="AI572" i="43"/>
  <c r="AF572" i="43"/>
  <c r="AC572" i="43"/>
  <c r="AF614" i="43"/>
  <c r="Z614" i="43"/>
  <c r="Q614" i="43"/>
  <c r="AC614" i="43"/>
  <c r="AC657" i="43"/>
  <c r="AL657" i="43"/>
  <c r="AI657" i="43"/>
  <c r="Z693" i="43"/>
  <c r="AC734" i="43"/>
  <c r="AL734" i="43"/>
  <c r="AI734" i="43"/>
  <c r="AF734" i="43"/>
  <c r="Q734" i="43"/>
  <c r="AL922" i="43"/>
  <c r="AI922" i="43"/>
  <c r="AF922" i="43"/>
  <c r="Q922" i="43"/>
  <c r="AC922" i="43"/>
  <c r="Z922" i="43"/>
  <c r="Z33" i="43"/>
  <c r="Z51" i="43"/>
  <c r="Z69" i="43"/>
  <c r="AF89" i="43"/>
  <c r="AF108" i="43"/>
  <c r="Z112" i="43"/>
  <c r="Q112" i="43"/>
  <c r="AC121" i="43"/>
  <c r="Z125" i="43"/>
  <c r="Q140" i="43"/>
  <c r="AF140" i="43"/>
  <c r="AC140" i="43"/>
  <c r="Z140" i="43"/>
  <c r="AF183" i="43"/>
  <c r="AC189" i="43"/>
  <c r="AF189" i="43"/>
  <c r="Z189" i="43"/>
  <c r="Q189" i="43"/>
  <c r="AC202" i="43"/>
  <c r="AF211" i="43"/>
  <c r="AC215" i="43"/>
  <c r="Q219" i="43"/>
  <c r="AC244" i="43"/>
  <c r="Z244" i="43"/>
  <c r="Q244" i="43"/>
  <c r="AC248" i="43"/>
  <c r="Q248" i="43"/>
  <c r="AF248" i="43"/>
  <c r="Z248" i="43"/>
  <c r="AF270" i="43"/>
  <c r="AC281" i="43"/>
  <c r="Z281" i="43"/>
  <c r="Q281" i="43"/>
  <c r="AF301" i="43"/>
  <c r="AC301" i="43"/>
  <c r="Z301" i="43"/>
  <c r="Q301" i="43"/>
  <c r="AF303" i="43"/>
  <c r="AF330" i="43"/>
  <c r="Q338" i="43"/>
  <c r="AF396" i="43"/>
  <c r="AF433" i="43"/>
  <c r="AC433" i="43"/>
  <c r="Z433" i="43"/>
  <c r="Q433" i="43"/>
  <c r="AC468" i="43"/>
  <c r="Z468" i="43"/>
  <c r="Q468" i="43"/>
  <c r="AF468" i="43"/>
  <c r="Q474" i="43"/>
  <c r="AI474" i="43"/>
  <c r="AL474" i="43"/>
  <c r="AF474" i="43"/>
  <c r="AC476" i="43"/>
  <c r="Z476" i="43"/>
  <c r="Q476" i="43"/>
  <c r="AL476" i="43"/>
  <c r="AI476" i="43"/>
  <c r="AF476" i="43"/>
  <c r="AC480" i="43"/>
  <c r="AC488" i="43"/>
  <c r="Z488" i="43"/>
  <c r="Q488" i="43"/>
  <c r="AL495" i="43"/>
  <c r="AL508" i="43"/>
  <c r="AI508" i="43"/>
  <c r="AC508" i="43"/>
  <c r="Z508" i="43"/>
  <c r="AF508" i="43"/>
  <c r="AI513" i="43"/>
  <c r="AL539" i="43"/>
  <c r="AI539" i="43"/>
  <c r="AF539" i="43"/>
  <c r="AC539" i="43"/>
  <c r="Q539" i="43"/>
  <c r="Q541" i="43"/>
  <c r="AF553" i="43"/>
  <c r="AF568" i="43"/>
  <c r="AI614" i="43"/>
  <c r="Q657" i="43"/>
  <c r="Z734" i="43"/>
  <c r="Q282" i="43"/>
  <c r="Z282" i="43"/>
  <c r="AC304" i="43"/>
  <c r="Z304" i="43"/>
  <c r="Q304" i="43"/>
  <c r="Z334" i="43"/>
  <c r="Q334" i="43"/>
  <c r="Z357" i="43"/>
  <c r="Q357" i="43"/>
  <c r="Q365" i="43"/>
  <c r="AF365" i="43"/>
  <c r="AF367" i="43"/>
  <c r="AC367" i="43"/>
  <c r="Z367" i="43"/>
  <c r="Q367" i="43"/>
  <c r="Q382" i="43"/>
  <c r="AC395" i="43"/>
  <c r="AC422" i="43"/>
  <c r="AF424" i="43"/>
  <c r="AC424" i="43"/>
  <c r="AC426" i="43"/>
  <c r="Z426" i="43"/>
  <c r="Q426" i="43"/>
  <c r="AF426" i="43"/>
  <c r="Q496" i="43"/>
  <c r="Q544" i="43"/>
  <c r="Z570" i="43"/>
  <c r="Q570" i="43"/>
  <c r="AC570" i="43"/>
  <c r="AL570" i="43"/>
  <c r="AI570" i="43"/>
  <c r="AF570" i="43"/>
  <c r="AF590" i="43"/>
  <c r="Z590" i="43"/>
  <c r="Q590" i="43"/>
  <c r="AI590" i="43"/>
  <c r="AC590" i="43"/>
  <c r="AF607" i="43"/>
  <c r="Z607" i="43"/>
  <c r="Q607" i="43"/>
  <c r="AF627" i="43"/>
  <c r="Z627" i="43"/>
  <c r="Q627" i="43"/>
  <c r="AC635" i="43"/>
  <c r="Z635" i="43"/>
  <c r="Q635" i="43"/>
  <c r="AC641" i="43"/>
  <c r="AF641" i="43"/>
  <c r="Q641" i="43"/>
  <c r="AL641" i="43"/>
  <c r="AI641" i="43"/>
  <c r="Z641" i="43"/>
  <c r="AC658" i="43"/>
  <c r="AL658" i="43"/>
  <c r="AC689" i="43"/>
  <c r="AF689" i="43"/>
  <c r="Q689" i="43"/>
  <c r="AL689" i="43"/>
  <c r="AI689" i="43"/>
  <c r="Z689" i="43"/>
  <c r="AF754" i="43"/>
  <c r="AC754" i="43"/>
  <c r="Z754" i="43"/>
  <c r="Q754" i="43"/>
  <c r="AL754" i="43"/>
  <c r="AI754" i="43"/>
  <c r="Z781" i="43"/>
  <c r="AL781" i="43"/>
  <c r="AI781" i="43"/>
  <c r="AF781" i="43"/>
  <c r="AC781" i="43"/>
  <c r="AL785" i="43"/>
  <c r="AC785" i="43"/>
  <c r="AI785" i="43"/>
  <c r="AF785" i="43"/>
  <c r="Z785" i="43"/>
  <c r="Q785" i="43"/>
  <c r="AI799" i="43"/>
  <c r="AF799" i="43"/>
  <c r="AC799" i="43"/>
  <c r="AL799" i="43"/>
  <c r="AI883" i="43"/>
  <c r="Q883" i="43"/>
  <c r="Z883" i="43"/>
  <c r="AI886" i="43"/>
  <c r="AL886" i="43"/>
  <c r="Q886" i="43"/>
  <c r="Z886" i="43"/>
  <c r="AC299" i="43"/>
  <c r="Z299" i="43"/>
  <c r="Q299" i="43"/>
  <c r="Z393" i="43"/>
  <c r="Q393" i="43"/>
  <c r="Q401" i="43"/>
  <c r="AF401" i="43"/>
  <c r="AF460" i="43"/>
  <c r="AC460" i="43"/>
  <c r="AC462" i="43"/>
  <c r="Z462" i="43"/>
  <c r="Q462" i="43"/>
  <c r="AF462" i="43"/>
  <c r="AC512" i="43"/>
  <c r="Z512" i="43"/>
  <c r="Q512" i="43"/>
  <c r="AC560" i="43"/>
  <c r="Z560" i="43"/>
  <c r="Q560" i="43"/>
  <c r="AF619" i="43"/>
  <c r="Z619" i="43"/>
  <c r="Q619" i="43"/>
  <c r="AL619" i="43"/>
  <c r="AC650" i="43"/>
  <c r="AL650" i="43"/>
  <c r="AC662" i="43"/>
  <c r="AL662" i="43"/>
  <c r="AI662" i="43"/>
  <c r="AC710" i="43"/>
  <c r="AL710" i="43"/>
  <c r="AI710" i="43"/>
  <c r="AF710" i="43"/>
  <c r="Z710" i="43"/>
  <c r="Q710" i="43"/>
  <c r="AI719" i="43"/>
  <c r="AC719" i="43"/>
  <c r="AL719" i="43"/>
  <c r="AF719" i="43"/>
  <c r="Z719" i="43"/>
  <c r="Q719" i="43"/>
  <c r="AL725" i="43"/>
  <c r="AF725" i="43"/>
  <c r="Z725" i="43"/>
  <c r="AI725" i="43"/>
  <c r="AC725" i="43"/>
  <c r="Q725" i="43"/>
  <c r="Z738" i="43"/>
  <c r="Q738" i="43"/>
  <c r="AL738" i="43"/>
  <c r="AI738" i="43"/>
  <c r="AF738" i="43"/>
  <c r="AC738" i="43"/>
  <c r="AL741" i="43"/>
  <c r="AI741" i="43"/>
  <c r="AF741" i="43"/>
  <c r="AI775" i="43"/>
  <c r="AL775" i="43"/>
  <c r="AF775" i="43"/>
  <c r="AC775" i="43"/>
  <c r="Z775" i="43"/>
  <c r="AL791" i="43"/>
  <c r="AI791" i="43"/>
  <c r="AF791" i="43"/>
  <c r="AC791" i="43"/>
  <c r="Z791" i="43"/>
  <c r="Q791" i="43"/>
  <c r="Z805" i="43"/>
  <c r="AL805" i="43"/>
  <c r="AI805" i="43"/>
  <c r="AF805" i="43"/>
  <c r="AC805" i="43"/>
  <c r="AL849" i="43"/>
  <c r="AI849" i="43"/>
  <c r="AF849" i="43"/>
  <c r="AC849" i="43"/>
  <c r="AL900" i="43"/>
  <c r="AI900" i="43"/>
  <c r="AC900" i="43"/>
  <c r="AF900" i="43"/>
  <c r="Z900" i="43"/>
  <c r="Q900" i="43"/>
  <c r="AL903" i="43"/>
  <c r="AI903" i="43"/>
  <c r="AC903" i="43"/>
  <c r="Z903" i="43"/>
  <c r="Q903" i="43"/>
  <c r="AF903" i="43"/>
  <c r="AF299" i="43"/>
  <c r="AC393" i="43"/>
  <c r="Z395" i="43"/>
  <c r="Z401" i="43"/>
  <c r="Z422" i="43"/>
  <c r="Q460" i="43"/>
  <c r="AF512" i="43"/>
  <c r="Z523" i="43"/>
  <c r="Q523" i="43"/>
  <c r="AF560" i="43"/>
  <c r="AF592" i="43"/>
  <c r="Z592" i="43"/>
  <c r="Q592" i="43"/>
  <c r="AI592" i="43"/>
  <c r="AC592" i="43"/>
  <c r="AF605" i="43"/>
  <c r="Z605" i="43"/>
  <c r="Q605" i="43"/>
  <c r="AL605" i="43"/>
  <c r="AI605" i="43"/>
  <c r="AF615" i="43"/>
  <c r="Z615" i="43"/>
  <c r="Q615" i="43"/>
  <c r="AC619" i="43"/>
  <c r="AC648" i="43"/>
  <c r="AI648" i="43"/>
  <c r="AF648" i="43"/>
  <c r="Z648" i="43"/>
  <c r="Q648" i="43"/>
  <c r="Q650" i="43"/>
  <c r="AC656" i="43"/>
  <c r="AI656" i="43"/>
  <c r="AF656" i="43"/>
  <c r="AL656" i="43"/>
  <c r="Z656" i="43"/>
  <c r="Q656" i="43"/>
  <c r="Q662" i="43"/>
  <c r="Q741" i="43"/>
  <c r="Q775" i="43"/>
  <c r="Q805" i="43"/>
  <c r="AL823" i="43"/>
  <c r="AI823" i="43"/>
  <c r="AF823" i="43"/>
  <c r="AC823" i="43"/>
  <c r="Z823" i="43"/>
  <c r="Q823" i="43"/>
  <c r="AI843" i="43"/>
  <c r="Z843" i="43"/>
  <c r="AL843" i="43"/>
  <c r="AF843" i="43"/>
  <c r="AC843" i="43"/>
  <c r="Q843" i="43"/>
  <c r="Q849" i="43"/>
  <c r="AI890" i="43"/>
  <c r="AF890" i="43"/>
  <c r="AC890" i="43"/>
  <c r="Q890" i="43"/>
  <c r="AL890" i="43"/>
  <c r="AL912" i="43"/>
  <c r="AI912" i="43"/>
  <c r="AC912" i="43"/>
  <c r="AF912" i="43"/>
  <c r="Q912" i="43"/>
  <c r="Z912" i="43"/>
  <c r="AC282" i="43"/>
  <c r="AF304" i="43"/>
  <c r="AC334" i="43"/>
  <c r="AC357" i="43"/>
  <c r="Z359" i="43"/>
  <c r="Z365" i="43"/>
  <c r="Z382" i="43"/>
  <c r="Z386" i="43"/>
  <c r="AF395" i="43"/>
  <c r="AF422" i="43"/>
  <c r="Q424" i="43"/>
  <c r="AF466" i="43"/>
  <c r="AC466" i="43"/>
  <c r="Z466" i="43"/>
  <c r="Q466" i="43"/>
  <c r="Z486" i="43"/>
  <c r="Z496" i="43"/>
  <c r="AC500" i="43"/>
  <c r="Z500" i="43"/>
  <c r="Q500" i="43"/>
  <c r="AL512" i="43"/>
  <c r="AF523" i="43"/>
  <c r="Q533" i="43"/>
  <c r="Z544" i="43"/>
  <c r="AC548" i="43"/>
  <c r="Z548" i="43"/>
  <c r="Q548" i="43"/>
  <c r="AL560" i="43"/>
  <c r="AF576" i="43"/>
  <c r="Z576" i="43"/>
  <c r="Q576" i="43"/>
  <c r="AI576" i="43"/>
  <c r="AC576" i="43"/>
  <c r="AF582" i="43"/>
  <c r="Z582" i="43"/>
  <c r="Q582" i="43"/>
  <c r="AL590" i="43"/>
  <c r="AC607" i="43"/>
  <c r="AF611" i="43"/>
  <c r="Z611" i="43"/>
  <c r="Q611" i="43"/>
  <c r="AL611" i="43"/>
  <c r="AI611" i="43"/>
  <c r="AC611" i="43"/>
  <c r="AI615" i="43"/>
  <c r="AC627" i="43"/>
  <c r="AC645" i="43"/>
  <c r="AL645" i="43"/>
  <c r="AI645" i="43"/>
  <c r="AF650" i="43"/>
  <c r="AF662" i="43"/>
  <c r="AC683" i="43"/>
  <c r="Z683" i="43"/>
  <c r="Q683" i="43"/>
  <c r="AF711" i="43"/>
  <c r="AI711" i="43"/>
  <c r="Z711" i="43"/>
  <c r="Q711" i="43"/>
  <c r="AL726" i="43"/>
  <c r="AF726" i="43"/>
  <c r="Q726" i="43"/>
  <c r="AF739" i="43"/>
  <c r="AC739" i="43"/>
  <c r="Z739" i="43"/>
  <c r="AI739" i="43"/>
  <c r="Q739" i="43"/>
  <c r="AC741" i="43"/>
  <c r="AL743" i="43"/>
  <c r="AI743" i="43"/>
  <c r="AF743" i="43"/>
  <c r="AC743" i="43"/>
  <c r="AI856" i="43"/>
  <c r="Q856" i="43"/>
  <c r="AF856" i="43"/>
  <c r="AC856" i="43"/>
  <c r="Z856" i="43"/>
  <c r="AL856" i="43"/>
  <c r="AI877" i="43"/>
  <c r="Q877" i="43"/>
  <c r="AF877" i="43"/>
  <c r="AC877" i="43"/>
  <c r="Z877" i="43"/>
  <c r="AL904" i="43"/>
  <c r="AI904" i="43"/>
  <c r="AC904" i="43"/>
  <c r="AF904" i="43"/>
  <c r="Z904" i="43"/>
  <c r="Q904" i="43"/>
  <c r="AL909" i="43"/>
  <c r="AI909" i="43"/>
  <c r="Q909" i="43"/>
  <c r="AF909" i="43"/>
  <c r="AC909" i="43"/>
  <c r="Z909" i="43"/>
  <c r="AC284" i="43"/>
  <c r="Z284" i="43"/>
  <c r="Q284" i="43"/>
  <c r="Z326" i="43"/>
  <c r="Q326" i="43"/>
  <c r="AF334" i="43"/>
  <c r="AF357" i="43"/>
  <c r="AC359" i="43"/>
  <c r="AC365" i="43"/>
  <c r="AC382" i="43"/>
  <c r="AC384" i="43"/>
  <c r="Z384" i="43"/>
  <c r="Q384" i="43"/>
  <c r="AF384" i="43"/>
  <c r="AC386" i="43"/>
  <c r="AF388" i="43"/>
  <c r="AC388" i="43"/>
  <c r="AC390" i="43"/>
  <c r="Z390" i="43"/>
  <c r="Q390" i="43"/>
  <c r="AF390" i="43"/>
  <c r="AF415" i="43"/>
  <c r="AC415" i="43"/>
  <c r="Z424" i="43"/>
  <c r="AC486" i="43"/>
  <c r="AC496" i="43"/>
  <c r="AL505" i="43"/>
  <c r="AI505" i="43"/>
  <c r="Z511" i="43"/>
  <c r="Q511" i="43"/>
  <c r="AI523" i="43"/>
  <c r="AC544" i="43"/>
  <c r="AF548" i="43"/>
  <c r="Z559" i="43"/>
  <c r="Q559" i="43"/>
  <c r="AL576" i="43"/>
  <c r="AC582" i="43"/>
  <c r="AF584" i="43"/>
  <c r="Z584" i="43"/>
  <c r="Q584" i="43"/>
  <c r="AI584" i="43"/>
  <c r="AC584" i="43"/>
  <c r="AF596" i="43"/>
  <c r="Z596" i="43"/>
  <c r="Q596" i="43"/>
  <c r="AI596" i="43"/>
  <c r="AC596" i="43"/>
  <c r="AI607" i="43"/>
  <c r="AL615" i="43"/>
  <c r="AI627" i="43"/>
  <c r="AI635" i="43"/>
  <c r="Q645" i="43"/>
  <c r="AI650" i="43"/>
  <c r="Z658" i="43"/>
  <c r="AC666" i="43"/>
  <c r="AI666" i="43"/>
  <c r="Z666" i="43"/>
  <c r="Q666" i="43"/>
  <c r="AC681" i="43"/>
  <c r="AL681" i="43"/>
  <c r="AI681" i="43"/>
  <c r="Z681" i="43"/>
  <c r="Q681" i="43"/>
  <c r="AF683" i="43"/>
  <c r="AC696" i="43"/>
  <c r="AI696" i="43"/>
  <c r="AF696" i="43"/>
  <c r="Z696" i="43"/>
  <c r="Q696" i="43"/>
  <c r="AL696" i="43"/>
  <c r="AC711" i="43"/>
  <c r="AC722" i="43"/>
  <c r="AL722" i="43"/>
  <c r="AI722" i="43"/>
  <c r="Z722" i="43"/>
  <c r="Q722" i="43"/>
  <c r="Z726" i="43"/>
  <c r="AL739" i="43"/>
  <c r="Q743" i="43"/>
  <c r="Z789" i="43"/>
  <c r="Q789" i="43"/>
  <c r="AL789" i="43"/>
  <c r="AI789" i="43"/>
  <c r="AF789" i="43"/>
  <c r="AC789" i="43"/>
  <c r="Z799" i="43"/>
  <c r="AF836" i="43"/>
  <c r="Q836" i="43"/>
  <c r="AL836" i="43"/>
  <c r="AI836" i="43"/>
  <c r="AL844" i="43"/>
  <c r="AC844" i="43"/>
  <c r="Z844" i="43"/>
  <c r="Q844" i="43"/>
  <c r="AI844" i="43"/>
  <c r="AI859" i="43"/>
  <c r="Q859" i="43"/>
  <c r="AC859" i="43"/>
  <c r="Z859" i="43"/>
  <c r="AL859" i="43"/>
  <c r="AF859" i="43"/>
  <c r="AL877" i="43"/>
  <c r="AF883" i="43"/>
  <c r="AF886" i="43"/>
  <c r="AL913" i="43"/>
  <c r="AI913" i="43"/>
  <c r="AF913" i="43"/>
  <c r="AC913" i="43"/>
  <c r="Z913" i="43"/>
  <c r="Q913" i="43"/>
  <c r="AF403" i="43"/>
  <c r="AC403" i="43"/>
  <c r="Z403" i="43"/>
  <c r="Q403" i="43"/>
  <c r="AL932" i="43"/>
  <c r="AI932" i="43"/>
  <c r="AF932" i="43"/>
  <c r="Z932" i="43"/>
  <c r="AC932" i="43"/>
  <c r="AC260" i="43"/>
  <c r="Z260" i="43"/>
  <c r="Q260" i="43"/>
  <c r="AC278" i="43"/>
  <c r="Z278" i="43"/>
  <c r="Q278" i="43"/>
  <c r="AF316" i="43"/>
  <c r="AC316" i="43"/>
  <c r="Z316" i="43"/>
  <c r="AC438" i="43"/>
  <c r="Z438" i="43"/>
  <c r="Q438" i="43"/>
  <c r="Q443" i="43"/>
  <c r="AF443" i="43"/>
  <c r="AC443" i="43"/>
  <c r="Z443" i="43"/>
  <c r="AF457" i="43"/>
  <c r="AC457" i="43"/>
  <c r="Z475" i="43"/>
  <c r="Q475" i="43"/>
  <c r="AL516" i="43"/>
  <c r="AI516" i="43"/>
  <c r="AF516" i="43"/>
  <c r="AL523" i="43"/>
  <c r="AF525" i="43"/>
  <c r="AC525" i="43"/>
  <c r="Z525" i="43"/>
  <c r="Q525" i="43"/>
  <c r="AL564" i="43"/>
  <c r="AI564" i="43"/>
  <c r="AF564" i="43"/>
  <c r="AF620" i="43"/>
  <c r="Z620" i="43"/>
  <c r="Q620" i="43"/>
  <c r="AI620" i="43"/>
  <c r="AC620" i="43"/>
  <c r="AF622" i="43"/>
  <c r="Z622" i="43"/>
  <c r="Q622" i="43"/>
  <c r="AC647" i="43"/>
  <c r="Z647" i="43"/>
  <c r="Q647" i="43"/>
  <c r="AC670" i="43"/>
  <c r="AL670" i="43"/>
  <c r="AI670" i="43"/>
  <c r="AF670" i="43"/>
  <c r="AC672" i="43"/>
  <c r="AI672" i="43"/>
  <c r="AF672" i="43"/>
  <c r="Z672" i="43"/>
  <c r="Q672" i="43"/>
  <c r="AL672" i="43"/>
  <c r="AC728" i="43"/>
  <c r="Z728" i="43"/>
  <c r="Q728" i="43"/>
  <c r="AI736" i="43"/>
  <c r="AF736" i="43"/>
  <c r="AC736" i="43"/>
  <c r="Z736" i="43"/>
  <c r="Q736" i="43"/>
  <c r="AL736" i="43"/>
  <c r="AL776" i="43"/>
  <c r="AI776" i="43"/>
  <c r="AF776" i="43"/>
  <c r="AC776" i="43"/>
  <c r="AF786" i="43"/>
  <c r="AL786" i="43"/>
  <c r="AI786" i="43"/>
  <c r="AC786" i="43"/>
  <c r="Z786" i="43"/>
  <c r="Q786" i="43"/>
  <c r="Q839" i="43"/>
  <c r="AL839" i="43"/>
  <c r="AI839" i="43"/>
  <c r="AF839" i="43"/>
  <c r="AC839" i="43"/>
  <c r="AC841" i="43"/>
  <c r="Z841" i="43"/>
  <c r="AL841" i="43"/>
  <c r="AI841" i="43"/>
  <c r="AF841" i="43"/>
  <c r="Q841" i="43"/>
  <c r="AI870" i="43"/>
  <c r="Z870" i="43"/>
  <c r="AL870" i="43"/>
  <c r="AF870" i="43"/>
  <c r="AI881" i="43"/>
  <c r="AF881" i="43"/>
  <c r="AL881" i="43"/>
  <c r="Q881" i="43"/>
  <c r="AL918" i="43"/>
  <c r="AI918" i="43"/>
  <c r="AF918" i="43"/>
  <c r="AC918" i="43"/>
  <c r="Z918" i="43"/>
  <c r="Q918" i="43"/>
  <c r="AF583" i="43"/>
  <c r="Z583" i="43"/>
  <c r="Q583" i="43"/>
  <c r="AF588" i="43"/>
  <c r="Z588" i="43"/>
  <c r="Q588" i="43"/>
  <c r="AI588" i="43"/>
  <c r="AC588" i="43"/>
  <c r="AC638" i="43"/>
  <c r="AL638" i="43"/>
  <c r="AC659" i="43"/>
  <c r="Z659" i="43"/>
  <c r="Q659" i="43"/>
  <c r="AC674" i="43"/>
  <c r="AL674" i="43"/>
  <c r="AC679" i="43"/>
  <c r="AL679" i="43"/>
  <c r="AF679" i="43"/>
  <c r="Z679" i="43"/>
  <c r="AI712" i="43"/>
  <c r="AF712" i="43"/>
  <c r="Z712" i="43"/>
  <c r="Q712" i="43"/>
  <c r="AI740" i="43"/>
  <c r="AF740" i="43"/>
  <c r="AC740" i="43"/>
  <c r="AL740" i="43"/>
  <c r="Z740" i="43"/>
  <c r="Q740" i="43"/>
  <c r="AF747" i="43"/>
  <c r="AI747" i="43"/>
  <c r="AC747" i="43"/>
  <c r="Z747" i="43"/>
  <c r="Q747" i="43"/>
  <c r="AL764" i="43"/>
  <c r="AF764" i="43"/>
  <c r="AC764" i="43"/>
  <c r="Z764" i="43"/>
  <c r="Q764" i="43"/>
  <c r="AI764" i="43"/>
  <c r="AL797" i="43"/>
  <c r="AC797" i="43"/>
  <c r="Z797" i="43"/>
  <c r="Q797" i="43"/>
  <c r="AL847" i="43"/>
  <c r="AC847" i="43"/>
  <c r="Z847" i="43"/>
  <c r="Q847" i="43"/>
  <c r="AI847" i="43"/>
  <c r="AF847" i="43"/>
  <c r="AI854" i="43"/>
  <c r="AC854" i="43"/>
  <c r="AL854" i="43"/>
  <c r="AF854" i="43"/>
  <c r="AI865" i="43"/>
  <c r="Q865" i="43"/>
  <c r="AL865" i="43"/>
  <c r="Z865" i="43"/>
  <c r="AF865" i="43"/>
  <c r="AC865" i="43"/>
  <c r="AI868" i="43"/>
  <c r="AF868" i="43"/>
  <c r="Q868" i="43"/>
  <c r="AL868" i="43"/>
  <c r="AC868" i="43"/>
  <c r="Z868" i="43"/>
  <c r="AI879" i="43"/>
  <c r="AL879" i="43"/>
  <c r="Z879" i="43"/>
  <c r="AF879" i="43"/>
  <c r="AC879" i="43"/>
  <c r="Q879" i="43"/>
  <c r="AL920" i="43"/>
  <c r="AI920" i="43"/>
  <c r="AF920" i="43"/>
  <c r="Z920" i="43"/>
  <c r="AC920" i="43"/>
  <c r="AC583" i="43"/>
  <c r="AL588" i="43"/>
  <c r="AF603" i="43"/>
  <c r="Z603" i="43"/>
  <c r="Q603" i="43"/>
  <c r="AF608" i="43"/>
  <c r="Z608" i="43"/>
  <c r="Q608" i="43"/>
  <c r="AI608" i="43"/>
  <c r="AC608" i="43"/>
  <c r="Q638" i="43"/>
  <c r="AC646" i="43"/>
  <c r="AL646" i="43"/>
  <c r="AF659" i="43"/>
  <c r="Q674" i="43"/>
  <c r="Q679" i="43"/>
  <c r="AC686" i="43"/>
  <c r="AL686" i="43"/>
  <c r="AC691" i="43"/>
  <c r="AL691" i="43"/>
  <c r="AF691" i="43"/>
  <c r="Z691" i="43"/>
  <c r="AC712" i="43"/>
  <c r="AL747" i="43"/>
  <c r="AI787" i="43"/>
  <c r="AC787" i="43"/>
  <c r="Z787" i="43"/>
  <c r="Q787" i="43"/>
  <c r="Z793" i="43"/>
  <c r="AL793" i="43"/>
  <c r="AI793" i="43"/>
  <c r="AF793" i="43"/>
  <c r="AC793" i="43"/>
  <c r="AI871" i="43"/>
  <c r="Q871" i="43"/>
  <c r="AL871" i="43"/>
  <c r="Z871" i="43"/>
  <c r="AC871" i="43"/>
  <c r="AF871" i="43"/>
  <c r="AI885" i="43"/>
  <c r="AL885" i="43"/>
  <c r="AC885" i="43"/>
  <c r="AF885" i="43"/>
  <c r="Q885" i="43"/>
  <c r="AL907" i="43"/>
  <c r="AI907" i="43"/>
  <c r="AC907" i="43"/>
  <c r="Z907" i="43"/>
  <c r="Q907" i="43"/>
  <c r="AF907" i="43"/>
  <c r="AL916" i="43"/>
  <c r="AI916" i="43"/>
  <c r="AF916" i="43"/>
  <c r="AC916" i="43"/>
  <c r="AF575" i="43"/>
  <c r="Z575" i="43"/>
  <c r="Q575" i="43"/>
  <c r="AF580" i="43"/>
  <c r="Z580" i="43"/>
  <c r="Q580" i="43"/>
  <c r="AI580" i="43"/>
  <c r="AC580" i="43"/>
  <c r="AI583" i="43"/>
  <c r="AF623" i="43"/>
  <c r="Z623" i="43"/>
  <c r="Q623" i="43"/>
  <c r="AF628" i="43"/>
  <c r="Z628" i="43"/>
  <c r="Q628" i="43"/>
  <c r="AI628" i="43"/>
  <c r="AC628" i="43"/>
  <c r="Z638" i="43"/>
  <c r="Q646" i="43"/>
  <c r="AI659" i="43"/>
  <c r="Z674" i="43"/>
  <c r="AI679" i="43"/>
  <c r="Q686" i="43"/>
  <c r="Q691" i="43"/>
  <c r="AC698" i="43"/>
  <c r="AL698" i="43"/>
  <c r="AC703" i="43"/>
  <c r="AL703" i="43"/>
  <c r="AF703" i="43"/>
  <c r="Z703" i="43"/>
  <c r="Q708" i="43"/>
  <c r="AF708" i="43"/>
  <c r="AC708" i="43"/>
  <c r="Z708" i="43"/>
  <c r="AL712" i="43"/>
  <c r="Z733" i="43"/>
  <c r="AI733" i="43"/>
  <c r="AF733" i="43"/>
  <c r="AC733" i="43"/>
  <c r="AL733" i="43"/>
  <c r="Q733" i="43"/>
  <c r="Z744" i="43"/>
  <c r="AF787" i="43"/>
  <c r="Q793" i="43"/>
  <c r="AF795" i="43"/>
  <c r="Q795" i="43"/>
  <c r="AL795" i="43"/>
  <c r="AI795" i="43"/>
  <c r="AC795" i="43"/>
  <c r="Z795" i="43"/>
  <c r="AI797" i="43"/>
  <c r="AF818" i="43"/>
  <c r="Q818" i="43"/>
  <c r="AL818" i="43"/>
  <c r="AI818" i="43"/>
  <c r="AC818" i="43"/>
  <c r="Z818" i="43"/>
  <c r="AI831" i="43"/>
  <c r="Z831" i="43"/>
  <c r="AF831" i="43"/>
  <c r="AL831" i="43"/>
  <c r="Z854" i="43"/>
  <c r="Z885" i="43"/>
  <c r="AI892" i="43"/>
  <c r="AL892" i="43"/>
  <c r="AC892" i="43"/>
  <c r="Z892" i="43"/>
  <c r="Q892" i="43"/>
  <c r="Q916" i="43"/>
  <c r="AF337" i="43"/>
  <c r="AC337" i="43"/>
  <c r="AF373" i="43"/>
  <c r="AC373" i="43"/>
  <c r="AF409" i="43"/>
  <c r="AC409" i="43"/>
  <c r="AF445" i="43"/>
  <c r="AC445" i="43"/>
  <c r="Z569" i="43"/>
  <c r="Q569" i="43"/>
  <c r="AC575" i="43"/>
  <c r="AL580" i="43"/>
  <c r="AL583" i="43"/>
  <c r="AF595" i="43"/>
  <c r="Z595" i="43"/>
  <c r="Q595" i="43"/>
  <c r="AF600" i="43"/>
  <c r="Z600" i="43"/>
  <c r="Q600" i="43"/>
  <c r="AI600" i="43"/>
  <c r="AC600" i="43"/>
  <c r="AC623" i="43"/>
  <c r="AL628" i="43"/>
  <c r="AF638" i="43"/>
  <c r="Z646" i="43"/>
  <c r="AL659" i="43"/>
  <c r="AF674" i="43"/>
  <c r="Z686" i="43"/>
  <c r="AI691" i="43"/>
  <c r="Q698" i="43"/>
  <c r="Q703" i="43"/>
  <c r="AI708" i="43"/>
  <c r="AC718" i="43"/>
  <c r="Q718" i="43"/>
  <c r="AL718" i="43"/>
  <c r="AI718" i="43"/>
  <c r="AC744" i="43"/>
  <c r="AL765" i="43"/>
  <c r="AI765" i="43"/>
  <c r="AF765" i="43"/>
  <c r="AC765" i="43"/>
  <c r="Z765" i="43"/>
  <c r="Q765" i="43"/>
  <c r="Q780" i="43"/>
  <c r="AF780" i="43"/>
  <c r="AC780" i="43"/>
  <c r="Z780" i="43"/>
  <c r="AL780" i="43"/>
  <c r="AI780" i="43"/>
  <c r="AL787" i="43"/>
  <c r="Q831" i="43"/>
  <c r="AF892" i="43"/>
  <c r="Z916" i="43"/>
  <c r="Z717" i="43"/>
  <c r="AI717" i="43"/>
  <c r="AF717" i="43"/>
  <c r="AC717" i="43"/>
  <c r="Q717" i="43"/>
  <c r="AI760" i="43"/>
  <c r="Z760" i="43"/>
  <c r="AL760" i="43"/>
  <c r="AF760" i="43"/>
  <c r="AC760" i="43"/>
  <c r="Q760" i="43"/>
  <c r="AL788" i="43"/>
  <c r="AI788" i="43"/>
  <c r="AF788" i="43"/>
  <c r="AC788" i="43"/>
  <c r="AL802" i="43"/>
  <c r="AF802" i="43"/>
  <c r="AC802" i="43"/>
  <c r="Z802" i="43"/>
  <c r="Q802" i="43"/>
  <c r="AI811" i="43"/>
  <c r="AF811" i="43"/>
  <c r="AC811" i="43"/>
  <c r="AL811" i="43"/>
  <c r="Z811" i="43"/>
  <c r="Q811" i="43"/>
  <c r="AL837" i="43"/>
  <c r="AC837" i="43"/>
  <c r="Z837" i="43"/>
  <c r="Q837" i="43"/>
  <c r="AI837" i="43"/>
  <c r="AF837" i="43"/>
  <c r="AI855" i="43"/>
  <c r="AL855" i="43"/>
  <c r="AC855" i="43"/>
  <c r="AF855" i="43"/>
  <c r="AL901" i="43"/>
  <c r="AI901" i="43"/>
  <c r="Q901" i="43"/>
  <c r="AC901" i="43"/>
  <c r="AL927" i="43"/>
  <c r="AI927" i="43"/>
  <c r="AF927" i="43"/>
  <c r="AC927" i="43"/>
  <c r="Z927" i="43"/>
  <c r="Q927" i="43"/>
  <c r="AC640" i="43"/>
  <c r="Z640" i="43"/>
  <c r="AC652" i="43"/>
  <c r="Z652" i="43"/>
  <c r="AC664" i="43"/>
  <c r="Z664" i="43"/>
  <c r="AC676" i="43"/>
  <c r="Z676" i="43"/>
  <c r="AC688" i="43"/>
  <c r="Z688" i="43"/>
  <c r="AC700" i="43"/>
  <c r="Z700" i="43"/>
  <c r="AL717" i="43"/>
  <c r="AI729" i="43"/>
  <c r="AF729" i="43"/>
  <c r="AC729" i="43"/>
  <c r="Z729" i="43"/>
  <c r="AI772" i="43"/>
  <c r="Z772" i="43"/>
  <c r="AC782" i="43"/>
  <c r="AL782" i="43"/>
  <c r="AI782" i="43"/>
  <c r="AF782" i="43"/>
  <c r="Z782" i="43"/>
  <c r="Q782" i="43"/>
  <c r="AI796" i="43"/>
  <c r="Z796" i="43"/>
  <c r="Q796" i="43"/>
  <c r="AL796" i="43"/>
  <c r="Z825" i="43"/>
  <c r="AL825" i="43"/>
  <c r="AI825" i="43"/>
  <c r="AF825" i="43"/>
  <c r="AC825" i="43"/>
  <c r="AF845" i="43"/>
  <c r="Q845" i="43"/>
  <c r="AL845" i="43"/>
  <c r="Q851" i="43"/>
  <c r="Z851" i="43"/>
  <c r="AI851" i="43"/>
  <c r="AF851" i="43"/>
  <c r="AC851" i="43"/>
  <c r="AI869" i="43"/>
  <c r="AF869" i="43"/>
  <c r="AC869" i="43"/>
  <c r="Z869" i="43"/>
  <c r="AL869" i="43"/>
  <c r="Q869" i="43"/>
  <c r="AI876" i="43"/>
  <c r="AC876" i="43"/>
  <c r="AL876" i="43"/>
  <c r="AF876" i="43"/>
  <c r="Z876" i="43"/>
  <c r="Q876" i="43"/>
  <c r="Q676" i="43"/>
  <c r="Q688" i="43"/>
  <c r="Q700" i="43"/>
  <c r="Q706" i="43"/>
  <c r="Q729" i="43"/>
  <c r="Q768" i="43"/>
  <c r="AI768" i="43"/>
  <c r="AF768" i="43"/>
  <c r="AC768" i="43"/>
  <c r="Z768" i="43"/>
  <c r="Q772" i="43"/>
  <c r="Z788" i="43"/>
  <c r="AC796" i="43"/>
  <c r="AF821" i="43"/>
  <c r="AL821" i="43"/>
  <c r="Z821" i="43"/>
  <c r="Q821" i="43"/>
  <c r="Q825" i="43"/>
  <c r="Z845" i="43"/>
  <c r="AL851" i="43"/>
  <c r="Z855" i="43"/>
  <c r="AL894" i="43"/>
  <c r="AI894" i="43"/>
  <c r="AC894" i="43"/>
  <c r="Z894" i="43"/>
  <c r="AF901" i="43"/>
  <c r="AC631" i="43"/>
  <c r="AL631" i="43"/>
  <c r="AF631" i="43"/>
  <c r="Z631" i="43"/>
  <c r="AC643" i="43"/>
  <c r="AL643" i="43"/>
  <c r="AF643" i="43"/>
  <c r="Z643" i="43"/>
  <c r="AC655" i="43"/>
  <c r="AL655" i="43"/>
  <c r="AF655" i="43"/>
  <c r="Z655" i="43"/>
  <c r="AC667" i="43"/>
  <c r="AL667" i="43"/>
  <c r="AF667" i="43"/>
  <c r="Z667" i="43"/>
  <c r="AL713" i="43"/>
  <c r="AI713" i="43"/>
  <c r="AF713" i="43"/>
  <c r="AC713" i="43"/>
  <c r="Z721" i="43"/>
  <c r="AL721" i="43"/>
  <c r="AI721" i="43"/>
  <c r="AF721" i="43"/>
  <c r="AC721" i="43"/>
  <c r="AL749" i="43"/>
  <c r="AI749" i="43"/>
  <c r="AF749" i="43"/>
  <c r="Z753" i="43"/>
  <c r="Q753" i="43"/>
  <c r="AL753" i="43"/>
  <c r="AI753" i="43"/>
  <c r="AL755" i="43"/>
  <c r="AI755" i="43"/>
  <c r="AF755" i="43"/>
  <c r="AC755" i="43"/>
  <c r="Z755" i="43"/>
  <c r="Q755" i="43"/>
  <c r="AC770" i="43"/>
  <c r="AI770" i="43"/>
  <c r="AF770" i="43"/>
  <c r="Z770" i="43"/>
  <c r="Q770" i="43"/>
  <c r="AL809" i="43"/>
  <c r="AC809" i="43"/>
  <c r="Z809" i="43"/>
  <c r="Q809" i="43"/>
  <c r="AI809" i="43"/>
  <c r="AF809" i="43"/>
  <c r="AI838" i="43"/>
  <c r="AF838" i="43"/>
  <c r="AC838" i="43"/>
  <c r="AL838" i="43"/>
  <c r="Z838" i="43"/>
  <c r="Q838" i="43"/>
  <c r="AI853" i="43"/>
  <c r="Q853" i="43"/>
  <c r="AL853" i="43"/>
  <c r="Z853" i="43"/>
  <c r="AF853" i="43"/>
  <c r="AC853" i="43"/>
  <c r="AI880" i="43"/>
  <c r="AL880" i="43"/>
  <c r="Z880" i="43"/>
  <c r="AC880" i="43"/>
  <c r="Q880" i="43"/>
  <c r="AL899" i="43"/>
  <c r="AI899" i="43"/>
  <c r="AC899" i="43"/>
  <c r="Z899" i="43"/>
  <c r="Q899" i="43"/>
  <c r="AF899" i="43"/>
  <c r="AL905" i="43"/>
  <c r="AI905" i="43"/>
  <c r="AF905" i="43"/>
  <c r="AC905" i="43"/>
  <c r="AC746" i="43"/>
  <c r="Z746" i="43"/>
  <c r="Q746" i="43"/>
  <c r="AL832" i="43"/>
  <c r="AC832" i="43"/>
  <c r="AF832" i="43"/>
  <c r="Z832" i="43"/>
  <c r="Q832" i="43"/>
  <c r="AL925" i="43"/>
  <c r="AI925" i="43"/>
  <c r="AF925" i="43"/>
  <c r="Q925" i="43"/>
  <c r="AL930" i="43"/>
  <c r="AI930" i="43"/>
  <c r="AF930" i="43"/>
  <c r="AC930" i="43"/>
  <c r="Z930" i="43"/>
  <c r="AL935" i="43"/>
  <c r="AI935" i="43"/>
  <c r="AF935" i="43"/>
  <c r="AC935" i="43"/>
  <c r="Z935" i="43"/>
  <c r="Q935" i="43"/>
  <c r="AI724" i="43"/>
  <c r="Z724" i="43"/>
  <c r="AL742" i="43"/>
  <c r="AI742" i="43"/>
  <c r="AF746" i="43"/>
  <c r="AL773" i="43"/>
  <c r="AC773" i="43"/>
  <c r="AL820" i="43"/>
  <c r="AC820" i="43"/>
  <c r="Z820" i="43"/>
  <c r="AI820" i="43"/>
  <c r="AF830" i="43"/>
  <c r="Q830" i="43"/>
  <c r="AL830" i="43"/>
  <c r="AI830" i="43"/>
  <c r="AC830" i="43"/>
  <c r="Z830" i="43"/>
  <c r="AI832" i="43"/>
  <c r="AI848" i="43"/>
  <c r="AF848" i="43"/>
  <c r="AC848" i="43"/>
  <c r="AL848" i="43"/>
  <c r="Z848" i="43"/>
  <c r="Q848" i="43"/>
  <c r="AI882" i="43"/>
  <c r="AL882" i="43"/>
  <c r="AF882" i="43"/>
  <c r="AC882" i="43"/>
  <c r="Z882" i="43"/>
  <c r="Q882" i="43"/>
  <c r="AI893" i="43"/>
  <c r="Z893" i="43"/>
  <c r="AL893" i="43"/>
  <c r="AF893" i="43"/>
  <c r="AC893" i="43"/>
  <c r="AL910" i="43"/>
  <c r="AI910" i="43"/>
  <c r="AC910" i="43"/>
  <c r="Z910" i="43"/>
  <c r="AF910" i="43"/>
  <c r="Q910" i="43"/>
  <c r="Z925" i="43"/>
  <c r="Q930" i="43"/>
  <c r="Q720" i="43"/>
  <c r="AI720" i="43"/>
  <c r="AI748" i="43"/>
  <c r="AL748" i="43"/>
  <c r="AF748" i="43"/>
  <c r="AC748" i="43"/>
  <c r="AF790" i="43"/>
  <c r="AC790" i="43"/>
  <c r="Z790" i="43"/>
  <c r="Q790" i="43"/>
  <c r="Q792" i="43"/>
  <c r="AL792" i="43"/>
  <c r="Z828" i="43"/>
  <c r="AI828" i="43"/>
  <c r="AF828" i="43"/>
  <c r="AC828" i="43"/>
  <c r="AL828" i="43"/>
  <c r="AI866" i="43"/>
  <c r="AC866" i="43"/>
  <c r="AF866" i="43"/>
  <c r="AL866" i="43"/>
  <c r="AI875" i="43"/>
  <c r="AC875" i="43"/>
  <c r="Z875" i="43"/>
  <c r="Q875" i="43"/>
  <c r="AI891" i="43"/>
  <c r="AL891" i="43"/>
  <c r="AC891" i="43"/>
  <c r="Q891" i="43"/>
  <c r="AF891" i="43"/>
  <c r="AL923" i="43"/>
  <c r="AI923" i="43"/>
  <c r="AF923" i="43"/>
  <c r="Q923" i="43"/>
  <c r="AL933" i="43"/>
  <c r="AI933" i="43"/>
  <c r="AF933" i="43"/>
  <c r="AC933" i="43"/>
  <c r="Z933" i="43"/>
  <c r="Q933" i="43"/>
  <c r="Z716" i="43"/>
  <c r="Z720" i="43"/>
  <c r="Q727" i="43"/>
  <c r="Q735" i="43"/>
  <c r="Q748" i="43"/>
  <c r="Q762" i="43"/>
  <c r="AI790" i="43"/>
  <c r="Z792" i="43"/>
  <c r="Q804" i="43"/>
  <c r="AF804" i="43"/>
  <c r="AC804" i="43"/>
  <c r="Z804" i="43"/>
  <c r="AC806" i="43"/>
  <c r="AL806" i="43"/>
  <c r="Q828" i="43"/>
  <c r="AF842" i="43"/>
  <c r="Q842" i="43"/>
  <c r="AL842" i="43"/>
  <c r="Z842" i="43"/>
  <c r="AI846" i="43"/>
  <c r="AF846" i="43"/>
  <c r="Q846" i="43"/>
  <c r="AL846" i="43"/>
  <c r="AC846" i="43"/>
  <c r="AI860" i="43"/>
  <c r="AC860" i="43"/>
  <c r="AL860" i="43"/>
  <c r="Q860" i="43"/>
  <c r="AI864" i="43"/>
  <c r="Q864" i="43"/>
  <c r="Q866" i="43"/>
  <c r="AI873" i="43"/>
  <c r="AL873" i="43"/>
  <c r="Q873" i="43"/>
  <c r="AF875" i="43"/>
  <c r="AI889" i="43"/>
  <c r="Z889" i="43"/>
  <c r="Q889" i="43"/>
  <c r="AF889" i="43"/>
  <c r="AL889" i="43"/>
  <c r="Z891" i="43"/>
  <c r="AL896" i="43"/>
  <c r="AI896" i="43"/>
  <c r="AC896" i="43"/>
  <c r="AF896" i="43"/>
  <c r="Q896" i="43"/>
  <c r="AL908" i="43"/>
  <c r="AI908" i="43"/>
  <c r="AC908" i="43"/>
  <c r="Q908" i="43"/>
  <c r="AF908" i="43"/>
  <c r="Z908" i="43"/>
  <c r="Z923" i="43"/>
  <c r="AL928" i="43"/>
  <c r="AI928" i="43"/>
  <c r="AF928" i="43"/>
  <c r="Z928" i="43"/>
  <c r="Q928" i="43"/>
  <c r="AI808" i="43"/>
  <c r="Z808" i="43"/>
  <c r="Q808" i="43"/>
  <c r="AC817" i="43"/>
  <c r="AF817" i="43"/>
  <c r="Z817" i="43"/>
  <c r="Q817" i="43"/>
  <c r="AI819" i="43"/>
  <c r="Z819" i="43"/>
  <c r="AC808" i="43"/>
  <c r="AI817" i="43"/>
  <c r="Q819" i="43"/>
  <c r="Q824" i="43"/>
  <c r="AL835" i="43"/>
  <c r="Z835" i="43"/>
  <c r="AI858" i="43"/>
  <c r="AC858" i="43"/>
  <c r="Z858" i="43"/>
  <c r="AI878" i="43"/>
  <c r="AC878" i="43"/>
  <c r="AL878" i="43"/>
  <c r="Q878" i="43"/>
  <c r="AI884" i="43"/>
  <c r="AC884" i="43"/>
  <c r="Q884" i="43"/>
  <c r="Z884" i="43"/>
  <c r="AL902" i="43"/>
  <c r="AI902" i="43"/>
  <c r="AC902" i="43"/>
  <c r="AF902" i="43"/>
  <c r="AL929" i="43"/>
  <c r="AI929" i="43"/>
  <c r="AF929" i="43"/>
  <c r="Z929" i="43"/>
  <c r="AI784" i="43"/>
  <c r="Z784" i="43"/>
  <c r="AL800" i="43"/>
  <c r="AI800" i="43"/>
  <c r="AF800" i="43"/>
  <c r="AF808" i="43"/>
  <c r="AL813" i="43"/>
  <c r="AI813" i="43"/>
  <c r="AL817" i="43"/>
  <c r="AC819" i="43"/>
  <c r="Z824" i="43"/>
  <c r="Q858" i="43"/>
  <c r="Z878" i="43"/>
  <c r="AF884" i="43"/>
  <c r="AI888" i="43"/>
  <c r="AF888" i="43"/>
  <c r="Q902" i="43"/>
  <c r="AL915" i="43"/>
  <c r="AI915" i="43"/>
  <c r="AF915" i="43"/>
  <c r="AC915" i="43"/>
  <c r="Z915" i="43"/>
  <c r="Q915" i="43"/>
  <c r="AL919" i="43"/>
  <c r="AI919" i="43"/>
  <c r="AF919" i="43"/>
  <c r="Q919" i="43"/>
  <c r="Q929" i="43"/>
  <c r="Q769" i="43"/>
  <c r="Q784" i="43"/>
  <c r="Q800" i="43"/>
  <c r="AL808" i="43"/>
  <c r="Q813" i="43"/>
  <c r="AF819" i="43"/>
  <c r="Q827" i="43"/>
  <c r="AL827" i="43"/>
  <c r="AC827" i="43"/>
  <c r="Z827" i="43"/>
  <c r="Q840" i="43"/>
  <c r="AI862" i="43"/>
  <c r="AL862" i="43"/>
  <c r="Z862" i="43"/>
  <c r="AC862" i="43"/>
  <c r="Q862" i="43"/>
  <c r="AF878" i="43"/>
  <c r="AL884" i="43"/>
  <c r="Q888" i="43"/>
  <c r="Z902" i="43"/>
  <c r="Z919" i="43"/>
  <c r="AL921" i="43"/>
  <c r="AI921" i="43"/>
  <c r="AF921" i="43"/>
  <c r="AC921" i="43"/>
  <c r="Z921" i="43"/>
  <c r="AC929" i="43"/>
  <c r="AL936" i="43"/>
  <c r="AI936" i="43"/>
  <c r="AF936" i="43"/>
  <c r="AC936" i="43"/>
  <c r="Z936" i="43"/>
  <c r="Q936" i="43"/>
  <c r="AI887" i="43"/>
  <c r="AC887" i="43"/>
  <c r="AL926" i="43"/>
  <c r="AI926" i="43"/>
  <c r="AF926" i="43"/>
  <c r="Q887" i="43"/>
  <c r="Q926" i="43"/>
  <c r="Q826" i="43"/>
  <c r="AI852" i="43"/>
  <c r="Z852" i="43"/>
  <c r="Z887" i="43"/>
  <c r="AL917" i="43"/>
  <c r="AI917" i="43"/>
  <c r="AF917" i="43"/>
  <c r="Z917" i="43"/>
  <c r="Z926" i="43"/>
  <c r="AF816" i="43"/>
  <c r="AF852" i="43"/>
  <c r="AL898" i="43"/>
  <c r="AI898" i="43"/>
  <c r="AL906" i="43"/>
  <c r="AI906" i="43"/>
  <c r="AL914" i="43"/>
  <c r="AI914" i="43"/>
  <c r="AM443" i="39" l="1"/>
  <c r="AM161" i="43"/>
  <c r="AM55" i="43"/>
  <c r="AM265" i="43"/>
  <c r="AM257" i="43"/>
  <c r="AM326" i="43"/>
  <c r="AM101" i="43"/>
  <c r="AM455" i="43"/>
  <c r="AM350" i="43"/>
  <c r="AM62" i="43"/>
  <c r="AM8" i="43"/>
  <c r="AM152" i="43"/>
  <c r="AM400" i="43"/>
  <c r="AM286" i="43"/>
  <c r="AM111" i="43"/>
  <c r="AM485" i="43"/>
  <c r="AM404" i="43"/>
  <c r="AM356" i="43"/>
  <c r="AM814" i="43"/>
  <c r="AM794" i="43"/>
  <c r="AM253" i="43"/>
  <c r="AM428" i="43"/>
  <c r="AM757" i="43"/>
  <c r="AM510" i="43"/>
  <c r="AM363" i="43"/>
  <c r="AM752" i="43"/>
  <c r="AM107" i="43"/>
  <c r="AM569" i="43"/>
  <c r="AM256" i="43"/>
  <c r="AM816" i="43"/>
  <c r="AM184" i="43"/>
  <c r="AM210" i="43"/>
  <c r="AM283" i="43"/>
  <c r="AM522" i="43"/>
  <c r="AM558" i="43"/>
  <c r="AM98" i="43"/>
  <c r="AM250" i="43"/>
  <c r="AM68" i="43"/>
  <c r="AM116" i="43"/>
  <c r="AM269" i="43"/>
  <c r="AM715" i="43"/>
  <c r="AM311" i="43"/>
  <c r="AM723" i="43"/>
  <c r="AM707" i="43"/>
  <c r="AM392" i="43"/>
  <c r="AM498" i="43"/>
  <c r="AM227" i="43"/>
  <c r="AM21" i="43"/>
  <c r="AM767" i="43"/>
  <c r="AM840" i="43"/>
  <c r="AM521" i="43"/>
  <c r="AM328" i="43"/>
  <c r="AM32" i="43"/>
  <c r="AM263" i="43"/>
  <c r="AM133" i="43"/>
  <c r="AM803" i="43"/>
  <c r="AM112" i="43"/>
  <c r="AM824" i="43"/>
  <c r="AM51" i="43"/>
  <c r="AM559" i="43"/>
  <c r="AM297" i="43"/>
  <c r="AM475" i="43"/>
  <c r="AM125" i="43"/>
  <c r="AM412" i="43"/>
  <c r="AM310" i="43"/>
  <c r="AM511" i="43"/>
  <c r="AM228" i="43"/>
  <c r="AM716" i="43"/>
  <c r="AM190" i="39"/>
  <c r="AM826" i="43"/>
  <c r="AM188" i="43"/>
  <c r="AM69" i="43"/>
  <c r="AM369" i="43"/>
  <c r="AM873" i="43"/>
  <c r="AM359" i="43"/>
  <c r="AM285" i="43"/>
  <c r="AM148" i="43"/>
  <c r="AM452" i="43"/>
  <c r="AM94" i="43"/>
  <c r="AM683" i="43"/>
  <c r="AM223" i="43"/>
  <c r="AM103" i="43"/>
  <c r="AM73" i="43"/>
  <c r="AM834" i="43"/>
  <c r="AM494" i="43"/>
  <c r="AM50" i="43"/>
  <c r="AM16" i="43"/>
  <c r="AM376" i="43"/>
  <c r="AM370" i="43"/>
  <c r="AM442" i="43"/>
  <c r="AM560" i="43"/>
  <c r="AM383" i="43"/>
  <c r="AM850" i="43"/>
  <c r="AM755" i="43"/>
  <c r="AM655" i="43"/>
  <c r="AM141" i="43"/>
  <c r="AM259" i="43"/>
  <c r="AM232" i="43"/>
  <c r="AM142" i="43"/>
  <c r="AM120" i="43"/>
  <c r="AM178" i="43"/>
  <c r="AM751" i="43"/>
  <c r="AM57" i="43"/>
  <c r="AM727" i="43"/>
  <c r="AM322" i="43"/>
  <c r="AM731" i="43"/>
  <c r="AM622" i="43"/>
  <c r="AM349" i="43"/>
  <c r="AM293" i="43"/>
  <c r="AM342" i="43"/>
  <c r="AM419" i="43"/>
  <c r="AM229" i="43"/>
  <c r="AM238" i="43"/>
  <c r="AM117" i="43"/>
  <c r="AM812" i="43"/>
  <c r="AM633" i="43"/>
  <c r="AM532" i="43"/>
  <c r="AM382" i="43"/>
  <c r="AM85" i="43"/>
  <c r="AM676" i="43"/>
  <c r="AM362" i="43"/>
  <c r="AM233" i="43"/>
  <c r="AM157" i="43"/>
  <c r="AM361" i="43"/>
  <c r="AM461" i="43"/>
  <c r="AM386" i="43"/>
  <c r="AM546" i="43"/>
  <c r="AM745" i="43"/>
  <c r="AM500" i="43"/>
  <c r="AM674" i="43"/>
  <c r="AM496" i="43"/>
  <c r="AM341" i="43"/>
  <c r="AM314" i="43"/>
  <c r="AM806" i="43"/>
  <c r="AM608" i="43"/>
  <c r="AM575" i="43"/>
  <c r="AM180" i="43"/>
  <c r="AM534" i="43"/>
  <c r="AM377" i="43"/>
  <c r="AM486" i="43"/>
  <c r="AM282" i="43"/>
  <c r="AM488" i="43"/>
  <c r="AM533" i="43"/>
  <c r="AM778" i="43"/>
  <c r="AM333" i="43"/>
  <c r="AM864" i="43"/>
  <c r="AM33" i="43"/>
  <c r="AM389" i="43"/>
  <c r="AM236" i="43"/>
  <c r="AM76" i="43"/>
  <c r="AM139" i="43"/>
  <c r="AM427" i="43"/>
  <c r="AM531" i="43"/>
  <c r="AM93" i="43"/>
  <c r="AM364" i="43"/>
  <c r="AM445" i="43"/>
  <c r="AM881" i="43"/>
  <c r="AM390" i="43"/>
  <c r="AM459" i="43"/>
  <c r="AM385" i="43"/>
  <c r="AM168" i="43"/>
  <c r="AM106" i="43"/>
  <c r="AM290" i="43"/>
  <c r="AM65" i="43"/>
  <c r="AM347" i="43"/>
  <c r="AM448" i="43"/>
  <c r="AM858" i="43"/>
  <c r="AM657" i="43"/>
  <c r="AM87" i="43"/>
  <c r="AM221" i="43"/>
  <c r="AM174" i="43"/>
  <c r="AM592" i="43"/>
  <c r="AM295" i="43"/>
  <c r="AM685" i="43"/>
  <c r="AM432" i="43"/>
  <c r="AM156" i="43"/>
  <c r="AM193" i="43"/>
  <c r="AM90" i="43"/>
  <c r="AM525" i="43"/>
  <c r="AM393" i="43"/>
  <c r="AM449" i="43"/>
  <c r="AM84" i="43"/>
  <c r="AM595" i="43"/>
  <c r="AM281" i="43"/>
  <c r="AM502" i="43"/>
  <c r="AM40" i="43"/>
  <c r="AM562" i="43"/>
  <c r="AM317" i="43"/>
  <c r="AM206" i="43"/>
  <c r="AM815" i="43"/>
  <c r="AM835" i="43"/>
  <c r="AM744" i="43"/>
  <c r="AM620" i="43"/>
  <c r="AM270" i="43"/>
  <c r="AM192" i="43"/>
  <c r="AM348" i="43"/>
  <c r="AM19" i="43"/>
  <c r="AM126" i="43"/>
  <c r="AM624" i="43"/>
  <c r="AM435" i="43"/>
  <c r="AM399" i="43"/>
  <c r="AM563" i="43"/>
  <c r="AM688" i="43"/>
  <c r="AM872" i="43"/>
  <c r="AM777" i="43"/>
  <c r="AM798" i="43"/>
  <c r="AM573" i="43"/>
  <c r="AM411" i="43"/>
  <c r="AM762" i="43"/>
  <c r="AM693" i="43"/>
  <c r="AM70" i="43"/>
  <c r="AM272" i="43"/>
  <c r="AM6" i="43"/>
  <c r="AM447" i="43"/>
  <c r="AM354" i="43"/>
  <c r="AM3" i="43"/>
  <c r="AM414" i="43"/>
  <c r="AM222" i="43"/>
  <c r="AM706" i="43"/>
  <c r="AM596" i="43"/>
  <c r="AM277" i="43"/>
  <c r="AM146" i="43"/>
  <c r="AM769" i="43"/>
  <c r="AM643" i="43"/>
  <c r="AM572" i="43"/>
  <c r="AM748" i="43"/>
  <c r="AM883" i="43"/>
  <c r="AM244" i="43"/>
  <c r="AM497" i="43"/>
  <c r="AM305" i="43"/>
  <c r="AM198" i="43"/>
  <c r="AM95" i="43"/>
  <c r="AM680" i="43"/>
  <c r="AM380" i="43"/>
  <c r="AM162" i="43"/>
  <c r="AM114" i="43"/>
  <c r="AM668" i="43"/>
  <c r="AM609" i="43"/>
  <c r="AM368" i="43"/>
  <c r="AM200" i="43"/>
  <c r="AM127" i="43"/>
  <c r="AM296" i="43"/>
  <c r="AM436" i="43"/>
  <c r="AM247" i="43"/>
  <c r="AM26" i="43"/>
  <c r="AM610" i="43"/>
  <c r="AM571" i="43"/>
  <c r="AM503" i="43"/>
  <c r="AM97" i="43"/>
  <c r="AM675" i="43"/>
  <c r="AM205" i="43"/>
  <c r="AM179" i="43"/>
  <c r="AM536" i="43"/>
  <c r="AM332" i="43"/>
  <c r="AM172" i="43"/>
  <c r="AM394" i="43"/>
  <c r="AM509" i="43"/>
  <c r="AM473" i="43"/>
  <c r="AM124" i="43"/>
  <c r="AM738" i="43"/>
  <c r="AM719" i="43"/>
  <c r="AM650" i="43"/>
  <c r="AM781" i="43"/>
  <c r="AM635" i="43"/>
  <c r="AM215" i="43"/>
  <c r="AM360" i="43"/>
  <c r="AM58" i="43"/>
  <c r="AM74" i="43"/>
  <c r="AM4" i="43"/>
  <c r="AM71" i="43"/>
  <c r="AM56" i="43"/>
  <c r="AM416" i="43"/>
  <c r="AM187" i="43"/>
  <c r="AM132" i="43"/>
  <c r="AM119" i="43"/>
  <c r="AM145" i="43"/>
  <c r="AM105" i="43"/>
  <c r="AM779" i="43"/>
  <c r="AM413" i="43"/>
  <c r="AM80" i="43"/>
  <c r="AM868" i="43"/>
  <c r="AM720" i="43"/>
  <c r="AM278" i="43"/>
  <c r="AM476" i="43"/>
  <c r="AM301" i="43"/>
  <c r="AM603" i="43"/>
  <c r="AM438" i="43"/>
  <c r="AM615" i="43"/>
  <c r="AM384" i="43"/>
  <c r="AM590" i="43"/>
  <c r="AM849" i="43"/>
  <c r="AM211" i="43"/>
  <c r="AM121" i="43"/>
  <c r="AM547" i="43"/>
  <c r="AM372" i="43"/>
  <c r="AM636" i="43"/>
  <c r="AM52" i="43"/>
  <c r="AM199" i="43"/>
  <c r="AM450" i="43"/>
  <c r="AM96" i="43"/>
  <c r="AM240" i="43"/>
  <c r="AM224" i="43"/>
  <c r="AM219" i="43"/>
  <c r="AM852" i="43"/>
  <c r="AM825" i="43"/>
  <c r="AM927" i="43"/>
  <c r="AM607" i="43"/>
  <c r="AM576" i="43"/>
  <c r="AM304" i="43"/>
  <c r="AM619" i="43"/>
  <c r="AM462" i="43"/>
  <c r="AM658" i="43"/>
  <c r="AM616" i="43"/>
  <c r="AM344" i="43"/>
  <c r="AM312" i="43"/>
  <c r="AM529" i="43"/>
  <c r="AM766" i="43"/>
  <c r="AM554" i="43"/>
  <c r="AM429" i="43"/>
  <c r="AM758" i="43"/>
  <c r="AM579" i="43"/>
  <c r="AM898" i="43"/>
  <c r="AM790" i="43"/>
  <c r="AM664" i="43"/>
  <c r="AM696" i="43"/>
  <c r="AM396" i="43"/>
  <c r="AM254" i="43"/>
  <c r="AM201" i="43"/>
  <c r="AM130" i="43"/>
  <c r="AM10" i="43"/>
  <c r="AM144" i="43"/>
  <c r="AM46" i="43"/>
  <c r="AM420" i="43"/>
  <c r="AM318" i="43"/>
  <c r="AM123" i="43"/>
  <c r="AM214" i="43"/>
  <c r="AM67" i="43"/>
  <c r="AM159" i="43"/>
  <c r="AM735" i="43"/>
  <c r="AM406" i="43"/>
  <c r="AM170" i="43"/>
  <c r="AM44" i="43"/>
  <c r="AM679" i="43"/>
  <c r="AM733" i="43"/>
  <c r="AM672" i="43"/>
  <c r="AM544" i="43"/>
  <c r="AM22" i="43"/>
  <c r="AM454" i="43"/>
  <c r="AM102" i="43"/>
  <c r="AM195" i="43"/>
  <c r="AM43" i="43"/>
  <c r="AM165" i="43"/>
  <c r="AM134" i="43"/>
  <c r="AM813" i="43"/>
  <c r="AM713" i="43"/>
  <c r="AM699" i="43"/>
  <c r="AM669" i="43"/>
  <c r="AM91" i="43"/>
  <c r="AM110" i="43"/>
  <c r="AM756" i="43"/>
  <c r="AM704" i="43"/>
  <c r="AM86" i="43"/>
  <c r="AM313" i="43"/>
  <c r="AM434" i="43"/>
  <c r="AM138" i="43"/>
  <c r="AM298" i="43"/>
  <c r="AM14" i="43"/>
  <c r="AM724" i="43"/>
  <c r="AM838" i="43"/>
  <c r="AM468" i="43"/>
  <c r="AM831" i="43"/>
  <c r="AM698" i="43"/>
  <c r="AM648" i="43"/>
  <c r="AM426" i="43"/>
  <c r="AM513" i="43"/>
  <c r="AM378" i="43"/>
  <c r="AM358" i="43"/>
  <c r="AM308" i="43"/>
  <c r="AM543" i="43"/>
  <c r="AM504" i="43"/>
  <c r="AM387" i="43"/>
  <c r="AM155" i="43"/>
  <c r="AM292" i="43"/>
  <c r="AM77" i="43"/>
  <c r="AM441" i="43"/>
  <c r="AM346" i="43"/>
  <c r="AM275" i="43"/>
  <c r="AM129" i="43"/>
  <c r="AM166" i="39"/>
  <c r="AM214" i="39"/>
  <c r="AM238" i="39"/>
  <c r="AM15" i="39"/>
  <c r="AM259" i="39"/>
  <c r="AM463" i="39"/>
  <c r="AM213" i="39"/>
  <c r="AM10" i="39"/>
  <c r="AM235" i="39"/>
  <c r="AM165" i="39"/>
  <c r="AM177" i="39"/>
  <c r="AM106" i="39"/>
  <c r="AM203" i="39"/>
  <c r="AM303" i="39"/>
  <c r="AM185" i="39"/>
  <c r="AM9" i="39"/>
  <c r="AM54" i="39"/>
  <c r="AM414" i="39"/>
  <c r="AM93" i="39"/>
  <c r="AM393" i="39"/>
  <c r="AM94" i="39"/>
  <c r="AM30" i="39"/>
  <c r="AM260" i="39"/>
  <c r="AM297" i="39"/>
  <c r="AM78" i="39"/>
  <c r="AM478" i="39"/>
  <c r="AM151" i="39"/>
  <c r="AM295" i="39"/>
  <c r="AM179" i="39"/>
  <c r="AM265" i="39"/>
  <c r="AM137" i="39"/>
  <c r="AM357" i="39"/>
  <c r="AM254" i="39"/>
  <c r="AM388" i="39"/>
  <c r="AM77" i="39"/>
  <c r="AM257" i="39"/>
  <c r="AM438" i="39"/>
  <c r="AM25" i="39"/>
  <c r="AM366" i="39"/>
  <c r="AM242" i="39"/>
  <c r="AM474" i="39"/>
  <c r="AM80" i="39"/>
  <c r="AM408" i="39"/>
  <c r="AM473" i="39"/>
  <c r="AM89" i="39"/>
  <c r="AM345" i="39"/>
  <c r="AM358" i="39"/>
  <c r="AM482" i="39"/>
  <c r="AM186" i="39"/>
  <c r="AM360" i="39"/>
  <c r="AM464" i="39"/>
  <c r="AM405" i="39"/>
  <c r="AM222" i="39"/>
  <c r="AM293" i="39"/>
  <c r="AM12" i="39"/>
  <c r="AM276" i="39"/>
  <c r="AM219" i="39"/>
  <c r="AM329" i="39"/>
  <c r="AM29" i="39"/>
  <c r="AM392" i="39"/>
  <c r="AM250" i="39"/>
  <c r="AM403" i="39"/>
  <c r="AM266" i="39"/>
  <c r="AM389" i="39"/>
  <c r="AM23" i="39"/>
  <c r="AM188" i="39"/>
  <c r="AM211" i="39"/>
  <c r="AM180" i="39"/>
  <c r="AM280" i="39"/>
  <c r="AM267" i="39"/>
  <c r="AM33" i="39"/>
  <c r="AM81" i="39"/>
  <c r="AM439" i="39"/>
  <c r="AM227" i="39"/>
  <c r="AM228" i="39"/>
  <c r="AM400" i="39"/>
  <c r="AM159" i="39"/>
  <c r="AM442" i="39"/>
  <c r="AM346" i="39"/>
  <c r="AM328" i="39"/>
  <c r="AM285" i="39"/>
  <c r="AM294" i="39"/>
  <c r="AM320" i="39"/>
  <c r="AM406" i="39"/>
  <c r="AM380" i="39"/>
  <c r="AM275" i="39"/>
  <c r="AM330" i="39"/>
  <c r="AM334" i="39"/>
  <c r="AM104" i="39"/>
  <c r="AM131" i="39"/>
  <c r="AM184" i="39"/>
  <c r="AM459" i="39"/>
  <c r="AM55" i="39"/>
  <c r="AM111" i="39"/>
  <c r="AM225" i="39"/>
  <c r="AM39" i="39"/>
  <c r="AM269" i="39"/>
  <c r="AM176" i="39"/>
  <c r="AM272" i="39"/>
  <c r="AM40" i="39"/>
  <c r="AM32" i="39"/>
  <c r="AM47" i="39"/>
  <c r="AM431" i="39"/>
  <c r="AM198" i="39"/>
  <c r="AM139" i="39"/>
  <c r="AM134" i="39"/>
  <c r="AM418" i="39"/>
  <c r="AM201" i="39"/>
  <c r="AM171" i="39"/>
  <c r="AM37" i="39"/>
  <c r="AM97" i="39"/>
  <c r="AM421" i="39"/>
  <c r="AM462" i="39"/>
  <c r="AM163" i="39"/>
  <c r="AM315" i="39"/>
  <c r="AM19" i="39"/>
  <c r="AM16" i="39"/>
  <c r="AM41" i="39"/>
  <c r="AM301" i="39"/>
  <c r="AM148" i="39"/>
  <c r="AM56" i="39"/>
  <c r="AM281" i="39"/>
  <c r="AM399" i="39"/>
  <c r="AM194" i="39"/>
  <c r="AM455" i="39"/>
  <c r="AM365" i="39"/>
  <c r="AM290" i="39"/>
  <c r="AM107" i="39"/>
  <c r="AM331" i="39"/>
  <c r="AM485" i="39"/>
  <c r="AM416" i="39"/>
  <c r="AM351" i="39"/>
  <c r="AM204" i="39"/>
  <c r="AM182" i="39"/>
  <c r="AM147" i="39"/>
  <c r="AM20" i="39"/>
  <c r="AM486" i="39"/>
  <c r="AM5" i="39"/>
  <c r="AM26" i="39"/>
  <c r="AM445" i="39"/>
  <c r="AM426" i="39"/>
  <c r="AM430" i="39"/>
  <c r="AM344" i="39"/>
  <c r="AM136" i="39"/>
  <c r="AM208" i="39"/>
  <c r="AM291" i="39"/>
  <c r="AM217" i="39"/>
  <c r="AM193" i="39"/>
  <c r="AM143" i="39"/>
  <c r="AM327" i="39"/>
  <c r="AM58" i="39"/>
  <c r="AM447" i="39"/>
  <c r="AM268" i="39"/>
  <c r="AM284" i="39"/>
  <c r="AM240" i="39"/>
  <c r="AM156" i="39"/>
  <c r="AM481" i="39"/>
  <c r="AM157" i="39"/>
  <c r="AM146" i="39"/>
  <c r="AM57" i="39"/>
  <c r="AM354" i="39"/>
  <c r="AM13" i="39"/>
  <c r="AM18" i="39"/>
  <c r="AM441" i="39"/>
  <c r="AM305" i="39"/>
  <c r="AM480" i="39"/>
  <c r="AM46" i="39"/>
  <c r="AM386" i="39"/>
  <c r="AM234" i="39"/>
  <c r="AM135" i="39"/>
  <c r="AM484" i="39"/>
  <c r="AM215" i="39"/>
  <c r="AM333" i="39"/>
  <c r="AM364" i="39"/>
  <c r="AM419" i="39"/>
  <c r="AM382" i="39"/>
  <c r="AM72" i="39"/>
  <c r="AM253" i="39"/>
  <c r="AM470" i="39"/>
  <c r="AM312" i="39"/>
  <c r="AM376" i="39"/>
  <c r="AM370" i="39"/>
  <c r="AM300" i="39"/>
  <c r="AM161" i="39"/>
  <c r="AM205" i="39"/>
  <c r="AM212" i="39"/>
  <c r="AM79" i="39"/>
  <c r="AM453" i="39"/>
  <c r="AM155" i="39"/>
  <c r="AM471" i="39"/>
  <c r="AM286" i="39"/>
  <c r="AM264" i="39"/>
  <c r="AM391" i="39"/>
  <c r="AM247" i="39"/>
  <c r="AM465" i="39"/>
  <c r="AM373" i="39"/>
  <c r="AM86" i="39"/>
  <c r="AM123" i="39"/>
  <c r="AM261" i="39"/>
  <c r="AM152" i="39"/>
  <c r="AM347" i="39"/>
  <c r="AM96" i="39"/>
  <c r="AM423" i="39"/>
  <c r="AM125" i="39"/>
  <c r="AM115" i="39"/>
  <c r="AM53" i="39"/>
  <c r="AM396" i="39"/>
  <c r="AM425" i="39"/>
  <c r="AM197" i="39"/>
  <c r="AM273" i="39"/>
  <c r="AM245" i="39"/>
  <c r="AM314" i="39"/>
  <c r="AM38" i="39"/>
  <c r="AM99" i="39"/>
  <c r="AM381" i="39"/>
  <c r="AM181" i="39"/>
  <c r="AM325" i="39"/>
  <c r="AM428" i="39"/>
  <c r="AM483" i="39"/>
  <c r="AM410" i="39"/>
  <c r="AM424" i="39"/>
  <c r="AM457" i="39"/>
  <c r="AM50" i="39"/>
  <c r="AM117" i="39"/>
  <c r="AM440" i="39"/>
  <c r="AM34" i="39"/>
  <c r="AM153" i="39"/>
  <c r="AM448" i="39"/>
  <c r="AM323" i="39"/>
  <c r="AM223" i="39"/>
  <c r="AM341" i="39"/>
  <c r="AM175" i="39"/>
  <c r="AM304" i="39"/>
  <c r="AM243" i="39"/>
  <c r="AM233" i="39"/>
  <c r="AM371" i="39"/>
  <c r="AM8" i="39"/>
  <c r="AM145" i="39"/>
  <c r="AM229" i="39"/>
  <c r="AM289" i="39"/>
  <c r="AM14" i="39"/>
  <c r="AM437" i="39"/>
  <c r="AM236" i="39"/>
  <c r="AM105" i="39"/>
  <c r="AM244" i="39"/>
  <c r="AM183" i="39"/>
  <c r="AM68" i="39"/>
  <c r="AM199" i="39"/>
  <c r="AM27" i="39"/>
  <c r="AM110" i="39"/>
  <c r="AM91" i="39"/>
  <c r="AM178" i="39"/>
  <c r="AM394" i="39"/>
  <c r="AM120" i="39"/>
  <c r="AM59" i="39"/>
  <c r="AM369" i="39"/>
  <c r="AM319" i="39"/>
  <c r="AM456" i="39"/>
  <c r="AM475" i="39"/>
  <c r="AM377" i="39"/>
  <c r="AM274" i="39"/>
  <c r="AM63" i="39"/>
  <c r="AM348" i="39"/>
  <c r="AM17" i="39"/>
  <c r="AM35" i="39"/>
  <c r="AM220" i="39"/>
  <c r="AM158" i="39"/>
  <c r="AM42" i="39"/>
  <c r="AM138" i="39"/>
  <c r="AM432" i="39"/>
  <c r="AM311" i="39"/>
  <c r="AM395" i="39"/>
  <c r="AM390" i="39"/>
  <c r="AM306" i="39"/>
  <c r="AM128" i="39"/>
  <c r="AM318" i="39"/>
  <c r="AM118" i="39"/>
  <c r="AM191" i="39"/>
  <c r="AM167" i="39"/>
  <c r="AM322" i="39"/>
  <c r="AM384" i="39"/>
  <c r="AM109" i="39"/>
  <c r="AM36" i="39"/>
  <c r="AM379" i="39"/>
  <c r="AM76" i="39"/>
  <c r="AM200" i="39"/>
  <c r="AM246" i="39"/>
  <c r="AM479" i="39"/>
  <c r="AM216" i="39"/>
  <c r="AM444" i="39"/>
  <c r="AM64" i="39"/>
  <c r="AM367" i="39"/>
  <c r="AM74" i="39"/>
  <c r="AM119" i="39"/>
  <c r="AM210" i="39"/>
  <c r="AM129" i="39"/>
  <c r="AM427" i="39"/>
  <c r="AM127" i="39"/>
  <c r="AM298" i="39"/>
  <c r="AM108" i="39"/>
  <c r="AM308" i="39"/>
  <c r="AM192" i="39"/>
  <c r="AM337" i="39"/>
  <c r="AM121" i="39"/>
  <c r="AM409" i="39"/>
  <c r="AM407" i="39"/>
  <c r="AM122" i="39"/>
  <c r="AM24" i="39"/>
  <c r="AM168" i="39"/>
  <c r="AM69" i="39"/>
  <c r="AM144" i="39"/>
  <c r="AM255" i="39"/>
  <c r="AM292" i="39"/>
  <c r="AM101" i="39"/>
  <c r="AM45" i="39"/>
  <c r="AM349" i="39"/>
  <c r="AM73" i="39"/>
  <c r="AM277" i="39"/>
  <c r="AM326" i="39"/>
  <c r="AM7" i="39"/>
  <c r="AM237" i="39"/>
  <c r="AM150" i="39"/>
  <c r="AM6" i="39"/>
  <c r="AM239" i="39"/>
  <c r="AM435" i="39"/>
  <c r="AM374" i="39"/>
  <c r="AM206" i="39"/>
  <c r="AM164" i="39"/>
  <c r="AM477" i="39"/>
  <c r="AM307" i="39"/>
  <c r="AM338" i="39"/>
  <c r="AM85" i="39"/>
  <c r="AM454" i="39"/>
  <c r="AM350" i="39"/>
  <c r="AM385" i="39"/>
  <c r="AM209" i="39"/>
  <c r="AM336" i="39"/>
  <c r="AM48" i="39"/>
  <c r="AM248" i="39"/>
  <c r="AM44" i="39"/>
  <c r="AM446" i="39"/>
  <c r="AM252" i="39"/>
  <c r="AM11" i="39"/>
  <c r="AM75" i="39"/>
  <c r="AM397" i="39"/>
  <c r="AM302" i="39"/>
  <c r="AM49" i="39"/>
  <c r="AM299" i="39"/>
  <c r="AM398" i="39"/>
  <c r="AM359" i="39"/>
  <c r="AM468" i="39"/>
  <c r="AM62" i="39"/>
  <c r="AM436" i="39"/>
  <c r="AM149" i="39"/>
  <c r="AM140" i="39"/>
  <c r="AM224" i="39"/>
  <c r="AM368" i="39"/>
  <c r="AM100" i="39"/>
  <c r="AM61" i="39"/>
  <c r="AM362" i="39"/>
  <c r="AM342" i="39"/>
  <c r="AM288" i="39"/>
  <c r="AM202" i="39"/>
  <c r="AM221" i="39"/>
  <c r="AM279" i="39"/>
  <c r="AM173" i="39"/>
  <c r="AM310" i="39"/>
  <c r="AM249" i="39"/>
  <c r="AM450" i="39"/>
  <c r="AM283" i="39"/>
  <c r="AM309" i="39"/>
  <c r="AM189" i="39"/>
  <c r="AM434" i="39"/>
  <c r="AM287" i="39"/>
  <c r="AM21" i="39"/>
  <c r="AM31" i="39"/>
  <c r="AM142" i="39"/>
  <c r="AM130" i="39"/>
  <c r="AM226" i="39"/>
  <c r="AM469" i="39"/>
  <c r="AM343" i="39"/>
  <c r="AM476" i="39"/>
  <c r="AM270" i="39"/>
  <c r="AM402" i="39"/>
  <c r="AM113" i="39"/>
  <c r="AM230" i="39"/>
  <c r="AM335" i="39"/>
  <c r="AM363" i="39"/>
  <c r="AM332" i="39"/>
  <c r="AM60" i="39"/>
  <c r="AM404" i="39"/>
  <c r="AM218" i="39"/>
  <c r="AM141" i="39"/>
  <c r="AM92" i="39"/>
  <c r="AM116" i="39"/>
  <c r="AM466" i="39"/>
  <c r="AM467" i="39"/>
  <c r="AM132" i="39"/>
  <c r="AM133" i="39"/>
  <c r="AM422" i="39"/>
  <c r="AM420" i="39"/>
  <c r="AM378" i="39"/>
  <c r="AM82" i="39"/>
  <c r="AM162" i="39"/>
  <c r="AM65" i="39"/>
  <c r="AM103" i="39"/>
  <c r="AM187" i="39"/>
  <c r="AM43" i="39"/>
  <c r="AM231" i="39"/>
  <c r="AM71" i="39"/>
  <c r="AM449" i="39"/>
  <c r="AM83" i="39"/>
  <c r="AM160" i="39"/>
  <c r="AM460" i="39"/>
  <c r="AM207" i="39"/>
  <c r="AM340" i="39"/>
  <c r="AM66" i="39"/>
  <c r="AM355" i="39"/>
  <c r="AM88" i="39"/>
  <c r="AM28" i="39"/>
  <c r="AM461" i="39"/>
  <c r="AM84" i="39"/>
  <c r="AM372" i="39"/>
  <c r="AM256" i="39"/>
  <c r="AM102" i="39"/>
  <c r="AM87" i="39"/>
  <c r="AM169" i="39"/>
  <c r="AM170" i="39"/>
  <c r="AM51" i="39"/>
  <c r="AM67" i="39"/>
  <c r="AM154" i="39"/>
  <c r="AM387" i="39"/>
  <c r="AM232" i="39"/>
  <c r="AM22" i="39"/>
  <c r="AM262" i="39"/>
  <c r="AM458" i="39"/>
  <c r="AM241" i="39"/>
  <c r="AM383" i="39"/>
  <c r="AM114" i="39"/>
  <c r="AM251" i="39"/>
  <c r="AM282" i="39"/>
  <c r="AM126" i="39"/>
  <c r="AM278" i="39"/>
  <c r="AM196" i="39"/>
  <c r="AM296" i="39"/>
  <c r="AM415" i="39"/>
  <c r="AM451" i="39"/>
  <c r="AM452" i="39"/>
  <c r="AM70" i="39"/>
  <c r="AM339" i="39"/>
  <c r="AM316" i="39"/>
  <c r="AM417" i="39"/>
  <c r="AM375" i="39"/>
  <c r="AM95" i="39"/>
  <c r="AM412" i="39"/>
  <c r="AM353" i="39"/>
  <c r="AM361" i="39"/>
  <c r="AM124" i="39"/>
  <c r="AM98" i="39"/>
  <c r="AM324" i="39"/>
  <c r="AM313" i="39"/>
  <c r="AM472" i="39"/>
  <c r="AM321" i="39"/>
  <c r="AM271" i="39"/>
  <c r="AM112" i="39"/>
  <c r="AM258" i="39"/>
  <c r="AM433" i="39"/>
  <c r="AM174" i="39"/>
  <c r="AM429" i="39"/>
  <c r="AM263" i="39"/>
  <c r="AM356" i="39"/>
  <c r="AM172" i="39"/>
  <c r="AM352" i="39"/>
  <c r="AM195" i="39"/>
  <c r="AM90" i="39"/>
  <c r="AM401" i="39"/>
  <c r="AM317" i="39"/>
  <c r="AM411" i="39"/>
  <c r="AM52" i="39"/>
  <c r="AM479" i="43"/>
  <c r="AM681" i="43"/>
  <c r="AM284" i="43"/>
  <c r="AM904" i="43"/>
  <c r="AM726" i="43"/>
  <c r="AM645" i="43"/>
  <c r="AM202" i="43"/>
  <c r="AM208" i="43"/>
  <c r="AM41" i="43"/>
  <c r="AM875" i="43"/>
  <c r="AM644" i="43"/>
  <c r="AM728" i="43"/>
  <c r="AM548" i="43"/>
  <c r="AM763" i="43"/>
  <c r="AM887" i="43"/>
  <c r="AM921" i="43"/>
  <c r="AM888" i="43"/>
  <c r="AM800" i="43"/>
  <c r="AM908" i="43"/>
  <c r="AM846" i="43"/>
  <c r="AM604" i="43"/>
  <c r="AM478" i="43"/>
  <c r="AM527" i="43"/>
  <c r="AM492" i="43"/>
  <c r="AM491" i="43"/>
  <c r="AM917" i="43"/>
  <c r="AM327" i="43"/>
  <c r="AM150" i="43"/>
  <c r="AM64" i="43"/>
  <c r="AM737" i="43"/>
  <c r="AM690" i="43"/>
  <c r="AM618" i="43"/>
  <c r="AM876" i="43"/>
  <c r="AM652" i="43"/>
  <c r="AM901" i="43"/>
  <c r="AM703" i="43"/>
  <c r="AM647" i="43"/>
  <c r="AM810" i="43"/>
  <c r="AM158" i="43"/>
  <c r="AM594" i="43"/>
  <c r="AM424" i="43"/>
  <c r="AM851" i="43"/>
  <c r="AM828" i="43"/>
  <c r="AM910" i="43"/>
  <c r="AM770" i="43"/>
  <c r="AM135" i="43"/>
  <c r="AM379" i="43"/>
  <c r="AM907" i="43"/>
  <c r="AM264" i="43"/>
  <c r="AM276" i="43"/>
  <c r="AM405" i="43"/>
  <c r="AM122" i="43"/>
  <c r="AM833" i="43"/>
  <c r="AM848" i="43"/>
  <c r="AM768" i="43"/>
  <c r="AM433" i="43"/>
  <c r="AM319" i="43"/>
  <c r="AM761" i="43"/>
  <c r="AM673" i="43"/>
  <c r="AM300" i="43"/>
  <c r="AM15" i="43"/>
  <c r="AM732" i="43"/>
  <c r="AM306" i="43"/>
  <c r="AM37" i="43"/>
  <c r="AM501" i="43"/>
  <c r="AM239" i="43"/>
  <c r="AM61" i="43"/>
  <c r="AM151" i="43"/>
  <c r="AM81" i="43"/>
  <c r="AM553" i="43"/>
  <c r="AM20" i="43"/>
  <c r="AM691" i="43"/>
  <c r="AM905" i="43"/>
  <c r="AM666" i="43"/>
  <c r="AM743" i="43"/>
  <c r="AM805" i="43"/>
  <c r="AM771" i="43"/>
  <c r="AM520" i="43"/>
  <c r="AM418" i="43"/>
  <c r="AM343" i="43"/>
  <c r="AM59" i="43"/>
  <c r="AM484" i="43"/>
  <c r="AM425" i="43"/>
  <c r="AM197" i="43"/>
  <c r="AM82" i="43"/>
  <c r="AM465" i="43"/>
  <c r="AM629" i="43"/>
  <c r="AM606" i="43"/>
  <c r="AM226" i="43"/>
  <c r="AM626" i="43"/>
  <c r="AM589" i="43"/>
  <c r="AM339" i="43"/>
  <c r="AM653" i="43"/>
  <c r="AM279" i="43"/>
  <c r="AM863" i="43"/>
  <c r="AM320" i="43"/>
  <c r="AM493" i="43"/>
  <c r="AM154" i="43"/>
  <c r="AM409" i="43"/>
  <c r="AM903" i="43"/>
  <c r="AM663" i="43"/>
  <c r="AM914" i="43"/>
  <c r="AM466" i="43"/>
  <c r="AM775" i="43"/>
  <c r="AM234" i="43"/>
  <c r="AM153" i="43"/>
  <c r="AM906" i="43"/>
  <c r="AM884" i="43"/>
  <c r="AM878" i="43"/>
  <c r="AM820" i="43"/>
  <c r="AM667" i="43"/>
  <c r="AM631" i="43"/>
  <c r="AM869" i="43"/>
  <c r="AM700" i="43"/>
  <c r="AM787" i="43"/>
  <c r="AM765" i="43"/>
  <c r="AM659" i="43"/>
  <c r="AM795" i="43"/>
  <c r="AM793" i="43"/>
  <c r="AM686" i="43"/>
  <c r="AM870" i="43"/>
  <c r="AM839" i="43"/>
  <c r="AM736" i="43"/>
  <c r="AM844" i="43"/>
  <c r="AM711" i="43"/>
  <c r="AM512" i="43"/>
  <c r="AM422" i="43"/>
  <c r="AM886" i="43"/>
  <c r="AM495" i="43"/>
  <c r="AM474" i="43"/>
  <c r="AM108" i="43"/>
  <c r="AM630" i="43"/>
  <c r="AM470" i="43"/>
  <c r="AM897" i="43"/>
  <c r="AM430" i="43"/>
  <c r="AM613" i="43"/>
  <c r="AM557" i="43"/>
  <c r="AM371" i="43"/>
  <c r="AM289" i="43"/>
  <c r="AM651" i="43"/>
  <c r="AM53" i="43"/>
  <c r="AM586" i="43"/>
  <c r="AM323" i="43"/>
  <c r="AM639" i="43"/>
  <c r="AM528" i="43"/>
  <c r="AM149" i="43"/>
  <c r="AM352" i="43"/>
  <c r="AM801" i="43"/>
  <c r="AM612" i="43"/>
  <c r="AM408" i="43"/>
  <c r="AM176" i="43"/>
  <c r="AM684" i="43"/>
  <c r="AM567" i="43"/>
  <c r="AM242" i="43"/>
  <c r="AM593" i="43"/>
  <c r="AM678" i="43"/>
  <c r="AM99" i="43"/>
  <c r="AM515" i="43"/>
  <c r="AM185" i="43"/>
  <c r="AM829" i="43"/>
  <c r="AM556" i="43"/>
  <c r="AM540" i="43"/>
  <c r="AM31" i="43"/>
  <c r="AM315" i="43"/>
  <c r="AM261" i="43"/>
  <c r="AM423" i="43"/>
  <c r="AM355" i="43"/>
  <c r="AM581" i="43"/>
  <c r="AM17" i="43"/>
  <c r="AM79" i="43"/>
  <c r="AM190" i="43"/>
  <c r="AM131" i="43"/>
  <c r="AM88" i="43"/>
  <c r="AM729" i="43"/>
  <c r="AM740" i="43"/>
  <c r="AM913" i="43"/>
  <c r="AM845" i="43"/>
  <c r="AM36" i="43"/>
  <c r="AM855" i="43"/>
  <c r="AM776" i="43"/>
  <c r="AM316" i="43"/>
  <c r="AM415" i="43"/>
  <c r="AM166" i="43"/>
  <c r="AM480" i="43"/>
  <c r="AM911" i="43"/>
  <c r="AM861" i="43"/>
  <c r="AM783" i="43"/>
  <c r="AM792" i="43"/>
  <c r="AM935" i="43"/>
  <c r="AM821" i="43"/>
  <c r="AM760" i="43"/>
  <c r="AM583" i="43"/>
  <c r="AM337" i="43"/>
  <c r="AM712" i="43"/>
  <c r="AM885" i="43"/>
  <c r="AM764" i="43"/>
  <c r="AM443" i="43"/>
  <c r="AM877" i="43"/>
  <c r="AM739" i="43"/>
  <c r="AM395" i="43"/>
  <c r="AM641" i="43"/>
  <c r="AM248" i="43"/>
  <c r="AM189" i="43"/>
  <c r="AM89" i="43"/>
  <c r="AM541" i="43"/>
  <c r="AM230" i="43"/>
  <c r="AM602" i="43"/>
  <c r="AM258" i="43"/>
  <c r="AM451" i="43"/>
  <c r="AM391" i="43"/>
  <c r="AM697" i="43"/>
  <c r="AM191" i="43"/>
  <c r="AM555" i="43"/>
  <c r="AM499" i="43"/>
  <c r="AM550" i="43"/>
  <c r="AM677" i="43"/>
  <c r="AM489" i="43"/>
  <c r="AM325" i="43"/>
  <c r="AM632" i="43"/>
  <c r="AM482" i="43"/>
  <c r="AM526" i="43"/>
  <c r="AM128" i="43"/>
  <c r="AM48" i="43"/>
  <c r="AM118" i="43"/>
  <c r="AM469" i="43"/>
  <c r="AM649" i="43"/>
  <c r="AM143" i="43"/>
  <c r="AM402" i="43"/>
  <c r="AM5" i="43"/>
  <c r="AM18" i="43"/>
  <c r="AM481" i="43"/>
  <c r="AM220" i="43"/>
  <c r="AM252" i="43"/>
  <c r="AM113" i="43"/>
  <c r="AM784" i="43"/>
  <c r="AM925" i="43"/>
  <c r="AM920" i="43"/>
  <c r="AM564" i="43"/>
  <c r="AM709" i="43"/>
  <c r="AM749" i="43"/>
  <c r="AM288" i="43"/>
  <c r="AM936" i="43"/>
  <c r="AM817" i="43"/>
  <c r="AM929" i="43"/>
  <c r="AM819" i="43"/>
  <c r="AM928" i="43"/>
  <c r="AM896" i="43"/>
  <c r="AM842" i="43"/>
  <c r="AM933" i="43"/>
  <c r="AM773" i="43"/>
  <c r="AM782" i="43"/>
  <c r="AM780" i="43"/>
  <c r="AM580" i="43"/>
  <c r="AM623" i="43"/>
  <c r="AM865" i="43"/>
  <c r="AM847" i="43"/>
  <c r="AM638" i="43"/>
  <c r="AM836" i="43"/>
  <c r="AM357" i="43"/>
  <c r="AM909" i="43"/>
  <c r="AM856" i="43"/>
  <c r="AM611" i="43"/>
  <c r="AM843" i="43"/>
  <c r="AM710" i="43"/>
  <c r="AM460" i="43"/>
  <c r="AM330" i="43"/>
  <c r="AM734" i="43"/>
  <c r="AM287" i="43"/>
  <c r="AM807" i="43"/>
  <c r="AM463" i="43"/>
  <c r="AM104" i="43"/>
  <c r="AM456" i="43"/>
  <c r="AM874" i="43"/>
  <c r="AM665" i="43"/>
  <c r="AM705" i="43"/>
  <c r="AM542" i="43"/>
  <c r="AM241" i="43"/>
  <c r="AM464" i="43"/>
  <c r="AM694" i="43"/>
  <c r="AM565" i="43"/>
  <c r="AM72" i="43"/>
  <c r="AM23" i="43"/>
  <c r="AM671" i="43"/>
  <c r="AM599" i="43"/>
  <c r="AM294" i="43"/>
  <c r="AM598" i="43"/>
  <c r="AM507" i="43"/>
  <c r="AM137" i="43"/>
  <c r="AM506" i="43"/>
  <c r="AM431" i="43"/>
  <c r="AM246" i="43"/>
  <c r="AM203" i="43"/>
  <c r="AM100" i="43"/>
  <c r="AM60" i="43"/>
  <c r="AM545" i="43"/>
  <c r="AM13" i="43"/>
  <c r="AM24" i="43"/>
  <c r="AM209" i="43"/>
  <c r="AM789" i="43"/>
  <c r="AM717" i="43"/>
  <c r="AM823" i="43"/>
  <c r="AM196" i="43"/>
  <c r="AM373" i="43"/>
  <c r="AM932" i="43"/>
  <c r="AM338" i="43"/>
  <c r="AM759" i="43"/>
  <c r="AM808" i="43"/>
  <c r="AM746" i="43"/>
  <c r="AM832" i="43"/>
  <c r="AM853" i="43"/>
  <c r="AM721" i="43"/>
  <c r="AM718" i="43"/>
  <c r="AM628" i="43"/>
  <c r="AM916" i="43"/>
  <c r="AM879" i="43"/>
  <c r="AM523" i="43"/>
  <c r="AM403" i="43"/>
  <c r="AM859" i="43"/>
  <c r="AM584" i="43"/>
  <c r="AM334" i="43"/>
  <c r="AM912" i="43"/>
  <c r="AM299" i="43"/>
  <c r="AM900" i="43"/>
  <c r="AM741" i="43"/>
  <c r="AM725" i="43"/>
  <c r="AM401" i="43"/>
  <c r="AM785" i="43"/>
  <c r="AM367" i="43"/>
  <c r="AM539" i="43"/>
  <c r="AM303" i="43"/>
  <c r="AM183" i="43"/>
  <c r="AM410" i="43"/>
  <c r="AM321" i="43"/>
  <c r="AM587" i="43"/>
  <c r="AM353" i="43"/>
  <c r="AM551" i="43"/>
  <c r="AM417" i="43"/>
  <c r="AM340" i="43"/>
  <c r="AM194" i="43"/>
  <c r="AM437" i="43"/>
  <c r="AM439" i="43"/>
  <c r="AM561" i="43"/>
  <c r="AM381" i="43"/>
  <c r="AM225" i="43"/>
  <c r="AM163" i="43"/>
  <c r="AM213" i="43"/>
  <c r="AM857" i="43"/>
  <c r="AM701" i="43"/>
  <c r="AM591" i="43"/>
  <c r="AM577" i="43"/>
  <c r="AM307" i="43"/>
  <c r="AM29" i="43"/>
  <c r="AM566" i="43"/>
  <c r="AM397" i="43"/>
  <c r="AM251" i="43"/>
  <c r="AM167" i="43"/>
  <c r="AM171" i="43"/>
  <c r="AM519" i="43"/>
  <c r="AM351" i="43"/>
  <c r="AM477" i="43"/>
  <c r="AM25" i="43"/>
  <c r="AM83" i="43"/>
  <c r="AM12" i="43"/>
  <c r="AM47" i="43"/>
  <c r="AM642" i="43"/>
  <c r="AM291" i="43"/>
  <c r="AM30" i="43"/>
  <c r="AM136" i="43"/>
  <c r="AM182" i="43"/>
  <c r="AM7" i="43"/>
  <c r="AM788" i="43"/>
  <c r="AM508" i="43"/>
  <c r="AM27" i="43"/>
  <c r="AM640" i="43"/>
  <c r="AM388" i="43"/>
  <c r="AM662" i="43"/>
  <c r="AM689" i="43"/>
  <c r="AM750" i="43"/>
  <c r="AM266" i="43"/>
  <c r="AM329" i="43"/>
  <c r="AM822" i="43"/>
  <c r="AM147" i="43"/>
  <c r="AM273" i="43"/>
  <c r="AM38" i="43"/>
  <c r="AM621" i="43"/>
  <c r="AM518" i="43"/>
  <c r="AM245" i="43"/>
  <c r="AM398" i="43"/>
  <c r="AM331" i="43"/>
  <c r="AM262" i="43"/>
  <c r="AM160" i="43"/>
  <c r="AM35" i="43"/>
  <c r="AM324" i="43"/>
  <c r="AM895" i="43"/>
  <c r="AM39" i="43"/>
  <c r="AM45" i="43"/>
  <c r="AM345" i="43"/>
  <c r="AM217" i="43"/>
  <c r="AM617" i="43"/>
  <c r="AM453" i="43"/>
  <c r="AM237" i="43"/>
  <c r="AM28" i="43"/>
  <c r="AM601" i="43"/>
  <c r="AM524" i="43"/>
  <c r="AM109" i="43"/>
  <c r="AM268" i="43"/>
  <c r="AM169" i="43"/>
  <c r="AM54" i="43"/>
  <c r="AM514" i="43"/>
  <c r="AM309" i="43"/>
  <c r="AM243" i="43"/>
  <c r="AM177" i="43"/>
  <c r="AM934" i="43"/>
  <c r="AM49" i="43"/>
  <c r="AM11" i="43"/>
  <c r="AM164" i="43"/>
  <c r="AM811" i="43"/>
  <c r="AM605" i="43"/>
  <c r="AM570" i="43"/>
  <c r="AM517" i="43"/>
  <c r="AM336" i="43"/>
  <c r="AM661" i="43"/>
  <c r="AM654" i="43"/>
  <c r="AM585" i="43"/>
  <c r="AM181" i="43"/>
  <c r="AM687" i="43"/>
  <c r="AM574" i="43"/>
  <c r="AM271" i="43"/>
  <c r="AM212" i="43"/>
  <c r="AM692" i="43"/>
  <c r="AM537" i="43"/>
  <c r="AM173" i="43"/>
  <c r="AM249" i="43"/>
  <c r="AM75" i="43"/>
  <c r="AM231" i="43"/>
  <c r="AM483" i="43"/>
  <c r="AM216" i="43"/>
  <c r="AM827" i="43"/>
  <c r="AM891" i="43"/>
  <c r="AM880" i="43"/>
  <c r="AM457" i="43"/>
  <c r="AM582" i="43"/>
  <c r="AM754" i="43"/>
  <c r="AM922" i="43"/>
  <c r="AM682" i="43"/>
  <c r="AM458" i="43"/>
  <c r="AM421" i="43"/>
  <c r="AM204" i="43"/>
  <c r="AM530" i="43"/>
  <c r="AM267" i="43"/>
  <c r="AM867" i="43"/>
  <c r="AM919" i="43"/>
  <c r="AM804" i="43"/>
  <c r="AM893" i="43"/>
  <c r="AM889" i="43"/>
  <c r="AM866" i="43"/>
  <c r="AM588" i="43"/>
  <c r="AM890" i="43"/>
  <c r="AM365" i="43"/>
  <c r="AM568" i="43"/>
  <c r="AM695" i="43"/>
  <c r="AM634" i="43"/>
  <c r="AM487" i="43"/>
  <c r="AM490" i="43"/>
  <c r="AM535" i="43"/>
  <c r="AM774" i="43"/>
  <c r="AM660" i="43"/>
  <c r="AM538" i="43"/>
  <c r="AM549" i="43"/>
  <c r="AM862" i="43"/>
  <c r="AM915" i="43"/>
  <c r="AM860" i="43"/>
  <c r="AM742" i="43"/>
  <c r="AM899" i="43"/>
  <c r="AM809" i="43"/>
  <c r="AM772" i="43"/>
  <c r="AM802" i="43"/>
  <c r="AM818" i="43"/>
  <c r="AM646" i="43"/>
  <c r="AM918" i="43"/>
  <c r="AM670" i="43"/>
  <c r="AM505" i="43"/>
  <c r="AM926" i="43"/>
  <c r="AM902" i="43"/>
  <c r="AM923" i="43"/>
  <c r="AM882" i="43"/>
  <c r="AM830" i="43"/>
  <c r="AM930" i="43"/>
  <c r="AM753" i="43"/>
  <c r="AM894" i="43"/>
  <c r="AM796" i="43"/>
  <c r="AM837" i="43"/>
  <c r="AM708" i="43"/>
  <c r="AM600" i="43"/>
  <c r="AM892" i="43"/>
  <c r="AM871" i="43"/>
  <c r="AM747" i="43"/>
  <c r="AM854" i="43"/>
  <c r="AM797" i="43"/>
  <c r="AM841" i="43"/>
  <c r="AM786" i="43"/>
  <c r="AM516" i="43"/>
  <c r="AM260" i="43"/>
  <c r="AM722" i="43"/>
  <c r="AM627" i="43"/>
  <c r="AM656" i="43"/>
  <c r="AM791" i="43"/>
  <c r="AM799" i="43"/>
  <c r="AM614" i="43"/>
  <c r="AM140" i="43"/>
  <c r="AM440" i="43"/>
  <c r="AM175" i="43"/>
  <c r="AM637" i="43"/>
  <c r="AM407" i="43"/>
  <c r="AM374" i="43"/>
  <c r="AM924" i="43"/>
  <c r="AM702" i="43"/>
  <c r="AM625" i="43"/>
  <c r="AM207" i="43"/>
  <c r="AM730" i="43"/>
  <c r="AM444" i="43"/>
  <c r="AM597" i="43"/>
  <c r="AM578" i="43"/>
  <c r="AM467" i="43"/>
  <c r="AM446" i="43"/>
  <c r="AM218" i="43"/>
  <c r="AM66" i="43"/>
  <c r="AM366" i="43"/>
  <c r="AM63" i="43"/>
  <c r="AM280" i="43"/>
  <c r="AM714" i="43"/>
  <c r="AM931" i="43"/>
  <c r="AM335" i="43"/>
  <c r="AM115" i="43"/>
  <c r="AM186" i="43"/>
  <c r="AM302" i="43"/>
  <c r="AM78" i="43"/>
  <c r="AM9" i="43"/>
  <c r="AM42" i="43"/>
  <c r="AM235" i="43"/>
  <c r="AM255" i="43"/>
  <c r="AM552" i="43"/>
  <c r="AM375" i="43"/>
  <c r="AM274" i="43"/>
  <c r="AM34" i="43"/>
  <c r="AM92" i="43"/>
  <c r="P3" i="39"/>
  <c r="Q3" i="39" l="1"/>
  <c r="M594" i="1" l="1"/>
  <c r="O594" i="1" s="1"/>
  <c r="Q594" i="1" s="1"/>
  <c r="R594" i="1" s="1"/>
  <c r="M593" i="1"/>
  <c r="O593" i="1" s="1"/>
  <c r="Q593" i="1" s="1"/>
  <c r="R593" i="1" s="1"/>
  <c r="M592" i="1"/>
  <c r="O592" i="1" s="1"/>
  <c r="Q592" i="1" s="1"/>
  <c r="R592" i="1" s="1"/>
  <c r="M591" i="1"/>
  <c r="O591" i="1" s="1"/>
  <c r="Q591" i="1" s="1"/>
  <c r="R591" i="1" s="1"/>
  <c r="M590" i="1"/>
  <c r="O590" i="1" s="1"/>
  <c r="Q590" i="1" s="1"/>
  <c r="R590" i="1" s="1"/>
  <c r="M589" i="1"/>
  <c r="O589" i="1" s="1"/>
  <c r="Q589" i="1" s="1"/>
  <c r="R589" i="1" s="1"/>
  <c r="M585" i="1"/>
  <c r="O585" i="1" s="1"/>
  <c r="Q585" i="1" s="1"/>
  <c r="R585" i="1" s="1"/>
  <c r="M582" i="1"/>
  <c r="O582" i="1" s="1"/>
  <c r="Q582" i="1" s="1"/>
  <c r="R582" i="1" s="1"/>
  <c r="M581" i="1"/>
  <c r="O581" i="1" s="1"/>
  <c r="Q581" i="1" s="1"/>
  <c r="R581" i="1" s="1"/>
  <c r="M580" i="1"/>
  <c r="O580" i="1" s="1"/>
  <c r="Q580" i="1" s="1"/>
  <c r="R580" i="1" s="1"/>
  <c r="M579" i="1"/>
  <c r="O579" i="1" s="1"/>
  <c r="Q579" i="1" s="1"/>
  <c r="R579" i="1" s="1"/>
  <c r="M578" i="1"/>
  <c r="O578" i="1" s="1"/>
  <c r="Q578" i="1" s="1"/>
  <c r="R578" i="1" s="1"/>
  <c r="M577" i="1"/>
  <c r="O577" i="1" s="1"/>
  <c r="Q577" i="1" s="1"/>
  <c r="R577" i="1" s="1"/>
  <c r="M576" i="1"/>
  <c r="O576" i="1" s="1"/>
  <c r="Q576" i="1" s="1"/>
  <c r="R576" i="1" s="1"/>
  <c r="M575" i="1"/>
  <c r="O575" i="1" s="1"/>
  <c r="Q575" i="1" s="1"/>
  <c r="R575" i="1" s="1"/>
  <c r="M574" i="1"/>
  <c r="O574" i="1" s="1"/>
  <c r="Q574" i="1" s="1"/>
  <c r="R574" i="1" s="1"/>
  <c r="M573" i="1"/>
  <c r="O573" i="1" s="1"/>
  <c r="Q573" i="1" s="1"/>
  <c r="R573" i="1" s="1"/>
  <c r="M572" i="1"/>
  <c r="O572" i="1" s="1"/>
  <c r="Q572" i="1" s="1"/>
  <c r="R572" i="1" s="1"/>
  <c r="M571" i="1"/>
  <c r="O571" i="1" s="1"/>
  <c r="Q571" i="1" s="1"/>
  <c r="R571" i="1" s="1"/>
  <c r="M570" i="1"/>
  <c r="O570" i="1" s="1"/>
  <c r="Q570" i="1" s="1"/>
  <c r="R570" i="1" s="1"/>
  <c r="M569" i="1"/>
  <c r="O569" i="1" s="1"/>
  <c r="Q569" i="1" s="1"/>
  <c r="R569" i="1" s="1"/>
  <c r="M568" i="1"/>
  <c r="O568" i="1" s="1"/>
  <c r="Q568" i="1" s="1"/>
  <c r="R568" i="1" s="1"/>
  <c r="M567" i="1"/>
  <c r="O567" i="1" s="1"/>
  <c r="Q567" i="1" s="1"/>
  <c r="R567" i="1" s="1"/>
  <c r="M566" i="1"/>
  <c r="O566" i="1" s="1"/>
  <c r="Q566" i="1" s="1"/>
  <c r="R566" i="1" s="1"/>
  <c r="M565" i="1"/>
  <c r="O565" i="1" s="1"/>
  <c r="Q565" i="1" s="1"/>
  <c r="R565" i="1" s="1"/>
  <c r="M564" i="1"/>
  <c r="O564" i="1" s="1"/>
  <c r="Q564" i="1" s="1"/>
  <c r="R564" i="1" s="1"/>
  <c r="M563" i="1"/>
  <c r="O563" i="1" s="1"/>
  <c r="Q563" i="1" s="1"/>
  <c r="R563" i="1" s="1"/>
  <c r="M562" i="1"/>
  <c r="O562" i="1" s="1"/>
  <c r="Q562" i="1" s="1"/>
  <c r="R562" i="1" s="1"/>
  <c r="M561" i="1"/>
  <c r="O561" i="1" s="1"/>
  <c r="Q561" i="1" s="1"/>
  <c r="R561" i="1" s="1"/>
  <c r="M560" i="1"/>
  <c r="O560" i="1" s="1"/>
  <c r="Q560" i="1" s="1"/>
  <c r="R560" i="1" s="1"/>
  <c r="M542" i="1"/>
  <c r="O542" i="1" s="1"/>
  <c r="Q542" i="1" s="1"/>
  <c r="R542" i="1" s="1"/>
  <c r="M541" i="1"/>
  <c r="O541" i="1" s="1"/>
  <c r="Q541" i="1" s="1"/>
  <c r="R541" i="1" s="1"/>
  <c r="M536" i="1"/>
  <c r="O536" i="1" s="1"/>
  <c r="Q536" i="1" s="1"/>
  <c r="R536" i="1" s="1"/>
  <c r="M534" i="1"/>
  <c r="O534" i="1" s="1"/>
  <c r="Q534" i="1" s="1"/>
  <c r="R534" i="1" s="1"/>
  <c r="M533" i="1"/>
  <c r="O533" i="1" s="1"/>
  <c r="Q533" i="1" s="1"/>
  <c r="R533" i="1" s="1"/>
  <c r="M529" i="1"/>
  <c r="O529" i="1" s="1"/>
  <c r="Q529" i="1" s="1"/>
  <c r="R529" i="1" s="1"/>
  <c r="M527" i="1"/>
  <c r="O527" i="1" s="1"/>
  <c r="Q527" i="1" s="1"/>
  <c r="R527" i="1" s="1"/>
  <c r="M526" i="1"/>
  <c r="O526" i="1" s="1"/>
  <c r="Q526" i="1" s="1"/>
  <c r="R526" i="1" s="1"/>
  <c r="M508" i="1"/>
  <c r="O508" i="1" s="1"/>
  <c r="Q508" i="1" s="1"/>
  <c r="R508" i="1" s="1"/>
  <c r="M507" i="1"/>
  <c r="O507" i="1" s="1"/>
  <c r="Q507" i="1" s="1"/>
  <c r="R507" i="1" s="1"/>
  <c r="M506" i="1"/>
  <c r="O506" i="1" s="1"/>
  <c r="Q506" i="1" s="1"/>
  <c r="R506" i="1" s="1"/>
  <c r="M505" i="1"/>
  <c r="O505" i="1" s="1"/>
  <c r="Q505" i="1" s="1"/>
  <c r="R505" i="1" s="1"/>
  <c r="M504" i="1"/>
  <c r="O504" i="1" s="1"/>
  <c r="Q504" i="1" s="1"/>
  <c r="R504" i="1" s="1"/>
  <c r="M503" i="1"/>
  <c r="O503" i="1" s="1"/>
  <c r="Q503" i="1" s="1"/>
  <c r="R503" i="1" s="1"/>
  <c r="M502" i="1"/>
  <c r="O502" i="1" s="1"/>
  <c r="Q502" i="1" s="1"/>
  <c r="R502" i="1" s="1"/>
  <c r="M501" i="1"/>
  <c r="O501" i="1" s="1"/>
  <c r="Q501" i="1" s="1"/>
  <c r="R501" i="1" s="1"/>
  <c r="M500" i="1"/>
  <c r="O500" i="1" s="1"/>
  <c r="Q500" i="1" s="1"/>
  <c r="R500" i="1" s="1"/>
  <c r="M499" i="1"/>
  <c r="O499" i="1" s="1"/>
  <c r="Q499" i="1" s="1"/>
  <c r="R499" i="1" s="1"/>
  <c r="M498" i="1"/>
  <c r="O498" i="1" s="1"/>
  <c r="Q498" i="1" s="1"/>
  <c r="R498" i="1" s="1"/>
  <c r="M497" i="1"/>
  <c r="O497" i="1" s="1"/>
  <c r="Q497" i="1" s="1"/>
  <c r="R497" i="1" s="1"/>
  <c r="M496" i="1"/>
  <c r="O496" i="1" s="1"/>
  <c r="Q496" i="1" s="1"/>
  <c r="R496" i="1" s="1"/>
  <c r="M495" i="1"/>
  <c r="O495" i="1" s="1"/>
  <c r="Q495" i="1" s="1"/>
  <c r="R495" i="1" s="1"/>
  <c r="M341" i="1"/>
  <c r="O341" i="1" s="1"/>
  <c r="Q341" i="1" s="1"/>
  <c r="R341" i="1" s="1"/>
  <c r="M489" i="1"/>
  <c r="O489" i="1" s="1"/>
  <c r="Q489" i="1" s="1"/>
  <c r="R489" i="1" s="1"/>
  <c r="M488" i="1"/>
  <c r="O488" i="1" s="1"/>
  <c r="Q488" i="1" s="1"/>
  <c r="R488" i="1" s="1"/>
  <c r="M487" i="1"/>
  <c r="O487" i="1" s="1"/>
  <c r="Q487" i="1" s="1"/>
  <c r="R487" i="1" s="1"/>
  <c r="M486" i="1"/>
  <c r="O486" i="1" s="1"/>
  <c r="Q486" i="1" s="1"/>
  <c r="R486" i="1" s="1"/>
  <c r="M485" i="1"/>
  <c r="O485" i="1" s="1"/>
  <c r="Q485" i="1" s="1"/>
  <c r="R485" i="1" s="1"/>
  <c r="M484" i="1"/>
  <c r="O484" i="1" s="1"/>
  <c r="Q484" i="1" s="1"/>
  <c r="R484" i="1" s="1"/>
  <c r="M483" i="1"/>
  <c r="O483" i="1" s="1"/>
  <c r="Q483" i="1" s="1"/>
  <c r="R483" i="1" s="1"/>
  <c r="M438" i="1"/>
  <c r="O438" i="1" s="1"/>
  <c r="Q438" i="1" s="1"/>
  <c r="R438" i="1" s="1"/>
  <c r="M472" i="1"/>
  <c r="O472" i="1" s="1"/>
  <c r="Q472" i="1" s="1"/>
  <c r="R472" i="1" s="1"/>
  <c r="M471" i="1"/>
  <c r="O471" i="1" s="1"/>
  <c r="Q471" i="1" s="1"/>
  <c r="R471" i="1" s="1"/>
  <c r="M469" i="1"/>
  <c r="O469" i="1" s="1"/>
  <c r="Q469" i="1" s="1"/>
  <c r="R469" i="1" s="1"/>
  <c r="M468" i="1"/>
  <c r="O468" i="1" s="1"/>
  <c r="Q468" i="1" s="1"/>
  <c r="R468" i="1" s="1"/>
  <c r="M467" i="1"/>
  <c r="O467" i="1" s="1"/>
  <c r="Q467" i="1" s="1"/>
  <c r="R467" i="1" s="1"/>
  <c r="M466" i="1"/>
  <c r="O466" i="1" s="1"/>
  <c r="Q466" i="1" s="1"/>
  <c r="R466" i="1" s="1"/>
  <c r="M465" i="1"/>
  <c r="O465" i="1" s="1"/>
  <c r="Q465" i="1" s="1"/>
  <c r="R465" i="1" s="1"/>
  <c r="M464" i="1"/>
  <c r="O464" i="1" s="1"/>
  <c r="Q464" i="1" s="1"/>
  <c r="R464" i="1" s="1"/>
  <c r="M463" i="1"/>
  <c r="O463" i="1" s="1"/>
  <c r="Q463" i="1" s="1"/>
  <c r="R463" i="1" s="1"/>
  <c r="M461" i="1"/>
  <c r="O461" i="1" s="1"/>
  <c r="Q461" i="1" s="1"/>
  <c r="R461" i="1" s="1"/>
  <c r="M460" i="1"/>
  <c r="O460" i="1" s="1"/>
  <c r="Q460" i="1" s="1"/>
  <c r="R460" i="1" s="1"/>
  <c r="M450" i="1"/>
  <c r="O450" i="1" s="1"/>
  <c r="Q450" i="1" s="1"/>
  <c r="R450" i="1" s="1"/>
  <c r="M449" i="1"/>
  <c r="O449" i="1" s="1"/>
  <c r="Q449" i="1" s="1"/>
  <c r="R449" i="1" s="1"/>
  <c r="M448" i="1"/>
  <c r="O448" i="1" s="1"/>
  <c r="Q448" i="1" s="1"/>
  <c r="R448" i="1" s="1"/>
  <c r="M447" i="1"/>
  <c r="O447" i="1" s="1"/>
  <c r="Q447" i="1" s="1"/>
  <c r="R447" i="1" s="1"/>
  <c r="M446" i="1"/>
  <c r="O446" i="1" s="1"/>
  <c r="Q446" i="1" s="1"/>
  <c r="R446" i="1" s="1"/>
  <c r="M445" i="1"/>
  <c r="O445" i="1" s="1"/>
  <c r="Q445" i="1" s="1"/>
  <c r="R445" i="1" s="1"/>
  <c r="M444" i="1"/>
  <c r="O444" i="1" s="1"/>
  <c r="Q444" i="1" s="1"/>
  <c r="R444" i="1" s="1"/>
  <c r="M443" i="1"/>
  <c r="O443" i="1" s="1"/>
  <c r="Q443" i="1" s="1"/>
  <c r="R443" i="1" s="1"/>
  <c r="M441" i="1"/>
  <c r="O441" i="1" s="1"/>
  <c r="Q441" i="1" s="1"/>
  <c r="R441" i="1" s="1"/>
  <c r="M440" i="1"/>
  <c r="O440" i="1" s="1"/>
  <c r="Q440" i="1" s="1"/>
  <c r="R440" i="1" s="1"/>
  <c r="M437" i="1"/>
  <c r="O437" i="1" s="1"/>
  <c r="Q437" i="1" s="1"/>
  <c r="R437" i="1" s="1"/>
  <c r="M410" i="1"/>
  <c r="O410" i="1" s="1"/>
  <c r="Q410" i="1" s="1"/>
  <c r="R410" i="1" s="1"/>
  <c r="M409" i="1"/>
  <c r="O409" i="1" s="1"/>
  <c r="Q409" i="1" s="1"/>
  <c r="R409" i="1" s="1"/>
  <c r="M408" i="1"/>
  <c r="O408" i="1" s="1"/>
  <c r="Q408" i="1" s="1"/>
  <c r="R408" i="1" s="1"/>
  <c r="M405" i="1"/>
  <c r="O405" i="1" s="1"/>
  <c r="Q405" i="1" s="1"/>
  <c r="R405" i="1" s="1"/>
  <c r="M404" i="1"/>
  <c r="O404" i="1" s="1"/>
  <c r="Q404" i="1" s="1"/>
  <c r="R404" i="1" s="1"/>
  <c r="M383" i="1"/>
  <c r="O383" i="1" s="1"/>
  <c r="Q383" i="1" s="1"/>
  <c r="R383" i="1" s="1"/>
  <c r="M382" i="1"/>
  <c r="O382" i="1" s="1"/>
  <c r="Q382" i="1" s="1"/>
  <c r="R382" i="1" s="1"/>
  <c r="M381" i="1"/>
  <c r="O381" i="1" s="1"/>
  <c r="Q381" i="1" s="1"/>
  <c r="R381" i="1" s="1"/>
  <c r="M380" i="1"/>
  <c r="O380" i="1" s="1"/>
  <c r="Q380" i="1" s="1"/>
  <c r="R380" i="1" s="1"/>
  <c r="M379" i="1"/>
  <c r="O379" i="1" s="1"/>
  <c r="Q379" i="1" s="1"/>
  <c r="R379" i="1" s="1"/>
  <c r="M378" i="1"/>
  <c r="O378" i="1" s="1"/>
  <c r="Q378" i="1" s="1"/>
  <c r="R378" i="1" s="1"/>
  <c r="M377" i="1"/>
  <c r="O377" i="1" s="1"/>
  <c r="Q377" i="1" s="1"/>
  <c r="R377" i="1" s="1"/>
  <c r="M376" i="1"/>
  <c r="O376" i="1" s="1"/>
  <c r="Q376" i="1" s="1"/>
  <c r="R376" i="1" s="1"/>
  <c r="M375" i="1"/>
  <c r="O375" i="1" s="1"/>
  <c r="Q375" i="1" s="1"/>
  <c r="R375" i="1" s="1"/>
  <c r="M374" i="1"/>
  <c r="O374" i="1" s="1"/>
  <c r="Q374" i="1" s="1"/>
  <c r="R374" i="1" s="1"/>
  <c r="M373" i="1"/>
  <c r="O373" i="1" s="1"/>
  <c r="Q373" i="1" s="1"/>
  <c r="R373" i="1" s="1"/>
  <c r="M371" i="1"/>
  <c r="O371" i="1" s="1"/>
  <c r="Q371" i="1" s="1"/>
  <c r="R371" i="1" s="1"/>
  <c r="M370" i="1"/>
  <c r="O370" i="1" s="1"/>
  <c r="Q370" i="1" s="1"/>
  <c r="R370" i="1" s="1"/>
  <c r="M369" i="1"/>
  <c r="O369" i="1" s="1"/>
  <c r="Q369" i="1" s="1"/>
  <c r="R369" i="1" s="1"/>
  <c r="M368" i="1"/>
  <c r="O368" i="1" s="1"/>
  <c r="Q368" i="1" s="1"/>
  <c r="R368" i="1" s="1"/>
  <c r="M367" i="1"/>
  <c r="O367" i="1" s="1"/>
  <c r="Q367" i="1" s="1"/>
  <c r="R367" i="1" s="1"/>
  <c r="M366" i="1"/>
  <c r="O366" i="1" s="1"/>
  <c r="Q366" i="1" s="1"/>
  <c r="R366" i="1" s="1"/>
  <c r="M365" i="1"/>
  <c r="O365" i="1" s="1"/>
  <c r="Q365" i="1" s="1"/>
  <c r="R365" i="1" s="1"/>
  <c r="M364" i="1"/>
  <c r="O364" i="1" s="1"/>
  <c r="Q364" i="1" s="1"/>
  <c r="R364" i="1" s="1"/>
  <c r="M363" i="1"/>
  <c r="O363" i="1" s="1"/>
  <c r="Q363" i="1" s="1"/>
  <c r="R363" i="1" s="1"/>
  <c r="M362" i="1"/>
  <c r="O362" i="1" s="1"/>
  <c r="Q362" i="1" s="1"/>
  <c r="R362" i="1" s="1"/>
  <c r="M419" i="1"/>
  <c r="O419" i="1" s="1"/>
  <c r="Q419" i="1" s="1"/>
  <c r="R419" i="1" s="1"/>
  <c r="M418" i="1"/>
  <c r="O418" i="1" s="1"/>
  <c r="Q418" i="1" s="1"/>
  <c r="R418" i="1" s="1"/>
  <c r="M338" i="1"/>
  <c r="O338" i="1" s="1"/>
  <c r="Q338" i="1" s="1"/>
  <c r="R338" i="1" s="1"/>
  <c r="M337" i="1"/>
  <c r="O337" i="1" s="1"/>
  <c r="Q337" i="1" s="1"/>
  <c r="R337" i="1" s="1"/>
  <c r="M336" i="1"/>
  <c r="O336" i="1" s="1"/>
  <c r="Q336" i="1" s="1"/>
  <c r="R336" i="1" s="1"/>
  <c r="M335" i="1"/>
  <c r="O335" i="1" s="1"/>
  <c r="Q335" i="1" s="1"/>
  <c r="R335" i="1" s="1"/>
  <c r="M334" i="1"/>
  <c r="O334" i="1" s="1"/>
  <c r="Q334" i="1" s="1"/>
  <c r="R334" i="1" s="1"/>
  <c r="M333" i="1"/>
  <c r="O333" i="1" s="1"/>
  <c r="Q333" i="1" s="1"/>
  <c r="R333" i="1" s="1"/>
  <c r="M332" i="1"/>
  <c r="O332" i="1" s="1"/>
  <c r="Q332" i="1" s="1"/>
  <c r="R332" i="1" s="1"/>
  <c r="M331" i="1"/>
  <c r="O331" i="1" s="1"/>
  <c r="Q331" i="1" s="1"/>
  <c r="R331" i="1" s="1"/>
  <c r="M328" i="1"/>
  <c r="O328" i="1" s="1"/>
  <c r="Q328" i="1" s="1"/>
  <c r="R328" i="1" s="1"/>
  <c r="M327" i="1"/>
  <c r="O327" i="1" s="1"/>
  <c r="Q327" i="1" s="1"/>
  <c r="R327" i="1" s="1"/>
  <c r="M326" i="1"/>
  <c r="O326" i="1" s="1"/>
  <c r="Q326" i="1" s="1"/>
  <c r="R326" i="1" s="1"/>
  <c r="M325" i="1"/>
  <c r="O325" i="1" s="1"/>
  <c r="Q325" i="1" s="1"/>
  <c r="R325" i="1" s="1"/>
  <c r="M324" i="1"/>
  <c r="O324" i="1" s="1"/>
  <c r="Q324" i="1" s="1"/>
  <c r="R324" i="1" s="1"/>
  <c r="M323" i="1"/>
  <c r="O323" i="1" s="1"/>
  <c r="Q323" i="1" s="1"/>
  <c r="R323" i="1" s="1"/>
  <c r="M322" i="1"/>
  <c r="O322" i="1" s="1"/>
  <c r="Q322" i="1" s="1"/>
  <c r="R322" i="1" s="1"/>
  <c r="M321" i="1"/>
  <c r="O321" i="1" s="1"/>
  <c r="Q321" i="1" s="1"/>
  <c r="R321" i="1" s="1"/>
  <c r="M320" i="1"/>
  <c r="O320" i="1" s="1"/>
  <c r="Q320" i="1" s="1"/>
  <c r="R320" i="1" s="1"/>
  <c r="M319" i="1"/>
  <c r="O319" i="1" s="1"/>
  <c r="Q319" i="1" s="1"/>
  <c r="R319" i="1" s="1"/>
  <c r="M318" i="1"/>
  <c r="O318" i="1" s="1"/>
  <c r="Q318" i="1" s="1"/>
  <c r="R318" i="1" s="1"/>
  <c r="M317" i="1"/>
  <c r="O317" i="1" s="1"/>
  <c r="Q317" i="1" s="1"/>
  <c r="R317" i="1" s="1"/>
  <c r="M316" i="1"/>
  <c r="O316" i="1" s="1"/>
  <c r="Q316" i="1" s="1"/>
  <c r="R316" i="1" s="1"/>
  <c r="M315" i="1"/>
  <c r="O315" i="1" s="1"/>
  <c r="Q315" i="1" s="1"/>
  <c r="R315" i="1" s="1"/>
  <c r="M314" i="1"/>
  <c r="O314" i="1" s="1"/>
  <c r="Q314" i="1" s="1"/>
  <c r="R314" i="1" s="1"/>
  <c r="M291" i="1"/>
  <c r="O291" i="1" s="1"/>
  <c r="Q291" i="1" s="1"/>
  <c r="R291" i="1" s="1"/>
  <c r="M290" i="1"/>
  <c r="O290" i="1" s="1"/>
  <c r="Q290" i="1" s="1"/>
  <c r="R290" i="1" s="1"/>
  <c r="M289" i="1"/>
  <c r="O289" i="1" s="1"/>
  <c r="Q289" i="1" s="1"/>
  <c r="R289" i="1" s="1"/>
  <c r="M288" i="1"/>
  <c r="O288" i="1" s="1"/>
  <c r="Q288" i="1" s="1"/>
  <c r="R288" i="1" s="1"/>
  <c r="M287" i="1"/>
  <c r="O287" i="1" s="1"/>
  <c r="Q287" i="1" s="1"/>
  <c r="R287" i="1" s="1"/>
  <c r="M286" i="1"/>
  <c r="O286" i="1" s="1"/>
  <c r="Q286" i="1" s="1"/>
  <c r="R286" i="1" s="1"/>
  <c r="M285" i="1"/>
  <c r="O285" i="1" s="1"/>
  <c r="Q285" i="1" s="1"/>
  <c r="R285" i="1" s="1"/>
  <c r="M284" i="1"/>
  <c r="O284" i="1" s="1"/>
  <c r="Q284" i="1" s="1"/>
  <c r="R284" i="1" s="1"/>
  <c r="M283" i="1"/>
  <c r="O283" i="1" s="1"/>
  <c r="Q283" i="1" s="1"/>
  <c r="R283" i="1" s="1"/>
  <c r="M282" i="1"/>
  <c r="O282" i="1" s="1"/>
  <c r="Q282" i="1" s="1"/>
  <c r="R282" i="1" s="1"/>
  <c r="M281" i="1"/>
  <c r="O281" i="1" s="1"/>
  <c r="Q281" i="1" s="1"/>
  <c r="R281" i="1" s="1"/>
  <c r="M280" i="1"/>
  <c r="O280" i="1" s="1"/>
  <c r="Q280" i="1" s="1"/>
  <c r="R280" i="1" s="1"/>
  <c r="M279" i="1"/>
  <c r="O279" i="1" s="1"/>
  <c r="Q279" i="1" s="1"/>
  <c r="R279" i="1" s="1"/>
  <c r="M278" i="1"/>
  <c r="O278" i="1" s="1"/>
  <c r="Q278" i="1" s="1"/>
  <c r="R278" i="1" s="1"/>
  <c r="M277" i="1"/>
  <c r="O277" i="1" s="1"/>
  <c r="Q277" i="1" s="1"/>
  <c r="R277" i="1" s="1"/>
  <c r="M276" i="1"/>
  <c r="O276" i="1" s="1"/>
  <c r="Q276" i="1" s="1"/>
  <c r="R276" i="1" s="1"/>
  <c r="M273" i="1"/>
  <c r="O273" i="1" s="1"/>
  <c r="Q273" i="1" s="1"/>
  <c r="R273" i="1" s="1"/>
  <c r="M272" i="1"/>
  <c r="O272" i="1" s="1"/>
  <c r="Q272" i="1" s="1"/>
  <c r="R272" i="1" s="1"/>
  <c r="M271" i="1"/>
  <c r="O271" i="1" s="1"/>
  <c r="Q271" i="1" s="1"/>
  <c r="R271" i="1" s="1"/>
  <c r="M270" i="1"/>
  <c r="O270" i="1" s="1"/>
  <c r="Q270" i="1" s="1"/>
  <c r="R270" i="1" s="1"/>
  <c r="M269" i="1"/>
  <c r="O269" i="1" s="1"/>
  <c r="Q269" i="1" s="1"/>
  <c r="R269" i="1" s="1"/>
  <c r="M268" i="1"/>
  <c r="O268" i="1" s="1"/>
  <c r="Q268" i="1" s="1"/>
  <c r="R268" i="1" s="1"/>
  <c r="M261" i="1"/>
  <c r="O261" i="1" s="1"/>
  <c r="Q261" i="1" s="1"/>
  <c r="R261" i="1" s="1"/>
  <c r="M256" i="1"/>
  <c r="O256" i="1" s="1"/>
  <c r="Q256" i="1" s="1"/>
  <c r="R256" i="1" s="1"/>
  <c r="M255" i="1"/>
  <c r="O255" i="1" s="1"/>
  <c r="Q255" i="1" s="1"/>
  <c r="R255" i="1" s="1"/>
  <c r="M254" i="1"/>
  <c r="O254" i="1" s="1"/>
  <c r="Q254" i="1" s="1"/>
  <c r="R254" i="1" s="1"/>
  <c r="M249" i="1"/>
  <c r="O249" i="1" s="1"/>
  <c r="Q249" i="1" s="1"/>
  <c r="R249" i="1" s="1"/>
  <c r="M248" i="1"/>
  <c r="O248" i="1" s="1"/>
  <c r="Q248" i="1" s="1"/>
  <c r="R248" i="1" s="1"/>
  <c r="M247" i="1"/>
  <c r="O247" i="1" s="1"/>
  <c r="Q247" i="1" s="1"/>
  <c r="R247" i="1" s="1"/>
  <c r="M246" i="1"/>
  <c r="O246" i="1" s="1"/>
  <c r="Q246" i="1" s="1"/>
  <c r="R246" i="1" s="1"/>
  <c r="M228" i="1"/>
  <c r="O228" i="1" s="1"/>
  <c r="Q228" i="1" s="1"/>
  <c r="R228" i="1" s="1"/>
  <c r="M227" i="1"/>
  <c r="O227" i="1" s="1"/>
  <c r="Q227" i="1" s="1"/>
  <c r="R227" i="1" s="1"/>
  <c r="M226" i="1"/>
  <c r="O226" i="1" s="1"/>
  <c r="Q226" i="1" s="1"/>
  <c r="R226" i="1" s="1"/>
  <c r="M224" i="1"/>
  <c r="O224" i="1" s="1"/>
  <c r="Q224" i="1" s="1"/>
  <c r="R224" i="1" s="1"/>
  <c r="M223" i="1"/>
  <c r="O223" i="1" s="1"/>
  <c r="Q223" i="1" s="1"/>
  <c r="R223" i="1" s="1"/>
  <c r="M221" i="1"/>
  <c r="O221" i="1" s="1"/>
  <c r="Q221" i="1" s="1"/>
  <c r="R221" i="1" s="1"/>
  <c r="M220" i="1"/>
  <c r="O220" i="1" s="1"/>
  <c r="Q220" i="1" s="1"/>
  <c r="R220" i="1" s="1"/>
  <c r="M219" i="1"/>
  <c r="O219" i="1" s="1"/>
  <c r="Q219" i="1" s="1"/>
  <c r="R219" i="1" s="1"/>
  <c r="M218" i="1"/>
  <c r="O218" i="1" s="1"/>
  <c r="Q218" i="1" s="1"/>
  <c r="R218" i="1" s="1"/>
  <c r="M217" i="1"/>
  <c r="O217" i="1" s="1"/>
  <c r="Q217" i="1" s="1"/>
  <c r="R217" i="1" s="1"/>
  <c r="M216" i="1"/>
  <c r="O216" i="1" s="1"/>
  <c r="Q216" i="1" s="1"/>
  <c r="R216" i="1" s="1"/>
  <c r="M215" i="1"/>
  <c r="O215" i="1" s="1"/>
  <c r="Q215" i="1" s="1"/>
  <c r="R215" i="1" s="1"/>
  <c r="M214" i="1"/>
  <c r="O214" i="1" s="1"/>
  <c r="Q214" i="1" s="1"/>
  <c r="R214" i="1" s="1"/>
  <c r="M213" i="1"/>
  <c r="O213" i="1" s="1"/>
  <c r="Q213" i="1" s="1"/>
  <c r="R213" i="1" s="1"/>
  <c r="M211" i="1"/>
  <c r="O211" i="1" s="1"/>
  <c r="Q211" i="1" s="1"/>
  <c r="R211" i="1" s="1"/>
  <c r="M210" i="1"/>
  <c r="O210" i="1" s="1"/>
  <c r="Q210" i="1" s="1"/>
  <c r="R210" i="1" s="1"/>
  <c r="M209" i="1"/>
  <c r="O209" i="1" s="1"/>
  <c r="Q209" i="1" s="1"/>
  <c r="R209" i="1" s="1"/>
  <c r="M208" i="1"/>
  <c r="O208" i="1" s="1"/>
  <c r="Q208" i="1" s="1"/>
  <c r="R208" i="1" s="1"/>
  <c r="M207" i="1"/>
  <c r="O207" i="1" s="1"/>
  <c r="Q207" i="1" s="1"/>
  <c r="R207" i="1" s="1"/>
  <c r="M206" i="1"/>
  <c r="O206" i="1" s="1"/>
  <c r="Q206" i="1" s="1"/>
  <c r="R206" i="1" s="1"/>
  <c r="M205" i="1"/>
  <c r="O205" i="1" s="1"/>
  <c r="Q205" i="1" s="1"/>
  <c r="R205" i="1" s="1"/>
  <c r="M204" i="1"/>
  <c r="O204" i="1" s="1"/>
  <c r="Q204" i="1" s="1"/>
  <c r="R204" i="1" s="1"/>
  <c r="C59" i="1"/>
  <c r="E59" i="1"/>
  <c r="M59" i="1"/>
  <c r="O59" i="1" s="1"/>
  <c r="Q59" i="1" s="1"/>
  <c r="R59" i="1" s="1"/>
  <c r="Z59" i="1" l="1"/>
  <c r="AC59" i="1"/>
  <c r="AF59" i="1"/>
  <c r="C573" i="1"/>
  <c r="C574" i="1"/>
  <c r="C575" i="1"/>
  <c r="C576" i="1"/>
  <c r="C577" i="1"/>
  <c r="C578" i="1"/>
  <c r="C579" i="1"/>
  <c r="E573" i="1"/>
  <c r="E574" i="1"/>
  <c r="E575" i="1"/>
  <c r="E576" i="1"/>
  <c r="E577" i="1"/>
  <c r="E578" i="1"/>
  <c r="E579" i="1"/>
  <c r="C569" i="1"/>
  <c r="C570" i="1"/>
  <c r="C571" i="1"/>
  <c r="E569" i="1"/>
  <c r="E570" i="1"/>
  <c r="E571" i="1"/>
  <c r="C568" i="1"/>
  <c r="C572" i="1"/>
  <c r="E568" i="1"/>
  <c r="E572" i="1"/>
  <c r="C561" i="1"/>
  <c r="C562" i="1"/>
  <c r="C563" i="1"/>
  <c r="E561" i="1"/>
  <c r="E562" i="1"/>
  <c r="E563" i="1"/>
  <c r="C564" i="1"/>
  <c r="C565" i="1"/>
  <c r="C566" i="1"/>
  <c r="E564" i="1"/>
  <c r="E565" i="1"/>
  <c r="E566" i="1"/>
  <c r="C567" i="1"/>
  <c r="E567" i="1"/>
  <c r="C380" i="1"/>
  <c r="E380" i="1"/>
  <c r="C381" i="1"/>
  <c r="E381" i="1"/>
  <c r="AM59" i="1" l="1"/>
  <c r="AF576" i="1"/>
  <c r="Z576" i="1"/>
  <c r="AF575" i="1"/>
  <c r="Z575" i="1"/>
  <c r="AC576" i="1"/>
  <c r="AC575" i="1"/>
  <c r="Z578" i="1"/>
  <c r="AF578" i="1"/>
  <c r="AC578" i="1"/>
  <c r="Z577" i="1"/>
  <c r="AF577" i="1"/>
  <c r="AC577" i="1"/>
  <c r="Z574" i="1"/>
  <c r="AF574" i="1"/>
  <c r="AC574" i="1"/>
  <c r="Z573" i="1"/>
  <c r="AF573" i="1"/>
  <c r="AC573" i="1"/>
  <c r="AC579" i="1"/>
  <c r="AF579" i="1"/>
  <c r="Z579" i="1"/>
  <c r="AF571" i="1"/>
  <c r="AC571" i="1"/>
  <c r="Z571" i="1"/>
  <c r="AF570" i="1"/>
  <c r="Z570" i="1"/>
  <c r="AC570" i="1"/>
  <c r="AF569" i="1"/>
  <c r="AC569" i="1"/>
  <c r="Z569" i="1"/>
  <c r="Z572" i="1"/>
  <c r="Z568" i="1"/>
  <c r="AC568" i="1"/>
  <c r="AF572" i="1"/>
  <c r="AF568" i="1"/>
  <c r="AC572" i="1"/>
  <c r="AF563" i="1"/>
  <c r="Z563" i="1"/>
  <c r="AC563" i="1"/>
  <c r="AF562" i="1"/>
  <c r="Z562" i="1"/>
  <c r="AC562" i="1"/>
  <c r="AF561" i="1"/>
  <c r="Z561" i="1"/>
  <c r="AC561" i="1"/>
  <c r="AF566" i="1"/>
  <c r="Z566" i="1"/>
  <c r="AC566" i="1"/>
  <c r="Z565" i="1"/>
  <c r="AF565" i="1"/>
  <c r="AC565" i="1"/>
  <c r="AF564" i="1"/>
  <c r="Z564" i="1"/>
  <c r="AC564" i="1"/>
  <c r="AF567" i="1"/>
  <c r="Z567" i="1"/>
  <c r="AC567" i="1"/>
  <c r="AC380" i="1"/>
  <c r="Z380" i="1"/>
  <c r="AF380" i="1"/>
  <c r="Z381" i="1"/>
  <c r="AC381" i="1"/>
  <c r="AF381" i="1"/>
  <c r="V6" i="3"/>
  <c r="V7" i="3"/>
  <c r="V8" i="3"/>
  <c r="V9" i="3"/>
  <c r="V10" i="3"/>
  <c r="V11" i="3"/>
  <c r="V12" i="3"/>
  <c r="V13" i="3"/>
  <c r="V14" i="3"/>
  <c r="V15" i="3"/>
  <c r="V18" i="3"/>
  <c r="V19" i="3"/>
  <c r="V20" i="3"/>
  <c r="V21" i="3"/>
  <c r="V25" i="3"/>
  <c r="V26" i="3"/>
  <c r="V27" i="3"/>
  <c r="V28" i="3"/>
  <c r="V29" i="3"/>
  <c r="V30" i="3"/>
  <c r="V31" i="3"/>
  <c r="V32" i="3"/>
  <c r="V34" i="3"/>
  <c r="V35" i="3"/>
  <c r="V38" i="3"/>
  <c r="V39" i="3"/>
  <c r="V40" i="3"/>
  <c r="V41" i="3"/>
  <c r="V42" i="3"/>
  <c r="V44" i="3"/>
  <c r="V46" i="3"/>
  <c r="V47" i="3"/>
  <c r="V48" i="3"/>
  <c r="V49" i="3"/>
  <c r="V51" i="3"/>
  <c r="V52" i="3"/>
  <c r="V54" i="3"/>
  <c r="V55" i="3"/>
  <c r="V56" i="3"/>
  <c r="V57" i="3"/>
  <c r="V58" i="3"/>
  <c r="V59" i="3"/>
  <c r="V60" i="3"/>
  <c r="V63" i="3"/>
  <c r="V64" i="3"/>
  <c r="V66" i="3"/>
  <c r="V68" i="3"/>
  <c r="V69" i="3"/>
  <c r="V70" i="3"/>
  <c r="V71" i="3"/>
  <c r="V72" i="3"/>
  <c r="V73" i="3"/>
  <c r="V74" i="3"/>
  <c r="V75" i="3"/>
  <c r="V76" i="3"/>
  <c r="W6" i="3"/>
  <c r="W7" i="3"/>
  <c r="W8" i="3"/>
  <c r="W9" i="3"/>
  <c r="W10" i="3"/>
  <c r="W11" i="3"/>
  <c r="W12" i="3"/>
  <c r="W13" i="3"/>
  <c r="W14" i="3"/>
  <c r="W15" i="3"/>
  <c r="W18" i="3"/>
  <c r="W19" i="3"/>
  <c r="W20" i="3"/>
  <c r="W21" i="3"/>
  <c r="W22" i="3"/>
  <c r="W24" i="3"/>
  <c r="W25" i="3"/>
  <c r="W26" i="3"/>
  <c r="W27" i="3"/>
  <c r="W29" i="3"/>
  <c r="W30" i="3"/>
  <c r="W31" i="3"/>
  <c r="W34" i="3"/>
  <c r="W35" i="3"/>
  <c r="W36" i="3"/>
  <c r="W38" i="3"/>
  <c r="W39" i="3"/>
  <c r="W40" i="3"/>
  <c r="W41" i="3"/>
  <c r="W44" i="3"/>
  <c r="W46" i="3"/>
  <c r="W47" i="3"/>
  <c r="W48" i="3"/>
  <c r="W49" i="3"/>
  <c r="W51" i="3"/>
  <c r="W52" i="3"/>
  <c r="W54" i="3"/>
  <c r="W55" i="3"/>
  <c r="W56" i="3"/>
  <c r="W57" i="3"/>
  <c r="W58" i="3"/>
  <c r="W59" i="3"/>
  <c r="W60" i="3"/>
  <c r="W63" i="3"/>
  <c r="W64" i="3"/>
  <c r="W70" i="3"/>
  <c r="W71" i="3"/>
  <c r="W72" i="3"/>
  <c r="W73" i="3"/>
  <c r="W74" i="3"/>
  <c r="W75" i="3"/>
  <c r="W76" i="3"/>
  <c r="X6" i="3"/>
  <c r="X7" i="3"/>
  <c r="X8" i="3"/>
  <c r="X9" i="3"/>
  <c r="X10" i="3"/>
  <c r="X11" i="3"/>
  <c r="X12" i="3"/>
  <c r="X13" i="3"/>
  <c r="X14" i="3"/>
  <c r="X15" i="3"/>
  <c r="X17" i="3"/>
  <c r="X18" i="3"/>
  <c r="X19" i="3"/>
  <c r="X20" i="3"/>
  <c r="X25" i="3"/>
  <c r="X26" i="3"/>
  <c r="X27" i="3"/>
  <c r="X29" i="3"/>
  <c r="X30" i="3"/>
  <c r="X34" i="3"/>
  <c r="X35" i="3"/>
  <c r="X46" i="3"/>
  <c r="X47" i="3"/>
  <c r="X48" i="3"/>
  <c r="X49" i="3"/>
  <c r="X51" i="3"/>
  <c r="X52" i="3"/>
  <c r="X59" i="3"/>
  <c r="X63" i="3"/>
  <c r="X70" i="3"/>
  <c r="X71" i="3"/>
  <c r="X72" i="3"/>
  <c r="X73" i="3"/>
  <c r="X74" i="3"/>
  <c r="X75" i="3"/>
  <c r="X76" i="3"/>
  <c r="AM575" i="1" l="1"/>
  <c r="AM576" i="1"/>
  <c r="AM578" i="1"/>
  <c r="AM574" i="1"/>
  <c r="AM579" i="1"/>
  <c r="AM573" i="1"/>
  <c r="AM577" i="1"/>
  <c r="AM570" i="1"/>
  <c r="AM569" i="1"/>
  <c r="AM571" i="1"/>
  <c r="AM568" i="1"/>
  <c r="AM572" i="1"/>
  <c r="AM561" i="1"/>
  <c r="AM562" i="1"/>
  <c r="AM567" i="1"/>
  <c r="AM566" i="1"/>
  <c r="AM563" i="1"/>
  <c r="AM564" i="1"/>
  <c r="AM565" i="1"/>
  <c r="AM380" i="1"/>
  <c r="AM381" i="1"/>
  <c r="V53" i="3"/>
  <c r="W53" i="3"/>
  <c r="W33" i="3"/>
  <c r="C24" i="1"/>
  <c r="E24" i="1"/>
  <c r="M24" i="1"/>
  <c r="O24" i="1" s="1"/>
  <c r="Q24" i="1" s="1"/>
  <c r="R24" i="1" s="1"/>
  <c r="C22" i="1"/>
  <c r="E22" i="1"/>
  <c r="M22" i="1"/>
  <c r="O22" i="1" s="1"/>
  <c r="Q22" i="1" s="1"/>
  <c r="R22" i="1" s="1"/>
  <c r="C23" i="1"/>
  <c r="E23" i="1"/>
  <c r="M23" i="1"/>
  <c r="O23" i="1" s="1"/>
  <c r="Q23" i="1" s="1"/>
  <c r="R23" i="1" s="1"/>
  <c r="Z24" i="1" l="1"/>
  <c r="AC24" i="1"/>
  <c r="AF24" i="1"/>
  <c r="Z22" i="1"/>
  <c r="AC22" i="1"/>
  <c r="AF22" i="1"/>
  <c r="Z23" i="1"/>
  <c r="AC23" i="1"/>
  <c r="AF23" i="1"/>
  <c r="K95" i="38"/>
  <c r="M95" i="38" s="1"/>
  <c r="O95" i="38" s="1"/>
  <c r="E95" i="38"/>
  <c r="C95" i="38"/>
  <c r="K94" i="38"/>
  <c r="M94" i="38" s="1"/>
  <c r="O94" i="38" s="1"/>
  <c r="E94" i="38"/>
  <c r="C94" i="38"/>
  <c r="K93" i="38"/>
  <c r="M93" i="38" s="1"/>
  <c r="O93" i="38" s="1"/>
  <c r="E93" i="38"/>
  <c r="C93" i="38"/>
  <c r="K92" i="38"/>
  <c r="M92" i="38" s="1"/>
  <c r="O92" i="38" s="1"/>
  <c r="E92" i="38"/>
  <c r="C92" i="38"/>
  <c r="K91" i="38"/>
  <c r="M91" i="38" s="1"/>
  <c r="O91" i="38" s="1"/>
  <c r="P91" i="38" s="1"/>
  <c r="E91" i="38"/>
  <c r="C91" i="38"/>
  <c r="K90" i="38"/>
  <c r="M90" i="38" s="1"/>
  <c r="O90" i="38" s="1"/>
  <c r="E90" i="38"/>
  <c r="C90" i="38"/>
  <c r="K89" i="38"/>
  <c r="M89" i="38" s="1"/>
  <c r="O89" i="38" s="1"/>
  <c r="E89" i="38"/>
  <c r="C89" i="38"/>
  <c r="K88" i="38"/>
  <c r="M88" i="38" s="1"/>
  <c r="O88" i="38" s="1"/>
  <c r="P88" i="38" s="1"/>
  <c r="E88" i="38"/>
  <c r="C88" i="38"/>
  <c r="K87" i="38"/>
  <c r="M87" i="38" s="1"/>
  <c r="O87" i="38" s="1"/>
  <c r="E87" i="38"/>
  <c r="C87" i="38"/>
  <c r="K86" i="38"/>
  <c r="M86" i="38" s="1"/>
  <c r="O86" i="38" s="1"/>
  <c r="E86" i="38"/>
  <c r="C86" i="38"/>
  <c r="K85" i="38"/>
  <c r="M85" i="38" s="1"/>
  <c r="O85" i="38" s="1"/>
  <c r="P85" i="38" s="1"/>
  <c r="E85" i="38"/>
  <c r="C85" i="38"/>
  <c r="K84" i="38"/>
  <c r="M84" i="38" s="1"/>
  <c r="O84" i="38" s="1"/>
  <c r="E84" i="38"/>
  <c r="C84" i="38"/>
  <c r="K83" i="38"/>
  <c r="M83" i="38" s="1"/>
  <c r="O83" i="38" s="1"/>
  <c r="E83" i="38"/>
  <c r="C83" i="38"/>
  <c r="K82" i="38"/>
  <c r="M82" i="38" s="1"/>
  <c r="O82" i="38" s="1"/>
  <c r="P82" i="38" s="1"/>
  <c r="E82" i="38"/>
  <c r="C82" i="38"/>
  <c r="K81" i="38"/>
  <c r="M81" i="38" s="1"/>
  <c r="O81" i="38" s="1"/>
  <c r="E81" i="38"/>
  <c r="C81" i="38"/>
  <c r="K80" i="38"/>
  <c r="M80" i="38" s="1"/>
  <c r="O80" i="38" s="1"/>
  <c r="E80" i="38"/>
  <c r="C80" i="38"/>
  <c r="K79" i="38"/>
  <c r="M79" i="38" s="1"/>
  <c r="O79" i="38" s="1"/>
  <c r="P79" i="38" s="1"/>
  <c r="E79" i="38"/>
  <c r="C79" i="38"/>
  <c r="K78" i="38"/>
  <c r="M78" i="38" s="1"/>
  <c r="O78" i="38" s="1"/>
  <c r="E78" i="38"/>
  <c r="C78" i="38"/>
  <c r="K77" i="38"/>
  <c r="M77" i="38" s="1"/>
  <c r="O77" i="38" s="1"/>
  <c r="E77" i="38"/>
  <c r="C77" i="38"/>
  <c r="K76" i="38"/>
  <c r="M76" i="38" s="1"/>
  <c r="O76" i="38" s="1"/>
  <c r="P76" i="38" s="1"/>
  <c r="E76" i="38"/>
  <c r="C76" i="38"/>
  <c r="K75" i="38"/>
  <c r="M75" i="38" s="1"/>
  <c r="O75" i="38" s="1"/>
  <c r="E75" i="38"/>
  <c r="C75" i="38"/>
  <c r="K74" i="38"/>
  <c r="M74" i="38" s="1"/>
  <c r="O74" i="38" s="1"/>
  <c r="E74" i="38"/>
  <c r="C74" i="38"/>
  <c r="K73" i="38"/>
  <c r="M73" i="38" s="1"/>
  <c r="O73" i="38" s="1"/>
  <c r="P73" i="38" s="1"/>
  <c r="E73" i="38"/>
  <c r="C73" i="38"/>
  <c r="K72" i="38"/>
  <c r="M72" i="38" s="1"/>
  <c r="O72" i="38" s="1"/>
  <c r="P72" i="38" s="1"/>
  <c r="E72" i="38"/>
  <c r="C72" i="38"/>
  <c r="K71" i="38"/>
  <c r="M71" i="38" s="1"/>
  <c r="O71" i="38" s="1"/>
  <c r="E71" i="38"/>
  <c r="C71" i="38"/>
  <c r="K70" i="38"/>
  <c r="M70" i="38" s="1"/>
  <c r="O70" i="38" s="1"/>
  <c r="P70" i="38" s="1"/>
  <c r="E70" i="38"/>
  <c r="C70" i="38"/>
  <c r="K69" i="38"/>
  <c r="M69" i="38" s="1"/>
  <c r="O69" i="38" s="1"/>
  <c r="E69" i="38"/>
  <c r="C69" i="38"/>
  <c r="K68" i="38"/>
  <c r="M68" i="38" s="1"/>
  <c r="O68" i="38" s="1"/>
  <c r="E68" i="38"/>
  <c r="C68" i="38"/>
  <c r="K67" i="38"/>
  <c r="M67" i="38" s="1"/>
  <c r="O67" i="38" s="1"/>
  <c r="P67" i="38" s="1"/>
  <c r="E67" i="38"/>
  <c r="C67" i="38"/>
  <c r="K66" i="38"/>
  <c r="M66" i="38" s="1"/>
  <c r="O66" i="38" s="1"/>
  <c r="AK66" i="38" s="1"/>
  <c r="E66" i="38"/>
  <c r="C66" i="38"/>
  <c r="K65" i="38"/>
  <c r="M65" i="38" s="1"/>
  <c r="O65" i="38" s="1"/>
  <c r="E65" i="38"/>
  <c r="C65" i="38"/>
  <c r="K64" i="38"/>
  <c r="M64" i="38" s="1"/>
  <c r="O64" i="38" s="1"/>
  <c r="E64" i="38"/>
  <c r="C64" i="38"/>
  <c r="K63" i="38"/>
  <c r="M63" i="38" s="1"/>
  <c r="O63" i="38" s="1"/>
  <c r="E63" i="38"/>
  <c r="C63" i="38"/>
  <c r="K62" i="38"/>
  <c r="M62" i="38" s="1"/>
  <c r="O62" i="38" s="1"/>
  <c r="E62" i="38"/>
  <c r="C62" i="38"/>
  <c r="K61" i="38"/>
  <c r="M61" i="38" s="1"/>
  <c r="O61" i="38" s="1"/>
  <c r="E61" i="38"/>
  <c r="C61" i="38"/>
  <c r="K60" i="38"/>
  <c r="M60" i="38" s="1"/>
  <c r="O60" i="38" s="1"/>
  <c r="E60" i="38"/>
  <c r="C60" i="38"/>
  <c r="K59" i="38"/>
  <c r="M59" i="38" s="1"/>
  <c r="O59" i="38" s="1"/>
  <c r="E59" i="38"/>
  <c r="C59" i="38"/>
  <c r="K58" i="38"/>
  <c r="M58" i="38" s="1"/>
  <c r="O58" i="38" s="1"/>
  <c r="P58" i="38" s="1"/>
  <c r="E58" i="38"/>
  <c r="C58" i="38"/>
  <c r="K57" i="38"/>
  <c r="M57" i="38" s="1"/>
  <c r="O57" i="38" s="1"/>
  <c r="E57" i="38"/>
  <c r="C57" i="38"/>
  <c r="K56" i="38"/>
  <c r="M56" i="38" s="1"/>
  <c r="O56" i="38" s="1"/>
  <c r="E56" i="38"/>
  <c r="C56" i="38"/>
  <c r="K55" i="38"/>
  <c r="M55" i="38" s="1"/>
  <c r="O55" i="38" s="1"/>
  <c r="E55" i="38"/>
  <c r="C55" i="38"/>
  <c r="K54" i="38"/>
  <c r="M54" i="38" s="1"/>
  <c r="O54" i="38" s="1"/>
  <c r="P54" i="38" s="1"/>
  <c r="E54" i="38"/>
  <c r="C54" i="38"/>
  <c r="K53" i="38"/>
  <c r="M53" i="38" s="1"/>
  <c r="O53" i="38" s="1"/>
  <c r="E53" i="38"/>
  <c r="C53" i="38"/>
  <c r="K52" i="38"/>
  <c r="M52" i="38" s="1"/>
  <c r="O52" i="38" s="1"/>
  <c r="E52" i="38"/>
  <c r="C52" i="38"/>
  <c r="K51" i="38"/>
  <c r="M51" i="38" s="1"/>
  <c r="O51" i="38" s="1"/>
  <c r="E51" i="38"/>
  <c r="C51" i="38"/>
  <c r="K50" i="38"/>
  <c r="M50" i="38" s="1"/>
  <c r="O50" i="38" s="1"/>
  <c r="P50" i="38" s="1"/>
  <c r="E50" i="38"/>
  <c r="C50" i="38"/>
  <c r="K49" i="38"/>
  <c r="M49" i="38" s="1"/>
  <c r="O49" i="38" s="1"/>
  <c r="E49" i="38"/>
  <c r="C49" i="38"/>
  <c r="K48" i="38"/>
  <c r="M48" i="38" s="1"/>
  <c r="O48" i="38" s="1"/>
  <c r="E48" i="38"/>
  <c r="C48" i="38"/>
  <c r="K47" i="38"/>
  <c r="M47" i="38" s="1"/>
  <c r="O47" i="38" s="1"/>
  <c r="E47" i="38"/>
  <c r="C47" i="38"/>
  <c r="K46" i="38"/>
  <c r="M46" i="38" s="1"/>
  <c r="O46" i="38" s="1"/>
  <c r="P46" i="38" s="1"/>
  <c r="E46" i="38"/>
  <c r="C46" i="38"/>
  <c r="K45" i="38"/>
  <c r="M45" i="38" s="1"/>
  <c r="O45" i="38" s="1"/>
  <c r="E45" i="38"/>
  <c r="C45" i="38"/>
  <c r="K44" i="38"/>
  <c r="M44" i="38" s="1"/>
  <c r="O44" i="38" s="1"/>
  <c r="E44" i="38"/>
  <c r="C44" i="38"/>
  <c r="K43" i="38"/>
  <c r="M43" i="38" s="1"/>
  <c r="O43" i="38" s="1"/>
  <c r="E43" i="38"/>
  <c r="C43" i="38"/>
  <c r="K42" i="38"/>
  <c r="M42" i="38" s="1"/>
  <c r="O42" i="38" s="1"/>
  <c r="P42" i="38" s="1"/>
  <c r="E42" i="38"/>
  <c r="C42" i="38"/>
  <c r="K41" i="38"/>
  <c r="M41" i="38" s="1"/>
  <c r="O41" i="38" s="1"/>
  <c r="E41" i="38"/>
  <c r="C41" i="38"/>
  <c r="K40" i="38"/>
  <c r="M40" i="38" s="1"/>
  <c r="O40" i="38" s="1"/>
  <c r="E40" i="38"/>
  <c r="C40" i="38"/>
  <c r="K39" i="38"/>
  <c r="M39" i="38" s="1"/>
  <c r="O39" i="38" s="1"/>
  <c r="E39" i="38"/>
  <c r="C39" i="38"/>
  <c r="K38" i="38"/>
  <c r="M38" i="38" s="1"/>
  <c r="O38" i="38" s="1"/>
  <c r="P38" i="38" s="1"/>
  <c r="E38" i="38"/>
  <c r="C38" i="38"/>
  <c r="M37" i="38"/>
  <c r="O37" i="38" s="1"/>
  <c r="E37" i="38"/>
  <c r="C37" i="38"/>
  <c r="K36" i="38"/>
  <c r="M36" i="38" s="1"/>
  <c r="O36" i="38" s="1"/>
  <c r="E36" i="38"/>
  <c r="C36" i="38"/>
  <c r="K35" i="38"/>
  <c r="M35" i="38" s="1"/>
  <c r="O35" i="38" s="1"/>
  <c r="E35" i="38"/>
  <c r="C35" i="38"/>
  <c r="K34" i="38"/>
  <c r="M34" i="38" s="1"/>
  <c r="O34" i="38" s="1"/>
  <c r="AH34" i="38" s="1"/>
  <c r="E34" i="38"/>
  <c r="C34" i="38"/>
  <c r="K33" i="38"/>
  <c r="M33" i="38" s="1"/>
  <c r="O33" i="38" s="1"/>
  <c r="E33" i="38"/>
  <c r="C33" i="38"/>
  <c r="K32" i="38"/>
  <c r="M32" i="38" s="1"/>
  <c r="O32" i="38" s="1"/>
  <c r="E32" i="38"/>
  <c r="C32" i="38"/>
  <c r="K31" i="38"/>
  <c r="M31" i="38" s="1"/>
  <c r="O31" i="38" s="1"/>
  <c r="E31" i="38"/>
  <c r="C31" i="38"/>
  <c r="K30" i="38"/>
  <c r="M30" i="38" s="1"/>
  <c r="O30" i="38" s="1"/>
  <c r="AE30" i="38" s="1"/>
  <c r="E30" i="38"/>
  <c r="C30" i="38"/>
  <c r="K29" i="38"/>
  <c r="M29" i="38" s="1"/>
  <c r="O29" i="38" s="1"/>
  <c r="E29" i="38"/>
  <c r="C29" i="38"/>
  <c r="K28" i="38"/>
  <c r="M28" i="38" s="1"/>
  <c r="O28" i="38" s="1"/>
  <c r="E28" i="38"/>
  <c r="C28" i="38"/>
  <c r="K27" i="38"/>
  <c r="M27" i="38" s="1"/>
  <c r="O27" i="38" s="1"/>
  <c r="E27" i="38"/>
  <c r="C27" i="38"/>
  <c r="K26" i="38"/>
  <c r="M26" i="38" s="1"/>
  <c r="O26" i="38" s="1"/>
  <c r="AH26" i="38" s="1"/>
  <c r="E26" i="38"/>
  <c r="C26" i="38"/>
  <c r="K25" i="38"/>
  <c r="M25" i="38" s="1"/>
  <c r="O25" i="38" s="1"/>
  <c r="E25" i="38"/>
  <c r="C25" i="38"/>
  <c r="K24" i="38"/>
  <c r="M24" i="38" s="1"/>
  <c r="O24" i="38" s="1"/>
  <c r="E24" i="38"/>
  <c r="C24" i="38"/>
  <c r="K23" i="38"/>
  <c r="M23" i="38" s="1"/>
  <c r="O23" i="38" s="1"/>
  <c r="E23" i="38"/>
  <c r="C23" i="38"/>
  <c r="K22" i="38"/>
  <c r="M22" i="38" s="1"/>
  <c r="O22" i="38" s="1"/>
  <c r="AK22" i="38" s="1"/>
  <c r="E22" i="38"/>
  <c r="C22" i="38"/>
  <c r="K21" i="38"/>
  <c r="M21" i="38" s="1"/>
  <c r="O21" i="38" s="1"/>
  <c r="AH21" i="38" s="1"/>
  <c r="E21" i="38"/>
  <c r="C21" i="38"/>
  <c r="K20" i="38"/>
  <c r="M20" i="38" s="1"/>
  <c r="O20" i="38" s="1"/>
  <c r="E20" i="38"/>
  <c r="C20" i="38"/>
  <c r="K19" i="38"/>
  <c r="M19" i="38" s="1"/>
  <c r="O19" i="38" s="1"/>
  <c r="E19" i="38"/>
  <c r="C19" i="38"/>
  <c r="K18" i="38"/>
  <c r="M18" i="38" s="1"/>
  <c r="O18" i="38" s="1"/>
  <c r="AH18" i="38" s="1"/>
  <c r="E18" i="38"/>
  <c r="C18" i="38"/>
  <c r="K17" i="38"/>
  <c r="M17" i="38" s="1"/>
  <c r="O17" i="38" s="1"/>
  <c r="E17" i="38"/>
  <c r="C17" i="38"/>
  <c r="K16" i="38"/>
  <c r="M16" i="38" s="1"/>
  <c r="O16" i="38" s="1"/>
  <c r="E16" i="38"/>
  <c r="C16" i="38"/>
  <c r="K15" i="38"/>
  <c r="M15" i="38" s="1"/>
  <c r="O15" i="38" s="1"/>
  <c r="E15" i="38"/>
  <c r="C15" i="38"/>
  <c r="K14" i="38"/>
  <c r="M14" i="38" s="1"/>
  <c r="O14" i="38" s="1"/>
  <c r="AH14" i="38" s="1"/>
  <c r="E14" i="38"/>
  <c r="C14" i="38"/>
  <c r="K13" i="38"/>
  <c r="M13" i="38" s="1"/>
  <c r="O13" i="38" s="1"/>
  <c r="E13" i="38"/>
  <c r="C13" i="38"/>
  <c r="K12" i="38"/>
  <c r="M12" i="38" s="1"/>
  <c r="O12" i="38" s="1"/>
  <c r="E12" i="38"/>
  <c r="C12" i="38"/>
  <c r="K11" i="38"/>
  <c r="M11" i="38" s="1"/>
  <c r="O11" i="38" s="1"/>
  <c r="E11" i="38"/>
  <c r="C11" i="38"/>
  <c r="K10" i="38"/>
  <c r="M10" i="38" s="1"/>
  <c r="O10" i="38" s="1"/>
  <c r="E10" i="38"/>
  <c r="C10" i="38"/>
  <c r="K9" i="38"/>
  <c r="M9" i="38" s="1"/>
  <c r="O9" i="38" s="1"/>
  <c r="E9" i="38"/>
  <c r="C9" i="38"/>
  <c r="K8" i="38"/>
  <c r="M8" i="38" s="1"/>
  <c r="O8" i="38" s="1"/>
  <c r="E8" i="38"/>
  <c r="C8" i="38"/>
  <c r="K7" i="38"/>
  <c r="M7" i="38" s="1"/>
  <c r="O7" i="38" s="1"/>
  <c r="E7" i="38"/>
  <c r="C7" i="38"/>
  <c r="K6" i="38"/>
  <c r="M6" i="38" s="1"/>
  <c r="O6" i="38" s="1"/>
  <c r="E6" i="38"/>
  <c r="C6" i="38"/>
  <c r="K5" i="38"/>
  <c r="M5" i="38" s="1"/>
  <c r="E5" i="38"/>
  <c r="C5" i="38"/>
  <c r="AK37" i="38" l="1"/>
  <c r="AH37" i="38"/>
  <c r="Y95" i="38"/>
  <c r="P95" i="38"/>
  <c r="AM24" i="1"/>
  <c r="AM22" i="1"/>
  <c r="AM23" i="1"/>
  <c r="AE59" i="38"/>
  <c r="AB59" i="38"/>
  <c r="Y59" i="38"/>
  <c r="P59" i="38"/>
  <c r="AK59" i="38"/>
  <c r="AH59" i="38"/>
  <c r="AK75" i="38"/>
  <c r="AH75" i="38"/>
  <c r="AE75" i="38"/>
  <c r="AB75" i="38"/>
  <c r="Y75" i="38"/>
  <c r="P75" i="38"/>
  <c r="AK89" i="38"/>
  <c r="AH89" i="38"/>
  <c r="AE89" i="38"/>
  <c r="AB89" i="38"/>
  <c r="Y89" i="38"/>
  <c r="P89" i="38"/>
  <c r="AB19" i="38"/>
  <c r="Y19" i="38"/>
  <c r="P19" i="38"/>
  <c r="AK19" i="38"/>
  <c r="AH19" i="38"/>
  <c r="AE19" i="38"/>
  <c r="AK81" i="38"/>
  <c r="AH81" i="38"/>
  <c r="AE81" i="38"/>
  <c r="AB81" i="38"/>
  <c r="Y81" i="38"/>
  <c r="P81" i="38"/>
  <c r="AE45" i="38"/>
  <c r="AB45" i="38"/>
  <c r="Y45" i="38"/>
  <c r="AH45" i="38"/>
  <c r="AK45" i="38"/>
  <c r="P45" i="38"/>
  <c r="AE39" i="38"/>
  <c r="AB39" i="38"/>
  <c r="Y39" i="38"/>
  <c r="P39" i="38"/>
  <c r="AK39" i="38"/>
  <c r="AH39" i="38"/>
  <c r="AE60" i="38"/>
  <c r="AB60" i="38"/>
  <c r="Y60" i="38"/>
  <c r="AK60" i="38"/>
  <c r="AH60" i="38"/>
  <c r="P60" i="38"/>
  <c r="AB31" i="38"/>
  <c r="Y31" i="38"/>
  <c r="P31" i="38"/>
  <c r="AK31" i="38"/>
  <c r="AH31" i="38"/>
  <c r="AE31" i="38"/>
  <c r="AK71" i="38"/>
  <c r="AH71" i="38"/>
  <c r="AE71" i="38"/>
  <c r="AB71" i="38"/>
  <c r="P71" i="38"/>
  <c r="Y71" i="38"/>
  <c r="AE8" i="38"/>
  <c r="AB8" i="38"/>
  <c r="Y8" i="38"/>
  <c r="P8" i="38"/>
  <c r="AK8" i="38"/>
  <c r="AH8" i="38"/>
  <c r="AB23" i="38"/>
  <c r="Y23" i="38"/>
  <c r="P23" i="38"/>
  <c r="AK23" i="38"/>
  <c r="AH23" i="38"/>
  <c r="AE23" i="38"/>
  <c r="AE49" i="38"/>
  <c r="AB49" i="38"/>
  <c r="Y49" i="38"/>
  <c r="AH49" i="38"/>
  <c r="AK49" i="38"/>
  <c r="P49" i="38"/>
  <c r="AB32" i="38"/>
  <c r="Y32" i="38"/>
  <c r="P32" i="38"/>
  <c r="AE32" i="38"/>
  <c r="AK32" i="38"/>
  <c r="AH32" i="38"/>
  <c r="AE40" i="38"/>
  <c r="AB40" i="38"/>
  <c r="Y40" i="38"/>
  <c r="AH40" i="38"/>
  <c r="P40" i="38"/>
  <c r="AK40" i="38"/>
  <c r="AE52" i="38"/>
  <c r="AB52" i="38"/>
  <c r="Y52" i="38"/>
  <c r="AK52" i="38"/>
  <c r="AH52" i="38"/>
  <c r="P52" i="38"/>
  <c r="AE64" i="38"/>
  <c r="AB64" i="38"/>
  <c r="Y64" i="38"/>
  <c r="AK64" i="38"/>
  <c r="AH64" i="38"/>
  <c r="P64" i="38"/>
  <c r="AH69" i="38"/>
  <c r="AE69" i="38"/>
  <c r="AB69" i="38"/>
  <c r="AK69" i="38"/>
  <c r="Y69" i="38"/>
  <c r="P69" i="38"/>
  <c r="AK74" i="38"/>
  <c r="AH74" i="38"/>
  <c r="AE74" i="38"/>
  <c r="AB74" i="38"/>
  <c r="P74" i="38"/>
  <c r="Y74" i="38"/>
  <c r="AB15" i="38"/>
  <c r="Y15" i="38"/>
  <c r="P15" i="38"/>
  <c r="AK15" i="38"/>
  <c r="AH15" i="38"/>
  <c r="AE15" i="38"/>
  <c r="AK77" i="38"/>
  <c r="AH77" i="38"/>
  <c r="AE77" i="38"/>
  <c r="AB77" i="38"/>
  <c r="P77" i="38"/>
  <c r="Y77" i="38"/>
  <c r="AB27" i="38"/>
  <c r="Y27" i="38"/>
  <c r="P27" i="38"/>
  <c r="AK27" i="38"/>
  <c r="AH27" i="38"/>
  <c r="AE27" i="38"/>
  <c r="AE47" i="38"/>
  <c r="AB47" i="38"/>
  <c r="Y47" i="38"/>
  <c r="P47" i="38"/>
  <c r="AK47" i="38"/>
  <c r="AH47" i="38"/>
  <c r="AE6" i="38"/>
  <c r="AB6" i="38"/>
  <c r="Y6" i="38"/>
  <c r="P6" i="38"/>
  <c r="AK6" i="38"/>
  <c r="AH6" i="38"/>
  <c r="AB36" i="38"/>
  <c r="Y36" i="38"/>
  <c r="P36" i="38"/>
  <c r="AK36" i="38"/>
  <c r="AH36" i="38"/>
  <c r="AE36" i="38"/>
  <c r="AB28" i="38"/>
  <c r="Y28" i="38"/>
  <c r="P28" i="38"/>
  <c r="AK28" i="38"/>
  <c r="AH28" i="38"/>
  <c r="AE28" i="38"/>
  <c r="AE7" i="38"/>
  <c r="Y7" i="38"/>
  <c r="P7" i="38"/>
  <c r="AK7" i="38"/>
  <c r="AH7" i="38"/>
  <c r="AB7" i="38"/>
  <c r="AE51" i="38"/>
  <c r="AB51" i="38"/>
  <c r="Y51" i="38"/>
  <c r="P51" i="38"/>
  <c r="AK51" i="38"/>
  <c r="AH51" i="38"/>
  <c r="AH68" i="38"/>
  <c r="AE68" i="38"/>
  <c r="AB68" i="38"/>
  <c r="AK68" i="38"/>
  <c r="Y68" i="38"/>
  <c r="P68" i="38"/>
  <c r="AE55" i="38"/>
  <c r="AB55" i="38"/>
  <c r="Y55" i="38"/>
  <c r="P55" i="38"/>
  <c r="AK55" i="38"/>
  <c r="AH55" i="38"/>
  <c r="AB16" i="38"/>
  <c r="Y16" i="38"/>
  <c r="P16" i="38"/>
  <c r="AK16" i="38"/>
  <c r="AH16" i="38"/>
  <c r="AE16" i="38"/>
  <c r="AE44" i="38"/>
  <c r="AB44" i="38"/>
  <c r="Y44" i="38"/>
  <c r="AK44" i="38"/>
  <c r="AH44" i="38"/>
  <c r="P44" i="38"/>
  <c r="AE56" i="38"/>
  <c r="AB56" i="38"/>
  <c r="Y56" i="38"/>
  <c r="AH56" i="38"/>
  <c r="P56" i="38"/>
  <c r="AK56" i="38"/>
  <c r="AK86" i="38"/>
  <c r="AH86" i="38"/>
  <c r="AE86" i="38"/>
  <c r="AB86" i="38"/>
  <c r="P86" i="38"/>
  <c r="Y86" i="38"/>
  <c r="AE10" i="38"/>
  <c r="Y10" i="38"/>
  <c r="P10" i="38"/>
  <c r="AK10" i="38"/>
  <c r="AH10" i="38"/>
  <c r="AB10" i="38"/>
  <c r="AK78" i="38"/>
  <c r="AH78" i="38"/>
  <c r="AE78" i="38"/>
  <c r="AB78" i="38"/>
  <c r="Y78" i="38"/>
  <c r="P78" i="38"/>
  <c r="AK92" i="38"/>
  <c r="AH92" i="38"/>
  <c r="AE92" i="38"/>
  <c r="AB92" i="38"/>
  <c r="P92" i="38"/>
  <c r="Y92" i="38"/>
  <c r="AE57" i="38"/>
  <c r="AB57" i="38"/>
  <c r="Y57" i="38"/>
  <c r="AK57" i="38"/>
  <c r="AH57" i="38"/>
  <c r="P57" i="38"/>
  <c r="AK84" i="38"/>
  <c r="AH84" i="38"/>
  <c r="AE84" i="38"/>
  <c r="AB84" i="38"/>
  <c r="Y84" i="38"/>
  <c r="P84" i="38"/>
  <c r="AE11" i="38"/>
  <c r="AB11" i="38"/>
  <c r="Y11" i="38"/>
  <c r="P11" i="38"/>
  <c r="AK11" i="38"/>
  <c r="AH11" i="38"/>
  <c r="AE48" i="38"/>
  <c r="AB48" i="38"/>
  <c r="Y48" i="38"/>
  <c r="AK48" i="38"/>
  <c r="AH48" i="38"/>
  <c r="P48" i="38"/>
  <c r="AK87" i="38"/>
  <c r="AH87" i="38"/>
  <c r="AE87" i="38"/>
  <c r="AB87" i="38"/>
  <c r="Y87" i="38"/>
  <c r="P87" i="38"/>
  <c r="AB20" i="38"/>
  <c r="Y20" i="38"/>
  <c r="P20" i="38"/>
  <c r="AK20" i="38"/>
  <c r="AH20" i="38"/>
  <c r="AE20" i="38"/>
  <c r="AK90" i="38"/>
  <c r="AH90" i="38"/>
  <c r="AE90" i="38"/>
  <c r="AB90" i="38"/>
  <c r="Y90" i="38"/>
  <c r="P90" i="38"/>
  <c r="AK93" i="38"/>
  <c r="AH93" i="38"/>
  <c r="AE93" i="38"/>
  <c r="AB93" i="38"/>
  <c r="Y93" i="38"/>
  <c r="P93" i="38"/>
  <c r="Y12" i="38"/>
  <c r="P12" i="38"/>
  <c r="AK12" i="38"/>
  <c r="AH12" i="38"/>
  <c r="AE12" i="38"/>
  <c r="AB12" i="38"/>
  <c r="AE61" i="38"/>
  <c r="AB61" i="38"/>
  <c r="Y61" i="38"/>
  <c r="AH61" i="38"/>
  <c r="AK61" i="38"/>
  <c r="P61" i="38"/>
  <c r="AE43" i="38"/>
  <c r="AB43" i="38"/>
  <c r="Y43" i="38"/>
  <c r="P43" i="38"/>
  <c r="AK43" i="38"/>
  <c r="AH43" i="38"/>
  <c r="M96" i="38"/>
  <c r="O5" i="38"/>
  <c r="AE9" i="38"/>
  <c r="AB9" i="38"/>
  <c r="Y9" i="38"/>
  <c r="P9" i="38"/>
  <c r="AK9" i="38"/>
  <c r="AH9" i="38"/>
  <c r="AB24" i="38"/>
  <c r="Y24" i="38"/>
  <c r="P24" i="38"/>
  <c r="AK24" i="38"/>
  <c r="AE24" i="38"/>
  <c r="AH24" i="38"/>
  <c r="AB35" i="38"/>
  <c r="Y35" i="38"/>
  <c r="P35" i="38"/>
  <c r="AK35" i="38"/>
  <c r="AH35" i="38"/>
  <c r="AE35" i="38"/>
  <c r="AK80" i="38"/>
  <c r="AH80" i="38"/>
  <c r="AE80" i="38"/>
  <c r="AB80" i="38"/>
  <c r="Y80" i="38"/>
  <c r="P80" i="38"/>
  <c r="AK94" i="38"/>
  <c r="AH94" i="38"/>
  <c r="AE94" i="38"/>
  <c r="AB94" i="38"/>
  <c r="Y94" i="38"/>
  <c r="P94" i="38"/>
  <c r="AE41" i="38"/>
  <c r="AB41" i="38"/>
  <c r="Y41" i="38"/>
  <c r="AH41" i="38"/>
  <c r="AK41" i="38"/>
  <c r="P41" i="38"/>
  <c r="AE53" i="38"/>
  <c r="AB53" i="38"/>
  <c r="Y53" i="38"/>
  <c r="AH53" i="38"/>
  <c r="AK53" i="38"/>
  <c r="P53" i="38"/>
  <c r="AE62" i="38"/>
  <c r="AB62" i="38"/>
  <c r="Y62" i="38"/>
  <c r="AK62" i="38"/>
  <c r="AH62" i="38"/>
  <c r="P62" i="38"/>
  <c r="AE65" i="38"/>
  <c r="AB65" i="38"/>
  <c r="Y65" i="38"/>
  <c r="AK65" i="38"/>
  <c r="AH65" i="38"/>
  <c r="P65" i="38"/>
  <c r="AK83" i="38"/>
  <c r="AH83" i="38"/>
  <c r="AE83" i="38"/>
  <c r="AB83" i="38"/>
  <c r="P83" i="38"/>
  <c r="Y83" i="38"/>
  <c r="AE63" i="38"/>
  <c r="AB63" i="38"/>
  <c r="Y63" i="38"/>
  <c r="AH63" i="38"/>
  <c r="AE38" i="38"/>
  <c r="AB38" i="38"/>
  <c r="Y38" i="38"/>
  <c r="AE42" i="38"/>
  <c r="AB42" i="38"/>
  <c r="Y42" i="38"/>
  <c r="AE46" i="38"/>
  <c r="AB46" i="38"/>
  <c r="Y46" i="38"/>
  <c r="AE50" i="38"/>
  <c r="AB50" i="38"/>
  <c r="Y50" i="38"/>
  <c r="AE54" i="38"/>
  <c r="AB54" i="38"/>
  <c r="Y54" i="38"/>
  <c r="AE58" i="38"/>
  <c r="AB58" i="38"/>
  <c r="Y58" i="38"/>
  <c r="AK63" i="38"/>
  <c r="AK72" i="38"/>
  <c r="AH72" i="38"/>
  <c r="AE72" i="38"/>
  <c r="AB72" i="38"/>
  <c r="AE14" i="38"/>
  <c r="AE18" i="38"/>
  <c r="AE22" i="38"/>
  <c r="AE26" i="38"/>
  <c r="AE34" i="38"/>
  <c r="AH38" i="38"/>
  <c r="AH42" i="38"/>
  <c r="AH46" i="38"/>
  <c r="AH50" i="38"/>
  <c r="AH54" i="38"/>
  <c r="AH58" i="38"/>
  <c r="Y72" i="38"/>
  <c r="AB30" i="38"/>
  <c r="Y30" i="38"/>
  <c r="P30" i="38"/>
  <c r="E96" i="38"/>
  <c r="AH22" i="38"/>
  <c r="AH30" i="38"/>
  <c r="AE37" i="38"/>
  <c r="AB37" i="38"/>
  <c r="Y37" i="38"/>
  <c r="AK38" i="38"/>
  <c r="AK42" i="38"/>
  <c r="AK46" i="38"/>
  <c r="AK50" i="38"/>
  <c r="AK54" i="38"/>
  <c r="AK58" i="38"/>
  <c r="P37" i="38"/>
  <c r="AK95" i="38"/>
  <c r="AH95" i="38"/>
  <c r="AE95" i="38"/>
  <c r="AB95" i="38"/>
  <c r="AB14" i="38"/>
  <c r="Y14" i="38"/>
  <c r="P14" i="38"/>
  <c r="AB26" i="38"/>
  <c r="Y26" i="38"/>
  <c r="P26" i="38"/>
  <c r="AB25" i="38"/>
  <c r="Y25" i="38"/>
  <c r="P25" i="38"/>
  <c r="AK30" i="38"/>
  <c r="AB34" i="38"/>
  <c r="Y34" i="38"/>
  <c r="P34" i="38"/>
  <c r="AB13" i="38"/>
  <c r="Y13" i="38"/>
  <c r="P13" i="38"/>
  <c r="AK14" i="38"/>
  <c r="AB17" i="38"/>
  <c r="Y17" i="38"/>
  <c r="P17" i="38"/>
  <c r="AB33" i="38"/>
  <c r="Y33" i="38"/>
  <c r="P33" i="38"/>
  <c r="AE13" i="38"/>
  <c r="AE33" i="38"/>
  <c r="AH25" i="38"/>
  <c r="AH33" i="38"/>
  <c r="AB18" i="38"/>
  <c r="Y18" i="38"/>
  <c r="P18" i="38"/>
  <c r="AK18" i="38"/>
  <c r="AB21" i="38"/>
  <c r="Y21" i="38"/>
  <c r="P21" i="38"/>
  <c r="AK26" i="38"/>
  <c r="AB29" i="38"/>
  <c r="Y29" i="38"/>
  <c r="P29" i="38"/>
  <c r="AK34" i="38"/>
  <c r="AH67" i="38"/>
  <c r="AE67" i="38"/>
  <c r="AB67" i="38"/>
  <c r="AH13" i="38"/>
  <c r="AH17" i="38"/>
  <c r="AH29" i="38"/>
  <c r="AK13" i="38"/>
  <c r="AK17" i="38"/>
  <c r="AK21" i="38"/>
  <c r="AK25" i="38"/>
  <c r="Y67" i="38"/>
  <c r="AE17" i="38"/>
  <c r="AE21" i="38"/>
  <c r="AE25" i="38"/>
  <c r="AE29" i="38"/>
  <c r="AK29" i="38"/>
  <c r="AK33" i="38"/>
  <c r="AK67" i="38"/>
  <c r="AK70" i="38"/>
  <c r="AH70" i="38"/>
  <c r="AE70" i="38"/>
  <c r="AB70" i="38"/>
  <c r="AK73" i="38"/>
  <c r="AH73" i="38"/>
  <c r="AE73" i="38"/>
  <c r="AB73" i="38"/>
  <c r="AK76" i="38"/>
  <c r="AH76" i="38"/>
  <c r="AE76" i="38"/>
  <c r="AB76" i="38"/>
  <c r="AK79" i="38"/>
  <c r="AH79" i="38"/>
  <c r="AE79" i="38"/>
  <c r="AB79" i="38"/>
  <c r="AK82" i="38"/>
  <c r="AH82" i="38"/>
  <c r="AE82" i="38"/>
  <c r="AB82" i="38"/>
  <c r="AK85" i="38"/>
  <c r="AH85" i="38"/>
  <c r="AE85" i="38"/>
  <c r="AB85" i="38"/>
  <c r="AK88" i="38"/>
  <c r="AH88" i="38"/>
  <c r="AE88" i="38"/>
  <c r="AB88" i="38"/>
  <c r="AK91" i="38"/>
  <c r="AH91" i="38"/>
  <c r="AE91" i="38"/>
  <c r="AB91" i="38"/>
  <c r="AB22" i="38"/>
  <c r="Y22" i="38"/>
  <c r="P22" i="38"/>
  <c r="AH66" i="38"/>
  <c r="AE66" i="38"/>
  <c r="AB66" i="38"/>
  <c r="P63" i="38"/>
  <c r="P66" i="38"/>
  <c r="Y70" i="38"/>
  <c r="Y73" i="38"/>
  <c r="Y76" i="38"/>
  <c r="Y79" i="38"/>
  <c r="Y82" i="38"/>
  <c r="Y85" i="38"/>
  <c r="Y88" i="38"/>
  <c r="Y91" i="38"/>
  <c r="AL45" i="38" l="1"/>
  <c r="AL53" i="38"/>
  <c r="AL76" i="38"/>
  <c r="AL46" i="38"/>
  <c r="AL49" i="38"/>
  <c r="AL34" i="38"/>
  <c r="AL42" i="38"/>
  <c r="AL20" i="38"/>
  <c r="AL48" i="38"/>
  <c r="AL22" i="38"/>
  <c r="AL37" i="38"/>
  <c r="AL27" i="38"/>
  <c r="AL15" i="38"/>
  <c r="AL52" i="38"/>
  <c r="AL23" i="38"/>
  <c r="AL60" i="38"/>
  <c r="AL28" i="38"/>
  <c r="AL9" i="38"/>
  <c r="AL14" i="38"/>
  <c r="AL50" i="38"/>
  <c r="AL56" i="38"/>
  <c r="AL40" i="38"/>
  <c r="AL80" i="38"/>
  <c r="AL85" i="38"/>
  <c r="AL66" i="38"/>
  <c r="AL69" i="38"/>
  <c r="AL82" i="38"/>
  <c r="AL94" i="38"/>
  <c r="AL25" i="38"/>
  <c r="AL16" i="38"/>
  <c r="AL47" i="38"/>
  <c r="AL8" i="38"/>
  <c r="AL63" i="38"/>
  <c r="AL41" i="38"/>
  <c r="AL31" i="38"/>
  <c r="AL26" i="38"/>
  <c r="AL62" i="38"/>
  <c r="AL24" i="38"/>
  <c r="AL93" i="38"/>
  <c r="AL84" i="38"/>
  <c r="AL54" i="38"/>
  <c r="AL91" i="38"/>
  <c r="AL72" i="38"/>
  <c r="AL10" i="38"/>
  <c r="AL39" i="38"/>
  <c r="AL21" i="38"/>
  <c r="AL7" i="38"/>
  <c r="AL64" i="38"/>
  <c r="AL79" i="38"/>
  <c r="AL70" i="38"/>
  <c r="AL13" i="38"/>
  <c r="AL30" i="38"/>
  <c r="AL92" i="38"/>
  <c r="AL73" i="38"/>
  <c r="AL38" i="38"/>
  <c r="O96" i="38"/>
  <c r="AE5" i="38"/>
  <c r="Y5" i="38"/>
  <c r="P5" i="38"/>
  <c r="O3" i="38"/>
  <c r="AK5" i="38"/>
  <c r="AH5" i="38"/>
  <c r="AB5" i="38"/>
  <c r="AL68" i="38"/>
  <c r="AL36" i="38"/>
  <c r="AL19" i="38"/>
  <c r="AL17" i="38"/>
  <c r="AL88" i="38"/>
  <c r="AL67" i="38"/>
  <c r="AL95" i="38"/>
  <c r="AL43" i="38"/>
  <c r="AL11" i="38"/>
  <c r="AL77" i="38"/>
  <c r="AL74" i="38"/>
  <c r="AL75" i="38"/>
  <c r="AL33" i="38"/>
  <c r="AL83" i="38"/>
  <c r="AL57" i="38"/>
  <c r="AL55" i="38"/>
  <c r="AL29" i="38"/>
  <c r="AL18" i="38"/>
  <c r="AL58" i="38"/>
  <c r="AL12" i="38"/>
  <c r="AL44" i="38"/>
  <c r="AL51" i="38"/>
  <c r="AL6" i="38"/>
  <c r="AL32" i="38"/>
  <c r="AL59" i="38"/>
  <c r="AL65" i="38"/>
  <c r="AL35" i="38"/>
  <c r="AL90" i="38"/>
  <c r="AL87" i="38"/>
  <c r="AL78" i="38"/>
  <c r="AL86" i="38"/>
  <c r="AL61" i="38"/>
  <c r="AL71" i="38"/>
  <c r="AL81" i="38"/>
  <c r="AL89" i="38"/>
  <c r="P96" i="38" l="1"/>
  <c r="P3" i="38"/>
  <c r="AL5" i="38"/>
  <c r="AL96" i="38" s="1"/>
  <c r="C214" i="1" l="1"/>
  <c r="E214" i="1"/>
  <c r="Z214" i="1" l="1"/>
  <c r="AC214" i="1"/>
  <c r="AF214" i="1"/>
  <c r="AM214" i="1" l="1"/>
  <c r="U76" i="3" l="1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T69" i="3"/>
  <c r="R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T68" i="3"/>
  <c r="Q68" i="3"/>
  <c r="O68" i="3"/>
  <c r="N68" i="3"/>
  <c r="M68" i="3"/>
  <c r="L68" i="3"/>
  <c r="K68" i="3"/>
  <c r="J68" i="3"/>
  <c r="I68" i="3"/>
  <c r="H68" i="3"/>
  <c r="G68" i="3"/>
  <c r="F68" i="3"/>
  <c r="E68" i="3"/>
  <c r="D68" i="3"/>
  <c r="O67" i="3"/>
  <c r="N67" i="3"/>
  <c r="M67" i="3"/>
  <c r="L67" i="3"/>
  <c r="K67" i="3"/>
  <c r="J67" i="3"/>
  <c r="I67" i="3"/>
  <c r="H67" i="3"/>
  <c r="G67" i="3"/>
  <c r="F67" i="3"/>
  <c r="E67" i="3"/>
  <c r="D67" i="3"/>
  <c r="T66" i="3"/>
  <c r="O66" i="3"/>
  <c r="N66" i="3"/>
  <c r="M66" i="3"/>
  <c r="L66" i="3"/>
  <c r="K66" i="3"/>
  <c r="J66" i="3"/>
  <c r="I66" i="3"/>
  <c r="H66" i="3"/>
  <c r="G66" i="3"/>
  <c r="F66" i="3"/>
  <c r="E66" i="3"/>
  <c r="D66" i="3"/>
  <c r="U65" i="3"/>
  <c r="R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T64" i="3"/>
  <c r="R64" i="3"/>
  <c r="P64" i="3"/>
  <c r="N64" i="3"/>
  <c r="M64" i="3"/>
  <c r="L64" i="3"/>
  <c r="K64" i="3"/>
  <c r="J64" i="3"/>
  <c r="I64" i="3"/>
  <c r="H64" i="3"/>
  <c r="G64" i="3"/>
  <c r="F64" i="3"/>
  <c r="E64" i="3"/>
  <c r="D64" i="3"/>
  <c r="U63" i="3"/>
  <c r="T63" i="3"/>
  <c r="S63" i="3"/>
  <c r="R63" i="3"/>
  <c r="Q63" i="3"/>
  <c r="O63" i="3"/>
  <c r="N63" i="3"/>
  <c r="M63" i="3"/>
  <c r="K63" i="3"/>
  <c r="J63" i="3"/>
  <c r="I63" i="3"/>
  <c r="H63" i="3"/>
  <c r="G63" i="3"/>
  <c r="F63" i="3"/>
  <c r="E63" i="3"/>
  <c r="D63" i="3"/>
  <c r="T62" i="3"/>
  <c r="R62" i="3"/>
  <c r="P62" i="3"/>
  <c r="O62" i="3"/>
  <c r="N62" i="3"/>
  <c r="M62" i="3"/>
  <c r="K62" i="3"/>
  <c r="J62" i="3"/>
  <c r="I62" i="3"/>
  <c r="H62" i="3"/>
  <c r="G62" i="3"/>
  <c r="F62" i="3"/>
  <c r="E62" i="3"/>
  <c r="D62" i="3"/>
  <c r="T60" i="3"/>
  <c r="R60" i="3"/>
  <c r="Q60" i="3"/>
  <c r="P60" i="3"/>
  <c r="O60" i="3"/>
  <c r="N60" i="3"/>
  <c r="L60" i="3"/>
  <c r="K60" i="3"/>
  <c r="I60" i="3"/>
  <c r="H60" i="3"/>
  <c r="G60" i="3"/>
  <c r="F60" i="3"/>
  <c r="E60" i="3"/>
  <c r="D60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T58" i="3"/>
  <c r="R58" i="3"/>
  <c r="Q58" i="3"/>
  <c r="M58" i="3"/>
  <c r="L58" i="3"/>
  <c r="K58" i="3"/>
  <c r="J58" i="3"/>
  <c r="I58" i="3"/>
  <c r="H58" i="3"/>
  <c r="D58" i="3"/>
  <c r="U57" i="3"/>
  <c r="T57" i="3"/>
  <c r="J57" i="3"/>
  <c r="H57" i="3"/>
  <c r="F57" i="3"/>
  <c r="E57" i="3"/>
  <c r="D57" i="3"/>
  <c r="T56" i="3"/>
  <c r="R56" i="3"/>
  <c r="Q56" i="3"/>
  <c r="N56" i="3"/>
  <c r="M56" i="3"/>
  <c r="L56" i="3"/>
  <c r="K56" i="3"/>
  <c r="J56" i="3"/>
  <c r="I56" i="3"/>
  <c r="H56" i="3"/>
  <c r="F56" i="3"/>
  <c r="E56" i="3"/>
  <c r="D56" i="3"/>
  <c r="U55" i="3"/>
  <c r="T55" i="3"/>
  <c r="R55" i="3"/>
  <c r="Q55" i="3"/>
  <c r="P55" i="3"/>
  <c r="O55" i="3"/>
  <c r="N55" i="3"/>
  <c r="M55" i="3"/>
  <c r="L55" i="3"/>
  <c r="K55" i="3"/>
  <c r="J55" i="3"/>
  <c r="I55" i="3"/>
  <c r="G55" i="3"/>
  <c r="F55" i="3"/>
  <c r="E55" i="3"/>
  <c r="D55" i="3"/>
  <c r="T54" i="3"/>
  <c r="S54" i="3"/>
  <c r="Q54" i="3"/>
  <c r="O54" i="3"/>
  <c r="N54" i="3"/>
  <c r="M54" i="3"/>
  <c r="L54" i="3"/>
  <c r="K54" i="3"/>
  <c r="J54" i="3"/>
  <c r="I54" i="3"/>
  <c r="H54" i="3"/>
  <c r="G54" i="3"/>
  <c r="F54" i="3"/>
  <c r="E54" i="3"/>
  <c r="D54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U50" i="3"/>
  <c r="T50" i="3"/>
  <c r="R50" i="3"/>
  <c r="Q50" i="3"/>
  <c r="P50" i="3"/>
  <c r="O50" i="3"/>
  <c r="N50" i="3"/>
  <c r="M50" i="3"/>
  <c r="L50" i="3"/>
  <c r="K50" i="3"/>
  <c r="J50" i="3"/>
  <c r="I50" i="3"/>
  <c r="G50" i="3"/>
  <c r="F50" i="3"/>
  <c r="E50" i="3"/>
  <c r="D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T44" i="3"/>
  <c r="S44" i="3"/>
  <c r="Q44" i="3"/>
  <c r="O44" i="3"/>
  <c r="N44" i="3"/>
  <c r="M44" i="3"/>
  <c r="L44" i="3"/>
  <c r="K44" i="3"/>
  <c r="J44" i="3"/>
  <c r="I44" i="3"/>
  <c r="H44" i="3"/>
  <c r="G44" i="3"/>
  <c r="F44" i="3"/>
  <c r="E44" i="3"/>
  <c r="D44" i="3"/>
  <c r="T43" i="3"/>
  <c r="Q43" i="3"/>
  <c r="O43" i="3"/>
  <c r="M43" i="3"/>
  <c r="J43" i="3"/>
  <c r="I43" i="3"/>
  <c r="H43" i="3"/>
  <c r="G43" i="3"/>
  <c r="F43" i="3"/>
  <c r="D43" i="3"/>
  <c r="T42" i="3"/>
  <c r="S42" i="3"/>
  <c r="Q42" i="3"/>
  <c r="O42" i="3"/>
  <c r="N42" i="3"/>
  <c r="L42" i="3"/>
  <c r="K42" i="3"/>
  <c r="J42" i="3"/>
  <c r="I42" i="3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U40" i="3"/>
  <c r="T40" i="3"/>
  <c r="R40" i="3"/>
  <c r="O40" i="3"/>
  <c r="L40" i="3"/>
  <c r="H40" i="3"/>
  <c r="F40" i="3"/>
  <c r="E40" i="3"/>
  <c r="D40" i="3"/>
  <c r="T39" i="3"/>
  <c r="S39" i="3"/>
  <c r="Q39" i="3"/>
  <c r="O39" i="3"/>
  <c r="N39" i="3"/>
  <c r="M39" i="3"/>
  <c r="L39" i="3"/>
  <c r="K39" i="3"/>
  <c r="J39" i="3"/>
  <c r="I39" i="3"/>
  <c r="H39" i="3"/>
  <c r="G39" i="3"/>
  <c r="F39" i="3"/>
  <c r="E39" i="3"/>
  <c r="D39" i="3"/>
  <c r="T38" i="3"/>
  <c r="S38" i="3"/>
  <c r="Q38" i="3"/>
  <c r="O38" i="3"/>
  <c r="N38" i="3"/>
  <c r="M38" i="3"/>
  <c r="L38" i="3"/>
  <c r="K38" i="3"/>
  <c r="J38" i="3"/>
  <c r="I38" i="3"/>
  <c r="H38" i="3"/>
  <c r="G38" i="3"/>
  <c r="F38" i="3"/>
  <c r="E38" i="3"/>
  <c r="D38" i="3"/>
  <c r="T36" i="3"/>
  <c r="Q36" i="3"/>
  <c r="O36" i="3"/>
  <c r="N36" i="3"/>
  <c r="M36" i="3"/>
  <c r="L36" i="3"/>
  <c r="K36" i="3"/>
  <c r="J36" i="3"/>
  <c r="I36" i="3"/>
  <c r="H36" i="3"/>
  <c r="G36" i="3"/>
  <c r="F36" i="3"/>
  <c r="E36" i="3"/>
  <c r="D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U34" i="3"/>
  <c r="T34" i="3"/>
  <c r="S34" i="3"/>
  <c r="R34" i="3"/>
  <c r="Q34" i="3"/>
  <c r="P34" i="3"/>
  <c r="O34" i="3"/>
  <c r="N34" i="3"/>
  <c r="M34" i="3"/>
  <c r="K34" i="3"/>
  <c r="J34" i="3"/>
  <c r="I34" i="3"/>
  <c r="H34" i="3"/>
  <c r="G34" i="3"/>
  <c r="E34" i="3"/>
  <c r="D34" i="3"/>
  <c r="U32" i="3"/>
  <c r="T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U31" i="3"/>
  <c r="T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U25" i="3"/>
  <c r="T25" i="3"/>
  <c r="S25" i="3"/>
  <c r="R25" i="3"/>
  <c r="Q25" i="3"/>
  <c r="P25" i="3"/>
  <c r="O25" i="3"/>
  <c r="N25" i="3"/>
  <c r="M25" i="3"/>
  <c r="L25" i="3"/>
  <c r="K25" i="3"/>
  <c r="J25" i="3"/>
  <c r="H25" i="3"/>
  <c r="G25" i="3"/>
  <c r="E25" i="3"/>
  <c r="D25" i="3"/>
  <c r="T24" i="3"/>
  <c r="Q24" i="3"/>
  <c r="O24" i="3"/>
  <c r="N24" i="3"/>
  <c r="M24" i="3"/>
  <c r="L24" i="3"/>
  <c r="J24" i="3"/>
  <c r="I24" i="3"/>
  <c r="H24" i="3"/>
  <c r="F24" i="3"/>
  <c r="E24" i="3"/>
  <c r="D24" i="3"/>
  <c r="T23" i="3"/>
  <c r="R23" i="3"/>
  <c r="P23" i="3"/>
  <c r="O23" i="3"/>
  <c r="N23" i="3"/>
  <c r="M23" i="3"/>
  <c r="K23" i="3"/>
  <c r="J23" i="3"/>
  <c r="I23" i="3"/>
  <c r="H23" i="3"/>
  <c r="F23" i="3"/>
  <c r="E23" i="3"/>
  <c r="D23" i="3"/>
  <c r="T22" i="3"/>
  <c r="R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U21" i="3"/>
  <c r="T21" i="3"/>
  <c r="R21" i="3"/>
  <c r="Q21" i="3"/>
  <c r="P21" i="3"/>
  <c r="O21" i="3"/>
  <c r="N21" i="3"/>
  <c r="M21" i="3"/>
  <c r="L21" i="3"/>
  <c r="K21" i="3"/>
  <c r="I21" i="3"/>
  <c r="H21" i="3"/>
  <c r="G21" i="3"/>
  <c r="F21" i="3"/>
  <c r="E21" i="3"/>
  <c r="D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O17" i="3"/>
  <c r="N17" i="3"/>
  <c r="M17" i="3"/>
  <c r="L17" i="3"/>
  <c r="K17" i="3"/>
  <c r="J17" i="3"/>
  <c r="I17" i="3"/>
  <c r="H17" i="3"/>
  <c r="G17" i="3"/>
  <c r="F17" i="3"/>
  <c r="E17" i="3"/>
  <c r="D17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B6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J81" i="37"/>
  <c r="K81" i="37" s="1"/>
  <c r="J80" i="37"/>
  <c r="K80" i="37" s="1"/>
  <c r="J79" i="37"/>
  <c r="K79" i="37" s="1"/>
  <c r="J78" i="37"/>
  <c r="K78" i="37" s="1"/>
  <c r="J77" i="37"/>
  <c r="K77" i="37" s="1"/>
  <c r="J76" i="37"/>
  <c r="K76" i="37" s="1"/>
  <c r="J75" i="37"/>
  <c r="K75" i="37" s="1"/>
  <c r="J74" i="37"/>
  <c r="K74" i="37" s="1"/>
  <c r="J73" i="37"/>
  <c r="K73" i="37" s="1"/>
  <c r="J72" i="37"/>
  <c r="K72" i="37" s="1"/>
  <c r="J71" i="37"/>
  <c r="K71" i="37" s="1"/>
  <c r="J70" i="37"/>
  <c r="K70" i="37" s="1"/>
  <c r="J69" i="37"/>
  <c r="K69" i="37" s="1"/>
  <c r="J68" i="37"/>
  <c r="K68" i="37" s="1"/>
  <c r="J67" i="37"/>
  <c r="K67" i="37" s="1"/>
  <c r="J66" i="37"/>
  <c r="K66" i="37" s="1"/>
  <c r="J65" i="37"/>
  <c r="K65" i="37" s="1"/>
  <c r="J64" i="37"/>
  <c r="K64" i="37" s="1"/>
  <c r="J63" i="37"/>
  <c r="K63" i="37" s="1"/>
  <c r="J62" i="37"/>
  <c r="K62" i="37" s="1"/>
  <c r="J61" i="37"/>
  <c r="K61" i="37" s="1"/>
  <c r="J60" i="37"/>
  <c r="K60" i="37" s="1"/>
  <c r="J59" i="37"/>
  <c r="K59" i="37" s="1"/>
  <c r="J58" i="37"/>
  <c r="K58" i="37" s="1"/>
  <c r="J57" i="37"/>
  <c r="K57" i="37" s="1"/>
  <c r="J55" i="37"/>
  <c r="K55" i="37" s="1"/>
  <c r="M203" i="1"/>
  <c r="O203" i="1" s="1"/>
  <c r="Q203" i="1" s="1"/>
  <c r="R203" i="1" s="1"/>
  <c r="M202" i="1"/>
  <c r="O202" i="1" s="1"/>
  <c r="Q202" i="1" s="1"/>
  <c r="R202" i="1" s="1"/>
  <c r="C201" i="1"/>
  <c r="E201" i="1"/>
  <c r="M201" i="1"/>
  <c r="O201" i="1" s="1"/>
  <c r="Q201" i="1" s="1"/>
  <c r="R201" i="1" s="1"/>
  <c r="C202" i="1"/>
  <c r="E202" i="1"/>
  <c r="C203" i="1"/>
  <c r="E203" i="1"/>
  <c r="C370" i="1"/>
  <c r="E370" i="1"/>
  <c r="C363" i="1"/>
  <c r="E363" i="1"/>
  <c r="C368" i="1"/>
  <c r="E368" i="1"/>
  <c r="C371" i="1"/>
  <c r="E371" i="1"/>
  <c r="AA71" i="3" l="1"/>
  <c r="AA73" i="3"/>
  <c r="AA75" i="3"/>
  <c r="AA47" i="3"/>
  <c r="AA19" i="3"/>
  <c r="AA26" i="3"/>
  <c r="AA29" i="3"/>
  <c r="AA49" i="3"/>
  <c r="AA52" i="3"/>
  <c r="AA35" i="3"/>
  <c r="AA46" i="3"/>
  <c r="AA48" i="3"/>
  <c r="AA72" i="3"/>
  <c r="AA74" i="3"/>
  <c r="AA76" i="3"/>
  <c r="AA18" i="3"/>
  <c r="AA20" i="3"/>
  <c r="AA27" i="3"/>
  <c r="AA30" i="3"/>
  <c r="AA51" i="3"/>
  <c r="AA59" i="3"/>
  <c r="K45" i="3"/>
  <c r="L45" i="3"/>
  <c r="O45" i="3"/>
  <c r="P45" i="3"/>
  <c r="J45" i="3"/>
  <c r="N45" i="3"/>
  <c r="Q45" i="3"/>
  <c r="R45" i="3"/>
  <c r="T45" i="3"/>
  <c r="I45" i="3"/>
  <c r="U45" i="3"/>
  <c r="M45" i="3"/>
  <c r="M61" i="3"/>
  <c r="N61" i="3"/>
  <c r="AF201" i="1"/>
  <c r="AC201" i="1"/>
  <c r="Z201" i="1"/>
  <c r="AF202" i="1"/>
  <c r="AC202" i="1"/>
  <c r="Z202" i="1"/>
  <c r="AF203" i="1"/>
  <c r="Z203" i="1"/>
  <c r="AC203" i="1"/>
  <c r="AF370" i="1"/>
  <c r="AC370" i="1"/>
  <c r="Z370" i="1"/>
  <c r="AF363" i="1"/>
  <c r="Z363" i="1"/>
  <c r="AC363" i="1"/>
  <c r="R57" i="3" s="1"/>
  <c r="AF368" i="1"/>
  <c r="Z368" i="1"/>
  <c r="AC368" i="1"/>
  <c r="AF371" i="1"/>
  <c r="Z371" i="1"/>
  <c r="AC371" i="1"/>
  <c r="M57" i="3" s="1"/>
  <c r="Q57" i="3" l="1"/>
  <c r="AM371" i="1"/>
  <c r="AM368" i="1"/>
  <c r="AM363" i="1"/>
  <c r="AM370" i="1"/>
  <c r="AM203" i="1"/>
  <c r="AM202" i="1"/>
  <c r="AM201" i="1"/>
  <c r="C276" i="1" l="1"/>
  <c r="C277" i="1"/>
  <c r="C278" i="1"/>
  <c r="C279" i="1"/>
  <c r="C280" i="1"/>
  <c r="C281" i="1"/>
  <c r="C282" i="1"/>
  <c r="C283" i="1"/>
  <c r="E276" i="1"/>
  <c r="E277" i="1"/>
  <c r="E278" i="1"/>
  <c r="E279" i="1"/>
  <c r="E280" i="1"/>
  <c r="E281" i="1"/>
  <c r="E282" i="1"/>
  <c r="E283" i="1"/>
  <c r="AF281" i="1" l="1"/>
  <c r="AF280" i="1"/>
  <c r="AF279" i="1"/>
  <c r="Z278" i="1"/>
  <c r="AF278" i="1"/>
  <c r="AC279" i="1"/>
  <c r="Z279" i="1"/>
  <c r="Z277" i="1"/>
  <c r="AC277" i="1"/>
  <c r="AF277" i="1"/>
  <c r="AF283" i="1"/>
  <c r="Z283" i="1"/>
  <c r="AC283" i="1"/>
  <c r="AF282" i="1"/>
  <c r="Z282" i="1"/>
  <c r="AC282" i="1"/>
  <c r="AF276" i="1"/>
  <c r="AC276" i="1"/>
  <c r="Z276" i="1"/>
  <c r="AC281" i="1"/>
  <c r="Z281" i="1"/>
  <c r="AC280" i="1"/>
  <c r="AC278" i="1"/>
  <c r="Z280" i="1"/>
  <c r="AM277" i="1" l="1"/>
  <c r="AM276" i="1"/>
  <c r="AM282" i="1"/>
  <c r="AM283" i="1"/>
  <c r="AM278" i="1"/>
  <c r="AM279" i="1"/>
  <c r="AM280" i="1"/>
  <c r="AM281" i="1"/>
  <c r="C162" i="1"/>
  <c r="E162" i="1"/>
  <c r="M162" i="1"/>
  <c r="O162" i="1" s="1"/>
  <c r="Q162" i="1" s="1"/>
  <c r="R162" i="1" s="1"/>
  <c r="C163" i="1"/>
  <c r="E163" i="1"/>
  <c r="M163" i="1"/>
  <c r="O163" i="1" s="1"/>
  <c r="Q163" i="1" s="1"/>
  <c r="R163" i="1" s="1"/>
  <c r="C164" i="1"/>
  <c r="E164" i="1"/>
  <c r="M164" i="1"/>
  <c r="O164" i="1" s="1"/>
  <c r="Q164" i="1" s="1"/>
  <c r="R164" i="1" s="1"/>
  <c r="C57" i="1"/>
  <c r="E57" i="1"/>
  <c r="M57" i="1"/>
  <c r="O57" i="1" s="1"/>
  <c r="Q57" i="1" s="1"/>
  <c r="R57" i="1" s="1"/>
  <c r="C58" i="1"/>
  <c r="E58" i="1"/>
  <c r="M58" i="1"/>
  <c r="O58" i="1" s="1"/>
  <c r="Q58" i="1" s="1"/>
  <c r="R58" i="1" s="1"/>
  <c r="C50" i="1"/>
  <c r="E50" i="1"/>
  <c r="M50" i="1"/>
  <c r="O50" i="1" s="1"/>
  <c r="Q50" i="1" s="1"/>
  <c r="R50" i="1" s="1"/>
  <c r="C49" i="1"/>
  <c r="E49" i="1"/>
  <c r="M49" i="1"/>
  <c r="O49" i="1" s="1"/>
  <c r="Q49" i="1" s="1"/>
  <c r="R49" i="1" s="1"/>
  <c r="C320" i="1"/>
  <c r="C321" i="1"/>
  <c r="E320" i="1"/>
  <c r="E321" i="1"/>
  <c r="C318" i="1"/>
  <c r="E318" i="1"/>
  <c r="C228" i="1"/>
  <c r="E228" i="1"/>
  <c r="C200" i="1"/>
  <c r="E200" i="1"/>
  <c r="M200" i="1"/>
  <c r="O200" i="1" s="1"/>
  <c r="Q200" i="1" s="1"/>
  <c r="R200" i="1" s="1"/>
  <c r="C199" i="1"/>
  <c r="E199" i="1"/>
  <c r="M199" i="1"/>
  <c r="O199" i="1" s="1"/>
  <c r="Q199" i="1" s="1"/>
  <c r="R199" i="1" s="1"/>
  <c r="Q40" i="3" l="1"/>
  <c r="AF163" i="1"/>
  <c r="AC163" i="1"/>
  <c r="AF162" i="1"/>
  <c r="AC162" i="1"/>
  <c r="Z162" i="1"/>
  <c r="Z163" i="1"/>
  <c r="AF164" i="1"/>
  <c r="AC164" i="1"/>
  <c r="Z164" i="1"/>
  <c r="AF57" i="1"/>
  <c r="Z57" i="1"/>
  <c r="AC57" i="1"/>
  <c r="AF58" i="1"/>
  <c r="Z58" i="1"/>
  <c r="AC58" i="1"/>
  <c r="AF50" i="1"/>
  <c r="AC50" i="1"/>
  <c r="Z50" i="1"/>
  <c r="AF49" i="1"/>
  <c r="Z49" i="1"/>
  <c r="AC49" i="1"/>
  <c r="AC320" i="1"/>
  <c r="Z320" i="1"/>
  <c r="AF320" i="1"/>
  <c r="AF321" i="1"/>
  <c r="Z321" i="1"/>
  <c r="AC321" i="1"/>
  <c r="AF318" i="1"/>
  <c r="AC318" i="1"/>
  <c r="Z318" i="1"/>
  <c r="Z228" i="1"/>
  <c r="E43" i="3" s="1"/>
  <c r="AC228" i="1"/>
  <c r="L43" i="3" s="1"/>
  <c r="AF228" i="1"/>
  <c r="AC200" i="1"/>
  <c r="AF200" i="1"/>
  <c r="Z200" i="1"/>
  <c r="J40" i="3" s="1"/>
  <c r="AF199" i="1"/>
  <c r="Z199" i="1"/>
  <c r="AC199" i="1"/>
  <c r="X23" i="3" l="1"/>
  <c r="V23" i="3"/>
  <c r="AM228" i="1"/>
  <c r="Q23" i="3"/>
  <c r="AM320" i="1"/>
  <c r="AM199" i="1"/>
  <c r="AM200" i="1"/>
  <c r="AM318" i="1"/>
  <c r="AM321" i="1"/>
  <c r="AM49" i="1"/>
  <c r="AM50" i="1"/>
  <c r="AM58" i="1"/>
  <c r="AM57" i="1"/>
  <c r="AM164" i="1"/>
  <c r="AM162" i="1"/>
  <c r="AM163" i="1"/>
  <c r="C132" i="1"/>
  <c r="E132" i="1"/>
  <c r="M132" i="1"/>
  <c r="O132" i="1" s="1"/>
  <c r="Q132" i="1" s="1"/>
  <c r="R132" i="1" s="1"/>
  <c r="C502" i="1"/>
  <c r="E502" i="1"/>
  <c r="Z132" i="1" l="1"/>
  <c r="AC132" i="1"/>
  <c r="AF132" i="1"/>
  <c r="AF502" i="1"/>
  <c r="AC502" i="1"/>
  <c r="Z502" i="1"/>
  <c r="S36" i="3" l="1"/>
  <c r="AM132" i="1"/>
  <c r="AM502" i="1"/>
  <c r="C205" i="1"/>
  <c r="E205" i="1"/>
  <c r="C331" i="1"/>
  <c r="C332" i="1"/>
  <c r="C333" i="1"/>
  <c r="E331" i="1"/>
  <c r="E332" i="1"/>
  <c r="E333" i="1"/>
  <c r="C334" i="1"/>
  <c r="C335" i="1"/>
  <c r="C336" i="1"/>
  <c r="C337" i="1"/>
  <c r="E334" i="1"/>
  <c r="E335" i="1"/>
  <c r="E336" i="1"/>
  <c r="E337" i="1"/>
  <c r="AF205" i="1" l="1"/>
  <c r="AC205" i="1"/>
  <c r="Z205" i="1"/>
  <c r="AF332" i="1"/>
  <c r="Z332" i="1"/>
  <c r="AC332" i="1"/>
  <c r="AF336" i="1"/>
  <c r="Z336" i="1"/>
  <c r="AC336" i="1"/>
  <c r="AC333" i="1"/>
  <c r="AF333" i="1"/>
  <c r="Z333" i="1"/>
  <c r="Z331" i="1"/>
  <c r="AF331" i="1"/>
  <c r="AC331" i="1"/>
  <c r="Z337" i="1"/>
  <c r="AF337" i="1"/>
  <c r="AC337" i="1"/>
  <c r="AF334" i="1"/>
  <c r="AC334" i="1"/>
  <c r="Z334" i="1"/>
  <c r="AF335" i="1"/>
  <c r="AC335" i="1"/>
  <c r="Z335" i="1"/>
  <c r="AM335" i="1" l="1"/>
  <c r="AM334" i="1"/>
  <c r="AM337" i="1"/>
  <c r="AM331" i="1"/>
  <c r="AM333" i="1"/>
  <c r="AM336" i="1"/>
  <c r="AM332" i="1"/>
  <c r="AM205" i="1"/>
  <c r="C117" i="1"/>
  <c r="E117" i="1"/>
  <c r="M117" i="1"/>
  <c r="O117" i="1" s="1"/>
  <c r="Q117" i="1" s="1"/>
  <c r="R117" i="1" s="1"/>
  <c r="AC117" i="1" l="1"/>
  <c r="AF117" i="1"/>
  <c r="Z117" i="1"/>
  <c r="AM117" i="1" l="1"/>
  <c r="C224" i="1"/>
  <c r="E224" i="1"/>
  <c r="AC224" i="1" l="1"/>
  <c r="M42" i="3" s="1"/>
  <c r="Z224" i="1"/>
  <c r="H42" i="3" s="1"/>
  <c r="AF224" i="1"/>
  <c r="AM224" i="1" l="1"/>
  <c r="C246" i="1"/>
  <c r="C247" i="1"/>
  <c r="C248" i="1"/>
  <c r="E246" i="1"/>
  <c r="E247" i="1"/>
  <c r="E248" i="1"/>
  <c r="Z247" i="1" l="1"/>
  <c r="AC247" i="1"/>
  <c r="Z246" i="1"/>
  <c r="AF246" i="1"/>
  <c r="AC246" i="1"/>
  <c r="Z248" i="1"/>
  <c r="AC248" i="1"/>
  <c r="AF248" i="1"/>
  <c r="AF247" i="1"/>
  <c r="AM247" i="1" l="1"/>
  <c r="AM248" i="1"/>
  <c r="AM246" i="1"/>
  <c r="C76" i="1" l="1"/>
  <c r="E76" i="1"/>
  <c r="M76" i="1"/>
  <c r="O76" i="1" s="1"/>
  <c r="Q76" i="1" s="1"/>
  <c r="R76" i="1" s="1"/>
  <c r="C78" i="1"/>
  <c r="E78" i="1"/>
  <c r="M78" i="1"/>
  <c r="O78" i="1" s="1"/>
  <c r="Q78" i="1" s="1"/>
  <c r="R78" i="1" s="1"/>
  <c r="C171" i="1"/>
  <c r="C172" i="1"/>
  <c r="C173" i="1"/>
  <c r="C174" i="1"/>
  <c r="C175" i="1"/>
  <c r="C176" i="1"/>
  <c r="C177" i="1"/>
  <c r="C178" i="1"/>
  <c r="C179" i="1"/>
  <c r="C180" i="1"/>
  <c r="E171" i="1"/>
  <c r="E172" i="1"/>
  <c r="E173" i="1"/>
  <c r="E174" i="1"/>
  <c r="E175" i="1"/>
  <c r="E176" i="1"/>
  <c r="E177" i="1"/>
  <c r="E178" i="1"/>
  <c r="E179" i="1"/>
  <c r="E180" i="1"/>
  <c r="M171" i="1"/>
  <c r="O171" i="1" s="1"/>
  <c r="Q171" i="1" s="1"/>
  <c r="R171" i="1" s="1"/>
  <c r="M172" i="1"/>
  <c r="O172" i="1" s="1"/>
  <c r="Q172" i="1" s="1"/>
  <c r="R172" i="1" s="1"/>
  <c r="M173" i="1"/>
  <c r="O173" i="1" s="1"/>
  <c r="Q173" i="1" s="1"/>
  <c r="R173" i="1" s="1"/>
  <c r="M174" i="1"/>
  <c r="O174" i="1" s="1"/>
  <c r="Q174" i="1" s="1"/>
  <c r="R174" i="1" s="1"/>
  <c r="M175" i="1"/>
  <c r="O175" i="1" s="1"/>
  <c r="Q175" i="1" s="1"/>
  <c r="R175" i="1" s="1"/>
  <c r="M176" i="1"/>
  <c r="O176" i="1" s="1"/>
  <c r="Q176" i="1" s="1"/>
  <c r="R176" i="1" s="1"/>
  <c r="M177" i="1"/>
  <c r="O177" i="1" s="1"/>
  <c r="Q177" i="1" s="1"/>
  <c r="R177" i="1" s="1"/>
  <c r="M178" i="1"/>
  <c r="O178" i="1" s="1"/>
  <c r="Q178" i="1" s="1"/>
  <c r="R178" i="1" s="1"/>
  <c r="M179" i="1"/>
  <c r="O179" i="1" s="1"/>
  <c r="Q179" i="1" s="1"/>
  <c r="R179" i="1" s="1"/>
  <c r="M180" i="1"/>
  <c r="O180" i="1" s="1"/>
  <c r="Q180" i="1" s="1"/>
  <c r="R180" i="1" s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M181" i="1"/>
  <c r="O181" i="1" s="1"/>
  <c r="Q181" i="1" s="1"/>
  <c r="R181" i="1" s="1"/>
  <c r="M182" i="1"/>
  <c r="O182" i="1" s="1"/>
  <c r="Q182" i="1" s="1"/>
  <c r="R182" i="1" s="1"/>
  <c r="M183" i="1"/>
  <c r="O183" i="1" s="1"/>
  <c r="Q183" i="1" s="1"/>
  <c r="R183" i="1" s="1"/>
  <c r="M184" i="1"/>
  <c r="O184" i="1" s="1"/>
  <c r="Q184" i="1" s="1"/>
  <c r="R184" i="1" s="1"/>
  <c r="M185" i="1"/>
  <c r="O185" i="1" s="1"/>
  <c r="Q185" i="1" s="1"/>
  <c r="R185" i="1" s="1"/>
  <c r="M186" i="1"/>
  <c r="O186" i="1" s="1"/>
  <c r="Q186" i="1" s="1"/>
  <c r="R186" i="1" s="1"/>
  <c r="M187" i="1"/>
  <c r="O187" i="1" s="1"/>
  <c r="Q187" i="1" s="1"/>
  <c r="R187" i="1" s="1"/>
  <c r="M188" i="1"/>
  <c r="O188" i="1" s="1"/>
  <c r="Q188" i="1" s="1"/>
  <c r="R188" i="1" s="1"/>
  <c r="M189" i="1"/>
  <c r="O189" i="1" s="1"/>
  <c r="Q189" i="1" s="1"/>
  <c r="R189" i="1" s="1"/>
  <c r="M190" i="1"/>
  <c r="O190" i="1" s="1"/>
  <c r="Q190" i="1" s="1"/>
  <c r="R190" i="1" s="1"/>
  <c r="M191" i="1"/>
  <c r="O191" i="1" s="1"/>
  <c r="Q191" i="1" s="1"/>
  <c r="R191" i="1" s="1"/>
  <c r="M192" i="1"/>
  <c r="O192" i="1" s="1"/>
  <c r="Q192" i="1" s="1"/>
  <c r="R192" i="1" s="1"/>
  <c r="M193" i="1"/>
  <c r="O193" i="1" s="1"/>
  <c r="Q193" i="1" s="1"/>
  <c r="R193" i="1" s="1"/>
  <c r="M194" i="1"/>
  <c r="O194" i="1" s="1"/>
  <c r="Q194" i="1" s="1"/>
  <c r="R194" i="1" s="1"/>
  <c r="M195" i="1"/>
  <c r="O195" i="1" s="1"/>
  <c r="Q195" i="1" s="1"/>
  <c r="R195" i="1" s="1"/>
  <c r="M196" i="1"/>
  <c r="O196" i="1" s="1"/>
  <c r="Q196" i="1" s="1"/>
  <c r="R196" i="1" s="1"/>
  <c r="M197" i="1"/>
  <c r="O197" i="1" s="1"/>
  <c r="Q197" i="1" s="1"/>
  <c r="R197" i="1" s="1"/>
  <c r="M198" i="1"/>
  <c r="O198" i="1" s="1"/>
  <c r="Q198" i="1" s="1"/>
  <c r="R198" i="1" s="1"/>
  <c r="C382" i="1"/>
  <c r="E382" i="1"/>
  <c r="C211" i="1"/>
  <c r="E211" i="1"/>
  <c r="AF211" i="1"/>
  <c r="C383" i="1"/>
  <c r="E383" i="1"/>
  <c r="C418" i="1"/>
  <c r="E418" i="1"/>
  <c r="C379" i="1"/>
  <c r="E379" i="1"/>
  <c r="AF379" i="1"/>
  <c r="C419" i="1"/>
  <c r="E419" i="1"/>
  <c r="C410" i="1"/>
  <c r="E410" i="1"/>
  <c r="C408" i="1"/>
  <c r="E408" i="1"/>
  <c r="C409" i="1"/>
  <c r="E409" i="1"/>
  <c r="AF409" i="1"/>
  <c r="C374" i="1"/>
  <c r="C375" i="1"/>
  <c r="C376" i="1"/>
  <c r="E374" i="1"/>
  <c r="E375" i="1"/>
  <c r="E376" i="1"/>
  <c r="C377" i="1"/>
  <c r="E377" i="1"/>
  <c r="C378" i="1"/>
  <c r="E378" i="1"/>
  <c r="C210" i="1"/>
  <c r="E210" i="1"/>
  <c r="C208" i="1"/>
  <c r="C209" i="1"/>
  <c r="E208" i="1"/>
  <c r="E209" i="1"/>
  <c r="C204" i="1"/>
  <c r="E204" i="1"/>
  <c r="AF204" i="1"/>
  <c r="C206" i="1"/>
  <c r="E206" i="1"/>
  <c r="C207" i="1"/>
  <c r="E207" i="1"/>
  <c r="AF76" i="1" l="1"/>
  <c r="AC76" i="1"/>
  <c r="Z76" i="1"/>
  <c r="AF78" i="1"/>
  <c r="Z78" i="1"/>
  <c r="AC78" i="1"/>
  <c r="U58" i="3"/>
  <c r="Z176" i="1"/>
  <c r="AF176" i="1"/>
  <c r="AC173" i="1"/>
  <c r="AF173" i="1"/>
  <c r="Z173" i="1"/>
  <c r="Z175" i="1"/>
  <c r="AF175" i="1"/>
  <c r="AF171" i="1"/>
  <c r="Z171" i="1"/>
  <c r="AC171" i="1"/>
  <c r="Z178" i="1"/>
  <c r="AC178" i="1"/>
  <c r="AF178" i="1"/>
  <c r="AC174" i="1"/>
  <c r="AF174" i="1"/>
  <c r="Z174" i="1"/>
  <c r="AF180" i="1"/>
  <c r="Z180" i="1"/>
  <c r="AC180" i="1"/>
  <c r="AF172" i="1"/>
  <c r="Z172" i="1"/>
  <c r="AC172" i="1"/>
  <c r="AF179" i="1"/>
  <c r="Z179" i="1"/>
  <c r="AC179" i="1"/>
  <c r="Z177" i="1"/>
  <c r="AC177" i="1"/>
  <c r="AF177" i="1"/>
  <c r="AC176" i="1"/>
  <c r="AC175" i="1"/>
  <c r="AF190" i="1"/>
  <c r="Z190" i="1"/>
  <c r="AC190" i="1"/>
  <c r="Z196" i="1"/>
  <c r="AC196" i="1"/>
  <c r="AF196" i="1"/>
  <c r="AF181" i="1"/>
  <c r="Z181" i="1"/>
  <c r="AC181" i="1"/>
  <c r="AC195" i="1"/>
  <c r="Z195" i="1"/>
  <c r="AF195" i="1"/>
  <c r="AC194" i="1"/>
  <c r="AF194" i="1"/>
  <c r="Z194" i="1"/>
  <c r="AF198" i="1"/>
  <c r="Z198" i="1"/>
  <c r="AC198" i="1"/>
  <c r="Z189" i="1"/>
  <c r="AF189" i="1"/>
  <c r="AC189" i="1"/>
  <c r="AC193" i="1"/>
  <c r="AF193" i="1"/>
  <c r="Z193" i="1"/>
  <c r="AC185" i="1"/>
  <c r="AF185" i="1"/>
  <c r="Z185" i="1"/>
  <c r="AF182" i="1"/>
  <c r="Z182" i="1"/>
  <c r="AC182" i="1"/>
  <c r="Z197" i="1"/>
  <c r="AF197" i="1"/>
  <c r="AC197" i="1"/>
  <c r="Z188" i="1"/>
  <c r="AF188" i="1"/>
  <c r="AC188" i="1"/>
  <c r="Z187" i="1"/>
  <c r="AC187" i="1"/>
  <c r="AF187" i="1"/>
  <c r="AC186" i="1"/>
  <c r="Z186" i="1"/>
  <c r="AF186" i="1"/>
  <c r="AF192" i="1"/>
  <c r="AC192" i="1"/>
  <c r="Z192" i="1"/>
  <c r="AF184" i="1"/>
  <c r="Z184" i="1"/>
  <c r="AC184" i="1"/>
  <c r="AF191" i="1"/>
  <c r="AC191" i="1"/>
  <c r="Z191" i="1"/>
  <c r="AF183" i="1"/>
  <c r="Z183" i="1"/>
  <c r="AC183" i="1"/>
  <c r="AF382" i="1"/>
  <c r="Z382" i="1"/>
  <c r="AC382" i="1"/>
  <c r="AC211" i="1"/>
  <c r="Z211" i="1"/>
  <c r="G56" i="3"/>
  <c r="AF383" i="1"/>
  <c r="Z383" i="1"/>
  <c r="AC383" i="1"/>
  <c r="AF418" i="1"/>
  <c r="AC418" i="1"/>
  <c r="Z418" i="1"/>
  <c r="AC379" i="1"/>
  <c r="Z379" i="1"/>
  <c r="AF419" i="1"/>
  <c r="Z419" i="1"/>
  <c r="AC419" i="1"/>
  <c r="AF410" i="1"/>
  <c r="AC410" i="1"/>
  <c r="Z410" i="1"/>
  <c r="AF408" i="1"/>
  <c r="Z408" i="1"/>
  <c r="AC408" i="1"/>
  <c r="AC409" i="1"/>
  <c r="Z409" i="1"/>
  <c r="AF374" i="1"/>
  <c r="Z374" i="1"/>
  <c r="AC374" i="1"/>
  <c r="AF375" i="1"/>
  <c r="Z375" i="1"/>
  <c r="AC375" i="1"/>
  <c r="AF377" i="1"/>
  <c r="AC377" i="1"/>
  <c r="AF376" i="1"/>
  <c r="Z376" i="1"/>
  <c r="AC376" i="1"/>
  <c r="Z377" i="1"/>
  <c r="AF378" i="1"/>
  <c r="AC378" i="1"/>
  <c r="Z378" i="1"/>
  <c r="AF210" i="1"/>
  <c r="Z210" i="1"/>
  <c r="AC210" i="1"/>
  <c r="AF209" i="1"/>
  <c r="AC209" i="1"/>
  <c r="Z209" i="1"/>
  <c r="AC208" i="1"/>
  <c r="Z208" i="1"/>
  <c r="AF208" i="1"/>
  <c r="Z204" i="1"/>
  <c r="AC204" i="1"/>
  <c r="AF206" i="1"/>
  <c r="Z206" i="1"/>
  <c r="AC206" i="1"/>
  <c r="AF207" i="1"/>
  <c r="Z207" i="1"/>
  <c r="AC207" i="1"/>
  <c r="C74" i="1"/>
  <c r="E74" i="1"/>
  <c r="M74" i="1"/>
  <c r="O74" i="1" s="1"/>
  <c r="Q74" i="1" s="1"/>
  <c r="R74" i="1" s="1"/>
  <c r="C73" i="1"/>
  <c r="E73" i="1"/>
  <c r="M73" i="1"/>
  <c r="O73" i="1" s="1"/>
  <c r="Q73" i="1" s="1"/>
  <c r="R73" i="1" s="1"/>
  <c r="C71" i="1"/>
  <c r="E71" i="1"/>
  <c r="M71" i="1"/>
  <c r="O71" i="1" s="1"/>
  <c r="Q71" i="1" s="1"/>
  <c r="R71" i="1" s="1"/>
  <c r="C72" i="1"/>
  <c r="E72" i="1"/>
  <c r="M72" i="1"/>
  <c r="O72" i="1" s="1"/>
  <c r="Q72" i="1" s="1"/>
  <c r="R72" i="1" s="1"/>
  <c r="P58" i="3" l="1"/>
  <c r="U56" i="3"/>
  <c r="P40" i="3"/>
  <c r="N57" i="3"/>
  <c r="P57" i="3"/>
  <c r="O58" i="3"/>
  <c r="N58" i="3"/>
  <c r="P56" i="3"/>
  <c r="G57" i="3"/>
  <c r="AM187" i="1"/>
  <c r="AM177" i="1"/>
  <c r="G40" i="3"/>
  <c r="O57" i="3"/>
  <c r="O56" i="3"/>
  <c r="AM186" i="1"/>
  <c r="AM195" i="1"/>
  <c r="AM178" i="1"/>
  <c r="AM196" i="1"/>
  <c r="AM204" i="1"/>
  <c r="N40" i="3"/>
  <c r="AM208" i="1"/>
  <c r="AM207" i="1"/>
  <c r="AM206" i="1"/>
  <c r="AM209" i="1"/>
  <c r="AM210" i="1"/>
  <c r="AM378" i="1"/>
  <c r="AM376" i="1"/>
  <c r="AM377" i="1"/>
  <c r="AM375" i="1"/>
  <c r="AM374" i="1"/>
  <c r="AM409" i="1"/>
  <c r="AM408" i="1"/>
  <c r="AM410" i="1"/>
  <c r="AM419" i="1"/>
  <c r="AM379" i="1"/>
  <c r="AM418" i="1"/>
  <c r="AM383" i="1"/>
  <c r="AM211" i="1"/>
  <c r="AM382" i="1"/>
  <c r="AM183" i="1"/>
  <c r="AM191" i="1"/>
  <c r="AM184" i="1"/>
  <c r="AM192" i="1"/>
  <c r="AM188" i="1"/>
  <c r="AM197" i="1"/>
  <c r="AM182" i="1"/>
  <c r="AM185" i="1"/>
  <c r="AM193" i="1"/>
  <c r="AM189" i="1"/>
  <c r="AM198" i="1"/>
  <c r="AM194" i="1"/>
  <c r="AM181" i="1"/>
  <c r="AM190" i="1"/>
  <c r="AM179" i="1"/>
  <c r="AM172" i="1"/>
  <c r="AM180" i="1"/>
  <c r="AM174" i="1"/>
  <c r="AM171" i="1"/>
  <c r="AM175" i="1"/>
  <c r="AM173" i="1"/>
  <c r="AM176" i="1"/>
  <c r="AM78" i="1"/>
  <c r="AM76" i="1"/>
  <c r="AF74" i="1"/>
  <c r="Z74" i="1"/>
  <c r="AC74" i="1"/>
  <c r="AF73" i="1"/>
  <c r="Z73" i="1"/>
  <c r="AC73" i="1"/>
  <c r="Z71" i="1"/>
  <c r="AF71" i="1"/>
  <c r="AC71" i="1"/>
  <c r="AF72" i="1"/>
  <c r="Z72" i="1"/>
  <c r="AC72" i="1"/>
  <c r="G24" i="3" l="1"/>
  <c r="AM72" i="1"/>
  <c r="AM71" i="1"/>
  <c r="AM73" i="1"/>
  <c r="AM74" i="1"/>
  <c r="J65" i="4"/>
  <c r="G65" i="4"/>
  <c r="C250" i="1"/>
  <c r="C251" i="1"/>
  <c r="C252" i="1"/>
  <c r="C253" i="1"/>
  <c r="C254" i="1"/>
  <c r="C255" i="1"/>
  <c r="C256" i="1"/>
  <c r="C261" i="1"/>
  <c r="C268" i="1"/>
  <c r="C269" i="1"/>
  <c r="C270" i="1"/>
  <c r="C271" i="1"/>
  <c r="C272" i="1"/>
  <c r="C273" i="1"/>
  <c r="C275" i="1"/>
  <c r="C284" i="1"/>
  <c r="C285" i="1"/>
  <c r="C286" i="1"/>
  <c r="C287" i="1"/>
  <c r="C288" i="1"/>
  <c r="C289" i="1"/>
  <c r="C290" i="1"/>
  <c r="C291" i="1"/>
  <c r="C292" i="1"/>
  <c r="C314" i="1"/>
  <c r="C315" i="1"/>
  <c r="C316" i="1"/>
  <c r="E68" i="9"/>
  <c r="E67" i="9"/>
  <c r="M436" i="1"/>
  <c r="O436" i="1" s="1"/>
  <c r="Q436" i="1" s="1"/>
  <c r="C436" i="1"/>
  <c r="AF436" i="1" l="1"/>
  <c r="AC436" i="1"/>
  <c r="Z436" i="1"/>
  <c r="R436" i="1"/>
  <c r="AM436" i="1" l="1"/>
  <c r="C542" i="1"/>
  <c r="E542" i="1"/>
  <c r="AF542" i="1" l="1"/>
  <c r="AC542" i="1"/>
  <c r="Z542" i="1"/>
  <c r="T67" i="3" s="1"/>
  <c r="V67" i="3" l="1"/>
  <c r="AM542" i="1"/>
  <c r="C529" i="1"/>
  <c r="E529" i="1"/>
  <c r="F65" i="4" l="1"/>
  <c r="H65" i="4" s="1"/>
  <c r="C51" i="3"/>
  <c r="AF529" i="1"/>
  <c r="Z529" i="1"/>
  <c r="AC529" i="1"/>
  <c r="I65" i="4"/>
  <c r="K65" i="4" s="1"/>
  <c r="AM529" i="1" l="1"/>
  <c r="C161" i="1"/>
  <c r="E161" i="1"/>
  <c r="M161" i="1"/>
  <c r="O161" i="1" s="1"/>
  <c r="Q161" i="1" s="1"/>
  <c r="R161" i="1" s="1"/>
  <c r="AC161" i="1" l="1"/>
  <c r="K40" i="3" s="1"/>
  <c r="Z161" i="1"/>
  <c r="I40" i="3" s="1"/>
  <c r="AF161" i="1"/>
  <c r="AM161" i="1" l="1"/>
  <c r="C124" i="1"/>
  <c r="E124" i="1"/>
  <c r="M124" i="1"/>
  <c r="O124" i="1" s="1"/>
  <c r="Q124" i="1" s="1"/>
  <c r="R124" i="1" s="1"/>
  <c r="C48" i="1"/>
  <c r="E48" i="1"/>
  <c r="M48" i="1"/>
  <c r="O48" i="1" l="1"/>
  <c r="Q48" i="1" s="1"/>
  <c r="R48" i="1" s="1"/>
  <c r="AF124" i="1"/>
  <c r="Z124" i="1"/>
  <c r="F34" i="3" s="1"/>
  <c r="AC124" i="1"/>
  <c r="L34" i="3" s="1"/>
  <c r="C36" i="1"/>
  <c r="E36" i="1"/>
  <c r="M36" i="1"/>
  <c r="O36" i="1" s="1"/>
  <c r="Q36" i="1" s="1"/>
  <c r="R36" i="1" s="1"/>
  <c r="C581" i="1"/>
  <c r="E581" i="1"/>
  <c r="C580" i="1"/>
  <c r="E580" i="1"/>
  <c r="AA34" i="3" l="1"/>
  <c r="Z48" i="1"/>
  <c r="G23" i="3" s="1"/>
  <c r="AC48" i="1"/>
  <c r="L23" i="3" s="1"/>
  <c r="AF48" i="1"/>
  <c r="AM124" i="1"/>
  <c r="AF36" i="1"/>
  <c r="Z36" i="1"/>
  <c r="V22" i="3" s="1"/>
  <c r="AC36" i="1"/>
  <c r="Z581" i="1"/>
  <c r="AC581" i="1"/>
  <c r="AF581" i="1"/>
  <c r="AC580" i="1"/>
  <c r="AF580" i="1"/>
  <c r="Z580" i="1"/>
  <c r="AM48" i="1" l="1"/>
  <c r="S22" i="3"/>
  <c r="X22" i="3"/>
  <c r="Q22" i="3"/>
  <c r="U22" i="3"/>
  <c r="AM581" i="1"/>
  <c r="AM580" i="1"/>
  <c r="AM36" i="1"/>
  <c r="AA22" i="3" l="1"/>
  <c r="C438" i="1"/>
  <c r="E438" i="1"/>
  <c r="AC438" i="1" l="1"/>
  <c r="AF438" i="1"/>
  <c r="Z438" i="1"/>
  <c r="U60" i="3" l="1"/>
  <c r="X60" i="3"/>
  <c r="Q66" i="3"/>
  <c r="S60" i="3"/>
  <c r="AM438" i="1"/>
  <c r="E314" i="1" l="1"/>
  <c r="E315" i="1"/>
  <c r="E254" i="1"/>
  <c r="E316" i="1"/>
  <c r="E255" i="1"/>
  <c r="E317" i="1"/>
  <c r="E319" i="1"/>
  <c r="E112" i="1"/>
  <c r="E213" i="1"/>
  <c r="E215" i="1"/>
  <c r="E216" i="1"/>
  <c r="E217" i="1"/>
  <c r="E218" i="1"/>
  <c r="E219" i="1"/>
  <c r="E220" i="1"/>
  <c r="E221" i="1"/>
  <c r="E256" i="1"/>
  <c r="E362" i="1"/>
  <c r="E261" i="1"/>
  <c r="E129" i="1"/>
  <c r="E463" i="1"/>
  <c r="E464" i="1"/>
  <c r="E465" i="1"/>
  <c r="E466" i="1"/>
  <c r="E526" i="1"/>
  <c r="E467" i="1"/>
  <c r="E284" i="1"/>
  <c r="E268" i="1"/>
  <c r="E160" i="1"/>
  <c r="E541" i="1"/>
  <c r="E460" i="1"/>
  <c r="E364" i="1"/>
  <c r="E365" i="1"/>
  <c r="E366" i="1"/>
  <c r="E367" i="1"/>
  <c r="E54" i="1"/>
  <c r="E130" i="1"/>
  <c r="E131" i="1"/>
  <c r="E269" i="1"/>
  <c r="E527" i="1"/>
  <c r="E560" i="1"/>
  <c r="E249" i="1"/>
  <c r="E322" i="1"/>
  <c r="E404" i="1"/>
  <c r="E270" i="1"/>
  <c r="E55" i="1"/>
  <c r="E15" i="1"/>
  <c r="E16" i="1"/>
  <c r="E223" i="1"/>
  <c r="E483" i="1"/>
  <c r="E484" i="1"/>
  <c r="E485" i="1"/>
  <c r="E486" i="1"/>
  <c r="E487" i="1"/>
  <c r="E488" i="1"/>
  <c r="E489" i="1"/>
  <c r="E341" i="1"/>
  <c r="E495" i="1"/>
  <c r="E589" i="1"/>
  <c r="E496" i="1"/>
  <c r="E590" i="1"/>
  <c r="E338" i="1"/>
  <c r="E285" i="1"/>
  <c r="E286" i="1"/>
  <c r="E113" i="1"/>
  <c r="E110" i="1"/>
  <c r="E461" i="1"/>
  <c r="E440" i="1"/>
  <c r="E369" i="1"/>
  <c r="E271" i="1"/>
  <c r="E497" i="1"/>
  <c r="E498" i="1"/>
  <c r="E591" i="1"/>
  <c r="E499" i="1"/>
  <c r="E226" i="1"/>
  <c r="E582" i="1"/>
  <c r="E441" i="1"/>
  <c r="E500" i="1"/>
  <c r="E592" i="1"/>
  <c r="E443" i="1"/>
  <c r="E501" i="1"/>
  <c r="E287" i="1"/>
  <c r="E593" i="1"/>
  <c r="E594" i="1"/>
  <c r="E444" i="1"/>
  <c r="E405" i="1"/>
  <c r="E445" i="1"/>
  <c r="E446" i="1"/>
  <c r="E447" i="1"/>
  <c r="E448" i="1"/>
  <c r="E449" i="1"/>
  <c r="E450" i="1"/>
  <c r="E272" i="1"/>
  <c r="E17" i="1"/>
  <c r="E18" i="1"/>
  <c r="E19" i="1"/>
  <c r="E20" i="1"/>
  <c r="E21" i="1"/>
  <c r="E503" i="1"/>
  <c r="E288" i="1"/>
  <c r="E289" i="1"/>
  <c r="E290" i="1"/>
  <c r="E504" i="1"/>
  <c r="E291" i="1"/>
  <c r="E505" i="1"/>
  <c r="E373" i="1"/>
  <c r="E114" i="1"/>
  <c r="E323" i="1"/>
  <c r="E324" i="1"/>
  <c r="E325" i="1"/>
  <c r="E506" i="1"/>
  <c r="E326" i="1"/>
  <c r="E327" i="1"/>
  <c r="E273" i="1"/>
  <c r="E56" i="1"/>
  <c r="E115" i="1"/>
  <c r="E70" i="1"/>
  <c r="E328" i="1"/>
  <c r="E77" i="1"/>
  <c r="E534" i="1"/>
  <c r="E536" i="1"/>
  <c r="E585" i="1"/>
  <c r="E471" i="1"/>
  <c r="E468" i="1"/>
  <c r="E469" i="1"/>
  <c r="E507" i="1"/>
  <c r="E35" i="1"/>
  <c r="E508" i="1"/>
  <c r="E227" i="1"/>
  <c r="E472" i="1"/>
  <c r="E116" i="1"/>
  <c r="E533" i="1"/>
  <c r="E437" i="1"/>
  <c r="E18" i="34"/>
  <c r="E17" i="34"/>
  <c r="E16" i="34"/>
  <c r="D14" i="34"/>
  <c r="E14" i="34" s="1"/>
  <c r="D13" i="34" l="1"/>
  <c r="E13" i="34" s="1"/>
  <c r="B9" i="34"/>
  <c r="D12" i="34"/>
  <c r="E12" i="34" s="1"/>
  <c r="C9" i="34"/>
  <c r="D9" i="34" l="1"/>
  <c r="E9" i="34" s="1"/>
  <c r="D20" i="4" l="1"/>
  <c r="C77" i="1"/>
  <c r="M77" i="1"/>
  <c r="O77" i="1" s="1"/>
  <c r="Q77" i="1" s="1"/>
  <c r="R77" i="1" s="1"/>
  <c r="AC77" i="1" l="1"/>
  <c r="I25" i="3" s="1"/>
  <c r="AF77" i="1"/>
  <c r="Z77" i="1"/>
  <c r="F25" i="3" s="1"/>
  <c r="AA25" i="3" l="1"/>
  <c r="AM77" i="1"/>
  <c r="C590" i="1"/>
  <c r="C594" i="1"/>
  <c r="N614" i="1"/>
  <c r="AF590" i="1" l="1"/>
  <c r="Z590" i="1"/>
  <c r="AC590" i="1"/>
  <c r="AF594" i="1"/>
  <c r="Z594" i="1"/>
  <c r="AC594" i="1"/>
  <c r="AM594" i="1" l="1"/>
  <c r="AM590" i="1"/>
  <c r="C56" i="1"/>
  <c r="C249" i="1"/>
  <c r="M56" i="1"/>
  <c r="O56" i="1" s="1"/>
  <c r="Q56" i="1" s="1"/>
  <c r="R56" i="1" s="1"/>
  <c r="C21" i="1"/>
  <c r="C18" i="1"/>
  <c r="C20" i="1"/>
  <c r="C15" i="1"/>
  <c r="C16" i="1"/>
  <c r="C17" i="1"/>
  <c r="C19" i="1"/>
  <c r="M21" i="1"/>
  <c r="O21" i="1" s="1"/>
  <c r="Q21" i="1" s="1"/>
  <c r="R21" i="1" s="1"/>
  <c r="M18" i="1"/>
  <c r="O18" i="1" s="1"/>
  <c r="Q18" i="1" s="1"/>
  <c r="R18" i="1" s="1"/>
  <c r="M20" i="1"/>
  <c r="O20" i="1" s="1"/>
  <c r="Q20" i="1" s="1"/>
  <c r="R20" i="1" s="1"/>
  <c r="M15" i="1"/>
  <c r="O15" i="1" s="1"/>
  <c r="Q15" i="1" s="1"/>
  <c r="M16" i="1"/>
  <c r="O16" i="1" s="1"/>
  <c r="Q16" i="1" s="1"/>
  <c r="R16" i="1" s="1"/>
  <c r="M17" i="1"/>
  <c r="O17" i="1" s="1"/>
  <c r="Q17" i="1" s="1"/>
  <c r="R17" i="1" s="1"/>
  <c r="M19" i="1"/>
  <c r="O19" i="1" s="1"/>
  <c r="Q19" i="1" s="1"/>
  <c r="R19" i="1" s="1"/>
  <c r="C221" i="1"/>
  <c r="C219" i="1"/>
  <c r="C504" i="1"/>
  <c r="C507" i="1"/>
  <c r="C560" i="1"/>
  <c r="C226" i="1"/>
  <c r="AF56" i="1" l="1"/>
  <c r="AC56" i="1"/>
  <c r="Z56" i="1"/>
  <c r="S24" i="3" s="1"/>
  <c r="AF249" i="1"/>
  <c r="Z249" i="1"/>
  <c r="AC249" i="1"/>
  <c r="AF20" i="1"/>
  <c r="AC20" i="1"/>
  <c r="Z20" i="1"/>
  <c r="Z15" i="1"/>
  <c r="AF15" i="1"/>
  <c r="R15" i="1"/>
  <c r="AC15" i="1"/>
  <c r="Z19" i="1"/>
  <c r="AF19" i="1"/>
  <c r="AC19" i="1"/>
  <c r="AC18" i="1"/>
  <c r="AF18" i="1"/>
  <c r="Z18" i="1"/>
  <c r="AF21" i="1"/>
  <c r="Z21" i="1"/>
  <c r="AC21" i="1"/>
  <c r="Z17" i="1"/>
  <c r="AF17" i="1"/>
  <c r="AC17" i="1"/>
  <c r="AF16" i="1"/>
  <c r="AC16" i="1"/>
  <c r="Z16" i="1"/>
  <c r="AC221" i="1"/>
  <c r="Z221" i="1"/>
  <c r="AF221" i="1"/>
  <c r="AF219" i="1"/>
  <c r="AC219" i="1"/>
  <c r="Z219" i="1"/>
  <c r="AF504" i="1"/>
  <c r="Z504" i="1"/>
  <c r="AC504" i="1"/>
  <c r="AF507" i="1"/>
  <c r="AC507" i="1"/>
  <c r="Z507" i="1"/>
  <c r="AF560" i="1"/>
  <c r="AC560" i="1"/>
  <c r="Z560" i="1"/>
  <c r="AC226" i="1"/>
  <c r="N43" i="3" s="1"/>
  <c r="AF226" i="1"/>
  <c r="W43" i="3" s="1"/>
  <c r="Z226" i="1"/>
  <c r="K43" i="3" l="1"/>
  <c r="V43" i="3"/>
  <c r="V37" i="3" s="1"/>
  <c r="W17" i="3"/>
  <c r="V17" i="3"/>
  <c r="U17" i="3"/>
  <c r="R68" i="3"/>
  <c r="W68" i="3"/>
  <c r="P68" i="3"/>
  <c r="U68" i="3"/>
  <c r="R44" i="3"/>
  <c r="X44" i="3"/>
  <c r="P44" i="3"/>
  <c r="U44" i="3"/>
  <c r="P39" i="3"/>
  <c r="U39" i="3"/>
  <c r="R39" i="3"/>
  <c r="X39" i="3"/>
  <c r="P24" i="3"/>
  <c r="U24" i="3"/>
  <c r="R24" i="3"/>
  <c r="X24" i="3"/>
  <c r="R17" i="3"/>
  <c r="T17" i="3"/>
  <c r="S17" i="3"/>
  <c r="AM221" i="1"/>
  <c r="P17" i="3"/>
  <c r="Q17" i="3"/>
  <c r="AM226" i="1"/>
  <c r="AM560" i="1"/>
  <c r="AM507" i="1"/>
  <c r="AM504" i="1"/>
  <c r="AM219" i="1"/>
  <c r="AM16" i="1"/>
  <c r="AM17" i="1"/>
  <c r="AM21" i="1"/>
  <c r="AM18" i="1"/>
  <c r="AM19" i="1"/>
  <c r="AM15" i="1"/>
  <c r="AM20" i="1"/>
  <c r="AM249" i="1"/>
  <c r="AM56" i="1"/>
  <c r="C526" i="1"/>
  <c r="C527" i="1"/>
  <c r="C501" i="1"/>
  <c r="C541" i="1"/>
  <c r="C533" i="1"/>
  <c r="C534" i="1"/>
  <c r="C324" i="1"/>
  <c r="C585" i="1"/>
  <c r="C582" i="1"/>
  <c r="C592" i="1"/>
  <c r="C593" i="1"/>
  <c r="C589" i="1"/>
  <c r="C591" i="1"/>
  <c r="C505" i="1"/>
  <c r="AF534" i="1"/>
  <c r="Z582" i="1"/>
  <c r="Z593" i="1"/>
  <c r="C484" i="1"/>
  <c r="C506" i="1"/>
  <c r="C498" i="1"/>
  <c r="C483" i="1"/>
  <c r="C499" i="1"/>
  <c r="C497" i="1"/>
  <c r="C496" i="1"/>
  <c r="C500" i="1"/>
  <c r="C323" i="1"/>
  <c r="C327" i="1"/>
  <c r="C326" i="1"/>
  <c r="C440" i="1"/>
  <c r="C450" i="1"/>
  <c r="C449" i="1"/>
  <c r="C448" i="1"/>
  <c r="C447" i="1"/>
  <c r="C446" i="1"/>
  <c r="C445" i="1"/>
  <c r="C460" i="1"/>
  <c r="C441" i="1"/>
  <c r="C461" i="1"/>
  <c r="C472" i="1"/>
  <c r="C471" i="1"/>
  <c r="C464" i="1"/>
  <c r="C468" i="1"/>
  <c r="C463" i="1"/>
  <c r="C467" i="1"/>
  <c r="C469" i="1"/>
  <c r="C465" i="1"/>
  <c r="C466" i="1"/>
  <c r="C508" i="1"/>
  <c r="C503" i="1"/>
  <c r="C495" i="1"/>
  <c r="C485" i="1"/>
  <c r="C488" i="1"/>
  <c r="C487" i="1"/>
  <c r="C489" i="1"/>
  <c r="C341" i="1"/>
  <c r="C486" i="1"/>
  <c r="AF323" i="1"/>
  <c r="P67" i="3"/>
  <c r="Z487" i="1"/>
  <c r="C369" i="1"/>
  <c r="C365" i="1"/>
  <c r="C366" i="1"/>
  <c r="C364" i="1"/>
  <c r="C373" i="1"/>
  <c r="C362" i="1"/>
  <c r="C404" i="1"/>
  <c r="C405" i="1"/>
  <c r="C443" i="1"/>
  <c r="C444" i="1"/>
  <c r="C536" i="1"/>
  <c r="C325" i="1"/>
  <c r="C317" i="1"/>
  <c r="C319" i="1"/>
  <c r="C328" i="1"/>
  <c r="C367" i="1"/>
  <c r="C338" i="1"/>
  <c r="C322" i="1"/>
  <c r="C223" i="1"/>
  <c r="C129" i="1"/>
  <c r="C131" i="1"/>
  <c r="C130" i="1"/>
  <c r="M129" i="1"/>
  <c r="O129" i="1" s="1"/>
  <c r="Q129" i="1" s="1"/>
  <c r="R129" i="1" s="1"/>
  <c r="M131" i="1"/>
  <c r="O131" i="1" s="1"/>
  <c r="Q131" i="1" s="1"/>
  <c r="R131" i="1" s="1"/>
  <c r="M130" i="1"/>
  <c r="O130" i="1" s="1"/>
  <c r="Q130" i="1" s="1"/>
  <c r="R130" i="1" s="1"/>
  <c r="AC286" i="1"/>
  <c r="C160" i="1"/>
  <c r="M160" i="1"/>
  <c r="O160" i="1" s="1"/>
  <c r="Q160" i="1" s="1"/>
  <c r="R160" i="1" s="1"/>
  <c r="AA44" i="3" l="1"/>
  <c r="AA17" i="3"/>
  <c r="AA39" i="3"/>
  <c r="Z533" i="1"/>
  <c r="AC533" i="1"/>
  <c r="AF533" i="1"/>
  <c r="Z324" i="1"/>
  <c r="AC589" i="1"/>
  <c r="Z589" i="1"/>
  <c r="Z501" i="1"/>
  <c r="AF526" i="1"/>
  <c r="AC526" i="1"/>
  <c r="Z585" i="1"/>
  <c r="AC585" i="1"/>
  <c r="AF585" i="1"/>
  <c r="Z541" i="1"/>
  <c r="AC541" i="1"/>
  <c r="AF541" i="1"/>
  <c r="AC505" i="1"/>
  <c r="AF505" i="1"/>
  <c r="Z505" i="1"/>
  <c r="AC593" i="1"/>
  <c r="AC527" i="1"/>
  <c r="AF527" i="1"/>
  <c r="Z527" i="1"/>
  <c r="AF582" i="1"/>
  <c r="AC582" i="1"/>
  <c r="AF589" i="1"/>
  <c r="Z526" i="1"/>
  <c r="AC592" i="1"/>
  <c r="AF592" i="1"/>
  <c r="Z592" i="1"/>
  <c r="Z534" i="1"/>
  <c r="AF593" i="1"/>
  <c r="AC534" i="1"/>
  <c r="AF324" i="1"/>
  <c r="AC324" i="1"/>
  <c r="AF501" i="1"/>
  <c r="AC501" i="1"/>
  <c r="AF497" i="1"/>
  <c r="AC497" i="1"/>
  <c r="Z497" i="1"/>
  <c r="Z485" i="1"/>
  <c r="AC496" i="1"/>
  <c r="AC498" i="1"/>
  <c r="AF498" i="1"/>
  <c r="Z498" i="1"/>
  <c r="AC499" i="1"/>
  <c r="AF499" i="1"/>
  <c r="AF484" i="1"/>
  <c r="AF485" i="1"/>
  <c r="AC485" i="1"/>
  <c r="AF496" i="1"/>
  <c r="Z484" i="1"/>
  <c r="AC484" i="1"/>
  <c r="Z496" i="1"/>
  <c r="Z500" i="1"/>
  <c r="AF500" i="1"/>
  <c r="AC500" i="1"/>
  <c r="AF506" i="1"/>
  <c r="AC506" i="1"/>
  <c r="Z506" i="1"/>
  <c r="Z483" i="1"/>
  <c r="AC483" i="1"/>
  <c r="AF483" i="1"/>
  <c r="AF487" i="1"/>
  <c r="Z499" i="1"/>
  <c r="AF440" i="1"/>
  <c r="Z440" i="1"/>
  <c r="L62" i="3" s="1"/>
  <c r="AC440" i="1"/>
  <c r="AC463" i="1"/>
  <c r="AF463" i="1"/>
  <c r="Z463" i="1"/>
  <c r="AF326" i="1"/>
  <c r="Z326" i="1"/>
  <c r="Z445" i="1"/>
  <c r="AC487" i="1"/>
  <c r="Z466" i="1"/>
  <c r="AF466" i="1"/>
  <c r="Z472" i="1"/>
  <c r="AF472" i="1"/>
  <c r="AC472" i="1"/>
  <c r="AF508" i="1"/>
  <c r="Z446" i="1"/>
  <c r="AF446" i="1"/>
  <c r="AC446" i="1"/>
  <c r="Z468" i="1"/>
  <c r="X64" i="3" s="1"/>
  <c r="R67" i="3"/>
  <c r="Z488" i="1"/>
  <c r="AC466" i="1"/>
  <c r="AC326" i="1"/>
  <c r="AC488" i="1"/>
  <c r="AC468" i="1"/>
  <c r="AC445" i="1"/>
  <c r="Z464" i="1"/>
  <c r="AF488" i="1"/>
  <c r="AF468" i="1"/>
  <c r="AF445" i="1"/>
  <c r="AC464" i="1"/>
  <c r="Z323" i="1"/>
  <c r="AF464" i="1"/>
  <c r="AC323" i="1"/>
  <c r="Z508" i="1"/>
  <c r="AC508" i="1"/>
  <c r="AF495" i="1"/>
  <c r="AC495" i="1"/>
  <c r="Z495" i="1"/>
  <c r="AF341" i="1"/>
  <c r="AC341" i="1"/>
  <c r="Z341" i="1"/>
  <c r="AF503" i="1"/>
  <c r="AC503" i="1"/>
  <c r="Z503" i="1"/>
  <c r="AF471" i="1"/>
  <c r="AC471" i="1"/>
  <c r="Z471" i="1"/>
  <c r="AF460" i="1"/>
  <c r="AC460" i="1"/>
  <c r="Z460" i="1"/>
  <c r="AF450" i="1"/>
  <c r="AC450" i="1"/>
  <c r="Z450" i="1"/>
  <c r="AF489" i="1"/>
  <c r="AC489" i="1"/>
  <c r="Z489" i="1"/>
  <c r="AF314" i="1"/>
  <c r="AC314" i="1"/>
  <c r="Z314" i="1"/>
  <c r="AF449" i="1"/>
  <c r="AC449" i="1"/>
  <c r="Z449" i="1"/>
  <c r="AF467" i="1"/>
  <c r="AC467" i="1"/>
  <c r="Z467" i="1"/>
  <c r="Z465" i="1"/>
  <c r="Z461" i="1"/>
  <c r="Z447" i="1"/>
  <c r="Z327" i="1"/>
  <c r="AC465" i="1"/>
  <c r="AC461" i="1"/>
  <c r="AC447" i="1"/>
  <c r="AC327" i="1"/>
  <c r="Z486" i="1"/>
  <c r="Z469" i="1"/>
  <c r="Z441" i="1"/>
  <c r="V62" i="3" s="1"/>
  <c r="Z448" i="1"/>
  <c r="AF465" i="1"/>
  <c r="AF461" i="1"/>
  <c r="AF447" i="1"/>
  <c r="AF327" i="1"/>
  <c r="AC486" i="1"/>
  <c r="AC469" i="1"/>
  <c r="AC441" i="1"/>
  <c r="AC448" i="1"/>
  <c r="AF486" i="1"/>
  <c r="AF469" i="1"/>
  <c r="AF441" i="1"/>
  <c r="AF448" i="1"/>
  <c r="Z405" i="1"/>
  <c r="AC405" i="1"/>
  <c r="AF365" i="1"/>
  <c r="AF405" i="1"/>
  <c r="AF366" i="1"/>
  <c r="AC366" i="1"/>
  <c r="Z366" i="1"/>
  <c r="Z364" i="1"/>
  <c r="AF364" i="1"/>
  <c r="AC364" i="1"/>
  <c r="AF369" i="1"/>
  <c r="AC369" i="1"/>
  <c r="L57" i="3" s="1"/>
  <c r="Z369" i="1"/>
  <c r="AF536" i="1"/>
  <c r="AC536" i="1"/>
  <c r="Z536" i="1"/>
  <c r="AF404" i="1"/>
  <c r="AC404" i="1"/>
  <c r="Z404" i="1"/>
  <c r="Z373" i="1"/>
  <c r="AF373" i="1"/>
  <c r="AC373" i="1"/>
  <c r="Z325" i="1"/>
  <c r="AF325" i="1"/>
  <c r="AC325" i="1"/>
  <c r="AF444" i="1"/>
  <c r="AC444" i="1"/>
  <c r="Z444" i="1"/>
  <c r="AC443" i="1"/>
  <c r="W62" i="3" s="1"/>
  <c r="Z443" i="1"/>
  <c r="U62" i="3" s="1"/>
  <c r="AF443" i="1"/>
  <c r="AC362" i="1"/>
  <c r="Z362" i="1"/>
  <c r="AF362" i="1"/>
  <c r="Z365" i="1"/>
  <c r="AC365" i="1"/>
  <c r="AF317" i="1"/>
  <c r="AC317" i="1"/>
  <c r="Z317" i="1"/>
  <c r="AC316" i="1"/>
  <c r="AF316" i="1"/>
  <c r="Z316" i="1"/>
  <c r="AC338" i="1"/>
  <c r="Z338" i="1"/>
  <c r="AF338" i="1"/>
  <c r="AC319" i="1"/>
  <c r="AF319" i="1"/>
  <c r="Z319" i="1"/>
  <c r="Z315" i="1"/>
  <c r="AC315" i="1"/>
  <c r="AF315" i="1"/>
  <c r="Z322" i="1"/>
  <c r="AC322" i="1"/>
  <c r="AF322" i="1"/>
  <c r="Z367" i="1"/>
  <c r="AC367" i="1"/>
  <c r="AF367" i="1"/>
  <c r="Z328" i="1"/>
  <c r="AC328" i="1"/>
  <c r="AF328" i="1"/>
  <c r="AF223" i="1"/>
  <c r="AC223" i="1"/>
  <c r="X42" i="3" s="1"/>
  <c r="Z223" i="1"/>
  <c r="AC288" i="1"/>
  <c r="AC290" i="1"/>
  <c r="Z286" i="1"/>
  <c r="AF286" i="1"/>
  <c r="AF273" i="1"/>
  <c r="AC273" i="1"/>
  <c r="W50" i="3" s="1"/>
  <c r="W45" i="3" s="1"/>
  <c r="AF130" i="1"/>
  <c r="Z130" i="1"/>
  <c r="AC130" i="1"/>
  <c r="Z254" i="1"/>
  <c r="AC254" i="1"/>
  <c r="AF254" i="1"/>
  <c r="AC271" i="1"/>
  <c r="AF290" i="1"/>
  <c r="Z290" i="1"/>
  <c r="Z273" i="1"/>
  <c r="H50" i="3" s="1"/>
  <c r="AF285" i="1"/>
  <c r="AC285" i="1"/>
  <c r="Z285" i="1"/>
  <c r="AF255" i="1"/>
  <c r="AC255" i="1"/>
  <c r="Z255" i="1"/>
  <c r="AF284" i="1"/>
  <c r="Z284" i="1"/>
  <c r="AC284" i="1"/>
  <c r="Z269" i="1"/>
  <c r="AC269" i="1"/>
  <c r="AF269" i="1"/>
  <c r="Z272" i="1"/>
  <c r="AF272" i="1"/>
  <c r="AC272" i="1"/>
  <c r="Z131" i="1"/>
  <c r="AF131" i="1"/>
  <c r="AC131" i="1"/>
  <c r="AF291" i="1"/>
  <c r="AC291" i="1"/>
  <c r="Z291" i="1"/>
  <c r="AF268" i="1"/>
  <c r="AC268" i="1"/>
  <c r="Z268" i="1"/>
  <c r="Z289" i="1"/>
  <c r="AF289" i="1"/>
  <c r="AC289" i="1"/>
  <c r="AF129" i="1"/>
  <c r="AC129" i="1"/>
  <c r="Z129" i="1"/>
  <c r="AF261" i="1"/>
  <c r="AC261" i="1"/>
  <c r="Z261" i="1"/>
  <c r="V50" i="3" s="1"/>
  <c r="V45" i="3" s="1"/>
  <c r="Z287" i="1"/>
  <c r="AC287" i="1"/>
  <c r="AF287" i="1"/>
  <c r="Z256" i="1"/>
  <c r="AC256" i="1"/>
  <c r="AF256" i="1"/>
  <c r="AF288" i="1"/>
  <c r="AF271" i="1"/>
  <c r="Z288" i="1"/>
  <c r="Z271" i="1"/>
  <c r="T65" i="3" l="1"/>
  <c r="T61" i="3" s="1"/>
  <c r="W65" i="3"/>
  <c r="V36" i="3"/>
  <c r="V33" i="3" s="1"/>
  <c r="X65" i="3"/>
  <c r="V65" i="3"/>
  <c r="V61" i="3" s="1"/>
  <c r="W67" i="3"/>
  <c r="U64" i="3"/>
  <c r="X68" i="3"/>
  <c r="Q67" i="3"/>
  <c r="U67" i="3"/>
  <c r="X67" i="3"/>
  <c r="U66" i="3"/>
  <c r="S64" i="3"/>
  <c r="L63" i="3"/>
  <c r="P42" i="3"/>
  <c r="U42" i="3"/>
  <c r="X54" i="3"/>
  <c r="X56" i="3"/>
  <c r="X66" i="3"/>
  <c r="P38" i="3"/>
  <c r="U38" i="3"/>
  <c r="R42" i="3"/>
  <c r="W42" i="3"/>
  <c r="W37" i="3" s="1"/>
  <c r="U54" i="3"/>
  <c r="X62" i="3"/>
  <c r="U36" i="3"/>
  <c r="X58" i="3"/>
  <c r="W66" i="3"/>
  <c r="R38" i="3"/>
  <c r="X38" i="3"/>
  <c r="X36" i="3"/>
  <c r="X33" i="3" s="1"/>
  <c r="F58" i="3"/>
  <c r="E58" i="3"/>
  <c r="AM322" i="1"/>
  <c r="AM469" i="1"/>
  <c r="AM254" i="1"/>
  <c r="P66" i="3"/>
  <c r="AM367" i="1"/>
  <c r="AM441" i="1"/>
  <c r="S57" i="3"/>
  <c r="AM327" i="1"/>
  <c r="AM533" i="1"/>
  <c r="K57" i="3"/>
  <c r="AM338" i="1"/>
  <c r="AM256" i="1"/>
  <c r="AM362" i="1"/>
  <c r="AM534" i="1"/>
  <c r="Q62" i="3"/>
  <c r="S62" i="3"/>
  <c r="S56" i="3"/>
  <c r="H55" i="3"/>
  <c r="R66" i="3"/>
  <c r="R61" i="3" s="1"/>
  <c r="G58" i="3"/>
  <c r="AM405" i="1"/>
  <c r="AM486" i="1"/>
  <c r="AM461" i="1"/>
  <c r="AM447" i="1"/>
  <c r="O64" i="3"/>
  <c r="I57" i="3"/>
  <c r="AM465" i="1"/>
  <c r="AM323" i="1"/>
  <c r="Q64" i="3"/>
  <c r="S66" i="3"/>
  <c r="S65" i="3"/>
  <c r="S68" i="3"/>
  <c r="P63" i="3"/>
  <c r="R36" i="3"/>
  <c r="AM445" i="1"/>
  <c r="AM593" i="1"/>
  <c r="AM589" i="1"/>
  <c r="P36" i="3"/>
  <c r="AM328" i="1"/>
  <c r="R54" i="3"/>
  <c r="AM286" i="1"/>
  <c r="AM315" i="1"/>
  <c r="S58" i="3"/>
  <c r="AM443" i="1"/>
  <c r="Q65" i="3"/>
  <c r="AM464" i="1"/>
  <c r="AM468" i="1"/>
  <c r="AM483" i="1"/>
  <c r="AM541" i="1"/>
  <c r="AM585" i="1"/>
  <c r="AM287" i="1"/>
  <c r="AM269" i="1"/>
  <c r="P54" i="3"/>
  <c r="AM448" i="1"/>
  <c r="AM488" i="1"/>
  <c r="S67" i="3"/>
  <c r="AM271" i="1"/>
  <c r="AM288" i="1"/>
  <c r="AM261" i="1"/>
  <c r="AM129" i="1"/>
  <c r="AM289" i="1"/>
  <c r="AM268" i="1"/>
  <c r="AM291" i="1"/>
  <c r="AM131" i="1"/>
  <c r="AM272" i="1"/>
  <c r="AM284" i="1"/>
  <c r="AM255" i="1"/>
  <c r="AM285" i="1"/>
  <c r="AM290" i="1"/>
  <c r="AM130" i="1"/>
  <c r="AM273" i="1"/>
  <c r="AM223" i="1"/>
  <c r="AM319" i="1"/>
  <c r="AM316" i="1"/>
  <c r="AM317" i="1"/>
  <c r="AM444" i="1"/>
  <c r="AM325" i="1"/>
  <c r="AM373" i="1"/>
  <c r="AM404" i="1"/>
  <c r="AM536" i="1"/>
  <c r="AM369" i="1"/>
  <c r="AM364" i="1"/>
  <c r="AM366" i="1"/>
  <c r="AM365" i="1"/>
  <c r="AM467" i="1"/>
  <c r="AM449" i="1"/>
  <c r="AM314" i="1"/>
  <c r="AM489" i="1"/>
  <c r="AM450" i="1"/>
  <c r="AM460" i="1"/>
  <c r="AM471" i="1"/>
  <c r="AM503" i="1"/>
  <c r="AM341" i="1"/>
  <c r="AM495" i="1"/>
  <c r="AM446" i="1"/>
  <c r="AM508" i="1"/>
  <c r="AM472" i="1"/>
  <c r="AM466" i="1"/>
  <c r="AM326" i="1"/>
  <c r="AM463" i="1"/>
  <c r="AM440" i="1"/>
  <c r="AM487" i="1"/>
  <c r="AM506" i="1"/>
  <c r="AM500" i="1"/>
  <c r="AM496" i="1"/>
  <c r="AM485" i="1"/>
  <c r="AM484" i="1"/>
  <c r="AM499" i="1"/>
  <c r="AM498" i="1"/>
  <c r="AM497" i="1"/>
  <c r="AM501" i="1"/>
  <c r="AM324" i="1"/>
  <c r="AM592" i="1"/>
  <c r="AM582" i="1"/>
  <c r="AM527" i="1"/>
  <c r="AM505" i="1"/>
  <c r="AM526" i="1"/>
  <c r="AC160" i="1"/>
  <c r="Z160" i="1"/>
  <c r="M40" i="3" s="1"/>
  <c r="AF160" i="1"/>
  <c r="S55" i="3"/>
  <c r="AF591" i="1"/>
  <c r="AC591" i="1"/>
  <c r="S69" i="3" s="1"/>
  <c r="Z591" i="1"/>
  <c r="Q69" i="3" s="1"/>
  <c r="Z270" i="1"/>
  <c r="AC270" i="1"/>
  <c r="AF270" i="1"/>
  <c r="AA62" i="3" l="1"/>
  <c r="AA36" i="3"/>
  <c r="AA33" i="3" s="1"/>
  <c r="AA68" i="3"/>
  <c r="AA54" i="3"/>
  <c r="AA64" i="3"/>
  <c r="AA58" i="3"/>
  <c r="AA67" i="3"/>
  <c r="AA38" i="3"/>
  <c r="AA65" i="3"/>
  <c r="AA42" i="3"/>
  <c r="AA63" i="3"/>
  <c r="AA66" i="3"/>
  <c r="X69" i="3"/>
  <c r="X61" i="3" s="1"/>
  <c r="P61" i="3"/>
  <c r="W69" i="3"/>
  <c r="W61" i="3" s="1"/>
  <c r="U69" i="3"/>
  <c r="U61" i="3" s="1"/>
  <c r="O61" i="3"/>
  <c r="S61" i="3"/>
  <c r="Q61" i="3"/>
  <c r="X50" i="3"/>
  <c r="X45" i="3" s="1"/>
  <c r="S50" i="3"/>
  <c r="AM270" i="1"/>
  <c r="AM160" i="1"/>
  <c r="AM591" i="1"/>
  <c r="C113" i="1"/>
  <c r="C116" i="1"/>
  <c r="C115" i="1"/>
  <c r="C114" i="1"/>
  <c r="C112" i="1"/>
  <c r="C220" i="1"/>
  <c r="C213" i="1"/>
  <c r="C218" i="1"/>
  <c r="C216" i="1"/>
  <c r="C217" i="1"/>
  <c r="C215" i="1"/>
  <c r="M113" i="1"/>
  <c r="M116" i="1"/>
  <c r="M115" i="1"/>
  <c r="M114" i="1"/>
  <c r="O114" i="1" s="1"/>
  <c r="Q114" i="1" s="1"/>
  <c r="R114" i="1" s="1"/>
  <c r="M112" i="1"/>
  <c r="AC220" i="1"/>
  <c r="AF218" i="1"/>
  <c r="AC217" i="1"/>
  <c r="C35" i="1"/>
  <c r="M35" i="1"/>
  <c r="O35" i="1" s="1"/>
  <c r="Q35" i="1" s="1"/>
  <c r="R35" i="1" s="1"/>
  <c r="C70" i="1"/>
  <c r="C54" i="1"/>
  <c r="M70" i="1"/>
  <c r="O70" i="1" s="1"/>
  <c r="Q70" i="1" s="1"/>
  <c r="R70" i="1" s="1"/>
  <c r="M54" i="1"/>
  <c r="O54" i="1" s="1"/>
  <c r="Q54" i="1" s="1"/>
  <c r="R54" i="1" s="1"/>
  <c r="C110" i="1"/>
  <c r="M110" i="1"/>
  <c r="O110" i="1" s="1"/>
  <c r="Q110" i="1" s="1"/>
  <c r="R110" i="1" s="1"/>
  <c r="B4" i="3"/>
  <c r="C227" i="1"/>
  <c r="D90" i="4"/>
  <c r="D89" i="4" s="1"/>
  <c r="D88" i="4" s="1"/>
  <c r="D87" i="4" s="1"/>
  <c r="D86" i="4" s="1"/>
  <c r="D85" i="4" s="1"/>
  <c r="D84" i="4" s="1"/>
  <c r="G19" i="9"/>
  <c r="E5" i="1" l="1"/>
  <c r="E5" i="39"/>
  <c r="E487" i="39"/>
  <c r="E955" i="39"/>
  <c r="AA50" i="3"/>
  <c r="AA45" i="3" s="1"/>
  <c r="AA69" i="3"/>
  <c r="AA61" i="3" s="1"/>
  <c r="O115" i="1"/>
  <c r="Q115" i="1" s="1"/>
  <c r="R115" i="1" s="1"/>
  <c r="O116" i="1"/>
  <c r="Q116" i="1" s="1"/>
  <c r="R116" i="1" s="1"/>
  <c r="O113" i="1"/>
  <c r="Q113" i="1" s="1"/>
  <c r="R113" i="1" s="1"/>
  <c r="O112" i="1"/>
  <c r="Q112" i="1" s="1"/>
  <c r="R112" i="1" s="1"/>
  <c r="S45" i="3"/>
  <c r="AF114" i="1"/>
  <c r="AC114" i="1"/>
  <c r="AC216" i="1"/>
  <c r="AF216" i="1"/>
  <c r="AC218" i="1"/>
  <c r="Z218" i="1"/>
  <c r="AF215" i="1"/>
  <c r="Z114" i="1"/>
  <c r="Z215" i="1"/>
  <c r="AC215" i="1"/>
  <c r="Z220" i="1"/>
  <c r="X41" i="3" s="1"/>
  <c r="AF217" i="1"/>
  <c r="Z216" i="1"/>
  <c r="AF220" i="1"/>
  <c r="Z217" i="1"/>
  <c r="AF35" i="1"/>
  <c r="Z35" i="1"/>
  <c r="J21" i="3" s="1"/>
  <c r="AC35" i="1"/>
  <c r="AC70" i="1"/>
  <c r="Z70" i="1"/>
  <c r="AF70" i="1"/>
  <c r="Z54" i="1"/>
  <c r="AC54" i="1"/>
  <c r="AF54" i="1"/>
  <c r="AF110" i="1"/>
  <c r="AC110" i="1"/>
  <c r="Z110" i="1"/>
  <c r="AC227" i="1"/>
  <c r="Z227" i="1"/>
  <c r="S43" i="3" s="1"/>
  <c r="AF227" i="1"/>
  <c r="U43" i="3" l="1"/>
  <c r="X43" i="3"/>
  <c r="AF116" i="1"/>
  <c r="AF115" i="1"/>
  <c r="AC115" i="1"/>
  <c r="X40" i="3"/>
  <c r="Z116" i="1"/>
  <c r="Z113" i="1"/>
  <c r="Z115" i="1"/>
  <c r="AC112" i="1"/>
  <c r="Z112" i="1"/>
  <c r="AF113" i="1"/>
  <c r="AC116" i="1"/>
  <c r="AC113" i="1"/>
  <c r="AF112" i="1"/>
  <c r="S31" i="3"/>
  <c r="X31" i="3"/>
  <c r="S40" i="3"/>
  <c r="S21" i="3"/>
  <c r="X21" i="3"/>
  <c r="X16" i="3" s="1"/>
  <c r="AM70" i="1"/>
  <c r="AM220" i="1"/>
  <c r="S23" i="3"/>
  <c r="AM227" i="1"/>
  <c r="AM54" i="1"/>
  <c r="S32" i="3"/>
  <c r="AM110" i="1"/>
  <c r="AM35" i="1"/>
  <c r="AM217" i="1"/>
  <c r="AM215" i="1"/>
  <c r="AM218" i="1"/>
  <c r="AM216" i="1"/>
  <c r="AM114" i="1"/>
  <c r="AC213" i="1"/>
  <c r="T41" i="3" s="1"/>
  <c r="Z213" i="1"/>
  <c r="P41" i="3" s="1"/>
  <c r="AF213" i="1"/>
  <c r="AA21" i="3" l="1"/>
  <c r="AA40" i="3"/>
  <c r="AA31" i="3"/>
  <c r="U41" i="3"/>
  <c r="U23" i="3"/>
  <c r="X32" i="3"/>
  <c r="X28" i="3" s="1"/>
  <c r="W23" i="3"/>
  <c r="W16" i="3" s="1"/>
  <c r="AM115" i="1"/>
  <c r="W32" i="3"/>
  <c r="W28" i="3" s="1"/>
  <c r="AM113" i="1"/>
  <c r="AM116" i="1"/>
  <c r="AM112" i="1"/>
  <c r="X37" i="3"/>
  <c r="R41" i="3"/>
  <c r="S41" i="3"/>
  <c r="Q41" i="3"/>
  <c r="AM213" i="1"/>
  <c r="M55" i="1"/>
  <c r="O55" i="1" s="1"/>
  <c r="Q55" i="1" s="1"/>
  <c r="R55" i="1" s="1"/>
  <c r="C55" i="1"/>
  <c r="M5" i="1"/>
  <c r="O5" i="1" s="1"/>
  <c r="M6" i="1"/>
  <c r="O6" i="1" s="1"/>
  <c r="Q6" i="1" s="1"/>
  <c r="R6" i="1" s="1"/>
  <c r="M7" i="1"/>
  <c r="O7" i="1" s="1"/>
  <c r="Q7" i="1" s="1"/>
  <c r="R7" i="1" s="1"/>
  <c r="M8" i="1"/>
  <c r="O8" i="1" s="1"/>
  <c r="Q8" i="1" s="1"/>
  <c r="R8" i="1" s="1"/>
  <c r="M9" i="1"/>
  <c r="O9" i="1" s="1"/>
  <c r="Q9" i="1" s="1"/>
  <c r="R9" i="1" s="1"/>
  <c r="M10" i="1"/>
  <c r="O10" i="1" s="1"/>
  <c r="Q10" i="1" s="1"/>
  <c r="R10" i="1" s="1"/>
  <c r="M11" i="1"/>
  <c r="O11" i="1" s="1"/>
  <c r="Q11" i="1" s="1"/>
  <c r="R11" i="1" s="1"/>
  <c r="M12" i="1"/>
  <c r="O12" i="1" s="1"/>
  <c r="Q12" i="1" s="1"/>
  <c r="R12" i="1" s="1"/>
  <c r="M13" i="1"/>
  <c r="O13" i="1" s="1"/>
  <c r="Q13" i="1" s="1"/>
  <c r="R13" i="1" s="1"/>
  <c r="M14" i="1"/>
  <c r="O14" i="1" s="1"/>
  <c r="Q14" i="1" s="1"/>
  <c r="R14" i="1" s="1"/>
  <c r="M31" i="1"/>
  <c r="O31" i="1" s="1"/>
  <c r="Q31" i="1" s="1"/>
  <c r="R31" i="1" s="1"/>
  <c r="M32" i="1"/>
  <c r="O32" i="1" s="1"/>
  <c r="Q32" i="1" s="1"/>
  <c r="R32" i="1" s="1"/>
  <c r="M33" i="1"/>
  <c r="O33" i="1" s="1"/>
  <c r="Q33" i="1" s="1"/>
  <c r="R33" i="1" s="1"/>
  <c r="M34" i="1"/>
  <c r="O34" i="1" s="1"/>
  <c r="Q34" i="1" s="1"/>
  <c r="R34" i="1" s="1"/>
  <c r="M37" i="1"/>
  <c r="O37" i="1" s="1"/>
  <c r="Q37" i="1" s="1"/>
  <c r="R37" i="1" s="1"/>
  <c r="M53" i="1"/>
  <c r="O53" i="1" s="1"/>
  <c r="Q53" i="1" s="1"/>
  <c r="R53" i="1" s="1"/>
  <c r="M75" i="1"/>
  <c r="O75" i="1" s="1"/>
  <c r="Q75" i="1" s="1"/>
  <c r="R75" i="1" s="1"/>
  <c r="M79" i="1"/>
  <c r="O79" i="1" s="1"/>
  <c r="Q79" i="1" s="1"/>
  <c r="R79" i="1" s="1"/>
  <c r="M80" i="1"/>
  <c r="O80" i="1" s="1"/>
  <c r="Q80" i="1" s="1"/>
  <c r="R80" i="1" s="1"/>
  <c r="M81" i="1"/>
  <c r="O81" i="1" s="1"/>
  <c r="Q81" i="1" s="1"/>
  <c r="R81" i="1" s="1"/>
  <c r="M108" i="1"/>
  <c r="O108" i="1" s="1"/>
  <c r="Q108" i="1" s="1"/>
  <c r="R108" i="1" s="1"/>
  <c r="M109" i="1"/>
  <c r="O109" i="1" s="1"/>
  <c r="Q109" i="1" s="1"/>
  <c r="R109" i="1" s="1"/>
  <c r="M111" i="1"/>
  <c r="O111" i="1" s="1"/>
  <c r="Q111" i="1" s="1"/>
  <c r="R111" i="1" s="1"/>
  <c r="M123" i="1"/>
  <c r="O123" i="1" s="1"/>
  <c r="Q123" i="1" s="1"/>
  <c r="R123" i="1" s="1"/>
  <c r="M125" i="1"/>
  <c r="O125" i="1" s="1"/>
  <c r="Q125" i="1" s="1"/>
  <c r="R125" i="1" s="1"/>
  <c r="M126" i="1"/>
  <c r="O126" i="1" s="1"/>
  <c r="Q126" i="1" s="1"/>
  <c r="R126" i="1" s="1"/>
  <c r="M134" i="1"/>
  <c r="O134" i="1" s="1"/>
  <c r="Q134" i="1" s="1"/>
  <c r="R134" i="1" s="1"/>
  <c r="M155" i="1"/>
  <c r="O155" i="1" s="1"/>
  <c r="Q155" i="1" s="1"/>
  <c r="R155" i="1" s="1"/>
  <c r="M159" i="1"/>
  <c r="O159" i="1" s="1"/>
  <c r="Q159" i="1" s="1"/>
  <c r="R159" i="1" s="1"/>
  <c r="M212" i="1"/>
  <c r="O212" i="1" s="1"/>
  <c r="Q212" i="1" s="1"/>
  <c r="R212" i="1" s="1"/>
  <c r="M222" i="1"/>
  <c r="O222" i="1" s="1"/>
  <c r="Q222" i="1" s="1"/>
  <c r="R222" i="1" s="1"/>
  <c r="M225" i="1"/>
  <c r="O225" i="1" s="1"/>
  <c r="Q225" i="1" s="1"/>
  <c r="R225" i="1" s="1"/>
  <c r="M230" i="1"/>
  <c r="O230" i="1" s="1"/>
  <c r="Q230" i="1" s="1"/>
  <c r="R230" i="1" s="1"/>
  <c r="M250" i="1"/>
  <c r="O250" i="1" s="1"/>
  <c r="Q250" i="1" s="1"/>
  <c r="R250" i="1" s="1"/>
  <c r="M251" i="1"/>
  <c r="O251" i="1" s="1"/>
  <c r="Q251" i="1" s="1"/>
  <c r="R251" i="1" s="1"/>
  <c r="M252" i="1"/>
  <c r="O252" i="1" s="1"/>
  <c r="Q252" i="1" s="1"/>
  <c r="R252" i="1" s="1"/>
  <c r="M253" i="1"/>
  <c r="O253" i="1" s="1"/>
  <c r="Q253" i="1" s="1"/>
  <c r="R253" i="1" s="1"/>
  <c r="M275" i="1"/>
  <c r="O275" i="1" s="1"/>
  <c r="Q275" i="1" s="1"/>
  <c r="R275" i="1" s="1"/>
  <c r="M292" i="1"/>
  <c r="O292" i="1" s="1"/>
  <c r="Q292" i="1" s="1"/>
  <c r="R292" i="1" s="1"/>
  <c r="M330" i="1"/>
  <c r="O330" i="1" s="1"/>
  <c r="Q330" i="1" s="1"/>
  <c r="R330" i="1" s="1"/>
  <c r="M361" i="1"/>
  <c r="O361" i="1" s="1"/>
  <c r="Q361" i="1" s="1"/>
  <c r="R361" i="1" s="1"/>
  <c r="M403" i="1"/>
  <c r="O403" i="1" s="1"/>
  <c r="Q403" i="1" s="1"/>
  <c r="R403" i="1" s="1"/>
  <c r="M417" i="1"/>
  <c r="O417" i="1" s="1"/>
  <c r="Q417" i="1" s="1"/>
  <c r="R417" i="1" s="1"/>
  <c r="M439" i="1"/>
  <c r="O439" i="1" s="1"/>
  <c r="Q439" i="1" s="1"/>
  <c r="R439" i="1" s="1"/>
  <c r="M459" i="1"/>
  <c r="O459" i="1" s="1"/>
  <c r="Q459" i="1" s="1"/>
  <c r="R459" i="1" s="1"/>
  <c r="M462" i="1"/>
  <c r="O462" i="1" s="1"/>
  <c r="Q462" i="1" s="1"/>
  <c r="R462" i="1" s="1"/>
  <c r="M470" i="1"/>
  <c r="O470" i="1" s="1"/>
  <c r="Q470" i="1" s="1"/>
  <c r="R470" i="1" s="1"/>
  <c r="M473" i="1"/>
  <c r="O473" i="1" s="1"/>
  <c r="Q473" i="1" s="1"/>
  <c r="R473" i="1" s="1"/>
  <c r="M519" i="1"/>
  <c r="O519" i="1" s="1"/>
  <c r="Q519" i="1" s="1"/>
  <c r="M559" i="1"/>
  <c r="O559" i="1" s="1"/>
  <c r="Q559" i="1" s="1"/>
  <c r="M588" i="1"/>
  <c r="O588" i="1" s="1"/>
  <c r="Q588" i="1" s="1"/>
  <c r="R588" i="1" s="1"/>
  <c r="M599" i="1"/>
  <c r="O599" i="1" s="1"/>
  <c r="Q599" i="1" s="1"/>
  <c r="R599" i="1" s="1"/>
  <c r="M600" i="1"/>
  <c r="O600" i="1" s="1"/>
  <c r="Q600" i="1" s="1"/>
  <c r="R600" i="1" s="1"/>
  <c r="M601" i="1"/>
  <c r="O601" i="1" s="1"/>
  <c r="Q601" i="1" s="1"/>
  <c r="R601" i="1" s="1"/>
  <c r="M602" i="1"/>
  <c r="O602" i="1" s="1"/>
  <c r="Q602" i="1" s="1"/>
  <c r="R602" i="1" s="1"/>
  <c r="M603" i="1"/>
  <c r="O603" i="1" s="1"/>
  <c r="Q603" i="1" s="1"/>
  <c r="R603" i="1" s="1"/>
  <c r="M604" i="1"/>
  <c r="O604" i="1" s="1"/>
  <c r="Q604" i="1" s="1"/>
  <c r="R604" i="1" s="1"/>
  <c r="C604" i="1"/>
  <c r="AA41" i="3" l="1"/>
  <c r="AA32" i="3"/>
  <c r="AA28" i="3" s="1"/>
  <c r="AA23" i="3"/>
  <c r="C52" i="3"/>
  <c r="Q5" i="1"/>
  <c r="Z604" i="1"/>
  <c r="Z603" i="1"/>
  <c r="Z602" i="1"/>
  <c r="R519" i="1"/>
  <c r="R559" i="1"/>
  <c r="AC55" i="1" l="1"/>
  <c r="AF55" i="1"/>
  <c r="Z55" i="1"/>
  <c r="R5" i="1"/>
  <c r="G46" i="4"/>
  <c r="J11" i="4"/>
  <c r="I11" i="4"/>
  <c r="J90" i="4"/>
  <c r="I90" i="4"/>
  <c r="J89" i="4"/>
  <c r="I89" i="4"/>
  <c r="J88" i="4"/>
  <c r="I88" i="4"/>
  <c r="J87" i="4"/>
  <c r="I87" i="4"/>
  <c r="J86" i="4"/>
  <c r="I86" i="4"/>
  <c r="J85" i="4"/>
  <c r="I85" i="4"/>
  <c r="J83" i="4"/>
  <c r="J82" i="4"/>
  <c r="J81" i="4"/>
  <c r="J79" i="4"/>
  <c r="J74" i="4"/>
  <c r="J70" i="4"/>
  <c r="J68" i="4"/>
  <c r="J64" i="4"/>
  <c r="J63" i="4"/>
  <c r="I63" i="4"/>
  <c r="J62" i="4"/>
  <c r="I62" i="4"/>
  <c r="J61" i="4"/>
  <c r="I61" i="4"/>
  <c r="J60" i="4"/>
  <c r="I57" i="4"/>
  <c r="I56" i="4"/>
  <c r="I55" i="4"/>
  <c r="I54" i="4"/>
  <c r="J53" i="4"/>
  <c r="J52" i="4"/>
  <c r="J50" i="4"/>
  <c r="J49" i="4"/>
  <c r="I49" i="4"/>
  <c r="J48" i="4"/>
  <c r="I48" i="4"/>
  <c r="J44" i="4"/>
  <c r="I44" i="4"/>
  <c r="J43" i="4"/>
  <c r="I43" i="4"/>
  <c r="J41" i="4"/>
  <c r="I41" i="4"/>
  <c r="J40" i="4"/>
  <c r="I40" i="4"/>
  <c r="J39" i="4"/>
  <c r="J36" i="4"/>
  <c r="I36" i="4"/>
  <c r="J35" i="4"/>
  <c r="J34" i="4"/>
  <c r="I34" i="4"/>
  <c r="J33" i="4"/>
  <c r="I33" i="4"/>
  <c r="J32" i="4"/>
  <c r="I32" i="4"/>
  <c r="J31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G11" i="4"/>
  <c r="F11" i="4"/>
  <c r="G90" i="4"/>
  <c r="G89" i="4"/>
  <c r="G88" i="4"/>
  <c r="G87" i="4"/>
  <c r="G86" i="4"/>
  <c r="G85" i="4"/>
  <c r="G83" i="4"/>
  <c r="G82" i="4"/>
  <c r="G81" i="4"/>
  <c r="G79" i="4"/>
  <c r="G78" i="4"/>
  <c r="G77" i="4"/>
  <c r="G74" i="4"/>
  <c r="G70" i="4"/>
  <c r="G68" i="4"/>
  <c r="G64" i="4"/>
  <c r="G63" i="4"/>
  <c r="G62" i="4"/>
  <c r="G61" i="4"/>
  <c r="G60" i="4"/>
  <c r="G53" i="4"/>
  <c r="G52" i="4"/>
  <c r="G50" i="4"/>
  <c r="G49" i="4"/>
  <c r="G48" i="4"/>
  <c r="G44" i="4"/>
  <c r="G43" i="4"/>
  <c r="G41" i="4"/>
  <c r="G40" i="4"/>
  <c r="G39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K24" i="3" l="1"/>
  <c r="V24" i="3"/>
  <c r="V16" i="3" s="1"/>
  <c r="AM55" i="1"/>
  <c r="I45" i="4"/>
  <c r="J12" i="4"/>
  <c r="I12" i="4"/>
  <c r="J84" i="4"/>
  <c r="G84" i="4"/>
  <c r="J59" i="4"/>
  <c r="G12" i="4"/>
  <c r="H11" i="4"/>
  <c r="J20" i="4"/>
  <c r="J47" i="4"/>
  <c r="G20" i="4"/>
  <c r="G47" i="4"/>
  <c r="G59" i="4"/>
  <c r="AA24" i="3" l="1"/>
  <c r="AA16" i="3" s="1"/>
  <c r="J77" i="4"/>
  <c r="J78" i="4"/>
  <c r="J46" i="4"/>
  <c r="G45" i="4"/>
  <c r="J45" i="4"/>
  <c r="G58" i="4" l="1"/>
  <c r="G71" i="4"/>
  <c r="G73" i="4"/>
  <c r="G76" i="4"/>
  <c r="I35" i="4"/>
  <c r="G72" i="4"/>
  <c r="G80" i="4"/>
  <c r="G69" i="4"/>
  <c r="I46" i="4"/>
  <c r="I52" i="4"/>
  <c r="I58" i="4"/>
  <c r="I83" i="4"/>
  <c r="I53" i="4"/>
  <c r="J42" i="4"/>
  <c r="G42" i="4"/>
  <c r="I38" i="4" l="1"/>
  <c r="J69" i="4"/>
  <c r="J71" i="4"/>
  <c r="I37" i="4"/>
  <c r="J80" i="4"/>
  <c r="G67" i="4"/>
  <c r="J72" i="4"/>
  <c r="J76" i="4"/>
  <c r="J73" i="4"/>
  <c r="G75" i="4"/>
  <c r="J58" i="4"/>
  <c r="E73" i="9"/>
  <c r="E292" i="1" s="1"/>
  <c r="E74" i="9"/>
  <c r="E330" i="1" s="1"/>
  <c r="G91" i="9"/>
  <c r="G96" i="9"/>
  <c r="E96" i="9"/>
  <c r="G95" i="9"/>
  <c r="E95" i="9"/>
  <c r="G94" i="9"/>
  <c r="E94" i="9"/>
  <c r="G93" i="9"/>
  <c r="E93" i="9"/>
  <c r="G92" i="9"/>
  <c r="E92" i="9"/>
  <c r="E91" i="9"/>
  <c r="E88" i="9"/>
  <c r="E588" i="1" s="1"/>
  <c r="E87" i="9"/>
  <c r="E559" i="1" s="1"/>
  <c r="E86" i="9"/>
  <c r="E519" i="1" s="1"/>
  <c r="E85" i="9"/>
  <c r="E473" i="1" s="1"/>
  <c r="E84" i="9"/>
  <c r="E470" i="1" s="1"/>
  <c r="E83" i="9"/>
  <c r="E462" i="1" s="1"/>
  <c r="E82" i="9"/>
  <c r="E459" i="1" s="1"/>
  <c r="E81" i="9"/>
  <c r="E439" i="1" s="1"/>
  <c r="E78" i="9"/>
  <c r="E436" i="1" s="1"/>
  <c r="E77" i="9"/>
  <c r="E417" i="1" s="1"/>
  <c r="E76" i="9"/>
  <c r="E403" i="1" s="1"/>
  <c r="E75" i="9"/>
  <c r="E361" i="1" s="1"/>
  <c r="E72" i="9"/>
  <c r="E275" i="1" s="1"/>
  <c r="E69" i="9"/>
  <c r="G69" i="9" s="1"/>
  <c r="E1129" i="39" s="1"/>
  <c r="E66" i="9"/>
  <c r="E253" i="1" s="1"/>
  <c r="E65" i="9"/>
  <c r="E252" i="1" s="1"/>
  <c r="E64" i="9"/>
  <c r="E251" i="1" s="1"/>
  <c r="E63" i="9"/>
  <c r="E250" i="1" s="1"/>
  <c r="E60" i="9"/>
  <c r="E230" i="1" s="1"/>
  <c r="E59" i="9"/>
  <c r="E225" i="1" s="1"/>
  <c r="E58" i="9"/>
  <c r="E222" i="1" s="1"/>
  <c r="E57" i="9"/>
  <c r="E212" i="1" s="1"/>
  <c r="E56" i="9"/>
  <c r="E159" i="1" s="1"/>
  <c r="E55" i="9"/>
  <c r="E155" i="1" s="1"/>
  <c r="E54" i="9"/>
  <c r="E134" i="1" s="1"/>
  <c r="E51" i="9"/>
  <c r="E126" i="1" s="1"/>
  <c r="E50" i="9"/>
  <c r="E125" i="1" s="1"/>
  <c r="E49" i="9"/>
  <c r="E123" i="1" s="1"/>
  <c r="E46" i="9"/>
  <c r="E111" i="1" s="1"/>
  <c r="E45" i="9"/>
  <c r="E109" i="1" s="1"/>
  <c r="E44" i="9"/>
  <c r="E108" i="1" s="1"/>
  <c r="E43" i="9"/>
  <c r="E81" i="1" s="1"/>
  <c r="E40" i="9"/>
  <c r="E80" i="1" s="1"/>
  <c r="E39" i="9"/>
  <c r="E79" i="1" s="1"/>
  <c r="E38" i="9"/>
  <c r="E75" i="1" s="1"/>
  <c r="E37" i="9"/>
  <c r="E53" i="1" s="1"/>
  <c r="E36" i="9"/>
  <c r="E37" i="1" s="1"/>
  <c r="E35" i="9"/>
  <c r="E34" i="9"/>
  <c r="E34" i="1" s="1"/>
  <c r="E33" i="9"/>
  <c r="E33" i="1" s="1"/>
  <c r="E32" i="9"/>
  <c r="E32" i="1" s="1"/>
  <c r="E31" i="9"/>
  <c r="E31" i="1" s="1"/>
  <c r="E30" i="9"/>
  <c r="E14" i="1" s="1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14" i="1"/>
  <c r="C31" i="1"/>
  <c r="C32" i="1"/>
  <c r="C33" i="1"/>
  <c r="C34" i="1"/>
  <c r="C37" i="1"/>
  <c r="C53" i="1"/>
  <c r="C75" i="1"/>
  <c r="C79" i="1"/>
  <c r="C80" i="1"/>
  <c r="C81" i="1"/>
  <c r="C108" i="1"/>
  <c r="C109" i="1"/>
  <c r="C111" i="1"/>
  <c r="C123" i="1"/>
  <c r="C125" i="1"/>
  <c r="C126" i="1"/>
  <c r="C134" i="1"/>
  <c r="C155" i="1"/>
  <c r="C159" i="1"/>
  <c r="C212" i="1"/>
  <c r="C222" i="1"/>
  <c r="C225" i="1"/>
  <c r="C230" i="1"/>
  <c r="C330" i="1"/>
  <c r="C361" i="1"/>
  <c r="C403" i="1"/>
  <c r="C417" i="1"/>
  <c r="C437" i="1"/>
  <c r="C439" i="1"/>
  <c r="C459" i="1"/>
  <c r="C462" i="1"/>
  <c r="C470" i="1"/>
  <c r="C473" i="1"/>
  <c r="C519" i="1"/>
  <c r="C559" i="1"/>
  <c r="C588" i="1"/>
  <c r="C599" i="1"/>
  <c r="C600" i="1"/>
  <c r="C601" i="1"/>
  <c r="C602" i="1"/>
  <c r="C603" i="1"/>
  <c r="C5" i="8"/>
  <c r="L13" i="8" s="1"/>
  <c r="C10" i="8"/>
  <c r="F10" i="8"/>
  <c r="I10" i="8"/>
  <c r="L10" i="8"/>
  <c r="O10" i="8"/>
  <c r="C11" i="8"/>
  <c r="C13" i="8"/>
  <c r="C20" i="8"/>
  <c r="F20" i="8"/>
  <c r="I20" i="8"/>
  <c r="L20" i="8"/>
  <c r="O20" i="8"/>
  <c r="L23" i="8" l="1"/>
  <c r="F23" i="8"/>
  <c r="I23" i="8"/>
  <c r="I13" i="8"/>
  <c r="I14" i="8" s="1"/>
  <c r="C14" i="8"/>
  <c r="C15" i="8" s="1"/>
  <c r="C22" i="8" s="1"/>
  <c r="F13" i="8"/>
  <c r="F14" i="8" s="1"/>
  <c r="E6" i="1"/>
  <c r="E488" i="39"/>
  <c r="E956" i="39"/>
  <c r="E6" i="39"/>
  <c r="E10" i="1"/>
  <c r="E10" i="39"/>
  <c r="E492" i="39"/>
  <c r="E960" i="39"/>
  <c r="E600" i="1"/>
  <c r="E1414" i="39"/>
  <c r="E482" i="39"/>
  <c r="E950" i="39"/>
  <c r="E7" i="1"/>
  <c r="E7" i="39"/>
  <c r="E489" i="39"/>
  <c r="E957" i="39"/>
  <c r="E11" i="1"/>
  <c r="E11" i="39"/>
  <c r="E493" i="39"/>
  <c r="E961" i="39"/>
  <c r="E601" i="1"/>
  <c r="E1415" i="39"/>
  <c r="E483" i="39"/>
  <c r="E951" i="39"/>
  <c r="E602" i="1"/>
  <c r="E484" i="39"/>
  <c r="E952" i="39"/>
  <c r="E1416" i="39"/>
  <c r="E8" i="1"/>
  <c r="E8" i="39"/>
  <c r="E490" i="39"/>
  <c r="E958" i="39"/>
  <c r="E12" i="1"/>
  <c r="E12" i="39"/>
  <c r="E494" i="39"/>
  <c r="E962" i="39"/>
  <c r="E603" i="1"/>
  <c r="E1417" i="39"/>
  <c r="E485" i="39"/>
  <c r="E953" i="39"/>
  <c r="L14" i="8"/>
  <c r="L16" i="8" s="1"/>
  <c r="L24" i="8" s="1"/>
  <c r="O13" i="8"/>
  <c r="O14" i="8" s="1"/>
  <c r="O15" i="8" s="1"/>
  <c r="O22" i="8" s="1"/>
  <c r="E13" i="1"/>
  <c r="E13" i="39"/>
  <c r="E495" i="39"/>
  <c r="E963" i="39"/>
  <c r="E604" i="1"/>
  <c r="E1418" i="39"/>
  <c r="E486" i="39"/>
  <c r="E954" i="39"/>
  <c r="E599" i="1"/>
  <c r="E1413" i="39"/>
  <c r="E481" i="39"/>
  <c r="E949" i="39"/>
  <c r="E9" i="1"/>
  <c r="E959" i="39"/>
  <c r="E9" i="39"/>
  <c r="E491" i="39"/>
  <c r="G10" i="9"/>
  <c r="G29" i="9"/>
  <c r="J75" i="4"/>
  <c r="J67" i="4"/>
  <c r="G55" i="4"/>
  <c r="G38" i="4"/>
  <c r="G54" i="4"/>
  <c r="G37" i="4"/>
  <c r="G57" i="4"/>
  <c r="G56" i="4"/>
  <c r="F86" i="4"/>
  <c r="H86" i="4" s="1"/>
  <c r="K86" i="4"/>
  <c r="F28" i="4"/>
  <c r="H28" i="4" s="1"/>
  <c r="K28" i="4"/>
  <c r="F73" i="4"/>
  <c r="F43" i="4"/>
  <c r="K87" i="4"/>
  <c r="F87" i="4"/>
  <c r="H87" i="4" s="1"/>
  <c r="F78" i="4"/>
  <c r="F57" i="4"/>
  <c r="F48" i="4"/>
  <c r="F38" i="4"/>
  <c r="F29" i="4"/>
  <c r="H29" i="4" s="1"/>
  <c r="K29" i="4"/>
  <c r="F21" i="4"/>
  <c r="K46" i="4"/>
  <c r="F46" i="4"/>
  <c r="F56" i="4"/>
  <c r="F76" i="4"/>
  <c r="F55" i="4"/>
  <c r="K36" i="4"/>
  <c r="F36" i="4"/>
  <c r="F37" i="4"/>
  <c r="F85" i="4"/>
  <c r="H85" i="4" s="1"/>
  <c r="F64" i="4"/>
  <c r="H64" i="4" s="1"/>
  <c r="K45" i="4"/>
  <c r="F45" i="4"/>
  <c r="F27" i="4"/>
  <c r="H27" i="4" s="1"/>
  <c r="K27" i="4"/>
  <c r="F83" i="4"/>
  <c r="K83" i="4"/>
  <c r="F74" i="4"/>
  <c r="F63" i="4"/>
  <c r="H63" i="4" s="1"/>
  <c r="K63" i="4"/>
  <c r="F54" i="4"/>
  <c r="F44" i="4"/>
  <c r="H44" i="4" s="1"/>
  <c r="K44" i="4"/>
  <c r="F35" i="4"/>
  <c r="K35" i="4"/>
  <c r="F26" i="4"/>
  <c r="H26" i="4" s="1"/>
  <c r="K26" i="4"/>
  <c r="F77" i="4"/>
  <c r="K62" i="4"/>
  <c r="F62" i="4"/>
  <c r="H62" i="4" s="1"/>
  <c r="F25" i="4"/>
  <c r="H25" i="4" s="1"/>
  <c r="K25" i="4"/>
  <c r="F90" i="4"/>
  <c r="H90" i="4" s="1"/>
  <c r="K90" i="4"/>
  <c r="F81" i="4"/>
  <c r="F72" i="4"/>
  <c r="F61" i="4"/>
  <c r="H61" i="4" s="1"/>
  <c r="K61" i="4"/>
  <c r="F52" i="4"/>
  <c r="F41" i="4"/>
  <c r="H41" i="4" s="1"/>
  <c r="K41" i="4"/>
  <c r="F33" i="4"/>
  <c r="H33" i="4" s="1"/>
  <c r="K33" i="4"/>
  <c r="F24" i="4"/>
  <c r="H24" i="4" s="1"/>
  <c r="K24" i="4"/>
  <c r="F53" i="4"/>
  <c r="K53" i="4"/>
  <c r="K89" i="4"/>
  <c r="F89" i="4"/>
  <c r="H89" i="4" s="1"/>
  <c r="F80" i="4"/>
  <c r="F60" i="4"/>
  <c r="F50" i="4"/>
  <c r="K40" i="4"/>
  <c r="F40" i="4"/>
  <c r="H40" i="4" s="1"/>
  <c r="K32" i="4"/>
  <c r="F32" i="4"/>
  <c r="H32" i="4" s="1"/>
  <c r="K23" i="4"/>
  <c r="F23" i="4"/>
  <c r="H23" i="4" s="1"/>
  <c r="F68" i="4"/>
  <c r="F82" i="4"/>
  <c r="F34" i="4"/>
  <c r="H34" i="4" s="1"/>
  <c r="K34" i="4"/>
  <c r="K88" i="4"/>
  <c r="F88" i="4"/>
  <c r="H88" i="4" s="1"/>
  <c r="F79" i="4"/>
  <c r="K58" i="4"/>
  <c r="F58" i="4"/>
  <c r="F49" i="4"/>
  <c r="H49" i="4" s="1"/>
  <c r="K49" i="4"/>
  <c r="F39" i="4"/>
  <c r="K22" i="4"/>
  <c r="F22" i="4"/>
  <c r="H22" i="4" s="1"/>
  <c r="I79" i="4"/>
  <c r="I73" i="4"/>
  <c r="K73" i="4" s="1"/>
  <c r="I81" i="4"/>
  <c r="I82" i="4"/>
  <c r="J55" i="4"/>
  <c r="J57" i="4"/>
  <c r="G42" i="9"/>
  <c r="G90" i="9"/>
  <c r="G18" i="9"/>
  <c r="G80" i="9"/>
  <c r="P99" i="38" s="1"/>
  <c r="G48" i="9"/>
  <c r="G62" i="9"/>
  <c r="G71" i="9"/>
  <c r="G53" i="9"/>
  <c r="G11" i="9"/>
  <c r="O23" i="8"/>
  <c r="C23" i="8"/>
  <c r="C16" i="8" l="1"/>
  <c r="C24" i="8" s="1"/>
  <c r="C26" i="8" s="1"/>
  <c r="O16" i="8"/>
  <c r="O24" i="8" s="1"/>
  <c r="O26" i="8" s="1"/>
  <c r="L15" i="8"/>
  <c r="L22" i="8" s="1"/>
  <c r="L25" i="8" s="1"/>
  <c r="E605" i="1"/>
  <c r="F15" i="8"/>
  <c r="F16" i="8"/>
  <c r="F24" i="8" s="1"/>
  <c r="H68" i="4"/>
  <c r="D68" i="4"/>
  <c r="H60" i="4"/>
  <c r="D60" i="4"/>
  <c r="H72" i="4"/>
  <c r="D72" i="4"/>
  <c r="H77" i="4"/>
  <c r="D77" i="4"/>
  <c r="D55" i="4"/>
  <c r="H80" i="4"/>
  <c r="D80" i="4"/>
  <c r="H74" i="4"/>
  <c r="D74" i="4"/>
  <c r="H78" i="4"/>
  <c r="D78" i="4"/>
  <c r="H81" i="4"/>
  <c r="D81" i="4"/>
  <c r="H79" i="4"/>
  <c r="D79" i="4"/>
  <c r="H39" i="4"/>
  <c r="D39" i="4"/>
  <c r="D56" i="4"/>
  <c r="H46" i="4"/>
  <c r="D46" i="4"/>
  <c r="H35" i="4"/>
  <c r="D35" i="4"/>
  <c r="H83" i="4"/>
  <c r="D83" i="4"/>
  <c r="H36" i="4"/>
  <c r="D36" i="4"/>
  <c r="D57" i="4"/>
  <c r="H52" i="4"/>
  <c r="D52" i="4"/>
  <c r="D37" i="4"/>
  <c r="H58" i="4"/>
  <c r="D58" i="4"/>
  <c r="H53" i="4"/>
  <c r="D53" i="4"/>
  <c r="H73" i="4"/>
  <c r="D73" i="4"/>
  <c r="D54" i="4"/>
  <c r="H82" i="4"/>
  <c r="D82" i="4"/>
  <c r="H50" i="4"/>
  <c r="D50" i="4"/>
  <c r="H45" i="4"/>
  <c r="D45" i="4"/>
  <c r="H76" i="4"/>
  <c r="D76" i="4"/>
  <c r="H48" i="4"/>
  <c r="D48" i="4"/>
  <c r="D38" i="4"/>
  <c r="K57" i="4"/>
  <c r="K55" i="4"/>
  <c r="K82" i="4"/>
  <c r="K81" i="4"/>
  <c r="K79" i="4"/>
  <c r="G9" i="4"/>
  <c r="G10" i="4"/>
  <c r="H43" i="4"/>
  <c r="F42" i="4"/>
  <c r="D42" i="4" s="1"/>
  <c r="H21" i="4"/>
  <c r="F20" i="4"/>
  <c r="H20" i="4" s="1"/>
  <c r="I39" i="4"/>
  <c r="H56" i="4"/>
  <c r="I77" i="4"/>
  <c r="H57" i="4"/>
  <c r="I78" i="4"/>
  <c r="I50" i="4"/>
  <c r="I74" i="4"/>
  <c r="I60" i="4"/>
  <c r="I76" i="4"/>
  <c r="J56" i="4"/>
  <c r="I80" i="4"/>
  <c r="J37" i="4"/>
  <c r="J54" i="4"/>
  <c r="I72" i="4"/>
  <c r="H37" i="4"/>
  <c r="I68" i="4"/>
  <c r="H54" i="4"/>
  <c r="H38" i="4"/>
  <c r="J38" i="4"/>
  <c r="I64" i="4"/>
  <c r="H55" i="4"/>
  <c r="G51" i="4"/>
  <c r="G30" i="4"/>
  <c r="F12" i="4"/>
  <c r="H12" i="4" s="1"/>
  <c r="I51" i="4"/>
  <c r="K52" i="4"/>
  <c r="K48" i="4"/>
  <c r="I20" i="4"/>
  <c r="K21" i="4"/>
  <c r="I84" i="4"/>
  <c r="K85" i="4"/>
  <c r="I42" i="4"/>
  <c r="K43" i="4"/>
  <c r="AC5" i="1"/>
  <c r="AF5" i="1"/>
  <c r="Z5" i="1"/>
  <c r="G7" i="9"/>
  <c r="I16" i="8"/>
  <c r="I24" i="8" s="1"/>
  <c r="I15" i="8"/>
  <c r="I22" i="8" s="1"/>
  <c r="O25" i="8"/>
  <c r="C25" i="8"/>
  <c r="C21" i="8" l="1"/>
  <c r="L26" i="8"/>
  <c r="O21" i="8"/>
  <c r="L21" i="8"/>
  <c r="F21" i="8"/>
  <c r="F22" i="8"/>
  <c r="AM5" i="1"/>
  <c r="K77" i="4"/>
  <c r="K72" i="4"/>
  <c r="K80" i="4"/>
  <c r="K42" i="4"/>
  <c r="K37" i="4"/>
  <c r="K56" i="4"/>
  <c r="K39" i="4"/>
  <c r="K84" i="4"/>
  <c r="K64" i="4"/>
  <c r="K76" i="4"/>
  <c r="K38" i="4"/>
  <c r="K60" i="4"/>
  <c r="K20" i="4"/>
  <c r="K74" i="4"/>
  <c r="K50" i="4"/>
  <c r="K68" i="4"/>
  <c r="K78" i="4"/>
  <c r="AC155" i="1"/>
  <c r="AF155" i="1"/>
  <c r="Z155" i="1"/>
  <c r="AF603" i="1"/>
  <c r="AC603" i="1"/>
  <c r="AC225" i="1"/>
  <c r="R43" i="3" s="1"/>
  <c r="Z225" i="1"/>
  <c r="P43" i="3" s="1"/>
  <c r="AF225" i="1"/>
  <c r="AC109" i="1"/>
  <c r="AF109" i="1"/>
  <c r="Z109" i="1"/>
  <c r="AF519" i="1"/>
  <c r="Z519" i="1"/>
  <c r="AC519" i="1"/>
  <c r="AC470" i="1"/>
  <c r="Z470" i="1"/>
  <c r="AF470" i="1"/>
  <c r="AF588" i="1"/>
  <c r="AC588" i="1"/>
  <c r="Z588" i="1"/>
  <c r="AF417" i="1"/>
  <c r="AC417" i="1"/>
  <c r="Z417" i="1"/>
  <c r="Z32" i="1"/>
  <c r="AF32" i="1"/>
  <c r="AC32" i="1"/>
  <c r="Z14" i="1"/>
  <c r="AF14" i="1"/>
  <c r="AC14" i="1"/>
  <c r="AF123" i="1"/>
  <c r="Z123" i="1"/>
  <c r="AC123" i="1"/>
  <c r="AC9" i="1"/>
  <c r="Z9" i="1"/>
  <c r="AF9" i="1"/>
  <c r="AF250" i="1"/>
  <c r="AC250" i="1"/>
  <c r="Z250" i="1"/>
  <c r="AC108" i="1"/>
  <c r="Z108" i="1"/>
  <c r="AF108" i="1"/>
  <c r="AC462" i="1"/>
  <c r="Z462" i="1"/>
  <c r="AF462" i="1"/>
  <c r="AC126" i="1"/>
  <c r="Z126" i="1"/>
  <c r="AF126" i="1"/>
  <c r="Z559" i="1"/>
  <c r="AF559" i="1"/>
  <c r="AC559" i="1"/>
  <c r="AC80" i="1"/>
  <c r="Z80" i="1"/>
  <c r="AF80" i="1"/>
  <c r="AF75" i="1"/>
  <c r="Z75" i="1"/>
  <c r="AC75" i="1"/>
  <c r="AC601" i="1"/>
  <c r="Z601" i="1"/>
  <c r="AF601" i="1"/>
  <c r="Z33" i="1"/>
  <c r="AF33" i="1"/>
  <c r="AC33" i="1"/>
  <c r="AC361" i="1"/>
  <c r="AF361" i="1"/>
  <c r="Z361" i="1"/>
  <c r="Z212" i="1"/>
  <c r="AF212" i="1"/>
  <c r="AC212" i="1"/>
  <c r="Z12" i="1"/>
  <c r="AF12" i="1"/>
  <c r="AC12" i="1"/>
  <c r="Z111" i="1"/>
  <c r="AF111" i="1"/>
  <c r="AC111" i="1"/>
  <c r="AC7" i="1"/>
  <c r="Z7" i="1"/>
  <c r="AF7" i="1"/>
  <c r="AC292" i="1"/>
  <c r="Z292" i="1"/>
  <c r="AF292" i="1"/>
  <c r="AF439" i="1"/>
  <c r="Z439" i="1"/>
  <c r="AC439" i="1"/>
  <c r="AC604" i="1"/>
  <c r="AF604" i="1"/>
  <c r="AF602" i="1"/>
  <c r="AC602" i="1"/>
  <c r="AC10" i="1"/>
  <c r="AF10" i="1"/>
  <c r="Z10" i="1"/>
  <c r="AC81" i="1"/>
  <c r="Z81" i="1"/>
  <c r="AF81" i="1"/>
  <c r="AF473" i="1"/>
  <c r="AC473" i="1"/>
  <c r="Z473" i="1"/>
  <c r="AC37" i="1"/>
  <c r="Z37" i="1"/>
  <c r="AF37" i="1"/>
  <c r="AC222" i="1"/>
  <c r="AF222" i="1"/>
  <c r="Z222" i="1"/>
  <c r="Z459" i="1"/>
  <c r="AF459" i="1"/>
  <c r="AC459" i="1"/>
  <c r="AC31" i="1"/>
  <c r="Z31" i="1"/>
  <c r="AF31" i="1"/>
  <c r="AC599" i="1"/>
  <c r="Z599" i="1"/>
  <c r="AF599" i="1"/>
  <c r="AC159" i="1"/>
  <c r="AF159" i="1"/>
  <c r="Z159" i="1"/>
  <c r="AF251" i="1"/>
  <c r="AC251" i="1"/>
  <c r="Z251" i="1"/>
  <c r="Z230" i="1"/>
  <c r="AF230" i="1"/>
  <c r="AC230" i="1"/>
  <c r="AC11" i="1"/>
  <c r="Z11" i="1"/>
  <c r="AF11" i="1"/>
  <c r="AF34" i="1"/>
  <c r="AC34" i="1"/>
  <c r="Z34" i="1"/>
  <c r="Z134" i="1"/>
  <c r="AC134" i="1"/>
  <c r="AF134" i="1"/>
  <c r="AC125" i="1"/>
  <c r="Z125" i="1"/>
  <c r="AF125" i="1"/>
  <c r="AC13" i="1"/>
  <c r="Z13" i="1"/>
  <c r="AF13" i="1"/>
  <c r="Z600" i="1"/>
  <c r="AF600" i="1"/>
  <c r="AC600" i="1"/>
  <c r="AC53" i="1"/>
  <c r="Z53" i="1"/>
  <c r="AF53" i="1"/>
  <c r="Z79" i="1"/>
  <c r="AF79" i="1"/>
  <c r="AC79" i="1"/>
  <c r="Z275" i="1"/>
  <c r="AF275" i="1"/>
  <c r="AC275" i="1"/>
  <c r="AF437" i="1"/>
  <c r="AC437" i="1"/>
  <c r="M60" i="3" s="1"/>
  <c r="Z437" i="1"/>
  <c r="J60" i="3" s="1"/>
  <c r="AC403" i="1"/>
  <c r="Z403" i="1"/>
  <c r="AF403" i="1"/>
  <c r="AC330" i="1"/>
  <c r="Z330" i="1"/>
  <c r="AF330" i="1"/>
  <c r="AC253" i="1"/>
  <c r="Z253" i="1"/>
  <c r="AF253" i="1"/>
  <c r="Z252" i="1"/>
  <c r="AF252" i="1"/>
  <c r="AC252" i="1"/>
  <c r="AC8" i="1"/>
  <c r="Z8" i="1"/>
  <c r="AF8" i="1"/>
  <c r="Z6" i="1"/>
  <c r="AF6" i="1"/>
  <c r="AC6" i="1"/>
  <c r="I47" i="4"/>
  <c r="I75" i="4"/>
  <c r="I59" i="4"/>
  <c r="J9" i="4"/>
  <c r="K54" i="4"/>
  <c r="J10" i="4"/>
  <c r="J30" i="4"/>
  <c r="J51" i="4"/>
  <c r="I25" i="8"/>
  <c r="I26" i="8"/>
  <c r="I21" i="8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8" i="3"/>
  <c r="C59" i="3"/>
  <c r="C60" i="3"/>
  <c r="C64" i="3"/>
  <c r="C65" i="3"/>
  <c r="C66" i="3"/>
  <c r="C67" i="3"/>
  <c r="C71" i="3"/>
  <c r="C72" i="3"/>
  <c r="C73" i="3"/>
  <c r="C74" i="3"/>
  <c r="C75" i="3"/>
  <c r="C76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Y70" i="3" s="1"/>
  <c r="B71" i="3"/>
  <c r="B72" i="3"/>
  <c r="B73" i="3"/>
  <c r="B74" i="3"/>
  <c r="B75" i="3"/>
  <c r="B76" i="3"/>
  <c r="F25" i="8" l="1"/>
  <c r="F26" i="8"/>
  <c r="AA60" i="3"/>
  <c r="AA43" i="3"/>
  <c r="AA37" i="3" s="1"/>
  <c r="AM11" i="1"/>
  <c r="AM37" i="1"/>
  <c r="AM601" i="1"/>
  <c r="AM9" i="1"/>
  <c r="AM604" i="1"/>
  <c r="AM403" i="1"/>
  <c r="AM134" i="1"/>
  <c r="AM108" i="1"/>
  <c r="AM470" i="1"/>
  <c r="AM292" i="1"/>
  <c r="AM225" i="1"/>
  <c r="AM253" i="1"/>
  <c r="AM13" i="1"/>
  <c r="AM599" i="1"/>
  <c r="AM126" i="1"/>
  <c r="AM8" i="1"/>
  <c r="AM53" i="1"/>
  <c r="AM81" i="1"/>
  <c r="AM7" i="1"/>
  <c r="AM80" i="1"/>
  <c r="AM330" i="1"/>
  <c r="AM125" i="1"/>
  <c r="AM31" i="1"/>
  <c r="AM462" i="1"/>
  <c r="AM6" i="1"/>
  <c r="AM252" i="1"/>
  <c r="AM437" i="1"/>
  <c r="AM275" i="1"/>
  <c r="AM79" i="1"/>
  <c r="AM600" i="1"/>
  <c r="AM34" i="1"/>
  <c r="AM230" i="1"/>
  <c r="AM251" i="1"/>
  <c r="AM159" i="1"/>
  <c r="AM459" i="1"/>
  <c r="AM222" i="1"/>
  <c r="AM473" i="1"/>
  <c r="AM10" i="1"/>
  <c r="AM602" i="1"/>
  <c r="AM439" i="1"/>
  <c r="AM111" i="1"/>
  <c r="AM12" i="1"/>
  <c r="AM212" i="1"/>
  <c r="AM361" i="1"/>
  <c r="AM33" i="1"/>
  <c r="AM75" i="1"/>
  <c r="AM559" i="1"/>
  <c r="AM250" i="1"/>
  <c r="AM123" i="1"/>
  <c r="AM14" i="1"/>
  <c r="AM32" i="1"/>
  <c r="AM417" i="1"/>
  <c r="AM588" i="1"/>
  <c r="AM519" i="1"/>
  <c r="AM109" i="1"/>
  <c r="AM603" i="1"/>
  <c r="AM155" i="1"/>
  <c r="K59" i="4"/>
  <c r="K47" i="4"/>
  <c r="K75" i="4"/>
  <c r="K51" i="4"/>
  <c r="K11" i="4"/>
  <c r="C28" i="3"/>
  <c r="R33" i="3"/>
  <c r="J33" i="3"/>
  <c r="N28" i="3"/>
  <c r="F28" i="3"/>
  <c r="C33" i="3"/>
  <c r="C70" i="3"/>
  <c r="N33" i="3"/>
  <c r="F33" i="3"/>
  <c r="R28" i="3"/>
  <c r="J28" i="3"/>
  <c r="T70" i="3"/>
  <c r="L70" i="3"/>
  <c r="L61" i="3"/>
  <c r="O53" i="3"/>
  <c r="H45" i="3"/>
  <c r="S37" i="3"/>
  <c r="G37" i="3"/>
  <c r="Q16" i="3"/>
  <c r="E16" i="3"/>
  <c r="Q6" i="3"/>
  <c r="E6" i="3"/>
  <c r="S70" i="3"/>
  <c r="O70" i="3"/>
  <c r="K70" i="3"/>
  <c r="G70" i="3"/>
  <c r="K61" i="3"/>
  <c r="G61" i="3"/>
  <c r="R53" i="3"/>
  <c r="N53" i="3"/>
  <c r="J53" i="3"/>
  <c r="F53" i="3"/>
  <c r="G45" i="3"/>
  <c r="R37" i="3"/>
  <c r="N37" i="3"/>
  <c r="J37" i="3"/>
  <c r="F37" i="3"/>
  <c r="U33" i="3"/>
  <c r="Q33" i="3"/>
  <c r="M33" i="3"/>
  <c r="I33" i="3"/>
  <c r="E33" i="3"/>
  <c r="U28" i="3"/>
  <c r="Q28" i="3"/>
  <c r="M28" i="3"/>
  <c r="I28" i="3"/>
  <c r="E28" i="3"/>
  <c r="T16" i="3"/>
  <c r="P16" i="3"/>
  <c r="L16" i="3"/>
  <c r="H16" i="3"/>
  <c r="T6" i="3"/>
  <c r="P6" i="3"/>
  <c r="L6" i="3"/>
  <c r="H6" i="3"/>
  <c r="D33" i="3"/>
  <c r="H61" i="3"/>
  <c r="K53" i="3"/>
  <c r="O37" i="3"/>
  <c r="M16" i="3"/>
  <c r="M6" i="3"/>
  <c r="R70" i="3"/>
  <c r="N70" i="3"/>
  <c r="J70" i="3"/>
  <c r="F70" i="3"/>
  <c r="J61" i="3"/>
  <c r="F61" i="3"/>
  <c r="U53" i="3"/>
  <c r="Q53" i="3"/>
  <c r="M53" i="3"/>
  <c r="I53" i="3"/>
  <c r="E53" i="3"/>
  <c r="F45" i="3"/>
  <c r="U37" i="3"/>
  <c r="Q37" i="3"/>
  <c r="M37" i="3"/>
  <c r="I37" i="3"/>
  <c r="E37" i="3"/>
  <c r="T33" i="3"/>
  <c r="P33" i="3"/>
  <c r="L33" i="3"/>
  <c r="H33" i="3"/>
  <c r="T28" i="3"/>
  <c r="P28" i="3"/>
  <c r="L28" i="3"/>
  <c r="H28" i="3"/>
  <c r="S16" i="3"/>
  <c r="O16" i="3"/>
  <c r="K16" i="3"/>
  <c r="G16" i="3"/>
  <c r="S6" i="3"/>
  <c r="O6" i="3"/>
  <c r="K6" i="3"/>
  <c r="G6" i="3"/>
  <c r="P70" i="3"/>
  <c r="H70" i="3"/>
  <c r="S53" i="3"/>
  <c r="G53" i="3"/>
  <c r="K37" i="3"/>
  <c r="U16" i="3"/>
  <c r="I16" i="3"/>
  <c r="U6" i="3"/>
  <c r="I6" i="3"/>
  <c r="U70" i="3"/>
  <c r="Q70" i="3"/>
  <c r="M70" i="3"/>
  <c r="I70" i="3"/>
  <c r="E70" i="3"/>
  <c r="I61" i="3"/>
  <c r="E61" i="3"/>
  <c r="T53" i="3"/>
  <c r="P53" i="3"/>
  <c r="L53" i="3"/>
  <c r="H53" i="3"/>
  <c r="E45" i="3"/>
  <c r="T37" i="3"/>
  <c r="P37" i="3"/>
  <c r="L37" i="3"/>
  <c r="H37" i="3"/>
  <c r="S33" i="3"/>
  <c r="O33" i="3"/>
  <c r="K33" i="3"/>
  <c r="G33" i="3"/>
  <c r="S28" i="3"/>
  <c r="O28" i="3"/>
  <c r="K28" i="3"/>
  <c r="G28" i="3"/>
  <c r="R16" i="3"/>
  <c r="N16" i="3"/>
  <c r="J16" i="3"/>
  <c r="R6" i="3"/>
  <c r="N6" i="3"/>
  <c r="J6" i="3"/>
  <c r="F6" i="3"/>
  <c r="D45" i="3"/>
  <c r="D53" i="3"/>
  <c r="D61" i="3"/>
  <c r="D6" i="3"/>
  <c r="D37" i="3"/>
  <c r="D28" i="3"/>
  <c r="D70" i="3"/>
  <c r="K12" i="4"/>
  <c r="H42" i="4"/>
  <c r="F84" i="4"/>
  <c r="H84" i="4" s="1"/>
  <c r="F47" i="4"/>
  <c r="AA6" i="3" l="1"/>
  <c r="H47" i="4"/>
  <c r="D47" i="4"/>
  <c r="L77" i="3"/>
  <c r="L81" i="3" s="1"/>
  <c r="I77" i="3"/>
  <c r="I81" i="3" s="1"/>
  <c r="J77" i="3"/>
  <c r="J81" i="3" s="1"/>
  <c r="G77" i="3"/>
  <c r="G81" i="3" s="1"/>
  <c r="U77" i="3"/>
  <c r="U81" i="3" s="1"/>
  <c r="S77" i="3"/>
  <c r="S81" i="3" s="1"/>
  <c r="R77" i="3"/>
  <c r="R81" i="3" s="1"/>
  <c r="T77" i="3"/>
  <c r="T81" i="3" s="1"/>
  <c r="M77" i="3"/>
  <c r="M81" i="3" s="1"/>
  <c r="P77" i="3"/>
  <c r="P81" i="3" s="1"/>
  <c r="K77" i="3"/>
  <c r="K81" i="3" s="1"/>
  <c r="E77" i="3"/>
  <c r="E81" i="3" s="1"/>
  <c r="Q77" i="3"/>
  <c r="Q81" i="3" s="1"/>
  <c r="O77" i="3"/>
  <c r="O81" i="3" s="1"/>
  <c r="N77" i="3"/>
  <c r="N81" i="3" s="1"/>
  <c r="H77" i="3"/>
  <c r="H81" i="3" s="1"/>
  <c r="C38" i="3"/>
  <c r="C62" i="3"/>
  <c r="C69" i="3"/>
  <c r="C40" i="3"/>
  <c r="F31" i="4" l="1"/>
  <c r="D31" i="4" s="1"/>
  <c r="D10" i="4" s="1"/>
  <c r="C43" i="3"/>
  <c r="C68" i="3"/>
  <c r="C7" i="3"/>
  <c r="C10" i="3"/>
  <c r="C9" i="3"/>
  <c r="C54" i="3"/>
  <c r="C11" i="3"/>
  <c r="C63" i="3"/>
  <c r="C17" i="3"/>
  <c r="C16" i="3" s="1"/>
  <c r="C41" i="3"/>
  <c r="C46" i="3"/>
  <c r="C47" i="3"/>
  <c r="C6" i="3" l="1"/>
  <c r="I31" i="4"/>
  <c r="F10" i="4"/>
  <c r="H10" i="4" s="1"/>
  <c r="H31" i="4"/>
  <c r="F16" i="3"/>
  <c r="F77" i="3" s="1"/>
  <c r="F81" i="3" s="1"/>
  <c r="D16" i="3"/>
  <c r="C61" i="3"/>
  <c r="F30" i="4"/>
  <c r="C37" i="3"/>
  <c r="C45" i="3"/>
  <c r="F59" i="4"/>
  <c r="F75" i="4"/>
  <c r="F51" i="4"/>
  <c r="H59" i="4" l="1"/>
  <c r="D59" i="4"/>
  <c r="H30" i="4"/>
  <c r="D30" i="4"/>
  <c r="H51" i="4"/>
  <c r="D51" i="4"/>
  <c r="H75" i="4"/>
  <c r="D75" i="4"/>
  <c r="I10" i="4"/>
  <c r="K10" i="4" s="1"/>
  <c r="I30" i="4"/>
  <c r="K31" i="4"/>
  <c r="K30" i="4" l="1"/>
  <c r="J6" i="4"/>
  <c r="G6" i="4"/>
  <c r="D77" i="3" l="1"/>
  <c r="D81" i="3" s="1"/>
  <c r="O301" i="1" l="1"/>
  <c r="Q301" i="1" s="1"/>
  <c r="AF301" i="1" s="1"/>
  <c r="O304" i="1"/>
  <c r="Q304" i="1" s="1"/>
  <c r="O300" i="1"/>
  <c r="Q300" i="1" s="1"/>
  <c r="O295" i="1"/>
  <c r="Q295" i="1" s="1"/>
  <c r="O296" i="1"/>
  <c r="Q296" i="1" s="1"/>
  <c r="O298" i="1"/>
  <c r="Q298" i="1" s="1"/>
  <c r="R298" i="1" s="1"/>
  <c r="O305" i="1"/>
  <c r="Q305" i="1" s="1"/>
  <c r="R305" i="1" s="1"/>
  <c r="O307" i="1"/>
  <c r="Q307" i="1" s="1"/>
  <c r="Z307" i="1" s="1"/>
  <c r="O306" i="1"/>
  <c r="Q306" i="1" s="1"/>
  <c r="Z306" i="1" s="1"/>
  <c r="O302" i="1"/>
  <c r="Q302" i="1" s="1"/>
  <c r="O299" i="1"/>
  <c r="Q299" i="1" s="1"/>
  <c r="O297" i="1"/>
  <c r="Q297" i="1" s="1"/>
  <c r="O308" i="1"/>
  <c r="Q308" i="1" s="1"/>
  <c r="AC308" i="1" s="1"/>
  <c r="O294" i="1"/>
  <c r="Q294" i="1" s="1"/>
  <c r="AF294" i="1" s="1"/>
  <c r="O303" i="1"/>
  <c r="Q303" i="1" s="1"/>
  <c r="O293" i="1"/>
  <c r="Q293" i="1" s="1"/>
  <c r="AC293" i="1" s="1"/>
  <c r="AC302" i="1" l="1"/>
  <c r="R302" i="1"/>
  <c r="Z305" i="1"/>
  <c r="Z298" i="1"/>
  <c r="R293" i="1"/>
  <c r="AC305" i="1"/>
  <c r="AF305" i="1"/>
  <c r="R297" i="1"/>
  <c r="AF297" i="1"/>
  <c r="AC299" i="1"/>
  <c r="R299" i="1"/>
  <c r="AF299" i="1"/>
  <c r="R300" i="1"/>
  <c r="Z300" i="1"/>
  <c r="AF300" i="1"/>
  <c r="AC300" i="1"/>
  <c r="Z296" i="1"/>
  <c r="AF296" i="1"/>
  <c r="R296" i="1"/>
  <c r="Z308" i="1"/>
  <c r="Z294" i="1"/>
  <c r="AC301" i="1"/>
  <c r="AF293" i="1"/>
  <c r="AF298" i="1"/>
  <c r="AC294" i="1"/>
  <c r="Z304" i="1"/>
  <c r="R304" i="1"/>
  <c r="AF304" i="1"/>
  <c r="AC304" i="1"/>
  <c r="Z295" i="1"/>
  <c r="AC295" i="1"/>
  <c r="R295" i="1"/>
  <c r="AF295" i="1"/>
  <c r="C55" i="3"/>
  <c r="F69" i="4"/>
  <c r="AF303" i="1"/>
  <c r="AC303" i="1"/>
  <c r="R303" i="1"/>
  <c r="Z303" i="1"/>
  <c r="R301" i="1"/>
  <c r="Z299" i="1"/>
  <c r="R306" i="1"/>
  <c r="AF308" i="1"/>
  <c r="AF302" i="1"/>
  <c r="Z297" i="1"/>
  <c r="AC306" i="1"/>
  <c r="AC296" i="1"/>
  <c r="R308" i="1"/>
  <c r="AC297" i="1"/>
  <c r="Z301" i="1"/>
  <c r="Z302" i="1"/>
  <c r="AC298" i="1"/>
  <c r="Z293" i="1"/>
  <c r="R307" i="1"/>
  <c r="AC307" i="1"/>
  <c r="AF306" i="1"/>
  <c r="R294" i="1"/>
  <c r="AF307" i="1"/>
  <c r="AM307" i="1" l="1"/>
  <c r="AM308" i="1"/>
  <c r="AM305" i="1"/>
  <c r="AM295" i="1"/>
  <c r="I69" i="4"/>
  <c r="AM298" i="1"/>
  <c r="AM296" i="1"/>
  <c r="AM299" i="1"/>
  <c r="AM301" i="1"/>
  <c r="AM294" i="1"/>
  <c r="AM300" i="1"/>
  <c r="AM293" i="1"/>
  <c r="X55" i="3"/>
  <c r="AA55" i="3" s="1"/>
  <c r="AM297" i="1"/>
  <c r="AM303" i="1"/>
  <c r="AM306" i="1"/>
  <c r="D69" i="4"/>
  <c r="H69" i="4"/>
  <c r="AM304" i="1"/>
  <c r="AM302" i="1"/>
  <c r="K69" i="4" l="1"/>
  <c r="O387" i="1"/>
  <c r="Q387" i="1" s="1"/>
  <c r="Z387" i="1" s="1"/>
  <c r="O392" i="1"/>
  <c r="Q392" i="1" s="1"/>
  <c r="R392" i="1" s="1"/>
  <c r="O388" i="1"/>
  <c r="Q388" i="1" s="1"/>
  <c r="Z388" i="1" s="1"/>
  <c r="O393" i="1"/>
  <c r="Q393" i="1" s="1"/>
  <c r="O386" i="1"/>
  <c r="Q386" i="1" s="1"/>
  <c r="AC386" i="1" s="1"/>
  <c r="O389" i="1"/>
  <c r="Q389" i="1" s="1"/>
  <c r="O394" i="1"/>
  <c r="Q394" i="1" s="1"/>
  <c r="O395" i="1"/>
  <c r="Q395" i="1" s="1"/>
  <c r="AC395" i="1" s="1"/>
  <c r="O391" i="1"/>
  <c r="Q391" i="1" s="1"/>
  <c r="O390" i="1"/>
  <c r="Q390" i="1" s="1"/>
  <c r="Z390" i="1" s="1"/>
  <c r="O385" i="1"/>
  <c r="Q385" i="1" s="1"/>
  <c r="AF390" i="1" l="1"/>
  <c r="AC394" i="1"/>
  <c r="Z394" i="1"/>
  <c r="AC390" i="1"/>
  <c r="R387" i="1"/>
  <c r="AC387" i="1"/>
  <c r="Z395" i="1"/>
  <c r="R386" i="1"/>
  <c r="Z389" i="1"/>
  <c r="AF389" i="1"/>
  <c r="AC389" i="1"/>
  <c r="R389" i="1"/>
  <c r="R385" i="1"/>
  <c r="AC385" i="1"/>
  <c r="F71" i="4"/>
  <c r="AF385" i="1"/>
  <c r="Z385" i="1"/>
  <c r="C57" i="3"/>
  <c r="Z393" i="1"/>
  <c r="AF393" i="1"/>
  <c r="AC393" i="1"/>
  <c r="R393" i="1"/>
  <c r="AC391" i="1"/>
  <c r="AF391" i="1"/>
  <c r="Z391" i="1"/>
  <c r="R391" i="1"/>
  <c r="Z386" i="1"/>
  <c r="AF388" i="1"/>
  <c r="AF386" i="1"/>
  <c r="R388" i="1"/>
  <c r="AF395" i="1"/>
  <c r="AF392" i="1"/>
  <c r="AF394" i="1"/>
  <c r="AF387" i="1"/>
  <c r="AC392" i="1"/>
  <c r="AC388" i="1"/>
  <c r="R395" i="1"/>
  <c r="R390" i="1"/>
  <c r="Z392" i="1"/>
  <c r="R394" i="1"/>
  <c r="AM387" i="1" l="1"/>
  <c r="AM386" i="1"/>
  <c r="AM390" i="1"/>
  <c r="AM394" i="1"/>
  <c r="AM395" i="1"/>
  <c r="X57" i="3"/>
  <c r="AA57" i="3" s="1"/>
  <c r="AM389" i="1"/>
  <c r="AM388" i="1"/>
  <c r="AM385" i="1"/>
  <c r="I71" i="4"/>
  <c r="AM391" i="1"/>
  <c r="H71" i="4"/>
  <c r="D71" i="4"/>
  <c r="AM392" i="1"/>
  <c r="AM393" i="1"/>
  <c r="X53" i="3" l="1"/>
  <c r="K71" i="4"/>
  <c r="O355" i="1" l="1"/>
  <c r="Q355" i="1" s="1"/>
  <c r="R355" i="1" s="1"/>
  <c r="O350" i="1"/>
  <c r="Q350" i="1" s="1"/>
  <c r="AC350" i="1" s="1"/>
  <c r="O352" i="1"/>
  <c r="Q352" i="1" s="1"/>
  <c r="R352" i="1" s="1"/>
  <c r="O353" i="1"/>
  <c r="Q353" i="1" s="1"/>
  <c r="O356" i="1"/>
  <c r="Q356" i="1" s="1"/>
  <c r="R356" i="1" s="1"/>
  <c r="O351" i="1"/>
  <c r="Q351" i="1" s="1"/>
  <c r="R351" i="1" s="1"/>
  <c r="O354" i="1"/>
  <c r="Q354" i="1" s="1"/>
  <c r="O349" i="1"/>
  <c r="Q349" i="1" s="1"/>
  <c r="O605" i="1" l="1"/>
  <c r="AC356" i="1"/>
  <c r="AF353" i="1"/>
  <c r="AC353" i="1"/>
  <c r="AC354" i="1"/>
  <c r="Z354" i="1"/>
  <c r="AF354" i="1"/>
  <c r="AF350" i="1"/>
  <c r="Z351" i="1"/>
  <c r="Z355" i="1"/>
  <c r="R349" i="1"/>
  <c r="Q605" i="1"/>
  <c r="AF349" i="1"/>
  <c r="Z349" i="1"/>
  <c r="AC349" i="1"/>
  <c r="C56" i="3"/>
  <c r="C53" i="3" s="1"/>
  <c r="C77" i="3" s="1"/>
  <c r="F70" i="4"/>
  <c r="P3" i="1"/>
  <c r="Z353" i="1"/>
  <c r="R354" i="1"/>
  <c r="R353" i="1"/>
  <c r="AC351" i="1"/>
  <c r="Z352" i="1"/>
  <c r="AC355" i="1"/>
  <c r="Z350" i="1"/>
  <c r="AF352" i="1"/>
  <c r="R350" i="1"/>
  <c r="AF356" i="1"/>
  <c r="Z356" i="1"/>
  <c r="AC352" i="1"/>
  <c r="AF351" i="1"/>
  <c r="AF355" i="1"/>
  <c r="Y56" i="3" l="1"/>
  <c r="Z70" i="3"/>
  <c r="AM353" i="1"/>
  <c r="AM350" i="1"/>
  <c r="AM355" i="1"/>
  <c r="AM351" i="1"/>
  <c r="AM356" i="1"/>
  <c r="AM354" i="1"/>
  <c r="F67" i="4"/>
  <c r="D70" i="4"/>
  <c r="D9" i="4" s="1"/>
  <c r="H70" i="4"/>
  <c r="F9" i="4"/>
  <c r="C78" i="3"/>
  <c r="C81" i="3"/>
  <c r="AM349" i="1"/>
  <c r="AM352" i="1"/>
  <c r="I70" i="4"/>
  <c r="Q3" i="1"/>
  <c r="R605" i="1"/>
  <c r="AM605" i="1" l="1"/>
  <c r="AA70" i="3"/>
  <c r="AA77" i="3" s="1"/>
  <c r="Y53" i="3"/>
  <c r="AA56" i="3"/>
  <c r="AA53" i="3" s="1"/>
  <c r="C82" i="3"/>
  <c r="I67" i="4"/>
  <c r="K67" i="4" s="1"/>
  <c r="I9" i="4"/>
  <c r="K70" i="4"/>
  <c r="H9" i="4"/>
  <c r="F6" i="4"/>
  <c r="H6" i="4" s="1"/>
  <c r="H67" i="4"/>
  <c r="D67" i="4"/>
  <c r="I6" i="4" l="1"/>
  <c r="K6" i="4" s="1"/>
  <c r="K9" i="4"/>
  <c r="I36" i="44" l="1"/>
  <c r="I35" i="44"/>
  <c r="I32" i="44" l="1"/>
  <c r="I37" i="44"/>
  <c r="I34" i="44"/>
  <c r="I33" i="44"/>
  <c r="I38" i="44"/>
  <c r="I31" i="44" l="1"/>
  <c r="I30" i="44" l="1"/>
  <c r="G29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M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O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Q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5" authorId="1" shapeId="0" xr:uid="{6048A715-E97F-4526-914D-73FAECB5E25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6" authorId="1" shapeId="0" xr:uid="{A3681A16-06B3-454E-AE09-F15D34E80D6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7" authorId="1" shapeId="0" xr:uid="{F51B3A99-551F-4693-B662-532E4293EC2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25" authorId="1" shapeId="0" xr:uid="{47F444C9-A4F9-4D37-9934-5B17D2E9AA0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
</t>
        </r>
      </text>
    </comment>
    <comment ref="F26" authorId="1" shapeId="0" xr:uid="{EF644E69-4574-47F4-ADE6-B1F440B4555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27" authorId="1" shapeId="0" xr:uid="{4C197BF2-F90C-4D3F-8475-A4DF0A2CDDD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28" authorId="1" shapeId="0" xr:uid="{1F339CFA-4AED-4ADC-8B66-76AF77C0813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Karla Tena indicó el 26.08, eliminar esta partida por Likecorp. Será trabajado por civil.</t>
        </r>
      </text>
    </comment>
    <comment ref="F199" authorId="1" shapeId="0" xr:uid="{38907581-6EAD-4EB3-AF07-69BBD9D9BC2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serán utilizadas en tienda
</t>
        </r>
      </text>
    </comment>
    <comment ref="F227" authorId="1" shapeId="0" xr:uid="{71C1F2F9-8E28-4155-9B77-FE55059724C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 asumida por el equipo de mantenimiento
</t>
        </r>
      </text>
    </comment>
    <comment ref="F408" authorId="1" shapeId="0" xr:uid="{6B141F33-B93C-4860-AC16-4473EB86309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09" authorId="1" shapeId="0" xr:uid="{74614895-B435-42A2-9A04-FC5DD0FA0B7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10" authorId="1" shapeId="0" xr:uid="{9FF85E90-A740-403D-8497-B78869C6A61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Serán utilizados en San Isidro. Muebles producidos local en A/I por Gradinox siguiendo el formato Landini
</t>
        </r>
      </text>
    </comment>
    <comment ref="F418" authorId="1" shapeId="0" xr:uid="{31399737-5B78-4912-8D01-3622EDA87FB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desestiman los retrobancos en la isla. Confirmado por Karla Tena de diseño.</t>
        </r>
      </text>
    </comment>
    <comment ref="F419" authorId="1" shapeId="0" xr:uid="{1C54F174-D9B2-4A9E-9506-344AAAD3A3B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desestiman los retrobancos en la isla. Confirmado por Karla Tena de diseño.</t>
        </r>
      </text>
    </comment>
    <comment ref="F463" authorId="1" shapeId="0" xr:uid="{274A247D-3EB4-4082-B55D-9E1897A97A9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utilizan
</t>
        </r>
      </text>
    </comment>
    <comment ref="F472" authorId="1" shapeId="0" xr:uid="{29316B62-67C0-4F1A-9CD0-0658E3CE68E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utilizaran las existentes de otras tiendas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</authors>
  <commentList>
    <comment ref="B4" authorId="0" shapeId="0" xr:uid="{4DA8D8C9-F757-41BB-98BA-4AE5C559252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8765675-EA26-489E-A1F6-F95E83120BA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9994113B-5ECF-4971-8AB5-1F88095D4FC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DB71035F-B488-4599-96E5-52E5E8F0BC7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6B43D16-76DD-420A-BDF1-68257B49023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74D0B566-C228-48A3-A107-14DD0703EC1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F171B057-4769-4B90-A9D1-9D0A2066548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32" authorId="1" shapeId="0" xr:uid="{B7F96E45-8997-48C4-84B6-AC4031E0634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La compra se realizará por vía del contratista mecánico.
</t>
        </r>
      </text>
    </comment>
    <comment ref="F72" authorId="1" shapeId="0" xr:uid="{D33844A9-D641-4163-94F5-FF9D4CAE13E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tienda. No importa el color. Pueden ser blancos.
</t>
        </r>
      </text>
    </comment>
    <comment ref="F73" authorId="1" shapeId="0" xr:uid="{FBA67614-B4D7-4B0A-920F-D7FB487A38E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
</t>
        </r>
      </text>
    </comment>
    <comment ref="F76" authorId="1" shapeId="0" xr:uid="{7CF6F15B-DCF2-41D9-AD08-000E78368E8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Realizar descargo de tienda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Bona</author>
  </authors>
  <commentList>
    <comment ref="D58" authorId="0" shapeId="0" xr:uid="{2706C676-D95B-409A-9298-787052F096F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ajusta la capacidad a 02 unds de 600KW.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  <author>Yaritza Melendez</author>
  </authors>
  <commentList>
    <comment ref="C4" authorId="0" shapeId="0" xr:uid="{E42CB2D0-C782-4B46-B536-7FD8A5E8340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1F0A3EFE-66AA-46DA-B449-D2675BBEC91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FB644B5D-C4FD-48E6-9A9C-D8997A403B7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" authorId="0" shapeId="0" xr:uid="{B0467604-08A1-4989-998A-0FB9CBF65BE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" authorId="0" shapeId="0" xr:uid="{F77C27AF-4501-45E7-857D-A1FFEDB349F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" authorId="0" shapeId="0" xr:uid="{FFDFE6C6-8158-4CCC-938A-1A3542BBDB2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5" authorId="1" shapeId="0" xr:uid="{DA72AD9C-5919-4EAF-8033-884C80B3EE2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6" authorId="1" shapeId="0" xr:uid="{8F24DC5B-7313-42E9-A17D-694445F1432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17" authorId="1" shapeId="0" xr:uid="{7075C6DF-EF76-4C55-8E34-50D5A33EAE2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Hormigón pulido. Será gestionado por obra civil.
</t>
        </r>
      </text>
    </comment>
    <comment ref="F66" authorId="1" shapeId="0" xr:uid="{F657A956-833D-4931-9146-B0A9227C2B3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Aumenta la capacidad a 600KW.
</t>
        </r>
      </text>
    </comment>
    <comment ref="F101" authorId="1" shapeId="0" xr:uid="{E71B6694-3A22-46F4-98BD-9A957D9DED0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2" authorId="1" shapeId="0" xr:uid="{D07802E0-DE97-4D41-859E-9CB6E1C8D17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3" authorId="1" shapeId="0" xr:uid="{EEF3BFBE-4C87-4EEC-97B5-A3C918D00E7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309" authorId="1" shapeId="0" xr:uid="{4D828B79-BFFF-42E4-80C8-2200DF5F362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Pendiente revisar rebanadora.</t>
        </r>
      </text>
    </comment>
    <comment ref="F326" authorId="1" shapeId="0" xr:uid="{355393FE-2A55-40CB-9396-EF8FD4AD5E6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ha ordenado. Pendiente validar con diseño.</t>
        </r>
      </text>
    </comment>
    <comment ref="F327" authorId="1" shapeId="0" xr:uid="{D9B5BCFC-CAAD-4467-B227-DE3ECA1697A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ha ordenado. Pendiente validar con diseño.</t>
        </r>
      </text>
    </comment>
    <comment ref="F332" authorId="1" shapeId="0" xr:uid="{B38BA842-FB06-4A5B-9A52-E14F578DC3E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353" authorId="1" shapeId="0" xr:uid="{8D0AAC1D-129C-4C03-965D-B6A15B7ADC6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364" authorId="1" shapeId="0" xr:uid="{490C9026-4C39-4F45-AE6F-4AB40089762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utilizaran las existentes de otras tiendas</t>
        </r>
      </text>
    </comment>
    <comment ref="F969" authorId="1" shapeId="0" xr:uid="{00B7F66D-74F4-4AC6-87C0-185F939C5CA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0" authorId="1" shapeId="0" xr:uid="{9775C4AD-DCEC-4E03-A80B-BE77E9D2942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1" authorId="1" shapeId="0" xr:uid="{D5964CDE-2DA3-465E-A2B0-96E11BCFEF5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2" authorId="1" shapeId="0" xr:uid="{A7DC1F5F-888E-4810-B88C-FBACA33FE05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973" authorId="1" shapeId="0" xr:uid="{48419D90-BB62-4018-9B3E-F770B7211CD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1074" authorId="1" shapeId="0" xr:uid="{4D999CB9-9F08-4647-B753-580AE873E96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</t>
        </r>
      </text>
    </comment>
    <comment ref="F1076" authorId="1" shapeId="0" xr:uid="{DE993CE8-7909-4DCE-A463-9A85A6975F5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
</t>
        </r>
      </text>
    </comment>
    <comment ref="S1210" authorId="2" shapeId="0" xr:uid="{FC1EA1D7-32D8-4503-A39A-2CF9ED0B83E7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1279" authorId="1" shapeId="0" xr:uid="{995D842E-442E-45EC-A246-2ED04FBAAEC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1303" authorId="1" shapeId="0" xr:uid="{2EC68047-27F4-4AED-A12C-9466258C14B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 no lo contempla.
</t>
        </r>
      </text>
    </comment>
    <comment ref="F1305" authorId="1" shapeId="0" xr:uid="{7EA54040-53B7-42B0-8A7C-FB1C7CE465C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1328" authorId="1" shapeId="0" xr:uid="{F21BE02D-3172-4271-8982-55E62D49890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1329" authorId="1" shapeId="0" xr:uid="{6C8B6CB6-65EF-4885-B810-7196E8A8D73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Miguel Bona</author>
    <author>Yaritza Melendez</author>
  </authors>
  <commentList>
    <comment ref="B2" authorId="0" shapeId="0" xr:uid="{D6877C48-30C0-4D76-81D3-85E51E97DAE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2" authorId="0" shapeId="0" xr:uid="{3FD1E0FC-2C94-43C4-8343-9B892F0A0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2" authorId="0" shapeId="0" xr:uid="{44279B48-680F-49B2-9093-316875BC37C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2" authorId="0" shapeId="0" xr:uid="{DC4EC883-6EFC-443B-82E3-198C9BEE6DE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2" authorId="0" shapeId="0" xr:uid="{8784DB4F-1AE0-49FB-BAFA-AE062CEC32C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2" authorId="0" shapeId="0" xr:uid="{ED8C3A83-FA9E-4098-9D32-FCB8D0E1294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2" authorId="0" shapeId="0" xr:uid="{42059C00-15CB-4067-B443-30A5806C36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13" authorId="1" shapeId="0" xr:uid="{02408C5B-F793-4F92-89D9-4A8E18E65B8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14" authorId="1" shapeId="0" xr:uid="{6AADA810-1EC3-4707-BD3C-9913F9AF7B8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15" authorId="1" shapeId="0" xr:uid="{511B6526-3A6A-4BAE-9118-42CE811FBCC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Piso Terrazo. Compra por obra civil.
</t>
        </r>
      </text>
    </comment>
    <comment ref="F64" authorId="1" shapeId="0" xr:uid="{2E9824E9-5AEC-41EA-9726-349ADDA6E74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Aumenta la capacidad a 600KW.
</t>
        </r>
      </text>
    </comment>
    <comment ref="F99" authorId="1" shapeId="0" xr:uid="{B0DE117B-8E83-45A2-92E3-02E1301A490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0" authorId="1" shapeId="0" xr:uid="{D578B662-0CA1-475B-83AC-08B729151E3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101" authorId="1" shapeId="0" xr:uid="{2886E78A-7663-4341-9611-A47747FC5D0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Area Deli
</t>
        </r>
      </text>
    </comment>
    <comment ref="F315" authorId="1" shapeId="0" xr:uid="{77F78BF1-901F-4A2F-B1F6-3634DF9844F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Pendiente revisar rebanadora.</t>
        </r>
      </text>
    </comment>
    <comment ref="F334" authorId="1" shapeId="0" xr:uid="{114A045E-6715-4FFA-B8A6-2880B2BFEB8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355" authorId="1" shapeId="0" xr:uid="{59772780-1088-4097-B6CA-DE9D34F27D9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376" authorId="1" shapeId="0" xr:uid="{CD5824CA-55D5-42FE-A407-F916B5125C7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377" authorId="1" shapeId="0" xr:uid="{9ADAF5F2-2DC2-4AF8-A566-10EC4BBC5E8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B472" authorId="0" shapeId="0" xr:uid="{7E73AF7E-563A-4F39-96C6-3B02DD652E4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72" authorId="0" shapeId="0" xr:uid="{A943FD58-D7BA-457A-9E48-79E49836F40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72" authorId="0" shapeId="0" xr:uid="{8CCDCAF4-8D6B-4F93-B4C9-50FF04072CB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72" authorId="0" shapeId="0" xr:uid="{E769658B-C1C4-434E-9995-6C475BA96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72" authorId="0" shapeId="0" xr:uid="{7A7417DF-0E92-49BA-8B3A-901926B18F7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72" authorId="0" shapeId="0" xr:uid="{5B1A6C68-4A3E-46DE-AE28-7940A72A680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72" authorId="0" shapeId="0" xr:uid="{3F3E8568-7E89-4CA2-8C5D-13195DB8F53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487" authorId="1" shapeId="0" xr:uid="{DFB031D4-5A5A-4F95-B880-953213767FF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88" authorId="1" shapeId="0" xr:uid="{D6006CA9-3BC9-43E6-B9A8-70C0AF38610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89" authorId="1" shapeId="0" xr:uid="{97801C1F-7460-46D3-BD2B-9B6812C502B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90" authorId="1" shapeId="0" xr:uid="{CD9A5422-69A0-4CDE-9F23-E409683D8A3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491" authorId="1" shapeId="0" xr:uid="{4CFE35B8-B0E3-40E5-B6CA-6EA865EE570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Cemento pulido
</t>
        </r>
      </text>
    </comment>
    <comment ref="F592" authorId="1" shapeId="0" xr:uid="{DC4C855D-0213-4BD4-BF23-8039C806847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</t>
        </r>
      </text>
    </comment>
    <comment ref="F594" authorId="1" shapeId="0" xr:uid="{F0A66BC2-089A-4931-B410-593E8CC3B5E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aplica. Nevera formato Landini.
</t>
        </r>
      </text>
    </comment>
    <comment ref="S728" authorId="2" shapeId="0" xr:uid="{1DB6F631-7290-44EE-BC47-DEBC9714BAE7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798" authorId="1" shapeId="0" xr:uid="{D2D8CDD7-9BDC-4FD0-81BB-3741D30F815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Leonor
</t>
        </r>
      </text>
    </comment>
    <comment ref="F822" authorId="1" shapeId="0" xr:uid="{FEA5DE5A-0660-4189-87F7-71FCA94D1FF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 no lo contempla.
</t>
        </r>
      </text>
    </comment>
    <comment ref="F824" authorId="1" shapeId="0" xr:uid="{D1015C65-7C5E-4719-A724-2AC66F9B49F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tecnología
</t>
        </r>
      </text>
    </comment>
    <comment ref="F847" authorId="1" shapeId="0" xr:uid="{7F563203-99E9-46A6-A734-F09E16FC97F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  <comment ref="F848" authorId="1" shapeId="0" xr:uid="{03875387-0C0E-4E02-9F52-7B0DE866295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Diseño Landini mobiliario servicio al cliente. Validar con diseño.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<sst xmlns="http://schemas.openxmlformats.org/spreadsheetml/2006/main" count="40449" uniqueCount="2041">
  <si>
    <t>Presupuesto Detallado - Propuesta para Sirena Compacta Las Terrenas</t>
  </si>
  <si>
    <t>Area de Compras de Activos</t>
  </si>
  <si>
    <t>Fecha Version:</t>
  </si>
  <si>
    <t xml:space="preserve">Alto Nivel </t>
  </si>
  <si>
    <t>Plan Detallado DOP</t>
  </si>
  <si>
    <t>Plan Detallado USD</t>
  </si>
  <si>
    <t>Total Presupuesto [DOP]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</si>
  <si>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</si>
  <si>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</si>
  <si>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</si>
  <si>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</si>
  <si>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</si>
  <si>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</si>
  <si>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</si>
  <si>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</si>
  <si>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</si>
  <si>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</si>
  <si>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</si>
  <si>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</si>
  <si>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</si>
  <si>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</si>
  <si>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</si>
  <si>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</si>
  <si>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</si>
  <si>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</si>
  <si>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</si>
  <si>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</si>
  <si>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</si>
  <si>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</si>
  <si>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</si>
  <si>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</si>
  <si>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</si>
  <si>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</si>
  <si>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</si>
  <si>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</si>
  <si>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</si>
  <si>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</si>
  <si>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</si>
  <si>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</si>
  <si>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</si>
  <si>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</si>
  <si>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</si>
  <si>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</si>
  <si>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</si>
  <si>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</si>
  <si>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</si>
  <si>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</si>
  <si>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</si>
  <si>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</si>
  <si>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</si>
  <si>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</si>
  <si>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</si>
  <si>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Equipamiento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</si>
  <si>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</si>
  <si>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</si>
  <si>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</si>
  <si>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</si>
  <si>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</si>
  <si>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>2.10 Supervisión Civil y Sanitaria</t>
  </si>
  <si>
    <t>2.11 Supervisión Arquitectónica</t>
  </si>
  <si>
    <t>3.00 Sistema Eléctrico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</si>
  <si>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</si>
  <si>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</si>
  <si>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</si>
  <si>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</si>
  <si>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</si>
  <si>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>4.01 Suministro e instalación de Equipos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</si>
  <si>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</si>
  <si>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</si>
  <si>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</si>
  <si>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</si>
  <si>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</si>
  <si>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</si>
  <si>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</si>
  <si>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</si>
  <si>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</si>
  <si>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</si>
  <si>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</si>
  <si>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</si>
  <si>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</si>
  <si>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</si>
  <si>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</si>
  <si>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 xml:space="preserve">6.05 Otros sum e inst Tecnología </t>
  </si>
  <si>
    <t xml:space="preserve">6.06 Otros sum e inst Seguridad </t>
  </si>
  <si>
    <t>7.00 Equipamiento Produccion</t>
  </si>
  <si>
    <t xml:space="preserve">7.01 Equipamiento de Acero Inoxidable </t>
  </si>
  <si>
    <t>7.02 Cocina, Patio Comidas y Rostizería</t>
  </si>
  <si>
    <t>7.03 Equipamiento Carniceria, Pescadería y Delicatesen</t>
  </si>
  <si>
    <t>7.04 Equipamiento de Panaderia, Reposteria y Rosticería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</si>
  <si>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</si>
  <si>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</si>
  <si>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</si>
  <si>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</si>
  <si>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</si>
  <si>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</si>
  <si>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>8.03 Carritos, Canastas y Accesorios</t>
  </si>
  <si>
    <t>8.04 Trameria Almacen</t>
  </si>
  <si>
    <t>8.05 Mobiliario no operacional para Tiendas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</si>
  <si>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</si>
  <si>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</si>
  <si>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</si>
  <si>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</si>
  <si>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</si>
  <si>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</si>
  <si>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</si>
  <si>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</si>
  <si>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</si>
  <si>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</si>
  <si>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Presupuesto Las Terrenas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</si>
  <si>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</si>
  <si>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</si>
  <si>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</si>
  <si>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</si>
  <si>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</si>
  <si>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</si>
  <si>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</si>
  <si>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</si>
  <si>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</si>
  <si>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</si>
  <si>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</si>
  <si>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</si>
  <si>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</si>
  <si>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</si>
  <si>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</si>
  <si>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</si>
  <si>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</si>
  <si>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</si>
  <si>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</si>
  <si>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Edificación - Estructura Metálica</t>
  </si>
  <si>
    <t>dop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</si>
  <si>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</si>
  <si>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</si>
  <si>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</si>
  <si>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</si>
  <si>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</si>
  <si>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</si>
  <si>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</si>
  <si>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</si>
  <si>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</si>
  <si>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</si>
  <si>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</si>
  <si>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</si>
  <si>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</si>
  <si>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</si>
  <si>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</si>
  <si>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</si>
  <si>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</si>
  <si>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</si>
  <si>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</si>
  <si>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</si>
  <si>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</si>
  <si>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</si>
  <si>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</si>
  <si>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</si>
  <si>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</si>
  <si>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</si>
  <si>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</si>
  <si>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</si>
  <si>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</si>
  <si>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</si>
  <si>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</si>
  <si>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</si>
  <si>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 xml:space="preserve">Otros sum e inst Seguridad </t>
  </si>
  <si>
    <t>Otros sum e inst Tesoreria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</si>
  <si>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</si>
  <si>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</si>
  <si>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</si>
  <si>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</si>
  <si>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</si>
  <si>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</si>
  <si>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</si>
  <si>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</si>
  <si>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</si>
  <si>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</si>
  <si>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</si>
  <si>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</si>
  <si>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</si>
  <si>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</si>
  <si>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</si>
  <si>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</si>
  <si>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</si>
  <si>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</si>
  <si>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</si>
  <si>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</si>
  <si>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</si>
  <si>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</si>
  <si>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</si>
  <si>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</si>
  <si>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>Plan Detallado: Iniciativa Las Terrenas</t>
  </si>
  <si>
    <t>EUR</t>
  </si>
  <si>
    <t>*** Per.P es igual al numero de mes, iniciando en Mayo 2023 como el mes (1)</t>
  </si>
  <si>
    <t>Rojo: La sumatoria de pagos no coincide con Ppto.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</si>
  <si>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</si>
  <si>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</si>
  <si>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</si>
  <si>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</si>
  <si>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</si>
  <si>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</si>
  <si>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</si>
  <si>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</si>
  <si>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</si>
  <si>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</si>
  <si>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</si>
  <si>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</si>
  <si>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</si>
  <si>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</si>
  <si>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Fecha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</si>
  <si>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</si>
  <si>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</si>
  <si>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</si>
  <si>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</si>
  <si>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</si>
  <si>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</si>
  <si>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</si>
  <si>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</si>
  <si>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</si>
  <si>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</si>
  <si>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</si>
  <si>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</si>
  <si>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</si>
  <si>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</si>
  <si>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</si>
  <si>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</si>
  <si>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</si>
  <si>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</si>
  <si>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</si>
  <si>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</si>
  <si>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</si>
  <si>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</si>
  <si>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</si>
  <si>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</si>
  <si>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</si>
  <si>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</si>
  <si>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</si>
  <si>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</si>
  <si>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</si>
  <si>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</si>
  <si>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Formato</t>
  </si>
  <si>
    <t xml:space="preserve">Tienda </t>
  </si>
  <si>
    <t xml:space="preserve">Nomenclatura </t>
  </si>
  <si>
    <t xml:space="preserve">Closter </t>
  </si>
  <si>
    <t xml:space="preserve">Iniciativa </t>
  </si>
  <si>
    <t xml:space="preserve">Status </t>
  </si>
  <si>
    <t>*</t>
  </si>
  <si>
    <t>Sirena Compacta</t>
  </si>
  <si>
    <t>Sirena Las Terrenas</t>
  </si>
  <si>
    <t>MC33</t>
  </si>
  <si>
    <t>Marrón</t>
  </si>
  <si>
    <t>Pendiente Compra</t>
  </si>
  <si>
    <t>NTCO011104</t>
  </si>
  <si>
    <t>MARAZZI SISTEM S PELTRO NAT 60X60 - SALA VENTAS</t>
  </si>
  <si>
    <t>01.04.2025</t>
  </si>
  <si>
    <t>MARAZZI SISTEM S PELTRO NAT 30X60 - OFICINA</t>
  </si>
  <si>
    <t>MARAZZI SISTEM S GRAFITTE NAT. 60X60 - SALA VENTAS</t>
  </si>
  <si>
    <t>75322 EQUIPOS Y MATERIALES SG S. A</t>
  </si>
  <si>
    <t>MARAZZI REVESTIMIENTO EQUIPE SIN BISELADO 10X40CM LIGHT GREY</t>
  </si>
  <si>
    <t xml:space="preserve">SISTEMA DE PURIFICACION DE AGUA </t>
  </si>
  <si>
    <t xml:space="preserve">Purificador de agua </t>
  </si>
  <si>
    <t>Orden Colocada</t>
  </si>
  <si>
    <t>SISTEMA DETECCION GAS COCINA</t>
  </si>
  <si>
    <t>DOP</t>
  </si>
  <si>
    <t>FIRETECH SRL</t>
  </si>
  <si>
    <t>COVER PARA EXTINTOR C02 15LBS</t>
  </si>
  <si>
    <t>Tienda modelo: Nagua MC26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</si>
  <si>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</si>
  <si>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</si>
  <si>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</si>
  <si>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</si>
  <si>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</si>
  <si>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</si>
  <si>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</si>
  <si>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SOPORTE J-2 P/EXTINTORES 5-10LB(GRSM)</t>
  </si>
  <si>
    <t>BOMBA SCI 1,500 GPM @145 PSI</t>
  </si>
  <si>
    <t>10.06.2025</t>
  </si>
  <si>
    <t>PATTERSON PUMP COMPANY</t>
  </si>
  <si>
    <t>INSTALACION BOMBA SCI 1,500 GPM</t>
  </si>
  <si>
    <t>FIREPRO SRL</t>
  </si>
  <si>
    <t>DIRECCION TECNICA</t>
  </si>
  <si>
    <t>COMPACTADORA DE CARTON 3HP 208/3/60HZ</t>
  </si>
  <si>
    <t>IMEQ USA</t>
  </si>
  <si>
    <t>EQUIPCO COMPACTADORA BASURA 30 YARDAS 10HP</t>
  </si>
  <si>
    <t>PUERTA DE 2 HOJAS AUTOMATICA</t>
  </si>
  <si>
    <t>75047-DUSSICH SERVICES</t>
  </si>
  <si>
    <t>MANO DE OBRA PUERTAS AUTOMATICA</t>
  </si>
  <si>
    <t>CORTINAS DE AIRE PARA PUERTAS AUTOMATICAS</t>
  </si>
  <si>
    <t>SELLO PARA RECEPCION DE FRESCO ( GUIA, SEMAFORO)</t>
  </si>
  <si>
    <t>RAMPA NIVELA 60X80 3000LB GPT3MGWPDG</t>
  </si>
  <si>
    <t>Disponible en AF01</t>
  </si>
  <si>
    <t>ELEVADOR AREA PRODUCCION, 1,000 KGS</t>
  </si>
  <si>
    <t>KONE</t>
  </si>
  <si>
    <t>SETECSA SRL</t>
  </si>
  <si>
    <t>INSTALACION ELEVADOR PRODUCCION 1,000 KGS</t>
  </si>
  <si>
    <t>TRANSPORTE ELEVADOR PRODUCCION</t>
  </si>
  <si>
    <t>FLETE ELEVADOR</t>
  </si>
  <si>
    <t>REJILLAS DE  1.20m x 0.15m </t>
  </si>
  <si>
    <t>REJILLAS ACO</t>
  </si>
  <si>
    <t>35682- ACO CARIBE S.A.</t>
  </si>
  <si>
    <t>REJILLAS DE  1.50m x 0.15m </t>
  </si>
  <si>
    <t>REJILLAS DE 1.80m x 0.15m </t>
  </si>
  <si>
    <t>NTCO011106</t>
  </si>
  <si>
    <t>GENERADOR ELECTRICO 600KW, CATERPILLAR</t>
  </si>
  <si>
    <t>IMCA</t>
  </si>
  <si>
    <t>75343 :ACH CONTRATISTAS ELECTROMEC</t>
  </si>
  <si>
    <t>UPS TRUE ONLINE  INTREPID TOWER 6KVA</t>
  </si>
  <si>
    <t>NTCO011107</t>
  </si>
  <si>
    <t>AA TIPO ROOFTOP PAQUETE- 30 TON</t>
  </si>
  <si>
    <t xml:space="preserve">KEYTER TECHNOLOGIES </t>
  </si>
  <si>
    <t>34156- INFRICO SL</t>
  </si>
  <si>
    <t>DISEÑO SISTEMA EXTRACCION HUMO Y GRASA</t>
  </si>
  <si>
    <t>Tienda modelo: MC05 Duarte</t>
  </si>
  <si>
    <t>75064 TECNICOMSA SRL</t>
  </si>
  <si>
    <t>DESMANTELAMIENTO SISTEMA EXISTENTE</t>
  </si>
  <si>
    <t>CAMPANA RECOLECTORA HUMO Y GRASA</t>
  </si>
  <si>
    <t>EXTRACTOR HUMO Y GRASA 3,700 CFM</t>
  </si>
  <si>
    <t>INYECTOR AIRE 6,000 CFM</t>
  </si>
  <si>
    <t>CONSTRUCCION E INST. SISTEMA DUCTOS</t>
  </si>
  <si>
    <t>CONSTRUCCION E INST. DUCTOS INYECCION</t>
  </si>
  <si>
    <t>CONSTRUCCION E INST. BASE EXTRACTOR</t>
  </si>
  <si>
    <t>INSTALACION Y SUMINISTRO MATERIALES</t>
  </si>
  <si>
    <t>CONFECCION E INST. DUCTOS HORNOS PAN</t>
  </si>
  <si>
    <t>76380 SERVICIOS MULTIPLES DUCTEROJ SRL</t>
  </si>
  <si>
    <t>NTCO011108</t>
  </si>
  <si>
    <t xml:space="preserve">PANELES Y PUERTAS DE CUARTO FRIOS </t>
  </si>
  <si>
    <t>76752 ROOFTEC SRL</t>
  </si>
  <si>
    <t>FRP/DIAMOND/ OTROS/INST PUERTAS/BUMPERS</t>
  </si>
  <si>
    <t xml:space="preserve">CENTRAL DE FRIO ALTA Y MEDIA TEMPERATURA Y EVAPORADORES CO2 </t>
  </si>
  <si>
    <t>FRIGO S.P.A.</t>
  </si>
  <si>
    <t>CAMARA P/BEBIDA WALKING C IS250534</t>
  </si>
  <si>
    <t>34156 INFRICO  SL</t>
  </si>
  <si>
    <t>3 PUERTAS CISA CRISTAL P/WALKING COOLER</t>
  </si>
  <si>
    <t>ESTANTERIAS D/VARILLA P/WALKING COOLER</t>
  </si>
  <si>
    <t>FARCO EXHIBIDOR 13P3 FAST LANE</t>
  </si>
  <si>
    <t>FARCO</t>
  </si>
  <si>
    <t>76285 FAB.REFRIGERADORES COMERCIALES SRL</t>
  </si>
  <si>
    <t>FARCO FST-60 MESA REFRIGERADA R290</t>
  </si>
  <si>
    <t>FARCO MPF-67-HC MESA PREPARACION TOPE LISO DOS PUERTAS</t>
  </si>
  <si>
    <t>TOPE MARMOLITO NEGRO P/ MESA FARCO MPF-67-HC</t>
  </si>
  <si>
    <t>FAMEJAO</t>
  </si>
  <si>
    <t>NEVERA MURAL PANAMA 3LX 3.75 S/P CO2</t>
  </si>
  <si>
    <t>ARNEG ITALIA-33347</t>
  </si>
  <si>
    <t>TAPA LATERAL IZQUIERDA SOLIDA</t>
  </si>
  <si>
    <t>TAPA LATERAL DERECHA SOLIDA</t>
  </si>
  <si>
    <t>NEVERA MURAL OSAKA 3LX 3.75 C/P CO2</t>
  </si>
  <si>
    <t>NEVERA MURAL OSAKA 3LX 1.25 C/P CO2</t>
  </si>
  <si>
    <t>NEVERA MURAL OSAKA 3LX 2.50 C/P CO2</t>
  </si>
  <si>
    <t>NEVERA MURAL ASTANA LX 3.12 4P CO2</t>
  </si>
  <si>
    <t>TAPAS LATERALES SOLIDAS</t>
  </si>
  <si>
    <t>NEVERA MURAL ASTANA LX 3.90 5P CO2</t>
  </si>
  <si>
    <t>TAPAS LATERALES INTERMEDIAS</t>
  </si>
  <si>
    <t>NEVERA MURAL ASTANA LX 2.34 3P CO2</t>
  </si>
  <si>
    <t>NEVERA DE JUGO/FRUTAS VISION P85 H150 R290 L135  AUTOCONTENIDA R290</t>
  </si>
  <si>
    <t>NEVERA LONDON 4 90 VDA L1250 CO2</t>
  </si>
  <si>
    <t>17.07.2025</t>
  </si>
  <si>
    <t>LATERAL P/NEVRA PANORAMICO</t>
  </si>
  <si>
    <t>NEVERA LONDON 4 90 H150 L1250 CO2</t>
  </si>
  <si>
    <t>35643 Wintrading LLC</t>
  </si>
  <si>
    <t>NITROX SEMI MURAL REFRIGERADO 4 NIVELES (B1226) 2480 REMOTO CO2 GRAB &amp; GO</t>
  </si>
  <si>
    <t>31332 :MCCUE CORPORATION</t>
  </si>
  <si>
    <t>BUMPER/CARTSTOP BOX RAIL CSBC</t>
  </si>
  <si>
    <t>BUMPER/CARTSTOP BOX RAIL END CAP CSBE-00</t>
  </si>
  <si>
    <t>BUMPER DE ACERO INOXIDABLE CSSSR-10A</t>
  </si>
  <si>
    <t>31336 :MCCUE CORPORATION</t>
  </si>
  <si>
    <t>BUMPER DE ACERO INOXIDABLE CSSSR-12A</t>
  </si>
  <si>
    <t>31333 :MCCUE CORPORATION</t>
  </si>
  <si>
    <t>BUMPER DE ACERO INOXIDABLE CSSSR-4A</t>
  </si>
  <si>
    <t>BUMPER DE ACERO INOXIDABLE CSSSR-8A</t>
  </si>
  <si>
    <t>ESTANTERIA 5 NIVELES 1400X500X1760MM</t>
  </si>
  <si>
    <t>ALMAR INVERPROYECT SRL</t>
  </si>
  <si>
    <t xml:space="preserve">76722 ALMAR INVERPROYECT SRL </t>
  </si>
  <si>
    <t>ESTANTERIA 5 NIVELES 1400X500X1760MM (DELI)</t>
  </si>
  <si>
    <t>UTECO</t>
  </si>
  <si>
    <t>INSTALACION DE FRIO ALIMENTARIO CO2</t>
  </si>
  <si>
    <t xml:space="preserve">FRIGA </t>
  </si>
  <si>
    <t>SUPERVISION DEL FRIO ALIMENTARIO CO2</t>
  </si>
  <si>
    <t>Auctor &amp; Solver</t>
  </si>
  <si>
    <t>35645 VAS S.A</t>
  </si>
  <si>
    <t>DISEÑO FRIO ALIMENTARIO AUTOCAD CO2</t>
  </si>
  <si>
    <t>PUERTAS BATIENTES DOS HOJAS M 1.80X2.10</t>
  </si>
  <si>
    <t>PUERTAS BATIENTES DOS HOJAS M 1.00X2.10</t>
  </si>
  <si>
    <t>MARCOS DIAMOND PLATE PUERTA BATIENTES</t>
  </si>
  <si>
    <t>INSTALACION PUERTAS BATIENTES</t>
  </si>
  <si>
    <t>MOTOROLA RADIO DEP450 UHF 16 ANA/DIG</t>
  </si>
  <si>
    <t xml:space="preserve">Radios de comunicación </t>
  </si>
  <si>
    <t>NTCO011109</t>
  </si>
  <si>
    <t>77122 RADIO NET SRL</t>
  </si>
  <si>
    <t>CDM DETECTORA DE BILLETES FALSOS LD-3</t>
  </si>
  <si>
    <t xml:space="preserve">Camilla de emergencia </t>
  </si>
  <si>
    <t>LENYIRUB</t>
  </si>
  <si>
    <t>CDM CONTADORA DE MONEDAS MOD CDM-15</t>
  </si>
  <si>
    <t xml:space="preserve">Equipos de Tesoreria </t>
  </si>
  <si>
    <t>DOPEL</t>
  </si>
  <si>
    <t>CONTADORA DE MONEDAS RIBAO CS-10S (BALANZA Y EQUIPO)</t>
  </si>
  <si>
    <t>CANDADO MUL-T-LOCK 13 PULG AMESTRADO</t>
  </si>
  <si>
    <t>AMAESTRAMIENTO POR PROD MUL-T-LOCK</t>
  </si>
  <si>
    <t>Candado y Amaestramiento de llaves</t>
  </si>
  <si>
    <t xml:space="preserve">  76522 MAGUEN DAVID SRL</t>
  </si>
  <si>
    <t>DUPLICADO DE LLAVES 237 MTL 600</t>
  </si>
  <si>
    <t>INMOBILIZADOR DE CABEZA P/EMERGENCIA</t>
  </si>
  <si>
    <t>CAMILLA P/EMERGENCIA PLASTICA</t>
  </si>
  <si>
    <t>ARNES P/CAMILLA EMERGENCIA 10 PUNTOS</t>
  </si>
  <si>
    <t>CAJA FUERTE C/FUEGO C/COMB+LLAVE SS-100</t>
  </si>
  <si>
    <t>CAJA SEG. MASTER SS-065 COM C/FUEGO 877X</t>
  </si>
  <si>
    <t>MAQUINA CONTADORA BILLETES CBM PLUS 401</t>
  </si>
  <si>
    <t>RADIO NET</t>
  </si>
  <si>
    <t>MONEY SAFE CAJA DE BOVEDA TL30X6</t>
  </si>
  <si>
    <t>SENTRY BANK</t>
  </si>
  <si>
    <t>NTCO011110</t>
  </si>
  <si>
    <t>CARRO TRANSPORTE 40X60MM 12NIV</t>
  </si>
  <si>
    <t>Tienda modelo: MC26 Nagua</t>
  </si>
  <si>
    <t>FREGADERO  SIN ESTANTE FD-01</t>
  </si>
  <si>
    <t>FREGADERO DOBLE 2 CUBA FD-02 1.20MT</t>
  </si>
  <si>
    <t>INSTALACION &amp; DISTRIBUCION MOBILIARIOS</t>
  </si>
  <si>
    <t>LAVAMANO EN ACERO INOX C/PULSADOR</t>
  </si>
  <si>
    <t>LLAVE MEZCLADORA TIPO TOPE 8X10 T&amp;S</t>
  </si>
  <si>
    <t>MESA DE ACERO INOXIDABLE</t>
  </si>
  <si>
    <t>MESA DE TRABAJO MURAL 1000X700X850MM</t>
  </si>
  <si>
    <t>MESA DE TRABAJO MURAL C/TABLA DE CORTE</t>
  </si>
  <si>
    <t>MESA TRABAJO FONDO PARA DESCAMO  MD-1.60</t>
  </si>
  <si>
    <t>MESA TRABAJO MURAL  C/ESTANTE 1600X700X8</t>
  </si>
  <si>
    <t>MESA TRABAJO MURAL 1400X700X850MM</t>
  </si>
  <si>
    <t>MESA TRABAJO MURAL 1850X700X850MM</t>
  </si>
  <si>
    <t>MESA TRABAJO MURAL C/ESTANTE  INFERIOR</t>
  </si>
  <si>
    <t>MESA TRABAJO MURAL C/ESTANTE  INFERIOR y</t>
  </si>
  <si>
    <t>MESA TRABAJO MURAL C/ESTANTE  INTERIOR</t>
  </si>
  <si>
    <t>MESA TRABAJO MURAL C/ESTANTE  M1-1.80MT</t>
  </si>
  <si>
    <t>MESA TRABAJO MURAL C/ESTANTE  M-60</t>
  </si>
  <si>
    <t>MESA TRABAJO MURAL2000X700X850 MM</t>
  </si>
  <si>
    <t>TRANSPORTE DE EQ Y GASTOS INDIRECTOS</t>
  </si>
  <si>
    <t>HORNO RATIONAL ICP 101 ELECTRICO (10 BANDEJAS)</t>
  </si>
  <si>
    <t>HORNOS RATIONAL ELECTRICO</t>
  </si>
  <si>
    <t>76610 CARIBBEAN COPACKERS SODJUMORE SRL</t>
  </si>
  <si>
    <t>MESA PARA HORNO ICOMBI PRO</t>
  </si>
  <si>
    <t>MATERIALES DE INSTALACION</t>
  </si>
  <si>
    <t>SUPERSPIKE PARA POLLOS 1/1 GN</t>
  </si>
  <si>
    <t>PARRILLAS ACERO INOX 1/1 GN</t>
  </si>
  <si>
    <t>BANDEJA/PLANCHA ASAD PANAD 1/1 GN</t>
  </si>
  <si>
    <t>COMBIFRY 1/1 GN</t>
  </si>
  <si>
    <t>BANDEJA DE GRANITO ESMALTADO 20MM</t>
  </si>
  <si>
    <t>ALEGACY CUCHARA SOLIDA 21L MOD 4781</t>
  </si>
  <si>
    <t>UTECO SRL</t>
  </si>
  <si>
    <t>BANDEJA PARA COSTILLA</t>
  </si>
  <si>
    <t>CAMBRO RECIPIENTE GAST 1/6X4 NEG</t>
  </si>
  <si>
    <t>CAMBRO TAPA P/RECI 9FC2452</t>
  </si>
  <si>
    <t>CUBETA P/DESINFECTAR 5LT ROJA</t>
  </si>
  <si>
    <t>CUCHARA ALTA TEMPERATURA 13"</t>
  </si>
  <si>
    <t>DISCO REBANADOR 10 MM.25</t>
  </si>
  <si>
    <t>FORSCHNER CUCHILLO P/QUESO DOBLE 14</t>
  </si>
  <si>
    <t>HALCO BATIDOR DE MANO FRANCES 18</t>
  </si>
  <si>
    <t>HALCO CUCHILLO COCINERO 10 PC12910</t>
  </si>
  <si>
    <t>HALCO ESCUDILLA DE A/I 10.5QT 15</t>
  </si>
  <si>
    <t>MICROONDAS TORNADO TMO‐1000E</t>
  </si>
  <si>
    <t>MINI PACK EMPACADORA VACIO MVS-45II 2</t>
  </si>
  <si>
    <t>PANO DE MICROFIBRA 16X16" 24/1 VERDE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</si>
  <si>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</si>
  <si>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</si>
  <si>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</si>
  <si>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</si>
  <si>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</si>
  <si>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RUBBERMAID ESPATULA PLASTICA P/CALOR 16</t>
  </si>
  <si>
    <t>RUBBERMAID ZAFACON MOD 1901999 NEGRO</t>
  </si>
  <si>
    <t>SACA BOLAS #8 GRIS</t>
  </si>
  <si>
    <t>SEPARADORES NEVEREAS S/NOMBRE 14X6.5</t>
  </si>
  <si>
    <t>SIRMAN DISCO CUBO 10-25/64 40751PS10</t>
  </si>
  <si>
    <t>GRUPO SERVICIO</t>
  </si>
  <si>
    <t>SIRMAN DISCO CUBO 8MM 15/16</t>
  </si>
  <si>
    <t>SIRMAN DISCO RALLADOR3 MM 1/8</t>
  </si>
  <si>
    <t>SIRMAN DISCO REBANADOR 2 -5/64 40751DF02</t>
  </si>
  <si>
    <t>SIRMAN PROCESADOR VEGETALES 40752508 TM2</t>
  </si>
  <si>
    <t>TABLA CORTE 15X20X3/4 BCA BROWNE</t>
  </si>
  <si>
    <t>TABLA P/CORTE 15X20X1/2" VERDE (57361504)</t>
  </si>
  <si>
    <t>TAZA MEDIDORA PLASTICA 1 TAZA</t>
  </si>
  <si>
    <t xml:space="preserve">UTENSILIOS DELY  </t>
  </si>
  <si>
    <t>WINCO BROCHA PASTELERA NB-20</t>
  </si>
  <si>
    <t>ALEGACY CUCHARA P/SERVIR 3770</t>
  </si>
  <si>
    <t>ALEGACY TIJERA CORTAR AVES/PESC 1220</t>
  </si>
  <si>
    <t>AMERICAN METALCRAFT PINZA HDUT1200</t>
  </si>
  <si>
    <t>BASE PARA CANASTOS DE VEGETALES 1/4</t>
  </si>
  <si>
    <t>BIRO MOLINO MEZCLADOR 32 220VAC 3PH</t>
  </si>
  <si>
    <t>BIRO SIN FIN CARNIC 3HP 208/230 1433FH</t>
  </si>
  <si>
    <t>BIRO TENDERIZADORA 3/4 HP 110V 9HD</t>
  </si>
  <si>
    <t>CAMBRO BANDEJA RECTANG 10X30X2 10302MTNG</t>
  </si>
  <si>
    <t>CAMBRO BANDEJA RECTANG 6X30X2 6302MT NG</t>
  </si>
  <si>
    <t>CAMBRO BANDEJA RECTANG 8X30X2 83302MTNG</t>
  </si>
  <si>
    <t>CARLISLE RACK 24PULG LARGO ODR‐24N</t>
  </si>
  <si>
    <t>CENTRIFUGADORA DE VERDURAS 3GAL</t>
  </si>
  <si>
    <t>CEPILLO SAN JAMAR 1178902</t>
  </si>
  <si>
    <t>CHURRASCO 12¨MANGO FIBROX NEGRO</t>
  </si>
  <si>
    <t>CORTADOR DE QUESO Y JAMON CUBE KING</t>
  </si>
  <si>
    <t>CUCHILLO 8 X 2 RECTO ANCHO FIBROX</t>
  </si>
  <si>
    <t>DELFIN BANDEJA RECT/HALF 15X6X1 TRC-1561</t>
  </si>
  <si>
    <t>DEXTER RUSSELL CUCHILLO COC S145 10G GRE</t>
  </si>
  <si>
    <t>DEXTER RUSSELL CUCHILLO COC S145 10T PCP</t>
  </si>
  <si>
    <t>EDLUND ABRIDOR DE LATAS CON BASE MOD 1S</t>
  </si>
  <si>
    <t>FILETEO 6¨ RECTO FINO FIBROX NEGRO</t>
  </si>
  <si>
    <t>MOLINO CARNICERIA 1HP BI-822SS</t>
  </si>
  <si>
    <t>REBANADORA PALLADIO 13 330 EVO TOP</t>
  </si>
  <si>
    <t>RECIPIENTE KING STEEL 88002</t>
  </si>
  <si>
    <t>RECIPIENTE KING STEEL 88004</t>
  </si>
  <si>
    <t>SIERRA SIN FIN CARNICERIA 1.5HP BI-22SS</t>
  </si>
  <si>
    <t>SIRMAN REBANADORA 15 TIZIANO</t>
  </si>
  <si>
    <t>TABLECRAFT King Steel CB1520GNA VERDE</t>
  </si>
  <si>
    <t>TABLECRAFT TABLA CORTE CB1520BRA MARRON</t>
  </si>
  <si>
    <t>TIRADOR DE MANO P/DOLLY FDDOHDL0103</t>
  </si>
  <si>
    <t>VICTORINOX AMOLADOR 3 PIEDRA 11 1/2F/M/G</t>
  </si>
  <si>
    <t>VICTORINOX GUANTES METALICO MIDIUM 81503</t>
  </si>
  <si>
    <t>VICTORINOX GUANTES METALICOS LARGE 81504</t>
  </si>
  <si>
    <t>WINCO BROCHA PASTELERA NB-30</t>
  </si>
  <si>
    <t>WINHOLT RAPEADORA WHSS-1</t>
  </si>
  <si>
    <t>RETROBANCO NEUTRO PANADERIA 1240 Con mesada de Marmol, UN MODULO CON 
FREGADERO GRAB &amp; GO</t>
  </si>
  <si>
    <t>RETROBANCO NEUTRO CON ESTANTERIA  4 niveles de estantes superiores en madera
Dimensiones: 1920 x 748 x 2200 GRAB &amp; GO</t>
  </si>
  <si>
    <t>CAMARA FERMENTACION 17 CARROS</t>
  </si>
  <si>
    <t>LATAM EQUIPMENT</t>
  </si>
  <si>
    <t>SALVA</t>
  </si>
  <si>
    <t>CHICAGO BANDEJA PAN LISA PERFORADA 44690</t>
  </si>
  <si>
    <t xml:space="preserve">Bandeja gastronomica </t>
  </si>
  <si>
    <t>CHICAGO MED BANDEJA DELI 12X18 BRONCE</t>
  </si>
  <si>
    <t>CHICAGO BANDEJA BAGUETTE 4 MOLDE/P 49034</t>
  </si>
  <si>
    <t>CHICAGO BANDEJA BAGUETTE 5 MOLDE/P 49035</t>
  </si>
  <si>
    <t>CHICAGO BANDEJA PAN LISA 18X26X1 40698</t>
  </si>
  <si>
    <t>HORNO SIMPLE ELLADE 15T 5070 SC/P</t>
  </si>
  <si>
    <t>DANZIFORNI</t>
  </si>
  <si>
    <t>35716-DANZIFORNI</t>
  </si>
  <si>
    <t>INSTALACION HORNO ELLADE 15T 5070 SC/P</t>
  </si>
  <si>
    <t>CARROS P/ HORNO SIMPLE ELLADE 15T 5070 SC/P</t>
  </si>
  <si>
    <t>MOLINO RALLADOR PAN 1HP 220V/60HZ 100KG</t>
  </si>
  <si>
    <t>EMAPAN DOMINICANA</t>
  </si>
  <si>
    <t>MUEBLE NEUTRO P/CAJA ISLA INOX</t>
  </si>
  <si>
    <t>NITROX SEMI MURAL CALEFACCIONADO 1240 GRAB &amp; GO</t>
  </si>
  <si>
    <t>KIT VIDRIOS DE REPUESTOS GRAB &amp; GO</t>
  </si>
  <si>
    <t>CANASTO PLEGABLE 60X40X16.3 RPC6416</t>
  </si>
  <si>
    <t xml:space="preserve">insumo Mueble de las especias </t>
  </si>
  <si>
    <t>ECOBOX</t>
  </si>
  <si>
    <t>CANASTO PLEGABLE 30X40X16.3 RPC4316</t>
  </si>
  <si>
    <t xml:space="preserve">Dispensadores de funda </t>
  </si>
  <si>
    <t>SOPORTE PARA BALANZA 410 X610 X178</t>
  </si>
  <si>
    <t xml:space="preserve">BALANZA PARA FRUTA Y VEGETALES ANALOGA </t>
  </si>
  <si>
    <t>Balanza</t>
  </si>
  <si>
    <t>LA INOVACION</t>
  </si>
  <si>
    <t>LATERAL FINAL EN INOXIDABLE PARA CIERRE DE LINEAL F&amp;V</t>
  </si>
  <si>
    <t>DESEMBALAJE , ARMADO Y PUESTA EN MARCHA MOBILIARIOS IMS</t>
  </si>
  <si>
    <t>Epsilon</t>
  </si>
  <si>
    <t>EPSILON</t>
  </si>
  <si>
    <t>NTCO011111</t>
  </si>
  <si>
    <t>BASE PARA MANIQUI MADERA - FORMICA BLANC</t>
  </si>
  <si>
    <t>Maniqui</t>
  </si>
  <si>
    <t>DISPLAY INTERNATIONAL</t>
  </si>
  <si>
    <t>GONDOLAS DE TIENDA VERSION LANDINI</t>
  </si>
  <si>
    <t>IMOLA RETAIL</t>
  </si>
  <si>
    <t>INSTALACION GONDOLA</t>
  </si>
  <si>
    <t>RIVECO</t>
  </si>
  <si>
    <t>JUEGO DE MESAS NIDO SEGUN MEDIDAS</t>
  </si>
  <si>
    <t xml:space="preserve">Mesas nido </t>
  </si>
  <si>
    <t>LINEA EXTENDED COLLECTION - RACK BALLET</t>
  </si>
  <si>
    <t xml:space="preserve">Rack textil </t>
  </si>
  <si>
    <t>SOLURACK SRL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</si>
  <si>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</si>
  <si>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</si>
  <si>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</si>
  <si>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</si>
  <si>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</si>
  <si>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</si>
  <si>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</si>
  <si>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VITRINA T/ISLA COUNTER ELECTRO-CREDI BM1</t>
  </si>
  <si>
    <t>Vitrina tipo isla</t>
  </si>
  <si>
    <t>MUEBLE TIPO BANCO 40X60X50</t>
  </si>
  <si>
    <t>Banco vestidores</t>
  </si>
  <si>
    <t>SUM. E INST. VESTIDORES FENOLICOS</t>
  </si>
  <si>
    <t>Vestidores</t>
  </si>
  <si>
    <t>CONSTRUCTORA HDR</t>
  </si>
  <si>
    <t>COUNTER RECEPCION FENOLICO</t>
  </si>
  <si>
    <t>CHECK OUT COUNTER SH-003 IZQ S/CINTA</t>
  </si>
  <si>
    <t xml:space="preserve">GONDOLAS DE ANTECAJA </t>
  </si>
  <si>
    <t>SELF AUTO CHECK OUT</t>
  </si>
  <si>
    <t>Validar con tecnología</t>
  </si>
  <si>
    <t>CANASTO CON RUEDAS 52 L NARANJA</t>
  </si>
  <si>
    <t xml:space="preserve">Carros de Compra </t>
  </si>
  <si>
    <t>SHOP &amp; ROLL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</si>
  <si>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</si>
  <si>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</si>
  <si>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</si>
  <si>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</si>
  <si>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</si>
  <si>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 xml:space="preserve">Silla de Rueda </t>
  </si>
  <si>
    <t>SILLAS BEBE P/CARRO LOOP 210L</t>
  </si>
  <si>
    <t>Silla de bebe</t>
  </si>
  <si>
    <t xml:space="preserve">SERVICIO DE INSTALACION TRAMERIAS </t>
  </si>
  <si>
    <t xml:space="preserve">Tramerias de Almacen </t>
  </si>
  <si>
    <t>SOLURACK</t>
  </si>
  <si>
    <t>TRAMERIA DE ALMACEN PALETIZADA</t>
  </si>
  <si>
    <t>CARRO GONDOLERO 2 NIVELES 16X48 GRIS</t>
  </si>
  <si>
    <t xml:space="preserve">Carro Gondolero </t>
  </si>
  <si>
    <t>RUE MAX</t>
  </si>
  <si>
    <t>CROWN HAND PALLET ELECTRICO</t>
  </si>
  <si>
    <t>Hand Pallet</t>
  </si>
  <si>
    <t>IMEQ DOMINICANA</t>
  </si>
  <si>
    <t>CROWN HAND PALLET JACK PTH50-2748(UNA)</t>
  </si>
  <si>
    <t>MOBILIARIO FOOD COURT ( MESAS/SILLAS/SOFA/MACETEROS)</t>
  </si>
  <si>
    <t>Sirena La Vega MC12</t>
  </si>
  <si>
    <t>HORECO SRL</t>
  </si>
  <si>
    <t>ACRILICO TRANSPARENTE</t>
  </si>
  <si>
    <t>Acrilico pared</t>
  </si>
  <si>
    <t xml:space="preserve">MA CREACIONES </t>
  </si>
  <si>
    <t>ARCHIVO MODULAR 4 GAVETAS</t>
  </si>
  <si>
    <t>Mobiliario cuadre y menudo</t>
  </si>
  <si>
    <t>CAFETERA ELECTRICA  CP-40 TAZA PARA COLABORADORES</t>
  </si>
  <si>
    <t xml:space="preserve">Cafetera </t>
  </si>
  <si>
    <t xml:space="preserve">UTECO </t>
  </si>
  <si>
    <t>COWAY MEMBRESIA</t>
  </si>
  <si>
    <t>ESD CORPORATION SRL</t>
  </si>
  <si>
    <t>COWAY PURIFICADOR AGUA CHP 671L A</t>
  </si>
  <si>
    <t>ENTREGA Y ARMADO</t>
  </si>
  <si>
    <t xml:space="preserve">TRAMERIAS Y SOL.DE ALMACENAJE </t>
  </si>
  <si>
    <t xml:space="preserve">Mobiliario serv al cliente </t>
  </si>
  <si>
    <t>FAB MESA P/AREA SEGURIDAD 1.86X0.60X100</t>
  </si>
  <si>
    <t>FAB MESAS P/COLABORADORES 40X1.40X85 CM</t>
  </si>
  <si>
    <t>Mesa de Colaboradores</t>
  </si>
  <si>
    <t>FAB MUEBLE AREA SUM-CUAD-AERE 40X70X1.60</t>
  </si>
  <si>
    <t>FAB MUEBLE CM MC 1.45X45X1.10 CM</t>
  </si>
  <si>
    <t>FAB. CREDENZA SERV. 42X1.80X83.5CM</t>
  </si>
  <si>
    <t>FAB. MESA TELERA 1.20X1.80X75 CM</t>
  </si>
  <si>
    <t xml:space="preserve">Mesa de telera </t>
  </si>
  <si>
    <t>FAB. MUEBLE AEREO 30X1.80X60CM</t>
  </si>
  <si>
    <t>FAB. MUEBLE CUADRE GAVETA 2401X0.37X65CM</t>
  </si>
  <si>
    <t>FAB. MUEBLE MENUDO 1.50x0.60x0.76 cm</t>
  </si>
  <si>
    <t>FAB. TOPE COMEDOR</t>
  </si>
  <si>
    <t>FAB. TOPE NEGRO SAN GABRIEL 45X180X80CM</t>
  </si>
  <si>
    <t>FAB.MESA CONTROLADORES 1.86X60X76CM</t>
  </si>
  <si>
    <t>FAB.MESA POP 60X1.86X100CM</t>
  </si>
  <si>
    <t>FAB.TOPE NEGRO SAN GABRIEL</t>
  </si>
  <si>
    <t>FABRICACION PLANCHA ACRILICO BLANCO TOTE</t>
  </si>
  <si>
    <t>INSTALACION</t>
  </si>
  <si>
    <t xml:space="preserve">INSTALACION </t>
  </si>
  <si>
    <t>Mural corporativo</t>
  </si>
  <si>
    <t>EPIPHANY</t>
  </si>
  <si>
    <t>INSTALACION- TRANSPORTE</t>
  </si>
  <si>
    <t>MESA LATERAL OAK P/SALA LACTANCIA 17600</t>
  </si>
  <si>
    <t>Mima</t>
  </si>
  <si>
    <t xml:space="preserve">Mima colaborador y cliente </t>
  </si>
  <si>
    <t>IKEA</t>
  </si>
  <si>
    <t>SILLON HISPANIOLA P/SALA LACTANCIA 41061</t>
  </si>
  <si>
    <t>SYMPHONY MEDELA EXTRACTOR LECHE 0240108</t>
  </si>
  <si>
    <t>KIT DE LACTANCIA SYMPHONY DOBLE 67116</t>
  </si>
  <si>
    <t>MESA CENTRAL OZ-1221W-12</t>
  </si>
  <si>
    <t>Mobiliario Oficina</t>
  </si>
  <si>
    <t>MUEBLES OMAR</t>
  </si>
  <si>
    <t xml:space="preserve">MOBILIARIOS DE OFICINA </t>
  </si>
  <si>
    <t xml:space="preserve">Mobiliarios de oficina </t>
  </si>
  <si>
    <t>MURAL CORPORATIVO 60X40 DISENO MED</t>
  </si>
  <si>
    <t>PLANCHA DE VAPOR STEAMBUTLER II ST500</t>
  </si>
  <si>
    <t xml:space="preserve">pllancha de vapor </t>
  </si>
  <si>
    <t>IP INDUSTRIAL</t>
  </si>
  <si>
    <t>SOFA P/1 PERSONA E-72</t>
  </si>
  <si>
    <t>TABURETE P/OPERARIO LABO 8127 SIN BRAZOS</t>
  </si>
  <si>
    <t>TRANSPORTE</t>
  </si>
  <si>
    <t xml:space="preserve">TRANSPORTE </t>
  </si>
  <si>
    <t>Mes colaboradores</t>
  </si>
  <si>
    <t xml:space="preserve">YALE CANDADO 30MM 3 LLAVES GRSM LOCKER </t>
  </si>
  <si>
    <t>Candado Yale</t>
  </si>
  <si>
    <t xml:space="preserve">MATERIALES INDUSTRIALES </t>
  </si>
  <si>
    <t xml:space="preserve">Lockers clientes </t>
  </si>
  <si>
    <t>AGUSTIN LOMBA</t>
  </si>
  <si>
    <t>CONO REFLECTIVO P/TRAFICO</t>
  </si>
  <si>
    <t>Cono Reflectivo</t>
  </si>
  <si>
    <t>TRUPPER PISTOLA P/MANGUERA PR201</t>
  </si>
  <si>
    <t xml:space="preserve">Manguera </t>
  </si>
  <si>
    <t>ROLLOS PLASTIFICADO 305 MM X 152 MT P/LA</t>
  </si>
  <si>
    <t xml:space="preserve">Palastificadora </t>
  </si>
  <si>
    <t>RUBBERMAID ZAFACON FG295600BEIG</t>
  </si>
  <si>
    <t>Zafacon</t>
  </si>
  <si>
    <t>ZAFACON REDONDO MALLA METALICA PLATEADO</t>
  </si>
  <si>
    <t>zafacon de malla</t>
  </si>
  <si>
    <t>BENIGNO ZAPATERTO</t>
  </si>
  <si>
    <t>SWINGLINE GUILLOTINA 18 B/MADERA CL320</t>
  </si>
  <si>
    <t>Guillotina</t>
  </si>
  <si>
    <t>RUBBERMAID TAPA P/ZAF FG306600BLA</t>
  </si>
  <si>
    <t>KIT PARA CLIENTE (JUMPER,CARGADOR,GATO)</t>
  </si>
  <si>
    <t xml:space="preserve">KIT CLIENTE (JUMPER,CARGADOR,GATO) </t>
  </si>
  <si>
    <t>TRUPPER MANGUERA JARDIN CP 5/8</t>
  </si>
  <si>
    <t>ESCALERA METAL 03 NIVELES BLANCA PRETUL</t>
  </si>
  <si>
    <t>Escaleras</t>
  </si>
  <si>
    <t>ESCALERA FIBRA VIDRIO T/TIJERA 6</t>
  </si>
  <si>
    <t>CUCHILLA EASY CUT 2000 SC 9701</t>
  </si>
  <si>
    <t>cuchilla Easy cut</t>
  </si>
  <si>
    <t xml:space="preserve">MAQUINA DE LAVADO A PRESION </t>
  </si>
  <si>
    <t xml:space="preserve">Maquina de lavado </t>
  </si>
  <si>
    <t>MAQUINA LAVADO PRESION 110V</t>
  </si>
  <si>
    <t>Hidrolavadora</t>
  </si>
  <si>
    <t xml:space="preserve">MAERIALES INDUSTRIALES INDUSTRIALES </t>
  </si>
  <si>
    <t>PLASTIFICADORA INDUSTRIAL LAM450</t>
  </si>
  <si>
    <t xml:space="preserve">Plastificadora </t>
  </si>
  <si>
    <t>RIMAX PAPELERA METALIZADA EVO 25LT 11780</t>
  </si>
  <si>
    <t>zafacon evo 25LT</t>
  </si>
  <si>
    <t>BENIGNO ZAPATERO</t>
  </si>
  <si>
    <t>RUBBERMAID CAMBIADOR FG781888LPLAT</t>
  </si>
  <si>
    <t xml:space="preserve">Cambiador </t>
  </si>
  <si>
    <t>ESCALERA FIBRA VIDRIO T/TIJERA 10</t>
  </si>
  <si>
    <t>ESCALERA FIBRA VIDRIO T/TIJERA 12</t>
  </si>
  <si>
    <t>FAB. TOPE NEGRO SAN GABRIEL</t>
  </si>
  <si>
    <t>ZAFACON RUBBERMAID 24 GL 1883552</t>
  </si>
  <si>
    <t>LOTE ESCALERAS TIPO TIJERA 6, 12Y 4</t>
  </si>
  <si>
    <t>Escalera</t>
  </si>
  <si>
    <t>PAPATERRA</t>
  </si>
  <si>
    <t>CHAMPION SECADOR DE MANO HAND-DRYER</t>
  </si>
  <si>
    <t xml:space="preserve">Secador de mano </t>
  </si>
  <si>
    <t>FEMI SOLUCIONES Y SERVICIOS COM</t>
  </si>
  <si>
    <t>EPIPHANHY SRL</t>
  </si>
  <si>
    <t>ALQUILER DE PLATAFORMA ELECTRICA</t>
  </si>
  <si>
    <t xml:space="preserve">Ruta de Evacuacion </t>
  </si>
  <si>
    <t>PRINTEO ROOM</t>
  </si>
  <si>
    <t>DECORACON INTERIOR SC - LANDINI</t>
  </si>
  <si>
    <t>LIKECORP SRL</t>
  </si>
  <si>
    <t xml:space="preserve">PANTALLAS DIGITALES SAMSUNG AREA INTERIOR </t>
  </si>
  <si>
    <t>Diseño Landini- Naco</t>
  </si>
  <si>
    <t>VANGUARD LED</t>
  </si>
  <si>
    <t>SIRENA GO Y SEÑALIZACION Y DECORACION PARQUEO</t>
  </si>
  <si>
    <t>Modelo: SP06</t>
  </si>
  <si>
    <t>INSTALACION GENERAL(GRSM)</t>
  </si>
  <si>
    <t xml:space="preserve">SEÑALIZACION RUTA DE EVACUACION </t>
  </si>
  <si>
    <t>EQUIPOS SIRENA GO (WINCO TRAMERIA 4NIV 24X36X72 EPOXICA)</t>
  </si>
  <si>
    <t>EPIPHANY SRL</t>
  </si>
  <si>
    <t>LOGOTIPO PRIMARIO DE 8.4MTS</t>
  </si>
  <si>
    <t>ISOTIPO FACHADA</t>
  </si>
  <si>
    <t>LETRERO DE PEDESTAL</t>
  </si>
  <si>
    <t>MONOLITO TIPO TORRE 3.5 MTS x 12 MTS</t>
  </si>
  <si>
    <t>LETREROS TOTEMS ENTRADA Y SALIDA</t>
  </si>
  <si>
    <t>LETREROS TOTEMS MOTORES, DISCAPACIDAD</t>
  </si>
  <si>
    <t>LETREROS SIRENA GO</t>
  </si>
  <si>
    <t>FABRICACION VALLAS PUBLICITARIAS 2"X2"</t>
  </si>
  <si>
    <t>INSTALACION CON GRUAS</t>
  </si>
  <si>
    <t>SERVICIO TRANSPORTE</t>
  </si>
  <si>
    <t>Total</t>
  </si>
  <si>
    <t xml:space="preserve">Apertura en abril </t>
  </si>
  <si>
    <t>Flujo de Caja Iniciativa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</si>
  <si>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</si>
  <si>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</si>
  <si>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</si>
  <si>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</si>
  <si>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</si>
  <si>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</si>
  <si>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</si>
  <si>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</si>
  <si>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</si>
  <si>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</si>
  <si>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</si>
  <si>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</si>
  <si>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</si>
  <si>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</si>
  <si>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</si>
  <si>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</si>
  <si>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</si>
  <si>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</si>
  <si>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</si>
  <si>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</si>
  <si>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</si>
  <si>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</si>
  <si>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</si>
  <si>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</si>
  <si>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</si>
  <si>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</si>
  <si>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</si>
  <si>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</si>
  <si>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</si>
  <si>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</si>
  <si>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 Ppto.</t>
  </si>
  <si>
    <t>Inic</t>
  </si>
  <si>
    <t>Estatus</t>
  </si>
  <si>
    <t>Tienda</t>
  </si>
  <si>
    <t>6.05 Otros sum e inst Tesoreria</t>
  </si>
  <si>
    <t>Total - DOP</t>
  </si>
  <si>
    <t>Control=0</t>
  </si>
  <si>
    <t>Tasa USD</t>
  </si>
  <si>
    <t>Flujo - USD</t>
  </si>
  <si>
    <t>DESGLOSE DE TIEMPOS DE ENTREGA DE PROYECTOS DE INICIATIVAS</t>
  </si>
  <si>
    <t>SC Terrenas MC33</t>
  </si>
  <si>
    <t>Líder Iniciativa</t>
  </si>
  <si>
    <t>Joaquín Luciano</t>
  </si>
  <si>
    <t>TASA DOLAR</t>
  </si>
  <si>
    <t>TASA EURO</t>
  </si>
  <si>
    <t>Diseñadora</t>
  </si>
  <si>
    <t>Liam Guillén</t>
  </si>
  <si>
    <t>Encargado Compras AF</t>
  </si>
  <si>
    <t>Miguel Bona</t>
  </si>
  <si>
    <t xml:space="preserve">Fecha apertura:                       </t>
  </si>
  <si>
    <t>Información de la Compra</t>
  </si>
  <si>
    <t>Información de Entrega</t>
  </si>
  <si>
    <t xml:space="preserve">Proveedor </t>
  </si>
  <si>
    <t>Orden De Compras</t>
  </si>
  <si>
    <t>Fecha De Colocación De Pedido</t>
  </si>
  <si>
    <t>Descripción</t>
  </si>
  <si>
    <t>Tipo de compra</t>
  </si>
  <si>
    <t>Términos De Compra</t>
  </si>
  <si>
    <t>Moneda</t>
  </si>
  <si>
    <t>Subtotal OC</t>
  </si>
  <si>
    <t>Itbis 18%</t>
  </si>
  <si>
    <t>Monto total OC DOP</t>
  </si>
  <si>
    <t>Tiempo De Entrega 
En Fabrica O Puerto</t>
  </si>
  <si>
    <t>Cantidad De Dias O Fecha Estimada De Llegada</t>
  </si>
  <si>
    <t>Fecha estimada de llegada a AF01</t>
  </si>
  <si>
    <t>Observación</t>
  </si>
  <si>
    <t>IMS</t>
  </si>
  <si>
    <t xml:space="preserve">MUEBLES </t>
  </si>
  <si>
    <t>ARGENTINA</t>
  </si>
  <si>
    <t xml:space="preserve">FOB </t>
  </si>
  <si>
    <t>US$88,847</t>
  </si>
  <si>
    <t>8 SEMANAS</t>
  </si>
  <si>
    <t>06.09.2022</t>
  </si>
  <si>
    <t>Entregado</t>
  </si>
  <si>
    <t>COLDTEK CORP</t>
  </si>
  <si>
    <t>14/2/2022</t>
  </si>
  <si>
    <t>NEVERAS Y FACIAS</t>
  </si>
  <si>
    <t>CHINA</t>
  </si>
  <si>
    <t>EXWORKS</t>
  </si>
  <si>
    <t>US$88,540.46</t>
  </si>
  <si>
    <t>8-10 SEMANAS</t>
  </si>
  <si>
    <t>08.06.2022</t>
  </si>
  <si>
    <t>DILMEY INTERNATIONAL</t>
  </si>
  <si>
    <t>29/12/2021</t>
  </si>
  <si>
    <t>DISPENSADORES DE ESPECIAS</t>
  </si>
  <si>
    <t>CIF</t>
  </si>
  <si>
    <t>US$2,612</t>
  </si>
  <si>
    <t>2-3 SEMANAS</t>
  </si>
  <si>
    <t>28.07.2022</t>
  </si>
  <si>
    <t>TOSCA NETHELANDS</t>
  </si>
  <si>
    <t>02.03.2022</t>
  </si>
  <si>
    <t>CANASTOS FRUTAS Y VEGETALES</t>
  </si>
  <si>
    <t>ESPAÑA</t>
  </si>
  <si>
    <t>EU$9,234</t>
  </si>
  <si>
    <t>6-7 SEMANAS</t>
  </si>
  <si>
    <t>21.04.2022</t>
  </si>
  <si>
    <t>PLOTTER RACKS</t>
  </si>
  <si>
    <t>4600060023
4600061779</t>
  </si>
  <si>
    <t>12.04.2022</t>
  </si>
  <si>
    <t>RACKS DE REFRIGERACION</t>
  </si>
  <si>
    <t>BRASIL</t>
  </si>
  <si>
    <t>US$96,149.17</t>
  </si>
  <si>
    <t>14.09.2022</t>
  </si>
  <si>
    <t>DISPLAY INTERNACIONAL</t>
  </si>
  <si>
    <t>11.05.2022</t>
  </si>
  <si>
    <t>CHECKOUT</t>
  </si>
  <si>
    <t>RD</t>
  </si>
  <si>
    <t>LOCAL</t>
  </si>
  <si>
    <t>RD$180,458.43</t>
  </si>
  <si>
    <t>INMEDIATA</t>
  </si>
  <si>
    <t>AIR MASTER SRL</t>
  </si>
  <si>
    <t>14.06.2022</t>
  </si>
  <si>
    <t>INSTALACION FRIO ALIMENTARIO</t>
  </si>
  <si>
    <t>RD$7,173,696.78</t>
  </si>
  <si>
    <t>Según obra</t>
  </si>
  <si>
    <t>Instalado</t>
  </si>
  <si>
    <t>05.07.2022</t>
  </si>
  <si>
    <t>PIEZAS NEVERAS</t>
  </si>
  <si>
    <t>USD$1,345</t>
  </si>
  <si>
    <t>14.10.2022</t>
  </si>
  <si>
    <t>EQUIPOS Y MATERIALES SG SRL</t>
  </si>
  <si>
    <t>11.07.2022</t>
  </si>
  <si>
    <t>PISOS Y REVESTIMIENTOS</t>
  </si>
  <si>
    <t>US$26,281.74</t>
  </si>
  <si>
    <t>05.11.2022</t>
  </si>
  <si>
    <t>EPTA CHILE</t>
  </si>
  <si>
    <t>25.08.2022</t>
  </si>
  <si>
    <t>NEVERAS MULTIFRESH PLUS M 125</t>
  </si>
  <si>
    <t>CHILE</t>
  </si>
  <si>
    <t>EUR$9,601</t>
  </si>
  <si>
    <t>27.02.2023</t>
  </si>
  <si>
    <t>TALLER ESPUMAS RIGIDAS</t>
  </si>
  <si>
    <t>26.08.2022</t>
  </si>
  <si>
    <t>PUERTAS Y PANELES CUARTOS FRIOS</t>
  </si>
  <si>
    <t>US$39,152.80</t>
  </si>
  <si>
    <t>DUCTERIA ROJAS</t>
  </si>
  <si>
    <t>13.09.2022</t>
  </si>
  <si>
    <t>CONFECCION E INSTALACION DUCTOS HORNOS PAN</t>
  </si>
  <si>
    <t>RD$280,471.84</t>
  </si>
  <si>
    <t>LA INNOVACION SRL</t>
  </si>
  <si>
    <t>21.09.2022</t>
  </si>
  <si>
    <t>CAJA FUERTE SERVICIO AL CLIENTE SS-065</t>
  </si>
  <si>
    <t>RD$40,947.99</t>
  </si>
  <si>
    <t>LOGISTICA LA ESPAÑOLA</t>
  </si>
  <si>
    <t>22.09.2022</t>
  </si>
  <si>
    <t>TRANSPORTE E IZAJE RACKS REFRIGERACION</t>
  </si>
  <si>
    <t>RD$194,400</t>
  </si>
  <si>
    <t>23.09.2022</t>
  </si>
  <si>
    <t>CONFECCION E INSTALACION BANDEJAS REFRIGERACION</t>
  </si>
  <si>
    <t>RD$368,096.58</t>
  </si>
  <si>
    <t>TORIBIO MONES SRL</t>
  </si>
  <si>
    <t>EXTINTORES</t>
  </si>
  <si>
    <t>USD$1,495.06</t>
  </si>
  <si>
    <t>26.09.2022</t>
  </si>
  <si>
    <t>DECORACION INTERIOR</t>
  </si>
  <si>
    <t>RD$2,525,200</t>
  </si>
  <si>
    <t>4 Semanas</t>
  </si>
  <si>
    <t>RUTAS DE EVACUACION</t>
  </si>
  <si>
    <t>RD$396,887.25</t>
  </si>
  <si>
    <t>CARROS HORNOS ROTOR 15 NIVELES</t>
  </si>
  <si>
    <t>RD$274,633.20</t>
  </si>
  <si>
    <t>2 Semanas</t>
  </si>
  <si>
    <t>30.09.2022</t>
  </si>
  <si>
    <t>SUM E INST. EXTRACTOR Y CAMPANA AREA ROSTICERIA</t>
  </si>
  <si>
    <t>RD$322,848</t>
  </si>
  <si>
    <t>PANELES REFRIGERADOS</t>
  </si>
  <si>
    <t>13.10.2022</t>
  </si>
  <si>
    <t>REPARACION Y REVESTIMIENTOS</t>
  </si>
  <si>
    <t>USD$38,571.15</t>
  </si>
  <si>
    <t>21.10.2022</t>
  </si>
  <si>
    <t>IMPRESION RENDERS</t>
  </si>
  <si>
    <t>RD$49,560</t>
  </si>
  <si>
    <t>EQUIPAMOS SRL</t>
  </si>
  <si>
    <t>16.11.2022</t>
  </si>
  <si>
    <t>BANDEJAS CARROS DE HORNOS</t>
  </si>
  <si>
    <t>USD$2,433.63</t>
  </si>
  <si>
    <t>Inmediata</t>
  </si>
  <si>
    <t>18.11.2022</t>
  </si>
  <si>
    <t>GONDOLAS</t>
  </si>
  <si>
    <t>USD$39,797.03</t>
  </si>
  <si>
    <t>15-16 Semanas</t>
  </si>
  <si>
    <t>FRANCISCO OMAR VILLAR</t>
  </si>
  <si>
    <t>24.11.2022</t>
  </si>
  <si>
    <t>TRANSPORTE NEVERAS</t>
  </si>
  <si>
    <t>RD$120,000</t>
  </si>
  <si>
    <t>LETRAX</t>
  </si>
  <si>
    <t>29.11.2022</t>
  </si>
  <si>
    <t>LETRERO FACHADA PRINCIPAL</t>
  </si>
  <si>
    <t>RD$539,201</t>
  </si>
  <si>
    <t>TOTEM</t>
  </si>
  <si>
    <t>RD$2,410,150</t>
  </si>
  <si>
    <t>30.11.2022</t>
  </si>
  <si>
    <t>ROTULACION ESPACIOS PUBLICITARIOS TOTEM</t>
  </si>
  <si>
    <t>RD$92,146.20</t>
  </si>
  <si>
    <t>JOEL MANUEL PEREZ FELIZ</t>
  </si>
  <si>
    <t>02.12.2022</t>
  </si>
  <si>
    <t>CLASIFICACION Y ARMADO DE GONDOLAS SP07</t>
  </si>
  <si>
    <t>EXTENSION CENEFAS LINEA DE CAJAS</t>
  </si>
  <si>
    <t>RD$171,100</t>
  </si>
  <si>
    <t>09.12.2022</t>
  </si>
  <si>
    <t>FABRICACION VALLAS PUBLICITARIAS</t>
  </si>
  <si>
    <t>RD$391,807.20</t>
  </si>
  <si>
    <t>16.12.2022</t>
  </si>
  <si>
    <t>SUMINISTRO E INSTALACIÓN DE DISPLAY P/NEVERA ARENQUE /BACALAO</t>
  </si>
  <si>
    <t>RD$7,612.50</t>
  </si>
  <si>
    <t>20.12.2022</t>
  </si>
  <si>
    <t>FABRICACION DE PANEL DE BIENVENIDA EN VARIOS IDIOMAS</t>
  </si>
  <si>
    <t>RD$22,240.17</t>
  </si>
  <si>
    <t>22.12.2022</t>
  </si>
  <si>
    <t>SERVICIO DE INSTALACION DE LAMINADO EN VENTANALES</t>
  </si>
  <si>
    <t>RD$34,758.08</t>
  </si>
  <si>
    <t>23.12.2022</t>
  </si>
  <si>
    <t>ADQUISICION DE MODULO PALLET RACK</t>
  </si>
  <si>
    <t>USD$18,031.98</t>
  </si>
  <si>
    <t>ADQUISICION DE TOTEM PERFILERIA GALVANIZADA</t>
  </si>
  <si>
    <t>RD$359,900.00</t>
  </si>
  <si>
    <t>20.03.2023</t>
  </si>
  <si>
    <t>FABRICACION E INSTALACION BUMPERS NEVERAS SALA VENTA</t>
  </si>
  <si>
    <t>RD$807,490.33</t>
  </si>
  <si>
    <t>24.03.2023</t>
  </si>
  <si>
    <t xml:space="preserve">DESMONTE LETREROS Y PANDEROS </t>
  </si>
  <si>
    <t>RD$153,400</t>
  </si>
  <si>
    <t>17.04.2023</t>
  </si>
  <si>
    <t>TRANSPORTE NEVERAS BEBIDAS</t>
  </si>
  <si>
    <t>RD$30,000</t>
  </si>
  <si>
    <t>DESMONTE CAMPANA Y DUCTOS</t>
  </si>
  <si>
    <t>RD$126,448.80</t>
  </si>
  <si>
    <t>INSTALACION ESTRUCTURA METALICA AREA NEVERAS</t>
  </si>
  <si>
    <t>RD$75,107</t>
  </si>
  <si>
    <t>19.04.2023</t>
  </si>
  <si>
    <t>DESARME GONDOLAS PROVISIONALES</t>
  </si>
  <si>
    <t>RD$137,234</t>
  </si>
  <si>
    <t>20.04.2023</t>
  </si>
  <si>
    <t>AMPLIACION ESTRUCTURA PORTICO CAJAS</t>
  </si>
  <si>
    <t>RD$136,891.80</t>
  </si>
  <si>
    <t>35645- VAS S.A</t>
  </si>
  <si>
    <t>13.02.2025</t>
  </si>
  <si>
    <t>DISEÑO FRIO ALIMENTARIO CO2 AUTOCAD</t>
  </si>
  <si>
    <t>No aplica</t>
  </si>
  <si>
    <t>Diseño entregado</t>
  </si>
  <si>
    <t>25.04.2023</t>
  </si>
  <si>
    <t>DESMONTE, MODIFICACION E REINSTALACION TRAMERIAS</t>
  </si>
  <si>
    <t>RD$93,603.50</t>
  </si>
  <si>
    <t>35682-ACO CARIBE S.A</t>
  </si>
  <si>
    <t>11.03.2025</t>
  </si>
  <si>
    <t xml:space="preserve">REJILLAS </t>
  </si>
  <si>
    <t>USA</t>
  </si>
  <si>
    <t>8 Semanas</t>
  </si>
  <si>
    <t>13.06.2025</t>
  </si>
  <si>
    <t>75535 IMPLEMENTOS Y MAQUINARIAS(IMCA)S A</t>
  </si>
  <si>
    <t>20.02.2025</t>
  </si>
  <si>
    <t>CATERPILLAR GERERADOR ELECTRICO 600KW</t>
  </si>
  <si>
    <t>30270 IND. MATERIAL &amp; EQUIPMENT (IMEQ)</t>
  </si>
  <si>
    <t>13.03.2025</t>
  </si>
  <si>
    <t>EQUIPCO COMPACTADORA BASURA 30YARDA 10HP</t>
  </si>
  <si>
    <t>17.06.2025</t>
  </si>
  <si>
    <t>35634 KEYTER TECNOLOGIES S.L</t>
  </si>
  <si>
    <t>15.03.2025</t>
  </si>
  <si>
    <t>07.09.2025</t>
  </si>
  <si>
    <t>35675 PATTERSON PUMP COMPANY</t>
  </si>
  <si>
    <t>19.03.2025</t>
  </si>
  <si>
    <t>PATTERSON BOMBA VERT. 1500 GPM</t>
  </si>
  <si>
    <t>33347 ARNEG</t>
  </si>
  <si>
    <t>NEVERAS MURALES CO2 ARNEG</t>
  </si>
  <si>
    <t>ITALIA</t>
  </si>
  <si>
    <t>12 Semanas</t>
  </si>
  <si>
    <t>13.08.2025</t>
  </si>
  <si>
    <t>75170 SERVICIOS E INST. TECNICAS S R L</t>
  </si>
  <si>
    <t>02.04.2025</t>
  </si>
  <si>
    <t xml:space="preserve">ELEVADOR PRODUCCION </t>
  </si>
  <si>
    <t>16 Semanas</t>
  </si>
  <si>
    <t>15.08.2025</t>
  </si>
  <si>
    <t>MOBILIARIOS IMS PAN E ISLA PRIMERA ETAPA</t>
  </si>
  <si>
    <t>02.09.2025</t>
  </si>
  <si>
    <t>MOBILIARIOS IMS FRUVER PRIMERA ETAPA</t>
  </si>
  <si>
    <t>09.05.2025</t>
  </si>
  <si>
    <t>NEVERAS GRAB N GO CO2</t>
  </si>
  <si>
    <t>22.08.2025</t>
  </si>
  <si>
    <t>HORNO RATIONAL ELECTRICO</t>
  </si>
  <si>
    <t>Disponible en almacén proveedor</t>
  </si>
  <si>
    <t>75020 SENTRY BANK EQUIPMENT USA</t>
  </si>
  <si>
    <t>13.05.2025</t>
  </si>
  <si>
    <t>30.09.2025</t>
  </si>
  <si>
    <t>77292 LATAM EQUIPMENT &amp; SERVICES BEE SRL</t>
  </si>
  <si>
    <t>19.05.2025</t>
  </si>
  <si>
    <t>35655 IMOLA RETAIL</t>
  </si>
  <si>
    <t>02.06.2025</t>
  </si>
  <si>
    <t>GONDOLAS, ANTECAJAS Y CHECKOUTS</t>
  </si>
  <si>
    <t>10 Semanas</t>
  </si>
  <si>
    <t>24.08.2025</t>
  </si>
  <si>
    <t>14.06.2025</t>
  </si>
  <si>
    <t xml:space="preserve">WALK IN COOLER </t>
  </si>
  <si>
    <t>35716 DANZI FORNI SRL</t>
  </si>
  <si>
    <t>05.06.2025</t>
  </si>
  <si>
    <t>HORNOS DE PAN A GAS</t>
  </si>
  <si>
    <t>25.09.2025</t>
  </si>
  <si>
    <t>35151 SCM FRIGO S.p.A.</t>
  </si>
  <si>
    <t>CENTRAL REFRIGERACION CO2</t>
  </si>
  <si>
    <t>14 Semanas</t>
  </si>
  <si>
    <t>27.06.2025</t>
  </si>
  <si>
    <t>CARROS HORNOS DE PAN</t>
  </si>
  <si>
    <t>77325 KEAN GROUP SRL</t>
  </si>
  <si>
    <t>07.07.2025</t>
  </si>
  <si>
    <t xml:space="preserve">SISTEMA PURIFICACION AGUA </t>
  </si>
  <si>
    <t>Servicio a realizar según avance en obra</t>
  </si>
  <si>
    <t>NEVERA CARNES LONDON</t>
  </si>
  <si>
    <t>23.11.2025</t>
  </si>
  <si>
    <t>75312 GRUPO SERVICIO G-S, S.A.</t>
  </si>
  <si>
    <t>21.07.2025</t>
  </si>
  <si>
    <t>EQUIPOS PRODUCCION</t>
  </si>
  <si>
    <t>22.07.2025</t>
  </si>
  <si>
    <t>RADIOS COMUNICACIÓN</t>
  </si>
  <si>
    <t>31.07.2025</t>
  </si>
  <si>
    <t>NEVERA VISION H150 AUTOCONTENIDA FRUTAS/VEGETALES</t>
  </si>
  <si>
    <t>30.11.2025</t>
  </si>
  <si>
    <t>76440 FRIGGA COOLING EXPERTS SRL</t>
  </si>
  <si>
    <t>05.08.2025</t>
  </si>
  <si>
    <t>INSTALACION FRIO ALIMENTARIO CO2</t>
  </si>
  <si>
    <t>75272 RENT A EQUIPOS MUESES, C POR A</t>
  </si>
  <si>
    <t>27.08.2025</t>
  </si>
  <si>
    <t>EQUIPOS Y UTENSILIOS CARNICERIA</t>
  </si>
  <si>
    <t xml:space="preserve">Orden de compra </t>
  </si>
  <si>
    <t>Columna1</t>
  </si>
  <si>
    <t>AA TIPO ROOFTOP PAQUETE 10 TONELADAS</t>
  </si>
  <si>
    <t>MUEBLES OMAR S A</t>
  </si>
  <si>
    <t>DESCARGO TIENDA</t>
  </si>
  <si>
    <t>BEBEDERO</t>
  </si>
  <si>
    <t>Apertura de Tienda Sirena Compacta 2,600mts</t>
  </si>
  <si>
    <t>Modelo MC23</t>
  </si>
  <si>
    <t>Presupuesto</t>
  </si>
  <si>
    <t>Presupuesto Alto Nivel</t>
  </si>
  <si>
    <t>Diferencia</t>
  </si>
  <si>
    <t>%</t>
  </si>
  <si>
    <t xml:space="preserve">Real C/Liquidación </t>
  </si>
  <si>
    <t>Desviacion %</t>
  </si>
  <si>
    <t>2.1 Supervisión Civil y Sanitaria</t>
  </si>
  <si>
    <t>6.05 Otros sum e inst Tecnología y Seguridad</t>
  </si>
  <si>
    <t>6.06 Otros sum e inst Seguridad</t>
  </si>
  <si>
    <t>6.07 Equipo de Tesoreria</t>
  </si>
  <si>
    <t>Conograma de Insumos de Las Terrenas</t>
  </si>
  <si>
    <t xml:space="preserve">Detalles </t>
  </si>
  <si>
    <t>18.11.2024</t>
  </si>
  <si>
    <t>Lleva 02 puertas automáticas.</t>
  </si>
  <si>
    <t>20.11.2024</t>
  </si>
  <si>
    <t xml:space="preserve"> US$15,000 en supervisión frio alimentario. US$5,000 suplidor internacional a realizar una primera supervisión. </t>
  </si>
  <si>
    <t>US$10,000 costo profrío con 3 supervisiones de DOP$200 mil</t>
  </si>
  <si>
    <t>Neveras Arneg CO2- V2 del 05/12/2024 - $196,734.03 euros</t>
  </si>
  <si>
    <t>Costo pantallas digitales Samsung US$30,000</t>
  </si>
  <si>
    <t>Gondolas Imola Retail -SC Bonao, versión Landini: EUR$193,334.50</t>
  </si>
  <si>
    <t>Mobiliario IMS A/I, versión Landini: US$352,295</t>
  </si>
  <si>
    <t>Bomba SCI, 1,500 GPM: US$85,217 contemplada por obra civil</t>
  </si>
  <si>
    <t>Aire acondicionado tipo paquete 25 TON: US$33,327</t>
  </si>
  <si>
    <t>16.12.2024</t>
  </si>
  <si>
    <t>CAMARAS WALK IN COOLER 3000X2600X2720mm -Infrico- EUR$6,296.10</t>
  </si>
  <si>
    <t>PUERTAS CAMARAS WALK IN COOLER 3000X2600X2720mm -Infrico - US$5,000</t>
  </si>
  <si>
    <t>14.01.2025</t>
  </si>
  <si>
    <t xml:space="preserve">2.01 Obra Civil -  Mov. De Tierra </t>
  </si>
  <si>
    <t>3.01 Instalaciones Eléctricas por obra civil</t>
  </si>
  <si>
    <t>3.02 Supervisión Eléctrica por obra civil</t>
  </si>
  <si>
    <t>3.05 Paneles fotovoltaicos por obra civil</t>
  </si>
  <si>
    <t>4.01 Aires acondicionados por obra civil</t>
  </si>
  <si>
    <t>4.01 Suministro e instalación de Equipos por obra civil</t>
  </si>
  <si>
    <t>4.02 Supervisión Mecánica por obra civil</t>
  </si>
  <si>
    <t>6.01 Equipos de seguridad por seguridad</t>
  </si>
  <si>
    <t>6.05 Equipos de tecnología por tecnología</t>
  </si>
  <si>
    <t>Seguimiento Entregables Líder Compras Activos Fijos</t>
  </si>
  <si>
    <t xml:space="preserve">Asignar tareas y planificar reunion de seguimiento. </t>
  </si>
  <si>
    <t>Yaritza Melendez</t>
  </si>
  <si>
    <t>Categoría</t>
  </si>
  <si>
    <t xml:space="preserve">Descripción </t>
  </si>
  <si>
    <t>Responsable</t>
  </si>
  <si>
    <t>fecha de Inicio</t>
  </si>
  <si>
    <t>Fecha Fin</t>
  </si>
  <si>
    <t>Avances - Comentarios- Observaciones</t>
  </si>
  <si>
    <t>Status - Seguimiento</t>
  </si>
  <si>
    <t xml:space="preserve">Asignaciones </t>
  </si>
  <si>
    <t xml:space="preserve">Seguimiento a los entregables solicitado por Melvin: crear activo de caja fuerte, revisar materiales con inventario en tienda/almacén/ materiales errado de pisos/ retomar el proceso de consulta de stock/ evaluar los activos capitalizado por un monto mejor a 500 dólares/ seguimiento al cumplimento de la política. </t>
  </si>
  <si>
    <t>Alba Rosario/Melvin Mendez</t>
  </si>
  <si>
    <t>Pendiente</t>
  </si>
  <si>
    <t>China</t>
  </si>
  <si>
    <t>Lockers colaboradores</t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</si>
  <si>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</si>
  <si>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</si>
  <si>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</si>
  <si>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</si>
  <si>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</si>
  <si>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</si>
  <si>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</si>
  <si>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</si>
  <si>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</si>
  <si>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</si>
  <si>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</si>
  <si>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</si>
  <si>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</si>
  <si>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</si>
  <si>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</si>
  <si>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</si>
  <si>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</si>
  <si>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</si>
  <si>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</si>
  <si>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</si>
  <si>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</si>
  <si>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</si>
  <si>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</si>
  <si>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</si>
  <si>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</si>
  <si>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</si>
  <si>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</si>
  <si>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</si>
  <si>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</si>
  <si>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</si>
  <si>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</si>
  <si>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</si>
  <si>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</si>
  <si>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SEPARADORES D/VARILLA P/WALKING COOLER</t>
  </si>
  <si>
    <t>Disponibles en almacén proveedor</t>
  </si>
  <si>
    <t>UPS TRUE ONLINE  INTREPID TOWER 6KVA BI.</t>
  </si>
  <si>
    <t>GABINETES AGM POWERSONIC 48 BATERIAS</t>
  </si>
  <si>
    <t>INVERSOR ONDA SENO 3.5KW MOD. BRANCOM</t>
  </si>
  <si>
    <t>BATERIAS AGM VISION 6FM100P-X</t>
  </si>
  <si>
    <t xml:space="preserve">PCB CHARGER </t>
  </si>
  <si>
    <t>INST,EQUIPOS UPS E INVERSORES SP10</t>
  </si>
  <si>
    <t>BUMPER/CARTSTOP BOX RAIL 90 CSBC-90</t>
  </si>
  <si>
    <t>20.01.2026</t>
  </si>
  <si>
    <t>BUMPER BR-K-LEG-7</t>
  </si>
  <si>
    <t>BUMPER/CARTSTOP BOX RAIL 94 CSB-94</t>
  </si>
  <si>
    <t>BUMPER DE ACERO INOXIDABLE CSSSR-6A</t>
  </si>
  <si>
    <t>BUMPER/CARTSTOP CSSSR-2A</t>
  </si>
  <si>
    <t>Area trastienda</t>
  </si>
  <si>
    <t>08.01.2026</t>
  </si>
  <si>
    <t>75250 TORIBIO MONES SRL</t>
  </si>
  <si>
    <t>MAQUINA DE COSER JUKI MO-3804</t>
  </si>
  <si>
    <t>76778 SIRPRO NETWORK PRO SOLUTIONS SRL</t>
  </si>
  <si>
    <t>MAQUINA OVERLOCK DE CINCO HILOS COMPLETA  (G EOSOFIA)</t>
  </si>
  <si>
    <t>COMPRESOR AIRE LB50B 40/50 lts</t>
  </si>
  <si>
    <t>75731 MATERIALES INDUSTRIALES SAS</t>
  </si>
  <si>
    <t>ESCALERA ALUMINIO 3 PELDAÑO</t>
  </si>
  <si>
    <t>COLGADORES ROPA ACERO INOXIDABLE PRESSTO SP13 LONGITUD 4.47</t>
  </si>
  <si>
    <t>COLGADORES ROPA ACERO INOXIDABLE PRESSTO SP13 LONGITUD 3.50</t>
  </si>
  <si>
    <t xml:space="preserve">FREGADERO SIMPLE CON MEZCLADORA </t>
  </si>
  <si>
    <t>76722 ALMAR INVERPROYECT SRL</t>
  </si>
  <si>
    <t>RACK RCS /2 -TUBO REDONDO C/RUEDAS</t>
  </si>
  <si>
    <t>75252 DISPLAY INTERNACIONAL SRL</t>
  </si>
  <si>
    <t>FABRICACION MOBILIARIO COUNTER PRESSTO SP13</t>
  </si>
  <si>
    <t>75149 EPIPHANY SRL</t>
  </si>
  <si>
    <t>INSTALACION MOBILIARIO COUNTER PRESSTO SP13</t>
  </si>
  <si>
    <t>WINCO TRAMERIA PLASTICA 4NIV 24X36X72</t>
  </si>
  <si>
    <t>75291 UTECO SRL</t>
  </si>
  <si>
    <t>SILLON TECNICO SIN BRAZOS (para costurero)</t>
  </si>
  <si>
    <t xml:space="preserve">HAMPERS PLASTICOS GRANDE </t>
  </si>
  <si>
    <t>ZAFACON 13 GLS ABIERTO</t>
  </si>
  <si>
    <t>ZAFACON 3 GLS ABIERTO</t>
  </si>
  <si>
    <t>ASPIRADORA PEQUEÑA</t>
  </si>
  <si>
    <t>MESA PLASTICA DE 6 SILLAS PLEGABLE O FIJA BLANCA O CREMA</t>
  </si>
  <si>
    <t>PRESSTO MAQ LIMPIEZA EN SECO PREMIUM 300</t>
  </si>
  <si>
    <t>30345 PRESSTO ENTERPRISES, S.L.U.</t>
  </si>
  <si>
    <t>MESA DE PLANCHAR PR5006  (PLANCHA INCLU)</t>
  </si>
  <si>
    <t>LAVADORA INDUSTRIAL . MAQ A-22 E TC2 (22</t>
  </si>
  <si>
    <t>PRESSTO SECADORA  S-440</t>
  </si>
  <si>
    <t>PRESSTO EMBOLSADORA C/BASE EVOLUTION</t>
  </si>
  <si>
    <t>PRESSTO COMPRESOR MOD BRISA 310 220V</t>
  </si>
  <si>
    <t>FABRICACION LETRERO PRESSTO SP13</t>
  </si>
  <si>
    <t>76815 LIKECORP SRL</t>
  </si>
  <si>
    <t>INSTALACION LETRERO PRESSTO SP13</t>
  </si>
  <si>
    <t>UPS 1.5KVA, 120V, 60HZ</t>
  </si>
  <si>
    <t>75343 ACH CONTRATISTAS ELECTROMEC. SRL</t>
  </si>
  <si>
    <t>Plan Detallado: Iniciativa Pressto SC Terrenas MC33</t>
  </si>
  <si>
    <t>HORMIGON PULIDO</t>
  </si>
  <si>
    <t>22.01.2026</t>
  </si>
  <si>
    <t>ASISTIDO CARNES</t>
  </si>
  <si>
    <t xml:space="preserve">MARAZZI PISO ART ANTHRATICE 60X60CM </t>
  </si>
  <si>
    <t>PISO BAÑOS CLIENTES</t>
  </si>
  <si>
    <t>MARAZZI REVESTIMIENTO ART ANTHARCITE 60X60CM</t>
  </si>
  <si>
    <t>REVESTIMIENTO PAREDES BAÑOS</t>
  </si>
  <si>
    <t>MARAZZI REVESTIMIENTO PINCH WHITE 60X60CM</t>
  </si>
  <si>
    <t>MARAZZI PROGRESS ANTRACITE 60X60CM</t>
  </si>
  <si>
    <t>PISO BAÑOS CLIENTES GALERIA COMERCIAL</t>
  </si>
  <si>
    <t>MARAZZI MATERIKA OFF WHITE SPATULA 3D</t>
  </si>
  <si>
    <t>RAGNO CONCEPT GRIGIO</t>
  </si>
  <si>
    <t>REVESTIMIENTO PARED ESPEJO BAÑOS
CLIENTES GALERIA COMERCIAL</t>
  </si>
  <si>
    <t>P19</t>
  </si>
  <si>
    <t>P20</t>
  </si>
  <si>
    <t>P21</t>
  </si>
  <si>
    <t>Pendiente de compras</t>
  </si>
  <si>
    <t>Etapa</t>
  </si>
  <si>
    <t>Orden de compra</t>
  </si>
  <si>
    <t>Orden de compras</t>
  </si>
  <si>
    <t>AF01</t>
  </si>
  <si>
    <t>SALVA MAQUINA REBANADORA DE PAN TZ-45 VERTICAL</t>
  </si>
  <si>
    <t>33491 CHICAGO METALLIC BAKEWARE</t>
  </si>
  <si>
    <t>18.02.2026</t>
  </si>
  <si>
    <t>Sirena churchill MC01</t>
  </si>
  <si>
    <t>Vista cana SP13</t>
  </si>
  <si>
    <t>MESA CABEZAL VEGETALES C/ESTANTE G02.04</t>
  </si>
  <si>
    <t>MESA T/RAMPA VEGETALES G02.01</t>
  </si>
  <si>
    <t>MUEBLE RAMPA P/PAN 3NIV CROSS G03.13</t>
  </si>
  <si>
    <t>MUEBLE RAMPA P/PAN 3 NIV S/CROSS G03.11</t>
  </si>
  <si>
    <t>MUEBLE RAMPAP/ PAN C/VENTANA G03.12</t>
  </si>
  <si>
    <t>NEVERA SEMI MURAL 2.50 C/CROSS C02 INOX</t>
  </si>
  <si>
    <t>MESA DE REPOSTERIA SECA G03.10</t>
  </si>
  <si>
    <t>MUEBLE COM COFFE C/CROSS ISLA INOX 2.5</t>
  </si>
  <si>
    <t>MUEBLE NEUTRO ESCALONADO ISLA INOX</t>
  </si>
  <si>
    <t>NEVERA SEMI MURAL 1.25 C/CROSS C02 INOX</t>
  </si>
  <si>
    <t>MUEBLE ESQ. SEMI MURAL REF. C02 ISLA</t>
  </si>
  <si>
    <t>NEVERA SEMI MURAL 2.50 FRIO FORZADO C02</t>
  </si>
  <si>
    <t>NEVERA SEMI MURAL 1.25 FRIO FORZADO C02</t>
  </si>
  <si>
    <t>MUEBLE NEUTRO 1.25 P/VINOS A/I C/CROSS</t>
  </si>
  <si>
    <t>MESA COMBI REFRIG/ESTATES/CROSS FIAMBRE</t>
  </si>
  <si>
    <t>KIT VIDRIOS REPUESTOS NEVERAS IMS</t>
  </si>
  <si>
    <t>COUNTER SERVICIO AL CLIENTE G34.13</t>
  </si>
  <si>
    <t>77433 PIEDRA DE ARTE C R EIRL</t>
  </si>
  <si>
    <t>FABRICACION COLUMNAS</t>
  </si>
  <si>
    <t xml:space="preserve">SEÑALETICA DE PASILLOS </t>
  </si>
  <si>
    <t>MTS LINEAL FASCIA EN ANGULAR 1X1</t>
  </si>
  <si>
    <t>POSTES DE CAJA</t>
  </si>
  <si>
    <t>FABRICACION SENALETICA EN ALUMINIO (SERVICIO AL CLIENTE)</t>
  </si>
  <si>
    <t>FABRICACION SENALETICA EN ALUMINIO (VESTIDORES)</t>
  </si>
  <si>
    <t>FABRICACION SENALETICA EN ALUMINIO (BAÑOS)</t>
  </si>
  <si>
    <t xml:space="preserve">MTS LINEAL PATRON BULKHEAD </t>
  </si>
  <si>
    <t>LETRERO PANADERIA</t>
  </si>
  <si>
    <t>LETRERO DELI</t>
  </si>
  <si>
    <t>LETRERO CARNES</t>
  </si>
  <si>
    <t xml:space="preserve">15MTS LINEAL (40.5MTS2) REVESTIMIENTO INOX ISLA </t>
  </si>
  <si>
    <t>LETRERO TRASTIENDA PVC de 3mm Rotulado de 220+ 30  x 30 CM</t>
  </si>
  <si>
    <t>LETRERO TRASTIENDA PVC de 3mm Rotulado de 130 + 30 x 30  CM</t>
  </si>
  <si>
    <t>LETRERO TRASTIENDA PVC de 3mm Rotulado de 130  x 30  CM</t>
  </si>
  <si>
    <t>LETRERO TRASTIENDA PVC de 3mm Rotulado de 30 x 10  CM</t>
  </si>
  <si>
    <t>LETRERO TRASTIENDA PVC de 3mm Rotulado de 30 x 43  CM</t>
  </si>
  <si>
    <t>LISTON DE ALUMINIO C/CLICK COLOR WHITE OAK SMIL MADERA</t>
  </si>
  <si>
    <t>LETRERO GRACIAS POR COMPRAR EN SIRENA</t>
  </si>
  <si>
    <t>Sirena compacta Jarabacoa MC29</t>
  </si>
  <si>
    <t xml:space="preserve">LOCKERS CLIENTES C/ CODIGO DE BARRA </t>
  </si>
  <si>
    <t>TRANSPORTE LOCKERS CLIENTES</t>
  </si>
  <si>
    <t>LOCKERS COLABORADORES 12 PUERTAS C/PORTA CANDADO</t>
  </si>
  <si>
    <t>CERRADURA ELECTRONICA DE COMBINACION</t>
  </si>
  <si>
    <t xml:space="preserve">TRANSPORTE LOCKERS </t>
  </si>
  <si>
    <t>ARMADO LOCKERS</t>
  </si>
  <si>
    <t xml:space="preserve">MUEBLE FLORES INOX 1000X1500MM </t>
  </si>
  <si>
    <t>76505 TRAMERIAS Y SOL.DE ALMACENAJE TSA S</t>
  </si>
  <si>
    <t>Fecha estimada llegada marzo 2026</t>
  </si>
  <si>
    <t>ESTRUCTURA DE ALUMINIO Y VIDRIO</t>
  </si>
  <si>
    <t>Pendiente por definir</t>
  </si>
  <si>
    <t>Status 2</t>
  </si>
  <si>
    <t xml:space="preserve">Versión </t>
  </si>
  <si>
    <t>R3</t>
  </si>
  <si>
    <t>Referencia ppt</t>
  </si>
  <si>
    <t>NTCO011208</t>
  </si>
  <si>
    <t>PISO TERRAZO</t>
  </si>
  <si>
    <t>MARAZZI SISTEM S SOLID PELTRO BOCC - FRESCO</t>
  </si>
  <si>
    <t>Baños Clientes- Piso Baños de Clientes/empleados. 
Pendiente validar cerámica Landini</t>
  </si>
  <si>
    <t>02.07.2025</t>
  </si>
  <si>
    <t>AREAS ASISTIDO</t>
  </si>
  <si>
    <t>MARAZZI PISO PROGRESS ANTHRACITE 60X60 - BAÑOS</t>
  </si>
  <si>
    <t>PISO BAÑO</t>
  </si>
  <si>
    <t>MARAZZI MATERIKA OFF WHITE SPATULA 3D - BAÑOS</t>
  </si>
  <si>
    <t>REVESTIMIENTO MARAZZI GRIGIO SAT MNDA - BAÑOS</t>
  </si>
  <si>
    <t>PAREDES BAÑOS</t>
  </si>
  <si>
    <t>13.11.2025</t>
  </si>
  <si>
    <t>Las Americas</t>
  </si>
  <si>
    <t>11.04.2025</t>
  </si>
  <si>
    <t xml:space="preserve">TORIBIO MONES </t>
  </si>
  <si>
    <t>Inventario AF01</t>
  </si>
  <si>
    <t>23.06.2025</t>
  </si>
  <si>
    <t>DUSSICH SERVICES</t>
  </si>
  <si>
    <t>Equipos mecánicos</t>
  </si>
  <si>
    <t>10.07.2025</t>
  </si>
  <si>
    <t>14.11.2025</t>
  </si>
  <si>
    <t>22.04.2025</t>
  </si>
  <si>
    <t>05.11.2025</t>
  </si>
  <si>
    <t>ARNEG ITALIA</t>
  </si>
  <si>
    <t>26.06.2025</t>
  </si>
  <si>
    <t>NITROX SEMI MURAL REFRIGERADO 2 NIVELES (B726) 2480 REMOTO CO2 PANADERIA</t>
  </si>
  <si>
    <t>11.02.2025</t>
  </si>
  <si>
    <t>IMS-diseño Landini</t>
  </si>
  <si>
    <t>BLUTCHER BLOCK REFRIGERADO CO2 1240 DELI</t>
  </si>
  <si>
    <t>NITROX COMBI COFFEE 2480 CON CROSS REFRIGERADO 1875 REMOTO CO2 CAFETERIA</t>
  </si>
  <si>
    <t>NITROX SEMI MURAL REFRIGERADO 2 NIVELES (B726) 2480 REMOTO CO2 DELI</t>
  </si>
  <si>
    <t>NITROX SEMI MURAL REFRIGERADO 2 NIVELES (B726) 1240 REMOTO CO2 DELI</t>
  </si>
  <si>
    <t>NITROX ESQUINERO SEMI MURAL REFRIG. FF B726 REMOTO CO2 DELI</t>
  </si>
  <si>
    <t>NITROX FRIO FORZADO 2480 REMOTO CO2 DELI</t>
  </si>
  <si>
    <t>NITROX FRIO FORZADO 1240 REMOTO CO2 DELI</t>
  </si>
  <si>
    <t>BOX RAIL 7 BR-K-LEG-7</t>
  </si>
  <si>
    <t>BUMPER/CARTSTOP BOX RAIL 94 CSB-90</t>
  </si>
  <si>
    <t>BUMPER/CARTSTOP BOX RAIL 90 CSB-90</t>
  </si>
  <si>
    <t>BUMPERS P/CARRITO DE SM RE2 12</t>
  </si>
  <si>
    <t>BUMPER DE ACERO INOX CSGR-V2-C-CROME-KIT</t>
  </si>
  <si>
    <t>31337 :MCCUE CORPORATION</t>
  </si>
  <si>
    <t>BUMPER DE ACERO INOX CSGR-V2-E-CROME-KIT</t>
  </si>
  <si>
    <t>31334 :MCCUE CORPORATION</t>
  </si>
  <si>
    <t>BUMPER DE ACERO INOX CSGR-V2-M-CROME-KIT</t>
  </si>
  <si>
    <t>BUMPER DE ACERO INOXIDABLE CSSSR-2A</t>
  </si>
  <si>
    <t>BUMPER CSSSR-CORNER-90</t>
  </si>
  <si>
    <t>31338 :MCCUE CORPORATION</t>
  </si>
  <si>
    <t>11.11.2024</t>
  </si>
  <si>
    <t>NITROX NEUTRO 1240 CON CROSS Accesorio dos niveles para vinos DELI</t>
  </si>
  <si>
    <t>SALVA MAQUINA REBANADORA DE PAN HORIZONTAL</t>
  </si>
  <si>
    <t>CHICAGO METALLIC</t>
  </si>
  <si>
    <t>NITROX NEUTRO 1240 1000X452 RAMPA DE MADERA RANURADA TRES NIVELES 
PANADERIA</t>
  </si>
  <si>
    <t>NITROX NEUTRO 1240 1000X452 N SIN CROSS PANADERIA</t>
  </si>
  <si>
    <t>NITROX NEUTRO 1240 1000X452 RAMPA LISA DE FENOLICO MULTILAMINADO
PANADERIA</t>
  </si>
  <si>
    <t>NITROX NEUTRO 620 1000X452 CON ESPACIO DE GUARDADO PANADERIA</t>
  </si>
  <si>
    <t>MESA RECTANGULAR PARA PANADERIA DOS NIVELES / ESTANTES INCLINADOS 1,20 X 2 mts PANADERIA</t>
  </si>
  <si>
    <t>MUEBLE NEUTRO 1.25 C/GABETA ISLA INOX</t>
  </si>
  <si>
    <t xml:space="preserve">MODULO ESQUINA F &amp; V , INCLUYE BASE TIPO BATEA EN FENOLICO </t>
  </si>
  <si>
    <t xml:space="preserve">MODULO INCLINADO F &amp; V RAMPA INCLINADA PARA CAJONES </t>
  </si>
  <si>
    <t>06.02.2025</t>
  </si>
  <si>
    <t>12.02.2025</t>
  </si>
  <si>
    <t xml:space="preserve">Lockers colaboradores </t>
  </si>
  <si>
    <t>FAB COUNTER ATEN AL CLIENTE 64X180X1.20</t>
  </si>
  <si>
    <t>FAB COUNTER SERV 64X180X1.20 CM</t>
  </si>
  <si>
    <t>14.04.2025</t>
  </si>
  <si>
    <t>LOCKERS 12 PUERTAS 16X40X75 C/MALLA</t>
  </si>
  <si>
    <t>TRANSPALETA ELECTRICA MODELO EPL185</t>
  </si>
  <si>
    <t xml:space="preserve">MUEBLE PLANTA Y FLORES G01.02 </t>
  </si>
  <si>
    <t>Imola Retail- Landini</t>
  </si>
  <si>
    <t>MUEBLE LOCKER 15 PUERTAS FENOLICO C/CERRADURA ELECTRONICA</t>
  </si>
  <si>
    <t>MUEBLE LOCKER 3 PUERTAS FENOLICO C/CERRADURA ELECTRONICA</t>
  </si>
  <si>
    <t>MUEBLE LOCKER 9 PUERTAS FENOLICO C/CERRADURA ELECTRONICA</t>
  </si>
  <si>
    <t>MOBILIARIO SERVICIO AL CLIENTE -LANDINI</t>
  </si>
  <si>
    <t>Mobiliario servicio al cliente- Landini/Epiphany SRL</t>
  </si>
  <si>
    <t>Diseño Landini- Las Américas</t>
  </si>
  <si>
    <t>13.12.2024</t>
  </si>
  <si>
    <t>Las Américas</t>
  </si>
  <si>
    <t>R2</t>
  </si>
  <si>
    <t>Etapa de Compra</t>
  </si>
  <si>
    <t>EQUIPE REVEST EVOLUTION BLANCO 5X20</t>
  </si>
  <si>
    <t>Etapa 1 - IR</t>
  </si>
  <si>
    <t>AREA ASISTIDO CARNE</t>
  </si>
  <si>
    <t xml:space="preserve">EQUIPOS Y MATERIALES </t>
  </si>
  <si>
    <t>EQUIPE REVEST EVOLUTION BLANCO 7.5X15</t>
  </si>
  <si>
    <t xml:space="preserve">AREA ASISTIDO DELI. No aplica. </t>
  </si>
  <si>
    <t>REVESTIMIENTO MARAZZI MATERIKA OFF WHITE SPATULA 3D</t>
  </si>
  <si>
    <t>Revestimiento Baños Clientes/empleados
(Detrás Lavamanos). Pendiente de validar</t>
  </si>
  <si>
    <t>MARAZZI PISO PROGRESS ANTHRACITE 60X60</t>
  </si>
  <si>
    <t>MARAZZI SISTEM S GRAFITTE NAT. 60X60</t>
  </si>
  <si>
    <t xml:space="preserve">No Aplica. Cemento Pulido </t>
  </si>
  <si>
    <t>MARAZZI SISTEM S PELTRO BOCC</t>
  </si>
  <si>
    <t>MARAZZI SISTEM S PELTRO NAT 30X60</t>
  </si>
  <si>
    <t>MARAZZI SISTEM S PELTRO NAT 60X60</t>
  </si>
  <si>
    <t>REVESTIMIENTO MARAZZI GRIGIO SAT MNDA</t>
  </si>
  <si>
    <t>Baños clientes. No Aplica.
100% Landini</t>
  </si>
  <si>
    <t>AQUATEAM DOMINICANA</t>
  </si>
  <si>
    <t xml:space="preserve">Extintores </t>
  </si>
  <si>
    <t>San Isidro</t>
  </si>
  <si>
    <t>MC05</t>
  </si>
  <si>
    <t>16.01.2025</t>
  </si>
  <si>
    <t>REJILLAS EN ACERO INOXIDABLE</t>
  </si>
  <si>
    <t>Rejillas</t>
  </si>
  <si>
    <t>GENERADOR ELECTRICO 500KW, CATERPILLAR, MODELO: C13 ATAAC</t>
  </si>
  <si>
    <t>San Isidro. IMCA. Cot. No. GF15-25</t>
  </si>
  <si>
    <t>BATERIA 12VDC (GRSM)</t>
  </si>
  <si>
    <t xml:space="preserve">Ups e Inversores </t>
  </si>
  <si>
    <t>GABINETES (GRSM)</t>
  </si>
  <si>
    <t>ONDA SENO INVERSOR QUASI-SENOIDAL 3.5KW</t>
  </si>
  <si>
    <t>RACK METALICO</t>
  </si>
  <si>
    <t>UPS 10KVA TRUE ONLINE INTERPID GALLEON</t>
  </si>
  <si>
    <t>AIRE ACONDICIONADO TIPO PAQUETE DE 25 TON</t>
  </si>
  <si>
    <t>Infrico -Las Américas</t>
  </si>
  <si>
    <t>Validar con Yaritza</t>
  </si>
  <si>
    <t xml:space="preserve">Sistema de extración e inyección </t>
  </si>
  <si>
    <t>CONSTRUCCION E INST. DUCTOS EXTRACCION</t>
  </si>
  <si>
    <t>INST. CAMPANA Y SUMINISTRO MATERIALES</t>
  </si>
  <si>
    <t>INST. EQUIPOS Y SUMINISTRO MATERIALES</t>
  </si>
  <si>
    <t>INYECTOR AIRE 6,000CFM</t>
  </si>
  <si>
    <t>ANGULAR DE PISO D=120</t>
  </si>
  <si>
    <t xml:space="preserve">Paneles, Puertas, FRP, Diamond Plate </t>
  </si>
  <si>
    <t>ANGULO INTERIOR DE TECHO D=120</t>
  </si>
  <si>
    <t>BOTE DE ESCOMBROS</t>
  </si>
  <si>
    <t>CORTINA FRIGORIFICA PLASTICA 1200 X 2100</t>
  </si>
  <si>
    <t>DESINTALACION DE PANELES</t>
  </si>
  <si>
    <t>DESINTALACION DE PUERTAS FRIGORIFICAS</t>
  </si>
  <si>
    <t>EQUIPO PARA INSTALACION DE PANELES</t>
  </si>
  <si>
    <t>EQUIPOS PARA DESINTALACION</t>
  </si>
  <si>
    <t>ESQUINEROS VERT. EXTERIOR D=200</t>
  </si>
  <si>
    <t>ESQUINEROSANGULO INTERIOR DE TECHO D=120</t>
  </si>
  <si>
    <t>INSTALACION DE CORTINA PLASTICAS</t>
  </si>
  <si>
    <t>INSTALACION DE PANELES</t>
  </si>
  <si>
    <t>INSTALACION DE PUERTAS CORREDERA</t>
  </si>
  <si>
    <t>INSTALACION DE PUERTAS PIVOTANTE</t>
  </si>
  <si>
    <t>INSTALACION ESPUMA RIGIDA</t>
  </si>
  <si>
    <t>INSTALACION REMATERIA</t>
  </si>
  <si>
    <t>MOVIMIENTO INTERNO MATERIALES</t>
  </si>
  <si>
    <t>PANEL SANDWICH FRIGORIFICO 100 MM PIR</t>
  </si>
  <si>
    <t>PANEL SANDWICH FRIGORIFICO 80 MM PIR</t>
  </si>
  <si>
    <t>PERFIL SOPORTE PANELES FRIG</t>
  </si>
  <si>
    <t>PLANCHA AISLANTE ESPUMA PIR 50 MM</t>
  </si>
  <si>
    <t>PROYECTO BARRA ROSCADA 3/8 X 6</t>
  </si>
  <si>
    <t>PROYECTO CUBRE TUERCAS DE PVC BLANCO JPN</t>
  </si>
  <si>
    <t>PUERTA PIVOTANTE 1200X2100 CONSERVACION</t>
  </si>
  <si>
    <t>PUERTAS CORREDERA 1200X2100 CONGELACION</t>
  </si>
  <si>
    <t>PUERTAS CORREDERA 1200X2100 CONSERVACION</t>
  </si>
  <si>
    <t>SUMINISTRO E INSTA VARRERA</t>
  </si>
  <si>
    <t>TRANSPORTE Y FLETE</t>
  </si>
  <si>
    <t>SUMINISTRO E INST PLANCHA FRP/AI/REVESTIMIENTO/ DIAMOND PLATE</t>
  </si>
  <si>
    <t>SUMINISTRO  E INSTALACION REVESTIMIENTO ACERO</t>
  </si>
  <si>
    <t>SUMINISTRO  E INSTALACION PLANCHA FRP</t>
  </si>
  <si>
    <t>CENTRAL DE FRIO ALTA Y MEDIA TEMPERATURA Y EVAPORADORES ARNEG CO2</t>
  </si>
  <si>
    <t>Arneg-Las Américas</t>
  </si>
  <si>
    <t>35392 INTARCON</t>
  </si>
  <si>
    <t>FARCO EXHIBIDOR 12 PC UR-12GL NG</t>
  </si>
  <si>
    <t>Nevera farco, reposteria</t>
  </si>
  <si>
    <t>CAMARAS WALK IN COOLER 3000X2600X2720mm</t>
  </si>
  <si>
    <t>Walk in cooler-Arneg</t>
  </si>
  <si>
    <t>ARNEG</t>
  </si>
  <si>
    <t xml:space="preserve">Neveras de ante caja </t>
  </si>
  <si>
    <t xml:space="preserve">Mesa refrigerada </t>
  </si>
  <si>
    <t>15.01.2025</t>
  </si>
  <si>
    <t xml:space="preserve">Tope marmolito para Mesa refrigerada </t>
  </si>
  <si>
    <t>KOGUI VALVULA DE EXPANSION PARA VITRINA</t>
  </si>
  <si>
    <t xml:space="preserve">Nevera de carne aistido </t>
  </si>
  <si>
    <t>35504 WESTON SAS</t>
  </si>
  <si>
    <t>NEVERA MURAL BEBIDA EPTA 3P + LATERALES</t>
  </si>
  <si>
    <t xml:space="preserve">Nevera de bebidas </t>
  </si>
  <si>
    <t>34185 EPTA CHILE S P A</t>
  </si>
  <si>
    <t>NEVERA P/CARNE COMBINADA KOGUI 2.50MTS</t>
  </si>
  <si>
    <t>No aplica. Nevera formato Landini</t>
  </si>
  <si>
    <t>EQ002- NEVERA LISBONA 2 LF 2C 85H205 L3750 (FRUTAS Y VEGETALES) CO2</t>
  </si>
  <si>
    <t>17.12.2024</t>
  </si>
  <si>
    <t>Arneg- diseño Landini</t>
  </si>
  <si>
    <t>LATERAL CIEGO + ESPEJO</t>
  </si>
  <si>
    <t>EQ003- NEVERA SANTIAGO 2 LF 85H205 L2500 (CARNES) CO2</t>
  </si>
  <si>
    <t>EQ003- NEVERA SANTIAGO 2 LF 85H205 L3750 (CARNES) CO2</t>
  </si>
  <si>
    <t>LATERAL INTERMEDIO</t>
  </si>
  <si>
    <t>EQ004- NEVERA ASTANA P H205 L1562 (2P) (CARNES CONG.) CO2</t>
  </si>
  <si>
    <t>EQ004- NEVERA ASTANA P H205 L2343 (3P) (CARNES CONG) CO2</t>
  </si>
  <si>
    <t>LATERAL CIEGO</t>
  </si>
  <si>
    <t>EQ005- NEVERA ASTANA P H205 L1562 (2P) (PESCADOS CONG) CO2</t>
  </si>
  <si>
    <t>Se agrega 1 und según plano</t>
  </si>
  <si>
    <t>EQ009- NEVERA VELDEN LX 180 H125 L3750 (CARNES) CO2</t>
  </si>
  <si>
    <t>Se elimina. No está en plano</t>
  </si>
  <si>
    <t>LATERAL PANORAMICO</t>
  </si>
  <si>
    <t>EQ007- NEVERA CARNES ASISTIDA KORINTHOS 3 LX L2500 CO2</t>
  </si>
  <si>
    <t xml:space="preserve">LATERAL PANORAMICO </t>
  </si>
  <si>
    <t>EQ008- NEVERA AMBURGO BT 180 G6 L3750 (BUNKER FROZEN) CO2</t>
  </si>
  <si>
    <t xml:space="preserve">EQ006- NEVERA MEGA 2 HOT L2000 (GRAB N GO ) CO2 </t>
  </si>
  <si>
    <t>Se elimina. Se compra a IMS</t>
  </si>
  <si>
    <t xml:space="preserve">Bumpers trastienda </t>
  </si>
  <si>
    <t>BUMPER DE ACERO INOX CSGR-59-CHROME</t>
  </si>
  <si>
    <t>31335 :MCCUE CORPORATION</t>
  </si>
  <si>
    <t>ESTANTERIA 4 NIVELES1065X500MM (GRSM)</t>
  </si>
  <si>
    <t>DISEÑO DEL FRIO ALIMENTARIO CO2</t>
  </si>
  <si>
    <t>Empresa chilena</t>
  </si>
  <si>
    <t>Pendiente validar contratista</t>
  </si>
  <si>
    <t>DESINTALACION DE PUERTAS BATIENTES</t>
  </si>
  <si>
    <t>INSTALACION DE PUERTAS BATIENTES</t>
  </si>
  <si>
    <t xml:space="preserve">PUERTAS BATIENTES - 10 Chase Door </t>
  </si>
  <si>
    <t>EQUIPOS DE SEGURIDAD</t>
  </si>
  <si>
    <t>Monto suministrado por Ayeisa. Validar con el area correspondiente.</t>
  </si>
  <si>
    <t>15.01.2024</t>
  </si>
  <si>
    <t xml:space="preserve">PUERTA BOVEDA CLASE I SENTRY O CAJA FUERTE ESPECIAL </t>
  </si>
  <si>
    <t>Carro de carne acero inox</t>
  </si>
  <si>
    <t>Fregadero acero inox</t>
  </si>
  <si>
    <t>Lavamanos acero inox</t>
  </si>
  <si>
    <t>Mesas acero inox</t>
  </si>
  <si>
    <t xml:space="preserve">MESA DE TRABAJO MURAL CON FREGADERO </t>
  </si>
  <si>
    <t>Utensilios de Cocina</t>
  </si>
  <si>
    <t>UTECO  SRL</t>
  </si>
  <si>
    <t>BANDEJA B/M FULL 12X20X2.5" A/I.</t>
  </si>
  <si>
    <t xml:space="preserve">Horno Rational </t>
  </si>
  <si>
    <t>76610 CARIBBEAN COPACKERS SODFUM</t>
  </si>
  <si>
    <t>TOSCA</t>
  </si>
  <si>
    <t xml:space="preserve">Equipos de Carniceria </t>
  </si>
  <si>
    <t>75272 RENT A EQUIPOS MUESES</t>
  </si>
  <si>
    <t>FLUKE TERMOMETRO LASER-30A650C 62MAX+12</t>
  </si>
  <si>
    <t>Termómetro</t>
  </si>
  <si>
    <t>UTIHOTEL</t>
  </si>
  <si>
    <t>HORNO RATIONAL ICP 101 (10 BANDEJAS)</t>
  </si>
  <si>
    <t>Microonda</t>
  </si>
  <si>
    <t>ALMACENES UNIDOS</t>
  </si>
  <si>
    <t xml:space="preserve">75272 RENT A EQUIPOS MUESES, </t>
  </si>
  <si>
    <t>PEDAL NEUMATICO 6 PIES</t>
  </si>
  <si>
    <t>pedal neumatico</t>
  </si>
  <si>
    <t xml:space="preserve">LA CASA DEL CAMION </t>
  </si>
  <si>
    <t xml:space="preserve">Neveras nuevas del deli </t>
  </si>
  <si>
    <t>Bandeja gastronomica</t>
  </si>
  <si>
    <t xml:space="preserve">SANITIZADOR CUCHILLO </t>
  </si>
  <si>
    <t>TABLA P/CORTE 15X20X1/2" VERDE (57361504</t>
  </si>
  <si>
    <t xml:space="preserve">UTENCILIOS DE COCINA </t>
  </si>
  <si>
    <t>Utensiilios de cocina</t>
  </si>
  <si>
    <t xml:space="preserve">UTENCILIOS DELY  </t>
  </si>
  <si>
    <t xml:space="preserve">Rapeadora </t>
  </si>
  <si>
    <t xml:space="preserve">INSTITUCIONALES </t>
  </si>
  <si>
    <t>CANASTO PLEGABLE 60X40X11.3 RPC6411</t>
  </si>
  <si>
    <t>Canastos frutas y Vegetales</t>
  </si>
  <si>
    <t>Utensilios Carniceria</t>
  </si>
  <si>
    <t>HOBART REBANADORA HD 13 HS6-1 A/I 120V</t>
  </si>
  <si>
    <t>CAMARA FERMENTACION 879856SP 16 CARROS</t>
  </si>
  <si>
    <t>Barahona MC24. OC 4511723328</t>
  </si>
  <si>
    <t>75113 EQUIPAN SRL</t>
  </si>
  <si>
    <t>CARRO P/ HORNO ROT 15 NIVELES</t>
  </si>
  <si>
    <t>Carro para horno</t>
  </si>
  <si>
    <t>INDUSTRIAL FERRETERA</t>
  </si>
  <si>
    <t>CARROS P/HORNO ROT 30 NIVELES</t>
  </si>
  <si>
    <t>CONTROL PANTALLA PARA ST-200</t>
  </si>
  <si>
    <t xml:space="preserve">Horno Rotor </t>
  </si>
  <si>
    <t>EQUIPAN SRL</t>
  </si>
  <si>
    <t>HORNO ROTOR FOX LFRC-15T LOGIUDICE</t>
  </si>
  <si>
    <t>Horno Rotor Equipan -Landini</t>
  </si>
  <si>
    <t>HORNO ROTOR LOGIUDICE FORNI LFRNK 8080</t>
  </si>
  <si>
    <t>Las Américas. OC 4512369576</t>
  </si>
  <si>
    <t xml:space="preserve">molino Rallador </t>
  </si>
  <si>
    <t>DISPENSADOR  P/FUNDA  PEDESTAL PMO-DR</t>
  </si>
  <si>
    <t>DISPENSADORES PLAS P/ ESPECIAS PTG</t>
  </si>
  <si>
    <t>MANEJO DE DISPENSADORES</t>
  </si>
  <si>
    <t>MUEBLE ESCALONADO FLORES MF2 ST3S00601C</t>
  </si>
  <si>
    <t>Mueble de planta y flores</t>
  </si>
  <si>
    <t>CAYUGA</t>
  </si>
  <si>
    <t>SET DE MESA 3/1 P/FLORES MF3 TBST01601F</t>
  </si>
  <si>
    <t>SPRING ROPE TY-00031</t>
  </si>
  <si>
    <t xml:space="preserve">BALANZA PARA FRUTA Y VEGETALES </t>
  </si>
  <si>
    <t>FOB BUENOS AIRES ARGENTINA</t>
  </si>
  <si>
    <t xml:space="preserve">MUEBLE PLANTA Y FLORES </t>
  </si>
  <si>
    <t>GONDOLAS DE TIENDA VERSION LANDINI SC BONAO</t>
  </si>
  <si>
    <t>Imola Retail- Landini-SC Bonao</t>
  </si>
  <si>
    <t>EPIFHANY</t>
  </si>
  <si>
    <t>FAB.COUNTER SERV VESTIDOR 60X1.20X105 CM</t>
  </si>
  <si>
    <t xml:space="preserve">Counter vestidores </t>
  </si>
  <si>
    <t>checkouts Caunter</t>
  </si>
  <si>
    <t>CONSTRUCION E INST DE PORTICO DE CAJA</t>
  </si>
  <si>
    <t xml:space="preserve">Portico de Caja </t>
  </si>
  <si>
    <t>CONTRUCCION DE BANDEJA P/CABLEADO DEL PORTICO</t>
  </si>
  <si>
    <t>Formato Landini.</t>
  </si>
  <si>
    <t>REVESTIMIENTO DE PORTICO EN ACM</t>
  </si>
  <si>
    <t xml:space="preserve">TRANSPORTE E INSTALACION </t>
  </si>
  <si>
    <t>CONFECCION E INST. BASE P/MONITOR</t>
  </si>
  <si>
    <t>Base monitor portico</t>
  </si>
  <si>
    <t>WINCO TRAMERIA 4NIV 24X36X72 EPOXICA</t>
  </si>
  <si>
    <t>Tramerias sirena Go</t>
  </si>
  <si>
    <t>EQUIPOS SIRENA GO</t>
  </si>
  <si>
    <t>FABRICACION DE TOTEM 3.5MTS X 12MTS</t>
  </si>
  <si>
    <t xml:space="preserve">ISOTIPO FACHADA </t>
  </si>
  <si>
    <t xml:space="preserve">LETRERO DE PEDESTAL </t>
  </si>
  <si>
    <t>LOGOTIPO PRIMARIO 8.4MTS</t>
  </si>
  <si>
    <t>TOTEMS DE DISCAPACIDAD</t>
  </si>
  <si>
    <t>TOTEMS DE ENTRADA</t>
  </si>
  <si>
    <t>TOTEMS DE MOTORES</t>
  </si>
  <si>
    <t>TOTEMS DE SALIDA</t>
  </si>
  <si>
    <t>Columna3</t>
  </si>
  <si>
    <t>Columna4</t>
  </si>
  <si>
    <t>Columna5</t>
  </si>
  <si>
    <t>Columna6</t>
  </si>
  <si>
    <t>Columna7</t>
  </si>
  <si>
    <t>R1</t>
  </si>
  <si>
    <t>Etiquetas de columna</t>
  </si>
  <si>
    <t>Total general</t>
  </si>
  <si>
    <t>Suma de Ppto. Orden Interna [USD]</t>
  </si>
  <si>
    <t>Etiquetas de fila</t>
  </si>
  <si>
    <t>6.07 Otros sum e inst Tesoreria</t>
  </si>
  <si>
    <t>Agrupados</t>
  </si>
  <si>
    <t>7.00 Equipamiento Producción</t>
  </si>
  <si>
    <t>IR</t>
  </si>
  <si>
    <t>PD</t>
  </si>
  <si>
    <t>PD  Rev 18/02</t>
  </si>
  <si>
    <t>Aumento metraje revestimientos baños y áreas asistido. Version 18/02 ajusta cantidad a insumos actualizados enviados por diseño</t>
  </si>
  <si>
    <t>Tienda espejo vista cana a solicitud de Daniel Vicioso, considerando que el presupuesto de MC01 es de menor monto.</t>
  </si>
  <si>
    <t>Se negocia precio instalación bomba SCI de US$14,785 a US$10,000 por compra de volumen.</t>
  </si>
  <si>
    <t>Se incluye el costo del muro de cortina de la puerta automática, anteriormente contemplado en obra civil.</t>
  </si>
  <si>
    <t>Precio unitario de liquidación actualizado en sistema de los paquetes de toneladas de AA</t>
  </si>
  <si>
    <t>Tienda espejo MC05 Autopista Duarte</t>
  </si>
  <si>
    <t>Neveras liquidaron a un 12%. Anteriormente tenían estimado un 25%.</t>
  </si>
  <si>
    <t>Costo bumpers actualizado según insumo enviado por diseño. 42% liquidación tienda San Juan MC31</t>
  </si>
  <si>
    <t>Tienda espejo SC Nagua MC26</t>
  </si>
  <si>
    <t>25% descuento negociado hornos rational por compra paquete</t>
  </si>
  <si>
    <t>52% liquidacion mobiliarios IMS Vista cana</t>
  </si>
  <si>
    <t>Se incluye en presupuesto los retrobancos isla. 52% liquidacion mobiliarios IMS Vista cana</t>
  </si>
  <si>
    <t>En I+R se contempló costo góndolas tienda espejo Bonao. En PD precio actualizado propuesta final IMOLA RETAIL .</t>
  </si>
  <si>
    <t>Se eliminaron los pórticos según diseño landini. Reducción de 12 antecajas a 8 según plano tienda.</t>
  </si>
  <si>
    <t>En I+R se contempló 3MM en tramerias almacen. En PD se contempla la reutilización de las tiendas existentes.</t>
  </si>
  <si>
    <t>04.03.2026</t>
  </si>
  <si>
    <t>Muebles flores de precio IMOLA a precio proveedor local, diseño aprobado para churchill. Se ajustan los lockers según insumos</t>
  </si>
  <si>
    <t>Se incluyeron los mobiliarios FF/VV a un 52% liquidacion IMS Vista cana</t>
  </si>
  <si>
    <t>Comentarios</t>
  </si>
  <si>
    <t>Comprometido</t>
  </si>
  <si>
    <t>Stock AF01</t>
  </si>
  <si>
    <t>Etapa 1 -D/IR</t>
  </si>
  <si>
    <t>Etapa 2 -D/IR</t>
  </si>
  <si>
    <t>Real</t>
  </si>
  <si>
    <t>Planos firmados. En proceso de producción</t>
  </si>
  <si>
    <t xml:space="preserve">REBANADORA PAN VERTICAL </t>
  </si>
  <si>
    <t>35763 SALVA INDUSTRIAL S.L.U.</t>
  </si>
  <si>
    <t>15.01.2026</t>
  </si>
  <si>
    <t>10.05.2026</t>
  </si>
  <si>
    <t>35655 IMOLA RETAIL SOLUTIONS S.R.L</t>
  </si>
  <si>
    <t>06.01.2026</t>
  </si>
  <si>
    <t>MUEBLE ESPECIERO</t>
  </si>
  <si>
    <t>BUMPERS AREA TRASTIENDA</t>
  </si>
  <si>
    <t>31332 MCCUE CORPORATION</t>
  </si>
  <si>
    <t>23.04.2026</t>
  </si>
  <si>
    <t>30.05.2026</t>
  </si>
  <si>
    <t>19.05.2026</t>
  </si>
  <si>
    <t>UPS E INVERSORES</t>
  </si>
  <si>
    <t>20.05.2026</t>
  </si>
  <si>
    <t>UPS 10KVA TRUE ONLINE INTREPID TOWER</t>
  </si>
  <si>
    <t>GABINETE METALICO P/48 BATERIAS</t>
  </si>
  <si>
    <t>INVERSOR 6.5KVA</t>
  </si>
  <si>
    <t>BATERIAS</t>
  </si>
  <si>
    <t>SUMINISTRO EXTRACTOR CENTRIFUGO</t>
  </si>
  <si>
    <t>BOX RAIL 7 BR-K-LEG-7 (AREA TRASTIENDA)</t>
  </si>
  <si>
    <t>BUMPER/CARTSTOP BOX RAIL CSBC (AREA TRASTIENDA)</t>
  </si>
  <si>
    <t>BUMPER/CARTSTOP BOX RAIL 90 CSB-90 (AREA TRASTIENDA)</t>
  </si>
  <si>
    <t>BUMPER ACERO INOX CSB-94 (AREA TRASTIENDA)</t>
  </si>
  <si>
    <t>BUMPER/CARTSTOP BOX RAIL END CAP CSBE-00 (AREA TRASTIENDA)</t>
  </si>
  <si>
    <t>BUMPER DE ACERO INOXIDABLE CSSSR-4A (AREA TRASTIENDA)</t>
  </si>
  <si>
    <t>FABRICACION E INSTALACION BUMPERS INOX (SALA DE VENTAS BR-01)</t>
  </si>
  <si>
    <t>INSTALACION BUMPERS (AREA TRASTIENDA BR-02)</t>
  </si>
  <si>
    <t>FABRICACION E INSTALACION BUMPERS INOX (SALA DE VENTAS BR-03)</t>
  </si>
  <si>
    <t>77133 MUÑOZ MEJIA SERVICIOS INDUSTRIALES</t>
  </si>
  <si>
    <t>75052 IMPORTADORA DOPEL SRL</t>
  </si>
  <si>
    <t>75711 LENYIRUB S R L</t>
  </si>
  <si>
    <t>76774 KAPASES EXCELLENT SERVICES SRL</t>
  </si>
  <si>
    <t xml:space="preserve">LUMINARIAS </t>
  </si>
  <si>
    <t>35820 CORPEMC ELECTRIC MIAMI INC</t>
  </si>
  <si>
    <t>09.06.2026</t>
  </si>
  <si>
    <t>OC pendiente de aprobación</t>
  </si>
  <si>
    <t xml:space="preserve">MURO DE CORTINA, PUERTA AUTOMATICA </t>
  </si>
  <si>
    <t>77463 SRAD PROYECTOS &amp; SERVICIOS SRL</t>
  </si>
  <si>
    <t>28.05.2026</t>
  </si>
  <si>
    <r>
      <t>Proyecto:</t>
    </r>
    <r>
      <rPr>
        <u/>
        <sz val="11"/>
        <rFont val="Calibri"/>
        <family val="2"/>
      </rPr>
      <t xml:space="preserve">                     </t>
    </r>
  </si>
  <si>
    <t>PANELES, PUERTAS Y FRP</t>
  </si>
  <si>
    <t>01.06.2026</t>
  </si>
  <si>
    <t>17.06.2026</t>
  </si>
  <si>
    <t>25.06.2026</t>
  </si>
  <si>
    <t>PANEL SANDWICH FRIGORIFICO 150 MM PIR</t>
  </si>
  <si>
    <t>ANGULAR INTERIOR DE PISO</t>
  </si>
  <si>
    <t>ANGULO INTERNO DE TECHO</t>
  </si>
  <si>
    <t>ANGULAR INTERIOR/PISO TECNICO</t>
  </si>
  <si>
    <t>REMATERIA FRIGORIFICO</t>
  </si>
  <si>
    <t>REMATERIA FRIGORIFICO ESQUINERO</t>
  </si>
  <si>
    <t>REMATERIA FRIGORIFICO CHAPA PLANA</t>
  </si>
  <si>
    <t>CUBRE TUERCAS PVC BLANCO</t>
  </si>
  <si>
    <t>INSTALACION DE REMATERIA FRIGORIFICO</t>
  </si>
  <si>
    <t>INSTALACION PISO ESPUMA</t>
  </si>
  <si>
    <t>SUM E INST. BARRERA DE VAPOR</t>
  </si>
  <si>
    <t>TRANSPORTE Y FLETE DE MATERIALES</t>
  </si>
  <si>
    <t>EQUIPOS INSTALACION</t>
  </si>
  <si>
    <t>INSTALACION PANELES</t>
  </si>
  <si>
    <t>SUM E INST. DIAMOND PLATE DE PAREDES</t>
  </si>
  <si>
    <t>SUM E INST. FRP DE PAREDES</t>
  </si>
  <si>
    <t>PUERTA SECCIONAL - DIM 2,500 L X 2,500</t>
  </si>
  <si>
    <t>ABRIGO RETRACTIL-SELLOS -3,400 L X 3,40</t>
  </si>
  <si>
    <t>INSTALACION PUERTAS SECCIONALES</t>
  </si>
  <si>
    <t>INSTALACION ABRIGO ABATIBLE</t>
  </si>
  <si>
    <t>PUERTA CORREDERA CONSERVACION 1.4X2.2</t>
  </si>
  <si>
    <t>PUERTAS CORREDERA CONGELACION 1.4X2.2</t>
  </si>
  <si>
    <t>PUERTAS PIVOTANTE CONSERVACION 1.3X2.2</t>
  </si>
  <si>
    <t>PUERTAS VAIVEN 2 HOJAS 1.80X2.20MT</t>
  </si>
  <si>
    <t>PUERTA VAIVEN 1 HOJA 1.20X2.20MT</t>
  </si>
  <si>
    <t>CORTINA LAMAS P/CUARTO FRIO 1.4X2.2MT</t>
  </si>
  <si>
    <t>CORTINA LAMAS P/CUARTO FRIO 1.3X2.2MT</t>
  </si>
  <si>
    <t>INSTALACION PUERTAS CORREDERAS</t>
  </si>
  <si>
    <t>INSTALACION PUERTA PIVOTANTE</t>
  </si>
  <si>
    <t>INSTALACION PUERTA IMPACTO 2 HOJAS</t>
  </si>
  <si>
    <t>INSTALACION PUERTA IMPACTO 1 HOJA</t>
  </si>
  <si>
    <t>INSTALACION CORTINAS</t>
  </si>
  <si>
    <t>SUM E INST. ESTRUCTURA SOPORTE PUERTAS</t>
  </si>
  <si>
    <t>SERVICIO DE ARMADO</t>
  </si>
  <si>
    <t>TRANSPORTE E INSTALACION</t>
  </si>
  <si>
    <t>RIMAX PAPELERA METALIZADA EVO 50LT 11782</t>
  </si>
  <si>
    <t>75710 BENIGNO ZAPATERO, SRL</t>
  </si>
  <si>
    <t>29.06.2026</t>
  </si>
  <si>
    <t>75363 EMAPAN SP DOMINICANA SRL</t>
  </si>
  <si>
    <t>30.06.2026</t>
  </si>
  <si>
    <t>75019 PANELES REFRIGERADOS DOM CXA</t>
  </si>
  <si>
    <t>INSTALACION PANELES Y PUERTA BISAGRA WALK IN COOLER</t>
  </si>
  <si>
    <t>INSTALACION DISPLAY WALK IN COOLER</t>
  </si>
  <si>
    <t>DIETA, TRANSPORTE Y HOSPEDAJE A MC33 WALK IN COOLER</t>
  </si>
  <si>
    <t>3 PUERTAS CISA CRISTAL P/WALK IN COOLER</t>
  </si>
  <si>
    <t>ESTANTERIAS D/VARILLA P/WALK IN COOLER</t>
  </si>
  <si>
    <t>SEPARADORES D/VARILLA P/WALK IN COOLER</t>
  </si>
  <si>
    <t>REVESTIMIENTO WALK IN COOLER</t>
  </si>
  <si>
    <t>INSTALACION DE BUMPERS</t>
  </si>
  <si>
    <t>TRANSPORTE E INSTALACION TERRENAS</t>
  </si>
  <si>
    <t>76834 PREMIUM TECH S R L</t>
  </si>
  <si>
    <t>01.07.2026</t>
  </si>
  <si>
    <t>INSTALACION GONDOLAS, CHECKOUTS Y ANTECAJA</t>
  </si>
  <si>
    <t>75357 PEREZ FELIZ, JOEL MANUEL</t>
  </si>
  <si>
    <t>ESTANTERIA 4 NIVELES 24X48X72" (DELI)</t>
  </si>
  <si>
    <t>FREGADERO SIMPLE 1 CUBA FD-01 0.76MT</t>
  </si>
  <si>
    <t>LAVAMANO C/RESPALDO PARED COMP LV-01 T1</t>
  </si>
  <si>
    <t>MESA DE TRABAJO MURAL 1200X700X850 MM</t>
  </si>
  <si>
    <t>MESA DE TRABAJO MURAL 800X700X850</t>
  </si>
  <si>
    <t>MESA TRABAJO MURAL C/ESTANTE  M1.500 MT</t>
  </si>
  <si>
    <t>MESA DE TRABAJO MURAL 1200X700X850MM</t>
  </si>
  <si>
    <t>MESA TRABAJO MURAL C/ESTANTE  M1-1.40MT</t>
  </si>
  <si>
    <t>MESA TRABAJO MURAL C/ESTANTE  M1-1.60MT</t>
  </si>
  <si>
    <t>CARRO P/BANDEJAS CARNES 15 NIV</t>
  </si>
  <si>
    <t>LLAVE MEZCLADORA FREGADEROS</t>
  </si>
  <si>
    <t>MESA DE TRABAJO MURAL 1700X700X850MM</t>
  </si>
  <si>
    <t>MESA DE TRABAJO 1200X700X850MM</t>
  </si>
  <si>
    <t>MESA DE TRABAJO MURAL 2000X700X850MM</t>
  </si>
  <si>
    <t>COOPER LT LUMINARIA 4APVTLD-SL3C3</t>
  </si>
  <si>
    <t>COOPER LUMINARIA CGTSURF22</t>
  </si>
  <si>
    <t>COOPER LUMINARIA L80925WF930MB</t>
  </si>
  <si>
    <t>COOPER LT LUMINARIA L653MB</t>
  </si>
  <si>
    <t>COOPER LT LUMINARIA L901MB</t>
  </si>
  <si>
    <t>COOPER LT LUMINARIA L908MB</t>
  </si>
  <si>
    <t>COOPER LUMINARIA DE600</t>
  </si>
  <si>
    <t>COOPER LUMINARIA 8SLSTPSLC-UNV-MID-4000K</t>
  </si>
  <si>
    <t>COOPER LUMINARIA 8SLSTPSLC-UNV-HIG-4000K</t>
  </si>
  <si>
    <t>COOPER LUMINARIA SLSTPROW88</t>
  </si>
  <si>
    <t>COOPER LUMINARIA LCR621RD9FSE020</t>
  </si>
  <si>
    <t>COOPER LUMINARIA 22CGTS-L3C3-4000KMEDIUM</t>
  </si>
  <si>
    <t>COOPER LUMINARIA LD6C35D010</t>
  </si>
  <si>
    <t>COOPER LUMINARIA HCM2R15930 ED010MW</t>
  </si>
  <si>
    <t>COOPER LM CS-SL-9SCT-120-ID-UNV-W-SA-STD</t>
  </si>
  <si>
    <t>COOPER LT LUMINARIA CS-10V-STD</t>
  </si>
  <si>
    <t>COOPER LT LUMINARIA CS-JHARN02-012</t>
  </si>
  <si>
    <t>COOPER LUMINARIA PRV-XL-PA3A-750-U-T4W</t>
  </si>
  <si>
    <t>COOPER LUMINARIA PRV-PA2A-750-U-5WQ-SA</t>
  </si>
  <si>
    <t>COOPER GRZ-10L-930-30X60-OD-UNV-S-ADJ</t>
  </si>
  <si>
    <t>COOPER LUMINARIA AWPF75S-BZLOW</t>
  </si>
  <si>
    <t>COOPER LUMINARIA ALP90CLD2D</t>
  </si>
  <si>
    <t>COOPER LUMINARIA SSS-25-B4-4-D090-BM</t>
  </si>
  <si>
    <t>COOPER LUMINARIA SSS-25-B4-4-D290-BM</t>
  </si>
  <si>
    <t>COOPER LUMINARIA SSS-25-B4-4-D390-BM</t>
  </si>
  <si>
    <t>COOPER LUMINARIA HLBSL609FS5-4000K/5000K</t>
  </si>
  <si>
    <t>03.07.2026</t>
  </si>
  <si>
    <t>07.07.2026</t>
  </si>
  <si>
    <t>77139 MULTISERVICIOS SMART FULL CONTROL M</t>
  </si>
  <si>
    <t>75084 FAB.DE MUEBLES EXC.JAO</t>
  </si>
  <si>
    <t>08.07.2026</t>
  </si>
  <si>
    <t>CANDADO ABLOY PACK LOCK PL340 CLIQ</t>
  </si>
  <si>
    <t>LLAVE MAESTRA DINAMICA PROTEC2 CLIQ A208</t>
  </si>
  <si>
    <t>DEPOSITO PARA LLAVES DE CANDADO ABOLY</t>
  </si>
  <si>
    <t>LLAVE MAESTRA DINAMICA PROTEC2 CLIQ</t>
  </si>
  <si>
    <t>FLETE</t>
  </si>
  <si>
    <t>ADUANA</t>
  </si>
  <si>
    <t>LLAVE CLIQ MC33</t>
  </si>
  <si>
    <t>EXTINTOR PORT. ABC 10LB BUCKEYE</t>
  </si>
  <si>
    <t>EXTINTOR PORT. ABC 20LB BUCKEYE</t>
  </si>
  <si>
    <t>COVER PARA EXTINTORES</t>
  </si>
  <si>
    <t>INSTALACION DE EXINTORES</t>
  </si>
  <si>
    <t>SERVICIO DE TRANSPORTE CON ITBIS</t>
  </si>
  <si>
    <t>7430 DE SOTO TRADING SRL</t>
  </si>
  <si>
    <t>CAMPANA INOX MODELO NO. CPIY-4860M</t>
  </si>
  <si>
    <t>EXTRACTOR TIPO HONGO 1,500CFM</t>
  </si>
  <si>
    <t>INYECTOR DE AIRE MODELO NO. A1‐15D‐1300</t>
  </si>
  <si>
    <t>FABRICACION E INSTALACION DUCTOS</t>
  </si>
  <si>
    <t>10.07.2026</t>
  </si>
  <si>
    <t>77472 INDUSMETAL LISTER SRL</t>
  </si>
  <si>
    <t>76020 ESD CORPORATION SRL</t>
  </si>
  <si>
    <t>CAJA SEG. MASTER SS-065 COM C/FUEGO 877X SERVICIO AL CLIENTE</t>
  </si>
  <si>
    <t>CAJA FUERTE C/FUEGO C/COMB+LLAVE D-1000 CUADRE Y MENUDO</t>
  </si>
  <si>
    <t>15.07.2026</t>
  </si>
  <si>
    <t>MANTENIMIENTO</t>
  </si>
  <si>
    <t>16.07.2026</t>
  </si>
  <si>
    <t>MATERIALES REFRIGERACION FRIO ALIMENTARIO CO2</t>
  </si>
  <si>
    <t>21.07.2026</t>
  </si>
  <si>
    <t>SUM E INST. MURO CORTINA MC33 (ADICIONAL-REDUCION FACHADA Y AUMENTO ALTURA)</t>
  </si>
  <si>
    <t>TRANSPORTE (ADICIONAL-REDUCION FACHADA Y AUMENTO ALTURA)</t>
  </si>
  <si>
    <t>LETRERO CAJA CERRADA 30X30 PVC</t>
  </si>
  <si>
    <t>PORTA ENCARTES</t>
  </si>
  <si>
    <t>SEPARADOR DE COMPRA METAL GALVANIZADA</t>
  </si>
  <si>
    <t>76206 PRINTEO ROOM SP SRL</t>
  </si>
  <si>
    <t>22.07.2026</t>
  </si>
  <si>
    <t>ALQUILER DE PLATAFORMA</t>
  </si>
  <si>
    <t>77222 FRIONEX SRL</t>
  </si>
  <si>
    <t>23.07.2026</t>
  </si>
  <si>
    <t>FABR. VESTIDORES FENOLICOS MADERA MC33</t>
  </si>
  <si>
    <t>FABR. BANCOS P/CALZADOS  0.76X0.36X0.58</t>
  </si>
  <si>
    <t>FABR. BANQUITOS VESTIDORES  40X60X50 CM</t>
  </si>
  <si>
    <t>FABR. POSTES BALANZAS A/I</t>
  </si>
  <si>
    <t>35631 SHOP AND ROLL ESPAÑA SL</t>
  </si>
  <si>
    <t>35185 AMIGO MOBILITY INTERNATIONAL</t>
  </si>
  <si>
    <t>MUEBLE RAMPA P/ PAN C/VENTANA G03.12</t>
  </si>
  <si>
    <t>MANIQUI MUJER C/E BLANCO BRILLO</t>
  </si>
  <si>
    <t>MANIQUI HOMBRE BLANCO BRILLO</t>
  </si>
  <si>
    <t>MANIQUI HOMBRE TORSO BLANCO BRILLO</t>
  </si>
  <si>
    <t>MANIQUI NIÑO BLANCO BRILLO C/E KE-01</t>
  </si>
  <si>
    <t>BASE PARA MANIQUI MADERA - FORMICA</t>
  </si>
  <si>
    <t>TABURETE DE CALZADO</t>
  </si>
  <si>
    <t>PLANCHA DE VAPOR STEAMBUTLER II ST400</t>
  </si>
  <si>
    <t>RACK RACK REDONDO 36 Plg NEGRO MATTE+TOP</t>
  </si>
  <si>
    <t>SUM E INST. MURO CORTINA CAN-01 (FACHADA EXTERIOR)</t>
  </si>
  <si>
    <t>SUM E INST. MURO CORTINA CAN-01.2 (FACHADA EXTERIOR)</t>
  </si>
  <si>
    <t>SUM E INST. MURO CORTINA CAN-02 (FACHADA EXTERIOR)</t>
  </si>
  <si>
    <t>SUM E INST. PUERTA EN PERFILERIA PP1-7 (FACHADA EXTERIOR)</t>
  </si>
  <si>
    <t>SUM E INST PUERTAS AUTOMATICAS PA (FACHADA EXTERIOR)</t>
  </si>
  <si>
    <t>SUM E INST. CORTINA DE AIRE FAAC (FACHADA EXTERIOR)</t>
  </si>
  <si>
    <t>TRANSPORTE (FACHADA EXTERIOR)</t>
  </si>
  <si>
    <t>SUM. E INST. MURO CORTINA ISLA MC33 (ISLA)</t>
  </si>
  <si>
    <t>ALQUILER PLATAFORMA ELEVADORA (ISLA)</t>
  </si>
  <si>
    <t>TRANSPORTE (ISLA)</t>
  </si>
  <si>
    <t>31.07.2026</t>
  </si>
  <si>
    <t>BATERIA DE LITIO (RACK CO2)</t>
  </si>
  <si>
    <t>INVERSOR 6KVA (RACK CO2)</t>
  </si>
  <si>
    <t>UPS TRUE ONLINE 1KVA (PRESSTO)</t>
  </si>
  <si>
    <t>UPS TRUE ONLINE 3KVA (RACK CO2)</t>
  </si>
  <si>
    <t>DC BOX (RACK CO2)</t>
  </si>
  <si>
    <t>BOTIQUIN AREA COLABORADORES</t>
  </si>
  <si>
    <t>03.08.2026</t>
  </si>
  <si>
    <t>SUM Y COL. REVEST. ACM ISLA</t>
  </si>
  <si>
    <t>TRANSPORTE A TERRENAS</t>
  </si>
  <si>
    <t>04.08.2026</t>
  </si>
  <si>
    <t>LETRERO FACHADA PRINCIPAL SIRENA 9MTS</t>
  </si>
  <si>
    <t>LETRERO FACHADA ISOLOGO SIRENA</t>
  </si>
  <si>
    <t>LETRERO FACHADA ISOLOGO TOTEM SIRENA </t>
  </si>
  <si>
    <t>TOTEM RESERVADO SIRENA GO</t>
  </si>
  <si>
    <t>LETREROS EMBARAZADA/DISCAPACITADOS</t>
  </si>
  <si>
    <t>INSTALACION EN SC TERRENAS MC33</t>
  </si>
  <si>
    <t>SUM Y COL. PLAFON ACM MC33</t>
  </si>
  <si>
    <t>06.08.2026</t>
  </si>
  <si>
    <t xml:space="preserve">CORTE E INSTALACION DEKTON MUEBLE SERVICIO AL CLIENTE </t>
  </si>
  <si>
    <t>MUEBLE SERVICIO AL CLIENTE</t>
  </si>
  <si>
    <t>77499 KANKA SRL</t>
  </si>
  <si>
    <t>CORTE E INSTALACION DEKTON MUEBLES IMS ISLA</t>
  </si>
  <si>
    <t>10.08.2026</t>
  </si>
  <si>
    <t>77274 CONSTRUCTORA FIREPRO SRL</t>
  </si>
  <si>
    <t>EXTENSION LONGITUD BOMBA SCI E INSTALACION TRANSFORMADOR (ADICIONAL)</t>
  </si>
  <si>
    <t>DIRECCION TECNICA (ADICIONAL)</t>
  </si>
  <si>
    <t>11.08.2026</t>
  </si>
  <si>
    <t>75327 IMEQ DOMINICANA SRL</t>
  </si>
  <si>
    <t>CROWN WALKIE PALLET TRUCK WP3035-45</t>
  </si>
  <si>
    <t>MICROONDAS TORNADO TMO‐1000E (COMEDOR EMPLEADOS)</t>
  </si>
  <si>
    <t>12.08.2026</t>
  </si>
  <si>
    <t>ZAFACON RUBBERMAID 24 GL 1883552 (SALA CAPACITACION)</t>
  </si>
  <si>
    <t>75342 UTIHOTEL V Y H SRL</t>
  </si>
  <si>
    <t>FAB. MUEBLE CUADRE CM.MM 1.50X0.60X0.76</t>
  </si>
  <si>
    <t>FAB. MUEBLE CUADRE CM.MG24 1.43X0.37X65</t>
  </si>
  <si>
    <t>FAB. MUEBLE CUADRE CM.MC CALCU. 1.45X45</t>
  </si>
  <si>
    <t>ZAFACON RUBBERMAID  95GL FG9W2200GRAY (SERVICIO RECOGIDA)</t>
  </si>
  <si>
    <t>ZAFACON EMPEDRADO RUBBERMAID DECO 35GL FG397001BLA (ENTRADA TIENDA)</t>
  </si>
  <si>
    <t>PANEL ZAFACON EMPEDRADO RUBBERMAID 35GL FG400300RO (ENTRADA TIENDA)</t>
  </si>
  <si>
    <t>COUNTER ENTREGA TIPO ISLA 3 GAVETAS (SIRENA GO)</t>
  </si>
  <si>
    <t>COUNTER ENTREGA TIPO ISLA CERRADO MC33  (SIRENA GO)</t>
  </si>
  <si>
    <t>MUEBLE VERTICAL C/ BANDEJAS 3.50MT MC33  (SIRENA GO)</t>
  </si>
  <si>
    <t>CANASTOS AMARILLOS 60X40X25CM (SIRENA GO)</t>
  </si>
  <si>
    <t>76511 J FRANKENBERG SRL</t>
  </si>
  <si>
    <t>MESA REFRIGERADA R290 FST-60 (SIRENA GO)</t>
  </si>
  <si>
    <t>MESA DE TRABAJO MURAL 1200X700X850MM (SIRENA GO)</t>
  </si>
  <si>
    <t>PORTA FUNDAS INOXIDABLES FRUTAS Y VEGETALES</t>
  </si>
  <si>
    <t>FABR. POSTES BALANZAS A/I FRUTAS Y VEGETALES</t>
  </si>
  <si>
    <t>CAMBRO BANDEJA RECTANG 8X30X2 83302MTNG (ASISTIDO CARNES)</t>
  </si>
  <si>
    <t>GENERADOR ELECTRICO 500KW, CATERPILLAR</t>
  </si>
  <si>
    <t>ESCRITORIO BLANCO 1.00MT</t>
  </si>
  <si>
    <t>17.08.2026</t>
  </si>
  <si>
    <t>75138 OFINOVA SRL</t>
  </si>
  <si>
    <t>TRANSPORTE A HAINA AF01</t>
  </si>
  <si>
    <t>ESCRITORIO ESTRUCTURA AXIS 1.20 BLANCO</t>
  </si>
  <si>
    <t>ESCRITORIO ESTRUCTURA AXIS 1.40 BLANCO</t>
  </si>
  <si>
    <t>LATERAL ESTRUCTURA BLANCA 50X100</t>
  </si>
  <si>
    <t>TRANSPORTE A TERRENAS MC33</t>
  </si>
  <si>
    <t>75365 B &amp; H MOBILIARIO SRL</t>
  </si>
  <si>
    <t>SILLA OPERARIO S/B 27108</t>
  </si>
  <si>
    <t>MESA DE CENTRO COMEDOR COD. 17886</t>
  </si>
  <si>
    <t>MESA DE HOSTELERIA 32X48X29  BCO 18652</t>
  </si>
  <si>
    <t>HISPANIOLA BUTACA 1 PLAZA COD. 41062</t>
  </si>
  <si>
    <t>SPECTO SILLA PLASTICA S/BRAZO BCO 210532</t>
  </si>
  <si>
    <t>BUTACA LINCOLN CREMA MIMA COD. 210959</t>
  </si>
  <si>
    <t>MESA DE ENTRENAMIENTO DOKI 18550</t>
  </si>
  <si>
    <t>SILLA VISITA NEGRA 210531</t>
  </si>
  <si>
    <t>ARCHIVO MODULAR 3 GAVETAS EVOLU 17496BCO</t>
  </si>
  <si>
    <t>VICTORIA SILLON GERENCIAL NEGRO C/B24418</t>
  </si>
  <si>
    <t>RAYMOND SILLA GERENCIAL C/BZO 24303</t>
  </si>
  <si>
    <t>75008 MUEBLES OMAR S A</t>
  </si>
  <si>
    <t>19.08.2026</t>
  </si>
  <si>
    <t>MESA ALTA MELAMINA 3.2x1.00x0.9mt AREA FOOD COURT</t>
  </si>
  <si>
    <t>MESA ALTA MELAMINA 2.00x0.40x0.9mt AREA FOOD COURT</t>
  </si>
  <si>
    <t>MESA ALTA MELAMINA 1.20x0.40x0.9mt AREA FOOD COURT</t>
  </si>
  <si>
    <t>19 de agosto 2026</t>
  </si>
  <si>
    <t>CAMBRO BANDEJA RECTANG 6X30X2 6302MT NG (ASISTIDO CARNES)</t>
  </si>
  <si>
    <t xml:space="preserve">	
CANASTO PLEGABLE RPC 623 V1</t>
  </si>
  <si>
    <t>34695 Tosca Nethelands Suc. En España</t>
  </si>
  <si>
    <t>BANDEJAS CARROS DE CARNES 12X30X3/4 WHP-1230 NEGRA</t>
  </si>
  <si>
    <t>31012 INSTITUCIONALES, INC.</t>
  </si>
  <si>
    <t>26.08.2026</t>
  </si>
  <si>
    <t>RUBBERMAID ZAFACON 13GLS 1901992 SLIM JIM (SALAS MIMA, BAÑOS CLIENTES Y PLAZA)</t>
  </si>
  <si>
    <t>RUBBERMAID ZAFACON 24GLS BEIGE 1883552 (ASISTIDOS Y FOOD COURT)</t>
  </si>
  <si>
    <t>RUBBERMAID CAMBIADOR FG781888LPLAT (BAÑO FAMLIAR CLIENTES)</t>
  </si>
  <si>
    <t>27.08.2026</t>
  </si>
  <si>
    <t>RUBBERMAID CAMBIADOR FG781888LPLAT (BAÑO DISCAPACITADOS PLAZA)</t>
  </si>
  <si>
    <t>RUBBERMAID ZAFACON CARRO 50GLS (AREAS PREPARACION ISLA)</t>
  </si>
  <si>
    <t>85048 UTIHOTEL V Y H SRL</t>
  </si>
  <si>
    <t>DECORACION INTERIOR SC - LANDINI</t>
  </si>
  <si>
    <t>INSTALACION TRAMERIAS ALMACEN</t>
  </si>
  <si>
    <t>75555 INVERSIONES RIVAS PEREZ SRL</t>
  </si>
  <si>
    <t>31.08.2026</t>
  </si>
  <si>
    <t>SILLA DE RUEDAS YMZ KO1 ADULTO 20</t>
  </si>
  <si>
    <t>INSTALACION MUEBLES ISLA IMS</t>
  </si>
  <si>
    <t>75705 EPSILON REPRESENTACIONES, SRL</t>
  </si>
  <si>
    <t>02.09.2026</t>
  </si>
  <si>
    <t>03.09.2026</t>
  </si>
  <si>
    <t>WINCO TABLA DE CORTE 15X20X1/2 AZUL (UTENSILIOS FRUVER)</t>
  </si>
  <si>
    <t>WINCO TABLA DE CORTE 15X20X1/2 AMARILLA (UTENSILIOS FRUVER)</t>
  </si>
  <si>
    <t>WINCO TABLA DE CORTE 15X20X1/2 VERDE (UTENSILIOS FRUVER)</t>
  </si>
  <si>
    <t>DEXTER CUCHILLO COCINERO 10" VERDE (UTENSILIOS FRUVER)</t>
  </si>
  <si>
    <t>BANDEJA B/M A/I. 12X20X2.5" HEAVY DUTY 7 (UTENSILIOS ROSTICERIA Y GRAB N GO)</t>
  </si>
  <si>
    <t>TIJERA P/AVES 1219 (UTENSILIOS ROSTICERIA Y GRAB N GO)</t>
  </si>
  <si>
    <t>GUANTE DE TELA 17" P/HORNO 450F/232C PR (UTENSILIOS ROSTICERIA Y GRAB N GO)</t>
  </si>
  <si>
    <t>HALCO TABLA CORTE 15X20X3/4 BCA (UTENSILIOS ROSTICERIA Y GRAB N GO)</t>
  </si>
  <si>
    <t>HALCO TABLA CORTE 15X20X3/ VERDE (UTENSILIOS ROSTICERIA Y GRAB N GO)</t>
  </si>
  <si>
    <t>HALCO TABLA CORTE 15X20X3/4 TAN (UTENSILIOS ROSTICERIA Y GRAB N GO)</t>
  </si>
  <si>
    <t>CUCHILLO COCINERO 10" VERDE PC12910G (UTENSILIOS ROSTICERIA Y GRAB N GO)</t>
  </si>
  <si>
    <t>CUCHARA SOLIDA DE 15" 2770 (UTENSILIOS ROSTICERIA Y GRAB N GO)</t>
  </si>
  <si>
    <t>ABRIDOR DE LATA DE MESA INDUST. A/I. G-2 (UTENSILIOS ROSTICERIA Y GRAB N GO)</t>
  </si>
  <si>
    <t>BROCHA 3" CERDA NATURAL M. PLASTICO 4037 (UTENSILIOS ROSTICERIA Y GRAB N GO)</t>
  </si>
  <si>
    <t>PINZA TODO USO 12" FUERTE A/I. 4512 (UTENSILIOS ROSTICERIA Y GRAB N GO)</t>
  </si>
  <si>
    <t>CEPILLO P/LAVAR TABLA MARRON 40521EC-01 (UTENSILIOS ROSTICERIA Y GRAB N GO)</t>
  </si>
  <si>
    <t>CAJA C/TAPA 14 GL, PLAST. GRIS NSF 27.87 (UTENSILIOS ROSTICERIA Y GRAB N GO)</t>
  </si>
  <si>
    <t>PORTA COMANDA DE ALUMINIO 36" 5536 (UTENSILIOS ROSTICERIA Y GRAB N GO)</t>
  </si>
  <si>
    <t>CEPILLO P/LIMPIAR FREIDOR 20", 425F, 218 (UTENSILIOS ROSTICERIA Y GRAB N GO)</t>
  </si>
  <si>
    <t>CEPILLO P/LAVAR TABLA 6" BCO. 40521EC-02 (UTENSILIOS ROSTICERIA Y GRAB N GO)</t>
  </si>
  <si>
    <t>BANDEJA B/M A/I 12X20X2.5 HEAVY DUTY 770 (UTENSILIOS ROSTICERIA Y GRAB N GO)</t>
  </si>
  <si>
    <t>FORSCHNER CUCHILLO REBANADOR PAN 10" (UTENSILIOS ROSTICERIA Y GRAB N GO)</t>
  </si>
  <si>
    <t>HALCO CUCHILLO COCINERO 10" CREMA (TAN) (UTENSILIOS ROSTICERIA Y GRAB N GO)</t>
  </si>
  <si>
    <t>HALCO PINZA TODO USO 12" A/I (UTENSILIOS ROSTICERIA Y GRAB N GO)</t>
  </si>
  <si>
    <t>TOALLA MICROFIBRA MULTIUSOS 24/1 (UTENSILIOS ROSTICERIA Y GRAB N GO)</t>
  </si>
  <si>
    <t xml:space="preserve">HORNO RATIONAL ICP 101 ELECTRICO (10 BANDEJAS) </t>
  </si>
  <si>
    <t>CONO TRAFICO REFLECTIVO RX23-0127 27</t>
  </si>
  <si>
    <t>ESCALERA EN FIBRA DE VIDRIO 10 PIES</t>
  </si>
  <si>
    <t>ESCALERA EN FIBRA TIPO TIJERA 12 PIES</t>
  </si>
  <si>
    <t>ESCALERA EN FIBRA DE VIDRIO 6 PIES</t>
  </si>
  <si>
    <t>ESCALERA TIPO TIJERA 3 PELDANOS</t>
  </si>
  <si>
    <t>TRUPER PISTOLA P/MANGUERA PR-208/PIM-7X</t>
  </si>
  <si>
    <t>HIDROLAVADORA ELECT. TRUP101594 2HPHILA</t>
  </si>
  <si>
    <t>75241 HNOS. PAPPATERRA, C X A</t>
  </si>
  <si>
    <t>08.09.2026</t>
  </si>
  <si>
    <t>SUM E INST. PALILLERIA SC TERRENAS MC33</t>
  </si>
  <si>
    <t>TRANSPORTE PERSONAL Y VIATICOS</t>
  </si>
  <si>
    <t>REVESTIMIENTO PARED ISLA MC33 SECCION A</t>
  </si>
  <si>
    <t>REVESTIMIENTO PARED ISLA MC33 SECCION B</t>
  </si>
  <si>
    <t>FREGADERO SIMPLE 1 CUBA C/MEZCLADORA</t>
  </si>
  <si>
    <t>GASTOS GENERALES</t>
  </si>
  <si>
    <t>MOVILIZACION Y TRANSPORTE</t>
  </si>
  <si>
    <t>DIRECCION, SUPERVISION Y COORDINACION</t>
  </si>
  <si>
    <t>RUBBERMAID ZAFACON CARRO 50GLS (PANADERIA Y DONAS)</t>
  </si>
  <si>
    <t>CAMBRO CONTENEDOR 12189P148 (PANADERIA Y DONAS)</t>
  </si>
  <si>
    <t>TOALLA MICROFIBRA MULTIUSOS 24/1 (PANADERIA Y DONAS)</t>
  </si>
  <si>
    <t>HALCO PINZA TODO USO 16 FUERTE (PANADERIA Y DONAS)</t>
  </si>
  <si>
    <t>ESPATULA DE GOMA 13.5" (PANADERIA Y DONAS)</t>
  </si>
  <si>
    <t>ALEGACY BROCHA DE REPOSTERIA 2" M. PLAST (PANADERIA Y DONAS)</t>
  </si>
  <si>
    <t>HALCO BATIDOR DE MANO FRANCES 18" (57111 (PANADERIA Y DONAS)</t>
  </si>
  <si>
    <t>BROWNE CUCHARA SOLIDA DE 21" (PANADERIA Y DONAS)</t>
  </si>
  <si>
    <t>CAMBRO RECIPIENTE 12 QTS TRANSPARENTE (PANADERIA Y DONAS)</t>
  </si>
  <si>
    <t>HALCO CUCHILLO A/I P/TRINCHAR 11" (PANADERIA Y DONAS)</t>
  </si>
  <si>
    <t>HALCO ESCUDILLA DE A/I 13 QT. 16"  HEAVY (PANADERIA Y DONAS)</t>
  </si>
  <si>
    <t>MUEBLE ESPECIERO + ACCESORIOS</t>
  </si>
  <si>
    <t>09.09.2026</t>
  </si>
  <si>
    <t>ADMIRAL CRAFT CAFETERA CP-60</t>
  </si>
  <si>
    <t>ESCALERA TIPO TIJERA 3 PELDAÑOS</t>
  </si>
  <si>
    <t>TRUPER CIZALLA CORTAPERNO 36 REFOR CP36X</t>
  </si>
  <si>
    <t>11.09.2026</t>
  </si>
  <si>
    <t>85001 GRUPO SERVICIO G-S, S.A.</t>
  </si>
  <si>
    <t>VICTORINOX PIEDRA GRU AMOLAR 1/2X2 40998 (UTENSILIOS CARNICERIA)</t>
  </si>
  <si>
    <t>CUCHILLO 8 X 2 RECTO ANCHO FIBROX  (UTENSILIOS CARNICERIA)</t>
  </si>
  <si>
    <t>CUCHILLO CHURRASCO 8 MANGO FIBROX  (UTENSILIOS CARNICERIA)</t>
  </si>
  <si>
    <t>VICTORINOX CUCHILLO DESHUECE 6 R/D 40612  (UTENSILIOS CARNICERIA)</t>
  </si>
  <si>
    <t>PINZA PORTA PRECIO ARTICULADA 80MM (UTENSILIOS CARNICERIA Y DELI)</t>
  </si>
  <si>
    <t>85063 EVENTOS Y SERVICIOS EVENTOS Y SERVI</t>
  </si>
  <si>
    <t>HALCO CUCHARA SOLIDA DE 15  (UTENSILIOS CARNICERIA)</t>
  </si>
  <si>
    <t>HALCO PINZA TODO USO 16 FUERTE  (UTENSILIOS CARNICERIA)</t>
  </si>
  <si>
    <t>CAJA C/TAPA PLASTICA BLANCA FG9S3100WHT  (UTENSILIOS CARNICERIA)</t>
  </si>
  <si>
    <t>HALCO TABLA CORTE 15X20X3/4 BLANCA  (UTENSILIOS CARNICERIA)</t>
  </si>
  <si>
    <t>HALCO TABLA CORTE 15X20X3/4  ROJA  (UTENSILIOS CARNICERIA)</t>
  </si>
  <si>
    <t>HALCO TABLA CORTE 15X20X3/4  AMARILLA  (UTENSILIOS CARNICERIA)</t>
  </si>
  <si>
    <t>HALCO TABLA CORTE 15X20X3/4 MARRON  (UTENSILIOS CARNICERIA)</t>
  </si>
  <si>
    <t>CARLISLE CEPILLO BLANCO  (UTENSILIOS CARNICERIA)</t>
  </si>
  <si>
    <t>P22</t>
  </si>
  <si>
    <t>P23</t>
  </si>
  <si>
    <t>30.09.2026</t>
  </si>
  <si>
    <t>75366 BALANZAS Y EQUIPOS S R L</t>
  </si>
  <si>
    <t>07.10.2026</t>
  </si>
  <si>
    <t>GABINETE P/EXTINTOR ABC 20 LB- ADICIONAL</t>
  </si>
  <si>
    <t>DESMONTE Y REUBICACION HORNOS PAN -ADICIONAL</t>
  </si>
  <si>
    <t>CONTADORA DE MONEDAS RIBAO HCS-3300 - ADICIONAL</t>
  </si>
  <si>
    <t>DESTROYIT TRITURADORA PAPEL 2265 - ADICIONAL</t>
  </si>
  <si>
    <t>OHAUS BALANZA ELECTRONICA MONEDA RC31P15 -ADICIONAL</t>
  </si>
  <si>
    <t>ANCLAJE AL PISO MONEY SAFE CAJA DE BOVEDA TL30X6 -ADICIONAL</t>
  </si>
  <si>
    <t>MINI PACK EMPACADORA VACIO MVS-45II 2 AREA CARNICERIA</t>
  </si>
  <si>
    <t>EMPACADORA AL VACIO MVS31X AREA DELI- ADICIONAL</t>
  </si>
  <si>
    <t>KASCO CORP HOJA SIERRA NO 91 5/8 0.22 - ADICIONAL</t>
  </si>
  <si>
    <t>KASCO CORP HOJA SIERRA NO 108 5/8 0.22 -ADICIONAL</t>
  </si>
  <si>
    <t>MESA REFRIGERADA R290 SST-60 ISLA</t>
  </si>
  <si>
    <t>ARMADO CARROS HORNOS PAN SIMPLE ELLADE 15T 5070 SC/P</t>
  </si>
  <si>
    <t>MANIQUI NIÑO BLANCO BRILLO C/E SAM-1B - ADICIONAL</t>
  </si>
  <si>
    <t>MANIQUI TORSO MUJER C/CABEZA ABF-2T - ADICIONAL</t>
  </si>
  <si>
    <t>MANIQUI NINO KIDS MATT WHITE KM1-W -  ADICIONAL</t>
  </si>
  <si>
    <t>CHURRASCO 9PULG MANGO FIBROX NEGRO</t>
  </si>
  <si>
    <t>VICTORINOX CUCHILLO CARNICERO 12</t>
  </si>
  <si>
    <t>ESTACION LIMPIEZA CARRITOS DE COMPRAS</t>
  </si>
  <si>
    <t>REVESTIMIENTO INOX ISLA MC33- ADICIONAL</t>
  </si>
  <si>
    <t>REPISA 3 NIVELES INOX ISLA MC33</t>
  </si>
  <si>
    <t>ESTRUCTURA TIPO REPISA ISLA MC33</t>
  </si>
  <si>
    <t>MUEBLE EXHIBIDOR PAN INOX ISLA MC33</t>
  </si>
  <si>
    <t>GASTOS INDIRECTOS</t>
  </si>
  <si>
    <t>MODIF. BUMPERS CARRITOS -ADICIONAL</t>
  </si>
  <si>
    <t>SUM E INST. CRISTALES CAJAS RAPIDAS-ADICIONAL</t>
  </si>
  <si>
    <t xml:space="preserve">FABR. E INST. CUBREFALTAS ISLA MC33 -ADICIONAL </t>
  </si>
  <si>
    <t xml:space="preserve">FABR. E INST. CUBREFALTAS HORNOS MC33 -ADICIONAL </t>
  </si>
  <si>
    <t xml:space="preserve">SUM E INST. REVEST. COLUMNAS ISLA MC33 -ADICIONAL </t>
  </si>
  <si>
    <t xml:space="preserve">FABR. Y SUM. MESA REBA. ISLA MC33-ADICIONAL </t>
  </si>
  <si>
    <t xml:space="preserve">FABR. E INST. BARANDA ISLA MC33-ADICIONAL </t>
  </si>
  <si>
    <t xml:space="preserve">RECUBRIMIENTO INOX ASCENSOR MC33-ADICIONAL </t>
  </si>
  <si>
    <t xml:space="preserve">RECUBRIMIENTO ASCENSOR CARGA MC33-ADICIONAL </t>
  </si>
  <si>
    <t xml:space="preserve">FAB. E INST. CUBRFALTAS NEVERA ISLA MC33-ADICIONAL </t>
  </si>
  <si>
    <t xml:space="preserve">FABR. E INST. MARCOS PUERTAS ASCENSOR-ADICIONAL </t>
  </si>
  <si>
    <t xml:space="preserve">MODIF. MARCOS PUERTAS ASCENSOR-ADICIONAL </t>
  </si>
  <si>
    <t>FABR. E INST. RAMPA DUCTO COMPACT. MC33</t>
  </si>
  <si>
    <t>TORRE ALMOHADAS (2 SKU)</t>
  </si>
  <si>
    <t>86391 BAZIK BY EP2 SRL</t>
  </si>
  <si>
    <t>FABRICACION 8 BANNERS MC33</t>
  </si>
  <si>
    <t>INSTALACION 8 BANNERS</t>
  </si>
  <si>
    <t>77082 SATURNO DESIGN MULTICEVICES SRL</t>
  </si>
  <si>
    <t>CIERRE LOCAL MULTIPLAZA TERRENAS MC33</t>
  </si>
  <si>
    <t xml:space="preserve">Presupuesto Terrenas MC33 </t>
  </si>
  <si>
    <t xml:space="preserve">Optimización del presupuesto  </t>
  </si>
  <si>
    <t xml:space="preserve">Presupuestado </t>
  </si>
  <si>
    <t xml:space="preserve">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</si>
</sst>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US$-1C0A]* #,##0.00_ ;_-[$US$-1C0A]* \-#,##0.00\ ;_-[$US$-1C0A]* &quot;-&quot;??_ ;_-@_ "/>
    <numFmt numFmtId="167" formatCode="_([$USD]\ * #,##0.00_);_([$USD]\ * \(#,##0.00\);_([$USD]\ * &quot;-&quot;??_);_(@_)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mmmm\-yyyy"/>
    <numFmt numFmtId="178" formatCode="_-[$US$-1C0A]* #,##0_ ;_-[$US$-1C0A]* \-#,##0\ ;_-[$US$-1C0A]* &quot;-&quot;??_ ;_-@_ "/>
    <numFmt numFmtId="179" formatCode="0.0%"/>
    <numFmt numFmtId="180" formatCode="#,##0.00&quot; m²&quot;"/>
    <numFmt numFmtId="181" formatCode="&quot;$&quot;#,##0.00"/>
    <numFmt numFmtId="182" formatCode="_-[$DOP]\ * #,##0.00_-;\-[$DOP]\ * #,##0.00_-;_-[$DOP]\ * &quot;-&quot;??_-;_-@_-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4"/>
      <color theme="3"/>
      <name val="Calibri Light"/>
      <family val="2"/>
      <scheme val="major"/>
    </font>
    <font>
      <b/>
      <i/>
      <sz val="20"/>
      <color theme="2" tint="-0.499984740745262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sz val="8"/>
      <color rgb="FF2F5496"/>
      <name val="Calibri Light"/>
      <family val="2"/>
    </font>
    <font>
      <sz val="11"/>
      <color rgb="FF4472C4"/>
      <name val="Calibri Light"/>
      <family val="2"/>
    </font>
    <font>
      <sz val="11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rgb="FFFFFFFF"/>
      <name val="Calibri"/>
      <family val="2"/>
    </font>
    <font>
      <b/>
      <sz val="10"/>
      <name val="Calibri Light"/>
      <family val="2"/>
      <scheme val="major"/>
    </font>
    <font>
      <sz val="10"/>
      <color rgb="FF000000"/>
      <name val="Calibri Light"/>
      <family val="2"/>
    </font>
    <font>
      <sz val="10"/>
      <color rgb="FF242424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2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66"/>
        <bgColor indexed="64"/>
      </patternFill>
    </fill>
    <fill>
      <patternFill patternType="solid">
        <fgColor theme="4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3" tint="0.59996337778862885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69" fontId="1" fillId="0" borderId="0"/>
    <xf numFmtId="0" fontId="22" fillId="0" borderId="0"/>
    <xf numFmtId="0" fontId="22" fillId="0" borderId="0"/>
    <xf numFmtId="0" fontId="44" fillId="0" borderId="0" applyNumberFormat="0" applyFill="0" applyBorder="0" applyAlignment="0" applyProtection="0"/>
    <xf numFmtId="0" fontId="46" fillId="0" borderId="0">
      <alignment vertical="center"/>
    </xf>
    <xf numFmtId="14" fontId="47" fillId="0" borderId="0" applyFill="0" applyBorder="0" applyProtection="0">
      <alignment horizontal="right" vertical="center" indent="2"/>
    </xf>
    <xf numFmtId="0" fontId="48" fillId="0" borderId="0" applyFill="0" applyBorder="0" applyProtection="0">
      <alignment horizontal="left" vertical="center" wrapText="1" indent="1"/>
    </xf>
    <xf numFmtId="14" fontId="47" fillId="0" borderId="67">
      <alignment horizontal="left" vertical="center" indent="2"/>
    </xf>
    <xf numFmtId="0" fontId="22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3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/>
    <xf numFmtId="0" fontId="0" fillId="0" borderId="19" xfId="0" applyBorder="1" applyAlignment="1">
      <alignment horizontal="left" inden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indent="1"/>
    </xf>
    <xf numFmtId="0" fontId="0" fillId="0" borderId="25" xfId="0" applyBorder="1" applyAlignment="1">
      <alignment horizontal="center" vertical="center"/>
    </xf>
    <xf numFmtId="165" fontId="6" fillId="10" borderId="21" xfId="0" applyNumberFormat="1" applyFont="1" applyFill="1" applyBorder="1"/>
    <xf numFmtId="165" fontId="0" fillId="0" borderId="22" xfId="0" applyNumberFormat="1" applyBorder="1"/>
    <xf numFmtId="165" fontId="6" fillId="10" borderId="20" xfId="1" applyFont="1" applyFill="1" applyBorder="1"/>
    <xf numFmtId="165" fontId="0" fillId="0" borderId="20" xfId="1" applyFont="1" applyBorder="1"/>
    <xf numFmtId="165" fontId="0" fillId="0" borderId="24" xfId="1" applyFont="1" applyBorder="1"/>
    <xf numFmtId="165" fontId="6" fillId="0" borderId="28" xfId="0" applyNumberFormat="1" applyFont="1" applyBorder="1"/>
    <xf numFmtId="165" fontId="6" fillId="0" borderId="29" xfId="0" applyNumberFormat="1" applyFont="1" applyBorder="1"/>
    <xf numFmtId="165" fontId="6" fillId="0" borderId="26" xfId="0" applyNumberFormat="1" applyFont="1" applyBorder="1"/>
    <xf numFmtId="165" fontId="6" fillId="0" borderId="27" xfId="0" applyNumberFormat="1" applyFont="1" applyBorder="1"/>
    <xf numFmtId="165" fontId="6" fillId="10" borderId="22" xfId="0" applyNumberFormat="1" applyFont="1" applyFill="1" applyBorder="1"/>
    <xf numFmtId="0" fontId="6" fillId="0" borderId="25" xfId="0" applyFont="1" applyBorder="1" applyAlignment="1">
      <alignment horizontal="right"/>
    </xf>
    <xf numFmtId="165" fontId="0" fillId="12" borderId="30" xfId="1" applyFont="1" applyFill="1" applyBorder="1"/>
    <xf numFmtId="165" fontId="6" fillId="0" borderId="28" xfId="1" applyFont="1" applyBorder="1"/>
    <xf numFmtId="165" fontId="6" fillId="0" borderId="29" xfId="1" applyFont="1" applyBorder="1"/>
    <xf numFmtId="165" fontId="6" fillId="0" borderId="26" xfId="1" applyFont="1" applyBorder="1"/>
    <xf numFmtId="165" fontId="6" fillId="0" borderId="27" xfId="1" applyFont="1" applyBorder="1"/>
    <xf numFmtId="165" fontId="0" fillId="0" borderId="0" xfId="0" applyNumberFormat="1"/>
    <xf numFmtId="0" fontId="23" fillId="0" borderId="0" xfId="0" applyFont="1"/>
    <xf numFmtId="164" fontId="23" fillId="0" borderId="0" xfId="0" applyNumberFormat="1" applyFont="1"/>
    <xf numFmtId="0" fontId="23" fillId="0" borderId="0" xfId="0" applyFont="1" applyAlignment="1">
      <alignment vertical="top"/>
    </xf>
    <xf numFmtId="9" fontId="24" fillId="13" borderId="1" xfId="2" applyFont="1" applyFill="1" applyBorder="1"/>
    <xf numFmtId="0" fontId="23" fillId="13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4" fontId="23" fillId="0" borderId="1" xfId="2" applyNumberFormat="1" applyFont="1" applyBorder="1"/>
    <xf numFmtId="164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4" fontId="24" fillId="14" borderId="37" xfId="0" applyNumberFormat="1" applyFont="1" applyFill="1" applyBorder="1" applyAlignment="1">
      <alignment horizontal="center" vertical="top" wrapText="1"/>
    </xf>
    <xf numFmtId="0" fontId="23" fillId="14" borderId="38" xfId="0" applyFont="1" applyFill="1" applyBorder="1" applyAlignment="1">
      <alignment horizontal="center" vertical="top" wrapText="1"/>
    </xf>
    <xf numFmtId="164" fontId="23" fillId="0" borderId="35" xfId="0" applyNumberFormat="1" applyFont="1" applyBorder="1" applyAlignment="1">
      <alignment horizontal="center" wrapText="1"/>
    </xf>
    <xf numFmtId="0" fontId="23" fillId="0" borderId="35" xfId="0" applyFont="1" applyBorder="1" applyAlignment="1">
      <alignment horizontal="left" vertical="top" wrapText="1"/>
    </xf>
    <xf numFmtId="164" fontId="25" fillId="0" borderId="35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4" fillId="0" borderId="0" xfId="0" applyFont="1"/>
    <xf numFmtId="164" fontId="24" fillId="0" borderId="32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4" fontId="24" fillId="0" borderId="1" xfId="0" applyNumberFormat="1" applyFont="1" applyBorder="1" applyAlignment="1">
      <alignment horizontal="center" vertical="top"/>
    </xf>
    <xf numFmtId="167" fontId="24" fillId="7" borderId="1" xfId="0" applyNumberFormat="1" applyFont="1" applyFill="1" applyBorder="1" applyAlignment="1">
      <alignment horizontal="center" vertical="top"/>
    </xf>
    <xf numFmtId="167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4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4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4" fontId="24" fillId="0" borderId="17" xfId="4" applyNumberFormat="1" applyFont="1" applyBorder="1"/>
    <xf numFmtId="0" fontId="24" fillId="0" borderId="17" xfId="4" applyFont="1" applyBorder="1"/>
    <xf numFmtId="169" fontId="7" fillId="0" borderId="0" xfId="5" applyFont="1"/>
    <xf numFmtId="165" fontId="7" fillId="0" borderId="0" xfId="5" applyNumberFormat="1" applyFont="1"/>
    <xf numFmtId="2" fontId="7" fillId="0" borderId="0" xfId="5" applyNumberFormat="1" applyFont="1"/>
    <xf numFmtId="169" fontId="7" fillId="0" borderId="0" xfId="5" applyFont="1" applyAlignment="1">
      <alignment horizontal="center"/>
    </xf>
    <xf numFmtId="165" fontId="3" fillId="0" borderId="0" xfId="1" applyFont="1"/>
    <xf numFmtId="169" fontId="3" fillId="0" borderId="0" xfId="1" applyNumberFormat="1" applyFont="1"/>
    <xf numFmtId="169" fontId="27" fillId="0" borderId="0" xfId="5" applyFont="1" applyAlignment="1">
      <alignment horizontal="left" vertical="center"/>
    </xf>
    <xf numFmtId="171" fontId="28" fillId="0" borderId="0" xfId="3" applyNumberFormat="1" applyFont="1" applyAlignment="1">
      <alignment horizontal="left" vertical="center"/>
    </xf>
    <xf numFmtId="2" fontId="8" fillId="5" borderId="39" xfId="5" applyNumberFormat="1" applyFont="1" applyFill="1" applyBorder="1" applyAlignment="1">
      <alignment horizontal="center" vertical="center"/>
    </xf>
    <xf numFmtId="169" fontId="8" fillId="5" borderId="40" xfId="5" applyFont="1" applyFill="1" applyBorder="1" applyAlignment="1">
      <alignment horizontal="center" vertical="center"/>
    </xf>
    <xf numFmtId="165" fontId="8" fillId="5" borderId="40" xfId="1" applyFont="1" applyFill="1" applyBorder="1" applyAlignment="1">
      <alignment horizontal="center" vertical="center"/>
    </xf>
    <xf numFmtId="166" fontId="8" fillId="5" borderId="41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2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9" fillId="5" borderId="0" xfId="5" applyFont="1" applyFill="1"/>
    <xf numFmtId="169" fontId="8" fillId="5" borderId="0" xfId="5" applyFont="1" applyFill="1" applyAlignment="1">
      <alignment horizontal="left" vertical="center"/>
    </xf>
    <xf numFmtId="169" fontId="8" fillId="5" borderId="0" xfId="5" applyFont="1" applyFill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6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5" fontId="7" fillId="0" borderId="0" xfId="1" applyFont="1"/>
    <xf numFmtId="166" fontId="9" fillId="0" borderId="0" xfId="3" applyNumberFormat="1" applyFont="1"/>
    <xf numFmtId="169" fontId="29" fillId="6" borderId="13" xfId="5" applyFont="1" applyFill="1" applyBorder="1"/>
    <xf numFmtId="169" fontId="10" fillId="6" borderId="43" xfId="5" applyFont="1" applyFill="1" applyBorder="1"/>
    <xf numFmtId="169" fontId="10" fillId="6" borderId="0" xfId="5" applyFont="1" applyFill="1"/>
    <xf numFmtId="165" fontId="10" fillId="6" borderId="43" xfId="5" applyNumberFormat="1" applyFont="1" applyFill="1" applyBorder="1"/>
    <xf numFmtId="166" fontId="10" fillId="6" borderId="43" xfId="5" applyNumberFormat="1" applyFont="1" applyFill="1" applyBorder="1"/>
    <xf numFmtId="174" fontId="9" fillId="0" borderId="0" xfId="3" applyNumberFormat="1" applyFont="1"/>
    <xf numFmtId="166" fontId="10" fillId="6" borderId="15" xfId="5" applyNumberFormat="1" applyFont="1" applyFill="1" applyBorder="1"/>
    <xf numFmtId="2" fontId="9" fillId="15" borderId="44" xfId="5" applyNumberFormat="1" applyFont="1" applyFill="1" applyBorder="1"/>
    <xf numFmtId="169" fontId="9" fillId="15" borderId="45" xfId="5" applyFont="1" applyFill="1" applyBorder="1"/>
    <xf numFmtId="169" fontId="9" fillId="15" borderId="45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31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6" fontId="3" fillId="0" borderId="0" xfId="3" applyNumberFormat="1" applyFont="1"/>
    <xf numFmtId="176" fontId="3" fillId="0" borderId="0" xfId="3" applyNumberFormat="1" applyFont="1"/>
    <xf numFmtId="168" fontId="7" fillId="0" borderId="0" xfId="5" applyNumberFormat="1" applyFont="1"/>
    <xf numFmtId="168" fontId="9" fillId="8" borderId="0" xfId="5" applyNumberFormat="1" applyFont="1" applyFill="1" applyAlignment="1">
      <alignment horizontal="center" vertical="center"/>
    </xf>
    <xf numFmtId="168" fontId="8" fillId="5" borderId="41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3" xfId="5" applyNumberFormat="1" applyFont="1" applyFill="1" applyBorder="1"/>
    <xf numFmtId="168" fontId="10" fillId="6" borderId="15" xfId="5" applyNumberFormat="1" applyFont="1" applyFill="1" applyBorder="1"/>
    <xf numFmtId="168" fontId="4" fillId="15" borderId="46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5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44" fontId="0" fillId="0" borderId="0" xfId="0" applyNumberFormat="1"/>
    <xf numFmtId="0" fontId="39" fillId="0" borderId="1" xfId="0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5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50" xfId="1" applyNumberFormat="1" applyFont="1" applyBorder="1"/>
    <xf numFmtId="44" fontId="9" fillId="0" borderId="51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5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60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44" fontId="36" fillId="4" borderId="62" xfId="1" applyNumberFormat="1" applyFont="1" applyFill="1" applyBorder="1" applyAlignment="1">
      <alignment horizontal="center" vertical="center"/>
    </xf>
    <xf numFmtId="44" fontId="15" fillId="0" borderId="50" xfId="1" applyNumberFormat="1" applyFont="1" applyBorder="1"/>
    <xf numFmtId="44" fontId="14" fillId="8" borderId="55" xfId="1" applyNumberFormat="1" applyFont="1" applyFill="1" applyBorder="1"/>
    <xf numFmtId="44" fontId="15" fillId="0" borderId="53" xfId="1" applyNumberFormat="1" applyFont="1" applyBorder="1"/>
    <xf numFmtId="44" fontId="16" fillId="0" borderId="50" xfId="1" applyNumberFormat="1" applyFont="1" applyBorder="1"/>
    <xf numFmtId="44" fontId="16" fillId="0" borderId="55" xfId="1" applyNumberFormat="1" applyFont="1" applyBorder="1"/>
    <xf numFmtId="44" fontId="16" fillId="0" borderId="53" xfId="1" applyNumberFormat="1" applyFont="1" applyBorder="1"/>
    <xf numFmtId="44" fontId="8" fillId="5" borderId="49" xfId="1" applyNumberFormat="1" applyFont="1" applyFill="1" applyBorder="1" applyAlignment="1">
      <alignment horizontal="center" vertical="center"/>
    </xf>
    <xf numFmtId="44" fontId="8" fillId="5" borderId="56" xfId="1" applyNumberFormat="1" applyFont="1" applyFill="1" applyBorder="1" applyAlignment="1">
      <alignment horizontal="center" vertical="center"/>
    </xf>
    <xf numFmtId="44" fontId="8" fillId="5" borderId="52" xfId="1" applyNumberFormat="1" applyFont="1" applyFill="1" applyBorder="1" applyAlignment="1">
      <alignment horizontal="center" vertical="center"/>
    </xf>
    <xf numFmtId="44" fontId="9" fillId="8" borderId="55" xfId="1" applyNumberFormat="1" applyFont="1" applyFill="1" applyBorder="1"/>
    <xf numFmtId="44" fontId="9" fillId="0" borderId="53" xfId="1" applyNumberFormat="1" applyFont="1" applyBorder="1"/>
    <xf numFmtId="44" fontId="9" fillId="8" borderId="57" xfId="1" applyNumberFormat="1" applyFont="1" applyFill="1" applyBorder="1"/>
    <xf numFmtId="44" fontId="9" fillId="0" borderId="54" xfId="1" applyNumberFormat="1" applyFont="1" applyBorder="1"/>
    <xf numFmtId="44" fontId="9" fillId="0" borderId="55" xfId="1" applyNumberFormat="1" applyFont="1" applyFill="1" applyBorder="1"/>
    <xf numFmtId="44" fontId="18" fillId="0" borderId="50" xfId="1" applyNumberFormat="1" applyFont="1" applyBorder="1"/>
    <xf numFmtId="44" fontId="18" fillId="0" borderId="55" xfId="1" applyNumberFormat="1" applyFont="1" applyBorder="1"/>
    <xf numFmtId="44" fontId="18" fillId="0" borderId="53" xfId="1" applyNumberFormat="1" applyFont="1" applyBorder="1"/>
    <xf numFmtId="44" fontId="10" fillId="6" borderId="50" xfId="1" applyNumberFormat="1" applyFont="1" applyFill="1" applyBorder="1"/>
    <xf numFmtId="44" fontId="10" fillId="6" borderId="55" xfId="1" applyNumberFormat="1" applyFont="1" applyFill="1" applyBorder="1"/>
    <xf numFmtId="44" fontId="10" fillId="6" borderId="53" xfId="1" applyNumberFormat="1" applyFont="1" applyFill="1" applyBorder="1"/>
    <xf numFmtId="44" fontId="9" fillId="0" borderId="55" xfId="1" applyNumberFormat="1" applyFont="1" applyBorder="1"/>
    <xf numFmtId="44" fontId="34" fillId="0" borderId="50" xfId="1" applyNumberFormat="1" applyFont="1" applyBorder="1" applyAlignment="1">
      <alignment horizontal="center"/>
    </xf>
    <xf numFmtId="44" fontId="34" fillId="0" borderId="53" xfId="1" applyNumberFormat="1" applyFont="1" applyBorder="1" applyAlignment="1">
      <alignment horizontal="center"/>
    </xf>
    <xf numFmtId="44" fontId="10" fillId="6" borderId="58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5" borderId="55" xfId="1" applyNumberFormat="1" applyFont="1" applyFill="1" applyBorder="1" applyAlignment="1">
      <alignment horizontal="left"/>
    </xf>
    <xf numFmtId="44" fontId="6" fillId="15" borderId="0" xfId="1" applyNumberFormat="1" applyFont="1" applyFill="1" applyBorder="1" applyAlignment="1">
      <alignment horizontal="left"/>
    </xf>
    <xf numFmtId="44" fontId="0" fillId="8" borderId="55" xfId="1" applyNumberFormat="1" applyFont="1" applyFill="1" applyBorder="1"/>
    <xf numFmtId="44" fontId="0" fillId="0" borderId="0" xfId="1" applyNumberFormat="1" applyFont="1" applyBorder="1"/>
    <xf numFmtId="44" fontId="0" fillId="8" borderId="59" xfId="1" applyNumberFormat="1" applyFont="1" applyFill="1" applyBorder="1"/>
    <xf numFmtId="44" fontId="0" fillId="0" borderId="11" xfId="1" applyNumberFormat="1" applyFont="1" applyBorder="1"/>
    <xf numFmtId="0" fontId="40" fillId="0" borderId="0" xfId="0" applyFont="1" applyAlignment="1">
      <alignment horizontal="left"/>
    </xf>
    <xf numFmtId="0" fontId="40" fillId="0" borderId="0" xfId="0" applyFont="1"/>
    <xf numFmtId="0" fontId="35" fillId="3" borderId="66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65" fontId="40" fillId="3" borderId="2" xfId="1" applyFont="1" applyFill="1" applyBorder="1" applyProtection="1"/>
    <xf numFmtId="165" fontId="40" fillId="3" borderId="3" xfId="1" applyFont="1" applyFill="1" applyBorder="1" applyProtection="1"/>
    <xf numFmtId="165" fontId="40" fillId="11" borderId="47" xfId="1" applyFont="1" applyFill="1" applyBorder="1" applyProtection="1"/>
    <xf numFmtId="165" fontId="40" fillId="11" borderId="1" xfId="1" applyFont="1" applyFill="1" applyBorder="1" applyProtection="1"/>
    <xf numFmtId="0" fontId="42" fillId="0" borderId="0" xfId="0" applyFont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1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165" fontId="35" fillId="11" borderId="0" xfId="1" applyFont="1" applyFill="1" applyAlignment="1" applyProtection="1">
      <alignment horizontal="center" vertical="center"/>
    </xf>
    <xf numFmtId="165" fontId="35" fillId="3" borderId="0" xfId="1" applyFont="1" applyFill="1" applyAlignment="1" applyProtection="1">
      <alignment horizontal="center" vertical="center"/>
    </xf>
    <xf numFmtId="44" fontId="35" fillId="11" borderId="0" xfId="1" applyNumberFormat="1" applyFont="1" applyFill="1" applyProtection="1"/>
    <xf numFmtId="165" fontId="35" fillId="3" borderId="0" xfId="1" applyFont="1" applyFill="1" applyProtection="1"/>
    <xf numFmtId="9" fontId="35" fillId="11" borderId="0" xfId="2" applyFont="1" applyFill="1" applyAlignment="1" applyProtection="1">
      <alignment horizontal="center" vertical="center"/>
    </xf>
    <xf numFmtId="0" fontId="35" fillId="0" borderId="0" xfId="1" applyNumberFormat="1" applyFont="1" applyFill="1" applyAlignment="1" applyProtection="1">
      <alignment horizontal="left" wrapText="1"/>
    </xf>
    <xf numFmtId="0" fontId="35" fillId="0" borderId="4" xfId="0" applyFont="1" applyBorder="1" applyAlignment="1">
      <alignment horizontal="center"/>
    </xf>
    <xf numFmtId="9" fontId="35" fillId="0" borderId="0" xfId="2" applyFont="1" applyAlignment="1" applyProtection="1">
      <alignment horizontal="center"/>
    </xf>
    <xf numFmtId="165" fontId="35" fillId="3" borderId="0" xfId="1" applyFont="1" applyFill="1" applyBorder="1" applyProtection="1"/>
    <xf numFmtId="0" fontId="35" fillId="0" borderId="4" xfId="0" applyFont="1" applyBorder="1"/>
    <xf numFmtId="9" fontId="35" fillId="0" borderId="0" xfId="2" applyFont="1" applyProtection="1"/>
    <xf numFmtId="165" fontId="35" fillId="0" borderId="4" xfId="1" applyFont="1" applyFill="1" applyBorder="1" applyProtection="1"/>
    <xf numFmtId="165" fontId="35" fillId="3" borderId="4" xfId="1" applyFont="1" applyFill="1" applyBorder="1" applyProtection="1"/>
    <xf numFmtId="165" fontId="35" fillId="3" borderId="36" xfId="1" applyFont="1" applyFill="1" applyBorder="1" applyProtection="1"/>
    <xf numFmtId="0" fontId="35" fillId="0" borderId="0" xfId="0" applyFont="1"/>
    <xf numFmtId="0" fontId="43" fillId="0" borderId="0" xfId="0" applyFont="1"/>
    <xf numFmtId="0" fontId="45" fillId="0" borderId="0" xfId="8" applyFont="1" applyAlignment="1" applyProtection="1">
      <alignment vertical="top"/>
    </xf>
    <xf numFmtId="49" fontId="45" fillId="0" borderId="0" xfId="8" applyNumberFormat="1" applyFont="1" applyAlignment="1" applyProtection="1">
      <alignment horizontal="left" vertical="top" wrapText="1"/>
    </xf>
    <xf numFmtId="49" fontId="45" fillId="0" borderId="0" xfId="8" applyNumberFormat="1" applyFont="1" applyAlignment="1" applyProtection="1">
      <alignment horizontal="center" vertical="top" wrapText="1"/>
    </xf>
    <xf numFmtId="0" fontId="45" fillId="0" borderId="0" xfId="8" applyFont="1" applyAlignment="1" applyProtection="1">
      <alignment horizontal="left" vertical="top" wrapText="1"/>
    </xf>
    <xf numFmtId="0" fontId="46" fillId="0" borderId="0" xfId="9" applyAlignment="1">
      <alignment horizontal="center" vertical="top"/>
    </xf>
    <xf numFmtId="0" fontId="46" fillId="0" borderId="0" xfId="9" applyAlignment="1">
      <alignment vertical="top"/>
    </xf>
    <xf numFmtId="49" fontId="46" fillId="0" borderId="0" xfId="9" applyNumberFormat="1" applyAlignment="1">
      <alignment horizontal="left" vertical="top" wrapText="1"/>
    </xf>
    <xf numFmtId="49" fontId="46" fillId="0" borderId="0" xfId="9" applyNumberFormat="1" applyAlignment="1">
      <alignment horizontal="center" vertical="top"/>
    </xf>
    <xf numFmtId="14" fontId="0" fillId="0" borderId="0" xfId="10" applyFont="1" applyAlignment="1" applyProtection="1">
      <alignment horizontal="center" vertical="top"/>
    </xf>
    <xf numFmtId="14" fontId="46" fillId="0" borderId="0" xfId="9" applyNumberFormat="1" applyAlignment="1">
      <alignment horizontal="left" vertical="top" wrapText="1"/>
    </xf>
    <xf numFmtId="49" fontId="46" fillId="0" borderId="0" xfId="9" applyNumberFormat="1" applyAlignment="1">
      <alignment vertical="top" wrapText="1"/>
    </xf>
    <xf numFmtId="0" fontId="2" fillId="18" borderId="1" xfId="11" applyFont="1" applyFill="1" applyBorder="1" applyAlignment="1" applyProtection="1">
      <alignment vertical="top" wrapText="1"/>
    </xf>
    <xf numFmtId="49" fontId="2" fillId="18" borderId="1" xfId="11" applyNumberFormat="1" applyFont="1" applyFill="1" applyBorder="1" applyAlignment="1" applyProtection="1">
      <alignment horizontal="left" vertical="top" wrapText="1"/>
    </xf>
    <xf numFmtId="49" fontId="2" fillId="18" borderId="1" xfId="11" applyNumberFormat="1" applyFont="1" applyFill="1" applyBorder="1" applyAlignment="1">
      <alignment horizontal="center" vertical="top" wrapText="1"/>
    </xf>
    <xf numFmtId="14" fontId="2" fillId="18" borderId="1" xfId="12" applyFont="1" applyFill="1" applyBorder="1" applyAlignment="1">
      <alignment horizontal="center" vertical="top" wrapText="1"/>
    </xf>
    <xf numFmtId="14" fontId="2" fillId="18" borderId="1" xfId="10" applyFont="1" applyFill="1" applyBorder="1" applyAlignment="1">
      <alignment horizontal="center" vertical="top" wrapText="1"/>
    </xf>
    <xf numFmtId="49" fontId="2" fillId="18" borderId="1" xfId="11" applyNumberFormat="1" applyFont="1" applyFill="1" applyBorder="1" applyAlignment="1">
      <alignment vertical="top" wrapText="1"/>
    </xf>
    <xf numFmtId="0" fontId="2" fillId="18" borderId="1" xfId="11" applyFont="1" applyFill="1" applyBorder="1" applyAlignment="1" applyProtection="1">
      <alignment horizontal="center" vertical="top" wrapText="1"/>
    </xf>
    <xf numFmtId="0" fontId="2" fillId="0" borderId="0" xfId="9" applyFont="1" applyAlignment="1">
      <alignment vertical="top"/>
    </xf>
    <xf numFmtId="0" fontId="48" fillId="0" borderId="1" xfId="11" applyBorder="1" applyAlignment="1" applyProtection="1">
      <alignment vertical="top" wrapText="1"/>
    </xf>
    <xf numFmtId="49" fontId="48" fillId="0" borderId="1" xfId="11" applyNumberFormat="1" applyBorder="1" applyAlignment="1" applyProtection="1">
      <alignment horizontal="left" vertical="top" wrapText="1"/>
    </xf>
    <xf numFmtId="49" fontId="48" fillId="0" borderId="1" xfId="11" applyNumberFormat="1" applyBorder="1" applyAlignment="1">
      <alignment horizontal="center" vertical="top" wrapText="1"/>
    </xf>
    <xf numFmtId="14" fontId="47" fillId="0" borderId="1" xfId="12" applyBorder="1" applyAlignment="1">
      <alignment horizontal="center" vertical="top" wrapText="1"/>
    </xf>
    <xf numFmtId="14" fontId="47" fillId="0" borderId="1" xfId="10" applyBorder="1" applyAlignment="1">
      <alignment horizontal="center" vertical="top" wrapText="1"/>
    </xf>
    <xf numFmtId="49" fontId="48" fillId="0" borderId="1" xfId="11" applyNumberFormat="1" applyBorder="1" applyAlignment="1">
      <alignment vertical="top" wrapText="1"/>
    </xf>
    <xf numFmtId="0" fontId="48" fillId="0" borderId="1" xfId="11" applyBorder="1" applyAlignment="1" applyProtection="1">
      <alignment horizontal="center" vertical="top" wrapText="1"/>
    </xf>
    <xf numFmtId="0" fontId="46" fillId="0" borderId="0" xfId="9" applyAlignment="1">
      <alignment vertical="center" wrapText="1"/>
    </xf>
    <xf numFmtId="49" fontId="46" fillId="0" borderId="0" xfId="9" applyNumberFormat="1" applyAlignment="1">
      <alignment horizontal="left" vertical="center" wrapText="1"/>
    </xf>
    <xf numFmtId="49" fontId="46" fillId="0" borderId="0" xfId="9" applyNumberFormat="1" applyAlignment="1">
      <alignment horizontal="center" vertical="center"/>
    </xf>
    <xf numFmtId="14" fontId="0" fillId="0" borderId="0" xfId="10" applyFont="1" applyAlignment="1" applyProtection="1">
      <alignment horizontal="center" vertical="center"/>
    </xf>
    <xf numFmtId="0" fontId="46" fillId="0" borderId="0" xfId="9" applyAlignment="1">
      <alignment horizontal="center" vertical="center"/>
    </xf>
    <xf numFmtId="0" fontId="46" fillId="0" borderId="0" xfId="9">
      <alignment vertical="center"/>
    </xf>
    <xf numFmtId="49" fontId="46" fillId="0" borderId="0" xfId="9" applyNumberFormat="1">
      <alignment vertical="center"/>
    </xf>
    <xf numFmtId="14" fontId="47" fillId="0" borderId="0" xfId="10" applyAlignment="1" applyProtection="1">
      <alignment horizontal="center" vertical="top" wrapText="1"/>
    </xf>
    <xf numFmtId="49" fontId="48" fillId="0" borderId="0" xfId="11" applyNumberFormat="1" applyAlignment="1">
      <alignment vertical="top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165" fontId="35" fillId="0" borderId="0" xfId="1" applyFont="1" applyFill="1" applyAlignment="1" applyProtection="1">
      <alignment horizontal="center" vertical="center"/>
    </xf>
    <xf numFmtId="44" fontId="35" fillId="0" borderId="0" xfId="1" applyNumberFormat="1" applyFont="1" applyFill="1" applyProtection="1"/>
    <xf numFmtId="9" fontId="35" fillId="0" borderId="0" xfId="2" applyFont="1" applyFill="1" applyAlignment="1" applyProtection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6" fillId="19" borderId="48" xfId="1" applyNumberFormat="1" applyFont="1" applyFill="1" applyBorder="1" applyAlignment="1">
      <alignment horizontal="center" vertical="center"/>
    </xf>
    <xf numFmtId="44" fontId="36" fillId="20" borderId="48" xfId="1" applyNumberFormat="1" applyFont="1" applyFill="1" applyBorder="1" applyAlignment="1">
      <alignment horizontal="center" vertical="center"/>
    </xf>
    <xf numFmtId="44" fontId="36" fillId="20" borderId="63" xfId="1" applyNumberFormat="1" applyFont="1" applyFill="1" applyBorder="1" applyAlignment="1">
      <alignment horizontal="center" vertical="center"/>
    </xf>
    <xf numFmtId="44" fontId="36" fillId="20" borderId="62" xfId="1" applyNumberFormat="1" applyFont="1" applyFill="1" applyBorder="1" applyAlignment="1">
      <alignment horizontal="center" vertical="center"/>
    </xf>
    <xf numFmtId="44" fontId="36" fillId="19" borderId="62" xfId="1" applyNumberFormat="1" applyFont="1" applyFill="1" applyBorder="1" applyAlignment="1">
      <alignment horizontal="center" vertical="center"/>
    </xf>
    <xf numFmtId="169" fontId="50" fillId="0" borderId="0" xfId="5" applyFont="1"/>
    <xf numFmtId="169" fontId="3" fillId="0" borderId="0" xfId="5" applyFont="1"/>
    <xf numFmtId="0" fontId="51" fillId="0" borderId="0" xfId="0" applyFont="1"/>
    <xf numFmtId="0" fontId="51" fillId="0" borderId="0" xfId="0" applyFont="1" applyAlignment="1">
      <alignment horizontal="center"/>
    </xf>
    <xf numFmtId="14" fontId="0" fillId="0" borderId="0" xfId="0" applyNumberFormat="1"/>
    <xf numFmtId="168" fontId="35" fillId="3" borderId="0" xfId="0" applyNumberFormat="1" applyFont="1" applyFill="1" applyAlignment="1">
      <alignment horizontal="left" vertical="center"/>
    </xf>
    <xf numFmtId="0" fontId="40" fillId="21" borderId="0" xfId="0" applyFont="1" applyFill="1"/>
    <xf numFmtId="0" fontId="40" fillId="21" borderId="0" xfId="0" applyFont="1" applyFill="1" applyAlignment="1">
      <alignment horizontal="center" vertical="center"/>
    </xf>
    <xf numFmtId="0" fontId="35" fillId="21" borderId="0" xfId="0" applyFont="1" applyFill="1"/>
    <xf numFmtId="0" fontId="42" fillId="21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 indent="7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  <xf numFmtId="0" fontId="55" fillId="0" borderId="0" xfId="0" applyFont="1" applyAlignment="1">
      <alignment wrapText="1"/>
    </xf>
    <xf numFmtId="0" fontId="23" fillId="0" borderId="0" xfId="0" applyFont="1" applyAlignment="1">
      <alignment wrapText="1"/>
    </xf>
    <xf numFmtId="44" fontId="0" fillId="16" borderId="0" xfId="0" applyNumberFormat="1" applyFill="1" applyAlignment="1">
      <alignment horizontal="center"/>
    </xf>
    <xf numFmtId="0" fontId="7" fillId="0" borderId="0" xfId="0" applyFont="1"/>
    <xf numFmtId="9" fontId="7" fillId="0" borderId="0" xfId="2" applyFont="1" applyAlignment="1">
      <alignment horizontal="center" vertical="center"/>
    </xf>
    <xf numFmtId="164" fontId="7" fillId="0" borderId="0" xfId="0" applyNumberFormat="1" applyFont="1"/>
    <xf numFmtId="0" fontId="19" fillId="0" borderId="0" xfId="0" applyFont="1" applyAlignment="1">
      <alignment horizontal="center"/>
    </xf>
    <xf numFmtId="9" fontId="19" fillId="0" borderId="0" xfId="2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77" fontId="7" fillId="0" borderId="0" xfId="5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left" vertical="center"/>
    </xf>
    <xf numFmtId="0" fontId="58" fillId="22" borderId="9" xfId="0" applyFont="1" applyFill="1" applyBorder="1" applyAlignment="1">
      <alignment horizontal="center" vertical="center"/>
    </xf>
    <xf numFmtId="166" fontId="58" fillId="22" borderId="68" xfId="1" applyNumberFormat="1" applyFont="1" applyFill="1" applyBorder="1" applyAlignment="1">
      <alignment horizontal="center" vertical="center"/>
    </xf>
    <xf numFmtId="178" fontId="58" fillId="4" borderId="9" xfId="1" applyNumberFormat="1" applyFont="1" applyFill="1" applyBorder="1" applyAlignment="1">
      <alignment horizontal="center" vertical="center"/>
    </xf>
    <xf numFmtId="0" fontId="49" fillId="0" borderId="0" xfId="0" applyFont="1"/>
    <xf numFmtId="167" fontId="57" fillId="0" borderId="69" xfId="0" applyNumberFormat="1" applyFont="1" applyBorder="1"/>
    <xf numFmtId="167" fontId="57" fillId="0" borderId="0" xfId="0" applyNumberFormat="1" applyFont="1"/>
    <xf numFmtId="9" fontId="57" fillId="0" borderId="69" xfId="2" applyFont="1" applyBorder="1" applyAlignment="1">
      <alignment horizontal="center" vertical="center"/>
    </xf>
    <xf numFmtId="10" fontId="7" fillId="0" borderId="0" xfId="2" applyNumberFormat="1" applyFont="1"/>
    <xf numFmtId="167" fontId="7" fillId="0" borderId="69" xfId="0" applyNumberFormat="1" applyFont="1" applyBorder="1"/>
    <xf numFmtId="166" fontId="7" fillId="0" borderId="69" xfId="0" applyNumberFormat="1" applyFont="1" applyBorder="1"/>
    <xf numFmtId="167" fontId="7" fillId="0" borderId="0" xfId="0" applyNumberFormat="1" applyFont="1"/>
    <xf numFmtId="9" fontId="1" fillId="0" borderId="69" xfId="2" applyFont="1" applyBorder="1" applyAlignment="1">
      <alignment horizontal="center" vertical="center"/>
    </xf>
    <xf numFmtId="0" fontId="8" fillId="23" borderId="9" xfId="0" applyFont="1" applyFill="1" applyBorder="1" applyAlignment="1">
      <alignment horizontal="left" vertical="center"/>
    </xf>
    <xf numFmtId="167" fontId="8" fillId="23" borderId="68" xfId="1" applyNumberFormat="1" applyFont="1" applyFill="1" applyBorder="1" applyAlignment="1">
      <alignment horizontal="center" vertical="center"/>
    </xf>
    <xf numFmtId="166" fontId="8" fillId="23" borderId="68" xfId="1" applyNumberFormat="1" applyFont="1" applyFill="1" applyBorder="1" applyAlignment="1">
      <alignment horizontal="center" vertical="center"/>
    </xf>
    <xf numFmtId="167" fontId="8" fillId="5" borderId="9" xfId="1" applyNumberFormat="1" applyFont="1" applyFill="1" applyBorder="1" applyAlignment="1">
      <alignment horizontal="center" vertical="center"/>
    </xf>
    <xf numFmtId="9" fontId="56" fillId="5" borderId="68" xfId="2" applyFont="1" applyFill="1" applyBorder="1" applyAlignment="1">
      <alignment horizontal="center" vertical="center"/>
    </xf>
    <xf numFmtId="167" fontId="9" fillId="0" borderId="69" xfId="0" applyNumberFormat="1" applyFont="1" applyBorder="1"/>
    <xf numFmtId="167" fontId="9" fillId="0" borderId="0" xfId="0" applyNumberFormat="1" applyFont="1"/>
    <xf numFmtId="179" fontId="7" fillId="0" borderId="0" xfId="2" applyNumberFormat="1" applyFont="1"/>
    <xf numFmtId="169" fontId="9" fillId="0" borderId="69" xfId="0" applyNumberFormat="1" applyFont="1" applyBorder="1"/>
    <xf numFmtId="178" fontId="10" fillId="6" borderId="0" xfId="0" applyNumberFormat="1" applyFont="1" applyFill="1"/>
    <xf numFmtId="9" fontId="2" fillId="6" borderId="69" xfId="2" applyFont="1" applyFill="1" applyBorder="1" applyAlignment="1">
      <alignment horizontal="center" vertical="center"/>
    </xf>
    <xf numFmtId="180" fontId="9" fillId="0" borderId="69" xfId="0" applyNumberFormat="1" applyFont="1" applyBorder="1"/>
    <xf numFmtId="180" fontId="9" fillId="0" borderId="0" xfId="0" applyNumberFormat="1" applyFont="1"/>
    <xf numFmtId="180" fontId="9" fillId="7" borderId="69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69" fontId="0" fillId="0" borderId="0" xfId="0" applyNumberFormat="1"/>
    <xf numFmtId="0" fontId="35" fillId="7" borderId="0" xfId="0" applyFont="1" applyFill="1" applyAlignment="1">
      <alignment horizontal="left" vertical="center"/>
    </xf>
    <xf numFmtId="165" fontId="35" fillId="3" borderId="8" xfId="1" applyFont="1" applyFill="1" applyBorder="1" applyProtection="1"/>
    <xf numFmtId="0" fontId="35" fillId="0" borderId="0" xfId="1" applyNumberFormat="1" applyFont="1" applyFill="1" applyAlignment="1" applyProtection="1">
      <alignment horizontal="center" wrapText="1"/>
    </xf>
    <xf numFmtId="0" fontId="35" fillId="0" borderId="4" xfId="0" applyFont="1" applyBorder="1" applyAlignment="1">
      <alignment horizontal="center" vertical="center"/>
    </xf>
    <xf numFmtId="9" fontId="35" fillId="0" borderId="0" xfId="2" applyFont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65" fontId="59" fillId="3" borderId="0" xfId="0" applyNumberFormat="1" applyFont="1" applyFill="1"/>
    <xf numFmtId="165" fontId="59" fillId="3" borderId="8" xfId="0" applyNumberFormat="1" applyFont="1" applyFill="1" applyBorder="1"/>
    <xf numFmtId="165" fontId="59" fillId="0" borderId="4" xfId="0" applyNumberFormat="1" applyFont="1" applyBorder="1"/>
    <xf numFmtId="0" fontId="59" fillId="0" borderId="0" xfId="0" applyFont="1"/>
    <xf numFmtId="0" fontId="59" fillId="3" borderId="0" xfId="0" applyFont="1" applyFill="1"/>
    <xf numFmtId="0" fontId="59" fillId="11" borderId="0" xfId="0" applyFont="1" applyFill="1"/>
    <xf numFmtId="168" fontId="59" fillId="3" borderId="0" xfId="0" applyNumberFormat="1" applyFont="1" applyFill="1"/>
    <xf numFmtId="0" fontId="59" fillId="0" borderId="0" xfId="0" applyFont="1" applyAlignment="1">
      <alignment horizontal="center" vertical="center"/>
    </xf>
    <xf numFmtId="0" fontId="59" fillId="0" borderId="4" xfId="0" applyFont="1" applyBorder="1"/>
    <xf numFmtId="0" fontId="59" fillId="0" borderId="0" xfId="0" applyFont="1" applyAlignment="1">
      <alignment horizontal="center"/>
    </xf>
    <xf numFmtId="175" fontId="4" fillId="0" borderId="0" xfId="1" applyNumberFormat="1" applyFont="1"/>
    <xf numFmtId="0" fontId="62" fillId="0" borderId="0" xfId="0" applyFont="1"/>
    <xf numFmtId="44" fontId="35" fillId="0" borderId="0" xfId="1" applyNumberFormat="1" applyFont="1" applyFill="1" applyBorder="1" applyAlignment="1" applyProtection="1">
      <alignment horizontal="center" vertical="center" wrapText="1"/>
    </xf>
    <xf numFmtId="0" fontId="35" fillId="16" borderId="0" xfId="0" applyFont="1" applyFill="1" applyAlignment="1">
      <alignment horizontal="left" vertical="center"/>
    </xf>
    <xf numFmtId="0" fontId="35" fillId="0" borderId="1" xfId="1" applyNumberFormat="1" applyFont="1" applyFill="1" applyBorder="1" applyAlignment="1" applyProtection="1">
      <alignment horizontal="left" wrapText="1"/>
    </xf>
    <xf numFmtId="0" fontId="35" fillId="0" borderId="1" xfId="0" applyFont="1" applyBorder="1" applyAlignment="1">
      <alignment horizontal="left" vertical="center"/>
    </xf>
    <xf numFmtId="0" fontId="35" fillId="0" borderId="0" xfId="1" applyNumberFormat="1" applyFont="1" applyFill="1" applyBorder="1" applyAlignment="1" applyProtection="1">
      <alignment horizontal="center" wrapText="1"/>
    </xf>
    <xf numFmtId="165" fontId="35" fillId="0" borderId="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horizontal="center" vertical="center"/>
    </xf>
    <xf numFmtId="44" fontId="35" fillId="0" borderId="0" xfId="1" applyNumberFormat="1" applyFont="1" applyFill="1" applyBorder="1" applyProtection="1"/>
    <xf numFmtId="44" fontId="40" fillId="0" borderId="0" xfId="17" applyFont="1" applyBorder="1" applyAlignment="1">
      <alignment horizontal="center" vertical="center" wrapText="1"/>
    </xf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1" applyNumberFormat="1" applyFont="1" applyFill="1" applyBorder="1" applyAlignment="1" applyProtection="1">
      <alignment horizontal="left" wrapText="1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0" fontId="42" fillId="2" borderId="1" xfId="0" applyFont="1" applyFill="1" applyBorder="1" applyAlignment="1">
      <alignment horizontal="center"/>
    </xf>
    <xf numFmtId="0" fontId="35" fillId="0" borderId="36" xfId="0" applyFont="1" applyBorder="1" applyAlignment="1">
      <alignment horizontal="left" vertical="center"/>
    </xf>
    <xf numFmtId="165" fontId="35" fillId="11" borderId="0" xfId="1" applyFont="1" applyFill="1" applyBorder="1" applyAlignment="1" applyProtection="1">
      <alignment horizontal="center" vertical="center"/>
    </xf>
    <xf numFmtId="165" fontId="35" fillId="11" borderId="1" xfId="1" applyFont="1" applyFill="1" applyBorder="1" applyAlignment="1" applyProtection="1">
      <alignment horizontal="center" vertical="center"/>
    </xf>
    <xf numFmtId="165" fontId="35" fillId="11" borderId="7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vertical="center"/>
    </xf>
    <xf numFmtId="0" fontId="2" fillId="16" borderId="0" xfId="0" applyFont="1" applyFill="1"/>
    <xf numFmtId="165" fontId="6" fillId="16" borderId="26" xfId="0" applyNumberFormat="1" applyFont="1" applyFill="1" applyBorder="1"/>
    <xf numFmtId="0" fontId="35" fillId="0" borderId="0" xfId="1" applyNumberFormat="1" applyFont="1" applyFill="1" applyBorder="1" applyAlignment="1" applyProtection="1">
      <alignment horizontal="center" vertical="center" wrapText="1"/>
    </xf>
    <xf numFmtId="9" fontId="35" fillId="0" borderId="0" xfId="2" applyFont="1" applyBorder="1" applyAlignment="1" applyProtection="1">
      <alignment horizontal="center" vertical="center"/>
    </xf>
    <xf numFmtId="44" fontId="35" fillId="0" borderId="0" xfId="1" applyNumberFormat="1" applyFont="1" applyFill="1" applyBorder="1" applyAlignment="1" applyProtection="1">
      <alignment vertical="center"/>
    </xf>
    <xf numFmtId="44" fontId="35" fillId="21" borderId="0" xfId="1" applyNumberFormat="1" applyFont="1" applyFill="1" applyBorder="1" applyProtection="1"/>
    <xf numFmtId="0" fontId="35" fillId="0" borderId="0" xfId="1" applyNumberFormat="1" applyFont="1" applyFill="1" applyBorder="1" applyAlignment="1" applyProtection="1">
      <alignment horizontal="center" vertical="top" wrapText="1"/>
    </xf>
    <xf numFmtId="9" fontId="35" fillId="21" borderId="0" xfId="2" applyFont="1" applyFill="1" applyBorder="1" applyAlignment="1" applyProtection="1">
      <alignment horizontal="center" vertical="center"/>
    </xf>
    <xf numFmtId="9" fontId="35" fillId="21" borderId="0" xfId="2" applyFont="1" applyFill="1" applyBorder="1" applyAlignment="1" applyProtection="1">
      <alignment horizontal="center"/>
    </xf>
    <xf numFmtId="0" fontId="15" fillId="0" borderId="0" xfId="0" applyFont="1"/>
    <xf numFmtId="0" fontId="14" fillId="26" borderId="65" xfId="0" applyFont="1" applyFill="1" applyBorder="1" applyAlignment="1">
      <alignment horizontal="center" vertical="center"/>
    </xf>
    <xf numFmtId="0" fontId="14" fillId="21" borderId="65" xfId="0" applyFont="1" applyFill="1" applyBorder="1" applyAlignment="1">
      <alignment horizontal="center" vertical="center"/>
    </xf>
    <xf numFmtId="0" fontId="15" fillId="21" borderId="0" xfId="0" applyFont="1" applyFill="1"/>
    <xf numFmtId="0" fontId="15" fillId="23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27" borderId="1" xfId="0" applyFont="1" applyFill="1" applyBorder="1" applyAlignment="1">
      <alignment horizontal="center"/>
    </xf>
    <xf numFmtId="14" fontId="15" fillId="27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63" fillId="27" borderId="1" xfId="0" applyFont="1" applyFill="1" applyBorder="1" applyAlignment="1">
      <alignment horizontal="center"/>
    </xf>
    <xf numFmtId="14" fontId="63" fillId="27" borderId="1" xfId="0" applyNumberFormat="1" applyFont="1" applyFill="1" applyBorder="1" applyAlignment="1">
      <alignment horizontal="center"/>
    </xf>
    <xf numFmtId="4" fontId="63" fillId="27" borderId="1" xfId="0" applyNumberFormat="1" applyFont="1" applyFill="1" applyBorder="1" applyAlignment="1">
      <alignment horizontal="center"/>
    </xf>
    <xf numFmtId="0" fontId="15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64" fillId="27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65" fillId="2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7" borderId="1" xfId="0" applyFill="1" applyBorder="1" applyAlignment="1">
      <alignment horizontal="center"/>
    </xf>
    <xf numFmtId="0" fontId="65" fillId="27" borderId="1" xfId="0" applyFon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4" fontId="64" fillId="27" borderId="1" xfId="0" applyNumberFormat="1" applyFont="1" applyFill="1" applyBorder="1" applyAlignment="1">
      <alignment horizontal="center"/>
    </xf>
    <xf numFmtId="0" fontId="15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9" fontId="15" fillId="27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wrapText="1"/>
    </xf>
    <xf numFmtId="4" fontId="0" fillId="27" borderId="1" xfId="0" applyNumberForma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4" fillId="2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5" fillId="0" borderId="1" xfId="1" applyNumberFormat="1" applyFont="1" applyFill="1" applyBorder="1" applyAlignment="1" applyProtection="1">
      <alignment horizontal="center" vertical="center" wrapText="1"/>
    </xf>
    <xf numFmtId="0" fontId="23" fillId="0" borderId="72" xfId="0" applyFont="1" applyBorder="1" applyAlignment="1">
      <alignment horizontal="center" vertical="center"/>
    </xf>
    <xf numFmtId="1" fontId="23" fillId="0" borderId="72" xfId="0" applyNumberFormat="1" applyFont="1" applyBorder="1" applyAlignment="1">
      <alignment horizontal="center" vertical="center"/>
    </xf>
    <xf numFmtId="0" fontId="6" fillId="0" borderId="26" xfId="0" applyFont="1" applyBorder="1"/>
    <xf numFmtId="0" fontId="0" fillId="0" borderId="22" xfId="0" applyBorder="1"/>
    <xf numFmtId="0" fontId="0" fillId="0" borderId="73" xfId="0" applyBorder="1"/>
    <xf numFmtId="0" fontId="0" fillId="0" borderId="74" xfId="0" applyBorder="1"/>
    <xf numFmtId="0" fontId="2" fillId="9" borderId="75" xfId="0" applyFont="1" applyFill="1" applyBorder="1"/>
    <xf numFmtId="0" fontId="62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5" fillId="0" borderId="36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36" xfId="0" applyFont="1" applyBorder="1" applyAlignment="1">
      <alignment vertical="center" wrapText="1"/>
    </xf>
    <xf numFmtId="0" fontId="35" fillId="0" borderId="1" xfId="0" applyFont="1" applyBorder="1" applyAlignment="1">
      <alignment horizontal="left" wrapText="1"/>
    </xf>
    <xf numFmtId="0" fontId="40" fillId="0" borderId="1" xfId="0" applyFont="1" applyBorder="1" applyAlignment="1">
      <alignment vertical="center"/>
    </xf>
    <xf numFmtId="0" fontId="40" fillId="0" borderId="36" xfId="0" applyFont="1" applyBorder="1" applyAlignment="1">
      <alignment vertical="center"/>
    </xf>
    <xf numFmtId="0" fontId="21" fillId="9" borderId="0" xfId="0" applyFont="1" applyFill="1" applyAlignment="1">
      <alignment horizontal="center"/>
    </xf>
    <xf numFmtId="165" fontId="6" fillId="10" borderId="76" xfId="0" applyNumberFormat="1" applyFont="1" applyFill="1" applyBorder="1"/>
    <xf numFmtId="165" fontId="0" fillId="12" borderId="0" xfId="1" applyFont="1" applyFill="1" applyBorder="1"/>
    <xf numFmtId="165" fontId="6" fillId="0" borderId="0" xfId="1" applyFont="1" applyBorder="1"/>
    <xf numFmtId="165" fontId="6" fillId="0" borderId="77" xfId="0" applyNumberFormat="1" applyFont="1" applyBorder="1"/>
    <xf numFmtId="165" fontId="0" fillId="0" borderId="76" xfId="0" applyNumberFormat="1" applyBorder="1"/>
    <xf numFmtId="165" fontId="0" fillId="0" borderId="78" xfId="0" applyNumberFormat="1" applyBorder="1"/>
    <xf numFmtId="165" fontId="6" fillId="10" borderId="78" xfId="0" applyNumberFormat="1" applyFont="1" applyFill="1" applyBorder="1"/>
    <xf numFmtId="165" fontId="0" fillId="0" borderId="79" xfId="0" applyNumberFormat="1" applyBorder="1"/>
    <xf numFmtId="165" fontId="6" fillId="10" borderId="80" xfId="0" applyNumberFormat="1" applyFont="1" applyFill="1" applyBorder="1"/>
    <xf numFmtId="165" fontId="0" fillId="0" borderId="81" xfId="0" applyNumberFormat="1" applyBorder="1"/>
    <xf numFmtId="165" fontId="6" fillId="10" borderId="81" xfId="0" applyNumberFormat="1" applyFont="1" applyFill="1" applyBorder="1"/>
    <xf numFmtId="165" fontId="0" fillId="0" borderId="82" xfId="0" applyNumberFormat="1" applyBorder="1"/>
    <xf numFmtId="0" fontId="35" fillId="0" borderId="0" xfId="1" applyNumberFormat="1" applyFont="1" applyFill="1" applyBorder="1" applyAlignment="1" applyProtection="1">
      <alignment horizontal="left" vertical="center" wrapText="1"/>
    </xf>
    <xf numFmtId="165" fontId="35" fillId="0" borderId="0" xfId="1" applyFont="1" applyFill="1" applyBorder="1" applyAlignment="1" applyProtection="1">
      <alignment vertical="center"/>
    </xf>
    <xf numFmtId="0" fontId="41" fillId="2" borderId="0" xfId="0" applyFont="1" applyFill="1" applyAlignment="1">
      <alignment horizontal="center"/>
    </xf>
    <xf numFmtId="0" fontId="40" fillId="0" borderId="0" xfId="0" applyFont="1" applyAlignment="1">
      <alignment vertical="top" wrapText="1"/>
    </xf>
    <xf numFmtId="165" fontId="40" fillId="3" borderId="0" xfId="1" applyFont="1" applyFill="1" applyBorder="1" applyProtection="1"/>
    <xf numFmtId="0" fontId="42" fillId="2" borderId="0" xfId="0" applyFont="1" applyFill="1" applyAlignment="1">
      <alignment horizontal="center"/>
    </xf>
    <xf numFmtId="0" fontId="42" fillId="0" borderId="0" xfId="0" applyFont="1" applyAlignment="1">
      <alignment horizontal="center" vertical="top" wrapText="1"/>
    </xf>
    <xf numFmtId="0" fontId="66" fillId="29" borderId="0" xfId="0" applyFont="1" applyFill="1"/>
    <xf numFmtId="0" fontId="42" fillId="29" borderId="0" xfId="0" applyFont="1" applyFill="1" applyAlignment="1">
      <alignment horizontal="center" vertical="center" wrapText="1"/>
    </xf>
    <xf numFmtId="44" fontId="35" fillId="11" borderId="0" xfId="1" applyNumberFormat="1" applyFont="1" applyFill="1" applyBorder="1" applyProtection="1"/>
    <xf numFmtId="9" fontId="35" fillId="11" borderId="0" xfId="2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top" wrapText="1"/>
    </xf>
    <xf numFmtId="0" fontId="35" fillId="0" borderId="0" xfId="0" applyFont="1" applyAlignment="1">
      <alignment horizontal="center"/>
    </xf>
    <xf numFmtId="165" fontId="35" fillId="0" borderId="0" xfId="1" applyFont="1" applyFill="1" applyBorder="1" applyProtection="1"/>
    <xf numFmtId="14" fontId="35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top"/>
    </xf>
    <xf numFmtId="0" fontId="35" fillId="0" borderId="0" xfId="0" applyFont="1" applyProtection="1">
      <protection locked="0"/>
    </xf>
    <xf numFmtId="0" fontId="35" fillId="0" borderId="0" xfId="13" applyFont="1"/>
    <xf numFmtId="0" fontId="68" fillId="0" borderId="0" xfId="0" applyFont="1" applyAlignment="1">
      <alignment horizontal="center" vertical="center"/>
    </xf>
    <xf numFmtId="0" fontId="35" fillId="0" borderId="0" xfId="0" applyFont="1" applyAlignment="1">
      <alignment horizontal="left"/>
    </xf>
    <xf numFmtId="0" fontId="35" fillId="0" borderId="0" xfId="13" applyFont="1" applyAlignment="1" applyProtection="1">
      <alignment horizontal="left"/>
      <protection locked="0"/>
    </xf>
    <xf numFmtId="0" fontId="35" fillId="0" borderId="0" xfId="13" applyFont="1" applyAlignment="1">
      <alignment horizontal="left" vertical="center"/>
    </xf>
    <xf numFmtId="0" fontId="60" fillId="0" borderId="0" xfId="0" applyFont="1" applyAlignment="1">
      <alignment horizontal="center"/>
    </xf>
    <xf numFmtId="0" fontId="35" fillId="28" borderId="0" xfId="0" applyFont="1" applyFill="1" applyAlignment="1">
      <alignment horizontal="center"/>
    </xf>
    <xf numFmtId="0" fontId="40" fillId="0" borderId="0" xfId="0" applyFont="1" applyAlignment="1">
      <alignment vertical="top"/>
    </xf>
    <xf numFmtId="0" fontId="35" fillId="21" borderId="0" xfId="0" applyFont="1" applyFill="1" applyAlignment="1">
      <alignment horizontal="center" vertical="center"/>
    </xf>
    <xf numFmtId="165" fontId="35" fillId="21" borderId="0" xfId="1" applyFont="1" applyFill="1" applyBorder="1" applyAlignment="1" applyProtection="1">
      <alignment horizontal="center" vertical="center"/>
    </xf>
    <xf numFmtId="0" fontId="35" fillId="21" borderId="0" xfId="1" applyNumberFormat="1" applyFont="1" applyFill="1" applyBorder="1" applyAlignment="1" applyProtection="1">
      <alignment horizontal="left" wrapText="1"/>
    </xf>
    <xf numFmtId="0" fontId="35" fillId="21" borderId="0" xfId="0" applyFont="1" applyFill="1" applyAlignment="1">
      <alignment horizont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 applyProtection="1">
      <alignment horizontal="left" vertical="top"/>
      <protection locked="0"/>
    </xf>
    <xf numFmtId="0" fontId="61" fillId="0" borderId="0" xfId="0" applyFont="1" applyAlignment="1">
      <alignment horizontal="center"/>
    </xf>
    <xf numFmtId="0" fontId="40" fillId="0" borderId="0" xfId="0" applyFont="1" applyAlignment="1">
      <alignment horizontal="center" vertical="top" wrapText="1"/>
    </xf>
    <xf numFmtId="0" fontId="25" fillId="0" borderId="0" xfId="0" applyFont="1" applyAlignment="1" applyProtection="1">
      <alignment horizontal="left" vertical="center"/>
      <protection locked="0"/>
    </xf>
    <xf numFmtId="0" fontId="40" fillId="0" borderId="0" xfId="0" applyFont="1" applyAlignment="1">
      <alignment horizontal="left" vertical="top"/>
    </xf>
    <xf numFmtId="0" fontId="35" fillId="0" borderId="0" xfId="0" applyFont="1" applyAlignment="1" applyProtection="1">
      <alignment horizontal="left"/>
      <protection locked="0"/>
    </xf>
    <xf numFmtId="0" fontId="40" fillId="16" borderId="0" xfId="0" applyFont="1" applyFill="1"/>
    <xf numFmtId="0" fontId="35" fillId="0" borderId="0" xfId="0" applyFont="1" applyAlignment="1" applyProtection="1">
      <alignment horizontal="left" vertical="top"/>
      <protection locked="0"/>
    </xf>
    <xf numFmtId="0" fontId="35" fillId="7" borderId="0" xfId="0" applyFont="1" applyFill="1" applyAlignment="1">
      <alignment horizontal="left" vertical="center" wrapText="1"/>
    </xf>
    <xf numFmtId="0" fontId="35" fillId="0" borderId="0" xfId="0" applyFont="1" applyAlignment="1" applyProtection="1">
      <alignment horizontal="left" vertical="center"/>
      <protection locked="0"/>
    </xf>
    <xf numFmtId="0" fontId="35" fillId="7" borderId="0" xfId="0" applyFont="1" applyFill="1" applyAlignment="1">
      <alignment horizontal="left" vertical="top"/>
    </xf>
    <xf numFmtId="0" fontId="40" fillId="0" borderId="0" xfId="13" applyFont="1" applyAlignment="1" applyProtection="1">
      <alignment horizontal="left"/>
      <protection locked="0"/>
    </xf>
    <xf numFmtId="0" fontId="35" fillId="16" borderId="0" xfId="0" applyFont="1" applyFill="1" applyAlignment="1">
      <alignment horizontal="center"/>
    </xf>
    <xf numFmtId="0" fontId="35" fillId="7" borderId="0" xfId="13" applyFont="1" applyFill="1" applyAlignment="1">
      <alignment horizontal="left" vertical="center"/>
    </xf>
    <xf numFmtId="0" fontId="35" fillId="0" borderId="0" xfId="13" applyFont="1" applyAlignment="1" applyProtection="1">
      <alignment horizontal="left" vertical="center"/>
      <protection locked="0"/>
    </xf>
    <xf numFmtId="0" fontId="35" fillId="0" borderId="0" xfId="0" applyFont="1" applyAlignment="1">
      <alignment vertical="center"/>
    </xf>
    <xf numFmtId="9" fontId="35" fillId="0" borderId="0" xfId="2" applyFont="1" applyBorder="1" applyAlignment="1" applyProtection="1">
      <alignment vertical="center"/>
    </xf>
    <xf numFmtId="0" fontId="35" fillId="21" borderId="0" xfId="0" applyFont="1" applyFill="1" applyAlignment="1">
      <alignment vertical="center"/>
    </xf>
    <xf numFmtId="0" fontId="40" fillId="21" borderId="0" xfId="0" applyFont="1" applyFill="1" applyAlignment="1">
      <alignment vertical="center"/>
    </xf>
    <xf numFmtId="0" fontId="52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43" fontId="40" fillId="0" borderId="0" xfId="0" applyNumberFormat="1" applyFont="1"/>
    <xf numFmtId="44" fontId="40" fillId="11" borderId="0" xfId="1" applyNumberFormat="1" applyFont="1" applyFill="1" applyBorder="1" applyProtection="1"/>
    <xf numFmtId="165" fontId="40" fillId="0" borderId="0" xfId="0" applyNumberFormat="1" applyFont="1"/>
    <xf numFmtId="0" fontId="0" fillId="0" borderId="0" xfId="0" pivotButton="1"/>
    <xf numFmtId="44" fontId="35" fillId="0" borderId="0" xfId="0" applyNumberFormat="1" applyFont="1"/>
    <xf numFmtId="165" fontId="35" fillId="3" borderId="0" xfId="0" applyNumberFormat="1" applyFont="1" applyFill="1"/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horizontal="left" wrapText="1"/>
    </xf>
    <xf numFmtId="0" fontId="35" fillId="3" borderId="0" xfId="0" applyFont="1" applyFill="1"/>
    <xf numFmtId="0" fontId="35" fillId="16" borderId="0" xfId="13" applyFont="1" applyFill="1"/>
    <xf numFmtId="0" fontId="35" fillId="16" borderId="0" xfId="0" applyFont="1" applyFill="1" applyAlignment="1">
      <alignment horizontal="left"/>
    </xf>
    <xf numFmtId="0" fontId="35" fillId="16" borderId="0" xfId="13" applyFont="1" applyFill="1" applyAlignment="1" applyProtection="1">
      <alignment horizontal="left"/>
      <protection locked="0"/>
    </xf>
    <xf numFmtId="0" fontId="35" fillId="16" borderId="0" xfId="13" applyFont="1" applyFill="1" applyAlignment="1">
      <alignment horizontal="left" vertical="center"/>
    </xf>
    <xf numFmtId="0" fontId="40" fillId="16" borderId="0" xfId="0" applyFont="1" applyFill="1" applyAlignment="1">
      <alignment vertical="top"/>
    </xf>
    <xf numFmtId="0" fontId="40" fillId="16" borderId="0" xfId="0" applyFont="1" applyFill="1" applyAlignment="1">
      <alignment horizontal="left" vertical="center"/>
    </xf>
    <xf numFmtId="0" fontId="40" fillId="7" borderId="0" xfId="0" applyFont="1" applyFill="1" applyAlignment="1" applyProtection="1">
      <alignment horizontal="left" vertical="top"/>
      <protection locked="0"/>
    </xf>
    <xf numFmtId="0" fontId="35" fillId="16" borderId="0" xfId="0" applyFont="1" applyFill="1" applyAlignment="1">
      <alignment horizontal="left" vertical="center" wrapText="1"/>
    </xf>
    <xf numFmtId="0" fontId="35" fillId="16" borderId="0" xfId="0" applyFont="1" applyFill="1" applyAlignment="1" applyProtection="1">
      <alignment horizontal="left" vertical="center"/>
      <protection locked="0"/>
    </xf>
    <xf numFmtId="0" fontId="35" fillId="16" borderId="0" xfId="0" applyFont="1" applyFill="1" applyProtection="1">
      <protection locked="0"/>
    </xf>
    <xf numFmtId="0" fontId="35" fillId="7" borderId="0" xfId="13" applyFont="1" applyFill="1" applyAlignment="1" applyProtection="1">
      <alignment horizontal="left"/>
      <protection locked="0"/>
    </xf>
    <xf numFmtId="0" fontId="35" fillId="16" borderId="0" xfId="0" applyFont="1" applyFill="1" applyAlignment="1">
      <alignment horizontal="left" vertical="top"/>
    </xf>
    <xf numFmtId="0" fontId="35" fillId="0" borderId="0" xfId="0" applyFont="1" applyAlignment="1">
      <alignment horizontal="center" vertical="top"/>
    </xf>
    <xf numFmtId="0" fontId="35" fillId="0" borderId="0" xfId="13" applyFont="1" applyAlignment="1">
      <alignment horizontal="center"/>
    </xf>
    <xf numFmtId="9" fontId="35" fillId="21" borderId="0" xfId="2" applyFont="1" applyFill="1" applyBorder="1" applyProtection="1"/>
    <xf numFmtId="0" fontId="35" fillId="21" borderId="0" xfId="0" applyFont="1" applyFill="1" applyAlignment="1">
      <alignment horizontal="left" vertical="center"/>
    </xf>
    <xf numFmtId="0" fontId="35" fillId="21" borderId="0" xfId="0" applyFont="1" applyFill="1" applyAlignment="1" applyProtection="1">
      <alignment horizontal="left" vertical="top"/>
      <protection locked="0"/>
    </xf>
    <xf numFmtId="0" fontId="35" fillId="21" borderId="0" xfId="0" applyFont="1" applyFill="1" applyAlignment="1" applyProtection="1">
      <alignment horizontal="center" vertical="top"/>
      <protection locked="0"/>
    </xf>
    <xf numFmtId="0" fontId="35" fillId="21" borderId="0" xfId="0" applyFont="1" applyFill="1" applyAlignment="1" applyProtection="1">
      <alignment horizontal="center" vertical="center"/>
      <protection locked="0"/>
    </xf>
    <xf numFmtId="0" fontId="35" fillId="30" borderId="0" xfId="0" applyFont="1" applyFill="1" applyAlignment="1">
      <alignment horizontal="left" vertical="center"/>
    </xf>
    <xf numFmtId="0" fontId="35" fillId="27" borderId="0" xfId="0" applyFont="1" applyFill="1" applyAlignment="1">
      <alignment horizontal="left" vertical="center"/>
    </xf>
    <xf numFmtId="0" fontId="35" fillId="7" borderId="0" xfId="0" applyFont="1" applyFill="1" applyAlignment="1" applyProtection="1">
      <alignment horizontal="left" vertical="center"/>
      <protection locked="0"/>
    </xf>
    <xf numFmtId="0" fontId="40" fillId="0" borderId="0" xfId="0" applyFont="1" applyAlignment="1">
      <alignment horizontal="center" vertical="top"/>
    </xf>
    <xf numFmtId="0" fontId="35" fillId="0" borderId="0" xfId="0" applyFont="1" applyAlignment="1" applyProtection="1">
      <alignment horizontal="center"/>
      <protection locked="0"/>
    </xf>
    <xf numFmtId="0" fontId="35" fillId="21" borderId="0" xfId="0" applyFont="1" applyFill="1" applyAlignment="1" applyProtection="1">
      <alignment horizontal="left"/>
      <protection locked="0"/>
    </xf>
    <xf numFmtId="0" fontId="35" fillId="21" borderId="0" xfId="0" applyFont="1" applyFill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 vertical="top"/>
      <protection locked="0"/>
    </xf>
    <xf numFmtId="0" fontId="40" fillId="21" borderId="0" xfId="0" applyFont="1" applyFill="1" applyAlignment="1">
      <alignment horizontal="left" vertical="top"/>
    </xf>
    <xf numFmtId="0" fontId="35" fillId="21" borderId="0" xfId="0" applyFont="1" applyFill="1" applyAlignment="1">
      <alignment horizontal="left" vertical="top"/>
    </xf>
    <xf numFmtId="0" fontId="35" fillId="21" borderId="0" xfId="0" applyFont="1" applyFill="1" applyAlignment="1">
      <alignment horizontal="center" vertical="top"/>
    </xf>
    <xf numFmtId="0" fontId="35" fillId="16" borderId="0" xfId="0" applyFont="1" applyFill="1" applyAlignment="1" applyProtection="1">
      <alignment horizontal="left" vertical="top"/>
      <protection locked="0"/>
    </xf>
    <xf numFmtId="0" fontId="35" fillId="0" borderId="0" xfId="13" applyFont="1" applyAlignment="1">
      <alignment horizontal="center" vertical="center"/>
    </xf>
    <xf numFmtId="0" fontId="35" fillId="7" borderId="0" xfId="0" applyFont="1" applyFill="1" applyProtection="1">
      <protection locked="0"/>
    </xf>
    <xf numFmtId="0" fontId="35" fillId="0" borderId="0" xfId="13" applyFont="1" applyAlignment="1" applyProtection="1">
      <alignment horizontal="center"/>
      <protection locked="0"/>
    </xf>
    <xf numFmtId="0" fontId="35" fillId="0" borderId="0" xfId="13" applyFont="1" applyAlignment="1" applyProtection="1">
      <alignment horizontal="center" vertical="center"/>
      <protection locked="0"/>
    </xf>
    <xf numFmtId="0" fontId="35" fillId="21" borderId="0" xfId="13" applyFont="1" applyFill="1" applyAlignment="1" applyProtection="1">
      <alignment horizontal="left"/>
      <protection locked="0"/>
    </xf>
    <xf numFmtId="0" fontId="35" fillId="21" borderId="0" xfId="13" applyFont="1" applyFill="1" applyAlignment="1" applyProtection="1">
      <alignment horizontal="center"/>
      <protection locked="0"/>
    </xf>
    <xf numFmtId="0" fontId="52" fillId="0" borderId="0" xfId="0" applyFont="1" applyAlignment="1">
      <alignment horizontal="center"/>
    </xf>
    <xf numFmtId="165" fontId="35" fillId="0" borderId="0" xfId="0" applyNumberFormat="1" applyFont="1"/>
    <xf numFmtId="10" fontId="0" fillId="0" borderId="0" xfId="2" applyNumberFormat="1" applyFont="1"/>
    <xf numFmtId="9" fontId="35" fillId="3" borderId="0" xfId="2" applyFont="1" applyFill="1" applyBorder="1" applyProtection="1"/>
    <xf numFmtId="44" fontId="35" fillId="11" borderId="0" xfId="1" applyNumberFormat="1" applyFont="1" applyFill="1" applyBorder="1" applyAlignment="1" applyProtection="1">
      <alignment vertical="center"/>
    </xf>
    <xf numFmtId="0" fontId="35" fillId="0" borderId="0" xfId="0" applyFont="1" applyAlignment="1" applyProtection="1">
      <alignment vertical="center"/>
      <protection locked="0"/>
    </xf>
    <xf numFmtId="0" fontId="40" fillId="0" borderId="0" xfId="0" applyFont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7" fillId="0" borderId="1" xfId="0" applyFont="1" applyBorder="1"/>
    <xf numFmtId="0" fontId="6" fillId="26" borderId="1" xfId="19" applyFont="1" applyFill="1" applyBorder="1" applyAlignment="1">
      <alignment horizontal="center" vertical="center"/>
    </xf>
    <xf numFmtId="2" fontId="6" fillId="0" borderId="1" xfId="22" applyNumberFormat="1" applyFont="1" applyBorder="1" applyAlignment="1">
      <alignment horizontal="center" vertical="distributed"/>
    </xf>
    <xf numFmtId="4" fontId="6" fillId="0" borderId="1" xfId="19" applyNumberFormat="1" applyFont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  <xf numFmtId="0" fontId="0" fillId="21" borderId="65" xfId="0" applyFill="1" applyBorder="1" applyAlignment="1">
      <alignment horizontal="center" vertical="center"/>
    </xf>
    <xf numFmtId="0" fontId="6" fillId="21" borderId="64" xfId="0" applyFont="1" applyFill="1" applyBorder="1" applyAlignment="1">
      <alignment horizontal="center" vertical="center"/>
    </xf>
    <xf numFmtId="0" fontId="0" fillId="24" borderId="32" xfId="20" applyFont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top" wrapText="1"/>
    </xf>
    <xf numFmtId="0" fontId="0" fillId="21" borderId="0" xfId="0" applyFill="1"/>
    <xf numFmtId="0" fontId="0" fillId="0" borderId="0" xfId="0" applyAlignment="1">
      <alignment horizontal="center" vertical="top"/>
    </xf>
    <xf numFmtId="181" fontId="0" fillId="0" borderId="1" xfId="23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165" fontId="59" fillId="0" borderId="0" xfId="0" applyNumberFormat="1" applyFont="1" applyAlignment="1">
      <alignment vertical="center"/>
    </xf>
    <xf numFmtId="0" fontId="35" fillId="7" borderId="0" xfId="0" applyFont="1" applyFill="1" applyAlignment="1">
      <alignment horizontal="left"/>
    </xf>
    <xf numFmtId="0" fontId="35" fillId="0" borderId="0" xfId="1" applyNumberFormat="1" applyFont="1" applyFill="1" applyBorder="1" applyAlignment="1" applyProtection="1">
      <alignment horizontal="center" vertical="center"/>
    </xf>
    <xf numFmtId="0" fontId="59" fillId="0" borderId="0" xfId="0" applyFont="1" applyAlignment="1">
      <alignment horizontal="left" vertical="center"/>
    </xf>
    <xf numFmtId="1" fontId="40" fillId="0" borderId="0" xfId="0" applyNumberFormat="1" applyFont="1" applyAlignment="1">
      <alignment horizontal="center" vertical="center"/>
    </xf>
    <xf numFmtId="0" fontId="69" fillId="29" borderId="0" xfId="0" applyFont="1" applyFill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0" xfId="0" applyFont="1" applyAlignment="1">
      <alignment horizontal="center" vertical="center" wrapText="1"/>
    </xf>
    <xf numFmtId="4" fontId="40" fillId="0" borderId="0" xfId="0" applyNumberFormat="1" applyFont="1"/>
    <xf numFmtId="4" fontId="40" fillId="0" borderId="0" xfId="0" applyNumberFormat="1" applyFont="1" applyAlignment="1">
      <alignment vertical="center" wrapText="1"/>
    </xf>
    <xf numFmtId="43" fontId="7" fillId="0" borderId="0" xfId="3" applyNumberFormat="1" applyFont="1"/>
    <xf numFmtId="44" fontId="7" fillId="0" borderId="0" xfId="17" applyFont="1"/>
    <xf numFmtId="169" fontId="50" fillId="0" borderId="0" xfId="5" applyFont="1" applyAlignment="1">
      <alignment horizontal="center"/>
    </xf>
    <xf numFmtId="169" fontId="4" fillId="31" borderId="38" xfId="5" applyFont="1" applyFill="1" applyBorder="1" applyAlignment="1">
      <alignment horizontal="center"/>
    </xf>
    <xf numFmtId="169" fontId="4" fillId="31" borderId="83" xfId="5" applyFont="1" applyFill="1" applyBorder="1" applyAlignment="1">
      <alignment horizontal="center"/>
    </xf>
    <xf numFmtId="169" fontId="4" fillId="31" borderId="37" xfId="5" applyFont="1" applyFill="1" applyBorder="1" applyAlignment="1">
      <alignment horizontal="center"/>
    </xf>
    <xf numFmtId="182" fontId="70" fillId="31" borderId="84" xfId="17" applyNumberFormat="1" applyFont="1" applyFill="1" applyBorder="1" applyAlignment="1">
      <alignment horizontal="center"/>
    </xf>
    <xf numFmtId="182" fontId="70" fillId="31" borderId="85" xfId="17" applyNumberFormat="1" applyFont="1" applyFill="1" applyBorder="1" applyAlignment="1">
      <alignment horizontal="center"/>
    </xf>
    <xf numFmtId="182" fontId="70" fillId="31" borderId="86" xfId="17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40" fillId="0" borderId="0" xfId="0" applyFont="1" applyAlignment="1">
      <alignment horizontal="left" wrapText="1"/>
    </xf>
    <xf numFmtId="0" fontId="40" fillId="0" borderId="0" xfId="0" applyFont="1" applyAlignment="1">
      <alignment horizontal="left"/>
    </xf>
    <xf numFmtId="14" fontId="40" fillId="0" borderId="0" xfId="0" applyNumberFormat="1" applyFont="1" applyAlignment="1">
      <alignment horizontal="left"/>
    </xf>
    <xf numFmtId="0" fontId="42" fillId="2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49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67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0" fontId="42" fillId="2" borderId="6" xfId="0" applyFont="1" applyFill="1" applyBorder="1" applyAlignment="1">
      <alignment horizontal="center"/>
    </xf>
    <xf numFmtId="0" fontId="42" fillId="2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0" fillId="24" borderId="31" xfId="20" applyFont="1" applyBorder="1" applyAlignment="1">
      <alignment horizontal="center" vertical="center"/>
    </xf>
    <xf numFmtId="0" fontId="0" fillId="24" borderId="65" xfId="20" applyFont="1" applyBorder="1" applyAlignment="1">
      <alignment horizontal="center" vertical="center"/>
    </xf>
    <xf numFmtId="0" fontId="0" fillId="24" borderId="32" xfId="20" applyFont="1" applyBorder="1" applyAlignment="1">
      <alignment horizontal="center" vertical="center"/>
    </xf>
    <xf numFmtId="0" fontId="0" fillId="25" borderId="1" xfId="21" applyFont="1" applyBorder="1" applyAlignment="1">
      <alignment horizontal="center" vertical="center"/>
    </xf>
    <xf numFmtId="0" fontId="15" fillId="25" borderId="65" xfId="2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49" fontId="46" fillId="17" borderId="0" xfId="9" applyNumberFormat="1" applyFill="1" applyAlignment="1">
      <alignment horizontal="center" vertical="top" wrapText="1"/>
    </xf>
    <xf numFmtId="167" fontId="24" fillId="0" borderId="31" xfId="0" applyNumberFormat="1" applyFont="1" applyBorder="1" applyAlignment="1">
      <alignment horizontal="center"/>
    </xf>
    <xf numFmtId="167" fontId="24" fillId="0" borderId="32" xfId="0" applyNumberFormat="1" applyFont="1" applyBorder="1" applyAlignment="1">
      <alignment horizont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4" fillId="14" borderId="33" xfId="0" applyFont="1" applyFill="1" applyBorder="1" applyAlignment="1">
      <alignment horizontal="center" vertical="center"/>
    </xf>
    <xf numFmtId="0" fontId="24" fillId="14" borderId="34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top" wrapText="1"/>
    </xf>
    <xf numFmtId="0" fontId="23" fillId="0" borderId="32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</cellXfs>
  <cellStyles count="24">
    <cellStyle name="20% - Énfasis1" xfId="20" builtinId="30"/>
    <cellStyle name="60% - Énfasis6" xfId="21" builtinId="52"/>
    <cellStyle name="Fecha" xfId="10" xr:uid="{A654EAB3-33D3-45BD-BCC6-AAA627CA6AF7}"/>
    <cellStyle name="Inicio real" xfId="12" xr:uid="{0B22972E-2D99-416B-97AC-56568B6140F0}"/>
    <cellStyle name="Millares" xfId="1" builtinId="3"/>
    <cellStyle name="Millares 2" xfId="14" xr:uid="{939A48CB-A4A5-49EA-B239-D826F31D25C5}"/>
    <cellStyle name="Millares 2 2" xfId="16" xr:uid="{A0FD4694-B094-4B52-AA3E-4EE3D5803EC5}"/>
    <cellStyle name="Millares 2 3" xfId="22" xr:uid="{A12016F4-6DF7-4E1D-A706-BA6BFA363E17}"/>
    <cellStyle name="Moneda" xfId="17" builtinId="4"/>
    <cellStyle name="Moneda 2" xfId="18" xr:uid="{694B0045-C288-4B06-BEED-BBF73EE621D1}"/>
    <cellStyle name="Moneda 3" xfId="23" xr:uid="{35568E63-F2AD-4D4E-AC99-13DD60F8842F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9" xr:uid="{9DCE2291-1474-44B6-86F3-D515022B7595}"/>
    <cellStyle name="Normal 4 2" xfId="3" xr:uid="{849594C0-6332-47B5-8664-D5C450FC7F35}"/>
    <cellStyle name="Normal 5" xfId="15" xr:uid="{222A2FFC-01F5-43CF-BAEB-E2FA1A2236D2}"/>
    <cellStyle name="Normal 9" xfId="13" xr:uid="{B49C7BBC-DE63-4677-9220-C81F53C06229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559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u val="none"/>
        <color rgb="FF0000FF"/>
      </font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alignment horizontal="general" vertical="bottom" textRotation="0" wrapText="1" indent="0" justifyLastLine="0" shrinkToFit="0" readingOrder="0"/>
    </dxf>
    <dxf>
      <numFmt numFmtId="167" formatCode="_([$USD]\ * #,##0.00_);_([$USD]\ * \(#,##0.00\);_([$USD]\ * &quot;-&quot;??_);_(@_)"/>
    </dxf>
    <dxf>
      <alignment vertical="center" readingOrder="0"/>
    </dxf>
    <dxf>
      <alignment horizontal="center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0" formatCode="General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/>
        <right/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/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pivotCacheDefinition" Target="pivotCache/pivotCacheDefinition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641562</xdr:colOff>
      <xdr:row>4</xdr:row>
      <xdr:rowOff>87537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643467</xdr:colOff>
      <xdr:row>4</xdr:row>
      <xdr:rowOff>74202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6D25BCB-73D1-4B41-B05D-04D11162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04" y="60747"/>
          <a:ext cx="572558" cy="847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3</xdr:row>
      <xdr:rowOff>22860</xdr:rowOff>
    </xdr:from>
    <xdr:to>
      <xdr:col>5</xdr:col>
      <xdr:colOff>666750</xdr:colOff>
      <xdr:row>7</xdr:row>
      <xdr:rowOff>17145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58DBC95-8469-44B0-9485-0BB10FE7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5960" y="601980"/>
          <a:ext cx="13868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156634</xdr:colOff>
      <xdr:row>1</xdr:row>
      <xdr:rowOff>105833</xdr:rowOff>
    </xdr:from>
    <xdr:to>
      <xdr:col>0</xdr:col>
      <xdr:colOff>645584</xdr:colOff>
      <xdr:row>4</xdr:row>
      <xdr:rowOff>163083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E94F4F-CB29-42F6-88B7-27C7425C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4" y="281093"/>
          <a:ext cx="488950" cy="6897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Users/mroman/AppData/Local/Microsoft/Windows/INetCache/Content.Outlook/8418SC90/Formulario%20solicitud%20creacion%20de%20materiales%20cafes%20%2029112019%2012%2017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Planificacion%20Financiera\Plan%20General%20AF2015\Ventas\Distribuci&#243;n%20Diaria\PresupuestoTrimestral%20AF2015%20T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Documents%20and%20Settings/yy99392/Local%20Settings/Temporary%20Internet%20Files/OLKDB/Dependencies%20for%20GOP%20Template%20072209%20(4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.sharepoint.com/personal/arosario_gruporamos_com/Documents/Informaci&#243;n%20AR/Seguimiento%20de%20tareas%20de%20Equipo%20CAF%20Rev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Users/mi.bona/Downloads/Plantilla%20Plan%20Detallado%20-%20OI%20-%20Veron%2021.04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rosario/Downloads/Activo%20fijo%20-%20PD-Las%20Terrenas-%2007.01.2026.xlsx" TargetMode="External"/><Relationship Id="rId2" Type="http://schemas.openxmlformats.org/officeDocument/2006/relationships/externalLinkPath" Target="file:///C:\Users\arosario\Downloads\Activo%20fijo%20-%20PD-Las%20Terrenas-%2007.01.2026.xlsx" TargetMode="External"/><Relationship Id="rId1" Type="http://schemas.openxmlformats.org/officeDocument/2006/relationships/externalLinkPath" Target="/Users/arosario/Downloads/Activo%20fijo%20-%20PD-Las%20Terrenas-%2007.01.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rosario/Downloads/Presupuesto%20activo%20fijo%20D+IR.XLS" TargetMode="External"/><Relationship Id="rId2" Type="http://schemas.openxmlformats.org/officeDocument/2006/relationships/externalLinkPath" Target="file:///C:\Users\arosario\Downloads\Presupuesto%20activo%20fijo%20D+IR.XLS" TargetMode="External"/><Relationship Id="rId1" Type="http://schemas.openxmlformats.org/officeDocument/2006/relationships/externalLinkPath" Target="/Users/arosario/Downloads/Presupuesto%20activo%20fijo%20D+I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sario"/>
      <sheetName val="Plantilla"/>
      <sheetName val="LoV"/>
      <sheetName val="Sheet2"/>
      <sheetName val="Sheet1"/>
      <sheetName val="DDC"/>
      <sheetName val="Reglas"/>
      <sheetName val="Tiempo Hasta Caducidad"/>
      <sheetName val="CATALOGACION"/>
      <sheetName val="WSM3 CATALOGACION "/>
      <sheetName val="_EmbeddedSHUTTLEfiles"/>
    </sheetNames>
    <sheetDataSet>
      <sheetData sheetId="0" refreshError="1"/>
      <sheetData sheetId="1"/>
      <sheetData sheetId="2">
        <row r="2">
          <cell r="Q2" t="str">
            <v>Afganistán</v>
          </cell>
          <cell r="U2" t="str">
            <v>A22</v>
          </cell>
          <cell r="V2" t="str">
            <v>CM GRANOS Y PAST.</v>
          </cell>
          <cell r="AC2" t="str">
            <v>05 SPORT</v>
          </cell>
          <cell r="AD2" t="str">
            <v>0001</v>
          </cell>
        </row>
        <row r="3">
          <cell r="Q3" t="str">
            <v>Albania</v>
          </cell>
          <cell r="U3" t="str">
            <v>A23</v>
          </cell>
          <cell r="V3" t="str">
            <v>CM ACEITES Y CUL.</v>
          </cell>
          <cell r="AC3" t="str">
            <v>1-2-3 - TEXTIL</v>
          </cell>
          <cell r="AD3" t="str">
            <v>0002</v>
          </cell>
        </row>
        <row r="4">
          <cell r="Q4" t="str">
            <v>Alemania</v>
          </cell>
          <cell r="U4" t="str">
            <v>A24</v>
          </cell>
          <cell r="V4" t="str">
            <v>CM LECHES Y CAFE</v>
          </cell>
          <cell r="AC4" t="str">
            <v>24K</v>
          </cell>
          <cell r="AD4" t="str">
            <v>0003</v>
          </cell>
        </row>
        <row r="5">
          <cell r="Q5" t="str">
            <v>Andorra</v>
          </cell>
          <cell r="U5" t="str">
            <v>A25</v>
          </cell>
          <cell r="V5" t="str">
            <v>CM CONS. Y PIC.</v>
          </cell>
          <cell r="AC5" t="str">
            <v>2B FREE</v>
          </cell>
          <cell r="AD5" t="str">
            <v>0004</v>
          </cell>
        </row>
        <row r="6">
          <cell r="Q6" t="str">
            <v>Angola</v>
          </cell>
          <cell r="U6" t="str">
            <v>A26</v>
          </cell>
          <cell r="V6" t="str">
            <v>CM GALLETAS Y HAR.</v>
          </cell>
          <cell r="AC6" t="str">
            <v>4C</v>
          </cell>
          <cell r="AD6" t="str">
            <v>0005</v>
          </cell>
        </row>
        <row r="7">
          <cell r="Q7" t="str">
            <v>Anguilla</v>
          </cell>
          <cell r="U7" t="str">
            <v>A27</v>
          </cell>
          <cell r="V7" t="str">
            <v>CM BEBIDAS</v>
          </cell>
          <cell r="AC7" t="str">
            <v>770</v>
          </cell>
          <cell r="AD7" t="str">
            <v>0006</v>
          </cell>
        </row>
        <row r="8">
          <cell r="Q8" t="str">
            <v>Antártida</v>
          </cell>
          <cell r="U8" t="str">
            <v>A28</v>
          </cell>
          <cell r="V8" t="str">
            <v>CM LIMPIEZA Y MASC</v>
          </cell>
          <cell r="AC8" t="str">
            <v>3 MARIPOSAS</v>
          </cell>
          <cell r="AD8" t="str">
            <v>0007</v>
          </cell>
        </row>
        <row r="9">
          <cell r="Q9" t="str">
            <v>Antigua/Barbuda</v>
          </cell>
          <cell r="U9" t="str">
            <v>A29</v>
          </cell>
          <cell r="V9" t="str">
            <v>CM CUIDADO PER.</v>
          </cell>
          <cell r="AC9" t="str">
            <v>8TH CONTINENT</v>
          </cell>
          <cell r="AD9" t="str">
            <v>0008</v>
          </cell>
        </row>
        <row r="10">
          <cell r="Q10" t="str">
            <v>Antillas hol.</v>
          </cell>
          <cell r="U10" t="str">
            <v>A30</v>
          </cell>
          <cell r="V10" t="str">
            <v>CM BEBE</v>
          </cell>
          <cell r="AC10" t="str">
            <v>555</v>
          </cell>
          <cell r="AD10" t="str">
            <v>0009</v>
          </cell>
        </row>
        <row r="11">
          <cell r="Q11" t="str">
            <v>Arabia Saudí</v>
          </cell>
          <cell r="U11" t="str">
            <v>A31</v>
          </cell>
          <cell r="V11" t="str">
            <v>CM BELLEZA Y SALUD</v>
          </cell>
          <cell r="AC11" t="str">
            <v>100 PIPERS</v>
          </cell>
          <cell r="AD11" t="str">
            <v>0010</v>
          </cell>
        </row>
        <row r="12">
          <cell r="Q12" t="str">
            <v>Argelia</v>
          </cell>
          <cell r="U12" t="str">
            <v>B11</v>
          </cell>
          <cell r="V12" t="str">
            <v>CM COCINA Y MESA</v>
          </cell>
          <cell r="AC12" t="str">
            <v>3 MAGUEYES</v>
          </cell>
          <cell r="AD12" t="str">
            <v>0011</v>
          </cell>
        </row>
        <row r="13">
          <cell r="Q13" t="str">
            <v>Argentina</v>
          </cell>
          <cell r="U13" t="str">
            <v>B12</v>
          </cell>
          <cell r="V13" t="str">
            <v>CM CULT.ESC. Y OF.</v>
          </cell>
          <cell r="AC13" t="str">
            <v>8 RIOS</v>
          </cell>
          <cell r="AD13" t="str">
            <v>0012</v>
          </cell>
        </row>
        <row r="14">
          <cell r="A14" t="str">
            <v>E5</v>
          </cell>
          <cell r="Q14" t="str">
            <v>Armenia</v>
          </cell>
          <cell r="U14" t="str">
            <v>B13</v>
          </cell>
          <cell r="V14" t="str">
            <v>CM DECORACION</v>
          </cell>
          <cell r="AC14" t="str">
            <v>88</v>
          </cell>
          <cell r="AD14" t="str">
            <v>0013</v>
          </cell>
        </row>
        <row r="15">
          <cell r="A15" t="str">
            <v>EA</v>
          </cell>
          <cell r="Q15" t="str">
            <v>Aruba</v>
          </cell>
          <cell r="U15" t="str">
            <v>B14</v>
          </cell>
          <cell r="V15" t="str">
            <v>CM ELECTRONICA</v>
          </cell>
          <cell r="AC15" t="str">
            <v>3-D</v>
          </cell>
          <cell r="AD15" t="str">
            <v>0014</v>
          </cell>
        </row>
        <row r="16">
          <cell r="A16" t="str">
            <v>HE</v>
          </cell>
          <cell r="Q16" t="str">
            <v>Australia</v>
          </cell>
          <cell r="U16" t="str">
            <v>B15</v>
          </cell>
          <cell r="V16" t="str">
            <v>CM RECREACION</v>
          </cell>
          <cell r="AC16" t="str">
            <v>9 LIVES</v>
          </cell>
          <cell r="AD16" t="str">
            <v>0015</v>
          </cell>
        </row>
        <row r="17">
          <cell r="A17" t="str">
            <v>HK</v>
          </cell>
          <cell r="Q17" t="str">
            <v>Austria</v>
          </cell>
          <cell r="U17" t="str">
            <v>B16</v>
          </cell>
          <cell r="V17" t="str">
            <v>CM FERRETERIA</v>
          </cell>
          <cell r="AC17" t="str">
            <v>360</v>
          </cell>
          <cell r="AD17" t="str">
            <v>0016</v>
          </cell>
        </row>
        <row r="18">
          <cell r="A18" t="str">
            <v>I6</v>
          </cell>
          <cell r="Q18" t="str">
            <v>Azerbaiyán</v>
          </cell>
          <cell r="U18" t="str">
            <v>B17</v>
          </cell>
          <cell r="V18" t="str">
            <v>CM ELECTROMUEBLES</v>
          </cell>
          <cell r="AC18" t="str">
            <v>911 - ABARROTES</v>
          </cell>
          <cell r="AD18" t="str">
            <v>0017</v>
          </cell>
        </row>
        <row r="19">
          <cell r="A19" t="str">
            <v>IC</v>
          </cell>
          <cell r="Q19" t="str">
            <v>Bahamas</v>
          </cell>
          <cell r="U19" t="str">
            <v>B18</v>
          </cell>
          <cell r="V19" t="str">
            <v>CM ORG.JARD.Y AUTO</v>
          </cell>
          <cell r="AC19" t="str">
            <v>123  -ABARROTES</v>
          </cell>
          <cell r="AD19" t="str">
            <v>0018</v>
          </cell>
        </row>
        <row r="20">
          <cell r="A20" t="str">
            <v>IE</v>
          </cell>
          <cell r="Q20" t="str">
            <v>Bahrein</v>
          </cell>
          <cell r="U20" t="str">
            <v>D01</v>
          </cell>
          <cell r="V20" t="str">
            <v>MARISOL JORGE</v>
          </cell>
          <cell r="AC20" t="str">
            <v>2000 FLUSHES</v>
          </cell>
          <cell r="AD20" t="str">
            <v>0019</v>
          </cell>
        </row>
        <row r="21">
          <cell r="A21" t="str">
            <v>IK</v>
          </cell>
          <cell r="Q21" t="str">
            <v>Bangladesh</v>
          </cell>
          <cell r="U21" t="str">
            <v>D02</v>
          </cell>
          <cell r="V21" t="str">
            <v>MARIA ALT. RAYO</v>
          </cell>
          <cell r="AC21" t="str">
            <v>3 EN 1</v>
          </cell>
          <cell r="AD21" t="str">
            <v>0020</v>
          </cell>
        </row>
        <row r="22">
          <cell r="A22" t="str">
            <v>SA</v>
          </cell>
          <cell r="Q22" t="str">
            <v>Barbados</v>
          </cell>
          <cell r="U22" t="str">
            <v>D03</v>
          </cell>
          <cell r="V22" t="str">
            <v>MARIA TERESA RAYO</v>
          </cell>
          <cell r="AC22" t="str">
            <v>2B</v>
          </cell>
          <cell r="AD22" t="str">
            <v>0021</v>
          </cell>
        </row>
        <row r="23">
          <cell r="A23" t="str">
            <v>SG</v>
          </cell>
          <cell r="Q23" t="str">
            <v>Bélgica</v>
          </cell>
          <cell r="U23" t="str">
            <v>D04</v>
          </cell>
          <cell r="V23" t="str">
            <v>JUAN MANUEL FRANCO</v>
          </cell>
          <cell r="AC23" t="str">
            <v>2GOOD</v>
          </cell>
          <cell r="AD23" t="str">
            <v>0022</v>
          </cell>
        </row>
        <row r="24">
          <cell r="A24" t="str">
            <v>UC</v>
          </cell>
          <cell r="Q24" t="str">
            <v>Belice</v>
          </cell>
          <cell r="U24" t="str">
            <v>D05</v>
          </cell>
          <cell r="V24" t="str">
            <v>VIRGILIO COMAS</v>
          </cell>
          <cell r="AC24" t="str">
            <v>2YOU</v>
          </cell>
          <cell r="AD24" t="str">
            <v>0023</v>
          </cell>
        </row>
        <row r="25">
          <cell r="A25" t="str">
            <v>VC</v>
          </cell>
          <cell r="Q25" t="str">
            <v>Benin</v>
          </cell>
          <cell r="U25" t="str">
            <v>D06</v>
          </cell>
          <cell r="V25" t="str">
            <v>MARICARMEN RAMOS</v>
          </cell>
          <cell r="AC25" t="str">
            <v>39 GRADOS</v>
          </cell>
          <cell r="AD25" t="str">
            <v>0024</v>
          </cell>
        </row>
        <row r="26">
          <cell r="A26" t="str">
            <v>Z1</v>
          </cell>
          <cell r="Q26" t="str">
            <v>Bermudas</v>
          </cell>
          <cell r="U26" t="str">
            <v>D07</v>
          </cell>
          <cell r="V26" t="str">
            <v>HECTOR PONCIANO</v>
          </cell>
          <cell r="AC26" t="str">
            <v>3M</v>
          </cell>
          <cell r="AD26" t="str">
            <v>0025</v>
          </cell>
        </row>
        <row r="27">
          <cell r="A27" t="str">
            <v>Z2</v>
          </cell>
          <cell r="Q27" t="str">
            <v>Bielorrusia</v>
          </cell>
          <cell r="U27" t="str">
            <v>D08</v>
          </cell>
          <cell r="V27" t="str">
            <v>VELIA PREN</v>
          </cell>
          <cell r="AC27" t="str">
            <v>911 - BAZAR</v>
          </cell>
          <cell r="AD27" t="str">
            <v>0026</v>
          </cell>
        </row>
        <row r="28">
          <cell r="A28" t="str">
            <v>Z3</v>
          </cell>
          <cell r="Q28" t="str">
            <v>Bolivia</v>
          </cell>
          <cell r="U28" t="str">
            <v>D10</v>
          </cell>
          <cell r="V28" t="str">
            <v>GUSTAVO MACO</v>
          </cell>
          <cell r="AC28" t="str">
            <v>365</v>
          </cell>
          <cell r="AD28" t="str">
            <v>0027</v>
          </cell>
        </row>
        <row r="29">
          <cell r="A29" t="str">
            <v>ZE</v>
          </cell>
          <cell r="Q29" t="str">
            <v>Bosnia-Herz.</v>
          </cell>
          <cell r="U29" t="str">
            <v>D11</v>
          </cell>
          <cell r="V29" t="str">
            <v>HECTOR AQUINO</v>
          </cell>
          <cell r="AC29" t="str">
            <v>2NI</v>
          </cell>
          <cell r="AD29" t="str">
            <v>0028</v>
          </cell>
        </row>
        <row r="30">
          <cell r="Q30" t="str">
            <v>Botsuana</v>
          </cell>
          <cell r="U30" t="str">
            <v>D12</v>
          </cell>
          <cell r="V30" t="str">
            <v>IVAN MEJIA</v>
          </cell>
          <cell r="AC30" t="str">
            <v>4 FANS</v>
          </cell>
          <cell r="AD30" t="str">
            <v>0029</v>
          </cell>
        </row>
        <row r="31">
          <cell r="Q31" t="str">
            <v>Brasil</v>
          </cell>
          <cell r="U31" t="str">
            <v>D13</v>
          </cell>
          <cell r="V31" t="str">
            <v>JUAN GARZA</v>
          </cell>
          <cell r="AC31" t="str">
            <v>7CI</v>
          </cell>
          <cell r="AD31" t="str">
            <v>0030</v>
          </cell>
        </row>
        <row r="32">
          <cell r="A32" t="str">
            <v>ACR</v>
          </cell>
          <cell r="Q32" t="str">
            <v>Brunei Darussal</v>
          </cell>
          <cell r="U32" t="str">
            <v>D14</v>
          </cell>
          <cell r="V32" t="str">
            <v>DIRECTOR SEGURIDAD</v>
          </cell>
          <cell r="AC32" t="str">
            <v>7 MARAVILLAS</v>
          </cell>
          <cell r="AD32" t="str">
            <v>0031</v>
          </cell>
        </row>
        <row r="33">
          <cell r="A33" t="str">
            <v>BID</v>
          </cell>
          <cell r="Q33" t="str">
            <v>Bulgaria</v>
          </cell>
          <cell r="U33" t="str">
            <v>E01</v>
          </cell>
          <cell r="V33" t="str">
            <v>ANA MARIA RAMOS</v>
          </cell>
          <cell r="AC33" t="str">
            <v>54 F F</v>
          </cell>
          <cell r="AD33" t="str">
            <v>0032</v>
          </cell>
        </row>
        <row r="34">
          <cell r="A34" t="str">
            <v>BND</v>
          </cell>
          <cell r="Q34" t="str">
            <v>Burkina Faso</v>
          </cell>
          <cell r="U34" t="str">
            <v>E02</v>
          </cell>
          <cell r="V34" t="str">
            <v>BERENICE MENDEZ</v>
          </cell>
          <cell r="AC34" t="str">
            <v>3ZEROS</v>
          </cell>
          <cell r="AD34" t="str">
            <v>0033</v>
          </cell>
        </row>
        <row r="35">
          <cell r="A35" t="str">
            <v>BOL</v>
          </cell>
          <cell r="Q35" t="str">
            <v>Burundi</v>
          </cell>
          <cell r="U35" t="str">
            <v>L01</v>
          </cell>
          <cell r="V35" t="str">
            <v>EMILIA ULLOA</v>
          </cell>
          <cell r="AC35" t="str">
            <v>1880</v>
          </cell>
          <cell r="AD35" t="str">
            <v>0034</v>
          </cell>
        </row>
        <row r="36">
          <cell r="A36" t="str">
            <v>BOT</v>
          </cell>
          <cell r="Q36" t="str">
            <v>Bután</v>
          </cell>
          <cell r="U36" t="str">
            <v>L02</v>
          </cell>
          <cell r="V36" t="str">
            <v>JACQUELINVELASQUEZ</v>
          </cell>
          <cell r="AC36" t="str">
            <v>36 CHOCOLAS</v>
          </cell>
          <cell r="AD36" t="str">
            <v>0035</v>
          </cell>
        </row>
        <row r="37">
          <cell r="A37" t="str">
            <v>BTO</v>
          </cell>
          <cell r="Q37" t="str">
            <v>Cabo Verde</v>
          </cell>
          <cell r="U37" t="str">
            <v>L03</v>
          </cell>
          <cell r="V37" t="str">
            <v>CENTRO CANASTERO</v>
          </cell>
          <cell r="AC37" t="str">
            <v>19 CRIMES</v>
          </cell>
          <cell r="AD37" t="str">
            <v>0036</v>
          </cell>
        </row>
        <row r="38">
          <cell r="A38" t="str">
            <v>CA</v>
          </cell>
          <cell r="Q38" t="str">
            <v>Camboya</v>
          </cell>
          <cell r="U38" t="str">
            <v>O02</v>
          </cell>
          <cell r="V38" t="str">
            <v>JUAN L FERNANDEZ K</v>
          </cell>
          <cell r="AC38" t="str">
            <v>4M</v>
          </cell>
          <cell r="AD38" t="str">
            <v>0037</v>
          </cell>
        </row>
        <row r="39">
          <cell r="A39" t="str">
            <v>CAR</v>
          </cell>
          <cell r="Q39" t="str">
            <v>Camerún</v>
          </cell>
          <cell r="U39" t="str">
            <v>P11</v>
          </cell>
          <cell r="V39" t="str">
            <v>CM CARNES</v>
          </cell>
          <cell r="AC39" t="str">
            <v>8 OF HEARTS</v>
          </cell>
          <cell r="AD39" t="str">
            <v>0038</v>
          </cell>
        </row>
        <row r="40">
          <cell r="A40" t="str">
            <v>CJA</v>
          </cell>
          <cell r="Q40" t="str">
            <v>Canadá</v>
          </cell>
          <cell r="U40" t="str">
            <v>P12</v>
          </cell>
          <cell r="V40" t="str">
            <v>CM PESCADOS/MARISC</v>
          </cell>
          <cell r="AC40" t="str">
            <v>1UP</v>
          </cell>
          <cell r="AD40" t="str">
            <v>0039</v>
          </cell>
        </row>
        <row r="41">
          <cell r="A41" t="str">
            <v>CL</v>
          </cell>
          <cell r="Q41" t="str">
            <v>Chad</v>
          </cell>
          <cell r="U41" t="str">
            <v>P13</v>
          </cell>
          <cell r="V41" t="str">
            <v>CM FRUTAS</v>
          </cell>
          <cell r="AC41" t="str">
            <v>1906</v>
          </cell>
          <cell r="AD41" t="str">
            <v>0040</v>
          </cell>
        </row>
        <row r="42">
          <cell r="A42" t="str">
            <v>CM</v>
          </cell>
          <cell r="Q42" t="str">
            <v>Chile</v>
          </cell>
          <cell r="U42" t="str">
            <v>P14</v>
          </cell>
          <cell r="V42" t="str">
            <v>CM VEGETALES</v>
          </cell>
          <cell r="AC42" t="str">
            <v>5.0 ORIGINAL</v>
          </cell>
          <cell r="AD42" t="str">
            <v>0041</v>
          </cell>
        </row>
        <row r="43">
          <cell r="A43" t="str">
            <v>CM2</v>
          </cell>
          <cell r="Q43" t="str">
            <v>China</v>
          </cell>
          <cell r="U43" t="str">
            <v>P15</v>
          </cell>
          <cell r="V43" t="str">
            <v>CM ALIM. PREPARADO</v>
          </cell>
          <cell r="AC43" t="str">
            <v>OIC</v>
          </cell>
          <cell r="AD43" t="str">
            <v>0114</v>
          </cell>
        </row>
        <row r="44">
          <cell r="A44" t="str">
            <v>CM3</v>
          </cell>
          <cell r="Q44" t="str">
            <v>Chipre</v>
          </cell>
          <cell r="U44" t="str">
            <v>P16</v>
          </cell>
          <cell r="V44" t="str">
            <v>CM PANADERIA/REPOS</v>
          </cell>
          <cell r="AC44" t="str">
            <v>2K</v>
          </cell>
          <cell r="AD44" t="str">
            <v>33</v>
          </cell>
        </row>
        <row r="45">
          <cell r="A45" t="str">
            <v>CTN</v>
          </cell>
          <cell r="Q45" t="str">
            <v>Ciudad Vaticano</v>
          </cell>
          <cell r="U45" t="str">
            <v>P17</v>
          </cell>
          <cell r="V45" t="str">
            <v>CM LACTEOS/CONGELA</v>
          </cell>
          <cell r="AC45" t="str">
            <v>AGNESI</v>
          </cell>
          <cell r="AD45" t="str">
            <v>A001</v>
          </cell>
        </row>
        <row r="46">
          <cell r="A46" t="str">
            <v>CTO</v>
          </cell>
          <cell r="Q46" t="str">
            <v>Colombia</v>
          </cell>
          <cell r="U46" t="str">
            <v>P18</v>
          </cell>
          <cell r="V46" t="str">
            <v>CM DELI</v>
          </cell>
          <cell r="AC46" t="str">
            <v>AMALIA</v>
          </cell>
          <cell r="AD46" t="str">
            <v>A002</v>
          </cell>
        </row>
        <row r="47">
          <cell r="A47" t="str">
            <v>C/U</v>
          </cell>
          <cell r="Q47" t="str">
            <v>Comoras</v>
          </cell>
          <cell r="U47" t="str">
            <v>S01</v>
          </cell>
          <cell r="V47" t="str">
            <v>VP DESARROLLO</v>
          </cell>
          <cell r="AC47" t="str">
            <v>ATTICO</v>
          </cell>
          <cell r="AD47" t="str">
            <v>A003</v>
          </cell>
        </row>
        <row r="48">
          <cell r="A48" t="str">
            <v>DEG</v>
          </cell>
          <cell r="Q48" t="str">
            <v>Congo</v>
          </cell>
          <cell r="U48" t="str">
            <v>S03</v>
          </cell>
          <cell r="V48" t="str">
            <v>ELVIN GOMEZ</v>
          </cell>
          <cell r="AC48" t="str">
            <v>ANCIENT HARVEST</v>
          </cell>
          <cell r="AD48" t="str">
            <v>A004</v>
          </cell>
        </row>
        <row r="49">
          <cell r="A49" t="str">
            <v>DM</v>
          </cell>
          <cell r="Q49" t="str">
            <v>Corea del Norte</v>
          </cell>
          <cell r="U49" t="str">
            <v>S04</v>
          </cell>
          <cell r="V49" t="str">
            <v>SORAYDA LIZARDO</v>
          </cell>
          <cell r="AC49" t="str">
            <v>AGAVE IN THE RAW</v>
          </cell>
          <cell r="AD49" t="str">
            <v>A005</v>
          </cell>
        </row>
        <row r="50">
          <cell r="A50" t="str">
            <v>DM3</v>
          </cell>
          <cell r="Q50" t="str">
            <v>Corea del Sur</v>
          </cell>
          <cell r="U50" t="str">
            <v>S05</v>
          </cell>
          <cell r="V50" t="str">
            <v>R.  ENCARNACION</v>
          </cell>
          <cell r="AC50" t="str">
            <v>ALBERTO</v>
          </cell>
          <cell r="AD50" t="str">
            <v>A006</v>
          </cell>
        </row>
        <row r="51">
          <cell r="A51" t="str">
            <v>DOC</v>
          </cell>
          <cell r="Q51" t="str">
            <v>Costa de Marfil</v>
          </cell>
          <cell r="U51" t="str">
            <v>S06</v>
          </cell>
          <cell r="V51" t="str">
            <v>XIOMARA HERRERA</v>
          </cell>
          <cell r="AC51" t="str">
            <v>ALOPECIL</v>
          </cell>
          <cell r="AD51" t="str">
            <v>A007</v>
          </cell>
        </row>
        <row r="52">
          <cell r="A52" t="str">
            <v>EML</v>
          </cell>
          <cell r="Q52" t="str">
            <v>Costa Rica</v>
          </cell>
          <cell r="U52" t="str">
            <v>S07</v>
          </cell>
          <cell r="V52" t="str">
            <v>TERESA GARCIA</v>
          </cell>
          <cell r="AC52" t="str">
            <v>ALSA</v>
          </cell>
          <cell r="AD52" t="str">
            <v>A008</v>
          </cell>
        </row>
        <row r="53">
          <cell r="A53" t="str">
            <v>G</v>
          </cell>
          <cell r="Q53" t="str">
            <v>Croacia</v>
          </cell>
          <cell r="U53" t="str">
            <v>S08</v>
          </cell>
          <cell r="V53" t="str">
            <v>EDWAR FAJARDO</v>
          </cell>
          <cell r="AC53" t="str">
            <v>ANTONIO SOTOS</v>
          </cell>
          <cell r="AD53" t="str">
            <v>A009</v>
          </cell>
        </row>
        <row r="54">
          <cell r="A54" t="str">
            <v>GAL</v>
          </cell>
          <cell r="Q54" t="str">
            <v>Cuba</v>
          </cell>
          <cell r="U54" t="str">
            <v>S11</v>
          </cell>
          <cell r="V54" t="str">
            <v>YOSELYN DE JESUS</v>
          </cell>
          <cell r="AC54" t="str">
            <v>ARROZ SACO</v>
          </cell>
          <cell r="AD54" t="str">
            <v>A010</v>
          </cell>
        </row>
        <row r="55">
          <cell r="A55" t="str">
            <v>GAU</v>
          </cell>
          <cell r="Q55" t="str">
            <v>Dinamarca</v>
          </cell>
          <cell r="U55" t="str">
            <v>S12</v>
          </cell>
          <cell r="V55" t="str">
            <v>MARIO CESA</v>
          </cell>
          <cell r="AC55" t="str">
            <v>AZUCAR</v>
          </cell>
          <cell r="AD55" t="str">
            <v>A011</v>
          </cell>
        </row>
        <row r="56">
          <cell r="A56" t="str">
            <v>GPA</v>
          </cell>
          <cell r="Q56" t="str">
            <v>Dominica</v>
          </cell>
          <cell r="U56" t="str">
            <v>S13</v>
          </cell>
          <cell r="V56" t="str">
            <v>RAMON REYNOSO</v>
          </cell>
          <cell r="AC56" t="str">
            <v>A.B.</v>
          </cell>
          <cell r="AD56" t="str">
            <v>A012</v>
          </cell>
        </row>
        <row r="57">
          <cell r="A57" t="str">
            <v>GPM</v>
          </cell>
          <cell r="Q57" t="str">
            <v>E.A.U.</v>
          </cell>
          <cell r="U57" t="str">
            <v>S14</v>
          </cell>
          <cell r="V57" t="str">
            <v>LUIS PERALTA</v>
          </cell>
          <cell r="AC57" t="str">
            <v>ABSOLUTTI</v>
          </cell>
          <cell r="AD57" t="str">
            <v>A013</v>
          </cell>
        </row>
        <row r="58">
          <cell r="A58" t="str">
            <v>GRD</v>
          </cell>
          <cell r="Q58" t="str">
            <v>Ecuador</v>
          </cell>
          <cell r="U58" t="str">
            <v>S15</v>
          </cell>
          <cell r="V58" t="str">
            <v>EDGAR HERNANDEZ</v>
          </cell>
          <cell r="AC58" t="str">
            <v>ACME</v>
          </cell>
          <cell r="AD58" t="str">
            <v>A014</v>
          </cell>
        </row>
        <row r="59">
          <cell r="A59" t="str">
            <v>G/L</v>
          </cell>
          <cell r="Q59" t="str">
            <v>EE.UU.</v>
          </cell>
          <cell r="U59" t="str">
            <v>S19</v>
          </cell>
          <cell r="V59" t="str">
            <v>MARIO PEÑA</v>
          </cell>
          <cell r="AC59" t="str">
            <v>ACQUA MUNDI</v>
          </cell>
          <cell r="AD59" t="str">
            <v>A015</v>
          </cell>
        </row>
        <row r="60">
          <cell r="A60" t="str">
            <v>HA</v>
          </cell>
          <cell r="Q60" t="str">
            <v>Egipto</v>
          </cell>
          <cell r="U60" t="str">
            <v>S20</v>
          </cell>
          <cell r="V60" t="str">
            <v>SANDRA CRUZ</v>
          </cell>
          <cell r="AC60" t="str">
            <v>ADECO</v>
          </cell>
          <cell r="AD60" t="str">
            <v>A016</v>
          </cell>
        </row>
        <row r="61">
          <cell r="A61" t="str">
            <v>HL</v>
          </cell>
          <cell r="Q61" t="str">
            <v>El Salvador</v>
          </cell>
          <cell r="U61" t="str">
            <v>S21</v>
          </cell>
          <cell r="V61" t="str">
            <v>CLARA LLODRA</v>
          </cell>
          <cell r="AC61" t="str">
            <v>ADIVA</v>
          </cell>
          <cell r="AD61" t="str">
            <v>A017</v>
          </cell>
        </row>
        <row r="62">
          <cell r="A62" t="str">
            <v>KG</v>
          </cell>
          <cell r="Q62" t="str">
            <v>Eritrea</v>
          </cell>
          <cell r="U62" t="str">
            <v>S22</v>
          </cell>
          <cell r="V62" t="str">
            <v>ROMAN RAMOS F.</v>
          </cell>
          <cell r="AC62" t="str">
            <v>ADVANCE</v>
          </cell>
          <cell r="AD62" t="str">
            <v>A018</v>
          </cell>
        </row>
        <row r="63">
          <cell r="A63" t="str">
            <v>KGP</v>
          </cell>
          <cell r="Q63" t="str">
            <v>Eslovaquia</v>
          </cell>
          <cell r="U63" t="str">
            <v>S23</v>
          </cell>
          <cell r="V63" t="str">
            <v>MARIA MAINI</v>
          </cell>
          <cell r="AC63" t="str">
            <v>AERO PASS</v>
          </cell>
          <cell r="AD63" t="str">
            <v>A019</v>
          </cell>
        </row>
        <row r="64">
          <cell r="A64" t="str">
            <v>KM</v>
          </cell>
          <cell r="Q64" t="str">
            <v>Eslovenia</v>
          </cell>
          <cell r="U64" t="str">
            <v>S24</v>
          </cell>
          <cell r="V64" t="str">
            <v>RAMSES FELIX</v>
          </cell>
          <cell r="AC64" t="str">
            <v>AERO STATE</v>
          </cell>
          <cell r="AD64" t="str">
            <v>A020</v>
          </cell>
        </row>
        <row r="65">
          <cell r="A65" t="str">
            <v>KM2</v>
          </cell>
          <cell r="Q65" t="str">
            <v>España</v>
          </cell>
          <cell r="U65" t="str">
            <v>S25</v>
          </cell>
          <cell r="V65" t="str">
            <v>ALBA LUISA ROSARIO</v>
          </cell>
          <cell r="AC65" t="str">
            <v>AEROPOSTAL</v>
          </cell>
          <cell r="AD65" t="str">
            <v>A021</v>
          </cell>
        </row>
        <row r="66">
          <cell r="A66" t="str">
            <v>KT</v>
          </cell>
          <cell r="Q66" t="str">
            <v>Estonia</v>
          </cell>
          <cell r="U66" t="str">
            <v>S27</v>
          </cell>
          <cell r="V66" t="str">
            <v>LUIS A. HERNANDEZ</v>
          </cell>
          <cell r="AC66" t="str">
            <v>AFIVA</v>
          </cell>
          <cell r="AD66" t="str">
            <v>A022</v>
          </cell>
        </row>
        <row r="67">
          <cell r="A67" t="str">
            <v>KWK</v>
          </cell>
          <cell r="Q67" t="str">
            <v>Etiopía</v>
          </cell>
          <cell r="U67" t="str">
            <v>T21</v>
          </cell>
          <cell r="V67" t="str">
            <v>CM MODA DAMAS</v>
          </cell>
          <cell r="AC67" t="str">
            <v>AGUA DOCE</v>
          </cell>
          <cell r="AD67" t="str">
            <v>A023</v>
          </cell>
        </row>
        <row r="68">
          <cell r="A68" t="str">
            <v>L</v>
          </cell>
          <cell r="Q68" t="str">
            <v>Federación Rusa</v>
          </cell>
          <cell r="U68" t="str">
            <v>T22</v>
          </cell>
          <cell r="V68" t="str">
            <v>CM CALZADOS Y ACC.</v>
          </cell>
          <cell r="AC68" t="str">
            <v>ALLISON</v>
          </cell>
          <cell r="AD68" t="str">
            <v>A024</v>
          </cell>
        </row>
        <row r="69">
          <cell r="A69" t="str">
            <v>LAY</v>
          </cell>
          <cell r="Q69" t="str">
            <v>Fiji</v>
          </cell>
          <cell r="U69" t="str">
            <v>T23</v>
          </cell>
          <cell r="V69" t="str">
            <v>CM MODA CABALLEROS</v>
          </cell>
          <cell r="AC69" t="str">
            <v>ALWAYS -TEXTIL</v>
          </cell>
          <cell r="AD69" t="str">
            <v>A025</v>
          </cell>
        </row>
        <row r="70">
          <cell r="A70" t="str">
            <v>LB</v>
          </cell>
          <cell r="Q70" t="str">
            <v>Filipinas</v>
          </cell>
          <cell r="U70" t="str">
            <v>T24</v>
          </cell>
          <cell r="V70" t="str">
            <v>CM MODA INTERIORES</v>
          </cell>
          <cell r="AC70" t="str">
            <v>AMANDA VINCI</v>
          </cell>
          <cell r="AD70" t="str">
            <v>A026</v>
          </cell>
        </row>
        <row r="71">
          <cell r="A71" t="str">
            <v>LCK</v>
          </cell>
          <cell r="Q71" t="str">
            <v>Finlandia</v>
          </cell>
          <cell r="U71" t="str">
            <v>T25</v>
          </cell>
          <cell r="V71" t="str">
            <v>CM MODA NINOS/NINA</v>
          </cell>
          <cell r="AC71" t="str">
            <v>AMERICAN EGO</v>
          </cell>
          <cell r="AD71" t="str">
            <v>A027</v>
          </cell>
        </row>
        <row r="72">
          <cell r="A72" t="str">
            <v>M</v>
          </cell>
          <cell r="Q72" t="str">
            <v>Francia</v>
          </cell>
          <cell r="AC72" t="str">
            <v>AMERICAN STUDIOS</v>
          </cell>
          <cell r="AD72" t="str">
            <v>A028</v>
          </cell>
        </row>
        <row r="73">
          <cell r="A73" t="str">
            <v>M2</v>
          </cell>
          <cell r="Q73" t="str">
            <v>French S.Territ</v>
          </cell>
          <cell r="AC73" t="str">
            <v>ANABEL</v>
          </cell>
          <cell r="AD73" t="str">
            <v>A029</v>
          </cell>
        </row>
        <row r="74">
          <cell r="A74" t="str">
            <v>M3</v>
          </cell>
          <cell r="Q74" t="str">
            <v>Gabón</v>
          </cell>
          <cell r="AC74" t="str">
            <v>ANARCHY</v>
          </cell>
          <cell r="AD74" t="str">
            <v>A030</v>
          </cell>
        </row>
        <row r="75">
          <cell r="A75" t="str">
            <v>MG</v>
          </cell>
          <cell r="Q75" t="str">
            <v>Gambia</v>
          </cell>
          <cell r="AC75" t="str">
            <v>ANDREE - TEXTIL</v>
          </cell>
          <cell r="AD75" t="str">
            <v>A031</v>
          </cell>
        </row>
        <row r="76">
          <cell r="A76" t="str">
            <v>MI</v>
          </cell>
          <cell r="Q76" t="str">
            <v>Georgia</v>
          </cell>
          <cell r="AC76" t="str">
            <v>ANGELA</v>
          </cell>
          <cell r="AD76" t="str">
            <v>A032</v>
          </cell>
        </row>
        <row r="77">
          <cell r="A77" t="str">
            <v>MI2</v>
          </cell>
          <cell r="Q77" t="str">
            <v>Ghana</v>
          </cell>
          <cell r="AC77" t="str">
            <v>ANN TAYLOR</v>
          </cell>
          <cell r="AD77" t="str">
            <v>A033</v>
          </cell>
        </row>
        <row r="78">
          <cell r="A78" t="str">
            <v>ML</v>
          </cell>
          <cell r="Q78" t="str">
            <v>Gibraltar</v>
          </cell>
          <cell r="AC78" t="str">
            <v>ANNA GRACIA</v>
          </cell>
          <cell r="AD78" t="str">
            <v>A034</v>
          </cell>
        </row>
        <row r="79">
          <cell r="A79" t="str">
            <v>MLW</v>
          </cell>
          <cell r="Q79" t="str">
            <v>Granada</v>
          </cell>
          <cell r="AC79" t="str">
            <v>ANTIK DENIM</v>
          </cell>
          <cell r="AD79" t="str">
            <v>A035</v>
          </cell>
        </row>
        <row r="80">
          <cell r="A80" t="str">
            <v>MM</v>
          </cell>
          <cell r="Q80" t="str">
            <v>Grecia</v>
          </cell>
          <cell r="AC80" t="str">
            <v>ANTILLIA FEMME</v>
          </cell>
          <cell r="AD80" t="str">
            <v>A036</v>
          </cell>
        </row>
        <row r="81">
          <cell r="A81" t="str">
            <v>MM2</v>
          </cell>
          <cell r="Q81" t="str">
            <v>Groenlandia</v>
          </cell>
          <cell r="AC81" t="str">
            <v>APPRAISAL</v>
          </cell>
          <cell r="AD81" t="str">
            <v>A037</v>
          </cell>
        </row>
        <row r="82">
          <cell r="A82" t="str">
            <v>MM3</v>
          </cell>
          <cell r="Q82" t="str">
            <v>Guadalupe</v>
          </cell>
          <cell r="AC82" t="str">
            <v>ARDI</v>
          </cell>
          <cell r="AD82" t="str">
            <v>A038</v>
          </cell>
        </row>
        <row r="83">
          <cell r="A83" t="str">
            <v>MUL</v>
          </cell>
          <cell r="Q83" t="str">
            <v>Guam</v>
          </cell>
          <cell r="AC83" t="str">
            <v>AREMAR</v>
          </cell>
          <cell r="AD83" t="str">
            <v>A039</v>
          </cell>
        </row>
        <row r="84">
          <cell r="A84" t="str">
            <v>NAM</v>
          </cell>
          <cell r="Q84" t="str">
            <v>Guatemala</v>
          </cell>
          <cell r="AC84" t="str">
            <v>ARGENTI</v>
          </cell>
          <cell r="AD84" t="str">
            <v>A040</v>
          </cell>
        </row>
        <row r="85">
          <cell r="A85" t="str">
            <v>OZ</v>
          </cell>
          <cell r="Q85" t="str">
            <v>Guayana Franc.</v>
          </cell>
          <cell r="AC85" t="str">
            <v>ARNALDO</v>
          </cell>
          <cell r="AD85" t="str">
            <v>A041</v>
          </cell>
        </row>
        <row r="86">
          <cell r="A86" t="str">
            <v>OZF</v>
          </cell>
          <cell r="Q86" t="str">
            <v>Guinea</v>
          </cell>
          <cell r="AC86" t="str">
            <v>ART &amp; SOUL</v>
          </cell>
          <cell r="AD86" t="str">
            <v>A042</v>
          </cell>
        </row>
        <row r="87">
          <cell r="A87" t="str">
            <v>PAA</v>
          </cell>
          <cell r="Q87" t="str">
            <v>Guinea Ecuator.</v>
          </cell>
          <cell r="AC87" t="str">
            <v>ATELIER</v>
          </cell>
          <cell r="AD87" t="str">
            <v>A043</v>
          </cell>
        </row>
        <row r="88">
          <cell r="A88" t="str">
            <v>PAL</v>
          </cell>
          <cell r="Q88" t="str">
            <v>Guinea-Bissau</v>
          </cell>
          <cell r="AC88" t="str">
            <v>AVA DEE</v>
          </cell>
          <cell r="AD88" t="str">
            <v>A044</v>
          </cell>
        </row>
        <row r="89">
          <cell r="A89" t="str">
            <v>PI2</v>
          </cell>
          <cell r="Q89" t="str">
            <v>Guyana</v>
          </cell>
          <cell r="AC89" t="str">
            <v>AVAILABLE</v>
          </cell>
          <cell r="AD89" t="str">
            <v>A045</v>
          </cell>
        </row>
        <row r="90">
          <cell r="A90" t="str">
            <v>PI3</v>
          </cell>
          <cell r="Q90" t="str">
            <v>Haití</v>
          </cell>
          <cell r="AC90" t="str">
            <v>AZI</v>
          </cell>
          <cell r="AD90" t="str">
            <v>A046</v>
          </cell>
        </row>
        <row r="91">
          <cell r="A91" t="str">
            <v>PIE</v>
          </cell>
          <cell r="Q91" t="str">
            <v>Heard/Is.McDon</v>
          </cell>
          <cell r="AC91" t="str">
            <v>AMANDA</v>
          </cell>
          <cell r="AD91" t="str">
            <v>A047</v>
          </cell>
        </row>
        <row r="92">
          <cell r="A92" t="str">
            <v>PRS</v>
          </cell>
          <cell r="Q92" t="str">
            <v>Honduras</v>
          </cell>
          <cell r="AC92" t="str">
            <v>AUDREY</v>
          </cell>
          <cell r="AD92" t="str">
            <v>A048</v>
          </cell>
        </row>
        <row r="93">
          <cell r="A93" t="str">
            <v>PT</v>
          </cell>
          <cell r="Q93" t="str">
            <v>Hong Kong</v>
          </cell>
          <cell r="AC93" t="str">
            <v>ALMAZUCAR</v>
          </cell>
          <cell r="AD93" t="str">
            <v>A049</v>
          </cell>
        </row>
        <row r="94">
          <cell r="A94" t="str">
            <v>RED</v>
          </cell>
          <cell r="Q94" t="str">
            <v>Hungría</v>
          </cell>
          <cell r="AC94" t="str">
            <v>APRIL</v>
          </cell>
          <cell r="AD94" t="str">
            <v>A050</v>
          </cell>
        </row>
        <row r="95">
          <cell r="A95" t="str">
            <v>ROL</v>
          </cell>
          <cell r="Q95" t="str">
            <v>India</v>
          </cell>
          <cell r="AC95" t="str">
            <v>AA STUDIO</v>
          </cell>
          <cell r="AD95" t="str">
            <v>A051</v>
          </cell>
        </row>
        <row r="96">
          <cell r="A96" t="str">
            <v>T</v>
          </cell>
          <cell r="Q96" t="str">
            <v>Indonesia</v>
          </cell>
          <cell r="AC96" t="str">
            <v>ALLIE ROSE</v>
          </cell>
          <cell r="AD96" t="str">
            <v>A052</v>
          </cell>
        </row>
        <row r="97">
          <cell r="A97" t="str">
            <v>TAM</v>
          </cell>
          <cell r="Q97" t="str">
            <v>Irak</v>
          </cell>
          <cell r="AC97" t="str">
            <v>ABGIN</v>
          </cell>
          <cell r="AD97" t="str">
            <v>A053</v>
          </cell>
        </row>
        <row r="98">
          <cell r="A98" t="str">
            <v>TIR</v>
          </cell>
          <cell r="Q98" t="str">
            <v>Irán</v>
          </cell>
          <cell r="AC98" t="str">
            <v>ABITO</v>
          </cell>
          <cell r="AD98" t="str">
            <v>A054</v>
          </cell>
        </row>
        <row r="99">
          <cell r="A99" t="str">
            <v>TON</v>
          </cell>
          <cell r="Q99" t="str">
            <v>Irlanda</v>
          </cell>
          <cell r="AC99" t="str">
            <v>A&amp;H</v>
          </cell>
          <cell r="AD99" t="str">
            <v>A055</v>
          </cell>
        </row>
        <row r="100">
          <cell r="A100" t="str">
            <v>TS</v>
          </cell>
          <cell r="Q100" t="str">
            <v>Is.Vírgenes USA</v>
          </cell>
          <cell r="AC100" t="str">
            <v>ABIJA</v>
          </cell>
          <cell r="AD100" t="str">
            <v>A056</v>
          </cell>
        </row>
        <row r="101">
          <cell r="A101" t="str">
            <v>UE</v>
          </cell>
          <cell r="Q101" t="str">
            <v>Isl.Minor Outl.</v>
          </cell>
          <cell r="AC101" t="str">
            <v>ACAR-KLEAN</v>
          </cell>
          <cell r="AD101" t="str">
            <v>A057</v>
          </cell>
        </row>
        <row r="102">
          <cell r="A102" t="str">
            <v>UN</v>
          </cell>
          <cell r="Q102" t="str">
            <v>Isl.S.Sandwich</v>
          </cell>
          <cell r="AC102" t="str">
            <v>AIR FRESH</v>
          </cell>
          <cell r="AD102" t="str">
            <v>A058</v>
          </cell>
        </row>
        <row r="103">
          <cell r="A103" t="str">
            <v>UP</v>
          </cell>
          <cell r="Q103" t="str">
            <v>Isl.Vírgenes GB</v>
          </cell>
          <cell r="AC103" t="str">
            <v>AIRMAX</v>
          </cell>
          <cell r="AD103" t="str">
            <v>A059</v>
          </cell>
        </row>
        <row r="104">
          <cell r="A104" t="str">
            <v>VAL</v>
          </cell>
          <cell r="Q104" t="str">
            <v>Isla N.Mariana</v>
          </cell>
          <cell r="AC104" t="str">
            <v>AIRWICK</v>
          </cell>
          <cell r="AD104" t="str">
            <v>A060</v>
          </cell>
        </row>
        <row r="105">
          <cell r="A105" t="str">
            <v>YD</v>
          </cell>
          <cell r="Q105" t="str">
            <v>Islandia</v>
          </cell>
          <cell r="AC105" t="str">
            <v>ALADIN0</v>
          </cell>
          <cell r="AD105" t="str">
            <v>A061</v>
          </cell>
        </row>
        <row r="106">
          <cell r="A106" t="str">
            <v>YD2</v>
          </cell>
          <cell r="Q106" t="str">
            <v>Islas Bouvet</v>
          </cell>
          <cell r="AC106" t="str">
            <v>ALEX</v>
          </cell>
          <cell r="AD106" t="str">
            <v>A062</v>
          </cell>
        </row>
        <row r="107">
          <cell r="A107" t="str">
            <v>YD3</v>
          </cell>
          <cell r="Q107" t="str">
            <v>Islas Caimán</v>
          </cell>
          <cell r="AC107" t="str">
            <v>ALUNASA</v>
          </cell>
          <cell r="AD107" t="str">
            <v>A063</v>
          </cell>
        </row>
        <row r="108">
          <cell r="A108" t="str">
            <v>"</v>
          </cell>
          <cell r="Q108" t="str">
            <v>Islas Coco</v>
          </cell>
          <cell r="AC108" t="str">
            <v>ANGEL SOFT</v>
          </cell>
          <cell r="AD108" t="str">
            <v>A064</v>
          </cell>
        </row>
        <row r="109">
          <cell r="A109" t="str">
            <v>"2</v>
          </cell>
          <cell r="Q109" t="str">
            <v>Islas Cook</v>
          </cell>
          <cell r="AC109" t="str">
            <v>AP</v>
          </cell>
          <cell r="AD109" t="str">
            <v>A065</v>
          </cell>
        </row>
        <row r="110">
          <cell r="A110" t="str">
            <v>"3</v>
          </cell>
          <cell r="Q110" t="str">
            <v>Islas Feroé</v>
          </cell>
          <cell r="AC110" t="str">
            <v>AROMA NATURE</v>
          </cell>
          <cell r="AD110" t="str">
            <v>A066</v>
          </cell>
        </row>
        <row r="111">
          <cell r="A111" t="str">
            <v>µL</v>
          </cell>
          <cell r="Q111" t="str">
            <v>Islas Maldivas</v>
          </cell>
          <cell r="AC111" t="str">
            <v>ASPEN</v>
          </cell>
          <cell r="AD111" t="str">
            <v>A067</v>
          </cell>
        </row>
        <row r="112">
          <cell r="A112" t="str">
            <v>µM</v>
          </cell>
          <cell r="Q112" t="str">
            <v>Islas Malvinas</v>
          </cell>
          <cell r="AC112" t="str">
            <v>ASTRAL</v>
          </cell>
          <cell r="AD112" t="str">
            <v>A068</v>
          </cell>
        </row>
        <row r="113">
          <cell r="A113" t="str">
            <v>%.</v>
          </cell>
          <cell r="Q113" t="str">
            <v>Islas Marshall</v>
          </cell>
          <cell r="AC113" t="str">
            <v>AXION</v>
          </cell>
          <cell r="AD113" t="str">
            <v>A069</v>
          </cell>
        </row>
        <row r="114">
          <cell r="Q114" t="str">
            <v>Islas Navidad</v>
          </cell>
          <cell r="AC114" t="str">
            <v>AXO</v>
          </cell>
          <cell r="AD114" t="str">
            <v>A070</v>
          </cell>
        </row>
        <row r="115">
          <cell r="Q115" t="str">
            <v>Islas Niue</v>
          </cell>
          <cell r="AC115" t="str">
            <v>ALACTA PLUS</v>
          </cell>
          <cell r="AD115" t="str">
            <v>A071</v>
          </cell>
        </row>
        <row r="116">
          <cell r="Q116" t="str">
            <v>Islas Norfolk</v>
          </cell>
          <cell r="AC116" t="str">
            <v>ALASKA</v>
          </cell>
          <cell r="AD116" t="str">
            <v>A072</v>
          </cell>
        </row>
        <row r="117">
          <cell r="A117" t="str">
            <v>C</v>
          </cell>
          <cell r="B117" t="str">
            <v>C2 ITBIS 18% MERC</v>
          </cell>
          <cell r="Q117" t="str">
            <v>Islas Pitcairn</v>
          </cell>
          <cell r="AC117" t="str">
            <v>ALPINA</v>
          </cell>
          <cell r="AD117" t="str">
            <v>A073</v>
          </cell>
        </row>
        <row r="118">
          <cell r="A118" t="str">
            <v>A</v>
          </cell>
          <cell r="B118" t="str">
            <v>C0 ITBIS 0% EXENTOS</v>
          </cell>
          <cell r="Q118" t="str">
            <v>Islas Salomón</v>
          </cell>
          <cell r="AC118" t="str">
            <v>ALPRO</v>
          </cell>
          <cell r="AD118" t="str">
            <v>A074</v>
          </cell>
        </row>
        <row r="119">
          <cell r="A119" t="str">
            <v>M</v>
          </cell>
          <cell r="B119" t="str">
            <v>C7 ITBIS  16% MERC</v>
          </cell>
          <cell r="Q119" t="str">
            <v>Islas Tokelau</v>
          </cell>
          <cell r="AC119" t="str">
            <v>ANCHOR</v>
          </cell>
          <cell r="AD119" t="str">
            <v>A075</v>
          </cell>
        </row>
        <row r="120">
          <cell r="Q120" t="str">
            <v>Israel</v>
          </cell>
          <cell r="AC120" t="str">
            <v>ANGEL</v>
          </cell>
          <cell r="AD120" t="str">
            <v>A076</v>
          </cell>
        </row>
        <row r="121">
          <cell r="A121" t="str">
            <v>B</v>
          </cell>
          <cell r="B121" t="str">
            <v>C1 ITBIS 18% PUBLICI</v>
          </cell>
          <cell r="Q121" t="str">
            <v>Italia</v>
          </cell>
          <cell r="AC121" t="str">
            <v>ASTURIANA</v>
          </cell>
          <cell r="AD121" t="str">
            <v>A077</v>
          </cell>
        </row>
        <row r="122">
          <cell r="A122" t="str">
            <v>D</v>
          </cell>
          <cell r="B122" t="str">
            <v>C3 ITBIS 18% SERV</v>
          </cell>
          <cell r="Q122" t="str">
            <v>Jamaica</v>
          </cell>
          <cell r="AC122" t="str">
            <v>ACENOX</v>
          </cell>
          <cell r="AD122" t="str">
            <v>A078</v>
          </cell>
        </row>
        <row r="123">
          <cell r="A123" t="str">
            <v>E</v>
          </cell>
          <cell r="B123" t="str">
            <v>C4 ITBIS 18% ALQUILE</v>
          </cell>
          <cell r="Q123" t="str">
            <v>Japón</v>
          </cell>
          <cell r="AC123" t="str">
            <v>AF</v>
          </cell>
          <cell r="AD123" t="str">
            <v>A079</v>
          </cell>
        </row>
        <row r="124">
          <cell r="A124" t="str">
            <v>F</v>
          </cell>
          <cell r="B124" t="str">
            <v>C5 ITBIS 18% MATERIA</v>
          </cell>
          <cell r="Q124" t="str">
            <v>Jordania</v>
          </cell>
          <cell r="AC124" t="str">
            <v>AI</v>
          </cell>
          <cell r="AD124" t="str">
            <v>A080</v>
          </cell>
        </row>
        <row r="125">
          <cell r="A125" t="str">
            <v>G</v>
          </cell>
          <cell r="B125" t="str">
            <v>CA ITBIS 16% PUBLICI</v>
          </cell>
          <cell r="Q125" t="str">
            <v>Kazajistán</v>
          </cell>
          <cell r="AC125" t="str">
            <v>AJ</v>
          </cell>
          <cell r="AD125" t="str">
            <v>A081</v>
          </cell>
        </row>
        <row r="126">
          <cell r="A126" t="str">
            <v>H</v>
          </cell>
          <cell r="B126" t="str">
            <v>CB ITBIS 16% MERC</v>
          </cell>
          <cell r="Q126" t="str">
            <v>Kenia</v>
          </cell>
          <cell r="AC126" t="str">
            <v>AK</v>
          </cell>
          <cell r="AD126" t="str">
            <v>A082</v>
          </cell>
        </row>
        <row r="127">
          <cell r="A127" t="str">
            <v>I</v>
          </cell>
          <cell r="B127" t="str">
            <v>CC ITBIS 16% SERV</v>
          </cell>
          <cell r="Q127" t="str">
            <v>Kirguizistán</v>
          </cell>
          <cell r="AC127" t="str">
            <v>ALCAMPO</v>
          </cell>
          <cell r="AD127" t="str">
            <v>A083</v>
          </cell>
        </row>
        <row r="128">
          <cell r="A128" t="str">
            <v>J</v>
          </cell>
          <cell r="B128" t="str">
            <v>CD ITBIS 16% ALQUILE</v>
          </cell>
          <cell r="Q128" t="str">
            <v>Kiribati</v>
          </cell>
          <cell r="AC128" t="str">
            <v>ALCAR</v>
          </cell>
          <cell r="AD128" t="str">
            <v>A084</v>
          </cell>
        </row>
        <row r="129">
          <cell r="A129" t="str">
            <v>K</v>
          </cell>
          <cell r="B129" t="str">
            <v>CE ITBIS 16% MATERIA</v>
          </cell>
          <cell r="Q129" t="str">
            <v>Kuwait</v>
          </cell>
          <cell r="AC129" t="str">
            <v>ALMAY</v>
          </cell>
          <cell r="AD129" t="str">
            <v>A085</v>
          </cell>
        </row>
        <row r="130">
          <cell r="A130" t="str">
            <v>L</v>
          </cell>
          <cell r="B130" t="str">
            <v>CF ITBIS 16% ACTIVOS</v>
          </cell>
          <cell r="Q130" t="str">
            <v>Laos</v>
          </cell>
          <cell r="AC130" t="str">
            <v>ALTA</v>
          </cell>
          <cell r="AD130" t="str">
            <v>A086</v>
          </cell>
        </row>
        <row r="131">
          <cell r="A131" t="str">
            <v>N</v>
          </cell>
          <cell r="B131" t="str">
            <v>C6 ITBIS 18% ACTIVOS</v>
          </cell>
          <cell r="Q131" t="str">
            <v>Lesotho</v>
          </cell>
          <cell r="AC131" t="str">
            <v>ARCUISINE</v>
          </cell>
          <cell r="AD131" t="str">
            <v>A087</v>
          </cell>
        </row>
        <row r="132">
          <cell r="A132" t="str">
            <v>O</v>
          </cell>
          <cell r="B132" t="str">
            <v>CG ITBIS  13% MERC</v>
          </cell>
          <cell r="Q132" t="str">
            <v>Letonia</v>
          </cell>
          <cell r="AC132" t="str">
            <v>ARRIAGA</v>
          </cell>
          <cell r="AD132" t="str">
            <v>A088</v>
          </cell>
        </row>
        <row r="133">
          <cell r="A133" t="str">
            <v>P</v>
          </cell>
          <cell r="B133" t="str">
            <v>I0 ITBIS 0% EXENTOS</v>
          </cell>
          <cell r="Q133" t="str">
            <v>Líbano</v>
          </cell>
          <cell r="AC133" t="str">
            <v>ART</v>
          </cell>
          <cell r="AD133" t="str">
            <v>A089</v>
          </cell>
        </row>
        <row r="134">
          <cell r="Q134" t="str">
            <v>Liberia</v>
          </cell>
          <cell r="AC134" t="str">
            <v>ARTC</v>
          </cell>
          <cell r="AD134" t="str">
            <v>A090</v>
          </cell>
        </row>
        <row r="135">
          <cell r="Q135" t="str">
            <v>Libia</v>
          </cell>
          <cell r="AC135" t="str">
            <v>ARTIC</v>
          </cell>
          <cell r="AD135" t="str">
            <v>A091</v>
          </cell>
        </row>
        <row r="136">
          <cell r="A136" t="str">
            <v>01</v>
          </cell>
          <cell r="B136" t="str">
            <v>Emperchar/Etiquetar</v>
          </cell>
          <cell r="Q136" t="str">
            <v>Liechtenstein</v>
          </cell>
          <cell r="AC136" t="str">
            <v>AW</v>
          </cell>
          <cell r="AD136" t="str">
            <v>A092</v>
          </cell>
        </row>
        <row r="137">
          <cell r="A137" t="str">
            <v>02</v>
          </cell>
          <cell r="B137" t="str">
            <v>Etiquetar</v>
          </cell>
          <cell r="Q137" t="str">
            <v>Lituania</v>
          </cell>
          <cell r="AC137" t="str">
            <v>A COROA</v>
          </cell>
          <cell r="AD137" t="str">
            <v>A093</v>
          </cell>
        </row>
        <row r="138">
          <cell r="A138" t="str">
            <v>03</v>
          </cell>
          <cell r="B138" t="str">
            <v>No Acondicionar</v>
          </cell>
          <cell r="Q138" t="str">
            <v>Luxemburgo</v>
          </cell>
          <cell r="AC138" t="str">
            <v>ABADIA</v>
          </cell>
          <cell r="AD138" t="str">
            <v>A094</v>
          </cell>
        </row>
        <row r="139">
          <cell r="A139" t="str">
            <v>04</v>
          </cell>
          <cell r="B139" t="str">
            <v>MTC Emp/Etiq</v>
          </cell>
          <cell r="Q139" t="str">
            <v>Macau</v>
          </cell>
          <cell r="AC139" t="str">
            <v>ABSOLUT</v>
          </cell>
          <cell r="AD139" t="str">
            <v>A095</v>
          </cell>
        </row>
        <row r="140">
          <cell r="A140" t="str">
            <v>05</v>
          </cell>
          <cell r="B140" t="str">
            <v>MTC Etiquetar</v>
          </cell>
          <cell r="Q140" t="str">
            <v>Macedonia</v>
          </cell>
          <cell r="AC140" t="str">
            <v>ABUELO</v>
          </cell>
          <cell r="AD140" t="str">
            <v>A096</v>
          </cell>
        </row>
        <row r="141">
          <cell r="A141" t="str">
            <v>06</v>
          </cell>
          <cell r="B141" t="str">
            <v>Etiqueta Adhesiva</v>
          </cell>
          <cell r="Q141" t="str">
            <v>Madagascar</v>
          </cell>
          <cell r="AC141" t="str">
            <v>AGUILA</v>
          </cell>
          <cell r="AD141" t="str">
            <v>A097</v>
          </cell>
        </row>
        <row r="142">
          <cell r="A142" t="str">
            <v>10</v>
          </cell>
          <cell r="B142" t="str">
            <v>Per. Imp CODOPESCA</v>
          </cell>
          <cell r="Q142" t="str">
            <v>Malasia</v>
          </cell>
          <cell r="AC142" t="str">
            <v>ALHAMBRA</v>
          </cell>
          <cell r="AD142" t="str">
            <v>A098</v>
          </cell>
        </row>
        <row r="143">
          <cell r="Q143" t="str">
            <v>Malaui</v>
          </cell>
          <cell r="AC143" t="str">
            <v>ALIZE</v>
          </cell>
          <cell r="AD143" t="str">
            <v>A099</v>
          </cell>
        </row>
        <row r="144">
          <cell r="Q144" t="str">
            <v>Mali</v>
          </cell>
          <cell r="AC144" t="str">
            <v>ALTOS LAS HORMIGAS</v>
          </cell>
          <cell r="AD144" t="str">
            <v>A100</v>
          </cell>
        </row>
        <row r="145">
          <cell r="Q145" t="str">
            <v>Malta</v>
          </cell>
          <cell r="AC145" t="str">
            <v>AMSTEL</v>
          </cell>
          <cell r="AD145" t="str">
            <v>A101</v>
          </cell>
        </row>
        <row r="146">
          <cell r="Q146" t="str">
            <v>Marruecos</v>
          </cell>
          <cell r="AC146" t="str">
            <v>ANDRE -ABARROTES</v>
          </cell>
          <cell r="AD146" t="str">
            <v>A102</v>
          </cell>
        </row>
        <row r="147">
          <cell r="A147" t="str">
            <v>BCAS</v>
          </cell>
          <cell r="B147" t="str">
            <v>BEBE CASUAL</v>
          </cell>
          <cell r="Q147" t="str">
            <v>Martinicas</v>
          </cell>
          <cell r="AC147" t="str">
            <v>ANGEL REEF</v>
          </cell>
          <cell r="AD147" t="str">
            <v>A103</v>
          </cell>
        </row>
        <row r="148">
          <cell r="A148" t="str">
            <v>BFORM</v>
          </cell>
          <cell r="B148" t="str">
            <v>BEBE FORMAL</v>
          </cell>
          <cell r="Q148" t="str">
            <v>Mauricio (Isl.)</v>
          </cell>
          <cell r="AC148" t="str">
            <v>ANGOSTURA</v>
          </cell>
          <cell r="AD148" t="str">
            <v>A104</v>
          </cell>
        </row>
        <row r="149">
          <cell r="A149" t="str">
            <v>BINT</v>
          </cell>
          <cell r="B149" t="str">
            <v>BEBE INTERIORES</v>
          </cell>
          <cell r="Q149" t="str">
            <v>Mauritania</v>
          </cell>
          <cell r="AC149" t="str">
            <v>APEROL</v>
          </cell>
          <cell r="AD149" t="str">
            <v>A105</v>
          </cell>
        </row>
        <row r="150">
          <cell r="A150" t="str">
            <v>BPLAYA</v>
          </cell>
          <cell r="B150" t="str">
            <v>BEBE PLAYA</v>
          </cell>
          <cell r="Q150" t="str">
            <v>Mayotte</v>
          </cell>
          <cell r="AC150" t="str">
            <v>APOTHIC RED</v>
          </cell>
          <cell r="AD150" t="str">
            <v>A106</v>
          </cell>
        </row>
        <row r="151">
          <cell r="A151" t="str">
            <v>CCNA</v>
          </cell>
          <cell r="B151" t="str">
            <v>CALZADO CASUAL NINA</v>
          </cell>
          <cell r="Q151" t="str">
            <v>México</v>
          </cell>
          <cell r="AC151" t="str">
            <v>ARBOR MIST</v>
          </cell>
          <cell r="AD151" t="str">
            <v>A107</v>
          </cell>
        </row>
        <row r="152">
          <cell r="A152" t="str">
            <v>CCNO</v>
          </cell>
          <cell r="B152" t="str">
            <v>CALZADO CASUAL NINO</v>
          </cell>
          <cell r="Q152" t="str">
            <v>Micronesia</v>
          </cell>
          <cell r="AC152" t="str">
            <v>ARMINO</v>
          </cell>
          <cell r="AD152" t="str">
            <v>A108</v>
          </cell>
        </row>
        <row r="153">
          <cell r="A153" t="str">
            <v>CDNA</v>
          </cell>
          <cell r="B153" t="str">
            <v>CALZADO DEPORTIVO NINA</v>
          </cell>
          <cell r="Q153" t="str">
            <v>Moldavia</v>
          </cell>
          <cell r="AC153" t="str">
            <v>AROMAR</v>
          </cell>
          <cell r="AD153" t="str">
            <v>A109</v>
          </cell>
        </row>
        <row r="154">
          <cell r="A154" t="str">
            <v>CDNO</v>
          </cell>
          <cell r="B154" t="str">
            <v>CALZADO DEPORTIVO NINO</v>
          </cell>
          <cell r="Q154" t="str">
            <v>Mónaco</v>
          </cell>
          <cell r="AC154" t="str">
            <v>ASTICA</v>
          </cell>
          <cell r="AD154" t="str">
            <v>A110</v>
          </cell>
        </row>
        <row r="155">
          <cell r="A155" t="str">
            <v>CENA</v>
          </cell>
          <cell r="B155" t="str">
            <v>CALZADO ESCOLAR NINA</v>
          </cell>
          <cell r="Q155" t="str">
            <v>Mongolia</v>
          </cell>
          <cell r="AC155" t="str">
            <v>ATLANTICO</v>
          </cell>
          <cell r="AD155" t="str">
            <v>A111</v>
          </cell>
        </row>
        <row r="156">
          <cell r="A156" t="str">
            <v>CENC</v>
          </cell>
          <cell r="B156" t="str">
            <v>CALZADO ESCOLAR CABALLERO</v>
          </cell>
          <cell r="Q156" t="str">
            <v>Montserrat</v>
          </cell>
          <cell r="AC156" t="str">
            <v>AVERNA</v>
          </cell>
          <cell r="AD156" t="str">
            <v>A112</v>
          </cell>
        </row>
        <row r="157">
          <cell r="A157" t="str">
            <v>CEND</v>
          </cell>
          <cell r="B157" t="str">
            <v>CALZADO ESCOLAR DAMA</v>
          </cell>
          <cell r="Q157" t="str">
            <v>Mozambique</v>
          </cell>
          <cell r="AC157" t="str">
            <v>A PLANET</v>
          </cell>
          <cell r="AD157" t="str">
            <v>A113</v>
          </cell>
        </row>
        <row r="158">
          <cell r="A158" t="str">
            <v>CENO</v>
          </cell>
          <cell r="B158" t="str">
            <v>CALZADO ESCOLAR NINO</v>
          </cell>
          <cell r="Q158" t="str">
            <v>Myanmar</v>
          </cell>
          <cell r="AC158" t="str">
            <v>A/P</v>
          </cell>
          <cell r="AD158" t="str">
            <v>A114</v>
          </cell>
        </row>
        <row r="159">
          <cell r="A159" t="str">
            <v>CFNA</v>
          </cell>
          <cell r="B159" t="str">
            <v>CALZADO FORMAL NINA</v>
          </cell>
          <cell r="Q159" t="str">
            <v>Namibia</v>
          </cell>
          <cell r="AC159" t="str">
            <v>ACE</v>
          </cell>
          <cell r="AD159" t="str">
            <v>A115</v>
          </cell>
        </row>
        <row r="160">
          <cell r="A160" t="str">
            <v>CFNO</v>
          </cell>
          <cell r="B160" t="str">
            <v>CALZADO FORMAL NINO</v>
          </cell>
          <cell r="Q160" t="str">
            <v>Nauru</v>
          </cell>
          <cell r="AC160" t="str">
            <v>ALCON</v>
          </cell>
          <cell r="AD160" t="str">
            <v>A116</v>
          </cell>
        </row>
        <row r="161">
          <cell r="A161" t="str">
            <v>CJC</v>
          </cell>
          <cell r="B161" t="str">
            <v>CALZADO JUVENIL CASUAL</v>
          </cell>
          <cell r="Q161" t="str">
            <v>Nepal</v>
          </cell>
          <cell r="AC161" t="str">
            <v>ALICAN</v>
          </cell>
          <cell r="AD161" t="str">
            <v>A117</v>
          </cell>
        </row>
        <row r="162">
          <cell r="A162" t="str">
            <v>CJD</v>
          </cell>
          <cell r="B162" t="str">
            <v>CALZADO JUVENIL DEPORTIVO</v>
          </cell>
          <cell r="Q162" t="str">
            <v>Nicaragua</v>
          </cell>
          <cell r="AC162" t="str">
            <v>ALICAT</v>
          </cell>
          <cell r="AD162" t="str">
            <v>A118</v>
          </cell>
        </row>
        <row r="163">
          <cell r="A163" t="str">
            <v>CJE</v>
          </cell>
          <cell r="B163" t="str">
            <v>CALZADO JUVENIL ESCOLAR</v>
          </cell>
          <cell r="Q163" t="str">
            <v>Nigeria</v>
          </cell>
          <cell r="AC163" t="str">
            <v>ALPO</v>
          </cell>
          <cell r="AD163" t="str">
            <v>A119</v>
          </cell>
        </row>
        <row r="164">
          <cell r="A164" t="str">
            <v>CJF</v>
          </cell>
          <cell r="B164" t="str">
            <v>CALZADO JUVENIL FORMAL</v>
          </cell>
          <cell r="Q164" t="str">
            <v>Nigeria</v>
          </cell>
          <cell r="AC164" t="str">
            <v>AMAZON</v>
          </cell>
          <cell r="AD164" t="str">
            <v>A120</v>
          </cell>
        </row>
        <row r="165">
          <cell r="A165" t="str">
            <v>CJP</v>
          </cell>
          <cell r="B165" t="str">
            <v>CALZADO JUVENIL PLAYA</v>
          </cell>
          <cell r="Q165" t="str">
            <v>Noruega</v>
          </cell>
          <cell r="AC165" t="str">
            <v>ARGO</v>
          </cell>
          <cell r="AD165" t="str">
            <v>A121</v>
          </cell>
        </row>
        <row r="166">
          <cell r="A166" t="str">
            <v>CMC</v>
          </cell>
          <cell r="B166" t="str">
            <v>CALZADO MUJER CASUAL</v>
          </cell>
          <cell r="Q166" t="str">
            <v>Nueva Caledonia</v>
          </cell>
          <cell r="AC166" t="str">
            <v>ARIEL</v>
          </cell>
          <cell r="AD166" t="str">
            <v>A122</v>
          </cell>
        </row>
        <row r="167">
          <cell r="A167" t="str">
            <v>CMD</v>
          </cell>
          <cell r="B167" t="str">
            <v>CALZADO MUJER DEPORTIVO</v>
          </cell>
          <cell r="Q167" t="str">
            <v>Nueva Zelanda</v>
          </cell>
          <cell r="AC167" t="str">
            <v>ARM&amp;HAMMER</v>
          </cell>
          <cell r="AD167" t="str">
            <v>A123</v>
          </cell>
        </row>
        <row r="168">
          <cell r="A168" t="str">
            <v>CMF</v>
          </cell>
          <cell r="B168" t="str">
            <v>CALZADO MUJER FORMAL</v>
          </cell>
          <cell r="Q168" t="str">
            <v>Omán</v>
          </cell>
          <cell r="AC168" t="str">
            <v>ASUNTOL</v>
          </cell>
          <cell r="AD168" t="str">
            <v>A124</v>
          </cell>
        </row>
        <row r="169">
          <cell r="A169" t="str">
            <v>CMP</v>
          </cell>
          <cell r="B169" t="str">
            <v>CALZADO MUJER PLAYA</v>
          </cell>
          <cell r="Q169" t="str">
            <v>Países Bajos</v>
          </cell>
          <cell r="AC169" t="str">
            <v>A&amp;EVE</v>
          </cell>
          <cell r="AD169" t="str">
            <v>A125</v>
          </cell>
        </row>
        <row r="170">
          <cell r="A170" t="str">
            <v>CPNA</v>
          </cell>
          <cell r="B170" t="str">
            <v>CALZADO PLAYA NINA</v>
          </cell>
          <cell r="Q170" t="str">
            <v>Pakistán</v>
          </cell>
          <cell r="AC170" t="str">
            <v>ALAMMA</v>
          </cell>
          <cell r="AD170" t="str">
            <v>A126</v>
          </cell>
        </row>
        <row r="171">
          <cell r="A171" t="str">
            <v>CPNO</v>
          </cell>
          <cell r="B171" t="str">
            <v>CALZADO PLAYA NINO</v>
          </cell>
          <cell r="Q171" t="str">
            <v>Palau</v>
          </cell>
          <cell r="AC171" t="str">
            <v>ALKALIFE</v>
          </cell>
          <cell r="AD171" t="str">
            <v>A127</v>
          </cell>
        </row>
        <row r="172">
          <cell r="A172" t="str">
            <v>CHC</v>
          </cell>
          <cell r="B172" t="str">
            <v>CALZADO HOMBRE CASUAL</v>
          </cell>
          <cell r="Q172" t="str">
            <v>Panamá</v>
          </cell>
          <cell r="AC172" t="str">
            <v>ANTARTICA</v>
          </cell>
          <cell r="AD172" t="str">
            <v>A128</v>
          </cell>
        </row>
        <row r="173">
          <cell r="A173" t="str">
            <v>CHD</v>
          </cell>
          <cell r="B173" t="str">
            <v>CALZADO HOMBRE DEPORTIVO</v>
          </cell>
          <cell r="Q173" t="str">
            <v>PapuaNvaGuinea</v>
          </cell>
          <cell r="AC173" t="str">
            <v>AQUABALL</v>
          </cell>
          <cell r="AD173" t="str">
            <v>A129</v>
          </cell>
        </row>
        <row r="174">
          <cell r="A174" t="str">
            <v>CHF</v>
          </cell>
          <cell r="B174" t="str">
            <v>CALZADO HOMBRE FORMAL</v>
          </cell>
          <cell r="Q174" t="str">
            <v>Paraguay</v>
          </cell>
          <cell r="AC174" t="str">
            <v>AREITO</v>
          </cell>
          <cell r="AD174" t="str">
            <v>A130</v>
          </cell>
        </row>
        <row r="175">
          <cell r="A175" t="str">
            <v>CHP</v>
          </cell>
          <cell r="B175" t="str">
            <v>CALZADO HOMBRE PLAYA</v>
          </cell>
          <cell r="Q175" t="str">
            <v>Perú</v>
          </cell>
          <cell r="AC175" t="str">
            <v>ARIZONA</v>
          </cell>
          <cell r="AD175" t="str">
            <v>A131</v>
          </cell>
        </row>
        <row r="176">
          <cell r="A176" t="str">
            <v>HA</v>
          </cell>
          <cell r="B176" t="str">
            <v>HOMBRE ACCESORIOS</v>
          </cell>
          <cell r="Q176" t="str">
            <v>Polinesia fran.</v>
          </cell>
          <cell r="AC176" t="str">
            <v>ATLANTA</v>
          </cell>
          <cell r="AD176" t="str">
            <v>A132</v>
          </cell>
        </row>
        <row r="177">
          <cell r="A177" t="str">
            <v>HD</v>
          </cell>
          <cell r="B177" t="str">
            <v>HOMBRE DEPORTIVO</v>
          </cell>
          <cell r="Q177" t="str">
            <v>Polonia</v>
          </cell>
          <cell r="AC177" t="str">
            <v>A&amp;M</v>
          </cell>
          <cell r="AD177" t="str">
            <v>A133</v>
          </cell>
        </row>
        <row r="178">
          <cell r="A178" t="str">
            <v>MA</v>
          </cell>
          <cell r="B178" t="str">
            <v>MUJER ACCESORIOS</v>
          </cell>
          <cell r="Q178" t="str">
            <v>Portugal</v>
          </cell>
          <cell r="AC178" t="str">
            <v>AB</v>
          </cell>
          <cell r="AD178" t="str">
            <v>A134</v>
          </cell>
        </row>
        <row r="179">
          <cell r="A179" t="str">
            <v>MC</v>
          </cell>
          <cell r="B179" t="str">
            <v>MUJER CASUAL</v>
          </cell>
          <cell r="Q179" t="str">
            <v>Puerto Rico</v>
          </cell>
          <cell r="AC179" t="str">
            <v>ALOHA LEI</v>
          </cell>
          <cell r="AD179" t="str">
            <v>A135</v>
          </cell>
        </row>
        <row r="180">
          <cell r="A180" t="str">
            <v>MD</v>
          </cell>
          <cell r="B180" t="str">
            <v>MUJER DEPORTIVA</v>
          </cell>
          <cell r="Q180" t="str">
            <v>Qatar</v>
          </cell>
          <cell r="AC180" t="str">
            <v>ALTO PODER</v>
          </cell>
          <cell r="AD180" t="str">
            <v>A136</v>
          </cell>
        </row>
        <row r="181">
          <cell r="A181" t="str">
            <v>MF</v>
          </cell>
          <cell r="B181" t="str">
            <v>MUJER FORMAL</v>
          </cell>
          <cell r="Q181" t="str">
            <v>Reino Unido</v>
          </cell>
          <cell r="AC181" t="str">
            <v>AUTAN</v>
          </cell>
          <cell r="AD181" t="str">
            <v>A137</v>
          </cell>
        </row>
        <row r="182">
          <cell r="A182" t="str">
            <v>MH</v>
          </cell>
          <cell r="B182" t="str">
            <v>MODA HOMBRE</v>
          </cell>
          <cell r="Q182" t="str">
            <v>Rep.Centroafr.</v>
          </cell>
          <cell r="AC182" t="str">
            <v>AVION</v>
          </cell>
          <cell r="AD182" t="str">
            <v>A138</v>
          </cell>
        </row>
        <row r="183">
          <cell r="A183" t="str">
            <v>MHD</v>
          </cell>
          <cell r="B183" t="str">
            <v>MODA HOMBRE DEPORTIVO</v>
          </cell>
          <cell r="Q183" t="str">
            <v>Rep.Dominicana</v>
          </cell>
          <cell r="AC183" t="str">
            <v>ANA PAULA</v>
          </cell>
          <cell r="AD183" t="str">
            <v>A139</v>
          </cell>
        </row>
        <row r="184">
          <cell r="A184" t="str">
            <v>MHJ</v>
          </cell>
          <cell r="B184" t="str">
            <v>MODA HOMBRE JOVEN</v>
          </cell>
          <cell r="Q184" t="str">
            <v>República Checa</v>
          </cell>
          <cell r="AC184" t="str">
            <v>AGROFEM</v>
          </cell>
          <cell r="AD184" t="str">
            <v>A140</v>
          </cell>
        </row>
        <row r="185">
          <cell r="A185" t="str">
            <v>MHP</v>
          </cell>
          <cell r="B185" t="str">
            <v>MODA HOMBRE PLAYA</v>
          </cell>
          <cell r="Q185" t="str">
            <v>República Congo</v>
          </cell>
          <cell r="AC185" t="str">
            <v>APPLE BOTTOMS</v>
          </cell>
          <cell r="AD185" t="str">
            <v>A141</v>
          </cell>
        </row>
        <row r="186">
          <cell r="A186" t="str">
            <v>MHTG</v>
          </cell>
          <cell r="B186" t="str">
            <v>MODA HOMBRE TALLAS GRANDES</v>
          </cell>
          <cell r="Q186" t="str">
            <v>Reunión</v>
          </cell>
          <cell r="AC186" t="str">
            <v>ASAHI</v>
          </cell>
          <cell r="AD186" t="str">
            <v>A142</v>
          </cell>
        </row>
        <row r="187">
          <cell r="A187" t="str">
            <v>MJC</v>
          </cell>
          <cell r="B187" t="str">
            <v>MUJER JOVEN</v>
          </cell>
          <cell r="Q187" t="str">
            <v>Ruanda</v>
          </cell>
          <cell r="AC187" t="str">
            <v>AUNT JEMIMA</v>
          </cell>
          <cell r="AD187" t="str">
            <v>A143</v>
          </cell>
        </row>
        <row r="188">
          <cell r="A188" t="str">
            <v>MM</v>
          </cell>
          <cell r="B188" t="str">
            <v>MUJER MATERNIDAD</v>
          </cell>
          <cell r="Q188" t="str">
            <v>Rumania</v>
          </cell>
          <cell r="AC188" t="str">
            <v>AMUSE</v>
          </cell>
          <cell r="AD188" t="str">
            <v>A144</v>
          </cell>
        </row>
        <row r="189">
          <cell r="A189" t="str">
            <v>MP</v>
          </cell>
          <cell r="B189" t="str">
            <v>MUJER PLAYA</v>
          </cell>
          <cell r="Q189" t="str">
            <v>S.Tomé,Príncipe</v>
          </cell>
          <cell r="AC189" t="str">
            <v>AMERICA TODAY 157</v>
          </cell>
          <cell r="AD189" t="str">
            <v>A145</v>
          </cell>
        </row>
        <row r="190">
          <cell r="A190" t="str">
            <v>MSC</v>
          </cell>
          <cell r="B190" t="str">
            <v>MUJER SEÑORA CASUAL</v>
          </cell>
          <cell r="Q190" t="str">
            <v>Sáhara occid.</v>
          </cell>
          <cell r="AC190" t="str">
            <v>ARROYO FRIO</v>
          </cell>
          <cell r="AD190" t="str">
            <v>A146</v>
          </cell>
        </row>
        <row r="191">
          <cell r="A191" t="str">
            <v>MSF</v>
          </cell>
          <cell r="B191" t="str">
            <v>MUJER SEÑORA FORMAL</v>
          </cell>
          <cell r="Q191" t="str">
            <v>Samoa americana</v>
          </cell>
          <cell r="AC191" t="str">
            <v>AGROMIL</v>
          </cell>
          <cell r="AD191" t="str">
            <v>A147</v>
          </cell>
        </row>
        <row r="192">
          <cell r="A192" t="str">
            <v>NA-A</v>
          </cell>
          <cell r="B192" t="str">
            <v>NINA ACCESORIOS</v>
          </cell>
          <cell r="Q192" t="str">
            <v>Samoa Occident.</v>
          </cell>
          <cell r="AC192" t="str">
            <v>ANCARA</v>
          </cell>
          <cell r="AD192" t="str">
            <v>A148</v>
          </cell>
        </row>
        <row r="193">
          <cell r="A193" t="str">
            <v>NA-C</v>
          </cell>
          <cell r="B193" t="str">
            <v>NINA CASUAL</v>
          </cell>
          <cell r="Q193" t="str">
            <v>San Marino</v>
          </cell>
          <cell r="AC193" t="str">
            <v>ANDY BOY</v>
          </cell>
          <cell r="AD193" t="str">
            <v>A149</v>
          </cell>
        </row>
        <row r="194">
          <cell r="A194" t="str">
            <v>NA-DEP</v>
          </cell>
          <cell r="B194" t="str">
            <v>NINA DEPORTIVA</v>
          </cell>
          <cell r="Q194" t="str">
            <v>San Vicente</v>
          </cell>
          <cell r="AC194" t="str">
            <v>ACT II</v>
          </cell>
          <cell r="AD194" t="str">
            <v>A150</v>
          </cell>
        </row>
        <row r="195">
          <cell r="A195" t="str">
            <v>NA-E</v>
          </cell>
          <cell r="B195" t="str">
            <v>NINA ESCOLAR</v>
          </cell>
          <cell r="Q195" t="str">
            <v>Santa Helena</v>
          </cell>
          <cell r="AC195" t="str">
            <v>ALBO</v>
          </cell>
          <cell r="AD195" t="str">
            <v>A151</v>
          </cell>
        </row>
        <row r="196">
          <cell r="A196" t="str">
            <v>NA-F</v>
          </cell>
          <cell r="B196" t="str">
            <v>NINA FORMAL</v>
          </cell>
          <cell r="Q196" t="str">
            <v>Santa Lucía</v>
          </cell>
          <cell r="AC196" t="str">
            <v>ALESSI</v>
          </cell>
          <cell r="AD196" t="str">
            <v>A152</v>
          </cell>
        </row>
        <row r="197">
          <cell r="A197" t="str">
            <v>NA-PLAYA</v>
          </cell>
          <cell r="B197" t="str">
            <v>NINA PLAYA</v>
          </cell>
          <cell r="Q197" t="str">
            <v>Senegal</v>
          </cell>
          <cell r="AC197" t="str">
            <v>ARGIRES</v>
          </cell>
          <cell r="AD197" t="str">
            <v>A153</v>
          </cell>
        </row>
        <row r="198">
          <cell r="A198" t="str">
            <v>NO-A</v>
          </cell>
          <cell r="B198" t="str">
            <v>NINO ACCESORIOS</v>
          </cell>
          <cell r="Q198" t="str">
            <v>Seychelles</v>
          </cell>
          <cell r="AC198" t="str">
            <v>ARMOUR</v>
          </cell>
          <cell r="AD198" t="str">
            <v>A154</v>
          </cell>
        </row>
        <row r="199">
          <cell r="A199" t="str">
            <v>NO-C</v>
          </cell>
          <cell r="B199" t="str">
            <v>NINO CASUAL</v>
          </cell>
          <cell r="Q199" t="str">
            <v>Sierra Leona</v>
          </cell>
          <cell r="AC199" t="str">
            <v>AUNT NELLIES</v>
          </cell>
          <cell r="AD199" t="str">
            <v>A155</v>
          </cell>
        </row>
        <row r="200">
          <cell r="A200" t="str">
            <v>NO-DEP</v>
          </cell>
          <cell r="B200" t="str">
            <v>NINO DEPORTIVO</v>
          </cell>
          <cell r="Q200" t="str">
            <v>Singapur</v>
          </cell>
          <cell r="AC200" t="str">
            <v>ABC</v>
          </cell>
          <cell r="AD200" t="str">
            <v>A156</v>
          </cell>
        </row>
        <row r="201">
          <cell r="A201" t="str">
            <v>NO-E</v>
          </cell>
          <cell r="B201" t="str">
            <v>NINO ESCOLAR</v>
          </cell>
          <cell r="Q201" t="str">
            <v>Siria</v>
          </cell>
          <cell r="AC201" t="str">
            <v>ANDROS</v>
          </cell>
          <cell r="AD201" t="str">
            <v>A157</v>
          </cell>
        </row>
        <row r="202">
          <cell r="A202" t="str">
            <v>NO-F</v>
          </cell>
          <cell r="B202" t="str">
            <v>NINO FORMAL</v>
          </cell>
          <cell r="Q202" t="str">
            <v>Somalia</v>
          </cell>
          <cell r="AC202" t="str">
            <v>ANGIE</v>
          </cell>
          <cell r="AD202" t="str">
            <v>A158</v>
          </cell>
        </row>
        <row r="203">
          <cell r="A203" t="str">
            <v>NO-PLAYA</v>
          </cell>
          <cell r="B203" t="str">
            <v>NINO PLAYA</v>
          </cell>
          <cell r="Q203" t="str">
            <v>Sri Lanka</v>
          </cell>
          <cell r="AC203" t="str">
            <v>ANXIN BABY</v>
          </cell>
          <cell r="AD203" t="str">
            <v>A159</v>
          </cell>
        </row>
        <row r="204">
          <cell r="A204" t="str">
            <v>PROD OPORT</v>
          </cell>
          <cell r="B204" t="str">
            <v>PRODUCTO OPORTUNIDAD</v>
          </cell>
          <cell r="Q204" t="str">
            <v>St.Chr.,Nevis</v>
          </cell>
          <cell r="AC204" t="str">
            <v>APPLE BABY</v>
          </cell>
          <cell r="AD204" t="str">
            <v>A160</v>
          </cell>
        </row>
        <row r="205">
          <cell r="A205" t="str">
            <v>PROD-PROPIA</v>
          </cell>
          <cell r="B205" t="str">
            <v>PRODUCCION PROPIA</v>
          </cell>
          <cell r="Q205" t="str">
            <v>StPier.,Miquel.</v>
          </cell>
          <cell r="AC205" t="str">
            <v>AVENT</v>
          </cell>
          <cell r="AD205" t="str">
            <v>A161</v>
          </cell>
        </row>
        <row r="206">
          <cell r="A206" t="str">
            <v>RDH</v>
          </cell>
          <cell r="B206" t="str">
            <v>ROPA DORMIR HOMBRE</v>
          </cell>
          <cell r="Q206" t="str">
            <v>Suazilandia</v>
          </cell>
          <cell r="AC206" t="str">
            <v>ALIMENTUM</v>
          </cell>
          <cell r="AD206" t="str">
            <v>A162</v>
          </cell>
        </row>
        <row r="207">
          <cell r="A207" t="str">
            <v>RDM</v>
          </cell>
          <cell r="B207" t="str">
            <v>ROPA DORMIR MUJER</v>
          </cell>
          <cell r="Q207" t="str">
            <v>Sudáfrica</v>
          </cell>
          <cell r="AC207" t="str">
            <v>ACDELCO</v>
          </cell>
          <cell r="AD207" t="str">
            <v>A163</v>
          </cell>
        </row>
        <row r="208">
          <cell r="A208" t="str">
            <v>RDNA</v>
          </cell>
          <cell r="B208" t="str">
            <v>ROPA DORMIR NINA</v>
          </cell>
          <cell r="Q208" t="str">
            <v>Sudán</v>
          </cell>
          <cell r="AC208" t="str">
            <v>AVTEK</v>
          </cell>
          <cell r="AD208" t="str">
            <v>A164</v>
          </cell>
        </row>
        <row r="209">
          <cell r="A209" t="str">
            <v>RDNO</v>
          </cell>
          <cell r="B209" t="str">
            <v>ROPA DORMIR NINO</v>
          </cell>
          <cell r="Q209" t="str">
            <v>Suecia</v>
          </cell>
          <cell r="AC209" t="str">
            <v>AXIS</v>
          </cell>
          <cell r="AD209" t="str">
            <v>A165</v>
          </cell>
        </row>
        <row r="210">
          <cell r="A210" t="str">
            <v>RIH</v>
          </cell>
          <cell r="B210" t="str">
            <v>ROPA INTERIOR HOMBRE</v>
          </cell>
          <cell r="Q210" t="str">
            <v>Suiza</v>
          </cell>
          <cell r="AC210" t="str">
            <v>AA</v>
          </cell>
          <cell r="AD210" t="str">
            <v>A166</v>
          </cell>
        </row>
        <row r="211">
          <cell r="A211" t="str">
            <v>RIM</v>
          </cell>
          <cell r="B211" t="str">
            <v>ROPA INTERIOR MUJER</v>
          </cell>
          <cell r="Q211" t="str">
            <v>Surinám</v>
          </cell>
          <cell r="AC211" t="str">
            <v>AIR TECH</v>
          </cell>
          <cell r="AD211" t="str">
            <v>A167</v>
          </cell>
        </row>
        <row r="212">
          <cell r="A212" t="str">
            <v>RINA</v>
          </cell>
          <cell r="B212" t="str">
            <v>ROPA INTERIOR NINA</v>
          </cell>
          <cell r="Q212" t="str">
            <v>Svalbard</v>
          </cell>
          <cell r="AC212" t="str">
            <v>AIRNESS</v>
          </cell>
          <cell r="AD212" t="str">
            <v>A168</v>
          </cell>
        </row>
        <row r="213">
          <cell r="A213" t="str">
            <v>RINO</v>
          </cell>
          <cell r="B213" t="str">
            <v>ROPA INTERIOR NINO</v>
          </cell>
          <cell r="Q213" t="str">
            <v>Tadjikistán</v>
          </cell>
          <cell r="AC213" t="str">
            <v>AIRWAY</v>
          </cell>
          <cell r="AD213" t="str">
            <v>A169</v>
          </cell>
        </row>
        <row r="214">
          <cell r="A214" t="str">
            <v>TNA</v>
          </cell>
          <cell r="B214" t="str">
            <v>TEEN NINA</v>
          </cell>
          <cell r="Q214" t="str">
            <v>Tailandia</v>
          </cell>
          <cell r="AC214" t="str">
            <v>ALBANESE</v>
          </cell>
          <cell r="AD214" t="str">
            <v>A170</v>
          </cell>
        </row>
        <row r="215">
          <cell r="A215" t="str">
            <v>TNO</v>
          </cell>
          <cell r="B215" t="str">
            <v>TEEN NINO</v>
          </cell>
          <cell r="Q215" t="str">
            <v>Taiwan</v>
          </cell>
          <cell r="AC215" t="str">
            <v>ALOHA</v>
          </cell>
          <cell r="AD215" t="str">
            <v>A171</v>
          </cell>
        </row>
        <row r="216">
          <cell r="A216" t="str">
            <v>UNISEX-ACC</v>
          </cell>
          <cell r="B216" t="str">
            <v>UNISEX ACCESORIOS</v>
          </cell>
          <cell r="Q216" t="str">
            <v>Tanzania</v>
          </cell>
          <cell r="AC216" t="str">
            <v>AMBITIOUS</v>
          </cell>
          <cell r="AD216" t="str">
            <v>A172</v>
          </cell>
        </row>
        <row r="217">
          <cell r="Q217" t="str">
            <v>Terr.br.Oc.Ind.</v>
          </cell>
          <cell r="AC217" t="str">
            <v>AMERICA T</v>
          </cell>
          <cell r="AD217" t="str">
            <v>A173</v>
          </cell>
        </row>
        <row r="218">
          <cell r="Q218" t="str">
            <v>Timor oriental</v>
          </cell>
          <cell r="AC218" t="str">
            <v>AMIE</v>
          </cell>
          <cell r="AD218" t="str">
            <v>A174</v>
          </cell>
        </row>
        <row r="219">
          <cell r="Q219" t="str">
            <v>Togo</v>
          </cell>
          <cell r="AC219" t="str">
            <v>ANDOLINI</v>
          </cell>
          <cell r="AD219" t="str">
            <v>A175</v>
          </cell>
        </row>
        <row r="220">
          <cell r="A220" t="str">
            <v>0001</v>
          </cell>
          <cell r="B220" t="str">
            <v>NAVIDAD</v>
          </cell>
          <cell r="Q220" t="str">
            <v>Tonga</v>
          </cell>
          <cell r="AC220" t="str">
            <v>ANDREA CARRANO</v>
          </cell>
          <cell r="AD220" t="str">
            <v>A176</v>
          </cell>
        </row>
        <row r="221">
          <cell r="A221" t="str">
            <v>0002</v>
          </cell>
          <cell r="B221" t="str">
            <v>JUGUETES</v>
          </cell>
          <cell r="Q221" t="str">
            <v>Trinidad,Tobago</v>
          </cell>
          <cell r="AC221" t="str">
            <v>ANGELA KIDS</v>
          </cell>
          <cell r="AD221" t="str">
            <v>A177</v>
          </cell>
        </row>
        <row r="222">
          <cell r="A222" t="str">
            <v>0003</v>
          </cell>
          <cell r="B222" t="str">
            <v>SAN VALENTIN</v>
          </cell>
          <cell r="Q222" t="str">
            <v>Túnez</v>
          </cell>
          <cell r="AC222" t="str">
            <v>ANNA</v>
          </cell>
          <cell r="AD222" t="str">
            <v>A178</v>
          </cell>
        </row>
        <row r="223">
          <cell r="A223" t="str">
            <v>0004</v>
          </cell>
          <cell r="B223" t="str">
            <v>CARNAVAL</v>
          </cell>
          <cell r="Q223" t="str">
            <v>Turkmenistán</v>
          </cell>
          <cell r="AC223" t="str">
            <v>APE</v>
          </cell>
          <cell r="AD223" t="str">
            <v>A179</v>
          </cell>
        </row>
        <row r="224">
          <cell r="A224" t="str">
            <v>B001</v>
          </cell>
          <cell r="B224" t="str">
            <v>BAZAR DECORACION BASICO 19</v>
          </cell>
          <cell r="Q224" t="str">
            <v>Turks-,Caicosin</v>
          </cell>
          <cell r="AC224" t="str">
            <v>AQUAPASS</v>
          </cell>
          <cell r="AD224" t="str">
            <v>A180</v>
          </cell>
        </row>
        <row r="225">
          <cell r="A225" t="str">
            <v>B002</v>
          </cell>
          <cell r="B225" t="str">
            <v>BAZAR DECORACION PRIMAVERA-VERANO 19</v>
          </cell>
          <cell r="Q225" t="str">
            <v>Turquía</v>
          </cell>
          <cell r="AC225" t="str">
            <v>ASHLEY</v>
          </cell>
          <cell r="AD225" t="str">
            <v>A181</v>
          </cell>
        </row>
        <row r="226">
          <cell r="A226" t="str">
            <v>B003</v>
          </cell>
          <cell r="B226" t="str">
            <v>BAZAR DECORACION OTOÑO-INVIERNO 19</v>
          </cell>
          <cell r="Q226" t="str">
            <v>Tuvalú</v>
          </cell>
          <cell r="AC226" t="str">
            <v>AT157</v>
          </cell>
          <cell r="AD226" t="str">
            <v>A182</v>
          </cell>
        </row>
        <row r="227">
          <cell r="A227" t="str">
            <v>M901</v>
          </cell>
          <cell r="B227" t="str">
            <v>MODAS AMARILLA 901</v>
          </cell>
          <cell r="Q227" t="str">
            <v>Ucrania</v>
          </cell>
          <cell r="AC227" t="str">
            <v>ATREVIDA</v>
          </cell>
          <cell r="AD227" t="str">
            <v>A183</v>
          </cell>
        </row>
        <row r="228">
          <cell r="A228" t="str">
            <v>M902</v>
          </cell>
          <cell r="B228" t="str">
            <v>MODAS AMARILLA 902</v>
          </cell>
          <cell r="Q228" t="str">
            <v>Uganda</v>
          </cell>
          <cell r="AC228" t="str">
            <v>AUTOGRAPH</v>
          </cell>
          <cell r="AD228" t="str">
            <v>A184</v>
          </cell>
        </row>
        <row r="229">
          <cell r="A229" t="str">
            <v>M903</v>
          </cell>
          <cell r="B229" t="str">
            <v>MODAS AMARILLA 903</v>
          </cell>
          <cell r="Q229" t="str">
            <v>Uruguay</v>
          </cell>
          <cell r="AC229" t="str">
            <v>AVE ROAD</v>
          </cell>
          <cell r="AD229" t="str">
            <v>A185</v>
          </cell>
        </row>
        <row r="230">
          <cell r="A230" t="str">
            <v>M904</v>
          </cell>
          <cell r="B230" t="str">
            <v>MODAS AMARILLA 904</v>
          </cell>
          <cell r="Q230" t="str">
            <v>Uzbekistán</v>
          </cell>
          <cell r="AC230" t="str">
            <v>AVIVA</v>
          </cell>
          <cell r="AD230" t="str">
            <v>A186</v>
          </cell>
        </row>
        <row r="231">
          <cell r="A231" t="str">
            <v>M905</v>
          </cell>
          <cell r="B231" t="str">
            <v>MODAS AMARILLA 905</v>
          </cell>
          <cell r="Q231" t="str">
            <v>Vanuatu</v>
          </cell>
          <cell r="AC231" t="str">
            <v>AXA</v>
          </cell>
          <cell r="AD231" t="str">
            <v>A187</v>
          </cell>
        </row>
        <row r="232">
          <cell r="A232" t="str">
            <v>M906</v>
          </cell>
          <cell r="B232" t="str">
            <v>MODAS AMARILLA 906</v>
          </cell>
          <cell r="Q232" t="str">
            <v>Venezuela</v>
          </cell>
          <cell r="AC232" t="str">
            <v>ANGELITOS</v>
          </cell>
          <cell r="AD232" t="str">
            <v>A188</v>
          </cell>
        </row>
        <row r="233">
          <cell r="A233" t="str">
            <v>M907</v>
          </cell>
          <cell r="B233" t="str">
            <v>MODAS AZUL 907</v>
          </cell>
          <cell r="Q233" t="str">
            <v>Vietnam</v>
          </cell>
          <cell r="AC233" t="str">
            <v>ABRO</v>
          </cell>
          <cell r="AD233" t="str">
            <v>A189</v>
          </cell>
        </row>
        <row r="234">
          <cell r="A234" t="str">
            <v>M908</v>
          </cell>
          <cell r="B234" t="str">
            <v>MODAS AZUL 908</v>
          </cell>
          <cell r="Q234" t="str">
            <v>Wallis,Futuna</v>
          </cell>
          <cell r="AC234" t="str">
            <v>AICA</v>
          </cell>
          <cell r="AD234" t="str">
            <v>A190</v>
          </cell>
        </row>
        <row r="235">
          <cell r="A235" t="str">
            <v>M909</v>
          </cell>
          <cell r="B235" t="str">
            <v>MODAS AZUL 909</v>
          </cell>
          <cell r="Q235" t="str">
            <v>Yemen</v>
          </cell>
          <cell r="AC235" t="str">
            <v>ALDABA</v>
          </cell>
          <cell r="AD235" t="str">
            <v>A191</v>
          </cell>
        </row>
        <row r="236">
          <cell r="A236" t="str">
            <v>M910</v>
          </cell>
          <cell r="B236" t="str">
            <v>MODAS AZUL 910</v>
          </cell>
          <cell r="Q236" t="str">
            <v>Yibuti</v>
          </cell>
          <cell r="AC236" t="str">
            <v>ALEDINO</v>
          </cell>
          <cell r="AD236" t="str">
            <v>A192</v>
          </cell>
        </row>
        <row r="237">
          <cell r="A237" t="str">
            <v>M911</v>
          </cell>
          <cell r="B237" t="str">
            <v>MODAS AZUL 911</v>
          </cell>
          <cell r="Q237" t="str">
            <v>Yugoslavia</v>
          </cell>
          <cell r="AC237" t="str">
            <v>AMIG</v>
          </cell>
          <cell r="AD237" t="str">
            <v>A193</v>
          </cell>
        </row>
        <row r="238">
          <cell r="A238" t="str">
            <v>M912</v>
          </cell>
          <cell r="B238" t="str">
            <v>MODAS AZUL 912</v>
          </cell>
          <cell r="Q238" t="str">
            <v>Zambia</v>
          </cell>
          <cell r="AC238" t="str">
            <v>APC</v>
          </cell>
          <cell r="AD238" t="str">
            <v>A194</v>
          </cell>
        </row>
        <row r="239">
          <cell r="A239" t="str">
            <v>M9NA</v>
          </cell>
          <cell r="B239" t="str">
            <v>MODAS AZUL 9 NAVIDAD</v>
          </cell>
          <cell r="Q239" t="str">
            <v>Zimbabwe</v>
          </cell>
          <cell r="AC239" t="str">
            <v>APOLLO</v>
          </cell>
          <cell r="AD239" t="str">
            <v>A195</v>
          </cell>
        </row>
        <row r="240">
          <cell r="A240" t="str">
            <v>R9AM</v>
          </cell>
          <cell r="B240" t="str">
            <v>MODAS RECU AMA 19</v>
          </cell>
          <cell r="AC240" t="str">
            <v>AQUA KLEAN</v>
          </cell>
          <cell r="AD240" t="str">
            <v>A196</v>
          </cell>
        </row>
        <row r="241">
          <cell r="A241" t="str">
            <v>R9AZ</v>
          </cell>
          <cell r="B241" t="str">
            <v>MODAS RECU AZUL 19</v>
          </cell>
          <cell r="AC241" t="str">
            <v>AQUATEK</v>
          </cell>
          <cell r="AD241" t="str">
            <v>A197</v>
          </cell>
        </row>
        <row r="242">
          <cell r="A242" t="str">
            <v>T022</v>
          </cell>
          <cell r="B242" t="str">
            <v>TEXTIL BLANCO 0009</v>
          </cell>
          <cell r="AC242" t="str">
            <v>AQUINA</v>
          </cell>
          <cell r="AD242" t="str">
            <v>A198</v>
          </cell>
        </row>
        <row r="243">
          <cell r="A243" t="str">
            <v>M001</v>
          </cell>
          <cell r="B243" t="str">
            <v>MODAS AMARILLA 001</v>
          </cell>
          <cell r="AC243" t="str">
            <v>ARATY</v>
          </cell>
          <cell r="AD243" t="str">
            <v>A199</v>
          </cell>
        </row>
        <row r="244">
          <cell r="A244" t="str">
            <v>M002</v>
          </cell>
          <cell r="B244" t="str">
            <v>MODAS AMARILLA 002</v>
          </cell>
          <cell r="AC244" t="str">
            <v>ARROW</v>
          </cell>
          <cell r="AD244" t="str">
            <v>A200</v>
          </cell>
        </row>
        <row r="245">
          <cell r="A245" t="str">
            <v>M003</v>
          </cell>
          <cell r="B245" t="str">
            <v>MODAS AMARILLA 003</v>
          </cell>
          <cell r="AC245" t="str">
            <v>ASTORIA</v>
          </cell>
          <cell r="AD245" t="str">
            <v>A201</v>
          </cell>
        </row>
        <row r="246">
          <cell r="A246" t="str">
            <v>M004</v>
          </cell>
          <cell r="B246" t="str">
            <v>MODAS AMARILLA 004</v>
          </cell>
          <cell r="AC246" t="str">
            <v>ASTRA</v>
          </cell>
          <cell r="AD246" t="str">
            <v>A202</v>
          </cell>
        </row>
        <row r="247">
          <cell r="A247" t="str">
            <v>M005</v>
          </cell>
          <cell r="B247" t="str">
            <v>MODAS AMARILLA 005</v>
          </cell>
          <cell r="AC247" t="str">
            <v>ATLAS</v>
          </cell>
          <cell r="AD247" t="str">
            <v>A203</v>
          </cell>
        </row>
        <row r="248">
          <cell r="A248" t="str">
            <v>M006</v>
          </cell>
          <cell r="B248" t="str">
            <v>MODAS AMARILLA 006</v>
          </cell>
          <cell r="AC248" t="str">
            <v>AMERICA</v>
          </cell>
          <cell r="AD248" t="str">
            <v>A204</v>
          </cell>
        </row>
        <row r="249">
          <cell r="A249" t="str">
            <v>M007</v>
          </cell>
          <cell r="B249" t="str">
            <v>MODAS AZUL 007</v>
          </cell>
          <cell r="AC249" t="str">
            <v>AQUAFRESH</v>
          </cell>
          <cell r="AD249" t="str">
            <v>A205</v>
          </cell>
        </row>
        <row r="250">
          <cell r="A250" t="str">
            <v>M008</v>
          </cell>
          <cell r="B250" t="str">
            <v>MODAS AZUL 008</v>
          </cell>
          <cell r="AC250" t="str">
            <v>ADIDAS</v>
          </cell>
          <cell r="AD250" t="str">
            <v>A206</v>
          </cell>
        </row>
        <row r="251">
          <cell r="A251" t="str">
            <v>M009</v>
          </cell>
          <cell r="B251" t="str">
            <v>MODAS AZUL 009</v>
          </cell>
          <cell r="AC251" t="str">
            <v>ATLANTIC</v>
          </cell>
          <cell r="AD251" t="str">
            <v>A207</v>
          </cell>
        </row>
        <row r="252">
          <cell r="A252" t="str">
            <v>M010</v>
          </cell>
          <cell r="B252" t="str">
            <v>MODAS AZUL 010</v>
          </cell>
          <cell r="AC252" t="str">
            <v>AIR KING</v>
          </cell>
          <cell r="AD252" t="str">
            <v>A208</v>
          </cell>
        </row>
        <row r="253">
          <cell r="A253" t="str">
            <v>M011</v>
          </cell>
          <cell r="B253" t="str">
            <v>MODAS AZUL 011</v>
          </cell>
          <cell r="AC253" t="str">
            <v>AMERICAN</v>
          </cell>
          <cell r="AD253" t="str">
            <v>A209</v>
          </cell>
        </row>
        <row r="254">
          <cell r="A254" t="str">
            <v>M012</v>
          </cell>
          <cell r="B254" t="str">
            <v>MODAS AZUL 012</v>
          </cell>
          <cell r="AC254" t="str">
            <v>ANDIS</v>
          </cell>
          <cell r="AD254" t="str">
            <v>A210</v>
          </cell>
        </row>
        <row r="255">
          <cell r="A255" t="str">
            <v>M0NA</v>
          </cell>
          <cell r="B255" t="str">
            <v>MODAS AZUL 0 NAVIDAD</v>
          </cell>
          <cell r="AC255" t="str">
            <v>ARCTIC FREEZE</v>
          </cell>
          <cell r="AD255" t="str">
            <v>A211</v>
          </cell>
        </row>
        <row r="256">
          <cell r="A256" t="str">
            <v>R0AM</v>
          </cell>
          <cell r="B256" t="str">
            <v>MODAS RECURRENTE AMARILLA 2019</v>
          </cell>
          <cell r="AC256" t="str">
            <v>ARMOR ALL</v>
          </cell>
          <cell r="AD256" t="str">
            <v>A212</v>
          </cell>
        </row>
        <row r="257">
          <cell r="A257" t="str">
            <v>R0AZ</v>
          </cell>
          <cell r="B257" t="str">
            <v>MODAS RECURRENTE AZUL 2019</v>
          </cell>
          <cell r="AC257" t="str">
            <v>AROMATE</v>
          </cell>
          <cell r="AD257" t="str">
            <v>A213</v>
          </cell>
        </row>
        <row r="258">
          <cell r="A258" t="str">
            <v>T023</v>
          </cell>
          <cell r="B258" t="str">
            <v>TEXTIL BLANCO 0020</v>
          </cell>
          <cell r="AC258" t="str">
            <v>AUTO EXPRESSIONS</v>
          </cell>
          <cell r="AD258" t="str">
            <v>A214</v>
          </cell>
        </row>
        <row r="259">
          <cell r="AC259" t="str">
            <v>ACROS</v>
          </cell>
          <cell r="AD259" t="str">
            <v>A215</v>
          </cell>
        </row>
        <row r="260">
          <cell r="AC260" t="str">
            <v>ANNIE</v>
          </cell>
          <cell r="AD260" t="str">
            <v>A216</v>
          </cell>
        </row>
        <row r="261">
          <cell r="AC261" t="str">
            <v>AGUA DE PETALOS</v>
          </cell>
          <cell r="AD261" t="str">
            <v>A217</v>
          </cell>
        </row>
        <row r="262">
          <cell r="AC262" t="str">
            <v>AFRO &amp; RIZO</v>
          </cell>
          <cell r="AD262" t="str">
            <v>A218</v>
          </cell>
        </row>
        <row r="263">
          <cell r="AC263" t="str">
            <v>AVON</v>
          </cell>
          <cell r="AD263" t="str">
            <v>A219</v>
          </cell>
        </row>
        <row r="264">
          <cell r="AC264" t="str">
            <v>AXE</v>
          </cell>
          <cell r="AD264" t="str">
            <v>A220</v>
          </cell>
        </row>
        <row r="265">
          <cell r="AC265" t="str">
            <v>A MARC</v>
          </cell>
          <cell r="AD265" t="str">
            <v>A221</v>
          </cell>
        </row>
        <row r="266">
          <cell r="AC266" t="str">
            <v>ACCENTS</v>
          </cell>
          <cell r="AD266" t="str">
            <v>A222</v>
          </cell>
        </row>
        <row r="267">
          <cell r="AC267" t="str">
            <v>ACRA</v>
          </cell>
          <cell r="AD267" t="str">
            <v>A223</v>
          </cell>
        </row>
        <row r="268">
          <cell r="A268">
            <v>1</v>
          </cell>
          <cell r="B268" t="str">
            <v>SANITAR GR</v>
          </cell>
          <cell r="AC268" t="str">
            <v>AIR EXPRESS</v>
          </cell>
          <cell r="AD268" t="str">
            <v>A224</v>
          </cell>
        </row>
        <row r="269">
          <cell r="A269">
            <v>2</v>
          </cell>
          <cell r="B269" t="str">
            <v>INDUSTRIAL</v>
          </cell>
          <cell r="AC269" t="str">
            <v>AIRLINER</v>
          </cell>
          <cell r="AD269" t="str">
            <v>A225</v>
          </cell>
        </row>
        <row r="270">
          <cell r="A270">
            <v>3</v>
          </cell>
          <cell r="B270" t="str">
            <v>PROCESO</v>
          </cell>
          <cell r="AC270" t="str">
            <v>AJOMNI</v>
          </cell>
          <cell r="AD270" t="str">
            <v>A226</v>
          </cell>
        </row>
        <row r="271">
          <cell r="A271">
            <v>4</v>
          </cell>
          <cell r="B271" t="str">
            <v>SANITARIO</v>
          </cell>
          <cell r="AC271" t="str">
            <v>ALBA</v>
          </cell>
          <cell r="AD271" t="str">
            <v>A227</v>
          </cell>
        </row>
        <row r="272">
          <cell r="AC272" t="str">
            <v>AMO SER MAMA</v>
          </cell>
          <cell r="AD272" t="str">
            <v>A228</v>
          </cell>
        </row>
        <row r="273">
          <cell r="AC273" t="str">
            <v>ANI</v>
          </cell>
          <cell r="AD273" t="str">
            <v>A229</v>
          </cell>
        </row>
        <row r="274">
          <cell r="AC274" t="str">
            <v>ANSAN</v>
          </cell>
          <cell r="AD274" t="str">
            <v>A230</v>
          </cell>
        </row>
        <row r="275">
          <cell r="AC275" t="str">
            <v>ANSE</v>
          </cell>
          <cell r="AD275" t="str">
            <v>A231</v>
          </cell>
        </row>
        <row r="276">
          <cell r="AC276" t="str">
            <v>ARENA MILANO</v>
          </cell>
          <cell r="AD276" t="str">
            <v>A232</v>
          </cell>
        </row>
        <row r="277">
          <cell r="AC277" t="str">
            <v>ALWAYS</v>
          </cell>
          <cell r="AD277" t="str">
            <v>A233</v>
          </cell>
        </row>
        <row r="278">
          <cell r="AC278" t="str">
            <v>AMAPOLA</v>
          </cell>
          <cell r="AD278" t="str">
            <v>A234</v>
          </cell>
        </row>
        <row r="279">
          <cell r="AC279" t="str">
            <v>AFRICAN</v>
          </cell>
          <cell r="AD279" t="str">
            <v>A235</v>
          </cell>
        </row>
        <row r="280">
          <cell r="AC280" t="str">
            <v>ANTIFULL</v>
          </cell>
          <cell r="AD280" t="str">
            <v>A236</v>
          </cell>
        </row>
        <row r="281">
          <cell r="AC281" t="str">
            <v>AVANTI</v>
          </cell>
          <cell r="AD281" t="str">
            <v>A237</v>
          </cell>
        </row>
        <row r="282">
          <cell r="AC282" t="str">
            <v>AP MIRACLE</v>
          </cell>
          <cell r="AD282" t="str">
            <v>A238</v>
          </cell>
        </row>
        <row r="283">
          <cell r="AC283" t="str">
            <v>ASEPXIA</v>
          </cell>
          <cell r="AD283" t="str">
            <v>A239</v>
          </cell>
        </row>
        <row r="284">
          <cell r="AC284" t="str">
            <v>ARTESCO</v>
          </cell>
          <cell r="AD284" t="str">
            <v>A240</v>
          </cell>
        </row>
        <row r="285">
          <cell r="AC285" t="str">
            <v>ACTIBEL</v>
          </cell>
          <cell r="AD285" t="str">
            <v>A241</v>
          </cell>
        </row>
        <row r="286">
          <cell r="AC286" t="str">
            <v>ACTIVIT</v>
          </cell>
          <cell r="AD286" t="str">
            <v>A242</v>
          </cell>
        </row>
        <row r="287">
          <cell r="AC287" t="str">
            <v>ALLEY</v>
          </cell>
          <cell r="AD287" t="str">
            <v>A243</v>
          </cell>
        </row>
        <row r="288">
          <cell r="AC288" t="str">
            <v>AMBER</v>
          </cell>
          <cell r="AD288" t="str">
            <v>A244</v>
          </cell>
        </row>
        <row r="289">
          <cell r="AC289" t="str">
            <v>ACTIVIA</v>
          </cell>
          <cell r="AD289" t="str">
            <v>A245</v>
          </cell>
        </row>
        <row r="290">
          <cell r="AC290" t="str">
            <v>ACCESSORY</v>
          </cell>
          <cell r="AD290" t="str">
            <v>A246</v>
          </cell>
        </row>
        <row r="291">
          <cell r="AC291" t="str">
            <v>ALEXIA</v>
          </cell>
          <cell r="AD291" t="str">
            <v>A247</v>
          </cell>
        </row>
        <row r="292">
          <cell r="AC292" t="str">
            <v>AMIGA</v>
          </cell>
          <cell r="AD292" t="str">
            <v>A248</v>
          </cell>
        </row>
        <row r="293">
          <cell r="AC293" t="str">
            <v>ANDY-Z</v>
          </cell>
          <cell r="AD293" t="str">
            <v>A249</v>
          </cell>
        </row>
        <row r="294">
          <cell r="AC294" t="str">
            <v>AVENGERS</v>
          </cell>
          <cell r="AD294" t="str">
            <v>A250</v>
          </cell>
        </row>
        <row r="295">
          <cell r="AC295" t="str">
            <v>AROMASENSE</v>
          </cell>
          <cell r="AD295" t="str">
            <v>A251</v>
          </cell>
        </row>
        <row r="296">
          <cell r="AC296" t="str">
            <v>AT</v>
          </cell>
          <cell r="AD296" t="str">
            <v>A252</v>
          </cell>
        </row>
        <row r="297">
          <cell r="AC297" t="str">
            <v>ARTE</v>
          </cell>
          <cell r="AD297" t="str">
            <v>A253</v>
          </cell>
        </row>
        <row r="298">
          <cell r="AC298" t="str">
            <v>ACCESSORY LABEL</v>
          </cell>
          <cell r="AD298" t="str">
            <v>A254</v>
          </cell>
        </row>
        <row r="299">
          <cell r="AC299" t="str">
            <v>ADORN</v>
          </cell>
          <cell r="AD299" t="str">
            <v>A255</v>
          </cell>
        </row>
        <row r="300">
          <cell r="AC300" t="str">
            <v>ARIAS</v>
          </cell>
          <cell r="AD300" t="str">
            <v>A256</v>
          </cell>
        </row>
        <row r="301">
          <cell r="AC301" t="str">
            <v>AROMA CAFE</v>
          </cell>
          <cell r="AD301" t="str">
            <v>A257</v>
          </cell>
        </row>
        <row r="302">
          <cell r="AC302" t="str">
            <v>ACER</v>
          </cell>
          <cell r="AD302" t="str">
            <v>A258</v>
          </cell>
        </row>
        <row r="303">
          <cell r="AC303" t="str">
            <v>ADATA</v>
          </cell>
          <cell r="AD303" t="str">
            <v>A259</v>
          </cell>
        </row>
        <row r="304">
          <cell r="AC304" t="str">
            <v>AGILER</v>
          </cell>
          <cell r="AD304" t="str">
            <v>A260</v>
          </cell>
        </row>
        <row r="305">
          <cell r="AC305" t="str">
            <v>AKG</v>
          </cell>
          <cell r="AD305" t="str">
            <v>A261</v>
          </cell>
        </row>
        <row r="306">
          <cell r="AC306" t="str">
            <v>ALCATEL</v>
          </cell>
          <cell r="AD306" t="str">
            <v>A262</v>
          </cell>
        </row>
        <row r="307">
          <cell r="AC307" t="str">
            <v>ALTEC</v>
          </cell>
          <cell r="AD307" t="str">
            <v>A263</v>
          </cell>
        </row>
        <row r="308">
          <cell r="AC308" t="str">
            <v>ALURATEK</v>
          </cell>
          <cell r="AD308" t="str">
            <v>A264</v>
          </cell>
        </row>
        <row r="309">
          <cell r="AC309" t="str">
            <v>ARGOM</v>
          </cell>
          <cell r="AD309" t="str">
            <v>A265</v>
          </cell>
        </row>
        <row r="310">
          <cell r="AC310" t="str">
            <v>AUDIO PIPE</v>
          </cell>
          <cell r="AD310" t="str">
            <v>A266</v>
          </cell>
        </row>
        <row r="311">
          <cell r="AC311" t="str">
            <v>AZUMI</v>
          </cell>
          <cell r="AD311" t="str">
            <v>A267</v>
          </cell>
        </row>
        <row r="312">
          <cell r="AC312" t="str">
            <v>ARDO</v>
          </cell>
          <cell r="AD312" t="str">
            <v>A268</v>
          </cell>
        </row>
        <row r="313">
          <cell r="AC313" t="str">
            <v>ATHEN</v>
          </cell>
          <cell r="AD313" t="str">
            <v>A269</v>
          </cell>
        </row>
        <row r="314">
          <cell r="AC314" t="str">
            <v>ATRIAN</v>
          </cell>
          <cell r="AD314" t="str">
            <v>A270</v>
          </cell>
        </row>
        <row r="315">
          <cell r="AC315" t="str">
            <v>AVIKO</v>
          </cell>
          <cell r="AD315" t="str">
            <v>A271</v>
          </cell>
        </row>
        <row r="316">
          <cell r="AC316" t="str">
            <v>AXELROD</v>
          </cell>
          <cell r="AD316" t="str">
            <v>A272</v>
          </cell>
        </row>
        <row r="317">
          <cell r="AC317" t="str">
            <v>ADVANTEK</v>
          </cell>
          <cell r="AD317" t="str">
            <v>A273</v>
          </cell>
        </row>
        <row r="318">
          <cell r="AC318" t="str">
            <v>AOC</v>
          </cell>
          <cell r="AD318" t="str">
            <v>A274</v>
          </cell>
        </row>
        <row r="319">
          <cell r="AC319" t="str">
            <v>ALBENIZ</v>
          </cell>
          <cell r="AD319" t="str">
            <v>A275</v>
          </cell>
        </row>
        <row r="320">
          <cell r="AC320" t="str">
            <v>APPLE</v>
          </cell>
          <cell r="AD320" t="str">
            <v>A276</v>
          </cell>
        </row>
        <row r="321">
          <cell r="AC321" t="str">
            <v>ARNOVA</v>
          </cell>
          <cell r="AD321" t="str">
            <v>A277</v>
          </cell>
        </row>
        <row r="322">
          <cell r="AC322" t="str">
            <v>ALTO</v>
          </cell>
          <cell r="AD322" t="str">
            <v>A278</v>
          </cell>
        </row>
        <row r="323">
          <cell r="AC323" t="str">
            <v>ARLA</v>
          </cell>
          <cell r="AD323" t="str">
            <v>A279</v>
          </cell>
        </row>
        <row r="324">
          <cell r="AC324" t="str">
            <v>ABELLA</v>
          </cell>
          <cell r="AD324" t="str">
            <v>A280</v>
          </cell>
        </row>
        <row r="325">
          <cell r="AC325" t="str">
            <v>ADORO</v>
          </cell>
          <cell r="AD325" t="str">
            <v>A281</v>
          </cell>
        </row>
        <row r="326">
          <cell r="AC326" t="str">
            <v>ARDELL</v>
          </cell>
          <cell r="AD326" t="str">
            <v>A282</v>
          </cell>
        </row>
        <row r="327">
          <cell r="AC327" t="str">
            <v>ACQUA</v>
          </cell>
          <cell r="AD327" t="str">
            <v>A283</v>
          </cell>
        </row>
        <row r="328">
          <cell r="AC328" t="str">
            <v>ADOLFO DOMINGUEZ</v>
          </cell>
          <cell r="AD328" t="str">
            <v>A284</v>
          </cell>
        </row>
        <row r="329">
          <cell r="AC329" t="str">
            <v>AGATA RUIZ</v>
          </cell>
          <cell r="AD329" t="str">
            <v>A285</v>
          </cell>
        </row>
        <row r="330">
          <cell r="AC330" t="str">
            <v>ALDO PALIERI</v>
          </cell>
          <cell r="AD330" t="str">
            <v>A286</v>
          </cell>
        </row>
        <row r="331">
          <cell r="AC331" t="str">
            <v>ANTONIO BANDERAS</v>
          </cell>
          <cell r="AD331" t="str">
            <v>A287</v>
          </cell>
        </row>
        <row r="332">
          <cell r="AC332" t="str">
            <v>ARMANI</v>
          </cell>
          <cell r="AD332" t="str">
            <v>A288</v>
          </cell>
        </row>
        <row r="333">
          <cell r="AC333" t="str">
            <v>ACTIVISION</v>
          </cell>
          <cell r="AD333" t="str">
            <v>A289</v>
          </cell>
        </row>
        <row r="334">
          <cell r="AC334" t="str">
            <v>ASUS</v>
          </cell>
          <cell r="AD334" t="str">
            <v>A290</v>
          </cell>
        </row>
        <row r="335">
          <cell r="AC335" t="str">
            <v>ATARI</v>
          </cell>
          <cell r="AD335" t="str">
            <v>A291</v>
          </cell>
        </row>
        <row r="336">
          <cell r="AC336" t="str">
            <v>AVVIO</v>
          </cell>
          <cell r="AD336" t="str">
            <v>A292</v>
          </cell>
        </row>
        <row r="337">
          <cell r="AC337" t="str">
            <v>AIM</v>
          </cell>
          <cell r="AD337" t="str">
            <v>A293</v>
          </cell>
        </row>
        <row r="338">
          <cell r="AC338" t="str">
            <v>ADAMS</v>
          </cell>
          <cell r="AD338" t="str">
            <v>A294</v>
          </cell>
        </row>
        <row r="339">
          <cell r="AC339" t="str">
            <v>AG</v>
          </cell>
          <cell r="AD339" t="str">
            <v>A295</v>
          </cell>
        </row>
        <row r="340">
          <cell r="AC340" t="str">
            <v>AIR HEADS</v>
          </cell>
          <cell r="AD340" t="str">
            <v>A296</v>
          </cell>
        </row>
        <row r="341">
          <cell r="AC341" t="str">
            <v>AMBROSOLI</v>
          </cell>
          <cell r="AD341" t="str">
            <v>A297</v>
          </cell>
        </row>
        <row r="342">
          <cell r="AC342" t="str">
            <v>AMERICANA</v>
          </cell>
          <cell r="AD342" t="str">
            <v>A298</v>
          </cell>
        </row>
        <row r="343">
          <cell r="AC343" t="str">
            <v>ANCEL</v>
          </cell>
          <cell r="AD343" t="str">
            <v>A299</v>
          </cell>
        </row>
        <row r="344">
          <cell r="AC344" t="str">
            <v>APPLE &amp; EVE</v>
          </cell>
          <cell r="AD344" t="str">
            <v>A300</v>
          </cell>
        </row>
        <row r="345">
          <cell r="AC345" t="str">
            <v>ARCOR</v>
          </cell>
          <cell r="AD345" t="str">
            <v>A301</v>
          </cell>
        </row>
        <row r="346">
          <cell r="AC346" t="str">
            <v>ARLUY</v>
          </cell>
          <cell r="AD346" t="str">
            <v>A302</v>
          </cell>
        </row>
        <row r="347">
          <cell r="AC347" t="str">
            <v>ARTIACHA</v>
          </cell>
          <cell r="AD347" t="str">
            <v>A303</v>
          </cell>
        </row>
        <row r="348">
          <cell r="AC348" t="str">
            <v>ATKINSONS</v>
          </cell>
          <cell r="AD348" t="str">
            <v>A304</v>
          </cell>
        </row>
        <row r="349">
          <cell r="AC349" t="str">
            <v>ANDALUZ</v>
          </cell>
          <cell r="AD349" t="str">
            <v>A305</v>
          </cell>
        </row>
        <row r="350">
          <cell r="AC350" t="str">
            <v>ANAGRAM</v>
          </cell>
          <cell r="AD350" t="str">
            <v>A306</v>
          </cell>
        </row>
        <row r="351">
          <cell r="AC351" t="str">
            <v>ARTPRO</v>
          </cell>
          <cell r="AD351" t="str">
            <v>A307</v>
          </cell>
        </row>
        <row r="352">
          <cell r="AC352" t="str">
            <v>ATLUS</v>
          </cell>
          <cell r="AD352" t="str">
            <v>A308</v>
          </cell>
        </row>
        <row r="353">
          <cell r="AC353" t="str">
            <v>ALL AMERICAN</v>
          </cell>
          <cell r="AD353" t="str">
            <v>A309</v>
          </cell>
        </row>
        <row r="354">
          <cell r="AC354" t="str">
            <v>AMERICAN HOSIERY</v>
          </cell>
          <cell r="AD354" t="str">
            <v>A310</v>
          </cell>
        </row>
        <row r="355">
          <cell r="AC355" t="str">
            <v>AXCES</v>
          </cell>
          <cell r="AD355" t="str">
            <v>A311</v>
          </cell>
        </row>
        <row r="356">
          <cell r="AC356" t="str">
            <v>ADAGIO</v>
          </cell>
          <cell r="AD356" t="str">
            <v>A312</v>
          </cell>
        </row>
        <row r="357">
          <cell r="AC357" t="str">
            <v>ALICIA</v>
          </cell>
          <cell r="AD357" t="str">
            <v>A313</v>
          </cell>
        </row>
        <row r="358">
          <cell r="AC358" t="str">
            <v>ALLURING MIST</v>
          </cell>
          <cell r="AD358" t="str">
            <v>A314</v>
          </cell>
        </row>
        <row r="359">
          <cell r="AC359" t="str">
            <v>ANGEL SCHLESSER</v>
          </cell>
          <cell r="AD359" t="str">
            <v>A315</v>
          </cell>
        </row>
        <row r="360">
          <cell r="AC360" t="str">
            <v>AQUA DI GIO</v>
          </cell>
          <cell r="AD360" t="str">
            <v>A316</v>
          </cell>
        </row>
        <row r="361">
          <cell r="AC361" t="str">
            <v>AEROCASUAL</v>
          </cell>
          <cell r="AD361" t="str">
            <v>A317</v>
          </cell>
        </row>
        <row r="362">
          <cell r="AC362" t="str">
            <v>AJO DEL CAMPO</v>
          </cell>
          <cell r="AD362" t="str">
            <v>A318</v>
          </cell>
        </row>
        <row r="363">
          <cell r="AC363" t="str">
            <v>ANCHORBLUE</v>
          </cell>
          <cell r="AD363" t="str">
            <v>A319</v>
          </cell>
        </row>
        <row r="364">
          <cell r="AC364" t="str">
            <v>ANETO</v>
          </cell>
          <cell r="AD364" t="str">
            <v>A320</v>
          </cell>
        </row>
        <row r="365">
          <cell r="AC365" t="str">
            <v>ARENA</v>
          </cell>
          <cell r="AD365" t="str">
            <v>A321</v>
          </cell>
        </row>
        <row r="366">
          <cell r="AC366" t="str">
            <v>ARISTA</v>
          </cell>
          <cell r="AD366" t="str">
            <v>A322</v>
          </cell>
        </row>
        <row r="367">
          <cell r="AC367" t="str">
            <v>AROMA ANEJO</v>
          </cell>
          <cell r="AD367" t="str">
            <v>A323</v>
          </cell>
        </row>
        <row r="368">
          <cell r="AC368" t="str">
            <v>ARRANCA</v>
          </cell>
          <cell r="AD368" t="str">
            <v>A324</v>
          </cell>
        </row>
        <row r="369">
          <cell r="AC369" t="str">
            <v>AX</v>
          </cell>
          <cell r="AD369" t="str">
            <v>A325</v>
          </cell>
        </row>
        <row r="370">
          <cell r="AC370" t="str">
            <v>ANGEL GIRL</v>
          </cell>
          <cell r="AD370" t="str">
            <v>A326</v>
          </cell>
        </row>
        <row r="371">
          <cell r="AC371" t="str">
            <v>ARTE BLANCA</v>
          </cell>
          <cell r="AD371" t="str">
            <v>A327</v>
          </cell>
        </row>
        <row r="372">
          <cell r="AC372" t="str">
            <v>ANDREA SORANDO</v>
          </cell>
          <cell r="AD372" t="str">
            <v>A328</v>
          </cell>
        </row>
        <row r="373">
          <cell r="AC373" t="str">
            <v>AMORA</v>
          </cell>
          <cell r="AD373" t="str">
            <v>A329</v>
          </cell>
        </row>
        <row r="374">
          <cell r="AC374" t="str">
            <v>ALSTERTOR</v>
          </cell>
          <cell r="AD374" t="str">
            <v>A330</v>
          </cell>
        </row>
        <row r="375">
          <cell r="AC375" t="str">
            <v>AMAZONA</v>
          </cell>
          <cell r="AD375" t="str">
            <v>A331</v>
          </cell>
        </row>
        <row r="376">
          <cell r="AC376" t="str">
            <v>AEROSPORT</v>
          </cell>
          <cell r="AD376" t="str">
            <v>A332</v>
          </cell>
        </row>
        <row r="377">
          <cell r="AC377" t="str">
            <v>AIR</v>
          </cell>
          <cell r="AD377" t="str">
            <v>A333</v>
          </cell>
        </row>
        <row r="378">
          <cell r="AC378" t="str">
            <v>AIR BUNGY</v>
          </cell>
          <cell r="AD378" t="str">
            <v>A334</v>
          </cell>
        </row>
        <row r="379">
          <cell r="AC379" t="str">
            <v>ALENTINO</v>
          </cell>
          <cell r="AD379" t="str">
            <v>A335</v>
          </cell>
        </row>
        <row r="380">
          <cell r="AC380" t="str">
            <v>ALPES SPORT</v>
          </cell>
          <cell r="AD380" t="str">
            <v>A336</v>
          </cell>
        </row>
        <row r="381">
          <cell r="AC381" t="str">
            <v>ATLANTIC EXPRESS</v>
          </cell>
          <cell r="AD381" t="str">
            <v>A337</v>
          </cell>
        </row>
        <row r="382">
          <cell r="AC382" t="str">
            <v>A1</v>
          </cell>
          <cell r="AD382" t="str">
            <v>A338</v>
          </cell>
        </row>
        <row r="383">
          <cell r="AC383" t="str">
            <v>A DUTCH MASTERPIECE</v>
          </cell>
          <cell r="AD383" t="str">
            <v>A339</v>
          </cell>
        </row>
        <row r="384">
          <cell r="AC384" t="str">
            <v>AIR CANDLE</v>
          </cell>
          <cell r="AD384" t="str">
            <v>A340</v>
          </cell>
        </row>
        <row r="385">
          <cell r="AC385" t="str">
            <v>ANFORA</v>
          </cell>
          <cell r="AD385" t="str">
            <v>A341</v>
          </cell>
        </row>
        <row r="386">
          <cell r="AC386" t="str">
            <v>ART &amp; CRAFT</v>
          </cell>
          <cell r="AD386" t="str">
            <v>A342</v>
          </cell>
        </row>
        <row r="387">
          <cell r="AC387" t="str">
            <v>AUSTIN</v>
          </cell>
          <cell r="AD387" t="str">
            <v>A343</v>
          </cell>
        </row>
        <row r="388">
          <cell r="AC388" t="str">
            <v>ADVIL</v>
          </cell>
          <cell r="AD388" t="str">
            <v>A344</v>
          </cell>
        </row>
        <row r="389">
          <cell r="AC389" t="str">
            <v>ALEVE</v>
          </cell>
          <cell r="AD389" t="str">
            <v>A345</v>
          </cell>
        </row>
        <row r="390">
          <cell r="AC390" t="str">
            <v>ALIDOL MALLEN</v>
          </cell>
          <cell r="AD390" t="str">
            <v>A346</v>
          </cell>
        </row>
        <row r="391">
          <cell r="AC391" t="str">
            <v>ALIVIOL</v>
          </cell>
          <cell r="AD391" t="str">
            <v>A347</v>
          </cell>
        </row>
        <row r="392">
          <cell r="AC392" t="str">
            <v>ALKA-SELTZER</v>
          </cell>
          <cell r="AD392" t="str">
            <v>A348</v>
          </cell>
        </row>
        <row r="393">
          <cell r="AC393" t="str">
            <v>ANTIFLUDES</v>
          </cell>
          <cell r="AD393" t="str">
            <v>A349</v>
          </cell>
        </row>
        <row r="394">
          <cell r="AC394" t="str">
            <v>APETEN</v>
          </cell>
          <cell r="AD394" t="str">
            <v>A350</v>
          </cell>
        </row>
        <row r="395">
          <cell r="AC395" t="str">
            <v>APETONIL</v>
          </cell>
          <cell r="AD395" t="str">
            <v>A351</v>
          </cell>
        </row>
        <row r="396">
          <cell r="AC396" t="str">
            <v>ARTRITOL</v>
          </cell>
          <cell r="AD396" t="str">
            <v>A352</v>
          </cell>
        </row>
        <row r="397">
          <cell r="AC397" t="str">
            <v>ATOPIC</v>
          </cell>
          <cell r="AD397" t="str">
            <v>A353</v>
          </cell>
        </row>
        <row r="398">
          <cell r="AC398" t="str">
            <v>AVENE</v>
          </cell>
          <cell r="AD398" t="str">
            <v>A354</v>
          </cell>
        </row>
        <row r="399">
          <cell r="AC399" t="str">
            <v>AUTHENTICs</v>
          </cell>
          <cell r="AD399" t="str">
            <v>A355</v>
          </cell>
        </row>
        <row r="400">
          <cell r="AC400" t="str">
            <v>ALLERGON</v>
          </cell>
          <cell r="AD400" t="str">
            <v>A356</v>
          </cell>
        </row>
        <row r="401">
          <cell r="AC401" t="str">
            <v>APACHE</v>
          </cell>
          <cell r="AD401" t="str">
            <v>A357</v>
          </cell>
        </row>
        <row r="402">
          <cell r="AC402" t="str">
            <v>ARMSTRONG</v>
          </cell>
          <cell r="AD402" t="str">
            <v>A358</v>
          </cell>
        </row>
        <row r="403">
          <cell r="AC403" t="str">
            <v>AERO DINANIC</v>
          </cell>
          <cell r="AD403" t="str">
            <v>A359</v>
          </cell>
        </row>
        <row r="404">
          <cell r="AC404" t="str">
            <v>ANGELA SECRETS</v>
          </cell>
          <cell r="AD404" t="str">
            <v>A360</v>
          </cell>
        </row>
        <row r="405">
          <cell r="AC405" t="str">
            <v>ARRURRU</v>
          </cell>
          <cell r="AD405" t="str">
            <v>A361</v>
          </cell>
        </row>
        <row r="406">
          <cell r="AC406" t="str">
            <v>ADORE</v>
          </cell>
          <cell r="AD406" t="str">
            <v>A362</v>
          </cell>
        </row>
        <row r="407">
          <cell r="AC407" t="str">
            <v>ANGELINA</v>
          </cell>
          <cell r="AD407" t="str">
            <v>A363</v>
          </cell>
        </row>
        <row r="408">
          <cell r="AC408" t="str">
            <v>AVANT</v>
          </cell>
          <cell r="AD408" t="str">
            <v>A364</v>
          </cell>
        </row>
        <row r="409">
          <cell r="AC409" t="str">
            <v>A-DERMA</v>
          </cell>
          <cell r="AD409" t="str">
            <v>A365</v>
          </cell>
        </row>
        <row r="410">
          <cell r="AC410" t="str">
            <v>AMIGO</v>
          </cell>
          <cell r="AD410" t="str">
            <v>A366</v>
          </cell>
        </row>
        <row r="411">
          <cell r="AC411" t="str">
            <v>ADOLETA</v>
          </cell>
          <cell r="AD411" t="str">
            <v>A367</v>
          </cell>
        </row>
        <row r="412">
          <cell r="AC412" t="str">
            <v>AVISPA</v>
          </cell>
          <cell r="AD412" t="str">
            <v>A368</v>
          </cell>
        </row>
        <row r="413">
          <cell r="AC413" t="str">
            <v>AGENT PIGGY</v>
          </cell>
          <cell r="AD413" t="str">
            <v>A369</v>
          </cell>
        </row>
        <row r="414">
          <cell r="AC414" t="str">
            <v>AIR SWIMMERS</v>
          </cell>
          <cell r="AD414" t="str">
            <v>A370</v>
          </cell>
        </row>
        <row r="415">
          <cell r="AC415" t="str">
            <v>ANDRONI</v>
          </cell>
          <cell r="AD415" t="str">
            <v>A371</v>
          </cell>
        </row>
        <row r="416">
          <cell r="AC416" t="str">
            <v>ANGRY BIRDS</v>
          </cell>
          <cell r="AD416" t="str">
            <v>A372</v>
          </cell>
        </row>
        <row r="417">
          <cell r="AC417" t="str">
            <v>AOJIE</v>
          </cell>
          <cell r="AD417" t="str">
            <v>A373</v>
          </cell>
        </row>
        <row r="418">
          <cell r="AC418" t="str">
            <v>AQUA SAND</v>
          </cell>
          <cell r="AD418" t="str">
            <v>A374</v>
          </cell>
        </row>
        <row r="419">
          <cell r="AC419" t="str">
            <v>ASDER</v>
          </cell>
          <cell r="AD419" t="str">
            <v>A375</v>
          </cell>
        </row>
        <row r="420">
          <cell r="AC420" t="str">
            <v>ANABEY</v>
          </cell>
          <cell r="AD420" t="str">
            <v>A376</v>
          </cell>
        </row>
        <row r="421">
          <cell r="AC421" t="str">
            <v>AVELLO</v>
          </cell>
          <cell r="AD421" t="str">
            <v>A377</v>
          </cell>
        </row>
        <row r="422">
          <cell r="AC422" t="str">
            <v>ATTOP</v>
          </cell>
          <cell r="AD422" t="str">
            <v>A378</v>
          </cell>
        </row>
        <row r="423">
          <cell r="AC423" t="str">
            <v>ANS JEANS</v>
          </cell>
          <cell r="AD423" t="str">
            <v>A379</v>
          </cell>
        </row>
        <row r="424">
          <cell r="AC424" t="str">
            <v>AFRO LOVE</v>
          </cell>
          <cell r="AD424" t="str">
            <v>A380</v>
          </cell>
        </row>
        <row r="425">
          <cell r="AC425" t="str">
            <v>ARTURO</v>
          </cell>
          <cell r="AD425" t="str">
            <v>A381</v>
          </cell>
        </row>
        <row r="426">
          <cell r="AC426" t="str">
            <v>ACROBATIC</v>
          </cell>
          <cell r="AD426" t="str">
            <v>A382</v>
          </cell>
        </row>
        <row r="427">
          <cell r="AC427" t="str">
            <v>ASHILY</v>
          </cell>
          <cell r="AD427" t="str">
            <v>A383</v>
          </cell>
        </row>
        <row r="428">
          <cell r="AC428" t="str">
            <v>ALMOND WONDER</v>
          </cell>
          <cell r="AD428" t="str">
            <v>A384</v>
          </cell>
        </row>
        <row r="429">
          <cell r="AC429" t="str">
            <v>ABACO</v>
          </cell>
          <cell r="AD429" t="str">
            <v>A385</v>
          </cell>
        </row>
        <row r="430">
          <cell r="AC430" t="str">
            <v>ABBY</v>
          </cell>
          <cell r="AD430" t="str">
            <v>A386</v>
          </cell>
        </row>
        <row r="431">
          <cell r="AC431" t="str">
            <v>ABEL</v>
          </cell>
          <cell r="AD431" t="str">
            <v>A387</v>
          </cell>
        </row>
        <row r="432">
          <cell r="AC432" t="str">
            <v>ACCO</v>
          </cell>
          <cell r="AD432" t="str">
            <v>A388</v>
          </cell>
        </row>
        <row r="433">
          <cell r="AC433" t="str">
            <v>ACRILEX</v>
          </cell>
          <cell r="AD433" t="str">
            <v>A389</v>
          </cell>
        </row>
        <row r="434">
          <cell r="AC434" t="str">
            <v>ACTUALIDAD ESCOLAR</v>
          </cell>
          <cell r="AD434" t="str">
            <v>A390</v>
          </cell>
        </row>
        <row r="435">
          <cell r="AC435" t="str">
            <v>ALEMANY</v>
          </cell>
          <cell r="AD435" t="str">
            <v>A391</v>
          </cell>
        </row>
        <row r="436">
          <cell r="AC436" t="str">
            <v>AMOS</v>
          </cell>
          <cell r="AD436" t="str">
            <v>A392</v>
          </cell>
        </row>
        <row r="437">
          <cell r="AC437" t="str">
            <v>AMPO</v>
          </cell>
          <cell r="AD437" t="str">
            <v>A393</v>
          </cell>
        </row>
        <row r="438">
          <cell r="AC438" t="str">
            <v>APOLO</v>
          </cell>
          <cell r="AD438" t="str">
            <v>A394</v>
          </cell>
        </row>
        <row r="439">
          <cell r="AC439" t="str">
            <v>ASPEN SPORT</v>
          </cell>
          <cell r="AD439" t="str">
            <v>A395</v>
          </cell>
        </row>
        <row r="440">
          <cell r="AC440" t="str">
            <v>ASTRO</v>
          </cell>
          <cell r="AD440" t="str">
            <v>A396</v>
          </cell>
        </row>
        <row r="441">
          <cell r="AC441" t="str">
            <v>AVERY</v>
          </cell>
          <cell r="AD441" t="str">
            <v>A397</v>
          </cell>
        </row>
        <row r="442">
          <cell r="AC442" t="str">
            <v>AERO TRAVEL</v>
          </cell>
          <cell r="AD442" t="str">
            <v>A398</v>
          </cell>
        </row>
        <row r="443">
          <cell r="AC443" t="str">
            <v>AVELINA</v>
          </cell>
          <cell r="AD443" t="str">
            <v>A399</v>
          </cell>
        </row>
        <row r="444">
          <cell r="AC444" t="str">
            <v>ARROWHEAD MILLS</v>
          </cell>
          <cell r="AD444" t="str">
            <v>A400</v>
          </cell>
        </row>
        <row r="445">
          <cell r="AC445" t="str">
            <v>ARTESAM</v>
          </cell>
          <cell r="AD445" t="str">
            <v>A401</v>
          </cell>
        </row>
        <row r="446">
          <cell r="AC446" t="str">
            <v>AZZARO</v>
          </cell>
          <cell r="AD446" t="str">
            <v>A402</v>
          </cell>
        </row>
        <row r="447">
          <cell r="AC447" t="str">
            <v>AIR STORM</v>
          </cell>
          <cell r="AD447" t="str">
            <v>A403</v>
          </cell>
        </row>
        <row r="448">
          <cell r="AC448" t="str">
            <v>ALLY NYC</v>
          </cell>
          <cell r="AD448" t="str">
            <v>A404</v>
          </cell>
        </row>
        <row r="449">
          <cell r="AC449" t="str">
            <v>AXXIS</v>
          </cell>
          <cell r="AD449" t="str">
            <v>A405</v>
          </cell>
        </row>
        <row r="450">
          <cell r="AC450" t="str">
            <v>AIR-VAL</v>
          </cell>
          <cell r="AD450" t="str">
            <v>A406</v>
          </cell>
        </row>
        <row r="451">
          <cell r="AC451" t="str">
            <v>ARAMIS</v>
          </cell>
          <cell r="AD451" t="str">
            <v>A407</v>
          </cell>
        </row>
        <row r="452">
          <cell r="AC452" t="str">
            <v>ALLEGRO</v>
          </cell>
          <cell r="AD452" t="str">
            <v>A408</v>
          </cell>
        </row>
        <row r="453">
          <cell r="AC453" t="str">
            <v>ABUSADORA</v>
          </cell>
          <cell r="AD453" t="str">
            <v>A409</v>
          </cell>
        </row>
        <row r="454">
          <cell r="AC454" t="str">
            <v>AURORA</v>
          </cell>
          <cell r="AD454" t="str">
            <v>A410</v>
          </cell>
        </row>
        <row r="455">
          <cell r="AC455" t="str">
            <v>AW ROOT</v>
          </cell>
          <cell r="AD455" t="str">
            <v>A411</v>
          </cell>
        </row>
        <row r="456">
          <cell r="AC456" t="str">
            <v>ACQUA</v>
          </cell>
          <cell r="AD456" t="str">
            <v>A412</v>
          </cell>
        </row>
        <row r="457">
          <cell r="AC457" t="str">
            <v>AMS</v>
          </cell>
          <cell r="AD457" t="str">
            <v>A413</v>
          </cell>
        </row>
        <row r="458">
          <cell r="AC458" t="str">
            <v>ANTILLIA FEMME</v>
          </cell>
          <cell r="AD458" t="str">
            <v>A414</v>
          </cell>
        </row>
        <row r="459">
          <cell r="AC459" t="str">
            <v>OGUST SILK</v>
          </cell>
          <cell r="AD459" t="str">
            <v>A415</v>
          </cell>
        </row>
        <row r="460">
          <cell r="AC460" t="str">
            <v>AXXELERATE</v>
          </cell>
          <cell r="AD460" t="str">
            <v>A416</v>
          </cell>
        </row>
        <row r="461">
          <cell r="AC461" t="str">
            <v>AUTHENTIC SPORT</v>
          </cell>
          <cell r="AD461" t="str">
            <v>A417</v>
          </cell>
        </row>
        <row r="462">
          <cell r="AC462" t="str">
            <v>ANTIOQUENO</v>
          </cell>
          <cell r="AD462" t="str">
            <v>A418</v>
          </cell>
        </row>
        <row r="463">
          <cell r="AC463" t="str">
            <v>AGAVITA</v>
          </cell>
          <cell r="AD463" t="str">
            <v>A419</v>
          </cell>
        </row>
        <row r="464">
          <cell r="AC464" t="str">
            <v>ALMA DE AMOR</v>
          </cell>
          <cell r="AD464" t="str">
            <v>A420</v>
          </cell>
        </row>
        <row r="465">
          <cell r="AC465" t="str">
            <v>AHOY</v>
          </cell>
          <cell r="AD465" t="str">
            <v>A421</v>
          </cell>
        </row>
        <row r="466">
          <cell r="AC466" t="str">
            <v>ARTLINE</v>
          </cell>
          <cell r="AD466" t="str">
            <v>A422</v>
          </cell>
        </row>
        <row r="467">
          <cell r="AC467" t="str">
            <v>ANT MAN</v>
          </cell>
          <cell r="AD467" t="str">
            <v>A423</v>
          </cell>
        </row>
        <row r="468">
          <cell r="AC468" t="str">
            <v>ARNET</v>
          </cell>
          <cell r="AD468" t="str">
            <v>A424</v>
          </cell>
        </row>
        <row r="469">
          <cell r="AC469" t="str">
            <v>ADAX</v>
          </cell>
          <cell r="AD469" t="str">
            <v>A425</v>
          </cell>
        </row>
        <row r="470">
          <cell r="AC470" t="str">
            <v>ALIANZA</v>
          </cell>
          <cell r="AD470" t="str">
            <v>A426</v>
          </cell>
        </row>
        <row r="471">
          <cell r="AC471" t="str">
            <v>AVA GRACE</v>
          </cell>
          <cell r="AD471" t="str">
            <v>A427</v>
          </cell>
        </row>
        <row r="472">
          <cell r="AC472" t="str">
            <v>A2</v>
          </cell>
          <cell r="AD472" t="str">
            <v>A428</v>
          </cell>
        </row>
        <row r="473">
          <cell r="AC473" t="str">
            <v>ACRABELTS</v>
          </cell>
          <cell r="AD473" t="str">
            <v>A429</v>
          </cell>
        </row>
        <row r="474">
          <cell r="AC474" t="str">
            <v>AFRA</v>
          </cell>
          <cell r="AD474" t="str">
            <v>A430</v>
          </cell>
        </row>
        <row r="475">
          <cell r="AC475" t="str">
            <v>AREON</v>
          </cell>
          <cell r="AD475" t="str">
            <v>A431</v>
          </cell>
        </row>
        <row r="476">
          <cell r="AC476" t="str">
            <v>AROMAR CAR</v>
          </cell>
          <cell r="AD476" t="str">
            <v>A432</v>
          </cell>
        </row>
        <row r="477">
          <cell r="AC477" t="str">
            <v>ALUSEL</v>
          </cell>
          <cell r="AD477" t="str">
            <v>A433</v>
          </cell>
        </row>
        <row r="478">
          <cell r="AC478" t="str">
            <v>ALPES</v>
          </cell>
          <cell r="AD478" t="str">
            <v>A434</v>
          </cell>
        </row>
        <row r="479">
          <cell r="AC479" t="str">
            <v>ANTIU XIXONA</v>
          </cell>
          <cell r="AD479" t="str">
            <v>A435</v>
          </cell>
        </row>
        <row r="480">
          <cell r="AC480" t="str">
            <v>AUNT JACKIE S</v>
          </cell>
          <cell r="AD480" t="str">
            <v>A436</v>
          </cell>
        </row>
        <row r="481">
          <cell r="AC481" t="str">
            <v>AC</v>
          </cell>
          <cell r="AD481" t="str">
            <v>A437</v>
          </cell>
        </row>
        <row r="482">
          <cell r="AC482" t="str">
            <v>ANALIA FASHION</v>
          </cell>
          <cell r="AD482" t="str">
            <v>A438</v>
          </cell>
        </row>
        <row r="483">
          <cell r="AC483" t="str">
            <v>ANILAR</v>
          </cell>
          <cell r="AD483" t="str">
            <v>A439</v>
          </cell>
        </row>
        <row r="484">
          <cell r="AC484" t="str">
            <v>ACQUA PANNA</v>
          </cell>
          <cell r="AD484" t="str">
            <v>A440</v>
          </cell>
        </row>
        <row r="485">
          <cell r="AC485" t="str">
            <v>ANGELUZ</v>
          </cell>
          <cell r="AD485" t="str">
            <v>A441</v>
          </cell>
        </row>
        <row r="486">
          <cell r="AC486" t="str">
            <v>AGAIN</v>
          </cell>
          <cell r="AD486" t="str">
            <v>A442</v>
          </cell>
        </row>
        <row r="487">
          <cell r="AC487" t="str">
            <v>AJOYO</v>
          </cell>
          <cell r="AD487" t="str">
            <v>A443</v>
          </cell>
        </row>
        <row r="488">
          <cell r="AC488" t="str">
            <v>ALAMO</v>
          </cell>
          <cell r="AD488" t="str">
            <v>A444</v>
          </cell>
        </row>
        <row r="489">
          <cell r="AC489" t="str">
            <v>ALMOST PERFECT</v>
          </cell>
          <cell r="AD489" t="str">
            <v>A445</v>
          </cell>
        </row>
        <row r="490">
          <cell r="AC490" t="str">
            <v>ALTAS CUMBRES</v>
          </cell>
          <cell r="AD490" t="str">
            <v>A446</v>
          </cell>
        </row>
        <row r="491">
          <cell r="AC491" t="str">
            <v>ARAHUACO</v>
          </cell>
          <cell r="AD491" t="str">
            <v>A447</v>
          </cell>
        </row>
        <row r="492">
          <cell r="AC492" t="str">
            <v>AJAX</v>
          </cell>
          <cell r="AD492" t="str">
            <v>A448</v>
          </cell>
        </row>
        <row r="493">
          <cell r="AC493" t="str">
            <v>AAHAA</v>
          </cell>
          <cell r="AD493" t="str">
            <v>A449</v>
          </cell>
        </row>
        <row r="494">
          <cell r="AC494" t="str">
            <v>AIR DE CUNEY</v>
          </cell>
          <cell r="AD494" t="str">
            <v>A450</v>
          </cell>
        </row>
        <row r="495">
          <cell r="AC495" t="str">
            <v>DEL ARTESANO</v>
          </cell>
          <cell r="AD495" t="str">
            <v>A451</v>
          </cell>
        </row>
        <row r="496">
          <cell r="AC496" t="str">
            <v>ALBINEA CANALI</v>
          </cell>
          <cell r="AD496" t="str">
            <v>A452</v>
          </cell>
        </row>
        <row r="497">
          <cell r="AC497" t="str">
            <v>AMORE INTIMO</v>
          </cell>
          <cell r="AD497" t="str">
            <v>A453</v>
          </cell>
        </row>
        <row r="498">
          <cell r="AC498" t="str">
            <v>AMSCAN</v>
          </cell>
          <cell r="AD498" t="str">
            <v>A454</v>
          </cell>
        </row>
        <row r="499">
          <cell r="AC499" t="str">
            <v>BADIA</v>
          </cell>
          <cell r="AD499" t="str">
            <v>B001</v>
          </cell>
        </row>
        <row r="500">
          <cell r="AC500" t="str">
            <v>BOP</v>
          </cell>
          <cell r="AD500" t="str">
            <v>B002</v>
          </cell>
        </row>
        <row r="501">
          <cell r="AC501" t="str">
            <v>BORGES</v>
          </cell>
          <cell r="AD501" t="str">
            <v>B003</v>
          </cell>
        </row>
        <row r="502">
          <cell r="AC502" t="str">
            <v>BRILLIANT C</v>
          </cell>
          <cell r="AD502" t="str">
            <v>B004</v>
          </cell>
        </row>
        <row r="503">
          <cell r="AC503" t="str">
            <v>BETTY CROCKER</v>
          </cell>
          <cell r="AD503" t="str">
            <v>B005</v>
          </cell>
        </row>
        <row r="504">
          <cell r="AC504" t="str">
            <v>BUMBLE BEE</v>
          </cell>
          <cell r="AD504" t="str">
            <v>B006</v>
          </cell>
        </row>
        <row r="505">
          <cell r="AC505" t="str">
            <v>BARILLA</v>
          </cell>
          <cell r="AD505" t="str">
            <v>B007</v>
          </cell>
        </row>
        <row r="506">
          <cell r="AC506" t="str">
            <v>BECHTLE</v>
          </cell>
          <cell r="AD506" t="str">
            <v>B008</v>
          </cell>
        </row>
        <row r="507">
          <cell r="AC507" t="str">
            <v>BUONTEMPO</v>
          </cell>
          <cell r="AD507" t="str">
            <v>B009</v>
          </cell>
        </row>
        <row r="508">
          <cell r="AC508" t="str">
            <v>BETTER BODY</v>
          </cell>
          <cell r="AD508" t="str">
            <v>B010</v>
          </cell>
        </row>
        <row r="509">
          <cell r="AC509" t="str">
            <v>BIO SALUD</v>
          </cell>
          <cell r="AD509" t="str">
            <v>B011</v>
          </cell>
        </row>
        <row r="510">
          <cell r="AC510" t="str">
            <v>BISONO</v>
          </cell>
          <cell r="AD510" t="str">
            <v>B012</v>
          </cell>
        </row>
        <row r="511">
          <cell r="AC511" t="str">
            <v>BY DEEP</v>
          </cell>
          <cell r="AD511" t="str">
            <v>B013</v>
          </cell>
        </row>
        <row r="512">
          <cell r="AC512" t="str">
            <v>BRILLANTE</v>
          </cell>
          <cell r="AD512" t="str">
            <v>B014</v>
          </cell>
        </row>
        <row r="513">
          <cell r="AC513" t="str">
            <v>BOBS RED MILL</v>
          </cell>
          <cell r="AD513" t="str">
            <v>B015</v>
          </cell>
        </row>
        <row r="514">
          <cell r="AC514" t="str">
            <v>BABA</v>
          </cell>
          <cell r="AD514" t="str">
            <v>B016</v>
          </cell>
        </row>
        <row r="515">
          <cell r="AC515" t="str">
            <v>BACCI</v>
          </cell>
          <cell r="AD515" t="str">
            <v>B017</v>
          </cell>
        </row>
        <row r="516">
          <cell r="AC516" t="str">
            <v>BAD GIRLS</v>
          </cell>
          <cell r="AD516" t="str">
            <v>B018</v>
          </cell>
        </row>
        <row r="517">
          <cell r="AC517" t="str">
            <v>BANANA MOON</v>
          </cell>
          <cell r="AD517" t="str">
            <v>B019</v>
          </cell>
        </row>
        <row r="518">
          <cell r="AC518" t="str">
            <v>BASICS</v>
          </cell>
          <cell r="AD518" t="str">
            <v>B020</v>
          </cell>
        </row>
        <row r="519">
          <cell r="AC519" t="str">
            <v>BB JEANS</v>
          </cell>
          <cell r="AD519" t="str">
            <v>B021</v>
          </cell>
        </row>
        <row r="520">
          <cell r="AC520" t="str">
            <v>BBSP</v>
          </cell>
          <cell r="AD520" t="str">
            <v>B022</v>
          </cell>
        </row>
        <row r="521">
          <cell r="AC521" t="str">
            <v>BC GLORIA</v>
          </cell>
          <cell r="AD521" t="str">
            <v>B023</v>
          </cell>
        </row>
        <row r="522">
          <cell r="AC522" t="str">
            <v>BE CLASS</v>
          </cell>
          <cell r="AD522" t="str">
            <v>B024</v>
          </cell>
        </row>
        <row r="523">
          <cell r="AC523" t="str">
            <v>BEBE</v>
          </cell>
          <cell r="AD523" t="str">
            <v>B025</v>
          </cell>
        </row>
        <row r="524">
          <cell r="AC524" t="str">
            <v>BELLA MODA</v>
          </cell>
          <cell r="AD524" t="str">
            <v>B026</v>
          </cell>
        </row>
        <row r="525">
          <cell r="AC525" t="str">
            <v>BELLE FEMME</v>
          </cell>
          <cell r="AD525" t="str">
            <v>B027</v>
          </cell>
        </row>
        <row r="526">
          <cell r="AC526" t="str">
            <v>BESTINY</v>
          </cell>
          <cell r="AD526" t="str">
            <v>B028</v>
          </cell>
        </row>
        <row r="527">
          <cell r="AC527" t="str">
            <v>BIJOU</v>
          </cell>
          <cell r="AD527" t="str">
            <v>B029</v>
          </cell>
        </row>
        <row r="528">
          <cell r="AC528" t="str">
            <v>BLOOM</v>
          </cell>
          <cell r="AD528" t="str">
            <v>B030</v>
          </cell>
        </row>
        <row r="529">
          <cell r="AC529" t="str">
            <v>BLUE S</v>
          </cell>
          <cell r="AD529" t="str">
            <v>B031</v>
          </cell>
        </row>
        <row r="530">
          <cell r="AC530" t="str">
            <v>BLUSS</v>
          </cell>
          <cell r="AD530" t="str">
            <v>B032</v>
          </cell>
        </row>
        <row r="531">
          <cell r="AC531" t="str">
            <v>BOA</v>
          </cell>
          <cell r="AD531" t="str">
            <v>B033</v>
          </cell>
        </row>
        <row r="532">
          <cell r="AC532" t="str">
            <v>BOCCA</v>
          </cell>
          <cell r="AD532" t="str">
            <v>B034</v>
          </cell>
        </row>
        <row r="533">
          <cell r="AC533" t="str">
            <v>BOCCA BASIC</v>
          </cell>
          <cell r="AD533" t="str">
            <v>B035</v>
          </cell>
        </row>
        <row r="534">
          <cell r="AC534" t="str">
            <v>BOCCA COUTURE</v>
          </cell>
          <cell r="AD534" t="str">
            <v>B036</v>
          </cell>
        </row>
        <row r="535">
          <cell r="AC535" t="str">
            <v>BOCCA SECRET</v>
          </cell>
          <cell r="AD535" t="str">
            <v>B037</v>
          </cell>
        </row>
        <row r="536">
          <cell r="AC536" t="str">
            <v>BOCCA SPORT</v>
          </cell>
          <cell r="AD536" t="str">
            <v>B038</v>
          </cell>
        </row>
        <row r="537">
          <cell r="AC537" t="str">
            <v>BOCCELARI</v>
          </cell>
          <cell r="AD537" t="str">
            <v>B039</v>
          </cell>
        </row>
        <row r="538">
          <cell r="AC538" t="str">
            <v>BODY GLOVE</v>
          </cell>
          <cell r="AD538" t="str">
            <v>B040</v>
          </cell>
        </row>
        <row r="539">
          <cell r="AC539" t="str">
            <v>BOLTIO</v>
          </cell>
          <cell r="AD539" t="str">
            <v>B041</v>
          </cell>
        </row>
        <row r="540">
          <cell r="AC540" t="str">
            <v>BONITA</v>
          </cell>
          <cell r="AD540" t="str">
            <v>B042</v>
          </cell>
        </row>
        <row r="541">
          <cell r="AC541" t="str">
            <v>BOO BOO</v>
          </cell>
          <cell r="AD541" t="str">
            <v>B043</v>
          </cell>
        </row>
        <row r="542">
          <cell r="AC542" t="str">
            <v>BUTTONS</v>
          </cell>
          <cell r="AD542" t="str">
            <v>B044</v>
          </cell>
        </row>
        <row r="543">
          <cell r="AC543" t="str">
            <v>BYE LONDON</v>
          </cell>
          <cell r="AD543" t="str">
            <v>B045</v>
          </cell>
        </row>
        <row r="544">
          <cell r="AC544" t="str">
            <v>B-YOUNG</v>
          </cell>
          <cell r="AD544" t="str">
            <v>B046</v>
          </cell>
        </row>
        <row r="545">
          <cell r="AC545" t="str">
            <v>BYUDY BEE</v>
          </cell>
          <cell r="AD545" t="str">
            <v>B047</v>
          </cell>
        </row>
        <row r="546">
          <cell r="AC546" t="str">
            <v>BANANA PASSION</v>
          </cell>
          <cell r="AD546" t="str">
            <v>B048</v>
          </cell>
        </row>
        <row r="547">
          <cell r="AC547" t="str">
            <v>BLUE COUNTRY</v>
          </cell>
          <cell r="AD547" t="str">
            <v>B049</v>
          </cell>
        </row>
        <row r="548">
          <cell r="AC548" t="str">
            <v>BAMBOO</v>
          </cell>
          <cell r="AD548" t="str">
            <v>B050</v>
          </cell>
        </row>
        <row r="549">
          <cell r="AC549" t="str">
            <v>BANDEJAS</v>
          </cell>
          <cell r="AD549" t="str">
            <v>B051</v>
          </cell>
        </row>
        <row r="550">
          <cell r="AC550" t="str">
            <v>BAYGON</v>
          </cell>
          <cell r="AD550" t="str">
            <v>B052</v>
          </cell>
        </row>
        <row r="551">
          <cell r="AC551" t="str">
            <v>BEEP</v>
          </cell>
          <cell r="AD551" t="str">
            <v>B053</v>
          </cell>
        </row>
        <row r="552">
          <cell r="AC552" t="str">
            <v>BEST VALUE</v>
          </cell>
          <cell r="AD552" t="str">
            <v>B054</v>
          </cell>
        </row>
        <row r="553">
          <cell r="AC553" t="str">
            <v>BETUN</v>
          </cell>
          <cell r="AD553" t="str">
            <v>B055</v>
          </cell>
        </row>
        <row r="554">
          <cell r="AC554" t="str">
            <v>BIBO</v>
          </cell>
          <cell r="AD554" t="str">
            <v>B056</v>
          </cell>
        </row>
        <row r="555">
          <cell r="AC555" t="str">
            <v>BIC</v>
          </cell>
          <cell r="AD555" t="str">
            <v>B057</v>
          </cell>
        </row>
        <row r="556">
          <cell r="AC556" t="str">
            <v>BINGO</v>
          </cell>
          <cell r="AD556" t="str">
            <v>B058</v>
          </cell>
        </row>
        <row r="557">
          <cell r="AC557" t="str">
            <v>BISSELL</v>
          </cell>
          <cell r="AD557" t="str">
            <v>B059</v>
          </cell>
        </row>
        <row r="558">
          <cell r="AC558" t="str">
            <v>BLANCO</v>
          </cell>
          <cell r="AD558" t="str">
            <v>B060</v>
          </cell>
        </row>
        <row r="559">
          <cell r="AC559" t="str">
            <v>BLANCOX</v>
          </cell>
          <cell r="AD559" t="str">
            <v>B061</v>
          </cell>
        </row>
        <row r="560">
          <cell r="AC560" t="str">
            <v>BLATTANEX</v>
          </cell>
          <cell r="AD560" t="str">
            <v>B062</v>
          </cell>
        </row>
        <row r="561">
          <cell r="AC561" t="str">
            <v>BLAZE</v>
          </cell>
          <cell r="AD561" t="str">
            <v>B063</v>
          </cell>
        </row>
        <row r="562">
          <cell r="AC562" t="str">
            <v>BOLAZUL</v>
          </cell>
          <cell r="AD562" t="str">
            <v>B064</v>
          </cell>
        </row>
        <row r="563">
          <cell r="AC563" t="str">
            <v>BOLSA</v>
          </cell>
          <cell r="AD563" t="str">
            <v>B065</v>
          </cell>
        </row>
        <row r="564">
          <cell r="AC564" t="str">
            <v>BON BRIL</v>
          </cell>
          <cell r="AD564" t="str">
            <v>B066</v>
          </cell>
        </row>
        <row r="565">
          <cell r="AC565" t="str">
            <v>BONAIRE</v>
          </cell>
          <cell r="AD565" t="str">
            <v>B067</v>
          </cell>
        </row>
        <row r="566">
          <cell r="AC566" t="str">
            <v>BONCHEF</v>
          </cell>
          <cell r="AD566" t="str">
            <v>B068</v>
          </cell>
        </row>
        <row r="567">
          <cell r="AC567" t="str">
            <v>BOUNTY</v>
          </cell>
          <cell r="AD567" t="str">
            <v>B069</v>
          </cell>
        </row>
        <row r="568">
          <cell r="AC568" t="str">
            <v>BOWL FRESH</v>
          </cell>
          <cell r="AD568" t="str">
            <v>B070</v>
          </cell>
        </row>
        <row r="569">
          <cell r="AC569" t="str">
            <v>BRASSO</v>
          </cell>
          <cell r="AD569" t="str">
            <v>B071</v>
          </cell>
        </row>
        <row r="570">
          <cell r="AC570" t="str">
            <v>BRAWNY</v>
          </cell>
          <cell r="AD570" t="str">
            <v>B072</v>
          </cell>
        </row>
        <row r="571">
          <cell r="AC571" t="str">
            <v>BREF</v>
          </cell>
          <cell r="AD571" t="str">
            <v>B073</v>
          </cell>
        </row>
        <row r="572">
          <cell r="AC572" t="str">
            <v>BRICARBON</v>
          </cell>
          <cell r="AD572" t="str">
            <v>B074</v>
          </cell>
        </row>
        <row r="573">
          <cell r="AC573" t="str">
            <v>BROWNY</v>
          </cell>
          <cell r="AD573" t="str">
            <v>B075</v>
          </cell>
        </row>
        <row r="574">
          <cell r="AC574" t="str">
            <v>BSI</v>
          </cell>
          <cell r="AD574" t="str">
            <v>B076</v>
          </cell>
        </row>
        <row r="575">
          <cell r="AC575" t="str">
            <v>BUFALO</v>
          </cell>
          <cell r="AD575" t="str">
            <v>B077</v>
          </cell>
        </row>
        <row r="576">
          <cell r="AC576" t="str">
            <v>BUGMAT</v>
          </cell>
          <cell r="AD576" t="str">
            <v>B078</v>
          </cell>
        </row>
        <row r="577">
          <cell r="AC577" t="str">
            <v>BABINA</v>
          </cell>
          <cell r="AD577" t="str">
            <v>B079</v>
          </cell>
        </row>
        <row r="578">
          <cell r="AC578" t="str">
            <v>BACK TO NATURE</v>
          </cell>
          <cell r="AD578" t="str">
            <v>B080</v>
          </cell>
        </row>
        <row r="579">
          <cell r="AC579" t="str">
            <v>BALANCE BAR</v>
          </cell>
          <cell r="AD579" t="str">
            <v>B081</v>
          </cell>
        </row>
        <row r="580">
          <cell r="AC580" t="str">
            <v>BEAUTY LEAF</v>
          </cell>
          <cell r="AD580" t="str">
            <v>B082</v>
          </cell>
        </row>
        <row r="581">
          <cell r="AC581" t="str">
            <v>**</v>
          </cell>
          <cell r="AD581" t="str">
            <v>B083</v>
          </cell>
        </row>
        <row r="582">
          <cell r="AC582" t="str">
            <v>BIMBO</v>
          </cell>
          <cell r="AD582" t="str">
            <v>B084</v>
          </cell>
        </row>
        <row r="583">
          <cell r="AC583" t="str">
            <v>BIO3</v>
          </cell>
          <cell r="AD583" t="str">
            <v>B085</v>
          </cell>
        </row>
        <row r="584">
          <cell r="AC584" t="str">
            <v>BLUE DIAMOND</v>
          </cell>
          <cell r="AD584" t="str">
            <v>B086</v>
          </cell>
        </row>
        <row r="585">
          <cell r="AC585" t="str">
            <v>BOBOS OAT</v>
          </cell>
          <cell r="AD585" t="str">
            <v>B087</v>
          </cell>
        </row>
        <row r="586">
          <cell r="AC586" t="str">
            <v>BOOST</v>
          </cell>
          <cell r="AD586" t="str">
            <v>B088</v>
          </cell>
        </row>
        <row r="587">
          <cell r="AC587" t="str">
            <v>BORDEN</v>
          </cell>
          <cell r="AD587" t="str">
            <v>B089</v>
          </cell>
        </row>
        <row r="588">
          <cell r="AC588" t="str">
            <v>BREAKFAST</v>
          </cell>
          <cell r="AD588" t="str">
            <v>B090</v>
          </cell>
        </row>
        <row r="589">
          <cell r="AC589" t="str">
            <v>BUSTELO</v>
          </cell>
          <cell r="AD589" t="str">
            <v>B091</v>
          </cell>
        </row>
        <row r="590">
          <cell r="AC590" t="str">
            <v>BOCA</v>
          </cell>
          <cell r="AD590" t="str">
            <v>B092</v>
          </cell>
        </row>
        <row r="591">
          <cell r="AC591" t="str">
            <v>BOULDER</v>
          </cell>
          <cell r="AD591" t="str">
            <v>B093</v>
          </cell>
        </row>
        <row r="592">
          <cell r="AC592" t="str">
            <v>BUBBA</v>
          </cell>
          <cell r="AD592" t="str">
            <v>B094</v>
          </cell>
        </row>
        <row r="593">
          <cell r="AC593" t="str">
            <v>BUTTERBALL</v>
          </cell>
          <cell r="AD593" t="str">
            <v>B095</v>
          </cell>
        </row>
        <row r="594">
          <cell r="AC594" t="str">
            <v>BAKERS SELECT</v>
          </cell>
          <cell r="AD594" t="str">
            <v>B096</v>
          </cell>
        </row>
        <row r="595">
          <cell r="AC595" t="str">
            <v>BANDEIRANTE</v>
          </cell>
          <cell r="AD595" t="str">
            <v>B097</v>
          </cell>
        </row>
        <row r="596">
          <cell r="AC596" t="str">
            <v>BARBIE</v>
          </cell>
          <cell r="AD596" t="str">
            <v>B098</v>
          </cell>
        </row>
        <row r="597">
          <cell r="AC597" t="str">
            <v>BISTRO</v>
          </cell>
          <cell r="AD597" t="str">
            <v>B099</v>
          </cell>
        </row>
        <row r="598">
          <cell r="AC598" t="str">
            <v>BON APPETIT</v>
          </cell>
          <cell r="AD598" t="str">
            <v>B100</v>
          </cell>
        </row>
        <row r="599">
          <cell r="AC599" t="str">
            <v>BORGONOVO</v>
          </cell>
          <cell r="AD599" t="str">
            <v>B101</v>
          </cell>
        </row>
        <row r="600">
          <cell r="AC600" t="str">
            <v>BORMIOLI</v>
          </cell>
          <cell r="AD600" t="str">
            <v>B102</v>
          </cell>
        </row>
        <row r="601">
          <cell r="AC601" t="str">
            <v>BOSTON</v>
          </cell>
          <cell r="AD601" t="str">
            <v>B103</v>
          </cell>
        </row>
        <row r="602">
          <cell r="AC602" t="str">
            <v>BRISTO</v>
          </cell>
          <cell r="AD602" t="str">
            <v>B104</v>
          </cell>
        </row>
        <row r="603">
          <cell r="AC603" t="str">
            <v>BACARDI</v>
          </cell>
          <cell r="AD603" t="str">
            <v>B105</v>
          </cell>
        </row>
        <row r="604">
          <cell r="AC604" t="str">
            <v>BADGERS CREEK</v>
          </cell>
          <cell r="AD604" t="str">
            <v>B106</v>
          </cell>
        </row>
        <row r="605">
          <cell r="AC605" t="str">
            <v>BAILEYS</v>
          </cell>
          <cell r="AD605" t="str">
            <v>B107</v>
          </cell>
        </row>
        <row r="606">
          <cell r="AC606" t="str">
            <v>BALTIKA</v>
          </cell>
          <cell r="AD606" t="str">
            <v>B108</v>
          </cell>
        </row>
        <row r="607">
          <cell r="AC607" t="str">
            <v>BARBANCOURT</v>
          </cell>
          <cell r="AD607" t="str">
            <v>B109</v>
          </cell>
        </row>
        <row r="608">
          <cell r="AC608" t="str">
            <v>BARCELO</v>
          </cell>
          <cell r="AD608" t="str">
            <v>B110</v>
          </cell>
        </row>
        <row r="609">
          <cell r="AC609" t="str">
            <v>BARON DE ANGLADE</v>
          </cell>
          <cell r="AD609" t="str">
            <v>B111</v>
          </cell>
        </row>
        <row r="610">
          <cell r="AC610" t="str">
            <v>BARON DE ARIGNAC</v>
          </cell>
          <cell r="AD610" t="str">
            <v>B112</v>
          </cell>
        </row>
        <row r="611">
          <cell r="AC611" t="str">
            <v>BARON DE MATRINAY</v>
          </cell>
          <cell r="AD611" t="str">
            <v>B113</v>
          </cell>
        </row>
        <row r="612">
          <cell r="AC612" t="str">
            <v>BARON PHILIPPE</v>
          </cell>
          <cell r="AD612" t="str">
            <v>B114</v>
          </cell>
        </row>
        <row r="613">
          <cell r="AC613" t="str">
            <v>BARRONIERE</v>
          </cell>
          <cell r="AD613" t="str">
            <v>B115</v>
          </cell>
        </row>
        <row r="614">
          <cell r="AC614" t="str">
            <v>BAY BRIDGE</v>
          </cell>
          <cell r="AD614" t="str">
            <v>B116</v>
          </cell>
        </row>
        <row r="615">
          <cell r="AC615" t="str">
            <v>BECKS</v>
          </cell>
          <cell r="AD615" t="str">
            <v>B117</v>
          </cell>
        </row>
        <row r="616">
          <cell r="AC616" t="str">
            <v>BEEFEATER</v>
          </cell>
          <cell r="AD616" t="str">
            <v>B118</v>
          </cell>
        </row>
        <row r="617">
          <cell r="AC617" t="str">
            <v>BEL NORMANDE</v>
          </cell>
          <cell r="AD617" t="str">
            <v>B119</v>
          </cell>
        </row>
        <row r="618">
          <cell r="AC618" t="str">
            <v>BELLS</v>
          </cell>
          <cell r="AD618" t="str">
            <v>B120</v>
          </cell>
        </row>
        <row r="619">
          <cell r="AC619" t="str">
            <v>BELVEDERE</v>
          </cell>
          <cell r="AD619" t="str">
            <v>B121</v>
          </cell>
        </row>
        <row r="620">
          <cell r="AC620" t="str">
            <v>BENEDIKTINER</v>
          </cell>
          <cell r="AD620" t="str">
            <v>B122</v>
          </cell>
        </row>
        <row r="621">
          <cell r="AC621" t="str">
            <v>BERINGER</v>
          </cell>
          <cell r="AD621" t="str">
            <v>B123</v>
          </cell>
        </row>
        <row r="622">
          <cell r="AC622" t="str">
            <v>BERMUDEZ</v>
          </cell>
          <cell r="AD622" t="str">
            <v>B124</v>
          </cell>
        </row>
        <row r="623">
          <cell r="AC623" t="str">
            <v>BERONIA</v>
          </cell>
          <cell r="AD623" t="str">
            <v>B125</v>
          </cell>
        </row>
        <row r="624">
          <cell r="AC624" t="str">
            <v>BITBURGER</v>
          </cell>
          <cell r="AD624" t="str">
            <v>B126</v>
          </cell>
        </row>
        <row r="625">
          <cell r="AC625" t="str">
            <v>BITTER KAS</v>
          </cell>
          <cell r="AD625" t="str">
            <v>B127</v>
          </cell>
        </row>
        <row r="626">
          <cell r="AC626" t="str">
            <v>BLUE MOON</v>
          </cell>
          <cell r="AD626" t="str">
            <v>B128</v>
          </cell>
        </row>
        <row r="627">
          <cell r="AC627" t="str">
            <v>BLUE NUN</v>
          </cell>
          <cell r="AD627" t="str">
            <v>B129</v>
          </cell>
        </row>
        <row r="628">
          <cell r="AC628" t="str">
            <v>BOGLE</v>
          </cell>
          <cell r="AD628" t="str">
            <v>B130</v>
          </cell>
        </row>
        <row r="629">
          <cell r="AC629" t="str">
            <v>BOHEMIA</v>
          </cell>
          <cell r="AD629" t="str">
            <v>B131</v>
          </cell>
        </row>
        <row r="630">
          <cell r="AC630" t="str">
            <v>BOMBAY</v>
          </cell>
          <cell r="AD630" t="str">
            <v>B132</v>
          </cell>
        </row>
        <row r="631">
          <cell r="AC631" t="str">
            <v>BORDAS</v>
          </cell>
          <cell r="AD631" t="str">
            <v>B133</v>
          </cell>
        </row>
        <row r="632">
          <cell r="AC632" t="str">
            <v>BOTRAN</v>
          </cell>
          <cell r="AD632" t="str">
            <v>B134</v>
          </cell>
        </row>
        <row r="633">
          <cell r="AC633" t="str">
            <v>BOULAOUANE</v>
          </cell>
          <cell r="AD633" t="str">
            <v>B135</v>
          </cell>
        </row>
        <row r="634">
          <cell r="AC634" t="str">
            <v>BRAHMA</v>
          </cell>
          <cell r="AD634" t="str">
            <v>B136</v>
          </cell>
        </row>
        <row r="635">
          <cell r="AC635" t="str">
            <v>BRUGAL</v>
          </cell>
          <cell r="AD635" t="str">
            <v>B137</v>
          </cell>
        </row>
        <row r="636">
          <cell r="AC636" t="str">
            <v>BUCANERO</v>
          </cell>
          <cell r="AD636" t="str">
            <v>B138</v>
          </cell>
        </row>
        <row r="637">
          <cell r="AC637" t="str">
            <v>BUCHANANS</v>
          </cell>
          <cell r="AD637" t="str">
            <v>B139</v>
          </cell>
        </row>
        <row r="638">
          <cell r="AC638" t="str">
            <v>BUCKLER</v>
          </cell>
          <cell r="AD638" t="str">
            <v>B140</v>
          </cell>
        </row>
        <row r="639">
          <cell r="AC639" t="str">
            <v>BUDEJOVICKY</v>
          </cell>
          <cell r="AD639" t="str">
            <v>B141</v>
          </cell>
        </row>
        <row r="640">
          <cell r="AC640" t="str">
            <v>BUDWEISER</v>
          </cell>
          <cell r="AD640" t="str">
            <v>B142</v>
          </cell>
        </row>
        <row r="641">
          <cell r="AC641" t="str">
            <v>BULLDOG</v>
          </cell>
          <cell r="AD641" t="str">
            <v>B143</v>
          </cell>
        </row>
        <row r="642">
          <cell r="AC642" t="str">
            <v>BEAUTY PET</v>
          </cell>
          <cell r="AD642" t="str">
            <v>B144</v>
          </cell>
        </row>
        <row r="643">
          <cell r="AC643" t="str">
            <v>BIOKIT</v>
          </cell>
          <cell r="AD643" t="str">
            <v>B145</v>
          </cell>
        </row>
        <row r="644">
          <cell r="AC644" t="str">
            <v>BIOMAA</v>
          </cell>
          <cell r="AD644" t="str">
            <v>B146</v>
          </cell>
        </row>
        <row r="645">
          <cell r="AC645" t="str">
            <v>BODDEN</v>
          </cell>
          <cell r="AD645" t="str">
            <v>B147</v>
          </cell>
        </row>
        <row r="646">
          <cell r="AC646" t="str">
            <v>BOLFO</v>
          </cell>
          <cell r="AD646" t="str">
            <v>B148</v>
          </cell>
        </row>
        <row r="647">
          <cell r="AC647" t="str">
            <v>BON</v>
          </cell>
          <cell r="AD647" t="str">
            <v>B149</v>
          </cell>
        </row>
        <row r="648">
          <cell r="AC648" t="str">
            <v>BUG TRAP</v>
          </cell>
          <cell r="AD648" t="str">
            <v>B150</v>
          </cell>
        </row>
        <row r="649">
          <cell r="AC649" t="str">
            <v>BARTENDER</v>
          </cell>
          <cell r="AD649" t="str">
            <v>B151</v>
          </cell>
        </row>
        <row r="650">
          <cell r="AC650" t="str">
            <v>BLACK BEE &amp; FLORWER</v>
          </cell>
          <cell r="AD650" t="str">
            <v>B152</v>
          </cell>
        </row>
        <row r="651">
          <cell r="AC651" t="str">
            <v>BREYERS</v>
          </cell>
          <cell r="AD651" t="str">
            <v>B153</v>
          </cell>
        </row>
        <row r="652">
          <cell r="AC652" t="str">
            <v>BELGIAN</v>
          </cell>
          <cell r="AD652" t="str">
            <v>B154</v>
          </cell>
        </row>
        <row r="653">
          <cell r="AC653" t="str">
            <v>BELGIAN BUTTERS</v>
          </cell>
          <cell r="AD653" t="str">
            <v>B155</v>
          </cell>
        </row>
        <row r="654">
          <cell r="AC654" t="str">
            <v>BARCELO FRESCO</v>
          </cell>
          <cell r="AD654" t="str">
            <v>B156</v>
          </cell>
        </row>
        <row r="655">
          <cell r="AC655" t="str">
            <v>BUMESA</v>
          </cell>
          <cell r="AD655" t="str">
            <v>B157</v>
          </cell>
        </row>
        <row r="656">
          <cell r="AC656" t="str">
            <v>BAHIA</v>
          </cell>
          <cell r="AD656" t="str">
            <v>B158</v>
          </cell>
        </row>
        <row r="657">
          <cell r="AC657" t="str">
            <v>BANQUET</v>
          </cell>
          <cell r="AD657" t="str">
            <v>B159</v>
          </cell>
        </row>
        <row r="658">
          <cell r="AC658" t="str">
            <v>BARE</v>
          </cell>
          <cell r="AD658" t="str">
            <v>B160</v>
          </cell>
        </row>
        <row r="659">
          <cell r="AC659" t="str">
            <v>BEEF JERKY</v>
          </cell>
          <cell r="AD659" t="str">
            <v>B161</v>
          </cell>
        </row>
        <row r="660">
          <cell r="AC660" t="str">
            <v>BENENUTS</v>
          </cell>
          <cell r="AD660" t="str">
            <v>B162</v>
          </cell>
        </row>
        <row r="661">
          <cell r="AC661" t="str">
            <v>BETTY</v>
          </cell>
          <cell r="AD661" t="str">
            <v>B163</v>
          </cell>
        </row>
        <row r="662">
          <cell r="AC662" t="str">
            <v>BONDUELLE</v>
          </cell>
          <cell r="AD662" t="str">
            <v>B164</v>
          </cell>
        </row>
        <row r="663">
          <cell r="AC663" t="str">
            <v>BORLUNDER</v>
          </cell>
          <cell r="AD663" t="str">
            <v>B165</v>
          </cell>
        </row>
        <row r="664">
          <cell r="AC664" t="str">
            <v>BRUNSWICK</v>
          </cell>
          <cell r="AD664" t="str">
            <v>B166</v>
          </cell>
        </row>
        <row r="665">
          <cell r="AC665" t="str">
            <v>BUGLES</v>
          </cell>
          <cell r="AD665" t="str">
            <v>B167</v>
          </cell>
        </row>
        <row r="666">
          <cell r="AC666" t="str">
            <v>BLUE PACIFIC</v>
          </cell>
          <cell r="AD666" t="str">
            <v>B168</v>
          </cell>
        </row>
        <row r="667">
          <cell r="AC667" t="str">
            <v>BABY BEE</v>
          </cell>
          <cell r="AD667" t="str">
            <v>B169</v>
          </cell>
        </row>
        <row r="668">
          <cell r="AC668" t="str">
            <v>BABY C</v>
          </cell>
          <cell r="AD668" t="str">
            <v>B170</v>
          </cell>
        </row>
        <row r="669">
          <cell r="AC669" t="str">
            <v>BABY CARS</v>
          </cell>
          <cell r="AD669" t="str">
            <v>B171</v>
          </cell>
        </row>
        <row r="670">
          <cell r="AC670" t="str">
            <v>BABY FLYERS</v>
          </cell>
          <cell r="AD670" t="str">
            <v>B172</v>
          </cell>
        </row>
        <row r="671">
          <cell r="AC671" t="str">
            <v>BABY TOUCH</v>
          </cell>
          <cell r="AD671" t="str">
            <v>B173</v>
          </cell>
        </row>
        <row r="672">
          <cell r="AC672" t="str">
            <v>BARBIE BABY</v>
          </cell>
          <cell r="AD672" t="str">
            <v>B174</v>
          </cell>
        </row>
        <row r="673">
          <cell r="AC673" t="str">
            <v>BE-BE</v>
          </cell>
          <cell r="AD673" t="str">
            <v>B175</v>
          </cell>
        </row>
        <row r="674">
          <cell r="AC674" t="str">
            <v>BEBE CRECE</v>
          </cell>
          <cell r="AD674" t="str">
            <v>B176</v>
          </cell>
        </row>
        <row r="675">
          <cell r="AC675" t="str">
            <v>BEECH NUT</v>
          </cell>
          <cell r="AD675" t="str">
            <v>B177</v>
          </cell>
        </row>
        <row r="676">
          <cell r="AC676" t="str">
            <v>BRIO</v>
          </cell>
          <cell r="AD676" t="str">
            <v>B178</v>
          </cell>
        </row>
        <row r="677">
          <cell r="AC677" t="str">
            <v>BABY CARE</v>
          </cell>
          <cell r="AD677" t="str">
            <v>B179</v>
          </cell>
        </row>
        <row r="678">
          <cell r="AC678" t="str">
            <v>BACHATA</v>
          </cell>
          <cell r="AD678" t="str">
            <v>B180</v>
          </cell>
        </row>
        <row r="679">
          <cell r="AC679" t="str">
            <v>BAD BOY</v>
          </cell>
          <cell r="AD679" t="str">
            <v>B181</v>
          </cell>
        </row>
        <row r="680">
          <cell r="AC680" t="str">
            <v>BARCELONA</v>
          </cell>
          <cell r="AD680" t="str">
            <v>B182</v>
          </cell>
        </row>
        <row r="681">
          <cell r="AC681" t="str">
            <v>BAROCCO</v>
          </cell>
          <cell r="AD681" t="str">
            <v>B183</v>
          </cell>
        </row>
        <row r="682">
          <cell r="AC682" t="str">
            <v>BAS</v>
          </cell>
          <cell r="AD682" t="str">
            <v>B184</v>
          </cell>
        </row>
        <row r="683">
          <cell r="AC683" t="str">
            <v>BASE</v>
          </cell>
          <cell r="AD683" t="str">
            <v>B185</v>
          </cell>
        </row>
        <row r="684">
          <cell r="AC684" t="str">
            <v>BATA</v>
          </cell>
          <cell r="AD684" t="str">
            <v>B186</v>
          </cell>
        </row>
        <row r="685">
          <cell r="AC685" t="str">
            <v>BE COOL</v>
          </cell>
          <cell r="AD685" t="str">
            <v>B187</v>
          </cell>
        </row>
        <row r="686">
          <cell r="AC686" t="str">
            <v>BEACH WAY</v>
          </cell>
          <cell r="AD686" t="str">
            <v>B188</v>
          </cell>
        </row>
        <row r="687">
          <cell r="AC687" t="str">
            <v>BELLA AMELLE</v>
          </cell>
          <cell r="AD687" t="str">
            <v>B189</v>
          </cell>
        </row>
        <row r="688">
          <cell r="AC688" t="str">
            <v>BELLA MARIE</v>
          </cell>
          <cell r="AD688" t="str">
            <v>B190</v>
          </cell>
        </row>
        <row r="689">
          <cell r="AC689" t="str">
            <v>BELLISIMA</v>
          </cell>
          <cell r="AD689" t="str">
            <v>B191</v>
          </cell>
        </row>
        <row r="690">
          <cell r="AC690" t="str">
            <v>BENELI</v>
          </cell>
          <cell r="AD690" t="str">
            <v>B192</v>
          </cell>
        </row>
        <row r="691">
          <cell r="AC691" t="str">
            <v>BERTINNI</v>
          </cell>
          <cell r="AD691" t="str">
            <v>B193</v>
          </cell>
        </row>
        <row r="692">
          <cell r="AC692" t="str">
            <v>BIJOUX</v>
          </cell>
          <cell r="AD692" t="str">
            <v>B194</v>
          </cell>
        </row>
        <row r="693">
          <cell r="AC693" t="str">
            <v>BL</v>
          </cell>
          <cell r="AD693" t="str">
            <v>B195</v>
          </cell>
        </row>
        <row r="694">
          <cell r="AC694" t="str">
            <v>BLINK</v>
          </cell>
          <cell r="AD694" t="str">
            <v>B196</v>
          </cell>
        </row>
        <row r="695">
          <cell r="AC695" t="str">
            <v>BOJOS</v>
          </cell>
          <cell r="AD695" t="str">
            <v>B197</v>
          </cell>
        </row>
        <row r="696">
          <cell r="AC696" t="str">
            <v>BRASIL</v>
          </cell>
          <cell r="AD696" t="str">
            <v>B198</v>
          </cell>
        </row>
        <row r="697">
          <cell r="AC697" t="str">
            <v>BRASIL 40</v>
          </cell>
          <cell r="AD697" t="str">
            <v>B199</v>
          </cell>
        </row>
        <row r="698">
          <cell r="AC698" t="str">
            <v>BRATZ</v>
          </cell>
          <cell r="AD698" t="str">
            <v>B200</v>
          </cell>
        </row>
        <row r="699">
          <cell r="AC699" t="str">
            <v>BRECKELLES</v>
          </cell>
          <cell r="AD699" t="str">
            <v>B201</v>
          </cell>
        </row>
        <row r="700">
          <cell r="AC700" t="str">
            <v>BRITTS</v>
          </cell>
          <cell r="AD700" t="str">
            <v>B202</v>
          </cell>
        </row>
        <row r="701">
          <cell r="AC701" t="str">
            <v>BUNGY</v>
          </cell>
          <cell r="AD701" t="str">
            <v>B203</v>
          </cell>
        </row>
        <row r="702">
          <cell r="AC702" t="str">
            <v>BABY BOXER</v>
          </cell>
          <cell r="AD702" t="str">
            <v>B204</v>
          </cell>
        </row>
        <row r="703">
          <cell r="AC703" t="str">
            <v>BABY COLOR</v>
          </cell>
          <cell r="AD703" t="str">
            <v>B205</v>
          </cell>
        </row>
        <row r="704">
          <cell r="AC704" t="str">
            <v>BABY FUN</v>
          </cell>
          <cell r="AD704" t="str">
            <v>B206</v>
          </cell>
        </row>
        <row r="705">
          <cell r="AC705" t="str">
            <v>BABY SWIM</v>
          </cell>
          <cell r="AD705" t="str">
            <v>B207</v>
          </cell>
        </row>
        <row r="706">
          <cell r="AC706" t="str">
            <v>BAICO</v>
          </cell>
          <cell r="AD706" t="str">
            <v>B208</v>
          </cell>
        </row>
        <row r="707">
          <cell r="AC707" t="str">
            <v>BARDAHL</v>
          </cell>
          <cell r="AD707" t="str">
            <v>B209</v>
          </cell>
        </row>
        <row r="708">
          <cell r="AC708" t="str">
            <v>BELCO</v>
          </cell>
          <cell r="AD708" t="str">
            <v>B210</v>
          </cell>
        </row>
        <row r="709">
          <cell r="AC709" t="str">
            <v>BELLOTA</v>
          </cell>
          <cell r="AD709" t="str">
            <v>B211</v>
          </cell>
        </row>
        <row r="710">
          <cell r="AC710" t="str">
            <v>BELLTECH</v>
          </cell>
          <cell r="AD710" t="str">
            <v>B212</v>
          </cell>
        </row>
        <row r="711">
          <cell r="AC711" t="str">
            <v>BEST GARDEN</v>
          </cell>
          <cell r="AD711" t="str">
            <v>B213</v>
          </cell>
        </row>
        <row r="712">
          <cell r="AC712" t="str">
            <v>BESTWAY</v>
          </cell>
          <cell r="AD712" t="str">
            <v>B214</v>
          </cell>
        </row>
        <row r="713">
          <cell r="AC713" t="str">
            <v>BIO</v>
          </cell>
          <cell r="AD713" t="str">
            <v>B215</v>
          </cell>
        </row>
        <row r="714">
          <cell r="AC714" t="str">
            <v>BITICINO</v>
          </cell>
          <cell r="AD714" t="str">
            <v>B216</v>
          </cell>
        </row>
        <row r="715">
          <cell r="AC715" t="str">
            <v>BIZOL</v>
          </cell>
          <cell r="AD715" t="str">
            <v>B217</v>
          </cell>
        </row>
        <row r="716">
          <cell r="AC716" t="str">
            <v>BLUEWAVE</v>
          </cell>
          <cell r="AD716" t="str">
            <v>B218</v>
          </cell>
        </row>
        <row r="717">
          <cell r="AC717" t="str">
            <v>BOCCHERINI</v>
          </cell>
          <cell r="AD717" t="str">
            <v>B219</v>
          </cell>
        </row>
        <row r="718">
          <cell r="AC718" t="str">
            <v>BORDES</v>
          </cell>
          <cell r="AD718" t="str">
            <v>B220</v>
          </cell>
        </row>
        <row r="719">
          <cell r="AC719" t="str">
            <v>BOSCH</v>
          </cell>
          <cell r="AD719" t="str">
            <v>B221</v>
          </cell>
        </row>
        <row r="720">
          <cell r="AC720" t="str">
            <v>BRADY</v>
          </cell>
          <cell r="AD720" t="str">
            <v>B222</v>
          </cell>
        </row>
        <row r="721">
          <cell r="AC721" t="str">
            <v>BRIGHTLY</v>
          </cell>
          <cell r="AD721" t="str">
            <v>B223</v>
          </cell>
        </row>
        <row r="722">
          <cell r="AC722" t="str">
            <v>BRINK</v>
          </cell>
          <cell r="AD722" t="str">
            <v>B224</v>
          </cell>
        </row>
        <row r="723">
          <cell r="AC723" t="str">
            <v>BRUFER</v>
          </cell>
          <cell r="AD723" t="str">
            <v>B225</v>
          </cell>
        </row>
        <row r="724">
          <cell r="AC724" t="str">
            <v>BS-LIGHTING</v>
          </cell>
          <cell r="AD724" t="str">
            <v>B226</v>
          </cell>
        </row>
        <row r="725">
          <cell r="AC725" t="str">
            <v>BTICINO</v>
          </cell>
          <cell r="AD725" t="str">
            <v>B227</v>
          </cell>
        </row>
        <row r="726">
          <cell r="AC726" t="str">
            <v>BIOALGA</v>
          </cell>
          <cell r="AD726" t="str">
            <v>B228</v>
          </cell>
        </row>
        <row r="727">
          <cell r="AC727" t="str">
            <v>BIOLEO</v>
          </cell>
          <cell r="AD727" t="str">
            <v>B229</v>
          </cell>
        </row>
        <row r="728">
          <cell r="AC728" t="str">
            <v>BYLY</v>
          </cell>
          <cell r="AD728" t="str">
            <v>B230</v>
          </cell>
        </row>
        <row r="729">
          <cell r="AC729" t="str">
            <v>BABY T</v>
          </cell>
          <cell r="AD729" t="str">
            <v>B231</v>
          </cell>
        </row>
        <row r="730">
          <cell r="AC730" t="str">
            <v>BLACK &amp; DECKER</v>
          </cell>
          <cell r="AD730" t="str">
            <v>B232</v>
          </cell>
        </row>
        <row r="731">
          <cell r="AC731" t="str">
            <v>BASH</v>
          </cell>
          <cell r="AD731" t="str">
            <v>B233</v>
          </cell>
        </row>
        <row r="732">
          <cell r="AC732" t="str">
            <v>BLACK MAGIC</v>
          </cell>
          <cell r="AD732" t="str">
            <v>B234</v>
          </cell>
        </row>
        <row r="733">
          <cell r="AC733" t="str">
            <v>BLUE CORAL</v>
          </cell>
          <cell r="AD733" t="str">
            <v>B235</v>
          </cell>
        </row>
        <row r="734">
          <cell r="AC734" t="str">
            <v>BONDTECH</v>
          </cell>
          <cell r="AD734" t="str">
            <v>B236</v>
          </cell>
        </row>
        <row r="735">
          <cell r="AC735" t="str">
            <v>BEAUTYTECH</v>
          </cell>
          <cell r="AD735" t="str">
            <v>B237</v>
          </cell>
        </row>
        <row r="736">
          <cell r="AC736" t="str">
            <v>BERNZOMATIC</v>
          </cell>
          <cell r="AD736" t="str">
            <v>B238</v>
          </cell>
        </row>
        <row r="737">
          <cell r="AC737" t="str">
            <v>BLESSY</v>
          </cell>
          <cell r="AD737" t="str">
            <v>B239</v>
          </cell>
        </row>
        <row r="738">
          <cell r="AC738" t="str">
            <v>BROAN</v>
          </cell>
          <cell r="AD738" t="str">
            <v>B240</v>
          </cell>
        </row>
        <row r="739">
          <cell r="AC739" t="str">
            <v>BURNER</v>
          </cell>
          <cell r="AD739" t="str">
            <v>B241</v>
          </cell>
        </row>
        <row r="740">
          <cell r="AC740" t="str">
            <v>BAN</v>
          </cell>
          <cell r="AD740" t="str">
            <v>B242</v>
          </cell>
        </row>
        <row r="741">
          <cell r="AC741" t="str">
            <v>BABY KAI</v>
          </cell>
          <cell r="AD741" t="str">
            <v>B243</v>
          </cell>
        </row>
        <row r="742">
          <cell r="AC742" t="str">
            <v>BALSAMIN</v>
          </cell>
          <cell r="AD742" t="str">
            <v>B244</v>
          </cell>
        </row>
        <row r="743">
          <cell r="AC743" t="str">
            <v>BAMBINO</v>
          </cell>
          <cell r="AD743" t="str">
            <v>B245</v>
          </cell>
        </row>
        <row r="744">
          <cell r="AC744" t="str">
            <v>BANANA BOAT</v>
          </cell>
          <cell r="AD744" t="str">
            <v>B246</v>
          </cell>
        </row>
        <row r="745">
          <cell r="AC745" t="str">
            <v>BEPANTHENE</v>
          </cell>
          <cell r="AD745" t="str">
            <v>B247</v>
          </cell>
        </row>
        <row r="746">
          <cell r="AC746" t="str">
            <v>BAGMAX</v>
          </cell>
          <cell r="AD746" t="str">
            <v>B248</v>
          </cell>
        </row>
        <row r="747">
          <cell r="AC747" t="str">
            <v>BARNY</v>
          </cell>
          <cell r="AD747" t="str">
            <v>B249</v>
          </cell>
        </row>
        <row r="748">
          <cell r="AC748" t="str">
            <v>BEACH BAGS</v>
          </cell>
          <cell r="AD748" t="str">
            <v>B250</v>
          </cell>
        </row>
        <row r="749">
          <cell r="AC749" t="str">
            <v>BIJOUX TERNER</v>
          </cell>
          <cell r="AD749" t="str">
            <v>B251</v>
          </cell>
        </row>
        <row r="750">
          <cell r="AC750" t="str">
            <v>BILLET TREND</v>
          </cell>
          <cell r="AD750" t="str">
            <v>B252</v>
          </cell>
        </row>
        <row r="751">
          <cell r="AC751" t="str">
            <v>BISUTE</v>
          </cell>
          <cell r="AD751" t="str">
            <v>B253</v>
          </cell>
        </row>
        <row r="752">
          <cell r="AC752" t="str">
            <v>BON BLUES</v>
          </cell>
          <cell r="AD752" t="str">
            <v>B254</v>
          </cell>
        </row>
        <row r="753">
          <cell r="AC753" t="str">
            <v>BOYS</v>
          </cell>
          <cell r="AD753" t="str">
            <v>B255</v>
          </cell>
        </row>
        <row r="754">
          <cell r="AC754" t="str">
            <v>BOE</v>
          </cell>
          <cell r="AD754" t="str">
            <v>B256</v>
          </cell>
        </row>
        <row r="755">
          <cell r="AC755" t="str">
            <v>BORASOL</v>
          </cell>
          <cell r="AD755" t="str">
            <v>B257</v>
          </cell>
        </row>
        <row r="756">
          <cell r="AC756" t="str">
            <v>BRAVA</v>
          </cell>
          <cell r="AD756" t="str">
            <v>B258</v>
          </cell>
        </row>
        <row r="757">
          <cell r="AC757" t="str">
            <v>BRILLO</v>
          </cell>
          <cell r="AD757" t="str">
            <v>B259</v>
          </cell>
        </row>
        <row r="758">
          <cell r="AC758" t="str">
            <v>BABY GAL</v>
          </cell>
          <cell r="AD758" t="str">
            <v>B260</v>
          </cell>
        </row>
        <row r="759">
          <cell r="AC759" t="str">
            <v>BATISTE</v>
          </cell>
          <cell r="AD759" t="str">
            <v>B261</v>
          </cell>
        </row>
        <row r="760">
          <cell r="AC760" t="str">
            <v>BIO COMPLEX</v>
          </cell>
          <cell r="AD760" t="str">
            <v>B262</v>
          </cell>
        </row>
        <row r="761">
          <cell r="AC761" t="str">
            <v>BRIGHT STARTS</v>
          </cell>
          <cell r="AD761" t="str">
            <v>B263</v>
          </cell>
        </row>
        <row r="762">
          <cell r="AC762" t="str">
            <v>BABY ANGEL</v>
          </cell>
          <cell r="AD762" t="str">
            <v>B264</v>
          </cell>
        </row>
        <row r="763">
          <cell r="AC763" t="str">
            <v>BATH BODY W</v>
          </cell>
          <cell r="AD763" t="str">
            <v>B265</v>
          </cell>
        </row>
        <row r="764">
          <cell r="AC764" t="str">
            <v>BIO-OIL</v>
          </cell>
          <cell r="AD764" t="str">
            <v>B266</v>
          </cell>
        </row>
        <row r="765">
          <cell r="AC765" t="str">
            <v>BIORE</v>
          </cell>
          <cell r="AD765" t="str">
            <v>B267</v>
          </cell>
        </row>
        <row r="766">
          <cell r="AC766" t="str">
            <v>BATH BLISS</v>
          </cell>
          <cell r="AD766" t="str">
            <v>B268</v>
          </cell>
        </row>
        <row r="767">
          <cell r="AC767" t="str">
            <v>BETTER HOME</v>
          </cell>
          <cell r="AD767" t="str">
            <v>B269</v>
          </cell>
        </row>
        <row r="768">
          <cell r="AC768" t="str">
            <v>BATH &amp; BEAUTY</v>
          </cell>
          <cell r="AD768" t="str">
            <v>B270</v>
          </cell>
        </row>
        <row r="769">
          <cell r="AC769" t="str">
            <v>BODY RHYTHM</v>
          </cell>
          <cell r="AD769" t="str">
            <v>B272</v>
          </cell>
        </row>
        <row r="770">
          <cell r="AC770" t="str">
            <v>BONANZA</v>
          </cell>
          <cell r="AD770" t="str">
            <v>B273</v>
          </cell>
        </row>
        <row r="771">
          <cell r="AC771" t="str">
            <v>BUTTERFLY</v>
          </cell>
          <cell r="AD771" t="str">
            <v>B274</v>
          </cell>
        </row>
        <row r="772">
          <cell r="AC772" t="str">
            <v>BBAGRA</v>
          </cell>
          <cell r="AD772" t="str">
            <v>B275</v>
          </cell>
        </row>
        <row r="773">
          <cell r="AC773" t="str">
            <v>BANTEX</v>
          </cell>
          <cell r="AD773" t="str">
            <v>B276</v>
          </cell>
        </row>
        <row r="774">
          <cell r="AC774" t="str">
            <v>BABY KINGDOM</v>
          </cell>
          <cell r="AD774" t="str">
            <v>B277</v>
          </cell>
        </row>
        <row r="775">
          <cell r="AC775" t="str">
            <v>BRANCH</v>
          </cell>
          <cell r="AD775" t="str">
            <v>B278</v>
          </cell>
        </row>
        <row r="776">
          <cell r="AC776" t="str">
            <v>BODY CENTRAL</v>
          </cell>
          <cell r="AD776" t="str">
            <v>B279</v>
          </cell>
        </row>
        <row r="777">
          <cell r="AC777" t="str">
            <v>BS</v>
          </cell>
          <cell r="AD777" t="str">
            <v>B280</v>
          </cell>
        </row>
        <row r="778">
          <cell r="AC778" t="str">
            <v>BEST FREINDS</v>
          </cell>
          <cell r="AD778" t="str">
            <v>B281</v>
          </cell>
        </row>
        <row r="779">
          <cell r="AC779" t="str">
            <v>BHPC</v>
          </cell>
          <cell r="AD779" t="str">
            <v>B282</v>
          </cell>
        </row>
        <row r="780">
          <cell r="AC780" t="str">
            <v>BE JEWEL</v>
          </cell>
          <cell r="AD780" t="str">
            <v>B283</v>
          </cell>
        </row>
        <row r="781">
          <cell r="AC781" t="str">
            <v>B COLLECTION</v>
          </cell>
          <cell r="AD781" t="str">
            <v>B284</v>
          </cell>
        </row>
        <row r="782">
          <cell r="AC782" t="str">
            <v>BELLA</v>
          </cell>
          <cell r="AD782" t="str">
            <v>B285</v>
          </cell>
        </row>
        <row r="783">
          <cell r="AC783" t="str">
            <v>BENECOL</v>
          </cell>
          <cell r="AD783" t="str">
            <v>B286</v>
          </cell>
        </row>
        <row r="784">
          <cell r="AC784" t="str">
            <v>BLUE BONNET</v>
          </cell>
          <cell r="AD784" t="str">
            <v>B287</v>
          </cell>
        </row>
        <row r="785">
          <cell r="AC785" t="str">
            <v>BOLTHOUSE</v>
          </cell>
          <cell r="AD785" t="str">
            <v>B288</v>
          </cell>
        </row>
        <row r="786">
          <cell r="AC786" t="str">
            <v>BLACKBERRY</v>
          </cell>
          <cell r="AD786" t="str">
            <v>B289</v>
          </cell>
        </row>
        <row r="787">
          <cell r="AC787" t="str">
            <v>BAGEL</v>
          </cell>
          <cell r="AD787" t="str">
            <v>B290</v>
          </cell>
        </row>
        <row r="788">
          <cell r="AC788" t="str">
            <v>BANZAI</v>
          </cell>
          <cell r="AD788" t="str">
            <v>B291</v>
          </cell>
        </row>
        <row r="789">
          <cell r="AC789" t="str">
            <v>BASKIN ROBBINS</v>
          </cell>
          <cell r="AD789" t="str">
            <v>B292</v>
          </cell>
        </row>
        <row r="790">
          <cell r="AC790" t="str">
            <v>BEN&amp;JERRY</v>
          </cell>
          <cell r="AD790" t="str">
            <v>B293</v>
          </cell>
        </row>
        <row r="791">
          <cell r="AC791" t="str">
            <v>BIRD EYE</v>
          </cell>
          <cell r="AD791" t="str">
            <v>B294</v>
          </cell>
        </row>
        <row r="792">
          <cell r="AC792" t="str">
            <v>BLUE BUNNY</v>
          </cell>
          <cell r="AD792" t="str">
            <v>B295</v>
          </cell>
        </row>
        <row r="793">
          <cell r="AC793" t="str">
            <v>BREAKSTONES</v>
          </cell>
          <cell r="AD793" t="str">
            <v>B296</v>
          </cell>
        </row>
        <row r="794">
          <cell r="AC794" t="str">
            <v>BENQ</v>
          </cell>
          <cell r="AD794" t="str">
            <v>B297</v>
          </cell>
        </row>
        <row r="795">
          <cell r="AC795" t="str">
            <v>BONBONNIERE</v>
          </cell>
          <cell r="AD795" t="str">
            <v>B298</v>
          </cell>
        </row>
        <row r="796">
          <cell r="AC796" t="str">
            <v>BARS</v>
          </cell>
          <cell r="AD796" t="str">
            <v>B299</v>
          </cell>
        </row>
        <row r="797">
          <cell r="AC797" t="str">
            <v>BELGIOIOSO</v>
          </cell>
          <cell r="AD797" t="str">
            <v>B300</v>
          </cell>
        </row>
        <row r="798">
          <cell r="AC798" t="str">
            <v>BONAO</v>
          </cell>
          <cell r="AD798" t="str">
            <v>B301</v>
          </cell>
        </row>
        <row r="799">
          <cell r="AC799" t="str">
            <v>BONGARDS</v>
          </cell>
          <cell r="AD799" t="str">
            <v>B302</v>
          </cell>
        </row>
        <row r="800">
          <cell r="AC800" t="str">
            <v>BUITONI</v>
          </cell>
          <cell r="AD800" t="str">
            <v>B303</v>
          </cell>
        </row>
        <row r="801">
          <cell r="AC801" t="str">
            <v>BEAUTY TREATS</v>
          </cell>
          <cell r="AD801" t="str">
            <v>B304</v>
          </cell>
        </row>
        <row r="802">
          <cell r="AC802" t="str">
            <v>BESI</v>
          </cell>
          <cell r="AD802" t="str">
            <v>B305</v>
          </cell>
        </row>
        <row r="803">
          <cell r="AC803" t="str">
            <v>BR</v>
          </cell>
          <cell r="AD803" t="str">
            <v>B306</v>
          </cell>
        </row>
        <row r="804">
          <cell r="AC804" t="str">
            <v>BROADWAY</v>
          </cell>
          <cell r="AD804" t="str">
            <v>B307</v>
          </cell>
        </row>
        <row r="805">
          <cell r="AC805" t="str">
            <v>BENETTON</v>
          </cell>
          <cell r="AD805" t="str">
            <v>B308</v>
          </cell>
        </row>
        <row r="806">
          <cell r="AC806" t="str">
            <v>BLACK XS</v>
          </cell>
          <cell r="AD806" t="str">
            <v>B309</v>
          </cell>
        </row>
        <row r="807">
          <cell r="AC807" t="str">
            <v>BLESCO</v>
          </cell>
          <cell r="AD807" t="str">
            <v>B310</v>
          </cell>
        </row>
        <row r="808">
          <cell r="AC808" t="str">
            <v>BOBBY</v>
          </cell>
          <cell r="AD808" t="str">
            <v>B311</v>
          </cell>
        </row>
        <row r="809">
          <cell r="AC809" t="str">
            <v>BOD MAN</v>
          </cell>
          <cell r="AD809" t="str">
            <v>B312</v>
          </cell>
        </row>
        <row r="810">
          <cell r="AC810" t="str">
            <v>BODY FANTASIES</v>
          </cell>
          <cell r="AD810" t="str">
            <v>B313</v>
          </cell>
        </row>
        <row r="811">
          <cell r="AC811" t="str">
            <v>BRITNEY SPEARS</v>
          </cell>
          <cell r="AD811" t="str">
            <v>B314</v>
          </cell>
        </row>
        <row r="812">
          <cell r="AC812" t="str">
            <v>BRUT</v>
          </cell>
          <cell r="AD812" t="str">
            <v>B315</v>
          </cell>
        </row>
        <row r="813">
          <cell r="AC813" t="str">
            <v>BULGARI</v>
          </cell>
          <cell r="AD813" t="str">
            <v>B316</v>
          </cell>
        </row>
        <row r="814">
          <cell r="AC814" t="str">
            <v>BANDAI</v>
          </cell>
          <cell r="AD814" t="str">
            <v>B317</v>
          </cell>
        </row>
        <row r="815">
          <cell r="AC815" t="str">
            <v>BROTHER</v>
          </cell>
          <cell r="AD815" t="str">
            <v>B318</v>
          </cell>
        </row>
        <row r="816">
          <cell r="AC816" t="str">
            <v>BAGLEY</v>
          </cell>
          <cell r="AD816" t="str">
            <v>B319</v>
          </cell>
        </row>
        <row r="817">
          <cell r="AC817" t="str">
            <v>BAKERS</v>
          </cell>
          <cell r="AD817" t="str">
            <v>B320</v>
          </cell>
        </row>
        <row r="818">
          <cell r="AC818" t="str">
            <v>BALDOM</v>
          </cell>
          <cell r="AD818" t="str">
            <v>B321</v>
          </cell>
        </row>
        <row r="819">
          <cell r="AC819" t="str">
            <v>BARNEY BUTTER</v>
          </cell>
          <cell r="AD819" t="str">
            <v>B322</v>
          </cell>
        </row>
        <row r="820">
          <cell r="AC820" t="str">
            <v>BARON</v>
          </cell>
          <cell r="AD820" t="str">
            <v>B323</v>
          </cell>
        </row>
        <row r="821">
          <cell r="AC821" t="str">
            <v>BAULI</v>
          </cell>
          <cell r="AD821" t="str">
            <v>B324</v>
          </cell>
        </row>
        <row r="822">
          <cell r="AC822" t="str">
            <v>BELLA ANA</v>
          </cell>
          <cell r="AD822" t="str">
            <v>B325</v>
          </cell>
        </row>
        <row r="823">
          <cell r="AC823" t="str">
            <v>BEMARKA</v>
          </cell>
          <cell r="AD823" t="str">
            <v>B326</v>
          </cell>
        </row>
        <row r="824">
          <cell r="AC824" t="str">
            <v>BEST CHOICE</v>
          </cell>
          <cell r="AD824" t="str">
            <v>B327</v>
          </cell>
        </row>
        <row r="825">
          <cell r="AC825" t="str">
            <v>BETTER OATS</v>
          </cell>
          <cell r="AD825" t="str">
            <v>B328</v>
          </cell>
        </row>
        <row r="826">
          <cell r="AC826" t="str">
            <v>BICENTURY</v>
          </cell>
          <cell r="AD826" t="str">
            <v>B329</v>
          </cell>
        </row>
        <row r="827">
          <cell r="AC827" t="str">
            <v>BIZQUICK</v>
          </cell>
          <cell r="AD827" t="str">
            <v>B330</v>
          </cell>
        </row>
        <row r="828">
          <cell r="AC828" t="str">
            <v>BLANQUITA</v>
          </cell>
          <cell r="AD828" t="str">
            <v>B331</v>
          </cell>
        </row>
        <row r="829">
          <cell r="AC829" t="str">
            <v>BLOOMFIELD</v>
          </cell>
          <cell r="AD829" t="str">
            <v>B332</v>
          </cell>
        </row>
        <row r="830">
          <cell r="AC830" t="str">
            <v>BLUE RIBBON</v>
          </cell>
          <cell r="AD830" t="str">
            <v>B333</v>
          </cell>
        </row>
        <row r="831">
          <cell r="AC831" t="str">
            <v>BN</v>
          </cell>
          <cell r="AD831" t="str">
            <v>B334</v>
          </cell>
        </row>
        <row r="832">
          <cell r="AC832" t="str">
            <v>BON BON BOOM</v>
          </cell>
          <cell r="AD832" t="str">
            <v>B335</v>
          </cell>
        </row>
        <row r="833">
          <cell r="AC833" t="str">
            <v>BONNE MAMAN</v>
          </cell>
          <cell r="AD833" t="str">
            <v>B336</v>
          </cell>
        </row>
        <row r="834">
          <cell r="AC834" t="str">
            <v>BRACHS</v>
          </cell>
          <cell r="AD834" t="str">
            <v>B337</v>
          </cell>
        </row>
        <row r="835">
          <cell r="AC835" t="str">
            <v>BRASWELL</v>
          </cell>
          <cell r="AD835" t="str">
            <v>B338</v>
          </cell>
        </row>
        <row r="836">
          <cell r="AC836" t="str">
            <v>BROOKSIDE</v>
          </cell>
          <cell r="AD836" t="str">
            <v>B339</v>
          </cell>
        </row>
        <row r="837">
          <cell r="AC837" t="str">
            <v>BUBBALOO</v>
          </cell>
          <cell r="AD837" t="str">
            <v>B340</v>
          </cell>
        </row>
        <row r="838">
          <cell r="AC838" t="str">
            <v>BRAGG</v>
          </cell>
          <cell r="AD838" t="str">
            <v>B341</v>
          </cell>
        </row>
        <row r="839">
          <cell r="AC839" t="str">
            <v>BIBRANTE</v>
          </cell>
          <cell r="AD839" t="str">
            <v>B342</v>
          </cell>
        </row>
        <row r="840">
          <cell r="AC840" t="str">
            <v>BUFFONE</v>
          </cell>
          <cell r="AD840" t="str">
            <v>B343</v>
          </cell>
        </row>
        <row r="841">
          <cell r="AC841" t="str">
            <v>BD&amp;A</v>
          </cell>
          <cell r="AD841" t="str">
            <v>B344</v>
          </cell>
        </row>
        <row r="842">
          <cell r="AC842" t="str">
            <v>BETHESDA</v>
          </cell>
          <cell r="AD842" t="str">
            <v>B345</v>
          </cell>
        </row>
        <row r="843">
          <cell r="AC843" t="str">
            <v>BARONIL</v>
          </cell>
          <cell r="AD843" t="str">
            <v>B346</v>
          </cell>
        </row>
        <row r="844">
          <cell r="AC844" t="str">
            <v>BLACK BOLO</v>
          </cell>
          <cell r="AD844" t="str">
            <v>B347</v>
          </cell>
        </row>
        <row r="845">
          <cell r="AC845" t="str">
            <v>BROSKE &amp; SOHNNE</v>
          </cell>
          <cell r="AD845" t="str">
            <v>B348</v>
          </cell>
        </row>
        <row r="846">
          <cell r="AC846" t="str">
            <v>BURUKA</v>
          </cell>
          <cell r="AD846" t="str">
            <v>B349</v>
          </cell>
        </row>
        <row r="847">
          <cell r="AC847" t="str">
            <v>BALLETRI</v>
          </cell>
          <cell r="AD847" t="str">
            <v>B350</v>
          </cell>
        </row>
        <row r="848">
          <cell r="AC848" t="str">
            <v>BOUCHERON</v>
          </cell>
          <cell r="AD848" t="str">
            <v>B351</v>
          </cell>
        </row>
        <row r="849">
          <cell r="AC849" t="str">
            <v>BIB PITA</v>
          </cell>
          <cell r="AD849" t="str">
            <v>B352</v>
          </cell>
        </row>
        <row r="850">
          <cell r="AC850" t="str">
            <v>BESIJO</v>
          </cell>
          <cell r="AD850" t="str">
            <v>B353</v>
          </cell>
        </row>
        <row r="851">
          <cell r="AC851" t="str">
            <v>BIO SWISS</v>
          </cell>
          <cell r="AD851" t="str">
            <v>B354</v>
          </cell>
        </row>
        <row r="852">
          <cell r="AC852" t="str">
            <v>BODY SCULPTURE</v>
          </cell>
          <cell r="AD852" t="str">
            <v>B355</v>
          </cell>
        </row>
        <row r="853">
          <cell r="AC853" t="str">
            <v>BAKUGAN</v>
          </cell>
          <cell r="AD853" t="str">
            <v>B356</v>
          </cell>
        </row>
        <row r="854">
          <cell r="AC854" t="str">
            <v>BISCO PAN</v>
          </cell>
          <cell r="AD854" t="str">
            <v>B357</v>
          </cell>
        </row>
        <row r="855">
          <cell r="AC855" t="str">
            <v>BOLIN</v>
          </cell>
          <cell r="AD855" t="str">
            <v>B358</v>
          </cell>
        </row>
        <row r="856">
          <cell r="AC856" t="str">
            <v>BUENHORNO</v>
          </cell>
          <cell r="AD856" t="str">
            <v>B360</v>
          </cell>
        </row>
        <row r="857">
          <cell r="AC857" t="str">
            <v>BUREN</v>
          </cell>
          <cell r="AD857" t="str">
            <v>B361</v>
          </cell>
        </row>
        <row r="858">
          <cell r="AC858" t="str">
            <v>BANANA BLUE</v>
          </cell>
          <cell r="AD858" t="str">
            <v>B362</v>
          </cell>
        </row>
        <row r="859">
          <cell r="AC859" t="str">
            <v>BCX</v>
          </cell>
          <cell r="AD859" t="str">
            <v>B363</v>
          </cell>
        </row>
        <row r="860">
          <cell r="AC860" t="str">
            <v>BORGATA</v>
          </cell>
          <cell r="AD860" t="str">
            <v>B364</v>
          </cell>
        </row>
        <row r="861">
          <cell r="AC861" t="str">
            <v>BRITISH DENIM</v>
          </cell>
          <cell r="AD861" t="str">
            <v>B365</v>
          </cell>
        </row>
        <row r="862">
          <cell r="AC862" t="str">
            <v>BEAUTIFUL COLLECTION</v>
          </cell>
          <cell r="AD862" t="str">
            <v>B366</v>
          </cell>
        </row>
        <row r="863">
          <cell r="AC863" t="str">
            <v>BIGEN</v>
          </cell>
          <cell r="AD863" t="str">
            <v>B367</v>
          </cell>
        </row>
        <row r="864">
          <cell r="AC864" t="str">
            <v>BOEXON</v>
          </cell>
          <cell r="AD864" t="str">
            <v>B368</v>
          </cell>
        </row>
        <row r="865">
          <cell r="AC865" t="str">
            <v>BPT</v>
          </cell>
          <cell r="AD865" t="str">
            <v>B369</v>
          </cell>
        </row>
        <row r="866">
          <cell r="AC866" t="str">
            <v>BRIANNAS</v>
          </cell>
          <cell r="AD866" t="str">
            <v>B370</v>
          </cell>
        </row>
        <row r="867">
          <cell r="AC867" t="str">
            <v>BENEDICTA</v>
          </cell>
          <cell r="AD867" t="str">
            <v>B371</v>
          </cell>
        </row>
        <row r="868">
          <cell r="AC868" t="str">
            <v>BOLI</v>
          </cell>
          <cell r="AD868" t="str">
            <v>B372</v>
          </cell>
        </row>
        <row r="869">
          <cell r="AC869" t="str">
            <v>BY MONICA</v>
          </cell>
          <cell r="AD869" t="str">
            <v>B373</v>
          </cell>
        </row>
        <row r="870">
          <cell r="AC870" t="str">
            <v>BIG COLOR</v>
          </cell>
          <cell r="AD870" t="str">
            <v>B374</v>
          </cell>
        </row>
        <row r="871">
          <cell r="AC871" t="str">
            <v>BABY SPORT</v>
          </cell>
          <cell r="AD871" t="str">
            <v>B375</v>
          </cell>
        </row>
        <row r="872">
          <cell r="AC872" t="str">
            <v>BOVRIL</v>
          </cell>
          <cell r="AD872" t="str">
            <v>B376</v>
          </cell>
        </row>
        <row r="873">
          <cell r="AC873" t="str">
            <v>BX</v>
          </cell>
          <cell r="AD873" t="str">
            <v>B377</v>
          </cell>
        </row>
        <row r="874">
          <cell r="AC874" t="str">
            <v>BERTOLLI</v>
          </cell>
          <cell r="AD874" t="str">
            <v>B378</v>
          </cell>
        </row>
        <row r="875">
          <cell r="AC875" t="str">
            <v>BROOKSHIRES</v>
          </cell>
          <cell r="AD875" t="str">
            <v>B379</v>
          </cell>
        </row>
        <row r="876">
          <cell r="AC876" t="str">
            <v>BACTERODINE</v>
          </cell>
          <cell r="AD876" t="str">
            <v>B380</v>
          </cell>
        </row>
        <row r="877">
          <cell r="AC877" t="str">
            <v>BAY RUM</v>
          </cell>
          <cell r="AD877" t="str">
            <v>B381</v>
          </cell>
        </row>
        <row r="878">
          <cell r="AC878" t="str">
            <v>BAYER</v>
          </cell>
          <cell r="AD878" t="str">
            <v>B382</v>
          </cell>
        </row>
        <row r="879">
          <cell r="AC879" t="str">
            <v>BAYTALCID</v>
          </cell>
          <cell r="AD879" t="str">
            <v>B383</v>
          </cell>
        </row>
        <row r="880">
          <cell r="AC880" t="str">
            <v>BETAGRANULOS</v>
          </cell>
          <cell r="AD880" t="str">
            <v>B384</v>
          </cell>
        </row>
        <row r="881">
          <cell r="AC881" t="str">
            <v>BETAMIL</v>
          </cell>
          <cell r="AD881" t="str">
            <v>B385</v>
          </cell>
        </row>
        <row r="882">
          <cell r="AC882" t="str">
            <v>BIOVIT</v>
          </cell>
          <cell r="AD882" t="str">
            <v>B386</v>
          </cell>
        </row>
        <row r="883">
          <cell r="AC883" t="str">
            <v>BIRETRIX</v>
          </cell>
          <cell r="AD883" t="str">
            <v>B387</v>
          </cell>
        </row>
        <row r="884">
          <cell r="AC884" t="str">
            <v>BODYTONE</v>
          </cell>
          <cell r="AD884" t="str">
            <v>B388</v>
          </cell>
        </row>
        <row r="885">
          <cell r="AC885" t="str">
            <v>BOMBAZO</v>
          </cell>
          <cell r="AD885" t="str">
            <v>B389</v>
          </cell>
        </row>
        <row r="886">
          <cell r="AC886" t="str">
            <v>BONAVEN</v>
          </cell>
          <cell r="AD886" t="str">
            <v>B390</v>
          </cell>
        </row>
        <row r="887">
          <cell r="AC887" t="str">
            <v>BRONCOCHEM</v>
          </cell>
          <cell r="AD887" t="str">
            <v>B391</v>
          </cell>
        </row>
        <row r="888">
          <cell r="AC888" t="str">
            <v>BRONQUINA</v>
          </cell>
          <cell r="AD888" t="str">
            <v>B392</v>
          </cell>
        </row>
        <row r="889">
          <cell r="AC889" t="str">
            <v>BLANCODERMA</v>
          </cell>
          <cell r="AD889" t="str">
            <v>B393</v>
          </cell>
        </row>
        <row r="890">
          <cell r="AC890" t="str">
            <v>BARBARA</v>
          </cell>
          <cell r="AD890" t="str">
            <v>B394</v>
          </cell>
        </row>
        <row r="891">
          <cell r="AC891" t="str">
            <v>BED SUITE</v>
          </cell>
          <cell r="AD891" t="str">
            <v>B395</v>
          </cell>
        </row>
        <row r="892">
          <cell r="AC892" t="str">
            <v>BH</v>
          </cell>
          <cell r="AD892" t="str">
            <v>B396</v>
          </cell>
        </row>
        <row r="893">
          <cell r="AC893" t="str">
            <v>BIRDJAN</v>
          </cell>
          <cell r="AD893" t="str">
            <v>B397</v>
          </cell>
        </row>
        <row r="894">
          <cell r="AC894" t="str">
            <v>BOUTIQUE COLLECTION</v>
          </cell>
          <cell r="AD894" t="str">
            <v>B398</v>
          </cell>
        </row>
        <row r="895">
          <cell r="AC895" t="str">
            <v>BALSAMO</v>
          </cell>
          <cell r="AD895" t="str">
            <v>B399</v>
          </cell>
        </row>
        <row r="896">
          <cell r="AC896" t="str">
            <v>BABY ALIVE</v>
          </cell>
          <cell r="AD896" t="str">
            <v>B400</v>
          </cell>
        </row>
        <row r="897">
          <cell r="AC897" t="str">
            <v>BABYLAND</v>
          </cell>
          <cell r="AD897" t="str">
            <v>B401</v>
          </cell>
        </row>
        <row r="898">
          <cell r="AC898" t="str">
            <v>BARNEY</v>
          </cell>
          <cell r="AD898" t="str">
            <v>B402</v>
          </cell>
        </row>
        <row r="899">
          <cell r="AC899" t="str">
            <v>BATMAN</v>
          </cell>
          <cell r="AD899" t="str">
            <v>B403</v>
          </cell>
        </row>
        <row r="900">
          <cell r="AC900" t="str">
            <v>BATTLESHIP</v>
          </cell>
          <cell r="AD900" t="str">
            <v>B404</v>
          </cell>
        </row>
        <row r="901">
          <cell r="AC901" t="str">
            <v>BEADOS</v>
          </cell>
          <cell r="AD901" t="str">
            <v>B405</v>
          </cell>
        </row>
        <row r="902">
          <cell r="AC902" t="str">
            <v>BETTY LOVE</v>
          </cell>
          <cell r="AD902" t="str">
            <v>B406</v>
          </cell>
        </row>
        <row r="903">
          <cell r="AC903" t="str">
            <v>BEYBLADE</v>
          </cell>
          <cell r="AD903" t="str">
            <v>B407</v>
          </cell>
        </row>
        <row r="904">
          <cell r="AC904" t="str">
            <v>BMX</v>
          </cell>
          <cell r="AD904" t="str">
            <v>B408</v>
          </cell>
        </row>
        <row r="905">
          <cell r="AC905" t="str">
            <v>BOING GAMES</v>
          </cell>
          <cell r="AD905" t="str">
            <v>B409</v>
          </cell>
        </row>
        <row r="906">
          <cell r="AC906" t="str">
            <v>BOOMCO</v>
          </cell>
          <cell r="AD906" t="str">
            <v>B410</v>
          </cell>
        </row>
        <row r="907">
          <cell r="AC907" t="str">
            <v>BOP IT</v>
          </cell>
          <cell r="AD907" t="str">
            <v>B411</v>
          </cell>
        </row>
        <row r="908">
          <cell r="AC908" t="str">
            <v>BOUNCE OFF</v>
          </cell>
          <cell r="AD908" t="str">
            <v>B412</v>
          </cell>
        </row>
        <row r="909">
          <cell r="AC909" t="str">
            <v>BURGER MANIA</v>
          </cell>
          <cell r="AD909" t="str">
            <v>B413</v>
          </cell>
        </row>
        <row r="910">
          <cell r="AC910" t="str">
            <v>BOODY</v>
          </cell>
          <cell r="AD910" t="str">
            <v>B414</v>
          </cell>
        </row>
        <row r="911">
          <cell r="AC911" t="str">
            <v>BABY JOEY</v>
          </cell>
          <cell r="AD911" t="str">
            <v>B415</v>
          </cell>
        </row>
        <row r="912">
          <cell r="AC912" t="str">
            <v>BENLLAMINO</v>
          </cell>
          <cell r="AD912" t="str">
            <v>B416</v>
          </cell>
        </row>
        <row r="913">
          <cell r="AC913" t="str">
            <v>BRV</v>
          </cell>
          <cell r="AD913" t="str">
            <v>B417</v>
          </cell>
        </row>
        <row r="914">
          <cell r="AC914" t="str">
            <v>BATH</v>
          </cell>
          <cell r="AD914" t="str">
            <v>B418</v>
          </cell>
        </row>
        <row r="915">
          <cell r="AC915" t="str">
            <v>BACO</v>
          </cell>
          <cell r="AD915" t="str">
            <v>B419</v>
          </cell>
        </row>
        <row r="916">
          <cell r="AC916" t="str">
            <v>BAINBRIDGE</v>
          </cell>
          <cell r="AD916" t="str">
            <v>B420</v>
          </cell>
        </row>
        <row r="917">
          <cell r="AC917" t="str">
            <v>BAJOTERRA</v>
          </cell>
          <cell r="AD917" t="str">
            <v>B421</v>
          </cell>
        </row>
        <row r="918">
          <cell r="AC918" t="str">
            <v>BAM</v>
          </cell>
          <cell r="AD918" t="str">
            <v>B422</v>
          </cell>
        </row>
        <row r="919">
          <cell r="AC919" t="str">
            <v>BARRILITO</v>
          </cell>
          <cell r="AD919" t="str">
            <v>B423</v>
          </cell>
        </row>
        <row r="920">
          <cell r="AC920" t="str">
            <v>BATMAN</v>
          </cell>
          <cell r="AD920" t="str">
            <v>B424</v>
          </cell>
        </row>
        <row r="921">
          <cell r="AC921" t="str">
            <v>BEAUTONE</v>
          </cell>
          <cell r="AD921" t="str">
            <v>B425</v>
          </cell>
        </row>
        <row r="922">
          <cell r="AC922" t="str">
            <v>BEIFA</v>
          </cell>
          <cell r="AD922" t="str">
            <v>B426</v>
          </cell>
        </row>
        <row r="923">
          <cell r="AC923" t="str">
            <v>BEN 10</v>
          </cell>
          <cell r="AD923" t="str">
            <v>B427</v>
          </cell>
        </row>
        <row r="924">
          <cell r="AC924" t="str">
            <v>BENSIA</v>
          </cell>
          <cell r="AD924" t="str">
            <v>B428</v>
          </cell>
        </row>
        <row r="925">
          <cell r="AC925" t="str">
            <v>BEROL</v>
          </cell>
          <cell r="AD925" t="str">
            <v>B429</v>
          </cell>
        </row>
        <row r="926">
          <cell r="AC926" t="str">
            <v>BETTY BOOP</v>
          </cell>
          <cell r="AD926" t="str">
            <v>B430</v>
          </cell>
        </row>
        <row r="927">
          <cell r="AC927" t="str">
            <v>BOB ESPONJA</v>
          </cell>
          <cell r="AD927" t="str">
            <v>B431</v>
          </cell>
        </row>
        <row r="928">
          <cell r="AC928" t="str">
            <v>BRACHTEL</v>
          </cell>
          <cell r="AD928" t="str">
            <v>B432</v>
          </cell>
        </row>
        <row r="929">
          <cell r="AC929" t="str">
            <v>BUHO</v>
          </cell>
          <cell r="AD929" t="str">
            <v>B433</v>
          </cell>
        </row>
        <row r="930">
          <cell r="AC930" t="str">
            <v>BUSCANDO A DORY</v>
          </cell>
          <cell r="AD930" t="str">
            <v>B434</v>
          </cell>
        </row>
        <row r="931">
          <cell r="AC931" t="str">
            <v>BARRILETE</v>
          </cell>
          <cell r="AD931" t="str">
            <v>B435</v>
          </cell>
        </row>
        <row r="932">
          <cell r="AC932" t="str">
            <v>BALLANTINES</v>
          </cell>
          <cell r="AD932" t="str">
            <v>B436</v>
          </cell>
        </row>
        <row r="933">
          <cell r="AC933" t="str">
            <v>BAMBARY</v>
          </cell>
          <cell r="AD933" t="str">
            <v>B437</v>
          </cell>
        </row>
        <row r="934">
          <cell r="AC934" t="str">
            <v>BIANCHI</v>
          </cell>
          <cell r="AD934" t="str">
            <v>B438</v>
          </cell>
        </row>
        <row r="935">
          <cell r="AC935" t="str">
            <v>BEST GEAR</v>
          </cell>
          <cell r="AD935" t="str">
            <v>B439</v>
          </cell>
        </row>
        <row r="936">
          <cell r="AC936" t="str">
            <v>BOGOT</v>
          </cell>
          <cell r="AD936" t="str">
            <v>B440</v>
          </cell>
        </row>
        <row r="937">
          <cell r="AC937" t="str">
            <v>BERN</v>
          </cell>
          <cell r="AD937" t="str">
            <v>B441</v>
          </cell>
        </row>
        <row r="938">
          <cell r="AC938" t="str">
            <v>BELEM</v>
          </cell>
          <cell r="AD938" t="str">
            <v>B442</v>
          </cell>
        </row>
        <row r="939">
          <cell r="AC939" t="str">
            <v>BIO EVA</v>
          </cell>
          <cell r="AD939" t="str">
            <v>B443</v>
          </cell>
        </row>
        <row r="940">
          <cell r="AC940" t="str">
            <v>BLUE ACCESORIOS</v>
          </cell>
          <cell r="AD940" t="str">
            <v>B444</v>
          </cell>
        </row>
        <row r="941">
          <cell r="AC941" t="str">
            <v>BOGOT</v>
          </cell>
          <cell r="AD941" t="str">
            <v>B445</v>
          </cell>
        </row>
        <row r="942">
          <cell r="AC942" t="str">
            <v>BRIDGE</v>
          </cell>
          <cell r="AD942" t="str">
            <v>B446</v>
          </cell>
        </row>
        <row r="943">
          <cell r="AC943" t="str">
            <v>BILLBOARD</v>
          </cell>
          <cell r="AD943" t="str">
            <v>B447</v>
          </cell>
        </row>
        <row r="944">
          <cell r="AC944" t="str">
            <v>BOSALINA</v>
          </cell>
          <cell r="AD944" t="str">
            <v>B448</v>
          </cell>
        </row>
        <row r="945">
          <cell r="AC945" t="str">
            <v>B LINDA</v>
          </cell>
          <cell r="AD945" t="str">
            <v>B449</v>
          </cell>
        </row>
        <row r="946">
          <cell r="AC946" t="str">
            <v>BLACK &amp; WHITE</v>
          </cell>
          <cell r="AD946" t="str">
            <v>B450</v>
          </cell>
        </row>
        <row r="947">
          <cell r="AC947" t="str">
            <v>BLUZI</v>
          </cell>
          <cell r="AD947" t="str">
            <v>B451</v>
          </cell>
        </row>
        <row r="948">
          <cell r="AC948" t="str">
            <v>BRB</v>
          </cell>
          <cell r="AD948" t="str">
            <v>B452</v>
          </cell>
        </row>
        <row r="949">
          <cell r="AC949" t="str">
            <v>BLUE PEPPER</v>
          </cell>
          <cell r="AD949" t="str">
            <v>B453</v>
          </cell>
        </row>
        <row r="950">
          <cell r="AC950" t="str">
            <v>BODYCOLOGY</v>
          </cell>
          <cell r="AD950" t="str">
            <v>B455</v>
          </cell>
        </row>
        <row r="951">
          <cell r="AC951" t="str">
            <v>BONTEA</v>
          </cell>
          <cell r="AD951" t="str">
            <v>B456</v>
          </cell>
        </row>
        <row r="952">
          <cell r="AC952" t="str">
            <v>BARBARA H</v>
          </cell>
          <cell r="AD952" t="str">
            <v>B457</v>
          </cell>
        </row>
        <row r="953">
          <cell r="AC953" t="str">
            <v>BABY ONE</v>
          </cell>
          <cell r="AD953" t="str">
            <v>B458</v>
          </cell>
        </row>
        <row r="954">
          <cell r="AC954" t="str">
            <v>BERTOLINI</v>
          </cell>
          <cell r="AD954" t="str">
            <v>B459</v>
          </cell>
        </row>
        <row r="955">
          <cell r="AC955" t="str">
            <v>BERENGUER</v>
          </cell>
          <cell r="AD955" t="str">
            <v>B460</v>
          </cell>
        </row>
        <row r="956">
          <cell r="AC956" t="str">
            <v>BABY KISS</v>
          </cell>
          <cell r="AD956" t="str">
            <v>B461</v>
          </cell>
        </row>
        <row r="957">
          <cell r="AC957" t="str">
            <v>BEAUTIK</v>
          </cell>
          <cell r="AD957" t="str">
            <v>B462</v>
          </cell>
        </row>
        <row r="958">
          <cell r="AC958" t="str">
            <v>BROOMAN</v>
          </cell>
          <cell r="AD958" t="str">
            <v>B463</v>
          </cell>
        </row>
        <row r="959">
          <cell r="AC959" t="str">
            <v>BETTER CHOICE</v>
          </cell>
          <cell r="AD959" t="str">
            <v>B464</v>
          </cell>
        </row>
        <row r="960">
          <cell r="AC960" t="str">
            <v>BOGGA</v>
          </cell>
          <cell r="AD960" t="str">
            <v>B465</v>
          </cell>
        </row>
        <row r="961">
          <cell r="AC961" t="str">
            <v>BONGO</v>
          </cell>
          <cell r="AD961" t="str">
            <v>B466</v>
          </cell>
        </row>
        <row r="962">
          <cell r="AC962" t="str">
            <v>BLACK PANTHER</v>
          </cell>
          <cell r="AD962" t="str">
            <v>B467</v>
          </cell>
        </row>
        <row r="963">
          <cell r="AC963" t="str">
            <v>BIO-DELPA</v>
          </cell>
          <cell r="AD963" t="str">
            <v>B468</v>
          </cell>
        </row>
        <row r="964">
          <cell r="AC964" t="str">
            <v>BAZOOKA</v>
          </cell>
          <cell r="AD964" t="str">
            <v>B469</v>
          </cell>
        </row>
        <row r="965">
          <cell r="AC965" t="str">
            <v>BOB CAB</v>
          </cell>
          <cell r="AD965" t="str">
            <v>B470</v>
          </cell>
        </row>
        <row r="966">
          <cell r="AC966" t="str">
            <v>BUILD A BOT</v>
          </cell>
          <cell r="AD966" t="str">
            <v>B471</v>
          </cell>
        </row>
        <row r="967">
          <cell r="AC967" t="str">
            <v>BABYSEC</v>
          </cell>
          <cell r="AD967" t="str">
            <v>B472</v>
          </cell>
        </row>
        <row r="968">
          <cell r="AC968" t="str">
            <v>BULLTERRIER</v>
          </cell>
          <cell r="AD968" t="str">
            <v>B473</v>
          </cell>
        </row>
        <row r="969">
          <cell r="AC969" t="str">
            <v>BABY LOVE</v>
          </cell>
          <cell r="AD969" t="str">
            <v>B474</v>
          </cell>
        </row>
        <row r="970">
          <cell r="AC970" t="str">
            <v>BRANDIO</v>
          </cell>
          <cell r="AD970" t="str">
            <v>B475</v>
          </cell>
        </row>
        <row r="971">
          <cell r="AC971" t="str">
            <v>BABY BERRY</v>
          </cell>
          <cell r="AD971" t="str">
            <v>B476</v>
          </cell>
        </row>
        <row r="972">
          <cell r="AC972" t="str">
            <v>BUTTER COOKIES</v>
          </cell>
          <cell r="AD972" t="str">
            <v>B477</v>
          </cell>
        </row>
        <row r="973">
          <cell r="AC973" t="str">
            <v>BAZZAARA</v>
          </cell>
          <cell r="AD973" t="str">
            <v>B478</v>
          </cell>
        </row>
        <row r="974">
          <cell r="AC974" t="str">
            <v>BROGANS</v>
          </cell>
          <cell r="AD974" t="str">
            <v>B479</v>
          </cell>
        </row>
        <row r="975">
          <cell r="AC975" t="str">
            <v>BABY EINSTEIN</v>
          </cell>
          <cell r="AD975" t="str">
            <v>B480</v>
          </cell>
        </row>
        <row r="976">
          <cell r="AC976" t="str">
            <v>BAREFOOT</v>
          </cell>
          <cell r="AD976" t="str">
            <v>B481</v>
          </cell>
        </row>
        <row r="977">
          <cell r="AC977" t="str">
            <v>BSH</v>
          </cell>
          <cell r="AD977" t="str">
            <v>B482</v>
          </cell>
        </row>
        <row r="978">
          <cell r="AC978" t="str">
            <v>BABY MLP</v>
          </cell>
          <cell r="AD978" t="str">
            <v>B483</v>
          </cell>
        </row>
        <row r="979">
          <cell r="AC979" t="str">
            <v>BABY TF</v>
          </cell>
          <cell r="AD979" t="str">
            <v>B484</v>
          </cell>
        </row>
        <row r="980">
          <cell r="AC980" t="str">
            <v>BORBONE</v>
          </cell>
          <cell r="AD980" t="str">
            <v>B485</v>
          </cell>
        </row>
        <row r="981">
          <cell r="AC981" t="str">
            <v>BROOKLYN</v>
          </cell>
          <cell r="AD981" t="str">
            <v>B486</v>
          </cell>
        </row>
        <row r="982">
          <cell r="AC982" t="str">
            <v>BELLINI</v>
          </cell>
          <cell r="AD982" t="str">
            <v>B487</v>
          </cell>
        </row>
        <row r="983">
          <cell r="AC983" t="str">
            <v>BABARIA</v>
          </cell>
          <cell r="AD983" t="str">
            <v>B488</v>
          </cell>
        </row>
        <row r="984">
          <cell r="AC984" t="str">
            <v>BEANITOS</v>
          </cell>
          <cell r="AD984" t="str">
            <v>B489</v>
          </cell>
        </row>
        <row r="985">
          <cell r="AC985" t="str">
            <v>BYE L</v>
          </cell>
          <cell r="AD985" t="str">
            <v>B490</v>
          </cell>
        </row>
        <row r="986">
          <cell r="AC986" t="str">
            <v>BABY PHAT</v>
          </cell>
          <cell r="AD986" t="str">
            <v>B491</v>
          </cell>
        </row>
        <row r="987">
          <cell r="AC987" t="str">
            <v>BUNGY SPORT</v>
          </cell>
          <cell r="AD987" t="str">
            <v>B492</v>
          </cell>
        </row>
        <row r="988">
          <cell r="AC988" t="str">
            <v>B CUTE</v>
          </cell>
          <cell r="AD988" t="str">
            <v>B493</v>
          </cell>
        </row>
        <row r="989">
          <cell r="AC989" t="str">
            <v>BLACK 21</v>
          </cell>
          <cell r="AD989" t="str">
            <v>B494</v>
          </cell>
        </row>
        <row r="990">
          <cell r="AC990" t="str">
            <v>BLANC PESCADOR</v>
          </cell>
          <cell r="AD990" t="str">
            <v>B495</v>
          </cell>
        </row>
        <row r="991">
          <cell r="AC991" t="str">
            <v>BIRCH BENDERS</v>
          </cell>
          <cell r="AD991" t="str">
            <v>B496</v>
          </cell>
        </row>
        <row r="992">
          <cell r="AC992" t="str">
            <v>BESTLIFE</v>
          </cell>
          <cell r="AD992" t="str">
            <v>B497</v>
          </cell>
        </row>
        <row r="993">
          <cell r="AC993" t="str">
            <v>BIODERMA</v>
          </cell>
          <cell r="AD993" t="str">
            <v>B498</v>
          </cell>
        </row>
        <row r="994">
          <cell r="AC994" t="str">
            <v>BAKEMATE</v>
          </cell>
          <cell r="AD994" t="str">
            <v>B499</v>
          </cell>
        </row>
        <row r="995">
          <cell r="AC995" t="str">
            <v>BIA</v>
          </cell>
          <cell r="AD995" t="str">
            <v>B500</v>
          </cell>
        </row>
        <row r="996">
          <cell r="AC996" t="str">
            <v>BB LION</v>
          </cell>
          <cell r="AD996" t="str">
            <v>B501</v>
          </cell>
        </row>
        <row r="997">
          <cell r="AC997" t="str">
            <v>BUNGEE</v>
          </cell>
          <cell r="AD997" t="str">
            <v>B502</v>
          </cell>
        </row>
        <row r="998">
          <cell r="AC998" t="str">
            <v>BIANCO</v>
          </cell>
          <cell r="AD998" t="str">
            <v>B503</v>
          </cell>
        </row>
        <row r="999">
          <cell r="AC999" t="str">
            <v>BELLIES</v>
          </cell>
          <cell r="AD999" t="str">
            <v>B504</v>
          </cell>
        </row>
        <row r="1000">
          <cell r="AC1000" t="str">
            <v>BORDEAUX</v>
          </cell>
          <cell r="AD1000" t="str">
            <v>B505</v>
          </cell>
        </row>
        <row r="1001">
          <cell r="AC1001" t="str">
            <v>BAJO CERO</v>
          </cell>
          <cell r="AD1001" t="str">
            <v>B506</v>
          </cell>
        </row>
        <row r="1002">
          <cell r="AC1002" t="str">
            <v>BLOSSOM</v>
          </cell>
          <cell r="AD1002" t="str">
            <v>B507</v>
          </cell>
        </row>
        <row r="1003">
          <cell r="AC1003" t="str">
            <v>BIONATURE</v>
          </cell>
          <cell r="AD1003" t="str">
            <v>B508</v>
          </cell>
        </row>
        <row r="1004">
          <cell r="AC1004" t="str">
            <v>CABO DE PENA</v>
          </cell>
          <cell r="AD1004" t="str">
            <v>C001</v>
          </cell>
        </row>
        <row r="1005">
          <cell r="AC1005" t="str">
            <v>CERESER</v>
          </cell>
          <cell r="AD1005" t="str">
            <v>C002</v>
          </cell>
        </row>
        <row r="1006">
          <cell r="AC1006" t="str">
            <v>CHANCELER</v>
          </cell>
          <cell r="AD1006" t="str">
            <v>C003</v>
          </cell>
        </row>
        <row r="1007">
          <cell r="AC1007" t="str">
            <v>CHILL OUT</v>
          </cell>
          <cell r="AD1007" t="str">
            <v>C004</v>
          </cell>
        </row>
        <row r="1008">
          <cell r="AC1008" t="str">
            <v>CODAN</v>
          </cell>
          <cell r="AD1008" t="str">
            <v>C005</v>
          </cell>
        </row>
        <row r="1009">
          <cell r="AC1009" t="str">
            <v>CORCEL</v>
          </cell>
          <cell r="AD1009" t="str">
            <v>C006</v>
          </cell>
        </row>
        <row r="1010">
          <cell r="AC1010" t="str">
            <v>CIRCUIT JEANS</v>
          </cell>
          <cell r="AD1010" t="str">
            <v>C007</v>
          </cell>
        </row>
        <row r="1011">
          <cell r="AC1011" t="str">
            <v>CHEF BOYARDEE</v>
          </cell>
          <cell r="AD1011" t="str">
            <v>C008</v>
          </cell>
        </row>
        <row r="1012">
          <cell r="AC1012" t="str">
            <v>CAMPOS</v>
          </cell>
          <cell r="AD1012" t="str">
            <v>C009</v>
          </cell>
        </row>
        <row r="1013">
          <cell r="AC1013" t="str">
            <v>CASERA</v>
          </cell>
          <cell r="AD1013" t="str">
            <v>C010</v>
          </cell>
        </row>
        <row r="1014">
          <cell r="AC1014" t="str">
            <v>COHEN</v>
          </cell>
          <cell r="AD1014" t="str">
            <v>C011</v>
          </cell>
        </row>
        <row r="1015">
          <cell r="AC1015" t="str">
            <v>CRISTAL</v>
          </cell>
          <cell r="AD1015" t="str">
            <v>C012</v>
          </cell>
        </row>
        <row r="1016">
          <cell r="AC1016" t="str">
            <v>CONSTANZA</v>
          </cell>
          <cell r="AD1016" t="str">
            <v>C013</v>
          </cell>
        </row>
        <row r="1017">
          <cell r="AC1017" t="str">
            <v>C.O.D</v>
          </cell>
          <cell r="AD1017" t="str">
            <v>C014</v>
          </cell>
        </row>
        <row r="1018">
          <cell r="AC1018" t="str">
            <v>CAFE SIETE</v>
          </cell>
          <cell r="AD1018" t="str">
            <v>C015</v>
          </cell>
        </row>
        <row r="1019">
          <cell r="AC1019" t="str">
            <v>CAFEINA</v>
          </cell>
          <cell r="AD1019" t="str">
            <v>C016</v>
          </cell>
        </row>
        <row r="1020">
          <cell r="AC1020" t="str">
            <v>CAMILA</v>
          </cell>
          <cell r="AD1020" t="str">
            <v>C017</v>
          </cell>
        </row>
        <row r="1021">
          <cell r="AC1021" t="str">
            <v>CANDIES</v>
          </cell>
          <cell r="AD1021" t="str">
            <v>C018</v>
          </cell>
        </row>
        <row r="1022">
          <cell r="AC1022" t="str">
            <v>CANDY</v>
          </cell>
          <cell r="AD1022" t="str">
            <v>C019</v>
          </cell>
        </row>
        <row r="1023">
          <cell r="AC1023" t="str">
            <v>CANTATA</v>
          </cell>
          <cell r="AD1023" t="str">
            <v>C020</v>
          </cell>
        </row>
        <row r="1024">
          <cell r="AC1024" t="str">
            <v>CAPACCI</v>
          </cell>
          <cell r="AD1024" t="str">
            <v>C021</v>
          </cell>
        </row>
        <row r="1025">
          <cell r="AC1025" t="str">
            <v>CAPRI</v>
          </cell>
          <cell r="AD1025" t="str">
            <v>C022</v>
          </cell>
        </row>
        <row r="1026">
          <cell r="AC1026" t="str">
            <v>CARIBBEAN</v>
          </cell>
          <cell r="AD1026" t="str">
            <v>C023</v>
          </cell>
        </row>
        <row r="1027">
          <cell r="AC1027" t="str">
            <v>CAROLINA</v>
          </cell>
          <cell r="AD1027" t="str">
            <v>C024</v>
          </cell>
        </row>
        <row r="1028">
          <cell r="AC1028" t="str">
            <v>CAROLYN</v>
          </cell>
          <cell r="AD1028" t="str">
            <v>C025</v>
          </cell>
        </row>
        <row r="1029">
          <cell r="AC1029" t="str">
            <v>CARVEN</v>
          </cell>
          <cell r="AD1029" t="str">
            <v>C026</v>
          </cell>
        </row>
        <row r="1030">
          <cell r="AC1030" t="str">
            <v>CASANDRA</v>
          </cell>
          <cell r="AD1030" t="str">
            <v>C027</v>
          </cell>
        </row>
        <row r="1031">
          <cell r="AC1031" t="str">
            <v>CASUAL</v>
          </cell>
          <cell r="AD1031" t="str">
            <v>C028</v>
          </cell>
        </row>
        <row r="1032">
          <cell r="AC1032" t="str">
            <v>CATHAYA</v>
          </cell>
          <cell r="AD1032" t="str">
            <v>C029</v>
          </cell>
        </row>
        <row r="1033">
          <cell r="AC1033" t="str">
            <v>CC HUGHES</v>
          </cell>
          <cell r="AD1033" t="str">
            <v>C030</v>
          </cell>
        </row>
        <row r="1034">
          <cell r="AC1034" t="str">
            <v>CEFIAN</v>
          </cell>
          <cell r="AD1034" t="str">
            <v>C031</v>
          </cell>
        </row>
        <row r="1035">
          <cell r="AC1035" t="str">
            <v>CELCO</v>
          </cell>
          <cell r="AD1035" t="str">
            <v>C032</v>
          </cell>
        </row>
        <row r="1036">
          <cell r="AC1036" t="str">
            <v>CELEBRITY</v>
          </cell>
          <cell r="AD1036" t="str">
            <v>C033</v>
          </cell>
        </row>
        <row r="1037">
          <cell r="AC1037" t="str">
            <v>CELEBRITY MOM</v>
          </cell>
          <cell r="AD1037" t="str">
            <v>C034</v>
          </cell>
        </row>
        <row r="1038">
          <cell r="AC1038" t="str">
            <v>CESEM</v>
          </cell>
          <cell r="AD1038" t="str">
            <v>C035</v>
          </cell>
        </row>
        <row r="1039">
          <cell r="AC1039" t="str">
            <v>CHAMPION</v>
          </cell>
          <cell r="AD1039" t="str">
            <v>C036</v>
          </cell>
        </row>
        <row r="1040">
          <cell r="AC1040" t="str">
            <v>CHANCES</v>
          </cell>
          <cell r="AD1040" t="str">
            <v>C037</v>
          </cell>
        </row>
        <row r="1041">
          <cell r="AC1041" t="str">
            <v>CHEROKEE</v>
          </cell>
          <cell r="AD1041" t="str">
            <v>C038</v>
          </cell>
        </row>
        <row r="1042">
          <cell r="AC1042" t="str">
            <v>CHERRY KOKO</v>
          </cell>
          <cell r="AD1042" t="str">
            <v>C039</v>
          </cell>
        </row>
        <row r="1043">
          <cell r="AC1043" t="str">
            <v>CHIKS BASIC</v>
          </cell>
          <cell r="AD1043" t="str">
            <v>C040</v>
          </cell>
        </row>
        <row r="1044">
          <cell r="AC1044" t="str">
            <v>C-KRETS</v>
          </cell>
          <cell r="AD1044" t="str">
            <v>C041</v>
          </cell>
        </row>
        <row r="1045">
          <cell r="AC1045" t="str">
            <v>CHOCOLATE</v>
          </cell>
          <cell r="AD1045" t="str">
            <v>C042</v>
          </cell>
        </row>
        <row r="1046">
          <cell r="AC1046" t="str">
            <v>CHOICE</v>
          </cell>
          <cell r="AD1046" t="str">
            <v>C043</v>
          </cell>
        </row>
        <row r="1047">
          <cell r="AC1047" t="str">
            <v>CIA MARITIMA</v>
          </cell>
          <cell r="AD1047" t="str">
            <v>C044</v>
          </cell>
        </row>
        <row r="1048">
          <cell r="AC1048" t="str">
            <v>CIELO</v>
          </cell>
          <cell r="AD1048" t="str">
            <v>C045</v>
          </cell>
        </row>
        <row r="1049">
          <cell r="AC1049" t="str">
            <v>CIRCO</v>
          </cell>
          <cell r="AD1049" t="str">
            <v>C046</v>
          </cell>
        </row>
        <row r="1050">
          <cell r="AC1050" t="str">
            <v>CLARI-E</v>
          </cell>
          <cell r="AD1050" t="str">
            <v>C047</v>
          </cell>
        </row>
        <row r="1051">
          <cell r="AC1051" t="str">
            <v>COCOA BLUE</v>
          </cell>
          <cell r="AD1051" t="str">
            <v>C048</v>
          </cell>
        </row>
        <row r="1052">
          <cell r="AC1052" t="str">
            <v>CODE BLUE</v>
          </cell>
          <cell r="AD1052" t="str">
            <v>C049</v>
          </cell>
        </row>
        <row r="1053">
          <cell r="AC1053" t="str">
            <v>CODIGO</v>
          </cell>
          <cell r="AD1053" t="str">
            <v>C050</v>
          </cell>
        </row>
        <row r="1054">
          <cell r="AC1054" t="str">
            <v>COLOR FUL</v>
          </cell>
          <cell r="AD1054" t="str">
            <v>C051</v>
          </cell>
        </row>
        <row r="1055">
          <cell r="AC1055" t="str">
            <v>COMPLEMENTO</v>
          </cell>
          <cell r="AD1055" t="str">
            <v>C052</v>
          </cell>
        </row>
        <row r="1056">
          <cell r="AC1056" t="str">
            <v>CONFES</v>
          </cell>
          <cell r="AD1056" t="str">
            <v>C053</v>
          </cell>
        </row>
        <row r="1057">
          <cell r="AC1057" t="str">
            <v>CONNECTION</v>
          </cell>
          <cell r="AD1057" t="str">
            <v>C054</v>
          </cell>
        </row>
        <row r="1058">
          <cell r="AC1058" t="str">
            <v>CONTACT</v>
          </cell>
          <cell r="AD1058" t="str">
            <v>C055</v>
          </cell>
        </row>
        <row r="1059">
          <cell r="AC1059" t="str">
            <v>COTTON EXPRESS</v>
          </cell>
          <cell r="AD1059" t="str">
            <v>C057</v>
          </cell>
        </row>
        <row r="1060">
          <cell r="AC1060" t="str">
            <v>COURTENAY</v>
          </cell>
          <cell r="AD1060" t="str">
            <v>C058</v>
          </cell>
        </row>
        <row r="1061">
          <cell r="AC1061" t="str">
            <v>COZZI</v>
          </cell>
          <cell r="AD1061" t="str">
            <v>C059</v>
          </cell>
        </row>
        <row r="1062">
          <cell r="AC1062" t="str">
            <v>CRISTINA</v>
          </cell>
          <cell r="AD1062" t="str">
            <v>C060</v>
          </cell>
        </row>
        <row r="1063">
          <cell r="AC1063" t="str">
            <v>CUB WOMAN</v>
          </cell>
          <cell r="AD1063" t="str">
            <v>C061</v>
          </cell>
        </row>
        <row r="1064">
          <cell r="AC1064" t="str">
            <v>COBERTURA</v>
          </cell>
          <cell r="AD1064" t="str">
            <v>C062</v>
          </cell>
        </row>
        <row r="1065">
          <cell r="AC1065" t="str">
            <v>CUTIE CANDY</v>
          </cell>
          <cell r="AD1065" t="str">
            <v>C063</v>
          </cell>
        </row>
        <row r="1066">
          <cell r="AC1066" t="str">
            <v>CIELO JEANS</v>
          </cell>
          <cell r="AD1066" t="str">
            <v>C064</v>
          </cell>
        </row>
        <row r="1067">
          <cell r="AC1067" t="str">
            <v>CECICO</v>
          </cell>
          <cell r="AD1067" t="str">
            <v>C065</v>
          </cell>
        </row>
        <row r="1068">
          <cell r="AC1068" t="str">
            <v>COCOA</v>
          </cell>
          <cell r="AD1068" t="str">
            <v>C066</v>
          </cell>
        </row>
        <row r="1069">
          <cell r="AC1069" t="str">
            <v>CYNTHIA ROWLEY</v>
          </cell>
          <cell r="AD1069" t="str">
            <v>C067</v>
          </cell>
        </row>
        <row r="1070">
          <cell r="AC1070" t="str">
            <v>C FOIL</v>
          </cell>
          <cell r="AD1070" t="str">
            <v>C068</v>
          </cell>
        </row>
        <row r="1071">
          <cell r="AC1071" t="str">
            <v>CAMEO</v>
          </cell>
          <cell r="AD1071" t="str">
            <v>C069</v>
          </cell>
        </row>
        <row r="1072">
          <cell r="AC1072" t="str">
            <v>CANDELON</v>
          </cell>
          <cell r="AD1072" t="str">
            <v>C070</v>
          </cell>
        </row>
        <row r="1073">
          <cell r="AC1073" t="str">
            <v>CASCADE</v>
          </cell>
          <cell r="AD1073" t="str">
            <v>C071</v>
          </cell>
        </row>
        <row r="1074">
          <cell r="AC1074" t="str">
            <v>CENTELLA</v>
          </cell>
          <cell r="AD1074" t="str">
            <v>C072</v>
          </cell>
        </row>
        <row r="1075">
          <cell r="AC1075" t="str">
            <v>CHAPO</v>
          </cell>
          <cell r="AD1075" t="str">
            <v>C073</v>
          </cell>
        </row>
        <row r="1076">
          <cell r="AC1076" t="str">
            <v>CHARCOAL</v>
          </cell>
          <cell r="AD1076" t="str">
            <v>C074</v>
          </cell>
        </row>
        <row r="1077">
          <cell r="AC1077" t="str">
            <v>CHARKING</v>
          </cell>
          <cell r="AD1077" t="str">
            <v>C075</v>
          </cell>
        </row>
        <row r="1078">
          <cell r="AC1078" t="str">
            <v>CHARM</v>
          </cell>
          <cell r="AD1078" t="str">
            <v>C076</v>
          </cell>
        </row>
        <row r="1079">
          <cell r="AC1079" t="str">
            <v>CHARMIN</v>
          </cell>
          <cell r="AD1079" t="str">
            <v>C077</v>
          </cell>
        </row>
        <row r="1080">
          <cell r="AC1080" t="str">
            <v>CHINET</v>
          </cell>
          <cell r="AD1080" t="str">
            <v>C078</v>
          </cell>
        </row>
        <row r="1081">
          <cell r="AC1081" t="str">
            <v>CIF</v>
          </cell>
          <cell r="AD1081" t="str">
            <v>C079</v>
          </cell>
        </row>
        <row r="1082">
          <cell r="AC1082" t="str">
            <v>CLASSIC LIGTHS</v>
          </cell>
          <cell r="AD1082" t="str">
            <v>C080</v>
          </cell>
        </row>
        <row r="1083">
          <cell r="AC1083" t="str">
            <v>CLAUDETTE</v>
          </cell>
          <cell r="AD1083" t="str">
            <v>C081</v>
          </cell>
        </row>
        <row r="1084">
          <cell r="AC1084" t="str">
            <v>CLEAN TEAM</v>
          </cell>
          <cell r="AD1084" t="str">
            <v>C082</v>
          </cell>
        </row>
        <row r="1085">
          <cell r="AC1085" t="str">
            <v>CLEANY</v>
          </cell>
          <cell r="AD1085" t="str">
            <v>C083</v>
          </cell>
        </row>
        <row r="1086">
          <cell r="AC1086" t="str">
            <v>CLIPPER</v>
          </cell>
          <cell r="AD1086" t="str">
            <v>C084</v>
          </cell>
        </row>
        <row r="1087">
          <cell r="AC1087" t="str">
            <v>CLOROX</v>
          </cell>
          <cell r="AD1087" t="str">
            <v>C085</v>
          </cell>
        </row>
        <row r="1088">
          <cell r="AC1088" t="str">
            <v>CLOSEC</v>
          </cell>
          <cell r="AD1088" t="str">
            <v>C086</v>
          </cell>
        </row>
        <row r="1089">
          <cell r="AC1089" t="str">
            <v>COMBAT</v>
          </cell>
          <cell r="AD1089" t="str">
            <v>C087</v>
          </cell>
        </row>
        <row r="1090">
          <cell r="AC1090" t="str">
            <v>COMET</v>
          </cell>
          <cell r="AD1090" t="str">
            <v>C088</v>
          </cell>
        </row>
        <row r="1091">
          <cell r="AC1091" t="str">
            <v>CONVERTING</v>
          </cell>
          <cell r="AD1091" t="str">
            <v>C089</v>
          </cell>
        </row>
        <row r="1092">
          <cell r="AC1092" t="str">
            <v>COPA</v>
          </cell>
          <cell r="AD1092" t="str">
            <v>C090</v>
          </cell>
        </row>
        <row r="1093">
          <cell r="AC1093" t="str">
            <v>COPOS</v>
          </cell>
          <cell r="AD1093" t="str">
            <v>C091</v>
          </cell>
        </row>
        <row r="1094">
          <cell r="AC1094" t="str">
            <v>COTTONELLE</v>
          </cell>
          <cell r="AD1094" t="str">
            <v>C092</v>
          </cell>
        </row>
        <row r="1095">
          <cell r="AC1095" t="str">
            <v>COUNTRY DREAMS</v>
          </cell>
          <cell r="AD1095" t="str">
            <v>C093</v>
          </cell>
        </row>
        <row r="1096">
          <cell r="AC1096" t="str">
            <v>CREATIVE</v>
          </cell>
          <cell r="AD1096" t="str">
            <v>C094</v>
          </cell>
        </row>
        <row r="1097">
          <cell r="AC1097" t="str">
            <v>CRUZ VERDE</v>
          </cell>
          <cell r="AD1097" t="str">
            <v>C095</v>
          </cell>
        </row>
        <row r="1098">
          <cell r="AC1098" t="str">
            <v>CUCKOL</v>
          </cell>
          <cell r="AD1098" t="str">
            <v>C096</v>
          </cell>
        </row>
        <row r="1099">
          <cell r="AC1099" t="str">
            <v>CUT RITE</v>
          </cell>
          <cell r="AD1099" t="str">
            <v>C097</v>
          </cell>
        </row>
        <row r="1100">
          <cell r="AC1100" t="str">
            <v>CUTTER</v>
          </cell>
          <cell r="AD1100" t="str">
            <v>C098</v>
          </cell>
        </row>
        <row r="1101">
          <cell r="AC1101" t="str">
            <v>CALIFIA</v>
          </cell>
          <cell r="AD1101" t="str">
            <v>C099</v>
          </cell>
        </row>
        <row r="1102">
          <cell r="AC1102" t="str">
            <v>CARMIN</v>
          </cell>
          <cell r="AD1102" t="str">
            <v>C100</v>
          </cell>
        </row>
        <row r="1103">
          <cell r="AC1103" t="str">
            <v>CARNATION</v>
          </cell>
          <cell r="AD1103" t="str">
            <v>C101</v>
          </cell>
        </row>
        <row r="1104">
          <cell r="AC1104" t="str">
            <v>CELESTIAL</v>
          </cell>
          <cell r="AD1104" t="str">
            <v>C102</v>
          </cell>
        </row>
        <row r="1105">
          <cell r="AC1105" t="str">
            <v>CELIA</v>
          </cell>
          <cell r="AD1105" t="str">
            <v>C103</v>
          </cell>
        </row>
        <row r="1106">
          <cell r="AC1106" t="str">
            <v>CHEERIOS</v>
          </cell>
          <cell r="AD1106" t="str">
            <v>C104</v>
          </cell>
        </row>
        <row r="1107">
          <cell r="AC1107" t="str">
            <v>CHINA</v>
          </cell>
          <cell r="AD1107" t="str">
            <v>C105</v>
          </cell>
        </row>
        <row r="1108">
          <cell r="AC1108" t="str">
            <v>CHOCOLINA</v>
          </cell>
          <cell r="AD1108" t="str">
            <v>C106</v>
          </cell>
        </row>
        <row r="1109">
          <cell r="AC1109" t="str">
            <v>CHOCOLOCO</v>
          </cell>
          <cell r="AD1109" t="str">
            <v>C107</v>
          </cell>
        </row>
        <row r="1110">
          <cell r="AC1110" t="str">
            <v>CITRON</v>
          </cell>
          <cell r="AD1110" t="str">
            <v>C108</v>
          </cell>
        </row>
        <row r="1111">
          <cell r="AC1111" t="str">
            <v>COAST</v>
          </cell>
          <cell r="AD1111" t="str">
            <v>C109</v>
          </cell>
        </row>
        <row r="1112">
          <cell r="AC1112" t="str">
            <v>COLA CAO</v>
          </cell>
          <cell r="AD1112" t="str">
            <v>C110</v>
          </cell>
        </row>
        <row r="1113">
          <cell r="AC1113" t="str">
            <v>COLCAFE</v>
          </cell>
          <cell r="AD1113" t="str">
            <v>C111</v>
          </cell>
        </row>
        <row r="1114">
          <cell r="AC1114" t="str">
            <v>CORTES</v>
          </cell>
          <cell r="AD1114" t="str">
            <v>C112</v>
          </cell>
        </row>
        <row r="1115">
          <cell r="AC1115" t="str">
            <v>COSTA</v>
          </cell>
          <cell r="AD1115" t="str">
            <v>C113</v>
          </cell>
        </row>
        <row r="1116">
          <cell r="AC1116" t="str">
            <v>COUNTRY BARN</v>
          </cell>
          <cell r="AD1116" t="str">
            <v>C114</v>
          </cell>
        </row>
        <row r="1117">
          <cell r="AC1117" t="str">
            <v>CREMORA</v>
          </cell>
          <cell r="AD1117" t="str">
            <v>C115</v>
          </cell>
        </row>
        <row r="1118">
          <cell r="AC1118" t="str">
            <v>CIBAO</v>
          </cell>
          <cell r="AD1118" t="str">
            <v>C116</v>
          </cell>
        </row>
        <row r="1119">
          <cell r="AC1119" t="str">
            <v>CALDAS</v>
          </cell>
          <cell r="AD1119" t="str">
            <v>C117</v>
          </cell>
        </row>
        <row r="1120">
          <cell r="AC1120" t="str">
            <v>CAMRY</v>
          </cell>
          <cell r="AD1120" t="str">
            <v>C118</v>
          </cell>
        </row>
        <row r="1121">
          <cell r="AC1121" t="str">
            <v>CASA BELLA</v>
          </cell>
          <cell r="AD1121" t="str">
            <v>C119</v>
          </cell>
        </row>
        <row r="1122">
          <cell r="AC1122" t="str">
            <v>CASSERINA</v>
          </cell>
          <cell r="AD1122" t="str">
            <v>C120</v>
          </cell>
        </row>
        <row r="1123">
          <cell r="AC1123" t="str">
            <v>CHEF WARE</v>
          </cell>
          <cell r="AD1123" t="str">
            <v>C121</v>
          </cell>
        </row>
        <row r="1124">
          <cell r="AC1124" t="str">
            <v>CI</v>
          </cell>
          <cell r="AD1124" t="str">
            <v>C122</v>
          </cell>
        </row>
        <row r="1125">
          <cell r="AC1125" t="str">
            <v>CISPER</v>
          </cell>
          <cell r="AD1125" t="str">
            <v>C123</v>
          </cell>
        </row>
        <row r="1126">
          <cell r="AC1126" t="str">
            <v>CIV</v>
          </cell>
          <cell r="AD1126" t="str">
            <v>C124</v>
          </cell>
        </row>
        <row r="1127">
          <cell r="AC1127" t="str">
            <v>CO</v>
          </cell>
          <cell r="AD1127" t="str">
            <v>C125</v>
          </cell>
        </row>
        <row r="1128">
          <cell r="AC1128" t="str">
            <v>CODIL</v>
          </cell>
          <cell r="AD1128" t="str">
            <v>C126</v>
          </cell>
        </row>
        <row r="1129">
          <cell r="AC1129" t="str">
            <v>COMANCHE</v>
          </cell>
          <cell r="AD1129" t="str">
            <v>C127</v>
          </cell>
        </row>
        <row r="1130">
          <cell r="AC1130" t="str">
            <v>CONCEPTS</v>
          </cell>
          <cell r="AD1130" t="str">
            <v>C128</v>
          </cell>
        </row>
        <row r="1131">
          <cell r="AC1131" t="str">
            <v>CONCORD</v>
          </cell>
          <cell r="AD1131" t="str">
            <v>C129</v>
          </cell>
        </row>
        <row r="1132">
          <cell r="AC1132" t="str">
            <v>CP</v>
          </cell>
          <cell r="AD1132" t="str">
            <v>C130</v>
          </cell>
        </row>
        <row r="1133">
          <cell r="AC1133" t="str">
            <v>CRISA</v>
          </cell>
          <cell r="AD1133" t="str">
            <v>C131</v>
          </cell>
        </row>
        <row r="1134">
          <cell r="AC1134" t="str">
            <v>CRISTAR</v>
          </cell>
          <cell r="AD1134" t="str">
            <v>C132</v>
          </cell>
        </row>
        <row r="1135">
          <cell r="AC1135" t="str">
            <v>CUPCAKE</v>
          </cell>
          <cell r="AD1135" t="str">
            <v>C133</v>
          </cell>
        </row>
        <row r="1136">
          <cell r="AC1136" t="str">
            <v>C BERTRAND</v>
          </cell>
          <cell r="AD1136" t="str">
            <v>C134</v>
          </cell>
        </row>
        <row r="1137">
          <cell r="AC1137" t="str">
            <v>CABALLO BLANCO</v>
          </cell>
          <cell r="AD1137" t="str">
            <v>C135</v>
          </cell>
        </row>
        <row r="1138">
          <cell r="AC1138" t="str">
            <v>CAFE DE PARIS</v>
          </cell>
          <cell r="AD1138" t="str">
            <v>C136</v>
          </cell>
        </row>
        <row r="1139">
          <cell r="AC1139" t="str">
            <v>CALEM</v>
          </cell>
          <cell r="AD1139" t="str">
            <v>C137</v>
          </cell>
        </row>
        <row r="1140">
          <cell r="AC1140" t="str">
            <v>CAMPARI</v>
          </cell>
          <cell r="AD1140" t="str">
            <v>C138</v>
          </cell>
        </row>
        <row r="1141">
          <cell r="AC1141" t="str">
            <v>CAMPEON</v>
          </cell>
          <cell r="AD1141" t="str">
            <v>C139</v>
          </cell>
        </row>
        <row r="1142">
          <cell r="AC1142" t="str">
            <v>CANELLA</v>
          </cell>
          <cell r="AD1142" t="str">
            <v>C140</v>
          </cell>
        </row>
        <row r="1143">
          <cell r="AC1143" t="str">
            <v>CANEPA</v>
          </cell>
          <cell r="AD1143" t="str">
            <v>C141</v>
          </cell>
        </row>
        <row r="1144">
          <cell r="AC1144" t="str">
            <v>CARAVELLA</v>
          </cell>
          <cell r="AD1144" t="str">
            <v>C142</v>
          </cell>
        </row>
        <row r="1145">
          <cell r="AC1145" t="str">
            <v>CARDENAL DE MENDOZA</v>
          </cell>
          <cell r="AD1145" t="str">
            <v>C143</v>
          </cell>
        </row>
        <row r="1146">
          <cell r="AC1146" t="str">
            <v>CARDHU</v>
          </cell>
          <cell r="AD1146" t="str">
            <v>C144</v>
          </cell>
        </row>
        <row r="1147">
          <cell r="AC1147" t="str">
            <v>CARLO ROSSI</v>
          </cell>
          <cell r="AD1147" t="str">
            <v>C145</v>
          </cell>
        </row>
        <row r="1148">
          <cell r="AC1148" t="str">
            <v>CARLOS I</v>
          </cell>
          <cell r="AD1148" t="str">
            <v>C146</v>
          </cell>
        </row>
        <row r="1149">
          <cell r="AC1149" t="str">
            <v>CARLSBERG</v>
          </cell>
          <cell r="AD1149" t="str">
            <v>C147</v>
          </cell>
        </row>
        <row r="1150">
          <cell r="AC1150" t="str">
            <v>CARRION</v>
          </cell>
          <cell r="AD1150" t="str">
            <v>C148</v>
          </cell>
        </row>
        <row r="1151">
          <cell r="AC1151" t="str">
            <v>CARTA REAL</v>
          </cell>
          <cell r="AD1151" t="str">
            <v>C149</v>
          </cell>
        </row>
        <row r="1152">
          <cell r="AC1152" t="str">
            <v>CASA DE CAMPO</v>
          </cell>
          <cell r="AD1152" t="str">
            <v>C150</v>
          </cell>
        </row>
        <row r="1153">
          <cell r="AC1153" t="str">
            <v>CASARSA</v>
          </cell>
          <cell r="AD1153" t="str">
            <v>C151</v>
          </cell>
        </row>
        <row r="1154">
          <cell r="AC1154" t="str">
            <v>CASILLERO</v>
          </cell>
          <cell r="AD1154" t="str">
            <v>C152</v>
          </cell>
        </row>
        <row r="1155">
          <cell r="AC1155" t="str">
            <v>CASTILLO DE BENIZAR</v>
          </cell>
          <cell r="AD1155" t="str">
            <v>C153</v>
          </cell>
        </row>
        <row r="1156">
          <cell r="AC1156" t="str">
            <v>CAVIT</v>
          </cell>
          <cell r="AD1156" t="str">
            <v>C154</v>
          </cell>
        </row>
        <row r="1157">
          <cell r="AC1157" t="str">
            <v>CAYMAN BLUE</v>
          </cell>
          <cell r="AD1157" t="str">
            <v>C155</v>
          </cell>
        </row>
        <row r="1158">
          <cell r="AC1158" t="str">
            <v>CAZADORES</v>
          </cell>
          <cell r="AD1158" t="str">
            <v>C156</v>
          </cell>
        </row>
        <row r="1159">
          <cell r="AC1159" t="str">
            <v>CELLINI</v>
          </cell>
          <cell r="AD1159" t="str">
            <v>C157</v>
          </cell>
        </row>
        <row r="1160">
          <cell r="AC1160" t="str">
            <v>CHAMPIN</v>
          </cell>
          <cell r="AD1160" t="str">
            <v>C158</v>
          </cell>
        </row>
        <row r="1161">
          <cell r="AC1161" t="str">
            <v>CHANDON</v>
          </cell>
          <cell r="AD1161" t="str">
            <v>C159</v>
          </cell>
        </row>
        <row r="1162">
          <cell r="AC1162" t="str">
            <v>CHARLES MONTAINE</v>
          </cell>
          <cell r="AD1162" t="str">
            <v>C160</v>
          </cell>
        </row>
        <row r="1163">
          <cell r="AC1163" t="str">
            <v>CHATEAU</v>
          </cell>
          <cell r="AD1163" t="str">
            <v>C161</v>
          </cell>
        </row>
        <row r="1164">
          <cell r="AC1164" t="str">
            <v>CHENET</v>
          </cell>
          <cell r="AD1164" t="str">
            <v>C162</v>
          </cell>
        </row>
        <row r="1165">
          <cell r="AC1165" t="str">
            <v>CHINCHON</v>
          </cell>
          <cell r="AD1165" t="str">
            <v>C163</v>
          </cell>
        </row>
        <row r="1166">
          <cell r="AC1166" t="str">
            <v>CHIVAS REGAL</v>
          </cell>
          <cell r="AD1166" t="str">
            <v>C164</v>
          </cell>
        </row>
        <row r="1167">
          <cell r="AC1167" t="str">
            <v>CHUVA DE PRATA</v>
          </cell>
          <cell r="AD1167" t="str">
            <v>C165</v>
          </cell>
        </row>
        <row r="1168">
          <cell r="AC1168" t="str">
            <v>CINZANO</v>
          </cell>
          <cell r="AD1168" t="str">
            <v>C166</v>
          </cell>
        </row>
        <row r="1169">
          <cell r="AC1169" t="str">
            <v>CIROC</v>
          </cell>
          <cell r="AD1169" t="str">
            <v>C167</v>
          </cell>
        </row>
        <row r="1170">
          <cell r="AC1170" t="str">
            <v>CLISOS</v>
          </cell>
          <cell r="AD1170" t="str">
            <v>C168</v>
          </cell>
        </row>
        <row r="1171">
          <cell r="AC1171" t="str">
            <v>CLOUDEM</v>
          </cell>
          <cell r="AD1171" t="str">
            <v>C169</v>
          </cell>
        </row>
        <row r="1172">
          <cell r="AC1172" t="str">
            <v>CLUB COLOMBIA</v>
          </cell>
          <cell r="AD1172" t="str">
            <v>C170</v>
          </cell>
        </row>
        <row r="1173">
          <cell r="AC1173" t="str">
            <v>CLYNELISH</v>
          </cell>
          <cell r="AD1173" t="str">
            <v>C171</v>
          </cell>
        </row>
        <row r="1174">
          <cell r="AC1174" t="str">
            <v>COBRA</v>
          </cell>
          <cell r="AD1174" t="str">
            <v>C172</v>
          </cell>
        </row>
        <row r="1175">
          <cell r="AC1175" t="str">
            <v>COCOBON</v>
          </cell>
          <cell r="AD1175" t="str">
            <v>C173</v>
          </cell>
        </row>
        <row r="1176">
          <cell r="AC1176" t="str">
            <v>COINTREAU</v>
          </cell>
          <cell r="AD1176" t="str">
            <v>C174</v>
          </cell>
        </row>
        <row r="1177">
          <cell r="AC1177" t="str">
            <v>COLON</v>
          </cell>
          <cell r="AD1177" t="str">
            <v>C175</v>
          </cell>
        </row>
        <row r="1178">
          <cell r="AC1178" t="str">
            <v>COLUMBUS</v>
          </cell>
          <cell r="AD1178" t="str">
            <v>C176</v>
          </cell>
        </row>
        <row r="1179">
          <cell r="AC1179" t="str">
            <v>CONCANNON</v>
          </cell>
          <cell r="AD1179" t="str">
            <v>C177</v>
          </cell>
        </row>
        <row r="1180">
          <cell r="AC1180" t="str">
            <v>CONCHA Y TORO</v>
          </cell>
          <cell r="AD1180" t="str">
            <v>C178</v>
          </cell>
        </row>
        <row r="1181">
          <cell r="AC1181" t="str">
            <v>CONDADO REAL</v>
          </cell>
          <cell r="AD1181" t="str">
            <v>C179</v>
          </cell>
        </row>
        <row r="1182">
          <cell r="AC1182" t="str">
            <v>CONDE DE LOS ANDES</v>
          </cell>
          <cell r="AD1182" t="str">
            <v>C180</v>
          </cell>
        </row>
        <row r="1183">
          <cell r="AC1183" t="str">
            <v>CONDE DEL RIO</v>
          </cell>
          <cell r="AD1183" t="str">
            <v>C181</v>
          </cell>
        </row>
        <row r="1184">
          <cell r="AC1184" t="str">
            <v>CONFITE</v>
          </cell>
          <cell r="AD1184" t="str">
            <v>C182</v>
          </cell>
        </row>
        <row r="1185">
          <cell r="AC1185" t="str">
            <v>COORS LIGHT</v>
          </cell>
          <cell r="AD1185" t="str">
            <v>C183</v>
          </cell>
        </row>
        <row r="1186">
          <cell r="AC1186" t="str">
            <v>COQUELICOT</v>
          </cell>
          <cell r="AD1186" t="str">
            <v>C184</v>
          </cell>
        </row>
        <row r="1187">
          <cell r="AC1187" t="str">
            <v>CORONA</v>
          </cell>
          <cell r="AD1187" t="str">
            <v>C185</v>
          </cell>
        </row>
        <row r="1188">
          <cell r="AC1188" t="str">
            <v>CORONITA</v>
          </cell>
          <cell r="AD1188" t="str">
            <v>C186</v>
          </cell>
        </row>
        <row r="1189">
          <cell r="AC1189" t="str">
            <v>CORTEZANO</v>
          </cell>
          <cell r="AD1189" t="str">
            <v>C187</v>
          </cell>
        </row>
        <row r="1190">
          <cell r="AC1190" t="str">
            <v>CREMA DE ORO</v>
          </cell>
          <cell r="AD1190" t="str">
            <v>C188</v>
          </cell>
        </row>
        <row r="1191">
          <cell r="AC1191" t="str">
            <v>CRIN ROJA</v>
          </cell>
          <cell r="AD1191" t="str">
            <v>C189</v>
          </cell>
        </row>
        <row r="1192">
          <cell r="AC1192" t="str">
            <v>CRUZARES</v>
          </cell>
          <cell r="AD1192" t="str">
            <v>C190</v>
          </cell>
        </row>
        <row r="1193">
          <cell r="AC1193" t="str">
            <v>CRUZCAMPO</v>
          </cell>
          <cell r="AD1193" t="str">
            <v>C191</v>
          </cell>
        </row>
        <row r="1194">
          <cell r="AC1194" t="str">
            <v>CUBANEY</v>
          </cell>
          <cell r="AD1194" t="str">
            <v>C192</v>
          </cell>
        </row>
        <row r="1195">
          <cell r="AC1195" t="str">
            <v>CUNE</v>
          </cell>
          <cell r="AD1195" t="str">
            <v>C193</v>
          </cell>
        </row>
        <row r="1196">
          <cell r="AC1196" t="str">
            <v>CUTLER CREEK</v>
          </cell>
          <cell r="AD1196" t="str">
            <v>C194</v>
          </cell>
        </row>
        <row r="1197">
          <cell r="AC1197" t="str">
            <v>CUTTY SARK</v>
          </cell>
          <cell r="AD1197" t="str">
            <v>C195</v>
          </cell>
        </row>
        <row r="1198">
          <cell r="AC1198" t="str">
            <v>CERRO CRUZ</v>
          </cell>
          <cell r="AD1198" t="str">
            <v>C196</v>
          </cell>
        </row>
        <row r="1199">
          <cell r="AC1199" t="str">
            <v>CAGE</v>
          </cell>
          <cell r="AD1199" t="str">
            <v>C197</v>
          </cell>
        </row>
        <row r="1200">
          <cell r="AC1200" t="str">
            <v>CANDADO</v>
          </cell>
          <cell r="AD1200" t="str">
            <v>C198</v>
          </cell>
        </row>
        <row r="1201">
          <cell r="AC1201" t="str">
            <v>CANI PIEL</v>
          </cell>
          <cell r="AD1201" t="str">
            <v>C199</v>
          </cell>
        </row>
        <row r="1202">
          <cell r="AC1202" t="str">
            <v>CANINE</v>
          </cell>
          <cell r="AD1202" t="str">
            <v>C200</v>
          </cell>
        </row>
        <row r="1203">
          <cell r="AC1203" t="str">
            <v>CAT-IT</v>
          </cell>
          <cell r="AD1203" t="str">
            <v>C201</v>
          </cell>
        </row>
        <row r="1204">
          <cell r="AC1204" t="str">
            <v>CESAR MILLAN</v>
          </cell>
          <cell r="AD1204" t="str">
            <v>C202</v>
          </cell>
        </row>
        <row r="1205">
          <cell r="AC1205" t="str">
            <v>COLGATE</v>
          </cell>
          <cell r="AD1205" t="str">
            <v>C204</v>
          </cell>
        </row>
        <row r="1206">
          <cell r="AC1206" t="str">
            <v>CUTTER PLUS</v>
          </cell>
          <cell r="AD1206" t="str">
            <v>C205</v>
          </cell>
        </row>
        <row r="1207">
          <cell r="AC1207" t="str">
            <v>CAMPBELLS</v>
          </cell>
          <cell r="AD1207" t="str">
            <v>C206</v>
          </cell>
        </row>
        <row r="1208">
          <cell r="AC1208" t="str">
            <v>CANADA DRY</v>
          </cell>
          <cell r="AD1208" t="str">
            <v>C207</v>
          </cell>
        </row>
        <row r="1209">
          <cell r="AC1209" t="str">
            <v>CAPRI SUN</v>
          </cell>
          <cell r="AD1209" t="str">
            <v>C208</v>
          </cell>
        </row>
        <row r="1210">
          <cell r="AC1210" t="str">
            <v>CASCADA</v>
          </cell>
          <cell r="AD1210" t="str">
            <v>C209</v>
          </cell>
        </row>
        <row r="1211">
          <cell r="AC1211" t="str">
            <v>CHUBBY</v>
          </cell>
          <cell r="AD1211" t="str">
            <v>C210</v>
          </cell>
        </row>
        <row r="1212">
          <cell r="AC1212" t="str">
            <v>CHUFI</v>
          </cell>
          <cell r="AD1212" t="str">
            <v>C211</v>
          </cell>
        </row>
        <row r="1213">
          <cell r="AC1213" t="str">
            <v>CICLON</v>
          </cell>
          <cell r="AD1213" t="str">
            <v>C212</v>
          </cell>
        </row>
        <row r="1214">
          <cell r="AC1214" t="str">
            <v>CLIGHT</v>
          </cell>
          <cell r="AD1214" t="str">
            <v>C213</v>
          </cell>
        </row>
        <row r="1215">
          <cell r="AC1215" t="str">
            <v>COCA COLA</v>
          </cell>
          <cell r="AD1215" t="str">
            <v>C214</v>
          </cell>
        </row>
        <row r="1216">
          <cell r="AC1216" t="str">
            <v>COCO RICO</v>
          </cell>
          <cell r="AD1216" t="str">
            <v>C215</v>
          </cell>
        </row>
        <row r="1217">
          <cell r="AC1217" t="str">
            <v>COKE</v>
          </cell>
          <cell r="AD1217" t="str">
            <v>C216</v>
          </cell>
        </row>
        <row r="1218">
          <cell r="AC1218" t="str">
            <v>COOL HEAVEN</v>
          </cell>
          <cell r="AD1218" t="str">
            <v>C217</v>
          </cell>
        </row>
        <row r="1219">
          <cell r="AC1219" t="str">
            <v>COUNTRY CLUB</v>
          </cell>
          <cell r="AD1219" t="str">
            <v>C218</v>
          </cell>
        </row>
        <row r="1220">
          <cell r="AC1220" t="str">
            <v>CRISTALINE</v>
          </cell>
          <cell r="AD1220" t="str">
            <v>C219</v>
          </cell>
        </row>
        <row r="1221">
          <cell r="AC1221" t="str">
            <v>CRYSTAL</v>
          </cell>
          <cell r="AD1221" t="str">
            <v>C220</v>
          </cell>
        </row>
        <row r="1222">
          <cell r="AC1222" t="str">
            <v>CLEAN</v>
          </cell>
          <cell r="AD1222" t="str">
            <v>C221</v>
          </cell>
        </row>
        <row r="1223">
          <cell r="AC1223" t="str">
            <v>COUNTRY AIR</v>
          </cell>
          <cell r="AD1223" t="str">
            <v>C222</v>
          </cell>
        </row>
        <row r="1224">
          <cell r="AC1224" t="str">
            <v>CRISTAL DISH</v>
          </cell>
          <cell r="AD1224" t="str">
            <v>C223</v>
          </cell>
        </row>
        <row r="1225">
          <cell r="AC1225" t="str">
            <v>CHEETOS</v>
          </cell>
          <cell r="AD1225" t="str">
            <v>C224</v>
          </cell>
        </row>
        <row r="1226">
          <cell r="AC1226" t="str">
            <v>CUIDA TE</v>
          </cell>
          <cell r="AD1226" t="str">
            <v>C225</v>
          </cell>
        </row>
        <row r="1227">
          <cell r="AC1227" t="str">
            <v>CREACIONES PLASTICAS</v>
          </cell>
          <cell r="AD1227" t="str">
            <v>C226</v>
          </cell>
        </row>
        <row r="1228">
          <cell r="AC1228" t="str">
            <v>CHEF</v>
          </cell>
          <cell r="AD1228" t="str">
            <v>C227</v>
          </cell>
        </row>
        <row r="1229">
          <cell r="AC1229" t="str">
            <v>CHEER</v>
          </cell>
          <cell r="AD1229" t="str">
            <v>C228</v>
          </cell>
        </row>
        <row r="1230">
          <cell r="AC1230" t="str">
            <v>CUIDATE MAS</v>
          </cell>
          <cell r="AD1230" t="str">
            <v>C229</v>
          </cell>
        </row>
        <row r="1231">
          <cell r="AC1231" t="str">
            <v>CARRUSEL</v>
          </cell>
          <cell r="AD1231" t="str">
            <v>C230</v>
          </cell>
        </row>
        <row r="1232">
          <cell r="AC1232" t="str">
            <v>COBI</v>
          </cell>
          <cell r="AD1232" t="str">
            <v>C231</v>
          </cell>
        </row>
        <row r="1233">
          <cell r="AC1233" t="str">
            <v>C MARTINEZ</v>
          </cell>
          <cell r="AD1233" t="str">
            <v>C232</v>
          </cell>
        </row>
        <row r="1234">
          <cell r="AC1234" t="str">
            <v>CARDINI</v>
          </cell>
          <cell r="AD1234" t="str">
            <v>C233</v>
          </cell>
        </row>
        <row r="1235">
          <cell r="AC1235" t="str">
            <v>CARRETILLA</v>
          </cell>
          <cell r="AD1235" t="str">
            <v>C234</v>
          </cell>
        </row>
        <row r="1236">
          <cell r="AC1236" t="str">
            <v>CASA FIESTA</v>
          </cell>
          <cell r="AD1236" t="str">
            <v>C235</v>
          </cell>
        </row>
        <row r="1237">
          <cell r="AC1237" t="str">
            <v>CELORRIO</v>
          </cell>
          <cell r="AD1237" t="str">
            <v>C236</v>
          </cell>
        </row>
        <row r="1238">
          <cell r="AC1238" t="str">
            <v>CHEEZ IT</v>
          </cell>
          <cell r="AD1238" t="str">
            <v>C237</v>
          </cell>
        </row>
        <row r="1239">
          <cell r="AC1239" t="str">
            <v>CHERRY STAR</v>
          </cell>
          <cell r="AD1239" t="str">
            <v>C238</v>
          </cell>
        </row>
        <row r="1240">
          <cell r="AC1240" t="str">
            <v>CHEX MIX</v>
          </cell>
          <cell r="AD1240" t="str">
            <v>C239</v>
          </cell>
        </row>
        <row r="1241">
          <cell r="AC1241" t="str">
            <v>CHICKEN OF THE SEA</v>
          </cell>
          <cell r="AD1241" t="str">
            <v>C240</v>
          </cell>
        </row>
        <row r="1242">
          <cell r="AC1242" t="str">
            <v>CHURRUCA</v>
          </cell>
          <cell r="AD1242" t="str">
            <v>C241</v>
          </cell>
        </row>
        <row r="1243">
          <cell r="AC1243" t="str">
            <v>CIRIO</v>
          </cell>
          <cell r="AD1243" t="str">
            <v>C242</v>
          </cell>
        </row>
        <row r="1244">
          <cell r="AC1244" t="str">
            <v>CJACK</v>
          </cell>
          <cell r="AD1244" t="str">
            <v>C243</v>
          </cell>
        </row>
        <row r="1245">
          <cell r="AC1245" t="str">
            <v>COMBOS</v>
          </cell>
          <cell r="AD1245" t="str">
            <v>C244</v>
          </cell>
        </row>
        <row r="1246">
          <cell r="AC1246" t="str">
            <v>COMTE DE CLERCY</v>
          </cell>
          <cell r="AD1246" t="str">
            <v>C245</v>
          </cell>
        </row>
        <row r="1247">
          <cell r="AC1247" t="str">
            <v>CONFIT</v>
          </cell>
          <cell r="AD1247" t="str">
            <v>C246</v>
          </cell>
        </row>
        <row r="1248">
          <cell r="AC1248" t="str">
            <v>CONSUL</v>
          </cell>
          <cell r="AD1248" t="str">
            <v>C247</v>
          </cell>
        </row>
        <row r="1249">
          <cell r="AC1249" t="str">
            <v>COPELIA</v>
          </cell>
          <cell r="AD1249" t="str">
            <v>C248</v>
          </cell>
        </row>
        <row r="1250">
          <cell r="AC1250" t="str">
            <v>CERELAC</v>
          </cell>
          <cell r="AD1250" t="str">
            <v>C249</v>
          </cell>
        </row>
        <row r="1251">
          <cell r="AC1251" t="str">
            <v>CHACHITO</v>
          </cell>
          <cell r="AD1251" t="str">
            <v>C250</v>
          </cell>
        </row>
        <row r="1252">
          <cell r="AC1252" t="str">
            <v>CHUPETIN</v>
          </cell>
          <cell r="AD1252" t="str">
            <v>C251</v>
          </cell>
        </row>
        <row r="1253">
          <cell r="AC1253" t="str">
            <v>CUTIE BABY</v>
          </cell>
          <cell r="AD1253" t="str">
            <v>C252</v>
          </cell>
        </row>
        <row r="1254">
          <cell r="AC1254" t="str">
            <v>CAJOVIL</v>
          </cell>
          <cell r="AD1254" t="str">
            <v>C253</v>
          </cell>
        </row>
        <row r="1255">
          <cell r="AC1255" t="str">
            <v>CFR</v>
          </cell>
          <cell r="AD1255" t="str">
            <v>C254</v>
          </cell>
        </row>
        <row r="1256">
          <cell r="AC1256" t="str">
            <v>COMOX</v>
          </cell>
          <cell r="AD1256" t="str">
            <v>C255</v>
          </cell>
        </row>
        <row r="1257">
          <cell r="AC1257" t="str">
            <v>C MON</v>
          </cell>
          <cell r="AD1257" t="str">
            <v>C256</v>
          </cell>
        </row>
        <row r="1258">
          <cell r="AC1258" t="str">
            <v>C&amp;C</v>
          </cell>
          <cell r="AD1258" t="str">
            <v>C257</v>
          </cell>
        </row>
        <row r="1259">
          <cell r="AC1259" t="str">
            <v>CABANI</v>
          </cell>
          <cell r="AD1259" t="str">
            <v>C258</v>
          </cell>
        </row>
        <row r="1260">
          <cell r="AC1260" t="str">
            <v>CALZAFLEX</v>
          </cell>
          <cell r="AD1260" t="str">
            <v>C259</v>
          </cell>
        </row>
        <row r="1261">
          <cell r="AC1261" t="str">
            <v>CANOE</v>
          </cell>
          <cell r="AD1261" t="str">
            <v>C260</v>
          </cell>
        </row>
        <row r="1262">
          <cell r="AC1262" t="str">
            <v>CARIBEAN TROPIC</v>
          </cell>
          <cell r="AD1262" t="str">
            <v>C261</v>
          </cell>
        </row>
        <row r="1263">
          <cell r="AC1263" t="str">
            <v>CARIOCA</v>
          </cell>
          <cell r="AD1263" t="str">
            <v>C262</v>
          </cell>
        </row>
        <row r="1264">
          <cell r="AC1264" t="str">
            <v>CARTAGO</v>
          </cell>
          <cell r="AD1264" t="str">
            <v>C263</v>
          </cell>
        </row>
        <row r="1265">
          <cell r="AC1265" t="str">
            <v>CARTOON POP</v>
          </cell>
          <cell r="AD1265" t="str">
            <v>C264</v>
          </cell>
        </row>
        <row r="1266">
          <cell r="AC1266" t="str">
            <v>CERANTO</v>
          </cell>
          <cell r="AD1266" t="str">
            <v>C265</v>
          </cell>
        </row>
        <row r="1267">
          <cell r="AC1267" t="str">
            <v>CHARMED</v>
          </cell>
          <cell r="AD1267" t="str">
            <v>C266</v>
          </cell>
        </row>
        <row r="1268">
          <cell r="AC1268" t="str">
            <v>CHATTIE</v>
          </cell>
          <cell r="AD1268" t="str">
            <v>C267</v>
          </cell>
        </row>
        <row r="1269">
          <cell r="AC1269" t="str">
            <v>CHERISH</v>
          </cell>
          <cell r="AD1269" t="str">
            <v>C268</v>
          </cell>
        </row>
        <row r="1270">
          <cell r="AC1270" t="str">
            <v>CHERRIE</v>
          </cell>
          <cell r="AD1270" t="str">
            <v>C269</v>
          </cell>
        </row>
        <row r="1271">
          <cell r="AC1271" t="str">
            <v>CHESTERTON</v>
          </cell>
          <cell r="AD1271" t="str">
            <v>C270</v>
          </cell>
        </row>
        <row r="1272">
          <cell r="AC1272" t="str">
            <v>CHIC</v>
          </cell>
          <cell r="AD1272" t="str">
            <v>C271</v>
          </cell>
        </row>
        <row r="1273">
          <cell r="AC1273" t="str">
            <v>CHICK CHACK</v>
          </cell>
          <cell r="AD1273" t="str">
            <v>C272</v>
          </cell>
        </row>
        <row r="1274">
          <cell r="AC1274" t="str">
            <v>CHICQUITA</v>
          </cell>
          <cell r="AD1274" t="str">
            <v>C273</v>
          </cell>
        </row>
        <row r="1275">
          <cell r="AC1275" t="str">
            <v>CHIQUITICOS</v>
          </cell>
          <cell r="AD1275" t="str">
            <v>C274</v>
          </cell>
        </row>
        <row r="1276">
          <cell r="AC1276" t="str">
            <v>CITY CLASSIFIED</v>
          </cell>
          <cell r="AD1276" t="str">
            <v>C275</v>
          </cell>
        </row>
        <row r="1277">
          <cell r="AC1277" t="str">
            <v>CONVERSE</v>
          </cell>
          <cell r="AD1277" t="str">
            <v>C276</v>
          </cell>
        </row>
        <row r="1278">
          <cell r="AC1278" t="str">
            <v>COX</v>
          </cell>
          <cell r="AD1278" t="str">
            <v>C277</v>
          </cell>
        </row>
        <row r="1279">
          <cell r="AC1279" t="str">
            <v>CRUISE</v>
          </cell>
          <cell r="AD1279" t="str">
            <v>C278</v>
          </cell>
        </row>
        <row r="1280">
          <cell r="AC1280" t="str">
            <v>CRYSALIS</v>
          </cell>
          <cell r="AD1280" t="str">
            <v>C279</v>
          </cell>
        </row>
        <row r="1281">
          <cell r="AC1281" t="str">
            <v>CUELI</v>
          </cell>
          <cell r="AD1281" t="str">
            <v>C280</v>
          </cell>
        </row>
        <row r="1282">
          <cell r="AC1282" t="str">
            <v>CASABAHIA</v>
          </cell>
          <cell r="AD1282" t="str">
            <v>C281</v>
          </cell>
        </row>
        <row r="1283">
          <cell r="AC1283" t="str">
            <v>CHRISTYS</v>
          </cell>
          <cell r="AD1283" t="str">
            <v>C282</v>
          </cell>
        </row>
        <row r="1284">
          <cell r="AC1284" t="str">
            <v>CREACIONES FRANCISCA</v>
          </cell>
          <cell r="AD1284" t="str">
            <v>C283</v>
          </cell>
        </row>
        <row r="1285">
          <cell r="AC1285" t="str">
            <v>CAIBA</v>
          </cell>
          <cell r="AD1285" t="str">
            <v>C284</v>
          </cell>
        </row>
        <row r="1286">
          <cell r="AC1286" t="str">
            <v>CANO</v>
          </cell>
          <cell r="AD1286" t="str">
            <v>C285</v>
          </cell>
        </row>
        <row r="1287">
          <cell r="AC1287" t="str">
            <v>CARY</v>
          </cell>
          <cell r="AD1287" t="str">
            <v>C286</v>
          </cell>
        </row>
        <row r="1288">
          <cell r="AC1288" t="str">
            <v>CENTURY</v>
          </cell>
          <cell r="AD1288" t="str">
            <v>C287</v>
          </cell>
        </row>
        <row r="1289">
          <cell r="AC1289" t="str">
            <v>CHECK-O-LITE</v>
          </cell>
          <cell r="AD1289" t="str">
            <v>C288</v>
          </cell>
        </row>
        <row r="1290">
          <cell r="AC1290" t="str">
            <v>CISA</v>
          </cell>
          <cell r="AD1290" t="str">
            <v>C289</v>
          </cell>
        </row>
        <row r="1291">
          <cell r="AC1291" t="str">
            <v>CLIO</v>
          </cell>
          <cell r="AD1291" t="str">
            <v>C290</v>
          </cell>
        </row>
        <row r="1292">
          <cell r="AC1292" t="str">
            <v>COBY</v>
          </cell>
          <cell r="AD1292" t="str">
            <v>C291</v>
          </cell>
        </row>
        <row r="1293">
          <cell r="AC1293" t="str">
            <v>COFLEX</v>
          </cell>
          <cell r="AD1293" t="str">
            <v>C292</v>
          </cell>
        </row>
        <row r="1294">
          <cell r="AC1294" t="str">
            <v>COLEMAN</v>
          </cell>
          <cell r="AD1294" t="str">
            <v>C293</v>
          </cell>
        </row>
        <row r="1295">
          <cell r="AC1295" t="str">
            <v>COLIBRI</v>
          </cell>
          <cell r="AD1295" t="str">
            <v>C294</v>
          </cell>
        </row>
        <row r="1296">
          <cell r="AC1296" t="str">
            <v>COMMAND</v>
          </cell>
          <cell r="AD1296" t="str">
            <v>C295</v>
          </cell>
        </row>
        <row r="1297">
          <cell r="AC1297" t="str">
            <v>COQUI</v>
          </cell>
          <cell r="AD1297" t="str">
            <v>C296</v>
          </cell>
        </row>
        <row r="1298">
          <cell r="AC1298" t="str">
            <v>CORAL</v>
          </cell>
          <cell r="AD1298" t="str">
            <v>C297</v>
          </cell>
        </row>
        <row r="1299">
          <cell r="AC1299" t="str">
            <v>CYBERLUX</v>
          </cell>
          <cell r="AD1299" t="str">
            <v>C298</v>
          </cell>
        </row>
        <row r="1300">
          <cell r="AC1300" t="str">
            <v>CRECE MAS</v>
          </cell>
          <cell r="AD1300" t="str">
            <v>C299</v>
          </cell>
        </row>
        <row r="1301">
          <cell r="AC1301" t="str">
            <v>CLOSE UP</v>
          </cell>
          <cell r="AD1301" t="str">
            <v>C300</v>
          </cell>
        </row>
        <row r="1302">
          <cell r="AC1302" t="str">
            <v>CREST</v>
          </cell>
          <cell r="AD1302" t="str">
            <v>C301</v>
          </cell>
        </row>
        <row r="1303">
          <cell r="AC1303" t="str">
            <v>CETISOL</v>
          </cell>
          <cell r="AD1303" t="str">
            <v>C302</v>
          </cell>
        </row>
        <row r="1304">
          <cell r="AC1304" t="str">
            <v>CHALET</v>
          </cell>
          <cell r="AD1304" t="str">
            <v>C303</v>
          </cell>
        </row>
        <row r="1305">
          <cell r="AC1305" t="str">
            <v>CONAIR</v>
          </cell>
          <cell r="AD1305" t="str">
            <v>C304</v>
          </cell>
        </row>
        <row r="1306">
          <cell r="AC1306" t="str">
            <v>CALIFORNIA SCENTS</v>
          </cell>
          <cell r="AD1306" t="str">
            <v>C305</v>
          </cell>
        </row>
        <row r="1307">
          <cell r="AC1307" t="str">
            <v>CAR</v>
          </cell>
          <cell r="AD1307" t="str">
            <v>C306</v>
          </cell>
        </row>
        <row r="1308">
          <cell r="AC1308" t="str">
            <v>CAR TECH</v>
          </cell>
          <cell r="AD1308" t="str">
            <v>C307</v>
          </cell>
        </row>
        <row r="1309">
          <cell r="AC1309" t="str">
            <v>CARWEST</v>
          </cell>
          <cell r="AD1309" t="str">
            <v>C308</v>
          </cell>
        </row>
        <row r="1310">
          <cell r="AC1310" t="str">
            <v>CASTROL</v>
          </cell>
          <cell r="AD1310" t="str">
            <v>C309</v>
          </cell>
        </row>
        <row r="1311">
          <cell r="AC1311" t="str">
            <v>CHROMELINE</v>
          </cell>
          <cell r="AD1311" t="str">
            <v>C310</v>
          </cell>
        </row>
        <row r="1312">
          <cell r="AC1312" t="str">
            <v>CYCLO</v>
          </cell>
          <cell r="AD1312" t="str">
            <v>C311</v>
          </cell>
        </row>
        <row r="1313">
          <cell r="AC1313" t="str">
            <v>CHARBROIL</v>
          </cell>
          <cell r="AD1313" t="str">
            <v>C312</v>
          </cell>
        </row>
        <row r="1314">
          <cell r="AC1314" t="str">
            <v>CHICHI</v>
          </cell>
          <cell r="AD1314" t="str">
            <v>C313</v>
          </cell>
        </row>
        <row r="1315">
          <cell r="AC1315" t="str">
            <v>C NURIA</v>
          </cell>
          <cell r="AD1315" t="str">
            <v>C314</v>
          </cell>
        </row>
        <row r="1316">
          <cell r="AC1316" t="str">
            <v>CALVIN KLEIN</v>
          </cell>
          <cell r="AD1316" t="str">
            <v>C315</v>
          </cell>
        </row>
        <row r="1317">
          <cell r="AC1317" t="str">
            <v>CANTANI</v>
          </cell>
          <cell r="AD1317" t="str">
            <v>C316</v>
          </cell>
        </row>
        <row r="1318">
          <cell r="AC1318" t="str">
            <v>CARRINGTON</v>
          </cell>
          <cell r="AD1318" t="str">
            <v>C317</v>
          </cell>
        </row>
        <row r="1319">
          <cell r="AC1319" t="str">
            <v>CASUAL BAG</v>
          </cell>
          <cell r="AD1319" t="str">
            <v>C318</v>
          </cell>
        </row>
        <row r="1320">
          <cell r="AC1320" t="str">
            <v>CATTANI</v>
          </cell>
          <cell r="AD1320" t="str">
            <v>C319</v>
          </cell>
        </row>
        <row r="1321">
          <cell r="AC1321" t="str">
            <v>CENTURY 21</v>
          </cell>
          <cell r="AD1321" t="str">
            <v>C320</v>
          </cell>
        </row>
        <row r="1322">
          <cell r="AC1322" t="str">
            <v>CHARLES WAIN</v>
          </cell>
          <cell r="AD1322" t="str">
            <v>C321</v>
          </cell>
        </row>
        <row r="1323">
          <cell r="AC1323" t="str">
            <v>CITY HUNTER</v>
          </cell>
          <cell r="AD1323" t="str">
            <v>C322</v>
          </cell>
        </row>
        <row r="1324">
          <cell r="AC1324" t="str">
            <v>CLASA</v>
          </cell>
          <cell r="AD1324" t="str">
            <v>C323</v>
          </cell>
        </row>
        <row r="1325">
          <cell r="AC1325" t="str">
            <v>COSSA BELLA</v>
          </cell>
          <cell r="AD1325" t="str">
            <v>C324</v>
          </cell>
        </row>
        <row r="1326">
          <cell r="AC1326" t="str">
            <v>COSTA NURSERY</v>
          </cell>
          <cell r="AD1326" t="str">
            <v>C325</v>
          </cell>
        </row>
        <row r="1327">
          <cell r="AC1327" t="str">
            <v>CRICKET</v>
          </cell>
          <cell r="AD1327" t="str">
            <v>C326</v>
          </cell>
        </row>
        <row r="1328">
          <cell r="AC1328" t="str">
            <v>CAREFREE</v>
          </cell>
          <cell r="AD1328" t="str">
            <v>C327</v>
          </cell>
        </row>
        <row r="1329">
          <cell r="AC1329" t="str">
            <v>CAPILO</v>
          </cell>
          <cell r="AD1329" t="str">
            <v>C328</v>
          </cell>
        </row>
        <row r="1330">
          <cell r="AC1330" t="str">
            <v>CHIKI HALKA</v>
          </cell>
          <cell r="AD1330" t="str">
            <v>C329</v>
          </cell>
        </row>
        <row r="1331">
          <cell r="AC1331" t="str">
            <v>CHOCOLACIO</v>
          </cell>
          <cell r="AD1331" t="str">
            <v>C330</v>
          </cell>
        </row>
        <row r="1332">
          <cell r="AC1332" t="str">
            <v>CREME OF NAT</v>
          </cell>
          <cell r="AD1332" t="str">
            <v>C331</v>
          </cell>
        </row>
        <row r="1333">
          <cell r="AC1333" t="str">
            <v>COLLADO</v>
          </cell>
          <cell r="AD1333" t="str">
            <v>C332</v>
          </cell>
        </row>
        <row r="1334">
          <cell r="AC1334" t="str">
            <v>CLOSETMAID</v>
          </cell>
          <cell r="AD1334" t="str">
            <v>C333</v>
          </cell>
        </row>
        <row r="1335">
          <cell r="AC1335" t="str">
            <v>CONCEPT II</v>
          </cell>
          <cell r="AD1335" t="str">
            <v>C334</v>
          </cell>
        </row>
        <row r="1336">
          <cell r="AC1336" t="str">
            <v>CLOSET INNOVATION</v>
          </cell>
          <cell r="AD1336" t="str">
            <v>C335</v>
          </cell>
        </row>
        <row r="1337">
          <cell r="AC1337" t="str">
            <v>COPPERTONE</v>
          </cell>
          <cell r="AD1337" t="str">
            <v>C336</v>
          </cell>
        </row>
        <row r="1338">
          <cell r="AC1338" t="str">
            <v>CUREL</v>
          </cell>
          <cell r="AD1338" t="str">
            <v>C337</v>
          </cell>
        </row>
        <row r="1339">
          <cell r="AC1339" t="str">
            <v>COCO EXPRESS</v>
          </cell>
          <cell r="AD1339" t="str">
            <v>C338</v>
          </cell>
        </row>
        <row r="1340">
          <cell r="AC1340" t="str">
            <v>CAMAY</v>
          </cell>
          <cell r="AD1340" t="str">
            <v>C339</v>
          </cell>
        </row>
        <row r="1341">
          <cell r="AC1341" t="str">
            <v>CARESS</v>
          </cell>
          <cell r="AD1341" t="str">
            <v>C340</v>
          </cell>
        </row>
        <row r="1342">
          <cell r="AC1342" t="str">
            <v>CASKO</v>
          </cell>
          <cell r="AD1342" t="str">
            <v>C341</v>
          </cell>
        </row>
        <row r="1343">
          <cell r="AC1343" t="str">
            <v>CS</v>
          </cell>
          <cell r="AD1343" t="str">
            <v>C342</v>
          </cell>
        </row>
        <row r="1344">
          <cell r="AC1344" t="str">
            <v>CHIP</v>
          </cell>
          <cell r="AD1344" t="str">
            <v>C343</v>
          </cell>
        </row>
        <row r="1345">
          <cell r="AC1345" t="str">
            <v>CHOKIN</v>
          </cell>
          <cell r="AD1345" t="str">
            <v>C344</v>
          </cell>
        </row>
        <row r="1346">
          <cell r="AC1346" t="str">
            <v>CROCO</v>
          </cell>
          <cell r="AD1346" t="str">
            <v>C345</v>
          </cell>
        </row>
        <row r="1347">
          <cell r="AC1347" t="str">
            <v>CUBIC</v>
          </cell>
          <cell r="AD1347" t="str">
            <v>C346</v>
          </cell>
        </row>
        <row r="1348">
          <cell r="AC1348" t="str">
            <v>CHARLOTTE</v>
          </cell>
          <cell r="AD1348" t="str">
            <v>C347</v>
          </cell>
        </row>
        <row r="1349">
          <cell r="AC1349" t="str">
            <v>CUTIE</v>
          </cell>
          <cell r="AD1349" t="str">
            <v>C348</v>
          </cell>
        </row>
        <row r="1350">
          <cell r="AC1350" t="str">
            <v>CASHITAS</v>
          </cell>
          <cell r="AD1350" t="str">
            <v>C349</v>
          </cell>
        </row>
        <row r="1351">
          <cell r="AC1351" t="str">
            <v>CROSSOVER</v>
          </cell>
          <cell r="AD1351" t="str">
            <v>C350</v>
          </cell>
        </row>
        <row r="1352">
          <cell r="AC1352" t="str">
            <v>CHLOE</v>
          </cell>
          <cell r="AD1352" t="str">
            <v>C351</v>
          </cell>
        </row>
        <row r="1353">
          <cell r="AC1353" t="str">
            <v>CUBIC ZIRCONIA</v>
          </cell>
          <cell r="AD1353" t="str">
            <v>C352</v>
          </cell>
        </row>
        <row r="1354">
          <cell r="AC1354" t="str">
            <v>CLIP ON EARRING</v>
          </cell>
          <cell r="AD1354" t="str">
            <v>C353</v>
          </cell>
        </row>
        <row r="1355">
          <cell r="AC1355" t="str">
            <v>CORRAL VIEJO</v>
          </cell>
          <cell r="AD1355" t="str">
            <v>C354</v>
          </cell>
        </row>
        <row r="1356">
          <cell r="AC1356" t="str">
            <v>CASA TARADELLAS</v>
          </cell>
          <cell r="AD1356" t="str">
            <v>C355</v>
          </cell>
        </row>
        <row r="1357">
          <cell r="AC1357" t="str">
            <v>CANA EXPRESS</v>
          </cell>
          <cell r="AD1357" t="str">
            <v>C356</v>
          </cell>
        </row>
        <row r="1358">
          <cell r="AC1358" t="str">
            <v>CARIBAS</v>
          </cell>
          <cell r="AD1358" t="str">
            <v>C357</v>
          </cell>
        </row>
        <row r="1359">
          <cell r="AC1359" t="str">
            <v>CANTU</v>
          </cell>
          <cell r="AD1359" t="str">
            <v>C358</v>
          </cell>
        </row>
        <row r="1360">
          <cell r="AC1360" t="str">
            <v>COREGA</v>
          </cell>
          <cell r="AD1360" t="str">
            <v>C359</v>
          </cell>
        </row>
        <row r="1361">
          <cell r="AC1361" t="str">
            <v>CARISMA</v>
          </cell>
          <cell r="AD1361" t="str">
            <v>C360</v>
          </cell>
        </row>
        <row r="1362">
          <cell r="AC1362" t="str">
            <v>CLOIE</v>
          </cell>
          <cell r="AD1362" t="str">
            <v>C361</v>
          </cell>
        </row>
        <row r="1363">
          <cell r="AC1363" t="str">
            <v>CORE</v>
          </cell>
          <cell r="AD1363" t="str">
            <v>C362</v>
          </cell>
        </row>
        <row r="1364">
          <cell r="AC1364" t="str">
            <v>CRYSTAL COLLECTION</v>
          </cell>
          <cell r="AD1364" t="str">
            <v>C363</v>
          </cell>
        </row>
        <row r="1365">
          <cell r="AC1365" t="str">
            <v>CRECE</v>
          </cell>
          <cell r="AD1365" t="str">
            <v>C364</v>
          </cell>
        </row>
        <row r="1366">
          <cell r="AC1366" t="str">
            <v>CARTOON NETWORK</v>
          </cell>
          <cell r="AD1366" t="str">
            <v>C365</v>
          </cell>
        </row>
        <row r="1367">
          <cell r="AC1367" t="str">
            <v>CAP N CRUNCH</v>
          </cell>
          <cell r="AD1367" t="str">
            <v>C366</v>
          </cell>
        </row>
        <row r="1368">
          <cell r="AC1368" t="str">
            <v>CRISTALINO</v>
          </cell>
          <cell r="AD1368" t="str">
            <v>C367</v>
          </cell>
        </row>
        <row r="1369">
          <cell r="AC1369" t="str">
            <v>CODORNICES DOMINICANAS</v>
          </cell>
          <cell r="AD1369" t="str">
            <v>C368</v>
          </cell>
        </row>
        <row r="1370">
          <cell r="AC1370" t="str">
            <v>CRYSTAL FARMS</v>
          </cell>
          <cell r="AD1370" t="str">
            <v>C369</v>
          </cell>
        </row>
        <row r="1371">
          <cell r="AC1371" t="str">
            <v>CBAS</v>
          </cell>
          <cell r="AD1371" t="str">
            <v>C370</v>
          </cell>
        </row>
        <row r="1372">
          <cell r="AC1372" t="str">
            <v>CENTRONIC</v>
          </cell>
          <cell r="AD1372" t="str">
            <v>C371</v>
          </cell>
        </row>
        <row r="1373">
          <cell r="AC1373" t="str">
            <v>CRAIG</v>
          </cell>
          <cell r="AD1373" t="str">
            <v>C372</v>
          </cell>
        </row>
        <row r="1374">
          <cell r="AC1374" t="str">
            <v>CAESARS</v>
          </cell>
          <cell r="AD1374" t="str">
            <v>C373</v>
          </cell>
        </row>
        <row r="1375">
          <cell r="AC1375" t="str">
            <v>CAMPI</v>
          </cell>
          <cell r="AD1375" t="str">
            <v>C374</v>
          </cell>
        </row>
        <row r="1376">
          <cell r="AC1376" t="str">
            <v>CELESTE</v>
          </cell>
          <cell r="AD1376" t="str">
            <v>C375</v>
          </cell>
        </row>
        <row r="1377">
          <cell r="AC1377" t="str">
            <v>CHOBANI</v>
          </cell>
          <cell r="AD1377" t="str">
            <v>C376</v>
          </cell>
        </row>
        <row r="1378">
          <cell r="AC1378" t="str">
            <v>CHOVI</v>
          </cell>
          <cell r="AD1378" t="str">
            <v>C377</v>
          </cell>
        </row>
        <row r="1379">
          <cell r="AC1379" t="str">
            <v>COCINARTE</v>
          </cell>
          <cell r="AD1379" t="str">
            <v>C378</v>
          </cell>
        </row>
        <row r="1380">
          <cell r="AC1380" t="str">
            <v>COFFEE MATE</v>
          </cell>
          <cell r="AD1380" t="str">
            <v>C379</v>
          </cell>
        </row>
        <row r="1381">
          <cell r="AC1381" t="str">
            <v>COLES</v>
          </cell>
          <cell r="AD1381" t="str">
            <v>C380</v>
          </cell>
        </row>
        <row r="1382">
          <cell r="AC1382" t="str">
            <v>COUNTRYPRIDE</v>
          </cell>
          <cell r="AD1382" t="str">
            <v>C381</v>
          </cell>
        </row>
        <row r="1383">
          <cell r="AC1383" t="str">
            <v>COW BELL</v>
          </cell>
          <cell r="AD1383" t="str">
            <v>C382</v>
          </cell>
        </row>
        <row r="1384">
          <cell r="AC1384" t="str">
            <v>CANON</v>
          </cell>
          <cell r="AD1384" t="str">
            <v>C383</v>
          </cell>
        </row>
        <row r="1385">
          <cell r="AC1385" t="str">
            <v>CANYON</v>
          </cell>
          <cell r="AD1385" t="str">
            <v>C384</v>
          </cell>
        </row>
        <row r="1386">
          <cell r="AC1386" t="str">
            <v>CASE IT</v>
          </cell>
          <cell r="AD1386" t="str">
            <v>C385</v>
          </cell>
        </row>
        <row r="1387">
          <cell r="AC1387" t="str">
            <v>CASE LOGIC</v>
          </cell>
          <cell r="AD1387" t="str">
            <v>C386</v>
          </cell>
        </row>
        <row r="1388">
          <cell r="AC1388" t="str">
            <v>CDP</v>
          </cell>
          <cell r="AD1388" t="str">
            <v>C387</v>
          </cell>
        </row>
        <row r="1389">
          <cell r="AC1389" t="str">
            <v>CLIPPER CLUB</v>
          </cell>
          <cell r="AD1389" t="str">
            <v>C388</v>
          </cell>
        </row>
        <row r="1390">
          <cell r="AC1390" t="str">
            <v>COMCAST</v>
          </cell>
          <cell r="AD1390" t="str">
            <v>C389</v>
          </cell>
        </row>
        <row r="1391">
          <cell r="AC1391" t="str">
            <v>COMPAQ</v>
          </cell>
          <cell r="AD1391" t="str">
            <v>C390</v>
          </cell>
        </row>
        <row r="1392">
          <cell r="AC1392" t="str">
            <v>CYBER CLEAN</v>
          </cell>
          <cell r="AD1392" t="str">
            <v>C391</v>
          </cell>
        </row>
        <row r="1393">
          <cell r="AC1393" t="str">
            <v>CABRALES</v>
          </cell>
          <cell r="AD1393" t="str">
            <v>C392</v>
          </cell>
        </row>
        <row r="1394">
          <cell r="AC1394" t="str">
            <v>CAMPILLO</v>
          </cell>
          <cell r="AD1394" t="str">
            <v>C393</v>
          </cell>
        </row>
        <row r="1395">
          <cell r="AC1395" t="str">
            <v>CAMPOFRIO</v>
          </cell>
          <cell r="AD1395" t="str">
            <v>C394</v>
          </cell>
        </row>
        <row r="1396">
          <cell r="AC1396" t="str">
            <v>CANAAN</v>
          </cell>
          <cell r="AD1396" t="str">
            <v>C395</v>
          </cell>
        </row>
        <row r="1397">
          <cell r="AC1397" t="str">
            <v>CANTIMPALOS</v>
          </cell>
          <cell r="AD1397" t="str">
            <v>C396</v>
          </cell>
        </row>
        <row r="1398">
          <cell r="AC1398" t="str">
            <v>CANTOREL</v>
          </cell>
          <cell r="AD1398" t="str">
            <v>C397</v>
          </cell>
        </row>
        <row r="1399">
          <cell r="AC1399" t="str">
            <v>CAPITOUL</v>
          </cell>
          <cell r="AD1399" t="str">
            <v>C398</v>
          </cell>
        </row>
        <row r="1400">
          <cell r="AC1400" t="str">
            <v>CAPRICE</v>
          </cell>
          <cell r="AD1400" t="str">
            <v>C399</v>
          </cell>
        </row>
        <row r="1401">
          <cell r="AC1401" t="str">
            <v>CAPRICHEVRE</v>
          </cell>
          <cell r="AD1401" t="str">
            <v>C400</v>
          </cell>
        </row>
        <row r="1402">
          <cell r="AC1402" t="str">
            <v>CAPRILLICE</v>
          </cell>
          <cell r="AD1402" t="str">
            <v>C401</v>
          </cell>
        </row>
        <row r="1403">
          <cell r="AC1403" t="str">
            <v>CASAPONSA</v>
          </cell>
          <cell r="AD1403" t="str">
            <v>C402</v>
          </cell>
        </row>
        <row r="1404">
          <cell r="AC1404" t="str">
            <v>CASERIO</v>
          </cell>
          <cell r="AD1404" t="str">
            <v>C403</v>
          </cell>
        </row>
        <row r="1405">
          <cell r="AC1405" t="str">
            <v>CASTELLO</v>
          </cell>
          <cell r="AD1405" t="str">
            <v>C404</v>
          </cell>
        </row>
        <row r="1406">
          <cell r="AC1406" t="str">
            <v>CASTRO GONZALEZ</v>
          </cell>
          <cell r="AD1406" t="str">
            <v>C405</v>
          </cell>
        </row>
        <row r="1407">
          <cell r="AC1407" t="str">
            <v>CHECO</v>
          </cell>
          <cell r="AD1407" t="str">
            <v>C406</v>
          </cell>
        </row>
        <row r="1408">
          <cell r="AC1408" t="str">
            <v>CAPCOM</v>
          </cell>
          <cell r="AD1408" t="str">
            <v>C407</v>
          </cell>
        </row>
        <row r="1409">
          <cell r="AC1409" t="str">
            <v>CITTERIO</v>
          </cell>
          <cell r="AD1409" t="str">
            <v>C408</v>
          </cell>
        </row>
        <row r="1410">
          <cell r="AC1410" t="str">
            <v>CLEAR VALUE</v>
          </cell>
          <cell r="AD1410" t="str">
            <v>C409</v>
          </cell>
        </row>
        <row r="1411">
          <cell r="AC1411" t="str">
            <v>COVAP</v>
          </cell>
          <cell r="AD1411" t="str">
            <v>C410</v>
          </cell>
        </row>
        <row r="1412">
          <cell r="AC1412" t="str">
            <v>CRESCENT VALLEY</v>
          </cell>
          <cell r="AD1412" t="str">
            <v>C411</v>
          </cell>
        </row>
        <row r="1413">
          <cell r="AC1413" t="str">
            <v>CUITS</v>
          </cell>
          <cell r="AD1413" t="str">
            <v>C412</v>
          </cell>
        </row>
        <row r="1414">
          <cell r="AC1414" t="str">
            <v>CAMERATA</v>
          </cell>
          <cell r="AD1414" t="str">
            <v>C413</v>
          </cell>
        </row>
        <row r="1415">
          <cell r="AC1415" t="str">
            <v>COVER GIRL</v>
          </cell>
          <cell r="AD1415" t="str">
            <v>C414</v>
          </cell>
        </row>
        <row r="1416">
          <cell r="AC1416" t="str">
            <v>COASTAL</v>
          </cell>
          <cell r="AD1416" t="str">
            <v>C415</v>
          </cell>
        </row>
        <row r="1417">
          <cell r="AC1417" t="str">
            <v>COCO</v>
          </cell>
          <cell r="AD1417" t="str">
            <v>C416</v>
          </cell>
        </row>
        <row r="1418">
          <cell r="AC1418" t="str">
            <v>CAROLINA HERRERA</v>
          </cell>
          <cell r="AD1418" t="str">
            <v>C417</v>
          </cell>
        </row>
        <row r="1419">
          <cell r="AC1419" t="str">
            <v>CARTIER</v>
          </cell>
          <cell r="AD1419" t="str">
            <v>C418</v>
          </cell>
        </row>
        <row r="1420">
          <cell r="AC1420" t="str">
            <v>CONCEPT II</v>
          </cell>
          <cell r="AD1420" t="str">
            <v>C419</v>
          </cell>
        </row>
        <row r="1421">
          <cell r="AC1421" t="str">
            <v>CODE MASTERS</v>
          </cell>
          <cell r="AD1421" t="str">
            <v>C420</v>
          </cell>
        </row>
        <row r="1422">
          <cell r="AC1422" t="str">
            <v>CYBER POWER</v>
          </cell>
          <cell r="AD1422" t="str">
            <v>C421</v>
          </cell>
        </row>
        <row r="1423">
          <cell r="AC1423" t="str">
            <v>CADBURY</v>
          </cell>
          <cell r="AD1423" t="str">
            <v>C422</v>
          </cell>
        </row>
        <row r="1424">
          <cell r="AC1424" t="str">
            <v>CAKE MATE</v>
          </cell>
          <cell r="AD1424" t="str">
            <v>C423</v>
          </cell>
        </row>
        <row r="1425">
          <cell r="AC1425" t="str">
            <v>CAMPFIRE</v>
          </cell>
          <cell r="AD1425" t="str">
            <v>C424</v>
          </cell>
        </row>
        <row r="1426">
          <cell r="AC1426" t="str">
            <v>CAN CAN</v>
          </cell>
          <cell r="AD1426" t="str">
            <v>C425</v>
          </cell>
        </row>
        <row r="1427">
          <cell r="AC1427" t="str">
            <v>CARIMANGO</v>
          </cell>
          <cell r="AD1427" t="str">
            <v>C426</v>
          </cell>
        </row>
        <row r="1428">
          <cell r="AC1428" t="str">
            <v>CARRINGTON FARMS</v>
          </cell>
          <cell r="AD1428" t="str">
            <v>C427</v>
          </cell>
        </row>
        <row r="1429">
          <cell r="AC1429" t="str">
            <v>CARRS</v>
          </cell>
          <cell r="AD1429" t="str">
            <v>C428</v>
          </cell>
        </row>
        <row r="1430">
          <cell r="AC1430" t="str">
            <v>CHACALA</v>
          </cell>
          <cell r="AD1430" t="str">
            <v>C429</v>
          </cell>
        </row>
        <row r="1431">
          <cell r="AC1431" t="str">
            <v>CHARLES ANTONA</v>
          </cell>
          <cell r="AD1431" t="str">
            <v>C430</v>
          </cell>
        </row>
        <row r="1432">
          <cell r="AC1432" t="str">
            <v>CHARMS</v>
          </cell>
          <cell r="AD1432" t="str">
            <v>C431</v>
          </cell>
        </row>
        <row r="1433">
          <cell r="AC1433" t="str">
            <v>CHEF MERITO</v>
          </cell>
          <cell r="AD1433" t="str">
            <v>C432</v>
          </cell>
        </row>
        <row r="1434">
          <cell r="AC1434" t="str">
            <v>CHILDS PLAY</v>
          </cell>
          <cell r="AD1434" t="str">
            <v>C433</v>
          </cell>
        </row>
        <row r="1435">
          <cell r="AC1435" t="str">
            <v>CHIQUILIN</v>
          </cell>
          <cell r="AD1435" t="str">
            <v>C434</v>
          </cell>
        </row>
        <row r="1436">
          <cell r="AC1436" t="str">
            <v>CHOCOLOVE</v>
          </cell>
          <cell r="AD1436" t="str">
            <v>C435</v>
          </cell>
        </row>
        <row r="1437">
          <cell r="AC1437" t="str">
            <v>CIBELES</v>
          </cell>
          <cell r="AD1437" t="str">
            <v>C436</v>
          </cell>
        </row>
        <row r="1438">
          <cell r="AC1438" t="str">
            <v>CLEMENT FAUGIER</v>
          </cell>
          <cell r="AD1438" t="str">
            <v>C437</v>
          </cell>
        </row>
        <row r="1439">
          <cell r="AC1439" t="str">
            <v>CLORETS</v>
          </cell>
          <cell r="AD1439" t="str">
            <v>C438</v>
          </cell>
        </row>
        <row r="1440">
          <cell r="AC1440" t="str">
            <v>COLOMBINA</v>
          </cell>
          <cell r="AD1440" t="str">
            <v>C439</v>
          </cell>
        </row>
        <row r="1441">
          <cell r="AC1441" t="str">
            <v>COMSTOCK</v>
          </cell>
          <cell r="AD1441" t="str">
            <v>C440</v>
          </cell>
        </row>
        <row r="1442">
          <cell r="AC1442" t="str">
            <v>COTE D OR</v>
          </cell>
          <cell r="AD1442" t="str">
            <v>C441</v>
          </cell>
        </row>
        <row r="1443">
          <cell r="AC1443" t="str">
            <v>CRICH</v>
          </cell>
          <cell r="AD1443" t="str">
            <v>C442</v>
          </cell>
        </row>
        <row r="1444">
          <cell r="AC1444" t="str">
            <v>CUETARA</v>
          </cell>
          <cell r="AD1444" t="str">
            <v>C443</v>
          </cell>
        </row>
        <row r="1445">
          <cell r="AC1445" t="str">
            <v>CUPIDO</v>
          </cell>
          <cell r="AD1445" t="str">
            <v>C444</v>
          </cell>
        </row>
        <row r="1446">
          <cell r="AC1446" t="str">
            <v>CRISOL</v>
          </cell>
          <cell r="AD1446" t="str">
            <v>C445</v>
          </cell>
        </row>
        <row r="1447">
          <cell r="AC1447" t="str">
            <v>CRISCO</v>
          </cell>
          <cell r="AD1447" t="str">
            <v>C446</v>
          </cell>
        </row>
        <row r="1448">
          <cell r="AC1448" t="str">
            <v>CMONAMI</v>
          </cell>
          <cell r="AD1448" t="str">
            <v>C447</v>
          </cell>
        </row>
        <row r="1449">
          <cell r="AC1449" t="str">
            <v>CARBONELL</v>
          </cell>
          <cell r="AD1449" t="str">
            <v>C448</v>
          </cell>
        </row>
        <row r="1450">
          <cell r="AC1450" t="str">
            <v>CARNIVAL</v>
          </cell>
          <cell r="AD1450" t="str">
            <v>C449</v>
          </cell>
        </row>
        <row r="1451">
          <cell r="AC1451" t="str">
            <v>CREA</v>
          </cell>
          <cell r="AD1451" t="str">
            <v>C450</v>
          </cell>
        </row>
        <row r="1452">
          <cell r="AC1452" t="str">
            <v>CARDINAL</v>
          </cell>
          <cell r="AD1452" t="str">
            <v>C451</v>
          </cell>
        </row>
        <row r="1453">
          <cell r="AC1453" t="str">
            <v>CHAOS</v>
          </cell>
          <cell r="AD1453" t="str">
            <v>C452</v>
          </cell>
        </row>
        <row r="1454">
          <cell r="AC1454" t="str">
            <v>CUB CUTTON</v>
          </cell>
          <cell r="AD1454" t="str">
            <v>C453</v>
          </cell>
        </row>
        <row r="1455">
          <cell r="AC1455" t="str">
            <v>CUB SEXYMAN</v>
          </cell>
          <cell r="AD1455" t="str">
            <v>C454</v>
          </cell>
        </row>
        <row r="1456">
          <cell r="AC1456" t="str">
            <v>CARALINO</v>
          </cell>
          <cell r="AD1456" t="str">
            <v>C455</v>
          </cell>
        </row>
        <row r="1457">
          <cell r="AC1457" t="str">
            <v>CABOTINE</v>
          </cell>
          <cell r="AD1457" t="str">
            <v>C456</v>
          </cell>
        </row>
        <row r="1458">
          <cell r="AC1458" t="str">
            <v>CALINE</v>
          </cell>
          <cell r="AD1458" t="str">
            <v>C457</v>
          </cell>
        </row>
        <row r="1459">
          <cell r="AC1459" t="str">
            <v>CHEAPAN CHIC MOSCHINO</v>
          </cell>
          <cell r="AD1459" t="str">
            <v>C458</v>
          </cell>
        </row>
        <row r="1460">
          <cell r="AC1460" t="str">
            <v>CRISTOBAL</v>
          </cell>
          <cell r="AD1460" t="str">
            <v>C459</v>
          </cell>
        </row>
        <row r="1461">
          <cell r="AC1461" t="str">
            <v>CURVE</v>
          </cell>
          <cell r="AD1461" t="str">
            <v>C460</v>
          </cell>
        </row>
        <row r="1462">
          <cell r="AC1462" t="str">
            <v>CELAVI</v>
          </cell>
          <cell r="AD1462" t="str">
            <v>C461</v>
          </cell>
        </row>
        <row r="1463">
          <cell r="AC1463" t="str">
            <v>CALNORT</v>
          </cell>
          <cell r="AD1463" t="str">
            <v>C462</v>
          </cell>
        </row>
        <row r="1464">
          <cell r="AC1464" t="str">
            <v>CAREY</v>
          </cell>
          <cell r="AD1464" t="str">
            <v>C463</v>
          </cell>
        </row>
        <row r="1465">
          <cell r="AC1465" t="str">
            <v>CARMENCITAS</v>
          </cell>
          <cell r="AD1465" t="str">
            <v>C464</v>
          </cell>
        </row>
        <row r="1466">
          <cell r="AC1466" t="str">
            <v>CARMENs</v>
          </cell>
          <cell r="AD1466" t="str">
            <v>C465</v>
          </cell>
        </row>
        <row r="1467">
          <cell r="AC1467" t="str">
            <v>CASSINI</v>
          </cell>
          <cell r="AD1467" t="str">
            <v>C466</v>
          </cell>
        </row>
        <row r="1468">
          <cell r="AC1468" t="str">
            <v>CEREBROS</v>
          </cell>
          <cell r="AD1468" t="str">
            <v>C467</v>
          </cell>
        </row>
        <row r="1469">
          <cell r="AC1469" t="str">
            <v>CHESSHOUSE</v>
          </cell>
          <cell r="AD1469" t="str">
            <v>C468</v>
          </cell>
        </row>
        <row r="1470">
          <cell r="AC1470" t="str">
            <v>COLORAMA</v>
          </cell>
          <cell r="AD1470" t="str">
            <v>C469</v>
          </cell>
        </row>
        <row r="1471">
          <cell r="AC1471" t="str">
            <v>CUTEX</v>
          </cell>
          <cell r="AD1471" t="str">
            <v>C470</v>
          </cell>
        </row>
        <row r="1472">
          <cell r="AC1472" t="str">
            <v>CYCLONE</v>
          </cell>
          <cell r="AD1472" t="str">
            <v>C471</v>
          </cell>
        </row>
        <row r="1473">
          <cell r="AC1473" t="str">
            <v>CAFFARENA</v>
          </cell>
          <cell r="AD1473" t="str">
            <v>C472</v>
          </cell>
        </row>
        <row r="1474">
          <cell r="AC1474" t="str">
            <v>CAPRICHOS</v>
          </cell>
          <cell r="AD1474" t="str">
            <v>C473</v>
          </cell>
        </row>
        <row r="1475">
          <cell r="AC1475" t="str">
            <v>CASABI</v>
          </cell>
          <cell r="AD1475" t="str">
            <v>C474</v>
          </cell>
        </row>
        <row r="1476">
          <cell r="AC1476" t="str">
            <v>CHIQUI CHICAS</v>
          </cell>
          <cell r="AD1476" t="str">
            <v>C475</v>
          </cell>
        </row>
        <row r="1477">
          <cell r="AC1477" t="str">
            <v>COOBIE</v>
          </cell>
          <cell r="AD1477" t="str">
            <v>C476</v>
          </cell>
        </row>
        <row r="1478">
          <cell r="AC1478" t="str">
            <v>CUB CACHORRO</v>
          </cell>
          <cell r="AD1478" t="str">
            <v>C477</v>
          </cell>
        </row>
        <row r="1479">
          <cell r="AC1479" t="str">
            <v>CANELLAS</v>
          </cell>
          <cell r="AD1479" t="str">
            <v>C478</v>
          </cell>
        </row>
        <row r="1480">
          <cell r="AC1480" t="str">
            <v>CARABA</v>
          </cell>
          <cell r="AD1480" t="str">
            <v>C479</v>
          </cell>
        </row>
        <row r="1481">
          <cell r="AC1481" t="str">
            <v>CATCHIT</v>
          </cell>
          <cell r="AD1481" t="str">
            <v>C480</v>
          </cell>
        </row>
        <row r="1482">
          <cell r="AC1482" t="str">
            <v>CHILLI PEPQER</v>
          </cell>
          <cell r="AD1482" t="str">
            <v>C481</v>
          </cell>
        </row>
        <row r="1483">
          <cell r="AC1483" t="str">
            <v>COMPETITION</v>
          </cell>
          <cell r="AD1483" t="str">
            <v>C482</v>
          </cell>
        </row>
        <row r="1484">
          <cell r="AC1484" t="str">
            <v>CRISTIAN DEVELOPE</v>
          </cell>
          <cell r="AD1484" t="str">
            <v>C483</v>
          </cell>
        </row>
        <row r="1485">
          <cell r="AC1485" t="str">
            <v>COCTELEA</v>
          </cell>
          <cell r="AD1485" t="str">
            <v>C484</v>
          </cell>
        </row>
        <row r="1486">
          <cell r="AC1486" t="str">
            <v>CABANNA</v>
          </cell>
          <cell r="AD1486" t="str">
            <v>C485</v>
          </cell>
        </row>
        <row r="1487">
          <cell r="AC1487" t="str">
            <v>COSMOPOLITAN</v>
          </cell>
          <cell r="AD1487" t="str">
            <v>C486</v>
          </cell>
        </row>
        <row r="1488">
          <cell r="AC1488" t="str">
            <v>CLAIROL</v>
          </cell>
          <cell r="AD1488" t="str">
            <v>C487</v>
          </cell>
        </row>
        <row r="1489">
          <cell r="AC1489" t="str">
            <v>COLORS KEY</v>
          </cell>
          <cell r="AD1489" t="str">
            <v>C488</v>
          </cell>
        </row>
        <row r="1490">
          <cell r="AC1490" t="str">
            <v>CLASSICO</v>
          </cell>
          <cell r="AD1490" t="str">
            <v>C489</v>
          </cell>
        </row>
        <row r="1491">
          <cell r="AC1491" t="str">
            <v>CHOLULA</v>
          </cell>
          <cell r="AD1491" t="str">
            <v>C490</v>
          </cell>
        </row>
        <row r="1492">
          <cell r="AC1492" t="str">
            <v>CALVE</v>
          </cell>
          <cell r="AD1492" t="str">
            <v>C492</v>
          </cell>
        </row>
        <row r="1493">
          <cell r="AC1493" t="str">
            <v>CRIST</v>
          </cell>
          <cell r="AD1493" t="str">
            <v>C493</v>
          </cell>
        </row>
        <row r="1494">
          <cell r="AC1494" t="str">
            <v>CANDLE-LITE</v>
          </cell>
          <cell r="AD1494" t="str">
            <v>C494</v>
          </cell>
        </row>
        <row r="1495">
          <cell r="AC1495" t="str">
            <v>CHAMPAGA</v>
          </cell>
          <cell r="AD1495" t="str">
            <v>C496</v>
          </cell>
        </row>
        <row r="1496">
          <cell r="AC1496" t="str">
            <v>CICATRICURE</v>
          </cell>
          <cell r="AD1496" t="str">
            <v>C497</v>
          </cell>
        </row>
        <row r="1497">
          <cell r="AC1497" t="str">
            <v>CASIO</v>
          </cell>
          <cell r="AD1497" t="str">
            <v>C498</v>
          </cell>
        </row>
        <row r="1498">
          <cell r="AC1498" t="str">
            <v>COMAME</v>
          </cell>
          <cell r="AD1498" t="str">
            <v>C499</v>
          </cell>
        </row>
        <row r="1499">
          <cell r="AC1499" t="str">
            <v>CALAMIN</v>
          </cell>
          <cell r="AD1499" t="str">
            <v>C500</v>
          </cell>
        </row>
        <row r="1500">
          <cell r="AC1500" t="str">
            <v>CANESTEN</v>
          </cell>
          <cell r="AD1500" t="str">
            <v>C501</v>
          </cell>
        </row>
        <row r="1501">
          <cell r="AC1501" t="str">
            <v>CEBION</v>
          </cell>
          <cell r="AD1501" t="str">
            <v>C502</v>
          </cell>
        </row>
        <row r="1502">
          <cell r="AC1502" t="str">
            <v>CENTRUM</v>
          </cell>
          <cell r="AD1502" t="str">
            <v>C503</v>
          </cell>
        </row>
        <row r="1503">
          <cell r="AC1503" t="str">
            <v>CETAB</v>
          </cell>
          <cell r="AD1503" t="str">
            <v>C504</v>
          </cell>
        </row>
        <row r="1504">
          <cell r="AC1504" t="str">
            <v>CETAPHIL</v>
          </cell>
          <cell r="AD1504" t="str">
            <v>C505</v>
          </cell>
        </row>
        <row r="1505">
          <cell r="AC1505" t="str">
            <v>CETOPIC</v>
          </cell>
          <cell r="AD1505" t="str">
            <v>C506</v>
          </cell>
        </row>
        <row r="1506">
          <cell r="AC1506" t="str">
            <v>CIRUELAX</v>
          </cell>
          <cell r="AD1506" t="str">
            <v>C507</v>
          </cell>
        </row>
        <row r="1507">
          <cell r="AC1507" t="str">
            <v>CORALAT</v>
          </cell>
          <cell r="AD1507" t="str">
            <v>C508</v>
          </cell>
        </row>
        <row r="1508">
          <cell r="AC1508" t="str">
            <v>CRECIVIT</v>
          </cell>
          <cell r="AD1508" t="str">
            <v>C509</v>
          </cell>
        </row>
        <row r="1509">
          <cell r="AC1509" t="str">
            <v>CRIS</v>
          </cell>
          <cell r="AD1509" t="str">
            <v>C510</v>
          </cell>
        </row>
        <row r="1510">
          <cell r="AC1510" t="str">
            <v>CRUZ BLANCA</v>
          </cell>
          <cell r="AD1510" t="str">
            <v>C511</v>
          </cell>
        </row>
        <row r="1511">
          <cell r="AC1511" t="str">
            <v>CU VETON</v>
          </cell>
          <cell r="AD1511" t="str">
            <v>C512</v>
          </cell>
        </row>
        <row r="1512">
          <cell r="AC1512" t="str">
            <v>CARIBBEAN TAINO</v>
          </cell>
          <cell r="AD1512" t="str">
            <v>C513</v>
          </cell>
        </row>
        <row r="1513">
          <cell r="AC1513" t="str">
            <v>CANNON</v>
          </cell>
          <cell r="AD1513" t="str">
            <v>C514</v>
          </cell>
        </row>
        <row r="1514">
          <cell r="AC1514" t="str">
            <v>CARICCIA</v>
          </cell>
          <cell r="AD1514" t="str">
            <v>C515</v>
          </cell>
        </row>
        <row r="1515">
          <cell r="AC1515" t="str">
            <v>CASA&amp;COSAS</v>
          </cell>
          <cell r="AD1515" t="str">
            <v>C516</v>
          </cell>
        </row>
        <row r="1516">
          <cell r="AC1516" t="str">
            <v>CASS</v>
          </cell>
          <cell r="AD1516" t="str">
            <v>C517</v>
          </cell>
        </row>
        <row r="1517">
          <cell r="AC1517" t="str">
            <v>CB</v>
          </cell>
          <cell r="AD1517" t="str">
            <v>C518</v>
          </cell>
        </row>
        <row r="1518">
          <cell r="AC1518" t="str">
            <v>CHATEAU HOME</v>
          </cell>
          <cell r="AD1518" t="str">
            <v>C519</v>
          </cell>
        </row>
        <row r="1519">
          <cell r="AC1519" t="str">
            <v>CONTEMP</v>
          </cell>
          <cell r="AD1519" t="str">
            <v>C520</v>
          </cell>
        </row>
        <row r="1520">
          <cell r="AC1520" t="str">
            <v>COLLECTION</v>
          </cell>
          <cell r="AD1520" t="str">
            <v>C521</v>
          </cell>
        </row>
        <row r="1521">
          <cell r="AC1521" t="str">
            <v>COSCO</v>
          </cell>
          <cell r="AD1521" t="str">
            <v>C522</v>
          </cell>
        </row>
        <row r="1522">
          <cell r="AC1522" t="str">
            <v>COD KIDS</v>
          </cell>
          <cell r="AD1522" t="str">
            <v>C523</v>
          </cell>
        </row>
        <row r="1523">
          <cell r="AC1523" t="str">
            <v>CLORALEN</v>
          </cell>
          <cell r="AD1523" t="str">
            <v>C524</v>
          </cell>
        </row>
        <row r="1524">
          <cell r="AC1524" t="str">
            <v>CANITA</v>
          </cell>
          <cell r="AD1524" t="str">
            <v>C525</v>
          </cell>
        </row>
        <row r="1525">
          <cell r="AC1525" t="str">
            <v>COLOR CLARET</v>
          </cell>
          <cell r="AD1525" t="str">
            <v>C526</v>
          </cell>
        </row>
        <row r="1526">
          <cell r="AC1526" t="str">
            <v>CANDY CAT</v>
          </cell>
          <cell r="AD1526" t="str">
            <v>C527</v>
          </cell>
        </row>
        <row r="1527">
          <cell r="AC1527" t="str">
            <v>CRYSTAL ACCESSORIES</v>
          </cell>
          <cell r="AD1527" t="str">
            <v>C528</v>
          </cell>
        </row>
        <row r="1528">
          <cell r="AC1528" t="str">
            <v>CUBI ZIRCONIA</v>
          </cell>
          <cell r="AD1528" t="str">
            <v>C529</v>
          </cell>
        </row>
        <row r="1529">
          <cell r="AC1529" t="str">
            <v>CAPTAIN AMERICA</v>
          </cell>
          <cell r="AD1529" t="str">
            <v>C530</v>
          </cell>
        </row>
        <row r="1530">
          <cell r="AC1530" t="str">
            <v>CAPTAIN JAKE</v>
          </cell>
          <cell r="AD1530" t="str">
            <v>C531</v>
          </cell>
        </row>
        <row r="1531">
          <cell r="AC1531" t="str">
            <v>CARS</v>
          </cell>
          <cell r="AD1531" t="str">
            <v>C532</v>
          </cell>
        </row>
        <row r="1532">
          <cell r="AC1532" t="str">
            <v>CHICA CHIC</v>
          </cell>
          <cell r="AD1532" t="str">
            <v>C533</v>
          </cell>
        </row>
        <row r="1533">
          <cell r="AC1533" t="str">
            <v>CINDERELLA</v>
          </cell>
          <cell r="AD1533" t="str">
            <v>C534</v>
          </cell>
        </row>
        <row r="1534">
          <cell r="AC1534" t="str">
            <v>CLUB PETZ</v>
          </cell>
          <cell r="AD1534" t="str">
            <v>C535</v>
          </cell>
        </row>
        <row r="1535">
          <cell r="AC1535" t="str">
            <v>CLUE</v>
          </cell>
          <cell r="AD1535" t="str">
            <v>C536</v>
          </cell>
        </row>
        <row r="1536">
          <cell r="AC1536" t="str">
            <v>COLOR ME MINE</v>
          </cell>
          <cell r="AD1536" t="str">
            <v>C537</v>
          </cell>
        </row>
        <row r="1537">
          <cell r="AC1537" t="str">
            <v>CONNECT FOUR</v>
          </cell>
          <cell r="AD1537" t="str">
            <v>C538</v>
          </cell>
        </row>
        <row r="1538">
          <cell r="AC1538" t="str">
            <v>CRANIUM</v>
          </cell>
          <cell r="AD1538" t="str">
            <v>C539</v>
          </cell>
        </row>
        <row r="1539">
          <cell r="AC1539" t="str">
            <v>CRY BABIES</v>
          </cell>
          <cell r="AD1539" t="str">
            <v>C540</v>
          </cell>
        </row>
        <row r="1540">
          <cell r="AC1540" t="str">
            <v>CHIKIS</v>
          </cell>
          <cell r="AD1540" t="str">
            <v>C541</v>
          </cell>
        </row>
        <row r="1541">
          <cell r="AC1541" t="str">
            <v>CRISPY GREEN</v>
          </cell>
          <cell r="AD1541" t="str">
            <v>C542</v>
          </cell>
        </row>
        <row r="1542">
          <cell r="AC1542" t="str">
            <v>CUBANITA</v>
          </cell>
          <cell r="AD1542" t="str">
            <v>C543</v>
          </cell>
        </row>
        <row r="1543">
          <cell r="AC1543" t="str">
            <v>CAMEL</v>
          </cell>
          <cell r="AD1543" t="str">
            <v>C544</v>
          </cell>
        </row>
        <row r="1544">
          <cell r="AC1544" t="str">
            <v>CAMILA GRIMALDI</v>
          </cell>
          <cell r="AD1544" t="str">
            <v>C545</v>
          </cell>
        </row>
        <row r="1545">
          <cell r="AC1545" t="str">
            <v>CISNE</v>
          </cell>
          <cell r="AD1545" t="str">
            <v>C546</v>
          </cell>
        </row>
        <row r="1546">
          <cell r="AC1546" t="str">
            <v>CLEVE</v>
          </cell>
          <cell r="AD1546" t="str">
            <v>C547</v>
          </cell>
        </row>
        <row r="1547">
          <cell r="AC1547" t="str">
            <v>CRISTAL DE CANA</v>
          </cell>
          <cell r="AD1547" t="str">
            <v>C548</v>
          </cell>
        </row>
        <row r="1548">
          <cell r="AC1548" t="str">
            <v>CASINO</v>
          </cell>
          <cell r="AD1548" t="str">
            <v>C549</v>
          </cell>
        </row>
        <row r="1549">
          <cell r="AC1549" t="str">
            <v>CELLAS</v>
          </cell>
          <cell r="AD1549" t="str">
            <v>C550</v>
          </cell>
        </row>
        <row r="1550">
          <cell r="AC1550" t="str">
            <v>CAM ROCK</v>
          </cell>
          <cell r="AD1550" t="str">
            <v>C551</v>
          </cell>
        </row>
        <row r="1551">
          <cell r="AC1551" t="str">
            <v>CAMPANITA</v>
          </cell>
          <cell r="AD1551" t="str">
            <v>C552</v>
          </cell>
        </row>
        <row r="1552">
          <cell r="AC1552" t="str">
            <v>CANSON</v>
          </cell>
          <cell r="AD1552" t="str">
            <v>C553</v>
          </cell>
        </row>
        <row r="1553">
          <cell r="AC1553" t="str">
            <v>CAPITAN AMERICA</v>
          </cell>
          <cell r="AD1553" t="str">
            <v>C554</v>
          </cell>
        </row>
        <row r="1554">
          <cell r="AC1554" t="str">
            <v>CAPRICHO</v>
          </cell>
          <cell r="AD1554" t="str">
            <v>C555</v>
          </cell>
        </row>
        <row r="1555">
          <cell r="AC1555" t="str">
            <v>CARIBE</v>
          </cell>
          <cell r="AD1555" t="str">
            <v>C556</v>
          </cell>
        </row>
        <row r="1556">
          <cell r="AC1556" t="str">
            <v>CHOMP SQUAD</v>
          </cell>
          <cell r="AD1556" t="str">
            <v>C557</v>
          </cell>
        </row>
        <row r="1557">
          <cell r="AC1557" t="str">
            <v>CARTER</v>
          </cell>
          <cell r="AD1557" t="str">
            <v>C558</v>
          </cell>
        </row>
        <row r="1558">
          <cell r="AC1558" t="str">
            <v>CHENSON</v>
          </cell>
          <cell r="AD1558" t="str">
            <v>C559</v>
          </cell>
        </row>
        <row r="1559">
          <cell r="AC1559" t="str">
            <v>CHIQUITA</v>
          </cell>
          <cell r="AD1559" t="str">
            <v>C560</v>
          </cell>
        </row>
        <row r="1560">
          <cell r="AC1560" t="str">
            <v>CITIZEN</v>
          </cell>
          <cell r="AD1560" t="str">
            <v>C561</v>
          </cell>
        </row>
        <row r="1561">
          <cell r="AC1561" t="str">
            <v>COOLER PACK</v>
          </cell>
          <cell r="AD1561" t="str">
            <v>C562</v>
          </cell>
        </row>
        <row r="1562">
          <cell r="AC1562" t="str">
            <v>COPAN</v>
          </cell>
          <cell r="AD1562" t="str">
            <v>C563</v>
          </cell>
        </row>
        <row r="1563">
          <cell r="AC1563" t="str">
            <v>CRAYOLA</v>
          </cell>
          <cell r="AD1563" t="str">
            <v>C564</v>
          </cell>
        </row>
        <row r="1564">
          <cell r="AC1564" t="str">
            <v>CREDEAL</v>
          </cell>
          <cell r="AD1564" t="str">
            <v>C565</v>
          </cell>
        </row>
        <row r="1565">
          <cell r="AC1565" t="str">
            <v>CINSA</v>
          </cell>
          <cell r="AD1565" t="str">
            <v>C566</v>
          </cell>
        </row>
        <row r="1566">
          <cell r="AC1566" t="str">
            <v>CALPAK</v>
          </cell>
          <cell r="AD1566" t="str">
            <v>C567</v>
          </cell>
        </row>
        <row r="1567">
          <cell r="AC1567" t="str">
            <v>CHAO</v>
          </cell>
          <cell r="AD1567" t="str">
            <v>C568</v>
          </cell>
        </row>
        <row r="1568">
          <cell r="AC1568" t="str">
            <v>CASUALES</v>
          </cell>
          <cell r="AD1568" t="str">
            <v>C569</v>
          </cell>
        </row>
        <row r="1569">
          <cell r="AC1569" t="str">
            <v>CLARISOL</v>
          </cell>
          <cell r="AD1569" t="str">
            <v>C570</v>
          </cell>
        </row>
        <row r="1570">
          <cell r="AC1570" t="str">
            <v>CANGINI FILIPPI</v>
          </cell>
          <cell r="AD1570" t="str">
            <v>C571</v>
          </cell>
        </row>
        <row r="1571">
          <cell r="AC1571" t="str">
            <v>COWHIDE</v>
          </cell>
          <cell r="AD1571" t="str">
            <v>C572</v>
          </cell>
        </row>
        <row r="1572">
          <cell r="AC1572" t="str">
            <v>COG</v>
          </cell>
          <cell r="AD1572" t="str">
            <v>C573</v>
          </cell>
        </row>
        <row r="1573">
          <cell r="AC1573" t="str">
            <v>COTTON SOUND</v>
          </cell>
          <cell r="AD1573" t="str">
            <v>C574</v>
          </cell>
        </row>
        <row r="1574">
          <cell r="AC1574" t="str">
            <v>CHARGEWORX</v>
          </cell>
          <cell r="AD1574" t="str">
            <v>C575</v>
          </cell>
        </row>
        <row r="1575">
          <cell r="AC1575" t="str">
            <v>CACHAREL</v>
          </cell>
          <cell r="AD1575" t="str">
            <v>C576</v>
          </cell>
        </row>
        <row r="1576">
          <cell r="AC1576" t="str">
            <v>CLINIQUE</v>
          </cell>
          <cell r="AD1576" t="str">
            <v>C577</v>
          </cell>
        </row>
        <row r="1577">
          <cell r="AC1577" t="str">
            <v>COLLECTION 2000</v>
          </cell>
          <cell r="AD1577" t="str">
            <v>C578</v>
          </cell>
        </row>
        <row r="1578">
          <cell r="AC1578" t="str">
            <v>CIGUENA</v>
          </cell>
          <cell r="AD1578" t="str">
            <v>C579</v>
          </cell>
        </row>
        <row r="1579">
          <cell r="AC1579" t="str">
            <v>CHEERLEADER GIRL</v>
          </cell>
          <cell r="AD1579" t="str">
            <v>C580</v>
          </cell>
        </row>
        <row r="1580">
          <cell r="AC1580" t="str">
            <v>CARIBIA</v>
          </cell>
          <cell r="AD1580" t="str">
            <v>C581</v>
          </cell>
        </row>
        <row r="1581">
          <cell r="AC1581" t="str">
            <v>CATALEYA</v>
          </cell>
          <cell r="AD1581" t="str">
            <v>C582</v>
          </cell>
        </row>
        <row r="1582">
          <cell r="AC1582" t="str">
            <v>COCABI</v>
          </cell>
          <cell r="AD1582" t="str">
            <v>C583</v>
          </cell>
        </row>
        <row r="1583">
          <cell r="AC1583" t="str">
            <v>COOLMAN</v>
          </cell>
          <cell r="AD1583" t="str">
            <v>C584</v>
          </cell>
        </row>
        <row r="1584">
          <cell r="AC1584" t="str">
            <v>CIXI JUNLONG</v>
          </cell>
          <cell r="AD1584" t="str">
            <v>C585</v>
          </cell>
        </row>
        <row r="1585">
          <cell r="AC1585" t="str">
            <v>CES FEMME</v>
          </cell>
          <cell r="AD1585" t="str">
            <v>C586</v>
          </cell>
        </row>
        <row r="1586">
          <cell r="AC1586" t="str">
            <v>CHASE+CHLOE</v>
          </cell>
          <cell r="AD1586" t="str">
            <v>C587</v>
          </cell>
        </row>
        <row r="1587">
          <cell r="AC1587" t="str">
            <v>CAIMAN</v>
          </cell>
          <cell r="AD1587" t="str">
            <v>C588</v>
          </cell>
        </row>
        <row r="1588">
          <cell r="AC1588" t="str">
            <v>CALTRATE</v>
          </cell>
          <cell r="AD1588" t="str">
            <v>C589</v>
          </cell>
        </row>
        <row r="1589">
          <cell r="AC1589" t="str">
            <v>CAI JIN JEWELRY</v>
          </cell>
          <cell r="AD1589" t="str">
            <v>C590</v>
          </cell>
        </row>
        <row r="1590">
          <cell r="AC1590" t="str">
            <v>CRY COLETION</v>
          </cell>
          <cell r="AD1590" t="str">
            <v>C591</v>
          </cell>
        </row>
        <row r="1591">
          <cell r="AC1591" t="str">
            <v>CURLY</v>
          </cell>
          <cell r="AD1591" t="str">
            <v>C592</v>
          </cell>
        </row>
        <row r="1592">
          <cell r="AC1592" t="str">
            <v>COTTON RICH</v>
          </cell>
          <cell r="AD1592" t="str">
            <v>C593</v>
          </cell>
        </row>
        <row r="1593">
          <cell r="AC1593" t="str">
            <v>CARBONCIL</v>
          </cell>
          <cell r="AD1593" t="str">
            <v>C594</v>
          </cell>
        </row>
        <row r="1594">
          <cell r="AC1594" t="str">
            <v>CUTIE CARS</v>
          </cell>
          <cell r="AD1594" t="str">
            <v>C595</v>
          </cell>
        </row>
        <row r="1595">
          <cell r="AC1595" t="str">
            <v>CAMELBAK</v>
          </cell>
          <cell r="AD1595" t="str">
            <v>C596</v>
          </cell>
        </row>
        <row r="1596">
          <cell r="AC1596" t="str">
            <v>CATALEYA GIRL</v>
          </cell>
          <cell r="AD1596" t="str">
            <v>C597</v>
          </cell>
        </row>
        <row r="1597">
          <cell r="AC1597" t="str">
            <v>CACAO MAE</v>
          </cell>
          <cell r="AD1597" t="str">
            <v>C598</v>
          </cell>
        </row>
        <row r="1598">
          <cell r="AC1598" t="str">
            <v>CORAZONCITOS</v>
          </cell>
          <cell r="AD1598" t="str">
            <v>C599</v>
          </cell>
        </row>
        <row r="1599">
          <cell r="AC1599" t="str">
            <v>CARTINI</v>
          </cell>
          <cell r="AD1599" t="str">
            <v>C600</v>
          </cell>
        </row>
        <row r="1600">
          <cell r="AC1600" t="str">
            <v>CRAZY LINE</v>
          </cell>
          <cell r="AD1600" t="str">
            <v>C601</v>
          </cell>
        </row>
        <row r="1601">
          <cell r="AC1601" t="str">
            <v>CASTILLO DE ALBALI</v>
          </cell>
          <cell r="AD1601" t="str">
            <v>C602</v>
          </cell>
        </row>
        <row r="1602">
          <cell r="AC1602" t="str">
            <v>CAMPO VIEJO</v>
          </cell>
          <cell r="AD1602" t="str">
            <v>C603</v>
          </cell>
        </row>
        <row r="1603">
          <cell r="AC1603" t="str">
            <v>CUISINART</v>
          </cell>
          <cell r="AD1603" t="str">
            <v>C604</v>
          </cell>
        </row>
        <row r="1604">
          <cell r="AC1604" t="str">
            <v>COLOR SOCKS</v>
          </cell>
          <cell r="AD1604" t="str">
            <v>C605</v>
          </cell>
        </row>
        <row r="1605">
          <cell r="AC1605" t="str">
            <v>COUTURE</v>
          </cell>
          <cell r="AD1605" t="str">
            <v>C606</v>
          </cell>
        </row>
        <row r="1606">
          <cell r="AC1606" t="str">
            <v>CAREZZA</v>
          </cell>
          <cell r="AD1606" t="str">
            <v>C607</v>
          </cell>
        </row>
        <row r="1607">
          <cell r="AC1607" t="str">
            <v>CHILAX BOYS</v>
          </cell>
          <cell r="AD1607" t="str">
            <v>C608</v>
          </cell>
        </row>
        <row r="1608">
          <cell r="AC1608" t="str">
            <v>COFAL</v>
          </cell>
          <cell r="AD1608" t="str">
            <v>C609</v>
          </cell>
        </row>
        <row r="1609">
          <cell r="AC1609" t="str">
            <v>CANOVI</v>
          </cell>
          <cell r="AD1609" t="str">
            <v>C610</v>
          </cell>
        </row>
        <row r="1610">
          <cell r="AC1610" t="str">
            <v>CRAIZE</v>
          </cell>
          <cell r="AD1610" t="str">
            <v>C611</v>
          </cell>
        </row>
        <row r="1611">
          <cell r="AC1611" t="str">
            <v>COVIM</v>
          </cell>
          <cell r="AD1611" t="str">
            <v>C612</v>
          </cell>
        </row>
        <row r="1612">
          <cell r="AC1612" t="str">
            <v>C-MODE</v>
          </cell>
          <cell r="AD1612" t="str">
            <v>C613</v>
          </cell>
        </row>
        <row r="1613">
          <cell r="AC1613" t="str">
            <v>CHING WAH</v>
          </cell>
          <cell r="AD1613" t="str">
            <v>C614</v>
          </cell>
        </row>
        <row r="1614">
          <cell r="AC1614" t="str">
            <v>CARMEN DOLCE</v>
          </cell>
          <cell r="AD1614" t="str">
            <v>C615</v>
          </cell>
        </row>
        <row r="1615">
          <cell r="AC1615" t="str">
            <v>CHICKE</v>
          </cell>
          <cell r="AD1615" t="str">
            <v>C616</v>
          </cell>
        </row>
        <row r="1616">
          <cell r="AC1616" t="str">
            <v>COCTAILS</v>
          </cell>
          <cell r="AD1616" t="str">
            <v>C617</v>
          </cell>
        </row>
        <row r="1617">
          <cell r="AC1617" t="str">
            <v>CAONABO</v>
          </cell>
          <cell r="AD1617" t="str">
            <v>C618</v>
          </cell>
        </row>
        <row r="1618">
          <cell r="AC1618" t="str">
            <v>CANA DEL CARIBE</v>
          </cell>
          <cell r="AD1618" t="str">
            <v>C619</v>
          </cell>
        </row>
        <row r="1619">
          <cell r="AC1619" t="str">
            <v>CASILLERO DEL DIABLO</v>
          </cell>
          <cell r="AD1619" t="str">
            <v>C620</v>
          </cell>
        </row>
        <row r="1620">
          <cell r="AC1620" t="str">
            <v>CALVET</v>
          </cell>
          <cell r="AD1620" t="str">
            <v>C621</v>
          </cell>
        </row>
        <row r="1621">
          <cell r="AC1621" t="str">
            <v>COUNTRY ARCHER</v>
          </cell>
          <cell r="AD1621" t="str">
            <v>C622</v>
          </cell>
        </row>
        <row r="1622">
          <cell r="AC1622" t="str">
            <v>CYZ</v>
          </cell>
          <cell r="AD1622" t="str">
            <v>C623</v>
          </cell>
        </row>
        <row r="1623">
          <cell r="AC1623" t="str">
            <v>CLASSY</v>
          </cell>
          <cell r="AD1623" t="str">
            <v>C624</v>
          </cell>
        </row>
        <row r="1624">
          <cell r="AC1624" t="str">
            <v>CORN NUTS</v>
          </cell>
          <cell r="AD1624" t="str">
            <v>C625</v>
          </cell>
        </row>
        <row r="1625">
          <cell r="AC1625" t="str">
            <v>CHEF S CUTS</v>
          </cell>
          <cell r="AD1625" t="str">
            <v>C626</v>
          </cell>
        </row>
        <row r="1626">
          <cell r="AC1626" t="str">
            <v>CAP DE PERA</v>
          </cell>
          <cell r="AD1626" t="str">
            <v>C627</v>
          </cell>
        </row>
        <row r="1627">
          <cell r="AC1627" t="str">
            <v>CLEMENTE J</v>
          </cell>
          <cell r="AD1627" t="str">
            <v>C628</v>
          </cell>
        </row>
        <row r="1628">
          <cell r="AC1628" t="str">
            <v>COORS BANQUET</v>
          </cell>
          <cell r="AD1628" t="str">
            <v>C629</v>
          </cell>
        </row>
        <row r="1629">
          <cell r="AC1629" t="str">
            <v>CHARLEY HORSE</v>
          </cell>
          <cell r="AD1629" t="str">
            <v>C630</v>
          </cell>
        </row>
        <row r="1630">
          <cell r="AC1630" t="str">
            <v>CARMELO</v>
          </cell>
          <cell r="AD1630" t="str">
            <v>C631</v>
          </cell>
        </row>
        <row r="1631">
          <cell r="AC1631" t="str">
            <v>CONUNDRUM</v>
          </cell>
          <cell r="AD1631" t="str">
            <v>C638</v>
          </cell>
        </row>
        <row r="1632">
          <cell r="AC1632" t="str">
            <v>CASA BRUJA</v>
          </cell>
          <cell r="AD1632" t="str">
            <v>C639</v>
          </cell>
        </row>
        <row r="1633">
          <cell r="AC1633" t="str">
            <v>CORNERS</v>
          </cell>
          <cell r="AD1633" t="str">
            <v>C640</v>
          </cell>
        </row>
        <row r="1634">
          <cell r="AC1634" t="str">
            <v>COTES RHONE</v>
          </cell>
          <cell r="AD1634" t="str">
            <v>C641</v>
          </cell>
        </row>
        <row r="1635">
          <cell r="AC1635" t="str">
            <v>CARLO BAGIO</v>
          </cell>
          <cell r="AD1635" t="str">
            <v>C642</v>
          </cell>
        </row>
        <row r="1636">
          <cell r="AC1636" t="str">
            <v>COOL GIRLS</v>
          </cell>
          <cell r="AD1636" t="str">
            <v>C643</v>
          </cell>
        </row>
        <row r="1637">
          <cell r="AC1637" t="str">
            <v>DEL VALLE</v>
          </cell>
          <cell r="AD1637" t="str">
            <v>D001</v>
          </cell>
        </row>
        <row r="1638">
          <cell r="AC1638" t="str">
            <v>DELVERDE</v>
          </cell>
          <cell r="AD1638" t="str">
            <v>D002</v>
          </cell>
        </row>
        <row r="1639">
          <cell r="AC1639" t="str">
            <v>DON GONZALO</v>
          </cell>
          <cell r="AD1639" t="str">
            <v>D003</v>
          </cell>
        </row>
        <row r="1640">
          <cell r="AC1640" t="str">
            <v>DONELLI</v>
          </cell>
          <cell r="AD1640" t="str">
            <v>D004</v>
          </cell>
        </row>
        <row r="1641">
          <cell r="AC1641" t="str">
            <v>DON SATUR</v>
          </cell>
          <cell r="AD1641" t="str">
            <v>D005</v>
          </cell>
        </row>
        <row r="1642">
          <cell r="AC1642" t="str">
            <v>DEL CESAR</v>
          </cell>
          <cell r="AD1642" t="str">
            <v>D006</v>
          </cell>
        </row>
        <row r="1643">
          <cell r="AC1643" t="str">
            <v>DEL CASTELLO</v>
          </cell>
          <cell r="AD1643" t="str">
            <v>D007</v>
          </cell>
        </row>
        <row r="1644">
          <cell r="AC1644" t="str">
            <v>DELIFRUIT</v>
          </cell>
          <cell r="AD1644" t="str">
            <v>D008</v>
          </cell>
        </row>
        <row r="1645">
          <cell r="AC1645" t="str">
            <v>DOMINO</v>
          </cell>
          <cell r="AD1645" t="str">
            <v>D009</v>
          </cell>
        </row>
        <row r="1646">
          <cell r="AC1646" t="str">
            <v>DON ANDRES</v>
          </cell>
          <cell r="AD1646" t="str">
            <v>D010</v>
          </cell>
        </row>
        <row r="1647">
          <cell r="AC1647" t="str">
            <v>DON ANTONIO</v>
          </cell>
          <cell r="AD1647" t="str">
            <v>D011</v>
          </cell>
        </row>
        <row r="1648">
          <cell r="AC1648" t="str">
            <v>DON CHEPE</v>
          </cell>
          <cell r="AD1648" t="str">
            <v>D012</v>
          </cell>
        </row>
        <row r="1649">
          <cell r="AC1649" t="str">
            <v>DON QUICO</v>
          </cell>
          <cell r="AD1649" t="str">
            <v>D013</v>
          </cell>
        </row>
        <row r="1650">
          <cell r="AC1650" t="str">
            <v>DONA FIDELINA</v>
          </cell>
          <cell r="AD1650" t="str">
            <v>D014</v>
          </cell>
        </row>
        <row r="1651">
          <cell r="AC1651" t="str">
            <v>DOS PINOS</v>
          </cell>
          <cell r="AD1651" t="str">
            <v>D015</v>
          </cell>
        </row>
        <row r="1652">
          <cell r="AC1652" t="str">
            <v>DR OETKER</v>
          </cell>
          <cell r="AD1652" t="str">
            <v>D016</v>
          </cell>
        </row>
        <row r="1653">
          <cell r="AC1653" t="str">
            <v>DON RODRIGO</v>
          </cell>
          <cell r="AD1653" t="str">
            <v>D017</v>
          </cell>
        </row>
        <row r="1654">
          <cell r="AC1654" t="str">
            <v>D E I</v>
          </cell>
          <cell r="AD1654" t="str">
            <v>D018</v>
          </cell>
        </row>
        <row r="1655">
          <cell r="AC1655" t="str">
            <v>D LISSA</v>
          </cell>
          <cell r="AD1655" t="str">
            <v>D019</v>
          </cell>
        </row>
        <row r="1656">
          <cell r="AC1656" t="str">
            <v>DX</v>
          </cell>
          <cell r="AD1656" t="str">
            <v>D020</v>
          </cell>
        </row>
        <row r="1657">
          <cell r="AC1657" t="str">
            <v>DA MODA</v>
          </cell>
          <cell r="AD1657" t="str">
            <v>D021</v>
          </cell>
        </row>
        <row r="1658">
          <cell r="AC1658" t="str">
            <v>DANCING</v>
          </cell>
          <cell r="AD1658" t="str">
            <v>D022</v>
          </cell>
        </row>
        <row r="1659">
          <cell r="AC1659" t="str">
            <v>DASKIN</v>
          </cell>
          <cell r="AD1659" t="str">
            <v>D023</v>
          </cell>
        </row>
        <row r="1660">
          <cell r="AC1660" t="str">
            <v>DAVID ASH</v>
          </cell>
          <cell r="AD1660" t="str">
            <v>D024</v>
          </cell>
        </row>
        <row r="1661">
          <cell r="AC1661" t="str">
            <v>DAY COLLETION</v>
          </cell>
          <cell r="AD1661" t="str">
            <v>D025</v>
          </cell>
        </row>
        <row r="1662">
          <cell r="AC1662" t="str">
            <v>DE COLORES</v>
          </cell>
          <cell r="AD1662" t="str">
            <v>D026</v>
          </cell>
        </row>
        <row r="1663">
          <cell r="AC1663" t="str">
            <v>DEBBIE MORGAN</v>
          </cell>
          <cell r="AD1663" t="str">
            <v>D027</v>
          </cell>
        </row>
        <row r="1664">
          <cell r="AC1664" t="str">
            <v>DECO</v>
          </cell>
          <cell r="AD1664" t="str">
            <v>D028</v>
          </cell>
        </row>
        <row r="1665">
          <cell r="AC1665" t="str">
            <v>DELLA BELLA</v>
          </cell>
          <cell r="AD1665" t="str">
            <v>D029</v>
          </cell>
        </row>
        <row r="1666">
          <cell r="AC1666" t="str">
            <v>DENIM REPUBLIC</v>
          </cell>
          <cell r="AD1666" t="str">
            <v>D030</v>
          </cell>
        </row>
        <row r="1667">
          <cell r="AC1667" t="str">
            <v>DEREK HEART</v>
          </cell>
          <cell r="AD1667" t="str">
            <v>D031</v>
          </cell>
        </row>
        <row r="1668">
          <cell r="AC1668" t="str">
            <v>DHESIS</v>
          </cell>
          <cell r="AD1668" t="str">
            <v>D032</v>
          </cell>
        </row>
        <row r="1669">
          <cell r="AC1669" t="str">
            <v>DICARELLI</v>
          </cell>
          <cell r="AD1669" t="str">
            <v>D033</v>
          </cell>
        </row>
        <row r="1670">
          <cell r="AC1670" t="str">
            <v>DIMED</v>
          </cell>
          <cell r="AD1670" t="str">
            <v>D034</v>
          </cell>
        </row>
        <row r="1671">
          <cell r="AC1671" t="str">
            <v>DIVA</v>
          </cell>
          <cell r="AD1671" t="str">
            <v>D035</v>
          </cell>
        </row>
        <row r="1672">
          <cell r="AC1672" t="str">
            <v>DL URBAN</v>
          </cell>
          <cell r="AD1672" t="str">
            <v>D036</v>
          </cell>
        </row>
        <row r="1673">
          <cell r="AC1673" t="str">
            <v>DM</v>
          </cell>
          <cell r="AD1673" t="str">
            <v>D037</v>
          </cell>
        </row>
        <row r="1674">
          <cell r="AC1674" t="str">
            <v>DOCKER</v>
          </cell>
          <cell r="AD1674" t="str">
            <v>D038</v>
          </cell>
        </row>
        <row r="1675">
          <cell r="AC1675" t="str">
            <v>DOLCE DONNA</v>
          </cell>
          <cell r="AD1675" t="str">
            <v>D039</v>
          </cell>
        </row>
        <row r="1676">
          <cell r="AC1676" t="str">
            <v>DONNA MOORE</v>
          </cell>
          <cell r="AD1676" t="str">
            <v>D040</v>
          </cell>
        </row>
        <row r="1677">
          <cell r="AC1677" t="str">
            <v>DOUBLE ZERO</v>
          </cell>
          <cell r="AD1677" t="str">
            <v>D041</v>
          </cell>
        </row>
        <row r="1678">
          <cell r="AC1678" t="str">
            <v>DUALITY</v>
          </cell>
          <cell r="AD1678" t="str">
            <v>D042</v>
          </cell>
        </row>
        <row r="1679">
          <cell r="AC1679" t="str">
            <v>DURO</v>
          </cell>
          <cell r="AD1679" t="str">
            <v>D043</v>
          </cell>
        </row>
        <row r="1680">
          <cell r="AC1680" t="str">
            <v>DYLAN</v>
          </cell>
          <cell r="AD1680" t="str">
            <v>D044</v>
          </cell>
        </row>
        <row r="1681">
          <cell r="AC1681" t="str">
            <v>DENIM SOCIETY</v>
          </cell>
          <cell r="AD1681" t="str">
            <v>D045</v>
          </cell>
        </row>
        <row r="1682">
          <cell r="AC1682" t="str">
            <v>DONNA FASHION</v>
          </cell>
          <cell r="AD1682" t="str">
            <v>D046</v>
          </cell>
        </row>
        <row r="1683">
          <cell r="AC1683" t="str">
            <v>DULCE CAROLA</v>
          </cell>
          <cell r="AD1683" t="str">
            <v>D047</v>
          </cell>
        </row>
        <row r="1684">
          <cell r="AC1684" t="str">
            <v>D SCALINE</v>
          </cell>
          <cell r="AD1684" t="str">
            <v>D048</v>
          </cell>
        </row>
        <row r="1685">
          <cell r="AC1685" t="str">
            <v>DAMP RID</v>
          </cell>
          <cell r="AD1685" t="str">
            <v>D049</v>
          </cell>
        </row>
        <row r="1686">
          <cell r="AC1686" t="str">
            <v>DAWN</v>
          </cell>
          <cell r="AD1686" t="str">
            <v>D050</v>
          </cell>
        </row>
        <row r="1687">
          <cell r="AC1687" t="str">
            <v>DAYSI</v>
          </cell>
          <cell r="AD1687" t="str">
            <v>D051</v>
          </cell>
        </row>
        <row r="1688">
          <cell r="AC1688" t="str">
            <v>DEPORTE</v>
          </cell>
          <cell r="AD1688" t="str">
            <v>D052</v>
          </cell>
        </row>
        <row r="1689">
          <cell r="AC1689" t="str">
            <v>DIA</v>
          </cell>
          <cell r="AD1689" t="str">
            <v>D053</v>
          </cell>
        </row>
        <row r="1690">
          <cell r="AC1690" t="str">
            <v>DIAMOND</v>
          </cell>
          <cell r="AD1690" t="str">
            <v>D054</v>
          </cell>
        </row>
        <row r="1691">
          <cell r="AC1691" t="str">
            <v>DINAMICO</v>
          </cell>
          <cell r="AD1691" t="str">
            <v>D055</v>
          </cell>
        </row>
        <row r="1692">
          <cell r="AC1692" t="str">
            <v>DISNEY</v>
          </cell>
          <cell r="AD1692" t="str">
            <v>D056</v>
          </cell>
        </row>
        <row r="1693">
          <cell r="AC1693" t="str">
            <v>DIXIE PEACH</v>
          </cell>
          <cell r="AD1693" t="str">
            <v>D057</v>
          </cell>
        </row>
        <row r="1694">
          <cell r="AC1694" t="str">
            <v>DOILES</v>
          </cell>
          <cell r="AD1694" t="str">
            <v>D058</v>
          </cell>
        </row>
        <row r="1695">
          <cell r="AC1695" t="str">
            <v>DOMESTIX</v>
          </cell>
          <cell r="AD1695" t="str">
            <v>D059</v>
          </cell>
        </row>
        <row r="1696">
          <cell r="AC1696" t="str">
            <v>DR BECKMANN</v>
          </cell>
          <cell r="AD1696" t="str">
            <v>D060</v>
          </cell>
        </row>
        <row r="1697">
          <cell r="AC1697" t="str">
            <v>DSKLEEN</v>
          </cell>
          <cell r="AD1697" t="str">
            <v>D061</v>
          </cell>
        </row>
        <row r="1698">
          <cell r="AC1698" t="str">
            <v>DUNI</v>
          </cell>
          <cell r="AD1698" t="str">
            <v>D062</v>
          </cell>
        </row>
        <row r="1699">
          <cell r="AC1699" t="str">
            <v>DURABLE</v>
          </cell>
          <cell r="AD1699" t="str">
            <v>D063</v>
          </cell>
        </row>
        <row r="1700">
          <cell r="AC1700" t="str">
            <v>DURO LITE</v>
          </cell>
          <cell r="AD1700" t="str">
            <v>D064</v>
          </cell>
        </row>
        <row r="1701">
          <cell r="AC1701" t="str">
            <v>DADDY RAY</v>
          </cell>
          <cell r="AD1701" t="str">
            <v>D065</v>
          </cell>
        </row>
        <row r="1702">
          <cell r="AC1702" t="str">
            <v>DANO</v>
          </cell>
          <cell r="AD1702" t="str">
            <v>D066</v>
          </cell>
        </row>
        <row r="1703">
          <cell r="AC1703" t="str">
            <v>DEL MONTE</v>
          </cell>
          <cell r="AD1703" t="str">
            <v>D067</v>
          </cell>
        </row>
        <row r="1704">
          <cell r="AC1704" t="str">
            <v>DESPERTAR</v>
          </cell>
          <cell r="AD1704" t="str">
            <v>D068</v>
          </cell>
        </row>
        <row r="1705">
          <cell r="AC1705" t="str">
            <v>DESPERTAR DOMINICANO</v>
          </cell>
          <cell r="AD1705" t="str">
            <v>D069</v>
          </cell>
        </row>
        <row r="1706">
          <cell r="AC1706" t="str">
            <v>DIPLOMATICO</v>
          </cell>
          <cell r="AD1706" t="str">
            <v>D070</v>
          </cell>
        </row>
        <row r="1707">
          <cell r="AC1707" t="str">
            <v>DOMINICANO</v>
          </cell>
          <cell r="AD1707" t="str">
            <v>D071</v>
          </cell>
        </row>
        <row r="1708">
          <cell r="AC1708" t="str">
            <v>DREAM</v>
          </cell>
          <cell r="AD1708" t="str">
            <v>D072</v>
          </cell>
        </row>
        <row r="1709">
          <cell r="AC1709" t="str">
            <v>DULCINEA</v>
          </cell>
          <cell r="AD1709" t="str">
            <v>D073</v>
          </cell>
        </row>
        <row r="1710">
          <cell r="AC1710" t="str">
            <v>DAILYS</v>
          </cell>
          <cell r="AD1710" t="str">
            <v>D074</v>
          </cell>
        </row>
        <row r="1711">
          <cell r="AC1711" t="str">
            <v>DAIWA</v>
          </cell>
          <cell r="AD1711" t="str">
            <v>D075</v>
          </cell>
        </row>
        <row r="1712">
          <cell r="AC1712" t="str">
            <v>DECORE</v>
          </cell>
          <cell r="AD1712" t="str">
            <v>D076</v>
          </cell>
        </row>
        <row r="1713">
          <cell r="AC1713" t="str">
            <v>DISTRIMAX</v>
          </cell>
          <cell r="AD1713" t="str">
            <v>D077</v>
          </cell>
        </row>
        <row r="1714">
          <cell r="AC1714" t="str">
            <v>DKW</v>
          </cell>
          <cell r="AD1714" t="str">
            <v>D078</v>
          </cell>
        </row>
        <row r="1715">
          <cell r="AC1715" t="str">
            <v>DOLPHIN</v>
          </cell>
          <cell r="AD1715" t="str">
            <v>D079</v>
          </cell>
        </row>
        <row r="1716">
          <cell r="AC1716" t="str">
            <v>DSF</v>
          </cell>
          <cell r="AD1716" t="str">
            <v>D080</v>
          </cell>
        </row>
        <row r="1717">
          <cell r="AC1717" t="str">
            <v>DURALON</v>
          </cell>
          <cell r="AD1717" t="str">
            <v>D081</v>
          </cell>
        </row>
        <row r="1718">
          <cell r="AC1718" t="str">
            <v>DURANGO</v>
          </cell>
          <cell r="AD1718" t="str">
            <v>D082</v>
          </cell>
        </row>
        <row r="1719">
          <cell r="AC1719" t="str">
            <v>**</v>
          </cell>
          <cell r="AD1719" t="str">
            <v>D083</v>
          </cell>
        </row>
        <row r="1720">
          <cell r="AC1720" t="str">
            <v>DEHESAS VIEJAS</v>
          </cell>
          <cell r="AD1720" t="str">
            <v>D084</v>
          </cell>
        </row>
        <row r="1721">
          <cell r="AC1721" t="str">
            <v>DEL MONO</v>
          </cell>
          <cell r="AD1721" t="str">
            <v>D085</v>
          </cell>
        </row>
        <row r="1722">
          <cell r="AC1722" t="str">
            <v>DELIRIUM TREMENS</v>
          </cell>
          <cell r="AD1722" t="str">
            <v>D086</v>
          </cell>
        </row>
        <row r="1723">
          <cell r="AC1723" t="str">
            <v>DESPERADOS</v>
          </cell>
          <cell r="AD1723" t="str">
            <v>D087</v>
          </cell>
        </row>
        <row r="1724">
          <cell r="AC1724" t="str">
            <v>DEWARS</v>
          </cell>
          <cell r="AD1724" t="str">
            <v>D088</v>
          </cell>
        </row>
        <row r="1725">
          <cell r="AC1725" t="str">
            <v>DI AMORE</v>
          </cell>
          <cell r="AD1725" t="str">
            <v>D089</v>
          </cell>
        </row>
        <row r="1726">
          <cell r="AC1726" t="str">
            <v>DI SARONNO</v>
          </cell>
          <cell r="AD1726" t="str">
            <v>D090</v>
          </cell>
        </row>
        <row r="1727">
          <cell r="AC1727" t="str">
            <v>DI SSAPORE</v>
          </cell>
          <cell r="AD1727" t="str">
            <v>D091</v>
          </cell>
        </row>
        <row r="1728">
          <cell r="AC1728" t="str">
            <v>DIAMANTE</v>
          </cell>
          <cell r="AD1728" t="str">
            <v>D092</v>
          </cell>
        </row>
        <row r="1729">
          <cell r="AC1729" t="str">
            <v>DOM PERIGNON</v>
          </cell>
          <cell r="AD1729" t="str">
            <v>D093</v>
          </cell>
        </row>
        <row r="1730">
          <cell r="AC1730" t="str">
            <v>DON JULIO</v>
          </cell>
          <cell r="AD1730" t="str">
            <v>D094</v>
          </cell>
        </row>
        <row r="1731">
          <cell r="AC1731" t="str">
            <v>DON RHON</v>
          </cell>
          <cell r="AD1731" t="str">
            <v>D095</v>
          </cell>
        </row>
        <row r="1732">
          <cell r="AC1732" t="str">
            <v>DONA DOMINGA</v>
          </cell>
          <cell r="AD1732" t="str">
            <v>D096</v>
          </cell>
        </row>
        <row r="1733">
          <cell r="AC1733" t="str">
            <v>DONA ISABEL</v>
          </cell>
          <cell r="AD1733" t="str">
            <v>D097</v>
          </cell>
        </row>
        <row r="1734">
          <cell r="AC1734" t="str">
            <v>DOS EQUIS</v>
          </cell>
          <cell r="AD1734" t="str">
            <v>D098</v>
          </cell>
        </row>
        <row r="1735">
          <cell r="AC1735" t="str">
            <v>DRY SACK</v>
          </cell>
          <cell r="AD1735" t="str">
            <v>D099</v>
          </cell>
        </row>
        <row r="1736">
          <cell r="AC1736" t="str">
            <v>DUBAR</v>
          </cell>
          <cell r="AD1736" t="str">
            <v>D100</v>
          </cell>
        </row>
        <row r="1737">
          <cell r="AC1737" t="str">
            <v>DUBONET</v>
          </cell>
          <cell r="AD1737" t="str">
            <v>D101</v>
          </cell>
        </row>
        <row r="1738">
          <cell r="AC1738" t="str">
            <v>DUGGANS</v>
          </cell>
          <cell r="AD1738" t="str">
            <v>D102</v>
          </cell>
        </row>
        <row r="1739">
          <cell r="AC1739" t="str">
            <v>DUVEL</v>
          </cell>
          <cell r="AD1739" t="str">
            <v>D103</v>
          </cell>
        </row>
        <row r="1740">
          <cell r="AC1740" t="str">
            <v>DALCLEAN</v>
          </cell>
          <cell r="AD1740" t="str">
            <v>D105</v>
          </cell>
        </row>
        <row r="1741">
          <cell r="AC1741" t="str">
            <v>DENTAL FRESH</v>
          </cell>
          <cell r="AD1741" t="str">
            <v>D106</v>
          </cell>
        </row>
        <row r="1742">
          <cell r="AC1742" t="str">
            <v>DENUCIO</v>
          </cell>
          <cell r="AD1742" t="str">
            <v>D107</v>
          </cell>
        </row>
        <row r="1743">
          <cell r="AC1743" t="str">
            <v>DETERGENTE</v>
          </cell>
          <cell r="AD1743" t="str">
            <v>D108</v>
          </cell>
        </row>
        <row r="1744">
          <cell r="AC1744" t="str">
            <v>DOG WHISPERER</v>
          </cell>
          <cell r="AD1744" t="str">
            <v>D109</v>
          </cell>
        </row>
        <row r="1745">
          <cell r="AC1745" t="str">
            <v>DOGIT</v>
          </cell>
          <cell r="AD1745" t="str">
            <v>D110</v>
          </cell>
        </row>
        <row r="1746">
          <cell r="AC1746" t="str">
            <v>DOMIN</v>
          </cell>
          <cell r="AD1746" t="str">
            <v>D111</v>
          </cell>
        </row>
        <row r="1747">
          <cell r="AC1747" t="str">
            <v>DOWNY</v>
          </cell>
          <cell r="AD1747" t="str">
            <v>D112</v>
          </cell>
        </row>
        <row r="1748">
          <cell r="AC1748" t="str">
            <v>DON DIEGO</v>
          </cell>
          <cell r="AD1748" t="str">
            <v>D113</v>
          </cell>
        </row>
        <row r="1749">
          <cell r="AC1749" t="str">
            <v>DUHO</v>
          </cell>
          <cell r="AD1749" t="str">
            <v>D114</v>
          </cell>
        </row>
        <row r="1750">
          <cell r="AC1750" t="str">
            <v>DUNHILL</v>
          </cell>
          <cell r="AD1750" t="str">
            <v>D115</v>
          </cell>
        </row>
        <row r="1751">
          <cell r="AC1751" t="str">
            <v>DASANI</v>
          </cell>
          <cell r="AD1751" t="str">
            <v>D116</v>
          </cell>
        </row>
        <row r="1752">
          <cell r="AC1752" t="str">
            <v>DEL FRUTAL</v>
          </cell>
          <cell r="AD1752" t="str">
            <v>D117</v>
          </cell>
        </row>
        <row r="1753">
          <cell r="AC1753" t="str">
            <v>DOLE</v>
          </cell>
          <cell r="AD1753" t="str">
            <v>D118</v>
          </cell>
        </row>
        <row r="1754">
          <cell r="AC1754" t="str">
            <v>DR BROWNS</v>
          </cell>
          <cell r="AD1754" t="str">
            <v>D119</v>
          </cell>
        </row>
        <row r="1755">
          <cell r="AC1755" t="str">
            <v>DR PEPPER</v>
          </cell>
          <cell r="AD1755" t="str">
            <v>D120</v>
          </cell>
        </row>
        <row r="1756">
          <cell r="AC1756" t="str">
            <v>D CON</v>
          </cell>
          <cell r="AD1756" t="str">
            <v>D121</v>
          </cell>
        </row>
        <row r="1757">
          <cell r="AC1757" t="str">
            <v>DANI</v>
          </cell>
          <cell r="AD1757" t="str">
            <v>D122</v>
          </cell>
        </row>
        <row r="1758">
          <cell r="AC1758" t="str">
            <v>DICAR</v>
          </cell>
          <cell r="AD1758" t="str">
            <v>D123</v>
          </cell>
        </row>
        <row r="1759">
          <cell r="AC1759" t="str">
            <v>DON TULIO</v>
          </cell>
          <cell r="AD1759" t="str">
            <v>D124</v>
          </cell>
        </row>
        <row r="1760">
          <cell r="AC1760" t="str">
            <v>DEL CARIBE</v>
          </cell>
          <cell r="AD1760" t="str">
            <v>D125</v>
          </cell>
        </row>
        <row r="1761">
          <cell r="AC1761" t="str">
            <v>D ENERO</v>
          </cell>
          <cell r="AD1761" t="str">
            <v>D126</v>
          </cell>
        </row>
        <row r="1762">
          <cell r="AC1762" t="str">
            <v>DACSA</v>
          </cell>
          <cell r="AD1762" t="str">
            <v>D127</v>
          </cell>
        </row>
        <row r="1763">
          <cell r="AC1763" t="str">
            <v>DANIELA</v>
          </cell>
          <cell r="AD1763" t="str">
            <v>D128</v>
          </cell>
        </row>
        <row r="1764">
          <cell r="AC1764" t="str">
            <v>DAUCY</v>
          </cell>
          <cell r="AD1764" t="str">
            <v>D129</v>
          </cell>
        </row>
        <row r="1765">
          <cell r="AC1765" t="str">
            <v>DELPEYRAT</v>
          </cell>
          <cell r="AD1765" t="str">
            <v>D130</v>
          </cell>
        </row>
        <row r="1766">
          <cell r="AC1766" t="str">
            <v>DIAMIR</v>
          </cell>
          <cell r="AD1766" t="str">
            <v>D131</v>
          </cell>
        </row>
        <row r="1767">
          <cell r="AC1767" t="str">
            <v>DON RAFA</v>
          </cell>
          <cell r="AD1767" t="str">
            <v>D132</v>
          </cell>
        </row>
        <row r="1768">
          <cell r="AC1768" t="str">
            <v>DROMEDARY</v>
          </cell>
          <cell r="AD1768" t="str">
            <v>D133</v>
          </cell>
        </row>
        <row r="1769">
          <cell r="AC1769" t="str">
            <v>DAZZ</v>
          </cell>
          <cell r="AD1769" t="str">
            <v>D134</v>
          </cell>
        </row>
        <row r="1770">
          <cell r="AC1770" t="str">
            <v>DASH</v>
          </cell>
          <cell r="AD1770" t="str">
            <v>D135</v>
          </cell>
        </row>
        <row r="1771">
          <cell r="AC1771" t="str">
            <v>DITALIA</v>
          </cell>
          <cell r="AD1771" t="str">
            <v>D136</v>
          </cell>
        </row>
        <row r="1772">
          <cell r="AC1772" t="str">
            <v>DBDK</v>
          </cell>
          <cell r="AD1772" t="str">
            <v>D137</v>
          </cell>
        </row>
        <row r="1773">
          <cell r="AC1773" t="str">
            <v>DCSF</v>
          </cell>
          <cell r="AD1773" t="str">
            <v>D138</v>
          </cell>
        </row>
        <row r="1774">
          <cell r="AC1774" t="str">
            <v>DELICIOUS</v>
          </cell>
          <cell r="AD1774" t="str">
            <v>D139</v>
          </cell>
        </row>
        <row r="1775">
          <cell r="AC1775" t="str">
            <v>DEMIN</v>
          </cell>
          <cell r="AD1775" t="str">
            <v>D140</v>
          </cell>
        </row>
        <row r="1776">
          <cell r="AC1776" t="str">
            <v>DERRICK</v>
          </cell>
          <cell r="AD1776" t="str">
            <v>D141</v>
          </cell>
        </row>
        <row r="1777">
          <cell r="AC1777" t="str">
            <v>DESA</v>
          </cell>
          <cell r="AD1777" t="str">
            <v>D142</v>
          </cell>
        </row>
        <row r="1778">
          <cell r="AC1778" t="str">
            <v>DICARLO</v>
          </cell>
          <cell r="AD1778" t="str">
            <v>D143</v>
          </cell>
        </row>
        <row r="1779">
          <cell r="AC1779" t="str">
            <v>DIVA LUXURY</v>
          </cell>
          <cell r="AD1779" t="str">
            <v>D144</v>
          </cell>
        </row>
        <row r="1780">
          <cell r="AC1780" t="str">
            <v>DIVAS</v>
          </cell>
          <cell r="AD1780" t="str">
            <v>D145</v>
          </cell>
        </row>
        <row r="1781">
          <cell r="AC1781" t="str">
            <v>DKDA</v>
          </cell>
          <cell r="AD1781" t="str">
            <v>D146</v>
          </cell>
        </row>
        <row r="1782">
          <cell r="AC1782" t="str">
            <v>DONNA MARA</v>
          </cell>
          <cell r="AD1782" t="str">
            <v>D147</v>
          </cell>
        </row>
        <row r="1783">
          <cell r="AC1783" t="str">
            <v>DUGALL</v>
          </cell>
          <cell r="AD1783" t="str">
            <v>D148</v>
          </cell>
        </row>
        <row r="1784">
          <cell r="AC1784" t="str">
            <v>DULCES SUENOS</v>
          </cell>
          <cell r="AD1784" t="str">
            <v>D149</v>
          </cell>
        </row>
        <row r="1785">
          <cell r="AC1785" t="str">
            <v>DUTCHESS</v>
          </cell>
          <cell r="AD1785" t="str">
            <v>D150</v>
          </cell>
        </row>
        <row r="1786">
          <cell r="AC1786" t="str">
            <v>DYK</v>
          </cell>
          <cell r="AD1786" t="str">
            <v>D151</v>
          </cell>
        </row>
        <row r="1787">
          <cell r="AC1787" t="str">
            <v>DOKI</v>
          </cell>
          <cell r="AD1787" t="str">
            <v>D152</v>
          </cell>
        </row>
        <row r="1788">
          <cell r="AC1788" t="str">
            <v>DALER ROWNEY</v>
          </cell>
          <cell r="AD1788" t="str">
            <v>D153</v>
          </cell>
        </row>
        <row r="1789">
          <cell r="AC1789" t="str">
            <v>DAP</v>
          </cell>
          <cell r="AD1789" t="str">
            <v>D154</v>
          </cell>
        </row>
        <row r="1790">
          <cell r="AC1790" t="str">
            <v>DAYI</v>
          </cell>
          <cell r="AD1790" t="str">
            <v>D155</v>
          </cell>
        </row>
        <row r="1791">
          <cell r="AC1791" t="str">
            <v>DICA</v>
          </cell>
          <cell r="AD1791" t="str">
            <v>D156</v>
          </cell>
        </row>
        <row r="1792">
          <cell r="AC1792" t="str">
            <v>DNA</v>
          </cell>
          <cell r="AD1792" t="str">
            <v>D157</v>
          </cell>
        </row>
        <row r="1793">
          <cell r="AC1793" t="str">
            <v>DOMUS</v>
          </cell>
          <cell r="AD1793" t="str">
            <v>D158</v>
          </cell>
        </row>
        <row r="1794">
          <cell r="AC1794" t="str">
            <v>DREMEL</v>
          </cell>
          <cell r="AD1794" t="str">
            <v>D159</v>
          </cell>
        </row>
        <row r="1795">
          <cell r="AC1795" t="str">
            <v>DUPI-PRO</v>
          </cell>
          <cell r="AD1795" t="str">
            <v>D160</v>
          </cell>
        </row>
        <row r="1796">
          <cell r="AC1796" t="str">
            <v>DURACELL</v>
          </cell>
          <cell r="AD1796" t="str">
            <v>D161</v>
          </cell>
        </row>
        <row r="1797">
          <cell r="AC1797" t="str">
            <v>DURALOCK</v>
          </cell>
          <cell r="AD1797" t="str">
            <v>D162</v>
          </cell>
        </row>
        <row r="1798">
          <cell r="AC1798" t="str">
            <v>DYNAMIC</v>
          </cell>
          <cell r="AD1798" t="str">
            <v>D163</v>
          </cell>
        </row>
        <row r="1799">
          <cell r="AC1799" t="str">
            <v>DENTEK</v>
          </cell>
          <cell r="AD1799" t="str">
            <v>D164</v>
          </cell>
        </row>
        <row r="1800">
          <cell r="AC1800" t="str">
            <v>DONNAMAX</v>
          </cell>
          <cell r="AD1800" t="str">
            <v>D165</v>
          </cell>
        </row>
        <row r="1801">
          <cell r="AC1801" t="str">
            <v>DYNASTY</v>
          </cell>
          <cell r="AD1801" t="str">
            <v>D166</v>
          </cell>
        </row>
        <row r="1802">
          <cell r="AC1802" t="str">
            <v>DISCOVERY</v>
          </cell>
          <cell r="AD1802" t="str">
            <v>D167</v>
          </cell>
        </row>
        <row r="1803">
          <cell r="AC1803" t="str">
            <v>DOLCE GUSTO</v>
          </cell>
          <cell r="AD1803" t="str">
            <v>D168</v>
          </cell>
        </row>
        <row r="1804">
          <cell r="AC1804" t="str">
            <v>DURAGAS</v>
          </cell>
          <cell r="AD1804" t="str">
            <v>D169</v>
          </cell>
        </row>
        <row r="1805">
          <cell r="AC1805" t="str">
            <v>DERMALINE</v>
          </cell>
          <cell r="AD1805" t="str">
            <v>D170</v>
          </cell>
        </row>
        <row r="1806">
          <cell r="AC1806" t="str">
            <v>DOVE</v>
          </cell>
          <cell r="AD1806" t="str">
            <v>D171</v>
          </cell>
        </row>
        <row r="1807">
          <cell r="AC1807" t="str">
            <v>DRYAD</v>
          </cell>
          <cell r="AD1807" t="str">
            <v>D172</v>
          </cell>
        </row>
        <row r="1808">
          <cell r="AC1808" t="str">
            <v>DESITIN</v>
          </cell>
          <cell r="AD1808" t="str">
            <v>D173</v>
          </cell>
        </row>
        <row r="1809">
          <cell r="AC1809" t="str">
            <v>DAJER</v>
          </cell>
          <cell r="AD1809" t="str">
            <v>D174</v>
          </cell>
        </row>
        <row r="1810">
          <cell r="AC1810" t="str">
            <v>DAVINCI</v>
          </cell>
          <cell r="AD1810" t="str">
            <v>D175</v>
          </cell>
        </row>
        <row r="1811">
          <cell r="AC1811" t="str">
            <v>DEKKO</v>
          </cell>
          <cell r="AD1811" t="str">
            <v>D176</v>
          </cell>
        </row>
        <row r="1812">
          <cell r="AC1812" t="str">
            <v>DI ORO</v>
          </cell>
          <cell r="AD1812" t="str">
            <v>D177</v>
          </cell>
        </row>
        <row r="1813">
          <cell r="AC1813" t="str">
            <v>DIVUN</v>
          </cell>
          <cell r="AD1813" t="str">
            <v>D178</v>
          </cell>
        </row>
        <row r="1814">
          <cell r="AC1814" t="str">
            <v>DUVINAL</v>
          </cell>
          <cell r="AD1814" t="str">
            <v>D179</v>
          </cell>
        </row>
        <row r="1815">
          <cell r="AC1815" t="str">
            <v>DENENES</v>
          </cell>
          <cell r="AD1815" t="str">
            <v>D180</v>
          </cell>
        </row>
        <row r="1816">
          <cell r="AC1816" t="str">
            <v>DADY</v>
          </cell>
          <cell r="AD1816" t="str">
            <v>D181</v>
          </cell>
        </row>
        <row r="1817">
          <cell r="AC1817" t="str">
            <v>DE LUXE</v>
          </cell>
          <cell r="AD1817" t="str">
            <v>D182</v>
          </cell>
        </row>
        <row r="1818">
          <cell r="AC1818" t="str">
            <v>DEAR</v>
          </cell>
          <cell r="AD1818" t="str">
            <v>D183</v>
          </cell>
        </row>
        <row r="1819">
          <cell r="AC1819" t="str">
            <v>DREAM KIDS</v>
          </cell>
          <cell r="AD1819" t="str">
            <v>D184</v>
          </cell>
        </row>
        <row r="1820">
          <cell r="AC1820" t="str">
            <v>DIAL</v>
          </cell>
          <cell r="AD1820" t="str">
            <v>D185</v>
          </cell>
        </row>
        <row r="1821">
          <cell r="AC1821" t="str">
            <v>DERMISA</v>
          </cell>
          <cell r="AD1821" t="str">
            <v>D186</v>
          </cell>
        </row>
        <row r="1822">
          <cell r="AC1822" t="str">
            <v>DEISY</v>
          </cell>
          <cell r="AD1822" t="str">
            <v>D187</v>
          </cell>
        </row>
        <row r="1823">
          <cell r="AC1823" t="str">
            <v>DESIGN</v>
          </cell>
          <cell r="AD1823" t="str">
            <v>D188</v>
          </cell>
        </row>
        <row r="1824">
          <cell r="AC1824" t="str">
            <v>DULCE LUCY</v>
          </cell>
          <cell r="AD1824" t="str">
            <v>D189</v>
          </cell>
        </row>
        <row r="1825">
          <cell r="AC1825" t="str">
            <v>DAISY</v>
          </cell>
          <cell r="AD1825" t="str">
            <v>D190</v>
          </cell>
        </row>
        <row r="1826">
          <cell r="AC1826" t="str">
            <v>DIOSA</v>
          </cell>
          <cell r="AD1826" t="str">
            <v>D191</v>
          </cell>
        </row>
        <row r="1827">
          <cell r="AC1827" t="str">
            <v>D</v>
          </cell>
          <cell r="AD1827" t="str">
            <v>D192</v>
          </cell>
        </row>
        <row r="1828">
          <cell r="AC1828" t="str">
            <v>DONA MARIA</v>
          </cell>
          <cell r="AD1828" t="str">
            <v>D193</v>
          </cell>
        </row>
        <row r="1829">
          <cell r="AC1829" t="str">
            <v>DEPILEX</v>
          </cell>
          <cell r="AD1829" t="str">
            <v>D194</v>
          </cell>
        </row>
        <row r="1830">
          <cell r="AC1830" t="str">
            <v>DA LUCA</v>
          </cell>
          <cell r="AD1830" t="str">
            <v>D195</v>
          </cell>
        </row>
        <row r="1831">
          <cell r="AC1831" t="str">
            <v>DORITOS</v>
          </cell>
          <cell r="AD1831" t="str">
            <v>D196</v>
          </cell>
        </row>
        <row r="1832">
          <cell r="AC1832" t="str">
            <v>DS</v>
          </cell>
          <cell r="AD1832" t="str">
            <v>D197</v>
          </cell>
        </row>
        <row r="1833">
          <cell r="AC1833" t="str">
            <v>DAY2DAY</v>
          </cell>
          <cell r="AD1833" t="str">
            <v>D198</v>
          </cell>
        </row>
        <row r="1834">
          <cell r="AC1834" t="str">
            <v>DOG TOYS</v>
          </cell>
          <cell r="AD1834" t="str">
            <v>D199</v>
          </cell>
        </row>
        <row r="1835">
          <cell r="AC1835" t="str">
            <v>DON CHICHI</v>
          </cell>
          <cell r="AD1835" t="str">
            <v>D200</v>
          </cell>
        </row>
        <row r="1836">
          <cell r="AC1836" t="str">
            <v>DON HUEVO</v>
          </cell>
          <cell r="AD1836" t="str">
            <v>D201</v>
          </cell>
        </row>
        <row r="1837">
          <cell r="AC1837" t="str">
            <v>DON PAPITO</v>
          </cell>
          <cell r="AD1837" t="str">
            <v>D202</v>
          </cell>
        </row>
        <row r="1838">
          <cell r="AC1838" t="str">
            <v>DORINA</v>
          </cell>
          <cell r="AD1838" t="str">
            <v>D203</v>
          </cell>
        </row>
        <row r="1839">
          <cell r="AC1839" t="str">
            <v>DTI</v>
          </cell>
          <cell r="AD1839" t="str">
            <v>D204</v>
          </cell>
        </row>
        <row r="1840">
          <cell r="AC1840" t="str">
            <v>D.CUBITO</v>
          </cell>
          <cell r="AD1840" t="str">
            <v>D205</v>
          </cell>
        </row>
        <row r="1841">
          <cell r="AC1841" t="str">
            <v>DANONINO</v>
          </cell>
          <cell r="AD1841" t="str">
            <v>D206</v>
          </cell>
        </row>
        <row r="1842">
          <cell r="AC1842" t="str">
            <v>DEANS</v>
          </cell>
          <cell r="AD1842" t="str">
            <v>D207</v>
          </cell>
        </row>
        <row r="1843">
          <cell r="AC1843" t="str">
            <v>DELZA</v>
          </cell>
          <cell r="AD1843" t="str">
            <v>D208</v>
          </cell>
        </row>
        <row r="1844">
          <cell r="AC1844" t="str">
            <v>DIXY</v>
          </cell>
          <cell r="AD1844" t="str">
            <v>D209</v>
          </cell>
        </row>
        <row r="1845">
          <cell r="AC1845" t="str">
            <v>DON JUAN</v>
          </cell>
          <cell r="AD1845" t="str">
            <v>D210</v>
          </cell>
        </row>
        <row r="1846">
          <cell r="AC1846" t="str">
            <v>DONA MARUCHA</v>
          </cell>
          <cell r="AD1846" t="str">
            <v>D211</v>
          </cell>
        </row>
        <row r="1847">
          <cell r="AC1847" t="str">
            <v>DOVE ICE</v>
          </cell>
          <cell r="AD1847" t="str">
            <v>D212</v>
          </cell>
        </row>
        <row r="1848">
          <cell r="AC1848" t="str">
            <v>DELL</v>
          </cell>
          <cell r="AD1848" t="str">
            <v>D213</v>
          </cell>
        </row>
        <row r="1849">
          <cell r="AC1849" t="str">
            <v>DELSEY</v>
          </cell>
          <cell r="AD1849" t="str">
            <v>D214</v>
          </cell>
        </row>
        <row r="1850">
          <cell r="AC1850" t="str">
            <v>DISAIND</v>
          </cell>
          <cell r="AD1850" t="str">
            <v>D215</v>
          </cell>
        </row>
        <row r="1851">
          <cell r="AC1851" t="str">
            <v>DLINK</v>
          </cell>
          <cell r="AD1851" t="str">
            <v>D216</v>
          </cell>
        </row>
        <row r="1852">
          <cell r="AC1852" t="str">
            <v>DTEK</v>
          </cell>
          <cell r="AD1852" t="str">
            <v>D217</v>
          </cell>
        </row>
        <row r="1853">
          <cell r="AC1853" t="str">
            <v>DELICIEL</v>
          </cell>
          <cell r="AD1853" t="str">
            <v>D218</v>
          </cell>
        </row>
        <row r="1854">
          <cell r="AC1854" t="str">
            <v>DON CAPETO</v>
          </cell>
          <cell r="AD1854" t="str">
            <v>D219</v>
          </cell>
        </row>
        <row r="1855">
          <cell r="AC1855" t="str">
            <v>DOALL</v>
          </cell>
          <cell r="AD1855" t="str">
            <v>D220</v>
          </cell>
        </row>
        <row r="1856">
          <cell r="AC1856" t="str">
            <v>DUQUESA</v>
          </cell>
          <cell r="AD1856" t="str">
            <v>D221</v>
          </cell>
        </row>
        <row r="1857">
          <cell r="AC1857" t="str">
            <v>D&amp;G</v>
          </cell>
          <cell r="AD1857" t="str">
            <v>D222</v>
          </cell>
        </row>
        <row r="1858">
          <cell r="AC1858" t="str">
            <v>DEAR BODY</v>
          </cell>
          <cell r="AD1858" t="str">
            <v>D223</v>
          </cell>
        </row>
        <row r="1859">
          <cell r="AC1859" t="str">
            <v>DIOR</v>
          </cell>
          <cell r="AD1859" t="str">
            <v>D224</v>
          </cell>
        </row>
        <row r="1860">
          <cell r="AC1860" t="str">
            <v>DAEWOO</v>
          </cell>
          <cell r="AD1860" t="str">
            <v>D225</v>
          </cell>
        </row>
        <row r="1861">
          <cell r="AC1861" t="str">
            <v>DREAMGEAR</v>
          </cell>
          <cell r="AD1861" t="str">
            <v>D226</v>
          </cell>
        </row>
        <row r="1862">
          <cell r="AC1862" t="str">
            <v>DUST OFF</v>
          </cell>
          <cell r="AD1862" t="str">
            <v>D227</v>
          </cell>
        </row>
        <row r="1863">
          <cell r="AC1863" t="str">
            <v>DADDARIO</v>
          </cell>
          <cell r="AD1863" t="str">
            <v>D228</v>
          </cell>
        </row>
        <row r="1864">
          <cell r="AC1864" t="str">
            <v>D SYMPHONIE</v>
          </cell>
          <cell r="AD1864" t="str">
            <v>D229</v>
          </cell>
        </row>
        <row r="1865">
          <cell r="AC1865" t="str">
            <v>DAELMANS</v>
          </cell>
          <cell r="AD1865" t="str">
            <v>D230</v>
          </cell>
        </row>
        <row r="1866">
          <cell r="AC1866" t="str">
            <v>DANESITA</v>
          </cell>
          <cell r="AD1866" t="str">
            <v>D231</v>
          </cell>
        </row>
        <row r="1867">
          <cell r="AC1867" t="str">
            <v>DE BEATRIZ</v>
          </cell>
          <cell r="AD1867" t="str">
            <v>D232</v>
          </cell>
        </row>
        <row r="1868">
          <cell r="AC1868" t="str">
            <v>DELLS</v>
          </cell>
          <cell r="AD1868" t="str">
            <v>D233</v>
          </cell>
        </row>
        <row r="1869">
          <cell r="AC1869" t="str">
            <v>DINO</v>
          </cell>
          <cell r="AD1869" t="str">
            <v>D234</v>
          </cell>
        </row>
        <row r="1870">
          <cell r="AC1870" t="str">
            <v>DOLCHE</v>
          </cell>
          <cell r="AD1870" t="str">
            <v>D235</v>
          </cell>
        </row>
        <row r="1871">
          <cell r="AC1871" t="str">
            <v>DON COCO</v>
          </cell>
          <cell r="AD1871" t="str">
            <v>D236</v>
          </cell>
        </row>
        <row r="1872">
          <cell r="AC1872" t="str">
            <v>DONA JIMENA</v>
          </cell>
          <cell r="AD1872" t="str">
            <v>D237</v>
          </cell>
        </row>
        <row r="1873">
          <cell r="AC1873" t="str">
            <v>DORAMAS</v>
          </cell>
          <cell r="AD1873" t="str">
            <v>D238</v>
          </cell>
        </row>
        <row r="1874">
          <cell r="AC1874" t="str">
            <v>DOT - DULCES O TRAVESURAS</v>
          </cell>
          <cell r="AD1874" t="str">
            <v>D239</v>
          </cell>
        </row>
        <row r="1875">
          <cell r="AC1875" t="str">
            <v>DR MCDOUGALLS</v>
          </cell>
          <cell r="AD1875" t="str">
            <v>D240</v>
          </cell>
        </row>
        <row r="1876">
          <cell r="AC1876" t="str">
            <v>DUBBLE BUBBLE</v>
          </cell>
          <cell r="AD1876" t="str">
            <v>D241</v>
          </cell>
        </row>
        <row r="1877">
          <cell r="AC1877" t="str">
            <v>DUETTO</v>
          </cell>
          <cell r="AD1877" t="str">
            <v>D242</v>
          </cell>
        </row>
        <row r="1878">
          <cell r="AC1878" t="str">
            <v>DULCYPAS</v>
          </cell>
          <cell r="AD1878" t="str">
            <v>D243</v>
          </cell>
        </row>
        <row r="1879">
          <cell r="AC1879" t="str">
            <v>DUN DUMS</v>
          </cell>
          <cell r="AD1879" t="str">
            <v>D244</v>
          </cell>
        </row>
        <row r="1880">
          <cell r="AC1880" t="str">
            <v>DUNCAN HINES</v>
          </cell>
          <cell r="AD1880" t="str">
            <v>D245</v>
          </cell>
        </row>
        <row r="1881">
          <cell r="AC1881" t="str">
            <v>DURYEA</v>
          </cell>
          <cell r="AD1881" t="str">
            <v>D246</v>
          </cell>
        </row>
        <row r="1882">
          <cell r="AC1882" t="str">
            <v>DUX</v>
          </cell>
          <cell r="AD1882" t="str">
            <v>D247</v>
          </cell>
        </row>
        <row r="1883">
          <cell r="AC1883" t="str">
            <v>DON BRUNO</v>
          </cell>
          <cell r="AD1883" t="str">
            <v>D248</v>
          </cell>
        </row>
        <row r="1884">
          <cell r="AC1884" t="str">
            <v>DON PANCHO</v>
          </cell>
          <cell r="AD1884" t="str">
            <v>D249</v>
          </cell>
        </row>
        <row r="1885">
          <cell r="AC1885" t="str">
            <v>DE NIGRIS</v>
          </cell>
          <cell r="AD1885" t="str">
            <v>D250</v>
          </cell>
        </row>
        <row r="1886">
          <cell r="AC1886" t="str">
            <v>DOSIRIS</v>
          </cell>
          <cell r="AD1886" t="str">
            <v>D251</v>
          </cell>
        </row>
        <row r="1887">
          <cell r="AC1887" t="str">
            <v>DPARTY</v>
          </cell>
          <cell r="AD1887" t="str">
            <v>D252</v>
          </cell>
        </row>
        <row r="1888">
          <cell r="AC1888" t="str">
            <v>DREAMLINE</v>
          </cell>
          <cell r="AD1888" t="str">
            <v>D253</v>
          </cell>
        </row>
        <row r="1889">
          <cell r="AC1889" t="str">
            <v>DGVE</v>
          </cell>
          <cell r="AD1889" t="str">
            <v>D254</v>
          </cell>
        </row>
        <row r="1890">
          <cell r="AC1890" t="str">
            <v>DI PONTI</v>
          </cell>
          <cell r="AD1890" t="str">
            <v>D255</v>
          </cell>
        </row>
        <row r="1891">
          <cell r="AC1891" t="str">
            <v>DIBAZZATO</v>
          </cell>
          <cell r="AD1891" t="str">
            <v>D256</v>
          </cell>
        </row>
        <row r="1892">
          <cell r="AC1892" t="str">
            <v>DIDACTA</v>
          </cell>
          <cell r="AD1892" t="str">
            <v>D257</v>
          </cell>
        </row>
        <row r="1893">
          <cell r="AC1893" t="str">
            <v>DIESEL</v>
          </cell>
          <cell r="AD1893" t="str">
            <v>D258</v>
          </cell>
        </row>
        <row r="1894">
          <cell r="AC1894" t="str">
            <v>DON ALGODON</v>
          </cell>
          <cell r="AD1894" t="str">
            <v>D259</v>
          </cell>
        </row>
        <row r="1895">
          <cell r="AC1895" t="str">
            <v>D KORA</v>
          </cell>
          <cell r="AD1895" t="str">
            <v>D260</v>
          </cell>
        </row>
        <row r="1896">
          <cell r="AC1896" t="str">
            <v>DAROSA</v>
          </cell>
          <cell r="AD1896" t="str">
            <v>D261</v>
          </cell>
        </row>
        <row r="1897">
          <cell r="AC1897" t="str">
            <v>DEAN JACOBS</v>
          </cell>
          <cell r="AD1897" t="str">
            <v>D262</v>
          </cell>
        </row>
        <row r="1898">
          <cell r="AC1898" t="str">
            <v>DEMARINI</v>
          </cell>
          <cell r="AD1898" t="str">
            <v>D263</v>
          </cell>
        </row>
        <row r="1899">
          <cell r="AC1899" t="str">
            <v>DIVAR</v>
          </cell>
          <cell r="AD1899" t="str">
            <v>D264</v>
          </cell>
        </row>
        <row r="1900">
          <cell r="AC1900" t="str">
            <v>DONA GALLINA</v>
          </cell>
          <cell r="AD1900" t="str">
            <v>D265</v>
          </cell>
        </row>
        <row r="1901">
          <cell r="AC1901" t="str">
            <v>DRONG</v>
          </cell>
          <cell r="AD1901" t="str">
            <v>D266</v>
          </cell>
        </row>
        <row r="1902">
          <cell r="AC1902" t="str">
            <v>DSQUARED</v>
          </cell>
          <cell r="AD1902" t="str">
            <v>D267</v>
          </cell>
        </row>
        <row r="1903">
          <cell r="AC1903" t="str">
            <v>DUCROS</v>
          </cell>
          <cell r="AD1903" t="str">
            <v>D268</v>
          </cell>
        </row>
        <row r="1904">
          <cell r="AC1904" t="str">
            <v>DUDLEY</v>
          </cell>
          <cell r="AD1904" t="str">
            <v>D269</v>
          </cell>
        </row>
        <row r="1905">
          <cell r="AC1905" t="str">
            <v>DANIBLUE</v>
          </cell>
          <cell r="AD1905" t="str">
            <v>D270</v>
          </cell>
        </row>
        <row r="1906">
          <cell r="AC1906" t="str">
            <v>DORADITAS</v>
          </cell>
          <cell r="AD1906" t="str">
            <v>D271</v>
          </cell>
        </row>
        <row r="1907">
          <cell r="AC1907" t="str">
            <v>DESIGNER</v>
          </cell>
          <cell r="AD1907" t="str">
            <v>D272</v>
          </cell>
        </row>
        <row r="1908">
          <cell r="AC1908" t="str">
            <v>DF</v>
          </cell>
          <cell r="AD1908" t="str">
            <v>D273</v>
          </cell>
        </row>
        <row r="1909">
          <cell r="AC1909" t="str">
            <v>DOUBLE-E</v>
          </cell>
          <cell r="AD1909" t="str">
            <v>D274</v>
          </cell>
        </row>
        <row r="1910">
          <cell r="AC1910" t="str">
            <v>DR MCDOUGALLS</v>
          </cell>
          <cell r="AD1910" t="str">
            <v>D275</v>
          </cell>
        </row>
        <row r="1911">
          <cell r="AC1911" t="str">
            <v>DORMILON</v>
          </cell>
          <cell r="AD1911" t="str">
            <v>D276</v>
          </cell>
        </row>
        <row r="1912">
          <cell r="AC1912" t="str">
            <v>DUNDEE</v>
          </cell>
          <cell r="AD1912" t="str">
            <v>D277</v>
          </cell>
        </row>
        <row r="1913">
          <cell r="AC1913" t="str">
            <v>DIADORA</v>
          </cell>
          <cell r="AD1913" t="str">
            <v>D278</v>
          </cell>
        </row>
        <row r="1914">
          <cell r="AC1914" t="str">
            <v>DUNLOP</v>
          </cell>
          <cell r="AD1914" t="str">
            <v>D279</v>
          </cell>
        </row>
        <row r="1915">
          <cell r="AC1915" t="str">
            <v>DARICE</v>
          </cell>
          <cell r="AD1915" t="str">
            <v>D280</v>
          </cell>
        </row>
        <row r="1916">
          <cell r="AC1916" t="str">
            <v>DIMONTTI</v>
          </cell>
          <cell r="AD1916" t="str">
            <v>D281</v>
          </cell>
        </row>
        <row r="1917">
          <cell r="AC1917" t="str">
            <v>DP</v>
          </cell>
          <cell r="AD1917" t="str">
            <v>D282</v>
          </cell>
        </row>
        <row r="1918">
          <cell r="AC1918" t="str">
            <v>DON PEDRO</v>
          </cell>
          <cell r="AD1918" t="str">
            <v>D283</v>
          </cell>
        </row>
        <row r="1919">
          <cell r="AC1919" t="str">
            <v>DEODO</v>
          </cell>
          <cell r="AD1919" t="str">
            <v>D284</v>
          </cell>
        </row>
        <row r="1920">
          <cell r="AC1920" t="str">
            <v>DERMICOL</v>
          </cell>
          <cell r="AD1920" t="str">
            <v>D285</v>
          </cell>
        </row>
        <row r="1921">
          <cell r="AC1921" t="str">
            <v>DORIVAL</v>
          </cell>
          <cell r="AD1921" t="str">
            <v>D286</v>
          </cell>
        </row>
        <row r="1922">
          <cell r="AC1922" t="str">
            <v>DR. FOOT</v>
          </cell>
          <cell r="AD1922" t="str">
            <v>D287</v>
          </cell>
        </row>
        <row r="1923">
          <cell r="AC1923" t="str">
            <v>DUCRAY</v>
          </cell>
          <cell r="AD1923" t="str">
            <v>D288</v>
          </cell>
        </row>
        <row r="1924">
          <cell r="AC1924" t="str">
            <v>DUQUESA DE PARIS</v>
          </cell>
          <cell r="AD1924" t="str">
            <v>D289</v>
          </cell>
        </row>
        <row r="1925">
          <cell r="AC1925" t="str">
            <v>DUREX</v>
          </cell>
          <cell r="AD1925" t="str">
            <v>D290</v>
          </cell>
        </row>
        <row r="1926">
          <cell r="AC1926" t="str">
            <v>DOUCEUR</v>
          </cell>
          <cell r="AD1926" t="str">
            <v>D291</v>
          </cell>
        </row>
        <row r="1927">
          <cell r="AC1927" t="str">
            <v>DESIGNER EXCHANGE</v>
          </cell>
          <cell r="AD1927" t="str">
            <v>D292</v>
          </cell>
        </row>
        <row r="1928">
          <cell r="AC1928" t="str">
            <v>D&amp;B</v>
          </cell>
          <cell r="AD1928" t="str">
            <v>D293</v>
          </cell>
        </row>
        <row r="1929">
          <cell r="AC1929" t="str">
            <v>DICAPRIO</v>
          </cell>
          <cell r="AD1929" t="str">
            <v>D294</v>
          </cell>
        </row>
        <row r="1930">
          <cell r="AC1930" t="str">
            <v>DOLCE BELLA</v>
          </cell>
          <cell r="AD1930" t="str">
            <v>D295</v>
          </cell>
        </row>
        <row r="1931">
          <cell r="AC1931" t="str">
            <v>DREAM GIRLS</v>
          </cell>
          <cell r="AD1931" t="str">
            <v>D296</v>
          </cell>
        </row>
        <row r="1932">
          <cell r="AC1932" t="str">
            <v>DESCENDANTS</v>
          </cell>
          <cell r="AD1932" t="str">
            <v>D297</v>
          </cell>
        </row>
        <row r="1933">
          <cell r="AC1933" t="str">
            <v>DISNEY PRINCESS</v>
          </cell>
          <cell r="AD1933" t="str">
            <v>D298</v>
          </cell>
        </row>
        <row r="1934">
          <cell r="AC1934" t="str">
            <v>DOC MCSTUFFINS</v>
          </cell>
          <cell r="AD1934" t="str">
            <v>D299</v>
          </cell>
        </row>
        <row r="1935">
          <cell r="AC1935" t="str">
            <v>DORA THE EXPLORER</v>
          </cell>
          <cell r="AD1935" t="str">
            <v>D300</v>
          </cell>
        </row>
        <row r="1936">
          <cell r="AC1936" t="str">
            <v>DALMATIA</v>
          </cell>
          <cell r="AD1936" t="str">
            <v>D301</v>
          </cell>
        </row>
        <row r="1937">
          <cell r="AC1937" t="str">
            <v>DIVA DONA</v>
          </cell>
          <cell r="AD1937" t="str">
            <v>D302</v>
          </cell>
        </row>
        <row r="1938">
          <cell r="AC1938" t="str">
            <v>DEMET</v>
          </cell>
          <cell r="AD1938" t="str">
            <v>D303</v>
          </cell>
        </row>
        <row r="1939">
          <cell r="AC1939" t="str">
            <v>DERLEA</v>
          </cell>
          <cell r="AD1939" t="str">
            <v>D304</v>
          </cell>
        </row>
        <row r="1940">
          <cell r="AC1940" t="str">
            <v>DONAREPA</v>
          </cell>
          <cell r="AD1940" t="str">
            <v>D305</v>
          </cell>
        </row>
        <row r="1941">
          <cell r="AC1941" t="str">
            <v>D ARTISERVICE</v>
          </cell>
          <cell r="AD1941" t="str">
            <v>D306</v>
          </cell>
        </row>
        <row r="1942">
          <cell r="AC1942" t="str">
            <v>DELLO</v>
          </cell>
          <cell r="AD1942" t="str">
            <v>D307</v>
          </cell>
        </row>
        <row r="1943">
          <cell r="AC1943" t="str">
            <v>DESCENDIENTES</v>
          </cell>
          <cell r="AD1943" t="str">
            <v>D308</v>
          </cell>
        </row>
        <row r="1944">
          <cell r="AC1944" t="str">
            <v>DESIGN MASTER</v>
          </cell>
          <cell r="AD1944" t="str">
            <v>D309</v>
          </cell>
        </row>
        <row r="1945">
          <cell r="AC1945" t="str">
            <v>DIL</v>
          </cell>
          <cell r="AD1945" t="str">
            <v>D310</v>
          </cell>
        </row>
        <row r="1946">
          <cell r="AC1946" t="str">
            <v>DINOVA</v>
          </cell>
          <cell r="AD1946" t="str">
            <v>D311</v>
          </cell>
        </row>
        <row r="1947">
          <cell r="AC1947" t="str">
            <v>DISCAYCA</v>
          </cell>
          <cell r="AD1947" t="str">
            <v>D312</v>
          </cell>
        </row>
        <row r="1948">
          <cell r="AC1948" t="str">
            <v>DISESA</v>
          </cell>
          <cell r="AD1948" t="str">
            <v>D313</v>
          </cell>
        </row>
        <row r="1949">
          <cell r="AC1949" t="str">
            <v>DISTROLLER</v>
          </cell>
          <cell r="AD1949" t="str">
            <v>D314</v>
          </cell>
        </row>
        <row r="1950">
          <cell r="AC1950" t="str">
            <v>DMC</v>
          </cell>
          <cell r="AD1950" t="str">
            <v>D315</v>
          </cell>
        </row>
        <row r="1951">
          <cell r="AC1951" t="str">
            <v>DORA</v>
          </cell>
          <cell r="AD1951" t="str">
            <v>D316</v>
          </cell>
        </row>
        <row r="1952">
          <cell r="AC1952" t="str">
            <v>DRA JUGUETE</v>
          </cell>
          <cell r="AD1952" t="str">
            <v>D317</v>
          </cell>
        </row>
        <row r="1953">
          <cell r="AC1953" t="str">
            <v>DRAGON BALL</v>
          </cell>
          <cell r="AD1953" t="str">
            <v>D318</v>
          </cell>
        </row>
        <row r="1954">
          <cell r="AC1954" t="str">
            <v>DC SUPER FRIENDS</v>
          </cell>
          <cell r="AD1954" t="str">
            <v>D319</v>
          </cell>
        </row>
        <row r="1955">
          <cell r="AC1955" t="str">
            <v>DOCILE</v>
          </cell>
          <cell r="AD1955" t="str">
            <v>D320</v>
          </cell>
        </row>
        <row r="1956">
          <cell r="AC1956" t="str">
            <v>DUO REPUBLIC</v>
          </cell>
          <cell r="AD1956" t="str">
            <v>D321</v>
          </cell>
        </row>
        <row r="1957">
          <cell r="AC1957" t="str">
            <v>DIGIBREAK</v>
          </cell>
          <cell r="AD1957" t="str">
            <v>D322</v>
          </cell>
        </row>
        <row r="1958">
          <cell r="AC1958" t="str">
            <v>DRIVER 8 WHEELED</v>
          </cell>
          <cell r="AD1958" t="str">
            <v>D323</v>
          </cell>
        </row>
        <row r="1959">
          <cell r="AC1959" t="str">
            <v>DRACCO</v>
          </cell>
          <cell r="AD1959" t="str">
            <v>D324</v>
          </cell>
        </row>
        <row r="1960">
          <cell r="AC1960" t="str">
            <v>DRAGONS</v>
          </cell>
          <cell r="AD1960" t="str">
            <v>D325</v>
          </cell>
        </row>
        <row r="1961">
          <cell r="AC1961" t="str">
            <v>DRESSCODE</v>
          </cell>
          <cell r="AD1961" t="str">
            <v>D326</v>
          </cell>
        </row>
        <row r="1962">
          <cell r="AC1962" t="str">
            <v>DAMM</v>
          </cell>
          <cell r="AD1962" t="str">
            <v>D327</v>
          </cell>
        </row>
        <row r="1963">
          <cell r="AC1963" t="str">
            <v>DARGUNER</v>
          </cell>
          <cell r="AD1963" t="str">
            <v>D328</v>
          </cell>
        </row>
        <row r="1964">
          <cell r="AC1964" t="str">
            <v>DI CARLO</v>
          </cell>
          <cell r="AD1964" t="str">
            <v>D329</v>
          </cell>
        </row>
        <row r="1965">
          <cell r="AC1965" t="str">
            <v>DELTA</v>
          </cell>
          <cell r="AD1965" t="str">
            <v>D330</v>
          </cell>
        </row>
        <row r="1966">
          <cell r="AC1966" t="str">
            <v>DELALLO</v>
          </cell>
          <cell r="AD1966" t="str">
            <v>D331</v>
          </cell>
        </row>
        <row r="1967">
          <cell r="AC1967" t="str">
            <v>DR TEALS</v>
          </cell>
          <cell r="AD1967" t="str">
            <v>D332</v>
          </cell>
        </row>
        <row r="1968">
          <cell r="AC1968" t="str">
            <v>DOTCOM</v>
          </cell>
          <cell r="AD1968" t="str">
            <v>D333</v>
          </cell>
        </row>
        <row r="1969">
          <cell r="AC1969" t="str">
            <v>DUO COLOR</v>
          </cell>
          <cell r="AD1969" t="str">
            <v>D334</v>
          </cell>
        </row>
        <row r="1970">
          <cell r="AC1970" t="str">
            <v>DIMAR</v>
          </cell>
          <cell r="AD1970" t="str">
            <v>D335</v>
          </cell>
        </row>
        <row r="1971">
          <cell r="AC1971" t="str">
            <v>DANIEL JHONSON</v>
          </cell>
          <cell r="AD1971" t="str">
            <v>D336</v>
          </cell>
        </row>
        <row r="1972">
          <cell r="AC1972" t="str">
            <v>DC COMICS</v>
          </cell>
          <cell r="AD1972" t="str">
            <v>D337</v>
          </cell>
        </row>
        <row r="1973">
          <cell r="AC1973" t="str">
            <v>DAVES BREAD</v>
          </cell>
          <cell r="AD1973" t="str">
            <v>D338</v>
          </cell>
        </row>
        <row r="1974">
          <cell r="AC1974" t="str">
            <v>DONA DA SILVA</v>
          </cell>
          <cell r="AD1974" t="str">
            <v>D339</v>
          </cell>
        </row>
        <row r="1975">
          <cell r="AC1975" t="str">
            <v>DI FIORE</v>
          </cell>
          <cell r="AD1975" t="str">
            <v>D340</v>
          </cell>
        </row>
        <row r="1976">
          <cell r="AC1976" t="str">
            <v>DUDULA</v>
          </cell>
          <cell r="AD1976" t="str">
            <v>D341</v>
          </cell>
        </row>
        <row r="1977">
          <cell r="AC1977" t="str">
            <v>DOPE</v>
          </cell>
          <cell r="AD1977" t="str">
            <v>D342</v>
          </cell>
        </row>
        <row r="1978">
          <cell r="AC1978" t="str">
            <v>DADA</v>
          </cell>
          <cell r="AD1978" t="str">
            <v>D343</v>
          </cell>
        </row>
        <row r="1979">
          <cell r="AC1979" t="str">
            <v>DRYSOL</v>
          </cell>
          <cell r="AD1979" t="str">
            <v>D344</v>
          </cell>
        </row>
        <row r="1980">
          <cell r="AC1980" t="str">
            <v>DISCOVERY EXPEDITION</v>
          </cell>
          <cell r="AD1980" t="str">
            <v>D345</v>
          </cell>
        </row>
        <row r="1981">
          <cell r="AC1981" t="str">
            <v>DEPEND</v>
          </cell>
          <cell r="AD1981" t="str">
            <v>D346</v>
          </cell>
        </row>
        <row r="1982">
          <cell r="AC1982" t="str">
            <v>DON COLA</v>
          </cell>
          <cell r="AD1982" t="str">
            <v>D347</v>
          </cell>
        </row>
        <row r="1983">
          <cell r="AC1983" t="str">
            <v>D USSE</v>
          </cell>
          <cell r="AD1983" t="str">
            <v>D348</v>
          </cell>
        </row>
        <row r="1984">
          <cell r="AC1984" t="str">
            <v>DREFT</v>
          </cell>
          <cell r="AD1984" t="str">
            <v>D349</v>
          </cell>
        </row>
        <row r="1985">
          <cell r="AC1985" t="str">
            <v>DOVE BABY</v>
          </cell>
          <cell r="AD1985" t="str">
            <v>D350</v>
          </cell>
        </row>
        <row r="1986">
          <cell r="AC1986" t="str">
            <v>DESIGNERS</v>
          </cell>
          <cell r="AD1986" t="str">
            <v>D351</v>
          </cell>
        </row>
        <row r="1987">
          <cell r="AC1987" t="str">
            <v>DELI FRESH</v>
          </cell>
          <cell r="AD1987" t="str">
            <v>D352</v>
          </cell>
        </row>
        <row r="1988">
          <cell r="AC1988" t="str">
            <v>DEL REY</v>
          </cell>
          <cell r="AD1988" t="str">
            <v>D353</v>
          </cell>
        </row>
        <row r="1989">
          <cell r="AC1989" t="str">
            <v>DELPA</v>
          </cell>
          <cell r="AD1989" t="str">
            <v>D354</v>
          </cell>
        </row>
        <row r="1990">
          <cell r="AC1990" t="str">
            <v>DELI KRETSHMAR</v>
          </cell>
          <cell r="AD1990" t="str">
            <v>D355</v>
          </cell>
        </row>
        <row r="1991">
          <cell r="AC1991" t="str">
            <v>DECOY</v>
          </cell>
          <cell r="AD1991" t="str">
            <v>D356</v>
          </cell>
        </row>
        <row r="1992">
          <cell r="AC1992" t="str">
            <v>D&amp;R</v>
          </cell>
          <cell r="AD1992" t="str">
            <v>D357</v>
          </cell>
        </row>
        <row r="1993">
          <cell r="AC1993" t="str">
            <v>DEER PARK</v>
          </cell>
          <cell r="AD1993" t="str">
            <v>D358</v>
          </cell>
        </row>
        <row r="1994">
          <cell r="AC1994" t="str">
            <v>ENRICO FERRARO</v>
          </cell>
          <cell r="AD1994" t="str">
            <v>E001</v>
          </cell>
        </row>
        <row r="1995">
          <cell r="AC1995" t="str">
            <v>ERLAN</v>
          </cell>
          <cell r="AD1995" t="str">
            <v>E002</v>
          </cell>
        </row>
        <row r="1996">
          <cell r="AC1996" t="str">
            <v>ESTOLA</v>
          </cell>
          <cell r="AD1996" t="str">
            <v>E003</v>
          </cell>
        </row>
        <row r="1997">
          <cell r="AC1997" t="str">
            <v>EURO ROYAL</v>
          </cell>
          <cell r="AD1997" t="str">
            <v>E004</v>
          </cell>
        </row>
        <row r="1998">
          <cell r="AC1998" t="str">
            <v>ECOSALIM</v>
          </cell>
          <cell r="AD1998" t="str">
            <v>E005</v>
          </cell>
        </row>
        <row r="1999">
          <cell r="AC1999" t="str">
            <v>EX ASIAN</v>
          </cell>
          <cell r="AD1999" t="str">
            <v>E006</v>
          </cell>
        </row>
        <row r="2000">
          <cell r="AC2000" t="str">
            <v>EL AVION</v>
          </cell>
          <cell r="AD2000" t="str">
            <v>E007</v>
          </cell>
        </row>
        <row r="2001">
          <cell r="AC2001" t="str">
            <v>EL MOLINO</v>
          </cell>
          <cell r="AD2001" t="str">
            <v>E008</v>
          </cell>
        </row>
        <row r="2002">
          <cell r="AC2002" t="str">
            <v>EQUAL</v>
          </cell>
          <cell r="AD2002" t="str">
            <v>E009</v>
          </cell>
        </row>
        <row r="2003">
          <cell r="AC2003" t="str">
            <v>ESPIGA REAL</v>
          </cell>
          <cell r="AD2003" t="str">
            <v>E010</v>
          </cell>
        </row>
        <row r="2004">
          <cell r="AC2004" t="str">
            <v>EL HOSTAL</v>
          </cell>
          <cell r="AD2004" t="str">
            <v>E011</v>
          </cell>
        </row>
        <row r="2005">
          <cell r="AC2005" t="str">
            <v>EASTON</v>
          </cell>
          <cell r="AD2005" t="str">
            <v>E012</v>
          </cell>
        </row>
        <row r="2006">
          <cell r="AC2006" t="str">
            <v>EGO</v>
          </cell>
          <cell r="AD2006" t="str">
            <v>E013</v>
          </cell>
        </row>
        <row r="2007">
          <cell r="AC2007" t="str">
            <v>EMA SOFTLINE</v>
          </cell>
          <cell r="AD2007" t="str">
            <v>E014</v>
          </cell>
        </row>
        <row r="2008">
          <cell r="AC2008" t="str">
            <v>EMMA MICHELE</v>
          </cell>
          <cell r="AD2008" t="str">
            <v>E015</v>
          </cell>
        </row>
        <row r="2009">
          <cell r="AC2009" t="str">
            <v>ENGINE 21</v>
          </cell>
          <cell r="AD2009" t="str">
            <v>E016</v>
          </cell>
        </row>
        <row r="2010">
          <cell r="AC2010" t="str">
            <v>ELLEVEN</v>
          </cell>
          <cell r="AD2010" t="str">
            <v>E017</v>
          </cell>
        </row>
        <row r="2011">
          <cell r="AC2011" t="str">
            <v>EPISODE</v>
          </cell>
          <cell r="AD2011" t="str">
            <v>E018</v>
          </cell>
        </row>
        <row r="2012">
          <cell r="AC2012" t="str">
            <v>EROTIC</v>
          </cell>
          <cell r="AD2012" t="str">
            <v>E019</v>
          </cell>
        </row>
        <row r="2013">
          <cell r="AC2013" t="str">
            <v>ES IGUAL</v>
          </cell>
          <cell r="AD2013" t="str">
            <v>E020</v>
          </cell>
        </row>
        <row r="2014">
          <cell r="AC2014" t="str">
            <v>ESSENTIALS</v>
          </cell>
          <cell r="AD2014" t="str">
            <v>E021</v>
          </cell>
        </row>
        <row r="2015">
          <cell r="AC2015" t="str">
            <v>EVENT</v>
          </cell>
          <cell r="AD2015" t="str">
            <v>E022</v>
          </cell>
        </row>
        <row r="2016">
          <cell r="AC2016" t="str">
            <v>EXCLUSIVE</v>
          </cell>
          <cell r="AD2016" t="str">
            <v>E023</v>
          </cell>
        </row>
        <row r="2017">
          <cell r="AC2017" t="str">
            <v>EXOTI-K</v>
          </cell>
          <cell r="AD2017" t="str">
            <v>E024</v>
          </cell>
        </row>
        <row r="2018">
          <cell r="AC2018" t="str">
            <v>EXPENSIVE</v>
          </cell>
          <cell r="AD2018" t="str">
            <v>E025</v>
          </cell>
        </row>
        <row r="2019">
          <cell r="AC2019" t="str">
            <v>EXPOSE</v>
          </cell>
          <cell r="AD2019" t="str">
            <v>E026</v>
          </cell>
        </row>
        <row r="2020">
          <cell r="AC2020" t="str">
            <v>EXPRESS</v>
          </cell>
          <cell r="AD2020" t="str">
            <v>E027</v>
          </cell>
        </row>
        <row r="2021">
          <cell r="AC2021" t="str">
            <v>EXTRA FASHION</v>
          </cell>
          <cell r="AD2021" t="str">
            <v>E028</v>
          </cell>
        </row>
        <row r="2022">
          <cell r="AC2022" t="str">
            <v>EYE CANDY</v>
          </cell>
          <cell r="AD2022" t="str">
            <v>E029</v>
          </cell>
        </row>
        <row r="2023">
          <cell r="AC2023" t="str">
            <v>EL INGENIO</v>
          </cell>
          <cell r="AD2023" t="str">
            <v>E030</v>
          </cell>
        </row>
        <row r="2024">
          <cell r="AC2024" t="str">
            <v>EROTIC TOUCH</v>
          </cell>
          <cell r="AD2024" t="str">
            <v>E031</v>
          </cell>
        </row>
        <row r="2025">
          <cell r="AC2025" t="str">
            <v>EDEN COURT</v>
          </cell>
          <cell r="AD2025" t="str">
            <v>E032</v>
          </cell>
        </row>
        <row r="2026">
          <cell r="AC2026" t="str">
            <v>EASY OFF</v>
          </cell>
          <cell r="AD2026" t="str">
            <v>E033</v>
          </cell>
        </row>
        <row r="2027">
          <cell r="AC2027" t="str">
            <v>EASY PARTY</v>
          </cell>
          <cell r="AD2027" t="str">
            <v>E034</v>
          </cell>
        </row>
        <row r="2028">
          <cell r="AC2028" t="str">
            <v>EATON</v>
          </cell>
          <cell r="AD2028" t="str">
            <v>E035</v>
          </cell>
        </row>
        <row r="2029">
          <cell r="AC2029" t="str">
            <v>EHI</v>
          </cell>
          <cell r="AD2029" t="str">
            <v>E036</v>
          </cell>
        </row>
        <row r="2030">
          <cell r="AC2030" t="str">
            <v>EL OSO</v>
          </cell>
          <cell r="AD2030" t="str">
            <v>E037</v>
          </cell>
        </row>
        <row r="2031">
          <cell r="AC2031" t="str">
            <v>ELEGANCE</v>
          </cell>
          <cell r="AD2031" t="str">
            <v>E038</v>
          </cell>
        </row>
        <row r="2032">
          <cell r="AC2032" t="str">
            <v>ELITE</v>
          </cell>
          <cell r="AD2032" t="str">
            <v>E039</v>
          </cell>
        </row>
        <row r="2033">
          <cell r="AC2033" t="str">
            <v>ENOZ</v>
          </cell>
          <cell r="AD2033" t="str">
            <v>E040</v>
          </cell>
        </row>
        <row r="2034">
          <cell r="AC2034" t="str">
            <v>ESMERALDA</v>
          </cell>
          <cell r="AD2034" t="str">
            <v>E041</v>
          </cell>
        </row>
        <row r="2035">
          <cell r="AC2035" t="str">
            <v>EUCAMENT</v>
          </cell>
          <cell r="AD2035" t="str">
            <v>E042</v>
          </cell>
        </row>
        <row r="2036">
          <cell r="AC2036" t="str">
            <v>EVERYDAY</v>
          </cell>
          <cell r="AD2036" t="str">
            <v>E043</v>
          </cell>
        </row>
        <row r="2037">
          <cell r="AC2037" t="str">
            <v>EXIS</v>
          </cell>
          <cell r="AD2037" t="str">
            <v>E044</v>
          </cell>
        </row>
        <row r="2038">
          <cell r="AC2038" t="str">
            <v>EXIT</v>
          </cell>
          <cell r="AD2038" t="str">
            <v>E045</v>
          </cell>
        </row>
        <row r="2039">
          <cell r="AC2039" t="str">
            <v>EL JAYA</v>
          </cell>
          <cell r="AD2039" t="str">
            <v>E046</v>
          </cell>
        </row>
        <row r="2040">
          <cell r="AC2040" t="str">
            <v>EL MANANARO</v>
          </cell>
          <cell r="AD2040" t="str">
            <v>E047</v>
          </cell>
        </row>
        <row r="2041">
          <cell r="AC2041" t="str">
            <v>EL REY</v>
          </cell>
          <cell r="AD2041" t="str">
            <v>E048</v>
          </cell>
        </row>
        <row r="2042">
          <cell r="AC2042" t="str">
            <v>ELLE &amp; VIRE</v>
          </cell>
          <cell r="AD2042" t="str">
            <v>E049</v>
          </cell>
        </row>
        <row r="2043">
          <cell r="AC2043" t="str">
            <v>EMBAJADOR</v>
          </cell>
          <cell r="AD2043" t="str">
            <v>E050</v>
          </cell>
        </row>
        <row r="2044">
          <cell r="AC2044" t="str">
            <v>ENFAMIL</v>
          </cell>
          <cell r="AD2044" t="str">
            <v>E051</v>
          </cell>
        </row>
        <row r="2045">
          <cell r="AC2045" t="str">
            <v>ENSOY</v>
          </cell>
          <cell r="AD2045" t="str">
            <v>E052</v>
          </cell>
        </row>
        <row r="2046">
          <cell r="AC2046" t="str">
            <v>ENSURE</v>
          </cell>
          <cell r="AD2046" t="str">
            <v>E053</v>
          </cell>
        </row>
        <row r="2047">
          <cell r="AC2047" t="str">
            <v>ENTEREX</v>
          </cell>
          <cell r="AD2047" t="str">
            <v>E054</v>
          </cell>
        </row>
        <row r="2048">
          <cell r="AC2048" t="str">
            <v>EVA</v>
          </cell>
          <cell r="AD2048" t="str">
            <v>E055</v>
          </cell>
        </row>
        <row r="2049">
          <cell r="AC2049" t="str">
            <v>EXCELLENT</v>
          </cell>
          <cell r="AD2049" t="str">
            <v>E056</v>
          </cell>
        </row>
        <row r="2050">
          <cell r="AC2050" t="str">
            <v>EKCO</v>
          </cell>
          <cell r="AD2050" t="str">
            <v>E057</v>
          </cell>
        </row>
        <row r="2051">
          <cell r="AC2051" t="str">
            <v>ELEGANT</v>
          </cell>
          <cell r="AD2051" t="str">
            <v>E058</v>
          </cell>
        </row>
        <row r="2052">
          <cell r="AC2052" t="str">
            <v>ESTRA</v>
          </cell>
          <cell r="AD2052" t="str">
            <v>E059</v>
          </cell>
        </row>
        <row r="2053">
          <cell r="AC2053" t="str">
            <v>EXCO</v>
          </cell>
          <cell r="AD2053" t="str">
            <v>E060</v>
          </cell>
        </row>
        <row r="2054">
          <cell r="AC2054" t="str">
            <v>ED HARDY</v>
          </cell>
          <cell r="AD2054" t="str">
            <v>E061</v>
          </cell>
        </row>
        <row r="2055">
          <cell r="AC2055" t="str">
            <v>EL CATADOR</v>
          </cell>
          <cell r="AD2055" t="str">
            <v>E062</v>
          </cell>
        </row>
        <row r="2056">
          <cell r="AC2056" t="str">
            <v>EL LEON</v>
          </cell>
          <cell r="AD2056" t="str">
            <v>E063</v>
          </cell>
        </row>
        <row r="2057">
          <cell r="AC2057" t="str">
            <v>ERBEN</v>
          </cell>
          <cell r="AD2057" t="str">
            <v>E064</v>
          </cell>
        </row>
        <row r="2058">
          <cell r="AC2058" t="str">
            <v>ERDINGER</v>
          </cell>
          <cell r="AD2058" t="str">
            <v>E065</v>
          </cell>
        </row>
        <row r="2059">
          <cell r="AC2059" t="str">
            <v>ERISTOFF</v>
          </cell>
          <cell r="AD2059" t="str">
            <v>E066</v>
          </cell>
        </row>
        <row r="2060">
          <cell r="AC2060" t="str">
            <v>ESTRELLA GALICIA</v>
          </cell>
          <cell r="AD2060" t="str">
            <v>E067</v>
          </cell>
        </row>
        <row r="2061">
          <cell r="AC2061" t="str">
            <v>ETCHART</v>
          </cell>
          <cell r="AD2061" t="str">
            <v>E068</v>
          </cell>
        </row>
        <row r="2062">
          <cell r="AC2062" t="str">
            <v>ETIQUETA NEGRA</v>
          </cell>
          <cell r="AD2062" t="str">
            <v>E069</v>
          </cell>
        </row>
        <row r="2063">
          <cell r="AC2063" t="str">
            <v>EASY ON</v>
          </cell>
          <cell r="AD2063" t="str">
            <v>E070</v>
          </cell>
        </row>
        <row r="2064">
          <cell r="AC2064" t="str">
            <v>EQUILIBRIUM</v>
          </cell>
          <cell r="AD2064" t="str">
            <v>E071</v>
          </cell>
        </row>
        <row r="2065">
          <cell r="AC2065" t="str">
            <v>ENRIQUILLO</v>
          </cell>
          <cell r="AD2065" t="str">
            <v>E072</v>
          </cell>
        </row>
        <row r="2066">
          <cell r="AC2066" t="str">
            <v>EVIAN</v>
          </cell>
          <cell r="AD2066" t="str">
            <v>E073</v>
          </cell>
        </row>
        <row r="2067">
          <cell r="AC2067" t="str">
            <v>EARTH SCENTS</v>
          </cell>
          <cell r="AD2067" t="str">
            <v>E074</v>
          </cell>
        </row>
        <row r="2068">
          <cell r="AC2068" t="str">
            <v>EJEL</v>
          </cell>
          <cell r="AD2068" t="str">
            <v>E075</v>
          </cell>
        </row>
        <row r="2069">
          <cell r="AC2069" t="str">
            <v>ESPADAFOR</v>
          </cell>
          <cell r="AD2069" t="str">
            <v>E076</v>
          </cell>
        </row>
        <row r="2070">
          <cell r="AC2070" t="str">
            <v>EMPASA</v>
          </cell>
          <cell r="AD2070" t="str">
            <v>E077</v>
          </cell>
        </row>
        <row r="2071">
          <cell r="AC2071" t="str">
            <v>ECHALE SALSITA</v>
          </cell>
          <cell r="AD2071" t="str">
            <v>E078</v>
          </cell>
        </row>
        <row r="2072">
          <cell r="AC2072" t="str">
            <v>EL AGAVE</v>
          </cell>
          <cell r="AD2072" t="str">
            <v>E079</v>
          </cell>
        </row>
        <row r="2073">
          <cell r="AC2073" t="str">
            <v>EL CHARRITO</v>
          </cell>
          <cell r="AD2073" t="str">
            <v>E080</v>
          </cell>
        </row>
        <row r="2074">
          <cell r="AC2074" t="str">
            <v>EL JIBARITO</v>
          </cell>
          <cell r="AD2074" t="str">
            <v>E081</v>
          </cell>
        </row>
        <row r="2075">
          <cell r="AC2075" t="str">
            <v>EL SERPIS</v>
          </cell>
          <cell r="AD2075" t="str">
            <v>E082</v>
          </cell>
        </row>
        <row r="2076">
          <cell r="AC2076" t="str">
            <v>ELOYS</v>
          </cell>
          <cell r="AD2076" t="str">
            <v>E083</v>
          </cell>
        </row>
        <row r="2077">
          <cell r="AC2077" t="str">
            <v>EMERALD</v>
          </cell>
          <cell r="AD2077" t="str">
            <v>E084</v>
          </cell>
        </row>
        <row r="2078">
          <cell r="AC2078" t="str">
            <v>EVENFLO</v>
          </cell>
          <cell r="AD2078" t="str">
            <v>E085</v>
          </cell>
        </row>
        <row r="2079">
          <cell r="AC2079" t="str">
            <v>ENFACARE</v>
          </cell>
          <cell r="AD2079" t="str">
            <v>E086</v>
          </cell>
        </row>
        <row r="2080">
          <cell r="AC2080" t="str">
            <v>ENFAGROW</v>
          </cell>
          <cell r="AD2080" t="str">
            <v>E087</v>
          </cell>
        </row>
        <row r="2081">
          <cell r="AC2081" t="str">
            <v>EASE</v>
          </cell>
          <cell r="AD2081" t="str">
            <v>E088</v>
          </cell>
        </row>
        <row r="2082">
          <cell r="AC2082" t="str">
            <v>ENJOY</v>
          </cell>
          <cell r="AD2082" t="str">
            <v>E089</v>
          </cell>
        </row>
        <row r="2083">
          <cell r="AC2083" t="str">
            <v>ENZO FIRENZI</v>
          </cell>
          <cell r="AD2083" t="str">
            <v>E090</v>
          </cell>
        </row>
        <row r="2084">
          <cell r="AC2084" t="str">
            <v>ETNIES</v>
          </cell>
          <cell r="AD2084" t="str">
            <v>E091</v>
          </cell>
        </row>
        <row r="2085">
          <cell r="AC2085" t="str">
            <v>EUREKA</v>
          </cell>
          <cell r="AD2085" t="str">
            <v>E092</v>
          </cell>
        </row>
        <row r="2086">
          <cell r="AC2086" t="str">
            <v>EVANS</v>
          </cell>
          <cell r="AD2086" t="str">
            <v>E093</v>
          </cell>
        </row>
        <row r="2087">
          <cell r="AC2087" t="str">
            <v>EXESS V</v>
          </cell>
          <cell r="AD2087" t="str">
            <v>E094</v>
          </cell>
        </row>
        <row r="2088">
          <cell r="AC2088" t="str">
            <v>EXXEL</v>
          </cell>
          <cell r="AD2088" t="str">
            <v>E095</v>
          </cell>
        </row>
        <row r="2089">
          <cell r="AC2089" t="str">
            <v>E.S.G</v>
          </cell>
          <cell r="AD2089" t="str">
            <v>E096</v>
          </cell>
        </row>
        <row r="2090">
          <cell r="AC2090" t="str">
            <v>EAGLE</v>
          </cell>
          <cell r="AD2090" t="str">
            <v>E097</v>
          </cell>
        </row>
        <row r="2091">
          <cell r="AC2091" t="str">
            <v>EASTMAN</v>
          </cell>
          <cell r="AD2091" t="str">
            <v>E098</v>
          </cell>
        </row>
        <row r="2092">
          <cell r="AC2092" t="str">
            <v>EASY</v>
          </cell>
          <cell r="AD2092" t="str">
            <v>E099</v>
          </cell>
        </row>
        <row r="2093">
          <cell r="AC2093" t="str">
            <v>ECOLE</v>
          </cell>
          <cell r="AD2093" t="str">
            <v>E100</v>
          </cell>
        </row>
        <row r="2094">
          <cell r="AC2094" t="str">
            <v>ECONOMAX</v>
          </cell>
          <cell r="AD2094" t="str">
            <v>E101</v>
          </cell>
        </row>
        <row r="2095">
          <cell r="AC2095" t="str">
            <v>EEMAX</v>
          </cell>
          <cell r="AD2095" t="str">
            <v>E102</v>
          </cell>
        </row>
        <row r="2096">
          <cell r="AC2096" t="str">
            <v>EGRET</v>
          </cell>
          <cell r="AD2096" t="str">
            <v>E103</v>
          </cell>
        </row>
        <row r="2097">
          <cell r="AC2097" t="str">
            <v>EKOTEK</v>
          </cell>
          <cell r="AD2097" t="str">
            <v>E104</v>
          </cell>
        </row>
        <row r="2098">
          <cell r="AC2098" t="str">
            <v>ELASTOMASTER</v>
          </cell>
          <cell r="AD2098" t="str">
            <v>E105</v>
          </cell>
        </row>
        <row r="2099">
          <cell r="AC2099" t="str">
            <v>ELASTOSIL</v>
          </cell>
          <cell r="AD2099" t="str">
            <v>E106</v>
          </cell>
        </row>
        <row r="2100">
          <cell r="AC2100" t="str">
            <v>ELEKTRA</v>
          </cell>
          <cell r="AD2100" t="str">
            <v>E107</v>
          </cell>
        </row>
        <row r="2101">
          <cell r="AC2101" t="str">
            <v>ELMERS</v>
          </cell>
          <cell r="AD2101" t="str">
            <v>E108</v>
          </cell>
        </row>
        <row r="2102">
          <cell r="AC2102" t="str">
            <v>ENERGETIC</v>
          </cell>
          <cell r="AD2102" t="str">
            <v>E109</v>
          </cell>
        </row>
        <row r="2103">
          <cell r="AC2103" t="str">
            <v>ENERGIZER</v>
          </cell>
          <cell r="AD2103" t="str">
            <v>E110</v>
          </cell>
        </row>
        <row r="2104">
          <cell r="AC2104" t="str">
            <v>ESG</v>
          </cell>
          <cell r="AD2104" t="str">
            <v>E111</v>
          </cell>
        </row>
        <row r="2105">
          <cell r="AC2105" t="str">
            <v>ESTOPEROLES</v>
          </cell>
          <cell r="AD2105" t="str">
            <v>E112</v>
          </cell>
        </row>
        <row r="2106">
          <cell r="AC2106" t="str">
            <v>EUROCEL</v>
          </cell>
          <cell r="AD2106" t="str">
            <v>E113</v>
          </cell>
        </row>
        <row r="2107">
          <cell r="AC2107" t="str">
            <v>EUROLAMP</v>
          </cell>
          <cell r="AD2107" t="str">
            <v>E114</v>
          </cell>
        </row>
        <row r="2108">
          <cell r="AC2108" t="str">
            <v>EVEREADY</v>
          </cell>
          <cell r="AD2108" t="str">
            <v>E115</v>
          </cell>
        </row>
        <row r="2109">
          <cell r="AC2109" t="str">
            <v>EVERSPRING</v>
          </cell>
          <cell r="AD2109" t="str">
            <v>E116</v>
          </cell>
        </row>
        <row r="2110">
          <cell r="AC2110" t="str">
            <v>EXCEL</v>
          </cell>
          <cell r="AD2110" t="str">
            <v>E117</v>
          </cell>
        </row>
        <row r="2111">
          <cell r="AC2111" t="str">
            <v>EXPERT</v>
          </cell>
          <cell r="AD2111" t="str">
            <v>E118</v>
          </cell>
        </row>
        <row r="2112">
          <cell r="AC2112" t="str">
            <v>EZ-FLO</v>
          </cell>
          <cell r="AD2112" t="str">
            <v>E119</v>
          </cell>
        </row>
        <row r="2113">
          <cell r="AC2113" t="str">
            <v>ELIMAR</v>
          </cell>
          <cell r="AD2113" t="str">
            <v>E120</v>
          </cell>
        </row>
        <row r="2114">
          <cell r="AC2114" t="str">
            <v>EDEN</v>
          </cell>
          <cell r="AD2114" t="str">
            <v>E121</v>
          </cell>
        </row>
        <row r="2115">
          <cell r="AC2115" t="str">
            <v>EXIDE</v>
          </cell>
          <cell r="AD2115" t="str">
            <v>E122</v>
          </cell>
        </row>
        <row r="2116">
          <cell r="AC2116" t="str">
            <v>EXPRESSIONS</v>
          </cell>
          <cell r="AD2116" t="str">
            <v>E123</v>
          </cell>
        </row>
        <row r="2117">
          <cell r="AC2117" t="str">
            <v>EL ROSAL</v>
          </cell>
          <cell r="AD2117" t="str">
            <v>E124</v>
          </cell>
        </row>
        <row r="2118">
          <cell r="AC2118" t="str">
            <v>ESMOR</v>
          </cell>
          <cell r="AD2118" t="str">
            <v>E125</v>
          </cell>
        </row>
        <row r="2119">
          <cell r="AC2119" t="str">
            <v>ESTIVANELI</v>
          </cell>
          <cell r="AD2119" t="str">
            <v>E126</v>
          </cell>
        </row>
        <row r="2120">
          <cell r="AC2120" t="str">
            <v>ETHOS</v>
          </cell>
          <cell r="AD2120" t="str">
            <v>E127</v>
          </cell>
        </row>
        <row r="2121">
          <cell r="AC2121" t="str">
            <v>EUROBAGS</v>
          </cell>
          <cell r="AD2121" t="str">
            <v>E128</v>
          </cell>
        </row>
        <row r="2122">
          <cell r="AC2122" t="str">
            <v>EXTREME</v>
          </cell>
          <cell r="AD2122" t="str">
            <v>E129</v>
          </cell>
        </row>
        <row r="2123">
          <cell r="AC2123" t="str">
            <v>ECO STYLER</v>
          </cell>
          <cell r="AD2123" t="str">
            <v>E130</v>
          </cell>
        </row>
        <row r="2124">
          <cell r="AC2124" t="str">
            <v>ELEGANT BABY</v>
          </cell>
          <cell r="AD2124" t="str">
            <v>E131</v>
          </cell>
        </row>
        <row r="2125">
          <cell r="AC2125" t="str">
            <v>ELIZABETH ARDEN</v>
          </cell>
          <cell r="AD2125" t="str">
            <v>E132</v>
          </cell>
        </row>
        <row r="2126">
          <cell r="AC2126" t="str">
            <v>EL CIRUJANO</v>
          </cell>
          <cell r="AD2126" t="str">
            <v>E133</v>
          </cell>
        </row>
        <row r="2127">
          <cell r="AC2127" t="str">
            <v>EXFOLIAGE</v>
          </cell>
          <cell r="AD2127" t="str">
            <v>E134</v>
          </cell>
        </row>
        <row r="2128">
          <cell r="AC2128" t="str">
            <v>ECLIPSE</v>
          </cell>
          <cell r="AD2128" t="str">
            <v>E135</v>
          </cell>
        </row>
        <row r="2129">
          <cell r="AC2129" t="str">
            <v>ENGREIDAS</v>
          </cell>
          <cell r="AD2129" t="str">
            <v>E136</v>
          </cell>
        </row>
        <row r="2130">
          <cell r="AC2130" t="str">
            <v>EASY USE</v>
          </cell>
          <cell r="AD2130" t="str">
            <v>E137</v>
          </cell>
        </row>
        <row r="2131">
          <cell r="AC2131" t="str">
            <v>EUROPA</v>
          </cell>
          <cell r="AD2131" t="str">
            <v>E138</v>
          </cell>
        </row>
        <row r="2132">
          <cell r="AC2132" t="str">
            <v>ENGLISH LAUNDRY</v>
          </cell>
          <cell r="AD2132" t="str">
            <v>E139</v>
          </cell>
        </row>
        <row r="2133">
          <cell r="AC2133" t="str">
            <v>EURO BABY</v>
          </cell>
          <cell r="AD2133" t="str">
            <v>E140</v>
          </cell>
        </row>
        <row r="2134">
          <cell r="AC2134" t="str">
            <v>ELLAS</v>
          </cell>
          <cell r="AD2134" t="str">
            <v>E141</v>
          </cell>
        </row>
        <row r="2135">
          <cell r="AC2135" t="str">
            <v>EFFERVE</v>
          </cell>
          <cell r="AD2135" t="str">
            <v>E142</v>
          </cell>
        </row>
        <row r="2136">
          <cell r="AC2136" t="str">
            <v>E&amp;M</v>
          </cell>
          <cell r="AD2136" t="str">
            <v>E143</v>
          </cell>
        </row>
        <row r="2137">
          <cell r="AC2137" t="str">
            <v>ENDY</v>
          </cell>
          <cell r="AD2137" t="str">
            <v>E144</v>
          </cell>
        </row>
        <row r="2138">
          <cell r="AC2138" t="str">
            <v>EMERSON</v>
          </cell>
          <cell r="AD2138" t="str">
            <v>E145</v>
          </cell>
        </row>
        <row r="2139">
          <cell r="AC2139" t="str">
            <v>EDWARDS</v>
          </cell>
          <cell r="AD2139" t="str">
            <v>E146</v>
          </cell>
        </row>
        <row r="2140">
          <cell r="AC2140" t="str">
            <v>EGGO</v>
          </cell>
          <cell r="AD2140" t="str">
            <v>E147</v>
          </cell>
        </row>
        <row r="2141">
          <cell r="AC2141" t="str">
            <v>EL MONTERREY</v>
          </cell>
          <cell r="AD2141" t="str">
            <v>E148</v>
          </cell>
        </row>
        <row r="2142">
          <cell r="AC2142" t="str">
            <v>EUROPEAN BREAD</v>
          </cell>
          <cell r="AD2142" t="str">
            <v>E149</v>
          </cell>
        </row>
        <row r="2143">
          <cell r="AC2143" t="str">
            <v>EPSON</v>
          </cell>
          <cell r="AD2143" t="str">
            <v>E150</v>
          </cell>
        </row>
        <row r="2144">
          <cell r="AC2144" t="str">
            <v>EDAM</v>
          </cell>
          <cell r="AD2144" t="str">
            <v>E151</v>
          </cell>
        </row>
        <row r="2145">
          <cell r="AC2145" t="str">
            <v>EL CID</v>
          </cell>
          <cell r="AD2145" t="str">
            <v>E152</v>
          </cell>
        </row>
        <row r="2146">
          <cell r="AC2146" t="str">
            <v>EL RANCHO</v>
          </cell>
          <cell r="AD2146" t="str">
            <v>E153</v>
          </cell>
        </row>
        <row r="2147">
          <cell r="AC2147" t="str">
            <v>EL TORO</v>
          </cell>
          <cell r="AD2147" t="str">
            <v>E154</v>
          </cell>
        </row>
        <row r="2148">
          <cell r="AC2148" t="str">
            <v>EMBORG</v>
          </cell>
          <cell r="AD2148" t="str">
            <v>E155</v>
          </cell>
        </row>
        <row r="2149">
          <cell r="AC2149" t="str">
            <v>EMILIOS</v>
          </cell>
          <cell r="AD2149" t="str">
            <v>E156</v>
          </cell>
        </row>
        <row r="2150">
          <cell r="AC2150" t="str">
            <v>EMMI</v>
          </cell>
          <cell r="AD2150" t="str">
            <v>E157</v>
          </cell>
        </row>
        <row r="2151">
          <cell r="AC2151" t="str">
            <v>ENTREMONT</v>
          </cell>
          <cell r="AD2151" t="str">
            <v>E158</v>
          </cell>
        </row>
        <row r="2152">
          <cell r="AC2152" t="str">
            <v>ESPANA</v>
          </cell>
          <cell r="AD2152" t="str">
            <v>E159</v>
          </cell>
        </row>
        <row r="2153">
          <cell r="AC2153" t="str">
            <v>EL EBANISTA</v>
          </cell>
          <cell r="AD2153" t="str">
            <v>E160</v>
          </cell>
        </row>
        <row r="2154">
          <cell r="AC2154" t="str">
            <v>ENRIQUE I</v>
          </cell>
          <cell r="AD2154" t="str">
            <v>E161</v>
          </cell>
        </row>
        <row r="2155">
          <cell r="AC2155" t="str">
            <v>E A GAMES</v>
          </cell>
          <cell r="AD2155" t="str">
            <v>E162</v>
          </cell>
        </row>
        <row r="2156">
          <cell r="AC2156" t="str">
            <v>ELECTRONIC ARTS</v>
          </cell>
          <cell r="AD2156" t="str">
            <v>E163</v>
          </cell>
        </row>
        <row r="2157">
          <cell r="AC2157" t="str">
            <v>ETECH</v>
          </cell>
          <cell r="AD2157" t="str">
            <v>E164</v>
          </cell>
        </row>
        <row r="2158">
          <cell r="AC2158" t="str">
            <v>ELTON</v>
          </cell>
          <cell r="AD2158" t="str">
            <v>E165</v>
          </cell>
        </row>
        <row r="2159">
          <cell r="AC2159" t="str">
            <v>EL LOBO</v>
          </cell>
          <cell r="AD2159" t="str">
            <v>E166</v>
          </cell>
        </row>
        <row r="2160">
          <cell r="AC2160" t="str">
            <v>EL NEGRITO</v>
          </cell>
          <cell r="AD2160" t="str">
            <v>E167</v>
          </cell>
        </row>
        <row r="2161">
          <cell r="AC2161" t="str">
            <v>EL QUIJOTE</v>
          </cell>
          <cell r="AD2161" t="str">
            <v>E168</v>
          </cell>
        </row>
        <row r="2162">
          <cell r="AC2162" t="str">
            <v>ELKI</v>
          </cell>
          <cell r="AD2162" t="str">
            <v>E169</v>
          </cell>
        </row>
        <row r="2163">
          <cell r="AC2163" t="str">
            <v>EMPERADOR</v>
          </cell>
          <cell r="AD2163" t="str">
            <v>E170</v>
          </cell>
        </row>
        <row r="2164">
          <cell r="AC2164" t="str">
            <v>EL GALLO</v>
          </cell>
          <cell r="AD2164" t="str">
            <v>E171</v>
          </cell>
        </row>
        <row r="2165">
          <cell r="AC2165" t="str">
            <v>ECONO</v>
          </cell>
          <cell r="AD2165" t="str">
            <v>E172</v>
          </cell>
        </row>
        <row r="2166">
          <cell r="AC2166" t="str">
            <v>EL MANICERO</v>
          </cell>
          <cell r="AD2166" t="str">
            <v>E173</v>
          </cell>
        </row>
        <row r="2167">
          <cell r="AC2167" t="str">
            <v>EL CHEF</v>
          </cell>
          <cell r="AD2167" t="str">
            <v>E174</v>
          </cell>
        </row>
        <row r="2168">
          <cell r="AC2168" t="str">
            <v>EPIC GAMES</v>
          </cell>
          <cell r="AD2168" t="str">
            <v>E175</v>
          </cell>
        </row>
        <row r="2169">
          <cell r="AC2169" t="str">
            <v>ELANCE BY JOCKEY</v>
          </cell>
          <cell r="AD2169" t="str">
            <v>E176</v>
          </cell>
        </row>
        <row r="2170">
          <cell r="AC2170" t="str">
            <v>EUROSOCKS</v>
          </cell>
          <cell r="AD2170" t="str">
            <v>E177</v>
          </cell>
        </row>
        <row r="2171">
          <cell r="AC2171" t="str">
            <v>ETERNITY</v>
          </cell>
          <cell r="AD2171" t="str">
            <v>E178</v>
          </cell>
        </row>
        <row r="2172">
          <cell r="AC2172" t="str">
            <v>EUPHORIA</v>
          </cell>
          <cell r="AD2172" t="str">
            <v>E179</v>
          </cell>
        </row>
        <row r="2173">
          <cell r="AC2173" t="str">
            <v>EL CANARIO</v>
          </cell>
          <cell r="AD2173" t="str">
            <v>E180</v>
          </cell>
        </row>
        <row r="2174">
          <cell r="AC2174" t="str">
            <v>EL COCINERO</v>
          </cell>
          <cell r="AD2174" t="str">
            <v>E181</v>
          </cell>
        </row>
        <row r="2175">
          <cell r="AC2175" t="str">
            <v>EL FOGON</v>
          </cell>
          <cell r="AD2175" t="str">
            <v>E182</v>
          </cell>
        </row>
        <row r="2176">
          <cell r="AC2176" t="str">
            <v>EL MEXICANO</v>
          </cell>
          <cell r="AD2176" t="str">
            <v>E183</v>
          </cell>
        </row>
        <row r="2177">
          <cell r="AC2177" t="str">
            <v>ESSIE</v>
          </cell>
          <cell r="AD2177" t="str">
            <v>E184</v>
          </cell>
        </row>
        <row r="2178">
          <cell r="AC2178" t="str">
            <v>EVER YOUNG</v>
          </cell>
          <cell r="AD2178" t="str">
            <v>E185</v>
          </cell>
        </row>
        <row r="2179">
          <cell r="AC2179" t="str">
            <v>EVERLAST</v>
          </cell>
          <cell r="AD2179" t="str">
            <v>E186</v>
          </cell>
        </row>
        <row r="2180">
          <cell r="AC2180" t="str">
            <v>EL SABROCITO</v>
          </cell>
          <cell r="AD2180" t="str">
            <v>E187</v>
          </cell>
        </row>
        <row r="2181">
          <cell r="AC2181" t="str">
            <v>EVERFIT</v>
          </cell>
          <cell r="AD2181" t="str">
            <v>E188</v>
          </cell>
        </row>
        <row r="2182">
          <cell r="AC2182" t="str">
            <v>E/M</v>
          </cell>
          <cell r="AD2182" t="str">
            <v>E189</v>
          </cell>
        </row>
        <row r="2183">
          <cell r="AC2183" t="str">
            <v>ENESIX</v>
          </cell>
          <cell r="AD2183" t="str">
            <v>E190</v>
          </cell>
        </row>
        <row r="2184">
          <cell r="AC2184" t="str">
            <v>EXCELLENCE</v>
          </cell>
          <cell r="AD2184" t="str">
            <v>E191</v>
          </cell>
        </row>
        <row r="2185">
          <cell r="AC2185" t="str">
            <v>ENSUENO</v>
          </cell>
          <cell r="AD2185" t="str">
            <v>E192</v>
          </cell>
        </row>
        <row r="2186">
          <cell r="AC2186" t="str">
            <v>ELEPHANT</v>
          </cell>
          <cell r="AD2186" t="str">
            <v>E193</v>
          </cell>
        </row>
        <row r="2187">
          <cell r="AC2187" t="str">
            <v>EL RIO</v>
          </cell>
          <cell r="AD2187" t="str">
            <v>E194</v>
          </cell>
        </row>
        <row r="2188">
          <cell r="AC2188" t="str">
            <v>EUCERIN</v>
          </cell>
          <cell r="AD2188" t="str">
            <v>E195</v>
          </cell>
        </row>
        <row r="2189">
          <cell r="AC2189" t="str">
            <v>ESTELAR</v>
          </cell>
          <cell r="AD2189" t="str">
            <v>E196</v>
          </cell>
        </row>
        <row r="2190">
          <cell r="AC2190" t="str">
            <v>ELECTROLIT</v>
          </cell>
          <cell r="AD2190" t="str">
            <v>E197</v>
          </cell>
        </row>
        <row r="2191">
          <cell r="AC2191" t="str">
            <v>ENDORACARE</v>
          </cell>
          <cell r="AD2191" t="str">
            <v>E198</v>
          </cell>
        </row>
        <row r="2192">
          <cell r="AC2192" t="str">
            <v>ELEGANTE</v>
          </cell>
          <cell r="AD2192" t="str">
            <v>E199</v>
          </cell>
        </row>
        <row r="2193">
          <cell r="AC2193" t="str">
            <v>ELIZABETH</v>
          </cell>
          <cell r="AD2193" t="str">
            <v>E200</v>
          </cell>
        </row>
        <row r="2194">
          <cell r="AC2194" t="str">
            <v>ESPRIT</v>
          </cell>
          <cell r="AD2194" t="str">
            <v>E201</v>
          </cell>
        </row>
        <row r="2195">
          <cell r="AC2195" t="str">
            <v>ESSENZA</v>
          </cell>
          <cell r="AD2195" t="str">
            <v>E202</v>
          </cell>
        </row>
        <row r="2196">
          <cell r="AC2196" t="str">
            <v>ESTEX HOME</v>
          </cell>
          <cell r="AD2196" t="str">
            <v>E203</v>
          </cell>
        </row>
        <row r="2197">
          <cell r="AC2197" t="str">
            <v>EXPO</v>
          </cell>
          <cell r="AD2197" t="str">
            <v>E204</v>
          </cell>
        </row>
        <row r="2198">
          <cell r="AC2198" t="str">
            <v>ECLISE</v>
          </cell>
          <cell r="AD2198" t="str">
            <v>E205</v>
          </cell>
        </row>
        <row r="2199">
          <cell r="AC2199" t="str">
            <v>EPIDUO</v>
          </cell>
          <cell r="AD2199" t="str">
            <v>E206</v>
          </cell>
        </row>
        <row r="2200">
          <cell r="AC2200" t="str">
            <v>ELEFUN</v>
          </cell>
          <cell r="AD2200" t="str">
            <v>E207</v>
          </cell>
        </row>
        <row r="2201">
          <cell r="AC2201" t="str">
            <v>ELENA DE AVALOR</v>
          </cell>
          <cell r="AD2201" t="str">
            <v>E208</v>
          </cell>
        </row>
        <row r="2202">
          <cell r="AC2202" t="str">
            <v>ENREDADOS</v>
          </cell>
          <cell r="AD2202" t="str">
            <v>E209</v>
          </cell>
        </row>
        <row r="2203">
          <cell r="AC2203" t="str">
            <v>EVER AFTER HIGH</v>
          </cell>
          <cell r="AD2203" t="str">
            <v>E210</v>
          </cell>
        </row>
        <row r="2204">
          <cell r="AC2204" t="str">
            <v>EVERLY</v>
          </cell>
          <cell r="AD2204" t="str">
            <v>E211</v>
          </cell>
        </row>
        <row r="2205">
          <cell r="AC2205" t="str">
            <v>ECKO</v>
          </cell>
          <cell r="AD2205" t="str">
            <v>E212</v>
          </cell>
        </row>
        <row r="2206">
          <cell r="AC2206" t="str">
            <v>ECO</v>
          </cell>
          <cell r="AD2206" t="str">
            <v>E213</v>
          </cell>
        </row>
        <row r="2207">
          <cell r="AC2207" t="str">
            <v>EDICIONES MB</v>
          </cell>
          <cell r="AD2207" t="str">
            <v>E214</v>
          </cell>
        </row>
        <row r="2208">
          <cell r="AC2208" t="str">
            <v>EDICIONES SM</v>
          </cell>
          <cell r="AD2208" t="str">
            <v>E215</v>
          </cell>
        </row>
        <row r="2209">
          <cell r="AC2209" t="str">
            <v>EDICIONES UNIDAS DEL CARIBE</v>
          </cell>
          <cell r="AD2209" t="str">
            <v>E216</v>
          </cell>
        </row>
        <row r="2210">
          <cell r="AC2210" t="str">
            <v>EDITORIAL OCEANO</v>
          </cell>
          <cell r="AD2210" t="str">
            <v>E217</v>
          </cell>
        </row>
        <row r="2211">
          <cell r="AC2211" t="str">
            <v>ELENA DE AVALOR</v>
          </cell>
          <cell r="AD2211" t="str">
            <v>E218</v>
          </cell>
        </row>
        <row r="2212">
          <cell r="AC2212" t="str">
            <v>ELMERS</v>
          </cell>
          <cell r="AD2212" t="str">
            <v>E219</v>
          </cell>
        </row>
        <row r="2213">
          <cell r="AC2213" t="str">
            <v>EQUESTRIA GIRLS</v>
          </cell>
          <cell r="AD2213" t="str">
            <v>E220</v>
          </cell>
        </row>
        <row r="2214">
          <cell r="AC2214" t="str">
            <v>EVER AFTER HIGH</v>
          </cell>
          <cell r="AD2214" t="str">
            <v>E221</v>
          </cell>
        </row>
        <row r="2215">
          <cell r="AC2215" t="str">
            <v>EL HORREO</v>
          </cell>
          <cell r="AD2215" t="str">
            <v>E222</v>
          </cell>
        </row>
        <row r="2216">
          <cell r="AC2216" t="str">
            <v>EMMA &amp; OLIVIA</v>
          </cell>
          <cell r="AD2216" t="str">
            <v>E223</v>
          </cell>
        </row>
        <row r="2217">
          <cell r="AC2217" t="str">
            <v>ESTEE LAUDER</v>
          </cell>
          <cell r="AD2217" t="str">
            <v>E224</v>
          </cell>
        </row>
        <row r="2218">
          <cell r="AC2218" t="str">
            <v>EURO SHOES</v>
          </cell>
          <cell r="AD2218" t="str">
            <v>E225</v>
          </cell>
        </row>
        <row r="2219">
          <cell r="AC2219" t="str">
            <v>EARTH WALKER</v>
          </cell>
          <cell r="AD2219" t="str">
            <v>E226</v>
          </cell>
        </row>
        <row r="2220">
          <cell r="AC2220" t="str">
            <v>ELIANI</v>
          </cell>
          <cell r="AD2220" t="str">
            <v>E227</v>
          </cell>
        </row>
        <row r="2221">
          <cell r="AC2221" t="str">
            <v>ENJOY LIFE</v>
          </cell>
          <cell r="AD2221" t="str">
            <v>E228</v>
          </cell>
        </row>
        <row r="2222">
          <cell r="AC2222" t="str">
            <v>EROW</v>
          </cell>
          <cell r="AD2222" t="str">
            <v>E229</v>
          </cell>
        </row>
        <row r="2223">
          <cell r="AC2223" t="str">
            <v>EXTRA</v>
          </cell>
          <cell r="AD2223" t="str">
            <v>E230</v>
          </cell>
        </row>
        <row r="2224">
          <cell r="AC2224" t="str">
            <v>ENCHANTIMALS</v>
          </cell>
          <cell r="AD2224" t="str">
            <v>E231</v>
          </cell>
        </row>
        <row r="2225">
          <cell r="AC2225" t="str">
            <v>ESSENTIAL EVERYDAY</v>
          </cell>
          <cell r="AD2225" t="str">
            <v>E232</v>
          </cell>
        </row>
        <row r="2226">
          <cell r="AC2226" t="str">
            <v>EMMELLE</v>
          </cell>
          <cell r="AD2226" t="str">
            <v>E233</v>
          </cell>
        </row>
        <row r="2227">
          <cell r="AC2227" t="str">
            <v>EL SOL</v>
          </cell>
          <cell r="AD2227" t="str">
            <v>E234</v>
          </cell>
        </row>
        <row r="2228">
          <cell r="AC2228" t="str">
            <v>EMPORIO COLOMBO</v>
          </cell>
          <cell r="AD2228" t="str">
            <v>E235</v>
          </cell>
        </row>
        <row r="2229">
          <cell r="AC2229" t="str">
            <v>ESMARA</v>
          </cell>
          <cell r="AD2229" t="str">
            <v>E236</v>
          </cell>
        </row>
        <row r="2230">
          <cell r="AC2230" t="str">
            <v>ELLE</v>
          </cell>
          <cell r="AD2230" t="str">
            <v>E237</v>
          </cell>
        </row>
        <row r="2231">
          <cell r="AC2231" t="str">
            <v>EUROKITCHEN</v>
          </cell>
          <cell r="AD2231" t="str">
            <v>E238</v>
          </cell>
        </row>
        <row r="2232">
          <cell r="AC2232" t="str">
            <v>EMERGENCIA</v>
          </cell>
          <cell r="AD2232" t="str">
            <v>E239</v>
          </cell>
        </row>
        <row r="2233">
          <cell r="AC2233" t="str">
            <v>EDISON</v>
          </cell>
          <cell r="AD2233" t="str">
            <v>E240</v>
          </cell>
        </row>
        <row r="2234">
          <cell r="AC2234" t="str">
            <v>ECHO FALLS</v>
          </cell>
          <cell r="AD2234" t="str">
            <v>E241</v>
          </cell>
        </row>
        <row r="2235">
          <cell r="AC2235" t="str">
            <v>EL TAINO</v>
          </cell>
          <cell r="AD2235" t="str">
            <v>E242</v>
          </cell>
        </row>
        <row r="2236">
          <cell r="AC2236" t="str">
            <v>ECOVIDA</v>
          </cell>
          <cell r="AD2236" t="str">
            <v>E243</v>
          </cell>
        </row>
        <row r="2237">
          <cell r="AC2237" t="str">
            <v>EL TORITO</v>
          </cell>
          <cell r="AD2237" t="str">
            <v>E244</v>
          </cell>
        </row>
        <row r="2238">
          <cell r="AC2238" t="str">
            <v>EL TOSTON</v>
          </cell>
          <cell r="AD2238" t="str">
            <v>E245</v>
          </cell>
        </row>
        <row r="2239">
          <cell r="AC2239" t="str">
            <v>ESTILO</v>
          </cell>
          <cell r="AD2239" t="str">
            <v>E246</v>
          </cell>
        </row>
        <row r="2240">
          <cell r="AC2240" t="str">
            <v>ECOOL</v>
          </cell>
          <cell r="AD2240" t="str">
            <v>E247</v>
          </cell>
        </row>
        <row r="2241">
          <cell r="AC2241" t="str">
            <v>EL GRINGO</v>
          </cell>
          <cell r="AD2241" t="str">
            <v>E248</v>
          </cell>
        </row>
        <row r="2242">
          <cell r="AC2242" t="str">
            <v>FERRARO</v>
          </cell>
          <cell r="AD2242" t="str">
            <v>F001</v>
          </cell>
        </row>
        <row r="2243">
          <cell r="AC2243" t="str">
            <v>FIRST CLASS</v>
          </cell>
          <cell r="AD2243" t="str">
            <v>F002</v>
          </cell>
        </row>
        <row r="2244">
          <cell r="AC2244" t="str">
            <v>FONT VELLA</v>
          </cell>
          <cell r="AD2244" t="str">
            <v>F003</v>
          </cell>
        </row>
        <row r="2245">
          <cell r="AC2245" t="str">
            <v>FRIDUL</v>
          </cell>
          <cell r="AD2245" t="str">
            <v>F004</v>
          </cell>
        </row>
        <row r="2246">
          <cell r="AC2246" t="str">
            <v>FULL CIRCLE</v>
          </cell>
          <cell r="AD2246" t="str">
            <v>F005</v>
          </cell>
        </row>
        <row r="2247">
          <cell r="AC2247" t="str">
            <v>F &amp; F</v>
          </cell>
          <cell r="AD2247" t="str">
            <v>F006</v>
          </cell>
        </row>
        <row r="2248">
          <cell r="AC2248" t="str">
            <v>FAB BY FABULOUS</v>
          </cell>
          <cell r="AD2248" t="str">
            <v>F007</v>
          </cell>
        </row>
        <row r="2249">
          <cell r="AC2249" t="str">
            <v>FAISCA</v>
          </cell>
          <cell r="AD2249" t="str">
            <v>F008</v>
          </cell>
        </row>
        <row r="2250">
          <cell r="AC2250" t="str">
            <v>FANCY</v>
          </cell>
          <cell r="AD2250" t="str">
            <v>F009</v>
          </cell>
        </row>
        <row r="2251">
          <cell r="AC2251" t="str">
            <v>FANTAZIA</v>
          </cell>
          <cell r="AD2251" t="str">
            <v>F010</v>
          </cell>
        </row>
        <row r="2252">
          <cell r="AC2252" t="str">
            <v>FASHION WEEK</v>
          </cell>
          <cell r="AD2252" t="str">
            <v>F011</v>
          </cell>
        </row>
        <row r="2253">
          <cell r="AC2253" t="str">
            <v>FCNY</v>
          </cell>
          <cell r="AD2253" t="str">
            <v>F012</v>
          </cell>
        </row>
        <row r="2254">
          <cell r="AC2254" t="str">
            <v>FERRE</v>
          </cell>
          <cell r="AD2254" t="str">
            <v>F013</v>
          </cell>
        </row>
        <row r="2255">
          <cell r="AC2255" t="str">
            <v>FERRY</v>
          </cell>
          <cell r="AD2255" t="str">
            <v>F014</v>
          </cell>
        </row>
        <row r="2256">
          <cell r="AC2256" t="str">
            <v>FILLETTE</v>
          </cell>
          <cell r="AD2256" t="str">
            <v>F015</v>
          </cell>
        </row>
        <row r="2257">
          <cell r="AC2257" t="str">
            <v>FINESSE</v>
          </cell>
          <cell r="AD2257" t="str">
            <v>F016</v>
          </cell>
        </row>
        <row r="2258">
          <cell r="AC2258" t="str">
            <v>FINITY</v>
          </cell>
          <cell r="AD2258" t="str">
            <v>F017</v>
          </cell>
        </row>
        <row r="2259">
          <cell r="AC2259" t="str">
            <v>FLORENCE</v>
          </cell>
          <cell r="AD2259" t="str">
            <v>F018</v>
          </cell>
        </row>
        <row r="2260">
          <cell r="AC2260" t="str">
            <v>FOCUS 2000</v>
          </cell>
          <cell r="AD2260" t="str">
            <v>F019</v>
          </cell>
        </row>
        <row r="2261">
          <cell r="AC2261" t="str">
            <v>FOLLOW ME</v>
          </cell>
          <cell r="AD2261" t="str">
            <v>F020</v>
          </cell>
        </row>
        <row r="2262">
          <cell r="AC2262" t="str">
            <v>FOREVER</v>
          </cell>
          <cell r="AD2262" t="str">
            <v>F021</v>
          </cell>
        </row>
        <row r="2263">
          <cell r="AC2263" t="str">
            <v>FRANCO</v>
          </cell>
          <cell r="AD2263" t="str">
            <v>F022</v>
          </cell>
        </row>
        <row r="2264">
          <cell r="AC2264" t="str">
            <v>FRAPPE</v>
          </cell>
          <cell r="AD2264" t="str">
            <v>F023</v>
          </cell>
        </row>
        <row r="2265">
          <cell r="AC2265" t="str">
            <v>FRENCH</v>
          </cell>
          <cell r="AD2265" t="str">
            <v>F024</v>
          </cell>
        </row>
        <row r="2266">
          <cell r="AC2266" t="str">
            <v>FRESH</v>
          </cell>
          <cell r="AD2266" t="str">
            <v>F025</v>
          </cell>
        </row>
        <row r="2267">
          <cell r="AC2267" t="str">
            <v>FUCSIA</v>
          </cell>
          <cell r="AD2267" t="str">
            <v>F026</v>
          </cell>
        </row>
        <row r="2268">
          <cell r="AC2268" t="str">
            <v>FASHION ONE</v>
          </cell>
          <cell r="AD2268" t="str">
            <v>F027</v>
          </cell>
        </row>
        <row r="2269">
          <cell r="AC2269" t="str">
            <v>FABULOSO</v>
          </cell>
          <cell r="AD2269" t="str">
            <v>F028</v>
          </cell>
        </row>
        <row r="2270">
          <cell r="AC2270" t="str">
            <v>FAMILIA</v>
          </cell>
          <cell r="AD2270" t="str">
            <v>F029</v>
          </cell>
        </row>
        <row r="2271">
          <cell r="AC2271" t="str">
            <v>FANCYHEAT</v>
          </cell>
          <cell r="AD2271" t="str">
            <v>F030</v>
          </cell>
        </row>
        <row r="2272">
          <cell r="AC2272" t="str">
            <v>FANTASTIK</v>
          </cell>
          <cell r="AD2272" t="str">
            <v>F031</v>
          </cell>
        </row>
        <row r="2273">
          <cell r="AC2273" t="str">
            <v>FARCO</v>
          </cell>
          <cell r="AD2273" t="str">
            <v>F032</v>
          </cell>
        </row>
        <row r="2274">
          <cell r="AC2274" t="str">
            <v>FAVOR</v>
          </cell>
          <cell r="AD2274" t="str">
            <v>F033</v>
          </cell>
        </row>
        <row r="2275">
          <cell r="AC2275" t="str">
            <v>FEBREZE</v>
          </cell>
          <cell r="AD2275" t="str">
            <v>F034</v>
          </cell>
        </row>
        <row r="2276">
          <cell r="AC2276" t="str">
            <v>FINISH</v>
          </cell>
          <cell r="AD2276" t="str">
            <v>F035</v>
          </cell>
        </row>
        <row r="2277">
          <cell r="AC2277" t="str">
            <v>FLEXOPACK</v>
          </cell>
          <cell r="AD2277" t="str">
            <v>F036</v>
          </cell>
        </row>
        <row r="2278">
          <cell r="AC2278" t="str">
            <v>FORMULA 409</v>
          </cell>
          <cell r="AD2278" t="str">
            <v>F037</v>
          </cell>
        </row>
        <row r="2279">
          <cell r="AC2279" t="str">
            <v>FORMULA 410</v>
          </cell>
          <cell r="AD2279" t="str">
            <v>F038</v>
          </cell>
        </row>
        <row r="2280">
          <cell r="AC2280" t="str">
            <v>FORMULA 412</v>
          </cell>
          <cell r="AD2280" t="str">
            <v>F039</v>
          </cell>
        </row>
        <row r="2281">
          <cell r="AC2281" t="str">
            <v>FULL BAG</v>
          </cell>
          <cell r="AD2281" t="str">
            <v>F040</v>
          </cell>
        </row>
        <row r="2282">
          <cell r="AC2282" t="str">
            <v>FIBER ONE</v>
          </cell>
          <cell r="AD2282" t="str">
            <v>F041</v>
          </cell>
        </row>
        <row r="2283">
          <cell r="AC2283" t="str">
            <v>FLAX 4  LIFE</v>
          </cell>
          <cell r="AD2283" t="str">
            <v>F042</v>
          </cell>
        </row>
        <row r="2284">
          <cell r="AC2284" t="str">
            <v>FLAX USA</v>
          </cell>
          <cell r="AD2284" t="str">
            <v>F043</v>
          </cell>
        </row>
        <row r="2285">
          <cell r="AC2285" t="str">
            <v>FRESALINA</v>
          </cell>
          <cell r="AD2285" t="str">
            <v>F044</v>
          </cell>
        </row>
        <row r="2286">
          <cell r="AC2286" t="str">
            <v>FIRST SELECT</v>
          </cell>
          <cell r="AD2286" t="str">
            <v>F045</v>
          </cell>
        </row>
        <row r="2287">
          <cell r="AC2287" t="str">
            <v>FLANDERS</v>
          </cell>
          <cell r="AD2287" t="str">
            <v>F046</v>
          </cell>
        </row>
        <row r="2288">
          <cell r="AC2288" t="str">
            <v>FIFA</v>
          </cell>
          <cell r="AD2288" t="str">
            <v>F047</v>
          </cell>
        </row>
        <row r="2289">
          <cell r="AC2289" t="str">
            <v>FINE CASA</v>
          </cell>
          <cell r="AD2289" t="str">
            <v>F048</v>
          </cell>
        </row>
        <row r="2290">
          <cell r="AC2290" t="str">
            <v>FIRNA</v>
          </cell>
          <cell r="AD2290" t="str">
            <v>F049</v>
          </cell>
        </row>
        <row r="2291">
          <cell r="AC2291" t="str">
            <v>FJ</v>
          </cell>
          <cell r="AD2291" t="str">
            <v>F050</v>
          </cell>
        </row>
        <row r="2292">
          <cell r="AC2292" t="str">
            <v>FLW</v>
          </cell>
          <cell r="AD2292" t="str">
            <v>F051</v>
          </cell>
        </row>
        <row r="2293">
          <cell r="AC2293" t="str">
            <v>FOREST</v>
          </cell>
          <cell r="AD2293" t="str">
            <v>F052</v>
          </cell>
        </row>
        <row r="2294">
          <cell r="AC2294" t="str">
            <v>FRANCESINO</v>
          </cell>
          <cell r="AD2294" t="str">
            <v>F053</v>
          </cell>
        </row>
        <row r="2295">
          <cell r="AC2295" t="str">
            <v>FS</v>
          </cell>
          <cell r="AD2295" t="str">
            <v>F054</v>
          </cell>
        </row>
        <row r="2296">
          <cell r="AC2296" t="str">
            <v>FAUSTINO</v>
          </cell>
          <cell r="AD2296" t="str">
            <v>F055</v>
          </cell>
        </row>
        <row r="2297">
          <cell r="AC2297" t="str">
            <v>FEENEYS</v>
          </cell>
          <cell r="AD2297" t="str">
            <v>F056</v>
          </cell>
        </row>
        <row r="2298">
          <cell r="AC2298" t="str">
            <v>FELIPE II</v>
          </cell>
          <cell r="AD2298" t="str">
            <v>F057</v>
          </cell>
        </row>
        <row r="2299">
          <cell r="AC2299" t="str">
            <v>FERNET BRANCA</v>
          </cell>
          <cell r="AD2299" t="str">
            <v>F058</v>
          </cell>
        </row>
        <row r="2300">
          <cell r="AC2300" t="str">
            <v>FILLABOA</v>
          </cell>
          <cell r="AD2300" t="str">
            <v>F059</v>
          </cell>
        </row>
        <row r="2301">
          <cell r="AC2301" t="str">
            <v>FINCA EL ENCINAL</v>
          </cell>
          <cell r="AD2301" t="str">
            <v>F060</v>
          </cell>
        </row>
        <row r="2302">
          <cell r="AC2302" t="str">
            <v>FINCA ELORIGEN</v>
          </cell>
          <cell r="AD2302" t="str">
            <v>F061</v>
          </cell>
        </row>
        <row r="2303">
          <cell r="AC2303" t="str">
            <v>FINCA LOS AZARES</v>
          </cell>
          <cell r="AD2303" t="str">
            <v>F062</v>
          </cell>
        </row>
        <row r="2304">
          <cell r="AC2304" t="str">
            <v>FINLANDIA</v>
          </cell>
          <cell r="AD2304" t="str">
            <v>F063</v>
          </cell>
        </row>
        <row r="2305">
          <cell r="AC2305" t="str">
            <v>FLOR DE CANA</v>
          </cell>
          <cell r="AD2305" t="str">
            <v>F064</v>
          </cell>
        </row>
        <row r="2306">
          <cell r="AC2306" t="str">
            <v>FORTUNA</v>
          </cell>
          <cell r="AD2306" t="str">
            <v>F065</v>
          </cell>
        </row>
        <row r="2307">
          <cell r="AC2307" t="str">
            <v>FOSTERS</v>
          </cell>
          <cell r="AD2307" t="str">
            <v>F066</v>
          </cell>
        </row>
        <row r="2308">
          <cell r="AC2308" t="str">
            <v>FRANGELICO</v>
          </cell>
          <cell r="AD2308" t="str">
            <v>F067</v>
          </cell>
        </row>
        <row r="2309">
          <cell r="AC2309" t="str">
            <v>FRANZIA</v>
          </cell>
          <cell r="AD2309" t="str">
            <v>F068</v>
          </cell>
        </row>
        <row r="2310">
          <cell r="AC2310" t="str">
            <v>FRANZISKANER</v>
          </cell>
          <cell r="AD2310" t="str">
            <v>F069</v>
          </cell>
        </row>
        <row r="2311">
          <cell r="AC2311" t="str">
            <v>FREIXENET</v>
          </cell>
          <cell r="AD2311" t="str">
            <v>F070</v>
          </cell>
        </row>
        <row r="2312">
          <cell r="AC2312" t="str">
            <v>FRENESI</v>
          </cell>
          <cell r="AD2312" t="str">
            <v>F071</v>
          </cell>
        </row>
        <row r="2313">
          <cell r="AC2313" t="str">
            <v>FRESITA</v>
          </cell>
          <cell r="AD2313" t="str">
            <v>F072</v>
          </cell>
        </row>
        <row r="2314">
          <cell r="AC2314" t="str">
            <v>FRISSE</v>
          </cell>
          <cell r="AD2314" t="str">
            <v>F073</v>
          </cell>
        </row>
        <row r="2315">
          <cell r="AC2315" t="str">
            <v>FRONTERA</v>
          </cell>
          <cell r="AD2315" t="str">
            <v>F074</v>
          </cell>
        </row>
        <row r="2316">
          <cell r="AC2316" t="str">
            <v>FUENTESPINA</v>
          </cell>
          <cell r="AD2316" t="str">
            <v>F075</v>
          </cell>
        </row>
        <row r="2317">
          <cell r="AC2317" t="str">
            <v>FULLERS</v>
          </cell>
          <cell r="AD2317" t="str">
            <v>F076</v>
          </cell>
        </row>
        <row r="2318">
          <cell r="AC2318" t="str">
            <v>FUNDADOR</v>
          </cell>
          <cell r="AD2318" t="str">
            <v>F077</v>
          </cell>
        </row>
        <row r="2319">
          <cell r="AC2319" t="str">
            <v>FUZION</v>
          </cell>
          <cell r="AD2319" t="str">
            <v>F078</v>
          </cell>
        </row>
        <row r="2320">
          <cell r="AC2320" t="str">
            <v>FAB</v>
          </cell>
          <cell r="AD2320" t="str">
            <v>F079</v>
          </cell>
        </row>
        <row r="2321">
          <cell r="AC2321" t="str">
            <v>FANCY FEAST</v>
          </cell>
          <cell r="AD2321" t="str">
            <v>F080</v>
          </cell>
        </row>
        <row r="2322">
          <cell r="AC2322" t="str">
            <v>FAULTLESS</v>
          </cell>
          <cell r="AD2322" t="str">
            <v>F081</v>
          </cell>
        </row>
        <row r="2323">
          <cell r="AC2323" t="str">
            <v>FERPLAST</v>
          </cell>
          <cell r="AD2323" t="str">
            <v>F082</v>
          </cell>
        </row>
        <row r="2324">
          <cell r="AC2324" t="str">
            <v>FINAL WASH</v>
          </cell>
          <cell r="AD2324" t="str">
            <v>F083</v>
          </cell>
        </row>
        <row r="2325">
          <cell r="AC2325" t="str">
            <v>FOOEY</v>
          </cell>
          <cell r="AD2325" t="str">
            <v>F084</v>
          </cell>
        </row>
        <row r="2326">
          <cell r="AC2326" t="str">
            <v>FRISKIES</v>
          </cell>
          <cell r="AD2326" t="str">
            <v>F085</v>
          </cell>
        </row>
        <row r="2327">
          <cell r="AC2327" t="str">
            <v>FUERZA FRIA</v>
          </cell>
          <cell r="AD2327" t="str">
            <v>F086</v>
          </cell>
        </row>
        <row r="2328">
          <cell r="AC2328" t="str">
            <v>FANTA</v>
          </cell>
          <cell r="AD2328" t="str">
            <v>F087</v>
          </cell>
        </row>
        <row r="2329">
          <cell r="AC2329" t="str">
            <v>FEVER TREE</v>
          </cell>
          <cell r="AD2329" t="str">
            <v>F088</v>
          </cell>
        </row>
        <row r="2330">
          <cell r="AC2330" t="str">
            <v>FIJI</v>
          </cell>
          <cell r="AD2330" t="str">
            <v>F089</v>
          </cell>
        </row>
        <row r="2331">
          <cell r="AC2331" t="str">
            <v>FLAVOR ICE</v>
          </cell>
          <cell r="AD2331" t="str">
            <v>F090</v>
          </cell>
        </row>
        <row r="2332">
          <cell r="AC2332" t="str">
            <v>FOREVER NATURAL</v>
          </cell>
          <cell r="AD2332" t="str">
            <v>F091</v>
          </cell>
        </row>
        <row r="2333">
          <cell r="AC2333" t="str">
            <v>FRUIT STAND</v>
          </cell>
          <cell r="AD2333" t="str">
            <v>F092</v>
          </cell>
        </row>
        <row r="2334">
          <cell r="AC2334" t="str">
            <v>FRUIT WAVE</v>
          </cell>
          <cell r="AD2334" t="str">
            <v>F093</v>
          </cell>
        </row>
        <row r="2335">
          <cell r="AC2335" t="str">
            <v>FRUTAL</v>
          </cell>
          <cell r="AD2335" t="str">
            <v>F094</v>
          </cell>
        </row>
        <row r="2336">
          <cell r="AC2336" t="str">
            <v>FRUTOP</v>
          </cell>
          <cell r="AD2336" t="str">
            <v>F095</v>
          </cell>
        </row>
        <row r="2337">
          <cell r="AC2337" t="str">
            <v>FRUVITA</v>
          </cell>
          <cell r="AD2337" t="str">
            <v>F096</v>
          </cell>
        </row>
        <row r="2338">
          <cell r="AC2338" t="str">
            <v>FUENSANTA</v>
          </cell>
          <cell r="AD2338" t="str">
            <v>F097</v>
          </cell>
        </row>
        <row r="2339">
          <cell r="AC2339" t="str">
            <v>FASHION MAGAZINE</v>
          </cell>
          <cell r="AD2339" t="str">
            <v>F098</v>
          </cell>
        </row>
        <row r="2340">
          <cell r="AC2340" t="str">
            <v>FINCA LA ESCONDIDA</v>
          </cell>
          <cell r="AD2340" t="str">
            <v>F099</v>
          </cell>
        </row>
        <row r="2341">
          <cell r="AC2341" t="str">
            <v>FERRUTI</v>
          </cell>
          <cell r="AD2341" t="str">
            <v>F100</v>
          </cell>
        </row>
        <row r="2342">
          <cell r="AC2342" t="str">
            <v>FIRST CARE</v>
          </cell>
          <cell r="AD2342" t="str">
            <v>F101</v>
          </cell>
        </row>
        <row r="2343">
          <cell r="AC2343" t="str">
            <v>FERRER</v>
          </cell>
          <cell r="AD2343" t="str">
            <v>F102</v>
          </cell>
        </row>
        <row r="2344">
          <cell r="AC2344" t="str">
            <v>FIN DEL MUNDO</v>
          </cell>
          <cell r="AD2344" t="str">
            <v>F103</v>
          </cell>
        </row>
        <row r="2345">
          <cell r="AC2345" t="str">
            <v>FRENCHS</v>
          </cell>
          <cell r="AD2345" t="str">
            <v>F104</v>
          </cell>
        </row>
        <row r="2346">
          <cell r="AC2346" t="str">
            <v>FRESH GOURMET</v>
          </cell>
          <cell r="AD2346" t="str">
            <v>F105</v>
          </cell>
        </row>
        <row r="2347">
          <cell r="AC2347" t="str">
            <v>FRITO LAY</v>
          </cell>
          <cell r="AD2347" t="str">
            <v>F106</v>
          </cell>
        </row>
        <row r="2348">
          <cell r="AC2348" t="str">
            <v>FARLIN</v>
          </cell>
          <cell r="AD2348" t="str">
            <v>F107</v>
          </cell>
        </row>
        <row r="2349">
          <cell r="AC2349" t="str">
            <v>FISHER PRICE</v>
          </cell>
          <cell r="AD2349" t="str">
            <v>F108</v>
          </cell>
        </row>
        <row r="2350">
          <cell r="AC2350" t="str">
            <v>FORMANCE</v>
          </cell>
          <cell r="AD2350" t="str">
            <v>F109</v>
          </cell>
        </row>
        <row r="2351">
          <cell r="AC2351" t="str">
            <v>FAFFY</v>
          </cell>
          <cell r="AD2351" t="str">
            <v>F110</v>
          </cell>
        </row>
        <row r="2352">
          <cell r="AC2352" t="str">
            <v>FASHION</v>
          </cell>
          <cell r="AD2352" t="str">
            <v>F111</v>
          </cell>
        </row>
        <row r="2353">
          <cell r="AC2353" t="str">
            <v>FAZZORETTI</v>
          </cell>
          <cell r="AD2353" t="str">
            <v>F112</v>
          </cell>
        </row>
        <row r="2354">
          <cell r="AC2354" t="str">
            <v>FC BARCELONA</v>
          </cell>
          <cell r="AD2354" t="str">
            <v>F113</v>
          </cell>
        </row>
        <row r="2355">
          <cell r="AC2355" t="str">
            <v>FIORENZI</v>
          </cell>
          <cell r="AD2355" t="str">
            <v>F114</v>
          </cell>
        </row>
        <row r="2356">
          <cell r="AC2356" t="str">
            <v>FLIPTIME</v>
          </cell>
          <cell r="AD2356" t="str">
            <v>F115</v>
          </cell>
        </row>
        <row r="2357">
          <cell r="AC2357" t="str">
            <v>FLYKER</v>
          </cell>
          <cell r="AD2357" t="str">
            <v>F116</v>
          </cell>
        </row>
        <row r="2358">
          <cell r="AC2358" t="str">
            <v>FOCUS</v>
          </cell>
          <cell r="AD2358" t="str">
            <v>F117</v>
          </cell>
        </row>
        <row r="2359">
          <cell r="AC2359" t="str">
            <v>FOLLIES</v>
          </cell>
          <cell r="AD2359" t="str">
            <v>F118</v>
          </cell>
        </row>
        <row r="2360">
          <cell r="AC2360" t="str">
            <v>FPC</v>
          </cell>
          <cell r="AD2360" t="str">
            <v>F119</v>
          </cell>
        </row>
        <row r="2361">
          <cell r="AC2361" t="str">
            <v>FRH</v>
          </cell>
          <cell r="AD2361" t="str">
            <v>F120</v>
          </cell>
        </row>
        <row r="2362">
          <cell r="AC2362" t="str">
            <v>FRS</v>
          </cell>
          <cell r="AD2362" t="str">
            <v>F121</v>
          </cell>
        </row>
        <row r="2363">
          <cell r="AC2363" t="str">
            <v>FUERSEN</v>
          </cell>
          <cell r="AD2363" t="str">
            <v>F122</v>
          </cell>
        </row>
        <row r="2364">
          <cell r="AC2364" t="str">
            <v>FUSION</v>
          </cell>
          <cell r="AD2364" t="str">
            <v>F123</v>
          </cell>
        </row>
        <row r="2365">
          <cell r="AC2365" t="str">
            <v>F LIGHT</v>
          </cell>
          <cell r="AD2365" t="str">
            <v>F124</v>
          </cell>
        </row>
        <row r="2366">
          <cell r="AC2366" t="str">
            <v>FAMA</v>
          </cell>
          <cell r="AD2366" t="str">
            <v>F125</v>
          </cell>
        </row>
        <row r="2367">
          <cell r="AC2367" t="str">
            <v>FANAL</v>
          </cell>
          <cell r="AD2367" t="str">
            <v>F126</v>
          </cell>
        </row>
        <row r="2368">
          <cell r="AC2368" t="str">
            <v>FASS</v>
          </cell>
          <cell r="AD2368" t="str">
            <v>F127</v>
          </cell>
        </row>
        <row r="2369">
          <cell r="AC2369" t="str">
            <v>FERMETAL</v>
          </cell>
          <cell r="AD2369" t="str">
            <v>F128</v>
          </cell>
        </row>
        <row r="2370">
          <cell r="AC2370" t="str">
            <v>FERRAMOL</v>
          </cell>
          <cell r="AD2370" t="str">
            <v>F129</v>
          </cell>
        </row>
        <row r="2371">
          <cell r="AC2371" t="str">
            <v>FIET</v>
          </cell>
          <cell r="AD2371" t="str">
            <v>F130</v>
          </cell>
        </row>
        <row r="2372">
          <cell r="AC2372" t="str">
            <v>FIGTHER</v>
          </cell>
          <cell r="AD2372" t="str">
            <v>F131</v>
          </cell>
        </row>
        <row r="2373">
          <cell r="AC2373" t="str">
            <v>FITY</v>
          </cell>
          <cell r="AD2373" t="str">
            <v>F132</v>
          </cell>
        </row>
        <row r="2374">
          <cell r="AC2374" t="str">
            <v>FLATINA</v>
          </cell>
          <cell r="AD2374" t="str">
            <v>F133</v>
          </cell>
        </row>
        <row r="2375">
          <cell r="AC2375" t="str">
            <v>FLEXIMATIC</v>
          </cell>
          <cell r="AD2375" t="str">
            <v>F134</v>
          </cell>
        </row>
        <row r="2376">
          <cell r="AC2376" t="str">
            <v>FLY EAGLE</v>
          </cell>
          <cell r="AD2376" t="str">
            <v>F135</v>
          </cell>
        </row>
        <row r="2377">
          <cell r="AC2377" t="str">
            <v>FORTTI</v>
          </cell>
          <cell r="AD2377" t="str">
            <v>F136</v>
          </cell>
        </row>
        <row r="2378">
          <cell r="AC2378" t="str">
            <v>FOY</v>
          </cell>
          <cell r="AD2378" t="str">
            <v>F137</v>
          </cell>
        </row>
        <row r="2379">
          <cell r="AC2379" t="str">
            <v>FIRST BUILDERS</v>
          </cell>
          <cell r="AD2379" t="str">
            <v>F138</v>
          </cell>
        </row>
        <row r="2380">
          <cell r="AC2380" t="str">
            <v>FOOT SPA</v>
          </cell>
          <cell r="AD2380" t="str">
            <v>F139</v>
          </cell>
        </row>
        <row r="2381">
          <cell r="AC2381" t="str">
            <v>FORCE</v>
          </cell>
          <cell r="AD2381" t="str">
            <v>F140</v>
          </cell>
        </row>
        <row r="2382">
          <cell r="AC2382" t="str">
            <v>FRIGIDAIRE</v>
          </cell>
          <cell r="AD2382" t="str">
            <v>F141</v>
          </cell>
        </row>
        <row r="2383">
          <cell r="AC2383" t="str">
            <v>FLYING BALL</v>
          </cell>
          <cell r="AD2383" t="str">
            <v>F142</v>
          </cell>
        </row>
        <row r="2384">
          <cell r="AC2384" t="str">
            <v>FORMULA 1</v>
          </cell>
          <cell r="AD2384" t="str">
            <v>F143</v>
          </cell>
        </row>
        <row r="2385">
          <cell r="AC2385" t="str">
            <v>FASHIONISTA</v>
          </cell>
          <cell r="AD2385" t="str">
            <v>F144</v>
          </cell>
        </row>
        <row r="2386">
          <cell r="AC2386" t="str">
            <v>FLOJET</v>
          </cell>
          <cell r="AD2386" t="str">
            <v>F145</v>
          </cell>
        </row>
        <row r="2387">
          <cell r="AC2387" t="str">
            <v>FA</v>
          </cell>
          <cell r="AD2387" t="str">
            <v>F146</v>
          </cell>
        </row>
        <row r="2388">
          <cell r="AC2388" t="str">
            <v>FELCE</v>
          </cell>
          <cell r="AD2388" t="str">
            <v>F147</v>
          </cell>
        </row>
        <row r="2389">
          <cell r="AC2389" t="str">
            <v>FASHION ACCESSORIES</v>
          </cell>
          <cell r="AD2389" t="str">
            <v>F148</v>
          </cell>
        </row>
        <row r="2390">
          <cell r="AC2390" t="str">
            <v>FASHION JEWELRY</v>
          </cell>
          <cell r="AD2390" t="str">
            <v>F149</v>
          </cell>
        </row>
        <row r="2391">
          <cell r="AC2391" t="str">
            <v>FASHION SCARF</v>
          </cell>
          <cell r="AD2391" t="str">
            <v>F150</v>
          </cell>
        </row>
        <row r="2392">
          <cell r="AC2392" t="str">
            <v>FIABA</v>
          </cell>
          <cell r="AD2392" t="str">
            <v>F151</v>
          </cell>
        </row>
        <row r="2393">
          <cell r="AC2393" t="str">
            <v>FREE STYLE</v>
          </cell>
          <cell r="AD2393" t="str">
            <v>F152</v>
          </cell>
        </row>
        <row r="2394">
          <cell r="AC2394" t="str">
            <v>FUNK</v>
          </cell>
          <cell r="AD2394" t="str">
            <v>F153</v>
          </cell>
        </row>
        <row r="2395">
          <cell r="AC2395" t="str">
            <v>FASHION EYWEAR</v>
          </cell>
          <cell r="AD2395" t="str">
            <v>F154</v>
          </cell>
        </row>
        <row r="2396">
          <cell r="AC2396" t="str">
            <v>FANCI FULL</v>
          </cell>
          <cell r="AD2396" t="str">
            <v>F155</v>
          </cell>
        </row>
        <row r="2397">
          <cell r="AC2397" t="str">
            <v>FAVIOLA CARRET</v>
          </cell>
          <cell r="AD2397" t="str">
            <v>F156</v>
          </cell>
        </row>
        <row r="2398">
          <cell r="AC2398" t="str">
            <v>FINAL TOUCH</v>
          </cell>
          <cell r="AD2398" t="str">
            <v>F157</v>
          </cell>
        </row>
        <row r="2399">
          <cell r="AC2399" t="str">
            <v>FINELY</v>
          </cell>
          <cell r="AD2399" t="str">
            <v>F158</v>
          </cell>
        </row>
        <row r="2400">
          <cell r="AC2400" t="str">
            <v>FLOR DE LIBERTAD</v>
          </cell>
          <cell r="AD2400" t="str">
            <v>F159</v>
          </cell>
        </row>
        <row r="2401">
          <cell r="AC2401" t="str">
            <v>FOLICURE</v>
          </cell>
          <cell r="AD2401" t="str">
            <v>F160</v>
          </cell>
        </row>
        <row r="2402">
          <cell r="AC2402" t="str">
            <v>FRUCTIS</v>
          </cell>
          <cell r="AD2402" t="str">
            <v>F161</v>
          </cell>
        </row>
        <row r="2403">
          <cell r="AC2403" t="str">
            <v>FAIR LADY</v>
          </cell>
          <cell r="AD2403" t="str">
            <v>F162</v>
          </cell>
        </row>
        <row r="2404">
          <cell r="AC2404" t="str">
            <v>FRESS</v>
          </cell>
          <cell r="AD2404" t="str">
            <v>F163</v>
          </cell>
        </row>
        <row r="2405">
          <cell r="AC2405" t="str">
            <v>FROZEN</v>
          </cell>
          <cell r="AD2405" t="str">
            <v>F164</v>
          </cell>
        </row>
        <row r="2406">
          <cell r="AC2406" t="str">
            <v>FABULOUS</v>
          </cell>
          <cell r="AD2406" t="str">
            <v>F165</v>
          </cell>
        </row>
        <row r="2407">
          <cell r="AC2407" t="str">
            <v>FIX</v>
          </cell>
          <cell r="AD2407" t="str">
            <v>F166</v>
          </cell>
        </row>
        <row r="2408">
          <cell r="AC2408" t="str">
            <v>FASHION ACCESORY</v>
          </cell>
          <cell r="AD2408" t="str">
            <v>F167</v>
          </cell>
        </row>
        <row r="2409">
          <cell r="AC2409" t="str">
            <v>FEIR ER</v>
          </cell>
          <cell r="AD2409" t="str">
            <v>F168</v>
          </cell>
        </row>
        <row r="2410">
          <cell r="AC2410" t="str">
            <v>FRENCH CONCEPT</v>
          </cell>
          <cell r="AD2410" t="str">
            <v>F170</v>
          </cell>
        </row>
        <row r="2411">
          <cell r="AC2411" t="str">
            <v>FASHION EARRINGS</v>
          </cell>
          <cell r="AD2411" t="str">
            <v>F171</v>
          </cell>
        </row>
        <row r="2412">
          <cell r="AC2412" t="str">
            <v>FC DESIGNED</v>
          </cell>
          <cell r="AD2412" t="str">
            <v>F172</v>
          </cell>
        </row>
        <row r="2413">
          <cell r="AC2413" t="str">
            <v>FCI</v>
          </cell>
          <cell r="AD2413" t="str">
            <v>F173</v>
          </cell>
        </row>
        <row r="2414">
          <cell r="AC2414" t="str">
            <v>FLEISHMANS</v>
          </cell>
          <cell r="AD2414" t="str">
            <v>F174</v>
          </cell>
        </row>
        <row r="2415">
          <cell r="AC2415" t="str">
            <v>FLORA</v>
          </cell>
          <cell r="AD2415" t="str">
            <v>F175</v>
          </cell>
        </row>
        <row r="2416">
          <cell r="AC2416" t="str">
            <v>FALCON</v>
          </cell>
          <cell r="AD2416" t="str">
            <v>F176</v>
          </cell>
        </row>
        <row r="2417">
          <cell r="AC2417" t="str">
            <v>FAGE</v>
          </cell>
          <cell r="AD2417" t="str">
            <v>F177</v>
          </cell>
        </row>
        <row r="2418">
          <cell r="AC2418" t="str">
            <v>FAST FIXIN</v>
          </cell>
          <cell r="AD2418" t="str">
            <v>F178</v>
          </cell>
        </row>
        <row r="2419">
          <cell r="AC2419" t="str">
            <v>FATHERS TABLE</v>
          </cell>
          <cell r="AD2419" t="str">
            <v>F179</v>
          </cell>
        </row>
        <row r="2420">
          <cell r="AC2420" t="str">
            <v>FEEL GOOD</v>
          </cell>
          <cell r="AD2420" t="str">
            <v>F180</v>
          </cell>
        </row>
        <row r="2421">
          <cell r="AC2421" t="str">
            <v>FERRAZ</v>
          </cell>
          <cell r="AD2421" t="str">
            <v>F181</v>
          </cell>
        </row>
        <row r="2422">
          <cell r="AC2422" t="str">
            <v>FINDUS</v>
          </cell>
          <cell r="AD2422" t="str">
            <v>F182</v>
          </cell>
        </row>
        <row r="2423">
          <cell r="AC2423" t="str">
            <v>FRESH FROZEN</v>
          </cell>
          <cell r="AD2423" t="str">
            <v>F183</v>
          </cell>
        </row>
        <row r="2424">
          <cell r="AC2424" t="str">
            <v>FRIENDLY ICE</v>
          </cell>
          <cell r="AD2424" t="str">
            <v>F184</v>
          </cell>
        </row>
        <row r="2425">
          <cell r="AC2425" t="str">
            <v>FRUPPY</v>
          </cell>
          <cell r="AD2425" t="str">
            <v>F185</v>
          </cell>
        </row>
        <row r="2426">
          <cell r="AC2426" t="str">
            <v>FIADAI</v>
          </cell>
          <cell r="AD2426" t="str">
            <v>F186</v>
          </cell>
        </row>
        <row r="2427">
          <cell r="AC2427" t="str">
            <v>FORZA</v>
          </cell>
          <cell r="AD2427" t="str">
            <v>F187</v>
          </cell>
        </row>
        <row r="2428">
          <cell r="AC2428" t="str">
            <v>FUJITA</v>
          </cell>
          <cell r="AD2428" t="str">
            <v>F188</v>
          </cell>
        </row>
        <row r="2429">
          <cell r="AC2429" t="str">
            <v>FARMLAND</v>
          </cell>
          <cell r="AD2429" t="str">
            <v>F189</v>
          </cell>
        </row>
        <row r="2430">
          <cell r="AC2430" t="str">
            <v>FERMIN</v>
          </cell>
          <cell r="AD2430" t="str">
            <v>F190</v>
          </cell>
        </row>
        <row r="2431">
          <cell r="AC2431" t="str">
            <v>FONTINA</v>
          </cell>
          <cell r="AD2431" t="str">
            <v>F191</v>
          </cell>
        </row>
        <row r="2432">
          <cell r="AC2432" t="str">
            <v>FORMAGGIO</v>
          </cell>
          <cell r="AD2432" t="str">
            <v>F192</v>
          </cell>
        </row>
        <row r="2433">
          <cell r="AC2433" t="str">
            <v>FRICO</v>
          </cell>
          <cell r="AD2433" t="str">
            <v>F193</v>
          </cell>
        </row>
        <row r="2434">
          <cell r="AC2434" t="str">
            <v>FROMALP</v>
          </cell>
          <cell r="AD2434" t="str">
            <v>F194</v>
          </cell>
        </row>
        <row r="2435">
          <cell r="AC2435" t="str">
            <v>FENNEL</v>
          </cell>
          <cell r="AD2435" t="str">
            <v>F195</v>
          </cell>
        </row>
        <row r="2436">
          <cell r="AC2436" t="str">
            <v>FIORENZA</v>
          </cell>
          <cell r="AD2436" t="str">
            <v>F196</v>
          </cell>
        </row>
        <row r="2437">
          <cell r="AC2437" t="str">
            <v>FERRAGAMO</v>
          </cell>
          <cell r="AD2437" t="str">
            <v>F197</v>
          </cell>
        </row>
        <row r="2438">
          <cell r="AC2438" t="str">
            <v>FLOWER 21</v>
          </cell>
          <cell r="AD2438" t="str">
            <v>F198</v>
          </cell>
        </row>
        <row r="2439">
          <cell r="AC2439" t="str">
            <v>FANTASTICO</v>
          </cell>
          <cell r="AD2439" t="str">
            <v>F199</v>
          </cell>
        </row>
        <row r="2440">
          <cell r="AC2440" t="str">
            <v>FARINA</v>
          </cell>
          <cell r="AD2440" t="str">
            <v>F200</v>
          </cell>
        </row>
        <row r="2441">
          <cell r="AC2441" t="str">
            <v>FERRERO</v>
          </cell>
          <cell r="AD2441" t="str">
            <v>F201</v>
          </cell>
        </row>
        <row r="2442">
          <cell r="AC2442" t="str">
            <v>FIESTA</v>
          </cell>
          <cell r="AD2442" t="str">
            <v>F202</v>
          </cell>
        </row>
        <row r="2443">
          <cell r="AC2443" t="str">
            <v>FINN CRISP</v>
          </cell>
          <cell r="AD2443" t="str">
            <v>F203</v>
          </cell>
        </row>
        <row r="2444">
          <cell r="AC2444" t="str">
            <v>FLUFFY STUFF</v>
          </cell>
          <cell r="AD2444" t="str">
            <v>F204</v>
          </cell>
        </row>
        <row r="2445">
          <cell r="AC2445" t="str">
            <v>FONTANEDA</v>
          </cell>
          <cell r="AD2445" t="str">
            <v>F205</v>
          </cell>
        </row>
        <row r="2446">
          <cell r="AC2446" t="str">
            <v>FRUIT</v>
          </cell>
          <cell r="AD2446" t="str">
            <v>F206</v>
          </cell>
        </row>
        <row r="2447">
          <cell r="AC2447" t="str">
            <v>FRUPY</v>
          </cell>
          <cell r="AD2447" t="str">
            <v>F207</v>
          </cell>
        </row>
        <row r="2448">
          <cell r="AC2448" t="str">
            <v>FLEISCHMANNS</v>
          </cell>
          <cell r="AD2448" t="str">
            <v>F208</v>
          </cell>
        </row>
        <row r="2449">
          <cell r="AC2449" t="str">
            <v>FIGARO</v>
          </cell>
          <cell r="AD2449" t="str">
            <v>F209</v>
          </cell>
        </row>
        <row r="2450">
          <cell r="AC2450" t="str">
            <v>FILIPPO BERIO</v>
          </cell>
          <cell r="AD2450" t="str">
            <v>F210</v>
          </cell>
        </row>
        <row r="2451">
          <cell r="AC2451" t="str">
            <v>FOOT LOOSE</v>
          </cell>
          <cell r="AD2451" t="str">
            <v>F211</v>
          </cell>
        </row>
        <row r="2452">
          <cell r="AC2452" t="str">
            <v>FRUIT OF THE LOOM</v>
          </cell>
          <cell r="AD2452" t="str">
            <v>F212</v>
          </cell>
        </row>
        <row r="2453">
          <cell r="AC2453" t="str">
            <v>FIBA</v>
          </cell>
          <cell r="AD2453" t="str">
            <v>F213</v>
          </cell>
        </row>
        <row r="2454">
          <cell r="AC2454" t="str">
            <v>FOSSIL</v>
          </cell>
          <cell r="AD2454" t="str">
            <v>F214</v>
          </cell>
        </row>
        <row r="2455">
          <cell r="AC2455" t="str">
            <v>FOUR SPORT</v>
          </cell>
          <cell r="AD2455" t="str">
            <v>F215</v>
          </cell>
        </row>
        <row r="2456">
          <cell r="AC2456" t="str">
            <v>FOX-40</v>
          </cell>
          <cell r="AD2456" t="str">
            <v>F216</v>
          </cell>
        </row>
        <row r="2457">
          <cell r="AC2457" t="str">
            <v>FRANKLIN</v>
          </cell>
          <cell r="AD2457" t="str">
            <v>F217</v>
          </cell>
        </row>
        <row r="2458">
          <cell r="AC2458" t="str">
            <v>FRANCISCA</v>
          </cell>
          <cell r="AD2458" t="str">
            <v>F218</v>
          </cell>
        </row>
        <row r="2459">
          <cell r="AC2459" t="str">
            <v>FABULAXER</v>
          </cell>
          <cell r="AD2459" t="str">
            <v>F219</v>
          </cell>
        </row>
        <row r="2460">
          <cell r="AC2460" t="str">
            <v>FOOD LION</v>
          </cell>
          <cell r="AD2460" t="str">
            <v>F220</v>
          </cell>
        </row>
        <row r="2461">
          <cell r="AC2461" t="str">
            <v>FOOD FOR LIFE</v>
          </cell>
          <cell r="AD2461" t="str">
            <v>F221</v>
          </cell>
        </row>
        <row r="2462">
          <cell r="AC2462" t="str">
            <v>FILA</v>
          </cell>
          <cell r="AD2462" t="str">
            <v>F222</v>
          </cell>
        </row>
        <row r="2463">
          <cell r="AC2463" t="str">
            <v>FIRENZE</v>
          </cell>
          <cell r="AD2463" t="str">
            <v>F223</v>
          </cell>
        </row>
        <row r="2464">
          <cell r="AC2464" t="str">
            <v>FRANKS</v>
          </cell>
          <cell r="AD2464" t="str">
            <v>F224</v>
          </cell>
        </row>
        <row r="2465">
          <cell r="AC2465" t="str">
            <v>FC</v>
          </cell>
          <cell r="AD2465" t="str">
            <v>F225</v>
          </cell>
        </row>
        <row r="2466">
          <cell r="AC2466" t="str">
            <v>FIELDCREST</v>
          </cell>
          <cell r="AD2466" t="str">
            <v>F226</v>
          </cell>
        </row>
        <row r="2467">
          <cell r="AC2467" t="str">
            <v>FINCA</v>
          </cell>
          <cell r="AD2467" t="str">
            <v>F227</v>
          </cell>
        </row>
        <row r="2468">
          <cell r="AC2468" t="str">
            <v>FNG</v>
          </cell>
          <cell r="AD2468" t="str">
            <v>F228</v>
          </cell>
        </row>
        <row r="2469">
          <cell r="AC2469" t="str">
            <v>FECOSA</v>
          </cell>
          <cell r="AD2469" t="str">
            <v>F229</v>
          </cell>
        </row>
        <row r="2470">
          <cell r="AC2470" t="str">
            <v>FILTROSOL</v>
          </cell>
          <cell r="AD2470" t="str">
            <v>F230</v>
          </cell>
        </row>
        <row r="2471">
          <cell r="AC2471" t="str">
            <v>FOLDING</v>
          </cell>
          <cell r="AD2471" t="str">
            <v>F231</v>
          </cell>
        </row>
        <row r="2472">
          <cell r="AC2472" t="str">
            <v>FORTY MALT</v>
          </cell>
          <cell r="AD2472" t="str">
            <v>F232</v>
          </cell>
        </row>
        <row r="2473">
          <cell r="AC2473" t="str">
            <v>FOSFO-B</v>
          </cell>
          <cell r="AD2473" t="str">
            <v>F233</v>
          </cell>
        </row>
        <row r="2474">
          <cell r="AC2474" t="str">
            <v>FRESCOR</v>
          </cell>
          <cell r="AD2474" t="str">
            <v>F234</v>
          </cell>
        </row>
        <row r="2475">
          <cell r="AC2475" t="str">
            <v>FB</v>
          </cell>
          <cell r="AD2475" t="str">
            <v>F235</v>
          </cell>
        </row>
        <row r="2476">
          <cell r="AC2476" t="str">
            <v>FEELINGS</v>
          </cell>
          <cell r="AD2476" t="str">
            <v>F236</v>
          </cell>
        </row>
        <row r="2477">
          <cell r="AC2477" t="str">
            <v>FASHION FOREVER</v>
          </cell>
          <cell r="AD2477" t="str">
            <v>F237</v>
          </cell>
        </row>
        <row r="2478">
          <cell r="AC2478" t="str">
            <v>FORMULA 21</v>
          </cell>
          <cell r="AD2478" t="str">
            <v>F238</v>
          </cell>
        </row>
        <row r="2479">
          <cell r="AC2479" t="str">
            <v>FAIRIES</v>
          </cell>
          <cell r="AD2479" t="str">
            <v>F239</v>
          </cell>
        </row>
        <row r="2480">
          <cell r="AC2480" t="str">
            <v>FASHION ANGELS</v>
          </cell>
          <cell r="AD2480" t="str">
            <v>F240</v>
          </cell>
        </row>
        <row r="2481">
          <cell r="AC2481" t="str">
            <v>FINDING DORY</v>
          </cell>
          <cell r="AD2481" t="str">
            <v>F241</v>
          </cell>
        </row>
        <row r="2482">
          <cell r="AC2482" t="str">
            <v>FIRST CLASSROOM</v>
          </cell>
          <cell r="AD2482" t="str">
            <v>F242</v>
          </cell>
        </row>
        <row r="2483">
          <cell r="AC2483" t="str">
            <v>FUNRISE</v>
          </cell>
          <cell r="AD2483" t="str">
            <v>F243</v>
          </cell>
        </row>
        <row r="2484">
          <cell r="AC2484" t="str">
            <v>FORNIA</v>
          </cell>
          <cell r="AD2484" t="str">
            <v>F244</v>
          </cell>
        </row>
        <row r="2485">
          <cell r="AC2485" t="str">
            <v>FURREAL</v>
          </cell>
          <cell r="AD2485" t="str">
            <v>F245</v>
          </cell>
        </row>
        <row r="2486">
          <cell r="AC2486" t="str">
            <v>FABER CASTELL</v>
          </cell>
          <cell r="AD2486" t="str">
            <v>F246</v>
          </cell>
        </row>
        <row r="2487">
          <cell r="AC2487" t="str">
            <v>FIXO</v>
          </cell>
          <cell r="AD2487" t="str">
            <v>F247</v>
          </cell>
        </row>
        <row r="2488">
          <cell r="AC2488" t="str">
            <v>FORONI</v>
          </cell>
          <cell r="AD2488" t="str">
            <v>F248</v>
          </cell>
        </row>
        <row r="2489">
          <cell r="AC2489" t="str">
            <v>FIREBALL</v>
          </cell>
          <cell r="AD2489" t="str">
            <v>F249</v>
          </cell>
        </row>
        <row r="2490">
          <cell r="AC2490" t="str">
            <v>FANTUZZI</v>
          </cell>
          <cell r="AD2490" t="str">
            <v>F250</v>
          </cell>
        </row>
        <row r="2491">
          <cell r="AC2491" t="str">
            <v>FERMODYL</v>
          </cell>
          <cell r="AD2491" t="str">
            <v>F251</v>
          </cell>
        </row>
        <row r="2492">
          <cell r="AC2492" t="str">
            <v>FOR TEENS ONLY</v>
          </cell>
          <cell r="AD2492" t="str">
            <v>F252</v>
          </cell>
        </row>
        <row r="2493">
          <cell r="AC2493" t="str">
            <v>FB FASHION</v>
          </cell>
          <cell r="AD2493" t="str">
            <v>F253</v>
          </cell>
        </row>
        <row r="2494">
          <cell r="AC2494" t="str">
            <v>FIFI</v>
          </cell>
          <cell r="AD2494" t="str">
            <v>F254</v>
          </cell>
        </row>
        <row r="2495">
          <cell r="AC2495" t="str">
            <v>FISICO</v>
          </cell>
          <cell r="AD2495" t="str">
            <v>F255</v>
          </cell>
        </row>
        <row r="2496">
          <cell r="AC2496" t="str">
            <v>FRUTA FRESCA</v>
          </cell>
          <cell r="AD2496" t="str">
            <v>F256</v>
          </cell>
        </row>
        <row r="2497">
          <cell r="AC2497" t="str">
            <v>FRUTA FRESCA</v>
          </cell>
          <cell r="AD2497" t="str">
            <v>F257</v>
          </cell>
        </row>
        <row r="2498">
          <cell r="AC2498" t="str">
            <v>FACELA</v>
          </cell>
          <cell r="AD2498" t="str">
            <v>F258</v>
          </cell>
        </row>
        <row r="2499">
          <cell r="AC2499" t="str">
            <v>FEISTY PETS</v>
          </cell>
          <cell r="AD2499" t="str">
            <v>F259</v>
          </cell>
        </row>
        <row r="2500">
          <cell r="AC2500" t="str">
            <v>FADI</v>
          </cell>
          <cell r="AD2500" t="str">
            <v>F260</v>
          </cell>
        </row>
        <row r="2501">
          <cell r="AC2501" t="str">
            <v>FASCINO</v>
          </cell>
          <cell r="AD2501" t="str">
            <v>F261</v>
          </cell>
        </row>
        <row r="2502">
          <cell r="AC2502" t="str">
            <v>FETZER</v>
          </cell>
          <cell r="AD2502" t="str">
            <v>F262</v>
          </cell>
        </row>
        <row r="2503">
          <cell r="AC2503" t="str">
            <v>FERRO</v>
          </cell>
          <cell r="AD2503" t="str">
            <v>F263</v>
          </cell>
        </row>
        <row r="2504">
          <cell r="AC2504" t="str">
            <v>FANIA</v>
          </cell>
          <cell r="AD2504" t="str">
            <v>F264</v>
          </cell>
        </row>
        <row r="2505">
          <cell r="AC2505" t="str">
            <v>ARENAS</v>
          </cell>
          <cell r="AD2505" t="str">
            <v>F265</v>
          </cell>
        </row>
        <row r="2506">
          <cell r="AC2506" t="str">
            <v>FAXE</v>
          </cell>
          <cell r="AD2506" t="str">
            <v>F266</v>
          </cell>
        </row>
        <row r="2507">
          <cell r="AC2507" t="str">
            <v>FAMILY</v>
          </cell>
          <cell r="AD2507" t="str">
            <v>F267</v>
          </cell>
        </row>
        <row r="2508">
          <cell r="AC2508" t="str">
            <v>FC FOIL</v>
          </cell>
          <cell r="AD2508" t="str">
            <v>F268</v>
          </cell>
        </row>
        <row r="2509">
          <cell r="AC2509" t="str">
            <v>FIORA</v>
          </cell>
          <cell r="AD2509" t="str">
            <v>F269</v>
          </cell>
        </row>
        <row r="2510">
          <cell r="AC2510" t="str">
            <v>FIT ELITE</v>
          </cell>
          <cell r="AD2510" t="str">
            <v>F270</v>
          </cell>
        </row>
        <row r="2511">
          <cell r="AC2511" t="str">
            <v>FLAPJACKED</v>
          </cell>
          <cell r="AD2511" t="str">
            <v>F271</v>
          </cell>
        </row>
        <row r="2512">
          <cell r="AC2512" t="str">
            <v>FOLLOW YOUR HEART</v>
          </cell>
          <cell r="AD2512" t="str">
            <v>F272</v>
          </cell>
        </row>
        <row r="2513">
          <cell r="AC2513" t="str">
            <v>FROM THE GROUND UP</v>
          </cell>
          <cell r="AD2513" t="str">
            <v>F273</v>
          </cell>
        </row>
        <row r="2514">
          <cell r="AC2514" t="str">
            <v>FH</v>
          </cell>
          <cell r="AD2514" t="str">
            <v>F274</v>
          </cell>
        </row>
        <row r="2515">
          <cell r="AC2515" t="str">
            <v>FAITH 21</v>
          </cell>
          <cell r="AD2515" t="str">
            <v>F275</v>
          </cell>
        </row>
        <row r="2516">
          <cell r="AC2516" t="str">
            <v>FLORENCIA</v>
          </cell>
          <cell r="AD2516" t="str">
            <v>F276</v>
          </cell>
        </row>
        <row r="2517">
          <cell r="AC2517" t="str">
            <v>FLORIDA´S NATURAL</v>
          </cell>
          <cell r="AD2517" t="str">
            <v>F277</v>
          </cell>
        </row>
        <row r="2518">
          <cell r="AC2518" t="str">
            <v>FERMIX FASHION</v>
          </cell>
          <cell r="AD2518" t="str">
            <v>F278</v>
          </cell>
        </row>
        <row r="2519">
          <cell r="AC2519" t="str">
            <v>FANCY NANCY CLANCY</v>
          </cell>
          <cell r="AD2519" t="str">
            <v>F279</v>
          </cell>
        </row>
        <row r="2520">
          <cell r="AC2520" t="str">
            <v>FRESCAFE</v>
          </cell>
          <cell r="AD2520" t="str">
            <v>F280</v>
          </cell>
        </row>
        <row r="2521">
          <cell r="AC2521" t="str">
            <v>FIXODENT</v>
          </cell>
          <cell r="AD2521" t="str">
            <v>F281</v>
          </cell>
        </row>
        <row r="2522">
          <cell r="AC2522" t="str">
            <v>FORTNITE</v>
          </cell>
          <cell r="AD2522" t="str">
            <v>F282</v>
          </cell>
        </row>
        <row r="2523">
          <cell r="AC2523" t="str">
            <v>FRANCOISE</v>
          </cell>
          <cell r="AD2523" t="str">
            <v>F283</v>
          </cell>
        </row>
        <row r="2524">
          <cell r="AC2524" t="str">
            <v>FOXTHON</v>
          </cell>
          <cell r="AD2524" t="str">
            <v>F284</v>
          </cell>
        </row>
        <row r="2525">
          <cell r="AC2525" t="str">
            <v>FISHER IMPRESSION</v>
          </cell>
          <cell r="AD2525" t="str">
            <v>F285</v>
          </cell>
        </row>
        <row r="2526">
          <cell r="AC2526" t="str">
            <v>FRANK´S</v>
          </cell>
          <cell r="AD2526" t="str">
            <v>F286</v>
          </cell>
        </row>
        <row r="2527">
          <cell r="AC2527" t="str">
            <v>GRAN VINA</v>
          </cell>
          <cell r="AD2527" t="str">
            <v>G001</v>
          </cell>
        </row>
        <row r="2528">
          <cell r="AC2528" t="str">
            <v>GULLON</v>
          </cell>
          <cell r="AD2528" t="str">
            <v>G002</v>
          </cell>
        </row>
        <row r="2529">
          <cell r="AC2529" t="str">
            <v>GIORGIO FERRARA</v>
          </cell>
          <cell r="AD2529" t="str">
            <v>G003</v>
          </cell>
        </row>
        <row r="2530">
          <cell r="AC2530" t="str">
            <v>GALLINA BLANCA</v>
          </cell>
          <cell r="AD2530" t="str">
            <v>G004</v>
          </cell>
        </row>
        <row r="2531">
          <cell r="AC2531" t="str">
            <v>GALLO</v>
          </cell>
          <cell r="AD2531" t="str">
            <v>G005</v>
          </cell>
        </row>
        <row r="2532">
          <cell r="AC2532" t="str">
            <v>GOURMET</v>
          </cell>
          <cell r="AD2532" t="str">
            <v>G006</v>
          </cell>
        </row>
        <row r="2533">
          <cell r="AC2533" t="str">
            <v>GOYA</v>
          </cell>
          <cell r="AD2533" t="str">
            <v>G007</v>
          </cell>
        </row>
        <row r="2534">
          <cell r="AC2534" t="str">
            <v>GISELLE</v>
          </cell>
          <cell r="AD2534" t="str">
            <v>G008</v>
          </cell>
        </row>
        <row r="2535">
          <cell r="AC2535" t="str">
            <v>GASOLINO</v>
          </cell>
          <cell r="AD2535" t="str">
            <v>G009</v>
          </cell>
        </row>
        <row r="2536">
          <cell r="AC2536" t="str">
            <v>GIDANI</v>
          </cell>
          <cell r="AD2536" t="str">
            <v>G010</v>
          </cell>
        </row>
        <row r="2537">
          <cell r="AC2537" t="str">
            <v>GILLI</v>
          </cell>
          <cell r="AD2537" t="str">
            <v>G011</v>
          </cell>
        </row>
        <row r="2538">
          <cell r="AC2538" t="str">
            <v>GIORGIANA</v>
          </cell>
          <cell r="AD2538" t="str">
            <v>G012</v>
          </cell>
        </row>
        <row r="2539">
          <cell r="AC2539" t="str">
            <v>GOLOVE</v>
          </cell>
          <cell r="AD2539" t="str">
            <v>G013</v>
          </cell>
        </row>
        <row r="2540">
          <cell r="AC2540" t="str">
            <v>GIRLS</v>
          </cell>
          <cell r="AD2540" t="str">
            <v>G014</v>
          </cell>
        </row>
        <row r="2541">
          <cell r="AC2541" t="str">
            <v>GLAMOUR</v>
          </cell>
          <cell r="AD2541" t="str">
            <v>G015</v>
          </cell>
        </row>
        <row r="2542">
          <cell r="AC2542" t="str">
            <v>GLORIA V</v>
          </cell>
          <cell r="AD2542" t="str">
            <v>G016</v>
          </cell>
        </row>
        <row r="2543">
          <cell r="AC2543" t="str">
            <v>GLOVE</v>
          </cell>
          <cell r="AD2543" t="str">
            <v>G017</v>
          </cell>
        </row>
        <row r="2544">
          <cell r="AC2544" t="str">
            <v>GLOW FASHION</v>
          </cell>
          <cell r="AD2544" t="str">
            <v>G018</v>
          </cell>
        </row>
        <row r="2545">
          <cell r="AC2545" t="str">
            <v>GRAND &amp;GREEN</v>
          </cell>
          <cell r="AD2545" t="str">
            <v>G019</v>
          </cell>
        </row>
        <row r="2546">
          <cell r="AC2546" t="str">
            <v>GRIFFLIN</v>
          </cell>
          <cell r="AD2546" t="str">
            <v>G020</v>
          </cell>
        </row>
        <row r="2547">
          <cell r="AC2547" t="str">
            <v>GSL</v>
          </cell>
          <cell r="AD2547" t="str">
            <v>G021</v>
          </cell>
        </row>
        <row r="2548">
          <cell r="AC2548" t="str">
            <v>GUILLI</v>
          </cell>
          <cell r="AD2548" t="str">
            <v>G022</v>
          </cell>
        </row>
        <row r="2549">
          <cell r="AC2549" t="str">
            <v>GUSTO</v>
          </cell>
          <cell r="AD2549" t="str">
            <v>G023</v>
          </cell>
        </row>
        <row r="2550">
          <cell r="AC2550" t="str">
            <v>GAIN</v>
          </cell>
          <cell r="AD2550" t="str">
            <v>G024</v>
          </cell>
        </row>
        <row r="2551">
          <cell r="AC2551" t="str">
            <v>GALLERY</v>
          </cell>
          <cell r="AD2551" t="str">
            <v>G025</v>
          </cell>
        </row>
        <row r="2552">
          <cell r="AC2552" t="str">
            <v>GAVIOTA</v>
          </cell>
          <cell r="AD2552" t="str">
            <v>G026</v>
          </cell>
        </row>
        <row r="2553">
          <cell r="AC2553" t="str">
            <v>GENPAK</v>
          </cell>
          <cell r="AD2553" t="str">
            <v>G027</v>
          </cell>
        </row>
        <row r="2554">
          <cell r="AC2554" t="str">
            <v>GENROKU</v>
          </cell>
          <cell r="AD2554" t="str">
            <v>G028</v>
          </cell>
        </row>
        <row r="2555">
          <cell r="AC2555" t="str">
            <v>GLAD</v>
          </cell>
          <cell r="AD2555" t="str">
            <v>G029</v>
          </cell>
        </row>
        <row r="2556">
          <cell r="AC2556" t="str">
            <v>GLADE</v>
          </cell>
          <cell r="AD2556" t="str">
            <v>G030</v>
          </cell>
        </row>
        <row r="2557">
          <cell r="AC2557" t="str">
            <v>GLADIADOR</v>
          </cell>
          <cell r="AD2557" t="str">
            <v>G031</v>
          </cell>
        </row>
        <row r="2558">
          <cell r="AC2558" t="str">
            <v>GLASS</v>
          </cell>
          <cell r="AD2558" t="str">
            <v>G032</v>
          </cell>
        </row>
        <row r="2559">
          <cell r="AC2559" t="str">
            <v>GO</v>
          </cell>
          <cell r="AD2559" t="str">
            <v>G033</v>
          </cell>
        </row>
        <row r="2560">
          <cell r="AC2560" t="str">
            <v>GOOD</v>
          </cell>
          <cell r="AD2560" t="str">
            <v>G034</v>
          </cell>
        </row>
        <row r="2561">
          <cell r="AC2561" t="str">
            <v>GOODSENSE</v>
          </cell>
          <cell r="AD2561" t="str">
            <v>G035</v>
          </cell>
        </row>
        <row r="2562">
          <cell r="AC2562" t="str">
            <v>GREAT VALUE</v>
          </cell>
          <cell r="AD2562" t="str">
            <v>G036</v>
          </cell>
        </row>
        <row r="2563">
          <cell r="AC2563" t="str">
            <v>GREEN</v>
          </cell>
          <cell r="AD2563" t="str">
            <v>G037</v>
          </cell>
        </row>
        <row r="2564">
          <cell r="AC2564" t="str">
            <v>GUASCH</v>
          </cell>
          <cell r="AD2564" t="str">
            <v>G038</v>
          </cell>
        </row>
        <row r="2565">
          <cell r="AC2565" t="str">
            <v>G MILLS</v>
          </cell>
          <cell r="AD2565" t="str">
            <v>G039</v>
          </cell>
        </row>
        <row r="2566">
          <cell r="AC2566" t="str">
            <v>GATORADE</v>
          </cell>
          <cell r="AD2566" t="str">
            <v>G040</v>
          </cell>
        </row>
        <row r="2567">
          <cell r="AC2567" t="str">
            <v>GHIRARDELLI</v>
          </cell>
          <cell r="AD2567" t="str">
            <v>G041</v>
          </cell>
        </row>
        <row r="2568">
          <cell r="AC2568" t="str">
            <v>GLUCERNA</v>
          </cell>
          <cell r="AD2568" t="str">
            <v>G042</v>
          </cell>
        </row>
        <row r="2569">
          <cell r="AC2569" t="str">
            <v>GOLDEN</v>
          </cell>
          <cell r="AD2569" t="str">
            <v>G043</v>
          </cell>
        </row>
        <row r="2570">
          <cell r="AC2570" t="str">
            <v>GOOD KARMA</v>
          </cell>
          <cell r="AD2570" t="str">
            <v>G044</v>
          </cell>
        </row>
        <row r="2571">
          <cell r="AC2571" t="str">
            <v>GOT MILK</v>
          </cell>
          <cell r="AD2571" t="str">
            <v>G045</v>
          </cell>
        </row>
        <row r="2572">
          <cell r="AC2572" t="str">
            <v>G SOPRANO</v>
          </cell>
          <cell r="AD2572" t="str">
            <v>G046</v>
          </cell>
        </row>
        <row r="2573">
          <cell r="AC2573" t="str">
            <v>GUANABIOL</v>
          </cell>
          <cell r="AD2573" t="str">
            <v>G047</v>
          </cell>
        </row>
        <row r="2574">
          <cell r="AC2574" t="str">
            <v>GUAYAKI</v>
          </cell>
          <cell r="AD2574" t="str">
            <v>G048</v>
          </cell>
        </row>
        <row r="2575">
          <cell r="AC2575" t="str">
            <v>GRILL MASTER</v>
          </cell>
          <cell r="AD2575" t="str">
            <v>G049</v>
          </cell>
        </row>
        <row r="2576">
          <cell r="AC2576" t="str">
            <v>GARCIMA</v>
          </cell>
          <cell r="AD2576" t="str">
            <v>G050</v>
          </cell>
        </row>
        <row r="2577">
          <cell r="AC2577" t="str">
            <v>GAZOLA</v>
          </cell>
          <cell r="AD2577" t="str">
            <v>G051</v>
          </cell>
        </row>
        <row r="2578">
          <cell r="AC2578" t="str">
            <v>GENSINI</v>
          </cell>
          <cell r="AD2578" t="str">
            <v>G052</v>
          </cell>
        </row>
        <row r="2579">
          <cell r="AC2579" t="str">
            <v>GIBSON</v>
          </cell>
          <cell r="AD2579" t="str">
            <v>G053</v>
          </cell>
        </row>
        <row r="2580">
          <cell r="AC2580" t="str">
            <v>GIFTSHOP</v>
          </cell>
          <cell r="AD2580" t="str">
            <v>G054</v>
          </cell>
        </row>
        <row r="2581">
          <cell r="AC2581" t="str">
            <v>GLASS-LOCK</v>
          </cell>
          <cell r="AD2581" t="str">
            <v>G055</v>
          </cell>
        </row>
        <row r="2582">
          <cell r="AC2582" t="str">
            <v>GLASSWARE</v>
          </cell>
          <cell r="AD2582" t="str">
            <v>G056</v>
          </cell>
        </row>
        <row r="2583">
          <cell r="AC2583" t="str">
            <v>GS</v>
          </cell>
          <cell r="AD2583" t="str">
            <v>G057</v>
          </cell>
        </row>
        <row r="2584">
          <cell r="AC2584" t="str">
            <v>GATO</v>
          </cell>
          <cell r="AD2584" t="str">
            <v>G058</v>
          </cell>
        </row>
        <row r="2585">
          <cell r="AC2585" t="str">
            <v>GAVIOLI</v>
          </cell>
          <cell r="AD2585" t="str">
            <v>G059</v>
          </cell>
        </row>
        <row r="2586">
          <cell r="AC2586" t="str">
            <v>GAZELA</v>
          </cell>
          <cell r="AD2586" t="str">
            <v>G060</v>
          </cell>
        </row>
        <row r="2587">
          <cell r="AC2587" t="str">
            <v>GEKKEIKAN</v>
          </cell>
          <cell r="AD2587" t="str">
            <v>G061</v>
          </cell>
        </row>
        <row r="2588">
          <cell r="AC2588" t="str">
            <v>GEORGE DUBOEUF</v>
          </cell>
          <cell r="AD2588" t="str">
            <v>G062</v>
          </cell>
        </row>
        <row r="2589">
          <cell r="AC2589" t="str">
            <v>GHMUMM</v>
          </cell>
          <cell r="AD2589" t="str">
            <v>G063</v>
          </cell>
        </row>
        <row r="2590">
          <cell r="AC2590" t="str">
            <v>GITANO 18</v>
          </cell>
          <cell r="AD2590" t="str">
            <v>G064</v>
          </cell>
        </row>
        <row r="2591">
          <cell r="AC2591" t="str">
            <v>GITANO</v>
          </cell>
          <cell r="AD2591" t="str">
            <v>G065</v>
          </cell>
        </row>
        <row r="2592">
          <cell r="AC2592" t="str">
            <v>GLEN ELGIN</v>
          </cell>
          <cell r="AD2592" t="str">
            <v>G066</v>
          </cell>
        </row>
        <row r="2593">
          <cell r="AC2593" t="str">
            <v>GLEN ELLEN</v>
          </cell>
          <cell r="AD2593" t="str">
            <v>G067</v>
          </cell>
        </row>
        <row r="2594">
          <cell r="AC2594" t="str">
            <v>GLENFIDDICH</v>
          </cell>
          <cell r="AD2594" t="str">
            <v>G068</v>
          </cell>
        </row>
        <row r="2595">
          <cell r="AC2595" t="str">
            <v>GLORIOSO</v>
          </cell>
          <cell r="AD2595" t="str">
            <v>G069</v>
          </cell>
        </row>
        <row r="2596">
          <cell r="AC2596" t="str">
            <v>GORDONS</v>
          </cell>
          <cell r="AD2596" t="str">
            <v>G070</v>
          </cell>
        </row>
        <row r="2597">
          <cell r="AC2597" t="str">
            <v>GRAN DUQUE DE ALBA</v>
          </cell>
          <cell r="AD2597" t="str">
            <v>G071</v>
          </cell>
        </row>
        <row r="2598">
          <cell r="AC2598" t="str">
            <v>GRAN LOMO</v>
          </cell>
          <cell r="AD2598" t="str">
            <v>G072</v>
          </cell>
        </row>
        <row r="2599">
          <cell r="AC2599" t="str">
            <v>GRAND MARNIER</v>
          </cell>
          <cell r="AD2599" t="str">
            <v>G073</v>
          </cell>
        </row>
        <row r="2600">
          <cell r="AC2600" t="str">
            <v>GRANPECHER</v>
          </cell>
          <cell r="AD2600" t="str">
            <v>G074</v>
          </cell>
        </row>
        <row r="2601">
          <cell r="AC2601" t="str">
            <v>GRANPOMIER</v>
          </cell>
          <cell r="AD2601" t="str">
            <v>G075</v>
          </cell>
        </row>
        <row r="2602">
          <cell r="AC2602" t="str">
            <v>GRANTS</v>
          </cell>
          <cell r="AD2602" t="str">
            <v>G076</v>
          </cell>
        </row>
        <row r="2603">
          <cell r="AC2603" t="str">
            <v>GREIP</v>
          </cell>
          <cell r="AD2603" t="str">
            <v>G077</v>
          </cell>
        </row>
        <row r="2604">
          <cell r="AC2604" t="str">
            <v>GREY GOOSE</v>
          </cell>
          <cell r="AD2604" t="str">
            <v>G078</v>
          </cell>
        </row>
        <row r="2605">
          <cell r="AC2605" t="str">
            <v>GUAVABERRY</v>
          </cell>
          <cell r="AD2605" t="str">
            <v>G079</v>
          </cell>
        </row>
        <row r="2606">
          <cell r="AC2606" t="str">
            <v>GUINNESS</v>
          </cell>
          <cell r="AD2606" t="str">
            <v>G080</v>
          </cell>
        </row>
        <row r="2607">
          <cell r="AC2607" t="str">
            <v>GIOR</v>
          </cell>
          <cell r="AD2607" t="str">
            <v>G081</v>
          </cell>
        </row>
        <row r="2608">
          <cell r="AC2608" t="str">
            <v>GRAN AMOR</v>
          </cell>
          <cell r="AD2608" t="str">
            <v>G082</v>
          </cell>
        </row>
        <row r="2609">
          <cell r="AC2609" t="str">
            <v>GROOMERS</v>
          </cell>
          <cell r="AD2609" t="str">
            <v>G083</v>
          </cell>
        </row>
        <row r="2610">
          <cell r="AC2610" t="str">
            <v>GALIANO</v>
          </cell>
          <cell r="AD2610" t="str">
            <v>G084</v>
          </cell>
        </row>
        <row r="2611">
          <cell r="AC2611" t="str">
            <v>GOLD PEAK</v>
          </cell>
          <cell r="AD2611" t="str">
            <v>G085</v>
          </cell>
        </row>
        <row r="2612">
          <cell r="AC2612" t="str">
            <v>GOOD 2 GROW</v>
          </cell>
          <cell r="AD2612" t="str">
            <v>G086</v>
          </cell>
        </row>
        <row r="2613">
          <cell r="AC2613" t="str">
            <v>GRANINI</v>
          </cell>
          <cell r="AD2613" t="str">
            <v>G087</v>
          </cell>
        </row>
        <row r="2614">
          <cell r="AC2614" t="str">
            <v>GERBER</v>
          </cell>
          <cell r="AD2614" t="str">
            <v>G088</v>
          </cell>
        </row>
        <row r="2615">
          <cell r="AC2615" t="str">
            <v>GLADIATOR</v>
          </cell>
          <cell r="AD2615" t="str">
            <v>G089</v>
          </cell>
        </row>
        <row r="2616">
          <cell r="AC2616" t="str">
            <v>GLASS MATES</v>
          </cell>
          <cell r="AD2616" t="str">
            <v>G090</v>
          </cell>
        </row>
        <row r="2617">
          <cell r="AC2617" t="str">
            <v>GLASS PLUS</v>
          </cell>
          <cell r="AD2617" t="str">
            <v>G091</v>
          </cell>
        </row>
        <row r="2618">
          <cell r="AC2618" t="str">
            <v>GREEN LEAF</v>
          </cell>
          <cell r="AD2618" t="str">
            <v>G092</v>
          </cell>
        </row>
        <row r="2619">
          <cell r="AC2619" t="str">
            <v>GQ</v>
          </cell>
          <cell r="AD2619" t="str">
            <v>G093</v>
          </cell>
        </row>
        <row r="2620">
          <cell r="AC2620" t="str">
            <v>GOLD JEANS</v>
          </cell>
          <cell r="AD2620" t="str">
            <v>G094</v>
          </cell>
        </row>
        <row r="2621">
          <cell r="AC2621" t="str">
            <v>GILMAR</v>
          </cell>
          <cell r="AD2621" t="str">
            <v>G095</v>
          </cell>
        </row>
        <row r="2622">
          <cell r="AC2622" t="str">
            <v>GOURMAR</v>
          </cell>
          <cell r="AD2622" t="str">
            <v>G096</v>
          </cell>
        </row>
        <row r="2623">
          <cell r="AC2623" t="str">
            <v>GARDEN OF EATIN</v>
          </cell>
          <cell r="AD2623" t="str">
            <v>G097</v>
          </cell>
        </row>
        <row r="2624">
          <cell r="AC2624" t="str">
            <v>GEHL</v>
          </cell>
          <cell r="AD2624" t="str">
            <v>G098</v>
          </cell>
        </row>
        <row r="2625">
          <cell r="AC2625" t="str">
            <v>GERALDINES</v>
          </cell>
          <cell r="AD2625" t="str">
            <v>G099</v>
          </cell>
        </row>
        <row r="2626">
          <cell r="AC2626" t="str">
            <v>GUNDELSHEIM</v>
          </cell>
          <cell r="AD2626" t="str">
            <v>G100</v>
          </cell>
        </row>
        <row r="2627">
          <cell r="AC2627" t="str">
            <v>GARFIELD</v>
          </cell>
          <cell r="AD2627" t="str">
            <v>G101</v>
          </cell>
        </row>
        <row r="2628">
          <cell r="AC2628" t="str">
            <v>GAIN PLUS</v>
          </cell>
          <cell r="AD2628" t="str">
            <v>G102</v>
          </cell>
        </row>
        <row r="2629">
          <cell r="AC2629" t="str">
            <v>G TONELLI</v>
          </cell>
          <cell r="AD2629" t="str">
            <v>G103</v>
          </cell>
        </row>
        <row r="2630">
          <cell r="AC2630" t="str">
            <v>GALLY</v>
          </cell>
          <cell r="AD2630" t="str">
            <v>G104</v>
          </cell>
        </row>
        <row r="2631">
          <cell r="AC2631" t="str">
            <v>GARDENIA</v>
          </cell>
          <cell r="AD2631" t="str">
            <v>G105</v>
          </cell>
        </row>
        <row r="2632">
          <cell r="AC2632" t="str">
            <v>GAVIN</v>
          </cell>
          <cell r="AD2632" t="str">
            <v>G106</v>
          </cell>
        </row>
        <row r="2633">
          <cell r="AC2633" t="str">
            <v>GENUINE TOMY</v>
          </cell>
          <cell r="AD2633" t="str">
            <v>G107</v>
          </cell>
        </row>
        <row r="2634">
          <cell r="AC2634" t="str">
            <v>GINGA</v>
          </cell>
          <cell r="AD2634" t="str">
            <v>G108</v>
          </cell>
        </row>
        <row r="2635">
          <cell r="AC2635" t="str">
            <v>GINO POMPEII</v>
          </cell>
          <cell r="AD2635" t="str">
            <v>G109</v>
          </cell>
        </row>
        <row r="2636">
          <cell r="AC2636" t="str">
            <v>GLAMUROSA</v>
          </cell>
          <cell r="AD2636" t="str">
            <v>G110</v>
          </cell>
        </row>
        <row r="2637">
          <cell r="AC2637" t="str">
            <v>GLISTER</v>
          </cell>
          <cell r="AD2637" t="str">
            <v>G111</v>
          </cell>
        </row>
        <row r="2638">
          <cell r="AC2638" t="str">
            <v>GLORIE</v>
          </cell>
          <cell r="AD2638" t="str">
            <v>G112</v>
          </cell>
        </row>
        <row r="2639">
          <cell r="AC2639" t="str">
            <v>GLYTZ</v>
          </cell>
          <cell r="AD2639" t="str">
            <v>G113</v>
          </cell>
        </row>
        <row r="2640">
          <cell r="AC2640" t="str">
            <v>GO-GO</v>
          </cell>
          <cell r="AD2640" t="str">
            <v>G114</v>
          </cell>
        </row>
        <row r="2641">
          <cell r="AC2641" t="str">
            <v>GOTAS</v>
          </cell>
          <cell r="AD2641" t="str">
            <v>G115</v>
          </cell>
        </row>
        <row r="2642">
          <cell r="AC2642" t="str">
            <v>GOTCHA</v>
          </cell>
          <cell r="AD2642" t="str">
            <v>G116</v>
          </cell>
        </row>
        <row r="2643">
          <cell r="AC2643" t="str">
            <v>GRENDHA</v>
          </cell>
          <cell r="AD2643" t="str">
            <v>G117</v>
          </cell>
        </row>
        <row r="2644">
          <cell r="AC2644" t="str">
            <v>GROVIE</v>
          </cell>
          <cell r="AD2644" t="str">
            <v>G118</v>
          </cell>
        </row>
        <row r="2645">
          <cell r="AC2645" t="str">
            <v>GUK</v>
          </cell>
          <cell r="AD2645" t="str">
            <v>G119</v>
          </cell>
        </row>
        <row r="2646">
          <cell r="AC2646" t="str">
            <v>GULLY</v>
          </cell>
          <cell r="AD2646" t="str">
            <v>G120</v>
          </cell>
        </row>
        <row r="2647">
          <cell r="AC2647" t="str">
            <v>GENERAL ELECTRIC</v>
          </cell>
          <cell r="AD2647" t="str">
            <v>G121</v>
          </cell>
        </row>
        <row r="2648">
          <cell r="AC2648" t="str">
            <v>GFORCE</v>
          </cell>
          <cell r="AD2648" t="str">
            <v>G122</v>
          </cell>
        </row>
        <row r="2649">
          <cell r="AC2649" t="str">
            <v>GLOBE</v>
          </cell>
          <cell r="AD2649" t="str">
            <v>G123</v>
          </cell>
        </row>
        <row r="2650">
          <cell r="AC2650" t="str">
            <v>GOLDOOR</v>
          </cell>
          <cell r="AD2650" t="str">
            <v>G124</v>
          </cell>
        </row>
        <row r="2651">
          <cell r="AC2651" t="str">
            <v>GOLDSTAR</v>
          </cell>
          <cell r="AD2651" t="str">
            <v>G125</v>
          </cell>
        </row>
        <row r="2652">
          <cell r="AC2652" t="str">
            <v>GOOP</v>
          </cell>
          <cell r="AD2652" t="str">
            <v>G126</v>
          </cell>
        </row>
        <row r="2653">
          <cell r="AC2653" t="str">
            <v>GP</v>
          </cell>
          <cell r="AD2653" t="str">
            <v>G127</v>
          </cell>
        </row>
        <row r="2654">
          <cell r="AC2654" t="str">
            <v>GRIF-LATINA</v>
          </cell>
          <cell r="AD2654" t="str">
            <v>G128</v>
          </cell>
        </row>
        <row r="2655">
          <cell r="AC2655" t="str">
            <v>GRINCO</v>
          </cell>
          <cell r="AD2655" t="str">
            <v>G129</v>
          </cell>
        </row>
        <row r="2656">
          <cell r="AC2656" t="str">
            <v>GARDEN HOSE</v>
          </cell>
          <cell r="AD2656" t="str">
            <v>G130</v>
          </cell>
        </row>
        <row r="2657">
          <cell r="AC2657" t="str">
            <v>GREENSWORD</v>
          </cell>
          <cell r="AD2657" t="str">
            <v>G131</v>
          </cell>
        </row>
        <row r="2658">
          <cell r="AC2658" t="str">
            <v>GUM</v>
          </cell>
          <cell r="AD2658" t="str">
            <v>G132</v>
          </cell>
        </row>
        <row r="2659">
          <cell r="AC2659" t="str">
            <v>GILLETTE</v>
          </cell>
          <cell r="AD2659" t="str">
            <v>G133</v>
          </cell>
        </row>
        <row r="2660">
          <cell r="AC2660" t="str">
            <v>GOLD FISH</v>
          </cell>
          <cell r="AD2660" t="str">
            <v>G134</v>
          </cell>
        </row>
        <row r="2661">
          <cell r="AC2661" t="str">
            <v>GOLD PREMIUM</v>
          </cell>
          <cell r="AD2661" t="str">
            <v>G135</v>
          </cell>
        </row>
        <row r="2662">
          <cell r="AC2662" t="str">
            <v>GOOD YEAR</v>
          </cell>
          <cell r="AD2662" t="str">
            <v>G136</v>
          </cell>
        </row>
        <row r="2663">
          <cell r="AC2663" t="str">
            <v>GRAND PRIX</v>
          </cell>
          <cell r="AD2663" t="str">
            <v>G137</v>
          </cell>
        </row>
        <row r="2664">
          <cell r="AC2664" t="str">
            <v>GUMOUT</v>
          </cell>
          <cell r="AD2664" t="str">
            <v>G138</v>
          </cell>
        </row>
        <row r="2665">
          <cell r="AC2665" t="str">
            <v>GLOBAL</v>
          </cell>
          <cell r="AD2665" t="str">
            <v>G139</v>
          </cell>
        </row>
        <row r="2666">
          <cell r="AC2666" t="str">
            <v>GOODY</v>
          </cell>
          <cell r="AD2666" t="str">
            <v>G140</v>
          </cell>
        </row>
        <row r="2667">
          <cell r="AC2667" t="str">
            <v>G POMPEII</v>
          </cell>
          <cell r="AD2667" t="str">
            <v>G141</v>
          </cell>
        </row>
        <row r="2668">
          <cell r="AC2668" t="str">
            <v>GALI SPORT</v>
          </cell>
          <cell r="AD2668" t="str">
            <v>G142</v>
          </cell>
        </row>
        <row r="2669">
          <cell r="AC2669" t="str">
            <v>GARDEN POT</v>
          </cell>
          <cell r="AD2669" t="str">
            <v>G143</v>
          </cell>
        </row>
        <row r="2670">
          <cell r="AC2670" t="str">
            <v>GIFT SHOP</v>
          </cell>
          <cell r="AD2670" t="str">
            <v>G144</v>
          </cell>
        </row>
        <row r="2671">
          <cell r="AC2671" t="str">
            <v>GLO</v>
          </cell>
          <cell r="AD2671" t="str">
            <v>G145</v>
          </cell>
        </row>
        <row r="2672">
          <cell r="AC2672" t="str">
            <v>GOGO</v>
          </cell>
          <cell r="AD2672" t="str">
            <v>G146</v>
          </cell>
        </row>
        <row r="2673">
          <cell r="AC2673" t="str">
            <v>GREG NORMAN</v>
          </cell>
          <cell r="AD2673" t="str">
            <v>G147</v>
          </cell>
        </row>
        <row r="2674">
          <cell r="AC2674" t="str">
            <v>GUESS</v>
          </cell>
          <cell r="AD2674" t="str">
            <v>G148</v>
          </cell>
        </row>
        <row r="2675">
          <cell r="AC2675" t="str">
            <v>GOTITAS DE OROL</v>
          </cell>
          <cell r="AD2675" t="str">
            <v>G149</v>
          </cell>
        </row>
        <row r="2676">
          <cell r="AC2676" t="str">
            <v>GREIT OLL</v>
          </cell>
          <cell r="AD2676" t="str">
            <v>G150</v>
          </cell>
        </row>
        <row r="2677">
          <cell r="AC2677" t="str">
            <v>GARNIER</v>
          </cell>
          <cell r="AD2677" t="str">
            <v>G151</v>
          </cell>
        </row>
        <row r="2678">
          <cell r="AC2678" t="str">
            <v>GOICOECHEA</v>
          </cell>
          <cell r="AD2678" t="str">
            <v>G152</v>
          </cell>
        </row>
        <row r="2679">
          <cell r="AC2679" t="str">
            <v>GOTAS DE ORO</v>
          </cell>
          <cell r="AD2679" t="str">
            <v>G153</v>
          </cell>
        </row>
        <row r="2680">
          <cell r="AC2680" t="str">
            <v>GOTITAS DE ORO</v>
          </cell>
          <cell r="AD2680" t="str">
            <v>G154</v>
          </cell>
        </row>
        <row r="2681">
          <cell r="AC2681" t="str">
            <v>GLAM</v>
          </cell>
          <cell r="AD2681" t="str">
            <v>G155</v>
          </cell>
        </row>
        <row r="2682">
          <cell r="AC2682" t="str">
            <v>GAR</v>
          </cell>
          <cell r="AD2682" t="str">
            <v>G156</v>
          </cell>
        </row>
        <row r="2683">
          <cell r="AC2683" t="str">
            <v>GCOMEN</v>
          </cell>
          <cell r="AD2683" t="str">
            <v>G157</v>
          </cell>
        </row>
        <row r="2684">
          <cell r="AC2684" t="str">
            <v>GEN</v>
          </cell>
          <cell r="AD2684" t="str">
            <v>G158</v>
          </cell>
        </row>
        <row r="2685">
          <cell r="AC2685" t="str">
            <v>GOODNITES</v>
          </cell>
          <cell r="AD2685" t="str">
            <v>G159</v>
          </cell>
        </row>
        <row r="2686">
          <cell r="AC2686" t="str">
            <v>G COMENT</v>
          </cell>
          <cell r="AD2686" t="str">
            <v>G160</v>
          </cell>
        </row>
        <row r="2687">
          <cell r="AC2687" t="str">
            <v>GENIUS</v>
          </cell>
          <cell r="AD2687" t="str">
            <v>G161</v>
          </cell>
        </row>
        <row r="2688">
          <cell r="AC2688" t="str">
            <v>GOGO TECH</v>
          </cell>
          <cell r="AD2688" t="str">
            <v>G162</v>
          </cell>
        </row>
        <row r="2689">
          <cell r="AC2689" t="str">
            <v>GO VEGGIE</v>
          </cell>
          <cell r="AD2689" t="str">
            <v>G163</v>
          </cell>
        </row>
        <row r="2690">
          <cell r="AC2690" t="str">
            <v>GORENA</v>
          </cell>
          <cell r="AD2690" t="str">
            <v>G164</v>
          </cell>
        </row>
        <row r="2691">
          <cell r="AC2691" t="str">
            <v>GORTONS</v>
          </cell>
          <cell r="AD2691" t="str">
            <v>G165</v>
          </cell>
        </row>
        <row r="2692">
          <cell r="AC2692" t="str">
            <v>GALBANI</v>
          </cell>
          <cell r="AD2692" t="str">
            <v>G166</v>
          </cell>
        </row>
        <row r="2693">
          <cell r="AC2693" t="str">
            <v>GARCIA BAQUERO</v>
          </cell>
          <cell r="AD2693" t="str">
            <v>G167</v>
          </cell>
        </row>
        <row r="2694">
          <cell r="AC2694" t="str">
            <v>GEO</v>
          </cell>
          <cell r="AD2694" t="str">
            <v>G168</v>
          </cell>
        </row>
        <row r="2695">
          <cell r="AC2695" t="str">
            <v>GIOVANNI RANA</v>
          </cell>
          <cell r="AD2695" t="str">
            <v>G169</v>
          </cell>
        </row>
        <row r="2696">
          <cell r="AC2696" t="str">
            <v>GRAN BIRAGHI</v>
          </cell>
          <cell r="AD2696" t="str">
            <v>G170</v>
          </cell>
        </row>
        <row r="2697">
          <cell r="AC2697" t="str">
            <v>GRANADINO</v>
          </cell>
          <cell r="AD2697" t="str">
            <v>G171</v>
          </cell>
        </row>
        <row r="2698">
          <cell r="AC2698" t="str">
            <v>GRANBAVARESE</v>
          </cell>
          <cell r="AD2698" t="str">
            <v>G172</v>
          </cell>
        </row>
        <row r="2699">
          <cell r="AC2699" t="str">
            <v>GRANJA RUIZ</v>
          </cell>
          <cell r="AD2699" t="str">
            <v>G173</v>
          </cell>
        </row>
        <row r="2700">
          <cell r="AC2700" t="str">
            <v>GRUYERE</v>
          </cell>
          <cell r="AD2700" t="str">
            <v>G174</v>
          </cell>
        </row>
        <row r="2701">
          <cell r="AC2701" t="str">
            <v>GWALTNEY</v>
          </cell>
          <cell r="AD2701" t="str">
            <v>G175</v>
          </cell>
        </row>
        <row r="2702">
          <cell r="AC2702" t="str">
            <v>GABRIELLA</v>
          </cell>
          <cell r="AD2702" t="str">
            <v>G176</v>
          </cell>
        </row>
        <row r="2703">
          <cell r="AC2703" t="str">
            <v>GIOVI</v>
          </cell>
          <cell r="AD2703" t="str">
            <v>G177</v>
          </cell>
        </row>
        <row r="2704">
          <cell r="AC2704" t="str">
            <v>GUCCI</v>
          </cell>
          <cell r="AD2704" t="str">
            <v>G178</v>
          </cell>
        </row>
        <row r="2705">
          <cell r="AC2705" t="str">
            <v>GAMESTAR</v>
          </cell>
          <cell r="AD2705" t="str">
            <v>G179</v>
          </cell>
        </row>
        <row r="2706">
          <cell r="AC2706" t="str">
            <v>GAMESTATION</v>
          </cell>
          <cell r="AD2706" t="str">
            <v>G180</v>
          </cell>
        </row>
        <row r="2707">
          <cell r="AC2707" t="str">
            <v>GAMESA</v>
          </cell>
          <cell r="AD2707" t="str">
            <v>G181</v>
          </cell>
        </row>
        <row r="2708">
          <cell r="AC2708" t="str">
            <v>GAROTO</v>
          </cell>
          <cell r="AD2708" t="str">
            <v>G182</v>
          </cell>
        </row>
        <row r="2709">
          <cell r="AC2709" t="str">
            <v>GAVOTTES</v>
          </cell>
          <cell r="AD2709" t="str">
            <v>G183</v>
          </cell>
        </row>
        <row r="2710">
          <cell r="AC2710" t="str">
            <v>GEL HADA</v>
          </cell>
          <cell r="AD2710" t="str">
            <v>G184</v>
          </cell>
        </row>
        <row r="2711">
          <cell r="AC2711" t="str">
            <v>GLIBERT</v>
          </cell>
          <cell r="AD2711" t="str">
            <v>G185</v>
          </cell>
        </row>
        <row r="2712">
          <cell r="AC2712" t="str">
            <v>GLUTEN FREE PRAIRIE</v>
          </cell>
          <cell r="AD2712" t="str">
            <v>G186</v>
          </cell>
        </row>
        <row r="2713">
          <cell r="AC2713" t="str">
            <v>GODIVA</v>
          </cell>
          <cell r="AD2713" t="str">
            <v>G187</v>
          </cell>
        </row>
        <row r="2714">
          <cell r="AC2714" t="str">
            <v>GOLD MEDAL</v>
          </cell>
          <cell r="AD2714" t="str">
            <v>G188</v>
          </cell>
        </row>
        <row r="2715">
          <cell r="AC2715" t="str">
            <v>GINKGO</v>
          </cell>
          <cell r="AD2715" t="str">
            <v>G189</v>
          </cell>
        </row>
        <row r="2716">
          <cell r="AC2716" t="str">
            <v>GRAND</v>
          </cell>
          <cell r="AD2716" t="str">
            <v>G190</v>
          </cell>
        </row>
        <row r="2717">
          <cell r="AC2717" t="str">
            <v>GRANO DE ORO</v>
          </cell>
          <cell r="AD2717" t="str">
            <v>G191</v>
          </cell>
        </row>
        <row r="2718">
          <cell r="AC2718" t="str">
            <v>GRATIFY</v>
          </cell>
          <cell r="AD2718" t="str">
            <v>G192</v>
          </cell>
        </row>
        <row r="2719">
          <cell r="AC2719" t="str">
            <v>GREEN &amp; BLACKS</v>
          </cell>
          <cell r="AD2719" t="str">
            <v>G193</v>
          </cell>
        </row>
        <row r="2720">
          <cell r="AC2720" t="str">
            <v>GUARINA</v>
          </cell>
          <cell r="AD2720" t="str">
            <v>G194</v>
          </cell>
        </row>
        <row r="2721">
          <cell r="AC2721" t="str">
            <v>GARCIA DE LA CRUZ</v>
          </cell>
          <cell r="AD2721" t="str">
            <v>G195</v>
          </cell>
        </row>
        <row r="2722">
          <cell r="AC2722" t="str">
            <v>GRANMARK</v>
          </cell>
          <cell r="AD2722" t="str">
            <v>G196</v>
          </cell>
        </row>
        <row r="2723">
          <cell r="AC2723" t="str">
            <v>G-5</v>
          </cell>
          <cell r="AD2723" t="str">
            <v>G197</v>
          </cell>
        </row>
        <row r="2724">
          <cell r="AC2724" t="str">
            <v>GIVENCHY</v>
          </cell>
          <cell r="AD2724" t="str">
            <v>G198</v>
          </cell>
        </row>
        <row r="2725">
          <cell r="AC2725" t="str">
            <v>GO FIT</v>
          </cell>
          <cell r="AD2725" t="str">
            <v>G199</v>
          </cell>
        </row>
        <row r="2726">
          <cell r="AC2726" t="str">
            <v>GOLDS GYM</v>
          </cell>
          <cell r="AD2726" t="str">
            <v>G200</v>
          </cell>
        </row>
        <row r="2727">
          <cell r="AC2727" t="str">
            <v>GRACE</v>
          </cell>
          <cell r="AD2727" t="str">
            <v>G201</v>
          </cell>
        </row>
        <row r="2728">
          <cell r="AC2728" t="str">
            <v>GREENJOYS</v>
          </cell>
          <cell r="AD2728" t="str">
            <v>G202</v>
          </cell>
        </row>
        <row r="2729">
          <cell r="AC2729" t="str">
            <v>GYMO</v>
          </cell>
          <cell r="AD2729" t="str">
            <v>G203</v>
          </cell>
        </row>
        <row r="2730">
          <cell r="AC2730" t="str">
            <v>GRI-GRI</v>
          </cell>
          <cell r="AD2730" t="str">
            <v>G204</v>
          </cell>
        </row>
        <row r="2731">
          <cell r="AC2731" t="str">
            <v>GUANANI</v>
          </cell>
          <cell r="AD2731" t="str">
            <v>G205</v>
          </cell>
        </row>
        <row r="2732">
          <cell r="AC2732" t="str">
            <v>GUARAGUANO</v>
          </cell>
          <cell r="AD2732" t="str">
            <v>G206</v>
          </cell>
        </row>
        <row r="2733">
          <cell r="AC2733" t="str">
            <v>G VINCI</v>
          </cell>
          <cell r="AD2733" t="str">
            <v>G207</v>
          </cell>
        </row>
        <row r="2734">
          <cell r="AC2734" t="str">
            <v>GIANCARLO</v>
          </cell>
          <cell r="AD2734" t="str">
            <v>G208</v>
          </cell>
        </row>
        <row r="2735">
          <cell r="AC2735" t="str">
            <v>GIORDANO</v>
          </cell>
          <cell r="AD2735" t="str">
            <v>G209</v>
          </cell>
        </row>
        <row r="2736">
          <cell r="AC2736" t="str">
            <v>GIOVALINO</v>
          </cell>
          <cell r="AD2736" t="str">
            <v>G210</v>
          </cell>
        </row>
        <row r="2737">
          <cell r="AC2737" t="str">
            <v>GOLDS</v>
          </cell>
          <cell r="AD2737" t="str">
            <v>G211</v>
          </cell>
        </row>
        <row r="2738">
          <cell r="AC2738" t="str">
            <v>GUY LAROCHE</v>
          </cell>
          <cell r="AD2738" t="str">
            <v>G212</v>
          </cell>
        </row>
        <row r="2739">
          <cell r="AC2739" t="str">
            <v>GEISHA</v>
          </cell>
          <cell r="AD2739" t="str">
            <v>G213</v>
          </cell>
        </row>
        <row r="2740">
          <cell r="AC2740" t="str">
            <v>GANIER NUTRISSE</v>
          </cell>
          <cell r="AD2740" t="str">
            <v>G214</v>
          </cell>
        </row>
        <row r="2741">
          <cell r="AC2741" t="str">
            <v>GREY</v>
          </cell>
          <cell r="AD2741" t="str">
            <v>G215</v>
          </cell>
        </row>
        <row r="2742">
          <cell r="AC2742" t="str">
            <v>GRABER</v>
          </cell>
          <cell r="AD2742" t="str">
            <v>G216</v>
          </cell>
        </row>
        <row r="2743">
          <cell r="AC2743" t="str">
            <v>GENTE ENTUSIASTA</v>
          </cell>
          <cell r="AD2743" t="str">
            <v>G217</v>
          </cell>
        </row>
        <row r="2744">
          <cell r="AC2744" t="str">
            <v>GABRIELLE</v>
          </cell>
          <cell r="AD2744" t="str">
            <v>G218</v>
          </cell>
        </row>
        <row r="2745">
          <cell r="AC2745" t="str">
            <v>GARDEN NATURE</v>
          </cell>
          <cell r="AD2745" t="str">
            <v>G219</v>
          </cell>
        </row>
        <row r="2746">
          <cell r="AC2746" t="str">
            <v>GK</v>
          </cell>
          <cell r="AD2746" t="str">
            <v>G220</v>
          </cell>
        </row>
        <row r="2747">
          <cell r="AC2747" t="str">
            <v>GINSENG</v>
          </cell>
          <cell r="AD2747" t="str">
            <v>G221</v>
          </cell>
        </row>
        <row r="2748">
          <cell r="AC2748" t="str">
            <v>GLICOLIC</v>
          </cell>
          <cell r="AD2748" t="str">
            <v>G222</v>
          </cell>
        </row>
        <row r="2749">
          <cell r="AC2749" t="str">
            <v>GOICOTABS</v>
          </cell>
          <cell r="AD2749" t="str">
            <v>G223</v>
          </cell>
        </row>
        <row r="2750">
          <cell r="AC2750" t="str">
            <v>GRAVOL</v>
          </cell>
          <cell r="AD2750" t="str">
            <v>G224</v>
          </cell>
        </row>
        <row r="2751">
          <cell r="AC2751" t="str">
            <v>GUMIVIT</v>
          </cell>
          <cell r="AD2751" t="str">
            <v>G225</v>
          </cell>
        </row>
        <row r="2752">
          <cell r="AC2752" t="str">
            <v>GQ RAW DENIM</v>
          </cell>
          <cell r="AD2752" t="str">
            <v>G226</v>
          </cell>
        </row>
        <row r="2753">
          <cell r="AC2753" t="str">
            <v>GLITTER</v>
          </cell>
          <cell r="AD2753" t="str">
            <v>G227</v>
          </cell>
        </row>
        <row r="2754">
          <cell r="AC2754" t="str">
            <v>GIN</v>
          </cell>
          <cell r="AD2754" t="str">
            <v>G228</v>
          </cell>
        </row>
        <row r="2755">
          <cell r="AC2755" t="str">
            <v>GIOVANELLA</v>
          </cell>
          <cell r="AD2755" t="str">
            <v>G229</v>
          </cell>
        </row>
        <row r="2756">
          <cell r="AC2756" t="str">
            <v>GELMART</v>
          </cell>
          <cell r="AD2756" t="str">
            <v>G230</v>
          </cell>
        </row>
        <row r="2757">
          <cell r="AC2757" t="str">
            <v>GOUCH</v>
          </cell>
          <cell r="AD2757" t="str">
            <v>G231</v>
          </cell>
        </row>
        <row r="2758">
          <cell r="AC2758" t="str">
            <v>GENUINE</v>
          </cell>
          <cell r="AD2758" t="str">
            <v>G232</v>
          </cell>
        </row>
        <row r="2759">
          <cell r="AC2759" t="str">
            <v>GREASE OFF</v>
          </cell>
          <cell r="AD2759" t="str">
            <v>G233</v>
          </cell>
        </row>
        <row r="2760">
          <cell r="AC2760" t="str">
            <v>GLAVIN KLEIN</v>
          </cell>
          <cell r="AD2760" t="str">
            <v>G234</v>
          </cell>
        </row>
        <row r="2761">
          <cell r="AC2761" t="str">
            <v>GAME OF LIFE</v>
          </cell>
          <cell r="AD2761" t="str">
            <v>G235</v>
          </cell>
        </row>
        <row r="2762">
          <cell r="AC2762" t="str">
            <v>GETCO</v>
          </cell>
          <cell r="AD2762" t="str">
            <v>G236</v>
          </cell>
        </row>
        <row r="2763">
          <cell r="AC2763" t="str">
            <v>GI JOE</v>
          </cell>
          <cell r="AD2763" t="str">
            <v>G237</v>
          </cell>
        </row>
        <row r="2764">
          <cell r="AC2764" t="str">
            <v>GOFFA</v>
          </cell>
          <cell r="AD2764" t="str">
            <v>G238</v>
          </cell>
        </row>
        <row r="2765">
          <cell r="AC2765" t="str">
            <v>GROSSERY GANG</v>
          </cell>
          <cell r="AD2765" t="str">
            <v>G239</v>
          </cell>
        </row>
        <row r="2766">
          <cell r="AC2766" t="str">
            <v>GUESS WHO</v>
          </cell>
          <cell r="AD2766" t="str">
            <v>G240</v>
          </cell>
        </row>
        <row r="2767">
          <cell r="AC2767" t="str">
            <v>GB</v>
          </cell>
          <cell r="AD2767" t="str">
            <v>G241</v>
          </cell>
        </row>
        <row r="2768">
          <cell r="AC2768" t="str">
            <v>GOLDEN FOODS</v>
          </cell>
          <cell r="AD2768" t="str">
            <v>G242</v>
          </cell>
        </row>
        <row r="2769">
          <cell r="AC2769" t="str">
            <v>GO LIGHTLY</v>
          </cell>
          <cell r="AD2769" t="str">
            <v>G243</v>
          </cell>
        </row>
        <row r="2770">
          <cell r="AC2770" t="str">
            <v>GUIGUENA</v>
          </cell>
          <cell r="AD2770" t="str">
            <v>G244</v>
          </cell>
        </row>
        <row r="2771">
          <cell r="AC2771" t="str">
            <v>GUARDIA DEL LEON</v>
          </cell>
          <cell r="AD2771" t="str">
            <v>G245</v>
          </cell>
        </row>
        <row r="2772">
          <cell r="AC2772" t="str">
            <v>GO DIEGO</v>
          </cell>
          <cell r="AD2772" t="str">
            <v>G246</v>
          </cell>
        </row>
        <row r="2773">
          <cell r="AC2773" t="str">
            <v>GLAMOUR GIRLS</v>
          </cell>
          <cell r="AD2773" t="str">
            <v>G247</v>
          </cell>
        </row>
        <row r="2774">
          <cell r="AC2774" t="str">
            <v>GOURMET PLASTICS</v>
          </cell>
          <cell r="AD2774" t="str">
            <v>G248</v>
          </cell>
        </row>
        <row r="2775">
          <cell r="AC2775" t="str">
            <v>GORILLA</v>
          </cell>
          <cell r="AD2775" t="str">
            <v>G249</v>
          </cell>
        </row>
        <row r="2776">
          <cell r="AC2776" t="str">
            <v>GO BUNGY</v>
          </cell>
          <cell r="AD2776" t="str">
            <v>G250</v>
          </cell>
        </row>
        <row r="2777">
          <cell r="AC2777" t="str">
            <v>GOOSE HONKERS</v>
          </cell>
          <cell r="AD2777" t="str">
            <v>G251</v>
          </cell>
        </row>
        <row r="2778">
          <cell r="AC2778" t="str">
            <v>GIAMECO</v>
          </cell>
          <cell r="AD2778" t="str">
            <v>G252</v>
          </cell>
        </row>
        <row r="2779">
          <cell r="AC2779" t="str">
            <v>GARDINI</v>
          </cell>
          <cell r="AD2779" t="str">
            <v>G253</v>
          </cell>
        </row>
        <row r="2780">
          <cell r="AC2780" t="str">
            <v>GRAND HOME</v>
          </cell>
          <cell r="AD2780" t="str">
            <v>G254</v>
          </cell>
        </row>
        <row r="2781">
          <cell r="AC2781" t="str">
            <v>GOR-7</v>
          </cell>
          <cell r="AD2781" t="str">
            <v>G255</v>
          </cell>
        </row>
        <row r="2782">
          <cell r="AC2782" t="str">
            <v>GF</v>
          </cell>
          <cell r="AD2782" t="str">
            <v>G256</v>
          </cell>
        </row>
        <row r="2783">
          <cell r="AC2783" t="str">
            <v>GUANDY</v>
          </cell>
          <cell r="AD2783" t="str">
            <v>G257</v>
          </cell>
        </row>
        <row r="2784">
          <cell r="AC2784" t="str">
            <v>G COMET</v>
          </cell>
          <cell r="AD2784" t="str">
            <v>G258</v>
          </cell>
        </row>
        <row r="2785">
          <cell r="AC2785" t="str">
            <v>GERSTEL</v>
          </cell>
          <cell r="AD2785" t="str">
            <v>G259</v>
          </cell>
        </row>
        <row r="2786">
          <cell r="AC2786" t="str">
            <v>GAMA</v>
          </cell>
          <cell r="AD2786" t="str">
            <v>G260</v>
          </cell>
        </row>
        <row r="2787">
          <cell r="AC2787" t="str">
            <v>GATTOPARDO</v>
          </cell>
          <cell r="AD2787" t="str">
            <v>G261</v>
          </cell>
        </row>
        <row r="2788">
          <cell r="AC2788" t="str">
            <v>GLEN GRANT</v>
          </cell>
          <cell r="AD2788" t="str">
            <v>G262</v>
          </cell>
        </row>
        <row r="2789">
          <cell r="AC2789" t="str">
            <v>GENTLEMAN DISTRICT</v>
          </cell>
          <cell r="AD2789" t="str">
            <v>G263</v>
          </cell>
        </row>
        <row r="2790">
          <cell r="AC2790" t="str">
            <v>GAUCHO</v>
          </cell>
          <cell r="AD2790" t="str">
            <v>G264</v>
          </cell>
        </row>
        <row r="2791">
          <cell r="AC2791" t="str">
            <v>GO RAW</v>
          </cell>
          <cell r="AD2791" t="str">
            <v>G265</v>
          </cell>
        </row>
        <row r="2792">
          <cell r="AC2792" t="str">
            <v>GUSTOSO</v>
          </cell>
          <cell r="AD2792" t="str">
            <v>G266</v>
          </cell>
        </row>
        <row r="2793">
          <cell r="AC2793" t="str">
            <v>GGMT</v>
          </cell>
          <cell r="AD2793" t="str">
            <v>G267</v>
          </cell>
        </row>
        <row r="2794">
          <cell r="AC2794" t="str">
            <v>GLAMOUR NUTRITION</v>
          </cell>
          <cell r="AD2794" t="str">
            <v>G268</v>
          </cell>
        </row>
        <row r="2795">
          <cell r="AC2795" t="str">
            <v>GIGANTOSAURUS</v>
          </cell>
          <cell r="AD2795" t="str">
            <v>G269</v>
          </cell>
        </row>
        <row r="2796">
          <cell r="AC2796" t="str">
            <v>GROWERS PRIDE</v>
          </cell>
          <cell r="AD2796" t="str">
            <v>G270</v>
          </cell>
        </row>
        <row r="2797">
          <cell r="AC2797" t="str">
            <v>GOURMET BIODEGRADABLA</v>
          </cell>
          <cell r="AD2797" t="str">
            <v>G271</v>
          </cell>
        </row>
        <row r="2798">
          <cell r="AC2798" t="str">
            <v>HURRICANE</v>
          </cell>
          <cell r="AD2798" t="str">
            <v>H001</v>
          </cell>
        </row>
        <row r="2799">
          <cell r="AC2799" t="str">
            <v>HYUNDAI</v>
          </cell>
          <cell r="AD2799" t="str">
            <v>H002</v>
          </cell>
        </row>
        <row r="2800">
          <cell r="AC2800" t="str">
            <v>HOT KISS</v>
          </cell>
          <cell r="AD2800" t="str">
            <v>H003</v>
          </cell>
        </row>
        <row r="2801">
          <cell r="AC2801" t="str">
            <v>HANG TEN</v>
          </cell>
          <cell r="AD2801" t="str">
            <v>H004</v>
          </cell>
        </row>
        <row r="2802">
          <cell r="AC2802" t="str">
            <v>HEARTLAND</v>
          </cell>
          <cell r="AD2802" t="str">
            <v>H005</v>
          </cell>
        </row>
        <row r="2803">
          <cell r="AC2803" t="str">
            <v>H&amp;J</v>
          </cell>
          <cell r="AD2803" t="str">
            <v>H006</v>
          </cell>
        </row>
        <row r="2804">
          <cell r="AC2804" t="str">
            <v>HANES</v>
          </cell>
          <cell r="AD2804" t="str">
            <v>H007</v>
          </cell>
        </row>
        <row r="2805">
          <cell r="AC2805" t="str">
            <v>HOT DELICIOUS</v>
          </cell>
          <cell r="AD2805" t="str">
            <v>H008</v>
          </cell>
        </row>
        <row r="2806">
          <cell r="AC2806" t="str">
            <v>HANNA GRACIE</v>
          </cell>
          <cell r="AD2806" t="str">
            <v>H009</v>
          </cell>
        </row>
        <row r="2807">
          <cell r="AC2807" t="str">
            <v>HAPPY H</v>
          </cell>
          <cell r="AD2807" t="str">
            <v>H010</v>
          </cell>
        </row>
        <row r="2808">
          <cell r="AC2808" t="str">
            <v>HARVE BERNARD</v>
          </cell>
          <cell r="AD2808" t="str">
            <v>H011</v>
          </cell>
        </row>
        <row r="2809">
          <cell r="AC2809" t="str">
            <v>HED KANDI</v>
          </cell>
          <cell r="AD2809" t="str">
            <v>H012</v>
          </cell>
        </row>
        <row r="2810">
          <cell r="AC2810" t="str">
            <v>HELLO MISS</v>
          </cell>
          <cell r="AD2810" t="str">
            <v>H013</v>
          </cell>
        </row>
        <row r="2811">
          <cell r="AC2811" t="str">
            <v>HENDI</v>
          </cell>
          <cell r="AD2811" t="str">
            <v>H014</v>
          </cell>
        </row>
        <row r="2812">
          <cell r="AC2812" t="str">
            <v>HERGALL</v>
          </cell>
          <cell r="AD2812" t="str">
            <v>H015</v>
          </cell>
        </row>
        <row r="2813">
          <cell r="AC2813" t="str">
            <v>HESTER &amp; ORCHARD</v>
          </cell>
          <cell r="AD2813" t="str">
            <v>H016</v>
          </cell>
        </row>
        <row r="2814">
          <cell r="AC2814" t="str">
            <v>HIP&amp;CHICK</v>
          </cell>
          <cell r="AD2814" t="str">
            <v>H017</v>
          </cell>
        </row>
        <row r="2815">
          <cell r="AC2815" t="str">
            <v>HOLIGAN</v>
          </cell>
          <cell r="AD2815" t="str">
            <v>H018</v>
          </cell>
        </row>
        <row r="2816">
          <cell r="AC2816" t="str">
            <v>HAMILTON</v>
          </cell>
          <cell r="AD2816" t="str">
            <v>H019</v>
          </cell>
        </row>
        <row r="2817">
          <cell r="AC2817" t="str">
            <v>HT SPORT</v>
          </cell>
          <cell r="AD2817" t="str">
            <v>H020</v>
          </cell>
        </row>
        <row r="2818">
          <cell r="AC2818" t="str">
            <v>HYDRID &amp; COMP</v>
          </cell>
          <cell r="AD2818" t="str">
            <v>H021</v>
          </cell>
        </row>
        <row r="2819">
          <cell r="AC2819" t="str">
            <v>HYPNOSE</v>
          </cell>
          <cell r="AD2819" t="str">
            <v>H022</v>
          </cell>
        </row>
        <row r="2820">
          <cell r="AC2820" t="str">
            <v>H/BEACH</v>
          </cell>
          <cell r="AD2820" t="str">
            <v>H023</v>
          </cell>
        </row>
        <row r="2821">
          <cell r="AC2821" t="str">
            <v>HANDI FOIL</v>
          </cell>
          <cell r="AD2821" t="str">
            <v>H024</v>
          </cell>
        </row>
        <row r="2822">
          <cell r="AC2822" t="str">
            <v>HANDY</v>
          </cell>
          <cell r="AD2822" t="str">
            <v>H025</v>
          </cell>
        </row>
        <row r="2823">
          <cell r="AC2823" t="str">
            <v>HARMONY</v>
          </cell>
          <cell r="AD2823" t="str">
            <v>H026</v>
          </cell>
        </row>
        <row r="2824">
          <cell r="AC2824" t="str">
            <v>HAWAIIAN</v>
          </cell>
          <cell r="AD2824" t="str">
            <v>H027</v>
          </cell>
        </row>
        <row r="2825">
          <cell r="AC2825" t="str">
            <v>HEAT</v>
          </cell>
          <cell r="AD2825" t="str">
            <v>H028</v>
          </cell>
        </row>
        <row r="2826">
          <cell r="AC2826" t="str">
            <v>HEFTY</v>
          </cell>
          <cell r="AD2826" t="str">
            <v>H029</v>
          </cell>
        </row>
        <row r="2827">
          <cell r="AC2827" t="str">
            <v>HEINZ</v>
          </cell>
          <cell r="AD2827" t="str">
            <v>H030</v>
          </cell>
        </row>
        <row r="2828">
          <cell r="AC2828" t="str">
            <v>HIPPO</v>
          </cell>
          <cell r="AD2828" t="str">
            <v>H031</v>
          </cell>
        </row>
        <row r="2829">
          <cell r="AC2829" t="str">
            <v>HISPANO</v>
          </cell>
          <cell r="AD2829" t="str">
            <v>H032</v>
          </cell>
        </row>
        <row r="2830">
          <cell r="AC2830" t="str">
            <v>HOT SHOT</v>
          </cell>
          <cell r="AD2830" t="str">
            <v>H033</v>
          </cell>
        </row>
        <row r="2831">
          <cell r="AC2831" t="str">
            <v>HI-PARK</v>
          </cell>
          <cell r="AD2831" t="str">
            <v>H034</v>
          </cell>
        </row>
        <row r="2832">
          <cell r="AC2832" t="str">
            <v>HI-SOFT</v>
          </cell>
          <cell r="AD2832" t="str">
            <v>H035</v>
          </cell>
        </row>
        <row r="2833">
          <cell r="AC2833" t="str">
            <v>HELIOS</v>
          </cell>
          <cell r="AD2833" t="str">
            <v>H036</v>
          </cell>
        </row>
        <row r="2834">
          <cell r="AC2834" t="str">
            <v>HERO</v>
          </cell>
          <cell r="AD2834" t="str">
            <v>H037</v>
          </cell>
        </row>
        <row r="2835">
          <cell r="AC2835" t="str">
            <v>HERSHEYS</v>
          </cell>
          <cell r="AD2835" t="str">
            <v>H038</v>
          </cell>
        </row>
        <row r="2836">
          <cell r="AC2836" t="str">
            <v>HOCAP</v>
          </cell>
          <cell r="AD2836" t="str">
            <v>H039</v>
          </cell>
        </row>
        <row r="2837">
          <cell r="AC2837" t="str">
            <v>HORIZON</v>
          </cell>
          <cell r="AD2837" t="str">
            <v>H040</v>
          </cell>
        </row>
        <row r="2838">
          <cell r="AC2838" t="str">
            <v>HOUSE MILL</v>
          </cell>
          <cell r="AD2838" t="str">
            <v>H041</v>
          </cell>
        </row>
        <row r="2839">
          <cell r="AC2839" t="str">
            <v>HATFIELD</v>
          </cell>
          <cell r="AD2839" t="str">
            <v>H042</v>
          </cell>
        </row>
        <row r="2840">
          <cell r="AC2840" t="str">
            <v>HONEY SUCKLE</v>
          </cell>
          <cell r="AD2840" t="str">
            <v>H043</v>
          </cell>
        </row>
        <row r="2841">
          <cell r="AC2841" t="str">
            <v>HORREO</v>
          </cell>
          <cell r="AD2841" t="str">
            <v>H044</v>
          </cell>
        </row>
        <row r="2842">
          <cell r="AC2842" t="str">
            <v>H&amp;H</v>
          </cell>
          <cell r="AD2842" t="str">
            <v>H045</v>
          </cell>
        </row>
        <row r="2843">
          <cell r="AC2843" t="str">
            <v>HAMPTON</v>
          </cell>
          <cell r="AD2843" t="str">
            <v>H046</v>
          </cell>
        </row>
        <row r="2844">
          <cell r="AC2844" t="str">
            <v>HAPPY HOME</v>
          </cell>
          <cell r="AD2844" t="str">
            <v>H047</v>
          </cell>
        </row>
        <row r="2845">
          <cell r="AC2845" t="str">
            <v>HAPPY WARE</v>
          </cell>
          <cell r="AD2845" t="str">
            <v>H048</v>
          </cell>
        </row>
        <row r="2846">
          <cell r="AC2846" t="str">
            <v>HARTIN</v>
          </cell>
          <cell r="AD2846" t="str">
            <v>H049</v>
          </cell>
        </row>
        <row r="2847">
          <cell r="AC2847" t="str">
            <v>HB</v>
          </cell>
          <cell r="AD2847" t="str">
            <v>H050</v>
          </cell>
        </row>
        <row r="2848">
          <cell r="AC2848" t="str">
            <v>HEGA</v>
          </cell>
          <cell r="AD2848" t="str">
            <v>H051</v>
          </cell>
        </row>
        <row r="2849">
          <cell r="AC2849" t="str">
            <v>HEREVIN</v>
          </cell>
          <cell r="AD2849" t="str">
            <v>H052</v>
          </cell>
        </row>
        <row r="2850">
          <cell r="AC2850" t="str">
            <v>HOLSTEIN</v>
          </cell>
          <cell r="AD2850" t="str">
            <v>H053</v>
          </cell>
        </row>
        <row r="2851">
          <cell r="AC2851" t="str">
            <v>HOME</v>
          </cell>
          <cell r="AD2851" t="str">
            <v>H054</v>
          </cell>
        </row>
        <row r="2852">
          <cell r="AC2852" t="str">
            <v>HOMIO</v>
          </cell>
          <cell r="AD2852" t="str">
            <v>H055</v>
          </cell>
        </row>
        <row r="2853">
          <cell r="AC2853" t="str">
            <v>HOSTELVIA</v>
          </cell>
          <cell r="AD2853" t="str">
            <v>H056</v>
          </cell>
        </row>
        <row r="2854">
          <cell r="AC2854" t="str">
            <v>HOUSE</v>
          </cell>
          <cell r="AD2854" t="str">
            <v>H057</v>
          </cell>
        </row>
        <row r="2855">
          <cell r="AC2855" t="str">
            <v>HOUSE&amp;HOME</v>
          </cell>
          <cell r="AD2855" t="str">
            <v>H058</v>
          </cell>
        </row>
        <row r="2856">
          <cell r="AC2856" t="str">
            <v>HAIG SUPREME</v>
          </cell>
          <cell r="AD2856" t="str">
            <v>H059</v>
          </cell>
        </row>
        <row r="2857">
          <cell r="AC2857" t="str">
            <v>HEINEKEN</v>
          </cell>
          <cell r="AD2857" t="str">
            <v>H060</v>
          </cell>
        </row>
        <row r="2858">
          <cell r="AC2858" t="str">
            <v>HENDRICKS</v>
          </cell>
          <cell r="AD2858" t="str">
            <v>H061</v>
          </cell>
        </row>
        <row r="2859">
          <cell r="AC2859" t="str">
            <v>HENNESSY</v>
          </cell>
          <cell r="AD2859" t="str">
            <v>H062</v>
          </cell>
        </row>
        <row r="2860">
          <cell r="AC2860" t="str">
            <v>HOEGAARDEN</v>
          </cell>
          <cell r="AD2860" t="str">
            <v>H063</v>
          </cell>
        </row>
        <row r="2861">
          <cell r="AC2861" t="str">
            <v>HPNOTIQ</v>
          </cell>
          <cell r="AD2861" t="str">
            <v>H064</v>
          </cell>
        </row>
        <row r="2862">
          <cell r="AC2862" t="str">
            <v>HAGEN</v>
          </cell>
          <cell r="AD2862" t="str">
            <v>H065</v>
          </cell>
        </row>
        <row r="2863">
          <cell r="AC2863" t="str">
            <v>HARTZ</v>
          </cell>
          <cell r="AD2863" t="str">
            <v>H066</v>
          </cell>
        </row>
        <row r="2864">
          <cell r="AC2864" t="str">
            <v>H. UPMANN</v>
          </cell>
          <cell r="AD2864" t="str">
            <v>H067</v>
          </cell>
        </row>
        <row r="2865">
          <cell r="AC2865" t="str">
            <v>H2OH!</v>
          </cell>
          <cell r="AD2865" t="str">
            <v>H068</v>
          </cell>
        </row>
        <row r="2866">
          <cell r="AC2866" t="str">
            <v>HI-C</v>
          </cell>
          <cell r="AD2866" t="str">
            <v>H069</v>
          </cell>
        </row>
        <row r="2867">
          <cell r="AC2867" t="str">
            <v>HOME BASICS</v>
          </cell>
          <cell r="AD2867" t="str">
            <v>H070</v>
          </cell>
        </row>
        <row r="2868">
          <cell r="AC2868" t="str">
            <v>HJE</v>
          </cell>
          <cell r="AD2868" t="str">
            <v>H071</v>
          </cell>
        </row>
        <row r="2869">
          <cell r="AC2869" t="str">
            <v>HZ</v>
          </cell>
          <cell r="AD2869" t="str">
            <v>H072</v>
          </cell>
        </row>
        <row r="2870">
          <cell r="AC2870" t="str">
            <v>HACIENDA ZORITA</v>
          </cell>
          <cell r="AD2870" t="str">
            <v>H073</v>
          </cell>
        </row>
        <row r="2871">
          <cell r="AC2871" t="str">
            <v>HUGGIES</v>
          </cell>
          <cell r="AD2871" t="str">
            <v>H074</v>
          </cell>
        </row>
        <row r="2872">
          <cell r="AC2872" t="str">
            <v>HISPANIOLA</v>
          </cell>
          <cell r="AD2872" t="str">
            <v>H075</v>
          </cell>
        </row>
        <row r="2873">
          <cell r="AC2873" t="str">
            <v>HENGSTENBERG</v>
          </cell>
          <cell r="AD2873" t="str">
            <v>H076</v>
          </cell>
        </row>
        <row r="2874">
          <cell r="AC2874" t="str">
            <v>HEUDEBERT</v>
          </cell>
          <cell r="AD2874" t="str">
            <v>H077</v>
          </cell>
        </row>
        <row r="2875">
          <cell r="AC2875" t="str">
            <v>HIDA</v>
          </cell>
          <cell r="AD2875" t="str">
            <v>H078</v>
          </cell>
        </row>
        <row r="2876">
          <cell r="AC2876" t="str">
            <v>HOMETOWN BAGEL CHIP</v>
          </cell>
          <cell r="AD2876" t="str">
            <v>H079</v>
          </cell>
        </row>
        <row r="2877">
          <cell r="AC2877" t="str">
            <v>HORMEL</v>
          </cell>
          <cell r="AD2877" t="str">
            <v>H080</v>
          </cell>
        </row>
        <row r="2878">
          <cell r="AC2878" t="str">
            <v>HUNTS</v>
          </cell>
          <cell r="AD2878" t="str">
            <v>H081</v>
          </cell>
        </row>
        <row r="2879">
          <cell r="AC2879" t="str">
            <v>HUY FONG</v>
          </cell>
          <cell r="AD2879" t="str">
            <v>H082</v>
          </cell>
        </row>
        <row r="2880">
          <cell r="AC2880" t="str">
            <v>HAPPY BABY</v>
          </cell>
          <cell r="AD2880" t="str">
            <v>H083</v>
          </cell>
        </row>
        <row r="2881">
          <cell r="AC2881" t="str">
            <v>HAPPY TOT</v>
          </cell>
          <cell r="AD2881" t="str">
            <v>H084</v>
          </cell>
        </row>
        <row r="2882">
          <cell r="AC2882" t="str">
            <v>HEALTHY BABY</v>
          </cell>
          <cell r="AD2882" t="str">
            <v>H085</v>
          </cell>
        </row>
        <row r="2883">
          <cell r="AC2883" t="str">
            <v>HAPPY FACE</v>
          </cell>
          <cell r="AD2883" t="str">
            <v>H086</v>
          </cell>
        </row>
        <row r="2884">
          <cell r="AC2884" t="str">
            <v>HARLEM</v>
          </cell>
          <cell r="AD2884" t="str">
            <v>H087</v>
          </cell>
        </row>
        <row r="2885">
          <cell r="AC2885" t="str">
            <v>HAVAIANAS</v>
          </cell>
          <cell r="AD2885" t="str">
            <v>H088</v>
          </cell>
        </row>
        <row r="2886">
          <cell r="AC2886" t="str">
            <v>HEARSAY</v>
          </cell>
          <cell r="AD2886" t="str">
            <v>H089</v>
          </cell>
        </row>
        <row r="2887">
          <cell r="AC2887" t="str">
            <v>HELENA</v>
          </cell>
          <cell r="AD2887" t="str">
            <v>H090</v>
          </cell>
        </row>
        <row r="2888">
          <cell r="AC2888" t="str">
            <v>HI-5</v>
          </cell>
          <cell r="AD2888" t="str">
            <v>H091</v>
          </cell>
        </row>
        <row r="2889">
          <cell r="AC2889" t="str">
            <v>HIGH SPIRIT</v>
          </cell>
          <cell r="AD2889" t="str">
            <v>H092</v>
          </cell>
        </row>
        <row r="2890">
          <cell r="AC2890" t="str">
            <v>HILARY</v>
          </cell>
          <cell r="AD2890" t="str">
            <v>H093</v>
          </cell>
        </row>
        <row r="2891">
          <cell r="AC2891" t="str">
            <v>HUANXING</v>
          </cell>
          <cell r="AD2891" t="str">
            <v>H094</v>
          </cell>
        </row>
        <row r="2892">
          <cell r="AC2892" t="str">
            <v>HIGH SCHOOL MUSICAL</v>
          </cell>
          <cell r="AD2892" t="str">
            <v>H095</v>
          </cell>
        </row>
        <row r="2893">
          <cell r="AC2893" t="str">
            <v>HANSON</v>
          </cell>
          <cell r="AD2893" t="str">
            <v>H096</v>
          </cell>
        </row>
        <row r="2894">
          <cell r="AC2894" t="str">
            <v>HARRIS</v>
          </cell>
          <cell r="AD2894" t="str">
            <v>H097</v>
          </cell>
        </row>
        <row r="2895">
          <cell r="AC2895" t="str">
            <v>HARVARD</v>
          </cell>
          <cell r="AD2895" t="str">
            <v>H098</v>
          </cell>
        </row>
        <row r="2896">
          <cell r="AC2896" t="str">
            <v>HECORT</v>
          </cell>
          <cell r="AD2896" t="str">
            <v>H099</v>
          </cell>
        </row>
        <row r="2897">
          <cell r="AC2897" t="str">
            <v>HERMES</v>
          </cell>
          <cell r="AD2897" t="str">
            <v>H100</v>
          </cell>
        </row>
        <row r="2898">
          <cell r="AC2898" t="str">
            <v>HERMEX</v>
          </cell>
          <cell r="AD2898" t="str">
            <v>H101</v>
          </cell>
        </row>
        <row r="2899">
          <cell r="AC2899" t="str">
            <v>HK</v>
          </cell>
          <cell r="AD2899" t="str">
            <v>H102</v>
          </cell>
        </row>
        <row r="2900">
          <cell r="AC2900" t="str">
            <v>HONEYWELL</v>
          </cell>
          <cell r="AD2900" t="str">
            <v>H103</v>
          </cell>
        </row>
        <row r="2901">
          <cell r="AC2901" t="str">
            <v>HS</v>
          </cell>
          <cell r="AD2901" t="str">
            <v>H104</v>
          </cell>
        </row>
        <row r="2902">
          <cell r="AC2902" t="str">
            <v>HUALUNG</v>
          </cell>
          <cell r="AD2902" t="str">
            <v>H105</v>
          </cell>
        </row>
        <row r="2903">
          <cell r="AC2903" t="str">
            <v>HUNTER</v>
          </cell>
          <cell r="AD2903" t="str">
            <v>H106</v>
          </cell>
        </row>
        <row r="2904">
          <cell r="AC2904" t="str">
            <v>HOT SPA</v>
          </cell>
          <cell r="AD2904" t="str">
            <v>H107</v>
          </cell>
        </row>
        <row r="2905">
          <cell r="AC2905" t="str">
            <v>HOME BLANK</v>
          </cell>
          <cell r="AD2905" t="str">
            <v>H108</v>
          </cell>
        </row>
        <row r="2906">
          <cell r="AC2906" t="str">
            <v>HUMUS</v>
          </cell>
          <cell r="AD2906" t="str">
            <v>H109</v>
          </cell>
        </row>
        <row r="2907">
          <cell r="AC2907" t="str">
            <v>HOME &amp; DECOR</v>
          </cell>
          <cell r="AD2907" t="str">
            <v>H110</v>
          </cell>
        </row>
        <row r="2908">
          <cell r="AC2908" t="str">
            <v>HISENSE</v>
          </cell>
          <cell r="AD2908" t="str">
            <v>H111</v>
          </cell>
        </row>
        <row r="2909">
          <cell r="AC2909" t="str">
            <v>HOT &amp; HOTTER</v>
          </cell>
          <cell r="AD2909" t="str">
            <v>H112</v>
          </cell>
        </row>
        <row r="2910">
          <cell r="AC2910" t="str">
            <v>HAVOLINE</v>
          </cell>
          <cell r="AD2910" t="str">
            <v>H113</v>
          </cell>
        </row>
        <row r="2911">
          <cell r="AC2911" t="str">
            <v>HERCULES</v>
          </cell>
          <cell r="AD2911" t="str">
            <v>H114</v>
          </cell>
        </row>
        <row r="2912">
          <cell r="AC2912" t="str">
            <v>HAPPY</v>
          </cell>
          <cell r="AD2912" t="str">
            <v>H115</v>
          </cell>
        </row>
        <row r="2913">
          <cell r="AC2913" t="str">
            <v>HOT FASHION</v>
          </cell>
          <cell r="AD2913" t="str">
            <v>H116</v>
          </cell>
        </row>
        <row r="2914">
          <cell r="AC2914" t="str">
            <v>HAMILTON BEACH</v>
          </cell>
          <cell r="AD2914" t="str">
            <v>H117</v>
          </cell>
        </row>
        <row r="2915">
          <cell r="AC2915" t="str">
            <v>HALKA</v>
          </cell>
          <cell r="AD2915" t="str">
            <v>H118</v>
          </cell>
        </row>
        <row r="2916">
          <cell r="AC2916" t="str">
            <v>HENO DE PRAVIA</v>
          </cell>
          <cell r="AD2916" t="str">
            <v>H119</v>
          </cell>
        </row>
        <row r="2917">
          <cell r="AC2917" t="str">
            <v>HI &amp; DRI</v>
          </cell>
          <cell r="AD2917" t="str">
            <v>H120</v>
          </cell>
        </row>
        <row r="2918">
          <cell r="AC2918" t="str">
            <v>**</v>
          </cell>
          <cell r="AD2918" t="str">
            <v>H121</v>
          </cell>
        </row>
        <row r="2919">
          <cell r="AC2919" t="str">
            <v>H FASHION</v>
          </cell>
          <cell r="AD2919" t="str">
            <v>H122</v>
          </cell>
        </row>
        <row r="2920">
          <cell r="AC2920" t="str">
            <v>H&amp;D</v>
          </cell>
          <cell r="AD2920" t="str">
            <v>H123</v>
          </cell>
        </row>
        <row r="2921">
          <cell r="AC2921" t="str">
            <v>HANDBAG REPUBLIC</v>
          </cell>
          <cell r="AD2921" t="str">
            <v>H124</v>
          </cell>
        </row>
        <row r="2922">
          <cell r="AC2922" t="str">
            <v>HATS</v>
          </cell>
          <cell r="AD2922" t="str">
            <v>H125</v>
          </cell>
        </row>
        <row r="2923">
          <cell r="AC2923" t="str">
            <v>HIGISOL</v>
          </cell>
          <cell r="AD2923" t="str">
            <v>H126</v>
          </cell>
        </row>
        <row r="2924">
          <cell r="AC2924" t="str">
            <v>HEVIA</v>
          </cell>
          <cell r="AD2924" t="str">
            <v>H127</v>
          </cell>
        </row>
        <row r="2925">
          <cell r="AC2925" t="str">
            <v>HAIR</v>
          </cell>
          <cell r="AD2925" t="str">
            <v>H128</v>
          </cell>
        </row>
        <row r="2926">
          <cell r="AC2926" t="str">
            <v>HEAD &amp; SHOULDERS</v>
          </cell>
          <cell r="AD2926" t="str">
            <v>H129</v>
          </cell>
        </row>
        <row r="2927">
          <cell r="AC2927" t="str">
            <v>HERBAL ESSENCES</v>
          </cell>
          <cell r="AD2927" t="str">
            <v>H130</v>
          </cell>
        </row>
        <row r="2928">
          <cell r="AC2928" t="str">
            <v>HANSAPLAST</v>
          </cell>
          <cell r="AD2928" t="str">
            <v>H131</v>
          </cell>
        </row>
        <row r="2929">
          <cell r="AC2929" t="str">
            <v>H&amp;HOME</v>
          </cell>
          <cell r="AD2929" t="str">
            <v>H132</v>
          </cell>
        </row>
        <row r="2930">
          <cell r="AC2930" t="str">
            <v>HOMZ</v>
          </cell>
          <cell r="AD2930" t="str">
            <v>H133</v>
          </cell>
        </row>
        <row r="2931">
          <cell r="AC2931" t="str">
            <v>H ACCESSORY</v>
          </cell>
          <cell r="AD2931" t="str">
            <v>H134</v>
          </cell>
        </row>
        <row r="2932">
          <cell r="AC2932" t="str">
            <v>HOME PRO</v>
          </cell>
          <cell r="AD2932" t="str">
            <v>H135</v>
          </cell>
        </row>
        <row r="2933">
          <cell r="AC2933" t="str">
            <v>HOMEM ARANHA</v>
          </cell>
          <cell r="AD2933" t="str">
            <v>H136</v>
          </cell>
        </row>
        <row r="2934">
          <cell r="AC2934" t="str">
            <v>HYPER MALT</v>
          </cell>
          <cell r="AD2934" t="str">
            <v>H137</v>
          </cell>
        </row>
        <row r="2935">
          <cell r="AC2935" t="str">
            <v>HIGH RAMP</v>
          </cell>
          <cell r="AD2935" t="str">
            <v>H138</v>
          </cell>
        </row>
        <row r="2936">
          <cell r="AC2936" t="str">
            <v>HEADDRESS</v>
          </cell>
          <cell r="AD2936" t="str">
            <v>H139</v>
          </cell>
        </row>
        <row r="2937">
          <cell r="AC2937" t="str">
            <v>HERDEZ</v>
          </cell>
          <cell r="AD2937" t="str">
            <v>H140</v>
          </cell>
        </row>
        <row r="2938">
          <cell r="AC2938" t="str">
            <v>HUSH</v>
          </cell>
          <cell r="AD2938" t="str">
            <v>H141</v>
          </cell>
        </row>
        <row r="2939">
          <cell r="AC2939" t="str">
            <v>HEALTHY PET</v>
          </cell>
          <cell r="AD2939" t="str">
            <v>H142</v>
          </cell>
        </row>
        <row r="2940">
          <cell r="AC2940" t="str">
            <v>HUAWEI</v>
          </cell>
          <cell r="AD2940" t="str">
            <v>H143</v>
          </cell>
        </row>
        <row r="2941">
          <cell r="AC2941" t="str">
            <v>HAAGEN DAZS</v>
          </cell>
          <cell r="AD2941" t="str">
            <v>H144</v>
          </cell>
        </row>
        <row r="2942">
          <cell r="AC2942" t="str">
            <v>HOT POCKETS</v>
          </cell>
          <cell r="AD2942" t="str">
            <v>H145</v>
          </cell>
        </row>
        <row r="2943">
          <cell r="AC2943" t="str">
            <v>HALLOA</v>
          </cell>
          <cell r="AD2943" t="str">
            <v>H146</v>
          </cell>
        </row>
        <row r="2944">
          <cell r="AC2944" t="str">
            <v>HIPSTREET</v>
          </cell>
          <cell r="AD2944" t="str">
            <v>H147</v>
          </cell>
        </row>
        <row r="2945">
          <cell r="AC2945" t="str">
            <v>HP</v>
          </cell>
          <cell r="AD2945" t="str">
            <v>H148</v>
          </cell>
        </row>
        <row r="2946">
          <cell r="AC2946" t="str">
            <v>HILLSHIRE</v>
          </cell>
          <cell r="AD2946" t="str">
            <v>H149</v>
          </cell>
        </row>
        <row r="2947">
          <cell r="AC2947" t="str">
            <v>HOCHLAND</v>
          </cell>
          <cell r="AD2947" t="str">
            <v>H150</v>
          </cell>
        </row>
        <row r="2948">
          <cell r="AC2948" t="str">
            <v>HOLLAND DELTA</v>
          </cell>
          <cell r="AD2948" t="str">
            <v>H151</v>
          </cell>
        </row>
        <row r="2949">
          <cell r="AC2949" t="str">
            <v>HEIDI</v>
          </cell>
          <cell r="AD2949" t="str">
            <v>H152</v>
          </cell>
        </row>
        <row r="2950">
          <cell r="AC2950" t="str">
            <v>HUGO BOSS</v>
          </cell>
          <cell r="AD2950" t="str">
            <v>H153</v>
          </cell>
        </row>
        <row r="2951">
          <cell r="AC2951" t="str">
            <v>HALLS</v>
          </cell>
          <cell r="AD2951" t="str">
            <v>H154</v>
          </cell>
        </row>
        <row r="2952">
          <cell r="AC2952" t="str">
            <v>HAMLET</v>
          </cell>
          <cell r="AD2952" t="str">
            <v>H155</v>
          </cell>
        </row>
        <row r="2953">
          <cell r="AC2953" t="str">
            <v>HANNAHMAX BAKING</v>
          </cell>
          <cell r="AD2953" t="str">
            <v>H156</v>
          </cell>
        </row>
        <row r="2954">
          <cell r="AC2954" t="str">
            <v>HARVEST STONE</v>
          </cell>
          <cell r="AD2954" t="str">
            <v>H157</v>
          </cell>
        </row>
        <row r="2955">
          <cell r="AC2955" t="str">
            <v>HATUEY</v>
          </cell>
          <cell r="AD2955" t="str">
            <v>H158</v>
          </cell>
        </row>
        <row r="2956">
          <cell r="AC2956" t="str">
            <v>HALLMARK</v>
          </cell>
          <cell r="AD2956" t="str">
            <v>H159</v>
          </cell>
        </row>
        <row r="2957">
          <cell r="AC2957" t="str">
            <v>HILTON</v>
          </cell>
          <cell r="AD2957" t="str">
            <v>H160</v>
          </cell>
        </row>
        <row r="2958">
          <cell r="AC2958" t="str">
            <v>HYPERKIN</v>
          </cell>
          <cell r="AD2958" t="str">
            <v>H161</v>
          </cell>
        </row>
        <row r="2959">
          <cell r="AC2959" t="str">
            <v>HITACHI</v>
          </cell>
          <cell r="AD2959" t="str">
            <v>H162</v>
          </cell>
        </row>
        <row r="2960">
          <cell r="AC2960" t="str">
            <v>HARTWING</v>
          </cell>
          <cell r="AD2960" t="str">
            <v>H163</v>
          </cell>
        </row>
        <row r="2961">
          <cell r="AC2961" t="str">
            <v>HALLY BERRY</v>
          </cell>
          <cell r="AD2961" t="str">
            <v>H164</v>
          </cell>
        </row>
        <row r="2962">
          <cell r="AC2962" t="str">
            <v>HAVANA</v>
          </cell>
          <cell r="AD2962" t="str">
            <v>H165</v>
          </cell>
        </row>
        <row r="2963">
          <cell r="AC2963" t="str">
            <v>HABINGER</v>
          </cell>
          <cell r="AD2963" t="str">
            <v>H166</v>
          </cell>
        </row>
        <row r="2964">
          <cell r="AC2964" t="str">
            <v>HEAD</v>
          </cell>
          <cell r="AD2964" t="str">
            <v>H167</v>
          </cell>
        </row>
        <row r="2965">
          <cell r="AC2965" t="str">
            <v>HIMALANIA</v>
          </cell>
          <cell r="AD2965" t="str">
            <v>H168</v>
          </cell>
        </row>
        <row r="2966">
          <cell r="AC2966" t="str">
            <v>HOLLYWOOD</v>
          </cell>
          <cell r="AD2966" t="str">
            <v>H169</v>
          </cell>
        </row>
        <row r="2967">
          <cell r="AC2967" t="str">
            <v>HANA</v>
          </cell>
          <cell r="AD2967" t="str">
            <v>H170</v>
          </cell>
        </row>
        <row r="2968">
          <cell r="AC2968" t="str">
            <v>HOLSUM</v>
          </cell>
          <cell r="AD2968" t="str">
            <v>H171</v>
          </cell>
        </row>
        <row r="2969">
          <cell r="AC2969" t="str">
            <v>HEALTHY CHOICE</v>
          </cell>
          <cell r="AD2969" t="str">
            <v>H172</v>
          </cell>
        </row>
        <row r="2970">
          <cell r="AC2970" t="str">
            <v>HUGO</v>
          </cell>
          <cell r="AD2970" t="str">
            <v>H173</v>
          </cell>
        </row>
        <row r="2971">
          <cell r="AC2971" t="str">
            <v>HYDRAXER</v>
          </cell>
          <cell r="AD2971" t="str">
            <v>H174</v>
          </cell>
        </row>
        <row r="2972">
          <cell r="AC2972" t="str">
            <v>HELLMANNS</v>
          </cell>
          <cell r="AD2972" t="str">
            <v>H175</v>
          </cell>
        </row>
        <row r="2973">
          <cell r="AC2973" t="str">
            <v>HILASAL</v>
          </cell>
          <cell r="AD2973" t="str">
            <v>H176</v>
          </cell>
        </row>
        <row r="2974">
          <cell r="AC2974" t="str">
            <v>HIGH SIERRA</v>
          </cell>
          <cell r="AD2974" t="str">
            <v>H177</v>
          </cell>
        </row>
        <row r="2975">
          <cell r="AC2975" t="str">
            <v>HOME LIVING</v>
          </cell>
          <cell r="AD2975" t="str">
            <v>H178</v>
          </cell>
        </row>
        <row r="2976">
          <cell r="AC2976" t="str">
            <v>HOME DECCO</v>
          </cell>
          <cell r="AD2976" t="str">
            <v>H179</v>
          </cell>
        </row>
        <row r="2977">
          <cell r="AC2977" t="str">
            <v>HOUSE &amp; HOME</v>
          </cell>
          <cell r="AD2977" t="str">
            <v>H180</v>
          </cell>
        </row>
        <row r="2978">
          <cell r="AC2978" t="str">
            <v>HOYEE</v>
          </cell>
          <cell r="AD2978" t="str">
            <v>H181</v>
          </cell>
        </row>
        <row r="2979">
          <cell r="AC2979" t="str">
            <v>HIMALAYA</v>
          </cell>
          <cell r="AD2979" t="str">
            <v>H182</v>
          </cell>
        </row>
        <row r="2980">
          <cell r="AC2980" t="str">
            <v>HJACK</v>
          </cell>
          <cell r="AD2980" t="str">
            <v>H183</v>
          </cell>
        </row>
        <row r="2981">
          <cell r="AC2981" t="str">
            <v>HUAANDA</v>
          </cell>
          <cell r="AD2981" t="str">
            <v>H184</v>
          </cell>
        </row>
        <row r="2982">
          <cell r="AC2982" t="str">
            <v>HELENA VALLE</v>
          </cell>
          <cell r="AD2982" t="str">
            <v>H185</v>
          </cell>
        </row>
        <row r="2983">
          <cell r="AC2983" t="str">
            <v>HELIOCARE</v>
          </cell>
          <cell r="AD2983" t="str">
            <v>H186</v>
          </cell>
        </row>
        <row r="2984">
          <cell r="AC2984" t="str">
            <v>HONGO KILLER</v>
          </cell>
          <cell r="AD2984" t="str">
            <v>H187</v>
          </cell>
        </row>
        <row r="2985">
          <cell r="AC2985" t="str">
            <v>HOME ACCENTS</v>
          </cell>
          <cell r="AD2985" t="str">
            <v>H188</v>
          </cell>
        </row>
        <row r="2986">
          <cell r="AC2986" t="str">
            <v>H&amp;Y</v>
          </cell>
          <cell r="AD2986" t="str">
            <v>H189</v>
          </cell>
        </row>
        <row r="2987">
          <cell r="AC2987" t="str">
            <v>HILLARY</v>
          </cell>
          <cell r="AD2987" t="str">
            <v>H190</v>
          </cell>
        </row>
        <row r="2988">
          <cell r="AC2988" t="str">
            <v>HOME&amp;YOU</v>
          </cell>
          <cell r="AD2988" t="str">
            <v>H191</v>
          </cell>
        </row>
        <row r="2989">
          <cell r="AC2989" t="str">
            <v>HOMELAND</v>
          </cell>
          <cell r="AD2989" t="str">
            <v>H192</v>
          </cell>
        </row>
        <row r="2990">
          <cell r="AC2990" t="str">
            <v>HOT WHEELS</v>
          </cell>
          <cell r="AD2990" t="str">
            <v>H193</v>
          </cell>
        </row>
        <row r="2991">
          <cell r="AC2991" t="str">
            <v>HOTEL COLLECTION</v>
          </cell>
          <cell r="AD2991" t="str">
            <v>H194</v>
          </cell>
        </row>
        <row r="2992">
          <cell r="AC2992" t="str">
            <v>HAPPY NIGHTS</v>
          </cell>
          <cell r="AD2992" t="str">
            <v>H195</v>
          </cell>
        </row>
        <row r="2993">
          <cell r="AC2993" t="str">
            <v>HOME MAID</v>
          </cell>
          <cell r="AD2993" t="str">
            <v>H196</v>
          </cell>
        </row>
        <row r="2994">
          <cell r="AC2994" t="str">
            <v>HIDRIBET</v>
          </cell>
          <cell r="AD2994" t="str">
            <v>H197</v>
          </cell>
        </row>
        <row r="2995">
          <cell r="AC2995" t="str">
            <v>HANDY MANNY</v>
          </cell>
          <cell r="AD2995" t="str">
            <v>H198</v>
          </cell>
        </row>
        <row r="2996">
          <cell r="AC2996" t="str">
            <v>HANNAH MONTANA</v>
          </cell>
          <cell r="AD2996" t="str">
            <v>H199</v>
          </cell>
        </row>
        <row r="2997">
          <cell r="AC2997" t="str">
            <v>HASBRO</v>
          </cell>
          <cell r="AD2997" t="str">
            <v>H200</v>
          </cell>
        </row>
        <row r="2998">
          <cell r="AC2998" t="str">
            <v>HEDBANZ</v>
          </cell>
          <cell r="AD2998" t="str">
            <v>H201</v>
          </cell>
        </row>
        <row r="2999">
          <cell r="AC2999" t="str">
            <v>HENRY HUGGLEMONSTER</v>
          </cell>
          <cell r="AD2999" t="str">
            <v>H202</v>
          </cell>
        </row>
        <row r="3000">
          <cell r="AC3000" t="str">
            <v>HUFFY</v>
          </cell>
          <cell r="AD3000" t="str">
            <v>H203</v>
          </cell>
        </row>
        <row r="3001">
          <cell r="AC3001" t="str">
            <v>H&amp;D DECOR</v>
          </cell>
          <cell r="AD3001" t="str">
            <v>H204</v>
          </cell>
        </row>
        <row r="3002">
          <cell r="AC3002" t="str">
            <v>HANS FREITAG'S</v>
          </cell>
          <cell r="AD3002" t="str">
            <v>H205</v>
          </cell>
        </row>
        <row r="3003">
          <cell r="AC3003" t="str">
            <v>HAPPY DAYS</v>
          </cell>
          <cell r="AD3003" t="str">
            <v>H206</v>
          </cell>
        </row>
        <row r="3004">
          <cell r="AC3004" t="str">
            <v>HELIX</v>
          </cell>
          <cell r="AD3004" t="str">
            <v>H207</v>
          </cell>
        </row>
        <row r="3005">
          <cell r="AC3005" t="str">
            <v>HELLO KITTY</v>
          </cell>
          <cell r="AD3005" t="str">
            <v>H208</v>
          </cell>
        </row>
        <row r="3006">
          <cell r="AC3006" t="str">
            <v>HERMA</v>
          </cell>
          <cell r="AD3006" t="str">
            <v>H209</v>
          </cell>
        </row>
        <row r="3007">
          <cell r="AC3007" t="str">
            <v>HNES</v>
          </cell>
          <cell r="AD3007" t="str">
            <v>H210</v>
          </cell>
        </row>
        <row r="3008">
          <cell r="AC3008" t="str">
            <v>HOLLY HOBBIE</v>
          </cell>
          <cell r="AD3008" t="str">
            <v>H211</v>
          </cell>
        </row>
        <row r="3009">
          <cell r="AC3009" t="str">
            <v>HORA DE AVENTURA</v>
          </cell>
          <cell r="AD3009" t="str">
            <v>H212</v>
          </cell>
        </row>
        <row r="3010">
          <cell r="AC3010" t="str">
            <v>HULK</v>
          </cell>
          <cell r="AD3010" t="str">
            <v>H213</v>
          </cell>
        </row>
        <row r="3011">
          <cell r="AC3011" t="str">
            <v>HOLLY HOBBIE</v>
          </cell>
          <cell r="AD3011" t="str">
            <v>H214</v>
          </cell>
        </row>
        <row r="3012">
          <cell r="AC3012" t="str">
            <v>HUSLI</v>
          </cell>
          <cell r="AD3012" t="str">
            <v>H215</v>
          </cell>
        </row>
        <row r="3013">
          <cell r="AC3013" t="str">
            <v>HORTOS</v>
          </cell>
          <cell r="AD3013" t="str">
            <v>H216</v>
          </cell>
        </row>
        <row r="3014">
          <cell r="AC3014" t="str">
            <v>HUNGRY JACK</v>
          </cell>
          <cell r="AD3014" t="str">
            <v>H217</v>
          </cell>
        </row>
        <row r="3015">
          <cell r="AC3015" t="str">
            <v>HCX</v>
          </cell>
          <cell r="AD3015" t="str">
            <v>H218</v>
          </cell>
        </row>
        <row r="3016">
          <cell r="AC3016" t="str">
            <v>HAIRDORABLES</v>
          </cell>
          <cell r="AD3016" t="str">
            <v>H219</v>
          </cell>
        </row>
        <row r="3017">
          <cell r="AC3017" t="str">
            <v>HAPPY PLACES</v>
          </cell>
          <cell r="AD3017" t="str">
            <v>H220</v>
          </cell>
        </row>
        <row r="3018">
          <cell r="AC3018" t="str">
            <v>HATCHIMALS</v>
          </cell>
          <cell r="AD3018" t="str">
            <v>H221</v>
          </cell>
        </row>
        <row r="3019">
          <cell r="AC3019" t="str">
            <v>HYVEE</v>
          </cell>
          <cell r="AD3019" t="str">
            <v>H222</v>
          </cell>
        </row>
        <row r="3020">
          <cell r="AC3020" t="str">
            <v>HOME DELIGHT</v>
          </cell>
          <cell r="AD3020" t="str">
            <v>H223</v>
          </cell>
        </row>
        <row r="3021">
          <cell r="AC3021" t="str">
            <v>HAPPY BOY</v>
          </cell>
          <cell r="AD3021" t="str">
            <v>H224</v>
          </cell>
        </row>
        <row r="3022">
          <cell r="AC3022" t="str">
            <v>HADEMADE</v>
          </cell>
          <cell r="AD3022" t="str">
            <v>H225</v>
          </cell>
        </row>
        <row r="3023">
          <cell r="AC3023" t="str">
            <v>HIGHLAND QUEEN</v>
          </cell>
          <cell r="AD3023" t="str">
            <v>H226</v>
          </cell>
        </row>
        <row r="3024">
          <cell r="AC3024" t="str">
            <v>HERRS</v>
          </cell>
          <cell r="AD3024" t="str">
            <v>H227</v>
          </cell>
        </row>
        <row r="3025">
          <cell r="AC3025" t="str">
            <v>HOW TO TRAIN YOUR DRAGON</v>
          </cell>
          <cell r="AD3025" t="str">
            <v>H228</v>
          </cell>
        </row>
        <row r="3026">
          <cell r="AC3026" t="str">
            <v>HI-WIRE</v>
          </cell>
          <cell r="AD3026" t="str">
            <v>H229</v>
          </cell>
        </row>
        <row r="3027">
          <cell r="AC3027" t="str">
            <v>HOLANDA</v>
          </cell>
          <cell r="AD3027" t="str">
            <v>H230</v>
          </cell>
        </row>
        <row r="3028">
          <cell r="AC3028" t="str">
            <v>HOTECHE</v>
          </cell>
          <cell r="AD3028" t="str">
            <v>H231</v>
          </cell>
        </row>
        <row r="3029">
          <cell r="AC3029" t="str">
            <v>INT-SALIM</v>
          </cell>
          <cell r="AD3029" t="str">
            <v>I001</v>
          </cell>
        </row>
        <row r="3030">
          <cell r="AC3030" t="str">
            <v>IMAGINATION</v>
          </cell>
          <cell r="AD3030" t="str">
            <v>I002</v>
          </cell>
        </row>
        <row r="3031">
          <cell r="AC3031" t="str">
            <v>IMMANUEL</v>
          </cell>
          <cell r="AD3031" t="str">
            <v>I003</v>
          </cell>
        </row>
        <row r="3032">
          <cell r="AC3032" t="str">
            <v>INK</v>
          </cell>
          <cell r="AD3032" t="str">
            <v>I004</v>
          </cell>
        </row>
        <row r="3033">
          <cell r="AC3033" t="str">
            <v>INSIDE</v>
          </cell>
          <cell r="AD3033" t="str">
            <v>I005</v>
          </cell>
        </row>
        <row r="3034">
          <cell r="AC3034" t="str">
            <v>INTENSITY</v>
          </cell>
          <cell r="AD3034" t="str">
            <v>I006</v>
          </cell>
        </row>
        <row r="3035">
          <cell r="AC3035" t="str">
            <v>INTERVIEW</v>
          </cell>
          <cell r="AD3035" t="str">
            <v>I007</v>
          </cell>
        </row>
        <row r="3036">
          <cell r="AC3036" t="str">
            <v>ISABEL R</v>
          </cell>
          <cell r="AD3036" t="str">
            <v>I008</v>
          </cell>
        </row>
        <row r="3037">
          <cell r="AC3037" t="str">
            <v>ISABELLA</v>
          </cell>
          <cell r="AD3037" t="str">
            <v>I009</v>
          </cell>
        </row>
        <row r="3038">
          <cell r="AC3038" t="str">
            <v>ILE</v>
          </cell>
          <cell r="AD3038" t="str">
            <v>I010</v>
          </cell>
        </row>
        <row r="3039">
          <cell r="AC3039" t="str">
            <v>INGEAR</v>
          </cell>
          <cell r="AD3039" t="str">
            <v>I011</v>
          </cell>
        </row>
        <row r="3040">
          <cell r="AC3040" t="str">
            <v>I-TOO</v>
          </cell>
          <cell r="AD3040" t="str">
            <v>I012</v>
          </cell>
        </row>
        <row r="3041">
          <cell r="AC3041" t="str">
            <v>INTIMY</v>
          </cell>
          <cell r="AD3041" t="str">
            <v>I013</v>
          </cell>
        </row>
        <row r="3042">
          <cell r="AC3042" t="str">
            <v>I OUT</v>
          </cell>
          <cell r="AD3042" t="str">
            <v>I014</v>
          </cell>
        </row>
        <row r="3043">
          <cell r="AC3043" t="str">
            <v>IGENIX</v>
          </cell>
          <cell r="AD3043" t="str">
            <v>I015</v>
          </cell>
        </row>
        <row r="3044">
          <cell r="AC3044" t="str">
            <v>IMS</v>
          </cell>
          <cell r="AD3044" t="str">
            <v>I016</v>
          </cell>
        </row>
        <row r="3045">
          <cell r="AC3045" t="str">
            <v>INO-LIMP</v>
          </cell>
          <cell r="AD3045" t="str">
            <v>I017</v>
          </cell>
        </row>
        <row r="3046">
          <cell r="AC3046" t="str">
            <v>IMPROLAC</v>
          </cell>
          <cell r="AD3046" t="str">
            <v>I018</v>
          </cell>
        </row>
        <row r="3047">
          <cell r="AC3047" t="str">
            <v>INDUBAN</v>
          </cell>
          <cell r="AD3047" t="str">
            <v>I019</v>
          </cell>
        </row>
        <row r="3048">
          <cell r="AC3048" t="str">
            <v>INCARNA</v>
          </cell>
          <cell r="AD3048" t="str">
            <v>I020</v>
          </cell>
        </row>
        <row r="3049">
          <cell r="AC3049" t="str">
            <v>ILKO</v>
          </cell>
          <cell r="AD3049" t="str">
            <v>I021</v>
          </cell>
        </row>
        <row r="3050">
          <cell r="AC3050" t="str">
            <v>IM</v>
          </cell>
          <cell r="AD3050" t="str">
            <v>I022</v>
          </cell>
        </row>
        <row r="3051">
          <cell r="AC3051" t="str">
            <v>IMUSA</v>
          </cell>
          <cell r="AD3051" t="str">
            <v>I023</v>
          </cell>
        </row>
        <row r="3052">
          <cell r="AC3052" t="str">
            <v>INCA</v>
          </cell>
          <cell r="AD3052" t="str">
            <v>I024</v>
          </cell>
        </row>
        <row r="3053">
          <cell r="AC3053" t="str">
            <v>INDIA</v>
          </cell>
          <cell r="AD3053" t="str">
            <v>I025</v>
          </cell>
        </row>
        <row r="3054">
          <cell r="AC3054" t="str">
            <v>INOXPRAN</v>
          </cell>
          <cell r="AD3054" t="str">
            <v>I026</v>
          </cell>
        </row>
        <row r="3055">
          <cell r="AC3055" t="str">
            <v>ICE TROPEZ</v>
          </cell>
          <cell r="AD3055" t="str">
            <v>I027</v>
          </cell>
        </row>
        <row r="3056">
          <cell r="AC3056" t="str">
            <v>IAMS</v>
          </cell>
          <cell r="AD3056" t="str">
            <v>I028</v>
          </cell>
        </row>
        <row r="3057">
          <cell r="AC3057" t="str">
            <v>IBERIA</v>
          </cell>
          <cell r="AD3057" t="str">
            <v>I029</v>
          </cell>
        </row>
        <row r="3058">
          <cell r="AC3058" t="str">
            <v>INFINITY</v>
          </cell>
          <cell r="AD3058" t="str">
            <v>I030</v>
          </cell>
        </row>
        <row r="3059">
          <cell r="AC3059" t="str">
            <v>IRIS</v>
          </cell>
          <cell r="AD3059" t="str">
            <v>I031</v>
          </cell>
        </row>
        <row r="3060">
          <cell r="AC3060" t="str">
            <v>IVORY</v>
          </cell>
          <cell r="AD3060" t="str">
            <v>I032</v>
          </cell>
        </row>
        <row r="3061">
          <cell r="AC3061" t="str">
            <v>IMPERIO</v>
          </cell>
          <cell r="AD3061" t="str">
            <v>I033</v>
          </cell>
        </row>
        <row r="3062">
          <cell r="AC3062" t="str">
            <v>INCA KOLA</v>
          </cell>
          <cell r="AD3062" t="str">
            <v>I034</v>
          </cell>
        </row>
        <row r="3063">
          <cell r="AC3063" t="str">
            <v>INTERNACIONAL</v>
          </cell>
          <cell r="AD3063" t="str">
            <v>I035</v>
          </cell>
        </row>
        <row r="3064">
          <cell r="AC3064" t="str">
            <v>IMAGINE</v>
          </cell>
          <cell r="AD3064" t="str">
            <v>I036</v>
          </cell>
        </row>
        <row r="3065">
          <cell r="AC3065" t="str">
            <v>INDIGO</v>
          </cell>
          <cell r="AD3065" t="str">
            <v>I037</v>
          </cell>
        </row>
        <row r="3066">
          <cell r="AC3066" t="str">
            <v>INAHNSA</v>
          </cell>
          <cell r="AD3066" t="str">
            <v>I038</v>
          </cell>
        </row>
        <row r="3067">
          <cell r="AC3067" t="str">
            <v>ISSIMA</v>
          </cell>
          <cell r="AD3067" t="str">
            <v>I039</v>
          </cell>
        </row>
        <row r="3068">
          <cell r="AC3068" t="str">
            <v>INDUVECA</v>
          </cell>
          <cell r="AD3068" t="str">
            <v>I040</v>
          </cell>
        </row>
        <row r="3069">
          <cell r="AC3069" t="str">
            <v>INFANTEC</v>
          </cell>
          <cell r="AD3069" t="str">
            <v>I041</v>
          </cell>
        </row>
        <row r="3070">
          <cell r="AC3070" t="str">
            <v>ISOMIL</v>
          </cell>
          <cell r="AD3070" t="str">
            <v>I042</v>
          </cell>
        </row>
        <row r="3071">
          <cell r="AC3071" t="str">
            <v>INTERSTATE</v>
          </cell>
          <cell r="AD3071" t="str">
            <v>I043</v>
          </cell>
        </row>
        <row r="3072">
          <cell r="AC3072" t="str">
            <v>INUSA</v>
          </cell>
          <cell r="AD3072" t="str">
            <v>I044</v>
          </cell>
        </row>
        <row r="3073">
          <cell r="AC3073" t="str">
            <v>IN OUT</v>
          </cell>
          <cell r="AD3073" t="str">
            <v>I045</v>
          </cell>
        </row>
        <row r="3074">
          <cell r="AC3074" t="str">
            <v>IPANEMA</v>
          </cell>
          <cell r="AD3074" t="str">
            <v>I046</v>
          </cell>
        </row>
        <row r="3075">
          <cell r="AC3075" t="str">
            <v>ISOLA</v>
          </cell>
          <cell r="AD3075" t="str">
            <v>I047</v>
          </cell>
        </row>
        <row r="3076">
          <cell r="AC3076" t="str">
            <v>IFAM</v>
          </cell>
          <cell r="AD3076" t="str">
            <v>I048</v>
          </cell>
        </row>
        <row r="3077">
          <cell r="AC3077" t="str">
            <v>IKE</v>
          </cell>
          <cell r="AD3077" t="str">
            <v>I049</v>
          </cell>
        </row>
        <row r="3078">
          <cell r="AC3078" t="str">
            <v>IML</v>
          </cell>
          <cell r="AD3078" t="str">
            <v>I050</v>
          </cell>
        </row>
        <row r="3079">
          <cell r="AC3079" t="str">
            <v>IMPRESION</v>
          </cell>
          <cell r="AD3079" t="str">
            <v>I051</v>
          </cell>
        </row>
        <row r="3080">
          <cell r="AC3080" t="str">
            <v>INAFER</v>
          </cell>
          <cell r="AD3080" t="str">
            <v>I052</v>
          </cell>
        </row>
        <row r="3081">
          <cell r="AC3081" t="str">
            <v>INTER</v>
          </cell>
          <cell r="AD3081" t="str">
            <v>I053</v>
          </cell>
        </row>
        <row r="3082">
          <cell r="AC3082" t="str">
            <v>ISLAND</v>
          </cell>
          <cell r="AD3082" t="str">
            <v>I054</v>
          </cell>
        </row>
        <row r="3083">
          <cell r="AC3083" t="str">
            <v>I GO</v>
          </cell>
          <cell r="AD3083" t="str">
            <v>I055</v>
          </cell>
        </row>
        <row r="3084">
          <cell r="AC3084" t="str">
            <v>INSTYLE</v>
          </cell>
          <cell r="AD3084" t="str">
            <v>I056</v>
          </cell>
        </row>
        <row r="3085">
          <cell r="AC3085" t="str">
            <v>ISABEL PIU</v>
          </cell>
          <cell r="AD3085" t="str">
            <v>I057</v>
          </cell>
        </row>
        <row r="3086">
          <cell r="AC3086" t="str">
            <v>ITSUS</v>
          </cell>
          <cell r="AD3086" t="str">
            <v>I058</v>
          </cell>
        </row>
        <row r="3087">
          <cell r="AC3087" t="str">
            <v>INST ESPANOL</v>
          </cell>
          <cell r="AD3087" t="str">
            <v>I059</v>
          </cell>
        </row>
        <row r="3088">
          <cell r="AC3088" t="str">
            <v>INTIMISS</v>
          </cell>
          <cell r="AD3088" t="str">
            <v>I060</v>
          </cell>
        </row>
        <row r="3089">
          <cell r="AC3089" t="str">
            <v>IC HAIR</v>
          </cell>
          <cell r="AD3089" t="str">
            <v>I061</v>
          </cell>
        </row>
        <row r="3090">
          <cell r="AC3090" t="str">
            <v>ITAP</v>
          </cell>
          <cell r="AD3090" t="str">
            <v>I062</v>
          </cell>
        </row>
        <row r="3091">
          <cell r="AC3091" t="str">
            <v>INTIMATE SECRET</v>
          </cell>
          <cell r="AD3091" t="str">
            <v>I063</v>
          </cell>
        </row>
        <row r="3092">
          <cell r="AC3092" t="str">
            <v>IRISH SPRING</v>
          </cell>
          <cell r="AD3092" t="str">
            <v>I064</v>
          </cell>
        </row>
        <row r="3093">
          <cell r="AC3093" t="str">
            <v>INES</v>
          </cell>
          <cell r="AD3093" t="str">
            <v>I065</v>
          </cell>
        </row>
        <row r="3094">
          <cell r="AC3094" t="str">
            <v>IMPRESIONES</v>
          </cell>
          <cell r="AD3094" t="str">
            <v>I066</v>
          </cell>
        </row>
        <row r="3095">
          <cell r="AC3095" t="str">
            <v>IMPULSO</v>
          </cell>
          <cell r="AD3095" t="str">
            <v>I067</v>
          </cell>
        </row>
        <row r="3096">
          <cell r="AC3096" t="str">
            <v>IDEAL FURNITURE</v>
          </cell>
          <cell r="AD3096" t="str">
            <v>I068</v>
          </cell>
        </row>
        <row r="3097">
          <cell r="AC3097" t="str">
            <v>ILUMITEC</v>
          </cell>
          <cell r="AD3097" t="str">
            <v>I069</v>
          </cell>
        </row>
        <row r="3098">
          <cell r="AC3098" t="str">
            <v>INA</v>
          </cell>
          <cell r="AD3098" t="str">
            <v>I070</v>
          </cell>
        </row>
        <row r="3099">
          <cell r="AC3099" t="str">
            <v>IMAC</v>
          </cell>
          <cell r="AD3099" t="str">
            <v>I071</v>
          </cell>
        </row>
        <row r="3100">
          <cell r="AC3100" t="str">
            <v>I CANT BELIEVE</v>
          </cell>
          <cell r="AD3100" t="str">
            <v>I072</v>
          </cell>
        </row>
        <row r="3101">
          <cell r="AC3101" t="str">
            <v>INDIAN RIVER</v>
          </cell>
          <cell r="AD3101" t="str">
            <v>I073</v>
          </cell>
        </row>
        <row r="3102">
          <cell r="AC3102" t="str">
            <v>I2GO</v>
          </cell>
          <cell r="AD3102" t="str">
            <v>I074</v>
          </cell>
        </row>
        <row r="3103">
          <cell r="AC3103" t="str">
            <v>IHOME</v>
          </cell>
          <cell r="AD3103" t="str">
            <v>I075</v>
          </cell>
        </row>
        <row r="3104">
          <cell r="AC3104" t="str">
            <v>ILUV</v>
          </cell>
          <cell r="AD3104" t="str">
            <v>I076</v>
          </cell>
        </row>
        <row r="3105">
          <cell r="AC3105" t="str">
            <v>INTERNATIONAL DELIGHT</v>
          </cell>
          <cell r="AD3105" t="str">
            <v>I077</v>
          </cell>
        </row>
        <row r="3106">
          <cell r="AC3106" t="str">
            <v>ITALIAN ROSE</v>
          </cell>
          <cell r="AD3106" t="str">
            <v>I078</v>
          </cell>
        </row>
        <row r="3107">
          <cell r="AC3107" t="str">
            <v>ITALIAN VILLAGE</v>
          </cell>
          <cell r="AD3107" t="str">
            <v>I079</v>
          </cell>
        </row>
        <row r="3108">
          <cell r="AC3108" t="str">
            <v>INOVA</v>
          </cell>
          <cell r="AD3108" t="str">
            <v>I080</v>
          </cell>
        </row>
        <row r="3109">
          <cell r="AC3109" t="str">
            <v>IROLA</v>
          </cell>
          <cell r="AD3109" t="str">
            <v>I081</v>
          </cell>
        </row>
        <row r="3110">
          <cell r="AC3110" t="str">
            <v>IC FANTASIA</v>
          </cell>
          <cell r="AD3110" t="str">
            <v>I082</v>
          </cell>
        </row>
        <row r="3111">
          <cell r="AC3111" t="str">
            <v>IBERIT</v>
          </cell>
          <cell r="AD3111" t="str">
            <v>I083</v>
          </cell>
        </row>
        <row r="3112">
          <cell r="AC3112" t="str">
            <v>IL VILLAGIO</v>
          </cell>
          <cell r="AD3112" t="str">
            <v>I084</v>
          </cell>
        </row>
        <row r="3113">
          <cell r="AC3113" t="str">
            <v>ILE DE FRANCE</v>
          </cell>
          <cell r="AD3113" t="str">
            <v>I085</v>
          </cell>
        </row>
        <row r="3114">
          <cell r="AC3114" t="str">
            <v>ISSEY MIYAKE</v>
          </cell>
          <cell r="AD3114" t="str">
            <v>I086</v>
          </cell>
        </row>
        <row r="3115">
          <cell r="AC3115" t="str">
            <v>INFINITE</v>
          </cell>
          <cell r="AD3115" t="str">
            <v>I087</v>
          </cell>
        </row>
        <row r="3116">
          <cell r="AC3116" t="str">
            <v>ICE BREAKERS</v>
          </cell>
          <cell r="AD3116" t="str">
            <v>I088</v>
          </cell>
        </row>
        <row r="3117">
          <cell r="AC3117" t="str">
            <v>IGA</v>
          </cell>
          <cell r="AD3117" t="str">
            <v>I089</v>
          </cell>
        </row>
        <row r="3118">
          <cell r="AC3118" t="str">
            <v>INVICTA</v>
          </cell>
          <cell r="AD3118" t="str">
            <v>I090</v>
          </cell>
        </row>
        <row r="3119">
          <cell r="AC3119" t="str">
            <v>IMAGE</v>
          </cell>
          <cell r="AD3119" t="str">
            <v>I091</v>
          </cell>
        </row>
        <row r="3120">
          <cell r="AC3120" t="str">
            <v>IMPERIAL</v>
          </cell>
          <cell r="AD3120" t="str">
            <v>I092</v>
          </cell>
        </row>
        <row r="3121">
          <cell r="AC3121" t="str">
            <v>INNOVE</v>
          </cell>
          <cell r="AD3121" t="str">
            <v>I093</v>
          </cell>
        </row>
        <row r="3122">
          <cell r="AC3122" t="str">
            <v>INTEX</v>
          </cell>
          <cell r="AD3122" t="str">
            <v>I094</v>
          </cell>
        </row>
        <row r="3123">
          <cell r="AC3123" t="str">
            <v>ITALO</v>
          </cell>
          <cell r="AD3123" t="str">
            <v>I095</v>
          </cell>
        </row>
        <row r="3124">
          <cell r="AC3124" t="str">
            <v>IMEDIA</v>
          </cell>
          <cell r="AD3124" t="str">
            <v>I096</v>
          </cell>
        </row>
        <row r="3125">
          <cell r="AC3125" t="str">
            <v>IGORA</v>
          </cell>
          <cell r="AD3125" t="str">
            <v>I097</v>
          </cell>
        </row>
        <row r="3126">
          <cell r="AC3126" t="str">
            <v>INGLEHOFFER</v>
          </cell>
          <cell r="AD3126" t="str">
            <v>I098</v>
          </cell>
        </row>
        <row r="3127">
          <cell r="AC3127" t="str">
            <v>IDENTITY LITE</v>
          </cell>
          <cell r="AD3127" t="str">
            <v>I099</v>
          </cell>
        </row>
        <row r="3128">
          <cell r="AC3128" t="str">
            <v>INODERM</v>
          </cell>
          <cell r="AD3128" t="str">
            <v>I100</v>
          </cell>
        </row>
        <row r="3129">
          <cell r="AC3129" t="str">
            <v>IDAHO</v>
          </cell>
          <cell r="AD3129" t="str">
            <v>I101</v>
          </cell>
        </row>
        <row r="3130">
          <cell r="AC3130" t="str">
            <v>ICE FLOWER</v>
          </cell>
          <cell r="AD3130" t="str">
            <v>I102</v>
          </cell>
        </row>
        <row r="3131">
          <cell r="AC3131" t="str">
            <v>ILCAPIL</v>
          </cell>
          <cell r="AD3131" t="str">
            <v>I103</v>
          </cell>
        </row>
        <row r="3132">
          <cell r="AC3132" t="str">
            <v>ITANA</v>
          </cell>
          <cell r="AD3132" t="str">
            <v>I104</v>
          </cell>
        </row>
        <row r="3133">
          <cell r="AC3133" t="str">
            <v>ICE</v>
          </cell>
          <cell r="AD3133" t="str">
            <v>I105</v>
          </cell>
        </row>
        <row r="3134">
          <cell r="AC3134" t="str">
            <v>ITALIAN DESING</v>
          </cell>
          <cell r="AD3134" t="str">
            <v>I106</v>
          </cell>
        </row>
        <row r="3135">
          <cell r="AC3135" t="str">
            <v>ISISPHARMA</v>
          </cell>
          <cell r="AD3135" t="str">
            <v>I107</v>
          </cell>
        </row>
        <row r="3136">
          <cell r="AC3136" t="str">
            <v>I LOVE MINNIE</v>
          </cell>
          <cell r="AD3136" t="str">
            <v>I108</v>
          </cell>
        </row>
        <row r="3137">
          <cell r="AC3137" t="str">
            <v>INVIZIMALS</v>
          </cell>
          <cell r="AD3137" t="str">
            <v>I109</v>
          </cell>
        </row>
        <row r="3138">
          <cell r="AC3138" t="str">
            <v>IRON MAN</v>
          </cell>
          <cell r="AD3138" t="str">
            <v>I110</v>
          </cell>
        </row>
        <row r="3139">
          <cell r="AC3139" t="str">
            <v>I CARLY</v>
          </cell>
          <cell r="AD3139" t="str">
            <v>I111</v>
          </cell>
        </row>
        <row r="3140">
          <cell r="AC3140" t="str">
            <v>ICE AGE</v>
          </cell>
          <cell r="AD3140" t="str">
            <v>I112</v>
          </cell>
        </row>
        <row r="3141">
          <cell r="AC3141" t="str">
            <v>INACOPIA</v>
          </cell>
          <cell r="AD3141" t="str">
            <v>I113</v>
          </cell>
        </row>
        <row r="3142">
          <cell r="AC3142" t="str">
            <v>INFO NOTES</v>
          </cell>
          <cell r="AD3142" t="str">
            <v>I114</v>
          </cell>
        </row>
        <row r="3143">
          <cell r="AC3143" t="str">
            <v>IRASA</v>
          </cell>
          <cell r="AD3143" t="str">
            <v>I115</v>
          </cell>
        </row>
        <row r="3144">
          <cell r="AC3144" t="str">
            <v>IRIDISC</v>
          </cell>
          <cell r="AD3144" t="str">
            <v>I116</v>
          </cell>
        </row>
        <row r="3145">
          <cell r="AC3145" t="str">
            <v>ICM</v>
          </cell>
          <cell r="AD3145" t="str">
            <v>I118</v>
          </cell>
        </row>
        <row r="3146">
          <cell r="AC3146" t="str">
            <v>IGORA BRILLANCE</v>
          </cell>
          <cell r="AD3146" t="str">
            <v>I119</v>
          </cell>
        </row>
        <row r="3147">
          <cell r="AC3147" t="str">
            <v>ISIS PHARMA</v>
          </cell>
          <cell r="AD3147" t="str">
            <v>I120</v>
          </cell>
        </row>
        <row r="3148">
          <cell r="AC3148" t="str">
            <v>I-JOAH</v>
          </cell>
          <cell r="AD3148" t="str">
            <v>I121</v>
          </cell>
        </row>
        <row r="3149">
          <cell r="AC3149" t="str">
            <v>ILE DRESS</v>
          </cell>
          <cell r="AD3149" t="str">
            <v>I122</v>
          </cell>
        </row>
        <row r="3150">
          <cell r="AC3150" t="str">
            <v>IMAGINEXT</v>
          </cell>
          <cell r="AD3150" t="str">
            <v>I123</v>
          </cell>
        </row>
        <row r="3151">
          <cell r="AC3151" t="str">
            <v>IA SOCKS</v>
          </cell>
          <cell r="AD3151" t="str">
            <v>I124</v>
          </cell>
        </row>
        <row r="3152">
          <cell r="AC3152" t="str">
            <v>INNODEA</v>
          </cell>
          <cell r="AD3152" t="str">
            <v>I125</v>
          </cell>
        </row>
        <row r="3153">
          <cell r="AC3153" t="str">
            <v>IZADI</v>
          </cell>
          <cell r="AD3153" t="str">
            <v>I126</v>
          </cell>
        </row>
        <row r="3154">
          <cell r="AC3154" t="str">
            <v>IRLANDA</v>
          </cell>
          <cell r="AD3154" t="str">
            <v>I127</v>
          </cell>
        </row>
        <row r="3155">
          <cell r="AC3155" t="str">
            <v>IROCKER</v>
          </cell>
          <cell r="AD3155" t="str">
            <v>I128</v>
          </cell>
        </row>
        <row r="3156">
          <cell r="AC3156" t="str">
            <v>IKELITE</v>
          </cell>
          <cell r="AD3156" t="str">
            <v>I129</v>
          </cell>
        </row>
        <row r="3157">
          <cell r="AC3157" t="str">
            <v>I U</v>
          </cell>
          <cell r="AD3157" t="str">
            <v>I130</v>
          </cell>
        </row>
        <row r="3158">
          <cell r="AC3158" t="str">
            <v>JUST U</v>
          </cell>
          <cell r="AD3158" t="str">
            <v>J001</v>
          </cell>
        </row>
        <row r="3159">
          <cell r="AC3159" t="str">
            <v>JP</v>
          </cell>
          <cell r="AD3159" t="str">
            <v>J002</v>
          </cell>
        </row>
        <row r="3160">
          <cell r="AC3160" t="str">
            <v>JA JA -TEXTIL</v>
          </cell>
          <cell r="AD3160" t="str">
            <v>J003</v>
          </cell>
        </row>
        <row r="3161">
          <cell r="AC3161" t="str">
            <v>JACO</v>
          </cell>
          <cell r="AD3161" t="str">
            <v>J004</v>
          </cell>
        </row>
        <row r="3162">
          <cell r="AC3162" t="str">
            <v>JAIPUR</v>
          </cell>
          <cell r="AD3162" t="str">
            <v>J005</v>
          </cell>
        </row>
        <row r="3163">
          <cell r="AC3163" t="str">
            <v>JAJA&amp; CO</v>
          </cell>
          <cell r="AD3163" t="str">
            <v>J006</v>
          </cell>
        </row>
        <row r="3164">
          <cell r="AC3164" t="str">
            <v>JANETTE</v>
          </cell>
          <cell r="AD3164" t="str">
            <v>J007</v>
          </cell>
        </row>
        <row r="3165">
          <cell r="AC3165" t="str">
            <v>JEN CONCEPTS</v>
          </cell>
          <cell r="AD3165" t="str">
            <v>J008</v>
          </cell>
        </row>
        <row r="3166">
          <cell r="AC3166" t="str">
            <v>JEN E C</v>
          </cell>
          <cell r="AD3166" t="str">
            <v>J009</v>
          </cell>
        </row>
        <row r="3167">
          <cell r="AC3167" t="str">
            <v>JENNY</v>
          </cell>
          <cell r="AD3167" t="str">
            <v>J010</v>
          </cell>
        </row>
        <row r="3168">
          <cell r="AC3168" t="str">
            <v>JESSICA</v>
          </cell>
          <cell r="AD3168" t="str">
            <v>J011</v>
          </cell>
        </row>
        <row r="3169">
          <cell r="AC3169" t="str">
            <v>JESSIE</v>
          </cell>
          <cell r="AD3169" t="str">
            <v>J012</v>
          </cell>
        </row>
        <row r="3170">
          <cell r="AC3170" t="str">
            <v>JINGO</v>
          </cell>
          <cell r="AD3170" t="str">
            <v>J013</v>
          </cell>
        </row>
        <row r="3171">
          <cell r="AC3171" t="str">
            <v>JMP</v>
          </cell>
          <cell r="AD3171" t="str">
            <v>J014</v>
          </cell>
        </row>
        <row r="3172">
          <cell r="AC3172" t="str">
            <v>JOANNA</v>
          </cell>
          <cell r="AD3172" t="str">
            <v>J015</v>
          </cell>
        </row>
        <row r="3173">
          <cell r="AC3173" t="str">
            <v>JOEL</v>
          </cell>
          <cell r="AD3173" t="str">
            <v>J016</v>
          </cell>
        </row>
        <row r="3174">
          <cell r="AC3174" t="str">
            <v>JONATHAN</v>
          </cell>
          <cell r="AD3174" t="str">
            <v>J017</v>
          </cell>
        </row>
        <row r="3175">
          <cell r="AC3175" t="str">
            <v>JORDACHE</v>
          </cell>
          <cell r="AD3175" t="str">
            <v>J018</v>
          </cell>
        </row>
        <row r="3176">
          <cell r="AC3176" t="str">
            <v>JOY &amp; PEACE</v>
          </cell>
          <cell r="AD3176" t="str">
            <v>J019</v>
          </cell>
        </row>
        <row r="3177">
          <cell r="AC3177" t="str">
            <v>JOY MICHELLE</v>
          </cell>
          <cell r="AD3177" t="str">
            <v>J020</v>
          </cell>
        </row>
        <row r="3178">
          <cell r="AC3178" t="str">
            <v>JUJUBE</v>
          </cell>
          <cell r="AD3178" t="str">
            <v>J021</v>
          </cell>
        </row>
        <row r="3179">
          <cell r="AC3179" t="str">
            <v>JENNIFER &amp; GRACE</v>
          </cell>
          <cell r="AD3179" t="str">
            <v>J022</v>
          </cell>
        </row>
        <row r="3180">
          <cell r="AC3180" t="str">
            <v>JENNY CARDIGAN</v>
          </cell>
          <cell r="AD3180" t="str">
            <v>J023</v>
          </cell>
        </row>
        <row r="3181">
          <cell r="AC3181" t="str">
            <v>JOHNSON</v>
          </cell>
          <cell r="AD3181" t="str">
            <v>J024</v>
          </cell>
        </row>
        <row r="3182">
          <cell r="AC3182" t="str">
            <v>JOY</v>
          </cell>
          <cell r="AD3182" t="str">
            <v>J025</v>
          </cell>
        </row>
        <row r="3183">
          <cell r="AC3183" t="str">
            <v>JOE WEIDER</v>
          </cell>
          <cell r="AD3183" t="str">
            <v>J026</v>
          </cell>
        </row>
        <row r="3184">
          <cell r="AC3184" t="str">
            <v>JOHNSONVILLE</v>
          </cell>
          <cell r="AD3184" t="str">
            <v>J027</v>
          </cell>
        </row>
        <row r="3185">
          <cell r="AC3185" t="str">
            <v>JUNQUI</v>
          </cell>
          <cell r="AD3185" t="str">
            <v>J028</v>
          </cell>
        </row>
        <row r="3186">
          <cell r="AC3186" t="str">
            <v>J &amp; B</v>
          </cell>
          <cell r="AD3186" t="str">
            <v>J029</v>
          </cell>
        </row>
        <row r="3187">
          <cell r="AC3187" t="str">
            <v>J WALKER</v>
          </cell>
          <cell r="AD3187" t="str">
            <v>J030</v>
          </cell>
        </row>
        <row r="3188">
          <cell r="AC3188" t="str">
            <v>JACK DANIELS</v>
          </cell>
          <cell r="AD3188" t="str">
            <v>J031</v>
          </cell>
        </row>
        <row r="3189">
          <cell r="AC3189" t="str">
            <v>JACQUERE</v>
          </cell>
          <cell r="AD3189" t="str">
            <v>J032</v>
          </cell>
        </row>
        <row r="3190">
          <cell r="AC3190" t="str">
            <v>JAGERMEISTER</v>
          </cell>
          <cell r="AD3190" t="str">
            <v>J033</v>
          </cell>
        </row>
        <row r="3191">
          <cell r="AC3191" t="str">
            <v>JAMESON</v>
          </cell>
          <cell r="AD3191" t="str">
            <v>J034</v>
          </cell>
        </row>
        <row r="3192">
          <cell r="AC3192" t="str">
            <v>JEAN DELLAC</v>
          </cell>
          <cell r="AD3192" t="str">
            <v>J035</v>
          </cell>
        </row>
        <row r="3193">
          <cell r="AC3193" t="str">
            <v>JIM BEAN</v>
          </cell>
          <cell r="AD3193" t="str">
            <v>J036</v>
          </cell>
        </row>
        <row r="3194">
          <cell r="AC3194" t="str">
            <v>JOSE CUERVO</v>
          </cell>
          <cell r="AD3194" t="str">
            <v>J037</v>
          </cell>
        </row>
        <row r="3195">
          <cell r="AC3195" t="str">
            <v>JP CHENET</v>
          </cell>
          <cell r="AD3195" t="str">
            <v>J038</v>
          </cell>
        </row>
        <row r="3196">
          <cell r="AC3196" t="str">
            <v>JUICY</v>
          </cell>
          <cell r="AD3196" t="str">
            <v>J039</v>
          </cell>
        </row>
        <row r="3197">
          <cell r="AC3197" t="str">
            <v>JUMEX</v>
          </cell>
          <cell r="AD3197" t="str">
            <v>J040</v>
          </cell>
        </row>
        <row r="3198">
          <cell r="AC3198" t="str">
            <v>JUVENA</v>
          </cell>
          <cell r="AD3198" t="str">
            <v>J041</v>
          </cell>
        </row>
        <row r="3199">
          <cell r="AC3199" t="str">
            <v>JAJA - ABARROTES</v>
          </cell>
          <cell r="AD3199" t="str">
            <v>J042</v>
          </cell>
        </row>
        <row r="3200">
          <cell r="AC3200" t="str">
            <v>JUPILER</v>
          </cell>
          <cell r="AD3200" t="str">
            <v>J043</v>
          </cell>
        </row>
        <row r="3201">
          <cell r="AC3201" t="str">
            <v>JEALOUS TOMATO</v>
          </cell>
          <cell r="AD3201" t="str">
            <v>J044</v>
          </cell>
        </row>
        <row r="3202">
          <cell r="AC3202" t="str">
            <v>JOY &amp; CO</v>
          </cell>
          <cell r="AD3202" t="str">
            <v>J045</v>
          </cell>
        </row>
        <row r="3203">
          <cell r="AC3203" t="str">
            <v>JANUARY 7</v>
          </cell>
          <cell r="AD3203" t="str">
            <v>J046</v>
          </cell>
        </row>
        <row r="3204">
          <cell r="AC3204" t="str">
            <v>JAXNS</v>
          </cell>
          <cell r="AD3204" t="str">
            <v>J047</v>
          </cell>
        </row>
        <row r="3205">
          <cell r="AC3205" t="str">
            <v>JACKY</v>
          </cell>
          <cell r="AD3205" t="str">
            <v>J048</v>
          </cell>
        </row>
        <row r="3206">
          <cell r="AC3206" t="str">
            <v>JEUNE</v>
          </cell>
          <cell r="AD3206" t="str">
            <v>J049</v>
          </cell>
        </row>
        <row r="3207">
          <cell r="AC3207" t="str">
            <v>JOGO</v>
          </cell>
          <cell r="AD3207" t="str">
            <v>J050</v>
          </cell>
        </row>
        <row r="3208">
          <cell r="AC3208" t="str">
            <v>JOMA</v>
          </cell>
          <cell r="AD3208" t="str">
            <v>J051</v>
          </cell>
        </row>
        <row r="3209">
          <cell r="AC3209" t="str">
            <v>JUMAN</v>
          </cell>
          <cell r="AD3209" t="str">
            <v>J052</v>
          </cell>
        </row>
        <row r="3210">
          <cell r="AC3210" t="str">
            <v>JUNGLE</v>
          </cell>
          <cell r="AD3210" t="str">
            <v>J053</v>
          </cell>
        </row>
        <row r="3211">
          <cell r="AC3211" t="str">
            <v>JUVENTUS</v>
          </cell>
          <cell r="AD3211" t="str">
            <v>J054</v>
          </cell>
        </row>
        <row r="3212">
          <cell r="AC3212" t="str">
            <v>JADE</v>
          </cell>
          <cell r="AD3212" t="str">
            <v>J055</v>
          </cell>
        </row>
        <row r="3213">
          <cell r="AC3213" t="str">
            <v>JADO</v>
          </cell>
          <cell r="AD3213" t="str">
            <v>J056</v>
          </cell>
        </row>
        <row r="3214">
          <cell r="AC3214" t="str">
            <v>JAIDY</v>
          </cell>
          <cell r="AD3214" t="str">
            <v>J057</v>
          </cell>
        </row>
        <row r="3215">
          <cell r="AC3215" t="str">
            <v>JETMATE</v>
          </cell>
          <cell r="AD3215" t="str">
            <v>J058</v>
          </cell>
        </row>
        <row r="3216">
          <cell r="AC3216" t="str">
            <v>JOCKRA</v>
          </cell>
          <cell r="AD3216" t="str">
            <v>J059</v>
          </cell>
        </row>
        <row r="3217">
          <cell r="AC3217" t="str">
            <v>JOINT</v>
          </cell>
          <cell r="AD3217" t="str">
            <v>J060</v>
          </cell>
        </row>
        <row r="3218">
          <cell r="AC3218" t="str">
            <v>JWIN</v>
          </cell>
          <cell r="AD3218" t="str">
            <v>J061</v>
          </cell>
        </row>
        <row r="3219">
          <cell r="AC3219" t="str">
            <v>JARDIVER</v>
          </cell>
          <cell r="AD3219" t="str">
            <v>J062</v>
          </cell>
        </row>
        <row r="3220">
          <cell r="AC3220" t="str">
            <v>JET POWER</v>
          </cell>
          <cell r="AD3220" t="str">
            <v>J063</v>
          </cell>
        </row>
        <row r="3221">
          <cell r="AC3221" t="str">
            <v>JERGENS</v>
          </cell>
          <cell r="AD3221" t="str">
            <v>J064</v>
          </cell>
        </row>
        <row r="3222">
          <cell r="AC3222" t="str">
            <v>J FOLD</v>
          </cell>
          <cell r="AD3222" t="str">
            <v>J065</v>
          </cell>
        </row>
        <row r="3223">
          <cell r="AC3223" t="str">
            <v>JEANS</v>
          </cell>
          <cell r="AD3223" t="str">
            <v>J066</v>
          </cell>
        </row>
        <row r="3224">
          <cell r="AC3224" t="str">
            <v>JEANSPORT</v>
          </cell>
          <cell r="AD3224" t="str">
            <v>J067</v>
          </cell>
        </row>
        <row r="3225">
          <cell r="AC3225" t="str">
            <v>JEWELRY FASHION</v>
          </cell>
          <cell r="AD3225" t="str">
            <v>J068</v>
          </cell>
        </row>
        <row r="3226">
          <cell r="AC3226" t="str">
            <v>J-HEAD</v>
          </cell>
          <cell r="AD3226" t="str">
            <v>J069</v>
          </cell>
        </row>
        <row r="3227">
          <cell r="AC3227" t="str">
            <v>JOE BOXER</v>
          </cell>
          <cell r="AD3227" t="str">
            <v>J070</v>
          </cell>
        </row>
        <row r="3228">
          <cell r="AC3228" t="str">
            <v>JOSEPH</v>
          </cell>
          <cell r="AD3228" t="str">
            <v>J071</v>
          </cell>
        </row>
        <row r="3229">
          <cell r="AC3229" t="str">
            <v>JAEL</v>
          </cell>
          <cell r="AD3229" t="str">
            <v>J072</v>
          </cell>
        </row>
        <row r="3230">
          <cell r="AC3230" t="str">
            <v>JOHN FREIDA</v>
          </cell>
          <cell r="AD3230" t="str">
            <v>J073</v>
          </cell>
        </row>
        <row r="3231">
          <cell r="AC3231" t="str">
            <v>JEANNETTE</v>
          </cell>
          <cell r="AD3231" t="str">
            <v>J074</v>
          </cell>
        </row>
        <row r="3232">
          <cell r="AC3232" t="str">
            <v>JUST RELAX</v>
          </cell>
          <cell r="AD3232" t="str">
            <v>J075</v>
          </cell>
        </row>
        <row r="3233">
          <cell r="AC3233" t="str">
            <v>JIE SHUANG</v>
          </cell>
          <cell r="AD3233" t="str">
            <v>J076</v>
          </cell>
        </row>
        <row r="3234">
          <cell r="AC3234" t="str">
            <v>JADE JEANS</v>
          </cell>
          <cell r="AD3234" t="str">
            <v>J077</v>
          </cell>
        </row>
        <row r="3235">
          <cell r="AC3235" t="str">
            <v>JOOMPY</v>
          </cell>
          <cell r="AD3235" t="str">
            <v>J078</v>
          </cell>
        </row>
        <row r="3236">
          <cell r="AC3236" t="str">
            <v>JABALI</v>
          </cell>
          <cell r="AD3236" t="str">
            <v>J079</v>
          </cell>
        </row>
        <row r="3237">
          <cell r="AC3237" t="str">
            <v>JY</v>
          </cell>
          <cell r="AD3237" t="str">
            <v>J080</v>
          </cell>
        </row>
        <row r="3238">
          <cell r="AC3238" t="str">
            <v>JON&amp;ANNA</v>
          </cell>
          <cell r="AD3238" t="str">
            <v>J081</v>
          </cell>
        </row>
        <row r="3239">
          <cell r="AC3239" t="str">
            <v>JEWELRY COLLECTION</v>
          </cell>
          <cell r="AD3239" t="str">
            <v>J082</v>
          </cell>
        </row>
        <row r="3240">
          <cell r="AC3240" t="str">
            <v>JELLA C</v>
          </cell>
          <cell r="AD3240" t="str">
            <v>J083</v>
          </cell>
        </row>
        <row r="3241">
          <cell r="AC3241" t="str">
            <v>JOCA FASHION</v>
          </cell>
          <cell r="AD3241" t="str">
            <v>J084</v>
          </cell>
        </row>
        <row r="3242">
          <cell r="AC3242" t="str">
            <v>JOCA PET</v>
          </cell>
          <cell r="AD3242" t="str">
            <v>J085</v>
          </cell>
        </row>
        <row r="3243">
          <cell r="AC3243" t="str">
            <v>JOCAT</v>
          </cell>
          <cell r="AD3243" t="str">
            <v>J086</v>
          </cell>
        </row>
        <row r="3244">
          <cell r="AC3244" t="str">
            <v>J. SKINNER</v>
          </cell>
          <cell r="AD3244" t="str">
            <v>J087</v>
          </cell>
        </row>
        <row r="3245">
          <cell r="AC3245" t="str">
            <v>JOSE OLE</v>
          </cell>
          <cell r="AD3245" t="str">
            <v>J088</v>
          </cell>
        </row>
        <row r="3246">
          <cell r="AC3246" t="str">
            <v>JENNIEO</v>
          </cell>
          <cell r="AD3246" t="str">
            <v>J089</v>
          </cell>
        </row>
        <row r="3247">
          <cell r="AC3247" t="str">
            <v>JASPE</v>
          </cell>
          <cell r="AD3247" t="str">
            <v>J090</v>
          </cell>
        </row>
        <row r="3248">
          <cell r="AC3248" t="str">
            <v>JOLLY</v>
          </cell>
          <cell r="AD3248" t="str">
            <v>J091</v>
          </cell>
        </row>
        <row r="3249">
          <cell r="AC3249" t="str">
            <v>JONES</v>
          </cell>
          <cell r="AD3249" t="str">
            <v>J092</v>
          </cell>
        </row>
        <row r="3250">
          <cell r="AC3250" t="str">
            <v>JUAN MARTINEZ</v>
          </cell>
          <cell r="AD3250" t="str">
            <v>J093</v>
          </cell>
        </row>
        <row r="3251">
          <cell r="AC3251" t="str">
            <v>JACKELIN</v>
          </cell>
          <cell r="AD3251" t="str">
            <v>J094</v>
          </cell>
        </row>
        <row r="3252">
          <cell r="AC3252" t="str">
            <v>JORDANA</v>
          </cell>
          <cell r="AD3252" t="str">
            <v>J095</v>
          </cell>
        </row>
        <row r="3253">
          <cell r="AC3253" t="str">
            <v>JEANNE ARTHES</v>
          </cell>
          <cell r="AD3253" t="str">
            <v>J096</v>
          </cell>
        </row>
        <row r="3254">
          <cell r="AC3254" t="str">
            <v>JUICE COUTURE</v>
          </cell>
          <cell r="AD3254" t="str">
            <v>J097</v>
          </cell>
        </row>
        <row r="3255">
          <cell r="AC3255" t="str">
            <v>JULY MAR</v>
          </cell>
          <cell r="AD3255" t="str">
            <v>J098</v>
          </cell>
        </row>
        <row r="3256">
          <cell r="AC3256" t="str">
            <v>JUSTIN BIEBER</v>
          </cell>
          <cell r="AD3256" t="str">
            <v>J099</v>
          </cell>
        </row>
        <row r="3257">
          <cell r="AC3257" t="str">
            <v>JENDRIX</v>
          </cell>
          <cell r="AD3257" t="str">
            <v>J100</v>
          </cell>
        </row>
        <row r="3258">
          <cell r="AC3258" t="str">
            <v>JELL-O</v>
          </cell>
          <cell r="AD3258" t="str">
            <v>J101</v>
          </cell>
        </row>
        <row r="3259">
          <cell r="AC3259" t="str">
            <v>JIF</v>
          </cell>
          <cell r="AD3259" t="str">
            <v>J102</v>
          </cell>
        </row>
        <row r="3260">
          <cell r="AC3260" t="str">
            <v>JOLLY RANCHER</v>
          </cell>
          <cell r="AD3260" t="str">
            <v>J103</v>
          </cell>
        </row>
        <row r="3261">
          <cell r="AC3261" t="str">
            <v>JOMISARDYS</v>
          </cell>
          <cell r="AD3261" t="str">
            <v>J104</v>
          </cell>
        </row>
        <row r="3262">
          <cell r="AC3262" t="str">
            <v>JOYVA</v>
          </cell>
          <cell r="AD3262" t="str">
            <v>J105</v>
          </cell>
        </row>
        <row r="3263">
          <cell r="AC3263" t="str">
            <v>JUNKET</v>
          </cell>
          <cell r="AD3263" t="str">
            <v>J106</v>
          </cell>
        </row>
        <row r="3264">
          <cell r="AC3264" t="str">
            <v>JUSTINS</v>
          </cell>
          <cell r="AD3264" t="str">
            <v>J107</v>
          </cell>
        </row>
        <row r="3265">
          <cell r="AC3265" t="str">
            <v>JOCKEY</v>
          </cell>
          <cell r="AD3265" t="str">
            <v>J108</v>
          </cell>
        </row>
        <row r="3266">
          <cell r="AC3266" t="str">
            <v>JUNO</v>
          </cell>
          <cell r="AD3266" t="str">
            <v>J109</v>
          </cell>
        </row>
        <row r="3267">
          <cell r="AC3267" t="str">
            <v>JAGUAR</v>
          </cell>
          <cell r="AD3267" t="str">
            <v>J110</v>
          </cell>
        </row>
        <row r="3268">
          <cell r="AC3268" t="str">
            <v>JEAN PAUL GAULTIER</v>
          </cell>
          <cell r="AD3268" t="str">
            <v>J111</v>
          </cell>
        </row>
        <row r="3269">
          <cell r="AC3269" t="str">
            <v>JIMMY CHOO</v>
          </cell>
          <cell r="AD3269" t="str">
            <v>J112</v>
          </cell>
        </row>
        <row r="3270">
          <cell r="AC3270" t="str">
            <v>JOOP</v>
          </cell>
          <cell r="AD3270" t="str">
            <v>J113</v>
          </cell>
        </row>
        <row r="3271">
          <cell r="AC3271" t="str">
            <v>JE VOUS</v>
          </cell>
          <cell r="AD3271" t="str">
            <v>J114</v>
          </cell>
        </row>
        <row r="3272">
          <cell r="AC3272" t="str">
            <v>JLO</v>
          </cell>
          <cell r="AD3272" t="str">
            <v>J115</v>
          </cell>
        </row>
        <row r="3273">
          <cell r="AC3273" t="str">
            <v>JOHNNY COTTON</v>
          </cell>
          <cell r="AD3273" t="str">
            <v>J116</v>
          </cell>
        </row>
        <row r="3274">
          <cell r="AC3274" t="str">
            <v>JAZZING</v>
          </cell>
          <cell r="AD3274" t="str">
            <v>J117</v>
          </cell>
        </row>
        <row r="3275">
          <cell r="AC3275" t="str">
            <v>JF</v>
          </cell>
          <cell r="AD3275" t="str">
            <v>J118</v>
          </cell>
        </row>
        <row r="3276">
          <cell r="AC3276" t="str">
            <v>JUST FOR MEN</v>
          </cell>
          <cell r="AD3276" t="str">
            <v>J119</v>
          </cell>
        </row>
        <row r="3277">
          <cell r="AC3277" t="str">
            <v>JUST FOR GIRL</v>
          </cell>
          <cell r="AD3277" t="str">
            <v>J120</v>
          </cell>
        </row>
        <row r="3278">
          <cell r="AC3278" t="str">
            <v>JACK</v>
          </cell>
          <cell r="AD3278" t="str">
            <v>J121</v>
          </cell>
        </row>
        <row r="3279">
          <cell r="AC3279" t="str">
            <v>JANSPORT</v>
          </cell>
          <cell r="AD3279" t="str">
            <v>J122</v>
          </cell>
        </row>
        <row r="3280">
          <cell r="AC3280" t="str">
            <v>JOYSPORT</v>
          </cell>
          <cell r="AD3280" t="str">
            <v>J123</v>
          </cell>
        </row>
        <row r="3281">
          <cell r="AC3281" t="str">
            <v>JORDAN</v>
          </cell>
          <cell r="AD3281" t="str">
            <v>J124</v>
          </cell>
        </row>
        <row r="3282">
          <cell r="AC3282" t="str">
            <v>JHONATAN</v>
          </cell>
          <cell r="AD3282" t="str">
            <v>J125</v>
          </cell>
        </row>
        <row r="3283">
          <cell r="AC3283" t="str">
            <v>JUBILE</v>
          </cell>
          <cell r="AD3283" t="str">
            <v>J126</v>
          </cell>
        </row>
        <row r="3284">
          <cell r="AC3284" t="str">
            <v>JOLIE</v>
          </cell>
          <cell r="AD3284" t="str">
            <v>J127</v>
          </cell>
        </row>
        <row r="3285">
          <cell r="AC3285" t="str">
            <v>JANSSEN</v>
          </cell>
          <cell r="AD3285" t="str">
            <v>J128</v>
          </cell>
        </row>
        <row r="3286">
          <cell r="AC3286" t="str">
            <v>JEANIE</v>
          </cell>
          <cell r="AD3286" t="str">
            <v>J129</v>
          </cell>
        </row>
        <row r="3287">
          <cell r="AC3287" t="str">
            <v>JENGA</v>
          </cell>
          <cell r="AD3287" t="str">
            <v>J130</v>
          </cell>
        </row>
        <row r="3288">
          <cell r="AC3288" t="str">
            <v>JOHNNY SKULL</v>
          </cell>
          <cell r="AD3288" t="str">
            <v>J131</v>
          </cell>
        </row>
        <row r="3289">
          <cell r="AC3289" t="str">
            <v>JONAS BROTHERS</v>
          </cell>
          <cell r="AD3289" t="str">
            <v>J132</v>
          </cell>
        </row>
        <row r="3290">
          <cell r="AC3290" t="str">
            <v>JURASSIC WORLD</v>
          </cell>
          <cell r="AD3290" t="str">
            <v>J133</v>
          </cell>
        </row>
        <row r="3291">
          <cell r="AC3291" t="str">
            <v>JAKE EL PIRATA</v>
          </cell>
          <cell r="AD3291" t="str">
            <v>J134</v>
          </cell>
        </row>
        <row r="3292">
          <cell r="AC3292" t="str">
            <v>JANDAIA</v>
          </cell>
          <cell r="AD3292" t="str">
            <v>J135</v>
          </cell>
        </row>
        <row r="3293">
          <cell r="AC3293" t="str">
            <v>JANEL</v>
          </cell>
          <cell r="AD3293" t="str">
            <v>J136</v>
          </cell>
        </row>
        <row r="3294">
          <cell r="AC3294" t="str">
            <v>JOCAR</v>
          </cell>
          <cell r="AD3294" t="str">
            <v>J137</v>
          </cell>
        </row>
        <row r="3295">
          <cell r="AC3295" t="str">
            <v>JOSE LIBROS</v>
          </cell>
          <cell r="AD3295" t="str">
            <v>J138</v>
          </cell>
        </row>
        <row r="3296">
          <cell r="AC3296" t="str">
            <v>JOVI</v>
          </cell>
          <cell r="AD3296" t="str">
            <v>J139</v>
          </cell>
        </row>
        <row r="3297">
          <cell r="AC3297" t="str">
            <v>JUSTICE LEAGUE</v>
          </cell>
          <cell r="AD3297" t="str">
            <v>J140</v>
          </cell>
        </row>
        <row r="3298">
          <cell r="AC3298" t="str">
            <v>JI FORCE</v>
          </cell>
          <cell r="AD3298" t="str">
            <v>J141</v>
          </cell>
        </row>
        <row r="3299">
          <cell r="AC3299" t="str">
            <v>JOIA</v>
          </cell>
          <cell r="AD3299" t="str">
            <v>J142</v>
          </cell>
        </row>
        <row r="3300">
          <cell r="AC3300" t="str">
            <v>JM</v>
          </cell>
          <cell r="AD3300" t="str">
            <v>J143</v>
          </cell>
        </row>
        <row r="3301">
          <cell r="AC3301" t="str">
            <v>JD MAN</v>
          </cell>
          <cell r="AD3301" t="str">
            <v>J144</v>
          </cell>
        </row>
        <row r="3302">
          <cell r="AC3302" t="str">
            <v>J. LASH</v>
          </cell>
          <cell r="AD3302" t="str">
            <v>J145</v>
          </cell>
        </row>
        <row r="3303">
          <cell r="AC3303" t="str">
            <v>JESSICA ROSE</v>
          </cell>
          <cell r="AD3303" t="str">
            <v>J146</v>
          </cell>
        </row>
        <row r="3304">
          <cell r="AC3304" t="str">
            <v>JUST MY BABY</v>
          </cell>
          <cell r="AD3304" t="str">
            <v>J147</v>
          </cell>
        </row>
        <row r="3305">
          <cell r="AC3305" t="str">
            <v>JC COLLECTION</v>
          </cell>
          <cell r="AD3305" t="str">
            <v>J148</v>
          </cell>
        </row>
        <row r="3306">
          <cell r="AC3306" t="str">
            <v>JAGGETS</v>
          </cell>
          <cell r="AD3306" t="str">
            <v>J149</v>
          </cell>
        </row>
        <row r="3307">
          <cell r="AC3307" t="str">
            <v>JULIET</v>
          </cell>
          <cell r="AD3307" t="str">
            <v>J150</v>
          </cell>
        </row>
        <row r="3308">
          <cell r="AC3308" t="str">
            <v>JD LOVE</v>
          </cell>
          <cell r="AD3308" t="str">
            <v>J151</v>
          </cell>
        </row>
        <row r="3309">
          <cell r="AC3309" t="str">
            <v>JARANA</v>
          </cell>
          <cell r="AD3309" t="str">
            <v>J152</v>
          </cell>
        </row>
        <row r="3310">
          <cell r="AC3310" t="str">
            <v>JUAN GIL</v>
          </cell>
          <cell r="AD3310" t="str">
            <v>J153</v>
          </cell>
        </row>
        <row r="3311">
          <cell r="AC3311" t="str">
            <v>JOSH</v>
          </cell>
          <cell r="AD3311" t="str">
            <v>J154</v>
          </cell>
        </row>
        <row r="3312">
          <cell r="AC3312" t="str">
            <v>JUSTICE</v>
          </cell>
          <cell r="AD3312" t="str">
            <v>J155</v>
          </cell>
        </row>
        <row r="3313">
          <cell r="AC3313" t="str">
            <v>JIAO ZILIN</v>
          </cell>
          <cell r="AD3313" t="str">
            <v>J156</v>
          </cell>
        </row>
        <row r="3314">
          <cell r="AC3314" t="str">
            <v>JEANNE EN PROVENCE</v>
          </cell>
          <cell r="AD3314" t="str">
            <v>J157</v>
          </cell>
        </row>
        <row r="3315">
          <cell r="AC3315" t="str">
            <v>JENNIFER SECRET</v>
          </cell>
          <cell r="AD3315" t="str">
            <v>J158</v>
          </cell>
        </row>
        <row r="3316">
          <cell r="AC3316" t="str">
            <v>KANDELO</v>
          </cell>
          <cell r="AD3316" t="str">
            <v>K001</v>
          </cell>
        </row>
        <row r="3317">
          <cell r="AC3317" t="str">
            <v>KRAFT</v>
          </cell>
          <cell r="AD3317" t="str">
            <v>K002</v>
          </cell>
        </row>
        <row r="3318">
          <cell r="AC3318" t="str">
            <v>KNORR</v>
          </cell>
          <cell r="AD3318" t="str">
            <v>K003</v>
          </cell>
        </row>
        <row r="3319">
          <cell r="AC3319" t="str">
            <v>KAMISETA</v>
          </cell>
          <cell r="AD3319" t="str">
            <v>K004</v>
          </cell>
        </row>
        <row r="3320">
          <cell r="AC3320" t="str">
            <v>KAN CAN</v>
          </cell>
          <cell r="AD3320" t="str">
            <v>K005</v>
          </cell>
        </row>
        <row r="3321">
          <cell r="AC3321" t="str">
            <v>KATARINA</v>
          </cell>
          <cell r="AD3321" t="str">
            <v>K006</v>
          </cell>
        </row>
        <row r="3322">
          <cell r="AC3322" t="str">
            <v>KATHERINE</v>
          </cell>
          <cell r="AD3322" t="str">
            <v>K007</v>
          </cell>
        </row>
        <row r="3323">
          <cell r="AC3323" t="str">
            <v>KATHY</v>
          </cell>
          <cell r="AD3323" t="str">
            <v>K008</v>
          </cell>
        </row>
        <row r="3324">
          <cell r="AC3324" t="str">
            <v>KATIA</v>
          </cell>
          <cell r="AD3324" t="str">
            <v>K009</v>
          </cell>
        </row>
        <row r="3325">
          <cell r="AC3325" t="str">
            <v>KAYDEN K</v>
          </cell>
          <cell r="AD3325" t="str">
            <v>K010</v>
          </cell>
        </row>
        <row r="3326">
          <cell r="AC3326" t="str">
            <v>KEEP</v>
          </cell>
          <cell r="AD3326" t="str">
            <v>K011</v>
          </cell>
        </row>
        <row r="3327">
          <cell r="AC3327" t="str">
            <v>KESSLEY</v>
          </cell>
          <cell r="AD3327" t="str">
            <v>K012</v>
          </cell>
        </row>
        <row r="3328">
          <cell r="AC3328" t="str">
            <v>KIBYS</v>
          </cell>
          <cell r="AD3328" t="str">
            <v>K013</v>
          </cell>
        </row>
        <row r="3329">
          <cell r="AC3329" t="str">
            <v>KISS ME</v>
          </cell>
          <cell r="AD3329" t="str">
            <v>K014</v>
          </cell>
        </row>
        <row r="3330">
          <cell r="AC3330" t="str">
            <v>KOMODO</v>
          </cell>
          <cell r="AD3330" t="str">
            <v>K015</v>
          </cell>
        </row>
        <row r="3331">
          <cell r="AC3331" t="str">
            <v>KORET</v>
          </cell>
          <cell r="AD3331" t="str">
            <v>K016</v>
          </cell>
        </row>
        <row r="3332">
          <cell r="AC3332" t="str">
            <v>KOUP</v>
          </cell>
          <cell r="AD3332" t="str">
            <v>K017</v>
          </cell>
        </row>
        <row r="3333">
          <cell r="AC3333" t="str">
            <v>K-SCION</v>
          </cell>
          <cell r="AD3333" t="str">
            <v>K018</v>
          </cell>
        </row>
        <row r="3334">
          <cell r="AC3334" t="str">
            <v>KYLIE</v>
          </cell>
          <cell r="AD3334" t="str">
            <v>K019</v>
          </cell>
        </row>
        <row r="3335">
          <cell r="AC3335" t="str">
            <v>KINETIC</v>
          </cell>
          <cell r="AD3335" t="str">
            <v>K020</v>
          </cell>
        </row>
        <row r="3336">
          <cell r="AC3336" t="str">
            <v>KALIJATI</v>
          </cell>
          <cell r="AD3336" t="str">
            <v>K021</v>
          </cell>
        </row>
        <row r="3337">
          <cell r="AC3337" t="str">
            <v>KOKO</v>
          </cell>
          <cell r="AD3337" t="str">
            <v>K022</v>
          </cell>
        </row>
        <row r="3338">
          <cell r="AC3338" t="str">
            <v>KABOOM</v>
          </cell>
          <cell r="AD3338" t="str">
            <v>K023</v>
          </cell>
        </row>
        <row r="3339">
          <cell r="AC3339" t="str">
            <v>KAOBIN</v>
          </cell>
          <cell r="AD3339" t="str">
            <v>K024</v>
          </cell>
        </row>
        <row r="3340">
          <cell r="AC3340" t="str">
            <v>KEEP IT DRY</v>
          </cell>
          <cell r="AD3340" t="str">
            <v>K025</v>
          </cell>
        </row>
        <row r="3341">
          <cell r="AC3341" t="str">
            <v>KEY</v>
          </cell>
          <cell r="AD3341" t="str">
            <v>K026</v>
          </cell>
        </row>
        <row r="3342">
          <cell r="AC3342" t="str">
            <v>KID</v>
          </cell>
          <cell r="AD3342" t="str">
            <v>K027</v>
          </cell>
        </row>
        <row r="3343">
          <cell r="AC3343" t="str">
            <v>KID/GOLAFE</v>
          </cell>
          <cell r="AD3343" t="str">
            <v>K028</v>
          </cell>
        </row>
        <row r="3344">
          <cell r="AC3344" t="str">
            <v>KINGFORD</v>
          </cell>
          <cell r="AD3344" t="str">
            <v>K029</v>
          </cell>
        </row>
        <row r="3345">
          <cell r="AC3345" t="str">
            <v>KIRKLAND</v>
          </cell>
          <cell r="AD3345" t="str">
            <v>K030</v>
          </cell>
        </row>
        <row r="3346">
          <cell r="AC3346" t="str">
            <v>KITCHEN</v>
          </cell>
          <cell r="AD3346" t="str">
            <v>K031</v>
          </cell>
        </row>
        <row r="3347">
          <cell r="AC3347" t="str">
            <v>KIWI</v>
          </cell>
          <cell r="AD3347" t="str">
            <v>K032</v>
          </cell>
        </row>
        <row r="3348">
          <cell r="AC3348" t="str">
            <v>KLIK</v>
          </cell>
          <cell r="AD3348" t="str">
            <v>K033</v>
          </cell>
        </row>
        <row r="3349">
          <cell r="AC3349" t="str">
            <v>KOREX</v>
          </cell>
          <cell r="AD3349" t="str">
            <v>K034</v>
          </cell>
        </row>
        <row r="3350">
          <cell r="AC3350" t="str">
            <v>KLEENEX</v>
          </cell>
          <cell r="AD3350" t="str">
            <v>K035</v>
          </cell>
        </row>
        <row r="3351">
          <cell r="AC3351" t="str">
            <v>KAH KOW</v>
          </cell>
          <cell r="AD3351" t="str">
            <v>K036</v>
          </cell>
        </row>
        <row r="3352">
          <cell r="AC3352" t="str">
            <v>KANNY</v>
          </cell>
          <cell r="AD3352" t="str">
            <v>K037</v>
          </cell>
        </row>
        <row r="3353">
          <cell r="AC3353" t="str">
            <v>KASHI</v>
          </cell>
          <cell r="AD3353" t="str">
            <v>K038</v>
          </cell>
        </row>
        <row r="3354">
          <cell r="AC3354" t="str">
            <v>KAYS</v>
          </cell>
          <cell r="AD3354" t="str">
            <v>K039</v>
          </cell>
        </row>
        <row r="3355">
          <cell r="AC3355" t="str">
            <v>KELLOGGS</v>
          </cell>
          <cell r="AD3355" t="str">
            <v>K040</v>
          </cell>
        </row>
        <row r="3356">
          <cell r="AC3356" t="str">
            <v>KIND</v>
          </cell>
          <cell r="AD3356" t="str">
            <v>K041</v>
          </cell>
        </row>
        <row r="3357">
          <cell r="AC3357" t="str">
            <v>KINDBAR</v>
          </cell>
          <cell r="AD3357" t="str">
            <v>K042</v>
          </cell>
        </row>
        <row r="3358">
          <cell r="AC3358" t="str">
            <v>KINGSLAKE &amp; CRANE</v>
          </cell>
          <cell r="AD3358" t="str">
            <v>K043</v>
          </cell>
        </row>
        <row r="3359">
          <cell r="AC3359" t="str">
            <v>KHC</v>
          </cell>
          <cell r="AD3359" t="str">
            <v>K044</v>
          </cell>
        </row>
        <row r="3360">
          <cell r="AC3360" t="str">
            <v>KIG</v>
          </cell>
          <cell r="AD3360" t="str">
            <v>K045</v>
          </cell>
        </row>
        <row r="3361">
          <cell r="AC3361" t="str">
            <v>KLASSICA</v>
          </cell>
          <cell r="AD3361" t="str">
            <v>K046</v>
          </cell>
        </row>
        <row r="3362">
          <cell r="AC3362" t="str">
            <v>KOS</v>
          </cell>
          <cell r="AD3362" t="str">
            <v>K047</v>
          </cell>
        </row>
        <row r="3363">
          <cell r="AC3363" t="str">
            <v>KADOV</v>
          </cell>
          <cell r="AD3363" t="str">
            <v>K048</v>
          </cell>
        </row>
        <row r="3364">
          <cell r="AC3364" t="str">
            <v>KAHLUA</v>
          </cell>
          <cell r="AD3364" t="str">
            <v>K049</v>
          </cell>
        </row>
        <row r="3365">
          <cell r="AC3365" t="str">
            <v>KALEMBU</v>
          </cell>
          <cell r="AD3365" t="str">
            <v>K050</v>
          </cell>
        </row>
        <row r="3366">
          <cell r="AC3366" t="str">
            <v>KAPRI</v>
          </cell>
          <cell r="AD3366" t="str">
            <v>K051</v>
          </cell>
        </row>
        <row r="3367">
          <cell r="AC3367" t="str">
            <v>KAYA</v>
          </cell>
          <cell r="AD3367" t="str">
            <v>K052</v>
          </cell>
        </row>
        <row r="3368">
          <cell r="AC3368" t="str">
            <v>KETEL ONE</v>
          </cell>
          <cell r="AD3368" t="str">
            <v>K053</v>
          </cell>
        </row>
        <row r="3369">
          <cell r="AC3369" t="str">
            <v>KINGS LABEL</v>
          </cell>
          <cell r="AD3369" t="str">
            <v>K054</v>
          </cell>
        </row>
        <row r="3370">
          <cell r="AC3370" t="str">
            <v>KINGS PRIDE</v>
          </cell>
          <cell r="AD3370" t="str">
            <v>K055</v>
          </cell>
        </row>
        <row r="3371">
          <cell r="AC3371" t="str">
            <v>KONIG LUDWING</v>
          </cell>
          <cell r="AD3371" t="str">
            <v>K056</v>
          </cell>
        </row>
        <row r="3372">
          <cell r="AC3372" t="str">
            <v>KORBEL</v>
          </cell>
          <cell r="AD3372" t="str">
            <v>K057</v>
          </cell>
        </row>
        <row r="3373">
          <cell r="AC3373" t="str">
            <v>KOSTRITZER</v>
          </cell>
          <cell r="AD3373" t="str">
            <v>K058</v>
          </cell>
        </row>
        <row r="3374">
          <cell r="AC3374" t="str">
            <v>KROMBACHER</v>
          </cell>
          <cell r="AD3374" t="str">
            <v>K059</v>
          </cell>
        </row>
        <row r="3375">
          <cell r="AC3375" t="str">
            <v>KRONENBOURG</v>
          </cell>
          <cell r="AD3375" t="str">
            <v>K060</v>
          </cell>
        </row>
        <row r="3376">
          <cell r="AC3376" t="str">
            <v>KUBA</v>
          </cell>
          <cell r="AD3376" t="str">
            <v>K061</v>
          </cell>
        </row>
        <row r="3377">
          <cell r="AC3377" t="str">
            <v>KAMPEON</v>
          </cell>
          <cell r="AD3377" t="str">
            <v>K062</v>
          </cell>
        </row>
        <row r="3378">
          <cell r="AC3378" t="str">
            <v>KAYTEE</v>
          </cell>
          <cell r="AD3378" t="str">
            <v>K063</v>
          </cell>
        </row>
        <row r="3379">
          <cell r="AC3379" t="str">
            <v>KAS</v>
          </cell>
          <cell r="AD3379" t="str">
            <v>K064</v>
          </cell>
        </row>
        <row r="3380">
          <cell r="AC3380" t="str">
            <v>KEDEM</v>
          </cell>
          <cell r="AD3380" t="str">
            <v>K065</v>
          </cell>
        </row>
        <row r="3381">
          <cell r="AC3381" t="str">
            <v>KERNS</v>
          </cell>
          <cell r="AD3381" t="str">
            <v>K066</v>
          </cell>
        </row>
        <row r="3382">
          <cell r="AC3382" t="str">
            <v>KOLA REAL</v>
          </cell>
          <cell r="AD3382" t="str">
            <v>K067</v>
          </cell>
        </row>
        <row r="3383">
          <cell r="AC3383" t="str">
            <v>KRAFTS</v>
          </cell>
          <cell r="AD3383" t="str">
            <v>K068</v>
          </cell>
        </row>
        <row r="3384">
          <cell r="AC3384" t="str">
            <v>KARO</v>
          </cell>
          <cell r="AD3384" t="str">
            <v>K069</v>
          </cell>
        </row>
        <row r="3385">
          <cell r="AC3385" t="str">
            <v>KISS</v>
          </cell>
          <cell r="AD3385" t="str">
            <v>K070</v>
          </cell>
        </row>
        <row r="3386">
          <cell r="AC3386" t="str">
            <v>KASILOF</v>
          </cell>
          <cell r="AD3386" t="str">
            <v>K071</v>
          </cell>
        </row>
        <row r="3387">
          <cell r="AC3387" t="str">
            <v>KATEALDE</v>
          </cell>
          <cell r="AD3387" t="str">
            <v>K072</v>
          </cell>
        </row>
        <row r="3388">
          <cell r="AC3388" t="str">
            <v>KETTLE</v>
          </cell>
          <cell r="AD3388" t="str">
            <v>K073</v>
          </cell>
        </row>
        <row r="3389">
          <cell r="AC3389" t="str">
            <v>KIKABONI</v>
          </cell>
          <cell r="AD3389" t="str">
            <v>K074</v>
          </cell>
        </row>
        <row r="3390">
          <cell r="AC3390" t="str">
            <v>KUEHNE</v>
          </cell>
          <cell r="AD3390" t="str">
            <v>K075</v>
          </cell>
        </row>
        <row r="3391">
          <cell r="AC3391" t="str">
            <v>KANITOS</v>
          </cell>
          <cell r="AD3391" t="str">
            <v>K076</v>
          </cell>
        </row>
        <row r="3392">
          <cell r="AC3392" t="str">
            <v>KIAO</v>
          </cell>
          <cell r="AD3392" t="str">
            <v>K077</v>
          </cell>
        </row>
        <row r="3393">
          <cell r="AC3393" t="str">
            <v>KIDDOE LOVE</v>
          </cell>
          <cell r="AD3393" t="str">
            <v>K078</v>
          </cell>
        </row>
        <row r="3394">
          <cell r="AC3394" t="str">
            <v>KIKKO BABY</v>
          </cell>
          <cell r="AD3394" t="str">
            <v>K079</v>
          </cell>
        </row>
        <row r="3395">
          <cell r="AC3395" t="str">
            <v>K-973</v>
          </cell>
          <cell r="AD3395" t="str">
            <v>K080</v>
          </cell>
        </row>
        <row r="3396">
          <cell r="AC3396" t="str">
            <v>KAYLEEN</v>
          </cell>
          <cell r="AD3396" t="str">
            <v>K081</v>
          </cell>
        </row>
        <row r="3397">
          <cell r="AC3397" t="str">
            <v>KELSO</v>
          </cell>
          <cell r="AD3397" t="str">
            <v>K082</v>
          </cell>
        </row>
        <row r="3398">
          <cell r="AC3398" t="str">
            <v>KIDSLAND</v>
          </cell>
          <cell r="AD3398" t="str">
            <v>K083</v>
          </cell>
        </row>
        <row r="3399">
          <cell r="AC3399" t="str">
            <v>KIUTY</v>
          </cell>
          <cell r="AD3399" t="str">
            <v>K084</v>
          </cell>
        </row>
        <row r="3400">
          <cell r="AC3400" t="str">
            <v>KX</v>
          </cell>
          <cell r="AD3400" t="str">
            <v>K085</v>
          </cell>
        </row>
        <row r="3401">
          <cell r="AC3401" t="str">
            <v>KDK</v>
          </cell>
          <cell r="AD3401" t="str">
            <v>K086</v>
          </cell>
        </row>
        <row r="3402">
          <cell r="AC3402" t="str">
            <v>KING</v>
          </cell>
          <cell r="AD3402" t="str">
            <v>K087</v>
          </cell>
        </row>
        <row r="3403">
          <cell r="AC3403" t="str">
            <v>KODAK</v>
          </cell>
          <cell r="AD3403" t="str">
            <v>K088</v>
          </cell>
        </row>
        <row r="3404">
          <cell r="AC3404" t="str">
            <v>KOTAS</v>
          </cell>
          <cell r="AD3404" t="str">
            <v>K089</v>
          </cell>
        </row>
        <row r="3405">
          <cell r="AC3405" t="str">
            <v>KRAFFT</v>
          </cell>
          <cell r="AD3405" t="str">
            <v>K090</v>
          </cell>
        </row>
        <row r="3406">
          <cell r="AC3406" t="str">
            <v>KRYPTON</v>
          </cell>
          <cell r="AD3406" t="str">
            <v>K091</v>
          </cell>
        </row>
        <row r="3407">
          <cell r="AC3407" t="str">
            <v>KSS</v>
          </cell>
          <cell r="AD3407" t="str">
            <v>K092</v>
          </cell>
        </row>
        <row r="3408">
          <cell r="AC3408" t="str">
            <v>KWIKSET</v>
          </cell>
          <cell r="AD3408" t="str">
            <v>K093</v>
          </cell>
        </row>
        <row r="3409">
          <cell r="AC3409" t="str">
            <v>KETER</v>
          </cell>
          <cell r="AD3409" t="str">
            <v>K094</v>
          </cell>
        </row>
        <row r="3410">
          <cell r="AC3410" t="str">
            <v>KENNEDY HOME CENTER</v>
          </cell>
          <cell r="AD3410" t="str">
            <v>K095</v>
          </cell>
        </row>
        <row r="3411">
          <cell r="AC3411" t="str">
            <v>KITCHENAID</v>
          </cell>
          <cell r="AD3411" t="str">
            <v>K096</v>
          </cell>
        </row>
        <row r="3412">
          <cell r="AC3412" t="str">
            <v>KTC</v>
          </cell>
          <cell r="AD3412" t="str">
            <v>K097</v>
          </cell>
        </row>
        <row r="3413">
          <cell r="AC3413" t="str">
            <v>K-29</v>
          </cell>
          <cell r="AD3413" t="str">
            <v>K098</v>
          </cell>
        </row>
        <row r="3414">
          <cell r="AC3414" t="str">
            <v>KENDALL</v>
          </cell>
          <cell r="AD3414" t="str">
            <v>K099</v>
          </cell>
        </row>
        <row r="3415">
          <cell r="AC3415" t="str">
            <v>KIKKO</v>
          </cell>
          <cell r="AD3415" t="str">
            <v>K100</v>
          </cell>
        </row>
        <row r="3416">
          <cell r="AC3416" t="str">
            <v>K&amp;B</v>
          </cell>
          <cell r="AD3416" t="str">
            <v>K101</v>
          </cell>
        </row>
        <row r="3417">
          <cell r="AC3417" t="str">
            <v>KLASS</v>
          </cell>
          <cell r="AD3417" t="str">
            <v>K102</v>
          </cell>
        </row>
        <row r="3418">
          <cell r="AC3418" t="str">
            <v>KOTEX</v>
          </cell>
          <cell r="AD3418" t="str">
            <v>K103</v>
          </cell>
        </row>
        <row r="3419">
          <cell r="AC3419" t="str">
            <v>KIKA</v>
          </cell>
          <cell r="AD3419" t="str">
            <v>K104</v>
          </cell>
        </row>
        <row r="3420">
          <cell r="AC3420" t="str">
            <v>KLIN</v>
          </cell>
          <cell r="AD3420" t="str">
            <v>K105</v>
          </cell>
        </row>
        <row r="3421">
          <cell r="AC3421" t="str">
            <v>KERATINEX</v>
          </cell>
          <cell r="AD3421" t="str">
            <v>K106</v>
          </cell>
        </row>
        <row r="3422">
          <cell r="AC3422" t="str">
            <v>KEYRATINA</v>
          </cell>
          <cell r="AD3422" t="str">
            <v>K107</v>
          </cell>
        </row>
        <row r="3423">
          <cell r="AC3423" t="str">
            <v>KONZIL</v>
          </cell>
          <cell r="AD3423" t="str">
            <v>K108</v>
          </cell>
        </row>
        <row r="3424">
          <cell r="AC3424" t="str">
            <v>KENNEDY HOME FURNITURE</v>
          </cell>
          <cell r="AD3424" t="str">
            <v>K109</v>
          </cell>
        </row>
        <row r="3425">
          <cell r="AC3425" t="str">
            <v>KINESIA</v>
          </cell>
          <cell r="AD3425" t="str">
            <v>K110</v>
          </cell>
        </row>
        <row r="3426">
          <cell r="AC3426" t="str">
            <v>KAREN RHODES</v>
          </cell>
          <cell r="AD3426" t="str">
            <v>K111</v>
          </cell>
        </row>
        <row r="3427">
          <cell r="AC3427" t="str">
            <v>KINDER</v>
          </cell>
          <cell r="AD3427" t="str">
            <v>K112</v>
          </cell>
        </row>
        <row r="3428">
          <cell r="AC3428" t="str">
            <v>KOLA FELIZ</v>
          </cell>
          <cell r="AD3428" t="str">
            <v>K113</v>
          </cell>
        </row>
        <row r="3429">
          <cell r="AC3429" t="str">
            <v>KISS FG</v>
          </cell>
          <cell r="AD3429" t="str">
            <v>K114</v>
          </cell>
        </row>
        <row r="3430">
          <cell r="AC3430" t="str">
            <v>KALENCOM</v>
          </cell>
          <cell r="AD3430" t="str">
            <v>K115</v>
          </cell>
        </row>
        <row r="3431">
          <cell r="AC3431" t="str">
            <v>KIDS</v>
          </cell>
          <cell r="AD3431" t="str">
            <v>K116</v>
          </cell>
        </row>
        <row r="3432">
          <cell r="AC3432" t="str">
            <v>KTC FASHION</v>
          </cell>
          <cell r="AD3432" t="str">
            <v>K117</v>
          </cell>
        </row>
        <row r="3433">
          <cell r="AC3433" t="str">
            <v>KIDS JEWELRY</v>
          </cell>
          <cell r="AD3433" t="str">
            <v>K118</v>
          </cell>
        </row>
        <row r="3434">
          <cell r="AC3434" t="str">
            <v>KICKMO</v>
          </cell>
          <cell r="AD3434" t="str">
            <v>K119</v>
          </cell>
        </row>
        <row r="3435">
          <cell r="AC3435" t="str">
            <v>KINYO</v>
          </cell>
          <cell r="AD3435" t="str">
            <v>K120</v>
          </cell>
        </row>
        <row r="3436">
          <cell r="AC3436" t="str">
            <v>KLIP XTREME</v>
          </cell>
          <cell r="AD3436" t="str">
            <v>K121</v>
          </cell>
        </row>
        <row r="3437">
          <cell r="AC3437" t="str">
            <v>KOCASO</v>
          </cell>
          <cell r="AD3437" t="str">
            <v>K122</v>
          </cell>
        </row>
        <row r="3438">
          <cell r="AC3438" t="str">
            <v>KEY MEDIA</v>
          </cell>
          <cell r="AD3438" t="str">
            <v>K123</v>
          </cell>
        </row>
        <row r="3439">
          <cell r="AC3439" t="str">
            <v>KINGSTON</v>
          </cell>
          <cell r="AD3439" t="str">
            <v>K124</v>
          </cell>
        </row>
        <row r="3440">
          <cell r="AC3440" t="str">
            <v>KESLAY</v>
          </cell>
          <cell r="AD3440" t="str">
            <v>K125</v>
          </cell>
        </row>
        <row r="3441">
          <cell r="AC3441" t="str">
            <v>KESOS</v>
          </cell>
          <cell r="AD3441" t="str">
            <v>K126</v>
          </cell>
        </row>
        <row r="3442">
          <cell r="AC3442" t="str">
            <v>KLEANCOLOR</v>
          </cell>
          <cell r="AD3442" t="str">
            <v>K127</v>
          </cell>
        </row>
        <row r="3443">
          <cell r="AC3443" t="str">
            <v>KORG</v>
          </cell>
          <cell r="AD3443" t="str">
            <v>K128</v>
          </cell>
        </row>
        <row r="3444">
          <cell r="AC3444" t="str">
            <v>KATYS GOODNES</v>
          </cell>
          <cell r="AD3444" t="str">
            <v>K129</v>
          </cell>
        </row>
        <row r="3445">
          <cell r="AC3445" t="str">
            <v>KEEBLER</v>
          </cell>
          <cell r="AD3445" t="str">
            <v>K130</v>
          </cell>
        </row>
        <row r="3446">
          <cell r="AC3446" t="str">
            <v>KIDDY</v>
          </cell>
          <cell r="AD3446" t="str">
            <v>K131</v>
          </cell>
        </row>
        <row r="3447">
          <cell r="AC3447" t="str">
            <v>KING ARTHUR</v>
          </cell>
          <cell r="AD3447" t="str">
            <v>K132</v>
          </cell>
        </row>
        <row r="3448">
          <cell r="AC3448" t="str">
            <v>KNOX</v>
          </cell>
          <cell r="AD3448" t="str">
            <v>K133</v>
          </cell>
        </row>
        <row r="3449">
          <cell r="AC3449" t="str">
            <v>KRAMEL</v>
          </cell>
          <cell r="AD3449" t="str">
            <v>K134</v>
          </cell>
        </row>
        <row r="3450">
          <cell r="AC3450" t="str">
            <v>KRASBBY</v>
          </cell>
          <cell r="AD3450" t="str">
            <v>K135</v>
          </cell>
        </row>
        <row r="3451">
          <cell r="AC3451" t="str">
            <v>KRETSCHMER</v>
          </cell>
          <cell r="AD3451" t="str">
            <v>K136</v>
          </cell>
        </row>
        <row r="3452">
          <cell r="AC3452" t="str">
            <v>KRISPROLLS</v>
          </cell>
          <cell r="AD3452" t="str">
            <v>K137</v>
          </cell>
        </row>
        <row r="3453">
          <cell r="AC3453" t="str">
            <v>KOCH INTERNATIONAL</v>
          </cell>
          <cell r="AD3453" t="str">
            <v>K138</v>
          </cell>
        </row>
        <row r="3454">
          <cell r="AC3454" t="str">
            <v>KOEI</v>
          </cell>
          <cell r="AD3454" t="str">
            <v>K139</v>
          </cell>
        </row>
        <row r="3455">
          <cell r="AC3455" t="str">
            <v>KONAMI</v>
          </cell>
          <cell r="AD3455" t="str">
            <v>K140</v>
          </cell>
        </row>
        <row r="3456">
          <cell r="AC3456" t="str">
            <v>KNOCKER</v>
          </cell>
          <cell r="AD3456" t="str">
            <v>K141</v>
          </cell>
        </row>
        <row r="3457">
          <cell r="AC3457" t="str">
            <v>KELME</v>
          </cell>
          <cell r="AD3457" t="str">
            <v>K142</v>
          </cell>
        </row>
        <row r="3458">
          <cell r="AC3458" t="str">
            <v>KRISS</v>
          </cell>
          <cell r="AD3458" t="str">
            <v>K143</v>
          </cell>
        </row>
        <row r="3459">
          <cell r="AC3459" t="str">
            <v>KAISER</v>
          </cell>
          <cell r="AD3459" t="str">
            <v>K144</v>
          </cell>
        </row>
        <row r="3460">
          <cell r="AC3460" t="str">
            <v>KRISTELL</v>
          </cell>
          <cell r="AD3460" t="str">
            <v>K145</v>
          </cell>
        </row>
        <row r="3461">
          <cell r="AC3461" t="str">
            <v>KYM</v>
          </cell>
          <cell r="AD3461" t="str">
            <v>K146</v>
          </cell>
        </row>
        <row r="3462">
          <cell r="AC3462" t="str">
            <v>KAMANACO</v>
          </cell>
          <cell r="AD3462" t="str">
            <v>K147</v>
          </cell>
        </row>
        <row r="3463">
          <cell r="AC3463" t="str">
            <v>KENINGTON</v>
          </cell>
          <cell r="AD3463" t="str">
            <v>K148</v>
          </cell>
        </row>
        <row r="3464">
          <cell r="AC3464" t="str">
            <v>KING SILVER</v>
          </cell>
          <cell r="AD3464" t="str">
            <v>K149</v>
          </cell>
        </row>
        <row r="3465">
          <cell r="AC3465" t="str">
            <v>KINSU</v>
          </cell>
          <cell r="AD3465" t="str">
            <v>K150</v>
          </cell>
        </row>
        <row r="3466">
          <cell r="AC3466" t="str">
            <v>KINTETIC</v>
          </cell>
          <cell r="AD3466" t="str">
            <v>K151</v>
          </cell>
        </row>
        <row r="3467">
          <cell r="AC3467" t="str">
            <v>KREMBO</v>
          </cell>
          <cell r="AD3467" t="str">
            <v>K152</v>
          </cell>
        </row>
        <row r="3468">
          <cell r="AC3468" t="str">
            <v>KS</v>
          </cell>
          <cell r="AD3468" t="str">
            <v>K153</v>
          </cell>
        </row>
        <row r="3469">
          <cell r="AC3469" t="str">
            <v>KUDURO</v>
          </cell>
          <cell r="AD3469" t="str">
            <v>K154</v>
          </cell>
        </row>
        <row r="3470">
          <cell r="AC3470" t="str">
            <v>KATIUSKA</v>
          </cell>
          <cell r="AD3470" t="str">
            <v>K155</v>
          </cell>
        </row>
        <row r="3471">
          <cell r="AC3471" t="str">
            <v>KAL</v>
          </cell>
          <cell r="AD3471" t="str">
            <v>K156</v>
          </cell>
        </row>
        <row r="3472">
          <cell r="AC3472" t="str">
            <v>KLEO</v>
          </cell>
          <cell r="AD3472" t="str">
            <v>K157</v>
          </cell>
        </row>
        <row r="3473">
          <cell r="AC3473" t="str">
            <v>KOLESTON</v>
          </cell>
          <cell r="AD3473" t="str">
            <v>K158</v>
          </cell>
        </row>
        <row r="3474">
          <cell r="AC3474" t="str">
            <v>KENS</v>
          </cell>
          <cell r="AD3474" t="str">
            <v>K159</v>
          </cell>
        </row>
        <row r="3475">
          <cell r="AC3475" t="str">
            <v>KIKKOMAN</v>
          </cell>
          <cell r="AD3475" t="str">
            <v>K160</v>
          </cell>
        </row>
        <row r="3476">
          <cell r="AC3476" t="str">
            <v>KAMUS</v>
          </cell>
          <cell r="AD3476" t="str">
            <v>K161</v>
          </cell>
        </row>
        <row r="3477">
          <cell r="AC3477" t="str">
            <v>KB</v>
          </cell>
          <cell r="AD3477" t="str">
            <v>K162</v>
          </cell>
        </row>
        <row r="3478">
          <cell r="AC3478" t="str">
            <v>KALAMIZINA</v>
          </cell>
          <cell r="AD3478" t="str">
            <v>K163</v>
          </cell>
        </row>
        <row r="3479">
          <cell r="AC3479" t="str">
            <v>KENNEY</v>
          </cell>
          <cell r="AD3479" t="str">
            <v>K164</v>
          </cell>
        </row>
        <row r="3480">
          <cell r="AC3480" t="str">
            <v>KEY CHAINS</v>
          </cell>
          <cell r="AD3480" t="str">
            <v>K165</v>
          </cell>
        </row>
        <row r="3481">
          <cell r="AC3481" t="str">
            <v>KOMDA</v>
          </cell>
          <cell r="AD3481" t="str">
            <v>K166</v>
          </cell>
        </row>
        <row r="3482">
          <cell r="AC3482" t="str">
            <v>KYTOYS</v>
          </cell>
          <cell r="AD3482" t="str">
            <v>K167</v>
          </cell>
        </row>
        <row r="3483">
          <cell r="AC3483" t="str">
            <v>KE CHICA</v>
          </cell>
          <cell r="AD3483" t="str">
            <v>K168</v>
          </cell>
        </row>
        <row r="3484">
          <cell r="AC3484" t="str">
            <v>KINGSEAL</v>
          </cell>
          <cell r="AD3484" t="str">
            <v>K169</v>
          </cell>
        </row>
        <row r="3485">
          <cell r="AC3485" t="str">
            <v>KADIO</v>
          </cell>
          <cell r="AD3485" t="str">
            <v>K170</v>
          </cell>
        </row>
        <row r="3486">
          <cell r="AC3486" t="str">
            <v>KLIPX</v>
          </cell>
          <cell r="AD3486" t="str">
            <v>K171</v>
          </cell>
        </row>
        <row r="3487">
          <cell r="AC3487" t="str">
            <v>KORES</v>
          </cell>
          <cell r="AD3487" t="str">
            <v>K172</v>
          </cell>
        </row>
        <row r="3488">
          <cell r="AC3488" t="str">
            <v>KUNG FU PANDA</v>
          </cell>
          <cell r="AD3488" t="str">
            <v>K173</v>
          </cell>
        </row>
        <row r="3489">
          <cell r="AC3489" t="str">
            <v>KYLO REN</v>
          </cell>
          <cell r="AD3489" t="str">
            <v>K174</v>
          </cell>
        </row>
        <row r="3490">
          <cell r="AC3490" t="str">
            <v>KUKI</v>
          </cell>
          <cell r="AD3490" t="str">
            <v>K175</v>
          </cell>
        </row>
        <row r="3491">
          <cell r="AC3491" t="str">
            <v>KALUA</v>
          </cell>
          <cell r="AD3491" t="str">
            <v>K176</v>
          </cell>
        </row>
        <row r="3492">
          <cell r="AC3492" t="str">
            <v>KMQ</v>
          </cell>
          <cell r="AD3492" t="str">
            <v>K177</v>
          </cell>
        </row>
        <row r="3493">
          <cell r="AC3493" t="str">
            <v>KOALA</v>
          </cell>
          <cell r="AD3493" t="str">
            <v>K178</v>
          </cell>
        </row>
        <row r="3494">
          <cell r="AC3494" t="str">
            <v>KENNETH COLE</v>
          </cell>
          <cell r="AD3494" t="str">
            <v>K179</v>
          </cell>
        </row>
        <row r="3495">
          <cell r="AC3495" t="str">
            <v>KENZO</v>
          </cell>
          <cell r="AD3495" t="str">
            <v>K180</v>
          </cell>
        </row>
        <row r="3496">
          <cell r="AC3496" t="str">
            <v>KAELA</v>
          </cell>
          <cell r="AD3496" t="str">
            <v>K181</v>
          </cell>
        </row>
        <row r="3497">
          <cell r="AC3497" t="str">
            <v>KBR</v>
          </cell>
          <cell r="AD3497" t="str">
            <v>K182</v>
          </cell>
        </row>
        <row r="3498">
          <cell r="AC3498" t="str">
            <v>KNOCK U</v>
          </cell>
          <cell r="AD3498" t="str">
            <v>K183</v>
          </cell>
        </row>
        <row r="3499">
          <cell r="AC3499" t="str">
            <v>KARIZMA</v>
          </cell>
          <cell r="AD3499" t="str">
            <v>K184</v>
          </cell>
        </row>
        <row r="3500">
          <cell r="AC3500" t="str">
            <v>KBETHOS</v>
          </cell>
          <cell r="AD3500" t="str">
            <v>K185</v>
          </cell>
        </row>
        <row r="3501">
          <cell r="AC3501" t="str">
            <v>KUS</v>
          </cell>
          <cell r="AD3501" t="str">
            <v>K186</v>
          </cell>
        </row>
        <row r="3502">
          <cell r="AC3502" t="str">
            <v>KIMWEAR</v>
          </cell>
          <cell r="AD3502" t="str">
            <v>K187</v>
          </cell>
        </row>
        <row r="3503">
          <cell r="AC3503" t="str">
            <v>KC CANDY</v>
          </cell>
          <cell r="AD3503" t="str">
            <v>K188</v>
          </cell>
        </row>
        <row r="3504">
          <cell r="AC3504" t="str">
            <v>KEYROAD</v>
          </cell>
          <cell r="AD3504" t="str">
            <v>K189</v>
          </cell>
        </row>
        <row r="3505">
          <cell r="AC3505" t="str">
            <v>KUMI CREATOR</v>
          </cell>
          <cell r="AD3505" t="str">
            <v>K190</v>
          </cell>
        </row>
        <row r="3506">
          <cell r="AC3506" t="str">
            <v>KIDS BRACELET</v>
          </cell>
          <cell r="AD3506" t="str">
            <v>K191</v>
          </cell>
        </row>
        <row r="3507">
          <cell r="AC3507" t="str">
            <v>KAJOMA JEANS</v>
          </cell>
          <cell r="AD3507" t="str">
            <v>K192</v>
          </cell>
        </row>
        <row r="3508">
          <cell r="AC3508" t="str">
            <v>KAPSEL</v>
          </cell>
          <cell r="AD3508" t="str">
            <v>K193</v>
          </cell>
        </row>
        <row r="3509">
          <cell r="AC3509" t="str">
            <v>KATIVA</v>
          </cell>
          <cell r="AD3509" t="str">
            <v>K194</v>
          </cell>
        </row>
        <row r="3510">
          <cell r="AC3510" t="str">
            <v>KINGSFORD</v>
          </cell>
          <cell r="AD3510" t="str">
            <v>K195</v>
          </cell>
        </row>
        <row r="3511">
          <cell r="AC3511" t="str">
            <v>KLEY</v>
          </cell>
          <cell r="AD3511" t="str">
            <v>K196</v>
          </cell>
        </row>
        <row r="3512">
          <cell r="AC3512" t="str">
            <v>KELER</v>
          </cell>
          <cell r="AD3512" t="str">
            <v>K197</v>
          </cell>
        </row>
        <row r="3513">
          <cell r="AC3513" t="str">
            <v>KIM GLASS</v>
          </cell>
          <cell r="AD3513" t="str">
            <v>K198</v>
          </cell>
        </row>
        <row r="3514">
          <cell r="AC3514" t="str">
            <v>KITCHEN BASIC</v>
          </cell>
          <cell r="AD3514" t="str">
            <v>K199</v>
          </cell>
        </row>
        <row r="3515">
          <cell r="AC3515" t="str">
            <v>KATE C</v>
          </cell>
          <cell r="AD3515" t="str">
            <v>K200</v>
          </cell>
        </row>
        <row r="3516">
          <cell r="AC3516" t="str">
            <v>KIDDIES</v>
          </cell>
          <cell r="AD3516" t="str">
            <v>K201</v>
          </cell>
        </row>
        <row r="3517">
          <cell r="AC3517" t="str">
            <v>KISS PINK</v>
          </cell>
          <cell r="AD3517" t="str">
            <v>K202</v>
          </cell>
        </row>
        <row r="3518">
          <cell r="AC3518" t="str">
            <v>KEEDO</v>
          </cell>
          <cell r="AD3518" t="str">
            <v>K203</v>
          </cell>
        </row>
        <row r="3519">
          <cell r="AC3519" t="str">
            <v>LACASA</v>
          </cell>
          <cell r="AD3519" t="str">
            <v>L001</v>
          </cell>
        </row>
        <row r="3520">
          <cell r="AC3520" t="str">
            <v>LADY LINKS</v>
          </cell>
          <cell r="AD3520" t="str">
            <v>L002</v>
          </cell>
        </row>
        <row r="3521">
          <cell r="AC3521" t="str">
            <v>LA CIGALA</v>
          </cell>
          <cell r="AD3521" t="str">
            <v>L003</v>
          </cell>
        </row>
        <row r="3522">
          <cell r="AC3522" t="str">
            <v>LA FALLERA</v>
          </cell>
          <cell r="AD3522" t="str">
            <v>L004</v>
          </cell>
        </row>
        <row r="3523">
          <cell r="AC3523" t="str">
            <v>LA GARZA</v>
          </cell>
          <cell r="AD3523" t="str">
            <v>L005</v>
          </cell>
        </row>
        <row r="3524">
          <cell r="AC3524" t="str">
            <v>LA PALMA</v>
          </cell>
          <cell r="AD3524" t="str">
            <v>L006</v>
          </cell>
        </row>
        <row r="3525">
          <cell r="AC3525" t="str">
            <v>LECKER</v>
          </cell>
          <cell r="AD3525" t="str">
            <v>L007</v>
          </cell>
        </row>
        <row r="3526">
          <cell r="AC3526" t="str">
            <v>LEVAPAN</v>
          </cell>
          <cell r="AD3526" t="str">
            <v>L008</v>
          </cell>
        </row>
        <row r="3527">
          <cell r="AC3527" t="str">
            <v>LA SANJUANERA</v>
          </cell>
          <cell r="AD3527" t="str">
            <v>L009</v>
          </cell>
        </row>
        <row r="3528">
          <cell r="AC3528" t="str">
            <v>LA GIRL</v>
          </cell>
          <cell r="AD3528" t="str">
            <v>L010</v>
          </cell>
        </row>
        <row r="3529">
          <cell r="AC3529" t="str">
            <v>LA TEEN</v>
          </cell>
          <cell r="AD3529" t="str">
            <v>L011</v>
          </cell>
        </row>
        <row r="3530">
          <cell r="AC3530" t="str">
            <v>LABANGA</v>
          </cell>
          <cell r="AD3530" t="str">
            <v>L012</v>
          </cell>
        </row>
        <row r="3531">
          <cell r="AC3531" t="str">
            <v>LADIES BEST</v>
          </cell>
          <cell r="AD3531" t="str">
            <v>L013</v>
          </cell>
        </row>
        <row r="3532">
          <cell r="AC3532" t="str">
            <v>LALYS MODA</v>
          </cell>
          <cell r="AD3532" t="str">
            <v>L014</v>
          </cell>
        </row>
        <row r="3533">
          <cell r="AC3533" t="str">
            <v>LARRY LEVINE</v>
          </cell>
          <cell r="AD3533" t="str">
            <v>L015</v>
          </cell>
        </row>
        <row r="3534">
          <cell r="AC3534" t="str">
            <v>LARSEN GRAY</v>
          </cell>
          <cell r="AD3534" t="str">
            <v>L016</v>
          </cell>
        </row>
        <row r="3535">
          <cell r="AC3535" t="str">
            <v>LAST EXIT</v>
          </cell>
          <cell r="AD3535" t="str">
            <v>L017</v>
          </cell>
        </row>
        <row r="3536">
          <cell r="AC3536" t="str">
            <v>LB</v>
          </cell>
          <cell r="AD3536" t="str">
            <v>L018</v>
          </cell>
        </row>
        <row r="3537">
          <cell r="AC3537" t="str">
            <v>LE BIJOU</v>
          </cell>
          <cell r="AD3537" t="str">
            <v>L019</v>
          </cell>
        </row>
        <row r="3538">
          <cell r="AC3538" t="str">
            <v>LE CIRQUE</v>
          </cell>
          <cell r="AD3538" t="str">
            <v>L020</v>
          </cell>
        </row>
        <row r="3539">
          <cell r="AC3539" t="str">
            <v>LE GALA</v>
          </cell>
          <cell r="AD3539" t="str">
            <v>L021</v>
          </cell>
        </row>
        <row r="3540">
          <cell r="AC3540" t="str">
            <v>LEE</v>
          </cell>
          <cell r="AD3540" t="str">
            <v>L022</v>
          </cell>
        </row>
        <row r="3541">
          <cell r="AC3541" t="str">
            <v>LA PARDITA</v>
          </cell>
          <cell r="AD3541" t="str">
            <v>L023</v>
          </cell>
        </row>
        <row r="3542">
          <cell r="AC3542" t="str">
            <v>LEE COOPER</v>
          </cell>
          <cell r="AD3542" t="str">
            <v>L024</v>
          </cell>
        </row>
        <row r="3543">
          <cell r="AC3543" t="str">
            <v>LEMON</v>
          </cell>
          <cell r="AD3543" t="str">
            <v>L025</v>
          </cell>
        </row>
        <row r="3544">
          <cell r="AC3544" t="str">
            <v>LETT</v>
          </cell>
          <cell r="AD3544" t="str">
            <v>L026</v>
          </cell>
        </row>
        <row r="3545">
          <cell r="AC3545" t="str">
            <v>LEVEL S</v>
          </cell>
          <cell r="AD3545" t="str">
            <v>L027</v>
          </cell>
        </row>
        <row r="3546">
          <cell r="AC3546" t="str">
            <v>LIBRA</v>
          </cell>
          <cell r="AD3546" t="str">
            <v>L028</v>
          </cell>
        </row>
        <row r="3547">
          <cell r="AC3547" t="str">
            <v>LIME N CHILI</v>
          </cell>
          <cell r="AD3547" t="str">
            <v>L029</v>
          </cell>
        </row>
        <row r="3548">
          <cell r="AC3548" t="str">
            <v>LIMITED</v>
          </cell>
          <cell r="AD3548" t="str">
            <v>L030</v>
          </cell>
        </row>
        <row r="3549">
          <cell r="AC3549" t="str">
            <v>LIPS</v>
          </cell>
          <cell r="AD3549" t="str">
            <v>L031</v>
          </cell>
        </row>
        <row r="3550">
          <cell r="AC3550" t="str">
            <v>LIPSY</v>
          </cell>
          <cell r="AD3550" t="str">
            <v>L032</v>
          </cell>
        </row>
        <row r="3551">
          <cell r="AC3551" t="str">
            <v>LLISON</v>
          </cell>
          <cell r="AD3551" t="str">
            <v>L033</v>
          </cell>
        </row>
        <row r="3552">
          <cell r="AC3552" t="str">
            <v>LLOYD</v>
          </cell>
          <cell r="AD3552" t="str">
            <v>L034</v>
          </cell>
        </row>
        <row r="3553">
          <cell r="AC3553" t="str">
            <v>LOLA</v>
          </cell>
          <cell r="AD3553" t="str">
            <v>L035</v>
          </cell>
        </row>
        <row r="3554">
          <cell r="AC3554" t="str">
            <v>LOOXS</v>
          </cell>
          <cell r="AD3554" t="str">
            <v>L036</v>
          </cell>
        </row>
        <row r="3555">
          <cell r="AC3555" t="str">
            <v>LOTUS</v>
          </cell>
          <cell r="AD3555" t="str">
            <v>L037</v>
          </cell>
        </row>
        <row r="3556">
          <cell r="AC3556" t="str">
            <v>LOU-LOU</v>
          </cell>
          <cell r="AD3556" t="str">
            <v>L038</v>
          </cell>
        </row>
        <row r="3557">
          <cell r="AC3557" t="str">
            <v>LOVE BY DESIGN</v>
          </cell>
          <cell r="AD3557" t="str">
            <v>L039</v>
          </cell>
        </row>
        <row r="3558">
          <cell r="AC3558" t="str">
            <v>LOVE CULTURE</v>
          </cell>
          <cell r="AD3558" t="str">
            <v>L040</v>
          </cell>
        </row>
        <row r="3559">
          <cell r="AC3559" t="str">
            <v>LOVE T</v>
          </cell>
          <cell r="AD3559" t="str">
            <v>L041</v>
          </cell>
        </row>
        <row r="3560">
          <cell r="AC3560" t="str">
            <v>LOVELY GIRL</v>
          </cell>
          <cell r="AD3560" t="str">
            <v>L042</v>
          </cell>
        </row>
        <row r="3561">
          <cell r="AC3561" t="str">
            <v>LUCY</v>
          </cell>
          <cell r="AD3561" t="str">
            <v>L043</v>
          </cell>
        </row>
        <row r="3562">
          <cell r="AC3562" t="str">
            <v>LUISA</v>
          </cell>
          <cell r="AD3562" t="str">
            <v>L044</v>
          </cell>
        </row>
        <row r="3563">
          <cell r="AC3563" t="str">
            <v>LUJAH</v>
          </cell>
          <cell r="AD3563" t="str">
            <v>L045</v>
          </cell>
        </row>
        <row r="3564">
          <cell r="AC3564" t="str">
            <v>LULU</v>
          </cell>
          <cell r="AD3564" t="str">
            <v>L046</v>
          </cell>
        </row>
        <row r="3565">
          <cell r="AC3565" t="str">
            <v>LUCY IN THE SKY</v>
          </cell>
          <cell r="AD3565" t="str">
            <v>L047</v>
          </cell>
        </row>
        <row r="3566">
          <cell r="AC3566" t="str">
            <v>LA COCHURA</v>
          </cell>
          <cell r="AD3566" t="str">
            <v>L048</v>
          </cell>
        </row>
        <row r="3567">
          <cell r="AC3567" t="str">
            <v>LABEL</v>
          </cell>
          <cell r="AD3567" t="str">
            <v>L049</v>
          </cell>
        </row>
        <row r="3568">
          <cell r="AC3568" t="str">
            <v>LA BRASA</v>
          </cell>
          <cell r="AD3568" t="str">
            <v>L050</v>
          </cell>
        </row>
        <row r="3569">
          <cell r="AC3569" t="str">
            <v>LA PANCHA</v>
          </cell>
          <cell r="AD3569" t="str">
            <v>L051</v>
          </cell>
        </row>
        <row r="3570">
          <cell r="AC3570" t="str">
            <v>LA ZEBRA</v>
          </cell>
          <cell r="AD3570" t="str">
            <v>L052</v>
          </cell>
        </row>
        <row r="3571">
          <cell r="AC3571" t="str">
            <v>LASER JET</v>
          </cell>
          <cell r="AD3571" t="str">
            <v>L053</v>
          </cell>
        </row>
        <row r="3572">
          <cell r="AC3572" t="str">
            <v>LAUREL</v>
          </cell>
          <cell r="AD3572" t="str">
            <v>L054</v>
          </cell>
        </row>
        <row r="3573">
          <cell r="AC3573" t="str">
            <v>LE BLANC</v>
          </cell>
          <cell r="AD3573" t="str">
            <v>L055</v>
          </cell>
        </row>
        <row r="3574">
          <cell r="AC3574" t="str">
            <v>LEMON TOUCH</v>
          </cell>
          <cell r="AD3574" t="str">
            <v>L056</v>
          </cell>
        </row>
        <row r="3575">
          <cell r="AC3575" t="str">
            <v>LIFOAM</v>
          </cell>
          <cell r="AD3575" t="str">
            <v>L057</v>
          </cell>
        </row>
        <row r="3576">
          <cell r="AC3576" t="str">
            <v>LUCERO</v>
          </cell>
          <cell r="AD3576" t="str">
            <v>L058</v>
          </cell>
        </row>
        <row r="3577">
          <cell r="AC3577" t="str">
            <v>LYSOL</v>
          </cell>
          <cell r="AD3577" t="str">
            <v>L059</v>
          </cell>
        </row>
        <row r="3578">
          <cell r="AC3578" t="str">
            <v>LA CAMPESINA</v>
          </cell>
          <cell r="AD3578" t="str">
            <v>L060</v>
          </cell>
        </row>
        <row r="3579">
          <cell r="AC3579" t="str">
            <v>LA LECHERA</v>
          </cell>
          <cell r="AD3579" t="str">
            <v>L061</v>
          </cell>
        </row>
        <row r="3580">
          <cell r="AC3580" t="str">
            <v>LA LEONESA</v>
          </cell>
          <cell r="AD3580" t="str">
            <v>L062</v>
          </cell>
        </row>
        <row r="3581">
          <cell r="AC3581" t="str">
            <v>LA MERCED</v>
          </cell>
          <cell r="AD3581" t="str">
            <v>L063</v>
          </cell>
        </row>
        <row r="3582">
          <cell r="AC3582" t="str">
            <v>LA TACITA</v>
          </cell>
          <cell r="AD3582" t="str">
            <v>L064</v>
          </cell>
        </row>
        <row r="3583">
          <cell r="AC3583" t="str">
            <v>LACTIS</v>
          </cell>
          <cell r="AD3583" t="str">
            <v>L066</v>
          </cell>
        </row>
        <row r="3584">
          <cell r="AC3584" t="str">
            <v>LADOM</v>
          </cell>
          <cell r="AD3584" t="str">
            <v>L067</v>
          </cell>
        </row>
        <row r="3585">
          <cell r="AC3585" t="str">
            <v>LAND O LAKES</v>
          </cell>
          <cell r="AD3585" t="str">
            <v>L068</v>
          </cell>
        </row>
        <row r="3586">
          <cell r="AC3586" t="str">
            <v>LAVZA</v>
          </cell>
          <cell r="AD3586" t="str">
            <v>L069</v>
          </cell>
        </row>
        <row r="3587">
          <cell r="AC3587" t="str">
            <v>LIPTON</v>
          </cell>
          <cell r="AD3587" t="str">
            <v>L070</v>
          </cell>
        </row>
        <row r="3588">
          <cell r="AC3588" t="str">
            <v>LINZ</v>
          </cell>
          <cell r="AD3588" t="str">
            <v>L071</v>
          </cell>
        </row>
        <row r="3589">
          <cell r="AC3589" t="str">
            <v>L&amp;L</v>
          </cell>
          <cell r="AD3589" t="str">
            <v>L072</v>
          </cell>
        </row>
        <row r="3590">
          <cell r="AC3590" t="str">
            <v>LIFE ART</v>
          </cell>
          <cell r="AD3590" t="str">
            <v>L073</v>
          </cell>
        </row>
        <row r="3591">
          <cell r="AC3591" t="str">
            <v>LINDY</v>
          </cell>
          <cell r="AD3591" t="str">
            <v>L074</v>
          </cell>
        </row>
        <row r="3592">
          <cell r="AC3592" t="str">
            <v>LIRI</v>
          </cell>
          <cell r="AD3592" t="str">
            <v>L075</v>
          </cell>
        </row>
        <row r="3593">
          <cell r="AC3593" t="str">
            <v>LIVENG</v>
          </cell>
          <cell r="AD3593" t="str">
            <v>L076</v>
          </cell>
        </row>
        <row r="3594">
          <cell r="AC3594" t="str">
            <v>LUMINARC</v>
          </cell>
          <cell r="AD3594" t="str">
            <v>L077</v>
          </cell>
        </row>
        <row r="3595">
          <cell r="AC3595" t="str">
            <v>LUX</v>
          </cell>
          <cell r="AD3595" t="str">
            <v>L078</v>
          </cell>
        </row>
        <row r="3596">
          <cell r="AC3596" t="str">
            <v>LONDON TIMES</v>
          </cell>
          <cell r="AD3596" t="str">
            <v>L079</v>
          </cell>
        </row>
        <row r="3597">
          <cell r="AC3597" t="str">
            <v>LA CASERA</v>
          </cell>
          <cell r="AD3597" t="str">
            <v>L080</v>
          </cell>
        </row>
        <row r="3598">
          <cell r="AC3598" t="str">
            <v>LA CELEBRACION</v>
          </cell>
          <cell r="AD3598" t="str">
            <v>L081</v>
          </cell>
        </row>
        <row r="3599">
          <cell r="AC3599" t="str">
            <v>LA FIOLE</v>
          </cell>
          <cell r="AD3599" t="str">
            <v>L082</v>
          </cell>
        </row>
        <row r="3600">
          <cell r="AC3600" t="str">
            <v>LA FUERZA</v>
          </cell>
          <cell r="AD3600" t="str">
            <v>L083</v>
          </cell>
        </row>
        <row r="3601">
          <cell r="AC3601" t="str">
            <v>LA POMARADA</v>
          </cell>
          <cell r="AD3601" t="str">
            <v>L084</v>
          </cell>
        </row>
        <row r="3602">
          <cell r="AC3602" t="str">
            <v>LA TERRE</v>
          </cell>
          <cell r="AD3602" t="str">
            <v>L085</v>
          </cell>
        </row>
        <row r="3603">
          <cell r="AC3603" t="str">
            <v>LABOURE</v>
          </cell>
          <cell r="AD3603" t="str">
            <v>L086</v>
          </cell>
        </row>
        <row r="3604">
          <cell r="AC3604" t="str">
            <v>LAGAR DE CERVERA</v>
          </cell>
          <cell r="AD3604" t="str">
            <v>L087</v>
          </cell>
        </row>
        <row r="3605">
          <cell r="AC3605" t="str">
            <v>LAGRANGE</v>
          </cell>
          <cell r="AD3605" t="str">
            <v>L088</v>
          </cell>
        </row>
        <row r="3606">
          <cell r="AC3606" t="str">
            <v>LAN</v>
          </cell>
          <cell r="AD3606" t="str">
            <v>L089</v>
          </cell>
        </row>
        <row r="3607">
          <cell r="AC3607" t="str">
            <v>LANCERS</v>
          </cell>
          <cell r="AD3607" t="str">
            <v>L090</v>
          </cell>
        </row>
        <row r="3608">
          <cell r="AC3608" t="str">
            <v>LAZARONI</v>
          </cell>
          <cell r="AD3608" t="str">
            <v>L091</v>
          </cell>
        </row>
        <row r="3609">
          <cell r="AC3609" t="str">
            <v>LE CADET</v>
          </cell>
          <cell r="AD3609" t="str">
            <v>L092</v>
          </cell>
        </row>
        <row r="3610">
          <cell r="AC3610" t="str">
            <v>LEFFE</v>
          </cell>
          <cell r="AD3610" t="str">
            <v>L093</v>
          </cell>
        </row>
        <row r="3611">
          <cell r="AC3611" t="str">
            <v>LEMONEL</v>
          </cell>
          <cell r="AD3611" t="str">
            <v>L094</v>
          </cell>
        </row>
        <row r="3612">
          <cell r="AC3612" t="str">
            <v>LENDA</v>
          </cell>
          <cell r="AD3612" t="str">
            <v>L095</v>
          </cell>
        </row>
        <row r="3613">
          <cell r="AC3613" t="str">
            <v>LEON PALAIS</v>
          </cell>
          <cell r="AD3613" t="str">
            <v>L096</v>
          </cell>
        </row>
        <row r="3614">
          <cell r="AC3614" t="str">
            <v>LEPANTO</v>
          </cell>
          <cell r="AD3614" t="str">
            <v>L097</v>
          </cell>
        </row>
        <row r="3615">
          <cell r="AC3615" t="str">
            <v>LES EYTIERES</v>
          </cell>
          <cell r="AD3615" t="str">
            <v>L098</v>
          </cell>
        </row>
        <row r="3616">
          <cell r="AC3616" t="str">
            <v>LEYENDA</v>
          </cell>
          <cell r="AD3616" t="str">
            <v>L099</v>
          </cell>
        </row>
        <row r="3617">
          <cell r="AC3617" t="str">
            <v>LIAL</v>
          </cell>
          <cell r="AD3617" t="str">
            <v>L100</v>
          </cell>
        </row>
        <row r="3618">
          <cell r="AC3618" t="str">
            <v>LICHER</v>
          </cell>
          <cell r="AD3618" t="str">
            <v>L101</v>
          </cell>
        </row>
        <row r="3619">
          <cell r="AC3619" t="str">
            <v>LICOCO</v>
          </cell>
          <cell r="AD3619" t="str">
            <v>L102</v>
          </cell>
        </row>
        <row r="3620">
          <cell r="AC3620" t="str">
            <v>LILLET</v>
          </cell>
          <cell r="AD3620" t="str">
            <v>L103</v>
          </cell>
        </row>
        <row r="3621">
          <cell r="AC3621" t="str">
            <v>LOS CONDES</v>
          </cell>
          <cell r="AD3621" t="str">
            <v>L104</v>
          </cell>
        </row>
        <row r="3622">
          <cell r="AC3622" t="str">
            <v>LUCA</v>
          </cell>
          <cell r="AD3622" t="str">
            <v>L105</v>
          </cell>
        </row>
        <row r="3623">
          <cell r="AC3623" t="str">
            <v>LUNA DI LUNA</v>
          </cell>
          <cell r="AD3623" t="str">
            <v>L106</v>
          </cell>
        </row>
        <row r="3624">
          <cell r="AC3624" t="str">
            <v>LUNA</v>
          </cell>
          <cell r="AD3624" t="str">
            <v>L107</v>
          </cell>
        </row>
        <row r="3625">
          <cell r="AC3625" t="str">
            <v>LAVADOR</v>
          </cell>
          <cell r="AD3625" t="str">
            <v>L108</v>
          </cell>
        </row>
        <row r="3626">
          <cell r="AC3626" t="str">
            <v>LLAVE</v>
          </cell>
          <cell r="AD3626" t="str">
            <v>L109</v>
          </cell>
        </row>
        <row r="3627">
          <cell r="AC3627" t="str">
            <v>L&amp;M</v>
          </cell>
          <cell r="AD3627" t="str">
            <v>L110</v>
          </cell>
        </row>
        <row r="3628">
          <cell r="AC3628" t="str">
            <v>LA AURORA</v>
          </cell>
          <cell r="AD3628" t="str">
            <v>L111</v>
          </cell>
        </row>
        <row r="3629">
          <cell r="AC3629" t="str">
            <v>LEON JIMENEZ</v>
          </cell>
          <cell r="AD3629" t="str">
            <v>L112</v>
          </cell>
        </row>
        <row r="3630">
          <cell r="AC3630" t="str">
            <v>LUCKY STRIKE</v>
          </cell>
          <cell r="AD3630" t="str">
            <v>L113</v>
          </cell>
        </row>
        <row r="3631">
          <cell r="AC3631" t="str">
            <v>LA CROIX</v>
          </cell>
          <cell r="AD3631" t="str">
            <v>L114</v>
          </cell>
        </row>
        <row r="3632">
          <cell r="AC3632" t="str">
            <v>LA FAMOSA</v>
          </cell>
          <cell r="AD3632" t="str">
            <v>L115</v>
          </cell>
        </row>
        <row r="3633">
          <cell r="AC3633" t="str">
            <v>LAKEWOOD</v>
          </cell>
          <cell r="AD3633" t="str">
            <v>L116</v>
          </cell>
        </row>
        <row r="3634">
          <cell r="AC3634" t="str">
            <v>LIBBYS</v>
          </cell>
          <cell r="AD3634" t="str">
            <v>L117</v>
          </cell>
        </row>
        <row r="3635">
          <cell r="AC3635" t="str">
            <v>LINDA</v>
          </cell>
          <cell r="AD3635" t="str">
            <v>L118</v>
          </cell>
        </row>
        <row r="3636">
          <cell r="AC3636" t="str">
            <v>LITTLE TIME</v>
          </cell>
          <cell r="AD3636" t="str">
            <v>L119</v>
          </cell>
        </row>
        <row r="3637">
          <cell r="AC3637" t="str">
            <v>LOWENBRAW</v>
          </cell>
          <cell r="AD3637" t="str">
            <v>L120</v>
          </cell>
        </row>
        <row r="3638">
          <cell r="AC3638" t="str">
            <v>LIME A-WAY</v>
          </cell>
          <cell r="AD3638" t="str">
            <v>L121</v>
          </cell>
        </row>
        <row r="3639">
          <cell r="AC3639" t="str">
            <v>LOVE MY CARPET</v>
          </cell>
          <cell r="AD3639" t="str">
            <v>L122</v>
          </cell>
        </row>
        <row r="3640">
          <cell r="AC3640" t="str">
            <v>LIFEFLEX</v>
          </cell>
          <cell r="AD3640" t="str">
            <v>L123</v>
          </cell>
        </row>
        <row r="3641">
          <cell r="AC3641" t="str">
            <v>LIBBEY</v>
          </cell>
          <cell r="AD3641" t="str">
            <v>L124</v>
          </cell>
        </row>
        <row r="3642">
          <cell r="AC3642" t="str">
            <v>LES AMIS</v>
          </cell>
          <cell r="AD3642" t="str">
            <v>L125</v>
          </cell>
        </row>
        <row r="3643">
          <cell r="AC3643" t="str">
            <v>LODYS</v>
          </cell>
          <cell r="AD3643" t="str">
            <v>L126</v>
          </cell>
        </row>
        <row r="3644">
          <cell r="AC3644" t="str">
            <v>LOREAL</v>
          </cell>
          <cell r="AD3644" t="str">
            <v>L127</v>
          </cell>
        </row>
        <row r="3645">
          <cell r="AC3645" t="str">
            <v>LA BELLE CHAURIENNE</v>
          </cell>
          <cell r="AD3645" t="str">
            <v>L128</v>
          </cell>
        </row>
        <row r="3646">
          <cell r="AC3646" t="str">
            <v>LA COSTENA</v>
          </cell>
          <cell r="AD3646" t="str">
            <v>L129</v>
          </cell>
        </row>
        <row r="3647">
          <cell r="AC3647" t="str">
            <v>LA ESPANOLA</v>
          </cell>
          <cell r="AD3647" t="str">
            <v>L130</v>
          </cell>
        </row>
        <row r="3648">
          <cell r="AC3648" t="str">
            <v>LA LOMA</v>
          </cell>
          <cell r="AD3648" t="str">
            <v>L131</v>
          </cell>
        </row>
        <row r="3649">
          <cell r="AC3649" t="str">
            <v>LA NORENENSE</v>
          </cell>
          <cell r="AD3649" t="str">
            <v>L132</v>
          </cell>
        </row>
        <row r="3650">
          <cell r="AC3650" t="str">
            <v>LA PIARA</v>
          </cell>
          <cell r="AD3650" t="str">
            <v>L133</v>
          </cell>
        </row>
        <row r="3651">
          <cell r="AC3651" t="str">
            <v>LA PREDILECTA</v>
          </cell>
          <cell r="AD3651" t="str">
            <v>L134</v>
          </cell>
        </row>
        <row r="3652">
          <cell r="AC3652" t="str">
            <v>LA ROSARITA</v>
          </cell>
          <cell r="AD3652" t="str">
            <v>L135</v>
          </cell>
        </row>
        <row r="3653">
          <cell r="AC3653" t="str">
            <v>LA SOTA</v>
          </cell>
          <cell r="AD3653" t="str">
            <v>L136</v>
          </cell>
        </row>
        <row r="3654">
          <cell r="AC3654" t="str">
            <v>LA VICTORIA</v>
          </cell>
          <cell r="AD3654" t="str">
            <v>L137</v>
          </cell>
        </row>
        <row r="3655">
          <cell r="AC3655" t="str">
            <v>LABEYRIE</v>
          </cell>
          <cell r="AD3655" t="str">
            <v>L138</v>
          </cell>
        </row>
        <row r="3656">
          <cell r="AC3656" t="str">
            <v>LORETO</v>
          </cell>
          <cell r="AD3656" t="str">
            <v>L139</v>
          </cell>
        </row>
        <row r="3657">
          <cell r="AC3657" t="str">
            <v>LOUISIANA</v>
          </cell>
          <cell r="AD3657" t="str">
            <v>L140</v>
          </cell>
        </row>
        <row r="3658">
          <cell r="AC3658" t="str">
            <v>LINCO BABY</v>
          </cell>
          <cell r="AD3658" t="str">
            <v>L141</v>
          </cell>
        </row>
        <row r="3659">
          <cell r="AC3659" t="str">
            <v>LITTLE RACER</v>
          </cell>
          <cell r="AD3659" t="str">
            <v>L142</v>
          </cell>
        </row>
        <row r="3660">
          <cell r="AC3660" t="str">
            <v>LTH</v>
          </cell>
          <cell r="AD3660" t="str">
            <v>L143</v>
          </cell>
        </row>
        <row r="3661">
          <cell r="AC3661" t="str">
            <v>LINCO</v>
          </cell>
          <cell r="AD3661" t="str">
            <v>L144</v>
          </cell>
        </row>
        <row r="3662">
          <cell r="AC3662" t="str">
            <v>L &amp; L</v>
          </cell>
          <cell r="AD3662" t="str">
            <v>L145</v>
          </cell>
        </row>
        <row r="3663">
          <cell r="AC3663" t="str">
            <v>L.A GEAR</v>
          </cell>
          <cell r="AD3663" t="str">
            <v>L146</v>
          </cell>
        </row>
        <row r="3664">
          <cell r="AC3664" t="str">
            <v>LADY CARIOCA</v>
          </cell>
          <cell r="AD3664" t="str">
            <v>L147</v>
          </cell>
        </row>
        <row r="3665">
          <cell r="AC3665" t="str">
            <v>LANI</v>
          </cell>
          <cell r="AD3665" t="str">
            <v>L148</v>
          </cell>
        </row>
        <row r="3666">
          <cell r="AC3666" t="str">
            <v>LANNER</v>
          </cell>
          <cell r="AD3666" t="str">
            <v>L149</v>
          </cell>
        </row>
        <row r="3667">
          <cell r="AC3667" t="str">
            <v>LATIGO</v>
          </cell>
          <cell r="AD3667" t="str">
            <v>L150</v>
          </cell>
        </row>
        <row r="3668">
          <cell r="AC3668" t="str">
            <v>LAURA C</v>
          </cell>
          <cell r="AD3668" t="str">
            <v>L151</v>
          </cell>
        </row>
        <row r="3669">
          <cell r="AC3669" t="str">
            <v>LAYLA</v>
          </cell>
          <cell r="AD3669" t="str">
            <v>L152</v>
          </cell>
        </row>
        <row r="3670">
          <cell r="AC3670" t="str">
            <v>LIP LOVER</v>
          </cell>
          <cell r="AD3670" t="str">
            <v>L153</v>
          </cell>
        </row>
        <row r="3671">
          <cell r="AC3671" t="str">
            <v>LIZZIE M</v>
          </cell>
          <cell r="AD3671" t="str">
            <v>L154</v>
          </cell>
        </row>
        <row r="3672">
          <cell r="AC3672" t="str">
            <v>LOLLIPOP</v>
          </cell>
          <cell r="AD3672" t="str">
            <v>L155</v>
          </cell>
        </row>
        <row r="3673">
          <cell r="AC3673" t="str">
            <v>LOOX</v>
          </cell>
          <cell r="AD3673" t="str">
            <v>L156</v>
          </cell>
        </row>
        <row r="3674">
          <cell r="AC3674" t="str">
            <v>LUANA</v>
          </cell>
          <cell r="AD3674" t="str">
            <v>L157</v>
          </cell>
        </row>
        <row r="3675">
          <cell r="AC3675" t="str">
            <v>LUCAS CABAGGI</v>
          </cell>
          <cell r="AD3675" t="str">
            <v>L158</v>
          </cell>
        </row>
        <row r="3676">
          <cell r="AC3676" t="str">
            <v>LAZY TOWN</v>
          </cell>
          <cell r="AD3676" t="str">
            <v>L159</v>
          </cell>
        </row>
        <row r="3677">
          <cell r="AC3677" t="str">
            <v>LIFE IS GOOD</v>
          </cell>
          <cell r="AD3677" t="str">
            <v>L160</v>
          </cell>
        </row>
        <row r="3678">
          <cell r="AC3678" t="str">
            <v>LADDER</v>
          </cell>
          <cell r="AD3678" t="str">
            <v>L161</v>
          </cell>
        </row>
        <row r="3679">
          <cell r="AC3679" t="str">
            <v>LANCO</v>
          </cell>
          <cell r="AD3679" t="str">
            <v>L162</v>
          </cell>
        </row>
        <row r="3680">
          <cell r="AC3680" t="str">
            <v>LARCO</v>
          </cell>
          <cell r="AD3680" t="str">
            <v>L163</v>
          </cell>
        </row>
        <row r="3681">
          <cell r="AC3681" t="str">
            <v>LARSEN</v>
          </cell>
          <cell r="AD3681" t="str">
            <v>L164</v>
          </cell>
        </row>
        <row r="3682">
          <cell r="AC3682" t="str">
            <v>LENOX</v>
          </cell>
          <cell r="AD3682" t="str">
            <v>L165</v>
          </cell>
        </row>
        <row r="3683">
          <cell r="AC3683" t="str">
            <v>LEO</v>
          </cell>
          <cell r="AD3683" t="str">
            <v>L166</v>
          </cell>
        </row>
        <row r="3684">
          <cell r="AC3684" t="str">
            <v>LEVITON</v>
          </cell>
          <cell r="AD3684" t="str">
            <v>L167</v>
          </cell>
        </row>
        <row r="3685">
          <cell r="AC3685" t="str">
            <v>LIGHTECH</v>
          </cell>
          <cell r="AD3685" t="str">
            <v>L168</v>
          </cell>
        </row>
        <row r="3686">
          <cell r="AC3686" t="str">
            <v>LIGHTROOM</v>
          </cell>
          <cell r="AD3686" t="str">
            <v>L169</v>
          </cell>
        </row>
        <row r="3687">
          <cell r="AC3687" t="str">
            <v>LION</v>
          </cell>
          <cell r="AD3687" t="str">
            <v>L170</v>
          </cell>
        </row>
        <row r="3688">
          <cell r="AC3688" t="str">
            <v>LORENZETTI</v>
          </cell>
          <cell r="AD3688" t="str">
            <v>L171</v>
          </cell>
        </row>
        <row r="3689">
          <cell r="AC3689" t="str">
            <v>LUCENTA</v>
          </cell>
          <cell r="AD3689" t="str">
            <v>L172</v>
          </cell>
        </row>
        <row r="3690">
          <cell r="AC3690" t="str">
            <v>LUCIANOS</v>
          </cell>
          <cell r="AD3690" t="str">
            <v>L173</v>
          </cell>
        </row>
        <row r="3691">
          <cell r="AC3691" t="str">
            <v>LUMI</v>
          </cell>
          <cell r="AD3691" t="str">
            <v>L174</v>
          </cell>
        </row>
        <row r="3692">
          <cell r="AC3692" t="str">
            <v>LUMINEX</v>
          </cell>
          <cell r="AD3692" t="str">
            <v>L175</v>
          </cell>
        </row>
        <row r="3693">
          <cell r="AC3693" t="str">
            <v>LIFE FLEX</v>
          </cell>
          <cell r="AD3693" t="str">
            <v>L176</v>
          </cell>
        </row>
        <row r="3694">
          <cell r="AC3694" t="str">
            <v>LISTERINE</v>
          </cell>
          <cell r="AD3694" t="str">
            <v>L177</v>
          </cell>
        </row>
        <row r="3695">
          <cell r="AC3695" t="str">
            <v>LUCAS PEREZ</v>
          </cell>
          <cell r="AD3695" t="str">
            <v>L178</v>
          </cell>
        </row>
        <row r="3696">
          <cell r="AC3696" t="str">
            <v>LASKO</v>
          </cell>
          <cell r="AD3696" t="str">
            <v>L179</v>
          </cell>
        </row>
        <row r="3697">
          <cell r="AC3697" t="str">
            <v>LIZZY</v>
          </cell>
          <cell r="AD3697" t="str">
            <v>L180</v>
          </cell>
        </row>
        <row r="3698">
          <cell r="AC3698" t="str">
            <v>LITTLE TREE</v>
          </cell>
          <cell r="AD3698" t="str">
            <v>L181</v>
          </cell>
        </row>
        <row r="3699">
          <cell r="AC3699" t="str">
            <v>LIQUID WRENCH</v>
          </cell>
          <cell r="AD3699" t="str">
            <v>L182</v>
          </cell>
        </row>
        <row r="3700">
          <cell r="AC3700" t="str">
            <v>LACTOVIT</v>
          </cell>
          <cell r="AD3700" t="str">
            <v>L183</v>
          </cell>
        </row>
        <row r="3701">
          <cell r="AC3701" t="str">
            <v>LADY SPEED</v>
          </cell>
          <cell r="AD3701" t="str">
            <v>L184</v>
          </cell>
        </row>
        <row r="3702">
          <cell r="AC3702" t="str">
            <v>LUCCIOLA</v>
          </cell>
          <cell r="AD3702" t="str">
            <v>L185</v>
          </cell>
        </row>
        <row r="3703">
          <cell r="AC3703" t="str">
            <v>LANDER</v>
          </cell>
          <cell r="AD3703" t="str">
            <v>L186</v>
          </cell>
        </row>
        <row r="3704">
          <cell r="AC3704" t="str">
            <v>LA PERLA</v>
          </cell>
          <cell r="AD3704" t="str">
            <v>L187</v>
          </cell>
        </row>
        <row r="3705">
          <cell r="AC3705" t="str">
            <v>LADIES SCARF</v>
          </cell>
          <cell r="AD3705" t="str">
            <v>L188</v>
          </cell>
        </row>
        <row r="3706">
          <cell r="AC3706" t="str">
            <v>LAX</v>
          </cell>
          <cell r="AD3706" t="str">
            <v>L189</v>
          </cell>
        </row>
        <row r="3707">
          <cell r="AC3707" t="str">
            <v>LEAD</v>
          </cell>
          <cell r="AD3707" t="str">
            <v>L190</v>
          </cell>
        </row>
        <row r="3708">
          <cell r="AC3708" t="str">
            <v>LOLLIPOD</v>
          </cell>
          <cell r="AD3708" t="str">
            <v>L191</v>
          </cell>
        </row>
        <row r="3709">
          <cell r="AC3709" t="str">
            <v>LOOK</v>
          </cell>
          <cell r="AD3709" t="str">
            <v>L192</v>
          </cell>
        </row>
        <row r="3710">
          <cell r="AC3710" t="str">
            <v>LOONEY TUNES</v>
          </cell>
          <cell r="AD3710" t="str">
            <v>L193</v>
          </cell>
        </row>
        <row r="3711">
          <cell r="AC3711" t="str">
            <v>LOVE LABEL</v>
          </cell>
          <cell r="AD3711" t="str">
            <v>L194</v>
          </cell>
        </row>
        <row r="3712">
          <cell r="AC3712" t="str">
            <v>LUCIANO MONTI</v>
          </cell>
          <cell r="AD3712" t="str">
            <v>L195</v>
          </cell>
        </row>
        <row r="3713">
          <cell r="AC3713" t="str">
            <v>LUVABLE</v>
          </cell>
          <cell r="AD3713" t="str">
            <v>L196</v>
          </cell>
        </row>
        <row r="3714">
          <cell r="AC3714" t="str">
            <v>LACTACYD</v>
          </cell>
          <cell r="AD3714" t="str">
            <v>L197</v>
          </cell>
        </row>
        <row r="3715">
          <cell r="AC3715" t="str">
            <v>LACTOVAL</v>
          </cell>
          <cell r="AD3715" t="str">
            <v>L198</v>
          </cell>
        </row>
        <row r="3716">
          <cell r="AC3716" t="str">
            <v>LEMISOL</v>
          </cell>
          <cell r="AD3716" t="str">
            <v>L199</v>
          </cell>
        </row>
        <row r="3717">
          <cell r="AC3717" t="str">
            <v>LA TOJA</v>
          </cell>
          <cell r="AD3717" t="str">
            <v>L200</v>
          </cell>
        </row>
        <row r="3718">
          <cell r="AC3718" t="str">
            <v>LUFRAGIN</v>
          </cell>
          <cell r="AD3718" t="str">
            <v>L201</v>
          </cell>
        </row>
        <row r="3719">
          <cell r="AC3719" t="str">
            <v>LACIO LACIO</v>
          </cell>
          <cell r="AD3719" t="str">
            <v>L202</v>
          </cell>
        </row>
        <row r="3720">
          <cell r="AC3720" t="str">
            <v>LADY MARLON</v>
          </cell>
          <cell r="AD3720" t="str">
            <v>L203</v>
          </cell>
        </row>
        <row r="3721">
          <cell r="AC3721" t="str">
            <v>LAFIER</v>
          </cell>
          <cell r="AD3721" t="str">
            <v>L204</v>
          </cell>
        </row>
        <row r="3722">
          <cell r="AC3722" t="str">
            <v>LE-NOY</v>
          </cell>
          <cell r="AD3722" t="str">
            <v>L205</v>
          </cell>
        </row>
        <row r="3723">
          <cell r="AC3723" t="str">
            <v>LOCION 2000</v>
          </cell>
          <cell r="AD3723" t="str">
            <v>L206</v>
          </cell>
        </row>
        <row r="3724">
          <cell r="AC3724" t="str">
            <v>LA BELLA</v>
          </cell>
          <cell r="AD3724" t="str">
            <v>L207</v>
          </cell>
        </row>
        <row r="3725">
          <cell r="AC3725" t="str">
            <v>LUBRIDERM</v>
          </cell>
          <cell r="AD3725" t="str">
            <v>L208</v>
          </cell>
        </row>
        <row r="3726">
          <cell r="AC3726" t="str">
            <v>LADY MADISON</v>
          </cell>
          <cell r="AD3726" t="str">
            <v>L209</v>
          </cell>
        </row>
        <row r="3727">
          <cell r="AC3727" t="str">
            <v>LAURA</v>
          </cell>
          <cell r="AD3727" t="str">
            <v>L210</v>
          </cell>
        </row>
        <row r="3728">
          <cell r="AC3728" t="str">
            <v>LOVE&amp;BATH</v>
          </cell>
          <cell r="AD3728" t="str">
            <v>L211</v>
          </cell>
        </row>
        <row r="3729">
          <cell r="AC3729" t="str">
            <v>LEOPARD</v>
          </cell>
          <cell r="AD3729" t="str">
            <v>L212</v>
          </cell>
        </row>
        <row r="3730">
          <cell r="AC3730" t="str">
            <v>LEFASHION</v>
          </cell>
          <cell r="AD3730" t="str">
            <v>L213</v>
          </cell>
        </row>
        <row r="3731">
          <cell r="AC3731" t="str">
            <v>LOVE</v>
          </cell>
          <cell r="AD3731" t="str">
            <v>L214</v>
          </cell>
        </row>
        <row r="3732">
          <cell r="AC3732" t="str">
            <v>LAMBS IVY</v>
          </cell>
          <cell r="AD3732" t="str">
            <v>L215</v>
          </cell>
        </row>
        <row r="3733">
          <cell r="AC3733" t="str">
            <v>LINDA FASHION</v>
          </cell>
          <cell r="AD3733" t="str">
            <v>L216</v>
          </cell>
        </row>
        <row r="3734">
          <cell r="AC3734" t="str">
            <v>LITTLE PRINCE</v>
          </cell>
          <cell r="AD3734" t="str">
            <v>L217</v>
          </cell>
        </row>
        <row r="3735">
          <cell r="AC3735" t="str">
            <v>LITTLE PRINCESS</v>
          </cell>
          <cell r="AD3735" t="str">
            <v>L218</v>
          </cell>
        </row>
        <row r="3736">
          <cell r="AC3736" t="str">
            <v>L.A EXPRESS</v>
          </cell>
          <cell r="AD3736" t="str">
            <v>L219</v>
          </cell>
        </row>
        <row r="3737">
          <cell r="AC3737" t="str">
            <v>LANGS</v>
          </cell>
          <cell r="AD3737" t="str">
            <v>L220</v>
          </cell>
        </row>
        <row r="3738">
          <cell r="AC3738" t="str">
            <v>LA PRIMERA</v>
          </cell>
          <cell r="AD3738" t="str">
            <v>L221</v>
          </cell>
        </row>
        <row r="3739">
          <cell r="AC3739" t="str">
            <v>LOCO BEBE</v>
          </cell>
          <cell r="AD3739" t="str">
            <v>L222</v>
          </cell>
        </row>
        <row r="3740">
          <cell r="AC3740" t="str">
            <v>LAV</v>
          </cell>
          <cell r="AD3740" t="str">
            <v>L223</v>
          </cell>
        </row>
        <row r="3741">
          <cell r="AC3741" t="str">
            <v>LADY BOOM</v>
          </cell>
          <cell r="AD3741" t="str">
            <v>L224</v>
          </cell>
        </row>
        <row r="3742">
          <cell r="AC3742" t="str">
            <v>LA REAL</v>
          </cell>
          <cell r="AD3742" t="str">
            <v>L225</v>
          </cell>
        </row>
        <row r="3743">
          <cell r="AC3743" t="str">
            <v>LUCKY BABY</v>
          </cell>
          <cell r="AD3743" t="str">
            <v>L226</v>
          </cell>
        </row>
        <row r="3744">
          <cell r="AC3744" t="str">
            <v>LF FASHION</v>
          </cell>
          <cell r="AD3744" t="str">
            <v>L227</v>
          </cell>
        </row>
        <row r="3745">
          <cell r="AC3745" t="str">
            <v>LEAD COMPLIANT</v>
          </cell>
          <cell r="AD3745" t="str">
            <v>L228</v>
          </cell>
        </row>
        <row r="3746">
          <cell r="AC3746" t="str">
            <v>LA VAQUITA</v>
          </cell>
          <cell r="AD3746" t="str">
            <v>L229</v>
          </cell>
        </row>
        <row r="3747">
          <cell r="AC3747" t="str">
            <v>LURPAK</v>
          </cell>
          <cell r="AD3747" t="str">
            <v>L230</v>
          </cell>
        </row>
        <row r="3748">
          <cell r="AC3748" t="str">
            <v>LOGITECH</v>
          </cell>
          <cell r="AD3748" t="str">
            <v>L231</v>
          </cell>
        </row>
        <row r="3749">
          <cell r="AC3749" t="str">
            <v>LA CHOCOLAT</v>
          </cell>
          <cell r="AD3749" t="str">
            <v>L232</v>
          </cell>
        </row>
        <row r="3750">
          <cell r="AC3750" t="str">
            <v>LA LIBANESA</v>
          </cell>
          <cell r="AD3750" t="str">
            <v>L233</v>
          </cell>
        </row>
        <row r="3751">
          <cell r="AC3751" t="str">
            <v>LA YOGURT</v>
          </cell>
          <cell r="AD3751" t="str">
            <v>L234</v>
          </cell>
        </row>
        <row r="3752">
          <cell r="AC3752" t="str">
            <v>LACTAID</v>
          </cell>
          <cell r="AD3752" t="str">
            <v>L235</v>
          </cell>
        </row>
        <row r="3753">
          <cell r="AC3753" t="str">
            <v>LE SOTILLI</v>
          </cell>
          <cell r="AD3753" t="str">
            <v>L236</v>
          </cell>
        </row>
        <row r="3754">
          <cell r="AC3754" t="str">
            <v>LEAN CUISINE</v>
          </cell>
          <cell r="AD3754" t="str">
            <v>L237</v>
          </cell>
        </row>
        <row r="3755">
          <cell r="AC3755" t="str">
            <v>LIFEWAY</v>
          </cell>
          <cell r="AD3755" t="str">
            <v>L238</v>
          </cell>
        </row>
        <row r="3756">
          <cell r="AC3756" t="str">
            <v>LOREN</v>
          </cell>
          <cell r="AD3756" t="str">
            <v>L239</v>
          </cell>
        </row>
        <row r="3757">
          <cell r="AC3757" t="str">
            <v>LUIGIS</v>
          </cell>
          <cell r="AD3757" t="str">
            <v>L240</v>
          </cell>
        </row>
        <row r="3758">
          <cell r="AC3758" t="str">
            <v>LENOVO</v>
          </cell>
          <cell r="AD3758" t="str">
            <v>L241</v>
          </cell>
        </row>
        <row r="3759">
          <cell r="AC3759" t="str">
            <v>LEXAR</v>
          </cell>
          <cell r="AD3759" t="str">
            <v>L242</v>
          </cell>
        </row>
        <row r="3760">
          <cell r="AC3760" t="str">
            <v>LEXMARK</v>
          </cell>
          <cell r="AD3760" t="str">
            <v>L243</v>
          </cell>
        </row>
        <row r="3761">
          <cell r="AC3761" t="str">
            <v>LINK NET</v>
          </cell>
          <cell r="AD3761" t="str">
            <v>L244</v>
          </cell>
        </row>
        <row r="3762">
          <cell r="AC3762" t="str">
            <v>LINKSYS</v>
          </cell>
          <cell r="AD3762" t="str">
            <v>L245</v>
          </cell>
        </row>
        <row r="3763">
          <cell r="AC3763" t="str">
            <v>LA CUEVA DEL ABUELO</v>
          </cell>
          <cell r="AD3763" t="str">
            <v>L246</v>
          </cell>
        </row>
        <row r="3764">
          <cell r="AC3764" t="str">
            <v>LA LEYENDA</v>
          </cell>
          <cell r="AD3764" t="str">
            <v>L247</v>
          </cell>
        </row>
        <row r="3765">
          <cell r="AC3765" t="str">
            <v>LA PERAL</v>
          </cell>
          <cell r="AD3765" t="str">
            <v>L248</v>
          </cell>
        </row>
        <row r="3766">
          <cell r="AC3766" t="str">
            <v>LA SALUMERIA</v>
          </cell>
          <cell r="AD3766" t="str">
            <v>L249</v>
          </cell>
        </row>
        <row r="3767">
          <cell r="AC3767" t="str">
            <v>LA VACA QUE RIE</v>
          </cell>
          <cell r="AD3767" t="str">
            <v>L250</v>
          </cell>
        </row>
        <row r="3768">
          <cell r="AC3768" t="str">
            <v>LA ZARINA</v>
          </cell>
          <cell r="AD3768" t="str">
            <v>L251</v>
          </cell>
        </row>
        <row r="3769">
          <cell r="AC3769" t="str">
            <v>LATTERIA</v>
          </cell>
          <cell r="AD3769" t="str">
            <v>L252</v>
          </cell>
        </row>
        <row r="3770">
          <cell r="AC3770" t="str">
            <v>LEERDAMMER</v>
          </cell>
          <cell r="AD3770" t="str">
            <v>L253</v>
          </cell>
        </row>
        <row r="3771">
          <cell r="AC3771" t="str">
            <v>LIGUEIL</v>
          </cell>
          <cell r="AD3771" t="str">
            <v>L254</v>
          </cell>
        </row>
        <row r="3772">
          <cell r="AC3772" t="str">
            <v>LUNCHITAS</v>
          </cell>
          <cell r="AD3772" t="str">
            <v>L255</v>
          </cell>
        </row>
        <row r="3773">
          <cell r="AC3773" t="str">
            <v>LUPA</v>
          </cell>
          <cell r="AD3773" t="str">
            <v>L256</v>
          </cell>
        </row>
        <row r="3774">
          <cell r="AC3774" t="str">
            <v>LA COLORS</v>
          </cell>
          <cell r="AD3774" t="str">
            <v>L257</v>
          </cell>
        </row>
        <row r="3775">
          <cell r="AC3775" t="str">
            <v>LACOSTE</v>
          </cell>
          <cell r="AD3775" t="str">
            <v>L258</v>
          </cell>
        </row>
        <row r="3776">
          <cell r="AC3776" t="str">
            <v>LOLITA LEMPICKA</v>
          </cell>
          <cell r="AD3776" t="str">
            <v>L259</v>
          </cell>
        </row>
        <row r="3777">
          <cell r="AC3777" t="str">
            <v>LOOQ</v>
          </cell>
          <cell r="AD3777" t="str">
            <v>L260</v>
          </cell>
        </row>
        <row r="3778">
          <cell r="AC3778" t="str">
            <v>LATIN PERCUSSION</v>
          </cell>
          <cell r="AD3778" t="str">
            <v>L261</v>
          </cell>
        </row>
        <row r="3779">
          <cell r="AC3779" t="str">
            <v>LA GUAPARTS</v>
          </cell>
          <cell r="AD3779" t="str">
            <v>L262</v>
          </cell>
        </row>
        <row r="3780">
          <cell r="AC3780" t="str">
            <v>LA MORENITA</v>
          </cell>
          <cell r="AD3780" t="str">
            <v>L263</v>
          </cell>
        </row>
        <row r="3781">
          <cell r="AC3781" t="str">
            <v>LA PATELIERE</v>
          </cell>
          <cell r="AD3781" t="str">
            <v>L264</v>
          </cell>
        </row>
        <row r="3782">
          <cell r="AC3782" t="str">
            <v>LACASITOS</v>
          </cell>
          <cell r="AD3782" t="str">
            <v>L265</v>
          </cell>
        </row>
        <row r="3783">
          <cell r="AC3783" t="str">
            <v>LAPATAIA</v>
          </cell>
          <cell r="AD3783" t="str">
            <v>L266</v>
          </cell>
        </row>
        <row r="3784">
          <cell r="AC3784" t="str">
            <v>LAS 3 ROSAS</v>
          </cell>
          <cell r="AD3784" t="str">
            <v>L267</v>
          </cell>
        </row>
        <row r="3785">
          <cell r="AC3785" t="str">
            <v>LASANEX</v>
          </cell>
          <cell r="AD3785" t="str">
            <v>L268</v>
          </cell>
        </row>
        <row r="3786">
          <cell r="AC3786" t="str">
            <v>LENNY &amp; LARRYS</v>
          </cell>
          <cell r="AD3786" t="str">
            <v>L269</v>
          </cell>
        </row>
        <row r="3787">
          <cell r="AC3787" t="str">
            <v>LIBERTY ORCHARDS</v>
          </cell>
          <cell r="AD3787" t="str">
            <v>L270</v>
          </cell>
        </row>
        <row r="3788">
          <cell r="AC3788" t="str">
            <v>LIGO</v>
          </cell>
          <cell r="AD3788" t="str">
            <v>L271</v>
          </cell>
        </row>
        <row r="3789">
          <cell r="AC3789" t="str">
            <v>LINDT</v>
          </cell>
          <cell r="AD3789" t="str">
            <v>L272</v>
          </cell>
        </row>
        <row r="3790">
          <cell r="AC3790" t="str">
            <v>LINOFLAX</v>
          </cell>
          <cell r="AD3790" t="str">
            <v>L273</v>
          </cell>
        </row>
        <row r="3791">
          <cell r="AC3791" t="str">
            <v>LOACKER</v>
          </cell>
          <cell r="AD3791" t="str">
            <v>L274</v>
          </cell>
        </row>
        <row r="3792">
          <cell r="AC3792" t="str">
            <v>LU</v>
          </cell>
          <cell r="AD3792" t="str">
            <v>L275</v>
          </cell>
        </row>
        <row r="3793">
          <cell r="AC3793" t="str">
            <v>LUCIEN GEORGELIN</v>
          </cell>
          <cell r="AD3793" t="str">
            <v>L276</v>
          </cell>
        </row>
        <row r="3794">
          <cell r="AC3794" t="str">
            <v>LUNDBERG</v>
          </cell>
          <cell r="AD3794" t="str">
            <v>L277</v>
          </cell>
        </row>
        <row r="3795">
          <cell r="AC3795" t="str">
            <v>LUV POPS</v>
          </cell>
          <cell r="AD3795" t="str">
            <v>L278</v>
          </cell>
        </row>
        <row r="3796">
          <cell r="AC3796" t="str">
            <v>LA JOYA</v>
          </cell>
          <cell r="AD3796" t="str">
            <v>L279</v>
          </cell>
        </row>
        <row r="3797">
          <cell r="AC3797" t="str">
            <v>LESIEUR</v>
          </cell>
          <cell r="AD3797" t="str">
            <v>L280</v>
          </cell>
        </row>
        <row r="3798">
          <cell r="AC3798" t="str">
            <v>LOUANA</v>
          </cell>
          <cell r="AD3798" t="str">
            <v>L281</v>
          </cell>
        </row>
        <row r="3799">
          <cell r="AC3799" t="str">
            <v>LENDOIRO</v>
          </cell>
          <cell r="AD3799" t="str">
            <v>L282</v>
          </cell>
        </row>
        <row r="3800">
          <cell r="AC3800" t="str">
            <v>LUCAS ARTS</v>
          </cell>
          <cell r="AD3800" t="str">
            <v>L283</v>
          </cell>
        </row>
        <row r="3801">
          <cell r="AC3801" t="str">
            <v>LEC</v>
          </cell>
          <cell r="AD3801" t="str">
            <v>L284</v>
          </cell>
        </row>
        <row r="3802">
          <cell r="AC3802" t="str">
            <v>LEGEND</v>
          </cell>
          <cell r="AD3802" t="str">
            <v>L285</v>
          </cell>
        </row>
        <row r="3803">
          <cell r="AC3803" t="str">
            <v>LIDO</v>
          </cell>
          <cell r="AD3803" t="str">
            <v>L286</v>
          </cell>
        </row>
        <row r="3804">
          <cell r="AC3804" t="str">
            <v>LANCOME</v>
          </cell>
          <cell r="AD3804" t="str">
            <v>L287</v>
          </cell>
        </row>
        <row r="3805">
          <cell r="AC3805" t="str">
            <v>LANVIN</v>
          </cell>
          <cell r="AD3805" t="str">
            <v>L288</v>
          </cell>
        </row>
        <row r="3806">
          <cell r="AC3806" t="str">
            <v>L FANNY</v>
          </cell>
          <cell r="AD3806" t="str">
            <v>L289</v>
          </cell>
        </row>
        <row r="3807">
          <cell r="AC3807" t="str">
            <v>LA BALEINE</v>
          </cell>
          <cell r="AD3807" t="str">
            <v>L290</v>
          </cell>
        </row>
        <row r="3808">
          <cell r="AC3808" t="str">
            <v>LA CROSS</v>
          </cell>
          <cell r="AD3808" t="str">
            <v>L291</v>
          </cell>
        </row>
        <row r="3809">
          <cell r="AC3809" t="str">
            <v>LA SEVILLANA</v>
          </cell>
          <cell r="AD3809" t="str">
            <v>L292</v>
          </cell>
        </row>
        <row r="3810">
          <cell r="AC3810" t="str">
            <v>LA SPORT</v>
          </cell>
          <cell r="AD3810" t="str">
            <v>L293</v>
          </cell>
        </row>
        <row r="3811">
          <cell r="AC3811" t="str">
            <v>LAUAN</v>
          </cell>
          <cell r="AD3811" t="str">
            <v>L294</v>
          </cell>
        </row>
        <row r="3812">
          <cell r="AC3812" t="str">
            <v>LAWRY</v>
          </cell>
          <cell r="AD3812" t="str">
            <v>L295</v>
          </cell>
        </row>
        <row r="3813">
          <cell r="AC3813" t="str">
            <v>LDT</v>
          </cell>
          <cell r="AD3813" t="str">
            <v>L296</v>
          </cell>
        </row>
        <row r="3814">
          <cell r="AC3814" t="str">
            <v>LESCORP</v>
          </cell>
          <cell r="AD3814" t="str">
            <v>L297</v>
          </cell>
        </row>
        <row r="3815">
          <cell r="AC3815" t="str">
            <v>LIEBIG</v>
          </cell>
          <cell r="AD3815" t="str">
            <v>L298</v>
          </cell>
        </row>
        <row r="3816">
          <cell r="AC3816" t="str">
            <v>LITLEIST</v>
          </cell>
          <cell r="AD3816" t="str">
            <v>L299</v>
          </cell>
        </row>
        <row r="3817">
          <cell r="AC3817" t="str">
            <v>LORILU</v>
          </cell>
          <cell r="AD3817" t="str">
            <v>L300</v>
          </cell>
        </row>
        <row r="3818">
          <cell r="AC3818" t="str">
            <v>LOUISVILLE</v>
          </cell>
          <cell r="AD3818" t="str">
            <v>L301</v>
          </cell>
        </row>
        <row r="3819">
          <cell r="AC3819" t="str">
            <v>LA PLAZA</v>
          </cell>
          <cell r="AD3819" t="str">
            <v>L302</v>
          </cell>
        </row>
        <row r="3820">
          <cell r="AC3820" t="str">
            <v>LAVIGNE</v>
          </cell>
          <cell r="AD3820" t="str">
            <v>L303</v>
          </cell>
        </row>
        <row r="3821">
          <cell r="AC3821" t="str">
            <v>LITTLE GIRL</v>
          </cell>
          <cell r="AD3821" t="str">
            <v>L304</v>
          </cell>
        </row>
        <row r="3822">
          <cell r="AC3822" t="str">
            <v>LUCKY</v>
          </cell>
          <cell r="AD3822" t="str">
            <v>L305</v>
          </cell>
        </row>
        <row r="3823">
          <cell r="AC3823" t="str">
            <v>LUMIJOR</v>
          </cell>
          <cell r="AD3823" t="str">
            <v>L306</v>
          </cell>
        </row>
        <row r="3824">
          <cell r="AC3824" t="str">
            <v>LUCKY STAR</v>
          </cell>
          <cell r="AD3824" t="str">
            <v>L307</v>
          </cell>
        </row>
        <row r="3825">
          <cell r="AC3825" t="str">
            <v>LISOBOE</v>
          </cell>
          <cell r="AD3825" t="str">
            <v>L308</v>
          </cell>
        </row>
        <row r="3826">
          <cell r="AC3826" t="str">
            <v>LA APLANADORA</v>
          </cell>
          <cell r="AD3826" t="str">
            <v>L309</v>
          </cell>
        </row>
        <row r="3827">
          <cell r="AC3827" t="str">
            <v>LITEHOUSE</v>
          </cell>
          <cell r="AD3827" t="str">
            <v>L310</v>
          </cell>
        </row>
        <row r="3828">
          <cell r="AC3828" t="str">
            <v>LA MOUTARDE</v>
          </cell>
          <cell r="AD3828" t="str">
            <v>L311</v>
          </cell>
        </row>
        <row r="3829">
          <cell r="AC3829" t="str">
            <v>LUBRISTAR</v>
          </cell>
          <cell r="AD3829" t="str">
            <v>L312</v>
          </cell>
        </row>
        <row r="3830">
          <cell r="AC3830" t="str">
            <v>LA CHOY</v>
          </cell>
          <cell r="AD3830" t="str">
            <v>L313</v>
          </cell>
        </row>
        <row r="3831">
          <cell r="AC3831" t="str">
            <v>LEA &amp;PERRINS</v>
          </cell>
          <cell r="AD3831" t="str">
            <v>L314</v>
          </cell>
        </row>
        <row r="3832">
          <cell r="AC3832" t="str">
            <v>LEE KUM KEE</v>
          </cell>
          <cell r="AD3832" t="str">
            <v>L315</v>
          </cell>
        </row>
        <row r="3833">
          <cell r="AC3833" t="str">
            <v>LOUIS</v>
          </cell>
          <cell r="AD3833" t="str">
            <v>L316</v>
          </cell>
        </row>
        <row r="3834">
          <cell r="AC3834" t="str">
            <v>LK</v>
          </cell>
          <cell r="AD3834" t="str">
            <v>L317</v>
          </cell>
        </row>
        <row r="3835">
          <cell r="AC3835" t="str">
            <v>LA PIEL</v>
          </cell>
          <cell r="AD3835" t="str">
            <v>L318</v>
          </cell>
        </row>
        <row r="3836">
          <cell r="AC3836" t="str">
            <v>LA ROCHE</v>
          </cell>
          <cell r="AD3836" t="str">
            <v>L319</v>
          </cell>
        </row>
        <row r="3837">
          <cell r="AC3837" t="str">
            <v>LABELLO</v>
          </cell>
          <cell r="AD3837" t="str">
            <v>L320</v>
          </cell>
        </row>
        <row r="3838">
          <cell r="AC3838" t="str">
            <v>LACTIBON</v>
          </cell>
          <cell r="AD3838" t="str">
            <v>L321</v>
          </cell>
        </row>
        <row r="3839">
          <cell r="AC3839" t="str">
            <v>LARITOX</v>
          </cell>
          <cell r="AD3839" t="str">
            <v>L322</v>
          </cell>
        </row>
        <row r="3840">
          <cell r="AC3840" t="str">
            <v>LEIRA</v>
          </cell>
          <cell r="AD3840" t="str">
            <v>L323</v>
          </cell>
        </row>
        <row r="3841">
          <cell r="AC3841" t="str">
            <v>LEMOVIT</v>
          </cell>
          <cell r="AD3841" t="str">
            <v>L324</v>
          </cell>
        </row>
        <row r="3842">
          <cell r="AC3842" t="str">
            <v>LEON</v>
          </cell>
          <cell r="AD3842" t="str">
            <v>L325</v>
          </cell>
        </row>
        <row r="3843">
          <cell r="AC3843" t="str">
            <v>LIMPIECITOS</v>
          </cell>
          <cell r="AD3843" t="str">
            <v>L326</v>
          </cell>
        </row>
        <row r="3844">
          <cell r="AC3844" t="str">
            <v>LOVE&amp;BEAUT</v>
          </cell>
          <cell r="AD3844" t="str">
            <v>L327</v>
          </cell>
        </row>
        <row r="3845">
          <cell r="AC3845" t="str">
            <v>LAUREN</v>
          </cell>
          <cell r="AD3845" t="str">
            <v>L328</v>
          </cell>
        </row>
        <row r="3846">
          <cell r="AC3846" t="str">
            <v>LUXURY HOME</v>
          </cell>
          <cell r="AD3846" t="str">
            <v>L329</v>
          </cell>
        </row>
        <row r="3847">
          <cell r="AC3847" t="str">
            <v>LADIES DREAMS</v>
          </cell>
          <cell r="AD3847" t="str">
            <v>L330</v>
          </cell>
        </row>
        <row r="3848">
          <cell r="AC3848" t="str">
            <v>LIMITED GIRLS</v>
          </cell>
          <cell r="AD3848" t="str">
            <v>L331</v>
          </cell>
        </row>
        <row r="3849">
          <cell r="AC3849" t="str">
            <v>LITTLE DOLLS</v>
          </cell>
          <cell r="AD3849" t="str">
            <v>L332</v>
          </cell>
        </row>
        <row r="3850">
          <cell r="AC3850" t="str">
            <v>LA PANTY</v>
          </cell>
          <cell r="AD3850" t="str">
            <v>L333</v>
          </cell>
        </row>
        <row r="3851">
          <cell r="AC3851" t="str">
            <v>LADY MARLENE</v>
          </cell>
          <cell r="AD3851" t="str">
            <v>L334</v>
          </cell>
        </row>
        <row r="3852">
          <cell r="AC3852" t="str">
            <v>LEONISA</v>
          </cell>
          <cell r="AD3852" t="str">
            <v>L335</v>
          </cell>
        </row>
        <row r="3853">
          <cell r="AC3853" t="str">
            <v>LOVE SECRET</v>
          </cell>
          <cell r="AD3853" t="str">
            <v>L336</v>
          </cell>
        </row>
        <row r="3854">
          <cell r="AC3854" t="str">
            <v>LUNNA</v>
          </cell>
          <cell r="AD3854" t="str">
            <v>L337</v>
          </cell>
        </row>
        <row r="3855">
          <cell r="AC3855" t="str">
            <v>LEBLANC</v>
          </cell>
          <cell r="AD3855" t="str">
            <v>L338</v>
          </cell>
        </row>
        <row r="3856">
          <cell r="AC3856" t="str">
            <v>LA NEWBORN</v>
          </cell>
          <cell r="AD3856" t="str">
            <v>L339</v>
          </cell>
        </row>
        <row r="3857">
          <cell r="AC3857" t="str">
            <v>LEGO</v>
          </cell>
          <cell r="AD3857" t="str">
            <v>L340</v>
          </cell>
        </row>
        <row r="3858">
          <cell r="AC3858" t="str">
            <v>LIL CUTESIES</v>
          </cell>
          <cell r="AD3858" t="str">
            <v>L341</v>
          </cell>
        </row>
        <row r="3859">
          <cell r="AC3859" t="str">
            <v>LIL HUGS</v>
          </cell>
          <cell r="AD3859" t="str">
            <v>L342</v>
          </cell>
        </row>
        <row r="3860">
          <cell r="AC3860" t="str">
            <v>LIMEI</v>
          </cell>
          <cell r="AD3860" t="str">
            <v>L343</v>
          </cell>
        </row>
        <row r="3861">
          <cell r="AC3861" t="str">
            <v>LITTLE LIVE PETS</v>
          </cell>
          <cell r="AD3861" t="str">
            <v>L344</v>
          </cell>
        </row>
        <row r="3862">
          <cell r="AC3862" t="str">
            <v>LITTLE MOMMY</v>
          </cell>
          <cell r="AD3862" t="str">
            <v>L345</v>
          </cell>
        </row>
        <row r="3863">
          <cell r="AC3863" t="str">
            <v>LITTLE PEOPLE</v>
          </cell>
          <cell r="AD3863" t="str">
            <v>L346</v>
          </cell>
        </row>
        <row r="3864">
          <cell r="AC3864" t="str">
            <v>LITTLEST PET SHOP</v>
          </cell>
          <cell r="AD3864" t="str">
            <v>L347</v>
          </cell>
        </row>
        <row r="3865">
          <cell r="AC3865" t="str">
            <v>LOOM</v>
          </cell>
          <cell r="AD3865" t="str">
            <v>L348</v>
          </cell>
        </row>
        <row r="3866">
          <cell r="AC3866" t="str">
            <v>LOTS TO CUDDLE</v>
          </cell>
          <cell r="AD3866" t="str">
            <v>L349</v>
          </cell>
        </row>
        <row r="3867">
          <cell r="AC3867" t="str">
            <v>LOTS TO LOVE</v>
          </cell>
          <cell r="AD3867" t="str">
            <v>L350</v>
          </cell>
        </row>
        <row r="3868">
          <cell r="AC3868" t="str">
            <v>LA GUARDIA DEL LEON</v>
          </cell>
          <cell r="AD3868" t="str">
            <v>L351</v>
          </cell>
        </row>
        <row r="3869">
          <cell r="AC3869" t="str">
            <v>LAPER</v>
          </cell>
          <cell r="AD3869" t="str">
            <v>L352</v>
          </cell>
        </row>
        <row r="3870">
          <cell r="AC3870" t="str">
            <v>LEATY</v>
          </cell>
          <cell r="AD3870" t="str">
            <v>L353</v>
          </cell>
        </row>
        <row r="3871">
          <cell r="AC3871" t="str">
            <v>LION STAR</v>
          </cell>
          <cell r="AD3871" t="str">
            <v>L354</v>
          </cell>
        </row>
        <row r="3872">
          <cell r="AC3872" t="str">
            <v>LITTLEST PET SHOP</v>
          </cell>
          <cell r="AD3872" t="str">
            <v>L355</v>
          </cell>
        </row>
        <row r="3873">
          <cell r="AC3873" t="str">
            <v>LOTOS</v>
          </cell>
          <cell r="AD3873" t="str">
            <v>L356</v>
          </cell>
        </row>
        <row r="3874">
          <cell r="AC3874" t="str">
            <v>LYRA</v>
          </cell>
          <cell r="AD3874" t="str">
            <v>L357</v>
          </cell>
        </row>
        <row r="3875">
          <cell r="AC3875" t="str">
            <v>LOPEZ DE HARO</v>
          </cell>
          <cell r="AD3875" t="str">
            <v>L358</v>
          </cell>
        </row>
        <row r="3876">
          <cell r="AC3876" t="str">
            <v>LA HIGUEYANA</v>
          </cell>
          <cell r="AD3876" t="str">
            <v>L359</v>
          </cell>
        </row>
        <row r="3877">
          <cell r="AC3877" t="str">
            <v>LEOPHARMA</v>
          </cell>
          <cell r="AD3877" t="str">
            <v>L360</v>
          </cell>
        </row>
        <row r="3878">
          <cell r="AC3878" t="str">
            <v>LA CHOUFFE</v>
          </cell>
          <cell r="AD3878" t="str">
            <v>L361</v>
          </cell>
        </row>
        <row r="3879">
          <cell r="AC3879" t="str">
            <v>LIEFMANS</v>
          </cell>
          <cell r="AD3879" t="str">
            <v>L362</v>
          </cell>
        </row>
        <row r="3880">
          <cell r="AC3880" t="str">
            <v>LYDELLE</v>
          </cell>
          <cell r="AD3880" t="str">
            <v>L363</v>
          </cell>
        </row>
        <row r="3881">
          <cell r="AC3881" t="str">
            <v>LA EXPRESS</v>
          </cell>
          <cell r="AD3881" t="str">
            <v>L364</v>
          </cell>
        </row>
        <row r="3882">
          <cell r="AC3882" t="str">
            <v>LOTTO</v>
          </cell>
          <cell r="AD3882" t="str">
            <v>L365</v>
          </cell>
        </row>
        <row r="3883">
          <cell r="AC3883" t="str">
            <v>LADYBUG</v>
          </cell>
          <cell r="AD3883" t="str">
            <v>L366</v>
          </cell>
        </row>
        <row r="3884">
          <cell r="AC3884" t="str">
            <v>LUXE</v>
          </cell>
          <cell r="AD3884" t="str">
            <v>L367</v>
          </cell>
        </row>
        <row r="3885">
          <cell r="AC3885" t="str">
            <v>LORENZO VALUZIO</v>
          </cell>
          <cell r="AD3885" t="str">
            <v>L368</v>
          </cell>
        </row>
        <row r="3886">
          <cell r="AC3886" t="str">
            <v>LOST KITTIES</v>
          </cell>
          <cell r="AD3886" t="str">
            <v>L369</v>
          </cell>
        </row>
        <row r="3887">
          <cell r="AC3887" t="str">
            <v>LORENZO</v>
          </cell>
          <cell r="AD3887" t="str">
            <v>L370</v>
          </cell>
        </row>
        <row r="3888">
          <cell r="AC3888" t="str">
            <v>LAVISH JEANS</v>
          </cell>
          <cell r="AD3888" t="str">
            <v>L371</v>
          </cell>
        </row>
        <row r="3889">
          <cell r="AC3889" t="str">
            <v>LITTLE SECRETS</v>
          </cell>
          <cell r="AD3889" t="str">
            <v>L372</v>
          </cell>
        </row>
        <row r="3890">
          <cell r="AC3890" t="str">
            <v>LOL</v>
          </cell>
          <cell r="AD3890" t="str">
            <v>L373</v>
          </cell>
        </row>
        <row r="3891">
          <cell r="AC3891" t="str">
            <v>LITTLE LIVE</v>
          </cell>
          <cell r="AD3891" t="str">
            <v>L374</v>
          </cell>
        </row>
        <row r="3892">
          <cell r="AC3892" t="str">
            <v>L BRAND</v>
          </cell>
          <cell r="AD3892" t="str">
            <v>L375</v>
          </cell>
        </row>
        <row r="3893">
          <cell r="AC3893" t="str">
            <v>LIFE</v>
          </cell>
          <cell r="AD3893" t="str">
            <v>L376</v>
          </cell>
        </row>
        <row r="3894">
          <cell r="AC3894" t="str">
            <v>LOLITA</v>
          </cell>
          <cell r="AD3894" t="str">
            <v>L377</v>
          </cell>
        </row>
        <row r="3895">
          <cell r="AC3895" t="str">
            <v>LA CACCIATORA</v>
          </cell>
          <cell r="AD3895" t="str">
            <v>L378</v>
          </cell>
        </row>
        <row r="3896">
          <cell r="AC3896" t="str">
            <v>LOOP GEL</v>
          </cell>
          <cell r="AD3896" t="str">
            <v>L379</v>
          </cell>
        </row>
        <row r="3897">
          <cell r="AC3897" t="str">
            <v>LW GENTLEMANS</v>
          </cell>
          <cell r="AD3897" t="str">
            <v>L380</v>
          </cell>
        </row>
        <row r="3898">
          <cell r="AC3898" t="str">
            <v>LIGHTSOURCE</v>
          </cell>
          <cell r="AD3898" t="str">
            <v>L381</v>
          </cell>
        </row>
        <row r="3899">
          <cell r="AC3899" t="str">
            <v>LE MODE</v>
          </cell>
          <cell r="AD3899" t="str">
            <v>L382</v>
          </cell>
        </row>
        <row r="3900">
          <cell r="AC3900" t="str">
            <v>LA FAMA</v>
          </cell>
          <cell r="AD3900" t="str">
            <v>L383</v>
          </cell>
        </row>
        <row r="3901">
          <cell r="AC3901" t="str">
            <v>LINEAS</v>
          </cell>
          <cell r="AD3901" t="str">
            <v>L384</v>
          </cell>
        </row>
        <row r="3902">
          <cell r="AC3902" t="str">
            <v>LOVE CELESTIAL</v>
          </cell>
          <cell r="AD3902" t="str">
            <v>L385</v>
          </cell>
        </row>
        <row r="3903">
          <cell r="AC3903" t="str">
            <v>LOBBS</v>
          </cell>
          <cell r="AD3903" t="str">
            <v>L386</v>
          </cell>
        </row>
        <row r="3904">
          <cell r="AC3904" t="str">
            <v>LUNITA</v>
          </cell>
          <cell r="AD3904" t="str">
            <v>L387</v>
          </cell>
        </row>
        <row r="3905">
          <cell r="AC3905" t="str">
            <v>LOZANO</v>
          </cell>
          <cell r="AD3905" t="str">
            <v>L388</v>
          </cell>
        </row>
        <row r="3906">
          <cell r="AC3906" t="str">
            <v>LFASHION</v>
          </cell>
          <cell r="AD3906" t="str">
            <v>L389</v>
          </cell>
        </row>
        <row r="3907">
          <cell r="AC3907" t="str">
            <v>LOMECAN</v>
          </cell>
          <cell r="AD3907" t="str">
            <v>L390</v>
          </cell>
        </row>
        <row r="3908">
          <cell r="AC3908" t="str">
            <v>LOVE LA</v>
          </cell>
          <cell r="AD3908" t="str">
            <v>L391</v>
          </cell>
        </row>
        <row r="3909">
          <cell r="AC3909" t="str">
            <v>LIVE LOVE POP</v>
          </cell>
          <cell r="AD3909" t="str">
            <v>L392</v>
          </cell>
        </row>
        <row r="3910">
          <cell r="AC3910" t="str">
            <v>LAKANTO</v>
          </cell>
          <cell r="AD3910" t="str">
            <v>L393</v>
          </cell>
        </row>
        <row r="3911">
          <cell r="AC3911" t="str">
            <v>LULUMARI</v>
          </cell>
          <cell r="AD3911" t="str">
            <v>L394</v>
          </cell>
        </row>
        <row r="3912">
          <cell r="AC3912" t="str">
            <v>LOCS</v>
          </cell>
          <cell r="AD3912" t="str">
            <v>L395</v>
          </cell>
        </row>
        <row r="3913">
          <cell r="AC3913" t="str">
            <v>LA SIERRA</v>
          </cell>
          <cell r="AD3913" t="str">
            <v>L396</v>
          </cell>
        </row>
        <row r="3914">
          <cell r="AC3914" t="str">
            <v>LUNCHITAS</v>
          </cell>
          <cell r="AD3914" t="str">
            <v>L397</v>
          </cell>
        </row>
        <row r="3915">
          <cell r="AC3915" t="str">
            <v>LAURA PAOLA</v>
          </cell>
          <cell r="AD3915" t="str">
            <v>L398</v>
          </cell>
        </row>
        <row r="3916">
          <cell r="AC3916" t="str">
            <v>LADY</v>
          </cell>
          <cell r="AD3916" t="str">
            <v>L399</v>
          </cell>
        </row>
        <row r="3917">
          <cell r="AC3917" t="str">
            <v>LOLEA</v>
          </cell>
          <cell r="AD3917" t="str">
            <v>L400</v>
          </cell>
        </row>
        <row r="3918">
          <cell r="AC3918" t="str">
            <v>LORENZ NATURALS</v>
          </cell>
          <cell r="AD3918" t="str">
            <v>L401</v>
          </cell>
        </row>
        <row r="3919">
          <cell r="AC3919" t="str">
            <v>MAYADOR</v>
          </cell>
          <cell r="AD3919" t="str">
            <v>M001</v>
          </cell>
        </row>
        <row r="3920">
          <cell r="AC3920" t="str">
            <v>MILANESA</v>
          </cell>
          <cell r="AD3920" t="str">
            <v>M002</v>
          </cell>
        </row>
        <row r="3921">
          <cell r="AC3921" t="str">
            <v>MILANO</v>
          </cell>
          <cell r="AD3921" t="str">
            <v>M003</v>
          </cell>
        </row>
        <row r="3922">
          <cell r="AC3922" t="str">
            <v>MIA SALUD</v>
          </cell>
          <cell r="AD3922" t="str">
            <v>M004</v>
          </cell>
        </row>
        <row r="3923">
          <cell r="AC3923" t="str">
            <v>MUELLERS</v>
          </cell>
          <cell r="AD3923" t="str">
            <v>M005</v>
          </cell>
        </row>
        <row r="3924">
          <cell r="AC3924" t="str">
            <v>MANISCHEWITZ</v>
          </cell>
          <cell r="AD3924" t="str">
            <v>M006</v>
          </cell>
        </row>
        <row r="3925">
          <cell r="AC3925" t="str">
            <v>MRS LEEPERS</v>
          </cell>
          <cell r="AD3925" t="str">
            <v>M007</v>
          </cell>
        </row>
        <row r="3926">
          <cell r="AC3926" t="str">
            <v>MAGRO</v>
          </cell>
          <cell r="AD3926" t="str">
            <v>M008</v>
          </cell>
        </row>
        <row r="3927">
          <cell r="AC3927" t="str">
            <v>MIEL DEL CAMPO</v>
          </cell>
          <cell r="AD3927" t="str">
            <v>M009</v>
          </cell>
        </row>
        <row r="3928">
          <cell r="AC3928" t="str">
            <v>MLP</v>
          </cell>
          <cell r="AD3928" t="str">
            <v>M010</v>
          </cell>
        </row>
        <row r="3929">
          <cell r="AC3929" t="str">
            <v>MAC DOUGAL</v>
          </cell>
          <cell r="AD3929" t="str">
            <v>M011</v>
          </cell>
        </row>
        <row r="3930">
          <cell r="AC3930" t="str">
            <v>MACIEL</v>
          </cell>
          <cell r="AD3930" t="str">
            <v>M012</v>
          </cell>
        </row>
        <row r="3931">
          <cell r="AC3931" t="str">
            <v>MADDY</v>
          </cell>
          <cell r="AD3931" t="str">
            <v>M013</v>
          </cell>
        </row>
        <row r="3932">
          <cell r="AC3932" t="str">
            <v>MADISON</v>
          </cell>
          <cell r="AD3932" t="str">
            <v>M014</v>
          </cell>
        </row>
        <row r="3933">
          <cell r="AC3933" t="str">
            <v>MAGALDYS</v>
          </cell>
          <cell r="AD3933" t="str">
            <v>M015</v>
          </cell>
        </row>
        <row r="3934">
          <cell r="AC3934" t="str">
            <v>MANDARINA</v>
          </cell>
          <cell r="AD3934" t="str">
            <v>M016</v>
          </cell>
        </row>
        <row r="3935">
          <cell r="AC3935" t="str">
            <v>MANITO</v>
          </cell>
          <cell r="AD3935" t="str">
            <v>M017</v>
          </cell>
        </row>
        <row r="3936">
          <cell r="AC3936" t="str">
            <v>MANUELA</v>
          </cell>
          <cell r="AD3936" t="str">
            <v>M018</v>
          </cell>
        </row>
        <row r="3937">
          <cell r="AC3937" t="str">
            <v>MARIANNE</v>
          </cell>
          <cell r="AD3937" t="str">
            <v>M019</v>
          </cell>
        </row>
        <row r="3938">
          <cell r="AC3938" t="str">
            <v>MARIMIR</v>
          </cell>
          <cell r="AD3938" t="str">
            <v>M020</v>
          </cell>
        </row>
        <row r="3939">
          <cell r="AC3939" t="str">
            <v>MARMALADE</v>
          </cell>
          <cell r="AD3939" t="str">
            <v>M021</v>
          </cell>
        </row>
        <row r="3940">
          <cell r="AC3940" t="str">
            <v>MATERNITY</v>
          </cell>
          <cell r="AD3940" t="str">
            <v>M022</v>
          </cell>
        </row>
        <row r="3941">
          <cell r="AC3941" t="str">
            <v>MC</v>
          </cell>
          <cell r="AD3941" t="str">
            <v>M023</v>
          </cell>
        </row>
        <row r="3942">
          <cell r="AC3942" t="str">
            <v>MYSTIC</v>
          </cell>
          <cell r="AD3942" t="str">
            <v>M024</v>
          </cell>
        </row>
        <row r="3943">
          <cell r="AC3943" t="str">
            <v>MC GORDON</v>
          </cell>
          <cell r="AD3943" t="str">
            <v>M025</v>
          </cell>
        </row>
        <row r="3944">
          <cell r="AC3944" t="str">
            <v>MERONA</v>
          </cell>
          <cell r="AD3944" t="str">
            <v>M026</v>
          </cell>
        </row>
        <row r="3945">
          <cell r="AC3945" t="str">
            <v>METRIC</v>
          </cell>
          <cell r="AD3945" t="str">
            <v>M027</v>
          </cell>
        </row>
        <row r="3946">
          <cell r="AC3946" t="str">
            <v>MIELE</v>
          </cell>
          <cell r="AD3946" t="str">
            <v>M028</v>
          </cell>
        </row>
        <row r="3947">
          <cell r="AC3947" t="str">
            <v>MILANO TEXTIL</v>
          </cell>
          <cell r="AD3947" t="str">
            <v>M029</v>
          </cell>
        </row>
        <row r="3948">
          <cell r="AC3948" t="str">
            <v>MILEY MAX</v>
          </cell>
          <cell r="AD3948" t="str">
            <v>M030</v>
          </cell>
        </row>
        <row r="3949">
          <cell r="AC3949" t="str">
            <v>MILLENIUM</v>
          </cell>
          <cell r="AD3949" t="str">
            <v>M031</v>
          </cell>
        </row>
        <row r="3950">
          <cell r="AC3950" t="str">
            <v>MIO MIO</v>
          </cell>
          <cell r="AD3950" t="str">
            <v>M032</v>
          </cell>
        </row>
        <row r="3951">
          <cell r="AC3951" t="str">
            <v>MIRA 88</v>
          </cell>
          <cell r="AD3951" t="str">
            <v>M033</v>
          </cell>
        </row>
        <row r="3952">
          <cell r="AC3952" t="str">
            <v>MISS ANDREA</v>
          </cell>
          <cell r="AD3952" t="str">
            <v>M034</v>
          </cell>
        </row>
        <row r="3953">
          <cell r="AC3953" t="str">
            <v>MISS CHICKS</v>
          </cell>
          <cell r="AD3953" t="str">
            <v>M035</v>
          </cell>
        </row>
        <row r="3954">
          <cell r="AC3954" t="str">
            <v>MISS MAMMY</v>
          </cell>
          <cell r="AD3954" t="str">
            <v>M036</v>
          </cell>
        </row>
        <row r="3955">
          <cell r="AC3955" t="str">
            <v>MISS RUDY</v>
          </cell>
          <cell r="AD3955" t="str">
            <v>M037</v>
          </cell>
        </row>
        <row r="3956">
          <cell r="AC3956" t="str">
            <v>MISS VIE</v>
          </cell>
          <cell r="AD3956" t="str">
            <v>M038</v>
          </cell>
        </row>
        <row r="3957">
          <cell r="AC3957" t="str">
            <v>MISTIC</v>
          </cell>
          <cell r="AD3957" t="str">
            <v>M039</v>
          </cell>
        </row>
        <row r="3958">
          <cell r="AC3958" t="str">
            <v>MITTO</v>
          </cell>
          <cell r="AD3958" t="str">
            <v>M040</v>
          </cell>
        </row>
        <row r="3959">
          <cell r="AC3959" t="str">
            <v>MOA</v>
          </cell>
          <cell r="AD3959" t="str">
            <v>M041</v>
          </cell>
        </row>
        <row r="3960">
          <cell r="AC3960" t="str">
            <v>MOCCALATTE</v>
          </cell>
          <cell r="AD3960" t="str">
            <v>M042</v>
          </cell>
        </row>
        <row r="3961">
          <cell r="AC3961" t="str">
            <v>MOKA</v>
          </cell>
          <cell r="AD3961" t="str">
            <v>M043</v>
          </cell>
        </row>
        <row r="3962">
          <cell r="AC3962" t="str">
            <v>MOMENTI</v>
          </cell>
          <cell r="AD3962" t="str">
            <v>M044</v>
          </cell>
        </row>
        <row r="3963">
          <cell r="AC3963" t="str">
            <v>MON</v>
          </cell>
          <cell r="AD3963" t="str">
            <v>M045</v>
          </cell>
        </row>
        <row r="3964">
          <cell r="AC3964" t="str">
            <v>MONDO</v>
          </cell>
          <cell r="AD3964" t="str">
            <v>M046</v>
          </cell>
        </row>
        <row r="3965">
          <cell r="AC3965" t="str">
            <v>MONTAGE</v>
          </cell>
          <cell r="AD3965" t="str">
            <v>M047</v>
          </cell>
        </row>
        <row r="3966">
          <cell r="AC3966" t="str">
            <v>MOON RIVER</v>
          </cell>
          <cell r="AD3966" t="str">
            <v>M048</v>
          </cell>
        </row>
        <row r="3967">
          <cell r="AC3967" t="str">
            <v>MORENA</v>
          </cell>
          <cell r="AD3967" t="str">
            <v>M049</v>
          </cell>
        </row>
        <row r="3968">
          <cell r="AC3968" t="str">
            <v>MOSSIMO</v>
          </cell>
          <cell r="AD3968" t="str">
            <v>M050</v>
          </cell>
        </row>
        <row r="3969">
          <cell r="AC3969" t="str">
            <v>MOTHERHO</v>
          </cell>
          <cell r="AD3969" t="str">
            <v>M051</v>
          </cell>
        </row>
        <row r="3970">
          <cell r="AC3970" t="str">
            <v>MR PRICE</v>
          </cell>
          <cell r="AD3970" t="str">
            <v>M052</v>
          </cell>
        </row>
        <row r="3971">
          <cell r="AC3971" t="str">
            <v>MUAA</v>
          </cell>
          <cell r="AD3971" t="str">
            <v>M053</v>
          </cell>
        </row>
        <row r="3972">
          <cell r="AC3972" t="str">
            <v>MUDD</v>
          </cell>
          <cell r="AD3972" t="str">
            <v>M054</v>
          </cell>
        </row>
        <row r="3973">
          <cell r="AC3973" t="str">
            <v>MUSA</v>
          </cell>
          <cell r="AD3973" t="str">
            <v>M055</v>
          </cell>
        </row>
        <row r="3974">
          <cell r="AC3974" t="str">
            <v>MAHATMA</v>
          </cell>
          <cell r="AD3974" t="str">
            <v>M056</v>
          </cell>
        </row>
        <row r="3975">
          <cell r="AC3975" t="str">
            <v>MISS ZINTA</v>
          </cell>
          <cell r="AD3975" t="str">
            <v>M057</v>
          </cell>
        </row>
        <row r="3976">
          <cell r="AC3976" t="str">
            <v>MOPAS</v>
          </cell>
          <cell r="AD3976" t="str">
            <v>M058</v>
          </cell>
        </row>
        <row r="3977">
          <cell r="AC3977" t="str">
            <v>M E</v>
          </cell>
          <cell r="AD3977" t="str">
            <v>M059</v>
          </cell>
        </row>
        <row r="3978">
          <cell r="AC3978" t="str">
            <v>MACIER</v>
          </cell>
          <cell r="AD3978" t="str">
            <v>M060</v>
          </cell>
        </row>
        <row r="3979">
          <cell r="AC3979" t="str">
            <v>MAGIC LIGHT</v>
          </cell>
          <cell r="AD3979" t="str">
            <v>M061</v>
          </cell>
        </row>
        <row r="3980">
          <cell r="AC3980" t="str">
            <v>MAGICAS</v>
          </cell>
          <cell r="AD3980" t="str">
            <v>M062</v>
          </cell>
        </row>
        <row r="3981">
          <cell r="AC3981" t="str">
            <v>MAJESTA</v>
          </cell>
          <cell r="AD3981" t="str">
            <v>M063</v>
          </cell>
        </row>
        <row r="3982">
          <cell r="AC3982" t="str">
            <v>MARCAL</v>
          </cell>
          <cell r="AD3982" t="str">
            <v>M064</v>
          </cell>
        </row>
        <row r="3983">
          <cell r="AC3983" t="str">
            <v>MARDI</v>
          </cell>
          <cell r="AD3983" t="str">
            <v>M065</v>
          </cell>
        </row>
        <row r="3984">
          <cell r="AC3984" t="str">
            <v>MARUKYO</v>
          </cell>
          <cell r="AD3984" t="str">
            <v>M066</v>
          </cell>
        </row>
        <row r="3985">
          <cell r="AC3985" t="str">
            <v>MAS</v>
          </cell>
          <cell r="AD3985" t="str">
            <v>M067</v>
          </cell>
        </row>
        <row r="3986">
          <cell r="AC3986" t="str">
            <v>MAX</v>
          </cell>
          <cell r="AD3986" t="str">
            <v>M068</v>
          </cell>
        </row>
        <row r="3987">
          <cell r="AC3987" t="str">
            <v>MELITT</v>
          </cell>
          <cell r="AD3987" t="str">
            <v>M069</v>
          </cell>
        </row>
        <row r="3988">
          <cell r="AC3988" t="str">
            <v>MISTOL</v>
          </cell>
          <cell r="AD3988" t="str">
            <v>M070</v>
          </cell>
        </row>
        <row r="3989">
          <cell r="AC3989" t="str">
            <v>MISTOLIN</v>
          </cell>
          <cell r="AD3989" t="str">
            <v>M071</v>
          </cell>
        </row>
        <row r="3990">
          <cell r="AC3990" t="str">
            <v>MOLDY</v>
          </cell>
          <cell r="AD3990" t="str">
            <v>M072</v>
          </cell>
        </row>
        <row r="3991">
          <cell r="AC3991" t="str">
            <v>MR BAG</v>
          </cell>
          <cell r="AD3991" t="str">
            <v>M073</v>
          </cell>
        </row>
        <row r="3992">
          <cell r="AC3992" t="str">
            <v>MR MUSCULO</v>
          </cell>
          <cell r="AD3992" t="str">
            <v>M074</v>
          </cell>
        </row>
        <row r="3993">
          <cell r="AC3993" t="str">
            <v>MULTIKLEEN</v>
          </cell>
          <cell r="AD3993" t="str">
            <v>M075</v>
          </cell>
        </row>
        <row r="3994">
          <cell r="AC3994" t="str">
            <v>MAIZENA</v>
          </cell>
          <cell r="AD3994" t="str">
            <v>M076</v>
          </cell>
        </row>
        <row r="3995">
          <cell r="AC3995" t="str">
            <v>MAMA INES</v>
          </cell>
          <cell r="AD3995" t="str">
            <v>M077</v>
          </cell>
        </row>
        <row r="3996">
          <cell r="AC3996" t="str">
            <v>MAXWELL HOUSE</v>
          </cell>
          <cell r="AD3996" t="str">
            <v>M078</v>
          </cell>
        </row>
        <row r="3997">
          <cell r="AC3997" t="str">
            <v>MCCALLUMS</v>
          </cell>
          <cell r="AD3997" t="str">
            <v>M079</v>
          </cell>
        </row>
        <row r="3998">
          <cell r="AC3998" t="str">
            <v>MEYENBERG</v>
          </cell>
          <cell r="AD3998" t="str">
            <v>M080</v>
          </cell>
        </row>
        <row r="3999">
          <cell r="AC3999" t="str">
            <v>MILEX</v>
          </cell>
          <cell r="AD3999" t="str">
            <v>M081</v>
          </cell>
        </row>
        <row r="4000">
          <cell r="AC4000" t="str">
            <v>MIL-K</v>
          </cell>
          <cell r="AD4000" t="str">
            <v>M082</v>
          </cell>
        </row>
        <row r="4001">
          <cell r="AC4001" t="str">
            <v>MILKADAMIA</v>
          </cell>
          <cell r="AD4001" t="str">
            <v>M083</v>
          </cell>
        </row>
        <row r="4002">
          <cell r="AC4002" t="str">
            <v>MILLERS</v>
          </cell>
          <cell r="AD4002" t="str">
            <v>M084</v>
          </cell>
        </row>
        <row r="4003">
          <cell r="AC4003" t="str">
            <v>MOM</v>
          </cell>
          <cell r="AD4003" t="str">
            <v>M085</v>
          </cell>
        </row>
        <row r="4004">
          <cell r="AC4004" t="str">
            <v>MOMS BEST</v>
          </cell>
          <cell r="AD4004" t="str">
            <v>M086</v>
          </cell>
        </row>
        <row r="4005">
          <cell r="AC4005" t="str">
            <v>MONTANA VERDE</v>
          </cell>
          <cell r="AD4005" t="str">
            <v>M087</v>
          </cell>
        </row>
        <row r="4006">
          <cell r="AC4006" t="str">
            <v>MONTE ALTO</v>
          </cell>
          <cell r="AD4006" t="str">
            <v>M088</v>
          </cell>
        </row>
        <row r="4007">
          <cell r="AC4007" t="str">
            <v>MONTE REAL</v>
          </cell>
          <cell r="AD4007" t="str">
            <v>M089</v>
          </cell>
        </row>
        <row r="4008">
          <cell r="AC4008" t="str">
            <v>MORNING</v>
          </cell>
          <cell r="AD4008" t="str">
            <v>M090</v>
          </cell>
        </row>
        <row r="4009">
          <cell r="AC4009" t="str">
            <v>MULTIFOODS</v>
          </cell>
          <cell r="AD4009" t="str">
            <v>M091</v>
          </cell>
        </row>
        <row r="4010">
          <cell r="AC4010" t="str">
            <v>MUNNE</v>
          </cell>
          <cell r="AD4010" t="str">
            <v>M092</v>
          </cell>
        </row>
        <row r="4011">
          <cell r="AC4011" t="str">
            <v>MAGEFESA</v>
          </cell>
          <cell r="AD4011" t="str">
            <v>M093</v>
          </cell>
        </row>
        <row r="4012">
          <cell r="AC4012" t="str">
            <v>MAHMOUD</v>
          </cell>
          <cell r="AD4012" t="str">
            <v>M094</v>
          </cell>
        </row>
        <row r="4013">
          <cell r="AC4013" t="str">
            <v>MAPICA</v>
          </cell>
          <cell r="AD4013" t="str">
            <v>M095</v>
          </cell>
        </row>
        <row r="4014">
          <cell r="AC4014" t="str">
            <v>MARANELO</v>
          </cell>
          <cell r="AD4014" t="str">
            <v>M096</v>
          </cell>
        </row>
        <row r="4015">
          <cell r="AC4015" t="str">
            <v>MARCATO</v>
          </cell>
          <cell r="AD4015" t="str">
            <v>M097</v>
          </cell>
        </row>
        <row r="4016">
          <cell r="AC4016" t="str">
            <v>MARGARITA</v>
          </cell>
          <cell r="AD4016" t="str">
            <v>M098</v>
          </cell>
        </row>
        <row r="4017">
          <cell r="AC4017" t="str">
            <v>MARINEX</v>
          </cell>
          <cell r="AD4017" t="str">
            <v>M099</v>
          </cell>
        </row>
        <row r="4018">
          <cell r="AC4018" t="str">
            <v>MAYS</v>
          </cell>
          <cell r="AD4018" t="str">
            <v>M100</v>
          </cell>
        </row>
        <row r="4019">
          <cell r="AC4019" t="str">
            <v>MEGOSA</v>
          </cell>
          <cell r="AD4019" t="str">
            <v>M101</v>
          </cell>
        </row>
        <row r="4020">
          <cell r="AC4020" t="str">
            <v>MEZESA</v>
          </cell>
          <cell r="AD4020" t="str">
            <v>M102</v>
          </cell>
        </row>
        <row r="4021">
          <cell r="AC4021" t="str">
            <v>MIRO</v>
          </cell>
          <cell r="AD4021" t="str">
            <v>M103</v>
          </cell>
        </row>
        <row r="4022">
          <cell r="AC4022" t="str">
            <v>MONIK</v>
          </cell>
          <cell r="AD4022" t="str">
            <v>M104</v>
          </cell>
        </row>
        <row r="4023">
          <cell r="AC4023" t="str">
            <v>MONIX</v>
          </cell>
          <cell r="AD4023" t="str">
            <v>M105</v>
          </cell>
        </row>
        <row r="4024">
          <cell r="AC4024" t="str">
            <v>MR BBQ</v>
          </cell>
          <cell r="AD4024" t="str">
            <v>M106</v>
          </cell>
        </row>
        <row r="4025">
          <cell r="AC4025" t="str">
            <v>MOMO</v>
          </cell>
          <cell r="AD4025" t="str">
            <v>M107</v>
          </cell>
        </row>
        <row r="4026">
          <cell r="AC4026" t="str">
            <v>M BUSTO</v>
          </cell>
          <cell r="AD4026" t="str">
            <v>M108</v>
          </cell>
        </row>
        <row r="4027">
          <cell r="AC4027" t="str">
            <v>MAC ALBERT</v>
          </cell>
          <cell r="AD4027" t="str">
            <v>M109</v>
          </cell>
        </row>
        <row r="4028">
          <cell r="AC4028" t="str">
            <v>MACORIX</v>
          </cell>
          <cell r="AD4028" t="str">
            <v>M110</v>
          </cell>
        </row>
        <row r="4029">
          <cell r="AC4029" t="str">
            <v>MAHOU</v>
          </cell>
          <cell r="AD4029" t="str">
            <v>M111</v>
          </cell>
        </row>
        <row r="4030">
          <cell r="AC4030" t="str">
            <v>MAREDSOUS</v>
          </cell>
          <cell r="AD4030" t="str">
            <v>M112</v>
          </cell>
        </row>
        <row r="4031">
          <cell r="AC4031" t="str">
            <v>MARIANO LACORT</v>
          </cell>
          <cell r="AD4031" t="str">
            <v>M113</v>
          </cell>
        </row>
        <row r="4032">
          <cell r="AC4032" t="str">
            <v>MARIE BRIZARD</v>
          </cell>
          <cell r="AD4032" t="str">
            <v>M114</v>
          </cell>
        </row>
        <row r="4033">
          <cell r="AC4033" t="str">
            <v>MARITZA</v>
          </cell>
          <cell r="AD4033" t="str">
            <v>M115</v>
          </cell>
        </row>
        <row r="4034">
          <cell r="AC4034" t="str">
            <v>MARQUES DE CACERES</v>
          </cell>
          <cell r="AD4034" t="str">
            <v>M116</v>
          </cell>
        </row>
        <row r="4035">
          <cell r="AC4035" t="str">
            <v>MARQUES DE STICHES</v>
          </cell>
          <cell r="AD4035" t="str">
            <v>M117</v>
          </cell>
        </row>
        <row r="4036">
          <cell r="AC4036" t="str">
            <v>MARQUES RISCAL</v>
          </cell>
          <cell r="AD4036" t="str">
            <v>M118</v>
          </cell>
        </row>
        <row r="4037">
          <cell r="AC4037" t="str">
            <v>MARTIN AFFONSO</v>
          </cell>
          <cell r="AD4037" t="str">
            <v>M119</v>
          </cell>
        </row>
        <row r="4038">
          <cell r="AC4038" t="str">
            <v>MARTIN CODAX</v>
          </cell>
          <cell r="AD4038" t="str">
            <v>M120</v>
          </cell>
        </row>
        <row r="4039">
          <cell r="AC4039" t="str">
            <v>MARTINI</v>
          </cell>
          <cell r="AD4039" t="str">
            <v>M121</v>
          </cell>
        </row>
        <row r="4040">
          <cell r="AC4040" t="str">
            <v>MASCARADE</v>
          </cell>
          <cell r="AD4040" t="str">
            <v>M122</v>
          </cell>
        </row>
        <row r="4041">
          <cell r="AC4041" t="str">
            <v>MASCHIO</v>
          </cell>
          <cell r="AD4041" t="str">
            <v>M123</v>
          </cell>
        </row>
        <row r="4042">
          <cell r="AC4042" t="str">
            <v>MASIA FREYE</v>
          </cell>
          <cell r="AD4042" t="str">
            <v>M124</v>
          </cell>
        </row>
        <row r="4043">
          <cell r="AC4043" t="str">
            <v>MASIA LA SALA</v>
          </cell>
          <cell r="AD4043" t="str">
            <v>M125</v>
          </cell>
        </row>
        <row r="4044">
          <cell r="AC4044" t="str">
            <v>MASTER OF MIXES</v>
          </cell>
          <cell r="AD4044" t="str">
            <v>M126</v>
          </cell>
        </row>
        <row r="4045">
          <cell r="AC4045" t="str">
            <v>MATEUS</v>
          </cell>
          <cell r="AD4045" t="str">
            <v>M127</v>
          </cell>
        </row>
        <row r="4046">
          <cell r="AC4046" t="str">
            <v>MAXIMO</v>
          </cell>
          <cell r="AD4046" t="str">
            <v>M128</v>
          </cell>
        </row>
        <row r="4047">
          <cell r="AC4047" t="str">
            <v>MAYLINK</v>
          </cell>
          <cell r="AD4047" t="str">
            <v>M129</v>
          </cell>
        </row>
        <row r="4048">
          <cell r="AC4048" t="str">
            <v>MCILHENNY</v>
          </cell>
          <cell r="AD4048" t="str">
            <v>M130</v>
          </cell>
        </row>
        <row r="4049">
          <cell r="AC4049" t="str">
            <v>MEDINET</v>
          </cell>
          <cell r="AD4049" t="str">
            <v>M131</v>
          </cell>
        </row>
        <row r="4050">
          <cell r="AC4050" t="str">
            <v>MENAGE A TROIS</v>
          </cell>
          <cell r="AD4050" t="str">
            <v>M132</v>
          </cell>
        </row>
        <row r="4051">
          <cell r="AC4051" t="str">
            <v>MICHELANGELO</v>
          </cell>
          <cell r="AD4051" t="str">
            <v>M133</v>
          </cell>
        </row>
        <row r="4052">
          <cell r="AC4052" t="str">
            <v>MIDORI</v>
          </cell>
          <cell r="AD4052" t="str">
            <v>M134</v>
          </cell>
        </row>
        <row r="4053">
          <cell r="AC4053" t="str">
            <v>MILETO</v>
          </cell>
          <cell r="AD4053" t="str">
            <v>M135</v>
          </cell>
        </row>
        <row r="4054">
          <cell r="AC4054" t="str">
            <v>MILLER</v>
          </cell>
          <cell r="AD4054" t="str">
            <v>M136</v>
          </cell>
        </row>
        <row r="4055">
          <cell r="AC4055" t="str">
            <v>MIUDINO</v>
          </cell>
          <cell r="AD4055" t="str">
            <v>M137</v>
          </cell>
        </row>
        <row r="4056">
          <cell r="AC4056" t="str">
            <v>MIXTUS</v>
          </cell>
          <cell r="AD4056" t="str">
            <v>M138</v>
          </cell>
        </row>
        <row r="4057">
          <cell r="AC4057" t="str">
            <v>MOET &amp; CHANDON</v>
          </cell>
          <cell r="AD4057" t="str">
            <v>M139</v>
          </cell>
        </row>
        <row r="4058">
          <cell r="AC4058" t="str">
            <v>MONTE LOURIDO</v>
          </cell>
          <cell r="AD4058" t="str">
            <v>M140</v>
          </cell>
        </row>
        <row r="4059">
          <cell r="AC4059" t="str">
            <v>MORETTI</v>
          </cell>
          <cell r="AD4059" t="str">
            <v>M141</v>
          </cell>
        </row>
        <row r="4060">
          <cell r="AC4060" t="str">
            <v>MOTIV</v>
          </cell>
          <cell r="AD4060" t="str">
            <v>M142</v>
          </cell>
        </row>
        <row r="4061">
          <cell r="AC4061" t="str">
            <v>MOUNT GAY</v>
          </cell>
          <cell r="AD4061" t="str">
            <v>M143</v>
          </cell>
        </row>
        <row r="4062">
          <cell r="AC4062" t="str">
            <v>MOUTON CADET</v>
          </cell>
          <cell r="AD4062" t="str">
            <v>M144</v>
          </cell>
        </row>
        <row r="4063">
          <cell r="AC4063" t="str">
            <v>MR &amp; MRS T</v>
          </cell>
          <cell r="AD4063" t="str">
            <v>M145</v>
          </cell>
        </row>
        <row r="4064">
          <cell r="AC4064" t="str">
            <v>MEDIVET</v>
          </cell>
          <cell r="AD4064" t="str">
            <v>M146</v>
          </cell>
        </row>
        <row r="4065">
          <cell r="AC4065" t="str">
            <v>MENFORSAN</v>
          </cell>
          <cell r="AD4065" t="str">
            <v>M147</v>
          </cell>
        </row>
        <row r="4066">
          <cell r="AC4066" t="str">
            <v>MILK BONE</v>
          </cell>
          <cell r="AD4066" t="str">
            <v>M148</v>
          </cell>
        </row>
        <row r="4067">
          <cell r="AC4067" t="str">
            <v>MUMA</v>
          </cell>
          <cell r="AD4067" t="str">
            <v>M149</v>
          </cell>
        </row>
        <row r="4068">
          <cell r="AC4068" t="str">
            <v>MARLBORO</v>
          </cell>
          <cell r="AD4068" t="str">
            <v>M150</v>
          </cell>
        </row>
        <row r="4069">
          <cell r="AC4069" t="str">
            <v>MONTECRISTO</v>
          </cell>
          <cell r="AD4069" t="str">
            <v>M151</v>
          </cell>
        </row>
        <row r="4070">
          <cell r="AC4070" t="str">
            <v>MALTA MASS</v>
          </cell>
          <cell r="AD4070" t="str">
            <v>M152</v>
          </cell>
        </row>
        <row r="4071">
          <cell r="AC4071" t="str">
            <v>MARAVILLA</v>
          </cell>
          <cell r="AD4071" t="str">
            <v>M153</v>
          </cell>
        </row>
        <row r="4072">
          <cell r="AC4072" t="str">
            <v>MASSIMILIANO</v>
          </cell>
          <cell r="AD4072" t="str">
            <v>M154</v>
          </cell>
        </row>
        <row r="4073">
          <cell r="AC4073" t="str">
            <v>MCCORMICK</v>
          </cell>
          <cell r="AD4073" t="str">
            <v>M155</v>
          </cell>
        </row>
        <row r="4074">
          <cell r="AC4074" t="str">
            <v>ME</v>
          </cell>
          <cell r="AD4074" t="str">
            <v>M156</v>
          </cell>
        </row>
        <row r="4075">
          <cell r="AC4075" t="str">
            <v>MIGUELITO</v>
          </cell>
          <cell r="AD4075" t="str">
            <v>M157</v>
          </cell>
        </row>
        <row r="4076">
          <cell r="AC4076" t="str">
            <v>MINUTE MAID</v>
          </cell>
          <cell r="AD4076" t="str">
            <v>M158</v>
          </cell>
        </row>
        <row r="4077">
          <cell r="AC4077" t="str">
            <v>MONDARIZ</v>
          </cell>
          <cell r="AD4077" t="str">
            <v>M159</v>
          </cell>
        </row>
        <row r="4078">
          <cell r="AC4078" t="str">
            <v>MONT PELLIER</v>
          </cell>
          <cell r="AD4078" t="str">
            <v>M160</v>
          </cell>
        </row>
        <row r="4079">
          <cell r="AC4079" t="str">
            <v>MOTTS</v>
          </cell>
          <cell r="AD4079" t="str">
            <v>M161</v>
          </cell>
        </row>
        <row r="4080">
          <cell r="AC4080" t="str">
            <v>MOUNTAIN DEW</v>
          </cell>
          <cell r="AD4080" t="str">
            <v>M162</v>
          </cell>
        </row>
        <row r="4081">
          <cell r="AC4081" t="str">
            <v>MUSSELMANS</v>
          </cell>
          <cell r="AD4081" t="str">
            <v>M163</v>
          </cell>
        </row>
        <row r="4082">
          <cell r="AC4082" t="str">
            <v>MOP&amp;GLO</v>
          </cell>
          <cell r="AD4082" t="str">
            <v>M164</v>
          </cell>
        </row>
        <row r="4083">
          <cell r="AC4083" t="str">
            <v>MOUNT</v>
          </cell>
          <cell r="AD4083" t="str">
            <v>M165</v>
          </cell>
        </row>
        <row r="4084">
          <cell r="AC4084" t="str">
            <v>MARTINELLIS</v>
          </cell>
          <cell r="AD4084" t="str">
            <v>M166</v>
          </cell>
        </row>
        <row r="4085">
          <cell r="AC4085" t="str">
            <v>MIJOTEX</v>
          </cell>
          <cell r="AD4085" t="str">
            <v>M167</v>
          </cell>
        </row>
        <row r="4086">
          <cell r="AC4086" t="str">
            <v>MILANI</v>
          </cell>
          <cell r="AD4086" t="str">
            <v>M168</v>
          </cell>
        </row>
        <row r="4087">
          <cell r="AC4087" t="str">
            <v>MACKNIGHT</v>
          </cell>
          <cell r="AD4087" t="str">
            <v>M169</v>
          </cell>
        </row>
        <row r="4088">
          <cell r="AC4088" t="str">
            <v>MBROTHERS</v>
          </cell>
          <cell r="AD4088" t="str">
            <v>M170</v>
          </cell>
        </row>
        <row r="4089">
          <cell r="AC4089" t="str">
            <v>METZ</v>
          </cell>
          <cell r="AD4089" t="str">
            <v>M171</v>
          </cell>
        </row>
        <row r="4090">
          <cell r="AC4090" t="str">
            <v>MAESTRANZA</v>
          </cell>
          <cell r="AD4090" t="str">
            <v>M172</v>
          </cell>
        </row>
        <row r="4091">
          <cell r="AC4091" t="str">
            <v>MARIA</v>
          </cell>
          <cell r="AD4091" t="str">
            <v>M173</v>
          </cell>
        </row>
        <row r="4092">
          <cell r="AC4092" t="str">
            <v>MEZZETTA</v>
          </cell>
          <cell r="AD4092" t="str">
            <v>M174</v>
          </cell>
        </row>
        <row r="4093">
          <cell r="AC4093" t="str">
            <v>MILTONS</v>
          </cell>
          <cell r="AD4093" t="str">
            <v>M175</v>
          </cell>
        </row>
        <row r="4094">
          <cell r="AC4094" t="str">
            <v>MRS CUBBISONS</v>
          </cell>
          <cell r="AD4094" t="str">
            <v>M176</v>
          </cell>
        </row>
        <row r="4095">
          <cell r="AC4095" t="str">
            <v>MARVEL</v>
          </cell>
          <cell r="AD4095" t="str">
            <v>M177</v>
          </cell>
        </row>
        <row r="4096">
          <cell r="AC4096" t="str">
            <v>MERRY TOTS</v>
          </cell>
          <cell r="AD4096" t="str">
            <v>M178</v>
          </cell>
        </row>
        <row r="4097">
          <cell r="AC4097" t="str">
            <v>MOSS</v>
          </cell>
          <cell r="AD4097" t="str">
            <v>M179</v>
          </cell>
        </row>
        <row r="4098">
          <cell r="AC4098" t="str">
            <v>MATRIX</v>
          </cell>
          <cell r="AD4098" t="str">
            <v>M180</v>
          </cell>
        </row>
        <row r="4099">
          <cell r="AC4099" t="str">
            <v>MACHINE</v>
          </cell>
          <cell r="AD4099" t="str">
            <v>M181</v>
          </cell>
        </row>
        <row r="4100">
          <cell r="AC4100" t="str">
            <v>MAGGIE</v>
          </cell>
          <cell r="AD4100" t="str">
            <v>M182</v>
          </cell>
        </row>
        <row r="4101">
          <cell r="AC4101" t="str">
            <v>MAGIC</v>
          </cell>
          <cell r="AD4101" t="str">
            <v>M183</v>
          </cell>
        </row>
        <row r="4102">
          <cell r="AC4102" t="str">
            <v>MANCHESTER</v>
          </cell>
          <cell r="AD4102" t="str">
            <v>M184</v>
          </cell>
        </row>
        <row r="4103">
          <cell r="AC4103" t="str">
            <v>MARAGAIA</v>
          </cell>
          <cell r="AD4103" t="str">
            <v>M185</v>
          </cell>
        </row>
        <row r="4104">
          <cell r="AC4104" t="str">
            <v>MARCO FERRI</v>
          </cell>
          <cell r="AD4104" t="str">
            <v>M186</v>
          </cell>
        </row>
        <row r="4105">
          <cell r="AC4105" t="str">
            <v>MARK GREY</v>
          </cell>
          <cell r="AD4105" t="str">
            <v>M187</v>
          </cell>
        </row>
        <row r="4106">
          <cell r="AC4106" t="str">
            <v>MAUI</v>
          </cell>
          <cell r="AD4106" t="str">
            <v>M188</v>
          </cell>
        </row>
        <row r="4107">
          <cell r="AC4107" t="str">
            <v>MAX ROWELL</v>
          </cell>
          <cell r="AD4107" t="str">
            <v>M189</v>
          </cell>
        </row>
        <row r="4108">
          <cell r="AC4108" t="str">
            <v>MEREB</v>
          </cell>
          <cell r="AD4108" t="str">
            <v>M190</v>
          </cell>
        </row>
        <row r="4109">
          <cell r="AC4109" t="str">
            <v>MISS E-VIE</v>
          </cell>
          <cell r="AD4109" t="str">
            <v>M191</v>
          </cell>
        </row>
        <row r="4110">
          <cell r="AC4110" t="str">
            <v>MJ</v>
          </cell>
          <cell r="AD4110" t="str">
            <v>M192</v>
          </cell>
        </row>
        <row r="4111">
          <cell r="AC4111" t="str">
            <v>MJZ</v>
          </cell>
          <cell r="AD4111" t="str">
            <v>M193</v>
          </cell>
        </row>
        <row r="4112">
          <cell r="AC4112" t="str">
            <v>MOAMA</v>
          </cell>
          <cell r="AD4112" t="str">
            <v>M194</v>
          </cell>
        </row>
        <row r="4113">
          <cell r="AC4113" t="str">
            <v>MOBEC</v>
          </cell>
          <cell r="AD4113" t="str">
            <v>M195</v>
          </cell>
        </row>
        <row r="4114">
          <cell r="AC4114" t="str">
            <v>MODESTA</v>
          </cell>
          <cell r="AD4114" t="str">
            <v>M196</v>
          </cell>
        </row>
        <row r="4115">
          <cell r="AC4115" t="str">
            <v>MOLSER</v>
          </cell>
          <cell r="AD4115" t="str">
            <v>M197</v>
          </cell>
        </row>
        <row r="4116">
          <cell r="AC4116" t="str">
            <v>MON AMI</v>
          </cell>
          <cell r="AD4116" t="str">
            <v>M198</v>
          </cell>
        </row>
        <row r="4117">
          <cell r="AC4117" t="str">
            <v>MONACCI</v>
          </cell>
          <cell r="AD4117" t="str">
            <v>M199</v>
          </cell>
        </row>
        <row r="4118">
          <cell r="AC4118" t="str">
            <v>MONALISSA</v>
          </cell>
          <cell r="AD4118" t="str">
            <v>M200</v>
          </cell>
        </row>
        <row r="4119">
          <cell r="AC4119" t="str">
            <v>MONOBO</v>
          </cell>
          <cell r="AD4119" t="str">
            <v>M201</v>
          </cell>
        </row>
        <row r="4120">
          <cell r="AC4120" t="str">
            <v>MORMAII</v>
          </cell>
          <cell r="AD4120" t="str">
            <v>M202</v>
          </cell>
        </row>
        <row r="4121">
          <cell r="AC4121" t="str">
            <v>MTZ</v>
          </cell>
          <cell r="AD4121" t="str">
            <v>M203</v>
          </cell>
        </row>
        <row r="4122">
          <cell r="AC4122" t="str">
            <v>MY CALIPSO</v>
          </cell>
          <cell r="AD4122" t="str">
            <v>M204</v>
          </cell>
        </row>
        <row r="4123">
          <cell r="AC4123" t="str">
            <v>MY DELICIOUS</v>
          </cell>
          <cell r="AD4123" t="str">
            <v>M205</v>
          </cell>
        </row>
        <row r="4124">
          <cell r="AC4124" t="str">
            <v>MATTEL</v>
          </cell>
          <cell r="AD4124" t="str">
            <v>M206</v>
          </cell>
        </row>
        <row r="4125">
          <cell r="AC4125" t="str">
            <v>MICKEY</v>
          </cell>
          <cell r="AD4125" t="str">
            <v>M207</v>
          </cell>
        </row>
        <row r="4126">
          <cell r="AC4126" t="str">
            <v>MACO</v>
          </cell>
          <cell r="AD4126" t="str">
            <v>M208</v>
          </cell>
        </row>
        <row r="4127">
          <cell r="AC4127" t="str">
            <v>MADEOLOEO</v>
          </cell>
          <cell r="AD4127" t="str">
            <v>M209</v>
          </cell>
        </row>
        <row r="4128">
          <cell r="AC4128" t="str">
            <v>MARPA</v>
          </cell>
          <cell r="AD4128" t="str">
            <v>M210</v>
          </cell>
        </row>
        <row r="4129">
          <cell r="AC4129" t="str">
            <v>MASTER</v>
          </cell>
          <cell r="AD4129" t="str">
            <v>M211</v>
          </cell>
        </row>
        <row r="4130">
          <cell r="AC4130" t="str">
            <v>MAXELL</v>
          </cell>
          <cell r="AD4130" t="str">
            <v>M212</v>
          </cell>
        </row>
        <row r="4131">
          <cell r="AC4131" t="str">
            <v>MG SPORT</v>
          </cell>
          <cell r="AD4131" t="str">
            <v>M213</v>
          </cell>
        </row>
        <row r="4132">
          <cell r="AC4132" t="str">
            <v>MEGA</v>
          </cell>
          <cell r="AD4132" t="str">
            <v>M214</v>
          </cell>
        </row>
        <row r="4133">
          <cell r="AC4133" t="str">
            <v>METABO</v>
          </cell>
          <cell r="AD4133" t="str">
            <v>M215</v>
          </cell>
        </row>
        <row r="4134">
          <cell r="AC4134" t="str">
            <v>MICROSEAL</v>
          </cell>
          <cell r="AD4134" t="str">
            <v>M216</v>
          </cell>
        </row>
        <row r="4135">
          <cell r="AC4135" t="str">
            <v>MIKES</v>
          </cell>
          <cell r="AD4135" t="str">
            <v>M217</v>
          </cell>
        </row>
        <row r="4136">
          <cell r="AC4136" t="str">
            <v>MING</v>
          </cell>
          <cell r="AD4136" t="str">
            <v>M218</v>
          </cell>
        </row>
        <row r="4137">
          <cell r="AC4137" t="str">
            <v>MIYACO</v>
          </cell>
          <cell r="AD4137" t="str">
            <v>M219</v>
          </cell>
        </row>
        <row r="4138">
          <cell r="AC4138" t="str">
            <v>MIYAKO</v>
          </cell>
          <cell r="AD4138" t="str">
            <v>M220</v>
          </cell>
        </row>
        <row r="4139">
          <cell r="AC4139" t="str">
            <v>MORTON</v>
          </cell>
          <cell r="AD4139" t="str">
            <v>M221</v>
          </cell>
        </row>
        <row r="4140">
          <cell r="AC4140" t="str">
            <v>MV</v>
          </cell>
          <cell r="AD4140" t="str">
            <v>M222</v>
          </cell>
        </row>
        <row r="4141">
          <cell r="AC4141" t="str">
            <v>MAX MOTOR</v>
          </cell>
          <cell r="AD4141" t="str">
            <v>M223</v>
          </cell>
        </row>
        <row r="4142">
          <cell r="AC4142" t="str">
            <v>MIRACLE-GRO</v>
          </cell>
          <cell r="AD4142" t="str">
            <v>M224</v>
          </cell>
        </row>
        <row r="4143">
          <cell r="AC4143" t="str">
            <v>MYERS</v>
          </cell>
          <cell r="AD4143" t="str">
            <v>M225</v>
          </cell>
        </row>
        <row r="4144">
          <cell r="AC4144" t="str">
            <v>MIDEA</v>
          </cell>
          <cell r="AD4144" t="str">
            <v>M226</v>
          </cell>
        </row>
        <row r="4145">
          <cell r="AC4145" t="str">
            <v>MOANA</v>
          </cell>
          <cell r="AD4145" t="str">
            <v>M227</v>
          </cell>
        </row>
        <row r="4146">
          <cell r="AC4146" t="str">
            <v>MONTE PERELLO</v>
          </cell>
          <cell r="AD4146" t="str">
            <v>M228</v>
          </cell>
        </row>
        <row r="4147">
          <cell r="AC4147" t="str">
            <v>MAJIC</v>
          </cell>
          <cell r="AD4147" t="str">
            <v>M229</v>
          </cell>
        </row>
        <row r="4148">
          <cell r="AC4148" t="str">
            <v>MICHELIN</v>
          </cell>
          <cell r="AD4148" t="str">
            <v>M230</v>
          </cell>
        </row>
        <row r="4149">
          <cell r="AC4149" t="str">
            <v>MOBIL</v>
          </cell>
          <cell r="AD4149" t="str">
            <v>M231</v>
          </cell>
        </row>
        <row r="4150">
          <cell r="AC4150" t="str">
            <v>MABE</v>
          </cell>
          <cell r="AD4150" t="str">
            <v>M232</v>
          </cell>
        </row>
        <row r="4151">
          <cell r="AC4151" t="str">
            <v>MEDICI</v>
          </cell>
          <cell r="AD4151" t="str">
            <v>M233</v>
          </cell>
        </row>
        <row r="4152">
          <cell r="AC4152" t="str">
            <v>MEDITERRANEO</v>
          </cell>
          <cell r="AD4152" t="str">
            <v>M234</v>
          </cell>
        </row>
        <row r="4153">
          <cell r="AC4153" t="str">
            <v>MELODY</v>
          </cell>
          <cell r="AD4153" t="str">
            <v>M235</v>
          </cell>
        </row>
        <row r="4154">
          <cell r="AC4154" t="str">
            <v>MICHELLE</v>
          </cell>
          <cell r="AD4154" t="str">
            <v>M236</v>
          </cell>
        </row>
        <row r="4155">
          <cell r="AC4155" t="str">
            <v>MISS KEY</v>
          </cell>
          <cell r="AD4155" t="str">
            <v>M237</v>
          </cell>
        </row>
        <row r="4156">
          <cell r="AC4156" t="str">
            <v>MITCHUM</v>
          </cell>
          <cell r="AD4156" t="str">
            <v>M238</v>
          </cell>
        </row>
        <row r="4157">
          <cell r="AC4157" t="str">
            <v>MUSTELA</v>
          </cell>
          <cell r="AD4157" t="str">
            <v>M239</v>
          </cell>
        </row>
        <row r="4158">
          <cell r="AC4158" t="str">
            <v>MADRE PERLA</v>
          </cell>
          <cell r="AD4158" t="str">
            <v>M240</v>
          </cell>
        </row>
        <row r="4159">
          <cell r="AC4159" t="str">
            <v>MANUFLOR</v>
          </cell>
          <cell r="AD4159" t="str">
            <v>M241</v>
          </cell>
        </row>
        <row r="4160">
          <cell r="AC4160" t="str">
            <v>MARK NY</v>
          </cell>
          <cell r="AD4160" t="str">
            <v>M242</v>
          </cell>
        </row>
        <row r="4161">
          <cell r="AC4161" t="str">
            <v>MENS RESERVE</v>
          </cell>
          <cell r="AD4161" t="str">
            <v>M243</v>
          </cell>
        </row>
        <row r="4162">
          <cell r="AC4162" t="str">
            <v>METRO</v>
          </cell>
          <cell r="AD4162" t="str">
            <v>M244</v>
          </cell>
        </row>
        <row r="4163">
          <cell r="AC4163" t="str">
            <v>MINIMODA</v>
          </cell>
          <cell r="AD4163" t="str">
            <v>M245</v>
          </cell>
        </row>
        <row r="4164">
          <cell r="AC4164" t="str">
            <v>MO</v>
          </cell>
          <cell r="AD4164" t="str">
            <v>M246</v>
          </cell>
        </row>
        <row r="4165">
          <cell r="AC4165" t="str">
            <v>MONETT</v>
          </cell>
          <cell r="AD4165" t="str">
            <v>M247</v>
          </cell>
        </row>
        <row r="4166">
          <cell r="AC4166" t="str">
            <v>MONICA</v>
          </cell>
          <cell r="AD4166" t="str">
            <v>M248</v>
          </cell>
        </row>
        <row r="4167">
          <cell r="AC4167" t="str">
            <v>MUNDI</v>
          </cell>
          <cell r="AD4167" t="str">
            <v>M249</v>
          </cell>
        </row>
        <row r="4168">
          <cell r="AC4168" t="str">
            <v>MY BABY</v>
          </cell>
          <cell r="AD4168" t="str">
            <v>M250</v>
          </cell>
        </row>
        <row r="4169">
          <cell r="AC4169" t="str">
            <v>MIA</v>
          </cell>
          <cell r="AD4169" t="str">
            <v>M251</v>
          </cell>
        </row>
        <row r="4170">
          <cell r="AC4170" t="str">
            <v>MEDICASP</v>
          </cell>
          <cell r="AD4170" t="str">
            <v>M252</v>
          </cell>
        </row>
        <row r="4171">
          <cell r="AC4171" t="str">
            <v>MICHELLE MARIE</v>
          </cell>
          <cell r="AD4171" t="str">
            <v>M253</v>
          </cell>
        </row>
        <row r="4172">
          <cell r="AC4172" t="str">
            <v>MOTIONS</v>
          </cell>
          <cell r="AD4172" t="str">
            <v>M254</v>
          </cell>
        </row>
        <row r="4173">
          <cell r="AC4173" t="str">
            <v>MYLINE</v>
          </cell>
          <cell r="AD4173" t="str">
            <v>M255</v>
          </cell>
        </row>
        <row r="4174">
          <cell r="AC4174" t="str">
            <v>MARLEN LAMUR</v>
          </cell>
          <cell r="AD4174" t="str">
            <v>M256</v>
          </cell>
        </row>
        <row r="4175">
          <cell r="AC4175" t="str">
            <v>MAYS FURNITURE</v>
          </cell>
          <cell r="AD4175" t="str">
            <v>M257</v>
          </cell>
        </row>
        <row r="4176">
          <cell r="AC4176" t="str">
            <v>MIRABELLE</v>
          </cell>
          <cell r="AD4176" t="str">
            <v>M258</v>
          </cell>
        </row>
        <row r="4177">
          <cell r="AC4177" t="str">
            <v>MAGNO</v>
          </cell>
          <cell r="AD4177" t="str">
            <v>M259</v>
          </cell>
        </row>
        <row r="4178">
          <cell r="AC4178" t="str">
            <v>MAJA</v>
          </cell>
          <cell r="AD4178" t="str">
            <v>M260</v>
          </cell>
        </row>
        <row r="4179">
          <cell r="AC4179" t="str">
            <v>MANGO</v>
          </cell>
          <cell r="AD4179" t="str">
            <v>M261</v>
          </cell>
        </row>
        <row r="4180">
          <cell r="AC4180" t="str">
            <v>MARSELLA</v>
          </cell>
          <cell r="AD4180" t="str">
            <v>M262</v>
          </cell>
        </row>
        <row r="4181">
          <cell r="AC4181" t="str">
            <v>MINION</v>
          </cell>
          <cell r="AD4181" t="str">
            <v>M263</v>
          </cell>
        </row>
        <row r="4182">
          <cell r="AC4182" t="str">
            <v>MINT</v>
          </cell>
          <cell r="AD4182" t="str">
            <v>M264</v>
          </cell>
        </row>
        <row r="4183">
          <cell r="AC4183" t="str">
            <v>MIRABEKKA</v>
          </cell>
          <cell r="AD4183" t="str">
            <v>M265</v>
          </cell>
        </row>
        <row r="4184">
          <cell r="AC4184" t="str">
            <v>MASTER LOCK</v>
          </cell>
          <cell r="AD4184" t="str">
            <v>M266</v>
          </cell>
        </row>
        <row r="4185">
          <cell r="AC4185" t="str">
            <v>MORAL FIBER</v>
          </cell>
          <cell r="AD4185" t="str">
            <v>M267</v>
          </cell>
        </row>
        <row r="4186">
          <cell r="AC4186" t="str">
            <v>MADE FOR ME</v>
          </cell>
          <cell r="AD4186" t="str">
            <v>M268</v>
          </cell>
        </row>
        <row r="4187">
          <cell r="AC4187" t="str">
            <v>MANITAS LIMPIAS</v>
          </cell>
          <cell r="AD4187" t="str">
            <v>M269</v>
          </cell>
        </row>
        <row r="4188">
          <cell r="AC4188" t="str">
            <v>MAJOR GUNNS</v>
          </cell>
          <cell r="AD4188" t="str">
            <v>M270</v>
          </cell>
        </row>
        <row r="4189">
          <cell r="AC4189" t="str">
            <v>MOLLI</v>
          </cell>
          <cell r="AD4189" t="str">
            <v>M271</v>
          </cell>
        </row>
        <row r="4190">
          <cell r="AC4190" t="str">
            <v>MOONSHIP</v>
          </cell>
          <cell r="AD4190" t="str">
            <v>M272</v>
          </cell>
        </row>
        <row r="4191">
          <cell r="AC4191" t="str">
            <v>MUNCHIES</v>
          </cell>
          <cell r="AD4191" t="str">
            <v>M273</v>
          </cell>
        </row>
        <row r="4192">
          <cell r="AC4192" t="str">
            <v>MISS</v>
          </cell>
          <cell r="AD4192" t="str">
            <v>M274</v>
          </cell>
        </row>
        <row r="4193">
          <cell r="AC4193" t="str">
            <v>MOST WANTED</v>
          </cell>
          <cell r="AD4193" t="str">
            <v>M275</v>
          </cell>
        </row>
        <row r="4194">
          <cell r="AC4194" t="str">
            <v>MIA COLLECTION</v>
          </cell>
          <cell r="AD4194" t="str">
            <v>M276</v>
          </cell>
        </row>
        <row r="4195">
          <cell r="AC4195" t="str">
            <v>MINE</v>
          </cell>
          <cell r="AD4195" t="str">
            <v>M277</v>
          </cell>
        </row>
        <row r="4196">
          <cell r="AC4196" t="str">
            <v>MICHEL</v>
          </cell>
          <cell r="AD4196" t="str">
            <v>M278</v>
          </cell>
        </row>
        <row r="4197">
          <cell r="AC4197" t="str">
            <v>MONTEAU</v>
          </cell>
          <cell r="AD4197" t="str">
            <v>M279</v>
          </cell>
        </row>
        <row r="4198">
          <cell r="AC4198" t="str">
            <v>MAY</v>
          </cell>
          <cell r="AD4198" t="str">
            <v>M280</v>
          </cell>
        </row>
        <row r="4199">
          <cell r="AC4199" t="str">
            <v>MANICERA</v>
          </cell>
          <cell r="AD4199" t="str">
            <v>M281</v>
          </cell>
        </row>
        <row r="4200">
          <cell r="AC4200" t="str">
            <v>MAROTEO</v>
          </cell>
          <cell r="AD4200" t="str">
            <v>M283</v>
          </cell>
        </row>
        <row r="4201">
          <cell r="AC4201" t="str">
            <v>MAZOLA</v>
          </cell>
          <cell r="AD4201" t="str">
            <v>M284</v>
          </cell>
        </row>
        <row r="4202">
          <cell r="AC4202" t="str">
            <v>MAZORCA</v>
          </cell>
          <cell r="AD4202" t="str">
            <v>M285</v>
          </cell>
        </row>
        <row r="4203">
          <cell r="AC4203" t="str">
            <v>MATEL</v>
          </cell>
          <cell r="AD4203" t="str">
            <v>M286</v>
          </cell>
        </row>
        <row r="4204">
          <cell r="AC4204" t="str">
            <v>MACBETH</v>
          </cell>
          <cell r="AD4204" t="str">
            <v>M287</v>
          </cell>
        </row>
        <row r="4205">
          <cell r="AC4205" t="str">
            <v>MEMOREX</v>
          </cell>
          <cell r="AD4205" t="str">
            <v>M288</v>
          </cell>
        </row>
        <row r="4206">
          <cell r="AC4206" t="str">
            <v>MIJIANI</v>
          </cell>
          <cell r="AD4206" t="str">
            <v>M289</v>
          </cell>
        </row>
        <row r="4207">
          <cell r="AC4207" t="str">
            <v>MOTOROLA</v>
          </cell>
          <cell r="AD4207" t="str">
            <v>M290</v>
          </cell>
        </row>
        <row r="4208">
          <cell r="AC4208" t="str">
            <v>MYO</v>
          </cell>
          <cell r="AD4208" t="str">
            <v>M291</v>
          </cell>
        </row>
        <row r="4209">
          <cell r="AC4209" t="str">
            <v>M&amp;M ICE</v>
          </cell>
          <cell r="AD4209" t="str">
            <v>M292</v>
          </cell>
        </row>
        <row r="4210">
          <cell r="AC4210" t="str">
            <v>MACAPI</v>
          </cell>
          <cell r="AD4210" t="str">
            <v>M293</v>
          </cell>
        </row>
        <row r="4211">
          <cell r="AC4211" t="str">
            <v>MAMA MARY</v>
          </cell>
          <cell r="AD4211" t="str">
            <v>M294</v>
          </cell>
        </row>
        <row r="4212">
          <cell r="AC4212" t="str">
            <v>MAMA ROSA</v>
          </cell>
          <cell r="AD4212" t="str">
            <v>M295</v>
          </cell>
        </row>
        <row r="4213">
          <cell r="AC4213" t="str">
            <v>MASA RIKA</v>
          </cell>
          <cell r="AD4213" t="str">
            <v>M296</v>
          </cell>
        </row>
        <row r="4214">
          <cell r="AC4214" t="str">
            <v>MORNING STAR</v>
          </cell>
          <cell r="AD4214" t="str">
            <v>M297</v>
          </cell>
        </row>
        <row r="4215">
          <cell r="AC4215" t="str">
            <v>MUSCLE MILK</v>
          </cell>
          <cell r="AD4215" t="str">
            <v>M298</v>
          </cell>
        </row>
        <row r="4216">
          <cell r="AC4216" t="str">
            <v>MICROSOFT</v>
          </cell>
          <cell r="AD4216" t="str">
            <v>M299</v>
          </cell>
        </row>
        <row r="4217">
          <cell r="AC4217" t="str">
            <v>MAESE MIGUEL</v>
          </cell>
          <cell r="AD4217" t="str">
            <v>M300</v>
          </cell>
        </row>
        <row r="4218">
          <cell r="AC4218" t="str">
            <v>MANUEL CLAROS</v>
          </cell>
          <cell r="AD4218" t="str">
            <v>M301</v>
          </cell>
        </row>
        <row r="4219">
          <cell r="AC4219" t="str">
            <v>MARGHERITA</v>
          </cell>
          <cell r="AD4219" t="str">
            <v>M302</v>
          </cell>
        </row>
        <row r="4220">
          <cell r="AC4220" t="str">
            <v>MARJON</v>
          </cell>
          <cell r="AD4220" t="str">
            <v>M303</v>
          </cell>
        </row>
        <row r="4221">
          <cell r="AC4221" t="str">
            <v>MICELIS</v>
          </cell>
          <cell r="AD4221" t="str">
            <v>M304</v>
          </cell>
        </row>
        <row r="4222">
          <cell r="AC4222" t="str">
            <v>MINDORO</v>
          </cell>
          <cell r="AD4222" t="str">
            <v>M305</v>
          </cell>
        </row>
        <row r="4223">
          <cell r="AC4223" t="str">
            <v>MIRAVEGA</v>
          </cell>
          <cell r="AD4223" t="str">
            <v>M306</v>
          </cell>
        </row>
        <row r="4224">
          <cell r="AC4224" t="str">
            <v>MONELLS</v>
          </cell>
          <cell r="AD4224" t="str">
            <v>M307</v>
          </cell>
        </row>
        <row r="4225">
          <cell r="AC4225" t="str">
            <v>MONTANA</v>
          </cell>
          <cell r="AD4225" t="str">
            <v>M308</v>
          </cell>
        </row>
        <row r="4226">
          <cell r="AC4226" t="str">
            <v>MONTCHEVRE</v>
          </cell>
          <cell r="AD4226" t="str">
            <v>M309</v>
          </cell>
        </row>
        <row r="4227">
          <cell r="AC4227" t="str">
            <v>MONTE DULCE</v>
          </cell>
          <cell r="AD4227" t="str">
            <v>M310</v>
          </cell>
        </row>
        <row r="4228">
          <cell r="AC4228" t="str">
            <v>MONTEFRIO</v>
          </cell>
          <cell r="AD4228" t="str">
            <v>M311</v>
          </cell>
        </row>
        <row r="4229">
          <cell r="AC4229" t="str">
            <v>MONTEREINA</v>
          </cell>
          <cell r="AD4229" t="str">
            <v>M312</v>
          </cell>
        </row>
        <row r="4230">
          <cell r="AC4230" t="str">
            <v>MONTFLORIT</v>
          </cell>
          <cell r="AD4230" t="str">
            <v>M313</v>
          </cell>
        </row>
        <row r="4231">
          <cell r="AC4231" t="str">
            <v>MOULIN</v>
          </cell>
          <cell r="AD4231" t="str">
            <v>M314</v>
          </cell>
        </row>
        <row r="4232">
          <cell r="AC4232" t="str">
            <v>MAX FACTOR</v>
          </cell>
          <cell r="AD4232" t="str">
            <v>M315</v>
          </cell>
        </row>
        <row r="4233">
          <cell r="AC4233" t="str">
            <v>MAYBELLINE</v>
          </cell>
          <cell r="AD4233" t="str">
            <v>M316</v>
          </cell>
        </row>
        <row r="4234">
          <cell r="AC4234" t="str">
            <v>MISS MARION</v>
          </cell>
          <cell r="AD4234" t="str">
            <v>M317</v>
          </cell>
        </row>
        <row r="4235">
          <cell r="AC4235" t="str">
            <v>MUNDIAL</v>
          </cell>
          <cell r="AD4235" t="str">
            <v>M318</v>
          </cell>
        </row>
        <row r="4236">
          <cell r="AC4236" t="str">
            <v>MONT BLANC</v>
          </cell>
          <cell r="AD4236" t="str">
            <v>M319</v>
          </cell>
        </row>
        <row r="4237">
          <cell r="AC4237" t="str">
            <v>MOSCHINO</v>
          </cell>
          <cell r="AD4237" t="str">
            <v>M320</v>
          </cell>
        </row>
        <row r="4238">
          <cell r="AC4238" t="str">
            <v>MUELHENS</v>
          </cell>
          <cell r="AD4238" t="str">
            <v>M321</v>
          </cell>
        </row>
        <row r="4239">
          <cell r="AC4239" t="str">
            <v>MURRAY</v>
          </cell>
          <cell r="AD4239" t="str">
            <v>M322</v>
          </cell>
        </row>
        <row r="4240">
          <cell r="AC4240" t="str">
            <v>MAKNA</v>
          </cell>
          <cell r="AD4240" t="str">
            <v>M323</v>
          </cell>
        </row>
        <row r="4241">
          <cell r="AC4241" t="str">
            <v>MSI</v>
          </cell>
          <cell r="AD4241" t="str">
            <v>M324</v>
          </cell>
        </row>
        <row r="4242">
          <cell r="AC4242" t="str">
            <v>MAHALO</v>
          </cell>
          <cell r="AD4242" t="str">
            <v>M325</v>
          </cell>
        </row>
        <row r="4243">
          <cell r="AC4243" t="str">
            <v>MENTOLIN</v>
          </cell>
          <cell r="AD4243" t="str">
            <v>M326</v>
          </cell>
        </row>
        <row r="4244">
          <cell r="AC4244" t="str">
            <v>MENTOS</v>
          </cell>
          <cell r="AD4244" t="str">
            <v>M327</v>
          </cell>
        </row>
        <row r="4245">
          <cell r="AC4245" t="str">
            <v>MERCI</v>
          </cell>
          <cell r="AD4245" t="str">
            <v>M328</v>
          </cell>
        </row>
        <row r="4246">
          <cell r="AC4246" t="str">
            <v>MILKA</v>
          </cell>
          <cell r="AD4246" t="str">
            <v>M329</v>
          </cell>
        </row>
        <row r="4247">
          <cell r="AC4247" t="str">
            <v>MINI BN</v>
          </cell>
          <cell r="AD4247" t="str">
            <v>M330</v>
          </cell>
        </row>
        <row r="4248">
          <cell r="AC4248" t="str">
            <v>MOLINO SPADONI</v>
          </cell>
          <cell r="AD4248" t="str">
            <v>M331</v>
          </cell>
        </row>
        <row r="4249">
          <cell r="AC4249" t="str">
            <v>MON CHERI</v>
          </cell>
          <cell r="AD4249" t="str">
            <v>M332</v>
          </cell>
        </row>
        <row r="4250">
          <cell r="AC4250" t="str">
            <v>MARANATHANUT</v>
          </cell>
          <cell r="AD4250" t="str">
            <v>M333</v>
          </cell>
        </row>
        <row r="4251">
          <cell r="AC4251" t="str">
            <v>MARIANI</v>
          </cell>
          <cell r="AD4251" t="str">
            <v>M334</v>
          </cell>
        </row>
        <row r="4252">
          <cell r="AC4252" t="str">
            <v>MARKET PANTRY</v>
          </cell>
          <cell r="AD4252" t="str">
            <v>M335</v>
          </cell>
        </row>
        <row r="4253">
          <cell r="AC4253" t="str">
            <v>MARS</v>
          </cell>
          <cell r="AD4253" t="str">
            <v>M336</v>
          </cell>
        </row>
        <row r="4254">
          <cell r="AC4254" t="str">
            <v>MAURI</v>
          </cell>
          <cell r="AD4254" t="str">
            <v>M337</v>
          </cell>
        </row>
        <row r="4255">
          <cell r="AC4255" t="str">
            <v>MONTE FRESCO</v>
          </cell>
          <cell r="AD4255" t="str">
            <v>M338</v>
          </cell>
        </row>
        <row r="4256">
          <cell r="AC4256" t="str">
            <v>MARUKAN</v>
          </cell>
          <cell r="AD4256" t="str">
            <v>M339</v>
          </cell>
        </row>
        <row r="4257">
          <cell r="AC4257" t="str">
            <v>MARIPOSA</v>
          </cell>
          <cell r="AD4257" t="str">
            <v>M340</v>
          </cell>
        </row>
        <row r="4258">
          <cell r="AC4258" t="str">
            <v>MELANIE</v>
          </cell>
          <cell r="AD4258" t="str">
            <v>M341</v>
          </cell>
        </row>
        <row r="4259">
          <cell r="AC4259" t="str">
            <v>MEREJE</v>
          </cell>
          <cell r="AD4259" t="str">
            <v>M342</v>
          </cell>
        </row>
        <row r="4260">
          <cell r="AC4260" t="str">
            <v>MAX MELL</v>
          </cell>
          <cell r="AD4260" t="str">
            <v>M343</v>
          </cell>
        </row>
        <row r="4261">
          <cell r="AC4261" t="str">
            <v>MTV</v>
          </cell>
          <cell r="AD4261" t="str">
            <v>M344</v>
          </cell>
        </row>
        <row r="4262">
          <cell r="AC4262" t="str">
            <v>MASH</v>
          </cell>
          <cell r="AD4262" t="str">
            <v>M345</v>
          </cell>
        </row>
        <row r="4263">
          <cell r="AC4263" t="str">
            <v>MEN SPORT</v>
          </cell>
          <cell r="AD4263" t="str">
            <v>M346</v>
          </cell>
        </row>
        <row r="4264">
          <cell r="AC4264" t="str">
            <v>MONZINI</v>
          </cell>
          <cell r="AD4264" t="str">
            <v>M347</v>
          </cell>
        </row>
        <row r="4265">
          <cell r="AC4265" t="str">
            <v>MORELI</v>
          </cell>
          <cell r="AD4265" t="str">
            <v>M348</v>
          </cell>
        </row>
        <row r="4266">
          <cell r="AC4266" t="str">
            <v>MENS SPORT</v>
          </cell>
          <cell r="AD4266" t="str">
            <v>M349</v>
          </cell>
        </row>
        <row r="4267">
          <cell r="AC4267" t="str">
            <v>MARIAH CAREY</v>
          </cell>
          <cell r="AD4267" t="str">
            <v>M350</v>
          </cell>
        </row>
        <row r="4268">
          <cell r="AC4268" t="str">
            <v>MARRY ME</v>
          </cell>
          <cell r="AD4268" t="str">
            <v>M351</v>
          </cell>
        </row>
        <row r="4269">
          <cell r="AC4269" t="str">
            <v>MEZZO</v>
          </cell>
          <cell r="AD4269" t="str">
            <v>M352</v>
          </cell>
        </row>
        <row r="4270">
          <cell r="AC4270" t="str">
            <v>MACGREGOR</v>
          </cell>
          <cell r="AD4270" t="str">
            <v>M353</v>
          </cell>
        </row>
        <row r="4271">
          <cell r="AC4271" t="str">
            <v>MADELIMA</v>
          </cell>
          <cell r="AD4271" t="str">
            <v>M354</v>
          </cell>
        </row>
        <row r="4272">
          <cell r="AC4272" t="str">
            <v>MAGGI</v>
          </cell>
          <cell r="AD4272" t="str">
            <v>M355</v>
          </cell>
        </row>
        <row r="4273">
          <cell r="AC4273" t="str">
            <v>MAH-MAHI</v>
          </cell>
          <cell r="AD4273" t="str">
            <v>M356</v>
          </cell>
        </row>
        <row r="4274">
          <cell r="AC4274" t="str">
            <v>MARTIN</v>
          </cell>
          <cell r="AD4274" t="str">
            <v>M357</v>
          </cell>
        </row>
        <row r="4275">
          <cell r="AC4275" t="str">
            <v>MEKSURF</v>
          </cell>
          <cell r="AD4275" t="str">
            <v>M358</v>
          </cell>
        </row>
        <row r="4276">
          <cell r="AC4276" t="str">
            <v>MET-RX</v>
          </cell>
          <cell r="AD4276" t="str">
            <v>M359</v>
          </cell>
        </row>
        <row r="4277">
          <cell r="AC4277" t="str">
            <v>MICHAEL</v>
          </cell>
          <cell r="AD4277" t="str">
            <v>M360</v>
          </cell>
        </row>
        <row r="4278">
          <cell r="AC4278" t="str">
            <v>MICO</v>
          </cell>
          <cell r="AD4278" t="str">
            <v>M361</v>
          </cell>
        </row>
        <row r="4279">
          <cell r="AC4279" t="str">
            <v>MIKASA</v>
          </cell>
          <cell r="AD4279" t="str">
            <v>M362</v>
          </cell>
        </row>
        <row r="4280">
          <cell r="AC4280" t="str">
            <v>MOLTEN</v>
          </cell>
          <cell r="AD4280" t="str">
            <v>M363</v>
          </cell>
        </row>
        <row r="4281">
          <cell r="AC4281" t="str">
            <v>MOSA</v>
          </cell>
          <cell r="AD4281" t="str">
            <v>M364</v>
          </cell>
        </row>
        <row r="4282">
          <cell r="AC4282" t="str">
            <v>MUSCLETECH</v>
          </cell>
          <cell r="AD4282" t="str">
            <v>M365</v>
          </cell>
        </row>
        <row r="4283">
          <cell r="AC4283" t="str">
            <v>MUSTAD</v>
          </cell>
          <cell r="AD4283" t="str">
            <v>M366</v>
          </cell>
        </row>
        <row r="4284">
          <cell r="AC4284" t="str">
            <v>MAMIA</v>
          </cell>
          <cell r="AD4284" t="str">
            <v>M367</v>
          </cell>
        </row>
        <row r="4285">
          <cell r="AC4285" t="str">
            <v>MI TRIGO</v>
          </cell>
          <cell r="AD4285" t="str">
            <v>M368</v>
          </cell>
        </row>
        <row r="4286">
          <cell r="AC4286" t="str">
            <v>MOLINO DEL SOL</v>
          </cell>
          <cell r="AD4286" t="str">
            <v>M369</v>
          </cell>
        </row>
        <row r="4287">
          <cell r="AC4287" t="str">
            <v>MONIKE</v>
          </cell>
          <cell r="AD4287" t="str">
            <v>M370</v>
          </cell>
        </row>
        <row r="4288">
          <cell r="AC4288" t="str">
            <v>MOULIN D OR</v>
          </cell>
          <cell r="AD4288" t="str">
            <v>M371</v>
          </cell>
        </row>
        <row r="4289">
          <cell r="AC4289" t="str">
            <v>MY SCENE</v>
          </cell>
          <cell r="AD4289" t="str">
            <v>M372</v>
          </cell>
        </row>
        <row r="4290">
          <cell r="AC4290" t="str">
            <v>MACLAREN</v>
          </cell>
          <cell r="AD4290" t="str">
            <v>M373</v>
          </cell>
        </row>
        <row r="4291">
          <cell r="AC4291" t="str">
            <v>MARSOTTO</v>
          </cell>
          <cell r="AD4291" t="str">
            <v>M374</v>
          </cell>
        </row>
        <row r="4292">
          <cell r="AC4292" t="str">
            <v>MCGWIRE</v>
          </cell>
          <cell r="AD4292" t="str">
            <v>M375</v>
          </cell>
        </row>
        <row r="4293">
          <cell r="AC4293" t="str">
            <v>MOJITO</v>
          </cell>
          <cell r="AD4293" t="str">
            <v>M376</v>
          </cell>
        </row>
        <row r="4294">
          <cell r="AC4294" t="str">
            <v>MR BRUNO</v>
          </cell>
          <cell r="AD4294" t="str">
            <v>M377</v>
          </cell>
        </row>
        <row r="4295">
          <cell r="AC4295" t="str">
            <v>MAYMAY</v>
          </cell>
          <cell r="AD4295" t="str">
            <v>M378</v>
          </cell>
        </row>
        <row r="4296">
          <cell r="AC4296" t="str">
            <v>MEN EXPRESS</v>
          </cell>
          <cell r="AD4296" t="str">
            <v>M379</v>
          </cell>
        </row>
        <row r="4297">
          <cell r="AC4297" t="str">
            <v>MY COLOR</v>
          </cell>
          <cell r="AD4297" t="str">
            <v>M380</v>
          </cell>
        </row>
        <row r="4298">
          <cell r="AC4298" t="str">
            <v>MY PROTEIN</v>
          </cell>
          <cell r="AD4298" t="str">
            <v>M381</v>
          </cell>
        </row>
        <row r="4299">
          <cell r="AC4299" t="str">
            <v>MONICA HOMES</v>
          </cell>
          <cell r="AD4299" t="str">
            <v>M383</v>
          </cell>
        </row>
        <row r="4300">
          <cell r="AC4300" t="str">
            <v>MONTGO</v>
          </cell>
          <cell r="AD4300" t="str">
            <v>M384</v>
          </cell>
        </row>
        <row r="4301">
          <cell r="AC4301" t="str">
            <v>MAILLE</v>
          </cell>
          <cell r="AD4301" t="str">
            <v>M385</v>
          </cell>
        </row>
        <row r="4302">
          <cell r="AC4302" t="str">
            <v>MESTEMACHER</v>
          </cell>
          <cell r="AD4302" t="str">
            <v>M386</v>
          </cell>
        </row>
        <row r="4303">
          <cell r="AC4303" t="str">
            <v>MOSER</v>
          </cell>
          <cell r="AD4303" t="str">
            <v>M387</v>
          </cell>
        </row>
        <row r="4304">
          <cell r="AC4304" t="str">
            <v>MILANLUCE</v>
          </cell>
          <cell r="AD4304" t="str">
            <v>M388</v>
          </cell>
        </row>
        <row r="4305">
          <cell r="AC4305" t="str">
            <v>MIRO M</v>
          </cell>
          <cell r="AD4305" t="str">
            <v>M389</v>
          </cell>
        </row>
        <row r="4306">
          <cell r="AC4306" t="str">
            <v>MIZ</v>
          </cell>
          <cell r="AD4306" t="str">
            <v>M390</v>
          </cell>
        </row>
        <row r="4307">
          <cell r="AC4307" t="str">
            <v>MOK</v>
          </cell>
          <cell r="AD4307" t="str">
            <v>M391</v>
          </cell>
        </row>
        <row r="4308">
          <cell r="AC4308" t="str">
            <v>MONTEFIORI</v>
          </cell>
          <cell r="AD4308" t="str">
            <v>M392</v>
          </cell>
        </row>
        <row r="4309">
          <cell r="AC4309" t="str">
            <v>M&amp;M</v>
          </cell>
          <cell r="AD4309" t="str">
            <v>M393</v>
          </cell>
        </row>
        <row r="4310">
          <cell r="AC4310" t="str">
            <v>MERLETTO</v>
          </cell>
          <cell r="AD4310" t="str">
            <v>M394</v>
          </cell>
        </row>
        <row r="4311">
          <cell r="AC4311" t="str">
            <v>MAGIA BLANCA</v>
          </cell>
          <cell r="AD4311" t="str">
            <v>M395</v>
          </cell>
        </row>
        <row r="4312">
          <cell r="AC4312" t="str">
            <v>MAGNIVISION</v>
          </cell>
          <cell r="AD4312" t="str">
            <v>M396</v>
          </cell>
        </row>
        <row r="4313">
          <cell r="AC4313" t="str">
            <v>MED AID</v>
          </cell>
          <cell r="AD4313" t="str">
            <v>M397</v>
          </cell>
        </row>
        <row r="4314">
          <cell r="AC4314" t="str">
            <v>MENTO-DOL</v>
          </cell>
          <cell r="AD4314" t="str">
            <v>M398</v>
          </cell>
        </row>
        <row r="4315">
          <cell r="AC4315" t="str">
            <v>METAMUCIL</v>
          </cell>
          <cell r="AD4315" t="str">
            <v>M399</v>
          </cell>
        </row>
        <row r="4316">
          <cell r="AC4316" t="str">
            <v>METODOL</v>
          </cell>
          <cell r="AD4316" t="str">
            <v>M400</v>
          </cell>
        </row>
        <row r="4317">
          <cell r="AC4317" t="str">
            <v>METRORUBORIL</v>
          </cell>
          <cell r="AD4317" t="str">
            <v>M401</v>
          </cell>
        </row>
        <row r="4318">
          <cell r="AC4318" t="str">
            <v>MEXANA</v>
          </cell>
          <cell r="AD4318" t="str">
            <v>M402</v>
          </cell>
        </row>
        <row r="4319">
          <cell r="AC4319" t="str">
            <v>MODDS</v>
          </cell>
          <cell r="AD4319" t="str">
            <v>M403</v>
          </cell>
        </row>
        <row r="4320">
          <cell r="AC4320" t="str">
            <v>MENTODOL</v>
          </cell>
          <cell r="AD4320" t="str">
            <v>M404</v>
          </cell>
        </row>
        <row r="4321">
          <cell r="AC4321" t="str">
            <v>MIDI RINGS</v>
          </cell>
          <cell r="AD4321" t="str">
            <v>M405</v>
          </cell>
        </row>
        <row r="4322">
          <cell r="AC4322" t="str">
            <v>MONACO</v>
          </cell>
          <cell r="AD4322" t="str">
            <v>M406</v>
          </cell>
        </row>
        <row r="4323">
          <cell r="AC4323" t="str">
            <v>MARIANA KIDS</v>
          </cell>
          <cell r="AD4323" t="str">
            <v>M407</v>
          </cell>
        </row>
        <row r="4324">
          <cell r="AC4324" t="str">
            <v>MONSTER HIGH</v>
          </cell>
          <cell r="AD4324" t="str">
            <v>M408</v>
          </cell>
        </row>
        <row r="4325">
          <cell r="AC4325" t="str">
            <v>MR.KLEEN</v>
          </cell>
          <cell r="AD4325" t="str">
            <v>M409</v>
          </cell>
        </row>
        <row r="4326">
          <cell r="AC4326" t="str">
            <v>MARIANA FASHION</v>
          </cell>
          <cell r="AD4326" t="str">
            <v>M410</v>
          </cell>
        </row>
        <row r="4327">
          <cell r="AC4327" t="str">
            <v>MONY</v>
          </cell>
          <cell r="AD4327" t="str">
            <v>M411</v>
          </cell>
        </row>
        <row r="4328">
          <cell r="AC4328" t="str">
            <v>MAY COLLECTION</v>
          </cell>
          <cell r="AD4328" t="str">
            <v>M412</v>
          </cell>
        </row>
        <row r="4329">
          <cell r="AC4329" t="str">
            <v>MIDI DESING</v>
          </cell>
          <cell r="AD4329" t="str">
            <v>M413</v>
          </cell>
        </row>
        <row r="4330">
          <cell r="AC4330" t="str">
            <v>MULTIPLE</v>
          </cell>
          <cell r="AD4330" t="str">
            <v>M414</v>
          </cell>
        </row>
        <row r="4331">
          <cell r="AC4331" t="str">
            <v>MAGR</v>
          </cell>
          <cell r="AD4331" t="str">
            <v>M415</v>
          </cell>
        </row>
        <row r="4332">
          <cell r="AC4332" t="str">
            <v>MENTOL BLANCO</v>
          </cell>
          <cell r="AD4332" t="str">
            <v>M416</v>
          </cell>
        </row>
        <row r="4333">
          <cell r="AC4333" t="str">
            <v>MUCOSOLVAN</v>
          </cell>
          <cell r="AD4333" t="str">
            <v>M417</v>
          </cell>
        </row>
        <row r="4334">
          <cell r="AC4334" t="str">
            <v>MORINGA</v>
          </cell>
          <cell r="AD4334" t="str">
            <v>M418</v>
          </cell>
        </row>
        <row r="4335">
          <cell r="AC4335" t="str">
            <v>MASHA AND THE BEAR</v>
          </cell>
          <cell r="AD4335" t="str">
            <v>M419</v>
          </cell>
        </row>
        <row r="4336">
          <cell r="AC4336" t="str">
            <v>MATCHBOX</v>
          </cell>
          <cell r="AD4336" t="str">
            <v>M420</v>
          </cell>
        </row>
        <row r="4337">
          <cell r="AC4337" t="str">
            <v>MAX STEEL</v>
          </cell>
          <cell r="AD4337" t="str">
            <v>M421</v>
          </cell>
        </row>
        <row r="4338">
          <cell r="AC4338" t="str">
            <v>METTA</v>
          </cell>
          <cell r="AD4338" t="str">
            <v>M422</v>
          </cell>
        </row>
        <row r="4339">
          <cell r="AC4339" t="str">
            <v>MICKEY MOUSE</v>
          </cell>
          <cell r="AD4339" t="str">
            <v>M423</v>
          </cell>
        </row>
        <row r="4340">
          <cell r="AC4340" t="str">
            <v>MINENE</v>
          </cell>
          <cell r="AD4340" t="str">
            <v>M424</v>
          </cell>
        </row>
        <row r="4341">
          <cell r="AC4341" t="str">
            <v>MINIONS</v>
          </cell>
          <cell r="AD4341" t="str">
            <v>M425</v>
          </cell>
        </row>
        <row r="4342">
          <cell r="AC4342" t="str">
            <v>MINNIE MOUSE</v>
          </cell>
          <cell r="AD4342" t="str">
            <v>M426</v>
          </cell>
        </row>
        <row r="4343">
          <cell r="AC4343" t="str">
            <v>MOCO LOCO</v>
          </cell>
          <cell r="AD4343" t="str">
            <v>M427</v>
          </cell>
        </row>
        <row r="4344">
          <cell r="AC4344" t="str">
            <v>MONOPOLIO</v>
          </cell>
          <cell r="AD4344" t="str">
            <v>M428</v>
          </cell>
        </row>
        <row r="4345">
          <cell r="AC4345" t="str">
            <v>MONSTERS</v>
          </cell>
          <cell r="AD4345" t="str">
            <v>M429</v>
          </cell>
        </row>
        <row r="4346">
          <cell r="AC4346" t="str">
            <v>MR POTATO</v>
          </cell>
          <cell r="AD4346" t="str">
            <v>M430</v>
          </cell>
        </row>
        <row r="4347">
          <cell r="AC4347" t="str">
            <v>MY HAPPY FAMILY</v>
          </cell>
          <cell r="AD4347" t="str">
            <v>M431</v>
          </cell>
        </row>
        <row r="4348">
          <cell r="AC4348" t="str">
            <v>MY LITTLE PONY</v>
          </cell>
          <cell r="AD4348" t="str">
            <v>M432</v>
          </cell>
        </row>
        <row r="4349">
          <cell r="AC4349" t="str">
            <v>MIAO MIAO</v>
          </cell>
          <cell r="AD4349" t="str">
            <v>M433</v>
          </cell>
        </row>
        <row r="4350">
          <cell r="AC4350" t="str">
            <v>MOCI</v>
          </cell>
          <cell r="AD4350" t="str">
            <v>M434</v>
          </cell>
        </row>
        <row r="4351">
          <cell r="AC4351" t="str">
            <v>MACADAMIA</v>
          </cell>
          <cell r="AD4351" t="str">
            <v>M435</v>
          </cell>
        </row>
        <row r="4352">
          <cell r="AC4352" t="str">
            <v>MEAT MINCER</v>
          </cell>
          <cell r="AD4352" t="str">
            <v>M436</v>
          </cell>
        </row>
        <row r="4353">
          <cell r="AC4353" t="str">
            <v>MIU KIDS</v>
          </cell>
          <cell r="AD4353" t="str">
            <v>M437</v>
          </cell>
        </row>
        <row r="4354">
          <cell r="AC4354" t="str">
            <v>MR BOXING</v>
          </cell>
          <cell r="AD4354" t="str">
            <v>M438</v>
          </cell>
        </row>
        <row r="4355">
          <cell r="AC4355" t="str">
            <v>MAGNUS</v>
          </cell>
          <cell r="AD4355" t="str">
            <v>M439</v>
          </cell>
        </row>
        <row r="4356">
          <cell r="AC4356" t="str">
            <v>MAPAS GAAR</v>
          </cell>
          <cell r="AD4356" t="str">
            <v>M440</v>
          </cell>
        </row>
        <row r="4357">
          <cell r="AC4357" t="str">
            <v>MAPED</v>
          </cell>
          <cell r="AD4357" t="str">
            <v>M441</v>
          </cell>
        </row>
        <row r="4358">
          <cell r="AC4358" t="str">
            <v>MARIE</v>
          </cell>
          <cell r="AD4358" t="str">
            <v>M442</v>
          </cell>
        </row>
        <row r="4359">
          <cell r="AC4359" t="str">
            <v>MARILU</v>
          </cell>
          <cell r="AD4359" t="str">
            <v>M443</v>
          </cell>
        </row>
        <row r="4360">
          <cell r="AC4360" t="str">
            <v>MASHA AND THE BEAR</v>
          </cell>
          <cell r="AD4360" t="str">
            <v>M444</v>
          </cell>
        </row>
        <row r="4361">
          <cell r="AC4361" t="str">
            <v>MC MARKETING</v>
          </cell>
          <cell r="AD4361" t="str">
            <v>M445</v>
          </cell>
        </row>
        <row r="4362">
          <cell r="AC4362" t="str">
            <v>MEAD</v>
          </cell>
          <cell r="AD4362" t="str">
            <v>M446</v>
          </cell>
        </row>
        <row r="4363">
          <cell r="AC4363" t="str">
            <v>MEMORIS</v>
          </cell>
          <cell r="AD4363" t="str">
            <v>M447</v>
          </cell>
        </row>
        <row r="4364">
          <cell r="AC4364" t="str">
            <v>METTA</v>
          </cell>
          <cell r="AD4364" t="str">
            <v>M448</v>
          </cell>
        </row>
        <row r="4365">
          <cell r="AC4365" t="str">
            <v>MICKEY MOUSE</v>
          </cell>
          <cell r="AD4365" t="str">
            <v>M449</v>
          </cell>
        </row>
        <row r="4366">
          <cell r="AC4366" t="str">
            <v>MILAN</v>
          </cell>
          <cell r="AD4366" t="str">
            <v>M450</v>
          </cell>
        </row>
        <row r="4367">
          <cell r="AC4367" t="str">
            <v>MILES</v>
          </cell>
          <cell r="AD4367" t="str">
            <v>M451</v>
          </cell>
        </row>
        <row r="4368">
          <cell r="AC4368" t="str">
            <v>MINIONS</v>
          </cell>
          <cell r="AD4368" t="str">
            <v>M452</v>
          </cell>
        </row>
        <row r="4369">
          <cell r="AC4369" t="str">
            <v>MINNIE</v>
          </cell>
          <cell r="AD4369" t="str">
            <v>M453</v>
          </cell>
        </row>
        <row r="4370">
          <cell r="AC4370" t="str">
            <v>MIXELS</v>
          </cell>
          <cell r="AD4370" t="str">
            <v>M454</v>
          </cell>
        </row>
        <row r="4371">
          <cell r="AC4371" t="str">
            <v>MONITO</v>
          </cell>
          <cell r="AD4371" t="str">
            <v>M455</v>
          </cell>
        </row>
        <row r="4372">
          <cell r="AC4372" t="str">
            <v>MONSTER JAM</v>
          </cell>
          <cell r="AD4372" t="str">
            <v>M456</v>
          </cell>
        </row>
        <row r="4373">
          <cell r="AC4373" t="str">
            <v>MONSTERS INC</v>
          </cell>
          <cell r="AD4373" t="str">
            <v>M457</v>
          </cell>
        </row>
        <row r="4374">
          <cell r="AC4374" t="str">
            <v>MY LITTLE PONY</v>
          </cell>
          <cell r="AD4374" t="str">
            <v>M458</v>
          </cell>
        </row>
        <row r="4375">
          <cell r="AC4375" t="str">
            <v>MYLIN</v>
          </cell>
          <cell r="AD4375" t="str">
            <v>M459</v>
          </cell>
        </row>
        <row r="4376">
          <cell r="AC4376" t="str">
            <v>MBGI-WAP</v>
          </cell>
          <cell r="AD4376" t="str">
            <v>M460</v>
          </cell>
        </row>
        <row r="4377">
          <cell r="AC4377" t="str">
            <v>MARAVILLA</v>
          </cell>
          <cell r="AD4377" t="str">
            <v>M461</v>
          </cell>
        </row>
        <row r="4378">
          <cell r="AC4378" t="str">
            <v>MIX</v>
          </cell>
          <cell r="AD4378" t="str">
            <v>M462</v>
          </cell>
        </row>
        <row r="4379">
          <cell r="AC4379" t="str">
            <v>MAX MAN</v>
          </cell>
          <cell r="AD4379" t="str">
            <v>M463</v>
          </cell>
        </row>
        <row r="4380">
          <cell r="AC4380" t="str">
            <v>MVF2</v>
          </cell>
          <cell r="AD4380" t="str">
            <v>M464</v>
          </cell>
        </row>
        <row r="4381">
          <cell r="AC4381" t="str">
            <v>MVL</v>
          </cell>
          <cell r="AD4381" t="str">
            <v>M465</v>
          </cell>
        </row>
        <row r="4382">
          <cell r="AC4382" t="str">
            <v>MISTERY</v>
          </cell>
          <cell r="AD4382" t="str">
            <v>M466</v>
          </cell>
        </row>
        <row r="4383">
          <cell r="AC4383" t="str">
            <v>MY STYLE</v>
          </cell>
          <cell r="AD4383" t="str">
            <v>M467</v>
          </cell>
        </row>
        <row r="4384">
          <cell r="AC4384" t="str">
            <v>MODELLA</v>
          </cell>
          <cell r="AD4384" t="str">
            <v>M468</v>
          </cell>
        </row>
        <row r="4385">
          <cell r="AC4385" t="str">
            <v>MIW</v>
          </cell>
          <cell r="AD4385" t="str">
            <v>M469</v>
          </cell>
        </row>
        <row r="4386">
          <cell r="AC4386" t="str">
            <v>MARTHA WHITE</v>
          </cell>
          <cell r="AD4386" t="str">
            <v>M470</v>
          </cell>
        </row>
        <row r="4387">
          <cell r="AC4387" t="str">
            <v>MINI ME</v>
          </cell>
          <cell r="AD4387" t="str">
            <v>M471</v>
          </cell>
        </row>
        <row r="4388">
          <cell r="AC4388" t="str">
            <v>MANZANA FASHION</v>
          </cell>
          <cell r="AD4388" t="str">
            <v>M472</v>
          </cell>
        </row>
        <row r="4389">
          <cell r="AC4389" t="str">
            <v>MORAL FIBER</v>
          </cell>
          <cell r="AD4389" t="str">
            <v>M473</v>
          </cell>
        </row>
        <row r="4390">
          <cell r="AC4390" t="str">
            <v>MOZAIK</v>
          </cell>
          <cell r="AD4390" t="str">
            <v>M474</v>
          </cell>
        </row>
        <row r="4391">
          <cell r="AC4391" t="str">
            <v>MATUSALEM</v>
          </cell>
          <cell r="AD4391" t="str">
            <v>M475</v>
          </cell>
        </row>
        <row r="4392">
          <cell r="AC4392" t="str">
            <v>MEGA BLOKS</v>
          </cell>
          <cell r="AD4392" t="str">
            <v>M476</v>
          </cell>
        </row>
        <row r="4393">
          <cell r="AC4393" t="str">
            <v>MEKANIKS</v>
          </cell>
          <cell r="AD4393" t="str">
            <v>M477</v>
          </cell>
        </row>
        <row r="4394">
          <cell r="AC4394" t="str">
            <v>MAKARLON</v>
          </cell>
          <cell r="AD4394" t="str">
            <v>M478</v>
          </cell>
        </row>
        <row r="4395">
          <cell r="AC4395" t="str">
            <v>MEIMEI</v>
          </cell>
          <cell r="AD4395" t="str">
            <v>M479</v>
          </cell>
        </row>
        <row r="4396">
          <cell r="AC4396" t="str">
            <v>MODE</v>
          </cell>
          <cell r="AD4396" t="str">
            <v>M480</v>
          </cell>
        </row>
        <row r="4397">
          <cell r="AC4397" t="str">
            <v>MAGIC KIDCHEN</v>
          </cell>
          <cell r="AD4397" t="str">
            <v>M481</v>
          </cell>
        </row>
        <row r="4398">
          <cell r="AC4398" t="str">
            <v>MD</v>
          </cell>
          <cell r="AD4398" t="str">
            <v>M482</v>
          </cell>
        </row>
        <row r="4399">
          <cell r="AC4399" t="str">
            <v>MASECA</v>
          </cell>
          <cell r="AD4399" t="str">
            <v>M483</v>
          </cell>
        </row>
        <row r="4400">
          <cell r="AC4400" t="str">
            <v>MONTE LECHE</v>
          </cell>
          <cell r="AD4400" t="str">
            <v>M484</v>
          </cell>
        </row>
        <row r="4401">
          <cell r="AC4401" t="str">
            <v>MODELO</v>
          </cell>
          <cell r="AD4401" t="str">
            <v>M485</v>
          </cell>
        </row>
        <row r="4402">
          <cell r="AC4402" t="str">
            <v>MACALLAN</v>
          </cell>
          <cell r="AD4402" t="str">
            <v>M486</v>
          </cell>
        </row>
        <row r="4403">
          <cell r="AC4403" t="str">
            <v>MONTECARLO</v>
          </cell>
          <cell r="AD4403" t="str">
            <v>M487</v>
          </cell>
        </row>
        <row r="4404">
          <cell r="AC4404" t="str">
            <v>MASTER CUT</v>
          </cell>
          <cell r="AD4404" t="str">
            <v>M488</v>
          </cell>
        </row>
        <row r="4405">
          <cell r="AC4405" t="str">
            <v>MEMORIES</v>
          </cell>
          <cell r="AD4405" t="str">
            <v>M489</v>
          </cell>
        </row>
        <row r="4406">
          <cell r="AC4406" t="str">
            <v>MAKERS MARK</v>
          </cell>
          <cell r="AD4406" t="str">
            <v>M490</v>
          </cell>
        </row>
        <row r="4407">
          <cell r="AC4407" t="str">
            <v>MONKEY SHOULDER</v>
          </cell>
          <cell r="AD4407" t="str">
            <v>M491</v>
          </cell>
        </row>
        <row r="4408">
          <cell r="AC4408" t="str">
            <v>MYTHOS</v>
          </cell>
          <cell r="AD4408" t="str">
            <v>M492</v>
          </cell>
        </row>
        <row r="4409">
          <cell r="AC4409" t="str">
            <v>MALLORCA</v>
          </cell>
          <cell r="AD4409" t="str">
            <v>M493</v>
          </cell>
        </row>
        <row r="4410">
          <cell r="AC4410" t="str">
            <v>MERY</v>
          </cell>
          <cell r="AD4410" t="str">
            <v>M494</v>
          </cell>
        </row>
        <row r="4411">
          <cell r="AC4411" t="str">
            <v>MONTEY</v>
          </cell>
          <cell r="AD4411" t="str">
            <v>M495</v>
          </cell>
        </row>
        <row r="4412">
          <cell r="AC4412" t="str">
            <v>MONTES DE LEZA</v>
          </cell>
          <cell r="AD4412" t="str">
            <v>M496</v>
          </cell>
        </row>
        <row r="4413">
          <cell r="AC4413" t="str">
            <v>MAJESTIC</v>
          </cell>
          <cell r="AD4413" t="str">
            <v>M497</v>
          </cell>
        </row>
        <row r="4414">
          <cell r="AC4414" t="str">
            <v>MISSTICK LIZMELLI</v>
          </cell>
          <cell r="AD4414" t="str">
            <v>M498</v>
          </cell>
        </row>
        <row r="4415">
          <cell r="AC4415" t="str">
            <v>MASTER CHEF</v>
          </cell>
          <cell r="AD4415" t="str">
            <v>M499</v>
          </cell>
        </row>
        <row r="4416">
          <cell r="AC4416" t="str">
            <v>MAXIM</v>
          </cell>
          <cell r="AD4416" t="str">
            <v>M500</v>
          </cell>
        </row>
        <row r="4417">
          <cell r="AC4417" t="str">
            <v>M&amp;B</v>
          </cell>
          <cell r="AD4417" t="str">
            <v>M501</v>
          </cell>
        </row>
        <row r="4418">
          <cell r="AC4418" t="str">
            <v>MEBON</v>
          </cell>
          <cell r="AD4418" t="str">
            <v>M502</v>
          </cell>
        </row>
        <row r="4419">
          <cell r="AC4419" t="str">
            <v>MX</v>
          </cell>
          <cell r="AD4419" t="str">
            <v>M503</v>
          </cell>
        </row>
        <row r="4420">
          <cell r="AC4420" t="str">
            <v>MISS CALIFORNIA</v>
          </cell>
          <cell r="AD4420" t="str">
            <v>M504</v>
          </cell>
        </row>
        <row r="4421">
          <cell r="AC4421" t="str">
            <v>MIXOLOGIE</v>
          </cell>
          <cell r="AD4421" t="str">
            <v>M505</v>
          </cell>
        </row>
        <row r="4422">
          <cell r="AC4422" t="str">
            <v>MENGKOU</v>
          </cell>
          <cell r="AD4422" t="str">
            <v>M506</v>
          </cell>
        </row>
        <row r="4423">
          <cell r="AC4423" t="str">
            <v>MARSH</v>
          </cell>
          <cell r="AD4423" t="str">
            <v>M507</v>
          </cell>
        </row>
        <row r="4424">
          <cell r="AC4424" t="str">
            <v>MISSION. J</v>
          </cell>
          <cell r="AD4424" t="str">
            <v>M508</v>
          </cell>
        </row>
        <row r="4425">
          <cell r="AC4425" t="str">
            <v>MATUA</v>
          </cell>
          <cell r="AD4425" t="str">
            <v>M509</v>
          </cell>
        </row>
        <row r="4426">
          <cell r="AC4426" t="str">
            <v>MONSTER</v>
          </cell>
          <cell r="AD4426" t="str">
            <v>M510</v>
          </cell>
        </row>
        <row r="4427">
          <cell r="AC4427" t="str">
            <v>MISSION FASHION</v>
          </cell>
          <cell r="AD4427" t="str">
            <v>M511</v>
          </cell>
        </row>
        <row r="4428">
          <cell r="AC4428" t="str">
            <v>MAGNUM</v>
          </cell>
          <cell r="AD4428" t="str">
            <v>M512</v>
          </cell>
        </row>
        <row r="4429">
          <cell r="AC4429" t="str">
            <v>MORDISKO</v>
          </cell>
          <cell r="AD4429" t="str">
            <v>M513</v>
          </cell>
        </row>
        <row r="4430">
          <cell r="AC4430" t="str">
            <v>MIX NYC</v>
          </cell>
          <cell r="AD4430" t="str">
            <v>M514</v>
          </cell>
        </row>
        <row r="4431">
          <cell r="AC4431" t="str">
            <v>MIX EXECUTIVE</v>
          </cell>
          <cell r="AD4431" t="str">
            <v>M515</v>
          </cell>
        </row>
        <row r="4432">
          <cell r="AC4432" t="str">
            <v>MIMO</v>
          </cell>
          <cell r="AD4432" t="str">
            <v>M516</v>
          </cell>
        </row>
        <row r="4433">
          <cell r="AC4433" t="str">
            <v>NIKKEI</v>
          </cell>
          <cell r="AD4433" t="str">
            <v>N001</v>
          </cell>
        </row>
        <row r="4434">
          <cell r="AC4434" t="str">
            <v>NYLON ONLY</v>
          </cell>
          <cell r="AD4434" t="str">
            <v>N002</v>
          </cell>
        </row>
        <row r="4435">
          <cell r="AC4435" t="str">
            <v>NES JEANS</v>
          </cell>
          <cell r="AD4435" t="str">
            <v>N003</v>
          </cell>
        </row>
        <row r="4436">
          <cell r="AC4436" t="str">
            <v>NATREEN</v>
          </cell>
          <cell r="AD4436" t="str">
            <v>N004</v>
          </cell>
        </row>
        <row r="4437">
          <cell r="AC4437" t="str">
            <v>NANA BAILA</v>
          </cell>
          <cell r="AD4437" t="str">
            <v>N005</v>
          </cell>
        </row>
        <row r="4438">
          <cell r="AC4438" t="str">
            <v>NARANKA</v>
          </cell>
          <cell r="AD4438" t="str">
            <v>N006</v>
          </cell>
        </row>
        <row r="4439">
          <cell r="AC4439" t="str">
            <v>NASHE</v>
          </cell>
          <cell r="AD4439" t="str">
            <v>N007</v>
          </cell>
        </row>
        <row r="4440">
          <cell r="AC4440" t="str">
            <v>NELL</v>
          </cell>
          <cell r="AD4440" t="str">
            <v>N008</v>
          </cell>
        </row>
        <row r="4441">
          <cell r="AC4441" t="str">
            <v>NELL FASHION</v>
          </cell>
          <cell r="AD4441" t="str">
            <v>N009</v>
          </cell>
        </row>
        <row r="4442">
          <cell r="AC4442" t="str">
            <v>NELL JEANS</v>
          </cell>
          <cell r="AD4442" t="str">
            <v>N010</v>
          </cell>
        </row>
        <row r="4443">
          <cell r="AC4443" t="str">
            <v>NEW FASHION</v>
          </cell>
          <cell r="AD4443" t="str">
            <v>N012</v>
          </cell>
        </row>
        <row r="4444">
          <cell r="AC4444" t="str">
            <v>NEW MIX</v>
          </cell>
          <cell r="AD4444" t="str">
            <v>N013</v>
          </cell>
        </row>
        <row r="4445">
          <cell r="AC4445" t="str">
            <v>NEW PACHI</v>
          </cell>
          <cell r="AD4445" t="str">
            <v>N014</v>
          </cell>
        </row>
        <row r="4446">
          <cell r="AC4446" t="str">
            <v>NEW STYLE</v>
          </cell>
          <cell r="AD4446" t="str">
            <v>N015</v>
          </cell>
        </row>
        <row r="4447">
          <cell r="AC4447" t="str">
            <v>NEWBERRY</v>
          </cell>
          <cell r="AD4447" t="str">
            <v>N016</v>
          </cell>
        </row>
        <row r="4448">
          <cell r="AC4448" t="str">
            <v>NEXX</v>
          </cell>
          <cell r="AD4448" t="str">
            <v>N017</v>
          </cell>
        </row>
        <row r="4449">
          <cell r="AC4449" t="str">
            <v>NINA FERRY</v>
          </cell>
          <cell r="AD4449" t="str">
            <v>N018</v>
          </cell>
        </row>
        <row r="4450">
          <cell r="AC4450" t="str">
            <v>NINA FIRENZE</v>
          </cell>
          <cell r="AD4450" t="str">
            <v>N019</v>
          </cell>
        </row>
        <row r="4451">
          <cell r="AC4451" t="str">
            <v>NINE PLANET</v>
          </cell>
          <cell r="AD4451" t="str">
            <v>N020</v>
          </cell>
        </row>
        <row r="4452">
          <cell r="AC4452" t="str">
            <v>NINETY</v>
          </cell>
          <cell r="AD4452" t="str">
            <v>N021</v>
          </cell>
        </row>
        <row r="4453">
          <cell r="AC4453" t="str">
            <v>NINFA</v>
          </cell>
          <cell r="AD4453" t="str">
            <v>N022</v>
          </cell>
        </row>
        <row r="4454">
          <cell r="AC4454" t="str">
            <v>NO BOUNDARIES</v>
          </cell>
          <cell r="AD4454" t="str">
            <v>N023</v>
          </cell>
        </row>
        <row r="4455">
          <cell r="AC4455" t="str">
            <v>NEXT STOP</v>
          </cell>
          <cell r="AD4455" t="str">
            <v>N024</v>
          </cell>
        </row>
        <row r="4456">
          <cell r="AC4456" t="str">
            <v>NEAR EAST</v>
          </cell>
          <cell r="AD4456" t="str">
            <v>N025</v>
          </cell>
        </row>
        <row r="4457">
          <cell r="AC4457" t="str">
            <v>NAFTEX</v>
          </cell>
          <cell r="AD4457" t="str">
            <v>N026</v>
          </cell>
        </row>
        <row r="4458">
          <cell r="AC4458" t="str">
            <v>NIBO</v>
          </cell>
          <cell r="AD4458" t="str">
            <v>N027</v>
          </cell>
        </row>
        <row r="4459">
          <cell r="AC4459" t="str">
            <v>NOXON</v>
          </cell>
          <cell r="AD4459" t="str">
            <v>N028</v>
          </cell>
        </row>
        <row r="4460">
          <cell r="AC4460" t="str">
            <v>NUGGET</v>
          </cell>
          <cell r="AD4460" t="str">
            <v>N029</v>
          </cell>
        </row>
        <row r="4461">
          <cell r="AC4461" t="str">
            <v>NIVEO</v>
          </cell>
          <cell r="AD4461" t="str">
            <v>N030</v>
          </cell>
        </row>
        <row r="4462">
          <cell r="AC4462" t="str">
            <v>NATURE S HABIT</v>
          </cell>
          <cell r="AD4462" t="str">
            <v>N031</v>
          </cell>
        </row>
        <row r="4463">
          <cell r="AC4463" t="str">
            <v>NATURE VALLEY</v>
          </cell>
          <cell r="AD4463" t="str">
            <v>N032</v>
          </cell>
        </row>
        <row r="4464">
          <cell r="AC4464" t="str">
            <v>NATURES BAKERY</v>
          </cell>
          <cell r="AD4464" t="str">
            <v>N033</v>
          </cell>
        </row>
        <row r="4465">
          <cell r="AC4465" t="str">
            <v>NATURES HEART</v>
          </cell>
          <cell r="AD4465" t="str">
            <v>N034</v>
          </cell>
        </row>
        <row r="4466">
          <cell r="AC4466" t="str">
            <v>NATURES PATH</v>
          </cell>
          <cell r="AD4466" t="str">
            <v>N035</v>
          </cell>
        </row>
        <row r="4467">
          <cell r="AC4467" t="str">
            <v>NESCAFE - ABARROTE</v>
          </cell>
          <cell r="AD4467" t="str">
            <v>N036</v>
          </cell>
        </row>
        <row r="4468">
          <cell r="AC4468" t="str">
            <v>NESQUIK</v>
          </cell>
          <cell r="AD4468" t="str">
            <v>N037</v>
          </cell>
        </row>
        <row r="4469">
          <cell r="AC4469" t="str">
            <v>NESTLE</v>
          </cell>
          <cell r="AD4469" t="str">
            <v>N038</v>
          </cell>
        </row>
        <row r="4470">
          <cell r="AC4470" t="str">
            <v>NIDO</v>
          </cell>
          <cell r="AD4470" t="str">
            <v>N039</v>
          </cell>
        </row>
        <row r="4471">
          <cell r="AC4471" t="str">
            <v>NUTRA</v>
          </cell>
          <cell r="AD4471" t="str">
            <v>N040</v>
          </cell>
        </row>
        <row r="4472">
          <cell r="AC4472" t="str">
            <v>NADIR</v>
          </cell>
          <cell r="AD4472" t="str">
            <v>N041</v>
          </cell>
        </row>
        <row r="4473">
          <cell r="AC4473" t="str">
            <v>NANO</v>
          </cell>
          <cell r="AD4473" t="str">
            <v>N042</v>
          </cell>
        </row>
        <row r="4474">
          <cell r="AC4474" t="str">
            <v>NEW OCEAN</v>
          </cell>
          <cell r="AD4474" t="str">
            <v>N043</v>
          </cell>
        </row>
        <row r="4475">
          <cell r="AC4475" t="str">
            <v>NICHOLINIS</v>
          </cell>
          <cell r="AD4475" t="str">
            <v>N044</v>
          </cell>
        </row>
        <row r="4476">
          <cell r="AC4476" t="str">
            <v>NIGHT TRAIN</v>
          </cell>
          <cell r="AD4476" t="str">
            <v>N045</v>
          </cell>
        </row>
        <row r="4477">
          <cell r="AC4477" t="str">
            <v>NORTON</v>
          </cell>
          <cell r="AD4477" t="str">
            <v>N046</v>
          </cell>
        </row>
        <row r="4478">
          <cell r="AC4478" t="str">
            <v>NUEVE DOS</v>
          </cell>
          <cell r="AD4478" t="str">
            <v>N047</v>
          </cell>
        </row>
        <row r="4479">
          <cell r="AC4479" t="str">
            <v>NVY</v>
          </cell>
          <cell r="AD4479" t="str">
            <v>N048</v>
          </cell>
        </row>
        <row r="4480">
          <cell r="AC4480" t="str">
            <v>NIAGARA</v>
          </cell>
          <cell r="AD4480" t="str">
            <v>N049</v>
          </cell>
        </row>
        <row r="4481">
          <cell r="AC4481" t="str">
            <v>NITIDO</v>
          </cell>
          <cell r="AD4481" t="str">
            <v>N050</v>
          </cell>
        </row>
        <row r="4482">
          <cell r="AC4482" t="str">
            <v>NORIT</v>
          </cell>
          <cell r="AD4482" t="str">
            <v>N051</v>
          </cell>
        </row>
        <row r="4483">
          <cell r="AC4483" t="str">
            <v>NUCLEAR</v>
          </cell>
          <cell r="AD4483" t="str">
            <v>N052</v>
          </cell>
        </row>
        <row r="4484">
          <cell r="AC4484" t="str">
            <v>NUTRIPOWER</v>
          </cell>
          <cell r="AD4484" t="str">
            <v>N053</v>
          </cell>
        </row>
        <row r="4485">
          <cell r="AC4485" t="str">
            <v>NUTRISAUCE</v>
          </cell>
          <cell r="AD4485" t="str">
            <v>N054</v>
          </cell>
        </row>
        <row r="4486">
          <cell r="AC4486" t="str">
            <v>NACIONAL</v>
          </cell>
          <cell r="AD4486" t="str">
            <v>N055</v>
          </cell>
        </row>
        <row r="4487">
          <cell r="AC4487" t="str">
            <v>NEWPORT</v>
          </cell>
          <cell r="AD4487" t="str">
            <v>N056</v>
          </cell>
        </row>
        <row r="4488">
          <cell r="AC4488" t="str">
            <v>NESTEA</v>
          </cell>
          <cell r="AD4488" t="str">
            <v>N057</v>
          </cell>
        </row>
        <row r="4489">
          <cell r="AC4489" t="str">
            <v>NAKED ZEBRA</v>
          </cell>
          <cell r="AD4489" t="str">
            <v>N058</v>
          </cell>
        </row>
        <row r="4490">
          <cell r="AC4490" t="str">
            <v>NATURALLY ALMOND</v>
          </cell>
          <cell r="AD4490" t="str">
            <v>N059</v>
          </cell>
        </row>
        <row r="4491">
          <cell r="AC4491" t="str">
            <v>NORTINDAL</v>
          </cell>
          <cell r="AD4491" t="str">
            <v>N060</v>
          </cell>
        </row>
        <row r="4492">
          <cell r="AC4492" t="str">
            <v>NIKAY</v>
          </cell>
          <cell r="AD4492" t="str">
            <v>N061</v>
          </cell>
        </row>
        <row r="4493">
          <cell r="AC4493" t="str">
            <v>NATURA</v>
          </cell>
          <cell r="AD4493" t="str">
            <v>N062</v>
          </cell>
        </row>
        <row r="4494">
          <cell r="AC4494" t="str">
            <v>NATURAL HARVEST</v>
          </cell>
          <cell r="AD4494" t="str">
            <v>N063</v>
          </cell>
        </row>
        <row r="4495">
          <cell r="AC4495" t="str">
            <v>NEW YORK</v>
          </cell>
          <cell r="AD4495" t="str">
            <v>N064</v>
          </cell>
        </row>
        <row r="4496">
          <cell r="AC4496" t="str">
            <v>NOPAL</v>
          </cell>
          <cell r="AD4496" t="str">
            <v>N065</v>
          </cell>
        </row>
        <row r="4497">
          <cell r="AC4497" t="str">
            <v>NUT WALKER</v>
          </cell>
          <cell r="AD4497" t="str">
            <v>N066</v>
          </cell>
        </row>
        <row r="4498">
          <cell r="AC4498" t="str">
            <v>NUTS ABOUT FLORIDA</v>
          </cell>
          <cell r="AD4498" t="str">
            <v>N067</v>
          </cell>
        </row>
        <row r="4499">
          <cell r="AC4499" t="str">
            <v>NESTUM</v>
          </cell>
          <cell r="AD4499" t="str">
            <v>N068</v>
          </cell>
        </row>
        <row r="4500">
          <cell r="AC4500" t="str">
            <v>NIKO</v>
          </cell>
          <cell r="AD4500" t="str">
            <v>N069</v>
          </cell>
        </row>
        <row r="4501">
          <cell r="AC4501" t="str">
            <v>NTN</v>
          </cell>
          <cell r="AD4501" t="str">
            <v>N070</v>
          </cell>
        </row>
        <row r="4502">
          <cell r="AC4502" t="str">
            <v>NUBY</v>
          </cell>
          <cell r="AD4502" t="str">
            <v>N071</v>
          </cell>
        </row>
        <row r="4503">
          <cell r="AC4503" t="str">
            <v>NUK</v>
          </cell>
          <cell r="AD4503" t="str">
            <v>N072</v>
          </cell>
        </row>
        <row r="4504">
          <cell r="AC4504" t="str">
            <v>NUTRIBEN</v>
          </cell>
          <cell r="AD4504" t="str">
            <v>N073</v>
          </cell>
        </row>
        <row r="4505">
          <cell r="AC4505" t="str">
            <v>NAN</v>
          </cell>
          <cell r="AD4505" t="str">
            <v>N074</v>
          </cell>
        </row>
        <row r="4506">
          <cell r="AC4506" t="str">
            <v>NESTOGENO</v>
          </cell>
          <cell r="AD4506" t="str">
            <v>N075</v>
          </cell>
        </row>
        <row r="4507">
          <cell r="AC4507" t="str">
            <v>NUTRAMIGEN</v>
          </cell>
          <cell r="AD4507" t="str">
            <v>N076</v>
          </cell>
        </row>
        <row r="4508">
          <cell r="AC4508" t="str">
            <v>NUTRICOTE</v>
          </cell>
          <cell r="AD4508" t="str">
            <v>N077</v>
          </cell>
        </row>
        <row r="4509">
          <cell r="AC4509" t="str">
            <v>NUTRILON</v>
          </cell>
          <cell r="AD4509" t="str">
            <v>N078</v>
          </cell>
        </row>
        <row r="4510">
          <cell r="AC4510" t="str">
            <v>NAPA</v>
          </cell>
          <cell r="AD4510" t="str">
            <v>N079</v>
          </cell>
        </row>
        <row r="4511">
          <cell r="AC4511" t="str">
            <v>NATIONWIDE</v>
          </cell>
          <cell r="AD4511" t="str">
            <v>N080</v>
          </cell>
        </row>
        <row r="4512">
          <cell r="AC4512" t="str">
            <v>NESER</v>
          </cell>
          <cell r="AD4512" t="str">
            <v>N081</v>
          </cell>
        </row>
        <row r="4513">
          <cell r="AC4513" t="str">
            <v>NEW BALANCE</v>
          </cell>
          <cell r="AD4513" t="str">
            <v>N082</v>
          </cell>
        </row>
        <row r="4514">
          <cell r="AC4514" t="str">
            <v>NONSTOP</v>
          </cell>
          <cell r="AD4514" t="str">
            <v>N083</v>
          </cell>
        </row>
        <row r="4515">
          <cell r="AC4515" t="str">
            <v>NIBCO</v>
          </cell>
          <cell r="AD4515" t="str">
            <v>N084</v>
          </cell>
        </row>
        <row r="4516">
          <cell r="AC4516" t="str">
            <v>NICHOLSON</v>
          </cell>
          <cell r="AD4516" t="str">
            <v>N085</v>
          </cell>
        </row>
        <row r="4517">
          <cell r="AC4517" t="str">
            <v>NIL</v>
          </cell>
          <cell r="AD4517" t="str">
            <v>N086</v>
          </cell>
        </row>
        <row r="4518">
          <cell r="AC4518" t="str">
            <v>NIPPON AMERICA</v>
          </cell>
          <cell r="AD4518" t="str">
            <v>N087</v>
          </cell>
        </row>
        <row r="4519">
          <cell r="AC4519" t="str">
            <v>NUEVO HOGAR</v>
          </cell>
          <cell r="AD4519" t="str">
            <v>N088</v>
          </cell>
        </row>
        <row r="4520">
          <cell r="AC4520" t="str">
            <v>NYLON</v>
          </cell>
          <cell r="AD4520" t="str">
            <v>N089</v>
          </cell>
        </row>
        <row r="4521">
          <cell r="AC4521" t="str">
            <v>NEPTUNE</v>
          </cell>
          <cell r="AD4521" t="str">
            <v>N090</v>
          </cell>
        </row>
        <row r="4522">
          <cell r="AC4522" t="str">
            <v>NAIR</v>
          </cell>
          <cell r="AD4522" t="str">
            <v>N091</v>
          </cell>
        </row>
        <row r="4523">
          <cell r="AC4523" t="str">
            <v>NIVEA</v>
          </cell>
          <cell r="AD4523" t="str">
            <v>N092</v>
          </cell>
        </row>
        <row r="4524">
          <cell r="AC4524" t="str">
            <v>NEDOCA</v>
          </cell>
          <cell r="AD4524" t="str">
            <v>N093</v>
          </cell>
        </row>
        <row r="4525">
          <cell r="AC4525" t="str">
            <v>NESCAFE - BAZAR</v>
          </cell>
          <cell r="AD4525" t="str">
            <v>N094</v>
          </cell>
        </row>
        <row r="4526">
          <cell r="AC4526" t="str">
            <v>NGK</v>
          </cell>
          <cell r="AD4526" t="str">
            <v>N095</v>
          </cell>
        </row>
        <row r="4527">
          <cell r="AC4527" t="str">
            <v>NO.1</v>
          </cell>
          <cell r="AD4527" t="str">
            <v>N096</v>
          </cell>
        </row>
        <row r="4528">
          <cell r="AC4528" t="str">
            <v>NZ</v>
          </cell>
          <cell r="AD4528" t="str">
            <v>N097</v>
          </cell>
        </row>
        <row r="4529">
          <cell r="AC4529" t="str">
            <v>NICE N CLEAN</v>
          </cell>
          <cell r="AD4529" t="str">
            <v>N098</v>
          </cell>
        </row>
        <row r="4530">
          <cell r="AC4530" t="str">
            <v>NAUTICA</v>
          </cell>
          <cell r="AD4530" t="str">
            <v>N099</v>
          </cell>
        </row>
        <row r="4531">
          <cell r="AC4531" t="str">
            <v>NICE GIRL</v>
          </cell>
          <cell r="AD4531" t="str">
            <v>N100</v>
          </cell>
        </row>
        <row r="4532">
          <cell r="AC4532" t="str">
            <v>NICOLAS</v>
          </cell>
          <cell r="AD4532" t="str">
            <v>N101</v>
          </cell>
        </row>
        <row r="4533">
          <cell r="AC4533" t="str">
            <v>NATURELLA</v>
          </cell>
          <cell r="AD4533" t="str">
            <v>N102</v>
          </cell>
        </row>
        <row r="4534">
          <cell r="AC4534" t="str">
            <v>NOSOTRAS</v>
          </cell>
          <cell r="AD4534" t="str">
            <v>N103</v>
          </cell>
        </row>
        <row r="4535">
          <cell r="AC4535" t="str">
            <v>NX</v>
          </cell>
          <cell r="AD4535" t="str">
            <v>N104</v>
          </cell>
        </row>
        <row r="4536">
          <cell r="AC4536" t="str">
            <v>NACIDIT</v>
          </cell>
          <cell r="AD4536" t="str">
            <v>N105</v>
          </cell>
        </row>
        <row r="4537">
          <cell r="AC4537" t="str">
            <v>NATURAL FUSION</v>
          </cell>
          <cell r="AD4537" t="str">
            <v>N106</v>
          </cell>
        </row>
        <row r="4538">
          <cell r="AC4538" t="str">
            <v>NATURSE</v>
          </cell>
          <cell r="AD4538" t="str">
            <v>N107</v>
          </cell>
        </row>
        <row r="4539">
          <cell r="AC4539" t="str">
            <v>NYM</v>
          </cell>
          <cell r="AD4539" t="str">
            <v>N108</v>
          </cell>
        </row>
        <row r="4540">
          <cell r="AC4540" t="str">
            <v>NATURAL KEY</v>
          </cell>
          <cell r="AD4540" t="str">
            <v>N109</v>
          </cell>
        </row>
        <row r="4541">
          <cell r="AC4541" t="str">
            <v>NEXCARE</v>
          </cell>
          <cell r="AD4541" t="str">
            <v>N110</v>
          </cell>
        </row>
        <row r="4542">
          <cell r="AC4542" t="str">
            <v>NUF</v>
          </cell>
          <cell r="AD4542" t="str">
            <v>N111</v>
          </cell>
        </row>
        <row r="4543">
          <cell r="AC4543" t="str">
            <v>NAKED</v>
          </cell>
          <cell r="AD4543" t="str">
            <v>N112</v>
          </cell>
        </row>
        <row r="4544">
          <cell r="AC4544" t="str">
            <v>NESCAFE-FRESCOS</v>
          </cell>
          <cell r="AD4544" t="str">
            <v>N113</v>
          </cell>
        </row>
        <row r="4545">
          <cell r="AC4545" t="str">
            <v>NEW ENERGY</v>
          </cell>
          <cell r="AD4545" t="str">
            <v>N114</v>
          </cell>
        </row>
        <row r="4546">
          <cell r="AC4546" t="str">
            <v>NOKIA</v>
          </cell>
          <cell r="AD4546" t="str">
            <v>N115</v>
          </cell>
        </row>
        <row r="4547">
          <cell r="AC4547" t="str">
            <v>NYX</v>
          </cell>
          <cell r="AD4547" t="str">
            <v>N116</v>
          </cell>
        </row>
        <row r="4548">
          <cell r="AC4548" t="str">
            <v>NANCY</v>
          </cell>
          <cell r="AD4548" t="str">
            <v>N117</v>
          </cell>
        </row>
        <row r="4549">
          <cell r="AC4549" t="str">
            <v>NATHAN</v>
          </cell>
          <cell r="AD4549" t="str">
            <v>N118</v>
          </cell>
        </row>
        <row r="4550">
          <cell r="AC4550" t="str">
            <v>NOSTIMO</v>
          </cell>
          <cell r="AD4550" t="str">
            <v>N119</v>
          </cell>
        </row>
        <row r="4551">
          <cell r="AC4551" t="str">
            <v>NAXA</v>
          </cell>
          <cell r="AD4551" t="str">
            <v>N120</v>
          </cell>
        </row>
        <row r="4552">
          <cell r="AC4552" t="str">
            <v>NEW WAY</v>
          </cell>
          <cell r="AD4552" t="str">
            <v>N121</v>
          </cell>
        </row>
        <row r="4553">
          <cell r="AC4553" t="str">
            <v>NEXXT</v>
          </cell>
          <cell r="AD4553" t="str">
            <v>N122</v>
          </cell>
        </row>
        <row r="4554">
          <cell r="AC4554" t="str">
            <v>NIGHT OWL</v>
          </cell>
          <cell r="AD4554" t="str">
            <v>N123</v>
          </cell>
        </row>
        <row r="4555">
          <cell r="AC4555" t="str">
            <v>NIKON</v>
          </cell>
          <cell r="AD4555" t="str">
            <v>N124</v>
          </cell>
        </row>
        <row r="4556">
          <cell r="AC4556" t="str">
            <v>NOBUTECH</v>
          </cell>
          <cell r="AD4556" t="str">
            <v>N125</v>
          </cell>
        </row>
        <row r="4557">
          <cell r="AC4557" t="str">
            <v>NOEL</v>
          </cell>
          <cell r="AD4557" t="str">
            <v>N126</v>
          </cell>
        </row>
        <row r="4558">
          <cell r="AC4558" t="str">
            <v>NINA RICCI</v>
          </cell>
          <cell r="AD4558" t="str">
            <v>N127</v>
          </cell>
        </row>
        <row r="4559">
          <cell r="AC4559" t="str">
            <v>NAKI WORLD</v>
          </cell>
          <cell r="AD4559" t="str">
            <v>N128</v>
          </cell>
        </row>
        <row r="4560">
          <cell r="AC4560" t="str">
            <v>NAMCO</v>
          </cell>
          <cell r="AD4560" t="str">
            <v>N129</v>
          </cell>
        </row>
        <row r="4561">
          <cell r="AC4561" t="str">
            <v>NETTALK</v>
          </cell>
          <cell r="AD4561" t="str">
            <v>N130</v>
          </cell>
        </row>
        <row r="4562">
          <cell r="AC4562" t="str">
            <v>NINTENDO</v>
          </cell>
          <cell r="AD4562" t="str">
            <v>N131</v>
          </cell>
        </row>
        <row r="4563">
          <cell r="AC4563" t="str">
            <v>NABISCO</v>
          </cell>
          <cell r="AD4563" t="str">
            <v>N132</v>
          </cell>
        </row>
        <row r="4564">
          <cell r="AC4564" t="str">
            <v>NAMASTE FOODS</v>
          </cell>
          <cell r="AD4564" t="str">
            <v>N133</v>
          </cell>
        </row>
        <row r="4565">
          <cell r="AC4565" t="str">
            <v>NAUGHTY N NICE</v>
          </cell>
          <cell r="AD4565" t="str">
            <v>N134</v>
          </cell>
        </row>
        <row r="4566">
          <cell r="AC4566" t="str">
            <v>NECCO</v>
          </cell>
          <cell r="AD4566" t="str">
            <v>N135</v>
          </cell>
        </row>
        <row r="4567">
          <cell r="AC4567" t="str">
            <v>NICKELODEON</v>
          </cell>
          <cell r="AD4567" t="str">
            <v>N136</v>
          </cell>
        </row>
        <row r="4568">
          <cell r="AC4568" t="str">
            <v>NIEDEREGGER</v>
          </cell>
          <cell r="AD4568" t="str">
            <v>N137</v>
          </cell>
        </row>
        <row r="4569">
          <cell r="AC4569" t="str">
            <v>NONNIS</v>
          </cell>
          <cell r="AD4569" t="str">
            <v>N138</v>
          </cell>
        </row>
        <row r="4570">
          <cell r="AC4570" t="str">
            <v>NUTELLA</v>
          </cell>
          <cell r="AD4570" t="str">
            <v>N139</v>
          </cell>
        </row>
        <row r="4571">
          <cell r="AC4571" t="str">
            <v>NUTKAO</v>
          </cell>
          <cell r="AD4571" t="str">
            <v>N140</v>
          </cell>
        </row>
        <row r="4572">
          <cell r="AC4572" t="str">
            <v>NUTRI CLEAN</v>
          </cell>
          <cell r="AD4572" t="str">
            <v>N141</v>
          </cell>
        </row>
        <row r="4573">
          <cell r="AC4573" t="str">
            <v>NUTRISNACKS</v>
          </cell>
          <cell r="AD4573" t="str">
            <v>N142</v>
          </cell>
        </row>
        <row r="4574">
          <cell r="AC4574" t="str">
            <v>NUTS N MORE</v>
          </cell>
          <cell r="AD4574" t="str">
            <v>N143</v>
          </cell>
        </row>
        <row r="4575">
          <cell r="AC4575" t="str">
            <v>NUCO</v>
          </cell>
          <cell r="AD4575" t="str">
            <v>N144</v>
          </cell>
        </row>
        <row r="4576">
          <cell r="AC4576" t="str">
            <v>NIS</v>
          </cell>
          <cell r="AD4576" t="str">
            <v>N145</v>
          </cell>
        </row>
        <row r="4577">
          <cell r="AC4577" t="str">
            <v>NATIONAL SPORT TEAM</v>
          </cell>
          <cell r="AD4577" t="str">
            <v>N146</v>
          </cell>
        </row>
        <row r="4578">
          <cell r="AC4578" t="str">
            <v>NATE NATURALS</v>
          </cell>
          <cell r="AD4578" t="str">
            <v>N147</v>
          </cell>
        </row>
        <row r="4579">
          <cell r="AC4579" t="str">
            <v>NATURAL FOOT</v>
          </cell>
          <cell r="AD4579" t="str">
            <v>N148</v>
          </cell>
        </row>
        <row r="4580">
          <cell r="AC4580" t="str">
            <v>NATURAL SPORT</v>
          </cell>
          <cell r="AD4580" t="str">
            <v>N149</v>
          </cell>
        </row>
        <row r="4581">
          <cell r="AC4581" t="str">
            <v>NCCA</v>
          </cell>
          <cell r="AD4581" t="str">
            <v>N150</v>
          </cell>
        </row>
        <row r="4582">
          <cell r="AC4582" t="str">
            <v>NORDICTRACK</v>
          </cell>
          <cell r="AD4582" t="str">
            <v>N151</v>
          </cell>
        </row>
        <row r="4583">
          <cell r="AC4583" t="str">
            <v>NATURES OWN</v>
          </cell>
          <cell r="AD4583" t="str">
            <v>N152</v>
          </cell>
        </row>
        <row r="4584">
          <cell r="AC4584" t="str">
            <v>NAYELHI</v>
          </cell>
          <cell r="AD4584" t="str">
            <v>N153</v>
          </cell>
        </row>
        <row r="4585">
          <cell r="AC4585" t="str">
            <v>NEW MAN</v>
          </cell>
          <cell r="AD4585" t="str">
            <v>N154</v>
          </cell>
        </row>
        <row r="4586">
          <cell r="AC4586" t="str">
            <v>NEVER LEGAL</v>
          </cell>
          <cell r="AD4586" t="str">
            <v>N155</v>
          </cell>
        </row>
        <row r="4587">
          <cell r="AC4587" t="str">
            <v>NISSIN</v>
          </cell>
          <cell r="AD4587" t="str">
            <v>N156</v>
          </cell>
        </row>
        <row r="4588">
          <cell r="AC4588" t="str">
            <v>NOUVELLE</v>
          </cell>
          <cell r="AD4588" t="str">
            <v>N157</v>
          </cell>
        </row>
        <row r="4589">
          <cell r="AC4589" t="str">
            <v>NUTRESABE</v>
          </cell>
          <cell r="AD4589" t="str">
            <v>N158</v>
          </cell>
        </row>
        <row r="4590">
          <cell r="AC4590" t="str">
            <v>NATURAL</v>
          </cell>
          <cell r="AD4590" t="str">
            <v>N159</v>
          </cell>
        </row>
        <row r="4591">
          <cell r="AC4591" t="str">
            <v>NEUTROGENA</v>
          </cell>
          <cell r="AD4591" t="str">
            <v>N160</v>
          </cell>
        </row>
        <row r="4592">
          <cell r="AC4592" t="str">
            <v>NORTHERN</v>
          </cell>
          <cell r="AD4592" t="str">
            <v>N161</v>
          </cell>
        </row>
        <row r="4593">
          <cell r="AC4593" t="str">
            <v>NARANJAL</v>
          </cell>
          <cell r="AD4593" t="str">
            <v>N162</v>
          </cell>
        </row>
        <row r="4594">
          <cell r="AC4594" t="str">
            <v>NEORETIN</v>
          </cell>
          <cell r="AD4594" t="str">
            <v>N163</v>
          </cell>
        </row>
        <row r="4595">
          <cell r="AC4595" t="str">
            <v>NEOSTRATA</v>
          </cell>
          <cell r="AD4595" t="str">
            <v>N164</v>
          </cell>
        </row>
        <row r="4596">
          <cell r="AC4596" t="str">
            <v>NIKZON</v>
          </cell>
          <cell r="AD4596" t="str">
            <v>N165</v>
          </cell>
        </row>
        <row r="4597">
          <cell r="AC4597" t="str">
            <v>NORDIC</v>
          </cell>
          <cell r="AD4597" t="str">
            <v>N166</v>
          </cell>
        </row>
        <row r="4598">
          <cell r="AC4598" t="str">
            <v>NATURES BOUNTY</v>
          </cell>
          <cell r="AD4598" t="str">
            <v>N167</v>
          </cell>
        </row>
        <row r="4599">
          <cell r="AC4599" t="str">
            <v>NAPOLI</v>
          </cell>
          <cell r="AD4599" t="str">
            <v>N168</v>
          </cell>
        </row>
        <row r="4600">
          <cell r="AC4600" t="str">
            <v>NAPPE</v>
          </cell>
          <cell r="AD4600" t="str">
            <v>N169</v>
          </cell>
        </row>
        <row r="4601">
          <cell r="AC4601" t="str">
            <v>NOBLESSE</v>
          </cell>
          <cell r="AD4601" t="str">
            <v>N170</v>
          </cell>
        </row>
        <row r="4602">
          <cell r="AC4602" t="str">
            <v>NURSE</v>
          </cell>
          <cell r="AD4602" t="str">
            <v>N171</v>
          </cell>
        </row>
        <row r="4603">
          <cell r="AC4603" t="str">
            <v>NUTRACORT</v>
          </cell>
          <cell r="AD4603" t="str">
            <v>N172</v>
          </cell>
        </row>
        <row r="4604">
          <cell r="AC4604" t="str">
            <v>NU-FIT</v>
          </cell>
          <cell r="AD4604" t="str">
            <v>N173</v>
          </cell>
        </row>
        <row r="4605">
          <cell r="AC4605" t="str">
            <v>NENUCO</v>
          </cell>
          <cell r="AD4605" t="str">
            <v>N174</v>
          </cell>
        </row>
        <row r="4606">
          <cell r="AC4606" t="str">
            <v>NERF</v>
          </cell>
          <cell r="AD4606" t="str">
            <v>N175</v>
          </cell>
        </row>
        <row r="4607">
          <cell r="AC4607" t="str">
            <v>NEW BRITE</v>
          </cell>
          <cell r="AD4607" t="str">
            <v>N176</v>
          </cell>
        </row>
        <row r="4608">
          <cell r="AC4608" t="str">
            <v>NUTTZO</v>
          </cell>
          <cell r="AD4608" t="str">
            <v>N177</v>
          </cell>
        </row>
        <row r="4609">
          <cell r="AC4609" t="str">
            <v>NAVIGATOR</v>
          </cell>
          <cell r="AD4609" t="str">
            <v>N178</v>
          </cell>
        </row>
        <row r="4610">
          <cell r="AC4610" t="str">
            <v>NIKE</v>
          </cell>
          <cell r="AD4610" t="str">
            <v>N179</v>
          </cell>
        </row>
        <row r="4611">
          <cell r="AC4611" t="str">
            <v>NANTONG</v>
          </cell>
          <cell r="AD4611" t="str">
            <v>N180</v>
          </cell>
        </row>
        <row r="4612">
          <cell r="AC4612" t="str">
            <v>NOAK</v>
          </cell>
          <cell r="AD4612" t="str">
            <v>N181</v>
          </cell>
        </row>
        <row r="4613">
          <cell r="AC4613" t="str">
            <v>NEXT STAR</v>
          </cell>
          <cell r="AD4613" t="str">
            <v>N182</v>
          </cell>
        </row>
        <row r="4614">
          <cell r="AC4614" t="str">
            <v>NANNY</v>
          </cell>
          <cell r="AD4614" t="str">
            <v>N183</v>
          </cell>
        </row>
        <row r="4615">
          <cell r="AC4615" t="str">
            <v>NASSA</v>
          </cell>
          <cell r="AD4615" t="str">
            <v>N184</v>
          </cell>
        </row>
        <row r="4616">
          <cell r="AC4616" t="str">
            <v>NOVITA</v>
          </cell>
          <cell r="AD4616" t="str">
            <v>N185</v>
          </cell>
        </row>
        <row r="4617">
          <cell r="AC4617" t="str">
            <v>N E U</v>
          </cell>
          <cell r="AD4617" t="str">
            <v>N186</v>
          </cell>
        </row>
        <row r="4618">
          <cell r="AC4618" t="str">
            <v>NATURELLE</v>
          </cell>
          <cell r="AD4618" t="str">
            <v>N187</v>
          </cell>
        </row>
        <row r="4619">
          <cell r="AC4619" t="str">
            <v>NENA</v>
          </cell>
          <cell r="AD4619" t="str">
            <v>N188</v>
          </cell>
        </row>
        <row r="4620">
          <cell r="AC4620" t="str">
            <v>NATURAL KITCHEN</v>
          </cell>
          <cell r="AD4620" t="str">
            <v>N189</v>
          </cell>
        </row>
        <row r="4621">
          <cell r="AC4621" t="str">
            <v>NEU MODE</v>
          </cell>
          <cell r="AD4621" t="str">
            <v>N190</v>
          </cell>
        </row>
        <row r="4622">
          <cell r="AC4622" t="str">
            <v>NEO CLEAN</v>
          </cell>
          <cell r="AD4622" t="str">
            <v>N191</v>
          </cell>
        </row>
        <row r="4623">
          <cell r="AC4623" t="str">
            <v>NUGO</v>
          </cell>
          <cell r="AD4623" t="str">
            <v>N192</v>
          </cell>
        </row>
        <row r="4624">
          <cell r="AC4624" t="str">
            <v>NOVECENTRO</v>
          </cell>
          <cell r="AD4624" t="str">
            <v>N193</v>
          </cell>
        </row>
        <row r="4625">
          <cell r="AC4625" t="str">
            <v>N SALADA</v>
          </cell>
          <cell r="AD4625" t="str">
            <v>N194</v>
          </cell>
        </row>
        <row r="4626">
          <cell r="AC4626" t="str">
            <v>NUTRICIOSA</v>
          </cell>
          <cell r="AD4626" t="str">
            <v>N195</v>
          </cell>
        </row>
        <row r="4627">
          <cell r="AC4627" t="str">
            <v>NORMA</v>
          </cell>
          <cell r="AD4627" t="str">
            <v>N196</v>
          </cell>
        </row>
        <row r="4628">
          <cell r="AC4628" t="str">
            <v>NADASHA</v>
          </cell>
          <cell r="AD4628" t="str">
            <v>N197</v>
          </cell>
        </row>
        <row r="4629">
          <cell r="AC4629" t="str">
            <v>NATZYON</v>
          </cell>
          <cell r="AD4629" t="str">
            <v>N198</v>
          </cell>
        </row>
        <row r="4630">
          <cell r="AC4630" t="str">
            <v>NONGSHIM</v>
          </cell>
          <cell r="AD4630" t="str">
            <v>N199</v>
          </cell>
        </row>
        <row r="4631">
          <cell r="AC4631" t="str">
            <v>NUVA</v>
          </cell>
          <cell r="AD4631" t="str">
            <v>N200</v>
          </cell>
        </row>
        <row r="4632">
          <cell r="AC4632" t="str">
            <v>OPAL</v>
          </cell>
          <cell r="AD4632" t="str">
            <v>O001</v>
          </cell>
        </row>
        <row r="4633">
          <cell r="AC4633" t="str">
            <v>ORGRAN</v>
          </cell>
          <cell r="AD4633" t="str">
            <v>O002</v>
          </cell>
        </row>
        <row r="4634">
          <cell r="AC4634" t="str">
            <v>OSEM</v>
          </cell>
          <cell r="AD4634" t="str">
            <v>O003</v>
          </cell>
        </row>
        <row r="4635">
          <cell r="AC4635" t="str">
            <v>OH MY JULIAN</v>
          </cell>
          <cell r="AD4635" t="str">
            <v>O004</v>
          </cell>
        </row>
        <row r="4636">
          <cell r="AC4636" t="str">
            <v>OH YES</v>
          </cell>
          <cell r="AD4636" t="str">
            <v>O005</v>
          </cell>
        </row>
        <row r="4637">
          <cell r="AC4637" t="str">
            <v>OLEG CASSINI</v>
          </cell>
          <cell r="AD4637" t="str">
            <v>O006</v>
          </cell>
        </row>
        <row r="4638">
          <cell r="AC4638" t="str">
            <v>ON TWELFTH</v>
          </cell>
          <cell r="AD4638" t="str">
            <v>O007</v>
          </cell>
        </row>
        <row r="4639">
          <cell r="AC4639" t="str">
            <v>ONE REPUBLIC</v>
          </cell>
          <cell r="AD4639" t="str">
            <v>O008</v>
          </cell>
        </row>
        <row r="4640">
          <cell r="AC4640" t="str">
            <v>ORANGE</v>
          </cell>
          <cell r="AD4640" t="str">
            <v>O010</v>
          </cell>
        </row>
        <row r="4641">
          <cell r="AC4641" t="str">
            <v>O-SHER</v>
          </cell>
          <cell r="AD4641" t="str">
            <v>O011</v>
          </cell>
        </row>
        <row r="4642">
          <cell r="AC4642" t="str">
            <v>OUT</v>
          </cell>
          <cell r="AD4642" t="str">
            <v>O012</v>
          </cell>
        </row>
        <row r="4643">
          <cell r="AC4643" t="str">
            <v>OUT FASHION</v>
          </cell>
          <cell r="AD4643" t="str">
            <v>O013</v>
          </cell>
        </row>
        <row r="4644">
          <cell r="AC4644" t="str">
            <v>OUT JEANS</v>
          </cell>
          <cell r="AD4644" t="str">
            <v>O014</v>
          </cell>
        </row>
        <row r="4645">
          <cell r="AC4645" t="str">
            <v>OUTRAGE</v>
          </cell>
          <cell r="AD4645" t="str">
            <v>O015</v>
          </cell>
        </row>
        <row r="4646">
          <cell r="AC4646" t="str">
            <v>O&amp;S</v>
          </cell>
          <cell r="AD4646" t="str">
            <v>O016</v>
          </cell>
        </row>
        <row r="4647">
          <cell r="AC4647" t="str">
            <v>OFF</v>
          </cell>
          <cell r="AD4647" t="str">
            <v>O017</v>
          </cell>
        </row>
        <row r="4648">
          <cell r="AC4648" t="str">
            <v>ORIENTAL</v>
          </cell>
          <cell r="AD4648" t="str">
            <v>O018</v>
          </cell>
        </row>
        <row r="4649">
          <cell r="AC4649" t="str">
            <v>ORION</v>
          </cell>
          <cell r="AD4649" t="str">
            <v>O019</v>
          </cell>
        </row>
        <row r="4650">
          <cell r="AC4650" t="str">
            <v>OSIREX</v>
          </cell>
          <cell r="AD4650" t="str">
            <v>O020</v>
          </cell>
        </row>
        <row r="4651">
          <cell r="AC4651" t="str">
            <v>OXI</v>
          </cell>
          <cell r="AD4651" t="str">
            <v>O021</v>
          </cell>
        </row>
        <row r="4652">
          <cell r="AC4652" t="str">
            <v>OATMEGA</v>
          </cell>
          <cell r="AD4652" t="str">
            <v>O022</v>
          </cell>
        </row>
        <row r="4653">
          <cell r="AC4653" t="str">
            <v>OMA</v>
          </cell>
          <cell r="AD4653" t="str">
            <v>O023</v>
          </cell>
        </row>
        <row r="4654">
          <cell r="AC4654" t="str">
            <v>OOLONG</v>
          </cell>
          <cell r="AD4654" t="str">
            <v>O024</v>
          </cell>
        </row>
        <row r="4655">
          <cell r="AC4655" t="str">
            <v>ORCHARD VALLEY</v>
          </cell>
          <cell r="AD4655" t="str">
            <v>O025</v>
          </cell>
        </row>
        <row r="4656">
          <cell r="AC4656" t="str">
            <v>ONEIDA</v>
          </cell>
          <cell r="AD4656" t="str">
            <v>O026</v>
          </cell>
        </row>
        <row r="4657">
          <cell r="AC4657" t="str">
            <v>OSTER</v>
          </cell>
          <cell r="AD4657" t="str">
            <v>O027</v>
          </cell>
        </row>
        <row r="4658">
          <cell r="AC4658" t="str">
            <v>OXFORD</v>
          </cell>
          <cell r="AD4658" t="str">
            <v>O028</v>
          </cell>
        </row>
        <row r="4659">
          <cell r="AC4659" t="str">
            <v>OLD PARR</v>
          </cell>
          <cell r="AD4659" t="str">
            <v>O029</v>
          </cell>
        </row>
        <row r="4660">
          <cell r="AC4660" t="str">
            <v>OPTHIMUS</v>
          </cell>
          <cell r="AD4660" t="str">
            <v>O030</v>
          </cell>
        </row>
        <row r="4661">
          <cell r="AC4661" t="str">
            <v>ORISTAN</v>
          </cell>
          <cell r="AD4661" t="str">
            <v>O031</v>
          </cell>
        </row>
        <row r="4662">
          <cell r="AC4662" t="str">
            <v>ORLOFF</v>
          </cell>
          <cell r="AD4662" t="str">
            <v>O032</v>
          </cell>
        </row>
        <row r="4663">
          <cell r="AC4663" t="str">
            <v>ORQUESTRA</v>
          </cell>
          <cell r="AD4663" t="str">
            <v>O033</v>
          </cell>
        </row>
        <row r="4664">
          <cell r="AC4664" t="str">
            <v>OTAOLA</v>
          </cell>
          <cell r="AD4664" t="str">
            <v>O034</v>
          </cell>
        </row>
        <row r="4665">
          <cell r="AC4665" t="str">
            <v>O CEDAR</v>
          </cell>
          <cell r="AD4665" t="str">
            <v>O035</v>
          </cell>
        </row>
        <row r="4666">
          <cell r="AC4666" t="str">
            <v>ODOR PATROL</v>
          </cell>
          <cell r="AD4666" t="str">
            <v>O036</v>
          </cell>
        </row>
        <row r="4667">
          <cell r="AC4667" t="str">
            <v>OINKIES</v>
          </cell>
          <cell r="AD4667" t="str">
            <v>O037</v>
          </cell>
        </row>
        <row r="4668">
          <cell r="AC4668" t="str">
            <v>OMO</v>
          </cell>
          <cell r="AD4668" t="str">
            <v>O038</v>
          </cell>
        </row>
        <row r="4669">
          <cell r="AC4669" t="str">
            <v>ONE DOG</v>
          </cell>
          <cell r="AD4669" t="str">
            <v>O039</v>
          </cell>
        </row>
        <row r="4670">
          <cell r="AC4670" t="str">
            <v>OXICLEAN</v>
          </cell>
          <cell r="AD4670" t="str">
            <v>O040</v>
          </cell>
        </row>
        <row r="4671">
          <cell r="AC4671" t="str">
            <v>OCEAN SPRAY</v>
          </cell>
          <cell r="AD4671" t="str">
            <v>O041</v>
          </cell>
        </row>
        <row r="4672">
          <cell r="AC4672" t="str">
            <v>OKF</v>
          </cell>
          <cell r="AD4672" t="str">
            <v>O042</v>
          </cell>
        </row>
        <row r="4673">
          <cell r="AC4673" t="str">
            <v>ORANGINA</v>
          </cell>
          <cell r="AD4673" t="str">
            <v>O043</v>
          </cell>
        </row>
        <row r="4674">
          <cell r="AC4674" t="str">
            <v>ORBIS</v>
          </cell>
          <cell r="AD4674" t="str">
            <v>O044</v>
          </cell>
        </row>
        <row r="4675">
          <cell r="AC4675" t="str">
            <v>OROTANA</v>
          </cell>
          <cell r="AD4675" t="str">
            <v>O045</v>
          </cell>
        </row>
        <row r="4676">
          <cell r="AC4676" t="str">
            <v>OTANGE CRUSH</v>
          </cell>
          <cell r="AD4676" t="str">
            <v>O046</v>
          </cell>
        </row>
        <row r="4677">
          <cell r="AC4677" t="str">
            <v>OLD ENGLISH</v>
          </cell>
          <cell r="AD4677" t="str">
            <v>O047</v>
          </cell>
        </row>
        <row r="4678">
          <cell r="AC4678" t="str">
            <v>OCEAN TASTE</v>
          </cell>
          <cell r="AD4678" t="str">
            <v>O048</v>
          </cell>
        </row>
        <row r="4679">
          <cell r="AC4679" t="str">
            <v>OLD EL PASO</v>
          </cell>
          <cell r="AD4679" t="str">
            <v>O049</v>
          </cell>
        </row>
        <row r="4680">
          <cell r="AC4680" t="str">
            <v>ORTEGA</v>
          </cell>
          <cell r="AD4680" t="str">
            <v>O050</v>
          </cell>
        </row>
        <row r="4681">
          <cell r="AC4681" t="str">
            <v>ORTIZ</v>
          </cell>
          <cell r="AD4681" t="str">
            <v>O051</v>
          </cell>
        </row>
        <row r="4682">
          <cell r="AC4682" t="str">
            <v>OTHELO</v>
          </cell>
          <cell r="AD4682" t="str">
            <v>O052</v>
          </cell>
        </row>
        <row r="4683">
          <cell r="AC4683" t="str">
            <v>OLI</v>
          </cell>
          <cell r="AD4683" t="str">
            <v>O053</v>
          </cell>
        </row>
        <row r="4684">
          <cell r="AC4684" t="str">
            <v>OMEGA</v>
          </cell>
          <cell r="AD4684" t="str">
            <v>O054</v>
          </cell>
        </row>
        <row r="4685">
          <cell r="AC4685" t="str">
            <v>ODELLE</v>
          </cell>
          <cell r="AD4685" t="str">
            <v>O055</v>
          </cell>
        </row>
        <row r="4686">
          <cell r="AC4686" t="str">
            <v>OECHSLE</v>
          </cell>
          <cell r="AD4686" t="str">
            <v>O056</v>
          </cell>
        </row>
        <row r="4687">
          <cell r="AC4687" t="str">
            <v>OFF SHORE</v>
          </cell>
          <cell r="AD4687" t="str">
            <v>O057</v>
          </cell>
        </row>
        <row r="4688">
          <cell r="AC4688" t="str">
            <v>ONEL</v>
          </cell>
          <cell r="AD4688" t="str">
            <v>O058</v>
          </cell>
        </row>
        <row r="4689">
          <cell r="AC4689" t="str">
            <v>ORIETTA</v>
          </cell>
          <cell r="AD4689" t="str">
            <v>O059</v>
          </cell>
        </row>
        <row r="4690">
          <cell r="AC4690" t="str">
            <v>OK BABY</v>
          </cell>
          <cell r="AD4690" t="str">
            <v>O060</v>
          </cell>
        </row>
        <row r="4691">
          <cell r="AC4691" t="str">
            <v>OATEY</v>
          </cell>
          <cell r="AD4691" t="str">
            <v>O061</v>
          </cell>
        </row>
        <row r="4692">
          <cell r="AC4692" t="str">
            <v>OLYMPIA</v>
          </cell>
          <cell r="AD4692" t="str">
            <v>O062</v>
          </cell>
        </row>
        <row r="4693">
          <cell r="AC4693" t="str">
            <v>OMNIA</v>
          </cell>
          <cell r="AD4693" t="str">
            <v>O063</v>
          </cell>
        </row>
        <row r="4694">
          <cell r="AC4694" t="str">
            <v>OMNIUM</v>
          </cell>
          <cell r="AD4694" t="str">
            <v>O064</v>
          </cell>
        </row>
        <row r="4695">
          <cell r="AC4695" t="str">
            <v>OPUS</v>
          </cell>
          <cell r="AD4695" t="str">
            <v>O065</v>
          </cell>
        </row>
        <row r="4696">
          <cell r="AC4696" t="str">
            <v>ORGAFIX</v>
          </cell>
          <cell r="AD4696" t="str">
            <v>O066</v>
          </cell>
        </row>
        <row r="4697">
          <cell r="AC4697" t="str">
            <v>OSAKA</v>
          </cell>
          <cell r="AD4697" t="str">
            <v>O067</v>
          </cell>
        </row>
        <row r="4698">
          <cell r="AC4698" t="str">
            <v>ORAL B</v>
          </cell>
          <cell r="AD4698" t="str">
            <v>O068</v>
          </cell>
        </row>
        <row r="4699">
          <cell r="AC4699" t="str">
            <v>OPTIMUS</v>
          </cell>
          <cell r="AD4699" t="str">
            <v>O069</v>
          </cell>
        </row>
        <row r="4700">
          <cell r="AC4700" t="str">
            <v>OVER ALL</v>
          </cell>
          <cell r="AD4700" t="str">
            <v>O070</v>
          </cell>
        </row>
        <row r="4701">
          <cell r="AC4701" t="str">
            <v>OLD SPICE</v>
          </cell>
          <cell r="AD4701" t="str">
            <v>O071</v>
          </cell>
        </row>
        <row r="4702">
          <cell r="AC4702" t="str">
            <v>OPERA</v>
          </cell>
          <cell r="AD4702" t="str">
            <v>O072</v>
          </cell>
        </row>
        <row r="4703">
          <cell r="AC4703" t="str">
            <v>OUTDOOR</v>
          </cell>
          <cell r="AD4703" t="str">
            <v>O073</v>
          </cell>
        </row>
        <row r="4704">
          <cell r="AC4704" t="str">
            <v>ORGANIX</v>
          </cell>
          <cell r="AD4704" t="str">
            <v>O074</v>
          </cell>
        </row>
        <row r="4705">
          <cell r="AC4705" t="str">
            <v>OROLIQUIDO</v>
          </cell>
          <cell r="AD4705" t="str">
            <v>O075</v>
          </cell>
        </row>
        <row r="4706">
          <cell r="AC4706" t="str">
            <v>ORGANEX</v>
          </cell>
          <cell r="AD4706" t="str">
            <v>O076</v>
          </cell>
        </row>
        <row r="4707">
          <cell r="AC4707" t="str">
            <v>OLAY</v>
          </cell>
          <cell r="AD4707" t="str">
            <v>O077</v>
          </cell>
        </row>
        <row r="4708">
          <cell r="AC4708" t="str">
            <v>OPHICUS</v>
          </cell>
          <cell r="AD4708" t="str">
            <v>O078</v>
          </cell>
        </row>
        <row r="4709">
          <cell r="AC4709" t="str">
            <v>ONE BAND</v>
          </cell>
          <cell r="AD4709" t="str">
            <v>O079</v>
          </cell>
        </row>
        <row r="4710">
          <cell r="AC4710" t="str">
            <v>ONE</v>
          </cell>
          <cell r="AD4710" t="str">
            <v>O080</v>
          </cell>
        </row>
        <row r="4711">
          <cell r="AC4711" t="str">
            <v>OIKOS</v>
          </cell>
          <cell r="AD4711" t="str">
            <v>O081</v>
          </cell>
        </row>
        <row r="4712">
          <cell r="AC4712" t="str">
            <v>ORE IDA</v>
          </cell>
          <cell r="AD4712" t="str">
            <v>O082</v>
          </cell>
        </row>
        <row r="4713">
          <cell r="AC4713" t="str">
            <v>OLYMPUS</v>
          </cell>
          <cell r="AD4713" t="str">
            <v>O083</v>
          </cell>
        </row>
        <row r="4714">
          <cell r="AC4714" t="str">
            <v>OSCAR MAYER</v>
          </cell>
          <cell r="AD4714" t="str">
            <v>O084</v>
          </cell>
        </row>
        <row r="4715">
          <cell r="AC4715" t="str">
            <v>OZKARRI</v>
          </cell>
          <cell r="AD4715" t="str">
            <v>O085</v>
          </cell>
        </row>
        <row r="4716">
          <cell r="AC4716" t="str">
            <v>OLA</v>
          </cell>
          <cell r="AD4716" t="str">
            <v>O086</v>
          </cell>
        </row>
        <row r="4717">
          <cell r="AC4717" t="str">
            <v>ONCE AGAIN</v>
          </cell>
          <cell r="AD4717" t="str">
            <v>O087</v>
          </cell>
        </row>
        <row r="4718">
          <cell r="AC4718" t="str">
            <v>ORBIT</v>
          </cell>
          <cell r="AD4718" t="str">
            <v>O088</v>
          </cell>
        </row>
        <row r="4719">
          <cell r="AC4719" t="str">
            <v>ORIENTE</v>
          </cell>
          <cell r="AD4719" t="str">
            <v>O089</v>
          </cell>
        </row>
        <row r="4720">
          <cell r="AC4720" t="str">
            <v>OLAVE</v>
          </cell>
          <cell r="AD4720" t="str">
            <v>O090</v>
          </cell>
        </row>
        <row r="4721">
          <cell r="AC4721" t="str">
            <v>OLD NAVY</v>
          </cell>
          <cell r="AD4721" t="str">
            <v>O091</v>
          </cell>
        </row>
        <row r="4722">
          <cell r="AC4722" t="str">
            <v>ONE SPORT</v>
          </cell>
          <cell r="AD4722" t="str">
            <v>O092</v>
          </cell>
        </row>
        <row r="4723">
          <cell r="AC4723" t="str">
            <v>OXYGENE</v>
          </cell>
          <cell r="AD4723" t="str">
            <v>O093</v>
          </cell>
        </row>
        <row r="4724">
          <cell r="AC4724" t="str">
            <v>OLD BAY</v>
          </cell>
          <cell r="AD4724" t="str">
            <v>O094</v>
          </cell>
        </row>
        <row r="4725">
          <cell r="AC4725" t="str">
            <v>ONE&amp;ONE</v>
          </cell>
          <cell r="AD4725" t="str">
            <v>O095</v>
          </cell>
        </row>
        <row r="4726">
          <cell r="AC4726" t="str">
            <v>OPI</v>
          </cell>
          <cell r="AD4726" t="str">
            <v>O096</v>
          </cell>
        </row>
        <row r="4727">
          <cell r="AC4727" t="str">
            <v>OTIS</v>
          </cell>
          <cell r="AD4727" t="str">
            <v>O097</v>
          </cell>
        </row>
        <row r="4728">
          <cell r="AC4728" t="str">
            <v>OCEAN PACIFIC</v>
          </cell>
          <cell r="AD4728" t="str">
            <v>O098</v>
          </cell>
        </row>
        <row r="4729">
          <cell r="AC4729" t="str">
            <v>ORGANICS</v>
          </cell>
          <cell r="AD4729" t="str">
            <v>O099</v>
          </cell>
        </row>
        <row r="4730">
          <cell r="AC4730" t="str">
            <v>ORLANDO</v>
          </cell>
          <cell r="AD4730" t="str">
            <v>O100</v>
          </cell>
        </row>
        <row r="4731">
          <cell r="AC4731" t="str">
            <v>OUTDOOR REVOLUTION</v>
          </cell>
          <cell r="AD4731" t="str">
            <v>O101</v>
          </cell>
        </row>
        <row r="4732">
          <cell r="AC4732" t="str">
            <v>ONCOR</v>
          </cell>
          <cell r="AD4732" t="str">
            <v>O102</v>
          </cell>
        </row>
        <row r="4733">
          <cell r="AC4733" t="str">
            <v>OASIS</v>
          </cell>
          <cell r="AD4733" t="str">
            <v>O103</v>
          </cell>
        </row>
        <row r="4734">
          <cell r="AC4734" t="str">
            <v>OMEGA 3</v>
          </cell>
          <cell r="AD4734" t="str">
            <v>O104</v>
          </cell>
        </row>
        <row r="4735">
          <cell r="AC4735" t="str">
            <v>ONTOL</v>
          </cell>
          <cell r="AD4735" t="str">
            <v>O105</v>
          </cell>
        </row>
        <row r="4736">
          <cell r="AC4736" t="str">
            <v>OUT OF AFRICA</v>
          </cell>
          <cell r="AD4736" t="str">
            <v>O106</v>
          </cell>
        </row>
        <row r="4737">
          <cell r="AC4737" t="str">
            <v>ONO</v>
          </cell>
          <cell r="AD4737" t="str">
            <v>O107</v>
          </cell>
        </row>
        <row r="4738">
          <cell r="AC4738" t="str">
            <v>OSIRIS</v>
          </cell>
          <cell r="AD4738" t="str">
            <v>O108</v>
          </cell>
        </row>
        <row r="4739">
          <cell r="AC4739" t="str">
            <v>O.P</v>
          </cell>
          <cell r="AD4739" t="str">
            <v>O109</v>
          </cell>
        </row>
        <row r="4740">
          <cell r="AC4740" t="str">
            <v>OCCASION</v>
          </cell>
          <cell r="AD4740" t="str">
            <v>O110</v>
          </cell>
        </row>
        <row r="4741">
          <cell r="AC4741" t="str">
            <v>OFFICE</v>
          </cell>
          <cell r="AD4741" t="str">
            <v>O111</v>
          </cell>
        </row>
        <row r="4742">
          <cell r="AC4742" t="str">
            <v>OFI-NOTA</v>
          </cell>
          <cell r="AD4742" t="str">
            <v>O112</v>
          </cell>
        </row>
        <row r="4743">
          <cell r="AC4743" t="str">
            <v>OUTBACK</v>
          </cell>
          <cell r="AD4743" t="str">
            <v>O113</v>
          </cell>
        </row>
        <row r="4744">
          <cell r="AC4744" t="str">
            <v>ODYSSEY</v>
          </cell>
          <cell r="AD4744" t="str">
            <v>O114</v>
          </cell>
        </row>
        <row r="4745">
          <cell r="AC4745" t="str">
            <v>OP-KIDS</v>
          </cell>
          <cell r="AD4745" t="str">
            <v>O115</v>
          </cell>
        </row>
        <row r="4746">
          <cell r="AC4746" t="str">
            <v>OSCAR DE LA RENTA</v>
          </cell>
          <cell r="AD4746" t="str">
            <v>O116</v>
          </cell>
        </row>
        <row r="4747">
          <cell r="AC4747" t="str">
            <v>ONCE-ONCE</v>
          </cell>
          <cell r="AD4747" t="str">
            <v>O117</v>
          </cell>
        </row>
        <row r="4748">
          <cell r="AC4748" t="str">
            <v>OAKHEART</v>
          </cell>
          <cell r="AD4748" t="str">
            <v>O118</v>
          </cell>
        </row>
        <row r="4749">
          <cell r="AC4749" t="str">
            <v>ORTALLI</v>
          </cell>
          <cell r="AD4749" t="str">
            <v>O119</v>
          </cell>
        </row>
        <row r="4750">
          <cell r="AC4750" t="str">
            <v>OONIES</v>
          </cell>
          <cell r="AD4750" t="str">
            <v>O120</v>
          </cell>
        </row>
        <row r="4751">
          <cell r="AC4751" t="str">
            <v>OOH LALA</v>
          </cell>
          <cell r="AD4751" t="str">
            <v>O121</v>
          </cell>
        </row>
        <row r="4752">
          <cell r="AC4752" t="str">
            <v>OLDENBURGER</v>
          </cell>
          <cell r="AD4752" t="str">
            <v>O122</v>
          </cell>
        </row>
        <row r="4753">
          <cell r="AC4753" t="str">
            <v>ORO DE ESPANA</v>
          </cell>
          <cell r="AD4753" t="str">
            <v>O123</v>
          </cell>
        </row>
        <row r="4754">
          <cell r="AC4754" t="str">
            <v>OCO</v>
          </cell>
          <cell r="AD4754" t="str">
            <v>O124</v>
          </cell>
        </row>
        <row r="4755">
          <cell r="AC4755" t="str">
            <v>OKAPLEX</v>
          </cell>
          <cell r="AD4755" t="str">
            <v>O125</v>
          </cell>
        </row>
        <row r="4756">
          <cell r="AC4756" t="str">
            <v>ORGAIN</v>
          </cell>
          <cell r="AD4756" t="str">
            <v>O126</v>
          </cell>
        </row>
        <row r="4757">
          <cell r="AC4757" t="str">
            <v>ORCA BAY</v>
          </cell>
          <cell r="AD4757" t="str">
            <v>O127</v>
          </cell>
        </row>
        <row r="4758">
          <cell r="AC4758" t="str">
            <v>OH YEAH</v>
          </cell>
          <cell r="AD4758" t="str">
            <v>O128</v>
          </cell>
        </row>
        <row r="4759">
          <cell r="AC4759" t="str">
            <v>OBALL</v>
          </cell>
          <cell r="AD4759" t="str">
            <v>O129</v>
          </cell>
        </row>
        <row r="4760">
          <cell r="AC4760" t="str">
            <v>OPEN ROAD</v>
          </cell>
          <cell r="AD4760" t="str">
            <v>O130</v>
          </cell>
        </row>
        <row r="4761">
          <cell r="AC4761" t="str">
            <v>PAN</v>
          </cell>
          <cell r="AD4761" t="str">
            <v>P001</v>
          </cell>
        </row>
        <row r="4762">
          <cell r="AC4762" t="str">
            <v>PARENTHESIS</v>
          </cell>
          <cell r="AD4762" t="str">
            <v>P002</v>
          </cell>
        </row>
        <row r="4763">
          <cell r="AC4763" t="str">
            <v>PATERNINA</v>
          </cell>
          <cell r="AD4763" t="str">
            <v>P003</v>
          </cell>
        </row>
        <row r="4764">
          <cell r="AC4764" t="str">
            <v>POLGRI</v>
          </cell>
          <cell r="AD4764" t="str">
            <v>P004</v>
          </cell>
        </row>
        <row r="4765">
          <cell r="AC4765" t="str">
            <v>PRIMITIVO PICO</v>
          </cell>
          <cell r="AD4765" t="str">
            <v>P005</v>
          </cell>
        </row>
        <row r="4766">
          <cell r="AC4766" t="str">
            <v>PRINCESA</v>
          </cell>
          <cell r="AD4766" t="str">
            <v>P006</v>
          </cell>
        </row>
        <row r="4767">
          <cell r="AC4767" t="str">
            <v>PANNI</v>
          </cell>
          <cell r="AD4767" t="str">
            <v>P007</v>
          </cell>
        </row>
        <row r="4768">
          <cell r="AC4768" t="str">
            <v>PADOVA</v>
          </cell>
          <cell r="AD4768" t="str">
            <v>P008</v>
          </cell>
        </row>
        <row r="4769">
          <cell r="AC4769" t="str">
            <v>PIMCO</v>
          </cell>
          <cell r="AD4769" t="str">
            <v>P009</v>
          </cell>
        </row>
        <row r="4770">
          <cell r="AC4770" t="str">
            <v>PUNTA RUCIA</v>
          </cell>
          <cell r="AD4770" t="str">
            <v>P010</v>
          </cell>
        </row>
        <row r="4771">
          <cell r="AC4771" t="str">
            <v>PURA</v>
          </cell>
          <cell r="AD4771" t="str">
            <v>P011</v>
          </cell>
        </row>
        <row r="4772">
          <cell r="AC4772" t="str">
            <v>PURE</v>
          </cell>
          <cell r="AD4772" t="str">
            <v>P012</v>
          </cell>
        </row>
        <row r="4773">
          <cell r="AC4773" t="str">
            <v>PEDON</v>
          </cell>
          <cell r="AD4773" t="str">
            <v>P013</v>
          </cell>
        </row>
        <row r="4774">
          <cell r="AC4774" t="str">
            <v>P&amp;P</v>
          </cell>
          <cell r="AD4774" t="str">
            <v>P014</v>
          </cell>
        </row>
        <row r="4775">
          <cell r="AC4775" t="str">
            <v>PANIZ</v>
          </cell>
          <cell r="AD4775" t="str">
            <v>P015</v>
          </cell>
        </row>
        <row r="4776">
          <cell r="AC4776" t="str">
            <v>PAPER TEE</v>
          </cell>
          <cell r="AD4776" t="str">
            <v>P016</v>
          </cell>
        </row>
        <row r="4777">
          <cell r="AC4777" t="str">
            <v>PARANOIA</v>
          </cell>
          <cell r="AD4777" t="str">
            <v>P017</v>
          </cell>
        </row>
        <row r="4778">
          <cell r="AC4778" t="str">
            <v>PARASUKU</v>
          </cell>
          <cell r="AD4778" t="str">
            <v>P018</v>
          </cell>
        </row>
        <row r="4779">
          <cell r="AC4779" t="str">
            <v>PARELL</v>
          </cell>
          <cell r="AD4779" t="str">
            <v>P019</v>
          </cell>
        </row>
        <row r="4780">
          <cell r="AC4780" t="str">
            <v>PALC</v>
          </cell>
          <cell r="AD4780" t="str">
            <v>P020</v>
          </cell>
        </row>
        <row r="4781">
          <cell r="AC4781" t="str">
            <v>PAULINO</v>
          </cell>
          <cell r="AD4781" t="str">
            <v>P021</v>
          </cell>
        </row>
        <row r="4782">
          <cell r="AC4782" t="str">
            <v>PECAS</v>
          </cell>
          <cell r="AD4782" t="str">
            <v>P022</v>
          </cell>
        </row>
        <row r="4783">
          <cell r="AC4783" t="str">
            <v>PERSPECTIVE</v>
          </cell>
          <cell r="AD4783" t="str">
            <v>P023</v>
          </cell>
        </row>
        <row r="4784">
          <cell r="AC4784" t="str">
            <v>PIACERE</v>
          </cell>
          <cell r="AD4784" t="str">
            <v>P024</v>
          </cell>
        </row>
        <row r="4785">
          <cell r="AC4785" t="str">
            <v>PIERRE</v>
          </cell>
          <cell r="AD4785" t="str">
            <v>P025</v>
          </cell>
        </row>
        <row r="4786">
          <cell r="AC4786" t="str">
            <v>PIERRI</v>
          </cell>
          <cell r="AD4786" t="str">
            <v>P026</v>
          </cell>
        </row>
        <row r="4787">
          <cell r="AC4787" t="str">
            <v>PINK GENERATION</v>
          </cell>
          <cell r="AD4787" t="str">
            <v>P027</v>
          </cell>
        </row>
        <row r="4788">
          <cell r="AC4788" t="str">
            <v>PISTAZHO</v>
          </cell>
          <cell r="AD4788" t="str">
            <v>P028</v>
          </cell>
        </row>
        <row r="4789">
          <cell r="AC4789" t="str">
            <v>PJ PARTY</v>
          </cell>
          <cell r="AD4789" t="str">
            <v>P029</v>
          </cell>
        </row>
        <row r="4790">
          <cell r="AC4790" t="str">
            <v>PLASTIC</v>
          </cell>
          <cell r="AD4790" t="str">
            <v>P030</v>
          </cell>
        </row>
        <row r="4791">
          <cell r="AC4791" t="str">
            <v>PLASTIC BY JEAN</v>
          </cell>
          <cell r="AD4791" t="str">
            <v>P031</v>
          </cell>
        </row>
        <row r="4792">
          <cell r="AC4792" t="str">
            <v>PLAY F</v>
          </cell>
          <cell r="AD4792" t="str">
            <v>P032</v>
          </cell>
        </row>
        <row r="4793">
          <cell r="AC4793" t="str">
            <v>PLAYBOY</v>
          </cell>
          <cell r="AD4793" t="str">
            <v>P033</v>
          </cell>
        </row>
        <row r="4794">
          <cell r="AC4794" t="str">
            <v>POINT</v>
          </cell>
          <cell r="AD4794" t="str">
            <v>P034</v>
          </cell>
        </row>
        <row r="4795">
          <cell r="AC4795" t="str">
            <v>PONTA DO</v>
          </cell>
          <cell r="AD4795" t="str">
            <v>P035</v>
          </cell>
        </row>
        <row r="4796">
          <cell r="AC4796" t="str">
            <v>POP</v>
          </cell>
          <cell r="AD4796" t="str">
            <v>P036</v>
          </cell>
        </row>
        <row r="4797">
          <cell r="AC4797" t="str">
            <v>POP CAFE</v>
          </cell>
          <cell r="AD4797" t="str">
            <v>P037</v>
          </cell>
        </row>
        <row r="4798">
          <cell r="AC4798" t="str">
            <v>POP STAR</v>
          </cell>
          <cell r="AD4798" t="str">
            <v>P038</v>
          </cell>
        </row>
        <row r="4799">
          <cell r="AC4799" t="str">
            <v>POPLIN</v>
          </cell>
          <cell r="AD4799" t="str">
            <v>P039</v>
          </cell>
        </row>
        <row r="4800">
          <cell r="AC4800" t="str">
            <v>POW</v>
          </cell>
          <cell r="AD4800" t="str">
            <v>P040</v>
          </cell>
        </row>
        <row r="4801">
          <cell r="AC4801" t="str">
            <v>PROFILE</v>
          </cell>
          <cell r="AD4801" t="str">
            <v>P041</v>
          </cell>
        </row>
        <row r="4802">
          <cell r="AC4802" t="str">
            <v>PROMESA</v>
          </cell>
          <cell r="AD4802" t="str">
            <v>P042</v>
          </cell>
        </row>
        <row r="4803">
          <cell r="AC4803" t="str">
            <v>PROSPIRIT</v>
          </cell>
          <cell r="AD4803" t="str">
            <v>P043</v>
          </cell>
        </row>
        <row r="4804">
          <cell r="AC4804" t="str">
            <v>PUNTOCOM</v>
          </cell>
          <cell r="AD4804" t="str">
            <v>P044</v>
          </cell>
        </row>
        <row r="4805">
          <cell r="AC4805" t="str">
            <v>PUZZLE</v>
          </cell>
          <cell r="AD4805" t="str">
            <v>P045</v>
          </cell>
        </row>
        <row r="4806">
          <cell r="AC4806" t="str">
            <v>PY</v>
          </cell>
          <cell r="AD4806" t="str">
            <v>P046</v>
          </cell>
        </row>
        <row r="4807">
          <cell r="AC4807" t="str">
            <v>PY CASUAL</v>
          </cell>
          <cell r="AD4807" t="str">
            <v>P047</v>
          </cell>
        </row>
        <row r="4808">
          <cell r="AC4808" t="str">
            <v>PY JEANS</v>
          </cell>
          <cell r="AD4808" t="str">
            <v>P048</v>
          </cell>
        </row>
        <row r="4809">
          <cell r="AC4809" t="str">
            <v>PY NIGTH</v>
          </cell>
          <cell r="AD4809" t="str">
            <v>P049</v>
          </cell>
        </row>
        <row r="4810">
          <cell r="AC4810" t="str">
            <v>PY PASCUAL</v>
          </cell>
          <cell r="AD4810" t="str">
            <v>P050</v>
          </cell>
        </row>
        <row r="4811">
          <cell r="AC4811" t="str">
            <v>PYRAMIDE</v>
          </cell>
          <cell r="AD4811" t="str">
            <v>P051</v>
          </cell>
        </row>
        <row r="4812">
          <cell r="AC4812" t="str">
            <v>PALILLO</v>
          </cell>
          <cell r="AD4812" t="str">
            <v>P052</v>
          </cell>
        </row>
        <row r="4813">
          <cell r="AC4813" t="str">
            <v>PALMOLIVE</v>
          </cell>
          <cell r="AD4813" t="str">
            <v>P053</v>
          </cell>
        </row>
        <row r="4814">
          <cell r="AC4814" t="str">
            <v>PARSONS</v>
          </cell>
          <cell r="AD4814" t="str">
            <v>P054</v>
          </cell>
        </row>
        <row r="4815">
          <cell r="AC4815" t="str">
            <v>PATO</v>
          </cell>
          <cell r="AD4815" t="str">
            <v>P055</v>
          </cell>
        </row>
        <row r="4816">
          <cell r="AC4816" t="str">
            <v>PENLY</v>
          </cell>
          <cell r="AD4816" t="str">
            <v>P056</v>
          </cell>
        </row>
        <row r="4817">
          <cell r="AC4817" t="str">
            <v>PIC</v>
          </cell>
          <cell r="AD4817" t="str">
            <v>P057</v>
          </cell>
        </row>
        <row r="4818">
          <cell r="AC4818" t="str">
            <v>PINCHO</v>
          </cell>
          <cell r="AD4818" t="str">
            <v>P058</v>
          </cell>
        </row>
        <row r="4819">
          <cell r="AC4819" t="str">
            <v>PINEOIL</v>
          </cell>
          <cell r="AD4819" t="str">
            <v>P059</v>
          </cell>
        </row>
        <row r="4820">
          <cell r="AC4820" t="str">
            <v>PIREY</v>
          </cell>
          <cell r="AD4820" t="str">
            <v>P060</v>
          </cell>
        </row>
        <row r="4821">
          <cell r="AC4821" t="str">
            <v>PLAGATOX</v>
          </cell>
          <cell r="AD4821" t="str">
            <v>P061</v>
          </cell>
        </row>
        <row r="4822">
          <cell r="AC4822" t="str">
            <v>PLAGOX</v>
          </cell>
          <cell r="AD4822" t="str">
            <v>P062</v>
          </cell>
        </row>
        <row r="4823">
          <cell r="AC4823" t="str">
            <v>PLASTIFAR</v>
          </cell>
          <cell r="AD4823" t="str">
            <v>P063</v>
          </cell>
        </row>
        <row r="4824">
          <cell r="AC4824" t="str">
            <v>PLATO</v>
          </cell>
          <cell r="AD4824" t="str">
            <v>P064</v>
          </cell>
        </row>
        <row r="4825">
          <cell r="AC4825" t="str">
            <v>PLEDGE</v>
          </cell>
          <cell r="AD4825" t="str">
            <v>P065</v>
          </cell>
        </row>
        <row r="4826">
          <cell r="AC4826" t="str">
            <v>PRESTIGE</v>
          </cell>
          <cell r="AD4826" t="str">
            <v>P066</v>
          </cell>
        </row>
        <row r="4827">
          <cell r="AC4827" t="str">
            <v>PROFACIL</v>
          </cell>
          <cell r="AD4827" t="str">
            <v>P067</v>
          </cell>
        </row>
        <row r="4828">
          <cell r="AC4828" t="str">
            <v>PROMIND</v>
          </cell>
          <cell r="AD4828" t="str">
            <v>P068</v>
          </cell>
        </row>
        <row r="4829">
          <cell r="AC4829" t="str">
            <v>PRONTO</v>
          </cell>
          <cell r="AD4829" t="str">
            <v>P069</v>
          </cell>
        </row>
        <row r="4830">
          <cell r="AC4830" t="str">
            <v>PUFFS</v>
          </cell>
          <cell r="AD4830" t="str">
            <v>P070</v>
          </cell>
        </row>
        <row r="4831">
          <cell r="AC4831" t="str">
            <v>PURISIMA</v>
          </cell>
          <cell r="AD4831" t="str">
            <v>P071</v>
          </cell>
        </row>
        <row r="4832">
          <cell r="AC4832" t="str">
            <v>PACIFIC</v>
          </cell>
          <cell r="AD4832" t="str">
            <v>P072</v>
          </cell>
        </row>
        <row r="4833">
          <cell r="AC4833" t="str">
            <v>PALADIN</v>
          </cell>
          <cell r="AD4833" t="str">
            <v>P073</v>
          </cell>
        </row>
        <row r="4834">
          <cell r="AC4834" t="str">
            <v>PARMALAT</v>
          </cell>
          <cell r="AD4834" t="str">
            <v>P074</v>
          </cell>
        </row>
        <row r="4835">
          <cell r="AC4835" t="str">
            <v>PASCUAL</v>
          </cell>
          <cell r="AD4835" t="str">
            <v>P075</v>
          </cell>
        </row>
        <row r="4836">
          <cell r="AC4836" t="str">
            <v>PEDIASURE</v>
          </cell>
          <cell r="AD4836" t="str">
            <v>P076</v>
          </cell>
        </row>
        <row r="4837">
          <cell r="AC4837" t="str">
            <v>PERLA NEGRA</v>
          </cell>
          <cell r="AD4837" t="str">
            <v>P077</v>
          </cell>
        </row>
        <row r="4838">
          <cell r="AC4838" t="str">
            <v>PILON</v>
          </cell>
          <cell r="AD4838" t="str">
            <v>P078</v>
          </cell>
        </row>
        <row r="4839">
          <cell r="AC4839" t="str">
            <v>POMPADOUR</v>
          </cell>
          <cell r="AD4839" t="str">
            <v>P079</v>
          </cell>
        </row>
        <row r="4840">
          <cell r="AC4840" t="str">
            <v>POST</v>
          </cell>
          <cell r="AD4840" t="str">
            <v>P080</v>
          </cell>
        </row>
        <row r="4841">
          <cell r="AC4841" t="str">
            <v>PROTEINOL</v>
          </cell>
          <cell r="AD4841" t="str">
            <v>P081</v>
          </cell>
        </row>
        <row r="4842">
          <cell r="AC4842" t="str">
            <v>PROTEMIN</v>
          </cell>
          <cell r="AD4842" t="str">
            <v>P082</v>
          </cell>
        </row>
        <row r="4843">
          <cell r="AC4843" t="str">
            <v>PROTIGEN</v>
          </cell>
          <cell r="AD4843" t="str">
            <v>P083</v>
          </cell>
        </row>
        <row r="4844">
          <cell r="AC4844" t="str">
            <v>PURELY ELIZABETH</v>
          </cell>
          <cell r="AD4844" t="str">
            <v>P084</v>
          </cell>
        </row>
        <row r="4845">
          <cell r="AC4845" t="str">
            <v>PURO</v>
          </cell>
          <cell r="AD4845" t="str">
            <v>P085</v>
          </cell>
        </row>
        <row r="4846">
          <cell r="AC4846" t="str">
            <v>PRESTAGE</v>
          </cell>
          <cell r="AD4846" t="str">
            <v>P086</v>
          </cell>
        </row>
        <row r="4847">
          <cell r="AC4847" t="str">
            <v>PALMA REAL</v>
          </cell>
          <cell r="AD4847" t="str">
            <v>P087</v>
          </cell>
        </row>
        <row r="4848">
          <cell r="AC4848" t="str">
            <v>PASABAHCE</v>
          </cell>
          <cell r="AD4848" t="str">
            <v>P088</v>
          </cell>
        </row>
        <row r="4849">
          <cell r="AC4849" t="str">
            <v>PELDAR</v>
          </cell>
          <cell r="AD4849" t="str">
            <v>P089</v>
          </cell>
        </row>
        <row r="4850">
          <cell r="AC4850" t="str">
            <v>PICNIC</v>
          </cell>
          <cell r="AD4850" t="str">
            <v>P090</v>
          </cell>
        </row>
        <row r="4851">
          <cell r="AC4851" t="str">
            <v>PLASTIDEL</v>
          </cell>
          <cell r="AD4851" t="str">
            <v>P091</v>
          </cell>
        </row>
        <row r="4852">
          <cell r="AC4852" t="str">
            <v>PLASTIHOGAR</v>
          </cell>
          <cell r="AD4852" t="str">
            <v>P092</v>
          </cell>
        </row>
        <row r="4853">
          <cell r="AC4853" t="str">
            <v>PLASTIX</v>
          </cell>
          <cell r="AD4853" t="str">
            <v>P093</v>
          </cell>
        </row>
        <row r="4854">
          <cell r="AC4854" t="str">
            <v>PLASTYMET</v>
          </cell>
          <cell r="AD4854" t="str">
            <v>P094</v>
          </cell>
        </row>
        <row r="4855">
          <cell r="AC4855" t="str">
            <v>PLASUTIL</v>
          </cell>
          <cell r="AD4855" t="str">
            <v>P095</v>
          </cell>
        </row>
        <row r="4856">
          <cell r="AC4856" t="str">
            <v>POLIMES</v>
          </cell>
          <cell r="AD4856" t="str">
            <v>P096</v>
          </cell>
        </row>
        <row r="4857">
          <cell r="AC4857" t="str">
            <v>PPC</v>
          </cell>
          <cell r="AD4857" t="str">
            <v>P097</v>
          </cell>
        </row>
        <row r="4858">
          <cell r="AC4858" t="str">
            <v>PRINCE</v>
          </cell>
          <cell r="AD4858" t="str">
            <v>P098</v>
          </cell>
        </row>
        <row r="4859">
          <cell r="AC4859" t="str">
            <v>PROCOCINA</v>
          </cell>
          <cell r="AD4859" t="str">
            <v>P099</v>
          </cell>
        </row>
        <row r="4860">
          <cell r="AC4860" t="str">
            <v>PROGRESSIVE</v>
          </cell>
          <cell r="AD4860" t="str">
            <v>P100</v>
          </cell>
        </row>
        <row r="4861">
          <cell r="AC4861" t="str">
            <v>PYREX</v>
          </cell>
          <cell r="AD4861" t="str">
            <v>P101</v>
          </cell>
        </row>
        <row r="4862">
          <cell r="AC4862" t="str">
            <v>PYR-O-REY</v>
          </cell>
          <cell r="AD4862" t="str">
            <v>P102</v>
          </cell>
        </row>
        <row r="4863">
          <cell r="AC4863" t="str">
            <v>PACIFIC PEAK</v>
          </cell>
          <cell r="AD4863" t="str">
            <v>P103</v>
          </cell>
        </row>
        <row r="4864">
          <cell r="AC4864" t="str">
            <v>PACO Y LOLA</v>
          </cell>
          <cell r="AD4864" t="str">
            <v>P104</v>
          </cell>
        </row>
        <row r="4865">
          <cell r="AC4865" t="str">
            <v>PALO ALTO</v>
          </cell>
          <cell r="AD4865" t="str">
            <v>P105</v>
          </cell>
        </row>
        <row r="4866">
          <cell r="AC4866" t="str">
            <v>PAMA</v>
          </cell>
          <cell r="AD4866" t="str">
            <v>P106</v>
          </cell>
        </row>
        <row r="4867">
          <cell r="AC4867" t="str">
            <v>PAMPLEMOUSE</v>
          </cell>
          <cell r="AD4867" t="str">
            <v>P107</v>
          </cell>
        </row>
        <row r="4868">
          <cell r="AC4868" t="str">
            <v>PASSPORT</v>
          </cell>
          <cell r="AD4868" t="str">
            <v>P108</v>
          </cell>
        </row>
        <row r="4869">
          <cell r="AC4869" t="str">
            <v>PASTIS</v>
          </cell>
          <cell r="AD4869" t="str">
            <v>P109</v>
          </cell>
        </row>
        <row r="4870">
          <cell r="AC4870" t="str">
            <v>PATRON</v>
          </cell>
          <cell r="AD4870" t="str">
            <v>P110</v>
          </cell>
        </row>
        <row r="4871">
          <cell r="AC4871" t="str">
            <v>PAULANER</v>
          </cell>
          <cell r="AD4871" t="str">
            <v>P111</v>
          </cell>
        </row>
        <row r="4872">
          <cell r="AC4872" t="str">
            <v>PAZO PONDAL</v>
          </cell>
          <cell r="AD4872" t="str">
            <v>P112</v>
          </cell>
        </row>
        <row r="4873">
          <cell r="AC4873" t="str">
            <v>PEMARTIN</v>
          </cell>
          <cell r="AD4873" t="str">
            <v>P113</v>
          </cell>
        </row>
        <row r="4874">
          <cell r="AC4874" t="str">
            <v>PERONI</v>
          </cell>
          <cell r="AD4874" t="str">
            <v>P114</v>
          </cell>
        </row>
        <row r="4875">
          <cell r="AC4875" t="str">
            <v>PERRIER JOUET</v>
          </cell>
          <cell r="AD4875" t="str">
            <v>P115</v>
          </cell>
        </row>
        <row r="4876">
          <cell r="AC4876" t="str">
            <v>PERRIN LA VIEILLE</v>
          </cell>
          <cell r="AD4876" t="str">
            <v>P116</v>
          </cell>
        </row>
        <row r="4877">
          <cell r="AC4877" t="str">
            <v>PETALO</v>
          </cell>
          <cell r="AD4877" t="str">
            <v>P117</v>
          </cell>
        </row>
        <row r="4878">
          <cell r="AC4878" t="str">
            <v>PILSNER URQUELL</v>
          </cell>
          <cell r="AD4878" t="str">
            <v>P118</v>
          </cell>
        </row>
        <row r="4879">
          <cell r="AC4879" t="str">
            <v>PINCH</v>
          </cell>
          <cell r="AD4879" t="str">
            <v>P119</v>
          </cell>
        </row>
        <row r="4880">
          <cell r="AC4880" t="str">
            <v>POL ROGER</v>
          </cell>
          <cell r="AD4880" t="str">
            <v>P120</v>
          </cell>
        </row>
        <row r="4881">
          <cell r="AC4881" t="str">
            <v>PREMIUM VITAE</v>
          </cell>
          <cell r="AD4881" t="str">
            <v>P121</v>
          </cell>
        </row>
        <row r="4882">
          <cell r="AC4882" t="str">
            <v>PRESIDENTE</v>
          </cell>
          <cell r="AD4882" t="str">
            <v>P122</v>
          </cell>
        </row>
        <row r="4883">
          <cell r="AC4883" t="str">
            <v>PROTOS</v>
          </cell>
          <cell r="AD4883" t="str">
            <v>P123</v>
          </cell>
        </row>
        <row r="4884">
          <cell r="AC4884" t="str">
            <v>PUERTO MADERO</v>
          </cell>
          <cell r="AD4884" t="str">
            <v>P124</v>
          </cell>
        </row>
        <row r="4885">
          <cell r="AC4885" t="str">
            <v>PUNTACANA</v>
          </cell>
          <cell r="AD4885" t="str">
            <v>P125</v>
          </cell>
        </row>
        <row r="4886">
          <cell r="AC4886" t="str">
            <v>PARADISE</v>
          </cell>
          <cell r="AD4886" t="str">
            <v>P126</v>
          </cell>
        </row>
        <row r="4887">
          <cell r="AC4887" t="str">
            <v>PEDIGREE</v>
          </cell>
          <cell r="AD4887" t="str">
            <v>P127</v>
          </cell>
        </row>
        <row r="4888">
          <cell r="AC4888" t="str">
            <v>PET</v>
          </cell>
          <cell r="AD4888" t="str">
            <v>P128</v>
          </cell>
        </row>
        <row r="4889">
          <cell r="AC4889" t="str">
            <v>PET KING</v>
          </cell>
          <cell r="AD4889" t="str">
            <v>P129</v>
          </cell>
        </row>
        <row r="4890">
          <cell r="AC4890" t="str">
            <v>PET SNOOZ</v>
          </cell>
          <cell r="AD4890" t="str">
            <v>P130</v>
          </cell>
        </row>
        <row r="4891">
          <cell r="AC4891" t="str">
            <v>PETMATE</v>
          </cell>
          <cell r="AD4891" t="str">
            <v>P131</v>
          </cell>
        </row>
        <row r="4892">
          <cell r="AC4892" t="str">
            <v>POOCH</v>
          </cell>
          <cell r="AD4892" t="str">
            <v>P132</v>
          </cell>
        </row>
        <row r="4893">
          <cell r="AC4893" t="str">
            <v>POWER</v>
          </cell>
          <cell r="AD4893" t="str">
            <v>P133</v>
          </cell>
        </row>
        <row r="4894">
          <cell r="AC4894" t="str">
            <v>POWERHOUSE</v>
          </cell>
          <cell r="AD4894" t="str">
            <v>P134</v>
          </cell>
        </row>
        <row r="4895">
          <cell r="AC4895" t="str">
            <v>PROPET</v>
          </cell>
          <cell r="AD4895" t="str">
            <v>P135</v>
          </cell>
        </row>
        <row r="4896">
          <cell r="AC4896" t="str">
            <v>PULGOSO</v>
          </cell>
          <cell r="AD4896" t="str">
            <v>P136</v>
          </cell>
        </row>
        <row r="4897">
          <cell r="AC4897" t="str">
            <v>PUREX</v>
          </cell>
          <cell r="AD4897" t="str">
            <v>P137</v>
          </cell>
        </row>
        <row r="4898">
          <cell r="AC4898" t="str">
            <v>PURINA</v>
          </cell>
          <cell r="AD4898" t="str">
            <v>P138</v>
          </cell>
        </row>
        <row r="4899">
          <cell r="AC4899" t="str">
            <v>PRINCIPE</v>
          </cell>
          <cell r="AD4899" t="str">
            <v>P139</v>
          </cell>
        </row>
        <row r="4900">
          <cell r="AC4900" t="str">
            <v>PAMPA</v>
          </cell>
          <cell r="AD4900" t="str">
            <v>P140</v>
          </cell>
        </row>
        <row r="4901">
          <cell r="AC4901" t="str">
            <v>PEPSI</v>
          </cell>
          <cell r="AD4901" t="str">
            <v>P141</v>
          </cell>
        </row>
        <row r="4902">
          <cell r="AC4902" t="str">
            <v>PETIT</v>
          </cell>
          <cell r="AD4902" t="str">
            <v>P142</v>
          </cell>
        </row>
        <row r="4903">
          <cell r="AC4903" t="str">
            <v>PLANETA AZUL</v>
          </cell>
          <cell r="AD4903" t="str">
            <v>P143</v>
          </cell>
        </row>
        <row r="4904">
          <cell r="AC4904" t="str">
            <v>POLA</v>
          </cell>
          <cell r="AD4904" t="str">
            <v>P144</v>
          </cell>
        </row>
        <row r="4905">
          <cell r="AC4905" t="str">
            <v>POMPEII</v>
          </cell>
          <cell r="AD4905" t="str">
            <v>P145</v>
          </cell>
        </row>
        <row r="4906">
          <cell r="AC4906" t="str">
            <v>POP  ICE</v>
          </cell>
          <cell r="AD4906" t="str">
            <v>P146</v>
          </cell>
        </row>
        <row r="4907">
          <cell r="AC4907" t="str">
            <v>POWERADE</v>
          </cell>
          <cell r="AD4907" t="str">
            <v>P147</v>
          </cell>
        </row>
        <row r="4908">
          <cell r="AC4908" t="str">
            <v>PULCO</v>
          </cell>
          <cell r="AD4908" t="str">
            <v>P148</v>
          </cell>
        </row>
        <row r="4909">
          <cell r="AC4909" t="str">
            <v>PUREGRANATE</v>
          </cell>
          <cell r="AD4909" t="str">
            <v>P149</v>
          </cell>
        </row>
        <row r="4910">
          <cell r="AC4910" t="str">
            <v>PERRIER</v>
          </cell>
          <cell r="AD4910" t="str">
            <v>P150</v>
          </cell>
        </row>
        <row r="4911">
          <cell r="AC4911" t="str">
            <v>PINE SOL</v>
          </cell>
          <cell r="AD4911" t="str">
            <v>P151</v>
          </cell>
        </row>
        <row r="4912">
          <cell r="AC4912" t="str">
            <v>POWER SCRUB</v>
          </cell>
          <cell r="AD4912" t="str">
            <v>P152</v>
          </cell>
        </row>
        <row r="4913">
          <cell r="AC4913" t="str">
            <v>PURISSIMA</v>
          </cell>
          <cell r="AD4913" t="str">
            <v>P153</v>
          </cell>
        </row>
        <row r="4914">
          <cell r="AC4914" t="str">
            <v>PWRHS</v>
          </cell>
          <cell r="AD4914" t="str">
            <v>P154</v>
          </cell>
        </row>
        <row r="4915">
          <cell r="AC4915" t="str">
            <v>PWRSC</v>
          </cell>
          <cell r="AD4915" t="str">
            <v>P155</v>
          </cell>
        </row>
        <row r="4916">
          <cell r="AC4916" t="str">
            <v>PLASTICAS</v>
          </cell>
          <cell r="AD4916" t="str">
            <v>P156</v>
          </cell>
        </row>
        <row r="4917">
          <cell r="AC4917" t="str">
            <v>PRODUCCION TIENDA</v>
          </cell>
          <cell r="AD4917" t="str">
            <v>P157</v>
          </cell>
        </row>
        <row r="4918">
          <cell r="AC4918" t="str">
            <v>PERNOD</v>
          </cell>
          <cell r="AD4918" t="str">
            <v>P158</v>
          </cell>
        </row>
        <row r="4919">
          <cell r="AC4919" t="str">
            <v>PASSION FRUIT</v>
          </cell>
          <cell r="AD4919" t="str">
            <v>P159</v>
          </cell>
        </row>
        <row r="4920">
          <cell r="AC4920" t="str">
            <v>PAUL MASSON</v>
          </cell>
          <cell r="AD4920" t="str">
            <v>P160</v>
          </cell>
        </row>
        <row r="4921">
          <cell r="AC4921" t="str">
            <v>PEQUENIN</v>
          </cell>
          <cell r="AD4921" t="str">
            <v>P161</v>
          </cell>
        </row>
        <row r="4922">
          <cell r="AC4922" t="str">
            <v>PAMPERS</v>
          </cell>
          <cell r="AD4922" t="str">
            <v>P162</v>
          </cell>
        </row>
        <row r="4923">
          <cell r="AC4923" t="str">
            <v>PANAMEI</v>
          </cell>
          <cell r="AD4923" t="str">
            <v>P163</v>
          </cell>
        </row>
        <row r="4924">
          <cell r="AC4924" t="str">
            <v>PESCADONA</v>
          </cell>
          <cell r="AD4924" t="str">
            <v>P164</v>
          </cell>
        </row>
        <row r="4925">
          <cell r="AC4925" t="str">
            <v>PESCAFINA</v>
          </cell>
          <cell r="AD4925" t="str">
            <v>P165</v>
          </cell>
        </row>
        <row r="4926">
          <cell r="AC4926" t="str">
            <v>PURAMA</v>
          </cell>
          <cell r="AD4926" t="str">
            <v>P166</v>
          </cell>
        </row>
        <row r="4927">
          <cell r="AC4927" t="str">
            <v>PANDOL</v>
          </cell>
          <cell r="AD4927" t="str">
            <v>P167</v>
          </cell>
        </row>
        <row r="4928">
          <cell r="AC4928" t="str">
            <v>PACIFIC NUTS</v>
          </cell>
          <cell r="AD4928" t="str">
            <v>P168</v>
          </cell>
        </row>
        <row r="4929">
          <cell r="AC4929" t="str">
            <v>PACO FISH</v>
          </cell>
          <cell r="AD4929" t="str">
            <v>P169</v>
          </cell>
        </row>
        <row r="4930">
          <cell r="AC4930" t="str">
            <v>PAOLA</v>
          </cell>
          <cell r="AD4930" t="str">
            <v>P170</v>
          </cell>
        </row>
        <row r="4931">
          <cell r="AC4931" t="str">
            <v>PASO</v>
          </cell>
          <cell r="AD4931" t="str">
            <v>P171</v>
          </cell>
        </row>
        <row r="4932">
          <cell r="AC4932" t="str">
            <v>PATAKS</v>
          </cell>
          <cell r="AD4932" t="str">
            <v>P172</v>
          </cell>
        </row>
        <row r="4933">
          <cell r="AC4933" t="str">
            <v>PELLETIER</v>
          </cell>
          <cell r="AD4933" t="str">
            <v>P173</v>
          </cell>
        </row>
        <row r="4934">
          <cell r="AC4934" t="str">
            <v>PESCAMAR</v>
          </cell>
          <cell r="AD4934" t="str">
            <v>P174</v>
          </cell>
        </row>
        <row r="4935">
          <cell r="AC4935" t="str">
            <v>PICA EXPRESS</v>
          </cell>
          <cell r="AD4935" t="str">
            <v>P175</v>
          </cell>
        </row>
        <row r="4936">
          <cell r="AC4936" t="str">
            <v>PLANTERS</v>
          </cell>
          <cell r="AD4936" t="str">
            <v>P176</v>
          </cell>
        </row>
        <row r="4937">
          <cell r="AC4937" t="str">
            <v>POLAR</v>
          </cell>
          <cell r="AD4937" t="str">
            <v>P177</v>
          </cell>
        </row>
        <row r="4938">
          <cell r="AC4938" t="str">
            <v>POMI</v>
          </cell>
          <cell r="AD4938" t="str">
            <v>P178</v>
          </cell>
        </row>
        <row r="4939">
          <cell r="AC4939" t="str">
            <v>POPCORNERS</v>
          </cell>
          <cell r="AD4939" t="str">
            <v>P179</v>
          </cell>
        </row>
        <row r="4940">
          <cell r="AC4940" t="str">
            <v>PRIMETIME</v>
          </cell>
          <cell r="AD4940" t="str">
            <v>P180</v>
          </cell>
        </row>
        <row r="4941">
          <cell r="AC4941" t="str">
            <v>PRIMIZIE</v>
          </cell>
          <cell r="AD4941" t="str">
            <v>P181</v>
          </cell>
        </row>
        <row r="4942">
          <cell r="AC4942" t="str">
            <v>PRINGLES</v>
          </cell>
          <cell r="AD4942" t="str">
            <v>P182</v>
          </cell>
        </row>
        <row r="4943">
          <cell r="AC4943" t="str">
            <v>PROGRESSIO</v>
          </cell>
          <cell r="AD4943" t="str">
            <v>P183</v>
          </cell>
        </row>
        <row r="4944">
          <cell r="AC4944" t="str">
            <v>PLAZA SESAMO</v>
          </cell>
          <cell r="AD4944" t="str">
            <v>P184</v>
          </cell>
        </row>
        <row r="4945">
          <cell r="AC4945" t="str">
            <v>PROMIL</v>
          </cell>
          <cell r="AD4945" t="str">
            <v>P185</v>
          </cell>
        </row>
        <row r="4946">
          <cell r="AC4946" t="str">
            <v>PABE</v>
          </cell>
          <cell r="AD4946" t="str">
            <v>P186</v>
          </cell>
        </row>
        <row r="4947">
          <cell r="AC4947" t="str">
            <v>PALMEIRAS</v>
          </cell>
          <cell r="AD4947" t="str">
            <v>P187</v>
          </cell>
        </row>
        <row r="4948">
          <cell r="AC4948" t="str">
            <v>PAMELA</v>
          </cell>
          <cell r="AD4948" t="str">
            <v>P188</v>
          </cell>
        </row>
        <row r="4949">
          <cell r="AC4949" t="str">
            <v>PARABELA</v>
          </cell>
          <cell r="AD4949" t="str">
            <v>P189</v>
          </cell>
        </row>
        <row r="4950">
          <cell r="AC4950" t="str">
            <v>PASS</v>
          </cell>
          <cell r="AD4950" t="str">
            <v>P190</v>
          </cell>
        </row>
        <row r="4951">
          <cell r="AC4951" t="str">
            <v>PATTY</v>
          </cell>
          <cell r="AD4951" t="str">
            <v>P191</v>
          </cell>
        </row>
        <row r="4952">
          <cell r="AC4952" t="str">
            <v>PAULA</v>
          </cell>
          <cell r="AD4952" t="str">
            <v>P192</v>
          </cell>
        </row>
        <row r="4953">
          <cell r="AC4953" t="str">
            <v>PAULO FERRE</v>
          </cell>
          <cell r="AD4953" t="str">
            <v>P193</v>
          </cell>
        </row>
        <row r="4954">
          <cell r="AC4954" t="str">
            <v>PETALAS</v>
          </cell>
          <cell r="AD4954" t="str">
            <v>P194</v>
          </cell>
        </row>
        <row r="4955">
          <cell r="AC4955" t="str">
            <v>PETTER</v>
          </cell>
          <cell r="AD4955" t="str">
            <v>P195</v>
          </cell>
        </row>
        <row r="4956">
          <cell r="AC4956" t="str">
            <v>PICALLINI</v>
          </cell>
          <cell r="AD4956" t="str">
            <v>P196</v>
          </cell>
        </row>
        <row r="4957">
          <cell r="AC4957" t="str">
            <v>PIETRO TORRESI</v>
          </cell>
          <cell r="AD4957" t="str">
            <v>P197</v>
          </cell>
        </row>
        <row r="4958">
          <cell r="AC4958" t="str">
            <v>PILILI</v>
          </cell>
          <cell r="AD4958" t="str">
            <v>P198</v>
          </cell>
        </row>
        <row r="4959">
          <cell r="AC4959" t="str">
            <v>PKDOS</v>
          </cell>
          <cell r="AD4959" t="str">
            <v>P199</v>
          </cell>
        </row>
        <row r="4960">
          <cell r="AC4960" t="str">
            <v>PLATINUM</v>
          </cell>
          <cell r="AD4960" t="str">
            <v>P200</v>
          </cell>
        </row>
        <row r="4961">
          <cell r="AC4961" t="str">
            <v>PLAYSTATION</v>
          </cell>
          <cell r="AD4961" t="str">
            <v>P201</v>
          </cell>
        </row>
        <row r="4962">
          <cell r="AC4962" t="str">
            <v>POLITIX</v>
          </cell>
          <cell r="AD4962" t="str">
            <v>P202</v>
          </cell>
        </row>
        <row r="4963">
          <cell r="AC4963" t="str">
            <v>POP FASHION</v>
          </cell>
          <cell r="AD4963" t="str">
            <v>P203</v>
          </cell>
        </row>
        <row r="4964">
          <cell r="AC4964" t="str">
            <v>POWER PUFF</v>
          </cell>
          <cell r="AD4964" t="str">
            <v>P204</v>
          </cell>
        </row>
        <row r="4965">
          <cell r="AC4965" t="str">
            <v>PRESUMIDAS</v>
          </cell>
          <cell r="AD4965" t="str">
            <v>P205</v>
          </cell>
        </row>
        <row r="4966">
          <cell r="AC4966" t="str">
            <v>PRETTY HOME</v>
          </cell>
          <cell r="AD4966" t="str">
            <v>P206</v>
          </cell>
        </row>
        <row r="4967">
          <cell r="AC4967" t="str">
            <v>PROMAX</v>
          </cell>
          <cell r="AD4967" t="str">
            <v>P207</v>
          </cell>
        </row>
        <row r="4968">
          <cell r="AC4968" t="str">
            <v>PUMA</v>
          </cell>
          <cell r="AD4968" t="str">
            <v>P208</v>
          </cell>
        </row>
        <row r="4969">
          <cell r="AC4969" t="str">
            <v>PURPURINA</v>
          </cell>
          <cell r="AD4969" t="str">
            <v>P209</v>
          </cell>
        </row>
        <row r="4970">
          <cell r="AC4970" t="str">
            <v>POLIRESIN</v>
          </cell>
          <cell r="AD4970" t="str">
            <v>P210</v>
          </cell>
        </row>
        <row r="4971">
          <cell r="AC4971" t="str">
            <v>PREGO</v>
          </cell>
          <cell r="AD4971" t="str">
            <v>P211</v>
          </cell>
        </row>
        <row r="4972">
          <cell r="AC4972" t="str">
            <v>PRINCE BABY</v>
          </cell>
          <cell r="AD4972" t="str">
            <v>P212</v>
          </cell>
        </row>
        <row r="4973">
          <cell r="AC4973" t="str">
            <v>PRINCE LIONHEART</v>
          </cell>
          <cell r="AD4973" t="str">
            <v>P213</v>
          </cell>
        </row>
        <row r="4974">
          <cell r="AC4974" t="str">
            <v>PUCCA</v>
          </cell>
          <cell r="AD4974" t="str">
            <v>P214</v>
          </cell>
        </row>
        <row r="4975">
          <cell r="AC4975" t="str">
            <v>P&amp;R</v>
          </cell>
          <cell r="AD4975" t="str">
            <v>P215</v>
          </cell>
        </row>
        <row r="4976">
          <cell r="AC4976" t="str">
            <v>PEBEO</v>
          </cell>
          <cell r="AD4976" t="str">
            <v>P216</v>
          </cell>
        </row>
        <row r="4977">
          <cell r="AC4977" t="str">
            <v>PEDROLLO</v>
          </cell>
          <cell r="AD4977" t="str">
            <v>P217</v>
          </cell>
        </row>
        <row r="4978">
          <cell r="AC4978" t="str">
            <v>PEGAFAN</v>
          </cell>
          <cell r="AD4978" t="str">
            <v>P218</v>
          </cell>
        </row>
        <row r="4979">
          <cell r="AC4979" t="str">
            <v>PERFECT</v>
          </cell>
          <cell r="AD4979" t="str">
            <v>P219</v>
          </cell>
        </row>
        <row r="4980">
          <cell r="AC4980" t="str">
            <v>PERMA PROXY</v>
          </cell>
          <cell r="AD4980" t="str">
            <v>P220</v>
          </cell>
        </row>
        <row r="4981">
          <cell r="AC4981" t="str">
            <v>PERMATEX</v>
          </cell>
          <cell r="AD4981" t="str">
            <v>P221</v>
          </cell>
        </row>
        <row r="4982">
          <cell r="AC4982" t="str">
            <v>PESTILLO</v>
          </cell>
          <cell r="AD4982" t="str">
            <v>P222</v>
          </cell>
        </row>
        <row r="4983">
          <cell r="AC4983" t="str">
            <v>PETRO</v>
          </cell>
          <cell r="AD4983" t="str">
            <v>P223</v>
          </cell>
        </row>
        <row r="4984">
          <cell r="AC4984" t="str">
            <v>PHILIPS</v>
          </cell>
          <cell r="AD4984" t="str">
            <v>P224</v>
          </cell>
        </row>
        <row r="4985">
          <cell r="AC4985" t="str">
            <v>PHILLIPS</v>
          </cell>
          <cell r="AD4985" t="str">
            <v>P225</v>
          </cell>
        </row>
        <row r="4986">
          <cell r="AC4986" t="str">
            <v>PLAFON</v>
          </cell>
          <cell r="AD4986" t="str">
            <v>P226</v>
          </cell>
        </row>
        <row r="4987">
          <cell r="AC4987" t="str">
            <v>PLASTERBOND</v>
          </cell>
          <cell r="AD4987" t="str">
            <v>P227</v>
          </cell>
        </row>
        <row r="4988">
          <cell r="AC4988" t="str">
            <v>PORTA-ROLLO</v>
          </cell>
          <cell r="AD4988" t="str">
            <v>P228</v>
          </cell>
        </row>
        <row r="4989">
          <cell r="AC4989" t="str">
            <v>PRECIMEX</v>
          </cell>
          <cell r="AD4989" t="str">
            <v>P229</v>
          </cell>
        </row>
        <row r="4990">
          <cell r="AC4990" t="str">
            <v>PREMIUM</v>
          </cell>
          <cell r="AD4990" t="str">
            <v>P230</v>
          </cell>
        </row>
        <row r="4991">
          <cell r="AC4991" t="str">
            <v>PRETUL</v>
          </cell>
          <cell r="AD4991" t="str">
            <v>P231</v>
          </cell>
        </row>
        <row r="4992">
          <cell r="AC4992" t="str">
            <v>PRO LINE</v>
          </cell>
          <cell r="AD4992" t="str">
            <v>P232</v>
          </cell>
        </row>
        <row r="4993">
          <cell r="AC4993" t="str">
            <v>PROCASA</v>
          </cell>
          <cell r="AD4993" t="str">
            <v>P233</v>
          </cell>
        </row>
        <row r="4994">
          <cell r="AC4994" t="str">
            <v>PROMED</v>
          </cell>
          <cell r="AD4994" t="str">
            <v>P234</v>
          </cell>
        </row>
        <row r="4995">
          <cell r="AC4995" t="str">
            <v>PROTEGE</v>
          </cell>
          <cell r="AD4995" t="str">
            <v>P235</v>
          </cell>
        </row>
        <row r="4996">
          <cell r="AC4996" t="str">
            <v>PROTUL</v>
          </cell>
          <cell r="AD4996" t="str">
            <v>P236</v>
          </cell>
        </row>
        <row r="4997">
          <cell r="AC4997" t="str">
            <v>PROW</v>
          </cell>
          <cell r="AD4997" t="str">
            <v>P237</v>
          </cell>
        </row>
        <row r="4998">
          <cell r="AC4998" t="str">
            <v>PYROIL</v>
          </cell>
          <cell r="AD4998" t="str">
            <v>P238</v>
          </cell>
        </row>
        <row r="4999">
          <cell r="AC4999" t="str">
            <v>PLANT STARTER</v>
          </cell>
          <cell r="AD4999" t="str">
            <v>P239</v>
          </cell>
        </row>
        <row r="5000">
          <cell r="AC5000" t="str">
            <v>PERIO-CLOR</v>
          </cell>
          <cell r="AD5000" t="str">
            <v>P240</v>
          </cell>
        </row>
        <row r="5001">
          <cell r="AC5001" t="str">
            <v>PANASONIC</v>
          </cell>
          <cell r="AD5001" t="str">
            <v>P241</v>
          </cell>
        </row>
        <row r="5002">
          <cell r="AC5002" t="str">
            <v>PRINCESS</v>
          </cell>
          <cell r="AD5002" t="str">
            <v>P242</v>
          </cell>
        </row>
        <row r="5003">
          <cell r="AC5003" t="str">
            <v>PETROLABS</v>
          </cell>
          <cell r="AD5003" t="str">
            <v>P243</v>
          </cell>
        </row>
        <row r="5004">
          <cell r="AC5004" t="str">
            <v>PRESTONE</v>
          </cell>
          <cell r="AD5004" t="str">
            <v>P244</v>
          </cell>
        </row>
        <row r="5005">
          <cell r="AC5005" t="str">
            <v>PANORAMA</v>
          </cell>
          <cell r="AD5005" t="str">
            <v>P245</v>
          </cell>
        </row>
        <row r="5006">
          <cell r="AC5006" t="str">
            <v>PLASTIGAS</v>
          </cell>
          <cell r="AD5006" t="str">
            <v>P246</v>
          </cell>
        </row>
        <row r="5007">
          <cell r="AC5007" t="str">
            <v>PREMIER</v>
          </cell>
          <cell r="AD5007" t="str">
            <v>P247</v>
          </cell>
        </row>
        <row r="5008">
          <cell r="AC5008" t="str">
            <v>PRISMA</v>
          </cell>
          <cell r="AD5008" t="str">
            <v>P248</v>
          </cell>
        </row>
        <row r="5009">
          <cell r="AC5009" t="str">
            <v>PITUSSA</v>
          </cell>
          <cell r="AD5009" t="str">
            <v>P249</v>
          </cell>
        </row>
        <row r="5010">
          <cell r="AC5010" t="str">
            <v>PALMERS</v>
          </cell>
          <cell r="AD5010" t="str">
            <v>P250</v>
          </cell>
        </row>
        <row r="5011">
          <cell r="AC5011" t="str">
            <v>PAGANI</v>
          </cell>
          <cell r="AD5011" t="str">
            <v>P251</v>
          </cell>
        </row>
        <row r="5012">
          <cell r="AC5012" t="str">
            <v>PAN JACK</v>
          </cell>
          <cell r="AD5012" t="str">
            <v>P252</v>
          </cell>
        </row>
        <row r="5013">
          <cell r="AC5013" t="str">
            <v>PARK WEST</v>
          </cell>
          <cell r="AD5013" t="str">
            <v>P253</v>
          </cell>
        </row>
        <row r="5014">
          <cell r="AC5014" t="str">
            <v>PAUL FRANK</v>
          </cell>
          <cell r="AD5014" t="str">
            <v>P254</v>
          </cell>
        </row>
        <row r="5015">
          <cell r="AC5015" t="str">
            <v>PEANUT</v>
          </cell>
          <cell r="AD5015" t="str">
            <v>P255</v>
          </cell>
        </row>
        <row r="5016">
          <cell r="AC5016" t="str">
            <v>PIKABU</v>
          </cell>
          <cell r="AD5016" t="str">
            <v>P256</v>
          </cell>
        </row>
        <row r="5017">
          <cell r="AC5017" t="str">
            <v>POPPPERBURGER</v>
          </cell>
          <cell r="AD5017" t="str">
            <v>P257</v>
          </cell>
        </row>
        <row r="5018">
          <cell r="AC5018" t="str">
            <v>PLAYTEX</v>
          </cell>
          <cell r="AD5018" t="str">
            <v>P258</v>
          </cell>
        </row>
        <row r="5019">
          <cell r="AC5019" t="str">
            <v>POISE</v>
          </cell>
          <cell r="AD5019" t="str">
            <v>P259</v>
          </cell>
        </row>
        <row r="5020">
          <cell r="AC5020" t="str">
            <v>POISE</v>
          </cell>
          <cell r="AD5020" t="str">
            <v>P260</v>
          </cell>
        </row>
        <row r="5021">
          <cell r="AC5021" t="str">
            <v>PERRY ELLIS</v>
          </cell>
          <cell r="AD5021" t="str">
            <v>P261</v>
          </cell>
        </row>
        <row r="5022">
          <cell r="AC5022" t="str">
            <v>PITBULL</v>
          </cell>
          <cell r="AD5022" t="str">
            <v>P262</v>
          </cell>
        </row>
        <row r="5023">
          <cell r="AC5023" t="str">
            <v>POWER BALANCE</v>
          </cell>
          <cell r="AD5023" t="str">
            <v>P263</v>
          </cell>
        </row>
        <row r="5024">
          <cell r="AC5024" t="str">
            <v>PANTENE</v>
          </cell>
          <cell r="AD5024" t="str">
            <v>P264</v>
          </cell>
        </row>
        <row r="5025">
          <cell r="AC5025" t="str">
            <v>PELO CHINO</v>
          </cell>
          <cell r="AD5025" t="str">
            <v>P265</v>
          </cell>
        </row>
        <row r="5026">
          <cell r="AC5026" t="str">
            <v>PROGEL</v>
          </cell>
          <cell r="AD5026" t="str">
            <v>P266</v>
          </cell>
        </row>
        <row r="5027">
          <cell r="AC5027" t="str">
            <v>PERLISA</v>
          </cell>
          <cell r="AD5027" t="str">
            <v>P267</v>
          </cell>
        </row>
        <row r="5028">
          <cell r="AC5028" t="str">
            <v>POLYPLAS</v>
          </cell>
          <cell r="AD5028" t="str">
            <v>P268</v>
          </cell>
        </row>
        <row r="5029">
          <cell r="AC5029" t="str">
            <v>PERSONAL</v>
          </cell>
          <cell r="AD5029" t="str">
            <v>P269</v>
          </cell>
        </row>
        <row r="5030">
          <cell r="AC5030" t="str">
            <v>PRIMOR</v>
          </cell>
          <cell r="AD5030" t="str">
            <v>P270</v>
          </cell>
        </row>
        <row r="5031">
          <cell r="AC5031" t="str">
            <v>PROTEX</v>
          </cell>
          <cell r="AD5031" t="str">
            <v>P271</v>
          </cell>
        </row>
        <row r="5032">
          <cell r="AC5032" t="str">
            <v>PAMELAS</v>
          </cell>
          <cell r="AD5032" t="str">
            <v>P272</v>
          </cell>
        </row>
        <row r="5033">
          <cell r="AC5033" t="str">
            <v>PARA TI</v>
          </cell>
          <cell r="AD5033" t="str">
            <v>P273</v>
          </cell>
        </row>
        <row r="5034">
          <cell r="AC5034" t="str">
            <v>PERSONNA</v>
          </cell>
          <cell r="AD5034" t="str">
            <v>P274</v>
          </cell>
        </row>
        <row r="5035">
          <cell r="AC5035" t="str">
            <v>PLOMER</v>
          </cell>
          <cell r="AD5035" t="str">
            <v>P275</v>
          </cell>
        </row>
        <row r="5036">
          <cell r="AC5036" t="str">
            <v>PULL UPS</v>
          </cell>
          <cell r="AD5036" t="str">
            <v>P276</v>
          </cell>
        </row>
        <row r="5037">
          <cell r="AC5037" t="str">
            <v>PASTEL COLLECTION</v>
          </cell>
          <cell r="AD5037" t="str">
            <v>P277</v>
          </cell>
        </row>
        <row r="5038">
          <cell r="AC5038" t="str">
            <v>PANOLINI</v>
          </cell>
          <cell r="AD5038" t="str">
            <v>P278</v>
          </cell>
        </row>
        <row r="5039">
          <cell r="AC5039" t="str">
            <v>PATROL</v>
          </cell>
          <cell r="AD5039" t="str">
            <v>P279</v>
          </cell>
        </row>
        <row r="5040">
          <cell r="AC5040" t="str">
            <v>POPSUGAR</v>
          </cell>
          <cell r="AD5040" t="str">
            <v>P280</v>
          </cell>
        </row>
        <row r="5041">
          <cell r="AC5041" t="str">
            <v>PP</v>
          </cell>
          <cell r="AD5041" t="str">
            <v>P281</v>
          </cell>
        </row>
        <row r="5042">
          <cell r="AC5042" t="str">
            <v>PEACH VELVET</v>
          </cell>
          <cell r="AD5042" t="str">
            <v>P282</v>
          </cell>
        </row>
        <row r="5043">
          <cell r="AC5043" t="str">
            <v>POLAR TEK</v>
          </cell>
          <cell r="AD5043" t="str">
            <v>P283</v>
          </cell>
        </row>
        <row r="5044">
          <cell r="AC5044" t="str">
            <v>PLUS ONE</v>
          </cell>
          <cell r="AD5044" t="str">
            <v>P284</v>
          </cell>
        </row>
        <row r="5045">
          <cell r="AC5045" t="str">
            <v>PEPPERMINT</v>
          </cell>
          <cell r="AD5045" t="str">
            <v>P285</v>
          </cell>
        </row>
        <row r="5046">
          <cell r="AC5046" t="str">
            <v>PALL MALL</v>
          </cell>
          <cell r="AD5046" t="str">
            <v>P286</v>
          </cell>
        </row>
        <row r="5047">
          <cell r="AC5047" t="str">
            <v>POMINA</v>
          </cell>
          <cell r="AD5047" t="str">
            <v>P287</v>
          </cell>
        </row>
        <row r="5048">
          <cell r="AC5048" t="str">
            <v>PRECIOUS</v>
          </cell>
          <cell r="AD5048" t="str">
            <v>P288</v>
          </cell>
        </row>
        <row r="5049">
          <cell r="AC5049" t="str">
            <v>PARKAY</v>
          </cell>
          <cell r="AD5049" t="str">
            <v>P289</v>
          </cell>
        </row>
        <row r="5050">
          <cell r="AC5050" t="str">
            <v>PRESIDENT</v>
          </cell>
          <cell r="AD5050" t="str">
            <v>P290</v>
          </cell>
        </row>
        <row r="5051">
          <cell r="AC5051" t="str">
            <v>PIONEER</v>
          </cell>
          <cell r="AD5051" t="str">
            <v>P291</v>
          </cell>
        </row>
        <row r="5052">
          <cell r="AC5052" t="str">
            <v>POLAROID</v>
          </cell>
          <cell r="AD5052" t="str">
            <v>P292</v>
          </cell>
        </row>
        <row r="5053">
          <cell r="AC5053" t="str">
            <v>PACHAMAMA</v>
          </cell>
          <cell r="AD5053" t="str">
            <v>P293</v>
          </cell>
        </row>
        <row r="5054">
          <cell r="AC5054" t="str">
            <v>PALACIO</v>
          </cell>
          <cell r="AD5054" t="str">
            <v>P294</v>
          </cell>
        </row>
        <row r="5055">
          <cell r="AC5055" t="str">
            <v>PASTORET</v>
          </cell>
          <cell r="AD5055" t="str">
            <v>P295</v>
          </cell>
        </row>
        <row r="5056">
          <cell r="AC5056" t="str">
            <v>PATELE</v>
          </cell>
          <cell r="AD5056" t="str">
            <v>P296</v>
          </cell>
        </row>
        <row r="5057">
          <cell r="AC5057" t="str">
            <v>PAULY</v>
          </cell>
          <cell r="AD5057" t="str">
            <v>P297</v>
          </cell>
        </row>
        <row r="5058">
          <cell r="AC5058" t="str">
            <v>PEPPERIDGE FARM</v>
          </cell>
          <cell r="AD5058" t="str">
            <v>P298</v>
          </cell>
        </row>
        <row r="5059">
          <cell r="AC5059" t="str">
            <v>PICTSWEET</v>
          </cell>
          <cell r="AD5059" t="str">
            <v>P299</v>
          </cell>
        </row>
        <row r="5060">
          <cell r="AC5060" t="str">
            <v>PIEL D TORO</v>
          </cell>
          <cell r="AD5060" t="str">
            <v>P300</v>
          </cell>
        </row>
        <row r="5061">
          <cell r="AC5061" t="str">
            <v>PILLSBURY</v>
          </cell>
          <cell r="AD5061" t="str">
            <v>P301</v>
          </cell>
        </row>
        <row r="5062">
          <cell r="AC5062" t="str">
            <v>PISCA</v>
          </cell>
          <cell r="AD5062" t="str">
            <v>P302</v>
          </cell>
        </row>
        <row r="5063">
          <cell r="AC5063" t="str">
            <v>PONLEBU</v>
          </cell>
          <cell r="AD5063" t="str">
            <v>P303</v>
          </cell>
        </row>
        <row r="5064">
          <cell r="AC5064" t="str">
            <v>POPSICLE</v>
          </cell>
          <cell r="AD5064" t="str">
            <v>P304</v>
          </cell>
        </row>
        <row r="5065">
          <cell r="AC5065" t="str">
            <v>PROSECO</v>
          </cell>
          <cell r="AD5065" t="str">
            <v>P305</v>
          </cell>
        </row>
        <row r="5066">
          <cell r="AC5066" t="str">
            <v>POWERTEK</v>
          </cell>
          <cell r="AD5066" t="str">
            <v>P306</v>
          </cell>
        </row>
        <row r="5067">
          <cell r="AC5067" t="str">
            <v>PATRON DE ORO</v>
          </cell>
          <cell r="AD5067" t="str">
            <v>P307</v>
          </cell>
        </row>
        <row r="5068">
          <cell r="AC5068" t="str">
            <v>PAVONE</v>
          </cell>
          <cell r="AD5068" t="str">
            <v>P308</v>
          </cell>
        </row>
        <row r="5069">
          <cell r="AC5069" t="str">
            <v>PF</v>
          </cell>
          <cell r="AD5069" t="str">
            <v>P309</v>
          </cell>
        </row>
        <row r="5070">
          <cell r="AC5070" t="str">
            <v>PROFESIONAL</v>
          </cell>
          <cell r="AD5070" t="str">
            <v>P310</v>
          </cell>
        </row>
        <row r="5071">
          <cell r="AC5071" t="str">
            <v>PACIFICO</v>
          </cell>
          <cell r="AD5071" t="str">
            <v>P311</v>
          </cell>
        </row>
        <row r="5072">
          <cell r="AC5072" t="str">
            <v>PACO RABANNE</v>
          </cell>
          <cell r="AD5072" t="str">
            <v>P312</v>
          </cell>
        </row>
        <row r="5073">
          <cell r="AC5073" t="str">
            <v>POLO</v>
          </cell>
          <cell r="AD5073" t="str">
            <v>P313</v>
          </cell>
        </row>
        <row r="5074">
          <cell r="AC5074" t="str">
            <v>PATHFINDER</v>
          </cell>
          <cell r="AD5074" t="str">
            <v>P314</v>
          </cell>
        </row>
        <row r="5075">
          <cell r="AC5075" t="str">
            <v>PALMER</v>
          </cell>
          <cell r="AD5075" t="str">
            <v>P315</v>
          </cell>
        </row>
        <row r="5076">
          <cell r="AC5076" t="str">
            <v>PARTY MIX</v>
          </cell>
          <cell r="AD5076" t="str">
            <v>P316</v>
          </cell>
        </row>
        <row r="5077">
          <cell r="AC5077" t="str">
            <v>PEANUT BUTTER &amp; CO</v>
          </cell>
          <cell r="AD5077" t="str">
            <v>P317</v>
          </cell>
        </row>
        <row r="5078">
          <cell r="AC5078" t="str">
            <v>PECCIN</v>
          </cell>
          <cell r="AD5078" t="str">
            <v>P318</v>
          </cell>
        </row>
        <row r="5079">
          <cell r="AC5079" t="str">
            <v>PERUGINA</v>
          </cell>
          <cell r="AD5079" t="str">
            <v>P319</v>
          </cell>
        </row>
        <row r="5080">
          <cell r="AC5080" t="str">
            <v>PETER PAN</v>
          </cell>
          <cell r="AD5080" t="str">
            <v>P320</v>
          </cell>
        </row>
        <row r="5081">
          <cell r="AC5081" t="str">
            <v>PILOTO</v>
          </cell>
          <cell r="AD5081" t="str">
            <v>P321</v>
          </cell>
        </row>
        <row r="5082">
          <cell r="AC5082" t="str">
            <v>PIRULIN</v>
          </cell>
          <cell r="AD5082" t="str">
            <v>P322</v>
          </cell>
        </row>
        <row r="5083">
          <cell r="AC5083" t="str">
            <v>PIZKAS</v>
          </cell>
          <cell r="AD5083" t="str">
            <v>P323</v>
          </cell>
        </row>
        <row r="5084">
          <cell r="AC5084" t="str">
            <v>POULINE</v>
          </cell>
          <cell r="AD5084" t="str">
            <v>P324</v>
          </cell>
        </row>
        <row r="5085">
          <cell r="AC5085" t="str">
            <v>PRINCESITA</v>
          </cell>
          <cell r="AD5085" t="str">
            <v>P325</v>
          </cell>
        </row>
        <row r="5086">
          <cell r="AC5086" t="str">
            <v>PAM</v>
          </cell>
          <cell r="AD5086" t="str">
            <v>P326</v>
          </cell>
        </row>
        <row r="5087">
          <cell r="AC5087" t="str">
            <v>PERSONI</v>
          </cell>
          <cell r="AD5087" t="str">
            <v>P327</v>
          </cell>
        </row>
        <row r="5088">
          <cell r="AC5088" t="str">
            <v>PINKESS</v>
          </cell>
          <cell r="AD5088" t="str">
            <v>P328</v>
          </cell>
        </row>
        <row r="5089">
          <cell r="AC5089" t="str">
            <v>PARTY</v>
          </cell>
          <cell r="AD5089" t="str">
            <v>P329</v>
          </cell>
        </row>
        <row r="5090">
          <cell r="AC5090" t="str">
            <v>PARTY PARTY</v>
          </cell>
          <cell r="AD5090" t="str">
            <v>P330</v>
          </cell>
        </row>
        <row r="5091">
          <cell r="AC5091" t="str">
            <v>PARTYTEX</v>
          </cell>
          <cell r="AD5091" t="str">
            <v>P331</v>
          </cell>
        </row>
        <row r="5092">
          <cell r="AC5092" t="str">
            <v>PAYASO</v>
          </cell>
          <cell r="AD5092" t="str">
            <v>P332</v>
          </cell>
        </row>
        <row r="5093">
          <cell r="AC5093" t="str">
            <v>POWER A</v>
          </cell>
          <cell r="AD5093" t="str">
            <v>P333</v>
          </cell>
        </row>
        <row r="5094">
          <cell r="AC5094" t="str">
            <v>PALMANOVA</v>
          </cell>
          <cell r="AD5094" t="str">
            <v>P334</v>
          </cell>
        </row>
        <row r="5095">
          <cell r="AC5095" t="str">
            <v>PATRIOT</v>
          </cell>
          <cell r="AD5095" t="str">
            <v>P335</v>
          </cell>
        </row>
        <row r="5096">
          <cell r="AC5096" t="str">
            <v>PIERREGI</v>
          </cell>
          <cell r="AD5096" t="str">
            <v>P336</v>
          </cell>
        </row>
        <row r="5097">
          <cell r="AC5097" t="str">
            <v>PRO FEET</v>
          </cell>
          <cell r="AD5097" t="str">
            <v>P337</v>
          </cell>
        </row>
        <row r="5098">
          <cell r="AC5098" t="str">
            <v>PUNTO 8</v>
          </cell>
          <cell r="AD5098" t="str">
            <v>P338</v>
          </cell>
        </row>
        <row r="5099">
          <cell r="AC5099" t="str">
            <v>PACSUM</v>
          </cell>
          <cell r="AD5099" t="str">
            <v>P339</v>
          </cell>
        </row>
        <row r="5100">
          <cell r="AC5100" t="str">
            <v>PENN</v>
          </cell>
          <cell r="AD5100" t="str">
            <v>P340</v>
          </cell>
        </row>
        <row r="5101">
          <cell r="AC5101" t="str">
            <v>PINNACLE</v>
          </cell>
          <cell r="AD5101" t="str">
            <v>P341</v>
          </cell>
        </row>
        <row r="5102">
          <cell r="AC5102" t="str">
            <v>POKER</v>
          </cell>
          <cell r="AD5102" t="str">
            <v>P342</v>
          </cell>
        </row>
        <row r="5103">
          <cell r="AC5103" t="str">
            <v>PONY</v>
          </cell>
          <cell r="AD5103" t="str">
            <v>P343</v>
          </cell>
        </row>
        <row r="5104">
          <cell r="AC5104" t="str">
            <v>PROFORCE</v>
          </cell>
          <cell r="AD5104" t="str">
            <v>P344</v>
          </cell>
        </row>
        <row r="5105">
          <cell r="AC5105" t="str">
            <v>PROFORM</v>
          </cell>
          <cell r="AD5105" t="str">
            <v>P345</v>
          </cell>
        </row>
        <row r="5106">
          <cell r="AC5106" t="str">
            <v>PROMARK</v>
          </cell>
          <cell r="AD5106" t="str">
            <v>P346</v>
          </cell>
        </row>
        <row r="5107">
          <cell r="AC5107" t="str">
            <v>PAN PEPIN</v>
          </cell>
          <cell r="AD5107" t="str">
            <v>P347</v>
          </cell>
        </row>
        <row r="5108">
          <cell r="AC5108" t="str">
            <v>PECHOCHO</v>
          </cell>
          <cell r="AD5108" t="str">
            <v>P348</v>
          </cell>
        </row>
        <row r="5109">
          <cell r="AC5109" t="str">
            <v>PERIQUITA</v>
          </cell>
          <cell r="AD5109" t="str">
            <v>P349</v>
          </cell>
        </row>
        <row r="5110">
          <cell r="AC5110" t="str">
            <v>PLAY URBAN</v>
          </cell>
          <cell r="AD5110" t="str">
            <v>P350</v>
          </cell>
        </row>
        <row r="5111">
          <cell r="AC5111" t="str">
            <v>PRIME 8</v>
          </cell>
          <cell r="AD5111" t="str">
            <v>P351</v>
          </cell>
        </row>
        <row r="5112">
          <cell r="AC5112" t="str">
            <v>PROGRESSO</v>
          </cell>
          <cell r="AD5112" t="str">
            <v>P352</v>
          </cell>
        </row>
        <row r="5113">
          <cell r="AC5113" t="str">
            <v>PHASE</v>
          </cell>
          <cell r="AD5113" t="str">
            <v>P353</v>
          </cell>
        </row>
        <row r="5114">
          <cell r="AC5114" t="str">
            <v>PALETTE</v>
          </cell>
          <cell r="AD5114" t="str">
            <v>P354</v>
          </cell>
        </row>
        <row r="5115">
          <cell r="AC5115" t="str">
            <v>PAON</v>
          </cell>
          <cell r="AD5115" t="str">
            <v>P355</v>
          </cell>
        </row>
        <row r="5116">
          <cell r="AC5116" t="str">
            <v>PERMA COLOR</v>
          </cell>
          <cell r="AD5116" t="str">
            <v>P356</v>
          </cell>
        </row>
        <row r="5117">
          <cell r="AC5117" t="str">
            <v>POWER CLUB</v>
          </cell>
          <cell r="AD5117" t="str">
            <v>P357</v>
          </cell>
        </row>
        <row r="5118">
          <cell r="AC5118" t="str">
            <v>PALM SPRINGS</v>
          </cell>
          <cell r="AD5118" t="str">
            <v>P358</v>
          </cell>
        </row>
        <row r="5119">
          <cell r="AC5119" t="str">
            <v>PAESANA</v>
          </cell>
          <cell r="AD5119" t="str">
            <v>P359</v>
          </cell>
        </row>
        <row r="5120">
          <cell r="AC5120" t="str">
            <v>PANZANI</v>
          </cell>
          <cell r="AD5120" t="str">
            <v>P360</v>
          </cell>
        </row>
        <row r="5121">
          <cell r="AC5121" t="str">
            <v>PONDS</v>
          </cell>
          <cell r="AD5121" t="str">
            <v>P361</v>
          </cell>
        </row>
        <row r="5122">
          <cell r="AC5122" t="str">
            <v>POZUELO</v>
          </cell>
          <cell r="AD5122" t="str">
            <v>P362</v>
          </cell>
        </row>
        <row r="5123">
          <cell r="AC5123" t="str">
            <v>PANCA</v>
          </cell>
          <cell r="AD5123" t="str">
            <v>P363</v>
          </cell>
        </row>
        <row r="5124">
          <cell r="AC5124" t="str">
            <v>PARADE</v>
          </cell>
          <cell r="AD5124" t="str">
            <v>P364</v>
          </cell>
        </row>
        <row r="5125">
          <cell r="AC5125" t="str">
            <v>POPULAR</v>
          </cell>
          <cell r="AD5125" t="str">
            <v>P365</v>
          </cell>
        </row>
        <row r="5126">
          <cell r="AC5126" t="str">
            <v>PIOFIN</v>
          </cell>
          <cell r="AD5126" t="str">
            <v>P366</v>
          </cell>
        </row>
        <row r="5127">
          <cell r="AC5127" t="str">
            <v>PROSAN</v>
          </cell>
          <cell r="AD5127" t="str">
            <v>P367</v>
          </cell>
        </row>
        <row r="5128">
          <cell r="AC5128" t="str">
            <v>PROTEC</v>
          </cell>
          <cell r="AD5128" t="str">
            <v>P368</v>
          </cell>
        </row>
        <row r="5129">
          <cell r="AC5129" t="str">
            <v>PARACIL</v>
          </cell>
          <cell r="AD5129" t="str">
            <v>P369</v>
          </cell>
        </row>
        <row r="5130">
          <cell r="AC5130" t="str">
            <v>PEDIALYTE</v>
          </cell>
          <cell r="AD5130" t="str">
            <v>P370</v>
          </cell>
        </row>
        <row r="5131">
          <cell r="AC5131" t="str">
            <v>PEPTO-BISMOL</v>
          </cell>
          <cell r="AD5131" t="str">
            <v>P371</v>
          </cell>
        </row>
        <row r="5132">
          <cell r="AC5132" t="str">
            <v>PIATELLI</v>
          </cell>
          <cell r="AD5132" t="str">
            <v>P372</v>
          </cell>
        </row>
        <row r="5133">
          <cell r="AC5133" t="str">
            <v>PREDATOR</v>
          </cell>
          <cell r="AD5133" t="str">
            <v>P373</v>
          </cell>
        </row>
        <row r="5134">
          <cell r="AC5134" t="str">
            <v>PROFESSE</v>
          </cell>
          <cell r="AD5134" t="str">
            <v>P374</v>
          </cell>
        </row>
        <row r="5135">
          <cell r="AC5135" t="str">
            <v>PS</v>
          </cell>
          <cell r="AD5135" t="str">
            <v>P375</v>
          </cell>
        </row>
        <row r="5136">
          <cell r="AC5136" t="str">
            <v>PISTON BOY</v>
          </cell>
          <cell r="AD5136" t="str">
            <v>P376</v>
          </cell>
        </row>
        <row r="5137">
          <cell r="AC5137" t="str">
            <v>PANACHE</v>
          </cell>
          <cell r="AD5137" t="str">
            <v>P377</v>
          </cell>
        </row>
        <row r="5138">
          <cell r="AC5138" t="str">
            <v>PINALEN</v>
          </cell>
          <cell r="AD5138" t="str">
            <v>P378</v>
          </cell>
        </row>
        <row r="5139">
          <cell r="AC5139" t="str">
            <v>PINK MILK</v>
          </cell>
          <cell r="AD5139" t="str">
            <v>P379</v>
          </cell>
        </row>
        <row r="5140">
          <cell r="AC5140" t="str">
            <v>PEGATANKE</v>
          </cell>
          <cell r="AD5140" t="str">
            <v>P380</v>
          </cell>
        </row>
        <row r="5141">
          <cell r="AC5141" t="str">
            <v>PASSION FEMENINA</v>
          </cell>
          <cell r="AD5141" t="str">
            <v>P381</v>
          </cell>
        </row>
        <row r="5142">
          <cell r="AC5142" t="str">
            <v>POPULAR JEWELRY</v>
          </cell>
          <cell r="AD5142" t="str">
            <v>P382</v>
          </cell>
        </row>
        <row r="5143">
          <cell r="AC5143" t="str">
            <v>PLENITUD</v>
          </cell>
          <cell r="AD5143" t="str">
            <v>P383</v>
          </cell>
        </row>
        <row r="5144">
          <cell r="AC5144" t="str">
            <v>PREVAIL</v>
          </cell>
          <cell r="AD5144" t="str">
            <v>P384</v>
          </cell>
        </row>
        <row r="5145">
          <cell r="AC5145" t="str">
            <v>PAW PATROL</v>
          </cell>
          <cell r="AD5145" t="str">
            <v>P385</v>
          </cell>
        </row>
        <row r="5146">
          <cell r="AC5146" t="str">
            <v>PEKE BABY</v>
          </cell>
          <cell r="AD5146" t="str">
            <v>P386</v>
          </cell>
        </row>
        <row r="5147">
          <cell r="AC5147" t="str">
            <v>PEPPA PIG</v>
          </cell>
          <cell r="AD5147" t="str">
            <v>P387</v>
          </cell>
        </row>
        <row r="5148">
          <cell r="AC5148" t="str">
            <v>PHINEAS AND FERB</v>
          </cell>
          <cell r="AD5148" t="str">
            <v>P388</v>
          </cell>
        </row>
        <row r="5149">
          <cell r="AC5149" t="str">
            <v>PICTIONARY</v>
          </cell>
          <cell r="AD5149" t="str">
            <v>P389</v>
          </cell>
        </row>
        <row r="5150">
          <cell r="AC5150" t="str">
            <v>PINYPON</v>
          </cell>
          <cell r="AD5150" t="str">
            <v>P390</v>
          </cell>
        </row>
        <row r="5151">
          <cell r="AC5151" t="str">
            <v>PLANES</v>
          </cell>
          <cell r="AD5151" t="str">
            <v>P391</v>
          </cell>
        </row>
        <row r="5152">
          <cell r="AC5152" t="str">
            <v>PLAY-DOH</v>
          </cell>
          <cell r="AD5152" t="str">
            <v>P392</v>
          </cell>
        </row>
        <row r="5153">
          <cell r="AC5153" t="str">
            <v>PLAYSKOOL</v>
          </cell>
          <cell r="AD5153" t="str">
            <v>P393</v>
          </cell>
        </row>
        <row r="5154">
          <cell r="AC5154" t="str">
            <v>POLLY POCKET</v>
          </cell>
          <cell r="AD5154" t="str">
            <v>P394</v>
          </cell>
        </row>
        <row r="5155">
          <cell r="AC5155" t="str">
            <v>POPPIT</v>
          </cell>
          <cell r="AD5155" t="str">
            <v>P395</v>
          </cell>
        </row>
        <row r="5156">
          <cell r="AC5156" t="str">
            <v>POWER RANGERS</v>
          </cell>
          <cell r="AD5156" t="str">
            <v>P396</v>
          </cell>
        </row>
        <row r="5157">
          <cell r="AC5157" t="str">
            <v>POWER WHEELS</v>
          </cell>
          <cell r="AD5157" t="str">
            <v>P397</v>
          </cell>
        </row>
        <row r="5158">
          <cell r="AC5158" t="str">
            <v>PREDATORS</v>
          </cell>
          <cell r="AD5158" t="str">
            <v>P398</v>
          </cell>
        </row>
        <row r="5159">
          <cell r="AC5159" t="str">
            <v>TAPIOCA</v>
          </cell>
          <cell r="AD5159" t="str">
            <v>P399</v>
          </cell>
        </row>
        <row r="5160">
          <cell r="AC5160" t="str">
            <v>TYPE 55</v>
          </cell>
          <cell r="AD5160" t="str">
            <v>P400</v>
          </cell>
        </row>
        <row r="5161">
          <cell r="AC5161" t="str">
            <v>PAPERMATE</v>
          </cell>
          <cell r="AD5161" t="str">
            <v>P401</v>
          </cell>
        </row>
        <row r="5162">
          <cell r="AC5162" t="str">
            <v>PARKER</v>
          </cell>
          <cell r="AD5162" t="str">
            <v>P402</v>
          </cell>
        </row>
        <row r="5163">
          <cell r="AC5163" t="str">
            <v>PARTY D PARTY</v>
          </cell>
          <cell r="AD5163" t="str">
            <v>P403</v>
          </cell>
        </row>
        <row r="5164">
          <cell r="AC5164" t="str">
            <v>PAULINAS</v>
          </cell>
          <cell r="AD5164" t="str">
            <v>P404</v>
          </cell>
        </row>
        <row r="5165">
          <cell r="AC5165" t="str">
            <v>PAW PATROL</v>
          </cell>
          <cell r="AD5165" t="str">
            <v>P405</v>
          </cell>
        </row>
        <row r="5166">
          <cell r="AC5166" t="str">
            <v>PEGAPEL</v>
          </cell>
          <cell r="AD5166" t="str">
            <v>P406</v>
          </cell>
        </row>
        <row r="5167">
          <cell r="AC5167" t="str">
            <v>PELIKAN</v>
          </cell>
          <cell r="AD5167" t="str">
            <v>P407</v>
          </cell>
        </row>
        <row r="5168">
          <cell r="AC5168" t="str">
            <v>PENGUINS</v>
          </cell>
          <cell r="AD5168" t="str">
            <v>P408</v>
          </cell>
        </row>
        <row r="5169">
          <cell r="AC5169" t="str">
            <v>PENTEL</v>
          </cell>
          <cell r="AD5169" t="str">
            <v>P409</v>
          </cell>
        </row>
        <row r="5170">
          <cell r="AC5170" t="str">
            <v>PEPPA PIG</v>
          </cell>
          <cell r="AD5170" t="str">
            <v>P410</v>
          </cell>
        </row>
        <row r="5171">
          <cell r="AC5171" t="str">
            <v>PERRITO</v>
          </cell>
          <cell r="AD5171" t="str">
            <v>P411</v>
          </cell>
        </row>
        <row r="5172">
          <cell r="AC5172" t="str">
            <v>PETRA</v>
          </cell>
          <cell r="AD5172" t="str">
            <v>P412</v>
          </cell>
        </row>
        <row r="5173">
          <cell r="AC5173" t="str">
            <v>PHINEAS AND FERBS</v>
          </cell>
          <cell r="AD5173" t="str">
            <v>P413</v>
          </cell>
        </row>
        <row r="5174">
          <cell r="AC5174" t="str">
            <v>PILACO</v>
          </cell>
          <cell r="AD5174" t="str">
            <v>P414</v>
          </cell>
        </row>
        <row r="5175">
          <cell r="AC5175" t="str">
            <v>PINKY</v>
          </cell>
          <cell r="AD5175" t="str">
            <v>P415</v>
          </cell>
        </row>
        <row r="5176">
          <cell r="AC5176" t="str">
            <v>PITUFO</v>
          </cell>
          <cell r="AD5176" t="str">
            <v>P416</v>
          </cell>
        </row>
        <row r="5177">
          <cell r="AC5177" t="str">
            <v>PLANES</v>
          </cell>
          <cell r="AD5177" t="str">
            <v>P417</v>
          </cell>
        </row>
        <row r="5178">
          <cell r="AC5178" t="str">
            <v>PLAYFOAM</v>
          </cell>
          <cell r="AD5178" t="str">
            <v>P418</v>
          </cell>
        </row>
        <row r="5179">
          <cell r="AC5179" t="str">
            <v>POLAR PACK</v>
          </cell>
          <cell r="AD5179" t="str">
            <v>P419</v>
          </cell>
        </row>
        <row r="5180">
          <cell r="AC5180" t="str">
            <v>POLARTEK</v>
          </cell>
          <cell r="AD5180" t="str">
            <v>P420</v>
          </cell>
        </row>
        <row r="5181">
          <cell r="AC5181" t="str">
            <v>POWER RANGERS</v>
          </cell>
          <cell r="AD5181" t="str">
            <v>P421</v>
          </cell>
        </row>
        <row r="5182">
          <cell r="AC5182" t="str">
            <v>PRECIOUS MOMENTS</v>
          </cell>
          <cell r="AD5182" t="str">
            <v>P422</v>
          </cell>
        </row>
        <row r="5183">
          <cell r="AC5183" t="str">
            <v>PRINCESA SOFIA</v>
          </cell>
          <cell r="AD5183" t="str">
            <v>P423</v>
          </cell>
        </row>
        <row r="5184">
          <cell r="AC5184" t="str">
            <v>PRINCESAS</v>
          </cell>
          <cell r="AD5184" t="str">
            <v>P424</v>
          </cell>
        </row>
        <row r="5185">
          <cell r="AC5185" t="str">
            <v>PRISM</v>
          </cell>
          <cell r="AD5185" t="str">
            <v>P425</v>
          </cell>
        </row>
        <row r="5186">
          <cell r="AC5186" t="str">
            <v>PRITT</v>
          </cell>
          <cell r="AD5186" t="str">
            <v>P426</v>
          </cell>
        </row>
        <row r="5187">
          <cell r="AC5187" t="str">
            <v>PINGUIN</v>
          </cell>
          <cell r="AD5187" t="str">
            <v>P427</v>
          </cell>
        </row>
        <row r="5188">
          <cell r="AC5188" t="str">
            <v>PONILEBU</v>
          </cell>
          <cell r="AD5188" t="str">
            <v>P428</v>
          </cell>
        </row>
        <row r="5189">
          <cell r="AC5189" t="str">
            <v>PANAM SRL</v>
          </cell>
          <cell r="AD5189" t="str">
            <v>P429</v>
          </cell>
        </row>
        <row r="5190">
          <cell r="AC5190" t="str">
            <v>POP ANDY WARHOL</v>
          </cell>
          <cell r="AD5190" t="str">
            <v>P430</v>
          </cell>
        </row>
        <row r="5191">
          <cell r="AC5191" t="str">
            <v>PRO THUNDER</v>
          </cell>
          <cell r="AD5191" t="str">
            <v>P431</v>
          </cell>
        </row>
        <row r="5192">
          <cell r="AC5192" t="str">
            <v>POLLY POC</v>
          </cell>
          <cell r="AD5192" t="str">
            <v>P432</v>
          </cell>
        </row>
        <row r="5193">
          <cell r="AC5193" t="str">
            <v>PAPERMOON</v>
          </cell>
          <cell r="AD5193" t="str">
            <v>P433</v>
          </cell>
        </row>
        <row r="5194">
          <cell r="AC5194" t="str">
            <v>PIKA</v>
          </cell>
          <cell r="AD5194" t="str">
            <v>P434</v>
          </cell>
        </row>
        <row r="5195">
          <cell r="AC5195" t="str">
            <v>POWER CRUNCH</v>
          </cell>
          <cell r="AD5195" t="str">
            <v>P435</v>
          </cell>
        </row>
        <row r="5196">
          <cell r="AC5196" t="str">
            <v>PIERO MARRUCCI</v>
          </cell>
          <cell r="AD5196" t="str">
            <v>P436</v>
          </cell>
        </row>
        <row r="5197">
          <cell r="AC5197" t="str">
            <v>PJ MASKS</v>
          </cell>
          <cell r="AD5197" t="str">
            <v>P437</v>
          </cell>
        </row>
        <row r="5198">
          <cell r="AC5198" t="str">
            <v>PETIT BEBE</v>
          </cell>
          <cell r="AD5198" t="str">
            <v>P438</v>
          </cell>
        </row>
        <row r="5199">
          <cell r="AC5199" t="str">
            <v>PAQUI</v>
          </cell>
          <cell r="AD5199" t="str">
            <v>P439</v>
          </cell>
        </row>
        <row r="5200">
          <cell r="AC5200" t="str">
            <v>PREMIUM BABY</v>
          </cell>
          <cell r="AD5200" t="str">
            <v>P440</v>
          </cell>
        </row>
        <row r="5201">
          <cell r="AC5201" t="str">
            <v>PEINEAN</v>
          </cell>
          <cell r="AD5201" t="str">
            <v>P442</v>
          </cell>
        </row>
        <row r="5202">
          <cell r="AC5202" t="str">
            <v>PROJECT RUNWAY</v>
          </cell>
          <cell r="AD5202" t="str">
            <v>P443</v>
          </cell>
        </row>
        <row r="5203">
          <cell r="AC5203" t="str">
            <v>PERIQUITO</v>
          </cell>
          <cell r="AD5203" t="str">
            <v>P444</v>
          </cell>
        </row>
        <row r="5204">
          <cell r="AC5204" t="str">
            <v>PLAY</v>
          </cell>
          <cell r="AD5204" t="str">
            <v>P445</v>
          </cell>
        </row>
        <row r="5205">
          <cell r="AC5205" t="str">
            <v>PIKMI POPS</v>
          </cell>
          <cell r="AD5205" t="str">
            <v>P446</v>
          </cell>
        </row>
        <row r="5206">
          <cell r="AC5206" t="str">
            <v>PASIONES</v>
          </cell>
          <cell r="AD5206" t="str">
            <v>P447</v>
          </cell>
        </row>
        <row r="5207">
          <cell r="AC5207" t="str">
            <v>PARIS HILTON</v>
          </cell>
          <cell r="AD5207" t="str">
            <v>P448</v>
          </cell>
        </row>
        <row r="5208">
          <cell r="AC5208" t="str">
            <v>POINTER</v>
          </cell>
          <cell r="AD5208" t="str">
            <v>P449</v>
          </cell>
        </row>
        <row r="5209">
          <cell r="AC5209" t="str">
            <v>PRIMAL ROOTS</v>
          </cell>
          <cell r="AD5209" t="str">
            <v>P450</v>
          </cell>
        </row>
        <row r="5210">
          <cell r="AC5210" t="str">
            <v>PROXIMO</v>
          </cell>
          <cell r="AD5210" t="str">
            <v>P451</v>
          </cell>
        </row>
        <row r="5211">
          <cell r="AC5211" t="str">
            <v>PENTHOUSE</v>
          </cell>
          <cell r="AD5211" t="str">
            <v>P452</v>
          </cell>
        </row>
        <row r="5212">
          <cell r="AC5212" t="str">
            <v>PARTY CREATION</v>
          </cell>
          <cell r="AD5212" t="str">
            <v>P453</v>
          </cell>
        </row>
        <row r="5213">
          <cell r="AC5213" t="str">
            <v>PS4</v>
          </cell>
          <cell r="AD5213" t="str">
            <v>P454</v>
          </cell>
        </row>
        <row r="5214">
          <cell r="AC5214" t="str">
            <v>PPM</v>
          </cell>
          <cell r="AD5214" t="str">
            <v>P455</v>
          </cell>
        </row>
        <row r="5215">
          <cell r="AC5215" t="str">
            <v>PADERBORNER</v>
          </cell>
          <cell r="AD5215" t="str">
            <v>P456</v>
          </cell>
        </row>
        <row r="5216">
          <cell r="AC5216" t="str">
            <v>POLAR MONKEY</v>
          </cell>
          <cell r="AD5216" t="str">
            <v>P457</v>
          </cell>
        </row>
        <row r="5217">
          <cell r="AC5217" t="str">
            <v>PRAIA</v>
          </cell>
          <cell r="AD5217" t="str">
            <v>P458</v>
          </cell>
        </row>
        <row r="5218">
          <cell r="AC5218" t="str">
            <v>PORMUA</v>
          </cell>
          <cell r="AD5218" t="str">
            <v>P459</v>
          </cell>
        </row>
        <row r="5219">
          <cell r="AC5219" t="str">
            <v>PROYECT</v>
          </cell>
          <cell r="AD5219" t="str">
            <v>P460</v>
          </cell>
        </row>
        <row r="5220">
          <cell r="AC5220" t="str">
            <v>P28</v>
          </cell>
          <cell r="AD5220" t="str">
            <v>P461</v>
          </cell>
        </row>
        <row r="5221">
          <cell r="AC5221" t="str">
            <v>PAGO FLORENTINO</v>
          </cell>
          <cell r="AD5221" t="str">
            <v>P462</v>
          </cell>
        </row>
        <row r="5222">
          <cell r="AC5222" t="str">
            <v>POPCHIPS</v>
          </cell>
          <cell r="AD5222" t="str">
            <v>P463</v>
          </cell>
        </row>
        <row r="5223">
          <cell r="AC5223" t="str">
            <v>POKEMON</v>
          </cell>
          <cell r="AD5223" t="str">
            <v>P464</v>
          </cell>
        </row>
        <row r="5224">
          <cell r="AC5224" t="str">
            <v>POLY SCHOOL</v>
          </cell>
          <cell r="AD5224" t="str">
            <v>P465</v>
          </cell>
        </row>
        <row r="5225">
          <cell r="AC5225" t="str">
            <v>PRIMAVERA</v>
          </cell>
          <cell r="AD5225" t="str">
            <v>P466</v>
          </cell>
        </row>
        <row r="5226">
          <cell r="AC5226" t="str">
            <v>PIBE</v>
          </cell>
          <cell r="AD5226" t="str">
            <v>P467</v>
          </cell>
        </row>
        <row r="5227">
          <cell r="AC5227" t="str">
            <v>PAISA</v>
          </cell>
          <cell r="AD5227" t="str">
            <v>P468</v>
          </cell>
        </row>
        <row r="5228">
          <cell r="AC5228" t="str">
            <v>PURO ZUMO</v>
          </cell>
          <cell r="AD5228" t="str">
            <v>P469</v>
          </cell>
        </row>
        <row r="5229">
          <cell r="AC5229" t="str">
            <v>PERPLEXUS</v>
          </cell>
          <cell r="AD5229" t="str">
            <v>P470</v>
          </cell>
        </row>
        <row r="5230">
          <cell r="AC5230" t="str">
            <v>POMSIES</v>
          </cell>
          <cell r="AD5230" t="str">
            <v>P471</v>
          </cell>
        </row>
        <row r="5231">
          <cell r="AC5231" t="str">
            <v>PAGO DE CARRAOVEJAS</v>
          </cell>
          <cell r="AD5231" t="str">
            <v>P472</v>
          </cell>
        </row>
        <row r="5232">
          <cell r="AC5232" t="str">
            <v>PRUNO</v>
          </cell>
          <cell r="AD5232" t="str">
            <v>P473</v>
          </cell>
        </row>
        <row r="5233">
          <cell r="AC5233" t="str">
            <v>PLANTA ACCION</v>
          </cell>
          <cell r="AD5233" t="str">
            <v>P474</v>
          </cell>
        </row>
        <row r="5234">
          <cell r="AC5234" t="str">
            <v>PLAINVILLE</v>
          </cell>
          <cell r="AD5234" t="str">
            <v>P475</v>
          </cell>
        </row>
        <row r="5235">
          <cell r="AC5235" t="str">
            <v>QUINTESSENTIAL</v>
          </cell>
          <cell r="AD5235" t="str">
            <v>Q001</v>
          </cell>
        </row>
        <row r="5236">
          <cell r="AC5236" t="str">
            <v>QUIZZ</v>
          </cell>
          <cell r="AD5236" t="str">
            <v>Q002</v>
          </cell>
        </row>
        <row r="5237">
          <cell r="AC5237" t="str">
            <v>QUICK BAYT</v>
          </cell>
          <cell r="AD5237" t="str">
            <v>Q003</v>
          </cell>
        </row>
        <row r="5238">
          <cell r="AC5238" t="str">
            <v>QUAKER</v>
          </cell>
          <cell r="AD5238" t="str">
            <v>Q004</v>
          </cell>
        </row>
        <row r="5239">
          <cell r="AC5239" t="str">
            <v>QG</v>
          </cell>
          <cell r="AD5239" t="str">
            <v>Q005</v>
          </cell>
        </row>
        <row r="5240">
          <cell r="AC5240" t="str">
            <v>QUILMES</v>
          </cell>
          <cell r="AD5240" t="str">
            <v>Q006</v>
          </cell>
        </row>
        <row r="5241">
          <cell r="AC5241" t="str">
            <v>QUISQUEYA</v>
          </cell>
          <cell r="AD5241" t="str">
            <v>Q007</v>
          </cell>
        </row>
        <row r="5242">
          <cell r="AC5242" t="str">
            <v>QFX</v>
          </cell>
          <cell r="AD5242" t="str">
            <v>Q008</v>
          </cell>
        </row>
        <row r="5243">
          <cell r="AC5243" t="str">
            <v>QUIKBAY</v>
          </cell>
          <cell r="AD5243" t="str">
            <v>Q009</v>
          </cell>
        </row>
        <row r="5244">
          <cell r="AC5244" t="str">
            <v>QUPID</v>
          </cell>
          <cell r="AD5244" t="str">
            <v>Q010</v>
          </cell>
        </row>
        <row r="5245">
          <cell r="AC5245" t="str">
            <v>QUESCREM</v>
          </cell>
          <cell r="AD5245" t="str">
            <v>Q011</v>
          </cell>
        </row>
        <row r="5246">
          <cell r="AC5246" t="str">
            <v>QUIJOTE</v>
          </cell>
          <cell r="AD5246" t="str">
            <v>Q012</v>
          </cell>
        </row>
        <row r="5247">
          <cell r="AC5247" t="str">
            <v>QIIN</v>
          </cell>
          <cell r="AD5247" t="str">
            <v>Q013</v>
          </cell>
        </row>
        <row r="5248">
          <cell r="AC5248" t="str">
            <v>QUATES</v>
          </cell>
          <cell r="AD5248" t="str">
            <v>Q014</v>
          </cell>
        </row>
        <row r="5249">
          <cell r="AC5249" t="str">
            <v>QUEEN ANNE</v>
          </cell>
          <cell r="AD5249" t="str">
            <v>Q015</v>
          </cell>
        </row>
        <row r="5250">
          <cell r="AC5250" t="str">
            <v>QUARTZ</v>
          </cell>
          <cell r="AD5250" t="str">
            <v>Q016</v>
          </cell>
        </row>
        <row r="5251">
          <cell r="AC5251" t="str">
            <v>QUIN YAO</v>
          </cell>
          <cell r="AD5251" t="str">
            <v>Q017</v>
          </cell>
        </row>
        <row r="5252">
          <cell r="AC5252" t="str">
            <v>QUIVER</v>
          </cell>
          <cell r="AD5252" t="str">
            <v>Q018</v>
          </cell>
        </row>
        <row r="5253">
          <cell r="AC5253" t="str">
            <v>QUEEN BEE</v>
          </cell>
          <cell r="AD5253" t="str">
            <v>Q019</v>
          </cell>
        </row>
        <row r="5254">
          <cell r="AC5254" t="str">
            <v>RIJO BRODON</v>
          </cell>
          <cell r="AD5254" t="str">
            <v>R001</v>
          </cell>
        </row>
        <row r="5255">
          <cell r="AC5255" t="str">
            <v>ROBLEMONTE</v>
          </cell>
          <cell r="AD5255" t="str">
            <v>R002</v>
          </cell>
        </row>
        <row r="5256">
          <cell r="AC5256" t="str">
            <v>ROSKOFF</v>
          </cell>
          <cell r="AD5256" t="str">
            <v>R003</v>
          </cell>
        </row>
        <row r="5257">
          <cell r="AC5257" t="str">
            <v>RED OX JEANS</v>
          </cell>
          <cell r="AD5257" t="str">
            <v>R004</v>
          </cell>
        </row>
        <row r="5258">
          <cell r="AC5258" t="str">
            <v>RICOS</v>
          </cell>
          <cell r="AD5258" t="str">
            <v>R005</v>
          </cell>
        </row>
        <row r="5259">
          <cell r="AC5259" t="str">
            <v>ROMULO</v>
          </cell>
          <cell r="AD5259" t="str">
            <v>R006</v>
          </cell>
        </row>
        <row r="5260">
          <cell r="AC5260" t="str">
            <v>RONZONI</v>
          </cell>
          <cell r="AD5260" t="str">
            <v>R007</v>
          </cell>
        </row>
        <row r="5261">
          <cell r="AC5261" t="str">
            <v>ROLAND</v>
          </cell>
          <cell r="AD5261" t="str">
            <v>R008</v>
          </cell>
        </row>
        <row r="5262">
          <cell r="AC5262" t="str">
            <v>RICESELECT</v>
          </cell>
          <cell r="AD5262" t="str">
            <v>R009</v>
          </cell>
        </row>
        <row r="5263">
          <cell r="AC5263" t="str">
            <v>ROYAL</v>
          </cell>
          <cell r="AD5263" t="str">
            <v>R010</v>
          </cell>
        </row>
        <row r="5264">
          <cell r="AC5264" t="str">
            <v>RICO</v>
          </cell>
          <cell r="AD5264" t="str">
            <v>R011</v>
          </cell>
        </row>
        <row r="5265">
          <cell r="AC5265" t="str">
            <v>RAFAELLA</v>
          </cell>
          <cell r="AD5265" t="str">
            <v>R012</v>
          </cell>
        </row>
        <row r="5266">
          <cell r="AC5266" t="str">
            <v>RED SUGGAR</v>
          </cell>
          <cell r="AD5266" t="str">
            <v>R013</v>
          </cell>
        </row>
        <row r="5267">
          <cell r="AC5267" t="str">
            <v>REFLECTION</v>
          </cell>
          <cell r="AD5267" t="str">
            <v>R014</v>
          </cell>
        </row>
        <row r="5268">
          <cell r="AC5268" t="str">
            <v>REEBOK</v>
          </cell>
          <cell r="AD5268" t="str">
            <v>R015</v>
          </cell>
        </row>
        <row r="5269">
          <cell r="AC5269" t="str">
            <v>REQUEST</v>
          </cell>
          <cell r="AD5269" t="str">
            <v>R016</v>
          </cell>
        </row>
        <row r="5270">
          <cell r="AC5270" t="str">
            <v>RESERVE</v>
          </cell>
          <cell r="AD5270" t="str">
            <v>R017</v>
          </cell>
        </row>
        <row r="5271">
          <cell r="AC5271" t="str">
            <v>RESORT</v>
          </cell>
          <cell r="AD5271" t="str">
            <v>R018</v>
          </cell>
        </row>
        <row r="5272">
          <cell r="AC5272" t="str">
            <v>REVOLUTION</v>
          </cell>
          <cell r="AD5272" t="str">
            <v>R019</v>
          </cell>
        </row>
        <row r="5273">
          <cell r="AC5273" t="str">
            <v>RIVIERA</v>
          </cell>
          <cell r="AD5273" t="str">
            <v>R020</v>
          </cell>
        </row>
        <row r="5274">
          <cell r="AC5274" t="str">
            <v>ROCK REPUBLIC</v>
          </cell>
          <cell r="AD5274" t="str">
            <v>R021</v>
          </cell>
        </row>
        <row r="5275">
          <cell r="AC5275" t="str">
            <v>ROCK REVOLUTION</v>
          </cell>
          <cell r="AD5275" t="str">
            <v>R022</v>
          </cell>
        </row>
        <row r="5276">
          <cell r="AC5276" t="str">
            <v>ROLY POLY</v>
          </cell>
          <cell r="AD5276" t="str">
            <v>R023</v>
          </cell>
        </row>
        <row r="5277">
          <cell r="AC5277" t="str">
            <v>ROMA</v>
          </cell>
          <cell r="AD5277" t="str">
            <v>R024</v>
          </cell>
        </row>
        <row r="5278">
          <cell r="AC5278" t="str">
            <v>ROMEO&amp;JULIETA</v>
          </cell>
          <cell r="AD5278" t="str">
            <v>R025</v>
          </cell>
        </row>
        <row r="5279">
          <cell r="AC5279" t="str">
            <v>ROX BURY</v>
          </cell>
          <cell r="AD5279" t="str">
            <v>R026</v>
          </cell>
        </row>
        <row r="5280">
          <cell r="AC5280" t="str">
            <v>ROYAL CHICKS</v>
          </cell>
          <cell r="AD5280" t="str">
            <v>R027</v>
          </cell>
        </row>
        <row r="5281">
          <cell r="AC5281" t="str">
            <v>RUBICON</v>
          </cell>
          <cell r="AD5281" t="str">
            <v>R028</v>
          </cell>
        </row>
        <row r="5282">
          <cell r="AC5282" t="str">
            <v>RUFFINI</v>
          </cell>
          <cell r="AD5282" t="str">
            <v>R029</v>
          </cell>
        </row>
        <row r="5283">
          <cell r="AC5283" t="str">
            <v>RUMOR</v>
          </cell>
          <cell r="AD5283" t="str">
            <v>R030</v>
          </cell>
        </row>
        <row r="5284">
          <cell r="AC5284" t="str">
            <v>RUTA</v>
          </cell>
          <cell r="AD5284" t="str">
            <v>R031</v>
          </cell>
        </row>
        <row r="5285">
          <cell r="AC5285" t="str">
            <v>RED BERRY</v>
          </cell>
          <cell r="AD5285" t="str">
            <v>R032</v>
          </cell>
        </row>
        <row r="5286">
          <cell r="AC5286" t="str">
            <v>RACUMIN</v>
          </cell>
          <cell r="AD5286" t="str">
            <v>R033</v>
          </cell>
        </row>
        <row r="5287">
          <cell r="AC5287" t="str">
            <v>RAID</v>
          </cell>
          <cell r="AD5287" t="str">
            <v>R034</v>
          </cell>
        </row>
        <row r="5288">
          <cell r="AC5288" t="str">
            <v>RATANES</v>
          </cell>
          <cell r="AD5288" t="str">
            <v>R035</v>
          </cell>
        </row>
        <row r="5289">
          <cell r="AC5289" t="str">
            <v>RATAX</v>
          </cell>
          <cell r="AD5289" t="str">
            <v>R036</v>
          </cell>
        </row>
        <row r="5290">
          <cell r="AC5290" t="str">
            <v>RATICIN</v>
          </cell>
          <cell r="AD5290" t="str">
            <v>R037</v>
          </cell>
        </row>
        <row r="5291">
          <cell r="AC5291" t="str">
            <v>RATONERA</v>
          </cell>
          <cell r="AD5291" t="str">
            <v>R038</v>
          </cell>
        </row>
        <row r="5292">
          <cell r="AC5292" t="str">
            <v>REAL KILL</v>
          </cell>
          <cell r="AD5292" t="str">
            <v>R039</v>
          </cell>
        </row>
        <row r="5293">
          <cell r="AC5293" t="str">
            <v>REGINELA</v>
          </cell>
          <cell r="AD5293" t="str">
            <v>R040</v>
          </cell>
        </row>
        <row r="5294">
          <cell r="AC5294" t="str">
            <v>RELAMPAGO</v>
          </cell>
          <cell r="AD5294" t="str">
            <v>R041</v>
          </cell>
        </row>
        <row r="5295">
          <cell r="AC5295" t="str">
            <v>REMOVEDOR</v>
          </cell>
          <cell r="AD5295" t="str">
            <v>R042</v>
          </cell>
        </row>
        <row r="5296">
          <cell r="AC5296" t="str">
            <v>RENUZ</v>
          </cell>
          <cell r="AD5296" t="str">
            <v>R043</v>
          </cell>
        </row>
        <row r="5297">
          <cell r="AC5297" t="str">
            <v>RENUZIT</v>
          </cell>
          <cell r="AD5297" t="str">
            <v>R044</v>
          </cell>
        </row>
        <row r="5298">
          <cell r="AC5298" t="str">
            <v>REPELENGUE</v>
          </cell>
          <cell r="AD5298" t="str">
            <v>R045</v>
          </cell>
        </row>
        <row r="5299">
          <cell r="AC5299" t="str">
            <v>RESOLVE</v>
          </cell>
          <cell r="AD5299" t="str">
            <v>R046</v>
          </cell>
        </row>
        <row r="5300">
          <cell r="AC5300" t="str">
            <v>REYNOLDS</v>
          </cell>
          <cell r="AD5300" t="str">
            <v>R047</v>
          </cell>
        </row>
        <row r="5301">
          <cell r="AC5301" t="str">
            <v>RIGID</v>
          </cell>
          <cell r="AD5301" t="str">
            <v>R048</v>
          </cell>
        </row>
        <row r="5302">
          <cell r="AC5302" t="str">
            <v>ROKEACH</v>
          </cell>
          <cell r="AD5302" t="str">
            <v>R049</v>
          </cell>
        </row>
        <row r="5303">
          <cell r="AC5303" t="str">
            <v>RONSON</v>
          </cell>
          <cell r="AD5303" t="str">
            <v>R050</v>
          </cell>
        </row>
        <row r="5304">
          <cell r="AC5304" t="str">
            <v>ROSAL</v>
          </cell>
          <cell r="AD5304" t="str">
            <v>R051</v>
          </cell>
        </row>
        <row r="5305">
          <cell r="AC5305" t="str">
            <v>ROYAL OAK</v>
          </cell>
          <cell r="AD5305" t="str">
            <v>R052</v>
          </cell>
        </row>
        <row r="5306">
          <cell r="AC5306" t="str">
            <v>RUFFI</v>
          </cell>
          <cell r="AD5306" t="str">
            <v>R053</v>
          </cell>
        </row>
        <row r="5307">
          <cell r="AC5307" t="str">
            <v>RUNJOY</v>
          </cell>
          <cell r="AD5307" t="str">
            <v>R054</v>
          </cell>
        </row>
        <row r="5308">
          <cell r="AC5308" t="str">
            <v>RALSTON</v>
          </cell>
          <cell r="AD5308" t="str">
            <v>R055</v>
          </cell>
        </row>
        <row r="5309">
          <cell r="AC5309" t="str">
            <v>RAW REVOLUTION</v>
          </cell>
          <cell r="AD5309" t="str">
            <v>R056</v>
          </cell>
        </row>
        <row r="5310">
          <cell r="AC5310" t="str">
            <v>RHP</v>
          </cell>
          <cell r="AD5310" t="str">
            <v>R057</v>
          </cell>
        </row>
        <row r="5311">
          <cell r="AC5311" t="str">
            <v>RICA</v>
          </cell>
          <cell r="AD5311" t="str">
            <v>R058</v>
          </cell>
        </row>
        <row r="5312">
          <cell r="AC5312" t="str">
            <v>RICE</v>
          </cell>
          <cell r="AD5312" t="str">
            <v>R059</v>
          </cell>
        </row>
        <row r="5313">
          <cell r="AC5313" t="str">
            <v>RICKLAND ORCHARDS</v>
          </cell>
          <cell r="AD5313" t="str">
            <v>R060</v>
          </cell>
        </row>
        <row r="5314">
          <cell r="AC5314" t="str">
            <v>ROJO</v>
          </cell>
          <cell r="AD5314" t="str">
            <v>R061</v>
          </cell>
        </row>
        <row r="5315">
          <cell r="AC5315" t="str">
            <v>ROSAMONTE</v>
          </cell>
          <cell r="AD5315" t="str">
            <v>R062</v>
          </cell>
        </row>
        <row r="5316">
          <cell r="AC5316" t="str">
            <v>RED HAT</v>
          </cell>
          <cell r="AD5316" t="str">
            <v>R063</v>
          </cell>
        </row>
        <row r="5317">
          <cell r="AC5317" t="str">
            <v>RAINBOW</v>
          </cell>
          <cell r="AD5317" t="str">
            <v>R064</v>
          </cell>
        </row>
        <row r="5318">
          <cell r="AC5318" t="str">
            <v>RAMEKIN</v>
          </cell>
          <cell r="AD5318" t="str">
            <v>R065</v>
          </cell>
        </row>
        <row r="5319">
          <cell r="AC5319" t="str">
            <v>RENGA</v>
          </cell>
          <cell r="AD5319" t="str">
            <v>R066</v>
          </cell>
        </row>
        <row r="5320">
          <cell r="AC5320" t="str">
            <v>RIMAX</v>
          </cell>
          <cell r="AD5320" t="str">
            <v>R067</v>
          </cell>
        </row>
        <row r="5321">
          <cell r="AC5321" t="str">
            <v>RM</v>
          </cell>
          <cell r="AD5321" t="str">
            <v>R068</v>
          </cell>
        </row>
        <row r="5322">
          <cell r="AC5322" t="str">
            <v>ROBERT ROSE</v>
          </cell>
          <cell r="AD5322" t="str">
            <v>R069</v>
          </cell>
        </row>
        <row r="5323">
          <cell r="AC5323" t="str">
            <v>ROHMER</v>
          </cell>
          <cell r="AD5323" t="str">
            <v>R070</v>
          </cell>
        </row>
        <row r="5324">
          <cell r="AC5324" t="str">
            <v>ROVEL</v>
          </cell>
          <cell r="AD5324" t="str">
            <v>R071</v>
          </cell>
        </row>
        <row r="5325">
          <cell r="AC5325" t="str">
            <v>ROYAL-BAZAR</v>
          </cell>
          <cell r="AD5325" t="str">
            <v>R072</v>
          </cell>
        </row>
        <row r="5326">
          <cell r="AC5326" t="str">
            <v>ROYAL HOME</v>
          </cell>
          <cell r="AD5326" t="str">
            <v>R073</v>
          </cell>
        </row>
        <row r="5327">
          <cell r="AC5327" t="str">
            <v>RUBBERMAID</v>
          </cell>
          <cell r="AD5327" t="str">
            <v>R074</v>
          </cell>
        </row>
        <row r="5328">
          <cell r="AC5328" t="str">
            <v>RATAN</v>
          </cell>
          <cell r="AD5328" t="str">
            <v>R075</v>
          </cell>
        </row>
        <row r="5329">
          <cell r="AC5329" t="str">
            <v>RIK WIL</v>
          </cell>
          <cell r="AD5329" t="str">
            <v>R076</v>
          </cell>
        </row>
        <row r="5330">
          <cell r="AC5330" t="str">
            <v>RAMON ROQUETA</v>
          </cell>
          <cell r="AD5330" t="str">
            <v>R077</v>
          </cell>
        </row>
        <row r="5331">
          <cell r="AC5331" t="str">
            <v>RECTORAL DE AMADI</v>
          </cell>
          <cell r="AD5331" t="str">
            <v>R078</v>
          </cell>
        </row>
        <row r="5332">
          <cell r="AC5332" t="str">
            <v>REMY MARTIN</v>
          </cell>
          <cell r="AD5332" t="str">
            <v>R079</v>
          </cell>
        </row>
        <row r="5333">
          <cell r="AC5333" t="str">
            <v>RESERVA REAL</v>
          </cell>
          <cell r="AD5333" t="str">
            <v>R080</v>
          </cell>
        </row>
        <row r="5334">
          <cell r="AC5334" t="str">
            <v>RIBEAUPIERRE</v>
          </cell>
          <cell r="AD5334" t="str">
            <v>R081</v>
          </cell>
        </row>
        <row r="5335">
          <cell r="AC5335" t="str">
            <v>RIBERENO</v>
          </cell>
          <cell r="AD5335" t="str">
            <v>R082</v>
          </cell>
        </row>
        <row r="5336">
          <cell r="AC5336" t="str">
            <v>RICARD</v>
          </cell>
          <cell r="AD5336" t="str">
            <v>R083</v>
          </cell>
        </row>
        <row r="5337">
          <cell r="AC5337" t="str">
            <v>RINSOL</v>
          </cell>
          <cell r="AD5337" t="str">
            <v>R084</v>
          </cell>
        </row>
        <row r="5338">
          <cell r="AC5338" t="str">
            <v>RIOJA BORDON</v>
          </cell>
          <cell r="AD5338" t="str">
            <v>R085</v>
          </cell>
        </row>
        <row r="5339">
          <cell r="AC5339" t="str">
            <v>RIUNITE</v>
          </cell>
          <cell r="AD5339" t="str">
            <v>R086</v>
          </cell>
        </row>
        <row r="5340">
          <cell r="AC5340" t="str">
            <v>ROBERT MONDAVI</v>
          </cell>
          <cell r="AD5340" t="str">
            <v>R087</v>
          </cell>
        </row>
        <row r="5341">
          <cell r="AC5341" t="str">
            <v>ROMANA</v>
          </cell>
          <cell r="AD5341" t="str">
            <v>R088</v>
          </cell>
        </row>
        <row r="5342">
          <cell r="AC5342" t="str">
            <v>ROYAL CLARET</v>
          </cell>
          <cell r="AD5342" t="str">
            <v>R089</v>
          </cell>
        </row>
        <row r="5343">
          <cell r="AC5343" t="str">
            <v>ROYAL LOCHNAG</v>
          </cell>
          <cell r="AD5343" t="str">
            <v>R090</v>
          </cell>
        </row>
        <row r="5344">
          <cell r="AC5344" t="str">
            <v>ROYAL SALUTE</v>
          </cell>
          <cell r="AD5344" t="str">
            <v>R091</v>
          </cell>
        </row>
        <row r="5345">
          <cell r="AC5345" t="str">
            <v>RUFFINO</v>
          </cell>
          <cell r="AD5345" t="str">
            <v>R092</v>
          </cell>
        </row>
        <row r="5346">
          <cell r="AC5346" t="str">
            <v>RADIANTE -ABARROTES</v>
          </cell>
          <cell r="AD5346" t="str">
            <v>R093</v>
          </cell>
        </row>
        <row r="5347">
          <cell r="AC5347" t="str">
            <v>RAYITO</v>
          </cell>
          <cell r="AD5347" t="str">
            <v>R094</v>
          </cell>
        </row>
        <row r="5348">
          <cell r="AC5348" t="str">
            <v>RELUCE</v>
          </cell>
          <cell r="AD5348" t="str">
            <v>R095</v>
          </cell>
        </row>
        <row r="5349">
          <cell r="AC5349" t="str">
            <v>RIO</v>
          </cell>
          <cell r="AD5349" t="str">
            <v>R096</v>
          </cell>
        </row>
        <row r="5350">
          <cell r="AC5350" t="str">
            <v>ROMEO Y JULIETA</v>
          </cell>
          <cell r="AD5350" t="str">
            <v>R097</v>
          </cell>
        </row>
        <row r="5351">
          <cell r="AC5351" t="str">
            <v>RED BULL</v>
          </cell>
          <cell r="AD5351" t="str">
            <v>R098</v>
          </cell>
        </row>
        <row r="5352">
          <cell r="AC5352" t="str">
            <v>RED ROCK</v>
          </cell>
          <cell r="AD5352" t="str">
            <v>R099</v>
          </cell>
        </row>
        <row r="5353">
          <cell r="AC5353" t="str">
            <v>REPLAY</v>
          </cell>
          <cell r="AD5353" t="str">
            <v>R100</v>
          </cell>
        </row>
        <row r="5354">
          <cell r="AC5354" t="str">
            <v>RITZ</v>
          </cell>
          <cell r="AD5354" t="str">
            <v>R101</v>
          </cell>
        </row>
        <row r="5355">
          <cell r="AC5355" t="str">
            <v>ROKITO</v>
          </cell>
          <cell r="AD5355" t="str">
            <v>R102</v>
          </cell>
        </row>
        <row r="5356">
          <cell r="AC5356" t="str">
            <v>ROYAL CLUB</v>
          </cell>
          <cell r="AD5356" t="str">
            <v>R103</v>
          </cell>
        </row>
        <row r="5357">
          <cell r="AC5357" t="str">
            <v>RAT TRAP</v>
          </cell>
          <cell r="AD5357" t="str">
            <v>R104</v>
          </cell>
        </row>
        <row r="5358">
          <cell r="AC5358" t="str">
            <v>REAL PINE</v>
          </cell>
          <cell r="AD5358" t="str">
            <v>R105</v>
          </cell>
        </row>
        <row r="5359">
          <cell r="AC5359" t="str">
            <v>RUG FRESH</v>
          </cell>
          <cell r="AD5359" t="str">
            <v>R106</v>
          </cell>
        </row>
        <row r="5360">
          <cell r="AC5360" t="str">
            <v>RADIANT - BAZAR</v>
          </cell>
          <cell r="AD5360" t="str">
            <v>R107</v>
          </cell>
        </row>
        <row r="5361">
          <cell r="AC5361" t="str">
            <v>ROYAL KING</v>
          </cell>
          <cell r="AD5361" t="str">
            <v>R108</v>
          </cell>
        </row>
        <row r="5362">
          <cell r="AC5362" t="str">
            <v>RUBY KISSES</v>
          </cell>
          <cell r="AD5362" t="str">
            <v>R109</v>
          </cell>
        </row>
        <row r="5363">
          <cell r="AC5363" t="str">
            <v>RICCI</v>
          </cell>
          <cell r="AD5363" t="str">
            <v>R110</v>
          </cell>
        </row>
        <row r="5364">
          <cell r="AC5364" t="str">
            <v>RICKYSNUTS</v>
          </cell>
          <cell r="AD5364" t="str">
            <v>R111</v>
          </cell>
        </row>
        <row r="5365">
          <cell r="AC5365" t="str">
            <v>RIO VERDE</v>
          </cell>
          <cell r="AD5365" t="str">
            <v>R112</v>
          </cell>
        </row>
        <row r="5366">
          <cell r="AC5366" t="str">
            <v>ROCHAMBEAU</v>
          </cell>
          <cell r="AD5366" t="str">
            <v>R113</v>
          </cell>
        </row>
        <row r="5367">
          <cell r="AC5367" t="str">
            <v>ROTHBURY</v>
          </cell>
          <cell r="AD5367" t="str">
            <v>R114</v>
          </cell>
        </row>
        <row r="5368">
          <cell r="AC5368" t="str">
            <v>RALLY</v>
          </cell>
          <cell r="AD5368" t="str">
            <v>R115</v>
          </cell>
        </row>
        <row r="5369">
          <cell r="AC5369" t="str">
            <v>R &amp; G</v>
          </cell>
          <cell r="AD5369" t="str">
            <v>R116</v>
          </cell>
        </row>
        <row r="5370">
          <cell r="AC5370" t="str">
            <v>RAMAZZOTTI</v>
          </cell>
          <cell r="AD5370" t="str">
            <v>R117</v>
          </cell>
        </row>
        <row r="5371">
          <cell r="AC5371" t="str">
            <v>RANDERS</v>
          </cell>
          <cell r="AD5371" t="str">
            <v>R118</v>
          </cell>
        </row>
        <row r="5372">
          <cell r="AC5372" t="str">
            <v>RCB</v>
          </cell>
          <cell r="AD5372" t="str">
            <v>R119</v>
          </cell>
        </row>
        <row r="5373">
          <cell r="AC5373" t="str">
            <v>REAL MADRID</v>
          </cell>
          <cell r="AD5373" t="str">
            <v>R120</v>
          </cell>
        </row>
        <row r="5374">
          <cell r="AC5374" t="str">
            <v>RED FOREVER</v>
          </cell>
          <cell r="AD5374" t="str">
            <v>R121</v>
          </cell>
        </row>
        <row r="5375">
          <cell r="AC5375" t="str">
            <v>REDBOOK</v>
          </cell>
          <cell r="AD5375" t="str">
            <v>R122</v>
          </cell>
        </row>
        <row r="5376">
          <cell r="AC5376" t="str">
            <v>RED-OX</v>
          </cell>
          <cell r="AD5376" t="str">
            <v>R123</v>
          </cell>
        </row>
        <row r="5377">
          <cell r="AC5377" t="str">
            <v>REDSAND</v>
          </cell>
          <cell r="AD5377" t="str">
            <v>R124</v>
          </cell>
        </row>
        <row r="5378">
          <cell r="AC5378" t="str">
            <v>REEVE</v>
          </cell>
          <cell r="AD5378" t="str">
            <v>R125</v>
          </cell>
        </row>
        <row r="5379">
          <cell r="AC5379" t="str">
            <v>REP DOM</v>
          </cell>
          <cell r="AD5379" t="str">
            <v>R126</v>
          </cell>
        </row>
        <row r="5380">
          <cell r="AC5380" t="str">
            <v>RF</v>
          </cell>
          <cell r="AD5380" t="str">
            <v>R127</v>
          </cell>
        </row>
        <row r="5381">
          <cell r="AC5381" t="str">
            <v>RIDER</v>
          </cell>
          <cell r="AD5381" t="str">
            <v>R128</v>
          </cell>
        </row>
        <row r="5382">
          <cell r="AC5382" t="str">
            <v>ROCK STAR</v>
          </cell>
          <cell r="AD5382" t="str">
            <v>R129</v>
          </cell>
        </row>
        <row r="5383">
          <cell r="AC5383" t="str">
            <v>ROCKPORT</v>
          </cell>
          <cell r="AD5383" t="str">
            <v>R130</v>
          </cell>
        </row>
        <row r="5384">
          <cell r="AC5384" t="str">
            <v>ROGGANI</v>
          </cell>
          <cell r="AD5384" t="str">
            <v>R131</v>
          </cell>
        </row>
        <row r="5385">
          <cell r="AC5385" t="str">
            <v>ROJITA</v>
          </cell>
          <cell r="AD5385" t="str">
            <v>R132</v>
          </cell>
        </row>
        <row r="5386">
          <cell r="AC5386" t="str">
            <v>ROKS</v>
          </cell>
          <cell r="AD5386" t="str">
            <v>R133</v>
          </cell>
        </row>
        <row r="5387">
          <cell r="AC5387" t="str">
            <v>ROLLASOLES</v>
          </cell>
          <cell r="AD5387" t="str">
            <v>R134</v>
          </cell>
        </row>
        <row r="5388">
          <cell r="AC5388" t="str">
            <v>ROMAITY</v>
          </cell>
          <cell r="AD5388" t="str">
            <v>R135</v>
          </cell>
        </row>
        <row r="5389">
          <cell r="AC5389" t="str">
            <v>ROMINA</v>
          </cell>
          <cell r="AD5389" t="str">
            <v>R136</v>
          </cell>
        </row>
        <row r="5390">
          <cell r="AC5390" t="str">
            <v>RONAL</v>
          </cell>
          <cell r="AD5390" t="str">
            <v>R137</v>
          </cell>
        </row>
        <row r="5391">
          <cell r="AC5391" t="str">
            <v>ROSITA FRESITA</v>
          </cell>
          <cell r="AD5391" t="str">
            <v>R138</v>
          </cell>
        </row>
        <row r="5392">
          <cell r="AC5392" t="str">
            <v>ROSSO</v>
          </cell>
          <cell r="AD5392" t="str">
            <v>R139</v>
          </cell>
        </row>
        <row r="5393">
          <cell r="AC5393" t="str">
            <v>ROUTARD</v>
          </cell>
          <cell r="AD5393" t="str">
            <v>R140</v>
          </cell>
        </row>
        <row r="5394">
          <cell r="AC5394" t="str">
            <v>ROWENA</v>
          </cell>
          <cell r="AD5394" t="str">
            <v>R141</v>
          </cell>
        </row>
        <row r="5395">
          <cell r="AC5395" t="str">
            <v>RP COLLECTION</v>
          </cell>
          <cell r="AD5395" t="str">
            <v>R142</v>
          </cell>
        </row>
        <row r="5396">
          <cell r="AC5396" t="str">
            <v>RS21</v>
          </cell>
          <cell r="AD5396" t="str">
            <v>R143</v>
          </cell>
        </row>
        <row r="5397">
          <cell r="AC5397" t="str">
            <v>RUNWAY</v>
          </cell>
          <cell r="AD5397" t="str">
            <v>R144</v>
          </cell>
        </row>
        <row r="5398">
          <cell r="AC5398" t="str">
            <v>RAYOVAC</v>
          </cell>
          <cell r="AD5398" t="str">
            <v>R145</v>
          </cell>
        </row>
        <row r="5399">
          <cell r="AC5399" t="str">
            <v>RCA</v>
          </cell>
          <cell r="AD5399" t="str">
            <v>R146</v>
          </cell>
        </row>
        <row r="5400">
          <cell r="AC5400" t="str">
            <v>READY</v>
          </cell>
          <cell r="AD5400" t="str">
            <v>R147</v>
          </cell>
        </row>
        <row r="5401">
          <cell r="AC5401" t="str">
            <v>RISEFULL</v>
          </cell>
          <cell r="AD5401" t="str">
            <v>R148</v>
          </cell>
        </row>
        <row r="5402">
          <cell r="AC5402" t="str">
            <v>ROCK</v>
          </cell>
          <cell r="AD5402" t="str">
            <v>R149</v>
          </cell>
        </row>
        <row r="5403">
          <cell r="AC5403" t="str">
            <v>ROCKWELL</v>
          </cell>
          <cell r="AD5403" t="str">
            <v>R150</v>
          </cell>
        </row>
        <row r="5404">
          <cell r="AC5404" t="str">
            <v>ROLLO</v>
          </cell>
          <cell r="AD5404" t="str">
            <v>R151</v>
          </cell>
        </row>
        <row r="5405">
          <cell r="AC5405" t="str">
            <v>ROMANCA</v>
          </cell>
          <cell r="AD5405" t="str">
            <v>R152</v>
          </cell>
        </row>
        <row r="5406">
          <cell r="AC5406" t="str">
            <v>ROOMELECTRIC</v>
          </cell>
          <cell r="AD5406" t="str">
            <v>R153</v>
          </cell>
        </row>
        <row r="5407">
          <cell r="AC5407" t="str">
            <v>ROOMLUX</v>
          </cell>
          <cell r="AD5407" t="str">
            <v>R154</v>
          </cell>
        </row>
        <row r="5408">
          <cell r="AC5408" t="str">
            <v>RUBBER</v>
          </cell>
          <cell r="AD5408" t="str">
            <v>R155</v>
          </cell>
        </row>
        <row r="5409">
          <cell r="AC5409" t="str">
            <v>RUGO</v>
          </cell>
          <cell r="AD5409" t="str">
            <v>R156</v>
          </cell>
        </row>
        <row r="5410">
          <cell r="AC5410" t="str">
            <v>REACH</v>
          </cell>
          <cell r="AD5410" t="str">
            <v>R157</v>
          </cell>
        </row>
        <row r="5411">
          <cell r="AC5411" t="str">
            <v>ROLDAN</v>
          </cell>
          <cell r="AD5411" t="str">
            <v>R158</v>
          </cell>
        </row>
        <row r="5412">
          <cell r="AC5412" t="str">
            <v>REMINGTON</v>
          </cell>
          <cell r="AD5412" t="str">
            <v>R159</v>
          </cell>
        </row>
        <row r="5413">
          <cell r="AC5413" t="str">
            <v>REVLON</v>
          </cell>
          <cell r="AD5413" t="str">
            <v>R160</v>
          </cell>
        </row>
        <row r="5414">
          <cell r="AC5414" t="str">
            <v>RIDGID</v>
          </cell>
          <cell r="AD5414" t="str">
            <v>R161</v>
          </cell>
        </row>
        <row r="5415">
          <cell r="AC5415" t="str">
            <v>RAIN-X</v>
          </cell>
          <cell r="AD5415" t="str">
            <v>R162</v>
          </cell>
        </row>
        <row r="5416">
          <cell r="AC5416" t="str">
            <v>REPSOL</v>
          </cell>
          <cell r="AD5416" t="str">
            <v>R163</v>
          </cell>
        </row>
        <row r="5417">
          <cell r="AC5417" t="str">
            <v>ROYALEX</v>
          </cell>
          <cell r="AD5417" t="str">
            <v>R164</v>
          </cell>
        </row>
        <row r="5418">
          <cell r="AC5418" t="str">
            <v>RX3</v>
          </cell>
          <cell r="AD5418" t="str">
            <v>R165</v>
          </cell>
        </row>
        <row r="5419">
          <cell r="AC5419" t="str">
            <v>ROBERT GATE</v>
          </cell>
          <cell r="AD5419" t="str">
            <v>R166</v>
          </cell>
        </row>
        <row r="5420">
          <cell r="AC5420" t="str">
            <v>ROYAL COUNTY</v>
          </cell>
          <cell r="AD5420" t="str">
            <v>R167</v>
          </cell>
        </row>
        <row r="5421">
          <cell r="AC5421" t="str">
            <v>REXONA</v>
          </cell>
          <cell r="AD5421" t="str">
            <v>R168</v>
          </cell>
        </row>
        <row r="5422">
          <cell r="AC5422" t="str">
            <v>RIGHT GUARD</v>
          </cell>
          <cell r="AD5422" t="str">
            <v>R169</v>
          </cell>
        </row>
        <row r="5423">
          <cell r="AC5423" t="str">
            <v>REX-OX</v>
          </cell>
          <cell r="AD5423" t="str">
            <v>R170</v>
          </cell>
        </row>
        <row r="5424">
          <cell r="AC5424" t="str">
            <v>RODEO DRIVE</v>
          </cell>
          <cell r="AD5424" t="str">
            <v>R171</v>
          </cell>
        </row>
        <row r="5425">
          <cell r="AC5425" t="str">
            <v>ROSEN</v>
          </cell>
          <cell r="AD5425" t="str">
            <v>R172</v>
          </cell>
        </row>
        <row r="5426">
          <cell r="AC5426" t="str">
            <v>RAFKAS</v>
          </cell>
          <cell r="AD5426" t="str">
            <v>R173</v>
          </cell>
        </row>
        <row r="5427">
          <cell r="AC5427" t="str">
            <v>RAQUEL W</v>
          </cell>
          <cell r="AD5427" t="str">
            <v>R174</v>
          </cell>
        </row>
        <row r="5428">
          <cell r="AC5428" t="str">
            <v>RYSELL</v>
          </cell>
          <cell r="AD5428" t="str">
            <v>R175</v>
          </cell>
        </row>
        <row r="5429">
          <cell r="AC5429" t="str">
            <v>REX</v>
          </cell>
          <cell r="AD5429" t="str">
            <v>R176</v>
          </cell>
        </row>
        <row r="5430">
          <cell r="AC5430" t="str">
            <v>RICHARDS</v>
          </cell>
          <cell r="AD5430" t="str">
            <v>R177</v>
          </cell>
        </row>
        <row r="5431">
          <cell r="AC5431" t="str">
            <v>RAINBOWS</v>
          </cell>
          <cell r="AD5431" t="str">
            <v>R178</v>
          </cell>
        </row>
        <row r="5432">
          <cell r="AC5432" t="str">
            <v>ROSSETTI HOME</v>
          </cell>
          <cell r="AD5432" t="str">
            <v>R179</v>
          </cell>
        </row>
        <row r="5433">
          <cell r="AC5433" t="str">
            <v>RIMO</v>
          </cell>
          <cell r="AD5433" t="str">
            <v>R180</v>
          </cell>
        </row>
        <row r="5434">
          <cell r="AC5434" t="str">
            <v>RAZAC</v>
          </cell>
          <cell r="AD5434" t="str">
            <v>R181</v>
          </cell>
        </row>
        <row r="5435">
          <cell r="AC5435" t="str">
            <v>RATTAN DOMINICANA</v>
          </cell>
          <cell r="AD5435" t="str">
            <v>R182</v>
          </cell>
        </row>
        <row r="5436">
          <cell r="AC5436" t="str">
            <v>RED LEAF</v>
          </cell>
          <cell r="AD5436" t="str">
            <v>R183</v>
          </cell>
        </row>
        <row r="5437">
          <cell r="AC5437" t="str">
            <v>RECAMIER</v>
          </cell>
          <cell r="AD5437" t="str">
            <v>R184</v>
          </cell>
        </row>
        <row r="5438">
          <cell r="AC5438" t="str">
            <v>REAMIER</v>
          </cell>
          <cell r="AD5438" t="str">
            <v>R185</v>
          </cell>
        </row>
        <row r="5439">
          <cell r="AC5439" t="str">
            <v>RHEINKRAFT</v>
          </cell>
          <cell r="AD5439" t="str">
            <v>R186</v>
          </cell>
        </row>
        <row r="5440">
          <cell r="AC5440" t="str">
            <v>RICHI</v>
          </cell>
          <cell r="AD5440" t="str">
            <v>R187</v>
          </cell>
        </row>
        <row r="5441">
          <cell r="AC5441" t="str">
            <v>RICAMESA</v>
          </cell>
          <cell r="AD5441" t="str">
            <v>R188</v>
          </cell>
        </row>
        <row r="5442">
          <cell r="AC5442" t="str">
            <v>RD</v>
          </cell>
          <cell r="AD5442" t="str">
            <v>R189</v>
          </cell>
        </row>
        <row r="5443">
          <cell r="AC5443" t="str">
            <v>RED BARON</v>
          </cell>
          <cell r="AD5443" t="str">
            <v>R190</v>
          </cell>
        </row>
        <row r="5444">
          <cell r="AC5444" t="str">
            <v>REDDI WIP</v>
          </cell>
          <cell r="AD5444" t="str">
            <v>R191</v>
          </cell>
        </row>
        <row r="5445">
          <cell r="AC5445" t="str">
            <v>ROSETTO</v>
          </cell>
          <cell r="AD5445" t="str">
            <v>R192</v>
          </cell>
        </row>
        <row r="5446">
          <cell r="AC5446" t="str">
            <v>RANA PASTA</v>
          </cell>
          <cell r="AD5446" t="str">
            <v>R193</v>
          </cell>
        </row>
        <row r="5447">
          <cell r="AC5447" t="str">
            <v>REVE</v>
          </cell>
          <cell r="AD5447" t="str">
            <v>R194</v>
          </cell>
        </row>
        <row r="5448">
          <cell r="AC5448" t="str">
            <v>RIVERA</v>
          </cell>
          <cell r="AD5448" t="str">
            <v>R195</v>
          </cell>
        </row>
        <row r="5449">
          <cell r="AC5449" t="str">
            <v>ROCINANTE</v>
          </cell>
          <cell r="AD5449" t="str">
            <v>R196</v>
          </cell>
        </row>
        <row r="5450">
          <cell r="AC5450" t="str">
            <v>ROLLER</v>
          </cell>
          <cell r="AD5450" t="str">
            <v>R197</v>
          </cell>
        </row>
        <row r="5451">
          <cell r="AC5451" t="str">
            <v>ROSENBORG</v>
          </cell>
          <cell r="AD5451" t="str">
            <v>R198</v>
          </cell>
        </row>
        <row r="5452">
          <cell r="AC5452" t="str">
            <v>RUSSER</v>
          </cell>
          <cell r="AD5452" t="str">
            <v>R199</v>
          </cell>
        </row>
        <row r="5453">
          <cell r="AC5453" t="str">
            <v>RAQUEL</v>
          </cell>
          <cell r="AD5453" t="str">
            <v>R200</v>
          </cell>
        </row>
        <row r="5454">
          <cell r="AC5454" t="str">
            <v>RESPONSE</v>
          </cell>
          <cell r="AD5454" t="str">
            <v>R201</v>
          </cell>
        </row>
        <row r="5455">
          <cell r="AC5455" t="str">
            <v>RICH ON</v>
          </cell>
          <cell r="AD5455" t="str">
            <v>R202</v>
          </cell>
        </row>
        <row r="5456">
          <cell r="AC5456" t="str">
            <v>RIMMEL</v>
          </cell>
          <cell r="AD5456" t="str">
            <v>R203</v>
          </cell>
        </row>
        <row r="5457">
          <cell r="AC5457" t="str">
            <v>RISKCASA</v>
          </cell>
          <cell r="AD5457" t="str">
            <v>R204</v>
          </cell>
        </row>
        <row r="5458">
          <cell r="AC5458" t="str">
            <v>RITMO</v>
          </cell>
          <cell r="AD5458" t="str">
            <v>R205</v>
          </cell>
        </row>
        <row r="5459">
          <cell r="AC5459" t="str">
            <v>RAFFAELLO</v>
          </cell>
          <cell r="AD5459" t="str">
            <v>R206</v>
          </cell>
        </row>
        <row r="5460">
          <cell r="AC5460" t="str">
            <v>RICOLA</v>
          </cell>
          <cell r="AD5460" t="str">
            <v>R207</v>
          </cell>
        </row>
        <row r="5461">
          <cell r="AC5461" t="str">
            <v>RITTER SPORT</v>
          </cell>
          <cell r="AD5461" t="str">
            <v>R208</v>
          </cell>
        </row>
        <row r="5462">
          <cell r="AC5462" t="str">
            <v>RODRIGUEZ</v>
          </cell>
          <cell r="AD5462" t="str">
            <v>R209</v>
          </cell>
        </row>
        <row r="5463">
          <cell r="AC5463" t="str">
            <v>ROYAL DANSK</v>
          </cell>
          <cell r="AD5463" t="str">
            <v>R210</v>
          </cell>
        </row>
        <row r="5464">
          <cell r="AC5464" t="str">
            <v>RUSSEL STOVER</v>
          </cell>
          <cell r="AD5464" t="str">
            <v>R211</v>
          </cell>
        </row>
        <row r="5465">
          <cell r="AC5465" t="str">
            <v>REINA</v>
          </cell>
          <cell r="AD5465" t="str">
            <v>R212</v>
          </cell>
        </row>
        <row r="5466">
          <cell r="AC5466" t="str">
            <v>REVELE</v>
          </cell>
          <cell r="AD5466" t="str">
            <v>R213</v>
          </cell>
        </row>
        <row r="5467">
          <cell r="AC5467" t="str">
            <v>ROGUE</v>
          </cell>
          <cell r="AD5467" t="str">
            <v>R214</v>
          </cell>
        </row>
        <row r="5468">
          <cell r="AC5468" t="str">
            <v>RONDA</v>
          </cell>
          <cell r="AD5468" t="str">
            <v>R215</v>
          </cell>
        </row>
        <row r="5469">
          <cell r="AC5469" t="str">
            <v>RIDATA</v>
          </cell>
          <cell r="AD5469" t="str">
            <v>R216</v>
          </cell>
        </row>
        <row r="5470">
          <cell r="AC5470" t="str">
            <v>ROCKSTAR</v>
          </cell>
          <cell r="AD5470" t="str">
            <v>R217</v>
          </cell>
        </row>
        <row r="5471">
          <cell r="AC5471" t="str">
            <v>RHINO</v>
          </cell>
          <cell r="AD5471" t="str">
            <v>R218</v>
          </cell>
        </row>
        <row r="5472">
          <cell r="AC5472" t="str">
            <v>RALPH LAUREN</v>
          </cell>
          <cell r="AD5472" t="str">
            <v>R219</v>
          </cell>
        </row>
        <row r="5473">
          <cell r="AC5473" t="str">
            <v>ROCOCO</v>
          </cell>
          <cell r="AD5473" t="str">
            <v>R220</v>
          </cell>
        </row>
        <row r="5474">
          <cell r="AC5474" t="str">
            <v>RAWLINGS</v>
          </cell>
          <cell r="AD5474" t="str">
            <v>R221</v>
          </cell>
        </row>
        <row r="5475">
          <cell r="AC5475" t="str">
            <v>REFIRMANCE</v>
          </cell>
          <cell r="AD5475" t="str">
            <v>R222</v>
          </cell>
        </row>
        <row r="5476">
          <cell r="AC5476" t="str">
            <v>REFISAL</v>
          </cell>
          <cell r="AD5476" t="str">
            <v>R223</v>
          </cell>
        </row>
        <row r="5477">
          <cell r="AC5477" t="str">
            <v>RIB RACK</v>
          </cell>
          <cell r="AD5477" t="str">
            <v>R224</v>
          </cell>
        </row>
        <row r="5478">
          <cell r="AC5478" t="str">
            <v>RUNIC</v>
          </cell>
          <cell r="AD5478" t="str">
            <v>R225</v>
          </cell>
        </row>
        <row r="5479">
          <cell r="AC5479" t="str">
            <v>RCOB</v>
          </cell>
          <cell r="AD5479" t="str">
            <v>R226</v>
          </cell>
        </row>
        <row r="5480">
          <cell r="AC5480" t="str">
            <v>REVALDI</v>
          </cell>
          <cell r="AD5480" t="str">
            <v>R227</v>
          </cell>
        </row>
        <row r="5481">
          <cell r="AC5481" t="str">
            <v>RIP CURL</v>
          </cell>
          <cell r="AD5481" t="str">
            <v>R228</v>
          </cell>
        </row>
        <row r="5482">
          <cell r="AC5482" t="str">
            <v>RITUAL</v>
          </cell>
          <cell r="AD5482" t="str">
            <v>R229</v>
          </cell>
        </row>
        <row r="5483">
          <cell r="AC5483" t="str">
            <v>ROME 1001</v>
          </cell>
          <cell r="AD5483" t="str">
            <v>R230</v>
          </cell>
        </row>
        <row r="5484">
          <cell r="AC5484" t="str">
            <v>ROYSTE</v>
          </cell>
          <cell r="AD5484" t="str">
            <v>R231</v>
          </cell>
        </row>
        <row r="5485">
          <cell r="AC5485" t="str">
            <v>ROUX</v>
          </cell>
          <cell r="AD5485" t="str">
            <v>R232</v>
          </cell>
        </row>
        <row r="5486">
          <cell r="AC5486" t="str">
            <v>REAL MEGA</v>
          </cell>
          <cell r="AD5486" t="str">
            <v>R233</v>
          </cell>
        </row>
        <row r="5487">
          <cell r="AC5487" t="str">
            <v>RAGU</v>
          </cell>
          <cell r="AD5487" t="str">
            <v>R234</v>
          </cell>
        </row>
        <row r="5488">
          <cell r="AC5488" t="str">
            <v>REGENCY</v>
          </cell>
          <cell r="AD5488" t="str">
            <v>R235</v>
          </cell>
        </row>
        <row r="5489">
          <cell r="AC5489" t="str">
            <v>RE-2</v>
          </cell>
          <cell r="AD5489" t="str">
            <v>R236</v>
          </cell>
        </row>
        <row r="5490">
          <cell r="AC5490" t="str">
            <v>RE-4</v>
          </cell>
          <cell r="AD5490" t="str">
            <v>R237</v>
          </cell>
        </row>
        <row r="5491">
          <cell r="AC5491" t="str">
            <v>REDOXON</v>
          </cell>
          <cell r="AD5491" t="str">
            <v>R238</v>
          </cell>
        </row>
        <row r="5492">
          <cell r="AC5492" t="str">
            <v>REDPO</v>
          </cell>
          <cell r="AD5492" t="str">
            <v>R239</v>
          </cell>
        </row>
        <row r="5493">
          <cell r="AC5493" t="str">
            <v>REPAVAR</v>
          </cell>
          <cell r="AD5493" t="str">
            <v>R240</v>
          </cell>
        </row>
        <row r="5494">
          <cell r="AC5494" t="str">
            <v>REUMACETIN</v>
          </cell>
          <cell r="AD5494" t="str">
            <v>R241</v>
          </cell>
        </row>
        <row r="5495">
          <cell r="AC5495" t="str">
            <v>RELAX</v>
          </cell>
          <cell r="AD5495" t="str">
            <v>R242</v>
          </cell>
        </row>
        <row r="5496">
          <cell r="AC5496" t="str">
            <v>RIELMEGA</v>
          </cell>
          <cell r="AD5496" t="str">
            <v>R243</v>
          </cell>
        </row>
        <row r="5497">
          <cell r="AC5497" t="str">
            <v>RIDEAU</v>
          </cell>
          <cell r="AD5497" t="str">
            <v>R244</v>
          </cell>
        </row>
        <row r="5498">
          <cell r="AC5498" t="str">
            <v>REY</v>
          </cell>
          <cell r="AD5498" t="str">
            <v>R245</v>
          </cell>
        </row>
        <row r="5499">
          <cell r="AC5499" t="str">
            <v>RENE ROFE</v>
          </cell>
          <cell r="AD5499" t="str">
            <v>R246</v>
          </cell>
        </row>
        <row r="5500">
          <cell r="AC5500" t="str">
            <v>ROSAJUNIO</v>
          </cell>
          <cell r="AD5500" t="str">
            <v>R247</v>
          </cell>
        </row>
        <row r="5501">
          <cell r="AC5501" t="str">
            <v>ROSA</v>
          </cell>
          <cell r="AD5501" t="str">
            <v>R248</v>
          </cell>
        </row>
        <row r="5502">
          <cell r="AC5502" t="str">
            <v>RUST OLEUM</v>
          </cell>
          <cell r="AD5502" t="str">
            <v>R249</v>
          </cell>
        </row>
        <row r="5503">
          <cell r="AC5503" t="str">
            <v>RAZOR</v>
          </cell>
          <cell r="AD5503" t="str">
            <v>R250</v>
          </cell>
        </row>
        <row r="5504">
          <cell r="AC5504" t="str">
            <v>RUBIK</v>
          </cell>
          <cell r="AD5504" t="str">
            <v>R251</v>
          </cell>
        </row>
        <row r="5505">
          <cell r="AC5505" t="str">
            <v>READY TO BAKE</v>
          </cell>
          <cell r="AD5505" t="str">
            <v>R252</v>
          </cell>
        </row>
        <row r="5506">
          <cell r="AC5506" t="str">
            <v>ROSE OF BULGARIA</v>
          </cell>
          <cell r="AD5506" t="str">
            <v>R253</v>
          </cell>
        </row>
        <row r="5507">
          <cell r="AC5507" t="str">
            <v>RAPID</v>
          </cell>
          <cell r="AD5507" t="str">
            <v>R254</v>
          </cell>
        </row>
        <row r="5508">
          <cell r="AC5508" t="str">
            <v>ROSEART</v>
          </cell>
          <cell r="AD5508" t="str">
            <v>R255</v>
          </cell>
        </row>
        <row r="5509">
          <cell r="AC5509" t="str">
            <v>RUNNER</v>
          </cell>
          <cell r="AD5509" t="str">
            <v>R256</v>
          </cell>
        </row>
        <row r="5510">
          <cell r="AC5510" t="str">
            <v>RACER</v>
          </cell>
          <cell r="AD5510" t="str">
            <v>R257</v>
          </cell>
        </row>
        <row r="5511">
          <cell r="AC5511" t="str">
            <v>RED CHERRY</v>
          </cell>
          <cell r="AD5511" t="str">
            <v>R258</v>
          </cell>
        </row>
        <row r="5512">
          <cell r="AC5512" t="str">
            <v>REFRESH</v>
          </cell>
          <cell r="AD5512" t="str">
            <v>R259</v>
          </cell>
        </row>
        <row r="5513">
          <cell r="AC5513" t="str">
            <v>ROUTE 3</v>
          </cell>
          <cell r="AD5513" t="str">
            <v>R260</v>
          </cell>
        </row>
        <row r="5514">
          <cell r="AC5514" t="str">
            <v>RANGEL</v>
          </cell>
          <cell r="AD5514" t="str">
            <v>R261</v>
          </cell>
        </row>
        <row r="5515">
          <cell r="AC5515" t="str">
            <v>RAYEN</v>
          </cell>
          <cell r="AD5515" t="str">
            <v>R262</v>
          </cell>
        </row>
        <row r="5516">
          <cell r="AC5516" t="str">
            <v>ROCHESA</v>
          </cell>
          <cell r="AD5516" t="str">
            <v>R263</v>
          </cell>
        </row>
        <row r="5517">
          <cell r="AC5517" t="str">
            <v>RSX</v>
          </cell>
          <cell r="AD5517" t="str">
            <v>R264</v>
          </cell>
        </row>
        <row r="5518">
          <cell r="AC5518" t="str">
            <v>ROMANATO</v>
          </cell>
          <cell r="AD5518" t="str">
            <v>R265</v>
          </cell>
        </row>
        <row r="5519">
          <cell r="AC5519" t="str">
            <v>RIHANNA</v>
          </cell>
          <cell r="AD5519" t="str">
            <v>R266</v>
          </cell>
        </row>
        <row r="5520">
          <cell r="AC5520" t="str">
            <v>ROBERT HAMILTON</v>
          </cell>
          <cell r="AD5520" t="str">
            <v>R267</v>
          </cell>
        </row>
        <row r="5521">
          <cell r="AC5521" t="str">
            <v>ROBERTO CAPELLO</v>
          </cell>
          <cell r="AD5521" t="str">
            <v>R268</v>
          </cell>
        </row>
        <row r="5522">
          <cell r="AC5522" t="str">
            <v>RIGOL</v>
          </cell>
          <cell r="AD5522" t="str">
            <v>R269</v>
          </cell>
        </row>
        <row r="5523">
          <cell r="AC5523" t="str">
            <v>ROSANDRA</v>
          </cell>
          <cell r="AD5523" t="str">
            <v>R270</v>
          </cell>
        </row>
        <row r="5524">
          <cell r="AC5524" t="str">
            <v>ROSELLA</v>
          </cell>
          <cell r="AD5524" t="str">
            <v>R271</v>
          </cell>
        </row>
        <row r="5525">
          <cell r="AC5525" t="str">
            <v>RINO</v>
          </cell>
          <cell r="AD5525" t="str">
            <v>R272</v>
          </cell>
        </row>
        <row r="5526">
          <cell r="AC5526" t="str">
            <v>RAMON BILBAO</v>
          </cell>
          <cell r="AD5526" t="str">
            <v>R273</v>
          </cell>
        </row>
        <row r="5527">
          <cell r="AC5527" t="str">
            <v>RISING</v>
          </cell>
          <cell r="AD5527" t="str">
            <v>R274</v>
          </cell>
        </row>
        <row r="5528">
          <cell r="AC5528" t="str">
            <v>RAYAL CHIC</v>
          </cell>
          <cell r="AD5528" t="str">
            <v>R275</v>
          </cell>
        </row>
        <row r="5529">
          <cell r="AC5529" t="str">
            <v>RAM</v>
          </cell>
          <cell r="AD5529" t="str">
            <v>R276</v>
          </cell>
        </row>
        <row r="5530">
          <cell r="AC5530" t="str">
            <v>ROLYPOLY</v>
          </cell>
          <cell r="AD5530" t="str">
            <v>R277</v>
          </cell>
        </row>
        <row r="5531">
          <cell r="AC5531" t="str">
            <v>RAXBURY</v>
          </cell>
          <cell r="AD5531" t="str">
            <v>R278</v>
          </cell>
        </row>
        <row r="5532">
          <cell r="AC5532" t="str">
            <v>RIP VAN WAFELS</v>
          </cell>
          <cell r="AD5532" t="str">
            <v>R279</v>
          </cell>
        </row>
        <row r="5533">
          <cell r="AC5533" t="str">
            <v>RODEO C.</v>
          </cell>
          <cell r="AD5533" t="str">
            <v>R280</v>
          </cell>
        </row>
        <row r="5534">
          <cell r="AC5534" t="str">
            <v>ROLANJONA</v>
          </cell>
          <cell r="AD5534" t="str">
            <v>R281</v>
          </cell>
        </row>
        <row r="5535">
          <cell r="AC5535" t="str">
            <v>RICEWORKS</v>
          </cell>
          <cell r="AD5535" t="str">
            <v>R282</v>
          </cell>
        </row>
        <row r="5536">
          <cell r="AC5536" t="str">
            <v>RESCUE RUNTS</v>
          </cell>
          <cell r="AD5536" t="str">
            <v>R283</v>
          </cell>
        </row>
        <row r="5537">
          <cell r="AC5537" t="str">
            <v>ROMABRA</v>
          </cell>
          <cell r="AD5537" t="str">
            <v>R284</v>
          </cell>
        </row>
        <row r="5538">
          <cell r="AC5538" t="str">
            <v>RED TAG</v>
          </cell>
          <cell r="AD5538" t="str">
            <v>R285</v>
          </cell>
        </row>
        <row r="5539">
          <cell r="AC5539" t="str">
            <v>RIANNA</v>
          </cell>
          <cell r="AD5539" t="str">
            <v>R286</v>
          </cell>
        </row>
        <row r="5540">
          <cell r="AC5540" t="str">
            <v>SACHA</v>
          </cell>
          <cell r="AD5540" t="str">
            <v>S001</v>
          </cell>
        </row>
        <row r="5541">
          <cell r="AC5541" t="str">
            <v>SHURFINE</v>
          </cell>
          <cell r="AD5541" t="str">
            <v>S002</v>
          </cell>
        </row>
        <row r="5542">
          <cell r="AC5542" t="str">
            <v>SHURFRESH</v>
          </cell>
          <cell r="AD5542" t="str">
            <v>S003</v>
          </cell>
        </row>
        <row r="5543">
          <cell r="AC5543" t="str">
            <v>SOLAR</v>
          </cell>
          <cell r="AD5543" t="str">
            <v>S004</v>
          </cell>
        </row>
        <row r="5544">
          <cell r="AC5544" t="str">
            <v>SPARTAN</v>
          </cell>
          <cell r="AD5544" t="str">
            <v>S005</v>
          </cell>
        </row>
        <row r="5545">
          <cell r="AC5545" t="str">
            <v>SUCRA</v>
          </cell>
          <cell r="AD5545" t="str">
            <v>S006</v>
          </cell>
        </row>
        <row r="5546">
          <cell r="AC5546" t="str">
            <v>SALVAJE JEANS</v>
          </cell>
          <cell r="AD5546" t="str">
            <v>S007</v>
          </cell>
        </row>
        <row r="5547">
          <cell r="AC5547" t="str">
            <v>SANTIVERI</v>
          </cell>
          <cell r="AD5547" t="str">
            <v>S008</v>
          </cell>
        </row>
        <row r="5548">
          <cell r="AC5548" t="str">
            <v>SANTA CRUZ</v>
          </cell>
          <cell r="AD5548" t="str">
            <v>S009</v>
          </cell>
        </row>
        <row r="5549">
          <cell r="AC5549" t="str">
            <v>SCOTTI</v>
          </cell>
          <cell r="AD5549" t="str">
            <v>S010</v>
          </cell>
        </row>
        <row r="5550">
          <cell r="AC5550" t="str">
            <v>SELECTO ARROZ</v>
          </cell>
          <cell r="AD5550" t="str">
            <v>S011</v>
          </cell>
        </row>
        <row r="5551">
          <cell r="AC5551" t="str">
            <v>SOL</v>
          </cell>
          <cell r="AD5551" t="str">
            <v>S012</v>
          </cell>
        </row>
        <row r="5552">
          <cell r="AC5552" t="str">
            <v>SOS </v>
          </cell>
          <cell r="AD5552" t="str">
            <v>S013</v>
          </cell>
        </row>
        <row r="5553">
          <cell r="AC5553" t="str">
            <v>SPLENDA</v>
          </cell>
          <cell r="AD5553" t="str">
            <v>S014</v>
          </cell>
        </row>
        <row r="5554">
          <cell r="AC5554" t="str">
            <v>ST LUKE</v>
          </cell>
          <cell r="AD5554" t="str">
            <v>S015</v>
          </cell>
        </row>
        <row r="5555">
          <cell r="AC5555" t="str">
            <v>STEVIA</v>
          </cell>
          <cell r="AD5555" t="str">
            <v>S016</v>
          </cell>
        </row>
        <row r="5556">
          <cell r="AC5556" t="str">
            <v>SUSHI CHEF</v>
          </cell>
          <cell r="AD5556" t="str">
            <v>S017</v>
          </cell>
        </row>
        <row r="5557">
          <cell r="AC5557" t="str">
            <v>SWEET N LOW</v>
          </cell>
          <cell r="AD5557" t="str">
            <v>S018</v>
          </cell>
        </row>
        <row r="5558">
          <cell r="AC5558" t="str">
            <v>SALT &amp; PEPPER</v>
          </cell>
          <cell r="AD5558" t="str">
            <v>S019</v>
          </cell>
        </row>
        <row r="5559">
          <cell r="AC5559" t="str">
            <v>SALVAJE</v>
          </cell>
          <cell r="AD5559" t="str">
            <v>S020</v>
          </cell>
        </row>
        <row r="5560">
          <cell r="AC5560" t="str">
            <v>SUNNY TAYLOR</v>
          </cell>
          <cell r="AD5560" t="str">
            <v>S021</v>
          </cell>
        </row>
        <row r="5561">
          <cell r="AC5561" t="str">
            <v>SALVAJE PREMIUN</v>
          </cell>
          <cell r="AD5561" t="str">
            <v>S022</v>
          </cell>
        </row>
        <row r="5562">
          <cell r="AC5562" t="str">
            <v>SALVAJE REAL</v>
          </cell>
          <cell r="AD5562" t="str">
            <v>S023</v>
          </cell>
        </row>
        <row r="5563">
          <cell r="AC5563" t="str">
            <v>SALVAJE VIP</v>
          </cell>
          <cell r="AD5563" t="str">
            <v>S024</v>
          </cell>
        </row>
        <row r="5564">
          <cell r="AC5564" t="str">
            <v>SAMOUN</v>
          </cell>
          <cell r="AD5564" t="str">
            <v>S025</v>
          </cell>
        </row>
        <row r="5565">
          <cell r="AC5565" t="str">
            <v>SAN JOY</v>
          </cell>
          <cell r="AD5565" t="str">
            <v>S026</v>
          </cell>
        </row>
        <row r="5566">
          <cell r="AC5566" t="str">
            <v>SANTORY</v>
          </cell>
          <cell r="AD5566" t="str">
            <v>S027</v>
          </cell>
        </row>
        <row r="5567">
          <cell r="AC5567" t="str">
            <v>SAPA</v>
          </cell>
          <cell r="AD5567" t="str">
            <v>S028</v>
          </cell>
        </row>
        <row r="5568">
          <cell r="AC5568" t="str">
            <v>SASSY</v>
          </cell>
          <cell r="AD5568" t="str">
            <v>S029</v>
          </cell>
        </row>
        <row r="5569">
          <cell r="AC5569" t="str">
            <v>S-COTCH TEXTIL</v>
          </cell>
          <cell r="AD5569" t="str">
            <v>S030</v>
          </cell>
        </row>
        <row r="5570">
          <cell r="AC5570" t="str">
            <v>SCRITE</v>
          </cell>
          <cell r="AD5570" t="str">
            <v>S031</v>
          </cell>
        </row>
        <row r="5571">
          <cell r="AC5571" t="str">
            <v>SCRITER</v>
          </cell>
          <cell r="AD5571" t="str">
            <v>S032</v>
          </cell>
        </row>
        <row r="5572">
          <cell r="AC5572" t="str">
            <v>SEPTIMA</v>
          </cell>
          <cell r="AD5572" t="str">
            <v>S033</v>
          </cell>
        </row>
        <row r="5573">
          <cell r="AC5573" t="str">
            <v>SHARAGAMO</v>
          </cell>
          <cell r="AD5573" t="str">
            <v>S034</v>
          </cell>
        </row>
        <row r="5574">
          <cell r="AC5574" t="str">
            <v>SHERRY TAYLOR</v>
          </cell>
          <cell r="AD5574" t="str">
            <v>S035</v>
          </cell>
        </row>
        <row r="5575">
          <cell r="AC5575" t="str">
            <v>SHES</v>
          </cell>
          <cell r="AD5575" t="str">
            <v>S036</v>
          </cell>
        </row>
        <row r="5576">
          <cell r="AC5576" t="str">
            <v>SHISHEIDO</v>
          </cell>
          <cell r="AD5576" t="str">
            <v>S037</v>
          </cell>
        </row>
        <row r="5577">
          <cell r="AC5577" t="str">
            <v>SHYLO</v>
          </cell>
          <cell r="AD5577" t="str">
            <v>S038</v>
          </cell>
        </row>
        <row r="5578">
          <cell r="AC5578" t="str">
            <v>SIGNATURE</v>
          </cell>
          <cell r="AD5578" t="str">
            <v>S039</v>
          </cell>
        </row>
        <row r="5579">
          <cell r="AC5579" t="str">
            <v>SILVERGATE</v>
          </cell>
          <cell r="AD5579" t="str">
            <v>S040</v>
          </cell>
        </row>
        <row r="5580">
          <cell r="AC5580" t="str">
            <v>SIONI</v>
          </cell>
          <cell r="AD5580" t="str">
            <v>S041</v>
          </cell>
        </row>
        <row r="5581">
          <cell r="AC5581" t="str">
            <v>SKY EXPRESS</v>
          </cell>
          <cell r="AD5581" t="str">
            <v>S042</v>
          </cell>
        </row>
        <row r="5582">
          <cell r="AC5582" t="str">
            <v>SOFRA</v>
          </cell>
          <cell r="AD5582" t="str">
            <v>S043</v>
          </cell>
        </row>
        <row r="5583">
          <cell r="AC5583" t="str">
            <v>SOHO</v>
          </cell>
          <cell r="AD5583" t="str">
            <v>S044</v>
          </cell>
        </row>
        <row r="5584">
          <cell r="AC5584" t="str">
            <v>SOLAR -TEXTIL</v>
          </cell>
          <cell r="AD5584" t="str">
            <v>S045</v>
          </cell>
        </row>
        <row r="5585">
          <cell r="AC5585" t="str">
            <v>SOLID</v>
          </cell>
          <cell r="AD5585" t="str">
            <v>S046</v>
          </cell>
        </row>
        <row r="5586">
          <cell r="AC5586" t="str">
            <v>SPENSE</v>
          </cell>
          <cell r="AD5586" t="str">
            <v>S047</v>
          </cell>
        </row>
        <row r="5587">
          <cell r="AC5587" t="str">
            <v>SPIN</v>
          </cell>
          <cell r="AD5587" t="str">
            <v>S048</v>
          </cell>
        </row>
        <row r="5588">
          <cell r="AC5588" t="str">
            <v>SPORT TEK</v>
          </cell>
          <cell r="AD5588" t="str">
            <v>S049</v>
          </cell>
        </row>
        <row r="5589">
          <cell r="AC5589" t="str">
            <v>ST JACKS</v>
          </cell>
          <cell r="AD5589" t="str">
            <v>S050</v>
          </cell>
        </row>
        <row r="5590">
          <cell r="AC5590" t="str">
            <v>STARWEAR</v>
          </cell>
          <cell r="AD5590" t="str">
            <v>S051</v>
          </cell>
        </row>
        <row r="5591">
          <cell r="AC5591" t="str">
            <v>STEEL</v>
          </cell>
          <cell r="AD5591" t="str">
            <v>S052</v>
          </cell>
        </row>
        <row r="5592">
          <cell r="AC5592" t="str">
            <v>STEPHANIE ROGERS</v>
          </cell>
          <cell r="AD5592" t="str">
            <v>S053</v>
          </cell>
        </row>
        <row r="5593">
          <cell r="AC5593" t="str">
            <v>STRASS</v>
          </cell>
          <cell r="AD5593" t="str">
            <v>S054</v>
          </cell>
        </row>
        <row r="5594">
          <cell r="AC5594" t="str">
            <v>STRAVAGANZA</v>
          </cell>
          <cell r="AD5594" t="str">
            <v>S055</v>
          </cell>
        </row>
        <row r="5595">
          <cell r="AC5595" t="str">
            <v>STRECH</v>
          </cell>
          <cell r="AD5595" t="str">
            <v>S056</v>
          </cell>
        </row>
        <row r="5596">
          <cell r="AC5596" t="str">
            <v>STUDIO 1000</v>
          </cell>
          <cell r="AD5596" t="str">
            <v>S057</v>
          </cell>
        </row>
        <row r="5597">
          <cell r="AC5597" t="str">
            <v>STYLE BOOK</v>
          </cell>
          <cell r="AD5597" t="str">
            <v>S058</v>
          </cell>
        </row>
        <row r="5598">
          <cell r="AC5598" t="str">
            <v>SUB EXPRESS</v>
          </cell>
          <cell r="AD5598" t="str">
            <v>S059</v>
          </cell>
        </row>
        <row r="5599">
          <cell r="AC5599" t="str">
            <v>SUGAR</v>
          </cell>
          <cell r="AD5599" t="str">
            <v>S060</v>
          </cell>
        </row>
        <row r="5600">
          <cell r="AC5600" t="str">
            <v>SUNNY LEIGH</v>
          </cell>
          <cell r="AD5600" t="str">
            <v>S061</v>
          </cell>
        </row>
        <row r="5601">
          <cell r="AC5601" t="str">
            <v>SUNRISE</v>
          </cell>
          <cell r="AD5601" t="str">
            <v>S062</v>
          </cell>
        </row>
        <row r="5602">
          <cell r="AC5602" t="str">
            <v>SUPER MOEL</v>
          </cell>
          <cell r="AD5602" t="str">
            <v>S063</v>
          </cell>
        </row>
        <row r="5603">
          <cell r="AC5603" t="str">
            <v>SWEET</v>
          </cell>
          <cell r="AD5603" t="str">
            <v>S064</v>
          </cell>
        </row>
        <row r="5604">
          <cell r="AC5604" t="str">
            <v>SWISSE</v>
          </cell>
          <cell r="AD5604" t="str">
            <v>S065</v>
          </cell>
        </row>
        <row r="5605">
          <cell r="AC5605" t="str">
            <v>SALVAJE ELITE</v>
          </cell>
          <cell r="AD5605" t="str">
            <v>S066</v>
          </cell>
        </row>
        <row r="5606">
          <cell r="AC5606" t="str">
            <v>STYLE ME</v>
          </cell>
          <cell r="AD5606" t="str">
            <v>S067</v>
          </cell>
        </row>
        <row r="5607">
          <cell r="AC5607" t="str">
            <v>SARODJ</v>
          </cell>
          <cell r="AD5607" t="str">
            <v>S068</v>
          </cell>
        </row>
        <row r="5608">
          <cell r="AC5608" t="str">
            <v>SUBLIME</v>
          </cell>
          <cell r="AD5608" t="str">
            <v>S069</v>
          </cell>
        </row>
        <row r="5609">
          <cell r="AC5609" t="str">
            <v>S K</v>
          </cell>
          <cell r="AD5609" t="str">
            <v>S070</v>
          </cell>
        </row>
        <row r="5610">
          <cell r="AC5610" t="str">
            <v>SARAN</v>
          </cell>
          <cell r="AD5610" t="str">
            <v>S071</v>
          </cell>
        </row>
        <row r="5611">
          <cell r="AC5611" t="str">
            <v>SAVERS</v>
          </cell>
          <cell r="AD5611" t="str">
            <v>S072</v>
          </cell>
        </row>
        <row r="5612">
          <cell r="AC5612" t="str">
            <v>SCOTTWELL</v>
          </cell>
          <cell r="AD5612" t="str">
            <v>S073</v>
          </cell>
        </row>
        <row r="5613">
          <cell r="AC5613" t="str">
            <v>SCRUB FREE</v>
          </cell>
          <cell r="AD5613" t="str">
            <v>S074</v>
          </cell>
        </row>
        <row r="5614">
          <cell r="AC5614" t="str">
            <v>SCRUBBING</v>
          </cell>
          <cell r="AD5614" t="str">
            <v>S075</v>
          </cell>
        </row>
        <row r="5615">
          <cell r="AC5615" t="str">
            <v>SELVA</v>
          </cell>
          <cell r="AD5615" t="str">
            <v>S076</v>
          </cell>
        </row>
        <row r="5616">
          <cell r="AC5616" t="str">
            <v>SIERRA</v>
          </cell>
          <cell r="AD5616" t="str">
            <v>S077</v>
          </cell>
        </row>
        <row r="5617">
          <cell r="AC5617" t="str">
            <v>SIMMERING</v>
          </cell>
          <cell r="AD5617" t="str">
            <v>S078</v>
          </cell>
        </row>
        <row r="5618">
          <cell r="AC5618" t="str">
            <v>SKEETER</v>
          </cell>
          <cell r="AD5618" t="str">
            <v>S079</v>
          </cell>
        </row>
        <row r="5619">
          <cell r="AC5619" t="str">
            <v>SMART</v>
          </cell>
          <cell r="AD5619" t="str">
            <v>S080</v>
          </cell>
        </row>
        <row r="5620">
          <cell r="AC5620" t="str">
            <v>SNOWHITE</v>
          </cell>
          <cell r="AD5620" t="str">
            <v>S081</v>
          </cell>
        </row>
        <row r="5621">
          <cell r="AC5621" t="str">
            <v>SO-DRI</v>
          </cell>
          <cell r="AD5621" t="str">
            <v>S082</v>
          </cell>
        </row>
        <row r="5622">
          <cell r="AC5622" t="str">
            <v>SOFT</v>
          </cell>
          <cell r="AD5622" t="str">
            <v>S083</v>
          </cell>
        </row>
        <row r="5623">
          <cell r="AC5623" t="str">
            <v>SOFT N GENTLE</v>
          </cell>
          <cell r="AD5623" t="str">
            <v>S084</v>
          </cell>
        </row>
        <row r="5624">
          <cell r="AC5624" t="str">
            <v>SOLO</v>
          </cell>
          <cell r="AD5624" t="str">
            <v>S085</v>
          </cell>
        </row>
        <row r="5625">
          <cell r="AC5625" t="str">
            <v>SOLUCIONES</v>
          </cell>
          <cell r="AD5625" t="str">
            <v>S086</v>
          </cell>
        </row>
        <row r="5626">
          <cell r="AC5626" t="str">
            <v>SON BOL</v>
          </cell>
          <cell r="AD5626" t="str">
            <v>S087</v>
          </cell>
        </row>
        <row r="5627">
          <cell r="AC5627" t="str">
            <v>SPARKLE</v>
          </cell>
          <cell r="AD5627" t="str">
            <v>S088</v>
          </cell>
        </row>
        <row r="5628">
          <cell r="AC5628" t="str">
            <v>SPIC&amp;SPAN</v>
          </cell>
          <cell r="AD5628" t="str">
            <v>S089</v>
          </cell>
        </row>
        <row r="5629">
          <cell r="AC5629" t="str">
            <v>STERNO</v>
          </cell>
          <cell r="AD5629" t="str">
            <v>S090</v>
          </cell>
        </row>
        <row r="5630">
          <cell r="AC5630" t="str">
            <v>SUN FLOWER</v>
          </cell>
          <cell r="AD5630" t="str">
            <v>S091</v>
          </cell>
        </row>
        <row r="5631">
          <cell r="AC5631" t="str">
            <v>SUNNY</v>
          </cell>
          <cell r="AD5631" t="str">
            <v>S092</v>
          </cell>
        </row>
        <row r="5632">
          <cell r="AC5632" t="str">
            <v>SUNSHINE</v>
          </cell>
          <cell r="AD5632" t="str">
            <v>S093</v>
          </cell>
        </row>
        <row r="5633">
          <cell r="AC5633" t="str">
            <v>SUPER</v>
          </cell>
          <cell r="AD5633" t="str">
            <v>S094</v>
          </cell>
        </row>
        <row r="5634">
          <cell r="AC5634" t="str">
            <v>SUPER BAND</v>
          </cell>
          <cell r="AD5634" t="str">
            <v>S095</v>
          </cell>
        </row>
        <row r="5635">
          <cell r="AC5635" t="str">
            <v>SALADA</v>
          </cell>
          <cell r="AD5635" t="str">
            <v>S096</v>
          </cell>
        </row>
        <row r="5636">
          <cell r="AC5636" t="str">
            <v>SALUVID</v>
          </cell>
          <cell r="AD5636" t="str">
            <v>S097</v>
          </cell>
        </row>
        <row r="5637">
          <cell r="AC5637" t="str">
            <v>SANTIAGO</v>
          </cell>
          <cell r="AD5637" t="str">
            <v>S098</v>
          </cell>
        </row>
        <row r="5638">
          <cell r="AC5638" t="str">
            <v>SANTO DOMINGO</v>
          </cell>
          <cell r="AD5638" t="str">
            <v>S099</v>
          </cell>
        </row>
        <row r="5639">
          <cell r="AC5639" t="str">
            <v>SEGAFREDO</v>
          </cell>
          <cell r="AD5639" t="str">
            <v>S100</v>
          </cell>
        </row>
        <row r="5640">
          <cell r="AC5640" t="str">
            <v>SEITENBACHER</v>
          </cell>
          <cell r="AD5640" t="str">
            <v>S101</v>
          </cell>
        </row>
        <row r="5641">
          <cell r="AC5641" t="str">
            <v>SHAKALAKA</v>
          </cell>
          <cell r="AD5641" t="str">
            <v>S102</v>
          </cell>
        </row>
        <row r="5642">
          <cell r="AC5642" t="str">
            <v>SILK</v>
          </cell>
          <cell r="AD5642" t="str">
            <v>S103</v>
          </cell>
        </row>
        <row r="5643">
          <cell r="AC5643" t="str">
            <v>SIMILAC</v>
          </cell>
          <cell r="AD5643" t="str">
            <v>S104</v>
          </cell>
        </row>
        <row r="5644">
          <cell r="AC5644" t="str">
            <v>SKINNYGIRL</v>
          </cell>
          <cell r="AD5644" t="str">
            <v>S105</v>
          </cell>
        </row>
        <row r="5645">
          <cell r="AC5645" t="str">
            <v>SLIMFAST</v>
          </cell>
          <cell r="AD5645" t="str">
            <v>S106</v>
          </cell>
        </row>
        <row r="5646">
          <cell r="AC5646" t="str">
            <v>SOBRINO</v>
          </cell>
          <cell r="AD5646" t="str">
            <v>S107</v>
          </cell>
        </row>
        <row r="5647">
          <cell r="AC5647" t="str">
            <v>SOY</v>
          </cell>
          <cell r="AD5647" t="str">
            <v>S108</v>
          </cell>
        </row>
        <row r="5648">
          <cell r="AC5648" t="str">
            <v>SPORT SHAKE</v>
          </cell>
          <cell r="AD5648" t="str">
            <v>S109</v>
          </cell>
        </row>
        <row r="5649">
          <cell r="AC5649" t="str">
            <v>SUNFLOWER</v>
          </cell>
          <cell r="AD5649" t="str">
            <v>S110</v>
          </cell>
        </row>
        <row r="5650">
          <cell r="AC5650" t="str">
            <v>SUPER PROTEICO</v>
          </cell>
          <cell r="AD5650" t="str">
            <v>S111</v>
          </cell>
        </row>
        <row r="5651">
          <cell r="AC5651" t="str">
            <v>SUPLENA</v>
          </cell>
          <cell r="AD5651" t="str">
            <v>S112</v>
          </cell>
        </row>
        <row r="5652">
          <cell r="AC5652" t="str">
            <v>SUSTAGEN</v>
          </cell>
          <cell r="AD5652" t="str">
            <v>S113</v>
          </cell>
        </row>
        <row r="5653">
          <cell r="AC5653" t="str">
            <v>SWISS MISS</v>
          </cell>
          <cell r="AD5653" t="str">
            <v>S114</v>
          </cell>
        </row>
        <row r="5654">
          <cell r="AC5654" t="str">
            <v>SANDERSON</v>
          </cell>
          <cell r="AD5654" t="str">
            <v>S115</v>
          </cell>
        </row>
        <row r="5655">
          <cell r="AC5655" t="str">
            <v>SCOTCH ABARROTE</v>
          </cell>
          <cell r="AD5655" t="str">
            <v>S116</v>
          </cell>
        </row>
        <row r="5656">
          <cell r="AC5656" t="str">
            <v>SCOTT</v>
          </cell>
          <cell r="AD5656" t="str">
            <v>S117</v>
          </cell>
        </row>
        <row r="5657">
          <cell r="AC5657" t="str">
            <v>SCOTTI</v>
          </cell>
          <cell r="AD5657" t="str">
            <v>S118</v>
          </cell>
        </row>
        <row r="5658">
          <cell r="AC5658" t="str">
            <v>SALVAPLASTIC</v>
          </cell>
          <cell r="AD5658" t="str">
            <v>S119</v>
          </cell>
        </row>
        <row r="5659">
          <cell r="AC5659" t="str">
            <v>SAN IGNACIO</v>
          </cell>
          <cell r="AD5659" t="str">
            <v>S120</v>
          </cell>
        </row>
        <row r="5660">
          <cell r="AC5660" t="str">
            <v>SANREMO</v>
          </cell>
          <cell r="AD5660" t="str">
            <v>S121</v>
          </cell>
        </row>
        <row r="5661">
          <cell r="AC5661" t="str">
            <v>SANTINI</v>
          </cell>
          <cell r="AD5661" t="str">
            <v>S122</v>
          </cell>
        </row>
        <row r="5662">
          <cell r="AC5662" t="str">
            <v>SAVOY</v>
          </cell>
          <cell r="AD5662" t="str">
            <v>S123</v>
          </cell>
        </row>
        <row r="5663">
          <cell r="AC5663" t="str">
            <v>SC</v>
          </cell>
          <cell r="AD5663" t="str">
            <v>S124</v>
          </cell>
        </row>
        <row r="5664">
          <cell r="AC5664" t="str">
            <v>SG</v>
          </cell>
          <cell r="AD5664" t="str">
            <v>S125</v>
          </cell>
        </row>
        <row r="5665">
          <cell r="AC5665" t="str">
            <v>SIMPLIFY</v>
          </cell>
          <cell r="AD5665" t="str">
            <v>S126</v>
          </cell>
        </row>
        <row r="5666">
          <cell r="AC5666" t="str">
            <v>SIN MARCA</v>
          </cell>
          <cell r="AD5666" t="str">
            <v>S127</v>
          </cell>
        </row>
        <row r="5667">
          <cell r="AC5667" t="str">
            <v>SK</v>
          </cell>
          <cell r="AD5667" t="str">
            <v>S128</v>
          </cell>
        </row>
        <row r="5668">
          <cell r="AC5668" t="str">
            <v>SMART COOK</v>
          </cell>
          <cell r="AD5668" t="str">
            <v>S129</v>
          </cell>
        </row>
        <row r="5669">
          <cell r="AC5669" t="str">
            <v>SOLINGEN</v>
          </cell>
          <cell r="AD5669" t="str">
            <v>S130</v>
          </cell>
        </row>
        <row r="5670">
          <cell r="AC5670" t="str">
            <v>SOLMAZ</v>
          </cell>
          <cell r="AD5670" t="str">
            <v>S131</v>
          </cell>
        </row>
        <row r="5671">
          <cell r="AC5671" t="str">
            <v>SPARTAPLAST</v>
          </cell>
          <cell r="AD5671" t="str">
            <v>S132</v>
          </cell>
        </row>
        <row r="5672">
          <cell r="AC5672" t="str">
            <v>SPLENDOR</v>
          </cell>
          <cell r="AD5672" t="str">
            <v>S133</v>
          </cell>
        </row>
        <row r="5673">
          <cell r="AC5673" t="str">
            <v>STOLZLE</v>
          </cell>
          <cell r="AD5673" t="str">
            <v>S134</v>
          </cell>
        </row>
        <row r="5674">
          <cell r="AC5674" t="str">
            <v>STOR</v>
          </cell>
          <cell r="AD5674" t="str">
            <v>S135</v>
          </cell>
        </row>
        <row r="5675">
          <cell r="AC5675" t="str">
            <v>SUBIT</v>
          </cell>
          <cell r="AD5675" t="str">
            <v>S136</v>
          </cell>
        </row>
        <row r="5676">
          <cell r="AC5676" t="str">
            <v>S MELVIN</v>
          </cell>
          <cell r="AD5676" t="str">
            <v>S137</v>
          </cell>
        </row>
        <row r="5677">
          <cell r="AC5677" t="str">
            <v>SAN MIGUEL</v>
          </cell>
          <cell r="AD5677" t="str">
            <v>S138</v>
          </cell>
        </row>
        <row r="5678">
          <cell r="AC5678" t="str">
            <v>SANTA RITA 120</v>
          </cell>
          <cell r="AD5678" t="str">
            <v>S139</v>
          </cell>
        </row>
        <row r="5679">
          <cell r="AC5679" t="str">
            <v>SANTA RITA</v>
          </cell>
          <cell r="AD5679" t="str">
            <v>S140</v>
          </cell>
        </row>
        <row r="5680">
          <cell r="AC5680" t="str">
            <v>SANTERO</v>
          </cell>
          <cell r="AD5680" t="str">
            <v>S141</v>
          </cell>
        </row>
        <row r="5681">
          <cell r="AC5681" t="str">
            <v>SANTIAGO RUIZ</v>
          </cell>
          <cell r="AD5681" t="str">
            <v>S142</v>
          </cell>
        </row>
        <row r="5682">
          <cell r="AC5682" t="str">
            <v>SAPPORO</v>
          </cell>
          <cell r="AD5682" t="str">
            <v>S143</v>
          </cell>
        </row>
        <row r="5683">
          <cell r="AC5683" t="str">
            <v>SARANDONGA</v>
          </cell>
          <cell r="AD5683" t="str">
            <v>S144</v>
          </cell>
        </row>
        <row r="5684">
          <cell r="AC5684" t="str">
            <v>SARTORI</v>
          </cell>
          <cell r="AD5684" t="str">
            <v>S145</v>
          </cell>
        </row>
        <row r="5685">
          <cell r="AC5685" t="str">
            <v>SAUZA</v>
          </cell>
          <cell r="AD5685" t="str">
            <v>S146</v>
          </cell>
        </row>
        <row r="5686">
          <cell r="AC5686" t="str">
            <v>SCOTTISH SPIRITS</v>
          </cell>
          <cell r="AD5686" t="str">
            <v>S147</v>
          </cell>
        </row>
        <row r="5687">
          <cell r="AC5687" t="str">
            <v>SEGURA VIUDAS</v>
          </cell>
          <cell r="AD5687" t="str">
            <v>S148</v>
          </cell>
        </row>
        <row r="5688">
          <cell r="AC5688" t="str">
            <v>SENDERO</v>
          </cell>
          <cell r="AD5688" t="str">
            <v>S149</v>
          </cell>
        </row>
        <row r="5689">
          <cell r="AC5689" t="str">
            <v>SENOR FOLLA</v>
          </cell>
          <cell r="AD5689" t="str">
            <v>S150</v>
          </cell>
        </row>
        <row r="5690">
          <cell r="AC5690" t="str">
            <v>SHANDY</v>
          </cell>
          <cell r="AD5690" t="str">
            <v>S151</v>
          </cell>
        </row>
        <row r="5691">
          <cell r="AC5691" t="str">
            <v>SHUTTER HOME</v>
          </cell>
          <cell r="AD5691" t="str">
            <v>S152</v>
          </cell>
        </row>
        <row r="5692">
          <cell r="AC5692" t="str">
            <v>SIBONEY</v>
          </cell>
          <cell r="AD5692" t="str">
            <v>S153</v>
          </cell>
        </row>
        <row r="5693">
          <cell r="AC5693" t="str">
            <v>SIDI BRAHIM</v>
          </cell>
          <cell r="AD5693" t="str">
            <v>S154</v>
          </cell>
        </row>
        <row r="5694">
          <cell r="AC5694" t="str">
            <v>SINGRIA</v>
          </cell>
          <cell r="AD5694" t="str">
            <v>S155</v>
          </cell>
        </row>
        <row r="5695">
          <cell r="AC5695" t="str">
            <v>SIX EIGHT NINE</v>
          </cell>
          <cell r="AD5695" t="str">
            <v>S156</v>
          </cell>
        </row>
        <row r="5696">
          <cell r="AC5696" t="str">
            <v>SKOL</v>
          </cell>
          <cell r="AD5696" t="str">
            <v>S157</v>
          </cell>
        </row>
        <row r="5697">
          <cell r="AC5697" t="str">
            <v>SKYY</v>
          </cell>
          <cell r="AD5697" t="str">
            <v>S158</v>
          </cell>
        </row>
        <row r="5698">
          <cell r="AC5698" t="str">
            <v>SMIRNOFF</v>
          </cell>
          <cell r="AD5698" t="str">
            <v>S159</v>
          </cell>
        </row>
        <row r="5699">
          <cell r="AC5699" t="str">
            <v>SOAVE</v>
          </cell>
          <cell r="AD5699" t="str">
            <v>S160</v>
          </cell>
        </row>
        <row r="5700">
          <cell r="AC5700" t="str">
            <v>SOCIAL</v>
          </cell>
          <cell r="AD5700" t="str">
            <v>S161</v>
          </cell>
        </row>
        <row r="5701">
          <cell r="AC5701" t="str">
            <v>SOL DE ESPANA</v>
          </cell>
          <cell r="AD5701" t="str">
            <v>S162</v>
          </cell>
        </row>
        <row r="5702">
          <cell r="AC5702" t="str">
            <v>SOLERA</v>
          </cell>
          <cell r="AD5702" t="str">
            <v>S163</v>
          </cell>
        </row>
        <row r="5703">
          <cell r="AC5703" t="str">
            <v>SOMETHING SPECIAL</v>
          </cell>
          <cell r="AD5703" t="str">
            <v>S164</v>
          </cell>
        </row>
        <row r="5704">
          <cell r="AC5704" t="str">
            <v>STA CAROLINA</v>
          </cell>
          <cell r="AD5704" t="str">
            <v>S165</v>
          </cell>
        </row>
        <row r="5705">
          <cell r="AC5705" t="str">
            <v>STA MARGHERITA</v>
          </cell>
          <cell r="AD5705" t="str">
            <v>S166</v>
          </cell>
        </row>
        <row r="5706">
          <cell r="AC5706" t="str">
            <v>STAROPRAMEN</v>
          </cell>
          <cell r="AD5706" t="str">
            <v>S167</v>
          </cell>
        </row>
        <row r="5707">
          <cell r="AC5707" t="str">
            <v>STELLA ARTOIS</v>
          </cell>
          <cell r="AD5707" t="str">
            <v>S168</v>
          </cell>
        </row>
        <row r="5708">
          <cell r="AC5708" t="str">
            <v>STOLICHNAYA</v>
          </cell>
          <cell r="AD5708" t="str">
            <v>S169</v>
          </cell>
        </row>
        <row r="5709">
          <cell r="AC5709" t="str">
            <v>SUA</v>
          </cell>
          <cell r="AD5709" t="str">
            <v>S170</v>
          </cell>
        </row>
        <row r="5710">
          <cell r="AC5710" t="str">
            <v>SANDEVID</v>
          </cell>
          <cell r="AD5710" t="str">
            <v>S171</v>
          </cell>
        </row>
        <row r="5711">
          <cell r="AC5711" t="str">
            <v>SALON SELECT</v>
          </cell>
          <cell r="AD5711" t="str">
            <v>S172</v>
          </cell>
        </row>
        <row r="5712">
          <cell r="AC5712" t="str">
            <v>SHOUT LAUNDRY</v>
          </cell>
          <cell r="AD5712" t="str">
            <v>S173</v>
          </cell>
        </row>
        <row r="5713">
          <cell r="AC5713" t="str">
            <v>STA FLO</v>
          </cell>
          <cell r="AD5713" t="str">
            <v>S174</v>
          </cell>
        </row>
        <row r="5714">
          <cell r="AC5714" t="str">
            <v>SUAVITEL</v>
          </cell>
          <cell r="AD5714" t="str">
            <v>S175</v>
          </cell>
        </row>
        <row r="5715">
          <cell r="AC5715" t="str">
            <v>SUNAMI</v>
          </cell>
          <cell r="AD5715" t="str">
            <v>S176</v>
          </cell>
        </row>
        <row r="5716">
          <cell r="AC5716" t="str">
            <v>SUPETCO</v>
          </cell>
          <cell r="AD5716" t="str">
            <v>S177</v>
          </cell>
        </row>
        <row r="5717">
          <cell r="AC5717" t="str">
            <v>SURF</v>
          </cell>
          <cell r="AD5717" t="str">
            <v>S178</v>
          </cell>
        </row>
        <row r="5718">
          <cell r="AC5718" t="str">
            <v>SANTA DAMIANA</v>
          </cell>
          <cell r="AD5718" t="str">
            <v>S179</v>
          </cell>
        </row>
        <row r="5719">
          <cell r="AC5719" t="str">
            <v>SAN BENEDETTO</v>
          </cell>
          <cell r="AD5719" t="str">
            <v>S180</v>
          </cell>
        </row>
        <row r="5720">
          <cell r="AC5720" t="str">
            <v>SAN PELLEGRINO</v>
          </cell>
          <cell r="AD5720" t="str">
            <v>S181</v>
          </cell>
        </row>
        <row r="5721">
          <cell r="AC5721" t="str">
            <v>SANTA VITTORIA</v>
          </cell>
          <cell r="AD5721" t="str">
            <v>S182</v>
          </cell>
        </row>
        <row r="5722">
          <cell r="AC5722" t="str">
            <v>SANTAL</v>
          </cell>
          <cell r="AD5722" t="str">
            <v>S183</v>
          </cell>
        </row>
        <row r="5723">
          <cell r="AC5723" t="str">
            <v>SCHWEPPES</v>
          </cell>
          <cell r="AD5723" t="str">
            <v>S184</v>
          </cell>
        </row>
        <row r="5724">
          <cell r="AC5724" t="str">
            <v>SEAGRAMS</v>
          </cell>
          <cell r="AD5724" t="str">
            <v>S185</v>
          </cell>
        </row>
        <row r="5725">
          <cell r="AC5725" t="str">
            <v>SEVEN UP</v>
          </cell>
          <cell r="AD5725" t="str">
            <v>S186</v>
          </cell>
        </row>
        <row r="5726">
          <cell r="AC5726" t="str">
            <v>SIERRA MIST</v>
          </cell>
          <cell r="AD5726" t="str">
            <v>S187</v>
          </cell>
        </row>
        <row r="5727">
          <cell r="AC5727" t="str">
            <v>SKIMICE</v>
          </cell>
          <cell r="AD5727" t="str">
            <v>S188</v>
          </cell>
        </row>
        <row r="5728">
          <cell r="AC5728" t="str">
            <v>SNAPPLE</v>
          </cell>
          <cell r="AD5728" t="str">
            <v>S189</v>
          </cell>
        </row>
        <row r="5729">
          <cell r="AC5729" t="str">
            <v>SOLAN DE CABRAS</v>
          </cell>
          <cell r="AD5729" t="str">
            <v>S190</v>
          </cell>
        </row>
        <row r="5730">
          <cell r="AC5730" t="str">
            <v>SOUSAS</v>
          </cell>
          <cell r="AD5730" t="str">
            <v>S191</v>
          </cell>
        </row>
        <row r="5731">
          <cell r="AC5731" t="str">
            <v>SPACE GANG</v>
          </cell>
          <cell r="AD5731" t="str">
            <v>S192</v>
          </cell>
        </row>
        <row r="5732">
          <cell r="AC5732" t="str">
            <v>SPRITE</v>
          </cell>
          <cell r="AD5732" t="str">
            <v>S193</v>
          </cell>
        </row>
        <row r="5733">
          <cell r="AC5733" t="str">
            <v>SUNKIST</v>
          </cell>
          <cell r="AD5733" t="str">
            <v>S194</v>
          </cell>
        </row>
        <row r="5734">
          <cell r="AC5734" t="str">
            <v>SUNSWEET</v>
          </cell>
          <cell r="AD5734" t="str">
            <v>S195</v>
          </cell>
        </row>
        <row r="5735">
          <cell r="AC5735" t="str">
            <v>SUNTORY</v>
          </cell>
          <cell r="AD5735" t="str">
            <v>S196</v>
          </cell>
        </row>
        <row r="5736">
          <cell r="AC5736" t="str">
            <v>SCOTCH BRITE</v>
          </cell>
          <cell r="AD5736" t="str">
            <v>S197</v>
          </cell>
        </row>
        <row r="5737">
          <cell r="AC5737" t="str">
            <v>SANI FLUSH</v>
          </cell>
          <cell r="AD5737" t="str">
            <v>S198</v>
          </cell>
        </row>
        <row r="5738">
          <cell r="AC5738" t="str">
            <v>SHOE SHINE</v>
          </cell>
          <cell r="AD5738" t="str">
            <v>S199</v>
          </cell>
        </row>
        <row r="5739">
          <cell r="AC5739" t="str">
            <v>SPICE MARKET</v>
          </cell>
          <cell r="AD5739" t="str">
            <v>S200</v>
          </cell>
        </row>
        <row r="5740">
          <cell r="AC5740" t="str">
            <v>SPRAY N WASH</v>
          </cell>
          <cell r="AD5740" t="str">
            <v>S201</v>
          </cell>
        </row>
        <row r="5741">
          <cell r="AC5741" t="str">
            <v>SUPER STRIP</v>
          </cell>
          <cell r="AD5741" t="str">
            <v>S202</v>
          </cell>
        </row>
        <row r="5742">
          <cell r="AC5742" t="str">
            <v>SUZE</v>
          </cell>
          <cell r="AD5742" t="str">
            <v>S203</v>
          </cell>
        </row>
        <row r="5743">
          <cell r="AC5743" t="str">
            <v>SYNERA</v>
          </cell>
          <cell r="AD5743" t="str">
            <v>S204</v>
          </cell>
        </row>
        <row r="5744">
          <cell r="AC5744" t="str">
            <v>SUCARNE</v>
          </cell>
          <cell r="AD5744" t="str">
            <v>S205</v>
          </cell>
        </row>
        <row r="5745">
          <cell r="AC5745" t="str">
            <v>SOFT SCRUB</v>
          </cell>
          <cell r="AD5745" t="str">
            <v>S206</v>
          </cell>
        </row>
        <row r="5746">
          <cell r="AC5746" t="str">
            <v>SEXY JEANS</v>
          </cell>
          <cell r="AD5746" t="str">
            <v>S207</v>
          </cell>
        </row>
        <row r="5747">
          <cell r="AC5747" t="str">
            <v>SPICY</v>
          </cell>
          <cell r="AD5747" t="str">
            <v>S208</v>
          </cell>
        </row>
        <row r="5748">
          <cell r="AC5748" t="str">
            <v>SEXY LINGERIE</v>
          </cell>
          <cell r="AD5748" t="str">
            <v>S209</v>
          </cell>
        </row>
        <row r="5749">
          <cell r="AC5749" t="str">
            <v>SWEET COUTURE</v>
          </cell>
          <cell r="AD5749" t="str">
            <v>S210</v>
          </cell>
        </row>
        <row r="5750">
          <cell r="AC5750" t="str">
            <v>SHUGA</v>
          </cell>
          <cell r="AD5750" t="str">
            <v>S211</v>
          </cell>
        </row>
        <row r="5751">
          <cell r="AC5751" t="str">
            <v>SMUCKERS</v>
          </cell>
          <cell r="AD5751" t="str">
            <v>S212</v>
          </cell>
        </row>
        <row r="5752">
          <cell r="AC5752" t="str">
            <v>SALVAJE LIKE YOU</v>
          </cell>
          <cell r="AD5752" t="str">
            <v>S213</v>
          </cell>
        </row>
        <row r="5753">
          <cell r="AC5753" t="str">
            <v>SABAL</v>
          </cell>
          <cell r="AD5753" t="str">
            <v>S214</v>
          </cell>
        </row>
        <row r="5754">
          <cell r="AC5754" t="str">
            <v>SOL TROPICAL</v>
          </cell>
          <cell r="AD5754" t="str">
            <v>S215</v>
          </cell>
        </row>
        <row r="5755">
          <cell r="AC5755" t="str">
            <v>SAGE VALLEY</v>
          </cell>
          <cell r="AD5755" t="str">
            <v>S216</v>
          </cell>
        </row>
        <row r="5756">
          <cell r="AC5756" t="str">
            <v>SAHALE</v>
          </cell>
          <cell r="AD5756" t="str">
            <v>S217</v>
          </cell>
        </row>
        <row r="5757">
          <cell r="AC5757" t="str">
            <v>SANCHEZ</v>
          </cell>
          <cell r="AD5757" t="str">
            <v>S218</v>
          </cell>
        </row>
        <row r="5758">
          <cell r="AC5758" t="str">
            <v>SEASONS</v>
          </cell>
          <cell r="AD5758" t="str">
            <v>S219</v>
          </cell>
        </row>
        <row r="5759">
          <cell r="AC5759" t="str">
            <v>SETTON</v>
          </cell>
          <cell r="AD5759" t="str">
            <v>S220</v>
          </cell>
        </row>
        <row r="5760">
          <cell r="AC5760" t="str">
            <v>SIMPLY 7</v>
          </cell>
          <cell r="AD5760" t="str">
            <v>S221</v>
          </cell>
        </row>
        <row r="5761">
          <cell r="AC5761" t="str">
            <v>SNACK F PRETZEL</v>
          </cell>
          <cell r="AD5761" t="str">
            <v>S222</v>
          </cell>
        </row>
        <row r="5762">
          <cell r="AC5762" t="str">
            <v>SNYDER</v>
          </cell>
          <cell r="AD5762" t="str">
            <v>S223</v>
          </cell>
        </row>
        <row r="5763">
          <cell r="AC5763" t="str">
            <v>SOUTHERN STYLE</v>
          </cell>
          <cell r="AD5763" t="str">
            <v>S224</v>
          </cell>
        </row>
        <row r="5764">
          <cell r="AC5764" t="str">
            <v>SPAM</v>
          </cell>
          <cell r="AD5764" t="str">
            <v>S225</v>
          </cell>
        </row>
        <row r="5765">
          <cell r="AC5765" t="str">
            <v>SPLASH</v>
          </cell>
          <cell r="AD5765" t="str">
            <v>S226</v>
          </cell>
        </row>
        <row r="5766">
          <cell r="AC5766" t="str">
            <v>STACYS</v>
          </cell>
          <cell r="AD5766" t="str">
            <v>S227</v>
          </cell>
        </row>
        <row r="5767">
          <cell r="AC5767" t="str">
            <v>STARKIST</v>
          </cell>
          <cell r="AD5767" t="str">
            <v>S228</v>
          </cell>
        </row>
        <row r="5768">
          <cell r="AC5768" t="str">
            <v>SUN CHIPS</v>
          </cell>
          <cell r="AD5768" t="str">
            <v>S229</v>
          </cell>
        </row>
        <row r="5769">
          <cell r="AC5769" t="str">
            <v>SMALL CREATIONS</v>
          </cell>
          <cell r="AD5769" t="str">
            <v>S230</v>
          </cell>
        </row>
        <row r="5770">
          <cell r="AC5770" t="str">
            <v>SMILE</v>
          </cell>
          <cell r="AD5770" t="str">
            <v>S231</v>
          </cell>
        </row>
        <row r="5771">
          <cell r="AC5771" t="str">
            <v>SCHUMACHER</v>
          </cell>
          <cell r="AD5771" t="str">
            <v>S232</v>
          </cell>
        </row>
        <row r="5772">
          <cell r="AC5772" t="str">
            <v>STAR</v>
          </cell>
          <cell r="AD5772" t="str">
            <v>S233</v>
          </cell>
        </row>
        <row r="5773">
          <cell r="AC5773" t="str">
            <v>SAFETY</v>
          </cell>
          <cell r="AD5773" t="str">
            <v>S234</v>
          </cell>
        </row>
        <row r="5774">
          <cell r="AC5774" t="str">
            <v>SUN DELIGHT</v>
          </cell>
          <cell r="AD5774" t="str">
            <v>S235</v>
          </cell>
        </row>
        <row r="5775">
          <cell r="AC5775" t="str">
            <v>SABRINA</v>
          </cell>
          <cell r="AD5775" t="str">
            <v>S236</v>
          </cell>
        </row>
        <row r="5776">
          <cell r="AC5776" t="str">
            <v>SAFRAN</v>
          </cell>
          <cell r="AD5776" t="str">
            <v>S237</v>
          </cell>
        </row>
        <row r="5777">
          <cell r="AC5777" t="str">
            <v>SAMANTHA</v>
          </cell>
          <cell r="AD5777" t="str">
            <v>S238</v>
          </cell>
        </row>
        <row r="5778">
          <cell r="AC5778" t="str">
            <v>SASA</v>
          </cell>
          <cell r="AD5778" t="str">
            <v>S239</v>
          </cell>
        </row>
        <row r="5779">
          <cell r="AC5779" t="str">
            <v>SCALZA</v>
          </cell>
          <cell r="AD5779" t="str">
            <v>S240</v>
          </cell>
        </row>
        <row r="5780">
          <cell r="AC5780" t="str">
            <v>SERENE</v>
          </cell>
          <cell r="AD5780" t="str">
            <v>S241</v>
          </cell>
        </row>
        <row r="5781">
          <cell r="AC5781" t="str">
            <v>SHEN FENG</v>
          </cell>
          <cell r="AD5781" t="str">
            <v>S242</v>
          </cell>
        </row>
        <row r="5782">
          <cell r="AC5782" t="str">
            <v>SHERIN</v>
          </cell>
          <cell r="AD5782" t="str">
            <v>S243</v>
          </cell>
        </row>
        <row r="5783">
          <cell r="AC5783" t="str">
            <v>SHISEIDO</v>
          </cell>
          <cell r="AD5783" t="str">
            <v>S244</v>
          </cell>
        </row>
        <row r="5784">
          <cell r="AC5784" t="str">
            <v>SHUSHI</v>
          </cell>
          <cell r="AD5784" t="str">
            <v>S245</v>
          </cell>
        </row>
        <row r="5785">
          <cell r="AC5785" t="str">
            <v>SIDERICK</v>
          </cell>
          <cell r="AD5785" t="str">
            <v>S246</v>
          </cell>
        </row>
        <row r="5786">
          <cell r="AC5786" t="str">
            <v>SILAM</v>
          </cell>
          <cell r="AD5786" t="str">
            <v>S247</v>
          </cell>
        </row>
        <row r="5787">
          <cell r="AC5787" t="str">
            <v>SIMBA</v>
          </cell>
          <cell r="AD5787" t="str">
            <v>S248</v>
          </cell>
        </row>
        <row r="5788">
          <cell r="AC5788" t="str">
            <v>SIMPSON</v>
          </cell>
          <cell r="AD5788" t="str">
            <v>S249</v>
          </cell>
        </row>
        <row r="5789">
          <cell r="AC5789" t="str">
            <v>SNORKELL</v>
          </cell>
          <cell r="AD5789" t="str">
            <v>S250</v>
          </cell>
        </row>
        <row r="5790">
          <cell r="AC5790" t="str">
            <v>SODA</v>
          </cell>
          <cell r="AD5790" t="str">
            <v>S251</v>
          </cell>
        </row>
        <row r="5791">
          <cell r="AC5791" t="str">
            <v>SOFINA</v>
          </cell>
          <cell r="AD5791" t="str">
            <v>S252</v>
          </cell>
        </row>
        <row r="5792">
          <cell r="AC5792" t="str">
            <v>SOLETA</v>
          </cell>
          <cell r="AD5792" t="str">
            <v>S253</v>
          </cell>
        </row>
        <row r="5793">
          <cell r="AC5793" t="str">
            <v>SOOZ</v>
          </cell>
          <cell r="AD5793" t="str">
            <v>S254</v>
          </cell>
        </row>
        <row r="5794">
          <cell r="AC5794" t="str">
            <v>SBX</v>
          </cell>
          <cell r="AD5794" t="str">
            <v>S255</v>
          </cell>
        </row>
        <row r="5795">
          <cell r="AC5795" t="str">
            <v>SPORT</v>
          </cell>
          <cell r="AD5795" t="str">
            <v>S256</v>
          </cell>
        </row>
        <row r="5796">
          <cell r="AC5796" t="str">
            <v>SPORT PASS</v>
          </cell>
          <cell r="AD5796" t="str">
            <v>S257</v>
          </cell>
        </row>
        <row r="5797">
          <cell r="AC5797" t="str">
            <v>SPORTKERS</v>
          </cell>
          <cell r="AD5797" t="str">
            <v>S258</v>
          </cell>
        </row>
        <row r="5798">
          <cell r="AC5798" t="str">
            <v>SQUADRA</v>
          </cell>
          <cell r="AD5798" t="str">
            <v>S259</v>
          </cell>
        </row>
        <row r="5799">
          <cell r="AC5799" t="str">
            <v>STYLUXE</v>
          </cell>
          <cell r="AD5799" t="str">
            <v>S260</v>
          </cell>
        </row>
        <row r="5800">
          <cell r="AC5800" t="str">
            <v>SUN SURFER</v>
          </cell>
          <cell r="AD5800" t="str">
            <v>S261</v>
          </cell>
        </row>
        <row r="5801">
          <cell r="AC5801" t="str">
            <v>SUPERMAN</v>
          </cell>
          <cell r="AD5801" t="str">
            <v>S262</v>
          </cell>
        </row>
        <row r="5802">
          <cell r="AC5802" t="str">
            <v>SURFWALKER</v>
          </cell>
          <cell r="AD5802" t="str">
            <v>S263</v>
          </cell>
        </row>
        <row r="5803">
          <cell r="AC5803" t="str">
            <v>SWEET GIRL</v>
          </cell>
          <cell r="AD5803" t="str">
            <v>S264</v>
          </cell>
        </row>
        <row r="5804">
          <cell r="AC5804" t="str">
            <v>SWIM</v>
          </cell>
          <cell r="AD5804" t="str">
            <v>S265</v>
          </cell>
        </row>
        <row r="5805">
          <cell r="AC5805" t="str">
            <v>SWIN</v>
          </cell>
          <cell r="AD5805" t="str">
            <v>S266</v>
          </cell>
        </row>
        <row r="5806">
          <cell r="AC5806" t="str">
            <v>SYSTEM</v>
          </cell>
          <cell r="AD5806" t="str">
            <v>S267</v>
          </cell>
        </row>
        <row r="5807">
          <cell r="AC5807" t="str">
            <v>SAFE &amp; COMFY</v>
          </cell>
          <cell r="AD5807" t="str">
            <v>S268</v>
          </cell>
        </row>
        <row r="5808">
          <cell r="AC5808" t="str">
            <v>SWEET BABY</v>
          </cell>
          <cell r="AD5808" t="str">
            <v>S269</v>
          </cell>
        </row>
        <row r="5809">
          <cell r="AC5809" t="str">
            <v>SAE</v>
          </cell>
          <cell r="AD5809" t="str">
            <v>S270</v>
          </cell>
        </row>
        <row r="5810">
          <cell r="AC5810" t="str">
            <v>SAFEPOINT</v>
          </cell>
          <cell r="AD5810" t="str">
            <v>S271</v>
          </cell>
        </row>
        <row r="5811">
          <cell r="AC5811" t="str">
            <v>SAGOLA</v>
          </cell>
          <cell r="AD5811" t="str">
            <v>S272</v>
          </cell>
        </row>
        <row r="5812">
          <cell r="AC5812" t="str">
            <v>SANDOF</v>
          </cell>
          <cell r="AD5812" t="str">
            <v>S273</v>
          </cell>
        </row>
        <row r="5813">
          <cell r="AC5813" t="str">
            <v>SANFAN</v>
          </cell>
          <cell r="AD5813" t="str">
            <v>S274</v>
          </cell>
        </row>
        <row r="5814">
          <cell r="AC5814" t="str">
            <v>SATCO</v>
          </cell>
          <cell r="AD5814" t="str">
            <v>S275</v>
          </cell>
        </row>
        <row r="5815">
          <cell r="AC5815" t="str">
            <v>SAYCO</v>
          </cell>
          <cell r="AD5815" t="str">
            <v>S276</v>
          </cell>
        </row>
        <row r="5816">
          <cell r="AC5816" t="str">
            <v>SCOTCH</v>
          </cell>
          <cell r="AD5816" t="str">
            <v>S277</v>
          </cell>
        </row>
        <row r="5817">
          <cell r="AC5817" t="str">
            <v>SENAL</v>
          </cell>
          <cell r="AD5817" t="str">
            <v>S278</v>
          </cell>
        </row>
        <row r="5818">
          <cell r="AC5818" t="str">
            <v>SENDOF</v>
          </cell>
          <cell r="AD5818" t="str">
            <v>S279</v>
          </cell>
        </row>
        <row r="5819">
          <cell r="AC5819" t="str">
            <v>SENGALO</v>
          </cell>
          <cell r="AD5819" t="str">
            <v>S280</v>
          </cell>
        </row>
        <row r="5820">
          <cell r="AC5820" t="str">
            <v>SHARK</v>
          </cell>
          <cell r="AD5820" t="str">
            <v>S281</v>
          </cell>
        </row>
        <row r="5821">
          <cell r="AC5821" t="str">
            <v>SHINING</v>
          </cell>
          <cell r="AD5821" t="str">
            <v>S282</v>
          </cell>
        </row>
        <row r="5822">
          <cell r="AC5822" t="str">
            <v>SILBOND</v>
          </cell>
          <cell r="AD5822" t="str">
            <v>S283</v>
          </cell>
        </row>
        <row r="5823">
          <cell r="AC5823" t="str">
            <v>SILOX</v>
          </cell>
          <cell r="AD5823" t="str">
            <v>S284</v>
          </cell>
        </row>
        <row r="5824">
          <cell r="AC5824" t="str">
            <v>SILVER</v>
          </cell>
          <cell r="AD5824" t="str">
            <v>S285</v>
          </cell>
        </row>
        <row r="5825">
          <cell r="AC5825" t="str">
            <v>SKIL</v>
          </cell>
          <cell r="AD5825" t="str">
            <v>S286</v>
          </cell>
        </row>
        <row r="5826">
          <cell r="AC5826" t="str">
            <v>SOCKETS</v>
          </cell>
          <cell r="AD5826" t="str">
            <v>S287</v>
          </cell>
        </row>
        <row r="5827">
          <cell r="AC5827" t="str">
            <v>SONNETTE</v>
          </cell>
          <cell r="AD5827" t="str">
            <v>S288</v>
          </cell>
        </row>
        <row r="5828">
          <cell r="AC5828" t="str">
            <v>SPAS</v>
          </cell>
          <cell r="AD5828" t="str">
            <v>S289</v>
          </cell>
        </row>
        <row r="5829">
          <cell r="AC5829" t="str">
            <v>SPOT</v>
          </cell>
          <cell r="AD5829" t="str">
            <v>S290</v>
          </cell>
        </row>
        <row r="5830">
          <cell r="AC5830" t="str">
            <v>STANLEY</v>
          </cell>
          <cell r="AD5830" t="str">
            <v>S291</v>
          </cell>
        </row>
        <row r="5831">
          <cell r="AC5831" t="str">
            <v>STARLIGHT</v>
          </cell>
          <cell r="AD5831" t="str">
            <v>S292</v>
          </cell>
        </row>
        <row r="5832">
          <cell r="AC5832" t="str">
            <v>STYLEBOYLER</v>
          </cell>
          <cell r="AD5832" t="str">
            <v>S293</v>
          </cell>
        </row>
        <row r="5833">
          <cell r="AC5833" t="str">
            <v>SUPER BLUE</v>
          </cell>
          <cell r="AD5833" t="str">
            <v>S294</v>
          </cell>
        </row>
        <row r="5834">
          <cell r="AC5834" t="str">
            <v>SUPERLIGHT</v>
          </cell>
          <cell r="AD5834" t="str">
            <v>S295</v>
          </cell>
        </row>
        <row r="5835">
          <cell r="AC5835" t="str">
            <v>SURTEK</v>
          </cell>
          <cell r="AD5835" t="str">
            <v>S296</v>
          </cell>
        </row>
        <row r="5836">
          <cell r="AC5836" t="str">
            <v>SWANGOOSE</v>
          </cell>
          <cell r="AD5836" t="str">
            <v>S297</v>
          </cell>
        </row>
        <row r="5837">
          <cell r="AC5837" t="str">
            <v>SWINGLINE</v>
          </cell>
          <cell r="AD5837" t="str">
            <v>S298</v>
          </cell>
        </row>
        <row r="5838">
          <cell r="AC5838" t="str">
            <v>SYLVANIA</v>
          </cell>
          <cell r="AD5838" t="str">
            <v>S299</v>
          </cell>
        </row>
        <row r="5839">
          <cell r="AC5839" t="str">
            <v>SCHULTZ</v>
          </cell>
          <cell r="AD5839" t="str">
            <v>S300</v>
          </cell>
        </row>
        <row r="5840">
          <cell r="AC5840" t="str">
            <v>SUPER TRIM</v>
          </cell>
          <cell r="AD5840" t="str">
            <v>S301</v>
          </cell>
        </row>
        <row r="5841">
          <cell r="AC5841" t="str">
            <v>SENSODYNE</v>
          </cell>
          <cell r="AD5841" t="str">
            <v>S302</v>
          </cell>
        </row>
        <row r="5842">
          <cell r="AC5842" t="str">
            <v>SEPTICON</v>
          </cell>
          <cell r="AD5842" t="str">
            <v>S303</v>
          </cell>
        </row>
        <row r="5843">
          <cell r="AC5843" t="str">
            <v>SCOPE</v>
          </cell>
          <cell r="AD5843" t="str">
            <v>S304</v>
          </cell>
        </row>
        <row r="5844">
          <cell r="AC5844" t="str">
            <v>SOLIGEN</v>
          </cell>
          <cell r="AD5844" t="str">
            <v>S305</v>
          </cell>
        </row>
        <row r="5845">
          <cell r="AC5845" t="str">
            <v>SAMSUNG</v>
          </cell>
          <cell r="AD5845" t="str">
            <v>S306</v>
          </cell>
        </row>
        <row r="5846">
          <cell r="AC5846" t="str">
            <v>SHARP</v>
          </cell>
          <cell r="AD5846" t="str">
            <v>S307</v>
          </cell>
        </row>
        <row r="5847">
          <cell r="AC5847" t="str">
            <v>STIFF</v>
          </cell>
          <cell r="AD5847" t="str">
            <v>S308</v>
          </cell>
        </row>
        <row r="5848">
          <cell r="AC5848" t="str">
            <v>SOLO SOL</v>
          </cell>
          <cell r="AD5848" t="str">
            <v>S310</v>
          </cell>
        </row>
        <row r="5849">
          <cell r="AC5849" t="str">
            <v>SCEPTER</v>
          </cell>
          <cell r="AD5849" t="str">
            <v>S311</v>
          </cell>
        </row>
        <row r="5850">
          <cell r="AC5850" t="str">
            <v>SDI</v>
          </cell>
          <cell r="AD5850" t="str">
            <v>S312</v>
          </cell>
        </row>
        <row r="5851">
          <cell r="AC5851" t="str">
            <v>SIMONIZ</v>
          </cell>
          <cell r="AD5851" t="str">
            <v>S313</v>
          </cell>
        </row>
        <row r="5852">
          <cell r="AC5852" t="str">
            <v>SQ</v>
          </cell>
          <cell r="AD5852" t="str">
            <v>S314</v>
          </cell>
        </row>
        <row r="5853">
          <cell r="AC5853" t="str">
            <v>STAR COOL</v>
          </cell>
          <cell r="AD5853" t="str">
            <v>S315</v>
          </cell>
        </row>
        <row r="5854">
          <cell r="AC5854" t="str">
            <v>STP</v>
          </cell>
          <cell r="AD5854" t="str">
            <v>S316</v>
          </cell>
        </row>
        <row r="5855">
          <cell r="AC5855" t="str">
            <v>SUPER KOTE</v>
          </cell>
          <cell r="AD5855" t="str">
            <v>S317</v>
          </cell>
        </row>
        <row r="5856">
          <cell r="AC5856" t="str">
            <v>SUPER OVERALL</v>
          </cell>
          <cell r="AD5856" t="str">
            <v>S318</v>
          </cell>
        </row>
        <row r="5857">
          <cell r="AC5857" t="str">
            <v>SAC</v>
          </cell>
          <cell r="AD5857" t="str">
            <v>S319</v>
          </cell>
        </row>
        <row r="5858">
          <cell r="AC5858" t="str">
            <v>SCUNCI</v>
          </cell>
          <cell r="AD5858" t="str">
            <v>S320</v>
          </cell>
        </row>
        <row r="5859">
          <cell r="AC5859" t="str">
            <v>SOPHI</v>
          </cell>
          <cell r="AD5859" t="str">
            <v>S321</v>
          </cell>
        </row>
        <row r="5860">
          <cell r="AC5860" t="str">
            <v>SUPER DELUXE</v>
          </cell>
          <cell r="AD5860" t="str">
            <v>S322</v>
          </cell>
        </row>
        <row r="5861">
          <cell r="AC5861" t="str">
            <v>SECRET</v>
          </cell>
          <cell r="AD5861" t="str">
            <v>S323</v>
          </cell>
        </row>
        <row r="5862">
          <cell r="AC5862" t="str">
            <v>SPEED STICK</v>
          </cell>
          <cell r="AD5862" t="str">
            <v>S324</v>
          </cell>
        </row>
        <row r="5863">
          <cell r="AC5863" t="str">
            <v>SUAVE</v>
          </cell>
          <cell r="AD5863" t="str">
            <v>S325</v>
          </cell>
        </row>
        <row r="5864">
          <cell r="AC5864" t="str">
            <v>SWEET COLLETION</v>
          </cell>
          <cell r="AD5864" t="str">
            <v>S326</v>
          </cell>
        </row>
        <row r="5865">
          <cell r="AC5865" t="str">
            <v>SANITO</v>
          </cell>
          <cell r="AD5865" t="str">
            <v>S327</v>
          </cell>
        </row>
        <row r="5866">
          <cell r="AC5866" t="str">
            <v>SABATINY</v>
          </cell>
          <cell r="AD5866" t="str">
            <v>S328</v>
          </cell>
        </row>
        <row r="5867">
          <cell r="AC5867" t="str">
            <v>SALVADOR DALI</v>
          </cell>
          <cell r="AD5867" t="str">
            <v>S329</v>
          </cell>
        </row>
        <row r="5868">
          <cell r="AC5868" t="str">
            <v>SAMY</v>
          </cell>
          <cell r="AD5868" t="str">
            <v>S330</v>
          </cell>
        </row>
        <row r="5869">
          <cell r="AC5869" t="str">
            <v>SOLAR FASHION</v>
          </cell>
          <cell r="AD5869" t="str">
            <v>S331</v>
          </cell>
        </row>
        <row r="5870">
          <cell r="AC5870" t="str">
            <v>SOPHIA</v>
          </cell>
          <cell r="AD5870" t="str">
            <v>S332</v>
          </cell>
        </row>
        <row r="5871">
          <cell r="AC5871" t="str">
            <v>SPEED</v>
          </cell>
          <cell r="AD5871" t="str">
            <v>S333</v>
          </cell>
        </row>
        <row r="5872">
          <cell r="AC5872" t="str">
            <v>SPONGE BOB</v>
          </cell>
          <cell r="AD5872" t="str">
            <v>S334</v>
          </cell>
        </row>
        <row r="5873">
          <cell r="AC5873" t="str">
            <v>SPORTSMAN</v>
          </cell>
          <cell r="AD5873" t="str">
            <v>S335</v>
          </cell>
        </row>
        <row r="5874">
          <cell r="AC5874" t="str">
            <v>STANFIELD</v>
          </cell>
          <cell r="AD5874" t="str">
            <v>S336</v>
          </cell>
        </row>
        <row r="5875">
          <cell r="AC5875" t="str">
            <v>STEVE MADDEN</v>
          </cell>
          <cell r="AD5875" t="str">
            <v>S337</v>
          </cell>
        </row>
        <row r="5876">
          <cell r="AC5876" t="str">
            <v>STROWERRY</v>
          </cell>
          <cell r="AD5876" t="str">
            <v>S338</v>
          </cell>
        </row>
        <row r="5877">
          <cell r="AC5877" t="str">
            <v>STUDEX</v>
          </cell>
          <cell r="AD5877" t="str">
            <v>S339</v>
          </cell>
        </row>
        <row r="5878">
          <cell r="AC5878" t="str">
            <v>SUN BEN</v>
          </cell>
          <cell r="AD5878" t="str">
            <v>S340</v>
          </cell>
        </row>
        <row r="5879">
          <cell r="AC5879" t="str">
            <v>SUNTONE</v>
          </cell>
          <cell r="AD5879" t="str">
            <v>S341</v>
          </cell>
        </row>
        <row r="5880">
          <cell r="AC5880" t="str">
            <v>SWEET WOMAN</v>
          </cell>
          <cell r="AD5880" t="str">
            <v>S342</v>
          </cell>
        </row>
        <row r="5881">
          <cell r="AC5881" t="str">
            <v>STAYFREE</v>
          </cell>
          <cell r="AD5881" t="str">
            <v>S343</v>
          </cell>
        </row>
        <row r="5882">
          <cell r="AC5882" t="str">
            <v>SUMMER S EVE</v>
          </cell>
          <cell r="AD5882" t="str">
            <v>S344</v>
          </cell>
        </row>
        <row r="5883">
          <cell r="AC5883" t="str">
            <v>SB</v>
          </cell>
          <cell r="AD5883" t="str">
            <v>S345</v>
          </cell>
        </row>
        <row r="5884">
          <cell r="AC5884" t="str">
            <v>SEDAL</v>
          </cell>
          <cell r="AD5884" t="str">
            <v>S346</v>
          </cell>
        </row>
        <row r="5885">
          <cell r="AC5885" t="str">
            <v>SMOOTH</v>
          </cell>
          <cell r="AD5885" t="str">
            <v>S347</v>
          </cell>
        </row>
        <row r="5886">
          <cell r="AC5886" t="str">
            <v>SYOSS</v>
          </cell>
          <cell r="AD5886" t="str">
            <v>S348</v>
          </cell>
        </row>
        <row r="5887">
          <cell r="AC5887" t="str">
            <v>SPATEN</v>
          </cell>
          <cell r="AD5887" t="str">
            <v>S349</v>
          </cell>
        </row>
        <row r="5888">
          <cell r="AC5888" t="str">
            <v>SALVAPLAST</v>
          </cell>
          <cell r="AD5888" t="str">
            <v>S350</v>
          </cell>
        </row>
        <row r="5889">
          <cell r="AC5889" t="str">
            <v>SAUDER</v>
          </cell>
          <cell r="AD5889" t="str">
            <v>S351</v>
          </cell>
        </row>
        <row r="5890">
          <cell r="AC5890" t="str">
            <v>SEALY</v>
          </cell>
          <cell r="AD5890" t="str">
            <v>S352</v>
          </cell>
        </row>
        <row r="5891">
          <cell r="AC5891" t="str">
            <v>SIMMONS</v>
          </cell>
          <cell r="AD5891" t="str">
            <v>S353</v>
          </cell>
        </row>
        <row r="5892">
          <cell r="AC5892" t="str">
            <v>SISSY</v>
          </cell>
          <cell r="AD5892" t="str">
            <v>S354</v>
          </cell>
        </row>
        <row r="5893">
          <cell r="AC5893" t="str">
            <v>SOFTYA</v>
          </cell>
          <cell r="AD5893" t="str">
            <v>S355</v>
          </cell>
        </row>
        <row r="5894">
          <cell r="AC5894" t="str">
            <v>SONIPEDICO</v>
          </cell>
          <cell r="AD5894" t="str">
            <v>S356</v>
          </cell>
        </row>
        <row r="5895">
          <cell r="AC5895" t="str">
            <v>ST IVES</v>
          </cell>
          <cell r="AD5895" t="str">
            <v>S357</v>
          </cell>
        </row>
        <row r="5896">
          <cell r="AC5896" t="str">
            <v>SELFIX</v>
          </cell>
          <cell r="AD5896" t="str">
            <v>S358</v>
          </cell>
        </row>
        <row r="5897">
          <cell r="AC5897" t="str">
            <v>SAFEGUARD</v>
          </cell>
          <cell r="AD5897" t="str">
            <v>S359</v>
          </cell>
        </row>
        <row r="5898">
          <cell r="AC5898" t="str">
            <v>SISI COLLECTION</v>
          </cell>
          <cell r="AD5898" t="str">
            <v>S360</v>
          </cell>
        </row>
        <row r="5899">
          <cell r="AC5899" t="str">
            <v>STARVOS</v>
          </cell>
          <cell r="AD5899" t="str">
            <v>S361</v>
          </cell>
        </row>
        <row r="5900">
          <cell r="AC5900" t="str">
            <v>SQUARED</v>
          </cell>
          <cell r="AD5900" t="str">
            <v>S362</v>
          </cell>
        </row>
        <row r="5901">
          <cell r="AC5901" t="str">
            <v>SWEET PEA</v>
          </cell>
          <cell r="AD5901" t="str">
            <v>S363</v>
          </cell>
        </row>
        <row r="5902">
          <cell r="AC5902" t="str">
            <v>S&amp;G</v>
          </cell>
          <cell r="AD5902" t="str">
            <v>S364</v>
          </cell>
        </row>
        <row r="5903">
          <cell r="AC5903" t="str">
            <v>SWEET RAIN</v>
          </cell>
          <cell r="AD5903" t="str">
            <v>S365</v>
          </cell>
        </row>
        <row r="5904">
          <cell r="AC5904" t="str">
            <v>STAIN</v>
          </cell>
          <cell r="AD5904" t="str">
            <v>S366</v>
          </cell>
        </row>
        <row r="5905">
          <cell r="AC5905" t="str">
            <v>SHOSHO</v>
          </cell>
          <cell r="AD5905" t="str">
            <v>S367</v>
          </cell>
        </row>
        <row r="5906">
          <cell r="AC5906" t="str">
            <v>STARPIL</v>
          </cell>
          <cell r="AD5906" t="str">
            <v>S368</v>
          </cell>
        </row>
        <row r="5907">
          <cell r="AC5907" t="str">
            <v>SIMPLY DONE</v>
          </cell>
          <cell r="AD5907" t="str">
            <v>S369</v>
          </cell>
        </row>
        <row r="5908">
          <cell r="AC5908" t="str">
            <v>SOFIAS</v>
          </cell>
          <cell r="AD5908" t="str">
            <v>S370</v>
          </cell>
        </row>
        <row r="5909">
          <cell r="AC5909" t="str">
            <v>SWEET LIPS</v>
          </cell>
          <cell r="AD5909" t="str">
            <v>S371</v>
          </cell>
        </row>
        <row r="5910">
          <cell r="AC5910" t="str">
            <v>SOLO COQUETTE</v>
          </cell>
          <cell r="AD5910" t="str">
            <v>S372</v>
          </cell>
        </row>
        <row r="5911">
          <cell r="AC5911" t="str">
            <v>SD LINE</v>
          </cell>
          <cell r="AD5911" t="str">
            <v>S373</v>
          </cell>
        </row>
        <row r="5912">
          <cell r="AC5912" t="str">
            <v>SMOKER JOB</v>
          </cell>
          <cell r="AD5912" t="str">
            <v>S374</v>
          </cell>
        </row>
        <row r="5913">
          <cell r="AC5913" t="str">
            <v>SACE</v>
          </cell>
          <cell r="AD5913" t="str">
            <v>S375</v>
          </cell>
        </row>
        <row r="5914">
          <cell r="AC5914" t="str">
            <v>SWEET WANDERER</v>
          </cell>
          <cell r="AD5914" t="str">
            <v>S376</v>
          </cell>
        </row>
        <row r="5915">
          <cell r="AC5915" t="str">
            <v>SUPLIGEN</v>
          </cell>
          <cell r="AD5915" t="str">
            <v>S377</v>
          </cell>
        </row>
        <row r="5916">
          <cell r="AC5916" t="str">
            <v>SERVICOLOR</v>
          </cell>
          <cell r="AD5916" t="str">
            <v>S378</v>
          </cell>
        </row>
        <row r="5917">
          <cell r="AC5917" t="str">
            <v>SOFTRONIC</v>
          </cell>
          <cell r="AD5917" t="str">
            <v>S379</v>
          </cell>
        </row>
        <row r="5918">
          <cell r="AC5918" t="str">
            <v>STILA-QUAKER</v>
          </cell>
          <cell r="AD5918" t="str">
            <v>S380</v>
          </cell>
        </row>
        <row r="5919">
          <cell r="AC5919" t="str">
            <v>SORRO</v>
          </cell>
          <cell r="AD5919" t="str">
            <v>S381</v>
          </cell>
        </row>
        <row r="5920">
          <cell r="AC5920" t="str">
            <v>SAMBAZON</v>
          </cell>
          <cell r="AD5920" t="str">
            <v>S382</v>
          </cell>
        </row>
        <row r="5921">
          <cell r="AC5921" t="str">
            <v>SSIPS</v>
          </cell>
          <cell r="AD5921" t="str">
            <v>S383</v>
          </cell>
        </row>
        <row r="5922">
          <cell r="AC5922" t="str">
            <v>SUNNY D</v>
          </cell>
          <cell r="AD5922" t="str">
            <v>S384</v>
          </cell>
        </row>
        <row r="5923">
          <cell r="AC5923" t="str">
            <v>SANYO</v>
          </cell>
          <cell r="AD5923" t="str">
            <v>S385</v>
          </cell>
        </row>
        <row r="5924">
          <cell r="AC5924" t="str">
            <v>SCOSCHE</v>
          </cell>
          <cell r="AD5924" t="str">
            <v>S386</v>
          </cell>
        </row>
        <row r="5925">
          <cell r="AC5925" t="str">
            <v>SONY</v>
          </cell>
          <cell r="AD5925" t="str">
            <v>S387</v>
          </cell>
        </row>
        <row r="5926">
          <cell r="AC5926" t="str">
            <v>SOUNDGATE</v>
          </cell>
          <cell r="AD5926" t="str">
            <v>S388</v>
          </cell>
        </row>
        <row r="5927">
          <cell r="AC5927" t="str">
            <v>SUPERBASS</v>
          </cell>
          <cell r="AD5927" t="str">
            <v>S389</v>
          </cell>
        </row>
        <row r="5928">
          <cell r="AC5928" t="str">
            <v>SUPERSONIC</v>
          </cell>
          <cell r="AD5928" t="str">
            <v>S390</v>
          </cell>
        </row>
        <row r="5929">
          <cell r="AC5929" t="str">
            <v>SMART BALANCE</v>
          </cell>
          <cell r="AD5929" t="str">
            <v>S391</v>
          </cell>
        </row>
        <row r="5930">
          <cell r="AC5930" t="str">
            <v>SOSUA</v>
          </cell>
          <cell r="AD5930" t="str">
            <v>S392</v>
          </cell>
        </row>
        <row r="5931">
          <cell r="AC5931" t="str">
            <v>SABANETA</v>
          </cell>
          <cell r="AD5931" t="str">
            <v>S393</v>
          </cell>
        </row>
        <row r="5932">
          <cell r="AC5932" t="str">
            <v>SABRA</v>
          </cell>
          <cell r="AD5932" t="str">
            <v>S394</v>
          </cell>
        </row>
        <row r="5933">
          <cell r="AC5933" t="str">
            <v>SAN JUAN</v>
          </cell>
          <cell r="AD5933" t="str">
            <v>S395</v>
          </cell>
        </row>
        <row r="5934">
          <cell r="AC5934" t="str">
            <v>SARA LEE</v>
          </cell>
          <cell r="AD5934" t="str">
            <v>S396</v>
          </cell>
        </row>
        <row r="5935">
          <cell r="AC5935" t="str">
            <v>SCHAR</v>
          </cell>
          <cell r="AD5935" t="str">
            <v>S397</v>
          </cell>
        </row>
        <row r="5936">
          <cell r="AC5936" t="str">
            <v>SMART ONES</v>
          </cell>
          <cell r="AD5936" t="str">
            <v>S398</v>
          </cell>
        </row>
        <row r="5937">
          <cell r="AC5937" t="str">
            <v>SNICKERS ICE</v>
          </cell>
          <cell r="AD5937" t="str">
            <v>S399</v>
          </cell>
        </row>
        <row r="5938">
          <cell r="AC5938" t="str">
            <v>STOUFFER S</v>
          </cell>
          <cell r="AD5938" t="str">
            <v>S400</v>
          </cell>
        </row>
        <row r="5939">
          <cell r="AC5939" t="str">
            <v>SUPERPRETZEL</v>
          </cell>
          <cell r="AD5939" t="str">
            <v>S401</v>
          </cell>
        </row>
        <row r="5940">
          <cell r="AC5940" t="str">
            <v>SUSSI NATURA</v>
          </cell>
          <cell r="AD5940" t="str">
            <v>S402</v>
          </cell>
        </row>
        <row r="5941">
          <cell r="AC5941" t="str">
            <v>SABO</v>
          </cell>
          <cell r="AD5941" t="str">
            <v>S403</v>
          </cell>
        </row>
        <row r="5942">
          <cell r="AC5942" t="str">
            <v>SAMSONITE</v>
          </cell>
          <cell r="AD5942" t="str">
            <v>S404</v>
          </cell>
        </row>
        <row r="5943">
          <cell r="AC5943" t="str">
            <v>SANDISK</v>
          </cell>
          <cell r="AD5943" t="str">
            <v>S405</v>
          </cell>
        </row>
        <row r="5944">
          <cell r="AC5944" t="str">
            <v>SEAGATE</v>
          </cell>
          <cell r="AD5944" t="str">
            <v>S406</v>
          </cell>
        </row>
        <row r="5945">
          <cell r="AC5945" t="str">
            <v>SENTRY</v>
          </cell>
          <cell r="AD5945" t="str">
            <v>S407</v>
          </cell>
        </row>
        <row r="5946">
          <cell r="AC5946" t="str">
            <v>SA CALDERA</v>
          </cell>
          <cell r="AD5946" t="str">
            <v>S408</v>
          </cell>
        </row>
        <row r="5947">
          <cell r="AC5947" t="str">
            <v>SAINT MICHEL</v>
          </cell>
          <cell r="AD5947" t="str">
            <v>S409</v>
          </cell>
        </row>
        <row r="5948">
          <cell r="AC5948" t="str">
            <v>SALGADO</v>
          </cell>
          <cell r="AD5948" t="str">
            <v>S410</v>
          </cell>
        </row>
        <row r="5949">
          <cell r="AC5949" t="str">
            <v>SANTA TERESA</v>
          </cell>
          <cell r="AD5949" t="str">
            <v>S411</v>
          </cell>
        </row>
        <row r="5950">
          <cell r="AC5950" t="str">
            <v>SARGENTO</v>
          </cell>
          <cell r="AD5950" t="str">
            <v>S412</v>
          </cell>
        </row>
        <row r="5951">
          <cell r="AC5951" t="str">
            <v>SIERRA NEVADA</v>
          </cell>
          <cell r="AD5951" t="str">
            <v>S413</v>
          </cell>
        </row>
        <row r="5952">
          <cell r="AC5952" t="str">
            <v>SMITHFIELD</v>
          </cell>
          <cell r="AD5952" t="str">
            <v>S414</v>
          </cell>
        </row>
        <row r="5953">
          <cell r="AC5953" t="str">
            <v>SORRENTO</v>
          </cell>
          <cell r="AD5953" t="str">
            <v>S415</v>
          </cell>
        </row>
        <row r="5954">
          <cell r="AC5954" t="str">
            <v>SPANISH CHEESE</v>
          </cell>
          <cell r="AD5954" t="str">
            <v>S416</v>
          </cell>
        </row>
        <row r="5955">
          <cell r="AC5955" t="str">
            <v>SAINT AGUR</v>
          </cell>
          <cell r="AD5955" t="str">
            <v>S417</v>
          </cell>
        </row>
        <row r="5956">
          <cell r="AC5956" t="str">
            <v>STELLA D ITALIA</v>
          </cell>
          <cell r="AD5956" t="str">
            <v>S418</v>
          </cell>
        </row>
        <row r="5957">
          <cell r="AC5957" t="str">
            <v>SUBIRATS</v>
          </cell>
          <cell r="AD5957" t="str">
            <v>S419</v>
          </cell>
        </row>
        <row r="5958">
          <cell r="AC5958" t="str">
            <v>SUGARDALE</v>
          </cell>
          <cell r="AD5958" t="str">
            <v>S420</v>
          </cell>
        </row>
        <row r="5959">
          <cell r="AC5959" t="str">
            <v>SUMMER MAID</v>
          </cell>
          <cell r="AD5959" t="str">
            <v>S421</v>
          </cell>
        </row>
        <row r="5960">
          <cell r="AC5960" t="str">
            <v>SUNNYLAND</v>
          </cell>
          <cell r="AD5960" t="str">
            <v>S422</v>
          </cell>
        </row>
        <row r="5961">
          <cell r="AC5961" t="str">
            <v>SWISS VALLEY</v>
          </cell>
          <cell r="AD5961" t="str">
            <v>S423</v>
          </cell>
        </row>
        <row r="5962">
          <cell r="AC5962" t="str">
            <v>SANTEE</v>
          </cell>
          <cell r="AD5962" t="str">
            <v>S424</v>
          </cell>
        </row>
        <row r="5963">
          <cell r="AC5963" t="str">
            <v>SELES</v>
          </cell>
          <cell r="AD5963" t="str">
            <v>S425</v>
          </cell>
        </row>
        <row r="5964">
          <cell r="AC5964" t="str">
            <v>STARRY</v>
          </cell>
          <cell r="AD5964" t="str">
            <v>S426</v>
          </cell>
        </row>
        <row r="5965">
          <cell r="AC5965" t="str">
            <v>SANDALO</v>
          </cell>
          <cell r="AD5965" t="str">
            <v>S427</v>
          </cell>
        </row>
        <row r="5966">
          <cell r="AC5966" t="str">
            <v>SKY</v>
          </cell>
          <cell r="AD5966" t="str">
            <v>S428</v>
          </cell>
        </row>
        <row r="5967">
          <cell r="AC5967" t="str">
            <v>SMT</v>
          </cell>
          <cell r="AD5967" t="str">
            <v>S429</v>
          </cell>
        </row>
        <row r="5968">
          <cell r="AC5968" t="str">
            <v>STELLA</v>
          </cell>
          <cell r="AD5968" t="str">
            <v>S430</v>
          </cell>
        </row>
        <row r="5969">
          <cell r="AC5969" t="str">
            <v>SAPORI</v>
          </cell>
          <cell r="AD5969" t="str">
            <v>S431</v>
          </cell>
        </row>
        <row r="5970">
          <cell r="AC5970" t="str">
            <v>SATHERS</v>
          </cell>
          <cell r="AD5970" t="str">
            <v>S432</v>
          </cell>
        </row>
        <row r="5971">
          <cell r="AC5971" t="str">
            <v>SCHARFFEN B</v>
          </cell>
          <cell r="AD5971" t="str">
            <v>S433</v>
          </cell>
        </row>
        <row r="5972">
          <cell r="AC5972" t="str">
            <v>SDOUKOS</v>
          </cell>
          <cell r="AD5972" t="str">
            <v>S434</v>
          </cell>
        </row>
        <row r="5973">
          <cell r="AC5973" t="str">
            <v>SKIPPY</v>
          </cell>
          <cell r="AD5973" t="str">
            <v>S435</v>
          </cell>
        </row>
        <row r="5974">
          <cell r="AC5974" t="str">
            <v>S-KOOL</v>
          </cell>
          <cell r="AD5974" t="str">
            <v>S436</v>
          </cell>
        </row>
        <row r="5975">
          <cell r="AC5975" t="str">
            <v>SMARTIES</v>
          </cell>
          <cell r="AD5975" t="str">
            <v>S437</v>
          </cell>
        </row>
        <row r="5976">
          <cell r="AC5976" t="str">
            <v>SPANGLER</v>
          </cell>
          <cell r="AD5976" t="str">
            <v>S438</v>
          </cell>
        </row>
        <row r="5977">
          <cell r="AC5977" t="str">
            <v>SPONGGY</v>
          </cell>
          <cell r="AD5977" t="str">
            <v>S439</v>
          </cell>
        </row>
        <row r="5978">
          <cell r="AC5978" t="str">
            <v>ST DALFOUR</v>
          </cell>
          <cell r="AD5978" t="str">
            <v>S440</v>
          </cell>
        </row>
        <row r="5979">
          <cell r="AC5979" t="str">
            <v>STARBURST</v>
          </cell>
          <cell r="AD5979" t="str">
            <v>S441</v>
          </cell>
        </row>
        <row r="5980">
          <cell r="AC5980" t="str">
            <v>STREAMLINE</v>
          </cell>
          <cell r="AD5980" t="str">
            <v>S442</v>
          </cell>
        </row>
        <row r="5981">
          <cell r="AC5981" t="str">
            <v>STREITS</v>
          </cell>
          <cell r="AD5981" t="str">
            <v>S443</v>
          </cell>
        </row>
        <row r="5982">
          <cell r="AC5982" t="str">
            <v>SUNBUTTER</v>
          </cell>
          <cell r="AD5982" t="str">
            <v>S444</v>
          </cell>
        </row>
        <row r="5983">
          <cell r="AC5983" t="str">
            <v>SUNMAID</v>
          </cell>
          <cell r="AD5983" t="str">
            <v>S445</v>
          </cell>
        </row>
        <row r="5984">
          <cell r="AC5984" t="str">
            <v>SUPER BIG BEN</v>
          </cell>
          <cell r="AD5984" t="str">
            <v>S446</v>
          </cell>
        </row>
        <row r="5985">
          <cell r="AC5985" t="str">
            <v>SWISS DELICE</v>
          </cell>
          <cell r="AD5985" t="str">
            <v>S447</v>
          </cell>
        </row>
        <row r="5986">
          <cell r="AC5986" t="str">
            <v>SOL DE ORO</v>
          </cell>
          <cell r="AD5986" t="str">
            <v>S448</v>
          </cell>
        </row>
        <row r="5987">
          <cell r="AC5987" t="str">
            <v>SOLO COCO</v>
          </cell>
          <cell r="AD5987" t="str">
            <v>S449</v>
          </cell>
        </row>
        <row r="5988">
          <cell r="AC5988" t="str">
            <v>SPECTRUM</v>
          </cell>
          <cell r="AD5988" t="str">
            <v>S450</v>
          </cell>
        </row>
        <row r="5989">
          <cell r="AC5989" t="str">
            <v>SEGA</v>
          </cell>
          <cell r="AD5989" t="str">
            <v>S451</v>
          </cell>
        </row>
        <row r="5990">
          <cell r="AC5990" t="str">
            <v>SILICON POWER</v>
          </cell>
          <cell r="AD5990" t="str">
            <v>S452</v>
          </cell>
        </row>
        <row r="5991">
          <cell r="AC5991" t="str">
            <v>SKY</v>
          </cell>
          <cell r="AD5991" t="str">
            <v>S453</v>
          </cell>
        </row>
        <row r="5992">
          <cell r="AC5992" t="str">
            <v>SMART BLESS</v>
          </cell>
          <cell r="AD5992" t="str">
            <v>S454</v>
          </cell>
        </row>
        <row r="5993">
          <cell r="AC5993" t="str">
            <v>SMART BUY</v>
          </cell>
          <cell r="AD5993" t="str">
            <v>S455</v>
          </cell>
        </row>
        <row r="5994">
          <cell r="AC5994" t="str">
            <v>SMART CASE</v>
          </cell>
          <cell r="AD5994" t="str">
            <v>S456</v>
          </cell>
        </row>
        <row r="5995">
          <cell r="AC5995" t="str">
            <v>SNK PLAYMORE</v>
          </cell>
          <cell r="AD5995" t="str">
            <v>S457</v>
          </cell>
        </row>
        <row r="5996">
          <cell r="AC5996" t="str">
            <v>SQUARE ENIX</v>
          </cell>
          <cell r="AD5996" t="str">
            <v>S458</v>
          </cell>
        </row>
        <row r="5997">
          <cell r="AC5997" t="str">
            <v>SUPER JOY</v>
          </cell>
          <cell r="AD5997" t="str">
            <v>S459</v>
          </cell>
        </row>
        <row r="5998">
          <cell r="AC5998" t="str">
            <v>S&amp;J</v>
          </cell>
          <cell r="AD5998" t="str">
            <v>S460</v>
          </cell>
        </row>
        <row r="5999">
          <cell r="AC5999" t="str">
            <v>SEXYMAN</v>
          </cell>
          <cell r="AD5999" t="str">
            <v>S461</v>
          </cell>
        </row>
        <row r="6000">
          <cell r="AC6000" t="str">
            <v>SHANTAO</v>
          </cell>
          <cell r="AD6000" t="str">
            <v>S462</v>
          </cell>
        </row>
        <row r="6001">
          <cell r="AC6001" t="str">
            <v>SMITH &amp; JONES</v>
          </cell>
          <cell r="AD6001" t="str">
            <v>S463</v>
          </cell>
        </row>
        <row r="6002">
          <cell r="AC6002" t="str">
            <v>SOFT BL</v>
          </cell>
          <cell r="AD6002" t="str">
            <v>S464</v>
          </cell>
        </row>
        <row r="6003">
          <cell r="AC6003" t="str">
            <v>SPORT TEAM</v>
          </cell>
          <cell r="AD6003" t="str">
            <v>S465</v>
          </cell>
        </row>
        <row r="6004">
          <cell r="AC6004" t="str">
            <v>STYLE EMBAJADOR</v>
          </cell>
          <cell r="AD6004" t="str">
            <v>S466</v>
          </cell>
        </row>
        <row r="6005">
          <cell r="AC6005" t="str">
            <v>SUENNA</v>
          </cell>
          <cell r="AD6005" t="str">
            <v>S467</v>
          </cell>
        </row>
        <row r="6006">
          <cell r="AC6006" t="str">
            <v>SPORT MEN</v>
          </cell>
          <cell r="AD6006" t="str">
            <v>S468</v>
          </cell>
        </row>
        <row r="6007">
          <cell r="AC6007" t="str">
            <v>S&amp;C</v>
          </cell>
          <cell r="AD6007" t="str">
            <v>S469</v>
          </cell>
        </row>
        <row r="6008">
          <cell r="AC6008" t="str">
            <v>SHAKIRA</v>
          </cell>
          <cell r="AD6008" t="str">
            <v>S470</v>
          </cell>
        </row>
        <row r="6009">
          <cell r="AC6009" t="str">
            <v>SAFARI</v>
          </cell>
          <cell r="AD6009" t="str">
            <v>S471</v>
          </cell>
        </row>
        <row r="6010">
          <cell r="AC6010" t="str">
            <v>SALLY HANSEN</v>
          </cell>
          <cell r="AD6010" t="str">
            <v>S472</v>
          </cell>
        </row>
        <row r="6011">
          <cell r="AC6011" t="str">
            <v>SF</v>
          </cell>
          <cell r="AD6011" t="str">
            <v>S473</v>
          </cell>
        </row>
        <row r="6012">
          <cell r="AC6012" t="str">
            <v>SMARTSHAKE</v>
          </cell>
          <cell r="AD6012" t="str">
            <v>S474</v>
          </cell>
        </row>
        <row r="6013">
          <cell r="AC6013" t="str">
            <v>SOUTHLAND</v>
          </cell>
          <cell r="AD6013" t="str">
            <v>S475</v>
          </cell>
        </row>
        <row r="6014">
          <cell r="AC6014" t="str">
            <v>SPALDING</v>
          </cell>
          <cell r="AD6014" t="str">
            <v>S476</v>
          </cell>
        </row>
        <row r="6015">
          <cell r="AC6015" t="str">
            <v>SUBURBAN</v>
          </cell>
          <cell r="AD6015" t="str">
            <v>S477</v>
          </cell>
        </row>
        <row r="6016">
          <cell r="AC6016" t="str">
            <v>SUPERFLY</v>
          </cell>
          <cell r="AD6016" t="str">
            <v>S478</v>
          </cell>
        </row>
        <row r="6017">
          <cell r="AC6017" t="str">
            <v>SWEET KISS</v>
          </cell>
          <cell r="AD6017" t="str">
            <v>S479</v>
          </cell>
        </row>
        <row r="6018">
          <cell r="AC6018" t="str">
            <v>SEVEN NATION</v>
          </cell>
          <cell r="AD6018" t="str">
            <v>S480</v>
          </cell>
        </row>
        <row r="6019">
          <cell r="AC6019" t="str">
            <v>SILVER 7</v>
          </cell>
          <cell r="AD6019" t="str">
            <v>S481</v>
          </cell>
        </row>
        <row r="6020">
          <cell r="AC6020" t="str">
            <v>SILVER POINT</v>
          </cell>
          <cell r="AD6020" t="str">
            <v>S482</v>
          </cell>
        </row>
        <row r="6021">
          <cell r="AC6021" t="str">
            <v>SIMPSONS</v>
          </cell>
          <cell r="AD6021" t="str">
            <v>S483</v>
          </cell>
        </row>
        <row r="6022">
          <cell r="AC6022" t="str">
            <v>SPORTS FIT</v>
          </cell>
          <cell r="AD6022" t="str">
            <v>S484</v>
          </cell>
        </row>
        <row r="6023">
          <cell r="AC6023" t="str">
            <v>SPORTWEAR</v>
          </cell>
          <cell r="AD6023" t="str">
            <v>S485</v>
          </cell>
        </row>
        <row r="6024">
          <cell r="AC6024" t="str">
            <v>SUPER NOVA</v>
          </cell>
          <cell r="AD6024" t="str">
            <v>S486</v>
          </cell>
        </row>
        <row r="6025">
          <cell r="AC6025" t="str">
            <v>SUPERNOVA</v>
          </cell>
          <cell r="AD6025" t="str">
            <v>S487</v>
          </cell>
        </row>
        <row r="6026">
          <cell r="AC6026" t="str">
            <v>SHOHAN</v>
          </cell>
          <cell r="AD6026" t="str">
            <v>S488</v>
          </cell>
        </row>
        <row r="6027">
          <cell r="AC6027" t="str">
            <v>SOFT COLOR</v>
          </cell>
          <cell r="AD6027" t="str">
            <v>S489</v>
          </cell>
        </row>
        <row r="6028">
          <cell r="AC6028" t="str">
            <v>STOKEN</v>
          </cell>
          <cell r="AD6028" t="str">
            <v>S490</v>
          </cell>
        </row>
        <row r="6029">
          <cell r="AC6029" t="str">
            <v>STRAIGHT</v>
          </cell>
          <cell r="AD6029" t="str">
            <v>S491</v>
          </cell>
        </row>
        <row r="6030">
          <cell r="AC6030" t="str">
            <v>SAVORY</v>
          </cell>
          <cell r="AD6030" t="str">
            <v>S492</v>
          </cell>
        </row>
        <row r="6031">
          <cell r="AC6031" t="str">
            <v>SEASTAR</v>
          </cell>
          <cell r="AD6031" t="str">
            <v>S493</v>
          </cell>
        </row>
        <row r="6032">
          <cell r="AC6032" t="str">
            <v>SPRINGFIELD</v>
          </cell>
          <cell r="AD6032" t="str">
            <v>S494</v>
          </cell>
        </row>
        <row r="6033">
          <cell r="AC6033" t="str">
            <v>SPORT TRACK</v>
          </cell>
          <cell r="AD6033" t="str">
            <v>S495</v>
          </cell>
        </row>
        <row r="6034">
          <cell r="AC6034" t="str">
            <v>SLAZENGER</v>
          </cell>
          <cell r="AD6034" t="str">
            <v>S496</v>
          </cell>
        </row>
        <row r="6035">
          <cell r="AC6035" t="str">
            <v>STRONG</v>
          </cell>
          <cell r="AD6035" t="str">
            <v>S497</v>
          </cell>
        </row>
        <row r="6036">
          <cell r="AC6036" t="str">
            <v>STUDENT SAFETY</v>
          </cell>
          <cell r="AD6036" t="str">
            <v>S498</v>
          </cell>
        </row>
        <row r="6037">
          <cell r="AC6037" t="str">
            <v>SWISSBRAND</v>
          </cell>
          <cell r="AD6037" t="str">
            <v>S499</v>
          </cell>
        </row>
        <row r="6038">
          <cell r="AC6038" t="str">
            <v>SOLIS</v>
          </cell>
          <cell r="AD6038" t="str">
            <v>S500</v>
          </cell>
        </row>
        <row r="6039">
          <cell r="AC6039" t="str">
            <v>STOCK</v>
          </cell>
          <cell r="AD6039" t="str">
            <v>S501</v>
          </cell>
        </row>
        <row r="6040">
          <cell r="AC6040" t="str">
            <v>SAN JOSE</v>
          </cell>
          <cell r="AD6040" t="str">
            <v>S502</v>
          </cell>
        </row>
        <row r="6041">
          <cell r="AC6041" t="str">
            <v>SR</v>
          </cell>
          <cell r="AD6041" t="str">
            <v>S503</v>
          </cell>
        </row>
        <row r="6042">
          <cell r="AC6042" t="str">
            <v>SANTA</v>
          </cell>
          <cell r="AD6042" t="str">
            <v>S504</v>
          </cell>
        </row>
        <row r="6043">
          <cell r="AC6043" t="str">
            <v>SESDERMA</v>
          </cell>
          <cell r="AD6043" t="str">
            <v>S505</v>
          </cell>
        </row>
        <row r="6044">
          <cell r="AC6044" t="str">
            <v>STILETTO</v>
          </cell>
          <cell r="AD6044" t="str">
            <v>S506</v>
          </cell>
        </row>
        <row r="6045">
          <cell r="AC6045" t="str">
            <v>SPRING</v>
          </cell>
          <cell r="AD6045" t="str">
            <v>S507</v>
          </cell>
        </row>
        <row r="6046">
          <cell r="AC6046" t="str">
            <v>SILK GARDEN</v>
          </cell>
          <cell r="AD6046" t="str">
            <v>S508</v>
          </cell>
        </row>
        <row r="6047">
          <cell r="AC6047" t="str">
            <v>SNAPBACK</v>
          </cell>
          <cell r="AD6047" t="str">
            <v>S509</v>
          </cell>
        </row>
        <row r="6048">
          <cell r="AC6048" t="str">
            <v>SAMARA</v>
          </cell>
          <cell r="AD6048" t="str">
            <v>S510</v>
          </cell>
        </row>
        <row r="6049">
          <cell r="AC6049" t="str">
            <v>SAL ANDREWS</v>
          </cell>
          <cell r="AD6049" t="str">
            <v>S511</v>
          </cell>
        </row>
        <row r="6050">
          <cell r="AC6050" t="str">
            <v>SAN LORENZO</v>
          </cell>
          <cell r="AD6050" t="str">
            <v>S512</v>
          </cell>
        </row>
        <row r="6051">
          <cell r="AC6051" t="str">
            <v>SARAH</v>
          </cell>
          <cell r="AD6051" t="str">
            <v>S513</v>
          </cell>
        </row>
        <row r="6052">
          <cell r="AC6052" t="str">
            <v>SECALIA</v>
          </cell>
          <cell r="AD6052" t="str">
            <v>S514</v>
          </cell>
        </row>
        <row r="6053">
          <cell r="AC6053" t="str">
            <v>SENTINEL</v>
          </cell>
          <cell r="AD6053" t="str">
            <v>S515</v>
          </cell>
        </row>
        <row r="6054">
          <cell r="AC6054" t="str">
            <v>SINEDOL</v>
          </cell>
          <cell r="AD6054" t="str">
            <v>S516</v>
          </cell>
        </row>
        <row r="6055">
          <cell r="AC6055" t="str">
            <v>SOLARY</v>
          </cell>
          <cell r="AD6055" t="str">
            <v>S517</v>
          </cell>
        </row>
        <row r="6056">
          <cell r="AC6056" t="str">
            <v>SONAV</v>
          </cell>
          <cell r="AD6056" t="str">
            <v>S518</v>
          </cell>
        </row>
        <row r="6057">
          <cell r="AC6057" t="str">
            <v>SUAVIGEL</v>
          </cell>
          <cell r="AD6057" t="str">
            <v>S519</v>
          </cell>
        </row>
        <row r="6058">
          <cell r="AC6058" t="str">
            <v>SUCHEL</v>
          </cell>
          <cell r="AD6058" t="str">
            <v>S520</v>
          </cell>
        </row>
        <row r="6059">
          <cell r="AC6059" t="str">
            <v>SULFPANIL</v>
          </cell>
          <cell r="AD6059" t="str">
            <v>S521</v>
          </cell>
        </row>
        <row r="6060">
          <cell r="AC6060" t="str">
            <v>SUMIGRAN</v>
          </cell>
          <cell r="AD6060" t="str">
            <v>S522</v>
          </cell>
        </row>
        <row r="6061">
          <cell r="AC6061" t="str">
            <v>SUPROFEN</v>
          </cell>
          <cell r="AD6061" t="str">
            <v>S523</v>
          </cell>
        </row>
        <row r="6062">
          <cell r="AC6062" t="str">
            <v>SANAO</v>
          </cell>
          <cell r="AD6062" t="str">
            <v>S524</v>
          </cell>
        </row>
        <row r="6063">
          <cell r="AC6063" t="str">
            <v>SAMIRA</v>
          </cell>
          <cell r="AD6063" t="str">
            <v>S525</v>
          </cell>
        </row>
        <row r="6064">
          <cell r="AC6064" t="str">
            <v>SHIRAZ</v>
          </cell>
          <cell r="AD6064" t="str">
            <v>S526</v>
          </cell>
        </row>
        <row r="6065">
          <cell r="AC6065" t="str">
            <v>SUPER SHAGGY</v>
          </cell>
          <cell r="AD6065" t="str">
            <v>S527</v>
          </cell>
        </row>
        <row r="6066">
          <cell r="AC6066" t="str">
            <v>SUPERIOR</v>
          </cell>
          <cell r="AD6066" t="str">
            <v>S528</v>
          </cell>
        </row>
        <row r="6067">
          <cell r="AC6067" t="str">
            <v>ST MICHEL</v>
          </cell>
          <cell r="AD6067" t="str">
            <v>S529</v>
          </cell>
        </row>
        <row r="6068">
          <cell r="AC6068" t="str">
            <v>S/M</v>
          </cell>
          <cell r="AD6068" t="str">
            <v>S530</v>
          </cell>
        </row>
        <row r="6069">
          <cell r="AC6069" t="str">
            <v>SUNGLASSES COLLECTION</v>
          </cell>
          <cell r="AD6069" t="str">
            <v>S531</v>
          </cell>
        </row>
        <row r="6070">
          <cell r="AC6070" t="str">
            <v>SHANTY</v>
          </cell>
          <cell r="AD6070" t="str">
            <v>S532</v>
          </cell>
        </row>
        <row r="6071">
          <cell r="AC6071" t="str">
            <v>SEXY</v>
          </cell>
          <cell r="AD6071" t="str">
            <v>S533</v>
          </cell>
        </row>
        <row r="6072">
          <cell r="AC6072" t="str">
            <v>ST ANN</v>
          </cell>
          <cell r="AD6072" t="str">
            <v>S534</v>
          </cell>
        </row>
        <row r="6073">
          <cell r="AC6073" t="str">
            <v>SEMI PRECIOUS STONE</v>
          </cell>
          <cell r="AD6073" t="str">
            <v>S535</v>
          </cell>
        </row>
        <row r="6074">
          <cell r="AC6074" t="str">
            <v>SARAH</v>
          </cell>
          <cell r="AD6074" t="str">
            <v>S536</v>
          </cell>
        </row>
        <row r="6075">
          <cell r="AC6075" t="str">
            <v>SMART LIFE</v>
          </cell>
          <cell r="AD6075" t="str">
            <v>S537</v>
          </cell>
        </row>
        <row r="6076">
          <cell r="AC6076" t="str">
            <v>SCRABBLE</v>
          </cell>
          <cell r="AD6076" t="str">
            <v>S538</v>
          </cell>
        </row>
        <row r="6077">
          <cell r="AC6077" t="str">
            <v>SEW COOL</v>
          </cell>
          <cell r="AD6077" t="str">
            <v>S539</v>
          </cell>
        </row>
        <row r="6078">
          <cell r="AC6078" t="str">
            <v>SHOPKINS</v>
          </cell>
          <cell r="AD6078" t="str">
            <v>S540</v>
          </cell>
        </row>
        <row r="6079">
          <cell r="AC6079" t="str">
            <v>SIMON</v>
          </cell>
          <cell r="AD6079" t="str">
            <v>S541</v>
          </cell>
        </row>
        <row r="6080">
          <cell r="AC6080" t="str">
            <v>SLUGTERRA</v>
          </cell>
          <cell r="AD6080" t="str">
            <v>S542</v>
          </cell>
        </row>
        <row r="6081">
          <cell r="AC6081" t="str">
            <v>SNOOPY</v>
          </cell>
          <cell r="AD6081" t="str">
            <v>S543</v>
          </cell>
        </row>
        <row r="6082">
          <cell r="AC6082" t="str">
            <v>STB</v>
          </cell>
          <cell r="AD6082" t="str">
            <v>S544</v>
          </cell>
        </row>
        <row r="6083">
          <cell r="AC6083" t="str">
            <v>SONATA</v>
          </cell>
          <cell r="AD6083" t="str">
            <v>S545</v>
          </cell>
        </row>
        <row r="6084">
          <cell r="AC6084" t="str">
            <v>SOY LUNA</v>
          </cell>
          <cell r="AD6084" t="str">
            <v>S546</v>
          </cell>
        </row>
        <row r="6085">
          <cell r="AC6085" t="str">
            <v>SPEEDY DOC</v>
          </cell>
          <cell r="AD6085" t="str">
            <v>S547</v>
          </cell>
        </row>
        <row r="6086">
          <cell r="AC6086" t="str">
            <v>SPIDERMAN</v>
          </cell>
          <cell r="AD6086" t="str">
            <v>S548</v>
          </cell>
        </row>
        <row r="6087">
          <cell r="AC6087" t="str">
            <v>STAR WARS</v>
          </cell>
          <cell r="AD6087" t="str">
            <v>S549</v>
          </cell>
        </row>
        <row r="6088">
          <cell r="AC6088" t="str">
            <v>SWEET CARE SPA</v>
          </cell>
          <cell r="AD6088" t="str">
            <v>S550</v>
          </cell>
        </row>
        <row r="6089">
          <cell r="AC6089" t="str">
            <v>SENSIBLE PORTIONS</v>
          </cell>
          <cell r="AD6089" t="str">
            <v>S551</v>
          </cell>
        </row>
        <row r="6090">
          <cell r="AC6090" t="str">
            <v>SUPER WINGS</v>
          </cell>
          <cell r="AD6090" t="str">
            <v>S552</v>
          </cell>
        </row>
        <row r="6091">
          <cell r="AC6091" t="str">
            <v>SORELA</v>
          </cell>
          <cell r="AD6091" t="str">
            <v>S553</v>
          </cell>
        </row>
        <row r="6092">
          <cell r="AC6092" t="str">
            <v>SANFORD</v>
          </cell>
          <cell r="AD6092" t="str">
            <v>S554</v>
          </cell>
        </row>
        <row r="6093">
          <cell r="AC6093" t="str">
            <v>SANTILLANA</v>
          </cell>
          <cell r="AD6093" t="str">
            <v>S555</v>
          </cell>
        </row>
        <row r="6094">
          <cell r="AC6094" t="str">
            <v>SAO DOMINGO</v>
          </cell>
          <cell r="AD6094" t="str">
            <v>S556</v>
          </cell>
        </row>
        <row r="6095">
          <cell r="AC6095" t="str">
            <v>SHEAFFER</v>
          </cell>
          <cell r="AD6095" t="str">
            <v>S557</v>
          </cell>
        </row>
        <row r="6096">
          <cell r="AC6096" t="str">
            <v>SIGMA</v>
          </cell>
          <cell r="AD6096" t="str">
            <v>S558</v>
          </cell>
        </row>
        <row r="6097">
          <cell r="AC6097" t="str">
            <v>SILVO</v>
          </cell>
          <cell r="AD6097" t="str">
            <v>S559</v>
          </cell>
        </row>
        <row r="6098">
          <cell r="AC6098" t="str">
            <v>SAVILOE</v>
          </cell>
          <cell r="AD6098" t="str">
            <v>S560</v>
          </cell>
        </row>
        <row r="6099">
          <cell r="AC6099" t="str">
            <v>STORY</v>
          </cell>
          <cell r="AD6099" t="str">
            <v>S561</v>
          </cell>
        </row>
        <row r="6100">
          <cell r="AC6100" t="str">
            <v>SPORTPAK</v>
          </cell>
          <cell r="AD6100" t="str">
            <v>S562</v>
          </cell>
        </row>
        <row r="6101">
          <cell r="AC6101" t="str">
            <v>STABILO</v>
          </cell>
          <cell r="AD6101" t="str">
            <v>S563</v>
          </cell>
        </row>
        <row r="6102">
          <cell r="AC6102" t="str">
            <v>STAEDTLER</v>
          </cell>
          <cell r="AD6102" t="str">
            <v>S564</v>
          </cell>
        </row>
        <row r="6103">
          <cell r="AC6103" t="str">
            <v>STANTOP</v>
          </cell>
          <cell r="AD6103" t="str">
            <v>S565</v>
          </cell>
        </row>
        <row r="6104">
          <cell r="AC6104" t="str">
            <v>STAR WARS</v>
          </cell>
          <cell r="AD6104" t="str">
            <v>S566</v>
          </cell>
        </row>
        <row r="6105">
          <cell r="AC6105" t="str">
            <v>STICK N</v>
          </cell>
          <cell r="AD6105" t="str">
            <v>S567</v>
          </cell>
        </row>
        <row r="6106">
          <cell r="AC6106" t="str">
            <v>SUPER HERO GIRLS</v>
          </cell>
          <cell r="AD6106" t="str">
            <v>S568</v>
          </cell>
        </row>
        <row r="6107">
          <cell r="AC6107" t="str">
            <v>SUSAETA</v>
          </cell>
          <cell r="AD6107" t="str">
            <v>S569</v>
          </cell>
        </row>
        <row r="6108">
          <cell r="AC6108" t="str">
            <v>STEADTLER</v>
          </cell>
          <cell r="AD6108" t="str">
            <v>S570</v>
          </cell>
        </row>
        <row r="6109">
          <cell r="AC6109" t="str">
            <v>SADIPAL</v>
          </cell>
          <cell r="AD6109" t="str">
            <v>S571</v>
          </cell>
        </row>
        <row r="6110">
          <cell r="AC6110" t="str">
            <v>SAZYBEE</v>
          </cell>
          <cell r="AD6110" t="str">
            <v>S572</v>
          </cell>
        </row>
        <row r="6111">
          <cell r="AC6111" t="str">
            <v>SPENSE</v>
          </cell>
          <cell r="AD6111" t="str">
            <v>S573</v>
          </cell>
        </row>
        <row r="6112">
          <cell r="AC6112" t="str">
            <v>SAZYBEE</v>
          </cell>
          <cell r="AD6112" t="str">
            <v>S574</v>
          </cell>
        </row>
        <row r="6113">
          <cell r="AC6113" t="str">
            <v>SKINOK</v>
          </cell>
          <cell r="AD6113" t="str">
            <v>S575</v>
          </cell>
        </row>
        <row r="6114">
          <cell r="AC6114" t="str">
            <v>SALVATORE FERRAGAMO</v>
          </cell>
          <cell r="AD6114" t="str">
            <v>S576</v>
          </cell>
        </row>
        <row r="6115">
          <cell r="AC6115" t="str">
            <v>SHUMBO</v>
          </cell>
          <cell r="AD6115" t="str">
            <v>S577</v>
          </cell>
        </row>
        <row r="6116">
          <cell r="AC6116" t="str">
            <v>SWIFER</v>
          </cell>
          <cell r="AD6116" t="str">
            <v>S578</v>
          </cell>
        </row>
        <row r="6117">
          <cell r="AC6117" t="str">
            <v>SOFIE</v>
          </cell>
          <cell r="AD6117" t="str">
            <v>S579</v>
          </cell>
        </row>
        <row r="6118">
          <cell r="AC6118" t="str">
            <v>SHOCK TOP</v>
          </cell>
          <cell r="AD6118" t="str">
            <v>S580</v>
          </cell>
        </row>
        <row r="6119">
          <cell r="AC6119" t="str">
            <v>SAND &amp; SEA</v>
          </cell>
          <cell r="AD6119" t="str">
            <v>S581</v>
          </cell>
        </row>
        <row r="6120">
          <cell r="AC6120" t="str">
            <v>SHARPIE</v>
          </cell>
          <cell r="AD6120" t="str">
            <v>S582</v>
          </cell>
        </row>
        <row r="6121">
          <cell r="AC6121" t="str">
            <v>SUPER FLY</v>
          </cell>
          <cell r="AD6121" t="str">
            <v>S583</v>
          </cell>
        </row>
        <row r="6122">
          <cell r="AC6122" t="str">
            <v>SMARTEST LOCK</v>
          </cell>
          <cell r="AD6122" t="str">
            <v>S584</v>
          </cell>
        </row>
        <row r="6123">
          <cell r="AC6123" t="str">
            <v>SMARTEST LOCK</v>
          </cell>
          <cell r="AD6123" t="str">
            <v>S585</v>
          </cell>
        </row>
        <row r="6124">
          <cell r="AC6124" t="str">
            <v>SACCIO</v>
          </cell>
          <cell r="AD6124" t="str">
            <v>S586</v>
          </cell>
        </row>
        <row r="6125">
          <cell r="AC6125" t="str">
            <v>SAG HARBOR</v>
          </cell>
          <cell r="AD6125" t="str">
            <v>S587</v>
          </cell>
        </row>
        <row r="6126">
          <cell r="AC6126" t="str">
            <v>SPA SAVVY</v>
          </cell>
          <cell r="AD6126" t="str">
            <v>S588</v>
          </cell>
        </row>
        <row r="6127">
          <cell r="AC6127" t="str">
            <v>SIMPLOSOPHY</v>
          </cell>
          <cell r="AD6127" t="str">
            <v>S589</v>
          </cell>
        </row>
        <row r="6128">
          <cell r="AC6128" t="str">
            <v>SKECHERS</v>
          </cell>
          <cell r="AD6128" t="str">
            <v>S590</v>
          </cell>
        </row>
        <row r="6129">
          <cell r="AC6129" t="str">
            <v>SANTA ANNA</v>
          </cell>
          <cell r="AD6129" t="str">
            <v>S591</v>
          </cell>
        </row>
        <row r="6130">
          <cell r="AC6130" t="str">
            <v>SENSIBLE P</v>
          </cell>
          <cell r="AD6130" t="str">
            <v>S592</v>
          </cell>
        </row>
        <row r="6131">
          <cell r="AC6131" t="str">
            <v>SUMMER</v>
          </cell>
          <cell r="AD6131" t="str">
            <v>S593</v>
          </cell>
        </row>
        <row r="6132">
          <cell r="AC6132" t="str">
            <v>SKINNY POP</v>
          </cell>
          <cell r="AD6132" t="str">
            <v>S594</v>
          </cell>
        </row>
        <row r="6133">
          <cell r="AC6133" t="str">
            <v>STRAWBERRY</v>
          </cell>
          <cell r="AD6133" t="str">
            <v>S595</v>
          </cell>
        </row>
        <row r="6134">
          <cell r="AC6134" t="str">
            <v>SELECTO</v>
          </cell>
          <cell r="AD6134" t="str">
            <v>S596</v>
          </cell>
        </row>
        <row r="6135">
          <cell r="AC6135" t="str">
            <v>SCREECHERS WILD</v>
          </cell>
          <cell r="AD6135" t="str">
            <v>S597</v>
          </cell>
        </row>
        <row r="6136">
          <cell r="AC6136" t="str">
            <v>SMOOSHY MUSHY</v>
          </cell>
          <cell r="AD6136" t="str">
            <v>S598</v>
          </cell>
        </row>
        <row r="6137">
          <cell r="AC6137" t="str">
            <v>STRETCH</v>
          </cell>
          <cell r="AD6137" t="str">
            <v>S599</v>
          </cell>
        </row>
        <row r="6138">
          <cell r="AC6138" t="str">
            <v>SUN YAT FUNG</v>
          </cell>
          <cell r="AD6138" t="str">
            <v>S600</v>
          </cell>
        </row>
        <row r="6139">
          <cell r="AC6139" t="str">
            <v>SARID</v>
          </cell>
          <cell r="AD6139" t="str">
            <v>S601</v>
          </cell>
        </row>
        <row r="6140">
          <cell r="AC6140" t="str">
            <v>STARPLAST</v>
          </cell>
          <cell r="AD6140" t="str">
            <v>S602</v>
          </cell>
        </row>
        <row r="6141">
          <cell r="AC6141" t="str">
            <v>SUSPENDERS</v>
          </cell>
          <cell r="AD6141" t="str">
            <v>S603</v>
          </cell>
        </row>
        <row r="6142">
          <cell r="AC6142" t="str">
            <v>SKY TRAVEL</v>
          </cell>
          <cell r="AD6142" t="str">
            <v>S604</v>
          </cell>
        </row>
        <row r="6143">
          <cell r="AC6143" t="str">
            <v>SWISS BAG</v>
          </cell>
          <cell r="AD6143" t="str">
            <v>S605</v>
          </cell>
        </row>
        <row r="6144">
          <cell r="AC6144" t="str">
            <v>SEXTO SENTIDO</v>
          </cell>
          <cell r="AD6144" t="str">
            <v>S606</v>
          </cell>
        </row>
        <row r="6145">
          <cell r="AC6145" t="str">
            <v>SPLOIL</v>
          </cell>
          <cell r="AD6145" t="str">
            <v>S607</v>
          </cell>
        </row>
        <row r="6146">
          <cell r="AC6146" t="str">
            <v>SASHA</v>
          </cell>
          <cell r="AD6146" t="str">
            <v>S608</v>
          </cell>
        </row>
        <row r="6147">
          <cell r="AC6147" t="str">
            <v>SANTA RITA 3 MEDALLAS</v>
          </cell>
          <cell r="AD6147" t="str">
            <v>S609</v>
          </cell>
        </row>
        <row r="6148">
          <cell r="AC6148" t="str">
            <v>SENSATIONS</v>
          </cell>
          <cell r="AD6148" t="str">
            <v>S610</v>
          </cell>
        </row>
        <row r="6149">
          <cell r="AC6149" t="str">
            <v>SAFEBOX</v>
          </cell>
          <cell r="AD6149" t="str">
            <v>S611</v>
          </cell>
        </row>
        <row r="6150">
          <cell r="AC6150" t="str">
            <v>SCENTED STONES</v>
          </cell>
          <cell r="AD6150" t="str">
            <v>S612</v>
          </cell>
        </row>
        <row r="6151">
          <cell r="AC6151" t="str">
            <v>SENTERO</v>
          </cell>
          <cell r="AD6151" t="str">
            <v>S613</v>
          </cell>
        </row>
        <row r="6152">
          <cell r="AC6152" t="str">
            <v>SCHWARZKOPF</v>
          </cell>
          <cell r="AD6152" t="str">
            <v>S614</v>
          </cell>
        </row>
        <row r="6153">
          <cell r="AC6153" t="str">
            <v>SORELA GIRLS</v>
          </cell>
          <cell r="AD6153" t="str">
            <v>S615</v>
          </cell>
        </row>
        <row r="6154">
          <cell r="AC6154" t="str">
            <v>SANYTOL</v>
          </cell>
          <cell r="AD6154" t="str">
            <v>S616</v>
          </cell>
        </row>
        <row r="6155">
          <cell r="AC6155" t="str">
            <v>SANT ANNA</v>
          </cell>
          <cell r="AD6155" t="str">
            <v>S617</v>
          </cell>
        </row>
        <row r="6156">
          <cell r="AC6156" t="str">
            <v>STYLE FASHION</v>
          </cell>
          <cell r="AD6156" t="str">
            <v>S618</v>
          </cell>
        </row>
        <row r="6157">
          <cell r="AC6157" t="str">
            <v>SHEILA GS</v>
          </cell>
          <cell r="AD6157" t="str">
            <v>S619</v>
          </cell>
        </row>
        <row r="6158">
          <cell r="AC6158" t="str">
            <v>SAM</v>
          </cell>
          <cell r="AD6158" t="str">
            <v>S620</v>
          </cell>
        </row>
        <row r="6159">
          <cell r="AC6159" t="str">
            <v>ST. GERMAIN</v>
          </cell>
          <cell r="AD6159" t="str">
            <v>S621</v>
          </cell>
        </row>
        <row r="6160">
          <cell r="AC6160" t="str">
            <v>SEXY WOMAN</v>
          </cell>
          <cell r="AD6160" t="str">
            <v>S622</v>
          </cell>
        </row>
        <row r="6161">
          <cell r="AC6161" t="str">
            <v>SWEET SOTT</v>
          </cell>
          <cell r="AD6161" t="str">
            <v>S623</v>
          </cell>
        </row>
        <row r="6162">
          <cell r="AC6162" t="str">
            <v>STYLO NORTE</v>
          </cell>
          <cell r="AD6162" t="str">
            <v>S624</v>
          </cell>
        </row>
        <row r="6163">
          <cell r="AC6163" t="str">
            <v>STONYFIELD</v>
          </cell>
          <cell r="AD6163" t="str">
            <v>S625</v>
          </cell>
        </row>
        <row r="6164">
          <cell r="AC6164" t="str">
            <v>SMART FOR LIFE</v>
          </cell>
          <cell r="AD6164" t="str">
            <v>S626</v>
          </cell>
        </row>
        <row r="6165">
          <cell r="AC6165" t="str">
            <v>SHREW FOODS</v>
          </cell>
          <cell r="AD6165" t="str">
            <v>S627</v>
          </cell>
        </row>
        <row r="6166">
          <cell r="AC6166" t="str">
            <v>SPINDRIFT</v>
          </cell>
          <cell r="AD6166" t="str">
            <v>S628</v>
          </cell>
        </row>
        <row r="6167">
          <cell r="AC6167" t="str">
            <v>SHAZAM</v>
          </cell>
          <cell r="AD6167" t="str">
            <v>S629</v>
          </cell>
        </row>
        <row r="6168">
          <cell r="AC6168" t="str">
            <v>SURI</v>
          </cell>
          <cell r="AD6168" t="str">
            <v>S630</v>
          </cell>
        </row>
        <row r="6169">
          <cell r="AC6169" t="str">
            <v>STUD</v>
          </cell>
          <cell r="AD6169" t="str">
            <v>S631</v>
          </cell>
        </row>
        <row r="6170">
          <cell r="AC6170" t="str">
            <v>SUITY</v>
          </cell>
          <cell r="AD6170" t="str">
            <v>S632</v>
          </cell>
        </row>
        <row r="6171">
          <cell r="AC6171" t="str">
            <v>SQUEEZAMALS</v>
          </cell>
          <cell r="AD6171" t="str">
            <v>S633</v>
          </cell>
        </row>
        <row r="6172">
          <cell r="AC6172" t="str">
            <v>SHIMMEEZ</v>
          </cell>
          <cell r="AD6172" t="str">
            <v>S634</v>
          </cell>
        </row>
        <row r="6173">
          <cell r="AC6173" t="str">
            <v>SUPREMO</v>
          </cell>
          <cell r="AD6173" t="str">
            <v>S635</v>
          </cell>
        </row>
        <row r="6174">
          <cell r="AC6174" t="str">
            <v>SILVER FLOSS</v>
          </cell>
          <cell r="AD6174" t="str">
            <v>S636</v>
          </cell>
        </row>
        <row r="6175">
          <cell r="AC6175" t="str">
            <v>SS KITCHENS</v>
          </cell>
          <cell r="AD6175" t="str">
            <v>S637</v>
          </cell>
        </row>
        <row r="6176">
          <cell r="AC6176" t="str">
            <v>SANTA MARGHERITA</v>
          </cell>
          <cell r="AD6176" t="str">
            <v>S638</v>
          </cell>
        </row>
        <row r="6177">
          <cell r="AC6177" t="str">
            <v>SCHOFFERHOFER</v>
          </cell>
          <cell r="AD6177" t="str">
            <v>S639</v>
          </cell>
        </row>
        <row r="6178">
          <cell r="AC6178" t="str">
            <v>SIMPLES</v>
          </cell>
          <cell r="AD6178" t="str">
            <v>S640</v>
          </cell>
        </row>
        <row r="6179">
          <cell r="AC6179" t="str">
            <v>SUMO GUSTO</v>
          </cell>
          <cell r="AD6179" t="str">
            <v>S641</v>
          </cell>
        </row>
        <row r="6180">
          <cell r="AC6180" t="str">
            <v>SEASNLESS</v>
          </cell>
          <cell r="AD6180" t="str">
            <v>S642</v>
          </cell>
        </row>
        <row r="6181">
          <cell r="AC6181" t="str">
            <v>SAVILE</v>
          </cell>
          <cell r="AD6181" t="str">
            <v>S643</v>
          </cell>
        </row>
        <row r="6182">
          <cell r="AC6182" t="str">
            <v>SALAD FE ORG</v>
          </cell>
          <cell r="AD6182" t="str">
            <v>S644</v>
          </cell>
        </row>
        <row r="6183">
          <cell r="AC6183" t="str">
            <v>3 ARROYOS</v>
          </cell>
          <cell r="AD6183" t="str">
            <v>T001</v>
          </cell>
        </row>
        <row r="6184">
          <cell r="AC6184" t="str">
            <v>TEDDIES</v>
          </cell>
          <cell r="AD6184" t="str">
            <v>T002</v>
          </cell>
        </row>
        <row r="6185">
          <cell r="AC6185" t="str">
            <v>TONYS</v>
          </cell>
          <cell r="AD6185" t="str">
            <v>T003</v>
          </cell>
        </row>
        <row r="6186">
          <cell r="AC6186" t="str">
            <v>TRAVIESO</v>
          </cell>
          <cell r="AD6186" t="str">
            <v>T004</v>
          </cell>
        </row>
        <row r="6187">
          <cell r="AC6187" t="str">
            <v>TROPICAL SCHOOL</v>
          </cell>
          <cell r="AD6187" t="str">
            <v>T005</v>
          </cell>
        </row>
        <row r="6188">
          <cell r="AC6188" t="str">
            <v>TULIPAN</v>
          </cell>
          <cell r="AD6188" t="str">
            <v>T006</v>
          </cell>
        </row>
        <row r="6189">
          <cell r="AC6189" t="str">
            <v>TAUREA AILE</v>
          </cell>
          <cell r="AD6189" t="str">
            <v>T007</v>
          </cell>
        </row>
        <row r="6190">
          <cell r="AC6190" t="str">
            <v>TRENDY U</v>
          </cell>
          <cell r="AD6190" t="str">
            <v>T008</v>
          </cell>
        </row>
        <row r="6191">
          <cell r="AC6191" t="str">
            <v>TREND TAHARI</v>
          </cell>
          <cell r="AD6191" t="str">
            <v>T009</v>
          </cell>
        </row>
        <row r="6192">
          <cell r="AC6192" t="str">
            <v>TANGERINE</v>
          </cell>
          <cell r="AD6192" t="str">
            <v>T010</v>
          </cell>
        </row>
        <row r="6193">
          <cell r="AC6193" t="str">
            <v>TEEN</v>
          </cell>
          <cell r="AD6193" t="str">
            <v>T011</v>
          </cell>
        </row>
        <row r="6194">
          <cell r="AC6194" t="str">
            <v>TEENPLO</v>
          </cell>
          <cell r="AD6194" t="str">
            <v>T012</v>
          </cell>
        </row>
        <row r="6195">
          <cell r="AC6195" t="str">
            <v>TEMPO</v>
          </cell>
          <cell r="AD6195" t="str">
            <v>T013</v>
          </cell>
        </row>
        <row r="6196">
          <cell r="AC6196" t="str">
            <v>TENDENCIA</v>
          </cell>
          <cell r="AD6196" t="str">
            <v>T014</v>
          </cell>
        </row>
        <row r="6197">
          <cell r="AC6197" t="str">
            <v>TESSORY</v>
          </cell>
          <cell r="AD6197" t="str">
            <v>T015</v>
          </cell>
        </row>
        <row r="6198">
          <cell r="AC6198" t="str">
            <v>TFW</v>
          </cell>
          <cell r="AD6198" t="str">
            <v>T016</v>
          </cell>
        </row>
        <row r="6199">
          <cell r="AC6199" t="str">
            <v>THE CLASSIC</v>
          </cell>
          <cell r="AD6199" t="str">
            <v>T017</v>
          </cell>
        </row>
        <row r="6200">
          <cell r="AC6200" t="str">
            <v>THE LIMITED</v>
          </cell>
          <cell r="AD6200" t="str">
            <v>T018</v>
          </cell>
        </row>
        <row r="6201">
          <cell r="AC6201" t="str">
            <v>THESIS</v>
          </cell>
          <cell r="AD6201" t="str">
            <v>T019</v>
          </cell>
        </row>
        <row r="6202">
          <cell r="AC6202" t="str">
            <v>TIANA</v>
          </cell>
          <cell r="AD6202" t="str">
            <v>T020</v>
          </cell>
        </row>
        <row r="6203">
          <cell r="AC6203" t="str">
            <v>TIARA</v>
          </cell>
          <cell r="AD6203" t="str">
            <v>T021</v>
          </cell>
        </row>
        <row r="6204">
          <cell r="AC6204" t="str">
            <v>TIMING</v>
          </cell>
          <cell r="AD6204" t="str">
            <v>T022</v>
          </cell>
        </row>
        <row r="6205">
          <cell r="AC6205" t="str">
            <v>TOKAME</v>
          </cell>
          <cell r="AD6205" t="str">
            <v>T023</v>
          </cell>
        </row>
        <row r="6206">
          <cell r="AC6206" t="str">
            <v>TOP MODEL</v>
          </cell>
          <cell r="AD6206" t="str">
            <v>T024</v>
          </cell>
        </row>
        <row r="6207">
          <cell r="AC6207" t="str">
            <v>TOP STYLE</v>
          </cell>
          <cell r="AD6207" t="str">
            <v>T025</v>
          </cell>
        </row>
        <row r="6208">
          <cell r="AC6208" t="str">
            <v>TOP VALUE</v>
          </cell>
          <cell r="AD6208" t="str">
            <v>T026</v>
          </cell>
        </row>
        <row r="6209">
          <cell r="AC6209" t="str">
            <v>TOPSI</v>
          </cell>
          <cell r="AD6209" t="str">
            <v>T027</v>
          </cell>
        </row>
        <row r="6210">
          <cell r="AC6210" t="str">
            <v>TOSKA</v>
          </cell>
          <cell r="AD6210" t="str">
            <v>T028</v>
          </cell>
        </row>
        <row r="6211">
          <cell r="AC6211" t="str">
            <v>TOVIA</v>
          </cell>
          <cell r="AD6211" t="str">
            <v>T029</v>
          </cell>
        </row>
        <row r="6212">
          <cell r="AC6212" t="str">
            <v>TRIKS</v>
          </cell>
          <cell r="AD6212" t="str">
            <v>T030</v>
          </cell>
        </row>
        <row r="6213">
          <cell r="AC6213" t="str">
            <v>TRINITY</v>
          </cell>
          <cell r="AD6213" t="str">
            <v>T031</v>
          </cell>
        </row>
        <row r="6214">
          <cell r="AC6214" t="str">
            <v>TRIUMPH</v>
          </cell>
          <cell r="AD6214" t="str">
            <v>T032</v>
          </cell>
        </row>
        <row r="6215">
          <cell r="AC6215" t="str">
            <v>TUA</v>
          </cell>
          <cell r="AD6215" t="str">
            <v>T033</v>
          </cell>
        </row>
        <row r="6216">
          <cell r="AC6216" t="str">
            <v>TUCCI</v>
          </cell>
          <cell r="AD6216" t="str">
            <v>T034</v>
          </cell>
        </row>
        <row r="6217">
          <cell r="AC6217" t="str">
            <v>TANCO USA</v>
          </cell>
          <cell r="AD6217" t="str">
            <v>T035</v>
          </cell>
        </row>
        <row r="6218">
          <cell r="AC6218" t="str">
            <v>TALIA</v>
          </cell>
          <cell r="AD6218" t="str">
            <v>T036</v>
          </cell>
        </row>
        <row r="6219">
          <cell r="AC6219" t="str">
            <v>TEN</v>
          </cell>
          <cell r="AD6219" t="str">
            <v>T037</v>
          </cell>
        </row>
        <row r="6220">
          <cell r="AC6220" t="str">
            <v>TERMO ENVASES</v>
          </cell>
          <cell r="AD6220" t="str">
            <v>T038</v>
          </cell>
        </row>
        <row r="6221">
          <cell r="AC6221" t="str">
            <v>TERMOPAC</v>
          </cell>
          <cell r="AD6221" t="str">
            <v>T039</v>
          </cell>
        </row>
        <row r="6222">
          <cell r="AC6222" t="str">
            <v>THANKSGIVING</v>
          </cell>
          <cell r="AD6222" t="str">
            <v>T040</v>
          </cell>
        </row>
        <row r="6223">
          <cell r="AC6223" t="str">
            <v>TIZA</v>
          </cell>
          <cell r="AD6223" t="str">
            <v>T041</v>
          </cell>
        </row>
        <row r="6224">
          <cell r="AC6224" t="str">
            <v>TOILET DUCK</v>
          </cell>
          <cell r="AD6224" t="str">
            <v>T042</v>
          </cell>
        </row>
        <row r="6225">
          <cell r="AC6225" t="str">
            <v>TOKAI</v>
          </cell>
          <cell r="AD6225" t="str">
            <v>T043</v>
          </cell>
        </row>
        <row r="6226">
          <cell r="AC6226" t="str">
            <v>TOMCAT</v>
          </cell>
          <cell r="AD6226" t="str">
            <v>T044</v>
          </cell>
        </row>
        <row r="6227">
          <cell r="AC6227" t="str">
            <v>TOPNICE</v>
          </cell>
          <cell r="AD6227" t="str">
            <v>T045</v>
          </cell>
        </row>
        <row r="6228">
          <cell r="AC6228" t="str">
            <v>TOUCH</v>
          </cell>
          <cell r="AD6228" t="str">
            <v>T046</v>
          </cell>
        </row>
        <row r="6229">
          <cell r="AC6229" t="str">
            <v>TRES ESTRELLAS</v>
          </cell>
          <cell r="AD6229" t="str">
            <v>T047</v>
          </cell>
        </row>
        <row r="6230">
          <cell r="AC6230" t="str">
            <v>TRIUNFO</v>
          </cell>
          <cell r="AD6230" t="str">
            <v>T048</v>
          </cell>
        </row>
        <row r="6231">
          <cell r="AC6231" t="str">
            <v>TROPICAL SCENTS</v>
          </cell>
          <cell r="AD6231" t="str">
            <v>T049</v>
          </cell>
        </row>
        <row r="6232">
          <cell r="AC6232" t="str">
            <v>TY-D-BOL</v>
          </cell>
          <cell r="AD6232" t="str">
            <v>T050</v>
          </cell>
        </row>
        <row r="6233">
          <cell r="AC6233" t="str">
            <v>TYPHOON</v>
          </cell>
          <cell r="AD6233" t="str">
            <v>T051</v>
          </cell>
        </row>
        <row r="6234">
          <cell r="AC6234" t="str">
            <v>TARAGUI</v>
          </cell>
          <cell r="AD6234" t="str">
            <v>T052</v>
          </cell>
        </row>
        <row r="6235">
          <cell r="AC6235" t="str">
            <v>TERRAFERTIL</v>
          </cell>
          <cell r="AD6235" t="str">
            <v>T053</v>
          </cell>
        </row>
        <row r="6236">
          <cell r="AC6236" t="str">
            <v>THINK THIN</v>
          </cell>
          <cell r="AD6236" t="str">
            <v>T054</v>
          </cell>
        </row>
        <row r="6237">
          <cell r="AC6237" t="str">
            <v>TILOS</v>
          </cell>
          <cell r="AD6237" t="str">
            <v>T055</v>
          </cell>
        </row>
        <row r="6238">
          <cell r="AC6238" t="str">
            <v>TODDY</v>
          </cell>
          <cell r="AD6238" t="str">
            <v>T056</v>
          </cell>
        </row>
        <row r="6239">
          <cell r="AC6239" t="str">
            <v>TWININGS</v>
          </cell>
          <cell r="AD6239" t="str">
            <v>T057</v>
          </cell>
        </row>
        <row r="6240">
          <cell r="AC6240" t="str">
            <v>TONY ROMAS</v>
          </cell>
          <cell r="AD6240" t="str">
            <v>T058</v>
          </cell>
        </row>
        <row r="6241">
          <cell r="AC6241" t="str">
            <v>TYSON</v>
          </cell>
          <cell r="AD6241" t="str">
            <v>T059</v>
          </cell>
        </row>
        <row r="6242">
          <cell r="AC6242" t="str">
            <v>TACOPLAST</v>
          </cell>
          <cell r="AD6242" t="str">
            <v>T060</v>
          </cell>
        </row>
        <row r="6243">
          <cell r="AC6243" t="str">
            <v>THC</v>
          </cell>
          <cell r="AD6243" t="str">
            <v>T061</v>
          </cell>
        </row>
        <row r="6244">
          <cell r="AC6244" t="str">
            <v>TOP CHOICE</v>
          </cell>
          <cell r="AD6244" t="str">
            <v>T062</v>
          </cell>
        </row>
        <row r="6245">
          <cell r="AC6245" t="str">
            <v>TOSKANA</v>
          </cell>
          <cell r="AD6245" t="str">
            <v>T063</v>
          </cell>
        </row>
        <row r="6246">
          <cell r="AC6246" t="str">
            <v>TRAMONTINA</v>
          </cell>
          <cell r="AD6246" t="str">
            <v>T064</v>
          </cell>
        </row>
        <row r="6247">
          <cell r="AC6247" t="str">
            <v>TRIANGLE</v>
          </cell>
          <cell r="AD6247" t="str">
            <v>T065</v>
          </cell>
        </row>
        <row r="6248">
          <cell r="AC6248" t="str">
            <v>TRITEC</v>
          </cell>
          <cell r="AD6248" t="str">
            <v>T066</v>
          </cell>
        </row>
        <row r="6249">
          <cell r="AC6249" t="str">
            <v>TS</v>
          </cell>
          <cell r="AD6249" t="str">
            <v>T067</v>
          </cell>
        </row>
        <row r="6250">
          <cell r="AC6250" t="str">
            <v>TULIP</v>
          </cell>
          <cell r="AD6250" t="str">
            <v>T068</v>
          </cell>
        </row>
        <row r="6251">
          <cell r="AC6251" t="str">
            <v>TANGGIER</v>
          </cell>
          <cell r="AD6251" t="str">
            <v>T070</v>
          </cell>
        </row>
        <row r="6252">
          <cell r="AC6252" t="str">
            <v>TANQUERAY</v>
          </cell>
          <cell r="AD6252" t="str">
            <v>T071</v>
          </cell>
        </row>
        <row r="6253">
          <cell r="AC6253" t="str">
            <v>TARAPACA</v>
          </cell>
          <cell r="AD6253" t="str">
            <v>T072</v>
          </cell>
        </row>
        <row r="6254">
          <cell r="AC6254" t="str">
            <v>TENDEM</v>
          </cell>
          <cell r="AD6254" t="str">
            <v>T073</v>
          </cell>
        </row>
        <row r="6255">
          <cell r="AC6255" t="str">
            <v>TERRA NOSTRA</v>
          </cell>
          <cell r="AD6255" t="str">
            <v>T074</v>
          </cell>
        </row>
        <row r="6256">
          <cell r="AC6256" t="str">
            <v>TERRE MARINO</v>
          </cell>
          <cell r="AD6256" t="str">
            <v>T075</v>
          </cell>
        </row>
        <row r="6257">
          <cell r="AC6257" t="str">
            <v>TERRES BLANCHES</v>
          </cell>
          <cell r="AD6257" t="str">
            <v>T076</v>
          </cell>
        </row>
        <row r="6258">
          <cell r="AC6258" t="str">
            <v>THE GLENLIVET</v>
          </cell>
          <cell r="AD6258" t="str">
            <v>T077</v>
          </cell>
        </row>
        <row r="6259">
          <cell r="AC6259" t="str">
            <v>THE ONE</v>
          </cell>
          <cell r="AD6259" t="str">
            <v>T078</v>
          </cell>
        </row>
        <row r="6260">
          <cell r="AC6260" t="str">
            <v>TIO PEPE</v>
          </cell>
          <cell r="AD6260" t="str">
            <v>T079</v>
          </cell>
        </row>
        <row r="6261">
          <cell r="AC6261" t="str">
            <v>TOMA</v>
          </cell>
          <cell r="AD6261" t="str">
            <v>T080</v>
          </cell>
        </row>
        <row r="6262">
          <cell r="AC6262" t="str">
            <v>TORRE LA MOREIRA</v>
          </cell>
          <cell r="AD6262" t="str">
            <v>T081</v>
          </cell>
        </row>
        <row r="6263">
          <cell r="AC6263" t="str">
            <v>TORRES</v>
          </cell>
          <cell r="AD6263" t="str">
            <v>T082</v>
          </cell>
        </row>
        <row r="6264">
          <cell r="AC6264" t="str">
            <v>TRAPICHE</v>
          </cell>
          <cell r="AD6264" t="str">
            <v>T083</v>
          </cell>
        </row>
        <row r="6265">
          <cell r="AC6265" t="str">
            <v>TRES CRUCES</v>
          </cell>
          <cell r="AD6265" t="str">
            <v>T084</v>
          </cell>
        </row>
        <row r="6266">
          <cell r="AC6266" t="str">
            <v>TRES GENERACIONES</v>
          </cell>
          <cell r="AD6266" t="str">
            <v>T085</v>
          </cell>
        </row>
        <row r="6267">
          <cell r="AC6267" t="str">
            <v>TRIVENTO</v>
          </cell>
          <cell r="AD6267" t="str">
            <v>T086</v>
          </cell>
        </row>
        <row r="6268">
          <cell r="AC6268" t="str">
            <v>TSINGTAO</v>
          </cell>
          <cell r="AD6268" t="str">
            <v>T087</v>
          </cell>
        </row>
        <row r="6269">
          <cell r="AC6269" t="str">
            <v>TIBURON</v>
          </cell>
          <cell r="AD6269" t="str">
            <v>T088</v>
          </cell>
        </row>
        <row r="6270">
          <cell r="AC6270" t="str">
            <v>TIDE</v>
          </cell>
          <cell r="AD6270" t="str">
            <v>T089</v>
          </cell>
        </row>
        <row r="6271">
          <cell r="AC6271" t="str">
            <v>TIERNITO</v>
          </cell>
          <cell r="AD6271" t="str">
            <v>T090</v>
          </cell>
        </row>
        <row r="6272">
          <cell r="AC6272" t="str">
            <v>TWIGGY</v>
          </cell>
          <cell r="AD6272" t="str">
            <v>T091</v>
          </cell>
        </row>
        <row r="6273">
          <cell r="AC6273" t="str">
            <v>TAMPICO</v>
          </cell>
          <cell r="AD6273" t="str">
            <v>T092</v>
          </cell>
        </row>
        <row r="6274">
          <cell r="AC6274" t="str">
            <v>TANG</v>
          </cell>
          <cell r="AD6274" t="str">
            <v>T093</v>
          </cell>
        </row>
        <row r="6275">
          <cell r="AC6275" t="str">
            <v>THIRST QUENCHER</v>
          </cell>
          <cell r="AD6275" t="str">
            <v>T094</v>
          </cell>
        </row>
        <row r="6276">
          <cell r="AC6276" t="str">
            <v>TIEGERBRAU</v>
          </cell>
          <cell r="AD6276" t="str">
            <v>T095</v>
          </cell>
        </row>
        <row r="6277">
          <cell r="AC6277" t="str">
            <v>TRADEWINDS</v>
          </cell>
          <cell r="AD6277" t="str">
            <v>T096</v>
          </cell>
        </row>
        <row r="6278">
          <cell r="AC6278" t="str">
            <v>TUMMY TICKLER</v>
          </cell>
          <cell r="AD6278" t="str">
            <v>T097</v>
          </cell>
        </row>
        <row r="6279">
          <cell r="AC6279" t="str">
            <v>TALISKER</v>
          </cell>
          <cell r="AD6279" t="str">
            <v>T098</v>
          </cell>
        </row>
        <row r="6280">
          <cell r="AC6280" t="str">
            <v>TOGETHER CLOTHING</v>
          </cell>
          <cell r="AD6280" t="str">
            <v>T099</v>
          </cell>
        </row>
        <row r="6281">
          <cell r="AC6281" t="str">
            <v>TRICORP</v>
          </cell>
          <cell r="AD6281" t="str">
            <v>T100</v>
          </cell>
        </row>
        <row r="6282">
          <cell r="AC6282" t="str">
            <v>TREE HUT</v>
          </cell>
          <cell r="AD6282" t="str">
            <v>T101</v>
          </cell>
        </row>
        <row r="6283">
          <cell r="AC6283" t="str">
            <v>TOCANTINS</v>
          </cell>
          <cell r="AD6283" t="str">
            <v>T102</v>
          </cell>
        </row>
        <row r="6284">
          <cell r="AC6284" t="str">
            <v>TONNINO</v>
          </cell>
          <cell r="AD6284" t="str">
            <v>T103</v>
          </cell>
        </row>
        <row r="6285">
          <cell r="AC6285" t="str">
            <v>TUPI</v>
          </cell>
          <cell r="AD6285" t="str">
            <v>T104</v>
          </cell>
        </row>
        <row r="6286">
          <cell r="AC6286" t="str">
            <v>TERRA</v>
          </cell>
          <cell r="AD6286" t="str">
            <v>T105</v>
          </cell>
        </row>
        <row r="6287">
          <cell r="AC6287" t="str">
            <v>THE FIRST YEARS</v>
          </cell>
          <cell r="AD6287" t="str">
            <v>T106</v>
          </cell>
        </row>
        <row r="6288">
          <cell r="AC6288" t="str">
            <v>TOWARDS</v>
          </cell>
          <cell r="AD6288" t="str">
            <v>T107</v>
          </cell>
        </row>
        <row r="6289">
          <cell r="AC6289" t="str">
            <v>TRACE</v>
          </cell>
          <cell r="AD6289" t="str">
            <v>T108</v>
          </cell>
        </row>
        <row r="6290">
          <cell r="AC6290" t="str">
            <v>TOY STORY</v>
          </cell>
          <cell r="AD6290" t="str">
            <v>T109</v>
          </cell>
        </row>
        <row r="6291">
          <cell r="AC6291" t="str">
            <v>TROJAN</v>
          </cell>
          <cell r="AD6291" t="str">
            <v>T110</v>
          </cell>
        </row>
        <row r="6292">
          <cell r="AC6292" t="str">
            <v>TFY</v>
          </cell>
          <cell r="AD6292" t="str">
            <v>T111</v>
          </cell>
        </row>
        <row r="6293">
          <cell r="AC6293" t="str">
            <v>T RADICAL</v>
          </cell>
          <cell r="AD6293" t="str">
            <v>T112</v>
          </cell>
        </row>
        <row r="6294">
          <cell r="AC6294" t="str">
            <v>TAPAK</v>
          </cell>
          <cell r="AD6294" t="str">
            <v>T113</v>
          </cell>
        </row>
        <row r="6295">
          <cell r="AC6295" t="str">
            <v>TECHNORADIC</v>
          </cell>
          <cell r="AD6295" t="str">
            <v>T114</v>
          </cell>
        </row>
        <row r="6296">
          <cell r="AC6296" t="str">
            <v>TIKO</v>
          </cell>
          <cell r="AD6296" t="str">
            <v>T115</v>
          </cell>
        </row>
        <row r="6297">
          <cell r="AC6297" t="str">
            <v>TONY</v>
          </cell>
          <cell r="AD6297" t="str">
            <v>T116</v>
          </cell>
        </row>
        <row r="6298">
          <cell r="AC6298" t="str">
            <v>TRACY</v>
          </cell>
          <cell r="AD6298" t="str">
            <v>T117</v>
          </cell>
        </row>
        <row r="6299">
          <cell r="AC6299" t="str">
            <v>TRESOR</v>
          </cell>
          <cell r="AD6299" t="str">
            <v>T118</v>
          </cell>
        </row>
        <row r="6300">
          <cell r="AC6300" t="str">
            <v>TRIO</v>
          </cell>
          <cell r="AD6300" t="str">
            <v>T119</v>
          </cell>
        </row>
        <row r="6301">
          <cell r="AC6301" t="str">
            <v>TRUE LOVE</v>
          </cell>
          <cell r="AD6301" t="str">
            <v>T120</v>
          </cell>
        </row>
        <row r="6302">
          <cell r="AC6302" t="str">
            <v>TINKER BELL</v>
          </cell>
          <cell r="AD6302" t="str">
            <v>T121</v>
          </cell>
        </row>
        <row r="6303">
          <cell r="AC6303" t="str">
            <v>T/UCEN</v>
          </cell>
          <cell r="AD6303" t="str">
            <v>T122</v>
          </cell>
        </row>
        <row r="6304">
          <cell r="AC6304" t="str">
            <v>TAIG</v>
          </cell>
          <cell r="AD6304" t="str">
            <v>T123</v>
          </cell>
        </row>
        <row r="6305">
          <cell r="AC6305" t="str">
            <v>TALTOOLS</v>
          </cell>
          <cell r="AD6305" t="str">
            <v>T124</v>
          </cell>
        </row>
        <row r="6306">
          <cell r="AC6306" t="str">
            <v>TANGIT</v>
          </cell>
          <cell r="AD6306" t="str">
            <v>T125</v>
          </cell>
        </row>
        <row r="6307">
          <cell r="AC6307" t="str">
            <v>TARPAULIN</v>
          </cell>
          <cell r="AD6307" t="str">
            <v>T126</v>
          </cell>
        </row>
        <row r="6308">
          <cell r="AC6308" t="str">
            <v>TECH</v>
          </cell>
          <cell r="AD6308" t="str">
            <v>T127</v>
          </cell>
        </row>
        <row r="6309">
          <cell r="AC6309" t="str">
            <v>TECHNOTRONICS</v>
          </cell>
          <cell r="AD6309" t="str">
            <v>T128</v>
          </cell>
        </row>
        <row r="6310">
          <cell r="AC6310" t="str">
            <v>TECNOLITE</v>
          </cell>
          <cell r="AD6310" t="str">
            <v>T129</v>
          </cell>
        </row>
        <row r="6311">
          <cell r="AC6311" t="str">
            <v>TENYALE</v>
          </cell>
          <cell r="AD6311" t="str">
            <v>T130</v>
          </cell>
        </row>
        <row r="6312">
          <cell r="AC6312" t="str">
            <v>TESA</v>
          </cell>
          <cell r="AD6312" t="str">
            <v>T131</v>
          </cell>
        </row>
        <row r="6313">
          <cell r="AC6313" t="str">
            <v>TIGER</v>
          </cell>
          <cell r="AD6313" t="str">
            <v>T132</v>
          </cell>
        </row>
        <row r="6314">
          <cell r="AC6314" t="str">
            <v>TITEBOND</v>
          </cell>
          <cell r="AD6314" t="str">
            <v>T133</v>
          </cell>
        </row>
        <row r="6315">
          <cell r="AC6315" t="str">
            <v>TOSCANA</v>
          </cell>
          <cell r="AD6315" t="str">
            <v>T134</v>
          </cell>
        </row>
        <row r="6316">
          <cell r="AC6316" t="str">
            <v>TOTALLY</v>
          </cell>
          <cell r="AD6316" t="str">
            <v>T135</v>
          </cell>
        </row>
        <row r="6317">
          <cell r="AC6317" t="str">
            <v>TOTS</v>
          </cell>
          <cell r="AD6317" t="str">
            <v>T136</v>
          </cell>
        </row>
        <row r="6318">
          <cell r="AC6318" t="str">
            <v>TRAIN</v>
          </cell>
          <cell r="AD6318" t="str">
            <v>T137</v>
          </cell>
        </row>
        <row r="6319">
          <cell r="AC6319" t="str">
            <v>TRIPPLITE</v>
          </cell>
          <cell r="AD6319" t="str">
            <v>T138</v>
          </cell>
        </row>
        <row r="6320">
          <cell r="AC6320" t="str">
            <v>TRI-R HANGER</v>
          </cell>
          <cell r="AD6320" t="str">
            <v>T139</v>
          </cell>
        </row>
        <row r="6321">
          <cell r="AC6321" t="str">
            <v>TROPICAL</v>
          </cell>
          <cell r="AD6321" t="str">
            <v>T140</v>
          </cell>
        </row>
        <row r="6322">
          <cell r="AC6322" t="str">
            <v>TRUMY</v>
          </cell>
          <cell r="AD6322" t="str">
            <v>T141</v>
          </cell>
        </row>
        <row r="6323">
          <cell r="AC6323" t="str">
            <v>TRUPER</v>
          </cell>
          <cell r="AD6323" t="str">
            <v>T142</v>
          </cell>
        </row>
        <row r="6324">
          <cell r="AC6324" t="str">
            <v>TUCAN</v>
          </cell>
          <cell r="AD6324" t="str">
            <v>T143</v>
          </cell>
        </row>
        <row r="6325">
          <cell r="AC6325" t="str">
            <v>TUCKSON</v>
          </cell>
          <cell r="AD6325" t="str">
            <v>T144</v>
          </cell>
        </row>
        <row r="6326">
          <cell r="AC6326" t="str">
            <v>TWILIGHT</v>
          </cell>
          <cell r="AD6326" t="str">
            <v>T145</v>
          </cell>
        </row>
        <row r="6327">
          <cell r="AC6327" t="str">
            <v>T/SAYCO</v>
          </cell>
          <cell r="AD6327" t="str">
            <v>T146</v>
          </cell>
        </row>
        <row r="6328">
          <cell r="AC6328" t="str">
            <v>TECHNIGRO</v>
          </cell>
          <cell r="AD6328" t="str">
            <v>T147</v>
          </cell>
        </row>
        <row r="6329">
          <cell r="AC6329" t="str">
            <v>TINKLE</v>
          </cell>
          <cell r="AD6329" t="str">
            <v>T148</v>
          </cell>
        </row>
        <row r="6330">
          <cell r="AC6330" t="str">
            <v>TAURUS</v>
          </cell>
          <cell r="AD6330" t="str">
            <v>T149</v>
          </cell>
        </row>
        <row r="6331">
          <cell r="AC6331" t="str">
            <v>TEKA</v>
          </cell>
          <cell r="AD6331" t="str">
            <v>T150</v>
          </cell>
        </row>
        <row r="6332">
          <cell r="AC6332" t="str">
            <v>TURBO</v>
          </cell>
          <cell r="AD6332" t="str">
            <v>T151</v>
          </cell>
        </row>
        <row r="6333">
          <cell r="AC6333" t="str">
            <v>TEAM</v>
          </cell>
          <cell r="AD6333" t="str">
            <v>T152</v>
          </cell>
        </row>
        <row r="6334">
          <cell r="AC6334" t="str">
            <v>TUFF STUFF</v>
          </cell>
          <cell r="AD6334" t="str">
            <v>T153</v>
          </cell>
        </row>
        <row r="6335">
          <cell r="AC6335" t="str">
            <v>T&amp;T</v>
          </cell>
          <cell r="AD6335" t="str">
            <v>T154</v>
          </cell>
        </row>
        <row r="6336">
          <cell r="AC6336" t="str">
            <v>TROPINSA</v>
          </cell>
          <cell r="AD6336" t="str">
            <v>T155</v>
          </cell>
        </row>
        <row r="6337">
          <cell r="AC6337" t="str">
            <v>TWO SISTER</v>
          </cell>
          <cell r="AD6337" t="str">
            <v>T156</v>
          </cell>
        </row>
        <row r="6338">
          <cell r="AC6338" t="str">
            <v>TABOU</v>
          </cell>
          <cell r="AD6338" t="str">
            <v>T157</v>
          </cell>
        </row>
        <row r="6339">
          <cell r="AC6339" t="str">
            <v>TEDDY</v>
          </cell>
          <cell r="AD6339" t="str">
            <v>T158</v>
          </cell>
        </row>
        <row r="6340">
          <cell r="AC6340" t="str">
            <v>THAIS</v>
          </cell>
          <cell r="AD6340" t="str">
            <v>T159</v>
          </cell>
        </row>
        <row r="6341">
          <cell r="AC6341" t="str">
            <v>TIMBERLAND</v>
          </cell>
          <cell r="AD6341" t="str">
            <v>T160</v>
          </cell>
        </row>
        <row r="6342">
          <cell r="AC6342" t="str">
            <v>TIVOLI</v>
          </cell>
          <cell r="AD6342" t="str">
            <v>T161</v>
          </cell>
        </row>
        <row r="6343">
          <cell r="AC6343" t="str">
            <v>TUFF GEAR</v>
          </cell>
          <cell r="AD6343" t="str">
            <v>T162</v>
          </cell>
        </row>
        <row r="6344">
          <cell r="AC6344" t="str">
            <v>TUTTI FRUTTI</v>
          </cell>
          <cell r="AD6344" t="str">
            <v>T163</v>
          </cell>
        </row>
        <row r="6345">
          <cell r="AC6345" t="str">
            <v>TAMPAX</v>
          </cell>
          <cell r="AD6345" t="str">
            <v>T164</v>
          </cell>
        </row>
        <row r="6346">
          <cell r="AC6346" t="str">
            <v>TUCKER</v>
          </cell>
          <cell r="AD6346" t="str">
            <v>T165</v>
          </cell>
        </row>
        <row r="6347">
          <cell r="AC6347" t="str">
            <v>TIO NACHO</v>
          </cell>
          <cell r="AD6347" t="str">
            <v>T166</v>
          </cell>
        </row>
        <row r="6348">
          <cell r="AC6348" t="str">
            <v>TOQUE FINAL</v>
          </cell>
          <cell r="AD6348" t="str">
            <v>T167</v>
          </cell>
        </row>
        <row r="6349">
          <cell r="AC6349" t="str">
            <v>TOQUE MAGICO</v>
          </cell>
          <cell r="AD6349" t="str">
            <v>T168</v>
          </cell>
        </row>
        <row r="6350">
          <cell r="AC6350" t="str">
            <v>TRESEMME</v>
          </cell>
          <cell r="AD6350" t="str">
            <v>T169</v>
          </cell>
        </row>
        <row r="6351">
          <cell r="AC6351" t="str">
            <v>TALBOT</v>
          </cell>
          <cell r="AD6351" t="str">
            <v>T170</v>
          </cell>
        </row>
        <row r="6352">
          <cell r="AC6352" t="str">
            <v>TOP CARE</v>
          </cell>
          <cell r="AD6352" t="str">
            <v>T171</v>
          </cell>
        </row>
        <row r="6353">
          <cell r="AC6353" t="str">
            <v>TRIE</v>
          </cell>
          <cell r="AD6353" t="str">
            <v>T172</v>
          </cell>
        </row>
        <row r="6354">
          <cell r="AC6354" t="str">
            <v>TINY</v>
          </cell>
          <cell r="AD6354" t="str">
            <v>T173</v>
          </cell>
        </row>
        <row r="6355">
          <cell r="AC6355" t="str">
            <v>TGT</v>
          </cell>
          <cell r="AD6355" t="str">
            <v>T179</v>
          </cell>
        </row>
        <row r="6356">
          <cell r="AC6356" t="str">
            <v>TRISONIC</v>
          </cell>
          <cell r="AD6356" t="str">
            <v>T182</v>
          </cell>
        </row>
        <row r="6357">
          <cell r="AC6357" t="str">
            <v>TOSTITOS</v>
          </cell>
          <cell r="AD6357" t="str">
            <v>T203</v>
          </cell>
        </row>
        <row r="6358">
          <cell r="AC6358" t="str">
            <v>THE E/KIDS</v>
          </cell>
          <cell r="AD6358" t="str">
            <v>T206</v>
          </cell>
        </row>
        <row r="6359">
          <cell r="AC6359" t="str">
            <v>TEE</v>
          </cell>
          <cell r="AD6359" t="str">
            <v>T246</v>
          </cell>
        </row>
        <row r="6360">
          <cell r="AC6360" t="str">
            <v>TEXACO</v>
          </cell>
          <cell r="AD6360" t="str">
            <v>T252</v>
          </cell>
        </row>
        <row r="6361">
          <cell r="AC6361" t="str">
            <v>TURTLE WAX</v>
          </cell>
          <cell r="AD6361" t="str">
            <v>T253</v>
          </cell>
        </row>
        <row r="6362">
          <cell r="AC6362" t="str">
            <v>TENA</v>
          </cell>
          <cell r="AD6362" t="str">
            <v>T264</v>
          </cell>
        </row>
        <row r="6363">
          <cell r="AC6363" t="str">
            <v>TORRE NUNEZ</v>
          </cell>
          <cell r="AD6363" t="str">
            <v>T279</v>
          </cell>
        </row>
        <row r="6364">
          <cell r="AC6364" t="str">
            <v>TOUFAYAN</v>
          </cell>
          <cell r="AD6364" t="str">
            <v>T303</v>
          </cell>
        </row>
        <row r="6365">
          <cell r="AC6365" t="str">
            <v>TRUE</v>
          </cell>
          <cell r="AD6365" t="str">
            <v>T306</v>
          </cell>
        </row>
        <row r="6366">
          <cell r="AC6366" t="str">
            <v>TROPICA</v>
          </cell>
          <cell r="AD6366" t="str">
            <v>T346</v>
          </cell>
        </row>
        <row r="6367">
          <cell r="AC6367" t="str">
            <v>TOP GAS</v>
          </cell>
          <cell r="AD6367" t="str">
            <v>T352</v>
          </cell>
        </row>
        <row r="6368">
          <cell r="AC6368" t="str">
            <v>TREASURE</v>
          </cell>
          <cell r="AD6368" t="str">
            <v>T379</v>
          </cell>
        </row>
        <row r="6369">
          <cell r="AC6369" t="str">
            <v>TRES ESCUDO</v>
          </cell>
          <cell r="AD6369" t="str">
            <v>T403</v>
          </cell>
        </row>
        <row r="6370">
          <cell r="AC6370" t="str">
            <v>TOTAL</v>
          </cell>
          <cell r="AD6370" t="str">
            <v>T452</v>
          </cell>
        </row>
        <row r="6371">
          <cell r="AC6371" t="str">
            <v>TECHNORADICAL</v>
          </cell>
          <cell r="AD6371" t="str">
            <v>T453</v>
          </cell>
        </row>
        <row r="6372">
          <cell r="AC6372" t="str">
            <v>TRENDY</v>
          </cell>
          <cell r="AD6372" t="str">
            <v>T454</v>
          </cell>
        </row>
        <row r="6373">
          <cell r="AC6373" t="str">
            <v>TH ACCESORY</v>
          </cell>
          <cell r="AD6373" t="str">
            <v>T455</v>
          </cell>
        </row>
        <row r="6374">
          <cell r="AC6374" t="str">
            <v>TRENDY GIRL</v>
          </cell>
          <cell r="AD6374" t="str">
            <v>T456</v>
          </cell>
        </row>
        <row r="6375">
          <cell r="AC6375" t="str">
            <v>TH FASHION</v>
          </cell>
          <cell r="AD6375" t="str">
            <v>T458</v>
          </cell>
        </row>
        <row r="6376">
          <cell r="AC6376" t="str">
            <v>TINT</v>
          </cell>
          <cell r="AD6376" t="str">
            <v>T459</v>
          </cell>
        </row>
        <row r="6377">
          <cell r="AC6377" t="str">
            <v>TREE FASHION</v>
          </cell>
          <cell r="AD6377" t="str">
            <v>T460</v>
          </cell>
        </row>
        <row r="6378">
          <cell r="AC6378" t="str">
            <v>THEN</v>
          </cell>
          <cell r="AD6378" t="str">
            <v>T461</v>
          </cell>
        </row>
        <row r="6379">
          <cell r="AC6379" t="str">
            <v>TREE RIPE</v>
          </cell>
          <cell r="AD6379" t="str">
            <v>T462</v>
          </cell>
        </row>
        <row r="6380">
          <cell r="AC6380" t="str">
            <v>TRES RIOS</v>
          </cell>
          <cell r="AD6380" t="str">
            <v>T463</v>
          </cell>
        </row>
        <row r="6381">
          <cell r="AC6381" t="str">
            <v>TROPICANA</v>
          </cell>
          <cell r="AD6381" t="str">
            <v>T464</v>
          </cell>
        </row>
        <row r="6382">
          <cell r="AC6382" t="str">
            <v>TECHTEL</v>
          </cell>
          <cell r="AD6382" t="str">
            <v>T465</v>
          </cell>
        </row>
        <row r="6383">
          <cell r="AC6383" t="str">
            <v>TELECRAFT</v>
          </cell>
          <cell r="AD6383" t="str">
            <v>T466</v>
          </cell>
        </row>
        <row r="6384">
          <cell r="AC6384" t="str">
            <v>TAINA</v>
          </cell>
          <cell r="AD6384" t="str">
            <v>T467</v>
          </cell>
        </row>
        <row r="6385">
          <cell r="AC6385" t="str">
            <v>TGI FRIDAY</v>
          </cell>
          <cell r="AD6385" t="str">
            <v>T468</v>
          </cell>
        </row>
        <row r="6386">
          <cell r="AC6386" t="str">
            <v>TOTNO</v>
          </cell>
          <cell r="AD6386" t="str">
            <v>T469</v>
          </cell>
        </row>
        <row r="6387">
          <cell r="AC6387" t="str">
            <v>TUTTI PASTA</v>
          </cell>
          <cell r="AD6387" t="str">
            <v>T470</v>
          </cell>
        </row>
        <row r="6388">
          <cell r="AC6388" t="str">
            <v>TWIX ICE</v>
          </cell>
          <cell r="AD6388" t="str">
            <v>T471</v>
          </cell>
        </row>
        <row r="6389">
          <cell r="AC6389" t="str">
            <v>TARGUS</v>
          </cell>
          <cell r="AD6389" t="str">
            <v>T472</v>
          </cell>
        </row>
        <row r="6390">
          <cell r="AC6390" t="str">
            <v>TCL</v>
          </cell>
          <cell r="AD6390" t="str">
            <v>T473</v>
          </cell>
        </row>
        <row r="6391">
          <cell r="AC6391" t="str">
            <v>TDK</v>
          </cell>
          <cell r="AD6391" t="str">
            <v>T474</v>
          </cell>
        </row>
        <row r="6392">
          <cell r="AC6392" t="str">
            <v>TOSHIBA</v>
          </cell>
          <cell r="AD6392" t="str">
            <v>T475</v>
          </cell>
        </row>
        <row r="6393">
          <cell r="AC6393" t="str">
            <v>TRANSCEND</v>
          </cell>
          <cell r="AD6393" t="str">
            <v>T476</v>
          </cell>
        </row>
        <row r="6394">
          <cell r="AC6394" t="str">
            <v>TRENDNET</v>
          </cell>
          <cell r="AD6394" t="str">
            <v>T477</v>
          </cell>
        </row>
        <row r="6395">
          <cell r="AC6395" t="str">
            <v>TELLO</v>
          </cell>
          <cell r="AD6395" t="str">
            <v>T478</v>
          </cell>
        </row>
        <row r="6396">
          <cell r="AC6396" t="str">
            <v>TRES OSCOS</v>
          </cell>
          <cell r="AD6396" t="str">
            <v>T479</v>
          </cell>
        </row>
        <row r="6397">
          <cell r="AC6397" t="str">
            <v>TOUS</v>
          </cell>
          <cell r="AD6397" t="str">
            <v>T480</v>
          </cell>
        </row>
        <row r="6398">
          <cell r="AC6398" t="str">
            <v>THQ</v>
          </cell>
          <cell r="AD6398" t="str">
            <v>T481</v>
          </cell>
        </row>
        <row r="6399">
          <cell r="AC6399" t="str">
            <v>TELMA</v>
          </cell>
          <cell r="AD6399" t="str">
            <v>T482</v>
          </cell>
        </row>
        <row r="6400">
          <cell r="AC6400" t="str">
            <v>TESSAY</v>
          </cell>
          <cell r="AD6400" t="str">
            <v>T483</v>
          </cell>
        </row>
        <row r="6401">
          <cell r="AC6401" t="str">
            <v>TIC TAC</v>
          </cell>
          <cell r="AD6401" t="str">
            <v>T484</v>
          </cell>
        </row>
        <row r="6402">
          <cell r="AC6402" t="str">
            <v>TIKKAS</v>
          </cell>
          <cell r="AD6402" t="str">
            <v>T485</v>
          </cell>
        </row>
        <row r="6403">
          <cell r="AC6403" t="str">
            <v>TOBLERONE</v>
          </cell>
          <cell r="AD6403" t="str">
            <v>T486</v>
          </cell>
        </row>
        <row r="6404">
          <cell r="AC6404" t="str">
            <v>TOMTOM</v>
          </cell>
          <cell r="AD6404" t="str">
            <v>T487</v>
          </cell>
        </row>
        <row r="6405">
          <cell r="AC6405" t="str">
            <v>TOOTSIE</v>
          </cell>
          <cell r="AD6405" t="str">
            <v>T488</v>
          </cell>
        </row>
        <row r="6406">
          <cell r="AC6406" t="str">
            <v>TOWN HOUSE</v>
          </cell>
          <cell r="AD6406" t="str">
            <v>T489</v>
          </cell>
        </row>
        <row r="6407">
          <cell r="AC6407" t="str">
            <v>TREBLEC</v>
          </cell>
          <cell r="AD6407" t="str">
            <v>T490</v>
          </cell>
        </row>
        <row r="6408">
          <cell r="AC6408" t="str">
            <v>TRIDENT</v>
          </cell>
          <cell r="AD6408" t="str">
            <v>T491</v>
          </cell>
        </row>
        <row r="6409">
          <cell r="AC6409" t="str">
            <v>TROLLI</v>
          </cell>
          <cell r="AD6409" t="str">
            <v>T492</v>
          </cell>
        </row>
        <row r="6410">
          <cell r="AC6410" t="str">
            <v>TRONKY</v>
          </cell>
          <cell r="AD6410" t="str">
            <v>T493</v>
          </cell>
        </row>
        <row r="6411">
          <cell r="AC6411" t="str">
            <v>TRULULU</v>
          </cell>
          <cell r="AD6411" t="str">
            <v>T494</v>
          </cell>
        </row>
        <row r="6412">
          <cell r="AC6412" t="str">
            <v>TAKE 2</v>
          </cell>
          <cell r="AD6412" t="str">
            <v>T495</v>
          </cell>
        </row>
        <row r="6413">
          <cell r="AC6413" t="str">
            <v>TBC</v>
          </cell>
          <cell r="AD6413" t="str">
            <v>T496</v>
          </cell>
        </row>
        <row r="6414">
          <cell r="AC6414" t="str">
            <v>TECMO</v>
          </cell>
          <cell r="AD6414" t="str">
            <v>T497</v>
          </cell>
        </row>
        <row r="6415">
          <cell r="AC6415" t="str">
            <v>TITANI</v>
          </cell>
          <cell r="AD6415" t="str">
            <v>T498</v>
          </cell>
        </row>
        <row r="6416">
          <cell r="AC6416" t="str">
            <v>TAURO</v>
          </cell>
          <cell r="AD6416" t="str">
            <v>T499</v>
          </cell>
        </row>
        <row r="6417">
          <cell r="AC6417" t="str">
            <v>TITANIA</v>
          </cell>
          <cell r="AD6417" t="str">
            <v>T500</v>
          </cell>
        </row>
        <row r="6418">
          <cell r="AC6418" t="str">
            <v>TP SPORT</v>
          </cell>
          <cell r="AD6418" t="str">
            <v>T501</v>
          </cell>
        </row>
        <row r="6419">
          <cell r="AC6419" t="str">
            <v>TRAVELMATE</v>
          </cell>
          <cell r="AD6419" t="str">
            <v>T502</v>
          </cell>
        </row>
        <row r="6420">
          <cell r="AC6420" t="str">
            <v>TRES CLAVELES</v>
          </cell>
          <cell r="AD6420" t="str">
            <v>T503</v>
          </cell>
        </row>
        <row r="6421">
          <cell r="AC6421" t="str">
            <v>TUNG SHRIM</v>
          </cell>
          <cell r="AD6421" t="str">
            <v>T504</v>
          </cell>
        </row>
        <row r="6422">
          <cell r="AC6422" t="str">
            <v>TAIFF</v>
          </cell>
          <cell r="AD6422" t="str">
            <v>T505</v>
          </cell>
        </row>
        <row r="6423">
          <cell r="AC6423" t="str">
            <v>TAINO</v>
          </cell>
          <cell r="AD6423" t="str">
            <v>T506</v>
          </cell>
        </row>
        <row r="6424">
          <cell r="AC6424" t="str">
            <v>TIERRA SANTA</v>
          </cell>
          <cell r="AD6424" t="str">
            <v>T507</v>
          </cell>
        </row>
        <row r="6425">
          <cell r="AC6425" t="str">
            <v>TONY SCHOOL</v>
          </cell>
          <cell r="AD6425" t="str">
            <v>T508</v>
          </cell>
        </row>
        <row r="6426">
          <cell r="AC6426" t="str">
            <v>TAILORMADE</v>
          </cell>
          <cell r="AD6426" t="str">
            <v>T509</v>
          </cell>
        </row>
        <row r="6427">
          <cell r="AC6427" t="str">
            <v>TAVERNITY</v>
          </cell>
          <cell r="AD6427" t="str">
            <v>T510</v>
          </cell>
        </row>
        <row r="6428">
          <cell r="AC6428" t="str">
            <v>TRI YONS</v>
          </cell>
          <cell r="AD6428" t="str">
            <v>T511</v>
          </cell>
        </row>
        <row r="6429">
          <cell r="AC6429" t="str">
            <v>TCB</v>
          </cell>
          <cell r="AD6429" t="str">
            <v>T512</v>
          </cell>
        </row>
        <row r="6430">
          <cell r="AC6430" t="str">
            <v>TOUJOURS</v>
          </cell>
          <cell r="AD6430" t="str">
            <v>T513</v>
          </cell>
        </row>
        <row r="6431">
          <cell r="AC6431" t="str">
            <v>TOPS</v>
          </cell>
          <cell r="AD6431" t="str">
            <v>T514</v>
          </cell>
        </row>
        <row r="6432">
          <cell r="AC6432" t="str">
            <v>TRAINA</v>
          </cell>
          <cell r="AD6432" t="str">
            <v>T515</v>
          </cell>
        </row>
        <row r="6433">
          <cell r="AC6433" t="str">
            <v>TABASCO</v>
          </cell>
          <cell r="AD6433" t="str">
            <v>T516</v>
          </cell>
        </row>
        <row r="6434">
          <cell r="AC6434" t="str">
            <v>TUFF KIDZZ</v>
          </cell>
          <cell r="AD6434" t="str">
            <v>T517</v>
          </cell>
        </row>
        <row r="6435">
          <cell r="AC6435" t="str">
            <v>TRAVEL IRON</v>
          </cell>
          <cell r="AD6435" t="str">
            <v>T518</v>
          </cell>
        </row>
        <row r="6436">
          <cell r="AC6436" t="str">
            <v>TF</v>
          </cell>
          <cell r="AD6436" t="str">
            <v>T519</v>
          </cell>
        </row>
        <row r="6437">
          <cell r="AC6437" t="str">
            <v>TIMES TOWER</v>
          </cell>
          <cell r="AD6437" t="str">
            <v>T520</v>
          </cell>
        </row>
        <row r="6438">
          <cell r="AC6438" t="str">
            <v>TOTALLY HOME</v>
          </cell>
          <cell r="AD6438" t="str">
            <v>T521</v>
          </cell>
        </row>
        <row r="6439">
          <cell r="AC6439" t="str">
            <v>TULASI</v>
          </cell>
          <cell r="AD6439" t="str">
            <v>T522</v>
          </cell>
        </row>
        <row r="6440">
          <cell r="AC6440" t="str">
            <v>TOOLCRAFT</v>
          </cell>
          <cell r="AD6440" t="str">
            <v>T523</v>
          </cell>
        </row>
        <row r="6441">
          <cell r="AC6441" t="str">
            <v>TABCIN</v>
          </cell>
          <cell r="AD6441" t="str">
            <v>T524</v>
          </cell>
        </row>
        <row r="6442">
          <cell r="AC6442" t="str">
            <v>TEEN DERM</v>
          </cell>
          <cell r="AD6442" t="str">
            <v>T525</v>
          </cell>
        </row>
        <row r="6443">
          <cell r="AC6443" t="str">
            <v>THROMBOCID</v>
          </cell>
          <cell r="AD6443" t="str">
            <v>T526</v>
          </cell>
        </row>
        <row r="6444">
          <cell r="AC6444" t="str">
            <v>TYLENOL</v>
          </cell>
          <cell r="AD6444" t="str">
            <v>T527</v>
          </cell>
        </row>
        <row r="6445">
          <cell r="AC6445" t="str">
            <v>TITICOS</v>
          </cell>
          <cell r="AD6445" t="str">
            <v>T528</v>
          </cell>
        </row>
        <row r="6446">
          <cell r="AC6446" t="str">
            <v>TOPIK</v>
          </cell>
          <cell r="AD6446" t="str">
            <v>T529</v>
          </cell>
        </row>
        <row r="6447">
          <cell r="AC6447" t="str">
            <v>TRILUMA</v>
          </cell>
          <cell r="AD6447" t="str">
            <v>T530</v>
          </cell>
        </row>
        <row r="6448">
          <cell r="AC6448" t="str">
            <v>TOPO CHICO</v>
          </cell>
          <cell r="AD6448" t="str">
            <v>T531</v>
          </cell>
        </row>
        <row r="6449">
          <cell r="AC6449" t="str">
            <v>TABOO</v>
          </cell>
          <cell r="AD6449" t="str">
            <v>T532</v>
          </cell>
        </row>
        <row r="6450">
          <cell r="AC6450" t="str">
            <v>THE DOG</v>
          </cell>
          <cell r="AD6450" t="str">
            <v>T533</v>
          </cell>
        </row>
        <row r="6451">
          <cell r="AC6451" t="str">
            <v>THE LION GUARD</v>
          </cell>
          <cell r="AD6451" t="str">
            <v>T534</v>
          </cell>
        </row>
        <row r="6452">
          <cell r="AC6452" t="str">
            <v>THE SECRET LIFE OF PETS</v>
          </cell>
          <cell r="AD6452" t="str">
            <v>T535</v>
          </cell>
        </row>
        <row r="6453">
          <cell r="AC6453" t="str">
            <v>TIBURON MANIA</v>
          </cell>
          <cell r="AD6453" t="str">
            <v>T536</v>
          </cell>
        </row>
        <row r="6454">
          <cell r="AC6454" t="str">
            <v>TIGGER</v>
          </cell>
          <cell r="AD6454" t="str">
            <v>T537</v>
          </cell>
        </row>
        <row r="6455">
          <cell r="AC6455" t="str">
            <v>TONKA</v>
          </cell>
          <cell r="AD6455" t="str">
            <v>T538</v>
          </cell>
        </row>
        <row r="6456">
          <cell r="AC6456" t="str">
            <v>TOONZ</v>
          </cell>
          <cell r="AD6456" t="str">
            <v>T539</v>
          </cell>
        </row>
        <row r="6457">
          <cell r="AC6457" t="str">
            <v>TORTUGAS NINJA</v>
          </cell>
          <cell r="AD6457" t="str">
            <v>T540</v>
          </cell>
        </row>
        <row r="6458">
          <cell r="AC6458" t="str">
            <v>TRANSFORMERS</v>
          </cell>
          <cell r="AD6458" t="str">
            <v>T541</v>
          </cell>
        </row>
        <row r="6459">
          <cell r="AC6459" t="str">
            <v>TROLLS</v>
          </cell>
          <cell r="AD6459" t="str">
            <v>T542</v>
          </cell>
        </row>
        <row r="6460">
          <cell r="AC6460" t="str">
            <v>TSUM TSUM</v>
          </cell>
          <cell r="AD6460" t="str">
            <v>T543</v>
          </cell>
        </row>
        <row r="6461">
          <cell r="AC6461" t="str">
            <v>TWISTER</v>
          </cell>
          <cell r="AD6461" t="str">
            <v>T544</v>
          </cell>
        </row>
        <row r="6462">
          <cell r="AC6462" t="str">
            <v>TY</v>
          </cell>
          <cell r="AD6462" t="str">
            <v>T545</v>
          </cell>
        </row>
        <row r="6463">
          <cell r="AC6463" t="str">
            <v>TYRRELLS</v>
          </cell>
          <cell r="AD6463" t="str">
            <v>T546</v>
          </cell>
        </row>
        <row r="6464">
          <cell r="AC6464" t="str">
            <v>THALY</v>
          </cell>
          <cell r="AD6464" t="str">
            <v>T547</v>
          </cell>
        </row>
        <row r="6465">
          <cell r="AC6465" t="str">
            <v>THOMAS &amp; FRIENDS</v>
          </cell>
          <cell r="AD6465" t="str">
            <v>T548</v>
          </cell>
        </row>
        <row r="6466">
          <cell r="AC6466" t="str">
            <v>THUNDER CATS</v>
          </cell>
          <cell r="AD6466" t="str">
            <v>T549</v>
          </cell>
        </row>
        <row r="6467">
          <cell r="AC6467" t="str">
            <v>TILIBRA</v>
          </cell>
          <cell r="AD6467" t="str">
            <v>T550</v>
          </cell>
        </row>
        <row r="6468">
          <cell r="AC6468" t="str">
            <v>TINKERBELL</v>
          </cell>
          <cell r="AD6468" t="str">
            <v>T551</v>
          </cell>
        </row>
        <row r="6469">
          <cell r="AC6469" t="str">
            <v>TOBOGAN</v>
          </cell>
          <cell r="AD6469" t="str">
            <v>T552</v>
          </cell>
        </row>
        <row r="6470">
          <cell r="AC6470" t="str">
            <v>TRAMUZ</v>
          </cell>
          <cell r="AD6470" t="str">
            <v>T553</v>
          </cell>
        </row>
        <row r="6471">
          <cell r="AC6471" t="str">
            <v>TROLLS</v>
          </cell>
          <cell r="AD6471" t="str">
            <v>T554</v>
          </cell>
        </row>
        <row r="6472">
          <cell r="AC6472" t="str">
            <v>TYROL</v>
          </cell>
          <cell r="AD6472" t="str">
            <v>T555</v>
          </cell>
        </row>
        <row r="6473">
          <cell r="AC6473" t="str">
            <v>TIGRE</v>
          </cell>
          <cell r="AD6473" t="str">
            <v>T556</v>
          </cell>
        </row>
        <row r="6474">
          <cell r="AC6474" t="str">
            <v>TWINGO</v>
          </cell>
          <cell r="AD6474" t="str">
            <v>T557</v>
          </cell>
        </row>
        <row r="6475">
          <cell r="AC6475" t="str">
            <v>TWINKLE TOES</v>
          </cell>
          <cell r="AD6475" t="str">
            <v>T558</v>
          </cell>
        </row>
        <row r="6476">
          <cell r="AC6476" t="str">
            <v>TOPPS</v>
          </cell>
          <cell r="AD6476" t="str">
            <v>T559</v>
          </cell>
        </row>
        <row r="6477">
          <cell r="AC6477" t="str">
            <v>THE UGGLYS</v>
          </cell>
          <cell r="AD6477" t="str">
            <v>T560</v>
          </cell>
        </row>
        <row r="6478">
          <cell r="AC6478" t="str">
            <v>TMNT</v>
          </cell>
          <cell r="AD6478" t="str">
            <v>T561</v>
          </cell>
        </row>
        <row r="6479">
          <cell r="AC6479" t="str">
            <v>TANGERINE BAY</v>
          </cell>
          <cell r="AD6479" t="str">
            <v>T562</v>
          </cell>
        </row>
        <row r="6480">
          <cell r="AC6480" t="str">
            <v>TOPIK</v>
          </cell>
          <cell r="AD6480" t="str">
            <v>T563</v>
          </cell>
        </row>
        <row r="6481">
          <cell r="AC6481" t="str">
            <v>TIC TAC TOE</v>
          </cell>
          <cell r="AD6481" t="str">
            <v>T564</v>
          </cell>
        </row>
        <row r="6482">
          <cell r="AC6482" t="str">
            <v>TECATE</v>
          </cell>
          <cell r="AD6482" t="str">
            <v>T565</v>
          </cell>
        </row>
        <row r="6483">
          <cell r="AC6483" t="str">
            <v>TINY LOVE</v>
          </cell>
          <cell r="AD6483" t="str">
            <v>T566</v>
          </cell>
        </row>
        <row r="6484">
          <cell r="AC6484" t="str">
            <v>TBLESS</v>
          </cell>
          <cell r="AD6484" t="str">
            <v>T567</v>
          </cell>
        </row>
        <row r="6485">
          <cell r="AC6485" t="str">
            <v>TRAVEL</v>
          </cell>
          <cell r="AD6485" t="str">
            <v>T568</v>
          </cell>
        </row>
        <row r="6486">
          <cell r="AC6486" t="str">
            <v>TORRES 5</v>
          </cell>
          <cell r="AD6486" t="str">
            <v>T569</v>
          </cell>
        </row>
        <row r="6487">
          <cell r="AC6487" t="str">
            <v>TRUMP</v>
          </cell>
          <cell r="AD6487" t="str">
            <v>T570</v>
          </cell>
        </row>
        <row r="6488">
          <cell r="AC6488" t="str">
            <v>TRULY ME</v>
          </cell>
          <cell r="AD6488" t="str">
            <v>T571</v>
          </cell>
        </row>
        <row r="6489">
          <cell r="AC6489" t="str">
            <v>TEATRICAL</v>
          </cell>
          <cell r="AD6489" t="str">
            <v>T572</v>
          </cell>
        </row>
        <row r="6490">
          <cell r="AC6490" t="str">
            <v>TOTTO</v>
          </cell>
          <cell r="AD6490" t="str">
            <v>T573</v>
          </cell>
        </row>
        <row r="6491">
          <cell r="AC6491" t="str">
            <v>TURBO PLUS</v>
          </cell>
          <cell r="AD6491" t="str">
            <v>T574</v>
          </cell>
        </row>
        <row r="6492">
          <cell r="AC6492" t="str">
            <v>TOSCANI</v>
          </cell>
          <cell r="AD6492" t="str">
            <v>T575</v>
          </cell>
        </row>
        <row r="6493">
          <cell r="AC6493" t="str">
            <v>THE TEA SPOT</v>
          </cell>
          <cell r="AD6493" t="str">
            <v>T576</v>
          </cell>
        </row>
        <row r="6494">
          <cell r="AC6494" t="str">
            <v>TENDER ME</v>
          </cell>
          <cell r="AD6494" t="str">
            <v>T577</v>
          </cell>
        </row>
        <row r="6495">
          <cell r="AC6495" t="str">
            <v>TEEN PLASTIC</v>
          </cell>
          <cell r="AD6495" t="str">
            <v>T578</v>
          </cell>
        </row>
        <row r="6496">
          <cell r="AC6496" t="str">
            <v>THE GUV NOR</v>
          </cell>
          <cell r="AD6496" t="str">
            <v>T579</v>
          </cell>
        </row>
        <row r="6497">
          <cell r="AC6497" t="str">
            <v>TINK</v>
          </cell>
          <cell r="AD6497" t="str">
            <v>T580</v>
          </cell>
        </row>
        <row r="6498">
          <cell r="AC6498" t="str">
            <v>TRUE ROCK</v>
          </cell>
          <cell r="AD6498" t="str">
            <v>T581</v>
          </cell>
        </row>
        <row r="6499">
          <cell r="AC6499" t="str">
            <v>TERMOLAR</v>
          </cell>
          <cell r="AD6499" t="str">
            <v>T582</v>
          </cell>
        </row>
        <row r="6500">
          <cell r="AC6500" t="str">
            <v>THATS IT</v>
          </cell>
          <cell r="AD6500" t="str">
            <v>T583</v>
          </cell>
        </row>
        <row r="6501">
          <cell r="AC6501" t="str">
            <v>TOP CHIC</v>
          </cell>
          <cell r="AD6501" t="str">
            <v>T584</v>
          </cell>
        </row>
        <row r="6502">
          <cell r="AC6502" t="str">
            <v>THE FREAKY</v>
          </cell>
          <cell r="AD6502" t="str">
            <v>T585</v>
          </cell>
        </row>
        <row r="6503">
          <cell r="AC6503" t="str">
            <v>TURBANA</v>
          </cell>
          <cell r="AD6503" t="str">
            <v>T586</v>
          </cell>
        </row>
        <row r="6504">
          <cell r="AC6504" t="str">
            <v>TURAN PLASTIC</v>
          </cell>
          <cell r="AD6504" t="str">
            <v>T587</v>
          </cell>
        </row>
        <row r="6505">
          <cell r="AC6505" t="str">
            <v>TWISTSHAKE</v>
          </cell>
          <cell r="AD6505" t="str">
            <v>T588</v>
          </cell>
        </row>
        <row r="6506">
          <cell r="AC6506" t="str">
            <v>TORRIE</v>
          </cell>
          <cell r="AD6506" t="str">
            <v>T589</v>
          </cell>
        </row>
        <row r="6507">
          <cell r="AC6507" t="str">
            <v>TUNDRA</v>
          </cell>
          <cell r="AD6507" t="str">
            <v>T590</v>
          </cell>
        </row>
        <row r="6508">
          <cell r="AC6508" t="str">
            <v>TRESOUR</v>
          </cell>
          <cell r="AD6508" t="str">
            <v>T591</v>
          </cell>
        </row>
        <row r="6509">
          <cell r="AC6509" t="str">
            <v>TERRUNOS</v>
          </cell>
          <cell r="AD6509" t="str">
            <v>T592</v>
          </cell>
        </row>
        <row r="6510">
          <cell r="AC6510" t="str">
            <v>TREASURE X</v>
          </cell>
          <cell r="AD6510" t="str">
            <v>T593</v>
          </cell>
        </row>
        <row r="6511">
          <cell r="AC6511" t="str">
            <v>TORRESELLA</v>
          </cell>
          <cell r="AD6511" t="str">
            <v>T594</v>
          </cell>
        </row>
        <row r="6512">
          <cell r="AC6512" t="str">
            <v>TB</v>
          </cell>
          <cell r="AD6512" t="str">
            <v>T595</v>
          </cell>
        </row>
        <row r="6513">
          <cell r="AC6513" t="str">
            <v>TALKING RAIN</v>
          </cell>
          <cell r="AD6513" t="str">
            <v>T596</v>
          </cell>
        </row>
        <row r="6514">
          <cell r="AC6514" t="str">
            <v>TALUCCI</v>
          </cell>
          <cell r="AD6514" t="str">
            <v>T597</v>
          </cell>
        </row>
        <row r="6515">
          <cell r="AC6515" t="str">
            <v>USM (US MEAT)</v>
          </cell>
          <cell r="AD6515" t="str">
            <v>U001</v>
          </cell>
        </row>
        <row r="6516">
          <cell r="AC6516" t="str">
            <v>UNCLE BENS</v>
          </cell>
          <cell r="AD6516" t="str">
            <v>U002</v>
          </cell>
        </row>
        <row r="6517">
          <cell r="AC6517" t="str">
            <v>U-2</v>
          </cell>
          <cell r="AD6517" t="str">
            <v>U003</v>
          </cell>
        </row>
        <row r="6518">
          <cell r="AC6518" t="str">
            <v>U-51</v>
          </cell>
          <cell r="AD6518" t="str">
            <v>U004</v>
          </cell>
        </row>
        <row r="6519">
          <cell r="AC6519" t="str">
            <v>UMGEE</v>
          </cell>
          <cell r="AD6519" t="str">
            <v>U005</v>
          </cell>
        </row>
        <row r="6520">
          <cell r="AC6520" t="str">
            <v>UNIQUE</v>
          </cell>
          <cell r="AD6520" t="str">
            <v>U006</v>
          </cell>
        </row>
        <row r="6521">
          <cell r="AC6521" t="str">
            <v>UNIT</v>
          </cell>
          <cell r="AD6521" t="str">
            <v>U007</v>
          </cell>
        </row>
        <row r="6522">
          <cell r="AC6522" t="str">
            <v>UNITY</v>
          </cell>
          <cell r="AD6522" t="str">
            <v>U008</v>
          </cell>
        </row>
        <row r="6523">
          <cell r="AC6523" t="str">
            <v>US/POLO</v>
          </cell>
          <cell r="AD6523" t="str">
            <v>U009</v>
          </cell>
        </row>
        <row r="6524">
          <cell r="AC6524" t="str">
            <v>UNI</v>
          </cell>
          <cell r="AD6524" t="str">
            <v>U010</v>
          </cell>
        </row>
        <row r="6525">
          <cell r="AC6525" t="str">
            <v>ULTRA</v>
          </cell>
          <cell r="AD6525" t="str">
            <v>U011</v>
          </cell>
        </row>
        <row r="6526">
          <cell r="AC6526" t="str">
            <v>UNIPOLLO</v>
          </cell>
          <cell r="AD6526" t="str">
            <v>U012</v>
          </cell>
        </row>
        <row r="6527">
          <cell r="AC6527" t="str">
            <v>ULTIMATE</v>
          </cell>
          <cell r="AD6527" t="str">
            <v>U013</v>
          </cell>
        </row>
        <row r="6528">
          <cell r="AC6528" t="str">
            <v>URBANO &amp; FERRO</v>
          </cell>
          <cell r="AD6528" t="str">
            <v>U014</v>
          </cell>
        </row>
        <row r="6529">
          <cell r="AC6529" t="str">
            <v>UNDERBERG</v>
          </cell>
          <cell r="AD6529" t="str">
            <v>U015</v>
          </cell>
        </row>
        <row r="6530">
          <cell r="AC6530" t="str">
            <v>UNDURRAGA</v>
          </cell>
          <cell r="AD6530" t="str">
            <v>U016</v>
          </cell>
        </row>
        <row r="6531">
          <cell r="AC6531" t="str">
            <v>UNHIQ</v>
          </cell>
          <cell r="AD6531" t="str">
            <v>U017</v>
          </cell>
        </row>
        <row r="6532">
          <cell r="AC6532" t="str">
            <v>ULTRA VIVID</v>
          </cell>
          <cell r="AD6532" t="str">
            <v>U018</v>
          </cell>
        </row>
        <row r="6533">
          <cell r="AC6533" t="str">
            <v>UDA</v>
          </cell>
          <cell r="AD6533" t="str">
            <v>U019</v>
          </cell>
        </row>
        <row r="6534">
          <cell r="AC6534" t="str">
            <v>UNDERWOOD</v>
          </cell>
          <cell r="AD6534" t="str">
            <v>U020</v>
          </cell>
        </row>
        <row r="6535">
          <cell r="AC6535" t="str">
            <v>UNESF</v>
          </cell>
          <cell r="AD6535" t="str">
            <v>U021</v>
          </cell>
        </row>
        <row r="6536">
          <cell r="AC6536" t="str">
            <v>UNIPOWER</v>
          </cell>
          <cell r="AD6536" t="str">
            <v>U022</v>
          </cell>
        </row>
        <row r="6537">
          <cell r="AC6537" t="str">
            <v>US BATTERY</v>
          </cell>
          <cell r="AD6537" t="str">
            <v>U023</v>
          </cell>
        </row>
        <row r="6538">
          <cell r="AC6538" t="str">
            <v>ULTRACOL</v>
          </cell>
          <cell r="AD6538" t="str">
            <v>U024</v>
          </cell>
        </row>
        <row r="6539">
          <cell r="AC6539" t="str">
            <v>ULTRALIGHT</v>
          </cell>
          <cell r="AD6539" t="str">
            <v>U025</v>
          </cell>
        </row>
        <row r="6540">
          <cell r="AC6540" t="str">
            <v>UNDERGROUND</v>
          </cell>
          <cell r="AD6540" t="str">
            <v>U026</v>
          </cell>
        </row>
        <row r="6541">
          <cell r="AC6541" t="str">
            <v>UNSENSORED</v>
          </cell>
          <cell r="AD6541" t="str">
            <v>U027</v>
          </cell>
        </row>
        <row r="6542">
          <cell r="AC6542" t="str">
            <v>URB</v>
          </cell>
          <cell r="AD6542" t="str">
            <v>U028</v>
          </cell>
        </row>
        <row r="6543">
          <cell r="AC6543" t="str">
            <v>URBAN AUTHENTIC</v>
          </cell>
          <cell r="AD6543" t="str">
            <v>U029</v>
          </cell>
        </row>
        <row r="6544">
          <cell r="AC6544" t="str">
            <v>URBAN FLY</v>
          </cell>
          <cell r="AD6544" t="str">
            <v>U030</v>
          </cell>
        </row>
        <row r="6545">
          <cell r="AC6545" t="str">
            <v>U-CAN</v>
          </cell>
          <cell r="AD6545" t="str">
            <v>U031</v>
          </cell>
        </row>
        <row r="6546">
          <cell r="AC6546" t="str">
            <v>UHU</v>
          </cell>
          <cell r="AD6546" t="str">
            <v>U032</v>
          </cell>
        </row>
        <row r="6547">
          <cell r="AC6547" t="str">
            <v>UNIVERSAL</v>
          </cell>
          <cell r="AD6547" t="str">
            <v>U033</v>
          </cell>
        </row>
        <row r="6548">
          <cell r="AC6548" t="str">
            <v>US</v>
          </cell>
          <cell r="AD6548" t="str">
            <v>U034</v>
          </cell>
        </row>
        <row r="6549">
          <cell r="AC6549" t="str">
            <v>URSA</v>
          </cell>
          <cell r="AD6549" t="str">
            <v>U035</v>
          </cell>
        </row>
        <row r="6550">
          <cell r="AC6550" t="str">
            <v>UOMO VENETTO</v>
          </cell>
          <cell r="AD6550" t="str">
            <v>U036</v>
          </cell>
        </row>
        <row r="6551">
          <cell r="AC6551" t="str">
            <v>UTDOORSMAN</v>
          </cell>
          <cell r="AD6551" t="str">
            <v>U037</v>
          </cell>
        </row>
        <row r="6552">
          <cell r="AC6552" t="str">
            <v>UMBRELLA</v>
          </cell>
          <cell r="AD6552" t="str">
            <v>U038</v>
          </cell>
        </row>
        <row r="6553">
          <cell r="AC6553" t="str">
            <v>UNICAC</v>
          </cell>
          <cell r="AD6553" t="str">
            <v>U039</v>
          </cell>
        </row>
        <row r="6554">
          <cell r="AC6554" t="str">
            <v>UNICA</v>
          </cell>
          <cell r="AD6554" t="str">
            <v>U040</v>
          </cell>
        </row>
        <row r="6555">
          <cell r="AC6555" t="str">
            <v>UNIKCOLOURS</v>
          </cell>
          <cell r="AD6555" t="str">
            <v>U041</v>
          </cell>
        </row>
        <row r="6556">
          <cell r="AC6556" t="str">
            <v>UBISOFT</v>
          </cell>
          <cell r="AD6556" t="str">
            <v>U042</v>
          </cell>
        </row>
        <row r="6557">
          <cell r="AC6557" t="str">
            <v>UNIDEN</v>
          </cell>
          <cell r="AD6557" t="str">
            <v>U043</v>
          </cell>
        </row>
        <row r="6558">
          <cell r="AC6558" t="str">
            <v>UNA</v>
          </cell>
          <cell r="AD6558" t="str">
            <v>U044</v>
          </cell>
        </row>
        <row r="6559">
          <cell r="AC6559" t="str">
            <v>UOMO</v>
          </cell>
          <cell r="AD6559" t="str">
            <v>U045</v>
          </cell>
        </row>
        <row r="6560">
          <cell r="AC6560" t="str">
            <v>UNITED DREAMS</v>
          </cell>
          <cell r="AD6560" t="str">
            <v>U046</v>
          </cell>
        </row>
        <row r="6561">
          <cell r="AC6561" t="str">
            <v>U-FINE</v>
          </cell>
          <cell r="AD6561" t="str">
            <v>U047</v>
          </cell>
        </row>
        <row r="6562">
          <cell r="AC6562" t="str">
            <v>ULTIMATE NUTRITION</v>
          </cell>
          <cell r="AD6562" t="str">
            <v>U048</v>
          </cell>
        </row>
        <row r="6563">
          <cell r="AC6563" t="str">
            <v>UNACIL</v>
          </cell>
          <cell r="AD6563" t="str">
            <v>U049</v>
          </cell>
        </row>
        <row r="6564">
          <cell r="AC6564" t="str">
            <v>ULTRASHEEN</v>
          </cell>
          <cell r="AD6564" t="str">
            <v>U050</v>
          </cell>
        </row>
        <row r="6565">
          <cell r="AC6565" t="str">
            <v>UNICORN</v>
          </cell>
          <cell r="AD6565" t="str">
            <v>U051</v>
          </cell>
        </row>
        <row r="6566">
          <cell r="AC6566" t="str">
            <v>URBANE</v>
          </cell>
          <cell r="AD6566" t="str">
            <v>U052</v>
          </cell>
        </row>
        <row r="6567">
          <cell r="AC6567" t="str">
            <v>UBRENAL</v>
          </cell>
          <cell r="AD6567" t="str">
            <v>U053</v>
          </cell>
        </row>
        <row r="6568">
          <cell r="AC6568" t="str">
            <v>UNESIA</v>
          </cell>
          <cell r="AD6568" t="str">
            <v>U054</v>
          </cell>
        </row>
        <row r="6569">
          <cell r="AC6569" t="str">
            <v>UNITONE</v>
          </cell>
          <cell r="AD6569" t="str">
            <v>U055</v>
          </cell>
        </row>
        <row r="6570">
          <cell r="AC6570" t="str">
            <v>URIAGE</v>
          </cell>
          <cell r="AD6570" t="str">
            <v>U056</v>
          </cell>
        </row>
        <row r="6571">
          <cell r="AC6571" t="str">
            <v>UVEBLOCK</v>
          </cell>
          <cell r="AD6571" t="str">
            <v>U057</v>
          </cell>
        </row>
        <row r="6572">
          <cell r="AC6572" t="str">
            <v>UNITONE</v>
          </cell>
          <cell r="AD6572" t="str">
            <v>U058</v>
          </cell>
        </row>
        <row r="6573">
          <cell r="AC6573" t="str">
            <v>URIAGE</v>
          </cell>
          <cell r="AD6573" t="str">
            <v>U059</v>
          </cell>
        </row>
        <row r="6574">
          <cell r="AC6574" t="str">
            <v>UVEBLOCK</v>
          </cell>
          <cell r="AD6574" t="str">
            <v>U060</v>
          </cell>
        </row>
        <row r="6575">
          <cell r="AC6575" t="str">
            <v>UNICO PLUS</v>
          </cell>
          <cell r="AD6575" t="str">
            <v>U061</v>
          </cell>
        </row>
        <row r="6576">
          <cell r="AC6576" t="str">
            <v>UNO</v>
          </cell>
          <cell r="AD6576" t="str">
            <v>U062</v>
          </cell>
        </row>
        <row r="6577">
          <cell r="AC6577" t="str">
            <v>ULTRATEC</v>
          </cell>
          <cell r="AD6577" t="str">
            <v>U063</v>
          </cell>
        </row>
        <row r="6578">
          <cell r="AC6578" t="str">
            <v>UTOPY</v>
          </cell>
          <cell r="AD6578" t="str">
            <v>U064</v>
          </cell>
        </row>
        <row r="6579">
          <cell r="AC6579" t="str">
            <v>ULA</v>
          </cell>
          <cell r="AD6579" t="str">
            <v>U065</v>
          </cell>
        </row>
        <row r="6580">
          <cell r="AC6580" t="str">
            <v>UP</v>
          </cell>
          <cell r="AD6580" t="str">
            <v>U066</v>
          </cell>
        </row>
        <row r="6581">
          <cell r="AC6581" t="str">
            <v>URBANIKA</v>
          </cell>
          <cell r="AD6581" t="str">
            <v>U067</v>
          </cell>
        </row>
        <row r="6582">
          <cell r="AC6582" t="str">
            <v>US LIFE</v>
          </cell>
          <cell r="AD6582" t="str">
            <v>U068</v>
          </cell>
        </row>
        <row r="6583">
          <cell r="AC6583" t="str">
            <v>UNNO</v>
          </cell>
          <cell r="AD6583" t="str">
            <v>U069</v>
          </cell>
        </row>
        <row r="6584">
          <cell r="AC6584" t="str">
            <v>VALLFORMOSA</v>
          </cell>
          <cell r="AD6584" t="str">
            <v>V001</v>
          </cell>
        </row>
        <row r="6585">
          <cell r="AC6585" t="str">
            <v>VEGA RICA</v>
          </cell>
          <cell r="AD6585" t="str">
            <v>V002</v>
          </cell>
        </row>
        <row r="6586">
          <cell r="AC6586" t="str">
            <v>VICTORIAS -TEXTIL</v>
          </cell>
          <cell r="AD6586" t="str">
            <v>V003</v>
          </cell>
        </row>
        <row r="6587">
          <cell r="AC6587" t="str">
            <v>VINA ALBALI</v>
          </cell>
          <cell r="AD6587" t="str">
            <v>V004</v>
          </cell>
        </row>
        <row r="6588">
          <cell r="AC6588" t="str">
            <v>VELVEETA</v>
          </cell>
          <cell r="AD6588" t="str">
            <v>V005</v>
          </cell>
        </row>
        <row r="6589">
          <cell r="AC6589" t="str">
            <v>VALU TIME</v>
          </cell>
          <cell r="AD6589" t="str">
            <v>V006</v>
          </cell>
        </row>
        <row r="6590">
          <cell r="AC6590" t="str">
            <v>VIDA NATURAL</v>
          </cell>
          <cell r="AD6590" t="str">
            <v>V007</v>
          </cell>
        </row>
        <row r="6591">
          <cell r="AC6591" t="str">
            <v>V GIRL</v>
          </cell>
          <cell r="AD6591" t="str">
            <v>V008</v>
          </cell>
        </row>
        <row r="6592">
          <cell r="AC6592" t="str">
            <v>VANDIT</v>
          </cell>
          <cell r="AD6592" t="str">
            <v>V009</v>
          </cell>
        </row>
        <row r="6593">
          <cell r="AC6593" t="str">
            <v>VANITY</v>
          </cell>
          <cell r="AD6593" t="str">
            <v>V010</v>
          </cell>
        </row>
        <row r="6594">
          <cell r="AC6594" t="str">
            <v>VELENO</v>
          </cell>
          <cell r="AD6594" t="str">
            <v>V011</v>
          </cell>
        </row>
        <row r="6595">
          <cell r="AC6595" t="str">
            <v>VELVET</v>
          </cell>
          <cell r="AD6595" t="str">
            <v>V012</v>
          </cell>
        </row>
        <row r="6596">
          <cell r="AC6596" t="str">
            <v>VENECIA</v>
          </cell>
          <cell r="AD6596" t="str">
            <v>V013</v>
          </cell>
        </row>
        <row r="6597">
          <cell r="AC6597" t="str">
            <v>V-GIRL</v>
          </cell>
          <cell r="AD6597" t="str">
            <v>V014</v>
          </cell>
        </row>
        <row r="6598">
          <cell r="AC6598" t="str">
            <v>VIA DELLE</v>
          </cell>
          <cell r="AD6598" t="str">
            <v>V015</v>
          </cell>
        </row>
        <row r="6599">
          <cell r="AC6599" t="str">
            <v>VIA VAI</v>
          </cell>
          <cell r="AD6599" t="str">
            <v>V016</v>
          </cell>
        </row>
        <row r="6600">
          <cell r="AC6600" t="str">
            <v>VIENNAS</v>
          </cell>
          <cell r="AD6600" t="str">
            <v>V018</v>
          </cell>
        </row>
        <row r="6601">
          <cell r="AC6601" t="str">
            <v>VIGOLD</v>
          </cell>
          <cell r="AD6601" t="str">
            <v>V019</v>
          </cell>
        </row>
        <row r="6602">
          <cell r="AC6602" t="str">
            <v>VIGOS</v>
          </cell>
          <cell r="AD6602" t="str">
            <v>V020</v>
          </cell>
        </row>
        <row r="6603">
          <cell r="AC6603" t="str">
            <v>VILA</v>
          </cell>
          <cell r="AD6603" t="str">
            <v>V021</v>
          </cell>
        </row>
        <row r="6604">
          <cell r="AC6604" t="str">
            <v>VIOLET &amp; CLAIRE</v>
          </cell>
          <cell r="AD6604" t="str">
            <v>V022</v>
          </cell>
        </row>
        <row r="6605">
          <cell r="AC6605" t="str">
            <v>VIVACE</v>
          </cell>
          <cell r="AD6605" t="str">
            <v>V023</v>
          </cell>
        </row>
        <row r="6606">
          <cell r="AC6606" t="str">
            <v>VIZIO</v>
          </cell>
          <cell r="AD6606" t="str">
            <v>V024</v>
          </cell>
        </row>
        <row r="6607">
          <cell r="AC6607" t="str">
            <v>VOG</v>
          </cell>
          <cell r="AD6607" t="str">
            <v>V025</v>
          </cell>
        </row>
        <row r="6608">
          <cell r="AC6608" t="str">
            <v>VOGUE -TEXTIL</v>
          </cell>
          <cell r="AD6608" t="str">
            <v>V026</v>
          </cell>
        </row>
        <row r="6609">
          <cell r="AC6609" t="str">
            <v>VOIR VOIR</v>
          </cell>
          <cell r="AD6609" t="str">
            <v>V027</v>
          </cell>
        </row>
        <row r="6610">
          <cell r="AC6610" t="str">
            <v>VOLAR</v>
          </cell>
          <cell r="AD6610" t="str">
            <v>V028</v>
          </cell>
        </row>
        <row r="6611">
          <cell r="AC6611" t="str">
            <v>VALENTINE</v>
          </cell>
          <cell r="AD6611" t="str">
            <v>V029</v>
          </cell>
        </row>
        <row r="6612">
          <cell r="AC6612" t="str">
            <v>VERTIKAL</v>
          </cell>
          <cell r="AD6612" t="str">
            <v>V030</v>
          </cell>
        </row>
        <row r="6613">
          <cell r="AC6613" t="str">
            <v>VANISH</v>
          </cell>
          <cell r="AD6613" t="str">
            <v>V031</v>
          </cell>
        </row>
        <row r="6614">
          <cell r="AC6614" t="str">
            <v>VELADORA</v>
          </cell>
          <cell r="AD6614" t="str">
            <v>V032</v>
          </cell>
        </row>
        <row r="6615">
          <cell r="AC6615" t="str">
            <v>VELON</v>
          </cell>
          <cell r="AD6615" t="str">
            <v>V033</v>
          </cell>
        </row>
        <row r="6616">
          <cell r="AC6616" t="str">
            <v>VICTORIA -ABARROTES</v>
          </cell>
          <cell r="AD6616" t="str">
            <v>V034</v>
          </cell>
        </row>
        <row r="6617">
          <cell r="AC6617" t="str">
            <v>VICTORINA</v>
          </cell>
          <cell r="AD6617" t="str">
            <v>V035</v>
          </cell>
        </row>
        <row r="6618">
          <cell r="AC6618" t="str">
            <v>VILEDA</v>
          </cell>
          <cell r="AD6618" t="str">
            <v>V036</v>
          </cell>
        </row>
        <row r="6619">
          <cell r="AC6619" t="str">
            <v>VIRGINIA</v>
          </cell>
          <cell r="AD6619" t="str">
            <v>V037</v>
          </cell>
        </row>
        <row r="6620">
          <cell r="AC6620" t="str">
            <v>VERDE</v>
          </cell>
          <cell r="AD6620" t="str">
            <v>V038</v>
          </cell>
        </row>
        <row r="6621">
          <cell r="AC6621" t="str">
            <v>VIKIS</v>
          </cell>
          <cell r="AD6621" t="str">
            <v>V039</v>
          </cell>
        </row>
        <row r="6622">
          <cell r="AC6622" t="str">
            <v>VITA SOY</v>
          </cell>
          <cell r="AD6622" t="str">
            <v>V040</v>
          </cell>
        </row>
        <row r="6623">
          <cell r="AC6623" t="str">
            <v>VITALISIMO</v>
          </cell>
          <cell r="AD6623" t="str">
            <v>V041</v>
          </cell>
        </row>
        <row r="6624">
          <cell r="AC6624" t="str">
            <v>VIVESOY</v>
          </cell>
          <cell r="AD6624" t="str">
            <v>V042</v>
          </cell>
        </row>
        <row r="6625">
          <cell r="AC6625" t="str">
            <v>VIVO</v>
          </cell>
          <cell r="AD6625" t="str">
            <v>V043</v>
          </cell>
        </row>
        <row r="6626">
          <cell r="AC6626" t="str">
            <v>VANITY FAIR</v>
          </cell>
          <cell r="AD6626" t="str">
            <v>V044</v>
          </cell>
        </row>
        <row r="6627">
          <cell r="AC6627" t="str">
            <v>VA</v>
          </cell>
          <cell r="AD6627" t="str">
            <v>V045</v>
          </cell>
        </row>
        <row r="6628">
          <cell r="AC6628" t="str">
            <v>VALIRA</v>
          </cell>
          <cell r="AD6628" t="str">
            <v>V046</v>
          </cell>
        </row>
        <row r="6629">
          <cell r="AC6629" t="str">
            <v>VANYPLAS</v>
          </cell>
          <cell r="AD6629" t="str">
            <v>V047</v>
          </cell>
        </row>
        <row r="6630">
          <cell r="AC6630" t="str">
            <v>VICRILA</v>
          </cell>
          <cell r="AD6630" t="str">
            <v>V048</v>
          </cell>
        </row>
        <row r="6631">
          <cell r="AC6631" t="str">
            <v>VICTORIA-BAZAR</v>
          </cell>
          <cell r="AD6631" t="str">
            <v>V049</v>
          </cell>
        </row>
        <row r="6632">
          <cell r="AC6632" t="str">
            <v>VITROCOLOR</v>
          </cell>
          <cell r="AD6632" t="str">
            <v>V050</v>
          </cell>
        </row>
        <row r="6633">
          <cell r="AC6633" t="str">
            <v>VITROS</v>
          </cell>
          <cell r="AD6633" t="str">
            <v>V051</v>
          </cell>
        </row>
        <row r="6634">
          <cell r="AC6634" t="str">
            <v>VALDEDIOS</v>
          </cell>
          <cell r="AD6634" t="str">
            <v>V052</v>
          </cell>
        </row>
        <row r="6635">
          <cell r="AC6635" t="str">
            <v>VALDUERO</v>
          </cell>
          <cell r="AD6635" t="str">
            <v>V053</v>
          </cell>
        </row>
        <row r="6636">
          <cell r="AC6636" t="str">
            <v>VALLPLATA</v>
          </cell>
          <cell r="AD6636" t="str">
            <v>V054</v>
          </cell>
        </row>
        <row r="6637">
          <cell r="AC6637" t="str">
            <v>VALPARAISO</v>
          </cell>
          <cell r="AD6637" t="str">
            <v>V055</v>
          </cell>
        </row>
        <row r="6638">
          <cell r="AC6638" t="str">
            <v>VAT 69</v>
          </cell>
          <cell r="AD6638" t="str">
            <v>V056</v>
          </cell>
        </row>
        <row r="6639">
          <cell r="AC6639" t="str">
            <v>VEGA DE CASTILLA</v>
          </cell>
          <cell r="AD6639" t="str">
            <v>V057</v>
          </cell>
        </row>
        <row r="6640">
          <cell r="AC6640" t="str">
            <v>VEUVE CLICQUOT</v>
          </cell>
          <cell r="AD6640" t="str">
            <v>V058</v>
          </cell>
        </row>
        <row r="6641">
          <cell r="AC6641" t="str">
            <v>VEUVE PELLETIER</v>
          </cell>
          <cell r="AD6641" t="str">
            <v>V059</v>
          </cell>
        </row>
        <row r="6642">
          <cell r="AC6642" t="str">
            <v>VICTOR BERARD</v>
          </cell>
          <cell r="AD6642" t="str">
            <v>V060</v>
          </cell>
        </row>
        <row r="6643">
          <cell r="AC6643" t="str">
            <v>VINA COLLADA</v>
          </cell>
          <cell r="AD6643" t="str">
            <v>V061</v>
          </cell>
        </row>
        <row r="6644">
          <cell r="AC6644" t="str">
            <v>VINA MAIPO</v>
          </cell>
          <cell r="AD6644" t="str">
            <v>V062</v>
          </cell>
        </row>
        <row r="6645">
          <cell r="AC6645" t="str">
            <v>VINA SOLEDAD</v>
          </cell>
          <cell r="AD6645" t="str">
            <v>V063</v>
          </cell>
        </row>
        <row r="6646">
          <cell r="AC6646" t="str">
            <v>VITIS NOSTRA</v>
          </cell>
          <cell r="AD6646" t="str">
            <v>V064</v>
          </cell>
        </row>
        <row r="6647">
          <cell r="AC6647" t="str">
            <v>VOGA</v>
          </cell>
          <cell r="AD6647" t="str">
            <v>V065</v>
          </cell>
        </row>
        <row r="6648">
          <cell r="AC6648" t="str">
            <v>VOLCANES</v>
          </cell>
          <cell r="AD6648" t="str">
            <v>V066</v>
          </cell>
        </row>
        <row r="6649">
          <cell r="AC6649" t="str">
            <v>VEGA FINA</v>
          </cell>
          <cell r="AD6649" t="str">
            <v>V067</v>
          </cell>
        </row>
        <row r="6650">
          <cell r="AC6650" t="str">
            <v>VICEROY</v>
          </cell>
          <cell r="AD6650" t="str">
            <v>V068</v>
          </cell>
        </row>
        <row r="6651">
          <cell r="AC6651" t="str">
            <v>VUELTABAJO</v>
          </cell>
          <cell r="AD6651" t="str">
            <v>V069</v>
          </cell>
        </row>
        <row r="6652">
          <cell r="AC6652" t="str">
            <v>V 8</v>
          </cell>
          <cell r="AD6652" t="str">
            <v>V070</v>
          </cell>
        </row>
        <row r="6653">
          <cell r="AC6653" t="str">
            <v>VICHY CATALAN</v>
          </cell>
          <cell r="AD6653" t="str">
            <v>V071</v>
          </cell>
        </row>
        <row r="6654">
          <cell r="AC6654" t="str">
            <v>VITA MALT</v>
          </cell>
          <cell r="AD6654" t="str">
            <v>V072</v>
          </cell>
        </row>
        <row r="6655">
          <cell r="AC6655" t="str">
            <v>VITTEL</v>
          </cell>
          <cell r="AD6655" t="str">
            <v>V073</v>
          </cell>
        </row>
        <row r="6656">
          <cell r="AC6656" t="str">
            <v>VIVE 100</v>
          </cell>
          <cell r="AD6656" t="str">
            <v>V074</v>
          </cell>
        </row>
        <row r="6657">
          <cell r="AC6657" t="str">
            <v>VOLVIC</v>
          </cell>
          <cell r="AD6657" t="str">
            <v>V075</v>
          </cell>
        </row>
        <row r="6658">
          <cell r="AC6658" t="str">
            <v>VA SOL</v>
          </cell>
          <cell r="AD6658" t="str">
            <v>V076</v>
          </cell>
        </row>
        <row r="6659">
          <cell r="AC6659" t="str">
            <v>VIAKAL</v>
          </cell>
          <cell r="AD6659" t="str">
            <v>V077</v>
          </cell>
        </row>
        <row r="6660">
          <cell r="AC6660" t="str">
            <v>VIGO</v>
          </cell>
          <cell r="AD6660" t="str">
            <v>V078</v>
          </cell>
        </row>
        <row r="6661">
          <cell r="AC6661" t="str">
            <v>VIMA</v>
          </cell>
          <cell r="AD6661" t="str">
            <v>V079</v>
          </cell>
        </row>
        <row r="6662">
          <cell r="AC6662" t="str">
            <v>VMB</v>
          </cell>
          <cell r="AD6662" t="str">
            <v>V080</v>
          </cell>
        </row>
        <row r="6663">
          <cell r="AC6663" t="str">
            <v>VBZ</v>
          </cell>
          <cell r="AD6663" t="str">
            <v>V081</v>
          </cell>
        </row>
        <row r="6664">
          <cell r="AC6664" t="str">
            <v>VEG-ALL</v>
          </cell>
          <cell r="AD6664" t="str">
            <v>V082</v>
          </cell>
        </row>
        <row r="6665">
          <cell r="AC6665" t="str">
            <v>VENCEROL</v>
          </cell>
          <cell r="AD6665" t="str">
            <v>V083</v>
          </cell>
        </row>
        <row r="6666">
          <cell r="AC6666" t="str">
            <v>VINTAGE</v>
          </cell>
          <cell r="AD6666" t="str">
            <v>V084</v>
          </cell>
        </row>
        <row r="6667">
          <cell r="AC6667" t="str">
            <v>VLASIC</v>
          </cell>
          <cell r="AD6667" t="str">
            <v>V085</v>
          </cell>
        </row>
        <row r="6668">
          <cell r="AC6668" t="str">
            <v>VERANO</v>
          </cell>
          <cell r="AD6668" t="str">
            <v>V086</v>
          </cell>
        </row>
        <row r="6669">
          <cell r="AC6669" t="str">
            <v>VIAGGIO</v>
          </cell>
          <cell r="AD6669" t="str">
            <v>V087</v>
          </cell>
        </row>
        <row r="6670">
          <cell r="AC6670" t="str">
            <v>VIOLET</v>
          </cell>
          <cell r="AD6670" t="str">
            <v>V088</v>
          </cell>
        </row>
        <row r="6671">
          <cell r="AC6671" t="str">
            <v>VIS A VIS</v>
          </cell>
          <cell r="AD6671" t="str">
            <v>V089</v>
          </cell>
        </row>
        <row r="6672">
          <cell r="AC6672" t="str">
            <v>VOLIUM</v>
          </cell>
          <cell r="AD6672" t="str">
            <v>V090</v>
          </cell>
        </row>
        <row r="6673">
          <cell r="AC6673" t="str">
            <v>VERSACHEM</v>
          </cell>
          <cell r="AD6673" t="str">
            <v>V091</v>
          </cell>
        </row>
        <row r="6674">
          <cell r="AC6674" t="str">
            <v>VICRIS</v>
          </cell>
          <cell r="AD6674" t="str">
            <v>V092</v>
          </cell>
        </row>
        <row r="6675">
          <cell r="AC6675" t="str">
            <v>VOLTECH</v>
          </cell>
          <cell r="AD6675" t="str">
            <v>V093</v>
          </cell>
        </row>
        <row r="6676">
          <cell r="AC6676" t="str">
            <v>VACMASTER</v>
          </cell>
          <cell r="AD6676" t="str">
            <v>V094</v>
          </cell>
        </row>
        <row r="6677">
          <cell r="AC6677" t="str">
            <v>VALVOLINE</v>
          </cell>
          <cell r="AD6677" t="str">
            <v>V095</v>
          </cell>
        </row>
        <row r="6678">
          <cell r="AC6678" t="str">
            <v>VISOL</v>
          </cell>
          <cell r="AD6678" t="str">
            <v>V096</v>
          </cell>
        </row>
        <row r="6679">
          <cell r="AC6679" t="str">
            <v>VETIVER</v>
          </cell>
          <cell r="AD6679" t="str">
            <v>V097</v>
          </cell>
        </row>
        <row r="6680">
          <cell r="AC6680" t="str">
            <v>VORAGO</v>
          </cell>
          <cell r="AD6680" t="str">
            <v>V098</v>
          </cell>
        </row>
        <row r="6681">
          <cell r="AC6681" t="str">
            <v>VERSADA</v>
          </cell>
          <cell r="AD6681" t="str">
            <v>V099</v>
          </cell>
        </row>
        <row r="6682">
          <cell r="AC6682" t="str">
            <v>VIRUTEX</v>
          </cell>
          <cell r="AD6682" t="str">
            <v>V100</v>
          </cell>
        </row>
        <row r="6683">
          <cell r="AC6683" t="str">
            <v>VENETTO</v>
          </cell>
          <cell r="AD6683" t="str">
            <v>V101</v>
          </cell>
        </row>
        <row r="6684">
          <cell r="AC6684" t="str">
            <v>VERA</v>
          </cell>
          <cell r="AD6684" t="str">
            <v>V102</v>
          </cell>
        </row>
        <row r="6685">
          <cell r="AC6685" t="str">
            <v>VO5</v>
          </cell>
          <cell r="AD6685" t="str">
            <v>V103</v>
          </cell>
        </row>
        <row r="6686">
          <cell r="AC6686" t="str">
            <v>VASENOL</v>
          </cell>
          <cell r="AD6686" t="str">
            <v>V104</v>
          </cell>
        </row>
        <row r="6687">
          <cell r="AC6687" t="str">
            <v>VHERA LUCCI</v>
          </cell>
          <cell r="AD6687" t="str">
            <v>V105</v>
          </cell>
        </row>
        <row r="6688">
          <cell r="AC6688" t="str">
            <v>VIJO COUTURE</v>
          </cell>
          <cell r="AD6688" t="str">
            <v>V106</v>
          </cell>
        </row>
        <row r="6689">
          <cell r="AC6689" t="str">
            <v>VERICO GRIP</v>
          </cell>
          <cell r="AD6689" t="str">
            <v>V107</v>
          </cell>
        </row>
        <row r="6690">
          <cell r="AC6690" t="str">
            <v>VERYKOOL</v>
          </cell>
          <cell r="AD6690" t="str">
            <v>V108</v>
          </cell>
        </row>
        <row r="6691">
          <cell r="AC6691" t="str">
            <v>VTECH</v>
          </cell>
          <cell r="AD6691" t="str">
            <v>V109</v>
          </cell>
        </row>
        <row r="6692">
          <cell r="AC6692" t="str">
            <v>VANGUARD</v>
          </cell>
          <cell r="AD6692" t="str">
            <v>V110</v>
          </cell>
        </row>
        <row r="6693">
          <cell r="AC6693" t="str">
            <v>VERBATIM</v>
          </cell>
          <cell r="AD6693" t="str">
            <v>V111</v>
          </cell>
        </row>
        <row r="6694">
          <cell r="AC6694" t="str">
            <v>VENICIA</v>
          </cell>
          <cell r="AD6694" t="str">
            <v>V112</v>
          </cell>
        </row>
        <row r="6695">
          <cell r="AC6695" t="str">
            <v>VINCENT</v>
          </cell>
          <cell r="AD6695" t="str">
            <v>V113</v>
          </cell>
        </row>
        <row r="6696">
          <cell r="AC6696" t="str">
            <v>VANDUX</v>
          </cell>
          <cell r="AD6696" t="str">
            <v>V114</v>
          </cell>
        </row>
        <row r="6697">
          <cell r="AC6697" t="str">
            <v>VICTORIA VOGUE</v>
          </cell>
          <cell r="AD6697" t="str">
            <v>V115</v>
          </cell>
        </row>
        <row r="6698">
          <cell r="AC6698" t="str">
            <v>VOGUE</v>
          </cell>
          <cell r="AD6698" t="str">
            <v>V116</v>
          </cell>
        </row>
        <row r="6699">
          <cell r="AC6699" t="str">
            <v>VERSACE</v>
          </cell>
          <cell r="AD6699" t="str">
            <v>V117</v>
          </cell>
        </row>
        <row r="6700">
          <cell r="AC6700" t="str">
            <v>VICTORIA SECRET</v>
          </cell>
          <cell r="AD6700" t="str">
            <v>V118</v>
          </cell>
        </row>
        <row r="6701">
          <cell r="AC6701" t="str">
            <v>VILLE DE SEDUCTION</v>
          </cell>
          <cell r="AD6701" t="str">
            <v>V119</v>
          </cell>
        </row>
        <row r="6702">
          <cell r="AC6702" t="str">
            <v>VALENCIA</v>
          </cell>
          <cell r="AD6702" t="str">
            <v>V120</v>
          </cell>
        </row>
        <row r="6703">
          <cell r="AC6703" t="str">
            <v>VARIGRIP</v>
          </cell>
          <cell r="AD6703" t="str">
            <v>V121</v>
          </cell>
        </row>
        <row r="6704">
          <cell r="AC6704" t="str">
            <v>VICK FIRHT</v>
          </cell>
          <cell r="AD6704" t="str">
            <v>V122</v>
          </cell>
        </row>
        <row r="6705">
          <cell r="AC6705" t="str">
            <v>VALDELICE</v>
          </cell>
          <cell r="AD6705" t="str">
            <v>V123</v>
          </cell>
        </row>
        <row r="6706">
          <cell r="AC6706" t="str">
            <v>VALENTINO</v>
          </cell>
          <cell r="AD6706" t="str">
            <v>V124</v>
          </cell>
        </row>
        <row r="6707">
          <cell r="AC6707" t="str">
            <v>VENADITO</v>
          </cell>
          <cell r="AD6707" t="str">
            <v>V125</v>
          </cell>
        </row>
        <row r="6708">
          <cell r="AC6708" t="str">
            <v>VENUS</v>
          </cell>
          <cell r="AD6708" t="str">
            <v>V126</v>
          </cell>
        </row>
        <row r="6709">
          <cell r="AC6709" t="str">
            <v>VIDECA</v>
          </cell>
          <cell r="AD6709" t="str">
            <v>V127</v>
          </cell>
        </row>
        <row r="6710">
          <cell r="AC6710" t="str">
            <v>VIRGIN NATURE</v>
          </cell>
          <cell r="AD6710" t="str">
            <v>V128</v>
          </cell>
        </row>
        <row r="6711">
          <cell r="AC6711" t="str">
            <v>VANDAL</v>
          </cell>
          <cell r="AD6711" t="str">
            <v>V129</v>
          </cell>
        </row>
        <row r="6712">
          <cell r="AC6712" t="str">
            <v>VIVENDI</v>
          </cell>
          <cell r="AD6712" t="str">
            <v>V130</v>
          </cell>
        </row>
        <row r="6713">
          <cell r="AC6713" t="str">
            <v>VERICO GRIP</v>
          </cell>
          <cell r="AD6713" t="str">
            <v>V131</v>
          </cell>
        </row>
        <row r="6714">
          <cell r="AC6714" t="str">
            <v>VALENCIANA</v>
          </cell>
          <cell r="AD6714" t="str">
            <v>V132</v>
          </cell>
        </row>
        <row r="6715">
          <cell r="AC6715" t="str">
            <v>VIZCAYA</v>
          </cell>
          <cell r="AD6715" t="str">
            <v>V133</v>
          </cell>
        </row>
        <row r="6716">
          <cell r="AC6716" t="str">
            <v>VIVI</v>
          </cell>
          <cell r="AD6716" t="str">
            <v>V134</v>
          </cell>
        </row>
        <row r="6717">
          <cell r="AC6717" t="str">
            <v>VAN HEUSEN</v>
          </cell>
          <cell r="AD6717" t="str">
            <v>V135</v>
          </cell>
        </row>
        <row r="6718">
          <cell r="AC6718" t="str">
            <v>VIRUS</v>
          </cell>
          <cell r="AD6718" t="str">
            <v>V136</v>
          </cell>
        </row>
        <row r="6719">
          <cell r="AC6719" t="str">
            <v>VIVI</v>
          </cell>
          <cell r="AD6719" t="str">
            <v>V137</v>
          </cell>
        </row>
        <row r="6720">
          <cell r="AC6720" t="str">
            <v>VANIDOSA</v>
          </cell>
          <cell r="AD6720" t="str">
            <v>V138</v>
          </cell>
        </row>
        <row r="6721">
          <cell r="AC6721" t="str">
            <v>VOLUNTEER</v>
          </cell>
          <cell r="AD6721" t="str">
            <v>V139</v>
          </cell>
        </row>
        <row r="6722">
          <cell r="AC6722" t="str">
            <v>VICK VAPORUB</v>
          </cell>
          <cell r="AD6722" t="str">
            <v>V140</v>
          </cell>
        </row>
        <row r="6723">
          <cell r="AC6723" t="str">
            <v>VISINE</v>
          </cell>
          <cell r="AD6723" t="str">
            <v>V141</v>
          </cell>
        </row>
        <row r="6724">
          <cell r="AC6724" t="str">
            <v>VITAMINA-C</v>
          </cell>
          <cell r="AD6724" t="str">
            <v>V142</v>
          </cell>
        </row>
        <row r="6725">
          <cell r="AC6725" t="str">
            <v>VITEEN C</v>
          </cell>
          <cell r="AD6725" t="str">
            <v>V143</v>
          </cell>
        </row>
        <row r="6726">
          <cell r="AC6726" t="str">
            <v>VAPANOL</v>
          </cell>
          <cell r="AD6726" t="str">
            <v>V144</v>
          </cell>
        </row>
        <row r="6727">
          <cell r="AC6727" t="str">
            <v>VISION</v>
          </cell>
          <cell r="AD6727" t="str">
            <v>V145</v>
          </cell>
        </row>
        <row r="6728">
          <cell r="AC6728" t="str">
            <v>VIVATEX</v>
          </cell>
          <cell r="AD6728" t="str">
            <v>V146</v>
          </cell>
        </row>
        <row r="6729">
          <cell r="AC6729" t="str">
            <v>VOILAGE</v>
          </cell>
          <cell r="AD6729" t="str">
            <v>V147</v>
          </cell>
        </row>
        <row r="6730">
          <cell r="AC6730" t="str">
            <v>VITALIA</v>
          </cell>
          <cell r="AD6730" t="str">
            <v>V148</v>
          </cell>
        </row>
        <row r="6731">
          <cell r="AC6731" t="str">
            <v>VAPANOL</v>
          </cell>
          <cell r="AD6731" t="str">
            <v>V149</v>
          </cell>
        </row>
        <row r="6732">
          <cell r="AC6732" t="str">
            <v>VEGETALES LUCIANO</v>
          </cell>
          <cell r="AD6732" t="str">
            <v>V150</v>
          </cell>
        </row>
        <row r="6733">
          <cell r="AC6733" t="str">
            <v>VICTORIA</v>
          </cell>
          <cell r="AD6733" t="str">
            <v>V151</v>
          </cell>
        </row>
        <row r="6734">
          <cell r="AC6734" t="str">
            <v>VIEW MASTER</v>
          </cell>
          <cell r="AD6734" t="str">
            <v>V152</v>
          </cell>
        </row>
        <row r="6735">
          <cell r="AC6735" t="str">
            <v>VOILAGE</v>
          </cell>
          <cell r="AD6735" t="str">
            <v>V153</v>
          </cell>
        </row>
        <row r="6736">
          <cell r="AC6736" t="str">
            <v>VIVATEX</v>
          </cell>
          <cell r="AD6736" t="str">
            <v>V154</v>
          </cell>
        </row>
        <row r="6737">
          <cell r="AC6737" t="str">
            <v>VINCCI</v>
          </cell>
          <cell r="AD6737" t="str">
            <v>V155</v>
          </cell>
        </row>
        <row r="6738">
          <cell r="AC6738" t="str">
            <v>VALIENTE</v>
          </cell>
          <cell r="AD6738" t="str">
            <v>V156</v>
          </cell>
        </row>
        <row r="6739">
          <cell r="AC6739" t="str">
            <v>VANTARSI</v>
          </cell>
          <cell r="AD6739" t="str">
            <v>V157</v>
          </cell>
        </row>
        <row r="6740">
          <cell r="AC6740" t="str">
            <v>VALERIE STEVENS</v>
          </cell>
          <cell r="AD6740" t="str">
            <v>V158</v>
          </cell>
        </row>
        <row r="6741">
          <cell r="AC6741" t="str">
            <v>VICHY</v>
          </cell>
          <cell r="AD6741" t="str">
            <v>V159</v>
          </cell>
        </row>
        <row r="6742">
          <cell r="AC6742" t="str">
            <v>VIA KEY</v>
          </cell>
          <cell r="AD6742" t="str">
            <v>V160</v>
          </cell>
        </row>
        <row r="6743">
          <cell r="AC6743" t="str">
            <v>VEGETICOS</v>
          </cell>
          <cell r="AD6743" t="str">
            <v>V161</v>
          </cell>
        </row>
        <row r="6744">
          <cell r="AC6744" t="str">
            <v>VICTORIA FERREIRA</v>
          </cell>
          <cell r="AD6744" t="str">
            <v>V162</v>
          </cell>
        </row>
        <row r="6745">
          <cell r="AC6745" t="str">
            <v>VITA NUOVA</v>
          </cell>
          <cell r="AD6745" t="str">
            <v>V163</v>
          </cell>
        </row>
        <row r="6746">
          <cell r="AC6746" t="str">
            <v>VILLAPARDILLO</v>
          </cell>
          <cell r="AD6746" t="str">
            <v>V164</v>
          </cell>
        </row>
        <row r="6747">
          <cell r="AC6747" t="str">
            <v>VALERY</v>
          </cell>
          <cell r="AD6747" t="str">
            <v>V165</v>
          </cell>
        </row>
        <row r="6748">
          <cell r="AC6748" t="str">
            <v>VOORPRET</v>
          </cell>
          <cell r="AD6748" t="str">
            <v>V166</v>
          </cell>
        </row>
        <row r="6749">
          <cell r="AC6749" t="str">
            <v>VOLGAN</v>
          </cell>
          <cell r="AD6749" t="str">
            <v>V167</v>
          </cell>
        </row>
        <row r="6750">
          <cell r="AC6750" t="str">
            <v>VTH</v>
          </cell>
          <cell r="AD6750" t="str">
            <v>V168</v>
          </cell>
        </row>
        <row r="6751">
          <cell r="AC6751" t="str">
            <v>VOLUME</v>
          </cell>
          <cell r="AD6751" t="str">
            <v>V169</v>
          </cell>
        </row>
        <row r="6752">
          <cell r="AC6752" t="str">
            <v>VIBRANT</v>
          </cell>
          <cell r="AD6752" t="str">
            <v>V170</v>
          </cell>
        </row>
        <row r="6753">
          <cell r="AC6753" t="str">
            <v>VEGGIE LIFE</v>
          </cell>
          <cell r="AD6753" t="str">
            <v>V171</v>
          </cell>
        </row>
        <row r="6754">
          <cell r="AC6754" t="str">
            <v>VITREX</v>
          </cell>
          <cell r="AD6754" t="str">
            <v>V172</v>
          </cell>
        </row>
        <row r="6755">
          <cell r="AC6755" t="str">
            <v>WACKY MAC</v>
          </cell>
          <cell r="AD6755" t="str">
            <v>W001</v>
          </cell>
        </row>
        <row r="6756">
          <cell r="AC6756" t="str">
            <v>WHOLE EARTH</v>
          </cell>
          <cell r="AD6756" t="str">
            <v>W002</v>
          </cell>
        </row>
        <row r="6757">
          <cell r="AC6757" t="str">
            <v>WHOLESOME</v>
          </cell>
          <cell r="AD6757" t="str">
            <v>W003</v>
          </cell>
        </row>
        <row r="6758">
          <cell r="AC6758" t="str">
            <v>WOLFFS KASHA</v>
          </cell>
          <cell r="AD6758" t="str">
            <v>W004</v>
          </cell>
        </row>
        <row r="6759">
          <cell r="AC6759" t="str">
            <v>W-118</v>
          </cell>
          <cell r="AD6759" t="str">
            <v>W005</v>
          </cell>
        </row>
        <row r="6760">
          <cell r="AC6760" t="str">
            <v>WAPPA</v>
          </cell>
          <cell r="AD6760" t="str">
            <v>W006</v>
          </cell>
        </row>
        <row r="6761">
          <cell r="AC6761" t="str">
            <v>WASABI</v>
          </cell>
          <cell r="AD6761" t="str">
            <v>W007</v>
          </cell>
        </row>
        <row r="6762">
          <cell r="AC6762" t="str">
            <v>WHITE</v>
          </cell>
          <cell r="AD6762" t="str">
            <v>W008</v>
          </cell>
        </row>
        <row r="6763">
          <cell r="AC6763" t="str">
            <v>WILSON - TEXTIL</v>
          </cell>
          <cell r="AD6763" t="str">
            <v>W009</v>
          </cell>
        </row>
        <row r="6764">
          <cell r="AC6764" t="str">
            <v>WOW JEANS</v>
          </cell>
          <cell r="AD6764" t="str">
            <v>W010</v>
          </cell>
        </row>
        <row r="6765">
          <cell r="AC6765" t="str">
            <v>WEST</v>
          </cell>
          <cell r="AD6765" t="str">
            <v>W011</v>
          </cell>
        </row>
        <row r="6766">
          <cell r="AC6766" t="str">
            <v>WETLOOK</v>
          </cell>
          <cell r="AD6766" t="str">
            <v>W012</v>
          </cell>
        </row>
        <row r="6767">
          <cell r="AC6767" t="str">
            <v>W &amp; P</v>
          </cell>
          <cell r="AD6767" t="str">
            <v>W013</v>
          </cell>
        </row>
        <row r="6768">
          <cell r="AC6768" t="str">
            <v>WALTON</v>
          </cell>
          <cell r="AD6768" t="str">
            <v>W014</v>
          </cell>
        </row>
        <row r="6769">
          <cell r="AC6769" t="str">
            <v>WANER</v>
          </cell>
          <cell r="AD6769" t="str">
            <v>W015</v>
          </cell>
        </row>
        <row r="6770">
          <cell r="AC6770" t="str">
            <v>WILD FLOWER</v>
          </cell>
          <cell r="AD6770" t="str">
            <v>W016</v>
          </cell>
        </row>
        <row r="6771">
          <cell r="AC6771" t="str">
            <v>WEST BANOWEST</v>
          </cell>
          <cell r="AD6771" t="str">
            <v>W017</v>
          </cell>
        </row>
        <row r="6772">
          <cell r="AC6772" t="str">
            <v>WEST ESPUMALOCA</v>
          </cell>
          <cell r="AD6772" t="str">
            <v>W018</v>
          </cell>
        </row>
        <row r="6773">
          <cell r="AC6773" t="str">
            <v>WEST KLENO</v>
          </cell>
          <cell r="AD6773" t="str">
            <v>W019</v>
          </cell>
        </row>
        <row r="6774">
          <cell r="AC6774" t="str">
            <v>WEST PINESPUMA</v>
          </cell>
          <cell r="AD6774" t="str">
            <v>W020</v>
          </cell>
        </row>
        <row r="6775">
          <cell r="AC6775" t="str">
            <v>WESTCALER</v>
          </cell>
          <cell r="AD6775" t="str">
            <v>W021</v>
          </cell>
        </row>
        <row r="6776">
          <cell r="AC6776" t="str">
            <v>WHITE RAIN</v>
          </cell>
          <cell r="AD6776" t="str">
            <v>W022</v>
          </cell>
        </row>
        <row r="6777">
          <cell r="AC6777" t="str">
            <v>WILLERT</v>
          </cell>
          <cell r="AD6777" t="str">
            <v>W023</v>
          </cell>
        </row>
        <row r="6778">
          <cell r="AC6778" t="str">
            <v>WINA</v>
          </cell>
          <cell r="AD6778" t="str">
            <v>W024</v>
          </cell>
        </row>
        <row r="6779">
          <cell r="AC6779" t="str">
            <v>WINDEX</v>
          </cell>
          <cell r="AD6779" t="str">
            <v>W025</v>
          </cell>
        </row>
        <row r="6780">
          <cell r="AC6780" t="str">
            <v>WRIGHTS</v>
          </cell>
          <cell r="AD6780" t="str">
            <v>W026</v>
          </cell>
        </row>
        <row r="6781">
          <cell r="AC6781" t="str">
            <v>WESTSOY</v>
          </cell>
          <cell r="AD6781" t="str">
            <v>W027</v>
          </cell>
        </row>
        <row r="6782">
          <cell r="AC6782" t="str">
            <v>WISSOTZKY</v>
          </cell>
          <cell r="AD6782" t="str">
            <v>W028</v>
          </cell>
        </row>
        <row r="6783">
          <cell r="AC6783" t="str">
            <v>WW</v>
          </cell>
          <cell r="AD6783" t="str">
            <v>W029</v>
          </cell>
        </row>
        <row r="6784">
          <cell r="AC6784" t="str">
            <v>WARSTEINER</v>
          </cell>
          <cell r="AD6784" t="str">
            <v>W030</v>
          </cell>
        </row>
        <row r="6785">
          <cell r="AC6785" t="str">
            <v>WEIZEN LICHER</v>
          </cell>
          <cell r="AD6785" t="str">
            <v>W031</v>
          </cell>
        </row>
        <row r="6786">
          <cell r="AC6786" t="str">
            <v>WILLIAM LAWSONS</v>
          </cell>
          <cell r="AD6786" t="str">
            <v>W032</v>
          </cell>
        </row>
        <row r="6787">
          <cell r="AC6787" t="str">
            <v>WOODBRIDGE</v>
          </cell>
          <cell r="AD6787" t="str">
            <v>W033</v>
          </cell>
        </row>
        <row r="6788">
          <cell r="AC6788" t="str">
            <v>WARDLEY</v>
          </cell>
          <cell r="AD6788" t="str">
            <v>W034</v>
          </cell>
        </row>
        <row r="6789">
          <cell r="AC6789" t="str">
            <v>WHISKAS</v>
          </cell>
          <cell r="AD6789" t="str">
            <v>W035</v>
          </cell>
        </row>
        <row r="6790">
          <cell r="AC6790" t="str">
            <v>WOOLITE</v>
          </cell>
          <cell r="AD6790" t="str">
            <v>W036</v>
          </cell>
        </row>
        <row r="6791">
          <cell r="AC6791" t="str">
            <v>WELCHS</v>
          </cell>
          <cell r="AD6791" t="str">
            <v>W037</v>
          </cell>
        </row>
        <row r="6792">
          <cell r="AC6792" t="str">
            <v>WEST GLASS</v>
          </cell>
          <cell r="AD6792" t="str">
            <v>W038</v>
          </cell>
        </row>
        <row r="6793">
          <cell r="AC6793" t="str">
            <v>WEST MAGIC</v>
          </cell>
          <cell r="AD6793" t="str">
            <v>W039</v>
          </cell>
        </row>
        <row r="6794">
          <cell r="AC6794" t="str">
            <v>WEST MASTER</v>
          </cell>
          <cell r="AD6794" t="str">
            <v>W040</v>
          </cell>
        </row>
        <row r="6795">
          <cell r="AC6795" t="str">
            <v>WEST SKY</v>
          </cell>
          <cell r="AD6795" t="str">
            <v>W041</v>
          </cell>
        </row>
        <row r="6796">
          <cell r="AC6796" t="str">
            <v>WF</v>
          </cell>
          <cell r="AD6796" t="str">
            <v>W042</v>
          </cell>
        </row>
        <row r="6797">
          <cell r="AC6797" t="str">
            <v>WEBER</v>
          </cell>
          <cell r="AD6797" t="str">
            <v>W043</v>
          </cell>
        </row>
        <row r="6798">
          <cell r="AC6798" t="str">
            <v>WALDEN FARMS</v>
          </cell>
          <cell r="AD6798" t="str">
            <v>W044</v>
          </cell>
        </row>
        <row r="6799">
          <cell r="AC6799" t="str">
            <v>WHIRLPOOL</v>
          </cell>
          <cell r="AD6799" t="str">
            <v>W045</v>
          </cell>
        </row>
        <row r="6800">
          <cell r="AC6800" t="str">
            <v>WH</v>
          </cell>
          <cell r="AD6800" t="str">
            <v>W046</v>
          </cell>
        </row>
        <row r="6801">
          <cell r="AC6801" t="str">
            <v>WILD GREEN</v>
          </cell>
          <cell r="AD6801" t="str">
            <v>W047</v>
          </cell>
        </row>
        <row r="6802">
          <cell r="AC6802" t="str">
            <v>WAY BETTER</v>
          </cell>
          <cell r="AD6802" t="str">
            <v>W048</v>
          </cell>
        </row>
        <row r="6803">
          <cell r="AC6803" t="str">
            <v>WILD GARDEN</v>
          </cell>
          <cell r="AD6803" t="str">
            <v>W049</v>
          </cell>
        </row>
        <row r="6804">
          <cell r="AC6804" t="str">
            <v>WILLIAM SAURIN</v>
          </cell>
          <cell r="AD6804" t="str">
            <v>W050</v>
          </cell>
        </row>
        <row r="6805">
          <cell r="AC6805" t="str">
            <v>WOEBER</v>
          </cell>
          <cell r="AD6805" t="str">
            <v>W051</v>
          </cell>
        </row>
        <row r="6806">
          <cell r="AC6806" t="str">
            <v>WALKS</v>
          </cell>
          <cell r="AD6806" t="str">
            <v>W052</v>
          </cell>
        </row>
        <row r="6807">
          <cell r="AC6807" t="str">
            <v>WALKSIDE</v>
          </cell>
          <cell r="AD6807" t="str">
            <v>W053</v>
          </cell>
        </row>
        <row r="6808">
          <cell r="AC6808" t="str">
            <v>WALKWAY</v>
          </cell>
          <cell r="AD6808" t="str">
            <v>W054</v>
          </cell>
        </row>
        <row r="6809">
          <cell r="AC6809" t="str">
            <v>WAVE ZONE</v>
          </cell>
          <cell r="AD6809" t="str">
            <v>W055</v>
          </cell>
        </row>
        <row r="6810">
          <cell r="AC6810" t="str">
            <v>WEAR</v>
          </cell>
          <cell r="AD6810" t="str">
            <v>W056</v>
          </cell>
        </row>
        <row r="6811">
          <cell r="AC6811" t="str">
            <v>WESTAIR</v>
          </cell>
          <cell r="AD6811" t="str">
            <v>W057</v>
          </cell>
        </row>
        <row r="6812">
          <cell r="AC6812" t="str">
            <v>WILD</v>
          </cell>
          <cell r="AD6812" t="str">
            <v>W058</v>
          </cell>
        </row>
        <row r="6813">
          <cell r="AC6813" t="str">
            <v>WINNIE POOH</v>
          </cell>
          <cell r="AD6813" t="str">
            <v>W059</v>
          </cell>
        </row>
        <row r="6814">
          <cell r="AC6814" t="str">
            <v>WATTS</v>
          </cell>
          <cell r="AD6814" t="str">
            <v>W060</v>
          </cell>
        </row>
        <row r="6815">
          <cell r="AC6815" t="str">
            <v>WEATHERPROOF</v>
          </cell>
          <cell r="AD6815" t="str">
            <v>W061</v>
          </cell>
        </row>
        <row r="6816">
          <cell r="AC6816" t="str">
            <v>WEQUQ</v>
          </cell>
          <cell r="AD6816" t="str">
            <v>W062</v>
          </cell>
        </row>
        <row r="6817">
          <cell r="AC6817" t="str">
            <v>WESTINGHOUSE</v>
          </cell>
          <cell r="AD6817" t="str">
            <v>W063</v>
          </cell>
        </row>
        <row r="6818">
          <cell r="AC6818" t="str">
            <v>WEST-PERMATEX</v>
          </cell>
          <cell r="AD6818" t="str">
            <v>W064</v>
          </cell>
        </row>
        <row r="6819">
          <cell r="AC6819" t="str">
            <v>WHITE ELEFANTE</v>
          </cell>
          <cell r="AD6819" t="str">
            <v>W065</v>
          </cell>
        </row>
        <row r="6820">
          <cell r="AC6820" t="str">
            <v>WOODSTER</v>
          </cell>
          <cell r="AD6820" t="str">
            <v>W066</v>
          </cell>
        </row>
        <row r="6821">
          <cell r="AC6821" t="str">
            <v>WORKER</v>
          </cell>
          <cell r="AD6821" t="str">
            <v>W067</v>
          </cell>
        </row>
        <row r="6822">
          <cell r="AC6822" t="str">
            <v>WAL LIGHT</v>
          </cell>
          <cell r="AD6822" t="str">
            <v>W068</v>
          </cell>
        </row>
        <row r="6823">
          <cell r="AC6823" t="str">
            <v>WAHL</v>
          </cell>
          <cell r="AD6823" t="str">
            <v>W069</v>
          </cell>
        </row>
        <row r="6824">
          <cell r="AC6824" t="str">
            <v>WECO</v>
          </cell>
          <cell r="AD6824" t="str">
            <v>W070</v>
          </cell>
        </row>
        <row r="6825">
          <cell r="AC6825" t="str">
            <v>WESTBEND</v>
          </cell>
          <cell r="AD6825" t="str">
            <v>W071</v>
          </cell>
        </row>
        <row r="6826">
          <cell r="AC6826" t="str">
            <v>WONDERFAN</v>
          </cell>
          <cell r="AD6826" t="str">
            <v>W074</v>
          </cell>
        </row>
        <row r="6827">
          <cell r="AC6827" t="str">
            <v>WD-40</v>
          </cell>
          <cell r="AD6827" t="str">
            <v>W075</v>
          </cell>
        </row>
        <row r="6828">
          <cell r="AC6828" t="str">
            <v>WILD &amp; WACKY</v>
          </cell>
          <cell r="AD6828" t="str">
            <v>W076</v>
          </cell>
        </row>
        <row r="6829">
          <cell r="AC6829" t="str">
            <v>WILD TRIBE</v>
          </cell>
          <cell r="AD6829" t="str">
            <v>W077</v>
          </cell>
        </row>
        <row r="6830">
          <cell r="AC6830" t="str">
            <v>WONDER HOUSE</v>
          </cell>
          <cell r="AD6830" t="str">
            <v>W078</v>
          </cell>
        </row>
        <row r="6831">
          <cell r="AC6831" t="str">
            <v>WHITMOR</v>
          </cell>
          <cell r="AD6831" t="str">
            <v>W079</v>
          </cell>
        </row>
        <row r="6832">
          <cell r="AC6832" t="str">
            <v>WESTMOON</v>
          </cell>
          <cell r="AD6832" t="str">
            <v>W080</v>
          </cell>
        </row>
        <row r="6833">
          <cell r="AC6833" t="str">
            <v>WALLETS</v>
          </cell>
          <cell r="AD6833" t="str">
            <v>W081</v>
          </cell>
        </row>
        <row r="6834">
          <cell r="AC6834" t="str">
            <v>WHOOSH</v>
          </cell>
          <cell r="AD6834" t="str">
            <v>W082</v>
          </cell>
        </row>
        <row r="6835">
          <cell r="AC6835" t="str">
            <v>WENSLEYDALE</v>
          </cell>
          <cell r="AD6835" t="str">
            <v>W083</v>
          </cell>
        </row>
        <row r="6836">
          <cell r="AC6836" t="str">
            <v>WESTLAND</v>
          </cell>
          <cell r="AD6836" t="str">
            <v>W084</v>
          </cell>
        </row>
        <row r="6837">
          <cell r="AC6837" t="str">
            <v>WILLOW BROOK</v>
          </cell>
          <cell r="AD6837" t="str">
            <v>W085</v>
          </cell>
        </row>
        <row r="6838">
          <cell r="AC6838" t="str">
            <v>WET N WILD</v>
          </cell>
          <cell r="AD6838" t="str">
            <v>W086</v>
          </cell>
        </row>
        <row r="6839">
          <cell r="AC6839" t="str">
            <v>WARNER BROS</v>
          </cell>
          <cell r="AD6839" t="str">
            <v>W087</v>
          </cell>
        </row>
        <row r="6840">
          <cell r="AC6840" t="str">
            <v>WEEKENDER</v>
          </cell>
          <cell r="AD6840" t="str">
            <v>W088</v>
          </cell>
        </row>
        <row r="6841">
          <cell r="AC6841" t="str">
            <v>WALKERS</v>
          </cell>
          <cell r="AD6841" t="str">
            <v>W089</v>
          </cell>
        </row>
        <row r="6842">
          <cell r="AC6842" t="str">
            <v>WASA</v>
          </cell>
          <cell r="AD6842" t="str">
            <v>W090</v>
          </cell>
        </row>
        <row r="6843">
          <cell r="AC6843" t="str">
            <v>WERTHERS</v>
          </cell>
          <cell r="AD6843" t="str">
            <v>W091</v>
          </cell>
        </row>
        <row r="6844">
          <cell r="AC6844" t="str">
            <v>WRIGLEYS</v>
          </cell>
          <cell r="AD6844" t="str">
            <v>W092</v>
          </cell>
        </row>
        <row r="6845">
          <cell r="AC6845" t="str">
            <v>WESSON</v>
          </cell>
          <cell r="AD6845" t="str">
            <v>W093</v>
          </cell>
        </row>
        <row r="6846">
          <cell r="AC6846" t="str">
            <v>WINSTON</v>
          </cell>
          <cell r="AD6846" t="str">
            <v>W094</v>
          </cell>
        </row>
        <row r="6847">
          <cell r="AC6847" t="str">
            <v>WANG SHENG</v>
          </cell>
          <cell r="AD6847" t="str">
            <v>W095</v>
          </cell>
        </row>
        <row r="6848">
          <cell r="AC6848" t="str">
            <v>WAHOO</v>
          </cell>
          <cell r="AD6848" t="str">
            <v>W096</v>
          </cell>
        </row>
        <row r="6849">
          <cell r="AC6849" t="str">
            <v>WEIDER</v>
          </cell>
          <cell r="AD6849" t="str">
            <v>W097</v>
          </cell>
        </row>
        <row r="6850">
          <cell r="AC6850" t="str">
            <v>WESLO</v>
          </cell>
          <cell r="AD6850" t="str">
            <v>W098</v>
          </cell>
        </row>
        <row r="6851">
          <cell r="AC6851" t="str">
            <v>WESTON</v>
          </cell>
          <cell r="AD6851" t="str">
            <v>W099</v>
          </cell>
        </row>
        <row r="6852">
          <cell r="AC6852" t="str">
            <v>WISH</v>
          </cell>
          <cell r="AD6852" t="str">
            <v>W100</v>
          </cell>
        </row>
        <row r="6853">
          <cell r="AC6853" t="str">
            <v>WORTH</v>
          </cell>
          <cell r="AD6853" t="str">
            <v>W101</v>
          </cell>
        </row>
        <row r="6854">
          <cell r="AC6854" t="str">
            <v>WESLEY</v>
          </cell>
          <cell r="AD6854" t="str">
            <v>W102</v>
          </cell>
        </row>
        <row r="6855">
          <cell r="AC6855" t="str">
            <v>WELLA</v>
          </cell>
          <cell r="AD6855" t="str">
            <v>W103</v>
          </cell>
        </row>
        <row r="6856">
          <cell r="AC6856" t="str">
            <v>WISHBONE</v>
          </cell>
          <cell r="AD6856" t="str">
            <v>W104</v>
          </cell>
        </row>
        <row r="6857">
          <cell r="AC6857" t="str">
            <v>WANDA</v>
          </cell>
          <cell r="AD6857" t="str">
            <v>W105</v>
          </cell>
        </row>
        <row r="6858">
          <cell r="AC6858" t="str">
            <v>WET ONES</v>
          </cell>
          <cell r="AD6858" t="str">
            <v>W106</v>
          </cell>
        </row>
        <row r="6859">
          <cell r="AC6859" t="str">
            <v>WINASORB</v>
          </cell>
          <cell r="AD6859" t="str">
            <v>W107</v>
          </cell>
        </row>
        <row r="6860">
          <cell r="AC6860" t="str">
            <v>WINDBREAKER</v>
          </cell>
          <cell r="AD6860" t="str">
            <v>W108</v>
          </cell>
        </row>
        <row r="6861">
          <cell r="AC6861" t="str">
            <v>WHITE LAUNDRY</v>
          </cell>
          <cell r="AD6861" t="str">
            <v>W109</v>
          </cell>
        </row>
        <row r="6862">
          <cell r="AC6862" t="str">
            <v>WHISPER</v>
          </cell>
          <cell r="AD6862" t="str">
            <v>W110</v>
          </cell>
        </row>
        <row r="6863">
          <cell r="AC6863" t="str">
            <v>WARNER BROTHERS</v>
          </cell>
          <cell r="AD6863" t="str">
            <v>W111</v>
          </cell>
        </row>
        <row r="6864">
          <cell r="AC6864" t="str">
            <v>WEIKESI</v>
          </cell>
          <cell r="AD6864" t="str">
            <v>W112</v>
          </cell>
        </row>
        <row r="6865">
          <cell r="AC6865" t="str">
            <v>WINNIE THE POOH</v>
          </cell>
          <cell r="AD6865" t="str">
            <v>W113</v>
          </cell>
        </row>
        <row r="6866">
          <cell r="AC6866" t="str">
            <v>WANDA</v>
          </cell>
          <cell r="AD6866" t="str">
            <v>W114</v>
          </cell>
        </row>
        <row r="6867">
          <cell r="AC6867" t="str">
            <v>WILSON</v>
          </cell>
          <cell r="AD6867" t="str">
            <v>W115</v>
          </cell>
        </row>
        <row r="6868">
          <cell r="AC6868" t="str">
            <v>WINX</v>
          </cell>
          <cell r="AD6868" t="str">
            <v>W116</v>
          </cell>
        </row>
        <row r="6869">
          <cell r="AC6869" t="str">
            <v>WORLD CRAFTS</v>
          </cell>
          <cell r="AD6869" t="str">
            <v>W117</v>
          </cell>
        </row>
        <row r="6870">
          <cell r="AC6870" t="str">
            <v>WD DC</v>
          </cell>
          <cell r="AD6870" t="str">
            <v>W118</v>
          </cell>
        </row>
        <row r="6871">
          <cell r="AC6871" t="str">
            <v>WWE</v>
          </cell>
          <cell r="AD6871" t="str">
            <v>W119</v>
          </cell>
        </row>
        <row r="6872">
          <cell r="AC6872" t="str">
            <v>WET BRUSH</v>
          </cell>
          <cell r="AD6872" t="str">
            <v>W120</v>
          </cell>
        </row>
        <row r="6873">
          <cell r="AC6873" t="str">
            <v>WEEBOO</v>
          </cell>
          <cell r="AD6873" t="str">
            <v>W121</v>
          </cell>
        </row>
        <row r="6874">
          <cell r="AC6874" t="str">
            <v>WILD DIVA</v>
          </cell>
          <cell r="AD6874" t="str">
            <v>W122</v>
          </cell>
        </row>
        <row r="6875">
          <cell r="AC6875" t="str">
            <v>WIZIES</v>
          </cell>
          <cell r="AD6875" t="str">
            <v>W123</v>
          </cell>
        </row>
        <row r="6876">
          <cell r="AC6876" t="str">
            <v>WAVE RACERS</v>
          </cell>
          <cell r="AD6876" t="str">
            <v>W124</v>
          </cell>
        </row>
        <row r="6877">
          <cell r="AC6877" t="str">
            <v>WENDY</v>
          </cell>
          <cell r="AD6877" t="str">
            <v>W125</v>
          </cell>
        </row>
        <row r="6878">
          <cell r="AC6878" t="str">
            <v>WILD DENIN</v>
          </cell>
          <cell r="AD6878" t="str">
            <v>W126</v>
          </cell>
        </row>
        <row r="6879">
          <cell r="AC6879" t="str">
            <v>WILD KISS</v>
          </cell>
          <cell r="AD6879" t="str">
            <v>W127</v>
          </cell>
        </row>
        <row r="6880">
          <cell r="AC6880" t="str">
            <v>WILD HARVEST</v>
          </cell>
          <cell r="AD6880" t="str">
            <v>W128</v>
          </cell>
        </row>
        <row r="6881">
          <cell r="AC6881" t="str">
            <v>WELL</v>
          </cell>
          <cell r="AD6881" t="str">
            <v>W129</v>
          </cell>
        </row>
        <row r="6882">
          <cell r="AC6882" t="str">
            <v>WEE</v>
          </cell>
          <cell r="AD6882" t="str">
            <v>W130</v>
          </cell>
        </row>
        <row r="6883">
          <cell r="AC6883" t="str">
            <v>WIMMYS</v>
          </cell>
          <cell r="AD6883" t="str">
            <v>W131</v>
          </cell>
        </row>
        <row r="6884">
          <cell r="AC6884" t="str">
            <v>WHOS YOUR LLAMA</v>
          </cell>
          <cell r="AD6884" t="str">
            <v>W132</v>
          </cell>
        </row>
        <row r="6885">
          <cell r="AC6885" t="str">
            <v>XTRAVAGANZA</v>
          </cell>
          <cell r="AD6885" t="str">
            <v>X001</v>
          </cell>
        </row>
        <row r="6886">
          <cell r="AC6886" t="str">
            <v>XTREME</v>
          </cell>
          <cell r="AD6886" t="str">
            <v>X002</v>
          </cell>
        </row>
        <row r="6887">
          <cell r="AC6887" t="str">
            <v>XOXO</v>
          </cell>
          <cell r="AD6887" t="str">
            <v>X003</v>
          </cell>
        </row>
        <row r="6888">
          <cell r="AC6888" t="str">
            <v>XINJIE</v>
          </cell>
          <cell r="AD6888" t="str">
            <v>X004</v>
          </cell>
        </row>
        <row r="6889">
          <cell r="AC6889" t="str">
            <v>X-21</v>
          </cell>
          <cell r="AD6889" t="str">
            <v>X005</v>
          </cell>
        </row>
        <row r="6890">
          <cell r="AC6890" t="str">
            <v>XINSHUN</v>
          </cell>
          <cell r="AD6890" t="str">
            <v>X006</v>
          </cell>
        </row>
        <row r="6891">
          <cell r="AC6891" t="str">
            <v>XLAND</v>
          </cell>
          <cell r="AD6891" t="str">
            <v>X007</v>
          </cell>
        </row>
        <row r="6892">
          <cell r="AC6892" t="str">
            <v>XTREME STREET</v>
          </cell>
          <cell r="AD6892" t="str">
            <v>X008</v>
          </cell>
        </row>
        <row r="6893">
          <cell r="AC6893" t="str">
            <v>XP3</v>
          </cell>
          <cell r="AD6893" t="str">
            <v>X009</v>
          </cell>
        </row>
        <row r="6894">
          <cell r="AC6894" t="str">
            <v>XQUISITE</v>
          </cell>
          <cell r="AD6894" t="str">
            <v>X010</v>
          </cell>
        </row>
        <row r="6895">
          <cell r="AC6895" t="str">
            <v>XSS</v>
          </cell>
          <cell r="AD6895" t="str">
            <v>X011</v>
          </cell>
        </row>
        <row r="6896">
          <cell r="AC6896" t="str">
            <v>XEROX</v>
          </cell>
          <cell r="AD6896" t="str">
            <v>X012</v>
          </cell>
        </row>
        <row r="6897">
          <cell r="AC6897" t="str">
            <v>XTECH</v>
          </cell>
          <cell r="AD6897" t="str">
            <v>X013</v>
          </cell>
        </row>
        <row r="6898">
          <cell r="AC6898" t="str">
            <v>XBOX</v>
          </cell>
          <cell r="AD6898" t="str">
            <v>X014</v>
          </cell>
        </row>
        <row r="6899">
          <cell r="AC6899" t="str">
            <v>XPLOOD</v>
          </cell>
          <cell r="AD6899" t="str">
            <v>X015</v>
          </cell>
        </row>
        <row r="6900">
          <cell r="AC6900" t="str">
            <v>X-TRAIL</v>
          </cell>
          <cell r="AD6900" t="str">
            <v>X016</v>
          </cell>
        </row>
        <row r="6901">
          <cell r="AC6901" t="str">
            <v>XD</v>
          </cell>
          <cell r="AD6901" t="str">
            <v>X017</v>
          </cell>
        </row>
        <row r="6902">
          <cell r="AC6902" t="str">
            <v>X-RAY</v>
          </cell>
          <cell r="AD6902" t="str">
            <v>X018</v>
          </cell>
        </row>
        <row r="6903">
          <cell r="AC6903" t="str">
            <v>XINGHUI</v>
          </cell>
          <cell r="AD6903" t="str">
            <v>X019</v>
          </cell>
        </row>
        <row r="6904">
          <cell r="AC6904" t="str">
            <v>X-CASE</v>
          </cell>
          <cell r="AD6904" t="str">
            <v>X020</v>
          </cell>
        </row>
        <row r="6905">
          <cell r="AC6905" t="str">
            <v>XIBEI</v>
          </cell>
          <cell r="AD6905" t="str">
            <v>X021</v>
          </cell>
        </row>
        <row r="6906">
          <cell r="AC6906" t="str">
            <v>X SHOT</v>
          </cell>
          <cell r="AD6906" t="str">
            <v>X022</v>
          </cell>
        </row>
        <row r="6907">
          <cell r="AC6907" t="str">
            <v>XIRELLA</v>
          </cell>
          <cell r="AD6907" t="str">
            <v>X023</v>
          </cell>
        </row>
        <row r="6908">
          <cell r="AC6908" t="str">
            <v>XPIDER</v>
          </cell>
          <cell r="AD6908" t="str">
            <v>X024</v>
          </cell>
        </row>
        <row r="6909">
          <cell r="AC6909" t="str">
            <v>YES</v>
          </cell>
          <cell r="AD6909" t="str">
            <v>Y001</v>
          </cell>
        </row>
        <row r="6910">
          <cell r="AC6910" t="str">
            <v>YI TONG</v>
          </cell>
          <cell r="AD6910" t="str">
            <v>Y002</v>
          </cell>
        </row>
        <row r="6911">
          <cell r="AC6911" t="str">
            <v>YMI</v>
          </cell>
          <cell r="AD6911" t="str">
            <v>Y003</v>
          </cell>
        </row>
        <row r="6912">
          <cell r="AC6912" t="str">
            <v>YOUNG</v>
          </cell>
          <cell r="AD6912" t="str">
            <v>Y004</v>
          </cell>
        </row>
        <row r="6913">
          <cell r="AC6913" t="str">
            <v>YUMMY</v>
          </cell>
          <cell r="AD6913" t="str">
            <v>Y005</v>
          </cell>
        </row>
        <row r="6914">
          <cell r="AC6914" t="str">
            <v>YAK</v>
          </cell>
          <cell r="AD6914" t="str">
            <v>Y006</v>
          </cell>
        </row>
        <row r="6915">
          <cell r="AC6915" t="str">
            <v>YUKI MATON</v>
          </cell>
          <cell r="AD6915" t="str">
            <v>Y007</v>
          </cell>
        </row>
        <row r="6916">
          <cell r="AC6916" t="str">
            <v>YAZOO</v>
          </cell>
          <cell r="AD6916" t="str">
            <v>Y008</v>
          </cell>
        </row>
        <row r="6917">
          <cell r="AC6917" t="str">
            <v>YOOHOO</v>
          </cell>
          <cell r="AD6917" t="str">
            <v>Y009</v>
          </cell>
        </row>
        <row r="6918">
          <cell r="AC6918" t="str">
            <v>YO-YO S</v>
          </cell>
          <cell r="AD6918" t="str">
            <v>Y010</v>
          </cell>
        </row>
        <row r="6919">
          <cell r="AC6919" t="str">
            <v>YATE</v>
          </cell>
          <cell r="AD6919" t="str">
            <v>Y011</v>
          </cell>
        </row>
        <row r="6920">
          <cell r="AC6920" t="str">
            <v>YA</v>
          </cell>
          <cell r="AD6920" t="str">
            <v>Y012</v>
          </cell>
        </row>
        <row r="6921">
          <cell r="AC6921" t="str">
            <v>YELLOW TAIL</v>
          </cell>
          <cell r="AD6921" t="str">
            <v>Y013</v>
          </cell>
        </row>
        <row r="6922">
          <cell r="AC6922" t="str">
            <v>YELLOW</v>
          </cell>
          <cell r="AD6922" t="str">
            <v>Y014</v>
          </cell>
        </row>
        <row r="6923">
          <cell r="AC6923" t="str">
            <v>YJ</v>
          </cell>
          <cell r="AD6923" t="str">
            <v>Y015</v>
          </cell>
        </row>
        <row r="6924">
          <cell r="AC6924" t="str">
            <v>YOYITOS</v>
          </cell>
          <cell r="AD6924" t="str">
            <v>Y016</v>
          </cell>
        </row>
        <row r="6925">
          <cell r="AC6925" t="str">
            <v>YANTAR</v>
          </cell>
          <cell r="AD6925" t="str">
            <v>Y017</v>
          </cell>
        </row>
        <row r="6926">
          <cell r="AC6926" t="str">
            <v>YEHUDA</v>
          </cell>
          <cell r="AD6926" t="str">
            <v>Y018</v>
          </cell>
        </row>
        <row r="6927">
          <cell r="AC6927" t="str">
            <v>YUMMIES</v>
          </cell>
          <cell r="AD6927" t="str">
            <v>Y019</v>
          </cell>
        </row>
        <row r="6928">
          <cell r="AC6928" t="str">
            <v>YISSEL</v>
          </cell>
          <cell r="AD6928" t="str">
            <v>Y020</v>
          </cell>
        </row>
        <row r="6929">
          <cell r="AC6929" t="str">
            <v>YOMS</v>
          </cell>
          <cell r="AD6929" t="str">
            <v>Y021</v>
          </cell>
        </row>
        <row r="6930">
          <cell r="AC6930" t="str">
            <v>YOUNG DIMENSION</v>
          </cell>
          <cell r="AD6930" t="str">
            <v>Y022</v>
          </cell>
        </row>
        <row r="6931">
          <cell r="AC6931" t="str">
            <v>YOUNIQUE</v>
          </cell>
          <cell r="AD6931" t="str">
            <v>Y023</v>
          </cell>
        </row>
        <row r="6932">
          <cell r="AC6932" t="str">
            <v>YALE</v>
          </cell>
          <cell r="AD6932" t="str">
            <v>Y024</v>
          </cell>
        </row>
        <row r="6933">
          <cell r="AC6933" t="str">
            <v>YANEX</v>
          </cell>
          <cell r="AD6933" t="str">
            <v>Y025</v>
          </cell>
        </row>
        <row r="6934">
          <cell r="AC6934" t="str">
            <v>YARICO</v>
          </cell>
          <cell r="AD6934" t="str">
            <v>Y026</v>
          </cell>
        </row>
        <row r="6935">
          <cell r="AC6935" t="str">
            <v>YALUET</v>
          </cell>
          <cell r="AD6935" t="str">
            <v>Y027</v>
          </cell>
        </row>
        <row r="6936">
          <cell r="AC6936" t="str">
            <v>YOU SUO</v>
          </cell>
          <cell r="AD6936" t="str">
            <v>Y028</v>
          </cell>
        </row>
        <row r="6937">
          <cell r="AC6937" t="str">
            <v>YOCRUNCH</v>
          </cell>
          <cell r="AD6937" t="str">
            <v>Y029</v>
          </cell>
        </row>
        <row r="6938">
          <cell r="AC6938" t="str">
            <v>YOKA</v>
          </cell>
          <cell r="AD6938" t="str">
            <v>Y030</v>
          </cell>
        </row>
        <row r="6939">
          <cell r="AC6939" t="str">
            <v>YOKI</v>
          </cell>
          <cell r="AD6939" t="str">
            <v>Y031</v>
          </cell>
        </row>
        <row r="6940">
          <cell r="AC6940" t="str">
            <v>YOPLAIT</v>
          </cell>
          <cell r="AD6940" t="str">
            <v>Y032</v>
          </cell>
        </row>
        <row r="6941">
          <cell r="AC6941" t="str">
            <v>YOPLI</v>
          </cell>
          <cell r="AD6941" t="str">
            <v>Y033</v>
          </cell>
        </row>
        <row r="6942">
          <cell r="AC6942" t="str">
            <v>YUCATAN</v>
          </cell>
          <cell r="AD6942" t="str">
            <v>Y034</v>
          </cell>
        </row>
        <row r="6943">
          <cell r="AC6943" t="str">
            <v>YUHARIN</v>
          </cell>
          <cell r="AD6943" t="str">
            <v>Y035</v>
          </cell>
        </row>
        <row r="6944">
          <cell r="AC6944" t="str">
            <v>YYD</v>
          </cell>
          <cell r="AD6944" t="str">
            <v>Y036</v>
          </cell>
        </row>
        <row r="6945">
          <cell r="AC6945" t="str">
            <v>YACHT MAN</v>
          </cell>
          <cell r="AD6945" t="str">
            <v>Y037</v>
          </cell>
        </row>
        <row r="6946">
          <cell r="AC6946" t="str">
            <v>YAMAHA</v>
          </cell>
          <cell r="AD6946" t="str">
            <v>Y038</v>
          </cell>
        </row>
        <row r="6947">
          <cell r="AC6947" t="str">
            <v>YUCAS</v>
          </cell>
          <cell r="AD6947" t="str">
            <v>Y039</v>
          </cell>
        </row>
        <row r="6948">
          <cell r="AC6948" t="str">
            <v>YUPPI</v>
          </cell>
          <cell r="AD6948" t="str">
            <v>Y040</v>
          </cell>
        </row>
        <row r="6949">
          <cell r="AC6949" t="str">
            <v>YC</v>
          </cell>
          <cell r="AD6949" t="str">
            <v>Y041</v>
          </cell>
        </row>
        <row r="6950">
          <cell r="AC6950" t="str">
            <v>YOKAI</v>
          </cell>
          <cell r="AD6950" t="str">
            <v>Y042</v>
          </cell>
        </row>
        <row r="6951">
          <cell r="AC6951" t="str">
            <v>YARDEN</v>
          </cell>
          <cell r="AD6951" t="str">
            <v>Y043</v>
          </cell>
        </row>
        <row r="6952">
          <cell r="AC6952" t="str">
            <v>YMI</v>
          </cell>
          <cell r="AD6952" t="str">
            <v>Y044</v>
          </cell>
        </row>
        <row r="6953">
          <cell r="AC6953" t="str">
            <v>YAALI</v>
          </cell>
          <cell r="AD6953" t="str">
            <v>Y045</v>
          </cell>
        </row>
        <row r="6954">
          <cell r="AC6954" t="str">
            <v>YACH</v>
          </cell>
          <cell r="AD6954" t="str">
            <v>Y046</v>
          </cell>
        </row>
        <row r="6955">
          <cell r="AC6955" t="str">
            <v>YIJUNHONG</v>
          </cell>
          <cell r="AD6955" t="str">
            <v>Y047</v>
          </cell>
        </row>
        <row r="6956">
          <cell r="AC6956" t="str">
            <v>YADO</v>
          </cell>
          <cell r="AD6956" t="str">
            <v>Y048</v>
          </cell>
        </row>
        <row r="6957">
          <cell r="AC6957" t="str">
            <v>YOUTHAIR</v>
          </cell>
          <cell r="AD6957" t="str">
            <v>Y049</v>
          </cell>
        </row>
        <row r="6958">
          <cell r="AC6958" t="str">
            <v>YURI</v>
          </cell>
          <cell r="AD6958" t="str">
            <v>Y050</v>
          </cell>
        </row>
        <row r="6959">
          <cell r="AC6959" t="str">
            <v>YOLO</v>
          </cell>
          <cell r="AD6959" t="str">
            <v>Y051</v>
          </cell>
        </row>
        <row r="6960">
          <cell r="AC6960" t="str">
            <v>YEI</v>
          </cell>
          <cell r="AD6960" t="str">
            <v>Y052</v>
          </cell>
        </row>
        <row r="6961">
          <cell r="AC6961" t="str">
            <v>ZARA</v>
          </cell>
          <cell r="AD6961" t="str">
            <v>Z001</v>
          </cell>
        </row>
        <row r="6962">
          <cell r="AC6962" t="str">
            <v>ZEBU JEANS</v>
          </cell>
          <cell r="AD6962" t="str">
            <v>Z002</v>
          </cell>
        </row>
        <row r="6963">
          <cell r="AC6963" t="str">
            <v>Z CLUB</v>
          </cell>
          <cell r="AD6963" t="str">
            <v>Z003</v>
          </cell>
        </row>
        <row r="6964">
          <cell r="AC6964" t="str">
            <v>ZAC&amp;RACHEL</v>
          </cell>
          <cell r="AD6964" t="str">
            <v>Z004</v>
          </cell>
        </row>
        <row r="6965">
          <cell r="AC6965" t="str">
            <v>ZANANY</v>
          </cell>
          <cell r="AD6965" t="str">
            <v>Z005</v>
          </cell>
        </row>
        <row r="6966">
          <cell r="AC6966" t="str">
            <v>ZATARI/FOCUS</v>
          </cell>
          <cell r="AD6966" t="str">
            <v>Z006</v>
          </cell>
        </row>
        <row r="6967">
          <cell r="AC6967" t="str">
            <v>ZAWARY</v>
          </cell>
          <cell r="AD6967" t="str">
            <v>Z007</v>
          </cell>
        </row>
        <row r="6968">
          <cell r="AC6968" t="str">
            <v>ZOLO</v>
          </cell>
          <cell r="AD6968" t="str">
            <v>Z008</v>
          </cell>
        </row>
        <row r="6969">
          <cell r="AC6969" t="str">
            <v>ZOOMPY</v>
          </cell>
          <cell r="AD6969" t="str">
            <v>Z009</v>
          </cell>
        </row>
        <row r="6970">
          <cell r="AC6970" t="str">
            <v>ZAK</v>
          </cell>
          <cell r="AD6970" t="str">
            <v>Z010</v>
          </cell>
        </row>
        <row r="6971">
          <cell r="AC6971" t="str">
            <v>ZARLA</v>
          </cell>
          <cell r="AD6971" t="str">
            <v>Z011</v>
          </cell>
        </row>
        <row r="6972">
          <cell r="AC6972" t="str">
            <v>ZIPLOC</v>
          </cell>
          <cell r="AD6972" t="str">
            <v>Z012</v>
          </cell>
        </row>
        <row r="6973">
          <cell r="AC6973" t="str">
            <v>ZIPPO</v>
          </cell>
          <cell r="AD6973" t="str">
            <v>Z013</v>
          </cell>
        </row>
        <row r="6974">
          <cell r="AC6974" t="str">
            <v>ZJ</v>
          </cell>
          <cell r="AD6974" t="str">
            <v>Z014</v>
          </cell>
        </row>
        <row r="6975">
          <cell r="AC6975" t="str">
            <v>ZACAPA</v>
          </cell>
          <cell r="AD6975" t="str">
            <v>Z015</v>
          </cell>
        </row>
        <row r="6976">
          <cell r="AC6976" t="str">
            <v>ZAMEL</v>
          </cell>
          <cell r="AD6976" t="str">
            <v>Z016</v>
          </cell>
        </row>
        <row r="6977">
          <cell r="AC6977" t="str">
            <v>ZERTHUS</v>
          </cell>
          <cell r="AD6977" t="str">
            <v>Z017</v>
          </cell>
        </row>
        <row r="6978">
          <cell r="AC6978" t="str">
            <v>ZEPHYRHILLS</v>
          </cell>
          <cell r="AD6978" t="str">
            <v>Z018</v>
          </cell>
        </row>
        <row r="6979">
          <cell r="AC6979" t="str">
            <v>ZERO</v>
          </cell>
          <cell r="AD6979" t="str">
            <v>Z019</v>
          </cell>
        </row>
        <row r="6980">
          <cell r="AC6980" t="str">
            <v>ZATZ</v>
          </cell>
          <cell r="AD6980" t="str">
            <v>Z020</v>
          </cell>
        </row>
        <row r="6981">
          <cell r="AC6981" t="str">
            <v>ZHONGDA</v>
          </cell>
          <cell r="AD6981" t="str">
            <v>Z021</v>
          </cell>
        </row>
        <row r="6982">
          <cell r="AC6982" t="str">
            <v>ZETA</v>
          </cell>
          <cell r="AD6982" t="str">
            <v>Z022</v>
          </cell>
        </row>
        <row r="6983">
          <cell r="AC6983" t="str">
            <v>Z-PRO</v>
          </cell>
          <cell r="AD6983" t="str">
            <v>Z023</v>
          </cell>
        </row>
        <row r="6984">
          <cell r="AC6984" t="str">
            <v>ZYMOL</v>
          </cell>
          <cell r="AD6984" t="str">
            <v>Z024</v>
          </cell>
        </row>
        <row r="6985">
          <cell r="AC6985" t="str">
            <v>ZAXY</v>
          </cell>
          <cell r="AD6985" t="str">
            <v>Z025</v>
          </cell>
        </row>
        <row r="6986">
          <cell r="AC6986" t="str">
            <v>ZZ</v>
          </cell>
          <cell r="AD6986" t="str">
            <v>Z026</v>
          </cell>
        </row>
        <row r="6987">
          <cell r="AC6987" t="str">
            <v>ZEST</v>
          </cell>
          <cell r="AD6987" t="str">
            <v>Z027</v>
          </cell>
        </row>
        <row r="6988">
          <cell r="AC6988" t="str">
            <v>ZARR COLLECTION</v>
          </cell>
          <cell r="AD6988" t="str">
            <v>Z028</v>
          </cell>
        </row>
        <row r="6989">
          <cell r="AC6989" t="str">
            <v>ZUKO</v>
          </cell>
          <cell r="AD6989" t="str">
            <v>Z029</v>
          </cell>
        </row>
        <row r="6990">
          <cell r="AC6990" t="str">
            <v>ZENITH</v>
          </cell>
          <cell r="AD6990" t="str">
            <v>Z030</v>
          </cell>
        </row>
        <row r="6991">
          <cell r="AC6991" t="str">
            <v>ZEBRA</v>
          </cell>
          <cell r="AD6991" t="str">
            <v>Z031</v>
          </cell>
        </row>
        <row r="6992">
          <cell r="AC6992" t="str">
            <v>ZIPPY</v>
          </cell>
          <cell r="AD6992" t="str">
            <v>Z032</v>
          </cell>
        </row>
        <row r="6993">
          <cell r="AC6993" t="str">
            <v>ZOO GAMES</v>
          </cell>
          <cell r="AD6993" t="str">
            <v>Z033</v>
          </cell>
        </row>
        <row r="6994">
          <cell r="AC6994" t="str">
            <v>ZURI</v>
          </cell>
          <cell r="AD6994" t="str">
            <v>Z034</v>
          </cell>
        </row>
        <row r="6995">
          <cell r="AC6995" t="str">
            <v>ZIDAL</v>
          </cell>
          <cell r="AD6995" t="str">
            <v>Z035</v>
          </cell>
        </row>
        <row r="6996">
          <cell r="AC6996" t="str">
            <v>ZORRITONE</v>
          </cell>
          <cell r="AD6996" t="str">
            <v>Z036</v>
          </cell>
        </row>
        <row r="6997">
          <cell r="AC6997" t="str">
            <v>ZUUM</v>
          </cell>
          <cell r="AD6997" t="str">
            <v>Z037</v>
          </cell>
        </row>
        <row r="6998">
          <cell r="AC6998" t="str">
            <v>ZED EL ZOMBI</v>
          </cell>
          <cell r="AD6998" t="str">
            <v>Z038</v>
          </cell>
        </row>
        <row r="6999">
          <cell r="AC6999" t="str">
            <v>ZIGZAG</v>
          </cell>
          <cell r="AD6999" t="str">
            <v>Z039</v>
          </cell>
        </row>
        <row r="7000">
          <cell r="AC7000" t="str">
            <v>ZX-CROSSBOW</v>
          </cell>
          <cell r="AD7000" t="str">
            <v>Z040</v>
          </cell>
        </row>
        <row r="7001">
          <cell r="AC7001" t="str">
            <v>ZAHRINGER</v>
          </cell>
          <cell r="AD7001" t="str">
            <v>Z041</v>
          </cell>
        </row>
        <row r="7002">
          <cell r="AC7002" t="str">
            <v>ZOLA</v>
          </cell>
          <cell r="AD7002" t="str">
            <v>Z042</v>
          </cell>
        </row>
        <row r="7003">
          <cell r="AC7003" t="str">
            <v>ZAPI</v>
          </cell>
          <cell r="AD7003" t="str">
            <v>Z043</v>
          </cell>
        </row>
        <row r="7004">
          <cell r="AC7004" t="str">
            <v>ZTE</v>
          </cell>
          <cell r="AD7004" t="str">
            <v>Z044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Cubicacion"/>
      <sheetName val="CUB-10181-3(Rescision)"/>
      <sheetName val="Sheet5"/>
      <sheetName val="caseta de planta"/>
      <sheetName val="GONZALO"/>
      <sheetName val="Col.Amarre"/>
      <sheetName val="Escalera"/>
      <sheetName val="Muros"/>
      <sheetName val="analisis unitarios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LastYear"/>
      <sheetName val="Budget"/>
      <sheetName val="Config"/>
      <sheetName val="Analisis"/>
      <sheetName val="Instructivo"/>
      <sheetName val="Macro1"/>
      <sheetName val="Tablas"/>
    </sheetNames>
    <sheetDataSet>
      <sheetData sheetId="0" refreshError="1"/>
      <sheetData sheetId="1" refreshError="1"/>
      <sheetData sheetId="2">
        <row r="7">
          <cell r="H7">
            <v>2013</v>
          </cell>
        </row>
      </sheetData>
      <sheetData sheetId="3">
        <row r="15">
          <cell r="F15">
            <v>42095</v>
          </cell>
          <cell r="S15">
            <v>42125</v>
          </cell>
          <cell r="AE15">
            <v>42156</v>
          </cell>
        </row>
        <row r="16">
          <cell r="F16" t="str">
            <v>A013</v>
          </cell>
        </row>
        <row r="18">
          <cell r="D18">
            <v>46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deraciones "/>
      <sheetName val="Plan OI"/>
      <sheetName val="Presupuesto"/>
      <sheetName val="Flujo de Caja"/>
      <sheetName val="BD Plan Detallad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 refreshError="1"/>
      <sheetData sheetId="1" refreshError="1"/>
      <sheetData sheetId="2" refreshError="1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 OI"/>
      <sheetName val="Presupuesto"/>
      <sheetName val="BD Plan Detallado"/>
      <sheetName val="Flujo de Caja"/>
      <sheetName val="Formato de seguimiento Terrenas"/>
      <sheetName val="PRESSTO PD TIPO C"/>
      <sheetName val="Plan Alto Nivel"/>
      <sheetName val="Consideraciones "/>
      <sheetName val="Plan trabajo - Seguimiento"/>
      <sheetName val="Cronograma Inverso"/>
      <sheetName val="Tiempo-termino Importación"/>
      <sheetName val="Pre-Liquidar"/>
      <sheetName val="Activo fijo - PD-Las Terrenas- "/>
    </sheetNames>
    <sheetDataSet>
      <sheetData sheetId="0"/>
      <sheetData sheetId="1">
        <row r="3">
          <cell r="B3" t="str">
            <v>Presupuesto Las Terrenas</v>
          </cell>
        </row>
        <row r="5">
          <cell r="B5">
            <v>60</v>
          </cell>
          <cell r="G5" t="str">
            <v>N/A</v>
          </cell>
        </row>
        <row r="6">
          <cell r="G6" t="str">
            <v xml:space="preserve">Presupuesto </v>
          </cell>
        </row>
        <row r="7">
          <cell r="B7" t="str">
            <v>TOTAL GENERAL ESTIMADO</v>
          </cell>
          <cell r="G7">
            <v>3776925.1194688929</v>
          </cell>
        </row>
        <row r="9">
          <cell r="B9" t="str">
            <v>Resumen de Partidas</v>
          </cell>
        </row>
        <row r="10">
          <cell r="B10" t="str">
            <v>EDIFICACION</v>
          </cell>
          <cell r="G10">
            <v>810851.32624444447</v>
          </cell>
        </row>
        <row r="11">
          <cell r="B11" t="str">
            <v>EQUIPAMIENTO</v>
          </cell>
          <cell r="G11">
            <v>2966073.7932244483</v>
          </cell>
        </row>
        <row r="12">
          <cell r="B12" t="str">
            <v>TERRENO</v>
          </cell>
          <cell r="G12">
            <v>0</v>
          </cell>
        </row>
        <row r="13">
          <cell r="B13" t="str">
            <v>Área de la Localidad</v>
          </cell>
        </row>
        <row r="14">
          <cell r="B14" t="str">
            <v>M2 Construccion</v>
          </cell>
        </row>
        <row r="15">
          <cell r="B15" t="str">
            <v>M2 Sala de Ventas</v>
          </cell>
        </row>
        <row r="16">
          <cell r="B16" t="str">
            <v>M2 Terreno</v>
          </cell>
        </row>
        <row r="17">
          <cell r="B17" t="str">
            <v>Edificación, Instalaciones y Equipamientos</v>
          </cell>
        </row>
        <row r="18">
          <cell r="A18">
            <v>1</v>
          </cell>
          <cell r="B18" t="str">
            <v>Estudios Preliminares</v>
          </cell>
          <cell r="G18">
            <v>0</v>
          </cell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9">
          <cell r="A29">
            <v>2</v>
          </cell>
          <cell r="B29" t="str">
            <v>Obra Civil</v>
          </cell>
          <cell r="G29">
            <v>287553.13338730158</v>
          </cell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USD</v>
          </cell>
          <cell r="E30">
            <v>1</v>
          </cell>
          <cell r="F30">
            <v>0</v>
          </cell>
          <cell r="G30">
            <v>18449.150000000001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60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60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60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60</v>
          </cell>
          <cell r="F34">
            <v>0</v>
          </cell>
          <cell r="G34">
            <v>25100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60</v>
          </cell>
          <cell r="F35">
            <v>0</v>
          </cell>
          <cell r="G35">
            <v>7500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60</v>
          </cell>
          <cell r="F36">
            <v>0</v>
          </cell>
          <cell r="G36">
            <v>113206.85977619048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60</v>
          </cell>
          <cell r="F37">
            <v>0</v>
          </cell>
          <cell r="G37">
            <v>112643.0886904762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60</v>
          </cell>
          <cell r="F38">
            <v>0</v>
          </cell>
          <cell r="G38">
            <v>10654.03492063492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60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60</v>
          </cell>
          <cell r="F40">
            <v>0</v>
          </cell>
          <cell r="G40">
            <v>0</v>
          </cell>
        </row>
        <row r="42">
          <cell r="A42">
            <v>3</v>
          </cell>
          <cell r="B42" t="str">
            <v>Sistema Eléctrico</v>
          </cell>
          <cell r="G42">
            <v>235851.5261904762</v>
          </cell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USD</v>
          </cell>
          <cell r="E43">
            <v>1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60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60</v>
          </cell>
          <cell r="F45">
            <v>0</v>
          </cell>
          <cell r="G45">
            <v>220508.5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60</v>
          </cell>
          <cell r="F46">
            <v>0</v>
          </cell>
          <cell r="G46">
            <v>15343.02619047619</v>
          </cell>
        </row>
        <row r="48">
          <cell r="A48">
            <v>4</v>
          </cell>
          <cell r="B48" t="str">
            <v xml:space="preserve">Sistema de Climatización   </v>
          </cell>
          <cell r="G48">
            <v>287446.66666666663</v>
          </cell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USD</v>
          </cell>
          <cell r="E49">
            <v>1</v>
          </cell>
          <cell r="F49">
            <v>0</v>
          </cell>
          <cell r="G49">
            <v>252156.91666666666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60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60</v>
          </cell>
          <cell r="F51">
            <v>0</v>
          </cell>
          <cell r="G51">
            <v>35289.75</v>
          </cell>
        </row>
        <row r="53">
          <cell r="A53">
            <v>5</v>
          </cell>
          <cell r="B53" t="str">
            <v>Frio Alimentario</v>
          </cell>
          <cell r="G53">
            <v>1424274.1806349205</v>
          </cell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USD</v>
          </cell>
          <cell r="E54">
            <v>1</v>
          </cell>
          <cell r="F54">
            <v>0</v>
          </cell>
          <cell r="G54">
            <v>201600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60</v>
          </cell>
          <cell r="F55">
            <v>0</v>
          </cell>
          <cell r="G55">
            <v>42000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60</v>
          </cell>
          <cell r="F56">
            <v>0</v>
          </cell>
          <cell r="G56">
            <v>779725.25238095236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60</v>
          </cell>
          <cell r="F57">
            <v>0</v>
          </cell>
          <cell r="G57">
            <v>27571.7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60</v>
          </cell>
          <cell r="F58">
            <v>0</v>
          </cell>
          <cell r="G58">
            <v>40175.555555555555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60</v>
          </cell>
          <cell r="F59">
            <v>0</v>
          </cell>
          <cell r="G59">
            <v>273866.17269841267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60</v>
          </cell>
          <cell r="F60">
            <v>0</v>
          </cell>
          <cell r="G60">
            <v>59335.5</v>
          </cell>
        </row>
        <row r="62">
          <cell r="A62">
            <v>6</v>
          </cell>
          <cell r="B62" t="str">
            <v>Tecnología, Seguridad y Tesorería</v>
          </cell>
          <cell r="G62">
            <v>29917.108679365079</v>
          </cell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USD</v>
          </cell>
          <cell r="E63">
            <v>1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60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60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60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60</v>
          </cell>
          <cell r="F67">
            <v>0</v>
          </cell>
          <cell r="G67">
            <v>29917.108679365079</v>
          </cell>
        </row>
        <row r="68">
          <cell r="A68">
            <v>6.06</v>
          </cell>
          <cell r="B68" t="str">
            <v xml:space="preserve">Otros sum e inst Seguridad </v>
          </cell>
          <cell r="C68">
            <v>1</v>
          </cell>
          <cell r="D68" t="str">
            <v>dop</v>
          </cell>
          <cell r="E68">
            <v>60</v>
          </cell>
          <cell r="F68">
            <v>0</v>
          </cell>
          <cell r="G68">
            <v>0</v>
          </cell>
        </row>
        <row r="69">
          <cell r="A69">
            <v>6.07</v>
          </cell>
          <cell r="B69" t="str">
            <v>Otros sum e inst Tesoreria</v>
          </cell>
          <cell r="C69">
            <v>1</v>
          </cell>
          <cell r="D69" t="str">
            <v>dop</v>
          </cell>
          <cell r="E69">
            <v>60</v>
          </cell>
          <cell r="F69">
            <v>0</v>
          </cell>
          <cell r="G69">
            <v>0</v>
          </cell>
        </row>
        <row r="71">
          <cell r="A71">
            <v>7</v>
          </cell>
          <cell r="B71" t="str">
            <v>Equipamiento Produccion</v>
          </cell>
          <cell r="G71">
            <v>527065.66124285711</v>
          </cell>
        </row>
        <row r="72">
          <cell r="A72">
            <v>7.01</v>
          </cell>
          <cell r="B72" t="str">
            <v xml:space="preserve">Equipamiento de Acero Inoxidable </v>
          </cell>
          <cell r="C72">
            <v>1</v>
          </cell>
          <cell r="D72" t="str">
            <v>USD</v>
          </cell>
          <cell r="E72">
            <v>1</v>
          </cell>
          <cell r="F72">
            <v>0</v>
          </cell>
          <cell r="G72">
            <v>24826.932539682548</v>
          </cell>
        </row>
        <row r="73">
          <cell r="A73">
            <v>7.02</v>
          </cell>
          <cell r="B73" t="str">
            <v>Cocina, Patio Comidas y Rostizería</v>
          </cell>
          <cell r="C73">
            <v>1</v>
          </cell>
          <cell r="D73" t="str">
            <v>dop</v>
          </cell>
          <cell r="E73">
            <v>60</v>
          </cell>
          <cell r="F73">
            <v>0</v>
          </cell>
          <cell r="G73">
            <v>57974.172187301585</v>
          </cell>
        </row>
        <row r="74">
          <cell r="A74">
            <v>7.03</v>
          </cell>
          <cell r="B74" t="str">
            <v>Equipamiento Carniceria, Pescadería y Delicatesen</v>
          </cell>
          <cell r="C74">
            <v>1</v>
          </cell>
          <cell r="D74" t="str">
            <v>dop</v>
          </cell>
          <cell r="E74">
            <v>60</v>
          </cell>
          <cell r="F74">
            <v>0</v>
          </cell>
          <cell r="G74">
            <v>113048.39611904763</v>
          </cell>
        </row>
        <row r="75">
          <cell r="A75">
            <v>7.04</v>
          </cell>
          <cell r="B75" t="str">
            <v>Equipamiento de Panaderia, Reposteria y Rosticería</v>
          </cell>
          <cell r="C75">
            <v>1</v>
          </cell>
          <cell r="D75" t="str">
            <v>dop</v>
          </cell>
          <cell r="E75">
            <v>60</v>
          </cell>
          <cell r="F75">
            <v>0</v>
          </cell>
          <cell r="G75">
            <v>270980.85849206347</v>
          </cell>
        </row>
        <row r="76">
          <cell r="A76">
            <v>7.05</v>
          </cell>
          <cell r="B76" t="str">
            <v>Equipamiento de Frutas y Vegetales</v>
          </cell>
          <cell r="C76">
            <v>1</v>
          </cell>
          <cell r="D76" t="str">
            <v>dop</v>
          </cell>
          <cell r="E76">
            <v>60</v>
          </cell>
          <cell r="F76">
            <v>0</v>
          </cell>
          <cell r="G76">
            <v>60235.301904761909</v>
          </cell>
        </row>
        <row r="77">
          <cell r="A77">
            <v>7.06</v>
          </cell>
          <cell r="B77" t="str">
            <v>Balanzas</v>
          </cell>
          <cell r="C77">
            <v>1</v>
          </cell>
          <cell r="D77" t="str">
            <v>dop</v>
          </cell>
          <cell r="E77">
            <v>60</v>
          </cell>
          <cell r="F77">
            <v>0</v>
          </cell>
          <cell r="G77">
            <v>0</v>
          </cell>
        </row>
        <row r="78">
          <cell r="A78">
            <v>7.07</v>
          </cell>
          <cell r="B78" t="str">
            <v>Otros Equipamientos de Producción</v>
          </cell>
          <cell r="C78">
            <v>1</v>
          </cell>
          <cell r="D78" t="str">
            <v>dop</v>
          </cell>
          <cell r="E78">
            <v>60</v>
          </cell>
          <cell r="F78">
            <v>0</v>
          </cell>
          <cell r="G78">
            <v>0</v>
          </cell>
        </row>
        <row r="80">
          <cell r="A80">
            <v>8</v>
          </cell>
          <cell r="B80" t="str">
            <v>Equipamiento Tienda</v>
          </cell>
          <cell r="G80">
            <v>984816.84266730573</v>
          </cell>
        </row>
        <row r="81">
          <cell r="A81">
            <v>8.01</v>
          </cell>
          <cell r="B81" t="str">
            <v>Gondolas</v>
          </cell>
          <cell r="C81">
            <v>1</v>
          </cell>
          <cell r="D81" t="str">
            <v>dop</v>
          </cell>
          <cell r="E81">
            <v>60</v>
          </cell>
          <cell r="F81">
            <v>0</v>
          </cell>
          <cell r="G81">
            <v>387226.83714285714</v>
          </cell>
        </row>
        <row r="82">
          <cell r="A82">
            <v>8.02</v>
          </cell>
          <cell r="B82" t="str">
            <v>Checkout</v>
          </cell>
          <cell r="C82">
            <v>1</v>
          </cell>
          <cell r="D82" t="str">
            <v>dop</v>
          </cell>
          <cell r="E82">
            <v>60</v>
          </cell>
          <cell r="F82">
            <v>0</v>
          </cell>
          <cell r="G82">
            <v>40802.583238095242</v>
          </cell>
        </row>
        <row r="83">
          <cell r="A83">
            <v>8.0299999999999994</v>
          </cell>
          <cell r="B83" t="str">
            <v>Carritos, Canastas y Accesorios</v>
          </cell>
          <cell r="C83">
            <v>1</v>
          </cell>
          <cell r="D83" t="str">
            <v>dop</v>
          </cell>
          <cell r="E83">
            <v>60</v>
          </cell>
          <cell r="F83">
            <v>0</v>
          </cell>
          <cell r="G83">
            <v>46216.860040321582</v>
          </cell>
        </row>
        <row r="84">
          <cell r="A84">
            <v>8.0399999999999991</v>
          </cell>
          <cell r="B84" t="str">
            <v>Trameria Almacen</v>
          </cell>
          <cell r="C84">
            <v>1</v>
          </cell>
          <cell r="D84" t="str">
            <v>dop</v>
          </cell>
          <cell r="E84">
            <v>60</v>
          </cell>
          <cell r="F84">
            <v>0</v>
          </cell>
          <cell r="G84">
            <v>56151.294603174596</v>
          </cell>
        </row>
        <row r="85">
          <cell r="A85">
            <v>8.0500000000000007</v>
          </cell>
          <cell r="B85" t="str">
            <v>Mobiliario no operacional para Tiendas</v>
          </cell>
          <cell r="C85">
            <v>1</v>
          </cell>
          <cell r="D85" t="str">
            <v>dop</v>
          </cell>
          <cell r="E85">
            <v>60</v>
          </cell>
          <cell r="F85">
            <v>0</v>
          </cell>
          <cell r="G85">
            <v>109926.56351587306</v>
          </cell>
        </row>
        <row r="86">
          <cell r="A86">
            <v>8.06</v>
          </cell>
          <cell r="B86" t="str">
            <v>Otros Equipamientos de Tienda</v>
          </cell>
          <cell r="C86">
            <v>1</v>
          </cell>
          <cell r="D86" t="str">
            <v>dop</v>
          </cell>
          <cell r="E86">
            <v>60</v>
          </cell>
          <cell r="F86">
            <v>0</v>
          </cell>
          <cell r="G86">
            <v>57105.166666666664</v>
          </cell>
        </row>
        <row r="87">
          <cell r="A87">
            <v>8.07</v>
          </cell>
          <cell r="B87" t="str">
            <v>Señalizacion interiores</v>
          </cell>
          <cell r="C87">
            <v>1</v>
          </cell>
          <cell r="D87" t="str">
            <v>dop</v>
          </cell>
          <cell r="E87">
            <v>60</v>
          </cell>
          <cell r="F87">
            <v>0</v>
          </cell>
          <cell r="G87">
            <v>203468.25396825399</v>
          </cell>
        </row>
        <row r="88">
          <cell r="A88">
            <v>8.08</v>
          </cell>
          <cell r="B88" t="str">
            <v>Señalizacion exteriores</v>
          </cell>
          <cell r="C88">
            <v>1</v>
          </cell>
          <cell r="D88" t="str">
            <v>dop</v>
          </cell>
          <cell r="E88">
            <v>60</v>
          </cell>
          <cell r="F88">
            <v>0</v>
          </cell>
          <cell r="G88">
            <v>83919.283492063492</v>
          </cell>
        </row>
        <row r="90">
          <cell r="A90">
            <v>9</v>
          </cell>
          <cell r="B90" t="str">
            <v>Otros</v>
          </cell>
          <cell r="G90">
            <v>0</v>
          </cell>
        </row>
        <row r="91">
          <cell r="A91">
            <v>9.01</v>
          </cell>
          <cell r="B91" t="str">
            <v>COMERCIALIZACION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9.02</v>
          </cell>
          <cell r="B92" t="str">
            <v>INSUMOS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9.0299999999999994</v>
          </cell>
          <cell r="B93" t="str">
            <v>PUBLICIDAD Y MERCADEO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9.0399999999999991</v>
          </cell>
          <cell r="B94" t="str">
            <v>MONTAJE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  <row r="95">
          <cell r="A95">
            <v>9.0499999999999989</v>
          </cell>
          <cell r="B95" t="str">
            <v>DECORACIÓN TEMPORADAS</v>
          </cell>
          <cell r="C95">
            <v>2</v>
          </cell>
          <cell r="D95" t="str">
            <v>USD</v>
          </cell>
          <cell r="E95">
            <v>1</v>
          </cell>
          <cell r="F95">
            <v>0</v>
          </cell>
          <cell r="G95">
            <v>0</v>
          </cell>
        </row>
        <row r="96">
          <cell r="A96">
            <v>9.06</v>
          </cell>
          <cell r="B96" t="str">
            <v>-</v>
          </cell>
          <cell r="C96">
            <v>2</v>
          </cell>
          <cell r="D96" t="str">
            <v>USD</v>
          </cell>
          <cell r="E96">
            <v>1</v>
          </cell>
          <cell r="F96">
            <v>0</v>
          </cell>
          <cell r="G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 OI"/>
      <sheetName val="Presupuesto"/>
      <sheetName val="BD Plan Detallado"/>
      <sheetName val="Flujo de Caja"/>
      <sheetName val="Plan Alto Nivel"/>
      <sheetName val="Consideraciones "/>
      <sheetName val="Plan trabajo - Seguimiento"/>
      <sheetName val="Cronograma Inverso"/>
      <sheetName val="Tiempo-termino Importación"/>
      <sheetName val="Pre-Liquidar"/>
      <sheetName val="Presupuesto activo fijo D+IR"/>
    </sheetNames>
    <sheetDataSet>
      <sheetData sheetId="0"/>
      <sheetData sheetId="1">
        <row r="3">
          <cell r="B3" t="str">
            <v>Presupuesto Las Terrenas</v>
          </cell>
        </row>
        <row r="5">
          <cell r="B5">
            <v>60</v>
          </cell>
          <cell r="G5" t="str">
            <v>N/A</v>
          </cell>
        </row>
        <row r="6">
          <cell r="G6" t="str">
            <v xml:space="preserve">Presupuesto </v>
          </cell>
        </row>
        <row r="7">
          <cell r="B7" t="str">
            <v>TOTAL GENERAL ESTIMADO</v>
          </cell>
          <cell r="G7">
            <v>0</v>
          </cell>
        </row>
        <row r="9">
          <cell r="B9" t="str">
            <v>Resumen de Partidas</v>
          </cell>
        </row>
        <row r="10">
          <cell r="B10" t="str">
            <v>EDIFICACION</v>
          </cell>
          <cell r="G10">
            <v>0</v>
          </cell>
        </row>
        <row r="11">
          <cell r="B11" t="str">
            <v>EQUIPAMIENTO</v>
          </cell>
          <cell r="G11">
            <v>0</v>
          </cell>
        </row>
        <row r="12">
          <cell r="B12" t="str">
            <v>TERRENO</v>
          </cell>
          <cell r="G12">
            <v>0</v>
          </cell>
        </row>
        <row r="13">
          <cell r="B13" t="str">
            <v>Área de la Localidad</v>
          </cell>
        </row>
        <row r="14">
          <cell r="B14" t="str">
            <v>M2 Construccion</v>
          </cell>
        </row>
        <row r="15">
          <cell r="B15" t="str">
            <v>M2 Sala de Ventas</v>
          </cell>
        </row>
        <row r="16">
          <cell r="B16" t="str">
            <v>M2 Terreno</v>
          </cell>
        </row>
        <row r="17">
          <cell r="B17" t="str">
            <v>Edificación, Instalaciones y Equipamientos</v>
          </cell>
        </row>
        <row r="18">
          <cell r="A18">
            <v>1</v>
          </cell>
          <cell r="B18" t="str">
            <v>Estudios Preliminares</v>
          </cell>
          <cell r="G18">
            <v>0</v>
          </cell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9">
          <cell r="A29">
            <v>2</v>
          </cell>
          <cell r="B29" t="str">
            <v>Obra Civil</v>
          </cell>
          <cell r="G29">
            <v>0</v>
          </cell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USD</v>
          </cell>
          <cell r="E30">
            <v>1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60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60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60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60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60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60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60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60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60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60</v>
          </cell>
          <cell r="F40">
            <v>0</v>
          </cell>
          <cell r="G40">
            <v>0</v>
          </cell>
        </row>
        <row r="42">
          <cell r="A42">
            <v>3</v>
          </cell>
          <cell r="B42" t="str">
            <v>Sistema Eléctrico</v>
          </cell>
          <cell r="G42">
            <v>0</v>
          </cell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USD</v>
          </cell>
          <cell r="E43">
            <v>1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60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60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60</v>
          </cell>
          <cell r="F46">
            <v>0</v>
          </cell>
          <cell r="G46">
            <v>0</v>
          </cell>
        </row>
        <row r="48">
          <cell r="A48">
            <v>4</v>
          </cell>
          <cell r="B48" t="str">
            <v xml:space="preserve">Sistema de Climatización   </v>
          </cell>
          <cell r="G48">
            <v>0</v>
          </cell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USD</v>
          </cell>
          <cell r="E49">
            <v>1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60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60</v>
          </cell>
          <cell r="F51">
            <v>0</v>
          </cell>
          <cell r="G51">
            <v>0</v>
          </cell>
        </row>
        <row r="53">
          <cell r="A53">
            <v>5</v>
          </cell>
          <cell r="B53" t="str">
            <v>Frio Alimentario</v>
          </cell>
          <cell r="G53">
            <v>0</v>
          </cell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USD</v>
          </cell>
          <cell r="E54">
            <v>1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60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60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60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60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60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60</v>
          </cell>
          <cell r="F60">
            <v>0</v>
          </cell>
          <cell r="G60">
            <v>0</v>
          </cell>
        </row>
        <row r="62">
          <cell r="A62">
            <v>6</v>
          </cell>
          <cell r="B62" t="str">
            <v>Tecnología, Seguridad y Tesorería</v>
          </cell>
          <cell r="G62">
            <v>0</v>
          </cell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USD</v>
          </cell>
          <cell r="E63">
            <v>1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60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60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60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60</v>
          </cell>
          <cell r="F67">
            <v>0</v>
          </cell>
          <cell r="G67">
            <v>0</v>
          </cell>
        </row>
        <row r="68">
          <cell r="A68">
            <v>6.06</v>
          </cell>
          <cell r="B68" t="str">
            <v xml:space="preserve">Otros sum e inst Seguridad </v>
          </cell>
          <cell r="C68">
            <v>1</v>
          </cell>
          <cell r="D68" t="str">
            <v>dop</v>
          </cell>
          <cell r="E68">
            <v>60</v>
          </cell>
          <cell r="F68">
            <v>0</v>
          </cell>
          <cell r="G68">
            <v>0</v>
          </cell>
        </row>
        <row r="69">
          <cell r="A69">
            <v>6.07</v>
          </cell>
          <cell r="B69" t="str">
            <v>Otros sum e inst Tesoreria</v>
          </cell>
          <cell r="C69">
            <v>1</v>
          </cell>
          <cell r="D69" t="str">
            <v>dop</v>
          </cell>
          <cell r="E69">
            <v>60</v>
          </cell>
          <cell r="F69">
            <v>0</v>
          </cell>
          <cell r="G69">
            <v>0</v>
          </cell>
        </row>
        <row r="71">
          <cell r="A71">
            <v>7</v>
          </cell>
          <cell r="B71" t="str">
            <v>Equipamiento Produccion</v>
          </cell>
          <cell r="G71">
            <v>0</v>
          </cell>
        </row>
        <row r="72">
          <cell r="A72">
            <v>7.01</v>
          </cell>
          <cell r="B72" t="str">
            <v xml:space="preserve">Equipamiento de Acero Inoxidable </v>
          </cell>
          <cell r="C72">
            <v>1</v>
          </cell>
          <cell r="D72" t="str">
            <v>USD</v>
          </cell>
          <cell r="E72">
            <v>1</v>
          </cell>
          <cell r="F72">
            <v>0</v>
          </cell>
          <cell r="G72">
            <v>0</v>
          </cell>
        </row>
        <row r="73">
          <cell r="A73">
            <v>7.02</v>
          </cell>
          <cell r="B73" t="str">
            <v>Cocina, Patio Comidas y Rostizería</v>
          </cell>
          <cell r="C73">
            <v>1</v>
          </cell>
          <cell r="D73" t="str">
            <v>dop</v>
          </cell>
          <cell r="E73">
            <v>60</v>
          </cell>
          <cell r="F73">
            <v>0</v>
          </cell>
          <cell r="G73">
            <v>0</v>
          </cell>
        </row>
        <row r="74">
          <cell r="A74">
            <v>7.03</v>
          </cell>
          <cell r="B74" t="str">
            <v>Equipamiento Carniceria, Pescadería y Delicatesen</v>
          </cell>
          <cell r="C74">
            <v>1</v>
          </cell>
          <cell r="D74" t="str">
            <v>dop</v>
          </cell>
          <cell r="E74">
            <v>60</v>
          </cell>
          <cell r="F74">
            <v>0</v>
          </cell>
          <cell r="G74">
            <v>0</v>
          </cell>
        </row>
        <row r="75">
          <cell r="A75">
            <v>7.04</v>
          </cell>
          <cell r="B75" t="str">
            <v>Equipamiento de Panaderia, Reposteria y Rosticería</v>
          </cell>
          <cell r="C75">
            <v>1</v>
          </cell>
          <cell r="D75" t="str">
            <v>dop</v>
          </cell>
          <cell r="E75">
            <v>60</v>
          </cell>
          <cell r="F75">
            <v>0</v>
          </cell>
          <cell r="G75">
            <v>0</v>
          </cell>
        </row>
        <row r="76">
          <cell r="A76">
            <v>7.05</v>
          </cell>
          <cell r="B76" t="str">
            <v>Equipamiento de Frutas y Vegetales</v>
          </cell>
          <cell r="C76">
            <v>1</v>
          </cell>
          <cell r="D76" t="str">
            <v>dop</v>
          </cell>
          <cell r="E76">
            <v>60</v>
          </cell>
          <cell r="F76">
            <v>0</v>
          </cell>
          <cell r="G76">
            <v>0</v>
          </cell>
        </row>
        <row r="77">
          <cell r="A77">
            <v>7.06</v>
          </cell>
          <cell r="B77" t="str">
            <v>Balanzas</v>
          </cell>
          <cell r="C77">
            <v>1</v>
          </cell>
          <cell r="D77" t="str">
            <v>dop</v>
          </cell>
          <cell r="E77">
            <v>60</v>
          </cell>
          <cell r="F77">
            <v>0</v>
          </cell>
          <cell r="G77">
            <v>0</v>
          </cell>
        </row>
        <row r="78">
          <cell r="A78">
            <v>7.07</v>
          </cell>
          <cell r="B78" t="str">
            <v>Otros Equipamientos de Producción</v>
          </cell>
          <cell r="C78">
            <v>1</v>
          </cell>
          <cell r="D78" t="str">
            <v>dop</v>
          </cell>
          <cell r="E78">
            <v>60</v>
          </cell>
          <cell r="F78">
            <v>0</v>
          </cell>
          <cell r="G78">
            <v>0</v>
          </cell>
        </row>
        <row r="80">
          <cell r="A80">
            <v>8</v>
          </cell>
          <cell r="B80" t="str">
            <v>Equipamiento Tienda</v>
          </cell>
          <cell r="G80">
            <v>0</v>
          </cell>
        </row>
        <row r="81">
          <cell r="A81">
            <v>8.01</v>
          </cell>
          <cell r="B81" t="str">
            <v>Gondolas</v>
          </cell>
          <cell r="C81">
            <v>1</v>
          </cell>
          <cell r="D81" t="str">
            <v>dop</v>
          </cell>
          <cell r="E81">
            <v>60</v>
          </cell>
          <cell r="F81">
            <v>0</v>
          </cell>
          <cell r="G81">
            <v>0</v>
          </cell>
        </row>
        <row r="82">
          <cell r="A82">
            <v>8.02</v>
          </cell>
          <cell r="B82" t="str">
            <v>Checkout</v>
          </cell>
          <cell r="C82">
            <v>1</v>
          </cell>
          <cell r="D82" t="str">
            <v>dop</v>
          </cell>
          <cell r="E82">
            <v>60</v>
          </cell>
          <cell r="F82">
            <v>0</v>
          </cell>
          <cell r="G82">
            <v>0</v>
          </cell>
        </row>
        <row r="83">
          <cell r="A83">
            <v>8.0299999999999994</v>
          </cell>
          <cell r="B83" t="str">
            <v>Carritos, Canastas y Accesorios</v>
          </cell>
          <cell r="C83">
            <v>1</v>
          </cell>
          <cell r="D83" t="str">
            <v>dop</v>
          </cell>
          <cell r="E83">
            <v>60</v>
          </cell>
          <cell r="F83">
            <v>0</v>
          </cell>
          <cell r="G83">
            <v>0</v>
          </cell>
        </row>
        <row r="84">
          <cell r="A84">
            <v>8.0399999999999991</v>
          </cell>
          <cell r="B84" t="str">
            <v>Trameria Almacen</v>
          </cell>
          <cell r="C84">
            <v>1</v>
          </cell>
          <cell r="D84" t="str">
            <v>dop</v>
          </cell>
          <cell r="E84">
            <v>60</v>
          </cell>
          <cell r="F84">
            <v>0</v>
          </cell>
          <cell r="G84">
            <v>0</v>
          </cell>
        </row>
        <row r="85">
          <cell r="A85">
            <v>8.0500000000000007</v>
          </cell>
          <cell r="B85" t="str">
            <v>Mobiliario no operacional para Tiendas</v>
          </cell>
          <cell r="C85">
            <v>1</v>
          </cell>
          <cell r="D85" t="str">
            <v>dop</v>
          </cell>
          <cell r="E85">
            <v>60</v>
          </cell>
          <cell r="F85">
            <v>0</v>
          </cell>
          <cell r="G85">
            <v>0</v>
          </cell>
        </row>
        <row r="86">
          <cell r="A86">
            <v>8.06</v>
          </cell>
          <cell r="B86" t="str">
            <v>Otros Equipamientos de Tienda</v>
          </cell>
          <cell r="C86">
            <v>1</v>
          </cell>
          <cell r="D86" t="str">
            <v>dop</v>
          </cell>
          <cell r="E86">
            <v>60</v>
          </cell>
          <cell r="F86">
            <v>0</v>
          </cell>
          <cell r="G86">
            <v>0</v>
          </cell>
        </row>
        <row r="87">
          <cell r="A87">
            <v>8.07</v>
          </cell>
          <cell r="B87" t="str">
            <v>Señalizacion interiores</v>
          </cell>
          <cell r="C87">
            <v>1</v>
          </cell>
          <cell r="D87" t="str">
            <v>dop</v>
          </cell>
          <cell r="E87">
            <v>60</v>
          </cell>
          <cell r="F87">
            <v>0</v>
          </cell>
          <cell r="G87">
            <v>0</v>
          </cell>
        </row>
        <row r="88">
          <cell r="A88">
            <v>8.08</v>
          </cell>
          <cell r="B88" t="str">
            <v>Señalizacion exteriores</v>
          </cell>
          <cell r="C88">
            <v>1</v>
          </cell>
          <cell r="D88" t="str">
            <v>dop</v>
          </cell>
          <cell r="E88">
            <v>60</v>
          </cell>
          <cell r="F88">
            <v>0</v>
          </cell>
          <cell r="G88">
            <v>0</v>
          </cell>
        </row>
        <row r="90">
          <cell r="A90">
            <v>9</v>
          </cell>
          <cell r="B90" t="str">
            <v>Otros</v>
          </cell>
          <cell r="G90">
            <v>0</v>
          </cell>
        </row>
        <row r="91">
          <cell r="A91">
            <v>9.01</v>
          </cell>
          <cell r="B91" t="str">
            <v>COMERCIALIZACION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9.02</v>
          </cell>
          <cell r="B92" t="str">
            <v>INSUMOS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9.0299999999999994</v>
          </cell>
          <cell r="B93" t="str">
            <v>PUBLICIDAD Y MERCADEO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9.0399999999999991</v>
          </cell>
          <cell r="B94" t="str">
            <v>MONTAJE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  <row r="95">
          <cell r="A95">
            <v>9.0499999999999989</v>
          </cell>
          <cell r="B95" t="str">
            <v>DECORACIÓN TEMPORADAS</v>
          </cell>
          <cell r="C95">
            <v>2</v>
          </cell>
          <cell r="D95" t="str">
            <v>USD</v>
          </cell>
          <cell r="E95">
            <v>1</v>
          </cell>
          <cell r="F95">
            <v>0</v>
          </cell>
          <cell r="G95">
            <v>0</v>
          </cell>
        </row>
        <row r="96">
          <cell r="A96">
            <v>9.06</v>
          </cell>
          <cell r="B96" t="str">
            <v>-</v>
          </cell>
          <cell r="C96">
            <v>2</v>
          </cell>
          <cell r="D96" t="str">
            <v>USD</v>
          </cell>
          <cell r="E96">
            <v>1</v>
          </cell>
          <cell r="F96">
            <v>0</v>
          </cell>
          <cell r="G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gruporamos.sharepoint.com/sites/ComprayControldeActivos/Ger_Compras_Activos_Fijos/Equipo_Compras_de_Activos/A%20-%20INICIATIVAS/Iniciativas%20abiertas/Iniciativa%20Nueva%20Tienda%20Sirena%20Compacta%20Las%20Americas%20(YM)/Reunion%20de%20Kick%20Off/Tienda%20Sirena%20Compacta%20Las%20Americas%2009.06.2022.xlsx?BEF3B41C" TargetMode="External"/><Relationship Id="rId2" Type="http://schemas.openxmlformats.org/officeDocument/2006/relationships/externalLinkPath" Target="file:///\\BEF3B41C\Tienda%20Sirena%20Compacta%20Las%20Americas%2009.06.202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ba Rosario" refreshedDate="45548.43574212963" createdVersion="5" refreshedVersion="8" minRefreshableVersion="3" recordCount="396" xr:uid="{24DCE7ED-8E51-4D74-9D3A-62315CDA2CAB}">
  <cacheSource type="worksheet">
    <worksheetSource name="Real" r:id="rId2"/>
  </cacheSource>
  <cacheFields count="18">
    <cacheField name="Grupo" numFmtId="2">
      <sharedItems containsMixedTypes="1" containsNumber="1" minValue="2.0699999999999998" maxValue="2.0699999999999998" count="10">
        <s v="1.00 Estudios Preliminares"/>
        <s v="2.00 Obra Civil"/>
        <s v="3.00 Sistema Eléctrico"/>
        <s v="4.00 Sistema de Climatización   "/>
        <s v="5.00 Frio Alimentario"/>
        <s v="6.00 Tecnología, Seguridad y Tesorería"/>
        <s v="7.00 Equipamiento Produccion"/>
        <s v="8.00 Equipamiento Tienda"/>
        <s v="9.00 Otros"/>
        <n v="2.0699999999999998" u="1"/>
      </sharedItems>
    </cacheField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ntainsBlank="1" count="72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"/>
        <s v="6.06 Otros sum e inst Seguridad"/>
        <s v="6.07 Equipo de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  <s v="" u="1"/>
        <m u="1"/>
        <s v="1.07 Solicitud Acometida Caasd" u="1"/>
        <s v="5.04 Bumpers Mcue" u="1"/>
        <s v="2.03 Edificación - Techo Aluzinc" u="1"/>
        <s v="6.07 Equipos de Tesoreria" u="1"/>
        <s v="1.08 Interconexión Edesur" u="1"/>
        <s v="7.02 Cocina, Patio Comidas" u="1"/>
        <s v="1.09 Permisos" u="1"/>
        <s v="4.03 Sistema de Extracción" u="1"/>
      </sharedItems>
    </cacheField>
    <cacheField name="Plan" numFmtId="0">
      <sharedItems containsMixedTypes="1" containsNumber="1" containsInteger="1" minValue="0" maxValue="0"/>
    </cacheField>
    <cacheField name="Item" numFmtId="0">
      <sharedItems containsBlank="1"/>
    </cacheField>
    <cacheField name="Doc. compras" numFmtId="0">
      <sharedItems containsBlank="1" containsMixedTypes="1" containsNumber="1" minValue="16.8" maxValue="3053.16"/>
    </cacheField>
    <cacheField name="Fecha" numFmtId="14">
      <sharedItems containsNonDate="0" containsDate="1" containsString="0" containsBlank="1" minDate="2022-06-08T00:00:00" maxDate="2022-06-09T00:00:00"/>
    </cacheField>
    <cacheField name="Cant." numFmtId="165">
      <sharedItems containsString="0" containsBlank="1" containsNumber="1" containsInteger="1" minValue="1" maxValue="500"/>
    </cacheField>
    <cacheField name=" Moneda " numFmtId="0">
      <sharedItems containsBlank="1"/>
    </cacheField>
    <cacheField name=" Tasa " numFmtId="165">
      <sharedItems containsMixedTypes="1" containsNumber="1" containsInteger="1" minValue="1" maxValue="58"/>
    </cacheField>
    <cacheField name=" Precio Unitario " numFmtId="165">
      <sharedItems containsString="0" containsBlank="1" containsNumber="1" minValue="30" maxValue="6943596.6699999999"/>
    </cacheField>
    <cacheField name=" Valor Capitalizable" numFmtId="168">
      <sharedItems containsSemiMixedTypes="0" containsString="0" containsNumber="1" minValue="0" maxValue="450000"/>
    </cacheField>
    <cacheField name="% de Liquidación" numFmtId="9">
      <sharedItems containsString="0" containsBlank="1" containsNumber="1" minValue="0.05" maxValue="0.95"/>
    </cacheField>
    <cacheField name=" Valor de Pedido C/Liquidación " numFmtId="168">
      <sharedItems containsSemiMixedTypes="0" containsString="0" containsNumber="1" minValue="0" maxValue="495000"/>
    </cacheField>
    <cacheField name="Comentarios " numFmtId="0">
      <sharedItems containsBlank="1"/>
    </cacheField>
    <cacheField name="Difer" numFmtId="0" formula="Plan-' Valor de Pedido C/Liquidación '" databaseField="0"/>
    <cacheField name="Desv" numFmtId="0" formula="IF(AND(Plan=0,' Valor de Pedido C/Liquidación '=0),0,IF(Plan=0,-1,(Difer/Plan)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Bona" refreshedDate="46085.774289351852" createdVersion="8" refreshedVersion="8" minRefreshableVersion="3" recordCount="1414" xr:uid="{1A83FF33-F99C-4F0A-9DF5-0BC33DA461C6}">
  <cacheSource type="worksheet">
    <worksheetSource name="BD.PD7"/>
  </cacheSource>
  <cacheFields count="47"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unt="64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  <s v="6.06 Otros sum e inst Seguridad "/>
        <s v="6.07 Otros sum e inst Tesoreria"/>
        <s v="6.07 Otros" u="1"/>
        <e v="#N/A" u="1"/>
      </sharedItems>
    </cacheField>
    <cacheField name="Tipo Ppto" numFmtId="0">
      <sharedItems containsBlank="1"/>
    </cacheField>
    <cacheField name="Plan" numFmtId="168">
      <sharedItems containsMixedTypes="1" containsNumber="1" minValue="0" maxValue="779725.25238095236"/>
    </cacheField>
    <cacheField name="Item" numFmtId="0">
      <sharedItems containsBlank="1"/>
    </cacheField>
    <cacheField name="Etapa" numFmtId="0">
      <sharedItems containsBlank="1" containsMixedTypes="1" containsNumber="1" containsInteger="1" minValue="4511705070" maxValue="4600075212"/>
    </cacheField>
    <cacheField name="Orden de compra" numFmtId="0">
      <sharedItems containsBlank="1" containsMixedTypes="1" containsNumber="1" containsInteger="1" minValue="4511705070" maxValue="4600077373"/>
    </cacheField>
    <cacheField name="Fecha " numFmtId="0">
      <sharedItems containsBlank="1"/>
    </cacheField>
    <cacheField name="Cant." numFmtId="0">
      <sharedItems containsString="0" containsBlank="1" containsNumber="1" minValue="0" maxValue="2317.6"/>
    </cacheField>
    <cacheField name="Mon" numFmtId="0">
      <sharedItems/>
    </cacheField>
    <cacheField name=" Tasa " numFmtId="165">
      <sharedItems containsSemiMixedTypes="0" containsString="0" containsNumber="1" containsInteger="1" minValue="1" maxValue="77"/>
    </cacheField>
    <cacheField name=" Precio Und." numFmtId="44">
      <sharedItems containsString="0" containsBlank="1" containsNumber="1" minValue="0" maxValue="7500000"/>
    </cacheField>
    <cacheField name="Valor Neto [DOP]" numFmtId="165">
      <sharedItems containsSemiMixedTypes="0" containsString="0" containsNumber="1" minValue="0" maxValue="21945000"/>
    </cacheField>
    <cacheField name="Liquid. [%]" numFmtId="0">
      <sharedItems containsString="0" containsBlank="1" containsNumber="1" minValue="0" maxValue="0.65"/>
    </cacheField>
    <cacheField name="Ppto. Orden Interna [DOP]" numFmtId="165">
      <sharedItems containsSemiMixedTypes="0" containsString="0" containsNumber="1" minValue="0" maxValue="27431250"/>
    </cacheField>
    <cacheField name="Ppto. Orden Interna [USD]" numFmtId="165">
      <sharedItems containsSemiMixedTypes="0" containsString="0" containsNumber="1" minValue="0" maxValue="422019.23076923075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Blank="1"/>
    </cacheField>
    <cacheField name="AFeC" numFmtId="0">
      <sharedItems containsString="0" containsBlank="1" containsNumber="1" containsInteger="1" minValue="801360" maxValue="801673"/>
    </cacheField>
    <cacheField name="Proveedor" numFmtId="0">
      <sharedItems containsBlank="1"/>
    </cacheField>
    <cacheField name="Per.P1" numFmtId="0">
      <sharedItems containsString="0" containsBlank="1" containsNumber="1" containsInteger="1" minValue="2" maxValue="21"/>
    </cacheField>
    <cacheField name="Av.P1 [%]" numFmtId="0">
      <sharedItems containsString="0" containsBlank="1" containsNumber="1" minValue="0.4" maxValue="1"/>
    </cacheField>
    <cacheField name="Pago 1" numFmtId="165">
      <sharedItems containsSemiMixedTypes="0" containsString="0" containsNumber="1" minValue="0" maxValue="22185320.850000001"/>
    </cacheField>
    <cacheField name="Per.P2" numFmtId="0">
      <sharedItems containsString="0" containsBlank="1" containsNumber="1" containsInteger="1" minValue="3" maxValue="21"/>
    </cacheField>
    <cacheField name="Av.P2 [%]" numFmtId="0">
      <sharedItems containsString="0" containsBlank="1" containsNumber="1" minValue="0.2" maxValue="0.6"/>
    </cacheField>
    <cacheField name="Pago 2" numFmtId="165">
      <sharedItems containsSemiMixedTypes="0" containsString="0" containsNumber="1" minValue="0" maxValue="10972500"/>
    </cacheField>
    <cacheField name="Per.P3" numFmtId="0">
      <sharedItems containsString="0" containsBlank="1" containsNumber="1" containsInteger="1" minValue="12" maxValue="21"/>
    </cacheField>
    <cacheField name="Av.P3 [%]" numFmtId="0">
      <sharedItems containsString="0" containsBlank="1" containsNumber="1" minValue="0.1" maxValue="0.3"/>
    </cacheField>
    <cacheField name="Pago 3" numFmtId="165">
      <sharedItems containsSemiMixedTypes="0" containsString="0" containsNumber="1" minValue="0" maxValue="4818559.0529999994"/>
    </cacheField>
    <cacheField name="Per.P4" numFmtId="0">
      <sharedItems containsNonDate="0" containsString="0" containsBlank="1"/>
    </cacheField>
    <cacheField name="Av.P4 [%]" numFmtId="0">
      <sharedItems containsNonDate="0" containsString="0" containsBlank="1"/>
    </cacheField>
    <cacheField name="Pago 4" numFmtId="165">
      <sharedItems containsSemiMixedTypes="0" containsString="0" containsNumber="1" minValue="0" maxValue="10972500"/>
    </cacheField>
    <cacheField name="Per.P5" numFmtId="0">
      <sharedItems containsNonDate="0" containsString="0" containsBlank="1"/>
    </cacheField>
    <cacheField name="Av.P5 [%]" numFmtId="0">
      <sharedItems containsNonDate="0" containsString="0" containsBlank="1"/>
    </cacheField>
    <cacheField name="Pago 5" numFmtId="165">
      <sharedItems containsSemiMixedTypes="0" containsString="0" containsNumber="1" minValue="0" maxValue="10972500"/>
    </cacheField>
    <cacheField name="Total Flujo Caja" numFmtId="165">
      <sharedItems containsMixedTypes="1" containsNumber="1" minValue="0" maxValue="22185320.850000001"/>
    </cacheField>
    <cacheField name="Formato" numFmtId="0">
      <sharedItems containsBlank="1"/>
    </cacheField>
    <cacheField name="Tienda " numFmtId="0">
      <sharedItems containsBlank="1"/>
    </cacheField>
    <cacheField name="Nomenclatura " numFmtId="0">
      <sharedItems containsBlank="1"/>
    </cacheField>
    <cacheField name="Closter " numFmtId="0">
      <sharedItems containsBlank="1"/>
    </cacheField>
    <cacheField name="Iniciativa " numFmtId="0">
      <sharedItems containsString="0" containsBlank="1" containsNumber="1" containsInteger="1" minValue="594" maxValue="594"/>
    </cacheField>
    <cacheField name="Status " numFmtId="0">
      <sharedItems containsBlank="1"/>
    </cacheField>
    <cacheField name="Versión " numFmtId="0">
      <sharedItems count="3">
        <s v="R3"/>
        <s v="R2"/>
        <s v="R1"/>
      </sharedItems>
    </cacheField>
    <cacheField name="Agrupados" numFmtId="0">
      <sharedItems count="9">
        <s v="1.00 Estudios Preliminares"/>
        <s v="2.00 Obra Civil"/>
        <s v="3.00 Sistema Eléctrico"/>
        <s v="4.00 Sistema de Climatización   "/>
        <s v="5.00 Frio Alimentario"/>
        <s v="6.00 Tecnología, Seguridad y Tesorería"/>
        <s v="7.00 Equipamiento Producción"/>
        <s v="8.00 Equipamiento Tienda"/>
        <s v="9.00 Ot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n v="1.01"/>
    <s v="*"/>
    <x v="0"/>
    <n v="0"/>
    <m/>
    <m/>
    <m/>
    <m/>
    <m/>
    <s v=""/>
    <m/>
    <n v="0"/>
    <m/>
    <n v="0"/>
    <m/>
  </r>
  <r>
    <x v="0"/>
    <n v="1.02"/>
    <s v="*"/>
    <x v="1"/>
    <n v="0"/>
    <m/>
    <m/>
    <m/>
    <m/>
    <m/>
    <s v=""/>
    <m/>
    <n v="0"/>
    <m/>
    <n v="0"/>
    <m/>
  </r>
  <r>
    <x v="0"/>
    <n v="1.03"/>
    <s v="*"/>
    <x v="2"/>
    <n v="0"/>
    <m/>
    <m/>
    <m/>
    <m/>
    <m/>
    <s v=""/>
    <m/>
    <n v="0"/>
    <m/>
    <n v="0"/>
    <m/>
  </r>
  <r>
    <x v="0"/>
    <n v="1.04"/>
    <s v="*"/>
    <x v="3"/>
    <n v="0"/>
    <m/>
    <m/>
    <m/>
    <m/>
    <m/>
    <s v=""/>
    <m/>
    <n v="0"/>
    <m/>
    <n v="0"/>
    <m/>
  </r>
  <r>
    <x v="0"/>
    <n v="1.05"/>
    <s v="*"/>
    <x v="4"/>
    <n v="0"/>
    <m/>
    <m/>
    <m/>
    <m/>
    <m/>
    <s v=""/>
    <m/>
    <n v="0"/>
    <m/>
    <n v="0"/>
    <m/>
  </r>
  <r>
    <x v="0"/>
    <n v="1.06"/>
    <s v="*"/>
    <x v="5"/>
    <n v="0"/>
    <m/>
    <m/>
    <m/>
    <m/>
    <m/>
    <s v=""/>
    <m/>
    <n v="0"/>
    <m/>
    <n v="0"/>
    <m/>
  </r>
  <r>
    <x v="0"/>
    <n v="1.07"/>
    <s v="*"/>
    <x v="6"/>
    <n v="0"/>
    <m/>
    <m/>
    <m/>
    <m/>
    <m/>
    <s v=""/>
    <m/>
    <n v="0"/>
    <m/>
    <n v="0"/>
    <m/>
  </r>
  <r>
    <x v="0"/>
    <n v="1.08"/>
    <s v="*"/>
    <x v="7"/>
    <n v="0"/>
    <m/>
    <m/>
    <m/>
    <m/>
    <m/>
    <s v=""/>
    <m/>
    <n v="0"/>
    <m/>
    <n v="0"/>
    <m/>
  </r>
  <r>
    <x v="0"/>
    <n v="1.0900000000000001"/>
    <s v="*"/>
    <x v="8"/>
    <n v="0"/>
    <m/>
    <m/>
    <m/>
    <m/>
    <m/>
    <s v=""/>
    <m/>
    <n v="0"/>
    <m/>
    <n v="0"/>
    <m/>
  </r>
  <r>
    <x v="1"/>
    <n v="2.0099999999999998"/>
    <s v="*"/>
    <x v="9"/>
    <n v="0"/>
    <m/>
    <m/>
    <m/>
    <m/>
    <m/>
    <s v=""/>
    <m/>
    <n v="0"/>
    <m/>
    <n v="0"/>
    <m/>
  </r>
  <r>
    <x v="1"/>
    <n v="2.0099999999999998"/>
    <m/>
    <x v="9"/>
    <s v=""/>
    <s v="PISOS- REVESTIMIENTO EN PASTA BLANCA MARAZZI MA"/>
    <n v="16.8"/>
    <d v="2022-06-08T00:00:00"/>
    <m/>
    <s v="USD"/>
    <n v="1"/>
    <n v="48"/>
    <n v="0"/>
    <n v="0.1"/>
    <n v="0"/>
    <s v="Detalles de Pisos para evaluacion de Obra Civil. "/>
  </r>
  <r>
    <x v="1"/>
    <n v="2.0099999999999998"/>
    <m/>
    <x v="9"/>
    <s v=""/>
    <s v="PISOS- REVESTIMIENTO EN PASTA BLANCA MARAZZI CO"/>
    <n v="146.68"/>
    <d v="2022-06-08T00:00:00"/>
    <m/>
    <s v="USD"/>
    <n v="1"/>
    <n v="48"/>
    <n v="0"/>
    <n v="0.1"/>
    <n v="0"/>
    <s v="Detalles de Pisos para evaluacion de Obra Civil. "/>
  </r>
  <r>
    <x v="1"/>
    <n v="2.0099999999999998"/>
    <m/>
    <x v="9"/>
    <s v=""/>
    <s v="PISOS- MARAZZI SISTEM B BASE GRIGIO CHIARO BOCC"/>
    <n v="158.7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SISTEM B BASE GRIGIO CHIARO NATU"/>
    <n v="3053.1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SISTEM B BASE GRAFITE NATURALE"/>
    <n v="399.6"/>
    <d v="2022-06-08T00:00:00"/>
    <m/>
    <s v="USD"/>
    <n v="1"/>
    <n v="37"/>
    <n v="0"/>
    <n v="0.1"/>
    <n v="0"/>
    <s v="Detalles de Pisos para evaluacion de Obra Civil. "/>
  </r>
  <r>
    <x v="1"/>
    <n v="2.0099999999999998"/>
    <m/>
    <x v="9"/>
    <s v=""/>
    <s v="PISOS- MARAZZI PROGRESS ANTHRACITE"/>
    <n v="50.76"/>
    <d v="2022-06-08T00:00:00"/>
    <m/>
    <s v="USD"/>
    <n v="1"/>
    <n v="35.950000000000003"/>
    <n v="0"/>
    <n v="0.1"/>
    <n v="0"/>
    <s v="Detalles de Pisos para evaluacion de Obra Civil. "/>
  </r>
  <r>
    <x v="1"/>
    <n v="2.02"/>
    <s v="*"/>
    <x v="10"/>
    <n v="0"/>
    <m/>
    <m/>
    <m/>
    <m/>
    <m/>
    <s v=""/>
    <m/>
    <n v="0"/>
    <m/>
    <n v="0"/>
    <m/>
  </r>
  <r>
    <x v="1"/>
    <n v="2.0299999999999998"/>
    <s v="*"/>
    <x v="11"/>
    <n v="0"/>
    <m/>
    <m/>
    <m/>
    <m/>
    <m/>
    <s v=""/>
    <m/>
    <n v="0"/>
    <m/>
    <n v="0"/>
    <m/>
  </r>
  <r>
    <x v="1"/>
    <n v="2.04"/>
    <s v="*"/>
    <x v="12"/>
    <n v="0"/>
    <m/>
    <m/>
    <m/>
    <m/>
    <m/>
    <s v=""/>
    <m/>
    <n v="0"/>
    <m/>
    <n v="0"/>
    <m/>
  </r>
  <r>
    <x v="1"/>
    <n v="2.0499999999999998"/>
    <s v="*"/>
    <x v="13"/>
    <n v="0"/>
    <m/>
    <m/>
    <m/>
    <m/>
    <m/>
    <s v=""/>
    <m/>
    <n v="0"/>
    <m/>
    <n v="0"/>
    <m/>
  </r>
  <r>
    <x v="1"/>
    <n v="2.0499999999999998"/>
    <m/>
    <x v="13"/>
    <s v=""/>
    <s v="SISTEMA POTABILIZACION AGUA MC23"/>
    <m/>
    <d v="2022-06-08T00:00:00"/>
    <n v="1"/>
    <s v="dop"/>
    <n v="58"/>
    <n v="1356924"/>
    <n v="23395.241379310344"/>
    <n v="0.1"/>
    <n v="25734.76551724138"/>
    <s v="Sistema completo, para las tiendas que estaran en plazas comerciales se reduce en un 50%. "/>
  </r>
  <r>
    <x v="1"/>
    <n v="2.06"/>
    <s v="*"/>
    <x v="14"/>
    <n v="0"/>
    <m/>
    <m/>
    <m/>
    <m/>
    <m/>
    <s v=""/>
    <m/>
    <n v="0"/>
    <m/>
    <n v="0"/>
    <m/>
  </r>
  <r>
    <x v="1"/>
    <n v="2.0699999999999998"/>
    <s v="*"/>
    <x v="15"/>
    <n v="0"/>
    <m/>
    <m/>
    <m/>
    <m/>
    <m/>
    <s v=""/>
    <m/>
    <n v="0"/>
    <m/>
    <n v="0"/>
    <m/>
  </r>
  <r>
    <x v="1"/>
    <n v="2.0699999999999998"/>
    <m/>
    <x v="15"/>
    <s v=""/>
    <s v="INSTALACION SISTEMA DETECCION GAS MC23"/>
    <s v="Emergencia "/>
    <d v="2022-06-08T00:00:00"/>
    <n v="1"/>
    <s v="dop"/>
    <n v="58"/>
    <n v="228459"/>
    <n v="3938.9482758620688"/>
    <n v="0.1"/>
    <n v="4332.8431034482755"/>
    <m/>
  </r>
  <r>
    <x v="1"/>
    <n v="2.0699999999999998"/>
    <m/>
    <x v="15"/>
    <s v=""/>
    <s v="EXTINTOR ABC HALOTRON AGENTE LIMPIO 5LB"/>
    <s v="Emergencia "/>
    <d v="2022-06-08T00:00:00"/>
    <n v="3"/>
    <s v="dop"/>
    <n v="58"/>
    <n v="14148.75"/>
    <n v="731.83189655172418"/>
    <n v="0.1"/>
    <n v="805.01508620689663"/>
    <m/>
  </r>
  <r>
    <x v="1"/>
    <n v="2.0699999999999998"/>
    <m/>
    <x v="15"/>
    <s v=""/>
    <s v="EXTINTOR CO2 GAS CARBONICO 15LB"/>
    <s v="Emergencia "/>
    <d v="2022-06-08T00:00:00"/>
    <n v="6"/>
    <s v="dop"/>
    <n v="58"/>
    <n v="12993.75"/>
    <n v="1344.1810344827586"/>
    <n v="0.1"/>
    <n v="1478.5991379310344"/>
    <m/>
  </r>
  <r>
    <x v="1"/>
    <n v="2.0699999999999998"/>
    <m/>
    <x v="15"/>
    <s v=""/>
    <s v="EXTINTOR CO2 GAS CARBONICO 15LB"/>
    <s v="Emergencia "/>
    <d v="2022-06-08T00:00:00"/>
    <n v="1"/>
    <s v="dop"/>
    <n v="58"/>
    <n v="12993.75"/>
    <n v="224.03017241379311"/>
    <n v="0.1"/>
    <n v="246.43318965517241"/>
    <m/>
  </r>
  <r>
    <x v="1"/>
    <n v="2.0699999999999998"/>
    <m/>
    <x v="15"/>
    <s v=""/>
    <s v="EXTINTOR CO2 GAS CARBONICO 10LB"/>
    <s v="Emergencia "/>
    <d v="2022-06-08T00:00:00"/>
    <n v="3"/>
    <s v="dop"/>
    <n v="58"/>
    <n v="11261.25"/>
    <n v="582.47844827586209"/>
    <n v="0.1"/>
    <n v="640.72629310344826"/>
    <m/>
  </r>
  <r>
    <x v="1"/>
    <n v="2.0699999999999998"/>
    <m/>
    <x v="15"/>
    <s v=""/>
    <s v="EXTINTOR ABC HALOTRON AGENTE LIMPIO 11LB"/>
    <s v="Emergencia "/>
    <d v="2022-06-08T00:00:00"/>
    <n v="2"/>
    <s v="dop"/>
    <n v="58"/>
    <n v="8875"/>
    <n v="306.0344827586207"/>
    <n v="0.1"/>
    <n v="336.63793103448279"/>
    <m/>
  </r>
  <r>
    <x v="1"/>
    <n v="2.0699999999999998"/>
    <m/>
    <x v="15"/>
    <s v=""/>
    <s v="EXTINTOR CO2 GAS CARBONICO 5LB"/>
    <s v="Emergencia "/>
    <d v="2022-06-08T00:00:00"/>
    <n v="1"/>
    <s v="dop"/>
    <n v="58"/>
    <n v="8085"/>
    <n v="139.39655172413794"/>
    <n v="0.1"/>
    <n v="153.33620689655174"/>
    <m/>
  </r>
  <r>
    <x v="1"/>
    <n v="2.0699999999999998"/>
    <m/>
    <x v="15"/>
    <s v=""/>
    <s v="EXTINTOR ABC POLVO QUIMICO 20LB"/>
    <s v="Emergencia "/>
    <d v="2022-06-08T00:00:00"/>
    <n v="9"/>
    <s v="dop"/>
    <n v="58"/>
    <n v="7218.75"/>
    <n v="1120.1508620689656"/>
    <n v="0.1"/>
    <n v="1232.1659482758621"/>
    <m/>
  </r>
  <r>
    <x v="1"/>
    <n v="2.0699999999999998"/>
    <m/>
    <x v="15"/>
    <s v=""/>
    <s v="GABINETE P/EXTINTOR ABC 20 LB"/>
    <s v="Emergencia "/>
    <d v="2022-06-08T00:00:00"/>
    <n v="1"/>
    <s v="dop"/>
    <n v="58"/>
    <n v="4620"/>
    <n v="79.65517241379311"/>
    <n v="0.1"/>
    <n v="87.620689655172427"/>
    <m/>
  </r>
  <r>
    <x v="1"/>
    <n v="2.0699999999999998"/>
    <m/>
    <x v="15"/>
    <s v=""/>
    <s v="EXTINTOR ABC POLVO QUIMICO 10LB"/>
    <s v="Emergencia "/>
    <d v="2022-06-08T00:00:00"/>
    <n v="16"/>
    <s v="dop"/>
    <n v="58"/>
    <n v="4446.75"/>
    <n v="1226.6896551724137"/>
    <n v="0.1"/>
    <n v="1349.358620689655"/>
    <m/>
  </r>
  <r>
    <x v="1"/>
    <n v="2.0699999999999998"/>
    <m/>
    <x v="15"/>
    <s v=""/>
    <s v="COVER PARA EXTINTORES"/>
    <s v="Emergencia "/>
    <d v="2022-06-08T00:00:00"/>
    <n v="3"/>
    <s v="dop"/>
    <n v="58"/>
    <n v="2021.25"/>
    <n v="104.54741379310344"/>
    <n v="0.1"/>
    <n v="115.00215517241379"/>
    <m/>
  </r>
  <r>
    <x v="1"/>
    <n v="2.0699999999999998"/>
    <m/>
    <x v="15"/>
    <s v=""/>
    <s v="COVER PARA EXTINTORES"/>
    <s v="Emergencia "/>
    <d v="2022-06-08T00:00:00"/>
    <n v="1"/>
    <s v="dop"/>
    <n v="58"/>
    <n v="2021.25"/>
    <n v="34.849137931034484"/>
    <n v="0.1"/>
    <n v="38.334051724137936"/>
    <m/>
  </r>
  <r>
    <x v="1"/>
    <n v="2.08"/>
    <s v="*"/>
    <x v="16"/>
    <n v="0"/>
    <m/>
    <m/>
    <m/>
    <m/>
    <m/>
    <s v=""/>
    <m/>
    <n v="0"/>
    <m/>
    <n v="0"/>
    <m/>
  </r>
  <r>
    <x v="1"/>
    <n v="2.08"/>
    <m/>
    <x v="16"/>
    <s v=""/>
    <s v="COMPACTADORA DE BASURA MC13"/>
    <m/>
    <d v="2022-06-08T00:00:00"/>
    <n v="1"/>
    <s v="dop"/>
    <n v="58"/>
    <n v="1450000"/>
    <n v="25000"/>
    <n v="0.1"/>
    <n v="27500"/>
    <m/>
  </r>
  <r>
    <x v="1"/>
    <n v="2.08"/>
    <m/>
    <x v="16"/>
    <s v=""/>
    <s v="COMPACTADORA DE CARTON BALER BC4"/>
    <m/>
    <d v="2022-06-08T00:00:00"/>
    <n v="1"/>
    <s v="dop"/>
    <n v="58"/>
    <n v="750000"/>
    <n v="12931.034482758621"/>
    <n v="0.1"/>
    <n v="14224.137931034484"/>
    <m/>
  </r>
  <r>
    <x v="1"/>
    <n v="2.08"/>
    <m/>
    <x v="16"/>
    <s v=""/>
    <s v="RAMPA NIVELADORA 6X8 30.000 LBS DB13"/>
    <m/>
    <d v="2022-06-08T00:00:00"/>
    <n v="2"/>
    <s v="dop"/>
    <n v="58"/>
    <n v="340000"/>
    <n v="11724.137931034482"/>
    <n v="0.1"/>
    <n v="12896.551724137929"/>
    <m/>
  </r>
  <r>
    <x v="1"/>
    <n v="2.08"/>
    <m/>
    <x v="16"/>
    <s v=""/>
    <s v="TRANSP 2 RAMPAS NIVELADORA DE AF01/MC23"/>
    <m/>
    <d v="2022-06-08T00:00:00"/>
    <n v="1"/>
    <s v="dop"/>
    <n v="58"/>
    <n v="8000"/>
    <n v="137.93103448275863"/>
    <n v="0.1"/>
    <n v="151.72413793103451"/>
    <m/>
  </r>
  <r>
    <x v="1"/>
    <n v="2.08"/>
    <m/>
    <x v="16"/>
    <s v=""/>
    <s v="INSTALACION DOCK LEVELER COD. MU6008-30"/>
    <m/>
    <d v="2022-06-08T00:00:00"/>
    <n v="2"/>
    <s v="dop"/>
    <n v="58"/>
    <n v="7318.75"/>
    <n v="252.37068965517241"/>
    <n v="0.1"/>
    <n v="277.60775862068965"/>
    <m/>
  </r>
  <r>
    <x v="1"/>
    <n v="2.09"/>
    <s v="*"/>
    <x v="17"/>
    <n v="0"/>
    <m/>
    <m/>
    <m/>
    <m/>
    <m/>
    <s v=""/>
    <m/>
    <n v="0"/>
    <m/>
    <n v="0"/>
    <m/>
  </r>
  <r>
    <x v="1"/>
    <n v="2.09"/>
    <m/>
    <x v="17"/>
    <s v=""/>
    <s v="REJILLA DE PISO 1800MMX150MM A/I"/>
    <m/>
    <d v="2022-06-08T00:00:00"/>
    <n v="5"/>
    <s v="dop"/>
    <n v="58"/>
    <n v="21626.25"/>
    <n v="1864.3318965517242"/>
    <n v="0.1"/>
    <n v="2050.7650862068967"/>
    <m/>
  </r>
  <r>
    <x v="1"/>
    <n v="2.09"/>
    <m/>
    <x v="17"/>
    <s v=""/>
    <s v="REJILLA DE PISO 1500MMX150MM A/I"/>
    <m/>
    <d v="2022-06-08T00:00:00"/>
    <n v="3"/>
    <s v="dop"/>
    <n v="58"/>
    <n v="16875"/>
    <n v="872.84482758620686"/>
    <n v="0.1"/>
    <n v="960.12931034482756"/>
    <m/>
  </r>
  <r>
    <x v="1"/>
    <n v="2.09"/>
    <m/>
    <x v="17"/>
    <s v=""/>
    <s v="REJILLA DE PISO 1200MMX150MM A/I"/>
    <m/>
    <d v="2022-06-08T00:00:00"/>
    <n v="14"/>
    <s v="dop"/>
    <n v="58"/>
    <n v="15052.5"/>
    <n v="3633.3620689655172"/>
    <n v="0.1"/>
    <n v="3996.6982758620688"/>
    <m/>
  </r>
  <r>
    <x v="1"/>
    <n v="2.09"/>
    <m/>
    <x v="17"/>
    <s v=""/>
    <s v="SUMIDERO 250X250X130MM"/>
    <m/>
    <d v="2022-06-08T00:00:00"/>
    <n v="16"/>
    <s v="dop"/>
    <n v="58"/>
    <n v="6375"/>
    <n v="1758.6206896551723"/>
    <n v="0.1"/>
    <n v="1934.4827586206895"/>
    <m/>
  </r>
  <r>
    <x v="1"/>
    <n v="2.1"/>
    <s v="*"/>
    <x v="18"/>
    <n v="0"/>
    <m/>
    <m/>
    <m/>
    <m/>
    <m/>
    <s v=""/>
    <m/>
    <n v="0"/>
    <m/>
    <n v="0"/>
    <m/>
  </r>
  <r>
    <x v="1"/>
    <n v="2.11"/>
    <s v="*"/>
    <x v="19"/>
    <n v="0"/>
    <m/>
    <m/>
    <m/>
    <m/>
    <m/>
    <s v=""/>
    <m/>
    <n v="0"/>
    <m/>
    <n v="0"/>
    <m/>
  </r>
  <r>
    <x v="2"/>
    <n v="3.01"/>
    <s v="*"/>
    <x v="20"/>
    <n v="0"/>
    <m/>
    <m/>
    <m/>
    <m/>
    <m/>
    <s v=""/>
    <m/>
    <n v="0"/>
    <m/>
    <n v="0"/>
    <m/>
  </r>
  <r>
    <x v="2"/>
    <n v="3.02"/>
    <s v="*"/>
    <x v="21"/>
    <n v="0"/>
    <m/>
    <m/>
    <m/>
    <m/>
    <m/>
    <s v=""/>
    <m/>
    <n v="0"/>
    <m/>
    <n v="0"/>
    <m/>
  </r>
  <r>
    <x v="2"/>
    <n v="3.03"/>
    <s v="*"/>
    <x v="22"/>
    <n v="0"/>
    <m/>
    <m/>
    <m/>
    <m/>
    <m/>
    <s v=""/>
    <m/>
    <n v="0"/>
    <m/>
    <n v="0"/>
    <m/>
  </r>
  <r>
    <x v="2"/>
    <n v="3.03"/>
    <m/>
    <x v="22"/>
    <s v=""/>
    <s v="GENERADOR ELECTRICO CUMMINS C300 D6 ENCAPSULADO"/>
    <m/>
    <d v="2022-06-08T00:00:00"/>
    <n v="1"/>
    <s v="dop"/>
    <n v="58"/>
    <n v="2487041.52"/>
    <n v="42880.026206896553"/>
    <n v="0.05"/>
    <n v="45024.027517241382"/>
    <s v="Considerar tipo de sincronizacion para los equipos, puede ser uno de mayor capaidad o dos unidos. "/>
  </r>
  <r>
    <x v="2"/>
    <n v="3.03"/>
    <m/>
    <x v="22"/>
    <s v=""/>
    <s v="GENERADOR ELECTRICO CUMMINS C300 D6 ENCAPSULADO"/>
    <m/>
    <d v="2022-06-08T00:00:00"/>
    <n v="1"/>
    <s v="dop"/>
    <n v="58"/>
    <n v="2487041.5099999998"/>
    <n v="42880.026034482755"/>
    <n v="0.05"/>
    <n v="45024.027336206891"/>
    <s v="Considerar tipo de sincronizacion para los equipos, puede ser uno de mayor capaidad o dos unidos. "/>
  </r>
  <r>
    <x v="2"/>
    <n v="3.04"/>
    <s v="*"/>
    <x v="23"/>
    <n v="0"/>
    <m/>
    <m/>
    <m/>
    <m/>
    <m/>
    <s v=""/>
    <m/>
    <n v="0"/>
    <m/>
    <n v="0"/>
    <m/>
  </r>
  <r>
    <x v="2"/>
    <n v="3.04"/>
    <m/>
    <x v="23"/>
    <s v=""/>
    <s v="UPS UNIPOWER  8KVA,120VAC"/>
    <m/>
    <d v="2022-06-08T00:00:00"/>
    <n v="1"/>
    <s v="dop"/>
    <n v="58"/>
    <n v="211100.5"/>
    <n v="3639.6637931034484"/>
    <n v="0.1"/>
    <n v="4003.6301724137934"/>
    <m/>
  </r>
  <r>
    <x v="2"/>
    <n v="3.04"/>
    <m/>
    <x v="23"/>
    <s v=""/>
    <s v="INVERSOR 3.5 kW, QUASI-SENOIDAL BRACOM BHX-3524"/>
    <m/>
    <d v="2022-06-08T00:00:00"/>
    <n v="1"/>
    <s v="dop"/>
    <n v="58"/>
    <n v="44808.959999999999"/>
    <n v="772.56827586206896"/>
    <n v="0.1"/>
    <n v="849.82510344827585"/>
    <m/>
  </r>
  <r>
    <x v="2"/>
    <n v="3.04"/>
    <m/>
    <x v="23"/>
    <s v=""/>
    <s v="INVERSOR 3.5 kW, QUASI-SENOIDAL BRACOM BHX-3524"/>
    <m/>
    <d v="2022-06-08T00:00:00"/>
    <n v="1"/>
    <s v="dop"/>
    <n v="58"/>
    <n v="44795.519999999997"/>
    <n v="772.33655172413785"/>
    <n v="0.1"/>
    <n v="849.57020689655167"/>
    <m/>
  </r>
  <r>
    <x v="2"/>
    <n v="3.04"/>
    <m/>
    <x v="23"/>
    <s v=""/>
    <s v="INVERSOR 3.5 kW, QUASI-SENOIDAL BRACOM BHX-3524"/>
    <m/>
    <d v="2022-06-08T00:00:00"/>
    <n v="1"/>
    <s v="dop"/>
    <n v="58"/>
    <n v="44795.519999999997"/>
    <n v="772.33655172413785"/>
    <n v="0.1"/>
    <n v="849.57020689655167"/>
    <m/>
  </r>
  <r>
    <x v="3"/>
    <n v="4.01"/>
    <s v="*"/>
    <x v="24"/>
    <n v="0"/>
    <m/>
    <m/>
    <m/>
    <m/>
    <m/>
    <s v=""/>
    <m/>
    <n v="0"/>
    <m/>
    <n v="0"/>
    <m/>
  </r>
  <r>
    <x v="3"/>
    <n v="4.0199999999999996"/>
    <s v="*"/>
    <x v="25"/>
    <n v="0"/>
    <m/>
    <m/>
    <m/>
    <m/>
    <m/>
    <s v=""/>
    <m/>
    <n v="0"/>
    <m/>
    <n v="0"/>
    <m/>
  </r>
  <r>
    <x v="3"/>
    <n v="4.03"/>
    <s v="*"/>
    <x v="26"/>
    <n v="0"/>
    <m/>
    <m/>
    <m/>
    <m/>
    <m/>
    <s v=""/>
    <m/>
    <n v="0"/>
    <m/>
    <n v="0"/>
    <m/>
  </r>
  <r>
    <x v="3"/>
    <n v="4.03"/>
    <m/>
    <x v="26"/>
    <s v=""/>
    <s v="SISTEMA DE DUCTERIA HORNOS DE PAN "/>
    <s v="Extraccion "/>
    <d v="2022-06-08T00:00:00"/>
    <n v="1"/>
    <s v="dop"/>
    <n v="58"/>
    <n v="491712"/>
    <n v="8477.7931034482754"/>
    <n v="0.1"/>
    <n v="9325.5724137931029"/>
    <s v="Considerar la instalacion de dos Hornos, y el reccorido de la ruta para la instalación "/>
  </r>
  <r>
    <x v="3"/>
    <n v="4.03"/>
    <m/>
    <x v="26"/>
    <s v=""/>
    <s v="EXTRACTOR DE AIRE 1000 CFM GREENHECH, ERU-20-15L"/>
    <s v="Extraccion "/>
    <d v="2022-06-08T00:00:00"/>
    <n v="1"/>
    <s v="dop"/>
    <n v="58"/>
    <n v="436424.8"/>
    <n v="7524.565517241379"/>
    <n v="0.1"/>
    <n v="8277.0220689655162"/>
    <m/>
  </r>
  <r>
    <x v="3"/>
    <n v="4.03"/>
    <m/>
    <x v="26"/>
    <s v=""/>
    <s v="EXTRACTOR DE AIRE 1000 CFM GREENHECH, ERU-20-15L"/>
    <s v="Extraccion "/>
    <d v="2022-06-08T00:00:00"/>
    <n v="1"/>
    <s v="dop"/>
    <n v="58"/>
    <n v="436424.8"/>
    <n v="7524.565517241379"/>
    <n v="0.1"/>
    <n v="8277.0220689655162"/>
    <m/>
  </r>
  <r>
    <x v="3"/>
    <n v="4.03"/>
    <m/>
    <x v="26"/>
    <s v=""/>
    <s v="SISTEMA DE EXTRACCION E INYECION "/>
    <s v="Extraccion "/>
    <d v="2022-06-08T00:00:00"/>
    <n v="1"/>
    <s v="dop"/>
    <n v="58"/>
    <n v="373200"/>
    <n v="6434.4827586206893"/>
    <n v="0.1"/>
    <n v="7077.9310344827582"/>
    <m/>
  </r>
  <r>
    <x v="3"/>
    <n v="4.03"/>
    <m/>
    <x v="26"/>
    <s v=""/>
    <s v="INYECTOR DE AIRE CON SISTEMA DE FILTRO, 1300CFM"/>
    <s v="Extraccion "/>
    <d v="2022-06-08T00:00:00"/>
    <n v="1"/>
    <s v="dop"/>
    <n v="58"/>
    <n v="85350"/>
    <n v="1471.5517241379309"/>
    <n v="0.1"/>
    <n v="1618.706896551724"/>
    <m/>
  </r>
  <r>
    <x v="3"/>
    <n v="4.03"/>
    <m/>
    <x v="26"/>
    <s v=""/>
    <s v="EXTRACTOR HUMO/GRASA TIPO HONGO BDU, 1700CFM"/>
    <s v="Extraccion "/>
    <d v="2022-06-08T00:00:00"/>
    <n v="1"/>
    <s v="dop"/>
    <n v="58"/>
    <n v="71600"/>
    <n v="1234.4827586206898"/>
    <n v="0.1"/>
    <n v="1357.9310344827588"/>
    <m/>
  </r>
  <r>
    <x v="3"/>
    <n v="4.03"/>
    <m/>
    <x v="26"/>
    <s v=""/>
    <s v="CAMPANA DE EXTRACCIÓN ACERO INOXIDABLE 48&quot;"/>
    <s v="Extraccion "/>
    <d v="2022-06-08T00:00:00"/>
    <n v="1"/>
    <s v="dop"/>
    <n v="58"/>
    <n v="58300"/>
    <n v="1005.1724137931035"/>
    <n v="0.1"/>
    <n v="1105.6896551724139"/>
    <m/>
  </r>
  <r>
    <x v="4"/>
    <n v="5.01"/>
    <s v="*"/>
    <x v="27"/>
    <n v="0"/>
    <m/>
    <m/>
    <m/>
    <m/>
    <m/>
    <s v=""/>
    <m/>
    <n v="0"/>
    <m/>
    <n v="0"/>
    <m/>
  </r>
  <r>
    <x v="4"/>
    <n v="5.01"/>
    <m/>
    <x v="27"/>
    <s v=""/>
    <s v="PANELES/FR/PUERTAS PARA CUARTO FRIO"/>
    <m/>
    <d v="2022-06-08T00:00:00"/>
    <n v="1"/>
    <s v="dop"/>
    <n v="58"/>
    <n v="6943596.6699999999"/>
    <n v="119717.18396551724"/>
    <n v="0.15"/>
    <n v="137674.76156034484"/>
    <s v="Considerando actualizacion de precios"/>
  </r>
  <r>
    <x v="4"/>
    <n v="5.0199999999999996"/>
    <s v="*"/>
    <x v="28"/>
    <n v="0"/>
    <m/>
    <m/>
    <m/>
    <m/>
    <m/>
    <s v=""/>
    <m/>
    <n v="0"/>
    <m/>
    <n v="0"/>
    <m/>
  </r>
  <r>
    <x v="4"/>
    <n v="5.0199999999999996"/>
    <m/>
    <x v="28"/>
    <s v=""/>
    <s v="REVESTIMIENTO EN FRP DECORATIVO"/>
    <m/>
    <d v="2022-06-08T00:00:00"/>
    <n v="1"/>
    <s v="dop"/>
    <n v="58"/>
    <n v="1215927.4099999999"/>
    <n v="20964.265689655171"/>
    <n v="0.15"/>
    <n v="24108.905543103447"/>
    <s v="Considerando actualizacion de precios"/>
  </r>
  <r>
    <x v="4"/>
    <n v="5.03"/>
    <s v="*"/>
    <x v="29"/>
    <n v="0"/>
    <m/>
    <m/>
    <m/>
    <m/>
    <m/>
    <s v=""/>
    <m/>
    <n v="0"/>
    <m/>
    <n v="0"/>
    <m/>
  </r>
  <r>
    <x v="4"/>
    <n v="5.03"/>
    <m/>
    <x v="29"/>
    <s v=""/>
    <s v="NEVERA AUTOCONTENIDA FARCO JUNIOR 2PT-MA"/>
    <s v="Nevera Auto"/>
    <d v="2022-06-08T00:00:00"/>
    <n v="1"/>
    <s v="dop"/>
    <n v="58"/>
    <n v="98194.64"/>
    <n v="1693.0110344827585"/>
    <n v="0.8"/>
    <n v="3047.4198620689654"/>
    <s v="20% por costo de materiales,  costo de fletes(80%) y posible aumento de precio en fabrica"/>
  </r>
  <r>
    <x v="4"/>
    <n v="5.03"/>
    <m/>
    <x v="29"/>
    <s v=""/>
    <s v="NEVERA AUTOCONTENIDA FARCO JUNIOR 2PT-MA"/>
    <s v="Nevera Auto"/>
    <d v="2022-06-08T00:00:00"/>
    <n v="1"/>
    <s v="dop"/>
    <n v="58"/>
    <n v="98165.18"/>
    <n v="1692.5031034482759"/>
    <n v="0.8"/>
    <n v="3046.5055862068966"/>
    <s v="20% por costo de materiales,  costo de fletes(80%) y posible aumento de precio en fabrica"/>
  </r>
  <r>
    <x v="4"/>
    <n v="5.03"/>
    <m/>
    <x v="29"/>
    <s v=""/>
    <s v="NEVERA AUTOCONTENIDA FARCO JUNIOR 2PT-MA"/>
    <s v="Nevera Auto"/>
    <d v="2022-06-08T00:00:00"/>
    <n v="1"/>
    <s v="dop"/>
    <n v="58"/>
    <n v="98165.18"/>
    <n v="1692.5031034482759"/>
    <n v="0.8"/>
    <n v="3046.5055862068966"/>
    <s v="20% por costo de materiales,  costo de fletes(80%) y posible aumento de precio en fabrica"/>
  </r>
  <r>
    <x v="4"/>
    <n v="5.03"/>
    <m/>
    <x v="29"/>
    <s v=""/>
    <s v="NEVERA EXHIBIDOR DE 18 P3 URX-18GL FARCO"/>
    <s v="Nevera Auto"/>
    <d v="2022-06-08T00:00:00"/>
    <n v="1"/>
    <s v="dop"/>
    <n v="58"/>
    <n v="52110"/>
    <n v="898.44827586206895"/>
    <n v="0.8"/>
    <n v="1617.2068965517242"/>
    <s v="Cambio de precio en Farco"/>
  </r>
  <r>
    <x v="4"/>
    <n v="5.03"/>
    <m/>
    <x v="29"/>
    <s v=""/>
    <s v="RACK REFRIGERACION DUAL: SKYRACK SAR:542/2 441/3"/>
    <s v="Rack"/>
    <d v="2022-06-08T00:00:00"/>
    <n v="1"/>
    <s v="dop"/>
    <n v="58"/>
    <n v="5013670.9800000004"/>
    <n v="86442.603103448288"/>
    <n v="0.35"/>
    <n v="116697.51418965519"/>
    <s v="12% por costo de materiales y costo de fletes"/>
  </r>
  <r>
    <x v="4"/>
    <n v="5.03"/>
    <m/>
    <x v="29"/>
    <s v=""/>
    <s v="RACK REFRIGERACION DUAL: SKYRACK SC 164/3 8 46 SH"/>
    <s v="Rack"/>
    <d v="2022-06-08T00:00:00"/>
    <n v="1"/>
    <s v="dop"/>
    <n v="58"/>
    <n v="2359374.58"/>
    <n v="40678.872068965517"/>
    <n v="0.35"/>
    <n v="54916.477293103446"/>
    <s v="12% por costo de materiales y costo de fletes"/>
  </r>
  <r>
    <x v="4"/>
    <n v="5.03"/>
    <m/>
    <x v="29"/>
    <s v=""/>
    <s v="EVAPORADOR CUARTO FRIO HEATCRAFT FBA 3420E"/>
    <s v="Rack"/>
    <d v="2022-06-08T00:00:00"/>
    <n v="1"/>
    <s v="dop"/>
    <n v="58"/>
    <n v="111845.08"/>
    <n v="1928.3634482758621"/>
    <n v="0.35"/>
    <n v="2603.2906551724136"/>
    <s v="12% por costo de materiales y costo de fletes"/>
  </r>
  <r>
    <x v="4"/>
    <n v="5.03"/>
    <m/>
    <x v="29"/>
    <s v=""/>
    <s v="EVAPORADOR CUARTO FRIO HEATCRAFT FBA 4450E"/>
    <s v="Rack"/>
    <d v="2022-06-08T00:00:00"/>
    <n v="1"/>
    <s v="dop"/>
    <n v="58"/>
    <n v="82200.97"/>
    <n v="1417.258103448276"/>
    <n v="0.35"/>
    <n v="1913.2984396551724"/>
    <s v="12% por costo de materiales y costo de fletes"/>
  </r>
  <r>
    <x v="4"/>
    <n v="5.03"/>
    <m/>
    <x v="29"/>
    <s v=""/>
    <s v="EVAPORADOR CUARTO FRIO HEATCRAFT EDS 6197"/>
    <s v="Rack"/>
    <d v="2022-06-08T00:00:00"/>
    <n v="1"/>
    <s v="dop"/>
    <n v="58"/>
    <n v="57087.6"/>
    <n v="984.26896551724133"/>
    <n v="0.35"/>
    <n v="1328.7631034482758"/>
    <s v="12% por costo de materiales y costo de fletes"/>
  </r>
  <r>
    <x v="4"/>
    <n v="5.03"/>
    <m/>
    <x v="29"/>
    <s v=""/>
    <s v="EVAPORADOR CUARTO FRIO HEATCRAFT EDS 6140"/>
    <s v="Rack"/>
    <d v="2022-06-08T00:00:00"/>
    <n v="1"/>
    <s v="dop"/>
    <n v="58"/>
    <n v="52297.94"/>
    <n v="901.68862068965518"/>
    <n v="0.35"/>
    <n v="1217.2796379310344"/>
    <s v="12% por costo de materiales y costo de fletes"/>
  </r>
  <r>
    <x v="4"/>
    <n v="5.03"/>
    <m/>
    <x v="29"/>
    <s v=""/>
    <s v="EVAPORADOR CUARTO FRIO HEATCRAFT 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E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FBA 4180"/>
    <s v="Rack"/>
    <d v="2022-06-08T00:00:00"/>
    <n v="1"/>
    <s v="dop"/>
    <n v="58"/>
    <n v="43430.59"/>
    <n v="748.80327586206886"/>
    <n v="0.35"/>
    <n v="1010.8844224137929"/>
    <s v="12% por costo de materiales y costo de fletes"/>
  </r>
  <r>
    <x v="4"/>
    <n v="5.03"/>
    <m/>
    <x v="29"/>
    <s v=""/>
    <s v="EVAPORADOR CUARTO FRIO HEATCRAFT EDS 6068"/>
    <s v="Rack"/>
    <d v="2022-06-08T00:00:00"/>
    <n v="1"/>
    <s v="dop"/>
    <n v="58"/>
    <n v="38511.480000000003"/>
    <n v="663.99103448275866"/>
    <n v="0.35"/>
    <n v="896.38789655172422"/>
    <s v="12% por costo de materiales y costo de fletes"/>
  </r>
  <r>
    <x v="4"/>
    <n v="5.03"/>
    <m/>
    <x v="29"/>
    <s v=""/>
    <s v="EVAPORADOR CUARTO FRIO HEATCRAFT EDS 6068"/>
    <s v="Rack"/>
    <d v="2022-06-08T00:00:00"/>
    <n v="1"/>
    <s v="dop"/>
    <n v="58"/>
    <n v="38511.480000000003"/>
    <n v="663.99103448275866"/>
    <n v="0.35"/>
    <n v="896.38789655172422"/>
    <s v="12% por costo de materiales y costo de fletes"/>
  </r>
  <r>
    <x v="4"/>
    <n v="5.03"/>
    <m/>
    <x v="29"/>
    <s v=""/>
    <s v="EVAPORADOR CUARTO FRIO HEATCRAFT FBA 6170"/>
    <s v="Rack"/>
    <d v="2022-06-08T00:00:00"/>
    <n v="1"/>
    <s v="dop"/>
    <n v="58"/>
    <n v="37605.32"/>
    <n v="648.36758620689659"/>
    <n v="0.35"/>
    <n v="875.29624137931035"/>
    <s v="12% por costo de materiales y costo de fletes"/>
  </r>
  <r>
    <x v="4"/>
    <n v="5.03"/>
    <m/>
    <x v="29"/>
    <s v=""/>
    <s v="EVAPORADOR CUARTO FRIO HEATCRAFT FBA 4110"/>
    <s v="Rack"/>
    <d v="2022-06-08T00:00:00"/>
    <n v="1"/>
    <s v="dop"/>
    <n v="58"/>
    <n v="34627.97"/>
    <n v="597.03396551724143"/>
    <n v="0.35"/>
    <n v="805.99585344827597"/>
    <s v="12% por costo de materiales y costo de fletes"/>
  </r>
  <r>
    <x v="4"/>
    <n v="5.03"/>
    <m/>
    <x v="29"/>
    <s v=""/>
    <s v="EVAPORADOR CUARTO FRIO HEATCRAFT FBA 4110"/>
    <s v="Rack"/>
    <d v="2022-06-08T00:00:00"/>
    <n v="1"/>
    <s v="dop"/>
    <n v="58"/>
    <n v="34627.97"/>
    <n v="597.03396551724143"/>
    <n v="0.35"/>
    <n v="805.99585344827597"/>
    <s v="12% por costo de materiales y costo de fletes"/>
  </r>
  <r>
    <x v="4"/>
    <n v="5.03"/>
    <m/>
    <x v="29"/>
    <s v=""/>
    <s v="EVAPORADOR CUARTO FRIO HEATCRAFT FBA 4080"/>
    <s v="Rack"/>
    <d v="2022-06-08T00:00:00"/>
    <n v="1"/>
    <s v="dop"/>
    <n v="58"/>
    <n v="29644.13"/>
    <n v="511.10568965517245"/>
    <n v="0.35"/>
    <n v="689.99268103448276"/>
    <s v="12% por costo de materiales y costo de fletes"/>
  </r>
  <r>
    <x v="4"/>
    <n v="5.03"/>
    <m/>
    <x v="29"/>
    <s v=""/>
    <s v="HELADOS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ALIMENTOS CONG. 3.90m DB-T80-2000-5DA8F"/>
    <s v="Nevera Rem"/>
    <d v="2022-06-08T00:00:00"/>
    <n v="1"/>
    <s v="USD"/>
    <n v="1"/>
    <n v="5740"/>
    <n v="5740"/>
    <n v="0.95"/>
    <n v="11193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ALIMENTOS CONG. 3.90m DB-T80-2000-5DA8F"/>
    <s v="Nevera Rem"/>
    <d v="2022-06-08T00:00:00"/>
    <n v="1"/>
    <s v="USD"/>
    <n v="1"/>
    <n v="5740"/>
    <n v="5740"/>
    <n v="0.95"/>
    <n v="11193"/>
    <s v="Margen de liquidacion calculado en base a ultima liquidaciones "/>
  </r>
  <r>
    <x v="4"/>
    <n v="5.03"/>
    <m/>
    <x v="29"/>
    <s v=""/>
    <s v="ALIMENTOS CONG. DB-T80-2000-4DA8F"/>
    <s v="Nevera Rem"/>
    <d v="2022-06-08T00:00:00"/>
    <n v="1"/>
    <s v="USD"/>
    <n v="1"/>
    <n v="4846"/>
    <n v="4846"/>
    <n v="0.95"/>
    <n v="9449.7000000000007"/>
    <s v="Margen de liquidacion calculado en base a ultima liquidaciones "/>
  </r>
  <r>
    <x v="4"/>
    <n v="5.03"/>
    <m/>
    <x v="29"/>
    <s v=""/>
    <s v="ALIMENTOS CONG.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DIVISOR INTERIOR DE VIDRIO (DERECHO)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PAVO 1.56m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CONG. 2.34m DB-T80-2000-3DA8F"/>
    <s v="Nevera Rem"/>
    <d v="2022-06-08T00:00:00"/>
    <n v="1"/>
    <s v="USD"/>
    <n v="1"/>
    <n v="3780"/>
    <n v="3780"/>
    <n v="0.95"/>
    <n v="7371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CONG. DB-T80-2000-4DA8F"/>
    <s v="Nevera Rem"/>
    <d v="2022-06-08T00:00:00"/>
    <n v="1"/>
    <s v="USD"/>
    <n v="1"/>
    <n v="4846"/>
    <n v="4846"/>
    <n v="0.95"/>
    <n v="9449.7000000000007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 CERDO MENECO EUM 250CA"/>
    <s v="Nevera Rem"/>
    <d v="2022-06-08T00:00:00"/>
    <n v="1"/>
    <s v="USD"/>
    <n v="1"/>
    <n v="3198"/>
    <n v="3198"/>
    <n v="0.95"/>
    <n v="6236.1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RVICIO CARNE DANAOS 375 87RG CR"/>
    <s v="Nevera Rem"/>
    <d v="2022-06-08T00:00:00"/>
    <n v="1"/>
    <s v="USD"/>
    <n v="1"/>
    <n v="3767"/>
    <n v="3767"/>
    <n v="0.95"/>
    <n v="7345.65"/>
    <s v="Margen de liquidacion calculado en base a ultima liquidaciones "/>
  </r>
  <r>
    <x v="4"/>
    <n v="5.03"/>
    <m/>
    <x v="29"/>
    <s v=""/>
    <s v="TAPAS LATERALES"/>
    <s v="Nevera Rem"/>
    <d v="2022-06-08T00:00:00"/>
    <n v="2"/>
    <s v="USD"/>
    <n v="1"/>
    <n v="227"/>
    <n v="454"/>
    <n v="0.95"/>
    <n v="885.3"/>
    <s v="Margen de liquidacion calculado en base a ultima liquidaciones "/>
  </r>
  <r>
    <x v="4"/>
    <n v="5.03"/>
    <m/>
    <x v="29"/>
    <s v=""/>
    <s v="MARISCOS CONG.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RVICIO PESCADO DANAOS 125 87 RG"/>
    <s v="Nevera Rem"/>
    <d v="2022-06-08T00:00:00"/>
    <n v="1"/>
    <s v="USD"/>
    <n v="1"/>
    <n v="2807"/>
    <n v="2807"/>
    <n v="0.95"/>
    <n v="5473.65"/>
    <s v="Margen de liquidacion calculado en base a ultima liquidaciones "/>
  </r>
  <r>
    <x v="4"/>
    <n v="5.03"/>
    <m/>
    <x v="29"/>
    <s v=""/>
    <s v="TAPAS LATERALES"/>
    <s v="Nevera Rem"/>
    <d v="2022-06-08T00:00:00"/>
    <n v="2"/>
    <s v="USD"/>
    <n v="1"/>
    <n v="227"/>
    <n v="454"/>
    <n v="0.95"/>
    <n v="885.3"/>
    <s v="Margen de liquidacion calculado en base a ultima liquidaciones "/>
  </r>
  <r>
    <x v="4"/>
    <n v="5.03"/>
    <m/>
    <x v="29"/>
    <s v=""/>
    <s v="PESCADOS CONG. DB-T80-2000-2DA8F"/>
    <s v="Nevera Rem"/>
    <d v="2022-06-08T00:00:00"/>
    <n v="1"/>
    <s v="USD"/>
    <n v="1"/>
    <n v="3129"/>
    <n v="3129"/>
    <n v="0.95"/>
    <n v="6101.549999999999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ARENQUE Y BACALAO EU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36"/>
    <n v="472"/>
    <n v="0.95"/>
    <n v="920.4"/>
    <s v="Margen de liquidacion calculado en base a ultima liquidaciones "/>
  </r>
  <r>
    <x v="4"/>
    <n v="5.03"/>
    <m/>
    <x v="29"/>
    <s v=""/>
    <s v="SEMI MURAL ABIERTO DELI SV EU D 125L"/>
    <s v="Nevera Rem"/>
    <d v="2022-06-08T00:00:00"/>
    <n v="1"/>
    <s v="USD"/>
    <n v="1"/>
    <n v="2384.0100000000002"/>
    <n v="2384.0100000000002"/>
    <n v="0.95"/>
    <n v="4648.8195000000005"/>
    <s v="Margen de liquidacion calculado en base a ultima liquidaciones "/>
  </r>
  <r>
    <x v="4"/>
    <n v="5.03"/>
    <m/>
    <x v="29"/>
    <s v=""/>
    <s v="BARRAS PORTA GANCHOS"/>
    <s v="Nevera Rem"/>
    <d v="2022-06-08T00:00:00"/>
    <n v="2"/>
    <s v="USD"/>
    <n v="1"/>
    <n v="72"/>
    <n v="144"/>
    <n v="0.95"/>
    <n v="280.79999999999995"/>
    <s v="Margen de liquidacion calculado en base a ultima liquidaciones "/>
  </r>
  <r>
    <x v="4"/>
    <n v="5.03"/>
    <m/>
    <x v="29"/>
    <s v=""/>
    <s v="GANCHERAS"/>
    <s v="Nevera Rem"/>
    <d v="2022-06-08T00:00:00"/>
    <n v="14"/>
    <s v="USD"/>
    <n v="1"/>
    <n v="31"/>
    <n v="434"/>
    <n v="0.95"/>
    <n v="846.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29"/>
    <n v="458"/>
    <n v="0.95"/>
    <n v="893.09999999999991"/>
    <s v="Margen de liquidacion calculado en base a ultima liquidaciones "/>
  </r>
  <r>
    <x v="4"/>
    <n v="5.03"/>
    <m/>
    <x v="29"/>
    <s v=""/>
    <s v="SEMI MURAL ABIERTO DELI SV EU D 125L"/>
    <s v="Nevera Rem"/>
    <d v="2022-06-08T00:00:00"/>
    <n v="1"/>
    <s v="USD"/>
    <n v="1"/>
    <n v="2384.0100000000002"/>
    <n v="2384.0100000000002"/>
    <n v="0.95"/>
    <n v="4648.8195000000005"/>
    <s v="Margen de liquidacion calculado en base a ultima liquidaciones "/>
  </r>
  <r>
    <x v="4"/>
    <n v="5.03"/>
    <m/>
    <x v="29"/>
    <s v=""/>
    <s v="BARRAS PORTA GANCHOS"/>
    <s v="Nevera Rem"/>
    <d v="2022-06-08T00:00:00"/>
    <n v="2"/>
    <s v="USD"/>
    <n v="1"/>
    <n v="72"/>
    <n v="144"/>
    <n v="0.95"/>
    <n v="280.79999999999995"/>
    <s v="Margen de liquidacion calculado en base a ultima liquidaciones "/>
  </r>
  <r>
    <x v="4"/>
    <n v="5.03"/>
    <m/>
    <x v="29"/>
    <s v=""/>
    <s v="GANCHERAS"/>
    <s v="Nevera Rem"/>
    <d v="2022-06-08T00:00:00"/>
    <n v="14"/>
    <s v="USD"/>
    <n v="1"/>
    <n v="31"/>
    <n v="434"/>
    <n v="0.95"/>
    <n v="846.3"/>
    <s v="Margen de liquidacion calculado en base a ultima liquidaciones "/>
  </r>
  <r>
    <x v="4"/>
    <n v="5.03"/>
    <m/>
    <x v="29"/>
    <s v=""/>
    <s v="TAPAS LATERALES SOLIDAS"/>
    <s v="Nevera Rem"/>
    <d v="2022-06-08T00:00:00"/>
    <n v="2"/>
    <s v="USD"/>
    <n v="1"/>
    <n v="229"/>
    <n v="458"/>
    <n v="0.95"/>
    <n v="893.09999999999991"/>
    <s v="Margen de liquidacion calculado en base a ultima liquidaciones "/>
  </r>
  <r>
    <x v="4"/>
    <n v="5.03"/>
    <m/>
    <x v="29"/>
    <s v=""/>
    <s v="SERVICIO DELI DANAOS 375 87 RG"/>
    <s v="Nevera Rem"/>
    <d v="2022-06-08T00:00:00"/>
    <n v="1"/>
    <s v="USD"/>
    <n v="1"/>
    <n v="3767"/>
    <n v="3767"/>
    <n v="0.95"/>
    <n v="7345.65"/>
    <s v="Margen de liquidacion calculado en base a ultima liquidaciones "/>
  </r>
  <r>
    <x v="4"/>
    <n v="5.03"/>
    <m/>
    <x v="29"/>
    <s v=""/>
    <s v="TAPA LATERAL IZQUIERDA"/>
    <s v="Nevera Rem"/>
    <d v="2022-06-08T00:00:00"/>
    <n v="1"/>
    <s v="USD"/>
    <n v="1"/>
    <n v="227"/>
    <n v="227"/>
    <n v="0.95"/>
    <n v="442.65"/>
    <s v="Margen de liquidacion calculado en base a ultima liquidaciones "/>
  </r>
  <r>
    <x v="4"/>
    <n v="5.03"/>
    <m/>
    <x v="29"/>
    <s v=""/>
    <s v="QUESOS REBANADO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BARRA PORTA GANCHOS"/>
    <s v="Nevera Rem"/>
    <d v="2022-06-08T00:00:00"/>
    <n v="3"/>
    <s v="USD"/>
    <n v="1"/>
    <n v="72"/>
    <n v="216"/>
    <n v="0.95"/>
    <n v="421.2"/>
    <s v="Margen de liquidacion calculado en base a ultima liquidaciones "/>
  </r>
  <r>
    <x v="4"/>
    <n v="5.03"/>
    <m/>
    <x v="29"/>
    <s v=""/>
    <s v="GANCHERAS"/>
    <s v="Nevera Rem"/>
    <d v="2022-06-08T00:00:00"/>
    <n v="21"/>
    <s v="USD"/>
    <n v="1"/>
    <n v="31"/>
    <n v="651"/>
    <n v="0.95"/>
    <n v="1269.4499999999998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FRIAS REBANADAS EU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BECEROS QUESOS SR EU D 178L"/>
    <s v="Nevera Rem"/>
    <d v="2022-06-08T00:00:00"/>
    <n v="1"/>
    <s v="USD"/>
    <n v="1"/>
    <n v="2935"/>
    <n v="2935"/>
    <n v="0.95"/>
    <n v="5723.25"/>
    <s v="Margen de liquidacion calculado en base a ultima liquidaciones "/>
  </r>
  <r>
    <x v="4"/>
    <n v="5.03"/>
    <m/>
    <x v="29"/>
    <s v=""/>
    <s v="CABECEROS CARNES FRIAS SR EU D 178L"/>
    <s v="Nevera Rem"/>
    <d v="2022-06-08T00:00:00"/>
    <n v="1"/>
    <s v="USD"/>
    <n v="1"/>
    <n v="2935"/>
    <n v="2935"/>
    <n v="0.95"/>
    <n v="5723.25"/>
    <s v="Margen de liquidacion calculado en base a ultima liquidaciones "/>
  </r>
  <r>
    <x v="4"/>
    <n v="5.03"/>
    <m/>
    <x v="29"/>
    <s v=""/>
    <s v="ISLA CARNES FRIAS SV EU D 250L"/>
    <s v="Nevera Rem"/>
    <d v="2022-06-08T00:00:00"/>
    <n v="1"/>
    <s v="USD"/>
    <n v="1"/>
    <n v="2676"/>
    <n v="2676"/>
    <n v="0.95"/>
    <n v="5218.2"/>
    <s v="Margen de liquidacion calculado en base a ultima liquidaciones "/>
  </r>
  <r>
    <x v="4"/>
    <n v="5.03"/>
    <m/>
    <x v="29"/>
    <s v=""/>
    <s v="ISLA QUESOS SV EU D 250L"/>
    <s v="Nevera Rem"/>
    <d v="2022-06-08T00:00:00"/>
    <n v="1"/>
    <s v="USD"/>
    <n v="1"/>
    <n v="2676"/>
    <n v="2676"/>
    <n v="0.95"/>
    <n v="5218.2"/>
    <s v="Margen de liquidacion calculado en base a ultima liquidaciones "/>
  </r>
  <r>
    <x v="4"/>
    <n v="5.03"/>
    <m/>
    <x v="29"/>
    <s v=""/>
    <s v="SALAMI CRIOLLO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ARNES FRIAS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MANTEQUILLA 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JUGOS REFRIG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CREMAS LACTEAS MENECO EU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YOGURT BEBIDAS LACTEAS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YOGURT BEBIDAS LACTEAS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TAPA LATERAL DERECH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VEGETALES MENECO EU D 375CA"/>
    <s v="Nevera Rem"/>
    <d v="2022-06-08T00:00:00"/>
    <n v="1"/>
    <s v="USD"/>
    <n v="1"/>
    <n v="3896"/>
    <n v="3896"/>
    <n v="0.95"/>
    <n v="7597.2"/>
    <s v="Margen de liquidacion calculado en base a ultima liquidaciones "/>
  </r>
  <r>
    <x v="4"/>
    <n v="5.03"/>
    <m/>
    <x v="29"/>
    <s v=""/>
    <s v="FRUTA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FRUTAS MENECO EU D 250CA"/>
    <s v="Nevera Rem"/>
    <d v="2022-06-08T00:00:00"/>
    <n v="1"/>
    <s v="USD"/>
    <n v="1"/>
    <n v="3042"/>
    <n v="3042"/>
    <n v="0.95"/>
    <n v="5931.9"/>
    <s v="Margen de liquidacion calculado en base a ultima liquidaciones "/>
  </r>
  <r>
    <x v="4"/>
    <n v="5.03"/>
    <m/>
    <x v="29"/>
    <s v=""/>
    <s v="TAPA LATERAL IZQUIERDA SOLIDA"/>
    <s v="Nevera Rem"/>
    <d v="2022-06-08T00:00:00"/>
    <n v="1"/>
    <s v="USD"/>
    <n v="1"/>
    <n v="236"/>
    <n v="236"/>
    <n v="0.95"/>
    <n v="460.2"/>
    <s v="Margen de liquidacion calculado en base a ultima liquidaciones "/>
  </r>
  <r>
    <x v="4"/>
    <n v="5.03"/>
    <m/>
    <x v="29"/>
    <s v=""/>
    <s v="3.905m FACIA SUPERIOR (120MM)"/>
    <s v="Nevera Rem"/>
    <d v="2022-06-08T00:00:00"/>
    <n v="4"/>
    <s v="USD"/>
    <n v="1"/>
    <n v="44"/>
    <n v="176"/>
    <n v="0.95"/>
    <n v="343.2"/>
    <s v="Margen de liquidacion calculado en base a ultima liquidaciones "/>
  </r>
  <r>
    <x v="4"/>
    <n v="5.03"/>
    <m/>
    <x v="29"/>
    <s v=""/>
    <s v="3.124m FACIA SUPERIOR (120MM)"/>
    <s v="Nevera Rem"/>
    <d v="2022-06-08T00:00:00"/>
    <n v="2"/>
    <s v="USD"/>
    <n v="1"/>
    <n v="38"/>
    <n v="76"/>
    <n v="0.95"/>
    <n v="148.19999999999999"/>
    <s v="Margen de liquidacion calculado en base a ultima liquidaciones "/>
  </r>
  <r>
    <x v="4"/>
    <n v="5.03"/>
    <m/>
    <x v="29"/>
    <s v=""/>
    <s v="2.343m FACIA SUPERIOR (120MM)"/>
    <s v="Nevera Rem"/>
    <d v="2022-06-08T00:00:00"/>
    <n v="3"/>
    <s v="USD"/>
    <n v="1"/>
    <n v="33"/>
    <n v="99"/>
    <n v="0.95"/>
    <n v="193.05"/>
    <s v="Margen de liquidacion calculado en base a ultima liquidaciones "/>
  </r>
  <r>
    <x v="4"/>
    <n v="5.03"/>
    <m/>
    <x v="29"/>
    <s v=""/>
    <s v="1.56m FACIA SUPERIOR (120MM)"/>
    <s v="Nevera Rem"/>
    <d v="2022-06-08T00:00:00"/>
    <n v="5"/>
    <s v="USD"/>
    <n v="1"/>
    <n v="30"/>
    <n v="150"/>
    <n v="0.95"/>
    <n v="292.5"/>
    <s v="Margen de liquidacion calculado en base a ultima liquidaciones "/>
  </r>
  <r>
    <x v="4"/>
    <n v="5.03"/>
    <m/>
    <x v="29"/>
    <s v=""/>
    <s v="0.800m SIDE COVER (120MM)"/>
    <s v="Nevera Rem"/>
    <d v="2022-06-08T00:00:00"/>
    <n v="28"/>
    <s v="USD"/>
    <n v="1"/>
    <n v="32"/>
    <n v="896"/>
    <n v="0.95"/>
    <n v="1747.1999999999998"/>
    <s v="Margen de liquidacion calculado en base a ultima liquidaciones "/>
  </r>
  <r>
    <x v="4"/>
    <n v="5.03"/>
    <m/>
    <x v="29"/>
    <s v=""/>
    <s v="1.25m FACIA SUPERIOR (120MM)"/>
    <s v="Nevera Rem"/>
    <d v="2022-06-08T00:00:00"/>
    <n v="3"/>
    <s v="USD"/>
    <n v="1"/>
    <n v="38"/>
    <n v="114"/>
    <n v="0.95"/>
    <n v="222.3"/>
    <s v="Margen de liquidacion calculado en base a ultima liquidaciones "/>
  </r>
  <r>
    <x v="4"/>
    <n v="5.03"/>
    <m/>
    <x v="29"/>
    <s v=""/>
    <s v="2.50m FACIA SUPERIOR (120MM)"/>
    <s v="Nevera Rem"/>
    <d v="2022-06-08T00:00:00"/>
    <n v="11"/>
    <s v="USD"/>
    <n v="1"/>
    <n v="40"/>
    <n v="440"/>
    <n v="0.95"/>
    <n v="858"/>
    <s v="Margen de liquidacion calculado en base a ultima liquidaciones "/>
  </r>
  <r>
    <x v="4"/>
    <n v="5.03"/>
    <m/>
    <x v="29"/>
    <s v=""/>
    <s v="3.75m FACIA SUPERIOR (120MM)"/>
    <s v="Nevera Rem"/>
    <d v="2022-06-08T00:00:00"/>
    <n v="12"/>
    <s v="USD"/>
    <n v="1"/>
    <n v="43"/>
    <n v="516"/>
    <n v="0.95"/>
    <n v="1006.2"/>
    <s v="Margen de liquidacion calculado en base a ultima liquidaciones "/>
  </r>
  <r>
    <x v="4"/>
    <n v="5.03"/>
    <m/>
    <x v="29"/>
    <s v=""/>
    <s v="0.855m SIDE COVER (120MM)"/>
    <s v="Nevera Rem"/>
    <d v="2022-06-08T00:00:00"/>
    <n v="20"/>
    <s v="USD"/>
    <n v="1"/>
    <n v="35"/>
    <n v="700"/>
    <n v="0.95"/>
    <n v="1365"/>
    <s v="Margen de liquidacion calculado en base a ultima liquidaciones "/>
  </r>
  <r>
    <x v="4"/>
    <n v="5.04"/>
    <s v="*"/>
    <x v="30"/>
    <n v="0"/>
    <m/>
    <m/>
    <m/>
    <m/>
    <m/>
    <s v=""/>
    <m/>
    <n v="0"/>
    <m/>
    <n v="0"/>
    <m/>
  </r>
  <r>
    <x v="4"/>
    <n v="5.04"/>
    <m/>
    <x v="30"/>
    <s v=""/>
    <s v="BUMPERS PARA NEVERAS Y SALA DE VENTA"/>
    <m/>
    <d v="2022-06-08T00:00:00"/>
    <n v="1"/>
    <s v="dop"/>
    <n v="58"/>
    <n v="513818.36"/>
    <n v="8858.9372413793099"/>
    <n v="0.25"/>
    <n v="11073.671551724137"/>
    <s v="Bumpers de Mc Cue mas costoso que los de Grupo Escoda, varia según proveedor"/>
  </r>
  <r>
    <x v="4"/>
    <n v="5.05"/>
    <s v="*"/>
    <x v="31"/>
    <n v="0"/>
    <m/>
    <m/>
    <m/>
    <m/>
    <m/>
    <s v=""/>
    <m/>
    <n v="0"/>
    <m/>
    <n v="0"/>
    <m/>
  </r>
  <r>
    <x v="4"/>
    <n v="5.05"/>
    <m/>
    <x v="31"/>
    <s v=""/>
    <s v="ESTANTERIA ACERO INOX 4 NIVELES 1400X550MM -TR.AI"/>
    <s v="Trameria CF"/>
    <d v="2022-06-08T00:00:00"/>
    <n v="54"/>
    <s v="dop"/>
    <n v="58"/>
    <n v="28995.98"/>
    <n v="26996.25724137931"/>
    <n v="0.15"/>
    <n v="31045.695827586205"/>
    <s v="Aumento de precio en materiales de hierro "/>
  </r>
  <r>
    <x v="4"/>
    <n v="5.05"/>
    <m/>
    <x v="31"/>
    <s v=""/>
    <s v="ESTANTERIA ACERO INOX 4 NIVELES 1200X550MM -TR.AI"/>
    <s v="Trameria CF"/>
    <d v="2022-06-08T00:00:00"/>
    <n v="3"/>
    <s v="dop"/>
    <n v="58"/>
    <n v="25684.93"/>
    <n v="1328.5308620689657"/>
    <n v="0.15"/>
    <n v="1527.8104913793106"/>
    <s v="Aumento de precio en materiales de hierro "/>
  </r>
  <r>
    <x v="4"/>
    <n v="5.05"/>
    <m/>
    <x v="31"/>
    <s v=""/>
    <s v="ESTANTERIA ACERO INOX 4 NIVELES 1415X500MM -TR.AZ"/>
    <s v="Trameria CF"/>
    <d v="2022-06-08T00:00:00"/>
    <n v="1"/>
    <s v="dop"/>
    <n v="58"/>
    <n v="14592"/>
    <n v="251.58620689655172"/>
    <n v="0.15"/>
    <n v="289.32413793103444"/>
    <s v="Aumento de precio en materiales de hierro "/>
  </r>
  <r>
    <x v="4"/>
    <n v="5.0599999999999996"/>
    <s v="*"/>
    <x v="32"/>
    <n v="0"/>
    <m/>
    <m/>
    <m/>
    <m/>
    <m/>
    <s v=""/>
    <m/>
    <n v="0"/>
    <m/>
    <n v="0"/>
    <m/>
  </r>
  <r>
    <x v="4"/>
    <n v="5.0599999999999996"/>
    <m/>
    <x v="32"/>
    <s v=""/>
    <s v="SISTEMA DE FRIO ALIMENTARIO MC23"/>
    <m/>
    <d v="2022-06-08T00:00:00"/>
    <n v="1"/>
    <s v="dop"/>
    <n v="58"/>
    <n v="5102195.28"/>
    <n v="87968.884137931032"/>
    <n v="0.25"/>
    <n v="109961.10517241379"/>
    <s v="Alto costo de materiales cobre, incluye instalacion del sistema de monitoreo. A negociar al monto del licitar"/>
  </r>
  <r>
    <x v="4"/>
    <n v="5.07"/>
    <s v="*"/>
    <x v="33"/>
    <n v="0"/>
    <m/>
    <m/>
    <m/>
    <m/>
    <m/>
    <s v=""/>
    <m/>
    <n v="0"/>
    <m/>
    <n v="0"/>
    <m/>
  </r>
  <r>
    <x v="4"/>
    <n v="5.07"/>
    <m/>
    <x v="33"/>
    <s v=""/>
    <s v="PUERTAS BATIENTES DOS HOJAS CHASE DOORS 2.00X2.10"/>
    <s v="Batientes"/>
    <d v="2022-06-08T00:00:00"/>
    <n v="1"/>
    <s v="dop"/>
    <n v="58"/>
    <n v="175418.09"/>
    <n v="3024.449827586207"/>
    <n v="0.2"/>
    <n v="3629.3397931034483"/>
    <s v="20% por costo de materiales,  costo de fletes y posible aumento de precio en fabrica"/>
  </r>
  <r>
    <x v="4"/>
    <n v="5.07"/>
    <m/>
    <x v="33"/>
    <s v=""/>
    <s v="PUERTAS BATIENTES DOS HOJAS CHASE DOORS 1.50X2.10"/>
    <s v="Batientes"/>
    <d v="2022-06-08T00:00:00"/>
    <n v="1"/>
    <s v="dop"/>
    <n v="58"/>
    <n v="173110.75"/>
    <n v="2984.6681034482758"/>
    <n v="0.2"/>
    <n v="3581.6017241379309"/>
    <s v="20% por costo de materiales,  costo de fletes y posible aumento de precio en fabrica"/>
  </r>
  <r>
    <x v="4"/>
    <n v="5.07"/>
    <m/>
    <x v="33"/>
    <s v=""/>
    <s v="PUERTAS BATIENTES DOS HOJAS CHASE DOORS 1.80X2.10"/>
    <s v="Batientes"/>
    <d v="2022-06-08T00:00:00"/>
    <n v="5"/>
    <s v="dop"/>
    <n v="58"/>
    <n v="172000.44"/>
    <n v="14827.624137931034"/>
    <n v="0.2"/>
    <n v="17793.148965517241"/>
    <s v="20% por costo de materiales,  costo de fletes y posible aumento de precio en fabrica"/>
  </r>
  <r>
    <x v="4"/>
    <n v="5.07"/>
    <m/>
    <x v="33"/>
    <s v=""/>
    <s v="PUERTA BATIENTE UNA HOJA CHASE DOORS 1.00X2.10"/>
    <s v="Batientes"/>
    <d v="2022-06-08T00:00:00"/>
    <n v="6"/>
    <s v="dop"/>
    <n v="58"/>
    <n v="88973.24"/>
    <n v="9204.1282758620691"/>
    <n v="0.2"/>
    <n v="11044.953931034483"/>
    <s v="20% por costo de materiales,  costo de fletes y posible aumento de precio en fabrica"/>
  </r>
  <r>
    <x v="5"/>
    <n v="6.01"/>
    <s v="*"/>
    <x v="34"/>
    <n v="0"/>
    <m/>
    <m/>
    <m/>
    <m/>
    <m/>
    <s v=""/>
    <m/>
    <n v="0"/>
    <m/>
    <n v="0"/>
    <m/>
  </r>
  <r>
    <x v="5"/>
    <n v="6.02"/>
    <s v="*"/>
    <x v="35"/>
    <n v="0"/>
    <m/>
    <m/>
    <m/>
    <m/>
    <m/>
    <s v=""/>
    <m/>
    <n v="0"/>
    <m/>
    <n v="0"/>
    <m/>
  </r>
  <r>
    <x v="5"/>
    <n v="6.03"/>
    <s v="*"/>
    <x v="36"/>
    <n v="0"/>
    <m/>
    <m/>
    <m/>
    <m/>
    <m/>
    <s v=""/>
    <m/>
    <n v="0"/>
    <m/>
    <n v="0"/>
    <m/>
  </r>
  <r>
    <x v="5"/>
    <n v="6.04"/>
    <s v="*"/>
    <x v="37"/>
    <n v="0"/>
    <m/>
    <m/>
    <m/>
    <m/>
    <m/>
    <s v=""/>
    <m/>
    <n v="0"/>
    <m/>
    <n v="0"/>
    <m/>
  </r>
  <r>
    <x v="5"/>
    <n v="6.05"/>
    <s v="*"/>
    <x v="38"/>
    <n v="0"/>
    <m/>
    <m/>
    <m/>
    <m/>
    <m/>
    <s v=""/>
    <m/>
    <n v="0"/>
    <m/>
    <n v="0"/>
    <m/>
  </r>
  <r>
    <x v="5"/>
    <n v="6.06"/>
    <s v="*"/>
    <x v="39"/>
    <n v="0"/>
    <m/>
    <m/>
    <m/>
    <m/>
    <m/>
    <s v=""/>
    <m/>
    <n v="0"/>
    <m/>
    <n v="0"/>
    <m/>
  </r>
  <r>
    <x v="5"/>
    <n v="6.06"/>
    <m/>
    <x v="39"/>
    <s v=""/>
    <s v="CAMILLA PARA EMERGENCIA PLASTICA"/>
    <s v="Emergencia "/>
    <d v="2022-06-08T00:00:00"/>
    <n v="1"/>
    <s v="dop"/>
    <n v="58"/>
    <n v="25000"/>
    <n v="431.0344827586207"/>
    <n v="0.1"/>
    <n v="474.13793103448279"/>
    <m/>
  </r>
  <r>
    <x v="5"/>
    <n v="6.06"/>
    <m/>
    <x v="39"/>
    <s v=""/>
    <s v="RADIOS DE COMUNICACION ICOM IC-F4003"/>
    <s v="Seguridad"/>
    <d v="2022-06-08T00:00:00"/>
    <n v="27"/>
    <s v="dop"/>
    <n v="58"/>
    <n v="11500"/>
    <n v="5353.4482758620688"/>
    <n v="0.1"/>
    <n v="5888.7931034482754"/>
    <m/>
  </r>
  <r>
    <x v="5"/>
    <n v="6.06"/>
    <m/>
    <x v="39"/>
    <s v=""/>
    <s v="CANDADOS MULT-LOCK, MOD: 13KWC139C1"/>
    <s v="Seguridad"/>
    <d v="2022-06-08T00:00:00"/>
    <n v="17"/>
    <s v="dop"/>
    <n v="58"/>
    <n v="7500"/>
    <n v="2198.2758620689656"/>
    <n v="0.1"/>
    <n v="2418.1034482758623"/>
    <m/>
  </r>
  <r>
    <x v="5"/>
    <n v="6.07"/>
    <s v="*"/>
    <x v="40"/>
    <n v="0"/>
    <m/>
    <m/>
    <m/>
    <m/>
    <m/>
    <s v=""/>
    <m/>
    <n v="0"/>
    <m/>
    <n v="0"/>
    <m/>
  </r>
  <r>
    <x v="5"/>
    <n v="6.07"/>
    <m/>
    <x v="40"/>
    <s v=""/>
    <s v="PUERTA BOVEDA CLASE I"/>
    <s v="Tesoreria "/>
    <d v="2022-06-08T00:00:00"/>
    <n v="1"/>
    <s v="dop"/>
    <n v="58"/>
    <n v="816187"/>
    <n v="14072.189655172413"/>
    <n v="0.1"/>
    <n v="15479.408620689654"/>
    <m/>
  </r>
  <r>
    <x v="5"/>
    <n v="6.07"/>
    <m/>
    <x v="40"/>
    <s v=""/>
    <s v="TRITURADORA PAPEL DESTROYIT 2503"/>
    <s v="Tesoreria "/>
    <d v="2022-06-08T00:00:00"/>
    <n v="1"/>
    <s v="dop"/>
    <n v="58"/>
    <n v="36500"/>
    <n v="629.31034482758616"/>
    <n v="0.1"/>
    <n v="692.24137931034477"/>
    <m/>
  </r>
  <r>
    <x v="5"/>
    <n v="6.07"/>
    <m/>
    <x v="40"/>
    <s v=""/>
    <s v="MAQUINA CONTADORA BILLETES CBM PLUS 401"/>
    <s v="Tesoreria "/>
    <d v="2022-06-08T00:00:00"/>
    <n v="1"/>
    <s v="dop"/>
    <n v="58"/>
    <n v="33600"/>
    <n v="579.31034482758616"/>
    <n v="0.1"/>
    <n v="637.24137931034477"/>
    <m/>
  </r>
  <r>
    <x v="5"/>
    <n v="6.07"/>
    <m/>
    <x v="40"/>
    <s v=""/>
    <s v="CAJA DE SEGURIDAD MASTER SS-100 C/COMB Y LLAVE"/>
    <s v="Tesoreria "/>
    <d v="2022-06-08T00:00:00"/>
    <n v="1"/>
    <s v="dop"/>
    <n v="58"/>
    <n v="31981.99"/>
    <n v="551.4136206896552"/>
    <n v="0.1"/>
    <n v="606.55498275862078"/>
    <m/>
  </r>
  <r>
    <x v="5"/>
    <n v="6.07"/>
    <m/>
    <x v="40"/>
    <s v=""/>
    <s v="CONTADORA DE MONEDAS CBM CB-15"/>
    <s v="Tesoreria "/>
    <d v="2022-06-08T00:00:00"/>
    <n v="1"/>
    <s v="dop"/>
    <n v="58"/>
    <n v="30400"/>
    <n v="524.13793103448279"/>
    <n v="0.1"/>
    <n v="576.55172413793105"/>
    <m/>
  </r>
  <r>
    <x v="5"/>
    <n v="6.07"/>
    <m/>
    <x v="40"/>
    <s v=""/>
    <s v="CAJA DE SEGURIDAD MASTER SS-080 C/COMB Y LLAVE"/>
    <s v="Tesoreria "/>
    <d v="2022-06-08T00:00:00"/>
    <n v="1"/>
    <s v="dop"/>
    <n v="58"/>
    <n v="29703.599999999999"/>
    <n v="512.13103448275865"/>
    <n v="0.1"/>
    <n v="563.34413793103454"/>
    <m/>
  </r>
  <r>
    <x v="5"/>
    <n v="6.07"/>
    <m/>
    <x v="40"/>
    <s v=""/>
    <s v="LOTE: 18 CDM DETECTORA DE BILLETES FALSOS LD-3"/>
    <s v="Tesoreria "/>
    <d v="2022-06-08T00:00:00"/>
    <n v="1"/>
    <s v="dop"/>
    <n v="58"/>
    <n v="23400"/>
    <n v="403.44827586206895"/>
    <n v="0.1"/>
    <n v="443.79310344827587"/>
    <m/>
  </r>
  <r>
    <x v="5"/>
    <n v="6.07"/>
    <m/>
    <x v="40"/>
    <s v=""/>
    <s v="BALANZA CONTADORA DE MONEDAS CAS EC 160"/>
    <s v="Tesoreria "/>
    <d v="2022-06-08T00:00:00"/>
    <n v="1"/>
    <s v="dop"/>
    <n v="58"/>
    <n v="21786"/>
    <n v="375.62068965517244"/>
    <n v="0.1"/>
    <n v="413.1827586206897"/>
    <m/>
  </r>
  <r>
    <x v="6"/>
    <n v="7.01"/>
    <s v="*"/>
    <x v="41"/>
    <n v="0"/>
    <m/>
    <m/>
    <m/>
    <m/>
    <m/>
    <s v=""/>
    <m/>
    <n v="0"/>
    <m/>
    <n v="0"/>
    <m/>
  </r>
  <r>
    <x v="6"/>
    <n v="7.01"/>
    <m/>
    <x v="41"/>
    <s v=""/>
    <s v="FREGADERO DOBLE 2 CUBA FR.D 0.60MT"/>
    <s v="Ace. Inox"/>
    <d v="2022-06-08T00:00:00"/>
    <n v="1"/>
    <s v="dop"/>
    <n v="58"/>
    <n v="39666"/>
    <n v="683.89655172413791"/>
    <n v="0.15"/>
    <n v="786.48103448275856"/>
    <m/>
  </r>
  <r>
    <x v="6"/>
    <n v="7.01"/>
    <m/>
    <x v="41"/>
    <s v=""/>
    <s v="FREGADERO DOBLE 2 CUBA FR.D 0.60MT"/>
    <s v="Ace. Inox"/>
    <d v="2022-06-08T00:00:00"/>
    <n v="1"/>
    <s v="dop"/>
    <n v="58"/>
    <n v="39666"/>
    <n v="683.89655172413791"/>
    <n v="0.15"/>
    <n v="786.48103448275856"/>
    <m/>
  </r>
  <r>
    <x v="6"/>
    <n v="7.01"/>
    <m/>
    <x v="41"/>
    <s v=""/>
    <s v="MESA TRABAJO CENTRAL ESTANTE/TABLA MT.L -1.50MT"/>
    <s v="Ace. Inox"/>
    <d v="2022-06-08T00:00:00"/>
    <n v="1"/>
    <s v="dop"/>
    <n v="58"/>
    <n v="33667.5"/>
    <n v="580.47413793103453"/>
    <n v="0.15"/>
    <n v="667.54525862068976"/>
    <m/>
  </r>
  <r>
    <x v="6"/>
    <n v="7.01"/>
    <m/>
    <x v="41"/>
    <s v=""/>
    <s v="MESA TRABAJO CENTRAL ESTANTE/TABLA MT.L -1.50MT"/>
    <s v="Ace. Inox"/>
    <d v="2022-06-08T00:00:00"/>
    <n v="1"/>
    <s v="dop"/>
    <n v="58"/>
    <n v="33667.5"/>
    <n v="580.47413793103453"/>
    <n v="0.15"/>
    <n v="667.54525862068976"/>
    <m/>
  </r>
  <r>
    <x v="6"/>
    <n v="7.01"/>
    <m/>
    <x v="41"/>
    <s v=""/>
    <s v="FREGADERO SIMPLE 1 CUBA FD.S 0.70MT"/>
    <s v="Ace. Inox"/>
    <d v="2022-06-08T00:00:00"/>
    <n v="1"/>
    <s v="dop"/>
    <n v="58"/>
    <n v="32471.25"/>
    <n v="559.84913793103453"/>
    <n v="0.15"/>
    <n v="643.82650862068976"/>
    <m/>
  </r>
  <r>
    <x v="6"/>
    <n v="7.01"/>
    <m/>
    <x v="41"/>
    <s v=""/>
    <s v="FREGADERO SIMPLE 1 CUBA FD.S 0.70MT"/>
    <s v="Ace. Inox"/>
    <d v="2022-06-08T00:00:00"/>
    <n v="1"/>
    <s v="dop"/>
    <n v="58"/>
    <n v="32471.25"/>
    <n v="559.84913793103453"/>
    <n v="0.15"/>
    <n v="643.82650862068976"/>
    <m/>
  </r>
  <r>
    <x v="6"/>
    <n v="7.01"/>
    <m/>
    <x v="41"/>
    <s v=""/>
    <s v="MESA TRABAJO MURAL REPISA/TABLA MR.F 1.20MT"/>
    <s v="Ace. Inox"/>
    <d v="2022-06-08T00:00:00"/>
    <n v="1"/>
    <s v="dop"/>
    <n v="58"/>
    <n v="32430.75"/>
    <n v="559.15086206896547"/>
    <n v="0.15"/>
    <n v="643.02349137931026"/>
    <m/>
  </r>
  <r>
    <x v="6"/>
    <n v="7.01"/>
    <m/>
    <x v="41"/>
    <s v=""/>
    <s v="MESA TRABAJO MURAL REPISA/TABLA MR.F 1.20MT"/>
    <s v="Ace. Inox"/>
    <d v="2022-06-08T00:00:00"/>
    <n v="1"/>
    <s v="dop"/>
    <n v="58"/>
    <n v="32430.75"/>
    <n v="559.15086206896547"/>
    <n v="0.15"/>
    <n v="643.02349137931026"/>
    <m/>
  </r>
  <r>
    <x v="6"/>
    <n v="7.01"/>
    <m/>
    <x v="41"/>
    <s v=""/>
    <s v="MESA P/HORNO GRIS A/I C/RUEDAS"/>
    <s v="Ace. Inox"/>
    <d v="2022-06-08T00:00:00"/>
    <n v="1"/>
    <s v="dop"/>
    <n v="58"/>
    <n v="27810"/>
    <n v="479.48275862068965"/>
    <n v="0.15"/>
    <n v="551.40517241379314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T.F -1.20MT"/>
    <s v="Ace. Inox"/>
    <d v="2022-06-08T00:00:00"/>
    <n v="1"/>
    <s v="dop"/>
    <n v="58"/>
    <n v="26585.25"/>
    <n v="458.36637931034483"/>
    <n v="0.15"/>
    <n v="527.12133620689656"/>
    <m/>
  </r>
  <r>
    <x v="6"/>
    <n v="7.01"/>
    <m/>
    <x v="41"/>
    <s v=""/>
    <s v="MESA TRABAJO MURAL ESTANTE MZ -1.90MT"/>
    <s v="Ace. Inox"/>
    <d v="2022-06-08T00:00:00"/>
    <n v="1"/>
    <s v="dop"/>
    <n v="58"/>
    <n v="26565"/>
    <n v="458.01724137931035"/>
    <n v="0.15"/>
    <n v="526.71982758620686"/>
    <m/>
  </r>
  <r>
    <x v="6"/>
    <n v="7.01"/>
    <m/>
    <x v="41"/>
    <s v=""/>
    <s v="MESA TRABAJO MURAL ESTANTE MZ -1.90MT"/>
    <s v="Ace. Inox"/>
    <d v="2022-06-08T00:00:00"/>
    <n v="1"/>
    <s v="dop"/>
    <n v="58"/>
    <n v="26565"/>
    <n v="458.01724137931035"/>
    <n v="0.15"/>
    <n v="526.71982758620686"/>
    <m/>
  </r>
  <r>
    <x v="6"/>
    <n v="7.01"/>
    <m/>
    <x v="41"/>
    <s v=""/>
    <s v="MESA TRABAJO MURAL ESTANTE MZ -1.80MT"/>
    <s v="Ace. Inox"/>
    <d v="2022-06-08T00:00:00"/>
    <n v="1"/>
    <s v="dop"/>
    <n v="58"/>
    <n v="26557.5"/>
    <n v="457.88793103448273"/>
    <n v="0.15"/>
    <n v="526.57112068965512"/>
    <m/>
  </r>
  <r>
    <x v="6"/>
    <n v="7.01"/>
    <m/>
    <x v="41"/>
    <s v=""/>
    <s v="MESA TRABAJO MURAL ESTANTE MZ -1.80MT"/>
    <s v="Ace. Inox"/>
    <d v="2022-06-08T00:00:00"/>
    <n v="1"/>
    <s v="dop"/>
    <n v="58"/>
    <n v="26557.5"/>
    <n v="457.88793103448273"/>
    <n v="0.15"/>
    <n v="526.57112068965512"/>
    <m/>
  </r>
  <r>
    <x v="6"/>
    <n v="7.01"/>
    <m/>
    <x v="41"/>
    <s v=""/>
    <s v="MESA TRABAJO MURAL ESTANTE MT.F -1.10MT"/>
    <s v="Ace. Inox"/>
    <d v="2022-06-08T00:00:00"/>
    <n v="1"/>
    <s v="dop"/>
    <n v="58"/>
    <n v="26340"/>
    <n v="454.13793103448273"/>
    <n v="0.15"/>
    <n v="522.25862068965512"/>
    <m/>
  </r>
  <r>
    <x v="6"/>
    <n v="7.01"/>
    <m/>
    <x v="41"/>
    <s v=""/>
    <s v="FREGADERO SIMPLE 1 CUBA FD.S-1 0.70MT"/>
    <s v="Ace. Inox"/>
    <d v="2022-06-08T00:00:00"/>
    <n v="1"/>
    <s v="dop"/>
    <n v="58"/>
    <n v="26176.5"/>
    <n v="451.31896551724139"/>
    <n v="0.15"/>
    <n v="519.0168103448276"/>
    <m/>
  </r>
  <r>
    <x v="6"/>
    <n v="7.01"/>
    <m/>
    <x v="41"/>
    <s v=""/>
    <s v="MESA TRABAJO MURAL ESTANTE MZ -1.80X0.60MT"/>
    <s v="Ace. Inox"/>
    <d v="2022-06-08T00:00:00"/>
    <n v="1"/>
    <s v="dop"/>
    <n v="58"/>
    <n v="24112.5"/>
    <n v="415.73275862068965"/>
    <n v="0.15"/>
    <n v="478.09267241379308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MURAL ESTANTE MZ -1.60MT"/>
    <s v="Ace. Inox"/>
    <d v="2022-06-08T00:00:00"/>
    <n v="1"/>
    <s v="dop"/>
    <n v="58"/>
    <n v="23831.25"/>
    <n v="410.88362068965517"/>
    <n v="0.15"/>
    <n v="472.51616379310343"/>
    <m/>
  </r>
  <r>
    <x v="6"/>
    <n v="7.01"/>
    <m/>
    <x v="41"/>
    <s v=""/>
    <s v="MESA TRABAJO CENTRAL ESTANTE MS -1.40MT"/>
    <s v="Ace. Inox"/>
    <d v="2022-06-08T00:00:00"/>
    <n v="1"/>
    <s v="dop"/>
    <n v="58"/>
    <n v="22707"/>
    <n v="391.5"/>
    <n v="0.15"/>
    <n v="450.22500000000002"/>
    <m/>
  </r>
  <r>
    <x v="6"/>
    <n v="7.01"/>
    <m/>
    <x v="41"/>
    <s v=""/>
    <s v="MESA TRABAJO CENTRAL ESTANTE MS -1.40MT"/>
    <s v="Ace. Inox"/>
    <d v="2022-06-08T00:00:00"/>
    <n v="1"/>
    <s v="dop"/>
    <n v="58"/>
    <n v="22707"/>
    <n v="391.5"/>
    <n v="0.15"/>
    <n v="450.22500000000002"/>
    <m/>
  </r>
  <r>
    <x v="6"/>
    <n v="7.01"/>
    <m/>
    <x v="41"/>
    <s v=""/>
    <s v="MESA TRABAJO MURAL ESTANTE MZ -1.30MT"/>
    <s v="Ace. Inox"/>
    <d v="2022-06-08T00:00:00"/>
    <n v="1"/>
    <s v="dop"/>
    <n v="58"/>
    <n v="22566.75"/>
    <n v="389.08189655172413"/>
    <n v="0.15"/>
    <n v="447.44418103448277"/>
    <s v="Cambio de precio de metales en el mercado"/>
  </r>
  <r>
    <x v="6"/>
    <n v="7.01"/>
    <m/>
    <x v="41"/>
    <s v=""/>
    <s v="MESA TRABAJO MURAL ESTANTE MZ -1.25MT"/>
    <s v="Ace. Inox"/>
    <d v="2022-06-08T00:00:00"/>
    <n v="1"/>
    <s v="dop"/>
    <n v="58"/>
    <n v="22566.75"/>
    <n v="389.08189655172413"/>
    <n v="0.15"/>
    <n v="447.44418103448277"/>
    <m/>
  </r>
  <r>
    <x v="6"/>
    <n v="7.01"/>
    <m/>
    <x v="41"/>
    <s v=""/>
    <s v="MESA TRABAJO CENTRAL ESTANTE MS -1.00MT"/>
    <s v="Ace. Inox"/>
    <d v="2022-06-08T00:00:00"/>
    <n v="1"/>
    <s v="dop"/>
    <n v="58"/>
    <n v="21471"/>
    <n v="370.18965517241378"/>
    <n v="0.15"/>
    <n v="425.71810344827583"/>
    <m/>
  </r>
  <r>
    <x v="6"/>
    <n v="7.01"/>
    <m/>
    <x v="41"/>
    <s v=""/>
    <s v="CARRITO P/ BANDEJA DE CARNES"/>
    <s v="Ace. Inox"/>
    <d v="2022-06-08T00:00:00"/>
    <n v="1"/>
    <s v="dop"/>
    <n v="58"/>
    <n v="20482.88"/>
    <n v="353.15310344827589"/>
    <n v="0.15"/>
    <n v="406.12606896551728"/>
    <m/>
  </r>
  <r>
    <x v="6"/>
    <n v="7.01"/>
    <m/>
    <x v="41"/>
    <s v=""/>
    <s v="CARRITO P/ BANDEJA DELI"/>
    <s v="Ace. Inox"/>
    <d v="2022-06-08T00:00:00"/>
    <n v="1"/>
    <s v="dop"/>
    <n v="58"/>
    <n v="20081.25"/>
    <n v="346.22844827586209"/>
    <n v="0.15"/>
    <n v="398.16271551724139"/>
    <m/>
  </r>
  <r>
    <x v="6"/>
    <n v="7.01"/>
    <m/>
    <x v="41"/>
    <s v=""/>
    <s v="CARRITO P/ BANDEJA DELI"/>
    <s v="Ace. Inox"/>
    <d v="2022-06-08T00:00:00"/>
    <n v="1"/>
    <s v="dop"/>
    <n v="58"/>
    <n v="20081.25"/>
    <n v="346.22844827586209"/>
    <n v="0.15"/>
    <n v="398.16271551724139"/>
    <m/>
  </r>
  <r>
    <x v="6"/>
    <n v="7.01"/>
    <m/>
    <x v="41"/>
    <s v=""/>
    <s v="CARRITO P/ BANDEJA DE CARNES"/>
    <s v="Ace. Inox"/>
    <d v="2022-06-08T00:00:00"/>
    <n v="1"/>
    <s v="dop"/>
    <n v="58"/>
    <n v="19880.439999999999"/>
    <n v="342.76620689655169"/>
    <n v="0.15"/>
    <n v="394.18113793103447"/>
    <m/>
  </r>
  <r>
    <x v="6"/>
    <n v="7.01"/>
    <m/>
    <x v="41"/>
    <s v=""/>
    <s v="CARRITO P/ BANDEJA DE CARNES"/>
    <s v="Ace. Inox"/>
    <d v="2022-06-08T00:00:00"/>
    <n v="1"/>
    <s v="dop"/>
    <n v="58"/>
    <n v="19880.43"/>
    <n v="342.76603448275864"/>
    <n v="0.15"/>
    <n v="394.18093965517244"/>
    <m/>
  </r>
  <r>
    <x v="6"/>
    <n v="7.01"/>
    <m/>
    <x v="41"/>
    <s v=""/>
    <s v="MESA TRABAJO CENTRAL ESTANTE MS -0.80MT"/>
    <s v="Ace. Inox"/>
    <d v="2022-06-08T00:00:00"/>
    <n v="1"/>
    <s v="dop"/>
    <n v="58"/>
    <n v="15753.65"/>
    <n v="271.61465517241379"/>
    <n v="0.15"/>
    <n v="312.35685344827584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CENTRAL ESTANTE MS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MURAL ESTANTE MZ -0.80MT"/>
    <s v="Ace. Inox"/>
    <d v="2022-06-08T00:00:00"/>
    <n v="1"/>
    <s v="dop"/>
    <n v="58"/>
    <n v="15444.75"/>
    <n v="266.28879310344826"/>
    <n v="0.15"/>
    <n v="306.23211206896548"/>
    <m/>
  </r>
  <r>
    <x v="6"/>
    <n v="7.01"/>
    <m/>
    <x v="41"/>
    <s v=""/>
    <s v="MESA TRABAJO CENTRAL ESTANTE MS -0.80MT"/>
    <s v="Ace. Inox"/>
    <d v="2022-06-08T00:00:00"/>
    <n v="1"/>
    <s v="dop"/>
    <n v="58"/>
    <n v="15290.3"/>
    <n v="263.62586206896549"/>
    <n v="0.15"/>
    <n v="303.16974137931032"/>
    <m/>
  </r>
  <r>
    <x v="6"/>
    <n v="7.01"/>
    <m/>
    <x v="41"/>
    <s v=""/>
    <s v="MESA TRABAJO CENTRAL ESTANTE MS -0.80MT"/>
    <s v="Ace. Inox"/>
    <d v="2022-06-08T00:00:00"/>
    <n v="1"/>
    <s v="dop"/>
    <n v="58"/>
    <n v="15290.3"/>
    <n v="263.62586206896549"/>
    <n v="0.15"/>
    <n v="303.16974137931032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1"/>
    <m/>
    <x v="41"/>
    <s v=""/>
    <s v="LAVAMANOS C/RESPALDO ALTO A LA PARED LM"/>
    <s v="Ace. Inox"/>
    <d v="2022-06-08T00:00:00"/>
    <n v="1"/>
    <s v="dop"/>
    <n v="58"/>
    <n v="14051.25"/>
    <n v="242.26293103448276"/>
    <n v="0.15"/>
    <n v="278.60237068965517"/>
    <m/>
  </r>
  <r>
    <x v="6"/>
    <n v="7.02"/>
    <s v="*"/>
    <x v="42"/>
    <n v="0"/>
    <m/>
    <m/>
    <m/>
    <m/>
    <m/>
    <s v=""/>
    <m/>
    <n v="0"/>
    <m/>
    <n v="0"/>
    <m/>
  </r>
  <r>
    <x v="6"/>
    <n v="7.02"/>
    <m/>
    <x v="42"/>
    <s v=""/>
    <s v="ROSTIZADOR FRIJADO TDR8/GLP 40 POLLOS"/>
    <m/>
    <d v="2022-06-08T00:00:00"/>
    <n v="1"/>
    <s v="USD"/>
    <n v="1"/>
    <n v="8500"/>
    <n v="8500"/>
    <n v="0.1"/>
    <n v="9350"/>
    <m/>
  </r>
  <r>
    <x v="6"/>
    <n v="7.02"/>
    <m/>
    <x v="42"/>
    <s v=""/>
    <s v="MUEBLE EXHIBIDOR CALIENTE GRB&amp;GROW 1050"/>
    <s v="Muebles IMS"/>
    <d v="2022-06-08T00:00:00"/>
    <n v="1"/>
    <s v="USD"/>
    <n v="1"/>
    <n v="5391"/>
    <n v="5391"/>
    <n v="0.6"/>
    <n v="8625.6"/>
    <m/>
  </r>
  <r>
    <x v="6"/>
    <n v="7.02"/>
    <m/>
    <x v="42"/>
    <s v=""/>
    <s v="COLD FOOD 1050 AUTOCONTENIDO"/>
    <s v="Muebles IMS"/>
    <d v="2022-06-08T00:00:00"/>
    <n v="1"/>
    <s v="USD"/>
    <n v="1"/>
    <n v="5700"/>
    <n v="5700"/>
    <n v="0.6"/>
    <n v="9120"/>
    <m/>
  </r>
  <r>
    <x v="6"/>
    <n v="7.03"/>
    <s v="*"/>
    <x v="43"/>
    <n v="0"/>
    <m/>
    <m/>
    <m/>
    <m/>
    <m/>
    <s v=""/>
    <m/>
    <n v="0"/>
    <m/>
    <n v="0"/>
    <m/>
  </r>
  <r>
    <x v="6"/>
    <n v="7.03"/>
    <m/>
    <x v="43"/>
    <s v=""/>
    <s v="MOLINO MEZCLADOR 32 220VAC 3PH BIRO AFMG24"/>
    <m/>
    <d v="2022-06-08T00:00:00"/>
    <n v="1"/>
    <s v="dop"/>
    <n v="58"/>
    <n v="875500.1"/>
    <n v="15094.829310344827"/>
    <n v="0.1"/>
    <n v="16604.31224137931"/>
    <m/>
  </r>
  <r>
    <x v="6"/>
    <n v="7.03"/>
    <m/>
    <x v="43"/>
    <s v=""/>
    <s v="SIERRA SIN FIN CARNE BIRO, 1433FH"/>
    <m/>
    <d v="2022-06-08T00:00:00"/>
    <n v="1"/>
    <s v="dop"/>
    <n v="58"/>
    <n v="485865.28"/>
    <n v="8376.9875862068966"/>
    <n v="0.1"/>
    <n v="9214.6863448275872"/>
    <m/>
  </r>
  <r>
    <x v="6"/>
    <n v="7.03"/>
    <m/>
    <x v="43"/>
    <s v=""/>
    <s v="SIERRA MESA SIN FIN DE CARNES BIRO 22SS"/>
    <m/>
    <d v="2022-06-08T00:00:00"/>
    <n v="1"/>
    <s v="dop"/>
    <n v="58"/>
    <n v="369905.48"/>
    <n v="6377.6806896551725"/>
    <n v="0.1"/>
    <n v="7015.4487586206897"/>
    <m/>
  </r>
  <r>
    <x v="6"/>
    <n v="7.03"/>
    <m/>
    <x v="43"/>
    <s v=""/>
    <s v="REBANADORA HOBART, MOD: HS6-1"/>
    <m/>
    <d v="2022-06-08T00:00:00"/>
    <n v="4"/>
    <s v="dop"/>
    <n v="58"/>
    <n v="283384.36"/>
    <n v="19543.748965517239"/>
    <n v="0.1"/>
    <n v="21498.123862068962"/>
    <m/>
  </r>
  <r>
    <x v="6"/>
    <n v="7.03"/>
    <m/>
    <x v="43"/>
    <s v=""/>
    <s v="EMPACADORA AL VACIO MINI PACK MVS-45XII"/>
    <m/>
    <d v="2022-06-08T00:00:00"/>
    <n v="1"/>
    <s v="dop"/>
    <n v="58"/>
    <n v="270438.08"/>
    <n v="4662.7255172413797"/>
    <n v="0.1"/>
    <n v="5128.9980689655176"/>
    <m/>
  </r>
  <r>
    <x v="6"/>
    <n v="7.03"/>
    <m/>
    <x v="43"/>
    <s v=""/>
    <s v="TENDERIZADORA HD 3/4HP, 110VAC, 1PH, 60Hz BIRO"/>
    <m/>
    <d v="2022-06-08T00:00:00"/>
    <n v="1"/>
    <s v="dop"/>
    <n v="58"/>
    <n v="173211.1"/>
    <n v="2986.3982758620691"/>
    <n v="0.1"/>
    <n v="3285.0381034482762"/>
    <m/>
  </r>
  <r>
    <x v="6"/>
    <n v="7.03"/>
    <m/>
    <x v="43"/>
    <s v=""/>
    <s v="SIRMAN REBANADORA 15&quot; TIZIANO"/>
    <m/>
    <d v="2022-06-08T00:00:00"/>
    <n v="1"/>
    <s v="dop"/>
    <n v="58"/>
    <n v="155794.26"/>
    <n v="2686.107931034483"/>
    <n v="0.1"/>
    <n v="2954.7187241379315"/>
    <m/>
  </r>
  <r>
    <x v="6"/>
    <n v="7.03"/>
    <m/>
    <x v="43"/>
    <s v=""/>
    <s v="MOLINO DE CARNE A/I, 1HP, 115VAC BIRO 822SS"/>
    <m/>
    <d v="2022-06-08T00:00:00"/>
    <n v="1"/>
    <s v="dop"/>
    <n v="58"/>
    <n v="135347.26"/>
    <n v="2333.5734482758621"/>
    <n v="0.1"/>
    <n v="2566.9307931034482"/>
    <m/>
  </r>
  <r>
    <x v="6"/>
    <n v="7.03"/>
    <m/>
    <x v="43"/>
    <s v=""/>
    <s v="MOLINO RALLADOR PAN 1HP 220V/60HZ 70KG"/>
    <m/>
    <d v="2022-06-08T00:00:00"/>
    <n v="1"/>
    <s v="dop"/>
    <n v="58"/>
    <n v="92640"/>
    <n v="1597.2413793103449"/>
    <n v="0.1"/>
    <n v="1756.9655172413793"/>
    <m/>
  </r>
  <r>
    <x v="6"/>
    <n v="7.03"/>
    <m/>
    <x v="43"/>
    <s v=""/>
    <s v="ARMARIO CUCHILLO ESTERILIZADOR LACOR 39012"/>
    <m/>
    <d v="2022-06-08T00:00:00"/>
    <n v="5"/>
    <s v="dop"/>
    <n v="58"/>
    <n v="28685.4"/>
    <n v="2472.8793103448274"/>
    <n v="0.1"/>
    <n v="2720.1672413793103"/>
    <m/>
  </r>
  <r>
    <x v="6"/>
    <n v="7.03"/>
    <m/>
    <x v="43"/>
    <s v=""/>
    <s v="RAPEADORA WINHOLT MODELO WHSS 1"/>
    <m/>
    <d v="2022-06-08T00:00:00"/>
    <n v="10"/>
    <s v="dop"/>
    <n v="58"/>
    <n v="25000"/>
    <n v="4310.3448275862065"/>
    <n v="0.1"/>
    <n v="4741.379310344827"/>
    <m/>
  </r>
  <r>
    <x v="6"/>
    <n v="7.04"/>
    <s v="*"/>
    <x v="44"/>
    <n v="0"/>
    <m/>
    <m/>
    <m/>
    <m/>
    <m/>
    <s v=""/>
    <m/>
    <n v="0"/>
    <m/>
    <n v="0"/>
    <m/>
  </r>
  <r>
    <x v="6"/>
    <n v="7.04"/>
    <m/>
    <x v="44"/>
    <s v=""/>
    <s v="CAMARA FERMENTADORA LIBECCIO 1057SP"/>
    <m/>
    <d v="2022-06-08T00:00:00"/>
    <n v="1"/>
    <s v="USD"/>
    <n v="1"/>
    <n v="49900"/>
    <n v="49900"/>
    <n v="7.0000000000000007E-2"/>
    <n v="53393"/>
    <s v="Considerarndo un equipo con capacidad de 16 carros, en MC23 tenemos una de 10 carros. "/>
  </r>
  <r>
    <x v="6"/>
    <n v="7.04"/>
    <m/>
    <x v="44"/>
    <s v=""/>
    <s v="HORNO ROTOR FOX LFRC-15T LOGIUDICE FORNI GAS -PANE"/>
    <m/>
    <d v="2022-06-08T00:00:00"/>
    <n v="1"/>
    <s v="USD"/>
    <n v="1"/>
    <n v="21000"/>
    <n v="21000"/>
    <n v="0.05"/>
    <n v="22050"/>
    <m/>
  </r>
  <r>
    <x v="6"/>
    <n v="7.04"/>
    <m/>
    <x v="44"/>
    <s v=""/>
    <s v="HORNO ROTOR FOX LFRC-15T LOGIUDICE FORNI GAS -PANE"/>
    <m/>
    <d v="2022-06-08T00:00:00"/>
    <n v="1"/>
    <s v="USD"/>
    <n v="1"/>
    <n v="21000"/>
    <n v="21000"/>
    <n v="0.05"/>
    <n v="22050"/>
    <m/>
  </r>
  <r>
    <x v="6"/>
    <n v="7.04"/>
    <m/>
    <x v="44"/>
    <s v=""/>
    <s v="MUEBLE EXHIBIDOR P/DONA NITROX 1000 4NIV"/>
    <s v="Muebles IMS"/>
    <d v="2022-06-08T00:00:00"/>
    <n v="1"/>
    <s v="USD"/>
    <n v="1"/>
    <n v="4433.2173217628042"/>
    <n v="4433.2173217628042"/>
    <n v="0.6"/>
    <n v="7093.1477148204867"/>
    <m/>
  </r>
  <r>
    <x v="6"/>
    <n v="7.04"/>
    <m/>
    <x v="44"/>
    <s v=""/>
    <s v="MUEBLE EXHIBIDOR P/DONA NITROX 1000 4NIV"/>
    <s v="Muebles IMS"/>
    <d v="2022-06-08T00:00:00"/>
    <n v="1"/>
    <s v="USD"/>
    <n v="1"/>
    <n v="4355.1959758380126"/>
    <n v="4355.1959758380126"/>
    <n v="0.6"/>
    <n v="6968.3135613408194"/>
    <m/>
  </r>
  <r>
    <x v="6"/>
    <n v="7.04"/>
    <m/>
    <x v="44"/>
    <s v=""/>
    <s v="MUEBLE DE MADERA BARRA CAFE NEUTRA P/CAJA"/>
    <s v="Muebles IMS"/>
    <d v="2022-06-08T00:00:00"/>
    <n v="1"/>
    <s v="USD"/>
    <n v="1"/>
    <n v="4189.634915773353"/>
    <n v="4189.634915773353"/>
    <n v="0.6"/>
    <n v="6703.4158652373644"/>
    <m/>
  </r>
  <r>
    <x v="6"/>
    <n v="7.04"/>
    <m/>
    <x v="44"/>
    <s v=""/>
    <s v="MUEBLE MADERA P/PAN ARTESANAL CURVO 90"/>
    <s v="Muebles IMS"/>
    <d v="2022-06-08T00:00:00"/>
    <n v="1"/>
    <s v="USD"/>
    <n v="1"/>
    <n v="4094.7310532584647"/>
    <n v="4094.7310532584647"/>
    <n v="0.6"/>
    <n v="6551.5696852135434"/>
    <m/>
  </r>
  <r>
    <x v="6"/>
    <n v="7.04"/>
    <m/>
    <x v="44"/>
    <s v=""/>
    <s v="MUEBLE MADERA P/PAN ARTESANAL NITROX 620"/>
    <s v="Muebles IMS"/>
    <d v="2022-06-08T00:00:00"/>
    <n v="1"/>
    <s v="USD"/>
    <n v="1"/>
    <n v="2426.6735664454654"/>
    <n v="2426.6735664454654"/>
    <n v="0.6"/>
    <n v="3882.6777063127447"/>
    <m/>
  </r>
  <r>
    <x v="6"/>
    <n v="7.04"/>
    <m/>
    <x v="44"/>
    <s v=""/>
    <s v="MESA PANADERIA 1400X1240 BASE + TOPE MAD"/>
    <s v="Muebles IMS"/>
    <d v="2022-06-08T00:00:00"/>
    <n v="1"/>
    <s v="USD"/>
    <n v="1"/>
    <n v="2045.192521694742"/>
    <n v="2045.192521694742"/>
    <n v="0.6"/>
    <n v="3272.3080347115874"/>
    <m/>
  </r>
  <r>
    <x v="6"/>
    <n v="7.04"/>
    <m/>
    <x v="44"/>
    <s v=""/>
    <s v="MESA PANADERIA 1400X1240 BASE + TOPE MAD"/>
    <s v="Muebles IMS"/>
    <d v="2022-06-08T00:00:00"/>
    <n v="1"/>
    <s v="USD"/>
    <n v="1"/>
    <n v="1985.0395184618001"/>
    <n v="1985.0395184618001"/>
    <n v="0.6"/>
    <n v="3176.06322953888"/>
    <m/>
  </r>
  <r>
    <x v="6"/>
    <n v="7.04"/>
    <m/>
    <x v="44"/>
    <s v=""/>
    <s v="MESA PANADERIA 1400X1240 BASE + TOPE MAD"/>
    <s v="Muebles IMS"/>
    <d v="2022-06-08T00:00:00"/>
    <n v="1"/>
    <s v="USD"/>
    <n v="1"/>
    <n v="1985.0395184618001"/>
    <n v="1985.0395184618001"/>
    <n v="0.6"/>
    <n v="3176.06322953888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8679598435"/>
    <n v="1613.4378679598435"/>
    <n v="0.6"/>
    <n v="2581.5005887357497"/>
    <m/>
  </r>
  <r>
    <x v="6"/>
    <n v="7.04"/>
    <m/>
    <x v="44"/>
    <s v=""/>
    <s v="MUEBLE MADERA P/PAN ARTESANAL NITROX 1240"/>
    <s v="Muebles IMS"/>
    <d v="2022-06-08T00:00:00"/>
    <n v="1"/>
    <s v="USD"/>
    <n v="1"/>
    <n v="1613.4376722817763"/>
    <n v="1613.4376722817763"/>
    <n v="0.6"/>
    <n v="2581.500275650842"/>
    <m/>
  </r>
  <r>
    <x v="6"/>
    <n v="7.04"/>
    <m/>
    <x v="44"/>
    <s v=""/>
    <s v="MUEBLE MADERA P/PAN ARTESANAL NITROX ESQUINA 620"/>
    <s v="Muebles IMS"/>
    <d v="2022-06-08T00:00:00"/>
    <n v="1"/>
    <s v="USD"/>
    <n v="1"/>
    <n v="1470.2001531393566"/>
    <n v="1470.2001531393566"/>
    <n v="0.6"/>
    <n v="2352.3202450229705"/>
    <m/>
  </r>
  <r>
    <x v="6"/>
    <n v="7.04"/>
    <m/>
    <x v="44"/>
    <s v=""/>
    <s v="MUEBLE MADERA TIPO RAMPA P/ESPECIERO"/>
    <s v="Muebles IMS"/>
    <d v="2022-06-08T00:00:00"/>
    <n v="1"/>
    <s v="USD"/>
    <n v="1"/>
    <n v="4513.3251829164537"/>
    <n v="4513.3251829164537"/>
    <n v="0.6"/>
    <n v="7221.3202926663253"/>
    <m/>
  </r>
  <r>
    <x v="6"/>
    <n v="7.04"/>
    <m/>
    <x v="44"/>
    <s v=""/>
    <s v="LOTE: 30 CHICAGO BANDEJA BAGUETTE 4 MOLDE/P 49034"/>
    <m/>
    <d v="2022-06-08T00:00:00"/>
    <n v="1"/>
    <s v="dop"/>
    <n v="58"/>
    <n v="45152.52"/>
    <n v="778.49172413793099"/>
    <n v="0.1"/>
    <n v="856.34089655172409"/>
    <m/>
  </r>
  <r>
    <x v="6"/>
    <n v="7.04"/>
    <m/>
    <x v="44"/>
    <s v=""/>
    <s v="LOTE: 30 CHICAGO BANDEJA BAGUETTE 4 MOLDE/P 49034"/>
    <m/>
    <d v="2022-06-08T00:00:00"/>
    <n v="1"/>
    <s v="dop"/>
    <n v="58"/>
    <n v="45152.51"/>
    <n v="778.49155172413793"/>
    <n v="0.1"/>
    <n v="856.34070689655175"/>
    <m/>
  </r>
  <r>
    <x v="6"/>
    <n v="7.04"/>
    <m/>
    <x v="44"/>
    <s v=""/>
    <s v="LOTE: 60 CHICAGO MED BANDEJA DELI 12X18 BRONCE"/>
    <m/>
    <d v="2022-06-08T00:00:00"/>
    <n v="1"/>
    <s v="dop"/>
    <n v="58"/>
    <n v="44581.440000000002"/>
    <n v="768.64551724137937"/>
    <n v="0.1"/>
    <n v="845.51006896551735"/>
    <m/>
  </r>
  <r>
    <x v="6"/>
    <n v="7.04"/>
    <m/>
    <x v="44"/>
    <s v=""/>
    <s v="LOTE: 50 BANDEJAS LISAS PERFORADAS 18X26"/>
    <m/>
    <d v="2022-06-08T00:00:00"/>
    <n v="1"/>
    <s v="dop"/>
    <n v="58"/>
    <n v="32726.73"/>
    <n v="564.25396551724134"/>
    <n v="0.1"/>
    <n v="620.67936206896547"/>
    <m/>
  </r>
  <r>
    <x v="6"/>
    <n v="7.04"/>
    <m/>
    <x v="44"/>
    <s v=""/>
    <s v="LOTE: 50 BANDEJAS LISAS PERFORADAS 18X26"/>
    <m/>
    <d v="2022-06-08T00:00:00"/>
    <n v="1"/>
    <s v="dop"/>
    <n v="58"/>
    <n v="31764.18"/>
    <n v="547.65827586206899"/>
    <n v="0.1"/>
    <n v="602.4241034482759"/>
    <m/>
  </r>
  <r>
    <x v="6"/>
    <n v="7.04"/>
    <m/>
    <x v="44"/>
    <s v=""/>
    <s v="LOTE: 50 BANDEJAS LISAS PERFORADAS 18X26"/>
    <m/>
    <d v="2022-06-08T00:00:00"/>
    <n v="1"/>
    <s v="dop"/>
    <n v="58"/>
    <n v="31764.18"/>
    <n v="547.65827586206899"/>
    <n v="0.1"/>
    <n v="602.4241034482759"/>
    <m/>
  </r>
  <r>
    <x v="6"/>
    <n v="7.04"/>
    <m/>
    <x v="44"/>
    <s v=""/>
    <s v="LOTE: 20 BANDEJA ONDULADA 5 CANALES PERFORADA"/>
    <m/>
    <d v="2022-06-08T00:00:00"/>
    <n v="1"/>
    <s v="dop"/>
    <n v="58"/>
    <n v="30617"/>
    <n v="527.87931034482756"/>
    <n v="0.1"/>
    <n v="580.6672413793103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LOTE: 20 BANDEJA ONDULADA 5 CANALES PERFORADA"/>
    <m/>
    <d v="2022-06-08T00:00:00"/>
    <n v="1"/>
    <s v="dop"/>
    <n v="58"/>
    <n v="30616.98"/>
    <n v="527.87896551724134"/>
    <n v="0.1"/>
    <n v="580.66686206896543"/>
    <m/>
  </r>
  <r>
    <x v="6"/>
    <n v="7.04"/>
    <m/>
    <x v="44"/>
    <s v=""/>
    <s v="CARRO P/ HORNO ROTOR FOX LFRC-15 NIVELES"/>
    <m/>
    <d v="2022-06-08T00:00:00"/>
    <n v="18"/>
    <s v="dop"/>
    <n v="58"/>
    <n v="23244.12"/>
    <n v="7213.6924137931028"/>
    <n v="0.1"/>
    <n v="7935.0616551724133"/>
    <m/>
  </r>
  <r>
    <x v="6"/>
    <n v="7.04"/>
    <m/>
    <x v="44"/>
    <s v=""/>
    <s v="HORNO CONVECTION ECO-250 WINCO"/>
    <m/>
    <d v="2022-06-08T00:00:00"/>
    <n v="1"/>
    <s v="dop"/>
    <n v="58"/>
    <n v="22850.81"/>
    <n v="393.97948275862069"/>
    <n v="0.1"/>
    <n v="433.37743103448275"/>
    <m/>
  </r>
  <r>
    <x v="6"/>
    <n v="7.05"/>
    <s v="*"/>
    <x v="45"/>
    <n v="0"/>
    <m/>
    <m/>
    <m/>
    <m/>
    <m/>
    <s v=""/>
    <m/>
    <n v="0"/>
    <m/>
    <n v="0"/>
    <m/>
  </r>
  <r>
    <x v="6"/>
    <n v="7.05"/>
    <m/>
    <x v="45"/>
    <s v=""/>
    <s v="MUEBLE MADERA TIPO RAMPA P/ESPECIERO"/>
    <s v="Muebles IMS"/>
    <d v="2022-06-08T00:00:00"/>
    <n v="1"/>
    <s v="USD"/>
    <n v="1"/>
    <n v="3950"/>
    <n v="3950"/>
    <n v="0.6"/>
    <n v="6320"/>
    <m/>
  </r>
  <r>
    <x v="6"/>
    <n v="7.05"/>
    <m/>
    <x v="45"/>
    <s v=""/>
    <s v="MUEBLE PLASTICO TIPO RAMPA INCLINADA 3/1 FF-VV"/>
    <s v="Muebles Plastico"/>
    <d v="2022-06-08T00:00:00"/>
    <n v="56"/>
    <s v="dop"/>
    <n v="58"/>
    <n v="17360.900000000001"/>
    <n v="16762.248275862072"/>
    <n v="0.15"/>
    <n v="19276.585517241383"/>
    <s v="Muebles de FFVV plasticos desde Europa"/>
  </r>
  <r>
    <x v="6"/>
    <n v="7.05"/>
    <m/>
    <x v="45"/>
    <s v=""/>
    <s v="MUEBLE PLASTICO TIPO PLEGABLE 2/1 FF-VV"/>
    <s v="Muebles Plastico"/>
    <d v="2022-06-08T00:00:00"/>
    <n v="16"/>
    <s v="dop"/>
    <n v="58"/>
    <n v="17096.86"/>
    <n v="4716.3751724137928"/>
    <n v="0.15"/>
    <n v="5423.8314482758615"/>
    <s v="Muebles de FFVV plasticos desde Europa"/>
  </r>
  <r>
    <x v="6"/>
    <n v="7.06"/>
    <s v="*"/>
    <x v="46"/>
    <n v="0"/>
    <m/>
    <m/>
    <m/>
    <m/>
    <m/>
    <s v=""/>
    <m/>
    <n v="0"/>
    <m/>
    <n v="0"/>
    <m/>
  </r>
  <r>
    <x v="6"/>
    <n v="7.06"/>
    <m/>
    <x v="46"/>
    <s v=""/>
    <s v="BALANZA ETIQUETADORA DIGI SM-5500P PLUSS"/>
    <s v="Balanza"/>
    <d v="2022-06-08T00:00:00"/>
    <n v="4"/>
    <s v="dop"/>
    <n v="58"/>
    <n v="268703.92"/>
    <n v="18531.304827586206"/>
    <n v="0.1"/>
    <n v="20384.435310344827"/>
    <m/>
  </r>
  <r>
    <x v="6"/>
    <n v="7.06"/>
    <m/>
    <x v="46"/>
    <s v=""/>
    <s v="BALANZA PLATAFORMA ROUGH DECK 6X4 COMPLETA"/>
    <s v="Balanza"/>
    <d v="2022-06-08T00:00:00"/>
    <n v="1"/>
    <s v="dop"/>
    <n v="58"/>
    <n v="212773"/>
    <n v="3668.5"/>
    <n v="0.1"/>
    <n v="4035.35"/>
    <m/>
  </r>
  <r>
    <x v="6"/>
    <n v="7.06"/>
    <m/>
    <x v="46"/>
    <s v=""/>
    <s v="BALANZA DE MESA DIGI SM-5300"/>
    <s v="Balanza"/>
    <d v="2022-06-08T00:00:00"/>
    <n v="7"/>
    <s v="dop"/>
    <n v="58"/>
    <n v="201739.39"/>
    <n v="24347.857413793103"/>
    <n v="0.1"/>
    <n v="26782.643155172413"/>
    <m/>
  </r>
  <r>
    <x v="6"/>
    <n v="7.06"/>
    <m/>
    <x v="46"/>
    <s v=""/>
    <s v="BALANZA MOVIL,IND DINI ACERO INOX 500 LB"/>
    <s v="Balanza"/>
    <d v="2022-06-08T00:00:00"/>
    <n v="2"/>
    <s v="dop"/>
    <n v="58"/>
    <n v="114420"/>
    <n v="3945.5172413793102"/>
    <n v="0.1"/>
    <n v="4340.0689655172409"/>
    <m/>
  </r>
  <r>
    <x v="6"/>
    <n v="7.06"/>
    <m/>
    <x v="46"/>
    <s v=""/>
    <s v="DIGI PRINTER PARA QUEUE CITAQ V8"/>
    <s v="Balanza"/>
    <d v="2022-06-08T00:00:00"/>
    <n v="2"/>
    <s v="dop"/>
    <n v="58"/>
    <n v="66982.11"/>
    <n v="2309.7279310344829"/>
    <n v="0.1"/>
    <n v="2540.700724137931"/>
    <m/>
  </r>
  <r>
    <x v="6"/>
    <n v="7.06"/>
    <m/>
    <x v="46"/>
    <s v=""/>
    <s v="BALANZA COLGANTE DETECTO 10LBX1OZ 32LB T3530 A/INO"/>
    <s v="Balanza"/>
    <d v="2022-06-08T00:00:00"/>
    <n v="2"/>
    <s v="dop"/>
    <n v="58"/>
    <n v="38188.44"/>
    <n v="1316.8427586206897"/>
    <n v="0.1"/>
    <n v="1448.5270344827586"/>
    <m/>
  </r>
  <r>
    <x v="6"/>
    <n v="7.07"/>
    <s v="*"/>
    <x v="47"/>
    <n v="0"/>
    <m/>
    <m/>
    <m/>
    <m/>
    <m/>
    <s v=""/>
    <m/>
    <n v="0"/>
    <m/>
    <n v="0"/>
    <m/>
  </r>
  <r>
    <x v="6"/>
    <n v="7.07"/>
    <m/>
    <x v="47"/>
    <s v=""/>
    <s v="UTENSILIOS DE PRODUCCION DELI/CARNES/PAN/ROST"/>
    <m/>
    <d v="2022-06-08T00:00:00"/>
    <n v="1"/>
    <s v="dop"/>
    <n v="58"/>
    <n v="550586.31000000006"/>
    <n v="9492.8674137931048"/>
    <n v="0.5"/>
    <n v="14239.301120689657"/>
    <s v="Por actualizacion de catalogo y nuevos requerimientos"/>
  </r>
  <r>
    <x v="6"/>
    <n v="7.07"/>
    <m/>
    <x v="47"/>
    <s v=""/>
    <s v="LOTE: 16 ZAFACONES RUBBERMAID PRODUCCION/TIENDA"/>
    <s v="Zafacon "/>
    <d v="2022-06-08T00:00:00"/>
    <n v="1"/>
    <s v="dop"/>
    <n v="58"/>
    <n v="187466.17"/>
    <n v="3232.1753448275863"/>
    <n v="0.1"/>
    <n v="3555.3928793103451"/>
    <m/>
  </r>
  <r>
    <x v="7"/>
    <n v="8.01"/>
    <s v="*"/>
    <x v="48"/>
    <n v="0"/>
    <m/>
    <m/>
    <m/>
    <m/>
    <m/>
    <s v=""/>
    <m/>
    <n v="0"/>
    <m/>
    <n v="0"/>
    <m/>
  </r>
  <r>
    <x v="7"/>
    <n v="8.01"/>
    <m/>
    <x v="48"/>
    <s v=""/>
    <s v="GONDOLAS SIRENA LOS ALCARRIZOS MC23"/>
    <s v="Gondolas /Accesorios"/>
    <d v="2022-06-08T00:00:00"/>
    <n v="1"/>
    <s v="USD"/>
    <n v="1"/>
    <n v="450000"/>
    <n v="450000"/>
    <n v="0.1"/>
    <n v="495000"/>
    <s v="Gondolas China según propuestas de MC19"/>
  </r>
  <r>
    <x v="7"/>
    <n v="8.01"/>
    <m/>
    <x v="48"/>
    <s v=""/>
    <s v="FABRICACION MUEBLE EXHIBIDOR DE PLANTAS"/>
    <s v="Gondolas /Accesorios"/>
    <d v="2022-06-08T00:00:00"/>
    <n v="2"/>
    <s v="dop"/>
    <n v="58"/>
    <n v="57715"/>
    <n v="1990.1724137931035"/>
    <n v="0.1"/>
    <n v="2189.1896551724139"/>
    <m/>
  </r>
  <r>
    <x v="7"/>
    <n v="8.01"/>
    <m/>
    <x v="48"/>
    <s v=""/>
    <s v="LOTE: 3 RACK DOBLE BRAZO 48-60 C/RUEDAS RCS3"/>
    <s v="Gondolas /Accesorios"/>
    <d v="2022-06-08T00:00:00"/>
    <n v="1"/>
    <s v="dop"/>
    <n v="58"/>
    <n v="36864.42"/>
    <n v="635.59344827586199"/>
    <n v="0.1"/>
    <n v="699.15279310344818"/>
    <m/>
  </r>
  <r>
    <x v="7"/>
    <n v="8.01"/>
    <m/>
    <x v="48"/>
    <s v=""/>
    <s v="LOTE: 2 MANIQUI HOMBRE TORSO BLANCO  BR. LMT--4"/>
    <s v="Gondolas /Accesorios"/>
    <d v="2022-06-08T00:00:00"/>
    <n v="1"/>
    <s v="dop"/>
    <n v="58"/>
    <n v="27780.400000000001"/>
    <n v="478.9724137931035"/>
    <n v="0.1"/>
    <n v="526.8696551724139"/>
    <m/>
  </r>
  <r>
    <x v="7"/>
    <n v="8.01"/>
    <m/>
    <x v="48"/>
    <s v=""/>
    <s v="VITRINA P/ FERRETERIA"/>
    <s v="Gondolas /Accesorios"/>
    <d v="2022-06-08T00:00:00"/>
    <n v="1"/>
    <s v="dop"/>
    <n v="58"/>
    <n v="23177.93"/>
    <n v="399.61948275862068"/>
    <n v="0.1"/>
    <n v="439.58143103448276"/>
    <m/>
  </r>
  <r>
    <x v="7"/>
    <n v="8.01"/>
    <m/>
    <x v="48"/>
    <s v=""/>
    <s v="VITRINA P/ BODEGA DE  BEBIDAS"/>
    <s v="Gondolas /Accesorios"/>
    <d v="2022-06-08T00:00:00"/>
    <n v="1"/>
    <s v="dop"/>
    <n v="58"/>
    <n v="22496.240000000002"/>
    <n v="387.86620689655177"/>
    <n v="0.1"/>
    <n v="426.65282758620697"/>
    <m/>
  </r>
  <r>
    <x v="7"/>
    <n v="8.01"/>
    <m/>
    <x v="48"/>
    <s v=""/>
    <s v="VITRINA P/ DEPORTES"/>
    <s v="Gondolas /Accesorios"/>
    <d v="2022-06-08T00:00:00"/>
    <n v="1"/>
    <s v="dop"/>
    <n v="58"/>
    <n v="22496.240000000002"/>
    <n v="387.86620689655177"/>
    <n v="0.1"/>
    <n v="426.65282758620697"/>
    <m/>
  </r>
  <r>
    <x v="7"/>
    <n v="8.02"/>
    <s v="*"/>
    <x v="49"/>
    <n v="0"/>
    <m/>
    <m/>
    <m/>
    <m/>
    <m/>
    <s v=""/>
    <m/>
    <n v="0"/>
    <m/>
    <n v="0"/>
    <m/>
  </r>
  <r>
    <x v="7"/>
    <n v="8.02"/>
    <m/>
    <x v="49"/>
    <s v=""/>
    <s v="CHECK OUT COUNTER 3000X110X850"/>
    <s v="Check outs"/>
    <d v="2022-06-08T00:00:00"/>
    <n v="14"/>
    <s v="USD"/>
    <n v="1"/>
    <n v="3995"/>
    <n v="55930"/>
    <n v="0.1"/>
    <n v="61523"/>
    <s v="Gondolas China"/>
  </r>
  <r>
    <x v="7"/>
    <n v="8.0299999999999994"/>
    <s v="*"/>
    <x v="50"/>
    <n v="0"/>
    <m/>
    <m/>
    <m/>
    <m/>
    <m/>
    <s v=""/>
    <m/>
    <n v="0"/>
    <m/>
    <n v="0"/>
    <m/>
  </r>
  <r>
    <x v="7"/>
    <n v="8.0299999999999994"/>
    <m/>
    <x v="50"/>
    <s v=""/>
    <s v=" CARRO 2 CANASTA 5440 AMARILLO PANT101C"/>
    <s v="Carritos + Otros"/>
    <d v="2022-06-08T00:00:00"/>
    <n v="125"/>
    <s v="dop"/>
    <n v="58"/>
    <n v="11500"/>
    <n v="24784.482758620688"/>
    <n v="0.1"/>
    <n v="27262.931034482757"/>
    <m/>
  </r>
  <r>
    <x v="7"/>
    <n v="8.0299999999999994"/>
    <m/>
    <x v="50"/>
    <s v=""/>
    <s v="CARRO P/COMPRA RENAISSANCE RAMPA YELLOW"/>
    <s v="Carritos + Otros"/>
    <d v="2022-06-08T00:00:00"/>
    <n v="500"/>
    <s v="dop"/>
    <n v="58"/>
    <n v="15500"/>
    <n v="133620.68965517241"/>
    <n v="0.1"/>
    <n v="146982.75862068965"/>
    <m/>
  </r>
  <r>
    <x v="7"/>
    <n v="8.0299999999999994"/>
    <m/>
    <x v="50"/>
    <s v=""/>
    <s v="CARRITO P/MINUSVALIDO ELECTRICO XTI12 AM"/>
    <s v="Carritos + Otros"/>
    <d v="2022-06-08T00:00:00"/>
    <n v="1"/>
    <s v="dop"/>
    <n v="58"/>
    <n v="150"/>
    <n v="2.5862068965517242"/>
    <n v="0.1"/>
    <n v="2.8448275862068968"/>
    <m/>
  </r>
  <r>
    <x v="7"/>
    <n v="8.0299999999999994"/>
    <m/>
    <x v="50"/>
    <s v=""/>
    <s v="CARRO SUPER PN DOBLE ASIENTO B2L BLUE/YE"/>
    <s v="Carritos + Otros"/>
    <d v="2022-06-08T00:00:00"/>
    <n v="3"/>
    <s v="dop"/>
    <n v="58"/>
    <n v="79035.77"/>
    <n v="4088.0570689655174"/>
    <n v="0.1"/>
    <n v="4496.8627758620696"/>
    <m/>
  </r>
  <r>
    <x v="7"/>
    <n v="8.0299999999999994"/>
    <m/>
    <x v="50"/>
    <s v=""/>
    <s v="LOTE: 05 SILLON PALST ASIENTO BEBE"/>
    <s v="Carritos + Otros"/>
    <d v="2022-06-08T00:00:00"/>
    <n v="2"/>
    <s v="dop"/>
    <n v="58"/>
    <n v="47956.99"/>
    <n v="1653.6893103448276"/>
    <n v="0.1"/>
    <n v="1819.0582413793104"/>
    <m/>
  </r>
  <r>
    <x v="7"/>
    <n v="8.0299999999999994"/>
    <m/>
    <x v="50"/>
    <s v=""/>
    <s v="SILLA RUEDAS III P/COMPRAS AMARILLA 2031"/>
    <s v="Carritos + Otros"/>
    <d v="2022-06-08T00:00:00"/>
    <n v="1"/>
    <s v="dop"/>
    <n v="58"/>
    <n v="47148.06"/>
    <n v="812.89758620689656"/>
    <n v="0.1"/>
    <n v="894.18734482758623"/>
    <m/>
  </r>
  <r>
    <x v="7"/>
    <n v="8.0299999999999994"/>
    <m/>
    <x v="50"/>
    <s v=""/>
    <s v="LOTE: 50 CANASTA COMPRA 4 RUEDAS 52 L AMARILLO"/>
    <s v="Carritos + Otros"/>
    <d v="2022-06-08T00:00:00"/>
    <n v="2"/>
    <s v="dop"/>
    <n v="58"/>
    <n v="46809.01"/>
    <n v="1614.1037931034484"/>
    <n v="0.1"/>
    <n v="1775.5141724137934"/>
    <m/>
  </r>
  <r>
    <x v="7"/>
    <n v="8.0299999999999994"/>
    <m/>
    <x v="50"/>
    <s v=""/>
    <s v="CAMBIADOR DE PAÑALES RUBBERMAID 781888L GRIS"/>
    <s v="Carritos + Otros"/>
    <d v="2022-06-08T00:00:00"/>
    <n v="1"/>
    <s v="dop"/>
    <n v="58"/>
    <n v="9003.06"/>
    <n v="155.2251724137931"/>
    <n v="0.1"/>
    <n v="170.74768965517242"/>
    <m/>
  </r>
  <r>
    <x v="7"/>
    <n v="8.0399999999999991"/>
    <s v="*"/>
    <x v="51"/>
    <n v="0"/>
    <m/>
    <m/>
    <m/>
    <m/>
    <m/>
    <s v=""/>
    <m/>
    <n v="0"/>
    <m/>
    <n v="0"/>
    <m/>
  </r>
  <r>
    <x v="7"/>
    <n v="8.0399999999999991"/>
    <m/>
    <x v="51"/>
    <s v=""/>
    <s v="TRAMERIA DE ALMACEN 2,500X800MM, 3,500KG"/>
    <m/>
    <d v="2022-06-08T00:00:00"/>
    <n v="1"/>
    <s v="dop"/>
    <n v="58"/>
    <n v="2576403.64"/>
    <n v="44420.752413793103"/>
    <n v="0.1"/>
    <n v="48862.827655172412"/>
    <s v="Variacion en costos de importacion "/>
  </r>
  <r>
    <x v="7"/>
    <n v="8.0399999999999991"/>
    <m/>
    <x v="51"/>
    <s v=""/>
    <s v="LOTE: 5 ESCALERAS FIBRA DE VIDRIO TIENDA"/>
    <m/>
    <d v="2022-06-08T00:00:00"/>
    <n v="1"/>
    <s v="dop"/>
    <n v="58"/>
    <n v="55293.65"/>
    <n v="953.33879310344832"/>
    <n v="0.1"/>
    <n v="1048.6726724137932"/>
    <m/>
  </r>
  <r>
    <x v="7"/>
    <n v="8.0399999999999991"/>
    <m/>
    <x v="51"/>
    <s v=""/>
    <s v="CARROS GONDOLEROS TIPO PATANA"/>
    <m/>
    <d v="2022-06-08T00:00:00"/>
    <n v="12"/>
    <s v="dop"/>
    <n v="58"/>
    <n v="27738.3"/>
    <n v="5738.9586206896547"/>
    <n v="0.1"/>
    <n v="6312.8544827586202"/>
    <m/>
  </r>
  <r>
    <x v="7"/>
    <n v="8.0399999999999991"/>
    <m/>
    <x v="51"/>
    <s v=""/>
    <s v="CROWN HAND PALLET TRUCK PTH50-2748"/>
    <m/>
    <d v="2022-06-08T00:00:00"/>
    <n v="4"/>
    <s v="dop"/>
    <n v="58"/>
    <n v="23432"/>
    <n v="1616"/>
    <n v="0.1"/>
    <n v="1777.6"/>
    <m/>
  </r>
  <r>
    <x v="7"/>
    <n v="8.0399999999999991"/>
    <m/>
    <x v="51"/>
    <s v=""/>
    <s v="MESA PARA RECEPCION RODANTE OTE-2227E"/>
    <m/>
    <d v="2022-06-08T00:00:00"/>
    <n v="1"/>
    <s v="dop"/>
    <n v="58"/>
    <n v="15131"/>
    <n v="260.87931034482756"/>
    <n v="0.1"/>
    <n v="286.96724137931034"/>
    <m/>
  </r>
  <r>
    <x v="7"/>
    <n v="8.0500000000000007"/>
    <s v="*"/>
    <x v="52"/>
    <n v="0"/>
    <m/>
    <m/>
    <m/>
    <m/>
    <m/>
    <s v=""/>
    <m/>
    <n v="0"/>
    <m/>
    <n v="0"/>
    <m/>
  </r>
  <r>
    <x v="7"/>
    <n v="8.0500000000000007"/>
    <m/>
    <x v="52"/>
    <s v=""/>
    <s v="MOBILIARIO DE SERVICIO AL CLIENTE"/>
    <s v="Mob Oficina"/>
    <d v="2022-06-08T00:00:00"/>
    <n v="1"/>
    <s v="dop"/>
    <n v="58"/>
    <n v="167723.79999999999"/>
    <n v="2891.7896551724134"/>
    <n v="0.15"/>
    <n v="3325.5581034482752"/>
    <m/>
  </r>
  <r>
    <x v="7"/>
    <n v="8.0500000000000007"/>
    <m/>
    <x v="52"/>
    <s v=""/>
    <s v="MOBILIARIO SALON DE CAPACITACION"/>
    <s v="Mob Oficina"/>
    <d v="2022-06-08T00:00:00"/>
    <n v="1"/>
    <s v="dop"/>
    <n v="58"/>
    <n v="155079.95000000001"/>
    <n v="2673.7922413793103"/>
    <n v="0.15"/>
    <n v="3074.8610775862071"/>
    <m/>
  </r>
  <r>
    <x v="7"/>
    <n v="8.0500000000000007"/>
    <m/>
    <x v="52"/>
    <s v=""/>
    <s v="MOBILIARIO OFICINA SEGURIDAD Y CCTV"/>
    <s v="Mob Oficina"/>
    <d v="2022-06-08T00:00:00"/>
    <n v="1"/>
    <s v="dop"/>
    <n v="58"/>
    <n v="108200.06"/>
    <n v="1865.518275862069"/>
    <n v="0.15"/>
    <n v="2145.3460172413793"/>
    <m/>
  </r>
  <r>
    <x v="7"/>
    <n v="8.0500000000000007"/>
    <m/>
    <x v="52"/>
    <s v=""/>
    <s v="LOTE: 14 SILLAS TIPO TABURETE PARA CAJERA"/>
    <s v="Mob Oficina"/>
    <d v="2022-06-08T00:00:00"/>
    <n v="1"/>
    <s v="dop"/>
    <n v="58"/>
    <n v="106064.7"/>
    <n v="1828.701724137931"/>
    <n v="0.15"/>
    <n v="2103.0069827586208"/>
    <m/>
  </r>
  <r>
    <x v="7"/>
    <n v="8.0500000000000007"/>
    <m/>
    <x v="52"/>
    <s v=""/>
    <s v="MOBILIARIO AREA COLOBORADORES JGO SOFA 3/1"/>
    <s v="Mob Oficina"/>
    <d v="2022-06-08T00:00:00"/>
    <n v="1"/>
    <s v="dop"/>
    <n v="58"/>
    <n v="96237.34"/>
    <n v="1659.2644827586207"/>
    <n v="0.15"/>
    <n v="1908.1541551724138"/>
    <m/>
  </r>
  <r>
    <x v="7"/>
    <n v="8.0500000000000007"/>
    <m/>
    <x v="52"/>
    <s v=""/>
    <s v="MOBILIARIO OFICINA POP TIENDA"/>
    <s v="Mob Oficina"/>
    <d v="2022-06-08T00:00:00"/>
    <n v="1"/>
    <s v="dop"/>
    <n v="58"/>
    <n v="49074.34"/>
    <n v="846.10931034482758"/>
    <n v="0.15"/>
    <n v="973.0257068965517"/>
    <m/>
  </r>
  <r>
    <x v="7"/>
    <n v="8.0500000000000007"/>
    <m/>
    <x v="52"/>
    <s v=""/>
    <s v="MURAL CORPORATIVO 60X40 DISENO MED"/>
    <s v="Mob Oficina"/>
    <d v="2022-06-08T00:00:00"/>
    <n v="1"/>
    <s v="dop"/>
    <n v="58"/>
    <n v="38073.89"/>
    <n v="656.44637931034481"/>
    <n v="0.15"/>
    <n v="754.91333620689647"/>
    <m/>
  </r>
  <r>
    <x v="7"/>
    <n v="8.0500000000000007"/>
    <m/>
    <x v="52"/>
    <s v=""/>
    <s v="MOBILIARIO OFICINA LIDER TIENDA"/>
    <s v="Mob Oficina"/>
    <d v="2022-06-08T00:00:00"/>
    <n v="1"/>
    <s v="dop"/>
    <n v="58"/>
    <n v="35848.75"/>
    <n v="618.08189655172418"/>
    <n v="0.15"/>
    <n v="710.79418103448279"/>
    <m/>
  </r>
  <r>
    <x v="7"/>
    <n v="8.0500000000000007"/>
    <m/>
    <x v="52"/>
    <s v=""/>
    <s v="MOBILIARIO OFICINA RECEPCION MERCANCIA"/>
    <s v="Mob Oficina"/>
    <d v="2022-06-08T00:00:00"/>
    <n v="1"/>
    <s v="dop"/>
    <n v="58"/>
    <n v="33998.300000000003"/>
    <n v="586.17758620689665"/>
    <n v="0.15"/>
    <n v="674.10422413793117"/>
    <m/>
  </r>
  <r>
    <x v="7"/>
    <n v="8.0500000000000007"/>
    <m/>
    <x v="52"/>
    <s v=""/>
    <s v="MOBILIARIO OFICINA GESTION DE GENTE"/>
    <s v="Mob Oficina"/>
    <d v="2022-06-08T00:00:00"/>
    <n v="1"/>
    <s v="dop"/>
    <n v="58"/>
    <n v="33081.35"/>
    <n v="570.36810344827586"/>
    <n v="0.15"/>
    <n v="655.92331896551718"/>
    <m/>
  </r>
  <r>
    <x v="7"/>
    <n v="8.0500000000000007"/>
    <m/>
    <x v="52"/>
    <s v=""/>
    <s v="MESAS P/COMEDOR 4 PERSONAS C/BANCO B012"/>
    <s v="Mob Oficina"/>
    <d v="2022-06-08T00:00:00"/>
    <n v="4"/>
    <s v="dop"/>
    <n v="58"/>
    <n v="30618.14"/>
    <n v="2111.5958620689653"/>
    <n v="0.15"/>
    <n v="2428.33524137931"/>
    <m/>
  </r>
  <r>
    <x v="7"/>
    <n v="8.0500000000000007"/>
    <m/>
    <x v="52"/>
    <s v=""/>
    <s v="MOBILIARIO SALA LACTANCIA MIMA"/>
    <s v="Mob Mima"/>
    <d v="2022-06-08T00:00:00"/>
    <n v="1"/>
    <s v="dop"/>
    <n v="58"/>
    <n v="27128.81"/>
    <n v="467.73810344827587"/>
    <n v="0.15"/>
    <n v="537.89881896551719"/>
    <m/>
  </r>
  <r>
    <x v="7"/>
    <n v="8.0500000000000007"/>
    <m/>
    <x v="52"/>
    <s v=""/>
    <s v="LOCKER 9 BLOQUES, 3 PUERTAS"/>
    <s v="Locker colaboradores"/>
    <d v="2022-06-08T00:00:00"/>
    <n v="9"/>
    <s v="dop"/>
    <n v="58"/>
    <n v="29500"/>
    <n v="4577.5862068965516"/>
    <n v="0.15"/>
    <n v="5264.2241379310344"/>
    <m/>
  </r>
  <r>
    <x v="7"/>
    <n v="8.0500000000000007"/>
    <m/>
    <x v="52"/>
    <s v=""/>
    <s v="MOBILIARIO OFICINA CUADRE Y MENUDO"/>
    <s v="Mob Oficina"/>
    <d v="2022-06-08T00:00:00"/>
    <n v="1"/>
    <s v="dop"/>
    <n v="58"/>
    <n v="24405.02"/>
    <n v="420.77620689655174"/>
    <n v="0.15"/>
    <n v="483.89263793103453"/>
    <m/>
  </r>
  <r>
    <x v="7"/>
    <n v="8.0500000000000007"/>
    <m/>
    <x v="52"/>
    <s v=""/>
    <s v="GBC PLASTIFICADORA GBC 6000"/>
    <s v="Mob Oficina"/>
    <d v="2022-06-08T00:00:00"/>
    <n v="1"/>
    <s v="dop"/>
    <n v="58"/>
    <n v="21500"/>
    <n v="370.68965517241378"/>
    <n v="0.15"/>
    <n v="426.29310344827582"/>
    <m/>
  </r>
  <r>
    <x v="7"/>
    <n v="8.0500000000000007"/>
    <m/>
    <x v="52"/>
    <s v=""/>
    <s v="MOBILIARIO DE SEGURIDAD COLABORADORES"/>
    <s v="Mob Oficina"/>
    <d v="2022-06-08T00:00:00"/>
    <n v="1"/>
    <s v="dop"/>
    <n v="58"/>
    <n v="14179.7"/>
    <n v="244.47758620689658"/>
    <n v="0.15"/>
    <n v="281.14922413793107"/>
    <m/>
  </r>
  <r>
    <x v="7"/>
    <n v="8.0500000000000007"/>
    <m/>
    <x v="52"/>
    <s v=""/>
    <s v="MOBILIARIO OFICINA MANTENIMIENTO"/>
    <s v="Mob Oficina"/>
    <d v="2022-06-08T00:00:00"/>
    <n v="1"/>
    <s v="dop"/>
    <n v="58"/>
    <n v="14179.7"/>
    <n v="244.47758620689658"/>
    <n v="0.15"/>
    <n v="281.14922413793107"/>
    <m/>
  </r>
  <r>
    <x v="7"/>
    <n v="8.0500000000000007"/>
    <m/>
    <x v="52"/>
    <s v=""/>
    <s v="MOBILIARIO OFICINA LIDER SECTOR"/>
    <s v="Mob Oficina"/>
    <d v="2022-06-08T00:00:00"/>
    <n v="1"/>
    <s v="dop"/>
    <n v="58"/>
    <n v="13689.25"/>
    <n v="236.02155172413794"/>
    <n v="0.15"/>
    <n v="271.42478448275864"/>
    <m/>
  </r>
  <r>
    <x v="7"/>
    <n v="8.0500000000000007"/>
    <m/>
    <x v="52"/>
    <s v=""/>
    <s v="MODULO ACRILICO INFO RAMOS"/>
    <s v="Mob Oficina"/>
    <d v="2022-06-08T00:00:00"/>
    <n v="1"/>
    <s v="dop"/>
    <n v="58"/>
    <n v="13346"/>
    <n v="230.10344827586206"/>
    <n v="0.15"/>
    <n v="264.61896551724135"/>
    <m/>
  </r>
  <r>
    <x v="7"/>
    <n v="8.0500000000000007"/>
    <m/>
    <x v="52"/>
    <s v=""/>
    <s v="MOBILIARIO AREA COLOBORADORES SILLA/TOPE"/>
    <s v="Mob Oficina"/>
    <d v="2022-06-08T00:00:00"/>
    <n v="1"/>
    <s v="dop"/>
    <n v="58"/>
    <n v="8483"/>
    <n v="146.25862068965517"/>
    <n v="0.15"/>
    <n v="168.19741379310346"/>
    <m/>
  </r>
  <r>
    <x v="7"/>
    <n v="8.06"/>
    <s v="*"/>
    <x v="53"/>
    <n v="0"/>
    <m/>
    <m/>
    <m/>
    <m/>
    <m/>
    <s v=""/>
    <m/>
    <n v="0"/>
    <m/>
    <n v="0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4"/>
    <n v="3377.9765517241381"/>
    <n v="0.1"/>
    <n v="3715.7742068965517"/>
    <m/>
  </r>
  <r>
    <x v="7"/>
    <n v="8.06"/>
    <m/>
    <x v="53"/>
    <s v=""/>
    <s v="LOCKER 80 PUERTAS FP-30/4 CERRADURA ELECTRONICA"/>
    <s v="Lockers clientes"/>
    <d v="2022-06-08T00:00:00"/>
    <n v="1"/>
    <s v="dop"/>
    <n v="58"/>
    <n v="195922.63"/>
    <n v="3377.9763793103448"/>
    <n v="0.1"/>
    <n v="3715.7740172413792"/>
    <m/>
  </r>
  <r>
    <x v="7"/>
    <n v="8.06"/>
    <m/>
    <x v="53"/>
    <s v=""/>
    <s v="EXTRACTOR  SYMPHONY MEDELA EXTRACTOR LECHE"/>
    <s v="Mob Mima"/>
    <d v="2022-06-08T00:00:00"/>
    <n v="1"/>
    <s v="dop"/>
    <n v="58"/>
    <n v="118695"/>
    <n v="2046.4655172413793"/>
    <n v="0.1"/>
    <n v="2251.1120689655172"/>
    <m/>
  </r>
  <r>
    <x v="7"/>
    <n v="8.06"/>
    <m/>
    <x v="53"/>
    <s v=""/>
    <s v="LOCKER 9 PUERTAS FM-30/3 CERRADURA ELECTRONICA IP6"/>
    <s v="Lockers clientes"/>
    <d v="2022-06-08T00:00:00"/>
    <n v="1"/>
    <s v="dop"/>
    <n v="58"/>
    <n v="110576.96000000001"/>
    <n v="1906.4993103448278"/>
    <n v="0.1"/>
    <n v="2097.1492413793108"/>
    <m/>
  </r>
  <r>
    <x v="7"/>
    <n v="8.06"/>
    <m/>
    <x v="53"/>
    <s v=""/>
    <s v="LOTE: 3 JUEGO DE MESAS P/EXHIBIR MANIQUIES"/>
    <s v="Gondolas /Accesorios"/>
    <d v="2022-06-08T00:00:00"/>
    <n v="1"/>
    <s v="dop"/>
    <n v="58"/>
    <n v="107783.91"/>
    <n v="1858.343275862069"/>
    <n v="0.1"/>
    <n v="2044.1776034482759"/>
    <m/>
  </r>
  <r>
    <x v="7"/>
    <n v="8.06"/>
    <m/>
    <x v="53"/>
    <s v=""/>
    <s v="MUEBLE MODULAR AREA VESTIDORES"/>
    <s v="Vestidor "/>
    <d v="2022-06-08T00:00:00"/>
    <n v="1"/>
    <s v="dop"/>
    <n v="58"/>
    <n v="81536.259999999995"/>
    <n v="1405.7975862068965"/>
    <n v="0.1"/>
    <n v="1546.3773448275863"/>
    <m/>
  </r>
  <r>
    <x v="7"/>
    <n v="8.06"/>
    <m/>
    <x v="53"/>
    <s v=""/>
    <s v="MUEBLE MODULAR AREA DE CREDITO"/>
    <s v="Mod.credito"/>
    <d v="2022-06-08T00:00:00"/>
    <n v="1"/>
    <s v="dop"/>
    <n v="58"/>
    <n v="81459.17"/>
    <n v="1404.4684482758621"/>
    <n v="0.1"/>
    <n v="1544.9152931034482"/>
    <m/>
  </r>
  <r>
    <x v="7"/>
    <n v="8.06"/>
    <m/>
    <x v="53"/>
    <s v=""/>
    <s v="LOTE: 06 LAMPARA ATRAPA INSECTO STICKY FOX"/>
    <s v="Insumos"/>
    <d v="2022-06-08T00:00:00"/>
    <n v="1"/>
    <s v="dop"/>
    <n v="58"/>
    <n v="77513.100000000006"/>
    <n v="1336.4327586206898"/>
    <n v="0.1"/>
    <n v="1470.0760344827588"/>
    <m/>
  </r>
  <r>
    <x v="7"/>
    <n v="8.06"/>
    <m/>
    <x v="53"/>
    <s v=""/>
    <s v="VITRINA MODULAR AREA DE CREDITO"/>
    <s v="Gondolas /Accesorios"/>
    <d v="2022-06-08T00:00:00"/>
    <n v="1"/>
    <s v="dop"/>
    <n v="58"/>
    <n v="67442.759999999995"/>
    <n v="1162.8062068965517"/>
    <n v="0.1"/>
    <n v="1279.0868275862067"/>
    <m/>
  </r>
  <r>
    <x v="7"/>
    <n v="8.06"/>
    <m/>
    <x v="53"/>
    <s v=""/>
    <s v="MUEBLE MODULAR AREA DE CREDITO"/>
    <s v="Gondolas /Accesorios"/>
    <d v="2022-06-08T00:00:00"/>
    <n v="1"/>
    <s v="dop"/>
    <n v="58"/>
    <n v="65459.17"/>
    <n v="1128.6063793103449"/>
    <n v="0.1"/>
    <n v="1241.4670172413794"/>
    <m/>
  </r>
  <r>
    <x v="7"/>
    <n v="8.06"/>
    <m/>
    <x v="53"/>
    <s v=""/>
    <s v="LOTE: 4 BANCO P/ VESTIDORES"/>
    <s v="Vestidor "/>
    <d v="2022-06-08T00:00:00"/>
    <n v="1"/>
    <s v="dop"/>
    <n v="58"/>
    <n v="56997.2"/>
    <n v="982.71034482758614"/>
    <n v="0.1"/>
    <n v="1080.9813793103447"/>
    <m/>
  </r>
  <r>
    <x v="7"/>
    <n v="8.06"/>
    <m/>
    <x v="53"/>
    <s v=""/>
    <s v="ZAFACON 50GLS FG397500BLA RUBBERMAID"/>
    <s v="Zafacon Exterior"/>
    <d v="2022-06-08T00:00:00"/>
    <n v="1"/>
    <s v="dop"/>
    <n v="58"/>
    <n v="51200"/>
    <n v="882.75862068965512"/>
    <n v="0.1"/>
    <n v="971.0344827586207"/>
    <m/>
  </r>
  <r>
    <x v="7"/>
    <n v="8.06"/>
    <m/>
    <x v="53"/>
    <s v=""/>
    <s v="ZAFACON 50GLS FG397500BLA RUBBERMAID"/>
    <s v="Zafacon Exterior"/>
    <d v="2022-06-08T00:00:00"/>
    <n v="1"/>
    <s v="dop"/>
    <n v="58"/>
    <n v="51200"/>
    <n v="882.75862068965512"/>
    <n v="0.1"/>
    <n v="971.0344827586207"/>
    <m/>
  </r>
  <r>
    <x v="7"/>
    <n v="8.06"/>
    <m/>
    <x v="53"/>
    <s v=""/>
    <s v="HIDROLAVADORA STANLEY 2103 PSI 1900W"/>
    <m/>
    <d v="2022-06-08T00:00:00"/>
    <n v="1"/>
    <s v="dop"/>
    <n v="58"/>
    <n v="35405.53"/>
    <n v="610.44017241379311"/>
    <n v="0.1"/>
    <n v="671.48418965517237"/>
    <m/>
  </r>
  <r>
    <x v="7"/>
    <n v="8.06"/>
    <m/>
    <x v="53"/>
    <s v=""/>
    <s v="MUEBLE P/DISPENSADOR DE GEL/TERMOMETRO"/>
    <s v="Seguridad"/>
    <d v="2022-06-08T00:00:00"/>
    <n v="1"/>
    <s v="dop"/>
    <n v="58"/>
    <n v="31389.5"/>
    <n v="541.19827586206895"/>
    <n v="0.1"/>
    <n v="595.31810344827591"/>
    <m/>
  </r>
  <r>
    <x v="7"/>
    <n v="8.06"/>
    <m/>
    <x v="53"/>
    <s v=""/>
    <s v="MUEBLE P/DISPENSADOR DE GEL/TERMOMETRO"/>
    <s v="Seguridad"/>
    <d v="2022-06-08T00:00:00"/>
    <n v="1"/>
    <s v="dop"/>
    <n v="58"/>
    <n v="31389.5"/>
    <n v="541.19827586206895"/>
    <n v="0.1"/>
    <n v="595.31810344827591"/>
    <m/>
  </r>
  <r>
    <x v="7"/>
    <n v="8.06"/>
    <m/>
    <x v="53"/>
    <s v=""/>
    <s v="SECADORES DE MANO AA92126"/>
    <m/>
    <d v="2022-06-08T00:00:00"/>
    <n v="1"/>
    <s v="dop"/>
    <n v="58"/>
    <n v="27500"/>
    <n v="474.13793103448273"/>
    <n v="0.1"/>
    <n v="521.55172413793105"/>
    <m/>
  </r>
  <r>
    <x v="7"/>
    <n v="8.06"/>
    <m/>
    <x v="53"/>
    <s v=""/>
    <s v="STEAMBUTLER PLANCHA DE VAPOR"/>
    <s v="Gondolas /Accesorios"/>
    <d v="2022-06-08T00:00:00"/>
    <n v="1"/>
    <s v="dop"/>
    <n v="58"/>
    <n v="25000"/>
    <n v="431.0344827586207"/>
    <n v="0.1"/>
    <n v="474.13793103448279"/>
    <m/>
  </r>
  <r>
    <x v="7"/>
    <n v="8.07"/>
    <s v="*"/>
    <x v="54"/>
    <n v="0"/>
    <m/>
    <m/>
    <m/>
    <m/>
    <m/>
    <s v=""/>
    <m/>
    <n v="0"/>
    <m/>
    <n v="0"/>
    <m/>
  </r>
  <r>
    <x v="7"/>
    <n v="8.07"/>
    <m/>
    <x v="54"/>
    <s v=""/>
    <s v="SEÑALIZACION Y DECORACION INTERIOR DE TIENDA"/>
    <s v="Dec. Interna"/>
    <d v="2022-06-08T00:00:00"/>
    <n v="1"/>
    <s v="dop"/>
    <n v="58"/>
    <n v="5648758.4699999997"/>
    <n v="97392.387413793098"/>
    <n v="0.15"/>
    <n v="112001.24552586206"/>
    <m/>
  </r>
  <r>
    <x v="7"/>
    <n v="8.07"/>
    <m/>
    <x v="54"/>
    <s v=""/>
    <s v="SEÑALIZACION RUTA DE EVACUCION"/>
    <s v="Ruta Eva. "/>
    <d v="2022-06-08T00:00:00"/>
    <n v="1"/>
    <s v="dop"/>
    <n v="58"/>
    <n v="385000"/>
    <n v="6637.9310344827591"/>
    <n v="0.15"/>
    <n v="7633.620689655173"/>
    <s v="Alto costo en los materiales fotoluminiscente "/>
  </r>
  <r>
    <x v="7"/>
    <n v="8.08"/>
    <s v="*"/>
    <x v="55"/>
    <n v="0"/>
    <m/>
    <m/>
    <m/>
    <m/>
    <m/>
    <s v=""/>
    <m/>
    <n v="0"/>
    <m/>
    <n v="0"/>
    <m/>
  </r>
  <r>
    <x v="7"/>
    <n v="8.08"/>
    <m/>
    <x v="55"/>
    <s v=""/>
    <s v="LETRERO TOTEM PRINCIPAL SIRENA MARKET MC23"/>
    <s v="Dec. Externa"/>
    <d v="2022-06-08T00:00:00"/>
    <n v="1"/>
    <s v="dop"/>
    <n v="58"/>
    <n v="1672599.44"/>
    <n v="28837.921379310344"/>
    <n v="0.15"/>
    <n v="33163.609586206898"/>
    <m/>
  </r>
  <r>
    <x v="7"/>
    <n v="8.08"/>
    <m/>
    <x v="55"/>
    <s v=""/>
    <s v="LETRERO FACHADA PRINCIPAL SIRENA MARKET MC23"/>
    <s v="Dec. Externa"/>
    <d v="2022-06-08T00:00:00"/>
    <n v="1"/>
    <s v="dop"/>
    <n v="58"/>
    <n v="343436.73"/>
    <n v="5921.3229310344823"/>
    <n v="0.15"/>
    <n v="6809.5213706896548"/>
    <m/>
  </r>
  <r>
    <x v="7"/>
    <n v="8.08"/>
    <m/>
    <x v="55"/>
    <s v=""/>
    <s v="LETRERO FACHADA PRINCIPAL SIRENA MARKET MC23"/>
    <s v="Dec. Externa"/>
    <d v="2022-06-08T00:00:00"/>
    <n v="1"/>
    <s v="dop"/>
    <n v="58"/>
    <n v="343436.73"/>
    <n v="5921.3229310344823"/>
    <n v="0.15"/>
    <n v="6809.5213706896548"/>
    <m/>
  </r>
  <r>
    <x v="7"/>
    <n v="8.08"/>
    <m/>
    <x v="55"/>
    <s v=""/>
    <s v="SEÑALIZACION Y DECORACION EXTERIOR DE TIENDA"/>
    <s v="Dec. Externa"/>
    <d v="2022-06-08T00:00:00"/>
    <n v="1"/>
    <s v="dop"/>
    <n v="58"/>
    <n v="135000"/>
    <n v="2327.5862068965516"/>
    <n v="0.15"/>
    <n v="2676.7241379310344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7"/>
    <n v="8.08"/>
    <m/>
    <x v="55"/>
    <s v=""/>
    <s v="LETRERO VALLA FACHADA &quot;SIRENA MARKET MC23&quot;"/>
    <s v="Dec. Externa"/>
    <d v="2022-06-08T00:00:00"/>
    <n v="1"/>
    <s v="dop"/>
    <n v="58"/>
    <n v="132800"/>
    <n v="2289.655172413793"/>
    <n v="0.15"/>
    <n v="2633.1034482758619"/>
    <m/>
  </r>
  <r>
    <x v="8"/>
    <n v="9.01"/>
    <s v="*"/>
    <x v="56"/>
    <n v="0"/>
    <m/>
    <m/>
    <m/>
    <m/>
    <m/>
    <s v=""/>
    <m/>
    <n v="0"/>
    <m/>
    <n v="0"/>
    <m/>
  </r>
  <r>
    <x v="8"/>
    <n v="9.02"/>
    <s v="*"/>
    <x v="57"/>
    <n v="0"/>
    <m/>
    <m/>
    <m/>
    <m/>
    <m/>
    <s v=""/>
    <m/>
    <n v="0"/>
    <m/>
    <n v="0"/>
    <m/>
  </r>
  <r>
    <x v="8"/>
    <n v="9.0299999999999994"/>
    <s v="*"/>
    <x v="58"/>
    <n v="0"/>
    <m/>
    <m/>
    <m/>
    <m/>
    <m/>
    <s v=""/>
    <m/>
    <n v="0"/>
    <m/>
    <n v="0"/>
    <m/>
  </r>
  <r>
    <x v="8"/>
    <n v="9.0399999999999991"/>
    <s v="*"/>
    <x v="59"/>
    <n v="0"/>
    <m/>
    <m/>
    <m/>
    <m/>
    <m/>
    <s v=""/>
    <m/>
    <n v="0"/>
    <m/>
    <n v="0"/>
    <m/>
  </r>
  <r>
    <x v="8"/>
    <n v="9.0499999999999989"/>
    <s v="*"/>
    <x v="60"/>
    <n v="0"/>
    <m/>
    <m/>
    <m/>
    <m/>
    <m/>
    <s v=""/>
    <m/>
    <n v="0"/>
    <m/>
    <n v="0"/>
    <m/>
  </r>
  <r>
    <x v="8"/>
    <n v="9.06"/>
    <s v="*"/>
    <x v="61"/>
    <n v="0"/>
    <m/>
    <m/>
    <m/>
    <m/>
    <m/>
    <s v=""/>
    <m/>
    <n v="0"/>
    <m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4">
  <r>
    <n v="1.01"/>
    <s v="*"/>
    <x v="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PELTRO NAT 60X60 - SALA VENTAS"/>
    <m/>
    <m/>
    <s v="18.02.2026"/>
    <n v="0"/>
    <s v="USD"/>
    <n v="65"/>
    <n v="33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PELTRO NAT 30X60 - OFICINA"/>
    <m/>
    <m/>
    <s v="18.02.2026"/>
    <n v="0"/>
    <s v="USD"/>
    <n v="65"/>
    <n v="28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SISTEM S GRAFITTE NAT. 60X60 - SALA VENTAS"/>
    <m/>
    <m/>
    <s v="18.02.2026"/>
    <n v="0"/>
    <s v="USD"/>
    <n v="65"/>
    <n v="42.35"/>
    <n v="0"/>
    <n v="0"/>
    <n v="0"/>
    <n v="0"/>
    <s v="HORMIGON PULIDO"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1"/>
  </r>
  <r>
    <n v="2.0099999999999998"/>
    <m/>
    <x v="9"/>
    <s v="OI"/>
    <s v=""/>
    <s v="MARAZZI REVESTIMIENTO EQUIPE SIN BISELADO 10X40CM LIGHT GREY"/>
    <s v="Pendiente de compras"/>
    <m/>
    <s v="18.02.2026"/>
    <n v="31"/>
    <s v="USD"/>
    <n v="65"/>
    <n v="28.8"/>
    <n v="58032"/>
    <n v="0"/>
    <n v="58032"/>
    <n v="892.8"/>
    <s v="ASISTIDO CARNES"/>
    <m/>
    <m/>
    <s v="NTCO011104"/>
    <n v="801667"/>
    <s v="75322 EQUIPOS Y MATERIALES SG S. A"/>
    <n v="15"/>
    <n v="0.5"/>
    <n v="29016"/>
    <n v="17"/>
    <n v="0.5"/>
    <n v="29016"/>
    <m/>
    <m/>
    <n v="0"/>
    <m/>
    <m/>
    <n v="29016"/>
    <m/>
    <m/>
    <n v="29016"/>
    <n v="58032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PISO ART ANTHRATICE 60X60CM "/>
    <s v="Pendiente de compras"/>
    <m/>
    <s v="18.02.2026"/>
    <n v="156.6"/>
    <s v="USD"/>
    <n v="65"/>
    <n v="25.45"/>
    <n v="259055.55"/>
    <n v="0"/>
    <n v="259055.55"/>
    <n v="3985.47"/>
    <s v="PISO BAÑOS CLIENTES"/>
    <m/>
    <m/>
    <s v="NTCO011104"/>
    <n v="801667"/>
    <s v="75322 EQUIPOS Y MATERIALES SG S. A"/>
    <n v="15"/>
    <n v="0.5"/>
    <n v="129527.77499999999"/>
    <n v="17"/>
    <n v="0.5"/>
    <n v="129527.77499999999"/>
    <m/>
    <m/>
    <n v="0"/>
    <m/>
    <m/>
    <n v="129527.77499999999"/>
    <m/>
    <m/>
    <n v="129527.77499999999"/>
    <n v="259055.55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REVESTIMIENTO ART ANTHARCITE 60X60CM"/>
    <s v="Pendiente de compras"/>
    <m/>
    <s v="18.02.2026"/>
    <n v="83.16"/>
    <s v="USD"/>
    <n v="65"/>
    <n v="25.45"/>
    <n v="137567.43"/>
    <n v="0"/>
    <n v="137567.43"/>
    <n v="2116.422"/>
    <s v="REVESTIMIENTO PAREDES BAÑOS"/>
    <m/>
    <m/>
    <s v="NTCO011104"/>
    <n v="801667"/>
    <s v="75322 EQUIPOS Y MATERIALES SG S. A"/>
    <n v="15"/>
    <n v="0.5"/>
    <n v="68783.714999999997"/>
    <n v="17"/>
    <n v="0.5"/>
    <n v="68783.714999999997"/>
    <m/>
    <m/>
    <n v="0"/>
    <m/>
    <m/>
    <n v="68783.714999999997"/>
    <m/>
    <m/>
    <n v="68783.714999999997"/>
    <n v="137567.43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REVESTIMIENTO PINCH WHITE 60X60CM"/>
    <s v="Pendiente de compras"/>
    <m/>
    <s v="18.02.2026"/>
    <n v="81"/>
    <s v="USD"/>
    <n v="65"/>
    <n v="25.45"/>
    <n v="133994.25"/>
    <n v="0"/>
    <n v="133994.25"/>
    <n v="2061.4499999999998"/>
    <s v="REVESTIMIENTO PAREDES BAÑOS"/>
    <m/>
    <m/>
    <s v="NTCO011104"/>
    <n v="801667"/>
    <s v="75322 EQUIPOS Y MATERIALES SG S. A"/>
    <n v="15"/>
    <n v="0.5"/>
    <n v="66997.125"/>
    <n v="17"/>
    <n v="0.5"/>
    <n v="66997.125"/>
    <m/>
    <m/>
    <n v="0"/>
    <m/>
    <m/>
    <n v="66997.125"/>
    <m/>
    <m/>
    <n v="66997.125"/>
    <n v="133994.25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PROGRESS ANTRACITE 60X60CM"/>
    <s v="Pendiente de compras"/>
    <m/>
    <s v="18.02.2026"/>
    <n v="57.24"/>
    <s v="USD"/>
    <n v="65"/>
    <n v="25.45"/>
    <n v="94689.26999999999"/>
    <n v="0"/>
    <n v="94689.26999999999"/>
    <n v="1456.7579999999998"/>
    <s v="PISO BAÑOS CLIENTES GALERIA COMERCIAL"/>
    <m/>
    <m/>
    <s v="NTCO011104"/>
    <n v="801667"/>
    <s v="75322 EQUIPOS Y MATERIALES SG S. A"/>
    <n v="15"/>
    <n v="0.5"/>
    <n v="47344.634999999995"/>
    <n v="17"/>
    <n v="0.5"/>
    <n v="47344.634999999995"/>
    <m/>
    <m/>
    <n v="0"/>
    <m/>
    <m/>
    <n v="47344.634999999995"/>
    <m/>
    <m/>
    <n v="47344.634999999995"/>
    <n v="94689.26999999999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MARAZZI MATERIKA OFF WHITE SPATULA 3D"/>
    <s v="Pendiente de compras"/>
    <m/>
    <s v="18.02.2026"/>
    <n v="49.68"/>
    <s v="USD"/>
    <n v="65"/>
    <n v="34"/>
    <n v="109792.79999999999"/>
    <n v="0"/>
    <n v="109792.79999999999"/>
    <n v="1689.12"/>
    <s v="REVESTIMIENTO PARED ESPEJO BAÑOS_x000a_CLIENTES GALERIA COMERCIAL"/>
    <m/>
    <m/>
    <s v="NTCO011104"/>
    <n v="801667"/>
    <s v="75322 EQUIPOS Y MATERIALES SG S. A"/>
    <n v="15"/>
    <n v="0.5"/>
    <n v="54896.399999999994"/>
    <n v="17"/>
    <n v="0.5"/>
    <n v="54896.399999999994"/>
    <m/>
    <m/>
    <n v="0"/>
    <m/>
    <m/>
    <n v="54896.399999999994"/>
    <m/>
    <m/>
    <n v="54896.399999999994"/>
    <n v="109792.79999999999"/>
    <s v="Sirena Compacta"/>
    <s v="Sirena Las Terrenas"/>
    <s v="MC33"/>
    <s v="Marrón"/>
    <n v="594"/>
    <s v="Pendiente Compra"/>
    <x v="0"/>
    <x v="1"/>
  </r>
  <r>
    <n v="2.0099999999999998"/>
    <m/>
    <x v="9"/>
    <s v="OI"/>
    <s v=""/>
    <s v="RAGNO CONCEPT GRIGIO"/>
    <s v="Pendiente de compras"/>
    <m/>
    <s v="18.02.2026"/>
    <n v="90.72"/>
    <s v="USD"/>
    <n v="65"/>
    <n v="26.2"/>
    <n v="154496.16"/>
    <n v="0"/>
    <n v="154496.16"/>
    <n v="2376.864"/>
    <m/>
    <m/>
    <m/>
    <s v="NTCO011104"/>
    <n v="801667"/>
    <s v="75322 EQUIPOS Y MATERIALES SG S. A"/>
    <n v="15"/>
    <n v="0.5"/>
    <n v="77248.08"/>
    <n v="17"/>
    <n v="0.5"/>
    <n v="77248.08"/>
    <m/>
    <m/>
    <n v="0"/>
    <m/>
    <m/>
    <n v="77248.08"/>
    <m/>
    <m/>
    <n v="77248.08"/>
    <n v="154496.16"/>
    <s v="Sirena Compacta"/>
    <s v="Sirena Las Terrenas"/>
    <s v="MC33"/>
    <s v="Marrón"/>
    <n v="594"/>
    <s v="Pendiente Compra"/>
    <x v="0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499999999999998"/>
    <m/>
    <x v="13"/>
    <s v="OI"/>
    <s v=""/>
    <s v="SISTEMA DE PURIFICACION DE AGUA "/>
    <s v="Orden de compras"/>
    <n v="4512567980"/>
    <s v="18.02.2026"/>
    <n v="1"/>
    <s v="DOP"/>
    <n v="1"/>
    <n v="945223.71"/>
    <n v="945223.71"/>
    <n v="0"/>
    <n v="945223.71"/>
    <n v="14541.903230769231"/>
    <s v="77325 KEAN GROUP SRL"/>
    <m/>
    <m/>
    <s v="NTCO011104"/>
    <n v="801667"/>
    <s v="77325 KEAN GROUP SRL"/>
    <n v="7"/>
    <n v="0.5"/>
    <n v="472611.85499999998"/>
    <n v="21"/>
    <n v="0.5"/>
    <n v="472611.85499999998"/>
    <m/>
    <m/>
    <n v="0"/>
    <m/>
    <m/>
    <n v="472611.85499999998"/>
    <m/>
    <m/>
    <n v="472611.85499999998"/>
    <n v="945223.71"/>
    <s v="Sirena Compacta"/>
    <s v="Sirena Las Terrenas"/>
    <s v="MC33"/>
    <s v="Marrón"/>
    <n v="594"/>
    <s v="Orden Colocada"/>
    <x v="0"/>
    <x v="1"/>
  </r>
  <r>
    <n v="2.06"/>
    <m/>
    <x v="14"/>
    <s v="OI"/>
    <s v=""/>
    <s v="SISTEMA DETECCION GAS COCINA"/>
    <s v="Pendiente de compras"/>
    <m/>
    <s v="18.02.2026"/>
    <n v="1"/>
    <s v="DOP"/>
    <n v="1"/>
    <n v="550000"/>
    <n v="550000"/>
    <n v="0"/>
    <n v="550000"/>
    <n v="8461.538461538461"/>
    <s v="Vista cana SP13"/>
    <m/>
    <m/>
    <s v="NTCO011104"/>
    <n v="801667"/>
    <s v="FIRETECH SRL"/>
    <n v="18"/>
    <n v="0.5"/>
    <n v="275000"/>
    <n v="21"/>
    <n v="0.5"/>
    <n v="275000"/>
    <m/>
    <m/>
    <n v="0"/>
    <m/>
    <m/>
    <n v="275000"/>
    <m/>
    <m/>
    <n v="275000"/>
    <n v="550000"/>
    <s v="Sirena Compacta"/>
    <s v="Sirena Las Terrenas"/>
    <s v="MC33"/>
    <s v="Marrón"/>
    <n v="594"/>
    <s v="Pendiente Compra"/>
    <x v="0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COVER PARA EXTINTOR C02 15LBS"/>
    <s v="Pendiente de compras"/>
    <m/>
    <s v="18.02.2026"/>
    <n v="4"/>
    <s v="USD"/>
    <n v="65"/>
    <n v="40"/>
    <n v="10400"/>
    <n v="0"/>
    <n v="10400"/>
    <n v="160"/>
    <s v="Tienda modelo: Nagua MC26"/>
    <m/>
    <m/>
    <s v="NTCO011104"/>
    <n v="801667"/>
    <s v="75250 TORIBIO MONES SRL"/>
    <n v="18"/>
    <n v="0.7"/>
    <n v="7279.9999999999991"/>
    <n v="20"/>
    <n v="0.3"/>
    <n v="3120"/>
    <m/>
    <m/>
    <n v="0"/>
    <m/>
    <m/>
    <n v="3120"/>
    <m/>
    <m/>
    <n v="3120"/>
    <n v="104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HALOTRON AGENTE LIMPIO 11LB"/>
    <s v="Pendiente de compras"/>
    <m/>
    <s v="18.02.2026"/>
    <n v="4"/>
    <s v="USD"/>
    <n v="65"/>
    <n v="1155"/>
    <n v="300300"/>
    <n v="0"/>
    <n v="300300"/>
    <n v="4620"/>
    <s v="Tienda modelo: Nagua MC26"/>
    <m/>
    <m/>
    <s v="NTCO011104"/>
    <n v="801667"/>
    <s v="75250 TORIBIO MONES SRL"/>
    <n v="18"/>
    <n v="0.7"/>
    <n v="210210"/>
    <n v="20"/>
    <n v="0.3"/>
    <n v="90090"/>
    <m/>
    <m/>
    <n v="0"/>
    <m/>
    <m/>
    <n v="90090"/>
    <m/>
    <m/>
    <n v="90090"/>
    <n v="3003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POLVO QUIMICO 10LB"/>
    <s v="Pendiente de compras"/>
    <m/>
    <s v="18.02.2026"/>
    <n v="12"/>
    <s v="USD"/>
    <n v="65"/>
    <n v="98"/>
    <n v="76440"/>
    <n v="0"/>
    <n v="76440"/>
    <n v="1176"/>
    <s v="Tienda modelo: Nagua MC26"/>
    <m/>
    <m/>
    <s v="NTCO011104"/>
    <n v="801667"/>
    <s v="75250 TORIBIO MONES SRL"/>
    <n v="18"/>
    <n v="0.7"/>
    <n v="53508"/>
    <n v="20"/>
    <n v="0.3"/>
    <n v="22932"/>
    <m/>
    <m/>
    <n v="0"/>
    <m/>
    <m/>
    <n v="22932"/>
    <m/>
    <m/>
    <n v="22932"/>
    <n v="7644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ABC POLVO QUIMICO 20LB"/>
    <s v="Pendiente de compras"/>
    <m/>
    <s v="18.02.2026"/>
    <n v="8"/>
    <s v="USD"/>
    <n v="65"/>
    <n v="173"/>
    <n v="89960"/>
    <n v="0"/>
    <n v="89960"/>
    <n v="1384"/>
    <s v="Tienda modelo: Nagua MC26"/>
    <m/>
    <m/>
    <s v="NTCO011104"/>
    <n v="801667"/>
    <s v="75250 TORIBIO MONES SRL"/>
    <n v="18"/>
    <n v="0.7"/>
    <n v="62971.999999999993"/>
    <n v="20"/>
    <n v="0.3"/>
    <n v="26988"/>
    <m/>
    <m/>
    <n v="0"/>
    <m/>
    <m/>
    <n v="26988"/>
    <m/>
    <m/>
    <n v="26988"/>
    <n v="8996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10LB"/>
    <s v="Pendiente de compras"/>
    <m/>
    <s v="18.02.2026"/>
    <n v="2"/>
    <s v="USD"/>
    <n v="65"/>
    <n v="284"/>
    <n v="36920"/>
    <n v="0"/>
    <n v="36920"/>
    <n v="568"/>
    <s v="Tienda modelo: Nagua MC26"/>
    <m/>
    <m/>
    <s v="NTCO011104"/>
    <n v="801667"/>
    <s v="75250 TORIBIO MONES SRL"/>
    <n v="18"/>
    <n v="0.7"/>
    <n v="25844"/>
    <n v="20"/>
    <n v="0.3"/>
    <n v="11076"/>
    <m/>
    <m/>
    <n v="0"/>
    <m/>
    <m/>
    <n v="11076"/>
    <m/>
    <m/>
    <n v="11076"/>
    <n v="3692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15LB"/>
    <s v="Pendiente de compras"/>
    <m/>
    <s v="18.02.2026"/>
    <n v="7"/>
    <s v="USD"/>
    <n v="65"/>
    <n v="327"/>
    <n v="148785"/>
    <n v="0"/>
    <n v="148785"/>
    <n v="2289"/>
    <s v="Tienda modelo: Nagua MC26"/>
    <m/>
    <m/>
    <s v="NTCO011104"/>
    <n v="801667"/>
    <s v="75250 TORIBIO MONES SRL"/>
    <n v="18"/>
    <n v="0.7"/>
    <n v="104149.5"/>
    <n v="20"/>
    <n v="0.3"/>
    <n v="44635.5"/>
    <m/>
    <m/>
    <n v="0"/>
    <m/>
    <m/>
    <n v="44635.5"/>
    <m/>
    <m/>
    <n v="44635.5"/>
    <n v="14878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EXTINTOR CO2 GAS CARBONICO 5LB"/>
    <s v="Pendiente de compras"/>
    <m/>
    <s v="18.02.2026"/>
    <n v="1"/>
    <s v="USD"/>
    <n v="65"/>
    <n v="208"/>
    <n v="13520"/>
    <n v="0"/>
    <n v="13520"/>
    <n v="208"/>
    <s v="Tienda modelo: Nagua MC26"/>
    <m/>
    <m/>
    <s v="NTCO011104"/>
    <n v="801667"/>
    <s v="75250 TORIBIO MONES SRL"/>
    <n v="18"/>
    <n v="0.7"/>
    <n v="9464"/>
    <n v="20"/>
    <n v="0.3"/>
    <n v="4056"/>
    <m/>
    <m/>
    <n v="0"/>
    <m/>
    <m/>
    <n v="4056"/>
    <m/>
    <m/>
    <n v="4056"/>
    <n v="1352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GABINETE P/EXTINTOR ABC 20 LB"/>
    <s v="Pendiente de compras"/>
    <m/>
    <s v="18.02.2026"/>
    <n v="1"/>
    <s v="USD"/>
    <n v="65"/>
    <n v="131"/>
    <n v="8515"/>
    <n v="0"/>
    <n v="8515"/>
    <n v="131"/>
    <s v="Tienda modelo: Nagua MC26"/>
    <m/>
    <m/>
    <s v="NTCO011104"/>
    <n v="801667"/>
    <s v="75250 TORIBIO MONES SRL"/>
    <n v="18"/>
    <n v="0.7"/>
    <n v="5960.5"/>
    <n v="20"/>
    <n v="0.3"/>
    <n v="2554.5"/>
    <m/>
    <m/>
    <n v="0"/>
    <m/>
    <m/>
    <n v="2554.5"/>
    <m/>
    <m/>
    <n v="2554.5"/>
    <n v="851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SOPORTE J-2 P/EXTINTORES 5-10LB(GRSM)"/>
    <s v="Pendiente de compras"/>
    <m/>
    <s v="18.02.2026"/>
    <n v="1"/>
    <s v="USD"/>
    <n v="65"/>
    <n v="125"/>
    <n v="8125"/>
    <n v="0"/>
    <n v="8125"/>
    <n v="125"/>
    <s v="Tienda modelo: Nagua MC26"/>
    <m/>
    <m/>
    <s v="NTCO011104"/>
    <n v="801667"/>
    <s v="75250 TORIBIO MONES SRL"/>
    <n v="18"/>
    <n v="0.7"/>
    <n v="5687.5"/>
    <n v="20"/>
    <n v="0.3"/>
    <n v="2437.5"/>
    <m/>
    <m/>
    <n v="0"/>
    <m/>
    <m/>
    <n v="2437.5"/>
    <m/>
    <m/>
    <n v="2437.5"/>
    <n v="8125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BOMBA SCI 1,500 GPM @145 PSI"/>
    <s v="Orden de compras"/>
    <n v="4600073043"/>
    <s v="18.02.2026"/>
    <n v="1"/>
    <s v="USD"/>
    <n v="65"/>
    <n v="79527"/>
    <n v="5169255"/>
    <n v="0.12"/>
    <n v="5789565.5999999996"/>
    <n v="89070.239999999991"/>
    <s v="PATTERSON PUMP COMPANY"/>
    <m/>
    <m/>
    <s v="NTCO011104"/>
    <n v="801667"/>
    <s v="PATTERSON PUMP COMPANY"/>
    <n v="4"/>
    <n v="0.5"/>
    <n v="2894782.8"/>
    <n v="9"/>
    <n v="0.5"/>
    <n v="2894782.8"/>
    <m/>
    <m/>
    <n v="0"/>
    <m/>
    <m/>
    <n v="2894782.8"/>
    <m/>
    <m/>
    <n v="2894782.8"/>
    <n v="5789565.5999999996"/>
    <s v="Sirena Compacta"/>
    <s v="Sirena Las Terrenas"/>
    <s v="MC33"/>
    <s v="Marrón"/>
    <n v="594"/>
    <s v="Orden Colocada"/>
    <x v="0"/>
    <x v="1"/>
  </r>
  <r>
    <n v="2.0699999999999998"/>
    <m/>
    <x v="15"/>
    <s v="OI"/>
    <s v=""/>
    <s v="INSTALACION BOMBA SCI 1,500 GPM"/>
    <s v="Pendiente de compras"/>
    <m/>
    <s v="18.02.2026"/>
    <n v="1"/>
    <s v="USD"/>
    <n v="65"/>
    <n v="10000"/>
    <n v="650000"/>
    <n v="0"/>
    <n v="650000"/>
    <n v="10000"/>
    <s v="FIREPRO SRL"/>
    <m/>
    <m/>
    <s v="NTCO011104"/>
    <n v="801667"/>
    <s v="FIREPRO SRL"/>
    <n v="19"/>
    <n v="0.5"/>
    <n v="325000"/>
    <n v="21"/>
    <n v="0.5"/>
    <n v="325000"/>
    <m/>
    <m/>
    <n v="0"/>
    <m/>
    <m/>
    <n v="325000"/>
    <m/>
    <m/>
    <n v="325000"/>
    <n v="650000"/>
    <s v="Sirena Compacta"/>
    <s v="Sirena Las Terrenas"/>
    <s v="MC33"/>
    <s v="Marrón"/>
    <n v="594"/>
    <s v="Pendiente Compra"/>
    <x v="0"/>
    <x v="1"/>
  </r>
  <r>
    <n v="2.0699999999999998"/>
    <m/>
    <x v="15"/>
    <s v="OI"/>
    <s v=""/>
    <s v="DIRECCION TECNICA"/>
    <s v="Pendiente de compras"/>
    <m/>
    <s v="18.02.2026"/>
    <n v="1"/>
    <s v="USD"/>
    <n v="65"/>
    <n v="1000"/>
    <n v="65000"/>
    <n v="0"/>
    <n v="65000"/>
    <n v="1000"/>
    <s v="FIREPRO SRL"/>
    <m/>
    <m/>
    <s v="NTCO011104"/>
    <n v="801667"/>
    <s v="FIREPRO SRL"/>
    <n v="19"/>
    <n v="0.5"/>
    <n v="32500"/>
    <n v="21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0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8"/>
    <m/>
    <x v="16"/>
    <s v="OI"/>
    <s v=""/>
    <s v="COMPACTADORA DE CARTON 3HP 208/3/60HZ"/>
    <s v="AF01"/>
    <n v="4600070965"/>
    <s v="18.02.2026"/>
    <n v="1"/>
    <s v="DOP"/>
    <n v="1"/>
    <n v="579497.19999999995"/>
    <n v="579497.19999999995"/>
    <n v="0"/>
    <n v="579497.19999999995"/>
    <n v="8915.3415384615382"/>
    <s v="30270 IND. MATERIAL &amp; EQUIPMENT (IMEQ)"/>
    <m/>
    <m/>
    <s v="NTCO011104"/>
    <n v="801667"/>
    <s v="30270 IND. MATERIAL &amp; EQUIPMENT (IMEQ)"/>
    <n v="8"/>
    <n v="1"/>
    <n v="579497.19999999995"/>
    <m/>
    <m/>
    <n v="0"/>
    <m/>
    <m/>
    <n v="0"/>
    <m/>
    <m/>
    <n v="0"/>
    <m/>
    <m/>
    <n v="0"/>
    <n v="579497.19999999995"/>
    <s v="Sirena Compacta"/>
    <s v="Sirena Las Terrenas"/>
    <s v="MC33"/>
    <s v="Marrón"/>
    <n v="594"/>
    <s v="Orden Colocada"/>
    <x v="0"/>
    <x v="1"/>
  </r>
  <r>
    <n v="2.08"/>
    <m/>
    <x v="16"/>
    <s v="OI"/>
    <s v=""/>
    <s v="EQUIPCO COMPACTADORA BASURA 30 YARDAS 10HP"/>
    <s v="AF01"/>
    <n v="4600070964"/>
    <s v="18.02.2026"/>
    <n v="1"/>
    <s v="DOP"/>
    <n v="1"/>
    <n v="1600516"/>
    <n v="1600516"/>
    <n v="0"/>
    <n v="1600516"/>
    <n v="24623.323076923076"/>
    <s v="30270 IND. MATERIAL &amp; EQUIPMENT (IMEQ)"/>
    <m/>
    <m/>
    <s v="NTCO011104"/>
    <n v="801667"/>
    <s v="30270 IND. MATERIAL &amp; EQUIPMENT (IMEQ)"/>
    <n v="8"/>
    <n v="1"/>
    <n v="1600516"/>
    <m/>
    <m/>
    <n v="0"/>
    <m/>
    <m/>
    <n v="0"/>
    <m/>
    <m/>
    <n v="0"/>
    <m/>
    <m/>
    <n v="0"/>
    <n v="1600516"/>
    <s v="Sirena Compacta"/>
    <s v="Sirena Las Terrenas"/>
    <s v="MC33"/>
    <s v="Marrón"/>
    <n v="594"/>
    <s v="Orden Colocada"/>
    <x v="0"/>
    <x v="1"/>
  </r>
  <r>
    <n v="2.08"/>
    <m/>
    <x v="16"/>
    <s v="OI"/>
    <s v=""/>
    <s v="PUERTA DE 2 HOJAS AUTOMATICA"/>
    <s v="Pendiente de compras"/>
    <m/>
    <s v="18.02.2026"/>
    <n v="1"/>
    <s v="DOP"/>
    <n v="1"/>
    <n v="518775"/>
    <n v="518775"/>
    <n v="0"/>
    <n v="518775"/>
    <n v="7981.1538461538457"/>
    <s v="75047-DUSSICH SERVICES"/>
    <m/>
    <m/>
    <s v="NTCO011104"/>
    <n v="801667"/>
    <s v="75047-DUSSICH SERVICES"/>
    <n v="16"/>
    <n v="0.7"/>
    <n v="363142.5"/>
    <n v="21"/>
    <n v="0.3"/>
    <n v="155632.5"/>
    <m/>
    <m/>
    <n v="0"/>
    <m/>
    <m/>
    <n v="155632.5"/>
    <m/>
    <m/>
    <n v="155632.5"/>
    <n v="518775"/>
    <s v="Sirena Compacta"/>
    <s v="Sirena Las Terrenas"/>
    <s v="MC33"/>
    <s v="Marrón"/>
    <n v="594"/>
    <s v="Pendiente Compra"/>
    <x v="0"/>
    <x v="1"/>
  </r>
  <r>
    <n v="2.08"/>
    <m/>
    <x v="16"/>
    <s v="OI"/>
    <s v=""/>
    <s v="MANO DE OBRA PUERTAS AUTOMATICA"/>
    <s v="Pendiente de compras"/>
    <m/>
    <s v="18.02.2026"/>
    <n v="1"/>
    <s v="DOP"/>
    <n v="1"/>
    <n v="20000"/>
    <n v="20000"/>
    <n v="0"/>
    <n v="20000"/>
    <n v="307.69230769230768"/>
    <s v="75047-DUSSICH SERVICES"/>
    <m/>
    <m/>
    <s v="NTCO011104"/>
    <n v="801667"/>
    <s v="75047-DUSSICH SERVICES"/>
    <n v="16"/>
    <n v="0.7"/>
    <n v="14000"/>
    <n v="21"/>
    <n v="0.3"/>
    <n v="6000"/>
    <m/>
    <m/>
    <n v="0"/>
    <m/>
    <m/>
    <n v="6000"/>
    <m/>
    <m/>
    <n v="6000"/>
    <n v="20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CORTINAS DE AIRE PARA PUERTAS AUTOMATICAS"/>
    <s v="Pendiente de compras"/>
    <m/>
    <s v="18.02.2026"/>
    <n v="1"/>
    <s v="DOP"/>
    <n v="1"/>
    <n v="350000"/>
    <n v="350000"/>
    <n v="0"/>
    <n v="350000"/>
    <n v="5384.6153846153848"/>
    <s v="75047-DUSSICH SERVICES"/>
    <m/>
    <m/>
    <s v="NTCO011104"/>
    <n v="801667"/>
    <s v="75047-DUSSICH SERVICES"/>
    <n v="16"/>
    <n v="0.7"/>
    <n v="244999.99999999997"/>
    <n v="21"/>
    <n v="0.3"/>
    <n v="105000"/>
    <m/>
    <m/>
    <n v="0"/>
    <m/>
    <m/>
    <n v="105000"/>
    <m/>
    <m/>
    <n v="105000"/>
    <n v="350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ESTRUCTURA DE ALUMINIO Y VIDRIO"/>
    <s v="Pendiente de compras"/>
    <m/>
    <s v="18.02.2026"/>
    <n v="1"/>
    <s v="DOP"/>
    <n v="1"/>
    <n v="2736178.9"/>
    <n v="2736178.9"/>
    <n v="0"/>
    <n v="2736178.9"/>
    <n v="42095.06"/>
    <s v="75047-DUSSICH SERVICES"/>
    <m/>
    <m/>
    <s v="NTCO011104"/>
    <n v="801667"/>
    <s v="75047-DUSSICH SERVICES"/>
    <n v="16"/>
    <n v="0.7"/>
    <n v="1915325.2299999997"/>
    <n v="21"/>
    <n v="0.3"/>
    <n v="820853.66999999993"/>
    <m/>
    <m/>
    <n v="0"/>
    <m/>
    <m/>
    <n v="820853.66999999993"/>
    <m/>
    <m/>
    <n v="820853.66999999993"/>
    <n v="2736178.8999999994"/>
    <s v="Sirena Compacta"/>
    <s v="Sirena Las Terrenas"/>
    <s v="MC33"/>
    <s v="Marrón"/>
    <n v="594"/>
    <s v="Pendiente Compra"/>
    <x v="0"/>
    <x v="1"/>
  </r>
  <r>
    <n v="2.08"/>
    <m/>
    <x v="16"/>
    <s v="OI"/>
    <s v=""/>
    <s v="SELLO PARA RECEPCION DE FRESCO ( GUIA, SEMAFORO)"/>
    <s v="Pendiente de compras"/>
    <m/>
    <s v="18.02.2026"/>
    <n v="1"/>
    <s v="USD"/>
    <n v="65"/>
    <n v="4200"/>
    <n v="273000"/>
    <n v="0"/>
    <n v="273000"/>
    <n v="4200"/>
    <s v="76752 ROOFTEC SRL"/>
    <m/>
    <m/>
    <s v="NTCO011104"/>
    <n v="801667"/>
    <s v="76752 ROOFTEC SRL"/>
    <n v="18"/>
    <n v="0.6"/>
    <n v="163800"/>
    <n v="21"/>
    <n v="0.4"/>
    <n v="109200"/>
    <m/>
    <m/>
    <n v="0"/>
    <m/>
    <m/>
    <n v="109200"/>
    <m/>
    <m/>
    <n v="109200"/>
    <n v="273000"/>
    <s v="Sirena Compacta"/>
    <s v="Sirena Las Terrenas"/>
    <s v="MC33"/>
    <s v="Marrón"/>
    <n v="594"/>
    <s v="Pendiente Compra"/>
    <x v="0"/>
    <x v="1"/>
  </r>
  <r>
    <n v="2.08"/>
    <m/>
    <x v="16"/>
    <s v="OI"/>
    <s v=""/>
    <s v="RAMPA NIVELA 60X80 3000LB GPT3MGWPDG"/>
    <s v="AF01"/>
    <m/>
    <s v="18.02.2026"/>
    <n v="2"/>
    <s v="DOP"/>
    <n v="1"/>
    <n v="237690.33"/>
    <n v="475380.66"/>
    <n v="0"/>
    <n v="475380.66"/>
    <n v="7313.548615384615"/>
    <s v="Disponible en AF01"/>
    <m/>
    <m/>
    <s v="NTCO011104"/>
    <n v="801667"/>
    <s v="IMEQ USA"/>
    <n v="8"/>
    <n v="1"/>
    <n v="475380.66"/>
    <m/>
    <m/>
    <n v="0"/>
    <m/>
    <m/>
    <n v="0"/>
    <m/>
    <m/>
    <n v="0"/>
    <m/>
    <m/>
    <n v="0"/>
    <n v="475380.66"/>
    <s v="Sirena Compacta"/>
    <s v="Sirena Las Terrenas"/>
    <s v="MC33"/>
    <s v="Marrón"/>
    <n v="594"/>
    <s v="Pendiente Compra"/>
    <x v="0"/>
    <x v="1"/>
  </r>
  <r>
    <n v="2.08"/>
    <m/>
    <x v="16"/>
    <s v="OI"/>
    <s v=""/>
    <s v="ELEVADOR AREA PRODUCCION, 1,000 KGS"/>
    <s v="Orden de compras"/>
    <n v="4512453195"/>
    <s v="18.02.2026"/>
    <n v="1"/>
    <s v="USD"/>
    <n v="65"/>
    <n v="25500"/>
    <n v="1657500"/>
    <n v="0"/>
    <n v="1657500"/>
    <n v="25500"/>
    <s v="KONE"/>
    <m/>
    <m/>
    <s v="NTCO011104"/>
    <n v="801667"/>
    <s v="SETECSA SRL"/>
    <n v="4"/>
    <n v="0.4"/>
    <n v="663000"/>
    <n v="19"/>
    <n v="0.5"/>
    <n v="828750"/>
    <n v="21"/>
    <n v="0.1"/>
    <n v="165750"/>
    <m/>
    <m/>
    <n v="828750"/>
    <m/>
    <m/>
    <n v="828750"/>
    <n v="1657500"/>
    <s v="Sirena Compacta"/>
    <s v="Sirena Las Terrenas"/>
    <s v="MC33"/>
    <s v="Marrón"/>
    <n v="594"/>
    <s v="Orden Colocada"/>
    <x v="0"/>
    <x v="1"/>
  </r>
  <r>
    <n v="2.08"/>
    <m/>
    <x v="16"/>
    <s v="OI"/>
    <s v=""/>
    <s v="INSTALACION ELEVADOR PRODUCCION 1,000 KGS"/>
    <s v="Orden de compras"/>
    <n v="4512453195"/>
    <s v="18.02.2026"/>
    <n v="1"/>
    <s v="USD"/>
    <n v="65"/>
    <n v="3000"/>
    <n v="195000"/>
    <n v="0"/>
    <n v="195000"/>
    <n v="3000"/>
    <s v="KONE"/>
    <m/>
    <m/>
    <s v="NTCO011104"/>
    <n v="801667"/>
    <s v="SETECSA SRL"/>
    <n v="4"/>
    <n v="0.4"/>
    <n v="78000"/>
    <n v="19"/>
    <n v="0.5"/>
    <n v="97500"/>
    <n v="21"/>
    <n v="0.1"/>
    <n v="19500"/>
    <m/>
    <m/>
    <n v="97500"/>
    <m/>
    <m/>
    <n v="97500"/>
    <n v="195000"/>
    <s v="Sirena Compacta"/>
    <s v="Sirena Las Terrenas"/>
    <s v="MC33"/>
    <s v="Marrón"/>
    <n v="594"/>
    <s v="Orden Colocada"/>
    <x v="0"/>
    <x v="1"/>
  </r>
  <r>
    <n v="2.08"/>
    <m/>
    <x v="16"/>
    <s v="OI"/>
    <s v=""/>
    <s v="TRANSPORTE ELEVADOR PRODUCCION"/>
    <s v="Orden de compras"/>
    <n v="4512453195"/>
    <s v="18.02.2026"/>
    <n v="1"/>
    <s v="USD"/>
    <n v="65"/>
    <n v="1500"/>
    <n v="97500"/>
    <n v="0"/>
    <n v="97500"/>
    <n v="1500"/>
    <s v="KONE"/>
    <m/>
    <m/>
    <s v="NTCO011104"/>
    <n v="801667"/>
    <s v="SETECSA SRL"/>
    <n v="4"/>
    <n v="0.4"/>
    <n v="39000"/>
    <n v="19"/>
    <n v="0.5"/>
    <n v="48750"/>
    <n v="21"/>
    <n v="0.1"/>
    <n v="9750"/>
    <m/>
    <m/>
    <n v="48750"/>
    <m/>
    <m/>
    <n v="48750"/>
    <n v="97500"/>
    <s v="Sirena Compacta"/>
    <s v="Sirena Las Terrenas"/>
    <s v="MC33"/>
    <s v="Marrón"/>
    <n v="594"/>
    <s v="Orden Colocada"/>
    <x v="0"/>
    <x v="1"/>
  </r>
  <r>
    <n v="2.08"/>
    <m/>
    <x v="16"/>
    <s v="OI"/>
    <s v=""/>
    <s v="FLETE ELEVADOR"/>
    <s v="Orden de compras"/>
    <n v="4512453195"/>
    <s v="18.02.2026"/>
    <n v="1"/>
    <s v="USD"/>
    <n v="65"/>
    <n v="2750"/>
    <n v="178750"/>
    <n v="0"/>
    <n v="178750"/>
    <n v="2750"/>
    <s v="KONE"/>
    <m/>
    <m/>
    <s v="NTCO011104"/>
    <n v="801667"/>
    <s v="SETECSA SRL"/>
    <n v="4"/>
    <n v="0.4"/>
    <n v="71500"/>
    <n v="19"/>
    <n v="0.5"/>
    <n v="89375"/>
    <n v="21"/>
    <n v="0.1"/>
    <n v="17875"/>
    <m/>
    <m/>
    <n v="89375"/>
    <m/>
    <m/>
    <n v="89375"/>
    <n v="178750"/>
    <s v="Sirena Compacta"/>
    <s v="Sirena Las Terrenas"/>
    <s v="MC33"/>
    <s v="Marrón"/>
    <n v="594"/>
    <s v="Orden Colocada"/>
    <x v="0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09"/>
    <m/>
    <x v="17"/>
    <s v="OI"/>
    <s v=""/>
    <s v="REJILLAS DE  1.20m x 0.15m "/>
    <s v="AF01"/>
    <n v="4600072801"/>
    <s v="18.02.2026"/>
    <n v="4"/>
    <s v="DOP"/>
    <n v="1"/>
    <n v="20631"/>
    <n v="82524"/>
    <n v="0"/>
    <n v="82524"/>
    <n v="1269.5999999999999"/>
    <s v="REJILLAS ACO"/>
    <m/>
    <m/>
    <s v="NTCO011104"/>
    <n v="801667"/>
    <s v="35682- ACO CARIBE S.A."/>
    <n v="3"/>
    <n v="0.4"/>
    <n v="33009.599999999999"/>
    <n v="6"/>
    <n v="0.6"/>
    <n v="49514.400000000001"/>
    <m/>
    <m/>
    <n v="0"/>
    <m/>
    <m/>
    <n v="49514.400000000001"/>
    <m/>
    <m/>
    <n v="49514.400000000001"/>
    <n v="82524"/>
    <s v="Sirena Compacta"/>
    <s v="Sirena Las Terrenas"/>
    <s v="MC33"/>
    <s v="Marrón"/>
    <n v="594"/>
    <s v="Orden Colocada"/>
    <x v="0"/>
    <x v="1"/>
  </r>
  <r>
    <n v="2.09"/>
    <m/>
    <x v="17"/>
    <s v="OI"/>
    <s v=""/>
    <s v="REJILLAS DE  1.50m x 0.15m "/>
    <s v="AF01"/>
    <n v="4600072801"/>
    <s v="18.02.2026"/>
    <n v="11"/>
    <s v="DOP"/>
    <n v="1"/>
    <n v="24606"/>
    <n v="270666"/>
    <n v="0"/>
    <n v="270666"/>
    <n v="4164.0923076923073"/>
    <s v="REJILLAS ACO"/>
    <m/>
    <m/>
    <s v="NTCO011104"/>
    <n v="801667"/>
    <s v="35682- ACO CARIBE S.A."/>
    <n v="3"/>
    <n v="0.4"/>
    <n v="108266.40000000001"/>
    <n v="6"/>
    <n v="0.6"/>
    <n v="162399.6"/>
    <m/>
    <m/>
    <n v="0"/>
    <m/>
    <m/>
    <n v="162399.6"/>
    <m/>
    <m/>
    <n v="162399.6"/>
    <n v="270666"/>
    <s v="Sirena Compacta"/>
    <s v="Sirena Las Terrenas"/>
    <s v="MC33"/>
    <s v="Marrón"/>
    <n v="594"/>
    <s v="Orden Colocada"/>
    <x v="0"/>
    <x v="1"/>
  </r>
  <r>
    <n v="2.09"/>
    <m/>
    <x v="17"/>
    <s v="OI"/>
    <s v=""/>
    <s v="REJILLAS DE 1.80m x 0.15m "/>
    <s v="AF01"/>
    <n v="4600072801"/>
    <s v="18.02.2026"/>
    <n v="10"/>
    <s v="DOP"/>
    <n v="1"/>
    <n v="31801.42"/>
    <n v="318014.19999999995"/>
    <n v="0"/>
    <n v="318014.19999999995"/>
    <n v="4892.5261538461527"/>
    <s v="REJILLAS ACO"/>
    <m/>
    <m/>
    <s v="NTCO011104"/>
    <n v="801667"/>
    <s v="35682- ACO CARIBE S.A."/>
    <n v="3"/>
    <n v="0.4"/>
    <n v="127205.68"/>
    <n v="6"/>
    <n v="0.6"/>
    <n v="190808.51999999996"/>
    <m/>
    <m/>
    <n v="0"/>
    <m/>
    <m/>
    <n v="190808.51999999996"/>
    <m/>
    <m/>
    <n v="190808.51999999996"/>
    <n v="318014.19999999995"/>
    <s v="Sirena Compacta"/>
    <s v="Sirena Las Terrenas"/>
    <s v="MC33"/>
    <s v="Marrón"/>
    <n v="594"/>
    <s v="Orden Colocada"/>
    <x v="0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3"/>
    <m/>
    <x v="22"/>
    <s v="OI"/>
    <s v=""/>
    <s v="GENERADOR ELECTRICO 600KW, CATERPILLAR"/>
    <s v="Orden de compras"/>
    <n v="4511705070"/>
    <s v="18.02.2026"/>
    <n v="2"/>
    <s v="USD"/>
    <n v="65"/>
    <n v="110254.25"/>
    <n v="14333052.5"/>
    <n v="0"/>
    <n v="14333052.5"/>
    <n v="220508.5"/>
    <s v="IMCA"/>
    <m/>
    <m/>
    <s v="NTCO011106"/>
    <n v="801668"/>
    <s v="IMCA"/>
    <n v="21"/>
    <n v="1"/>
    <n v="14333052.5"/>
    <m/>
    <m/>
    <n v="0"/>
    <m/>
    <m/>
    <n v="0"/>
    <m/>
    <m/>
    <n v="0"/>
    <m/>
    <m/>
    <n v="0"/>
    <n v="14333052.5"/>
    <s v="Sirena Compacta"/>
    <s v="Sirena Las Terrenas"/>
    <s v="MC33"/>
    <s v="Marrón"/>
    <n v="594"/>
    <s v="Orden Colocada"/>
    <x v="0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2"/>
  </r>
  <r>
    <n v="3.04"/>
    <m/>
    <x v="23"/>
    <s v="OI"/>
    <s v=""/>
    <s v="UPS TRUE ONLINE  INTREPID TOWER 6KVA BI."/>
    <s v="Pendiente de compras"/>
    <m/>
    <s v="18.02.2026"/>
    <n v="5"/>
    <s v="DOP"/>
    <n v="1"/>
    <n v="112328.38"/>
    <n v="561641.9"/>
    <n v="0.02"/>
    <n v="572874.73800000001"/>
    <n v="8813.4575076923084"/>
    <s v="Tienda modelo: Nagua MC26"/>
    <m/>
    <m/>
    <s v="NTCO011106"/>
    <n v="801668"/>
    <s v="75343 :ACH CONTRATISTAS ELECTROMEC"/>
    <n v="20"/>
    <n v="1"/>
    <n v="572874.73800000001"/>
    <m/>
    <m/>
    <n v="0"/>
    <m/>
    <m/>
    <n v="0"/>
    <m/>
    <m/>
    <n v="0"/>
    <m/>
    <m/>
    <n v="0"/>
    <n v="572874.73800000001"/>
    <s v="Sirena Compacta"/>
    <s v="Sirena Las Terrenas"/>
    <s v="MC33"/>
    <s v="Marrón"/>
    <n v="594"/>
    <s v="Pendiente Compra"/>
    <x v="0"/>
    <x v="2"/>
  </r>
  <r>
    <n v="3.04"/>
    <m/>
    <x v="23"/>
    <s v="OI"/>
    <s v=""/>
    <s v="UPS TRUE ONLINE  INTREPID TOWER 6KVA"/>
    <s v="Pendiente de compras"/>
    <m/>
    <s v="18.02.2026"/>
    <n v="1"/>
    <s v="DOP"/>
    <n v="1"/>
    <n v="120060.46"/>
    <n v="120060.46"/>
    <n v="0.02"/>
    <n v="122461.6692"/>
    <n v="1884.02568"/>
    <s v="Tienda modelo: Nagua MC26"/>
    <m/>
    <m/>
    <s v="NTCO011106"/>
    <n v="801668"/>
    <s v="75343 :ACH CONTRATISTAS ELECTROMEC"/>
    <n v="20"/>
    <n v="1"/>
    <n v="122461.6692"/>
    <m/>
    <m/>
    <n v="0"/>
    <m/>
    <m/>
    <n v="0"/>
    <m/>
    <m/>
    <n v="0"/>
    <m/>
    <m/>
    <n v="0"/>
    <n v="122461.6692"/>
    <s v="Sirena Compacta"/>
    <s v="Sirena Las Terrenas"/>
    <s v="MC33"/>
    <s v="Marrón"/>
    <n v="594"/>
    <s v="Pendiente Compra"/>
    <x v="0"/>
    <x v="2"/>
  </r>
  <r>
    <n v="3.04"/>
    <m/>
    <x v="23"/>
    <s v="OI"/>
    <s v=""/>
    <s v="GABINETES AGM POWERSONIC 48 BATERIAS"/>
    <s v="Pendiente de compras"/>
    <m/>
    <s v="18.02.2026"/>
    <n v="1"/>
    <s v="DOP"/>
    <n v="1"/>
    <n v="149650"/>
    <n v="149650"/>
    <n v="0.02"/>
    <n v="152643"/>
    <n v="2348.353846153846"/>
    <s v="Tienda modelo: Nagua MC26"/>
    <m/>
    <m/>
    <s v="NTCO011106"/>
    <n v="801668"/>
    <s v="75343 :ACH CONTRATISTAS ELECTROMEC"/>
    <n v="20"/>
    <n v="1"/>
    <n v="152643"/>
    <m/>
    <m/>
    <n v="0"/>
    <m/>
    <m/>
    <n v="0"/>
    <m/>
    <m/>
    <n v="0"/>
    <m/>
    <m/>
    <n v="0"/>
    <n v="152643"/>
    <s v="Sirena Compacta"/>
    <s v="Sirena Las Terrenas"/>
    <s v="MC33"/>
    <s v="Marrón"/>
    <n v="594"/>
    <s v="Pendiente Compra"/>
    <x v="0"/>
    <x v="2"/>
  </r>
  <r>
    <n v="3.04"/>
    <m/>
    <x v="23"/>
    <s v="OI"/>
    <s v=""/>
    <s v="INVERSOR ONDA SENO 3.5KW MOD. BRANCOM"/>
    <s v="Pendiente de compras"/>
    <m/>
    <s v="18.02.2026"/>
    <n v="5"/>
    <s v="DOP"/>
    <n v="1"/>
    <n v="25600"/>
    <n v="128000"/>
    <n v="0.02"/>
    <n v="130560"/>
    <n v="2008.6153846153845"/>
    <s v="Tienda modelo: Nagua MC26"/>
    <m/>
    <m/>
    <s v="NTCO011106"/>
    <n v="801668"/>
    <s v="75343 :ACH CONTRATISTAS ELECTROMEC"/>
    <n v="20"/>
    <n v="1"/>
    <n v="130560"/>
    <m/>
    <m/>
    <n v="0"/>
    <m/>
    <m/>
    <n v="0"/>
    <m/>
    <m/>
    <n v="0"/>
    <m/>
    <m/>
    <n v="0"/>
    <n v="130560"/>
    <s v="Sirena Compacta"/>
    <s v="Sirena Las Terrenas"/>
    <s v="MC33"/>
    <s v="Marrón"/>
    <n v="594"/>
    <s v="Pendiente Compra"/>
    <x v="0"/>
    <x v="2"/>
  </r>
  <r>
    <n v="3.04"/>
    <m/>
    <x v="23"/>
    <s v="OI"/>
    <s v=""/>
    <s v="BATERIAS AGM VISION 6FM100P-X"/>
    <s v="Pendiente de compras"/>
    <m/>
    <s v="18.02.2026"/>
    <n v="8"/>
    <s v="DOP"/>
    <n v="1"/>
    <n v="12596"/>
    <n v="100768"/>
    <n v="0.02"/>
    <n v="102783.36"/>
    <n v="1581.2824615384616"/>
    <s v="Tienda modelo: Nagua MC26"/>
    <m/>
    <m/>
    <s v="NTCO011106"/>
    <n v="801668"/>
    <s v="75343 :ACH CONTRATISTAS ELECTROMEC"/>
    <n v="20"/>
    <n v="1"/>
    <n v="102783.36"/>
    <m/>
    <m/>
    <n v="0"/>
    <m/>
    <m/>
    <n v="0"/>
    <m/>
    <m/>
    <n v="0"/>
    <m/>
    <m/>
    <n v="0"/>
    <n v="102783.36"/>
    <s v="Sirena Compacta"/>
    <s v="Sirena Las Terrenas"/>
    <s v="MC33"/>
    <s v="Marrón"/>
    <n v="594"/>
    <s v="Pendiente Compra"/>
    <x v="0"/>
    <x v="2"/>
  </r>
  <r>
    <n v="3.04"/>
    <m/>
    <x v="23"/>
    <s v="OI"/>
    <s v=""/>
    <s v="PCB CHARGER "/>
    <s v="Pendiente de compras"/>
    <m/>
    <s v="18.02.2026"/>
    <n v="1"/>
    <s v="DOP"/>
    <n v="1"/>
    <n v="18656"/>
    <n v="18656"/>
    <n v="0.02"/>
    <n v="19029.12"/>
    <n v="292.7556923076923"/>
    <s v="Tienda modelo: Nagua MC26"/>
    <m/>
    <m/>
    <s v="NTCO011106"/>
    <n v="801668"/>
    <s v="75343 :ACH CONTRATISTAS ELECTROMEC"/>
    <n v="20"/>
    <n v="1"/>
    <n v="19029.12"/>
    <m/>
    <m/>
    <n v="0"/>
    <m/>
    <m/>
    <n v="0"/>
    <m/>
    <m/>
    <n v="0"/>
    <m/>
    <m/>
    <n v="0"/>
    <n v="19029.12"/>
    <s v="Sirena Compacta"/>
    <s v="Sirena Las Terrenas"/>
    <s v="MC33"/>
    <s v="Marrón"/>
    <n v="594"/>
    <s v="Pendiente Compra"/>
    <x v="0"/>
    <x v="2"/>
  </r>
  <r>
    <n v="3.04"/>
    <m/>
    <x v="23"/>
    <s v="OI"/>
    <s v=""/>
    <s v="INST,EQUIPOS UPS E INVERSORES SP10"/>
    <s v="Pendiente de compras"/>
    <m/>
    <s v="18.02.2026"/>
    <n v="1"/>
    <s v="DOP"/>
    <n v="1"/>
    <n v="60000"/>
    <n v="60000"/>
    <n v="0.02"/>
    <n v="61200"/>
    <n v="941.53846153846155"/>
    <s v="Tienda modelo: Nagua MC26"/>
    <m/>
    <m/>
    <s v="NTCO011106"/>
    <n v="801668"/>
    <s v="75343 :ACH CONTRATISTAS ELECTROMEC"/>
    <n v="20"/>
    <n v="1"/>
    <n v="61200"/>
    <m/>
    <m/>
    <n v="0"/>
    <m/>
    <m/>
    <n v="0"/>
    <m/>
    <m/>
    <n v="0"/>
    <m/>
    <m/>
    <n v="0"/>
    <n v="61200"/>
    <s v="Sirena Compacta"/>
    <s v="Sirena Las Terrenas"/>
    <s v="MC33"/>
    <s v="Marrón"/>
    <n v="594"/>
    <s v="Pendiente Compra"/>
    <x v="0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1"/>
    <m/>
    <x v="24"/>
    <s v="OI"/>
    <s v=""/>
    <s v="AA TIPO ROOFTOP PAQUETE- 30 TON"/>
    <s v="AF01"/>
    <n v="4600072957"/>
    <s v="18.02.2026"/>
    <n v="5"/>
    <s v="DOP"/>
    <n v="1"/>
    <n v="3192342.93"/>
    <n v="15961714.65"/>
    <n v="0"/>
    <n v="15961714.65"/>
    <n v="245564.84076923077"/>
    <s v="KEYTER TECHNOLOGIES "/>
    <m/>
    <m/>
    <s v="NTCO011107"/>
    <n v="801669"/>
    <s v="34156- INFRICO SL"/>
    <n v="3"/>
    <n v="0.4"/>
    <n v="6384685.8600000003"/>
    <n v="9"/>
    <n v="0.6"/>
    <n v="9577028.7899999991"/>
    <m/>
    <m/>
    <n v="0"/>
    <m/>
    <m/>
    <n v="9577028.7899999991"/>
    <m/>
    <m/>
    <n v="9577028.7899999991"/>
    <n v="15961714.649999999"/>
    <s v="Sirena Compacta"/>
    <s v="Sirena Las Terrenas"/>
    <s v="MC33"/>
    <s v="Marrón"/>
    <n v="594"/>
    <s v="Orden Colocada"/>
    <x v="0"/>
    <x v="3"/>
  </r>
  <r>
    <n v="4.0199999999999996"/>
    <s v="*"/>
    <x v="25"/>
    <s v="*"/>
    <n v="0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3"/>
  </r>
  <r>
    <n v="4.03"/>
    <m/>
    <x v="26"/>
    <s v="OI"/>
    <s v=""/>
    <s v="DISEÑO SISTEMA EXTRACCION HUMO Y GRASA"/>
    <s v="Pendiente de compras"/>
    <m/>
    <s v="18.02.2026"/>
    <n v="1"/>
    <s v="DOP"/>
    <n v="1"/>
    <n v="250000"/>
    <n v="250000"/>
    <n v="0.05"/>
    <n v="262500"/>
    <n v="4038.4615384615386"/>
    <s v="Tienda modelo: MC05 Duarte"/>
    <m/>
    <m/>
    <s v="NTCO011107"/>
    <n v="801669"/>
    <s v="75064 TECNICOMSA SRL"/>
    <n v="18"/>
    <n v="0.7"/>
    <n v="183750"/>
    <n v="21"/>
    <n v="0.3"/>
    <n v="78750"/>
    <m/>
    <m/>
    <n v="0"/>
    <m/>
    <m/>
    <n v="78750"/>
    <m/>
    <m/>
    <n v="78750"/>
    <n v="262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DESMANTELAMIENTO SISTEMA EXISTENTE"/>
    <s v="Pendiente de compras"/>
    <m/>
    <s v="18.02.2026"/>
    <n v="1"/>
    <s v="DOP"/>
    <n v="1"/>
    <n v="70000"/>
    <n v="70000"/>
    <n v="0.05"/>
    <n v="73500"/>
    <n v="1130.7692307692307"/>
    <s v="Tienda modelo: MC05 Duarte"/>
    <m/>
    <m/>
    <s v="NTCO011107"/>
    <n v="801669"/>
    <s v="75064 TECNICOMSA SRL"/>
    <n v="18"/>
    <n v="0.7"/>
    <n v="51450"/>
    <n v="21"/>
    <n v="0.3"/>
    <n v="22050"/>
    <m/>
    <m/>
    <n v="0"/>
    <m/>
    <m/>
    <n v="22050"/>
    <m/>
    <m/>
    <n v="22050"/>
    <n v="73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AMPANA RECOLECTORA HUMO Y GRASA"/>
    <s v="Pendiente de compras"/>
    <m/>
    <s v="18.02.2026"/>
    <n v="2"/>
    <s v="DOP"/>
    <n v="1"/>
    <n v="126000"/>
    <n v="252000"/>
    <n v="0.05"/>
    <n v="264600"/>
    <n v="4070.7692307692309"/>
    <s v="Tienda modelo: MC05 Duarte"/>
    <m/>
    <m/>
    <s v="NTCO011107"/>
    <n v="801669"/>
    <s v="75064 TECNICOMSA SRL"/>
    <n v="18"/>
    <n v="0.7"/>
    <n v="185220"/>
    <n v="21"/>
    <n v="0.3"/>
    <n v="79380"/>
    <m/>
    <m/>
    <n v="0"/>
    <m/>
    <m/>
    <n v="79380"/>
    <m/>
    <m/>
    <n v="79380"/>
    <n v="2646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EXTRACTOR HUMO Y GRASA 3,700 CFM"/>
    <s v="Pendiente de compras"/>
    <m/>
    <s v="18.02.2026"/>
    <n v="2"/>
    <s v="DOP"/>
    <n v="1"/>
    <n v="112000"/>
    <n v="224000"/>
    <n v="0.05"/>
    <n v="235200"/>
    <n v="3618.4615384615386"/>
    <s v="Tienda modelo: MC05 Duarte"/>
    <m/>
    <m/>
    <s v="NTCO011107"/>
    <n v="801669"/>
    <s v="75064 TECNICOMSA SRL"/>
    <n v="18"/>
    <n v="0.7"/>
    <n v="164640"/>
    <n v="21"/>
    <n v="0.3"/>
    <n v="70560"/>
    <m/>
    <m/>
    <n v="0"/>
    <m/>
    <m/>
    <n v="70560"/>
    <m/>
    <m/>
    <n v="70560"/>
    <n v="2352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YECTOR AIRE 6,000 CFM"/>
    <s v="Pendiente de compras"/>
    <m/>
    <s v="18.02.2026"/>
    <n v="1"/>
    <s v="DOP"/>
    <n v="1"/>
    <n v="260285"/>
    <n v="260285"/>
    <n v="0.05"/>
    <n v="273299.25"/>
    <n v="4204.6038461538465"/>
    <s v="Tienda modelo: MC05 Duarte"/>
    <m/>
    <m/>
    <s v="NTCO011107"/>
    <n v="801669"/>
    <s v="75064 TECNICOMSA SRL"/>
    <n v="18"/>
    <n v="0.7"/>
    <n v="191309.47499999998"/>
    <n v="21"/>
    <n v="0.3"/>
    <n v="81989.774999999994"/>
    <m/>
    <m/>
    <n v="0"/>
    <m/>
    <m/>
    <n v="81989.774999999994"/>
    <m/>
    <m/>
    <n v="81989.774999999994"/>
    <n v="273299.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SISTEMA DUCTOS"/>
    <s v="Pendiente de compras"/>
    <m/>
    <s v="18.02.2026"/>
    <n v="2"/>
    <s v="DOP"/>
    <n v="1"/>
    <n v="120300"/>
    <n v="240600"/>
    <n v="0.05"/>
    <n v="252630"/>
    <n v="3886.6153846153848"/>
    <s v="Tienda modelo: MC05 Duarte"/>
    <m/>
    <m/>
    <s v="NTCO011107"/>
    <n v="801669"/>
    <s v="75064 TECNICOMSA SRL"/>
    <n v="18"/>
    <n v="0.7"/>
    <n v="176841"/>
    <n v="21"/>
    <n v="0.3"/>
    <n v="75789"/>
    <m/>
    <m/>
    <n v="0"/>
    <m/>
    <m/>
    <n v="75789"/>
    <m/>
    <m/>
    <n v="75789"/>
    <n v="25263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DUCTOS INYECCION"/>
    <s v="Pendiente de compras"/>
    <m/>
    <s v="18.02.2026"/>
    <n v="1"/>
    <s v="DOP"/>
    <n v="1"/>
    <n v="114500"/>
    <n v="114500"/>
    <n v="0.05"/>
    <n v="120225"/>
    <n v="1849.6153846153845"/>
    <s v="Tienda modelo: MC05 Duarte"/>
    <m/>
    <m/>
    <s v="NTCO011107"/>
    <n v="801669"/>
    <s v="75064 TECNICOMSA SRL"/>
    <n v="18"/>
    <n v="0.7"/>
    <n v="84157.5"/>
    <n v="21"/>
    <n v="0.3"/>
    <n v="36067.5"/>
    <m/>
    <m/>
    <n v="0"/>
    <m/>
    <m/>
    <n v="36067.5"/>
    <m/>
    <m/>
    <n v="36067.5"/>
    <n v="1202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STRUCCION E INST. BASE EXTRACTOR"/>
    <s v="Pendiente de compras"/>
    <m/>
    <s v="18.02.2026"/>
    <n v="3"/>
    <s v="DOP"/>
    <n v="1"/>
    <n v="9500"/>
    <n v="28500"/>
    <n v="0.05"/>
    <n v="29925"/>
    <n v="460.38461538461536"/>
    <s v="Tienda modelo: MC05 Duarte"/>
    <m/>
    <m/>
    <s v="NTCO011107"/>
    <n v="801669"/>
    <s v="75064 TECNICOMSA SRL"/>
    <n v="18"/>
    <n v="0.7"/>
    <n v="20947.5"/>
    <n v="21"/>
    <n v="0.3"/>
    <n v="8977.5"/>
    <m/>
    <m/>
    <n v="0"/>
    <m/>
    <m/>
    <n v="8977.5"/>
    <m/>
    <m/>
    <n v="8977.5"/>
    <n v="29925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STALACION Y SUMINISTRO MATERIALES"/>
    <s v="Pendiente de compras"/>
    <m/>
    <s v="18.02.2026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8"/>
    <n v="0.7"/>
    <n v="22050"/>
    <n v="21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INSTALACION Y SUMINISTRO MATERIALES"/>
    <s v="Pendiente de compras"/>
    <m/>
    <s v="18.02.2026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8"/>
    <n v="0.7"/>
    <n v="22050"/>
    <n v="21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0"/>
    <x v="3"/>
  </r>
  <r>
    <n v="4.03"/>
    <m/>
    <x v="26"/>
    <s v="OI"/>
    <s v=""/>
    <s v="CONFECCION E INST. DUCTOS HORNOS PAN"/>
    <s v="Pendiente de compras"/>
    <m/>
    <s v="18.02.2026"/>
    <n v="500"/>
    <s v="DOP"/>
    <n v="1"/>
    <n v="1235"/>
    <n v="617500"/>
    <n v="0.05"/>
    <n v="648375"/>
    <n v="9975"/>
    <s v="Tienda modelo: MC05 Duarte"/>
    <m/>
    <m/>
    <s v="NTCO011107"/>
    <n v="801669"/>
    <s v="76380 SERVICIOS MULTIPLES DUCTEROJ SRL"/>
    <n v="21"/>
    <n v="1"/>
    <n v="648375"/>
    <m/>
    <m/>
    <n v="0"/>
    <m/>
    <m/>
    <n v="0"/>
    <m/>
    <m/>
    <n v="0"/>
    <m/>
    <m/>
    <n v="0"/>
    <n v="648375"/>
    <s v="Sirena Compacta"/>
    <s v="Sirena Las Terrenas"/>
    <s v="MC33"/>
    <s v="Marrón"/>
    <n v="594"/>
    <s v="Pendiente Compra"/>
    <x v="0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1"/>
    <m/>
    <x v="27"/>
    <s v="OI"/>
    <s v=""/>
    <s v="PANELES Y PUERTAS DE CUARTO FRIOS "/>
    <s v="Pendiente de compras"/>
    <m/>
    <s v="18.02.2026"/>
    <n v="1"/>
    <s v="USD"/>
    <n v="65"/>
    <n v="192000"/>
    <n v="12480000"/>
    <n v="0.05"/>
    <n v="13104000"/>
    <n v="201600"/>
    <s v="Tienda modelo: MC05 Duarte"/>
    <m/>
    <m/>
    <s v="NTCO011108"/>
    <n v="801670"/>
    <s v="76752 ROOFTEC SRL"/>
    <n v="18"/>
    <n v="0.6"/>
    <n v="7862400"/>
    <n v="21"/>
    <n v="0.4"/>
    <n v="5241600"/>
    <m/>
    <m/>
    <n v="0"/>
    <m/>
    <m/>
    <n v="5241600"/>
    <m/>
    <m/>
    <n v="5241600"/>
    <n v="13104000"/>
    <s v="Sirena Compacta"/>
    <s v="Sirena Las Terrenas"/>
    <s v="MC33"/>
    <s v="Marrón"/>
    <n v="594"/>
    <s v="Pendiente Compra"/>
    <x v="0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199999999999996"/>
    <m/>
    <x v="28"/>
    <s v="OI"/>
    <s v=""/>
    <s v="FRP/DIAMOND/ OTROS/INST PUERTAS/BUMPERS"/>
    <s v="Pendiente de compras"/>
    <m/>
    <s v="18.02.2026"/>
    <n v="1"/>
    <s v="USD"/>
    <n v="65"/>
    <n v="40000"/>
    <n v="2600000"/>
    <n v="0.05"/>
    <n v="2730000"/>
    <n v="42000"/>
    <s v="Tienda modelo: MC05 Duarte"/>
    <m/>
    <m/>
    <s v="NTCO011108"/>
    <n v="801670"/>
    <s v="76752 ROOFTEC SRL"/>
    <n v="18"/>
    <n v="0.6"/>
    <n v="1638000"/>
    <n v="21"/>
    <n v="0.4"/>
    <n v="1092000"/>
    <m/>
    <m/>
    <n v="0"/>
    <m/>
    <m/>
    <n v="1092000"/>
    <m/>
    <m/>
    <n v="1092000"/>
    <n v="2730000"/>
    <s v="Sirena Compacta"/>
    <s v="Sirena Las Terrenas"/>
    <s v="MC33"/>
    <s v="Marrón"/>
    <n v="594"/>
    <s v="Pendiente Compra"/>
    <x v="0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3"/>
    <m/>
    <x v="29"/>
    <s v="OI"/>
    <s v=""/>
    <s v="CENTRAL DE FRIO ALTA Y MEDIA TEMPERATURA Y EVAPORADORES CO2 "/>
    <s v="AF01"/>
    <n v="4600074204"/>
    <s v="18.02.2026"/>
    <n v="1"/>
    <s v="EUR"/>
    <n v="77"/>
    <n v="249300"/>
    <n v="19196100"/>
    <n v="0.15"/>
    <n v="22075515"/>
    <n v="339623.30769230769"/>
    <s v="FRIGO S.P.A."/>
    <m/>
    <m/>
    <s v="NTCO011108"/>
    <n v="801670"/>
    <s v="FRIGO S.P.A."/>
    <n v="10"/>
    <n v="1"/>
    <n v="22075515"/>
    <m/>
    <m/>
    <n v="0"/>
    <m/>
    <m/>
    <n v="0"/>
    <m/>
    <m/>
    <n v="0"/>
    <m/>
    <m/>
    <n v="0"/>
    <n v="22075515"/>
    <s v="Sirena Compacta"/>
    <s v="Sirena Las Terrenas"/>
    <s v="MC33"/>
    <s v="Marrón"/>
    <n v="594"/>
    <s v="Orden Colocada"/>
    <x v="0"/>
    <x v="4"/>
  </r>
  <r>
    <n v="5.03"/>
    <m/>
    <x v="29"/>
    <s v="OI"/>
    <s v=""/>
    <s v="CAMARA P/BEBIDA WALKING C IS250534"/>
    <s v="AF01"/>
    <n v="4600074304"/>
    <s v="18.02.2026"/>
    <n v="1"/>
    <s v="EUR"/>
    <n v="77"/>
    <n v="6162.8"/>
    <n v="474535.60000000003"/>
    <n v="0.15"/>
    <n v="545715.94000000006"/>
    <n v="8395.6298461538463"/>
    <s v="34156 INFRICO  SL"/>
    <m/>
    <m/>
    <s v="NTCO011108"/>
    <n v="801670"/>
    <s v="34156 INFRICO  SL"/>
    <n v="6"/>
    <n v="0.5"/>
    <n v="272857.97000000003"/>
    <n v="8"/>
    <n v="0.5"/>
    <n v="272857.97000000003"/>
    <m/>
    <m/>
    <n v="0"/>
    <m/>
    <m/>
    <n v="272857.97000000003"/>
    <m/>
    <m/>
    <n v="272857.97000000003"/>
    <n v="545715.94000000006"/>
    <s v="Sirena Compacta"/>
    <s v="Sirena Las Terrenas"/>
    <s v="MC33"/>
    <s v="Marrón"/>
    <n v="594"/>
    <s v="Orden Colocada"/>
    <x v="0"/>
    <x v="4"/>
  </r>
  <r>
    <n v="5.03"/>
    <m/>
    <x v="29"/>
    <s v="OI"/>
    <s v=""/>
    <s v="3 PUERTAS CISA CRISTAL P/WALKING COOLER"/>
    <s v="AF01"/>
    <n v="4600074304"/>
    <s v="18.02.2026"/>
    <n v="2"/>
    <s v="EUR"/>
    <n v="77"/>
    <n v="2235.46"/>
    <n v="344260.84"/>
    <n v="0.15"/>
    <n v="395899.96600000001"/>
    <n v="6090.7687076923075"/>
    <s v="34156 INFRICO  SL"/>
    <m/>
    <m/>
    <s v="NTCO011108"/>
    <n v="801670"/>
    <s v="34156 INFRICO  SL"/>
    <n v="6"/>
    <n v="0.5"/>
    <n v="197949.98300000001"/>
    <n v="8"/>
    <n v="0.5"/>
    <n v="197949.98300000001"/>
    <m/>
    <m/>
    <n v="0"/>
    <m/>
    <m/>
    <n v="197949.98300000001"/>
    <m/>
    <m/>
    <n v="197949.98300000001"/>
    <n v="395899.96600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ESTANTERIAS D/VARILLA P/WALKING COOLER"/>
    <s v="AF01"/>
    <n v="4600074304"/>
    <s v="18.02.2026"/>
    <n v="2"/>
    <s v="EUR"/>
    <n v="77"/>
    <n v="2070.75"/>
    <n v="318895.5"/>
    <n v="0.15"/>
    <n v="366729.82500000001"/>
    <n v="5641.9973076923079"/>
    <s v="34156 INFRICO  SL"/>
    <m/>
    <m/>
    <s v="NTCO011108"/>
    <n v="801670"/>
    <s v="34156 INFRICO  SL"/>
    <n v="6"/>
    <n v="0.5"/>
    <n v="183364.91250000001"/>
    <n v="8"/>
    <n v="0.5"/>
    <n v="183364.91250000001"/>
    <m/>
    <m/>
    <n v="0"/>
    <m/>
    <m/>
    <n v="183364.91250000001"/>
    <m/>
    <m/>
    <n v="183364.91250000001"/>
    <n v="366729.82500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SEPARADORES D/VARILLA P/WALKING COOLER"/>
    <s v="AF01"/>
    <n v="4600074304"/>
    <s v="18.02.2026"/>
    <n v="6"/>
    <s v="EUR"/>
    <n v="77"/>
    <n v="83.8"/>
    <n v="38715.599999999999"/>
    <n v="0.15"/>
    <n v="44522.939999999995"/>
    <n v="684.96830769230758"/>
    <s v="34156 INFRICO  SL"/>
    <m/>
    <m/>
    <s v="NTCO011108"/>
    <n v="801670"/>
    <s v="34156 INFRICO  SL"/>
    <n v="6"/>
    <n v="0.5"/>
    <n v="22261.469999999998"/>
    <n v="8"/>
    <n v="0.5"/>
    <n v="22261.469999999998"/>
    <m/>
    <m/>
    <n v="0"/>
    <m/>
    <m/>
    <n v="22261.469999999998"/>
    <m/>
    <m/>
    <n v="22261.469999999998"/>
    <n v="44522.9399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FARCO EXHIBIDOR 13P3 FAST LANE"/>
    <m/>
    <m/>
    <s v="18.02.2026"/>
    <n v="4"/>
    <s v="USD"/>
    <n v="65"/>
    <n v="2500"/>
    <n v="650000"/>
    <n v="0.01"/>
    <n v="656500"/>
    <n v="10100"/>
    <s v="FARCO"/>
    <m/>
    <m/>
    <s v="NTCO011108"/>
    <n v="801670"/>
    <s v="76285 FAB.REFRIGERADORES COMERCIALES SRL"/>
    <n v="21"/>
    <n v="1"/>
    <n v="656500"/>
    <m/>
    <m/>
    <n v="0"/>
    <m/>
    <m/>
    <n v="0"/>
    <m/>
    <m/>
    <n v="0"/>
    <m/>
    <m/>
    <n v="0"/>
    <n v="656500"/>
    <s v="Sirena Compacta"/>
    <s v="Sirena Las Terrenas"/>
    <s v="MC33"/>
    <s v="Marrón"/>
    <n v="594"/>
    <s v="Pendiente Compra"/>
    <x v="0"/>
    <x v="4"/>
  </r>
  <r>
    <n v="5.03"/>
    <m/>
    <x v="29"/>
    <s v="OI"/>
    <s v=""/>
    <s v="FARCO FST-60 MESA REFRIGERADA R290"/>
    <m/>
    <m/>
    <s v="18.02.2026"/>
    <n v="1"/>
    <s v="USD"/>
    <n v="65"/>
    <n v="1600"/>
    <n v="104000"/>
    <n v="0.01"/>
    <n v="105040"/>
    <n v="1616"/>
    <s v="FARCO"/>
    <m/>
    <m/>
    <s v="NTCO011108"/>
    <n v="801670"/>
    <s v="76285 FAB.REFRIGERADORES COMERCIALES SRL"/>
    <n v="21"/>
    <n v="1"/>
    <n v="105040"/>
    <m/>
    <m/>
    <n v="0"/>
    <m/>
    <m/>
    <n v="0"/>
    <m/>
    <m/>
    <n v="0"/>
    <m/>
    <m/>
    <n v="0"/>
    <n v="105040"/>
    <s v="Sirena Compacta"/>
    <s v="Sirena Las Terrenas"/>
    <s v="MC33"/>
    <s v="Marrón"/>
    <n v="594"/>
    <s v="Pendiente Compra"/>
    <x v="0"/>
    <x v="4"/>
  </r>
  <r>
    <n v="5.03"/>
    <m/>
    <x v="29"/>
    <s v="OI"/>
    <s v=""/>
    <s v="FARCO MPF-67-HC MESA PREPARACION TOPE LISO DOS PUERTAS"/>
    <m/>
    <m/>
    <s v="18.02.2026"/>
    <n v="1"/>
    <s v="USD"/>
    <n v="65"/>
    <n v="2250"/>
    <n v="146250"/>
    <n v="0.01"/>
    <n v="147712.5"/>
    <n v="2272.5"/>
    <s v="FARCO"/>
    <m/>
    <m/>
    <s v="NTCO011108"/>
    <n v="801670"/>
    <s v="76285 FAB.REFRIGERADORES COMERCIALES SRL"/>
    <n v="21"/>
    <n v="1"/>
    <n v="147712.5"/>
    <m/>
    <m/>
    <n v="0"/>
    <m/>
    <m/>
    <n v="0"/>
    <m/>
    <m/>
    <n v="0"/>
    <m/>
    <m/>
    <n v="0"/>
    <n v="147712.5"/>
    <s v="Sirena Compacta"/>
    <s v="Sirena Las Terrenas"/>
    <s v="MC33"/>
    <s v="Marrón"/>
    <n v="594"/>
    <s v="Pendiente Compra"/>
    <x v="0"/>
    <x v="4"/>
  </r>
  <r>
    <n v="5.03"/>
    <m/>
    <x v="29"/>
    <s v="OI"/>
    <s v=""/>
    <s v="TOPE MARMOLITO NEGRO P/ MESA FARCO MPF-67-HC"/>
    <m/>
    <m/>
    <s v="18.02.2026"/>
    <n v="1"/>
    <s v="USD"/>
    <n v="65"/>
    <n v="650"/>
    <n v="42250"/>
    <n v="0.01"/>
    <n v="42672.5"/>
    <n v="656.5"/>
    <s v="FAMEJAO"/>
    <m/>
    <m/>
    <s v="NTCO011108"/>
    <n v="801670"/>
    <s v="FAMEJAO"/>
    <n v="14"/>
    <n v="0.7"/>
    <n v="29870.749999999996"/>
    <n v="16"/>
    <n v="0.3"/>
    <n v="12801.75"/>
    <m/>
    <m/>
    <n v="0"/>
    <m/>
    <m/>
    <n v="12801.75"/>
    <m/>
    <m/>
    <n v="12801.75"/>
    <n v="42672.5"/>
    <s v="Sirena Compacta"/>
    <s v="Sirena Las Terrenas"/>
    <s v="MC33"/>
    <s v="Marrón"/>
    <n v="594"/>
    <s v="Pendiente Compra"/>
    <x v="0"/>
    <x v="4"/>
  </r>
  <r>
    <n v="5.03"/>
    <m/>
    <x v="29"/>
    <s v="OI"/>
    <s v=""/>
    <s v="NEVERA MURAL PANAMA 3LX 3.75 S/P CO2"/>
    <s v="AF01"/>
    <n v="4600073206"/>
    <s v="18.02.2026"/>
    <n v="1"/>
    <s v="EUR"/>
    <n v="77"/>
    <n v="4389.42"/>
    <n v="337985.34"/>
    <n v="0.12"/>
    <n v="378543.5808"/>
    <n v="5823.7473969230768"/>
    <s v="ARNEG ITALIA-33347"/>
    <m/>
    <m/>
    <s v="NTCO011108"/>
    <n v="801670"/>
    <s v="ARNEG ITALIA-33347"/>
    <n v="4"/>
    <n v="0.6"/>
    <n v="227126.14848"/>
    <n v="8"/>
    <n v="0.4"/>
    <n v="151417.43231999999"/>
    <m/>
    <m/>
    <n v="0"/>
    <m/>
    <m/>
    <n v="151417.43231999999"/>
    <m/>
    <m/>
    <n v="151417.43231999999"/>
    <n v="378543.5808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PANAMA 3LX 3.75 S/P CO2"/>
    <s v="AF01"/>
    <n v="4600073206"/>
    <s v="18.02.2026"/>
    <n v="3"/>
    <s v="EUR"/>
    <n v="77"/>
    <n v="4389.42"/>
    <n v="1013956.02"/>
    <n v="0.12"/>
    <n v="1135630.7424000001"/>
    <n v="17471.242190769233"/>
    <s v="ARNEG ITALIA-33347"/>
    <m/>
    <m/>
    <s v="NTCO011108"/>
    <n v="801670"/>
    <s v="ARNEG ITALIA-33347"/>
    <n v="4"/>
    <n v="0.6"/>
    <n v="681378.44544000004"/>
    <n v="8"/>
    <n v="0.4"/>
    <n v="454252.29696000007"/>
    <m/>
    <m/>
    <n v="0"/>
    <m/>
    <m/>
    <n v="454252.29696000007"/>
    <m/>
    <m/>
    <n v="454252.29696000007"/>
    <n v="1135630.7424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1.25 C/P CO2"/>
    <s v="AF01"/>
    <n v="4600073206"/>
    <s v="18.02.2026"/>
    <n v="1"/>
    <s v="EUR"/>
    <n v="77"/>
    <n v="3828.6"/>
    <n v="294802.2"/>
    <n v="0.12"/>
    <n v="330178.46400000004"/>
    <n v="5079.6686769230773"/>
    <s v="ARNEG ITALIA-33347"/>
    <m/>
    <m/>
    <s v="NTCO011108"/>
    <n v="801670"/>
    <s v="ARNEG ITALIA-33347"/>
    <n v="4"/>
    <n v="0.6"/>
    <n v="198107.07840000003"/>
    <n v="8"/>
    <n v="0.4"/>
    <n v="132071.38560000001"/>
    <m/>
    <m/>
    <n v="0"/>
    <m/>
    <m/>
    <n v="132071.38560000001"/>
    <m/>
    <m/>
    <n v="132071.38560000001"/>
    <n v="330178.4640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2.50 C/P CO2"/>
    <s v="AF01"/>
    <n v="4600073206"/>
    <s v="18.02.2026"/>
    <n v="1"/>
    <s v="EUR"/>
    <n v="77"/>
    <n v="5511.03"/>
    <n v="424349.31"/>
    <n v="0.12"/>
    <n v="475271.22719999996"/>
    <n v="7311.865033846153"/>
    <s v="ARNEG ITALIA-33347"/>
    <m/>
    <m/>
    <s v="NTCO011108"/>
    <n v="801670"/>
    <s v="ARNEG ITALIA-33347"/>
    <n v="4"/>
    <n v="0.6"/>
    <n v="285162.73631999997"/>
    <n v="8"/>
    <n v="0.4"/>
    <n v="190108.49088"/>
    <m/>
    <m/>
    <n v="0"/>
    <m/>
    <m/>
    <n v="190108.49088"/>
    <m/>
    <m/>
    <n v="190108.49088"/>
    <n v="475271.22719999996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IZQUIERD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2.50 C/P CO2"/>
    <s v="AF01"/>
    <n v="4600073206"/>
    <s v="18.02.2026"/>
    <n v="1"/>
    <s v="EUR"/>
    <n v="77"/>
    <n v="5511.03"/>
    <n v="424349.31"/>
    <n v="0.12"/>
    <n v="475271.22719999996"/>
    <n v="7311.865033846153"/>
    <s v="ARNEG ITALIA-33347"/>
    <m/>
    <m/>
    <s v="NTCO011108"/>
    <n v="801670"/>
    <s v="ARNEG ITALIA-33347"/>
    <n v="4"/>
    <n v="0.6"/>
    <n v="285162.73631999997"/>
    <n v="8"/>
    <n v="0.4"/>
    <n v="190108.49088"/>
    <m/>
    <m/>
    <n v="0"/>
    <m/>
    <m/>
    <n v="190108.49088"/>
    <m/>
    <m/>
    <n v="190108.49088"/>
    <n v="475271.22719999996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OSAKA 3LX 3.75 C/P CO2"/>
    <s v="AF01"/>
    <n v="4600073206"/>
    <s v="18.02.2026"/>
    <n v="1"/>
    <s v="EUR"/>
    <n v="77"/>
    <n v="7366.02"/>
    <n v="567183.54"/>
    <n v="0.12"/>
    <n v="635245.56480000005"/>
    <n v="9773.00868923077"/>
    <s v="ARNEG ITALIA-33347"/>
    <m/>
    <m/>
    <s v="NTCO011108"/>
    <n v="801670"/>
    <s v="ARNEG ITALIA-33347"/>
    <n v="4"/>
    <n v="0.6"/>
    <n v="381147.33888"/>
    <n v="8"/>
    <n v="0.4"/>
    <n v="254098.22592000003"/>
    <m/>
    <m/>
    <n v="0"/>
    <m/>
    <m/>
    <n v="254098.22592000003"/>
    <m/>
    <m/>
    <n v="254098.22592000003"/>
    <n v="635245.5648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32.57000000000005"/>
    <n v="48707.890000000007"/>
    <n v="0.12"/>
    <n v="54552.836800000005"/>
    <n v="839.27441230769239"/>
    <s v="ARNEG ITALIA-33347"/>
    <m/>
    <m/>
    <s v="NTCO011108"/>
    <n v="801670"/>
    <s v="ARNEG ITALIA-33347"/>
    <n v="4"/>
    <n v="0.6"/>
    <n v="32731.702080000003"/>
    <n v="8"/>
    <n v="0.4"/>
    <n v="21821.134720000002"/>
    <m/>
    <m/>
    <n v="0"/>
    <m/>
    <m/>
    <n v="21821.134720000002"/>
    <m/>
    <m/>
    <n v="21821.134720000002"/>
    <n v="54552.8368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12 4P CO2"/>
    <s v="AF01"/>
    <n v="4600073206"/>
    <s v="18.02.2026"/>
    <n v="1"/>
    <s v="EUR"/>
    <n v="77"/>
    <n v="7051.6"/>
    <n v="542973.20000000007"/>
    <n v="0.12"/>
    <n v="608129.98400000005"/>
    <n v="9355.8459076923082"/>
    <s v="ARNEG ITALIA-33347"/>
    <m/>
    <m/>
    <s v="NTCO011108"/>
    <n v="801670"/>
    <s v="ARNEG ITALIA-33347"/>
    <n v="4"/>
    <n v="0.6"/>
    <n v="364877.99040000001"/>
    <n v="8"/>
    <n v="0.4"/>
    <n v="243251.99360000005"/>
    <m/>
    <m/>
    <n v="0"/>
    <m/>
    <m/>
    <n v="243251.99360000005"/>
    <m/>
    <m/>
    <n v="243251.99360000005"/>
    <n v="608129.9840000000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SOLIDAS"/>
    <s v="AF01"/>
    <n v="4600073206"/>
    <s v="18.02.2026"/>
    <n v="2"/>
    <s v="EUR"/>
    <n v="77"/>
    <n v="653.30999999999995"/>
    <n v="100609.73999999999"/>
    <n v="0.12"/>
    <n v="112682.90879999999"/>
    <n v="1733.5832123076921"/>
    <s v="ARNEG ITALIA-33347"/>
    <m/>
    <m/>
    <s v="NTCO011108"/>
    <n v="801670"/>
    <s v="ARNEG ITALIA-33347"/>
    <n v="4"/>
    <n v="0.6"/>
    <n v="67609.745279999988"/>
    <n v="8"/>
    <n v="0.4"/>
    <n v="45073.163520000002"/>
    <m/>
    <m/>
    <n v="0"/>
    <m/>
    <m/>
    <n v="45073.163520000002"/>
    <m/>
    <m/>
    <n v="45073.163520000002"/>
    <n v="112682.9087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90 5P CO2"/>
    <s v="AF01"/>
    <n v="4600073206"/>
    <s v="18.02.2026"/>
    <n v="1"/>
    <s v="EUR"/>
    <n v="77"/>
    <n v="8316.74"/>
    <n v="640388.98"/>
    <n v="0.12"/>
    <n v="717235.65760000004"/>
    <n v="11034.394732307694"/>
    <s v="ARNEG ITALIA-33347"/>
    <m/>
    <m/>
    <s v="NTCO011108"/>
    <n v="801670"/>
    <s v="ARNEG ITALIA-33347"/>
    <n v="4"/>
    <n v="0.6"/>
    <n v="430341.39455999999"/>
    <n v="8"/>
    <n v="0.4"/>
    <n v="286894.26304000005"/>
    <m/>
    <m/>
    <n v="0"/>
    <m/>
    <m/>
    <n v="286894.26304000005"/>
    <m/>
    <m/>
    <n v="286894.26304000005"/>
    <n v="717235.6576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SOLIDAS"/>
    <s v="AF01"/>
    <n v="4600073206"/>
    <s v="18.02.2026"/>
    <n v="1"/>
    <s v="EUR"/>
    <n v="77"/>
    <n v="653.30999999999995"/>
    <n v="50304.869999999995"/>
    <n v="0.12"/>
    <n v="56341.454399999995"/>
    <n v="866.79160615384603"/>
    <s v="ARNEG ITALIA-33347"/>
    <m/>
    <m/>
    <s v="NTCO011108"/>
    <n v="801670"/>
    <s v="ARNEG ITALIA-33347"/>
    <n v="4"/>
    <n v="0.6"/>
    <n v="33804.872639999994"/>
    <n v="8"/>
    <n v="0.4"/>
    <n v="22536.581760000001"/>
    <m/>
    <m/>
    <n v="0"/>
    <m/>
    <m/>
    <n v="22536.581760000001"/>
    <m/>
    <m/>
    <n v="22536.581760000001"/>
    <n v="56341.4543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S LATERALES INTERMEDIAS"/>
    <s v="AF01"/>
    <n v="4600073206"/>
    <s v="18.02.2026"/>
    <n v="1"/>
    <s v="EUR"/>
    <n v="77"/>
    <n v="684.42"/>
    <n v="52700.34"/>
    <n v="0.12"/>
    <n v="59024.380799999999"/>
    <n v="908.0673969230769"/>
    <s v="ARNEG ITALIA-33347"/>
    <m/>
    <m/>
    <s v="NTCO011108"/>
    <n v="801670"/>
    <s v="ARNEG ITALIA-33347"/>
    <n v="4"/>
    <n v="0.6"/>
    <n v="35414.628479999999"/>
    <n v="8"/>
    <n v="0.4"/>
    <n v="23609.75232"/>
    <m/>
    <m/>
    <n v="0"/>
    <m/>
    <m/>
    <n v="23609.75232"/>
    <m/>
    <m/>
    <n v="23609.75232"/>
    <n v="59024.38079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3.90 5P CO2"/>
    <s v="AF01"/>
    <n v="4600073206"/>
    <s v="18.02.2026"/>
    <n v="2"/>
    <s v="EUR"/>
    <n v="77"/>
    <n v="8316.74"/>
    <n v="1280777.96"/>
    <n v="0.12"/>
    <n v="1434471.3152000001"/>
    <n v="22068.789464615387"/>
    <s v="ARNEG ITALIA-33347"/>
    <m/>
    <m/>
    <s v="NTCO011108"/>
    <n v="801670"/>
    <s v="ARNEG ITALIA-33347"/>
    <n v="4"/>
    <n v="0.6"/>
    <n v="860682.78911999997"/>
    <n v="8"/>
    <n v="0.4"/>
    <n v="573788.5260800001"/>
    <m/>
    <m/>
    <n v="0"/>
    <m/>
    <m/>
    <n v="573788.5260800001"/>
    <m/>
    <m/>
    <n v="573788.5260800001"/>
    <n v="1434471.3152000001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MURAL ASTANA LX 2.34 3P CO2"/>
    <s v="AF01"/>
    <n v="4600073206"/>
    <s v="18.02.2026"/>
    <n v="1"/>
    <s v="EUR"/>
    <n v="77"/>
    <n v="5703.5"/>
    <n v="439169.5"/>
    <n v="0.12"/>
    <n v="491869.83999999997"/>
    <n v="7567.2283076923068"/>
    <s v="ARNEG ITALIA-33347"/>
    <m/>
    <m/>
    <s v="NTCO011108"/>
    <n v="801670"/>
    <s v="ARNEG ITALIA-33347"/>
    <n v="4"/>
    <n v="0.6"/>
    <n v="295121.90399999998"/>
    <n v="8"/>
    <n v="0.4"/>
    <n v="196747.93599999999"/>
    <m/>
    <m/>
    <n v="0"/>
    <m/>
    <m/>
    <n v="196747.93599999999"/>
    <m/>
    <m/>
    <n v="196747.93599999999"/>
    <n v="491869.83999999997"/>
    <s v="Sirena Compacta"/>
    <s v="Sirena Las Terrenas"/>
    <s v="MC33"/>
    <s v="Marrón"/>
    <n v="594"/>
    <s v="Orden Colocada"/>
    <x v="0"/>
    <x v="4"/>
  </r>
  <r>
    <n v="5.03"/>
    <m/>
    <x v="29"/>
    <s v="OI"/>
    <s v=""/>
    <s v="TAPA LATERAL DERECHA SOLIDA"/>
    <s v="AF01"/>
    <n v="4600073206"/>
    <s v="18.02.2026"/>
    <n v="1"/>
    <s v="EUR"/>
    <n v="77"/>
    <n v="653.30999999999995"/>
    <n v="50304.869999999995"/>
    <n v="0.12"/>
    <n v="56341.454399999995"/>
    <n v="866.79160615384603"/>
    <s v="ARNEG ITALIA-33347"/>
    <m/>
    <m/>
    <s v="NTCO011108"/>
    <n v="801670"/>
    <s v="ARNEG ITALIA-33347"/>
    <n v="4"/>
    <n v="0.6"/>
    <n v="33804.872639999994"/>
    <n v="8"/>
    <n v="0.4"/>
    <n v="22536.581760000001"/>
    <m/>
    <m/>
    <n v="0"/>
    <m/>
    <m/>
    <n v="22536.581760000001"/>
    <m/>
    <m/>
    <n v="22536.581760000001"/>
    <n v="56341.454399999995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DE JUGO/FRUTAS VISION P85 H150 R290 L135  AUTOCONTENIDA R290"/>
    <s v="AF01"/>
    <n v="4600075212"/>
    <s v="18.02.2026"/>
    <n v="2"/>
    <s v="DOP"/>
    <n v="1"/>
    <n v="370766.81"/>
    <n v="741533.62"/>
    <n v="0"/>
    <n v="741533.62"/>
    <n v="11408.209538461539"/>
    <s v="ARNEG ITALIA-33347"/>
    <m/>
    <m/>
    <s v="NTCO011108"/>
    <n v="801670"/>
    <s v="ARNEG ITALIA-33347"/>
    <n v="8"/>
    <n v="0.6"/>
    <n v="444920.17199999996"/>
    <n v="10"/>
    <n v="0.4"/>
    <n v="296613.44800000003"/>
    <m/>
    <m/>
    <n v="0"/>
    <m/>
    <m/>
    <n v="296613.44800000003"/>
    <m/>
    <m/>
    <n v="296613.44800000003"/>
    <n v="741533.62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LONDON 4 90 VDA L1250 CO2"/>
    <s v="AF01"/>
    <n v="4600074983"/>
    <s v="18.02.2026"/>
    <n v="2"/>
    <s v="EUR"/>
    <n v="77"/>
    <n v="3312"/>
    <n v="510048"/>
    <n v="0.33"/>
    <n v="678363.84"/>
    <n v="10436.366769230768"/>
    <s v="ARNEG ITALIA-33347"/>
    <m/>
    <m/>
    <s v="NTCO011108"/>
    <n v="801670"/>
    <s v="ARNEG ITALIA-33347"/>
    <n v="7"/>
    <n v="0.6"/>
    <n v="407018.30399999995"/>
    <n v="10"/>
    <n v="0.4"/>
    <n v="271345.53600000002"/>
    <m/>
    <m/>
    <n v="0"/>
    <m/>
    <m/>
    <n v="271345.53600000002"/>
    <m/>
    <m/>
    <n v="271345.53600000002"/>
    <n v="678363.84"/>
    <s v="Sirena Compacta"/>
    <s v="Sirena Las Terrenas"/>
    <s v="MC33"/>
    <s v="Marrón"/>
    <n v="594"/>
    <s v="Orden Colocada"/>
    <x v="0"/>
    <x v="4"/>
  </r>
  <r>
    <n v="5.03"/>
    <m/>
    <x v="29"/>
    <s v="OI"/>
    <s v=""/>
    <s v="LATERAL P/NEVRA PANORAMICO"/>
    <s v="AF01"/>
    <n v="4600074983"/>
    <s v="18.02.2026"/>
    <n v="4"/>
    <s v="EUR"/>
    <n v="77"/>
    <n v="644.29"/>
    <n v="198441.31999999998"/>
    <n v="0.33"/>
    <n v="263926.95559999999"/>
    <n v="4060.4147015384615"/>
    <s v="ARNEG ITALIA-33347"/>
    <m/>
    <m/>
    <s v="NTCO011108"/>
    <n v="801670"/>
    <s v="ARNEG ITALIA-33347"/>
    <n v="7"/>
    <n v="0.6"/>
    <n v="158356.17335999999"/>
    <n v="10"/>
    <n v="0.4"/>
    <n v="105570.78224"/>
    <m/>
    <m/>
    <n v="0"/>
    <m/>
    <m/>
    <n v="105570.78224"/>
    <m/>
    <m/>
    <n v="105570.78224"/>
    <n v="263926.9555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LONDON 4 90 H150 L1250 CO2"/>
    <s v="AF01"/>
    <n v="4600074983"/>
    <s v="18.02.2026"/>
    <n v="1"/>
    <s v="EUR"/>
    <n v="77"/>
    <n v="3776.33"/>
    <n v="290777.40999999997"/>
    <n v="0.33"/>
    <n v="386733.95529999997"/>
    <n v="5949.7531584615381"/>
    <s v="ARNEG ITALIA-33347"/>
    <m/>
    <m/>
    <s v="NTCO011108"/>
    <n v="801670"/>
    <s v="ARNEG ITALIA-33347"/>
    <n v="7"/>
    <n v="0.6"/>
    <n v="232040.37317999997"/>
    <n v="10"/>
    <n v="0.4"/>
    <n v="154693.58212000001"/>
    <m/>
    <m/>
    <n v="0"/>
    <m/>
    <m/>
    <n v="154693.58212000001"/>
    <m/>
    <m/>
    <n v="154693.58212000001"/>
    <n v="386733.95529999997"/>
    <s v="Sirena Compacta"/>
    <s v="Sirena Las Terrenas"/>
    <s v="MC33"/>
    <s v="Marrón"/>
    <n v="594"/>
    <s v="Orden Colocada"/>
    <x v="0"/>
    <x v="4"/>
  </r>
  <r>
    <n v="5.03"/>
    <m/>
    <x v="29"/>
    <s v="OI"/>
    <s v=""/>
    <s v="LATERAL P/NEVRA PANORAMICO"/>
    <s v="AF01"/>
    <n v="4600074983"/>
    <s v="18.02.2026"/>
    <n v="2"/>
    <s v="EUR"/>
    <n v="77"/>
    <n v="644.29"/>
    <n v="99220.659999999989"/>
    <n v="0.33"/>
    <n v="131963.47779999999"/>
    <n v="2030.2073507692307"/>
    <s v="ARNEG ITALIA-33347"/>
    <m/>
    <m/>
    <s v="NTCO011108"/>
    <n v="801670"/>
    <s v="ARNEG ITALIA-33347"/>
    <n v="7"/>
    <n v="0.6"/>
    <n v="79178.086679999993"/>
    <n v="10"/>
    <n v="0.4"/>
    <n v="52785.39112"/>
    <m/>
    <m/>
    <n v="0"/>
    <m/>
    <m/>
    <n v="52785.39112"/>
    <m/>
    <m/>
    <n v="52785.39112"/>
    <n v="131963.47779999999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2.50 C/CROSS C02 INOX"/>
    <s v="Orden de compras"/>
    <n v="4600073155"/>
    <s v="18.02.2026"/>
    <n v="3"/>
    <s v="USD"/>
    <n v="65"/>
    <n v="11026"/>
    <n v="2150070"/>
    <n v="0.52"/>
    <n v="3268106.4000000004"/>
    <n v="50278.560000000005"/>
    <s v="35643 Wintrading LLC"/>
    <m/>
    <m/>
    <s v="NTCO011108"/>
    <n v="801670"/>
    <s v="35643 Wintrading LLC"/>
    <n v="4"/>
    <n v="0.5"/>
    <n v="1634053.2000000002"/>
    <n v="13"/>
    <n v="0.5"/>
    <n v="1634053.2000000002"/>
    <m/>
    <m/>
    <n v="0"/>
    <m/>
    <m/>
    <n v="1634053.2000000002"/>
    <m/>
    <m/>
    <n v="1634053.2000000002"/>
    <n v="3268106.4000000004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1.25 C/CROSS C02 INOX"/>
    <s v="Orden de compras"/>
    <n v="4600073155"/>
    <s v="18.02.2026"/>
    <n v="2"/>
    <s v="USD"/>
    <n v="65"/>
    <n v="8122"/>
    <n v="1055860"/>
    <n v="0.52"/>
    <n v="1604907.2000000002"/>
    <n v="24690.880000000005"/>
    <s v="35643 Wintrading LLC"/>
    <m/>
    <m/>
    <s v="NTCO011108"/>
    <n v="801670"/>
    <s v="35643 Wintrading LLC"/>
    <n v="4"/>
    <n v="0.5"/>
    <n v="802453.60000000009"/>
    <n v="13"/>
    <n v="0.5"/>
    <n v="802453.60000000009"/>
    <m/>
    <m/>
    <n v="0"/>
    <m/>
    <m/>
    <n v="802453.60000000009"/>
    <m/>
    <m/>
    <n v="802453.60000000009"/>
    <n v="1604907.2000000002"/>
    <s v="Sirena Compacta"/>
    <s v="Sirena Las Terrenas"/>
    <s v="MC33"/>
    <s v="Marrón"/>
    <n v="594"/>
    <s v="Orden Colocada"/>
    <x v="0"/>
    <x v="4"/>
  </r>
  <r>
    <n v="5.03"/>
    <m/>
    <x v="29"/>
    <s v="OI"/>
    <s v=""/>
    <s v="MUEBLE ESQ. SEMI MURAL REF. C02 ISLA"/>
    <s v="Orden de compras"/>
    <n v="4600073155"/>
    <s v="18.02.2026"/>
    <n v="1"/>
    <s v="USD"/>
    <n v="65"/>
    <n v="11036"/>
    <n v="717340"/>
    <n v="0.52"/>
    <n v="1090356.8"/>
    <n v="16774.72"/>
    <s v="35643 Wintrading LLC"/>
    <m/>
    <m/>
    <s v="NTCO011108"/>
    <n v="801670"/>
    <s v="35643 Wintrading LLC"/>
    <n v="4"/>
    <n v="0.5"/>
    <n v="545178.4"/>
    <n v="13"/>
    <n v="0.5"/>
    <n v="545178.4"/>
    <m/>
    <m/>
    <n v="0"/>
    <m/>
    <m/>
    <n v="545178.4"/>
    <m/>
    <m/>
    <n v="545178.4"/>
    <n v="1090356.8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2.50 FRIO FORZADO C02"/>
    <s v="Orden de compras"/>
    <n v="4600073155"/>
    <s v="18.02.2026"/>
    <n v="1"/>
    <s v="USD"/>
    <n v="65"/>
    <n v="10295"/>
    <n v="669175"/>
    <n v="0.52"/>
    <n v="1017146"/>
    <n v="15648.4"/>
    <s v="35643 Wintrading LLC"/>
    <m/>
    <m/>
    <s v="NTCO011108"/>
    <n v="801670"/>
    <s v="35643 Wintrading LLC"/>
    <n v="4"/>
    <n v="0.5"/>
    <n v="508573"/>
    <n v="13"/>
    <n v="0.5"/>
    <n v="508573"/>
    <m/>
    <m/>
    <n v="0"/>
    <m/>
    <m/>
    <n v="508573"/>
    <m/>
    <m/>
    <n v="508573"/>
    <n v="1017146"/>
    <s v="Sirena Compacta"/>
    <s v="Sirena Las Terrenas"/>
    <s v="MC33"/>
    <s v="Marrón"/>
    <n v="594"/>
    <s v="Orden Colocada"/>
    <x v="0"/>
    <x v="4"/>
  </r>
  <r>
    <n v="5.03"/>
    <m/>
    <x v="29"/>
    <s v="OI"/>
    <s v=""/>
    <s v="NEVERA SEMI MURAL 1.25 FRIO FORZADO C02"/>
    <s v="Orden de compras"/>
    <n v="4600073155"/>
    <s v="18.02.2026"/>
    <n v="1"/>
    <s v="USD"/>
    <n v="65"/>
    <n v="6957"/>
    <n v="452205"/>
    <n v="0.52"/>
    <n v="687351.6"/>
    <n v="10574.64"/>
    <s v="35643 Wintrading LLC"/>
    <m/>
    <m/>
    <s v="NTCO011108"/>
    <n v="801670"/>
    <s v="35643 Wintrading LLC"/>
    <n v="4"/>
    <n v="0.5"/>
    <n v="343675.8"/>
    <n v="13"/>
    <n v="0.5"/>
    <n v="343675.8"/>
    <m/>
    <m/>
    <n v="0"/>
    <m/>
    <m/>
    <n v="343675.8"/>
    <m/>
    <m/>
    <n v="343675.8"/>
    <n v="687351.6"/>
    <s v="Sirena Compacta"/>
    <s v="Sirena Las Terrenas"/>
    <s v="MC33"/>
    <s v="Marrón"/>
    <n v="594"/>
    <s v="Orden Colocada"/>
    <x v="0"/>
    <x v="4"/>
  </r>
  <r>
    <n v="5.03"/>
    <m/>
    <x v="29"/>
    <s v="OI"/>
    <s v=""/>
    <s v="MESA COMBI REFRIG/ESTATES/CROSS FIAMBRE"/>
    <s v="Orden de compras"/>
    <n v="4600073155"/>
    <s v="18.02.2026"/>
    <n v="1"/>
    <s v="USD"/>
    <n v="65"/>
    <n v="7844"/>
    <n v="509860"/>
    <n v="0.52"/>
    <n v="774987.2"/>
    <n v="11922.88"/>
    <s v="35643 Wintrading LLC"/>
    <m/>
    <m/>
    <s v="NTCO011108"/>
    <n v="801670"/>
    <s v="35643 Wintrading LLC"/>
    <n v="4"/>
    <n v="0.5"/>
    <n v="387493.6"/>
    <n v="13"/>
    <n v="0.5"/>
    <n v="387493.6"/>
    <m/>
    <m/>
    <n v="0"/>
    <m/>
    <m/>
    <n v="387493.6"/>
    <m/>
    <m/>
    <n v="387493.6"/>
    <n v="774987.2"/>
    <s v="Sirena Compacta"/>
    <s v="Sirena Las Terrenas"/>
    <s v="MC33"/>
    <s v="Marrón"/>
    <n v="594"/>
    <s v="Orden Colocada"/>
    <x v="0"/>
    <x v="4"/>
  </r>
  <r>
    <n v="5.03"/>
    <m/>
    <x v="29"/>
    <s v="OI"/>
    <s v=""/>
    <s v="KIT VIDRIOS REPUESTOS NEVERAS IMS"/>
    <s v="Orden de compras"/>
    <n v="4600073155"/>
    <s v="18.02.2026"/>
    <n v="1"/>
    <s v="USD"/>
    <n v="65"/>
    <n v="547"/>
    <n v="35555"/>
    <n v="0.52"/>
    <n v="54043.600000000006"/>
    <n v="831.44"/>
    <s v="35643 Wintrading LLC"/>
    <m/>
    <m/>
    <s v="NTCO011108"/>
    <n v="801670"/>
    <s v="35643 Wintrading LLC"/>
    <n v="4"/>
    <n v="0.5"/>
    <n v="27021.800000000003"/>
    <n v="13"/>
    <n v="0.5"/>
    <n v="27021.800000000003"/>
    <m/>
    <m/>
    <n v="0"/>
    <m/>
    <m/>
    <n v="27021.800000000003"/>
    <m/>
    <m/>
    <n v="27021.800000000003"/>
    <n v="54043.600000000006"/>
    <s v="Sirena Compacta"/>
    <s v="Sirena Las Terrenas"/>
    <s v="MC33"/>
    <s v="Marrón"/>
    <n v="594"/>
    <s v="Orden Colocada"/>
    <x v="0"/>
    <x v="4"/>
  </r>
  <r>
    <n v="5.03"/>
    <m/>
    <x v="29"/>
    <s v="OI"/>
    <s v=""/>
    <s v="NITROX SEMI MURAL REFRIGERADO 4 NIVELES (B1226) 2480 REMOTO CO2 GRAB &amp; GO"/>
    <s v="Orden de compras"/>
    <n v="4600073663"/>
    <s v="18.02.2026"/>
    <n v="1"/>
    <s v="USD"/>
    <n v="65"/>
    <n v="14177"/>
    <n v="921505"/>
    <n v="0.52"/>
    <n v="1400687.6"/>
    <n v="21549.040000000001"/>
    <s v="35643 Wintrading LLC"/>
    <m/>
    <m/>
    <s v="NTCO011108"/>
    <n v="801670"/>
    <s v="35643 Wintrading LLC"/>
    <n v="4"/>
    <n v="0.5"/>
    <n v="700343.8"/>
    <n v="13"/>
    <n v="0.5"/>
    <n v="700343.8"/>
    <m/>
    <m/>
    <n v="0"/>
    <m/>
    <m/>
    <n v="700343.8"/>
    <m/>
    <m/>
    <n v="700343.8"/>
    <n v="1400687.6"/>
    <s v="Sirena Compacta"/>
    <s v="Sirena Las Terrenas"/>
    <s v="MC33"/>
    <s v="Marrón"/>
    <n v="594"/>
    <s v="Orden Colocada"/>
    <x v="0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94 CSB-94"/>
    <s v="Pendiente de compras"/>
    <m/>
    <s v="18.02.2026"/>
    <n v="100"/>
    <s v="USD"/>
    <n v="65"/>
    <n v="74"/>
    <n v="481000"/>
    <n v="0.42"/>
    <n v="683020"/>
    <n v="10508"/>
    <m/>
    <s v="Area trastienda"/>
    <m/>
    <s v="NTCO011108"/>
    <n v="801670"/>
    <s v="31332 :MCCUE CORPORATION"/>
    <n v="16"/>
    <n v="0.5"/>
    <n v="341510"/>
    <n v="17"/>
    <n v="0.5"/>
    <n v="341510"/>
    <m/>
    <m/>
    <n v="0"/>
    <m/>
    <m/>
    <n v="341510"/>
    <m/>
    <m/>
    <n v="341510"/>
    <n v="683020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BR-K-LEG-7"/>
    <s v="Pendiente de compras"/>
    <m/>
    <s v="18.02.2026"/>
    <n v="139"/>
    <s v="USD"/>
    <n v="65"/>
    <n v="36"/>
    <n v="325260"/>
    <n v="0.42"/>
    <n v="461869.19999999995"/>
    <n v="7105.6799999999994"/>
    <m/>
    <s v="Area trastienda"/>
    <m/>
    <s v="NTCO011108"/>
    <n v="801670"/>
    <s v="31332 :MCCUE CORPORATION"/>
    <n v="16"/>
    <n v="0.5"/>
    <n v="230934.59999999998"/>
    <n v="17"/>
    <n v="0.5"/>
    <n v="230934.59999999998"/>
    <m/>
    <m/>
    <n v="0"/>
    <m/>
    <m/>
    <n v="230934.59999999998"/>
    <m/>
    <m/>
    <n v="230934.59999999998"/>
    <n v="461869.19999999995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CSBC"/>
    <s v="Pendiente de compras"/>
    <m/>
    <s v="18.02.2026"/>
    <n v="66"/>
    <s v="USD"/>
    <n v="65"/>
    <n v="8"/>
    <n v="34320"/>
    <n v="0.42"/>
    <n v="48734.400000000001"/>
    <n v="749.76"/>
    <m/>
    <s v="Area trastienda"/>
    <m/>
    <s v="NTCO011108"/>
    <n v="801670"/>
    <s v="31332 :MCCUE CORPORATION"/>
    <n v="16"/>
    <n v="0.5"/>
    <n v="24367.200000000001"/>
    <n v="17"/>
    <n v="0.5"/>
    <n v="24367.200000000001"/>
    <m/>
    <m/>
    <n v="0"/>
    <m/>
    <m/>
    <n v="24367.200000000001"/>
    <m/>
    <m/>
    <n v="24367.200000000001"/>
    <n v="48734.400000000001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90 CSBC-90"/>
    <s v="Pendiente de compras"/>
    <m/>
    <s v="18.02.2026"/>
    <n v="20"/>
    <s v="USD"/>
    <n v="65"/>
    <n v="14"/>
    <n v="18200"/>
    <n v="0.42"/>
    <n v="25844"/>
    <n v="397.6"/>
    <m/>
    <s v="Area trastienda"/>
    <m/>
    <s v="NTCO011108"/>
    <n v="801670"/>
    <s v="31332 :MCCUE CORPORATION"/>
    <n v="16"/>
    <n v="0.5"/>
    <n v="12922"/>
    <n v="17"/>
    <n v="0.5"/>
    <n v="12922"/>
    <m/>
    <m/>
    <n v="0"/>
    <m/>
    <m/>
    <n v="12922"/>
    <m/>
    <m/>
    <n v="12922"/>
    <n v="25844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BOX RAIL END CAP CSBE-00"/>
    <s v="Pendiente de compras"/>
    <m/>
    <s v="18.02.2026"/>
    <n v="34"/>
    <s v="USD"/>
    <n v="65"/>
    <n v="3.15"/>
    <n v="6961.5"/>
    <n v="0.42"/>
    <n v="9885.33"/>
    <n v="152.08199999999999"/>
    <m/>
    <s v="Area trastienda"/>
    <m/>
    <s v="NTCO011108"/>
    <n v="801670"/>
    <s v="31332 :MCCUE CORPORATION"/>
    <n v="16"/>
    <n v="0.5"/>
    <n v="4942.665"/>
    <n v="17"/>
    <n v="0.5"/>
    <n v="4942.665"/>
    <m/>
    <m/>
    <n v="0"/>
    <m/>
    <m/>
    <n v="4942.665"/>
    <m/>
    <m/>
    <n v="4942.665"/>
    <n v="9885.33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/CARTSTOP CSSSR-2A"/>
    <s v="Pendiente de compras"/>
    <m/>
    <s v="18.02.2026"/>
    <n v="2"/>
    <s v="USD"/>
    <n v="65"/>
    <n v="120"/>
    <n v="15600"/>
    <n v="0.42"/>
    <n v="22152"/>
    <n v="340.8"/>
    <m/>
    <s v="Area trastienda"/>
    <m/>
    <s v="NTCO011108"/>
    <n v="801670"/>
    <s v="31332 :MCCUE CORPORATION"/>
    <n v="16"/>
    <n v="0.5"/>
    <n v="11076"/>
    <n v="17"/>
    <n v="0.5"/>
    <n v="11076"/>
    <m/>
    <m/>
    <n v="0"/>
    <m/>
    <m/>
    <n v="11076"/>
    <m/>
    <m/>
    <n v="11076"/>
    <n v="22152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10A"/>
    <s v="Pendiente de compras"/>
    <m/>
    <s v="18.02.2026"/>
    <n v="22"/>
    <s v="USD"/>
    <n v="65"/>
    <n v="218"/>
    <n v="311740"/>
    <n v="0.42"/>
    <n v="442670.8"/>
    <n v="6810.32"/>
    <m/>
    <s v="Area trastienda"/>
    <m/>
    <s v="NTCO011108"/>
    <n v="801670"/>
    <s v="31336 :MCCUE CORPORATION"/>
    <n v="16"/>
    <n v="0.5"/>
    <n v="221335.4"/>
    <n v="17"/>
    <n v="0.5"/>
    <n v="221335.4"/>
    <m/>
    <m/>
    <n v="0"/>
    <m/>
    <m/>
    <n v="221335.4"/>
    <m/>
    <m/>
    <n v="221335.4"/>
    <n v="442670.8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12A"/>
    <s v="Pendiente de compras"/>
    <m/>
    <s v="18.02.2026"/>
    <n v="19"/>
    <s v="USD"/>
    <n v="65"/>
    <n v="237"/>
    <n v="292695"/>
    <n v="0.42"/>
    <n v="415626.9"/>
    <n v="6394.26"/>
    <m/>
    <s v="Area trastienda"/>
    <m/>
    <s v="NTCO011108"/>
    <n v="801670"/>
    <s v="31332 :MCCUE CORPORATION"/>
    <n v="16"/>
    <n v="0.5"/>
    <n v="207813.45"/>
    <n v="17"/>
    <n v="0.5"/>
    <n v="207813.45"/>
    <m/>
    <m/>
    <n v="0"/>
    <m/>
    <m/>
    <n v="207813.45"/>
    <m/>
    <m/>
    <n v="207813.45"/>
    <n v="415626.9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6A"/>
    <s v="Pendiente de compras"/>
    <m/>
    <s v="18.02.2026"/>
    <n v="1"/>
    <s v="USD"/>
    <n v="65"/>
    <n v="157"/>
    <n v="10205"/>
    <n v="0.42"/>
    <n v="14491.099999999999"/>
    <n v="222.93999999999997"/>
    <m/>
    <s v="Area trastienda"/>
    <m/>
    <s v="NTCO011108"/>
    <n v="801670"/>
    <s v="31333 :MCCUE CORPORATION"/>
    <n v="16"/>
    <n v="0.5"/>
    <n v="7245.5499999999993"/>
    <n v="17"/>
    <n v="0.5"/>
    <n v="7245.5499999999993"/>
    <m/>
    <m/>
    <n v="0"/>
    <m/>
    <m/>
    <n v="7245.5499999999993"/>
    <m/>
    <m/>
    <n v="7245.5499999999993"/>
    <n v="14491.099999999999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4A"/>
    <s v="Pendiente de compras"/>
    <m/>
    <s v="18.02.2026"/>
    <n v="8"/>
    <s v="USD"/>
    <n v="65"/>
    <n v="137"/>
    <n v="71240"/>
    <n v="0.42"/>
    <n v="101160.8"/>
    <n v="1556.32"/>
    <m/>
    <s v="Area trastienda"/>
    <m/>
    <s v="NTCO011108"/>
    <n v="801670"/>
    <s v="31332 :MCCUE CORPORATION"/>
    <n v="16"/>
    <n v="0.5"/>
    <n v="50580.4"/>
    <n v="17"/>
    <n v="0.5"/>
    <n v="50580.4"/>
    <m/>
    <m/>
    <n v="0"/>
    <m/>
    <m/>
    <n v="50580.4"/>
    <m/>
    <m/>
    <n v="50580.4"/>
    <n v="101160.8"/>
    <s v="Sirena Compacta"/>
    <s v="Sirena Las Terrenas"/>
    <s v="MC33"/>
    <s v="Marrón"/>
    <n v="594"/>
    <s v="Pendiente Compra"/>
    <x v="0"/>
    <x v="4"/>
  </r>
  <r>
    <n v="5.04"/>
    <m/>
    <x v="30"/>
    <s v="OI"/>
    <s v=""/>
    <s v="BUMPER DE ACERO INOXIDABLE CSSSR-8A"/>
    <s v="Pendiente de compras"/>
    <m/>
    <s v="18.02.2026"/>
    <n v="6"/>
    <s v="USD"/>
    <n v="65"/>
    <n v="195"/>
    <n v="76050"/>
    <n v="0.42"/>
    <n v="107991"/>
    <n v="1661.4"/>
    <m/>
    <s v="Area trastienda"/>
    <m/>
    <s v="NTCO011108"/>
    <n v="801670"/>
    <s v="31332 :MCCUE CORPORATION"/>
    <n v="16"/>
    <n v="0.5"/>
    <n v="53995.5"/>
    <n v="17"/>
    <n v="0.5"/>
    <n v="53995.5"/>
    <m/>
    <m/>
    <n v="0"/>
    <m/>
    <m/>
    <n v="53995.5"/>
    <m/>
    <m/>
    <n v="53995.5"/>
    <n v="107991"/>
    <s v="Sirena Compacta"/>
    <s v="Sirena Las Terrenas"/>
    <s v="MC33"/>
    <s v="Marrón"/>
    <n v="594"/>
    <s v="Pendiente Compra"/>
    <x v="0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5"/>
    <m/>
    <x v="31"/>
    <s v="OI"/>
    <s v=""/>
    <s v="ESTANTERIA 5 NIVELES 1400X500X1760MM"/>
    <s v="Pendiente de compras"/>
    <m/>
    <s v="18.02.2026"/>
    <n v="52"/>
    <s v="DOP"/>
    <n v="1"/>
    <n v="46000"/>
    <n v="2392000"/>
    <n v="0.01"/>
    <n v="2415920"/>
    <n v="37168"/>
    <s v="76722 ALMAR INVERPROYECT SRL "/>
    <m/>
    <m/>
    <s v="NTCO011108"/>
    <n v="801670"/>
    <s v="76722 ALMAR INVERPROYECT SRL "/>
    <n v="18"/>
    <n v="0.5"/>
    <n v="1207960"/>
    <n v="20"/>
    <n v="0.5"/>
    <n v="1207960"/>
    <m/>
    <m/>
    <n v="0"/>
    <m/>
    <m/>
    <n v="1207960"/>
    <m/>
    <m/>
    <n v="1207960"/>
    <n v="2415920"/>
    <s v="Sirena Compacta"/>
    <s v="Sirena Las Terrenas"/>
    <s v="MC33"/>
    <s v="Marrón"/>
    <n v="594"/>
    <s v="Pendiente Compra"/>
    <x v="0"/>
    <x v="4"/>
  </r>
  <r>
    <n v="5.05"/>
    <m/>
    <x v="31"/>
    <s v="OI"/>
    <s v=""/>
    <s v="ESTANTERIA 5 NIVELES 1400X500X1760MM (DELI)"/>
    <s v="Pendiente de compras"/>
    <m/>
    <s v="18.02.2026"/>
    <n v="5"/>
    <s v="DOP"/>
    <n v="1"/>
    <n v="32000"/>
    <n v="160000"/>
    <n v="0.01"/>
    <n v="161600"/>
    <n v="2486.1538461538462"/>
    <s v="UTECO"/>
    <m/>
    <m/>
    <s v="NTCO011108"/>
    <n v="801670"/>
    <s v="UTECO"/>
    <n v="18"/>
    <n v="0.5"/>
    <n v="80800"/>
    <n v="20"/>
    <n v="0.5"/>
    <n v="80800"/>
    <m/>
    <m/>
    <n v="0"/>
    <m/>
    <m/>
    <n v="80800"/>
    <m/>
    <m/>
    <n v="80800"/>
    <n v="161600"/>
    <s v="Sirena Compacta"/>
    <s v="Sirena Las Terrenas"/>
    <s v="MC33"/>
    <s v="Marrón"/>
    <n v="594"/>
    <s v="Pendiente Compra"/>
    <x v="0"/>
    <x v="4"/>
  </r>
  <r>
    <n v="5.0599999999999996"/>
    <s v="*"/>
    <x v="32"/>
    <s v="*"/>
    <n v="273866.17269841267"/>
    <m/>
    <m/>
    <m/>
    <m/>
    <m/>
    <s v="USD"/>
    <n v="65"/>
    <m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599999999999996"/>
    <m/>
    <x v="32"/>
    <s v="OI"/>
    <s v=""/>
    <s v="INSTALACION DE FRIO ALIMENTARIO CO2"/>
    <s v="Orden de compras"/>
    <n v="4512603505"/>
    <s v="18.02.2026"/>
    <n v="1"/>
    <s v="EUR"/>
    <n v="77"/>
    <n v="208595.63"/>
    <n v="16061863.51"/>
    <n v="0"/>
    <n v="16061863.51"/>
    <n v="247105.59246153847"/>
    <s v="FRIGA "/>
    <m/>
    <m/>
    <s v="NTCO011108"/>
    <n v="801670"/>
    <s v="FRIGA "/>
    <n v="8"/>
    <n v="0.5"/>
    <n v="8030931.7549999999"/>
    <n v="11"/>
    <n v="0.2"/>
    <n v="3212372.702"/>
    <n v="20"/>
    <n v="0.3"/>
    <n v="4818559.0529999994"/>
    <m/>
    <m/>
    <n v="3212372.702"/>
    <m/>
    <m/>
    <n v="3212372.702"/>
    <n v="16061863.509999998"/>
    <s v="Sirena Compacta"/>
    <s v="Sirena Las Terrenas"/>
    <s v="MC33"/>
    <s v="Marrón"/>
    <n v="594"/>
    <s v="Orden Colocada"/>
    <x v="0"/>
    <x v="4"/>
  </r>
  <r>
    <n v="5.0599999999999996"/>
    <m/>
    <x v="32"/>
    <s v="OI"/>
    <s v=""/>
    <s v="SUPERVISION DEL FRIO ALIMENTARIO CO2"/>
    <s v="Pendiente de compras"/>
    <m/>
    <s v="18.02.2026"/>
    <n v="1"/>
    <s v="USD"/>
    <n v="65"/>
    <n v="15000"/>
    <n v="975000"/>
    <n v="0"/>
    <n v="975000"/>
    <n v="15000"/>
    <s v="Auctor &amp; Solver"/>
    <m/>
    <m/>
    <s v="NTCO011108"/>
    <n v="801670"/>
    <s v="35645 VAS S.A"/>
    <n v="16"/>
    <n v="0.5"/>
    <n v="487500"/>
    <n v="18"/>
    <n v="0.5"/>
    <n v="487500"/>
    <m/>
    <m/>
    <n v="0"/>
    <m/>
    <m/>
    <n v="487500"/>
    <m/>
    <m/>
    <n v="487500"/>
    <n v="975000"/>
    <s v="Sirena Compacta"/>
    <s v="Sirena Las Terrenas"/>
    <s v="MC33"/>
    <s v="Marrón"/>
    <n v="594"/>
    <s v="Pendiente Compra"/>
    <x v="0"/>
    <x v="4"/>
  </r>
  <r>
    <n v="5.0599999999999996"/>
    <m/>
    <x v="32"/>
    <s v="OI"/>
    <s v=""/>
    <s v="DISEÑO FRIO ALIMENTARIO AUTOCAD CO2"/>
    <s v="Orden de compras"/>
    <n v="4512408305"/>
    <s v="18.02.2026"/>
    <n v="1"/>
    <s v="USD"/>
    <n v="65"/>
    <n v="7227"/>
    <n v="469755"/>
    <n v="0"/>
    <n v="469755"/>
    <n v="7227"/>
    <s v="Auctor &amp; Solver"/>
    <m/>
    <m/>
    <s v="NTCO011108"/>
    <n v="801670"/>
    <s v="35645 VAS S.A"/>
    <n v="2"/>
    <n v="0.5"/>
    <n v="234877.5"/>
    <n v="9"/>
    <n v="0.5"/>
    <n v="234877.5"/>
    <m/>
    <m/>
    <n v="0"/>
    <m/>
    <m/>
    <n v="234877.5"/>
    <m/>
    <m/>
    <n v="234877.5"/>
    <n v="469755"/>
    <s v="Sirena Compacta"/>
    <s v="Sirena Las Terrenas"/>
    <s v="MC33"/>
    <s v="Marrón"/>
    <n v="594"/>
    <s v="Orden Colocada"/>
    <x v="0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4"/>
  </r>
  <r>
    <n v="5.07"/>
    <m/>
    <x v="33"/>
    <s v="OI"/>
    <s v=""/>
    <s v="PUERTAS BATIENTES DOS HOJAS M 1.80X2.10"/>
    <s v="Pendiente de compras"/>
    <m/>
    <s v="18.02.2026"/>
    <n v="7"/>
    <s v="USD"/>
    <n v="65"/>
    <n v="4305"/>
    <n v="1958775"/>
    <n v="0.3"/>
    <n v="2546407.5"/>
    <n v="39175.5"/>
    <s v="Tienda modelo: MC05 Duarte"/>
    <m/>
    <m/>
    <s v="NTCO011108"/>
    <n v="801670"/>
    <s v="76752 ROOFTEC SRL"/>
    <n v="18"/>
    <n v="0.6"/>
    <n v="1527844.5"/>
    <n v="21"/>
    <n v="0.4"/>
    <n v="1018563"/>
    <m/>
    <m/>
    <n v="0"/>
    <m/>
    <m/>
    <n v="1018563"/>
    <m/>
    <m/>
    <n v="1018563"/>
    <n v="2546407.5"/>
    <s v="Sirena Compacta"/>
    <s v="Sirena Las Terrenas"/>
    <s v="MC33"/>
    <s v="Marrón"/>
    <n v="594"/>
    <s v="Pendiente Compra"/>
    <x v="0"/>
    <x v="4"/>
  </r>
  <r>
    <n v="5.07"/>
    <m/>
    <x v="33"/>
    <s v="OI"/>
    <s v=""/>
    <s v="PUERTAS BATIENTES DOS HOJAS M 1.00X2.10"/>
    <s v="Pendiente de compras"/>
    <m/>
    <s v="18.02.2026"/>
    <n v="4"/>
    <s v="USD"/>
    <n v="65"/>
    <n v="2100"/>
    <n v="546000"/>
    <n v="0.3"/>
    <n v="709800"/>
    <n v="10920"/>
    <s v="Tienda modelo: MC05 Duarte"/>
    <m/>
    <m/>
    <s v="NTCO011108"/>
    <n v="801670"/>
    <s v="76752 ROOFTEC SRL"/>
    <n v="18"/>
    <n v="0.6"/>
    <n v="425880"/>
    <n v="21"/>
    <n v="0.4"/>
    <n v="283920"/>
    <m/>
    <m/>
    <n v="0"/>
    <m/>
    <m/>
    <n v="283920"/>
    <m/>
    <m/>
    <n v="283920"/>
    <n v="709800"/>
    <s v="Sirena Compacta"/>
    <s v="Sirena Las Terrenas"/>
    <s v="MC33"/>
    <s v="Marrón"/>
    <n v="594"/>
    <s v="Pendiente Compra"/>
    <x v="0"/>
    <x v="4"/>
  </r>
  <r>
    <n v="5.07"/>
    <m/>
    <x v="33"/>
    <s v="OI"/>
    <s v=""/>
    <s v="MARCOS DIAMOND PLATE PUERTA BATIENTES"/>
    <s v="Pendiente de compras"/>
    <m/>
    <s v="18.02.2026"/>
    <n v="11"/>
    <s v="USD"/>
    <n v="65"/>
    <n v="390"/>
    <n v="278850"/>
    <n v="0"/>
    <n v="278850"/>
    <n v="4290"/>
    <s v="Tienda modelo: MC05 Duarte"/>
    <m/>
    <m/>
    <s v="NTCO011108"/>
    <n v="801670"/>
    <s v="76752 ROOFTEC SRL"/>
    <n v="18"/>
    <n v="0.6"/>
    <n v="167310"/>
    <n v="21"/>
    <n v="0.4"/>
    <n v="111540"/>
    <m/>
    <m/>
    <n v="0"/>
    <m/>
    <m/>
    <n v="111540"/>
    <m/>
    <m/>
    <n v="111540"/>
    <n v="278850"/>
    <s v="Sirena Compacta"/>
    <s v="Sirena Las Terrenas"/>
    <s v="MC33"/>
    <s v="Marrón"/>
    <n v="594"/>
    <s v="Pendiente Compra"/>
    <x v="0"/>
    <x v="4"/>
  </r>
  <r>
    <n v="5.07"/>
    <m/>
    <x v="33"/>
    <s v="OI"/>
    <s v=""/>
    <s v="INSTALACION PUERTAS BATIENTES"/>
    <s v="Pendiente de compras"/>
    <m/>
    <s v="18.02.2026"/>
    <n v="11"/>
    <s v="USD"/>
    <n v="65"/>
    <n v="450"/>
    <n v="321750"/>
    <n v="0"/>
    <n v="321750"/>
    <n v="4950"/>
    <s v="Tienda modelo: MC05 Duarte"/>
    <m/>
    <m/>
    <s v="NTCO011108"/>
    <n v="801670"/>
    <s v="76752 ROOFTEC SRL"/>
    <n v="18"/>
    <n v="0.6"/>
    <n v="193050"/>
    <n v="21"/>
    <n v="0.4"/>
    <n v="128700"/>
    <m/>
    <m/>
    <n v="0"/>
    <m/>
    <m/>
    <n v="128700"/>
    <m/>
    <m/>
    <n v="128700"/>
    <n v="321750"/>
    <s v="Sirena Compacta"/>
    <s v="Sirena Las Terrenas"/>
    <s v="MC33"/>
    <s v="Marrón"/>
    <n v="594"/>
    <s v="Pendiente Compra"/>
    <x v="0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5"/>
  </r>
  <r>
    <n v="6.05"/>
    <m/>
    <x v="38"/>
    <s v="OI"/>
    <s v=""/>
    <s v="MOTOROLA RADIO DEP450 UHF 16 ANA/DIG"/>
    <s v="Orden de compras"/>
    <n v="4512586840"/>
    <s v="18.02.2026"/>
    <n v="22"/>
    <s v="DOP"/>
    <n v="1"/>
    <n v="26000"/>
    <n v="572000"/>
    <n v="0.01"/>
    <n v="577720"/>
    <n v="8888"/>
    <s v="Radios de comunicación "/>
    <m/>
    <m/>
    <s v="NTCO011109"/>
    <n v="801671"/>
    <s v="77122 RADIO NET SRL"/>
    <n v="21"/>
    <n v="1"/>
    <n v="577720"/>
    <m/>
    <m/>
    <n v="0"/>
    <m/>
    <m/>
    <n v="0"/>
    <m/>
    <m/>
    <n v="0"/>
    <m/>
    <m/>
    <n v="0"/>
    <n v="577720"/>
    <s v="Sirena Compacta"/>
    <s v="Sirena Las Terrenas"/>
    <s v="MC33"/>
    <s v="Marrón"/>
    <n v="594"/>
    <s v="Orden Colocada"/>
    <x v="0"/>
    <x v="5"/>
  </r>
  <r>
    <n v="6.05"/>
    <m/>
    <x v="38"/>
    <s v="OI"/>
    <s v=""/>
    <s v="CDM DETECTORA DE BILLETES FALSOS LD-3"/>
    <s v="Pendiente de compras"/>
    <m/>
    <s v="18.02.2026"/>
    <n v="13"/>
    <s v="DOP"/>
    <n v="1"/>
    <n v="850"/>
    <n v="11050"/>
    <n v="0.01"/>
    <n v="11160.5"/>
    <n v="171.7"/>
    <s v="Camilla de emergencia "/>
    <m/>
    <m/>
    <s v="NTCO011109"/>
    <n v="801671"/>
    <s v="LENYIRUB"/>
    <n v="21"/>
    <n v="1"/>
    <n v="11160.5"/>
    <m/>
    <m/>
    <n v="0"/>
    <m/>
    <m/>
    <n v="0"/>
    <m/>
    <m/>
    <n v="0"/>
    <m/>
    <m/>
    <n v="0"/>
    <n v="11160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DM CONTADORA DE MONEDAS MOD CDM-15"/>
    <s v="Pendiente de compras"/>
    <m/>
    <s v="18.02.2026"/>
    <n v="1"/>
    <s v="DOP"/>
    <n v="1"/>
    <n v="24950"/>
    <n v="24950"/>
    <n v="0.01"/>
    <n v="25199.5"/>
    <n v="387.68461538461537"/>
    <s v="Equipos de Tesoreria "/>
    <m/>
    <m/>
    <s v="NTCO011109"/>
    <n v="801671"/>
    <s v="DOPEL"/>
    <n v="21"/>
    <n v="1"/>
    <n v="25199.5"/>
    <m/>
    <m/>
    <n v="0"/>
    <m/>
    <m/>
    <n v="0"/>
    <m/>
    <m/>
    <n v="0"/>
    <m/>
    <m/>
    <n v="0"/>
    <n v="25199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ONTADORA DE MONEDAS RIBAO CS-10S (BALANZA Y EQUIPO)"/>
    <s v="Pendiente de compras"/>
    <m/>
    <s v="18.02.2026"/>
    <n v="1"/>
    <s v="DOP"/>
    <n v="1"/>
    <n v="32500"/>
    <n v="32500"/>
    <n v="0.01"/>
    <n v="32825"/>
    <n v="505"/>
    <s v="Equipos de Tesoreria "/>
    <m/>
    <m/>
    <s v="NTCO011109"/>
    <n v="801671"/>
    <s v="DOPEL"/>
    <n v="21"/>
    <n v="1"/>
    <n v="32825"/>
    <m/>
    <m/>
    <n v="0"/>
    <m/>
    <m/>
    <n v="0"/>
    <m/>
    <m/>
    <n v="0"/>
    <m/>
    <m/>
    <n v="0"/>
    <n v="32825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NDADO MUL-T-LOCK 13 PULG AMESTRADO"/>
    <s v="Pendiente de compras"/>
    <m/>
    <s v="18.02.2026"/>
    <n v="19"/>
    <s v="DOP"/>
    <n v="1"/>
    <n v="9129.5"/>
    <n v="173460.5"/>
    <n v="0.01"/>
    <n v="175195.10500000001"/>
    <n v="2695.3093076923078"/>
    <s v="Camilla de emergencia "/>
    <m/>
    <m/>
    <s v="NTCO011109"/>
    <n v="801671"/>
    <s v="LENYIRUB"/>
    <n v="21"/>
    <n v="1"/>
    <n v="175195.10500000001"/>
    <m/>
    <m/>
    <n v="0"/>
    <m/>
    <m/>
    <n v="0"/>
    <m/>
    <m/>
    <n v="0"/>
    <m/>
    <m/>
    <n v="0"/>
    <n v="175195.10500000001"/>
    <s v="Sirena Compacta"/>
    <s v="Sirena Las Terrenas"/>
    <s v="MC33"/>
    <s v="Marrón"/>
    <n v="594"/>
    <s v="Pendiente Compra"/>
    <x v="0"/>
    <x v="5"/>
  </r>
  <r>
    <n v="6.05"/>
    <m/>
    <x v="38"/>
    <s v="OI"/>
    <s v=""/>
    <s v="AMAESTRAMIENTO POR PROD MUL-T-LOCK"/>
    <s v="Pendiente de compras"/>
    <m/>
    <s v="18.02.2026"/>
    <n v="19"/>
    <s v="DOP"/>
    <n v="1"/>
    <n v="593.22"/>
    <n v="11271.18"/>
    <n v="0.01"/>
    <n v="11383.891799999999"/>
    <n v="175.1367969230769"/>
    <s v="Candado y Amaestramiento de llaves"/>
    <m/>
    <m/>
    <s v="NTCO011109"/>
    <n v="801671"/>
    <s v="  76522 MAGUEN DAVID SRL"/>
    <n v="21"/>
    <n v="1"/>
    <n v="11383.891799999999"/>
    <m/>
    <m/>
    <n v="0"/>
    <m/>
    <m/>
    <n v="0"/>
    <m/>
    <m/>
    <n v="0"/>
    <m/>
    <m/>
    <n v="0"/>
    <n v="11383.891799999999"/>
    <s v="Sirena Compacta"/>
    <s v="Sirena Las Terrenas"/>
    <s v="MC33"/>
    <s v="Marrón"/>
    <n v="594"/>
    <s v="Pendiente Compra"/>
    <x v="0"/>
    <x v="5"/>
  </r>
  <r>
    <n v="6.05"/>
    <m/>
    <x v="38"/>
    <s v="OI"/>
    <s v=""/>
    <s v="DUPLICADO DE LLAVES 237 MTL 600"/>
    <s v="Pendiente de compras"/>
    <m/>
    <s v="18.02.2026"/>
    <n v="5"/>
    <s v="DOP"/>
    <n v="1"/>
    <n v="2250"/>
    <n v="11250"/>
    <n v="0.01"/>
    <n v="11362.5"/>
    <n v="174.80769230769232"/>
    <s v="Equipos de Tesoreria "/>
    <m/>
    <m/>
    <s v="NTCO011109"/>
    <n v="801671"/>
    <s v="DOPEL"/>
    <n v="21"/>
    <n v="1"/>
    <n v="11362.5"/>
    <m/>
    <m/>
    <n v="0"/>
    <m/>
    <m/>
    <n v="0"/>
    <m/>
    <m/>
    <n v="0"/>
    <m/>
    <m/>
    <n v="0"/>
    <n v="11362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INMOBILIZADOR DE CABEZA P/EMERGENCIA"/>
    <s v="Pendiente de compras"/>
    <m/>
    <s v="18.02.2026"/>
    <n v="1"/>
    <s v="DOP"/>
    <n v="1"/>
    <n v="4418"/>
    <n v="4418"/>
    <n v="0.01"/>
    <n v="4462.18"/>
    <n v="68.648923076923083"/>
    <s v="Equipos de Tesoreria "/>
    <m/>
    <m/>
    <s v="NTCO011109"/>
    <n v="801671"/>
    <s v="DOPEL"/>
    <n v="21"/>
    <n v="1"/>
    <n v="4462.18"/>
    <m/>
    <m/>
    <n v="0"/>
    <m/>
    <m/>
    <n v="0"/>
    <m/>
    <m/>
    <n v="0"/>
    <m/>
    <m/>
    <n v="0"/>
    <n v="4462.18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MILLA P/EMERGENCIA PLASTICA"/>
    <s v="Pendiente de compras"/>
    <m/>
    <s v="18.02.2026"/>
    <n v="1"/>
    <s v="DOP"/>
    <n v="1"/>
    <n v="11550"/>
    <n v="11550"/>
    <n v="0.01"/>
    <n v="11665.5"/>
    <n v="179.46923076923076"/>
    <s v="Equipos de Tesoreria "/>
    <m/>
    <m/>
    <s v="NTCO011109"/>
    <n v="801671"/>
    <s v="DOPEL"/>
    <n v="21"/>
    <n v="1"/>
    <n v="11665.5"/>
    <m/>
    <m/>
    <n v="0"/>
    <m/>
    <m/>
    <n v="0"/>
    <m/>
    <m/>
    <n v="0"/>
    <m/>
    <m/>
    <n v="0"/>
    <n v="11665.5"/>
    <s v="Sirena Compacta"/>
    <s v="Sirena Las Terrenas"/>
    <s v="MC33"/>
    <s v="Marrón"/>
    <n v="594"/>
    <s v="Pendiente Compra"/>
    <x v="0"/>
    <x v="5"/>
  </r>
  <r>
    <n v="6.05"/>
    <m/>
    <x v="38"/>
    <s v="OI"/>
    <s v=""/>
    <s v="ARNES P/CAMILLA EMERGENCIA 10 PUNTOS"/>
    <s v="Pendiente de compras"/>
    <m/>
    <s v="18.02.2026"/>
    <n v="1"/>
    <s v="DOP"/>
    <n v="1"/>
    <n v="4399"/>
    <n v="4399"/>
    <n v="0.01"/>
    <n v="4442.99"/>
    <n v="68.353692307692299"/>
    <s v="Candado y Amaestramiento de llaves"/>
    <m/>
    <m/>
    <s v="NTCO011109"/>
    <n v="801671"/>
    <s v="  76522 MAGUEN DAVID SRL"/>
    <n v="21"/>
    <n v="1"/>
    <n v="4442.99"/>
    <m/>
    <m/>
    <n v="0"/>
    <m/>
    <m/>
    <n v="0"/>
    <m/>
    <m/>
    <n v="0"/>
    <m/>
    <m/>
    <n v="0"/>
    <n v="4442.99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JA FUERTE C/FUEGO C/COMB+LLAVE SS-100"/>
    <s v="Pendiente de compras"/>
    <m/>
    <s v="18.02.2026"/>
    <n v="1"/>
    <s v="DOP"/>
    <n v="1"/>
    <n v="40000"/>
    <n v="40000"/>
    <n v="0.01"/>
    <n v="40400"/>
    <n v="621.53846153846155"/>
    <s v="Camilla de emergencia "/>
    <m/>
    <m/>
    <s v="NTCO011109"/>
    <n v="801671"/>
    <s v="LENYIRUB"/>
    <n v="21"/>
    <n v="1"/>
    <n v="40400"/>
    <m/>
    <m/>
    <n v="0"/>
    <m/>
    <m/>
    <n v="0"/>
    <m/>
    <m/>
    <n v="0"/>
    <m/>
    <m/>
    <n v="0"/>
    <n v="40400"/>
    <s v="Sirena Compacta"/>
    <s v="Sirena Las Terrenas"/>
    <s v="MC33"/>
    <s v="Marrón"/>
    <n v="594"/>
    <s v="Pendiente Compra"/>
    <x v="0"/>
    <x v="5"/>
  </r>
  <r>
    <n v="6.05"/>
    <m/>
    <x v="38"/>
    <s v="OI"/>
    <s v=""/>
    <s v="CAJA SEG. MASTER SS-065 COM C/FUEGO 877X"/>
    <s v="Pendiente de compras"/>
    <m/>
    <s v="18.02.2026"/>
    <n v="1"/>
    <s v="DOP"/>
    <n v="1"/>
    <n v="30000"/>
    <n v="30000"/>
    <n v="0.01"/>
    <n v="30300"/>
    <n v="466.15384615384613"/>
    <s v="Equipos de Tesoreria "/>
    <m/>
    <m/>
    <s v="NTCO011109"/>
    <n v="801671"/>
    <s v="DOPEL"/>
    <n v="21"/>
    <n v="1"/>
    <n v="30300"/>
    <m/>
    <m/>
    <n v="0"/>
    <m/>
    <m/>
    <n v="0"/>
    <m/>
    <m/>
    <n v="0"/>
    <m/>
    <m/>
    <n v="0"/>
    <n v="30300"/>
    <s v="Sirena Compacta"/>
    <s v="Sirena Las Terrenas"/>
    <s v="MC33"/>
    <s v="Marrón"/>
    <n v="594"/>
    <s v="Pendiente Compra"/>
    <x v="0"/>
    <x v="5"/>
  </r>
  <r>
    <n v="6.05"/>
    <m/>
    <x v="38"/>
    <s v="OI"/>
    <s v=""/>
    <s v="MAQUINA CONTADORA BILLETES CBM PLUS 401"/>
    <s v="Pendiente de compras"/>
    <m/>
    <s v="18.02.2026"/>
    <n v="1"/>
    <s v="DOP"/>
    <n v="1"/>
    <n v="23500"/>
    <n v="23500"/>
    <n v="0.01"/>
    <n v="23735"/>
    <n v="365.15384615384613"/>
    <s v="Radios de comunicación "/>
    <m/>
    <m/>
    <s v="NTCO011109"/>
    <n v="801671"/>
    <s v="RADIO NET"/>
    <n v="21"/>
    <n v="1"/>
    <n v="23735"/>
    <m/>
    <m/>
    <n v="0"/>
    <m/>
    <m/>
    <n v="0"/>
    <m/>
    <m/>
    <n v="0"/>
    <m/>
    <m/>
    <n v="0"/>
    <n v="23735"/>
    <s v="Sirena Compacta"/>
    <s v="Sirena Las Terrenas"/>
    <s v="MC33"/>
    <s v="Marrón"/>
    <n v="594"/>
    <s v="Pendiente Compra"/>
    <x v="0"/>
    <x v="5"/>
  </r>
  <r>
    <n v="6.05"/>
    <m/>
    <x v="38"/>
    <s v="OI"/>
    <s v=""/>
    <s v="MONEY SAFE CAJA DE BOVEDA TL30X6"/>
    <s v="Orden de compras"/>
    <n v="4512504517"/>
    <s v="18.02.2026"/>
    <n v="1"/>
    <s v="USD"/>
    <n v="65"/>
    <n v="14536"/>
    <n v="944840"/>
    <n v="0.01"/>
    <n v="954288.4"/>
    <n v="14681.36"/>
    <s v="SENTRY BANK"/>
    <m/>
    <m/>
    <s v="NTCO011109"/>
    <n v="801671"/>
    <s v="SENTRY BANK"/>
    <n v="5"/>
    <n v="0.5"/>
    <n v="477144.2"/>
    <n v="20"/>
    <n v="0.5"/>
    <n v="477144.2"/>
    <m/>
    <m/>
    <n v="0"/>
    <m/>
    <m/>
    <n v="477144.2"/>
    <m/>
    <m/>
    <n v="477144.2"/>
    <n v="954288.4"/>
    <s v="Sirena Compacta"/>
    <s v="Sirena Las Terrenas"/>
    <s v="MC33"/>
    <s v="Marrón"/>
    <n v="594"/>
    <s v="Orden Colocada"/>
    <x v="0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1"/>
    <m/>
    <x v="39"/>
    <s v="OI"/>
    <s v=""/>
    <s v="CARRO TRANSPORTE 40X60MM 12NIV"/>
    <s v="Pendiente de compras"/>
    <m/>
    <s v="18.02.2026"/>
    <n v="3"/>
    <s v="DOP"/>
    <n v="1"/>
    <n v="20081.25"/>
    <n v="60243.75"/>
    <n v="0"/>
    <n v="60243.75"/>
    <n v="926.82692307692309"/>
    <s v="Tienda modelo: MC26 Nagua"/>
    <m/>
    <m/>
    <s v="NTCO011110"/>
    <n v="801672"/>
    <s v="76722 ALMAR INVERPROYECT SRL "/>
    <n v="18"/>
    <n v="0.5"/>
    <n v="30121.875"/>
    <n v="21"/>
    <n v="0.5"/>
    <n v="30121.875"/>
    <m/>
    <m/>
    <n v="0"/>
    <m/>
    <m/>
    <n v="30121.875"/>
    <m/>
    <m/>
    <n v="30121.875"/>
    <n v="60243.75"/>
    <s v="Sirena Compacta"/>
    <s v="Sirena Las Terrenas"/>
    <s v="MC33"/>
    <s v="Marrón"/>
    <n v="594"/>
    <s v="Pendiente Compra"/>
    <x v="0"/>
    <x v="6"/>
  </r>
  <r>
    <n v="7.01"/>
    <m/>
    <x v="39"/>
    <s v="OI"/>
    <s v=""/>
    <s v="FREGADERO  SIN ESTANTE FD-01"/>
    <s v="Pendiente de compras"/>
    <m/>
    <s v="18.02.2026"/>
    <n v="2"/>
    <s v="DOP"/>
    <n v="1"/>
    <n v="38933.25"/>
    <n v="77866.5"/>
    <n v="0"/>
    <n v="77866.5"/>
    <n v="1197.9461538461539"/>
    <s v="Tienda modelo: MC26 Nagua"/>
    <m/>
    <m/>
    <s v="NTCO011110"/>
    <n v="801672"/>
    <s v="76722 ALMAR INVERPROYECT SRL "/>
    <n v="18"/>
    <n v="0.5"/>
    <n v="38933.25"/>
    <n v="21"/>
    <n v="0.5"/>
    <n v="38933.25"/>
    <m/>
    <m/>
    <n v="0"/>
    <m/>
    <m/>
    <n v="38933.25"/>
    <m/>
    <m/>
    <n v="38933.25"/>
    <n v="77866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FREGADERO DOBLE 2 CUBA FD-02 1.20MT"/>
    <s v="Pendiente de compras"/>
    <m/>
    <s v="18.02.2026"/>
    <n v="2"/>
    <s v="DOP"/>
    <n v="1"/>
    <n v="55729.5"/>
    <n v="111459"/>
    <n v="0"/>
    <n v="111459"/>
    <n v="1714.7538461538461"/>
    <s v="Tienda modelo: MC26 Nagua"/>
    <m/>
    <m/>
    <s v="NTCO011110"/>
    <n v="801672"/>
    <s v="76722 ALMAR INVERPROYECT SRL "/>
    <n v="18"/>
    <n v="0.5"/>
    <n v="55729.5"/>
    <n v="21"/>
    <n v="0.5"/>
    <n v="55729.5"/>
    <m/>
    <m/>
    <n v="0"/>
    <m/>
    <m/>
    <n v="55729.5"/>
    <m/>
    <m/>
    <n v="55729.5"/>
    <n v="111459"/>
    <s v="Sirena Compacta"/>
    <s v="Sirena Las Terrenas"/>
    <s v="MC33"/>
    <s v="Marrón"/>
    <n v="594"/>
    <s v="Pendiente Compra"/>
    <x v="0"/>
    <x v="6"/>
  </r>
  <r>
    <n v="7.01"/>
    <m/>
    <x v="39"/>
    <s v="OI"/>
    <s v=""/>
    <s v="INSTALACION &amp; DISTRIBUCION MOBILIARIOS"/>
    <s v="Pendiente de compras"/>
    <m/>
    <s v="18.02.2026"/>
    <n v="1"/>
    <s v="DOP"/>
    <n v="1"/>
    <n v="180000"/>
    <n v="180000"/>
    <n v="0"/>
    <n v="180000"/>
    <n v="2769.2307692307691"/>
    <s v="Tienda modelo: MC26 Nagua"/>
    <m/>
    <m/>
    <s v="NTCO011110"/>
    <n v="801672"/>
    <s v="76722 ALMAR INVERPROYECT SRL "/>
    <n v="18"/>
    <n v="0.5"/>
    <n v="90000"/>
    <n v="21"/>
    <n v="0.5"/>
    <n v="90000"/>
    <m/>
    <m/>
    <n v="0"/>
    <m/>
    <m/>
    <n v="90000"/>
    <m/>
    <m/>
    <n v="90000"/>
    <n v="1800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LAVAMANO EN ACERO INOX C/PULSADOR"/>
    <s v="Pendiente de compras"/>
    <m/>
    <s v="18.02.2026"/>
    <n v="9"/>
    <s v="DOP"/>
    <n v="1"/>
    <n v="19350"/>
    <n v="174150"/>
    <n v="0"/>
    <n v="174150"/>
    <n v="2679.2307692307691"/>
    <s v="Tienda modelo: MC26 Nagua"/>
    <m/>
    <m/>
    <s v="NTCO011110"/>
    <n v="801672"/>
    <s v="76722 ALMAR INVERPROYECT SRL "/>
    <n v="18"/>
    <n v="0.5"/>
    <n v="87075"/>
    <n v="21"/>
    <n v="0.5"/>
    <n v="87075"/>
    <m/>
    <m/>
    <n v="0"/>
    <m/>
    <m/>
    <n v="87075"/>
    <m/>
    <m/>
    <n v="87075"/>
    <n v="174150"/>
    <s v="Sirena Compacta"/>
    <s v="Sirena Las Terrenas"/>
    <s v="MC33"/>
    <s v="Marrón"/>
    <n v="594"/>
    <s v="Pendiente Compra"/>
    <x v="0"/>
    <x v="6"/>
  </r>
  <r>
    <n v="7.01"/>
    <m/>
    <x v="39"/>
    <s v="OI"/>
    <s v=""/>
    <s v="LLAVE MEZCLADORA TIPO TOPE 8X10 T&amp;S"/>
    <s v="Pendiente de compras"/>
    <m/>
    <s v="18.02.2026"/>
    <n v="3"/>
    <s v="DOP"/>
    <n v="1"/>
    <n v="11000"/>
    <n v="33000"/>
    <n v="0"/>
    <n v="33000"/>
    <n v="507.69230769230768"/>
    <s v="Tienda modelo: MC26 Nagua"/>
    <m/>
    <m/>
    <s v="NTCO011110"/>
    <n v="801672"/>
    <s v="76722 ALMAR INVERPROYECT SRL "/>
    <n v="18"/>
    <n v="0.5"/>
    <n v="16500"/>
    <n v="21"/>
    <n v="0.5"/>
    <n v="16500"/>
    <m/>
    <m/>
    <n v="0"/>
    <m/>
    <m/>
    <n v="16500"/>
    <m/>
    <m/>
    <n v="16500"/>
    <n v="330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ACERO INOXIDABLE"/>
    <s v="Pendiente de compras"/>
    <m/>
    <s v="18.02.2026"/>
    <n v="3"/>
    <s v="DOP"/>
    <n v="1"/>
    <n v="19500"/>
    <n v="58500"/>
    <n v="0"/>
    <n v="58500"/>
    <n v="900"/>
    <s v="Tienda modelo: MC26 Nagua"/>
    <m/>
    <m/>
    <s v="NTCO011110"/>
    <n v="801672"/>
    <s v="76722 ALMAR INVERPROYECT SRL "/>
    <n v="18"/>
    <n v="0.5"/>
    <n v="29250"/>
    <n v="21"/>
    <n v="0.5"/>
    <n v="29250"/>
    <m/>
    <m/>
    <n v="0"/>
    <m/>
    <m/>
    <n v="29250"/>
    <m/>
    <m/>
    <n v="29250"/>
    <n v="585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TRABAJO MURAL 1000X700X850MM"/>
    <s v="Pendiente de compras"/>
    <m/>
    <s v="18.02.2026"/>
    <n v="1"/>
    <s v="DOP"/>
    <n v="1"/>
    <n v="21284.25"/>
    <n v="21284.25"/>
    <n v="0"/>
    <n v="21284.25"/>
    <n v="327.45"/>
    <s v="Tienda modelo: MC26 Nagua"/>
    <m/>
    <m/>
    <s v="NTCO011110"/>
    <n v="801672"/>
    <s v="76722 ALMAR INVERPROYECT SRL "/>
    <n v="18"/>
    <n v="0.5"/>
    <n v="10642.125"/>
    <n v="21"/>
    <n v="0.5"/>
    <n v="10642.125"/>
    <m/>
    <m/>
    <n v="0"/>
    <m/>
    <m/>
    <n v="10642.125"/>
    <m/>
    <m/>
    <n v="10642.125"/>
    <n v="21284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DE TRABAJO MURAL C/TABLA DE CORTE"/>
    <s v="Pendiente de compras"/>
    <m/>
    <s v="18.02.2026"/>
    <n v="3"/>
    <s v="DOP"/>
    <n v="1"/>
    <n v="42881.25"/>
    <n v="128643.75"/>
    <n v="0"/>
    <n v="128643.75"/>
    <n v="1979.1346153846155"/>
    <s v="Tienda modelo: MC26 Nagua"/>
    <m/>
    <m/>
    <s v="NTCO011110"/>
    <n v="801672"/>
    <s v="76722 ALMAR INVERPROYECT SRL "/>
    <n v="18"/>
    <n v="0.5"/>
    <n v="64321.875"/>
    <n v="21"/>
    <n v="0.5"/>
    <n v="64321.875"/>
    <m/>
    <m/>
    <n v="0"/>
    <m/>
    <m/>
    <n v="64321.875"/>
    <m/>
    <m/>
    <n v="64321.875"/>
    <n v="128643.7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FONDO PARA DESCAMO  MD-1.60"/>
    <s v="Pendiente de compras"/>
    <m/>
    <s v="18.02.2026"/>
    <n v="1"/>
    <s v="DOP"/>
    <n v="1"/>
    <n v="42803.25"/>
    <n v="42803.25"/>
    <n v="0"/>
    <n v="42803.25"/>
    <n v="658.51153846153841"/>
    <s v="Tienda modelo: MC26 Nagua"/>
    <m/>
    <m/>
    <s v="NTCO011110"/>
    <n v="801672"/>
    <s v="76722 ALMAR INVERPROYECT SRL "/>
    <n v="18"/>
    <n v="0.5"/>
    <n v="21401.625"/>
    <n v="21"/>
    <n v="0.5"/>
    <n v="21401.625"/>
    <m/>
    <m/>
    <n v="0"/>
    <m/>
    <m/>
    <n v="21401.625"/>
    <m/>
    <m/>
    <n v="21401.625"/>
    <n v="42803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 C/ESTANTE 1600X700X8"/>
    <s v="Pendiente de compras"/>
    <m/>
    <s v="18.02.2026"/>
    <n v="2"/>
    <s v="DOP"/>
    <n v="1"/>
    <n v="32818.5"/>
    <n v="65637"/>
    <n v="0"/>
    <n v="65637"/>
    <n v="1009.8"/>
    <s v="Tienda modelo: MC26 Nagua"/>
    <m/>
    <m/>
    <s v="NTCO011110"/>
    <n v="801672"/>
    <s v="76722 ALMAR INVERPROYECT SRL "/>
    <n v="18"/>
    <n v="0.5"/>
    <n v="32818.5"/>
    <n v="21"/>
    <n v="0.5"/>
    <n v="32818.5"/>
    <m/>
    <m/>
    <n v="0"/>
    <m/>
    <m/>
    <n v="32818.5"/>
    <m/>
    <m/>
    <n v="32818.5"/>
    <n v="65637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400X700X850MM"/>
    <s v="Pendiente de compras"/>
    <m/>
    <s v="18.02.2026"/>
    <n v="2"/>
    <s v="DOP"/>
    <n v="1"/>
    <n v="31077"/>
    <n v="62154"/>
    <n v="0"/>
    <n v="62154"/>
    <n v="956.21538461538466"/>
    <s v="Tienda modelo: MC26 Nagua"/>
    <m/>
    <m/>
    <s v="NTCO011110"/>
    <n v="801672"/>
    <s v="76722 ALMAR INVERPROYECT SRL "/>
    <n v="18"/>
    <n v="0.5"/>
    <n v="31077"/>
    <n v="21"/>
    <n v="0.5"/>
    <n v="31077"/>
    <m/>
    <m/>
    <n v="0"/>
    <m/>
    <m/>
    <n v="31077"/>
    <m/>
    <m/>
    <n v="31077"/>
    <n v="62154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1850X700X850MM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FERIOR"/>
    <s v="Pendiente de compras"/>
    <m/>
    <s v="18.02.2026"/>
    <n v="1"/>
    <s v="DOP"/>
    <n v="1"/>
    <n v="29335.5"/>
    <n v="29335.5"/>
    <n v="0"/>
    <n v="29335.5"/>
    <n v="451.31538461538463"/>
    <s v="Tienda modelo: MC26 Nagua"/>
    <m/>
    <m/>
    <s v="NTCO011110"/>
    <n v="801672"/>
    <s v="76722 ALMAR INVERPROYECT SRL "/>
    <n v="18"/>
    <n v="0.5"/>
    <n v="14667.75"/>
    <n v="21"/>
    <n v="0.5"/>
    <n v="14667.75"/>
    <m/>
    <m/>
    <n v="0"/>
    <m/>
    <m/>
    <n v="14667.75"/>
    <m/>
    <m/>
    <n v="14667.75"/>
    <n v="29335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FERIOR y"/>
    <s v="Pendiente de compras"/>
    <m/>
    <s v="18.02.2026"/>
    <n v="3"/>
    <s v="DOP"/>
    <n v="1"/>
    <n v="42300"/>
    <n v="126900"/>
    <n v="0"/>
    <n v="126900"/>
    <n v="1952.3076923076924"/>
    <s v="Tienda modelo: MC26 Nagua"/>
    <m/>
    <m/>
    <s v="NTCO011110"/>
    <n v="801672"/>
    <s v="76722 ALMAR INVERPROYECT SRL "/>
    <n v="18"/>
    <n v="0.5"/>
    <n v="63450"/>
    <n v="21"/>
    <n v="0.5"/>
    <n v="63450"/>
    <m/>
    <m/>
    <n v="0"/>
    <m/>
    <m/>
    <n v="63450"/>
    <m/>
    <m/>
    <n v="63450"/>
    <n v="126900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8"/>
    <n v="0.5"/>
    <n v="18286.5"/>
    <n v="21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8"/>
    <n v="0.5"/>
    <n v="18286.5"/>
    <n v="21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INTERIOR"/>
    <s v="Pendiente de compras"/>
    <m/>
    <s v="18.02.2026"/>
    <n v="2"/>
    <s v="DOP"/>
    <n v="1"/>
    <n v="36573"/>
    <n v="73146"/>
    <n v="0"/>
    <n v="73146"/>
    <n v="1125.323076923077"/>
    <s v="Tienda modelo: MC26 Nagua"/>
    <m/>
    <m/>
    <s v="NTCO011110"/>
    <n v="801672"/>
    <s v="76722 ALMAR INVERPROYECT SRL "/>
    <n v="18"/>
    <n v="0.5"/>
    <n v="36573"/>
    <n v="21"/>
    <n v="0.5"/>
    <n v="36573"/>
    <m/>
    <m/>
    <n v="0"/>
    <m/>
    <m/>
    <n v="36573"/>
    <m/>
    <m/>
    <n v="36573"/>
    <n v="73146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M1-1.80MT"/>
    <s v="Pendiente de compras"/>
    <m/>
    <s v="18.02.2026"/>
    <n v="1"/>
    <s v="DOP"/>
    <n v="1"/>
    <n v="32742"/>
    <n v="32742"/>
    <n v="0"/>
    <n v="32742"/>
    <n v="503.72307692307692"/>
    <s v="Tienda modelo: MC26 Nagua"/>
    <m/>
    <m/>
    <s v="NTCO011110"/>
    <n v="801672"/>
    <s v="76722 ALMAR INVERPROYECT SRL "/>
    <n v="18"/>
    <n v="0.5"/>
    <n v="16371"/>
    <n v="21"/>
    <n v="0.5"/>
    <n v="16371"/>
    <m/>
    <m/>
    <n v="0"/>
    <m/>
    <m/>
    <n v="16371"/>
    <m/>
    <m/>
    <n v="16371"/>
    <n v="32742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 C/ESTANTE  M-60"/>
    <s v="Pendiente de compras"/>
    <m/>
    <s v="18.02.2026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8"/>
    <n v="0.5"/>
    <n v="9359.625"/>
    <n v="21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2000X700X850 MM"/>
    <s v="Pendiente de compras"/>
    <m/>
    <s v="18.02.2026"/>
    <n v="1"/>
    <s v="DOP"/>
    <n v="1"/>
    <n v="37736.25"/>
    <n v="37736.25"/>
    <n v="0"/>
    <n v="37736.25"/>
    <n v="580.55769230769226"/>
    <s v="Tienda modelo: MC26 Nagua"/>
    <m/>
    <m/>
    <s v="NTCO011110"/>
    <n v="801672"/>
    <s v="76722 ALMAR INVERPROYECT SRL "/>
    <n v="18"/>
    <n v="0.5"/>
    <n v="18868.125"/>
    <n v="21"/>
    <n v="0.5"/>
    <n v="18868.125"/>
    <m/>
    <m/>
    <n v="0"/>
    <m/>
    <m/>
    <n v="18868.125"/>
    <m/>
    <m/>
    <n v="18868.125"/>
    <n v="37736.25"/>
    <s v="Sirena Compacta"/>
    <s v="Sirena Las Terrenas"/>
    <s v="MC33"/>
    <s v="Marrón"/>
    <n v="594"/>
    <s v="Pendiente Compra"/>
    <x v="0"/>
    <x v="6"/>
  </r>
  <r>
    <n v="7.01"/>
    <m/>
    <x v="39"/>
    <s v="OI"/>
    <s v=""/>
    <s v="MESA TRABAJO MURAL2000X700X850 MM"/>
    <s v="Pendiente de compras"/>
    <m/>
    <s v="18.02.2026"/>
    <n v="2"/>
    <s v="DOP"/>
    <n v="1"/>
    <n v="37736.25"/>
    <n v="75472.5"/>
    <n v="0"/>
    <n v="75472.5"/>
    <n v="1161.1153846153845"/>
    <s v="Tienda modelo: MC26 Nagua"/>
    <m/>
    <m/>
    <s v="NTCO011110"/>
    <n v="801672"/>
    <s v="76722 ALMAR INVERPROYECT SRL "/>
    <n v="18"/>
    <n v="0.5"/>
    <n v="37736.25"/>
    <n v="21"/>
    <n v="0.5"/>
    <n v="37736.25"/>
    <m/>
    <m/>
    <n v="0"/>
    <m/>
    <m/>
    <n v="37736.25"/>
    <m/>
    <m/>
    <n v="37736.25"/>
    <n v="75472.5"/>
    <s v="Sirena Compacta"/>
    <s v="Sirena Las Terrenas"/>
    <s v="MC33"/>
    <s v="Marrón"/>
    <n v="594"/>
    <s v="Pendiente Compra"/>
    <x v="0"/>
    <x v="6"/>
  </r>
  <r>
    <n v="7.01"/>
    <m/>
    <x v="39"/>
    <s v="OI"/>
    <s v=""/>
    <s v="TRANSPORTE DE EQ Y GASTOS INDIRECTOS"/>
    <s v="Pendiente de compras"/>
    <m/>
    <s v="18.02.2026"/>
    <n v="1"/>
    <s v="DOP"/>
    <n v="1"/>
    <n v="25000"/>
    <n v="25000"/>
    <n v="0"/>
    <n v="25000"/>
    <n v="384.61538461538464"/>
    <s v="Tienda modelo: MC26 Nagua"/>
    <m/>
    <m/>
    <s v="NTCO011110"/>
    <n v="801672"/>
    <s v="76722 ALMAR INVERPROYECT SRL "/>
    <n v="18"/>
    <n v="0.5"/>
    <n v="12500"/>
    <n v="21"/>
    <n v="0.5"/>
    <n v="12500"/>
    <m/>
    <m/>
    <n v="0"/>
    <m/>
    <m/>
    <n v="12500"/>
    <m/>
    <m/>
    <n v="12500"/>
    <n v="25000"/>
    <s v="Sirena Compacta"/>
    <s v="Sirena Las Terrenas"/>
    <s v="MC33"/>
    <s v="Marrón"/>
    <n v="594"/>
    <s v="Pendiente Compra"/>
    <x v="0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2"/>
    <m/>
    <x v="40"/>
    <s v="OI"/>
    <s v=""/>
    <s v="HORNO RATIONAL ICP 101 ELECTRICO (10 BANDEJAS)"/>
    <s v="Orden de compras"/>
    <n v="4512501388"/>
    <s v="18.02.2026"/>
    <n v="2"/>
    <s v="USD"/>
    <n v="65"/>
    <n v="14132"/>
    <n v="1837160"/>
    <n v="0"/>
    <n v="1837160"/>
    <n v="28264"/>
    <s v="HORNOS RATIONAL ELECTRICO"/>
    <m/>
    <m/>
    <s v="NTCO011110"/>
    <n v="801672"/>
    <s v="76610 CARIBBEAN COPACKERS SODJUMORE SRL"/>
    <n v="5"/>
    <n v="0.6"/>
    <n v="1102296"/>
    <n v="21"/>
    <n v="0.4"/>
    <n v="734864"/>
    <m/>
    <m/>
    <n v="0"/>
    <m/>
    <m/>
    <n v="734864"/>
    <m/>
    <m/>
    <n v="734864"/>
    <n v="1837160"/>
    <s v="Sirena Compacta"/>
    <s v="Sirena Las Terrenas"/>
    <s v="MC33"/>
    <s v="Marrón"/>
    <n v="594"/>
    <s v="Orden Colocada"/>
    <x v="0"/>
    <x v="6"/>
  </r>
  <r>
    <n v="7.02"/>
    <m/>
    <x v="40"/>
    <s v="OI"/>
    <s v=""/>
    <s v="MESA PARA HORNO ICOMBI PRO"/>
    <s v="Orden de compras"/>
    <n v="4512501388"/>
    <s v="18.02.2026"/>
    <n v="2"/>
    <s v="USD"/>
    <n v="65"/>
    <n v="1690.92"/>
    <n v="219819.6"/>
    <n v="0"/>
    <n v="219819.6"/>
    <n v="3381.84"/>
    <s v="HORNOS RATIONAL ELECTRICO"/>
    <m/>
    <m/>
    <s v="NTCO011110"/>
    <n v="801672"/>
    <s v="76610 CARIBBEAN COPACKERS SODJUMORE SRL"/>
    <n v="5"/>
    <n v="0.6"/>
    <n v="131891.76"/>
    <n v="21"/>
    <n v="0.4"/>
    <n v="87927.840000000011"/>
    <m/>
    <m/>
    <n v="0"/>
    <m/>
    <m/>
    <n v="87927.840000000011"/>
    <m/>
    <m/>
    <n v="87927.840000000011"/>
    <n v="219819.60000000003"/>
    <s v="Sirena Compacta"/>
    <s v="Sirena Las Terrenas"/>
    <s v="MC33"/>
    <s v="Marrón"/>
    <n v="594"/>
    <s v="Orden Colocada"/>
    <x v="0"/>
    <x v="6"/>
  </r>
  <r>
    <n v="7.02"/>
    <m/>
    <x v="40"/>
    <s v="OI"/>
    <s v=""/>
    <s v="MATERIALES DE INSTALACION"/>
    <s v="Orden de compras"/>
    <n v="4512501388"/>
    <s v="18.02.2026"/>
    <n v="2"/>
    <s v="USD"/>
    <n v="65"/>
    <n v="300"/>
    <n v="39000"/>
    <n v="0"/>
    <n v="39000"/>
    <n v="600"/>
    <s v="HORNOS RATIONAL ELECTRICO"/>
    <m/>
    <m/>
    <s v="NTCO011110"/>
    <n v="801672"/>
    <s v="76610 CARIBBEAN COPACKERS SODJUMORE SRL"/>
    <n v="5"/>
    <n v="0.6"/>
    <n v="23400"/>
    <n v="21"/>
    <n v="0.4"/>
    <n v="15600"/>
    <m/>
    <m/>
    <n v="0"/>
    <m/>
    <m/>
    <n v="15600"/>
    <m/>
    <m/>
    <n v="15600"/>
    <n v="39000"/>
    <s v="Sirena Compacta"/>
    <s v="Sirena Las Terrenas"/>
    <s v="MC33"/>
    <s v="Marrón"/>
    <n v="594"/>
    <s v="Orden Colocada"/>
    <x v="0"/>
    <x v="6"/>
  </r>
  <r>
    <n v="7.02"/>
    <m/>
    <x v="40"/>
    <s v="OI"/>
    <s v=""/>
    <s v="SUPERSPIKE PARA POLLOS 1/1 GN"/>
    <s v="Orden de compras"/>
    <n v="4512501388"/>
    <s v="18.02.2026"/>
    <n v="18"/>
    <s v="USD"/>
    <n v="65"/>
    <n v="100.51"/>
    <n v="117596.70000000001"/>
    <n v="0"/>
    <n v="117596.70000000001"/>
    <n v="1809.1800000000003"/>
    <s v="HORNOS RATIONAL ELECTRICO"/>
    <m/>
    <m/>
    <s v="NTCO011110"/>
    <n v="801672"/>
    <s v="76610 CARIBBEAN COPACKERS SODJUMORE SRL"/>
    <n v="5"/>
    <n v="0.6"/>
    <n v="70558.02"/>
    <n v="21"/>
    <n v="0.4"/>
    <n v="47038.680000000008"/>
    <m/>
    <m/>
    <n v="0"/>
    <m/>
    <m/>
    <n v="47038.680000000008"/>
    <m/>
    <m/>
    <n v="47038.680000000008"/>
    <n v="117596.70000000001"/>
    <s v="Sirena Compacta"/>
    <s v="Sirena Las Terrenas"/>
    <s v="MC33"/>
    <s v="Marrón"/>
    <n v="594"/>
    <s v="Orden Colocada"/>
    <x v="0"/>
    <x v="6"/>
  </r>
  <r>
    <n v="7.02"/>
    <m/>
    <x v="40"/>
    <s v="OI"/>
    <s v=""/>
    <s v="PARRILLAS ACERO INOX 1/1 GN"/>
    <s v="Orden de compras"/>
    <n v="4512501388"/>
    <s v="18.02.2026"/>
    <n v="12"/>
    <s v="USD"/>
    <n v="65"/>
    <n v="63.75"/>
    <n v="49725"/>
    <n v="0"/>
    <n v="49725"/>
    <n v="765"/>
    <s v="HORNOS RATIONAL ELECTRICO"/>
    <m/>
    <m/>
    <s v="NTCO011110"/>
    <n v="801672"/>
    <s v="76610 CARIBBEAN COPACKERS SODJUMORE SRL"/>
    <n v="5"/>
    <n v="0.6"/>
    <n v="29835"/>
    <n v="21"/>
    <n v="0.4"/>
    <n v="19890"/>
    <m/>
    <m/>
    <n v="0"/>
    <m/>
    <m/>
    <n v="19890"/>
    <m/>
    <m/>
    <n v="19890"/>
    <n v="49725"/>
    <s v="Sirena Compacta"/>
    <s v="Sirena Las Terrenas"/>
    <s v="MC33"/>
    <s v="Marrón"/>
    <n v="594"/>
    <s v="Orden Colocada"/>
    <x v="0"/>
    <x v="6"/>
  </r>
  <r>
    <n v="7.02"/>
    <m/>
    <x v="40"/>
    <s v="OI"/>
    <s v=""/>
    <s v="BANDEJA/PLANCHA ASAD PANAD 1/1 GN"/>
    <s v="Orden de compras"/>
    <n v="4512501388"/>
    <s v="18.02.2026"/>
    <n v="20"/>
    <s v="USD"/>
    <n v="65"/>
    <n v="106.59"/>
    <n v="138567"/>
    <n v="0"/>
    <n v="138567"/>
    <n v="2131.8000000000002"/>
    <s v="HORNOS RATIONAL ELECTRICO"/>
    <m/>
    <m/>
    <s v="NTCO011110"/>
    <n v="801672"/>
    <s v="76610 CARIBBEAN COPACKERS SODJUMORE SRL"/>
    <n v="5"/>
    <n v="0.6"/>
    <n v="83140.2"/>
    <n v="21"/>
    <n v="0.4"/>
    <n v="55426.8"/>
    <m/>
    <m/>
    <n v="0"/>
    <m/>
    <m/>
    <n v="55426.8"/>
    <m/>
    <m/>
    <n v="55426.8"/>
    <n v="138567"/>
    <s v="Sirena Compacta"/>
    <s v="Sirena Las Terrenas"/>
    <s v="MC33"/>
    <s v="Marrón"/>
    <n v="594"/>
    <s v="Orden Colocada"/>
    <x v="0"/>
    <x v="6"/>
  </r>
  <r>
    <n v="7.02"/>
    <m/>
    <x v="40"/>
    <s v="OI"/>
    <s v=""/>
    <s v="COMBIFRY 1/1 GN"/>
    <s v="Orden de compras"/>
    <n v="4512501388"/>
    <s v="18.02.2026"/>
    <n v="4"/>
    <s v="USD"/>
    <n v="65"/>
    <n v="158.01"/>
    <n v="41082.6"/>
    <n v="0"/>
    <n v="41082.6"/>
    <n v="632.04"/>
    <s v="HORNOS RATIONAL ELECTRICO"/>
    <m/>
    <m/>
    <s v="NTCO011110"/>
    <n v="801672"/>
    <s v="76610 CARIBBEAN COPACKERS SODJUMORE SRL"/>
    <n v="5"/>
    <n v="0.6"/>
    <n v="24649.559999999998"/>
    <n v="21"/>
    <n v="0.4"/>
    <n v="16433.04"/>
    <m/>
    <m/>
    <n v="0"/>
    <m/>
    <m/>
    <n v="16433.04"/>
    <m/>
    <m/>
    <n v="16433.04"/>
    <n v="41082.6"/>
    <s v="Sirena Compacta"/>
    <s v="Sirena Las Terrenas"/>
    <s v="MC33"/>
    <s v="Marrón"/>
    <n v="594"/>
    <s v="Orden Colocada"/>
    <x v="0"/>
    <x v="6"/>
  </r>
  <r>
    <n v="7.02"/>
    <m/>
    <x v="40"/>
    <s v="OI"/>
    <s v=""/>
    <s v="BANDEJA DE GRANITO ESMALTADO 20MM"/>
    <s v="Orden de compras"/>
    <n v="4512501388"/>
    <s v="18.02.2026"/>
    <n v="4"/>
    <s v="USD"/>
    <n v="65"/>
    <n v="119.83"/>
    <n v="31155.8"/>
    <n v="0"/>
    <n v="31155.8"/>
    <n v="479.32"/>
    <s v="HORNOS RATIONAL ELECTRICO"/>
    <m/>
    <m/>
    <s v="NTCO011110"/>
    <n v="801672"/>
    <s v="76610 CARIBBEAN COPACKERS SODJUMORE SRL"/>
    <n v="5"/>
    <n v="0.6"/>
    <n v="18693.48"/>
    <n v="21"/>
    <n v="0.4"/>
    <n v="12462.32"/>
    <m/>
    <m/>
    <n v="0"/>
    <m/>
    <m/>
    <n v="12462.32"/>
    <m/>
    <m/>
    <n v="12462.32"/>
    <n v="31155.8"/>
    <s v="Sirena Compacta"/>
    <s v="Sirena Las Terrenas"/>
    <s v="MC33"/>
    <s v="Marrón"/>
    <n v="594"/>
    <s v="Orden Colocada"/>
    <x v="0"/>
    <x v="6"/>
  </r>
  <r>
    <n v="7.02"/>
    <m/>
    <x v="40"/>
    <s v="OI"/>
    <s v=""/>
    <s v="ALEGACY CUCHARA SOLIDA 21L MOD 4781"/>
    <s v="Pendiente de compras"/>
    <m/>
    <s v="18.02.2026"/>
    <n v="2"/>
    <s v="DOP"/>
    <n v="1"/>
    <n v="250"/>
    <n v="500"/>
    <n v="0.01"/>
    <n v="505"/>
    <n v="7.7692307692307692"/>
    <s v="Tienda modelo: MC26 Nagua"/>
    <m/>
    <m/>
    <s v="NTCO011110"/>
    <n v="801672"/>
    <s v="UTECO SRL"/>
    <n v="21"/>
    <n v="1"/>
    <n v="505"/>
    <m/>
    <m/>
    <n v="0"/>
    <m/>
    <m/>
    <n v="0"/>
    <m/>
    <m/>
    <n v="0"/>
    <m/>
    <m/>
    <n v="0"/>
    <n v="505"/>
    <s v="Sirena Compacta"/>
    <s v="Sirena Las Terrenas"/>
    <s v="MC33"/>
    <s v="Marrón"/>
    <n v="594"/>
    <s v="Pendiente Compra"/>
    <x v="0"/>
    <x v="6"/>
  </r>
  <r>
    <n v="7.02"/>
    <m/>
    <x v="40"/>
    <s v="OI"/>
    <s v=""/>
    <s v="BANDEJA PARA COSTILLA"/>
    <s v="Pendiente de compras"/>
    <m/>
    <s v="18.02.2026"/>
    <n v="1"/>
    <s v="DOP"/>
    <n v="1"/>
    <n v="11074.16"/>
    <n v="11074.16"/>
    <n v="0.01"/>
    <n v="11184.901599999999"/>
    <n v="172.07540923076922"/>
    <s v="Tienda modelo: MC26 Nagua"/>
    <m/>
    <m/>
    <s v="NTCO011110"/>
    <n v="801672"/>
    <s v="UTECO SRL"/>
    <n v="21"/>
    <n v="1"/>
    <n v="11184.901599999999"/>
    <m/>
    <m/>
    <n v="0"/>
    <m/>
    <m/>
    <n v="0"/>
    <m/>
    <m/>
    <n v="0"/>
    <m/>
    <m/>
    <n v="0"/>
    <n v="11184.901599999999"/>
    <s v="Sirena Compacta"/>
    <s v="Sirena Las Terrenas"/>
    <s v="MC33"/>
    <s v="Marrón"/>
    <n v="594"/>
    <s v="Pendiente Compra"/>
    <x v="0"/>
    <x v="6"/>
  </r>
  <r>
    <n v="7.02"/>
    <m/>
    <x v="40"/>
    <s v="OI"/>
    <s v=""/>
    <s v="BANDEJA/PLANCHA ASAD PANAD 1/1 GN"/>
    <s v="Pendiente de compras"/>
    <m/>
    <s v="18.02.2026"/>
    <n v="4"/>
    <s v="DOP"/>
    <n v="1"/>
    <n v="6299.47"/>
    <n v="25197.88"/>
    <n v="0.01"/>
    <n v="25449.858800000002"/>
    <n v="391.53628923076928"/>
    <s v="Tienda modelo: MC26 Nagua"/>
    <m/>
    <m/>
    <s v="NTCO011110"/>
    <n v="801672"/>
    <s v="UTECO SRL"/>
    <n v="21"/>
    <n v="1"/>
    <n v="25449.858800000002"/>
    <m/>
    <m/>
    <n v="0"/>
    <m/>
    <m/>
    <n v="0"/>
    <m/>
    <m/>
    <n v="0"/>
    <m/>
    <m/>
    <n v="0"/>
    <n v="25449.858800000002"/>
    <s v="Sirena Compacta"/>
    <s v="Sirena Las Terrenas"/>
    <s v="MC33"/>
    <s v="Marrón"/>
    <n v="594"/>
    <s v="Pendiente Compra"/>
    <x v="0"/>
    <x v="6"/>
  </r>
  <r>
    <n v="7.02"/>
    <m/>
    <x v="40"/>
    <s v="OI"/>
    <s v=""/>
    <s v="CAMBRO RECIPIENTE GAST 1/6X4 NEG"/>
    <s v="Pendiente de compras"/>
    <m/>
    <s v="18.02.2026"/>
    <n v="10"/>
    <s v="DOP"/>
    <n v="1"/>
    <n v="1650"/>
    <n v="16500"/>
    <n v="0.01"/>
    <n v="16665"/>
    <n v="256.38461538461536"/>
    <s v="Tienda modelo: MC26 Nagua"/>
    <m/>
    <m/>
    <s v="NTCO011110"/>
    <n v="801672"/>
    <s v="UTECO SRL"/>
    <n v="21"/>
    <n v="1"/>
    <n v="16665"/>
    <m/>
    <m/>
    <n v="0"/>
    <m/>
    <m/>
    <n v="0"/>
    <m/>
    <m/>
    <n v="0"/>
    <m/>
    <m/>
    <n v="0"/>
    <n v="16665"/>
    <s v="Sirena Compacta"/>
    <s v="Sirena Las Terrenas"/>
    <s v="MC33"/>
    <s v="Marrón"/>
    <n v="594"/>
    <s v="Pendiente Compra"/>
    <x v="0"/>
    <x v="6"/>
  </r>
  <r>
    <n v="7.02"/>
    <m/>
    <x v="40"/>
    <s v="OI"/>
    <s v=""/>
    <s v="CAMBRO TAPA P/RECI 9FC2452"/>
    <s v="Pendiente de compras"/>
    <m/>
    <s v="18.02.2026"/>
    <n v="10"/>
    <s v="DOP"/>
    <n v="1"/>
    <n v="450"/>
    <n v="4500"/>
    <n v="0.01"/>
    <n v="4545"/>
    <n v="69.92307692307692"/>
    <s v="Tienda modelo: MC26 Nagua"/>
    <m/>
    <m/>
    <s v="NTCO011110"/>
    <n v="801672"/>
    <s v="UTECO SRL"/>
    <n v="21"/>
    <n v="1"/>
    <n v="4545"/>
    <m/>
    <m/>
    <n v="0"/>
    <m/>
    <m/>
    <n v="0"/>
    <m/>
    <m/>
    <n v="0"/>
    <m/>
    <m/>
    <n v="0"/>
    <n v="4545"/>
    <s v="Sirena Compacta"/>
    <s v="Sirena Las Terrenas"/>
    <s v="MC33"/>
    <s v="Marrón"/>
    <n v="594"/>
    <s v="Pendiente Compra"/>
    <x v="0"/>
    <x v="6"/>
  </r>
  <r>
    <n v="7.02"/>
    <m/>
    <x v="40"/>
    <s v="OI"/>
    <s v=""/>
    <s v="CUBETA P/DESINFECTAR 5LT ROJA"/>
    <s v="Pendiente de compras"/>
    <m/>
    <s v="18.02.2026"/>
    <n v="1"/>
    <s v="DOP"/>
    <n v="1"/>
    <n v="420844.07"/>
    <n v="420844.07"/>
    <n v="0.01"/>
    <n v="425052.51069999998"/>
    <n v="6539.2693953846156"/>
    <s v="Tienda modelo: MC26 Nagua"/>
    <m/>
    <m/>
    <s v="NTCO011110"/>
    <n v="801672"/>
    <s v="UTECO SRL"/>
    <n v="21"/>
    <n v="1"/>
    <n v="425052.51069999998"/>
    <m/>
    <m/>
    <n v="0"/>
    <m/>
    <m/>
    <n v="0"/>
    <m/>
    <m/>
    <n v="0"/>
    <m/>
    <m/>
    <n v="0"/>
    <n v="425052.5106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CUCHARA ALTA TEMPERATURA 13&quot;"/>
    <s v="Pendiente de compras"/>
    <m/>
    <s v="18.02.2026"/>
    <n v="3"/>
    <s v="DOP"/>
    <n v="1"/>
    <n v="690"/>
    <n v="2070"/>
    <n v="0.01"/>
    <n v="2090.6999999999998"/>
    <n v="32.164615384615381"/>
    <s v="Tienda modelo: MC26 Nagua"/>
    <m/>
    <m/>
    <s v="NTCO011110"/>
    <n v="801672"/>
    <s v="UTECO SRL"/>
    <n v="21"/>
    <n v="1"/>
    <n v="2090.6999999999998"/>
    <m/>
    <m/>
    <n v="0"/>
    <m/>
    <m/>
    <n v="0"/>
    <m/>
    <m/>
    <n v="0"/>
    <m/>
    <m/>
    <n v="0"/>
    <n v="2090.6999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DISCO REBANADOR 10 MM.25"/>
    <s v="Pendiente de compras"/>
    <m/>
    <s v="18.02.2026"/>
    <n v="2"/>
    <s v="DOP"/>
    <n v="1"/>
    <n v="600"/>
    <n v="1200"/>
    <n v="0.01"/>
    <n v="1212"/>
    <n v="18.646153846153847"/>
    <s v="Tienda modelo: MC26 Nagua"/>
    <m/>
    <m/>
    <s v="NTCO011110"/>
    <n v="801672"/>
    <s v="UTECO SRL"/>
    <n v="21"/>
    <n v="1"/>
    <n v="1212"/>
    <m/>
    <m/>
    <n v="0"/>
    <m/>
    <m/>
    <n v="0"/>
    <m/>
    <m/>
    <n v="0"/>
    <m/>
    <m/>
    <n v="0"/>
    <n v="1212"/>
    <s v="Sirena Compacta"/>
    <s v="Sirena Las Terrenas"/>
    <s v="MC33"/>
    <s v="Marrón"/>
    <n v="594"/>
    <s v="Pendiente Compra"/>
    <x v="0"/>
    <x v="6"/>
  </r>
  <r>
    <n v="7.02"/>
    <m/>
    <x v="40"/>
    <s v="OI"/>
    <s v=""/>
    <s v="FORSCHNER CUCHILLO P/QUESO DOBLE 14"/>
    <s v="Pendiente de compras"/>
    <m/>
    <s v="18.02.2026"/>
    <n v="1"/>
    <s v="DOP"/>
    <n v="1"/>
    <n v="2433.33"/>
    <n v="2433.33"/>
    <n v="0.01"/>
    <n v="2457.6632999999997"/>
    <n v="37.810204615384613"/>
    <s v="Tienda modelo: MC26 Nagua"/>
    <m/>
    <m/>
    <s v="NTCO011110"/>
    <n v="801672"/>
    <s v="UTECO SRL"/>
    <n v="21"/>
    <n v="1"/>
    <n v="2457.6632999999997"/>
    <m/>
    <m/>
    <n v="0"/>
    <m/>
    <m/>
    <n v="0"/>
    <m/>
    <m/>
    <n v="0"/>
    <m/>
    <m/>
    <n v="0"/>
    <n v="2457.66329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BATIDOR DE MANO FRANCES 18"/>
    <s v="Pendiente de compras"/>
    <m/>
    <s v="18.02.2026"/>
    <n v="2"/>
    <s v="DOP"/>
    <n v="1"/>
    <n v="3200"/>
    <n v="6400"/>
    <n v="0.01"/>
    <n v="6464"/>
    <n v="99.446153846153848"/>
    <s v="Tienda modelo: MC26 Nagua"/>
    <m/>
    <m/>
    <s v="NTCO011110"/>
    <n v="801672"/>
    <s v="UTECO SRL"/>
    <n v="21"/>
    <n v="1"/>
    <n v="6464"/>
    <m/>
    <m/>
    <n v="0"/>
    <m/>
    <m/>
    <n v="0"/>
    <m/>
    <m/>
    <n v="0"/>
    <m/>
    <m/>
    <n v="0"/>
    <n v="6464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CUCHILLO COCINERO 10 PC12910"/>
    <s v="Pendiente de compras"/>
    <m/>
    <s v="18.02.2026"/>
    <n v="2"/>
    <s v="DOP"/>
    <n v="1"/>
    <n v="850"/>
    <n v="1700"/>
    <n v="0.01"/>
    <n v="1717"/>
    <n v="26.415384615384614"/>
    <s v="Tienda modelo: MC26 Nagua"/>
    <m/>
    <m/>
    <s v="NTCO011110"/>
    <n v="801672"/>
    <s v="UTECO SRL"/>
    <n v="21"/>
    <n v="1"/>
    <n v="1717"/>
    <m/>
    <m/>
    <n v="0"/>
    <m/>
    <m/>
    <n v="0"/>
    <m/>
    <m/>
    <n v="0"/>
    <m/>
    <m/>
    <n v="0"/>
    <n v="1717"/>
    <s v="Sirena Compacta"/>
    <s v="Sirena Las Terrenas"/>
    <s v="MC33"/>
    <s v="Marrón"/>
    <n v="594"/>
    <s v="Pendiente Compra"/>
    <x v="0"/>
    <x v="6"/>
  </r>
  <r>
    <n v="7.02"/>
    <m/>
    <x v="40"/>
    <s v="OI"/>
    <s v=""/>
    <s v="HALCO ESCUDILLA DE A/I 10.5QT 15"/>
    <s v="Pendiente de compras"/>
    <m/>
    <s v="18.02.2026"/>
    <n v="4"/>
    <s v="DOP"/>
    <n v="1"/>
    <n v="1650"/>
    <n v="6600"/>
    <n v="0.01"/>
    <n v="6666"/>
    <n v="102.55384615384615"/>
    <s v="Tienda modelo: MC26 Nagua"/>
    <m/>
    <m/>
    <s v="NTCO011110"/>
    <n v="801672"/>
    <s v="UTECO SRL"/>
    <n v="21"/>
    <n v="1"/>
    <n v="6666"/>
    <m/>
    <m/>
    <n v="0"/>
    <m/>
    <m/>
    <n v="0"/>
    <m/>
    <m/>
    <n v="0"/>
    <m/>
    <m/>
    <n v="0"/>
    <n v="6666"/>
    <s v="Sirena Compacta"/>
    <s v="Sirena Las Terrenas"/>
    <s v="MC33"/>
    <s v="Marrón"/>
    <n v="594"/>
    <s v="Pendiente Compra"/>
    <x v="0"/>
    <x v="6"/>
  </r>
  <r>
    <n v="7.02"/>
    <m/>
    <x v="40"/>
    <s v="OI"/>
    <s v=""/>
    <s v="MICROONDAS TORNADO TMO‐1000E"/>
    <s v="Pendiente de compras"/>
    <m/>
    <s v="18.02.2026"/>
    <n v="3"/>
    <s v="DOP"/>
    <n v="1"/>
    <n v="22800"/>
    <n v="68400"/>
    <n v="0.01"/>
    <n v="69084"/>
    <n v="1062.8307692307692"/>
    <s v="Tienda modelo: MC26 Nagua"/>
    <m/>
    <m/>
    <s v="NTCO011110"/>
    <n v="801672"/>
    <s v="UTECO SRL"/>
    <n v="21"/>
    <n v="1"/>
    <n v="69084"/>
    <m/>
    <m/>
    <n v="0"/>
    <m/>
    <m/>
    <n v="0"/>
    <m/>
    <m/>
    <n v="0"/>
    <m/>
    <m/>
    <n v="0"/>
    <n v="69084"/>
    <s v="Sirena Compacta"/>
    <s v="Sirena Las Terrenas"/>
    <s v="MC33"/>
    <s v="Marrón"/>
    <n v="594"/>
    <s v="Pendiente Compra"/>
    <x v="0"/>
    <x v="6"/>
  </r>
  <r>
    <n v="7.02"/>
    <m/>
    <x v="40"/>
    <s v="OI"/>
    <s v=""/>
    <s v="MINI PACK EMPACADORA VACIO MVS-45II 2"/>
    <s v="Pendiente de compras"/>
    <m/>
    <s v="18.02.2026"/>
    <n v="1"/>
    <s v="DOP"/>
    <n v="1"/>
    <n v="307391.34000000003"/>
    <n v="307391.34000000003"/>
    <n v="0.01"/>
    <n v="310465.25340000005"/>
    <n v="4776.3885138461546"/>
    <s v="Tienda modelo: MC26 Nagua"/>
    <m/>
    <m/>
    <s v="NTCO011110"/>
    <n v="801672"/>
    <s v="UTECO SRL"/>
    <n v="21"/>
    <n v="1"/>
    <n v="310465.25340000005"/>
    <m/>
    <m/>
    <n v="0"/>
    <m/>
    <m/>
    <n v="0"/>
    <m/>
    <m/>
    <n v="0"/>
    <m/>
    <m/>
    <n v="0"/>
    <n v="310465.25340000005"/>
    <s v="Sirena Compacta"/>
    <s v="Sirena Las Terrenas"/>
    <s v="MC33"/>
    <s v="Marrón"/>
    <n v="594"/>
    <s v="Pendiente Compra"/>
    <x v="0"/>
    <x v="6"/>
  </r>
  <r>
    <n v="7.02"/>
    <m/>
    <x v="40"/>
    <s v="OI"/>
    <s v=""/>
    <s v="PANO DE MICROFIBRA 16X16&quot; 24/1 VERDE"/>
    <s v="Pendiente de compras"/>
    <m/>
    <s v="18.02.2026"/>
    <n v="1"/>
    <s v="DOP"/>
    <n v="1"/>
    <n v="3050"/>
    <n v="3050"/>
    <n v="0.01"/>
    <n v="3080.5"/>
    <n v="47.392307692307689"/>
    <s v="Tienda modelo: MC26 Nagua"/>
    <m/>
    <m/>
    <s v="NTCO011110"/>
    <n v="801672"/>
    <s v="UTECO SRL"/>
    <n v="21"/>
    <n v="1"/>
    <n v="3080.5"/>
    <m/>
    <m/>
    <n v="0"/>
    <m/>
    <m/>
    <n v="0"/>
    <m/>
    <m/>
    <n v="0"/>
    <m/>
    <m/>
    <n v="0"/>
    <n v="3080.5"/>
    <s v="Sirena Compacta"/>
    <s v="Sirena Las Terrenas"/>
    <s v="MC33"/>
    <s v="Marrón"/>
    <n v="594"/>
    <s v="Pendiente Compra"/>
    <x v="0"/>
    <x v="6"/>
  </r>
  <r>
    <n v="7.02"/>
    <m/>
    <x v="40"/>
    <s v="OI"/>
    <s v=""/>
    <s v="PINZA PLASTICA NEGRA 12 PULG 4712"/>
    <s v="Pendiente de compras"/>
    <m/>
    <s v="18.02.2026"/>
    <n v="2"/>
    <s v="DOP"/>
    <n v="1"/>
    <n v="400"/>
    <n v="800"/>
    <n v="0.01"/>
    <n v="808"/>
    <n v="12.430769230769231"/>
    <s v="Tienda modelo: MC26 Nagua"/>
    <m/>
    <m/>
    <s v="NTCO011110"/>
    <n v="801672"/>
    <s v="UTECO SRL"/>
    <n v="21"/>
    <n v="1"/>
    <n v="808"/>
    <m/>
    <m/>
    <n v="0"/>
    <m/>
    <m/>
    <n v="0"/>
    <m/>
    <m/>
    <n v="0"/>
    <m/>
    <m/>
    <n v="0"/>
    <n v="808"/>
    <s v="Sirena Compacta"/>
    <s v="Sirena Las Terrenas"/>
    <s v="MC33"/>
    <s v="Marrón"/>
    <n v="594"/>
    <s v="Pendiente Compra"/>
    <x v="0"/>
    <x v="6"/>
  </r>
  <r>
    <n v="7.02"/>
    <m/>
    <x v="40"/>
    <s v="OI"/>
    <s v=""/>
    <s v="PORCIONADOR ALIMENTO AZUL 8 OZ"/>
    <s v="Pendiente de compras"/>
    <m/>
    <s v="18.02.2026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21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0"/>
    <x v="6"/>
  </r>
  <r>
    <n v="7.02"/>
    <m/>
    <x v="40"/>
    <s v="OI"/>
    <s v=""/>
    <s v="PORCIONADOR ALIMENTO PERFORADO AZUL"/>
    <s v="Pendiente de compras"/>
    <m/>
    <s v="18.02.2026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21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0"/>
    <x v="6"/>
  </r>
  <r>
    <n v="7.02"/>
    <m/>
    <x v="40"/>
    <s v="OI"/>
    <s v=""/>
    <s v="RECIPIENTE DELI OCTAGONAL NEGRO SFG10151"/>
    <s v="Pendiente de compras"/>
    <m/>
    <s v="18.02.2026"/>
    <n v="15"/>
    <s v="DOP"/>
    <n v="1"/>
    <n v="550.84"/>
    <n v="8262.6"/>
    <n v="0.01"/>
    <n v="8345.2260000000006"/>
    <n v="128.38809230769232"/>
    <s v="Tienda modelo: MC26 Nagua"/>
    <m/>
    <m/>
    <s v="NTCO011110"/>
    <n v="801672"/>
    <s v="UTECO SRL"/>
    <n v="21"/>
    <n v="1"/>
    <n v="8345.2260000000006"/>
    <m/>
    <m/>
    <n v="0"/>
    <m/>
    <m/>
    <n v="0"/>
    <m/>
    <m/>
    <n v="0"/>
    <m/>
    <m/>
    <n v="0"/>
    <n v="8345.2260000000006"/>
    <s v="Sirena Compacta"/>
    <s v="Sirena Las Terrenas"/>
    <s v="MC33"/>
    <s v="Marrón"/>
    <n v="594"/>
    <s v="Pendiente Compra"/>
    <x v="0"/>
    <x v="6"/>
  </r>
  <r>
    <n v="7.02"/>
    <m/>
    <x v="40"/>
    <s v="OI"/>
    <s v=""/>
    <s v="RECIPIENTE DELI OCTAGONAL NEGRO SFG12201"/>
    <s v="Pendiente de compras"/>
    <m/>
    <s v="18.02.2026"/>
    <n v="4"/>
    <s v="DOP"/>
    <n v="1"/>
    <n v="635.59"/>
    <n v="2542.36"/>
    <n v="0.01"/>
    <n v="2567.7836000000002"/>
    <n v="39.504363076923077"/>
    <s v="Tienda modelo: MC26 Nagua"/>
    <m/>
    <m/>
    <s v="NTCO011110"/>
    <n v="801672"/>
    <s v="UTECO SRL"/>
    <n v="21"/>
    <n v="1"/>
    <n v="2567.7836000000002"/>
    <m/>
    <m/>
    <n v="0"/>
    <m/>
    <m/>
    <n v="0"/>
    <m/>
    <m/>
    <n v="0"/>
    <m/>
    <m/>
    <n v="0"/>
    <n v="2567.7836000000002"/>
    <s v="Sirena Compacta"/>
    <s v="Sirena Las Terrenas"/>
    <s v="MC33"/>
    <s v="Marrón"/>
    <n v="594"/>
    <s v="Pendiente Compra"/>
    <x v="0"/>
    <x v="6"/>
  </r>
  <r>
    <n v="7.02"/>
    <m/>
    <x v="40"/>
    <s v="OI"/>
    <s v=""/>
    <s v="RUBBERMAID ESPATULA PLASTICA P/CALOR 16"/>
    <s v="Pendiente de compras"/>
    <m/>
    <s v="18.02.2026"/>
    <n v="4"/>
    <s v="DOP"/>
    <n v="1"/>
    <n v="1990"/>
    <n v="7960"/>
    <n v="0.01"/>
    <n v="8039.6"/>
    <n v="123.68615384615386"/>
    <s v="Tienda modelo: MC26 Nagua"/>
    <m/>
    <m/>
    <s v="NTCO011110"/>
    <n v="801672"/>
    <s v="UTECO SRL"/>
    <n v="21"/>
    <n v="1"/>
    <n v="8039.6"/>
    <m/>
    <m/>
    <n v="0"/>
    <m/>
    <m/>
    <n v="0"/>
    <m/>
    <m/>
    <n v="0"/>
    <m/>
    <m/>
    <n v="0"/>
    <n v="8039.6"/>
    <s v="Sirena Compacta"/>
    <s v="Sirena Las Terrenas"/>
    <s v="MC33"/>
    <s v="Marrón"/>
    <n v="594"/>
    <s v="Pendiente Compra"/>
    <x v="0"/>
    <x v="6"/>
  </r>
  <r>
    <n v="7.02"/>
    <m/>
    <x v="40"/>
    <s v="OI"/>
    <s v=""/>
    <s v="RUBBERMAID ZAFACON MOD 1901999 NEGRO"/>
    <s v="Pendiente de compras"/>
    <m/>
    <s v="18.02.2026"/>
    <n v="1"/>
    <s v="DOP"/>
    <n v="1"/>
    <n v="164063.31"/>
    <n v="164063.31"/>
    <n v="0.01"/>
    <n v="165703.9431"/>
    <n v="2549.2914323076925"/>
    <s v="Tienda modelo: MC26 Nagua"/>
    <m/>
    <m/>
    <s v="NTCO011110"/>
    <n v="801672"/>
    <s v="UTECO SRL"/>
    <n v="21"/>
    <n v="1"/>
    <n v="165703.9431"/>
    <m/>
    <m/>
    <n v="0"/>
    <m/>
    <m/>
    <n v="0"/>
    <m/>
    <m/>
    <n v="0"/>
    <m/>
    <m/>
    <n v="0"/>
    <n v="165703.9431"/>
    <s v="Sirena Compacta"/>
    <s v="Sirena Las Terrenas"/>
    <s v="MC33"/>
    <s v="Marrón"/>
    <n v="594"/>
    <s v="Pendiente Compra"/>
    <x v="0"/>
    <x v="6"/>
  </r>
  <r>
    <n v="7.02"/>
    <m/>
    <x v="40"/>
    <s v="OI"/>
    <s v=""/>
    <s v="SACA BOLAS #8 GRIS"/>
    <s v="Pendiente de compras"/>
    <m/>
    <s v="18.02.2026"/>
    <n v="2"/>
    <s v="DOP"/>
    <n v="1"/>
    <n v="12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2"/>
    <m/>
    <x v="40"/>
    <s v="OI"/>
    <s v=""/>
    <s v="SEPARADORES NEVEREAS S/NOMBRE 14X6.5"/>
    <s v="Pendiente de compras"/>
    <m/>
    <s v="18.02.2026"/>
    <n v="20"/>
    <s v="DOP"/>
    <n v="1"/>
    <n v="350"/>
    <n v="7000"/>
    <n v="0.01"/>
    <n v="7070"/>
    <n v="108.76923076923077"/>
    <s v="Tienda modelo: MC26 Nagua"/>
    <m/>
    <m/>
    <s v="NTCO011110"/>
    <n v="801672"/>
    <s v="UTECO SRL"/>
    <n v="21"/>
    <n v="1"/>
    <n v="7070"/>
    <m/>
    <m/>
    <n v="0"/>
    <m/>
    <m/>
    <n v="0"/>
    <m/>
    <m/>
    <n v="0"/>
    <m/>
    <m/>
    <n v="0"/>
    <n v="7070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CUBO 10-25/64 40751PS10"/>
    <s v="Pendiente de compras"/>
    <m/>
    <s v="18.02.2026"/>
    <n v="1"/>
    <s v="DOP"/>
    <n v="1"/>
    <n v="6438.22"/>
    <n v="6438.22"/>
    <n v="0.01"/>
    <n v="6502.6022000000003"/>
    <n v="100.04003384615385"/>
    <s v="Tienda modelo: MC26 Nagua"/>
    <m/>
    <m/>
    <s v="NTCO011110"/>
    <n v="801672"/>
    <s v="GRUPO SERVICIO"/>
    <n v="21"/>
    <n v="1"/>
    <n v="6502.6022000000003"/>
    <m/>
    <m/>
    <n v="0"/>
    <m/>
    <m/>
    <n v="0"/>
    <m/>
    <m/>
    <n v="0"/>
    <m/>
    <m/>
    <n v="0"/>
    <n v="6502.6022000000003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CUBO 8MM 15/16"/>
    <s v="Pendiente de compras"/>
    <m/>
    <s v="18.02.2026"/>
    <n v="1"/>
    <s v="DOP"/>
    <n v="1"/>
    <n v="5821.21"/>
    <n v="5821.21"/>
    <n v="0.01"/>
    <n v="5879.4220999999998"/>
    <n v="90.452647692307693"/>
    <s v="Tienda modelo: MC26 Nagua"/>
    <m/>
    <m/>
    <s v="NTCO011110"/>
    <n v="801672"/>
    <s v="GRUPO SERVICIO"/>
    <n v="21"/>
    <n v="1"/>
    <n v="5879.4220999999998"/>
    <m/>
    <m/>
    <n v="0"/>
    <m/>
    <m/>
    <n v="0"/>
    <m/>
    <m/>
    <n v="0"/>
    <m/>
    <m/>
    <n v="0"/>
    <n v="5879.4220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ALLADOR3 MM 1/8"/>
    <s v="Pendiente de compras"/>
    <m/>
    <s v="18.02.2026"/>
    <n v="1"/>
    <s v="DOP"/>
    <n v="1"/>
    <n v="4853"/>
    <n v="4853"/>
    <n v="0.01"/>
    <n v="4901.53"/>
    <n v="75.408153846153837"/>
    <s v="Tienda modelo: MC26 Nagua"/>
    <m/>
    <m/>
    <s v="NTCO011110"/>
    <n v="801672"/>
    <s v="GRUPO SERVICIO"/>
    <n v="21"/>
    <n v="1"/>
    <n v="4901.53"/>
    <m/>
    <m/>
    <n v="0"/>
    <m/>
    <m/>
    <n v="0"/>
    <m/>
    <m/>
    <n v="0"/>
    <m/>
    <m/>
    <n v="0"/>
    <n v="4901.53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EBANADOR 2 -5/64 40751DF02"/>
    <s v="Pendiente de compras"/>
    <m/>
    <s v="18.02.2026"/>
    <n v="1"/>
    <s v="DOP"/>
    <n v="1"/>
    <n v="3650.85"/>
    <n v="3650.85"/>
    <n v="0.01"/>
    <n v="3687.3584999999998"/>
    <n v="56.728592307692303"/>
    <s v="Tienda modelo: MC26 Nagua"/>
    <m/>
    <m/>
    <s v="NTCO011110"/>
    <n v="801672"/>
    <s v="GRUPO SERVICIO"/>
    <n v="21"/>
    <n v="1"/>
    <n v="3687.3584999999998"/>
    <m/>
    <m/>
    <n v="0"/>
    <m/>
    <m/>
    <n v="0"/>
    <m/>
    <m/>
    <n v="0"/>
    <m/>
    <m/>
    <n v="0"/>
    <n v="3687.3584999999998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DISCO REBANADOR 2 -5/64 40751DF02"/>
    <s v="Pendiente de compras"/>
    <m/>
    <s v="18.02.2026"/>
    <n v="1"/>
    <s v="DOP"/>
    <n v="1"/>
    <n v="4242.25"/>
    <n v="4242.25"/>
    <n v="0.01"/>
    <n v="4284.6724999999997"/>
    <n v="65.918038461538458"/>
    <s v="Tienda modelo: MC26 Nagua"/>
    <m/>
    <m/>
    <s v="NTCO011110"/>
    <n v="801672"/>
    <s v="GRUPO SERVICIO"/>
    <n v="21"/>
    <n v="1"/>
    <n v="4284.6724999999997"/>
    <m/>
    <m/>
    <n v="0"/>
    <m/>
    <m/>
    <n v="0"/>
    <m/>
    <m/>
    <n v="0"/>
    <m/>
    <m/>
    <n v="0"/>
    <n v="4284.67249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SIRMAN PROCESADOR VEGETALES 40752508 TM2"/>
    <s v="Pendiente de compras"/>
    <m/>
    <s v="18.02.2026"/>
    <n v="1"/>
    <s v="DOP"/>
    <n v="1"/>
    <n v="64770.41"/>
    <n v="64770.41"/>
    <n v="0.01"/>
    <n v="65418.114100000006"/>
    <n v="1006.4325246153848"/>
    <s v="Tienda modelo: MC26 Nagua"/>
    <m/>
    <m/>
    <s v="NTCO011110"/>
    <n v="801672"/>
    <s v="GRUPO SERVICIO"/>
    <n v="21"/>
    <n v="1"/>
    <n v="65418.114100000006"/>
    <m/>
    <m/>
    <n v="0"/>
    <m/>
    <m/>
    <n v="0"/>
    <m/>
    <m/>
    <n v="0"/>
    <m/>
    <m/>
    <n v="0"/>
    <n v="65418.114100000006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BLA CORTE 15X20X3/4 BCA BROWNE"/>
    <s v="Pendiente de compras"/>
    <m/>
    <s v="18.02.2026"/>
    <n v="2"/>
    <s v="DOP"/>
    <n v="1"/>
    <n v="1450"/>
    <n v="2900"/>
    <n v="0.01"/>
    <n v="2929"/>
    <n v="45.061538461538461"/>
    <s v="Tienda modelo: MC26 Nagua"/>
    <m/>
    <m/>
    <s v="NTCO011110"/>
    <n v="801672"/>
    <s v="GRUPO SERVICIO"/>
    <n v="21"/>
    <n v="1"/>
    <n v="2929"/>
    <m/>
    <m/>
    <n v="0"/>
    <m/>
    <m/>
    <n v="0"/>
    <m/>
    <m/>
    <n v="0"/>
    <m/>
    <m/>
    <n v="0"/>
    <n v="2929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BLA P/CORTE 15X20X1/2&quot; VERDE (57361504)"/>
    <s v="Pendiente de compras"/>
    <m/>
    <s v="18.02.2026"/>
    <n v="4"/>
    <s v="DOP"/>
    <n v="1"/>
    <n v="1450"/>
    <n v="5800"/>
    <n v="0.01"/>
    <n v="5858"/>
    <n v="90.123076923076923"/>
    <s v="Tienda modelo: MC26 Nagua"/>
    <m/>
    <m/>
    <s v="NTCO011110"/>
    <n v="801672"/>
    <s v="UTECO SRL"/>
    <n v="21"/>
    <n v="1"/>
    <n v="5858"/>
    <m/>
    <m/>
    <n v="0"/>
    <m/>
    <m/>
    <n v="0"/>
    <m/>
    <m/>
    <n v="0"/>
    <m/>
    <m/>
    <n v="0"/>
    <n v="5858"/>
    <s v="Sirena Compacta"/>
    <s v="Sirena Las Terrenas"/>
    <s v="MC33"/>
    <s v="Marrón"/>
    <n v="594"/>
    <s v="Pendiente Compra"/>
    <x v="0"/>
    <x v="6"/>
  </r>
  <r>
    <n v="7.02"/>
    <m/>
    <x v="40"/>
    <s v="OI"/>
    <s v=""/>
    <s v="TAZA MEDIDORA PLASTICA 1 TAZA"/>
    <s v="Pendiente de compras"/>
    <m/>
    <s v="18.02.2026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21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0"/>
    <x v="6"/>
  </r>
  <r>
    <n v="7.02"/>
    <m/>
    <x v="40"/>
    <s v="OI"/>
    <s v=""/>
    <s v="UTENSILIOS DELY  "/>
    <s v="Pendiente de compras"/>
    <m/>
    <s v="18.02.2026"/>
    <n v="1"/>
    <s v="DOP"/>
    <n v="1"/>
    <n v="68807.789999999994"/>
    <n v="68807.789999999994"/>
    <n v="0.01"/>
    <n v="69495.867899999997"/>
    <n v="1069.1671984615384"/>
    <s v="Tienda modelo: MC26 Nagua"/>
    <m/>
    <m/>
    <s v="NTCO011110"/>
    <n v="801672"/>
    <s v="UTECO SRL"/>
    <n v="21"/>
    <n v="1"/>
    <n v="69495.867899999997"/>
    <m/>
    <m/>
    <n v="0"/>
    <m/>
    <m/>
    <n v="0"/>
    <m/>
    <m/>
    <n v="0"/>
    <m/>
    <m/>
    <n v="0"/>
    <n v="69495.867899999997"/>
    <s v="Sirena Compacta"/>
    <s v="Sirena Las Terrenas"/>
    <s v="MC33"/>
    <s v="Marrón"/>
    <n v="594"/>
    <s v="Pendiente Compra"/>
    <x v="0"/>
    <x v="6"/>
  </r>
  <r>
    <n v="7.02"/>
    <m/>
    <x v="40"/>
    <s v="OI"/>
    <s v=""/>
    <s v="WINCO BROCHA PASTELERA NB-20"/>
    <s v="Pendiente de compras"/>
    <m/>
    <s v="18.02.2026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21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0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3"/>
    <m/>
    <x v="41"/>
    <s v="OI"/>
    <s v=""/>
    <s v="ALEGACY CUCHARA P/SERVIR 3770"/>
    <s v="Pendiente de compras"/>
    <m/>
    <s v="18.02.2026"/>
    <n v="3"/>
    <s v="DOP"/>
    <n v="1"/>
    <n v="150"/>
    <n v="450"/>
    <n v="0.01"/>
    <n v="454.5"/>
    <n v="6.9923076923076923"/>
    <s v="Tienda modelo: MC26 Nagua"/>
    <m/>
    <m/>
    <s v="NTCO011110"/>
    <n v="801672"/>
    <s v="UTECO SRL"/>
    <n v="21"/>
    <n v="1"/>
    <n v="454.5"/>
    <m/>
    <m/>
    <n v="0"/>
    <m/>
    <m/>
    <n v="0"/>
    <m/>
    <m/>
    <n v="0"/>
    <m/>
    <m/>
    <n v="0"/>
    <n v="454.5"/>
    <s v="Sirena Compacta"/>
    <s v="Sirena Las Terrenas"/>
    <s v="MC33"/>
    <s v="Marrón"/>
    <n v="594"/>
    <s v="Pendiente Compra"/>
    <x v="0"/>
    <x v="6"/>
  </r>
  <r>
    <n v="7.03"/>
    <m/>
    <x v="41"/>
    <s v="OI"/>
    <s v=""/>
    <s v="ALEGACY TIJERA CORTAR AVES/PESC 1220"/>
    <s v="Pendiente de compras"/>
    <m/>
    <s v="18.02.2026"/>
    <n v="2"/>
    <s v="DOP"/>
    <n v="1"/>
    <n v="3000"/>
    <n v="6000"/>
    <n v="0.01"/>
    <n v="6060"/>
    <n v="93.230769230769226"/>
    <s v="Tienda modelo: MC26 Nagua"/>
    <m/>
    <m/>
    <s v="NTCO011110"/>
    <n v="801672"/>
    <s v="UTECO SRL"/>
    <n v="21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0"/>
    <x v="6"/>
  </r>
  <r>
    <n v="7.03"/>
    <m/>
    <x v="41"/>
    <s v="OI"/>
    <s v=""/>
    <s v="AMERICAN METALCRAFT PINZA HDUT1200"/>
    <s v="Pendiente de compras"/>
    <m/>
    <s v="18.02.2026"/>
    <n v="3"/>
    <s v="DOP"/>
    <n v="1"/>
    <n v="230"/>
    <n v="690"/>
    <n v="0.01"/>
    <n v="696.9"/>
    <n v="10.721538461538461"/>
    <s v="Tienda modelo: MC26 Nagua"/>
    <m/>
    <m/>
    <s v="NTCO011110"/>
    <n v="801672"/>
    <s v="UTECO SRL"/>
    <n v="21"/>
    <n v="1"/>
    <n v="696.9"/>
    <m/>
    <m/>
    <n v="0"/>
    <m/>
    <m/>
    <n v="0"/>
    <m/>
    <m/>
    <n v="0"/>
    <m/>
    <m/>
    <n v="0"/>
    <n v="696.9"/>
    <s v="Sirena Compacta"/>
    <s v="Sirena Las Terrenas"/>
    <s v="MC33"/>
    <s v="Marrón"/>
    <n v="594"/>
    <s v="Pendiente Compra"/>
    <x v="0"/>
    <x v="6"/>
  </r>
  <r>
    <n v="7.03"/>
    <m/>
    <x v="41"/>
    <s v="OI"/>
    <s v=""/>
    <s v="BASE PARA CANASTOS DE VEGETALES 1/4"/>
    <s v="Pendiente de compras"/>
    <m/>
    <s v="18.02.2026"/>
    <n v="3"/>
    <s v="DOP"/>
    <n v="1"/>
    <n v="5263.8133333333335"/>
    <n v="15791.44"/>
    <n v="0.01"/>
    <n v="15949.3544"/>
    <n v="245.37468307692308"/>
    <s v="Tienda modelo: MC26 Nagua"/>
    <m/>
    <m/>
    <s v="NTCO011110"/>
    <n v="801672"/>
    <s v="UTECO SRL"/>
    <n v="21"/>
    <n v="1"/>
    <n v="15949.3544"/>
    <m/>
    <m/>
    <n v="0"/>
    <m/>
    <m/>
    <n v="0"/>
    <m/>
    <m/>
    <n v="0"/>
    <m/>
    <m/>
    <n v="0"/>
    <n v="15949.3544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MOLINO MEZCLADOR 32 220VAC 3PH"/>
    <s v="Pendiente de compras"/>
    <m/>
    <s v="18.02.2026"/>
    <n v="1"/>
    <s v="DOP"/>
    <n v="1"/>
    <n v="937877.67"/>
    <n v="937877.67"/>
    <n v="0.01"/>
    <n v="947256.44670000009"/>
    <n v="14573.176103076925"/>
    <s v="Tienda modelo: MC26 Nagua"/>
    <m/>
    <m/>
    <s v="NTCO011110"/>
    <n v="801672"/>
    <s v="GRUPO SERVICIO"/>
    <n v="21"/>
    <n v="1"/>
    <n v="947256.44670000009"/>
    <m/>
    <m/>
    <n v="0"/>
    <m/>
    <m/>
    <n v="0"/>
    <m/>
    <m/>
    <n v="0"/>
    <m/>
    <m/>
    <n v="0"/>
    <n v="947256.44670000009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SIN FIN CARNIC 3HP 208/230 1433FH"/>
    <s v="Pendiente de compras"/>
    <m/>
    <s v="18.02.2026"/>
    <n v="1"/>
    <s v="DOP"/>
    <n v="1"/>
    <n v="546727.98"/>
    <n v="546727.98"/>
    <n v="0.01"/>
    <n v="552195.2598"/>
    <n v="8495.3116892307698"/>
    <s v="Tienda modelo: MC26 Nagua"/>
    <m/>
    <m/>
    <s v="NTCO011110"/>
    <n v="801672"/>
    <s v="GRUPO SERVICIO"/>
    <n v="21"/>
    <n v="1"/>
    <n v="552195.2598"/>
    <m/>
    <m/>
    <n v="0"/>
    <m/>
    <m/>
    <n v="0"/>
    <m/>
    <m/>
    <n v="0"/>
    <m/>
    <m/>
    <n v="0"/>
    <n v="552195.25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BIRO TENDERIZADORA 3/4 HP 110V 9HD"/>
    <s v="Pendiente de compras"/>
    <m/>
    <s v="18.02.2026"/>
    <n v="1"/>
    <s v="DOP"/>
    <n v="1"/>
    <n v="181574.8"/>
    <n v="181574.8"/>
    <n v="0.01"/>
    <n v="183390.54799999998"/>
    <n v="2821.3930461538457"/>
    <s v="Tienda modelo: MC26 Nagua"/>
    <m/>
    <m/>
    <s v="NTCO011110"/>
    <n v="801672"/>
    <s v="GRUPO SERVICIO"/>
    <n v="21"/>
    <n v="1"/>
    <n v="183390.54799999998"/>
    <m/>
    <m/>
    <n v="0"/>
    <m/>
    <m/>
    <n v="0"/>
    <m/>
    <m/>
    <n v="0"/>
    <m/>
    <m/>
    <n v="0"/>
    <n v="183390.5479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10X30X2 10302MTNG"/>
    <s v="Pendiente de compras"/>
    <m/>
    <s v="18.02.2026"/>
    <n v="36"/>
    <s v="DOP"/>
    <n v="1"/>
    <n v="1978.2383333333335"/>
    <n v="71216.58"/>
    <n v="0.01"/>
    <n v="71928.745800000004"/>
    <n v="1106.5960892307694"/>
    <s v="Tienda modelo: MC26 Nagua"/>
    <m/>
    <m/>
    <s v="NTCO011110"/>
    <n v="801672"/>
    <s v="UTECO SRL"/>
    <n v="21"/>
    <n v="1"/>
    <n v="71928.745800000004"/>
    <m/>
    <m/>
    <n v="0"/>
    <m/>
    <m/>
    <n v="0"/>
    <m/>
    <m/>
    <n v="0"/>
    <m/>
    <m/>
    <n v="0"/>
    <n v="71928.745800000004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6X30X2 6302MT NG"/>
    <s v="Pendiente de compras"/>
    <m/>
    <s v="18.02.2026"/>
    <n v="60"/>
    <s v="DOP"/>
    <n v="1"/>
    <n v="1171.6785000000002"/>
    <n v="70300.710000000006"/>
    <n v="0.01"/>
    <n v="71003.717100000009"/>
    <n v="1092.3648784615386"/>
    <s v="Tienda modelo: MC26 Nagua"/>
    <m/>
    <m/>
    <s v="NTCO011110"/>
    <n v="801672"/>
    <s v="UTECO SRL"/>
    <n v="21"/>
    <n v="1"/>
    <n v="71003.717100000009"/>
    <m/>
    <m/>
    <n v="0"/>
    <m/>
    <m/>
    <n v="0"/>
    <m/>
    <m/>
    <n v="0"/>
    <m/>
    <m/>
    <n v="0"/>
    <n v="71003.717100000009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MBRO BANDEJA RECTANG 8X30X2 83302MTNG"/>
    <s v="Pendiente de compras"/>
    <m/>
    <s v="18.02.2026"/>
    <n v="96"/>
    <s v="DOP"/>
    <n v="1"/>
    <n v="1807.0286458333333"/>
    <n v="173474.75"/>
    <n v="0.01"/>
    <n v="175209.4975"/>
    <n v="2695.5307307692306"/>
    <s v="Tienda modelo: MC26 Nagua"/>
    <m/>
    <m/>
    <s v="NTCO011110"/>
    <n v="801672"/>
    <s v="UTECO SRL"/>
    <n v="21"/>
    <n v="1"/>
    <n v="175209.4975"/>
    <m/>
    <m/>
    <n v="0"/>
    <m/>
    <m/>
    <n v="0"/>
    <m/>
    <m/>
    <n v="0"/>
    <m/>
    <m/>
    <n v="0"/>
    <n v="175209.4975"/>
    <s v="Sirena Compacta"/>
    <s v="Sirena Las Terrenas"/>
    <s v="MC33"/>
    <s v="Marrón"/>
    <n v="594"/>
    <s v="Pendiente Compra"/>
    <x v="0"/>
    <x v="6"/>
  </r>
  <r>
    <n v="7.03"/>
    <m/>
    <x v="41"/>
    <s v="OI"/>
    <s v=""/>
    <s v="CARLISLE RACK 24PULG LARGO ODR‐24N"/>
    <s v="Pendiente de compras"/>
    <m/>
    <s v="18.02.2026"/>
    <n v="1"/>
    <s v="DOP"/>
    <n v="1"/>
    <n v="600"/>
    <n v="600"/>
    <n v="0.01"/>
    <n v="606"/>
    <n v="9.3230769230769237"/>
    <s v="Tienda modelo: MC26 Nagua"/>
    <m/>
    <m/>
    <s v="NTCO011110"/>
    <n v="801672"/>
    <s v="UTECO SRL"/>
    <n v="21"/>
    <n v="1"/>
    <n v="606"/>
    <m/>
    <m/>
    <n v="0"/>
    <m/>
    <m/>
    <n v="0"/>
    <m/>
    <m/>
    <n v="0"/>
    <m/>
    <m/>
    <n v="0"/>
    <n v="606"/>
    <s v="Sirena Compacta"/>
    <s v="Sirena Las Terrenas"/>
    <s v="MC33"/>
    <s v="Marrón"/>
    <n v="594"/>
    <s v="Pendiente Compra"/>
    <x v="0"/>
    <x v="6"/>
  </r>
  <r>
    <n v="7.03"/>
    <m/>
    <x v="41"/>
    <s v="OI"/>
    <s v=""/>
    <s v="CENTRIFUGADORA DE VERDURAS 3GAL"/>
    <s v="Pendiente de compras"/>
    <m/>
    <s v="18.02.2026"/>
    <n v="1"/>
    <s v="DOP"/>
    <n v="1"/>
    <n v="6000"/>
    <n v="6000"/>
    <n v="0.01"/>
    <n v="6060"/>
    <n v="93.230769230769226"/>
    <s v="Tienda modelo: MC26 Nagua"/>
    <m/>
    <m/>
    <s v="NTCO011110"/>
    <n v="801672"/>
    <s v="UTECO SRL"/>
    <n v="21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0"/>
    <x v="6"/>
  </r>
  <r>
    <n v="7.03"/>
    <m/>
    <x v="41"/>
    <s v="OI"/>
    <s v=""/>
    <s v="CEPILLO SAN JAMAR 1178902"/>
    <s v="Pendiente de compras"/>
    <m/>
    <s v="18.02.2026"/>
    <n v="2"/>
    <s v="DOP"/>
    <n v="1"/>
    <n v="4000"/>
    <n v="8000"/>
    <n v="0.01"/>
    <n v="8080"/>
    <n v="124.30769230769231"/>
    <s v="Tienda modelo: MC26 Nagua"/>
    <m/>
    <m/>
    <s v="NTCO011110"/>
    <n v="801672"/>
    <s v="UTECO SRL"/>
    <n v="21"/>
    <n v="1"/>
    <n v="8080"/>
    <m/>
    <m/>
    <n v="0"/>
    <m/>
    <m/>
    <n v="0"/>
    <m/>
    <m/>
    <n v="0"/>
    <m/>
    <m/>
    <n v="0"/>
    <n v="8080"/>
    <s v="Sirena Compacta"/>
    <s v="Sirena Las Terrenas"/>
    <s v="MC33"/>
    <s v="Marrón"/>
    <n v="594"/>
    <s v="Pendiente Compra"/>
    <x v="0"/>
    <x v="6"/>
  </r>
  <r>
    <n v="7.03"/>
    <m/>
    <x v="41"/>
    <s v="OI"/>
    <s v=""/>
    <s v="CHURRASCO 12¨MANGO FIBROX NEGRO"/>
    <s v="Pendiente de compras"/>
    <m/>
    <s v="18.02.2026"/>
    <n v="5"/>
    <s v="DOP"/>
    <n v="1"/>
    <n v="3567.6959999999999"/>
    <n v="17838.48"/>
    <n v="0.01"/>
    <n v="18016.864799999999"/>
    <n v="277.18253538461539"/>
    <s v="Tienda modelo: MC26 Nagua"/>
    <m/>
    <m/>
    <s v="NTCO011110"/>
    <n v="801672"/>
    <s v="UTECO SRL"/>
    <n v="21"/>
    <n v="1"/>
    <n v="18016.864799999999"/>
    <m/>
    <m/>
    <n v="0"/>
    <m/>
    <m/>
    <n v="0"/>
    <m/>
    <m/>
    <n v="0"/>
    <m/>
    <m/>
    <n v="0"/>
    <n v="18016.864799999999"/>
    <s v="Sirena Compacta"/>
    <s v="Sirena Las Terrenas"/>
    <s v="MC33"/>
    <s v="Marrón"/>
    <n v="594"/>
    <s v="Pendiente Compra"/>
    <x v="0"/>
    <x v="6"/>
  </r>
  <r>
    <n v="7.03"/>
    <m/>
    <x v="41"/>
    <s v="OI"/>
    <s v=""/>
    <s v="CORTADOR DE QUESO Y JAMON CUBE KING"/>
    <s v="Pendiente de compras"/>
    <m/>
    <s v="18.02.2026"/>
    <n v="1"/>
    <s v="DOP"/>
    <n v="1"/>
    <n v="16413.669999999998"/>
    <n v="16413.669999999998"/>
    <n v="0.01"/>
    <n v="16577.806699999997"/>
    <n v="255.04317999999995"/>
    <s v="Tienda modelo: MC26 Nagua"/>
    <m/>
    <m/>
    <s v="NTCO011110"/>
    <n v="801672"/>
    <s v="UTECO SRL"/>
    <n v="21"/>
    <n v="1"/>
    <n v="16577.806699999997"/>
    <m/>
    <m/>
    <n v="0"/>
    <m/>
    <m/>
    <n v="0"/>
    <m/>
    <m/>
    <n v="0"/>
    <m/>
    <m/>
    <n v="0"/>
    <n v="16577.806699999997"/>
    <s v="Sirena Compacta"/>
    <s v="Sirena Las Terrenas"/>
    <s v="MC33"/>
    <s v="Marrón"/>
    <n v="594"/>
    <s v="Pendiente Compra"/>
    <x v="0"/>
    <x v="6"/>
  </r>
  <r>
    <n v="7.03"/>
    <m/>
    <x v="41"/>
    <s v="OI"/>
    <s v=""/>
    <s v="CUCHILLO 8 X 2 RECTO ANCHO FIBROX"/>
    <s v="Pendiente de compras"/>
    <m/>
    <s v="18.02.2026"/>
    <n v="3"/>
    <s v="DOP"/>
    <n v="1"/>
    <n v="2626.0833333333335"/>
    <n v="7878.25"/>
    <n v="0.01"/>
    <n v="7957.0325000000003"/>
    <n v="122.41588461538461"/>
    <s v="Tienda modelo: MC26 Nagua"/>
    <m/>
    <m/>
    <s v="NTCO011110"/>
    <n v="801672"/>
    <s v="UTECO SRL"/>
    <n v="21"/>
    <n v="1"/>
    <n v="7957.0325000000003"/>
    <m/>
    <m/>
    <n v="0"/>
    <m/>
    <m/>
    <n v="0"/>
    <m/>
    <m/>
    <n v="0"/>
    <m/>
    <m/>
    <n v="0"/>
    <n v="7957.0325000000003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LFIN BANDEJA RECT/HALF 15X6X1 TRC-1561"/>
    <s v="Pendiente de compras"/>
    <m/>
    <s v="18.02.2026"/>
    <n v="48"/>
    <s v="DOP"/>
    <n v="1"/>
    <n v="3049.0739583333329"/>
    <n v="146355.54999999999"/>
    <n v="0.01"/>
    <n v="147819.10549999998"/>
    <n v="2274.1400846153842"/>
    <s v="Tienda modelo: MC26 Nagua"/>
    <m/>
    <m/>
    <s v="NTCO011110"/>
    <n v="801672"/>
    <s v="UTECO SRL"/>
    <n v="21"/>
    <n v="1"/>
    <n v="147819.10549999998"/>
    <m/>
    <m/>
    <n v="0"/>
    <m/>
    <m/>
    <n v="0"/>
    <m/>
    <m/>
    <n v="0"/>
    <m/>
    <m/>
    <n v="0"/>
    <n v="147819.1054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LFIN BANDEJA RECT/HALF 15X6X1 TRC-1561"/>
    <s v="Pendiente de compras"/>
    <m/>
    <s v="18.02.2026"/>
    <n v="30"/>
    <s v="DOP"/>
    <n v="1"/>
    <n v="3049.0736666666667"/>
    <n v="91472.21"/>
    <n v="0.01"/>
    <n v="92386.932100000005"/>
    <n v="1421.3374169230769"/>
    <s v="Tienda modelo: MC26 Nagua"/>
    <m/>
    <m/>
    <s v="NTCO011110"/>
    <n v="801672"/>
    <s v="UTECO SRL"/>
    <n v="21"/>
    <n v="1"/>
    <n v="92386.932100000005"/>
    <m/>
    <m/>
    <n v="0"/>
    <m/>
    <m/>
    <n v="0"/>
    <m/>
    <m/>
    <n v="0"/>
    <m/>
    <m/>
    <n v="0"/>
    <n v="92386.932100000005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XTER RUSSELL CUCHILLO COC S145 10G GRE"/>
    <s v="Pendiente de compras"/>
    <m/>
    <s v="18.02.2026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3"/>
    <m/>
    <x v="41"/>
    <s v="OI"/>
    <s v=""/>
    <s v="DEXTER RUSSELL CUCHILLO COC S145 10T PCP"/>
    <s v="Pendiente de compras"/>
    <m/>
    <s v="18.02.2026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21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0"/>
    <x v="6"/>
  </r>
  <r>
    <n v="7.03"/>
    <m/>
    <x v="41"/>
    <s v="OI"/>
    <s v=""/>
    <s v="EDLUND ABRIDOR DE LATAS CON BASE MOD 1S"/>
    <s v="Pendiente de compras"/>
    <m/>
    <s v="18.02.2026"/>
    <n v="1"/>
    <s v="DOP"/>
    <n v="1"/>
    <n v="14000"/>
    <n v="14000"/>
    <n v="0.01"/>
    <n v="14140"/>
    <n v="217.53846153846155"/>
    <s v="Tienda modelo: MC26 Nagua"/>
    <m/>
    <m/>
    <s v="NTCO011110"/>
    <n v="801672"/>
    <s v="UTECO SRL"/>
    <n v="21"/>
    <n v="1"/>
    <n v="14140"/>
    <m/>
    <m/>
    <n v="0"/>
    <m/>
    <m/>
    <n v="0"/>
    <m/>
    <m/>
    <n v="0"/>
    <m/>
    <m/>
    <n v="0"/>
    <n v="14140"/>
    <s v="Sirena Compacta"/>
    <s v="Sirena Las Terrenas"/>
    <s v="MC33"/>
    <s v="Marrón"/>
    <n v="594"/>
    <s v="Pendiente Compra"/>
    <x v="0"/>
    <x v="6"/>
  </r>
  <r>
    <n v="7.03"/>
    <m/>
    <x v="41"/>
    <s v="OI"/>
    <s v=""/>
    <s v="FILETEO 6¨ RECTO FINO FIBROX NEGRO"/>
    <s v="Pendiente de compras"/>
    <m/>
    <s v="18.02.2026"/>
    <n v="6"/>
    <s v="DOP"/>
    <n v="1"/>
    <n v="1337.0183333333332"/>
    <n v="8022.1099999999988"/>
    <n v="0.01"/>
    <n v="8102.3310999999985"/>
    <n v="124.65124769230766"/>
    <s v="Tienda modelo: MC26 Nagua"/>
    <m/>
    <m/>
    <s v="NTCO011110"/>
    <n v="801672"/>
    <s v="UTECO SRL"/>
    <n v="21"/>
    <n v="1"/>
    <n v="8102.3310999999985"/>
    <m/>
    <m/>
    <n v="0"/>
    <m/>
    <m/>
    <n v="0"/>
    <m/>
    <m/>
    <n v="0"/>
    <m/>
    <m/>
    <n v="0"/>
    <n v="8102.3310999999985"/>
    <s v="Sirena Compacta"/>
    <s v="Sirena Las Terrenas"/>
    <s v="MC33"/>
    <s v="Marrón"/>
    <n v="594"/>
    <s v="Pendiente Compra"/>
    <x v="0"/>
    <x v="6"/>
  </r>
  <r>
    <n v="7.03"/>
    <m/>
    <x v="41"/>
    <s v="OI"/>
    <s v=""/>
    <s v="MOLINO CARNICERIA 1HP BI-822SS"/>
    <s v="Pendiente de compras"/>
    <m/>
    <s v="18.02.2026"/>
    <n v="1"/>
    <s v="DOP"/>
    <n v="1"/>
    <n v="140501.32999999999"/>
    <n v="140501.32999999999"/>
    <n v="0.01"/>
    <n v="141906.34329999998"/>
    <n v="2183.1745123076921"/>
    <s v="Tienda modelo: MC26 Nagua"/>
    <m/>
    <m/>
    <s v="NTCO011110"/>
    <n v="801672"/>
    <s v="UTECO SRL"/>
    <n v="21"/>
    <n v="1"/>
    <n v="141906.34329999998"/>
    <m/>
    <m/>
    <n v="0"/>
    <m/>
    <m/>
    <n v="0"/>
    <m/>
    <m/>
    <n v="0"/>
    <m/>
    <m/>
    <n v="0"/>
    <n v="141906.3432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BANADORA PALLADIO 13 330 EVO TOP"/>
    <s v="Pendiente de compras"/>
    <m/>
    <s v="18.02.2026"/>
    <n v="4"/>
    <s v="DOP"/>
    <n v="1"/>
    <n v="151549.5"/>
    <n v="606198"/>
    <n v="0.01"/>
    <n v="612259.98"/>
    <n v="9419.3843076923076"/>
    <s v="Tienda modelo: MC26 Nagua"/>
    <m/>
    <m/>
    <s v="NTCO011110"/>
    <n v="801672"/>
    <s v="UTECO SRL"/>
    <n v="21"/>
    <n v="1"/>
    <n v="612259.98"/>
    <m/>
    <m/>
    <n v="0"/>
    <m/>
    <m/>
    <n v="0"/>
    <m/>
    <m/>
    <n v="0"/>
    <m/>
    <m/>
    <n v="0"/>
    <n v="612259.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CIPIENTE KING STEEL 88002"/>
    <s v="Pendiente de compras"/>
    <m/>
    <s v="18.02.2026"/>
    <n v="4"/>
    <s v="DOP"/>
    <n v="1"/>
    <n v="1200"/>
    <n v="4800"/>
    <n v="0.01"/>
    <n v="4848"/>
    <n v="74.58461538461539"/>
    <s v="Tienda modelo: MC26 Nagua"/>
    <m/>
    <m/>
    <s v="NTCO011110"/>
    <n v="801672"/>
    <s v="UTECO SRL"/>
    <n v="21"/>
    <n v="1"/>
    <n v="4848"/>
    <m/>
    <m/>
    <n v="0"/>
    <m/>
    <m/>
    <n v="0"/>
    <m/>
    <m/>
    <n v="0"/>
    <m/>
    <m/>
    <n v="0"/>
    <n v="4848"/>
    <s v="Sirena Compacta"/>
    <s v="Sirena Las Terrenas"/>
    <s v="MC33"/>
    <s v="Marrón"/>
    <n v="594"/>
    <s v="Pendiente Compra"/>
    <x v="0"/>
    <x v="6"/>
  </r>
  <r>
    <n v="7.03"/>
    <m/>
    <x v="41"/>
    <s v="OI"/>
    <s v=""/>
    <s v="RECIPIENTE KING STEEL 88004"/>
    <s v="Pendiente de compras"/>
    <m/>
    <s v="18.02.2026"/>
    <n v="4"/>
    <s v="DOP"/>
    <n v="1"/>
    <n v="1400"/>
    <n v="5600"/>
    <n v="0.01"/>
    <n v="5656"/>
    <n v="87.015384615384619"/>
    <s v="Tienda modelo: MC26 Nagua"/>
    <m/>
    <m/>
    <s v="NTCO011110"/>
    <n v="801672"/>
    <s v="UTECO SRL"/>
    <n v="21"/>
    <n v="1"/>
    <n v="5656"/>
    <m/>
    <m/>
    <n v="0"/>
    <m/>
    <m/>
    <n v="0"/>
    <m/>
    <m/>
    <n v="0"/>
    <m/>
    <m/>
    <n v="0"/>
    <n v="5656"/>
    <s v="Sirena Compacta"/>
    <s v="Sirena Las Terrenas"/>
    <s v="MC33"/>
    <s v="Marrón"/>
    <n v="594"/>
    <s v="Pendiente Compra"/>
    <x v="0"/>
    <x v="6"/>
  </r>
  <r>
    <n v="7.03"/>
    <m/>
    <x v="41"/>
    <s v="OI"/>
    <s v=""/>
    <s v="SIERRA SIN FIN CARNICERIA 1.5HP BI-22SS"/>
    <s v="Pendiente de compras"/>
    <m/>
    <s v="18.02.2026"/>
    <n v="1"/>
    <s v="DOP"/>
    <n v="1"/>
    <n v="397260.62"/>
    <n v="397260.62"/>
    <n v="0.01"/>
    <n v="401233.22619999998"/>
    <n v="6172.818864615384"/>
    <s v="Tienda modelo: MC26 Nagua"/>
    <m/>
    <m/>
    <s v="NTCO011110"/>
    <n v="801672"/>
    <s v="GRUPO SERVICIO"/>
    <n v="21"/>
    <n v="1"/>
    <n v="401233.22619999998"/>
    <m/>
    <m/>
    <n v="0"/>
    <m/>
    <m/>
    <n v="0"/>
    <m/>
    <m/>
    <n v="0"/>
    <m/>
    <m/>
    <n v="0"/>
    <n v="401233.2261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SIRMAN REBANADORA 15 TIZIANO"/>
    <s v="Pendiente de compras"/>
    <m/>
    <s v="18.02.2026"/>
    <n v="1"/>
    <s v="DOP"/>
    <n v="1"/>
    <n v="165106.71"/>
    <n v="165106.71"/>
    <n v="0.01"/>
    <n v="166757.77709999998"/>
    <n v="2565.5042630769226"/>
    <s v="Tienda modelo: MC26 Nagua"/>
    <m/>
    <m/>
    <s v="NTCO011110"/>
    <n v="801672"/>
    <s v="GRUPO SERVICIO"/>
    <n v="21"/>
    <n v="1"/>
    <n v="166757.77709999998"/>
    <m/>
    <m/>
    <n v="0"/>
    <m/>
    <m/>
    <n v="0"/>
    <m/>
    <m/>
    <n v="0"/>
    <m/>
    <m/>
    <n v="0"/>
    <n v="166757.77709999998"/>
    <s v="Sirena Compacta"/>
    <s v="Sirena Las Terrenas"/>
    <s v="MC33"/>
    <s v="Marrón"/>
    <n v="594"/>
    <s v="Pendiente Compra"/>
    <x v="0"/>
    <x v="6"/>
  </r>
  <r>
    <n v="7.03"/>
    <m/>
    <x v="41"/>
    <s v="OI"/>
    <s v=""/>
    <s v="TABLECRAFT King Steel CB1520GNA VERDE"/>
    <s v="Pendiente de compras"/>
    <m/>
    <s v="18.02.2026"/>
    <n v="2"/>
    <s v="DOP"/>
    <n v="1"/>
    <n v="950"/>
    <n v="1900"/>
    <n v="0.01"/>
    <n v="1919"/>
    <n v="29.523076923076925"/>
    <s v="Tienda modelo: MC26 Nagua"/>
    <m/>
    <m/>
    <s v="NTCO011110"/>
    <n v="801672"/>
    <s v="UTECO SRL"/>
    <n v="21"/>
    <n v="1"/>
    <n v="1919"/>
    <m/>
    <m/>
    <n v="0"/>
    <m/>
    <m/>
    <n v="0"/>
    <m/>
    <m/>
    <n v="0"/>
    <m/>
    <m/>
    <n v="0"/>
    <n v="1919"/>
    <s v="Sirena Compacta"/>
    <s v="Sirena Las Terrenas"/>
    <s v="MC33"/>
    <s v="Marrón"/>
    <n v="594"/>
    <s v="Pendiente Compra"/>
    <x v="0"/>
    <x v="6"/>
  </r>
  <r>
    <n v="7.03"/>
    <m/>
    <x v="41"/>
    <s v="OI"/>
    <s v=""/>
    <s v="TABLECRAFT TABLA CORTE CB1520BRA MARRON"/>
    <s v="Pendiente de compras"/>
    <m/>
    <s v="18.02.2026"/>
    <n v="1"/>
    <s v="DOP"/>
    <n v="1"/>
    <n v="950"/>
    <n v="950"/>
    <n v="0.01"/>
    <n v="959.5"/>
    <n v="14.761538461538462"/>
    <s v="Tienda modelo: MC26 Nagua"/>
    <m/>
    <m/>
    <s v="NTCO011110"/>
    <n v="801672"/>
    <s v="UTECO SRL"/>
    <n v="21"/>
    <n v="1"/>
    <n v="959.5"/>
    <m/>
    <m/>
    <n v="0"/>
    <m/>
    <m/>
    <n v="0"/>
    <m/>
    <m/>
    <n v="0"/>
    <m/>
    <m/>
    <n v="0"/>
    <n v="959.5"/>
    <s v="Sirena Compacta"/>
    <s v="Sirena Las Terrenas"/>
    <s v="MC33"/>
    <s v="Marrón"/>
    <n v="594"/>
    <s v="Pendiente Compra"/>
    <x v="0"/>
    <x v="6"/>
  </r>
  <r>
    <n v="7.03"/>
    <m/>
    <x v="41"/>
    <s v="OI"/>
    <s v=""/>
    <s v="TIRADOR DE MANO P/DOLLY FDDOHDL0103"/>
    <s v="Pendiente de compras"/>
    <m/>
    <s v="18.02.2026"/>
    <n v="3"/>
    <s v="DOP"/>
    <n v="1"/>
    <n v="1619.7299999999998"/>
    <n v="4859.1899999999996"/>
    <n v="0.01"/>
    <n v="4907.7819"/>
    <n v="75.50433692307692"/>
    <s v="Tienda modelo: MC26 Nagua"/>
    <m/>
    <m/>
    <s v="NTCO011110"/>
    <n v="801672"/>
    <s v="UTECO SRL"/>
    <n v="21"/>
    <n v="1"/>
    <n v="4907.7819"/>
    <m/>
    <m/>
    <n v="0"/>
    <m/>
    <m/>
    <n v="0"/>
    <m/>
    <m/>
    <n v="0"/>
    <m/>
    <m/>
    <n v="0"/>
    <n v="4907.7819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AMOLADOR 3 PIEDRA 11 1/2F/M/G"/>
    <s v="Pendiente de compras"/>
    <m/>
    <s v="18.02.2026"/>
    <n v="2"/>
    <s v="DOP"/>
    <n v="1"/>
    <n v="8808.0550000000003"/>
    <n v="17616.11"/>
    <n v="0.01"/>
    <n v="17792.271100000002"/>
    <n v="273.72724769230774"/>
    <s v="Tienda modelo: MC26 Nagua"/>
    <m/>
    <m/>
    <s v="NTCO011110"/>
    <n v="801672"/>
    <s v="GRUPO SERVICIO"/>
    <n v="21"/>
    <n v="1"/>
    <n v="17792.271100000002"/>
    <m/>
    <m/>
    <n v="0"/>
    <m/>
    <m/>
    <n v="0"/>
    <m/>
    <m/>
    <n v="0"/>
    <m/>
    <m/>
    <n v="0"/>
    <n v="17792.271100000002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GUANTES METALICO MIDIUM 81503"/>
    <s v="Pendiente de compras"/>
    <m/>
    <s v="18.02.2026"/>
    <n v="3"/>
    <s v="DOP"/>
    <n v="1"/>
    <n v="8546.76"/>
    <n v="25640.28"/>
    <n v="0.01"/>
    <n v="25896.682799999999"/>
    <n v="398.41050461538458"/>
    <s v="Tienda modelo: MC26 Nagua"/>
    <m/>
    <m/>
    <s v="NTCO011110"/>
    <n v="801672"/>
    <s v="GRUPO SERVICIO"/>
    <n v="21"/>
    <n v="1"/>
    <n v="25896.682799999999"/>
    <m/>
    <m/>
    <n v="0"/>
    <m/>
    <m/>
    <n v="0"/>
    <m/>
    <m/>
    <n v="0"/>
    <m/>
    <m/>
    <n v="0"/>
    <n v="25896.682799999999"/>
    <s v="Sirena Compacta"/>
    <s v="Sirena Las Terrenas"/>
    <s v="MC33"/>
    <s v="Marrón"/>
    <n v="594"/>
    <s v="Pendiente Compra"/>
    <x v="0"/>
    <x v="6"/>
  </r>
  <r>
    <n v="7.03"/>
    <m/>
    <x v="41"/>
    <s v="OI"/>
    <s v=""/>
    <s v="VICTORINOX GUANTES METALICOS LARGE 81504"/>
    <s v="Pendiente de compras"/>
    <m/>
    <s v="18.02.2026"/>
    <n v="1"/>
    <s v="DOP"/>
    <n v="1"/>
    <n v="8316.0499999999993"/>
    <n v="8316.0499999999993"/>
    <n v="0.01"/>
    <n v="8399.2104999999992"/>
    <n v="129.21862307692305"/>
    <s v="Tienda modelo: MC26 Nagua"/>
    <m/>
    <m/>
    <s v="NTCO011110"/>
    <n v="801672"/>
    <s v="GRUPO SERVICIO"/>
    <n v="21"/>
    <n v="1"/>
    <n v="8399.2104999999992"/>
    <m/>
    <m/>
    <n v="0"/>
    <m/>
    <m/>
    <n v="0"/>
    <m/>
    <m/>
    <n v="0"/>
    <m/>
    <m/>
    <n v="0"/>
    <n v="8399.2104999999992"/>
    <s v="Sirena Compacta"/>
    <s v="Sirena Las Terrenas"/>
    <s v="MC33"/>
    <s v="Marrón"/>
    <n v="594"/>
    <s v="Pendiente Compra"/>
    <x v="0"/>
    <x v="6"/>
  </r>
  <r>
    <n v="7.03"/>
    <m/>
    <x v="41"/>
    <s v="OI"/>
    <s v=""/>
    <s v="WINCO BROCHA PASTELERA NB-30"/>
    <s v="Pendiente de compras"/>
    <m/>
    <s v="18.02.2026"/>
    <n v="2"/>
    <s v="DOP"/>
    <n v="1"/>
    <n v="650"/>
    <n v="1300"/>
    <n v="0.01"/>
    <n v="1313"/>
    <n v="20.2"/>
    <s v="Tienda modelo: MC26 Nagua"/>
    <m/>
    <m/>
    <s v="NTCO011110"/>
    <n v="801672"/>
    <s v="GRUPO SERVICIO"/>
    <n v="21"/>
    <n v="1"/>
    <n v="1313"/>
    <m/>
    <m/>
    <n v="0"/>
    <m/>
    <m/>
    <n v="0"/>
    <m/>
    <m/>
    <n v="0"/>
    <m/>
    <m/>
    <n v="0"/>
    <n v="1313"/>
    <s v="Sirena Compacta"/>
    <s v="Sirena Las Terrenas"/>
    <s v="MC33"/>
    <s v="Marrón"/>
    <n v="594"/>
    <s v="Pendiente Compra"/>
    <x v="0"/>
    <x v="6"/>
  </r>
  <r>
    <n v="7.03"/>
    <m/>
    <x v="41"/>
    <s v="OI"/>
    <s v=""/>
    <s v="WINHOLT RAPEADORA WHSS-1"/>
    <s v="Pendiente de compras"/>
    <m/>
    <s v="18.02.2026"/>
    <n v="9"/>
    <s v="DOP"/>
    <n v="1"/>
    <n v="25029.784444444445"/>
    <n v="225268.06"/>
    <n v="0.01"/>
    <n v="227520.74059999999"/>
    <n v="3500.319086153846"/>
    <s v="Tienda modelo: MC26 Nagua"/>
    <m/>
    <m/>
    <s v="NTCO011110"/>
    <n v="801672"/>
    <s v="GRUPO SERVICIO"/>
    <n v="21"/>
    <n v="1"/>
    <n v="227520.74059999999"/>
    <m/>
    <m/>
    <n v="0"/>
    <m/>
    <m/>
    <n v="0"/>
    <m/>
    <m/>
    <n v="0"/>
    <m/>
    <m/>
    <n v="0"/>
    <n v="227520.74059999999"/>
    <s v="Sirena Compacta"/>
    <s v="Sirena Las Terrenas"/>
    <s v="MC33"/>
    <s v="Marrón"/>
    <n v="594"/>
    <s v="Pendiente Compra"/>
    <x v="0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4"/>
    <m/>
    <x v="42"/>
    <s v="OI"/>
    <s v=""/>
    <s v="CAMARA FERMENTACION 17 CARROS"/>
    <s v="Orden de compras"/>
    <n v="4512510979"/>
    <s v="18.02.2026"/>
    <n v="1"/>
    <s v="USD"/>
    <n v="65"/>
    <n v="25116"/>
    <n v="1632540"/>
    <n v="0"/>
    <n v="1632540"/>
    <n v="25116"/>
    <s v="LATAM EQUIPMENT"/>
    <m/>
    <m/>
    <s v="NTCO011110"/>
    <n v="801672"/>
    <s v="LATAM EQUIPMENT"/>
    <n v="6"/>
    <n v="0.5"/>
    <n v="816270"/>
    <n v="21"/>
    <n v="0.5"/>
    <n v="816270"/>
    <m/>
    <m/>
    <n v="0"/>
    <m/>
    <m/>
    <n v="816270"/>
    <m/>
    <m/>
    <n v="816270"/>
    <n v="1632540"/>
    <s v="Sirena Compacta"/>
    <s v="Sirena Las Terrenas"/>
    <s v="MC33"/>
    <s v="Marrón"/>
    <n v="594"/>
    <s v="Orden Colocada"/>
    <x v="0"/>
    <x v="6"/>
  </r>
  <r>
    <n v="7.04"/>
    <m/>
    <x v="42"/>
    <s v="OI"/>
    <s v=""/>
    <s v="SALVA MAQUINA REBANADORA DE PAN TZ-45 VERTICAL"/>
    <s v="Orden de compras"/>
    <n v="4600077373"/>
    <s v="18.02.2026"/>
    <n v="1"/>
    <s v="EUR"/>
    <n v="77"/>
    <n v="7408.8"/>
    <n v="570477.6"/>
    <n v="0.15"/>
    <n v="656049.24"/>
    <n v="10093.065230769231"/>
    <s v="SALVA"/>
    <m/>
    <m/>
    <s v="NTCO011110"/>
    <n v="801672"/>
    <s v="SALVA"/>
    <n v="13"/>
    <n v="0.5"/>
    <n v="328024.62"/>
    <n v="15"/>
    <n v="0.5"/>
    <n v="328024.62"/>
    <m/>
    <m/>
    <n v="0"/>
    <m/>
    <m/>
    <n v="328024.62"/>
    <m/>
    <m/>
    <n v="328024.62"/>
    <n v="656049.24"/>
    <s v="Sirena Compacta"/>
    <s v="Sirena Las Terrenas"/>
    <s v="MC33"/>
    <s v="Marrón"/>
    <n v="594"/>
    <s v="Pendiente Compra"/>
    <x v="0"/>
    <x v="6"/>
  </r>
  <r>
    <n v="7.04"/>
    <m/>
    <x v="42"/>
    <s v="OI"/>
    <s v=""/>
    <s v="CHICAGO BANDEJA PAN LISA PERFORADA 44690"/>
    <s v="AF01"/>
    <n v="4600073981"/>
    <s v="18.02.2026"/>
    <n v="510"/>
    <s v="DOP"/>
    <n v="1"/>
    <n v="1519.51"/>
    <n v="774950.1"/>
    <n v="0"/>
    <n v="774950.1"/>
    <n v="11922.30923076923"/>
    <s v="Bandeja gastronomica "/>
    <m/>
    <m/>
    <s v="NTCO011110"/>
    <n v="801672"/>
    <s v="33491 CHICAGO METALLIC BAKEWARE"/>
    <n v="6"/>
    <n v="0.5"/>
    <n v="387475.05"/>
    <n v="8"/>
    <n v="0.5"/>
    <n v="387475.05"/>
    <m/>
    <m/>
    <n v="0"/>
    <m/>
    <m/>
    <n v="387475.05"/>
    <m/>
    <m/>
    <n v="387475.05"/>
    <n v="774950.1"/>
    <s v="Sirena Compacta"/>
    <s v="Sirena Las Terrenas"/>
    <s v="MC33"/>
    <s v="Marrón"/>
    <n v="594"/>
    <s v="Pendiente Compra"/>
    <x v="0"/>
    <x v="6"/>
  </r>
  <r>
    <n v="7.04"/>
    <m/>
    <x v="42"/>
    <s v="OI"/>
    <s v=""/>
    <s v="CHICAGO MED BANDEJA DELI 12X18 BRONCE"/>
    <s v="AF01"/>
    <n v="4600073981"/>
    <s v="18.02.2026"/>
    <n v="60"/>
    <s v="DOP"/>
    <n v="1"/>
    <n v="2389.0038333333337"/>
    <n v="143340.23000000001"/>
    <n v="0"/>
    <n v="143340.23000000001"/>
    <n v="2205.234307692308"/>
    <s v="Bandeja gastronomica "/>
    <m/>
    <m/>
    <s v="NTCO011110"/>
    <n v="801672"/>
    <s v="33491 CHICAGO METALLIC BAKEWARE"/>
    <n v="6"/>
    <n v="0.5"/>
    <n v="71670.115000000005"/>
    <n v="8"/>
    <n v="0.5"/>
    <n v="71670.115000000005"/>
    <m/>
    <m/>
    <n v="0"/>
    <m/>
    <m/>
    <n v="71670.115000000005"/>
    <m/>
    <m/>
    <n v="71670.115000000005"/>
    <n v="143340.230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BAGUETTE 4 MOLDE/P 49034"/>
    <s v="AF01"/>
    <n v="4600073981"/>
    <s v="18.02.2026"/>
    <n v="50"/>
    <s v="DOP"/>
    <n v="1"/>
    <n v="2764.15"/>
    <n v="138207.5"/>
    <n v="0"/>
    <n v="138207.5"/>
    <n v="2126.2692307692309"/>
    <s v="Bandeja gastronomica "/>
    <m/>
    <m/>
    <s v="NTCO011110"/>
    <n v="801672"/>
    <s v="33491 CHICAGO METALLIC BAKEWARE"/>
    <n v="6"/>
    <n v="0.5"/>
    <n v="69103.75"/>
    <n v="8"/>
    <n v="0.5"/>
    <n v="69103.75"/>
    <m/>
    <m/>
    <n v="0"/>
    <m/>
    <m/>
    <n v="69103.75"/>
    <m/>
    <m/>
    <n v="69103.75"/>
    <n v="138207.5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BAGUETTE 5 MOLDE/P 49035"/>
    <s v="AF01"/>
    <n v="4600073981"/>
    <s v="18.02.2026"/>
    <n v="120"/>
    <s v="DOP"/>
    <n v="1"/>
    <n v="2984.1"/>
    <n v="358092"/>
    <n v="0"/>
    <n v="358092"/>
    <n v="5509.1076923076926"/>
    <s v="Bandeja gastronomica "/>
    <m/>
    <m/>
    <s v="NTCO011110"/>
    <n v="801672"/>
    <s v="33491 CHICAGO METALLIC BAKEWARE"/>
    <n v="6"/>
    <n v="0.5"/>
    <n v="179046"/>
    <n v="8"/>
    <n v="0.5"/>
    <n v="179046"/>
    <m/>
    <m/>
    <n v="0"/>
    <m/>
    <m/>
    <n v="179046"/>
    <m/>
    <m/>
    <n v="179046"/>
    <n v="358092"/>
    <s v="Sirena Compacta"/>
    <s v="Sirena Las Terrenas"/>
    <s v="MC33"/>
    <s v="Marrón"/>
    <n v="594"/>
    <s v="Orden Colocada"/>
    <x v="0"/>
    <x v="6"/>
  </r>
  <r>
    <n v="7.04"/>
    <m/>
    <x v="42"/>
    <s v="OI"/>
    <s v=""/>
    <s v="CHICAGO BANDEJA PAN LISA 18X26X1 40698"/>
    <s v="AF01"/>
    <n v="4600073981"/>
    <s v="18.02.2026"/>
    <n v="17"/>
    <s v="USD"/>
    <n v="65"/>
    <n v="1105.5405882352941"/>
    <n v="1221622.3499999999"/>
    <n v="0"/>
    <n v="1221622.3499999999"/>
    <n v="18794.189999999999"/>
    <s v="Bandeja gastronomica "/>
    <m/>
    <m/>
    <s v="NTCO011110"/>
    <n v="801672"/>
    <s v="33491 CHICAGO METALLIC BAKEWARE"/>
    <n v="6"/>
    <n v="0.5"/>
    <n v="610811.17499999993"/>
    <n v="8"/>
    <n v="0.5"/>
    <n v="610811.17499999993"/>
    <m/>
    <m/>
    <n v="0"/>
    <m/>
    <m/>
    <n v="610811.17499999993"/>
    <m/>
    <m/>
    <n v="610811.17499999993"/>
    <n v="1221622.3499999999"/>
    <s v="Sirena Compacta"/>
    <s v="Sirena Las Terrenas"/>
    <s v="MC33"/>
    <s v="Marrón"/>
    <n v="594"/>
    <s v="Orden Colocada"/>
    <x v="0"/>
    <x v="6"/>
  </r>
  <r>
    <n v="7.04"/>
    <m/>
    <x v="42"/>
    <s v="OI"/>
    <s v=""/>
    <s v="HORNO SIMPLE ELLADE 15T 5070 SC/P"/>
    <s v="AF01"/>
    <n v="4600074115"/>
    <s v="18.02.2026"/>
    <n v="3"/>
    <s v="EUR"/>
    <n v="77"/>
    <n v="13000"/>
    <n v="3003000"/>
    <n v="0.25"/>
    <n v="3753750"/>
    <n v="57750"/>
    <s v="DANZIFORNI"/>
    <m/>
    <m/>
    <s v="NTCO011110"/>
    <n v="801672"/>
    <s v="35716-DANZIFORNI"/>
    <n v="6"/>
    <n v="0.5"/>
    <n v="1876875"/>
    <n v="9"/>
    <n v="0.5"/>
    <n v="1876875"/>
    <m/>
    <m/>
    <n v="0"/>
    <m/>
    <m/>
    <n v="1876875"/>
    <m/>
    <m/>
    <n v="1876875"/>
    <n v="3753750"/>
    <s v="Sirena Compacta"/>
    <s v="Sirena Las Terrenas"/>
    <s v="MC33"/>
    <s v="Marrón"/>
    <n v="594"/>
    <s v="Orden Colocada"/>
    <x v="0"/>
    <x v="6"/>
  </r>
  <r>
    <n v="7.04"/>
    <m/>
    <x v="42"/>
    <s v="OI"/>
    <s v=""/>
    <s v="INSTALACION HORNO ELLADE 15T 5070 SC/P"/>
    <s v="Pendiente de compras"/>
    <m/>
    <s v="18.02.2026"/>
    <n v="3"/>
    <s v="DOP"/>
    <n v="1"/>
    <n v="15398.4"/>
    <n v="46195.199999999997"/>
    <n v="0"/>
    <n v="46195.199999999997"/>
    <n v="710.69538461538457"/>
    <s v="LATAM EQUIPMENT"/>
    <m/>
    <m/>
    <s v="NTCO011110"/>
    <n v="801672"/>
    <s v="LATAM EQUIPMENT"/>
    <n v="21"/>
    <n v="1"/>
    <n v="46195.199999999997"/>
    <m/>
    <m/>
    <n v="0"/>
    <m/>
    <m/>
    <n v="0"/>
    <m/>
    <m/>
    <n v="0"/>
    <m/>
    <m/>
    <n v="0"/>
    <n v="46195.199999999997"/>
    <s v="Sirena Compacta"/>
    <s v="Sirena Las Terrenas"/>
    <s v="MC33"/>
    <s v="Marrón"/>
    <n v="594"/>
    <s v="Pendiente Compra"/>
    <x v="0"/>
    <x v="6"/>
  </r>
  <r>
    <n v="7.04"/>
    <m/>
    <x v="42"/>
    <s v="OI"/>
    <s v=""/>
    <s v="CARROS P/ HORNO SIMPLE ELLADE 15T 5070 SC/P"/>
    <s v="AF01"/>
    <n v="4600074511"/>
    <s v="18.02.2026"/>
    <n v="28"/>
    <s v="DOP"/>
    <n v="1"/>
    <n v="22947.078000000001"/>
    <n v="642518.18400000001"/>
    <n v="0"/>
    <n v="642518.18400000001"/>
    <n v="9884.8951384615393"/>
    <s v="DANZIFORNI"/>
    <m/>
    <m/>
    <s v="NTCO011110"/>
    <n v="801672"/>
    <s v="35716-DANZIFORNI"/>
    <n v="6"/>
    <n v="0.5"/>
    <n v="321259.092"/>
    <n v="10"/>
    <n v="0.5"/>
    <n v="321259.092"/>
    <m/>
    <m/>
    <n v="0"/>
    <m/>
    <m/>
    <n v="321259.092"/>
    <m/>
    <m/>
    <n v="321259.092"/>
    <n v="642518.184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MOLINO RALLADOR PAN 1HP 220V/60HZ 100KG"/>
    <s v="Pendiente de compras"/>
    <m/>
    <s v="18.02.2026"/>
    <n v="1"/>
    <s v="DOP"/>
    <n v="1"/>
    <n v="109750"/>
    <n v="109750"/>
    <n v="0"/>
    <n v="109750"/>
    <n v="1688.4615384615386"/>
    <s v="EMAPAN DOMINICANA"/>
    <m/>
    <m/>
    <s v="NTCO011110"/>
    <n v="801672"/>
    <s v="EMAPAN DOMINICANA"/>
    <n v="21"/>
    <n v="1"/>
    <n v="109750"/>
    <m/>
    <m/>
    <n v="0"/>
    <m/>
    <m/>
    <n v="0"/>
    <m/>
    <m/>
    <n v="0"/>
    <m/>
    <m/>
    <n v="0"/>
    <n v="109750"/>
    <s v="Sirena Compacta"/>
    <s v="Sirena Las Terrenas"/>
    <s v="MC33"/>
    <s v="Marrón"/>
    <n v="594"/>
    <s v="Pendiente Compra"/>
    <x v="0"/>
    <x v="6"/>
  </r>
  <r>
    <n v="7.04"/>
    <m/>
    <x v="42"/>
    <s v="OI"/>
    <s v=""/>
    <s v="MUEBLE RAMPA P/PAN 3NIV CROSS G03.13"/>
    <s v="Orden de compras"/>
    <n v="4600073155"/>
    <s v="18.02.2026"/>
    <n v="7"/>
    <s v="USD"/>
    <n v="65"/>
    <n v="4307"/>
    <n v="1959685"/>
    <n v="0.52"/>
    <n v="2978721.2"/>
    <n v="45826.48"/>
    <s v="35643 Wintrading LLC"/>
    <m/>
    <m/>
    <s v="NTCO011110"/>
    <n v="801672"/>
    <s v="35643 Wintrading LLC"/>
    <n v="4"/>
    <n v="0.5"/>
    <n v="1489360.6"/>
    <n v="13"/>
    <n v="0.5"/>
    <n v="1489360.6"/>
    <m/>
    <m/>
    <n v="0"/>
    <m/>
    <m/>
    <n v="1489360.6"/>
    <m/>
    <m/>
    <n v="1489360.6"/>
    <n v="2978721.2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RAMPA P/PAN 3 NIV S/CROSS G03.11"/>
    <s v="Orden de compras"/>
    <n v="4600073155"/>
    <s v="18.02.2026"/>
    <n v="2"/>
    <s v="USD"/>
    <n v="65"/>
    <n v="3560"/>
    <n v="462800"/>
    <n v="0.52"/>
    <n v="703456"/>
    <n v="10822.4"/>
    <s v="35643 Wintrading LLC"/>
    <m/>
    <m/>
    <s v="NTCO011110"/>
    <n v="801672"/>
    <s v="35643 Wintrading LLC"/>
    <n v="4"/>
    <n v="0.5"/>
    <n v="351728"/>
    <n v="13"/>
    <n v="0.5"/>
    <n v="351728"/>
    <m/>
    <m/>
    <n v="0"/>
    <m/>
    <m/>
    <n v="351728"/>
    <m/>
    <m/>
    <n v="351728"/>
    <n v="703456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RAMPAP/ PAN C/VENTANA G03.12"/>
    <s v="Orden de compras"/>
    <n v="4600073155"/>
    <s v="18.02.2026"/>
    <n v="2"/>
    <s v="USD"/>
    <n v="65"/>
    <n v="4767"/>
    <n v="619710"/>
    <n v="0.52"/>
    <n v="941959.2"/>
    <n v="14491.679999999998"/>
    <s v="35643 Wintrading LLC"/>
    <m/>
    <m/>
    <s v="NTCO011110"/>
    <n v="801672"/>
    <s v="35643 Wintrading LLC"/>
    <n v="4"/>
    <n v="0.5"/>
    <n v="470979.6"/>
    <n v="13"/>
    <n v="0.5"/>
    <n v="470979.6"/>
    <m/>
    <m/>
    <n v="0"/>
    <m/>
    <m/>
    <n v="470979.6"/>
    <m/>
    <m/>
    <n v="470979.6"/>
    <n v="941959.2"/>
    <s v="Sirena Compacta"/>
    <s v="Sirena Las Terrenas"/>
    <s v="MC33"/>
    <s v="Marrón"/>
    <n v="594"/>
    <s v="Orden Colocada"/>
    <x v="0"/>
    <x v="6"/>
  </r>
  <r>
    <n v="7.04"/>
    <m/>
    <x v="42"/>
    <s v="OI"/>
    <s v=""/>
    <s v="MESA DE REPOSTERIA SECA G03.10"/>
    <s v="Orden de compras"/>
    <n v="4600073155"/>
    <s v="18.02.2026"/>
    <n v="4"/>
    <s v="USD"/>
    <n v="65"/>
    <n v="2733"/>
    <n v="710580"/>
    <n v="0.52"/>
    <n v="1080081.6000000001"/>
    <n v="16616.640000000003"/>
    <s v="35643 Wintrading LLC"/>
    <m/>
    <m/>
    <s v="NTCO011110"/>
    <n v="801672"/>
    <s v="35643 Wintrading LLC"/>
    <n v="4"/>
    <n v="0.5"/>
    <n v="540040.80000000005"/>
    <n v="13"/>
    <n v="0.5"/>
    <n v="540040.80000000005"/>
    <m/>
    <m/>
    <n v="0"/>
    <m/>
    <m/>
    <n v="540040.80000000005"/>
    <m/>
    <m/>
    <n v="540040.80000000005"/>
    <n v="1080081.6000000001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P/CAJA ISLA INOX"/>
    <s v="Orden de compras"/>
    <n v="4600073155"/>
    <s v="18.02.2026"/>
    <n v="1"/>
    <s v="USD"/>
    <n v="65"/>
    <n v="2430"/>
    <n v="157950"/>
    <n v="0.52"/>
    <n v="240084"/>
    <n v="3693.6"/>
    <s v="35643 Wintrading LLC"/>
    <m/>
    <m/>
    <s v="NTCO011110"/>
    <n v="801672"/>
    <s v="35643 Wintrading LLC"/>
    <n v="4"/>
    <n v="0.5"/>
    <n v="120042"/>
    <n v="13"/>
    <n v="0.5"/>
    <n v="120042"/>
    <m/>
    <m/>
    <n v="0"/>
    <m/>
    <m/>
    <n v="120042"/>
    <m/>
    <m/>
    <n v="120042"/>
    <n v="240084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COM COFFE C/CROSS ISLA INOX 2.5"/>
    <s v="Orden de compras"/>
    <n v="4600073155"/>
    <s v="18.02.2026"/>
    <n v="1"/>
    <s v="USD"/>
    <n v="65"/>
    <n v="13306"/>
    <n v="864890"/>
    <n v="0.52"/>
    <n v="1314632.8"/>
    <n v="20225.12"/>
    <s v="35643 Wintrading LLC"/>
    <m/>
    <m/>
    <s v="NTCO011110"/>
    <n v="801672"/>
    <s v="35643 Wintrading LLC"/>
    <n v="4"/>
    <n v="0.5"/>
    <n v="657316.4"/>
    <n v="13"/>
    <n v="0.5"/>
    <n v="657316.4"/>
    <m/>
    <m/>
    <n v="0"/>
    <m/>
    <m/>
    <n v="657316.4"/>
    <m/>
    <m/>
    <n v="657316.4"/>
    <n v="1314632.8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ESCALONADO ISLA INOX"/>
    <s v="Orden de compras"/>
    <n v="4600073155"/>
    <s v="18.02.2026"/>
    <n v="1"/>
    <s v="USD"/>
    <n v="65"/>
    <n v="3192"/>
    <n v="207480"/>
    <n v="0.52"/>
    <n v="315369.59999999998"/>
    <n v="4851.8399999999992"/>
    <s v="35643 Wintrading LLC"/>
    <m/>
    <m/>
    <s v="NTCO011110"/>
    <n v="801672"/>
    <s v="35643 Wintrading LLC"/>
    <n v="4"/>
    <n v="0.5"/>
    <n v="157684.79999999999"/>
    <n v="13"/>
    <n v="0.5"/>
    <n v="157684.79999999999"/>
    <m/>
    <m/>
    <n v="0"/>
    <m/>
    <m/>
    <n v="157684.79999999999"/>
    <m/>
    <m/>
    <n v="157684.79999999999"/>
    <n v="315369.59999999998"/>
    <s v="Sirena Compacta"/>
    <s v="Sirena Las Terrenas"/>
    <s v="MC33"/>
    <s v="Marrón"/>
    <n v="594"/>
    <s v="Orden Colocada"/>
    <x v="0"/>
    <x v="6"/>
  </r>
  <r>
    <n v="7.04"/>
    <m/>
    <x v="42"/>
    <s v="OI"/>
    <s v=""/>
    <s v="MUEBLE NEUTRO 1.25 P/VINOS A/I C/CROSS"/>
    <s v="Orden de compras"/>
    <n v="4600073155"/>
    <s v="18.02.2026"/>
    <n v="2"/>
    <s v="USD"/>
    <n v="65"/>
    <n v="3679"/>
    <n v="478270"/>
    <n v="0.52"/>
    <n v="726970.4"/>
    <n v="11184.16"/>
    <s v="35643 Wintrading LLC"/>
    <m/>
    <m/>
    <s v="NTCO011110"/>
    <n v="801672"/>
    <s v="35643 Wintrading LLC"/>
    <n v="4"/>
    <n v="0.5"/>
    <n v="363485.2"/>
    <n v="13"/>
    <n v="0.5"/>
    <n v="363485.2"/>
    <m/>
    <m/>
    <n v="0"/>
    <m/>
    <m/>
    <n v="363485.2"/>
    <m/>
    <m/>
    <n v="363485.2"/>
    <n v="726970.4"/>
    <s v="Sirena Compacta"/>
    <s v="Sirena Las Terrenas"/>
    <s v="MC33"/>
    <s v="Marrón"/>
    <n v="594"/>
    <s v="Orden Colocada"/>
    <x v="0"/>
    <x v="6"/>
  </r>
  <r>
    <n v="7.04"/>
    <m/>
    <x v="42"/>
    <s v="OI"/>
    <s v=""/>
    <s v="NITROX SEMI MURAL CALEFACCIONADO 1240 GRAB &amp; GO"/>
    <s v="Orden de compras"/>
    <n v="4600073663"/>
    <s v="18.02.2026"/>
    <n v="2"/>
    <s v="USD"/>
    <n v="65"/>
    <n v="7185"/>
    <n v="934050"/>
    <n v="0.52"/>
    <n v="1419756"/>
    <n v="21842.400000000001"/>
    <s v="35643 Wintrading LLC"/>
    <m/>
    <m/>
    <s v="NTCO011110"/>
    <n v="801672"/>
    <s v="35643 Wintrading LLC"/>
    <n v="4"/>
    <n v="0.5"/>
    <n v="709878"/>
    <n v="13"/>
    <n v="0.5"/>
    <n v="709878"/>
    <m/>
    <m/>
    <n v="0"/>
    <m/>
    <m/>
    <n v="709878"/>
    <m/>
    <m/>
    <n v="709878"/>
    <n v="1419756"/>
    <s v="Sirena Compacta"/>
    <s v="Sirena Las Terrenas"/>
    <s v="MC33"/>
    <s v="Marrón"/>
    <n v="594"/>
    <s v="Orden Colocada"/>
    <x v="0"/>
    <x v="6"/>
  </r>
  <r>
    <n v="7.04"/>
    <m/>
    <x v="42"/>
    <s v="OI"/>
    <s v=""/>
    <s v="KIT VIDRIOS DE REPUESTOS GRAB &amp; GO"/>
    <s v="Orden de compras"/>
    <n v="4600073663"/>
    <s v="18.02.2026"/>
    <n v="1"/>
    <s v="USD"/>
    <n v="65"/>
    <n v="547"/>
    <n v="35555"/>
    <n v="0.52"/>
    <n v="54043.600000000006"/>
    <n v="831.44"/>
    <s v="35643 Wintrading LLC"/>
    <m/>
    <m/>
    <s v="NTCO011110"/>
    <n v="801672"/>
    <s v="35643 Wintrading LLC"/>
    <n v="4"/>
    <n v="0.5"/>
    <n v="27021.800000000003"/>
    <n v="13"/>
    <n v="0.5"/>
    <n v="27021.800000000003"/>
    <m/>
    <m/>
    <n v="0"/>
    <m/>
    <m/>
    <n v="27021.800000000003"/>
    <m/>
    <m/>
    <n v="27021.800000000003"/>
    <n v="54043.600000000006"/>
    <s v="Sirena Compacta"/>
    <s v="Sirena Las Terrenas"/>
    <s v="MC33"/>
    <s v="Marrón"/>
    <n v="594"/>
    <s v="Orden Colocada"/>
    <x v="0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5"/>
    <m/>
    <x v="43"/>
    <s v="OI"/>
    <s v=""/>
    <s v="CANASTO PLEGABLE 60X40X16.3 RPC6416"/>
    <s v="AF01"/>
    <n v="4600072453"/>
    <s v="18.02.2026"/>
    <n v="170"/>
    <s v="DOP"/>
    <n v="1"/>
    <n v="475.52023529411764"/>
    <n v="80838.44"/>
    <n v="0"/>
    <n v="80838.44"/>
    <n v="1243.6683076923077"/>
    <s v="insumo Mueble de las especias "/>
    <m/>
    <m/>
    <s v="NTCO011110"/>
    <n v="801672"/>
    <s v="ECOBOX"/>
    <n v="2"/>
    <n v="0.4"/>
    <n v="32335.376000000004"/>
    <n v="3"/>
    <n v="0.6"/>
    <n v="48503.063999999998"/>
    <m/>
    <m/>
    <n v="0"/>
    <m/>
    <m/>
    <n v="48503.063999999998"/>
    <m/>
    <m/>
    <n v="48503.063999999998"/>
    <n v="80838.44"/>
    <s v="Sirena Compacta"/>
    <s v="Sirena Las Terrenas"/>
    <s v="MC33"/>
    <s v="Marrón"/>
    <n v="594"/>
    <s v="Orden Colocada"/>
    <x v="0"/>
    <x v="6"/>
  </r>
  <r>
    <n v="7.05"/>
    <m/>
    <x v="43"/>
    <s v="OI"/>
    <s v=""/>
    <s v="CANASTO PLEGABLE 30X40X16.3 RPC4316"/>
    <s v="AF01"/>
    <n v="4600072453"/>
    <s v="18.02.2026"/>
    <n v="20"/>
    <s v="DOP"/>
    <n v="1"/>
    <n v="356.72899999999998"/>
    <n v="7134.58"/>
    <n v="0"/>
    <n v="7134.58"/>
    <n v="109.76276923076922"/>
    <s v="Dispensadores de funda "/>
    <m/>
    <m/>
    <s v="NTCO011110"/>
    <n v="801672"/>
    <s v="FAMEJAO"/>
    <n v="2"/>
    <n v="0.4"/>
    <n v="2853.8320000000003"/>
    <n v="3"/>
    <n v="0.6"/>
    <n v="4280.7479999999996"/>
    <m/>
    <m/>
    <n v="0"/>
    <m/>
    <m/>
    <n v="4280.7479999999996"/>
    <m/>
    <m/>
    <n v="4280.7479999999996"/>
    <n v="7134.58"/>
    <s v="Sirena Compacta"/>
    <s v="Sirena Las Terrenas"/>
    <s v="MC33"/>
    <s v="Marrón"/>
    <n v="594"/>
    <s v="Orden Colocada"/>
    <x v="0"/>
    <x v="6"/>
  </r>
  <r>
    <n v="7.05"/>
    <m/>
    <x v="43"/>
    <s v="OI"/>
    <s v=""/>
    <s v="SOPORTE PARA BALANZA 410 X610 X178"/>
    <s v="Pendiente de compras"/>
    <m/>
    <s v="18.02.2026"/>
    <n v="1"/>
    <s v="DOP"/>
    <n v="1"/>
    <n v="17535"/>
    <n v="17535"/>
    <n v="0"/>
    <n v="17535"/>
    <n v="269.76923076923077"/>
    <s v="insumo Mueble de las especias "/>
    <m/>
    <m/>
    <s v="NTCO011110"/>
    <n v="801672"/>
    <s v="ECOBOX"/>
    <n v="21"/>
    <n v="1"/>
    <n v="17535"/>
    <m/>
    <m/>
    <n v="0"/>
    <m/>
    <m/>
    <n v="0"/>
    <m/>
    <m/>
    <n v="0"/>
    <m/>
    <m/>
    <n v="0"/>
    <n v="17535"/>
    <s v="Sirena Compacta"/>
    <s v="Sirena Las Terrenas"/>
    <s v="MC33"/>
    <s v="Marrón"/>
    <n v="594"/>
    <s v="Pendiente Compra"/>
    <x v="0"/>
    <x v="6"/>
  </r>
  <r>
    <n v="7.05"/>
    <m/>
    <x v="43"/>
    <s v="OI"/>
    <s v=""/>
    <s v="BALANZA PARA FRUTA Y VEGETALES ANALOGA "/>
    <s v="Pendiente de compras"/>
    <m/>
    <s v="18.02.2026"/>
    <n v="2"/>
    <s v="DOP"/>
    <n v="1"/>
    <n v="900"/>
    <n v="1800"/>
    <n v="0"/>
    <n v="1800"/>
    <n v="27.692307692307693"/>
    <s v="Balanza"/>
    <m/>
    <m/>
    <s v="NTCO011110"/>
    <n v="801672"/>
    <s v="LA INOVACION"/>
    <n v="21"/>
    <n v="1"/>
    <n v="1800"/>
    <m/>
    <m/>
    <n v="0"/>
    <m/>
    <m/>
    <n v="0"/>
    <m/>
    <m/>
    <n v="0"/>
    <m/>
    <m/>
    <n v="0"/>
    <n v="1800"/>
    <s v="Sirena Compacta"/>
    <s v="Sirena Las Terrenas"/>
    <s v="MC33"/>
    <s v="Marrón"/>
    <n v="594"/>
    <s v="Pendiente Compra"/>
    <x v="0"/>
    <x v="6"/>
  </r>
  <r>
    <n v="7.05"/>
    <m/>
    <x v="43"/>
    <s v="OI"/>
    <s v=""/>
    <s v="MESA CABEZAL VEGETALES C/ESTANTE G02.04"/>
    <s v="Orden de compras"/>
    <n v="4600073165"/>
    <s v="18.02.2026"/>
    <n v="6"/>
    <s v="USD"/>
    <n v="65"/>
    <n v="1228"/>
    <n v="478920"/>
    <n v="0.52"/>
    <n v="727958.4"/>
    <n v="11199.36"/>
    <s v="35643 Wintrading LLC"/>
    <m/>
    <m/>
    <s v="NTCO011110"/>
    <n v="801672"/>
    <s v="35643 Wintrading LLC"/>
    <n v="4"/>
    <n v="0.5"/>
    <n v="363979.2"/>
    <n v="13"/>
    <n v="0.5"/>
    <n v="363979.2"/>
    <m/>
    <m/>
    <n v="0"/>
    <m/>
    <m/>
    <n v="363979.2"/>
    <m/>
    <m/>
    <n v="363979.2"/>
    <n v="727958.4"/>
    <s v="Sirena Compacta"/>
    <s v="Sirena Las Terrenas"/>
    <s v="MC33"/>
    <s v="Marrón"/>
    <n v="594"/>
    <s v="Orden Colocada"/>
    <x v="0"/>
    <x v="6"/>
  </r>
  <r>
    <n v="7.05"/>
    <m/>
    <x v="43"/>
    <s v="OI"/>
    <s v=""/>
    <s v="MESA T/RAMPA VEGETALES G02.01"/>
    <s v="Orden de compras"/>
    <n v="4600073165"/>
    <s v="18.02.2026"/>
    <n v="18"/>
    <s v="USD"/>
    <n v="65"/>
    <n v="1771"/>
    <n v="2072070"/>
    <n v="0.52"/>
    <n v="3149546.4000000004"/>
    <n v="48454.560000000005"/>
    <s v="35643 Wintrading LLC"/>
    <m/>
    <m/>
    <s v="NTCO011110"/>
    <n v="801672"/>
    <s v="35643 Wintrading LLC"/>
    <n v="4"/>
    <n v="0.5"/>
    <n v="1574773.2000000002"/>
    <n v="13"/>
    <n v="0.5"/>
    <n v="1574773.2000000002"/>
    <m/>
    <m/>
    <n v="0"/>
    <m/>
    <m/>
    <n v="1574773.2000000002"/>
    <m/>
    <m/>
    <n v="1574773.2000000002"/>
    <n v="3149546.4000000004"/>
    <s v="Sirena Compacta"/>
    <s v="Sirena Las Terrenas"/>
    <s v="MC33"/>
    <s v="Marrón"/>
    <n v="594"/>
    <s v="Orden Colocada"/>
    <x v="0"/>
    <x v="6"/>
  </r>
  <r>
    <n v="7.05"/>
    <m/>
    <x v="43"/>
    <s v="OI"/>
    <s v=""/>
    <s v="LATERAL FINAL EN INOXIDABLE PARA CIERRE DE LINEAL F&amp;V"/>
    <s v="Orden de compras"/>
    <n v="4600073165"/>
    <s v="18.02.2026"/>
    <n v="12"/>
    <s v="USD"/>
    <n v="65"/>
    <n v="130"/>
    <n v="101400"/>
    <n v="0.52"/>
    <n v="154128"/>
    <n v="2371.1999999999998"/>
    <s v="35643 Wintrading LLC"/>
    <m/>
    <m/>
    <s v="NTCO011110"/>
    <n v="801672"/>
    <s v="35643 Wintrading LLC"/>
    <n v="4"/>
    <n v="0.5"/>
    <n v="77064"/>
    <n v="13"/>
    <n v="0.5"/>
    <n v="77064"/>
    <m/>
    <m/>
    <n v="0"/>
    <m/>
    <m/>
    <n v="77064"/>
    <m/>
    <m/>
    <n v="77064"/>
    <n v="154128"/>
    <s v="Sirena Compacta"/>
    <s v="Sirena Las Terrenas"/>
    <s v="MC33"/>
    <s v="Marrón"/>
    <n v="594"/>
    <s v="Orden Colocada"/>
    <x v="0"/>
    <x v="6"/>
  </r>
  <r>
    <n v="7.05"/>
    <m/>
    <x v="43"/>
    <s v="OI"/>
    <s v=""/>
    <s v="DESEMBALAJE , ARMADO Y PUESTA EN MARCHA MOBILIARIOS IMS"/>
    <s v="Orden de compras"/>
    <m/>
    <m/>
    <n v="1"/>
    <s v="USD"/>
    <n v="65"/>
    <n v="5549"/>
    <n v="360685"/>
    <n v="0"/>
    <n v="360685"/>
    <n v="5549"/>
    <s v="Epsilon"/>
    <m/>
    <m/>
    <s v="NTCO011110"/>
    <n v="801672"/>
    <s v="EPSILON"/>
    <n v="16"/>
    <n v="0.5"/>
    <n v="180342.5"/>
    <n v="18"/>
    <n v="0.5"/>
    <n v="180342.5"/>
    <m/>
    <m/>
    <n v="0"/>
    <m/>
    <m/>
    <n v="180342.5"/>
    <m/>
    <m/>
    <n v="180342.5"/>
    <n v="360685"/>
    <s v="Sirena Compacta"/>
    <s v="Sirena Las Terrenas"/>
    <s v="MC33"/>
    <s v="Marrón"/>
    <n v="594"/>
    <s v="Orden Colocada"/>
    <x v="0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s v="RETROBANCO NEUTRO PANADERIA 1240 Con mesada de Marmol, UN MODULO CON _x000a_FREGADERO GRAB &amp; GO"/>
    <s v="Pendiente de compras"/>
    <s v="Pendiente por definir"/>
    <s v="18.02.2026"/>
    <n v="3"/>
    <s v="USD"/>
    <n v="65"/>
    <n v="4124"/>
    <n v="804180"/>
    <n v="0.52"/>
    <n v="1222353.6000000001"/>
    <n v="18805.440000000002"/>
    <s v="35643 Wintrading LLC"/>
    <m/>
    <m/>
    <s v="NTCO011110"/>
    <n v="801672"/>
    <s v="35643 Wintrading LLC"/>
    <n v="16"/>
    <n v="0.5"/>
    <n v="611176.80000000005"/>
    <n v="18"/>
    <n v="0.5"/>
    <n v="611176.80000000005"/>
    <m/>
    <m/>
    <n v="0"/>
    <m/>
    <m/>
    <n v="611176.80000000005"/>
    <m/>
    <m/>
    <n v="611176.80000000005"/>
    <n v="1222353.6000000001"/>
    <s v="Sirena Compacta"/>
    <s v="Sirena Las Terrenas"/>
    <s v="MC33"/>
    <s v="Marrón"/>
    <n v="594"/>
    <s v="Pendiente Compra"/>
    <x v="0"/>
    <x v="6"/>
  </r>
  <r>
    <n v="7.07"/>
    <m/>
    <x v="45"/>
    <s v="OI"/>
    <s v=""/>
    <s v="RETROBANCO NEUTRO CON ESTANTERIA  4 niveles de estantes superiores en madera_x000a_Dimensiones: 1920 x 748 x 2200 GRAB &amp; GO"/>
    <s v="Pendiente de compras"/>
    <s v="Pendiente por definir"/>
    <s v="18.02.2026"/>
    <n v="2"/>
    <s v="USD"/>
    <n v="65"/>
    <n v="7237"/>
    <n v="940810"/>
    <n v="0.52"/>
    <n v="1430031.2"/>
    <n v="22000.48"/>
    <s v="35643 Wintrading LLC"/>
    <m/>
    <m/>
    <s v="NTCO011110"/>
    <n v="801672"/>
    <s v="35643 Wintrading LLC"/>
    <n v="16"/>
    <n v="0.5"/>
    <n v="715015.6"/>
    <n v="18"/>
    <n v="0.5"/>
    <n v="715015.6"/>
    <m/>
    <m/>
    <n v="0"/>
    <m/>
    <m/>
    <n v="715015.6"/>
    <m/>
    <m/>
    <n v="715015.6"/>
    <n v="1430031.2"/>
    <s v="Sirena Compacta"/>
    <s v="Sirena Las Terrenas"/>
    <s v="MC33"/>
    <s v="Marrón"/>
    <n v="594"/>
    <s v="Pendiente Compra"/>
    <x v="0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6"/>
  </r>
  <r>
    <n v="7.07"/>
    <m/>
    <x v="45"/>
    <s v="OI"/>
    <s v=""/>
    <s v="MOBILIARIO FOOD COURT ( MESAS/SILLAS/SOFA/MACETEROS)"/>
    <s v="Pendiente de compras"/>
    <m/>
    <s v="18.02.2026"/>
    <n v="1"/>
    <s v="DOP"/>
    <n v="1"/>
    <n v="3600000"/>
    <n v="3600000"/>
    <n v="0"/>
    <n v="3600000"/>
    <n v="55384.615384615383"/>
    <s v="Sirena La Vega MC12"/>
    <m/>
    <m/>
    <s v="NTCO011111"/>
    <n v="801673"/>
    <s v="HORECO SRL"/>
    <n v="16"/>
    <n v="0.5"/>
    <n v="1800000"/>
    <n v="18"/>
    <n v="0.5"/>
    <n v="1800000"/>
    <m/>
    <m/>
    <n v="0"/>
    <m/>
    <m/>
    <n v="1800000"/>
    <m/>
    <m/>
    <n v="1800000"/>
    <n v="3600000"/>
    <s v="Sirena Compacta"/>
    <s v="Sirena Las Terrenas"/>
    <s v="MC33"/>
    <s v="Marrón"/>
    <n v="594"/>
    <s v="Pendiente Compra"/>
    <x v="0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1"/>
    <m/>
    <x v="46"/>
    <s v="OI"/>
    <s v=""/>
    <s v="BASE PARA MANIQUI MADERA - FORMICA BLANC"/>
    <s v="Pendiente de compras"/>
    <m/>
    <s v="18.02.2026"/>
    <n v="4"/>
    <s v="DOP"/>
    <n v="1"/>
    <n v="4237.29"/>
    <n v="16949.16"/>
    <n v="0"/>
    <n v="16949.16"/>
    <n v="260.7563076923077"/>
    <s v="Maniqui"/>
    <m/>
    <m/>
    <s v="NTCO011111"/>
    <n v="801673"/>
    <s v="DISPLAY INTERNATIONAL"/>
    <n v="21"/>
    <n v="1"/>
    <n v="16949.16"/>
    <m/>
    <m/>
    <n v="0"/>
    <m/>
    <m/>
    <n v="0"/>
    <m/>
    <m/>
    <n v="0"/>
    <m/>
    <m/>
    <n v="0"/>
    <n v="16949.16"/>
    <s v="Sirena Compacta"/>
    <s v="Sirena Las Terrenas"/>
    <s v="MC33"/>
    <s v="Marrón"/>
    <n v="594"/>
    <s v="Pendiente Compra"/>
    <x v="0"/>
    <x v="7"/>
  </r>
  <r>
    <n v="8.01"/>
    <m/>
    <x v="46"/>
    <s v="OI"/>
    <s v=""/>
    <s v="BASE PARA MANIQUI MADERA - FORMICA BLANC"/>
    <s v="Pendiente de compras"/>
    <m/>
    <s v="18.02.2026"/>
    <n v="6"/>
    <s v="DOP"/>
    <n v="1"/>
    <n v="4237.29"/>
    <n v="25423.739999999998"/>
    <n v="0"/>
    <n v="25423.739999999998"/>
    <n v="391.13446153846149"/>
    <s v="Maniqui"/>
    <m/>
    <m/>
    <s v="NTCO011111"/>
    <n v="801673"/>
    <s v="DISPLAY INTERNATIONAL"/>
    <n v="21"/>
    <n v="1"/>
    <n v="25423.739999999998"/>
    <m/>
    <m/>
    <n v="0"/>
    <m/>
    <m/>
    <n v="0"/>
    <m/>
    <m/>
    <n v="0"/>
    <m/>
    <m/>
    <n v="0"/>
    <n v="25423.739999999998"/>
    <s v="Sirena Compacta"/>
    <s v="Sirena Las Terrenas"/>
    <s v="MC33"/>
    <s v="Marrón"/>
    <n v="594"/>
    <s v="Pendiente Compra"/>
    <x v="0"/>
    <x v="7"/>
  </r>
  <r>
    <n v="8.01"/>
    <m/>
    <x v="46"/>
    <s v="OI"/>
    <s v=""/>
    <s v="GONDOLAS DE TIENDA VERSION LANDINI"/>
    <s v="Orden de compras"/>
    <n v="4600074020"/>
    <s v="18.02.2026"/>
    <n v="1"/>
    <s v="EUR"/>
    <n v="77"/>
    <n v="213423"/>
    <n v="16433571"/>
    <n v="0.35"/>
    <n v="22185320.850000001"/>
    <n v="341312.62846153846"/>
    <s v="IMOLA RETAIL"/>
    <m/>
    <m/>
    <s v="NTCO011111"/>
    <n v="801673"/>
    <s v="IMOLA RETAIL"/>
    <n v="9"/>
    <n v="1"/>
    <n v="22185320.850000001"/>
    <m/>
    <m/>
    <n v="0"/>
    <m/>
    <m/>
    <n v="0"/>
    <m/>
    <m/>
    <n v="0"/>
    <m/>
    <m/>
    <n v="0"/>
    <n v="22185320.85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INSTALACION GONDOLA"/>
    <s v="Pendiente de compras"/>
    <m/>
    <s v="18.02.2026"/>
    <n v="1"/>
    <s v="DOP"/>
    <n v="1"/>
    <n v="1200000"/>
    <n v="1200000"/>
    <n v="0"/>
    <n v="1200000"/>
    <n v="18461.538461538461"/>
    <s v="Gondolas"/>
    <m/>
    <m/>
    <s v="NTCO011111"/>
    <n v="801673"/>
    <s v="RIVECO"/>
    <n v="19"/>
    <n v="0.7"/>
    <n v="840000"/>
    <n v="21"/>
    <n v="0.3"/>
    <n v="360000"/>
    <m/>
    <m/>
    <n v="0"/>
    <m/>
    <m/>
    <n v="360000"/>
    <m/>
    <m/>
    <n v="360000"/>
    <n v="1200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JUEGO DE MESAS NIDO SEGUN MEDIDAS"/>
    <s v="Pendiente de compras"/>
    <m/>
    <s v="18.02.2026"/>
    <n v="1"/>
    <s v="DOP"/>
    <n v="1"/>
    <n v="41101.69"/>
    <n v="41101.69"/>
    <n v="0"/>
    <n v="41101.69"/>
    <n v="632.33369230769233"/>
    <s v="Mesas nido "/>
    <m/>
    <m/>
    <s v="NTCO011111"/>
    <n v="801673"/>
    <s v="FAMEJAO"/>
    <n v="18"/>
    <n v="0.7"/>
    <n v="28771.183000000001"/>
    <n v="20"/>
    <n v="0.3"/>
    <n v="12330.507"/>
    <m/>
    <m/>
    <n v="0"/>
    <m/>
    <m/>
    <n v="12330.507"/>
    <m/>
    <m/>
    <n v="12330.507"/>
    <n v="41101.69"/>
    <s v="Sirena Compacta"/>
    <s v="Sirena Las Terrenas"/>
    <s v="MC33"/>
    <s v="Marrón"/>
    <n v="594"/>
    <s v="Pendiente Compra"/>
    <x v="0"/>
    <x v="7"/>
  </r>
  <r>
    <n v="8.01"/>
    <m/>
    <x v="46"/>
    <s v="OI"/>
    <s v=""/>
    <s v="LINEA EXTENDED COLLECTION - RACK BALLET"/>
    <s v="Pendiente de compras"/>
    <m/>
    <s v="18.02.2026"/>
    <n v="3"/>
    <s v="DOP"/>
    <n v="1"/>
    <n v="15967.980000000001"/>
    <n v="47903.94"/>
    <n v="0"/>
    <n v="47903.94"/>
    <n v="736.98369230769231"/>
    <s v="Rack textil "/>
    <m/>
    <m/>
    <s v="NTCO011111"/>
    <n v="801673"/>
    <s v="SOLURACK SRL"/>
    <n v="21"/>
    <n v="1"/>
    <n v="47903.94"/>
    <m/>
    <m/>
    <n v="0"/>
    <m/>
    <m/>
    <n v="0"/>
    <m/>
    <m/>
    <n v="0"/>
    <m/>
    <m/>
    <n v="0"/>
    <n v="47903.94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BEBE SENTADO BLANCO BRILLO SAM-2"/>
    <s v="Pendiente de compras"/>
    <m/>
    <s v="18.02.2026"/>
    <n v="1"/>
    <s v="DOP"/>
    <n v="1"/>
    <n v="8940.68"/>
    <n v="8940.68"/>
    <n v="0"/>
    <n v="8940.68"/>
    <n v="137.54892307692307"/>
    <s v="Maniqui"/>
    <m/>
    <m/>
    <s v="NTCO011111"/>
    <n v="801673"/>
    <s v="DISPLAY INTERNATIONAL"/>
    <n v="21"/>
    <n v="1"/>
    <n v="8940.68"/>
    <m/>
    <m/>
    <n v="0"/>
    <m/>
    <m/>
    <n v="0"/>
    <m/>
    <m/>
    <n v="0"/>
    <m/>
    <m/>
    <n v="0"/>
    <n v="8940.68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DE HOMBRE 3/4 BLANCO MATTE"/>
    <s v="Pendiente de compras"/>
    <m/>
    <s v="18.02.2026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21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HOMBRE PLASTICO BLANCO BRILLO"/>
    <s v="Pendiente de compras"/>
    <m/>
    <s v="18.02.2026"/>
    <n v="3"/>
    <s v="DOP"/>
    <n v="1"/>
    <n v="11822.029999999999"/>
    <n v="35466.089999999997"/>
    <n v="0"/>
    <n v="35466.089999999997"/>
    <n v="545.63215384615376"/>
    <s v="Maniqui"/>
    <m/>
    <m/>
    <s v="NTCO011111"/>
    <n v="801673"/>
    <s v="DISPLAY INTERNATIONAL"/>
    <n v="21"/>
    <n v="1"/>
    <n v="35466.089999999997"/>
    <m/>
    <m/>
    <n v="0"/>
    <m/>
    <m/>
    <n v="0"/>
    <m/>
    <m/>
    <n v="0"/>
    <m/>
    <m/>
    <n v="0"/>
    <n v="35466.089999999997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3/4 BLANCO MATTE"/>
    <s v="Pendiente de compras"/>
    <m/>
    <s v="18.02.2026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21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C/E BLANCO BRILLO DORIS 6"/>
    <s v="Pendiente de compras"/>
    <m/>
    <s v="18.02.2026"/>
    <n v="1"/>
    <s v="DOP"/>
    <n v="1"/>
    <n v="16398.310000000001"/>
    <n v="16398.310000000001"/>
    <n v="0"/>
    <n v="16398.310000000001"/>
    <n v="252.28169230769234"/>
    <s v="Maniqui"/>
    <m/>
    <m/>
    <s v="NTCO011111"/>
    <n v="801673"/>
    <s v="DISPLAY INTERNATIONAL"/>
    <n v="21"/>
    <n v="1"/>
    <n v="16398.310000000001"/>
    <m/>
    <m/>
    <n v="0"/>
    <m/>
    <m/>
    <n v="0"/>
    <m/>
    <m/>
    <n v="0"/>
    <m/>
    <m/>
    <n v="0"/>
    <n v="16398.31000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MUJER PLASTICO BLANCO BRILLO"/>
    <s v="Pendiente de compras"/>
    <m/>
    <s v="18.02.2026"/>
    <n v="2"/>
    <s v="DOP"/>
    <n v="1"/>
    <n v="11822.03"/>
    <n v="23644.06"/>
    <n v="0"/>
    <n v="23644.06"/>
    <n v="363.75476923076923"/>
    <s v="Maniqui"/>
    <m/>
    <m/>
    <s v="NTCO011111"/>
    <n v="801673"/>
    <s v="DISPLAY INTERNATIONAL"/>
    <n v="21"/>
    <n v="1"/>
    <n v="23644.06"/>
    <m/>
    <m/>
    <n v="0"/>
    <m/>
    <m/>
    <n v="0"/>
    <m/>
    <m/>
    <n v="0"/>
    <m/>
    <m/>
    <n v="0"/>
    <n v="23644.06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NIÑO BLANCO BRILLO C/E"/>
    <s v="Pendiente de compras"/>
    <m/>
    <s v="18.02.2026"/>
    <n v="1"/>
    <s v="DOP"/>
    <n v="1"/>
    <n v="9279.66"/>
    <n v="9279.66"/>
    <n v="0"/>
    <n v="9279.66"/>
    <n v="142.76400000000001"/>
    <s v="Maniqui"/>
    <m/>
    <m/>
    <s v="NTCO011111"/>
    <n v="801673"/>
    <s v="DISPLAY INTERNATIONAL"/>
    <n v="21"/>
    <n v="1"/>
    <n v="9279.66"/>
    <m/>
    <m/>
    <n v="0"/>
    <m/>
    <m/>
    <n v="0"/>
    <m/>
    <m/>
    <n v="0"/>
    <m/>
    <m/>
    <n v="0"/>
    <n v="9279.66"/>
    <s v="Sirena Compacta"/>
    <s v="Sirena Las Terrenas"/>
    <s v="MC33"/>
    <s v="Marrón"/>
    <n v="594"/>
    <s v="Pendiente Compra"/>
    <x v="0"/>
    <x v="7"/>
  </r>
  <r>
    <n v="8.01"/>
    <m/>
    <x v="46"/>
    <s v="OI"/>
    <s v=""/>
    <s v="MANIQUI NIÑO BLANCO BRILLO C/E"/>
    <s v="Pendiente de compras"/>
    <m/>
    <s v="18.02.2026"/>
    <n v="5"/>
    <s v="DOP"/>
    <n v="1"/>
    <n v="21271.19"/>
    <n v="106355.95"/>
    <n v="0"/>
    <n v="106355.95"/>
    <n v="1636.2453846153846"/>
    <s v="Rack textil "/>
    <m/>
    <m/>
    <s v="NTCO011111"/>
    <n v="801673"/>
    <s v="DISPLAY INTERNATIONAL"/>
    <n v="21"/>
    <n v="1"/>
    <n v="106355.95"/>
    <m/>
    <m/>
    <n v="0"/>
    <m/>
    <m/>
    <n v="0"/>
    <m/>
    <m/>
    <n v="0"/>
    <m/>
    <m/>
    <n v="0"/>
    <n v="106355.95"/>
    <s v="Sirena Compacta"/>
    <s v="Sirena Las Terrenas"/>
    <s v="MC33"/>
    <s v="Marrón"/>
    <n v="594"/>
    <s v="Pendiente Compra"/>
    <x v="0"/>
    <x v="7"/>
  </r>
  <r>
    <n v="8.01"/>
    <m/>
    <x v="46"/>
    <s v="OI"/>
    <s v=""/>
    <s v="VITRINA T/ISLA COUNTER ELECTRO-CREDI BM1"/>
    <s v="Pendiente de compras"/>
    <m/>
    <s v="18.02.2026"/>
    <n v="1"/>
    <s v="DOP"/>
    <n v="1"/>
    <n v="395000"/>
    <n v="395000"/>
    <n v="0"/>
    <n v="395000"/>
    <n v="6076.9230769230771"/>
    <s v="Vitrina tipo isla"/>
    <m/>
    <m/>
    <s v="NTCO011111"/>
    <n v="801673"/>
    <s v="DISPLAY INTERNATIONAL"/>
    <n v="21"/>
    <n v="1"/>
    <n v="395000"/>
    <m/>
    <m/>
    <n v="0"/>
    <m/>
    <m/>
    <n v="0"/>
    <m/>
    <m/>
    <n v="0"/>
    <m/>
    <m/>
    <n v="0"/>
    <n v="395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MUEBLE TIPO BANCO 40X60X50"/>
    <s v="Pendiente de compras"/>
    <m/>
    <s v="18.02.2026"/>
    <n v="2"/>
    <s v="DOP"/>
    <n v="1"/>
    <n v="16356.2"/>
    <n v="32712.400000000001"/>
    <n v="0"/>
    <n v="32712.400000000001"/>
    <n v="503.26769230769236"/>
    <s v="Banco vestidores"/>
    <m/>
    <m/>
    <s v="NTCO011111"/>
    <n v="801673"/>
    <s v="DISPLAY INTERNATIONAL"/>
    <n v="21"/>
    <n v="1"/>
    <n v="32712.400000000001"/>
    <m/>
    <m/>
    <n v="0"/>
    <m/>
    <m/>
    <n v="0"/>
    <m/>
    <m/>
    <n v="0"/>
    <m/>
    <m/>
    <n v="0"/>
    <n v="32712.400000000001"/>
    <s v="Sirena Compacta"/>
    <s v="Sirena Las Terrenas"/>
    <s v="MC33"/>
    <s v="Marrón"/>
    <n v="594"/>
    <s v="Pendiente Compra"/>
    <x v="0"/>
    <x v="7"/>
  </r>
  <r>
    <n v="8.01"/>
    <m/>
    <x v="46"/>
    <s v="OI"/>
    <s v=""/>
    <s v="SUM. E INST. VESTIDORES FENOLICOS"/>
    <s v="Pendiente de compras"/>
    <m/>
    <s v="18.02.2026"/>
    <n v="2"/>
    <s v="DOP"/>
    <n v="1"/>
    <n v="185000"/>
    <n v="370000"/>
    <n v="0"/>
    <n v="370000"/>
    <n v="5692.3076923076924"/>
    <s v="Vestidores"/>
    <m/>
    <m/>
    <s v="NTCO011111"/>
    <n v="801673"/>
    <s v="CONSTRUCTORA HDR"/>
    <n v="18"/>
    <n v="0.6"/>
    <n v="222000"/>
    <n v="21"/>
    <n v="0.4"/>
    <n v="148000"/>
    <m/>
    <m/>
    <n v="0"/>
    <m/>
    <m/>
    <n v="148000"/>
    <m/>
    <m/>
    <n v="148000"/>
    <n v="370000"/>
    <s v="Sirena Compacta"/>
    <s v="Sirena Las Terrenas"/>
    <s v="MC33"/>
    <s v="Marrón"/>
    <n v="594"/>
    <s v="Pendiente Compra"/>
    <x v="0"/>
    <x v="7"/>
  </r>
  <r>
    <n v="8.01"/>
    <m/>
    <x v="46"/>
    <s v="OI"/>
    <s v=""/>
    <s v="COUNTER RECEPCION FENOLICO"/>
    <s v="Pendiente de compras"/>
    <m/>
    <s v="18.02.2026"/>
    <n v="1"/>
    <s v="DOP"/>
    <n v="1"/>
    <n v="150000"/>
    <n v="150000"/>
    <n v="0"/>
    <n v="150000"/>
    <n v="2307.6923076923076"/>
    <s v="Vestidores"/>
    <m/>
    <m/>
    <s v="NTCO011111"/>
    <n v="801673"/>
    <s v="CONSTRUCTORA HDR"/>
    <n v="18"/>
    <n v="0.6"/>
    <n v="90000"/>
    <n v="21"/>
    <n v="0.4"/>
    <n v="60000"/>
    <m/>
    <m/>
    <n v="0"/>
    <m/>
    <m/>
    <n v="60000"/>
    <m/>
    <m/>
    <n v="60000"/>
    <n v="150000"/>
    <s v="Sirena Compacta"/>
    <s v="Sirena Las Terrenas"/>
    <s v="MC33"/>
    <s v="Marrón"/>
    <n v="594"/>
    <s v="Pendiente Compra"/>
    <x v="0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"/>
    <m/>
    <x v="47"/>
    <s v="OI"/>
    <s v=""/>
    <s v="CHECK OUT COUNTER SH-003 IZQ S/CINTA"/>
    <s v="Orden de compras"/>
    <n v="4600074020"/>
    <s v="18.02.2026"/>
    <n v="12"/>
    <s v="EUR"/>
    <n v="77"/>
    <n v="1603.17"/>
    <n v="1481329.08"/>
    <n v="0.35"/>
    <n v="1999794.2580000001"/>
    <n v="30766.06550769231"/>
    <s v="IMOLA RETAIL"/>
    <m/>
    <m/>
    <s v="NTCO011111"/>
    <n v="801673"/>
    <s v="IMOLA RETAIL"/>
    <n v="9"/>
    <n v="1"/>
    <n v="1999794.2580000001"/>
    <m/>
    <m/>
    <n v="0"/>
    <m/>
    <m/>
    <n v="0"/>
    <m/>
    <m/>
    <n v="0"/>
    <m/>
    <m/>
    <n v="0"/>
    <n v="1999794.2580000001"/>
    <s v="Sirena Compacta"/>
    <s v="Sirena Las Terrenas"/>
    <s v="MC33"/>
    <s v="Marrón"/>
    <n v="594"/>
    <s v="Pendiente Compra"/>
    <x v="0"/>
    <x v="7"/>
  </r>
  <r>
    <n v="8.02"/>
    <m/>
    <x v="47"/>
    <s v="OI"/>
    <s v=""/>
    <s v="GONDOLAS DE ANTECAJA "/>
    <s v="Orden de compras"/>
    <n v="4600074020"/>
    <s v="18.02.2026"/>
    <n v="8"/>
    <s v="EUR"/>
    <n v="77"/>
    <n v="981.48"/>
    <n v="604591.68000000005"/>
    <n v="0.35"/>
    <n v="816198.76800000004"/>
    <n v="12556.904123076923"/>
    <s v="IMOLA RETAIL"/>
    <m/>
    <m/>
    <s v="NTCO011111"/>
    <n v="801673"/>
    <s v="IMOLA RETAIL"/>
    <n v="9"/>
    <n v="1"/>
    <n v="816198.76800000004"/>
    <m/>
    <m/>
    <n v="0"/>
    <m/>
    <m/>
    <n v="0"/>
    <m/>
    <m/>
    <n v="0"/>
    <m/>
    <m/>
    <n v="0"/>
    <n v="816198.76800000004"/>
    <s v="Sirena Compacta"/>
    <s v="Sirena Las Terrenas"/>
    <s v="MC33"/>
    <s v="Marrón"/>
    <n v="594"/>
    <s v="Pendiente Compra"/>
    <x v="0"/>
    <x v="7"/>
  </r>
  <r>
    <n v="8.02"/>
    <m/>
    <x v="47"/>
    <s v="OI"/>
    <s v=""/>
    <s v="SELF AUTO CHECK OUT"/>
    <m/>
    <m/>
    <s v="18.02.2026"/>
    <n v="0"/>
    <s v="DOP"/>
    <n v="1"/>
    <n v="0"/>
    <n v="0"/>
    <n v="0"/>
    <n v="0"/>
    <n v="0"/>
    <s v="Validar con tecnología"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NASTO CON RUEDAS 52 L NARANJA"/>
    <s v="Pendiente de compras"/>
    <m/>
    <s v="18.02.2026"/>
    <n v="60"/>
    <s v="DOP"/>
    <n v="1"/>
    <n v="1438.7834523809524"/>
    <n v="86327.007142857154"/>
    <n v="0.3"/>
    <n v="112225.10928571429"/>
    <n v="1726.5401428571429"/>
    <s v="Carros de Compra "/>
    <m/>
    <m/>
    <s v="NTCO011111"/>
    <n v="801673"/>
    <s v="SHOP &amp; ROLL"/>
    <n v="16"/>
    <n v="0.5"/>
    <n v="56112.554642857147"/>
    <n v="18"/>
    <n v="0.5"/>
    <n v="56112.554642857147"/>
    <m/>
    <m/>
    <n v="0"/>
    <m/>
    <m/>
    <n v="56112.554642857147"/>
    <m/>
    <m/>
    <n v="56112.554642857147"/>
    <n v="112225.10928571429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ITO P/MINUSVALIDO ELECTRICO XTI12 AM"/>
    <s v="Pendiente de compras"/>
    <m/>
    <s v="18.02.2026"/>
    <n v="2"/>
    <s v="DOP"/>
    <n v="1"/>
    <n v="76528.710000000006"/>
    <n v="153057.42000000001"/>
    <n v="0.3"/>
    <n v="198974.64600000001"/>
    <n v="3061.1484"/>
    <s v="Carros de Compra "/>
    <m/>
    <m/>
    <s v="NTCO011111"/>
    <n v="801673"/>
    <s v="SHOP &amp; ROLL"/>
    <n v="16"/>
    <n v="0.5"/>
    <n v="99487.323000000004"/>
    <n v="18"/>
    <n v="0.5"/>
    <n v="99487.323000000004"/>
    <m/>
    <m/>
    <n v="0"/>
    <m/>
    <m/>
    <n v="99487.323000000004"/>
    <m/>
    <m/>
    <n v="99487.323000000004"/>
    <n v="198974.64600000001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COMPRA GRANDE LOOP 210 AMARILLO"/>
    <s v="Pendiente de compras"/>
    <m/>
    <s v="18.02.2026"/>
    <n v="150"/>
    <s v="DOP"/>
    <n v="1"/>
    <n v="9341.7875999999997"/>
    <n v="1401268.14"/>
    <n v="0.3"/>
    <n v="1821648.5819999999"/>
    <n v="28025.362799999999"/>
    <s v="Carros de Compra "/>
    <m/>
    <m/>
    <s v="NTCO011111"/>
    <n v="801673"/>
    <s v="SHOP &amp; ROLL"/>
    <n v="16"/>
    <n v="0.5"/>
    <n v="910824.29099999997"/>
    <n v="18"/>
    <n v="0.5"/>
    <n v="910824.29099999997"/>
    <m/>
    <m/>
    <n v="0"/>
    <m/>
    <m/>
    <n v="910824.29099999997"/>
    <m/>
    <m/>
    <n v="910824.29099999997"/>
    <n v="1821648.5819999999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COMPRA PEQUENO LOOP XS AMARILLO"/>
    <s v="Pendiente de compras"/>
    <m/>
    <s v="18.02.2026"/>
    <n v="75"/>
    <s v="DOP"/>
    <n v="1"/>
    <n v="6319.4633636363633"/>
    <n v="473959.75227272726"/>
    <n v="0.3"/>
    <n v="616147.67795454548"/>
    <n v="9479.1950454545458"/>
    <s v="Carros de Compra "/>
    <m/>
    <m/>
    <s v="NTCO011111"/>
    <n v="801673"/>
    <s v="SHOP &amp; ROLL"/>
    <n v="16"/>
    <n v="0.5"/>
    <n v="308073.83897727274"/>
    <n v="18"/>
    <n v="0.5"/>
    <n v="308073.83897727274"/>
    <m/>
    <m/>
    <n v="0"/>
    <m/>
    <m/>
    <n v="308073.83897727274"/>
    <m/>
    <m/>
    <n v="308073.83897727274"/>
    <n v="616147.67795454548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CARRO NIÑO LOOP KIDS AMARILLO"/>
    <s v="Pendiente de compras"/>
    <m/>
    <s v="18.02.2026"/>
    <n v="3"/>
    <s v="DOP"/>
    <n v="1"/>
    <n v="5806.3549999999996"/>
    <n v="17419.064999999999"/>
    <n v="0.3"/>
    <n v="22644.784499999998"/>
    <n v="348.38129999999995"/>
    <s v="Carros de Compra "/>
    <m/>
    <m/>
    <s v="NTCO011111"/>
    <n v="801673"/>
    <s v="SHOP &amp; ROLL"/>
    <n v="16"/>
    <n v="0.5"/>
    <n v="11322.392249999999"/>
    <n v="18"/>
    <n v="0.5"/>
    <n v="11322.392249999999"/>
    <m/>
    <m/>
    <n v="0"/>
    <m/>
    <m/>
    <n v="11322.392249999999"/>
    <m/>
    <m/>
    <n v="11322.392249999999"/>
    <n v="22644.784499999998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SILLA RUEDAS III P/COMPRAS AMARILLA 2031"/>
    <s v="Pendiente de compras"/>
    <m/>
    <s v="18.02.2026"/>
    <n v="1"/>
    <s v="DOP"/>
    <n v="1"/>
    <n v="95330.28"/>
    <n v="95330.28"/>
    <n v="0.3"/>
    <n v="123929.364"/>
    <n v="1906.6056000000001"/>
    <s v="Silla de Rueda "/>
    <m/>
    <m/>
    <s v="NTCO011111"/>
    <n v="801673"/>
    <s v="SHOP &amp; ROLL"/>
    <n v="16"/>
    <n v="0.5"/>
    <n v="61964.682000000001"/>
    <n v="18"/>
    <n v="0.5"/>
    <n v="61964.682000000001"/>
    <m/>
    <m/>
    <n v="0"/>
    <m/>
    <m/>
    <n v="61964.682000000001"/>
    <m/>
    <m/>
    <n v="61964.682000000001"/>
    <n v="123929.364"/>
    <s v="Sirena Compacta"/>
    <s v="Sirena Las Terrenas"/>
    <s v="MC33"/>
    <s v="Marrón"/>
    <n v="594"/>
    <s v="Pendiente Compra"/>
    <x v="0"/>
    <x v="7"/>
  </r>
  <r>
    <n v="8.0299999999999994"/>
    <m/>
    <x v="48"/>
    <s v="OI"/>
    <s v=""/>
    <s v="SILLAS BEBE P/CARRO LOOP 210L"/>
    <s v="Pendiente de compras"/>
    <m/>
    <s v="18.02.2026"/>
    <n v="2"/>
    <s v="DOP"/>
    <n v="1"/>
    <n v="6189.2379999999994"/>
    <n v="12378.475999999999"/>
    <n v="0.3"/>
    <n v="16092.018799999998"/>
    <n v="247.56951999999998"/>
    <s v="Silla de bebe"/>
    <m/>
    <m/>
    <s v="NTCO011111"/>
    <n v="801673"/>
    <s v="SHOP &amp; ROLL"/>
    <n v="16"/>
    <n v="0.5"/>
    <n v="8046.009399999999"/>
    <n v="18"/>
    <n v="0.5"/>
    <n v="8046.009399999999"/>
    <m/>
    <m/>
    <n v="0"/>
    <m/>
    <m/>
    <n v="8046.009399999999"/>
    <m/>
    <m/>
    <n v="8046.009399999999"/>
    <n v="16092.018799999998"/>
    <s v="Sirena Compacta"/>
    <s v="Sirena Las Terrenas"/>
    <s v="MC33"/>
    <s v="Marrón"/>
    <n v="594"/>
    <s v="Pendiente Compra"/>
    <x v="0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SERVICIO DE INSTALACION TRAMERIAS "/>
    <s v="Pendiente de compras"/>
    <m/>
    <s v="18.02.2026"/>
    <n v="1"/>
    <s v="DOP"/>
    <n v="1"/>
    <n v="950000"/>
    <n v="950000"/>
    <n v="0"/>
    <n v="950000"/>
    <n v="14615.384615384615"/>
    <s v="Tramerias de Almacen "/>
    <m/>
    <m/>
    <s v="NTCO011111"/>
    <n v="801673"/>
    <s v="SOLURACK"/>
    <n v="14"/>
    <n v="0.7"/>
    <n v="665000"/>
    <n v="16"/>
    <n v="0.3"/>
    <n v="285000"/>
    <m/>
    <m/>
    <n v="0"/>
    <m/>
    <m/>
    <n v="285000"/>
    <m/>
    <m/>
    <n v="285000"/>
    <n v="95000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TRAMERIA DE ALMACEN PALETIZADA"/>
    <s v="Pendiente de compras"/>
    <m/>
    <s v="18.02.2026"/>
    <m/>
    <s v="DOP"/>
    <n v="1"/>
    <n v="1200000"/>
    <n v="0"/>
    <n v="0"/>
    <n v="0"/>
    <n v="0"/>
    <s v="Tramerias de Almacen "/>
    <m/>
    <m/>
    <s v="NTCO011111"/>
    <n v="801673"/>
    <s v="SOLURACK"/>
    <n v="14"/>
    <n v="0.7"/>
    <n v="0"/>
    <n v="16"/>
    <n v="0.3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399999999999991"/>
    <m/>
    <x v="49"/>
    <s v="OI"/>
    <s v=""/>
    <s v="CROWN HAND PALLET ELECTRICO"/>
    <s v="Pendiente de compras"/>
    <m/>
    <s v="18.02.2026"/>
    <n v="2"/>
    <s v="USD"/>
    <n v="65"/>
    <n v="13699.06"/>
    <n v="1780877.8"/>
    <n v="0"/>
    <n v="1780877.8"/>
    <n v="27398.12"/>
    <s v="Hand Pallet"/>
    <m/>
    <m/>
    <s v="NTCO011111"/>
    <n v="801673"/>
    <s v="IMEQ DOMINICANA"/>
    <n v="20"/>
    <n v="1"/>
    <n v="1780877.8"/>
    <m/>
    <m/>
    <n v="0"/>
    <m/>
    <m/>
    <n v="0"/>
    <m/>
    <m/>
    <n v="0"/>
    <m/>
    <m/>
    <n v="0"/>
    <n v="1780877.8"/>
    <s v="Sirena Compacta"/>
    <s v="Sirena Las Terrenas"/>
    <s v="MC33"/>
    <s v="Marrón"/>
    <n v="594"/>
    <s v="Orden Colocada"/>
    <x v="0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ACRILICO TRANSPARENTE"/>
    <s v="Pendiente de compras"/>
    <m/>
    <s v="18.02.2026"/>
    <n v="1"/>
    <s v="DOP"/>
    <n v="1"/>
    <n v="16288"/>
    <n v="16288"/>
    <n v="0"/>
    <n v="16288"/>
    <n v="250.58461538461538"/>
    <s v="Acrilico pared"/>
    <m/>
    <m/>
    <s v="NTCO011111"/>
    <n v="801673"/>
    <s v="MA CREACIONES "/>
    <n v="21"/>
    <n v="1"/>
    <n v="16288"/>
    <m/>
    <m/>
    <n v="0"/>
    <m/>
    <m/>
    <n v="0"/>
    <m/>
    <m/>
    <n v="0"/>
    <m/>
    <m/>
    <n v="0"/>
    <n v="16288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ARCHIVO MODULAR 4 GAVETAS"/>
    <s v="Pendiente de compras"/>
    <m/>
    <s v="18.02.2026"/>
    <n v="1"/>
    <s v="DOP"/>
    <n v="1"/>
    <n v="9893.11"/>
    <n v="9893.11"/>
    <n v="0"/>
    <n v="9893.11"/>
    <n v="152.20169230769233"/>
    <s v="Mobiliario cuadre y menudo"/>
    <m/>
    <m/>
    <s v="NTCO011111"/>
    <n v="801673"/>
    <s v="FAMEJAO"/>
    <n v="21"/>
    <n v="1"/>
    <n v="9893.11"/>
    <m/>
    <m/>
    <n v="0"/>
    <m/>
    <m/>
    <n v="0"/>
    <m/>
    <m/>
    <n v="0"/>
    <m/>
    <m/>
    <n v="0"/>
    <n v="9893.1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AFETERA ELECTRICA  CP-40 TAZA PARA COLABORADORES"/>
    <s v="Pendiente de compras"/>
    <m/>
    <s v="18.02.2026"/>
    <n v="1"/>
    <s v="DOP"/>
    <n v="1"/>
    <n v="12000"/>
    <n v="12000"/>
    <n v="0"/>
    <n v="12000"/>
    <n v="184.61538461538461"/>
    <s v="Cafetera "/>
    <m/>
    <m/>
    <s v="NTCO011111"/>
    <n v="801673"/>
    <s v="UTECO "/>
    <n v="21"/>
    <n v="1"/>
    <n v="12000"/>
    <m/>
    <m/>
    <n v="0"/>
    <m/>
    <m/>
    <n v="0"/>
    <m/>
    <m/>
    <n v="0"/>
    <m/>
    <m/>
    <n v="0"/>
    <n v="12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OWAY MEMBRESIA"/>
    <s v="Pendiente de compras"/>
    <m/>
    <s v="18.02.2026"/>
    <n v="60"/>
    <s v="DOP"/>
    <n v="1"/>
    <n v="1517.7958333333333"/>
    <n v="91067.75"/>
    <n v="0"/>
    <n v="91067.75"/>
    <n v="1401.0423076923078"/>
    <s v="Purificador de agua "/>
    <m/>
    <m/>
    <s v="NTCO011111"/>
    <n v="801673"/>
    <s v="ESD CORPORATION SRL"/>
    <n v="21"/>
    <n v="1"/>
    <n v="91067.75"/>
    <m/>
    <m/>
    <n v="0"/>
    <m/>
    <m/>
    <n v="0"/>
    <m/>
    <m/>
    <n v="0"/>
    <m/>
    <m/>
    <n v="0"/>
    <n v="91067.75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COWAY PURIFICADOR AGUA CHP 671L A"/>
    <s v="Pendiente de compras"/>
    <m/>
    <s v="18.02.2026"/>
    <n v="5"/>
    <s v="DOP"/>
    <n v="1"/>
    <n v="69597.457999999999"/>
    <n v="347987.29"/>
    <n v="0"/>
    <n v="347987.29"/>
    <n v="5353.6506153846149"/>
    <s v="Purificador de agua "/>
    <m/>
    <m/>
    <s v="NTCO011111"/>
    <n v="801673"/>
    <s v="ESD CORPORATION SRL"/>
    <n v="21"/>
    <n v="1"/>
    <n v="347987.29"/>
    <m/>
    <m/>
    <n v="0"/>
    <m/>
    <m/>
    <n v="0"/>
    <m/>
    <m/>
    <n v="0"/>
    <m/>
    <m/>
    <n v="0"/>
    <n v="347987.2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ENTREGA Y ARMADO"/>
    <s v="Pendiente de compras"/>
    <m/>
    <s v="18.02.2026"/>
    <n v="1"/>
    <s v="DOP"/>
    <n v="1"/>
    <n v="41428.57"/>
    <n v="41428.57"/>
    <n v="0"/>
    <n v="41428.57"/>
    <n v="637.36261538461542"/>
    <m/>
    <m/>
    <m/>
    <s v="NTCO011111"/>
    <n v="801673"/>
    <s v="TRAMERIAS Y SOL.DE ALMACENAJE "/>
    <n v="21"/>
    <n v="1"/>
    <n v="41428.57"/>
    <m/>
    <m/>
    <n v="0"/>
    <m/>
    <m/>
    <n v="0"/>
    <m/>
    <m/>
    <n v="0"/>
    <m/>
    <m/>
    <n v="0"/>
    <n v="41428.57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ESA P/AREA SEGURIDAD 1.86X0.60X100"/>
    <s v="Pendiente de compras"/>
    <m/>
    <s v="18.02.2026"/>
    <n v="1"/>
    <s v="DOP"/>
    <n v="1"/>
    <n v="37718.239999999998"/>
    <n v="37718.239999999998"/>
    <n v="0"/>
    <n v="37718.239999999998"/>
    <n v="580.28061538461532"/>
    <s v="Mobiliario cuadre y menudo"/>
    <m/>
    <m/>
    <s v="NTCO011111"/>
    <n v="801673"/>
    <s v="FAMEJAO"/>
    <n v="18"/>
    <n v="0.7"/>
    <n v="26402.767999999996"/>
    <n v="20"/>
    <n v="0.3"/>
    <n v="11315.472"/>
    <m/>
    <m/>
    <n v="0"/>
    <m/>
    <m/>
    <n v="11315.472"/>
    <m/>
    <m/>
    <n v="11315.472"/>
    <n v="37718.239999999998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ESAS P/COLABORADORES 40X1.40X85 CM"/>
    <s v="Pendiente de compras"/>
    <m/>
    <s v="18.02.2026"/>
    <n v="4"/>
    <s v="DOP"/>
    <n v="1"/>
    <n v="61250"/>
    <n v="245000"/>
    <n v="0.01"/>
    <n v="247450"/>
    <n v="3806.9230769230771"/>
    <s v="Mesa de Colaboradores"/>
    <m/>
    <m/>
    <s v="NTCO011111"/>
    <n v="801673"/>
    <s v="FAMEJAO"/>
    <n v="18"/>
    <n v="0.7"/>
    <n v="173215"/>
    <n v="20"/>
    <n v="0.3"/>
    <n v="74235"/>
    <m/>
    <m/>
    <n v="0"/>
    <m/>
    <m/>
    <n v="74235"/>
    <m/>
    <m/>
    <n v="74235"/>
    <n v="24745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UEBLE AREA SUM-CUAD-AERE 40X70X1.60"/>
    <s v="Pendiente de compras"/>
    <m/>
    <s v="18.02.2026"/>
    <n v="1"/>
    <s v="DOP"/>
    <n v="1"/>
    <n v="42630"/>
    <n v="42630"/>
    <n v="0.01"/>
    <n v="43056.3"/>
    <n v="662.40461538461545"/>
    <s v="Mobiliario cuadre y menudo"/>
    <m/>
    <m/>
    <s v="NTCO011111"/>
    <n v="801673"/>
    <s v="FAMEJAO"/>
    <n v="18"/>
    <n v="0.7"/>
    <n v="30139.41"/>
    <n v="20"/>
    <n v="0.3"/>
    <n v="12916.890000000001"/>
    <m/>
    <m/>
    <n v="0"/>
    <m/>
    <m/>
    <n v="12916.890000000001"/>
    <m/>
    <m/>
    <n v="12916.890000000001"/>
    <n v="43056.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 MUEBLE CM MC 1.45X45X1.10 CM"/>
    <s v="Pendiente de compras"/>
    <m/>
    <s v="18.02.2026"/>
    <n v="1"/>
    <s v="DOP"/>
    <n v="1"/>
    <n v="44345"/>
    <n v="44345"/>
    <n v="0.01"/>
    <n v="44788.45"/>
    <n v="689.0530769230769"/>
    <s v="Mobiliario cuadre y menudo"/>
    <m/>
    <m/>
    <s v="NTCO011111"/>
    <n v="801673"/>
    <s v="FAMEJAO"/>
    <n v="18"/>
    <n v="0.7"/>
    <n v="31351.914999999997"/>
    <n v="20"/>
    <n v="0.3"/>
    <n v="13436.534999999998"/>
    <m/>
    <m/>
    <n v="0"/>
    <m/>
    <m/>
    <n v="13436.534999999998"/>
    <m/>
    <m/>
    <n v="13436.534999999998"/>
    <n v="44788.45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CREDENZA SERV. 42X1.80X83.5CM"/>
    <s v="Pendiente de compras"/>
    <m/>
    <s v="18.02.2026"/>
    <n v="1"/>
    <s v="DOP"/>
    <n v="1"/>
    <n v="71010.8"/>
    <n v="71010.8"/>
    <n v="0.01"/>
    <n v="71720.907999999996"/>
    <n v="1103.3985846153846"/>
    <s v="Mobiliario cuadre y menudo"/>
    <m/>
    <m/>
    <s v="NTCO011111"/>
    <n v="801673"/>
    <s v="FAMEJAO"/>
    <n v="18"/>
    <n v="0.7"/>
    <n v="50204.635599999994"/>
    <n v="20"/>
    <n v="0.3"/>
    <n v="21516.272399999998"/>
    <m/>
    <m/>
    <n v="0"/>
    <m/>
    <m/>
    <n v="21516.272399999998"/>
    <m/>
    <m/>
    <n v="21516.272399999998"/>
    <n v="71720.9079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ESA TELERA 1.20X1.80X75 CM"/>
    <s v="Pendiente de compras"/>
    <m/>
    <s v="18.02.2026"/>
    <n v="1"/>
    <s v="DOP"/>
    <n v="1"/>
    <n v="87000.05"/>
    <n v="87000.05"/>
    <n v="0.01"/>
    <n v="87870.050499999998"/>
    <n v="1351.8469307692308"/>
    <s v="Mesa de telera "/>
    <m/>
    <m/>
    <s v="NTCO011111"/>
    <n v="801673"/>
    <s v="FAMEJAO"/>
    <n v="18"/>
    <n v="0.7"/>
    <n v="61509.035349999991"/>
    <n v="20"/>
    <n v="0.3"/>
    <n v="26361.015149999999"/>
    <m/>
    <m/>
    <n v="0"/>
    <m/>
    <m/>
    <n v="26361.015149999999"/>
    <m/>
    <m/>
    <n v="26361.015149999999"/>
    <n v="87870.05049999998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AEREO 30X1.80X60CM"/>
    <s v="Pendiente de compras"/>
    <m/>
    <s v="18.02.2026"/>
    <n v="1"/>
    <s v="DOP"/>
    <n v="1"/>
    <n v="41538.28"/>
    <n v="41538.28"/>
    <n v="0.01"/>
    <n v="41953.662799999998"/>
    <n v="645.44096615384615"/>
    <s v="Mobiliario cuadre y menudo"/>
    <m/>
    <m/>
    <s v="NTCO011111"/>
    <n v="801673"/>
    <s v="FAMEJAO"/>
    <n v="18"/>
    <n v="0.7"/>
    <n v="29367.563959999996"/>
    <n v="20"/>
    <n v="0.3"/>
    <n v="12586.098839999999"/>
    <m/>
    <m/>
    <n v="0"/>
    <m/>
    <m/>
    <n v="12586.098839999999"/>
    <m/>
    <m/>
    <n v="12586.098839999999"/>
    <n v="41953.66279999999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CUADRE GAVETA 2401X0.37X65CM"/>
    <s v="Pendiente de compras"/>
    <m/>
    <s v="18.02.2026"/>
    <n v="1"/>
    <s v="DOP"/>
    <n v="1"/>
    <n v="58496.2"/>
    <n v="58496.2"/>
    <n v="0.01"/>
    <n v="59081.161999999997"/>
    <n v="908.94095384615377"/>
    <s v="Mobiliario cuadre y menudo"/>
    <m/>
    <m/>
    <s v="NTCO011111"/>
    <n v="801673"/>
    <s v="FAMEJAO"/>
    <n v="18"/>
    <n v="0.7"/>
    <n v="41356.813399999992"/>
    <n v="20"/>
    <n v="0.3"/>
    <n v="17724.348599999998"/>
    <m/>
    <m/>
    <n v="0"/>
    <m/>
    <m/>
    <n v="17724.348599999998"/>
    <m/>
    <m/>
    <n v="17724.348599999998"/>
    <n v="59081.16199999998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MUEBLE MENUDO 1.50x0.60x0.76 cm"/>
    <s v="Pendiente de compras"/>
    <m/>
    <s v="18.02.2026"/>
    <n v="1"/>
    <s v="DOP"/>
    <n v="1"/>
    <n v="33891.339999999997"/>
    <n v="33891.339999999997"/>
    <n v="0.01"/>
    <n v="34230.253399999994"/>
    <n v="526.61928307692301"/>
    <s v="Mobiliario cuadre y menudo"/>
    <m/>
    <m/>
    <s v="NTCO011111"/>
    <n v="801673"/>
    <s v="FAMEJAO"/>
    <n v="18"/>
    <n v="0.7"/>
    <n v="23961.177379999994"/>
    <n v="20"/>
    <n v="0.3"/>
    <n v="10269.076019999999"/>
    <m/>
    <m/>
    <n v="0"/>
    <m/>
    <m/>
    <n v="10269.076019999999"/>
    <m/>
    <m/>
    <n v="10269.076019999999"/>
    <n v="34230.253399999994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TOPE COMEDOR"/>
    <s v="Pendiente de compras"/>
    <m/>
    <s v="18.02.2026"/>
    <n v="1"/>
    <s v="DOP"/>
    <n v="1"/>
    <n v="74970"/>
    <n v="74970"/>
    <n v="0.01"/>
    <n v="75719.7"/>
    <n v="1164.9184615384615"/>
    <s v="Mobiliario cuadre y menudo"/>
    <m/>
    <m/>
    <s v="NTCO011111"/>
    <n v="801673"/>
    <s v="FAMEJAO"/>
    <n v="18"/>
    <n v="0.7"/>
    <n v="53003.789999999994"/>
    <n v="20"/>
    <n v="0.3"/>
    <n v="22715.91"/>
    <m/>
    <m/>
    <n v="0"/>
    <m/>
    <m/>
    <n v="22715.91"/>
    <m/>
    <m/>
    <n v="22715.91"/>
    <n v="75719.7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 TOPE NEGRO SAN GABRIEL 45X180X80CM"/>
    <s v="Pendiente de compras"/>
    <m/>
    <s v="18.02.2026"/>
    <n v="1"/>
    <s v="DOP"/>
    <n v="1"/>
    <n v="68208"/>
    <n v="68208"/>
    <n v="0.01"/>
    <n v="68890.080000000002"/>
    <n v="1059.8473846153847"/>
    <s v="Mobiliario cuadre y menudo"/>
    <m/>
    <m/>
    <s v="NTCO011111"/>
    <n v="801673"/>
    <s v="FAMEJAO"/>
    <n v="18"/>
    <n v="0.7"/>
    <n v="48223.055999999997"/>
    <n v="20"/>
    <n v="0.3"/>
    <n v="20667.024000000001"/>
    <m/>
    <m/>
    <n v="0"/>
    <m/>
    <m/>
    <n v="20667.024000000001"/>
    <m/>
    <m/>
    <n v="20667.024000000001"/>
    <n v="68890.08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MESA CONTROLADORES 1.86X60X76CM"/>
    <s v="Pendiente de compras"/>
    <m/>
    <s v="18.02.2026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8"/>
    <n v="0.7"/>
    <n v="26666.795679999996"/>
    <n v="20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MESA POP 60X1.86X100CM"/>
    <s v="Pendiente de compras"/>
    <m/>
    <s v="18.02.2026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8"/>
    <n v="0.7"/>
    <n v="26666.795679999996"/>
    <n v="20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.TOPE NEGRO SAN GABRIEL"/>
    <s v="Pendiente de compras"/>
    <m/>
    <s v="18.02.2026"/>
    <n v="1"/>
    <s v="DOP"/>
    <n v="1"/>
    <n v="38808"/>
    <n v="38808"/>
    <n v="0.01"/>
    <n v="39196.080000000002"/>
    <n v="603.01661538461542"/>
    <s v="Mobiliario serv al cliente "/>
    <m/>
    <m/>
    <s v="NTCO011111"/>
    <n v="801673"/>
    <s v="FAMEJAO"/>
    <n v="18"/>
    <n v="0.7"/>
    <n v="27437.256000000001"/>
    <n v="20"/>
    <n v="0.3"/>
    <n v="11758.824000000001"/>
    <m/>
    <m/>
    <n v="0"/>
    <m/>
    <m/>
    <n v="11758.824000000001"/>
    <m/>
    <m/>
    <n v="11758.824000000001"/>
    <n v="39196.08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FABRICACION PLANCHA ACRILICO BLANCO TOTE"/>
    <s v="Pendiente de compras"/>
    <m/>
    <s v="18.02.2026"/>
    <n v="14"/>
    <s v="DOP"/>
    <n v="1"/>
    <n v="13500"/>
    <n v="189000"/>
    <n v="0"/>
    <n v="189000"/>
    <n v="2907.6923076923076"/>
    <s v="Acrilico pared"/>
    <m/>
    <m/>
    <s v="NTCO011111"/>
    <n v="801673"/>
    <s v="MA CREACIONES "/>
    <n v="21"/>
    <n v="1"/>
    <n v="189000"/>
    <m/>
    <m/>
    <n v="0"/>
    <m/>
    <m/>
    <n v="0"/>
    <m/>
    <m/>
    <n v="0"/>
    <m/>
    <m/>
    <n v="0"/>
    <n v="189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"/>
    <s v="Pendiente de compras"/>
    <m/>
    <s v="18.02.2026"/>
    <n v="1"/>
    <s v="DOP"/>
    <n v="1"/>
    <n v="16000"/>
    <n v="16000"/>
    <n v="0"/>
    <n v="16000"/>
    <n v="246.15384615384616"/>
    <s v="Acrilico pared"/>
    <m/>
    <m/>
    <s v="NTCO011111"/>
    <n v="801673"/>
    <s v="MA CREACIONES "/>
    <n v="21"/>
    <n v="1"/>
    <n v="16000"/>
    <m/>
    <m/>
    <n v="0"/>
    <m/>
    <m/>
    <n v="0"/>
    <m/>
    <m/>
    <n v="0"/>
    <m/>
    <m/>
    <n v="0"/>
    <n v="16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"/>
    <s v="Pendiente de compras"/>
    <m/>
    <s v="18.02.2026"/>
    <n v="1"/>
    <s v="DOP"/>
    <n v="1"/>
    <n v="32800"/>
    <n v="32800"/>
    <n v="0"/>
    <n v="32800"/>
    <n v="504.61538461538464"/>
    <s v="Mesa de telera "/>
    <m/>
    <m/>
    <s v="NTCO011111"/>
    <n v="801673"/>
    <s v="FAMEJAO"/>
    <n v="18"/>
    <n v="0.7"/>
    <n v="22960"/>
    <n v="20"/>
    <n v="0.3"/>
    <n v="9840"/>
    <m/>
    <m/>
    <n v="0"/>
    <m/>
    <m/>
    <n v="9840"/>
    <m/>
    <m/>
    <n v="9840"/>
    <n v="328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 "/>
    <s v="Pendiente de compras"/>
    <m/>
    <s v="18.02.2026"/>
    <n v="1"/>
    <s v="DOP"/>
    <n v="1"/>
    <n v="16300"/>
    <n v="16300"/>
    <n v="0"/>
    <n v="16300"/>
    <n v="250.76923076923077"/>
    <s v="Mural corporativo"/>
    <m/>
    <m/>
    <s v="NTCO011111"/>
    <n v="801673"/>
    <s v="EPIPHANY"/>
    <n v="21"/>
    <n v="1"/>
    <n v="16300"/>
    <m/>
    <m/>
    <n v="0"/>
    <m/>
    <m/>
    <n v="0"/>
    <m/>
    <m/>
    <n v="0"/>
    <m/>
    <m/>
    <n v="0"/>
    <n v="163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INSTALACION- TRANSPORTE"/>
    <s v="Pendiente de compras"/>
    <m/>
    <s v="18.02.2026"/>
    <n v="1"/>
    <s v="DOP"/>
    <n v="1"/>
    <n v="36260"/>
    <n v="36260"/>
    <n v="0"/>
    <n v="36260"/>
    <n v="557.84615384615381"/>
    <s v="Banco vestidores"/>
    <m/>
    <m/>
    <s v="NTCO011111"/>
    <n v="801673"/>
    <s v="FAMEJAO"/>
    <n v="18"/>
    <n v="0.7"/>
    <n v="25382"/>
    <n v="20"/>
    <n v="0.3"/>
    <n v="10878"/>
    <m/>
    <m/>
    <n v="0"/>
    <m/>
    <m/>
    <n v="10878"/>
    <m/>
    <m/>
    <n v="10878"/>
    <n v="3626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LATERAL OAK P/SALA LACTANCIA 17600"/>
    <s v="Pendiente de compras"/>
    <m/>
    <s v="18.02.2026"/>
    <n v="1"/>
    <s v="DOP"/>
    <n v="1"/>
    <n v="5304"/>
    <n v="5304"/>
    <n v="0.01"/>
    <n v="5357.04"/>
    <n v="82.415999999999997"/>
    <s v="Mima"/>
    <s v="Mima colaborador y cliente "/>
    <m/>
    <s v="NTCO011111"/>
    <n v="801673"/>
    <s v="IKEA"/>
    <n v="21"/>
    <n v="1"/>
    <n v="5357.04"/>
    <m/>
    <m/>
    <n v="0"/>
    <m/>
    <m/>
    <n v="0"/>
    <m/>
    <m/>
    <n v="0"/>
    <m/>
    <m/>
    <n v="0"/>
    <n v="5357.04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ILLON HISPANIOLA P/SALA LACTANCIA 41061"/>
    <s v="Pendiente de compras"/>
    <m/>
    <s v="18.02.2026"/>
    <n v="1"/>
    <s v="DOP"/>
    <n v="1"/>
    <n v="12100"/>
    <n v="12100"/>
    <n v="0.01"/>
    <n v="12221"/>
    <n v="188.01538461538462"/>
    <s v="Mima"/>
    <m/>
    <m/>
    <s v="NTCO011111"/>
    <n v="801673"/>
    <s v="IKEA"/>
    <n v="21"/>
    <n v="1"/>
    <n v="12221"/>
    <m/>
    <m/>
    <n v="0"/>
    <m/>
    <m/>
    <n v="0"/>
    <m/>
    <m/>
    <n v="0"/>
    <m/>
    <m/>
    <n v="0"/>
    <n v="12221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YMPHONY MEDELA EXTRACTOR LECHE 0240108"/>
    <s v="Pendiente de compras"/>
    <m/>
    <s v="18.02.2026"/>
    <n v="1"/>
    <s v="DOP"/>
    <n v="1"/>
    <n v="130000"/>
    <n v="130000"/>
    <n v="0.01"/>
    <n v="131300"/>
    <n v="2020"/>
    <s v="Mima"/>
    <m/>
    <m/>
    <s v="NTCO011111"/>
    <n v="801673"/>
    <s v="IKEA"/>
    <n v="21"/>
    <n v="1"/>
    <n v="131300"/>
    <m/>
    <m/>
    <n v="0"/>
    <m/>
    <m/>
    <n v="0"/>
    <m/>
    <m/>
    <n v="0"/>
    <m/>
    <m/>
    <n v="0"/>
    <n v="1313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KIT DE LACTANCIA SYMPHONY DOBLE 67116"/>
    <s v="Pendiente de compras"/>
    <m/>
    <s v="18.02.2026"/>
    <n v="1"/>
    <s v="DOP"/>
    <n v="1"/>
    <n v="3289"/>
    <n v="3289"/>
    <n v="0.01"/>
    <n v="3321.89"/>
    <n v="51.105999999999995"/>
    <s v="Mima"/>
    <m/>
    <m/>
    <s v="NTCO011111"/>
    <n v="801673"/>
    <s v="IKEA"/>
    <n v="21"/>
    <n v="1"/>
    <n v="3321.89"/>
    <m/>
    <m/>
    <n v="0"/>
    <m/>
    <m/>
    <n v="0"/>
    <m/>
    <m/>
    <n v="0"/>
    <m/>
    <m/>
    <n v="0"/>
    <n v="3321.89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CKERS CLIENTES C/ CODIGO DE BARRA "/>
    <s v="Pendiente de compras"/>
    <m/>
    <s v="18.02.2026"/>
    <n v="3"/>
    <s v="DOP"/>
    <n v="1"/>
    <n v="57000"/>
    <n v="171000"/>
    <n v="0"/>
    <n v="171000"/>
    <n v="2630.7692307692309"/>
    <s v="Lockers clientes "/>
    <m/>
    <m/>
    <s v="NTCO011111"/>
    <n v="801673"/>
    <s v="TRAMERIAS Y SOL.DE ALMACENAJE "/>
    <n v="21"/>
    <n v="1"/>
    <n v="171000"/>
    <m/>
    <m/>
    <n v="0"/>
    <m/>
    <m/>
    <n v="0"/>
    <m/>
    <m/>
    <n v="0"/>
    <m/>
    <m/>
    <n v="0"/>
    <n v="171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ANSPORTE LOCKERS CLIENTES"/>
    <s v="Pendiente de compras"/>
    <m/>
    <s v="18.02.2026"/>
    <n v="1"/>
    <s v="DOP"/>
    <n v="1"/>
    <n v="26000"/>
    <n v="26000"/>
    <n v="0"/>
    <n v="26000"/>
    <n v="400"/>
    <s v="Lockers clientes "/>
    <m/>
    <m/>
    <s v="NTCO011111"/>
    <n v="801673"/>
    <s v="TRAMERIAS Y SOL.DE ALMACENAJE "/>
    <n v="21"/>
    <n v="1"/>
    <n v="26000"/>
    <m/>
    <m/>
    <n v="0"/>
    <m/>
    <m/>
    <n v="0"/>
    <m/>
    <m/>
    <n v="0"/>
    <m/>
    <m/>
    <n v="0"/>
    <n v="26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CENTRAL OZ-1221W-12"/>
    <s v="Pendiente de compras"/>
    <m/>
    <s v="18.02.2026"/>
    <n v="1"/>
    <s v="DOP"/>
    <n v="1"/>
    <n v="6779.66"/>
    <n v="6779.66"/>
    <n v="0"/>
    <n v="6779.66"/>
    <n v="104.30246153846154"/>
    <s v="Mobiliario Oficina"/>
    <m/>
    <m/>
    <s v="NTCO011111"/>
    <n v="801673"/>
    <s v="MUEBLES OMAR"/>
    <n v="21"/>
    <n v="1"/>
    <n v="6779.66"/>
    <m/>
    <m/>
    <n v="0"/>
    <m/>
    <m/>
    <n v="0"/>
    <m/>
    <m/>
    <n v="0"/>
    <m/>
    <m/>
    <n v="0"/>
    <n v="6779.6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ESA LATERAL OAK P/SALA LACTANCIA 17600"/>
    <s v="Pendiente de compras"/>
    <m/>
    <s v="18.02.2026"/>
    <n v="2"/>
    <s v="DOP"/>
    <n v="1"/>
    <n v="6240"/>
    <n v="12480"/>
    <n v="0"/>
    <n v="12480"/>
    <n v="192"/>
    <s v="Mima"/>
    <m/>
    <m/>
    <s v="NTCO011111"/>
    <n v="801673"/>
    <s v="MUEBLES OMAR"/>
    <n v="21"/>
    <n v="1"/>
    <n v="12480"/>
    <m/>
    <m/>
    <n v="0"/>
    <m/>
    <m/>
    <n v="0"/>
    <m/>
    <m/>
    <n v="0"/>
    <m/>
    <m/>
    <n v="0"/>
    <n v="1248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OBILIARIOS DE OFICINA "/>
    <s v="Pendiente de compras"/>
    <m/>
    <s v="18.02.2026"/>
    <n v="1"/>
    <s v="DOP"/>
    <n v="1"/>
    <n v="900000"/>
    <n v="900000"/>
    <n v="0.01"/>
    <n v="909000"/>
    <n v="13984.615384615385"/>
    <s v="Mobiliarios de oficina "/>
    <m/>
    <m/>
    <s v="NTCO011111"/>
    <n v="801673"/>
    <s v="MUEBLES OMAR"/>
    <n v="21"/>
    <n v="1"/>
    <n v="909000"/>
    <m/>
    <m/>
    <n v="0"/>
    <m/>
    <m/>
    <n v="0"/>
    <m/>
    <m/>
    <n v="0"/>
    <m/>
    <m/>
    <n v="0"/>
    <n v="909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MURAL CORPORATIVO 60X40 DISENO MED"/>
    <s v="Pendiente de compras"/>
    <m/>
    <s v="18.02.2026"/>
    <n v="1"/>
    <s v="DOP"/>
    <n v="1"/>
    <n v="19502.740000000002"/>
    <n v="19502.740000000002"/>
    <n v="0"/>
    <n v="19502.740000000002"/>
    <n v="300.04215384615389"/>
    <s v="Mural corporativo"/>
    <m/>
    <m/>
    <s v="NTCO011111"/>
    <n v="801673"/>
    <s v="EPIPHANY"/>
    <n v="21"/>
    <n v="1"/>
    <n v="19502.740000000002"/>
    <m/>
    <m/>
    <n v="0"/>
    <m/>
    <m/>
    <n v="0"/>
    <m/>
    <m/>
    <n v="0"/>
    <m/>
    <m/>
    <n v="0"/>
    <n v="19502.74000000000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PLANCHA DE VAPOR STEAMBUTLER II ST500"/>
    <s v="Pendiente de compras"/>
    <m/>
    <s v="18.02.2026"/>
    <n v="1"/>
    <s v="DOP"/>
    <n v="1"/>
    <n v="19049.52"/>
    <n v="19049.52"/>
    <n v="0"/>
    <n v="19049.52"/>
    <n v="293.06953846153846"/>
    <s v="pllancha de vapor "/>
    <m/>
    <m/>
    <s v="NTCO011111"/>
    <n v="801673"/>
    <s v="IP INDUSTRIAL"/>
    <n v="21"/>
    <n v="1"/>
    <n v="19049.52"/>
    <m/>
    <m/>
    <n v="0"/>
    <m/>
    <m/>
    <n v="0"/>
    <m/>
    <m/>
    <n v="0"/>
    <m/>
    <m/>
    <n v="0"/>
    <n v="19049.52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ILLON HISPANIOLA P/SALA LACTANCIA 41061"/>
    <s v="Pendiente de compras"/>
    <m/>
    <s v="18.02.2026"/>
    <n v="2"/>
    <s v="DOP"/>
    <n v="1"/>
    <n v="11370"/>
    <n v="22740"/>
    <n v="0"/>
    <n v="22740"/>
    <n v="349.84615384615387"/>
    <s v="Mima"/>
    <m/>
    <m/>
    <s v="NTCO011111"/>
    <n v="801673"/>
    <s v="MUEBLES OMAR"/>
    <n v="21"/>
    <n v="1"/>
    <n v="22740"/>
    <m/>
    <m/>
    <n v="0"/>
    <m/>
    <m/>
    <n v="0"/>
    <m/>
    <m/>
    <n v="0"/>
    <m/>
    <m/>
    <n v="0"/>
    <n v="2274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OFA P/1 PERSONA E-72"/>
    <s v="Pendiente de compras"/>
    <m/>
    <s v="18.02.2026"/>
    <n v="1"/>
    <s v="DOP"/>
    <n v="1"/>
    <n v="14067.79"/>
    <n v="14067.79"/>
    <n v="0"/>
    <n v="14067.79"/>
    <n v="216.42753846153846"/>
    <s v="Mobiliario Oficina"/>
    <m/>
    <m/>
    <s v="NTCO011111"/>
    <n v="801673"/>
    <s v="MUEBLES OMAR"/>
    <n v="21"/>
    <n v="1"/>
    <n v="14067.79"/>
    <m/>
    <m/>
    <n v="0"/>
    <m/>
    <m/>
    <n v="0"/>
    <m/>
    <m/>
    <n v="0"/>
    <m/>
    <m/>
    <n v="0"/>
    <n v="14067.79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SYMPHONY MEDELA EXTRACTOR LECHE 0240108"/>
    <s v="Pendiente de compras"/>
    <m/>
    <s v="18.02.2026"/>
    <n v="2"/>
    <s v="DOP"/>
    <n v="1"/>
    <n v="121011.5"/>
    <n v="242023"/>
    <n v="0"/>
    <n v="242023"/>
    <n v="3723.4307692307693"/>
    <s v="Mima"/>
    <m/>
    <m/>
    <s v="NTCO011111"/>
    <n v="801673"/>
    <s v="IKEA"/>
    <n v="21"/>
    <n v="1"/>
    <n v="242023"/>
    <m/>
    <m/>
    <n v="0"/>
    <m/>
    <m/>
    <n v="0"/>
    <m/>
    <m/>
    <n v="0"/>
    <m/>
    <m/>
    <n v="0"/>
    <n v="242023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ABURETE P/OPERARIO LABO 8127 SIN BRAZOS"/>
    <s v="Pendiente de compras"/>
    <m/>
    <s v="18.02.2026"/>
    <n v="11"/>
    <s v="DOP"/>
    <n v="1"/>
    <n v="8785.6"/>
    <n v="96641.600000000006"/>
    <n v="0"/>
    <n v="96641.600000000006"/>
    <n v="1486.7938461538463"/>
    <s v="Mobiliario serv al cliente "/>
    <m/>
    <m/>
    <s v="NTCO011111"/>
    <n v="801673"/>
    <s v="FAMEJAO"/>
    <n v="21"/>
    <n v="1"/>
    <n v="96641.600000000006"/>
    <m/>
    <m/>
    <n v="0"/>
    <m/>
    <m/>
    <n v="0"/>
    <m/>
    <m/>
    <n v="0"/>
    <m/>
    <m/>
    <n v="0"/>
    <n v="96641.600000000006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RANSPORTE"/>
    <s v="Pendiente de compras"/>
    <m/>
    <s v="18.02.2026"/>
    <n v="1"/>
    <s v="DOP"/>
    <n v="1"/>
    <n v="3000"/>
    <n v="3000"/>
    <n v="0"/>
    <n v="3000"/>
    <n v="46.153846153846153"/>
    <s v="Mobiliario cuadre y menudo"/>
    <m/>
    <m/>
    <s v="NTCO011111"/>
    <n v="801673"/>
    <s v="FAMEJAO"/>
    <n v="21"/>
    <n v="1"/>
    <n v="3000"/>
    <m/>
    <m/>
    <n v="0"/>
    <m/>
    <m/>
    <n v="0"/>
    <m/>
    <m/>
    <n v="0"/>
    <m/>
    <m/>
    <n v="0"/>
    <n v="3000"/>
    <s v="Sirena Compacta"/>
    <s v="Sirena Las Terrenas"/>
    <s v="MC33"/>
    <s v="Marrón"/>
    <n v="594"/>
    <s v="Pendiente Compra"/>
    <x v="0"/>
    <x v="7"/>
  </r>
  <r>
    <n v="8.0500000000000007"/>
    <m/>
    <x v="50"/>
    <s v="OI"/>
    <s v=""/>
    <s v="TRANSPORTE "/>
    <s v="Pendiente de compras"/>
    <m/>
    <s v="18.02.2026"/>
    <n v="1"/>
    <s v="DOP"/>
    <n v="1"/>
    <n v="34300"/>
    <n v="34300"/>
    <n v="0"/>
    <n v="34300"/>
    <n v="527.69230769230774"/>
    <s v="Mes colaboradores"/>
    <m/>
    <m/>
    <s v="NTCO011111"/>
    <n v="801673"/>
    <s v="FAMEJAO"/>
    <n v="21"/>
    <n v="1"/>
    <n v="34300"/>
    <m/>
    <m/>
    <n v="0"/>
    <m/>
    <m/>
    <n v="0"/>
    <m/>
    <m/>
    <n v="0"/>
    <m/>
    <m/>
    <n v="0"/>
    <n v="343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YALE CANDADO 30MM 3 LLAVES GRSM LOCKER "/>
    <s v="Pendiente de compras"/>
    <m/>
    <s v="18.02.2026"/>
    <n v="75"/>
    <s v="DOP"/>
    <n v="1"/>
    <n v="233.05"/>
    <n v="17478.75"/>
    <n v="0"/>
    <n v="17478.75"/>
    <n v="268.90384615384613"/>
    <s v="Candado Yale"/>
    <m/>
    <m/>
    <s v="NTCO011111"/>
    <n v="801673"/>
    <s v="MATERIALES INDUSTRIALES "/>
    <n v="21"/>
    <n v="1"/>
    <n v="17478.75"/>
    <m/>
    <m/>
    <n v="0"/>
    <m/>
    <m/>
    <n v="0"/>
    <m/>
    <m/>
    <n v="0"/>
    <m/>
    <m/>
    <n v="0"/>
    <n v="17478.75"/>
    <s v="Sirena Compacta"/>
    <s v="Sirena Las Terrenas"/>
    <s v="MC33"/>
    <s v="Marrón"/>
    <n v="594"/>
    <s v="Pendiente Compra"/>
    <x v="0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ARRO GONDOLERO 2 NIVELES 16X48 GRIS"/>
    <s v="Pendiente de compras"/>
    <m/>
    <s v="18.02.2026"/>
    <n v="10"/>
    <s v="DOP"/>
    <n v="1"/>
    <n v="28950"/>
    <n v="289500"/>
    <n v="0"/>
    <n v="289500"/>
    <n v="4453.8461538461543"/>
    <s v="Carro Gondolero "/>
    <m/>
    <m/>
    <s v="NTCO011111"/>
    <n v="801673"/>
    <s v="RUE MAX"/>
    <n v="21"/>
    <n v="1"/>
    <n v="289500"/>
    <m/>
    <m/>
    <n v="0"/>
    <m/>
    <m/>
    <n v="0"/>
    <m/>
    <m/>
    <n v="0"/>
    <m/>
    <m/>
    <n v="0"/>
    <n v="2895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ROWN HAND PALLET JACK PTH50-2748(UNA)"/>
    <s v="Pendiente de compras"/>
    <m/>
    <s v="18.02.2026"/>
    <n v="2"/>
    <s v="DOP"/>
    <n v="1"/>
    <n v="36000"/>
    <n v="72000"/>
    <n v="0"/>
    <n v="72000"/>
    <n v="1107.6923076923076"/>
    <s v="Hand Pallet"/>
    <m/>
    <m/>
    <s v="NTCO011111"/>
    <n v="801673"/>
    <s v="IMEQ DOMINICANA"/>
    <n v="21"/>
    <n v="1"/>
    <n v="72000"/>
    <m/>
    <m/>
    <n v="0"/>
    <m/>
    <m/>
    <n v="0"/>
    <m/>
    <m/>
    <n v="0"/>
    <m/>
    <m/>
    <n v="0"/>
    <n v="72000"/>
    <s v="Sirena Compacta"/>
    <s v="Sirena Las Terrenas"/>
    <s v="MC33"/>
    <s v="Marrón"/>
    <n v="594"/>
    <s v="Pendiente Compra"/>
    <x v="0"/>
    <x v="7"/>
  </r>
  <r>
    <n v="8.06"/>
    <m/>
    <x v="51"/>
    <s v="OI"/>
    <s v=""/>
    <m/>
    <s v="Pendiente de compras"/>
    <m/>
    <s v="04.03.2026"/>
    <n v="2"/>
    <s v="USD"/>
    <n v="65"/>
    <n v="2650"/>
    <n v="344500"/>
    <n v="0"/>
    <n v="344500"/>
    <n v="5300"/>
    <m/>
    <m/>
    <m/>
    <s v="NTCO011111"/>
    <n v="801673"/>
    <s v="IMEQ DOMINICANA"/>
    <n v="21"/>
    <n v="1"/>
    <n v="344500"/>
    <m/>
    <m/>
    <n v="0"/>
    <m/>
    <m/>
    <n v="0"/>
    <m/>
    <m/>
    <n v="0"/>
    <m/>
    <m/>
    <n v="0"/>
    <n v="3445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MUEBLE FLORES INOX 1000X1500MM "/>
    <s v="Pendiente de compras"/>
    <m/>
    <s v="18.02.2026"/>
    <n v="2"/>
    <s v="DOP"/>
    <n v="1"/>
    <n v="90300"/>
    <n v="180600"/>
    <n v="0"/>
    <n v="180600"/>
    <n v="2778.4615384615386"/>
    <s v="76722 ALMAR INVERPROYECT SRL"/>
    <m/>
    <m/>
    <s v="NTCO011111"/>
    <n v="801673"/>
    <s v="76722 ALMAR INVERPROYECT SRL"/>
    <n v="18"/>
    <n v="0.5"/>
    <n v="90300"/>
    <n v="20"/>
    <n v="0.5"/>
    <n v="90300"/>
    <m/>
    <m/>
    <n v="0"/>
    <m/>
    <m/>
    <n v="90300"/>
    <m/>
    <m/>
    <n v="90300"/>
    <n v="1806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CKERS COLABORADORES 12 PUERTAS C/PORTA CANDADO"/>
    <s v="Pendiente de compras"/>
    <m/>
    <s v="18.02.2026"/>
    <n v="6"/>
    <s v="DOP"/>
    <n v="1"/>
    <n v="35000"/>
    <n v="210000"/>
    <n v="0"/>
    <n v="210000"/>
    <n v="3230.7692307692309"/>
    <s v="Lockers colaboradores"/>
    <m/>
    <m/>
    <s v="NTCO011111"/>
    <n v="801673"/>
    <s v="76505 TRAMERIAS Y SOL.DE ALMACENAJE TSA S"/>
    <n v="21"/>
    <n v="1"/>
    <n v="210000"/>
    <m/>
    <m/>
    <n v="0"/>
    <m/>
    <m/>
    <n v="0"/>
    <m/>
    <m/>
    <n v="0"/>
    <m/>
    <m/>
    <n v="0"/>
    <n v="210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ERRADURA ELECTRONICA DE COMBINACION"/>
    <s v="Pendiente de compras"/>
    <m/>
    <s v="18.02.2026"/>
    <n v="72"/>
    <s v="DOP"/>
    <n v="1"/>
    <n v="450"/>
    <n v="32400"/>
    <n v="0"/>
    <n v="32400"/>
    <n v="498.46153846153845"/>
    <s v="Lockers colaboradores"/>
    <m/>
    <m/>
    <s v="NTCO011111"/>
    <n v="801673"/>
    <s v="76505 TRAMERIAS Y SOL.DE ALMACENAJE TSA S"/>
    <n v="21"/>
    <n v="1"/>
    <n v="32400"/>
    <m/>
    <m/>
    <n v="0"/>
    <m/>
    <m/>
    <n v="0"/>
    <m/>
    <m/>
    <n v="0"/>
    <m/>
    <m/>
    <n v="0"/>
    <n v="324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ANSPORTE LOCKERS "/>
    <s v="Pendiente de compras"/>
    <m/>
    <s v="18.02.2026"/>
    <n v="1"/>
    <s v="DOP"/>
    <n v="1"/>
    <n v="26000"/>
    <n v="26000"/>
    <n v="0"/>
    <n v="26000"/>
    <n v="400"/>
    <s v="Lockers colaboradores"/>
    <m/>
    <m/>
    <s v="NTCO011111"/>
    <n v="801673"/>
    <s v="76505 TRAMERIAS Y SOL.DE ALMACENAJE TSA S"/>
    <n v="21"/>
    <n v="1"/>
    <n v="26000"/>
    <m/>
    <m/>
    <n v="0"/>
    <m/>
    <m/>
    <n v="0"/>
    <m/>
    <m/>
    <n v="0"/>
    <m/>
    <m/>
    <n v="0"/>
    <n v="26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ARMADO LOCKERS"/>
    <s v="Pendiente de compras"/>
    <m/>
    <s v="18.02.2026"/>
    <n v="1"/>
    <s v="DOP"/>
    <n v="1"/>
    <n v="9600"/>
    <n v="9600"/>
    <n v="0"/>
    <n v="9600"/>
    <n v="147.69230769230768"/>
    <s v="Lockers colaboradores"/>
    <m/>
    <m/>
    <s v="NTCO011111"/>
    <n v="801673"/>
    <s v="76505 TRAMERIAS Y SOL.DE ALMACENAJE TSA S"/>
    <n v="21"/>
    <n v="1"/>
    <n v="9600"/>
    <m/>
    <m/>
    <n v="0"/>
    <m/>
    <m/>
    <n v="0"/>
    <m/>
    <m/>
    <n v="0"/>
    <m/>
    <m/>
    <n v="0"/>
    <n v="96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CONO REFLECTIVO P/TRAFICO"/>
    <s v="Pendiente de compras"/>
    <m/>
    <s v="18.02.2026"/>
    <n v="4"/>
    <s v="DOP"/>
    <n v="1"/>
    <n v="317.8"/>
    <n v="1271.2"/>
    <n v="0"/>
    <n v="1271.2"/>
    <n v="19.556923076923077"/>
    <s v="Cono Reflectivo"/>
    <m/>
    <m/>
    <s v="NTCO011111"/>
    <n v="801673"/>
    <s v="MATERIALES INDUSTRIALES "/>
    <n v="21"/>
    <n v="1"/>
    <n v="1271.2"/>
    <m/>
    <m/>
    <n v="0"/>
    <m/>
    <m/>
    <n v="0"/>
    <m/>
    <m/>
    <n v="0"/>
    <m/>
    <m/>
    <n v="0"/>
    <n v="1271.2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UPPER PISTOLA P/MANGUERA PR201"/>
    <s v="Pendiente de compras"/>
    <m/>
    <s v="18.02.2026"/>
    <n v="6"/>
    <s v="DOP"/>
    <n v="1"/>
    <n v="261.02"/>
    <n v="1566.12"/>
    <n v="0"/>
    <n v="1566.12"/>
    <n v="24.094153846153844"/>
    <s v="Manguera "/>
    <m/>
    <m/>
    <s v="NTCO011111"/>
    <n v="801673"/>
    <s v="MATERIALES INDUSTRIALES "/>
    <n v="21"/>
    <n v="1"/>
    <n v="1566.12"/>
    <m/>
    <m/>
    <n v="0"/>
    <m/>
    <m/>
    <n v="0"/>
    <m/>
    <m/>
    <n v="0"/>
    <m/>
    <m/>
    <n v="0"/>
    <n v="1566.12"/>
    <s v="Sirena Compacta"/>
    <s v="Sirena Las Terrenas"/>
    <s v="MC33"/>
    <s v="Marrón"/>
    <n v="594"/>
    <s v="Pendiente Compra"/>
    <x v="0"/>
    <x v="7"/>
  </r>
  <r>
    <n v="8.06"/>
    <m/>
    <x v="51"/>
    <s v="OI"/>
    <s v=""/>
    <s v="ROLLOS PLASTIFICADO 305 MM X 152 MT P/LA"/>
    <s v="Pendiente de compras"/>
    <m/>
    <s v="18.02.2026"/>
    <n v="1"/>
    <s v="DOP"/>
    <n v="1"/>
    <n v="2210.6999999999998"/>
    <n v="2210.6999999999998"/>
    <n v="0"/>
    <n v="2210.6999999999998"/>
    <n v="34.010769230769228"/>
    <s v="Palastificadora "/>
    <m/>
    <m/>
    <s v="NTCO011111"/>
    <n v="801673"/>
    <s v="AGUSTIN LOMBA"/>
    <n v="21"/>
    <n v="1"/>
    <n v="2210.6999999999998"/>
    <m/>
    <m/>
    <n v="0"/>
    <m/>
    <m/>
    <n v="0"/>
    <m/>
    <m/>
    <n v="0"/>
    <m/>
    <m/>
    <n v="0"/>
    <n v="2210.6999999999998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ZAFACON FG295600BEIG"/>
    <s v="Pendiente de compras"/>
    <m/>
    <s v="18.02.2026"/>
    <n v="6"/>
    <s v="DOP"/>
    <n v="1"/>
    <n v="550"/>
    <n v="3300"/>
    <n v="0"/>
    <n v="3300"/>
    <n v="50.769230769230766"/>
    <s v="Zafacon"/>
    <m/>
    <m/>
    <s v="NTCO011111"/>
    <n v="801673"/>
    <s v="MATERIALES INDUSTRIALES "/>
    <n v="21"/>
    <n v="1"/>
    <n v="3300"/>
    <m/>
    <m/>
    <n v="0"/>
    <m/>
    <m/>
    <n v="0"/>
    <m/>
    <m/>
    <n v="0"/>
    <m/>
    <m/>
    <n v="0"/>
    <n v="33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ZAFACON REDONDO MALLA METALICA PLATEADO"/>
    <s v="Pendiente de compras"/>
    <m/>
    <s v="18.02.2026"/>
    <n v="11"/>
    <s v="DOP"/>
    <n v="1"/>
    <n v="446.23636363636365"/>
    <n v="4908.6000000000004"/>
    <n v="0"/>
    <n v="4908.6000000000004"/>
    <n v="75.516923076923078"/>
    <s v="zafacon de malla"/>
    <m/>
    <m/>
    <s v="NTCO011111"/>
    <n v="801673"/>
    <s v="BENIGNO ZAPATERTO"/>
    <n v="21"/>
    <n v="1"/>
    <n v="4908.6000000000004"/>
    <m/>
    <m/>
    <n v="0"/>
    <m/>
    <m/>
    <n v="0"/>
    <m/>
    <m/>
    <n v="0"/>
    <m/>
    <m/>
    <n v="0"/>
    <n v="4908.6000000000004"/>
    <s v="Sirena Compacta"/>
    <s v="Sirena Las Terrenas"/>
    <s v="MC33"/>
    <s v="Marrón"/>
    <n v="594"/>
    <s v="Pendiente Compra"/>
    <x v="0"/>
    <x v="7"/>
  </r>
  <r>
    <n v="8.06"/>
    <m/>
    <x v="51"/>
    <s v="OI"/>
    <s v=""/>
    <s v="SWINGLINE GUILLOTINA 18 B/MADERA CL320"/>
    <s v="Pendiente de compras"/>
    <m/>
    <s v="18.02.2026"/>
    <n v="1"/>
    <s v="DOP"/>
    <n v="1"/>
    <n v="5843.88"/>
    <n v="5843.88"/>
    <n v="0"/>
    <n v="5843.88"/>
    <n v="89.905846153846156"/>
    <s v="Guillotina"/>
    <m/>
    <m/>
    <s v="NTCO011111"/>
    <n v="801673"/>
    <s v="MATERIALES INDUSTRIALES "/>
    <n v="21"/>
    <n v="1"/>
    <n v="5843.88"/>
    <m/>
    <m/>
    <n v="0"/>
    <m/>
    <m/>
    <n v="0"/>
    <m/>
    <m/>
    <n v="0"/>
    <m/>
    <m/>
    <n v="0"/>
    <n v="5843.88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TAPA P/ZAF FG306600BLA"/>
    <s v="Pendiente de compras"/>
    <m/>
    <s v="18.02.2026"/>
    <n v="6"/>
    <s v="DOP"/>
    <n v="1"/>
    <n v="1400"/>
    <n v="8400"/>
    <n v="0"/>
    <n v="8400"/>
    <n v="129.23076923076923"/>
    <s v="Zafacon"/>
    <m/>
    <m/>
    <s v="NTCO011111"/>
    <n v="801673"/>
    <s v="MATERIALES INDUSTRIALES "/>
    <n v="21"/>
    <n v="1"/>
    <n v="8400"/>
    <m/>
    <m/>
    <n v="0"/>
    <m/>
    <m/>
    <n v="0"/>
    <m/>
    <m/>
    <n v="0"/>
    <m/>
    <m/>
    <n v="0"/>
    <n v="84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KIT PARA CLIENTE (JUMPER,CARGADOR,GATO)"/>
    <s v="Pendiente de compras"/>
    <m/>
    <s v="18.02.2026"/>
    <n v="1"/>
    <s v="DOP"/>
    <n v="1"/>
    <n v="10000"/>
    <n v="10000"/>
    <n v="0"/>
    <n v="10000"/>
    <n v="153.84615384615384"/>
    <s v="KIT CLIENTE (JUMPER,CARGADOR,GATO) "/>
    <m/>
    <m/>
    <s v="NTCO011111"/>
    <n v="801673"/>
    <s v="MATERIALES INDUSTRIALES "/>
    <n v="21"/>
    <n v="1"/>
    <n v="10000"/>
    <m/>
    <m/>
    <n v="0"/>
    <m/>
    <m/>
    <n v="0"/>
    <m/>
    <m/>
    <n v="0"/>
    <m/>
    <m/>
    <n v="0"/>
    <n v="10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TRUPPER MANGUERA JARDIN CP 5/8"/>
    <s v="Pendiente de compras"/>
    <m/>
    <s v="18.02.2026"/>
    <n v="6"/>
    <s v="DOP"/>
    <n v="1"/>
    <n v="1845.76"/>
    <n v="11074.56"/>
    <n v="0"/>
    <n v="11074.56"/>
    <n v="170.37784615384615"/>
    <s v="Manguera "/>
    <m/>
    <m/>
    <s v="NTCO011111"/>
    <n v="801673"/>
    <s v="MATERIALES INDUSTRIALES "/>
    <n v="21"/>
    <n v="1"/>
    <n v="11074.56"/>
    <m/>
    <m/>
    <n v="0"/>
    <m/>
    <m/>
    <n v="0"/>
    <m/>
    <m/>
    <n v="0"/>
    <m/>
    <m/>
    <n v="0"/>
    <n v="11074.56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METAL 03 NIVELES BLANCA PRETUL"/>
    <s v="Pendiente de compras"/>
    <m/>
    <s v="18.02.2026"/>
    <n v="6"/>
    <s v="DOP"/>
    <n v="1"/>
    <n v="2300"/>
    <n v="13800"/>
    <n v="0"/>
    <n v="13800"/>
    <n v="212.30769230769232"/>
    <s v="Escaleras"/>
    <m/>
    <m/>
    <s v="NTCO011111"/>
    <n v="801673"/>
    <s v="MATERIALES INDUSTRIALES "/>
    <n v="21"/>
    <n v="1"/>
    <n v="13800"/>
    <m/>
    <m/>
    <n v="0"/>
    <m/>
    <m/>
    <n v="0"/>
    <m/>
    <m/>
    <n v="0"/>
    <m/>
    <m/>
    <n v="0"/>
    <n v="138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6"/>
    <s v="Pendiente de compras"/>
    <m/>
    <s v="18.02.2026"/>
    <n v="2"/>
    <s v="DOP"/>
    <n v="1"/>
    <n v="7240.68"/>
    <n v="14481.36"/>
    <n v="0"/>
    <n v="14481.36"/>
    <n v="222.79015384615386"/>
    <s v="Escaleras"/>
    <m/>
    <m/>
    <s v="NTCO011111"/>
    <n v="801673"/>
    <s v="MATERIALES INDUSTRIALES "/>
    <n v="21"/>
    <n v="1"/>
    <n v="14481.36"/>
    <m/>
    <m/>
    <n v="0"/>
    <m/>
    <m/>
    <n v="0"/>
    <m/>
    <m/>
    <n v="0"/>
    <m/>
    <m/>
    <n v="0"/>
    <n v="14481.36"/>
    <s v="Sirena Compacta"/>
    <s v="Sirena Las Terrenas"/>
    <s v="MC33"/>
    <s v="Marrón"/>
    <n v="594"/>
    <s v="Pendiente Compra"/>
    <x v="0"/>
    <x v="7"/>
  </r>
  <r>
    <n v="8.06"/>
    <m/>
    <x v="51"/>
    <s v="OI"/>
    <s v=""/>
    <s v="CUCHILLA EASY CUT 2000 SC 9701"/>
    <s v="Pendiente de compras"/>
    <m/>
    <s v="18.02.2026"/>
    <n v="25"/>
    <s v="DOP"/>
    <n v="1"/>
    <n v="612.78839999999991"/>
    <n v="15319.709999999997"/>
    <n v="0"/>
    <n v="15319.709999999997"/>
    <n v="235.68784615384612"/>
    <s v="cuchilla Easy cut"/>
    <m/>
    <m/>
    <s v="NTCO011111"/>
    <n v="801673"/>
    <s v="IMEQ USA"/>
    <n v="21"/>
    <n v="1"/>
    <n v="15319.709999999997"/>
    <m/>
    <m/>
    <n v="0"/>
    <m/>
    <m/>
    <n v="0"/>
    <m/>
    <m/>
    <n v="0"/>
    <m/>
    <m/>
    <n v="0"/>
    <n v="15319.709999999997"/>
    <s v="Sirena Compacta"/>
    <s v="Sirena Las Terrenas"/>
    <s v="MC33"/>
    <s v="Marrón"/>
    <n v="594"/>
    <s v="Pendiente Compra"/>
    <x v="0"/>
    <x v="7"/>
  </r>
  <r>
    <n v="8.06"/>
    <m/>
    <x v="51"/>
    <s v="OI"/>
    <s v=""/>
    <s v="MAQUINA DE LAVADO A PRESION "/>
    <s v="Pendiente de compras"/>
    <m/>
    <s v="18.02.2026"/>
    <n v="1"/>
    <s v="DOP"/>
    <n v="1"/>
    <n v="17000"/>
    <n v="17000"/>
    <n v="0"/>
    <n v="17000"/>
    <n v="261.53846153846155"/>
    <s v="Maquina de lavado "/>
    <m/>
    <m/>
    <s v="NTCO011111"/>
    <n v="801673"/>
    <s v="LA INOVACION"/>
    <n v="21"/>
    <n v="1"/>
    <n v="17000"/>
    <m/>
    <m/>
    <n v="0"/>
    <m/>
    <m/>
    <n v="0"/>
    <m/>
    <m/>
    <n v="0"/>
    <m/>
    <m/>
    <n v="0"/>
    <n v="17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MAQUINA LAVADO PRESION 110V"/>
    <s v="Pendiente de compras"/>
    <m/>
    <s v="18.02.2026"/>
    <n v="1"/>
    <s v="DOP"/>
    <n v="1"/>
    <n v="17490.68"/>
    <n v="17490.68"/>
    <n v="0"/>
    <n v="17490.68"/>
    <n v="269.08738461538462"/>
    <s v="Hidrolavadora"/>
    <m/>
    <m/>
    <s v="NTCO011111"/>
    <n v="801673"/>
    <s v="MAERIALES INDUSTRIALES INDUSTRIALES "/>
    <n v="21"/>
    <n v="1"/>
    <n v="17490.68"/>
    <m/>
    <m/>
    <n v="0"/>
    <m/>
    <m/>
    <n v="0"/>
    <m/>
    <m/>
    <n v="0"/>
    <m/>
    <m/>
    <n v="0"/>
    <n v="17490.68"/>
    <s v="Sirena Compacta"/>
    <s v="Sirena Las Terrenas"/>
    <s v="MC33"/>
    <s v="Marrón"/>
    <n v="594"/>
    <s v="Pendiente Compra"/>
    <x v="0"/>
    <x v="7"/>
  </r>
  <r>
    <n v="8.06"/>
    <m/>
    <x v="51"/>
    <s v="OI"/>
    <s v=""/>
    <s v="PLASTIFICADORA INDUSTRIAL LAM450"/>
    <s v="Pendiente de compras"/>
    <m/>
    <s v="18.02.2026"/>
    <n v="1"/>
    <s v="DOP"/>
    <n v="1"/>
    <n v="17773.189999999999"/>
    <n v="17773.189999999999"/>
    <n v="0"/>
    <n v="17773.189999999999"/>
    <n v="273.4336923076923"/>
    <s v="Plastificadora "/>
    <m/>
    <m/>
    <s v="NTCO011111"/>
    <n v="801673"/>
    <s v="AGUSTIN LOMBA"/>
    <n v="21"/>
    <n v="1"/>
    <n v="17773.189999999999"/>
    <m/>
    <m/>
    <n v="0"/>
    <m/>
    <m/>
    <n v="0"/>
    <m/>
    <m/>
    <n v="0"/>
    <m/>
    <m/>
    <n v="0"/>
    <n v="17773.189999999999"/>
    <s v="Sirena Compacta"/>
    <s v="Sirena Las Terrenas"/>
    <s v="MC33"/>
    <s v="Marrón"/>
    <n v="594"/>
    <s v="Pendiente Compra"/>
    <x v="0"/>
    <x v="7"/>
  </r>
  <r>
    <n v="8.06"/>
    <m/>
    <x v="51"/>
    <s v="OI"/>
    <s v=""/>
    <s v="RIMAX PAPELERA METALIZADA EVO 25LT 11780"/>
    <s v="Pendiente de compras"/>
    <m/>
    <s v="18.02.2026"/>
    <n v="12"/>
    <s v="DOP"/>
    <n v="1"/>
    <n v="1772.9475"/>
    <n v="21275.37"/>
    <n v="0"/>
    <n v="21275.37"/>
    <n v="327.31338461538462"/>
    <s v="zafacon evo 25LT"/>
    <m/>
    <m/>
    <s v="NTCO011111"/>
    <n v="801673"/>
    <s v="BENIGNO ZAPATERO"/>
    <n v="21"/>
    <n v="1"/>
    <n v="21275.37"/>
    <m/>
    <m/>
    <n v="0"/>
    <m/>
    <m/>
    <n v="0"/>
    <m/>
    <m/>
    <n v="0"/>
    <m/>
    <m/>
    <n v="0"/>
    <n v="21275.37"/>
    <s v="Sirena Compacta"/>
    <s v="Sirena Las Terrenas"/>
    <s v="MC33"/>
    <s v="Marrón"/>
    <n v="594"/>
    <s v="Pendiente Compra"/>
    <x v="0"/>
    <x v="7"/>
  </r>
  <r>
    <n v="8.06"/>
    <m/>
    <x v="51"/>
    <s v="OI"/>
    <s v=""/>
    <s v="RUBBERMAID CAMBIADOR FG781888LPLAT"/>
    <s v="Pendiente de compras"/>
    <m/>
    <s v="18.02.2026"/>
    <n v="1"/>
    <s v="DOP"/>
    <n v="1"/>
    <n v="22000"/>
    <n v="22000"/>
    <n v="0"/>
    <n v="22000"/>
    <n v="338.46153846153845"/>
    <s v="Cambiador "/>
    <m/>
    <m/>
    <s v="NTCO011111"/>
    <n v="801673"/>
    <s v="UTECO SRL"/>
    <n v="21"/>
    <n v="1"/>
    <n v="22000"/>
    <m/>
    <m/>
    <n v="0"/>
    <m/>
    <m/>
    <n v="0"/>
    <m/>
    <m/>
    <n v="0"/>
    <m/>
    <m/>
    <n v="0"/>
    <n v="22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10"/>
    <s v="Pendiente de compras"/>
    <m/>
    <s v="18.02.2026"/>
    <n v="2"/>
    <s v="DOP"/>
    <n v="1"/>
    <n v="15319.49"/>
    <n v="30638.98"/>
    <n v="0"/>
    <n v="30638.98"/>
    <n v="471.36892307692307"/>
    <s v="Escaleras"/>
    <m/>
    <m/>
    <s v="NTCO011111"/>
    <n v="801673"/>
    <s v="MATERIALES INDUSTRIALES "/>
    <n v="21"/>
    <n v="1"/>
    <n v="30638.98"/>
    <m/>
    <m/>
    <n v="0"/>
    <m/>
    <m/>
    <n v="0"/>
    <m/>
    <m/>
    <n v="0"/>
    <m/>
    <m/>
    <n v="0"/>
    <n v="30638.98"/>
    <s v="Sirena Compacta"/>
    <s v="Sirena Las Terrenas"/>
    <s v="MC33"/>
    <s v="Marrón"/>
    <n v="594"/>
    <s v="Pendiente Compra"/>
    <x v="0"/>
    <x v="7"/>
  </r>
  <r>
    <n v="8.06"/>
    <m/>
    <x v="51"/>
    <s v="OI"/>
    <s v=""/>
    <s v="ESCALERA FIBRA VIDRIO T/TIJERA 12"/>
    <s v="Pendiente de compras"/>
    <m/>
    <s v="18.02.2026"/>
    <n v="2"/>
    <s v="DOP"/>
    <n v="1"/>
    <n v="16711.86"/>
    <n v="33423.72"/>
    <n v="0"/>
    <n v="33423.72"/>
    <n v="514.21107692307692"/>
    <s v="Escaleras"/>
    <m/>
    <m/>
    <s v="NTCO011111"/>
    <n v="801673"/>
    <s v="MATERIALES INDUSTRIALES "/>
    <n v="21"/>
    <n v="1"/>
    <n v="33423.72"/>
    <m/>
    <m/>
    <n v="0"/>
    <m/>
    <m/>
    <n v="0"/>
    <m/>
    <m/>
    <n v="0"/>
    <m/>
    <m/>
    <n v="0"/>
    <n v="33423.72"/>
    <s v="Sirena Compacta"/>
    <s v="Sirena Las Terrenas"/>
    <s v="MC33"/>
    <s v="Marrón"/>
    <n v="594"/>
    <s v="Pendiente Compra"/>
    <x v="0"/>
    <x v="7"/>
  </r>
  <r>
    <n v="8.06"/>
    <m/>
    <x v="51"/>
    <s v="OI"/>
    <s v=""/>
    <s v="FAB. TOPE NEGRO SAN GABRIEL"/>
    <s v="Pendiente de compras"/>
    <m/>
    <s v="18.02.2026"/>
    <n v="1"/>
    <s v="DOP"/>
    <n v="1"/>
    <n v="35857.22"/>
    <n v="35857.22"/>
    <n v="0"/>
    <n v="35857.22"/>
    <n v="551.64953846153844"/>
    <s v="Mobiliario Oficina"/>
    <m/>
    <m/>
    <s v="NTCO011111"/>
    <n v="801673"/>
    <s v="FAMEJAO"/>
    <n v="18"/>
    <n v="0.7"/>
    <n v="25100.054"/>
    <n v="20"/>
    <n v="0.3"/>
    <n v="10757.165999999999"/>
    <m/>
    <m/>
    <n v="0"/>
    <m/>
    <m/>
    <n v="10757.165999999999"/>
    <m/>
    <m/>
    <n v="10757.165999999999"/>
    <n v="35857.22"/>
    <s v="Sirena Compacta"/>
    <s v="Sirena Las Terrenas"/>
    <s v="MC33"/>
    <s v="Marrón"/>
    <n v="594"/>
    <s v="Pendiente Compra"/>
    <x v="0"/>
    <x v="7"/>
  </r>
  <r>
    <n v="8.06"/>
    <m/>
    <x v="51"/>
    <s v="OI"/>
    <s v=""/>
    <s v="ZAFACON RUBBERMAID 24 GL 1883552"/>
    <s v="Pendiente de compras"/>
    <m/>
    <s v="18.02.2026"/>
    <n v="2"/>
    <s v="DOP"/>
    <n v="1"/>
    <n v="18000"/>
    <n v="36000"/>
    <n v="0"/>
    <n v="36000"/>
    <n v="553.84615384615381"/>
    <s v="Zafacon"/>
    <m/>
    <m/>
    <s v="NTCO011111"/>
    <n v="801673"/>
    <s v="MATERIALES INDUSTRIALES "/>
    <n v="21"/>
    <n v="1"/>
    <n v="36000"/>
    <m/>
    <m/>
    <n v="0"/>
    <m/>
    <m/>
    <n v="0"/>
    <m/>
    <m/>
    <n v="0"/>
    <m/>
    <m/>
    <n v="0"/>
    <n v="36000"/>
    <s v="Sirena Compacta"/>
    <s v="Sirena Las Terrenas"/>
    <s v="MC33"/>
    <s v="Marrón"/>
    <n v="594"/>
    <s v="Pendiente Compra"/>
    <x v="0"/>
    <x v="7"/>
  </r>
  <r>
    <n v="8.06"/>
    <m/>
    <x v="51"/>
    <s v="OI"/>
    <s v=""/>
    <s v="LOTE ESCALERAS TIPO TIJERA 6, 12Y 4"/>
    <s v="Pendiente de compras"/>
    <m/>
    <s v="18.02.2026"/>
    <n v="1"/>
    <s v="DOP"/>
    <n v="1"/>
    <n v="107857.62"/>
    <n v="107857.62"/>
    <n v="0"/>
    <n v="107857.62"/>
    <n v="1659.348"/>
    <s v="Escalera"/>
    <m/>
    <m/>
    <s v="NTCO011111"/>
    <n v="801673"/>
    <s v="PAPATERRA"/>
    <n v="21"/>
    <n v="1"/>
    <n v="107857.62"/>
    <m/>
    <m/>
    <n v="0"/>
    <m/>
    <m/>
    <n v="0"/>
    <m/>
    <m/>
    <n v="0"/>
    <m/>
    <m/>
    <n v="0"/>
    <n v="107857.62"/>
    <s v="Sirena Compacta"/>
    <s v="Sirena Las Terrenas"/>
    <s v="MC33"/>
    <s v="Marrón"/>
    <n v="594"/>
    <s v="Pendiente Compra"/>
    <x v="0"/>
    <x v="7"/>
  </r>
  <r>
    <n v="8.06"/>
    <m/>
    <x v="51"/>
    <s v="OI"/>
    <s v=""/>
    <s v="CHAMPION SECADOR DE MANO HAND-DRYER"/>
    <s v="Pendiente de compras"/>
    <m/>
    <s v="18.02.2026"/>
    <n v="4"/>
    <s v="DOP"/>
    <n v="1"/>
    <n v="40470.647499999999"/>
    <n v="161882.59"/>
    <n v="0"/>
    <n v="161882.59"/>
    <n v="2490.5013846153847"/>
    <s v="Secador de mano "/>
    <m/>
    <m/>
    <s v="NTCO011111"/>
    <n v="801673"/>
    <s v="FEMI SOLUCIONES Y SERVICIOS COM"/>
    <n v="21"/>
    <n v="1"/>
    <n v="161882.59"/>
    <m/>
    <m/>
    <n v="0"/>
    <m/>
    <m/>
    <n v="0"/>
    <m/>
    <m/>
    <n v="0"/>
    <m/>
    <m/>
    <n v="0"/>
    <n v="161882.59"/>
    <s v="Sirena Compacta"/>
    <s v="Sirena Las Terrenas"/>
    <s v="MC33"/>
    <s v="Marrón"/>
    <n v="594"/>
    <s v="Pendiente Compra"/>
    <x v="0"/>
    <x v="7"/>
  </r>
  <r>
    <n v="8.06"/>
    <m/>
    <x v="51"/>
    <s v="OI"/>
    <s v=""/>
    <s v="COUNTER SERVICIO AL CLIENTE G34.13"/>
    <s v="Pendiente de compras"/>
    <m/>
    <s v="18.02.2026"/>
    <n v="2"/>
    <s v="DOP"/>
    <n v="1"/>
    <n v="769000"/>
    <n v="1538000"/>
    <n v="0"/>
    <n v="1538000"/>
    <n v="23661.538461538461"/>
    <s v="77433 PIEDRA DE ARTE C R EIRL"/>
    <m/>
    <m/>
    <s v="NTCO011111"/>
    <n v="801673"/>
    <s v="77433 PIEDRA DE ARTE C R EIRL"/>
    <n v="17"/>
    <n v="0.5"/>
    <n v="769000"/>
    <n v="19"/>
    <n v="0.5"/>
    <n v="769000"/>
    <m/>
    <m/>
    <n v="0"/>
    <m/>
    <m/>
    <n v="769000"/>
    <m/>
    <m/>
    <n v="769000"/>
    <n v="1538000"/>
    <s v="Sirena Compacta"/>
    <s v="Sirena Las Terrenas"/>
    <s v="MC33"/>
    <s v="Marrón"/>
    <n v="594"/>
    <s v="Pendiente Compra"/>
    <x v="0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ALQUILER DE PLATAFORMA ELECTRICA"/>
    <s v="Pendiente de compras"/>
    <m/>
    <s v="18.02.2026"/>
    <n v="1"/>
    <s v="DOP"/>
    <n v="1"/>
    <n v="40000"/>
    <n v="40000"/>
    <n v="0"/>
    <n v="40000"/>
    <n v="615.38461538461536"/>
    <s v="Ruta de Evacuacion "/>
    <m/>
    <m/>
    <s v="NTCO011111"/>
    <n v="801673"/>
    <s v="PRINTEO ROOM"/>
    <n v="21"/>
    <n v="1"/>
    <n v="40000"/>
    <m/>
    <m/>
    <n v="0"/>
    <m/>
    <m/>
    <n v="0"/>
    <m/>
    <m/>
    <n v="0"/>
    <m/>
    <m/>
    <n v="0"/>
    <n v="4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DECORACON INTERIOR SC - LANDINI"/>
    <s v="Pendiente de compras"/>
    <m/>
    <s v="18.02.2026"/>
    <n v="1"/>
    <s v="DOP"/>
    <n v="1"/>
    <n v="7500000"/>
    <n v="7500000"/>
    <n v="0"/>
    <n v="7500000"/>
    <n v="115384.61538461539"/>
    <m/>
    <m/>
    <m/>
    <s v="NTCO011111"/>
    <n v="801673"/>
    <s v="76815 LIKECORP SRL"/>
    <n v="18"/>
    <n v="0.5"/>
    <n v="3750000"/>
    <n v="20"/>
    <n v="0.5"/>
    <n v="3750000"/>
    <m/>
    <m/>
    <n v="0"/>
    <m/>
    <m/>
    <n v="3750000"/>
    <m/>
    <m/>
    <n v="3750000"/>
    <n v="750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COLUMNAS"/>
    <s v="Pendiente de compras"/>
    <m/>
    <s v="18.02.2026"/>
    <n v="0"/>
    <s v="DOP"/>
    <n v="1"/>
    <n v="1488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EÑALETICA DE PASILLOS "/>
    <s v="Pendiente de compras"/>
    <m/>
    <s v="18.02.2026"/>
    <n v="0"/>
    <s v="DOP"/>
    <n v="1"/>
    <n v="21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MTS LINEAL FASCIA EN ANGULAR 1X1"/>
    <s v="Pendiente de compras"/>
    <m/>
    <s v="18.02.2026"/>
    <n v="0"/>
    <s v="DOP"/>
    <n v="1"/>
    <n v="10922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POSTES DE CAJA"/>
    <s v="Pendiente de compras"/>
    <m/>
    <s v="18.02.2026"/>
    <n v="0"/>
    <s v="DOP"/>
    <n v="1"/>
    <n v="145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SERVICIO AL CLIENTE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VESTIDORES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FABRICACION SENALETICA EN ALUMINIO (BAÑOS)"/>
    <s v="Pendiente de compras"/>
    <m/>
    <s v="18.02.2026"/>
    <n v="0"/>
    <s v="DOP"/>
    <n v="1"/>
    <n v="73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MTS LINEAL PATRON BULKHEAD "/>
    <s v="Pendiente de compras"/>
    <m/>
    <s v="18.02.2026"/>
    <n v="0"/>
    <s v="DOP"/>
    <n v="1"/>
    <n v="1022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PANADERIA"/>
    <s v="Pendiente de compras"/>
    <m/>
    <s v="18.02.2026"/>
    <n v="0"/>
    <s v="DOP"/>
    <n v="1"/>
    <n v="80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DELI"/>
    <s v="Pendiente de compras"/>
    <m/>
    <s v="18.02.2026"/>
    <n v="0"/>
    <s v="DOP"/>
    <n v="1"/>
    <n v="35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CARNES"/>
    <s v="Pendiente de compras"/>
    <m/>
    <s v="18.02.2026"/>
    <n v="0"/>
    <s v="DOP"/>
    <n v="1"/>
    <n v="11000"/>
    <n v="0"/>
    <n v="0"/>
    <n v="0"/>
    <n v="0"/>
    <s v="Sirena churchill MC01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15MTS LINEAL (40.5MTS2) REVESTIMIENTO INOX ISLA "/>
    <s v="Pendiente de compras"/>
    <m/>
    <s v="18.02.2026"/>
    <n v="0"/>
    <s v="USD"/>
    <n v="65"/>
    <n v="86.42"/>
    <n v="0"/>
    <n v="0"/>
    <n v="0"/>
    <n v="0"/>
    <s v="Sirena churchill MC01"/>
    <m/>
    <m/>
    <s v="NTCO011111"/>
    <n v="801673"/>
    <s v="76752 ROOFTEC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220+ 30  x 30 CM"/>
    <s v="Pendiente de compras"/>
    <m/>
    <s v="18.02.2026"/>
    <n v="0"/>
    <s v="DOP"/>
    <n v="1"/>
    <n v="22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130 + 30 x 30  CM"/>
    <s v="Pendiente de compras"/>
    <m/>
    <s v="18.02.2026"/>
    <n v="0"/>
    <s v="DOP"/>
    <n v="1"/>
    <n v="1727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130  x 30  CM"/>
    <s v="Pendiente de compras"/>
    <m/>
    <s v="18.02.2026"/>
    <n v="0"/>
    <s v="DOP"/>
    <n v="1"/>
    <n v="156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30 x 10  CM"/>
    <s v="Pendiente de compras"/>
    <m/>
    <s v="18.02.2026"/>
    <n v="0"/>
    <s v="DOP"/>
    <n v="1"/>
    <n v="75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TRASTIENDA PVC de 3mm Rotulado de 30 x 43  CM"/>
    <s v="Pendiente de compras"/>
    <m/>
    <s v="18.02.2026"/>
    <n v="0"/>
    <s v="DOP"/>
    <n v="1"/>
    <n v="156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ISTON DE ALUMINIO C/CLICK COLOR WHITE OAK SMIL MADERA"/>
    <s v="Pendiente de compras"/>
    <m/>
    <s v="18.02.2026"/>
    <n v="0"/>
    <s v="DOP"/>
    <n v="1"/>
    <n v="4800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LETRERO GRACIAS POR COMPRAR EN SIRENA"/>
    <s v="Pendiente de compras"/>
    <m/>
    <s v="18.02.2026"/>
    <n v="0"/>
    <s v="DOP"/>
    <n v="1"/>
    <n v="120600"/>
    <n v="0"/>
    <n v="0"/>
    <n v="0"/>
    <n v="0"/>
    <s v="Sirena compacta Jarabacoa MC29"/>
    <m/>
    <m/>
    <s v="NTCO011111"/>
    <n v="801673"/>
    <s v="76815 LIKECORP SRL"/>
    <n v="18"/>
    <n v="0.5"/>
    <n v="0"/>
    <n v="2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7"/>
    <m/>
    <x v="52"/>
    <s v="OI"/>
    <s v=""/>
    <s v="PANTALLAS DIGITALES SAMSUNG AREA INTERIOR "/>
    <s v="Pendiente de compras"/>
    <m/>
    <s v="18.02.2026"/>
    <n v="1"/>
    <s v="USD"/>
    <n v="65"/>
    <n v="45000"/>
    <n v="2925000"/>
    <n v="0.1"/>
    <n v="3217500"/>
    <n v="49500"/>
    <s v="Diseño Landini- Naco"/>
    <m/>
    <m/>
    <s v="NTCO011111"/>
    <n v="801673"/>
    <s v="VANGUARD LED"/>
    <n v="18"/>
    <n v="0.5"/>
    <n v="1608750"/>
    <n v="20"/>
    <n v="0.5"/>
    <n v="1608750"/>
    <m/>
    <m/>
    <n v="0"/>
    <m/>
    <m/>
    <n v="1608750"/>
    <m/>
    <m/>
    <n v="1608750"/>
    <n v="3217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IRENA GO Y SEÑALIZACION Y DECORACION PARQUEO"/>
    <s v="Pendiente de compras"/>
    <m/>
    <s v="18.02.2026"/>
    <n v="1"/>
    <s v="DOP"/>
    <n v="1"/>
    <n v="1050000"/>
    <n v="1050000"/>
    <n v="0.05"/>
    <n v="1102500"/>
    <n v="16961.538461538461"/>
    <s v="Modelo: SP06"/>
    <m/>
    <m/>
    <s v="NTCO011111"/>
    <n v="801673"/>
    <s v="EPIPHANHY SRL"/>
    <n v="18"/>
    <n v="0.5"/>
    <n v="551250"/>
    <n v="20"/>
    <n v="0.5"/>
    <n v="551250"/>
    <m/>
    <m/>
    <n v="0"/>
    <m/>
    <m/>
    <n v="551250"/>
    <m/>
    <m/>
    <n v="551250"/>
    <n v="1102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INSTALACION GENERAL(GRSM)"/>
    <s v="Pendiente de compras"/>
    <m/>
    <s v="18.02.2026"/>
    <n v="1"/>
    <s v="DOP"/>
    <n v="1"/>
    <n v="150000"/>
    <n v="150000"/>
    <n v="0.05"/>
    <n v="157500"/>
    <n v="2423.0769230769229"/>
    <s v="Ruta de Evacuacion "/>
    <m/>
    <m/>
    <s v="NTCO011111"/>
    <n v="801673"/>
    <s v="PRINTEO ROOM"/>
    <n v="21"/>
    <n v="1"/>
    <n v="157500"/>
    <m/>
    <m/>
    <n v="0"/>
    <m/>
    <m/>
    <n v="0"/>
    <m/>
    <m/>
    <n v="0"/>
    <m/>
    <m/>
    <n v="0"/>
    <n v="1575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SEÑALIZACION RUTA DE EVACUACION "/>
    <s v="Pendiente de compras"/>
    <m/>
    <s v="18.02.2026"/>
    <n v="1"/>
    <s v="DOP"/>
    <n v="1"/>
    <n v="350000"/>
    <n v="350000"/>
    <n v="0"/>
    <n v="350000"/>
    <n v="5384.6153846153848"/>
    <s v="Ruta de Evacuacion "/>
    <m/>
    <m/>
    <s v="NTCO011111"/>
    <n v="801673"/>
    <s v="PRINTEO ROOM"/>
    <n v="21"/>
    <n v="1"/>
    <n v="350000"/>
    <m/>
    <m/>
    <n v="0"/>
    <m/>
    <m/>
    <n v="0"/>
    <m/>
    <m/>
    <n v="0"/>
    <m/>
    <m/>
    <n v="0"/>
    <n v="350000"/>
    <s v="Sirena Compacta"/>
    <s v="Sirena Las Terrenas"/>
    <s v="MC33"/>
    <s v="Marrón"/>
    <n v="594"/>
    <s v="Pendiente Compra"/>
    <x v="0"/>
    <x v="7"/>
  </r>
  <r>
    <n v="8.07"/>
    <m/>
    <x v="52"/>
    <s v="OI"/>
    <s v=""/>
    <s v="EQUIPOS SIRENA GO (WINCO TRAMERIA 4NIV 24X36X72 EPOXICA)"/>
    <s v="Pendiente de compras"/>
    <m/>
    <s v="18.02.2026"/>
    <n v="1"/>
    <s v="DOP"/>
    <n v="1"/>
    <n v="550000"/>
    <n v="550000"/>
    <n v="0"/>
    <n v="550000"/>
    <n v="8461.538461538461"/>
    <s v="Modelo: SP06"/>
    <m/>
    <m/>
    <s v="NTCO011111"/>
    <n v="801673"/>
    <s v="EPIPHANY SRL"/>
    <n v="21"/>
    <n v="1"/>
    <n v="550000"/>
    <m/>
    <m/>
    <n v="0"/>
    <m/>
    <m/>
    <n v="0"/>
    <m/>
    <m/>
    <n v="0"/>
    <m/>
    <m/>
    <n v="0"/>
    <n v="550000"/>
    <s v="Sirena Compacta"/>
    <s v="Sirena Las Terrenas"/>
    <s v="MC33"/>
    <s v="Marrón"/>
    <n v="594"/>
    <s v="Pendiente Compra"/>
    <x v="0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0"/>
    <x v="7"/>
  </r>
  <r>
    <n v="8.08"/>
    <m/>
    <x v="53"/>
    <s v="OI"/>
    <s v=""/>
    <s v="LOGOTIPO PRIMARIO DE 8.4MTS"/>
    <s v="Pendiente de compras"/>
    <m/>
    <s v="18.02.2026"/>
    <n v="1"/>
    <s v="DOP"/>
    <n v="1"/>
    <n v="759552"/>
    <n v="759552"/>
    <n v="0"/>
    <n v="759552"/>
    <n v="11685.415384615384"/>
    <s v="Sirena compacta Jarabacoa MC29"/>
    <m/>
    <m/>
    <s v="NTCO011111"/>
    <n v="801673"/>
    <s v="LIKECORP SRL"/>
    <n v="18"/>
    <n v="0.5"/>
    <n v="379776"/>
    <n v="20"/>
    <n v="0.5"/>
    <n v="379776"/>
    <m/>
    <m/>
    <n v="0"/>
    <m/>
    <m/>
    <n v="379776"/>
    <m/>
    <m/>
    <n v="379776"/>
    <n v="759552"/>
    <s v="Sirena Compacta"/>
    <s v="Sirena Las Terrenas"/>
    <s v="MC33"/>
    <s v="Marrón"/>
    <n v="594"/>
    <s v="Pendiente Compra"/>
    <x v="0"/>
    <x v="7"/>
  </r>
  <r>
    <n v="8.08"/>
    <m/>
    <x v="53"/>
    <s v="OI"/>
    <s v=""/>
    <s v="ISOTIPO FACHADA"/>
    <s v="Pendiente de compras"/>
    <m/>
    <s v="18.02.2026"/>
    <n v="2"/>
    <s v="DOP"/>
    <n v="1"/>
    <n v="314736"/>
    <n v="629472"/>
    <n v="0"/>
    <n v="629472"/>
    <n v="9684.1846153846145"/>
    <s v="Sirena compacta Jarabacoa MC29"/>
    <m/>
    <m/>
    <s v="NTCO011111"/>
    <n v="801673"/>
    <s v="LIKECORP SRL"/>
    <n v="18"/>
    <n v="0.5"/>
    <n v="314736"/>
    <n v="20"/>
    <n v="0.5"/>
    <n v="314736"/>
    <m/>
    <m/>
    <n v="0"/>
    <m/>
    <m/>
    <n v="314736"/>
    <m/>
    <m/>
    <n v="314736"/>
    <n v="629472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 DE PEDESTAL"/>
    <s v="Pendiente de compras"/>
    <m/>
    <s v="18.02.2026"/>
    <n v="1"/>
    <s v="DOP"/>
    <n v="1"/>
    <n v="301104"/>
    <n v="301104"/>
    <n v="0"/>
    <n v="301104"/>
    <n v="4632.3692307692309"/>
    <s v="Sirena compacta Jarabacoa MC29"/>
    <m/>
    <m/>
    <s v="NTCO011111"/>
    <n v="801673"/>
    <s v="LIKECORP SRL"/>
    <n v="18"/>
    <n v="0.5"/>
    <n v="150552"/>
    <n v="20"/>
    <n v="0.5"/>
    <n v="150552"/>
    <m/>
    <m/>
    <n v="0"/>
    <m/>
    <m/>
    <n v="150552"/>
    <m/>
    <m/>
    <n v="150552"/>
    <n v="301104"/>
    <s v="Sirena Compacta"/>
    <s v="Sirena Las Terrenas"/>
    <s v="MC33"/>
    <s v="Marrón"/>
    <n v="594"/>
    <s v="Pendiente Compra"/>
    <x v="0"/>
    <x v="7"/>
  </r>
  <r>
    <n v="8.08"/>
    <m/>
    <x v="53"/>
    <s v="OI"/>
    <s v=""/>
    <s v="MONOLITO TIPO TORRE 3.5 MTS x 12 MTS"/>
    <s v="Pendiente de compras"/>
    <m/>
    <s v="18.02.2026"/>
    <n v="1"/>
    <s v="DOP"/>
    <n v="1"/>
    <n v="2400000"/>
    <n v="2400000"/>
    <n v="0"/>
    <n v="2400000"/>
    <n v="36923.076923076922"/>
    <s v="Sirena compacta Jarabacoa MC29"/>
    <m/>
    <m/>
    <s v="NTCO011111"/>
    <n v="801673"/>
    <s v="LIKECORP SRL"/>
    <n v="18"/>
    <n v="0.5"/>
    <n v="1200000"/>
    <n v="20"/>
    <n v="0.5"/>
    <n v="1200000"/>
    <m/>
    <m/>
    <n v="0"/>
    <m/>
    <m/>
    <n v="1200000"/>
    <m/>
    <m/>
    <n v="1200000"/>
    <n v="2400000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TOTEMS ENTRADA Y SALIDA"/>
    <s v="Pendiente de compras"/>
    <m/>
    <s v="18.02.2026"/>
    <n v="4"/>
    <s v="DOP"/>
    <n v="1"/>
    <n v="63471.6"/>
    <n v="253886.4"/>
    <n v="0"/>
    <n v="253886.4"/>
    <n v="3905.9446153846152"/>
    <s v="Sirena compacta Jarabacoa MC29"/>
    <m/>
    <m/>
    <s v="NTCO011111"/>
    <n v="801673"/>
    <s v="LIKECORP SRL"/>
    <n v="18"/>
    <n v="0.5"/>
    <n v="126943.2"/>
    <n v="20"/>
    <n v="0.5"/>
    <n v="126943.2"/>
    <m/>
    <m/>
    <n v="0"/>
    <m/>
    <m/>
    <n v="126943.2"/>
    <m/>
    <m/>
    <n v="126943.2"/>
    <n v="253886.4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TOTEMS MOTORES, DISCAPACIDAD"/>
    <s v="Pendiente de compras"/>
    <m/>
    <s v="18.02.2026"/>
    <n v="4"/>
    <s v="DOP"/>
    <n v="1"/>
    <n v="52897.45"/>
    <n v="211589.8"/>
    <n v="0"/>
    <n v="211589.8"/>
    <n v="3255.227692307692"/>
    <s v="Sirena compacta Jarabacoa MC29"/>
    <m/>
    <m/>
    <s v="NTCO011111"/>
    <n v="801673"/>
    <s v="LIKECORP SRL"/>
    <n v="18"/>
    <n v="0.5"/>
    <n v="105794.9"/>
    <n v="20"/>
    <n v="0.5"/>
    <n v="105794.9"/>
    <m/>
    <m/>
    <n v="0"/>
    <m/>
    <m/>
    <n v="105794.9"/>
    <m/>
    <m/>
    <n v="105794.9"/>
    <n v="211589.8"/>
    <s v="Sirena Compacta"/>
    <s v="Sirena Las Terrenas"/>
    <s v="MC33"/>
    <s v="Marrón"/>
    <n v="594"/>
    <s v="Pendiente Compra"/>
    <x v="0"/>
    <x v="7"/>
  </r>
  <r>
    <n v="8.08"/>
    <m/>
    <x v="53"/>
    <s v="OI"/>
    <s v=""/>
    <s v="LETREROS SIRENA GO"/>
    <s v="Pendiente de compras"/>
    <m/>
    <s v="18.02.2026"/>
    <n v="3"/>
    <s v="DOP"/>
    <n v="1"/>
    <n v="84320.22"/>
    <n v="252960.66"/>
    <n v="0"/>
    <n v="252960.66"/>
    <n v="3891.7024615384616"/>
    <s v="Sirena compacta Jarabacoa MC29"/>
    <m/>
    <m/>
    <s v="NTCO011111"/>
    <n v="801673"/>
    <s v="LIKECORP SRL"/>
    <n v="18"/>
    <n v="0.5"/>
    <n v="126480.33"/>
    <n v="20"/>
    <n v="0.5"/>
    <n v="126480.33"/>
    <m/>
    <m/>
    <n v="0"/>
    <m/>
    <m/>
    <n v="126480.33"/>
    <m/>
    <m/>
    <n v="126480.33"/>
    <n v="252960.66"/>
    <s v="Sirena Compacta"/>
    <s v="Sirena Las Terrenas"/>
    <s v="MC33"/>
    <s v="Marrón"/>
    <n v="594"/>
    <s v="Pendiente Compra"/>
    <x v="0"/>
    <x v="7"/>
  </r>
  <r>
    <n v="8.08"/>
    <m/>
    <x v="53"/>
    <s v="OI"/>
    <s v=""/>
    <s v="FABRICACION VALLAS PUBLICITARIAS 2&quot;X2&quot;"/>
    <s v="Pendiente de compras"/>
    <m/>
    <s v="18.02.2026"/>
    <n v="2"/>
    <s v="DOP"/>
    <n v="1"/>
    <n v="156675"/>
    <n v="313350"/>
    <n v="0"/>
    <n v="313350"/>
    <n v="4820.7692307692305"/>
    <s v="Sirena compacta Jarabacoa MC29"/>
    <m/>
    <m/>
    <s v="NTCO011111"/>
    <n v="801673"/>
    <s v="LIKECORP SRL"/>
    <n v="18"/>
    <n v="0.5"/>
    <n v="156675"/>
    <n v="20"/>
    <n v="0.5"/>
    <n v="156675"/>
    <m/>
    <m/>
    <n v="0"/>
    <m/>
    <m/>
    <n v="156675"/>
    <m/>
    <m/>
    <n v="156675"/>
    <n v="313350"/>
    <s v="Sirena Compacta"/>
    <s v="Sirena Las Terrenas"/>
    <s v="MC33"/>
    <s v="Marrón"/>
    <n v="594"/>
    <s v="Pendiente Compra"/>
    <x v="0"/>
    <x v="7"/>
  </r>
  <r>
    <n v="8.08"/>
    <m/>
    <x v="53"/>
    <s v="OI"/>
    <s v=""/>
    <s v="INSTALACION CON GRUAS"/>
    <s v="Pendiente de compras"/>
    <m/>
    <s v="18.02.2026"/>
    <n v="1"/>
    <s v="DOP"/>
    <n v="1"/>
    <n v="100000"/>
    <n v="100000"/>
    <n v="0"/>
    <n v="100000"/>
    <n v="1538.4615384615386"/>
    <s v="Sirena compacta Jarabacoa MC29"/>
    <m/>
    <m/>
    <s v="NTCO011111"/>
    <n v="801673"/>
    <s v="LIKECORP SRL"/>
    <n v="18"/>
    <n v="0.5"/>
    <n v="50000"/>
    <n v="20"/>
    <n v="0.5"/>
    <n v="50000"/>
    <m/>
    <m/>
    <n v="0"/>
    <m/>
    <m/>
    <n v="50000"/>
    <m/>
    <m/>
    <n v="50000"/>
    <n v="100000"/>
    <s v="Sirena Compacta"/>
    <s v="Sirena Las Terrenas"/>
    <s v="MC33"/>
    <s v="Marrón"/>
    <n v="594"/>
    <s v="Pendiente Compra"/>
    <x v="0"/>
    <x v="7"/>
  </r>
  <r>
    <n v="8.08"/>
    <m/>
    <x v="53"/>
    <s v="OI"/>
    <s v=""/>
    <s v="SERVICIO TRANSPORTE"/>
    <s v="Pendiente de compras"/>
    <m/>
    <s v="18.02.2026"/>
    <n v="1"/>
    <s v="DOP"/>
    <n v="1"/>
    <n v="65000"/>
    <n v="65000"/>
    <n v="0"/>
    <n v="65000"/>
    <n v="1000"/>
    <s v="Sirena compacta Jarabacoa MC29"/>
    <m/>
    <m/>
    <s v="NTCO011111"/>
    <n v="801673"/>
    <s v="LIKECORP SRL"/>
    <n v="18"/>
    <n v="0.5"/>
    <n v="32500"/>
    <n v="20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0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0"/>
    <x v="8"/>
  </r>
  <r>
    <n v="1.01"/>
    <s v="*"/>
    <x v="0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s v="NTCO011208"/>
    <n v="80136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PELTRO NAT 60X60 - SALA VENTAS"/>
    <m/>
    <m/>
    <s v="01.04.2025"/>
    <n v="0"/>
    <s v="USD"/>
    <n v="65"/>
    <n v="33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PELTRO NAT 30X60 - OFICINA"/>
    <m/>
    <m/>
    <s v="01.04.2025"/>
    <n v="0"/>
    <s v="USD"/>
    <n v="65"/>
    <n v="28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GRAFITTE NAT. 60X60 - SALA VENTAS"/>
    <m/>
    <m/>
    <s v="01.04.2025"/>
    <n v="0"/>
    <s v="USD"/>
    <n v="65"/>
    <n v="42.35"/>
    <n v="0"/>
    <n v="0"/>
    <n v="0"/>
    <n v="0"/>
    <s v="PISO TERRAZO"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SISTEM S SOLID PELTRO BOCC - FRESCO"/>
    <m/>
    <m/>
    <s v="01.04.2025"/>
    <n v="230"/>
    <s v="USD"/>
    <n v="65"/>
    <n v="27.13"/>
    <n v="405593.5"/>
    <n v="0"/>
    <n v="405593.5"/>
    <n v="6239.9"/>
    <s v="Baños Clientes- Piso Baños de Clientes/empleados. _x000a_Pendiente validar cerámica Landini"/>
    <m/>
    <m/>
    <s v="NTCO011104"/>
    <n v="801667"/>
    <s v="75322 EQUIPOS Y MATERIALES SG S. A"/>
    <n v="13"/>
    <n v="0.5"/>
    <n v="202796.75"/>
    <n v="14"/>
    <n v="0.5"/>
    <n v="202796.75"/>
    <m/>
    <m/>
    <n v="0"/>
    <m/>
    <m/>
    <n v="202796.75"/>
    <m/>
    <m/>
    <n v="202796.75"/>
    <n v="405593.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REVESTIMIENTO EQUIPE SIN BISELADO 10X40CM LIGHT GREY"/>
    <m/>
    <m/>
    <s v="02.07.2025"/>
    <n v="160"/>
    <s v="USD"/>
    <n v="65"/>
    <n v="27.9"/>
    <n v="290160"/>
    <n v="0"/>
    <n v="290160"/>
    <n v="4464"/>
    <s v="AREAS ASISTIDO"/>
    <m/>
    <m/>
    <s v="NTCO011104"/>
    <n v="801667"/>
    <s v="75322 EQUIPOS Y MATERIALES SG S. A"/>
    <n v="13"/>
    <n v="0.5"/>
    <n v="145080"/>
    <n v="14"/>
    <n v="0.5"/>
    <n v="145080"/>
    <m/>
    <m/>
    <n v="0"/>
    <m/>
    <m/>
    <n v="145080"/>
    <m/>
    <m/>
    <n v="145080"/>
    <n v="290160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PISO PROGRESS ANTHRACITE 60X60 - BAÑOS"/>
    <m/>
    <m/>
    <s v="01.04.2025"/>
    <n v="75"/>
    <s v="USD"/>
    <n v="65"/>
    <n v="23.85"/>
    <n v="116268.75"/>
    <n v="0"/>
    <n v="116268.75"/>
    <n v="1788.75"/>
    <s v="PISO BAÑO"/>
    <m/>
    <m/>
    <s v="NTCO011104"/>
    <n v="801667"/>
    <s v="75322 EQUIPOS Y MATERIALES SG S. A"/>
    <n v="13"/>
    <n v="0.5"/>
    <n v="58134.375"/>
    <n v="14"/>
    <n v="0.5"/>
    <n v="58134.375"/>
    <m/>
    <m/>
    <n v="0"/>
    <m/>
    <m/>
    <n v="58134.375"/>
    <m/>
    <m/>
    <n v="58134.375"/>
    <n v="116268.7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MARAZZI MATERIKA OFF WHITE SPATULA 3D - BAÑOS"/>
    <m/>
    <m/>
    <s v="01.04.2025"/>
    <n v="30"/>
    <s v="USD"/>
    <n v="65"/>
    <n v="42.35"/>
    <n v="82582.5"/>
    <n v="0"/>
    <n v="82582.5"/>
    <n v="1270.5"/>
    <s v="PISO BAÑO"/>
    <m/>
    <m/>
    <s v="NTCO011104"/>
    <n v="801667"/>
    <s v="75322 EQUIPOS Y MATERIALES SG S. A"/>
    <n v="13"/>
    <n v="0.5"/>
    <n v="41291.25"/>
    <n v="14"/>
    <n v="0.5"/>
    <n v="41291.25"/>
    <m/>
    <m/>
    <n v="0"/>
    <m/>
    <m/>
    <n v="41291.25"/>
    <m/>
    <m/>
    <n v="41291.25"/>
    <n v="82582.5"/>
    <s v="Sirena Compacta"/>
    <s v="Sirena Las Terrenas"/>
    <s v="MC33"/>
    <s v="Marrón"/>
    <n v="594"/>
    <s v="Pendiente Compra"/>
    <x v="1"/>
    <x v="1"/>
  </r>
  <r>
    <n v="2.0099999999999998"/>
    <m/>
    <x v="9"/>
    <s v="OI"/>
    <s v=""/>
    <s v="REVESTIMIENTO MARAZZI GRIGIO SAT MNDA - BAÑOS"/>
    <m/>
    <m/>
    <s v="01.04.2025"/>
    <n v="165"/>
    <s v="USD"/>
    <n v="65"/>
    <n v="28.4"/>
    <n v="304590"/>
    <n v="0"/>
    <n v="304590"/>
    <n v="4686"/>
    <s v="PAREDES BAÑOS"/>
    <m/>
    <m/>
    <s v="NTCO011104"/>
    <n v="801667"/>
    <s v="75322 EQUIPOS Y MATERIALES SG S. A"/>
    <n v="13"/>
    <n v="0.5"/>
    <n v="152295"/>
    <n v="14"/>
    <n v="0.5"/>
    <n v="152295"/>
    <m/>
    <m/>
    <n v="0"/>
    <m/>
    <m/>
    <n v="152295"/>
    <m/>
    <m/>
    <n v="152295"/>
    <n v="304590"/>
    <s v="Sirena Compacta"/>
    <s v="Sirena Las Terrenas"/>
    <s v="MC33"/>
    <s v="Marrón"/>
    <n v="594"/>
    <s v="Pendiente Compra"/>
    <x v="1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499999999999998"/>
    <m/>
    <x v="13"/>
    <s v="OI"/>
    <s v=""/>
    <s v="SISTEMA DE PURIFICACION DE AGUA "/>
    <n v="4512567980"/>
    <m/>
    <s v="13.11.2025"/>
    <n v="1"/>
    <s v="DOP"/>
    <n v="1"/>
    <n v="945223.71"/>
    <n v="945223.71"/>
    <n v="0"/>
    <n v="945223.71"/>
    <n v="14541.903230769231"/>
    <s v="77325 KEAN GROUP SRL"/>
    <m/>
    <m/>
    <s v="NTCO011104"/>
    <n v="801667"/>
    <s v="77325 KEAN GROUP SRL"/>
    <n v="7"/>
    <n v="0.5"/>
    <n v="472611.85499999998"/>
    <n v="16"/>
    <n v="0.5"/>
    <n v="472611.85499999998"/>
    <m/>
    <m/>
    <n v="0"/>
    <m/>
    <m/>
    <n v="472611.85499999998"/>
    <m/>
    <m/>
    <n v="472611.85499999998"/>
    <n v="945223.71"/>
    <s v="Sirena Compacta"/>
    <s v="Sirena Las Terrenas"/>
    <s v="MC33"/>
    <s v="Marrón"/>
    <n v="594"/>
    <s v="Orden Colocada"/>
    <x v="1"/>
    <x v="1"/>
  </r>
  <r>
    <n v="2.06"/>
    <m/>
    <x v="14"/>
    <s v="OI"/>
    <s v=""/>
    <s v="SISTEMA DETECCION GAS COCINA"/>
    <m/>
    <m/>
    <s v="01.04.2025"/>
    <n v="1"/>
    <s v="DOP"/>
    <n v="1"/>
    <n v="550000"/>
    <n v="550000"/>
    <n v="0.05"/>
    <n v="577500"/>
    <n v="8884.6153846153848"/>
    <s v="Las Americas"/>
    <m/>
    <m/>
    <s v="NTCO011104"/>
    <n v="801667"/>
    <s v="FIRETECH SRL"/>
    <n v="14"/>
    <n v="0.5"/>
    <n v="288750"/>
    <n v="16"/>
    <n v="0.5"/>
    <n v="288750"/>
    <m/>
    <m/>
    <n v="0"/>
    <m/>
    <m/>
    <n v="288750"/>
    <m/>
    <m/>
    <n v="288750"/>
    <n v="577500"/>
    <s v="Sirena Compacta"/>
    <s v="Sirena Las Terrenas"/>
    <s v="MC33"/>
    <s v="Marrón"/>
    <n v="594"/>
    <s v="Pendiente Compra"/>
    <x v="1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COVER PARA EXTINTOR C02 15LBS"/>
    <m/>
    <m/>
    <s v="11.04.2025"/>
    <n v="4"/>
    <s v="DOP"/>
    <n v="1"/>
    <n v="2364"/>
    <n v="9456"/>
    <n v="0.01"/>
    <n v="9550.56"/>
    <n v="146.93169230769229"/>
    <s v="Tienda modelo: Nagua MC26"/>
    <m/>
    <m/>
    <s v="NTCO011104"/>
    <n v="801667"/>
    <s v="TORIBIO MONES "/>
    <n v="16"/>
    <n v="1"/>
    <n v="9550.56"/>
    <m/>
    <m/>
    <n v="0"/>
    <m/>
    <m/>
    <n v="0"/>
    <m/>
    <m/>
    <n v="0"/>
    <m/>
    <m/>
    <n v="0"/>
    <n v="9550.5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HALOTRON AGENTE LIMPIO 11LB"/>
    <m/>
    <m/>
    <s v="11.04.2025"/>
    <n v="4"/>
    <s v="DOP"/>
    <n v="1"/>
    <n v="37764.9"/>
    <n v="151059.6"/>
    <n v="0.01"/>
    <n v="152570.196"/>
    <n v="2347.2337846153846"/>
    <s v="Tienda modelo: Nagua MC26"/>
    <m/>
    <m/>
    <s v="NTCO011104"/>
    <n v="801667"/>
    <s v="TORIBIO MONES "/>
    <n v="16"/>
    <n v="1"/>
    <n v="152570.196"/>
    <m/>
    <m/>
    <n v="0"/>
    <m/>
    <m/>
    <n v="0"/>
    <m/>
    <m/>
    <n v="0"/>
    <m/>
    <m/>
    <n v="0"/>
    <n v="152570.19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10LB"/>
    <m/>
    <m/>
    <s v="11.04.2025"/>
    <n v="11"/>
    <s v="DOP"/>
    <n v="1"/>
    <n v="5732.7"/>
    <n v="63059.7"/>
    <n v="0.01"/>
    <n v="63690.296999999999"/>
    <n v="979.85072307692303"/>
    <s v="Tienda modelo: Nagua MC26"/>
    <m/>
    <m/>
    <s v="NTCO011104"/>
    <n v="801667"/>
    <s v="TORIBIO MONES "/>
    <n v="16"/>
    <n v="1"/>
    <n v="63690.296999999999"/>
    <m/>
    <m/>
    <n v="0"/>
    <m/>
    <m/>
    <n v="0"/>
    <m/>
    <m/>
    <n v="0"/>
    <m/>
    <m/>
    <n v="0"/>
    <n v="63690.29699999999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10LB"/>
    <m/>
    <m/>
    <s v="11.04.2025"/>
    <n v="1"/>
    <s v="DOP"/>
    <n v="1"/>
    <n v="5850.9"/>
    <n v="5850.9"/>
    <n v="0.01"/>
    <n v="5909.4089999999997"/>
    <n v="90.913984615384607"/>
    <s v="Tienda modelo: Nagua MC26"/>
    <m/>
    <m/>
    <s v="NTCO011104"/>
    <n v="801667"/>
    <s v="TORIBIO MONES "/>
    <n v="16"/>
    <n v="1"/>
    <n v="5909.4089999999997"/>
    <m/>
    <m/>
    <n v="0"/>
    <m/>
    <m/>
    <n v="0"/>
    <m/>
    <m/>
    <n v="0"/>
    <m/>
    <m/>
    <n v="0"/>
    <n v="5909.4089999999997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20LB"/>
    <m/>
    <m/>
    <s v="11.04.2025"/>
    <n v="7"/>
    <s v="DOP"/>
    <n v="1"/>
    <n v="10165.199999999999"/>
    <n v="71156.399999999994"/>
    <n v="0.01"/>
    <n v="71867.963999999993"/>
    <n v="1105.6609846153845"/>
    <s v="Tienda modelo: Nagua MC26"/>
    <m/>
    <m/>
    <s v="NTCO011104"/>
    <n v="801667"/>
    <s v="TORIBIO MONES "/>
    <n v="16"/>
    <n v="1"/>
    <n v="71867.963999999993"/>
    <m/>
    <m/>
    <n v="0"/>
    <m/>
    <m/>
    <n v="0"/>
    <m/>
    <m/>
    <n v="0"/>
    <m/>
    <m/>
    <n v="0"/>
    <n v="71867.963999999993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ABC POLVO QUIMICO 20LB"/>
    <m/>
    <m/>
    <s v="11.04.2025"/>
    <n v="1"/>
    <s v="DOP"/>
    <n v="1"/>
    <n v="10401.6"/>
    <n v="10401.6"/>
    <n v="0.01"/>
    <n v="10505.616"/>
    <n v="161.62486153846154"/>
    <s v="Tienda modelo: Nagua MC26"/>
    <m/>
    <m/>
    <s v="NTCO011104"/>
    <n v="801667"/>
    <s v="TORIBIO MONES "/>
    <n v="16"/>
    <n v="1"/>
    <n v="10505.616"/>
    <m/>
    <m/>
    <n v="0"/>
    <m/>
    <m/>
    <n v="0"/>
    <m/>
    <m/>
    <n v="0"/>
    <m/>
    <m/>
    <n v="0"/>
    <n v="10505.61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0LB"/>
    <m/>
    <m/>
    <s v="11.04.2025"/>
    <n v="2"/>
    <s v="DOP"/>
    <n v="1"/>
    <n v="15070.5"/>
    <n v="30141"/>
    <n v="0.01"/>
    <n v="30442.41"/>
    <n v="468.3447692307692"/>
    <s v="Tienda modelo: Nagua MC26"/>
    <m/>
    <m/>
    <s v="NTCO011104"/>
    <n v="801667"/>
    <s v="TORIBIO MONES "/>
    <n v="16"/>
    <n v="1"/>
    <n v="30442.41"/>
    <m/>
    <m/>
    <n v="0"/>
    <m/>
    <m/>
    <n v="0"/>
    <m/>
    <m/>
    <n v="0"/>
    <m/>
    <m/>
    <n v="0"/>
    <n v="30442.41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5LB"/>
    <m/>
    <m/>
    <s v="11.04.2025"/>
    <n v="5"/>
    <s v="DOP"/>
    <n v="1"/>
    <n v="17375.400000000001"/>
    <n v="86877"/>
    <n v="0.01"/>
    <n v="87745.77"/>
    <n v="1349.934923076923"/>
    <s v="Tienda modelo: Nagua MC26"/>
    <m/>
    <m/>
    <s v="NTCO011104"/>
    <n v="801667"/>
    <s v="TORIBIO MONES "/>
    <n v="16"/>
    <n v="1"/>
    <n v="87745.77"/>
    <m/>
    <m/>
    <n v="0"/>
    <m/>
    <m/>
    <n v="0"/>
    <m/>
    <m/>
    <n v="0"/>
    <m/>
    <m/>
    <n v="0"/>
    <n v="87745.77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15LB"/>
    <m/>
    <m/>
    <s v="11.04.2025"/>
    <n v="2"/>
    <s v="DOP"/>
    <n v="1"/>
    <n v="17730"/>
    <n v="35460"/>
    <n v="0.01"/>
    <n v="35814.6"/>
    <n v="550.99384615384611"/>
    <s v="Tienda modelo: Nagua MC26"/>
    <m/>
    <m/>
    <s v="NTCO011104"/>
    <n v="801667"/>
    <s v="TORIBIO MONES "/>
    <n v="16"/>
    <n v="1"/>
    <n v="35814.6"/>
    <m/>
    <m/>
    <n v="0"/>
    <m/>
    <m/>
    <n v="0"/>
    <m/>
    <m/>
    <n v="0"/>
    <m/>
    <m/>
    <n v="0"/>
    <n v="35814.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EXTINTOR CO2 GAS CARBONICO 5LB"/>
    <m/>
    <m/>
    <s v="11.04.2025"/>
    <n v="1"/>
    <s v="DOP"/>
    <n v="1"/>
    <n v="10578.9"/>
    <n v="10578.9"/>
    <n v="0.01"/>
    <n v="10684.689"/>
    <n v="164.37983076923078"/>
    <s v="Tienda modelo: Nagua MC26"/>
    <m/>
    <m/>
    <s v="NTCO011104"/>
    <n v="801667"/>
    <s v="TORIBIO MONES "/>
    <n v="16"/>
    <n v="1"/>
    <n v="10684.689"/>
    <m/>
    <m/>
    <n v="0"/>
    <m/>
    <m/>
    <n v="0"/>
    <m/>
    <m/>
    <n v="0"/>
    <m/>
    <m/>
    <n v="0"/>
    <n v="10684.68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GABINETE P/EXTINTOR ABC 20 LB"/>
    <m/>
    <m/>
    <s v="11.04.2025"/>
    <n v="1"/>
    <s v="DOP"/>
    <n v="1"/>
    <n v="7742.1"/>
    <n v="7742.1"/>
    <n v="0.01"/>
    <n v="7819.5210000000006"/>
    <n v="120.30032307692309"/>
    <s v="Tienda modelo: Nagua MC26"/>
    <m/>
    <m/>
    <s v="NTCO011104"/>
    <n v="801667"/>
    <s v="TORIBIO MONES "/>
    <n v="16"/>
    <n v="1"/>
    <n v="7819.5210000000006"/>
    <m/>
    <m/>
    <n v="0"/>
    <m/>
    <m/>
    <n v="0"/>
    <m/>
    <m/>
    <n v="0"/>
    <m/>
    <m/>
    <n v="0"/>
    <n v="7819.5210000000006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SOPORTE J-2 P/EXTINTORES 5-10LB(GRSM)"/>
    <m/>
    <m/>
    <s v="11.04.2025"/>
    <n v="1"/>
    <s v="DOP"/>
    <n v="1"/>
    <n v="9312.39"/>
    <n v="9312.39"/>
    <n v="0.01"/>
    <n v="9405.5138999999999"/>
    <n v="144.70021384615384"/>
    <s v="Tienda modelo: Nagua MC26"/>
    <m/>
    <m/>
    <s v="NTCO011104"/>
    <n v="801667"/>
    <s v="TORIBIO MONES "/>
    <n v="16"/>
    <n v="1"/>
    <n v="9405.5138999999999"/>
    <m/>
    <m/>
    <n v="0"/>
    <m/>
    <m/>
    <n v="0"/>
    <m/>
    <m/>
    <n v="0"/>
    <m/>
    <m/>
    <n v="0"/>
    <n v="9405.5138999999999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BOMBA SCI 1,500 GPM @145 PSI"/>
    <n v="4600073043"/>
    <m/>
    <s v="10.06.2025"/>
    <n v="1"/>
    <s v="USD"/>
    <n v="65"/>
    <n v="79527"/>
    <n v="5169255"/>
    <n v="0.12"/>
    <n v="5789565.5999999996"/>
    <n v="89070.239999999991"/>
    <s v="PATTERSON PUMP COMPANY"/>
    <m/>
    <m/>
    <s v="NTCO011104"/>
    <n v="801667"/>
    <s v="PATTERSON PUMP COMPANY"/>
    <n v="4"/>
    <n v="0.5"/>
    <n v="2894782.8"/>
    <n v="9"/>
    <n v="0.5"/>
    <n v="2894782.8"/>
    <m/>
    <m/>
    <n v="0"/>
    <m/>
    <m/>
    <n v="2894782.8"/>
    <m/>
    <m/>
    <n v="2894782.8"/>
    <n v="5789565.5999999996"/>
    <s v="Sirena Compacta"/>
    <s v="Sirena Las Terrenas"/>
    <s v="MC33"/>
    <s v="Marrón"/>
    <n v="594"/>
    <s v="Orden Colocada"/>
    <x v="1"/>
    <x v="1"/>
  </r>
  <r>
    <n v="2.0699999999999998"/>
    <m/>
    <x v="15"/>
    <s v="OI"/>
    <s v=""/>
    <s v="INSTALACION BOMBA SCI 1,500 GPM"/>
    <m/>
    <m/>
    <s v="10.06.2025"/>
    <n v="1"/>
    <s v="USD"/>
    <n v="65"/>
    <n v="14785"/>
    <n v="961025"/>
    <n v="0"/>
    <n v="961025"/>
    <n v="14785"/>
    <s v="FIREPRO SRL"/>
    <m/>
    <m/>
    <s v="NTCO011104"/>
    <n v="801667"/>
    <s v="FIREPRO SRL"/>
    <n v="14"/>
    <n v="0.5"/>
    <n v="480512.5"/>
    <n v="16"/>
    <n v="0.5"/>
    <n v="480512.5"/>
    <m/>
    <m/>
    <n v="0"/>
    <m/>
    <m/>
    <n v="480512.5"/>
    <m/>
    <m/>
    <n v="480512.5"/>
    <n v="961025"/>
    <s v="Sirena Compacta"/>
    <s v="Sirena Las Terrenas"/>
    <s v="MC33"/>
    <s v="Marrón"/>
    <n v="594"/>
    <s v="Pendiente Compra"/>
    <x v="1"/>
    <x v="1"/>
  </r>
  <r>
    <n v="2.0699999999999998"/>
    <m/>
    <x v="15"/>
    <s v="OI"/>
    <s v=""/>
    <s v="DIRECCION TECNICA"/>
    <m/>
    <m/>
    <s v="10.06.2025"/>
    <n v="1"/>
    <s v="USD"/>
    <n v="65"/>
    <n v="1478.5"/>
    <n v="96102.5"/>
    <n v="0"/>
    <n v="96102.5"/>
    <n v="1478.5"/>
    <s v="FIREPRO SRL"/>
    <m/>
    <m/>
    <s v="NTCO011104"/>
    <n v="801667"/>
    <s v="FIREPRO SRL"/>
    <n v="14"/>
    <n v="0.5"/>
    <n v="48051.25"/>
    <n v="16"/>
    <n v="0.5"/>
    <n v="48051.25"/>
    <m/>
    <m/>
    <n v="0"/>
    <m/>
    <m/>
    <n v="48051.25"/>
    <m/>
    <m/>
    <n v="48051.25"/>
    <n v="96102.5"/>
    <s v="Sirena Compacta"/>
    <s v="Sirena Las Terrenas"/>
    <s v="MC33"/>
    <s v="Marrón"/>
    <n v="594"/>
    <s v="Pendiente Compra"/>
    <x v="1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8"/>
    <m/>
    <x v="16"/>
    <s v="OI"/>
    <s v=""/>
    <s v="COMPACTADORA DE CARTON 3HP 208/3/60HZ"/>
    <n v="4600070965"/>
    <m/>
    <s v="10.06.2025"/>
    <n v="1"/>
    <s v="USD"/>
    <n v="65"/>
    <n v="8884.09"/>
    <n v="577465.85"/>
    <n v="0.25"/>
    <n v="721832.3125"/>
    <n v="11105.112499999999"/>
    <s v="Inventario AF01"/>
    <m/>
    <m/>
    <s v="NTCO011104"/>
    <n v="801667"/>
    <s v="IMEQ USA"/>
    <n v="8"/>
    <n v="1"/>
    <n v="721832.3125"/>
    <m/>
    <m/>
    <n v="0"/>
    <m/>
    <m/>
    <n v="0"/>
    <m/>
    <m/>
    <n v="0"/>
    <m/>
    <m/>
    <n v="0"/>
    <n v="721832.3125"/>
    <s v="Sirena Compacta"/>
    <s v="Sirena Las Terrenas"/>
    <s v="MC33"/>
    <s v="Marrón"/>
    <n v="594"/>
    <s v="Orden Colocada"/>
    <x v="1"/>
    <x v="1"/>
  </r>
  <r>
    <n v="2.08"/>
    <m/>
    <x v="16"/>
    <s v="OI"/>
    <s v=""/>
    <s v="EQUIPCO COMPACTADORA BASURA 30 YARDAS 10HP"/>
    <n v="4600070964"/>
    <m/>
    <s v="10.06.2025"/>
    <n v="1"/>
    <s v="USD"/>
    <n v="65"/>
    <n v="21470"/>
    <n v="1395550"/>
    <n v="0.25"/>
    <n v="1744437.5"/>
    <n v="26837.5"/>
    <s v="IMEQ USA"/>
    <m/>
    <m/>
    <s v="NTCO011104"/>
    <n v="801667"/>
    <s v="IMEQ USA"/>
    <n v="8"/>
    <n v="1"/>
    <n v="1744437.5"/>
    <m/>
    <m/>
    <n v="0"/>
    <m/>
    <m/>
    <n v="0"/>
    <m/>
    <m/>
    <n v="0"/>
    <m/>
    <m/>
    <n v="0"/>
    <n v="1744437.5"/>
    <s v="Sirena Compacta"/>
    <s v="Sirena Las Terrenas"/>
    <s v="MC33"/>
    <s v="Marrón"/>
    <n v="594"/>
    <s v="Orden Colocada"/>
    <x v="1"/>
    <x v="1"/>
  </r>
  <r>
    <n v="2.08"/>
    <m/>
    <x v="16"/>
    <s v="OI"/>
    <s v=""/>
    <s v="PUERTA DE 2 HOJAS AUTOMATICA"/>
    <m/>
    <m/>
    <s v="23.06.2025"/>
    <n v="2"/>
    <s v="DOP"/>
    <n v="1"/>
    <n v="586140"/>
    <n v="1172280"/>
    <n v="0"/>
    <n v="1172280"/>
    <n v="18035.076923076922"/>
    <s v="DUSSICH SERVICES"/>
    <m/>
    <m/>
    <s v="NTCO011104"/>
    <n v="801667"/>
    <s v="75047-DUSSICH SERVICES"/>
    <n v="13"/>
    <n v="0.7"/>
    <n v="820596"/>
    <n v="15"/>
    <n v="0.3"/>
    <n v="351684"/>
    <m/>
    <m/>
    <n v="0"/>
    <m/>
    <m/>
    <n v="351684"/>
    <m/>
    <m/>
    <n v="351684"/>
    <n v="1172280"/>
    <s v="Sirena Compacta"/>
    <s v="Sirena Las Terrenas"/>
    <s v="MC33"/>
    <s v="Marrón"/>
    <n v="594"/>
    <s v="Pendiente Compra"/>
    <x v="1"/>
    <x v="1"/>
  </r>
  <r>
    <n v="2.08"/>
    <m/>
    <x v="16"/>
    <s v="OI"/>
    <s v=""/>
    <s v="MANO DE OBRA PUERTAS AUTOMATICA"/>
    <m/>
    <m/>
    <s v="23.06.2025"/>
    <n v="2"/>
    <s v="DOP"/>
    <n v="1"/>
    <n v="35000"/>
    <n v="70000"/>
    <n v="0"/>
    <n v="70000"/>
    <n v="1076.9230769230769"/>
    <s v="DUSSICH SERVICES"/>
    <m/>
    <m/>
    <s v="NTCO011104"/>
    <n v="801667"/>
    <s v="75047-DUSSICH SERVICES"/>
    <n v="13"/>
    <n v="0.7"/>
    <n v="49000"/>
    <n v="15"/>
    <n v="0.3"/>
    <n v="21000"/>
    <m/>
    <m/>
    <n v="0"/>
    <m/>
    <m/>
    <n v="21000"/>
    <m/>
    <m/>
    <n v="21000"/>
    <n v="70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CORTINAS DE AIRE PARA PUERTAS AUTOMATICAS"/>
    <m/>
    <m/>
    <s v="23.06.2025"/>
    <n v="2"/>
    <s v="DOP"/>
    <n v="1"/>
    <n v="330000"/>
    <n v="660000"/>
    <n v="0"/>
    <n v="660000"/>
    <n v="10153.846153846154"/>
    <s v="DUSSICH SERVICES"/>
    <m/>
    <m/>
    <s v="NTCO011104"/>
    <n v="801667"/>
    <s v="75047-DUSSICH SERVICES"/>
    <n v="13"/>
    <n v="0.7"/>
    <n v="461999.99999999994"/>
    <n v="15"/>
    <n v="0.3"/>
    <n v="198000"/>
    <m/>
    <m/>
    <n v="0"/>
    <m/>
    <m/>
    <n v="198000"/>
    <m/>
    <m/>
    <n v="198000"/>
    <n v="660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SELLO PARA RECEPCION DE FRESCO ( GUIA, SEMAFORO)"/>
    <m/>
    <m/>
    <s v="10.06.2025"/>
    <n v="1"/>
    <s v="USD"/>
    <n v="65"/>
    <n v="4200"/>
    <n v="273000"/>
    <n v="0"/>
    <n v="273000"/>
    <n v="4200"/>
    <s v="Equipos mecánicos"/>
    <m/>
    <m/>
    <s v="NTCO011104"/>
    <n v="801667"/>
    <s v="IMEQ USA"/>
    <n v="15"/>
    <n v="1"/>
    <n v="273000"/>
    <m/>
    <m/>
    <n v="0"/>
    <m/>
    <m/>
    <n v="0"/>
    <m/>
    <m/>
    <n v="0"/>
    <m/>
    <m/>
    <n v="0"/>
    <n v="273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RAMPA NIVELA 60X80 3000LB GPT3MGWPDG"/>
    <m/>
    <m/>
    <s v="10.06.2025"/>
    <n v="2"/>
    <s v="DOP"/>
    <n v="1"/>
    <n v="238000"/>
    <n v="476000"/>
    <n v="0"/>
    <n v="476000"/>
    <n v="7323.0769230769229"/>
    <s v="Disponible en AF01"/>
    <m/>
    <m/>
    <s v="NTCO011104"/>
    <n v="801667"/>
    <s v="IMEQ USA"/>
    <n v="8"/>
    <n v="1"/>
    <n v="476000"/>
    <m/>
    <m/>
    <n v="0"/>
    <m/>
    <m/>
    <n v="0"/>
    <m/>
    <m/>
    <n v="0"/>
    <m/>
    <m/>
    <n v="0"/>
    <n v="476000"/>
    <s v="Sirena Compacta"/>
    <s v="Sirena Las Terrenas"/>
    <s v="MC33"/>
    <s v="Marrón"/>
    <n v="594"/>
    <s v="Pendiente Compra"/>
    <x v="1"/>
    <x v="1"/>
  </r>
  <r>
    <n v="2.08"/>
    <m/>
    <x v="16"/>
    <s v="OI"/>
    <s v=""/>
    <s v="ELEVADOR AREA PRODUCCION, 1,000 KGS"/>
    <n v="4512453195"/>
    <m/>
    <s v="10.06.2025"/>
    <n v="1"/>
    <s v="USD"/>
    <n v="65"/>
    <n v="25500"/>
    <n v="1657500"/>
    <n v="0"/>
    <n v="1657500"/>
    <n v="25500"/>
    <s v="KONE"/>
    <m/>
    <m/>
    <s v="NTCO011104"/>
    <n v="801667"/>
    <s v="SETECSA SRL"/>
    <n v="4"/>
    <n v="0.4"/>
    <n v="663000"/>
    <n v="13"/>
    <n v="0.5"/>
    <n v="828750"/>
    <n v="15"/>
    <n v="0.1"/>
    <n v="165750"/>
    <m/>
    <m/>
    <n v="828750"/>
    <m/>
    <m/>
    <n v="828750"/>
    <n v="1657500"/>
    <s v="Sirena Compacta"/>
    <s v="Sirena Las Terrenas"/>
    <s v="MC33"/>
    <s v="Marrón"/>
    <n v="594"/>
    <s v="Orden Colocada"/>
    <x v="1"/>
    <x v="1"/>
  </r>
  <r>
    <n v="2.08"/>
    <m/>
    <x v="16"/>
    <s v="OI"/>
    <s v=""/>
    <s v="INSTALACION ELEVADOR PRODUCCION 1,000 KGS"/>
    <n v="4512453195"/>
    <m/>
    <s v="10.06.2025"/>
    <n v="1"/>
    <s v="USD"/>
    <n v="65"/>
    <n v="3000"/>
    <n v="195000"/>
    <n v="0"/>
    <n v="195000"/>
    <n v="3000"/>
    <s v="KONE"/>
    <m/>
    <m/>
    <s v="NTCO011104"/>
    <n v="801667"/>
    <s v="SETECSA SRL"/>
    <n v="4"/>
    <n v="0.4"/>
    <n v="78000"/>
    <n v="13"/>
    <n v="0.5"/>
    <n v="97500"/>
    <n v="15"/>
    <n v="0.1"/>
    <n v="19500"/>
    <m/>
    <m/>
    <n v="97500"/>
    <m/>
    <m/>
    <n v="97500"/>
    <n v="195000"/>
    <s v="Sirena Compacta"/>
    <s v="Sirena Las Terrenas"/>
    <s v="MC33"/>
    <s v="Marrón"/>
    <n v="594"/>
    <s v="Orden Colocada"/>
    <x v="1"/>
    <x v="1"/>
  </r>
  <r>
    <n v="2.08"/>
    <m/>
    <x v="16"/>
    <s v="OI"/>
    <s v=""/>
    <s v="TRANSPORTE ELEVADOR PRODUCCION"/>
    <n v="4512453195"/>
    <m/>
    <s v="10.06.2025"/>
    <n v="1"/>
    <s v="USD"/>
    <n v="65"/>
    <n v="1500"/>
    <n v="97500"/>
    <n v="0"/>
    <n v="97500"/>
    <n v="1500"/>
    <s v="KONE"/>
    <m/>
    <m/>
    <s v="NTCO011104"/>
    <n v="801667"/>
    <s v="SETECSA SRL"/>
    <n v="4"/>
    <n v="0.4"/>
    <n v="39000"/>
    <n v="13"/>
    <n v="0.5"/>
    <n v="48750"/>
    <n v="15"/>
    <n v="0.1"/>
    <n v="9750"/>
    <m/>
    <m/>
    <n v="48750"/>
    <m/>
    <m/>
    <n v="48750"/>
    <n v="97500"/>
    <s v="Sirena Compacta"/>
    <s v="Sirena Las Terrenas"/>
    <s v="MC33"/>
    <s v="Marrón"/>
    <n v="594"/>
    <s v="Orden Colocada"/>
    <x v="1"/>
    <x v="1"/>
  </r>
  <r>
    <n v="2.08"/>
    <m/>
    <x v="16"/>
    <s v="OI"/>
    <s v=""/>
    <s v="FLETE ELEVADOR"/>
    <n v="4512453195"/>
    <m/>
    <s v="10.06.2025"/>
    <n v="1"/>
    <s v="USD"/>
    <n v="65"/>
    <n v="2750"/>
    <n v="178750"/>
    <n v="0"/>
    <n v="178750"/>
    <n v="2750"/>
    <s v="KONE"/>
    <m/>
    <m/>
    <s v="NTCO011104"/>
    <n v="801667"/>
    <s v="SETECSA SRL"/>
    <n v="4"/>
    <n v="0.4"/>
    <n v="71500"/>
    <n v="13"/>
    <n v="0.5"/>
    <n v="89375"/>
    <n v="15"/>
    <n v="0.1"/>
    <n v="17875"/>
    <m/>
    <m/>
    <n v="89375"/>
    <m/>
    <m/>
    <n v="89375"/>
    <n v="178750"/>
    <s v="Sirena Compacta"/>
    <s v="Sirena Las Terrenas"/>
    <s v="MC33"/>
    <s v="Marrón"/>
    <n v="594"/>
    <s v="Orden Colocada"/>
    <x v="1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09"/>
    <m/>
    <x v="17"/>
    <s v="OI"/>
    <s v=""/>
    <s v="REJILLAS DE  1.20m x 0.15m "/>
    <n v="4600072801"/>
    <m/>
    <s v="10.06.2025"/>
    <n v="4"/>
    <s v="DOP"/>
    <n v="1"/>
    <n v="20631"/>
    <n v="82524"/>
    <n v="0"/>
    <n v="82524"/>
    <n v="1269.5999999999999"/>
    <s v="REJILLAS ACO"/>
    <m/>
    <m/>
    <s v="NTCO011104"/>
    <n v="801667"/>
    <s v="35682- ACO CARIBE S.A."/>
    <n v="3"/>
    <n v="0.4"/>
    <n v="33009.599999999999"/>
    <n v="6"/>
    <n v="0.6"/>
    <n v="49514.400000000001"/>
    <m/>
    <m/>
    <n v="0"/>
    <m/>
    <m/>
    <n v="49514.400000000001"/>
    <m/>
    <m/>
    <n v="49514.400000000001"/>
    <n v="82524"/>
    <s v="Sirena Compacta"/>
    <s v="Sirena Las Terrenas"/>
    <s v="MC33"/>
    <s v="Marrón"/>
    <n v="594"/>
    <s v="Orden Colocada"/>
    <x v="1"/>
    <x v="1"/>
  </r>
  <r>
    <n v="2.09"/>
    <m/>
    <x v="17"/>
    <s v="OI"/>
    <s v=""/>
    <s v="REJILLAS DE  1.50m x 0.15m "/>
    <n v="4600072801"/>
    <m/>
    <s v="10.06.2025"/>
    <n v="11"/>
    <s v="DOP"/>
    <n v="1"/>
    <n v="24606"/>
    <n v="270666"/>
    <n v="0"/>
    <n v="270666"/>
    <n v="4164.0923076923073"/>
    <s v="REJILLAS ACO"/>
    <m/>
    <m/>
    <s v="NTCO011104"/>
    <n v="801667"/>
    <s v="35682- ACO CARIBE S.A."/>
    <n v="3"/>
    <n v="0.4"/>
    <n v="108266.40000000001"/>
    <n v="6"/>
    <n v="0.6"/>
    <n v="162399.6"/>
    <m/>
    <m/>
    <n v="0"/>
    <m/>
    <m/>
    <n v="162399.6"/>
    <m/>
    <m/>
    <n v="162399.6"/>
    <n v="270666"/>
    <s v="Sirena Compacta"/>
    <s v="Sirena Las Terrenas"/>
    <s v="MC33"/>
    <s v="Marrón"/>
    <n v="594"/>
    <s v="Orden Colocada"/>
    <x v="1"/>
    <x v="1"/>
  </r>
  <r>
    <n v="2.09"/>
    <m/>
    <x v="17"/>
    <s v="OI"/>
    <s v=""/>
    <s v="REJILLAS DE 1.80m x 0.15m "/>
    <n v="4600072801"/>
    <m/>
    <s v="10.06.2025"/>
    <n v="10"/>
    <s v="DOP"/>
    <n v="1"/>
    <n v="31801.42"/>
    <n v="318014.19999999995"/>
    <n v="0"/>
    <n v="318014.19999999995"/>
    <n v="4892.5261538461527"/>
    <s v="REJILLAS ACO"/>
    <m/>
    <m/>
    <s v="NTCO011104"/>
    <n v="801667"/>
    <s v="35682- ACO CARIBE S.A."/>
    <n v="3"/>
    <n v="0.4"/>
    <n v="127205.68"/>
    <n v="6"/>
    <n v="0.6"/>
    <n v="190808.51999999996"/>
    <m/>
    <m/>
    <n v="0"/>
    <m/>
    <m/>
    <n v="190808.51999999996"/>
    <m/>
    <m/>
    <n v="190808.51999999996"/>
    <n v="318014.19999999995"/>
    <s v="Sirena Compacta"/>
    <s v="Sirena Las Terrenas"/>
    <s v="MC33"/>
    <s v="Marrón"/>
    <n v="594"/>
    <s v="Orden Colocada"/>
    <x v="1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s v="NTCO011104"/>
    <n v="801667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3"/>
    <m/>
    <x v="22"/>
    <s v="OI"/>
    <s v=""/>
    <s v="GENERADOR ELECTRICO 600KW, CATERPILLAR"/>
    <n v="4511705070"/>
    <m/>
    <s v="10.07.2025"/>
    <n v="2"/>
    <s v="USD"/>
    <n v="65"/>
    <n v="110254.25"/>
    <n v="14333052.5"/>
    <n v="0"/>
    <n v="14333052.5"/>
    <n v="220508.5"/>
    <s v="IMCA"/>
    <m/>
    <m/>
    <s v="NTCO011106"/>
    <n v="801668"/>
    <s v="IMCA"/>
    <n v="16"/>
    <n v="1"/>
    <n v="14333052.5"/>
    <m/>
    <m/>
    <n v="0"/>
    <m/>
    <m/>
    <n v="0"/>
    <m/>
    <m/>
    <n v="0"/>
    <m/>
    <m/>
    <n v="0"/>
    <n v="14333052.5"/>
    <s v="Sirena Compacta"/>
    <s v="Sirena Las Terrenas"/>
    <s v="MC33"/>
    <s v="Marrón"/>
    <n v="594"/>
    <s v="Orden Colocada"/>
    <x v="1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s v="NTCO011106"/>
    <n v="801668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2"/>
  </r>
  <r>
    <n v="3.04"/>
    <m/>
    <x v="23"/>
    <s v="OI"/>
    <s v=""/>
    <s v="UPS TRUE ONLINE  INTREPID TOWER 6KVA BI."/>
    <m/>
    <m/>
    <s v="14.11.2025"/>
    <n v="5"/>
    <s v="DOP"/>
    <n v="1"/>
    <n v="112328.38"/>
    <n v="561641.9"/>
    <n v="0.02"/>
    <n v="572874.73800000001"/>
    <n v="8813.4575076923084"/>
    <s v="Tienda modelo: Nagua MC26"/>
    <m/>
    <m/>
    <s v="NTCO011106"/>
    <n v="801668"/>
    <s v="75343 :ACH CONTRATISTAS ELECTROMEC"/>
    <n v="16"/>
    <n v="1"/>
    <n v="572874.73800000001"/>
    <m/>
    <m/>
    <n v="0"/>
    <m/>
    <m/>
    <n v="0"/>
    <m/>
    <m/>
    <n v="0"/>
    <m/>
    <m/>
    <n v="0"/>
    <n v="572874.73800000001"/>
    <s v="Sirena Compacta"/>
    <s v="Sirena Las Terrenas"/>
    <s v="MC33"/>
    <s v="Marrón"/>
    <n v="594"/>
    <s v="Pendiente Compra"/>
    <x v="1"/>
    <x v="2"/>
  </r>
  <r>
    <n v="3.04"/>
    <m/>
    <x v="23"/>
    <s v="OI"/>
    <s v=""/>
    <s v="UPS TRUE ONLINE  INTREPID TOWER 6KVA"/>
    <m/>
    <m/>
    <s v="14.11.2025"/>
    <n v="1"/>
    <s v="DOP"/>
    <n v="1"/>
    <n v="120060.46"/>
    <n v="120060.46"/>
    <n v="0.02"/>
    <n v="122461.6692"/>
    <n v="1884.02568"/>
    <s v="Tienda modelo: Nagua MC26"/>
    <m/>
    <m/>
    <s v="NTCO011106"/>
    <n v="801668"/>
    <s v="75343 :ACH CONTRATISTAS ELECTROMEC"/>
    <n v="16"/>
    <n v="1"/>
    <n v="122461.6692"/>
    <m/>
    <m/>
    <n v="0"/>
    <m/>
    <m/>
    <n v="0"/>
    <m/>
    <m/>
    <n v="0"/>
    <m/>
    <m/>
    <n v="0"/>
    <n v="122461.6692"/>
    <s v="Sirena Compacta"/>
    <s v="Sirena Las Terrenas"/>
    <s v="MC33"/>
    <s v="Marrón"/>
    <n v="594"/>
    <s v="Pendiente Compra"/>
    <x v="1"/>
    <x v="2"/>
  </r>
  <r>
    <n v="3.04"/>
    <m/>
    <x v="23"/>
    <s v="OI"/>
    <s v=""/>
    <s v="GABINETES AGM POWERSONIC 48 BATERIAS"/>
    <m/>
    <m/>
    <s v="14.11.2025"/>
    <n v="1"/>
    <s v="DOP"/>
    <n v="1"/>
    <n v="149650"/>
    <n v="149650"/>
    <n v="0.02"/>
    <n v="152643"/>
    <n v="2348.353846153846"/>
    <s v="Tienda modelo: Nagua MC26"/>
    <m/>
    <m/>
    <s v="NTCO011106"/>
    <n v="801668"/>
    <s v="75343 :ACH CONTRATISTAS ELECTROMEC"/>
    <n v="16"/>
    <n v="1"/>
    <n v="152643"/>
    <m/>
    <m/>
    <n v="0"/>
    <m/>
    <m/>
    <n v="0"/>
    <m/>
    <m/>
    <n v="0"/>
    <m/>
    <m/>
    <n v="0"/>
    <n v="152643"/>
    <s v="Sirena Compacta"/>
    <s v="Sirena Las Terrenas"/>
    <s v="MC33"/>
    <s v="Marrón"/>
    <n v="594"/>
    <s v="Pendiente Compra"/>
    <x v="1"/>
    <x v="2"/>
  </r>
  <r>
    <n v="3.04"/>
    <m/>
    <x v="23"/>
    <s v="OI"/>
    <s v=""/>
    <s v="INVERSOR ONDA SENO 3.5KW MOD. BRANCOM"/>
    <m/>
    <m/>
    <s v="14.11.2025"/>
    <n v="5"/>
    <s v="DOP"/>
    <n v="1"/>
    <n v="25600"/>
    <n v="128000"/>
    <n v="0.02"/>
    <n v="130560"/>
    <n v="2008.6153846153845"/>
    <s v="Tienda modelo: Nagua MC26"/>
    <m/>
    <m/>
    <s v="NTCO011106"/>
    <n v="801668"/>
    <s v="75343 :ACH CONTRATISTAS ELECTROMEC"/>
    <n v="16"/>
    <n v="1"/>
    <n v="130560"/>
    <m/>
    <m/>
    <n v="0"/>
    <m/>
    <m/>
    <n v="0"/>
    <m/>
    <m/>
    <n v="0"/>
    <m/>
    <m/>
    <n v="0"/>
    <n v="130560"/>
    <s v="Sirena Compacta"/>
    <s v="Sirena Las Terrenas"/>
    <s v="MC33"/>
    <s v="Marrón"/>
    <n v="594"/>
    <s v="Pendiente Compra"/>
    <x v="1"/>
    <x v="2"/>
  </r>
  <r>
    <n v="3.04"/>
    <m/>
    <x v="23"/>
    <s v="OI"/>
    <s v=""/>
    <s v="BATERIAS AGM VISION 6FM100P-X"/>
    <m/>
    <m/>
    <s v="14.11.2025"/>
    <n v="8"/>
    <s v="DOP"/>
    <n v="1"/>
    <n v="12596"/>
    <n v="100768"/>
    <n v="0.02"/>
    <n v="102783.36"/>
    <n v="1581.2824615384616"/>
    <s v="Tienda modelo: Nagua MC26"/>
    <m/>
    <m/>
    <s v="NTCO011106"/>
    <n v="801668"/>
    <s v="75343 :ACH CONTRATISTAS ELECTROMEC"/>
    <n v="16"/>
    <n v="1"/>
    <n v="102783.36"/>
    <m/>
    <m/>
    <n v="0"/>
    <m/>
    <m/>
    <n v="0"/>
    <m/>
    <m/>
    <n v="0"/>
    <m/>
    <m/>
    <n v="0"/>
    <n v="102783.36"/>
    <s v="Sirena Compacta"/>
    <s v="Sirena Las Terrenas"/>
    <s v="MC33"/>
    <s v="Marrón"/>
    <n v="594"/>
    <s v="Pendiente Compra"/>
    <x v="1"/>
    <x v="2"/>
  </r>
  <r>
    <n v="3.04"/>
    <m/>
    <x v="23"/>
    <s v="OI"/>
    <s v=""/>
    <s v="PCB CHARGER "/>
    <m/>
    <m/>
    <s v="14.11.2025"/>
    <n v="1"/>
    <s v="DOP"/>
    <n v="1"/>
    <n v="18656"/>
    <n v="18656"/>
    <n v="0.02"/>
    <n v="19029.12"/>
    <n v="292.7556923076923"/>
    <s v="Tienda modelo: Nagua MC26"/>
    <m/>
    <m/>
    <s v="NTCO011106"/>
    <n v="801668"/>
    <s v="75343 :ACH CONTRATISTAS ELECTROMEC"/>
    <n v="16"/>
    <n v="1"/>
    <n v="19029.12"/>
    <m/>
    <m/>
    <n v="0"/>
    <m/>
    <m/>
    <n v="0"/>
    <m/>
    <m/>
    <n v="0"/>
    <m/>
    <m/>
    <n v="0"/>
    <n v="19029.12"/>
    <s v="Sirena Compacta"/>
    <s v="Sirena Las Terrenas"/>
    <s v="MC33"/>
    <s v="Marrón"/>
    <n v="594"/>
    <s v="Pendiente Compra"/>
    <x v="1"/>
    <x v="2"/>
  </r>
  <r>
    <n v="3.04"/>
    <m/>
    <x v="23"/>
    <s v="OI"/>
    <s v=""/>
    <s v="INST,EQUIPOS UPS E INVERSORES SP10"/>
    <m/>
    <m/>
    <s v="14.11.2025"/>
    <n v="1"/>
    <s v="DOP"/>
    <n v="1"/>
    <n v="60000"/>
    <n v="60000"/>
    <n v="0.02"/>
    <n v="61200"/>
    <n v="941.53846153846155"/>
    <s v="Tienda modelo: Nagua MC26"/>
    <m/>
    <m/>
    <s v="NTCO011106"/>
    <n v="801668"/>
    <s v="75343 :ACH CONTRATISTAS ELECTROMEC"/>
    <n v="16"/>
    <n v="1"/>
    <n v="61200"/>
    <m/>
    <m/>
    <n v="0"/>
    <m/>
    <m/>
    <n v="0"/>
    <m/>
    <m/>
    <n v="0"/>
    <m/>
    <m/>
    <n v="0"/>
    <n v="61200"/>
    <s v="Sirena Compacta"/>
    <s v="Sirena Las Terrenas"/>
    <s v="MC33"/>
    <s v="Marrón"/>
    <n v="594"/>
    <s v="Pendiente Compra"/>
    <x v="1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1"/>
    <m/>
    <x v="24"/>
    <s v="OI"/>
    <s v=""/>
    <s v="AA TIPO ROOFTOP PAQUETE- 30 TON"/>
    <n v="4600072957"/>
    <m/>
    <s v="10.06.2025"/>
    <n v="5"/>
    <s v="EUR"/>
    <n v="77"/>
    <n v="33443.97"/>
    <n v="12875928.450000001"/>
    <n v="0.25"/>
    <n v="16094910.562500002"/>
    <n v="247614.00865384619"/>
    <s v="KEYTER TECHNOLOGIES "/>
    <m/>
    <m/>
    <s v="NTCO011107"/>
    <n v="801669"/>
    <s v="34156- INFRICO SL"/>
    <n v="3"/>
    <n v="0.4"/>
    <n v="6437964.2250000015"/>
    <n v="9"/>
    <n v="0.6"/>
    <n v="9656946.3375000004"/>
    <m/>
    <m/>
    <n v="0"/>
    <m/>
    <m/>
    <n v="9656946.3375000004"/>
    <m/>
    <m/>
    <n v="9656946.3375000004"/>
    <e v="#N/A"/>
    <s v="Sirena Compacta"/>
    <s v="Sirena Las Terrenas"/>
    <s v="MC33"/>
    <s v="Marrón"/>
    <n v="594"/>
    <s v="Orden Colocada"/>
    <x v="1"/>
    <x v="3"/>
  </r>
  <r>
    <n v="4.0199999999999996"/>
    <s v="*"/>
    <x v="25"/>
    <s v="OI"/>
    <n v="0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s v="NTCO011107"/>
    <n v="801669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3"/>
  </r>
  <r>
    <n v="4.03"/>
    <m/>
    <x v="26"/>
    <s v="OI"/>
    <s v=""/>
    <s v="DISEÑO SISTEMA EXTRACCION HUMO Y GRASA"/>
    <m/>
    <m/>
    <s v="11.04.2025"/>
    <n v="1"/>
    <s v="DOP"/>
    <n v="1"/>
    <n v="250000"/>
    <n v="250000"/>
    <n v="0.05"/>
    <n v="262500"/>
    <n v="4038.4615384615386"/>
    <s v="Tienda modelo: MC05 Duarte"/>
    <m/>
    <m/>
    <s v="NTCO011107"/>
    <n v="801669"/>
    <s v="75064 TECNICOMSA SRL"/>
    <n v="13"/>
    <n v="0.7"/>
    <n v="183750"/>
    <n v="15"/>
    <n v="0.3"/>
    <n v="78750"/>
    <m/>
    <m/>
    <n v="0"/>
    <m/>
    <m/>
    <n v="78750"/>
    <m/>
    <m/>
    <n v="78750"/>
    <n v="262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DESMANTELAMIENTO SISTEMA EXISTENTE"/>
    <m/>
    <m/>
    <s v="11.04.2025"/>
    <n v="1"/>
    <s v="DOP"/>
    <n v="1"/>
    <n v="70000"/>
    <n v="70000"/>
    <n v="0.05"/>
    <n v="73500"/>
    <n v="1130.7692307692307"/>
    <s v="Tienda modelo: MC05 Duarte"/>
    <m/>
    <m/>
    <s v="NTCO011107"/>
    <n v="801669"/>
    <s v="75064 TECNICOMSA SRL"/>
    <n v="13"/>
    <n v="0.7"/>
    <n v="51450"/>
    <n v="15"/>
    <n v="0.3"/>
    <n v="22050"/>
    <m/>
    <m/>
    <n v="0"/>
    <m/>
    <m/>
    <n v="22050"/>
    <m/>
    <m/>
    <n v="22050"/>
    <n v="73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AMPANA RECOLECTORA HUMO Y GRASA"/>
    <m/>
    <m/>
    <s v="11.04.2025"/>
    <n v="2"/>
    <s v="DOP"/>
    <n v="1"/>
    <n v="126000"/>
    <n v="252000"/>
    <n v="0.05"/>
    <n v="264600"/>
    <n v="4070.7692307692309"/>
    <s v="Tienda modelo: MC05 Duarte"/>
    <m/>
    <m/>
    <s v="NTCO011107"/>
    <n v="801669"/>
    <s v="75064 TECNICOMSA SRL"/>
    <n v="13"/>
    <n v="0.7"/>
    <n v="185220"/>
    <n v="15"/>
    <n v="0.3"/>
    <n v="79380"/>
    <m/>
    <m/>
    <n v="0"/>
    <m/>
    <m/>
    <n v="79380"/>
    <m/>
    <m/>
    <n v="79380"/>
    <n v="2646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EXTRACTOR HUMO Y GRASA 3,700 CFM"/>
    <m/>
    <m/>
    <s v="11.04.2025"/>
    <n v="2"/>
    <s v="DOP"/>
    <n v="1"/>
    <n v="112000"/>
    <n v="224000"/>
    <n v="0.05"/>
    <n v="235200"/>
    <n v="3618.4615384615386"/>
    <s v="Tienda modelo: MC05 Duarte"/>
    <m/>
    <m/>
    <s v="NTCO011107"/>
    <n v="801669"/>
    <s v="75064 TECNICOMSA SRL"/>
    <n v="13"/>
    <n v="0.7"/>
    <n v="164640"/>
    <n v="15"/>
    <n v="0.3"/>
    <n v="70560"/>
    <m/>
    <m/>
    <n v="0"/>
    <m/>
    <m/>
    <n v="70560"/>
    <m/>
    <m/>
    <n v="70560"/>
    <n v="2352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YECTOR AIRE 6,000 CFM"/>
    <m/>
    <m/>
    <s v="11.04.2025"/>
    <n v="1"/>
    <s v="DOP"/>
    <n v="1"/>
    <n v="260285"/>
    <n v="260285"/>
    <n v="0.05"/>
    <n v="273299.25"/>
    <n v="4204.6038461538465"/>
    <s v="Tienda modelo: MC05 Duarte"/>
    <m/>
    <m/>
    <s v="NTCO011107"/>
    <n v="801669"/>
    <s v="75064 TECNICOMSA SRL"/>
    <n v="13"/>
    <n v="0.7"/>
    <n v="191309.47499999998"/>
    <n v="15"/>
    <n v="0.3"/>
    <n v="81989.774999999994"/>
    <m/>
    <m/>
    <n v="0"/>
    <m/>
    <m/>
    <n v="81989.774999999994"/>
    <m/>
    <m/>
    <n v="81989.774999999994"/>
    <n v="273299.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SISTEMA DUCTOS"/>
    <m/>
    <m/>
    <s v="11.04.2025"/>
    <n v="2"/>
    <s v="DOP"/>
    <n v="1"/>
    <n v="120300"/>
    <n v="240600"/>
    <n v="0.05"/>
    <n v="252630"/>
    <n v="3886.6153846153848"/>
    <s v="Tienda modelo: MC05 Duarte"/>
    <m/>
    <m/>
    <s v="NTCO011107"/>
    <n v="801669"/>
    <s v="75064 TECNICOMSA SRL"/>
    <n v="13"/>
    <n v="0.7"/>
    <n v="176841"/>
    <n v="15"/>
    <n v="0.3"/>
    <n v="75789"/>
    <m/>
    <m/>
    <n v="0"/>
    <m/>
    <m/>
    <n v="75789"/>
    <m/>
    <m/>
    <n v="75789"/>
    <n v="25263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DUCTOS INYECCION"/>
    <m/>
    <m/>
    <s v="11.04.2025"/>
    <n v="1"/>
    <s v="DOP"/>
    <n v="1"/>
    <n v="114500"/>
    <n v="114500"/>
    <n v="0.05"/>
    <n v="120225"/>
    <n v="1849.6153846153845"/>
    <s v="Tienda modelo: MC05 Duarte"/>
    <m/>
    <m/>
    <s v="NTCO011107"/>
    <n v="801669"/>
    <s v="75064 TECNICOMSA SRL"/>
    <n v="13"/>
    <n v="0.7"/>
    <n v="84157.5"/>
    <n v="15"/>
    <n v="0.3"/>
    <n v="36067.5"/>
    <m/>
    <m/>
    <n v="0"/>
    <m/>
    <m/>
    <n v="36067.5"/>
    <m/>
    <m/>
    <n v="36067.5"/>
    <n v="1202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STRUCCION E INST. BASE EXTRACTOR"/>
    <m/>
    <m/>
    <s v="11.04.2025"/>
    <n v="3"/>
    <s v="DOP"/>
    <n v="1"/>
    <n v="9500"/>
    <n v="28500"/>
    <n v="0.05"/>
    <n v="29925"/>
    <n v="460.38461538461536"/>
    <s v="Tienda modelo: MC05 Duarte"/>
    <m/>
    <m/>
    <s v="NTCO011107"/>
    <n v="801669"/>
    <s v="75064 TECNICOMSA SRL"/>
    <n v="13"/>
    <n v="0.7"/>
    <n v="20947.5"/>
    <n v="15"/>
    <n v="0.3"/>
    <n v="8977.5"/>
    <m/>
    <m/>
    <n v="0"/>
    <m/>
    <m/>
    <n v="8977.5"/>
    <m/>
    <m/>
    <n v="8977.5"/>
    <n v="29925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STALACION Y SUMINISTRO MATERIALES"/>
    <m/>
    <m/>
    <s v="11.04.2025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3"/>
    <n v="0.7"/>
    <n v="22050"/>
    <n v="15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INSTALACION Y SUMINISTRO MATERIALES"/>
    <m/>
    <m/>
    <s v="11.04.2025"/>
    <n v="2"/>
    <s v="DOP"/>
    <n v="1"/>
    <n v="15000"/>
    <n v="30000"/>
    <n v="0.05"/>
    <n v="31500"/>
    <n v="484.61538461538464"/>
    <s v="Tienda modelo: MC05 Duarte"/>
    <m/>
    <m/>
    <s v="NTCO011107"/>
    <n v="801669"/>
    <s v="75064 TECNICOMSA SRL"/>
    <n v="13"/>
    <n v="0.7"/>
    <n v="22050"/>
    <n v="15"/>
    <n v="0.3"/>
    <n v="9450"/>
    <m/>
    <m/>
    <n v="0"/>
    <m/>
    <m/>
    <n v="9450"/>
    <m/>
    <m/>
    <n v="9450"/>
    <n v="31500"/>
    <s v="Sirena Compacta"/>
    <s v="Sirena Las Terrenas"/>
    <s v="MC33"/>
    <s v="Marrón"/>
    <n v="594"/>
    <s v="Pendiente Compra"/>
    <x v="1"/>
    <x v="3"/>
  </r>
  <r>
    <n v="4.03"/>
    <m/>
    <x v="26"/>
    <s v="OI"/>
    <s v=""/>
    <s v="CONFECCION E INST. DUCTOS HORNOS PAN"/>
    <m/>
    <m/>
    <s v="22.04.2025"/>
    <n v="500"/>
    <s v="DOP"/>
    <n v="1"/>
    <n v="1235"/>
    <n v="617500"/>
    <n v="0.05"/>
    <n v="648375"/>
    <n v="9975"/>
    <s v="Tienda modelo: MC05 Duarte"/>
    <m/>
    <m/>
    <s v="NTCO011107"/>
    <n v="801669"/>
    <s v="76380 SERVICIOS MULTIPLES DUCTEROJ SRL"/>
    <n v="16"/>
    <n v="1"/>
    <n v="648375"/>
    <m/>
    <m/>
    <n v="0"/>
    <m/>
    <m/>
    <n v="0"/>
    <m/>
    <m/>
    <n v="0"/>
    <m/>
    <m/>
    <n v="0"/>
    <n v="648375"/>
    <s v="Sirena Compacta"/>
    <s v="Sirena Las Terrenas"/>
    <s v="MC33"/>
    <s v="Marrón"/>
    <n v="594"/>
    <s v="Pendiente Compra"/>
    <x v="1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1"/>
    <m/>
    <x v="27"/>
    <s v="OI"/>
    <s v=""/>
    <s v="PANELES Y PUERTAS DE CUARTO FRIOS "/>
    <m/>
    <m/>
    <s v="01.04.2025"/>
    <n v="1"/>
    <s v="USD"/>
    <n v="65"/>
    <n v="192000"/>
    <n v="12480000"/>
    <n v="0.05"/>
    <n v="13104000"/>
    <n v="201600"/>
    <s v="Tienda modelo: MC05 Duarte"/>
    <m/>
    <m/>
    <s v="NTCO011108"/>
    <n v="801670"/>
    <s v="76752 ROOFTEC SRL"/>
    <n v="13"/>
    <n v="0.6"/>
    <n v="7862400"/>
    <n v="15"/>
    <n v="0.4"/>
    <n v="5241600"/>
    <m/>
    <m/>
    <n v="0"/>
    <m/>
    <m/>
    <n v="5241600"/>
    <m/>
    <m/>
    <n v="5241600"/>
    <n v="13104000"/>
    <s v="Sirena Compacta"/>
    <s v="Sirena Las Terrenas"/>
    <s v="MC33"/>
    <s v="Marrón"/>
    <n v="594"/>
    <s v="Pendiente Compra"/>
    <x v="1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199999999999996"/>
    <m/>
    <x v="28"/>
    <s v="OI"/>
    <s v=""/>
    <s v="FRP/DIAMOND/ OTROS/INST PUERTAS/BUMPERS"/>
    <m/>
    <m/>
    <s v="01.04.2025"/>
    <n v="1"/>
    <s v="USD"/>
    <n v="65"/>
    <n v="40000"/>
    <n v="2600000"/>
    <n v="0.05"/>
    <n v="2730000"/>
    <n v="42000"/>
    <s v="Tienda modelo: MC05 Duarte"/>
    <m/>
    <m/>
    <s v="NTCO011108"/>
    <n v="801670"/>
    <s v="76752 ROOFTEC SRL"/>
    <n v="13"/>
    <n v="0.6"/>
    <n v="1638000"/>
    <n v="15"/>
    <n v="0.4"/>
    <n v="1092000"/>
    <m/>
    <m/>
    <n v="0"/>
    <m/>
    <m/>
    <n v="1092000"/>
    <m/>
    <m/>
    <n v="1092000"/>
    <n v="2730000"/>
    <s v="Sirena Compacta"/>
    <s v="Sirena Las Terrenas"/>
    <s v="MC33"/>
    <s v="Marrón"/>
    <n v="594"/>
    <s v="Pendiente Compra"/>
    <x v="1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3"/>
    <m/>
    <x v="29"/>
    <s v="OI"/>
    <s v=""/>
    <s v="CENTRAL DE FRIO ALTA Y MEDIA TEMPERATURA Y EVAPORADORES CO2 "/>
    <n v="4600074204"/>
    <m/>
    <s v="10.06.2025"/>
    <n v="1"/>
    <s v="EUR"/>
    <n v="77"/>
    <n v="249300"/>
    <n v="19196100"/>
    <n v="0.15"/>
    <n v="22075515"/>
    <n v="339623.30769230769"/>
    <s v="FRIGO S.P.A."/>
    <m/>
    <m/>
    <s v="NTCO011108"/>
    <n v="801670"/>
    <s v="FRIGO S.P.A."/>
    <n v="10"/>
    <n v="1"/>
    <n v="22075515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CAMARA P/BEBIDA WALKING C IS250534"/>
    <n v="4600074304"/>
    <m/>
    <s v="05.11.2025"/>
    <n v="1"/>
    <s v="EUR"/>
    <n v="77"/>
    <n v="6162.8"/>
    <n v="474535.60000000003"/>
    <n v="0.15"/>
    <n v="545715.94000000006"/>
    <n v="8395.6298461538463"/>
    <s v="34156 INFRICO  SL"/>
    <m/>
    <m/>
    <s v="NTCO011108"/>
    <n v="801670"/>
    <s v="34156 INFRICO  SL"/>
    <n v="6"/>
    <n v="0.5"/>
    <n v="272857.97000000003"/>
    <n v="8"/>
    <n v="0.5"/>
    <n v="272857.97000000003"/>
    <m/>
    <m/>
    <n v="0"/>
    <m/>
    <m/>
    <n v="272857.97000000003"/>
    <m/>
    <m/>
    <n v="272857.97000000003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3 PUERTAS CISA CRISTAL P/WALKING COOLER"/>
    <n v="4600074304"/>
    <m/>
    <s v="05.11.2025"/>
    <n v="2"/>
    <s v="EUR"/>
    <n v="77"/>
    <n v="2235.46"/>
    <n v="344260.84"/>
    <n v="0.15"/>
    <n v="395899.96600000001"/>
    <n v="6090.7687076923075"/>
    <s v="34156 INFRICO  SL"/>
    <m/>
    <m/>
    <s v="NTCO011108"/>
    <n v="801670"/>
    <s v="34156 INFRICO  SL"/>
    <n v="6"/>
    <n v="0.5"/>
    <n v="197949.98300000001"/>
    <n v="8"/>
    <n v="0.5"/>
    <n v="197949.98300000001"/>
    <m/>
    <m/>
    <n v="0"/>
    <m/>
    <m/>
    <n v="197949.98300000001"/>
    <m/>
    <m/>
    <n v="197949.983000000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ESTANTERIAS D/VARILLA P/WALKING COOLER"/>
    <n v="4600074304"/>
    <m/>
    <s v="05.11.2025"/>
    <n v="2"/>
    <s v="EUR"/>
    <n v="77"/>
    <n v="2070.75"/>
    <n v="318895.5"/>
    <n v="0.15"/>
    <n v="366729.82500000001"/>
    <n v="5641.9973076923079"/>
    <s v="34156 INFRICO  SL"/>
    <m/>
    <m/>
    <s v="NTCO011108"/>
    <n v="801670"/>
    <s v="34156 INFRICO  SL"/>
    <n v="6"/>
    <n v="0.5"/>
    <n v="183364.91250000001"/>
    <n v="8"/>
    <n v="0.5"/>
    <n v="183364.91250000001"/>
    <m/>
    <m/>
    <n v="0"/>
    <m/>
    <m/>
    <n v="183364.91250000001"/>
    <m/>
    <m/>
    <n v="183364.912500000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SEPARADORES D/VARILLA P/WALKING COOLER"/>
    <n v="4600074304"/>
    <m/>
    <s v="05.11.2025"/>
    <n v="6"/>
    <s v="EUR"/>
    <n v="77"/>
    <n v="83.8"/>
    <n v="38715.599999999999"/>
    <n v="0.15"/>
    <n v="44522.939999999995"/>
    <n v="684.96830769230758"/>
    <s v="34156 INFRICO  SL"/>
    <m/>
    <m/>
    <s v="NTCO011108"/>
    <n v="801670"/>
    <s v="34156 INFRICO  SL"/>
    <n v="6"/>
    <n v="0.5"/>
    <n v="22261.469999999998"/>
    <n v="8"/>
    <n v="0.5"/>
    <n v="22261.469999999998"/>
    <m/>
    <m/>
    <n v="0"/>
    <m/>
    <m/>
    <n v="22261.469999999998"/>
    <m/>
    <m/>
    <n v="22261.469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FARCO EXHIBIDOR 13P3 FAST LANE"/>
    <m/>
    <m/>
    <s v="23.06.2025"/>
    <n v="4"/>
    <s v="USD"/>
    <n v="65"/>
    <n v="2500"/>
    <n v="650000"/>
    <n v="0.01"/>
    <n v="656500"/>
    <n v="10100"/>
    <s v="FARCO"/>
    <m/>
    <m/>
    <s v="NTCO011108"/>
    <n v="801670"/>
    <s v="76285 FAB.REFRIGERADORES COMERCIALES SRL"/>
    <n v="16"/>
    <n v="1"/>
    <n v="656500"/>
    <m/>
    <m/>
    <n v="0"/>
    <m/>
    <m/>
    <n v="0"/>
    <m/>
    <m/>
    <n v="0"/>
    <m/>
    <m/>
    <n v="0"/>
    <n v="656500"/>
    <s v="Sirena Compacta"/>
    <s v="Sirena Las Terrenas"/>
    <s v="MC33"/>
    <s v="Marrón"/>
    <n v="594"/>
    <s v="Pendiente Compra"/>
    <x v="1"/>
    <x v="4"/>
  </r>
  <r>
    <n v="5.03"/>
    <m/>
    <x v="29"/>
    <s v="OI"/>
    <s v=""/>
    <s v="FARCO FST-60 MESA REFRIGERADA R290"/>
    <m/>
    <m/>
    <s v="23.06.2025"/>
    <n v="1"/>
    <s v="USD"/>
    <n v="65"/>
    <n v="1600"/>
    <n v="104000"/>
    <n v="0.01"/>
    <n v="105040"/>
    <n v="1616"/>
    <s v="FARCO"/>
    <m/>
    <m/>
    <s v="NTCO011108"/>
    <n v="801670"/>
    <s v="76285 FAB.REFRIGERADORES COMERCIALES SRL"/>
    <n v="16"/>
    <n v="1"/>
    <n v="105040"/>
    <m/>
    <m/>
    <n v="0"/>
    <m/>
    <m/>
    <n v="0"/>
    <m/>
    <m/>
    <n v="0"/>
    <m/>
    <m/>
    <n v="0"/>
    <n v="105040"/>
    <s v="Sirena Compacta"/>
    <s v="Sirena Las Terrenas"/>
    <s v="MC33"/>
    <s v="Marrón"/>
    <n v="594"/>
    <s v="Pendiente Compra"/>
    <x v="1"/>
    <x v="4"/>
  </r>
  <r>
    <n v="5.03"/>
    <m/>
    <x v="29"/>
    <s v="OI"/>
    <s v=""/>
    <s v="FARCO MPF-67-HC MESA PREPARACION TOPE LISO DOS PUERTAS"/>
    <m/>
    <m/>
    <s v="23.06.2025"/>
    <n v="1"/>
    <s v="USD"/>
    <n v="65"/>
    <n v="2250"/>
    <n v="146250"/>
    <n v="0.01"/>
    <n v="147712.5"/>
    <n v="2272.5"/>
    <s v="FARCO"/>
    <m/>
    <m/>
    <s v="NTCO011108"/>
    <n v="801670"/>
    <s v="76285 FAB.REFRIGERADORES COMERCIALES SRL"/>
    <n v="16"/>
    <n v="1"/>
    <n v="147712.5"/>
    <m/>
    <m/>
    <n v="0"/>
    <m/>
    <m/>
    <n v="0"/>
    <m/>
    <m/>
    <n v="0"/>
    <m/>
    <m/>
    <n v="0"/>
    <n v="147712.5"/>
    <s v="Sirena Compacta"/>
    <s v="Sirena Las Terrenas"/>
    <s v="MC33"/>
    <s v="Marrón"/>
    <n v="594"/>
    <s v="Pendiente Compra"/>
    <x v="1"/>
    <x v="4"/>
  </r>
  <r>
    <n v="5.03"/>
    <m/>
    <x v="29"/>
    <s v="OI"/>
    <s v=""/>
    <s v="TOPE MARMOLITO NEGRO P/ MESA FARCO MPF-67-HC"/>
    <m/>
    <m/>
    <s v="23.06.2025"/>
    <n v="1"/>
    <s v="USD"/>
    <n v="65"/>
    <n v="650"/>
    <n v="42250"/>
    <n v="0.01"/>
    <n v="42672.5"/>
    <n v="656.5"/>
    <s v="FAMEJAO"/>
    <m/>
    <m/>
    <s v="NTCO011108"/>
    <n v="801670"/>
    <s v="FAMEJAO"/>
    <n v="14"/>
    <n v="0.7"/>
    <n v="29870.749999999996"/>
    <n v="16"/>
    <n v="0.3"/>
    <n v="12801.75"/>
    <m/>
    <m/>
    <n v="0"/>
    <m/>
    <m/>
    <n v="12801.75"/>
    <m/>
    <m/>
    <n v="12801.75"/>
    <n v="42672.5"/>
    <s v="Sirena Compacta"/>
    <s v="Sirena Las Terrenas"/>
    <s v="MC33"/>
    <s v="Marrón"/>
    <n v="594"/>
    <s v="Pendiente Compra"/>
    <x v="1"/>
    <x v="4"/>
  </r>
  <r>
    <n v="5.03"/>
    <m/>
    <x v="29"/>
    <s v="OI"/>
    <s v=""/>
    <s v="NEVERA MURAL PANAMA 3LX 3.75 S/P CO2"/>
    <n v="4600073206"/>
    <m/>
    <s v="10.06.2025"/>
    <n v="1"/>
    <s v="EUR"/>
    <n v="77"/>
    <n v="4389.42"/>
    <n v="337985.34"/>
    <n v="0.25"/>
    <n v="422481.67500000005"/>
    <n v="6499.7180769230772"/>
    <s v="ARNEG ITALIA"/>
    <m/>
    <m/>
    <s v="NTCO011108"/>
    <n v="801670"/>
    <s v="ARNEG ITALIA-33347"/>
    <n v="4"/>
    <n v="0.6"/>
    <n v="253489.005"/>
    <n v="8"/>
    <n v="0.4"/>
    <n v="168992.67000000004"/>
    <m/>
    <m/>
    <n v="0"/>
    <m/>
    <m/>
    <n v="168992.67000000004"/>
    <m/>
    <m/>
    <n v="168992.6700000000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PANAMA 3LX 3.75 S/P CO2"/>
    <n v="4600073206"/>
    <m/>
    <s v="10.06.2025"/>
    <n v="3"/>
    <s v="EUR"/>
    <n v="77"/>
    <n v="4389.42"/>
    <n v="1013956.02"/>
    <n v="0.25"/>
    <n v="1267445.0249999999"/>
    <n v="19499.154230769229"/>
    <s v="ARNEG ITALIA"/>
    <m/>
    <m/>
    <s v="NTCO011108"/>
    <n v="801670"/>
    <s v="ARNEG ITALIA-33347"/>
    <n v="4"/>
    <n v="0.6"/>
    <n v="760467.0149999999"/>
    <n v="8"/>
    <n v="0.4"/>
    <n v="506978.01"/>
    <m/>
    <m/>
    <n v="0"/>
    <m/>
    <m/>
    <n v="506978.01"/>
    <m/>
    <m/>
    <n v="506978.0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1.25 C/P CO2"/>
    <n v="4600073206"/>
    <m/>
    <s v="10.06.2025"/>
    <n v="1"/>
    <s v="EUR"/>
    <n v="77"/>
    <n v="3828.6"/>
    <n v="294802.2"/>
    <n v="0.25"/>
    <n v="368502.75"/>
    <n v="5669.2730769230766"/>
    <s v="ARNEG ITALIA"/>
    <m/>
    <m/>
    <s v="NTCO011108"/>
    <n v="801670"/>
    <s v="ARNEG ITALIA-33347"/>
    <n v="4"/>
    <n v="0.6"/>
    <n v="221101.65"/>
    <n v="8"/>
    <n v="0.4"/>
    <n v="147401.1"/>
    <m/>
    <m/>
    <n v="0"/>
    <m/>
    <m/>
    <n v="147401.1"/>
    <m/>
    <m/>
    <n v="147401.1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2.50 C/P CO2"/>
    <n v="4600073206"/>
    <m/>
    <s v="10.06.2025"/>
    <n v="1"/>
    <s v="EUR"/>
    <n v="77"/>
    <n v="5511.03"/>
    <n v="424349.31"/>
    <n v="0.25"/>
    <n v="530436.63749999995"/>
    <n v="8160.5636538461531"/>
    <s v="ARNEG ITALIA"/>
    <m/>
    <m/>
    <s v="NTCO011108"/>
    <n v="801670"/>
    <s v="ARNEG ITALIA-33347"/>
    <n v="4"/>
    <n v="0.6"/>
    <n v="318261.98249999998"/>
    <n v="8"/>
    <n v="0.4"/>
    <n v="212174.655"/>
    <m/>
    <m/>
    <n v="0"/>
    <m/>
    <m/>
    <n v="212174.655"/>
    <m/>
    <m/>
    <n v="212174.65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IZQUIERD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2.50 C/P CO2"/>
    <n v="4600073206"/>
    <m/>
    <s v="10.06.2025"/>
    <n v="1"/>
    <s v="EUR"/>
    <n v="77"/>
    <n v="5511.03"/>
    <n v="424349.31"/>
    <n v="0.25"/>
    <n v="530436.63749999995"/>
    <n v="8160.5636538461531"/>
    <s v="ARNEG ITALIA"/>
    <m/>
    <m/>
    <s v="NTCO011108"/>
    <n v="801670"/>
    <s v="ARNEG ITALIA-33347"/>
    <n v="4"/>
    <n v="0.6"/>
    <n v="318261.98249999998"/>
    <n v="8"/>
    <n v="0.4"/>
    <n v="212174.655"/>
    <m/>
    <m/>
    <n v="0"/>
    <m/>
    <m/>
    <n v="212174.655"/>
    <m/>
    <m/>
    <n v="212174.65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OSAKA 3LX 3.75 C/P CO2"/>
    <n v="4600073206"/>
    <m/>
    <s v="10.06.2025"/>
    <n v="1"/>
    <s v="EUR"/>
    <n v="77"/>
    <n v="7366.02"/>
    <n v="567183.54"/>
    <n v="0.25"/>
    <n v="708979.42500000005"/>
    <n v="10907.37576923077"/>
    <s v="ARNEG ITALIA"/>
    <m/>
    <m/>
    <s v="NTCO011108"/>
    <n v="801670"/>
    <s v="ARNEG ITALIA-33347"/>
    <n v="4"/>
    <n v="0.6"/>
    <n v="425387.65500000003"/>
    <n v="8"/>
    <n v="0.4"/>
    <n v="283591.77"/>
    <m/>
    <m/>
    <n v="0"/>
    <m/>
    <m/>
    <n v="283591.77"/>
    <m/>
    <m/>
    <n v="283591.7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32.57000000000005"/>
    <n v="48707.890000000007"/>
    <n v="0.25"/>
    <n v="60884.86250000001"/>
    <n v="936.69019230769243"/>
    <s v="ARNEG ITALIA"/>
    <m/>
    <m/>
    <s v="NTCO011108"/>
    <n v="801670"/>
    <s v="ARNEG ITALIA-33347"/>
    <n v="4"/>
    <n v="0.6"/>
    <n v="36530.917500000003"/>
    <n v="8"/>
    <n v="0.4"/>
    <n v="24353.945000000007"/>
    <m/>
    <m/>
    <n v="0"/>
    <m/>
    <m/>
    <n v="24353.945000000007"/>
    <m/>
    <m/>
    <n v="24353.94500000000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12 4P CO2"/>
    <n v="4600073206"/>
    <m/>
    <s v="10.06.2025"/>
    <n v="1"/>
    <s v="EUR"/>
    <n v="77"/>
    <n v="7051.6"/>
    <n v="542973.20000000007"/>
    <n v="0.25"/>
    <n v="678716.50000000012"/>
    <n v="10441.792307692309"/>
    <s v="ARNEG ITALIA"/>
    <m/>
    <m/>
    <s v="NTCO011108"/>
    <n v="801670"/>
    <s v="ARNEG ITALIA-33347"/>
    <n v="4"/>
    <n v="0.6"/>
    <n v="407229.90000000008"/>
    <n v="8"/>
    <n v="0.4"/>
    <n v="271486.60000000003"/>
    <m/>
    <m/>
    <n v="0"/>
    <m/>
    <m/>
    <n v="271486.60000000003"/>
    <m/>
    <m/>
    <n v="271486.60000000003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SOLIDAS"/>
    <n v="4600073206"/>
    <m/>
    <s v="10.06.2025"/>
    <n v="2"/>
    <s v="EUR"/>
    <n v="77"/>
    <n v="653.30999999999995"/>
    <n v="100609.73999999999"/>
    <n v="0.25"/>
    <n v="125762.17499999999"/>
    <n v="1934.802692307692"/>
    <s v="ARNEG ITALIA"/>
    <m/>
    <m/>
    <s v="NTCO011108"/>
    <n v="801670"/>
    <s v="ARNEG ITALIA-33347"/>
    <n v="4"/>
    <n v="0.6"/>
    <n v="75457.304999999993"/>
    <n v="8"/>
    <n v="0.4"/>
    <n v="50304.869999999995"/>
    <m/>
    <m/>
    <n v="0"/>
    <m/>
    <m/>
    <n v="50304.869999999995"/>
    <m/>
    <m/>
    <n v="50304.86999999999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90 5P CO2"/>
    <n v="4600073206"/>
    <m/>
    <s v="10.06.2025"/>
    <n v="1"/>
    <s v="EUR"/>
    <n v="77"/>
    <n v="8316.74"/>
    <n v="640388.98"/>
    <n v="0.25"/>
    <n v="800486.22499999998"/>
    <n v="12315.172692307691"/>
    <s v="ARNEG ITALIA"/>
    <m/>
    <m/>
    <s v="NTCO011108"/>
    <n v="801670"/>
    <s v="ARNEG ITALIA-33347"/>
    <n v="4"/>
    <n v="0.6"/>
    <n v="480291.73499999999"/>
    <n v="8"/>
    <n v="0.4"/>
    <n v="320194.49"/>
    <m/>
    <m/>
    <n v="0"/>
    <m/>
    <m/>
    <n v="320194.49"/>
    <m/>
    <m/>
    <n v="320194.4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SOLIDAS"/>
    <n v="4600073206"/>
    <m/>
    <s v="10.06.2025"/>
    <n v="1"/>
    <s v="EUR"/>
    <n v="77"/>
    <n v="653.30999999999995"/>
    <n v="50304.869999999995"/>
    <n v="0.25"/>
    <n v="62881.087499999994"/>
    <n v="967.40134615384602"/>
    <s v="ARNEG ITALIA"/>
    <m/>
    <m/>
    <s v="NTCO011108"/>
    <n v="801670"/>
    <s v="ARNEG ITALIA-33347"/>
    <n v="4"/>
    <n v="0.6"/>
    <n v="37728.652499999997"/>
    <n v="8"/>
    <n v="0.4"/>
    <n v="25152.434999999998"/>
    <m/>
    <m/>
    <n v="0"/>
    <m/>
    <m/>
    <n v="25152.434999999998"/>
    <m/>
    <m/>
    <n v="25152.434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S LATERALES INTERMEDIAS"/>
    <n v="4600073206"/>
    <m/>
    <s v="10.06.2025"/>
    <n v="1"/>
    <s v="EUR"/>
    <n v="77"/>
    <n v="684.42"/>
    <n v="52700.34"/>
    <n v="0.25"/>
    <n v="65875.424999999988"/>
    <n v="1013.4680769230768"/>
    <s v="ARNEG ITALIA"/>
    <m/>
    <m/>
    <s v="NTCO011108"/>
    <n v="801670"/>
    <s v="ARNEG ITALIA-33347"/>
    <n v="4"/>
    <n v="0.6"/>
    <n v="39525.25499999999"/>
    <n v="8"/>
    <n v="0.4"/>
    <n v="26350.17"/>
    <m/>
    <m/>
    <n v="0"/>
    <m/>
    <m/>
    <n v="26350.17"/>
    <m/>
    <m/>
    <n v="26350.17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3.90 5P CO2"/>
    <n v="4600073206"/>
    <m/>
    <s v="10.06.2025"/>
    <n v="2"/>
    <s v="EUR"/>
    <n v="77"/>
    <n v="8316.74"/>
    <n v="1280777.96"/>
    <n v="0.25"/>
    <n v="1600972.45"/>
    <n v="24630.345384615382"/>
    <s v="ARNEG ITALIA"/>
    <m/>
    <m/>
    <s v="NTCO011108"/>
    <n v="801670"/>
    <s v="ARNEG ITALIA-33347"/>
    <n v="4"/>
    <n v="0.6"/>
    <n v="960583.47"/>
    <n v="8"/>
    <n v="0.4"/>
    <n v="640388.98"/>
    <m/>
    <m/>
    <n v="0"/>
    <m/>
    <m/>
    <n v="640388.98"/>
    <m/>
    <m/>
    <n v="640388.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MURAL ASTANA LX 2.34 3P CO2"/>
    <n v="4600073206"/>
    <m/>
    <s v="10.06.2025"/>
    <n v="1"/>
    <s v="EUR"/>
    <n v="77"/>
    <n v="5703.5"/>
    <n v="439169.5"/>
    <n v="0.25"/>
    <n v="548961.875"/>
    <n v="8445.5673076923085"/>
    <s v="ARNEG ITALIA"/>
    <m/>
    <m/>
    <s v="NTCO011108"/>
    <n v="801670"/>
    <s v="ARNEG ITALIA-33347"/>
    <n v="4"/>
    <n v="0.6"/>
    <n v="329377.125"/>
    <n v="8"/>
    <n v="0.4"/>
    <n v="219584.75"/>
    <m/>
    <m/>
    <n v="0"/>
    <m/>
    <m/>
    <n v="219584.75"/>
    <m/>
    <m/>
    <n v="219584.7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TAPA LATERAL DERECHA SOLIDA"/>
    <n v="4600073206"/>
    <m/>
    <s v="10.06.2025"/>
    <n v="1"/>
    <s v="EUR"/>
    <n v="77"/>
    <n v="653.30999999999995"/>
    <n v="50304.869999999995"/>
    <n v="0.25"/>
    <n v="62881.087499999994"/>
    <n v="967.40134615384602"/>
    <s v="ARNEG ITALIA"/>
    <m/>
    <m/>
    <s v="NTCO011108"/>
    <n v="801670"/>
    <s v="ARNEG ITALIA-33347"/>
    <n v="4"/>
    <n v="0.6"/>
    <n v="37728.652499999997"/>
    <n v="8"/>
    <n v="0.4"/>
    <n v="25152.434999999998"/>
    <m/>
    <m/>
    <n v="0"/>
    <m/>
    <m/>
    <n v="25152.434999999998"/>
    <m/>
    <m/>
    <n v="25152.434999999998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DE JUGO/FRUTAS VISION P85 H150 R290 L135  AUTOCONTENIDA R290"/>
    <n v="4600075212"/>
    <m/>
    <s v="26.06.2025"/>
    <n v="2"/>
    <s v="EUR"/>
    <n v="77"/>
    <n v="4322.3500000000004"/>
    <n v="665641.9"/>
    <n v="0.25"/>
    <n v="832052.375"/>
    <n v="12800.805769230768"/>
    <s v="ARNEG ITALIA"/>
    <m/>
    <m/>
    <s v="NTCO011108"/>
    <n v="801670"/>
    <s v="ARNEG ITALIA-33347"/>
    <n v="8"/>
    <n v="0.6"/>
    <n v="499231.42499999999"/>
    <n v="10"/>
    <n v="0.4"/>
    <n v="332820.95"/>
    <m/>
    <m/>
    <n v="0"/>
    <m/>
    <m/>
    <n v="332820.95"/>
    <m/>
    <m/>
    <n v="332820.95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LONDON 4 90 VDA L1250 CO2"/>
    <n v="4600074983"/>
    <m/>
    <s v="17.07.2025"/>
    <n v="2"/>
    <s v="EUR"/>
    <n v="77"/>
    <n v="3312"/>
    <n v="510048"/>
    <n v="0.25"/>
    <n v="637560"/>
    <n v="9808.6153846153848"/>
    <s v="ARNEG ITALIA"/>
    <m/>
    <m/>
    <s v="NTCO011108"/>
    <n v="801670"/>
    <s v="ARNEG ITALIA-33347"/>
    <n v="7"/>
    <n v="0.6"/>
    <n v="382536"/>
    <n v="10"/>
    <n v="0.4"/>
    <n v="255024"/>
    <m/>
    <m/>
    <n v="0"/>
    <m/>
    <m/>
    <n v="255024"/>
    <m/>
    <m/>
    <n v="25502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LATERAL P/NEVRA PANORAMICO"/>
    <n v="4600074983"/>
    <m/>
    <s v="17.07.2025"/>
    <n v="4"/>
    <s v="EUR"/>
    <n v="77"/>
    <n v="644.29"/>
    <n v="198441.31999999998"/>
    <n v="0.25"/>
    <n v="248051.64999999997"/>
    <n v="3816.1792307692303"/>
    <s v="ARNEG ITALIA"/>
    <m/>
    <m/>
    <s v="NTCO011108"/>
    <n v="801670"/>
    <s v="ARNEG ITALIA-33347"/>
    <n v="7"/>
    <n v="0.6"/>
    <n v="148830.98999999996"/>
    <n v="10"/>
    <n v="0.4"/>
    <n v="99220.659999999989"/>
    <m/>
    <m/>
    <n v="0"/>
    <m/>
    <m/>
    <n v="99220.659999999989"/>
    <m/>
    <m/>
    <n v="99220.65999999998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EVERA LONDON 4 90 H150 L1250 CO2"/>
    <n v="4600074983"/>
    <m/>
    <s v="17.07.2025"/>
    <n v="1"/>
    <s v="EUR"/>
    <n v="77"/>
    <n v="3776.33"/>
    <n v="290777.40999999997"/>
    <n v="0.25"/>
    <n v="363471.76249999995"/>
    <n v="5591.8732692307685"/>
    <s v="ARNEG ITALIA"/>
    <m/>
    <m/>
    <s v="NTCO011108"/>
    <n v="801670"/>
    <s v="ARNEG ITALIA-33347"/>
    <n v="7"/>
    <n v="0.6"/>
    <n v="218083.05749999997"/>
    <n v="10"/>
    <n v="0.4"/>
    <n v="145388.70499999999"/>
    <m/>
    <m/>
    <n v="0"/>
    <m/>
    <m/>
    <n v="145388.70499999999"/>
    <m/>
    <m/>
    <n v="145388.70499999999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LATERAL P/NEVRA PANORAMICO"/>
    <n v="4600074983"/>
    <m/>
    <s v="17.07.2025"/>
    <n v="2"/>
    <s v="EUR"/>
    <n v="77"/>
    <n v="644.29"/>
    <n v="99220.659999999989"/>
    <n v="0.25"/>
    <n v="124025.82499999998"/>
    <n v="1908.0896153846152"/>
    <s v="ARNEG ITALIA"/>
    <m/>
    <m/>
    <s v="NTCO011108"/>
    <n v="801670"/>
    <s v="ARNEG ITALIA-33347"/>
    <n v="7"/>
    <n v="0.6"/>
    <n v="74415.494999999981"/>
    <n v="10"/>
    <n v="0.4"/>
    <n v="49610.329999999994"/>
    <m/>
    <m/>
    <n v="0"/>
    <m/>
    <m/>
    <n v="49610.329999999994"/>
    <m/>
    <m/>
    <n v="49610.329999999994"/>
    <e v="#N/A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2480 REMOTO CO2 PANADERIA"/>
    <n v="4600073155"/>
    <m/>
    <s v="11.02.2025"/>
    <n v="2"/>
    <s v="USD"/>
    <n v="65"/>
    <n v="11176"/>
    <n v="1452880"/>
    <n v="0.45"/>
    <n v="2106676"/>
    <n v="32410.400000000001"/>
    <s v="IMS-diseño Landini"/>
    <m/>
    <m/>
    <s v="NTCO011108"/>
    <n v="801670"/>
    <s v="35643 Wintrading LLC"/>
    <n v="4"/>
    <n v="0.5"/>
    <n v="1053338"/>
    <n v="11"/>
    <n v="0.5"/>
    <n v="1053338"/>
    <m/>
    <m/>
    <n v="0"/>
    <m/>
    <m/>
    <n v="1053338"/>
    <m/>
    <m/>
    <n v="1053338"/>
    <n v="2106676"/>
    <s v="Sirena Compacta"/>
    <s v="Sirena Las Terrenas"/>
    <s v="MC33"/>
    <s v="Marrón"/>
    <n v="594"/>
    <s v="Orden Colocada"/>
    <x v="1"/>
    <x v="4"/>
  </r>
  <r>
    <n v="5.03"/>
    <m/>
    <x v="29"/>
    <s v="OI"/>
    <s v=""/>
    <s v="BLUTCHER BLOCK REFRIGERADO CO2 1240 DELI"/>
    <n v="4600073155"/>
    <m/>
    <s v="11.04.2025"/>
    <n v="1"/>
    <s v="USD"/>
    <n v="65"/>
    <n v="7994"/>
    <n v="519610"/>
    <n v="0.45"/>
    <n v="753434.5"/>
    <n v="11591.3"/>
    <s v="IMS-diseño Landini"/>
    <m/>
    <m/>
    <s v="NTCO011108"/>
    <n v="801670"/>
    <s v="35643 Wintrading LLC"/>
    <n v="4"/>
    <n v="0.5"/>
    <n v="376717.25"/>
    <n v="11"/>
    <n v="0.5"/>
    <n v="376717.25"/>
    <m/>
    <m/>
    <n v="0"/>
    <m/>
    <m/>
    <n v="376717.25"/>
    <m/>
    <m/>
    <n v="376717.25"/>
    <n v="753434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COMBI COFFEE 2480 CON CROSS REFRIGERADO 1875 REMOTO CO2 CAFETERIA"/>
    <n v="4600073155"/>
    <m/>
    <s v="11.02.2025"/>
    <n v="1"/>
    <s v="USD"/>
    <n v="65"/>
    <n v="13306"/>
    <n v="864890"/>
    <n v="0.45"/>
    <n v="1254090.5"/>
    <n v="19293.7"/>
    <s v="IMS-diseño Landini"/>
    <m/>
    <m/>
    <s v="NTCO011108"/>
    <n v="801670"/>
    <s v="35643 Wintrading LLC"/>
    <n v="4"/>
    <n v="0.5"/>
    <n v="627045.25"/>
    <n v="11"/>
    <n v="0.5"/>
    <n v="627045.25"/>
    <m/>
    <m/>
    <n v="0"/>
    <m/>
    <m/>
    <n v="627045.25"/>
    <m/>
    <m/>
    <n v="627045.25"/>
    <n v="1254090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2480 REMOTO CO2 DELI"/>
    <n v="4600073155"/>
    <m/>
    <s v="11.02.2025"/>
    <n v="1"/>
    <s v="USD"/>
    <n v="65"/>
    <n v="11176"/>
    <n v="726440"/>
    <n v="0.45"/>
    <n v="1053338"/>
    <n v="16205.2"/>
    <s v="IMS-diseño Landini"/>
    <m/>
    <m/>
    <s v="NTCO011108"/>
    <n v="801670"/>
    <s v="35643 Wintrading LLC"/>
    <n v="4"/>
    <n v="0.5"/>
    <n v="526669"/>
    <n v="11"/>
    <n v="0.5"/>
    <n v="526669"/>
    <m/>
    <m/>
    <n v="0"/>
    <m/>
    <m/>
    <n v="526669"/>
    <m/>
    <m/>
    <n v="526669"/>
    <n v="1053338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2 NIVELES (B726) 1240 REMOTO CO2 DELI"/>
    <n v="4600073155"/>
    <m/>
    <s v="11.02.2025"/>
    <n v="2"/>
    <s v="USD"/>
    <n v="65"/>
    <n v="8272"/>
    <n v="1075360"/>
    <n v="0.45"/>
    <n v="1559272"/>
    <n v="23988.799999999999"/>
    <s v="IMS-diseño Landini"/>
    <m/>
    <m/>
    <s v="NTCO011108"/>
    <n v="801670"/>
    <s v="35643 Wintrading LLC"/>
    <n v="4"/>
    <n v="0.5"/>
    <n v="779636"/>
    <n v="11"/>
    <n v="0.5"/>
    <n v="779636"/>
    <m/>
    <m/>
    <n v="0"/>
    <m/>
    <m/>
    <n v="779636"/>
    <m/>
    <m/>
    <n v="779636"/>
    <n v="1559272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ESQUINERO SEMI MURAL REFRIG. FF B726 REMOTO CO2 DELI"/>
    <n v="4600073155"/>
    <m/>
    <s v="11.02.2025"/>
    <n v="1"/>
    <s v="USD"/>
    <n v="65"/>
    <n v="11186"/>
    <n v="727090"/>
    <n v="0.45"/>
    <n v="1054280.5"/>
    <n v="16219.7"/>
    <s v="IMS-diseño Landini"/>
    <m/>
    <m/>
    <s v="NTCO011108"/>
    <n v="801670"/>
    <s v="35643 Wintrading LLC"/>
    <n v="4"/>
    <n v="0.5"/>
    <n v="527140.25"/>
    <n v="11"/>
    <n v="0.5"/>
    <n v="527140.25"/>
    <m/>
    <m/>
    <n v="0"/>
    <m/>
    <m/>
    <n v="527140.25"/>
    <m/>
    <m/>
    <n v="527140.25"/>
    <n v="1054280.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FRIO FORZADO 2480 REMOTO CO2 DELI"/>
    <n v="4600073155"/>
    <m/>
    <s v="11.02.2025"/>
    <n v="1"/>
    <s v="USD"/>
    <n v="65"/>
    <n v="10445"/>
    <n v="678925"/>
    <n v="0.45"/>
    <n v="984441.25"/>
    <n v="15145.25"/>
    <s v="IMS-diseño Landini"/>
    <m/>
    <m/>
    <s v="NTCO011108"/>
    <n v="801670"/>
    <s v="35643 Wintrading LLC"/>
    <n v="4"/>
    <n v="0.5"/>
    <n v="492220.625"/>
    <n v="11"/>
    <n v="0.5"/>
    <n v="492220.625"/>
    <m/>
    <m/>
    <n v="0"/>
    <m/>
    <m/>
    <n v="492220.625"/>
    <m/>
    <m/>
    <n v="492220.625"/>
    <n v="984441.2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FRIO FORZADO 1240 REMOTO CO2 DELI"/>
    <n v="4600073155"/>
    <m/>
    <s v="11.02.2025"/>
    <n v="1"/>
    <s v="USD"/>
    <n v="65"/>
    <n v="7107"/>
    <n v="461955"/>
    <n v="0.45"/>
    <n v="669834.75"/>
    <n v="10305.15"/>
    <s v="IMS-diseño Landini"/>
    <m/>
    <m/>
    <s v="NTCO011108"/>
    <n v="801670"/>
    <s v="35643 Wintrading LLC"/>
    <n v="4"/>
    <n v="0.5"/>
    <n v="334917.375"/>
    <n v="11"/>
    <n v="0.5"/>
    <n v="334917.375"/>
    <m/>
    <m/>
    <n v="0"/>
    <m/>
    <m/>
    <n v="334917.375"/>
    <m/>
    <m/>
    <n v="334917.375"/>
    <n v="669834.75"/>
    <s v="Sirena Compacta"/>
    <s v="Sirena Las Terrenas"/>
    <s v="MC33"/>
    <s v="Marrón"/>
    <n v="594"/>
    <s v="Orden Colocada"/>
    <x v="1"/>
    <x v="4"/>
  </r>
  <r>
    <n v="5.03"/>
    <m/>
    <x v="29"/>
    <s v="OI"/>
    <s v=""/>
    <s v="NITROX SEMI MURAL REFRIGERADO 4 NIVELES (B1226) 2480 REMOTO CO2 GRAB &amp; GO"/>
    <n v="4600073155"/>
    <m/>
    <s v="11.02.2025"/>
    <n v="1"/>
    <s v="USD"/>
    <n v="65"/>
    <n v="14067"/>
    <n v="914355"/>
    <n v="0.45"/>
    <n v="1325814.75"/>
    <n v="20397.150000000001"/>
    <s v="IMS-diseño Landini"/>
    <m/>
    <m/>
    <s v="NTCO011108"/>
    <n v="801670"/>
    <s v="35643 Wintrading LLC"/>
    <n v="4"/>
    <n v="0.5"/>
    <n v="662907.375"/>
    <n v="11"/>
    <n v="0.5"/>
    <n v="662907.375"/>
    <m/>
    <m/>
    <n v="0"/>
    <m/>
    <m/>
    <n v="662907.375"/>
    <m/>
    <m/>
    <n v="662907.375"/>
    <n v="1325814.75"/>
    <s v="Sirena Compacta"/>
    <s v="Sirena Las Terrenas"/>
    <s v="MC33"/>
    <s v="Marrón"/>
    <n v="594"/>
    <s v="Orden Colocada"/>
    <x v="1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4"/>
    <m/>
    <x v="30"/>
    <s v="OI"/>
    <s v=""/>
    <s v="BOX RAIL 7 BR-K-LEG-7"/>
    <m/>
    <m/>
    <s v="01.04.2025"/>
    <n v="117"/>
    <s v="USD"/>
    <n v="65"/>
    <n v="35"/>
    <n v="266175"/>
    <n v="0.3"/>
    <n v="346027.5"/>
    <n v="5323.5"/>
    <s v="Tienda modelo: MC05 Duarte"/>
    <m/>
    <m/>
    <s v="NTCO011108"/>
    <n v="801670"/>
    <s v="31332 :MCCUE CORPORATION"/>
    <n v="13"/>
    <n v="0.5"/>
    <n v="173013.75"/>
    <n v="15"/>
    <n v="0.5"/>
    <n v="173013.75"/>
    <m/>
    <m/>
    <n v="0"/>
    <m/>
    <m/>
    <n v="173013.75"/>
    <m/>
    <m/>
    <n v="173013.75"/>
    <n v="346027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94 CSB-90"/>
    <m/>
    <m/>
    <s v="01.04.2025"/>
    <n v="67"/>
    <s v="USD"/>
    <n v="65"/>
    <n v="75"/>
    <n v="326625"/>
    <n v="0.3"/>
    <n v="424612.5"/>
    <n v="6532.5"/>
    <s v="Tienda modelo: MC05 Duarte"/>
    <m/>
    <m/>
    <s v="NTCO011108"/>
    <n v="801670"/>
    <s v="31332 :MCCUE CORPORATION"/>
    <n v="13"/>
    <n v="0.5"/>
    <n v="212306.25"/>
    <n v="15"/>
    <n v="0.5"/>
    <n v="212306.25"/>
    <m/>
    <m/>
    <n v="0"/>
    <m/>
    <m/>
    <n v="212306.25"/>
    <m/>
    <m/>
    <n v="212306.25"/>
    <n v="424612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CSBC"/>
    <m/>
    <m/>
    <s v="01.04.2025"/>
    <n v="43"/>
    <s v="USD"/>
    <n v="65"/>
    <n v="8"/>
    <n v="22360"/>
    <n v="0.3"/>
    <n v="29068"/>
    <n v="447.2"/>
    <s v="Tienda modelo: MC05 Duarte"/>
    <m/>
    <m/>
    <s v="NTCO011108"/>
    <n v="801670"/>
    <s v="31332 :MCCUE CORPORATION"/>
    <n v="13"/>
    <n v="0.5"/>
    <n v="14534"/>
    <n v="15"/>
    <n v="0.5"/>
    <n v="14534"/>
    <m/>
    <m/>
    <n v="0"/>
    <m/>
    <m/>
    <n v="14534"/>
    <m/>
    <m/>
    <n v="14534"/>
    <n v="29068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90 CSB-90"/>
    <m/>
    <m/>
    <s v="01.04.2025"/>
    <n v="2"/>
    <s v="USD"/>
    <n v="65"/>
    <n v="16"/>
    <n v="2080"/>
    <n v="0.3"/>
    <n v="2704"/>
    <n v="41.6"/>
    <s v="Tienda modelo: MC05 Duarte"/>
    <m/>
    <m/>
    <s v="NTCO011108"/>
    <n v="801670"/>
    <s v="31332 :MCCUE CORPORATION"/>
    <n v="13"/>
    <n v="0.5"/>
    <n v="1352"/>
    <n v="15"/>
    <n v="0.5"/>
    <n v="1352"/>
    <m/>
    <m/>
    <n v="0"/>
    <m/>
    <m/>
    <n v="1352"/>
    <m/>
    <m/>
    <n v="1352"/>
    <n v="270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/CARTSTOP BOX RAIL END CAP CSBE-00"/>
    <m/>
    <m/>
    <s v="01.04.2025"/>
    <n v="73"/>
    <s v="USD"/>
    <n v="65"/>
    <n v="4"/>
    <n v="18980"/>
    <n v="0.3"/>
    <n v="24674"/>
    <n v="379.6"/>
    <s v="Tienda modelo: MC05 Duarte"/>
    <m/>
    <m/>
    <s v="NTCO011108"/>
    <n v="801670"/>
    <s v="31332 :MCCUE CORPORATION"/>
    <n v="13"/>
    <n v="0.5"/>
    <n v="12337"/>
    <n v="15"/>
    <n v="0.5"/>
    <n v="12337"/>
    <m/>
    <m/>
    <n v="0"/>
    <m/>
    <m/>
    <n v="12337"/>
    <m/>
    <m/>
    <n v="12337"/>
    <n v="2467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S P/CARRITO DE SM RE2 12"/>
    <m/>
    <m/>
    <s v="01.04.2025"/>
    <n v="45"/>
    <s v="USD"/>
    <n v="65"/>
    <n v="35"/>
    <n v="102375"/>
    <n v="0.3"/>
    <n v="133087.5"/>
    <n v="2047.5"/>
    <s v="Tienda modelo: MC05 Duarte"/>
    <m/>
    <m/>
    <s v="NTCO011108"/>
    <n v="801670"/>
    <s v="31332 :MCCUE CORPORATION"/>
    <n v="13"/>
    <n v="0.5"/>
    <n v="66543.75"/>
    <n v="15"/>
    <n v="0.5"/>
    <n v="66543.75"/>
    <m/>
    <m/>
    <n v="0"/>
    <m/>
    <m/>
    <n v="66543.75"/>
    <m/>
    <m/>
    <n v="66543.75"/>
    <n v="133087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C-CROME-KIT"/>
    <m/>
    <m/>
    <s v="01.04.2025"/>
    <n v="3"/>
    <s v="USD"/>
    <n v="65"/>
    <n v="117"/>
    <n v="22815"/>
    <n v="0.3"/>
    <n v="29659.5"/>
    <n v="456.3"/>
    <s v="Tienda modelo: MC05 Duarte"/>
    <m/>
    <m/>
    <s v="NTCO011108"/>
    <n v="801670"/>
    <s v="31337 :MCCUE CORPORATION"/>
    <n v="13"/>
    <n v="0.5"/>
    <n v="14829.75"/>
    <n v="15"/>
    <n v="0.5"/>
    <n v="14829.75"/>
    <m/>
    <m/>
    <n v="0"/>
    <m/>
    <m/>
    <n v="14829.75"/>
    <m/>
    <m/>
    <n v="14829.75"/>
    <n v="29659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E-CROME-KIT"/>
    <m/>
    <m/>
    <s v="01.04.2025"/>
    <n v="6"/>
    <s v="USD"/>
    <n v="65"/>
    <n v="73"/>
    <n v="28470"/>
    <n v="0.3"/>
    <n v="37011"/>
    <n v="569.4"/>
    <s v="Tienda modelo: MC05 Duarte"/>
    <m/>
    <m/>
    <s v="NTCO011108"/>
    <n v="801670"/>
    <s v="31334 :MCCUE CORPORATION"/>
    <n v="13"/>
    <n v="0.5"/>
    <n v="18505.5"/>
    <n v="15"/>
    <n v="0.5"/>
    <n v="18505.5"/>
    <m/>
    <m/>
    <n v="0"/>
    <m/>
    <m/>
    <n v="18505.5"/>
    <m/>
    <m/>
    <n v="18505.5"/>
    <n v="37011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 CSGR-V2-M-CROME-KIT"/>
    <m/>
    <m/>
    <s v="01.04.2025"/>
    <n v="9"/>
    <s v="USD"/>
    <n v="65"/>
    <n v="117"/>
    <n v="68445"/>
    <n v="0.3"/>
    <n v="88978.5"/>
    <n v="1368.9"/>
    <s v="Tienda modelo: MC05 Duarte"/>
    <m/>
    <m/>
    <s v="NTCO011108"/>
    <n v="801670"/>
    <s v="31332 :MCCUE CORPORATION"/>
    <n v="13"/>
    <n v="0.5"/>
    <n v="44489.25"/>
    <n v="15"/>
    <n v="0.5"/>
    <n v="44489.25"/>
    <m/>
    <m/>
    <n v="0"/>
    <m/>
    <m/>
    <n v="44489.25"/>
    <m/>
    <m/>
    <n v="44489.25"/>
    <n v="88978.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10A"/>
    <m/>
    <m/>
    <s v="01.04.2025"/>
    <n v="5"/>
    <s v="USD"/>
    <n v="65"/>
    <n v="210"/>
    <n v="68250"/>
    <n v="0.3"/>
    <n v="88725"/>
    <n v="1365"/>
    <s v="Tienda modelo: MC05 Duarte"/>
    <m/>
    <m/>
    <s v="NTCO011108"/>
    <n v="801670"/>
    <s v="31336 :MCCUE CORPORATION"/>
    <n v="13"/>
    <n v="0.5"/>
    <n v="44362.5"/>
    <n v="15"/>
    <n v="0.5"/>
    <n v="44362.5"/>
    <m/>
    <m/>
    <n v="0"/>
    <m/>
    <m/>
    <n v="44362.5"/>
    <m/>
    <m/>
    <n v="44362.5"/>
    <n v="8872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12A"/>
    <m/>
    <m/>
    <s v="01.04.2025"/>
    <n v="24"/>
    <s v="USD"/>
    <n v="65"/>
    <n v="228"/>
    <n v="355680"/>
    <n v="0.3"/>
    <n v="462384"/>
    <n v="7113.6"/>
    <s v="Tienda modelo: MC05 Duarte"/>
    <m/>
    <m/>
    <s v="NTCO011108"/>
    <n v="801670"/>
    <s v="31332 :MCCUE CORPORATION"/>
    <n v="13"/>
    <n v="0.5"/>
    <n v="231192"/>
    <n v="15"/>
    <n v="0.5"/>
    <n v="231192"/>
    <m/>
    <m/>
    <n v="0"/>
    <m/>
    <m/>
    <n v="231192"/>
    <m/>
    <m/>
    <n v="231192"/>
    <n v="462384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2A"/>
    <m/>
    <m/>
    <s v="01.04.2025"/>
    <n v="2"/>
    <s v="USD"/>
    <n v="65"/>
    <n v="115"/>
    <n v="14950"/>
    <n v="0.3"/>
    <n v="19435"/>
    <n v="299"/>
    <s v="Tienda modelo: MC05 Duarte"/>
    <m/>
    <m/>
    <s v="NTCO011108"/>
    <n v="801670"/>
    <s v="31333 :MCCUE CORPORATION"/>
    <n v="13"/>
    <n v="0.5"/>
    <n v="9717.5"/>
    <n v="15"/>
    <n v="0.5"/>
    <n v="9717.5"/>
    <m/>
    <m/>
    <n v="0"/>
    <m/>
    <m/>
    <n v="9717.5"/>
    <m/>
    <m/>
    <n v="9717.5"/>
    <n v="19435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4A"/>
    <m/>
    <m/>
    <s v="01.04.2025"/>
    <n v="4"/>
    <s v="USD"/>
    <n v="65"/>
    <n v="131"/>
    <n v="34060"/>
    <n v="0.3"/>
    <n v="44278"/>
    <n v="681.2"/>
    <s v="Tienda modelo: MC05 Duarte"/>
    <m/>
    <m/>
    <s v="NTCO011108"/>
    <n v="801670"/>
    <s v="31332 :MCCUE CORPORATION"/>
    <n v="13"/>
    <n v="0.5"/>
    <n v="22139"/>
    <n v="15"/>
    <n v="0.5"/>
    <n v="22139"/>
    <m/>
    <m/>
    <n v="0"/>
    <m/>
    <m/>
    <n v="22139"/>
    <m/>
    <m/>
    <n v="22139"/>
    <n v="44278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DE ACERO INOXIDABLE CSSSR-8A"/>
    <m/>
    <m/>
    <s v="01.04.2025"/>
    <n v="3"/>
    <s v="USD"/>
    <n v="65"/>
    <n v="186"/>
    <n v="36270"/>
    <n v="0.3"/>
    <n v="47151"/>
    <n v="725.4"/>
    <s v="Tienda modelo: MC05 Duarte"/>
    <m/>
    <m/>
    <s v="NTCO011108"/>
    <n v="801670"/>
    <s v="31332 :MCCUE CORPORATION"/>
    <n v="13"/>
    <n v="0.5"/>
    <n v="23575.5"/>
    <n v="15"/>
    <n v="0.5"/>
    <n v="23575.5"/>
    <m/>
    <m/>
    <n v="0"/>
    <m/>
    <m/>
    <n v="23575.5"/>
    <m/>
    <m/>
    <n v="23575.5"/>
    <n v="47151"/>
    <s v="Sirena Compacta"/>
    <s v="Sirena Las Terrenas"/>
    <s v="MC33"/>
    <s v="Marrón"/>
    <n v="594"/>
    <s v="Pendiente Compra"/>
    <x v="1"/>
    <x v="4"/>
  </r>
  <r>
    <n v="5.04"/>
    <m/>
    <x v="30"/>
    <s v="OI"/>
    <s v=""/>
    <s v="BUMPER CSSSR-CORNER-90"/>
    <m/>
    <m/>
    <s v="01.04.2025"/>
    <n v="5"/>
    <s v="USD"/>
    <n v="65"/>
    <n v="34"/>
    <n v="11050"/>
    <n v="0.3"/>
    <n v="14365"/>
    <n v="221"/>
    <s v="Tienda modelo: MC05 Duarte"/>
    <m/>
    <m/>
    <s v="NTCO011108"/>
    <n v="801670"/>
    <s v="31338 :MCCUE CORPORATION"/>
    <n v="13"/>
    <n v="0.5"/>
    <n v="7182.5"/>
    <n v="15"/>
    <n v="0.5"/>
    <n v="7182.5"/>
    <m/>
    <m/>
    <n v="0"/>
    <m/>
    <m/>
    <n v="7182.5"/>
    <m/>
    <m/>
    <n v="7182.5"/>
    <n v="14365"/>
    <s v="Sirena Compacta"/>
    <s v="Sirena Las Terrenas"/>
    <s v="MC33"/>
    <s v="Marrón"/>
    <n v="594"/>
    <s v="Pendiente Compra"/>
    <x v="1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5"/>
    <m/>
    <x v="31"/>
    <s v="OI"/>
    <s v=""/>
    <s v="ESTANTERIA 5 NIVELES 1400X500X1760MM"/>
    <m/>
    <m/>
    <s v="01.04.2025"/>
    <n v="52"/>
    <s v="DOP"/>
    <n v="1"/>
    <n v="46000"/>
    <n v="2392000"/>
    <n v="0.01"/>
    <n v="2415920"/>
    <n v="37168"/>
    <s v="ALMAR INVERPROYECT SRL"/>
    <m/>
    <m/>
    <s v="NTCO011108"/>
    <n v="801670"/>
    <s v="76722 ALMAR INVERPROYECT SRL "/>
    <n v="13"/>
    <n v="0.5"/>
    <n v="1207960"/>
    <n v="15"/>
    <n v="0.5"/>
    <n v="1207960"/>
    <m/>
    <m/>
    <n v="0"/>
    <m/>
    <m/>
    <n v="1207960"/>
    <m/>
    <m/>
    <n v="1207960"/>
    <n v="2415920"/>
    <s v="Sirena Compacta"/>
    <s v="Sirena Las Terrenas"/>
    <s v="MC33"/>
    <s v="Marrón"/>
    <n v="594"/>
    <s v="Pendiente Compra"/>
    <x v="1"/>
    <x v="4"/>
  </r>
  <r>
    <n v="5.05"/>
    <m/>
    <x v="31"/>
    <s v="OI"/>
    <s v=""/>
    <s v="ESTANTERIA 5 NIVELES 1400X500X1760MM (DELI)"/>
    <m/>
    <m/>
    <s v="01.04.2025"/>
    <n v="5"/>
    <s v="DOP"/>
    <n v="1"/>
    <n v="32000"/>
    <n v="160000"/>
    <n v="0.01"/>
    <n v="161600"/>
    <n v="2486.1538461538462"/>
    <s v="UTECO"/>
    <m/>
    <m/>
    <s v="NTCO011108"/>
    <n v="801670"/>
    <s v="76722 ALMAR INVERPROYECT SRL "/>
    <n v="13"/>
    <n v="0.5"/>
    <n v="80800"/>
    <n v="15"/>
    <n v="0.5"/>
    <n v="80800"/>
    <m/>
    <m/>
    <n v="0"/>
    <m/>
    <m/>
    <n v="80800"/>
    <m/>
    <m/>
    <n v="80800"/>
    <n v="161600"/>
    <s v="Sirena Compacta"/>
    <s v="Sirena Las Terrenas"/>
    <s v="MC33"/>
    <s v="Marrón"/>
    <n v="594"/>
    <s v="Pendiente Compra"/>
    <x v="1"/>
    <x v="4"/>
  </r>
  <r>
    <n v="5.0599999999999996"/>
    <s v="*"/>
    <x v="32"/>
    <s v="*"/>
    <n v="273866.17269841267"/>
    <m/>
    <m/>
    <m/>
    <m/>
    <m/>
    <s v="USD"/>
    <n v="65"/>
    <m/>
    <n v="0"/>
    <n v="0"/>
    <n v="0"/>
    <n v="0"/>
    <m/>
    <m/>
    <m/>
    <s v="NTCO011108"/>
    <n v="801670"/>
    <s v="76722 ALMAR INVERPROYECT SRL "/>
    <n v="13"/>
    <n v="0.5"/>
    <n v="0"/>
    <n v="15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599999999999996"/>
    <m/>
    <x v="32"/>
    <s v="OI"/>
    <s v=""/>
    <s v="INSTALACION DE FRIO ALIMENTARIO CO2"/>
    <n v="4512603505"/>
    <m/>
    <s v="02.07.2025"/>
    <n v="1"/>
    <s v="EUR"/>
    <n v="77"/>
    <n v="208595.63"/>
    <n v="16061863.51"/>
    <n v="0"/>
    <n v="16061863.51"/>
    <n v="247105.59246153847"/>
    <s v="FRIGA "/>
    <m/>
    <m/>
    <s v="NTCO011108"/>
    <n v="801670"/>
    <s v="FRIGA "/>
    <n v="8"/>
    <n v="0.5"/>
    <n v="8030931.7549999999"/>
    <n v="11"/>
    <n v="0.5"/>
    <n v="8030931.7549999999"/>
    <m/>
    <m/>
    <n v="0"/>
    <m/>
    <m/>
    <n v="8030931.7549999999"/>
    <m/>
    <m/>
    <n v="8030931.7549999999"/>
    <e v="#N/A"/>
    <s v="Sirena Compacta"/>
    <s v="Sirena Las Terrenas"/>
    <s v="MC33"/>
    <s v="Marrón"/>
    <n v="594"/>
    <s v="Orden Colocada"/>
    <x v="1"/>
    <x v="4"/>
  </r>
  <r>
    <n v="5.0599999999999996"/>
    <m/>
    <x v="32"/>
    <s v="OI"/>
    <s v=""/>
    <s v="SUPERVISION DEL FRIO ALIMENTARIO CO2"/>
    <m/>
    <m/>
    <s v="11.11.2024"/>
    <n v="1"/>
    <s v="USD"/>
    <n v="65"/>
    <n v="15000"/>
    <n v="975000"/>
    <n v="0"/>
    <n v="975000"/>
    <n v="15000"/>
    <s v="Auctor &amp; Solver"/>
    <m/>
    <m/>
    <s v="NTCO011108"/>
    <n v="801670"/>
    <s v="35645 VAS S.A"/>
    <n v="13"/>
    <n v="0.5"/>
    <n v="487500"/>
    <n v="15"/>
    <n v="0.5"/>
    <n v="487500"/>
    <m/>
    <m/>
    <n v="0"/>
    <m/>
    <m/>
    <n v="487500"/>
    <m/>
    <m/>
    <n v="487500"/>
    <n v="975000"/>
    <s v="Sirena Compacta"/>
    <s v="Sirena Las Terrenas"/>
    <s v="MC33"/>
    <s v="Marrón"/>
    <n v="594"/>
    <s v="Pendiente Compra"/>
    <x v="1"/>
    <x v="4"/>
  </r>
  <r>
    <n v="5.0599999999999996"/>
    <m/>
    <x v="32"/>
    <s v="OI"/>
    <s v=""/>
    <s v="DISEÑO FRIO ALIMENTARIO AUTOCAD CO2"/>
    <n v="4512408305"/>
    <m/>
    <s v="10.06.2025"/>
    <n v="1"/>
    <s v="USD"/>
    <n v="65"/>
    <n v="7227"/>
    <n v="469755"/>
    <n v="0"/>
    <n v="469755"/>
    <n v="7227"/>
    <s v="Auctor &amp; Solver"/>
    <m/>
    <m/>
    <s v="NTCO011108"/>
    <n v="801670"/>
    <s v="35645 VAS S.A"/>
    <n v="2"/>
    <n v="0.5"/>
    <n v="234877.5"/>
    <n v="9"/>
    <n v="0.5"/>
    <n v="234877.5"/>
    <m/>
    <m/>
    <n v="0"/>
    <m/>
    <m/>
    <n v="234877.5"/>
    <m/>
    <m/>
    <n v="234877.5"/>
    <n v="469755"/>
    <s v="Sirena Compacta"/>
    <s v="Sirena Las Terrenas"/>
    <s v="MC33"/>
    <s v="Marrón"/>
    <n v="594"/>
    <s v="Orden Colocada"/>
    <x v="1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s v="NTCO011108"/>
    <n v="801670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4"/>
  </r>
  <r>
    <n v="5.07"/>
    <m/>
    <x v="33"/>
    <s v="OI"/>
    <s v=""/>
    <s v="PUERTAS BATIENTES DOS HOJAS M 1.80X2.10"/>
    <m/>
    <m/>
    <s v="01.04.2025"/>
    <n v="7"/>
    <s v="USD"/>
    <n v="65"/>
    <n v="4305"/>
    <n v="1958775"/>
    <n v="0.3"/>
    <n v="2546407.5"/>
    <n v="39175.5"/>
    <s v="Tienda modelo: MC05 Duarte"/>
    <m/>
    <m/>
    <s v="NTCO011108"/>
    <n v="801670"/>
    <s v="76752 ROOFTEC SRL"/>
    <n v="13"/>
    <n v="0.6"/>
    <n v="1527844.5"/>
    <n v="15"/>
    <n v="0.4"/>
    <n v="1018563"/>
    <m/>
    <m/>
    <n v="0"/>
    <m/>
    <m/>
    <n v="1018563"/>
    <m/>
    <m/>
    <n v="1018563"/>
    <n v="2546407.5"/>
    <s v="Sirena Compacta"/>
    <s v="Sirena Las Terrenas"/>
    <s v="MC33"/>
    <s v="Marrón"/>
    <n v="594"/>
    <s v="Pendiente Compra"/>
    <x v="1"/>
    <x v="4"/>
  </r>
  <r>
    <n v="5.07"/>
    <m/>
    <x v="33"/>
    <s v="OI"/>
    <s v=""/>
    <s v="PUERTAS BATIENTES DOS HOJAS M 1.00X2.10"/>
    <m/>
    <m/>
    <s v="01.04.2025"/>
    <n v="4"/>
    <s v="USD"/>
    <n v="65"/>
    <n v="2100"/>
    <n v="546000"/>
    <n v="0.3"/>
    <n v="709800"/>
    <n v="10920"/>
    <s v="Tienda modelo: MC05 Duarte"/>
    <m/>
    <m/>
    <s v="NTCO011108"/>
    <n v="801670"/>
    <s v="76752 ROOFTEC SRL"/>
    <n v="13"/>
    <n v="0.6"/>
    <n v="425880"/>
    <n v="15"/>
    <n v="0.4"/>
    <n v="283920"/>
    <m/>
    <m/>
    <n v="0"/>
    <m/>
    <m/>
    <n v="283920"/>
    <m/>
    <m/>
    <n v="283920"/>
    <n v="709800"/>
    <s v="Sirena Compacta"/>
    <s v="Sirena Las Terrenas"/>
    <s v="MC33"/>
    <s v="Marrón"/>
    <n v="594"/>
    <s v="Pendiente Compra"/>
    <x v="1"/>
    <x v="4"/>
  </r>
  <r>
    <n v="5.07"/>
    <m/>
    <x v="33"/>
    <s v="OI"/>
    <s v=""/>
    <s v="MARCOS DIAMOND PLATE PUERTA BATIENTES"/>
    <m/>
    <m/>
    <s v="01.04.2025"/>
    <n v="11"/>
    <s v="USD"/>
    <n v="65"/>
    <n v="390"/>
    <n v="278850"/>
    <n v="0"/>
    <n v="278850"/>
    <n v="4290"/>
    <s v="Tienda modelo: MC05 Duarte"/>
    <m/>
    <m/>
    <s v="NTCO011108"/>
    <n v="801670"/>
    <s v="76752 ROOFTEC SRL"/>
    <n v="13"/>
    <n v="0.6"/>
    <n v="167310"/>
    <n v="15"/>
    <n v="0.4"/>
    <n v="111540"/>
    <m/>
    <m/>
    <n v="0"/>
    <m/>
    <m/>
    <n v="111540"/>
    <m/>
    <m/>
    <n v="111540"/>
    <n v="278850"/>
    <s v="Sirena Compacta"/>
    <s v="Sirena Las Terrenas"/>
    <s v="MC33"/>
    <s v="Marrón"/>
    <n v="594"/>
    <s v="Pendiente Compra"/>
    <x v="1"/>
    <x v="4"/>
  </r>
  <r>
    <n v="5.07"/>
    <m/>
    <x v="33"/>
    <s v="OI"/>
    <s v=""/>
    <s v="INSTALACION PUERTAS BATIENTES"/>
    <m/>
    <m/>
    <s v="01.04.2025"/>
    <n v="11"/>
    <s v="USD"/>
    <n v="65"/>
    <n v="450"/>
    <n v="321750"/>
    <n v="0"/>
    <n v="321750"/>
    <n v="4950"/>
    <s v="Tienda modelo: MC05 Duarte"/>
    <m/>
    <m/>
    <s v="NTCO011108"/>
    <n v="801670"/>
    <s v="76752 ROOFTEC SRL"/>
    <n v="13"/>
    <n v="0.6"/>
    <n v="193050"/>
    <n v="15"/>
    <n v="0.4"/>
    <n v="128700"/>
    <m/>
    <m/>
    <n v="0"/>
    <m/>
    <m/>
    <n v="128700"/>
    <m/>
    <m/>
    <n v="128700"/>
    <n v="321750"/>
    <s v="Sirena Compacta"/>
    <s v="Sirena Las Terrenas"/>
    <s v="MC33"/>
    <s v="Marrón"/>
    <n v="594"/>
    <s v="Pendiente Compra"/>
    <x v="1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5"/>
  </r>
  <r>
    <n v="6.05"/>
    <m/>
    <x v="38"/>
    <s v="OI"/>
    <s v=""/>
    <s v="MOTOROLA RADIO DEP450 UHF 16 ANA/DIG"/>
    <n v="4512586840"/>
    <m/>
    <s v="01.04.2025"/>
    <n v="22"/>
    <s v="DOP"/>
    <n v="1"/>
    <n v="26000"/>
    <n v="572000"/>
    <n v="0.01"/>
    <n v="577720"/>
    <n v="8888"/>
    <s v="Radios de comunicación "/>
    <m/>
    <m/>
    <s v="NTCO011109"/>
    <n v="801671"/>
    <s v="77122 RADIO NET SRL"/>
    <n v="16"/>
    <n v="1"/>
    <n v="577720"/>
    <m/>
    <m/>
    <n v="0"/>
    <m/>
    <m/>
    <n v="0"/>
    <m/>
    <m/>
    <n v="0"/>
    <m/>
    <m/>
    <n v="0"/>
    <n v="577720"/>
    <s v="Sirena Compacta"/>
    <s v="Sirena Las Terrenas"/>
    <s v="MC33"/>
    <s v="Marrón"/>
    <n v="594"/>
    <s v="Orden Colocada"/>
    <x v="1"/>
    <x v="5"/>
  </r>
  <r>
    <n v="6.05"/>
    <m/>
    <x v="38"/>
    <s v="OI"/>
    <s v=""/>
    <s v="CDM DETECTORA DE BILLETES FALSOS LD-3"/>
    <m/>
    <m/>
    <s v="01.04.2025"/>
    <n v="13"/>
    <s v="DOP"/>
    <n v="1"/>
    <n v="850"/>
    <n v="11050"/>
    <n v="0.01"/>
    <n v="11160.5"/>
    <n v="171.7"/>
    <s v="Camilla de emergencia "/>
    <m/>
    <m/>
    <s v="NTCO011109"/>
    <n v="801671"/>
    <s v="LENYIRUB"/>
    <n v="16"/>
    <n v="1"/>
    <n v="11160.5"/>
    <m/>
    <m/>
    <n v="0"/>
    <m/>
    <m/>
    <n v="0"/>
    <m/>
    <m/>
    <n v="0"/>
    <m/>
    <m/>
    <n v="0"/>
    <n v="11160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DM CONTADORA DE MONEDAS MOD CDM-15"/>
    <m/>
    <m/>
    <s v="01.04.2025"/>
    <n v="1"/>
    <s v="DOP"/>
    <n v="1"/>
    <n v="24950"/>
    <n v="24950"/>
    <n v="0.01"/>
    <n v="25199.5"/>
    <n v="387.68461538461537"/>
    <s v="Equipos de Tesoreria "/>
    <m/>
    <m/>
    <s v="NTCO011109"/>
    <n v="801671"/>
    <s v="DOPEL"/>
    <n v="16"/>
    <n v="1"/>
    <n v="25199.5"/>
    <m/>
    <m/>
    <n v="0"/>
    <m/>
    <m/>
    <n v="0"/>
    <m/>
    <m/>
    <n v="0"/>
    <m/>
    <m/>
    <n v="0"/>
    <n v="25199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ONTADORA DE MONEDAS RIBAO CS-10S (BALANZA Y EQUIPO)"/>
    <m/>
    <m/>
    <s v="01.04.2025"/>
    <n v="1"/>
    <s v="DOP"/>
    <n v="1"/>
    <n v="32500"/>
    <n v="32500"/>
    <n v="0.01"/>
    <n v="32825"/>
    <n v="505"/>
    <s v="Equipos de Tesoreria "/>
    <m/>
    <m/>
    <s v="NTCO011109"/>
    <n v="801671"/>
    <s v="DOPEL"/>
    <n v="16"/>
    <n v="1"/>
    <n v="32825"/>
    <m/>
    <m/>
    <n v="0"/>
    <m/>
    <m/>
    <n v="0"/>
    <m/>
    <m/>
    <n v="0"/>
    <m/>
    <m/>
    <n v="0"/>
    <n v="32825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NDADO MUL-T-LOCK 13 PULG AMESTRADO"/>
    <m/>
    <m/>
    <s v="01.04.2025"/>
    <n v="19"/>
    <s v="DOP"/>
    <n v="1"/>
    <n v="9129.5"/>
    <n v="173460.5"/>
    <n v="0.01"/>
    <n v="175195.10500000001"/>
    <n v="2695.3093076923078"/>
    <s v="Camilla de emergencia "/>
    <m/>
    <m/>
    <s v="NTCO011109"/>
    <n v="801671"/>
    <s v="LENYIRUB"/>
    <n v="16"/>
    <n v="1"/>
    <n v="175195.10500000001"/>
    <m/>
    <m/>
    <n v="0"/>
    <m/>
    <m/>
    <n v="0"/>
    <m/>
    <m/>
    <n v="0"/>
    <m/>
    <m/>
    <n v="0"/>
    <n v="175195.10500000001"/>
    <s v="Sirena Compacta"/>
    <s v="Sirena Las Terrenas"/>
    <s v="MC33"/>
    <s v="Marrón"/>
    <n v="594"/>
    <s v="Pendiente Compra"/>
    <x v="1"/>
    <x v="5"/>
  </r>
  <r>
    <n v="6.05"/>
    <m/>
    <x v="38"/>
    <s v="OI"/>
    <s v=""/>
    <s v="AMAESTRAMIENTO POR PROD MUL-T-LOCK"/>
    <m/>
    <m/>
    <s v="01.04.2025"/>
    <n v="19"/>
    <s v="DOP"/>
    <n v="1"/>
    <n v="593.22"/>
    <n v="11271.18"/>
    <n v="0.01"/>
    <n v="11383.891799999999"/>
    <n v="175.1367969230769"/>
    <s v="Candado y Amaestramiento de llaves"/>
    <m/>
    <m/>
    <s v="NTCO011109"/>
    <n v="801671"/>
    <s v="  76522 MAGUEN DAVID SRL"/>
    <n v="16"/>
    <n v="1"/>
    <n v="11383.891799999999"/>
    <m/>
    <m/>
    <n v="0"/>
    <m/>
    <m/>
    <n v="0"/>
    <m/>
    <m/>
    <n v="0"/>
    <m/>
    <m/>
    <n v="0"/>
    <n v="11383.891799999999"/>
    <s v="Sirena Compacta"/>
    <s v="Sirena Las Terrenas"/>
    <s v="MC33"/>
    <s v="Marrón"/>
    <n v="594"/>
    <s v="Pendiente Compra"/>
    <x v="1"/>
    <x v="5"/>
  </r>
  <r>
    <n v="6.05"/>
    <m/>
    <x v="38"/>
    <s v="OI"/>
    <s v=""/>
    <s v="DUPLICADO DE LLAVES 237 MTL 600"/>
    <m/>
    <m/>
    <s v="01.04.2025"/>
    <n v="5"/>
    <s v="DOP"/>
    <n v="1"/>
    <n v="2250"/>
    <n v="11250"/>
    <n v="0.01"/>
    <n v="11362.5"/>
    <n v="174.80769230769232"/>
    <s v="Equipos de Tesoreria "/>
    <m/>
    <m/>
    <s v="NTCO011109"/>
    <n v="801671"/>
    <s v="DOPEL"/>
    <n v="16"/>
    <n v="1"/>
    <n v="11362.5"/>
    <m/>
    <m/>
    <n v="0"/>
    <m/>
    <m/>
    <n v="0"/>
    <m/>
    <m/>
    <n v="0"/>
    <m/>
    <m/>
    <n v="0"/>
    <n v="11362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INMOBILIZADOR DE CABEZA P/EMERGENCIA"/>
    <m/>
    <m/>
    <s v="01.04.2025"/>
    <n v="1"/>
    <s v="DOP"/>
    <n v="1"/>
    <n v="4418"/>
    <n v="4418"/>
    <n v="0.01"/>
    <n v="4462.18"/>
    <n v="68.648923076923083"/>
    <s v="Equipos de Tesoreria "/>
    <m/>
    <m/>
    <s v="NTCO011109"/>
    <n v="801671"/>
    <s v="DOPEL"/>
    <n v="16"/>
    <n v="1"/>
    <n v="4462.18"/>
    <m/>
    <m/>
    <n v="0"/>
    <m/>
    <m/>
    <n v="0"/>
    <m/>
    <m/>
    <n v="0"/>
    <m/>
    <m/>
    <n v="0"/>
    <n v="4462.18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MILLA P/EMERGENCIA PLASTICA"/>
    <m/>
    <m/>
    <s v="01.04.2025"/>
    <n v="1"/>
    <s v="DOP"/>
    <n v="1"/>
    <n v="11550"/>
    <n v="11550"/>
    <n v="0.01"/>
    <n v="11665.5"/>
    <n v="179.46923076923076"/>
    <s v="Equipos de Tesoreria "/>
    <m/>
    <m/>
    <s v="NTCO011109"/>
    <n v="801671"/>
    <s v="DOPEL"/>
    <n v="16"/>
    <n v="1"/>
    <n v="11665.5"/>
    <m/>
    <m/>
    <n v="0"/>
    <m/>
    <m/>
    <n v="0"/>
    <m/>
    <m/>
    <n v="0"/>
    <m/>
    <m/>
    <n v="0"/>
    <n v="11665.5"/>
    <s v="Sirena Compacta"/>
    <s v="Sirena Las Terrenas"/>
    <s v="MC33"/>
    <s v="Marrón"/>
    <n v="594"/>
    <s v="Pendiente Compra"/>
    <x v="1"/>
    <x v="5"/>
  </r>
  <r>
    <n v="6.05"/>
    <m/>
    <x v="38"/>
    <s v="OI"/>
    <s v=""/>
    <s v="ARNES P/CAMILLA EMERGENCIA 10 PUNTOS"/>
    <m/>
    <m/>
    <s v="01.04.2025"/>
    <n v="1"/>
    <s v="DOP"/>
    <n v="1"/>
    <n v="4399"/>
    <n v="4399"/>
    <n v="0.01"/>
    <n v="4442.99"/>
    <n v="68.353692307692299"/>
    <s v="Candado y Amaestramiento de llaves"/>
    <m/>
    <m/>
    <s v="NTCO011109"/>
    <n v="801671"/>
    <s v="  76522 MAGUEN DAVID SRL"/>
    <n v="16"/>
    <n v="1"/>
    <n v="4442.99"/>
    <m/>
    <m/>
    <n v="0"/>
    <m/>
    <m/>
    <n v="0"/>
    <m/>
    <m/>
    <n v="0"/>
    <m/>
    <m/>
    <n v="0"/>
    <n v="4442.99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JA FUERTE C/FUEGO C/COMB+LLAVE SS-100"/>
    <m/>
    <m/>
    <s v="01.04.2025"/>
    <n v="1"/>
    <s v="DOP"/>
    <n v="1"/>
    <n v="40000"/>
    <n v="40000"/>
    <n v="0.01"/>
    <n v="40400"/>
    <n v="621.53846153846155"/>
    <s v="Camilla de emergencia "/>
    <m/>
    <m/>
    <s v="NTCO011109"/>
    <n v="801671"/>
    <s v="LENYIRUB"/>
    <n v="16"/>
    <n v="1"/>
    <n v="40400"/>
    <m/>
    <m/>
    <n v="0"/>
    <m/>
    <m/>
    <n v="0"/>
    <m/>
    <m/>
    <n v="0"/>
    <m/>
    <m/>
    <n v="0"/>
    <n v="40400"/>
    <s v="Sirena Compacta"/>
    <s v="Sirena Las Terrenas"/>
    <s v="MC33"/>
    <s v="Marrón"/>
    <n v="594"/>
    <s v="Pendiente Compra"/>
    <x v="1"/>
    <x v="5"/>
  </r>
  <r>
    <n v="6.05"/>
    <m/>
    <x v="38"/>
    <s v="OI"/>
    <s v=""/>
    <s v="CAJA SEG. MASTER SS-065 COM C/FUEGO 877X"/>
    <m/>
    <m/>
    <s v="01.04.2025"/>
    <n v="1"/>
    <s v="DOP"/>
    <n v="1"/>
    <n v="30000"/>
    <n v="30000"/>
    <n v="0.01"/>
    <n v="30300"/>
    <n v="466.15384615384613"/>
    <s v="Equipos de Tesoreria "/>
    <m/>
    <m/>
    <s v="NTCO011109"/>
    <n v="801671"/>
    <s v="DOPEL"/>
    <n v="16"/>
    <n v="1"/>
    <n v="30300"/>
    <m/>
    <m/>
    <n v="0"/>
    <m/>
    <m/>
    <n v="0"/>
    <m/>
    <m/>
    <n v="0"/>
    <m/>
    <m/>
    <n v="0"/>
    <n v="30300"/>
    <s v="Sirena Compacta"/>
    <s v="Sirena Las Terrenas"/>
    <s v="MC33"/>
    <s v="Marrón"/>
    <n v="594"/>
    <s v="Pendiente Compra"/>
    <x v="1"/>
    <x v="5"/>
  </r>
  <r>
    <n v="6.05"/>
    <m/>
    <x v="38"/>
    <s v="OI"/>
    <s v=""/>
    <s v="MAQUINA CONTADORA BILLETES CBM PLUS 401"/>
    <m/>
    <m/>
    <s v="01.04.2025"/>
    <n v="1"/>
    <s v="DOP"/>
    <n v="1"/>
    <n v="23500"/>
    <n v="23500"/>
    <n v="0.01"/>
    <n v="23735"/>
    <n v="365.15384615384613"/>
    <s v="Radios de comunicación "/>
    <m/>
    <m/>
    <s v="NTCO011109"/>
    <n v="801671"/>
    <s v="RADIO NET"/>
    <n v="16"/>
    <n v="1"/>
    <n v="23735"/>
    <m/>
    <m/>
    <n v="0"/>
    <m/>
    <m/>
    <n v="0"/>
    <m/>
    <m/>
    <n v="0"/>
    <m/>
    <m/>
    <n v="0"/>
    <n v="23735"/>
    <s v="Sirena Compacta"/>
    <s v="Sirena Las Terrenas"/>
    <s v="MC33"/>
    <s v="Marrón"/>
    <n v="594"/>
    <s v="Pendiente Compra"/>
    <x v="1"/>
    <x v="5"/>
  </r>
  <r>
    <n v="6.05"/>
    <m/>
    <x v="38"/>
    <s v="OI"/>
    <s v=""/>
    <s v="MONEY SAFE CAJA DE BOVEDA TL30X6"/>
    <n v="4512504517"/>
    <m/>
    <s v="01.04.2025"/>
    <n v="1"/>
    <s v="USD"/>
    <n v="65"/>
    <n v="14536"/>
    <n v="944840"/>
    <n v="0.01"/>
    <n v="954288.4"/>
    <n v="14681.36"/>
    <s v="SENTRY BANK"/>
    <m/>
    <m/>
    <s v="NTCO011109"/>
    <n v="801671"/>
    <s v="SENTRY BANK"/>
    <n v="5"/>
    <n v="0.5"/>
    <n v="477144.2"/>
    <n v="16"/>
    <n v="0.5"/>
    <n v="477144.2"/>
    <m/>
    <m/>
    <n v="0"/>
    <m/>
    <m/>
    <n v="477144.2"/>
    <m/>
    <m/>
    <n v="477144.2"/>
    <n v="954288.4"/>
    <s v="Sirena Compacta"/>
    <s v="Sirena Las Terrenas"/>
    <s v="MC33"/>
    <s v="Marrón"/>
    <n v="594"/>
    <s v="Orden Colocada"/>
    <x v="1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1"/>
    <m/>
    <x v="39"/>
    <s v="OI"/>
    <s v=""/>
    <s v="CARRO TRANSPORTE 40X60MM 12NIV"/>
    <m/>
    <m/>
    <s v="23.06.2025"/>
    <n v="3"/>
    <s v="DOP"/>
    <n v="1"/>
    <n v="20081.25"/>
    <n v="60243.75"/>
    <n v="0"/>
    <n v="60243.75"/>
    <n v="926.82692307692309"/>
    <s v="Tienda modelo: MC26 Nagua"/>
    <m/>
    <m/>
    <s v="NTCO011110"/>
    <n v="801672"/>
    <s v="76722 ALMAR INVERPROYECT SRL "/>
    <n v="13"/>
    <n v="0.5"/>
    <n v="30121.875"/>
    <n v="15"/>
    <n v="0.5"/>
    <n v="30121.875"/>
    <m/>
    <m/>
    <n v="0"/>
    <m/>
    <m/>
    <n v="30121.875"/>
    <m/>
    <m/>
    <n v="30121.875"/>
    <n v="60243.75"/>
    <s v="Sirena Compacta"/>
    <s v="Sirena Las Terrenas"/>
    <s v="MC33"/>
    <s v="Marrón"/>
    <n v="594"/>
    <s v="Pendiente Compra"/>
    <x v="1"/>
    <x v="6"/>
  </r>
  <r>
    <n v="7.01"/>
    <m/>
    <x v="39"/>
    <s v="OI"/>
    <s v=""/>
    <s v="FREGADERO  SIN ESTANTE FD-01"/>
    <m/>
    <m/>
    <s v="23.06.2025"/>
    <n v="2"/>
    <s v="DOP"/>
    <n v="1"/>
    <n v="38933.25"/>
    <n v="77866.5"/>
    <n v="0"/>
    <n v="77866.5"/>
    <n v="1197.9461538461539"/>
    <s v="Tienda modelo: MC26 Nagua"/>
    <m/>
    <m/>
    <s v="NTCO011110"/>
    <n v="801672"/>
    <s v="76722 ALMAR INVERPROYECT SRL "/>
    <n v="13"/>
    <n v="0.5"/>
    <n v="38933.25"/>
    <n v="15"/>
    <n v="0.5"/>
    <n v="38933.25"/>
    <m/>
    <m/>
    <n v="0"/>
    <m/>
    <m/>
    <n v="38933.25"/>
    <m/>
    <m/>
    <n v="38933.25"/>
    <n v="77866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FREGADERO DOBLE 2 CUBA FD-02 1.20MT"/>
    <m/>
    <m/>
    <s v="23.06.2025"/>
    <n v="2"/>
    <s v="DOP"/>
    <n v="1"/>
    <n v="55729.5"/>
    <n v="111459"/>
    <n v="0"/>
    <n v="111459"/>
    <n v="1714.7538461538461"/>
    <s v="Tienda modelo: MC26 Nagua"/>
    <m/>
    <m/>
    <s v="NTCO011110"/>
    <n v="801672"/>
    <s v="76722 ALMAR INVERPROYECT SRL "/>
    <n v="13"/>
    <n v="0.5"/>
    <n v="55729.5"/>
    <n v="15"/>
    <n v="0.5"/>
    <n v="55729.5"/>
    <m/>
    <m/>
    <n v="0"/>
    <m/>
    <m/>
    <n v="55729.5"/>
    <m/>
    <m/>
    <n v="55729.5"/>
    <n v="111459"/>
    <s v="Sirena Compacta"/>
    <s v="Sirena Las Terrenas"/>
    <s v="MC33"/>
    <s v="Marrón"/>
    <n v="594"/>
    <s v="Pendiente Compra"/>
    <x v="1"/>
    <x v="6"/>
  </r>
  <r>
    <n v="7.01"/>
    <m/>
    <x v="39"/>
    <s v="OI"/>
    <s v=""/>
    <s v="INSTALACION &amp; DISTRIBUCION MOBILIARIOS"/>
    <m/>
    <m/>
    <s v="23.06.2025"/>
    <n v="1"/>
    <s v="DOP"/>
    <n v="1"/>
    <n v="180000"/>
    <n v="180000"/>
    <n v="0"/>
    <n v="180000"/>
    <n v="2769.2307692307691"/>
    <s v="Tienda modelo: MC26 Nagua"/>
    <m/>
    <m/>
    <s v="NTCO011110"/>
    <n v="801672"/>
    <s v="76722 ALMAR INVERPROYECT SRL "/>
    <n v="13"/>
    <n v="0.5"/>
    <n v="90000"/>
    <n v="15"/>
    <n v="0.5"/>
    <n v="90000"/>
    <m/>
    <m/>
    <n v="0"/>
    <m/>
    <m/>
    <n v="90000"/>
    <m/>
    <m/>
    <n v="90000"/>
    <n v="1800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LAVAMANO EN ACERO INOX C/PULSADOR"/>
    <m/>
    <m/>
    <s v="23.06.2025"/>
    <n v="9"/>
    <s v="DOP"/>
    <n v="1"/>
    <n v="19350"/>
    <n v="174150"/>
    <n v="0"/>
    <n v="174150"/>
    <n v="2679.2307692307691"/>
    <s v="Tienda modelo: MC26 Nagua"/>
    <m/>
    <m/>
    <s v="NTCO011110"/>
    <n v="801672"/>
    <s v="76722 ALMAR INVERPROYECT SRL "/>
    <n v="13"/>
    <n v="0.5"/>
    <n v="87075"/>
    <n v="15"/>
    <n v="0.5"/>
    <n v="87075"/>
    <m/>
    <m/>
    <n v="0"/>
    <m/>
    <m/>
    <n v="87075"/>
    <m/>
    <m/>
    <n v="87075"/>
    <n v="174150"/>
    <s v="Sirena Compacta"/>
    <s v="Sirena Las Terrenas"/>
    <s v="MC33"/>
    <s v="Marrón"/>
    <n v="594"/>
    <s v="Pendiente Compra"/>
    <x v="1"/>
    <x v="6"/>
  </r>
  <r>
    <n v="7.01"/>
    <m/>
    <x v="39"/>
    <s v="OI"/>
    <s v=""/>
    <s v="LLAVE MEZCLADORA TIPO TOPE 8X10 T&amp;S"/>
    <m/>
    <m/>
    <s v="23.06.2025"/>
    <n v="3"/>
    <s v="DOP"/>
    <n v="1"/>
    <n v="11000"/>
    <n v="33000"/>
    <n v="0"/>
    <n v="33000"/>
    <n v="507.69230769230768"/>
    <s v="Tienda modelo: MC26 Nagua"/>
    <m/>
    <m/>
    <s v="NTCO011110"/>
    <n v="801672"/>
    <s v="76722 ALMAR INVERPROYECT SRL "/>
    <n v="13"/>
    <n v="0.5"/>
    <n v="16500"/>
    <n v="15"/>
    <n v="0.5"/>
    <n v="16500"/>
    <m/>
    <m/>
    <n v="0"/>
    <m/>
    <m/>
    <n v="16500"/>
    <m/>
    <m/>
    <n v="16500"/>
    <n v="330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ACERO INOXIDABLE"/>
    <m/>
    <m/>
    <s v="23.06.2025"/>
    <n v="3"/>
    <s v="DOP"/>
    <n v="1"/>
    <n v="19500"/>
    <n v="58500"/>
    <n v="0"/>
    <n v="58500"/>
    <n v="900"/>
    <s v="Tienda modelo: MC26 Nagua"/>
    <m/>
    <m/>
    <s v="NTCO011110"/>
    <n v="801672"/>
    <s v="76722 ALMAR INVERPROYECT SRL "/>
    <n v="13"/>
    <n v="0.5"/>
    <n v="29250"/>
    <n v="15"/>
    <n v="0.5"/>
    <n v="29250"/>
    <m/>
    <m/>
    <n v="0"/>
    <m/>
    <m/>
    <n v="29250"/>
    <m/>
    <m/>
    <n v="29250"/>
    <n v="585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TRABAJO MURAL 1000X700X850MM"/>
    <m/>
    <m/>
    <s v="23.06.2025"/>
    <n v="1"/>
    <s v="DOP"/>
    <n v="1"/>
    <n v="21284.25"/>
    <n v="21284.25"/>
    <n v="0"/>
    <n v="21284.25"/>
    <n v="327.45"/>
    <s v="Tienda modelo: MC26 Nagua"/>
    <m/>
    <m/>
    <s v="NTCO011110"/>
    <n v="801672"/>
    <s v="76722 ALMAR INVERPROYECT SRL "/>
    <n v="13"/>
    <n v="0.5"/>
    <n v="10642.125"/>
    <n v="15"/>
    <n v="0.5"/>
    <n v="10642.125"/>
    <m/>
    <m/>
    <n v="0"/>
    <m/>
    <m/>
    <n v="10642.125"/>
    <m/>
    <m/>
    <n v="10642.125"/>
    <n v="21284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DE TRABAJO MURAL C/TABLA DE CORTE"/>
    <m/>
    <m/>
    <s v="23.06.2025"/>
    <n v="3"/>
    <s v="DOP"/>
    <n v="1"/>
    <n v="42881.25"/>
    <n v="128643.75"/>
    <n v="0"/>
    <n v="128643.75"/>
    <n v="1979.1346153846155"/>
    <s v="Tienda modelo: MC26 Nagua"/>
    <m/>
    <m/>
    <s v="NTCO011110"/>
    <n v="801672"/>
    <s v="76722 ALMAR INVERPROYECT SRL "/>
    <n v="13"/>
    <n v="0.5"/>
    <n v="64321.875"/>
    <n v="15"/>
    <n v="0.5"/>
    <n v="64321.875"/>
    <m/>
    <m/>
    <n v="0"/>
    <m/>
    <m/>
    <n v="64321.875"/>
    <m/>
    <m/>
    <n v="64321.875"/>
    <n v="128643.7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FONDO PARA DESCAMO  MD-1.60"/>
    <m/>
    <m/>
    <s v="23.06.2025"/>
    <n v="1"/>
    <s v="DOP"/>
    <n v="1"/>
    <n v="42803.25"/>
    <n v="42803.25"/>
    <n v="0"/>
    <n v="42803.25"/>
    <n v="658.51153846153841"/>
    <s v="Tienda modelo: MC26 Nagua"/>
    <m/>
    <m/>
    <s v="NTCO011110"/>
    <n v="801672"/>
    <s v="76722 ALMAR INVERPROYECT SRL "/>
    <n v="13"/>
    <n v="0.5"/>
    <n v="21401.625"/>
    <n v="15"/>
    <n v="0.5"/>
    <n v="21401.625"/>
    <m/>
    <m/>
    <n v="0"/>
    <m/>
    <m/>
    <n v="21401.625"/>
    <m/>
    <m/>
    <n v="21401.625"/>
    <n v="42803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 C/ESTANTE 1600X700X8"/>
    <m/>
    <m/>
    <s v="23.06.2025"/>
    <n v="2"/>
    <s v="DOP"/>
    <n v="1"/>
    <n v="32818.5"/>
    <n v="65637"/>
    <n v="0"/>
    <n v="65637"/>
    <n v="1009.8"/>
    <s v="Tienda modelo: MC26 Nagua"/>
    <m/>
    <m/>
    <s v="NTCO011110"/>
    <n v="801672"/>
    <s v="76722 ALMAR INVERPROYECT SRL "/>
    <n v="13"/>
    <n v="0.5"/>
    <n v="32818.5"/>
    <n v="15"/>
    <n v="0.5"/>
    <n v="32818.5"/>
    <m/>
    <m/>
    <n v="0"/>
    <m/>
    <m/>
    <n v="32818.5"/>
    <m/>
    <m/>
    <n v="32818.5"/>
    <n v="65637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400X700X850MM"/>
    <m/>
    <m/>
    <s v="23.06.2025"/>
    <n v="2"/>
    <s v="DOP"/>
    <n v="1"/>
    <n v="31077"/>
    <n v="62154"/>
    <n v="0"/>
    <n v="62154"/>
    <n v="956.21538461538466"/>
    <s v="Tienda modelo: MC26 Nagua"/>
    <m/>
    <m/>
    <s v="NTCO011110"/>
    <n v="801672"/>
    <s v="76722 ALMAR INVERPROYECT SRL "/>
    <n v="13"/>
    <n v="0.5"/>
    <n v="31077"/>
    <n v="15"/>
    <n v="0.5"/>
    <n v="31077"/>
    <m/>
    <m/>
    <n v="0"/>
    <m/>
    <m/>
    <n v="31077"/>
    <m/>
    <m/>
    <n v="31077"/>
    <n v="62154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1850X700X850MM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FERIOR"/>
    <m/>
    <m/>
    <s v="23.06.2025"/>
    <n v="1"/>
    <s v="DOP"/>
    <n v="1"/>
    <n v="29335.5"/>
    <n v="29335.5"/>
    <n v="0"/>
    <n v="29335.5"/>
    <n v="451.31538461538463"/>
    <s v="Tienda modelo: MC26 Nagua"/>
    <m/>
    <m/>
    <s v="NTCO011110"/>
    <n v="801672"/>
    <s v="76722 ALMAR INVERPROYECT SRL "/>
    <n v="13"/>
    <n v="0.5"/>
    <n v="14667.75"/>
    <n v="15"/>
    <n v="0.5"/>
    <n v="14667.75"/>
    <m/>
    <m/>
    <n v="0"/>
    <m/>
    <m/>
    <n v="14667.75"/>
    <m/>
    <m/>
    <n v="14667.75"/>
    <n v="29335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FERIOR y"/>
    <m/>
    <m/>
    <s v="23.06.2025"/>
    <n v="3"/>
    <s v="DOP"/>
    <n v="1"/>
    <n v="42300"/>
    <n v="126900"/>
    <n v="0"/>
    <n v="126900"/>
    <n v="1952.3076923076924"/>
    <s v="Tienda modelo: MC26 Nagua"/>
    <m/>
    <m/>
    <s v="NTCO011110"/>
    <n v="801672"/>
    <s v="76722 ALMAR INVERPROYECT SRL "/>
    <n v="13"/>
    <n v="0.5"/>
    <n v="63450"/>
    <n v="15"/>
    <n v="0.5"/>
    <n v="63450"/>
    <m/>
    <m/>
    <n v="0"/>
    <m/>
    <m/>
    <n v="63450"/>
    <m/>
    <m/>
    <n v="63450"/>
    <n v="126900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3"/>
    <n v="0.5"/>
    <n v="18286.5"/>
    <n v="15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1"/>
    <s v="DOP"/>
    <n v="1"/>
    <n v="36573"/>
    <n v="36573"/>
    <n v="0"/>
    <n v="36573"/>
    <n v="562.6615384615385"/>
    <s v="Tienda modelo: MC26 Nagua"/>
    <m/>
    <m/>
    <s v="NTCO011110"/>
    <n v="801672"/>
    <s v="76722 ALMAR INVERPROYECT SRL "/>
    <n v="13"/>
    <n v="0.5"/>
    <n v="18286.5"/>
    <n v="15"/>
    <n v="0.5"/>
    <n v="18286.5"/>
    <m/>
    <m/>
    <n v="0"/>
    <m/>
    <m/>
    <n v="18286.5"/>
    <m/>
    <m/>
    <n v="18286.5"/>
    <n v="36573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INTERIOR"/>
    <m/>
    <m/>
    <s v="23.06.2025"/>
    <n v="2"/>
    <s v="DOP"/>
    <n v="1"/>
    <n v="36573"/>
    <n v="73146"/>
    <n v="0"/>
    <n v="73146"/>
    <n v="1125.323076923077"/>
    <s v="Tienda modelo: MC26 Nagua"/>
    <m/>
    <m/>
    <s v="NTCO011110"/>
    <n v="801672"/>
    <s v="76722 ALMAR INVERPROYECT SRL "/>
    <n v="13"/>
    <n v="0.5"/>
    <n v="36573"/>
    <n v="15"/>
    <n v="0.5"/>
    <n v="36573"/>
    <m/>
    <m/>
    <n v="0"/>
    <m/>
    <m/>
    <n v="36573"/>
    <m/>
    <m/>
    <n v="36573"/>
    <n v="73146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M1-1.80MT"/>
    <m/>
    <m/>
    <s v="23.06.2025"/>
    <n v="1"/>
    <s v="DOP"/>
    <n v="1"/>
    <n v="32742"/>
    <n v="32742"/>
    <n v="0"/>
    <n v="32742"/>
    <n v="503.72307692307692"/>
    <s v="Tienda modelo: MC26 Nagua"/>
    <m/>
    <m/>
    <s v="NTCO011110"/>
    <n v="801672"/>
    <s v="76722 ALMAR INVERPROYECT SRL "/>
    <n v="13"/>
    <n v="0.5"/>
    <n v="16371"/>
    <n v="15"/>
    <n v="0.5"/>
    <n v="16371"/>
    <m/>
    <m/>
    <n v="0"/>
    <m/>
    <m/>
    <n v="16371"/>
    <m/>
    <m/>
    <n v="16371"/>
    <n v="32742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 C/ESTANTE  M-60"/>
    <m/>
    <m/>
    <s v="23.06.2025"/>
    <n v="1"/>
    <s v="DOP"/>
    <n v="1"/>
    <n v="18719.25"/>
    <n v="18719.25"/>
    <n v="0"/>
    <n v="18719.25"/>
    <n v="287.98846153846154"/>
    <s v="Tienda modelo: MC26 Nagua"/>
    <m/>
    <m/>
    <s v="NTCO011110"/>
    <n v="801672"/>
    <s v="76722 ALMAR INVERPROYECT SRL "/>
    <n v="13"/>
    <n v="0.5"/>
    <n v="9359.625"/>
    <n v="15"/>
    <n v="0.5"/>
    <n v="9359.625"/>
    <m/>
    <m/>
    <n v="0"/>
    <m/>
    <m/>
    <n v="9359.625"/>
    <m/>
    <m/>
    <n v="9359.625"/>
    <n v="18719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2000X700X850 MM"/>
    <m/>
    <m/>
    <s v="23.06.2025"/>
    <n v="1"/>
    <s v="DOP"/>
    <n v="1"/>
    <n v="37736.25"/>
    <n v="37736.25"/>
    <n v="0"/>
    <n v="37736.25"/>
    <n v="580.55769230769226"/>
    <s v="Tienda modelo: MC26 Nagua"/>
    <m/>
    <m/>
    <s v="NTCO011110"/>
    <n v="801672"/>
    <s v="76722 ALMAR INVERPROYECT SRL "/>
    <n v="13"/>
    <n v="0.5"/>
    <n v="18868.125"/>
    <n v="15"/>
    <n v="0.5"/>
    <n v="18868.125"/>
    <m/>
    <m/>
    <n v="0"/>
    <m/>
    <m/>
    <n v="18868.125"/>
    <m/>
    <m/>
    <n v="18868.125"/>
    <n v="37736.25"/>
    <s v="Sirena Compacta"/>
    <s v="Sirena Las Terrenas"/>
    <s v="MC33"/>
    <s v="Marrón"/>
    <n v="594"/>
    <s v="Pendiente Compra"/>
    <x v="1"/>
    <x v="6"/>
  </r>
  <r>
    <n v="7.01"/>
    <m/>
    <x v="39"/>
    <s v="OI"/>
    <s v=""/>
    <s v="MESA TRABAJO MURAL2000X700X850 MM"/>
    <m/>
    <m/>
    <s v="23.06.2025"/>
    <n v="2"/>
    <s v="DOP"/>
    <n v="1"/>
    <n v="37736.25"/>
    <n v="75472.5"/>
    <n v="0"/>
    <n v="75472.5"/>
    <n v="1161.1153846153845"/>
    <s v="Tienda modelo: MC26 Nagua"/>
    <m/>
    <m/>
    <s v="NTCO011110"/>
    <n v="801672"/>
    <s v="76722 ALMAR INVERPROYECT SRL "/>
    <n v="13"/>
    <n v="0.5"/>
    <n v="37736.25"/>
    <n v="15"/>
    <n v="0.5"/>
    <n v="37736.25"/>
    <m/>
    <m/>
    <n v="0"/>
    <m/>
    <m/>
    <n v="37736.25"/>
    <m/>
    <m/>
    <n v="37736.25"/>
    <n v="75472.5"/>
    <s v="Sirena Compacta"/>
    <s v="Sirena Las Terrenas"/>
    <s v="MC33"/>
    <s v="Marrón"/>
    <n v="594"/>
    <s v="Pendiente Compra"/>
    <x v="1"/>
    <x v="6"/>
  </r>
  <r>
    <n v="7.01"/>
    <m/>
    <x v="39"/>
    <s v="OI"/>
    <s v=""/>
    <s v="TRANSPORTE DE EQ Y GASTOS INDIRECTOS"/>
    <m/>
    <m/>
    <s v="23.06.2025"/>
    <n v="1"/>
    <s v="DOP"/>
    <n v="1"/>
    <n v="25000"/>
    <n v="25000"/>
    <n v="0"/>
    <n v="25000"/>
    <n v="384.61538461538464"/>
    <s v="Tienda modelo: MC26 Nagua"/>
    <m/>
    <m/>
    <s v="NTCO011110"/>
    <n v="801672"/>
    <s v="76722 ALMAR INVERPROYECT SRL "/>
    <n v="13"/>
    <n v="0.5"/>
    <n v="12500"/>
    <n v="15"/>
    <n v="0.5"/>
    <n v="12500"/>
    <m/>
    <m/>
    <n v="0"/>
    <m/>
    <m/>
    <n v="12500"/>
    <m/>
    <m/>
    <n v="12500"/>
    <n v="25000"/>
    <s v="Sirena Compacta"/>
    <s v="Sirena Las Terrenas"/>
    <s v="MC33"/>
    <s v="Marrón"/>
    <n v="594"/>
    <s v="Pendiente Compra"/>
    <x v="1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2"/>
    <m/>
    <x v="40"/>
    <s v="OI"/>
    <s v=""/>
    <s v="HORNO RATIONAL ICP 101 ELECTRICO (10 BANDEJAS)"/>
    <n v="4512501388"/>
    <m/>
    <s v="10.06.2025"/>
    <n v="2"/>
    <s v="USD"/>
    <n v="65"/>
    <n v="14132"/>
    <n v="1837160"/>
    <n v="0"/>
    <n v="1837160"/>
    <n v="28264"/>
    <s v="HORNOS RATIONAL ELECTRICO"/>
    <m/>
    <m/>
    <s v="NTCO011110"/>
    <n v="801672"/>
    <s v="76610 CARIBBEAN COPACKERS SODJUMORE SRL"/>
    <n v="5"/>
    <n v="0.6"/>
    <n v="1102296"/>
    <n v="16"/>
    <n v="0.4"/>
    <n v="734864"/>
    <m/>
    <m/>
    <n v="0"/>
    <m/>
    <m/>
    <n v="734864"/>
    <m/>
    <m/>
    <n v="734864"/>
    <n v="1837160"/>
    <s v="Sirena Compacta"/>
    <s v="Sirena Las Terrenas"/>
    <s v="MC33"/>
    <s v="Marrón"/>
    <n v="594"/>
    <s v="Orden Colocada"/>
    <x v="1"/>
    <x v="6"/>
  </r>
  <r>
    <n v="7.02"/>
    <m/>
    <x v="40"/>
    <s v="OI"/>
    <s v=""/>
    <s v="MESA PARA HORNO ICOMBI PRO"/>
    <n v="4512501388"/>
    <m/>
    <s v="10.06.2025"/>
    <n v="2"/>
    <s v="USD"/>
    <n v="65"/>
    <n v="1690.92"/>
    <n v="219819.6"/>
    <n v="0"/>
    <n v="219819.6"/>
    <n v="3381.84"/>
    <s v="HORNOS RATIONAL ELECTRICO"/>
    <m/>
    <m/>
    <s v="NTCO011110"/>
    <n v="801672"/>
    <s v="76610 CARIBBEAN COPACKERS SODJUMORE SRL"/>
    <n v="5"/>
    <n v="0.6"/>
    <n v="131891.76"/>
    <n v="16"/>
    <n v="0.4"/>
    <n v="87927.840000000011"/>
    <m/>
    <m/>
    <n v="0"/>
    <m/>
    <m/>
    <n v="87927.840000000011"/>
    <m/>
    <m/>
    <n v="87927.840000000011"/>
    <n v="219819.60000000003"/>
    <s v="Sirena Compacta"/>
    <s v="Sirena Las Terrenas"/>
    <s v="MC33"/>
    <s v="Marrón"/>
    <n v="594"/>
    <s v="Orden Colocada"/>
    <x v="1"/>
    <x v="6"/>
  </r>
  <r>
    <n v="7.02"/>
    <m/>
    <x v="40"/>
    <s v="OI"/>
    <s v=""/>
    <s v="MATERIALES DE INSTALACION"/>
    <n v="4512501388"/>
    <m/>
    <s v="10.06.2025"/>
    <n v="2"/>
    <s v="USD"/>
    <n v="65"/>
    <n v="300"/>
    <n v="39000"/>
    <n v="0"/>
    <n v="39000"/>
    <n v="600"/>
    <s v="HORNOS RATIONAL ELECTRICO"/>
    <m/>
    <m/>
    <s v="NTCO011110"/>
    <n v="801672"/>
    <s v="76610 CARIBBEAN COPACKERS SODJUMORE SRL"/>
    <n v="5"/>
    <n v="0.6"/>
    <n v="23400"/>
    <n v="16"/>
    <n v="0.4"/>
    <n v="15600"/>
    <m/>
    <m/>
    <n v="0"/>
    <m/>
    <m/>
    <n v="15600"/>
    <m/>
    <m/>
    <n v="15600"/>
    <n v="39000"/>
    <s v="Sirena Compacta"/>
    <s v="Sirena Las Terrenas"/>
    <s v="MC33"/>
    <s v="Marrón"/>
    <n v="594"/>
    <s v="Orden Colocada"/>
    <x v="1"/>
    <x v="6"/>
  </r>
  <r>
    <n v="7.02"/>
    <m/>
    <x v="40"/>
    <s v="OI"/>
    <s v=""/>
    <s v="SUPERSPIKE PARA POLLOS 1/1 GN"/>
    <n v="4512501388"/>
    <m/>
    <s v="10.06.2025"/>
    <n v="18"/>
    <s v="USD"/>
    <n v="65"/>
    <n v="100.51"/>
    <n v="117596.70000000001"/>
    <n v="0"/>
    <n v="117596.70000000001"/>
    <n v="1809.1800000000003"/>
    <s v="HORNOS RATIONAL ELECTRICO"/>
    <m/>
    <m/>
    <s v="NTCO011110"/>
    <n v="801672"/>
    <s v="76610 CARIBBEAN COPACKERS SODJUMORE SRL"/>
    <n v="5"/>
    <n v="0.6"/>
    <n v="70558.02"/>
    <n v="16"/>
    <n v="0.4"/>
    <n v="47038.680000000008"/>
    <m/>
    <m/>
    <n v="0"/>
    <m/>
    <m/>
    <n v="47038.680000000008"/>
    <m/>
    <m/>
    <n v="47038.680000000008"/>
    <n v="117596.70000000001"/>
    <s v="Sirena Compacta"/>
    <s v="Sirena Las Terrenas"/>
    <s v="MC33"/>
    <s v="Marrón"/>
    <n v="594"/>
    <s v="Orden Colocada"/>
    <x v="1"/>
    <x v="6"/>
  </r>
  <r>
    <n v="7.02"/>
    <m/>
    <x v="40"/>
    <s v="OI"/>
    <s v=""/>
    <s v="PARRILLAS ACERO INOX 1/1 GN"/>
    <n v="4512501388"/>
    <m/>
    <s v="10.06.2025"/>
    <n v="12"/>
    <s v="USD"/>
    <n v="65"/>
    <n v="63.75"/>
    <n v="49725"/>
    <n v="0"/>
    <n v="49725"/>
    <n v="765"/>
    <s v="HORNOS RATIONAL ELECTRICO"/>
    <m/>
    <m/>
    <s v="NTCO011110"/>
    <n v="801672"/>
    <s v="76610 CARIBBEAN COPACKERS SODJUMORE SRL"/>
    <n v="5"/>
    <n v="0.6"/>
    <n v="29835"/>
    <n v="16"/>
    <n v="0.4"/>
    <n v="19890"/>
    <m/>
    <m/>
    <n v="0"/>
    <m/>
    <m/>
    <n v="19890"/>
    <m/>
    <m/>
    <n v="19890"/>
    <n v="49725"/>
    <s v="Sirena Compacta"/>
    <s v="Sirena Las Terrenas"/>
    <s v="MC33"/>
    <s v="Marrón"/>
    <n v="594"/>
    <s v="Orden Colocada"/>
    <x v="1"/>
    <x v="6"/>
  </r>
  <r>
    <n v="7.02"/>
    <m/>
    <x v="40"/>
    <s v="OI"/>
    <s v=""/>
    <s v="BANDEJA/PLANCHA ASAD PANAD 1/1 GN"/>
    <n v="4512501388"/>
    <m/>
    <s v="10.06.2025"/>
    <n v="20"/>
    <s v="USD"/>
    <n v="65"/>
    <n v="106.59"/>
    <n v="138567"/>
    <n v="0"/>
    <n v="138567"/>
    <n v="2131.8000000000002"/>
    <s v="HORNOS RATIONAL ELECTRICO"/>
    <m/>
    <m/>
    <s v="NTCO011110"/>
    <n v="801672"/>
    <s v="76610 CARIBBEAN COPACKERS SODJUMORE SRL"/>
    <n v="5"/>
    <n v="0.6"/>
    <n v="83140.2"/>
    <n v="16"/>
    <n v="0.4"/>
    <n v="55426.8"/>
    <m/>
    <m/>
    <n v="0"/>
    <m/>
    <m/>
    <n v="55426.8"/>
    <m/>
    <m/>
    <n v="55426.8"/>
    <n v="138567"/>
    <s v="Sirena Compacta"/>
    <s v="Sirena Las Terrenas"/>
    <s v="MC33"/>
    <s v="Marrón"/>
    <n v="594"/>
    <s v="Orden Colocada"/>
    <x v="1"/>
    <x v="6"/>
  </r>
  <r>
    <n v="7.02"/>
    <m/>
    <x v="40"/>
    <s v="OI"/>
    <s v=""/>
    <s v="COMBIFRY 1/1 GN"/>
    <n v="4512501388"/>
    <m/>
    <s v="10.06.2025"/>
    <n v="4"/>
    <s v="USD"/>
    <n v="65"/>
    <n v="158.01"/>
    <n v="41082.6"/>
    <n v="0"/>
    <n v="41082.6"/>
    <n v="632.04"/>
    <s v="HORNOS RATIONAL ELECTRICO"/>
    <m/>
    <m/>
    <s v="NTCO011110"/>
    <n v="801672"/>
    <s v="76610 CARIBBEAN COPACKERS SODJUMORE SRL"/>
    <n v="5"/>
    <n v="0.6"/>
    <n v="24649.559999999998"/>
    <n v="16"/>
    <n v="0.4"/>
    <n v="16433.04"/>
    <m/>
    <m/>
    <n v="0"/>
    <m/>
    <m/>
    <n v="16433.04"/>
    <m/>
    <m/>
    <n v="16433.04"/>
    <n v="41082.6"/>
    <s v="Sirena Compacta"/>
    <s v="Sirena Las Terrenas"/>
    <s v="MC33"/>
    <s v="Marrón"/>
    <n v="594"/>
    <s v="Orden Colocada"/>
    <x v="1"/>
    <x v="6"/>
  </r>
  <r>
    <n v="7.02"/>
    <m/>
    <x v="40"/>
    <s v="OI"/>
    <s v=""/>
    <s v="BANDEJA DE GRANITO ESMALTADO 20MM"/>
    <n v="4512501388"/>
    <m/>
    <s v="10.06.2025"/>
    <n v="4"/>
    <s v="USD"/>
    <n v="65"/>
    <n v="119.83"/>
    <n v="31155.8"/>
    <n v="0"/>
    <n v="31155.8"/>
    <n v="479.32"/>
    <s v="HORNOS RATIONAL ELECTRICO"/>
    <m/>
    <m/>
    <s v="NTCO011110"/>
    <n v="801672"/>
    <s v="76610 CARIBBEAN COPACKERS SODJUMORE SRL"/>
    <n v="5"/>
    <n v="0.6"/>
    <n v="18693.48"/>
    <n v="16"/>
    <n v="0.4"/>
    <n v="12462.32"/>
    <m/>
    <m/>
    <n v="0"/>
    <m/>
    <m/>
    <n v="12462.32"/>
    <m/>
    <m/>
    <n v="12462.32"/>
    <n v="31155.8"/>
    <s v="Sirena Compacta"/>
    <s v="Sirena Las Terrenas"/>
    <s v="MC33"/>
    <s v="Marrón"/>
    <n v="594"/>
    <s v="Orden Colocada"/>
    <x v="1"/>
    <x v="6"/>
  </r>
  <r>
    <n v="7.02"/>
    <m/>
    <x v="40"/>
    <s v="OI"/>
    <s v=""/>
    <s v="ALEGACY CUCHARA SOLIDA 21L MOD 4781"/>
    <m/>
    <m/>
    <s v="01.04.2025"/>
    <n v="2"/>
    <s v="DOP"/>
    <n v="1"/>
    <n v="250"/>
    <n v="500"/>
    <n v="0.01"/>
    <n v="505"/>
    <n v="7.7692307692307692"/>
    <s v="Tienda modelo: MC26 Nagua"/>
    <m/>
    <m/>
    <s v="NTCO011110"/>
    <n v="801672"/>
    <s v="UTECO SRL"/>
    <n v="16"/>
    <n v="1"/>
    <n v="505"/>
    <m/>
    <m/>
    <n v="0"/>
    <m/>
    <m/>
    <n v="0"/>
    <m/>
    <m/>
    <n v="0"/>
    <m/>
    <m/>
    <n v="0"/>
    <n v="505"/>
    <s v="Sirena Compacta"/>
    <s v="Sirena Las Terrenas"/>
    <s v="MC33"/>
    <s v="Marrón"/>
    <n v="594"/>
    <s v="Pendiente Compra"/>
    <x v="1"/>
    <x v="6"/>
  </r>
  <r>
    <n v="7.02"/>
    <m/>
    <x v="40"/>
    <s v="OI"/>
    <s v=""/>
    <s v="BANDEJA PARA COSTILLA"/>
    <m/>
    <m/>
    <s v="01.04.2025"/>
    <n v="1"/>
    <s v="DOP"/>
    <n v="1"/>
    <n v="11074.16"/>
    <n v="11074.16"/>
    <n v="0.01"/>
    <n v="11184.901599999999"/>
    <n v="172.07540923076922"/>
    <s v="Tienda modelo: MC26 Nagua"/>
    <m/>
    <m/>
    <s v="NTCO011110"/>
    <n v="801672"/>
    <s v="UTECO SRL"/>
    <n v="16"/>
    <n v="1"/>
    <n v="11184.901599999999"/>
    <m/>
    <m/>
    <n v="0"/>
    <m/>
    <m/>
    <n v="0"/>
    <m/>
    <m/>
    <n v="0"/>
    <m/>
    <m/>
    <n v="0"/>
    <n v="11184.901599999999"/>
    <s v="Sirena Compacta"/>
    <s v="Sirena Las Terrenas"/>
    <s v="MC33"/>
    <s v="Marrón"/>
    <n v="594"/>
    <s v="Pendiente Compra"/>
    <x v="1"/>
    <x v="6"/>
  </r>
  <r>
    <n v="7.02"/>
    <m/>
    <x v="40"/>
    <s v="OI"/>
    <s v=""/>
    <s v="BANDEJA/PLANCHA ASAD PANAD 1/1 GN"/>
    <m/>
    <m/>
    <s v="01.04.2025"/>
    <n v="4"/>
    <s v="DOP"/>
    <n v="1"/>
    <n v="6299.47"/>
    <n v="25197.88"/>
    <n v="0.01"/>
    <n v="25449.858800000002"/>
    <n v="391.53628923076928"/>
    <s v="Tienda modelo: MC26 Nagua"/>
    <m/>
    <m/>
    <s v="NTCO011110"/>
    <n v="801672"/>
    <s v="UTECO SRL"/>
    <n v="16"/>
    <n v="1"/>
    <n v="25449.858800000002"/>
    <m/>
    <m/>
    <n v="0"/>
    <m/>
    <m/>
    <n v="0"/>
    <m/>
    <m/>
    <n v="0"/>
    <m/>
    <m/>
    <n v="0"/>
    <n v="25449.858800000002"/>
    <s v="Sirena Compacta"/>
    <s v="Sirena Las Terrenas"/>
    <s v="MC33"/>
    <s v="Marrón"/>
    <n v="594"/>
    <s v="Pendiente Compra"/>
    <x v="1"/>
    <x v="6"/>
  </r>
  <r>
    <n v="7.02"/>
    <m/>
    <x v="40"/>
    <s v="OI"/>
    <s v=""/>
    <s v="CAMBRO RECIPIENTE GAST 1/6X4 NEG"/>
    <m/>
    <m/>
    <s v="01.04.2025"/>
    <n v="10"/>
    <s v="DOP"/>
    <n v="1"/>
    <n v="1650"/>
    <n v="16500"/>
    <n v="0.01"/>
    <n v="16665"/>
    <n v="256.38461538461536"/>
    <s v="Tienda modelo: MC26 Nagua"/>
    <m/>
    <m/>
    <s v="NTCO011110"/>
    <n v="801672"/>
    <s v="UTECO SRL"/>
    <n v="16"/>
    <n v="1"/>
    <n v="16665"/>
    <m/>
    <m/>
    <n v="0"/>
    <m/>
    <m/>
    <n v="0"/>
    <m/>
    <m/>
    <n v="0"/>
    <m/>
    <m/>
    <n v="0"/>
    <n v="16665"/>
    <s v="Sirena Compacta"/>
    <s v="Sirena Las Terrenas"/>
    <s v="MC33"/>
    <s v="Marrón"/>
    <n v="594"/>
    <s v="Pendiente Compra"/>
    <x v="1"/>
    <x v="6"/>
  </r>
  <r>
    <n v="7.02"/>
    <m/>
    <x v="40"/>
    <s v="OI"/>
    <s v=""/>
    <s v="CAMBRO TAPA P/RECI 9FC2452"/>
    <m/>
    <m/>
    <s v="01.04.2025"/>
    <n v="10"/>
    <s v="DOP"/>
    <n v="1"/>
    <n v="450"/>
    <n v="4500"/>
    <n v="0.01"/>
    <n v="4545"/>
    <n v="69.92307692307692"/>
    <s v="Tienda modelo: MC26 Nagua"/>
    <m/>
    <m/>
    <s v="NTCO011110"/>
    <n v="801672"/>
    <s v="UTECO SRL"/>
    <n v="16"/>
    <n v="1"/>
    <n v="4545"/>
    <m/>
    <m/>
    <n v="0"/>
    <m/>
    <m/>
    <n v="0"/>
    <m/>
    <m/>
    <n v="0"/>
    <m/>
    <m/>
    <n v="0"/>
    <n v="4545"/>
    <s v="Sirena Compacta"/>
    <s v="Sirena Las Terrenas"/>
    <s v="MC33"/>
    <s v="Marrón"/>
    <n v="594"/>
    <s v="Pendiente Compra"/>
    <x v="1"/>
    <x v="6"/>
  </r>
  <r>
    <n v="7.02"/>
    <m/>
    <x v="40"/>
    <s v="OI"/>
    <s v=""/>
    <s v="CUBETA P/DESINFECTAR 5LT ROJA"/>
    <m/>
    <m/>
    <s v="01.04.2025"/>
    <n v="1"/>
    <s v="DOP"/>
    <n v="1"/>
    <n v="420844.07"/>
    <n v="420844.07"/>
    <n v="0.01"/>
    <n v="425052.51069999998"/>
    <n v="6539.2693953846156"/>
    <s v="Tienda modelo: MC26 Nagua"/>
    <m/>
    <m/>
    <s v="NTCO011110"/>
    <n v="801672"/>
    <s v="UTECO SRL"/>
    <n v="16"/>
    <n v="1"/>
    <n v="425052.51069999998"/>
    <m/>
    <m/>
    <n v="0"/>
    <m/>
    <m/>
    <n v="0"/>
    <m/>
    <m/>
    <n v="0"/>
    <m/>
    <m/>
    <n v="0"/>
    <n v="425052.5106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CUCHARA ALTA TEMPERATURA 13&quot;"/>
    <m/>
    <m/>
    <s v="01.04.2025"/>
    <n v="3"/>
    <s v="DOP"/>
    <n v="1"/>
    <n v="690"/>
    <n v="2070"/>
    <n v="0.01"/>
    <n v="2090.6999999999998"/>
    <n v="32.164615384615381"/>
    <s v="Tienda modelo: MC26 Nagua"/>
    <m/>
    <m/>
    <s v="NTCO011110"/>
    <n v="801672"/>
    <s v="UTECO SRL"/>
    <n v="16"/>
    <n v="1"/>
    <n v="2090.6999999999998"/>
    <m/>
    <m/>
    <n v="0"/>
    <m/>
    <m/>
    <n v="0"/>
    <m/>
    <m/>
    <n v="0"/>
    <m/>
    <m/>
    <n v="0"/>
    <n v="2090.6999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DISCO REBANADOR 10 MM.25"/>
    <m/>
    <m/>
    <s v="01.04.2025"/>
    <n v="2"/>
    <s v="DOP"/>
    <n v="1"/>
    <n v="600"/>
    <n v="1200"/>
    <n v="0.01"/>
    <n v="1212"/>
    <n v="18.646153846153847"/>
    <s v="Tienda modelo: MC26 Nagua"/>
    <m/>
    <m/>
    <s v="NTCO011110"/>
    <n v="801672"/>
    <s v="UTECO SRL"/>
    <n v="16"/>
    <n v="1"/>
    <n v="1212"/>
    <m/>
    <m/>
    <n v="0"/>
    <m/>
    <m/>
    <n v="0"/>
    <m/>
    <m/>
    <n v="0"/>
    <m/>
    <m/>
    <n v="0"/>
    <n v="1212"/>
    <s v="Sirena Compacta"/>
    <s v="Sirena Las Terrenas"/>
    <s v="MC33"/>
    <s v="Marrón"/>
    <n v="594"/>
    <s v="Pendiente Compra"/>
    <x v="1"/>
    <x v="6"/>
  </r>
  <r>
    <n v="7.02"/>
    <m/>
    <x v="40"/>
    <s v="OI"/>
    <s v=""/>
    <s v="FORSCHNER CUCHILLO P/QUESO DOBLE 14"/>
    <m/>
    <m/>
    <s v="01.04.2025"/>
    <n v="1"/>
    <s v="DOP"/>
    <n v="1"/>
    <n v="2433.33"/>
    <n v="2433.33"/>
    <n v="0.01"/>
    <n v="2457.6632999999997"/>
    <n v="37.810204615384613"/>
    <s v="Tienda modelo: MC26 Nagua"/>
    <m/>
    <m/>
    <s v="NTCO011110"/>
    <n v="801672"/>
    <s v="UTECO SRL"/>
    <n v="16"/>
    <n v="1"/>
    <n v="2457.6632999999997"/>
    <m/>
    <m/>
    <n v="0"/>
    <m/>
    <m/>
    <n v="0"/>
    <m/>
    <m/>
    <n v="0"/>
    <m/>
    <m/>
    <n v="0"/>
    <n v="2457.66329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BATIDOR DE MANO FRANCES 18"/>
    <m/>
    <m/>
    <s v="01.04.2025"/>
    <n v="2"/>
    <s v="DOP"/>
    <n v="1"/>
    <n v="3200"/>
    <n v="6400"/>
    <n v="0.01"/>
    <n v="6464"/>
    <n v="99.446153846153848"/>
    <s v="Tienda modelo: MC26 Nagua"/>
    <m/>
    <m/>
    <s v="NTCO011110"/>
    <n v="801672"/>
    <s v="UTECO SRL"/>
    <n v="16"/>
    <n v="1"/>
    <n v="6464"/>
    <m/>
    <m/>
    <n v="0"/>
    <m/>
    <m/>
    <n v="0"/>
    <m/>
    <m/>
    <n v="0"/>
    <m/>
    <m/>
    <n v="0"/>
    <n v="6464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CUCHILLO COCINERO 10 PC12910"/>
    <m/>
    <m/>
    <s v="01.04.2025"/>
    <n v="2"/>
    <s v="DOP"/>
    <n v="1"/>
    <n v="850"/>
    <n v="1700"/>
    <n v="0.01"/>
    <n v="1717"/>
    <n v="26.415384615384614"/>
    <s v="Tienda modelo: MC26 Nagua"/>
    <m/>
    <m/>
    <s v="NTCO011110"/>
    <n v="801672"/>
    <s v="UTECO SRL"/>
    <n v="16"/>
    <n v="1"/>
    <n v="1717"/>
    <m/>
    <m/>
    <n v="0"/>
    <m/>
    <m/>
    <n v="0"/>
    <m/>
    <m/>
    <n v="0"/>
    <m/>
    <m/>
    <n v="0"/>
    <n v="1717"/>
    <s v="Sirena Compacta"/>
    <s v="Sirena Las Terrenas"/>
    <s v="MC33"/>
    <s v="Marrón"/>
    <n v="594"/>
    <s v="Pendiente Compra"/>
    <x v="1"/>
    <x v="6"/>
  </r>
  <r>
    <n v="7.02"/>
    <m/>
    <x v="40"/>
    <s v="OI"/>
    <s v=""/>
    <s v="HALCO ESCUDILLA DE A/I 10.5QT 15"/>
    <m/>
    <m/>
    <s v="01.04.2025"/>
    <n v="4"/>
    <s v="DOP"/>
    <n v="1"/>
    <n v="1650"/>
    <n v="6600"/>
    <n v="0.01"/>
    <n v="6666"/>
    <n v="102.55384615384615"/>
    <s v="Tienda modelo: MC26 Nagua"/>
    <m/>
    <m/>
    <s v="NTCO011110"/>
    <n v="801672"/>
    <s v="UTECO SRL"/>
    <n v="16"/>
    <n v="1"/>
    <n v="6666"/>
    <m/>
    <m/>
    <n v="0"/>
    <m/>
    <m/>
    <n v="0"/>
    <m/>
    <m/>
    <n v="0"/>
    <m/>
    <m/>
    <n v="0"/>
    <n v="6666"/>
    <s v="Sirena Compacta"/>
    <s v="Sirena Las Terrenas"/>
    <s v="MC33"/>
    <s v="Marrón"/>
    <n v="594"/>
    <s v="Pendiente Compra"/>
    <x v="1"/>
    <x v="6"/>
  </r>
  <r>
    <n v="7.02"/>
    <m/>
    <x v="40"/>
    <s v="OI"/>
    <s v=""/>
    <s v="MICROONDAS TORNADO TMO‐1000E"/>
    <m/>
    <m/>
    <s v="01.04.2025"/>
    <n v="3"/>
    <s v="DOP"/>
    <n v="1"/>
    <n v="22800"/>
    <n v="68400"/>
    <n v="0.01"/>
    <n v="69084"/>
    <n v="1062.8307692307692"/>
    <s v="Tienda modelo: MC26 Nagua"/>
    <m/>
    <m/>
    <s v="NTCO011110"/>
    <n v="801672"/>
    <s v="UTECO SRL"/>
    <n v="16"/>
    <n v="1"/>
    <n v="69084"/>
    <m/>
    <m/>
    <n v="0"/>
    <m/>
    <m/>
    <n v="0"/>
    <m/>
    <m/>
    <n v="0"/>
    <m/>
    <m/>
    <n v="0"/>
    <n v="69084"/>
    <s v="Sirena Compacta"/>
    <s v="Sirena Las Terrenas"/>
    <s v="MC33"/>
    <s v="Marrón"/>
    <n v="594"/>
    <s v="Pendiente Compra"/>
    <x v="1"/>
    <x v="6"/>
  </r>
  <r>
    <n v="7.02"/>
    <m/>
    <x v="40"/>
    <s v="OI"/>
    <s v=""/>
    <s v="MINI PACK EMPACADORA VACIO MVS-45II 2"/>
    <m/>
    <m/>
    <s v="01.04.2025"/>
    <n v="1"/>
    <s v="DOP"/>
    <n v="1"/>
    <n v="307391.34000000003"/>
    <n v="307391.34000000003"/>
    <n v="0.01"/>
    <n v="310465.25340000005"/>
    <n v="4776.3885138461546"/>
    <s v="Tienda modelo: MC26 Nagua"/>
    <m/>
    <m/>
    <s v="NTCO011110"/>
    <n v="801672"/>
    <s v="UTECO SRL"/>
    <n v="16"/>
    <n v="1"/>
    <n v="310465.25340000005"/>
    <m/>
    <m/>
    <n v="0"/>
    <m/>
    <m/>
    <n v="0"/>
    <m/>
    <m/>
    <n v="0"/>
    <m/>
    <m/>
    <n v="0"/>
    <n v="310465.25340000005"/>
    <s v="Sirena Compacta"/>
    <s v="Sirena Las Terrenas"/>
    <s v="MC33"/>
    <s v="Marrón"/>
    <n v="594"/>
    <s v="Pendiente Compra"/>
    <x v="1"/>
    <x v="6"/>
  </r>
  <r>
    <n v="7.02"/>
    <m/>
    <x v="40"/>
    <s v="OI"/>
    <s v=""/>
    <s v="PANO DE MICROFIBRA 16X16&quot; 24/1 VERDE"/>
    <m/>
    <m/>
    <s v="01.04.2025"/>
    <n v="1"/>
    <s v="DOP"/>
    <n v="1"/>
    <n v="3050"/>
    <n v="3050"/>
    <n v="0.01"/>
    <n v="3080.5"/>
    <n v="47.392307692307689"/>
    <s v="Tienda modelo: MC26 Nagua"/>
    <m/>
    <m/>
    <s v="NTCO011110"/>
    <n v="801672"/>
    <s v="UTECO SRL"/>
    <n v="16"/>
    <n v="1"/>
    <n v="3080.5"/>
    <m/>
    <m/>
    <n v="0"/>
    <m/>
    <m/>
    <n v="0"/>
    <m/>
    <m/>
    <n v="0"/>
    <m/>
    <m/>
    <n v="0"/>
    <n v="3080.5"/>
    <s v="Sirena Compacta"/>
    <s v="Sirena Las Terrenas"/>
    <s v="MC33"/>
    <s v="Marrón"/>
    <n v="594"/>
    <s v="Pendiente Compra"/>
    <x v="1"/>
    <x v="6"/>
  </r>
  <r>
    <n v="7.02"/>
    <m/>
    <x v="40"/>
    <s v="OI"/>
    <s v=""/>
    <s v="PINZA PLASTICA NEGRA 12 PULG 4712"/>
    <m/>
    <m/>
    <s v="01.04.2025"/>
    <n v="2"/>
    <s v="DOP"/>
    <n v="1"/>
    <n v="400"/>
    <n v="800"/>
    <n v="0.01"/>
    <n v="808"/>
    <n v="12.430769230769231"/>
    <s v="Tienda modelo: MC26 Nagua"/>
    <m/>
    <m/>
    <s v="NTCO011110"/>
    <n v="801672"/>
    <s v="UTECO SRL"/>
    <n v="16"/>
    <n v="1"/>
    <n v="808"/>
    <m/>
    <m/>
    <n v="0"/>
    <m/>
    <m/>
    <n v="0"/>
    <m/>
    <m/>
    <n v="0"/>
    <m/>
    <m/>
    <n v="0"/>
    <n v="808"/>
    <s v="Sirena Compacta"/>
    <s v="Sirena Las Terrenas"/>
    <s v="MC33"/>
    <s v="Marrón"/>
    <n v="594"/>
    <s v="Pendiente Compra"/>
    <x v="1"/>
    <x v="6"/>
  </r>
  <r>
    <n v="7.02"/>
    <m/>
    <x v="40"/>
    <s v="OI"/>
    <s v=""/>
    <s v="PORCIONADOR ALIMENTO AZUL 8 OZ"/>
    <m/>
    <m/>
    <s v="01.04.2025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16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1"/>
    <x v="6"/>
  </r>
  <r>
    <n v="7.02"/>
    <m/>
    <x v="40"/>
    <s v="OI"/>
    <s v=""/>
    <s v="PORCIONADOR ALIMENTO PERFORADO AZUL"/>
    <m/>
    <m/>
    <s v="01.04.2025"/>
    <n v="3"/>
    <s v="DOP"/>
    <n v="1"/>
    <n v="300"/>
    <n v="900"/>
    <n v="0.01"/>
    <n v="909"/>
    <n v="13.984615384615385"/>
    <s v="Tienda modelo: MC26 Nagua"/>
    <m/>
    <m/>
    <s v="NTCO011110"/>
    <n v="801672"/>
    <s v="UTECO SRL"/>
    <n v="16"/>
    <n v="1"/>
    <n v="909"/>
    <m/>
    <m/>
    <n v="0"/>
    <m/>
    <m/>
    <n v="0"/>
    <m/>
    <m/>
    <n v="0"/>
    <m/>
    <m/>
    <n v="0"/>
    <n v="909"/>
    <s v="Sirena Compacta"/>
    <s v="Sirena Las Terrenas"/>
    <s v="MC33"/>
    <s v="Marrón"/>
    <n v="594"/>
    <s v="Pendiente Compra"/>
    <x v="1"/>
    <x v="6"/>
  </r>
  <r>
    <n v="7.02"/>
    <m/>
    <x v="40"/>
    <s v="OI"/>
    <s v=""/>
    <s v="RECIPIENTE DELI OCTAGONAL NEGRO SFG10151"/>
    <m/>
    <m/>
    <s v="01.04.2025"/>
    <n v="15"/>
    <s v="DOP"/>
    <n v="1"/>
    <n v="550.84"/>
    <n v="8262.6"/>
    <n v="0.01"/>
    <n v="8345.2260000000006"/>
    <n v="128.38809230769232"/>
    <s v="Tienda modelo: MC26 Nagua"/>
    <m/>
    <m/>
    <s v="NTCO011110"/>
    <n v="801672"/>
    <s v="UTECO SRL"/>
    <n v="16"/>
    <n v="1"/>
    <n v="8345.2260000000006"/>
    <m/>
    <m/>
    <n v="0"/>
    <m/>
    <m/>
    <n v="0"/>
    <m/>
    <m/>
    <n v="0"/>
    <m/>
    <m/>
    <n v="0"/>
    <n v="8345.2260000000006"/>
    <s v="Sirena Compacta"/>
    <s v="Sirena Las Terrenas"/>
    <s v="MC33"/>
    <s v="Marrón"/>
    <n v="594"/>
    <s v="Pendiente Compra"/>
    <x v="1"/>
    <x v="6"/>
  </r>
  <r>
    <n v="7.02"/>
    <m/>
    <x v="40"/>
    <s v="OI"/>
    <s v=""/>
    <s v="RECIPIENTE DELI OCTAGONAL NEGRO SFG12201"/>
    <m/>
    <m/>
    <s v="01.04.2025"/>
    <n v="4"/>
    <s v="DOP"/>
    <n v="1"/>
    <n v="635.59"/>
    <n v="2542.36"/>
    <n v="0.01"/>
    <n v="2567.7836000000002"/>
    <n v="39.504363076923077"/>
    <s v="Tienda modelo: MC26 Nagua"/>
    <m/>
    <m/>
    <s v="NTCO011110"/>
    <n v="801672"/>
    <s v="UTECO SRL"/>
    <n v="16"/>
    <n v="1"/>
    <n v="2567.7836000000002"/>
    <m/>
    <m/>
    <n v="0"/>
    <m/>
    <m/>
    <n v="0"/>
    <m/>
    <m/>
    <n v="0"/>
    <m/>
    <m/>
    <n v="0"/>
    <n v="2567.7836000000002"/>
    <s v="Sirena Compacta"/>
    <s v="Sirena Las Terrenas"/>
    <s v="MC33"/>
    <s v="Marrón"/>
    <n v="594"/>
    <s v="Pendiente Compra"/>
    <x v="1"/>
    <x v="6"/>
  </r>
  <r>
    <n v="7.02"/>
    <m/>
    <x v="40"/>
    <s v="OI"/>
    <s v=""/>
    <s v="RUBBERMAID ESPATULA PLASTICA P/CALOR 16"/>
    <m/>
    <m/>
    <s v="01.04.2025"/>
    <n v="4"/>
    <s v="DOP"/>
    <n v="1"/>
    <n v="1990"/>
    <n v="7960"/>
    <n v="0.01"/>
    <n v="8039.6"/>
    <n v="123.68615384615386"/>
    <s v="Tienda modelo: MC26 Nagua"/>
    <m/>
    <m/>
    <s v="NTCO011110"/>
    <n v="801672"/>
    <s v="UTECO SRL"/>
    <n v="16"/>
    <n v="1"/>
    <n v="8039.6"/>
    <m/>
    <m/>
    <n v="0"/>
    <m/>
    <m/>
    <n v="0"/>
    <m/>
    <m/>
    <n v="0"/>
    <m/>
    <m/>
    <n v="0"/>
    <n v="8039.6"/>
    <s v="Sirena Compacta"/>
    <s v="Sirena Las Terrenas"/>
    <s v="MC33"/>
    <s v="Marrón"/>
    <n v="594"/>
    <s v="Pendiente Compra"/>
    <x v="1"/>
    <x v="6"/>
  </r>
  <r>
    <n v="7.02"/>
    <m/>
    <x v="40"/>
    <s v="OI"/>
    <s v=""/>
    <s v="RUBBERMAID ZAFACON MOD 1901999 NEGRO"/>
    <m/>
    <m/>
    <s v="01.04.2025"/>
    <n v="1"/>
    <s v="DOP"/>
    <n v="1"/>
    <n v="164063.31"/>
    <n v="164063.31"/>
    <n v="0.01"/>
    <n v="165703.9431"/>
    <n v="2549.2914323076925"/>
    <s v="Tienda modelo: MC26 Nagua"/>
    <m/>
    <m/>
    <s v="NTCO011110"/>
    <n v="801672"/>
    <s v="UTECO SRL"/>
    <n v="16"/>
    <n v="1"/>
    <n v="165703.9431"/>
    <m/>
    <m/>
    <n v="0"/>
    <m/>
    <m/>
    <n v="0"/>
    <m/>
    <m/>
    <n v="0"/>
    <m/>
    <m/>
    <n v="0"/>
    <n v="165703.9431"/>
    <s v="Sirena Compacta"/>
    <s v="Sirena Las Terrenas"/>
    <s v="MC33"/>
    <s v="Marrón"/>
    <n v="594"/>
    <s v="Pendiente Compra"/>
    <x v="1"/>
    <x v="6"/>
  </r>
  <r>
    <n v="7.02"/>
    <m/>
    <x v="40"/>
    <s v="OI"/>
    <s v=""/>
    <s v="SACA BOLAS #8 GRIS"/>
    <m/>
    <m/>
    <s v="01.04.2025"/>
    <n v="2"/>
    <s v="DOP"/>
    <n v="1"/>
    <n v="12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2"/>
    <m/>
    <x v="40"/>
    <s v="OI"/>
    <s v=""/>
    <s v="SEPARADORES NEVEREAS S/NOMBRE 14X6.5"/>
    <m/>
    <m/>
    <s v="01.04.2025"/>
    <n v="20"/>
    <s v="DOP"/>
    <n v="1"/>
    <n v="350"/>
    <n v="7000"/>
    <n v="0.01"/>
    <n v="7070"/>
    <n v="108.76923076923077"/>
    <s v="Tienda modelo: MC26 Nagua"/>
    <m/>
    <m/>
    <s v="NTCO011110"/>
    <n v="801672"/>
    <s v="UTECO SRL"/>
    <n v="16"/>
    <n v="1"/>
    <n v="7070"/>
    <m/>
    <m/>
    <n v="0"/>
    <m/>
    <m/>
    <n v="0"/>
    <m/>
    <m/>
    <n v="0"/>
    <m/>
    <m/>
    <n v="0"/>
    <n v="7070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CUBO 10-25/64 40751PS10"/>
    <m/>
    <m/>
    <s v="01.04.2025"/>
    <n v="1"/>
    <s v="DOP"/>
    <n v="1"/>
    <n v="6438.22"/>
    <n v="6438.22"/>
    <n v="0.01"/>
    <n v="6502.6022000000003"/>
    <n v="100.04003384615385"/>
    <s v="Tienda modelo: MC26 Nagua"/>
    <m/>
    <m/>
    <s v="NTCO011110"/>
    <n v="801672"/>
    <s v="GRUPO SERVICIO"/>
    <n v="16"/>
    <n v="1"/>
    <n v="6502.6022000000003"/>
    <m/>
    <m/>
    <n v="0"/>
    <m/>
    <m/>
    <n v="0"/>
    <m/>
    <m/>
    <n v="0"/>
    <m/>
    <m/>
    <n v="0"/>
    <n v="6502.6022000000003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CUBO 8MM 15/16"/>
    <m/>
    <m/>
    <s v="01.04.2025"/>
    <n v="1"/>
    <s v="DOP"/>
    <n v="1"/>
    <n v="5821.21"/>
    <n v="5821.21"/>
    <n v="0.01"/>
    <n v="5879.4220999999998"/>
    <n v="90.452647692307693"/>
    <s v="Tienda modelo: MC26 Nagua"/>
    <m/>
    <m/>
    <s v="NTCO011110"/>
    <n v="801672"/>
    <s v="GRUPO SERVICIO"/>
    <n v="16"/>
    <n v="1"/>
    <n v="5879.4220999999998"/>
    <m/>
    <m/>
    <n v="0"/>
    <m/>
    <m/>
    <n v="0"/>
    <m/>
    <m/>
    <n v="0"/>
    <m/>
    <m/>
    <n v="0"/>
    <n v="5879.4220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ALLADOR3 MM 1/8"/>
    <m/>
    <m/>
    <s v="01.04.2025"/>
    <n v="1"/>
    <s v="DOP"/>
    <n v="1"/>
    <n v="4853"/>
    <n v="4853"/>
    <n v="0.01"/>
    <n v="4901.53"/>
    <n v="75.408153846153837"/>
    <s v="Tienda modelo: MC26 Nagua"/>
    <m/>
    <m/>
    <s v="NTCO011110"/>
    <n v="801672"/>
    <s v="GRUPO SERVICIO"/>
    <n v="16"/>
    <n v="1"/>
    <n v="4901.53"/>
    <m/>
    <m/>
    <n v="0"/>
    <m/>
    <m/>
    <n v="0"/>
    <m/>
    <m/>
    <n v="0"/>
    <m/>
    <m/>
    <n v="0"/>
    <n v="4901.53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EBANADOR 2 -5/64 40751DF02"/>
    <m/>
    <m/>
    <s v="01.04.2025"/>
    <n v="1"/>
    <s v="DOP"/>
    <n v="1"/>
    <n v="3650.85"/>
    <n v="3650.85"/>
    <n v="0.01"/>
    <n v="3687.3584999999998"/>
    <n v="56.728592307692303"/>
    <s v="Tienda modelo: MC26 Nagua"/>
    <m/>
    <m/>
    <s v="NTCO011110"/>
    <n v="801672"/>
    <s v="GRUPO SERVICIO"/>
    <n v="16"/>
    <n v="1"/>
    <n v="3687.3584999999998"/>
    <m/>
    <m/>
    <n v="0"/>
    <m/>
    <m/>
    <n v="0"/>
    <m/>
    <m/>
    <n v="0"/>
    <m/>
    <m/>
    <n v="0"/>
    <n v="3687.3584999999998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DISCO REBANADOR 2 -5/64 40751DF02"/>
    <m/>
    <m/>
    <s v="01.04.2025"/>
    <n v="1"/>
    <s v="DOP"/>
    <n v="1"/>
    <n v="4242.25"/>
    <n v="4242.25"/>
    <n v="0.01"/>
    <n v="4284.6724999999997"/>
    <n v="65.918038461538458"/>
    <s v="Tienda modelo: MC26 Nagua"/>
    <m/>
    <m/>
    <s v="NTCO011110"/>
    <n v="801672"/>
    <s v="GRUPO SERVICIO"/>
    <n v="16"/>
    <n v="1"/>
    <n v="4284.6724999999997"/>
    <m/>
    <m/>
    <n v="0"/>
    <m/>
    <m/>
    <n v="0"/>
    <m/>
    <m/>
    <n v="0"/>
    <m/>
    <m/>
    <n v="0"/>
    <n v="4284.67249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SIRMAN PROCESADOR VEGETALES 40752508 TM2"/>
    <m/>
    <m/>
    <s v="01.04.2025"/>
    <n v="1"/>
    <s v="DOP"/>
    <n v="1"/>
    <n v="64770.41"/>
    <n v="64770.41"/>
    <n v="0.01"/>
    <n v="65418.114100000006"/>
    <n v="1006.4325246153848"/>
    <s v="Tienda modelo: MC26 Nagua"/>
    <m/>
    <m/>
    <s v="NTCO011110"/>
    <n v="801672"/>
    <s v="GRUPO SERVICIO"/>
    <n v="16"/>
    <n v="1"/>
    <n v="65418.114100000006"/>
    <m/>
    <m/>
    <n v="0"/>
    <m/>
    <m/>
    <n v="0"/>
    <m/>
    <m/>
    <n v="0"/>
    <m/>
    <m/>
    <n v="0"/>
    <n v="65418.114100000006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BLA CORTE 15X20X3/4 BCA BROWNE"/>
    <m/>
    <m/>
    <s v="01.04.2025"/>
    <n v="2"/>
    <s v="DOP"/>
    <n v="1"/>
    <n v="1450"/>
    <n v="2900"/>
    <n v="0.01"/>
    <n v="2929"/>
    <n v="45.061538461538461"/>
    <s v="Tienda modelo: MC26 Nagua"/>
    <m/>
    <m/>
    <s v="NTCO011110"/>
    <n v="801672"/>
    <s v="GRUPO SERVICIO"/>
    <n v="16"/>
    <n v="1"/>
    <n v="2929"/>
    <m/>
    <m/>
    <n v="0"/>
    <m/>
    <m/>
    <n v="0"/>
    <m/>
    <m/>
    <n v="0"/>
    <m/>
    <m/>
    <n v="0"/>
    <n v="2929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BLA P/CORTE 15X20X1/2&quot; VERDE (57361504)"/>
    <m/>
    <m/>
    <s v="01.04.2025"/>
    <n v="4"/>
    <s v="DOP"/>
    <n v="1"/>
    <n v="1450"/>
    <n v="5800"/>
    <n v="0.01"/>
    <n v="5858"/>
    <n v="90.123076923076923"/>
    <s v="Tienda modelo: MC26 Nagua"/>
    <m/>
    <m/>
    <s v="NTCO011110"/>
    <n v="801672"/>
    <s v="UTECO SRL"/>
    <n v="16"/>
    <n v="1"/>
    <n v="5858"/>
    <m/>
    <m/>
    <n v="0"/>
    <m/>
    <m/>
    <n v="0"/>
    <m/>
    <m/>
    <n v="0"/>
    <m/>
    <m/>
    <n v="0"/>
    <n v="5858"/>
    <s v="Sirena Compacta"/>
    <s v="Sirena Las Terrenas"/>
    <s v="MC33"/>
    <s v="Marrón"/>
    <n v="594"/>
    <s v="Pendiente Compra"/>
    <x v="1"/>
    <x v="6"/>
  </r>
  <r>
    <n v="7.02"/>
    <m/>
    <x v="40"/>
    <s v="OI"/>
    <s v=""/>
    <s v="TAZA MEDIDORA PLASTICA 1 TAZA"/>
    <m/>
    <m/>
    <s v="01.04.2025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16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1"/>
    <x v="6"/>
  </r>
  <r>
    <n v="7.02"/>
    <m/>
    <x v="40"/>
    <s v="OI"/>
    <s v=""/>
    <s v="UTENSILIOS DELY  "/>
    <m/>
    <m/>
    <s v="01.04.2025"/>
    <n v="1"/>
    <s v="DOP"/>
    <n v="1"/>
    <n v="68807.789999999994"/>
    <n v="68807.789999999994"/>
    <n v="0.01"/>
    <n v="69495.867899999997"/>
    <n v="1069.1671984615384"/>
    <s v="Tienda modelo: MC26 Nagua"/>
    <m/>
    <m/>
    <s v="NTCO011110"/>
    <n v="801672"/>
    <s v="UTECO SRL"/>
    <n v="16"/>
    <n v="1"/>
    <n v="69495.867899999997"/>
    <m/>
    <m/>
    <n v="0"/>
    <m/>
    <m/>
    <n v="0"/>
    <m/>
    <m/>
    <n v="0"/>
    <m/>
    <m/>
    <n v="0"/>
    <n v="69495.867899999997"/>
    <s v="Sirena Compacta"/>
    <s v="Sirena Las Terrenas"/>
    <s v="MC33"/>
    <s v="Marrón"/>
    <n v="594"/>
    <s v="Pendiente Compra"/>
    <x v="1"/>
    <x v="6"/>
  </r>
  <r>
    <n v="7.02"/>
    <m/>
    <x v="40"/>
    <s v="OI"/>
    <s v=""/>
    <s v="WINCO BROCHA PASTELERA NB-20"/>
    <m/>
    <m/>
    <s v="01.04.2025"/>
    <n v="2"/>
    <s v="DOP"/>
    <n v="1"/>
    <n v="500"/>
    <n v="1000"/>
    <n v="0.01"/>
    <n v="1010"/>
    <n v="15.538461538461538"/>
    <s v="Tienda modelo: MC26 Nagua"/>
    <m/>
    <m/>
    <s v="NTCO011110"/>
    <n v="801672"/>
    <s v="UTECO SRL"/>
    <n v="16"/>
    <n v="1"/>
    <n v="1010"/>
    <m/>
    <m/>
    <n v="0"/>
    <m/>
    <m/>
    <n v="0"/>
    <m/>
    <m/>
    <n v="0"/>
    <m/>
    <m/>
    <n v="0"/>
    <n v="1010"/>
    <s v="Sirena Compacta"/>
    <s v="Sirena Las Terrenas"/>
    <s v="MC33"/>
    <s v="Marrón"/>
    <n v="594"/>
    <s v="Pendiente Compra"/>
    <x v="1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3"/>
    <m/>
    <x v="41"/>
    <s v="OI"/>
    <s v=""/>
    <s v="ALEGACY CUCHARA P/SERVIR 3770"/>
    <m/>
    <m/>
    <s v="23.06.2025"/>
    <n v="3"/>
    <s v="DOP"/>
    <n v="1"/>
    <n v="150"/>
    <n v="450"/>
    <n v="0.01"/>
    <n v="454.5"/>
    <n v="6.9923076923076923"/>
    <s v="Tienda modelo: MC26 Nagua"/>
    <m/>
    <m/>
    <s v="NTCO011110"/>
    <n v="801672"/>
    <s v="UTECO SRL"/>
    <n v="16"/>
    <n v="1"/>
    <n v="454.5"/>
    <m/>
    <m/>
    <n v="0"/>
    <m/>
    <m/>
    <n v="0"/>
    <m/>
    <m/>
    <n v="0"/>
    <m/>
    <m/>
    <n v="0"/>
    <n v="454.5"/>
    <s v="Sirena Compacta"/>
    <s v="Sirena Las Terrenas"/>
    <s v="MC33"/>
    <s v="Marrón"/>
    <n v="594"/>
    <s v="Pendiente Compra"/>
    <x v="1"/>
    <x v="6"/>
  </r>
  <r>
    <n v="7.03"/>
    <m/>
    <x v="41"/>
    <s v="OI"/>
    <s v=""/>
    <s v="ALEGACY TIJERA CORTAR AVES/PESC 1220"/>
    <m/>
    <m/>
    <s v="23.06.2025"/>
    <n v="2"/>
    <s v="DOP"/>
    <n v="1"/>
    <n v="3000"/>
    <n v="6000"/>
    <n v="0.01"/>
    <n v="6060"/>
    <n v="93.230769230769226"/>
    <s v="Tienda modelo: MC26 Nagua"/>
    <m/>
    <m/>
    <s v="NTCO011110"/>
    <n v="801672"/>
    <s v="UTECO SRL"/>
    <n v="16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1"/>
    <x v="6"/>
  </r>
  <r>
    <n v="7.03"/>
    <m/>
    <x v="41"/>
    <s v="OI"/>
    <s v=""/>
    <s v="AMERICAN METALCRAFT PINZA HDUT1200"/>
    <m/>
    <m/>
    <s v="23.06.2025"/>
    <n v="3"/>
    <s v="DOP"/>
    <n v="1"/>
    <n v="230"/>
    <n v="690"/>
    <n v="0.01"/>
    <n v="696.9"/>
    <n v="10.721538461538461"/>
    <s v="Tienda modelo: MC26 Nagua"/>
    <m/>
    <m/>
    <s v="NTCO011110"/>
    <n v="801672"/>
    <s v="UTECO SRL"/>
    <n v="16"/>
    <n v="1"/>
    <n v="696.9"/>
    <m/>
    <m/>
    <n v="0"/>
    <m/>
    <m/>
    <n v="0"/>
    <m/>
    <m/>
    <n v="0"/>
    <m/>
    <m/>
    <n v="0"/>
    <n v="696.9"/>
    <s v="Sirena Compacta"/>
    <s v="Sirena Las Terrenas"/>
    <s v="MC33"/>
    <s v="Marrón"/>
    <n v="594"/>
    <s v="Pendiente Compra"/>
    <x v="1"/>
    <x v="6"/>
  </r>
  <r>
    <n v="7.03"/>
    <m/>
    <x v="41"/>
    <s v="OI"/>
    <s v=""/>
    <s v="BASE PARA CANASTOS DE VEGETALES 1/4"/>
    <m/>
    <m/>
    <s v="23.06.2025"/>
    <n v="3"/>
    <s v="DOP"/>
    <n v="1"/>
    <n v="5263.8133333333335"/>
    <n v="15791.44"/>
    <n v="0.01"/>
    <n v="15949.3544"/>
    <n v="245.37468307692308"/>
    <s v="Tienda modelo: MC26 Nagua"/>
    <m/>
    <m/>
    <s v="NTCO011110"/>
    <n v="801672"/>
    <s v="UTECO SRL"/>
    <n v="16"/>
    <n v="1"/>
    <n v="15949.3544"/>
    <m/>
    <m/>
    <n v="0"/>
    <m/>
    <m/>
    <n v="0"/>
    <m/>
    <m/>
    <n v="0"/>
    <m/>
    <m/>
    <n v="0"/>
    <n v="15949.3544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MOLINO MEZCLADOR 32 220VAC 3PH"/>
    <m/>
    <m/>
    <s v="23.06.2025"/>
    <n v="1"/>
    <s v="DOP"/>
    <n v="1"/>
    <n v="937877.67"/>
    <n v="937877.67"/>
    <n v="0.01"/>
    <n v="947256.44670000009"/>
    <n v="14573.176103076925"/>
    <s v="Tienda modelo: MC26 Nagua"/>
    <m/>
    <m/>
    <s v="NTCO011110"/>
    <n v="801672"/>
    <s v="GRUPO SERVICIO"/>
    <n v="16"/>
    <n v="1"/>
    <n v="947256.44670000009"/>
    <m/>
    <m/>
    <n v="0"/>
    <m/>
    <m/>
    <n v="0"/>
    <m/>
    <m/>
    <n v="0"/>
    <m/>
    <m/>
    <n v="0"/>
    <n v="947256.44670000009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SIN FIN CARNIC 3HP 208/230 1433FH"/>
    <m/>
    <m/>
    <s v="23.06.2025"/>
    <n v="1"/>
    <s v="DOP"/>
    <n v="1"/>
    <n v="546727.98"/>
    <n v="546727.98"/>
    <n v="0.01"/>
    <n v="552195.2598"/>
    <n v="8495.3116892307698"/>
    <s v="Tienda modelo: MC26 Nagua"/>
    <m/>
    <m/>
    <s v="NTCO011110"/>
    <n v="801672"/>
    <s v="GRUPO SERVICIO"/>
    <n v="16"/>
    <n v="1"/>
    <n v="552195.2598"/>
    <m/>
    <m/>
    <n v="0"/>
    <m/>
    <m/>
    <n v="0"/>
    <m/>
    <m/>
    <n v="0"/>
    <m/>
    <m/>
    <n v="0"/>
    <n v="552195.25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BIRO TENDERIZADORA 3/4 HP 110V 9HD"/>
    <m/>
    <m/>
    <s v="23.06.2025"/>
    <n v="1"/>
    <s v="DOP"/>
    <n v="1"/>
    <n v="181574.8"/>
    <n v="181574.8"/>
    <n v="0.01"/>
    <n v="183390.54799999998"/>
    <n v="2821.3930461538457"/>
    <s v="Tienda modelo: MC26 Nagua"/>
    <m/>
    <m/>
    <s v="NTCO011110"/>
    <n v="801672"/>
    <s v="GRUPO SERVICIO"/>
    <n v="16"/>
    <n v="1"/>
    <n v="183390.54799999998"/>
    <m/>
    <m/>
    <n v="0"/>
    <m/>
    <m/>
    <n v="0"/>
    <m/>
    <m/>
    <n v="0"/>
    <m/>
    <m/>
    <n v="0"/>
    <n v="183390.5479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10X30X2 10302MTNG"/>
    <m/>
    <m/>
    <s v="23.06.2025"/>
    <n v="36"/>
    <s v="DOP"/>
    <n v="1"/>
    <n v="1978.2383333333335"/>
    <n v="71216.58"/>
    <n v="0.01"/>
    <n v="71928.745800000004"/>
    <n v="1106.5960892307694"/>
    <s v="Tienda modelo: MC26 Nagua"/>
    <m/>
    <m/>
    <s v="NTCO011110"/>
    <n v="801672"/>
    <s v="UTECO SRL"/>
    <n v="16"/>
    <n v="1"/>
    <n v="71928.745800000004"/>
    <m/>
    <m/>
    <n v="0"/>
    <m/>
    <m/>
    <n v="0"/>
    <m/>
    <m/>
    <n v="0"/>
    <m/>
    <m/>
    <n v="0"/>
    <n v="71928.745800000004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6X30X2 6302MT NG"/>
    <m/>
    <m/>
    <s v="23.06.2025"/>
    <n v="60"/>
    <s v="DOP"/>
    <n v="1"/>
    <n v="1171.6785000000002"/>
    <n v="70300.710000000006"/>
    <n v="0.01"/>
    <n v="71003.717100000009"/>
    <n v="1092.3648784615386"/>
    <s v="Tienda modelo: MC26 Nagua"/>
    <m/>
    <m/>
    <s v="NTCO011110"/>
    <n v="801672"/>
    <s v="UTECO SRL"/>
    <n v="16"/>
    <n v="1"/>
    <n v="71003.717100000009"/>
    <m/>
    <m/>
    <n v="0"/>
    <m/>
    <m/>
    <n v="0"/>
    <m/>
    <m/>
    <n v="0"/>
    <m/>
    <m/>
    <n v="0"/>
    <n v="71003.717100000009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MBRO BANDEJA RECTANG 8X30X2 83302MTNG"/>
    <m/>
    <m/>
    <s v="23.06.2025"/>
    <n v="96"/>
    <s v="DOP"/>
    <n v="1"/>
    <n v="1807.0286458333333"/>
    <n v="173474.75"/>
    <n v="0.01"/>
    <n v="175209.4975"/>
    <n v="2695.5307307692306"/>
    <s v="Tienda modelo: MC26 Nagua"/>
    <m/>
    <m/>
    <s v="NTCO011110"/>
    <n v="801672"/>
    <s v="UTECO SRL"/>
    <n v="16"/>
    <n v="1"/>
    <n v="175209.4975"/>
    <m/>
    <m/>
    <n v="0"/>
    <m/>
    <m/>
    <n v="0"/>
    <m/>
    <m/>
    <n v="0"/>
    <m/>
    <m/>
    <n v="0"/>
    <n v="175209.4975"/>
    <s v="Sirena Compacta"/>
    <s v="Sirena Las Terrenas"/>
    <s v="MC33"/>
    <s v="Marrón"/>
    <n v="594"/>
    <s v="Pendiente Compra"/>
    <x v="1"/>
    <x v="6"/>
  </r>
  <r>
    <n v="7.03"/>
    <m/>
    <x v="41"/>
    <s v="OI"/>
    <s v=""/>
    <s v="CARLISLE RACK 24PULG LARGO ODR‐24N"/>
    <m/>
    <m/>
    <s v="23.06.2025"/>
    <n v="1"/>
    <s v="DOP"/>
    <n v="1"/>
    <n v="600"/>
    <n v="600"/>
    <n v="0.01"/>
    <n v="606"/>
    <n v="9.3230769230769237"/>
    <s v="Tienda modelo: MC26 Nagua"/>
    <m/>
    <m/>
    <s v="NTCO011110"/>
    <n v="801672"/>
    <s v="UTECO SRL"/>
    <n v="16"/>
    <n v="1"/>
    <n v="606"/>
    <m/>
    <m/>
    <n v="0"/>
    <m/>
    <m/>
    <n v="0"/>
    <m/>
    <m/>
    <n v="0"/>
    <m/>
    <m/>
    <n v="0"/>
    <n v="606"/>
    <s v="Sirena Compacta"/>
    <s v="Sirena Las Terrenas"/>
    <s v="MC33"/>
    <s v="Marrón"/>
    <n v="594"/>
    <s v="Pendiente Compra"/>
    <x v="1"/>
    <x v="6"/>
  </r>
  <r>
    <n v="7.03"/>
    <m/>
    <x v="41"/>
    <s v="OI"/>
    <s v=""/>
    <s v="CENTRIFUGADORA DE VERDURAS 3GAL"/>
    <m/>
    <m/>
    <s v="23.06.2025"/>
    <n v="1"/>
    <s v="DOP"/>
    <n v="1"/>
    <n v="6000"/>
    <n v="6000"/>
    <n v="0.01"/>
    <n v="6060"/>
    <n v="93.230769230769226"/>
    <s v="Tienda modelo: MC26 Nagua"/>
    <m/>
    <m/>
    <s v="NTCO011110"/>
    <n v="801672"/>
    <s v="UTECO SRL"/>
    <n v="16"/>
    <n v="1"/>
    <n v="6060"/>
    <m/>
    <m/>
    <n v="0"/>
    <m/>
    <m/>
    <n v="0"/>
    <m/>
    <m/>
    <n v="0"/>
    <m/>
    <m/>
    <n v="0"/>
    <n v="6060"/>
    <s v="Sirena Compacta"/>
    <s v="Sirena Las Terrenas"/>
    <s v="MC33"/>
    <s v="Marrón"/>
    <n v="594"/>
    <s v="Pendiente Compra"/>
    <x v="1"/>
    <x v="6"/>
  </r>
  <r>
    <n v="7.03"/>
    <m/>
    <x v="41"/>
    <s v="OI"/>
    <s v=""/>
    <s v="CEPILLO SAN JAMAR 1178902"/>
    <m/>
    <m/>
    <s v="23.06.2025"/>
    <n v="2"/>
    <s v="DOP"/>
    <n v="1"/>
    <n v="4000"/>
    <n v="8000"/>
    <n v="0.01"/>
    <n v="8080"/>
    <n v="124.30769230769231"/>
    <s v="Tienda modelo: MC26 Nagua"/>
    <m/>
    <m/>
    <s v="NTCO011110"/>
    <n v="801672"/>
    <s v="UTECO SRL"/>
    <n v="16"/>
    <n v="1"/>
    <n v="8080"/>
    <m/>
    <m/>
    <n v="0"/>
    <m/>
    <m/>
    <n v="0"/>
    <m/>
    <m/>
    <n v="0"/>
    <m/>
    <m/>
    <n v="0"/>
    <n v="8080"/>
    <s v="Sirena Compacta"/>
    <s v="Sirena Las Terrenas"/>
    <s v="MC33"/>
    <s v="Marrón"/>
    <n v="594"/>
    <s v="Pendiente Compra"/>
    <x v="1"/>
    <x v="6"/>
  </r>
  <r>
    <n v="7.03"/>
    <m/>
    <x v="41"/>
    <s v="OI"/>
    <s v=""/>
    <s v="CHURRASCO 12¨MANGO FIBROX NEGRO"/>
    <m/>
    <m/>
    <s v="23.06.2025"/>
    <n v="5"/>
    <s v="DOP"/>
    <n v="1"/>
    <n v="3567.6959999999999"/>
    <n v="17838.48"/>
    <n v="0.01"/>
    <n v="18016.864799999999"/>
    <n v="277.18253538461539"/>
    <s v="Tienda modelo: MC26 Nagua"/>
    <m/>
    <m/>
    <s v="NTCO011110"/>
    <n v="801672"/>
    <s v="UTECO SRL"/>
    <n v="16"/>
    <n v="1"/>
    <n v="18016.864799999999"/>
    <m/>
    <m/>
    <n v="0"/>
    <m/>
    <m/>
    <n v="0"/>
    <m/>
    <m/>
    <n v="0"/>
    <m/>
    <m/>
    <n v="0"/>
    <n v="18016.86479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CORTADOR DE QUESO Y JAMON CUBE KING"/>
    <m/>
    <m/>
    <s v="23.06.2025"/>
    <n v="1"/>
    <s v="DOP"/>
    <n v="1"/>
    <n v="16413.669999999998"/>
    <n v="16413.669999999998"/>
    <n v="0.01"/>
    <n v="16577.806699999997"/>
    <n v="255.04317999999995"/>
    <s v="Tienda modelo: MC26 Nagua"/>
    <m/>
    <m/>
    <s v="NTCO011110"/>
    <n v="801672"/>
    <s v="UTECO SRL"/>
    <n v="16"/>
    <n v="1"/>
    <n v="16577.806699999997"/>
    <m/>
    <m/>
    <n v="0"/>
    <m/>
    <m/>
    <n v="0"/>
    <m/>
    <m/>
    <n v="0"/>
    <m/>
    <m/>
    <n v="0"/>
    <n v="16577.806699999997"/>
    <s v="Sirena Compacta"/>
    <s v="Sirena Las Terrenas"/>
    <s v="MC33"/>
    <s v="Marrón"/>
    <n v="594"/>
    <s v="Pendiente Compra"/>
    <x v="1"/>
    <x v="6"/>
  </r>
  <r>
    <n v="7.03"/>
    <m/>
    <x v="41"/>
    <s v="OI"/>
    <s v=""/>
    <s v="CUCHILLO 8 X 2 RECTO ANCHO FIBROX"/>
    <m/>
    <m/>
    <s v="23.06.2025"/>
    <n v="3"/>
    <s v="DOP"/>
    <n v="1"/>
    <n v="2626.0833333333335"/>
    <n v="7878.25"/>
    <n v="0.01"/>
    <n v="7957.0325000000003"/>
    <n v="122.41588461538461"/>
    <s v="Tienda modelo: MC26 Nagua"/>
    <m/>
    <m/>
    <s v="NTCO011110"/>
    <n v="801672"/>
    <s v="UTECO SRL"/>
    <n v="16"/>
    <n v="1"/>
    <n v="7957.0325000000003"/>
    <m/>
    <m/>
    <n v="0"/>
    <m/>
    <m/>
    <n v="0"/>
    <m/>
    <m/>
    <n v="0"/>
    <m/>
    <m/>
    <n v="0"/>
    <n v="7957.0325000000003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LFIN BANDEJA RECT/HALF 15X6X1 TRC-1561"/>
    <m/>
    <m/>
    <s v="23.06.2025"/>
    <n v="48"/>
    <s v="DOP"/>
    <n v="1"/>
    <n v="3049.0739583333329"/>
    <n v="146355.54999999999"/>
    <n v="0.01"/>
    <n v="147819.10549999998"/>
    <n v="2274.1400846153842"/>
    <s v="Tienda modelo: MC26 Nagua"/>
    <m/>
    <m/>
    <s v="NTCO011110"/>
    <n v="801672"/>
    <s v="UTECO SRL"/>
    <n v="16"/>
    <n v="1"/>
    <n v="147819.10549999998"/>
    <m/>
    <m/>
    <n v="0"/>
    <m/>
    <m/>
    <n v="0"/>
    <m/>
    <m/>
    <n v="0"/>
    <m/>
    <m/>
    <n v="0"/>
    <n v="147819.1054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LFIN BANDEJA RECT/HALF 15X6X1 TRC-1561"/>
    <m/>
    <m/>
    <s v="23.06.2025"/>
    <n v="30"/>
    <s v="DOP"/>
    <n v="1"/>
    <n v="3049.0736666666667"/>
    <n v="91472.21"/>
    <n v="0.01"/>
    <n v="92386.932100000005"/>
    <n v="1421.3374169230769"/>
    <s v="Tienda modelo: MC26 Nagua"/>
    <m/>
    <m/>
    <s v="NTCO011110"/>
    <n v="801672"/>
    <s v="UTECO SRL"/>
    <n v="16"/>
    <n v="1"/>
    <n v="92386.932100000005"/>
    <m/>
    <m/>
    <n v="0"/>
    <m/>
    <m/>
    <n v="0"/>
    <m/>
    <m/>
    <n v="0"/>
    <m/>
    <m/>
    <n v="0"/>
    <n v="92386.932100000005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XTER RUSSELL CUCHILLO COC S145 10G GRE"/>
    <m/>
    <m/>
    <s v="23.06.2025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3"/>
    <m/>
    <x v="41"/>
    <s v="OI"/>
    <s v=""/>
    <s v="DEXTER RUSSELL CUCHILLO COC S145 10T PCP"/>
    <m/>
    <m/>
    <s v="23.06.2025"/>
    <n v="1"/>
    <s v="DOP"/>
    <n v="1"/>
    <n v="2400"/>
    <n v="2400"/>
    <n v="0.01"/>
    <n v="2424"/>
    <n v="37.292307692307695"/>
    <s v="Tienda modelo: MC26 Nagua"/>
    <m/>
    <m/>
    <s v="NTCO011110"/>
    <n v="801672"/>
    <s v="UTECO SRL"/>
    <n v="16"/>
    <n v="1"/>
    <n v="2424"/>
    <m/>
    <m/>
    <n v="0"/>
    <m/>
    <m/>
    <n v="0"/>
    <m/>
    <m/>
    <n v="0"/>
    <m/>
    <m/>
    <n v="0"/>
    <n v="2424"/>
    <s v="Sirena Compacta"/>
    <s v="Sirena Las Terrenas"/>
    <s v="MC33"/>
    <s v="Marrón"/>
    <n v="594"/>
    <s v="Pendiente Compra"/>
    <x v="1"/>
    <x v="6"/>
  </r>
  <r>
    <n v="7.03"/>
    <m/>
    <x v="41"/>
    <s v="OI"/>
    <s v=""/>
    <s v="EDLUND ABRIDOR DE LATAS CON BASE MOD 1S"/>
    <m/>
    <m/>
    <s v="23.06.2025"/>
    <n v="1"/>
    <s v="DOP"/>
    <n v="1"/>
    <n v="14000"/>
    <n v="14000"/>
    <n v="0.01"/>
    <n v="14140"/>
    <n v="217.53846153846155"/>
    <s v="Tienda modelo: MC26 Nagua"/>
    <m/>
    <m/>
    <s v="NTCO011110"/>
    <n v="801672"/>
    <s v="UTECO SRL"/>
    <n v="16"/>
    <n v="1"/>
    <n v="14140"/>
    <m/>
    <m/>
    <n v="0"/>
    <m/>
    <m/>
    <n v="0"/>
    <m/>
    <m/>
    <n v="0"/>
    <m/>
    <m/>
    <n v="0"/>
    <n v="14140"/>
    <s v="Sirena Compacta"/>
    <s v="Sirena Las Terrenas"/>
    <s v="MC33"/>
    <s v="Marrón"/>
    <n v="594"/>
    <s v="Pendiente Compra"/>
    <x v="1"/>
    <x v="6"/>
  </r>
  <r>
    <n v="7.03"/>
    <m/>
    <x v="41"/>
    <s v="OI"/>
    <s v=""/>
    <s v="FILETEO 6¨ RECTO FINO FIBROX NEGRO"/>
    <m/>
    <m/>
    <s v="23.06.2025"/>
    <n v="6"/>
    <s v="DOP"/>
    <n v="1"/>
    <n v="1337.0183333333332"/>
    <n v="8022.1099999999988"/>
    <n v="0.01"/>
    <n v="8102.3310999999985"/>
    <n v="124.65124769230766"/>
    <s v="Tienda modelo: MC26 Nagua"/>
    <m/>
    <m/>
    <s v="NTCO011110"/>
    <n v="801672"/>
    <s v="UTECO SRL"/>
    <n v="16"/>
    <n v="1"/>
    <n v="8102.3310999999985"/>
    <m/>
    <m/>
    <n v="0"/>
    <m/>
    <m/>
    <n v="0"/>
    <m/>
    <m/>
    <n v="0"/>
    <m/>
    <m/>
    <n v="0"/>
    <n v="8102.3310999999985"/>
    <s v="Sirena Compacta"/>
    <s v="Sirena Las Terrenas"/>
    <s v="MC33"/>
    <s v="Marrón"/>
    <n v="594"/>
    <s v="Pendiente Compra"/>
    <x v="1"/>
    <x v="6"/>
  </r>
  <r>
    <n v="7.03"/>
    <m/>
    <x v="41"/>
    <s v="OI"/>
    <s v=""/>
    <s v="MOLINO CARNICERIA 1HP BI-822SS"/>
    <m/>
    <m/>
    <s v="23.06.2025"/>
    <n v="1"/>
    <s v="DOP"/>
    <n v="1"/>
    <n v="140501.32999999999"/>
    <n v="140501.32999999999"/>
    <n v="0.01"/>
    <n v="141906.34329999998"/>
    <n v="2183.1745123076921"/>
    <s v="Tienda modelo: MC26 Nagua"/>
    <m/>
    <m/>
    <s v="NTCO011110"/>
    <n v="801672"/>
    <s v="UTECO SRL"/>
    <n v="16"/>
    <n v="1"/>
    <n v="141906.34329999998"/>
    <m/>
    <m/>
    <n v="0"/>
    <m/>
    <m/>
    <n v="0"/>
    <m/>
    <m/>
    <n v="0"/>
    <m/>
    <m/>
    <n v="0"/>
    <n v="141906.3432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BANADORA PALLADIO 13 330 EVO TOP"/>
    <m/>
    <m/>
    <s v="23.06.2025"/>
    <n v="4"/>
    <s v="DOP"/>
    <n v="1"/>
    <n v="151549.5"/>
    <n v="606198"/>
    <n v="0.01"/>
    <n v="612259.98"/>
    <n v="9419.3843076923076"/>
    <s v="Tienda modelo: MC26 Nagua"/>
    <m/>
    <m/>
    <s v="NTCO011110"/>
    <n v="801672"/>
    <s v="UTECO SRL"/>
    <n v="16"/>
    <n v="1"/>
    <n v="612259.98"/>
    <m/>
    <m/>
    <n v="0"/>
    <m/>
    <m/>
    <n v="0"/>
    <m/>
    <m/>
    <n v="0"/>
    <m/>
    <m/>
    <n v="0"/>
    <n v="612259.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CIPIENTE KING STEEL 88002"/>
    <m/>
    <m/>
    <s v="23.06.2025"/>
    <n v="4"/>
    <s v="DOP"/>
    <n v="1"/>
    <n v="1200"/>
    <n v="4800"/>
    <n v="0.01"/>
    <n v="4848"/>
    <n v="74.58461538461539"/>
    <s v="Tienda modelo: MC26 Nagua"/>
    <m/>
    <m/>
    <s v="NTCO011110"/>
    <n v="801672"/>
    <s v="UTECO SRL"/>
    <n v="16"/>
    <n v="1"/>
    <n v="4848"/>
    <m/>
    <m/>
    <n v="0"/>
    <m/>
    <m/>
    <n v="0"/>
    <m/>
    <m/>
    <n v="0"/>
    <m/>
    <m/>
    <n v="0"/>
    <n v="4848"/>
    <s v="Sirena Compacta"/>
    <s v="Sirena Las Terrenas"/>
    <s v="MC33"/>
    <s v="Marrón"/>
    <n v="594"/>
    <s v="Pendiente Compra"/>
    <x v="1"/>
    <x v="6"/>
  </r>
  <r>
    <n v="7.03"/>
    <m/>
    <x v="41"/>
    <s v="OI"/>
    <s v=""/>
    <s v="RECIPIENTE KING STEEL 88004"/>
    <m/>
    <m/>
    <s v="23.06.2025"/>
    <n v="4"/>
    <s v="DOP"/>
    <n v="1"/>
    <n v="1400"/>
    <n v="5600"/>
    <n v="0.01"/>
    <n v="5656"/>
    <n v="87.015384615384619"/>
    <s v="Tienda modelo: MC26 Nagua"/>
    <m/>
    <m/>
    <s v="NTCO011110"/>
    <n v="801672"/>
    <s v="UTECO SRL"/>
    <n v="16"/>
    <n v="1"/>
    <n v="5656"/>
    <m/>
    <m/>
    <n v="0"/>
    <m/>
    <m/>
    <n v="0"/>
    <m/>
    <m/>
    <n v="0"/>
    <m/>
    <m/>
    <n v="0"/>
    <n v="5656"/>
    <s v="Sirena Compacta"/>
    <s v="Sirena Las Terrenas"/>
    <s v="MC33"/>
    <s v="Marrón"/>
    <n v="594"/>
    <s v="Pendiente Compra"/>
    <x v="1"/>
    <x v="6"/>
  </r>
  <r>
    <n v="7.03"/>
    <m/>
    <x v="41"/>
    <s v="OI"/>
    <s v=""/>
    <s v="SIERRA SIN FIN CARNICERIA 1.5HP BI-22SS"/>
    <m/>
    <m/>
    <s v="23.06.2025"/>
    <n v="1"/>
    <s v="DOP"/>
    <n v="1"/>
    <n v="397260.62"/>
    <n v="397260.62"/>
    <n v="0.01"/>
    <n v="401233.22619999998"/>
    <n v="6172.818864615384"/>
    <s v="Tienda modelo: MC26 Nagua"/>
    <m/>
    <m/>
    <s v="NTCO011110"/>
    <n v="801672"/>
    <s v="GRUPO SERVICIO"/>
    <n v="16"/>
    <n v="1"/>
    <n v="401233.22619999998"/>
    <m/>
    <m/>
    <n v="0"/>
    <m/>
    <m/>
    <n v="0"/>
    <m/>
    <m/>
    <n v="0"/>
    <m/>
    <m/>
    <n v="0"/>
    <n v="401233.2261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SIRMAN REBANADORA 15 TIZIANO"/>
    <m/>
    <m/>
    <s v="23.06.2025"/>
    <n v="1"/>
    <s v="DOP"/>
    <n v="1"/>
    <n v="165106.71"/>
    <n v="165106.71"/>
    <n v="0.01"/>
    <n v="166757.77709999998"/>
    <n v="2565.5042630769226"/>
    <s v="Tienda modelo: MC26 Nagua"/>
    <m/>
    <m/>
    <s v="NTCO011110"/>
    <n v="801672"/>
    <s v="GRUPO SERVICIO"/>
    <n v="16"/>
    <n v="1"/>
    <n v="166757.77709999998"/>
    <m/>
    <m/>
    <n v="0"/>
    <m/>
    <m/>
    <n v="0"/>
    <m/>
    <m/>
    <n v="0"/>
    <m/>
    <m/>
    <n v="0"/>
    <n v="166757.77709999998"/>
    <s v="Sirena Compacta"/>
    <s v="Sirena Las Terrenas"/>
    <s v="MC33"/>
    <s v="Marrón"/>
    <n v="594"/>
    <s v="Pendiente Compra"/>
    <x v="1"/>
    <x v="6"/>
  </r>
  <r>
    <n v="7.03"/>
    <m/>
    <x v="41"/>
    <s v="OI"/>
    <s v=""/>
    <s v="TABLECRAFT King Steel CB1520GNA VERDE"/>
    <m/>
    <m/>
    <s v="23.06.2025"/>
    <n v="2"/>
    <s v="DOP"/>
    <n v="1"/>
    <n v="950"/>
    <n v="1900"/>
    <n v="0.01"/>
    <n v="1919"/>
    <n v="29.523076923076925"/>
    <s v="Tienda modelo: MC26 Nagua"/>
    <m/>
    <m/>
    <s v="NTCO011110"/>
    <n v="801672"/>
    <s v="UTECO SRL"/>
    <n v="16"/>
    <n v="1"/>
    <n v="1919"/>
    <m/>
    <m/>
    <n v="0"/>
    <m/>
    <m/>
    <n v="0"/>
    <m/>
    <m/>
    <n v="0"/>
    <m/>
    <m/>
    <n v="0"/>
    <n v="1919"/>
    <s v="Sirena Compacta"/>
    <s v="Sirena Las Terrenas"/>
    <s v="MC33"/>
    <s v="Marrón"/>
    <n v="594"/>
    <s v="Pendiente Compra"/>
    <x v="1"/>
    <x v="6"/>
  </r>
  <r>
    <n v="7.03"/>
    <m/>
    <x v="41"/>
    <s v="OI"/>
    <s v=""/>
    <s v="TABLECRAFT TABLA CORTE CB1520BRA MARRON"/>
    <m/>
    <m/>
    <s v="23.06.2025"/>
    <n v="1"/>
    <s v="DOP"/>
    <n v="1"/>
    <n v="950"/>
    <n v="950"/>
    <n v="0.01"/>
    <n v="959.5"/>
    <n v="14.761538461538462"/>
    <s v="Tienda modelo: MC26 Nagua"/>
    <m/>
    <m/>
    <s v="NTCO011110"/>
    <n v="801672"/>
    <s v="UTECO SRL"/>
    <n v="16"/>
    <n v="1"/>
    <n v="959.5"/>
    <m/>
    <m/>
    <n v="0"/>
    <m/>
    <m/>
    <n v="0"/>
    <m/>
    <m/>
    <n v="0"/>
    <m/>
    <m/>
    <n v="0"/>
    <n v="959.5"/>
    <s v="Sirena Compacta"/>
    <s v="Sirena Las Terrenas"/>
    <s v="MC33"/>
    <s v="Marrón"/>
    <n v="594"/>
    <s v="Pendiente Compra"/>
    <x v="1"/>
    <x v="6"/>
  </r>
  <r>
    <n v="7.03"/>
    <m/>
    <x v="41"/>
    <s v="OI"/>
    <s v=""/>
    <s v="TIRADOR DE MANO P/DOLLY FDDOHDL0103"/>
    <m/>
    <m/>
    <s v="23.06.2025"/>
    <n v="3"/>
    <s v="DOP"/>
    <n v="1"/>
    <n v="1619.7299999999998"/>
    <n v="4859.1899999999996"/>
    <n v="0.01"/>
    <n v="4907.7819"/>
    <n v="75.50433692307692"/>
    <s v="Tienda modelo: MC26 Nagua"/>
    <m/>
    <m/>
    <s v="NTCO011110"/>
    <n v="801672"/>
    <s v="UTECO SRL"/>
    <n v="16"/>
    <n v="1"/>
    <n v="4907.7819"/>
    <m/>
    <m/>
    <n v="0"/>
    <m/>
    <m/>
    <n v="0"/>
    <m/>
    <m/>
    <n v="0"/>
    <m/>
    <m/>
    <n v="0"/>
    <n v="4907.7819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AMOLADOR 3 PIEDRA 11 1/2F/M/G"/>
    <m/>
    <m/>
    <s v="23.06.2025"/>
    <n v="2"/>
    <s v="DOP"/>
    <n v="1"/>
    <n v="8808.0550000000003"/>
    <n v="17616.11"/>
    <n v="0.01"/>
    <n v="17792.271100000002"/>
    <n v="273.72724769230774"/>
    <s v="Tienda modelo: MC26 Nagua"/>
    <m/>
    <m/>
    <s v="NTCO011110"/>
    <n v="801672"/>
    <s v="GRUPO SERVICIO"/>
    <n v="16"/>
    <n v="1"/>
    <n v="17792.271100000002"/>
    <m/>
    <m/>
    <n v="0"/>
    <m/>
    <m/>
    <n v="0"/>
    <m/>
    <m/>
    <n v="0"/>
    <m/>
    <m/>
    <n v="0"/>
    <n v="17792.271100000002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GUANTES METALICO MIDIUM 81503"/>
    <m/>
    <m/>
    <s v="23.06.2025"/>
    <n v="3"/>
    <s v="DOP"/>
    <n v="1"/>
    <n v="8546.76"/>
    <n v="25640.28"/>
    <n v="0.01"/>
    <n v="25896.682799999999"/>
    <n v="398.41050461538458"/>
    <s v="Tienda modelo: MC26 Nagua"/>
    <m/>
    <m/>
    <s v="NTCO011110"/>
    <n v="801672"/>
    <s v="GRUPO SERVICIO"/>
    <n v="16"/>
    <n v="1"/>
    <n v="25896.682799999999"/>
    <m/>
    <m/>
    <n v="0"/>
    <m/>
    <m/>
    <n v="0"/>
    <m/>
    <m/>
    <n v="0"/>
    <m/>
    <m/>
    <n v="0"/>
    <n v="25896.68279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VICTORINOX GUANTES METALICOS LARGE 81504"/>
    <m/>
    <m/>
    <s v="23.06.2025"/>
    <n v="1"/>
    <s v="DOP"/>
    <n v="1"/>
    <n v="8316.0499999999993"/>
    <n v="8316.0499999999993"/>
    <n v="0.01"/>
    <n v="8399.2104999999992"/>
    <n v="129.21862307692305"/>
    <s v="Tienda modelo: MC26 Nagua"/>
    <m/>
    <m/>
    <s v="NTCO011110"/>
    <n v="801672"/>
    <s v="GRUPO SERVICIO"/>
    <n v="16"/>
    <n v="1"/>
    <n v="8399.2104999999992"/>
    <m/>
    <m/>
    <n v="0"/>
    <m/>
    <m/>
    <n v="0"/>
    <m/>
    <m/>
    <n v="0"/>
    <m/>
    <m/>
    <n v="0"/>
    <n v="8399.2104999999992"/>
    <s v="Sirena Compacta"/>
    <s v="Sirena Las Terrenas"/>
    <s v="MC33"/>
    <s v="Marrón"/>
    <n v="594"/>
    <s v="Pendiente Compra"/>
    <x v="1"/>
    <x v="6"/>
  </r>
  <r>
    <n v="7.03"/>
    <m/>
    <x v="41"/>
    <s v="OI"/>
    <s v=""/>
    <s v="WINCO BROCHA PASTELERA NB-30"/>
    <m/>
    <m/>
    <s v="23.06.2025"/>
    <n v="2"/>
    <s v="DOP"/>
    <n v="1"/>
    <n v="650"/>
    <n v="1300"/>
    <n v="0.01"/>
    <n v="1313"/>
    <n v="20.2"/>
    <s v="Tienda modelo: MC26 Nagua"/>
    <m/>
    <m/>
    <s v="NTCO011110"/>
    <n v="801672"/>
    <s v="GRUPO SERVICIO"/>
    <n v="16"/>
    <n v="1"/>
    <n v="1313"/>
    <m/>
    <m/>
    <n v="0"/>
    <m/>
    <m/>
    <n v="0"/>
    <m/>
    <m/>
    <n v="0"/>
    <m/>
    <m/>
    <n v="0"/>
    <n v="1313"/>
    <s v="Sirena Compacta"/>
    <s v="Sirena Las Terrenas"/>
    <s v="MC33"/>
    <s v="Marrón"/>
    <n v="594"/>
    <s v="Pendiente Compra"/>
    <x v="1"/>
    <x v="6"/>
  </r>
  <r>
    <n v="7.03"/>
    <m/>
    <x v="41"/>
    <s v="OI"/>
    <s v=""/>
    <s v="WINHOLT RAPEADORA WHSS-1"/>
    <m/>
    <m/>
    <s v="23.06.2025"/>
    <n v="9"/>
    <s v="DOP"/>
    <n v="1"/>
    <n v="25029.784444444445"/>
    <n v="225268.06"/>
    <n v="0.01"/>
    <n v="227520.74059999999"/>
    <n v="3500.319086153846"/>
    <s v="Tienda modelo: MC26 Nagua"/>
    <m/>
    <m/>
    <s v="NTCO011110"/>
    <n v="801672"/>
    <s v="GRUPO SERVICIO"/>
    <n v="16"/>
    <n v="1"/>
    <n v="227520.74059999999"/>
    <m/>
    <m/>
    <n v="0"/>
    <m/>
    <m/>
    <n v="0"/>
    <m/>
    <m/>
    <n v="0"/>
    <m/>
    <m/>
    <n v="0"/>
    <n v="227520.74059999999"/>
    <s v="Sirena Compacta"/>
    <s v="Sirena Las Terrenas"/>
    <s v="MC33"/>
    <s v="Marrón"/>
    <n v="594"/>
    <s v="Pendiente Compra"/>
    <x v="1"/>
    <x v="6"/>
  </r>
  <r>
    <n v="7.03"/>
    <m/>
    <x v="41"/>
    <s v="OI"/>
    <s v=""/>
    <s v="NITROX NEUTRO 1240 CON CROSS Accesorio dos niveles para vinos DELI"/>
    <n v="4600073155"/>
    <m/>
    <s v="11.02.2025"/>
    <n v="2"/>
    <s v="USD"/>
    <n v="65"/>
    <n v="3829"/>
    <n v="497770"/>
    <n v="0.45"/>
    <n v="721766.5"/>
    <n v="11104.1"/>
    <s v="IMS-diseño Landini"/>
    <m/>
    <m/>
    <s v="NTCO011110"/>
    <n v="801672"/>
    <s v="35643 Wintrading LLC"/>
    <n v="4"/>
    <n v="0.5"/>
    <n v="360883.25"/>
    <n v="12"/>
    <n v="0.5"/>
    <n v="360883.25"/>
    <m/>
    <m/>
    <n v="0"/>
    <m/>
    <m/>
    <n v="360883.25"/>
    <m/>
    <m/>
    <n v="360883.25"/>
    <n v="721766.5"/>
    <s v="Sirena Compacta"/>
    <s v="Sirena Las Terrenas"/>
    <s v="MC33"/>
    <s v="Marrón"/>
    <n v="594"/>
    <s v="Orden Colocada"/>
    <x v="1"/>
    <x v="6"/>
  </r>
  <r>
    <n v="7.07"/>
    <m/>
    <x v="45"/>
    <s v="OI"/>
    <s v=""/>
    <s v="RETROBANCO NEUTRO PANADERIA 1240 Con mesada de Marmol, UN MODULO CON _x000a_FREGADERO GRAB &amp; GO"/>
    <m/>
    <m/>
    <s v="11.02.2025"/>
    <n v="3"/>
    <s v="USD"/>
    <n v="65"/>
    <n v="4124"/>
    <n v="804180"/>
    <n v="0.45"/>
    <n v="1166061"/>
    <n v="17939.400000000001"/>
    <s v="IMS-diseño Landini"/>
    <m/>
    <m/>
    <s v="NTCO011110"/>
    <n v="801672"/>
    <s v="35643 Wintrading LLC"/>
    <n v="13"/>
    <n v="0.5"/>
    <n v="583030.5"/>
    <n v="16"/>
    <n v="0.5"/>
    <n v="583030.5"/>
    <m/>
    <m/>
    <n v="0"/>
    <m/>
    <m/>
    <n v="583030.5"/>
    <m/>
    <m/>
    <n v="583030.5"/>
    <n v="1166061"/>
    <s v="Sirena Compacta"/>
    <s v="Sirena Las Terrenas"/>
    <s v="MC33"/>
    <s v="Marrón"/>
    <n v="594"/>
    <s v="Pendiente Compra"/>
    <x v="1"/>
    <x v="6"/>
  </r>
  <r>
    <n v="7.07"/>
    <m/>
    <x v="45"/>
    <s v="OI"/>
    <s v=""/>
    <s v="RETROBANCO NEUTRO CON ESTANTERIA  4 niveles de estantes superiores en madera_x000a_Dimensiones: 1920 x 748 x 2200 GRAB &amp; GO"/>
    <m/>
    <m/>
    <s v="11.02.2025"/>
    <n v="2"/>
    <s v="USD"/>
    <n v="65"/>
    <n v="7237"/>
    <n v="940810"/>
    <n v="0.45"/>
    <n v="1364174.5"/>
    <n v="20987.3"/>
    <s v="IMS-diseño Landini"/>
    <m/>
    <m/>
    <s v="NTCO011110"/>
    <n v="801672"/>
    <s v="35643 Wintrading LLC"/>
    <n v="13"/>
    <n v="0.5"/>
    <n v="682087.25"/>
    <n v="16"/>
    <n v="0.5"/>
    <n v="682087.25"/>
    <m/>
    <m/>
    <n v="0"/>
    <m/>
    <m/>
    <n v="682087.25"/>
    <m/>
    <m/>
    <n v="682087.25"/>
    <n v="1364174.5"/>
    <s v="Sirena Compacta"/>
    <s v="Sirena Las Terrenas"/>
    <s v="MC33"/>
    <s v="Marrón"/>
    <n v="594"/>
    <s v="Pendiente Compra"/>
    <x v="1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4"/>
    <m/>
    <x v="42"/>
    <s v="OI"/>
    <s v=""/>
    <s v="CAMARA FERMENTACION 17 CARROS"/>
    <n v="4512510979"/>
    <m/>
    <s v="10.06.2025"/>
    <n v="1"/>
    <s v="USD"/>
    <n v="65"/>
    <n v="25116"/>
    <n v="1632540"/>
    <n v="0"/>
    <n v="1632540"/>
    <n v="25116"/>
    <s v="LATAM EQUIPMENT"/>
    <m/>
    <m/>
    <s v="NTCO011110"/>
    <n v="801672"/>
    <s v="LATAM EQUIPMENT"/>
    <n v="6"/>
    <n v="0.5"/>
    <n v="816270"/>
    <n v="16"/>
    <n v="0.5"/>
    <n v="816270"/>
    <m/>
    <m/>
    <n v="0"/>
    <m/>
    <m/>
    <n v="816270"/>
    <m/>
    <m/>
    <n v="816270"/>
    <n v="1632540"/>
    <s v="Sirena Compacta"/>
    <s v="Sirena Las Terrenas"/>
    <s v="MC33"/>
    <s v="Marrón"/>
    <n v="594"/>
    <s v="Orden Colocada"/>
    <x v="1"/>
    <x v="6"/>
  </r>
  <r>
    <n v="7.04"/>
    <m/>
    <x v="42"/>
    <s v="OI"/>
    <s v=""/>
    <s v="SALVA MAQUINA REBANADORA DE PAN HORIZONTAL"/>
    <m/>
    <m/>
    <s v="26.06.2025"/>
    <n v="1"/>
    <s v="EUR"/>
    <n v="77"/>
    <n v="11751"/>
    <n v="904827"/>
    <m/>
    <n v="904827"/>
    <n v="13920.415384615384"/>
    <s v="SALVA"/>
    <m/>
    <m/>
    <s v="NTCO011110"/>
    <n v="801672"/>
    <s v="SALVA"/>
    <n v="13"/>
    <n v="0.5"/>
    <n v="452413.5"/>
    <n v="15"/>
    <n v="0.5"/>
    <n v="452413.5"/>
    <m/>
    <m/>
    <n v="0"/>
    <m/>
    <m/>
    <n v="452413.5"/>
    <m/>
    <m/>
    <n v="452413.5"/>
    <e v="#N/A"/>
    <s v="Sirena Compacta"/>
    <s v="Sirena Las Terrenas"/>
    <s v="MC33"/>
    <s v="Marrón"/>
    <n v="594"/>
    <s v="Pendiente Compra"/>
    <x v="1"/>
    <x v="6"/>
  </r>
  <r>
    <n v="7.04"/>
    <m/>
    <x v="42"/>
    <s v="OI"/>
    <s v=""/>
    <s v="CHICAGO BANDEJA PAN LISA PERFORADA 44690"/>
    <m/>
    <m/>
    <s v="23.06.2025"/>
    <n v="510"/>
    <s v="USD"/>
    <n v="65"/>
    <n v="23.05"/>
    <n v="764107.5"/>
    <n v="0.05"/>
    <n v="802312.875"/>
    <n v="12343.275"/>
    <s v="Bandeja gastronomica "/>
    <m/>
    <m/>
    <s v="NTCO011110"/>
    <n v="801672"/>
    <s v="CHICAGO METALLIC"/>
    <n v="6"/>
    <n v="0.5"/>
    <n v="401156.4375"/>
    <n v="8"/>
    <n v="0.5"/>
    <n v="401156.4375"/>
    <m/>
    <m/>
    <n v="0"/>
    <m/>
    <m/>
    <n v="401156.4375"/>
    <m/>
    <m/>
    <n v="401156.4375"/>
    <n v="802312.875"/>
    <s v="Sirena Compacta"/>
    <s v="Sirena Las Terrenas"/>
    <s v="MC33"/>
    <s v="Marrón"/>
    <n v="594"/>
    <s v="Pendiente Compra"/>
    <x v="1"/>
    <x v="6"/>
  </r>
  <r>
    <n v="7.04"/>
    <m/>
    <x v="42"/>
    <s v="OI"/>
    <s v=""/>
    <s v="CHICAGO MED BANDEJA DELI 12X18 BRONCE"/>
    <n v="4600073981"/>
    <m/>
    <s v="01.04.2025"/>
    <n v="60"/>
    <s v="DOP"/>
    <n v="1"/>
    <n v="2389.0038333333337"/>
    <n v="143340.23000000001"/>
    <n v="0"/>
    <n v="143340.23000000001"/>
    <n v="2205.234307692308"/>
    <s v="Bandeja gastronomica "/>
    <m/>
    <m/>
    <s v="NTCO011110"/>
    <n v="801672"/>
    <s v="CHICAGO METALLIC"/>
    <n v="6"/>
    <n v="0.5"/>
    <n v="71670.115000000005"/>
    <n v="8"/>
    <n v="0.5"/>
    <n v="71670.115000000005"/>
    <m/>
    <m/>
    <n v="0"/>
    <m/>
    <m/>
    <n v="71670.115000000005"/>
    <m/>
    <m/>
    <n v="71670.115000000005"/>
    <n v="143340.23000000001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BAGUETTE 4 MOLDE/P 49034"/>
    <n v="4600073981"/>
    <m/>
    <s v="01.04.2025"/>
    <n v="50"/>
    <s v="USD"/>
    <n v="65"/>
    <n v="43.5"/>
    <n v="141375"/>
    <n v="0.05"/>
    <n v="148443.75"/>
    <n v="2283.75"/>
    <s v="Bandeja gastronomica "/>
    <m/>
    <m/>
    <s v="NTCO011110"/>
    <n v="801672"/>
    <s v="CHICAGO METALLIC"/>
    <n v="6"/>
    <n v="0.5"/>
    <n v="74221.875"/>
    <n v="8"/>
    <n v="0.5"/>
    <n v="74221.875"/>
    <m/>
    <m/>
    <n v="0"/>
    <m/>
    <m/>
    <n v="74221.875"/>
    <m/>
    <m/>
    <n v="74221.875"/>
    <n v="148443.75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BAGUETTE 5 MOLDE/P 49035"/>
    <n v="4600073981"/>
    <m/>
    <s v="01.04.2025"/>
    <n v="120"/>
    <s v="USD"/>
    <n v="65"/>
    <n v="46.17"/>
    <n v="360126"/>
    <n v="0.05"/>
    <n v="378132.3"/>
    <n v="5817.42"/>
    <s v="Bandeja gastronomica "/>
    <m/>
    <m/>
    <s v="NTCO011110"/>
    <n v="801672"/>
    <s v="CHICAGO METALLIC"/>
    <n v="6"/>
    <n v="0.5"/>
    <n v="189066.15"/>
    <n v="8"/>
    <n v="0.5"/>
    <n v="189066.15"/>
    <m/>
    <m/>
    <n v="0"/>
    <m/>
    <m/>
    <n v="189066.15"/>
    <m/>
    <m/>
    <n v="189066.15"/>
    <n v="378132.3"/>
    <s v="Sirena Compacta"/>
    <s v="Sirena Las Terrenas"/>
    <s v="MC33"/>
    <s v="Marrón"/>
    <n v="594"/>
    <s v="Orden Colocada"/>
    <x v="1"/>
    <x v="6"/>
  </r>
  <r>
    <n v="7.04"/>
    <m/>
    <x v="42"/>
    <s v="OI"/>
    <s v=""/>
    <s v="CHICAGO BANDEJA PAN LISA 18X26X1 40698"/>
    <n v="4600073981"/>
    <m/>
    <s v="23.06.2025"/>
    <n v="17"/>
    <s v="USD"/>
    <n v="65"/>
    <n v="1105.5405882352941"/>
    <n v="1221622.3499999999"/>
    <n v="0"/>
    <n v="1221622.3499999999"/>
    <n v="18794.189999999999"/>
    <s v="Bandeja gastronomica "/>
    <m/>
    <m/>
    <s v="NTCO011110"/>
    <n v="801672"/>
    <s v="CHICAGO METALLIC"/>
    <n v="6"/>
    <n v="0.5"/>
    <n v="610811.17499999993"/>
    <n v="8"/>
    <n v="0.5"/>
    <n v="610811.17499999993"/>
    <m/>
    <m/>
    <n v="0"/>
    <m/>
    <m/>
    <n v="610811.17499999993"/>
    <m/>
    <m/>
    <n v="610811.17499999993"/>
    <n v="1221622.3499999999"/>
    <s v="Sirena Compacta"/>
    <s v="Sirena Las Terrenas"/>
    <s v="MC33"/>
    <s v="Marrón"/>
    <n v="594"/>
    <s v="Orden Colocada"/>
    <x v="1"/>
    <x v="6"/>
  </r>
  <r>
    <n v="7.04"/>
    <m/>
    <x v="42"/>
    <s v="OI"/>
    <s v=""/>
    <s v="HORNO SIMPLE ELLADE 15T 5070 SC/P"/>
    <n v="4600074115"/>
    <m/>
    <s v="23.06.2025"/>
    <n v="3"/>
    <s v="EUR"/>
    <n v="77"/>
    <n v="13000"/>
    <n v="3003000"/>
    <n v="0.25"/>
    <n v="3753750"/>
    <n v="57750"/>
    <s v="DANZIFORNI"/>
    <m/>
    <m/>
    <s v="NTCO011110"/>
    <n v="801672"/>
    <s v="35716-DANZIFORNI"/>
    <n v="6"/>
    <n v="0.5"/>
    <n v="1876875"/>
    <n v="9"/>
    <n v="0.5"/>
    <n v="1876875"/>
    <m/>
    <m/>
    <n v="0"/>
    <m/>
    <m/>
    <n v="1876875"/>
    <m/>
    <m/>
    <n v="1876875"/>
    <e v="#N/A"/>
    <s v="Sirena Compacta"/>
    <s v="Sirena Las Terrenas"/>
    <s v="MC33"/>
    <s v="Marrón"/>
    <n v="594"/>
    <s v="Orden Colocada"/>
    <x v="1"/>
    <x v="6"/>
  </r>
  <r>
    <n v="7.04"/>
    <m/>
    <x v="42"/>
    <s v="OI"/>
    <s v=""/>
    <s v="INSTALACION HORNO ELLADE 15T 5070 SC/P"/>
    <m/>
    <m/>
    <s v="26.06.2025"/>
    <n v="3"/>
    <s v="DOP"/>
    <n v="1"/>
    <n v="15398.4"/>
    <n v="46195.199999999997"/>
    <n v="0"/>
    <n v="46195.199999999997"/>
    <n v="710.69538461538457"/>
    <s v="LATAM EQUIPMENT"/>
    <m/>
    <m/>
    <s v="NTCO011110"/>
    <n v="801672"/>
    <s v="LATAM EQUIPMENT"/>
    <n v="14"/>
    <n v="0.5"/>
    <n v="23097.599999999999"/>
    <n v="16"/>
    <n v="0.5"/>
    <n v="23097.599999999999"/>
    <m/>
    <m/>
    <n v="0"/>
    <m/>
    <m/>
    <n v="23097.599999999999"/>
    <m/>
    <m/>
    <n v="23097.599999999999"/>
    <n v="46195.199999999997"/>
    <s v="Sirena Compacta"/>
    <s v="Sirena Las Terrenas"/>
    <s v="MC33"/>
    <s v="Marrón"/>
    <n v="594"/>
    <s v="Pendiente Compra"/>
    <x v="1"/>
    <x v="6"/>
  </r>
  <r>
    <n v="7.04"/>
    <m/>
    <x v="42"/>
    <s v="OI"/>
    <s v=""/>
    <s v="CARROS P/ HORNO SIMPLE ELLADE 15T 5070 SC/P"/>
    <n v="4600074511"/>
    <m/>
    <s v="23.06.2025"/>
    <n v="28"/>
    <s v="EUR"/>
    <n v="77"/>
    <n v="260"/>
    <n v="560560"/>
    <n v="0.25"/>
    <n v="700700"/>
    <n v="10780"/>
    <s v="DANZIFORNI"/>
    <m/>
    <m/>
    <s v="NTCO011110"/>
    <n v="801672"/>
    <s v="35716-DANZIFORNI"/>
    <n v="6"/>
    <n v="0.5"/>
    <n v="350350"/>
    <n v="10"/>
    <n v="0.5"/>
    <n v="350350"/>
    <m/>
    <m/>
    <n v="0"/>
    <m/>
    <m/>
    <n v="350350"/>
    <m/>
    <m/>
    <n v="350350"/>
    <e v="#N/A"/>
    <s v="Sirena Compacta"/>
    <s v="Sirena Las Terrenas"/>
    <s v="MC33"/>
    <s v="Marrón"/>
    <n v="594"/>
    <s v="Orden Colocada"/>
    <x v="1"/>
    <x v="6"/>
  </r>
  <r>
    <n v="7.04"/>
    <m/>
    <x v="42"/>
    <s v="OI"/>
    <s v=""/>
    <s v="MOLINO RALLADOR PAN 1HP 220V/60HZ 100KG"/>
    <m/>
    <m/>
    <s v="01.04.2025"/>
    <n v="1"/>
    <s v="DOP"/>
    <n v="1"/>
    <n v="109750"/>
    <n v="109750"/>
    <n v="0"/>
    <n v="109750"/>
    <n v="1688.4615384615386"/>
    <s v="EMAPAN DOMINICANA"/>
    <m/>
    <m/>
    <s v="NTCO011110"/>
    <n v="801672"/>
    <s v="EMAPAN DOMINICANA"/>
    <n v="16"/>
    <n v="1"/>
    <n v="109750"/>
    <m/>
    <m/>
    <n v="0"/>
    <m/>
    <m/>
    <n v="0"/>
    <m/>
    <m/>
    <n v="0"/>
    <m/>
    <m/>
    <n v="0"/>
    <n v="109750"/>
    <s v="Sirena Compacta"/>
    <s v="Sirena Las Terrenas"/>
    <s v="MC33"/>
    <s v="Marrón"/>
    <n v="594"/>
    <s v="Pendiente Compra"/>
    <x v="1"/>
    <x v="6"/>
  </r>
  <r>
    <n v="7.04"/>
    <m/>
    <x v="42"/>
    <s v="OI"/>
    <s v=""/>
    <s v="NITROX NEUTRO 1240 1000X452 RAMPA DE MADERA RANURADA TRES NIVELES _x000a_PANADERIA"/>
    <n v="4600073165"/>
    <m/>
    <s v="11.02.2025"/>
    <n v="7"/>
    <s v="USD"/>
    <n v="65"/>
    <n v="4457"/>
    <n v="2027935"/>
    <n v="0.45"/>
    <n v="2940505.75"/>
    <n v="45238.55"/>
    <s v="IMS-diseño Landini"/>
    <m/>
    <m/>
    <s v="NTCO011110"/>
    <n v="801672"/>
    <s v="35643 Wintrading LLC"/>
    <n v="4"/>
    <n v="0.5"/>
    <n v="1470252.875"/>
    <n v="12"/>
    <n v="0.5"/>
    <n v="1470252.875"/>
    <m/>
    <m/>
    <n v="0"/>
    <m/>
    <m/>
    <n v="1470252.875"/>
    <m/>
    <m/>
    <n v="1470252.875"/>
    <n v="2940505.75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1240 1000X452 N SIN CROSS PANADERIA"/>
    <n v="4600073165"/>
    <m/>
    <s v="11.02.2025"/>
    <n v="2"/>
    <s v="USD"/>
    <n v="65"/>
    <n v="3560"/>
    <n v="462800"/>
    <n v="0.45"/>
    <n v="671060"/>
    <n v="10324"/>
    <s v="IMS-diseño Landini"/>
    <m/>
    <m/>
    <s v="NTCO011110"/>
    <n v="801672"/>
    <s v="35643 Wintrading LLC"/>
    <n v="4"/>
    <n v="0.5"/>
    <n v="335530"/>
    <n v="12"/>
    <n v="0.5"/>
    <n v="335530"/>
    <m/>
    <m/>
    <n v="0"/>
    <m/>
    <m/>
    <n v="335530"/>
    <m/>
    <m/>
    <n v="335530"/>
    <n v="671060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1240 1000X452 RAMPA LISA DE FENOLICO MULTILAMINADO_x000a_PANADERIA"/>
    <n v="4600073165"/>
    <m/>
    <s v="11.02.2025"/>
    <n v="2"/>
    <s v="USD"/>
    <n v="65"/>
    <n v="4917"/>
    <n v="639210"/>
    <n v="0.45"/>
    <n v="926854.5"/>
    <n v="14259.3"/>
    <s v="IMS-diseño Landini"/>
    <m/>
    <m/>
    <s v="NTCO011110"/>
    <n v="801672"/>
    <s v="35643 Wintrading LLC"/>
    <n v="4"/>
    <n v="0.5"/>
    <n v="463427.25"/>
    <n v="12"/>
    <n v="0.5"/>
    <n v="463427.25"/>
    <m/>
    <m/>
    <n v="0"/>
    <m/>
    <m/>
    <n v="463427.25"/>
    <m/>
    <m/>
    <n v="463427.25"/>
    <n v="926854.5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NEUTRO 620 1000X452 CON ESPACIO DE GUARDADO PANADERIA"/>
    <n v="4600073165"/>
    <m/>
    <s v="11.02.2025"/>
    <n v="1"/>
    <s v="USD"/>
    <n v="65"/>
    <n v="1805"/>
    <n v="117325"/>
    <n v="0.45"/>
    <n v="170121.25"/>
    <n v="2617.25"/>
    <s v="IMS-diseño Landini"/>
    <m/>
    <m/>
    <s v="NTCO011110"/>
    <n v="801672"/>
    <s v="35643 Wintrading LLC"/>
    <n v="4"/>
    <n v="0.5"/>
    <n v="85060.625"/>
    <n v="12"/>
    <n v="0.5"/>
    <n v="85060.625"/>
    <m/>
    <m/>
    <n v="0"/>
    <m/>
    <m/>
    <n v="85060.625"/>
    <m/>
    <m/>
    <n v="85060.625"/>
    <n v="170121.25"/>
    <s v="Sirena Compacta"/>
    <s v="Sirena Las Terrenas"/>
    <s v="MC33"/>
    <s v="Marrón"/>
    <n v="594"/>
    <s v="Orden Colocada"/>
    <x v="1"/>
    <x v="6"/>
  </r>
  <r>
    <n v="7.04"/>
    <m/>
    <x v="42"/>
    <s v="OI"/>
    <s v=""/>
    <s v="MESA RECTANGULAR PARA PANADERIA DOS NIVELES / ESTANTES INCLINADOS 1,20 X 2 mts PANADERIA"/>
    <n v="4600073165"/>
    <m/>
    <s v="11.02.2025"/>
    <n v="4"/>
    <s v="USD"/>
    <n v="65"/>
    <n v="2733"/>
    <n v="710580"/>
    <n v="0.45"/>
    <n v="1030341"/>
    <n v="15851.4"/>
    <s v="IMS-diseño Landini"/>
    <m/>
    <m/>
    <s v="NTCO011110"/>
    <n v="801672"/>
    <s v="35643 Wintrading LLC"/>
    <n v="4"/>
    <n v="0.5"/>
    <n v="515170.5"/>
    <n v="12"/>
    <n v="0.5"/>
    <n v="515170.5"/>
    <m/>
    <m/>
    <n v="0"/>
    <m/>
    <m/>
    <n v="515170.5"/>
    <m/>
    <m/>
    <n v="515170.5"/>
    <n v="1030341"/>
    <s v="Sirena Compacta"/>
    <s v="Sirena Las Terrenas"/>
    <s v="MC33"/>
    <s v="Marrón"/>
    <n v="594"/>
    <s v="Orden Colocada"/>
    <x v="1"/>
    <x v="6"/>
  </r>
  <r>
    <n v="7.04"/>
    <m/>
    <x v="42"/>
    <s v="OI"/>
    <s v=""/>
    <s v="MUEBLE NEUTRO P/CAJA ISLA INOX"/>
    <n v="4600073165"/>
    <m/>
    <s v="11.02.2025"/>
    <n v="1"/>
    <s v="USD"/>
    <n v="65"/>
    <n v="2430"/>
    <n v="157950"/>
    <n v="0.45"/>
    <n v="229027.5"/>
    <n v="3523.5"/>
    <s v="IMS-diseño Landini"/>
    <m/>
    <m/>
    <s v="NTCO011110"/>
    <n v="801672"/>
    <s v="35643 Wintrading LLC"/>
    <n v="4"/>
    <n v="0.5"/>
    <n v="114513.75"/>
    <n v="12"/>
    <n v="0.5"/>
    <n v="114513.75"/>
    <m/>
    <m/>
    <n v="0"/>
    <m/>
    <m/>
    <n v="114513.75"/>
    <m/>
    <m/>
    <n v="114513.75"/>
    <n v="229027.5"/>
    <s v="Sirena Compacta"/>
    <s v="Sirena Las Terrenas"/>
    <s v="MC33"/>
    <s v="Marrón"/>
    <n v="594"/>
    <s v="Orden Colocada"/>
    <x v="1"/>
    <x v="6"/>
  </r>
  <r>
    <n v="7.04"/>
    <m/>
    <x v="42"/>
    <s v="OI"/>
    <s v=""/>
    <s v="MUEBLE NEUTRO 1.25 C/GABETA ISLA INOX"/>
    <n v="4600073165"/>
    <m/>
    <s v="11.02.2025"/>
    <n v="1"/>
    <s v="USD"/>
    <n v="65"/>
    <n v="3192"/>
    <n v="207480"/>
    <n v="0.45"/>
    <n v="300846"/>
    <n v="4628.3999999999996"/>
    <s v="IMS-diseño Landini"/>
    <m/>
    <m/>
    <s v="NTCO011110"/>
    <n v="801672"/>
    <s v="35643 Wintrading LLC"/>
    <n v="4"/>
    <n v="0.5"/>
    <n v="150423"/>
    <n v="12"/>
    <n v="0.5"/>
    <n v="150423"/>
    <m/>
    <m/>
    <n v="0"/>
    <m/>
    <m/>
    <n v="150423"/>
    <m/>
    <m/>
    <n v="150423"/>
    <n v="300846"/>
    <s v="Sirena Compacta"/>
    <s v="Sirena Las Terrenas"/>
    <s v="MC33"/>
    <s v="Marrón"/>
    <n v="594"/>
    <s v="Orden Colocada"/>
    <x v="1"/>
    <x v="6"/>
  </r>
  <r>
    <n v="7.04"/>
    <m/>
    <x v="42"/>
    <s v="OI"/>
    <s v=""/>
    <s v="NITROX SEMI MURAL CALEFACCIONADO 1240 GRAB &amp; GO"/>
    <n v="4600073165"/>
    <m/>
    <s v="11.02.2025"/>
    <n v="2"/>
    <s v="USD"/>
    <n v="65"/>
    <n v="7130"/>
    <n v="926900"/>
    <n v="0.45"/>
    <n v="1344005"/>
    <n v="20677"/>
    <s v="IMS-diseño Landini"/>
    <m/>
    <m/>
    <s v="NTCO011110"/>
    <n v="801672"/>
    <s v="35643 Wintrading LLC"/>
    <n v="4"/>
    <n v="0.5"/>
    <n v="672002.5"/>
    <n v="12"/>
    <n v="0.5"/>
    <n v="672002.5"/>
    <m/>
    <m/>
    <n v="0"/>
    <m/>
    <m/>
    <n v="672002.5"/>
    <m/>
    <m/>
    <n v="672002.5"/>
    <n v="1344005"/>
    <s v="Sirena Compacta"/>
    <s v="Sirena Las Terrenas"/>
    <s v="MC33"/>
    <s v="Marrón"/>
    <n v="594"/>
    <s v="Orden Colocada"/>
    <x v="1"/>
    <x v="6"/>
  </r>
  <r>
    <n v="7.04"/>
    <m/>
    <x v="42"/>
    <s v="OI"/>
    <s v=""/>
    <s v="KIT VIDRIOS DE REPUESTOS GRAB &amp; GO"/>
    <n v="4600073165"/>
    <m/>
    <s v="11.02.2025"/>
    <n v="1"/>
    <s v="USD"/>
    <n v="65"/>
    <n v="547"/>
    <n v="35555"/>
    <n v="0.45"/>
    <n v="51554.75"/>
    <n v="793.15"/>
    <s v="IMS-diseño Landini"/>
    <m/>
    <m/>
    <s v="NTCO011110"/>
    <n v="801672"/>
    <s v="35643 Wintrading LLC"/>
    <n v="4"/>
    <n v="0.5"/>
    <n v="25777.375"/>
    <n v="12"/>
    <n v="0.5"/>
    <n v="25777.375"/>
    <m/>
    <m/>
    <n v="0"/>
    <m/>
    <m/>
    <n v="25777.375"/>
    <m/>
    <m/>
    <n v="25777.375"/>
    <n v="51554.75"/>
    <s v="Sirena Compacta"/>
    <s v="Sirena Las Terrenas"/>
    <s v="MC33"/>
    <s v="Marrón"/>
    <n v="594"/>
    <s v="Orden Colocada"/>
    <x v="1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5"/>
    <m/>
    <x v="43"/>
    <s v="OI"/>
    <s v=""/>
    <s v="CANASTO PLEGABLE 60X40X16.3 RPC6416"/>
    <n v="4600072453"/>
    <m/>
    <s v="01.04.2025"/>
    <n v="170"/>
    <s v="DOP"/>
    <n v="1"/>
    <n v="475.52023529411764"/>
    <n v="80838.44"/>
    <n v="0"/>
    <n v="80838.44"/>
    <n v="1243.6683076923077"/>
    <s v="insumo Mueble de las especias "/>
    <m/>
    <m/>
    <s v="NTCO011110"/>
    <n v="801672"/>
    <s v="ECOBOX"/>
    <n v="4"/>
    <n v="1"/>
    <n v="80838.44"/>
    <m/>
    <m/>
    <n v="0"/>
    <m/>
    <m/>
    <n v="0"/>
    <m/>
    <m/>
    <n v="0"/>
    <m/>
    <m/>
    <n v="0"/>
    <n v="80838.44"/>
    <s v="Sirena Compacta"/>
    <s v="Sirena Las Terrenas"/>
    <s v="MC33"/>
    <s v="Marrón"/>
    <n v="594"/>
    <s v="Orden Colocada"/>
    <x v="1"/>
    <x v="6"/>
  </r>
  <r>
    <n v="7.05"/>
    <m/>
    <x v="43"/>
    <s v="OI"/>
    <s v=""/>
    <s v="CANASTO PLEGABLE 30X40X16.3 RPC4316"/>
    <n v="4600072453"/>
    <m/>
    <s v="01.04.2025"/>
    <n v="20"/>
    <s v="DOP"/>
    <n v="1"/>
    <n v="356.72899999999998"/>
    <n v="7134.58"/>
    <n v="0"/>
    <n v="7134.58"/>
    <n v="109.76276923076922"/>
    <s v="Dispensadores de funda "/>
    <m/>
    <m/>
    <s v="NTCO011110"/>
    <n v="801672"/>
    <s v="FAMEJAO"/>
    <n v="4"/>
    <n v="1"/>
    <n v="7134.58"/>
    <m/>
    <m/>
    <n v="0"/>
    <m/>
    <m/>
    <n v="0"/>
    <m/>
    <m/>
    <n v="0"/>
    <m/>
    <m/>
    <n v="0"/>
    <n v="7134.58"/>
    <s v="Sirena Compacta"/>
    <s v="Sirena Las Terrenas"/>
    <s v="MC33"/>
    <s v="Marrón"/>
    <n v="594"/>
    <s v="Orden Colocada"/>
    <x v="1"/>
    <x v="6"/>
  </r>
  <r>
    <n v="7.05"/>
    <m/>
    <x v="43"/>
    <s v="OI"/>
    <s v=""/>
    <s v="SOPORTE PARA BALANZA 410 X610 X178"/>
    <m/>
    <m/>
    <s v="01.04.2025"/>
    <n v="1"/>
    <s v="DOP"/>
    <n v="1"/>
    <n v="17535"/>
    <n v="17535"/>
    <n v="0"/>
    <n v="17535"/>
    <n v="269.76923076923077"/>
    <s v="insumo Mueble de las especias "/>
    <m/>
    <m/>
    <s v="NTCO011110"/>
    <n v="801672"/>
    <s v="ECOBOX"/>
    <n v="16"/>
    <n v="1"/>
    <n v="17535"/>
    <m/>
    <m/>
    <n v="0"/>
    <m/>
    <m/>
    <n v="0"/>
    <m/>
    <m/>
    <n v="0"/>
    <m/>
    <m/>
    <n v="0"/>
    <n v="17535"/>
    <s v="Sirena Compacta"/>
    <s v="Sirena Las Terrenas"/>
    <s v="MC33"/>
    <s v="Marrón"/>
    <n v="594"/>
    <s v="Pendiente Compra"/>
    <x v="1"/>
    <x v="6"/>
  </r>
  <r>
    <n v="7.05"/>
    <m/>
    <x v="43"/>
    <s v="OI"/>
    <s v=""/>
    <s v="BALANZA PARA FRUTA Y VEGETALES ANALOGA "/>
    <m/>
    <m/>
    <s v="01.04.2025"/>
    <n v="2"/>
    <s v="DOP"/>
    <n v="1"/>
    <n v="900"/>
    <n v="1800"/>
    <n v="0"/>
    <n v="1800"/>
    <n v="27.692307692307693"/>
    <s v="Balanza"/>
    <m/>
    <m/>
    <s v="NTCO011110"/>
    <n v="801672"/>
    <s v="LA INOVACION"/>
    <n v="16"/>
    <n v="1"/>
    <n v="1800"/>
    <m/>
    <m/>
    <n v="0"/>
    <m/>
    <m/>
    <n v="0"/>
    <m/>
    <m/>
    <n v="0"/>
    <m/>
    <m/>
    <n v="0"/>
    <n v="1800"/>
    <s v="Sirena Compacta"/>
    <s v="Sirena Las Terrenas"/>
    <s v="MC33"/>
    <s v="Marrón"/>
    <n v="594"/>
    <s v="Pendiente Compra"/>
    <x v="1"/>
    <x v="6"/>
  </r>
  <r>
    <n v="7.05"/>
    <m/>
    <x v="43"/>
    <s v="OI"/>
    <s v=""/>
    <s v="MODULO ESQUINA F &amp; V , INCLUYE BASE TIPO BATEA EN FENOLICO "/>
    <n v="4600073165"/>
    <m/>
    <s v="11.02.2025"/>
    <n v="6"/>
    <s v="USD"/>
    <n v="65"/>
    <n v="1228"/>
    <n v="478920"/>
    <n v="0.45"/>
    <n v="694434"/>
    <n v="10683.6"/>
    <s v="IMS-diseño Landini"/>
    <m/>
    <m/>
    <s v="NTCO011110"/>
    <n v="801672"/>
    <s v="35643 Wintrading LLC"/>
    <n v="4"/>
    <n v="0.5"/>
    <n v="347217"/>
    <n v="12"/>
    <n v="0.5"/>
    <n v="347217"/>
    <m/>
    <m/>
    <n v="0"/>
    <m/>
    <m/>
    <n v="347217"/>
    <m/>
    <m/>
    <n v="347217"/>
    <n v="694434"/>
    <s v="Sirena Compacta"/>
    <s v="Sirena Las Terrenas"/>
    <s v="MC33"/>
    <s v="Marrón"/>
    <n v="594"/>
    <s v="Orden Colocada"/>
    <x v="1"/>
    <x v="6"/>
  </r>
  <r>
    <n v="7.05"/>
    <m/>
    <x v="43"/>
    <s v="OI"/>
    <s v=""/>
    <s v="MODULO INCLINADO F &amp; V RAMPA INCLINADA PARA CAJONES "/>
    <n v="4600073165"/>
    <m/>
    <s v="11.02.2025"/>
    <n v="18"/>
    <s v="USD"/>
    <n v="65"/>
    <n v="1534"/>
    <n v="1794780"/>
    <n v="0.45"/>
    <n v="2602431"/>
    <n v="40037.4"/>
    <s v="IMS-diseño Landini"/>
    <m/>
    <m/>
    <s v="NTCO011110"/>
    <n v="801672"/>
    <s v="35643 Wintrading LLC"/>
    <n v="4"/>
    <n v="0.5"/>
    <n v="1301215.5"/>
    <n v="12"/>
    <n v="0.5"/>
    <n v="1301215.5"/>
    <m/>
    <m/>
    <n v="0"/>
    <m/>
    <m/>
    <n v="1301215.5"/>
    <m/>
    <m/>
    <n v="1301215.5"/>
    <n v="2602431"/>
    <s v="Sirena Compacta"/>
    <s v="Sirena Las Terrenas"/>
    <s v="MC33"/>
    <s v="Marrón"/>
    <n v="594"/>
    <s v="Orden Colocada"/>
    <x v="1"/>
    <x v="6"/>
  </r>
  <r>
    <n v="7.05"/>
    <m/>
    <x v="43"/>
    <s v="OI"/>
    <s v=""/>
    <s v="LATERAL FINAL EN INOXIDABLE PARA CIERRE DE LINEAL F&amp;V"/>
    <n v="4600073165"/>
    <m/>
    <s v="11.02.2025"/>
    <n v="12"/>
    <s v="USD"/>
    <n v="65"/>
    <n v="130"/>
    <n v="101400"/>
    <n v="0.45"/>
    <n v="147030"/>
    <n v="2262"/>
    <s v="IMS-diseño Landini"/>
    <m/>
    <m/>
    <s v="NTCO011110"/>
    <n v="801672"/>
    <s v="35643 Wintrading LLC"/>
    <n v="4"/>
    <n v="0.5"/>
    <n v="73515"/>
    <n v="12"/>
    <n v="0.5"/>
    <n v="73515"/>
    <m/>
    <m/>
    <n v="0"/>
    <m/>
    <m/>
    <n v="73515"/>
    <m/>
    <m/>
    <n v="73515"/>
    <n v="147030"/>
    <s v="Sirena Compacta"/>
    <s v="Sirena Las Terrenas"/>
    <s v="MC33"/>
    <s v="Marrón"/>
    <n v="594"/>
    <s v="Orden Colocada"/>
    <x v="1"/>
    <x v="6"/>
  </r>
  <r>
    <n v="7.05"/>
    <m/>
    <x v="43"/>
    <s v="OI"/>
    <s v=""/>
    <s v="DESEMBALAJE , ARMADO Y PUESTA EN MARCHA MOBILIARIOS IMS"/>
    <n v="4600073165"/>
    <m/>
    <s v="11.02.2025"/>
    <n v="1"/>
    <s v="USD"/>
    <n v="65"/>
    <n v="5549"/>
    <n v="360685"/>
    <n v="0"/>
    <n v="360685"/>
    <n v="5549"/>
    <s v="Epsilon"/>
    <m/>
    <m/>
    <s v="NTCO011110"/>
    <n v="801672"/>
    <s v="EPSILON"/>
    <n v="4"/>
    <n v="0.5"/>
    <n v="180342.5"/>
    <n v="16"/>
    <n v="0.5"/>
    <n v="180342.5"/>
    <m/>
    <m/>
    <n v="0"/>
    <m/>
    <m/>
    <n v="180342.5"/>
    <m/>
    <m/>
    <n v="180342.5"/>
    <n v="360685"/>
    <s v="Sirena Compacta"/>
    <s v="Sirena Las Terrenas"/>
    <s v="MC33"/>
    <s v="Marrón"/>
    <n v="594"/>
    <s v="Orden Colocada"/>
    <x v="1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s v="NTCO011110"/>
    <n v="801672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7.07"/>
    <m/>
    <x v="45"/>
    <s v="*"/>
    <s v=""/>
    <m/>
    <m/>
    <m/>
    <m/>
    <n v="0"/>
    <s v="USD"/>
    <n v="65"/>
    <n v="0"/>
    <n v="0"/>
    <n v="0"/>
    <n v="0"/>
    <n v="0"/>
    <m/>
    <m/>
    <m/>
    <s v="NTCO011110"/>
    <n v="801672"/>
    <m/>
    <n v="7"/>
    <n v="0.5"/>
    <n v="0"/>
    <n v="10"/>
    <n v="0.5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1"/>
    <m/>
    <x v="46"/>
    <s v="OI"/>
    <s v=""/>
    <s v="BASE PARA MANIQUI MADERA - FORMICA BLANC"/>
    <m/>
    <m/>
    <s v="11.11.2024"/>
    <n v="4"/>
    <s v="DOP"/>
    <n v="1"/>
    <n v="4237.29"/>
    <n v="16949.16"/>
    <n v="0"/>
    <n v="16949.16"/>
    <n v="260.7563076923077"/>
    <s v="Maniqui"/>
    <m/>
    <m/>
    <s v="NTCO011111"/>
    <n v="801673"/>
    <s v="DISPLAY INTERNATIONAL"/>
    <n v="16"/>
    <n v="1"/>
    <n v="16949.16"/>
    <m/>
    <m/>
    <n v="0"/>
    <m/>
    <m/>
    <n v="0"/>
    <m/>
    <m/>
    <n v="0"/>
    <m/>
    <m/>
    <n v="0"/>
    <n v="16949.16"/>
    <s v="Sirena Compacta"/>
    <s v="Sirena Las Terrenas"/>
    <s v="MC33"/>
    <s v="Marrón"/>
    <n v="594"/>
    <s v="Pendiente Compra"/>
    <x v="1"/>
    <x v="7"/>
  </r>
  <r>
    <n v="8.01"/>
    <m/>
    <x v="46"/>
    <s v="OI"/>
    <s v=""/>
    <s v="BASE PARA MANIQUI MADERA - FORMICA BLANC"/>
    <m/>
    <m/>
    <s v="11.11.2024"/>
    <n v="6"/>
    <s v="DOP"/>
    <n v="1"/>
    <n v="4237.29"/>
    <n v="25423.739999999998"/>
    <n v="0"/>
    <n v="25423.739999999998"/>
    <n v="391.13446153846149"/>
    <s v="Maniqui"/>
    <m/>
    <m/>
    <s v="NTCO011111"/>
    <n v="801673"/>
    <s v="DISPLAY INTERNATIONAL"/>
    <n v="16"/>
    <n v="1"/>
    <n v="25423.739999999998"/>
    <m/>
    <m/>
    <n v="0"/>
    <m/>
    <m/>
    <n v="0"/>
    <m/>
    <m/>
    <n v="0"/>
    <m/>
    <m/>
    <n v="0"/>
    <n v="25423.739999999998"/>
    <s v="Sirena Compacta"/>
    <s v="Sirena Las Terrenas"/>
    <s v="MC33"/>
    <s v="Marrón"/>
    <n v="594"/>
    <s v="Pendiente Compra"/>
    <x v="1"/>
    <x v="7"/>
  </r>
  <r>
    <n v="8.01"/>
    <m/>
    <x v="46"/>
    <s v="OI"/>
    <s v=""/>
    <s v="GONDOLAS DE TIENDA VERSION LANDINI"/>
    <m/>
    <m/>
    <s v="26.06.2025"/>
    <n v="1"/>
    <s v="EUR"/>
    <n v="77"/>
    <n v="213423"/>
    <n v="16433571"/>
    <n v="0.35"/>
    <n v="22185320.850000001"/>
    <n v="341312.62846153846"/>
    <s v="IMOLA RETAIL"/>
    <m/>
    <m/>
    <s v="NTCO011111"/>
    <n v="801673"/>
    <s v="IMOLA RETAIL"/>
    <n v="9"/>
    <n v="1"/>
    <n v="22185320.850000001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1"/>
    <m/>
    <x v="46"/>
    <s v="OI"/>
    <s v=""/>
    <s v="INSTALACION GONDOLA"/>
    <m/>
    <m/>
    <s v="06.02.2025"/>
    <n v="1"/>
    <s v="DOP"/>
    <n v="1"/>
    <n v="1200000"/>
    <n v="1200000"/>
    <n v="0"/>
    <n v="1200000"/>
    <n v="18461.538461538461"/>
    <s v="Gondolas"/>
    <m/>
    <m/>
    <s v="NTCO011111"/>
    <n v="801673"/>
    <s v="RIVECO"/>
    <n v="14"/>
    <n v="0.7"/>
    <n v="840000"/>
    <n v="16"/>
    <n v="0.3"/>
    <n v="360000"/>
    <m/>
    <m/>
    <n v="0"/>
    <m/>
    <m/>
    <n v="360000"/>
    <m/>
    <m/>
    <n v="360000"/>
    <n v="1200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JUEGO DE MESAS NIDO SEGUN MEDIDAS"/>
    <m/>
    <m/>
    <s v="11.11.2024"/>
    <n v="1"/>
    <s v="DOP"/>
    <n v="1"/>
    <n v="41101.69"/>
    <n v="41101.69"/>
    <n v="0"/>
    <n v="41101.69"/>
    <n v="632.33369230769233"/>
    <s v="Mesas nido "/>
    <m/>
    <m/>
    <s v="NTCO011111"/>
    <n v="801673"/>
    <s v="FAMEJAO"/>
    <n v="14"/>
    <n v="0.7"/>
    <n v="28771.183000000001"/>
    <n v="16"/>
    <n v="0.3"/>
    <n v="12330.507"/>
    <m/>
    <m/>
    <n v="0"/>
    <m/>
    <m/>
    <n v="12330.507"/>
    <m/>
    <m/>
    <n v="12330.507"/>
    <n v="41101.69"/>
    <s v="Sirena Compacta"/>
    <s v="Sirena Las Terrenas"/>
    <s v="MC33"/>
    <s v="Marrón"/>
    <n v="594"/>
    <s v="Pendiente Compra"/>
    <x v="1"/>
    <x v="7"/>
  </r>
  <r>
    <n v="8.01"/>
    <m/>
    <x v="46"/>
    <s v="OI"/>
    <s v=""/>
    <s v="LINEA EXTENDED COLLECTION - RACK BALLET"/>
    <m/>
    <m/>
    <s v="11.11.2024"/>
    <n v="3"/>
    <s v="DOP"/>
    <n v="1"/>
    <n v="15967.980000000001"/>
    <n v="47903.94"/>
    <n v="0"/>
    <n v="47903.94"/>
    <n v="736.98369230769231"/>
    <s v="Rack textil "/>
    <m/>
    <m/>
    <s v="NTCO011111"/>
    <n v="801673"/>
    <s v="SOLURACK SRL"/>
    <n v="16"/>
    <n v="1"/>
    <n v="47903.94"/>
    <m/>
    <m/>
    <n v="0"/>
    <m/>
    <m/>
    <n v="0"/>
    <m/>
    <m/>
    <n v="0"/>
    <m/>
    <m/>
    <n v="0"/>
    <n v="47903.94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BEBE SENTADO BLANCO BRILLO SAM-2"/>
    <m/>
    <m/>
    <s v="11.11.2024"/>
    <n v="1"/>
    <s v="DOP"/>
    <n v="1"/>
    <n v="8940.68"/>
    <n v="8940.68"/>
    <n v="0"/>
    <n v="8940.68"/>
    <n v="137.54892307692307"/>
    <s v="Maniqui"/>
    <m/>
    <m/>
    <s v="NTCO011111"/>
    <n v="801673"/>
    <s v="DISPLAY INTERNATIONAL"/>
    <n v="16"/>
    <n v="1"/>
    <n v="8940.68"/>
    <m/>
    <m/>
    <n v="0"/>
    <m/>
    <m/>
    <n v="0"/>
    <m/>
    <m/>
    <n v="0"/>
    <m/>
    <m/>
    <n v="0"/>
    <n v="8940.68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DE HOMBRE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16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HOMBRE PLASTICO BLANCO BRILLO"/>
    <m/>
    <m/>
    <s v="11.11.2024"/>
    <n v="3"/>
    <s v="DOP"/>
    <n v="1"/>
    <n v="11822.029999999999"/>
    <n v="35466.089999999997"/>
    <n v="0"/>
    <n v="35466.089999999997"/>
    <n v="545.63215384615376"/>
    <s v="Maniqui"/>
    <m/>
    <m/>
    <s v="NTCO011111"/>
    <n v="801673"/>
    <s v="DISPLAY INTERNATIONAL"/>
    <n v="16"/>
    <n v="1"/>
    <n v="35466.089999999997"/>
    <m/>
    <m/>
    <n v="0"/>
    <m/>
    <m/>
    <n v="0"/>
    <m/>
    <m/>
    <n v="0"/>
    <m/>
    <m/>
    <n v="0"/>
    <n v="35466.089999999997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s v="NTCO011111"/>
    <n v="801673"/>
    <s v="DISPLAY INTERNATIONAL"/>
    <n v="16"/>
    <n v="1"/>
    <n v="9457.6299999999992"/>
    <m/>
    <m/>
    <n v="0"/>
    <m/>
    <m/>
    <n v="0"/>
    <m/>
    <m/>
    <n v="0"/>
    <m/>
    <m/>
    <n v="0"/>
    <n v="9457.6299999999992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C/E BLANCO BRILLO DORIS 6"/>
    <m/>
    <m/>
    <s v="11.11.2024"/>
    <n v="1"/>
    <s v="DOP"/>
    <n v="1"/>
    <n v="16398.310000000001"/>
    <n v="16398.310000000001"/>
    <n v="0"/>
    <n v="16398.310000000001"/>
    <n v="252.28169230769234"/>
    <s v="Maniqui"/>
    <m/>
    <m/>
    <s v="NTCO011111"/>
    <n v="801673"/>
    <s v="DISPLAY INTERNATIONAL"/>
    <n v="16"/>
    <n v="1"/>
    <n v="16398.310000000001"/>
    <m/>
    <m/>
    <n v="0"/>
    <m/>
    <m/>
    <n v="0"/>
    <m/>
    <m/>
    <n v="0"/>
    <m/>
    <m/>
    <n v="0"/>
    <n v="16398.310000000001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MUJER PLASTICO BLANCO BRILLO"/>
    <m/>
    <m/>
    <s v="11.11.2024"/>
    <n v="2"/>
    <s v="DOP"/>
    <n v="1"/>
    <n v="11822.03"/>
    <n v="23644.06"/>
    <n v="0"/>
    <n v="23644.06"/>
    <n v="363.75476923076923"/>
    <s v="Maniqui"/>
    <m/>
    <m/>
    <s v="NTCO011111"/>
    <n v="801673"/>
    <s v="DISPLAY INTERNATIONAL"/>
    <n v="16"/>
    <n v="1"/>
    <n v="23644.06"/>
    <m/>
    <m/>
    <n v="0"/>
    <m/>
    <m/>
    <n v="0"/>
    <m/>
    <m/>
    <n v="0"/>
    <m/>
    <m/>
    <n v="0"/>
    <n v="23644.06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NIÑO BLANCO BRILLO C/E"/>
    <m/>
    <m/>
    <s v="11.11.2024"/>
    <n v="1"/>
    <s v="DOP"/>
    <n v="1"/>
    <n v="9279.66"/>
    <n v="9279.66"/>
    <n v="0"/>
    <n v="9279.66"/>
    <n v="142.76400000000001"/>
    <s v="Maniqui"/>
    <m/>
    <m/>
    <s v="NTCO011111"/>
    <n v="801673"/>
    <s v="DISPLAY INTERNATIONAL"/>
    <n v="16"/>
    <n v="1"/>
    <n v="9279.66"/>
    <m/>
    <m/>
    <n v="0"/>
    <m/>
    <m/>
    <n v="0"/>
    <m/>
    <m/>
    <n v="0"/>
    <m/>
    <m/>
    <n v="0"/>
    <n v="9279.66"/>
    <s v="Sirena Compacta"/>
    <s v="Sirena Las Terrenas"/>
    <s v="MC33"/>
    <s v="Marrón"/>
    <n v="594"/>
    <s v="Pendiente Compra"/>
    <x v="1"/>
    <x v="7"/>
  </r>
  <r>
    <n v="8.01"/>
    <m/>
    <x v="46"/>
    <s v="OI"/>
    <s v=""/>
    <s v="MANIQUI NIÑO BLANCO BRILLO C/E"/>
    <m/>
    <m/>
    <s v="11.11.2024"/>
    <n v="5"/>
    <s v="DOP"/>
    <n v="1"/>
    <n v="21271.19"/>
    <n v="106355.95"/>
    <n v="0"/>
    <n v="106355.95"/>
    <n v="1636.2453846153846"/>
    <s v="Rack textil "/>
    <m/>
    <m/>
    <s v="NTCO011111"/>
    <n v="801673"/>
    <s v="DISPLAY INTERNATIONAL"/>
    <n v="16"/>
    <n v="1"/>
    <n v="106355.95"/>
    <m/>
    <m/>
    <n v="0"/>
    <m/>
    <m/>
    <n v="0"/>
    <m/>
    <m/>
    <n v="0"/>
    <m/>
    <m/>
    <n v="0"/>
    <n v="106355.95"/>
    <s v="Sirena Compacta"/>
    <s v="Sirena Las Terrenas"/>
    <s v="MC33"/>
    <s v="Marrón"/>
    <n v="594"/>
    <s v="Pendiente Compra"/>
    <x v="1"/>
    <x v="7"/>
  </r>
  <r>
    <n v="8.01"/>
    <m/>
    <x v="46"/>
    <s v="OI"/>
    <s v=""/>
    <s v="VITRINA T/ISLA COUNTER ELECTRO-CREDI BM1"/>
    <m/>
    <m/>
    <s v="11.11.2024"/>
    <n v="1"/>
    <s v="DOP"/>
    <n v="1"/>
    <n v="395000"/>
    <n v="395000"/>
    <n v="0"/>
    <n v="395000"/>
    <n v="6076.9230769230771"/>
    <s v="Vitrina tipo isla"/>
    <m/>
    <m/>
    <s v="NTCO011111"/>
    <n v="801673"/>
    <s v="DISPLAY INTERNATIONAL"/>
    <n v="16"/>
    <n v="1"/>
    <n v="395000"/>
    <m/>
    <m/>
    <n v="0"/>
    <m/>
    <m/>
    <n v="0"/>
    <m/>
    <m/>
    <n v="0"/>
    <m/>
    <m/>
    <n v="0"/>
    <n v="395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MUEBLE TIPO BANCO 40X60X50"/>
    <m/>
    <m/>
    <s v="11.11.2024"/>
    <n v="2"/>
    <s v="DOP"/>
    <n v="1"/>
    <n v="16356.2"/>
    <n v="32712.400000000001"/>
    <n v="0"/>
    <n v="32712.400000000001"/>
    <n v="503.26769230769236"/>
    <s v="Banco vestidores"/>
    <m/>
    <m/>
    <s v="NTCO011111"/>
    <n v="801673"/>
    <s v="DISPLAY INTERNATIONAL"/>
    <n v="16"/>
    <n v="1"/>
    <n v="32712.400000000001"/>
    <m/>
    <m/>
    <n v="0"/>
    <m/>
    <m/>
    <n v="0"/>
    <m/>
    <m/>
    <n v="0"/>
    <m/>
    <m/>
    <n v="0"/>
    <n v="32712.400000000001"/>
    <s v="Sirena Compacta"/>
    <s v="Sirena Las Terrenas"/>
    <s v="MC33"/>
    <s v="Marrón"/>
    <n v="594"/>
    <s v="Pendiente Compra"/>
    <x v="1"/>
    <x v="7"/>
  </r>
  <r>
    <n v="8.01"/>
    <m/>
    <x v="46"/>
    <s v="OI"/>
    <s v=""/>
    <s v="SUM. E INST. VESTIDORES FENOLICOS"/>
    <m/>
    <m/>
    <s v="11.11.2024"/>
    <n v="2"/>
    <s v="DOP"/>
    <n v="1"/>
    <n v="185000"/>
    <n v="370000"/>
    <n v="0"/>
    <n v="370000"/>
    <n v="5692.3076923076924"/>
    <s v="Vestidores"/>
    <m/>
    <m/>
    <s v="NTCO011111"/>
    <n v="801673"/>
    <s v="CONSTRUCTORA HDR"/>
    <n v="14"/>
    <n v="0.6"/>
    <n v="222000"/>
    <n v="16"/>
    <n v="0.4"/>
    <n v="148000"/>
    <m/>
    <m/>
    <n v="0"/>
    <m/>
    <m/>
    <n v="148000"/>
    <m/>
    <m/>
    <n v="148000"/>
    <n v="370000"/>
    <s v="Sirena Compacta"/>
    <s v="Sirena Las Terrenas"/>
    <s v="MC33"/>
    <s v="Marrón"/>
    <n v="594"/>
    <s v="Pendiente Compra"/>
    <x v="1"/>
    <x v="7"/>
  </r>
  <r>
    <n v="8.01"/>
    <m/>
    <x v="46"/>
    <s v="OI"/>
    <s v=""/>
    <s v="COUNTER RECEPCION FENOLICO"/>
    <m/>
    <m/>
    <s v="11.11.2024"/>
    <n v="1"/>
    <s v="DOP"/>
    <n v="1"/>
    <n v="150000"/>
    <n v="150000"/>
    <n v="0"/>
    <n v="150000"/>
    <n v="2307.6923076923076"/>
    <s v="Vestidores"/>
    <m/>
    <m/>
    <s v="NTCO011111"/>
    <n v="801673"/>
    <s v="CONSTRUCTORA HDR"/>
    <n v="14"/>
    <n v="0.6"/>
    <n v="90000"/>
    <n v="16"/>
    <n v="0.4"/>
    <n v="60000"/>
    <m/>
    <m/>
    <n v="0"/>
    <m/>
    <m/>
    <n v="60000"/>
    <m/>
    <m/>
    <n v="60000"/>
    <n v="150000"/>
    <s v="Sirena Compacta"/>
    <s v="Sirena Las Terrenas"/>
    <s v="MC33"/>
    <s v="Marrón"/>
    <n v="594"/>
    <s v="Pendiente Compra"/>
    <x v="1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"/>
    <m/>
    <x v="47"/>
    <s v="OI"/>
    <s v=""/>
    <s v="CHECK OUT COUNTER SH-003 IZQ S/CINTA"/>
    <m/>
    <m/>
    <s v="11.11.2024"/>
    <n v="12"/>
    <s v="EUR"/>
    <n v="77"/>
    <n v="1603.17"/>
    <n v="1481329.08"/>
    <n v="0.35"/>
    <n v="1999794.2580000001"/>
    <n v="30766.06550769231"/>
    <s v="IMOLA RETAIL"/>
    <m/>
    <m/>
    <s v="NTCO011111"/>
    <n v="801673"/>
    <s v="IMOLA RETAIL"/>
    <n v="13"/>
    <n v="1"/>
    <n v="1999794.2580000001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2"/>
    <m/>
    <x v="47"/>
    <s v="OI"/>
    <s v=""/>
    <s v="GONDOLAS DE ANTECAJA "/>
    <m/>
    <m/>
    <s v="26.06.2025"/>
    <n v="8"/>
    <s v="EUR"/>
    <n v="77"/>
    <n v="981.48"/>
    <n v="604591.68000000005"/>
    <n v="0"/>
    <n v="604591.68000000005"/>
    <n v="9301.4104615384622"/>
    <s v="IMOLA RETAIL"/>
    <m/>
    <m/>
    <s v="NTCO011111"/>
    <n v="801673"/>
    <s v="IMOLA RETAIL"/>
    <n v="13"/>
    <n v="1"/>
    <n v="604591.68000000005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2"/>
    <m/>
    <x v="47"/>
    <m/>
    <s v=""/>
    <s v="SELF AUTO CHECK OUT"/>
    <m/>
    <m/>
    <s v="11.11.2024"/>
    <n v="0"/>
    <s v="DOP"/>
    <n v="1"/>
    <n v="0"/>
    <n v="0"/>
    <n v="0"/>
    <n v="0"/>
    <n v="0"/>
    <s v="Validar con tecnología"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NASTO CON RUEDAS 52 L NARANJA"/>
    <m/>
    <m/>
    <s v="11.11.2024"/>
    <n v="60"/>
    <s v="DOP"/>
    <n v="1"/>
    <n v="1438.7834523809524"/>
    <n v="86327.007142857154"/>
    <n v="0.3"/>
    <n v="112225.10928571429"/>
    <n v="1726.5401428571429"/>
    <s v="Carros de Compra "/>
    <m/>
    <m/>
    <s v="NTCO011111"/>
    <n v="801673"/>
    <s v="SHOP &amp; ROLL"/>
    <n v="12"/>
    <n v="0.5"/>
    <n v="56112.554642857147"/>
    <n v="14"/>
    <n v="0.5"/>
    <n v="56112.554642857147"/>
    <m/>
    <m/>
    <n v="0"/>
    <m/>
    <m/>
    <n v="56112.554642857147"/>
    <m/>
    <m/>
    <n v="56112.554642857147"/>
    <n v="112225.10928571429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ITO P/MINUSVALIDO ELECTRICO XTI12 AM"/>
    <m/>
    <m/>
    <s v="11.11.2024"/>
    <n v="2"/>
    <s v="DOP"/>
    <n v="1"/>
    <n v="76528.710000000006"/>
    <n v="153057.42000000001"/>
    <n v="0.3"/>
    <n v="198974.64600000001"/>
    <n v="3061.1484"/>
    <s v="Carros de Compra "/>
    <m/>
    <m/>
    <s v="NTCO011111"/>
    <n v="801673"/>
    <s v="SHOP &amp; ROLL"/>
    <n v="12"/>
    <n v="0.5"/>
    <n v="99487.323000000004"/>
    <n v="14"/>
    <n v="0.5"/>
    <n v="99487.323000000004"/>
    <m/>
    <m/>
    <n v="0"/>
    <m/>
    <m/>
    <n v="99487.323000000004"/>
    <m/>
    <m/>
    <n v="99487.323000000004"/>
    <n v="198974.64600000001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COMPRA GRANDE LOOP 210 AMARILLO"/>
    <m/>
    <m/>
    <s v="11.11.2024"/>
    <n v="150"/>
    <s v="DOP"/>
    <n v="1"/>
    <n v="9341.7875999999997"/>
    <n v="1401268.14"/>
    <n v="0.3"/>
    <n v="1821648.5819999999"/>
    <n v="28025.362799999999"/>
    <s v="Carros de Compra "/>
    <m/>
    <m/>
    <s v="NTCO011111"/>
    <n v="801673"/>
    <s v="SHOP &amp; ROLL"/>
    <n v="12"/>
    <n v="0.5"/>
    <n v="910824.29099999997"/>
    <n v="14"/>
    <n v="0.5"/>
    <n v="910824.29099999997"/>
    <m/>
    <m/>
    <n v="0"/>
    <m/>
    <m/>
    <n v="910824.29099999997"/>
    <m/>
    <m/>
    <n v="910824.29099999997"/>
    <n v="1821648.5819999999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COMPRA PEQUENO LOOP XS AMARILLO"/>
    <m/>
    <m/>
    <s v="11.11.2024"/>
    <n v="75"/>
    <s v="DOP"/>
    <n v="1"/>
    <n v="6319.4633636363633"/>
    <n v="473959.75227272726"/>
    <n v="0.3"/>
    <n v="616147.67795454548"/>
    <n v="9479.1950454545458"/>
    <s v="Carros de Compra "/>
    <m/>
    <m/>
    <s v="NTCO011111"/>
    <n v="801673"/>
    <s v="SHOP &amp; ROLL"/>
    <n v="12"/>
    <n v="0.5"/>
    <n v="308073.83897727274"/>
    <n v="14"/>
    <n v="0.5"/>
    <n v="308073.83897727274"/>
    <m/>
    <m/>
    <n v="0"/>
    <m/>
    <m/>
    <n v="308073.83897727274"/>
    <m/>
    <m/>
    <n v="308073.83897727274"/>
    <n v="616147.67795454548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CARRO NIÑO LOOP KIDS AMARILLO"/>
    <m/>
    <m/>
    <s v="11.11.2024"/>
    <n v="3"/>
    <s v="DOP"/>
    <n v="1"/>
    <n v="5806.3549999999996"/>
    <n v="17419.064999999999"/>
    <n v="0.3"/>
    <n v="22644.784499999998"/>
    <n v="348.38129999999995"/>
    <s v="Carros de Compra "/>
    <m/>
    <m/>
    <s v="NTCO011111"/>
    <n v="801673"/>
    <s v="SHOP &amp; ROLL"/>
    <n v="12"/>
    <n v="0.5"/>
    <n v="11322.392249999999"/>
    <n v="14"/>
    <n v="0.5"/>
    <n v="11322.392249999999"/>
    <m/>
    <m/>
    <n v="0"/>
    <m/>
    <m/>
    <n v="11322.392249999999"/>
    <m/>
    <m/>
    <n v="11322.392249999999"/>
    <n v="22644.784499999998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SILLA RUEDAS III P/COMPRAS AMARILLA 2031"/>
    <m/>
    <m/>
    <s v="11.11.2024"/>
    <n v="1"/>
    <s v="DOP"/>
    <n v="1"/>
    <n v="95330.28"/>
    <n v="95330.28"/>
    <n v="0.3"/>
    <n v="123929.364"/>
    <n v="1906.6056000000001"/>
    <s v="Silla de Rueda "/>
    <m/>
    <m/>
    <s v="NTCO011111"/>
    <n v="801673"/>
    <s v="SHOP &amp; ROLL"/>
    <n v="12"/>
    <n v="0.5"/>
    <n v="61964.682000000001"/>
    <n v="14"/>
    <n v="0.5"/>
    <n v="61964.682000000001"/>
    <m/>
    <m/>
    <n v="0"/>
    <m/>
    <m/>
    <n v="61964.682000000001"/>
    <m/>
    <m/>
    <n v="61964.682000000001"/>
    <n v="123929.364"/>
    <s v="Sirena Compacta"/>
    <s v="Sirena Las Terrenas"/>
    <s v="MC33"/>
    <s v="Marrón"/>
    <n v="594"/>
    <s v="Pendiente Compra"/>
    <x v="1"/>
    <x v="7"/>
  </r>
  <r>
    <n v="8.0299999999999994"/>
    <m/>
    <x v="48"/>
    <s v="OI"/>
    <s v=""/>
    <s v="SILLAS BEBE P/CARRO LOOP 210L"/>
    <m/>
    <m/>
    <s v="11.11.2024"/>
    <n v="2"/>
    <s v="DOP"/>
    <n v="1"/>
    <n v="6189.2379999999994"/>
    <n v="12378.475999999999"/>
    <n v="0.3"/>
    <n v="16092.018799999998"/>
    <n v="247.56951999999998"/>
    <s v="Silla de bebe"/>
    <m/>
    <m/>
    <s v="NTCO011111"/>
    <n v="801673"/>
    <s v="SHOP &amp; ROLL"/>
    <n v="12"/>
    <n v="0.5"/>
    <n v="8046.009399999999"/>
    <n v="14"/>
    <n v="0.5"/>
    <n v="8046.009399999999"/>
    <m/>
    <m/>
    <n v="0"/>
    <m/>
    <m/>
    <n v="8046.009399999999"/>
    <m/>
    <m/>
    <n v="8046.009399999999"/>
    <n v="16092.018799999998"/>
    <s v="Sirena Compacta"/>
    <s v="Sirena Las Terrenas"/>
    <s v="MC33"/>
    <s v="Marrón"/>
    <n v="594"/>
    <s v="Pendiente Compra"/>
    <x v="1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SERVICIO DE INSTALACION TRAMERIAS "/>
    <m/>
    <m/>
    <s v="13.11.2025"/>
    <n v="1"/>
    <s v="DOP"/>
    <n v="1"/>
    <n v="950000"/>
    <n v="950000"/>
    <n v="0"/>
    <n v="950000"/>
    <n v="14615.384615384615"/>
    <s v="Tramerias de Almacen "/>
    <m/>
    <m/>
    <s v="NTCO011111"/>
    <n v="801673"/>
    <s v="SOLURACK"/>
    <n v="14"/>
    <n v="0.7"/>
    <n v="665000"/>
    <n v="16"/>
    <n v="0.3"/>
    <n v="285000"/>
    <m/>
    <m/>
    <n v="0"/>
    <m/>
    <m/>
    <n v="285000"/>
    <m/>
    <m/>
    <n v="285000"/>
    <n v="95000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TRAMERIA DE ALMACEN PALETIZADA"/>
    <m/>
    <m/>
    <s v="13.11.2025"/>
    <m/>
    <s v="DOP"/>
    <n v="1"/>
    <n v="1200000"/>
    <n v="0"/>
    <n v="0"/>
    <n v="0"/>
    <n v="0"/>
    <s v="Tramerias de Almacen "/>
    <m/>
    <m/>
    <s v="NTCO011111"/>
    <n v="801673"/>
    <s v="SOLURACK"/>
    <n v="14"/>
    <n v="0.7"/>
    <n v="0"/>
    <n v="16"/>
    <n v="0.3"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399999999999991"/>
    <m/>
    <x v="49"/>
    <s v="OI"/>
    <s v=""/>
    <s v="CROWN HAND PALLET ELECTRICO"/>
    <n v="4600065318"/>
    <m/>
    <s v="11.11.2024"/>
    <n v="2"/>
    <s v="USD"/>
    <n v="65"/>
    <n v="13699.06"/>
    <n v="1780877.8"/>
    <n v="0"/>
    <n v="1780877.8"/>
    <n v="27398.12"/>
    <s v="Hand Pallet"/>
    <m/>
    <m/>
    <s v="NTCO011111"/>
    <n v="801673"/>
    <s v="IMEQ DOMINICANA"/>
    <n v="16"/>
    <n v="1"/>
    <n v="1780877.8"/>
    <m/>
    <m/>
    <n v="0"/>
    <m/>
    <m/>
    <n v="0"/>
    <m/>
    <m/>
    <n v="0"/>
    <m/>
    <m/>
    <n v="0"/>
    <n v="1780877.8"/>
    <s v="Sirena Compacta"/>
    <s v="Sirena Las Terrenas"/>
    <s v="MC33"/>
    <s v="Marrón"/>
    <n v="594"/>
    <s v="Orden Colocada"/>
    <x v="1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7.07"/>
    <m/>
    <x v="45"/>
    <s v="OI"/>
    <s v=""/>
    <s v="MOBILIARIO FOOD COURT ( MESAS/SILLAS/SOFA/MACETEROS)"/>
    <m/>
    <m/>
    <s v="12.02.2025"/>
    <n v="1"/>
    <s v="DOP"/>
    <n v="1"/>
    <n v="3600000"/>
    <n v="3600000"/>
    <n v="0"/>
    <n v="3600000"/>
    <n v="55384.615384615383"/>
    <s v="Sirena La Vega MC12"/>
    <m/>
    <m/>
    <s v="NTCO011111"/>
    <n v="801673"/>
    <s v="HORECO SRL"/>
    <n v="14"/>
    <n v="0.5"/>
    <n v="1800000"/>
    <n v="16"/>
    <n v="0.5"/>
    <n v="1800000"/>
    <m/>
    <m/>
    <n v="0"/>
    <m/>
    <m/>
    <n v="1800000"/>
    <m/>
    <m/>
    <n v="1800000"/>
    <n v="3600000"/>
    <s v="Sirena Compacta"/>
    <s v="Sirena Las Terrenas"/>
    <s v="MC33"/>
    <s v="Marrón"/>
    <n v="594"/>
    <s v="Pendiente Compra"/>
    <x v="1"/>
    <x v="6"/>
  </r>
  <r>
    <n v="8.0500000000000007"/>
    <m/>
    <x v="50"/>
    <s v="OI"/>
    <s v=""/>
    <s v="ACRILICO TRANSPARENTE"/>
    <m/>
    <m/>
    <s v="11.11.2024"/>
    <n v="1"/>
    <s v="DOP"/>
    <n v="1"/>
    <n v="16288"/>
    <n v="16288"/>
    <n v="0"/>
    <n v="16288"/>
    <n v="250.58461538461538"/>
    <s v="Acrilico pared"/>
    <m/>
    <m/>
    <s v="NTCO011111"/>
    <n v="801673"/>
    <s v="MA CREACIONES "/>
    <n v="16"/>
    <n v="1"/>
    <n v="16288"/>
    <m/>
    <m/>
    <n v="0"/>
    <m/>
    <m/>
    <n v="0"/>
    <m/>
    <m/>
    <n v="0"/>
    <m/>
    <m/>
    <n v="0"/>
    <n v="16288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ARCHIVO MODULAR 4 GAVETAS"/>
    <m/>
    <m/>
    <s v="11.11.2024"/>
    <n v="1"/>
    <s v="DOP"/>
    <n v="1"/>
    <n v="9893.11"/>
    <n v="9893.11"/>
    <n v="0"/>
    <n v="9893.11"/>
    <n v="152.20169230769233"/>
    <s v="Mobiliario cuadre y menudo"/>
    <m/>
    <m/>
    <s v="NTCO011111"/>
    <n v="801673"/>
    <s v="FAMEJAO"/>
    <n v="16"/>
    <n v="1"/>
    <n v="9893.11"/>
    <m/>
    <m/>
    <n v="0"/>
    <m/>
    <m/>
    <n v="0"/>
    <m/>
    <m/>
    <n v="0"/>
    <m/>
    <m/>
    <n v="0"/>
    <n v="9893.1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AFETERA ELECTRICA  CP-40 TAZA PARA COLABORADORES"/>
    <m/>
    <m/>
    <s v="11.11.2024"/>
    <n v="1"/>
    <s v="DOP"/>
    <n v="1"/>
    <n v="12000"/>
    <n v="12000"/>
    <n v="0"/>
    <n v="12000"/>
    <n v="184.61538461538461"/>
    <s v="Cafetera "/>
    <m/>
    <m/>
    <s v="NTCO011111"/>
    <n v="801673"/>
    <s v="UTECO "/>
    <n v="16"/>
    <n v="1"/>
    <n v="12000"/>
    <m/>
    <m/>
    <n v="0"/>
    <m/>
    <m/>
    <n v="0"/>
    <m/>
    <m/>
    <n v="0"/>
    <m/>
    <m/>
    <n v="0"/>
    <n v="12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OWAY MEMBRESIA"/>
    <m/>
    <m/>
    <s v="11.11.2024"/>
    <n v="60"/>
    <s v="DOP"/>
    <n v="1"/>
    <n v="1517.7958333333333"/>
    <n v="91067.75"/>
    <n v="0"/>
    <n v="91067.75"/>
    <n v="1401.0423076923078"/>
    <s v="Purificador de agua "/>
    <m/>
    <m/>
    <s v="NTCO011111"/>
    <n v="801673"/>
    <s v="ESD CORPORATION SRL"/>
    <n v="16"/>
    <n v="1"/>
    <n v="91067.75"/>
    <m/>
    <m/>
    <n v="0"/>
    <m/>
    <m/>
    <n v="0"/>
    <m/>
    <m/>
    <n v="0"/>
    <m/>
    <m/>
    <n v="0"/>
    <n v="91067.75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COWAY PURIFICADOR AGUA CHP 671L A"/>
    <m/>
    <m/>
    <s v="11.11.2024"/>
    <n v="5"/>
    <s v="DOP"/>
    <n v="1"/>
    <n v="69597.457999999999"/>
    <n v="347987.29"/>
    <n v="0"/>
    <n v="347987.29"/>
    <n v="5353.6506153846149"/>
    <s v="Purificador de agua "/>
    <m/>
    <m/>
    <s v="NTCO011111"/>
    <n v="801673"/>
    <s v="ESD CORPORATION SRL"/>
    <n v="16"/>
    <n v="1"/>
    <n v="347987.29"/>
    <m/>
    <m/>
    <n v="0"/>
    <m/>
    <m/>
    <n v="0"/>
    <m/>
    <m/>
    <n v="0"/>
    <m/>
    <m/>
    <n v="0"/>
    <n v="347987.2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ENTREGA Y ARMADO"/>
    <m/>
    <m/>
    <s v="11.11.2024"/>
    <n v="1"/>
    <s v="DOP"/>
    <n v="1"/>
    <n v="41428.57"/>
    <n v="41428.57"/>
    <n v="0"/>
    <n v="41428.57"/>
    <n v="637.36261538461542"/>
    <s v="Lockers colaboradores "/>
    <m/>
    <m/>
    <s v="NTCO011111"/>
    <n v="801673"/>
    <s v="TRAMERIAS Y SOL.DE ALMACENAJE "/>
    <n v="16"/>
    <n v="1"/>
    <n v="41428.57"/>
    <m/>
    <m/>
    <n v="0"/>
    <m/>
    <m/>
    <n v="0"/>
    <m/>
    <m/>
    <n v="0"/>
    <m/>
    <m/>
    <n v="0"/>
    <n v="41428.57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COUNTER ATEN AL CLIENTE 64X180X1.20"/>
    <m/>
    <m/>
    <m/>
    <n v="0"/>
    <s v="DOP"/>
    <n v="1"/>
    <n v="157878"/>
    <n v="0"/>
    <n v="0"/>
    <n v="0"/>
    <n v="0"/>
    <s v="Mobiliario serv al cliente "/>
    <m/>
    <m/>
    <s v="NTCO011111"/>
    <n v="801673"/>
    <s v="FAMEJAO"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COUNTER SERV 64X180X1.20 CM"/>
    <m/>
    <m/>
    <m/>
    <n v="0"/>
    <s v="DOP"/>
    <n v="1"/>
    <n v="154140.28"/>
    <n v="0"/>
    <n v="0"/>
    <n v="0"/>
    <n v="0"/>
    <s v="Mobiliario serv al cliente "/>
    <m/>
    <m/>
    <s v="NTCO011111"/>
    <n v="801673"/>
    <s v="FAMEJAO"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ESA P/AREA SEGURIDAD 1.86X0.60X100"/>
    <m/>
    <m/>
    <s v="11.11.2024"/>
    <n v="1"/>
    <s v="DOP"/>
    <n v="1"/>
    <n v="37718.239999999998"/>
    <n v="37718.239999999998"/>
    <n v="0"/>
    <n v="37718.239999999998"/>
    <n v="580.28061538461532"/>
    <s v="Mobiliario cuadre y menudo"/>
    <m/>
    <m/>
    <s v="NTCO011111"/>
    <n v="801673"/>
    <s v="FAMEJAO"/>
    <n v="13"/>
    <n v="0.7"/>
    <n v="26402.767999999996"/>
    <n v="15"/>
    <n v="0.3"/>
    <n v="11315.472"/>
    <m/>
    <m/>
    <n v="0"/>
    <m/>
    <m/>
    <n v="11315.472"/>
    <m/>
    <m/>
    <n v="11315.472"/>
    <n v="37718.239999999998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ESAS P/COLABORADORES 40X1.40X85 CM"/>
    <m/>
    <m/>
    <s v="11.11.2024"/>
    <n v="4"/>
    <s v="DOP"/>
    <n v="1"/>
    <n v="61250"/>
    <n v="245000"/>
    <n v="0.01"/>
    <n v="247450"/>
    <n v="3806.9230769230771"/>
    <s v="Mesa de Colaboradores"/>
    <m/>
    <m/>
    <s v="NTCO011111"/>
    <n v="801673"/>
    <s v="FAMEJAO"/>
    <n v="13"/>
    <n v="0.7"/>
    <n v="173215"/>
    <n v="15"/>
    <n v="0.3"/>
    <n v="74235"/>
    <m/>
    <m/>
    <n v="0"/>
    <m/>
    <m/>
    <n v="74235"/>
    <m/>
    <m/>
    <n v="74235"/>
    <n v="24745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UEBLE AREA SUM-CUAD-AERE 40X70X1.60"/>
    <m/>
    <m/>
    <s v="11.11.2024"/>
    <n v="1"/>
    <s v="DOP"/>
    <n v="1"/>
    <n v="42630"/>
    <n v="42630"/>
    <n v="0.01"/>
    <n v="43056.3"/>
    <n v="662.40461538461545"/>
    <s v="Mobiliario cuadre y menudo"/>
    <m/>
    <m/>
    <s v="NTCO011111"/>
    <n v="801673"/>
    <s v="FAMEJAO"/>
    <n v="13"/>
    <n v="0.7"/>
    <n v="30139.41"/>
    <n v="15"/>
    <n v="0.3"/>
    <n v="12916.890000000001"/>
    <m/>
    <m/>
    <n v="0"/>
    <m/>
    <m/>
    <n v="12916.890000000001"/>
    <m/>
    <m/>
    <n v="12916.890000000001"/>
    <n v="43056.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 MUEBLE CM MC 1.45X45X1.10 CM"/>
    <m/>
    <m/>
    <s v="11.11.2024"/>
    <n v="1"/>
    <s v="DOP"/>
    <n v="1"/>
    <n v="44345"/>
    <n v="44345"/>
    <n v="0.01"/>
    <n v="44788.45"/>
    <n v="689.0530769230769"/>
    <s v="Mobiliario cuadre y menudo"/>
    <m/>
    <m/>
    <s v="NTCO011111"/>
    <n v="801673"/>
    <s v="FAMEJAO"/>
    <n v="13"/>
    <n v="0.7"/>
    <n v="31351.914999999997"/>
    <n v="15"/>
    <n v="0.3"/>
    <n v="13436.534999999998"/>
    <m/>
    <m/>
    <n v="0"/>
    <m/>
    <m/>
    <n v="13436.534999999998"/>
    <m/>
    <m/>
    <n v="13436.534999999998"/>
    <n v="44788.45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CREDENZA SERV. 42X1.80X83.5CM"/>
    <m/>
    <m/>
    <s v="11.11.2024"/>
    <n v="1"/>
    <s v="DOP"/>
    <n v="1"/>
    <n v="71010.8"/>
    <n v="71010.8"/>
    <n v="0.01"/>
    <n v="71720.907999999996"/>
    <n v="1103.3985846153846"/>
    <s v="Mobiliario cuadre y menudo"/>
    <m/>
    <m/>
    <s v="NTCO011111"/>
    <n v="801673"/>
    <s v="FAMEJAO"/>
    <n v="13"/>
    <n v="0.7"/>
    <n v="50204.635599999994"/>
    <n v="15"/>
    <n v="0.3"/>
    <n v="21516.272399999998"/>
    <m/>
    <m/>
    <n v="0"/>
    <m/>
    <m/>
    <n v="21516.272399999998"/>
    <m/>
    <m/>
    <n v="21516.272399999998"/>
    <n v="71720.9079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ESA TELERA 1.20X1.80X75 CM"/>
    <m/>
    <m/>
    <s v="11.11.2024"/>
    <n v="1"/>
    <s v="DOP"/>
    <n v="1"/>
    <n v="87000.05"/>
    <n v="87000.05"/>
    <n v="0.01"/>
    <n v="87870.050499999998"/>
    <n v="1351.8469307692308"/>
    <s v="Mesa de telera "/>
    <m/>
    <m/>
    <s v="NTCO011111"/>
    <n v="801673"/>
    <s v="FAMEJAO"/>
    <n v="13"/>
    <n v="0.7"/>
    <n v="61509.035349999991"/>
    <n v="15"/>
    <n v="0.3"/>
    <n v="26361.015149999999"/>
    <m/>
    <m/>
    <n v="0"/>
    <m/>
    <m/>
    <n v="26361.015149999999"/>
    <m/>
    <m/>
    <n v="26361.015149999999"/>
    <n v="87870.05049999998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AEREO 30X1.80X60CM"/>
    <m/>
    <m/>
    <s v="11.11.2024"/>
    <n v="1"/>
    <s v="DOP"/>
    <n v="1"/>
    <n v="41538.28"/>
    <n v="41538.28"/>
    <n v="0.01"/>
    <n v="41953.662799999998"/>
    <n v="645.44096615384615"/>
    <s v="Mobiliario cuadre y menudo"/>
    <m/>
    <m/>
    <s v="NTCO011111"/>
    <n v="801673"/>
    <s v="FAMEJAO"/>
    <n v="13"/>
    <n v="0.7"/>
    <n v="29367.563959999996"/>
    <n v="15"/>
    <n v="0.3"/>
    <n v="12586.098839999999"/>
    <m/>
    <m/>
    <n v="0"/>
    <m/>
    <m/>
    <n v="12586.098839999999"/>
    <m/>
    <m/>
    <n v="12586.098839999999"/>
    <n v="41953.66279999999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CUADRE GAVETA 2401X0.37X65CM"/>
    <m/>
    <m/>
    <s v="11.11.2024"/>
    <n v="1"/>
    <s v="DOP"/>
    <n v="1"/>
    <n v="58496.2"/>
    <n v="58496.2"/>
    <n v="0.01"/>
    <n v="59081.161999999997"/>
    <n v="908.94095384615377"/>
    <s v="Mobiliario cuadre y menudo"/>
    <m/>
    <m/>
    <s v="NTCO011111"/>
    <n v="801673"/>
    <s v="FAMEJAO"/>
    <n v="13"/>
    <n v="0.7"/>
    <n v="41356.813399999992"/>
    <n v="15"/>
    <n v="0.3"/>
    <n v="17724.348599999998"/>
    <m/>
    <m/>
    <n v="0"/>
    <m/>
    <m/>
    <n v="17724.348599999998"/>
    <m/>
    <m/>
    <n v="17724.348599999998"/>
    <n v="59081.16199999998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MUEBLE MENUDO 1.50x0.60x0.76 cm"/>
    <m/>
    <m/>
    <s v="11.11.2024"/>
    <n v="1"/>
    <s v="DOP"/>
    <n v="1"/>
    <n v="33891.339999999997"/>
    <n v="33891.339999999997"/>
    <n v="0.01"/>
    <n v="34230.253399999994"/>
    <n v="526.61928307692301"/>
    <s v="Mobiliario cuadre y menudo"/>
    <m/>
    <m/>
    <s v="NTCO011111"/>
    <n v="801673"/>
    <s v="FAMEJAO"/>
    <n v="13"/>
    <n v="0.7"/>
    <n v="23961.177379999994"/>
    <n v="15"/>
    <n v="0.3"/>
    <n v="10269.076019999999"/>
    <m/>
    <m/>
    <n v="0"/>
    <m/>
    <m/>
    <n v="10269.076019999999"/>
    <m/>
    <m/>
    <n v="10269.076019999999"/>
    <n v="34230.253399999994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TOPE COMEDOR"/>
    <m/>
    <m/>
    <s v="11.11.2024"/>
    <n v="1"/>
    <s v="DOP"/>
    <n v="1"/>
    <n v="74970"/>
    <n v="74970"/>
    <n v="0.01"/>
    <n v="75719.7"/>
    <n v="1164.9184615384615"/>
    <s v="Mobiliario cuadre y menudo"/>
    <m/>
    <m/>
    <s v="NTCO011111"/>
    <n v="801673"/>
    <s v="FAMEJAO"/>
    <n v="13"/>
    <n v="0.7"/>
    <n v="53003.789999999994"/>
    <n v="15"/>
    <n v="0.3"/>
    <n v="22715.91"/>
    <m/>
    <m/>
    <n v="0"/>
    <m/>
    <m/>
    <n v="22715.91"/>
    <m/>
    <m/>
    <n v="22715.91"/>
    <n v="75719.7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 TOPE NEGRO SAN GABRIEL 45X180X80CM"/>
    <m/>
    <m/>
    <s v="11.11.2024"/>
    <n v="1"/>
    <s v="DOP"/>
    <n v="1"/>
    <n v="68208"/>
    <n v="68208"/>
    <n v="0.01"/>
    <n v="68890.080000000002"/>
    <n v="1059.8473846153847"/>
    <s v="Mobiliario cuadre y menudo"/>
    <m/>
    <m/>
    <s v="NTCO011111"/>
    <n v="801673"/>
    <s v="FAMEJAO"/>
    <n v="13"/>
    <n v="0.7"/>
    <n v="48223.055999999997"/>
    <n v="15"/>
    <n v="0.3"/>
    <n v="20667.024000000001"/>
    <m/>
    <m/>
    <n v="0"/>
    <m/>
    <m/>
    <n v="20667.024000000001"/>
    <m/>
    <m/>
    <n v="20667.024000000001"/>
    <n v="68890.08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MESA CONTROLADORES 1.86X60X76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3"/>
    <n v="0.7"/>
    <n v="26666.795679999996"/>
    <n v="15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MESA POP 60X1.86X100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s v="NTCO011111"/>
    <n v="801673"/>
    <s v="FAMEJAO"/>
    <n v="13"/>
    <n v="0.7"/>
    <n v="26666.795679999996"/>
    <n v="15"/>
    <n v="0.3"/>
    <n v="11428.626719999998"/>
    <m/>
    <m/>
    <n v="0"/>
    <m/>
    <m/>
    <n v="11428.626719999998"/>
    <m/>
    <m/>
    <n v="11428.626719999998"/>
    <n v="38095.42239999999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.TOPE NEGRO SAN GABRIEL"/>
    <m/>
    <m/>
    <s v="11.11.2024"/>
    <n v="1"/>
    <s v="DOP"/>
    <n v="1"/>
    <n v="38808"/>
    <n v="38808"/>
    <n v="0.01"/>
    <n v="39196.080000000002"/>
    <n v="603.01661538461542"/>
    <s v="Mobiliario serv al cliente "/>
    <m/>
    <m/>
    <s v="NTCO011111"/>
    <n v="801673"/>
    <s v="FAMEJAO"/>
    <n v="13"/>
    <n v="0.7"/>
    <n v="27437.256000000001"/>
    <n v="15"/>
    <n v="0.3"/>
    <n v="11758.824000000001"/>
    <m/>
    <m/>
    <n v="0"/>
    <m/>
    <m/>
    <n v="11758.824000000001"/>
    <m/>
    <m/>
    <n v="11758.824000000001"/>
    <n v="39196.08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FABRICACION PLANCHA ACRILICO BLANCO TOTE"/>
    <m/>
    <m/>
    <s v="11.11.2024"/>
    <n v="14"/>
    <s v="DOP"/>
    <n v="1"/>
    <n v="13500"/>
    <n v="189000"/>
    <n v="0"/>
    <n v="189000"/>
    <n v="2907.6923076923076"/>
    <s v="Acrilico pared"/>
    <m/>
    <m/>
    <s v="NTCO011111"/>
    <n v="801673"/>
    <s v="MA CREACIONES "/>
    <n v="15"/>
    <n v="1"/>
    <n v="189000"/>
    <m/>
    <m/>
    <n v="0"/>
    <m/>
    <m/>
    <n v="0"/>
    <m/>
    <m/>
    <n v="0"/>
    <m/>
    <m/>
    <n v="0"/>
    <n v="189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"/>
    <m/>
    <m/>
    <s v="11.11.2024"/>
    <n v="1"/>
    <s v="DOP"/>
    <n v="1"/>
    <n v="16000"/>
    <n v="16000"/>
    <n v="0"/>
    <n v="16000"/>
    <n v="246.15384615384616"/>
    <s v="Acrilico pared"/>
    <m/>
    <m/>
    <s v="NTCO011111"/>
    <n v="801673"/>
    <s v="MA CREACIONES "/>
    <n v="15"/>
    <n v="1"/>
    <n v="16000"/>
    <m/>
    <m/>
    <n v="0"/>
    <m/>
    <m/>
    <n v="0"/>
    <m/>
    <m/>
    <n v="0"/>
    <m/>
    <m/>
    <n v="0"/>
    <n v="16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"/>
    <m/>
    <m/>
    <s v="11.11.2024"/>
    <n v="1"/>
    <s v="DOP"/>
    <n v="1"/>
    <n v="32800"/>
    <n v="32800"/>
    <n v="0"/>
    <n v="32800"/>
    <n v="504.61538461538464"/>
    <s v="Mesa de telera "/>
    <m/>
    <m/>
    <s v="NTCO011111"/>
    <n v="801673"/>
    <s v="FAMEJAO"/>
    <n v="13"/>
    <n v="0.7"/>
    <n v="22960"/>
    <n v="15"/>
    <n v="0.3"/>
    <n v="9840"/>
    <m/>
    <m/>
    <n v="0"/>
    <m/>
    <m/>
    <n v="9840"/>
    <m/>
    <m/>
    <n v="9840"/>
    <n v="328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 "/>
    <m/>
    <m/>
    <s v="11.11.2024"/>
    <n v="1"/>
    <s v="DOP"/>
    <n v="1"/>
    <n v="16300"/>
    <n v="16300"/>
    <n v="0"/>
    <n v="16300"/>
    <n v="250.76923076923077"/>
    <s v="Mural corporativo"/>
    <m/>
    <m/>
    <s v="NTCO011111"/>
    <n v="801673"/>
    <s v="EPIPHANY"/>
    <n v="15"/>
    <n v="1"/>
    <n v="16300"/>
    <m/>
    <m/>
    <n v="0"/>
    <m/>
    <m/>
    <n v="0"/>
    <m/>
    <m/>
    <n v="0"/>
    <m/>
    <m/>
    <n v="0"/>
    <n v="16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INSTALACION- TRANSPORTE"/>
    <m/>
    <m/>
    <s v="11.11.2024"/>
    <n v="1"/>
    <s v="DOP"/>
    <n v="1"/>
    <n v="36260"/>
    <n v="36260"/>
    <n v="0"/>
    <n v="36260"/>
    <n v="557.84615384615381"/>
    <s v="Banco vestidores"/>
    <m/>
    <m/>
    <s v="NTCO011111"/>
    <n v="801673"/>
    <s v="FAMEJAO"/>
    <n v="13"/>
    <n v="0.7"/>
    <n v="25382"/>
    <n v="15"/>
    <n v="0.3"/>
    <n v="10878"/>
    <m/>
    <m/>
    <n v="0"/>
    <m/>
    <m/>
    <n v="10878"/>
    <m/>
    <m/>
    <n v="10878"/>
    <n v="3626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LATERAL OAK P/SALA LACTANCIA 17600"/>
    <m/>
    <m/>
    <s v="14.04.2025"/>
    <n v="1"/>
    <s v="DOP"/>
    <n v="1"/>
    <n v="5304"/>
    <n v="5304"/>
    <n v="0.01"/>
    <n v="5357.04"/>
    <n v="82.415999999999997"/>
    <s v="Mima"/>
    <s v="Mima colaborador y cliente "/>
    <m/>
    <s v="NTCO011111"/>
    <n v="801673"/>
    <s v="IKEA"/>
    <n v="15"/>
    <n v="1"/>
    <n v="5357.04"/>
    <m/>
    <m/>
    <n v="0"/>
    <m/>
    <m/>
    <n v="0"/>
    <m/>
    <m/>
    <n v="0"/>
    <m/>
    <m/>
    <n v="0"/>
    <n v="5357.04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ILLON HISPANIOLA P/SALA LACTANCIA 41061"/>
    <m/>
    <m/>
    <s v="14.04.2025"/>
    <n v="1"/>
    <s v="DOP"/>
    <n v="1"/>
    <n v="12100"/>
    <n v="12100"/>
    <n v="0.01"/>
    <n v="12221"/>
    <n v="188.01538461538462"/>
    <s v="Mima"/>
    <m/>
    <m/>
    <s v="NTCO011111"/>
    <n v="801673"/>
    <s v="IKEA"/>
    <n v="15"/>
    <n v="1"/>
    <n v="12221"/>
    <m/>
    <m/>
    <n v="0"/>
    <m/>
    <m/>
    <n v="0"/>
    <m/>
    <m/>
    <n v="0"/>
    <m/>
    <m/>
    <n v="0"/>
    <n v="1222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YMPHONY MEDELA EXTRACTOR LECHE 0240108"/>
    <m/>
    <m/>
    <s v="14.04.2025"/>
    <n v="1"/>
    <s v="DOP"/>
    <n v="1"/>
    <n v="130000"/>
    <n v="130000"/>
    <n v="0.01"/>
    <n v="131300"/>
    <n v="2020"/>
    <s v="Mima"/>
    <m/>
    <m/>
    <s v="NTCO011111"/>
    <n v="801673"/>
    <s v="IKEA"/>
    <n v="15"/>
    <n v="1"/>
    <n v="131300"/>
    <m/>
    <m/>
    <n v="0"/>
    <m/>
    <m/>
    <n v="0"/>
    <m/>
    <m/>
    <n v="0"/>
    <m/>
    <m/>
    <n v="0"/>
    <n v="131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KIT DE LACTANCIA SYMPHONY DOBLE 67116"/>
    <m/>
    <m/>
    <s v="14.04.2025"/>
    <n v="1"/>
    <s v="DOP"/>
    <n v="1"/>
    <n v="3289"/>
    <n v="3289"/>
    <n v="0.01"/>
    <n v="3321.89"/>
    <n v="51.105999999999995"/>
    <s v="Mima"/>
    <m/>
    <m/>
    <s v="NTCO011111"/>
    <n v="801673"/>
    <s v="IKEA"/>
    <n v="15"/>
    <n v="1"/>
    <n v="3321.89"/>
    <m/>
    <m/>
    <n v="0"/>
    <m/>
    <m/>
    <n v="0"/>
    <m/>
    <m/>
    <n v="0"/>
    <m/>
    <m/>
    <n v="0"/>
    <n v="3321.8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LOCKERS 12 PUERTAS 16X40X75 C/MALLA"/>
    <m/>
    <m/>
    <s v="11.11.2024"/>
    <n v="1"/>
    <s v="DOP"/>
    <n v="1"/>
    <n v="39220.06"/>
    <n v="39220.06"/>
    <n v="0"/>
    <n v="39220.06"/>
    <n v="603.38553846153843"/>
    <s v="Lockers colaboradores "/>
    <m/>
    <m/>
    <s v="NTCO011111"/>
    <n v="801673"/>
    <s v="TRAMERIAS Y SOL.DE ALMACENAJE "/>
    <n v="15"/>
    <n v="1"/>
    <n v="39220.06"/>
    <m/>
    <m/>
    <n v="0"/>
    <m/>
    <m/>
    <n v="0"/>
    <m/>
    <m/>
    <n v="0"/>
    <m/>
    <m/>
    <n v="0"/>
    <n v="39220.0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CENTRAL OZ-1221W-12"/>
    <m/>
    <m/>
    <s v="11.11.2024"/>
    <n v="1"/>
    <s v="DOP"/>
    <n v="1"/>
    <n v="6779.66"/>
    <n v="6779.66"/>
    <n v="0"/>
    <n v="6779.66"/>
    <n v="104.30246153846154"/>
    <s v="Mobiliario Oficina"/>
    <m/>
    <m/>
    <s v="NTCO011111"/>
    <n v="801673"/>
    <s v="MUEBLES OMAR"/>
    <n v="16"/>
    <n v="1"/>
    <n v="6779.66"/>
    <m/>
    <m/>
    <n v="0"/>
    <m/>
    <m/>
    <n v="0"/>
    <m/>
    <m/>
    <n v="0"/>
    <m/>
    <m/>
    <n v="0"/>
    <n v="6779.66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ESA LATERAL OAK P/SALA LACTANCIA 17600"/>
    <m/>
    <m/>
    <s v="11.11.2024"/>
    <n v="2"/>
    <s v="DOP"/>
    <n v="1"/>
    <n v="6240"/>
    <n v="12480"/>
    <n v="0"/>
    <n v="12480"/>
    <n v="192"/>
    <s v="Mima"/>
    <s v="Mima colaborador y cliente "/>
    <m/>
    <s v="NTCO011111"/>
    <n v="801673"/>
    <s v="MUEBLES OMAR"/>
    <n v="16"/>
    <n v="1"/>
    <n v="12480"/>
    <m/>
    <m/>
    <n v="0"/>
    <m/>
    <m/>
    <n v="0"/>
    <m/>
    <m/>
    <n v="0"/>
    <m/>
    <m/>
    <n v="0"/>
    <n v="1248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OBILIARIOS DE OFICINA "/>
    <m/>
    <m/>
    <s v="11.11.2024"/>
    <n v="1"/>
    <s v="DOP"/>
    <n v="1"/>
    <n v="900000"/>
    <n v="900000"/>
    <n v="0.01"/>
    <n v="909000"/>
    <n v="13984.615384615385"/>
    <s v="Mobiliarios de oficina "/>
    <m/>
    <m/>
    <s v="NTCO011111"/>
    <n v="801673"/>
    <s v="MUEBLES OMAR"/>
    <n v="16"/>
    <n v="1"/>
    <n v="909000"/>
    <m/>
    <m/>
    <n v="0"/>
    <m/>
    <m/>
    <n v="0"/>
    <m/>
    <m/>
    <n v="0"/>
    <m/>
    <m/>
    <n v="0"/>
    <n v="909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MURAL CORPORATIVO 60X40 DISENO MED"/>
    <m/>
    <m/>
    <s v="11.11.2024"/>
    <n v="1"/>
    <s v="DOP"/>
    <n v="1"/>
    <n v="19502.740000000002"/>
    <n v="19502.740000000002"/>
    <n v="0"/>
    <n v="19502.740000000002"/>
    <n v="300.04215384615389"/>
    <s v="Mural corporativo"/>
    <m/>
    <m/>
    <s v="NTCO011111"/>
    <n v="801673"/>
    <s v="EPIPHANY"/>
    <n v="16"/>
    <n v="1"/>
    <n v="19502.740000000002"/>
    <m/>
    <m/>
    <n v="0"/>
    <m/>
    <m/>
    <n v="0"/>
    <m/>
    <m/>
    <n v="0"/>
    <m/>
    <m/>
    <n v="0"/>
    <n v="19502.74000000000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PLANCHA DE VAPOR STEAMBUTLER II ST500"/>
    <m/>
    <m/>
    <s v="11.11.2024"/>
    <n v="1"/>
    <s v="DOP"/>
    <n v="1"/>
    <n v="19049.52"/>
    <n v="19049.52"/>
    <n v="0"/>
    <n v="19049.52"/>
    <n v="293.06953846153846"/>
    <s v="pllancha de vapor "/>
    <m/>
    <m/>
    <s v="NTCO011111"/>
    <n v="801673"/>
    <s v="IP INDUSTRIAL"/>
    <n v="16"/>
    <n v="1"/>
    <n v="19049.52"/>
    <m/>
    <m/>
    <n v="0"/>
    <m/>
    <m/>
    <n v="0"/>
    <m/>
    <m/>
    <n v="0"/>
    <m/>
    <m/>
    <n v="0"/>
    <n v="19049.52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ILLON HISPANIOLA P/SALA LACTANCIA 41061"/>
    <m/>
    <m/>
    <s v="11.11.2024"/>
    <n v="2"/>
    <s v="DOP"/>
    <n v="1"/>
    <n v="11370"/>
    <n v="22740"/>
    <n v="0"/>
    <n v="22740"/>
    <n v="349.84615384615387"/>
    <s v="Mima"/>
    <s v="Mima colaborador y cliente "/>
    <m/>
    <s v="NTCO011111"/>
    <n v="801673"/>
    <s v="MUEBLES OMAR"/>
    <n v="16"/>
    <n v="1"/>
    <n v="22740"/>
    <m/>
    <m/>
    <n v="0"/>
    <m/>
    <m/>
    <n v="0"/>
    <m/>
    <m/>
    <n v="0"/>
    <m/>
    <m/>
    <n v="0"/>
    <n v="2274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OFA P/1 PERSONA E-72"/>
    <m/>
    <m/>
    <s v="11.11.2024"/>
    <n v="1"/>
    <s v="DOP"/>
    <n v="1"/>
    <n v="14067.79"/>
    <n v="14067.79"/>
    <n v="0"/>
    <n v="14067.79"/>
    <n v="216.42753846153846"/>
    <s v="Mobiliario Oficina"/>
    <m/>
    <m/>
    <s v="NTCO011111"/>
    <n v="801673"/>
    <s v="MUEBLES OMAR"/>
    <n v="16"/>
    <n v="1"/>
    <n v="14067.79"/>
    <m/>
    <m/>
    <n v="0"/>
    <m/>
    <m/>
    <n v="0"/>
    <m/>
    <m/>
    <n v="0"/>
    <m/>
    <m/>
    <n v="0"/>
    <n v="14067.79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SYMPHONY MEDELA EXTRACTOR LECHE 0240108"/>
    <m/>
    <m/>
    <s v="11.11.2024"/>
    <n v="2"/>
    <s v="DOP"/>
    <n v="1"/>
    <n v="121011.5"/>
    <n v="242023"/>
    <n v="0"/>
    <n v="242023"/>
    <n v="3723.4307692307693"/>
    <s v="Mima"/>
    <s v="Mima colaborador y cliente "/>
    <m/>
    <s v="NTCO011111"/>
    <n v="801673"/>
    <s v="IKEA"/>
    <n v="16"/>
    <n v="1"/>
    <n v="242023"/>
    <m/>
    <m/>
    <n v="0"/>
    <m/>
    <m/>
    <n v="0"/>
    <m/>
    <m/>
    <n v="0"/>
    <m/>
    <m/>
    <n v="0"/>
    <n v="242023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ABURETE P/OPERARIO LABO 8127 SIN BRAZOS"/>
    <m/>
    <m/>
    <s v="11.11.2024"/>
    <n v="11"/>
    <s v="DOP"/>
    <n v="1"/>
    <n v="8785.6"/>
    <n v="96641.600000000006"/>
    <n v="0"/>
    <n v="96641.600000000006"/>
    <n v="1486.7938461538463"/>
    <s v="Mobiliario serv al cliente "/>
    <m/>
    <m/>
    <s v="NTCO011111"/>
    <n v="801673"/>
    <s v="FAMEJAO"/>
    <n v="13"/>
    <n v="0.7"/>
    <n v="67649.119999999995"/>
    <n v="15"/>
    <n v="0.3"/>
    <n v="28992.48"/>
    <m/>
    <m/>
    <n v="0"/>
    <m/>
    <m/>
    <n v="28992.48"/>
    <m/>
    <m/>
    <n v="28992.48"/>
    <n v="96641.599999999991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RANSPORTE"/>
    <m/>
    <m/>
    <s v="11.11.2024"/>
    <n v="1"/>
    <s v="DOP"/>
    <n v="1"/>
    <n v="3000"/>
    <n v="3000"/>
    <n v="0"/>
    <n v="3000"/>
    <n v="46.153846153846153"/>
    <s v="Mobiliario cuadre y menudo"/>
    <m/>
    <m/>
    <s v="NTCO011111"/>
    <n v="801673"/>
    <s v="FAMEJAO"/>
    <n v="13"/>
    <n v="0.7"/>
    <n v="2100"/>
    <n v="15"/>
    <n v="0.3"/>
    <n v="900"/>
    <m/>
    <m/>
    <n v="0"/>
    <m/>
    <m/>
    <n v="900"/>
    <m/>
    <m/>
    <n v="900"/>
    <n v="30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TRANSPORTE "/>
    <m/>
    <m/>
    <s v="11.11.2024"/>
    <n v="1"/>
    <s v="DOP"/>
    <n v="1"/>
    <n v="34300"/>
    <n v="34300"/>
    <n v="0"/>
    <n v="34300"/>
    <n v="527.69230769230774"/>
    <s v="Mes colaboradores"/>
    <m/>
    <m/>
    <s v="NTCO011111"/>
    <n v="801673"/>
    <s v="FAMEJAO"/>
    <n v="13"/>
    <n v="0.7"/>
    <n v="24010"/>
    <n v="15"/>
    <n v="0.3"/>
    <n v="10290"/>
    <m/>
    <m/>
    <n v="0"/>
    <m/>
    <m/>
    <n v="10290"/>
    <m/>
    <m/>
    <n v="10290"/>
    <n v="34300"/>
    <s v="Sirena Compacta"/>
    <s v="Sirena Las Terrenas"/>
    <s v="MC33"/>
    <s v="Marrón"/>
    <n v="594"/>
    <s v="Pendiente Compra"/>
    <x v="1"/>
    <x v="7"/>
  </r>
  <r>
    <n v="8.0500000000000007"/>
    <m/>
    <x v="50"/>
    <s v="OI"/>
    <s v=""/>
    <s v="YALE CANDADO 30MM 3 LLAVES GRSM LOCKER "/>
    <m/>
    <m/>
    <s v="11.11.2024"/>
    <n v="75"/>
    <s v="DOP"/>
    <n v="1"/>
    <n v="233.05"/>
    <n v="17478.75"/>
    <n v="0"/>
    <n v="17478.75"/>
    <n v="268.90384615384613"/>
    <s v="Candado Yale"/>
    <m/>
    <m/>
    <s v="NTCO011111"/>
    <n v="801673"/>
    <s v="MATERIALES INDUSTRIALES "/>
    <n v="16"/>
    <n v="1"/>
    <n v="17478.75"/>
    <m/>
    <m/>
    <n v="0"/>
    <m/>
    <m/>
    <n v="0"/>
    <m/>
    <m/>
    <n v="0"/>
    <m/>
    <m/>
    <n v="0"/>
    <n v="17478.75"/>
    <s v="Sirena Compacta"/>
    <s v="Sirena Las Terrenas"/>
    <s v="MC33"/>
    <s v="Marrón"/>
    <n v="594"/>
    <s v="Pendiente Compra"/>
    <x v="1"/>
    <x v="7"/>
  </r>
  <r>
    <n v="8.06"/>
    <m/>
    <x v="51"/>
    <s v="OI"/>
    <s v=""/>
    <s v="CARRO GONDOLERO 2 NIVELES 16X48 GRIS"/>
    <m/>
    <m/>
    <s v="13.11.2025"/>
    <n v="10"/>
    <s v="DOP"/>
    <n v="1"/>
    <n v="28950"/>
    <n v="289500"/>
    <n v="0"/>
    <n v="289500"/>
    <n v="4453.8461538461543"/>
    <s v="Carro Gondolero "/>
    <m/>
    <m/>
    <s v="NTCO011111"/>
    <n v="801673"/>
    <s v="RUE MAX"/>
    <n v="16"/>
    <n v="1"/>
    <n v="289500"/>
    <m/>
    <m/>
    <n v="0"/>
    <m/>
    <m/>
    <n v="0"/>
    <m/>
    <m/>
    <n v="0"/>
    <m/>
    <m/>
    <n v="0"/>
    <n v="2895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CROWN HAND PALLET JACK PTH50-2748(UNA)"/>
    <m/>
    <m/>
    <s v="13.11.2025"/>
    <n v="2"/>
    <s v="DOP"/>
    <n v="1"/>
    <n v="36000"/>
    <n v="72000"/>
    <n v="0"/>
    <n v="72000"/>
    <n v="1107.6923076923076"/>
    <s v="Hand Pallet"/>
    <m/>
    <m/>
    <s v="NTCO011111"/>
    <n v="801673"/>
    <s v="IMEQ DOMINICANA"/>
    <n v="16"/>
    <n v="1"/>
    <n v="72000"/>
    <m/>
    <m/>
    <n v="0"/>
    <m/>
    <m/>
    <n v="0"/>
    <m/>
    <m/>
    <n v="0"/>
    <m/>
    <m/>
    <n v="0"/>
    <n v="72000"/>
    <s v="Sirena Compacta"/>
    <s v="Sirena Las Terrenas"/>
    <s v="MC33"/>
    <s v="Marrón"/>
    <n v="594"/>
    <s v="Pendiente Compra"/>
    <x v="1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ANSPALETA ELECTRICA MODELO EPL185"/>
    <m/>
    <m/>
    <s v="13.11.2025"/>
    <n v="2"/>
    <s v="USD"/>
    <n v="65"/>
    <n v="2650"/>
    <n v="344500"/>
    <n v="0"/>
    <n v="344500"/>
    <n v="5300"/>
    <m/>
    <m/>
    <m/>
    <m/>
    <m/>
    <m/>
    <m/>
    <m/>
    <n v="0"/>
    <m/>
    <m/>
    <n v="0"/>
    <m/>
    <m/>
    <n v="0"/>
    <m/>
    <m/>
    <n v="0"/>
    <m/>
    <m/>
    <n v="0"/>
    <n v="0"/>
    <m/>
    <m/>
    <m/>
    <m/>
    <m/>
    <m/>
    <x v="1"/>
    <x v="7"/>
  </r>
  <r>
    <n v="8.06"/>
    <m/>
    <x v="51"/>
    <s v="OI"/>
    <s v=""/>
    <s v="MUEBLE PLANTA Y FLORES G01.02 "/>
    <m/>
    <m/>
    <s v="12.02.2025"/>
    <n v="2"/>
    <s v="EUR"/>
    <n v="77"/>
    <n v="3500"/>
    <n v="539000"/>
    <n v="0.35"/>
    <n v="727650"/>
    <n v="11194.615384615385"/>
    <s v="Imola Retail- Landini"/>
    <m/>
    <m/>
    <s v="NTCO011111"/>
    <n v="801673"/>
    <s v="IMOLA RETAIL"/>
    <n v="13"/>
    <n v="1"/>
    <n v="727650"/>
    <m/>
    <m/>
    <n v="0"/>
    <m/>
    <m/>
    <n v="0"/>
    <m/>
    <m/>
    <n v="0"/>
    <m/>
    <m/>
    <n v="0"/>
    <e v="#N/A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15 PUERTAS FENOLICO C/CERRADURA ELECTRONICA"/>
    <m/>
    <m/>
    <s v="11.11.2024"/>
    <n v="5"/>
    <s v="DOP"/>
    <n v="1"/>
    <n v="135500"/>
    <n v="677500"/>
    <n v="0"/>
    <n v="677500"/>
    <n v="10423.076923076924"/>
    <s v="Lockers clientes "/>
    <m/>
    <m/>
    <s v="NTCO011111"/>
    <n v="801673"/>
    <s v="AGUSTIN LOMBA"/>
    <n v="14"/>
    <n v="0.5"/>
    <n v="338750"/>
    <n v="16"/>
    <n v="0.5"/>
    <n v="338750"/>
    <m/>
    <m/>
    <n v="0"/>
    <m/>
    <m/>
    <n v="338750"/>
    <m/>
    <m/>
    <n v="338750"/>
    <n v="6775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3 PUERTAS FENOLICO C/CERRADURA ELECTRONICA"/>
    <m/>
    <m/>
    <s v="11.11.2024"/>
    <n v="1"/>
    <s v="DOP"/>
    <n v="1"/>
    <n v="49950"/>
    <n v="49950"/>
    <n v="0"/>
    <n v="49950"/>
    <n v="768.46153846153845"/>
    <s v="Lockers clientes "/>
    <m/>
    <m/>
    <s v="NTCO011111"/>
    <n v="801673"/>
    <s v="AGUSTIN LOMBA"/>
    <n v="14"/>
    <n v="0.5"/>
    <n v="24975"/>
    <n v="16"/>
    <n v="0.5"/>
    <n v="24975"/>
    <m/>
    <m/>
    <n v="0"/>
    <m/>
    <m/>
    <n v="24975"/>
    <m/>
    <m/>
    <n v="24975"/>
    <n v="4995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UEBLE LOCKER 9 PUERTAS FENOLICO C/CERRADURA ELECTRONICA"/>
    <m/>
    <m/>
    <s v="11.11.2024"/>
    <n v="1"/>
    <s v="DOP"/>
    <n v="1"/>
    <n v="58600"/>
    <n v="58600"/>
    <n v="0"/>
    <n v="58600"/>
    <n v="901.53846153846155"/>
    <s v="Lockers clientes "/>
    <m/>
    <m/>
    <s v="NTCO011111"/>
    <n v="801673"/>
    <s v="AGUSTIN LOMBA"/>
    <n v="14"/>
    <n v="0.5"/>
    <n v="29300"/>
    <n v="16"/>
    <n v="0.5"/>
    <n v="29300"/>
    <m/>
    <m/>
    <n v="0"/>
    <m/>
    <m/>
    <n v="29300"/>
    <m/>
    <m/>
    <n v="29300"/>
    <n v="586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CONO REFLECTIVO P/TRAFICO"/>
    <m/>
    <m/>
    <s v="11.11.2024"/>
    <n v="4"/>
    <s v="DOP"/>
    <n v="1"/>
    <n v="317.8"/>
    <n v="1271.2"/>
    <n v="0"/>
    <n v="1271.2"/>
    <n v="19.556923076923077"/>
    <s v="Cono Reflectivo"/>
    <m/>
    <m/>
    <s v="NTCO011111"/>
    <n v="801673"/>
    <s v="MATERIALES INDUSTRIALES "/>
    <n v="16"/>
    <n v="1"/>
    <n v="1271.2"/>
    <m/>
    <m/>
    <n v="0"/>
    <m/>
    <m/>
    <n v="0"/>
    <m/>
    <m/>
    <n v="0"/>
    <m/>
    <m/>
    <n v="0"/>
    <n v="1271.2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UPPER PISTOLA P/MANGUERA PR201"/>
    <m/>
    <m/>
    <s v="11.11.2024"/>
    <n v="6"/>
    <s v="DOP"/>
    <n v="1"/>
    <n v="261.02"/>
    <n v="1566.12"/>
    <n v="0"/>
    <n v="1566.12"/>
    <n v="24.094153846153844"/>
    <s v="Manguera "/>
    <m/>
    <m/>
    <s v="NTCO011111"/>
    <n v="801673"/>
    <s v="MATERIALES INDUSTRIALES "/>
    <n v="16"/>
    <n v="1"/>
    <n v="1566.12"/>
    <m/>
    <m/>
    <n v="0"/>
    <m/>
    <m/>
    <n v="0"/>
    <m/>
    <m/>
    <n v="0"/>
    <m/>
    <m/>
    <n v="0"/>
    <n v="1566.12"/>
    <s v="Sirena Compacta"/>
    <s v="Sirena Las Terrenas"/>
    <s v="MC33"/>
    <s v="Marrón"/>
    <n v="594"/>
    <s v="Pendiente Compra"/>
    <x v="1"/>
    <x v="7"/>
  </r>
  <r>
    <n v="8.06"/>
    <m/>
    <x v="51"/>
    <s v="OI"/>
    <s v=""/>
    <s v="ROLLOS PLASTIFICADO 305 MM X 152 MT P/LA"/>
    <m/>
    <m/>
    <s v="11.11.2024"/>
    <n v="1"/>
    <s v="DOP"/>
    <n v="1"/>
    <n v="2210.6999999999998"/>
    <n v="2210.6999999999998"/>
    <n v="0"/>
    <n v="2210.6999999999998"/>
    <n v="34.010769230769228"/>
    <s v="Palastificadora "/>
    <m/>
    <m/>
    <s v="NTCO011111"/>
    <n v="801673"/>
    <s v="AGUSTIN LOMBA"/>
    <n v="16"/>
    <n v="1"/>
    <n v="2210.6999999999998"/>
    <m/>
    <m/>
    <n v="0"/>
    <m/>
    <m/>
    <n v="0"/>
    <m/>
    <m/>
    <n v="0"/>
    <m/>
    <m/>
    <n v="0"/>
    <n v="2210.6999999999998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ZAFACON FG295600BEIG"/>
    <m/>
    <m/>
    <s v="11.11.2024"/>
    <n v="6"/>
    <s v="DOP"/>
    <n v="1"/>
    <n v="550"/>
    <n v="3300"/>
    <n v="0"/>
    <n v="3300"/>
    <n v="50.769230769230766"/>
    <s v="Zafacon"/>
    <m/>
    <m/>
    <s v="NTCO011111"/>
    <n v="801673"/>
    <s v="MATERIALES INDUSTRIALES "/>
    <n v="16"/>
    <n v="1"/>
    <n v="3300"/>
    <m/>
    <m/>
    <n v="0"/>
    <m/>
    <m/>
    <n v="0"/>
    <m/>
    <m/>
    <n v="0"/>
    <m/>
    <m/>
    <n v="0"/>
    <n v="33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ZAFACON REDONDO MALLA METALICA PLATEADO"/>
    <m/>
    <m/>
    <s v="11.11.2024"/>
    <n v="11"/>
    <s v="DOP"/>
    <n v="1"/>
    <n v="446.23636363636365"/>
    <n v="4908.6000000000004"/>
    <n v="0"/>
    <n v="4908.6000000000004"/>
    <n v="75.516923076923078"/>
    <s v="zafacon de malla"/>
    <m/>
    <m/>
    <s v="NTCO011111"/>
    <n v="801673"/>
    <s v="BENIGNO ZAPATERTO"/>
    <n v="16"/>
    <n v="1"/>
    <n v="4908.6000000000004"/>
    <m/>
    <m/>
    <n v="0"/>
    <m/>
    <m/>
    <n v="0"/>
    <m/>
    <m/>
    <n v="0"/>
    <m/>
    <m/>
    <n v="0"/>
    <n v="4908.6000000000004"/>
    <s v="Sirena Compacta"/>
    <s v="Sirena Las Terrenas"/>
    <s v="MC33"/>
    <s v="Marrón"/>
    <n v="594"/>
    <s v="Pendiente Compra"/>
    <x v="1"/>
    <x v="7"/>
  </r>
  <r>
    <n v="8.06"/>
    <m/>
    <x v="51"/>
    <s v="OI"/>
    <s v=""/>
    <s v="SWINGLINE GUILLOTINA 18 B/MADERA CL320"/>
    <m/>
    <m/>
    <s v="11.11.2024"/>
    <n v="1"/>
    <s v="DOP"/>
    <n v="1"/>
    <n v="5843.88"/>
    <n v="5843.88"/>
    <n v="0"/>
    <n v="5843.88"/>
    <n v="89.905846153846156"/>
    <s v="Guillotina"/>
    <m/>
    <m/>
    <s v="NTCO011111"/>
    <n v="801673"/>
    <s v="MATERIALES INDUSTRIALES "/>
    <n v="16"/>
    <n v="1"/>
    <n v="5843.88"/>
    <m/>
    <m/>
    <n v="0"/>
    <m/>
    <m/>
    <n v="0"/>
    <m/>
    <m/>
    <n v="0"/>
    <m/>
    <m/>
    <n v="0"/>
    <n v="5843.88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TAPA P/ZAF FG306600BLA"/>
    <m/>
    <m/>
    <s v="11.11.2024"/>
    <n v="6"/>
    <s v="DOP"/>
    <n v="1"/>
    <n v="1400"/>
    <n v="8400"/>
    <n v="0"/>
    <n v="8400"/>
    <n v="129.23076923076923"/>
    <s v="Zafacon"/>
    <m/>
    <m/>
    <s v="NTCO011111"/>
    <n v="801673"/>
    <s v="MATERIALES INDUSTRIALES "/>
    <n v="16"/>
    <n v="1"/>
    <n v="8400"/>
    <m/>
    <m/>
    <n v="0"/>
    <m/>
    <m/>
    <n v="0"/>
    <m/>
    <m/>
    <n v="0"/>
    <m/>
    <m/>
    <n v="0"/>
    <n v="84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KIT PARA CLIENTE (JUMPER,CARGADOR,GATO)"/>
    <m/>
    <m/>
    <s v="11.11.2024"/>
    <n v="1"/>
    <s v="DOP"/>
    <n v="1"/>
    <n v="10000"/>
    <n v="10000"/>
    <n v="0"/>
    <n v="10000"/>
    <n v="153.84615384615384"/>
    <s v="KIT CLIENTE (JUMPER,CARGADOR,GATO) "/>
    <m/>
    <m/>
    <s v="NTCO011111"/>
    <n v="801673"/>
    <s v="MATERIALES INDUSTRIALES "/>
    <n v="16"/>
    <n v="1"/>
    <n v="10000"/>
    <m/>
    <m/>
    <n v="0"/>
    <m/>
    <m/>
    <n v="0"/>
    <m/>
    <m/>
    <n v="0"/>
    <m/>
    <m/>
    <n v="0"/>
    <n v="10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TRUPPER MANGUERA JARDIN CP 5/8"/>
    <m/>
    <m/>
    <s v="11.11.2024"/>
    <n v="6"/>
    <s v="DOP"/>
    <n v="1"/>
    <n v="1845.76"/>
    <n v="11074.56"/>
    <n v="0"/>
    <n v="11074.56"/>
    <n v="170.37784615384615"/>
    <s v="Manguera "/>
    <m/>
    <m/>
    <s v="NTCO011111"/>
    <n v="801673"/>
    <s v="MATERIALES INDUSTRIALES "/>
    <n v="16"/>
    <n v="1"/>
    <n v="11074.56"/>
    <m/>
    <m/>
    <n v="0"/>
    <m/>
    <m/>
    <n v="0"/>
    <m/>
    <m/>
    <n v="0"/>
    <m/>
    <m/>
    <n v="0"/>
    <n v="11074.56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METAL 03 NIVELES BLANCA PRETUL"/>
    <m/>
    <m/>
    <s v="11.11.2024"/>
    <n v="6"/>
    <s v="DOP"/>
    <n v="1"/>
    <n v="2300"/>
    <n v="13800"/>
    <n v="0"/>
    <n v="13800"/>
    <n v="212.30769230769232"/>
    <s v="Escaleras"/>
    <m/>
    <m/>
    <s v="NTCO011111"/>
    <n v="801673"/>
    <s v="MATERIALES INDUSTRIALES "/>
    <n v="16"/>
    <n v="1"/>
    <n v="13800"/>
    <m/>
    <m/>
    <n v="0"/>
    <m/>
    <m/>
    <n v="0"/>
    <m/>
    <m/>
    <n v="0"/>
    <m/>
    <m/>
    <n v="0"/>
    <n v="138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6"/>
    <m/>
    <m/>
    <s v="11.11.2024"/>
    <n v="2"/>
    <s v="DOP"/>
    <n v="1"/>
    <n v="7240.68"/>
    <n v="14481.36"/>
    <n v="0"/>
    <n v="14481.36"/>
    <n v="222.79015384615386"/>
    <s v="Escaleras"/>
    <m/>
    <m/>
    <s v="NTCO011111"/>
    <n v="801673"/>
    <s v="MATERIALES INDUSTRIALES "/>
    <n v="16"/>
    <n v="1"/>
    <n v="14481.36"/>
    <m/>
    <m/>
    <n v="0"/>
    <m/>
    <m/>
    <n v="0"/>
    <m/>
    <m/>
    <n v="0"/>
    <m/>
    <m/>
    <n v="0"/>
    <n v="14481.36"/>
    <s v="Sirena Compacta"/>
    <s v="Sirena Las Terrenas"/>
    <s v="MC33"/>
    <s v="Marrón"/>
    <n v="594"/>
    <s v="Pendiente Compra"/>
    <x v="1"/>
    <x v="7"/>
  </r>
  <r>
    <n v="8.06"/>
    <m/>
    <x v="51"/>
    <s v="OI"/>
    <s v=""/>
    <s v="CUCHILLA EASY CUT 2000 SC 9701"/>
    <m/>
    <m/>
    <s v="11.11.2024"/>
    <n v="25"/>
    <s v="DOP"/>
    <n v="1"/>
    <n v="612.78839999999991"/>
    <n v="15319.709999999997"/>
    <n v="0"/>
    <n v="15319.709999999997"/>
    <n v="235.68784615384612"/>
    <s v="cuchilla Easy cut"/>
    <m/>
    <m/>
    <s v="NTCO011111"/>
    <n v="801673"/>
    <s v="IMEQ USA"/>
    <n v="16"/>
    <n v="1"/>
    <n v="15319.709999999997"/>
    <m/>
    <m/>
    <n v="0"/>
    <m/>
    <m/>
    <n v="0"/>
    <m/>
    <m/>
    <n v="0"/>
    <m/>
    <m/>
    <n v="0"/>
    <n v="15319.709999999997"/>
    <s v="Sirena Compacta"/>
    <s v="Sirena Las Terrenas"/>
    <s v="MC33"/>
    <s v="Marrón"/>
    <n v="594"/>
    <s v="Pendiente Compra"/>
    <x v="1"/>
    <x v="7"/>
  </r>
  <r>
    <n v="8.06"/>
    <m/>
    <x v="51"/>
    <s v="OI"/>
    <s v=""/>
    <s v="MAQUINA DE LAVADO A PRESION "/>
    <m/>
    <m/>
    <s v="11.11.2024"/>
    <n v="1"/>
    <s v="DOP"/>
    <n v="1"/>
    <n v="17000"/>
    <n v="17000"/>
    <n v="0"/>
    <n v="17000"/>
    <n v="261.53846153846155"/>
    <s v="Maquina de lavado "/>
    <m/>
    <m/>
    <s v="NTCO011111"/>
    <n v="801673"/>
    <s v="LA INOVACION"/>
    <n v="16"/>
    <n v="1"/>
    <n v="17000"/>
    <m/>
    <m/>
    <n v="0"/>
    <m/>
    <m/>
    <n v="0"/>
    <m/>
    <m/>
    <n v="0"/>
    <m/>
    <m/>
    <n v="0"/>
    <n v="17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MAQUINA LAVADO PRESION 110V"/>
    <m/>
    <m/>
    <s v="11.11.2024"/>
    <n v="1"/>
    <s v="DOP"/>
    <n v="1"/>
    <n v="17490.68"/>
    <n v="17490.68"/>
    <n v="0"/>
    <n v="17490.68"/>
    <n v="269.08738461538462"/>
    <s v="Hidrolavadora"/>
    <m/>
    <m/>
    <s v="NTCO011111"/>
    <n v="801673"/>
    <s v="MAERIALES INDUSTRIALES INDUSTRIALES "/>
    <n v="16"/>
    <n v="1"/>
    <n v="17490.68"/>
    <m/>
    <m/>
    <n v="0"/>
    <m/>
    <m/>
    <n v="0"/>
    <m/>
    <m/>
    <n v="0"/>
    <m/>
    <m/>
    <n v="0"/>
    <n v="17490.68"/>
    <s v="Sirena Compacta"/>
    <s v="Sirena Las Terrenas"/>
    <s v="MC33"/>
    <s v="Marrón"/>
    <n v="594"/>
    <s v="Pendiente Compra"/>
    <x v="1"/>
    <x v="7"/>
  </r>
  <r>
    <n v="8.06"/>
    <m/>
    <x v="51"/>
    <s v="OI"/>
    <s v=""/>
    <s v="PLASTIFICADORA INDUSTRIAL LAM450"/>
    <m/>
    <m/>
    <s v="11.11.2024"/>
    <n v="1"/>
    <s v="DOP"/>
    <n v="1"/>
    <n v="17773.189999999999"/>
    <n v="17773.189999999999"/>
    <n v="0"/>
    <n v="17773.189999999999"/>
    <n v="273.4336923076923"/>
    <s v="Plastificadora "/>
    <m/>
    <m/>
    <s v="NTCO011111"/>
    <n v="801673"/>
    <s v="AGUSTIN LOMBA"/>
    <n v="16"/>
    <n v="1"/>
    <n v="17773.189999999999"/>
    <m/>
    <m/>
    <n v="0"/>
    <m/>
    <m/>
    <n v="0"/>
    <m/>
    <m/>
    <n v="0"/>
    <m/>
    <m/>
    <n v="0"/>
    <n v="17773.189999999999"/>
    <s v="Sirena Compacta"/>
    <s v="Sirena Las Terrenas"/>
    <s v="MC33"/>
    <s v="Marrón"/>
    <n v="594"/>
    <s v="Pendiente Compra"/>
    <x v="1"/>
    <x v="7"/>
  </r>
  <r>
    <n v="8.06"/>
    <m/>
    <x v="51"/>
    <s v="OI"/>
    <s v=""/>
    <s v="RIMAX PAPELERA METALIZADA EVO 25LT 11780"/>
    <m/>
    <m/>
    <s v="11.11.2024"/>
    <n v="12"/>
    <s v="DOP"/>
    <n v="1"/>
    <n v="1772.9475"/>
    <n v="21275.37"/>
    <n v="0"/>
    <n v="21275.37"/>
    <n v="327.31338461538462"/>
    <s v="zafacon evo 25LT"/>
    <m/>
    <m/>
    <s v="NTCO011111"/>
    <n v="801673"/>
    <s v="BENIGNO ZAPATERO"/>
    <n v="16"/>
    <n v="1"/>
    <n v="21275.37"/>
    <m/>
    <m/>
    <n v="0"/>
    <m/>
    <m/>
    <n v="0"/>
    <m/>
    <m/>
    <n v="0"/>
    <m/>
    <m/>
    <n v="0"/>
    <n v="21275.37"/>
    <s v="Sirena Compacta"/>
    <s v="Sirena Las Terrenas"/>
    <s v="MC33"/>
    <s v="Marrón"/>
    <n v="594"/>
    <s v="Pendiente Compra"/>
    <x v="1"/>
    <x v="7"/>
  </r>
  <r>
    <n v="8.06"/>
    <m/>
    <x v="51"/>
    <s v="OI"/>
    <s v=""/>
    <s v="RUBBERMAID CAMBIADOR FG781888LPLAT"/>
    <m/>
    <m/>
    <s v="11.11.2024"/>
    <n v="1"/>
    <s v="DOP"/>
    <n v="1"/>
    <n v="22000"/>
    <n v="22000"/>
    <n v="0"/>
    <n v="22000"/>
    <n v="338.46153846153845"/>
    <s v="Cambiador "/>
    <m/>
    <m/>
    <s v="NTCO011111"/>
    <n v="801673"/>
    <s v="UTECO SRL"/>
    <n v="16"/>
    <n v="1"/>
    <n v="22000"/>
    <m/>
    <m/>
    <n v="0"/>
    <m/>
    <m/>
    <n v="0"/>
    <m/>
    <m/>
    <n v="0"/>
    <m/>
    <m/>
    <n v="0"/>
    <n v="22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10"/>
    <m/>
    <m/>
    <s v="11.11.2024"/>
    <n v="2"/>
    <s v="DOP"/>
    <n v="1"/>
    <n v="15319.49"/>
    <n v="30638.98"/>
    <n v="0"/>
    <n v="30638.98"/>
    <n v="471.36892307692307"/>
    <s v="Escaleras"/>
    <m/>
    <m/>
    <s v="NTCO011111"/>
    <n v="801673"/>
    <s v="MATERIALES INDUSTRIALES "/>
    <n v="16"/>
    <n v="1"/>
    <n v="30638.98"/>
    <m/>
    <m/>
    <n v="0"/>
    <m/>
    <m/>
    <n v="0"/>
    <m/>
    <m/>
    <n v="0"/>
    <m/>
    <m/>
    <n v="0"/>
    <n v="30638.98"/>
    <s v="Sirena Compacta"/>
    <s v="Sirena Las Terrenas"/>
    <s v="MC33"/>
    <s v="Marrón"/>
    <n v="594"/>
    <s v="Pendiente Compra"/>
    <x v="1"/>
    <x v="7"/>
  </r>
  <r>
    <n v="8.06"/>
    <m/>
    <x v="51"/>
    <s v="OI"/>
    <s v=""/>
    <s v="ESCALERA FIBRA VIDRIO T/TIJERA 12"/>
    <m/>
    <m/>
    <s v="11.11.2024"/>
    <n v="2"/>
    <s v="DOP"/>
    <n v="1"/>
    <n v="16711.86"/>
    <n v="33423.72"/>
    <n v="0"/>
    <n v="33423.72"/>
    <n v="514.21107692307692"/>
    <s v="Escaleras"/>
    <m/>
    <m/>
    <s v="NTCO011111"/>
    <n v="801673"/>
    <s v="MATERIALES INDUSTRIALES "/>
    <n v="16"/>
    <n v="1"/>
    <n v="33423.72"/>
    <m/>
    <m/>
    <n v="0"/>
    <m/>
    <m/>
    <n v="0"/>
    <m/>
    <m/>
    <n v="0"/>
    <m/>
    <m/>
    <n v="0"/>
    <n v="33423.72"/>
    <s v="Sirena Compacta"/>
    <s v="Sirena Las Terrenas"/>
    <s v="MC33"/>
    <s v="Marrón"/>
    <n v="594"/>
    <s v="Pendiente Compra"/>
    <x v="1"/>
    <x v="7"/>
  </r>
  <r>
    <n v="8.06"/>
    <m/>
    <x v="51"/>
    <s v="OI"/>
    <s v=""/>
    <s v="FAB. TOPE NEGRO SAN GABRIEL"/>
    <m/>
    <m/>
    <s v="11.11.2024"/>
    <n v="1"/>
    <s v="DOP"/>
    <n v="1"/>
    <n v="35857.22"/>
    <n v="35857.22"/>
    <n v="0"/>
    <n v="35857.22"/>
    <n v="551.64953846153844"/>
    <s v="Mobiliario Oficina"/>
    <m/>
    <m/>
    <s v="NTCO011111"/>
    <n v="801673"/>
    <s v="FAMEJAO"/>
    <n v="13"/>
    <n v="0.7"/>
    <n v="25100.054"/>
    <n v="15"/>
    <n v="0.3"/>
    <n v="10757.165999999999"/>
    <m/>
    <m/>
    <n v="0"/>
    <m/>
    <m/>
    <n v="10757.165999999999"/>
    <m/>
    <m/>
    <n v="10757.165999999999"/>
    <n v="35857.22"/>
    <s v="Sirena Compacta"/>
    <s v="Sirena Las Terrenas"/>
    <s v="MC33"/>
    <s v="Marrón"/>
    <n v="594"/>
    <s v="Pendiente Compra"/>
    <x v="1"/>
    <x v="7"/>
  </r>
  <r>
    <n v="8.06"/>
    <m/>
    <x v="51"/>
    <s v="OI"/>
    <s v=""/>
    <s v="ZAFACON RUBBERMAID 24 GL 1883552"/>
    <m/>
    <m/>
    <s v="11.11.2024"/>
    <n v="2"/>
    <s v="DOP"/>
    <n v="1"/>
    <n v="18000"/>
    <n v="36000"/>
    <n v="0"/>
    <n v="36000"/>
    <n v="553.84615384615381"/>
    <s v="Zafacon"/>
    <m/>
    <m/>
    <s v="NTCO011111"/>
    <n v="801673"/>
    <s v="MATERIALES INDUSTRIALES "/>
    <n v="16"/>
    <n v="1"/>
    <n v="36000"/>
    <m/>
    <m/>
    <n v="0"/>
    <m/>
    <m/>
    <n v="0"/>
    <m/>
    <m/>
    <n v="0"/>
    <m/>
    <m/>
    <n v="0"/>
    <n v="36000"/>
    <s v="Sirena Compacta"/>
    <s v="Sirena Las Terrenas"/>
    <s v="MC33"/>
    <s v="Marrón"/>
    <n v="594"/>
    <s v="Pendiente Compra"/>
    <x v="1"/>
    <x v="7"/>
  </r>
  <r>
    <n v="8.06"/>
    <m/>
    <x v="51"/>
    <s v="OI"/>
    <s v=""/>
    <s v="LOTE ESCALERAS TIPO TIJERA 6, 12Y 4"/>
    <m/>
    <m/>
    <s v="11.11.2024"/>
    <n v="1"/>
    <s v="DOP"/>
    <n v="1"/>
    <n v="107857.62"/>
    <n v="107857.62"/>
    <n v="0"/>
    <n v="107857.62"/>
    <n v="1659.348"/>
    <s v="Escalera"/>
    <m/>
    <m/>
    <s v="NTCO011111"/>
    <n v="801673"/>
    <s v="PAPATERRA"/>
    <n v="16"/>
    <n v="1"/>
    <n v="107857.62"/>
    <m/>
    <m/>
    <n v="0"/>
    <m/>
    <m/>
    <n v="0"/>
    <m/>
    <m/>
    <n v="0"/>
    <m/>
    <m/>
    <n v="0"/>
    <n v="107857.62"/>
    <s v="Sirena Compacta"/>
    <s v="Sirena Las Terrenas"/>
    <s v="MC33"/>
    <s v="Marrón"/>
    <n v="594"/>
    <s v="Pendiente Compra"/>
    <x v="1"/>
    <x v="7"/>
  </r>
  <r>
    <n v="8.06"/>
    <m/>
    <x v="51"/>
    <s v="OI"/>
    <s v=""/>
    <s v="CHAMPION SECADOR DE MANO HAND-DRYER"/>
    <m/>
    <m/>
    <s v="11.11.2024"/>
    <n v="4"/>
    <s v="DOP"/>
    <n v="1"/>
    <n v="40470.647499999999"/>
    <n v="161882.59"/>
    <n v="0"/>
    <n v="161882.59"/>
    <n v="2490.5013846153847"/>
    <s v="Secador de mano "/>
    <m/>
    <m/>
    <s v="NTCO011111"/>
    <n v="801673"/>
    <s v="FEMI SOLUCIONES Y SERVICIOS COM"/>
    <n v="16"/>
    <n v="1"/>
    <n v="161882.59"/>
    <m/>
    <m/>
    <n v="0"/>
    <m/>
    <m/>
    <n v="0"/>
    <m/>
    <m/>
    <n v="0"/>
    <m/>
    <m/>
    <n v="0"/>
    <n v="161882.59"/>
    <s v="Sirena Compacta"/>
    <s v="Sirena Las Terrenas"/>
    <s v="MC33"/>
    <s v="Marrón"/>
    <n v="594"/>
    <s v="Pendiente Compra"/>
    <x v="1"/>
    <x v="7"/>
  </r>
  <r>
    <n v="8.06"/>
    <m/>
    <x v="51"/>
    <s v="OI"/>
    <s v=""/>
    <s v="MOBILIARIO SERVICIO AL CLIENTE -LANDINI"/>
    <m/>
    <m/>
    <s v="06.02.2025"/>
    <n v="1"/>
    <s v="DOP"/>
    <n v="1"/>
    <n v="1500000"/>
    <n v="1500000"/>
    <n v="0"/>
    <n v="1500000"/>
    <n v="23076.923076923078"/>
    <s v="Mobiliario servicio al cliente- Landini/Epiphany SRL"/>
    <m/>
    <m/>
    <s v="NTCO011111"/>
    <n v="801673"/>
    <s v="EPIPHANHY SRL"/>
    <n v="13"/>
    <n v="0.5"/>
    <n v="750000"/>
    <n v="15"/>
    <n v="0.5"/>
    <n v="750000"/>
    <m/>
    <m/>
    <n v="0"/>
    <m/>
    <m/>
    <n v="750000"/>
    <m/>
    <m/>
    <n v="750000"/>
    <n v="1500000"/>
    <s v="Sirena Compacta"/>
    <s v="Sirena Las Terrenas"/>
    <s v="MC33"/>
    <s v="Marrón"/>
    <n v="594"/>
    <s v="Pendiente Compra"/>
    <x v="1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7"/>
    <m/>
    <x v="52"/>
    <s v="OI"/>
    <s v=""/>
    <s v="ALQUILER DE PLATAFORMA ELECTRICA"/>
    <m/>
    <m/>
    <s v="06.02.2025"/>
    <n v="1"/>
    <s v="DOP"/>
    <n v="1"/>
    <n v="40000"/>
    <n v="40000"/>
    <n v="0"/>
    <n v="40000"/>
    <n v="615.38461538461536"/>
    <s v="Ruta de Evacuacion "/>
    <m/>
    <m/>
    <s v="NTCO011111"/>
    <n v="801673"/>
    <s v="PRINTEO ROOM"/>
    <n v="16"/>
    <n v="1"/>
    <n v="40000"/>
    <m/>
    <m/>
    <n v="0"/>
    <m/>
    <m/>
    <n v="0"/>
    <m/>
    <m/>
    <n v="0"/>
    <m/>
    <m/>
    <n v="0"/>
    <n v="4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DECORACON INTERIOR SC - LANDINI"/>
    <m/>
    <m/>
    <s v="11.11.2024"/>
    <n v="1"/>
    <s v="DOP"/>
    <n v="1"/>
    <n v="7500000"/>
    <n v="7500000"/>
    <n v="0"/>
    <n v="7500000"/>
    <n v="115384.61538461539"/>
    <s v="Diseño Landini- Las Américas"/>
    <m/>
    <m/>
    <s v="NTCO011111"/>
    <n v="801673"/>
    <s v="LIKECORP SRL"/>
    <n v="13"/>
    <n v="0.5"/>
    <n v="3750000"/>
    <n v="15"/>
    <n v="0.5"/>
    <n v="3750000"/>
    <m/>
    <m/>
    <n v="0"/>
    <m/>
    <m/>
    <n v="3750000"/>
    <m/>
    <m/>
    <n v="3750000"/>
    <n v="750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PANTALLAS DIGITALES SAMSUNG AREA INTERIOR "/>
    <m/>
    <m/>
    <s v="13.12.2024"/>
    <n v="1"/>
    <s v="USD"/>
    <n v="65"/>
    <n v="45000"/>
    <n v="2925000"/>
    <n v="0.1"/>
    <n v="3217500"/>
    <n v="49500"/>
    <s v="Diseño Landini- Naco"/>
    <m/>
    <m/>
    <s v="NTCO011111"/>
    <n v="801673"/>
    <s v="VANGUARD LED"/>
    <n v="13"/>
    <n v="0.5"/>
    <n v="1608750"/>
    <n v="15"/>
    <n v="0.5"/>
    <n v="1608750"/>
    <m/>
    <m/>
    <n v="0"/>
    <m/>
    <m/>
    <n v="1608750"/>
    <m/>
    <m/>
    <n v="1608750"/>
    <n v="3217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SIRENA GO Y SEÑALIZACION Y DECORACION PARQUEO"/>
    <m/>
    <m/>
    <s v="11.11.2024"/>
    <n v="1"/>
    <s v="DOP"/>
    <n v="1"/>
    <n v="1050000"/>
    <n v="1050000"/>
    <n v="0.05"/>
    <n v="1102500"/>
    <n v="16961.538461538461"/>
    <s v="Modelo: SP06"/>
    <m/>
    <m/>
    <s v="NTCO011111"/>
    <n v="801673"/>
    <s v="EPIPHANHY SRL"/>
    <n v="13"/>
    <n v="0.5"/>
    <n v="551250"/>
    <n v="15"/>
    <n v="0.5"/>
    <n v="551250"/>
    <m/>
    <m/>
    <n v="0"/>
    <m/>
    <m/>
    <n v="551250"/>
    <m/>
    <m/>
    <n v="551250"/>
    <n v="1102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INSTALACION GENERAL(GRSM)"/>
    <m/>
    <m/>
    <s v="11.11.2024"/>
    <n v="1"/>
    <s v="DOP"/>
    <n v="1"/>
    <n v="150000"/>
    <n v="150000"/>
    <n v="0.05"/>
    <n v="157500"/>
    <n v="2423.0769230769229"/>
    <s v="Ruta de Evacuacion "/>
    <m/>
    <m/>
    <s v="NTCO011111"/>
    <n v="801673"/>
    <s v="PRINTEO ROOM"/>
    <n v="16"/>
    <n v="1"/>
    <n v="157500"/>
    <m/>
    <m/>
    <n v="0"/>
    <m/>
    <m/>
    <n v="0"/>
    <m/>
    <m/>
    <n v="0"/>
    <m/>
    <m/>
    <n v="0"/>
    <n v="1575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SEÑALIZACION RUTA DE EVACUACION "/>
    <m/>
    <m/>
    <s v="11.11.2024"/>
    <n v="1"/>
    <s v="DOP"/>
    <n v="1"/>
    <n v="350000"/>
    <n v="350000"/>
    <n v="0"/>
    <n v="350000"/>
    <n v="5384.6153846153848"/>
    <s v="Ruta de Evacuacion "/>
    <m/>
    <m/>
    <s v="NTCO011111"/>
    <n v="801673"/>
    <s v="PRINTEO ROOM"/>
    <n v="16"/>
    <n v="1"/>
    <n v="350000"/>
    <m/>
    <m/>
    <n v="0"/>
    <m/>
    <m/>
    <n v="0"/>
    <m/>
    <m/>
    <n v="0"/>
    <m/>
    <m/>
    <n v="0"/>
    <n v="350000"/>
    <s v="Sirena Compacta"/>
    <s v="Sirena Las Terrenas"/>
    <s v="MC33"/>
    <s v="Marrón"/>
    <n v="594"/>
    <s v="Pendiente Compra"/>
    <x v="1"/>
    <x v="7"/>
  </r>
  <r>
    <n v="8.07"/>
    <m/>
    <x v="52"/>
    <s v="OI"/>
    <s v=""/>
    <s v="EQUIPOS SIRENA GO (WINCO TRAMERIA 4NIV 24X36X72 EPOXICA)"/>
    <m/>
    <m/>
    <s v="11.11.2024"/>
    <n v="1"/>
    <s v="DOP"/>
    <n v="1"/>
    <n v="550000"/>
    <n v="550000"/>
    <n v="0"/>
    <n v="550000"/>
    <n v="8461.538461538461"/>
    <s v="Modelo: SP06"/>
    <m/>
    <m/>
    <s v="NTCO011111"/>
    <n v="801673"/>
    <s v="EPIPHANY SRL"/>
    <n v="16"/>
    <n v="1"/>
    <n v="550000"/>
    <m/>
    <m/>
    <n v="0"/>
    <m/>
    <m/>
    <n v="0"/>
    <m/>
    <m/>
    <n v="0"/>
    <m/>
    <m/>
    <n v="0"/>
    <n v="550000"/>
    <s v="Sirena Compacta"/>
    <s v="Sirena Las Terrenas"/>
    <s v="MC33"/>
    <s v="Marrón"/>
    <n v="594"/>
    <s v="Pendiente Compra"/>
    <x v="1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s v="NTCO011111"/>
    <n v="801673"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7"/>
  </r>
  <r>
    <n v="8.08"/>
    <m/>
    <x v="53"/>
    <s v="OI"/>
    <s v=""/>
    <s v="LOGOTIPO PRIMARIO DE 8.4MTS"/>
    <m/>
    <m/>
    <s v="11.11.2024"/>
    <n v="1"/>
    <s v="DOP"/>
    <n v="1"/>
    <n v="759552"/>
    <n v="759552"/>
    <n v="0"/>
    <n v="759552"/>
    <n v="11685.415384615384"/>
    <s v="Las Américas"/>
    <m/>
    <m/>
    <s v="NTCO011111"/>
    <n v="801673"/>
    <s v="LIKECORP SRL"/>
    <n v="14"/>
    <n v="0.5"/>
    <n v="379776"/>
    <n v="16"/>
    <n v="0.5"/>
    <n v="379776"/>
    <m/>
    <m/>
    <n v="0"/>
    <m/>
    <m/>
    <n v="379776"/>
    <m/>
    <m/>
    <n v="379776"/>
    <n v="759552"/>
    <s v="Sirena Compacta"/>
    <s v="Sirena Las Terrenas"/>
    <s v="MC33"/>
    <s v="Marrón"/>
    <n v="594"/>
    <s v="Pendiente Compra"/>
    <x v="1"/>
    <x v="7"/>
  </r>
  <r>
    <n v="8.08"/>
    <m/>
    <x v="53"/>
    <s v="OI"/>
    <s v=""/>
    <s v="ISOTIPO FACHADA"/>
    <m/>
    <m/>
    <s v="11.11.2024"/>
    <n v="2"/>
    <s v="DOP"/>
    <n v="1"/>
    <n v="314736"/>
    <n v="629472"/>
    <n v="0"/>
    <n v="629472"/>
    <n v="9684.1846153846145"/>
    <s v="Las Américas"/>
    <m/>
    <m/>
    <s v="NTCO011111"/>
    <n v="801673"/>
    <s v="LIKECORP SRL"/>
    <n v="14"/>
    <n v="0.5"/>
    <n v="314736"/>
    <n v="16"/>
    <n v="0.5"/>
    <n v="314736"/>
    <m/>
    <m/>
    <n v="0"/>
    <m/>
    <m/>
    <n v="314736"/>
    <m/>
    <m/>
    <n v="314736"/>
    <n v="629472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 DE PEDESTAL"/>
    <m/>
    <m/>
    <s v="11.11.2024"/>
    <n v="1"/>
    <s v="DOP"/>
    <n v="1"/>
    <n v="301104"/>
    <n v="301104"/>
    <n v="0"/>
    <n v="301104"/>
    <n v="4632.3692307692309"/>
    <s v="Las Américas"/>
    <m/>
    <m/>
    <s v="NTCO011111"/>
    <n v="801673"/>
    <s v="LIKECORP SRL"/>
    <n v="14"/>
    <n v="0.5"/>
    <n v="150552"/>
    <n v="16"/>
    <n v="0.5"/>
    <n v="150552"/>
    <m/>
    <m/>
    <n v="0"/>
    <m/>
    <m/>
    <n v="150552"/>
    <m/>
    <m/>
    <n v="150552"/>
    <n v="301104"/>
    <s v="Sirena Compacta"/>
    <s v="Sirena Las Terrenas"/>
    <s v="MC33"/>
    <s v="Marrón"/>
    <n v="594"/>
    <s v="Pendiente Compra"/>
    <x v="1"/>
    <x v="7"/>
  </r>
  <r>
    <n v="8.08"/>
    <m/>
    <x v="53"/>
    <s v="OI"/>
    <s v=""/>
    <s v="MONOLITO TIPO TORRE 3.5 MTS x 12 MTS"/>
    <m/>
    <m/>
    <s v="11.11.2024"/>
    <n v="1"/>
    <s v="DOP"/>
    <n v="1"/>
    <n v="2400000"/>
    <n v="2400000"/>
    <n v="0"/>
    <n v="2400000"/>
    <n v="36923.076923076922"/>
    <s v="Las Américas"/>
    <m/>
    <m/>
    <s v="NTCO011111"/>
    <n v="801673"/>
    <s v="LIKECORP SRL"/>
    <n v="14"/>
    <n v="0.5"/>
    <n v="1200000"/>
    <n v="16"/>
    <n v="0.5"/>
    <n v="1200000"/>
    <m/>
    <m/>
    <n v="0"/>
    <m/>
    <m/>
    <n v="1200000"/>
    <m/>
    <m/>
    <n v="1200000"/>
    <n v="2400000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TOTEMS ENTRADA Y SALIDA"/>
    <m/>
    <m/>
    <s v="11.11.2024"/>
    <n v="4"/>
    <s v="DOP"/>
    <n v="1"/>
    <n v="63471.6"/>
    <n v="253886.4"/>
    <n v="0"/>
    <n v="253886.4"/>
    <n v="3905.9446153846152"/>
    <s v="Las Américas"/>
    <m/>
    <m/>
    <s v="NTCO011111"/>
    <n v="801673"/>
    <s v="LIKECORP SRL"/>
    <n v="14"/>
    <n v="0.5"/>
    <n v="126943.2"/>
    <n v="16"/>
    <n v="0.5"/>
    <n v="126943.2"/>
    <m/>
    <m/>
    <n v="0"/>
    <m/>
    <m/>
    <n v="126943.2"/>
    <m/>
    <m/>
    <n v="126943.2"/>
    <n v="253886.4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TOTEMS MOTORES, DISCAPACIDAD"/>
    <m/>
    <m/>
    <s v="11.11.2024"/>
    <n v="4"/>
    <s v="DOP"/>
    <n v="1"/>
    <n v="52897.45"/>
    <n v="211589.8"/>
    <n v="0"/>
    <n v="211589.8"/>
    <n v="3255.227692307692"/>
    <s v="Las Américas"/>
    <m/>
    <m/>
    <s v="NTCO011111"/>
    <n v="801673"/>
    <s v="LIKECORP SRL"/>
    <n v="14"/>
    <n v="0.5"/>
    <n v="105794.9"/>
    <n v="16"/>
    <n v="0.5"/>
    <n v="105794.9"/>
    <m/>
    <m/>
    <n v="0"/>
    <m/>
    <m/>
    <n v="105794.9"/>
    <m/>
    <m/>
    <n v="105794.9"/>
    <n v="211589.8"/>
    <s v="Sirena Compacta"/>
    <s v="Sirena Las Terrenas"/>
    <s v="MC33"/>
    <s v="Marrón"/>
    <n v="594"/>
    <s v="Pendiente Compra"/>
    <x v="1"/>
    <x v="7"/>
  </r>
  <r>
    <n v="8.08"/>
    <m/>
    <x v="53"/>
    <s v="OI"/>
    <s v=""/>
    <s v="LETREROS SIRENA GO"/>
    <m/>
    <m/>
    <s v="11.11.2024"/>
    <n v="3"/>
    <s v="DOP"/>
    <n v="1"/>
    <n v="84320.22"/>
    <n v="252960.66"/>
    <n v="0"/>
    <n v="252960.66"/>
    <n v="3891.7024615384616"/>
    <s v="Las Américas"/>
    <m/>
    <m/>
    <s v="NTCO011111"/>
    <n v="801673"/>
    <s v="LIKECORP SRL"/>
    <n v="14"/>
    <n v="0.5"/>
    <n v="126480.33"/>
    <n v="16"/>
    <n v="0.5"/>
    <n v="126480.33"/>
    <m/>
    <m/>
    <n v="0"/>
    <m/>
    <m/>
    <n v="126480.33"/>
    <m/>
    <m/>
    <n v="126480.33"/>
    <n v="252960.66"/>
    <s v="Sirena Compacta"/>
    <s v="Sirena Las Terrenas"/>
    <s v="MC33"/>
    <s v="Marrón"/>
    <n v="594"/>
    <s v="Pendiente Compra"/>
    <x v="1"/>
    <x v="7"/>
  </r>
  <r>
    <n v="8.08"/>
    <m/>
    <x v="53"/>
    <s v="OI"/>
    <s v=""/>
    <s v="FABRICACION VALLAS PUBLICITARIAS 2&quot;X2&quot;"/>
    <m/>
    <m/>
    <s v="11.11.2024"/>
    <n v="2"/>
    <s v="DOP"/>
    <n v="1"/>
    <n v="156675"/>
    <n v="313350"/>
    <n v="0"/>
    <n v="313350"/>
    <n v="4820.7692307692305"/>
    <s v="Las Américas"/>
    <m/>
    <m/>
    <s v="NTCO011111"/>
    <n v="801673"/>
    <s v="LIKECORP SRL"/>
    <n v="14"/>
    <n v="0.5"/>
    <n v="156675"/>
    <n v="16"/>
    <n v="0.5"/>
    <n v="156675"/>
    <m/>
    <m/>
    <n v="0"/>
    <m/>
    <m/>
    <n v="156675"/>
    <m/>
    <m/>
    <n v="156675"/>
    <n v="313350"/>
    <s v="Sirena Compacta"/>
    <s v="Sirena Las Terrenas"/>
    <s v="MC33"/>
    <s v="Marrón"/>
    <n v="594"/>
    <s v="Pendiente Compra"/>
    <x v="1"/>
    <x v="7"/>
  </r>
  <r>
    <n v="8.08"/>
    <m/>
    <x v="53"/>
    <s v="OI"/>
    <s v=""/>
    <s v="INSTALACION CON GRUAS"/>
    <m/>
    <m/>
    <s v="11.11.2024"/>
    <n v="1"/>
    <s v="DOP"/>
    <n v="1"/>
    <n v="100000"/>
    <n v="100000"/>
    <n v="0"/>
    <n v="100000"/>
    <n v="1538.4615384615386"/>
    <s v="Las Américas"/>
    <m/>
    <m/>
    <s v="NTCO011111"/>
    <n v="801673"/>
    <s v="LIKECORP SRL"/>
    <n v="14"/>
    <n v="0.5"/>
    <n v="50000"/>
    <n v="16"/>
    <n v="0.5"/>
    <n v="50000"/>
    <m/>
    <m/>
    <n v="0"/>
    <m/>
    <m/>
    <n v="50000"/>
    <m/>
    <m/>
    <n v="50000"/>
    <n v="100000"/>
    <s v="Sirena Compacta"/>
    <s v="Sirena Las Terrenas"/>
    <s v="MC33"/>
    <s v="Marrón"/>
    <n v="594"/>
    <s v="Pendiente Compra"/>
    <x v="1"/>
    <x v="7"/>
  </r>
  <r>
    <n v="8.08"/>
    <m/>
    <x v="53"/>
    <s v="OI"/>
    <s v=""/>
    <s v="SERVICIO TRANSPORTE"/>
    <m/>
    <m/>
    <s v="11.11.2024"/>
    <n v="1"/>
    <s v="DOP"/>
    <n v="1"/>
    <n v="65000"/>
    <n v="65000"/>
    <n v="0"/>
    <n v="65000"/>
    <n v="1000"/>
    <s v="Las Américas"/>
    <m/>
    <m/>
    <s v="NTCO011111"/>
    <n v="801673"/>
    <s v="LIKECORP SRL"/>
    <n v="14"/>
    <n v="0.5"/>
    <n v="32500"/>
    <n v="16"/>
    <n v="0.5"/>
    <n v="32500"/>
    <m/>
    <m/>
    <n v="0"/>
    <m/>
    <m/>
    <n v="32500"/>
    <m/>
    <m/>
    <n v="32500"/>
    <n v="65000"/>
    <s v="Sirena Compacta"/>
    <s v="Sirena Las Terrenas"/>
    <s v="MC33"/>
    <s v="Marrón"/>
    <n v="594"/>
    <s v="Pendiente Compra"/>
    <x v="1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s v="Sirena Compacta"/>
    <s v="Sirena Las Terrenas"/>
    <s v="MC33"/>
    <s v="Marrón"/>
    <n v="594"/>
    <s v="Pendiente Compra"/>
    <x v="1"/>
    <x v="8"/>
  </r>
  <r>
    <n v="1.01"/>
    <s v="*"/>
    <x v="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2"/>
    <s v="*"/>
    <x v="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3"/>
    <s v="*"/>
    <x v="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4"/>
    <s v="*"/>
    <x v="3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5"/>
    <s v="*"/>
    <x v="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6"/>
    <s v="*"/>
    <x v="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7"/>
    <s v="*"/>
    <x v="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8"/>
    <s v="*"/>
    <x v="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1.0900000000000001"/>
    <s v="*"/>
    <x v="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0"/>
  </r>
  <r>
    <n v="2.0099999999999998"/>
    <s v="*"/>
    <x v="9"/>
    <s v="*"/>
    <n v="18449.150000000001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EQUIPE REVEST EVOLUTION BLANCO 5X20"/>
    <s v="Etapa 1 - IR"/>
    <m/>
    <s v="11.11.2024"/>
    <n v="95"/>
    <s v="USD"/>
    <n v="65"/>
    <n v="33"/>
    <n v="203775"/>
    <n v="0"/>
    <n v="203775"/>
    <n v="3135"/>
    <s v="AREA ASISTIDO CARNE"/>
    <m/>
    <m/>
    <m/>
    <m/>
    <s v="EQUIPOS Y MATERIALES "/>
    <n v="7"/>
    <n v="0.5"/>
    <n v="101887.5"/>
    <n v="9"/>
    <n v="0.5"/>
    <n v="101887.5"/>
    <m/>
    <m/>
    <n v="0"/>
    <m/>
    <m/>
    <n v="101887.5"/>
    <m/>
    <m/>
    <n v="101887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EQUIPE REVEST EVOLUTION BLANCO 7.5X15"/>
    <s v="Etapa 1 - IR"/>
    <m/>
    <s v="11.11.2024"/>
    <n v="0"/>
    <s v="USD"/>
    <n v="65"/>
    <n v="28"/>
    <n v="0"/>
    <n v="0"/>
    <n v="0"/>
    <n v="0"/>
    <s v="AREA ASISTIDO DELI. No aplica. "/>
    <m/>
    <m/>
    <m/>
    <m/>
    <s v="EQUIPOS Y MATERIALES "/>
    <n v="7"/>
    <n v="0.5"/>
    <n v="0"/>
    <n v="9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REVESTIMIENTO MARAZZI MATERIKA OFF WHITE SPATULA 3D"/>
    <s v="Etapa 1 - IR"/>
    <m/>
    <s v="11.11.2024"/>
    <n v="60"/>
    <s v="USD"/>
    <n v="65"/>
    <n v="42.35"/>
    <n v="165165"/>
    <n v="0"/>
    <n v="165165"/>
    <n v="2541"/>
    <s v="Revestimiento Baños Clientes/empleados_x000a_(Detrás Lavamanos). Pendiente de validar"/>
    <m/>
    <m/>
    <m/>
    <m/>
    <s v="EQUIPOS Y MATERIALES "/>
    <n v="7"/>
    <n v="0.5"/>
    <n v="82582.5"/>
    <n v="9"/>
    <n v="0.5"/>
    <n v="82582.5"/>
    <m/>
    <m/>
    <n v="0"/>
    <m/>
    <m/>
    <n v="82582.5"/>
    <m/>
    <m/>
    <n v="82582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PISO PROGRESS ANTHRACITE 60X60"/>
    <s v="Etapa 1 - IR"/>
    <m/>
    <s v="11.11.2024"/>
    <n v="85"/>
    <s v="USD"/>
    <n v="65"/>
    <n v="23"/>
    <n v="127075"/>
    <n v="0"/>
    <n v="127075"/>
    <n v="1955"/>
    <s v="Baños Clientes- Piso Baños de Clientes/empleados. _x000a_Pendiente validar cerámica Landini"/>
    <m/>
    <m/>
    <m/>
    <m/>
    <s v="EQUIPOS Y MATERIALES "/>
    <n v="7"/>
    <n v="0.5"/>
    <n v="63537.5"/>
    <n v="9"/>
    <n v="0.5"/>
    <n v="63537.5"/>
    <m/>
    <m/>
    <n v="0"/>
    <m/>
    <m/>
    <n v="63537.5"/>
    <m/>
    <m/>
    <n v="63537.5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GRAFITTE NAT. 60X60"/>
    <s v="Etapa 1 - IR"/>
    <m/>
    <s v="11.11.2024"/>
    <n v="0"/>
    <s v="USD"/>
    <n v="65"/>
    <n v="23.12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BOCC"/>
    <s v="Etapa 1 - IR"/>
    <m/>
    <s v="11.11.2024"/>
    <n v="0"/>
    <s v="USD"/>
    <n v="65"/>
    <n v="12.05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NAT 30X60"/>
    <s v="Etapa 1 - IR"/>
    <m/>
    <s v="11.11.2024"/>
    <n v="0"/>
    <s v="USD"/>
    <n v="65"/>
    <n v="24.64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MARAZZI SISTEM S PELTRO NAT 60X60"/>
    <s v="Etapa 1 - IR"/>
    <m/>
    <s v="11.11.2024"/>
    <n v="0"/>
    <s v="USD"/>
    <n v="65"/>
    <n v="32.44"/>
    <n v="0"/>
    <n v="0"/>
    <n v="0"/>
    <n v="0"/>
    <s v="No Aplica. Cemento Pulido "/>
    <m/>
    <m/>
    <m/>
    <m/>
    <s v="EQUIPOS Y MATERIALES 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099999999999998"/>
    <m/>
    <x v="9"/>
    <s v="OI"/>
    <s v=""/>
    <s v="REVESTIMIENTO MARAZZI GRIGIO SAT MNDA"/>
    <s v="Etapa 1 - IR"/>
    <m/>
    <s v="11.11.2024"/>
    <n v="0"/>
    <s v="USD"/>
    <n v="65"/>
    <n v="27.13"/>
    <n v="0"/>
    <n v="0"/>
    <n v="0"/>
    <n v="0"/>
    <s v="Baños clientes. No Aplica._x000a_100% Landini"/>
    <m/>
    <m/>
    <m/>
    <m/>
    <s v="EQUIPOS Y MATERIALES "/>
    <n v="7"/>
    <n v="0.5"/>
    <n v="0"/>
    <n v="9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2"/>
    <s v="*"/>
    <x v="1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299999999999998"/>
    <s v="*"/>
    <x v="1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"/>
    <s v="*"/>
    <x v="12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99999999999998"/>
    <s v="*"/>
    <x v="13"/>
    <s v="*"/>
    <n v="251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499999999999998"/>
    <m/>
    <x v="13"/>
    <s v="OI"/>
    <s v=""/>
    <s v="SISTEMA DE PURIFICACION DE AGUA "/>
    <m/>
    <m/>
    <s v="11.11.2024"/>
    <n v="1"/>
    <s v="USD"/>
    <n v="65"/>
    <n v="25100"/>
    <n v="1631500"/>
    <n v="0"/>
    <n v="1631500"/>
    <n v="25100"/>
    <s v="Purificador de agua "/>
    <m/>
    <m/>
    <m/>
    <m/>
    <s v="AQUATEAM DOMINICANA"/>
    <n v="9"/>
    <n v="1"/>
    <n v="1631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"/>
    <m/>
    <x v="14"/>
    <s v="OI"/>
    <s v=""/>
    <s v="SISTEMA DETECCION GAS COCINA"/>
    <m/>
    <m/>
    <s v="18.11.2024"/>
    <n v="1"/>
    <s v="USD"/>
    <n v="65"/>
    <n v="8100"/>
    <n v="526500"/>
    <n v="0"/>
    <n v="526500"/>
    <n v="810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s v="*"/>
    <x v="15"/>
    <s v="*"/>
    <n v="113206.85977619048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COVER PARA EXTINTOR C02 15LBS"/>
    <m/>
    <m/>
    <s v="11.11.2024"/>
    <n v="4"/>
    <s v="DOP"/>
    <n v="1"/>
    <n v="2364"/>
    <n v="9456"/>
    <n v="0.01"/>
    <n v="9550.56"/>
    <n v="146.93169230769229"/>
    <s v="Extintores "/>
    <m/>
    <m/>
    <m/>
    <m/>
    <s v="TORIBIO MONES "/>
    <n v="10"/>
    <n v="1"/>
    <n v="9550.5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HALOTRON AGENTE LIMPIO 11LB"/>
    <m/>
    <m/>
    <s v="11.11.2024"/>
    <n v="4"/>
    <s v="DOP"/>
    <n v="1"/>
    <n v="37764.9"/>
    <n v="151059.6"/>
    <n v="0.01"/>
    <n v="152570.196"/>
    <n v="2347.2337846153846"/>
    <s v="Extintores "/>
    <m/>
    <m/>
    <m/>
    <m/>
    <s v="TORIBIO MONES "/>
    <n v="10"/>
    <n v="1"/>
    <n v="152570.19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10LB"/>
    <m/>
    <m/>
    <s v="11.11.2024"/>
    <n v="11"/>
    <s v="DOP"/>
    <n v="1"/>
    <n v="5732.7"/>
    <n v="63059.7"/>
    <n v="0.01"/>
    <n v="63690.296999999999"/>
    <n v="979.85072307692303"/>
    <s v="Extintores "/>
    <m/>
    <m/>
    <m/>
    <m/>
    <s v="TORIBIO MONES "/>
    <n v="10"/>
    <n v="1"/>
    <n v="63690.2969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10LB"/>
    <m/>
    <m/>
    <s v="11.11.2024"/>
    <n v="1"/>
    <s v="DOP"/>
    <n v="1"/>
    <n v="5850.9"/>
    <n v="5850.9"/>
    <n v="0.01"/>
    <n v="5909.4089999999997"/>
    <n v="90.913984615384607"/>
    <s v="Extintores "/>
    <m/>
    <m/>
    <m/>
    <m/>
    <s v="TORIBIO MONES "/>
    <n v="10"/>
    <n v="1"/>
    <n v="5909.408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20LB"/>
    <m/>
    <m/>
    <s v="11.11.2024"/>
    <n v="7"/>
    <s v="DOP"/>
    <n v="1"/>
    <n v="10165.199999999999"/>
    <n v="71156.399999999994"/>
    <n v="0.01"/>
    <n v="71867.963999999993"/>
    <n v="1105.6609846153845"/>
    <s v="Extintores "/>
    <m/>
    <m/>
    <m/>
    <m/>
    <s v="TORIBIO MONES "/>
    <n v="10"/>
    <n v="1"/>
    <n v="71867.96399999999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ABC POLVO QUIMICO 20LB"/>
    <m/>
    <m/>
    <s v="11.11.2024"/>
    <n v="1"/>
    <s v="DOP"/>
    <n v="1"/>
    <n v="10401.6"/>
    <n v="10401.6"/>
    <n v="0.01"/>
    <n v="10505.616"/>
    <n v="161.62486153846154"/>
    <s v="Extintores "/>
    <m/>
    <m/>
    <m/>
    <m/>
    <s v="TORIBIO MONES "/>
    <n v="10"/>
    <n v="1"/>
    <n v="10505.61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0LB"/>
    <m/>
    <m/>
    <s v="11.11.2024"/>
    <n v="2"/>
    <s v="DOP"/>
    <n v="1"/>
    <n v="15070.5"/>
    <n v="30141"/>
    <n v="0.01"/>
    <n v="30442.41"/>
    <n v="468.3447692307692"/>
    <s v="Extintores "/>
    <m/>
    <m/>
    <m/>
    <m/>
    <s v="TORIBIO MONES "/>
    <n v="10"/>
    <n v="1"/>
    <n v="30442.4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5LB"/>
    <m/>
    <m/>
    <s v="11.11.2024"/>
    <n v="5"/>
    <s v="DOP"/>
    <n v="1"/>
    <n v="17375.400000000001"/>
    <n v="86877"/>
    <n v="0.01"/>
    <n v="87745.77"/>
    <n v="1349.934923076923"/>
    <s v="Extintores "/>
    <m/>
    <m/>
    <m/>
    <m/>
    <s v="TORIBIO MONES "/>
    <n v="10"/>
    <n v="1"/>
    <n v="87745.7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15LB"/>
    <m/>
    <m/>
    <s v="11.11.2024"/>
    <n v="2"/>
    <s v="DOP"/>
    <n v="1"/>
    <n v="17730"/>
    <n v="35460"/>
    <n v="0.01"/>
    <n v="35814.6"/>
    <n v="550.99384615384611"/>
    <s v="Extintores "/>
    <m/>
    <m/>
    <m/>
    <m/>
    <s v="TORIBIO MONES "/>
    <n v="10"/>
    <n v="1"/>
    <n v="35814.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EXTINTOR CO2 GAS CARBONICO 5LB"/>
    <m/>
    <m/>
    <s v="11.11.2024"/>
    <n v="1"/>
    <s v="DOP"/>
    <n v="1"/>
    <n v="10578.9"/>
    <n v="10578.9"/>
    <n v="0.01"/>
    <n v="10684.689"/>
    <n v="164.37983076923078"/>
    <s v="Extintores "/>
    <m/>
    <m/>
    <m/>
    <m/>
    <s v="TORIBIO MONES "/>
    <n v="10"/>
    <n v="1"/>
    <n v="10684.68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GABINETE P/EXTINTOR ABC 20 LB"/>
    <m/>
    <m/>
    <s v="11.11.2024"/>
    <n v="1"/>
    <s v="DOP"/>
    <n v="1"/>
    <n v="7742.1"/>
    <n v="7742.1"/>
    <n v="0.01"/>
    <n v="7819.5210000000006"/>
    <n v="120.30032307692309"/>
    <s v="Extintores "/>
    <m/>
    <m/>
    <m/>
    <m/>
    <s v="TORIBIO MONES "/>
    <n v="10"/>
    <n v="1"/>
    <n v="7819.52100000000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SOPORTE J-2 P/EXTINTORES 5-10LB(GRSM)"/>
    <m/>
    <m/>
    <s v="11.11.2024"/>
    <n v="1"/>
    <s v="DOP"/>
    <n v="1"/>
    <n v="9312.39"/>
    <n v="9312.39"/>
    <n v="0.01"/>
    <n v="9405.5138999999999"/>
    <n v="144.70021384615384"/>
    <s v="Extintores "/>
    <m/>
    <m/>
    <m/>
    <m/>
    <s v="TORIBIO MONES "/>
    <n v="10"/>
    <n v="1"/>
    <n v="9405.51389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699999999999998"/>
    <m/>
    <x v="15"/>
    <s v="OI"/>
    <s v=""/>
    <s v="BOMBA SCI 1,500 GPM @145 PSI"/>
    <n v="4600072232"/>
    <m/>
    <s v="06.02.2025"/>
    <n v="1"/>
    <s v="USD"/>
    <n v="65"/>
    <n v="79527.8"/>
    <n v="5169307"/>
    <n v="0.12"/>
    <n v="5789623.8399999999"/>
    <n v="89071.135999999999"/>
    <s v="San Isidro"/>
    <m/>
    <m/>
    <m/>
    <m/>
    <s v="FIREPRO SRL"/>
    <n v="6"/>
    <n v="0.5"/>
    <n v="2894811.92"/>
    <n v="10"/>
    <n v="0.5"/>
    <n v="2894811.92"/>
    <m/>
    <m/>
    <n v="0"/>
    <m/>
    <m/>
    <n v="2894811.92"/>
    <m/>
    <m/>
    <n v="2894811.92"/>
    <e v="#VALUE!"/>
    <s v="Sirena Compacta"/>
    <s v="Sirena Las Terrenas"/>
    <s v="MC33"/>
    <s v="Marrón"/>
    <n v="594"/>
    <s v="Pendiente Compra"/>
    <x v="2"/>
    <x v="1"/>
  </r>
  <r>
    <n v="2.08"/>
    <s v="*"/>
    <x v="16"/>
    <s v="*"/>
    <n v="112643.088690476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COMPACTADORA DE CARTON 3HP 208/3/60HZ"/>
    <m/>
    <m/>
    <s v="06.02.2025"/>
    <n v="1"/>
    <s v="DOP"/>
    <n v="1"/>
    <n v="565000"/>
    <n v="565000"/>
    <n v="0"/>
    <n v="565000"/>
    <n v="8692.3076923076915"/>
    <s v="Inventario AF01"/>
    <m/>
    <m/>
    <m/>
    <m/>
    <s v="IMEQ USA"/>
    <n v="9"/>
    <n v="1"/>
    <n v="565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EQUIPCO COMPACTADORA BASURA 30YARDA 10HP"/>
    <n v="4600070964"/>
    <m/>
    <s v="06.02.2025"/>
    <n v="1"/>
    <s v="USD"/>
    <n v="65"/>
    <n v="21660"/>
    <n v="1407900"/>
    <n v="0.3"/>
    <n v="1830270"/>
    <n v="28158"/>
    <s v="MC05"/>
    <m/>
    <m/>
    <m/>
    <m/>
    <s v="IMEQ USA"/>
    <n v="9"/>
    <n v="1"/>
    <n v="183027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PUERTA DE 2 HOJAS AUTOMATICA"/>
    <m/>
    <m/>
    <s v="11.11.2024"/>
    <n v="2"/>
    <s v="DOP"/>
    <n v="1"/>
    <n v="900000"/>
    <n v="1800000"/>
    <n v="0"/>
    <n v="1800000"/>
    <n v="27692.307692307691"/>
    <s v="Equipos mecánicos"/>
    <m/>
    <m/>
    <m/>
    <m/>
    <s v="DUSSICH SERVICES"/>
    <n v="9"/>
    <n v="0.5"/>
    <n v="900000"/>
    <n v="11"/>
    <n v="0.5"/>
    <n v="900000"/>
    <m/>
    <m/>
    <n v="0"/>
    <m/>
    <m/>
    <n v="900000"/>
    <m/>
    <m/>
    <n v="90000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SELLO PARA RECEPCION DE FRESCO ( GUIA, SEMAFORO)"/>
    <m/>
    <m/>
    <s v="18.11.2024"/>
    <n v="1"/>
    <s v="USD"/>
    <n v="65"/>
    <n v="4200"/>
    <n v="273000"/>
    <n v="0"/>
    <n v="273000"/>
    <n v="4200"/>
    <s v="Equipos mecánicos"/>
    <m/>
    <m/>
    <m/>
    <m/>
    <s v="IMEQ USA"/>
    <n v="9"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RAMPA NIVELA 60X80 3000LB GPT3MGWPDG"/>
    <s v="Etapa 1 - IR"/>
    <m/>
    <s v="11.11.2024"/>
    <n v="2"/>
    <s v="USD"/>
    <n v="65"/>
    <n v="3395"/>
    <n v="441350"/>
    <n v="0.2"/>
    <n v="529620"/>
    <n v="8148"/>
    <s v="Equipos mecánicos"/>
    <m/>
    <m/>
    <m/>
    <m/>
    <s v="IMEQ USA"/>
    <n v="9"/>
    <n v="1"/>
    <n v="52962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ELEVADOR AREA PRODUCCION, 1,000 KGS"/>
    <s v="Etapa 1 - IR"/>
    <m/>
    <s v="16.01.2025"/>
    <n v="1"/>
    <s v="USD"/>
    <n v="65"/>
    <n v="26500"/>
    <n v="1722500"/>
    <n v="0"/>
    <n v="1722500"/>
    <n v="26500"/>
    <s v="Equipos mecánicos"/>
    <m/>
    <m/>
    <m/>
    <m/>
    <s v="SETECSA SRL"/>
    <n v="6"/>
    <n v="0.4"/>
    <n v="689000"/>
    <n v="11"/>
    <n v="0.5"/>
    <n v="861250"/>
    <n v="12"/>
    <n v="0.1"/>
    <n v="172250"/>
    <m/>
    <m/>
    <n v="861250"/>
    <m/>
    <m/>
    <n v="86125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INSTALACION ELEVADOR PRODUCCION 1,000 KGS"/>
    <s v="Etapa 1 - IR"/>
    <m/>
    <s v="16.01.2025"/>
    <n v="1"/>
    <s v="USD"/>
    <n v="65"/>
    <n v="2250"/>
    <n v="146250"/>
    <n v="0"/>
    <n v="146250"/>
    <n v="2250"/>
    <s v="Equipos mecánicos"/>
    <m/>
    <m/>
    <m/>
    <m/>
    <s v="SETECSA SRL"/>
    <n v="6"/>
    <n v="0.4"/>
    <n v="58500"/>
    <n v="11"/>
    <n v="0.5"/>
    <n v="73125"/>
    <n v="12"/>
    <n v="0.1"/>
    <n v="14625"/>
    <m/>
    <m/>
    <n v="73125"/>
    <m/>
    <m/>
    <n v="73125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TRANSPORTE ELEVADOR PRODUCCION"/>
    <s v="Etapa 1 - IR"/>
    <m/>
    <s v="16.01.2025"/>
    <n v="1"/>
    <s v="USD"/>
    <n v="65"/>
    <n v="2000"/>
    <n v="130000"/>
    <n v="0"/>
    <n v="130000"/>
    <n v="2000"/>
    <s v="Equipos mecánicos"/>
    <m/>
    <m/>
    <m/>
    <m/>
    <s v="SETECSA SRL"/>
    <n v="6"/>
    <n v="0.4"/>
    <n v="52000"/>
    <n v="11"/>
    <n v="0.5"/>
    <n v="65000"/>
    <n v="12"/>
    <n v="0.1"/>
    <n v="13000"/>
    <m/>
    <m/>
    <n v="65000"/>
    <m/>
    <m/>
    <n v="65000"/>
    <e v="#VALUE!"/>
    <s v="Sirena Compacta"/>
    <s v="Sirena Las Terrenas"/>
    <s v="MC33"/>
    <s v="Marrón"/>
    <n v="594"/>
    <s v="Pendiente Compra"/>
    <x v="2"/>
    <x v="1"/>
  </r>
  <r>
    <n v="2.08"/>
    <m/>
    <x v="16"/>
    <s v="OI"/>
    <s v=""/>
    <s v="FLETE ELEVADOR"/>
    <s v="Etapa 1 - IR"/>
    <m/>
    <s v="16.01.2025"/>
    <n v="1"/>
    <s v="USD"/>
    <n v="65"/>
    <n v="2750"/>
    <n v="178750"/>
    <n v="0"/>
    <n v="178750"/>
    <n v="2750"/>
    <s v="Equipos mecánicos"/>
    <m/>
    <m/>
    <m/>
    <m/>
    <s v="SETECSA SRL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9"/>
    <s v="*"/>
    <x v="17"/>
    <s v="*"/>
    <n v="10654.0349206349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09"/>
    <m/>
    <x v="17"/>
    <s v="OI"/>
    <s v=""/>
    <s v="REJILLAS EN ACERO INOXIDABLE"/>
    <s v="Etapa 1 - IR"/>
    <m/>
    <s v="11.11.2024"/>
    <n v="1"/>
    <s v="DOP"/>
    <n v="1"/>
    <n v="850000"/>
    <n v="850000"/>
    <n v="0"/>
    <n v="850000"/>
    <n v="13076.923076923076"/>
    <s v="Rejillas"/>
    <m/>
    <m/>
    <m/>
    <m/>
    <s v="ALMAR INVERPROYECT SRL"/>
    <n v="9"/>
    <n v="0.5"/>
    <n v="425000"/>
    <n v="10"/>
    <n v="0.5"/>
    <n v="425000"/>
    <m/>
    <m/>
    <n v="0"/>
    <m/>
    <m/>
    <n v="425000"/>
    <m/>
    <m/>
    <n v="425000"/>
    <e v="#VALUE!"/>
    <s v="Sirena Compacta"/>
    <s v="Sirena Las Terrenas"/>
    <s v="MC33"/>
    <s v="Marrón"/>
    <n v="594"/>
    <s v="Pendiente Compra"/>
    <x v="2"/>
    <x v="1"/>
  </r>
  <r>
    <n v="2.1"/>
    <s v="*"/>
    <x v="1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2.11"/>
    <s v="*"/>
    <x v="1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1"/>
  </r>
  <r>
    <n v="3.01"/>
    <s v="*"/>
    <x v="20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2"/>
    <s v="*"/>
    <x v="2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3"/>
    <s v="*"/>
    <x v="22"/>
    <s v="*"/>
    <n v="220508.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3"/>
    <m/>
    <x v="22"/>
    <s v="OI"/>
    <s v=""/>
    <s v="GENERADOR ELECTRICO 500KW, CATERPILLAR, MODELO: C13 ATAAC"/>
    <s v="Etapa 1 - IR"/>
    <n v="4511705070"/>
    <s v="06.02.2025"/>
    <n v="2"/>
    <s v="USD"/>
    <n v="65"/>
    <n v="86102"/>
    <n v="11193260"/>
    <n v="0"/>
    <n v="11193260"/>
    <n v="172204"/>
    <s v="San Isidro. IMCA. Cot. No. GF15-25"/>
    <m/>
    <m/>
    <m/>
    <m/>
    <s v="IMCA"/>
    <n v="7"/>
    <n v="0.5"/>
    <n v="5596630"/>
    <n v="10"/>
    <n v="0.5"/>
    <n v="5596630"/>
    <m/>
    <m/>
    <n v="0"/>
    <m/>
    <m/>
    <n v="5596630"/>
    <m/>
    <m/>
    <n v="5596630"/>
    <e v="#VALUE!"/>
    <s v="Sirena Compacta"/>
    <s v="Sirena Las Terrenas"/>
    <s v="MC33"/>
    <s v="Marrón"/>
    <n v="594"/>
    <s v="Pendiente Compra"/>
    <x v="2"/>
    <x v="2"/>
  </r>
  <r>
    <n v="3.04"/>
    <s v="*"/>
    <x v="23"/>
    <s v="*"/>
    <n v="15343.0261904761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BATERIA 12VDC (GRSM)"/>
    <m/>
    <m/>
    <s v="11.11.2024"/>
    <n v="6"/>
    <s v="DOP"/>
    <n v="1"/>
    <n v="14487.5"/>
    <n v="86925"/>
    <n v="0.02"/>
    <n v="88663.5"/>
    <n v="1364.0538461538461"/>
    <s v="Ups e Inversores "/>
    <m/>
    <m/>
    <m/>
    <m/>
    <s v="75343 :ACH CONTRATISTAS ELECTROMEC"/>
    <n v="10"/>
    <n v="1"/>
    <n v="88663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GABINETES (GRSM)"/>
    <m/>
    <m/>
    <s v="11.11.2024"/>
    <n v="1"/>
    <s v="DOP"/>
    <n v="1"/>
    <n v="185000"/>
    <n v="185000"/>
    <n v="0.02"/>
    <n v="188700"/>
    <n v="2903.0769230769229"/>
    <s v="Ups e Inversores "/>
    <m/>
    <m/>
    <m/>
    <m/>
    <s v="75343 :ACH CONTRATISTAS ELECTROMEC"/>
    <n v="10"/>
    <n v="1"/>
    <n v="1887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ONDA SENO INVERSOR QUASI-SENOIDAL 3.5KW"/>
    <m/>
    <m/>
    <s v="11.11.2024"/>
    <n v="3"/>
    <s v="DOP"/>
    <n v="1"/>
    <n v="25501.5"/>
    <n v="76504.5"/>
    <n v="0.02"/>
    <n v="78034.59"/>
    <n v="1200.5321538461537"/>
    <s v="Ups e Inversores "/>
    <m/>
    <m/>
    <m/>
    <m/>
    <s v="75343 :ACH CONTRATISTAS ELECTROMEC"/>
    <n v="10"/>
    <n v="1"/>
    <n v="78034.5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RACK METALICO"/>
    <m/>
    <m/>
    <s v="11.11.2024"/>
    <n v="3"/>
    <s v="DOP"/>
    <n v="1"/>
    <n v="3501"/>
    <n v="10503"/>
    <n v="0.02"/>
    <n v="10713.06"/>
    <n v="164.81630769230767"/>
    <s v="Ups e Inversores "/>
    <m/>
    <m/>
    <m/>
    <m/>
    <s v="75343 :ACH CONTRATISTAS ELECTROMEC"/>
    <n v="10"/>
    <n v="1"/>
    <n v="10713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UPS 10KVA TRUE ONLINE INTERPID GALLEON"/>
    <m/>
    <m/>
    <s v="11.11.2024"/>
    <n v="2"/>
    <s v="DOP"/>
    <n v="1"/>
    <n v="113950"/>
    <n v="227900"/>
    <n v="0.02"/>
    <n v="232458"/>
    <n v="3576.2769230769231"/>
    <s v="Ups e Inversores "/>
    <m/>
    <m/>
    <m/>
    <m/>
    <s v="75343 :ACH CONTRATISTAS ELECTROMEC"/>
    <n v="10"/>
    <n v="1"/>
    <n v="23245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3.04"/>
    <m/>
    <x v="23"/>
    <s v="OI"/>
    <s v=""/>
    <s v="UPS TRUE ONLINE  INTREPID TOWER 6KVA"/>
    <m/>
    <m/>
    <s v="11.11.2024"/>
    <n v="3"/>
    <s v="DOP"/>
    <n v="1"/>
    <n v="106950"/>
    <n v="320850"/>
    <n v="0.02"/>
    <n v="327267"/>
    <n v="5034.876923076923"/>
    <s v="Ups e Inversores "/>
    <m/>
    <m/>
    <m/>
    <m/>
    <s v="75343 :ACH CONTRATISTAS ELECTROMEC"/>
    <n v="10"/>
    <n v="1"/>
    <n v="32726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2"/>
  </r>
  <r>
    <n v="4.01"/>
    <s v="*"/>
    <x v="24"/>
    <s v="*"/>
    <n v="252156.9166666666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1"/>
    <m/>
    <x v="24"/>
    <s v="OI"/>
    <s v=""/>
    <s v="AIRE ACONDICIONADO TIPO PAQUETE DE 25 TON"/>
    <m/>
    <m/>
    <s v="16.12.2024"/>
    <n v="5"/>
    <s v="EUR"/>
    <n v="77"/>
    <n v="33327"/>
    <n v="12830895"/>
    <n v="0.25"/>
    <n v="16038618.75"/>
    <n v="246747.98076923078"/>
    <s v="Infrico -Las Américas"/>
    <s v="Validar con Yaritza"/>
    <m/>
    <m/>
    <m/>
    <s v="34156- INFRICO SL"/>
    <n v="7"/>
    <n v="0.4"/>
    <n v="6415447.5"/>
    <n v="9"/>
    <n v="0.6"/>
    <n v="9623171.25"/>
    <m/>
    <m/>
    <n v="0"/>
    <m/>
    <m/>
    <n v="9623171.25"/>
    <m/>
    <m/>
    <n v="9623171.25"/>
    <e v="#VALUE!"/>
    <s v="Sirena Compacta"/>
    <s v="Sirena Las Terrenas"/>
    <s v="MC33"/>
    <s v="Marrón"/>
    <n v="594"/>
    <s v="Pendiente Compra"/>
    <x v="2"/>
    <x v="3"/>
  </r>
  <r>
    <n v="4.0199999999999996"/>
    <s v="*"/>
    <x v="25"/>
    <s v="OI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3"/>
    <s v="*"/>
    <x v="26"/>
    <s v="*"/>
    <n v="35289.7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AMPANA RECOLECTORA HUMO Y GRASA"/>
    <s v="Etapa 1 - IR"/>
    <m/>
    <s v="11.11.2024"/>
    <n v="2"/>
    <s v="DOP"/>
    <n v="1"/>
    <n v="195000"/>
    <n v="390000"/>
    <n v="0.03"/>
    <n v="401700"/>
    <n v="6180"/>
    <s v="Sistema de extración e inyección "/>
    <m/>
    <m/>
    <m/>
    <m/>
    <s v="75064 TECNICOMSA SRL"/>
    <n v="9"/>
    <n v="0.7"/>
    <n v="281190"/>
    <n v="11"/>
    <n v="0.3"/>
    <n v="120510"/>
    <m/>
    <m/>
    <n v="0"/>
    <m/>
    <m/>
    <n v="120510"/>
    <m/>
    <m/>
    <n v="12051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BASE EXTRACTOR"/>
    <s v="Etapa 1 - IR"/>
    <m/>
    <s v="11.11.2024"/>
    <n v="2"/>
    <s v="DOP"/>
    <n v="1"/>
    <n v="28500"/>
    <n v="57000"/>
    <n v="0.03"/>
    <n v="58710"/>
    <n v="903.23076923076928"/>
    <s v="Sistema de extración e inyección "/>
    <m/>
    <m/>
    <m/>
    <m/>
    <s v="75064 TECNICOMSA SRL"/>
    <n v="9"/>
    <n v="0.7"/>
    <n v="41097"/>
    <n v="11"/>
    <n v="0.3"/>
    <n v="17613"/>
    <m/>
    <m/>
    <n v="0"/>
    <m/>
    <m/>
    <n v="17613"/>
    <m/>
    <m/>
    <n v="17613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DUCTOS EXTRACCION"/>
    <s v="Etapa 1 - IR"/>
    <m/>
    <s v="11.11.2024"/>
    <n v="2"/>
    <s v="DOP"/>
    <n v="1"/>
    <n v="30000"/>
    <n v="60000"/>
    <n v="0.03"/>
    <n v="61800"/>
    <n v="950.76923076923072"/>
    <s v="Sistema de extración e inyección "/>
    <m/>
    <m/>
    <m/>
    <m/>
    <s v="75064 TECNICOMSA SRL"/>
    <n v="9"/>
    <n v="0.7"/>
    <n v="43260"/>
    <n v="11"/>
    <n v="0.3"/>
    <n v="18540"/>
    <m/>
    <m/>
    <n v="0"/>
    <m/>
    <m/>
    <n v="18540"/>
    <m/>
    <m/>
    <n v="1854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CONSTRUCCION E INST. DUCTOS INYECCION"/>
    <s v="Etapa 1 - IR"/>
    <m/>
    <s v="11.11.2024"/>
    <n v="1"/>
    <s v="DOP"/>
    <n v="1"/>
    <n v="15000"/>
    <n v="15000"/>
    <n v="0.03"/>
    <n v="15450"/>
    <n v="237.69230769230768"/>
    <s v="Sistema de extración e inyección "/>
    <m/>
    <m/>
    <m/>
    <m/>
    <s v="75064 TECNICOMSA SRL"/>
    <n v="9"/>
    <n v="0.7"/>
    <n v="10815"/>
    <n v="11"/>
    <n v="0.3"/>
    <n v="4635"/>
    <m/>
    <m/>
    <n v="0"/>
    <m/>
    <m/>
    <n v="4635"/>
    <m/>
    <m/>
    <n v="4635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DESMANTELAMIENTO SISTEMA EXISTENTE"/>
    <s v="Etapa 1 - IR"/>
    <m/>
    <s v="11.11.2024"/>
    <n v="1"/>
    <s v="DOP"/>
    <n v="1"/>
    <n v="15000"/>
    <n v="15000"/>
    <n v="0.03"/>
    <n v="15450"/>
    <n v="237.69230769230768"/>
    <s v="Sistema de extración e inyección "/>
    <m/>
    <m/>
    <m/>
    <m/>
    <s v="75064 TECNICOMSA SRL"/>
    <n v="9"/>
    <n v="0.7"/>
    <n v="10815"/>
    <n v="11"/>
    <n v="0.3"/>
    <n v="4635"/>
    <m/>
    <m/>
    <n v="0"/>
    <m/>
    <m/>
    <n v="4635"/>
    <m/>
    <m/>
    <n v="4635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DISEÑO SISTEMA EXTRACCION HUMO Y GRASA"/>
    <s v="Etapa 1 - IR"/>
    <m/>
    <s v="11.11.2024"/>
    <n v="1"/>
    <s v="DOP"/>
    <n v="1"/>
    <n v="150000"/>
    <n v="150000"/>
    <n v="0.03"/>
    <n v="154500"/>
    <n v="2376.9230769230771"/>
    <s v="Sistema de extración e inyección "/>
    <m/>
    <m/>
    <m/>
    <m/>
    <s v="75064 TECNICOMSA SRL"/>
    <n v="9"/>
    <n v="0.7"/>
    <n v="108150"/>
    <n v="11"/>
    <n v="0.3"/>
    <n v="46350"/>
    <m/>
    <m/>
    <n v="0"/>
    <m/>
    <m/>
    <n v="46350"/>
    <m/>
    <m/>
    <n v="4635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EXTRACTOR HUMO Y GRASA 3,700 CFM"/>
    <s v="Etapa 1 - IR"/>
    <m/>
    <s v="11.11.2024"/>
    <n v="2"/>
    <s v="DOP"/>
    <n v="1"/>
    <n v="224000"/>
    <n v="448000"/>
    <n v="0.03"/>
    <n v="461440"/>
    <n v="7099.0769230769229"/>
    <s v="Sistema de extración e inyección "/>
    <m/>
    <m/>
    <m/>
    <m/>
    <s v="75064 TECNICOMSA SRL"/>
    <n v="9"/>
    <n v="0.7"/>
    <n v="323008"/>
    <n v="11"/>
    <n v="0.3"/>
    <n v="138432"/>
    <m/>
    <m/>
    <n v="0"/>
    <m/>
    <m/>
    <n v="138432"/>
    <m/>
    <m/>
    <n v="138432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ST. CAMPANA Y SUMINISTRO MATERIALES"/>
    <s v="Etapa 1 - IR"/>
    <m/>
    <s v="11.11.2024"/>
    <n v="2"/>
    <s v="DOP"/>
    <n v="1"/>
    <n v="30000"/>
    <n v="60000"/>
    <n v="0.03"/>
    <n v="61800"/>
    <n v="950.76923076923072"/>
    <s v="Sistema de extración e inyección "/>
    <m/>
    <m/>
    <m/>
    <m/>
    <s v="75064 TECNICOMSA SRL"/>
    <n v="9"/>
    <n v="0.7"/>
    <n v="43260"/>
    <n v="11"/>
    <n v="0.3"/>
    <n v="18540"/>
    <m/>
    <m/>
    <n v="0"/>
    <m/>
    <m/>
    <n v="18540"/>
    <m/>
    <m/>
    <n v="1854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ST. EQUIPOS Y SUMINISTRO MATERIALES"/>
    <s v="Etapa 1 - IR"/>
    <m/>
    <s v="11.11.2024"/>
    <n v="2"/>
    <s v="DOP"/>
    <n v="1"/>
    <n v="45000"/>
    <n v="90000"/>
    <n v="0.03"/>
    <n v="92700"/>
    <n v="1426.1538461538462"/>
    <s v="Sistema de extración e inyección "/>
    <m/>
    <m/>
    <m/>
    <m/>
    <s v="75064 TECNICOMSA SRL"/>
    <n v="9"/>
    <n v="0.7"/>
    <n v="64889.999999999993"/>
    <n v="11"/>
    <n v="0.3"/>
    <n v="27810"/>
    <m/>
    <m/>
    <n v="0"/>
    <m/>
    <m/>
    <n v="27810"/>
    <m/>
    <m/>
    <n v="27810"/>
    <e v="#VALUE!"/>
    <s v="Sirena Compacta"/>
    <s v="Sirena Las Terrenas"/>
    <s v="MC33"/>
    <s v="Marrón"/>
    <n v="594"/>
    <s v="Pendiente Compra"/>
    <x v="2"/>
    <x v="3"/>
  </r>
  <r>
    <n v="4.03"/>
    <m/>
    <x v="26"/>
    <s v="OI"/>
    <s v=""/>
    <s v="INYECTOR AIRE 6,000CFM"/>
    <s v="Etapa 1 - IR"/>
    <m/>
    <s v="11.11.2024"/>
    <n v="1"/>
    <s v="DOP"/>
    <n v="1"/>
    <n v="260285"/>
    <n v="260285"/>
    <n v="0.03"/>
    <n v="268093.55"/>
    <n v="4124.5161538461534"/>
    <s v="Sistema de extración e inyección "/>
    <m/>
    <m/>
    <m/>
    <m/>
    <s v="75064 TECNICOMSA SRL"/>
    <n v="9"/>
    <n v="0.7"/>
    <n v="187665.48499999999"/>
    <n v="11"/>
    <n v="0.3"/>
    <n v="80428.064999999988"/>
    <m/>
    <m/>
    <n v="0"/>
    <m/>
    <m/>
    <n v="80428.064999999988"/>
    <m/>
    <m/>
    <n v="80428.064999999988"/>
    <e v="#VALUE!"/>
    <s v="Sirena Compacta"/>
    <s v="Sirena Las Terrenas"/>
    <s v="MC33"/>
    <s v="Marrón"/>
    <n v="594"/>
    <s v="Pendiente Compra"/>
    <x v="2"/>
    <x v="3"/>
  </r>
  <r>
    <n v="5.01"/>
    <s v="*"/>
    <x v="27"/>
    <s v="*"/>
    <n v="2016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ANGULAR DE PISO D=120"/>
    <s v="Etapa 1 - IR"/>
    <m/>
    <s v="11.11.2024"/>
    <n v="783"/>
    <s v="USD"/>
    <n v="65"/>
    <n v="6.0299999999999994"/>
    <n v="306896.84999999998"/>
    <n v="0.03"/>
    <n v="316103.75549999997"/>
    <n v="4863.1346999999996"/>
    <s v="Paneles, Puertas, FRP, Diamond Plate "/>
    <m/>
    <m/>
    <m/>
    <m/>
    <s v="76752 ROOFTEC SRL"/>
    <n v="7"/>
    <n v="0.6"/>
    <n v="189662.25329999998"/>
    <n v="9"/>
    <n v="0.4"/>
    <n v="126441.50219999999"/>
    <m/>
    <m/>
    <n v="0"/>
    <m/>
    <m/>
    <n v="126441.50219999999"/>
    <m/>
    <m/>
    <n v="126441.5021999999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ANGULO INTERIOR DE TECHO D=120"/>
    <s v="Etapa 1 - IR"/>
    <m/>
    <s v="11.11.2024"/>
    <n v="391"/>
    <s v="USD"/>
    <n v="65"/>
    <n v="6.03"/>
    <n v="153252.45000000001"/>
    <n v="0.03"/>
    <n v="157850.02350000001"/>
    <n v="2428.4619000000002"/>
    <s v="Paneles, Puertas, FRP, Diamond Plate "/>
    <m/>
    <m/>
    <m/>
    <m/>
    <s v="76752 ROOFTEC SRL"/>
    <n v="7"/>
    <n v="0.6"/>
    <n v="94710.0141"/>
    <n v="9"/>
    <n v="0.4"/>
    <n v="63140.00940000001"/>
    <m/>
    <m/>
    <n v="0"/>
    <m/>
    <m/>
    <n v="63140.00940000001"/>
    <m/>
    <m/>
    <n v="63140.0094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BOTE DE ESCOMBROS"/>
    <s v="Etapa 1 - IR"/>
    <m/>
    <s v="11.11.2024"/>
    <n v="4"/>
    <s v="USD"/>
    <n v="65"/>
    <n v="250"/>
    <n v="65000"/>
    <n v="0.03"/>
    <n v="66950"/>
    <n v="1030"/>
    <s v="Paneles, Puertas, FRP, Diamond Plate "/>
    <m/>
    <m/>
    <m/>
    <m/>
    <s v="76752 ROOFTEC SRL"/>
    <n v="7"/>
    <n v="0.6"/>
    <n v="40170"/>
    <n v="9"/>
    <n v="0.4"/>
    <n v="26780"/>
    <m/>
    <m/>
    <n v="0"/>
    <m/>
    <m/>
    <n v="26780"/>
    <m/>
    <m/>
    <n v="2678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CORTINA FRIGORIFICA PLASTICA 1200 X 2100"/>
    <s v="Etapa 1 - IR"/>
    <m/>
    <s v="11.11.2024"/>
    <n v="10"/>
    <s v="USD"/>
    <n v="65"/>
    <n v="265"/>
    <n v="172250"/>
    <n v="0.03"/>
    <n v="177417.5"/>
    <n v="2729.5"/>
    <s v="Paneles, Puertas, FRP, Diamond Plate "/>
    <m/>
    <m/>
    <m/>
    <m/>
    <s v="76752 ROOFTEC SRL"/>
    <n v="7"/>
    <n v="0.6"/>
    <n v="106450.5"/>
    <n v="9"/>
    <n v="0.4"/>
    <n v="70967"/>
    <m/>
    <m/>
    <n v="0"/>
    <m/>
    <m/>
    <n v="70967"/>
    <m/>
    <m/>
    <n v="7096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DESINTALACION DE PANELES"/>
    <s v="Etapa 1 - IR"/>
    <m/>
    <s v="11.11.2024"/>
    <n v="2317.6"/>
    <s v="USD"/>
    <n v="65"/>
    <n v="6.5"/>
    <n v="979186"/>
    <n v="0.03"/>
    <n v="1008561.58"/>
    <n v="15516.331999999999"/>
    <s v="Paneles, Puertas, FRP, Diamond Plate "/>
    <m/>
    <m/>
    <m/>
    <m/>
    <s v="76752 ROOFTEC SRL"/>
    <n v="7"/>
    <n v="0.6"/>
    <n v="605136.94799999997"/>
    <n v="9"/>
    <n v="0.4"/>
    <n v="403424.63199999998"/>
    <m/>
    <m/>
    <n v="0"/>
    <m/>
    <m/>
    <n v="403424.63199999998"/>
    <m/>
    <m/>
    <n v="403424.63199999998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DESINTALACION DE PUERTAS FRIGORIFICAS"/>
    <s v="Etapa 1 - IR"/>
    <m/>
    <s v="11.11.2024"/>
    <n v="14"/>
    <s v="USD"/>
    <n v="65"/>
    <n v="75"/>
    <n v="68250"/>
    <n v="0.03"/>
    <n v="70297.5"/>
    <n v="1081.5"/>
    <s v="Paneles, Puertas, FRP, Diamond Plate "/>
    <m/>
    <m/>
    <m/>
    <m/>
    <s v="76752 ROOFTEC SRL"/>
    <n v="7"/>
    <n v="0.6"/>
    <n v="42178.5"/>
    <n v="9"/>
    <n v="0.4"/>
    <n v="28119"/>
    <m/>
    <m/>
    <n v="0"/>
    <m/>
    <m/>
    <n v="28119"/>
    <m/>
    <m/>
    <n v="2811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QUIPO PARA INSTALACION DE PANELES"/>
    <s v="Etapa 1 - IR"/>
    <m/>
    <s v="11.11.2024"/>
    <n v="1"/>
    <s v="USD"/>
    <n v="65"/>
    <n v="2900"/>
    <n v="188500"/>
    <n v="0.03"/>
    <n v="194155"/>
    <n v="2987"/>
    <s v="Paneles, Puertas, FRP, Diamond Plate "/>
    <m/>
    <m/>
    <m/>
    <m/>
    <s v="76752 ROOFTEC SRL"/>
    <n v="7"/>
    <n v="0.6"/>
    <n v="116493"/>
    <n v="9"/>
    <n v="0.4"/>
    <n v="77662"/>
    <m/>
    <m/>
    <n v="0"/>
    <m/>
    <m/>
    <n v="77662"/>
    <m/>
    <m/>
    <n v="7766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QUIPOS PARA DESINTALACION"/>
    <s v="Etapa 1 - IR"/>
    <m/>
    <s v="11.11.2024"/>
    <n v="4"/>
    <s v="USD"/>
    <n v="65"/>
    <n v="250"/>
    <n v="65000"/>
    <n v="0.03"/>
    <n v="66950"/>
    <n v="1030"/>
    <s v="Paneles, Puertas, FRP, Diamond Plate "/>
    <m/>
    <m/>
    <m/>
    <m/>
    <s v="76752 ROOFTEC SRL"/>
    <n v="7"/>
    <n v="0.6"/>
    <n v="40170"/>
    <n v="9"/>
    <n v="0.4"/>
    <n v="26780"/>
    <m/>
    <m/>
    <n v="0"/>
    <m/>
    <m/>
    <n v="26780"/>
    <m/>
    <m/>
    <n v="26780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SQUINEROS VERT. EXTERIOR D=200"/>
    <s v="Etapa 1 - IR"/>
    <m/>
    <s v="11.11.2024"/>
    <n v="106"/>
    <s v="USD"/>
    <n v="65"/>
    <n v="7.9300000000000006"/>
    <n v="54637.700000000004"/>
    <n v="0.03"/>
    <n v="56276.831000000006"/>
    <n v="865.79740000000004"/>
    <s v="Paneles, Puertas, FRP, Diamond Plate "/>
    <m/>
    <m/>
    <m/>
    <m/>
    <s v="76752 ROOFTEC SRL"/>
    <n v="7"/>
    <n v="0.6"/>
    <n v="33766.098600000005"/>
    <n v="9"/>
    <n v="0.4"/>
    <n v="22510.732400000004"/>
    <m/>
    <m/>
    <n v="0"/>
    <m/>
    <m/>
    <n v="22510.732400000004"/>
    <m/>
    <m/>
    <n v="22510.7324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ESQUINEROSANGULO INTERIOR DE TECHO D=120"/>
    <s v="Etapa 1 - IR"/>
    <m/>
    <s v="11.11.2024"/>
    <n v="224"/>
    <s v="USD"/>
    <n v="65"/>
    <n v="6.03"/>
    <n v="87796.800000000003"/>
    <n v="0.03"/>
    <n v="90430.703999999998"/>
    <n v="1391.2416000000001"/>
    <s v="Paneles, Puertas, FRP, Diamond Plate "/>
    <m/>
    <m/>
    <m/>
    <m/>
    <s v="76752 ROOFTEC SRL"/>
    <n v="7"/>
    <n v="0.6"/>
    <n v="54258.422399999996"/>
    <n v="9"/>
    <n v="0.4"/>
    <n v="36172.281600000002"/>
    <m/>
    <m/>
    <n v="0"/>
    <m/>
    <m/>
    <n v="36172.281600000002"/>
    <m/>
    <m/>
    <n v="36172.28160000000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CORTINA PLASTICAS"/>
    <s v="Etapa 1 - IR"/>
    <m/>
    <s v="11.11.2024"/>
    <n v="10"/>
    <s v="USD"/>
    <n v="65"/>
    <n v="80"/>
    <n v="52000"/>
    <n v="0.03"/>
    <n v="53560"/>
    <n v="824"/>
    <s v="Paneles, Puertas, FRP, Diamond Plate "/>
    <m/>
    <m/>
    <m/>
    <m/>
    <s v="76752 ROOFTEC SRL"/>
    <n v="7"/>
    <n v="0.6"/>
    <n v="32136"/>
    <n v="9"/>
    <n v="0.4"/>
    <n v="21424"/>
    <m/>
    <m/>
    <n v="0"/>
    <m/>
    <m/>
    <n v="21424"/>
    <m/>
    <m/>
    <n v="2142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ANELES"/>
    <s v="Etapa 1 - IR"/>
    <m/>
    <s v="11.11.2024"/>
    <n v="1752.02"/>
    <s v="USD"/>
    <n v="65"/>
    <n v="11"/>
    <n v="1252694.3"/>
    <n v="0.03"/>
    <n v="1290275.129"/>
    <n v="19850.386599999998"/>
    <s v="Paneles, Puertas, FRP, Diamond Plate "/>
    <m/>
    <m/>
    <m/>
    <m/>
    <s v="76752 ROOFTEC SRL"/>
    <n v="7"/>
    <n v="0.6"/>
    <n v="774165.07739999995"/>
    <n v="9"/>
    <n v="0.4"/>
    <n v="516110.05160000001"/>
    <m/>
    <m/>
    <n v="0"/>
    <m/>
    <m/>
    <n v="516110.05160000001"/>
    <m/>
    <m/>
    <n v="516110.0516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UERTAS CORREDERA"/>
    <s v="Etapa 1 - IR"/>
    <m/>
    <s v="11.11.2024"/>
    <n v="7"/>
    <s v="USD"/>
    <n v="65"/>
    <n v="450"/>
    <n v="204750"/>
    <n v="0.03"/>
    <n v="210892.5"/>
    <n v="3244.5"/>
    <s v="Paneles, Puertas, FRP, Diamond Plate "/>
    <m/>
    <m/>
    <m/>
    <m/>
    <s v="76752 ROOFTEC SRL"/>
    <n v="7"/>
    <n v="0.6"/>
    <n v="126535.5"/>
    <n v="9"/>
    <n v="0.4"/>
    <n v="84357"/>
    <m/>
    <m/>
    <n v="0"/>
    <m/>
    <m/>
    <n v="84357"/>
    <m/>
    <m/>
    <n v="8435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DE PUERTAS PIVOTANTE"/>
    <s v="Etapa 1 - IR"/>
    <m/>
    <s v="11.11.2024"/>
    <n v="3"/>
    <s v="USD"/>
    <n v="65"/>
    <n v="350"/>
    <n v="68250"/>
    <n v="0.03"/>
    <n v="70297.5"/>
    <n v="1081.5"/>
    <s v="Paneles, Puertas, FRP, Diamond Plate "/>
    <m/>
    <m/>
    <m/>
    <m/>
    <s v="76752 ROOFTEC SRL"/>
    <n v="7"/>
    <n v="0.6"/>
    <n v="42178.5"/>
    <n v="9"/>
    <n v="0.4"/>
    <n v="28119"/>
    <m/>
    <m/>
    <n v="0"/>
    <m/>
    <m/>
    <n v="28119"/>
    <m/>
    <m/>
    <n v="28119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ESPUMA RIGIDA"/>
    <s v="Etapa 1 - IR"/>
    <m/>
    <s v="11.11.2024"/>
    <n v="401.39"/>
    <s v="USD"/>
    <n v="65"/>
    <n v="4"/>
    <n v="104361.4"/>
    <n v="0.03"/>
    <n v="107492.242"/>
    <n v="1653.7267999999999"/>
    <s v="Paneles, Puertas, FRP, Diamond Plate "/>
    <m/>
    <m/>
    <m/>
    <m/>
    <s v="76752 ROOFTEC SRL"/>
    <n v="7"/>
    <n v="0.6"/>
    <n v="64495.345199999996"/>
    <n v="9"/>
    <n v="0.4"/>
    <n v="42996.896800000002"/>
    <m/>
    <m/>
    <n v="0"/>
    <m/>
    <m/>
    <n v="42996.896800000002"/>
    <m/>
    <m/>
    <n v="42996.89680000000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INSTALACION REMATERIA"/>
    <s v="Etapa 1 - IR"/>
    <m/>
    <s v="11.11.2024"/>
    <n v="1519"/>
    <s v="USD"/>
    <n v="65"/>
    <n v="3.5"/>
    <n v="345572.5"/>
    <n v="0.03"/>
    <n v="355939.67499999999"/>
    <n v="5475.9949999999999"/>
    <s v="Paneles, Puertas, FRP, Diamond Plate "/>
    <m/>
    <m/>
    <m/>
    <m/>
    <s v="76752 ROOFTEC SRL"/>
    <n v="7"/>
    <n v="0.6"/>
    <n v="213563.80499999999"/>
    <n v="9"/>
    <n v="0.4"/>
    <n v="142375.87"/>
    <m/>
    <m/>
    <n v="0"/>
    <m/>
    <m/>
    <n v="142375.87"/>
    <m/>
    <m/>
    <n v="142375.8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MOVIMIENTO INTERNO MATERIALES"/>
    <s v="Etapa 1 - IR"/>
    <m/>
    <s v="11.11.2024"/>
    <n v="2317.6"/>
    <s v="USD"/>
    <n v="65"/>
    <n v="1.2"/>
    <n v="180772.8"/>
    <n v="0.03"/>
    <n v="186195.984"/>
    <n v="2864.5535999999997"/>
    <s v="Paneles, Puertas, FRP, Diamond Plate "/>
    <m/>
    <m/>
    <m/>
    <m/>
    <s v="76752 ROOFTEC SRL"/>
    <n v="7"/>
    <n v="0.6"/>
    <n v="111717.5904"/>
    <n v="9"/>
    <n v="0.4"/>
    <n v="74478.393599999996"/>
    <m/>
    <m/>
    <n v="0"/>
    <m/>
    <m/>
    <n v="74478.393599999996"/>
    <m/>
    <m/>
    <n v="74478.393599999996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ANEL SANDWICH FRIGORIFICO 100 MM PIR"/>
    <s v="Etapa 1 - IR"/>
    <m/>
    <s v="11.11.2024"/>
    <n v="493.32"/>
    <s v="USD"/>
    <n v="65"/>
    <n v="41.855266358550232"/>
    <n v="1342122.6000000001"/>
    <n v="0.03"/>
    <n v="1382386.2780000002"/>
    <n v="21267.481200000002"/>
    <s v="Paneles, Puertas, FRP, Diamond Plate "/>
    <m/>
    <m/>
    <m/>
    <m/>
    <s v="76752 ROOFTEC SRL"/>
    <n v="7"/>
    <n v="0.6"/>
    <n v="829431.7668000001"/>
    <n v="9"/>
    <n v="0.4"/>
    <n v="552954.51120000007"/>
    <m/>
    <m/>
    <n v="0"/>
    <m/>
    <m/>
    <n v="552954.51120000007"/>
    <m/>
    <m/>
    <n v="552954.51120000007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ANEL SANDWICH FRIGORIFICO 80 MM PIR"/>
    <s v="Etapa 1 - IR"/>
    <m/>
    <s v="11.11.2024"/>
    <n v="1147.6600000000001"/>
    <s v="USD"/>
    <n v="65"/>
    <n v="42"/>
    <n v="3133111.8000000003"/>
    <n v="0.03"/>
    <n v="3227105.1540000001"/>
    <n v="49647.7716"/>
    <s v="Paneles, Puertas, FRP, Diamond Plate "/>
    <m/>
    <m/>
    <m/>
    <m/>
    <s v="76752 ROOFTEC SRL"/>
    <n v="7"/>
    <n v="0.6"/>
    <n v="1936263.0924"/>
    <n v="9"/>
    <n v="0.4"/>
    <n v="1290842.0616000001"/>
    <m/>
    <m/>
    <n v="0"/>
    <m/>
    <m/>
    <n v="1290842.0616000001"/>
    <m/>
    <m/>
    <n v="1290842.0616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ERFIL SOPORTE PANELES FRIG"/>
    <s v="Etapa 1 - IR"/>
    <m/>
    <s v="11.11.2024"/>
    <n v="15"/>
    <s v="USD"/>
    <n v="65"/>
    <n v="151.26000000000002"/>
    <n v="147478.50000000003"/>
    <n v="0.03"/>
    <n v="151902.85500000004"/>
    <n v="2336.9670000000006"/>
    <s v="Paneles, Puertas, FRP, Diamond Plate "/>
    <m/>
    <m/>
    <m/>
    <m/>
    <s v="76752 ROOFTEC SRL"/>
    <n v="7"/>
    <n v="0.6"/>
    <n v="91141.713000000018"/>
    <n v="9"/>
    <n v="0.4"/>
    <n v="60761.142000000022"/>
    <m/>
    <m/>
    <n v="0"/>
    <m/>
    <m/>
    <n v="60761.142000000022"/>
    <m/>
    <m/>
    <n v="60761.14200000002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LANCHA AISLANTE ESPUMA PIR 50 MM"/>
    <s v="Etapa 1 - IR"/>
    <m/>
    <s v="11.11.2024"/>
    <n v="558.27"/>
    <s v="USD"/>
    <n v="65"/>
    <n v="17"/>
    <n v="616888.35"/>
    <n v="0.03"/>
    <n v="635395.00049999997"/>
    <n v="9775.3076999999994"/>
    <s v="Paneles, Puertas, FRP, Diamond Plate "/>
    <m/>
    <m/>
    <m/>
    <m/>
    <s v="76752 ROOFTEC SRL"/>
    <n v="7"/>
    <n v="0.6"/>
    <n v="381237.00029999996"/>
    <n v="9"/>
    <n v="0.4"/>
    <n v="254158.00020000001"/>
    <m/>
    <m/>
    <n v="0"/>
    <m/>
    <m/>
    <n v="254158.00020000001"/>
    <m/>
    <m/>
    <n v="254158.0002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ROYECTO BARRA ROSCADA 3/8 X 6"/>
    <s v="Etapa 1 - IR"/>
    <m/>
    <s v="11.11.2024"/>
    <n v="199"/>
    <s v="USD"/>
    <n v="65"/>
    <n v="4"/>
    <n v="51740"/>
    <n v="0.03"/>
    <n v="53292.2"/>
    <n v="819.88"/>
    <s v="Paneles, Puertas, FRP, Diamond Plate "/>
    <m/>
    <m/>
    <m/>
    <m/>
    <s v="76752 ROOFTEC SRL"/>
    <n v="7"/>
    <n v="0.6"/>
    <n v="31975.319999999996"/>
    <n v="9"/>
    <n v="0.4"/>
    <n v="21316.880000000001"/>
    <m/>
    <m/>
    <n v="0"/>
    <m/>
    <m/>
    <n v="21316.880000000001"/>
    <m/>
    <m/>
    <n v="21316.880000000001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ROYECTO CUBRE TUERCAS DE PVC BLANCO JPN"/>
    <s v="Etapa 1 - IR"/>
    <m/>
    <s v="11.11.2024"/>
    <n v="143"/>
    <s v="USD"/>
    <n v="65"/>
    <n v="2.1399999999999997"/>
    <n v="19891.299999999996"/>
    <n v="0.03"/>
    <n v="20488.038999999997"/>
    <n v="315.20059999999995"/>
    <s v="Paneles, Puertas, FRP, Diamond Plate "/>
    <m/>
    <m/>
    <m/>
    <m/>
    <s v="76752 ROOFTEC SRL"/>
    <n v="7"/>
    <n v="0.6"/>
    <n v="12292.823399999997"/>
    <n v="9"/>
    <n v="0.4"/>
    <n v="8195.2155999999995"/>
    <m/>
    <m/>
    <n v="0"/>
    <m/>
    <m/>
    <n v="8195.2155999999995"/>
    <m/>
    <m/>
    <n v="8195.2155999999995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 PIVOTANTE 1200X2100 CONSERVACION"/>
    <s v="Etapa 1 - IR"/>
    <m/>
    <s v="11.11.2024"/>
    <n v="3"/>
    <s v="USD"/>
    <n v="65"/>
    <n v="1250"/>
    <n v="243750"/>
    <n v="0.03"/>
    <n v="251062.5"/>
    <n v="3862.5"/>
    <s v="Paneles, Puertas, FRP, Diamond Plate "/>
    <m/>
    <m/>
    <m/>
    <m/>
    <s v="76752 ROOFTEC SRL"/>
    <n v="7"/>
    <n v="0.6"/>
    <n v="150637.5"/>
    <n v="9"/>
    <n v="0.4"/>
    <n v="100425"/>
    <m/>
    <m/>
    <n v="0"/>
    <m/>
    <m/>
    <n v="100425"/>
    <m/>
    <m/>
    <n v="100425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S CORREDERA 1200X2100 CONGELACION"/>
    <s v="Etapa 1 - IR"/>
    <m/>
    <s v="11.11.2024"/>
    <n v="1"/>
    <s v="USD"/>
    <n v="65"/>
    <n v="2215"/>
    <n v="143975"/>
    <n v="0.03"/>
    <n v="148294.25"/>
    <n v="2281.4499999999998"/>
    <s v="Paneles, Puertas, FRP, Diamond Plate "/>
    <m/>
    <m/>
    <m/>
    <m/>
    <s v="76752 ROOFTEC SRL"/>
    <n v="7"/>
    <n v="0.6"/>
    <n v="88976.55"/>
    <n v="9"/>
    <n v="0.4"/>
    <n v="59317.700000000004"/>
    <m/>
    <m/>
    <n v="0"/>
    <m/>
    <m/>
    <n v="59317.700000000004"/>
    <m/>
    <m/>
    <n v="59317.7000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PUERTAS CORREDERA 1200X2100 CONSERVACION"/>
    <s v="Etapa 1 - IR"/>
    <m/>
    <s v="11.11.2024"/>
    <n v="6"/>
    <s v="USD"/>
    <n v="65"/>
    <n v="2150"/>
    <n v="838500"/>
    <n v="0.03"/>
    <n v="863655"/>
    <n v="13287"/>
    <s v="Paneles, Puertas, FRP, Diamond Plate "/>
    <m/>
    <m/>
    <m/>
    <m/>
    <s v="76752 ROOFTEC SRL"/>
    <n v="7"/>
    <n v="0.6"/>
    <n v="518193"/>
    <n v="9"/>
    <n v="0.4"/>
    <n v="345462"/>
    <m/>
    <m/>
    <n v="0"/>
    <m/>
    <m/>
    <n v="345462"/>
    <m/>
    <m/>
    <n v="345462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SUMINISTRO E INSTA VARRERA"/>
    <s v="Etapa 1 - IR"/>
    <m/>
    <s v="11.11.2024"/>
    <n v="279.14"/>
    <s v="USD"/>
    <n v="65"/>
    <n v="2.0999856702729818"/>
    <n v="38102.350000000006"/>
    <n v="0.03"/>
    <n v="39245.420500000007"/>
    <n v="603.77570000000014"/>
    <s v="Paneles, Puertas, FRP, Diamond Plate "/>
    <m/>
    <m/>
    <m/>
    <m/>
    <s v="76752 ROOFTEC SRL"/>
    <n v="7"/>
    <n v="0.6"/>
    <n v="23547.252300000004"/>
    <n v="9"/>
    <n v="0.4"/>
    <n v="15698.168200000004"/>
    <m/>
    <m/>
    <n v="0"/>
    <m/>
    <m/>
    <n v="15698.168200000004"/>
    <m/>
    <m/>
    <n v="15698.168200000004"/>
    <e v="#VALUE!"/>
    <s v="Sirena Compacta"/>
    <s v="Sirena Las Terrenas"/>
    <s v="MC33"/>
    <s v="Marrón"/>
    <n v="594"/>
    <s v="Pendiente Compra"/>
    <x v="2"/>
    <x v="4"/>
  </r>
  <r>
    <n v="5.01"/>
    <m/>
    <x v="27"/>
    <s v="OI"/>
    <s v=""/>
    <s v="TRANSPORTE Y FLETE"/>
    <s v="Etapa 1 - IR"/>
    <m/>
    <s v="11.11.2024"/>
    <n v="6"/>
    <s v="USD"/>
    <n v="65"/>
    <n v="170"/>
    <n v="66300"/>
    <n v="0.03"/>
    <n v="68289"/>
    <n v="1050.5999999999999"/>
    <s v="Paneles, Puertas, FRP, Diamond Plate "/>
    <m/>
    <m/>
    <m/>
    <m/>
    <s v="76752 ROOFTEC SRL"/>
    <n v="7"/>
    <n v="0.6"/>
    <n v="40973.4"/>
    <n v="9"/>
    <n v="0.4"/>
    <n v="27315.600000000002"/>
    <m/>
    <m/>
    <n v="0"/>
    <m/>
    <m/>
    <n v="27315.600000000002"/>
    <m/>
    <m/>
    <n v="27315.600000000002"/>
    <e v="#VALUE!"/>
    <s v="Sirena Compacta"/>
    <s v="Sirena Las Terrenas"/>
    <s v="MC33"/>
    <s v="Marrón"/>
    <n v="594"/>
    <s v="Pendiente Compra"/>
    <x v="2"/>
    <x v="4"/>
  </r>
  <r>
    <n v="5.0199999999999996"/>
    <s v="*"/>
    <x v="28"/>
    <s v="*"/>
    <n v="4200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E INST PLANCHA FRP/AI/REVESTIMIENTO/ DIAMOND PLATE"/>
    <s v="Etapa 1 - IR"/>
    <m/>
    <s v="11.11.2024"/>
    <n v="1"/>
    <s v="USD"/>
    <n v="65"/>
    <n v="38430"/>
    <n v="2497950"/>
    <n v="0.03"/>
    <n v="2572888.5"/>
    <n v="39582.9"/>
    <s v="Paneles, Puertas, FRP, Diamond Plate "/>
    <m/>
    <m/>
    <m/>
    <m/>
    <s v="76752 ROOFTEC SRL"/>
    <n v="8"/>
    <n v="0.6"/>
    <n v="1543733.0999999999"/>
    <n v="10"/>
    <n v="0.4"/>
    <n v="1029155.4"/>
    <m/>
    <m/>
    <n v="0"/>
    <m/>
    <m/>
    <n v="1029155.4"/>
    <m/>
    <m/>
    <n v="1029155.4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 E INSTALACION REVESTIMIENTO ACERO"/>
    <s v="Etapa 1 - IR"/>
    <m/>
    <s v="11.11.2024"/>
    <n v="0"/>
    <s v="USD"/>
    <n v="65"/>
    <n v="280.30006858710561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199999999999996"/>
    <m/>
    <x v="28"/>
    <s v="OI"/>
    <s v=""/>
    <s v="SUMINISTRO  E INSTALACION PLANCHA FRP"/>
    <s v="Etapa 1 - IR"/>
    <m/>
    <s v="11.11.2024"/>
    <n v="0"/>
    <s v="USD"/>
    <n v="65"/>
    <n v="30.5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s v="*"/>
    <x v="29"/>
    <s v="*"/>
    <n v="779725.2523809523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CENTRAL DE FRIO ALTA Y MEDIA TEMPERATURA Y EVAPORADORES ARNEG CO2"/>
    <s v="Etapa 1 - IR"/>
    <m/>
    <s v="11.11.2024"/>
    <n v="1"/>
    <s v="EUR"/>
    <n v="77"/>
    <n v="285000"/>
    <n v="21945000"/>
    <n v="0.25"/>
    <n v="27431250"/>
    <n v="422019.23076923075"/>
    <s v="Arneg-Las Américas"/>
    <m/>
    <m/>
    <m/>
    <m/>
    <s v="35392 INTARCON"/>
    <n v="6"/>
    <n v="0.6"/>
    <n v="16458750"/>
    <n v="8"/>
    <n v="0.4"/>
    <n v="10972500"/>
    <m/>
    <m/>
    <n v="0"/>
    <m/>
    <m/>
    <n v="10972500"/>
    <m/>
    <m/>
    <n v="1097250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EXHIBIDOR 12 PC UR-12GL NG"/>
    <m/>
    <m/>
    <s v="11.11.2024"/>
    <n v="1"/>
    <s v="USD"/>
    <n v="65"/>
    <n v="928.5"/>
    <n v="60352.5"/>
    <n v="0.02"/>
    <n v="61559.55"/>
    <n v="947.07"/>
    <s v="Nevera farco, reposteria"/>
    <m/>
    <m/>
    <m/>
    <m/>
    <s v="76285 FAB.REFRIGERADORES COMERCIALES SRL"/>
    <n v="6"/>
    <n v="1"/>
    <n v="61559.5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CAMARAS WALK IN COOLER 3000X2600X2720mm"/>
    <s v="Etapa 1 - IR"/>
    <m/>
    <s v="16.12.2024"/>
    <n v="1"/>
    <s v="EUR"/>
    <n v="77"/>
    <n v="12403"/>
    <n v="955031"/>
    <n v="0"/>
    <n v="955031"/>
    <n v="14692.784615384615"/>
    <s v="Walk in cooler-Arneg"/>
    <m/>
    <m/>
    <m/>
    <m/>
    <s v="ARNEG"/>
    <n v="7"/>
    <n v="0.5"/>
    <n v="477515.5"/>
    <n v="10"/>
    <n v="0.5"/>
    <n v="477515.5"/>
    <m/>
    <m/>
    <n v="0"/>
    <m/>
    <m/>
    <n v="477515.5"/>
    <m/>
    <m/>
    <n v="477515.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EXHIBIDOR 13P3 FAST LANE"/>
    <m/>
    <m/>
    <s v="11.11.2024"/>
    <n v="5"/>
    <s v="USD"/>
    <n v="65"/>
    <n v="2485"/>
    <n v="807625"/>
    <n v="0"/>
    <n v="807625"/>
    <n v="12425"/>
    <s v="Neveras de ante caja "/>
    <m/>
    <m/>
    <m/>
    <m/>
    <s v="76285 FAB.REFRIGERADORES COMERCIALES SRL"/>
    <n v="10"/>
    <n v="1"/>
    <n v="8076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FST-60 MESA REFRIGERADA R290"/>
    <m/>
    <m/>
    <s v="11.11.2024"/>
    <n v="4"/>
    <s v="USD"/>
    <n v="65"/>
    <n v="1569.75"/>
    <n v="408135"/>
    <n v="0.02"/>
    <n v="416297.7"/>
    <n v="6404.58"/>
    <s v="Mesa refrigerada "/>
    <m/>
    <m/>
    <m/>
    <m/>
    <s v="76285 FAB.REFRIGERADORES COMERCIALES SRL"/>
    <n v="10"/>
    <n v="1"/>
    <n v="416297.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FARCO MPF-67-HC MESA PREPARACION TOPE LISO DOS PUERTAS"/>
    <m/>
    <m/>
    <s v="15.01.2025"/>
    <n v="1"/>
    <s v="USD"/>
    <n v="65"/>
    <n v="2137.5"/>
    <n v="138937.5"/>
    <n v="0"/>
    <n v="138937.5"/>
    <n v="2137.5"/>
    <s v="Mesa refrigerada "/>
    <m/>
    <m/>
    <m/>
    <m/>
    <s v="76285 FAB.REFRIGERADORES COMERCIALES SRL"/>
    <n v="10"/>
    <n v="1"/>
    <n v="138937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TOPE MARMOLITO NEGRO P/ MESA FARCO MPF-67-HC"/>
    <m/>
    <m/>
    <s v="15.01.2025"/>
    <n v="1"/>
    <s v="USD"/>
    <n v="65"/>
    <n v="616.39"/>
    <n v="40065.35"/>
    <n v="0"/>
    <n v="40065.35"/>
    <n v="616.39"/>
    <s v="Tope marmolito para Mesa refrigerada "/>
    <m/>
    <m/>
    <m/>
    <m/>
    <s v="FAMEJAO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KOGUI VALVULA DE EXPANSION PARA VITRINA"/>
    <s v="Etapa 1 - IR"/>
    <m/>
    <s v="11.11.2024"/>
    <n v="0"/>
    <s v="USD"/>
    <n v="65"/>
    <n v="734"/>
    <n v="0"/>
    <n v="0.65"/>
    <n v="0"/>
    <n v="0"/>
    <s v="Nevera de carne aistido "/>
    <m/>
    <m/>
    <m/>
    <m/>
    <s v="35504 WESTON SAS"/>
    <n v="8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NEVERA MURAL BEBIDA EPTA 3P + LATERALES"/>
    <s v="Etapa 1 - IR"/>
    <n v="4600067062"/>
    <s v="11.11.2024"/>
    <n v="2"/>
    <s v="USD"/>
    <n v="65"/>
    <n v="7994.05"/>
    <n v="1039226.5"/>
    <n v="0.45"/>
    <n v="1506878.425"/>
    <n v="23182.744999999999"/>
    <s v="Nevera de bebidas "/>
    <m/>
    <m/>
    <m/>
    <m/>
    <s v="34185 EPTA CHILE S P A"/>
    <n v="8"/>
    <n v="0.5"/>
    <n v="753439.21250000002"/>
    <n v="10"/>
    <n v="0.5"/>
    <n v="753439.21250000002"/>
    <m/>
    <m/>
    <n v="0"/>
    <m/>
    <m/>
    <n v="753439.21250000002"/>
    <m/>
    <m/>
    <n v="753439.21250000002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NEVERA P/CARNE COMBINADA KOGUI 2.50MTS"/>
    <s v="Etapa 1 - IR"/>
    <m/>
    <s v="11.11.2024"/>
    <n v="0"/>
    <s v="USD"/>
    <n v="65"/>
    <n v="7874"/>
    <n v="0"/>
    <n v="0.65"/>
    <n v="0"/>
    <n v="0"/>
    <s v="No aplica. Nevera formato Landini"/>
    <m/>
    <m/>
    <m/>
    <m/>
    <s v="35504 WESTON SAS"/>
    <n v="8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2- NEVERA LISBONA 2 LF 2C 85H205 L3750 (FRUTAS Y VEGETALES) CO2"/>
    <s v="Etapa 1 - IR"/>
    <m/>
    <s v="17.12.2024"/>
    <n v="4"/>
    <s v="EUR"/>
    <n v="77"/>
    <n v="5405.09"/>
    <n v="1664767.72"/>
    <n v="0.25"/>
    <n v="2080959.65"/>
    <n v="32014.763846153844"/>
    <s v="Arneg- diseño Landini"/>
    <m/>
    <m/>
    <m/>
    <m/>
    <s v="ARNEG"/>
    <n v="7"/>
    <n v="0.5"/>
    <n v="1040479.825"/>
    <n v="10"/>
    <n v="0.5"/>
    <n v="1040479.825"/>
    <m/>
    <m/>
    <n v="0"/>
    <m/>
    <m/>
    <n v="1040479.825"/>
    <m/>
    <m/>
    <n v="1040479.8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 + ESPEJ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3- NEVERA SANTIAGO 2 LF 85H205 L2500 (CARNES) CO2"/>
    <s v="Etapa 1 - IR"/>
    <m/>
    <s v="17.12.2024"/>
    <n v="7"/>
    <s v="EUR"/>
    <n v="77"/>
    <n v="5874.54"/>
    <n v="3166377.06"/>
    <n v="0.25"/>
    <n v="3957971.3250000002"/>
    <n v="60891.866538461538"/>
    <s v="Arneg- diseño Landini"/>
    <m/>
    <m/>
    <m/>
    <m/>
    <s v="ARNEG"/>
    <n v="7"/>
    <n v="0.5"/>
    <n v="1978985.6625000001"/>
    <n v="10"/>
    <n v="0.5"/>
    <n v="1978985.6625000001"/>
    <m/>
    <m/>
    <n v="0"/>
    <m/>
    <m/>
    <n v="1978985.6625000001"/>
    <m/>
    <m/>
    <n v="1978985.6625000001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3- NEVERA SANTIAGO 2 LF 85H205 L3750 (CARNES) CO2"/>
    <s v="Etapa 1 - IR"/>
    <m/>
    <s v="17.12.2024"/>
    <n v="4"/>
    <s v="EUR"/>
    <n v="77"/>
    <n v="7815.81"/>
    <n v="2407269.48"/>
    <n v="0.25"/>
    <n v="3009086.85"/>
    <n v="46293.643846153849"/>
    <s v="Arneg- diseño Landini"/>
    <m/>
    <m/>
    <m/>
    <m/>
    <s v="ARNEG"/>
    <n v="7"/>
    <n v="0.5"/>
    <n v="1504543.425"/>
    <n v="10"/>
    <n v="0.5"/>
    <n v="1504543.425"/>
    <m/>
    <m/>
    <n v="0"/>
    <m/>
    <m/>
    <n v="1504543.425"/>
    <m/>
    <m/>
    <n v="1504543.4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 + ESPEJO"/>
    <s v="Etapa 1 - IR"/>
    <m/>
    <s v="17.12.2024"/>
    <n v="8"/>
    <s v="EUR"/>
    <n v="77"/>
    <n v="744.2"/>
    <n v="458427.2"/>
    <n v="0.25"/>
    <n v="573034"/>
    <n v="8815.9076923076918"/>
    <s v="Arneg- diseño Landini"/>
    <m/>
    <m/>
    <m/>
    <m/>
    <s v="ARNEG"/>
    <n v="7"/>
    <n v="0.5"/>
    <n v="286517"/>
    <n v="10"/>
    <n v="0.5"/>
    <n v="286517"/>
    <m/>
    <m/>
    <n v="0"/>
    <m/>
    <m/>
    <n v="286517"/>
    <m/>
    <m/>
    <n v="286517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INTERMEDI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4- NEVERA ASTANA P H205 L1562 (2P) (CARNES CONG.) CO2"/>
    <s v="Etapa 1 - IR"/>
    <m/>
    <s v="17.12.2024"/>
    <n v="3"/>
    <s v="EUR"/>
    <n v="77"/>
    <n v="4762.51"/>
    <n v="1100139.81"/>
    <n v="0.25"/>
    <n v="1375174.7625000002"/>
    <n v="21156.534807692311"/>
    <s v="Arneg- diseño Landini"/>
    <m/>
    <m/>
    <m/>
    <m/>
    <s v="ARNEG"/>
    <n v="7"/>
    <n v="0.5"/>
    <n v="687587.38125000009"/>
    <n v="10"/>
    <n v="0.5"/>
    <n v="687587.38125000009"/>
    <m/>
    <m/>
    <n v="0"/>
    <m/>
    <m/>
    <n v="687587.38125000009"/>
    <m/>
    <m/>
    <n v="687587.38125000009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4- NEVERA ASTANA P H205 L2343 (3P) (CARNES CONG) CO2"/>
    <s v="Etapa 1 - IR"/>
    <m/>
    <s v="17.12.2024"/>
    <n v="4"/>
    <s v="EUR"/>
    <n v="77"/>
    <n v="5981.42"/>
    <n v="1842277.36"/>
    <n v="0.25"/>
    <n v="2302846.7000000002"/>
    <n v="35428.410769230773"/>
    <s v="Arneg- diseño Landini"/>
    <m/>
    <m/>
    <m/>
    <m/>
    <s v="ARNEG"/>
    <n v="7"/>
    <n v="0.5"/>
    <n v="1151423.3500000001"/>
    <n v="10"/>
    <n v="0.5"/>
    <n v="1151423.3500000001"/>
    <m/>
    <m/>
    <n v="0"/>
    <m/>
    <m/>
    <n v="1151423.3500000001"/>
    <m/>
    <m/>
    <n v="1151423.3500000001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"/>
    <s v="Etapa 1 - IR"/>
    <m/>
    <s v="17.12.2024"/>
    <n v="2"/>
    <s v="EUR"/>
    <n v="77"/>
    <n v="768.6"/>
    <n v="118364.40000000001"/>
    <n v="0.25"/>
    <n v="147955.5"/>
    <n v="2276.2384615384617"/>
    <s v="Arneg- diseño Landini"/>
    <m/>
    <m/>
    <m/>
    <m/>
    <s v="ARNEG"/>
    <n v="7"/>
    <n v="0.5"/>
    <n v="73977.75"/>
    <n v="10"/>
    <n v="0.5"/>
    <n v="73977.75"/>
    <m/>
    <m/>
    <n v="0"/>
    <m/>
    <m/>
    <n v="73977.75"/>
    <m/>
    <m/>
    <n v="73977.7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INTERMEDIO"/>
    <s v="Etapa 1 - IR"/>
    <m/>
    <s v="17.12.2024"/>
    <n v="2"/>
    <s v="EUR"/>
    <n v="77"/>
    <n v="744.2"/>
    <n v="114606.8"/>
    <n v="0.25"/>
    <n v="143258.5"/>
    <n v="2203.976923076923"/>
    <s v="Arneg- diseño Landini"/>
    <m/>
    <m/>
    <m/>
    <m/>
    <s v="ARNEG"/>
    <n v="7"/>
    <n v="0.5"/>
    <n v="71629.25"/>
    <n v="10"/>
    <n v="0.5"/>
    <n v="71629.25"/>
    <m/>
    <m/>
    <n v="0"/>
    <m/>
    <m/>
    <n v="71629.25"/>
    <m/>
    <m/>
    <n v="71629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5- NEVERA ASTANA P H205 L1562 (2P) (PESCADOS CONG) CO2"/>
    <s v="Etapa 1 - IR"/>
    <m/>
    <s v="17.12.2024"/>
    <n v="2"/>
    <s v="EUR"/>
    <n v="77"/>
    <n v="4762.51"/>
    <n v="733426.54"/>
    <n v="0.25"/>
    <n v="916783.17500000005"/>
    <n v="14104.356538461539"/>
    <s v="Arneg- diseño Landini"/>
    <s v="Se agrega 1 und según plano"/>
    <m/>
    <m/>
    <m/>
    <s v="ARNEG"/>
    <n v="7"/>
    <n v="0.5"/>
    <n v="458391.58750000002"/>
    <n v="10"/>
    <n v="0.5"/>
    <n v="458391.58750000002"/>
    <m/>
    <m/>
    <n v="0"/>
    <m/>
    <m/>
    <n v="458391.58750000002"/>
    <m/>
    <m/>
    <n v="458391.58750000002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CIEGO"/>
    <s v="Etapa 1 - IR"/>
    <m/>
    <s v="17.12.2024"/>
    <n v="2"/>
    <s v="EUR"/>
    <n v="77"/>
    <n v="768.6"/>
    <n v="118364.40000000001"/>
    <n v="0.25"/>
    <n v="147955.5"/>
    <n v="2276.2384615384617"/>
    <s v="Arneg- diseño Landini"/>
    <m/>
    <m/>
    <m/>
    <m/>
    <s v="ARNEG"/>
    <n v="7"/>
    <n v="0.5"/>
    <n v="73977.75"/>
    <n v="10"/>
    <n v="0.5"/>
    <n v="73977.75"/>
    <m/>
    <m/>
    <n v="0"/>
    <m/>
    <m/>
    <n v="73977.75"/>
    <m/>
    <m/>
    <n v="73977.7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9- NEVERA VELDEN LX 180 H125 L3750 (CARNES) CO2"/>
    <s v="Etapa 1 - IR"/>
    <m/>
    <s v="17.12.2024"/>
    <n v="0"/>
    <s v="EUR"/>
    <n v="77"/>
    <n v="11246.57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"/>
    <s v="Etapa 1 - IR"/>
    <m/>
    <s v="17.12.2024"/>
    <n v="0"/>
    <s v="EUR"/>
    <n v="77"/>
    <n v="768.6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7- NEVERA CARNES ASISTIDA KORINTHOS 3 LX L2500 CO2"/>
    <s v="Etapa 1 - IR"/>
    <m/>
    <s v="17.12.2024"/>
    <n v="2"/>
    <s v="EUR"/>
    <n v="77"/>
    <n v="6308.13"/>
    <n v="971452.02"/>
    <n v="0.25"/>
    <n v="1214315.0249999999"/>
    <n v="18681.769615384615"/>
    <s v="Arneg- diseño Landini"/>
    <m/>
    <m/>
    <m/>
    <m/>
    <s v="ARNEG"/>
    <n v="7"/>
    <n v="0.5"/>
    <n v="607157.51249999995"/>
    <n v="10"/>
    <n v="0.5"/>
    <n v="607157.51249999995"/>
    <m/>
    <m/>
    <n v="0"/>
    <m/>
    <m/>
    <n v="607157.51249999995"/>
    <m/>
    <m/>
    <n v="607157.5124999999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 "/>
    <s v="Etapa 1 - IR"/>
    <m/>
    <s v="17.12.2024"/>
    <n v="2"/>
    <s v="EUR"/>
    <n v="77"/>
    <n v="841.8"/>
    <n v="129637.2"/>
    <n v="0.25"/>
    <n v="162046.5"/>
    <n v="2493.023076923077"/>
    <s v="Arneg- diseño Landini"/>
    <m/>
    <m/>
    <m/>
    <m/>
    <s v="ARNEG"/>
    <n v="7"/>
    <n v="0.5"/>
    <n v="81023.25"/>
    <n v="10"/>
    <n v="0.5"/>
    <n v="81023.25"/>
    <m/>
    <m/>
    <n v="0"/>
    <m/>
    <m/>
    <n v="81023.25"/>
    <m/>
    <m/>
    <n v="81023.25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8- NEVERA AMBURGO BT 180 G6 L3750 (BUNKER FROZEN) CO2"/>
    <s v="Etapa 1 - IR"/>
    <m/>
    <s v="17.12.2024"/>
    <n v="0"/>
    <s v="EUR"/>
    <n v="77"/>
    <n v="10392.08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LATERAL PANORAMICO"/>
    <s v="Etapa 1 - IR"/>
    <m/>
    <s v="17.12.2024"/>
    <n v="0"/>
    <s v="EUR"/>
    <n v="77"/>
    <n v="1037"/>
    <n v="0"/>
    <n v="0.25"/>
    <n v="0"/>
    <n v="0"/>
    <s v="Arneg- diseño Landini"/>
    <s v="Se elimina. No está en plano"/>
    <m/>
    <m/>
    <m/>
    <s v="ARNEG"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3"/>
    <m/>
    <x v="29"/>
    <s v="OI"/>
    <s v=""/>
    <s v="EQ006- NEVERA MEGA 2 HOT L2000 (GRAB N GO ) CO2 "/>
    <s v="Etapa 1 - IR"/>
    <m/>
    <s v="17.12.2024"/>
    <n v="0"/>
    <s v="EUR"/>
    <n v="77"/>
    <n v="6710"/>
    <n v="0"/>
    <n v="0.25"/>
    <n v="0"/>
    <n v="0"/>
    <s v="Arneg- diseño Landini"/>
    <s v="Se elimina. Se compra a IMS"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4"/>
    <s v="*"/>
    <x v="30"/>
    <s v="*"/>
    <n v="27571.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OX RAIL 7 BR-K-LEG-7"/>
    <m/>
    <m/>
    <s v="11.11.2024"/>
    <n v="110"/>
    <s v="USD"/>
    <n v="65"/>
    <n v="44.46"/>
    <n v="317889"/>
    <n v="0.33"/>
    <n v="422792.37"/>
    <n v="6504.4979999999996"/>
    <s v="Bumpers trastienda "/>
    <m/>
    <m/>
    <m/>
    <m/>
    <s v="31332 :MCCUE CORPORATION"/>
    <n v="9"/>
    <n v="0.5"/>
    <n v="211396.185"/>
    <n v="11"/>
    <n v="0.5"/>
    <n v="211396.185"/>
    <m/>
    <m/>
    <n v="0"/>
    <m/>
    <m/>
    <n v="211396.185"/>
    <m/>
    <m/>
    <n v="211396.18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CSSSR-CORNER-90"/>
    <m/>
    <m/>
    <s v="11.11.2024"/>
    <n v="8"/>
    <s v="USD"/>
    <n v="65"/>
    <n v="34.64"/>
    <n v="18012.8"/>
    <n v="0.33"/>
    <n v="23957.023999999998"/>
    <n v="368.56959999999998"/>
    <s v="Bumpers trastienda "/>
    <m/>
    <m/>
    <m/>
    <m/>
    <s v="31332 :MCCUE CORPORATION"/>
    <n v="9"/>
    <n v="0.5"/>
    <n v="11978.511999999999"/>
    <n v="11"/>
    <n v="0.5"/>
    <n v="11978.511999999999"/>
    <m/>
    <m/>
    <n v="0"/>
    <m/>
    <m/>
    <n v="11978.511999999999"/>
    <m/>
    <m/>
    <n v="11978.51199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59-CHROME"/>
    <m/>
    <m/>
    <s v="11.11.2024"/>
    <n v="48"/>
    <s v="USD"/>
    <n v="65"/>
    <n v="30.45"/>
    <n v="95004"/>
    <n v="0.33"/>
    <n v="126355.32"/>
    <n v="1943.9280000000001"/>
    <s v="Bumpers trastienda "/>
    <m/>
    <m/>
    <m/>
    <m/>
    <s v="31332 :MCCUE CORPORATION"/>
    <n v="9"/>
    <n v="0.5"/>
    <n v="63177.66"/>
    <n v="11"/>
    <n v="0.5"/>
    <n v="63177.66"/>
    <m/>
    <m/>
    <n v="0"/>
    <m/>
    <m/>
    <n v="63177.66"/>
    <m/>
    <m/>
    <n v="63177.66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C-CROME-KIT"/>
    <m/>
    <m/>
    <s v="11.11.2024"/>
    <n v="4"/>
    <s v="USD"/>
    <n v="65"/>
    <n v="122.1"/>
    <n v="31746"/>
    <n v="0.33"/>
    <n v="42222.18"/>
    <n v="649.572"/>
    <s v="Bumpers trastienda "/>
    <m/>
    <m/>
    <m/>
    <m/>
    <s v="31332 :MCCUE CORPORATION"/>
    <n v="9"/>
    <n v="0.5"/>
    <n v="21111.09"/>
    <n v="11"/>
    <n v="0.5"/>
    <n v="21111.09"/>
    <m/>
    <m/>
    <n v="0"/>
    <m/>
    <m/>
    <n v="21111.09"/>
    <m/>
    <m/>
    <n v="21111.0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E-CROME-KIT"/>
    <m/>
    <m/>
    <s v="11.11.2024"/>
    <n v="5"/>
    <s v="USD"/>
    <n v="65"/>
    <n v="76.67"/>
    <n v="24917.75"/>
    <n v="0.33"/>
    <n v="33140.607499999998"/>
    <n v="509.85549999999995"/>
    <s v="Bumpers trastienda "/>
    <m/>
    <m/>
    <m/>
    <m/>
    <s v="31332 :MCCUE CORPORATION"/>
    <n v="9"/>
    <n v="0.5"/>
    <n v="16570.303749999999"/>
    <n v="11"/>
    <n v="0.5"/>
    <n v="16570.303749999999"/>
    <m/>
    <m/>
    <n v="0"/>
    <m/>
    <m/>
    <n v="16570.303749999999"/>
    <m/>
    <m/>
    <n v="16570.30374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 CSGR-V2-M-CROME-KIT"/>
    <m/>
    <m/>
    <s v="11.11.2024"/>
    <n v="18"/>
    <s v="USD"/>
    <n v="65"/>
    <n v="122.1"/>
    <n v="142857"/>
    <n v="0.33"/>
    <n v="189999.81"/>
    <n v="2923.0740000000001"/>
    <s v="Bumpers trastienda "/>
    <m/>
    <m/>
    <m/>
    <m/>
    <s v="31332 :MCCUE CORPORATION"/>
    <n v="9"/>
    <n v="0.5"/>
    <n v="94999.904999999999"/>
    <n v="11"/>
    <n v="0.5"/>
    <n v="94999.904999999999"/>
    <m/>
    <m/>
    <n v="0"/>
    <m/>
    <m/>
    <n v="94999.904999999999"/>
    <m/>
    <m/>
    <n v="94999.904999999999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10A"/>
    <m/>
    <m/>
    <s v="11.11.2024"/>
    <n v="4"/>
    <s v="USD"/>
    <n v="65"/>
    <n v="222.5"/>
    <n v="57850"/>
    <n v="0.33"/>
    <n v="76940.5"/>
    <n v="1183.7"/>
    <s v="Bumpers trastienda "/>
    <m/>
    <m/>
    <m/>
    <m/>
    <s v="31337 :MCCUE CORPORATION"/>
    <n v="9"/>
    <n v="0.5"/>
    <n v="38470.25"/>
    <n v="11"/>
    <n v="0.5"/>
    <n v="38470.25"/>
    <m/>
    <m/>
    <n v="0"/>
    <m/>
    <m/>
    <n v="38470.25"/>
    <m/>
    <m/>
    <n v="38470.2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12A"/>
    <m/>
    <m/>
    <s v="11.11.2024"/>
    <n v="19"/>
    <s v="USD"/>
    <n v="65"/>
    <n v="222.5"/>
    <n v="274787.5"/>
    <n v="0.33"/>
    <n v="365467.375"/>
    <n v="5622.5749999999998"/>
    <s v="Bumpers trastienda "/>
    <m/>
    <m/>
    <m/>
    <m/>
    <s v="31334 :MCCUE CORPORATION"/>
    <n v="9"/>
    <n v="0.5"/>
    <n v="182733.6875"/>
    <n v="11"/>
    <n v="0.5"/>
    <n v="182733.6875"/>
    <m/>
    <m/>
    <n v="0"/>
    <m/>
    <m/>
    <n v="182733.6875"/>
    <m/>
    <m/>
    <n v="182733.687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2A"/>
    <m/>
    <m/>
    <s v="11.11.2024"/>
    <n v="3"/>
    <s v="USD"/>
    <n v="65"/>
    <n v="80.42"/>
    <n v="15681.9"/>
    <n v="0.33"/>
    <n v="20856.927"/>
    <n v="320.87579999999997"/>
    <s v="Bumpers trastienda "/>
    <m/>
    <m/>
    <m/>
    <m/>
    <s v="31332 :MCCUE CORPORATION"/>
    <n v="9"/>
    <n v="0.5"/>
    <n v="10428.4635"/>
    <n v="11"/>
    <n v="0.5"/>
    <n v="10428.4635"/>
    <m/>
    <m/>
    <n v="0"/>
    <m/>
    <m/>
    <n v="10428.4635"/>
    <m/>
    <m/>
    <n v="10428.4635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4A"/>
    <m/>
    <m/>
    <s v="11.11.2024"/>
    <n v="7"/>
    <s v="USD"/>
    <n v="65"/>
    <n v="105.53"/>
    <n v="48016.15"/>
    <n v="0.33"/>
    <n v="63861.479500000001"/>
    <n v="982.48430000000008"/>
    <s v="Bumpers trastienda "/>
    <m/>
    <m/>
    <m/>
    <m/>
    <s v="31336 :MCCUE CORPORATION"/>
    <n v="9"/>
    <n v="0.5"/>
    <n v="31930.739750000001"/>
    <n v="11"/>
    <n v="0.5"/>
    <n v="31930.739750000001"/>
    <m/>
    <m/>
    <n v="0"/>
    <m/>
    <m/>
    <n v="31930.739750000001"/>
    <m/>
    <m/>
    <n v="31930.73975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6A"/>
    <m/>
    <m/>
    <s v="11.11.2024"/>
    <n v="4"/>
    <s v="USD"/>
    <n v="65"/>
    <n v="133.63"/>
    <n v="34743.799999999996"/>
    <n v="0.33"/>
    <n v="46209.253999999994"/>
    <n v="710.91159999999991"/>
    <s v="Bumpers trastienda "/>
    <m/>
    <m/>
    <m/>
    <m/>
    <s v="31332 :MCCUE CORPORATION"/>
    <n v="9"/>
    <n v="0.5"/>
    <n v="23104.626999999997"/>
    <n v="11"/>
    <n v="0.5"/>
    <n v="23104.626999999997"/>
    <m/>
    <m/>
    <n v="0"/>
    <m/>
    <m/>
    <n v="23104.626999999997"/>
    <m/>
    <m/>
    <n v="23104.626999999997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 DE ACERO INOXIDABLE CSSSR-8A"/>
    <m/>
    <m/>
    <s v="11.11.2024"/>
    <n v="5"/>
    <s v="USD"/>
    <n v="65"/>
    <n v="156.41999999999999"/>
    <n v="50836.499999999993"/>
    <n v="0.33"/>
    <n v="67612.544999999984"/>
    <n v="1040.1929999999998"/>
    <s v="Bumpers trastienda "/>
    <m/>
    <m/>
    <m/>
    <m/>
    <s v="31333 :MCCUE CORPORATION"/>
    <n v="9"/>
    <n v="0.5"/>
    <n v="33806.272499999992"/>
    <n v="11"/>
    <n v="0.5"/>
    <n v="33806.272499999992"/>
    <m/>
    <m/>
    <n v="0"/>
    <m/>
    <m/>
    <n v="33806.272499999992"/>
    <m/>
    <m/>
    <n v="33806.272499999992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90 CSB-90"/>
    <m/>
    <m/>
    <s v="11.11.2024"/>
    <n v="8"/>
    <s v="USD"/>
    <n v="65"/>
    <n v="18.920000000000002"/>
    <n v="9838.4000000000015"/>
    <n v="0.33"/>
    <n v="13085.072000000002"/>
    <n v="201.30880000000002"/>
    <s v="Bumpers trastienda "/>
    <m/>
    <m/>
    <m/>
    <m/>
    <s v="31332 :MCCUE CORPORATION"/>
    <n v="9"/>
    <n v="0.5"/>
    <n v="6542.536000000001"/>
    <n v="11"/>
    <n v="0.5"/>
    <n v="6542.536000000001"/>
    <m/>
    <m/>
    <n v="0"/>
    <m/>
    <m/>
    <n v="6542.536000000001"/>
    <m/>
    <m/>
    <n v="6542.53600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94 CSB-90"/>
    <m/>
    <m/>
    <s v="11.11.2024"/>
    <n v="64"/>
    <s v="USD"/>
    <n v="65"/>
    <n v="79.510000000000005"/>
    <n v="330761.60000000003"/>
    <n v="0.33"/>
    <n v="439912.92800000007"/>
    <n v="6767.8912000000009"/>
    <s v="Bumpers trastienda "/>
    <m/>
    <m/>
    <m/>
    <m/>
    <s v="31332 :MCCUE CORPORATION"/>
    <n v="9"/>
    <n v="0.5"/>
    <n v="219956.46400000004"/>
    <n v="11"/>
    <n v="0.5"/>
    <n v="219956.46400000004"/>
    <m/>
    <m/>
    <n v="0"/>
    <m/>
    <m/>
    <n v="219956.46400000004"/>
    <m/>
    <m/>
    <n v="219956.46400000004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CSBC"/>
    <m/>
    <m/>
    <s v="11.11.2024"/>
    <n v="36"/>
    <s v="USD"/>
    <n v="65"/>
    <n v="8.4700000000000006"/>
    <n v="19819.800000000003"/>
    <n v="0.33"/>
    <n v="26360.334000000003"/>
    <n v="405.54360000000003"/>
    <s v="Bumpers trastienda "/>
    <m/>
    <m/>
    <m/>
    <m/>
    <s v="31338 :MCCUE CORPORATION"/>
    <n v="9"/>
    <n v="0.5"/>
    <n v="13180.167000000001"/>
    <n v="11"/>
    <n v="0.5"/>
    <n v="13180.167000000001"/>
    <m/>
    <m/>
    <n v="0"/>
    <m/>
    <m/>
    <n v="13180.167000000001"/>
    <m/>
    <m/>
    <n v="13180.167000000001"/>
    <e v="#VALUE!"/>
    <s v="Sirena Compacta"/>
    <s v="Sirena Las Terrenas"/>
    <s v="MC33"/>
    <s v="Marrón"/>
    <n v="594"/>
    <s v="Pendiente Compra"/>
    <x v="2"/>
    <x v="4"/>
  </r>
  <r>
    <n v="5.04"/>
    <m/>
    <x v="30"/>
    <s v="OI"/>
    <s v=""/>
    <s v="BUMPER/CARTSTOP BOX RAIL END CAP CSBE-00"/>
    <m/>
    <m/>
    <s v="11.11.2024"/>
    <n v="68"/>
    <s v="USD"/>
    <n v="65"/>
    <n v="5.25"/>
    <n v="23205"/>
    <n v="0.33"/>
    <n v="30862.65"/>
    <n v="474.81"/>
    <s v="Bumpers trastienda "/>
    <m/>
    <m/>
    <m/>
    <m/>
    <s v="31335 :MCCUE CORPORATION"/>
    <n v="9"/>
    <n v="0.5"/>
    <n v="15431.325000000001"/>
    <n v="11"/>
    <n v="0.5"/>
    <n v="15431.325000000001"/>
    <m/>
    <m/>
    <n v="0"/>
    <m/>
    <m/>
    <n v="15431.325000000001"/>
    <m/>
    <m/>
    <n v="15431.325000000001"/>
    <e v="#VALUE!"/>
    <s v="Sirena Compacta"/>
    <s v="Sirena Las Terrenas"/>
    <s v="MC33"/>
    <s v="Marrón"/>
    <n v="594"/>
    <s v="Pendiente Compra"/>
    <x v="2"/>
    <x v="4"/>
  </r>
  <r>
    <n v="5.05"/>
    <s v="*"/>
    <x v="31"/>
    <s v="*"/>
    <n v="40175.55555555555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5"/>
    <m/>
    <x v="31"/>
    <s v="OI"/>
    <s v=""/>
    <s v="ESTANTERIA 4 NIVELES1065X500MM (GRSM)"/>
    <m/>
    <m/>
    <s v="11.11.2024"/>
    <n v="66"/>
    <s v="DOP"/>
    <n v="1"/>
    <n v="46000"/>
    <n v="3036000"/>
    <n v="0.01"/>
    <n v="3066360"/>
    <n v="47174.769230769234"/>
    <m/>
    <m/>
    <m/>
    <m/>
    <m/>
    <s v="76722 ALMAR INVERPROYECT SRL "/>
    <n v="9"/>
    <n v="0.5"/>
    <n v="1533180"/>
    <n v="11"/>
    <n v="0.5"/>
    <n v="1533180"/>
    <m/>
    <m/>
    <n v="0"/>
    <m/>
    <m/>
    <n v="1533180"/>
    <m/>
    <m/>
    <n v="1533180"/>
    <e v="#VALUE!"/>
    <s v="Sirena Compacta"/>
    <s v="Sirena Las Terrenas"/>
    <s v="MC33"/>
    <s v="Marrón"/>
    <n v="594"/>
    <s v="Pendiente Compra"/>
    <x v="2"/>
    <x v="4"/>
  </r>
  <r>
    <n v="5.0599999999999996"/>
    <s v="*"/>
    <x v="32"/>
    <s v="*"/>
    <n v="273866.1726984126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DISEÑO DEL FRIO ALIMENTARIO CO2"/>
    <s v="Etapa 1 - IR"/>
    <m/>
    <s v="11.11.2024"/>
    <n v="1"/>
    <s v="USD"/>
    <n v="65"/>
    <n v="12000"/>
    <n v="780000"/>
    <n v="0"/>
    <n v="780000"/>
    <n v="12000"/>
    <s v="Empresa chilena"/>
    <m/>
    <m/>
    <m/>
    <m/>
    <s v="Auctor &amp; Solver"/>
    <n v="6"/>
    <n v="0.5"/>
    <n v="390000"/>
    <n v="8"/>
    <n v="0.5"/>
    <n v="390000"/>
    <m/>
    <m/>
    <n v="0"/>
    <m/>
    <m/>
    <n v="390000"/>
    <m/>
    <m/>
    <n v="39000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INSTALACION DE FRIO ALIMENTARIO CO2"/>
    <s v="Etapa 1 - IR"/>
    <m/>
    <s v="11.11.2024"/>
    <n v="1"/>
    <s v="USD"/>
    <n v="65"/>
    <n v="180000"/>
    <n v="11700000"/>
    <n v="0"/>
    <n v="11700000"/>
    <n v="180000"/>
    <s v="Pendiente validar contratista"/>
    <m/>
    <m/>
    <m/>
    <m/>
    <s v="Pendiente validar contratista"/>
    <n v="6"/>
    <n v="0.5"/>
    <n v="5850000"/>
    <n v="8"/>
    <n v="0.5"/>
    <n v="5850000"/>
    <m/>
    <m/>
    <n v="0"/>
    <m/>
    <m/>
    <n v="5850000"/>
    <m/>
    <m/>
    <n v="5850000"/>
    <e v="#VALUE!"/>
    <s v="Sirena Compacta"/>
    <s v="Sirena Las Terrenas"/>
    <s v="MC33"/>
    <s v="Marrón"/>
    <n v="594"/>
    <s v="Pendiente Compra"/>
    <x v="2"/>
    <x v="4"/>
  </r>
  <r>
    <n v="5.0599999999999996"/>
    <m/>
    <x v="32"/>
    <s v="OI"/>
    <s v=""/>
    <s v="SUPERVISION DEL FRIO ALIMENTARIO CO2"/>
    <s v="Etapa 1 - IR"/>
    <m/>
    <s v="11.11.2024"/>
    <n v="1"/>
    <s v="USD"/>
    <n v="65"/>
    <n v="15000"/>
    <n v="975000"/>
    <n v="0"/>
    <n v="975000"/>
    <n v="15000"/>
    <s v="Empresa chilena"/>
    <m/>
    <m/>
    <m/>
    <m/>
    <s v="Auctor &amp; Solver"/>
    <n v="6"/>
    <n v="0.5"/>
    <n v="487500"/>
    <n v="8"/>
    <n v="0.5"/>
    <n v="487500"/>
    <m/>
    <m/>
    <n v="0"/>
    <m/>
    <m/>
    <n v="487500"/>
    <m/>
    <m/>
    <n v="487500"/>
    <e v="#VALUE!"/>
    <s v="Sirena Compacta"/>
    <s v="Sirena Las Terrenas"/>
    <s v="MC33"/>
    <s v="Marrón"/>
    <n v="594"/>
    <s v="Pendiente Compra"/>
    <x v="2"/>
    <x v="4"/>
  </r>
  <r>
    <n v="5.07"/>
    <s v="*"/>
    <x v="33"/>
    <s v="*"/>
    <n v="59335.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DESINTALACION DE PUERTAS BATIENTES"/>
    <s v="Etapa 1 - IR"/>
    <m/>
    <s v="11.11.2024"/>
    <n v="0"/>
    <s v="USD"/>
    <n v="65"/>
    <n v="75"/>
    <n v="0"/>
    <n v="0"/>
    <n v="0"/>
    <n v="0"/>
    <s v="Paneles, Puertas, FRP, Diamond Plate "/>
    <m/>
    <m/>
    <m/>
    <m/>
    <s v="76752 ROOFTEC SRL"/>
    <n v="8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INSTALACION DE PUERTAS BATIENTES"/>
    <s v="Etapa 1 - IR"/>
    <m/>
    <s v="11.11.2024"/>
    <n v="10"/>
    <s v="USD"/>
    <n v="65"/>
    <n v="500"/>
    <n v="325000"/>
    <n v="0"/>
    <n v="325000"/>
    <n v="5000"/>
    <s v="Paneles, Puertas, FRP, Diamond Plate "/>
    <m/>
    <m/>
    <m/>
    <m/>
    <s v="76752 ROOFTEC SRL"/>
    <n v="8"/>
    <n v="0.6"/>
    <n v="195000"/>
    <n v="10"/>
    <n v="0.4"/>
    <n v="130000"/>
    <m/>
    <m/>
    <n v="0"/>
    <m/>
    <m/>
    <n v="130000"/>
    <m/>
    <m/>
    <n v="130000"/>
    <e v="#VALUE!"/>
    <s v="Sirena Compacta"/>
    <s v="Sirena Las Terrenas"/>
    <s v="MC33"/>
    <s v="Marrón"/>
    <n v="594"/>
    <s v="Pendiente Compra"/>
    <x v="2"/>
    <x v="4"/>
  </r>
  <r>
    <n v="5.07"/>
    <m/>
    <x v="33"/>
    <s v="OI"/>
    <s v=""/>
    <s v="PUERTAS BATIENTES - 10 Chase Door "/>
    <s v="Etapa 1 - IR"/>
    <m/>
    <s v="11.11.2024"/>
    <n v="10"/>
    <s v="USD"/>
    <n v="65"/>
    <n v="3995"/>
    <n v="2596750"/>
    <n v="0.3"/>
    <n v="3375775"/>
    <n v="51935"/>
    <s v="Paneles, Puertas, FRP, Diamond Plate "/>
    <m/>
    <m/>
    <m/>
    <m/>
    <s v="76752 ROOFTEC SRL"/>
    <n v="8"/>
    <n v="0.6"/>
    <n v="2025465"/>
    <n v="10"/>
    <n v="0.4"/>
    <n v="1350310"/>
    <m/>
    <m/>
    <n v="0"/>
    <m/>
    <m/>
    <n v="1350310"/>
    <m/>
    <m/>
    <n v="1350310"/>
    <e v="#VALUE!"/>
    <s v="Sirena Compacta"/>
    <s v="Sirena Las Terrenas"/>
    <s v="MC33"/>
    <s v="Marrón"/>
    <n v="594"/>
    <s v="Pendiente Compra"/>
    <x v="2"/>
    <x v="4"/>
  </r>
  <r>
    <n v="6.01"/>
    <s v="*"/>
    <x v="34"/>
    <s v="*"/>
    <n v="0"/>
    <m/>
    <m/>
    <m/>
    <m/>
    <m/>
    <s v="USD"/>
    <n v="65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1"/>
    <m/>
    <x v="34"/>
    <s v="OI"/>
    <s v=""/>
    <s v="EQUIPOS DE SEGURIDAD"/>
    <m/>
    <m/>
    <s v="15.01.2025"/>
    <n v="1"/>
    <s v="USD"/>
    <n v="65"/>
    <n v="85000"/>
    <n v="5525000"/>
    <n v="0"/>
    <n v="5525000"/>
    <n v="85000"/>
    <m/>
    <s v="Monto suministrado por Ayeisa. Validar con el area correspondiente."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2"/>
    <s v="*"/>
    <x v="3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3"/>
    <s v="*"/>
    <x v="3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4"/>
    <s v="*"/>
    <x v="3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6"/>
    <m/>
    <x v="60"/>
    <s v="OI"/>
    <s v=""/>
    <m/>
    <m/>
    <m/>
    <s v="15.01.2024"/>
    <m/>
    <s v="DOP"/>
    <n v="1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s v="*"/>
    <x v="61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AMAESTRAMIENTO POR PROD MUL-T-LOCK"/>
    <m/>
    <m/>
    <s v="11.11.2024"/>
    <n v="19"/>
    <s v="DOP"/>
    <n v="1"/>
    <n v="593.22"/>
    <n v="11271.18"/>
    <n v="0.01"/>
    <n v="11383.891799999999"/>
    <n v="175.1367969230769"/>
    <s v="Candado y Amaestramiento de llaves"/>
    <m/>
    <m/>
    <m/>
    <m/>
    <s v="  76522 MAGUEN DAVID SRL"/>
    <n v="10"/>
    <n v="1"/>
    <n v="11383.8917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ARNES P/CAMILLA EMERGENCIA 10 PUNTOS"/>
    <m/>
    <m/>
    <s v="11.11.2024"/>
    <n v="1"/>
    <s v="DOP"/>
    <n v="1"/>
    <n v="4399"/>
    <n v="4399"/>
    <n v="0.01"/>
    <n v="4442.99"/>
    <n v="68.353692307692299"/>
    <s v="Camilla de emergencia "/>
    <m/>
    <m/>
    <m/>
    <m/>
    <s v="LENYIRUB"/>
    <n v="10"/>
    <n v="1"/>
    <n v="4442.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JA FUERTE C/FUEGO C/COMB+LLAVE SS-100"/>
    <s v="Etapa 1 - IR"/>
    <m/>
    <s v="11.11.2024"/>
    <n v="1"/>
    <s v="DOP"/>
    <n v="1"/>
    <n v="36291.53"/>
    <n v="36291.53"/>
    <n v="0.01"/>
    <n v="36654.445299999999"/>
    <n v="563.91454307692311"/>
    <s v="Equipos de Tesoreria "/>
    <m/>
    <m/>
    <m/>
    <m/>
    <s v="DOPEL"/>
    <n v="10"/>
    <n v="1"/>
    <n v="36654.4452999999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JA SEG. MASTER SS-065 COM C/FUEGO 877X"/>
    <s v="Etapa 1 - IR"/>
    <m/>
    <s v="11.11.2024"/>
    <n v="1"/>
    <s v="DOP"/>
    <n v="1"/>
    <n v="27923.73"/>
    <n v="27923.73"/>
    <n v="0.01"/>
    <n v="28202.9673"/>
    <n v="433.89180461538461"/>
    <s v="Equipos de Tesoreria "/>
    <m/>
    <m/>
    <m/>
    <m/>
    <s v="DOPEL"/>
    <n v="10"/>
    <n v="1"/>
    <n v="28202.967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MILLA P/EMERGENCIA PLASTICA"/>
    <m/>
    <m/>
    <s v="11.11.2024"/>
    <n v="1"/>
    <s v="DOP"/>
    <n v="1"/>
    <n v="11550"/>
    <n v="11550"/>
    <n v="0.01"/>
    <n v="11665.5"/>
    <n v="179.46923076923076"/>
    <s v="Camilla de emergencia "/>
    <m/>
    <m/>
    <m/>
    <m/>
    <s v="LENYIRUB"/>
    <n v="10"/>
    <n v="1"/>
    <n v="11665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ANDADO MUL-T-LOCK 13 PULG AMESTRADO"/>
    <m/>
    <m/>
    <s v="11.11.2024"/>
    <n v="19"/>
    <s v="DOP"/>
    <n v="1"/>
    <n v="9129.5"/>
    <n v="173460.5"/>
    <n v="0.01"/>
    <n v="175195.10500000001"/>
    <n v="2695.3093076923078"/>
    <s v="Candado y Amaestramiento de llaves"/>
    <m/>
    <m/>
    <m/>
    <m/>
    <s v="  76522 MAGUEN DAVID SRL"/>
    <n v="10"/>
    <n v="1"/>
    <n v="175195.105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DM CONTADORA DE MONEDAS MOD CDM-15"/>
    <m/>
    <m/>
    <s v="11.11.2024"/>
    <n v="1"/>
    <s v="DOP"/>
    <n v="1"/>
    <n v="24950"/>
    <n v="24950"/>
    <n v="0.01"/>
    <n v="25199.5"/>
    <n v="387.68461538461537"/>
    <s v="Equipos de Tesoreria "/>
    <m/>
    <m/>
    <m/>
    <m/>
    <s v="DOPEL"/>
    <n v="10"/>
    <n v="1"/>
    <n v="25199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DM DETECTORA DE BILLETES FALSOS LD-3"/>
    <m/>
    <m/>
    <s v="11.11.2024"/>
    <n v="13"/>
    <s v="DOP"/>
    <n v="1"/>
    <n v="850"/>
    <n v="11050"/>
    <n v="0.01"/>
    <n v="11160.5"/>
    <n v="171.7"/>
    <s v="Equipos de Tesoreria "/>
    <m/>
    <m/>
    <m/>
    <m/>
    <s v="DOPEL"/>
    <n v="10"/>
    <n v="1"/>
    <n v="11160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CONTADORA DE MONEDAS RIBAO CS-10S (BALANZA Y EQUIPO)"/>
    <m/>
    <m/>
    <s v="11.11.2024"/>
    <n v="1"/>
    <s v="DOP"/>
    <n v="1"/>
    <n v="32500"/>
    <n v="32500"/>
    <n v="0.01"/>
    <n v="32825"/>
    <n v="505"/>
    <s v="Equipos de Tesoreria "/>
    <m/>
    <m/>
    <m/>
    <m/>
    <s v="DOPEL"/>
    <n v="10"/>
    <n v="1"/>
    <n v="328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DUPLICADO DE LLAVES 237 MTL 600"/>
    <m/>
    <m/>
    <s v="11.11.2024"/>
    <n v="5"/>
    <s v="DOP"/>
    <n v="1"/>
    <n v="2250"/>
    <n v="11250"/>
    <n v="0.01"/>
    <n v="11362.5"/>
    <n v="174.80769230769232"/>
    <s v="Candado y Amaestramiento de llaves"/>
    <m/>
    <m/>
    <m/>
    <m/>
    <s v="  76522 MAGUEN DAVID SRL"/>
    <n v="10"/>
    <n v="1"/>
    <n v="11362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INMOBILIZADOR DE CABEZA P/EMERGENCIA"/>
    <m/>
    <m/>
    <s v="11.11.2024"/>
    <n v="1"/>
    <s v="DOP"/>
    <n v="1"/>
    <n v="4418"/>
    <n v="4418"/>
    <n v="0.01"/>
    <n v="4462.18"/>
    <n v="68.648923076923083"/>
    <s v="Camilla de emergencia "/>
    <m/>
    <m/>
    <m/>
    <m/>
    <s v="LENYIRUB"/>
    <n v="10"/>
    <n v="1"/>
    <n v="4462.1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MAQUINA CONTADORA BILLETES CBM PLUS 401"/>
    <m/>
    <m/>
    <s v="11.11.2024"/>
    <n v="1"/>
    <s v="DOP"/>
    <n v="1"/>
    <n v="23500"/>
    <n v="23500"/>
    <n v="0.01"/>
    <n v="23735"/>
    <n v="365.15384615384613"/>
    <s v="Equipos de Tesoreria "/>
    <m/>
    <m/>
    <m/>
    <m/>
    <s v="DOPEL"/>
    <n v="10"/>
    <n v="1"/>
    <n v="2373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MOTOROLA RADIO DEP450 UHF 16 ANA/DIG"/>
    <m/>
    <m/>
    <s v="11.11.2024"/>
    <n v="22"/>
    <s v="DOP"/>
    <n v="1"/>
    <n v="26000"/>
    <n v="572000"/>
    <n v="0.01"/>
    <n v="577720"/>
    <n v="8888"/>
    <s v="Radios de comunicación "/>
    <m/>
    <m/>
    <m/>
    <m/>
    <s v="RADIO NET"/>
    <n v="10"/>
    <n v="1"/>
    <n v="57772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s v="PUERTA BOVEDA CLASE I SENTRY O CAJA FUERTE ESPECIAL "/>
    <s v="Etapa 1 - IR"/>
    <m/>
    <s v="11.11.2024"/>
    <n v="1"/>
    <s v="DOP"/>
    <n v="1"/>
    <n v="1204516.0900000001"/>
    <n v="1204516.0900000001"/>
    <n v="0.01"/>
    <n v="1216561.2509000001"/>
    <n v="18716.32693692308"/>
    <s v="Equipos de Tesoreria "/>
    <m/>
    <m/>
    <m/>
    <m/>
    <s v="DOPEL"/>
    <n v="10"/>
    <n v="1"/>
    <n v="1216561.2509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6.07"/>
    <m/>
    <x v="61"/>
    <s v="OI"/>
    <s v=""/>
    <m/>
    <m/>
    <m/>
    <s v="15.01.2025"/>
    <m/>
    <s v="DOP"/>
    <n v="1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5"/>
  </r>
  <r>
    <n v="7.01"/>
    <s v="*"/>
    <x v="39"/>
    <s v="*"/>
    <n v="24826.932539682548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CARRO TRANSPORTE 40X60MM 12NIV"/>
    <m/>
    <m/>
    <s v="11.11.2024"/>
    <n v="3"/>
    <s v="DOP"/>
    <n v="1"/>
    <n v="20081.25"/>
    <n v="60243.75"/>
    <n v="0.01"/>
    <n v="60846.1875"/>
    <n v="936.09519230769229"/>
    <s v="Carro de carne acero inox"/>
    <m/>
    <m/>
    <m/>
    <m/>
    <s v="76722 ALMAR INVERPROYECT SRL "/>
    <n v="9"/>
    <n v="0.5"/>
    <n v="30423.09375"/>
    <n v="11"/>
    <n v="0.5"/>
    <n v="30423.09375"/>
    <m/>
    <m/>
    <n v="0"/>
    <m/>
    <m/>
    <n v="30423.09375"/>
    <m/>
    <m/>
    <n v="30423.093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FREGADERO  SIN ESTANTE FD-01"/>
    <m/>
    <m/>
    <s v="11.11.2024"/>
    <n v="2"/>
    <s v="DOP"/>
    <n v="1"/>
    <n v="38933.25"/>
    <n v="77866.5"/>
    <n v="0.01"/>
    <n v="78645.164999999994"/>
    <n v="1209.9256153846152"/>
    <s v="Fregadero acero inox"/>
    <m/>
    <m/>
    <m/>
    <m/>
    <s v="76722 ALMAR INVERPROYECT SRL "/>
    <n v="9"/>
    <n v="0.5"/>
    <n v="39322.582499999997"/>
    <n v="11"/>
    <n v="0.5"/>
    <n v="39322.582499999997"/>
    <m/>
    <m/>
    <n v="0"/>
    <m/>
    <m/>
    <n v="39322.582499999997"/>
    <m/>
    <m/>
    <n v="39322.582499999997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FREGADERO DOBLE 2 CUBA FD-02 1.20MT"/>
    <m/>
    <m/>
    <s v="11.11.2024"/>
    <n v="2"/>
    <s v="DOP"/>
    <n v="1"/>
    <n v="55729.5"/>
    <n v="111459"/>
    <n v="0.01"/>
    <n v="112573.59"/>
    <n v="1731.9013846153846"/>
    <s v="Fregadero acero inox"/>
    <m/>
    <m/>
    <m/>
    <m/>
    <s v="76722 ALMAR INVERPROYECT SRL "/>
    <n v="9"/>
    <n v="0.5"/>
    <n v="56286.794999999998"/>
    <n v="11"/>
    <n v="0.5"/>
    <n v="56286.794999999998"/>
    <m/>
    <m/>
    <n v="0"/>
    <m/>
    <m/>
    <n v="56286.794999999998"/>
    <m/>
    <m/>
    <n v="56286.794999999998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LAVAMANO EN ACERO INOX C/PULSADOR"/>
    <m/>
    <m/>
    <s v="11.11.2024"/>
    <n v="9"/>
    <s v="DOP"/>
    <n v="1"/>
    <n v="19350"/>
    <n v="174150"/>
    <n v="0.01"/>
    <n v="175891.5"/>
    <n v="2706.023076923077"/>
    <s v="Lavamanos acero inox"/>
    <m/>
    <m/>
    <m/>
    <m/>
    <s v="76722 ALMAR INVERPROYECT SRL "/>
    <n v="9"/>
    <n v="0.5"/>
    <n v="87945.75"/>
    <n v="11"/>
    <n v="0.5"/>
    <n v="87945.75"/>
    <m/>
    <m/>
    <n v="0"/>
    <m/>
    <m/>
    <n v="87945.75"/>
    <m/>
    <m/>
    <n v="87945.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1000X700X850MM"/>
    <m/>
    <m/>
    <s v="11.11.2024"/>
    <n v="1"/>
    <s v="DOP"/>
    <n v="1"/>
    <n v="21284.25"/>
    <n v="21284.25"/>
    <n v="0.01"/>
    <n v="21497.092499999999"/>
    <n v="330.72449999999998"/>
    <s v="Mesas acero inox"/>
    <m/>
    <m/>
    <m/>
    <m/>
    <s v="76722 ALMAR INVERPROYECT SRL "/>
    <n v="9"/>
    <n v="0.5"/>
    <n v="10748.546249999999"/>
    <n v="11"/>
    <n v="0.5"/>
    <n v="10748.546249999999"/>
    <m/>
    <m/>
    <n v="0"/>
    <m/>
    <m/>
    <n v="10748.546249999999"/>
    <m/>
    <m/>
    <n v="10748.546249999999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C/TABLA DE CORTE"/>
    <m/>
    <m/>
    <s v="11.11.2024"/>
    <n v="3"/>
    <s v="DOP"/>
    <n v="1"/>
    <n v="42881.25"/>
    <n v="128643.75"/>
    <n v="0.01"/>
    <n v="129930.1875"/>
    <n v="1998.9259615384615"/>
    <s v="Mesas acero inox"/>
    <m/>
    <m/>
    <m/>
    <m/>
    <s v="76722 ALMAR INVERPROYECT SRL "/>
    <n v="9"/>
    <n v="0.5"/>
    <n v="64965.09375"/>
    <n v="11"/>
    <n v="0.5"/>
    <n v="64965.09375"/>
    <m/>
    <m/>
    <n v="0"/>
    <m/>
    <m/>
    <n v="64965.09375"/>
    <m/>
    <m/>
    <n v="64965.093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DE TRABAJO MURAL CON FREGADERO "/>
    <m/>
    <m/>
    <s v="11.11.2024"/>
    <n v="1"/>
    <s v="DOP"/>
    <n v="1"/>
    <n v="42803.25"/>
    <n v="42803.25"/>
    <n v="0.01"/>
    <n v="43231.282500000001"/>
    <n v="665.09665384615391"/>
    <s v="Mesas acero inox"/>
    <m/>
    <m/>
    <m/>
    <m/>
    <s v="76722 ALMAR INVERPROYECT SRL "/>
    <n v="9"/>
    <n v="0.5"/>
    <n v="21615.641250000001"/>
    <n v="11"/>
    <n v="0.5"/>
    <n v="21615.641250000001"/>
    <m/>
    <m/>
    <n v="0"/>
    <m/>
    <m/>
    <n v="21615.641250000001"/>
    <m/>
    <m/>
    <n v="21615.641250000001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 C/ESTANTE 1600X700X8"/>
    <m/>
    <m/>
    <s v="11.11.2024"/>
    <n v="2"/>
    <s v="DOP"/>
    <n v="1"/>
    <n v="32818.5"/>
    <n v="65637"/>
    <n v="0.01"/>
    <n v="66293.37"/>
    <n v="1019.8979999999999"/>
    <s v="Mesas acero inox"/>
    <m/>
    <m/>
    <m/>
    <m/>
    <s v="76722 ALMAR INVERPROYECT SRL "/>
    <n v="9"/>
    <n v="0.5"/>
    <n v="33146.684999999998"/>
    <n v="11"/>
    <n v="0.5"/>
    <n v="33146.684999999998"/>
    <m/>
    <m/>
    <n v="0"/>
    <m/>
    <m/>
    <n v="33146.684999999998"/>
    <m/>
    <m/>
    <n v="33146.684999999998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400X700X850MM"/>
    <m/>
    <m/>
    <s v="11.11.2024"/>
    <n v="2"/>
    <s v="DOP"/>
    <n v="1"/>
    <n v="31077"/>
    <n v="62154"/>
    <n v="0.01"/>
    <n v="62775.54"/>
    <n v="965.77753846153848"/>
    <s v="Mesas acero inox"/>
    <m/>
    <m/>
    <m/>
    <m/>
    <s v="76722 ALMAR INVERPROYECT SRL "/>
    <n v="9"/>
    <n v="0.5"/>
    <n v="31387.77"/>
    <n v="11"/>
    <n v="0.5"/>
    <n v="31387.77"/>
    <m/>
    <m/>
    <n v="0"/>
    <m/>
    <m/>
    <n v="31387.77"/>
    <m/>
    <m/>
    <n v="31387.77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1850X700X850MM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FERIOR"/>
    <m/>
    <m/>
    <s v="11.11.2024"/>
    <n v="1"/>
    <s v="DOP"/>
    <n v="1"/>
    <n v="29335.5"/>
    <n v="29335.5"/>
    <n v="0.01"/>
    <n v="29628.855"/>
    <n v="455.82853846153847"/>
    <s v="Mesas acero inox"/>
    <m/>
    <m/>
    <m/>
    <m/>
    <s v="76722 ALMAR INVERPROYECT SRL "/>
    <n v="9"/>
    <n v="0.5"/>
    <n v="14814.4275"/>
    <n v="11"/>
    <n v="0.5"/>
    <n v="14814.4275"/>
    <m/>
    <m/>
    <n v="0"/>
    <m/>
    <m/>
    <n v="14814.4275"/>
    <m/>
    <m/>
    <n v="14814.427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FERIOR y"/>
    <m/>
    <m/>
    <s v="11.11.2024"/>
    <n v="3"/>
    <s v="DOP"/>
    <n v="1"/>
    <n v="42300"/>
    <n v="126900"/>
    <n v="0.01"/>
    <n v="128169"/>
    <n v="1971.8307692307692"/>
    <s v="Mesas acero inox"/>
    <m/>
    <m/>
    <m/>
    <m/>
    <s v="76722 ALMAR INVERPROYECT SRL "/>
    <n v="9"/>
    <n v="0.5"/>
    <n v="64084.5"/>
    <n v="11"/>
    <n v="0.5"/>
    <n v="64084.5"/>
    <m/>
    <m/>
    <n v="0"/>
    <m/>
    <m/>
    <n v="64084.5"/>
    <m/>
    <m/>
    <n v="64084.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2"/>
    <s v="DOP"/>
    <n v="1"/>
    <n v="36573"/>
    <n v="73146"/>
    <n v="0.01"/>
    <n v="73877.460000000006"/>
    <n v="1136.5763076923079"/>
    <s v="Mesas acero inox"/>
    <m/>
    <m/>
    <m/>
    <m/>
    <s v="76722 ALMAR INVERPROYECT SRL "/>
    <n v="9"/>
    <n v="0.5"/>
    <n v="36938.730000000003"/>
    <n v="11"/>
    <n v="0.5"/>
    <n v="36938.730000000003"/>
    <m/>
    <m/>
    <n v="0"/>
    <m/>
    <m/>
    <n v="36938.730000000003"/>
    <m/>
    <m/>
    <n v="36938.730000000003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1"/>
    <s v="DOP"/>
    <n v="1"/>
    <n v="36573"/>
    <n v="36573"/>
    <n v="0.01"/>
    <n v="36938.730000000003"/>
    <n v="568.28815384615393"/>
    <s v="Mesas acero inox"/>
    <m/>
    <m/>
    <m/>
    <m/>
    <s v="76722 ALMAR INVERPROYECT SRL "/>
    <n v="9"/>
    <n v="0.5"/>
    <n v="18469.365000000002"/>
    <n v="11"/>
    <n v="0.5"/>
    <n v="18469.365000000002"/>
    <m/>
    <m/>
    <n v="0"/>
    <m/>
    <m/>
    <n v="18469.365000000002"/>
    <m/>
    <m/>
    <n v="18469.365000000002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INTERIOR"/>
    <m/>
    <m/>
    <s v="11.11.2024"/>
    <n v="1"/>
    <s v="DOP"/>
    <n v="1"/>
    <n v="36573"/>
    <n v="36573"/>
    <n v="0.01"/>
    <n v="36938.730000000003"/>
    <n v="568.28815384615393"/>
    <s v="Mesas acero inox"/>
    <m/>
    <m/>
    <m/>
    <m/>
    <s v="76722 ALMAR INVERPROYECT SRL "/>
    <n v="9"/>
    <n v="0.5"/>
    <n v="18469.365000000002"/>
    <n v="11"/>
    <n v="0.5"/>
    <n v="18469.365000000002"/>
    <m/>
    <m/>
    <n v="0"/>
    <m/>
    <m/>
    <n v="18469.365000000002"/>
    <m/>
    <m/>
    <n v="18469.365000000002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M1-1.80MT"/>
    <m/>
    <m/>
    <s v="11.11.2024"/>
    <n v="1"/>
    <s v="DOP"/>
    <n v="1"/>
    <n v="32742"/>
    <n v="32742"/>
    <n v="0.01"/>
    <n v="33069.42"/>
    <n v="508.76030769230766"/>
    <s v="Mesas acero inox"/>
    <m/>
    <m/>
    <m/>
    <m/>
    <s v="76722 ALMAR INVERPROYECT SRL "/>
    <n v="9"/>
    <n v="0.5"/>
    <n v="16534.71"/>
    <n v="11"/>
    <n v="0.5"/>
    <n v="16534.71"/>
    <m/>
    <m/>
    <n v="0"/>
    <m/>
    <m/>
    <n v="16534.71"/>
    <m/>
    <m/>
    <n v="16534.71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 C/ESTANTE  M-60"/>
    <m/>
    <m/>
    <s v="11.11.2024"/>
    <n v="1"/>
    <s v="DOP"/>
    <n v="1"/>
    <n v="18719.25"/>
    <n v="18719.25"/>
    <n v="0.01"/>
    <n v="18906.442500000001"/>
    <n v="290.86834615384618"/>
    <s v="Mesas acero inox"/>
    <m/>
    <m/>
    <m/>
    <m/>
    <s v="76722 ALMAR INVERPROYECT SRL "/>
    <n v="9"/>
    <n v="0.5"/>
    <n v="9453.2212500000005"/>
    <n v="11"/>
    <n v="0.5"/>
    <n v="9453.2212500000005"/>
    <m/>
    <m/>
    <n v="0"/>
    <m/>
    <m/>
    <n v="9453.2212500000005"/>
    <m/>
    <m/>
    <n v="9453.2212500000005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2000X700X850 MM"/>
    <m/>
    <m/>
    <s v="11.11.2024"/>
    <n v="2"/>
    <s v="DOP"/>
    <n v="1"/>
    <n v="37736.25"/>
    <n v="75472.5"/>
    <n v="0.01"/>
    <n v="76227.225000000006"/>
    <n v="1172.7265384615384"/>
    <s v="Mesas acero inox"/>
    <m/>
    <m/>
    <m/>
    <m/>
    <s v="76722 ALMAR INVERPROYECT SRL "/>
    <n v="9"/>
    <n v="0.5"/>
    <n v="38113.612500000003"/>
    <n v="11"/>
    <n v="0.5"/>
    <n v="38113.612500000003"/>
    <m/>
    <m/>
    <n v="0"/>
    <m/>
    <m/>
    <n v="38113.612500000003"/>
    <m/>
    <m/>
    <n v="38113.612500000003"/>
    <e v="#VALUE!"/>
    <s v="Sirena Compacta"/>
    <s v="Sirena Las Terrenas"/>
    <s v="MC33"/>
    <s v="Marrón"/>
    <n v="594"/>
    <s v="Pendiente Compra"/>
    <x v="2"/>
    <x v="6"/>
  </r>
  <r>
    <n v="7.01"/>
    <m/>
    <x v="39"/>
    <s v="OI"/>
    <s v=""/>
    <s v="MESA TRABAJO MURAL2000X700X850 MM"/>
    <m/>
    <m/>
    <s v="11.11.2024"/>
    <n v="1"/>
    <s v="DOP"/>
    <n v="1"/>
    <n v="37736.25"/>
    <n v="37736.25"/>
    <n v="0.01"/>
    <n v="38113.612500000003"/>
    <n v="586.36326923076922"/>
    <s v="Mesas acero inox"/>
    <m/>
    <m/>
    <m/>
    <m/>
    <s v="76722 ALMAR INVERPROYECT SRL "/>
    <n v="9"/>
    <n v="0.5"/>
    <n v="19056.806250000001"/>
    <n v="11"/>
    <n v="0.5"/>
    <n v="19056.806250000001"/>
    <m/>
    <m/>
    <n v="0"/>
    <m/>
    <m/>
    <n v="19056.806250000001"/>
    <m/>
    <m/>
    <n v="19056.806250000001"/>
    <e v="#VALUE!"/>
    <s v="Sirena Compacta"/>
    <s v="Sirena Las Terrenas"/>
    <s v="MC33"/>
    <s v="Marrón"/>
    <n v="594"/>
    <s v="Pendiente Compra"/>
    <x v="2"/>
    <x v="6"/>
  </r>
  <r>
    <n v="7.02"/>
    <s v="*"/>
    <x v="40"/>
    <s v="*"/>
    <n v="57974.172187301585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CUCHARA P/SERVIR 3770"/>
    <m/>
    <m/>
    <s v="11.11.2024"/>
    <n v="3"/>
    <s v="DOP"/>
    <n v="1"/>
    <n v="150"/>
    <n v="450"/>
    <n v="0.01"/>
    <n v="454.5"/>
    <n v="6.9923076923076923"/>
    <s v="Utensilios de Cocina"/>
    <m/>
    <m/>
    <m/>
    <m/>
    <s v="UTECO  SRL"/>
    <n v="10"/>
    <n v="1"/>
    <n v="454.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CUCHARA SOLIDA 21L MOD 4781"/>
    <m/>
    <m/>
    <s v="11.11.2024"/>
    <n v="2"/>
    <s v="DOP"/>
    <n v="1"/>
    <n v="250"/>
    <n v="500"/>
    <n v="0.01"/>
    <n v="505"/>
    <n v="7.7692307692307692"/>
    <s v="Utensilios de Cocina"/>
    <m/>
    <m/>
    <m/>
    <m/>
    <s v="UTECO  SRL"/>
    <n v="10"/>
    <n v="1"/>
    <n v="5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LEGACY TIJERA CORTAR AVES/PESC 1220"/>
    <m/>
    <m/>
    <s v="11.11.2024"/>
    <n v="2"/>
    <s v="DOP"/>
    <n v="1"/>
    <n v="3000"/>
    <n v="6000"/>
    <n v="0.01"/>
    <n v="6060"/>
    <n v="93.230769230769226"/>
    <s v="Utensilios de Cocina"/>
    <m/>
    <m/>
    <m/>
    <m/>
    <s v="UTECO  SRL"/>
    <n v="10"/>
    <n v="1"/>
    <n v="60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AMERICAN METALCRAFT PINZA HDUT1200"/>
    <m/>
    <m/>
    <s v="11.11.2024"/>
    <n v="3"/>
    <s v="DOP"/>
    <n v="1"/>
    <n v="230"/>
    <n v="690"/>
    <n v="0.01"/>
    <n v="696.9"/>
    <n v="10.721538461538461"/>
    <s v="Utensilios de Cocina"/>
    <m/>
    <m/>
    <m/>
    <m/>
    <s v="UTECO  SRL"/>
    <n v="10"/>
    <n v="1"/>
    <n v="696.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 B/M FULL 12X20X2.5&quot; A/I."/>
    <m/>
    <m/>
    <s v="11.11.2024"/>
    <n v="15"/>
    <s v="DOP"/>
    <n v="1"/>
    <n v="1200"/>
    <n v="18000"/>
    <n v="0.01"/>
    <n v="18180"/>
    <n v="279.69230769230768"/>
    <s v="Bandeja gastronomica "/>
    <m/>
    <m/>
    <m/>
    <m/>
    <s v="IMEQ USA"/>
    <n v="10"/>
    <n v="1"/>
    <n v="181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 PARA COSTILLA"/>
    <s v="Etapa 1 - IR"/>
    <m/>
    <s v="11.11.2024"/>
    <n v="1"/>
    <s v="USD"/>
    <n v="65"/>
    <n v="187.38"/>
    <n v="12179.699999999999"/>
    <n v="0.01"/>
    <n v="12301.496999999999"/>
    <n v="189.25379999999998"/>
    <s v="Horno Rational "/>
    <m/>
    <m/>
    <m/>
    <m/>
    <s v="76610 CARIBBEAN COPACKERS SODFUM"/>
    <n v="7"/>
    <n v="0.6"/>
    <n v="7380.8981999999996"/>
    <n v="9"/>
    <n v="0.4"/>
    <n v="4920.5987999999998"/>
    <m/>
    <m/>
    <n v="0"/>
    <m/>
    <m/>
    <n v="4920.5987999999998"/>
    <m/>
    <m/>
    <n v="4920.5987999999998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NDEJA/PLANCHA ASAD PANAD 1/1 GN"/>
    <s v="Etapa 1 - IR"/>
    <m/>
    <s v="11.11.2024"/>
    <n v="4"/>
    <s v="USD"/>
    <n v="65"/>
    <n v="106.59"/>
    <n v="27713.4"/>
    <n v="0.01"/>
    <n v="27990.534"/>
    <n v="430.62360000000001"/>
    <s v="Horno Rational "/>
    <m/>
    <m/>
    <m/>
    <m/>
    <s v="76610 CARIBBEAN COPACKERS SODFUM"/>
    <n v="7"/>
    <n v="0.6"/>
    <n v="16794.320400000001"/>
    <n v="9"/>
    <n v="0.4"/>
    <n v="11196.213600000001"/>
    <m/>
    <m/>
    <n v="0"/>
    <m/>
    <m/>
    <n v="11196.213600000001"/>
    <m/>
    <m/>
    <n v="11196.21360000000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BASE PARA CANASTOS DE VEGETALES 1/4"/>
    <m/>
    <m/>
    <s v="11.11.2024"/>
    <n v="3"/>
    <s v="DOP"/>
    <n v="1"/>
    <n v="5263.8133333333335"/>
    <n v="15791.44"/>
    <n v="0.01"/>
    <n v="15949.3544"/>
    <n v="245.37468307692308"/>
    <s v="Utensilios de Cocina"/>
    <m/>
    <m/>
    <m/>
    <m/>
    <s v="TOSCA"/>
    <n v="7"/>
    <n v="0.5"/>
    <n v="7974.6772000000001"/>
    <n v="9"/>
    <n v="0.5"/>
    <n v="7974.6772000000001"/>
    <m/>
    <m/>
    <n v="0"/>
    <m/>
    <m/>
    <n v="7974.6772000000001"/>
    <m/>
    <m/>
    <n v="7974.677200000000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10X30X2 10302MTNG"/>
    <m/>
    <m/>
    <s v="11.11.2024"/>
    <n v="36"/>
    <s v="DOP"/>
    <n v="1"/>
    <n v="1978.2383333333335"/>
    <n v="71216.58"/>
    <n v="0.01"/>
    <n v="71928.745800000004"/>
    <n v="1106.5960892307694"/>
    <s v="Bandeja gastronomica "/>
    <m/>
    <m/>
    <m/>
    <m/>
    <s v="IMEQ USA"/>
    <n v="10"/>
    <n v="1"/>
    <n v="71928.74580000000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6X30X2 6302MT NG"/>
    <m/>
    <m/>
    <s v="11.11.2024"/>
    <n v="60"/>
    <s v="DOP"/>
    <n v="1"/>
    <n v="1171.6785000000002"/>
    <n v="70300.710000000006"/>
    <n v="0.01"/>
    <n v="71003.717100000009"/>
    <n v="1092.3648784615386"/>
    <s v="Bandeja gastronomica "/>
    <m/>
    <m/>
    <m/>
    <m/>
    <s v="IMEQ USA"/>
    <n v="10"/>
    <n v="1"/>
    <n v="71003.71710000000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BANDEJA RECTANG 8X30X2 83302MTNG"/>
    <m/>
    <m/>
    <s v="11.11.2024"/>
    <n v="96"/>
    <s v="DOP"/>
    <n v="1"/>
    <n v="1807.0286458333333"/>
    <n v="173474.75"/>
    <n v="0.01"/>
    <n v="175209.4975"/>
    <n v="2695.5307307692306"/>
    <s v="Bandeja gastronomica "/>
    <m/>
    <m/>
    <m/>
    <m/>
    <s v="IMEQ USA"/>
    <n v="10"/>
    <n v="1"/>
    <n v="175209.49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RECIPIENTE GAST 1/6X4 NEG"/>
    <m/>
    <m/>
    <s v="11.11.2024"/>
    <n v="10"/>
    <s v="DOP"/>
    <n v="1"/>
    <n v="1650"/>
    <n v="16500"/>
    <n v="0.01"/>
    <n v="16665"/>
    <n v="256.38461538461536"/>
    <s v="Utensilios de Cocina"/>
    <m/>
    <m/>
    <m/>
    <m/>
    <s v="UTECO SRL"/>
    <n v="10"/>
    <n v="1"/>
    <n v="1666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MBRO TAPA P/RECI 9FC2452"/>
    <m/>
    <m/>
    <s v="11.11.2024"/>
    <n v="10"/>
    <s v="DOP"/>
    <n v="1"/>
    <n v="450"/>
    <n v="4500"/>
    <n v="0.01"/>
    <n v="4545"/>
    <n v="69.92307692307692"/>
    <s v="Utensilios de Cocina"/>
    <m/>
    <m/>
    <m/>
    <m/>
    <s v="UTECO SRL"/>
    <n v="10"/>
    <n v="1"/>
    <n v="454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ARLISLE RACK 24PULG LARGO ODR‐24N"/>
    <m/>
    <m/>
    <s v="11.11.2024"/>
    <n v="1"/>
    <s v="DOP"/>
    <n v="1"/>
    <n v="600"/>
    <n v="600"/>
    <n v="0.01"/>
    <n v="606"/>
    <n v="9.3230769230769237"/>
    <s v="Utensilios de Cocina"/>
    <m/>
    <m/>
    <m/>
    <m/>
    <s v="UTECO SRL"/>
    <n v="10"/>
    <n v="1"/>
    <n v="6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ENTRIFUGADORA DE VERDURAS 3GAL"/>
    <m/>
    <m/>
    <s v="11.11.2024"/>
    <n v="1"/>
    <s v="DOP"/>
    <n v="1"/>
    <n v="6000"/>
    <n v="6000"/>
    <n v="0.01"/>
    <n v="6060"/>
    <n v="93.230769230769226"/>
    <s v="Utensilios de Cocina"/>
    <m/>
    <m/>
    <m/>
    <m/>
    <s v="UTECO SRL"/>
    <n v="10"/>
    <n v="1"/>
    <n v="60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EPILLO SAN JAMAR 1178902"/>
    <m/>
    <m/>
    <s v="11.11.2024"/>
    <n v="2"/>
    <s v="DOP"/>
    <n v="1"/>
    <n v="4000"/>
    <n v="8000"/>
    <n v="0.01"/>
    <n v="8080"/>
    <n v="124.30769230769231"/>
    <s v="Utensilios de Cocina"/>
    <m/>
    <m/>
    <m/>
    <m/>
    <s v="UTECO SRL"/>
    <n v="10"/>
    <n v="1"/>
    <n v="80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HICAGO MED BANDEJA DELI 12X18 BRONCE"/>
    <m/>
    <m/>
    <s v="11.11.2024"/>
    <n v="60"/>
    <s v="DOP"/>
    <n v="1"/>
    <n v="2389.0038333333337"/>
    <n v="143340.23000000001"/>
    <n v="0.01"/>
    <n v="144773.6323"/>
    <n v="2227.2866507692306"/>
    <s v="Bandeja gastronomica "/>
    <m/>
    <m/>
    <m/>
    <m/>
    <s v="IMEQ USA"/>
    <n v="7"/>
    <n v="1"/>
    <n v="144773.632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ORTADOR DE QUESO Y JAMON CUBE KING"/>
    <m/>
    <m/>
    <s v="11.11.2024"/>
    <n v="1"/>
    <s v="DOP"/>
    <n v="1"/>
    <n v="16413.669999999998"/>
    <n v="16413.669999999998"/>
    <n v="0.01"/>
    <n v="16577.806699999997"/>
    <n v="255.04317999999995"/>
    <s v="Utensilios de Cocina"/>
    <m/>
    <m/>
    <m/>
    <m/>
    <s v="AGUSTIN LOMBA"/>
    <n v="7"/>
    <n v="0.5"/>
    <n v="8288.9033499999987"/>
    <n v="9"/>
    <n v="0.5"/>
    <n v="8288.9033499999987"/>
    <m/>
    <m/>
    <n v="0"/>
    <m/>
    <m/>
    <n v="8288.9033499999987"/>
    <m/>
    <m/>
    <n v="8288.9033499999987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UBETA P/DESINFECTAR 5LT ROJA"/>
    <m/>
    <m/>
    <s v="11.11.2024"/>
    <n v="3"/>
    <s v="DOP"/>
    <n v="1"/>
    <n v="690"/>
    <n v="2070"/>
    <n v="0.01"/>
    <n v="2090.6999999999998"/>
    <n v="32.164615384615381"/>
    <s v="Utensilios de Cocina"/>
    <m/>
    <m/>
    <m/>
    <m/>
    <s v="UTECO  SRL"/>
    <n v="10"/>
    <n v="1"/>
    <n v="2090.69999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CUCHARA ALTA TEMPERATURA 13&quot;"/>
    <m/>
    <m/>
    <s v="11.11.2024"/>
    <n v="2"/>
    <s v="DOP"/>
    <n v="1"/>
    <n v="600"/>
    <n v="1200"/>
    <n v="0.01"/>
    <n v="1212"/>
    <n v="18.646153846153847"/>
    <s v="Utensilios de Cocina"/>
    <m/>
    <m/>
    <m/>
    <m/>
    <s v="UTECO SRL"/>
    <n v="10"/>
    <n v="1"/>
    <n v="12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LFIN BANDEJA RECT/HALF 15X6X1 TRC-1561"/>
    <m/>
    <m/>
    <s v="11.11.2024"/>
    <n v="48"/>
    <s v="DOP"/>
    <n v="1"/>
    <n v="3049.0739583333329"/>
    <n v="146355.54999999999"/>
    <n v="0.01"/>
    <n v="147819.10549999998"/>
    <n v="2274.1400846153842"/>
    <s v="Bandeja gastronomica "/>
    <m/>
    <m/>
    <m/>
    <m/>
    <s v="IMEQ USA"/>
    <n v="10"/>
    <n v="1"/>
    <n v="147819.1054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LFIN BANDEJA RECT/HALF 15X6X1 TRC-1561"/>
    <m/>
    <m/>
    <s v="11.11.2024"/>
    <n v="30"/>
    <s v="DOP"/>
    <n v="1"/>
    <n v="3049.0736666666667"/>
    <n v="91472.21"/>
    <n v="0.01"/>
    <n v="92386.932100000005"/>
    <n v="1421.3374169230769"/>
    <s v="Bandeja gastronomica "/>
    <m/>
    <m/>
    <m/>
    <m/>
    <s v="IMEQ USA"/>
    <n v="10"/>
    <n v="1"/>
    <n v="92386.9321000000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XTER RUSSELL CUCHILLO COC S145 10G GRE"/>
    <m/>
    <m/>
    <s v="11.11.2024"/>
    <n v="1"/>
    <s v="DOP"/>
    <n v="1"/>
    <n v="2400"/>
    <n v="2400"/>
    <n v="0.01"/>
    <n v="2424"/>
    <n v="37.292307692307695"/>
    <s v="Utensilios de Cocina"/>
    <m/>
    <m/>
    <m/>
    <m/>
    <s v="UTECO SRL"/>
    <n v="10"/>
    <n v="1"/>
    <n v="24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EXTER RUSSELL CUCHILLO COC S145 10T PCP"/>
    <m/>
    <m/>
    <s v="11.11.2024"/>
    <n v="1"/>
    <s v="DOP"/>
    <n v="1"/>
    <n v="2400"/>
    <n v="2400"/>
    <n v="0.01"/>
    <n v="2424"/>
    <n v="37.292307692307695"/>
    <s v="Utensilios de Cocina"/>
    <m/>
    <m/>
    <m/>
    <m/>
    <s v="UTECO SRL"/>
    <n v="10"/>
    <n v="1"/>
    <n v="24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DISCO REBANADOR 10 MM.25"/>
    <m/>
    <m/>
    <s v="11.11.2024"/>
    <n v="1"/>
    <s v="DOP"/>
    <n v="1"/>
    <n v="2433.33"/>
    <n v="2433.33"/>
    <n v="0.01"/>
    <n v="2457.6632999999997"/>
    <n v="37.810204615384613"/>
    <s v="Equipos de Carniceria "/>
    <m/>
    <m/>
    <m/>
    <m/>
    <s v="75272 RENT A EQUIPOS MUESES"/>
    <n v="10"/>
    <n v="1"/>
    <n v="2457.6632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EDLUND ABRIDOR DE LATAS CON BASE MOD 1S"/>
    <m/>
    <m/>
    <s v="11.11.2024"/>
    <n v="1"/>
    <s v="DOP"/>
    <n v="1"/>
    <n v="14000"/>
    <n v="14000"/>
    <n v="0.01"/>
    <n v="14140"/>
    <n v="217.53846153846155"/>
    <s v="Utensilios de Cocina"/>
    <m/>
    <m/>
    <m/>
    <m/>
    <s v="UTECO SRL"/>
    <n v="10"/>
    <n v="1"/>
    <n v="141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FLUKE TERMOMETRO LASER-30A650C 62MAX+12"/>
    <m/>
    <m/>
    <s v="11.11.2024"/>
    <n v="2"/>
    <s v="DOP"/>
    <n v="1"/>
    <n v="8715.76"/>
    <n v="17431.52"/>
    <n v="0.01"/>
    <n v="17605.835200000001"/>
    <n v="270.8590030769231"/>
    <s v="Termómetro"/>
    <m/>
    <m/>
    <m/>
    <m/>
    <s v="UTIHOTEL"/>
    <n v="10"/>
    <n v="1"/>
    <n v="17605.8352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FORSCHNER CUCHILLO P/QUESO DOBLE 14"/>
    <m/>
    <m/>
    <s v="11.11.2024"/>
    <n v="2"/>
    <s v="DOP"/>
    <n v="1"/>
    <n v="3200"/>
    <n v="6400"/>
    <n v="0.01"/>
    <n v="6464"/>
    <n v="99.446153846153848"/>
    <s v="Utensilios de Cocina"/>
    <m/>
    <m/>
    <m/>
    <m/>
    <s v="UTECO SRL"/>
    <n v="10"/>
    <n v="1"/>
    <n v="646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BATIDOR DE MANO FRANCES 18"/>
    <m/>
    <m/>
    <s v="11.11.2024"/>
    <n v="2"/>
    <s v="DOP"/>
    <n v="1"/>
    <n v="850"/>
    <n v="1700"/>
    <n v="0.01"/>
    <n v="1717"/>
    <n v="26.415384615384614"/>
    <s v="Utensilios de Cocina"/>
    <m/>
    <m/>
    <m/>
    <m/>
    <s v="UTECO SRL"/>
    <n v="10"/>
    <n v="1"/>
    <n v="171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CUCHILLO COCINERO 10 PC12910"/>
    <m/>
    <m/>
    <s v="11.11.2024"/>
    <n v="4"/>
    <s v="DOP"/>
    <n v="1"/>
    <n v="1650"/>
    <n v="6600"/>
    <n v="0.01"/>
    <n v="6666"/>
    <n v="102.55384615384615"/>
    <s v="Utensilios de Cocina"/>
    <m/>
    <m/>
    <m/>
    <m/>
    <s v="UTECO SRL"/>
    <n v="10"/>
    <n v="1"/>
    <n v="66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ALCO ESCUDILLA DE A/I 10.5QT 15"/>
    <m/>
    <m/>
    <s v="11.11.2024"/>
    <n v="2"/>
    <s v="DOP"/>
    <n v="1"/>
    <n v="2000"/>
    <n v="4000"/>
    <n v="0.01"/>
    <n v="4040"/>
    <n v="62.153846153846153"/>
    <s v="Utensilios de Cocina"/>
    <m/>
    <m/>
    <m/>
    <m/>
    <s v="UTECO SRL"/>
    <n v="10"/>
    <n v="1"/>
    <n v="40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HORNO RATIONAL ICP 101 (10 BANDEJAS)"/>
    <s v="Etapa 1 - IR"/>
    <m/>
    <s v="11.11.2024"/>
    <n v="2"/>
    <s v="USD"/>
    <n v="65"/>
    <n v="16296.8"/>
    <n v="2118584"/>
    <n v="0"/>
    <n v="2118584"/>
    <n v="32593.599999999999"/>
    <s v="Horno Rational "/>
    <m/>
    <m/>
    <m/>
    <m/>
    <s v="76610 CARIBBEAN COPACKERS SODFUM"/>
    <n v="7"/>
    <n v="0.6"/>
    <n v="1271150.3999999999"/>
    <n v="9"/>
    <n v="0.4"/>
    <n v="847433.60000000009"/>
    <m/>
    <m/>
    <n v="0"/>
    <m/>
    <m/>
    <n v="847433.60000000009"/>
    <m/>
    <m/>
    <n v="847433.60000000009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ATERIALES DE INSTALACION"/>
    <s v="Etapa 1 - IR"/>
    <m/>
    <s v="11.11.2024"/>
    <n v="2"/>
    <s v="USD"/>
    <n v="65"/>
    <n v="300"/>
    <n v="39000"/>
    <n v="0"/>
    <n v="39000"/>
    <n v="600"/>
    <s v="Horno Rational "/>
    <m/>
    <m/>
    <m/>
    <m/>
    <s v="76610 CARIBBEAN COPACKERS SODFUM"/>
    <n v="7"/>
    <n v="0.6"/>
    <n v="23400"/>
    <n v="9"/>
    <n v="0.4"/>
    <n v="15600"/>
    <m/>
    <m/>
    <n v="0"/>
    <m/>
    <m/>
    <n v="15600"/>
    <m/>
    <m/>
    <n v="1560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ESA PARA HORNO ICOMBI PRO"/>
    <s v="Etapa 1 - IR"/>
    <m/>
    <s v="11.11.2024"/>
    <n v="2"/>
    <s v="USD"/>
    <n v="65"/>
    <n v="1614.42"/>
    <n v="209874.6"/>
    <n v="0"/>
    <n v="209874.6"/>
    <n v="3228.84"/>
    <s v="Horno Rational "/>
    <m/>
    <m/>
    <m/>
    <m/>
    <s v="76610 CARIBBEAN COPACKERS SODFUM"/>
    <n v="7"/>
    <n v="0.6"/>
    <n v="125924.76"/>
    <n v="9"/>
    <n v="0.4"/>
    <n v="83949.840000000011"/>
    <m/>
    <m/>
    <n v="0"/>
    <m/>
    <m/>
    <n v="83949.840000000011"/>
    <m/>
    <m/>
    <n v="83949.840000000011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ICROONDAS TORNADO TMO‐1000E"/>
    <m/>
    <m/>
    <s v="11.11.2024"/>
    <n v="3"/>
    <s v="DOP"/>
    <n v="1"/>
    <n v="22800"/>
    <n v="68400"/>
    <n v="0"/>
    <n v="68400"/>
    <n v="1052.3076923076924"/>
    <s v="Microonda"/>
    <m/>
    <m/>
    <m/>
    <m/>
    <s v="ALMACENES UNIDOS"/>
    <n v="10"/>
    <n v="1"/>
    <n v="68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MINI PACK EMPACADORA VACIO MVS-45II 2"/>
    <s v="Etapa 1 - IR"/>
    <m/>
    <s v="11.11.2024"/>
    <n v="1"/>
    <s v="DOP"/>
    <n v="1"/>
    <n v="307391.34000000003"/>
    <n v="307391.34000000003"/>
    <n v="0.01"/>
    <n v="310465.25340000005"/>
    <n v="4776.3885138461546"/>
    <s v="Equipos de Carniceria "/>
    <m/>
    <m/>
    <m/>
    <m/>
    <s v="75272 RENT A EQUIPOS MUESES, "/>
    <n v="10"/>
    <n v="1"/>
    <n v="310465.2534000000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ANO DE MICROFIBRA 16X16&quot; 24/1 VERDE"/>
    <m/>
    <m/>
    <s v="11.11.2024"/>
    <n v="1"/>
    <s v="DOP"/>
    <n v="1"/>
    <n v="3050"/>
    <n v="3050"/>
    <n v="0"/>
    <n v="3050"/>
    <n v="46.92307692307692"/>
    <s v="Utensilios de Cocina"/>
    <m/>
    <m/>
    <m/>
    <m/>
    <s v="UTECO SRL"/>
    <n v="10"/>
    <n v="1"/>
    <n v="30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EDAL NEUMATICO 6 PIES"/>
    <m/>
    <m/>
    <s v="11.11.2024"/>
    <n v="1"/>
    <s v="DOP"/>
    <n v="1"/>
    <n v="22251.88"/>
    <n v="22251.88"/>
    <n v="0"/>
    <n v="22251.88"/>
    <n v="342.33661538461541"/>
    <s v="pedal neumatico"/>
    <m/>
    <m/>
    <m/>
    <m/>
    <s v="LA CASA DEL CAMION "/>
    <n v="10"/>
    <n v="1"/>
    <n v="22251.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INZA PLASTICA NEGRA 12 PULG 4712"/>
    <m/>
    <m/>
    <s v="11.11.2024"/>
    <n v="2"/>
    <s v="DOP"/>
    <n v="1"/>
    <n v="400"/>
    <n v="800"/>
    <n v="0"/>
    <n v="800"/>
    <n v="12.307692307692308"/>
    <s v="Utensilios de Cocina"/>
    <m/>
    <m/>
    <m/>
    <m/>
    <s v="UTECO SRL"/>
    <n v="10"/>
    <n v="1"/>
    <n v="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ORCIONADOR ALIMENTO AZUL 8 OZ"/>
    <m/>
    <m/>
    <s v="11.11.2024"/>
    <n v="3"/>
    <s v="DOP"/>
    <n v="1"/>
    <n v="300"/>
    <n v="900"/>
    <n v="0"/>
    <n v="900"/>
    <n v="13.846153846153847"/>
    <s v="Utensilios de Cocina"/>
    <m/>
    <m/>
    <m/>
    <m/>
    <s v="UTECO SRL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PORCIONADOR ALIMENTO PERFORADO AZUL"/>
    <m/>
    <m/>
    <s v="11.11.2024"/>
    <n v="3"/>
    <s v="DOP"/>
    <n v="1"/>
    <n v="300"/>
    <n v="900"/>
    <n v="0"/>
    <n v="900"/>
    <n v="13.846153846153847"/>
    <s v="Utensilios de Cocina"/>
    <m/>
    <m/>
    <m/>
    <m/>
    <s v="UTECO SRL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DELI OCTAGONAL NEGRO SFG10151"/>
    <m/>
    <m/>
    <s v="11.11.2024"/>
    <n v="15"/>
    <s v="DOP"/>
    <n v="1"/>
    <n v="550.84"/>
    <n v="8262.6"/>
    <n v="0"/>
    <n v="8262.6"/>
    <n v="127.11692307692309"/>
    <s v="Bandeja gastronomica "/>
    <s v="Neveras nuevas del deli "/>
    <m/>
    <m/>
    <m/>
    <s v="UTECO SRL"/>
    <n v="10"/>
    <n v="1"/>
    <n v="8262.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DELI OCTAGONAL NEGRO SFG12201"/>
    <m/>
    <m/>
    <s v="11.11.2024"/>
    <n v="4"/>
    <s v="DOP"/>
    <n v="1"/>
    <n v="635.59"/>
    <n v="2542.36"/>
    <n v="0"/>
    <n v="2542.36"/>
    <n v="39.113230769230768"/>
    <s v="Bandeja gastronomica"/>
    <s v="Neveras nuevas del deli "/>
    <m/>
    <m/>
    <m/>
    <s v="UTECO SRL"/>
    <n v="10"/>
    <n v="1"/>
    <n v="2542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KING STEEL 88002"/>
    <m/>
    <m/>
    <s v="11.11.2024"/>
    <n v="4"/>
    <s v="DOP"/>
    <n v="1"/>
    <n v="1200"/>
    <n v="4800"/>
    <n v="0"/>
    <n v="4800"/>
    <n v="73.84615384615384"/>
    <s v="Utensilios de Cocina"/>
    <m/>
    <m/>
    <m/>
    <m/>
    <s v="UTECO SRL"/>
    <n v="10"/>
    <n v="1"/>
    <n v="4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ECIPIENTE KING STEEL 88004"/>
    <m/>
    <m/>
    <s v="11.11.2024"/>
    <n v="4"/>
    <s v="DOP"/>
    <n v="1"/>
    <n v="1400"/>
    <n v="5600"/>
    <n v="0"/>
    <n v="5600"/>
    <n v="86.15384615384616"/>
    <s v="Utensilios de Cocina"/>
    <m/>
    <m/>
    <m/>
    <m/>
    <s v="UTECO SRL"/>
    <n v="10"/>
    <n v="1"/>
    <n v="56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RUBBERMAID ESPATULA PLASTICA P/CALOR 16"/>
    <m/>
    <m/>
    <s v="11.11.2024"/>
    <n v="4"/>
    <s v="DOP"/>
    <n v="1"/>
    <n v="1990"/>
    <n v="7960"/>
    <n v="0"/>
    <n v="7960"/>
    <n v="122.46153846153847"/>
    <s v="Utensilios de Cocina"/>
    <m/>
    <m/>
    <m/>
    <m/>
    <s v="UTECO SRL"/>
    <n v="10"/>
    <n v="1"/>
    <n v="796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ACA BOLAS #8 GRIS"/>
    <m/>
    <m/>
    <s v="11.11.2024"/>
    <n v="2"/>
    <s v="DOP"/>
    <n v="1"/>
    <n v="1200"/>
    <n v="2400"/>
    <n v="0"/>
    <n v="2400"/>
    <n v="36.92307692307692"/>
    <s v="Utensilios de Cocina"/>
    <m/>
    <m/>
    <m/>
    <m/>
    <s v="UTECO SRL"/>
    <n v="10"/>
    <n v="1"/>
    <n v="2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ANITIZADOR CUCHILLO "/>
    <m/>
    <m/>
    <s v="11.11.2024"/>
    <n v="4"/>
    <s v="DOP"/>
    <n v="1"/>
    <n v="25900"/>
    <n v="103600"/>
    <n v="0"/>
    <n v="103600"/>
    <n v="1593.8461538461538"/>
    <s v="Utensilios de Cocina"/>
    <m/>
    <m/>
    <m/>
    <m/>
    <s v="UTECO SRL"/>
    <n v="10"/>
    <n v="1"/>
    <n v="1036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CUBO 10-25/64 40751PS10"/>
    <m/>
    <m/>
    <s v="11.11.2024"/>
    <n v="1"/>
    <s v="DOP"/>
    <n v="1"/>
    <n v="6438.22"/>
    <n v="6438.22"/>
    <n v="0"/>
    <n v="6438.22"/>
    <n v="99.049538461538461"/>
    <s v="Equipos de Carniceria "/>
    <m/>
    <m/>
    <m/>
    <m/>
    <s v="75272 RENT A EQUIPOS MUESES"/>
    <n v="10"/>
    <n v="1"/>
    <n v="6438.2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CUBO 8MM 15/16"/>
    <m/>
    <m/>
    <s v="11.11.2024"/>
    <n v="1"/>
    <s v="DOP"/>
    <n v="1"/>
    <n v="5821.21"/>
    <n v="5821.21"/>
    <n v="0"/>
    <n v="5821.21"/>
    <n v="89.55707692307692"/>
    <s v="Equipos de Carniceria "/>
    <m/>
    <m/>
    <m/>
    <m/>
    <s v="75272 RENT A EQUIPOS MUESES"/>
    <n v="10"/>
    <n v="1"/>
    <n v="5821.2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ALLADOR3 MM 1/8"/>
    <m/>
    <m/>
    <s v="11.11.2024"/>
    <n v="1"/>
    <s v="DOP"/>
    <n v="1"/>
    <n v="4853"/>
    <n v="4853"/>
    <n v="0"/>
    <n v="4853"/>
    <n v="74.661538461538456"/>
    <s v="Equipos de Carniceria "/>
    <m/>
    <m/>
    <m/>
    <m/>
    <s v="75272 RENT A EQUIPOS MUESES"/>
    <n v="10"/>
    <n v="1"/>
    <n v="485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EBANADOR 2 -5/64 40751DF02"/>
    <m/>
    <m/>
    <s v="11.11.2024"/>
    <n v="1"/>
    <s v="DOP"/>
    <n v="1"/>
    <n v="3650.85"/>
    <n v="3650.85"/>
    <n v="0"/>
    <n v="3650.85"/>
    <n v="56.166923076923077"/>
    <s v="Equipos de Carniceria "/>
    <m/>
    <m/>
    <m/>
    <m/>
    <s v="75272 RENT A EQUIPOS MUESES"/>
    <n v="10"/>
    <n v="1"/>
    <n v="3650.8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DISCO REBANADOR 2 -5/64 40751DF02"/>
    <m/>
    <m/>
    <s v="11.11.2024"/>
    <n v="1"/>
    <s v="DOP"/>
    <n v="1"/>
    <n v="4242.25"/>
    <n v="4242.25"/>
    <n v="0"/>
    <n v="4242.25"/>
    <n v="65.265384615384619"/>
    <s v="Equipos de Carniceria "/>
    <m/>
    <m/>
    <m/>
    <m/>
    <s v="75272 RENT A EQUIPOS MUESES"/>
    <n v="10"/>
    <n v="1"/>
    <n v="4242.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IRMAN PROCESADOR VEGETALES 40752508 TM2"/>
    <m/>
    <m/>
    <s v="11.11.2024"/>
    <n v="1"/>
    <s v="DOP"/>
    <n v="1"/>
    <n v="64770.41"/>
    <n v="64770.41"/>
    <n v="0"/>
    <n v="64770.41"/>
    <n v="996.46784615384615"/>
    <s v="Equipos de Carniceria "/>
    <m/>
    <m/>
    <m/>
    <m/>
    <s v="75272 RENT A EQUIPOS MUESES"/>
    <n v="10"/>
    <n v="1"/>
    <n v="64770.4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SUPERSPIKE PARA POLLOS 1/1 GN"/>
    <s v="Etapa 1 - IR"/>
    <m/>
    <s v="11.11.2024"/>
    <n v="9"/>
    <s v="USD"/>
    <n v="65"/>
    <n v="100.51"/>
    <n v="58798.350000000006"/>
    <n v="0"/>
    <n v="58798.350000000006"/>
    <n v="904.59000000000015"/>
    <s v="Horno Rational "/>
    <m/>
    <m/>
    <m/>
    <m/>
    <s v="76610 CARIBBEAN COPACKERS SODFUM"/>
    <n v="7"/>
    <n v="0.6"/>
    <n v="35279.01"/>
    <n v="9"/>
    <n v="0.4"/>
    <n v="23519.340000000004"/>
    <m/>
    <m/>
    <n v="0"/>
    <m/>
    <m/>
    <n v="23519.340000000004"/>
    <m/>
    <m/>
    <n v="23519.340000000004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A CORTE 15X20X3/4 BCA BROWNE"/>
    <m/>
    <m/>
    <s v="11.11.2024"/>
    <n v="2"/>
    <s v="DOP"/>
    <n v="1"/>
    <n v="1450"/>
    <n v="2900"/>
    <n v="0"/>
    <n v="2900"/>
    <n v="44.615384615384613"/>
    <s v="Utensilios de Cocina"/>
    <m/>
    <m/>
    <m/>
    <m/>
    <s v="UTECO SRL"/>
    <n v="10"/>
    <n v="1"/>
    <n v="2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A P/CORTE 15X20X1/2&quot; VERDE (57361504"/>
    <m/>
    <m/>
    <s v="11.11.2024"/>
    <n v="4"/>
    <s v="DOP"/>
    <n v="1"/>
    <n v="1450"/>
    <n v="5800"/>
    <n v="0"/>
    <n v="5800"/>
    <n v="89.230769230769226"/>
    <s v="Utensilios de Cocina"/>
    <m/>
    <m/>
    <m/>
    <m/>
    <s v="UTECO SRL"/>
    <n v="10"/>
    <n v="1"/>
    <n v="5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ECRAFT King Steel CB1520GNA VERDE"/>
    <m/>
    <m/>
    <s v="11.11.2024"/>
    <n v="2"/>
    <s v="DOP"/>
    <n v="1"/>
    <n v="950"/>
    <n v="1900"/>
    <n v="0"/>
    <n v="1900"/>
    <n v="29.23076923076923"/>
    <s v="Utensilios de Cocina"/>
    <m/>
    <m/>
    <m/>
    <m/>
    <s v="UTECO SRL"/>
    <n v="10"/>
    <n v="1"/>
    <n v="1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BLECRAFT TABLA CORTE CB1520BRA MARRON"/>
    <m/>
    <m/>
    <s v="11.11.2024"/>
    <n v="1"/>
    <s v="DOP"/>
    <n v="1"/>
    <n v="950"/>
    <n v="950"/>
    <n v="0"/>
    <n v="950"/>
    <n v="14.615384615384615"/>
    <s v="Utensilios de Cocina"/>
    <m/>
    <m/>
    <m/>
    <m/>
    <s v="UTECO SRL"/>
    <n v="10"/>
    <n v="1"/>
    <n v="9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AZA MEDIDORA PLASTICA 1 TAZA"/>
    <m/>
    <m/>
    <s v="11.11.2024"/>
    <n v="2"/>
    <s v="DOP"/>
    <n v="1"/>
    <n v="500"/>
    <n v="1000"/>
    <n v="0"/>
    <n v="1000"/>
    <n v="15.384615384615385"/>
    <s v="Utensilios de Cocina"/>
    <m/>
    <m/>
    <m/>
    <m/>
    <s v="UTECO SRL"/>
    <n v="10"/>
    <n v="1"/>
    <n v="1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TIRADOR DE MANO P/DOLLY FDDOHDL0103"/>
    <m/>
    <m/>
    <s v="11.11.2024"/>
    <n v="3"/>
    <s v="DOP"/>
    <n v="1"/>
    <n v="1619.7299999999998"/>
    <n v="4859.1899999999996"/>
    <n v="0"/>
    <n v="4859.1899999999996"/>
    <n v="74.756769230769223"/>
    <s v="Utensilios de Cocina"/>
    <m/>
    <m/>
    <m/>
    <m/>
    <s v="UTECO SRL"/>
    <n v="10"/>
    <n v="0.5"/>
    <n v="2429.59499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UTENCILIOS DE COCINA "/>
    <m/>
    <m/>
    <s v="11.11.2024"/>
    <n v="1"/>
    <s v="DOP"/>
    <n v="1"/>
    <n v="122664.36"/>
    <n v="122664.36"/>
    <n v="0"/>
    <n v="122664.36"/>
    <n v="1887.144"/>
    <s v="Utensiilios de cocina"/>
    <m/>
    <m/>
    <m/>
    <m/>
    <s v="UTECO SRL"/>
    <n v="10"/>
    <n v="1"/>
    <n v="122664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UTENCILIOS DELY  "/>
    <m/>
    <m/>
    <s v="11.11.2024"/>
    <n v="1"/>
    <s v="DOP"/>
    <n v="1"/>
    <n v="68807.789999999994"/>
    <n v="68807.789999999994"/>
    <n v="0"/>
    <n v="68807.789999999994"/>
    <n v="1058.5813846153844"/>
    <s v="Utensilios de Cocina"/>
    <m/>
    <m/>
    <m/>
    <m/>
    <s v="UTECO SRL"/>
    <n v="10"/>
    <n v="1"/>
    <n v="68807.78999999999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CO BROCHA PASTELERA NB-20"/>
    <m/>
    <m/>
    <s v="11.11.2024"/>
    <n v="2"/>
    <s v="DOP"/>
    <n v="1"/>
    <n v="500"/>
    <n v="1000"/>
    <n v="0"/>
    <n v="1000"/>
    <n v="15.384615384615385"/>
    <s v="Utensilios de Cocina"/>
    <m/>
    <m/>
    <m/>
    <m/>
    <s v="UTECO SRL"/>
    <n v="10"/>
    <n v="1"/>
    <n v="1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CO BROCHA PASTELERA NB-30"/>
    <m/>
    <m/>
    <s v="11.11.2024"/>
    <n v="2"/>
    <s v="DOP"/>
    <n v="1"/>
    <n v="650"/>
    <n v="1300"/>
    <n v="0"/>
    <n v="1300"/>
    <n v="20"/>
    <s v="Utensilios de Cocina"/>
    <m/>
    <m/>
    <m/>
    <m/>
    <s v="UTECO SRL"/>
    <n v="10"/>
    <n v="1"/>
    <n v="1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2"/>
    <m/>
    <x v="40"/>
    <s v="OI"/>
    <s v=""/>
    <s v="WINHOLT RAPEADORA WHSS-1"/>
    <m/>
    <m/>
    <s v="11.11.2024"/>
    <n v="9"/>
    <s v="DOP"/>
    <n v="1"/>
    <n v="25029.784444444445"/>
    <n v="225268.06"/>
    <n v="0"/>
    <n v="225268.06"/>
    <n v="3465.6624615384617"/>
    <s v="Rapeadora "/>
    <m/>
    <m/>
    <m/>
    <m/>
    <s v="INSTITUCIONALES "/>
    <n v="10"/>
    <n v="1"/>
    <n v="225268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s v="*"/>
    <x v="41"/>
    <s v="*"/>
    <n v="113048.39611904763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MOLINO MEZCLADOR 32 220VAC 3PH"/>
    <s v="Etapa 1 - IR"/>
    <m/>
    <s v="11.11.2024"/>
    <n v="1"/>
    <s v="DOP"/>
    <n v="1"/>
    <n v="937877.67"/>
    <n v="937877.67"/>
    <n v="0.01"/>
    <n v="947256.44670000009"/>
    <n v="14573.176103076925"/>
    <s v="Equipos de Carniceria "/>
    <m/>
    <m/>
    <m/>
    <m/>
    <s v="75272 RENT A EQUIPOS MUESES"/>
    <n v="10"/>
    <n v="1"/>
    <n v="947256.4467000000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SIN FIN CARNIC 3HP 208/230 1433FH"/>
    <s v="Etapa 1 - IR"/>
    <m/>
    <s v="11.11.2024"/>
    <n v="1"/>
    <s v="DOP"/>
    <n v="1"/>
    <n v="546727.98"/>
    <n v="546727.98"/>
    <n v="0.01"/>
    <n v="552195.2598"/>
    <n v="8495.3116892307698"/>
    <s v="Equipos de Carniceria "/>
    <m/>
    <m/>
    <m/>
    <m/>
    <s v="75272 RENT A EQUIPOS MUESES"/>
    <n v="10"/>
    <n v="1"/>
    <n v="552195.25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BIRO TENDERIZADORA 3/4 HP 110V 9HD"/>
    <s v="Etapa 1 - IR"/>
    <m/>
    <s v="11.11.2024"/>
    <n v="1"/>
    <s v="DOP"/>
    <n v="1"/>
    <n v="181574.8"/>
    <n v="181574.8"/>
    <n v="0.01"/>
    <n v="183390.54799999998"/>
    <n v="2821.3930461538457"/>
    <s v="Equipos de Carniceria "/>
    <m/>
    <m/>
    <m/>
    <m/>
    <s v="75272 RENT A EQUIPOS MUESES"/>
    <n v="10"/>
    <n v="1"/>
    <n v="183390.5479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ANASTO PLEGABLE 60X40X11.3 RPC6411"/>
    <m/>
    <m/>
    <s v="11.11.2024"/>
    <n v="18"/>
    <s v="DOP"/>
    <n v="1"/>
    <n v="475.52000000000004"/>
    <n v="8559.36"/>
    <n v="0.3"/>
    <n v="11127.168000000001"/>
    <n v="171.18720000000002"/>
    <s v="Canastos frutas y Vegetales"/>
    <m/>
    <m/>
    <m/>
    <m/>
    <s v="75272 RENT A EQUIPOS MUESES"/>
    <n v="10"/>
    <n v="0.5"/>
    <n v="5563.5840000000007"/>
    <n v="11"/>
    <n v="0.5"/>
    <n v="5563.5840000000007"/>
    <m/>
    <m/>
    <n v="0"/>
    <m/>
    <m/>
    <n v="5563.5840000000007"/>
    <m/>
    <m/>
    <n v="5563.5840000000007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HURRASCO 12¨MANGO FIBROX NEGRO"/>
    <m/>
    <m/>
    <s v="11.11.2024"/>
    <n v="3"/>
    <s v="DOP"/>
    <n v="1"/>
    <n v="2626.0833333333335"/>
    <n v="7878.25"/>
    <n v="0"/>
    <n v="7878.25"/>
    <n v="121.20384615384616"/>
    <s v="Utensilios Carniceria"/>
    <m/>
    <m/>
    <m/>
    <m/>
    <s v="75272 RENT A EQUIPOS MUESES"/>
    <n v="10"/>
    <n v="1"/>
    <n v="7878.2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CUCHILLO 8 X 2 RECTO ANCHO FIBROX"/>
    <m/>
    <m/>
    <s v="11.11.2024"/>
    <n v="5"/>
    <s v="DOP"/>
    <n v="1"/>
    <n v="3567.6959999999999"/>
    <n v="17838.48"/>
    <n v="0"/>
    <n v="17838.48"/>
    <n v="274.43815384615385"/>
    <s v="Utensilios Carniceria"/>
    <m/>
    <m/>
    <m/>
    <m/>
    <s v="75272 RENT A EQUIPOS MUESES"/>
    <n v="10"/>
    <n v="1"/>
    <n v="17838.4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FILETEO 6¨ RECTO FINO FIBROX NEGRO"/>
    <m/>
    <m/>
    <s v="11.11.2024"/>
    <n v="6"/>
    <s v="DOP"/>
    <n v="1"/>
    <n v="1337.0183333333332"/>
    <n v="8022.1099999999988"/>
    <n v="0"/>
    <n v="8022.1099999999988"/>
    <n v="123.41707692307691"/>
    <s v="Utensilios Carniceria"/>
    <m/>
    <m/>
    <m/>
    <m/>
    <s v="75272 RENT A EQUIPOS MUESES"/>
    <n v="10"/>
    <n v="1"/>
    <n v="8022.10999999999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HOBART REBANADORA HD 13 HS6-1 A/I 120V"/>
    <s v="Etapa 1 - IR"/>
    <m/>
    <s v="11.11.2024"/>
    <n v="2"/>
    <s v="DOP"/>
    <n v="1"/>
    <n v="294000"/>
    <n v="588000"/>
    <n v="0.01"/>
    <n v="593880"/>
    <n v="9136.6153846153848"/>
    <s v="Equipos de Carniceria "/>
    <m/>
    <m/>
    <m/>
    <m/>
    <s v="75272 RENT A EQUIPOS MUESES"/>
    <n v="10"/>
    <n v="1"/>
    <n v="5938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MOLINO CARNICERIA 1HP BI-822SS"/>
    <s v="Etapa 1 - IR"/>
    <m/>
    <s v="11.11.2024"/>
    <n v="1"/>
    <s v="DOP"/>
    <n v="1"/>
    <n v="140501.32999999999"/>
    <n v="140501.32999999999"/>
    <n v="0.01"/>
    <n v="141906.34329999998"/>
    <n v="2183.1745123076921"/>
    <s v="Equipos de Carniceria "/>
    <m/>
    <m/>
    <m/>
    <m/>
    <s v="75272 RENT A EQUIPOS MUESES"/>
    <n v="10"/>
    <n v="1"/>
    <n v="141906.3432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REBANADORA PALLADIO 13 330 EVO TOP"/>
    <s v="Etapa 1 - IR"/>
    <m/>
    <s v="11.11.2024"/>
    <n v="2"/>
    <s v="DOP"/>
    <n v="1"/>
    <n v="151549.5"/>
    <n v="303099"/>
    <n v="0.01"/>
    <n v="306129.99"/>
    <n v="4709.6921538461538"/>
    <s v="Equipos de Carniceria "/>
    <m/>
    <m/>
    <m/>
    <m/>
    <s v="75272 RENT A EQUIPOS MUESES"/>
    <n v="10"/>
    <n v="1"/>
    <n v="306129.9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SIERRA SIN FIN CARNICERIA 1.5HP BI-22SS"/>
    <s v="Etapa 1 - IR"/>
    <m/>
    <s v="11.11.2024"/>
    <n v="1"/>
    <s v="DOP"/>
    <n v="1"/>
    <n v="397260.62"/>
    <n v="397260.62"/>
    <n v="0.01"/>
    <n v="401233.22619999998"/>
    <n v="6172.818864615384"/>
    <s v="Equipos de Carniceria "/>
    <m/>
    <m/>
    <m/>
    <m/>
    <s v="75272 RENT A EQUIPOS MUESES"/>
    <n v="10"/>
    <n v="1"/>
    <n v="401233.2261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SIRMAN REBANADORA 15 TIZIANO"/>
    <s v="Etapa 1 - IR"/>
    <m/>
    <s v="11.11.2024"/>
    <n v="1"/>
    <s v="DOP"/>
    <n v="1"/>
    <n v="165106.71"/>
    <n v="165106.71"/>
    <n v="0.01"/>
    <n v="166757.77709999998"/>
    <n v="2565.5042630769226"/>
    <s v="Equipos de Carniceria "/>
    <m/>
    <m/>
    <m/>
    <m/>
    <s v="75272 RENT A EQUIPOS MUESES"/>
    <n v="10"/>
    <n v="1"/>
    <n v="166757.777099999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AMOLADOR 3 PIEDRA 11 1/2F/M/G"/>
    <m/>
    <m/>
    <s v="11.11.2024"/>
    <n v="2"/>
    <s v="DOP"/>
    <n v="1"/>
    <n v="8808.0550000000003"/>
    <n v="17616.11"/>
    <n v="0"/>
    <n v="17616.11"/>
    <n v="271.01707692307696"/>
    <s v="Utensilios Carniceria"/>
    <m/>
    <m/>
    <m/>
    <m/>
    <s v="75272 RENT A EQUIPOS MUESES"/>
    <n v="10"/>
    <n v="1"/>
    <n v="17616.1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GUANTES METALICO MIDIUM 81503"/>
    <m/>
    <m/>
    <s v="11.11.2024"/>
    <n v="3"/>
    <s v="DOP"/>
    <n v="1"/>
    <n v="8546.76"/>
    <n v="25640.28"/>
    <n v="0"/>
    <n v="25640.28"/>
    <n v="394.46584615384614"/>
    <s v="Utensilios de Cocina"/>
    <m/>
    <m/>
    <m/>
    <m/>
    <s v="75272 RENT A EQUIPOS MUESES"/>
    <n v="10"/>
    <n v="1"/>
    <n v="25640.2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3"/>
    <m/>
    <x v="41"/>
    <s v="OI"/>
    <s v=""/>
    <s v="VICTORINOX GUANTES METALICOS LARGE 81504"/>
    <m/>
    <m/>
    <s v="11.11.2024"/>
    <n v="1"/>
    <s v="DOP"/>
    <n v="1"/>
    <n v="8316.0499999999993"/>
    <n v="8316.0499999999993"/>
    <n v="0"/>
    <n v="8316.0499999999993"/>
    <n v="127.93923076923076"/>
    <s v="Utensilios Carniceria"/>
    <m/>
    <m/>
    <m/>
    <m/>
    <s v="75272 RENT A EQUIPOS MUESES"/>
    <n v="10"/>
    <n v="1"/>
    <n v="8316.049999999999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s v="*"/>
    <x v="42"/>
    <s v="*"/>
    <n v="270980.85849206347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MARA FERMENTACION 879856SP 16 CARROS"/>
    <s v="Etapa 1 - IR"/>
    <m/>
    <s v="06.02.2025"/>
    <n v="1"/>
    <s v="EUR"/>
    <n v="77"/>
    <n v="56515.5"/>
    <n v="4351693.5"/>
    <n v="0"/>
    <n v="4351693.5"/>
    <n v="66949.130769230775"/>
    <s v="Barahona MC24. OC 4511723328"/>
    <m/>
    <m/>
    <m/>
    <m/>
    <s v="75113 EQUIPAN SRL"/>
    <n v="7"/>
    <n v="0.7"/>
    <n v="3046185.4499999997"/>
    <n v="10"/>
    <n v="0.3"/>
    <n v="1305508.05"/>
    <m/>
    <m/>
    <n v="0"/>
    <m/>
    <m/>
    <n v="1305508.05"/>
    <m/>
    <m/>
    <n v="1305508.05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RRO P/ HORNO ROT 15 NIVELES"/>
    <m/>
    <m/>
    <s v="11.11.2024"/>
    <n v="45"/>
    <s v="DOP"/>
    <n v="1"/>
    <n v="25900"/>
    <n v="1165500"/>
    <n v="0"/>
    <n v="1165500"/>
    <n v="17930.76923076923"/>
    <s v="Carro para horno"/>
    <m/>
    <m/>
    <m/>
    <m/>
    <s v="INDUSTRIAL FERRETERA"/>
    <n v="10"/>
    <n v="1"/>
    <n v="1165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ARROS P/HORNO ROT 30 NIVELES"/>
    <m/>
    <m/>
    <s v="11.11.2024"/>
    <n v="0"/>
    <s v="DOP"/>
    <n v="1"/>
    <n v="36700"/>
    <n v="0"/>
    <n v="0"/>
    <n v="0"/>
    <n v="0"/>
    <s v="Carro para horno"/>
    <m/>
    <m/>
    <m/>
    <m/>
    <s v="INDUSTRIAL FERRETERA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BAGUETTE 4 MOLDE/P 49034"/>
    <m/>
    <m/>
    <s v="11.11.2024"/>
    <n v="50"/>
    <s v="DOP"/>
    <n v="1"/>
    <n v="2808.011"/>
    <n v="140400.54999999999"/>
    <n v="0.35"/>
    <n v="189540.74249999999"/>
    <n v="2916.0114230769232"/>
    <s v="Bandeja gastronomica "/>
    <m/>
    <m/>
    <m/>
    <m/>
    <s v="IMEQ USA"/>
    <n v="7"/>
    <n v="0.5"/>
    <n v="94770.371249999997"/>
    <n v="9"/>
    <n v="0.5"/>
    <n v="94770.371249999997"/>
    <m/>
    <m/>
    <n v="0"/>
    <m/>
    <m/>
    <n v="94770.371249999997"/>
    <m/>
    <m/>
    <n v="94770.371249999997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BAGUETTE 5 MOLDE/P 49035"/>
    <m/>
    <m/>
    <s v="11.11.2024"/>
    <n v="120"/>
    <s v="DOP"/>
    <n v="1"/>
    <n v="3017.7463333333335"/>
    <n v="362129.56"/>
    <n v="0.35"/>
    <n v="488874.90599999996"/>
    <n v="7521.152399999999"/>
    <s v="Bandeja gastronomica "/>
    <m/>
    <m/>
    <m/>
    <m/>
    <s v="IMEQ USA"/>
    <n v="7"/>
    <n v="0.5"/>
    <n v="244437.45299999998"/>
    <n v="9"/>
    <n v="0.5"/>
    <n v="244437.45299999998"/>
    <m/>
    <m/>
    <n v="0"/>
    <m/>
    <m/>
    <n v="244437.45299999998"/>
    <m/>
    <m/>
    <n v="244437.45299999998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PAN LISA 18X26X1 40698"/>
    <m/>
    <m/>
    <s v="11.11.2024"/>
    <n v="17"/>
    <s v="DOP"/>
    <n v="1"/>
    <n v="1105.5405882352941"/>
    <n v="18794.189999999999"/>
    <n v="0.35"/>
    <n v="25372.156499999997"/>
    <n v="390.34086923076921"/>
    <s v="Bandeja gastronomica "/>
    <m/>
    <m/>
    <m/>
    <m/>
    <s v="IMEQ USA"/>
    <n v="7"/>
    <n v="0.5"/>
    <n v="12686.078249999999"/>
    <n v="9"/>
    <n v="0.5"/>
    <n v="12686.078249999999"/>
    <m/>
    <m/>
    <n v="0"/>
    <m/>
    <m/>
    <n v="12686.078249999999"/>
    <m/>
    <m/>
    <n v="12686.078249999999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HICAGO BANDEJA PAN LISA PERFORADA 44690"/>
    <m/>
    <m/>
    <s v="11.11.2024"/>
    <n v="510"/>
    <s v="DOP"/>
    <n v="1"/>
    <n v="1680.6893725490195"/>
    <n v="857151.58"/>
    <n v="0.35"/>
    <n v="1157154.6329999999"/>
    <n v="17802.378969230769"/>
    <s v="Bandeja gastronomica "/>
    <m/>
    <m/>
    <m/>
    <m/>
    <s v="IMEQ USA"/>
    <n v="7"/>
    <n v="0.5"/>
    <n v="578577.31649999996"/>
    <n v="9"/>
    <n v="0.5"/>
    <n v="578577.31649999996"/>
    <m/>
    <m/>
    <n v="0"/>
    <m/>
    <m/>
    <n v="578577.31649999996"/>
    <m/>
    <m/>
    <n v="578577.31649999996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CONTROL PANTALLA PARA ST-200"/>
    <m/>
    <m/>
    <s v="11.11.2024"/>
    <n v="3"/>
    <s v="DOP"/>
    <n v="1"/>
    <n v="160929.06"/>
    <n v="482787.18"/>
    <n v="0"/>
    <n v="482787.18"/>
    <n v="7427.4950769230772"/>
    <s v="Horno Rotor "/>
    <m/>
    <m/>
    <m/>
    <m/>
    <s v="EQUIPAN SRL"/>
    <n v="7"/>
    <n v="0.7"/>
    <n v="337951.02599999995"/>
    <n v="10"/>
    <n v="0.3"/>
    <n v="144836.15399999998"/>
    <m/>
    <m/>
    <n v="0"/>
    <m/>
    <m/>
    <n v="144836.15399999998"/>
    <m/>
    <m/>
    <n v="144836.15399999998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HORNO ROTOR FOX LFRC-15T LOGIUDICE"/>
    <s v="Etapa 1 - IR"/>
    <m/>
    <s v="11.11.2024"/>
    <n v="0"/>
    <s v="DOP"/>
    <n v="1"/>
    <n v="1868805.37"/>
    <n v="0"/>
    <n v="0"/>
    <n v="0"/>
    <n v="0"/>
    <s v="Horno Rotor Equipan -Landini"/>
    <m/>
    <m/>
    <m/>
    <m/>
    <s v="EQUIPAN SRL"/>
    <n v="7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HORNO ROTOR LOGIUDICE FORNI LFRNK 8080"/>
    <s v="Etapa 1 - IR"/>
    <m/>
    <s v="06.02.2025"/>
    <n v="2"/>
    <s v="EUR"/>
    <n v="77"/>
    <n v="28368"/>
    <n v="4368672"/>
    <n v="0"/>
    <n v="4368672"/>
    <n v="67210.338461538457"/>
    <s v="Las Américas. OC 4512369576"/>
    <m/>
    <m/>
    <m/>
    <m/>
    <s v="EQUIPAN SRL"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4"/>
    <m/>
    <x v="42"/>
    <s v="OI"/>
    <s v=""/>
    <s v="MOLINO RALLADOR PAN 1HP 220V/60HZ 100KG"/>
    <m/>
    <m/>
    <m/>
    <n v="1"/>
    <s v="DOP"/>
    <n v="1"/>
    <n v="109750"/>
    <n v="109750"/>
    <n v="0"/>
    <n v="109750"/>
    <n v="1688.4615384615386"/>
    <s v="molino Rallador "/>
    <m/>
    <m/>
    <m/>
    <m/>
    <s v="75272 RENT A EQUIPOS MUESES"/>
    <n v="10"/>
    <n v="1"/>
    <n v="1097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s v="*"/>
    <x v="43"/>
    <s v="*"/>
    <n v="60235.30190476190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CANASTO PLEGABLE 30X40X16.3 RPC4316"/>
    <m/>
    <m/>
    <s v="11.11.2024"/>
    <n v="20"/>
    <s v="DOP"/>
    <n v="1"/>
    <n v="356.72899999999998"/>
    <n v="7134.58"/>
    <n v="0.33"/>
    <n v="9488.991399999999"/>
    <n v="145.98448307692306"/>
    <s v="Canastos frutas y Vegetales"/>
    <m/>
    <m/>
    <m/>
    <m/>
    <s v="TOSCA"/>
    <n v="9"/>
    <n v="0.5"/>
    <n v="4744.4956999999995"/>
    <n v="11"/>
    <n v="0.5"/>
    <n v="4744.4956999999995"/>
    <m/>
    <m/>
    <n v="0"/>
    <m/>
    <m/>
    <n v="4744.4956999999995"/>
    <m/>
    <m/>
    <n v="4744.4956999999995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CANASTO PLEGABLE 60X40X16.3 RPC6416"/>
    <m/>
    <m/>
    <s v="11.11.2024"/>
    <n v="170"/>
    <s v="DOP"/>
    <n v="1"/>
    <n v="475.52023529411764"/>
    <n v="80838.44"/>
    <n v="0.33"/>
    <n v="107515.12520000001"/>
    <n v="1654.0788492307693"/>
    <s v="Canastos frutas y Vegetales"/>
    <m/>
    <m/>
    <m/>
    <m/>
    <s v="TOSCA"/>
    <n v="9"/>
    <n v="0.5"/>
    <n v="53757.562600000005"/>
    <n v="11"/>
    <n v="0.5"/>
    <n v="53757.562600000005"/>
    <m/>
    <m/>
    <n v="0"/>
    <m/>
    <m/>
    <n v="53757.562600000005"/>
    <m/>
    <m/>
    <n v="53757.562600000005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DISPENSADOR  P/FUNDA  PEDESTAL PMO-DR"/>
    <m/>
    <m/>
    <s v="11.11.2024"/>
    <n v="8"/>
    <s v="DOP"/>
    <n v="1"/>
    <n v="12500"/>
    <n v="100000"/>
    <n v="0"/>
    <n v="100000"/>
    <n v="1538.4615384615386"/>
    <s v="Dispensadores de funda "/>
    <m/>
    <m/>
    <m/>
    <m/>
    <s v="FAMEJAO"/>
    <n v="9"/>
    <n v="0.7"/>
    <n v="70000"/>
    <n v="11"/>
    <n v="0.3"/>
    <n v="30000"/>
    <m/>
    <m/>
    <n v="0"/>
    <m/>
    <m/>
    <n v="30000"/>
    <m/>
    <m/>
    <n v="3000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DISPENSADORES PLAS P/ ESPECIAS PTG"/>
    <m/>
    <m/>
    <s v="11.11.2024"/>
    <n v="24"/>
    <s v="DOP"/>
    <n v="1"/>
    <n v="2192.5716666666667"/>
    <n v="52621.72"/>
    <n v="0"/>
    <n v="52621.72"/>
    <n v="809.56492307692315"/>
    <s v="insumo Mueble de las especias "/>
    <m/>
    <m/>
    <m/>
    <m/>
    <s v="ECOBOX"/>
    <n v="9"/>
    <n v="0.5"/>
    <n v="26310.86"/>
    <n v="11"/>
    <n v="0.5"/>
    <n v="26310.86"/>
    <m/>
    <m/>
    <n v="0"/>
    <m/>
    <m/>
    <n v="26310.86"/>
    <m/>
    <m/>
    <n v="26310.86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MANEJO DE DISPENSADORES"/>
    <m/>
    <m/>
    <s v="11.11.2024"/>
    <n v="1"/>
    <s v="DOP"/>
    <n v="1"/>
    <n v="1666.66"/>
    <n v="1666.66"/>
    <n v="0"/>
    <n v="1666.66"/>
    <n v="25.640923076923077"/>
    <s v="Dispensadores de funda "/>
    <m/>
    <m/>
    <m/>
    <m/>
    <s v="FAMEJAO"/>
    <n v="9"/>
    <n v="0.7"/>
    <n v="1166.662"/>
    <n v="11"/>
    <n v="0.3"/>
    <n v="499.99799999999999"/>
    <m/>
    <m/>
    <n v="0"/>
    <m/>
    <m/>
    <n v="499.99799999999999"/>
    <m/>
    <m/>
    <n v="499.99799999999999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MUEBLE ESCALONADO FLORES MF2 ST3S00601C"/>
    <m/>
    <m/>
    <s v="11.11.2024"/>
    <n v="2"/>
    <s v="USD"/>
    <n v="65"/>
    <n v="937.5"/>
    <n v="121875"/>
    <n v="0.6"/>
    <n v="195000"/>
    <n v="3000"/>
    <s v="Mueble de planta y flores"/>
    <m/>
    <m/>
    <m/>
    <m/>
    <s v="CAYUGA"/>
    <n v="9"/>
    <n v="0.5"/>
    <n v="97500"/>
    <n v="11"/>
    <n v="0.5"/>
    <n v="97500"/>
    <m/>
    <m/>
    <n v="0"/>
    <m/>
    <m/>
    <n v="97500"/>
    <m/>
    <m/>
    <n v="9750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ET DE MESA 3/1 P/FLORES MF3 TBST01601F"/>
    <m/>
    <m/>
    <s v="11.11.2024"/>
    <n v="2"/>
    <s v="USD"/>
    <n v="65"/>
    <n v="1130.6199999999999"/>
    <n v="146980.59999999998"/>
    <n v="0.6"/>
    <n v="235168.95999999996"/>
    <n v="3617.9839999999995"/>
    <s v="Mueble de planta y flores"/>
    <m/>
    <m/>
    <m/>
    <m/>
    <s v="CAYUGA"/>
    <n v="9"/>
    <n v="0.5"/>
    <n v="117584.47999999998"/>
    <n v="11"/>
    <n v="0.5"/>
    <n v="117584.47999999998"/>
    <m/>
    <m/>
    <n v="0"/>
    <m/>
    <m/>
    <n v="117584.47999999998"/>
    <m/>
    <m/>
    <n v="117584.47999999998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OPORTE PARA BALANZA 410 X610 X178"/>
    <m/>
    <m/>
    <s v="11.11.2024"/>
    <n v="1"/>
    <s v="DOP"/>
    <n v="1"/>
    <n v="17535"/>
    <n v="17535"/>
    <n v="0"/>
    <n v="17535"/>
    <n v="269.76923076923077"/>
    <s v="Balanza"/>
    <m/>
    <m/>
    <m/>
    <m/>
    <s v="MATERIALES INDUSTRIALES "/>
    <n v="10"/>
    <n v="1"/>
    <n v="1753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SPRING ROPE TY-00031"/>
    <m/>
    <m/>
    <s v="11.11.2024"/>
    <n v="24"/>
    <s v="DOP"/>
    <n v="1"/>
    <n v="122.46749999999999"/>
    <n v="2939.22"/>
    <n v="0"/>
    <n v="2939.22"/>
    <n v="45.218769230769226"/>
    <s v="insumo Mueble de las especias "/>
    <m/>
    <m/>
    <m/>
    <m/>
    <s v="ECOBOX"/>
    <n v="9"/>
    <n v="0.5"/>
    <n v="1469.61"/>
    <n v="11"/>
    <n v="0.5"/>
    <n v="1469.61"/>
    <m/>
    <m/>
    <n v="0"/>
    <m/>
    <m/>
    <n v="1469.61"/>
    <m/>
    <m/>
    <n v="1469.61"/>
    <e v="#VALUE!"/>
    <s v="Sirena Compacta"/>
    <s v="Sirena Las Terrenas"/>
    <s v="MC33"/>
    <s v="Marrón"/>
    <n v="594"/>
    <s v="Pendiente Compra"/>
    <x v="2"/>
    <x v="6"/>
  </r>
  <r>
    <n v="7.05"/>
    <m/>
    <x v="43"/>
    <s v="OI"/>
    <s v=""/>
    <s v="BALANZA PARA FRUTA Y VEGETALES "/>
    <m/>
    <m/>
    <s v="11.11.2024"/>
    <n v="1"/>
    <s v="DOP"/>
    <n v="1"/>
    <n v="900"/>
    <n v="900"/>
    <n v="0"/>
    <n v="900"/>
    <n v="13.846153846153847"/>
    <s v="Balanza"/>
    <m/>
    <m/>
    <m/>
    <m/>
    <s v="LA INOVACION"/>
    <n v="10"/>
    <n v="1"/>
    <n v="9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6"/>
    <s v="*"/>
    <x v="4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s v="*"/>
    <x v="45"/>
    <s v="*"/>
    <n v="0"/>
    <m/>
    <m/>
    <m/>
    <m/>
    <n v="0"/>
    <s v="USD"/>
    <n v="65"/>
    <n v="0"/>
    <n v="0"/>
    <n v="0"/>
    <n v="0"/>
    <n v="0"/>
    <m/>
    <m/>
    <m/>
    <m/>
    <m/>
    <m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*"/>
    <s v=""/>
    <m/>
    <m/>
    <m/>
    <m/>
    <n v="0"/>
    <s v="USD"/>
    <n v="65"/>
    <n v="0"/>
    <n v="0"/>
    <n v="0"/>
    <n v="0"/>
    <n v="0"/>
    <m/>
    <m/>
    <m/>
    <m/>
    <m/>
    <m/>
    <n v="7"/>
    <n v="0.5"/>
    <n v="0"/>
    <n v="10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OI"/>
    <s v=""/>
    <s v="FOB BUENOS AIRES ARGENTINA"/>
    <m/>
    <m/>
    <s v="15.01.2025"/>
    <n v="1"/>
    <s v="USD"/>
    <n v="65"/>
    <n v="11200"/>
    <n v="728000"/>
    <n v="0.45"/>
    <n v="1055600"/>
    <n v="1624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6"/>
  </r>
  <r>
    <n v="7.07"/>
    <m/>
    <x v="45"/>
    <s v="OI"/>
    <s v=""/>
    <s v="MOBILIARIO FOOD COURT ( MESAS/SILLAS/SOFA/MACETEROS)"/>
    <m/>
    <m/>
    <s v="11.11.2024"/>
    <n v="1"/>
    <s v="DOP"/>
    <n v="1"/>
    <n v="3600000"/>
    <n v="3600000"/>
    <n v="0"/>
    <n v="3600000"/>
    <n v="55384.615384615383"/>
    <s v="Sirena La Vega MC12"/>
    <m/>
    <m/>
    <m/>
    <m/>
    <m/>
    <n v="9"/>
    <n v="0.5"/>
    <n v="1800000"/>
    <n v="11"/>
    <n v="0.5"/>
    <n v="1800000"/>
    <m/>
    <m/>
    <n v="0"/>
    <m/>
    <m/>
    <n v="1800000"/>
    <m/>
    <m/>
    <n v="1800000"/>
    <e v="#VALUE!"/>
    <s v="Sirena Compacta"/>
    <s v="Sirena Las Terrenas"/>
    <s v="MC33"/>
    <s v="Marrón"/>
    <n v="594"/>
    <s v="Pendiente Compra"/>
    <x v="2"/>
    <x v="6"/>
  </r>
  <r>
    <n v="8.01"/>
    <s v="*"/>
    <x v="46"/>
    <s v="*"/>
    <n v="387226.83714285714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BASE PARA MANIQUI MADERA - FORMICA BLANC"/>
    <m/>
    <m/>
    <s v="11.11.2024"/>
    <n v="4"/>
    <s v="DOP"/>
    <n v="1"/>
    <n v="4237.29"/>
    <n v="16949.16"/>
    <n v="0"/>
    <n v="16949.16"/>
    <n v="260.7563076923077"/>
    <s v="Maniqui"/>
    <m/>
    <m/>
    <m/>
    <m/>
    <s v="DISPLAY INTERNATIONAL"/>
    <n v="10"/>
    <n v="0.5"/>
    <n v="8474.58"/>
    <n v="13"/>
    <n v="0.5"/>
    <n v="8474.58"/>
    <m/>
    <m/>
    <n v="0"/>
    <m/>
    <m/>
    <n v="8474.58"/>
    <m/>
    <m/>
    <n v="8474.58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BASE PARA MANIQUI MADERA - FORMICA BLANC"/>
    <m/>
    <m/>
    <s v="11.11.2024"/>
    <n v="6"/>
    <s v="DOP"/>
    <n v="1"/>
    <n v="4237.29"/>
    <n v="25423.739999999998"/>
    <n v="0"/>
    <n v="25423.739999999998"/>
    <n v="391.13446153846149"/>
    <s v="Maniqui"/>
    <m/>
    <m/>
    <m/>
    <m/>
    <s v="DISPLAY INTERNATIONAL"/>
    <n v="10"/>
    <n v="0.5"/>
    <n v="12711.869999999999"/>
    <n v="13"/>
    <n v="0.5"/>
    <n v="12711.869999999999"/>
    <m/>
    <m/>
    <n v="0"/>
    <m/>
    <m/>
    <n v="12711.869999999999"/>
    <m/>
    <m/>
    <n v="12711.869999999999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GONDOLAS DE TIENDA VERSION LANDINI SC BONAO"/>
    <m/>
    <m/>
    <s v="06.02.2025"/>
    <n v="1"/>
    <s v="EUR"/>
    <n v="77"/>
    <n v="193334.5"/>
    <n v="14886756.5"/>
    <n v="0.35"/>
    <n v="20097121.274999999"/>
    <n v="309186.48115384614"/>
    <s v="Imola Retail- Landini-SC Bonao"/>
    <m/>
    <m/>
    <m/>
    <m/>
    <s v="RIVECO"/>
    <n v="7"/>
    <n v="0.6"/>
    <n v="12058272.764999999"/>
    <n v="10"/>
    <n v="0.4"/>
    <n v="8038848.5099999998"/>
    <m/>
    <m/>
    <n v="0"/>
    <m/>
    <m/>
    <n v="8038848.5099999998"/>
    <m/>
    <m/>
    <n v="8038848.5099999998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INSTALACION GONDOLA"/>
    <m/>
    <m/>
    <s v="06.02.2025"/>
    <n v="1"/>
    <s v="DOP"/>
    <n v="1"/>
    <n v="1200000"/>
    <n v="1200000"/>
    <n v="0"/>
    <n v="1200000"/>
    <n v="18461.538461538461"/>
    <s v="Gondolas"/>
    <m/>
    <m/>
    <m/>
    <m/>
    <s v="RIVECO"/>
    <n v="7"/>
    <n v="0.6"/>
    <n v="720000"/>
    <n v="10"/>
    <n v="0.4"/>
    <n v="480000"/>
    <m/>
    <m/>
    <n v="0"/>
    <m/>
    <m/>
    <n v="480000"/>
    <m/>
    <m/>
    <n v="48000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JUEGO DE MESAS NIDO SEGUN MEDIDAS"/>
    <m/>
    <m/>
    <s v="11.11.2024"/>
    <n v="1"/>
    <s v="DOP"/>
    <n v="1"/>
    <n v="41101.69"/>
    <n v="41101.69"/>
    <n v="0"/>
    <n v="41101.69"/>
    <n v="632.33369230769233"/>
    <s v="Mesas nido "/>
    <m/>
    <m/>
    <m/>
    <m/>
    <s v="FAMEJAO"/>
    <n v="8"/>
    <n v="0.7"/>
    <n v="28771.183000000001"/>
    <n v="10"/>
    <n v="0.3"/>
    <n v="12330.507"/>
    <m/>
    <m/>
    <n v="0"/>
    <m/>
    <m/>
    <n v="12330.507"/>
    <m/>
    <m/>
    <n v="12330.507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LINEA EXTENDED COLLECTION - RACK BALLET"/>
    <m/>
    <m/>
    <m/>
    <n v="3"/>
    <s v="DOP"/>
    <n v="1"/>
    <n v="15967.980000000001"/>
    <n v="47903.94"/>
    <n v="0"/>
    <n v="47903.94"/>
    <n v="736.98369230769231"/>
    <s v="Rack textil "/>
    <m/>
    <m/>
    <m/>
    <m/>
    <s v="SOLURACK SRL"/>
    <n v="7"/>
    <n v="0.5"/>
    <n v="23951.97"/>
    <n v="9"/>
    <n v="0.5"/>
    <n v="23951.97"/>
    <m/>
    <m/>
    <n v="0"/>
    <m/>
    <m/>
    <n v="23951.97"/>
    <m/>
    <m/>
    <n v="23951.97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BEBE SENTADO BLANCO BRILLO SAM-2"/>
    <m/>
    <m/>
    <s v="11.11.2024"/>
    <n v="1"/>
    <s v="DOP"/>
    <n v="1"/>
    <n v="8940.68"/>
    <n v="8940.68"/>
    <n v="0"/>
    <n v="8940.68"/>
    <n v="137.54892307692307"/>
    <s v="Maniqui"/>
    <m/>
    <m/>
    <m/>
    <m/>
    <s v="DISPLAY INTERNATIONAL"/>
    <n v="10"/>
    <n v="1"/>
    <n v="8940.6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DE HOMBRE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m/>
    <m/>
    <s v="DISPLAY INTERNATIONAL"/>
    <n v="10"/>
    <n v="1"/>
    <n v="9457.629999999999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HOMBRE PLASTICO BLANCO BRILLO"/>
    <m/>
    <m/>
    <s v="11.11.2024"/>
    <n v="3"/>
    <s v="DOP"/>
    <n v="1"/>
    <n v="11822.029999999999"/>
    <n v="35466.089999999997"/>
    <n v="0"/>
    <n v="35466.089999999997"/>
    <n v="545.63215384615376"/>
    <s v="Maniqui"/>
    <m/>
    <m/>
    <m/>
    <m/>
    <s v="DISPLAY INTERNATIONAL"/>
    <n v="10"/>
    <n v="1"/>
    <n v="35466.08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3/4 BLANCO MATTE"/>
    <m/>
    <m/>
    <s v="11.11.2024"/>
    <n v="2"/>
    <s v="DOP"/>
    <n v="1"/>
    <n v="4728.8149999999996"/>
    <n v="9457.6299999999992"/>
    <n v="0"/>
    <n v="9457.6299999999992"/>
    <n v="145.50199999999998"/>
    <s v="Maniqui"/>
    <m/>
    <m/>
    <m/>
    <m/>
    <s v="DISPLAY INTERNATIONAL"/>
    <n v="10"/>
    <n v="1"/>
    <n v="9457.629999999999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C/E BLANCO BRILLO DORIS 6"/>
    <m/>
    <m/>
    <s v="11.11.2024"/>
    <n v="1"/>
    <s v="DOP"/>
    <n v="1"/>
    <n v="16398.310000000001"/>
    <n v="16398.310000000001"/>
    <n v="0"/>
    <n v="16398.310000000001"/>
    <n v="252.28169230769234"/>
    <s v="Maniqui"/>
    <m/>
    <m/>
    <m/>
    <m/>
    <s v="DISPLAY INTERNATIONAL"/>
    <n v="10"/>
    <n v="1"/>
    <n v="16398.310000000001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MUJER PLASTICO BLANCO BRILLO"/>
    <m/>
    <m/>
    <s v="11.11.2024"/>
    <n v="2"/>
    <s v="DOP"/>
    <n v="1"/>
    <n v="11822.03"/>
    <n v="23644.06"/>
    <n v="0"/>
    <n v="23644.06"/>
    <n v="363.75476923076923"/>
    <s v="Maniqui"/>
    <m/>
    <m/>
    <m/>
    <m/>
    <s v="DISPLAY INTERNATIONAL"/>
    <n v="10"/>
    <n v="1"/>
    <n v="23644.0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NIÑO BLANCO BRILLO C/E"/>
    <m/>
    <m/>
    <s v="11.11.2024"/>
    <n v="1"/>
    <s v="DOP"/>
    <n v="1"/>
    <n v="9279.66"/>
    <n v="9279.66"/>
    <n v="0"/>
    <n v="9279.66"/>
    <n v="142.76400000000001"/>
    <s v="Maniqui"/>
    <m/>
    <m/>
    <m/>
    <m/>
    <s v="DISPLAY INTERNATIONAL"/>
    <n v="10"/>
    <n v="1"/>
    <n v="9279.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ANIQUI NIÑO BLANCO BRILLO C/E"/>
    <m/>
    <m/>
    <s v="11.11.2024"/>
    <n v="5"/>
    <s v="DOP"/>
    <n v="1"/>
    <n v="21271.19"/>
    <n v="106355.95"/>
    <n v="0"/>
    <n v="106355.95"/>
    <n v="1636.2453846153846"/>
    <s v="Rack textil "/>
    <m/>
    <m/>
    <m/>
    <m/>
    <s v="DISPLAY INTERNATIONAL"/>
    <n v="10"/>
    <n v="1"/>
    <n v="106355.9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VITRINA T/ISLA COUNTER ELECTRO-CREDI BM1"/>
    <m/>
    <m/>
    <s v="11.11.2024"/>
    <n v="1"/>
    <s v="DOP"/>
    <n v="1"/>
    <n v="395000"/>
    <n v="395000"/>
    <n v="0"/>
    <n v="395000"/>
    <n v="6076.9230769230771"/>
    <s v="Vitrina tipo isla"/>
    <m/>
    <m/>
    <m/>
    <m/>
    <s v="EPIFHANY"/>
    <n v="10"/>
    <n v="0.5"/>
    <n v="197500"/>
    <n v="12"/>
    <n v="0.5"/>
    <n v="197500"/>
    <m/>
    <m/>
    <n v="0"/>
    <m/>
    <m/>
    <n v="197500"/>
    <m/>
    <m/>
    <n v="19750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MUEBLE TIPO BANCO 40X60X50"/>
    <m/>
    <m/>
    <s v="11.11.2024"/>
    <n v="2"/>
    <s v="DOP"/>
    <n v="1"/>
    <n v="16356.2"/>
    <n v="32712.400000000001"/>
    <n v="0"/>
    <n v="32712.400000000001"/>
    <n v="503.26769230769236"/>
    <s v="Banco vestidores"/>
    <m/>
    <m/>
    <m/>
    <m/>
    <s v="FAMEJAO"/>
    <n v="10"/>
    <n v="0.7"/>
    <n v="22898.68"/>
    <n v="10"/>
    <n v="0.3"/>
    <n v="9813.7199999999993"/>
    <m/>
    <m/>
    <n v="0"/>
    <m/>
    <m/>
    <n v="9813.7199999999993"/>
    <m/>
    <m/>
    <n v="9813.7199999999993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SUM. E INST. VESTIDORES FENOLICOS"/>
    <m/>
    <m/>
    <s v="11.11.2024"/>
    <n v="2"/>
    <s v="DOP"/>
    <n v="1"/>
    <n v="185000"/>
    <n v="370000"/>
    <n v="0"/>
    <n v="370000"/>
    <n v="5692.3076923076924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COUNTER RECEPCION FENOLICO"/>
    <m/>
    <m/>
    <s v="11.11.2024"/>
    <n v="1"/>
    <s v="DOP"/>
    <n v="1"/>
    <n v="150000"/>
    <n v="150000"/>
    <n v="0"/>
    <n v="150000"/>
    <n v="2307.6923076923076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1"/>
    <m/>
    <x v="46"/>
    <s v="OI"/>
    <s v=""/>
    <s v="FAB.COUNTER SERV VESTIDOR 60X1.20X105 CM"/>
    <m/>
    <m/>
    <s v="11.11.2024"/>
    <n v="0"/>
    <s v="DOP"/>
    <n v="1"/>
    <n v="81947.600000000006"/>
    <n v="0"/>
    <n v="0"/>
    <n v="0"/>
    <n v="0"/>
    <s v="Counter vestidores "/>
    <m/>
    <m/>
    <m/>
    <m/>
    <s v="FAMEJAO"/>
    <n v="10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s v="*"/>
    <x v="47"/>
    <s v="*"/>
    <n v="40802.58323809524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HECK OUT COUNTER SH-003 IZQ S/CINTA"/>
    <m/>
    <m/>
    <s v="11.11.2024"/>
    <n v="12"/>
    <s v="DOP"/>
    <n v="1"/>
    <n v="275000"/>
    <n v="3300000"/>
    <n v="0"/>
    <n v="3300000"/>
    <n v="50769.230769230766"/>
    <s v="checkouts Caunter"/>
    <m/>
    <m/>
    <m/>
    <m/>
    <s v="RIVECO"/>
    <n v="7"/>
    <n v="0.6"/>
    <n v="1980000"/>
    <n v="10"/>
    <n v="0.4"/>
    <n v="1320000"/>
    <m/>
    <m/>
    <n v="0"/>
    <m/>
    <m/>
    <n v="1320000"/>
    <m/>
    <m/>
    <n v="132000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ONSTRUCION E INST DE PORTICO DE CAJA"/>
    <m/>
    <m/>
    <s v="11.11.2024"/>
    <n v="12"/>
    <s v="DOP"/>
    <n v="1"/>
    <n v="11607.27"/>
    <n v="139287.24"/>
    <n v="0"/>
    <n v="139287.24"/>
    <n v="2142.8806153846153"/>
    <s v="Portico de Caja "/>
    <m/>
    <m/>
    <m/>
    <m/>
    <s v="DUCTERIA ROJAS"/>
    <n v="9"/>
    <n v="1"/>
    <n v="139287.2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CONTRUCCION DE BANDEJA P/CABLEADO DEL PORTICO"/>
    <m/>
    <m/>
    <s v="11.11.2024"/>
    <n v="12"/>
    <s v="DOP"/>
    <n v="1"/>
    <n v="23370"/>
    <n v="280440"/>
    <n v="0"/>
    <n v="280440"/>
    <n v="4314.4615384615381"/>
    <s v="Portico de Caja "/>
    <m/>
    <m/>
    <m/>
    <m/>
    <s v="DUCTERIA ROJAS"/>
    <n v="9"/>
    <n v="1"/>
    <n v="2804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GONDOLAS DE ANTECAJA "/>
    <m/>
    <m/>
    <s v="11.11.2024"/>
    <n v="1"/>
    <s v="USD"/>
    <n v="65"/>
    <n v="21500"/>
    <n v="1397500"/>
    <n v="0"/>
    <n v="1397500"/>
    <n v="21500"/>
    <s v="Formato Landini."/>
    <m/>
    <m/>
    <m/>
    <m/>
    <s v="RIVECO"/>
    <n v="7"/>
    <n v="0.6"/>
    <n v="838500"/>
    <n v="10"/>
    <n v="0.4"/>
    <n v="559000"/>
    <m/>
    <m/>
    <n v="0"/>
    <m/>
    <m/>
    <n v="559000"/>
    <m/>
    <m/>
    <n v="55900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REVESTIMIENTO DE PORTICO EN ACM"/>
    <m/>
    <m/>
    <s v="11.11.2024"/>
    <n v="0"/>
    <s v="DOP"/>
    <n v="1"/>
    <n v="205000"/>
    <n v="0"/>
    <n v="0"/>
    <n v="0"/>
    <n v="0"/>
    <s v="Portico de Caja "/>
    <m/>
    <m/>
    <m/>
    <m/>
    <s v="EPIPHANY"/>
    <n v="9"/>
    <n v="0.5"/>
    <n v="0"/>
    <n v="11"/>
    <n v="0.5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s v="OI"/>
    <s v=""/>
    <s v="TRANSPORTE E INSTALACION "/>
    <m/>
    <m/>
    <m/>
    <n v="0"/>
    <s v="DOP"/>
    <n v="1"/>
    <n v="47871"/>
    <n v="0"/>
    <n v="0"/>
    <n v="0"/>
    <n v="0"/>
    <s v="checkouts Caunter"/>
    <m/>
    <m/>
    <m/>
    <m/>
    <s v="RIVECO"/>
    <n v="7"/>
    <n v="0.6"/>
    <n v="0"/>
    <n v="10"/>
    <n v="0.4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"/>
    <m/>
    <x v="47"/>
    <m/>
    <s v=""/>
    <s v="SELF AUTO CHECK OUT"/>
    <m/>
    <m/>
    <s v="11.11.2024"/>
    <n v="4"/>
    <s v="DOP"/>
    <n v="1"/>
    <n v="0"/>
    <n v="0"/>
    <n v="0"/>
    <n v="0"/>
    <n v="0"/>
    <s v="Validar con tecnología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s v="*"/>
    <x v="48"/>
    <s v="*"/>
    <n v="46216.86004032158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NASTO CON RUEDAS 52 L NARANJA"/>
    <m/>
    <m/>
    <s v="11.11.2024"/>
    <n v="60"/>
    <s v="DOP"/>
    <n v="1"/>
    <n v="1438.7834523809524"/>
    <n v="86327.007142857154"/>
    <n v="0.3"/>
    <n v="112225.10928571429"/>
    <n v="1726.5401428571429"/>
    <s v="Carros de Compra "/>
    <m/>
    <m/>
    <m/>
    <m/>
    <s v="SHOP &amp; ROLL"/>
    <n v="9"/>
    <n v="0.5"/>
    <n v="56112.554642857147"/>
    <n v="11"/>
    <n v="0.5"/>
    <n v="56112.554642857147"/>
    <m/>
    <m/>
    <n v="0"/>
    <m/>
    <m/>
    <n v="56112.554642857147"/>
    <m/>
    <m/>
    <n v="56112.554642857147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ITO P/MINUSVALIDO ELECTRICO XTI12 AM"/>
    <m/>
    <m/>
    <s v="11.11.2024"/>
    <n v="2"/>
    <s v="DOP"/>
    <n v="1"/>
    <n v="76528.710000000006"/>
    <n v="153057.42000000001"/>
    <n v="0.3"/>
    <n v="198974.64600000001"/>
    <n v="3061.1484"/>
    <s v="Carros de Compra "/>
    <m/>
    <m/>
    <m/>
    <m/>
    <s v="SHOP &amp; ROLL"/>
    <n v="9"/>
    <n v="0.5"/>
    <n v="99487.323000000004"/>
    <n v="11"/>
    <n v="0.5"/>
    <n v="99487.323000000004"/>
    <m/>
    <m/>
    <n v="0"/>
    <m/>
    <m/>
    <n v="99487.323000000004"/>
    <m/>
    <m/>
    <n v="99487.323000000004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COMPRA GRANDE LOOP 210 AMARILLO"/>
    <m/>
    <m/>
    <s v="11.11.2024"/>
    <n v="150"/>
    <s v="DOP"/>
    <n v="1"/>
    <n v="9341.7875999999997"/>
    <n v="1401268.14"/>
    <n v="0.3"/>
    <n v="1821648.5819999999"/>
    <n v="28025.362799999999"/>
    <s v="Carros de Compra "/>
    <m/>
    <m/>
    <m/>
    <m/>
    <s v="SHOP &amp; ROLL"/>
    <n v="9"/>
    <n v="0.5"/>
    <n v="910824.29099999997"/>
    <n v="11"/>
    <n v="0.5"/>
    <n v="910824.29099999997"/>
    <m/>
    <m/>
    <n v="0"/>
    <m/>
    <m/>
    <n v="910824.29099999997"/>
    <m/>
    <m/>
    <n v="910824.29099999997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COMPRA PEQUENO LOOP XS AMARILLO"/>
    <m/>
    <m/>
    <s v="11.11.2024"/>
    <n v="75"/>
    <s v="DOP"/>
    <n v="1"/>
    <n v="6319.4633636363633"/>
    <n v="473959.75227272726"/>
    <n v="0.3"/>
    <n v="616147.67795454548"/>
    <n v="9479.1950454545458"/>
    <s v="Carros de Compra "/>
    <m/>
    <m/>
    <m/>
    <m/>
    <s v="SHOP &amp; ROLL"/>
    <n v="9"/>
    <n v="0.5"/>
    <n v="308073.83897727274"/>
    <n v="11"/>
    <n v="0.5"/>
    <n v="308073.83897727274"/>
    <m/>
    <m/>
    <n v="0"/>
    <m/>
    <m/>
    <n v="308073.83897727274"/>
    <m/>
    <m/>
    <n v="308073.83897727274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ARRO NIÑO LOOP KIDS AMARILLO"/>
    <m/>
    <m/>
    <s v="11.11.2024"/>
    <n v="3"/>
    <s v="DOP"/>
    <n v="1"/>
    <n v="5806.3549999999996"/>
    <n v="17419.064999999999"/>
    <n v="0.3"/>
    <n v="22644.784499999998"/>
    <n v="348.38129999999995"/>
    <s v="Carros de Compra "/>
    <m/>
    <m/>
    <m/>
    <m/>
    <s v="SHOP &amp; ROLL"/>
    <n v="9"/>
    <n v="0.5"/>
    <n v="11322.392249999999"/>
    <n v="11"/>
    <n v="0.5"/>
    <n v="11322.392249999999"/>
    <m/>
    <m/>
    <n v="0"/>
    <m/>
    <m/>
    <n v="11322.392249999999"/>
    <m/>
    <m/>
    <n v="11322.392249999999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CONFECCION E INST. BASE P/MONITOR"/>
    <m/>
    <m/>
    <s v="11.11.2024"/>
    <n v="11"/>
    <s v="DOP"/>
    <n v="1"/>
    <n v="12500"/>
    <n v="137500"/>
    <n v="0"/>
    <n v="137500"/>
    <n v="2115.3846153846152"/>
    <s v="Base monitor portico"/>
    <m/>
    <m/>
    <m/>
    <m/>
    <s v="DUCTERIA ROJAS"/>
    <n v="9"/>
    <n v="1"/>
    <n v="137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SILLA RUEDAS III P/COMPRAS AMARILLA 2031"/>
    <m/>
    <m/>
    <s v="11.11.2024"/>
    <n v="1"/>
    <s v="DOP"/>
    <n v="1"/>
    <n v="95330.28"/>
    <n v="95330.28"/>
    <n v="0.3"/>
    <n v="123929.364"/>
    <n v="1906.6056000000001"/>
    <s v="Silla de Rueda "/>
    <m/>
    <m/>
    <m/>
    <m/>
    <s v="SHOP &amp; ROLL"/>
    <n v="9"/>
    <n v="0.5"/>
    <n v="61964.682000000001"/>
    <n v="11"/>
    <n v="0.5"/>
    <n v="61964.682000000001"/>
    <m/>
    <m/>
    <n v="0"/>
    <m/>
    <m/>
    <n v="61964.682000000001"/>
    <m/>
    <m/>
    <n v="61964.682000000001"/>
    <e v="#VALUE!"/>
    <s v="Sirena Compacta"/>
    <s v="Sirena Las Terrenas"/>
    <s v="MC33"/>
    <s v="Marrón"/>
    <n v="594"/>
    <s v="Pendiente Compra"/>
    <x v="2"/>
    <x v="7"/>
  </r>
  <r>
    <n v="8.0299999999999994"/>
    <m/>
    <x v="48"/>
    <s v="OI"/>
    <s v=""/>
    <s v="SILLAS BEBE P/CARRO LOOP 210L"/>
    <m/>
    <m/>
    <s v="11.11.2024"/>
    <n v="2"/>
    <s v="DOP"/>
    <n v="1"/>
    <n v="6189.2379999999994"/>
    <n v="12378.475999999999"/>
    <n v="0.3"/>
    <n v="16092.018799999998"/>
    <n v="247.56951999999998"/>
    <s v="Silla de bebe"/>
    <m/>
    <m/>
    <m/>
    <m/>
    <s v="SHOP &amp; ROLL"/>
    <n v="9"/>
    <n v="0.5"/>
    <n v="8046.009399999999"/>
    <n v="11"/>
    <n v="0.5"/>
    <n v="8046.009399999999"/>
    <m/>
    <m/>
    <n v="0"/>
    <m/>
    <m/>
    <n v="8046.009399999999"/>
    <m/>
    <m/>
    <n v="8046.009399999999"/>
    <e v="#VALUE!"/>
    <s v="Sirena Compacta"/>
    <s v="Sirena Las Terrenas"/>
    <s v="MC33"/>
    <s v="Marrón"/>
    <n v="594"/>
    <s v="Pendiente Compra"/>
    <x v="2"/>
    <x v="7"/>
  </r>
  <r>
    <n v="8.0399999999999991"/>
    <s v="*"/>
    <x v="49"/>
    <s v="*"/>
    <n v="56151.29460317459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SERVICIO DE INSTALACION TRAMERIAS "/>
    <m/>
    <m/>
    <s v="11.11.2024"/>
    <n v="1"/>
    <s v="DOP"/>
    <n v="1"/>
    <n v="230720.49"/>
    <n v="230720.49"/>
    <n v="0"/>
    <n v="230720.49"/>
    <n v="3549.5459999999998"/>
    <s v="Tramerias de Almacen "/>
    <m/>
    <m/>
    <m/>
    <m/>
    <s v="SOLURACK"/>
    <n v="8"/>
    <n v="0.5"/>
    <n v="115360.245"/>
    <n v="11"/>
    <n v="0.4"/>
    <n v="92288.195999999996"/>
    <m/>
    <m/>
    <n v="0"/>
    <m/>
    <m/>
    <n v="92288.195999999996"/>
    <m/>
    <m/>
    <n v="92288.195999999996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TRAMERIA DE ALMACEN PALETIZADA"/>
    <m/>
    <m/>
    <s v="11.11.2024"/>
    <n v="1"/>
    <s v="DOP"/>
    <n v="1"/>
    <n v="3000000"/>
    <n v="3000000"/>
    <n v="0"/>
    <n v="3000000"/>
    <n v="46153.846153846156"/>
    <s v="Tramerias de Almacen "/>
    <m/>
    <m/>
    <m/>
    <m/>
    <s v="SOLURACK"/>
    <n v="8"/>
    <n v="0.5"/>
    <n v="1500000"/>
    <n v="11"/>
    <n v="0.4"/>
    <n v="1200000"/>
    <m/>
    <m/>
    <n v="0"/>
    <m/>
    <m/>
    <n v="1200000"/>
    <m/>
    <m/>
    <n v="120000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ARRO GONDOLERO 2 NIVELES 16X48 GRIS"/>
    <m/>
    <m/>
    <s v="11.11.2024"/>
    <n v="10"/>
    <s v="DOP"/>
    <n v="1"/>
    <n v="28950"/>
    <n v="289500"/>
    <n v="0"/>
    <n v="289500"/>
    <n v="4453.8461538461543"/>
    <s v="Carro Gondolero "/>
    <m/>
    <m/>
    <m/>
    <m/>
    <s v="RUE MAX"/>
    <n v="10"/>
    <n v="1"/>
    <n v="2895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ROWN HAND PALLET ELECTRICO"/>
    <m/>
    <n v="4600065318"/>
    <s v="11.11.2024"/>
    <n v="2"/>
    <s v="USD"/>
    <n v="65"/>
    <n v="13699.06"/>
    <n v="1780877.8"/>
    <n v="0"/>
    <n v="1780877.8"/>
    <n v="27398.12"/>
    <s v="Hand Pallet"/>
    <m/>
    <m/>
    <m/>
    <m/>
    <m/>
    <n v="10"/>
    <n v="1"/>
    <n v="1780877.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399999999999991"/>
    <m/>
    <x v="49"/>
    <s v="OI"/>
    <s v=""/>
    <s v="CROWN HAND PALLET JACK PTH50-2748(UNA)"/>
    <m/>
    <m/>
    <s v="11.11.2024"/>
    <n v="2"/>
    <s v="DOP"/>
    <n v="1"/>
    <n v="35975"/>
    <n v="71950"/>
    <n v="0"/>
    <n v="71950"/>
    <n v="1106.9230769230769"/>
    <s v="Hand Pallet"/>
    <m/>
    <m/>
    <m/>
    <m/>
    <m/>
    <n v="10"/>
    <n v="1"/>
    <n v="7195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s v="*"/>
    <x v="50"/>
    <s v="*"/>
    <n v="109926.56351587306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ACRILICO TRANSPARENTE"/>
    <m/>
    <m/>
    <s v="11.11.2024"/>
    <n v="1"/>
    <s v="DOP"/>
    <n v="1"/>
    <n v="16288"/>
    <n v="16288"/>
    <n v="0"/>
    <n v="16288"/>
    <n v="250.58461538461538"/>
    <s v="Acrilico pared"/>
    <m/>
    <m/>
    <m/>
    <m/>
    <s v="MA CREACIONES "/>
    <n v="8"/>
    <n v="1"/>
    <n v="162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ARCHIVO MODULAR 4 GAVETAS"/>
    <m/>
    <m/>
    <s v="11.11.2024"/>
    <n v="1"/>
    <s v="DOP"/>
    <n v="1"/>
    <n v="9893.11"/>
    <n v="9893.11"/>
    <n v="0"/>
    <n v="9893.11"/>
    <n v="152.20169230769233"/>
    <s v="Mobiliario cuadre y menudo"/>
    <m/>
    <m/>
    <m/>
    <m/>
    <s v="FAMEJAO"/>
    <n v="8"/>
    <n v="0.7"/>
    <n v="6925.1769999999997"/>
    <n v="10"/>
    <n v="0.3"/>
    <n v="2967.933"/>
    <m/>
    <m/>
    <n v="0"/>
    <m/>
    <m/>
    <n v="2967.933"/>
    <m/>
    <m/>
    <n v="2967.933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AFETERA ELECTRICA  CP-40 TAZA PARA COLABORADORES"/>
    <m/>
    <m/>
    <s v="11.11.2024"/>
    <n v="1"/>
    <s v="DOP"/>
    <n v="1"/>
    <n v="12000"/>
    <n v="12000"/>
    <n v="0"/>
    <n v="12000"/>
    <n v="184.61538461538461"/>
    <s v="Cafetera "/>
    <m/>
    <m/>
    <m/>
    <m/>
    <s v="UTECO "/>
    <n v="10"/>
    <n v="1"/>
    <n v="1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OWAY MEMBRESIA"/>
    <m/>
    <m/>
    <s v="11.11.2024"/>
    <n v="60"/>
    <s v="DOP"/>
    <n v="1"/>
    <n v="1517.7958333333333"/>
    <n v="91067.75"/>
    <n v="0"/>
    <n v="91067.75"/>
    <n v="1401.0423076923078"/>
    <s v="Purificador de agua "/>
    <m/>
    <m/>
    <m/>
    <m/>
    <s v="ESD CORPORATION SRL"/>
    <n v="7"/>
    <n v="1"/>
    <n v="91067.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COWAY PURIFICADOR AGUA CHP 671L A"/>
    <m/>
    <m/>
    <s v="11.11.2024"/>
    <n v="5"/>
    <s v="DOP"/>
    <n v="1"/>
    <n v="69597.457999999999"/>
    <n v="347987.29"/>
    <n v="0"/>
    <n v="347987.29"/>
    <n v="5353.6506153846149"/>
    <s v="Purificador de agua "/>
    <m/>
    <m/>
    <m/>
    <m/>
    <s v="ESD CORPORATION SRL"/>
    <n v="7"/>
    <n v="1"/>
    <n v="347987.2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ENTREGA Y ARMADO"/>
    <m/>
    <m/>
    <s v="11.11.2024"/>
    <n v="1"/>
    <s v="DOP"/>
    <n v="1"/>
    <n v="41428.57"/>
    <n v="41428.57"/>
    <n v="0"/>
    <n v="41428.57"/>
    <n v="637.36261538461542"/>
    <s v="Lockers colaboradores "/>
    <m/>
    <m/>
    <m/>
    <m/>
    <s v="TRAMERIAS Y SOL.DE ALMACENAJE "/>
    <n v="6"/>
    <n v="1"/>
    <n v="41428.5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COUNTER ATEN AL CLIENTE 64X180X1.20"/>
    <m/>
    <m/>
    <m/>
    <n v="0"/>
    <s v="DOP"/>
    <n v="1"/>
    <n v="157878"/>
    <n v="0"/>
    <n v="0"/>
    <n v="0"/>
    <n v="0"/>
    <s v="Mobiliario serv al cliente "/>
    <m/>
    <m/>
    <m/>
    <m/>
    <s v="FAMEJAO"/>
    <n v="8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COUNTER SERV 64X180X1.20 CM"/>
    <m/>
    <m/>
    <m/>
    <n v="0"/>
    <s v="DOP"/>
    <n v="1"/>
    <n v="154140.28"/>
    <n v="0"/>
    <n v="0"/>
    <n v="0"/>
    <n v="0"/>
    <s v="Mobiliario serv al cliente "/>
    <m/>
    <m/>
    <m/>
    <m/>
    <s v="FAMEJAO"/>
    <n v="8"/>
    <n v="0.7"/>
    <n v="0"/>
    <n v="10"/>
    <n v="0.3"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ESA P/AREA SEGURIDAD 1.86X0.60X100"/>
    <m/>
    <m/>
    <s v="11.11.2024"/>
    <n v="1"/>
    <s v="DOP"/>
    <n v="1"/>
    <n v="37718.239999999998"/>
    <n v="37718.239999999998"/>
    <n v="0"/>
    <n v="37718.239999999998"/>
    <n v="580.28061538461532"/>
    <s v="Mobiliario cuadre y menudo"/>
    <m/>
    <m/>
    <m/>
    <m/>
    <s v="FAMEJAO"/>
    <n v="8"/>
    <n v="0.7"/>
    <n v="26402.767999999996"/>
    <n v="10"/>
    <n v="0.3"/>
    <n v="11315.472"/>
    <m/>
    <m/>
    <n v="0"/>
    <m/>
    <m/>
    <n v="11315.472"/>
    <m/>
    <m/>
    <n v="11315.472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ESAS P/COLABORADORES 40X1.40X85 CM"/>
    <m/>
    <m/>
    <s v="11.11.2024"/>
    <n v="4"/>
    <s v="DOP"/>
    <n v="1"/>
    <n v="61250"/>
    <n v="245000"/>
    <n v="0.01"/>
    <n v="247450"/>
    <n v="3806.9230769230771"/>
    <s v="Mesa de Colaboradores"/>
    <m/>
    <m/>
    <m/>
    <m/>
    <s v="FAMEJAO"/>
    <n v="8"/>
    <n v="0.7"/>
    <n v="173215"/>
    <n v="10"/>
    <n v="0.3"/>
    <n v="74235"/>
    <m/>
    <m/>
    <n v="0"/>
    <m/>
    <m/>
    <n v="74235"/>
    <m/>
    <m/>
    <n v="74235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UEBLE AREA SUM-CUAD-AERE 40X70X1.60"/>
    <m/>
    <m/>
    <s v="11.11.2024"/>
    <n v="1"/>
    <s v="DOP"/>
    <n v="1"/>
    <n v="42630"/>
    <n v="42630"/>
    <n v="0.01"/>
    <n v="43056.3"/>
    <n v="662.40461538461545"/>
    <s v="Mobiliario cuadre y menudo"/>
    <m/>
    <m/>
    <m/>
    <m/>
    <s v="FAMEJAO"/>
    <n v="8"/>
    <n v="0.7"/>
    <n v="30139.41"/>
    <n v="10"/>
    <n v="0.3"/>
    <n v="12916.890000000001"/>
    <m/>
    <m/>
    <n v="0"/>
    <m/>
    <m/>
    <n v="12916.890000000001"/>
    <m/>
    <m/>
    <n v="12916.890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 MUEBLE CM MC 1.45X45X1.10 CM"/>
    <m/>
    <m/>
    <s v="11.11.2024"/>
    <n v="1"/>
    <s v="DOP"/>
    <n v="1"/>
    <n v="44345"/>
    <n v="44345"/>
    <n v="0.01"/>
    <n v="44788.45"/>
    <n v="689.0530769230769"/>
    <s v="Mobiliario cuadre y menudo"/>
    <m/>
    <m/>
    <m/>
    <m/>
    <s v="FAMEJAO"/>
    <n v="8"/>
    <n v="0.7"/>
    <n v="31351.914999999997"/>
    <n v="10"/>
    <n v="0.3"/>
    <n v="13436.534999999998"/>
    <m/>
    <m/>
    <n v="0"/>
    <m/>
    <m/>
    <n v="13436.534999999998"/>
    <m/>
    <m/>
    <n v="13436.5349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CREDENZA SERV. 42X1.80X83.5CM"/>
    <m/>
    <m/>
    <s v="11.11.2024"/>
    <n v="1"/>
    <s v="DOP"/>
    <n v="1"/>
    <n v="71010.8"/>
    <n v="71010.8"/>
    <n v="0.01"/>
    <n v="71720.907999999996"/>
    <n v="1103.3985846153846"/>
    <s v="Mobiliario cuadre y menudo"/>
    <m/>
    <m/>
    <m/>
    <m/>
    <s v="FAMEJAO"/>
    <n v="8"/>
    <n v="0.7"/>
    <n v="50204.635599999994"/>
    <n v="10"/>
    <n v="0.3"/>
    <n v="21516.272399999998"/>
    <m/>
    <m/>
    <n v="0"/>
    <m/>
    <m/>
    <n v="21516.272399999998"/>
    <m/>
    <m/>
    <n v="21516.2723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ESA TELERA 1.20X1.80X75 CM"/>
    <m/>
    <m/>
    <s v="11.11.2024"/>
    <n v="1"/>
    <s v="DOP"/>
    <n v="1"/>
    <n v="87000.05"/>
    <n v="87000.05"/>
    <n v="0.01"/>
    <n v="87870.050499999998"/>
    <n v="1351.8469307692308"/>
    <s v="Mesa de telera "/>
    <m/>
    <m/>
    <m/>
    <m/>
    <s v="FAMEJAO"/>
    <n v="8"/>
    <n v="0.7"/>
    <n v="61509.035349999991"/>
    <n v="10"/>
    <n v="0.3"/>
    <n v="26361.015149999999"/>
    <m/>
    <m/>
    <n v="0"/>
    <m/>
    <m/>
    <n v="26361.015149999999"/>
    <m/>
    <m/>
    <n v="26361.01514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AEREO 30X1.80X60CM"/>
    <m/>
    <m/>
    <s v="11.11.2024"/>
    <n v="1"/>
    <s v="DOP"/>
    <n v="1"/>
    <n v="41538.28"/>
    <n v="41538.28"/>
    <n v="0.01"/>
    <n v="41953.662799999998"/>
    <n v="645.44096615384615"/>
    <s v="Mobiliario cuadre y menudo"/>
    <m/>
    <m/>
    <m/>
    <m/>
    <s v="FAMEJAO"/>
    <n v="8"/>
    <n v="0.7"/>
    <n v="29367.563959999996"/>
    <n v="10"/>
    <n v="0.3"/>
    <n v="12586.098839999999"/>
    <m/>
    <m/>
    <n v="0"/>
    <m/>
    <m/>
    <n v="12586.098839999999"/>
    <m/>
    <m/>
    <n v="12586.09883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CUADRE GAVETA 2401X0.37X65CM"/>
    <m/>
    <m/>
    <s v="11.11.2024"/>
    <n v="1"/>
    <s v="DOP"/>
    <n v="1"/>
    <n v="58496.2"/>
    <n v="58496.2"/>
    <n v="0.01"/>
    <n v="59081.161999999997"/>
    <n v="908.94095384615377"/>
    <s v="Mobiliario cuadre y menudo"/>
    <m/>
    <m/>
    <m/>
    <m/>
    <s v="FAMEJAO"/>
    <n v="8"/>
    <n v="0.7"/>
    <n v="41356.813399999992"/>
    <n v="10"/>
    <n v="0.3"/>
    <n v="17724.348599999998"/>
    <m/>
    <m/>
    <n v="0"/>
    <m/>
    <m/>
    <n v="17724.348599999998"/>
    <m/>
    <m/>
    <n v="17724.34859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MUEBLE MENUDO 1.50x0.60x0.76 cm"/>
    <m/>
    <m/>
    <s v="11.11.2024"/>
    <n v="1"/>
    <s v="DOP"/>
    <n v="1"/>
    <n v="33891.339999999997"/>
    <n v="33891.339999999997"/>
    <n v="0.01"/>
    <n v="34230.253399999994"/>
    <n v="526.61928307692301"/>
    <s v="Mobiliario cuadre y menudo"/>
    <m/>
    <m/>
    <m/>
    <m/>
    <s v="FAMEJAO"/>
    <n v="8"/>
    <n v="0.7"/>
    <n v="23961.177379999994"/>
    <n v="10"/>
    <n v="0.3"/>
    <n v="10269.076019999999"/>
    <m/>
    <m/>
    <n v="0"/>
    <m/>
    <m/>
    <n v="10269.076019999999"/>
    <m/>
    <m/>
    <n v="10269.076019999999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TOPE COMEDOR"/>
    <m/>
    <m/>
    <s v="11.11.2024"/>
    <n v="1"/>
    <s v="DOP"/>
    <n v="1"/>
    <n v="74970"/>
    <n v="74970"/>
    <n v="0.01"/>
    <n v="75719.7"/>
    <n v="1164.9184615384615"/>
    <s v="Mobiliario cuadre y menudo"/>
    <m/>
    <m/>
    <m/>
    <m/>
    <s v="FAMEJAO"/>
    <n v="8"/>
    <n v="0.7"/>
    <n v="53003.789999999994"/>
    <n v="10"/>
    <n v="0.3"/>
    <n v="22715.91"/>
    <m/>
    <m/>
    <n v="0"/>
    <m/>
    <m/>
    <n v="22715.91"/>
    <m/>
    <m/>
    <n v="22715.9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 TOPE NEGRO SAN GABRIEL 45X180X80CM"/>
    <m/>
    <m/>
    <s v="11.11.2024"/>
    <n v="1"/>
    <s v="DOP"/>
    <n v="1"/>
    <n v="68208"/>
    <n v="68208"/>
    <n v="0.01"/>
    <n v="68890.080000000002"/>
    <n v="1059.8473846153847"/>
    <s v="Mobiliario cuadre y menudo"/>
    <m/>
    <m/>
    <m/>
    <m/>
    <s v="FAMEJAO"/>
    <n v="8"/>
    <n v="0.7"/>
    <n v="48223.055999999997"/>
    <n v="10"/>
    <n v="0.3"/>
    <n v="20667.024000000001"/>
    <m/>
    <m/>
    <n v="0"/>
    <m/>
    <m/>
    <n v="20667.024000000001"/>
    <m/>
    <m/>
    <n v="20667.024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MESA CONTROLADORES 1.86X60X76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m/>
    <m/>
    <s v="FAMEJAO"/>
    <n v="8"/>
    <n v="0.7"/>
    <n v="26666.795679999996"/>
    <n v="10"/>
    <n v="0.3"/>
    <n v="11428.626719999998"/>
    <m/>
    <m/>
    <n v="0"/>
    <m/>
    <m/>
    <n v="11428.626719999998"/>
    <m/>
    <m/>
    <n v="11428.62671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MESA POP 60X1.86X100CM"/>
    <m/>
    <m/>
    <s v="11.11.2024"/>
    <n v="1"/>
    <s v="DOP"/>
    <n v="1"/>
    <n v="37718.239999999998"/>
    <n v="37718.239999999998"/>
    <n v="0.01"/>
    <n v="38095.422399999996"/>
    <n v="586.08342153846149"/>
    <s v="Mobiliario cuadre y menudo"/>
    <m/>
    <m/>
    <m/>
    <m/>
    <s v="FAMEJAO"/>
    <n v="8"/>
    <n v="0.7"/>
    <n v="26666.795679999996"/>
    <n v="10"/>
    <n v="0.3"/>
    <n v="11428.626719999998"/>
    <m/>
    <m/>
    <n v="0"/>
    <m/>
    <m/>
    <n v="11428.626719999998"/>
    <m/>
    <m/>
    <n v="11428.62671999999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.TOPE NEGRO SAN GABRIEL"/>
    <m/>
    <m/>
    <s v="11.11.2024"/>
    <n v="1"/>
    <s v="DOP"/>
    <n v="1"/>
    <n v="38808"/>
    <n v="38808"/>
    <n v="0.01"/>
    <n v="39196.080000000002"/>
    <n v="603.01661538461542"/>
    <s v="Mobiliario serv al cliente "/>
    <m/>
    <m/>
    <m/>
    <m/>
    <s v="FAMEJAO"/>
    <n v="8"/>
    <n v="0.7"/>
    <n v="27437.256000000001"/>
    <n v="10"/>
    <n v="0.3"/>
    <n v="11758.824000000001"/>
    <m/>
    <m/>
    <n v="0"/>
    <m/>
    <m/>
    <n v="11758.824000000001"/>
    <m/>
    <m/>
    <n v="11758.824000000001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FABRICACION PLANCHA ACRILICO BLANCO TOTE"/>
    <m/>
    <m/>
    <s v="11.11.2024"/>
    <n v="14"/>
    <s v="DOP"/>
    <n v="1"/>
    <n v="13500"/>
    <n v="189000"/>
    <n v="0"/>
    <n v="189000"/>
    <n v="2907.6923076923076"/>
    <s v="Acrilico pared"/>
    <m/>
    <m/>
    <m/>
    <m/>
    <s v="MA CREACIONES "/>
    <n v="8"/>
    <n v="1"/>
    <n v="189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"/>
    <m/>
    <m/>
    <s v="11.11.2024"/>
    <n v="1"/>
    <s v="DOP"/>
    <n v="1"/>
    <n v="16000"/>
    <n v="16000"/>
    <n v="0"/>
    <n v="16000"/>
    <n v="246.15384615384616"/>
    <s v="Acrilico pared"/>
    <m/>
    <m/>
    <m/>
    <m/>
    <s v="MA CREACIONES "/>
    <n v="8"/>
    <n v="1"/>
    <n v="16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"/>
    <m/>
    <m/>
    <s v="11.11.2024"/>
    <n v="1"/>
    <s v="DOP"/>
    <n v="1"/>
    <n v="32800"/>
    <n v="32800"/>
    <n v="0"/>
    <n v="32800"/>
    <n v="504.61538461538464"/>
    <s v="Mesa de telera "/>
    <m/>
    <m/>
    <m/>
    <m/>
    <s v="FAMEJAO"/>
    <n v="8"/>
    <n v="0.7"/>
    <n v="22960"/>
    <n v="10"/>
    <n v="0.3"/>
    <n v="9840"/>
    <m/>
    <m/>
    <n v="0"/>
    <m/>
    <m/>
    <n v="9840"/>
    <m/>
    <m/>
    <n v="984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 "/>
    <m/>
    <m/>
    <s v="11.11.2024"/>
    <n v="1"/>
    <s v="DOP"/>
    <n v="1"/>
    <n v="16300"/>
    <n v="16300"/>
    <n v="0"/>
    <n v="16300"/>
    <n v="250.76923076923077"/>
    <s v="Mural corporativo"/>
    <m/>
    <m/>
    <m/>
    <m/>
    <s v="EPIPHANY"/>
    <n v="8"/>
    <n v="1"/>
    <n v="16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INSTALACION- TRANSPORTE"/>
    <m/>
    <m/>
    <s v="11.11.2024"/>
    <n v="1"/>
    <s v="DOP"/>
    <n v="1"/>
    <n v="36260"/>
    <n v="36260"/>
    <n v="0"/>
    <n v="36260"/>
    <n v="557.84615384615381"/>
    <s v="Banco vestidores"/>
    <m/>
    <m/>
    <m/>
    <m/>
    <s v="FAMEJAO"/>
    <n v="8"/>
    <n v="0.7"/>
    <n v="25382"/>
    <n v="10"/>
    <n v="0.3"/>
    <n v="10878"/>
    <m/>
    <m/>
    <n v="0"/>
    <m/>
    <m/>
    <n v="10878"/>
    <m/>
    <m/>
    <n v="1087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KIT DE LACTANCIA SYMPHONY DOBLE 67116"/>
    <m/>
    <m/>
    <s v="11.11.2024"/>
    <n v="2"/>
    <s v="DOP"/>
    <n v="1"/>
    <n v="3069.56"/>
    <n v="6139.12"/>
    <n v="0"/>
    <n v="6139.12"/>
    <n v="94.447999999999993"/>
    <s v="Mima"/>
    <s v="Mima colaborador y cliente "/>
    <m/>
    <m/>
    <m/>
    <m/>
    <n v="8"/>
    <n v="1"/>
    <n v="6139.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LOCKERS 12 PUERTAS 16X40X75 C/MALLA"/>
    <m/>
    <m/>
    <s v="11.11.2024"/>
    <n v="6"/>
    <s v="DOP"/>
    <n v="1"/>
    <n v="39220.06"/>
    <n v="235320.36"/>
    <n v="0"/>
    <n v="235320.36"/>
    <n v="3620.3132307692304"/>
    <s v="Lockers colaboradores "/>
    <m/>
    <m/>
    <m/>
    <m/>
    <s v="TRAMERIAS Y SOL.DE ALMACENAJE "/>
    <n v="6"/>
    <n v="1"/>
    <n v="235320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ESA CENTRAL OZ-1221W-12"/>
    <m/>
    <m/>
    <s v="11.11.2024"/>
    <n v="1"/>
    <s v="DOP"/>
    <n v="1"/>
    <n v="6779.66"/>
    <n v="6779.66"/>
    <n v="0"/>
    <n v="6779.66"/>
    <n v="104.30246153846154"/>
    <s v="Mobiliario Oficina"/>
    <m/>
    <m/>
    <m/>
    <m/>
    <s v="MUEBLES OMAR"/>
    <n v="10"/>
    <n v="1"/>
    <n v="6779.6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ESA LATERAL OAK P/SALA LACTANCIA 17600"/>
    <m/>
    <m/>
    <s v="11.11.2024"/>
    <n v="2"/>
    <s v="DOP"/>
    <n v="1"/>
    <n v="6240"/>
    <n v="12480"/>
    <n v="0"/>
    <n v="12480"/>
    <n v="192"/>
    <s v="Mima"/>
    <s v="Mima colaborador y cliente "/>
    <m/>
    <m/>
    <m/>
    <s v="MUEBLES OMAR"/>
    <n v="10"/>
    <n v="1"/>
    <n v="1248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OBILIARIOS DE OFICINA "/>
    <m/>
    <m/>
    <s v="11.11.2024"/>
    <n v="1"/>
    <s v="DOP"/>
    <n v="1"/>
    <n v="900000"/>
    <n v="900000"/>
    <n v="0.01"/>
    <n v="909000"/>
    <n v="13984.615384615385"/>
    <s v="Mobiliarios de oficina "/>
    <m/>
    <m/>
    <m/>
    <m/>
    <s v="MUEBLES OMAR"/>
    <n v="10"/>
    <n v="1"/>
    <n v="909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MURAL CORPORATIVO 60X40 DISENO MED"/>
    <m/>
    <m/>
    <s v="11.11.2024"/>
    <n v="1"/>
    <s v="DOP"/>
    <n v="1"/>
    <n v="19502.740000000002"/>
    <n v="19502.740000000002"/>
    <n v="0"/>
    <n v="19502.740000000002"/>
    <n v="300.04215384615389"/>
    <s v="Mural corporativo"/>
    <m/>
    <m/>
    <m/>
    <m/>
    <s v="EPIPHANY"/>
    <n v="8"/>
    <n v="0.5"/>
    <n v="9751.3700000000008"/>
    <n v="10"/>
    <n v="0.5"/>
    <n v="9751.3700000000008"/>
    <m/>
    <m/>
    <n v="0"/>
    <m/>
    <m/>
    <n v="9751.3700000000008"/>
    <m/>
    <m/>
    <n v="9751.370000000000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PLANCHA DE VAPOR STEAMBUTLER II ST500"/>
    <m/>
    <m/>
    <s v="11.11.2024"/>
    <n v="1"/>
    <s v="DOP"/>
    <n v="1"/>
    <n v="19049.52"/>
    <n v="19049.52"/>
    <n v="0"/>
    <n v="19049.52"/>
    <n v="293.06953846153846"/>
    <s v="pllancha de vapor "/>
    <m/>
    <m/>
    <m/>
    <m/>
    <s v="IP INDUSTRIAL"/>
    <n v="10"/>
    <n v="1"/>
    <n v="19049.5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ILLON HISPANIOLA P/SALA LACTANCIA 41061"/>
    <m/>
    <m/>
    <s v="11.11.2024"/>
    <n v="2"/>
    <s v="DOP"/>
    <n v="1"/>
    <n v="11370"/>
    <n v="22740"/>
    <n v="0"/>
    <n v="22740"/>
    <n v="349.84615384615387"/>
    <s v="Mima"/>
    <s v="Mima colaborador y cliente "/>
    <m/>
    <m/>
    <m/>
    <s v="MUEBLES OMAR"/>
    <n v="10"/>
    <n v="1"/>
    <n v="2274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OFA P/1 PERSONA E-72"/>
    <m/>
    <m/>
    <s v="11.11.2024"/>
    <n v="1"/>
    <s v="DOP"/>
    <n v="1"/>
    <n v="14067.79"/>
    <n v="14067.79"/>
    <n v="0"/>
    <n v="14067.79"/>
    <n v="216.42753846153846"/>
    <s v="Mobiliario Oficina"/>
    <m/>
    <m/>
    <m/>
    <m/>
    <s v="MUEBLES OMAR"/>
    <n v="10"/>
    <n v="1"/>
    <n v="14067.7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SYMPHONY MEDELA EXTRACTOR LECHE 0240108"/>
    <m/>
    <m/>
    <s v="11.11.2024"/>
    <n v="2"/>
    <s v="DOP"/>
    <n v="1"/>
    <n v="121011.5"/>
    <n v="242023"/>
    <n v="0"/>
    <n v="242023"/>
    <n v="3723.4307692307693"/>
    <s v="Mima"/>
    <s v="Mima colaborador y cliente "/>
    <m/>
    <m/>
    <m/>
    <m/>
    <n v="10"/>
    <n v="1"/>
    <n v="242023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ABURETE P/OPERARIO LABO 8127 SIN BRAZOS"/>
    <m/>
    <m/>
    <s v="11.11.2024"/>
    <n v="11"/>
    <s v="DOP"/>
    <n v="1"/>
    <n v="8785.6"/>
    <n v="96641.600000000006"/>
    <n v="0"/>
    <n v="96641.600000000006"/>
    <n v="1486.7938461538463"/>
    <s v="Mobiliario serv al cliente "/>
    <m/>
    <m/>
    <m/>
    <m/>
    <s v="FAMEJAO"/>
    <n v="8"/>
    <n v="0.7"/>
    <n v="67649.119999999995"/>
    <n v="10"/>
    <n v="0.3"/>
    <n v="28992.48"/>
    <m/>
    <m/>
    <n v="0"/>
    <m/>
    <m/>
    <n v="28992.48"/>
    <m/>
    <m/>
    <n v="28992.48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RANSPORTE"/>
    <m/>
    <m/>
    <s v="11.11.2024"/>
    <n v="1"/>
    <s v="DOP"/>
    <n v="1"/>
    <n v="3000"/>
    <n v="3000"/>
    <n v="0"/>
    <n v="3000"/>
    <n v="46.153846153846153"/>
    <s v="Mobiliario cuadre y menudo"/>
    <m/>
    <m/>
    <m/>
    <m/>
    <s v="FAMEJAO"/>
    <n v="8"/>
    <n v="0.7"/>
    <n v="2100"/>
    <n v="10"/>
    <n v="0.3"/>
    <n v="900"/>
    <m/>
    <m/>
    <n v="0"/>
    <m/>
    <m/>
    <n v="900"/>
    <m/>
    <m/>
    <n v="90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TRANSPORTE "/>
    <m/>
    <m/>
    <s v="11.11.2024"/>
    <n v="1"/>
    <s v="DOP"/>
    <n v="1"/>
    <n v="34300"/>
    <n v="34300"/>
    <n v="0"/>
    <n v="34300"/>
    <n v="527.69230769230774"/>
    <s v="Mes colaboradores"/>
    <m/>
    <m/>
    <m/>
    <m/>
    <s v="FAMEJAO"/>
    <n v="8"/>
    <n v="0.7"/>
    <n v="24010"/>
    <n v="10"/>
    <n v="0.3"/>
    <n v="10290"/>
    <m/>
    <m/>
    <n v="0"/>
    <m/>
    <m/>
    <n v="10290"/>
    <m/>
    <m/>
    <n v="10290"/>
    <e v="#VALUE!"/>
    <s v="Sirena Compacta"/>
    <s v="Sirena Las Terrenas"/>
    <s v="MC33"/>
    <s v="Marrón"/>
    <n v="594"/>
    <s v="Pendiente Compra"/>
    <x v="2"/>
    <x v="7"/>
  </r>
  <r>
    <n v="8.0500000000000007"/>
    <m/>
    <x v="50"/>
    <s v="OI"/>
    <s v=""/>
    <s v="YALE CANDADO 30MM 3 LLAVES GRSM LOCKER "/>
    <m/>
    <m/>
    <s v="11.11.2024"/>
    <n v="75"/>
    <s v="DOP"/>
    <n v="1"/>
    <n v="233.05"/>
    <n v="17478.75"/>
    <n v="0"/>
    <n v="17478.75"/>
    <n v="268.90384615384613"/>
    <s v="Candado Yale"/>
    <m/>
    <m/>
    <m/>
    <m/>
    <s v="MATERIALES INDUSTRIALES "/>
    <n v="8"/>
    <n v="1"/>
    <n v="17478.75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s v="*"/>
    <x v="51"/>
    <s v="*"/>
    <n v="57105.166666666664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PLANTA Y FLORES "/>
    <m/>
    <m/>
    <s v="11.11.2024"/>
    <n v="1"/>
    <s v="USD"/>
    <n v="65"/>
    <n v="3290"/>
    <n v="213850"/>
    <n v="0.35"/>
    <n v="288697.5"/>
    <n v="4441.5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15 PUERTAS FENOLICO C/CERRADURA ELECTRONICA"/>
    <m/>
    <m/>
    <s v="11.11.2024"/>
    <n v="5"/>
    <s v="DOP"/>
    <n v="1"/>
    <n v="135500"/>
    <n v="677500"/>
    <n v="0"/>
    <n v="677500"/>
    <n v="10423.076923076924"/>
    <s v="Lockers clientes "/>
    <m/>
    <m/>
    <m/>
    <m/>
    <s v="AGUSTIN LOMBA"/>
    <n v="6"/>
    <n v="0.5"/>
    <n v="338750"/>
    <n v="8"/>
    <n v="0.5"/>
    <n v="338750"/>
    <m/>
    <m/>
    <n v="0"/>
    <m/>
    <m/>
    <n v="338750"/>
    <m/>
    <m/>
    <n v="33875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3 PUERTAS FENOLICO C/CERRADURA ELECTRONICA"/>
    <m/>
    <m/>
    <s v="11.11.2024"/>
    <n v="1"/>
    <s v="DOP"/>
    <n v="1"/>
    <n v="49950"/>
    <n v="49950"/>
    <n v="0"/>
    <n v="49950"/>
    <n v="768.46153846153845"/>
    <s v="Lockers clientes "/>
    <m/>
    <m/>
    <m/>
    <m/>
    <s v="AGUSTIN LOMBA"/>
    <n v="6"/>
    <n v="0.5"/>
    <n v="24975"/>
    <n v="8"/>
    <n v="0.5"/>
    <n v="24975"/>
    <m/>
    <m/>
    <n v="0"/>
    <m/>
    <m/>
    <n v="24975"/>
    <m/>
    <m/>
    <n v="24975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UEBLE LOCKER 9 PUERTAS FENOLICO C/CERRADURA ELECTRONICA"/>
    <m/>
    <m/>
    <s v="11.11.2024"/>
    <n v="1"/>
    <s v="DOP"/>
    <n v="1"/>
    <n v="58600"/>
    <n v="58600"/>
    <n v="0"/>
    <n v="58600"/>
    <n v="901.53846153846155"/>
    <s v="Lockers clientes "/>
    <m/>
    <m/>
    <m/>
    <m/>
    <s v="AGUSTIN LOMBA"/>
    <n v="6"/>
    <n v="0.5"/>
    <n v="29300"/>
    <n v="8"/>
    <n v="0.5"/>
    <n v="29300"/>
    <m/>
    <m/>
    <n v="0"/>
    <m/>
    <m/>
    <n v="29300"/>
    <m/>
    <m/>
    <n v="2930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ONO REFLECTIVO P/TRAFICO"/>
    <m/>
    <m/>
    <s v="11.11.2024"/>
    <n v="4"/>
    <s v="DOP"/>
    <n v="1"/>
    <n v="317.8"/>
    <n v="1271.2"/>
    <n v="0"/>
    <n v="1271.2"/>
    <n v="19.556923076923077"/>
    <s v="Cono Reflectivo"/>
    <m/>
    <m/>
    <m/>
    <m/>
    <s v="MATERIALES INDUSTRIALES "/>
    <n v="8"/>
    <n v="1"/>
    <n v="1271.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TRUPPER PISTOLA P/MANGUERA PR201"/>
    <m/>
    <m/>
    <s v="11.11.2024"/>
    <n v="6"/>
    <s v="DOP"/>
    <n v="1"/>
    <n v="261.02"/>
    <n v="1566.12"/>
    <n v="0"/>
    <n v="1566.12"/>
    <n v="24.094153846153844"/>
    <s v="Manguera "/>
    <m/>
    <m/>
    <m/>
    <m/>
    <s v="MATERIALES INDUSTRIALES "/>
    <n v="8"/>
    <n v="1"/>
    <n v="1566.1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OLLOS PLASTIFICADO 305 MM X 152 MT P/LA"/>
    <m/>
    <m/>
    <s v="11.11.2024"/>
    <n v="1"/>
    <s v="DOP"/>
    <n v="1"/>
    <n v="2210.6999999999998"/>
    <n v="2210.6999999999998"/>
    <n v="0"/>
    <n v="2210.6999999999998"/>
    <n v="34.010769230769228"/>
    <s v="Palastificadora "/>
    <m/>
    <m/>
    <m/>
    <m/>
    <s v="AGUSTIN LOMBA"/>
    <n v="8"/>
    <n v="0.5"/>
    <n v="1105.3499999999999"/>
    <n v="10"/>
    <n v="0.5"/>
    <n v="1105.3499999999999"/>
    <m/>
    <m/>
    <n v="0"/>
    <m/>
    <m/>
    <n v="1105.3499999999999"/>
    <m/>
    <m/>
    <n v="1105.3499999999999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ZAFACON FG295600BEIG"/>
    <m/>
    <m/>
    <s v="11.11.2024"/>
    <n v="6"/>
    <s v="DOP"/>
    <n v="1"/>
    <n v="550"/>
    <n v="3300"/>
    <n v="0"/>
    <n v="3300"/>
    <n v="50.769230769230766"/>
    <s v="Zafacon"/>
    <m/>
    <m/>
    <m/>
    <m/>
    <s v="MATERIALES INDUSTRIALES "/>
    <n v="8"/>
    <n v="1"/>
    <n v="33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ZAFACON REDONDO MALLA METALICA PLATEADO"/>
    <m/>
    <m/>
    <s v="11.11.2024"/>
    <n v="11"/>
    <s v="DOP"/>
    <n v="1"/>
    <n v="446.23636363636365"/>
    <n v="4908.6000000000004"/>
    <n v="0"/>
    <n v="4908.6000000000004"/>
    <n v="75.516923076923078"/>
    <s v="zafacon de malla"/>
    <m/>
    <m/>
    <m/>
    <m/>
    <s v="BENIGNO ZAPATERTO"/>
    <n v="8"/>
    <n v="1"/>
    <n v="4908.6000000000004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SWINGLINE GUILLOTINA 18 B/MADERA CL320"/>
    <m/>
    <m/>
    <s v="11.11.2024"/>
    <n v="1"/>
    <s v="DOP"/>
    <n v="1"/>
    <n v="5843.88"/>
    <n v="5843.88"/>
    <n v="0"/>
    <n v="5843.88"/>
    <n v="89.905846153846156"/>
    <s v="Guillotina"/>
    <m/>
    <m/>
    <m/>
    <m/>
    <s v="MATERIALES INDUSTRIALES "/>
    <n v="8"/>
    <n v="1"/>
    <n v="5843.8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TAPA P/ZAF FG306600BLA"/>
    <m/>
    <m/>
    <s v="11.11.2024"/>
    <n v="6"/>
    <s v="DOP"/>
    <n v="1"/>
    <n v="1400"/>
    <n v="8400"/>
    <n v="0"/>
    <n v="8400"/>
    <n v="129.23076923076923"/>
    <s v="Zafacon"/>
    <m/>
    <m/>
    <m/>
    <m/>
    <s v="MATERIALES INDUSTRIALES "/>
    <n v="8"/>
    <n v="1"/>
    <n v="84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KIT PARA CLIENTE (JUMPER,CARGADOR,GATO)"/>
    <m/>
    <m/>
    <s v="11.11.2024"/>
    <n v="1"/>
    <s v="DOP"/>
    <n v="1"/>
    <n v="10000"/>
    <n v="10000"/>
    <n v="0"/>
    <n v="10000"/>
    <n v="153.84615384615384"/>
    <s v="KIT CLIENTE (JUMPER,CARGADOR,GATO) "/>
    <m/>
    <m/>
    <m/>
    <m/>
    <s v="MATERIALES INDUSTRIALES "/>
    <n v="8"/>
    <n v="1"/>
    <n v="10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TRUPPER MANGUERA JARDIN CP 5/8"/>
    <m/>
    <m/>
    <s v="11.11.2024"/>
    <n v="6"/>
    <s v="DOP"/>
    <n v="1"/>
    <n v="1845.76"/>
    <n v="11074.56"/>
    <n v="0"/>
    <n v="11074.56"/>
    <n v="170.37784615384615"/>
    <s v="Manguera "/>
    <m/>
    <m/>
    <m/>
    <m/>
    <s v="MATERIALES INDUSTRIALES "/>
    <n v="8"/>
    <n v="1"/>
    <n v="11074.5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METAL 03 NIVELES BLANCA PRETUL"/>
    <m/>
    <m/>
    <s v="11.11.2024"/>
    <n v="6"/>
    <s v="DOP"/>
    <n v="1"/>
    <n v="2300"/>
    <n v="13800"/>
    <n v="0"/>
    <n v="13800"/>
    <n v="212.30769230769232"/>
    <s v="Escaleras"/>
    <m/>
    <m/>
    <m/>
    <m/>
    <s v="MATERIALES INDUSTRIALES "/>
    <n v="8"/>
    <n v="1"/>
    <n v="138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6"/>
    <m/>
    <m/>
    <s v="11.11.2024"/>
    <n v="2"/>
    <s v="DOP"/>
    <n v="1"/>
    <n v="7240.68"/>
    <n v="14481.36"/>
    <n v="0"/>
    <n v="14481.36"/>
    <n v="222.79015384615386"/>
    <s v="Escaleras"/>
    <m/>
    <m/>
    <m/>
    <m/>
    <s v="MATERIALES INDUSTRIALES "/>
    <n v="8"/>
    <n v="1"/>
    <n v="14481.36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UCHILLA EASY CUT 2000 SC 9701"/>
    <m/>
    <m/>
    <s v="11.11.2024"/>
    <n v="25"/>
    <s v="DOP"/>
    <n v="1"/>
    <n v="612.78839999999991"/>
    <n v="15319.709999999997"/>
    <n v="0"/>
    <n v="15319.709999999997"/>
    <n v="235.68784615384612"/>
    <s v="cuchilla Easy cut"/>
    <m/>
    <m/>
    <m/>
    <m/>
    <s v="IMEQ USA"/>
    <n v="8"/>
    <n v="1"/>
    <n v="15319.70999999999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AQUINA DE LAVADO A PRESION "/>
    <m/>
    <m/>
    <s v="11.11.2024"/>
    <n v="1"/>
    <s v="DOP"/>
    <n v="1"/>
    <n v="17000"/>
    <n v="17000"/>
    <n v="0"/>
    <n v="17000"/>
    <n v="261.53846153846155"/>
    <s v="Maquina de lavado "/>
    <m/>
    <m/>
    <m/>
    <m/>
    <s v="LA INOVACION"/>
    <n v="8"/>
    <n v="1"/>
    <n v="17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AQUINA LAVADO PRESION 110V"/>
    <m/>
    <m/>
    <s v="11.11.2024"/>
    <n v="1"/>
    <s v="DOP"/>
    <n v="1"/>
    <n v="17490.68"/>
    <n v="17490.68"/>
    <n v="0"/>
    <n v="17490.68"/>
    <n v="269.08738461538462"/>
    <s v="Hidrolavadora"/>
    <m/>
    <m/>
    <m/>
    <m/>
    <s v="MAERIALES INDUSTRIALES INDUSTRIALES "/>
    <n v="8"/>
    <n v="1"/>
    <n v="17490.6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PLASTIFICADORA INDUSTRIAL LAM450"/>
    <m/>
    <m/>
    <s v="11.11.2024"/>
    <n v="1"/>
    <s v="DOP"/>
    <n v="1"/>
    <n v="17773.189999999999"/>
    <n v="17773.189999999999"/>
    <n v="0"/>
    <n v="17773.189999999999"/>
    <n v="273.4336923076923"/>
    <s v="Plastificadora "/>
    <m/>
    <m/>
    <m/>
    <m/>
    <s v="AGUSTIN LOMBA"/>
    <n v="8"/>
    <n v="0.5"/>
    <n v="8886.5949999999993"/>
    <n v="10"/>
    <n v="0.5"/>
    <n v="8886.5949999999993"/>
    <m/>
    <m/>
    <n v="0"/>
    <m/>
    <m/>
    <n v="8886.5949999999993"/>
    <m/>
    <m/>
    <n v="8886.5949999999993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IMAX PAPELERA METALIZADA EVO 25LT 11780"/>
    <m/>
    <m/>
    <s v="11.11.2024"/>
    <n v="12"/>
    <s v="DOP"/>
    <n v="1"/>
    <n v="1772.9475"/>
    <n v="21275.37"/>
    <n v="0"/>
    <n v="21275.37"/>
    <n v="327.31338461538462"/>
    <s v="zafacon evo 25LT"/>
    <m/>
    <m/>
    <m/>
    <m/>
    <s v="BENIGNO ZAPATERO"/>
    <n v="8"/>
    <n v="1"/>
    <n v="21275.37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RUBBERMAID CAMBIADOR FG781888LPLAT"/>
    <m/>
    <m/>
    <s v="11.11.2024"/>
    <n v="1"/>
    <s v="DOP"/>
    <n v="1"/>
    <n v="22000"/>
    <n v="22000"/>
    <n v="0"/>
    <n v="22000"/>
    <n v="338.46153846153845"/>
    <s v="Cambiador "/>
    <m/>
    <m/>
    <m/>
    <m/>
    <s v="UTECO SRL"/>
    <n v="8"/>
    <n v="1"/>
    <n v="2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10"/>
    <m/>
    <m/>
    <s v="11.11.2024"/>
    <n v="2"/>
    <s v="DOP"/>
    <n v="1"/>
    <n v="15319.49"/>
    <n v="30638.98"/>
    <n v="0"/>
    <n v="30638.98"/>
    <n v="471.36892307692307"/>
    <s v="Escaleras"/>
    <m/>
    <m/>
    <m/>
    <m/>
    <s v="MATERIALES INDUSTRIALES "/>
    <n v="8"/>
    <n v="1"/>
    <n v="30638.98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ESCALERA FIBRA VIDRIO T/TIJERA 12"/>
    <m/>
    <m/>
    <s v="11.11.2024"/>
    <n v="2"/>
    <s v="DOP"/>
    <n v="1"/>
    <n v="16711.86"/>
    <n v="33423.72"/>
    <n v="0"/>
    <n v="33423.72"/>
    <n v="514.21107692307692"/>
    <s v="Escaleras"/>
    <m/>
    <m/>
    <m/>
    <m/>
    <s v="MATERIALES INDUSTRIALES "/>
    <n v="8"/>
    <n v="1"/>
    <n v="33423.7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FAB. TOPE NEGRO SAN GABRIEL"/>
    <m/>
    <m/>
    <s v="11.11.2024"/>
    <n v="1"/>
    <s v="DOP"/>
    <n v="1"/>
    <n v="35857.22"/>
    <n v="35857.22"/>
    <n v="0"/>
    <n v="35857.22"/>
    <n v="551.64953846153844"/>
    <s v="Mobiliario Oficina"/>
    <m/>
    <m/>
    <m/>
    <m/>
    <s v="FAMEJAO"/>
    <n v="8"/>
    <n v="0.7"/>
    <n v="25100.054"/>
    <n v="10"/>
    <n v="0.3"/>
    <n v="10757.165999999999"/>
    <m/>
    <m/>
    <n v="0"/>
    <m/>
    <m/>
    <n v="10757.165999999999"/>
    <m/>
    <m/>
    <n v="10757.165999999999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ZAFACON RUBBERMAID 24 GL 1883552"/>
    <m/>
    <m/>
    <s v="11.11.2024"/>
    <n v="2"/>
    <s v="DOP"/>
    <n v="1"/>
    <n v="18000"/>
    <n v="36000"/>
    <n v="0"/>
    <n v="36000"/>
    <n v="553.84615384615381"/>
    <s v="Zafacon"/>
    <m/>
    <m/>
    <m/>
    <m/>
    <s v="MATERIALES INDUSTRIALES "/>
    <n v="8"/>
    <n v="1"/>
    <n v="36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WINCO TRAMERIA 4NIV 24X36X72 EPOXICA"/>
    <m/>
    <m/>
    <s v="11.11.2024"/>
    <n v="6"/>
    <s v="DOP"/>
    <n v="1"/>
    <n v="12000"/>
    <n v="72000"/>
    <n v="0"/>
    <n v="72000"/>
    <n v="1107.6923076923076"/>
    <s v="Tramerias sirena Go"/>
    <m/>
    <m/>
    <m/>
    <m/>
    <s v="UTECO SRL"/>
    <n v="8"/>
    <n v="1"/>
    <n v="7200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LOTE ESCALERAS TIPO TIJERA 6, 12Y 4"/>
    <m/>
    <m/>
    <s v="11.11.2024"/>
    <n v="1"/>
    <s v="DOP"/>
    <n v="1"/>
    <n v="107857.62"/>
    <n v="107857.62"/>
    <n v="0"/>
    <n v="107857.62"/>
    <n v="1659.348"/>
    <s v="Escalera"/>
    <m/>
    <m/>
    <m/>
    <m/>
    <s v="PAPATERRA"/>
    <n v="8"/>
    <n v="1"/>
    <n v="107857.62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CHAMPION SECADOR DE MANO HAND-DRYER"/>
    <m/>
    <m/>
    <s v="11.11.2024"/>
    <n v="4"/>
    <s v="DOP"/>
    <n v="1"/>
    <n v="40470.647499999999"/>
    <n v="161882.59"/>
    <n v="0"/>
    <n v="161882.59"/>
    <n v="2490.5013846153847"/>
    <s v="Secador de mano "/>
    <m/>
    <m/>
    <m/>
    <m/>
    <s v="FEMI SOLUCIONES Y SERVICIOS COM"/>
    <n v="8"/>
    <n v="1"/>
    <n v="161882.59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6"/>
    <m/>
    <x v="51"/>
    <s v="OI"/>
    <s v=""/>
    <s v="MOBILIARIO SERVICIO AL CLIENTE -LANDINI"/>
    <m/>
    <m/>
    <s v="06.02.2025"/>
    <n v="1"/>
    <s v="DOP"/>
    <n v="1"/>
    <n v="1500000"/>
    <n v="1500000"/>
    <n v="0"/>
    <n v="1500000"/>
    <n v="23076.923076923078"/>
    <s v="Mobiliario servicio al cliente- Landini/Epiphany SRL"/>
    <m/>
    <m/>
    <m/>
    <m/>
    <s v="EPIPHANHY SRL"/>
    <n v="10"/>
    <n v="0.5"/>
    <n v="750000"/>
    <n v="12"/>
    <n v="0.5"/>
    <n v="750000"/>
    <m/>
    <m/>
    <n v="0"/>
    <m/>
    <m/>
    <n v="750000"/>
    <m/>
    <m/>
    <n v="750000"/>
    <e v="#VALUE!"/>
    <s v="Sirena Compacta"/>
    <s v="Sirena Las Terrenas"/>
    <s v="MC33"/>
    <s v="Marrón"/>
    <n v="594"/>
    <s v="Pendiente Compra"/>
    <x v="2"/>
    <x v="7"/>
  </r>
  <r>
    <n v="8.07"/>
    <s v="*"/>
    <x v="52"/>
    <s v="*"/>
    <n v="203468.25396825399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ALQUILER DE PLATAFORMA ELECTRICA"/>
    <m/>
    <m/>
    <m/>
    <n v="1"/>
    <s v="DOP"/>
    <n v="1"/>
    <n v="40000"/>
    <n v="40000"/>
    <n v="0"/>
    <n v="40000"/>
    <n v="615.38461538461536"/>
    <s v="Ruta de Evacuacion "/>
    <m/>
    <m/>
    <m/>
    <m/>
    <s v="PRINTEO ROOM"/>
    <n v="8"/>
    <n v="0.5"/>
    <n v="20000"/>
    <n v="10"/>
    <n v="0.5"/>
    <n v="20000"/>
    <m/>
    <m/>
    <n v="0"/>
    <m/>
    <m/>
    <n v="20000"/>
    <m/>
    <m/>
    <n v="20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DECORACON INTERIOR SC - LANDINI"/>
    <m/>
    <m/>
    <s v="11.11.2024"/>
    <n v="1"/>
    <s v="DOP"/>
    <n v="1"/>
    <n v="7500000"/>
    <n v="7500000"/>
    <n v="0"/>
    <n v="7500000"/>
    <n v="115384.61538461539"/>
    <s v="Diseño Landini- Las Américas"/>
    <m/>
    <m/>
    <m/>
    <m/>
    <s v="LIKECORP SRL"/>
    <n v="8"/>
    <n v="0.5"/>
    <n v="3750000"/>
    <n v="10"/>
    <n v="0.5"/>
    <n v="3750000"/>
    <m/>
    <m/>
    <n v="0"/>
    <m/>
    <m/>
    <n v="3750000"/>
    <m/>
    <m/>
    <n v="3750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PANTALLAS DIGITALES SAMSUNG AREA INTERIOR "/>
    <m/>
    <m/>
    <s v="13.12.2024"/>
    <n v="1"/>
    <s v="USD"/>
    <n v="65"/>
    <n v="45000"/>
    <n v="2925000"/>
    <n v="0.1"/>
    <n v="3217500"/>
    <n v="49500"/>
    <s v="Diseño Landini- Naco"/>
    <m/>
    <m/>
    <m/>
    <m/>
    <s v="VANGUARD LED"/>
    <n v="7"/>
    <n v="0.5"/>
    <n v="1608750"/>
    <n v="10"/>
    <n v="0.5"/>
    <n v="1608750"/>
    <m/>
    <m/>
    <n v="0"/>
    <m/>
    <m/>
    <n v="1608750"/>
    <m/>
    <m/>
    <n v="160875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SIRENA GO Y SEÑALIZACION Y DECORACION PARQUEO"/>
    <m/>
    <m/>
    <s v="11.11.2024"/>
    <n v="1"/>
    <s v="DOP"/>
    <n v="1"/>
    <n v="1050000"/>
    <n v="1050000"/>
    <n v="0"/>
    <n v="1050000"/>
    <n v="16153.846153846154"/>
    <s v="Modelo: SP06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INSTALACION GENERAL(GRSM)"/>
    <m/>
    <m/>
    <s v="11.11.2024"/>
    <n v="1"/>
    <s v="DOP"/>
    <n v="1"/>
    <n v="150000"/>
    <n v="150000"/>
    <n v="0"/>
    <n v="150000"/>
    <n v="2307.6923076923076"/>
    <s v="Ruta de Evacuacion "/>
    <m/>
    <m/>
    <m/>
    <m/>
    <s v="PRINTEO ROOM"/>
    <n v="8"/>
    <n v="0.5"/>
    <n v="75000"/>
    <n v="10"/>
    <n v="0.5"/>
    <n v="75000"/>
    <m/>
    <m/>
    <n v="0"/>
    <m/>
    <m/>
    <n v="75000"/>
    <m/>
    <m/>
    <n v="75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SEÑALIZACION RUTA DE EVACUACION "/>
    <m/>
    <m/>
    <s v="11.11.2024"/>
    <n v="1"/>
    <s v="DOP"/>
    <n v="1"/>
    <n v="350000"/>
    <n v="350000"/>
    <n v="0"/>
    <n v="350000"/>
    <n v="5384.6153846153848"/>
    <s v="Ruta de Evacuacion "/>
    <m/>
    <m/>
    <m/>
    <m/>
    <s v="PRINTEO ROOM"/>
    <n v="8"/>
    <n v="0.5"/>
    <n v="175000"/>
    <n v="10"/>
    <n v="0.5"/>
    <n v="175000"/>
    <m/>
    <m/>
    <n v="0"/>
    <m/>
    <m/>
    <n v="175000"/>
    <m/>
    <m/>
    <n v="175000"/>
    <e v="#VALUE!"/>
    <s v="Sirena Compacta"/>
    <s v="Sirena Las Terrenas"/>
    <s v="MC33"/>
    <s v="Marrón"/>
    <n v="594"/>
    <s v="Pendiente Compra"/>
    <x v="2"/>
    <x v="7"/>
  </r>
  <r>
    <n v="8.07"/>
    <m/>
    <x v="52"/>
    <s v="OI"/>
    <s v=""/>
    <s v="EQUIPOS SIRENA GO"/>
    <m/>
    <m/>
    <s v="11.11.2024"/>
    <n v="1"/>
    <s v="DOP"/>
    <n v="1"/>
    <n v="550000"/>
    <n v="550000"/>
    <n v="0"/>
    <n v="550000"/>
    <n v="8461.538461538461"/>
    <s v="Modelo: SP06"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8"/>
    <s v="*"/>
    <x v="53"/>
    <s v="*"/>
    <n v="83919.283492063492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FABRICACION DE TOTEM 3.5MTS X 12MTS"/>
    <m/>
    <m/>
    <s v="11.11.2024"/>
    <n v="1"/>
    <s v="DOP"/>
    <n v="1"/>
    <n v="2042000"/>
    <n v="2042000"/>
    <n v="0"/>
    <n v="2042000"/>
    <n v="31415.384615384617"/>
    <s v="Las Américas"/>
    <m/>
    <m/>
    <m/>
    <m/>
    <s v="LIKECORP SRL"/>
    <n v="8"/>
    <n v="0.5"/>
    <n v="1021000"/>
    <n v="10"/>
    <n v="0.5"/>
    <n v="1021000"/>
    <m/>
    <m/>
    <n v="0"/>
    <m/>
    <m/>
    <n v="1021000"/>
    <m/>
    <m/>
    <n v="1021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FABRICACION VALLAS PUBLICITARIAS 2&quot;X2&quot;"/>
    <m/>
    <m/>
    <s v="11.11.2024"/>
    <n v="2"/>
    <s v="DOP"/>
    <n v="1"/>
    <n v="155000"/>
    <n v="310000"/>
    <n v="0"/>
    <n v="310000"/>
    <n v="4769.2307692307695"/>
    <s v="Las Américas"/>
    <m/>
    <m/>
    <m/>
    <m/>
    <s v="LIKECORP SRL"/>
    <n v="8"/>
    <n v="0.5"/>
    <n v="155000"/>
    <n v="10"/>
    <n v="0.5"/>
    <n v="155000"/>
    <m/>
    <m/>
    <n v="0"/>
    <m/>
    <m/>
    <n v="155000"/>
    <m/>
    <m/>
    <n v="155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INSTALACION"/>
    <m/>
    <m/>
    <s v="11.11.2024"/>
    <n v="1"/>
    <s v="DOP"/>
    <n v="1"/>
    <n v="116000"/>
    <n v="116000"/>
    <n v="0"/>
    <n v="116000"/>
    <n v="1784.6153846153845"/>
    <s v="Las Américas"/>
    <m/>
    <m/>
    <m/>
    <m/>
    <s v="LIKECORP SRL"/>
    <n v="8"/>
    <n v="0.5"/>
    <n v="58000"/>
    <n v="10"/>
    <n v="0.5"/>
    <n v="58000"/>
    <m/>
    <m/>
    <n v="0"/>
    <m/>
    <m/>
    <n v="58000"/>
    <m/>
    <m/>
    <n v="58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ISOTIPO FACHADA "/>
    <m/>
    <m/>
    <s v="11.11.2024"/>
    <n v="2"/>
    <s v="DOP"/>
    <n v="1"/>
    <n v="152000"/>
    <n v="304000"/>
    <n v="0"/>
    <n v="304000"/>
    <n v="4676.9230769230771"/>
    <s v="Las Américas"/>
    <m/>
    <m/>
    <m/>
    <m/>
    <s v="LIKECORP SRL"/>
    <n v="8"/>
    <n v="0.5"/>
    <n v="152000"/>
    <n v="10"/>
    <n v="0.5"/>
    <n v="152000"/>
    <m/>
    <m/>
    <n v="0"/>
    <m/>
    <m/>
    <n v="152000"/>
    <m/>
    <m/>
    <n v="15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ETRERO DE PEDESTAL "/>
    <m/>
    <m/>
    <s v="11.11.2024"/>
    <n v="1"/>
    <s v="DOP"/>
    <n v="1"/>
    <n v="910000"/>
    <n v="910000"/>
    <n v="0"/>
    <n v="910000"/>
    <n v="14000"/>
    <s v="Las Américas"/>
    <m/>
    <m/>
    <m/>
    <m/>
    <s v="LIKECORP SRL"/>
    <n v="8"/>
    <n v="0.5"/>
    <n v="455000"/>
    <n v="10"/>
    <n v="0.5"/>
    <n v="455000"/>
    <m/>
    <m/>
    <n v="0"/>
    <m/>
    <m/>
    <n v="455000"/>
    <m/>
    <m/>
    <n v="455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ETREROS SIRENA GO"/>
    <m/>
    <m/>
    <s v="11.11.2024"/>
    <n v="3"/>
    <s v="DOP"/>
    <n v="1"/>
    <n v="55000"/>
    <n v="165000"/>
    <n v="0"/>
    <n v="165000"/>
    <n v="2538.4615384615386"/>
    <s v="Las Américas"/>
    <m/>
    <m/>
    <m/>
    <m/>
    <s v="LIKECORP SRL"/>
    <n v="8"/>
    <n v="0.5"/>
    <n v="82500"/>
    <n v="10"/>
    <n v="0.5"/>
    <n v="82500"/>
    <m/>
    <m/>
    <n v="0"/>
    <m/>
    <m/>
    <n v="82500"/>
    <m/>
    <m/>
    <n v="825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LOGOTIPO PRIMARIO 8.4MTS"/>
    <m/>
    <m/>
    <s v="11.11.2024"/>
    <n v="1"/>
    <s v="DOP"/>
    <n v="1"/>
    <n v="275000"/>
    <n v="275000"/>
    <n v="0"/>
    <n v="275000"/>
    <n v="4230.7692307692305"/>
    <s v="Las Américas"/>
    <m/>
    <m/>
    <m/>
    <m/>
    <s v="LIKECORP SRL"/>
    <n v="8"/>
    <n v="0.5"/>
    <n v="137500"/>
    <n v="10"/>
    <n v="0.5"/>
    <n v="137500"/>
    <m/>
    <m/>
    <n v="0"/>
    <m/>
    <m/>
    <n v="137500"/>
    <m/>
    <m/>
    <n v="1375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DISCAPACIDAD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ENTRADA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MOTORES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8.08"/>
    <m/>
    <x v="53"/>
    <s v="OI"/>
    <s v=""/>
    <s v="TOTEMS DE SALIDA"/>
    <m/>
    <m/>
    <s v="11.11.2024"/>
    <n v="2"/>
    <s v="DOP"/>
    <n v="1"/>
    <n v="72000"/>
    <n v="144000"/>
    <n v="0"/>
    <n v="144000"/>
    <n v="2215.3846153846152"/>
    <s v="Las Américas"/>
    <m/>
    <m/>
    <m/>
    <m/>
    <s v="LIKECORP SRL"/>
    <n v="8"/>
    <n v="0.5"/>
    <n v="72000"/>
    <n v="10"/>
    <n v="0.5"/>
    <n v="72000"/>
    <m/>
    <m/>
    <n v="0"/>
    <m/>
    <m/>
    <n v="72000"/>
    <m/>
    <m/>
    <n v="72000"/>
    <e v="#VALUE!"/>
    <s v="Sirena Compacta"/>
    <s v="Sirena Las Terrenas"/>
    <s v="MC33"/>
    <s v="Marrón"/>
    <n v="594"/>
    <s v="Pendiente Compra"/>
    <x v="2"/>
    <x v="7"/>
  </r>
  <r>
    <n v="9.01"/>
    <s v="*"/>
    <x v="54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2"/>
    <s v="*"/>
    <x v="55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299999999999994"/>
    <s v="*"/>
    <x v="56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399999999999991"/>
    <s v="*"/>
    <x v="57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499999999999989"/>
    <s v="*"/>
    <x v="58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  <r>
    <n v="9.06"/>
    <s v="*"/>
    <x v="59"/>
    <s v="*"/>
    <n v="0"/>
    <m/>
    <m/>
    <m/>
    <m/>
    <n v="1"/>
    <s v="USD"/>
    <n v="65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e v="#VALUE!"/>
    <s v="Sirena Compacta"/>
    <s v="Sirena Las Terrenas"/>
    <s v="MC33"/>
    <s v="Marrón"/>
    <n v="594"/>
    <s v="Pendiente Compra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A9826-DFC4-4C5E-BC87-716E5652E638}" name="TablaDinámica2" cacheId="3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D76" firstHeaderRow="1" firstDataRow="2" firstDataCol="1"/>
  <pivotFields count="47">
    <pivotField showAll="0"/>
    <pivotField showAll="0"/>
    <pivotField axis="axisRow" showAll="0" sortType="ascending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60"/>
        <item m="1" x="62"/>
        <item x="6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Col" showAll="0" includeNewItemsInFilter="1" sortType="ascending">
      <items count="4">
        <item x="2"/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46"/>
    <field x="2"/>
  </rowFields>
  <rowItems count="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>
      <x v="3"/>
    </i>
    <i r="1">
      <x v="24"/>
    </i>
    <i r="1">
      <x v="25"/>
    </i>
    <i r="1">
      <x v="26"/>
    </i>
    <i>
      <x v="4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5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>
      <x v="6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8"/>
    </i>
    <i r="1">
      <x v="57"/>
    </i>
    <i r="1">
      <x v="58"/>
    </i>
    <i r="1">
      <x v="59"/>
    </i>
    <i r="1">
      <x v="60"/>
    </i>
    <i r="1">
      <x v="61"/>
    </i>
    <i r="1">
      <x v="62"/>
    </i>
    <i t="grand">
      <x/>
    </i>
  </rowItems>
  <colFields count="1">
    <field x="45"/>
  </colFields>
  <colItems count="3">
    <i>
      <x/>
    </i>
    <i>
      <x v="1"/>
    </i>
    <i>
      <x v="2"/>
    </i>
  </colItems>
  <dataFields count="1">
    <dataField name="Suma de Ppto. Orden Interna [USD]" fld="16" baseField="0" baseItem="0" numFmtId="165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F0CE6-5B24-4C55-B2FF-2E4E04A0D4F0}" name="Tabla dinámica15" cacheId="35" applyNumberFormats="0" applyBorderFormats="0" applyFontFormats="0" applyPatternFormats="0" applyAlignmentFormats="0" applyWidthHeightFormats="1" dataCaption="Valores" showMissing="0" updatedVersion="8" minRefreshableVersion="3" rowGrandTotals="0" colGrandTotals="0" itemPrintTitles="1" createdVersion="5" indent="0" outline="1" outlineData="1" rowHeaderCaption="Edificación, Instalaciones y Equipamientos">
  <location ref="A19:E90" firstHeaderRow="0" firstDataRow="1" firstDataCol="1"/>
  <pivotFields count="18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m="1" x="9"/>
        <item t="default"/>
      </items>
    </pivotField>
    <pivotField showAll="0"/>
    <pivotField showAll="0"/>
    <pivotField axis="axisRow" showAll="0" sortType="ascending">
      <items count="73">
        <item m="1" x="62"/>
        <item x="0"/>
        <item x="1"/>
        <item x="2"/>
        <item x="3"/>
        <item x="4"/>
        <item x="5"/>
        <item x="6"/>
        <item m="1" x="64"/>
        <item x="7"/>
        <item m="1" x="68"/>
        <item x="8"/>
        <item m="1" x="70"/>
        <item x="9"/>
        <item x="10"/>
        <item m="1" x="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71"/>
        <item x="26"/>
        <item x="27"/>
        <item x="28"/>
        <item x="29"/>
        <item m="1" x="65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67"/>
        <item x="41"/>
        <item m="1" x="69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63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dataField="1" numFmtId="168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3"/>
  </rowFields>
  <rowItems count="7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r="1">
      <x v="26"/>
    </i>
    <i r="1">
      <x v="27"/>
    </i>
    <i r="1">
      <x v="28"/>
    </i>
    <i>
      <x v="3"/>
    </i>
    <i r="1">
      <x v="29"/>
    </i>
    <i r="1">
      <x v="30"/>
    </i>
    <i r="1">
      <x v="32"/>
    </i>
    <i>
      <x v="4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>
      <x v="5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6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>
      <x v="7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8"/>
    </i>
    <i r="1">
      <x v="65"/>
    </i>
    <i r="1">
      <x v="66"/>
    </i>
    <i r="1">
      <x v="67"/>
    </i>
    <i r="1">
      <x v="68"/>
    </i>
    <i r="1">
      <x v="69"/>
    </i>
    <i r="1">
      <x v="7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esupuesto" fld="4" baseField="3" baseItem="6" numFmtId="167"/>
    <dataField name="Real C/Liquidación " fld="14" baseField="3" baseItem="1" numFmtId="167"/>
    <dataField name="Diferencia" fld="16" baseField="3" baseItem="1" numFmtId="167"/>
    <dataField name="Desviacion %" fld="17" baseField="0" baseItem="0" numFmtId="10"/>
  </dataFields>
  <formats count="3">
    <format dxfId="2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K90" headerRowDxfId="558">
  <tableColumns count="11">
    <tableColumn id="1" xr3:uid="{79E752A2-4F83-47F4-A28D-8FC5049B25CE}" name="Part." totalsRowLabel="Total" dataDxfId="557" totalsRowDxfId="556"/>
    <tableColumn id="8" xr3:uid="{6C6CC44E-7097-43E1-B9DB-CE6008E12528}" name="Gran Part."/>
    <tableColumn id="2" xr3:uid="{97080DDC-48F4-420A-84F1-A2DE757110C2}" name="Edificación, Instalaciones y Equipamientos" dataDxfId="555" totalsRowDxfId="554"/>
    <tableColumn id="10" xr3:uid="{5A8165F4-0A70-46F1-8678-F929D43FE3BA}" name="Total [USD]" dataDxfId="553" totalsRowDxfId="552">
      <calculatedColumnFormula>SUM(D21:D27)</calculatedColumnFormula>
    </tableColumn>
    <tableColumn id="11" xr3:uid="{398E4EA6-BA6C-4AA7-8062-989B269A1AA5}" name="Columna2" dataDxfId="551" totalsRowDxfId="550"/>
    <tableColumn id="4" xr3:uid="{875F3B5F-069F-4B1D-A26F-9C337EBB0E71}" name="Ppto. OI [DOP]2" dataDxfId="549" totalsRowDxfId="548"/>
    <tableColumn id="5" xr3:uid="{EC6E05E6-D0BD-49C7-B88B-F1670D31C4D4}" name="Ppto. Capex [DOP]" dataDxfId="547" totalsRowDxfId="546"/>
    <tableColumn id="6" xr3:uid="{9CF8237E-950D-4274-891D-E80D5A98AE37}" name="Total [DOP]" dataDxfId="545" totalsRowDxfId="544">
      <calculatedColumnFormula>PPto[[#This Row],[Ppto. Capex '[DOP']]]+PPto[[#This Row],[Ppto. OI '[DOP']2]]</calculatedColumnFormula>
    </tableColumn>
    <tableColumn id="3" xr3:uid="{9755C562-A26D-41DF-80A1-9E83CE50ED9B}" name="Ppto. OI [USD]" dataDxfId="543" totalsRowDxfId="542"/>
    <tableColumn id="7" xr3:uid="{BC4EECF9-8310-4553-A78F-F0DEBD21727A}" name="Ppto. Capex [USD]" dataDxfId="541" totalsRowDxfId="540"/>
    <tableColumn id="9" xr3:uid="{E1B56C5A-5657-449B-B0C3-1F9B430BF214}" name="Total [USD]2" totalsRowFunction="sum" dataDxfId="539" totalsRowDxfId="538">
      <calculatedColumnFormula>PPto[[#This Row],[Ppto. Capex '[USD']]]+PPto[[#This Row],[Ppto. OI '[USD']]]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S605" totalsRowCount="1" headerRowDxfId="537" dataDxfId="536" totalsRowDxfId="535">
  <autoFilter ref="A4:AS604" xr:uid="{986B6B00-1F88-4258-89C2-EC784BD693BA}"/>
  <sortState xmlns:xlrd2="http://schemas.microsoft.com/office/spreadsheetml/2017/richdata2" ref="A5:AS604">
    <sortCondition ref="A4:A604"/>
  </sortState>
  <tableColumns count="45">
    <tableColumn id="2" xr3:uid="{6E1F23B9-9ABF-420B-9D23-5C597165F81B}" name="Pos" totalsRowLabel="Total" dataDxfId="534" totalsRowDxfId="533"/>
    <tableColumn id="31" xr3:uid="{B179A0A2-1BEF-46ED-B96E-A4FFB337ABCA}" name="." dataDxfId="532" totalsRowDxfId="531"/>
    <tableColumn id="3" xr3:uid="{1D00EF5A-3CD8-4013-9AF0-93DD31BDB608}" name="Partidas" dataDxfId="530" totalsRowDxfId="529">
      <calculatedColumnFormula>VLOOKUP(BD.PD[[#This Row],[Pos]],PPto[],3,FALSE)</calculatedColumnFormula>
    </tableColumn>
    <tableColumn id="35" xr3:uid="{7A357675-B0C6-4946-96FB-264DCF2E0B5D}" name="Tipo Ppto" dataDxfId="528" totalsRowDxfId="527"/>
    <tableColumn id="32" xr3:uid="{5A561947-1813-478B-936C-D3141334F071}" name="Plan" totalsRowFunction="sum" dataDxfId="526" totalsRowDxfId="525">
      <calculatedColumnFormula>IF(BD.PD[[#This Row],[.]]="*",VLOOKUP(BD.PD[[#This Row],[Pos]],Presupuesto!A:H,7,FALSE),"")</calculatedColumnFormula>
    </tableColumn>
    <tableColumn id="4" xr3:uid="{FBD07775-E1C5-4DB6-BD96-547ACEBA2E9D}" name="Item" dataDxfId="524" totalsRowDxfId="523"/>
    <tableColumn id="33" xr3:uid="{0D8195DB-6061-4036-83AA-0F67754C57C5}" name="Etapa" dataDxfId="522" totalsRowDxfId="521"/>
    <tableColumn id="45" xr3:uid="{203CDA83-1954-4BF5-BEE0-D045C3315623}" name="Orden de compra" dataDxfId="520" totalsRowDxfId="519"/>
    <tableColumn id="46" xr3:uid="{59D8AF78-4A82-4D57-A5C5-01DD8CB8A146}" name="Comentarios" dataDxfId="518" totalsRowDxfId="517"/>
    <tableColumn id="30" xr3:uid="{BBCEFCD1-5283-430E-AFA5-DD5ABCF7792A}" name="Fecha " dataDxfId="516" totalsRowDxfId="515"/>
    <tableColumn id="7" xr3:uid="{F7FB70C2-3DCB-4767-862A-AEA09481803C}" name="Cant." dataDxfId="514" totalsRowDxfId="513"/>
    <tableColumn id="8" xr3:uid="{167BE5A9-8F34-4574-BC08-6BF3AA7565A0}" name="Mon" dataDxfId="512" totalsRowDxfId="511"/>
    <tableColumn id="9" xr3:uid="{0288CF2F-D58D-481D-9C3C-FB7E9394B22B}" name=" Tasa " dataDxfId="510" totalsRowDxfId="509">
      <calculatedColumnFormula>IF(BD.PD[[#This Row],[Mon]]="DOP",1,HLOOKUP(BD.PD[[#This Row],[Mon]],$K$1:$L$2,2,FALSE))</calculatedColumnFormula>
    </tableColumn>
    <tableColumn id="10" xr3:uid="{4E233B7C-5C4E-49BB-B0C9-984834F48697}" name=" Precio Und." dataDxfId="508" totalsRowDxfId="507"/>
    <tableColumn id="11" xr3:uid="{FA11E4BF-A8A4-4B36-8CC6-81D5493E3C55}" name="Valor Neto [DOP]" totalsRowFunction="sum" dataDxfId="506" totalsRowDxfId="505">
      <calculatedColumnFormula>BD.PD[[#This Row],[Cant.]]*BD.PD[[#This Row],[ Tasa ]]*BD.PD[[#This Row],[ Precio Und.]]</calculatedColumnFormula>
    </tableColumn>
    <tableColumn id="12" xr3:uid="{1757F09A-24E5-48BB-B92A-40CEB3577D7C}" name="Liquid. [%]" dataDxfId="504" totalsRowDxfId="503"/>
    <tableColumn id="13" xr3:uid="{49944C88-B869-4B65-AD95-F6D7F15A2C53}" name="Ppto. Orden Interna [DOP]" totalsRowFunction="sum" dataDxfId="502" totalsRowDxfId="501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500" totalsRowDxfId="499">
      <calculatedColumnFormula>BD.PD[[#This Row],[Ppto. Orden Interna '[DOP']]]/HLOOKUP("USD",$K$1:$L$2,2,FALSE)</calculatedColumnFormula>
    </tableColumn>
    <tableColumn id="14" xr3:uid="{64D44C23-EAC1-4FE9-8AC1-EE2C014E0FB1}" name="Comentario " dataDxfId="498" totalsRowDxfId="497"/>
    <tableColumn id="34" xr3:uid="{EB38E0C0-EC8B-4DBE-9C4C-6FE3FD99A107}" name="Notas" dataDxfId="496" totalsRowDxfId="495"/>
    <tableColumn id="37" xr3:uid="{DBA38740-F61D-4A90-A6A9-D927312F0666}" name="Orden Interna" dataDxfId="494" totalsRowDxfId="493"/>
    <tableColumn id="36" xr3:uid="{E303AB5E-03C5-45B5-9A04-6A54ED5FC497}" name="AFeC" dataDxfId="492" totalsRowDxfId="491"/>
    <tableColumn id="15" xr3:uid="{F69786D3-8695-4A1C-AFC2-B5F9A5A1DD98}" name="Proveedor" dataDxfId="490" totalsRowDxfId="489"/>
    <tableColumn id="5" xr3:uid="{E34C7C38-95E3-4E27-BD12-5013126ED9E4}" name="Per.P1" dataDxfId="488" totalsRowDxfId="487"/>
    <tableColumn id="6" xr3:uid="{7731102B-886F-4282-862E-18A12627E0F4}" name="Av.P1 [%]" dataDxfId="486" totalsRowDxfId="485"/>
    <tableColumn id="16" xr3:uid="{D3C7E792-CEB4-4232-9079-57C5D837AA2F}" name="Pago 1" dataDxfId="484" totalsRowDxfId="483">
      <calculatedColumnFormula>BD.PD[[#This Row],[Av.P1 '[%']]]*BD.PD[[#This Row],[Ppto. Orden Interna '[DOP']]]</calculatedColumnFormula>
    </tableColumn>
    <tableColumn id="17" xr3:uid="{B4AD9A79-39C1-43CA-A322-B5BF19A42CE6}" name="Per.P2" dataDxfId="482" totalsRowDxfId="481"/>
    <tableColumn id="18" xr3:uid="{A5D40D90-6ACC-4AB8-978F-869E0DFD362A}" name="Av.P2 [%]" dataDxfId="480" totalsRowDxfId="479"/>
    <tableColumn id="19" xr3:uid="{6CE2E88D-623A-49CA-99A1-1C5667205607}" name="Pago 2" dataDxfId="478" totalsRowDxfId="477">
      <calculatedColumnFormula>BD.PD[[#This Row],[Av.P2 '[%']]]*BD.PD[[#This Row],[Ppto. Orden Interna '[DOP']]]</calculatedColumnFormula>
    </tableColumn>
    <tableColumn id="20" xr3:uid="{3B3812E2-4F38-458B-A533-F2937AD9DA84}" name="Per.P3" dataDxfId="476" totalsRowDxfId="475"/>
    <tableColumn id="21" xr3:uid="{5028AE15-8D1D-4AFB-ADF0-FD2ABDEA35F4}" name="Av.P3 [%]" dataDxfId="474" totalsRowDxfId="473"/>
    <tableColumn id="22" xr3:uid="{08CB78D6-1771-4252-AAC4-E2300F3269F6}" name="Pago 3" dataDxfId="472" totalsRowDxfId="471">
      <calculatedColumnFormula>BD.PD[[#This Row],[Av.P3 '[%']]]*BD.PD[[#This Row],[Ppto. Orden Interna '[DOP']]]</calculatedColumnFormula>
    </tableColumn>
    <tableColumn id="27" xr3:uid="{52EFBCA7-D9C8-4240-8B4E-5EE179058B02}" name="Per.P4" dataDxfId="470" totalsRowDxfId="469"/>
    <tableColumn id="28" xr3:uid="{66C1D50C-7BEC-4A08-BD52-D3D009884530}" name="Av.P4 [%]" dataDxfId="468" totalsRowDxfId="467"/>
    <tableColumn id="25" xr3:uid="{9F7BD524-811F-4487-A996-740F47CBD7F8}" name="Pago 4" dataDxfId="466" totalsRowDxfId="465"/>
    <tableColumn id="26" xr3:uid="{1CB6C2A8-3037-4BC8-BCD0-B74E1F9F3548}" name="Per.P5" dataDxfId="464" totalsRowDxfId="463"/>
    <tableColumn id="24" xr3:uid="{C61C34EB-A370-4A2A-AD0D-1AD6597096F3}" name="Av.P5 [%]" dataDxfId="462" totalsRowDxfId="461"/>
    <tableColumn id="23" xr3:uid="{68AAB14B-137A-4805-AE1E-9D84931286E8}" name="Pago 5" dataDxfId="460" totalsRowDxfId="459"/>
    <tableColumn id="29" xr3:uid="{C73448D7-0E2B-4A19-AC36-823E8CCFF060}" name="Total Flujo Caja" totalsRowFunction="sum" dataDxfId="458" totalsRowDxfId="457">
      <calculatedColumnFormula>BD.PD[[#This Row],[Pago 3]]+BD.PD[[#This Row],[Pago 2]]+BD.PD[[#This Row],[Pago 1]]</calculatedColumnFormula>
    </tableColumn>
    <tableColumn id="39" xr3:uid="{1279A95E-2785-4468-922C-D043685BA717}" name="Formato" dataDxfId="456" totalsRowDxfId="455"/>
    <tableColumn id="40" xr3:uid="{732CB2F2-2BE7-42B7-9095-97FC3C0EA226}" name="Tienda " dataDxfId="454" totalsRowDxfId="453"/>
    <tableColumn id="41" xr3:uid="{C967A67D-40DE-4871-90DF-00A6D78AA0D8}" name="Nomenclatura " dataDxfId="452" totalsRowDxfId="451"/>
    <tableColumn id="42" xr3:uid="{19480762-168D-4D0E-AE12-3879526C6055}" name="Closter " dataDxfId="450" totalsRowDxfId="449"/>
    <tableColumn id="43" xr3:uid="{95DDB93A-19D8-4577-9554-700ED4DF143B}" name="Iniciativa " dataDxfId="448" totalsRowDxfId="447"/>
    <tableColumn id="44" xr3:uid="{5F4C3E21-8BD7-453D-966F-82695EECBE97}" name="Status " dataDxfId="446" totalsRowDxfId="445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D77" totalsRowCount="1" headerRowDxfId="444" totalsRowBorderDxfId="443">
  <autoFilter ref="A5:AD76" xr:uid="{21BD4D42-2AB6-4DDD-93A1-C547FC46FB6F}"/>
  <tableColumns count="30">
    <tableColumn id="1" xr3:uid="{72D19A11-688A-480A-9FA4-96BAE5045D5E}" name="Part." totalsRowLabel="Total" dataDxfId="442" totalsRowDxfId="441"/>
    <tableColumn id="2" xr3:uid="{8072D5A8-92FB-460F-A5DA-F114F16E226B}" name="Edificación, Instalaciones y Equipamientos" totalsRowLabel="Total - DOP" dataDxfId="440" totalsRowDxfId="439">
      <calculatedColumnFormula>VLOOKUP(Tabla3[[#This Row],[Part.]],PPto[],3,FALSE)</calculatedColumnFormula>
    </tableColumn>
    <tableColumn id="3" xr3:uid="{C67E90F0-F64E-4805-AB95-0A6F9C235529}" name="Ppto OI [DOP]" totalsRowFunction="custom" dataDxfId="438" totalsRowDxfId="437">
      <totalsRowFormula>C70+C61+C53+C45+C37+C33+C28+C16+C6</totalsRowFormula>
    </tableColumn>
    <tableColumn id="4" xr3:uid="{1420A1EB-6234-4D13-96B7-4FA8C61E7CBA}" name="P1" totalsRowFunction="custom" dataDxfId="436" totalsRowDxfId="435">
      <totalsRowFormula>D70+D61+D53+D45+D37+D33+D28+D16+D6</totalsRowFormula>
    </tableColumn>
    <tableColumn id="5" xr3:uid="{E9F3080F-A530-4A45-B25E-9CE6F3DEAD45}" name="P2" totalsRowFunction="custom" dataDxfId="434" totalsRowDxfId="433">
      <totalsRowFormula>E70+E61+E53+E45+E37+E33+E28+E16+E6</totalsRowFormula>
    </tableColumn>
    <tableColumn id="6" xr3:uid="{409CD941-BF82-4214-9C02-E96DF66C0BFB}" name="P3" totalsRowFunction="custom" dataDxfId="432" totalsRowDxfId="431">
      <totalsRowFormula>F70+F61+F53+F45+F37+F33+F28+F16+F6</totalsRowFormula>
    </tableColumn>
    <tableColumn id="7" xr3:uid="{8F37FB2E-BE3F-4EF1-B783-70077B3E68FD}" name="P4" totalsRowFunction="custom" dataDxfId="430" totalsRowDxfId="429">
      <totalsRowFormula>G70+G61+G53+G45+G37+G33+G28+G16+G6</totalsRowFormula>
    </tableColumn>
    <tableColumn id="8" xr3:uid="{A951B9FA-5EF8-4D08-B394-D99B5AB94E60}" name="P5" totalsRowFunction="custom" dataDxfId="428" totalsRowDxfId="427">
      <totalsRowFormula>H70+H61+H53+H45+H37+H33+H28+H16+H6</totalsRowFormula>
    </tableColumn>
    <tableColumn id="9" xr3:uid="{1048F746-35A3-4C4E-8EBC-5DF920C79AC0}" name="P6" totalsRowFunction="custom" dataDxfId="426" totalsRowDxfId="425">
      <totalsRowFormula>I70+I61+I53+I45+I37+I33+I28+I16+I6</totalsRowFormula>
    </tableColumn>
    <tableColumn id="10" xr3:uid="{E6040B9A-BF1C-4AC7-881C-FEEBC01F309F}" name="P7" totalsRowFunction="custom" dataDxfId="424" totalsRowDxfId="423">
      <totalsRowFormula>J70+J61+J53+J45+J37+J33+J28+J16+J6</totalsRowFormula>
    </tableColumn>
    <tableColumn id="11" xr3:uid="{B1949E19-A18B-4476-BBFF-5D138E1023CD}" name="P8" totalsRowFunction="custom" dataDxfId="422" totalsRowDxfId="421">
      <totalsRowFormula>K70+K61+K53+K45+K37+K33+K28+K16+K6</totalsRowFormula>
    </tableColumn>
    <tableColumn id="12" xr3:uid="{C70E5387-BC35-44B6-A147-365B91BE7456}" name="P9" totalsRowFunction="custom" dataDxfId="420" totalsRowDxfId="419">
      <totalsRowFormula>L70+L61+L53+L45+L37+L33+L28+L16+L6</totalsRowFormula>
    </tableColumn>
    <tableColumn id="13" xr3:uid="{AAD29839-84F2-4F5B-B3DC-594BBE3B6563}" name="P10" totalsRowFunction="custom" dataDxfId="418" totalsRowDxfId="417">
      <totalsRowFormula>M70+M61+M53+M45+M37+M33+M28+M16+M6</totalsRowFormula>
    </tableColumn>
    <tableColumn id="14" xr3:uid="{B0B0A463-BE8E-4640-B276-BB468DC06EA0}" name="P11" totalsRowFunction="custom" dataDxfId="416" totalsRowDxfId="415">
      <totalsRowFormula>N70+N61+N53+N45+N37+N33+N28+N16+N6</totalsRowFormula>
    </tableColumn>
    <tableColumn id="15" xr3:uid="{9AE03CFB-FCC3-4B81-B1B6-15815E91BAF1}" name="P12" totalsRowFunction="custom" dataDxfId="414" totalsRowDxfId="413">
      <totalsRowFormula>O70+O61+O53+O45+O37+O33+O28+O16+O6</totalsRowFormula>
    </tableColumn>
    <tableColumn id="16" xr3:uid="{216E496E-1FBF-48EA-8FFA-2BFF3774CDE6}" name="P13" totalsRowFunction="custom" dataDxfId="412" totalsRowDxfId="411">
      <totalsRowFormula>P70+P61+P53+P45+P37+P33+P28+P16+P6</totalsRowFormula>
    </tableColumn>
    <tableColumn id="17" xr3:uid="{E3CD3759-EEAB-4FB8-A88E-5D9FB3EC0BCA}" name="P14" totalsRowFunction="custom" dataDxfId="410" totalsRowDxfId="409">
      <totalsRowFormula>Q70+Q61+Q53+Q45+Q37+Q33+Q28+Q16+Q6</totalsRowFormula>
    </tableColumn>
    <tableColumn id="18" xr3:uid="{7F26701D-D9C5-462E-B93B-546DBA64207E}" name="P15" totalsRowFunction="custom" dataDxfId="408" totalsRowDxfId="407">
      <totalsRowFormula>R70+R61+R53+R45+R37+R33+R28+R16+R6</totalsRowFormula>
    </tableColumn>
    <tableColumn id="19" xr3:uid="{8B531EED-687B-4E3A-9C14-BD0A86B22CA3}" name="P16" totalsRowFunction="custom" dataDxfId="406" totalsRowDxfId="405">
      <totalsRowFormula>S70+S61+S53+S45+S37+S33+S28+S16+S6</totalsRowFormula>
    </tableColumn>
    <tableColumn id="20" xr3:uid="{DECC4CE9-2D35-4E58-A4A2-2274DEF15F25}" name="P17" totalsRowFunction="custom" dataDxfId="404" totalsRowDxfId="403">
      <totalsRowFormula>T70+T61+T53+T45+T37+T33+T28+T16+T6</totalsRowFormula>
    </tableColumn>
    <tableColumn id="21" xr3:uid="{0A7D79B7-FDE2-40A5-9A30-89E5314EAF5F}" name="P18" totalsRowFunction="custom" dataDxfId="402" totalsRowDxfId="401">
      <totalsRowFormula>U70+U61+U53+U45+U37+U33+U28+U16+U6</totalsRowFormula>
    </tableColumn>
    <tableColumn id="28" xr3:uid="{1A95E3A6-6CFC-49BE-8F25-00AC29D1EB9E}" name="P19" dataDxfId="400" totalsRowDxfId="399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</tableColumn>
    <tableColumn id="27" xr3:uid="{262AAEB8-BE30-429C-80A9-BDD688011D56}" name="P20" dataDxfId="398" totalsRowDxfId="397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</tableColumn>
    <tableColumn id="26" xr3:uid="{A59C275D-116F-4BA2-8BEE-3A8DA39847AE}" name="P21" dataDxfId="396" totalsRowDxfId="395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</tableColumn>
    <tableColumn id="30" xr3:uid="{F5CBD496-DC6F-4840-8CCA-CAEE6C0B8298}" name="P22" dataDxfId="394" totalsRowDxfId="393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</tableColumn>
    <tableColumn id="29" xr3:uid="{81C3751D-2DF8-431A-AB0A-EA60EA53CCF5}" name="P23" dataDxfId="392" totalsRowDxfId="391">
      <calculatedColumnFormula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calculatedColumnFormula>
    </tableColumn>
    <tableColumn id="22" xr3:uid="{35ECF56E-FF81-43F8-9E55-1464C0DBDD06}" name="Total Ppto." totalsRowFunction="custom" dataDxfId="390" totalsRowDxfId="389">
      <calculatedColumnFormula>SUM(Tabla3[[#This Row],[P1]:[P21]])</calculatedColumnFormula>
      <totalsRowFormula>AA70+AA61+AA53+AA45+AA37+AA33+AA28+AA16+AA6</totalsRowFormula>
    </tableColumn>
    <tableColumn id="23" xr3:uid="{186B39EE-3C2A-4AB4-896C-E86EDA0509F4}" name="Inic" dataDxfId="388" totalsRowDxfId="387">
      <calculatedColumnFormula>'BD Plan Detallado'!AR5</calculatedColumnFormula>
    </tableColumn>
    <tableColumn id="24" xr3:uid="{3B32231B-7803-47C8-88A9-5E32ED12971F}" name="Estatus" dataDxfId="386" totalsRowDxfId="385">
      <calculatedColumnFormula>'BD Plan Detallado'!AS5</calculatedColumnFormula>
    </tableColumn>
    <tableColumn id="25" xr3:uid="{72D61FF2-BDD7-4D65-8DF2-71D1DF3BB470}" name="Tienda" dataDxfId="384" totalsRowDxfId="383">
      <calculatedColumnFormula>'BD Plan Detallado'!AO5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27AD12-DE1F-4705-9D3C-FD34B0B78512}" name="BD.PD5" displayName="BD.PD5" ref="A4:AM96" totalsRowCount="1" headerRowDxfId="382" dataDxfId="381" totalsRowDxfId="380">
  <autoFilter ref="A4:AM95" xr:uid="{55C86C04-2323-4B9A-8962-7B40A93BF94D}"/>
  <sortState xmlns:xlrd2="http://schemas.microsoft.com/office/spreadsheetml/2017/richdata2" ref="A5:AM90">
    <sortCondition ref="A4:A95"/>
  </sortState>
  <tableColumns count="39">
    <tableColumn id="2" xr3:uid="{F2185FA3-7E6A-40AB-B133-5E8C7D99AC20}" name="Pos" totalsRowLabel="Total" dataDxfId="379" totalsRowDxfId="378"/>
    <tableColumn id="31" xr3:uid="{FD7A87CD-61E0-48BA-BBFB-B54053AC3FC9}" name="." dataDxfId="377" totalsRowDxfId="376"/>
    <tableColumn id="3" xr3:uid="{5F124DB3-2508-49E9-8DF3-A8904158F070}" name="Partidas" dataDxfId="375" totalsRowDxfId="374">
      <calculatedColumnFormula>VLOOKUP(BD.PD5[[#This Row],[Pos]],[17]!PPto[#Data],3,FALSE)</calculatedColumnFormula>
    </tableColumn>
    <tableColumn id="35" xr3:uid="{32696384-8FDC-4926-94BF-8C0C5A8BB690}" name="Tipo Ppto" dataDxfId="373" totalsRowDxfId="372"/>
    <tableColumn id="32" xr3:uid="{B0C02218-B1C7-4A9F-9C74-C0A74FBD4438}" name="Plan" totalsRowFunction="sum" dataDxfId="371" totalsRowDxfId="370">
      <calculatedColumnFormula>IF(BD.PD5[[#This Row],[.]]="*",VLOOKUP(BD.PD5[[#This Row],[Pos]],[17]Presupuesto!A:H,7,FALSE),"")</calculatedColumnFormula>
    </tableColumn>
    <tableColumn id="4" xr3:uid="{7F1EBC8B-C183-4EA6-97BB-165C407843F1}" name="Item" dataDxfId="369" totalsRowDxfId="368"/>
    <tableColumn id="33" xr3:uid="{FAB01EB7-6D4E-4F82-B6EA-90B4CFE53772}" name="Orden de compra " dataDxfId="367" totalsRowDxfId="366"/>
    <tableColumn id="30" xr3:uid="{A28F38A8-E6A7-4ED6-90D8-D3F5C2D78480}" name="Fecha " dataDxfId="365" totalsRowDxfId="364"/>
    <tableColumn id="7" xr3:uid="{27E00373-10D5-4674-B960-93584D55B96B}" name="Cant." dataDxfId="363" totalsRowDxfId="362"/>
    <tableColumn id="8" xr3:uid="{6EC1D640-787B-437A-8214-C04587E1F64D}" name="Mon" dataDxfId="361" totalsRowDxfId="360"/>
    <tableColumn id="9" xr3:uid="{AF3D3378-7E3D-40DF-B2C8-38A2F2BE60D9}" name=" Tasa " dataDxfId="359" totalsRowDxfId="358">
      <calculatedColumnFormula>IF(BD.PD5[[#This Row],[Mon]]="DOP",1,HLOOKUP(BD.PD5[[#This Row],[Mon]],$J$1:$K$2,2,FALSE))</calculatedColumnFormula>
    </tableColumn>
    <tableColumn id="10" xr3:uid="{5EE96BB3-3853-4322-9D74-75A080C48348}" name=" Precio Und." dataDxfId="357" totalsRowDxfId="356"/>
    <tableColumn id="11" xr3:uid="{8BAB8392-F551-4C91-95A2-5508CD93A3D5}" name="Valor Neto [DOP]" totalsRowFunction="sum" dataDxfId="355" totalsRowDxfId="354">
      <calculatedColumnFormula>BD.PD5[[#This Row],[Cant.]]*BD.PD5[[#This Row],[ Tasa ]]*BD.PD5[[#This Row],[ Precio Und.]]</calculatedColumnFormula>
    </tableColumn>
    <tableColumn id="12" xr3:uid="{DE589198-2D49-439C-92C0-32471ED8E532}" name="Liquid. [%]" dataDxfId="353" totalsRowDxfId="352"/>
    <tableColumn id="13" xr3:uid="{DBA2571E-338A-4291-9998-EF6F74B83622}" name="Ppto. Orden Interna [DOP]" totalsRowFunction="sum" dataDxfId="351" totalsRowDxfId="350">
      <calculatedColumnFormula>IF(BD.PD5[[#This Row],[Liquid. '[%']]]&lt;&gt;0,(BD.PD5[[#This Row],[Valor Neto '[DOP']]]*BD.PD5[[#This Row],[Liquid. '[%']]])+BD.PD5[[#This Row],[Valor Neto '[DOP']]],BD.PD5[[#This Row],[Valor Neto '[DOP']]])</calculatedColumnFormula>
    </tableColumn>
    <tableColumn id="1" xr3:uid="{C8998210-398C-44CC-B379-B4F3FD38FB25}" name="Ppto. Orden Interna [USD]" totalsRowFunction="sum" dataDxfId="349" totalsRowDxfId="348">
      <calculatedColumnFormula>BD.PD5[[#This Row],[Ppto. Orden Interna '[DOP']]]/HLOOKUP("USD",$J$1:$K$2,2,FALSE)</calculatedColumnFormula>
    </tableColumn>
    <tableColumn id="14" xr3:uid="{870416CA-3885-4FCA-8AEE-17B33C5ED8F5}" name="Comentario " dataDxfId="347" totalsRowDxfId="346"/>
    <tableColumn id="34" xr3:uid="{5D745F88-0C16-4CF9-B6BB-7539EE9E3A8D}" name="Notas" dataDxfId="345" totalsRowDxfId="344"/>
    <tableColumn id="38" xr3:uid="{F65CAF55-A5F4-4824-818A-BA0EB24CCDD8}" name="Documento Contable" dataDxfId="343" totalsRowDxfId="342"/>
    <tableColumn id="37" xr3:uid="{14F1545D-4EC2-4BF2-92A0-075982E4A1B9}" name="Orden Interna" dataDxfId="341" totalsRowDxfId="340"/>
    <tableColumn id="36" xr3:uid="{0AA72D90-0310-432F-BDE5-ADB8C1B3EA99}" name="AFeC" dataDxfId="339" totalsRowDxfId="338"/>
    <tableColumn id="15" xr3:uid="{FDCBD560-2D56-4190-9F3A-B4FCA7827738}" name="Proveedor" dataDxfId="337" totalsRowDxfId="336"/>
    <tableColumn id="5" xr3:uid="{4AC81C62-E9AD-46AB-9082-725F171C1D31}" name="Per.P1" dataDxfId="335" totalsRowDxfId="334"/>
    <tableColumn id="6" xr3:uid="{8DB2EA74-3D35-4DF8-A458-5A8A4748DB1C}" name="Av.P1 [%]" dataDxfId="333" totalsRowDxfId="332"/>
    <tableColumn id="16" xr3:uid="{E83BEEEF-BB68-4132-8C31-52D782D0C43C}" name="Pago 1" dataDxfId="331" totalsRowDxfId="330">
      <calculatedColumnFormula>BD.PD5[[#This Row],[Av.P1 '[%']]]*BD.PD5[[#This Row],[Ppto. Orden Interna '[DOP']]]</calculatedColumnFormula>
    </tableColumn>
    <tableColumn id="17" xr3:uid="{D6B72221-16CA-4180-AB9A-02AC1E5815E9}" name="Per.P2" dataDxfId="329" totalsRowDxfId="328"/>
    <tableColumn id="18" xr3:uid="{D8B09F15-F058-4F88-909A-66B5547E2154}" name="Av.P2 [%]" dataDxfId="327" totalsRowDxfId="326"/>
    <tableColumn id="19" xr3:uid="{04B4CED6-8B13-4820-8528-2374B7901205}" name="Pago 2" dataDxfId="325" totalsRowDxfId="324">
      <calculatedColumnFormula>BD.PD5[[#This Row],[Av.P2 '[%']]]*BD.PD5[[#This Row],[Ppto. Orden Interna '[DOP']]]</calculatedColumnFormula>
    </tableColumn>
    <tableColumn id="20" xr3:uid="{28E34B14-8095-41FF-95D7-E0A060C79035}" name="Per.P3" dataDxfId="323" totalsRowDxfId="322"/>
    <tableColumn id="21" xr3:uid="{A76FD0E4-F369-4EB2-A9D2-39CA2C8D9B13}" name="Av.P3 [%]" dataDxfId="321" totalsRowDxfId="320"/>
    <tableColumn id="22" xr3:uid="{FCD402FD-0BCD-4B7D-B3F4-C226B08AE60E}" name="Pago 3" dataDxfId="319" totalsRowDxfId="318">
      <calculatedColumnFormula>BD.PD5[[#This Row],[Av.P3 '[%']]]*BD.PD5[[#This Row],[Ppto. Orden Interna '[DOP']]]</calculatedColumnFormula>
    </tableColumn>
    <tableColumn id="23" xr3:uid="{73D7A7F3-B7EA-44E1-813C-9EBBBBD69737}" name="Per.P4" dataDxfId="317" totalsRowDxfId="316"/>
    <tableColumn id="24" xr3:uid="{964C48DE-9E80-4178-B658-92DDF34516E3}" name="Av.P4 [%]" dataDxfId="315" totalsRowDxfId="314"/>
    <tableColumn id="25" xr3:uid="{5FA38660-499F-483A-B621-C3DEDD1744A1}" name="Pago 4" dataDxfId="313" totalsRowDxfId="312">
      <calculatedColumnFormula>BD.PD5[[#This Row],[Av.P4 '[%']]]*BD.PD5[[#This Row],[Ppto. Orden Interna '[DOP']]]</calculatedColumnFormula>
    </tableColumn>
    <tableColumn id="26" xr3:uid="{3B1B23EE-A87E-4CCD-A825-B8E0008F20A1}" name="Per.P5" dataDxfId="311" totalsRowDxfId="310"/>
    <tableColumn id="27" xr3:uid="{47191E57-C7B4-433F-9B5B-940D1D213191}" name="Av.P5 [%]" dataDxfId="309" totalsRowDxfId="308"/>
    <tableColumn id="28" xr3:uid="{B461A25C-46EE-4155-809A-B7A4DF0DD13B}" name="Pago 5" dataDxfId="307" totalsRowDxfId="306">
      <calculatedColumnFormula>BD.PD5[[#This Row],[Av.P5 '[%']]]*BD.PD5[[#This Row],[Ppto. Orden Interna '[DOP']]]</calculatedColumnFormula>
    </tableColumn>
    <tableColumn id="29" xr3:uid="{F9312ECE-FDC8-4C66-A2E6-B11E75C0414F}" name="Total Flujo Caja" totalsRowFunction="sum" dataDxfId="305" totalsRowDxfId="304">
      <calculatedColumnFormula>BD.PD5[[#This Row],[Pago 5]]+BD.PD5[[#This Row],[Pago 4]]+BD.PD5[[#This Row],[Pago 3]]+BD.PD5[[#This Row],[Pago 2]]+BD.PD5[[#This Row],[Pago 1]]</calculatedColumnFormula>
    </tableColumn>
    <tableColumn id="39" xr3:uid="{1360073F-9DCD-487A-BA48-9DFFE7017BD0}" name="Columna1" dataDxfId="303" totalsRowDxfId="302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5439B6-0A1C-48C4-A835-62D02084B21E}" name="BD.PD7" displayName="BD.PD7" ref="A4:AU1418" headerRowDxfId="301" dataDxfId="300" totalsRowDxfId="299">
  <autoFilter ref="A4:AU1418" xr:uid="{A25439B6-0A1C-48C4-A835-62D02084B21E}">
    <filterColumn colId="0">
      <filters>
        <filter val="7.03"/>
      </filters>
    </filterColumn>
    <filterColumn colId="45">
      <filters>
        <filter val="R2"/>
      </filters>
    </filterColumn>
  </autoFilter>
  <sortState xmlns:xlrd2="http://schemas.microsoft.com/office/spreadsheetml/2017/richdata2" ref="A1363:AU1392">
    <sortCondition ref="A4:A1418"/>
  </sortState>
  <tableColumns count="47">
    <tableColumn id="2" xr3:uid="{89E43876-17BB-4527-B08B-B0B1DAD25519}" name="Pos" totalsRowLabel="Total" dataDxfId="298" totalsRowDxfId="297"/>
    <tableColumn id="31" xr3:uid="{2E70EFA9-7C78-4F90-9FC1-24F8A171A087}" name="." dataDxfId="296" totalsRowDxfId="295"/>
    <tableColumn id="3" xr3:uid="{256AB1FA-356E-412F-9866-BF8ACE06E181}" name="Partidas" dataDxfId="294">
      <calculatedColumnFormula>VLOOKUP(BD.PD7[[#This Row],[Pos]],PPto[],3,FALSE)</calculatedColumnFormula>
    </tableColumn>
    <tableColumn id="35" xr3:uid="{3FC74D3C-4930-421F-BC29-46B11267F468}" name="Tipo Ppto" dataDxfId="293" totalsRowDxfId="292"/>
    <tableColumn id="32" xr3:uid="{FE1C415C-9050-46D7-B401-908A9DDFEF13}" name="Plan" totalsRowFunction="sum" dataDxfId="291">
      <calculatedColumnFormula>IF(BD.PD7[[#This Row],[.]]="*",VLOOKUP(BD.PD7[[#This Row],[Pos]],Presupuesto!A:H,7,FALSE),"")</calculatedColumnFormula>
    </tableColumn>
    <tableColumn id="4" xr3:uid="{1DA2ED3C-0DCD-4A90-9A2E-E67FB212D5E0}" name="Item" dataDxfId="290" totalsRowDxfId="289"/>
    <tableColumn id="33" xr3:uid="{61E92B72-CCCE-4F9D-9EA4-7C142EA61E17}" name="Etapa" dataDxfId="288" totalsRowDxfId="287"/>
    <tableColumn id="45" xr3:uid="{711ACADD-996C-4D5E-A9C5-5BDAAB74905C}" name="Orden de compra" dataDxfId="286" totalsRowDxfId="285"/>
    <tableColumn id="30" xr3:uid="{0BF88ECB-51F5-488B-B326-72DE9D0D5D4E}" name="Fecha " dataDxfId="284" totalsRowDxfId="283"/>
    <tableColumn id="7" xr3:uid="{F59F348A-7250-4483-AF25-59A986286E4E}" name="Cant." dataDxfId="282" totalsRowDxfId="281"/>
    <tableColumn id="8" xr3:uid="{60343B96-0168-49B6-A649-69E90B98B446}" name="Mon" dataDxfId="280" totalsRowDxfId="279"/>
    <tableColumn id="9" xr3:uid="{28792FE2-894E-4A6B-9956-0727810E4EA7}" name=" Tasa " dataDxfId="278">
      <calculatedColumnFormula>IF(BD.PD7[[#This Row],[Mon]]="DOP",1,HLOOKUP(BD.PD7[[#This Row],[Mon]],$K$1:$L$2,2,FALSE))</calculatedColumnFormula>
    </tableColumn>
    <tableColumn id="10" xr3:uid="{6DE9CD96-C71D-457A-A674-F88626936F5F}" name=" Precio Und." dataDxfId="277" totalsRowDxfId="276"/>
    <tableColumn id="11" xr3:uid="{ABBE4E7A-765B-4E14-9962-8E16481CAD96}" name="Valor Neto [DOP]" totalsRowFunction="sum" dataDxfId="275">
      <calculatedColumnFormula>BD.PD7[[#This Row],[Cant.]]*BD.PD7[[#This Row],[ Tasa ]]*BD.PD7[[#This Row],[ Precio Und.]]</calculatedColumnFormula>
    </tableColumn>
    <tableColumn id="12" xr3:uid="{FB73B028-3E03-41DE-9241-E343673AC066}" name="Liquid. [%]" dataDxfId="274" totalsRowDxfId="273"/>
    <tableColumn id="13" xr3:uid="{F28801B7-FA32-4DA5-B173-CEB2115B511B}" name="Ppto. Orden Interna [DOP]" totalsRowFunction="sum" dataDxfId="272">
      <calculatedColumnFormula>IF(BD.PD7[[#This Row],[Liquid. '[%']]]&lt;&gt;0,(BD.PD7[[#This Row],[Valor Neto '[DOP']]]*BD.PD7[[#This Row],[Liquid. '[%']]])+BD.PD7[[#This Row],[Valor Neto '[DOP']]],BD.PD7[[#This Row],[Valor Neto '[DOP']]])</calculatedColumnFormula>
    </tableColumn>
    <tableColumn id="1" xr3:uid="{628DB92D-D4C7-4A49-9BC3-D6F98F354AEA}" name="Ppto. Orden Interna [USD]" totalsRowFunction="sum" dataDxfId="271">
      <calculatedColumnFormula>BD.PD7[[#This Row],[Ppto. Orden Interna '[DOP']]]/HLOOKUP("USD",$K$1:$L$2,2,FALSE)</calculatedColumnFormula>
    </tableColumn>
    <tableColumn id="14" xr3:uid="{69F67E8A-B6E5-4637-AFB9-2D9F647B50C3}" name="Comentario " dataDxfId="270" totalsRowDxfId="269"/>
    <tableColumn id="34" xr3:uid="{C5C93DAB-421C-45F8-BD9E-9B81D7C0119C}" name="Notas" dataDxfId="268" totalsRowDxfId="267"/>
    <tableColumn id="38" xr3:uid="{1D68C04B-6186-4379-A885-AA657E46116A}" name="Documento Contable" dataDxfId="266" totalsRowDxfId="265"/>
    <tableColumn id="37" xr3:uid="{1110C82A-7842-4ADD-9C19-19AE173033D0}" name="Orden Interna" dataDxfId="264" totalsRowDxfId="263"/>
    <tableColumn id="36" xr3:uid="{9C789C20-50DF-40D0-BBE4-DE7CAF3F4113}" name="AFeC" dataDxfId="262" totalsRowDxfId="261"/>
    <tableColumn id="15" xr3:uid="{7593BE17-5BFC-425E-A5F2-3415B2541DAB}" name="Proveedor" dataDxfId="260" totalsRowDxfId="259"/>
    <tableColumn id="5" xr3:uid="{7706D72D-EC89-4ECA-90EC-85FE08FE5B1E}" name="Per.P1" dataDxfId="258" totalsRowDxfId="257"/>
    <tableColumn id="6" xr3:uid="{37B5280C-2426-4A75-8E05-88BE72E20969}" name="Av.P1 [%]" dataDxfId="256" totalsRowDxfId="255"/>
    <tableColumn id="16" xr3:uid="{9507E8BE-9694-4F79-A215-C4F63DE4313C}" name="Pago 1" dataDxfId="254">
      <calculatedColumnFormula>BD.PD7[[#This Row],[Av.P1 '[%']]]*BD.PD7[[#This Row],[Ppto. Orden Interna '[DOP']]]</calculatedColumnFormula>
    </tableColumn>
    <tableColumn id="17" xr3:uid="{D6FAB25A-F489-4E53-A2A7-459CFC019781}" name="Per.P2" dataDxfId="253" totalsRowDxfId="252"/>
    <tableColumn id="18" xr3:uid="{830CBA4B-F36B-4057-BC7B-CFF0AF201211}" name="Av.P2 [%]" dataDxfId="251" totalsRowDxfId="250"/>
    <tableColumn id="19" xr3:uid="{5F2C3AFA-3296-47FA-8523-4EE45520B5C1}" name="Pago 2" dataDxfId="249">
      <calculatedColumnFormula>BD.PD7[[#This Row],[Av.P2 '[%']]]*BD.PD7[[#This Row],[Ppto. Orden Interna '[DOP']]]</calculatedColumnFormula>
    </tableColumn>
    <tableColumn id="20" xr3:uid="{33D6AAFF-A6D5-4F58-B4C3-4A262F235DDD}" name="Per.P3" dataDxfId="248" totalsRowDxfId="247"/>
    <tableColumn id="21" xr3:uid="{140F19D8-E3EA-4317-BC67-84373CF06B39}" name="Av.P3 [%]" dataDxfId="246" totalsRowDxfId="245"/>
    <tableColumn id="22" xr3:uid="{3838AF7F-6A27-475B-ADA8-F8BC3464D98D}" name="Pago 3" dataDxfId="244">
      <calculatedColumnFormula>BD.PD7[[#This Row],[Av.P3 '[%']]]*BD.PD7[[#This Row],[Ppto. Orden Interna '[DOP']]]</calculatedColumnFormula>
    </tableColumn>
    <tableColumn id="27" xr3:uid="{45C80AFC-54F3-4413-A02D-5E680E8A38E7}" name="Per.P4" dataDxfId="243" totalsRowDxfId="242"/>
    <tableColumn id="28" xr3:uid="{6AD3D178-EADF-4D56-AE10-36F095A7A95E}" name="Av.P4 [%]" dataDxfId="241" totalsRowDxfId="240"/>
    <tableColumn id="25" xr3:uid="{CC1264E7-8EC7-4DAF-B03C-1206C59E9A34}" name="Pago 4" dataDxfId="239">
      <calculatedColumnFormula>BD.PD7[[#This Row],[Av.P2 '[%']]]*BD.PD7[[#This Row],[Ppto. Orden Interna '[DOP']]]</calculatedColumnFormula>
    </tableColumn>
    <tableColumn id="26" xr3:uid="{74A4553A-1A96-42E5-9E6A-A2A20BBD2FBE}" name="Per.P5" dataDxfId="238" totalsRowDxfId="237"/>
    <tableColumn id="24" xr3:uid="{345C53C0-223B-41A5-B8E2-3CB27CBAE776}" name="Av.P5 [%]" dataDxfId="236" totalsRowDxfId="235"/>
    <tableColumn id="23" xr3:uid="{C3D25095-C88D-4C49-93FD-C99666AABC7A}" name="Pago 5" dataDxfId="234">
      <calculatedColumnFormula>BD.PD7[[#This Row],[Av.P2 '[%']]]*BD.PD7[[#This Row],[Ppto. Orden Interna '[DOP']]]</calculatedColumnFormula>
    </tableColumn>
    <tableColumn id="29" xr3:uid="{14CAE9DB-2513-44B6-AC46-FBBA8AB08DC1}" name="Total Flujo Caja" totalsRowFunction="sum" dataDxfId="233">
      <calculatedColumnFormula>BD.PD7[[#This Row],[Pago 3]]+BD.PD7[[#This Row],[Pago 2]]+BD.PD7[[#This Row],[Pago 1]]</calculatedColumnFormula>
    </tableColumn>
    <tableColumn id="39" xr3:uid="{CB57613C-F5FD-4F31-BA5D-6D2C06B08572}" name="Formato" dataDxfId="232" totalsRowDxfId="231"/>
    <tableColumn id="40" xr3:uid="{2BA9C930-F2AD-4431-9D69-53788CA38339}" name="Tienda " dataDxfId="230" totalsRowDxfId="229"/>
    <tableColumn id="41" xr3:uid="{21E2E9EA-E94E-416E-B14B-10E0D85F0C08}" name="Nomenclatura " dataDxfId="228" totalsRowDxfId="227"/>
    <tableColumn id="42" xr3:uid="{9127AFED-22DF-4C1B-B5E3-ADD6F50E1E5C}" name="Closter " dataDxfId="226" totalsRowDxfId="225"/>
    <tableColumn id="43" xr3:uid="{6952A9CD-7041-46E1-958D-4D873C19DCD6}" name="Iniciativa " dataDxfId="224" totalsRowDxfId="223"/>
    <tableColumn id="44" xr3:uid="{22B47BA6-ECB4-4A3D-9F1A-656262DAA0FF}" name="Status " dataDxfId="222" totalsRowDxfId="221"/>
    <tableColumn id="46" xr3:uid="{C33527ED-20A9-4853-8C60-59B645ED1792}" name="Versión " dataDxfId="220" totalsRowDxfId="219"/>
    <tableColumn id="47" xr3:uid="{C98073DD-4324-41E2-9DB5-CF1807DF37D6}" name="Agrupados" dataDxfId="218" totalsRowDxfId="217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52" totalsRowShown="0">
  <autoFilter ref="A4:B52" xr:uid="{BEE44549-8AE0-42E2-9AE1-4FE3492BDC3C}"/>
  <tableColumns count="2">
    <tableColumn id="1" xr3:uid="{3FED5456-6E56-4CA7-9766-9B8213E4AC46}" name="Fecha "/>
    <tableColumn id="2" xr3:uid="{0202575D-F980-4A43-ABB4-0C9AE17EABB8}" name="Detalles " dataDxfId="213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F5249B-B1AD-4F36-BD8A-8B2082C42251}" name="BD.PD8" displayName="BD.PD8" ref="A2:AT470" totalsRowShown="0" headerRowDxfId="212" dataDxfId="211" totalsRowDxfId="210">
  <tableColumns count="46">
    <tableColumn id="2" xr3:uid="{ECCEDE55-89D2-4FDA-A6E0-C3507AC11DA6}" name="Pos" dataDxfId="209" totalsRowDxfId="208"/>
    <tableColumn id="31" xr3:uid="{550B9A6A-C1FA-4DD2-B1C7-7C4B3EE541AD}" name="." dataDxfId="207" totalsRowDxfId="206"/>
    <tableColumn id="3" xr3:uid="{105D9114-B83B-453C-8DAC-0DD945E360C3}" name="Partidas" dataDxfId="205" totalsRowDxfId="204">
      <calculatedColumnFormula>VLOOKUP(BD.PD8[[#This Row],[Pos]],[18]!PPto[#Data],3,FALSE)</calculatedColumnFormula>
    </tableColumn>
    <tableColumn id="35" xr3:uid="{43B17544-CF5C-4CFD-890D-FE8B2F85E826}" name="Tipo Ppto" dataDxfId="203" totalsRowDxfId="202"/>
    <tableColumn id="32" xr3:uid="{7535F6D5-7AF4-4A12-8285-CC0FA235BC3C}" name="Plan" dataDxfId="201" totalsRowDxfId="200">
      <calculatedColumnFormula>IF(BD.PD8[[#This Row],[.]]="*",VLOOKUP(BD.PD8[[#This Row],[Pos]],[18]Presupuesto!A:H,7,FALSE),"")</calculatedColumnFormula>
    </tableColumn>
    <tableColumn id="4" xr3:uid="{E5BF0168-254B-4AB4-9E06-33C7D725CD32}" name="Item" dataDxfId="199" totalsRowDxfId="198"/>
    <tableColumn id="33" xr3:uid="{43911DA1-B3AC-491C-9E6A-7160466462C6}" name="Referencia ppt" dataDxfId="197" totalsRowDxfId="196"/>
    <tableColumn id="45" xr3:uid="{A63B6322-5F1E-4949-A5E5-EF12BBE6F96E}" name="Columna1" dataDxfId="195" totalsRowDxfId="194"/>
    <tableColumn id="30" xr3:uid="{5426BBA4-2430-4311-BAAA-E958748632C1}" name="Fecha " dataDxfId="193" totalsRowDxfId="192"/>
    <tableColumn id="7" xr3:uid="{7DFCA262-BD31-40F9-9066-EF713ADDBAD3}" name="Cant." dataDxfId="191" totalsRowDxfId="190"/>
    <tableColumn id="8" xr3:uid="{6DEE3402-F204-490E-88B0-4A1EB483B838}" name="Mon" dataDxfId="189" totalsRowDxfId="188"/>
    <tableColumn id="9" xr3:uid="{2BBDF1CF-F188-4483-B269-16E2AE403BCB}" name=" Tasa " dataDxfId="187" totalsRowDxfId="186">
      <calculatedColumnFormula>IF(BD.PD8[[#This Row],[Mon]]="DOP",1,HLOOKUP(BD.PD8[[#This Row],[Mon]],Data!$J$1:$K$2,2,FALSE))</calculatedColumnFormula>
    </tableColumn>
    <tableColumn id="10" xr3:uid="{9ACA688B-DB6E-4941-9E2A-2853301B123F}" name=" Precio Und." dataDxfId="185" totalsRowDxfId="184"/>
    <tableColumn id="11" xr3:uid="{EBA2F660-BFB7-4195-8677-4A26C550F698}" name="Valor Neto [DOP]" dataDxfId="183" totalsRowDxfId="182">
      <calculatedColumnFormula>BD.PD8[[#This Row],[Cant.]]*BD.PD8[[#This Row],[ Tasa ]]*BD.PD8[[#This Row],[ Precio Und.]]</calculatedColumnFormula>
    </tableColumn>
    <tableColumn id="12" xr3:uid="{AF126A22-E36C-4F19-9700-9AE93D9CC973}" name="Liquid. [%]" dataDxfId="181" totalsRowDxfId="180"/>
    <tableColumn id="13" xr3:uid="{651DB0BD-B79B-4B68-BC59-7E07A5F8FD75}" name="Ppto. Orden Interna [DOP]" dataDxfId="179" totalsRowDxfId="178">
      <calculatedColumnFormula>IF(BD.PD8[[#This Row],[Liquid. '[%']]]&lt;&gt;0,(BD.PD8[[#This Row],[Valor Neto '[DOP']]]*BD.PD8[[#This Row],[Liquid. '[%']]])+BD.PD8[[#This Row],[Valor Neto '[DOP']]],BD.PD8[[#This Row],[Valor Neto '[DOP']]])</calculatedColumnFormula>
    </tableColumn>
    <tableColumn id="1" xr3:uid="{86F7BDDC-872D-4546-8724-89F96496240F}" name="Ppto. Orden Interna [USD]" dataDxfId="177" totalsRowDxfId="176">
      <calculatedColumnFormula>BD.PD8[[#This Row],[Ppto. Orden Interna '[DOP']]]/HLOOKUP("USD",Data!$J$1:$K$2,2,FALSE)</calculatedColumnFormula>
    </tableColumn>
    <tableColumn id="14" xr3:uid="{96484418-3185-4303-975D-B0B0DACC60A0}" name="Comentario " dataDxfId="175" totalsRowDxfId="174"/>
    <tableColumn id="34" xr3:uid="{C4ADF816-03CD-4386-8A0E-8188CCA89C82}" name="Notas" dataDxfId="173" totalsRowDxfId="172"/>
    <tableColumn id="38" xr3:uid="{BE2291DB-3098-436B-B97B-11F9F098027A}" name="Documento Contable" dataDxfId="171" totalsRowDxfId="170"/>
    <tableColumn id="37" xr3:uid="{5404BC9E-A9F5-46C7-880D-0F7E05391749}" name="Orden Interna" dataDxfId="169" totalsRowDxfId="168"/>
    <tableColumn id="36" xr3:uid="{ACDC5ED8-45DE-407F-B563-ACE62FC00B62}" name="AFeC" dataDxfId="167" totalsRowDxfId="166"/>
    <tableColumn id="15" xr3:uid="{EE98E2A4-ADA3-4B62-B681-D44C72107F6F}" name="Proveedor" dataDxfId="165" totalsRowDxfId="164"/>
    <tableColumn id="5" xr3:uid="{67B5B4C5-F5FA-4A55-8566-EC52F244D04E}" name="Per.P1" dataDxfId="163" totalsRowDxfId="162"/>
    <tableColumn id="6" xr3:uid="{E7178911-3F3B-4ED7-B92D-20AD9D566369}" name="Av.P1 [%]" dataDxfId="161" totalsRowDxfId="160"/>
    <tableColumn id="16" xr3:uid="{06394251-8D15-4FC2-AEDB-407A3C63EBDD}" name="Pago 1" dataDxfId="159" totalsRowDxfId="158">
      <calculatedColumnFormula>BD.PD8[[#This Row],[Av.P1 '[%']]]*BD.PD8[[#This Row],[Ppto. Orden Interna '[DOP']]]</calculatedColumnFormula>
    </tableColumn>
    <tableColumn id="17" xr3:uid="{09A1B416-3EC7-443C-82B7-431E1455106E}" name="Per.P2" dataDxfId="157" totalsRowDxfId="156"/>
    <tableColumn id="18" xr3:uid="{1AD43FEC-5D65-47CE-82B1-44E9C58D5248}" name="Av.P2 [%]" dataDxfId="155" totalsRowDxfId="154"/>
    <tableColumn id="19" xr3:uid="{A42A27EE-C411-4C57-8FA5-DF277ADA4D69}" name="Pago 2" dataDxfId="153" totalsRowDxfId="152">
      <calculatedColumnFormula>BD.PD8[[#This Row],[Av.P2 '[%']]]*BD.PD8[[#This Row],[Ppto. Orden Interna '[DOP']]]</calculatedColumnFormula>
    </tableColumn>
    <tableColumn id="20" xr3:uid="{8BC0E1D8-E9DA-4E31-B3EE-BF12628AABE0}" name="Per.P3" dataDxfId="151" totalsRowDxfId="150"/>
    <tableColumn id="21" xr3:uid="{EA03A59F-8604-400F-8952-E3F34F622409}" name="Av.P3 [%]" dataDxfId="149" totalsRowDxfId="148"/>
    <tableColumn id="22" xr3:uid="{0F8C097A-8E70-42AC-9FEB-E16640738A1B}" name="Pago 3" dataDxfId="147" totalsRowDxfId="146">
      <calculatedColumnFormula>BD.PD8[[#This Row],[Av.P3 '[%']]]*BD.PD8[[#This Row],[Ppto. Orden Interna '[DOP']]]</calculatedColumnFormula>
    </tableColumn>
    <tableColumn id="27" xr3:uid="{BEBD6BE8-4381-477B-A553-856D864763B6}" name="Per.P4" dataDxfId="145" totalsRowDxfId="144"/>
    <tableColumn id="28" xr3:uid="{9702C6BC-5A62-4CBF-9B88-FA544DE89C3A}" name="Av.P4 [%]" dataDxfId="143" totalsRowDxfId="142"/>
    <tableColumn id="25" xr3:uid="{196AD054-3D06-4455-81EA-A43118371CEA}" name="Pago 4" dataDxfId="141" totalsRowDxfId="140"/>
    <tableColumn id="26" xr3:uid="{93D4A193-E3E9-4329-92B2-1945A5F2C306}" name="Per.P5" dataDxfId="139" totalsRowDxfId="138"/>
    <tableColumn id="24" xr3:uid="{37564F6C-DBDC-4B46-9091-6042FA4576C7}" name="Av.P5 [%]" dataDxfId="137" totalsRowDxfId="136"/>
    <tableColumn id="23" xr3:uid="{52CF1EF2-FBEA-4836-8D11-E066A5ED2574}" name="Pago 5" dataDxfId="135" totalsRowDxfId="134"/>
    <tableColumn id="29" xr3:uid="{ACC92CED-5ED6-4B4B-9D26-CFD4C22F7274}" name="Total Flujo Caja" dataDxfId="133" totalsRowDxfId="132">
      <calculatedColumnFormula>BD.PD8[[#This Row],[Pago 3]]+BD.PD8[[#This Row],[Pago 2]]+BD.PD8[[#This Row],[Pago 1]]</calculatedColumnFormula>
    </tableColumn>
    <tableColumn id="39" xr3:uid="{C9287CE0-84B6-4568-8B7F-4F61E5CF589B}" name="Formato" dataDxfId="131" totalsRowDxfId="130"/>
    <tableColumn id="40" xr3:uid="{6E6470B7-D56C-496A-9842-E1F8AB044E0E}" name="Tienda " dataDxfId="129" totalsRowDxfId="128"/>
    <tableColumn id="41" xr3:uid="{859ACD9F-3EAC-4CB0-90C4-1FC9392D493B}" name="Nomenclatura " dataDxfId="127" totalsRowDxfId="126"/>
    <tableColumn id="42" xr3:uid="{39123CEF-C891-4798-B3D3-267E39A484B4}" name="Closter " dataDxfId="125" totalsRowDxfId="124"/>
    <tableColumn id="43" xr3:uid="{5819324D-BEB9-43DC-899B-D958CC6EDE30}" name="Iniciativa " dataDxfId="123" totalsRowDxfId="122"/>
    <tableColumn id="44" xr3:uid="{FC688851-9BEA-423D-AE36-BFCAC9A7B355}" name="Status " dataDxfId="121" totalsRowDxfId="120"/>
    <tableColumn id="46" xr3:uid="{7FDA3B81-72A8-4859-AC1B-8D14D49555D3}" name="Status 2" dataDxfId="119" totalsRowDxfId="118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5BAA55-0C59-4AEB-947F-7A80109CB957}" name="BD.PD9" displayName="BD.PD9" ref="A472:AT936" headerRowDxfId="117" dataDxfId="116" totalsRowDxfId="115">
  <tableColumns count="46">
    <tableColumn id="2" xr3:uid="{7F7CCE44-0315-4032-A04E-9AF54E91703E}" name="Pos" totalsRowLabel="Total" dataDxfId="114" totalsRowDxfId="113"/>
    <tableColumn id="31" xr3:uid="{1E672726-3767-4873-9685-B4B3138635A6}" name="." dataDxfId="112" totalsRowDxfId="111"/>
    <tableColumn id="3" xr3:uid="{90E7E1C1-56A8-43FD-85AC-ED994D7B1ECE}" name="Partidas" dataDxfId="110" totalsRowDxfId="109">
      <calculatedColumnFormula>VLOOKUP(BD.PD9[[#This Row],[Pos]],[19]!PPto[#Data],3,FALSE)</calculatedColumnFormula>
    </tableColumn>
    <tableColumn id="35" xr3:uid="{387CB07B-29CA-4895-82FE-F0496E39D8EA}" name="Tipo Ppto" dataDxfId="108" totalsRowDxfId="107"/>
    <tableColumn id="32" xr3:uid="{537A477E-2FD4-4385-BDF0-C18C6EB42B94}" name="Plan" totalsRowFunction="sum" dataDxfId="106" totalsRowDxfId="105">
      <calculatedColumnFormula>IF(BD.PD9[[#This Row],[.]]="*",VLOOKUP(BD.PD9[[#This Row],[Pos]],[19]Presupuesto!A:H,7,FALSE),"")</calculatedColumnFormula>
    </tableColumn>
    <tableColumn id="4" xr3:uid="{A91A6491-3B14-4438-BB6C-930FE0522924}" name="Item" dataDxfId="104" totalsRowDxfId="103"/>
    <tableColumn id="40" xr3:uid="{CFBC31F5-511B-4C3C-BF80-C37CE5D0D398}" name="Etapa de Compra" dataDxfId="102" totalsRowDxfId="101"/>
    <tableColumn id="33" xr3:uid="{5BA174E9-2BCD-4EDB-93D9-34FF2230BE09}" name="Orden de compra " dataDxfId="100" totalsRowDxfId="99"/>
    <tableColumn id="30" xr3:uid="{F98F5E79-96BE-4AC2-9435-3AACD1BAD54E}" name="Fecha " dataDxfId="98" totalsRowDxfId="97"/>
    <tableColumn id="7" xr3:uid="{76395E8F-0B83-41AD-8CA9-C7BD0AEFBFF1}" name="Cant." dataDxfId="96" totalsRowDxfId="95" dataCellStyle="Millares"/>
    <tableColumn id="8" xr3:uid="{78AA8735-9CE3-4F47-8868-9627668287E1}" name="Mon" dataDxfId="94" totalsRowDxfId="93"/>
    <tableColumn id="9" xr3:uid="{39DBAD06-D44D-408B-8E25-FF8224806C60}" name=" Tasa " dataDxfId="92" totalsRowDxfId="91" dataCellStyle="Millares">
      <calculatedColumnFormula>IF(BD.PD9[[#This Row],[Mon]]="DOP",1,HLOOKUP(BD.PD9[[#This Row],[Mon]],Data!$K$1:$L$2,2,FALSE))</calculatedColumnFormula>
    </tableColumn>
    <tableColumn id="10" xr3:uid="{BFFA7428-71E7-4D1F-BAF0-7A0160CCE64F}" name=" Precio Und." dataDxfId="90" totalsRowDxfId="89" dataCellStyle="Millares"/>
    <tableColumn id="11" xr3:uid="{6E3DB404-8D61-4483-BBB2-5C375898C134}" name="Valor Neto [DOP]" totalsRowFunction="sum" dataDxfId="88" totalsRowDxfId="87" dataCellStyle="Millares">
      <calculatedColumnFormula>BD.PD9[[#This Row],[Cant.]]*BD.PD9[[#This Row],[ Tasa ]]*BD.PD9[[#This Row],[ Precio Und.]]</calculatedColumnFormula>
    </tableColumn>
    <tableColumn id="12" xr3:uid="{EBEB951E-15B8-4170-8989-2E10F7D8577F}" name="Liquid. [%]" dataDxfId="86" totalsRowDxfId="85"/>
    <tableColumn id="13" xr3:uid="{747DB967-41B7-442D-A278-74FEC21AB450}" name="Ppto. Orden Interna [DOP]" totalsRowFunction="sum" dataDxfId="84" totalsRowDxfId="83" dataCellStyle="Millares">
      <calculatedColumnFormula>IF(BD.PD9[[#This Row],[Liquid. '[%']]]&lt;&gt;0,(BD.PD9[[#This Row],[Valor Neto '[DOP']]]*BD.PD9[[#This Row],[Liquid. '[%']]])+BD.PD9[[#This Row],[Valor Neto '[DOP']]],BD.PD9[[#This Row],[Valor Neto '[DOP']]])</calculatedColumnFormula>
    </tableColumn>
    <tableColumn id="1" xr3:uid="{9C356F18-9F8B-4E20-B2E0-D4D5EA6DC95A}" name="Ppto. Orden Interna [USD]" totalsRowFunction="sum" dataDxfId="82" totalsRowDxfId="81" dataCellStyle="Millares">
      <calculatedColumnFormula>BD.PD9[[#This Row],[Ppto. Orden Interna '[DOP']]]/HLOOKUP("USD",Data!$K$1:$L$2,2,FALSE)</calculatedColumnFormula>
    </tableColumn>
    <tableColumn id="14" xr3:uid="{564A528A-9DBF-4EC4-A612-2DCF3FB778E2}" name="Comentario " dataDxfId="80" totalsRowDxfId="79" dataCellStyle="Millares"/>
    <tableColumn id="34" xr3:uid="{02D1F2CA-26B4-4133-8303-996E2D5FBC06}" name="Notas" dataDxfId="78" totalsRowDxfId="77" dataCellStyle="Millares"/>
    <tableColumn id="38" xr3:uid="{889174EE-E100-4E4A-98BC-B27E8E8105D0}" name="Documento Contable" dataDxfId="76" totalsRowDxfId="75" dataCellStyle="Millares"/>
    <tableColumn id="37" xr3:uid="{5662B586-9F89-42DD-9336-1C003FE60795}" name="Orden Interna" dataDxfId="74" totalsRowDxfId="73" dataCellStyle="Millares"/>
    <tableColumn id="36" xr3:uid="{063FB42C-3EE7-4E2E-82ED-BF11EDDE88B6}" name="AFeC" dataDxfId="72" totalsRowDxfId="71" dataCellStyle="Millares"/>
    <tableColumn id="15" xr3:uid="{85A1A465-45F5-4F81-BFA7-11536A326C67}" name="Proveedor" dataDxfId="70" totalsRowDxfId="69"/>
    <tableColumn id="5" xr3:uid="{FF01950A-B7AF-402F-B596-F11FE48439D8}" name="Per.P1" dataDxfId="68" totalsRowDxfId="67"/>
    <tableColumn id="6" xr3:uid="{B15F3BF0-8D18-4BCA-97EB-54BEEE722C2E}" name="Av.P1 [%]" dataDxfId="66" totalsRowDxfId="65"/>
    <tableColumn id="16" xr3:uid="{E76C7191-B212-4AAB-BCEF-9D2EFD8A5CAB}" name="Pago 1" dataDxfId="64" totalsRowDxfId="63" dataCellStyle="Millares">
      <calculatedColumnFormula>BD.PD9[[#This Row],[Av.P1 '[%']]]*BD.PD9[[#This Row],[Ppto. Orden Interna '[DOP']]]</calculatedColumnFormula>
    </tableColumn>
    <tableColumn id="17" xr3:uid="{27CA1B13-594F-4030-8073-136A46649636}" name="Per.P2" dataDxfId="62" totalsRowDxfId="61"/>
    <tableColumn id="18" xr3:uid="{2CEBD8C9-B5C3-4A51-9EE9-31DB5D6D687B}" name="Av.P2 [%]" dataDxfId="60" totalsRowDxfId="59"/>
    <tableColumn id="19" xr3:uid="{5A17882F-6CC2-4B94-B5E4-F5A5F1189FEE}" name="Pago 2" dataDxfId="58" totalsRowDxfId="57" dataCellStyle="Millares">
      <calculatedColumnFormula>BD.PD9[[#This Row],[Av.P2 '[%']]]*BD.PD9[[#This Row],[Ppto. Orden Interna '[DOP']]]</calculatedColumnFormula>
    </tableColumn>
    <tableColumn id="20" xr3:uid="{3AE04B1A-DBB5-48F0-A4D1-C3AC5197B3A1}" name="Per.P3" dataDxfId="56" totalsRowDxfId="55"/>
    <tableColumn id="21" xr3:uid="{EA5912C1-C3A9-4E77-8588-14339FEA5E61}" name="Av.P3 [%]" dataDxfId="54" totalsRowDxfId="53"/>
    <tableColumn id="22" xr3:uid="{F5A14BD6-9334-4342-9BC4-98FE190E36E9}" name="Pago 3" dataDxfId="52" totalsRowDxfId="51" dataCellStyle="Millares">
      <calculatedColumnFormula>BD.PD9[[#This Row],[Av.P3 '[%']]]*BD.PD9[[#This Row],[Ppto. Orden Interna '[DOP']]]</calculatedColumnFormula>
    </tableColumn>
    <tableColumn id="23" xr3:uid="{505B35B5-92DF-466C-8AD1-462BD36856CC}" name="Per.P4" dataDxfId="50" totalsRowDxfId="49"/>
    <tableColumn id="24" xr3:uid="{679B9996-B8B5-4C9A-840D-CCAEE3A53C57}" name="Av.P4 [%]" dataDxfId="48" totalsRowDxfId="47"/>
    <tableColumn id="25" xr3:uid="{CB69594D-DE15-4A72-BF97-369A83D5105D}" name="Pago 4" dataDxfId="46" totalsRowDxfId="45" dataCellStyle="Millares">
      <calculatedColumnFormula>BD.PD9[[#This Row],[Av.P4 '[%']]]*BD.PD9[[#This Row],[Ppto. Orden Interna '[DOP']]]</calculatedColumnFormula>
    </tableColumn>
    <tableColumn id="26" xr3:uid="{671D078C-7280-41C6-840B-C4703125103F}" name="Per.P5" dataDxfId="44" totalsRowDxfId="43"/>
    <tableColumn id="27" xr3:uid="{0C7A74CC-4FD4-40E2-95FB-A48A1305093C}" name="Av.P5 [%]" dataDxfId="42" totalsRowDxfId="41"/>
    <tableColumn id="28" xr3:uid="{677E8EF4-643C-44F5-BFC9-968B2D1B4004}" name="Pago 5" dataDxfId="40" totalsRowDxfId="39" dataCellStyle="Millares">
      <calculatedColumnFormula>BD.PD9[[#This Row],[Av.P5 '[%']]]*BD.PD9[[#This Row],[Ppto. Orden Interna '[DOP']]]</calculatedColumnFormula>
    </tableColumn>
    <tableColumn id="29" xr3:uid="{B6FDE319-7511-4BDC-9717-3978D4D8CA6B}" name="Total Flujo Caja" totalsRowFunction="sum" dataDxfId="38" totalsRowDxfId="37" dataCellStyle="Millares">
      <calculatedColumnFormula>BD.PD9[[#This Row],[Pago 5]]+BD.PD9[[#This Row],[Pago 4]]+BD.PD9[[#This Row],[Pago 3]]+BD.PD9[[#This Row],[Pago 2]]+BD.PD9[[#This Row],[Pago 1]]</calculatedColumnFormula>
    </tableColumn>
    <tableColumn id="39" xr3:uid="{B97C21AA-F06E-405A-840C-2D388254341A}" name="Columna1" dataDxfId="36" totalsRowDxfId="35"/>
    <tableColumn id="41" xr3:uid="{FEB724B8-315D-431F-9A1C-B3463697CDCD}" name="Columna2" dataDxfId="34" totalsRowDxfId="33"/>
    <tableColumn id="42" xr3:uid="{CF91AE11-4384-42FF-ABFF-85E56A903563}" name="Columna3" dataDxfId="32" totalsRowDxfId="31"/>
    <tableColumn id="43" xr3:uid="{0B322420-B4FE-430C-86F1-BC8A5CAEF702}" name="Columna4" dataDxfId="30" totalsRowDxfId="29"/>
    <tableColumn id="44" xr3:uid="{38830F0B-1561-4FF2-8550-551039E2E7F0}" name="Columna5" dataDxfId="28" totalsRowDxfId="27"/>
    <tableColumn id="45" xr3:uid="{0FDAD921-750A-48A7-9066-DD560AE6E6A3}" name="Columna6" dataDxfId="26" totalsRowDxfId="25"/>
    <tableColumn id="46" xr3:uid="{EE0C86E1-D4F7-4164-8BFC-D863B4E84514}" name="Columna7" dataDxfId="24" totalsRowDxfId="23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1">
    <tabColor theme="8" tint="0.59999389629810485"/>
  </sheetPr>
  <dimension ref="A1:K90"/>
  <sheetViews>
    <sheetView showGridLines="0" topLeftCell="A22" zoomScaleNormal="100" workbookViewId="0">
      <selection activeCell="K76" sqref="K76:K83"/>
    </sheetView>
  </sheetViews>
  <sheetFormatPr baseColWidth="10" defaultColWidth="9.44140625" defaultRowHeight="14.4" outlineLevelCol="1" x14ac:dyDescent="0.3"/>
  <cols>
    <col min="1" max="1" width="6.109375" customWidth="1"/>
    <col min="2" max="2" width="6" customWidth="1"/>
    <col min="3" max="3" width="54" customWidth="1"/>
    <col min="4" max="4" width="28" customWidth="1"/>
    <col min="5" max="5" width="3.33203125" customWidth="1"/>
    <col min="6" max="6" width="31.109375" style="170" hidden="1" customWidth="1" outlineLevel="1"/>
    <col min="7" max="7" width="0" style="170" hidden="1" customWidth="1" outlineLevel="1"/>
    <col min="8" max="8" width="31.44140625" style="170" customWidth="1" collapsed="1"/>
    <col min="9" max="9" width="22.33203125" style="170" hidden="1" customWidth="1" outlineLevel="1"/>
    <col min="10" max="10" width="0" style="170" hidden="1" customWidth="1" outlineLevel="1"/>
    <col min="11" max="11" width="21.33203125" style="170" customWidth="1" collapsed="1"/>
  </cols>
  <sheetData>
    <row r="1" spans="1:11" ht="23.4" x14ac:dyDescent="0.3">
      <c r="C1" s="628" t="s">
        <v>0</v>
      </c>
      <c r="D1" s="628"/>
      <c r="E1" s="628"/>
      <c r="F1" s="628"/>
      <c r="G1" s="628"/>
      <c r="H1" s="628"/>
      <c r="I1" s="628"/>
      <c r="J1" s="628"/>
      <c r="K1" s="628"/>
    </row>
    <row r="2" spans="1:11" x14ac:dyDescent="0.3">
      <c r="C2" s="626" t="s">
        <v>1</v>
      </c>
      <c r="D2" s="626"/>
      <c r="E2" s="626"/>
      <c r="F2" s="626"/>
      <c r="G2" s="626"/>
    </row>
    <row r="3" spans="1:11" x14ac:dyDescent="0.3">
      <c r="C3" s="627" t="s">
        <v>1892</v>
      </c>
      <c r="D3" s="627"/>
      <c r="E3" s="627"/>
      <c r="F3" s="627"/>
      <c r="G3" s="627"/>
    </row>
    <row r="4" spans="1:11" ht="15" thickBot="1" x14ac:dyDescent="0.35">
      <c r="C4" s="167" t="s">
        <v>2</v>
      </c>
      <c r="D4" s="167" t="s">
        <v>3</v>
      </c>
      <c r="E4" s="167"/>
      <c r="F4" s="176"/>
      <c r="G4" s="183"/>
      <c r="H4" s="316" t="s">
        <v>4</v>
      </c>
      <c r="I4" s="184"/>
      <c r="J4" s="185"/>
      <c r="K4" s="316" t="s">
        <v>5</v>
      </c>
    </row>
    <row r="5" spans="1:11" s="12" customFormat="1" ht="18" thickBot="1" x14ac:dyDescent="0.35">
      <c r="A5" s="168"/>
      <c r="B5" s="168"/>
      <c r="C5" s="169"/>
      <c r="D5" s="186" t="s">
        <v>6</v>
      </c>
      <c r="E5" s="291"/>
      <c r="F5" s="299" t="s">
        <v>7</v>
      </c>
      <c r="G5" s="299" t="s">
        <v>8</v>
      </c>
      <c r="H5" s="295" t="s">
        <v>9</v>
      </c>
      <c r="I5" s="297" t="s">
        <v>10</v>
      </c>
      <c r="J5" s="298" t="s">
        <v>11</v>
      </c>
      <c r="K5" s="296" t="s">
        <v>12</v>
      </c>
    </row>
    <row r="6" spans="1:11" ht="15.6" x14ac:dyDescent="0.3">
      <c r="A6" s="16"/>
      <c r="B6" s="16"/>
      <c r="C6" s="16" t="s">
        <v>13</v>
      </c>
      <c r="D6" s="188">
        <v>239495443.10924026</v>
      </c>
      <c r="E6" s="16"/>
      <c r="F6" s="187">
        <f t="shared" ref="F6:G6" si="0">SUM(F9:F11)</f>
        <v>229579695.71899998</v>
      </c>
      <c r="G6" s="187">
        <f t="shared" si="0"/>
        <v>0</v>
      </c>
      <c r="H6" s="188">
        <f>G6+F6</f>
        <v>229579695.71899998</v>
      </c>
      <c r="I6" s="189">
        <f>SUM(I9:I11)</f>
        <v>3763601.5691639348</v>
      </c>
      <c r="J6" s="187">
        <f t="shared" ref="J6" si="1">SUM(J9:J11)</f>
        <v>0</v>
      </c>
      <c r="K6" s="188">
        <f>J6+I6</f>
        <v>3763601.5691639348</v>
      </c>
    </row>
    <row r="7" spans="1:11" s="17" customFormat="1" ht="5.4" x14ac:dyDescent="0.15">
      <c r="D7" s="191"/>
      <c r="F7" s="190"/>
      <c r="G7" s="190"/>
      <c r="H7" s="191"/>
      <c r="I7" s="192"/>
      <c r="J7" s="190"/>
      <c r="K7" s="191"/>
    </row>
    <row r="8" spans="1:11" ht="17.399999999999999" x14ac:dyDescent="0.3">
      <c r="A8" s="1"/>
      <c r="B8" s="1"/>
      <c r="C8" s="1" t="s">
        <v>14</v>
      </c>
      <c r="D8" s="194"/>
      <c r="E8" s="292"/>
      <c r="F8" s="193"/>
      <c r="G8" s="193"/>
      <c r="H8" s="194"/>
      <c r="I8" s="195"/>
      <c r="J8" s="193"/>
      <c r="K8" s="194"/>
    </row>
    <row r="9" spans="1:11" x14ac:dyDescent="0.3">
      <c r="A9" s="2"/>
      <c r="B9" s="2"/>
      <c r="C9" s="2" t="s">
        <v>15</v>
      </c>
      <c r="D9" s="196">
        <f>SUMIF(PPto[Gran Part.],$C9,PPto[Total '[USD']])</f>
        <v>204603284.91499999</v>
      </c>
      <c r="E9" s="2"/>
      <c r="F9" s="177">
        <f>SUMIF(PPto[Gran Part.],$C9,PPto[Ppto. OI '[DOP']2])</f>
        <v>222498351.24499997</v>
      </c>
      <c r="G9" s="177">
        <f>SUMIF(PPto[Gran Part.],$C9,PPto[Ppto. Capex '[DOP']])</f>
        <v>0</v>
      </c>
      <c r="H9" s="196">
        <f>G9+F9</f>
        <v>222498351.24499997</v>
      </c>
      <c r="I9" s="197">
        <f>SUMIF(PPto[Gran Part.],C9,PPto[Ppto. OI '[USD']])</f>
        <v>3647513.9548360659</v>
      </c>
      <c r="J9" s="177">
        <f>SUMIF(PPto[Gran Part.],C9,PPto[Ppto. Capex '[USD']])</f>
        <v>0</v>
      </c>
      <c r="K9" s="196">
        <f>J9+I9</f>
        <v>3647513.9548360659</v>
      </c>
    </row>
    <row r="10" spans="1:11" x14ac:dyDescent="0.3">
      <c r="A10" s="2"/>
      <c r="B10" s="2"/>
      <c r="C10" s="2" t="s">
        <v>16</v>
      </c>
      <c r="D10" s="196">
        <f>SUMIF(PPto[Gran Part.],$C10,PPto[Total '[USD']])</f>
        <v>7081344.4739999995</v>
      </c>
      <c r="E10" s="2"/>
      <c r="F10" s="177">
        <f>SUMIF(PPto[Gran Part.],$C10,PPto[Ppto. OI '[DOP']2])</f>
        <v>7081344.4739999995</v>
      </c>
      <c r="G10" s="177">
        <f>SUMIF(PPto[Gran Part.],$C10,PPto[Ppto. Capex '[DOP']])</f>
        <v>0</v>
      </c>
      <c r="H10" s="196">
        <f t="shared" ref="H10:H12" si="2">G10+F10</f>
        <v>7081344.4739999995</v>
      </c>
      <c r="I10" s="197">
        <f>SUMIF(PPto[Gran Part.],C10,PPto[Ppto. OI '[USD']])</f>
        <v>116087.61432786885</v>
      </c>
      <c r="J10" s="177">
        <f>SUMIF(PPto[Gran Part.],C10,PPto[Ppto. Capex '[USD']])</f>
        <v>0</v>
      </c>
      <c r="K10" s="196">
        <f t="shared" ref="K10:K12" si="3">J10+I10</f>
        <v>116087.61432786885</v>
      </c>
    </row>
    <row r="11" spans="1:11" x14ac:dyDescent="0.3">
      <c r="A11" s="13"/>
      <c r="B11" s="13"/>
      <c r="C11" s="13" t="s">
        <v>17</v>
      </c>
      <c r="D11" s="198">
        <v>0</v>
      </c>
      <c r="E11" s="2"/>
      <c r="F11" s="178">
        <f>SUMIF(PPto[Gran Part.],$C11,PPto[Ppto. OI '[DOP']2])</f>
        <v>0</v>
      </c>
      <c r="G11" s="178">
        <f>SUMIF(PPto[Gran Part.],$C11,PPto[Ppto. Capex '[DOP']])</f>
        <v>0</v>
      </c>
      <c r="H11" s="198">
        <f t="shared" si="2"/>
        <v>0</v>
      </c>
      <c r="I11" s="199">
        <f>SUMIF(PPto[Gran Part.],C11,PPto[Ppto. OI '[USD']])</f>
        <v>0</v>
      </c>
      <c r="J11" s="178">
        <f>SUMIF(PPto[Gran Part.],C11,PPto[Ppto. Capex '[USD']])</f>
        <v>0</v>
      </c>
      <c r="K11" s="198">
        <f t="shared" si="3"/>
        <v>0</v>
      </c>
    </row>
    <row r="12" spans="1:11" x14ac:dyDescent="0.3">
      <c r="A12" s="2"/>
      <c r="B12" s="2"/>
      <c r="C12" s="2" t="s">
        <v>18</v>
      </c>
      <c r="D12" s="200">
        <v>0</v>
      </c>
      <c r="E12" s="2"/>
      <c r="F12" s="177">
        <f>SUMIF(PPto[Gran Part.],$C12,PPto[Ppto. OI '[DOP']2])</f>
        <v>0</v>
      </c>
      <c r="G12" s="177">
        <f>SUMIF(PPto[Gran Part.],$C12,PPto[Ppto. Capex '[DOP']])</f>
        <v>0</v>
      </c>
      <c r="H12" s="200">
        <f t="shared" si="2"/>
        <v>0</v>
      </c>
      <c r="I12" s="197">
        <f>SUMIF(PPto[Gran Part.],C12,PPto[Ppto. OI '[USD']])</f>
        <v>0</v>
      </c>
      <c r="J12" s="177">
        <f>SUMIF(PPto[Gran Part.],C12,PPto[Ppto. Capex '[USD']])</f>
        <v>0</v>
      </c>
      <c r="K12" s="200">
        <f t="shared" si="3"/>
        <v>0</v>
      </c>
    </row>
    <row r="13" spans="1:11" s="18" customFormat="1" ht="9" customHeight="1" x14ac:dyDescent="0.15">
      <c r="A13" s="19"/>
      <c r="B13" s="19"/>
      <c r="C13" s="19"/>
      <c r="D13" s="202"/>
      <c r="E13" s="19"/>
      <c r="F13" s="201"/>
      <c r="G13" s="201"/>
      <c r="H13" s="202"/>
      <c r="I13" s="203"/>
      <c r="J13" s="201"/>
      <c r="K13" s="202"/>
    </row>
    <row r="14" spans="1:11" x14ac:dyDescent="0.3">
      <c r="A14" s="3"/>
      <c r="B14" s="3"/>
      <c r="C14" s="3" t="s">
        <v>19</v>
      </c>
      <c r="D14" s="205"/>
      <c r="E14" s="293"/>
      <c r="F14" s="204"/>
      <c r="G14" s="204"/>
      <c r="H14" s="205"/>
      <c r="I14" s="206"/>
      <c r="J14" s="204"/>
      <c r="K14" s="205"/>
    </row>
    <row r="15" spans="1:11" x14ac:dyDescent="0.3">
      <c r="A15" s="2"/>
      <c r="B15" s="2"/>
      <c r="C15" s="2" t="s">
        <v>20</v>
      </c>
      <c r="D15" s="207"/>
      <c r="E15" s="2"/>
      <c r="F15" s="177"/>
      <c r="G15" s="177"/>
      <c r="H15" s="207"/>
      <c r="I15" s="197"/>
      <c r="J15" s="177"/>
      <c r="K15" s="207"/>
    </row>
    <row r="16" spans="1:11" x14ac:dyDescent="0.3">
      <c r="A16" s="2"/>
      <c r="B16" s="2"/>
      <c r="C16" s="2" t="s">
        <v>21</v>
      </c>
      <c r="D16" s="207"/>
      <c r="E16" s="2"/>
      <c r="F16" s="177"/>
      <c r="G16" s="177"/>
      <c r="H16" s="207"/>
      <c r="I16" s="197"/>
      <c r="J16" s="177"/>
      <c r="K16" s="207"/>
    </row>
    <row r="17" spans="1:11" x14ac:dyDescent="0.3">
      <c r="A17" s="2"/>
      <c r="B17" s="2"/>
      <c r="C17" s="2" t="s">
        <v>22</v>
      </c>
      <c r="D17" s="207"/>
      <c r="E17" s="2"/>
      <c r="F17" s="177"/>
      <c r="G17" s="177"/>
      <c r="H17" s="207"/>
      <c r="I17" s="197"/>
      <c r="J17" s="177"/>
      <c r="K17" s="207"/>
    </row>
    <row r="18" spans="1:11" s="18" customFormat="1" ht="4.8" thickBot="1" x14ac:dyDescent="0.2">
      <c r="A18" s="19"/>
      <c r="B18" s="19"/>
      <c r="C18" s="19"/>
      <c r="D18" s="202"/>
      <c r="E18" s="19"/>
      <c r="F18" s="208" t="s">
        <v>23</v>
      </c>
      <c r="G18" s="208" t="s">
        <v>24</v>
      </c>
      <c r="H18" s="202"/>
      <c r="I18" s="209" t="s">
        <v>23</v>
      </c>
      <c r="J18" s="208" t="s">
        <v>24</v>
      </c>
      <c r="K18" s="202"/>
    </row>
    <row r="19" spans="1:11" x14ac:dyDescent="0.3">
      <c r="A19" s="8" t="s">
        <v>25</v>
      </c>
      <c r="B19" s="8" t="s">
        <v>26</v>
      </c>
      <c r="C19" s="8" t="s">
        <v>27</v>
      </c>
      <c r="D19" s="210" t="s">
        <v>28</v>
      </c>
      <c r="E19" s="293" t="s">
        <v>29</v>
      </c>
      <c r="F19" s="179" t="s">
        <v>30</v>
      </c>
      <c r="G19" s="179" t="s">
        <v>31</v>
      </c>
      <c r="H19" s="210" t="s">
        <v>32</v>
      </c>
      <c r="I19" s="211" t="s">
        <v>33</v>
      </c>
      <c r="J19" s="179" t="s">
        <v>34</v>
      </c>
      <c r="K19" s="210" t="s">
        <v>35</v>
      </c>
    </row>
    <row r="20" spans="1:11" x14ac:dyDescent="0.3">
      <c r="A20" s="6">
        <v>1</v>
      </c>
      <c r="B20" s="7"/>
      <c r="C20" s="166" t="s">
        <v>36</v>
      </c>
      <c r="D20" s="180">
        <f>SUM(D21:D29)</f>
        <v>0</v>
      </c>
      <c r="E20" s="294"/>
      <c r="F20" s="180">
        <f>SUM(F21:F29)</f>
        <v>0</v>
      </c>
      <c r="G20" s="180">
        <f t="shared" ref="G20" si="4">SUM(G21:G29)</f>
        <v>0</v>
      </c>
      <c r="H20" s="212">
        <f>PPto[[#This Row],[Ppto. Capex '[DOP']]]+PPto[[#This Row],[Ppto. OI '[DOP']2]]</f>
        <v>0</v>
      </c>
      <c r="I20" s="213">
        <f t="shared" ref="I20:J20" si="5">SUM(I21:I29)</f>
        <v>0</v>
      </c>
      <c r="J20" s="180">
        <f t="shared" si="5"/>
        <v>0</v>
      </c>
      <c r="K20" s="212">
        <f>PPto[[#This Row],[Ppto. Capex '[USD']]]+PPto[[#This Row],[Ppto. OI '[USD']]]</f>
        <v>0</v>
      </c>
    </row>
    <row r="21" spans="1:11" x14ac:dyDescent="0.3">
      <c r="A21" s="5">
        <v>1.01</v>
      </c>
      <c r="B21" s="12" t="s">
        <v>37</v>
      </c>
      <c r="C21" s="4" t="s">
        <v>38</v>
      </c>
      <c r="D21" s="214">
        <v>0</v>
      </c>
      <c r="E21" s="4"/>
      <c r="F21" s="181">
        <f>SUMIFS(BD.PD[Ppto. Orden Interna '[DOP']],BD.PD[Pos],PPto[[#This Row],[Part.]],BD.PD[Tipo Ppto],F$18)</f>
        <v>0</v>
      </c>
      <c r="G21" s="181">
        <f>SUMIFS(BD.PD[Ppto. Orden Interna '[DOP']],BD.PD[Pos],PPto[[#This Row],[Part.]],BD.PD[Tipo Ppto],G$18)</f>
        <v>0</v>
      </c>
      <c r="H21" s="214">
        <f>PPto[[#This Row],[Ppto. Capex '[DOP']]]+PPto[[#This Row],[Ppto. OI '[DOP']2]]</f>
        <v>0</v>
      </c>
      <c r="I21" s="215">
        <f>SUMIFS(BD.PD[Ppto. Orden Interna '[USD']],BD.PD[Pos],PPto[[#This Row],[Part.]],BD.PD[Tipo Ppto],I$18)</f>
        <v>0</v>
      </c>
      <c r="J21" s="181">
        <f>SUMIFS(BD.PD[Ppto. Orden Interna '[USD']],BD.PD[Pos],PPto[[#This Row],[Part.]],BD.PD[Tipo Ppto],J$18)</f>
        <v>0</v>
      </c>
      <c r="K21" s="214">
        <f>PPto[[#This Row],[Ppto. Capex '[USD']]]+PPto[[#This Row],[Ppto. OI '[USD']]]</f>
        <v>0</v>
      </c>
    </row>
    <row r="22" spans="1:11" x14ac:dyDescent="0.3">
      <c r="A22" s="5">
        <v>1.02</v>
      </c>
      <c r="B22" s="12" t="s">
        <v>37</v>
      </c>
      <c r="C22" s="4" t="s">
        <v>39</v>
      </c>
      <c r="D22" s="214">
        <v>0</v>
      </c>
      <c r="E22" s="4"/>
      <c r="F22" s="181">
        <f>SUMIFS(BD.PD[Ppto. Orden Interna '[DOP']],BD.PD[Pos],PPto[[#This Row],[Part.]],BD.PD[Tipo Ppto],F$18)</f>
        <v>0</v>
      </c>
      <c r="G22" s="181">
        <f>SUMIFS(BD.PD[Ppto. Orden Interna '[DOP']],BD.PD[Pos],PPto[[#This Row],[Part.]],BD.PD[Tipo Ppto],G$18)</f>
        <v>0</v>
      </c>
      <c r="H22" s="214">
        <f>PPto[[#This Row],[Ppto. Capex '[DOP']]]+PPto[[#This Row],[Ppto. OI '[DOP']2]]</f>
        <v>0</v>
      </c>
      <c r="I22" s="215">
        <f>SUMIFS(BD.PD[Ppto. Orden Interna '[USD']],BD.PD[Pos],PPto[[#This Row],[Part.]],BD.PD[Tipo Ppto],I$18)</f>
        <v>0</v>
      </c>
      <c r="J22" s="181">
        <f>SUMIFS(BD.PD[Ppto. Orden Interna '[USD']],BD.PD[Pos],PPto[[#This Row],[Part.]],BD.PD[Tipo Ppto],J$18)</f>
        <v>0</v>
      </c>
      <c r="K22" s="214">
        <f>PPto[[#This Row],[Ppto. Capex '[USD']]]+PPto[[#This Row],[Ppto. OI '[USD']]]</f>
        <v>0</v>
      </c>
    </row>
    <row r="23" spans="1:11" x14ac:dyDescent="0.3">
      <c r="A23" s="5">
        <v>1.03</v>
      </c>
      <c r="B23" s="12" t="s">
        <v>37</v>
      </c>
      <c r="C23" s="4" t="s">
        <v>40</v>
      </c>
      <c r="D23" s="214">
        <v>0</v>
      </c>
      <c r="E23" s="4"/>
      <c r="F23" s="181">
        <f>SUMIFS(BD.PD[Ppto. Orden Interna '[DOP']],BD.PD[Pos],PPto[[#This Row],[Part.]],BD.PD[Tipo Ppto],F$18)</f>
        <v>0</v>
      </c>
      <c r="G23" s="181">
        <f>SUMIFS(BD.PD[Ppto. Orden Interna '[DOP']],BD.PD[Pos],PPto[[#This Row],[Part.]],BD.PD[Tipo Ppto],G$18)</f>
        <v>0</v>
      </c>
      <c r="H23" s="214">
        <f>PPto[[#This Row],[Ppto. Capex '[DOP']]]+PPto[[#This Row],[Ppto. OI '[DOP']2]]</f>
        <v>0</v>
      </c>
      <c r="I23" s="215">
        <f>SUMIFS(BD.PD[Ppto. Orden Interna '[USD']],BD.PD[Pos],PPto[[#This Row],[Part.]],BD.PD[Tipo Ppto],I$18)</f>
        <v>0</v>
      </c>
      <c r="J23" s="181">
        <f>SUMIFS(BD.PD[Ppto. Orden Interna '[USD']],BD.PD[Pos],PPto[[#This Row],[Part.]],BD.PD[Tipo Ppto],J$18)</f>
        <v>0</v>
      </c>
      <c r="K23" s="214">
        <f>PPto[[#This Row],[Ppto. Capex '[USD']]]+PPto[[#This Row],[Ppto. OI '[USD']]]</f>
        <v>0</v>
      </c>
    </row>
    <row r="24" spans="1:11" x14ac:dyDescent="0.3">
      <c r="A24" s="5">
        <v>1.04</v>
      </c>
      <c r="B24" s="12" t="s">
        <v>37</v>
      </c>
      <c r="C24" s="4" t="s">
        <v>41</v>
      </c>
      <c r="D24" s="214">
        <v>0</v>
      </c>
      <c r="E24" s="4"/>
      <c r="F24" s="181">
        <f>SUMIFS(BD.PD[Ppto. Orden Interna '[DOP']],BD.PD[Pos],PPto[[#This Row],[Part.]],BD.PD[Tipo Ppto],F$18)</f>
        <v>0</v>
      </c>
      <c r="G24" s="181">
        <f>SUMIFS(BD.PD[Ppto. Orden Interna '[DOP']],BD.PD[Pos],PPto[[#This Row],[Part.]],BD.PD[Tipo Ppto],G$18)</f>
        <v>0</v>
      </c>
      <c r="H24" s="214">
        <f>PPto[[#This Row],[Ppto. Capex '[DOP']]]+PPto[[#This Row],[Ppto. OI '[DOP']2]]</f>
        <v>0</v>
      </c>
      <c r="I24" s="215">
        <f>SUMIFS(BD.PD[Ppto. Orden Interna '[USD']],BD.PD[Pos],PPto[[#This Row],[Part.]],BD.PD[Tipo Ppto],I$18)</f>
        <v>0</v>
      </c>
      <c r="J24" s="181">
        <f>SUMIFS(BD.PD[Ppto. Orden Interna '[USD']],BD.PD[Pos],PPto[[#This Row],[Part.]],BD.PD[Tipo Ppto],J$18)</f>
        <v>0</v>
      </c>
      <c r="K24" s="214">
        <f>PPto[[#This Row],[Ppto. Capex '[USD']]]+PPto[[#This Row],[Ppto. OI '[USD']]]</f>
        <v>0</v>
      </c>
    </row>
    <row r="25" spans="1:11" x14ac:dyDescent="0.3">
      <c r="A25" s="5">
        <v>1.05</v>
      </c>
      <c r="B25" s="12" t="s">
        <v>37</v>
      </c>
      <c r="C25" s="4" t="s">
        <v>42</v>
      </c>
      <c r="D25" s="214">
        <v>0</v>
      </c>
      <c r="E25" s="4"/>
      <c r="F25" s="181">
        <f>SUMIFS(BD.PD[Ppto. Orden Interna '[DOP']],BD.PD[Pos],PPto[[#This Row],[Part.]],BD.PD[Tipo Ppto],F$18)</f>
        <v>0</v>
      </c>
      <c r="G25" s="181">
        <f>SUMIFS(BD.PD[Ppto. Orden Interna '[DOP']],BD.PD[Pos],PPto[[#This Row],[Part.]],BD.PD[Tipo Ppto],G$18)</f>
        <v>0</v>
      </c>
      <c r="H25" s="214">
        <f>PPto[[#This Row],[Ppto. Capex '[DOP']]]+PPto[[#This Row],[Ppto. OI '[DOP']2]]</f>
        <v>0</v>
      </c>
      <c r="I25" s="215">
        <f>SUMIFS(BD.PD[Ppto. Orden Interna '[USD']],BD.PD[Pos],PPto[[#This Row],[Part.]],BD.PD[Tipo Ppto],I$18)</f>
        <v>0</v>
      </c>
      <c r="J25" s="181">
        <f>SUMIFS(BD.PD[Ppto. Orden Interna '[USD']],BD.PD[Pos],PPto[[#This Row],[Part.]],BD.PD[Tipo Ppto],J$18)</f>
        <v>0</v>
      </c>
      <c r="K25" s="214">
        <f>PPto[[#This Row],[Ppto. Capex '[USD']]]+PPto[[#This Row],[Ppto. OI '[USD']]]</f>
        <v>0</v>
      </c>
    </row>
    <row r="26" spans="1:11" x14ac:dyDescent="0.3">
      <c r="A26" s="5">
        <v>1.06</v>
      </c>
      <c r="B26" s="12" t="s">
        <v>37</v>
      </c>
      <c r="C26" s="4" t="s">
        <v>43</v>
      </c>
      <c r="D26" s="214">
        <v>0</v>
      </c>
      <c r="E26" s="4"/>
      <c r="F26" s="181">
        <f>SUMIFS(BD.PD[Ppto. Orden Interna '[DOP']],BD.PD[Pos],PPto[[#This Row],[Part.]],BD.PD[Tipo Ppto],F$18)</f>
        <v>0</v>
      </c>
      <c r="G26" s="181">
        <f>SUMIFS(BD.PD[Ppto. Orden Interna '[DOP']],BD.PD[Pos],PPto[[#This Row],[Part.]],BD.PD[Tipo Ppto],G$18)</f>
        <v>0</v>
      </c>
      <c r="H26" s="214">
        <f>PPto[[#This Row],[Ppto. Capex '[DOP']]]+PPto[[#This Row],[Ppto. OI '[DOP']2]]</f>
        <v>0</v>
      </c>
      <c r="I26" s="215">
        <f>SUMIFS(BD.PD[Ppto. Orden Interna '[USD']],BD.PD[Pos],PPto[[#This Row],[Part.]],BD.PD[Tipo Ppto],I$18)</f>
        <v>0</v>
      </c>
      <c r="J26" s="181">
        <f>SUMIFS(BD.PD[Ppto. Orden Interna '[USD']],BD.PD[Pos],PPto[[#This Row],[Part.]],BD.PD[Tipo Ppto],J$18)</f>
        <v>0</v>
      </c>
      <c r="K26" s="214">
        <f>PPto[[#This Row],[Ppto. Capex '[USD']]]+PPto[[#This Row],[Ppto. OI '[USD']]]</f>
        <v>0</v>
      </c>
    </row>
    <row r="27" spans="1:11" x14ac:dyDescent="0.3">
      <c r="A27" s="5">
        <v>1.07</v>
      </c>
      <c r="B27" s="12" t="s">
        <v>37</v>
      </c>
      <c r="C27" s="4" t="s">
        <v>44</v>
      </c>
      <c r="D27" s="214">
        <v>0</v>
      </c>
      <c r="E27" s="4"/>
      <c r="F27" s="181">
        <f>SUMIFS(BD.PD[Ppto. Orden Interna '[DOP']],BD.PD[Pos],PPto[[#This Row],[Part.]],BD.PD[Tipo Ppto],F$18)</f>
        <v>0</v>
      </c>
      <c r="G27" s="181">
        <f>SUMIFS(BD.PD[Ppto. Orden Interna '[DOP']],BD.PD[Pos],PPto[[#This Row],[Part.]],BD.PD[Tipo Ppto],G$18)</f>
        <v>0</v>
      </c>
      <c r="H27" s="214">
        <f>PPto[[#This Row],[Ppto. Capex '[DOP']]]+PPto[[#This Row],[Ppto. OI '[DOP']2]]</f>
        <v>0</v>
      </c>
      <c r="I27" s="215">
        <f>SUMIFS(BD.PD[Ppto. Orden Interna '[USD']],BD.PD[Pos],PPto[[#This Row],[Part.]],BD.PD[Tipo Ppto],I$18)</f>
        <v>0</v>
      </c>
      <c r="J27" s="181">
        <f>SUMIFS(BD.PD[Ppto. Orden Interna '[USD']],BD.PD[Pos],PPto[[#This Row],[Part.]],BD.PD[Tipo Ppto],J$18)</f>
        <v>0</v>
      </c>
      <c r="K27" s="214">
        <f>PPto[[#This Row],[Ppto. Capex '[USD']]]+PPto[[#This Row],[Ppto. OI '[USD']]]</f>
        <v>0</v>
      </c>
    </row>
    <row r="28" spans="1:11" x14ac:dyDescent="0.3">
      <c r="A28" s="5">
        <v>1.08</v>
      </c>
      <c r="B28" s="12" t="s">
        <v>37</v>
      </c>
      <c r="C28" s="4" t="s">
        <v>45</v>
      </c>
      <c r="D28" s="214">
        <v>0</v>
      </c>
      <c r="E28" s="4"/>
      <c r="F28" s="181">
        <f>SUMIFS(BD.PD[Ppto. Orden Interna '[DOP']],BD.PD[Pos],PPto[[#This Row],[Part.]],BD.PD[Tipo Ppto],F$18)</f>
        <v>0</v>
      </c>
      <c r="G28" s="181">
        <f>SUMIFS(BD.PD[Ppto. Orden Interna '[DOP']],BD.PD[Pos],PPto[[#This Row],[Part.]],BD.PD[Tipo Ppto],G$18)</f>
        <v>0</v>
      </c>
      <c r="H28" s="214">
        <f>PPto[[#This Row],[Ppto. Capex '[DOP']]]+PPto[[#This Row],[Ppto. OI '[DOP']2]]</f>
        <v>0</v>
      </c>
      <c r="I28" s="215">
        <f>SUMIFS(BD.PD[Ppto. Orden Interna '[USD']],BD.PD[Pos],PPto[[#This Row],[Part.]],BD.PD[Tipo Ppto],I$18)</f>
        <v>0</v>
      </c>
      <c r="J28" s="181">
        <f>SUMIFS(BD.PD[Ppto. Orden Interna '[USD']],BD.PD[Pos],PPto[[#This Row],[Part.]],BD.PD[Tipo Ppto],J$18)</f>
        <v>0</v>
      </c>
      <c r="K28" s="214">
        <f>PPto[[#This Row],[Ppto. Capex '[USD']]]+PPto[[#This Row],[Ppto. OI '[USD']]]</f>
        <v>0</v>
      </c>
    </row>
    <row r="29" spans="1:11" x14ac:dyDescent="0.3">
      <c r="A29" s="5">
        <v>1.0900000000000001</v>
      </c>
      <c r="B29" s="12" t="s">
        <v>37</v>
      </c>
      <c r="C29" s="4" t="s">
        <v>46</v>
      </c>
      <c r="D29" s="214">
        <v>0</v>
      </c>
      <c r="E29" s="4"/>
      <c r="F29" s="181">
        <f>SUMIFS(BD.PD[Ppto. Orden Interna '[DOP']],BD.PD[Pos],PPto[[#This Row],[Part.]],BD.PD[Tipo Ppto],F$18)</f>
        <v>0</v>
      </c>
      <c r="G29" s="181">
        <f>SUMIFS(BD.PD[Ppto. Orden Interna '[DOP']],BD.PD[Pos],PPto[[#This Row],[Part.]],BD.PD[Tipo Ppto],G$18)</f>
        <v>0</v>
      </c>
      <c r="H29" s="214">
        <f>PPto[[#This Row],[Ppto. Capex '[DOP']]]+PPto[[#This Row],[Ppto. OI '[DOP']2]]</f>
        <v>0</v>
      </c>
      <c r="I29" s="215">
        <f>SUMIFS(BD.PD[Ppto. Orden Interna '[USD']],BD.PD[Pos],PPto[[#This Row],[Part.]],BD.PD[Tipo Ppto],I$18)</f>
        <v>0</v>
      </c>
      <c r="J29" s="181">
        <f>SUMIFS(BD.PD[Ppto. Orden Interna '[USD']],BD.PD[Pos],PPto[[#This Row],[Part.]],BD.PD[Tipo Ppto],J$18)</f>
        <v>0</v>
      </c>
      <c r="K29" s="214">
        <f>PPto[[#This Row],[Ppto. Capex '[USD']]]+PPto[[#This Row],[Ppto. OI '[USD']]]</f>
        <v>0</v>
      </c>
    </row>
    <row r="30" spans="1:11" x14ac:dyDescent="0.3">
      <c r="A30" s="6">
        <v>2</v>
      </c>
      <c r="B30" s="7"/>
      <c r="C30" s="166" t="s">
        <v>47</v>
      </c>
      <c r="D30" s="212">
        <f>PPto[[#This Row],[Ppto. Capex '[DOP']]]+PPto[[#This Row],[Ppto. OI '[DOP']2]]</f>
        <v>29340263.018999998</v>
      </c>
      <c r="E30" s="294"/>
      <c r="F30" s="180">
        <f t="shared" ref="F30" si="6">SUM(F31:F41)</f>
        <v>29340263.018999998</v>
      </c>
      <c r="G30" s="180">
        <f t="shared" ref="G30" si="7">SUM(G31:G41)</f>
        <v>0</v>
      </c>
      <c r="H30" s="212">
        <f>PPto[[#This Row],[Ppto. Capex '[DOP']]]+PPto[[#This Row],[Ppto. OI '[DOP']2]]</f>
        <v>29340263.018999998</v>
      </c>
      <c r="I30" s="213">
        <f t="shared" ref="I30:J30" si="8">SUM(I31:I41)</f>
        <v>480987.91834426229</v>
      </c>
      <c r="J30" s="180">
        <f t="shared" si="8"/>
        <v>0</v>
      </c>
      <c r="K30" s="212">
        <f>PPto[[#This Row],[Ppto. Capex '[USD']]]+PPto[[#This Row],[Ppto. OI '[USD']]]</f>
        <v>480987.91834426229</v>
      </c>
    </row>
    <row r="31" spans="1:11" x14ac:dyDescent="0.3">
      <c r="A31" s="5">
        <v>2.0099999999999998</v>
      </c>
      <c r="B31" s="12" t="s">
        <v>37</v>
      </c>
      <c r="C31" s="4" t="s">
        <v>48</v>
      </c>
      <c r="D31" s="214">
        <f>PPto[[#This Row],[Ppto. Capex '[DOP']]]+PPto[[#This Row],[Ppto. OI '[DOP']2]]</f>
        <v>7081344.4739999995</v>
      </c>
      <c r="E31" s="4"/>
      <c r="F31" s="181">
        <f>SUMIFS(BD.PD[Ppto. Orden Interna '[DOP']],BD.PD[Pos],PPto[[#This Row],[Part.]],BD.PD[Tipo Ppto],F$18)</f>
        <v>7081344.4739999995</v>
      </c>
      <c r="G31" s="181">
        <f>SUMIFS(BD.PD[Ppto. Orden Interna '[DOP']],BD.PD[Pos],PPto[[#This Row],[Part.]],BD.PD[Tipo Ppto],G$18)</f>
        <v>0</v>
      </c>
      <c r="H31" s="214">
        <f>PPto[[#This Row],[Ppto. Capex '[DOP']]]+PPto[[#This Row],[Ppto. OI '[DOP']2]]</f>
        <v>7081344.4739999995</v>
      </c>
      <c r="I31" s="215">
        <f>SUMIFS(BD.PD[Ppto. Orden Interna '[USD']],BD.PD[Pos],PPto[[#This Row],[Part.]],BD.PD[Tipo Ppto],I$18)</f>
        <v>116087.61432786885</v>
      </c>
      <c r="J31" s="181">
        <f>SUMIFS(BD.PD[Ppto. Orden Interna '[USD']],BD.PD[Pos],PPto[[#This Row],[Part.]],BD.PD[Tipo Ppto],J$18)</f>
        <v>0</v>
      </c>
      <c r="K31" s="214">
        <f>PPto[[#This Row],[Ppto. Capex '[USD']]]+PPto[[#This Row],[Ppto. OI '[USD']]]</f>
        <v>116087.61432786885</v>
      </c>
    </row>
    <row r="32" spans="1:11" x14ac:dyDescent="0.3">
      <c r="A32" s="5">
        <v>2.02</v>
      </c>
      <c r="B32" s="12" t="s">
        <v>37</v>
      </c>
      <c r="C32" s="4" t="s">
        <v>49</v>
      </c>
      <c r="D32" s="214">
        <v>0</v>
      </c>
      <c r="E32" s="4"/>
      <c r="F32" s="181">
        <f>SUMIFS(BD.PD[Ppto. Orden Interna '[DOP']],BD.PD[Pos],PPto[[#This Row],[Part.]],BD.PD[Tipo Ppto],F$18)</f>
        <v>0</v>
      </c>
      <c r="G32" s="181">
        <f>SUMIFS(BD.PD[Ppto. Orden Interna '[DOP']],BD.PD[Pos],PPto[[#This Row],[Part.]],BD.PD[Tipo Ppto],G$18)</f>
        <v>0</v>
      </c>
      <c r="H32" s="214">
        <f>PPto[[#This Row],[Ppto. Capex '[DOP']]]+PPto[[#This Row],[Ppto. OI '[DOP']2]]</f>
        <v>0</v>
      </c>
      <c r="I32" s="215">
        <f>SUMIFS(BD.PD[Ppto. Orden Interna '[USD']],BD.PD[Pos],PPto[[#This Row],[Part.]],BD.PD[Tipo Ppto],I$18)</f>
        <v>0</v>
      </c>
      <c r="J32" s="181">
        <f>SUMIFS(BD.PD[Ppto. Orden Interna '[USD']],BD.PD[Pos],PPto[[#This Row],[Part.]],BD.PD[Tipo Ppto],J$18)</f>
        <v>0</v>
      </c>
      <c r="K32" s="214">
        <f>PPto[[#This Row],[Ppto. Capex '[USD']]]+PPto[[#This Row],[Ppto. OI '[USD']]]</f>
        <v>0</v>
      </c>
    </row>
    <row r="33" spans="1:11" x14ac:dyDescent="0.3">
      <c r="A33" s="5">
        <v>2.0299999999999998</v>
      </c>
      <c r="B33" s="12" t="s">
        <v>37</v>
      </c>
      <c r="C33" s="4" t="s">
        <v>50</v>
      </c>
      <c r="D33" s="214">
        <v>0</v>
      </c>
      <c r="E33" s="4"/>
      <c r="F33" s="181">
        <f>SUMIFS(BD.PD[Ppto. Orden Interna '[DOP']],BD.PD[Pos],PPto[[#This Row],[Part.]],BD.PD[Tipo Ppto],F$18)</f>
        <v>0</v>
      </c>
      <c r="G33" s="181">
        <f>SUMIFS(BD.PD[Ppto. Orden Interna '[DOP']],BD.PD[Pos],PPto[[#This Row],[Part.]],BD.PD[Tipo Ppto],G$18)</f>
        <v>0</v>
      </c>
      <c r="H33" s="214">
        <f>PPto[[#This Row],[Ppto. Capex '[DOP']]]+PPto[[#This Row],[Ppto. OI '[DOP']2]]</f>
        <v>0</v>
      </c>
      <c r="I33" s="215">
        <f>SUMIFS(BD.PD[Ppto. Orden Interna '[USD']],BD.PD[Pos],PPto[[#This Row],[Part.]],BD.PD[Tipo Ppto],I$18)</f>
        <v>0</v>
      </c>
      <c r="J33" s="181">
        <f>SUMIFS(BD.PD[Ppto. Orden Interna '[USD']],BD.PD[Pos],PPto[[#This Row],[Part.]],BD.PD[Tipo Ppto],J$18)</f>
        <v>0</v>
      </c>
      <c r="K33" s="214">
        <f>PPto[[#This Row],[Ppto. Capex '[USD']]]+PPto[[#This Row],[Ppto. OI '[USD']]]</f>
        <v>0</v>
      </c>
    </row>
    <row r="34" spans="1:11" x14ac:dyDescent="0.3">
      <c r="A34" s="5">
        <v>2.04</v>
      </c>
      <c r="B34" s="12" t="s">
        <v>37</v>
      </c>
      <c r="C34" s="4" t="s">
        <v>51</v>
      </c>
      <c r="D34" s="214">
        <v>0</v>
      </c>
      <c r="E34" s="4"/>
      <c r="F34" s="181">
        <f>SUMIFS(BD.PD[Ppto. Orden Interna '[DOP']],BD.PD[Pos],PPto[[#This Row],[Part.]],BD.PD[Tipo Ppto],F$18)</f>
        <v>0</v>
      </c>
      <c r="G34" s="181">
        <f>SUMIFS(BD.PD[Ppto. Orden Interna '[DOP']],BD.PD[Pos],PPto[[#This Row],[Part.]],BD.PD[Tipo Ppto],G$18)</f>
        <v>0</v>
      </c>
      <c r="H34" s="214">
        <f>PPto[[#This Row],[Ppto. Capex '[DOP']]]+PPto[[#This Row],[Ppto. OI '[DOP']2]]</f>
        <v>0</v>
      </c>
      <c r="I34" s="215">
        <f>SUMIFS(BD.PD[Ppto. Orden Interna '[USD']],BD.PD[Pos],PPto[[#This Row],[Part.]],BD.PD[Tipo Ppto],I$18)</f>
        <v>0</v>
      </c>
      <c r="J34" s="181">
        <f>SUMIFS(BD.PD[Ppto. Orden Interna '[USD']],BD.PD[Pos],PPto[[#This Row],[Part.]],BD.PD[Tipo Ppto],J$18)</f>
        <v>0</v>
      </c>
      <c r="K34" s="214">
        <f>PPto[[#This Row],[Ppto. Capex '[USD']]]+PPto[[#This Row],[Ppto. OI '[USD']]]</f>
        <v>0</v>
      </c>
    </row>
    <row r="35" spans="1:11" x14ac:dyDescent="0.3">
      <c r="A35" s="5">
        <v>2.0499999999999998</v>
      </c>
      <c r="B35" t="s">
        <v>52</v>
      </c>
      <c r="C35" s="4" t="s">
        <v>53</v>
      </c>
      <c r="D35" s="214">
        <f>PPto[[#This Row],[Ppto. Capex '[DOP']]]+PPto[[#This Row],[Ppto. OI '[DOP']2]]</f>
        <v>945223.71</v>
      </c>
      <c r="E35" s="4"/>
      <c r="F35" s="181">
        <f>SUMIFS(BD.PD[Ppto. Orden Interna '[DOP']],BD.PD[Pos],PPto[[#This Row],[Part.]],BD.PD[Tipo Ppto],F$18)</f>
        <v>945223.71</v>
      </c>
      <c r="G35" s="181">
        <f>SUMIFS(BD.PD[Ppto. Orden Interna '[DOP']],BD.PD[Pos],PPto[[#This Row],[Part.]],BD.PD[Tipo Ppto],G$18)</f>
        <v>0</v>
      </c>
      <c r="H35" s="214">
        <f>PPto[[#This Row],[Ppto. Capex '[DOP']]]+PPto[[#This Row],[Ppto. OI '[DOP']2]]</f>
        <v>945223.71</v>
      </c>
      <c r="I35" s="215">
        <f>SUMIFS(BD.PD[Ppto. Orden Interna '[USD']],BD.PD[Pos],PPto[[#This Row],[Part.]],BD.PD[Tipo Ppto],I$18)</f>
        <v>15495.470655737705</v>
      </c>
      <c r="J35" s="181">
        <f>SUMIFS(BD.PD[Ppto. Orden Interna '[USD']],BD.PD[Pos],PPto[[#This Row],[Part.]],BD.PD[Tipo Ppto],J$18)</f>
        <v>0</v>
      </c>
      <c r="K35" s="214">
        <f>PPto[[#This Row],[Ppto. Capex '[USD']]]+PPto[[#This Row],[Ppto. OI '[USD']]]</f>
        <v>15495.470655737705</v>
      </c>
    </row>
    <row r="36" spans="1:11" x14ac:dyDescent="0.3">
      <c r="A36" s="5">
        <v>2.06</v>
      </c>
      <c r="B36" t="s">
        <v>52</v>
      </c>
      <c r="C36" s="4" t="s">
        <v>54</v>
      </c>
      <c r="D36" s="214">
        <f>PPto[[#This Row],[Ppto. Capex '[DOP']]]+PPto[[#This Row],[Ppto. OI '[DOP']2]]</f>
        <v>668846.99</v>
      </c>
      <c r="E36" s="4"/>
      <c r="F36" s="181">
        <f>SUMIFS(BD.PD[Ppto. Orden Interna '[DOP']],BD.PD[Pos],PPto[[#This Row],[Part.]],BD.PD[Tipo Ppto],F$18)</f>
        <v>668846.99</v>
      </c>
      <c r="G36" s="181">
        <f>SUMIFS(BD.PD[Ppto. Orden Interna '[DOP']],BD.PD[Pos],PPto[[#This Row],[Part.]],BD.PD[Tipo Ppto],G$18)</f>
        <v>0</v>
      </c>
      <c r="H36" s="214">
        <f>PPto[[#This Row],[Ppto. Capex '[DOP']]]+PPto[[#This Row],[Ppto. OI '[DOP']2]]</f>
        <v>668846.99</v>
      </c>
      <c r="I36" s="215">
        <f>SUMIFS(BD.PD[Ppto. Orden Interna '[USD']],BD.PD[Pos],PPto[[#This Row],[Part.]],BD.PD[Tipo Ppto],I$18)</f>
        <v>10964.70475409836</v>
      </c>
      <c r="J36" s="181">
        <f>SUMIFS(BD.PD[Ppto. Orden Interna '[USD']],BD.PD[Pos],PPto[[#This Row],[Part.]],BD.PD[Tipo Ppto],J$18)</f>
        <v>0</v>
      </c>
      <c r="K36" s="214">
        <f>PPto[[#This Row],[Ppto. Capex '[USD']]]+PPto[[#This Row],[Ppto. OI '[USD']]]</f>
        <v>10964.70475409836</v>
      </c>
    </row>
    <row r="37" spans="1:11" x14ac:dyDescent="0.3">
      <c r="A37" s="5">
        <v>2.0699999999999998</v>
      </c>
      <c r="B37" t="s">
        <v>52</v>
      </c>
      <c r="C37" s="4" t="s">
        <v>55</v>
      </c>
      <c r="D37" s="214">
        <f>PPto[[#This Row],[Ppto. Capex '[DOP']]]+PPto[[#This Row],[Ppto. OI '[DOP']2]]</f>
        <v>5676792.0499999998</v>
      </c>
      <c r="E37" s="4"/>
      <c r="F37" s="181">
        <f>SUMIFS(BD.PD[Ppto. Orden Interna '[DOP']],BD.PD[Pos],PPto[[#This Row],[Part.]],BD.PD[Tipo Ppto],F$18)</f>
        <v>5676792.0499999998</v>
      </c>
      <c r="G37" s="181">
        <f>SUMIFS(BD.PD[Ppto. Orden Interna '[DOP']],BD.PD[Pos],PPto[[#This Row],[Part.]],BD.PD[Tipo Ppto],G$18)</f>
        <v>0</v>
      </c>
      <c r="H37" s="214">
        <f>PPto[[#This Row],[Ppto. Capex '[DOP']]]+PPto[[#This Row],[Ppto. OI '[DOP']2]]</f>
        <v>5676792.0499999998</v>
      </c>
      <c r="I37" s="215">
        <f>SUMIFS(BD.PD[Ppto. Orden Interna '[USD']],BD.PD[Pos],PPto[[#This Row],[Part.]],BD.PD[Tipo Ppto],I$18)</f>
        <v>93062.164754098369</v>
      </c>
      <c r="J37" s="181">
        <f>SUMIFS(BD.PD[Ppto. Orden Interna '[USD']],BD.PD[Pos],PPto[[#This Row],[Part.]],BD.PD[Tipo Ppto],J$18)</f>
        <v>0</v>
      </c>
      <c r="K37" s="214">
        <f>PPto[[#This Row],[Ppto. Capex '[USD']]]+PPto[[#This Row],[Ppto. OI '[USD']]]</f>
        <v>93062.164754098369</v>
      </c>
    </row>
    <row r="38" spans="1:11" x14ac:dyDescent="0.3">
      <c r="A38" s="5">
        <v>2.08</v>
      </c>
      <c r="B38" t="s">
        <v>52</v>
      </c>
      <c r="C38" s="4" t="s">
        <v>56</v>
      </c>
      <c r="D38" s="214">
        <f>PPto[[#This Row],[Ppto. Capex '[DOP']]]+PPto[[#This Row],[Ppto. OI '[DOP']2]]</f>
        <v>14306511.434999999</v>
      </c>
      <c r="E38" s="4"/>
      <c r="F38" s="181">
        <f>SUMIFS(BD.PD[Ppto. Orden Interna '[DOP']],BD.PD[Pos],PPto[[#This Row],[Part.]],BD.PD[Tipo Ppto],F$18)</f>
        <v>14306511.434999999</v>
      </c>
      <c r="G38" s="181">
        <f>SUMIFS(BD.PD[Ppto. Orden Interna '[DOP']],BD.PD[Pos],PPto[[#This Row],[Part.]],BD.PD[Tipo Ppto],G$18)</f>
        <v>0</v>
      </c>
      <c r="H38" s="214">
        <f>PPto[[#This Row],[Ppto. Capex '[DOP']]]+PPto[[#This Row],[Ppto. OI '[DOP']2]]</f>
        <v>14306511.434999999</v>
      </c>
      <c r="I38" s="215">
        <f>SUMIFS(BD.PD[Ppto. Orden Interna '[USD']],BD.PD[Pos],PPto[[#This Row],[Part.]],BD.PD[Tipo Ppto],I$18)</f>
        <v>234532.97434426227</v>
      </c>
      <c r="J38" s="181">
        <f>SUMIFS(BD.PD[Ppto. Orden Interna '[USD']],BD.PD[Pos],PPto[[#This Row],[Part.]],BD.PD[Tipo Ppto],J$18)</f>
        <v>0</v>
      </c>
      <c r="K38" s="214">
        <f>PPto[[#This Row],[Ppto. Capex '[USD']]]+PPto[[#This Row],[Ppto. OI '[USD']]]</f>
        <v>234532.97434426227</v>
      </c>
    </row>
    <row r="39" spans="1:11" x14ac:dyDescent="0.3">
      <c r="A39" s="5">
        <v>2.09</v>
      </c>
      <c r="B39" t="s">
        <v>52</v>
      </c>
      <c r="C39" s="4" t="s">
        <v>57</v>
      </c>
      <c r="D39" s="214">
        <f>PPto[[#This Row],[Ppto. Capex '[DOP']]]+PPto[[#This Row],[Ppto. OI '[DOP']2]]</f>
        <v>661544.36</v>
      </c>
      <c r="E39" s="4"/>
      <c r="F39" s="181">
        <f>SUMIFS(BD.PD[Ppto. Orden Interna '[DOP']],BD.PD[Pos],PPto[[#This Row],[Part.]],BD.PD[Tipo Ppto],F$18)</f>
        <v>661544.36</v>
      </c>
      <c r="G39" s="181">
        <f>SUMIFS(BD.PD[Ppto. Orden Interna '[DOP']],BD.PD[Pos],PPto[[#This Row],[Part.]],BD.PD[Tipo Ppto],G$18)</f>
        <v>0</v>
      </c>
      <c r="H39" s="214">
        <f>PPto[[#This Row],[Ppto. Capex '[DOP']]]+PPto[[#This Row],[Ppto. OI '[DOP']2]]</f>
        <v>661544.36</v>
      </c>
      <c r="I39" s="215">
        <f>SUMIFS(BD.PD[Ppto. Orden Interna '[USD']],BD.PD[Pos],PPto[[#This Row],[Part.]],BD.PD[Tipo Ppto],I$18)</f>
        <v>10844.989508196721</v>
      </c>
      <c r="J39" s="181">
        <f>SUMIFS(BD.PD[Ppto. Orden Interna '[USD']],BD.PD[Pos],PPto[[#This Row],[Part.]],BD.PD[Tipo Ppto],J$18)</f>
        <v>0</v>
      </c>
      <c r="K39" s="214">
        <f>PPto[[#This Row],[Ppto. Capex '[USD']]]+PPto[[#This Row],[Ppto. OI '[USD']]]</f>
        <v>10844.989508196721</v>
      </c>
    </row>
    <row r="40" spans="1:11" x14ac:dyDescent="0.3">
      <c r="A40" s="5">
        <v>2.1</v>
      </c>
      <c r="B40" s="12" t="s">
        <v>37</v>
      </c>
      <c r="C40" s="4" t="s">
        <v>58</v>
      </c>
      <c r="D40" s="214">
        <v>0</v>
      </c>
      <c r="E40" s="4"/>
      <c r="F40" s="181">
        <f>SUMIFS(BD.PD[Ppto. Orden Interna '[DOP']],BD.PD[Pos],PPto[[#This Row],[Part.]],BD.PD[Tipo Ppto],F$18)</f>
        <v>0</v>
      </c>
      <c r="G40" s="181">
        <f>SUMIFS(BD.PD[Ppto. Orden Interna '[DOP']],BD.PD[Pos],PPto[[#This Row],[Part.]],BD.PD[Tipo Ppto],G$18)</f>
        <v>0</v>
      </c>
      <c r="H40" s="214">
        <f>PPto[[#This Row],[Ppto. Capex '[DOP']]]+PPto[[#This Row],[Ppto. OI '[DOP']2]]</f>
        <v>0</v>
      </c>
      <c r="I40" s="215">
        <f>SUMIFS(BD.PD[Ppto. Orden Interna '[USD']],BD.PD[Pos],PPto[[#This Row],[Part.]],BD.PD[Tipo Ppto],I$18)</f>
        <v>0</v>
      </c>
      <c r="J40" s="181">
        <f>SUMIFS(BD.PD[Ppto. Orden Interna '[USD']],BD.PD[Pos],PPto[[#This Row],[Part.]],BD.PD[Tipo Ppto],J$18)</f>
        <v>0</v>
      </c>
      <c r="K40" s="214">
        <f>PPto[[#This Row],[Ppto. Capex '[USD']]]+PPto[[#This Row],[Ppto. OI '[USD']]]</f>
        <v>0</v>
      </c>
    </row>
    <row r="41" spans="1:11" x14ac:dyDescent="0.3">
      <c r="A41" s="5">
        <v>2.11</v>
      </c>
      <c r="B41" s="12" t="s">
        <v>37</v>
      </c>
      <c r="C41" s="4" t="s">
        <v>59</v>
      </c>
      <c r="D41" s="214">
        <v>0</v>
      </c>
      <c r="E41" s="4"/>
      <c r="F41" s="181">
        <f>SUMIFS(BD.PD[Ppto. Orden Interna '[DOP']],BD.PD[Pos],PPto[[#This Row],[Part.]],BD.PD[Tipo Ppto],F$18)</f>
        <v>0</v>
      </c>
      <c r="G41" s="181">
        <f>SUMIFS(BD.PD[Ppto. Orden Interna '[DOP']],BD.PD[Pos],PPto[[#This Row],[Part.]],BD.PD[Tipo Ppto],G$18)</f>
        <v>0</v>
      </c>
      <c r="H41" s="214">
        <f>PPto[[#This Row],[Ppto. Capex '[DOP']]]+PPto[[#This Row],[Ppto. OI '[DOP']2]]</f>
        <v>0</v>
      </c>
      <c r="I41" s="215">
        <f>SUMIFS(BD.PD[Ppto. Orden Interna '[USD']],BD.PD[Pos],PPto[[#This Row],[Part.]],BD.PD[Tipo Ppto],I$18)</f>
        <v>0</v>
      </c>
      <c r="J41" s="181">
        <f>SUMIFS(BD.PD[Ppto. Orden Interna '[USD']],BD.PD[Pos],PPto[[#This Row],[Part.]],BD.PD[Tipo Ppto],J$18)</f>
        <v>0</v>
      </c>
      <c r="K41" s="214">
        <f>PPto[[#This Row],[Ppto. Capex '[USD']]]+PPto[[#This Row],[Ppto. OI '[USD']]]</f>
        <v>0</v>
      </c>
    </row>
    <row r="42" spans="1:11" x14ac:dyDescent="0.3">
      <c r="A42" s="6">
        <v>3</v>
      </c>
      <c r="B42" s="7"/>
      <c r="C42" s="166" t="s">
        <v>60</v>
      </c>
      <c r="D42" s="212">
        <f>PPto[[#This Row],[Ppto. Capex '[DOP']]]+PPto[[#This Row],[Ppto. OI '[DOP']2]]</f>
        <v>27317363.430000003</v>
      </c>
      <c r="E42" s="294"/>
      <c r="F42" s="180">
        <f>SUM(F43:F46)</f>
        <v>27317363.430000003</v>
      </c>
      <c r="G42" s="180">
        <f t="shared" ref="G42" si="9">SUM(G43:G46)</f>
        <v>0</v>
      </c>
      <c r="H42" s="212">
        <f>PPto[[#This Row],[Ppto. Capex '[DOP']]]+PPto[[#This Row],[Ppto. OI '[DOP']2]]</f>
        <v>27317363.430000003</v>
      </c>
      <c r="I42" s="213">
        <f t="shared" ref="I42:J42" si="10">SUM(I43:I46)</f>
        <v>447825.62999999995</v>
      </c>
      <c r="J42" s="180">
        <f t="shared" si="10"/>
        <v>0</v>
      </c>
      <c r="K42" s="212">
        <f>PPto[[#This Row],[Ppto. Capex '[USD']]]+PPto[[#This Row],[Ppto. OI '[USD']]]</f>
        <v>447825.62999999995</v>
      </c>
    </row>
    <row r="43" spans="1:11" x14ac:dyDescent="0.3">
      <c r="A43" s="5">
        <v>3.01</v>
      </c>
      <c r="B43" t="s">
        <v>52</v>
      </c>
      <c r="C43" s="4" t="s">
        <v>61</v>
      </c>
      <c r="D43" s="214">
        <v>0</v>
      </c>
      <c r="E43" s="4"/>
      <c r="F43" s="181">
        <f>SUMIFS(BD.PD[Ppto. Orden Interna '[DOP']],BD.PD[Pos],PPto[[#This Row],[Part.]],BD.PD[Tipo Ppto],F$18)</f>
        <v>15842042.210000003</v>
      </c>
      <c r="G43" s="181">
        <f>SUMIFS(BD.PD[Ppto. Orden Interna '[DOP']],BD.PD[Pos],PPto[[#This Row],[Part.]],BD.PD[Tipo Ppto],G$18)</f>
        <v>0</v>
      </c>
      <c r="H43" s="214">
        <f>PPto[[#This Row],[Ppto. Capex '[DOP']]]+PPto[[#This Row],[Ppto. OI '[DOP']2]]</f>
        <v>15842042.210000003</v>
      </c>
      <c r="I43" s="215">
        <f>SUMIFS(BD.PD[Ppto. Orden Interna '[USD']],BD.PD[Pos],PPto[[#This Row],[Part.]],BD.PD[Tipo Ppto],I$18)</f>
        <v>259705.60999999996</v>
      </c>
      <c r="J43" s="181">
        <f>SUMIFS(BD.PD[Ppto. Orden Interna '[USD']],BD.PD[Pos],PPto[[#This Row],[Part.]],BD.PD[Tipo Ppto],J$18)</f>
        <v>0</v>
      </c>
      <c r="K43" s="214">
        <f>PPto[[#This Row],[Ppto. Capex '[USD']]]+PPto[[#This Row],[Ppto. OI '[USD']]]</f>
        <v>259705.60999999996</v>
      </c>
    </row>
    <row r="44" spans="1:11" x14ac:dyDescent="0.3">
      <c r="A44" s="5">
        <v>3.02</v>
      </c>
      <c r="B44" t="s">
        <v>52</v>
      </c>
      <c r="C44" s="4" t="s">
        <v>62</v>
      </c>
      <c r="D44" s="214">
        <v>0</v>
      </c>
      <c r="E44" s="4"/>
      <c r="F44" s="181">
        <f>SUMIFS(BD.PD[Ppto. Orden Interna '[DOP']],BD.PD[Pos],PPto[[#This Row],[Part.]],BD.PD[Tipo Ppto],F$18)</f>
        <v>0</v>
      </c>
      <c r="G44" s="181">
        <f>SUMIFS(BD.PD[Ppto. Orden Interna '[DOP']],BD.PD[Pos],PPto[[#This Row],[Part.]],BD.PD[Tipo Ppto],G$18)</f>
        <v>0</v>
      </c>
      <c r="H44" s="214">
        <f>PPto[[#This Row],[Ppto. Capex '[DOP']]]+PPto[[#This Row],[Ppto. OI '[DOP']2]]</f>
        <v>0</v>
      </c>
      <c r="I44" s="215">
        <f>SUMIFS(BD.PD[Ppto. Orden Interna '[USD']],BD.PD[Pos],PPto[[#This Row],[Part.]],BD.PD[Tipo Ppto],I$18)</f>
        <v>0</v>
      </c>
      <c r="J44" s="181">
        <f>SUMIFS(BD.PD[Ppto. Orden Interna '[USD']],BD.PD[Pos],PPto[[#This Row],[Part.]],BD.PD[Tipo Ppto],J$18)</f>
        <v>0</v>
      </c>
      <c r="K44" s="214">
        <f>PPto[[#This Row],[Ppto. Capex '[USD']]]+PPto[[#This Row],[Ppto. OI '[USD']]]</f>
        <v>0</v>
      </c>
    </row>
    <row r="45" spans="1:11" x14ac:dyDescent="0.3">
      <c r="A45" s="5">
        <v>3.03</v>
      </c>
      <c r="B45" t="s">
        <v>52</v>
      </c>
      <c r="C45" s="4" t="s">
        <v>63</v>
      </c>
      <c r="D45" s="214">
        <f>PPto[[#This Row],[Ppto. Capex '[DOP']]]+PPto[[#This Row],[Ppto. OI '[DOP']2]]</f>
        <v>10080507.42</v>
      </c>
      <c r="E45" s="4"/>
      <c r="F45" s="181">
        <f>SUMIFS(BD.PD[Ppto. Orden Interna '[DOP']],BD.PD[Pos],PPto[[#This Row],[Part.]],BD.PD[Tipo Ppto],F$18)</f>
        <v>10080507.42</v>
      </c>
      <c r="G45" s="181">
        <f>SUMIFS(BD.PD[Ppto. Orden Interna '[DOP']],BD.PD[Pos],PPto[[#This Row],[Part.]],BD.PD[Tipo Ppto],G$18)</f>
        <v>0</v>
      </c>
      <c r="H45" s="214">
        <f>PPto[[#This Row],[Ppto. Capex '[DOP']]]+PPto[[#This Row],[Ppto. OI '[DOP']2]]</f>
        <v>10080507.42</v>
      </c>
      <c r="I45" s="215">
        <f>SUMIFS(BD.PD[Ppto. Orden Interna '[USD']],BD.PD[Pos],PPto[[#This Row],[Part.]],BD.PD[Tipo Ppto],I$18)</f>
        <v>165254.22</v>
      </c>
      <c r="J45" s="181">
        <f>SUMIFS(BD.PD[Ppto. Orden Interna '[USD']],BD.PD[Pos],PPto[[#This Row],[Part.]],BD.PD[Tipo Ppto],J$18)</f>
        <v>0</v>
      </c>
      <c r="K45" s="214">
        <f>PPto[[#This Row],[Ppto. Capex '[USD']]]+PPto[[#This Row],[Ppto. OI '[USD']]]</f>
        <v>165254.22</v>
      </c>
    </row>
    <row r="46" spans="1:11" x14ac:dyDescent="0.3">
      <c r="A46" s="5">
        <v>3.04</v>
      </c>
      <c r="B46" t="s">
        <v>52</v>
      </c>
      <c r="C46" s="4" t="s">
        <v>64</v>
      </c>
      <c r="D46" s="214">
        <f>PPto[[#This Row],[Ppto. Capex '[DOP']]]+PPto[[#This Row],[Ppto. OI '[DOP']2]]</f>
        <v>1394813.7999999998</v>
      </c>
      <c r="E46" s="4"/>
      <c r="F46" s="181">
        <f>SUMIFS(BD.PD[Ppto. Orden Interna '[DOP']],BD.PD[Pos],PPto[[#This Row],[Part.]],BD.PD[Tipo Ppto],F$18)</f>
        <v>1394813.7999999998</v>
      </c>
      <c r="G46" s="181">
        <f>SUMIFS(BD.PD[Ppto. Orden Interna '[DOP']],BD.PD[Pos],PPto[[#This Row],[Part.]],BD.PD[Tipo Ppto],G$18)</f>
        <v>0</v>
      </c>
      <c r="H46" s="214">
        <f>PPto[[#This Row],[Ppto. Capex '[DOP']]]+PPto[[#This Row],[Ppto. OI '[DOP']2]]</f>
        <v>1394813.7999999998</v>
      </c>
      <c r="I46" s="215">
        <f>SUMIFS(BD.PD[Ppto. Orden Interna '[USD']],BD.PD[Pos],PPto[[#This Row],[Part.]],BD.PD[Tipo Ppto],I$18)</f>
        <v>22865.800000000003</v>
      </c>
      <c r="J46" s="181">
        <f>SUMIFS(BD.PD[Ppto. Orden Interna '[USD']],BD.PD[Pos],PPto[[#This Row],[Part.]],BD.PD[Tipo Ppto],J$18)</f>
        <v>0</v>
      </c>
      <c r="K46" s="214">
        <f>PPto[[#This Row],[Ppto. Capex '[USD']]]+PPto[[#This Row],[Ppto. OI '[USD']]]</f>
        <v>22865.800000000003</v>
      </c>
    </row>
    <row r="47" spans="1:11" x14ac:dyDescent="0.3">
      <c r="A47" s="6">
        <v>4</v>
      </c>
      <c r="B47" s="7"/>
      <c r="C47" s="166" t="s">
        <v>65</v>
      </c>
      <c r="D47" s="212">
        <f>PPto[[#This Row],[Ppto. Capex '[DOP']]]+PPto[[#This Row],[Ppto. OI '[DOP']2]]</f>
        <v>17894591.59</v>
      </c>
      <c r="E47" s="294"/>
      <c r="F47" s="180">
        <f t="shared" ref="F47" si="11">SUM(F48:F50)</f>
        <v>17894591.59</v>
      </c>
      <c r="G47" s="180">
        <f t="shared" ref="G47" si="12">SUM(G48:G50)</f>
        <v>0</v>
      </c>
      <c r="H47" s="212">
        <f>PPto[[#This Row],[Ppto. Capex '[DOP']]]+PPto[[#This Row],[Ppto. OI '[DOP']2]]</f>
        <v>17894591.59</v>
      </c>
      <c r="I47" s="213">
        <f t="shared" ref="I47:J47" si="13">SUM(I48:I50)</f>
        <v>293353.9604918033</v>
      </c>
      <c r="J47" s="180">
        <f t="shared" si="13"/>
        <v>0</v>
      </c>
      <c r="K47" s="212">
        <f>PPto[[#This Row],[Ppto. Capex '[USD']]]+PPto[[#This Row],[Ppto. OI '[USD']]]</f>
        <v>293353.9604918033</v>
      </c>
    </row>
    <row r="48" spans="1:11" x14ac:dyDescent="0.3">
      <c r="A48" s="5">
        <v>4.01</v>
      </c>
      <c r="B48" t="s">
        <v>52</v>
      </c>
      <c r="C48" s="4" t="s">
        <v>66</v>
      </c>
      <c r="D48" s="214">
        <f>PPto[[#This Row],[Ppto. Capex '[DOP']]]+PPto[[#This Row],[Ppto. OI '[DOP']2]]</f>
        <v>15961714.65</v>
      </c>
      <c r="E48" s="4"/>
      <c r="F48" s="181">
        <f>SUMIFS(BD.PD[Ppto. Orden Interna '[DOP']],BD.PD[Pos],PPto[[#This Row],[Part.]],BD.PD[Tipo Ppto],F$18)</f>
        <v>15961714.65</v>
      </c>
      <c r="G48" s="181">
        <f>SUMIFS(BD.PD[Ppto. Orden Interna '[DOP']],BD.PD[Pos],PPto[[#This Row],[Part.]],BD.PD[Tipo Ppto],G$18)</f>
        <v>0</v>
      </c>
      <c r="H48" s="214">
        <f>PPto[[#This Row],[Ppto. Capex '[DOP']]]+PPto[[#This Row],[Ppto. OI '[DOP']2]]</f>
        <v>15961714.65</v>
      </c>
      <c r="I48" s="215">
        <f>SUMIFS(BD.PD[Ppto. Orden Interna '[USD']],BD.PD[Pos],PPto[[#This Row],[Part.]],BD.PD[Tipo Ppto],I$18)</f>
        <v>261667.45327868854</v>
      </c>
      <c r="J48" s="181">
        <f>SUMIFS(BD.PD[Ppto. Orden Interna '[USD']],BD.PD[Pos],PPto[[#This Row],[Part.]],BD.PD[Tipo Ppto],J$18)</f>
        <v>0</v>
      </c>
      <c r="K48" s="214">
        <f>PPto[[#This Row],[Ppto. Capex '[USD']]]+PPto[[#This Row],[Ppto. OI '[USD']]]</f>
        <v>261667.45327868854</v>
      </c>
    </row>
    <row r="49" spans="1:11" x14ac:dyDescent="0.3">
      <c r="A49" s="5">
        <v>4.0199999999999996</v>
      </c>
      <c r="B49" t="s">
        <v>52</v>
      </c>
      <c r="C49" s="4" t="s">
        <v>67</v>
      </c>
      <c r="D49" s="214">
        <v>0</v>
      </c>
      <c r="E49" s="4"/>
      <c r="F49" s="181">
        <f>SUMIFS(BD.PD[Ppto. Orden Interna '[DOP']],BD.PD[Pos],PPto[[#This Row],[Part.]],BD.PD[Tipo Ppto],F$18)</f>
        <v>0</v>
      </c>
      <c r="G49" s="181">
        <f>SUMIFS(BD.PD[Ppto. Orden Interna '[DOP']],BD.PD[Pos],PPto[[#This Row],[Part.]],BD.PD[Tipo Ppto],G$18)</f>
        <v>0</v>
      </c>
      <c r="H49" s="214">
        <f>PPto[[#This Row],[Ppto. Capex '[DOP']]]+PPto[[#This Row],[Ppto. OI '[DOP']2]]</f>
        <v>0</v>
      </c>
      <c r="I49" s="215">
        <f>SUMIFS(BD.PD[Ppto. Orden Interna '[USD']],BD.PD[Pos],PPto[[#This Row],[Part.]],BD.PD[Tipo Ppto],I$18)</f>
        <v>0</v>
      </c>
      <c r="J49" s="181">
        <f>SUMIFS(BD.PD[Ppto. Orden Interna '[USD']],BD.PD[Pos],PPto[[#This Row],[Part.]],BD.PD[Tipo Ppto],J$18)</f>
        <v>0</v>
      </c>
      <c r="K49" s="214">
        <f>PPto[[#This Row],[Ppto. Capex '[USD']]]+PPto[[#This Row],[Ppto. OI '[USD']]]</f>
        <v>0</v>
      </c>
    </row>
    <row r="50" spans="1:11" x14ac:dyDescent="0.3">
      <c r="A50" s="5">
        <v>4.03</v>
      </c>
      <c r="B50" t="s">
        <v>52</v>
      </c>
      <c r="C50" s="4" t="s">
        <v>68</v>
      </c>
      <c r="D50" s="214">
        <f>PPto[[#This Row],[Ppto. Capex '[DOP']]]+PPto[[#This Row],[Ppto. OI '[DOP']2]]</f>
        <v>1932876.94</v>
      </c>
      <c r="E50" s="4"/>
      <c r="F50" s="181">
        <f>SUMIFS(BD.PD[Ppto. Orden Interna '[DOP']],BD.PD[Pos],PPto[[#This Row],[Part.]],BD.PD[Tipo Ppto],F$18)</f>
        <v>1932876.94</v>
      </c>
      <c r="G50" s="181">
        <f>SUMIFS(BD.PD[Ppto. Orden Interna '[DOP']],BD.PD[Pos],PPto[[#This Row],[Part.]],BD.PD[Tipo Ppto],G$18)</f>
        <v>0</v>
      </c>
      <c r="H50" s="214">
        <f>PPto[[#This Row],[Ppto. Capex '[DOP']]]+PPto[[#This Row],[Ppto. OI '[DOP']2]]</f>
        <v>1932876.94</v>
      </c>
      <c r="I50" s="215">
        <f>SUMIFS(BD.PD[Ppto. Orden Interna '[USD']],BD.PD[Pos],PPto[[#This Row],[Part.]],BD.PD[Tipo Ppto],I$18)</f>
        <v>31686.507213114754</v>
      </c>
      <c r="J50" s="181">
        <f>SUMIFS(BD.PD[Ppto. Orden Interna '[USD']],BD.PD[Pos],PPto[[#This Row],[Part.]],BD.PD[Tipo Ppto],J$18)</f>
        <v>0</v>
      </c>
      <c r="K50" s="214">
        <f>PPto[[#This Row],[Ppto. Capex '[USD']]]+PPto[[#This Row],[Ppto. OI '[USD']]]</f>
        <v>31686.507213114754</v>
      </c>
    </row>
    <row r="51" spans="1:11" x14ac:dyDescent="0.3">
      <c r="A51" s="6">
        <v>5</v>
      </c>
      <c r="B51" s="7"/>
      <c r="C51" s="166" t="s">
        <v>69</v>
      </c>
      <c r="D51" s="212">
        <f>PPto[[#This Row],[Ppto. Capex '[DOP']]]+PPto[[#This Row],[Ppto. OI '[DOP']2]]</f>
        <v>66439178.234000005</v>
      </c>
      <c r="E51" s="294"/>
      <c r="F51" s="180">
        <f t="shared" ref="F51" si="14">SUM(F52:F58)</f>
        <v>66439178.234000005</v>
      </c>
      <c r="G51" s="180">
        <f t="shared" ref="G51" si="15">SUM(G52:G58)</f>
        <v>0</v>
      </c>
      <c r="H51" s="212">
        <f>PPto[[#This Row],[Ppto. Capex '[DOP']]]+PPto[[#This Row],[Ppto. OI '[DOP']2]]</f>
        <v>66439178.234000005</v>
      </c>
      <c r="I51" s="213">
        <f t="shared" ref="I51:J51" si="16">SUM(I52:I58)</f>
        <v>1089166.856295082</v>
      </c>
      <c r="J51" s="180">
        <f t="shared" si="16"/>
        <v>0</v>
      </c>
      <c r="K51" s="212">
        <f>PPto[[#This Row],[Ppto. Capex '[USD']]]+PPto[[#This Row],[Ppto. OI '[USD']]]</f>
        <v>1089166.856295082</v>
      </c>
    </row>
    <row r="52" spans="1:11" x14ac:dyDescent="0.3">
      <c r="A52" s="5">
        <v>5.01</v>
      </c>
      <c r="B52" t="s">
        <v>52</v>
      </c>
      <c r="C52" s="4" t="s">
        <v>70</v>
      </c>
      <c r="D52" s="214">
        <f>PPto[[#This Row],[Ppto. Capex '[DOP']]]+PPto[[#This Row],[Ppto. OI '[DOP']2]]</f>
        <v>7484107.6900000004</v>
      </c>
      <c r="E52" s="4"/>
      <c r="F52" s="181">
        <f>SUMIFS(BD.PD[Ppto. Orden Interna '[DOP']],BD.PD[Pos],PPto[[#This Row],[Part.]],BD.PD[Tipo Ppto],F$18)</f>
        <v>7484107.6900000004</v>
      </c>
      <c r="G52" s="181">
        <f>SUMIFS(BD.PD[Ppto. Orden Interna '[DOP']],BD.PD[Pos],PPto[[#This Row],[Part.]],BD.PD[Tipo Ppto],G$18)</f>
        <v>0</v>
      </c>
      <c r="H52" s="214">
        <f>PPto[[#This Row],[Ppto. Capex '[DOP']]]+PPto[[#This Row],[Ppto. OI '[DOP']2]]</f>
        <v>7484107.6900000004</v>
      </c>
      <c r="I52" s="215">
        <f>SUMIFS(BD.PD[Ppto. Orden Interna '[USD']],BD.PD[Pos],PPto[[#This Row],[Part.]],BD.PD[Tipo Ppto],I$18)</f>
        <v>122690.29</v>
      </c>
      <c r="J52" s="181">
        <f>SUMIFS(BD.PD[Ppto. Orden Interna '[USD']],BD.PD[Pos],PPto[[#This Row],[Part.]],BD.PD[Tipo Ppto],J$18)</f>
        <v>0</v>
      </c>
      <c r="K52" s="214">
        <f>PPto[[#This Row],[Ppto. Capex '[USD']]]+PPto[[#This Row],[Ppto. OI '[USD']]]</f>
        <v>122690.29</v>
      </c>
    </row>
    <row r="53" spans="1:11" x14ac:dyDescent="0.3">
      <c r="A53" s="5">
        <v>5.0199999999999996</v>
      </c>
      <c r="B53" t="s">
        <v>52</v>
      </c>
      <c r="C53" s="4" t="s">
        <v>71</v>
      </c>
      <c r="D53" s="214">
        <f>PPto[[#This Row],[Ppto. Capex '[DOP']]]+PPto[[#This Row],[Ppto. OI '[DOP']2]]</f>
        <v>1767143.16</v>
      </c>
      <c r="E53" s="4"/>
      <c r="F53" s="181">
        <f>SUMIFS(BD.PD[Ppto. Orden Interna '[DOP']],BD.PD[Pos],PPto[[#This Row],[Part.]],BD.PD[Tipo Ppto],F$18)</f>
        <v>1767143.16</v>
      </c>
      <c r="G53" s="181">
        <f>SUMIFS(BD.PD[Ppto. Orden Interna '[DOP']],BD.PD[Pos],PPto[[#This Row],[Part.]],BD.PD[Tipo Ppto],G$18)</f>
        <v>0</v>
      </c>
      <c r="H53" s="214">
        <f>PPto[[#This Row],[Ppto. Capex '[DOP']]]+PPto[[#This Row],[Ppto. OI '[DOP']2]]</f>
        <v>1767143.16</v>
      </c>
      <c r="I53" s="215">
        <f>SUMIFS(BD.PD[Ppto. Orden Interna '[USD']],BD.PD[Pos],PPto[[#This Row],[Part.]],BD.PD[Tipo Ppto],I$18)</f>
        <v>28969.559999999998</v>
      </c>
      <c r="J53" s="181">
        <f>SUMIFS(BD.PD[Ppto. Orden Interna '[USD']],BD.PD[Pos],PPto[[#This Row],[Part.]],BD.PD[Tipo Ppto],J$18)</f>
        <v>0</v>
      </c>
      <c r="K53" s="214">
        <f>PPto[[#This Row],[Ppto. Capex '[USD']]]+PPto[[#This Row],[Ppto. OI '[USD']]]</f>
        <v>28969.559999999998</v>
      </c>
    </row>
    <row r="54" spans="1:11" x14ac:dyDescent="0.3">
      <c r="A54" s="5">
        <v>5.03</v>
      </c>
      <c r="B54" t="s">
        <v>52</v>
      </c>
      <c r="C54" s="4" t="s">
        <v>72</v>
      </c>
      <c r="D54" s="214">
        <f>PPto[[#This Row],[Ppto. Capex '[DOP']]]+PPto[[#This Row],[Ppto. OI '[DOP']2]]</f>
        <v>40967987.171999998</v>
      </c>
      <c r="E54" s="4"/>
      <c r="F54" s="181">
        <f>SUMIFS(BD.PD[Ppto. Orden Interna '[DOP']],BD.PD[Pos],PPto[[#This Row],[Part.]],BD.PD[Tipo Ppto],F$18)</f>
        <v>40967987.171999998</v>
      </c>
      <c r="G54" s="181">
        <f>SUMIFS(BD.PD[Ppto. Orden Interna '[DOP']],BD.PD[Pos],PPto[[#This Row],[Part.]],BD.PD[Tipo Ppto],G$18)</f>
        <v>0</v>
      </c>
      <c r="H54" s="214">
        <f>PPto[[#This Row],[Ppto. Capex '[DOP']]]+PPto[[#This Row],[Ppto. OI '[DOP']2]]</f>
        <v>40967987.171999998</v>
      </c>
      <c r="I54" s="215">
        <f>SUMIFS(BD.PD[Ppto. Orden Interna '[USD']],BD.PD[Pos],PPto[[#This Row],[Part.]],BD.PD[Tipo Ppto],I$18)</f>
        <v>671606.3470819674</v>
      </c>
      <c r="J54" s="181">
        <f>SUMIFS(BD.PD[Ppto. Orden Interna '[USD']],BD.PD[Pos],PPto[[#This Row],[Part.]],BD.PD[Tipo Ppto],J$18)</f>
        <v>0</v>
      </c>
      <c r="K54" s="214">
        <f>PPto[[#This Row],[Ppto. Capex '[USD']]]+PPto[[#This Row],[Ppto. OI '[USD']]]</f>
        <v>671606.3470819674</v>
      </c>
    </row>
    <row r="55" spans="1:11" x14ac:dyDescent="0.3">
      <c r="A55" s="5">
        <v>5.04</v>
      </c>
      <c r="B55" t="s">
        <v>52</v>
      </c>
      <c r="C55" s="4" t="s">
        <v>73</v>
      </c>
      <c r="D55" s="214">
        <f>PPto[[#This Row],[Ppto. Capex '[DOP']]]+PPto[[#This Row],[Ppto. OI '[DOP']2]]</f>
        <v>2490164.5219999999</v>
      </c>
      <c r="E55" s="4"/>
      <c r="F55" s="181">
        <f>SUMIFS(BD.PD[Ppto. Orden Interna '[DOP']],BD.PD[Pos],PPto[[#This Row],[Part.]],BD.PD[Tipo Ppto],F$18)</f>
        <v>2490164.5219999999</v>
      </c>
      <c r="G55" s="181">
        <f>SUMIFS(BD.PD[Ppto. Orden Interna '[DOP']],BD.PD[Pos],PPto[[#This Row],[Part.]],BD.PD[Tipo Ppto],G$18)</f>
        <v>0</v>
      </c>
      <c r="H55" s="214">
        <f>PPto[[#This Row],[Ppto. Capex '[DOP']]]+PPto[[#This Row],[Ppto. OI '[DOP']2]]</f>
        <v>2490164.5219999999</v>
      </c>
      <c r="I55" s="215">
        <f>SUMIFS(BD.PD[Ppto. Orden Interna '[USD']],BD.PD[Pos],PPto[[#This Row],[Part.]],BD.PD[Tipo Ppto],I$18)</f>
        <v>40822.369213114755</v>
      </c>
      <c r="J55" s="181">
        <f>SUMIFS(BD.PD[Ppto. Orden Interna '[USD']],BD.PD[Pos],PPto[[#This Row],[Part.]],BD.PD[Tipo Ppto],J$18)</f>
        <v>0</v>
      </c>
      <c r="K55" s="214">
        <f>PPto[[#This Row],[Ppto. Capex '[USD']]]+PPto[[#This Row],[Ppto. OI '[USD']]]</f>
        <v>40822.369213114755</v>
      </c>
    </row>
    <row r="56" spans="1:11" x14ac:dyDescent="0.3">
      <c r="A56" s="5">
        <v>5.05</v>
      </c>
      <c r="B56" t="s">
        <v>52</v>
      </c>
      <c r="C56" s="4" t="s">
        <v>74</v>
      </c>
      <c r="D56" s="214">
        <f>PPto[[#This Row],[Ppto. Capex '[DOP']]]+PPto[[#This Row],[Ppto. OI '[DOP']2]]</f>
        <v>2573135.5999999996</v>
      </c>
      <c r="E56" s="4"/>
      <c r="F56" s="181">
        <f>SUMIFS(BD.PD[Ppto. Orden Interna '[DOP']],BD.PD[Pos],PPto[[#This Row],[Part.]],BD.PD[Tipo Ppto],F$18)</f>
        <v>2573135.5999999996</v>
      </c>
      <c r="G56" s="181">
        <f>SUMIFS(BD.PD[Ppto. Orden Interna '[DOP']],BD.PD[Pos],PPto[[#This Row],[Part.]],BD.PD[Tipo Ppto],G$18)</f>
        <v>0</v>
      </c>
      <c r="H56" s="214">
        <f>PPto[[#This Row],[Ppto. Capex '[DOP']]]+PPto[[#This Row],[Ppto. OI '[DOP']2]]</f>
        <v>2573135.5999999996</v>
      </c>
      <c r="I56" s="215">
        <f>SUMIFS(BD.PD[Ppto. Orden Interna '[USD']],BD.PD[Pos],PPto[[#This Row],[Part.]],BD.PD[Tipo Ppto],I$18)</f>
        <v>42182.550819672128</v>
      </c>
      <c r="J56" s="181">
        <f>SUMIFS(BD.PD[Ppto. Orden Interna '[USD']],BD.PD[Pos],PPto[[#This Row],[Part.]],BD.PD[Tipo Ppto],J$18)</f>
        <v>0</v>
      </c>
      <c r="K56" s="214">
        <f>PPto[[#This Row],[Ppto. Capex '[USD']]]+PPto[[#This Row],[Ppto. OI '[USD']]]</f>
        <v>42182.550819672128</v>
      </c>
    </row>
    <row r="57" spans="1:11" x14ac:dyDescent="0.3">
      <c r="A57" s="5">
        <v>5.0599999999999996</v>
      </c>
      <c r="B57" t="s">
        <v>52</v>
      </c>
      <c r="C57" s="4" t="s">
        <v>75</v>
      </c>
      <c r="D57" s="214">
        <f>PPto[[#This Row],[Ppto. Capex '[DOP']]]+PPto[[#This Row],[Ppto. OI '[DOP']2]]</f>
        <v>6127746.4100000001</v>
      </c>
      <c r="E57" s="4"/>
      <c r="F57" s="181">
        <f>SUMIFS(BD.PD[Ppto. Orden Interna '[DOP']],BD.PD[Pos],PPto[[#This Row],[Part.]],BD.PD[Tipo Ppto],F$18)</f>
        <v>6127746.4100000001</v>
      </c>
      <c r="G57" s="181">
        <f>SUMIFS(BD.PD[Ppto. Orden Interna '[DOP']],BD.PD[Pos],PPto[[#This Row],[Part.]],BD.PD[Tipo Ppto],G$18)</f>
        <v>0</v>
      </c>
      <c r="H57" s="214">
        <f>PPto[[#This Row],[Ppto. Capex '[DOP']]]+PPto[[#This Row],[Ppto. OI '[DOP']2]]</f>
        <v>6127746.4100000001</v>
      </c>
      <c r="I57" s="215">
        <f>SUMIFS(BD.PD[Ppto. Orden Interna '[USD']],BD.PD[Pos],PPto[[#This Row],[Part.]],BD.PD[Tipo Ppto],I$18)</f>
        <v>100454.85918032787</v>
      </c>
      <c r="J57" s="181">
        <f>SUMIFS(BD.PD[Ppto. Orden Interna '[USD']],BD.PD[Pos],PPto[[#This Row],[Part.]],BD.PD[Tipo Ppto],J$18)</f>
        <v>0</v>
      </c>
      <c r="K57" s="214">
        <f>PPto[[#This Row],[Ppto. Capex '[USD']]]+PPto[[#This Row],[Ppto. OI '[USD']]]</f>
        <v>100454.85918032787</v>
      </c>
    </row>
    <row r="58" spans="1:11" x14ac:dyDescent="0.3">
      <c r="A58" s="5">
        <v>5.07</v>
      </c>
      <c r="B58" t="s">
        <v>52</v>
      </c>
      <c r="C58" s="4" t="s">
        <v>76</v>
      </c>
      <c r="D58" s="214">
        <f>PPto[[#This Row],[Ppto. Capex '[DOP']]]+PPto[[#This Row],[Ppto. OI '[DOP']2]]</f>
        <v>5028893.6800000006</v>
      </c>
      <c r="E58" s="4"/>
      <c r="F58" s="181">
        <f>SUMIFS(BD.PD[Ppto. Orden Interna '[DOP']],BD.PD[Pos],PPto[[#This Row],[Part.]],BD.PD[Tipo Ppto],F$18)</f>
        <v>5028893.6800000006</v>
      </c>
      <c r="G58" s="181">
        <f>SUMIFS(BD.PD[Ppto. Orden Interna '[DOP']],BD.PD[Pos],PPto[[#This Row],[Part.]],BD.PD[Tipo Ppto],G$18)</f>
        <v>0</v>
      </c>
      <c r="H58" s="214">
        <f>PPto[[#This Row],[Ppto. Capex '[DOP']]]+PPto[[#This Row],[Ppto. OI '[DOP']2]]</f>
        <v>5028893.6800000006</v>
      </c>
      <c r="I58" s="215">
        <f>SUMIFS(BD.PD[Ppto. Orden Interna '[USD']],BD.PD[Pos],PPto[[#This Row],[Part.]],BD.PD[Tipo Ppto],I$18)</f>
        <v>82440.87999999999</v>
      </c>
      <c r="J58" s="181">
        <f>SUMIFS(BD.PD[Ppto. Orden Interna '[USD']],BD.PD[Pos],PPto[[#This Row],[Part.]],BD.PD[Tipo Ppto],J$18)</f>
        <v>0</v>
      </c>
      <c r="K58" s="214">
        <f>PPto[[#This Row],[Ppto. Capex '[USD']]]+PPto[[#This Row],[Ppto. OI '[USD']]]</f>
        <v>82440.87999999999</v>
      </c>
    </row>
    <row r="59" spans="1:11" x14ac:dyDescent="0.3">
      <c r="A59" s="6">
        <v>6</v>
      </c>
      <c r="B59" s="7"/>
      <c r="C59" s="166" t="s">
        <v>77</v>
      </c>
      <c r="D59" s="212">
        <f>PPto[[#This Row],[Ppto. Capex '[DOP']]]+PPto[[#This Row],[Ppto. OI '[DOP']2]]</f>
        <v>2053024.12</v>
      </c>
      <c r="E59" s="294"/>
      <c r="F59" s="180">
        <f t="shared" ref="F59" si="17">SUM(F60:F64)</f>
        <v>2053024.12</v>
      </c>
      <c r="G59" s="180">
        <f t="shared" ref="G59" si="18">SUM(G60:G64)</f>
        <v>0</v>
      </c>
      <c r="H59" s="212">
        <f>PPto[[#This Row],[Ppto. Capex '[DOP']]]+PPto[[#This Row],[Ppto. OI '[DOP']2]]</f>
        <v>2053024.12</v>
      </c>
      <c r="I59" s="213">
        <f t="shared" ref="I59:J59" si="19">SUM(I60:I64)</f>
        <v>33656.133114754091</v>
      </c>
      <c r="J59" s="180">
        <f t="shared" si="19"/>
        <v>0</v>
      </c>
      <c r="K59" s="212">
        <f>PPto[[#This Row],[Ppto. Capex '[USD']]]+PPto[[#This Row],[Ppto. OI '[USD']]]</f>
        <v>33656.133114754091</v>
      </c>
    </row>
    <row r="60" spans="1:11" x14ac:dyDescent="0.3">
      <c r="A60" s="5">
        <v>6.01</v>
      </c>
      <c r="B60" t="s">
        <v>52</v>
      </c>
      <c r="C60" s="4" t="s">
        <v>78</v>
      </c>
      <c r="D60" s="214">
        <f>PPto[[#This Row],[Ppto. Capex '[DOP']]]+PPto[[#This Row],[Ppto. OI '[DOP']2]]</f>
        <v>0</v>
      </c>
      <c r="E60" s="4"/>
      <c r="F60" s="181">
        <f>SUMIFS(BD.PD[Ppto. Orden Interna '[DOP']],BD.PD[Pos],PPto[[#This Row],[Part.]],BD.PD[Tipo Ppto],F$18)</f>
        <v>0</v>
      </c>
      <c r="G60" s="181">
        <f>SUMIFS(BD.PD[Ppto. Orden Interna '[DOP']],BD.PD[Pos],PPto[[#This Row],[Part.]],BD.PD[Tipo Ppto],G$18)</f>
        <v>0</v>
      </c>
      <c r="H60" s="214">
        <f>PPto[[#This Row],[Ppto. Capex '[DOP']]]+PPto[[#This Row],[Ppto. OI '[DOP']2]]</f>
        <v>0</v>
      </c>
      <c r="I60" s="215">
        <f>SUMIFS(BD.PD[Ppto. Orden Interna '[USD']],BD.PD[Pos],PPto[[#This Row],[Part.]],BD.PD[Tipo Ppto],I$18)</f>
        <v>0</v>
      </c>
      <c r="J60" s="181">
        <f>SUMIFS(BD.PD[Ppto. Orden Interna '[USD']],BD.PD[Pos],PPto[[#This Row],[Part.]],BD.PD[Tipo Ppto],J$18)</f>
        <v>0</v>
      </c>
      <c r="K60" s="214">
        <f>PPto[[#This Row],[Ppto. Capex '[USD']]]+PPto[[#This Row],[Ppto. OI '[USD']]]</f>
        <v>0</v>
      </c>
    </row>
    <row r="61" spans="1:11" x14ac:dyDescent="0.3">
      <c r="A61" s="5">
        <v>6.02</v>
      </c>
      <c r="B61" t="s">
        <v>52</v>
      </c>
      <c r="C61" s="4" t="s">
        <v>79</v>
      </c>
      <c r="D61" s="214">
        <v>0</v>
      </c>
      <c r="E61" s="4"/>
      <c r="F61" s="181">
        <f>SUMIFS(BD.PD[Ppto. Orden Interna '[DOP']],BD.PD[Pos],PPto[[#This Row],[Part.]],BD.PD[Tipo Ppto],F$18)</f>
        <v>0</v>
      </c>
      <c r="G61" s="181">
        <f>SUMIFS(BD.PD[Ppto. Orden Interna '[DOP']],BD.PD[Pos],PPto[[#This Row],[Part.]],BD.PD[Tipo Ppto],G$18)</f>
        <v>0</v>
      </c>
      <c r="H61" s="214">
        <f>PPto[[#This Row],[Ppto. Capex '[DOP']]]+PPto[[#This Row],[Ppto. OI '[DOP']2]]</f>
        <v>0</v>
      </c>
      <c r="I61" s="215">
        <f>SUMIFS(BD.PD[Ppto. Orden Interna '[USD']],BD.PD[Pos],PPto[[#This Row],[Part.]],BD.PD[Tipo Ppto],I$18)</f>
        <v>0</v>
      </c>
      <c r="J61" s="181">
        <f>SUMIFS(BD.PD[Ppto. Orden Interna '[USD']],BD.PD[Pos],PPto[[#This Row],[Part.]],BD.PD[Tipo Ppto],J$18)</f>
        <v>0</v>
      </c>
      <c r="K61" s="214">
        <f>PPto[[#This Row],[Ppto. Capex '[USD']]]+PPto[[#This Row],[Ppto. OI '[USD']]]</f>
        <v>0</v>
      </c>
    </row>
    <row r="62" spans="1:11" x14ac:dyDescent="0.3">
      <c r="A62" s="5">
        <v>6.03</v>
      </c>
      <c r="B62" t="s">
        <v>52</v>
      </c>
      <c r="C62" s="4" t="s">
        <v>80</v>
      </c>
      <c r="D62" s="214">
        <v>0</v>
      </c>
      <c r="E62" s="4"/>
      <c r="F62" s="181">
        <f>SUMIFS(BD.PD[Ppto. Orden Interna '[DOP']],BD.PD[Pos],PPto[[#This Row],[Part.]],BD.PD[Tipo Ppto],F$18)</f>
        <v>0</v>
      </c>
      <c r="G62" s="181">
        <f>SUMIFS(BD.PD[Ppto. Orden Interna '[DOP']],BD.PD[Pos],PPto[[#This Row],[Part.]],BD.PD[Tipo Ppto],G$18)</f>
        <v>0</v>
      </c>
      <c r="H62" s="214">
        <f>PPto[[#This Row],[Ppto. Capex '[DOP']]]+PPto[[#This Row],[Ppto. OI '[DOP']2]]</f>
        <v>0</v>
      </c>
      <c r="I62" s="215">
        <f>SUMIFS(BD.PD[Ppto. Orden Interna '[USD']],BD.PD[Pos],PPto[[#This Row],[Part.]],BD.PD[Tipo Ppto],I$18)</f>
        <v>0</v>
      </c>
      <c r="J62" s="181">
        <f>SUMIFS(BD.PD[Ppto. Orden Interna '[USD']],BD.PD[Pos],PPto[[#This Row],[Part.]],BD.PD[Tipo Ppto],J$18)</f>
        <v>0</v>
      </c>
      <c r="K62" s="214">
        <f>PPto[[#This Row],[Ppto. Capex '[USD']]]+PPto[[#This Row],[Ppto. OI '[USD']]]</f>
        <v>0</v>
      </c>
    </row>
    <row r="63" spans="1:11" x14ac:dyDescent="0.3">
      <c r="A63" s="5">
        <v>6.04</v>
      </c>
      <c r="B63" t="s">
        <v>52</v>
      </c>
      <c r="C63" s="4" t="s">
        <v>81</v>
      </c>
      <c r="D63" s="214">
        <v>0</v>
      </c>
      <c r="E63" s="4"/>
      <c r="F63" s="181">
        <f>SUMIFS(BD.PD[Ppto. Orden Interna '[DOP']],BD.PD[Pos],PPto[[#This Row],[Part.]],BD.PD[Tipo Ppto],F$18)</f>
        <v>0</v>
      </c>
      <c r="G63" s="181">
        <f>SUMIFS(BD.PD[Ppto. Orden Interna '[DOP']],BD.PD[Pos],PPto[[#This Row],[Part.]],BD.PD[Tipo Ppto],G$18)</f>
        <v>0</v>
      </c>
      <c r="H63" s="214">
        <f>PPto[[#This Row],[Ppto. Capex '[DOP']]]+PPto[[#This Row],[Ppto. OI '[DOP']2]]</f>
        <v>0</v>
      </c>
      <c r="I63" s="215">
        <f>SUMIFS(BD.PD[Ppto. Orden Interna '[USD']],BD.PD[Pos],PPto[[#This Row],[Part.]],BD.PD[Tipo Ppto],I$18)</f>
        <v>0</v>
      </c>
      <c r="J63" s="181">
        <f>SUMIFS(BD.PD[Ppto. Orden Interna '[USD']],BD.PD[Pos],PPto[[#This Row],[Part.]],BD.PD[Tipo Ppto],J$18)</f>
        <v>0</v>
      </c>
      <c r="K63" s="214">
        <f>PPto[[#This Row],[Ppto. Capex '[USD']]]+PPto[[#This Row],[Ppto. OI '[USD']]]</f>
        <v>0</v>
      </c>
    </row>
    <row r="64" spans="1:11" x14ac:dyDescent="0.3">
      <c r="A64" s="5">
        <v>6.05</v>
      </c>
      <c r="B64" t="s">
        <v>52</v>
      </c>
      <c r="C64" s="4" t="s">
        <v>82</v>
      </c>
      <c r="D64" s="214">
        <v>0</v>
      </c>
      <c r="E64" s="4"/>
      <c r="F64" s="181">
        <f>SUMIFS(BD.PD[Ppto. Orden Interna '[DOP']],BD.PD[Pos],PPto[[#This Row],[Part.]],BD.PD[Tipo Ppto],F$18)</f>
        <v>2053024.12</v>
      </c>
      <c r="G64" s="181">
        <f>SUMIFS(BD.PD[Ppto. Orden Interna '[DOP']],BD.PD[Pos],PPto[[#This Row],[Part.]],BD.PD[Tipo Ppto],G$18)</f>
        <v>0</v>
      </c>
      <c r="H64" s="214">
        <f>PPto[[#This Row],[Ppto. Capex '[DOP']]]+PPto[[#This Row],[Ppto. OI '[DOP']2]]</f>
        <v>2053024.12</v>
      </c>
      <c r="I64" s="215">
        <f>SUMIFS(BD.PD[Ppto. Orden Interna '[USD']],BD.PD[Pos],PPto[[#This Row],[Part.]],BD.PD[Tipo Ppto],I$18)</f>
        <v>33656.133114754091</v>
      </c>
      <c r="J64" s="181">
        <f>SUMIFS(BD.PD[Ppto. Orden Interna '[USD']],BD.PD[Pos],PPto[[#This Row],[Part.]],BD.PD[Tipo Ppto],J$18)</f>
        <v>0</v>
      </c>
      <c r="K64" s="214">
        <f>PPto[[#This Row],[Ppto. Capex '[USD']]]+PPto[[#This Row],[Ppto. OI '[USD']]]</f>
        <v>33656.133114754091</v>
      </c>
    </row>
    <row r="65" spans="1:11" x14ac:dyDescent="0.3">
      <c r="A65" s="5">
        <v>6.06</v>
      </c>
      <c r="B65" t="s">
        <v>52</v>
      </c>
      <c r="C65" s="4" t="s">
        <v>83</v>
      </c>
      <c r="D65" s="214">
        <v>0</v>
      </c>
      <c r="E65" s="4"/>
      <c r="F65" s="181">
        <f>SUMIFS(BD.PD[Ppto. Orden Interna '[DOP']],BD.PD[Pos],PPto[[#This Row],[Part.]],BD.PD[Tipo Ppto],F$18)</f>
        <v>0</v>
      </c>
      <c r="G65" s="181">
        <f>SUMIFS(BD.PD[Ppto. Orden Interna '[DOP']],BD.PD[Pos],PPto[[#This Row],[Part.]],BD.PD[Tipo Ppto],G$18)</f>
        <v>0</v>
      </c>
      <c r="H65" s="214">
        <f>PPto[[#This Row],[Ppto. Capex '[DOP']]]+PPto[[#This Row],[Ppto. OI '[DOP']2]]</f>
        <v>0</v>
      </c>
      <c r="I65" s="215">
        <f>SUMIFS(BD.PD[Ppto. Orden Interna '[USD']],BD.PD[Pos],PPto[[#This Row],[Part.]],BD.PD[Tipo Ppto],I$18)</f>
        <v>0</v>
      </c>
      <c r="J65" s="181">
        <f>SUMIFS(BD.PD[Ppto. Orden Interna '[USD']],BD.PD[Pos],PPto[[#This Row],[Part.]],BD.PD[Tipo Ppto],J$18)</f>
        <v>0</v>
      </c>
      <c r="K65" s="214">
        <f>PPto[[#This Row],[Ppto. Capex '[USD']]]+PPto[[#This Row],[Ppto. OI '[USD']]]</f>
        <v>0</v>
      </c>
    </row>
    <row r="66" spans="1:11" x14ac:dyDescent="0.3">
      <c r="A66" s="5">
        <v>6.07</v>
      </c>
      <c r="B66" t="s">
        <v>52</v>
      </c>
      <c r="C66" s="4" t="s">
        <v>1580</v>
      </c>
      <c r="D66" s="214">
        <v>0</v>
      </c>
      <c r="E66" s="4"/>
      <c r="F66" s="181">
        <f>SUMIFS(BD.PD[Ppto. Orden Interna '[DOP']],BD.PD[Pos],PPto[[#This Row],[Part.]],BD.PD[Tipo Ppto],F$18)</f>
        <v>0</v>
      </c>
      <c r="G66" s="181">
        <f>SUMIFS(BD.PD[Ppto. Orden Interna '[DOP']],BD.PD[Pos],PPto[[#This Row],[Part.]],BD.PD[Tipo Ppto],G$18)</f>
        <v>0</v>
      </c>
      <c r="H66" s="214">
        <f>PPto[[#This Row],[Ppto. Capex '[DOP']]]+PPto[[#This Row],[Ppto. OI '[DOP']2]]</f>
        <v>0</v>
      </c>
      <c r="I66" s="215">
        <f>SUMIFS(BD.PD[Ppto. Orden Interna '[USD']],BD.PD[Pos],PPto[[#This Row],[Part.]],BD.PD[Tipo Ppto],I$18)</f>
        <v>0</v>
      </c>
      <c r="J66" s="181">
        <f>SUMIFS(BD.PD[Ppto. Orden Interna '[USD']],BD.PD[Pos],PPto[[#This Row],[Part.]],BD.PD[Tipo Ppto],J$18)</f>
        <v>0</v>
      </c>
      <c r="K66" s="214">
        <f>PPto[[#This Row],[Ppto. Capex '[USD']]]+PPto[[#This Row],[Ppto. OI '[USD']]]</f>
        <v>0</v>
      </c>
    </row>
    <row r="67" spans="1:11" x14ac:dyDescent="0.3">
      <c r="A67" s="6">
        <v>7</v>
      </c>
      <c r="B67" s="7"/>
      <c r="C67" s="166" t="s">
        <v>84</v>
      </c>
      <c r="D67" s="212">
        <f>PPto[[#This Row],[Ppto. Capex '[DOP']]]+PPto[[#This Row],[Ppto. OI '[DOP']2]]</f>
        <v>36542695.542000003</v>
      </c>
      <c r="E67" s="294"/>
      <c r="F67" s="180">
        <f t="shared" ref="F67" si="20">SUM(F68:F74)</f>
        <v>36542695.542000003</v>
      </c>
      <c r="G67" s="180">
        <f t="shared" ref="G67" si="21">SUM(G68:G74)</f>
        <v>0</v>
      </c>
      <c r="H67" s="212">
        <f>PPto[[#This Row],[Ppto. Capex '[DOP']]]+PPto[[#This Row],[Ppto. OI '[DOP']2]]</f>
        <v>36542695.542000003</v>
      </c>
      <c r="I67" s="213">
        <f t="shared" ref="I67:J67" si="22">SUM(I68:I74)</f>
        <v>599060.58265573776</v>
      </c>
      <c r="J67" s="180">
        <f t="shared" si="22"/>
        <v>0</v>
      </c>
      <c r="K67" s="212">
        <f>PPto[[#This Row],[Ppto. Capex '[USD']]]+PPto[[#This Row],[Ppto. OI '[USD']]]</f>
        <v>599060.58265573776</v>
      </c>
    </row>
    <row r="68" spans="1:11" x14ac:dyDescent="0.3">
      <c r="A68" s="5">
        <v>7.01</v>
      </c>
      <c r="B68" t="s">
        <v>52</v>
      </c>
      <c r="C68" s="4" t="s">
        <v>85</v>
      </c>
      <c r="D68" s="214">
        <f>PPto[[#This Row],[Ppto. Capex '[DOP']]]+PPto[[#This Row],[Ppto. OI '[DOP']2]]</f>
        <v>1908058.75</v>
      </c>
      <c r="E68" s="4"/>
      <c r="F68" s="181">
        <f>SUMIFS(BD.PD[Ppto. Orden Interna '[DOP']],BD.PD[Pos],PPto[[#This Row],[Part.]],BD.PD[Tipo Ppto],F$18)</f>
        <v>1908058.75</v>
      </c>
      <c r="G68" s="181">
        <f>SUMIFS(BD.PD[Ppto. Orden Interna '[DOP']],BD.PD[Pos],PPto[[#This Row],[Part.]],BD.PD[Tipo Ppto],G$18)</f>
        <v>0</v>
      </c>
      <c r="H68" s="214">
        <f>PPto[[#This Row],[Ppto. Capex '[DOP']]]+PPto[[#This Row],[Ppto. OI '[DOP']2]]</f>
        <v>1908058.75</v>
      </c>
      <c r="I68" s="215">
        <f>SUMIFS(BD.PD[Ppto. Orden Interna '[USD']],BD.PD[Pos],PPto[[#This Row],[Part.]],BD.PD[Tipo Ppto],I$18)</f>
        <v>31279.651639344265</v>
      </c>
      <c r="J68" s="181">
        <f>SUMIFS(BD.PD[Ppto. Orden Interna '[USD']],BD.PD[Pos],PPto[[#This Row],[Part.]],BD.PD[Tipo Ppto],J$18)</f>
        <v>0</v>
      </c>
      <c r="K68" s="214">
        <f>PPto[[#This Row],[Ppto. Capex '[USD']]]+PPto[[#This Row],[Ppto. OI '[USD']]]</f>
        <v>31279.651639344265</v>
      </c>
    </row>
    <row r="69" spans="1:11" x14ac:dyDescent="0.3">
      <c r="A69" s="5">
        <v>7.02</v>
      </c>
      <c r="B69" t="s">
        <v>52</v>
      </c>
      <c r="C69" s="4" t="s">
        <v>86</v>
      </c>
      <c r="D69" s="214">
        <f>PPto[[#This Row],[Ppto. Capex '[DOP']]]+PPto[[#This Row],[Ppto. OI '[DOP']2]]</f>
        <v>2838308.8600000003</v>
      </c>
      <c r="E69" s="4"/>
      <c r="F69" s="181">
        <f>SUMIFS(BD.PD[Ppto. Orden Interna '[DOP']],BD.PD[Pos],PPto[[#This Row],[Part.]],BD.PD[Tipo Ppto],F$18)</f>
        <v>2838308.8600000003</v>
      </c>
      <c r="G69" s="181">
        <f>SUMIFS(BD.PD[Ppto. Orden Interna '[DOP']],BD.PD[Pos],PPto[[#This Row],[Part.]],BD.PD[Tipo Ppto],G$18)</f>
        <v>0</v>
      </c>
      <c r="H69" s="214">
        <f>PPto[[#This Row],[Ppto. Capex '[DOP']]]+PPto[[#This Row],[Ppto. OI '[DOP']2]]</f>
        <v>2838308.8600000003</v>
      </c>
      <c r="I69" s="215">
        <f>SUMIFS(BD.PD[Ppto. Orden Interna '[USD']],BD.PD[Pos],PPto[[#This Row],[Part.]],BD.PD[Tipo Ppto],I$18)</f>
        <v>46529.653442622948</v>
      </c>
      <c r="J69" s="181">
        <f>SUMIFS(BD.PD[Ppto. Orden Interna '[USD']],BD.PD[Pos],PPto[[#This Row],[Part.]],BD.PD[Tipo Ppto],J$18)</f>
        <v>0</v>
      </c>
      <c r="K69" s="214">
        <f>PPto[[#This Row],[Ppto. Capex '[USD']]]+PPto[[#This Row],[Ppto. OI '[USD']]]</f>
        <v>46529.653442622948</v>
      </c>
    </row>
    <row r="70" spans="1:11" x14ac:dyDescent="0.3">
      <c r="A70" s="5">
        <v>7.03</v>
      </c>
      <c r="B70" t="s">
        <v>52</v>
      </c>
      <c r="C70" s="4" t="s">
        <v>87</v>
      </c>
      <c r="D70" s="214">
        <f>PPto[[#This Row],[Ppto. Capex '[DOP']]]+PPto[[#This Row],[Ppto. OI '[DOP']2]]</f>
        <v>3772135.6280000005</v>
      </c>
      <c r="E70" s="4"/>
      <c r="F70" s="181">
        <f>SUMIFS(BD.PD[Ppto. Orden Interna '[DOP']],BD.PD[Pos],PPto[[#This Row],[Part.]],BD.PD[Tipo Ppto],F$18)</f>
        <v>3772135.6280000005</v>
      </c>
      <c r="G70" s="181">
        <f>SUMIFS(BD.PD[Ppto. Orden Interna '[DOP']],BD.PD[Pos],PPto[[#This Row],[Part.]],BD.PD[Tipo Ppto],G$18)</f>
        <v>0</v>
      </c>
      <c r="H70" s="214">
        <f>PPto[[#This Row],[Ppto. Capex '[DOP']]]+PPto[[#This Row],[Ppto. OI '[DOP']2]]</f>
        <v>3772135.6280000005</v>
      </c>
      <c r="I70" s="215">
        <f>SUMIFS(BD.PD[Ppto. Orden Interna '[USD']],BD.PD[Pos],PPto[[#This Row],[Part.]],BD.PD[Tipo Ppto],I$18)</f>
        <v>61838.288983606559</v>
      </c>
      <c r="J70" s="181">
        <f>SUMIFS(BD.PD[Ppto. Orden Interna '[USD']],BD.PD[Pos],PPto[[#This Row],[Part.]],BD.PD[Tipo Ppto],J$18)</f>
        <v>0</v>
      </c>
      <c r="K70" s="214">
        <f>PPto[[#This Row],[Ppto. Capex '[USD']]]+PPto[[#This Row],[Ppto. OI '[USD']]]</f>
        <v>61838.288983606559</v>
      </c>
    </row>
    <row r="71" spans="1:11" x14ac:dyDescent="0.3">
      <c r="A71" s="5">
        <v>7.04</v>
      </c>
      <c r="B71" t="s">
        <v>52</v>
      </c>
      <c r="C71" s="4" t="s">
        <v>88</v>
      </c>
      <c r="D71" s="214">
        <f>PPto[[#This Row],[Ppto. Capex '[DOP']]]+PPto[[#This Row],[Ppto. OI '[DOP']2]]</f>
        <v>20008960.104000002</v>
      </c>
      <c r="E71" s="4"/>
      <c r="F71" s="181">
        <f>SUMIFS(BD.PD[Ppto. Orden Interna '[DOP']],BD.PD[Pos],PPto[[#This Row],[Part.]],BD.PD[Tipo Ppto],F$18)</f>
        <v>20008960.104000002</v>
      </c>
      <c r="G71" s="181">
        <f>SUMIFS(BD.PD[Ppto. Orden Interna '[DOP']],BD.PD[Pos],PPto[[#This Row],[Part.]],BD.PD[Tipo Ppto],G$18)</f>
        <v>0</v>
      </c>
      <c r="H71" s="214">
        <f>PPto[[#This Row],[Ppto. Capex '[DOP']]]+PPto[[#This Row],[Ppto. OI '[DOP']2]]</f>
        <v>20008960.104000002</v>
      </c>
      <c r="I71" s="215">
        <f>SUMIFS(BD.PD[Ppto. Orden Interna '[USD']],BD.PD[Pos],PPto[[#This Row],[Part.]],BD.PD[Tipo Ppto],I$18)</f>
        <v>328015.73940983618</v>
      </c>
      <c r="J71" s="181">
        <f>SUMIFS(BD.PD[Ppto. Orden Interna '[USD']],BD.PD[Pos],PPto[[#This Row],[Part.]],BD.PD[Tipo Ppto],J$18)</f>
        <v>0</v>
      </c>
      <c r="K71" s="214">
        <f>PPto[[#This Row],[Ppto. Capex '[USD']]]+PPto[[#This Row],[Ppto. OI '[USD']]]</f>
        <v>328015.73940983618</v>
      </c>
    </row>
    <row r="72" spans="1:11" x14ac:dyDescent="0.3">
      <c r="A72" s="5">
        <v>7.05</v>
      </c>
      <c r="B72" t="s">
        <v>52</v>
      </c>
      <c r="C72" s="4" t="s">
        <v>89</v>
      </c>
      <c r="D72" s="214">
        <f>PPto[[#This Row],[Ppto. Capex '[DOP']]]+PPto[[#This Row],[Ppto. OI '[DOP']2]]</f>
        <v>291102.8</v>
      </c>
      <c r="E72" s="4"/>
      <c r="F72" s="181">
        <f>SUMIFS(BD.PD[Ppto. Orden Interna '[DOP']],BD.PD[Pos],PPto[[#This Row],[Part.]],BD.PD[Tipo Ppto],F$18)</f>
        <v>291102.8</v>
      </c>
      <c r="G72" s="181">
        <f>SUMIFS(BD.PD[Ppto. Orden Interna '[DOP']],BD.PD[Pos],PPto[[#This Row],[Part.]],BD.PD[Tipo Ppto],G$18)</f>
        <v>0</v>
      </c>
      <c r="H72" s="214">
        <f>PPto[[#This Row],[Ppto. Capex '[DOP']]]+PPto[[#This Row],[Ppto. OI '[DOP']2]]</f>
        <v>291102.8</v>
      </c>
      <c r="I72" s="215">
        <f>SUMIFS(BD.PD[Ppto. Orden Interna '[USD']],BD.PD[Pos],PPto[[#This Row],[Part.]],BD.PD[Tipo Ppto],I$18)</f>
        <v>4772.1770491803254</v>
      </c>
      <c r="J72" s="181">
        <f>SUMIFS(BD.PD[Ppto. Orden Interna '[USD']],BD.PD[Pos],PPto[[#This Row],[Part.]],BD.PD[Tipo Ppto],J$18)</f>
        <v>0</v>
      </c>
      <c r="K72" s="214">
        <f>PPto[[#This Row],[Ppto. Capex '[USD']]]+PPto[[#This Row],[Ppto. OI '[USD']]]</f>
        <v>4772.1770491803254</v>
      </c>
    </row>
    <row r="73" spans="1:11" x14ac:dyDescent="0.3">
      <c r="A73" s="5">
        <v>7.06</v>
      </c>
      <c r="B73" t="s">
        <v>52</v>
      </c>
      <c r="C73" s="4" t="s">
        <v>90</v>
      </c>
      <c r="D73" s="214">
        <f>PPto[[#This Row],[Ppto. Capex '[DOP']]]+PPto[[#This Row],[Ppto. OI '[DOP']2]]</f>
        <v>0</v>
      </c>
      <c r="E73" s="4"/>
      <c r="F73" s="181">
        <f>SUMIFS(BD.PD[Ppto. Orden Interna '[DOP']],BD.PD[Pos],PPto[[#This Row],[Part.]],BD.PD[Tipo Ppto],F$18)</f>
        <v>0</v>
      </c>
      <c r="G73" s="181">
        <f>SUMIFS(BD.PD[Ppto. Orden Interna '[DOP']],BD.PD[Pos],PPto[[#This Row],[Part.]],BD.PD[Tipo Ppto],G$18)</f>
        <v>0</v>
      </c>
      <c r="H73" s="214">
        <f>PPto[[#This Row],[Ppto. Capex '[DOP']]]+PPto[[#This Row],[Ppto. OI '[DOP']2]]</f>
        <v>0</v>
      </c>
      <c r="I73" s="215">
        <f>SUMIFS(BD.PD[Ppto. Orden Interna '[USD']],BD.PD[Pos],PPto[[#This Row],[Part.]],BD.PD[Tipo Ppto],I$18)</f>
        <v>0</v>
      </c>
      <c r="J73" s="181">
        <f>SUMIFS(BD.PD[Ppto. Orden Interna '[USD']],BD.PD[Pos],PPto[[#This Row],[Part.]],BD.PD[Tipo Ppto],J$18)</f>
        <v>0</v>
      </c>
      <c r="K73" s="214">
        <f>PPto[[#This Row],[Ppto. Capex '[USD']]]+PPto[[#This Row],[Ppto. OI '[USD']]]</f>
        <v>0</v>
      </c>
    </row>
    <row r="74" spans="1:11" x14ac:dyDescent="0.3">
      <c r="A74" s="5">
        <v>7.07</v>
      </c>
      <c r="B74" t="s">
        <v>52</v>
      </c>
      <c r="C74" s="4" t="s">
        <v>91</v>
      </c>
      <c r="D74" s="214">
        <f>PPto[[#This Row],[Ppto. Capex '[DOP']]]+PPto[[#This Row],[Ppto. OI '[DOP']2]]</f>
        <v>7724129.4000000004</v>
      </c>
      <c r="E74" s="4"/>
      <c r="F74" s="181">
        <f>SUMIFS(BD.PD[Ppto. Orden Interna '[DOP']],BD.PD[Pos],PPto[[#This Row],[Part.]],BD.PD[Tipo Ppto],F$18)</f>
        <v>7724129.4000000004</v>
      </c>
      <c r="G74" s="181">
        <f>SUMIFS(BD.PD[Ppto. Orden Interna '[DOP']],BD.PD[Pos],PPto[[#This Row],[Part.]],BD.PD[Tipo Ppto],G$18)</f>
        <v>0</v>
      </c>
      <c r="H74" s="214">
        <f>PPto[[#This Row],[Ppto. Capex '[DOP']]]+PPto[[#This Row],[Ppto. OI '[DOP']2]]</f>
        <v>7724129.4000000004</v>
      </c>
      <c r="I74" s="215">
        <f>SUMIFS(BD.PD[Ppto. Orden Interna '[USD']],BD.PD[Pos],PPto[[#This Row],[Part.]],BD.PD[Tipo Ppto],I$18)</f>
        <v>126625.07213114754</v>
      </c>
      <c r="J74" s="181">
        <f>SUMIFS(BD.PD[Ppto. Orden Interna '[USD']],BD.PD[Pos],PPto[[#This Row],[Part.]],BD.PD[Tipo Ppto],J$18)</f>
        <v>0</v>
      </c>
      <c r="K74" s="214">
        <f>PPto[[#This Row],[Ppto. Capex '[USD']]]+PPto[[#This Row],[Ppto. OI '[USD']]]</f>
        <v>126625.07213114754</v>
      </c>
    </row>
    <row r="75" spans="1:11" x14ac:dyDescent="0.3">
      <c r="A75" s="6">
        <v>8</v>
      </c>
      <c r="B75" s="7"/>
      <c r="C75" s="166" t="s">
        <v>92</v>
      </c>
      <c r="D75" s="212">
        <f>PPto[[#This Row],[Ppto. Capex '[DOP']]]+PPto[[#This Row],[Ppto. OI '[DOP']2]]</f>
        <v>49992579.784000009</v>
      </c>
      <c r="E75" s="294"/>
      <c r="F75" s="180">
        <f t="shared" ref="F75" si="23">SUM(F76:F83)</f>
        <v>49992579.784000009</v>
      </c>
      <c r="G75" s="180">
        <f t="shared" ref="G75" si="24">SUM(G76:G83)</f>
        <v>0</v>
      </c>
      <c r="H75" s="212">
        <f>PPto[[#This Row],[Ppto. Capex '[DOP']]]+PPto[[#This Row],[Ppto. OI '[DOP']2]]</f>
        <v>49992579.784000009</v>
      </c>
      <c r="I75" s="213">
        <f t="shared" ref="I75:J75" si="25">SUM(I76:I83)</f>
        <v>819550.48826229502</v>
      </c>
      <c r="J75" s="180">
        <f t="shared" si="25"/>
        <v>0</v>
      </c>
      <c r="K75" s="212">
        <f>PPto[[#This Row],[Ppto. Capex '[USD']]]+PPto[[#This Row],[Ppto. OI '[USD']]]</f>
        <v>819550.48826229502</v>
      </c>
    </row>
    <row r="76" spans="1:11" x14ac:dyDescent="0.3">
      <c r="A76" s="5">
        <v>8.01</v>
      </c>
      <c r="B76" t="s">
        <v>52</v>
      </c>
      <c r="C76" s="4" t="s">
        <v>93</v>
      </c>
      <c r="D76" s="214">
        <f>PPto[[#This Row],[Ppto. Capex '[DOP']]]+PPto[[#This Row],[Ppto. OI '[DOP']2]]</f>
        <v>22392511.000000007</v>
      </c>
      <c r="E76" s="4"/>
      <c r="F76" s="181">
        <f>SUMIFS(BD.PD[Ppto. Orden Interna '[DOP']],BD.PD[Pos],PPto[[#This Row],[Part.]],BD.PD[Tipo Ppto],F$18)</f>
        <v>22392511.000000007</v>
      </c>
      <c r="G76" s="181">
        <f>SUMIFS(BD.PD[Ppto. Orden Interna '[DOP']],BD.PD[Pos],PPto[[#This Row],[Part.]],BD.PD[Tipo Ppto],G$18)</f>
        <v>0</v>
      </c>
      <c r="H76" s="214">
        <f>PPto[[#This Row],[Ppto. Capex '[DOP']]]+PPto[[#This Row],[Ppto. OI '[DOP']2]]</f>
        <v>22392511.000000007</v>
      </c>
      <c r="I76" s="215">
        <f>SUMIFS(BD.PD[Ppto. Orden Interna '[USD']],BD.PD[Pos],PPto[[#This Row],[Part.]],BD.PD[Tipo Ppto],I$18)</f>
        <v>367090.34426229505</v>
      </c>
      <c r="J76" s="181">
        <f>SUMIFS(BD.PD[Ppto. Orden Interna '[USD']],BD.PD[Pos],PPto[[#This Row],[Part.]],BD.PD[Tipo Ppto],J$18)</f>
        <v>0</v>
      </c>
      <c r="K76" s="214">
        <f>PPto[[#This Row],[Ppto. Capex '[USD']]]+PPto[[#This Row],[Ppto. OI '[USD']]]</f>
        <v>367090.34426229505</v>
      </c>
    </row>
    <row r="77" spans="1:11" x14ac:dyDescent="0.3">
      <c r="A77" s="5">
        <v>8.02</v>
      </c>
      <c r="B77" t="s">
        <v>52</v>
      </c>
      <c r="C77" s="4" t="s">
        <v>94</v>
      </c>
      <c r="D77" s="214">
        <f>PPto[[#This Row],[Ppto. Capex '[DOP']]]+PPto[[#This Row],[Ppto. OI '[DOP']2]]</f>
        <v>2633136.3360000001</v>
      </c>
      <c r="E77" s="4"/>
      <c r="F77" s="181">
        <f>SUMIFS(BD.PD[Ppto. Orden Interna '[DOP']],BD.PD[Pos],PPto[[#This Row],[Part.]],BD.PD[Tipo Ppto],F$18)</f>
        <v>2633136.3360000001</v>
      </c>
      <c r="G77" s="181">
        <f>SUMIFS(BD.PD[Ppto. Orden Interna '[DOP']],BD.PD[Pos],PPto[[#This Row],[Part.]],BD.PD[Tipo Ppto],G$18)</f>
        <v>0</v>
      </c>
      <c r="H77" s="214">
        <f>PPto[[#This Row],[Ppto. Capex '[DOP']]]+PPto[[#This Row],[Ppto. OI '[DOP']2]]</f>
        <v>2633136.3360000001</v>
      </c>
      <c r="I77" s="215">
        <f>SUMIFS(BD.PD[Ppto. Orden Interna '[USD']],BD.PD[Pos],PPto[[#This Row],[Part.]],BD.PD[Tipo Ppto],I$18)</f>
        <v>43166.169442622951</v>
      </c>
      <c r="J77" s="181">
        <f>SUMIFS(BD.PD[Ppto. Orden Interna '[USD']],BD.PD[Pos],PPto[[#This Row],[Part.]],BD.PD[Tipo Ppto],J$18)</f>
        <v>0</v>
      </c>
      <c r="K77" s="214">
        <f>PPto[[#This Row],[Ppto. Capex '[USD']]]+PPto[[#This Row],[Ppto. OI '[USD']]]</f>
        <v>43166.169442622951</v>
      </c>
    </row>
    <row r="78" spans="1:11" x14ac:dyDescent="0.3">
      <c r="A78" s="5">
        <v>8.0299999999999994</v>
      </c>
      <c r="B78" t="s">
        <v>52</v>
      </c>
      <c r="C78" s="4" t="s">
        <v>95</v>
      </c>
      <c r="D78" s="214">
        <f>PPto[[#This Row],[Ppto. Capex '[DOP']]]+PPto[[#This Row],[Ppto. OI '[DOP']2]]</f>
        <v>4792222.6280000005</v>
      </c>
      <c r="E78" s="4"/>
      <c r="F78" s="181">
        <f>SUMIFS(BD.PD[Ppto. Orden Interna '[DOP']],BD.PD[Pos],PPto[[#This Row],[Part.]],BD.PD[Tipo Ppto],F$18)</f>
        <v>4792222.6280000005</v>
      </c>
      <c r="G78" s="181">
        <f>SUMIFS(BD.PD[Ppto. Orden Interna '[DOP']],BD.PD[Pos],PPto[[#This Row],[Part.]],BD.PD[Tipo Ppto],G$18)</f>
        <v>0</v>
      </c>
      <c r="H78" s="214">
        <f>PPto[[#This Row],[Ppto. Capex '[DOP']]]+PPto[[#This Row],[Ppto. OI '[DOP']2]]</f>
        <v>4792222.6280000005</v>
      </c>
      <c r="I78" s="215">
        <f>SUMIFS(BD.PD[Ppto. Orden Interna '[USD']],BD.PD[Pos],PPto[[#This Row],[Part.]],BD.PD[Tipo Ppto],I$18)</f>
        <v>78561.026688524595</v>
      </c>
      <c r="J78" s="181">
        <f>SUMIFS(BD.PD[Ppto. Orden Interna '[USD']],BD.PD[Pos],PPto[[#This Row],[Part.]],BD.PD[Tipo Ppto],J$18)</f>
        <v>0</v>
      </c>
      <c r="K78" s="214">
        <f>PPto[[#This Row],[Ppto. Capex '[USD']]]+PPto[[#This Row],[Ppto. OI '[USD']]]</f>
        <v>78561.026688524595</v>
      </c>
    </row>
    <row r="79" spans="1:11" x14ac:dyDescent="0.3">
      <c r="A79" s="5">
        <v>8.0399999999999991</v>
      </c>
      <c r="B79" t="s">
        <v>52</v>
      </c>
      <c r="C79" s="4" t="s">
        <v>96</v>
      </c>
      <c r="D79" s="214">
        <f>PPto[[#This Row],[Ppto. Capex '[DOP']]]+PPto[[#This Row],[Ppto. OI '[DOP']2]]</f>
        <v>334010</v>
      </c>
      <c r="E79" s="4"/>
      <c r="F79" s="181">
        <f>SUMIFS(BD.PD[Ppto. Orden Interna '[DOP']],BD.PD[Pos],PPto[[#This Row],[Part.]],BD.PD[Tipo Ppto],F$18)</f>
        <v>334010</v>
      </c>
      <c r="G79" s="181">
        <f>SUMIFS(BD.PD[Ppto. Orden Interna '[DOP']],BD.PD[Pos],PPto[[#This Row],[Part.]],BD.PD[Tipo Ppto],G$18)</f>
        <v>0</v>
      </c>
      <c r="H79" s="214">
        <f>PPto[[#This Row],[Ppto. Capex '[DOP']]]+PPto[[#This Row],[Ppto. OI '[DOP']2]]</f>
        <v>334010</v>
      </c>
      <c r="I79" s="215">
        <f>SUMIFS(BD.PD[Ppto. Orden Interna '[USD']],BD.PD[Pos],PPto[[#This Row],[Part.]],BD.PD[Tipo Ppto],I$18)</f>
        <v>5475.5737704918029</v>
      </c>
      <c r="J79" s="181">
        <f>SUMIFS(BD.PD[Ppto. Orden Interna '[USD']],BD.PD[Pos],PPto[[#This Row],[Part.]],BD.PD[Tipo Ppto],J$18)</f>
        <v>0</v>
      </c>
      <c r="K79" s="214">
        <f>PPto[[#This Row],[Ppto. Capex '[USD']]]+PPto[[#This Row],[Ppto. OI '[USD']]]</f>
        <v>5475.5737704918029</v>
      </c>
    </row>
    <row r="80" spans="1:11" x14ac:dyDescent="0.3">
      <c r="A80" s="5">
        <v>8.0500000000000007</v>
      </c>
      <c r="B80" t="s">
        <v>52</v>
      </c>
      <c r="C80" s="4" t="s">
        <v>97</v>
      </c>
      <c r="D80" s="214">
        <f>PPto[[#This Row],[Ppto. Capex '[DOP']]]+PPto[[#This Row],[Ppto. OI '[DOP']2]]</f>
        <v>3145376.98</v>
      </c>
      <c r="E80" s="4"/>
      <c r="F80" s="181">
        <f>SUMIFS(BD.PD[Ppto. Orden Interna '[DOP']],BD.PD[Pos],PPto[[#This Row],[Part.]],BD.PD[Tipo Ppto],F$18)</f>
        <v>3145376.98</v>
      </c>
      <c r="G80" s="181">
        <f>SUMIFS(BD.PD[Ppto. Orden Interna '[DOP']],BD.PD[Pos],PPto[[#This Row],[Part.]],BD.PD[Tipo Ppto],G$18)</f>
        <v>0</v>
      </c>
      <c r="H80" s="214">
        <f>PPto[[#This Row],[Ppto. Capex '[DOP']]]+PPto[[#This Row],[Ppto. OI '[DOP']2]]</f>
        <v>3145376.98</v>
      </c>
      <c r="I80" s="215">
        <f>SUMIFS(BD.PD[Ppto. Orden Interna '[USD']],BD.PD[Pos],PPto[[#This Row],[Part.]],BD.PD[Tipo Ppto],I$18)</f>
        <v>51563.557049180323</v>
      </c>
      <c r="J80" s="181">
        <f>SUMIFS(BD.PD[Ppto. Orden Interna '[USD']],BD.PD[Pos],PPto[[#This Row],[Part.]],BD.PD[Tipo Ppto],J$18)</f>
        <v>0</v>
      </c>
      <c r="K80" s="214">
        <f>PPto[[#This Row],[Ppto. Capex '[USD']]]+PPto[[#This Row],[Ppto. OI '[USD']]]</f>
        <v>51563.557049180323</v>
      </c>
    </row>
    <row r="81" spans="1:11" x14ac:dyDescent="0.3">
      <c r="A81" s="5">
        <v>8.06</v>
      </c>
      <c r="B81" t="s">
        <v>52</v>
      </c>
      <c r="C81" s="4" t="s">
        <v>98</v>
      </c>
      <c r="D81" s="214">
        <f>PPto[[#This Row],[Ppto. Capex '[DOP']]]+PPto[[#This Row],[Ppto. OI '[DOP']2]]</f>
        <v>4898113.4899999993</v>
      </c>
      <c r="E81" s="4"/>
      <c r="F81" s="181">
        <f>SUMIFS(BD.PD[Ppto. Orden Interna '[DOP']],BD.PD[Pos],PPto[[#This Row],[Part.]],BD.PD[Tipo Ppto],F$18)</f>
        <v>4898113.4899999993</v>
      </c>
      <c r="G81" s="181">
        <f>SUMIFS(BD.PD[Ppto. Orden Interna '[DOP']],BD.PD[Pos],PPto[[#This Row],[Part.]],BD.PD[Tipo Ppto],G$18)</f>
        <v>0</v>
      </c>
      <c r="H81" s="214">
        <f>PPto[[#This Row],[Ppto. Capex '[DOP']]]+PPto[[#This Row],[Ppto. OI '[DOP']2]]</f>
        <v>4898113.4899999993</v>
      </c>
      <c r="I81" s="215">
        <f>SUMIFS(BD.PD[Ppto. Orden Interna '[USD']],BD.PD[Pos],PPto[[#This Row],[Part.]],BD.PD[Tipo Ppto],I$18)</f>
        <v>80296.942459016398</v>
      </c>
      <c r="J81" s="181">
        <f>SUMIFS(BD.PD[Ppto. Orden Interna '[USD']],BD.PD[Pos],PPto[[#This Row],[Part.]],BD.PD[Tipo Ppto],J$18)</f>
        <v>0</v>
      </c>
      <c r="K81" s="214">
        <f>PPto[[#This Row],[Ppto. Capex '[USD']]]+PPto[[#This Row],[Ppto. OI '[USD']]]</f>
        <v>80296.942459016398</v>
      </c>
    </row>
    <row r="82" spans="1:11" x14ac:dyDescent="0.3">
      <c r="A82" s="5">
        <v>8.07</v>
      </c>
      <c r="B82" t="s">
        <v>52</v>
      </c>
      <c r="C82" s="4" t="s">
        <v>99</v>
      </c>
      <c r="D82" s="214">
        <f>PPto[[#This Row],[Ppto. Capex '[DOP']]]+PPto[[#This Row],[Ppto. OI '[DOP']2]]</f>
        <v>7256929.75</v>
      </c>
      <c r="E82" s="4"/>
      <c r="F82" s="181">
        <f>SUMIFS(BD.PD[Ppto. Orden Interna '[DOP']],BD.PD[Pos],PPto[[#This Row],[Part.]],BD.PD[Tipo Ppto],F$18)</f>
        <v>7256929.75</v>
      </c>
      <c r="G82" s="181">
        <f>SUMIFS(BD.PD[Ppto. Orden Interna '[DOP']],BD.PD[Pos],PPto[[#This Row],[Part.]],BD.PD[Tipo Ppto],G$18)</f>
        <v>0</v>
      </c>
      <c r="H82" s="214">
        <f>PPto[[#This Row],[Ppto. Capex '[DOP']]]+PPto[[#This Row],[Ppto. OI '[DOP']2]]</f>
        <v>7256929.75</v>
      </c>
      <c r="I82" s="215">
        <f>SUMIFS(BD.PD[Ppto. Orden Interna '[USD']],BD.PD[Pos],PPto[[#This Row],[Part.]],BD.PD[Tipo Ppto],I$18)</f>
        <v>118966.06147540984</v>
      </c>
      <c r="J82" s="181">
        <f>SUMIFS(BD.PD[Ppto. Orden Interna '[USD']],BD.PD[Pos],PPto[[#This Row],[Part.]],BD.PD[Tipo Ppto],J$18)</f>
        <v>0</v>
      </c>
      <c r="K82" s="214">
        <f>PPto[[#This Row],[Ppto. Capex '[USD']]]+PPto[[#This Row],[Ppto. OI '[USD']]]</f>
        <v>118966.06147540984</v>
      </c>
    </row>
    <row r="83" spans="1:11" x14ac:dyDescent="0.3">
      <c r="A83" s="5">
        <v>8.08</v>
      </c>
      <c r="B83" t="s">
        <v>52</v>
      </c>
      <c r="C83" s="4" t="s">
        <v>100</v>
      </c>
      <c r="D83" s="214">
        <f>PPto[[#This Row],[Ppto. Capex '[DOP']]]+PPto[[#This Row],[Ppto. OI '[DOP']2]]</f>
        <v>4540279.5999999996</v>
      </c>
      <c r="E83" s="4"/>
      <c r="F83" s="181">
        <f>SUMIFS(BD.PD[Ppto. Orden Interna '[DOP']],BD.PD[Pos],PPto[[#This Row],[Part.]],BD.PD[Tipo Ppto],F$18)</f>
        <v>4540279.5999999996</v>
      </c>
      <c r="G83" s="181">
        <f>SUMIFS(BD.PD[Ppto. Orden Interna '[DOP']],BD.PD[Pos],PPto[[#This Row],[Part.]],BD.PD[Tipo Ppto],G$18)</f>
        <v>0</v>
      </c>
      <c r="H83" s="214">
        <f>PPto[[#This Row],[Ppto. Capex '[DOP']]]+PPto[[#This Row],[Ppto. OI '[DOP']2]]</f>
        <v>4540279.5999999996</v>
      </c>
      <c r="I83" s="215">
        <f>SUMIFS(BD.PD[Ppto. Orden Interna '[USD']],BD.PD[Pos],PPto[[#This Row],[Part.]],BD.PD[Tipo Ppto],I$18)</f>
        <v>74430.813114754113</v>
      </c>
      <c r="J83" s="181">
        <f>SUMIFS(BD.PD[Ppto. Orden Interna '[USD']],BD.PD[Pos],PPto[[#This Row],[Part.]],BD.PD[Tipo Ppto],J$18)</f>
        <v>0</v>
      </c>
      <c r="K83" s="214">
        <f>PPto[[#This Row],[Ppto. Capex '[USD']]]+PPto[[#This Row],[Ppto. OI '[USD']]]</f>
        <v>74430.813114754113</v>
      </c>
    </row>
    <row r="84" spans="1:11" x14ac:dyDescent="0.3">
      <c r="A84" s="6">
        <v>9</v>
      </c>
      <c r="B84" s="7"/>
      <c r="C84" s="166" t="s">
        <v>101</v>
      </c>
      <c r="D84" s="180">
        <f>SUM(D85:D90)</f>
        <v>0</v>
      </c>
      <c r="E84" s="294"/>
      <c r="F84" s="180">
        <f t="shared" ref="F84" si="26">SUM(F85:F90)</f>
        <v>0</v>
      </c>
      <c r="G84" s="180">
        <f t="shared" ref="G84" si="27">SUM(G85:G90)</f>
        <v>0</v>
      </c>
      <c r="H84" s="212">
        <f>PPto[[#This Row],[Ppto. Capex '[DOP']]]+PPto[[#This Row],[Ppto. OI '[DOP']2]]</f>
        <v>0</v>
      </c>
      <c r="I84" s="213">
        <f t="shared" ref="I84:J84" si="28">SUM(I85:I90)</f>
        <v>0</v>
      </c>
      <c r="J84" s="180">
        <f t="shared" si="28"/>
        <v>0</v>
      </c>
      <c r="K84" s="212">
        <f>PPto[[#This Row],[Ppto. Capex '[USD']]]+PPto[[#This Row],[Ppto. OI '[USD']]]</f>
        <v>0</v>
      </c>
    </row>
    <row r="85" spans="1:11" x14ac:dyDescent="0.3">
      <c r="A85" s="5">
        <v>9.01</v>
      </c>
      <c r="B85" t="s">
        <v>18</v>
      </c>
      <c r="C85" s="4" t="s">
        <v>102</v>
      </c>
      <c r="D85" s="214">
        <f t="shared" ref="D85" si="29">SUM(D86:D92)</f>
        <v>0</v>
      </c>
      <c r="E85" s="4"/>
      <c r="F85" s="181">
        <f>SUMIFS(BD.PD[Ppto. Orden Interna '[DOP']],BD.PD[Pos],PPto[[#This Row],[Part.]],BD.PD[Tipo Ppto],F$18)</f>
        <v>0</v>
      </c>
      <c r="G85" s="181">
        <f>SUMIFS(BD.PD[Ppto. Orden Interna '[DOP']],BD.PD[Pos],PPto[[#This Row],[Part.]],BD.PD[Tipo Ppto],G$18)</f>
        <v>0</v>
      </c>
      <c r="H85" s="214">
        <f>PPto[[#This Row],[Ppto. Capex '[DOP']]]+PPto[[#This Row],[Ppto. OI '[DOP']2]]</f>
        <v>0</v>
      </c>
      <c r="I85" s="215">
        <f>SUMIFS(BD.PD[Ppto. Orden Interna '[USD']],BD.PD[Pos],PPto[[#This Row],[Part.]],BD.PD[Tipo Ppto],I$18)</f>
        <v>0</v>
      </c>
      <c r="J85" s="181">
        <f>SUMIFS(BD.PD[Ppto. Orden Interna '[USD']],BD.PD[Pos],PPto[[#This Row],[Part.]],BD.PD[Tipo Ppto],J$18)</f>
        <v>0</v>
      </c>
      <c r="K85" s="214">
        <f>PPto[[#This Row],[Ppto. Capex '[USD']]]+PPto[[#This Row],[Ppto. OI '[USD']]]</f>
        <v>0</v>
      </c>
    </row>
    <row r="86" spans="1:11" x14ac:dyDescent="0.3">
      <c r="A86" s="5">
        <v>9.02</v>
      </c>
      <c r="B86" t="s">
        <v>18</v>
      </c>
      <c r="C86" s="4" t="s">
        <v>103</v>
      </c>
      <c r="D86" s="214">
        <f t="shared" ref="D86:D90" si="30">SUM(D87:D93)</f>
        <v>0</v>
      </c>
      <c r="E86" s="4"/>
      <c r="F86" s="181">
        <f>SUMIFS(BD.PD[Ppto. Orden Interna '[DOP']],BD.PD[Pos],PPto[[#This Row],[Part.]],BD.PD[Tipo Ppto],F$18)</f>
        <v>0</v>
      </c>
      <c r="G86" s="181">
        <f>SUMIFS(BD.PD[Ppto. Orden Interna '[DOP']],BD.PD[Pos],PPto[[#This Row],[Part.]],BD.PD[Tipo Ppto],G$18)</f>
        <v>0</v>
      </c>
      <c r="H86" s="214">
        <f>PPto[[#This Row],[Ppto. Capex '[DOP']]]+PPto[[#This Row],[Ppto. OI '[DOP']2]]</f>
        <v>0</v>
      </c>
      <c r="I86" s="215">
        <f>SUMIFS(BD.PD[Ppto. Orden Interna '[USD']],BD.PD[Pos],PPto[[#This Row],[Part.]],BD.PD[Tipo Ppto],I$18)</f>
        <v>0</v>
      </c>
      <c r="J86" s="181">
        <f>SUMIFS(BD.PD[Ppto. Orden Interna '[USD']],BD.PD[Pos],PPto[[#This Row],[Part.]],BD.PD[Tipo Ppto],J$18)</f>
        <v>0</v>
      </c>
      <c r="K86" s="214">
        <f>PPto[[#This Row],[Ppto. Capex '[USD']]]+PPto[[#This Row],[Ppto. OI '[USD']]]</f>
        <v>0</v>
      </c>
    </row>
    <row r="87" spans="1:11" x14ac:dyDescent="0.3">
      <c r="A87" s="5">
        <v>9.0299999999999994</v>
      </c>
      <c r="B87" t="s">
        <v>18</v>
      </c>
      <c r="C87" s="4" t="s">
        <v>104</v>
      </c>
      <c r="D87" s="214">
        <f t="shared" si="30"/>
        <v>0</v>
      </c>
      <c r="E87" s="4"/>
      <c r="F87" s="181">
        <f>SUMIFS(BD.PD[Ppto. Orden Interna '[DOP']],BD.PD[Pos],PPto[[#This Row],[Part.]],BD.PD[Tipo Ppto],F$18)</f>
        <v>0</v>
      </c>
      <c r="G87" s="181">
        <f>SUMIFS(BD.PD[Ppto. Orden Interna '[DOP']],BD.PD[Pos],PPto[[#This Row],[Part.]],BD.PD[Tipo Ppto],G$18)</f>
        <v>0</v>
      </c>
      <c r="H87" s="214">
        <f>PPto[[#This Row],[Ppto. Capex '[DOP']]]+PPto[[#This Row],[Ppto. OI '[DOP']2]]</f>
        <v>0</v>
      </c>
      <c r="I87" s="215">
        <f>SUMIFS(BD.PD[Ppto. Orden Interna '[USD']],BD.PD[Pos],PPto[[#This Row],[Part.]],BD.PD[Tipo Ppto],I$18)</f>
        <v>0</v>
      </c>
      <c r="J87" s="181">
        <f>SUMIFS(BD.PD[Ppto. Orden Interna '[USD']],BD.PD[Pos],PPto[[#This Row],[Part.]],BD.PD[Tipo Ppto],J$18)</f>
        <v>0</v>
      </c>
      <c r="K87" s="214">
        <f>PPto[[#This Row],[Ppto. Capex '[USD']]]+PPto[[#This Row],[Ppto. OI '[USD']]]</f>
        <v>0</v>
      </c>
    </row>
    <row r="88" spans="1:11" x14ac:dyDescent="0.3">
      <c r="A88" s="5">
        <v>9.0399999999999991</v>
      </c>
      <c r="B88" t="s">
        <v>18</v>
      </c>
      <c r="C88" s="4" t="s">
        <v>105</v>
      </c>
      <c r="D88" s="214">
        <f t="shared" si="30"/>
        <v>0</v>
      </c>
      <c r="E88" s="4"/>
      <c r="F88" s="181">
        <f>SUMIFS(BD.PD[Ppto. Orden Interna '[DOP']],BD.PD[Pos],PPto[[#This Row],[Part.]],BD.PD[Tipo Ppto],F$18)</f>
        <v>0</v>
      </c>
      <c r="G88" s="181">
        <f>SUMIFS(BD.PD[Ppto. Orden Interna '[DOP']],BD.PD[Pos],PPto[[#This Row],[Part.]],BD.PD[Tipo Ppto],G$18)</f>
        <v>0</v>
      </c>
      <c r="H88" s="214">
        <f>PPto[[#This Row],[Ppto. Capex '[DOP']]]+PPto[[#This Row],[Ppto. OI '[DOP']2]]</f>
        <v>0</v>
      </c>
      <c r="I88" s="215">
        <f>SUMIFS(BD.PD[Ppto. Orden Interna '[USD']],BD.PD[Pos],PPto[[#This Row],[Part.]],BD.PD[Tipo Ppto],I$18)</f>
        <v>0</v>
      </c>
      <c r="J88" s="181">
        <f>SUMIFS(BD.PD[Ppto. Orden Interna '[USD']],BD.PD[Pos],PPto[[#This Row],[Part.]],BD.PD[Tipo Ppto],J$18)</f>
        <v>0</v>
      </c>
      <c r="K88" s="214">
        <f>PPto[[#This Row],[Ppto. Capex '[USD']]]+PPto[[#This Row],[Ppto. OI '[USD']]]</f>
        <v>0</v>
      </c>
    </row>
    <row r="89" spans="1:11" x14ac:dyDescent="0.3">
      <c r="A89" s="5">
        <v>9.0499999999999989</v>
      </c>
      <c r="B89" t="s">
        <v>18</v>
      </c>
      <c r="C89" s="4" t="s">
        <v>106</v>
      </c>
      <c r="D89" s="214">
        <f t="shared" si="30"/>
        <v>0</v>
      </c>
      <c r="E89" s="4"/>
      <c r="F89" s="181">
        <f>SUMIFS(BD.PD[Ppto. Orden Interna '[DOP']],BD.PD[Pos],PPto[[#This Row],[Part.]],BD.PD[Tipo Ppto],F$18)</f>
        <v>0</v>
      </c>
      <c r="G89" s="181">
        <f>SUMIFS(BD.PD[Ppto. Orden Interna '[DOP']],BD.PD[Pos],PPto[[#This Row],[Part.]],BD.PD[Tipo Ppto],G$18)</f>
        <v>0</v>
      </c>
      <c r="H89" s="214">
        <f>PPto[[#This Row],[Ppto. Capex '[DOP']]]+PPto[[#This Row],[Ppto. OI '[DOP']2]]</f>
        <v>0</v>
      </c>
      <c r="I89" s="215">
        <f>SUMIFS(BD.PD[Ppto. Orden Interna '[USD']],BD.PD[Pos],PPto[[#This Row],[Part.]],BD.PD[Tipo Ppto],I$18)</f>
        <v>0</v>
      </c>
      <c r="J89" s="181">
        <f>SUMIFS(BD.PD[Ppto. Orden Interna '[USD']],BD.PD[Pos],PPto[[#This Row],[Part.]],BD.PD[Tipo Ppto],J$18)</f>
        <v>0</v>
      </c>
      <c r="K89" s="214">
        <f>PPto[[#This Row],[Ppto. Capex '[USD']]]+PPto[[#This Row],[Ppto. OI '[USD']]]</f>
        <v>0</v>
      </c>
    </row>
    <row r="90" spans="1:11" ht="15" thickBot="1" x14ac:dyDescent="0.35">
      <c r="A90" s="9">
        <v>9.06</v>
      </c>
      <c r="B90" s="10" t="s">
        <v>18</v>
      </c>
      <c r="C90" s="11" t="s">
        <v>107</v>
      </c>
      <c r="D90" s="216">
        <f t="shared" si="30"/>
        <v>0</v>
      </c>
      <c r="E90" s="4"/>
      <c r="F90" s="182">
        <f>SUMIFS(BD.PD[Ppto. Orden Interna '[DOP']],BD.PD[Pos],PPto[[#This Row],[Part.]],BD.PD[Tipo Ppto],F$18)</f>
        <v>0</v>
      </c>
      <c r="G90" s="182">
        <f>SUMIFS(BD.PD[Ppto. Orden Interna '[DOP']],BD.PD[Pos],PPto[[#This Row],[Part.]],BD.PD[Tipo Ppto],G$18)</f>
        <v>0</v>
      </c>
      <c r="H90" s="216">
        <f>PPto[[#This Row],[Ppto. Capex '[DOP']]]+PPto[[#This Row],[Ppto. OI '[DOP']2]]</f>
        <v>0</v>
      </c>
      <c r="I90" s="217">
        <f>SUMIFS(BD.PD[Ppto. Orden Interna '[USD']],BD.PD[Pos],PPto[[#This Row],[Part.]],BD.PD[Tipo Ppto],I$18)</f>
        <v>0</v>
      </c>
      <c r="J90" s="182">
        <f>SUMIFS(BD.PD[Ppto. Orden Interna '[USD']],BD.PD[Pos],PPto[[#This Row],[Part.]],BD.PD[Tipo Ppto],J$18)</f>
        <v>0</v>
      </c>
      <c r="K90" s="216">
        <f>PPto[[#This Row],[Ppto. Capex '[USD']]]+PPto[[#This Row],[Ppto. OI '[USD']]]</f>
        <v>0</v>
      </c>
    </row>
  </sheetData>
  <mergeCells count="3">
    <mergeCell ref="C2:G2"/>
    <mergeCell ref="C3:G3"/>
    <mergeCell ref="C1:K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2">
    <tabColor theme="8"/>
    <pageSetUpPr fitToPage="1"/>
  </sheetPr>
  <dimension ref="A1:J96"/>
  <sheetViews>
    <sheetView showGridLines="0" zoomScale="90" zoomScaleNormal="90" workbookViewId="0">
      <selection activeCell="B18" sqref="B18"/>
    </sheetView>
  </sheetViews>
  <sheetFormatPr baseColWidth="10" defaultColWidth="9.109375" defaultRowHeight="13.8" outlineLevelCol="1" x14ac:dyDescent="0.3"/>
  <cols>
    <col min="1" max="1" width="10.109375" style="110" customWidth="1"/>
    <col min="2" max="2" width="44.44140625" style="110" customWidth="1"/>
    <col min="3" max="3" width="8.21875" style="110" customWidth="1" outlineLevel="1"/>
    <col min="4" max="4" width="5" style="110" customWidth="1" outlineLevel="1"/>
    <col min="5" max="5" width="6.109375" style="110" customWidth="1" outlineLevel="1"/>
    <col min="6" max="6" width="10.5546875" style="110" customWidth="1" outlineLevel="1"/>
    <col min="7" max="7" width="23.5546875" style="155" customWidth="1"/>
    <col min="8" max="8" width="13" style="110" customWidth="1"/>
    <col min="9" max="9" width="9.109375" style="110"/>
    <col min="10" max="10" width="12.44140625" style="110" bestFit="1" customWidth="1"/>
    <col min="11" max="16384" width="9.109375" style="110"/>
  </cols>
  <sheetData>
    <row r="1" spans="1:10" s="98" customFormat="1" x14ac:dyDescent="0.3">
      <c r="E1" s="99"/>
      <c r="G1" s="151"/>
    </row>
    <row r="2" spans="1:10" s="98" customFormat="1" x14ac:dyDescent="0.3">
      <c r="A2" s="100"/>
      <c r="C2" s="101"/>
      <c r="D2" s="101"/>
      <c r="E2" s="102"/>
      <c r="F2" s="103"/>
      <c r="G2" s="151"/>
    </row>
    <row r="3" spans="1:10" s="301" customFormat="1" ht="21" customHeight="1" x14ac:dyDescent="0.4">
      <c r="A3" s="300"/>
      <c r="B3" s="619" t="s">
        <v>108</v>
      </c>
      <c r="C3" s="619"/>
      <c r="D3" s="619"/>
      <c r="E3" s="619"/>
      <c r="F3" s="619"/>
      <c r="G3" s="300"/>
      <c r="H3" s="300"/>
    </row>
    <row r="4" spans="1:10" s="98" customFormat="1" ht="17.399999999999999" x14ac:dyDescent="0.3">
      <c r="A4" s="100"/>
      <c r="B4" s="104"/>
      <c r="C4" s="101"/>
      <c r="D4" s="101"/>
      <c r="E4" s="102"/>
      <c r="F4" s="103"/>
      <c r="G4" s="151"/>
    </row>
    <row r="5" spans="1:10" s="98" customFormat="1" x14ac:dyDescent="0.3">
      <c r="A5" s="100"/>
      <c r="B5" s="105">
        <v>60</v>
      </c>
      <c r="C5" s="101"/>
      <c r="D5" s="101"/>
      <c r="E5" s="102"/>
      <c r="G5" s="152" t="s">
        <v>109</v>
      </c>
    </row>
    <row r="6" spans="1:10" ht="17.399999999999999" x14ac:dyDescent="0.3">
      <c r="A6" s="106"/>
      <c r="B6" s="107"/>
      <c r="C6" s="107"/>
      <c r="D6" s="107"/>
      <c r="E6" s="108"/>
      <c r="F6" s="109"/>
      <c r="G6" s="153" t="s">
        <v>110</v>
      </c>
      <c r="H6" s="109"/>
    </row>
    <row r="7" spans="1:10" ht="18.75" customHeight="1" x14ac:dyDescent="0.3">
      <c r="A7" s="111"/>
      <c r="B7" s="112" t="s">
        <v>13</v>
      </c>
      <c r="C7" s="112"/>
      <c r="D7" s="113"/>
      <c r="E7" s="113"/>
      <c r="F7" s="114"/>
      <c r="G7" s="154">
        <f>SUM(G10:G12)</f>
        <v>3776925.1194688929</v>
      </c>
    </row>
    <row r="8" spans="1:10" x14ac:dyDescent="0.3">
      <c r="B8" s="113"/>
      <c r="C8" s="113"/>
      <c r="D8" s="113"/>
      <c r="E8" s="113"/>
    </row>
    <row r="9" spans="1:10" ht="17.399999999999999" x14ac:dyDescent="0.3">
      <c r="A9" s="115"/>
      <c r="B9" s="116" t="s">
        <v>14</v>
      </c>
      <c r="C9" s="117"/>
      <c r="D9" s="117"/>
      <c r="E9" s="118"/>
      <c r="F9" s="119"/>
      <c r="G9" s="156"/>
      <c r="H9" s="119"/>
    </row>
    <row r="10" spans="1:10" x14ac:dyDescent="0.3">
      <c r="A10" s="111"/>
      <c r="B10" s="113" t="s">
        <v>111</v>
      </c>
      <c r="C10" s="113"/>
      <c r="D10" s="113"/>
      <c r="E10" s="113"/>
      <c r="F10" s="120"/>
      <c r="G10" s="157">
        <f>SUMIF($C$18:$C$102,"2",$G$18:$G$102)</f>
        <v>810851.32624444447</v>
      </c>
      <c r="H10" s="121"/>
      <c r="J10" s="122"/>
    </row>
    <row r="11" spans="1:10" x14ac:dyDescent="0.3">
      <c r="A11" s="111"/>
      <c r="B11" s="113" t="s">
        <v>15</v>
      </c>
      <c r="C11" s="113"/>
      <c r="D11" s="113"/>
      <c r="E11" s="113"/>
      <c r="F11" s="123"/>
      <c r="G11" s="157">
        <f>SUMIF($C$18:$C$102,"1",$G$18:$G$102)</f>
        <v>2966073.7932244483</v>
      </c>
      <c r="H11" s="121"/>
      <c r="J11" s="122"/>
    </row>
    <row r="12" spans="1:10" x14ac:dyDescent="0.3">
      <c r="A12" s="111"/>
      <c r="B12" s="113" t="s">
        <v>17</v>
      </c>
      <c r="C12" s="113"/>
      <c r="D12" s="113"/>
      <c r="E12" s="113"/>
      <c r="F12" s="120"/>
      <c r="G12" s="157">
        <v>0</v>
      </c>
      <c r="H12" s="121"/>
      <c r="J12" s="122"/>
    </row>
    <row r="13" spans="1:10" x14ac:dyDescent="0.3">
      <c r="A13" s="124"/>
      <c r="B13" s="125" t="s">
        <v>19</v>
      </c>
      <c r="C13" s="126"/>
      <c r="D13" s="126"/>
      <c r="E13" s="127"/>
      <c r="F13" s="128"/>
      <c r="G13" s="158"/>
      <c r="H13" s="128"/>
    </row>
    <row r="14" spans="1:10" x14ac:dyDescent="0.3">
      <c r="A14" s="111"/>
      <c r="B14" s="113" t="s">
        <v>112</v>
      </c>
      <c r="C14" s="113"/>
      <c r="D14" s="113"/>
      <c r="E14" s="113"/>
      <c r="F14" s="129"/>
      <c r="G14" s="157"/>
    </row>
    <row r="15" spans="1:10" x14ac:dyDescent="0.3">
      <c r="A15" s="111"/>
      <c r="B15" s="113" t="s">
        <v>113</v>
      </c>
      <c r="C15" s="113"/>
      <c r="D15" s="113"/>
      <c r="E15" s="113"/>
      <c r="F15" s="129"/>
      <c r="G15" s="157"/>
    </row>
    <row r="16" spans="1:10" x14ac:dyDescent="0.3">
      <c r="A16" s="111"/>
      <c r="B16" s="113" t="s">
        <v>114</v>
      </c>
      <c r="C16" s="113"/>
      <c r="D16" s="113"/>
      <c r="E16" s="113"/>
      <c r="F16" s="129"/>
      <c r="G16" s="157"/>
    </row>
    <row r="17" spans="1:8" ht="13.5" customHeight="1" x14ac:dyDescent="0.3">
      <c r="A17" s="124"/>
      <c r="B17" s="126" t="s">
        <v>27</v>
      </c>
      <c r="C17" s="126"/>
      <c r="D17" s="126"/>
      <c r="E17" s="127"/>
      <c r="F17" s="130"/>
      <c r="G17" s="159"/>
      <c r="H17" s="130"/>
    </row>
    <row r="18" spans="1:8" x14ac:dyDescent="0.3">
      <c r="A18" s="131">
        <v>1</v>
      </c>
      <c r="B18" s="132" t="s">
        <v>115</v>
      </c>
      <c r="C18" s="133"/>
      <c r="D18" s="133"/>
      <c r="E18" s="133"/>
      <c r="F18" s="133"/>
      <c r="G18" s="160">
        <f>SUM(G19:G27)</f>
        <v>0</v>
      </c>
      <c r="H18" s="133"/>
    </row>
    <row r="19" spans="1:8" x14ac:dyDescent="0.3">
      <c r="A19" s="134">
        <v>1.01</v>
      </c>
      <c r="B19" s="135" t="s">
        <v>116</v>
      </c>
      <c r="C19" s="136">
        <v>2</v>
      </c>
      <c r="D19" s="137" t="s">
        <v>117</v>
      </c>
      <c r="E19" s="138">
        <f t="shared" ref="E19:E27" si="0">IF(D19="USD",1,$B$5)</f>
        <v>1</v>
      </c>
      <c r="F19" s="139">
        <v>0</v>
      </c>
      <c r="G19" s="161">
        <f>IF(D19="DOP",F19/E19,F19)</f>
        <v>0</v>
      </c>
    </row>
    <row r="20" spans="1:8" x14ac:dyDescent="0.3">
      <c r="A20" s="134">
        <v>1.02</v>
      </c>
      <c r="B20" s="135" t="s">
        <v>118</v>
      </c>
      <c r="C20" s="136">
        <v>2</v>
      </c>
      <c r="D20" s="137" t="s">
        <v>117</v>
      </c>
      <c r="E20" s="138">
        <f t="shared" si="0"/>
        <v>1</v>
      </c>
      <c r="F20" s="139">
        <v>0</v>
      </c>
      <c r="G20" s="161">
        <f t="shared" ref="G20:G27" si="1">IF(D20="DOP",F20/E20,F20)</f>
        <v>0</v>
      </c>
    </row>
    <row r="21" spans="1:8" x14ac:dyDescent="0.3">
      <c r="A21" s="134">
        <v>1.03</v>
      </c>
      <c r="B21" s="135" t="s">
        <v>119</v>
      </c>
      <c r="C21" s="136">
        <v>2</v>
      </c>
      <c r="D21" s="137" t="s">
        <v>117</v>
      </c>
      <c r="E21" s="138">
        <f t="shared" si="0"/>
        <v>1</v>
      </c>
      <c r="F21" s="139">
        <v>0</v>
      </c>
      <c r="G21" s="161">
        <f t="shared" si="1"/>
        <v>0</v>
      </c>
    </row>
    <row r="22" spans="1:8" x14ac:dyDescent="0.3">
      <c r="A22" s="134">
        <v>1.04</v>
      </c>
      <c r="B22" s="135" t="s">
        <v>120</v>
      </c>
      <c r="C22" s="136">
        <v>2</v>
      </c>
      <c r="D22" s="137" t="s">
        <v>117</v>
      </c>
      <c r="E22" s="138">
        <f t="shared" si="0"/>
        <v>1</v>
      </c>
      <c r="F22" s="139">
        <v>0</v>
      </c>
      <c r="G22" s="161">
        <f t="shared" si="1"/>
        <v>0</v>
      </c>
    </row>
    <row r="23" spans="1:8" x14ac:dyDescent="0.3">
      <c r="A23" s="134">
        <v>1.08</v>
      </c>
      <c r="B23" s="135" t="s">
        <v>121</v>
      </c>
      <c r="C23" s="136">
        <v>2</v>
      </c>
      <c r="D23" s="137" t="s">
        <v>117</v>
      </c>
      <c r="E23" s="138">
        <f t="shared" si="0"/>
        <v>1</v>
      </c>
      <c r="F23" s="139">
        <v>0</v>
      </c>
      <c r="G23" s="161">
        <f t="shared" si="1"/>
        <v>0</v>
      </c>
    </row>
    <row r="24" spans="1:8" x14ac:dyDescent="0.3">
      <c r="A24" s="134">
        <v>1.0900000000000001</v>
      </c>
      <c r="B24" s="135" t="s">
        <v>122</v>
      </c>
      <c r="C24" s="136">
        <v>2</v>
      </c>
      <c r="D24" s="137" t="s">
        <v>117</v>
      </c>
      <c r="E24" s="138">
        <f t="shared" si="0"/>
        <v>1</v>
      </c>
      <c r="F24" s="139">
        <v>0</v>
      </c>
      <c r="G24" s="161">
        <f t="shared" si="1"/>
        <v>0</v>
      </c>
    </row>
    <row r="25" spans="1:8" x14ac:dyDescent="0.3">
      <c r="A25" s="134">
        <v>1.05</v>
      </c>
      <c r="B25" s="135" t="s">
        <v>123</v>
      </c>
      <c r="C25" s="136">
        <v>2</v>
      </c>
      <c r="D25" s="137" t="s">
        <v>117</v>
      </c>
      <c r="E25" s="138">
        <f t="shared" si="0"/>
        <v>1</v>
      </c>
      <c r="F25" s="139">
        <v>0</v>
      </c>
      <c r="G25" s="161">
        <f t="shared" si="1"/>
        <v>0</v>
      </c>
    </row>
    <row r="26" spans="1:8" x14ac:dyDescent="0.3">
      <c r="A26" s="134">
        <v>1.06</v>
      </c>
      <c r="B26" s="135" t="s">
        <v>124</v>
      </c>
      <c r="C26" s="136">
        <v>2</v>
      </c>
      <c r="D26" s="137" t="s">
        <v>117</v>
      </c>
      <c r="E26" s="138">
        <f t="shared" si="0"/>
        <v>1</v>
      </c>
      <c r="F26" s="139">
        <v>0</v>
      </c>
      <c r="G26" s="161">
        <f t="shared" si="1"/>
        <v>0</v>
      </c>
    </row>
    <row r="27" spans="1:8" x14ac:dyDescent="0.3">
      <c r="A27" s="134">
        <v>1.07</v>
      </c>
      <c r="B27" s="135" t="s">
        <v>125</v>
      </c>
      <c r="C27" s="136">
        <v>2</v>
      </c>
      <c r="D27" s="137" t="s">
        <v>117</v>
      </c>
      <c r="E27" s="138">
        <f t="shared" si="0"/>
        <v>1</v>
      </c>
      <c r="F27" s="139">
        <v>0</v>
      </c>
      <c r="G27" s="161">
        <f t="shared" si="1"/>
        <v>0</v>
      </c>
    </row>
    <row r="28" spans="1:8" ht="7.2" customHeight="1" x14ac:dyDescent="0.3">
      <c r="A28" s="140"/>
      <c r="D28" s="141"/>
      <c r="E28" s="141"/>
      <c r="F28" s="142"/>
      <c r="G28" s="162"/>
    </row>
    <row r="29" spans="1:8" x14ac:dyDescent="0.3">
      <c r="A29" s="131">
        <v>2</v>
      </c>
      <c r="B29" s="132" t="s">
        <v>126</v>
      </c>
      <c r="C29" s="133"/>
      <c r="D29" s="133"/>
      <c r="E29" s="133"/>
      <c r="F29" s="133"/>
      <c r="G29" s="160">
        <f>SUM(G30:G41)</f>
        <v>287553.13338730158</v>
      </c>
      <c r="H29" s="133"/>
    </row>
    <row r="30" spans="1:8" x14ac:dyDescent="0.3">
      <c r="A30" s="134">
        <v>2.0099999999999998</v>
      </c>
      <c r="B30" s="135" t="s">
        <v>127</v>
      </c>
      <c r="C30" s="136">
        <v>2</v>
      </c>
      <c r="D30" s="137" t="s">
        <v>117</v>
      </c>
      <c r="E30" s="138">
        <f t="shared" ref="E30:E36" si="2">IF(D30="USD",1,$B$5)</f>
        <v>1</v>
      </c>
      <c r="F30" s="139">
        <v>0</v>
      </c>
      <c r="G30" s="161">
        <v>18449.150000000001</v>
      </c>
    </row>
    <row r="31" spans="1:8" x14ac:dyDescent="0.3">
      <c r="A31" s="134">
        <v>2.02</v>
      </c>
      <c r="B31" s="135" t="s">
        <v>128</v>
      </c>
      <c r="C31" s="136">
        <v>2</v>
      </c>
      <c r="D31" s="137" t="s">
        <v>129</v>
      </c>
      <c r="E31" s="138">
        <f t="shared" si="2"/>
        <v>60</v>
      </c>
      <c r="F31" s="139">
        <v>0</v>
      </c>
      <c r="G31" s="161">
        <v>0</v>
      </c>
    </row>
    <row r="32" spans="1:8" x14ac:dyDescent="0.3">
      <c r="A32" s="134">
        <v>2.0299999999999998</v>
      </c>
      <c r="B32" s="135" t="s">
        <v>130</v>
      </c>
      <c r="C32" s="136">
        <v>2</v>
      </c>
      <c r="D32" s="137" t="s">
        <v>129</v>
      </c>
      <c r="E32" s="138">
        <f t="shared" si="2"/>
        <v>60</v>
      </c>
      <c r="F32" s="139">
        <v>0</v>
      </c>
      <c r="G32" s="161">
        <v>0</v>
      </c>
    </row>
    <row r="33" spans="1:8" x14ac:dyDescent="0.3">
      <c r="A33" s="134">
        <v>2.04</v>
      </c>
      <c r="B33" s="135" t="s">
        <v>131</v>
      </c>
      <c r="C33" s="136">
        <v>2</v>
      </c>
      <c r="D33" s="137" t="s">
        <v>129</v>
      </c>
      <c r="E33" s="138">
        <f t="shared" si="2"/>
        <v>60</v>
      </c>
      <c r="F33" s="139">
        <v>0</v>
      </c>
      <c r="G33" s="161">
        <v>0</v>
      </c>
    </row>
    <row r="34" spans="1:8" x14ac:dyDescent="0.3">
      <c r="A34" s="134">
        <v>2.0499999999999998</v>
      </c>
      <c r="B34" s="135" t="s">
        <v>132</v>
      </c>
      <c r="C34" s="136">
        <v>2</v>
      </c>
      <c r="D34" s="137" t="s">
        <v>129</v>
      </c>
      <c r="E34" s="138">
        <f t="shared" si="2"/>
        <v>60</v>
      </c>
      <c r="F34" s="139">
        <v>0</v>
      </c>
      <c r="G34" s="161">
        <v>25100</v>
      </c>
    </row>
    <row r="35" spans="1:8" x14ac:dyDescent="0.3">
      <c r="A35" s="134">
        <v>2.06</v>
      </c>
      <c r="B35" s="135" t="s">
        <v>133</v>
      </c>
      <c r="C35" s="136">
        <v>2</v>
      </c>
      <c r="D35" s="137" t="s">
        <v>129</v>
      </c>
      <c r="E35" s="138">
        <f t="shared" si="2"/>
        <v>60</v>
      </c>
      <c r="F35" s="139">
        <v>0</v>
      </c>
      <c r="G35" s="161">
        <v>7500</v>
      </c>
    </row>
    <row r="36" spans="1:8" x14ac:dyDescent="0.3">
      <c r="A36" s="134">
        <v>2.0699999999999998</v>
      </c>
      <c r="B36" s="135" t="s">
        <v>134</v>
      </c>
      <c r="C36" s="136">
        <v>2</v>
      </c>
      <c r="D36" s="137" t="s">
        <v>129</v>
      </c>
      <c r="E36" s="138">
        <f t="shared" si="2"/>
        <v>60</v>
      </c>
      <c r="F36" s="139">
        <v>0</v>
      </c>
      <c r="G36" s="161">
        <v>113206.85977619048</v>
      </c>
    </row>
    <row r="37" spans="1:8" x14ac:dyDescent="0.3">
      <c r="A37" s="134">
        <v>2.08</v>
      </c>
      <c r="B37" s="135" t="s">
        <v>135</v>
      </c>
      <c r="C37" s="136">
        <v>2</v>
      </c>
      <c r="D37" s="137" t="s">
        <v>129</v>
      </c>
      <c r="E37" s="138">
        <f>IF(D37="USD",1,$B$5)</f>
        <v>60</v>
      </c>
      <c r="F37" s="139">
        <v>0</v>
      </c>
      <c r="G37" s="161">
        <v>112643.0886904762</v>
      </c>
    </row>
    <row r="38" spans="1:8" x14ac:dyDescent="0.3">
      <c r="A38" s="134">
        <v>2.09</v>
      </c>
      <c r="B38" s="135" t="s">
        <v>136</v>
      </c>
      <c r="C38" s="136">
        <v>2</v>
      </c>
      <c r="D38" s="137" t="s">
        <v>129</v>
      </c>
      <c r="E38" s="138">
        <f>IF(D38="USD",1,$B$5)</f>
        <v>60</v>
      </c>
      <c r="F38" s="139">
        <v>0</v>
      </c>
      <c r="G38" s="161">
        <v>10654.03492063492</v>
      </c>
    </row>
    <row r="39" spans="1:8" x14ac:dyDescent="0.3">
      <c r="A39" s="134">
        <v>2.1</v>
      </c>
      <c r="B39" s="135" t="s">
        <v>137</v>
      </c>
      <c r="C39" s="136">
        <v>2</v>
      </c>
      <c r="D39" s="137" t="s">
        <v>129</v>
      </c>
      <c r="E39" s="138">
        <f>IF(D39="USD",1,$B$5)</f>
        <v>60</v>
      </c>
      <c r="F39" s="139">
        <v>0</v>
      </c>
      <c r="G39" s="161">
        <v>0</v>
      </c>
    </row>
    <row r="40" spans="1:8" x14ac:dyDescent="0.3">
      <c r="A40" s="134">
        <v>2.11</v>
      </c>
      <c r="B40" s="135" t="s">
        <v>138</v>
      </c>
      <c r="C40" s="136">
        <v>2</v>
      </c>
      <c r="D40" s="137" t="s">
        <v>129</v>
      </c>
      <c r="E40" s="138">
        <f>IF(D40="USD",1,$B$5)</f>
        <v>60</v>
      </c>
      <c r="F40" s="139">
        <v>0</v>
      </c>
      <c r="G40" s="161">
        <v>0</v>
      </c>
    </row>
    <row r="41" spans="1:8" ht="7.5" customHeight="1" x14ac:dyDescent="0.3">
      <c r="A41" s="140"/>
      <c r="B41" s="136"/>
      <c r="C41" s="136"/>
      <c r="D41" s="143"/>
      <c r="E41" s="143"/>
      <c r="F41" s="144"/>
      <c r="G41" s="162"/>
    </row>
    <row r="42" spans="1:8" x14ac:dyDescent="0.3">
      <c r="A42" s="131">
        <v>3</v>
      </c>
      <c r="B42" s="132" t="s">
        <v>139</v>
      </c>
      <c r="C42" s="133"/>
      <c r="D42" s="133"/>
      <c r="E42" s="133"/>
      <c r="F42" s="133"/>
      <c r="G42" s="160">
        <f>SUBTOTAL(9,G43:G47)</f>
        <v>235851.5261904762</v>
      </c>
      <c r="H42" s="133"/>
    </row>
    <row r="43" spans="1:8" x14ac:dyDescent="0.3">
      <c r="A43" s="134">
        <v>3.01</v>
      </c>
      <c r="B43" s="135" t="s">
        <v>140</v>
      </c>
      <c r="C43" s="136">
        <v>2</v>
      </c>
      <c r="D43" s="137" t="s">
        <v>117</v>
      </c>
      <c r="E43" s="138">
        <f>IF(D43="USD",1,$B$5)</f>
        <v>1</v>
      </c>
      <c r="F43" s="139">
        <v>0</v>
      </c>
      <c r="G43" s="161">
        <v>0</v>
      </c>
    </row>
    <row r="44" spans="1:8" x14ac:dyDescent="0.3">
      <c r="A44" s="134">
        <v>3.02</v>
      </c>
      <c r="B44" s="135" t="s">
        <v>141</v>
      </c>
      <c r="C44" s="136">
        <v>2</v>
      </c>
      <c r="D44" s="137" t="s">
        <v>129</v>
      </c>
      <c r="E44" s="138">
        <f>IF(D44="USD",1,$B$5)</f>
        <v>60</v>
      </c>
      <c r="F44" s="139">
        <v>0</v>
      </c>
      <c r="G44" s="161">
        <v>0</v>
      </c>
    </row>
    <row r="45" spans="1:8" x14ac:dyDescent="0.3">
      <c r="A45" s="134">
        <v>3.03</v>
      </c>
      <c r="B45" s="135" t="s">
        <v>142</v>
      </c>
      <c r="C45" s="136">
        <v>2</v>
      </c>
      <c r="D45" s="137" t="s">
        <v>129</v>
      </c>
      <c r="E45" s="138">
        <f>IF(D45="USD",1,$B$5)</f>
        <v>60</v>
      </c>
      <c r="F45" s="139">
        <v>0</v>
      </c>
      <c r="G45" s="161">
        <v>220508.5</v>
      </c>
    </row>
    <row r="46" spans="1:8" x14ac:dyDescent="0.3">
      <c r="A46" s="134">
        <v>3.04</v>
      </c>
      <c r="B46" s="135" t="s">
        <v>143</v>
      </c>
      <c r="C46" s="136">
        <v>2</v>
      </c>
      <c r="D46" s="137" t="s">
        <v>129</v>
      </c>
      <c r="E46" s="138">
        <f>IF(D46="USD",1,$B$5)</f>
        <v>60</v>
      </c>
      <c r="F46" s="139">
        <v>0</v>
      </c>
      <c r="G46" s="161">
        <v>15343.02619047619</v>
      </c>
    </row>
    <row r="47" spans="1:8" ht="7.5" customHeight="1" x14ac:dyDescent="0.3">
      <c r="A47" s="140"/>
      <c r="B47" s="136"/>
      <c r="C47" s="136"/>
      <c r="D47" s="143"/>
      <c r="E47" s="143"/>
      <c r="F47" s="145"/>
      <c r="G47" s="163"/>
    </row>
    <row r="48" spans="1:8" x14ac:dyDescent="0.3">
      <c r="A48" s="131">
        <v>4</v>
      </c>
      <c r="B48" s="132" t="s">
        <v>144</v>
      </c>
      <c r="C48" s="133"/>
      <c r="D48" s="133"/>
      <c r="E48" s="133"/>
      <c r="F48" s="133"/>
      <c r="G48" s="160">
        <f>SUM(G49:G52)</f>
        <v>287446.66666666663</v>
      </c>
      <c r="H48" s="133"/>
    </row>
    <row r="49" spans="1:8" x14ac:dyDescent="0.3">
      <c r="A49" s="134">
        <v>4.01</v>
      </c>
      <c r="B49" s="135" t="s">
        <v>145</v>
      </c>
      <c r="C49" s="136">
        <v>2</v>
      </c>
      <c r="D49" s="137" t="s">
        <v>117</v>
      </c>
      <c r="E49" s="138">
        <f>IF(D49="USD",1,$B$5)</f>
        <v>1</v>
      </c>
      <c r="F49" s="139">
        <v>0</v>
      </c>
      <c r="G49" s="161">
        <v>252156.91666666666</v>
      </c>
    </row>
    <row r="50" spans="1:8" x14ac:dyDescent="0.3">
      <c r="A50" s="134">
        <v>4.0199999999999996</v>
      </c>
      <c r="B50" s="135" t="s">
        <v>146</v>
      </c>
      <c r="C50" s="136">
        <v>2</v>
      </c>
      <c r="D50" s="137" t="s">
        <v>129</v>
      </c>
      <c r="E50" s="138">
        <f>IF(D50="USD",1,$B$5)</f>
        <v>60</v>
      </c>
      <c r="F50" s="139">
        <v>0</v>
      </c>
      <c r="G50" s="161">
        <v>0</v>
      </c>
    </row>
    <row r="51" spans="1:8" x14ac:dyDescent="0.3">
      <c r="A51" s="134">
        <v>4.03</v>
      </c>
      <c r="B51" s="135" t="s">
        <v>147</v>
      </c>
      <c r="C51" s="136">
        <v>2</v>
      </c>
      <c r="D51" s="137" t="s">
        <v>129</v>
      </c>
      <c r="E51" s="138">
        <f>IF(D51="USD",1,$B$5)</f>
        <v>60</v>
      </c>
      <c r="F51" s="139">
        <v>0</v>
      </c>
      <c r="G51" s="161">
        <v>35289.75</v>
      </c>
    </row>
    <row r="52" spans="1:8" ht="7.5" customHeight="1" x14ac:dyDescent="0.3">
      <c r="A52" s="140"/>
      <c r="B52" s="136"/>
      <c r="C52" s="136"/>
      <c r="D52" s="143"/>
      <c r="E52" s="143"/>
      <c r="F52" s="144"/>
      <c r="G52" s="162"/>
    </row>
    <row r="53" spans="1:8" x14ac:dyDescent="0.3">
      <c r="A53" s="131">
        <v>5</v>
      </c>
      <c r="B53" s="132" t="s">
        <v>148</v>
      </c>
      <c r="C53" s="133"/>
      <c r="D53" s="133"/>
      <c r="E53" s="133"/>
      <c r="F53" s="133"/>
      <c r="G53" s="160">
        <f>SUM(G54:G61)</f>
        <v>1424274.1806349205</v>
      </c>
      <c r="H53" s="133"/>
    </row>
    <row r="54" spans="1:8" x14ac:dyDescent="0.3">
      <c r="A54" s="134">
        <v>5.01</v>
      </c>
      <c r="B54" s="135" t="s">
        <v>149</v>
      </c>
      <c r="C54" s="136">
        <v>1</v>
      </c>
      <c r="D54" s="137" t="s">
        <v>117</v>
      </c>
      <c r="E54" s="138">
        <f>IF(D54="USD",1,$B$5)</f>
        <v>1</v>
      </c>
      <c r="F54" s="139">
        <v>0</v>
      </c>
      <c r="G54" s="161">
        <v>201600</v>
      </c>
    </row>
    <row r="55" spans="1:8" x14ac:dyDescent="0.3">
      <c r="A55" s="134">
        <v>5.0199999999999996</v>
      </c>
      <c r="B55" s="135" t="s">
        <v>150</v>
      </c>
      <c r="C55" s="136">
        <v>1</v>
      </c>
      <c r="D55" s="137" t="s">
        <v>129</v>
      </c>
      <c r="E55" s="138">
        <f t="shared" ref="E55:E60" si="3">IF(D55="USD",1,$B$5)</f>
        <v>60</v>
      </c>
      <c r="F55" s="139">
        <v>0</v>
      </c>
      <c r="G55" s="161">
        <v>42000</v>
      </c>
    </row>
    <row r="56" spans="1:8" x14ac:dyDescent="0.3">
      <c r="A56" s="134">
        <v>5.03</v>
      </c>
      <c r="B56" s="146" t="s">
        <v>151</v>
      </c>
      <c r="C56" s="136">
        <v>1</v>
      </c>
      <c r="D56" s="137" t="s">
        <v>129</v>
      </c>
      <c r="E56" s="138">
        <f t="shared" si="3"/>
        <v>60</v>
      </c>
      <c r="F56" s="139">
        <v>0</v>
      </c>
      <c r="G56" s="161">
        <v>779725.25238095236</v>
      </c>
    </row>
    <row r="57" spans="1:8" x14ac:dyDescent="0.3">
      <c r="A57" s="134">
        <v>5.04</v>
      </c>
      <c r="B57" s="135" t="s">
        <v>152</v>
      </c>
      <c r="C57" s="136">
        <v>1</v>
      </c>
      <c r="D57" s="137" t="s">
        <v>129</v>
      </c>
      <c r="E57" s="138">
        <f t="shared" si="3"/>
        <v>60</v>
      </c>
      <c r="F57" s="139">
        <v>0</v>
      </c>
      <c r="G57" s="164">
        <v>27571.7</v>
      </c>
    </row>
    <row r="58" spans="1:8" x14ac:dyDescent="0.3">
      <c r="A58" s="134">
        <v>5.05</v>
      </c>
      <c r="B58" s="135" t="s">
        <v>153</v>
      </c>
      <c r="C58" s="136">
        <v>1</v>
      </c>
      <c r="D58" s="137" t="s">
        <v>129</v>
      </c>
      <c r="E58" s="138">
        <f t="shared" si="3"/>
        <v>60</v>
      </c>
      <c r="F58" s="139">
        <v>0</v>
      </c>
      <c r="G58" s="164">
        <v>40175.555555555555</v>
      </c>
    </row>
    <row r="59" spans="1:8" x14ac:dyDescent="0.3">
      <c r="A59" s="134">
        <v>5.0599999999999996</v>
      </c>
      <c r="B59" s="135" t="s">
        <v>154</v>
      </c>
      <c r="C59" s="136">
        <v>1</v>
      </c>
      <c r="D59" s="137" t="s">
        <v>129</v>
      </c>
      <c r="E59" s="138">
        <f t="shared" si="3"/>
        <v>60</v>
      </c>
      <c r="F59" s="139">
        <v>0</v>
      </c>
      <c r="G59" s="164">
        <v>273866.17269841267</v>
      </c>
    </row>
    <row r="60" spans="1:8" x14ac:dyDescent="0.3">
      <c r="A60" s="134">
        <v>5.07</v>
      </c>
      <c r="B60" s="135" t="s">
        <v>155</v>
      </c>
      <c r="C60" s="136">
        <v>1</v>
      </c>
      <c r="D60" s="137" t="s">
        <v>129</v>
      </c>
      <c r="E60" s="138">
        <f t="shared" si="3"/>
        <v>60</v>
      </c>
      <c r="F60" s="139">
        <v>0</v>
      </c>
      <c r="G60" s="164">
        <v>59335.5</v>
      </c>
    </row>
    <row r="61" spans="1:8" ht="7.5" customHeight="1" x14ac:dyDescent="0.3">
      <c r="A61" s="140"/>
      <c r="B61" s="136"/>
      <c r="C61" s="136"/>
      <c r="D61" s="143"/>
      <c r="E61" s="143"/>
      <c r="F61" s="145"/>
      <c r="G61" s="163"/>
    </row>
    <row r="62" spans="1:8" x14ac:dyDescent="0.3">
      <c r="A62" s="131">
        <v>6</v>
      </c>
      <c r="B62" s="132" t="s">
        <v>156</v>
      </c>
      <c r="C62" s="133"/>
      <c r="D62" s="133"/>
      <c r="E62" s="133"/>
      <c r="F62" s="133"/>
      <c r="G62" s="160">
        <f>SUM(G63:G70)</f>
        <v>29917.108679365079</v>
      </c>
      <c r="H62" s="133"/>
    </row>
    <row r="63" spans="1:8" x14ac:dyDescent="0.3">
      <c r="A63" s="134">
        <v>6.01</v>
      </c>
      <c r="B63" s="135" t="s">
        <v>157</v>
      </c>
      <c r="C63" s="136">
        <v>1</v>
      </c>
      <c r="D63" s="137" t="s">
        <v>117</v>
      </c>
      <c r="E63" s="138">
        <f>IF(D63="USD",1,$B$5)</f>
        <v>1</v>
      </c>
      <c r="F63" s="139">
        <v>0</v>
      </c>
      <c r="G63" s="164">
        <v>0</v>
      </c>
    </row>
    <row r="64" spans="1:8" x14ac:dyDescent="0.3">
      <c r="A64" s="134">
        <v>6.02</v>
      </c>
      <c r="B64" s="135" t="s">
        <v>158</v>
      </c>
      <c r="C64" s="136">
        <v>1</v>
      </c>
      <c r="D64" s="137" t="s">
        <v>129</v>
      </c>
      <c r="E64" s="138">
        <f t="shared" ref="E64:E69" si="4">IF(D64="USD",1,$B$5)</f>
        <v>60</v>
      </c>
      <c r="F64" s="139">
        <v>0</v>
      </c>
      <c r="G64" s="164">
        <v>0</v>
      </c>
    </row>
    <row r="65" spans="1:8" x14ac:dyDescent="0.3">
      <c r="A65" s="134">
        <v>6.03</v>
      </c>
      <c r="B65" s="135" t="s">
        <v>159</v>
      </c>
      <c r="C65" s="136">
        <v>1</v>
      </c>
      <c r="D65" s="137" t="s">
        <v>129</v>
      </c>
      <c r="E65" s="138">
        <f t="shared" si="4"/>
        <v>60</v>
      </c>
      <c r="F65" s="139">
        <v>0</v>
      </c>
      <c r="G65" s="164">
        <v>0</v>
      </c>
    </row>
    <row r="66" spans="1:8" x14ac:dyDescent="0.3">
      <c r="A66" s="134">
        <v>6.04</v>
      </c>
      <c r="B66" s="135" t="s">
        <v>160</v>
      </c>
      <c r="C66" s="136">
        <v>1</v>
      </c>
      <c r="D66" s="137" t="s">
        <v>129</v>
      </c>
      <c r="E66" s="138">
        <f t="shared" si="4"/>
        <v>60</v>
      </c>
      <c r="F66" s="139">
        <v>0</v>
      </c>
      <c r="G66" s="164">
        <v>0</v>
      </c>
    </row>
    <row r="67" spans="1:8" x14ac:dyDescent="0.3">
      <c r="A67" s="134">
        <v>6.05</v>
      </c>
      <c r="B67" s="135" t="s">
        <v>161</v>
      </c>
      <c r="C67" s="136">
        <v>1</v>
      </c>
      <c r="D67" s="137" t="s">
        <v>129</v>
      </c>
      <c r="E67" s="138">
        <f>IF(D67="USD",1,$B$5)</f>
        <v>60</v>
      </c>
      <c r="F67" s="375">
        <v>0</v>
      </c>
      <c r="G67" s="164">
        <v>29917.108679365079</v>
      </c>
    </row>
    <row r="68" spans="1:8" x14ac:dyDescent="0.3">
      <c r="A68" s="134">
        <v>6.06</v>
      </c>
      <c r="B68" s="135" t="s">
        <v>162</v>
      </c>
      <c r="C68" s="136">
        <v>1</v>
      </c>
      <c r="D68" s="137" t="s">
        <v>129</v>
      </c>
      <c r="E68" s="138">
        <f>IF(D68="USD",1,$B$5)</f>
        <v>60</v>
      </c>
      <c r="F68" s="375">
        <v>0</v>
      </c>
      <c r="G68" s="164">
        <v>0</v>
      </c>
    </row>
    <row r="69" spans="1:8" x14ac:dyDescent="0.3">
      <c r="A69" s="134">
        <v>6.07</v>
      </c>
      <c r="B69" s="135" t="s">
        <v>163</v>
      </c>
      <c r="C69" s="136">
        <v>1</v>
      </c>
      <c r="D69" s="137" t="s">
        <v>129</v>
      </c>
      <c r="E69" s="138">
        <f t="shared" si="4"/>
        <v>60</v>
      </c>
      <c r="F69" s="139">
        <v>0</v>
      </c>
      <c r="G69" s="164">
        <f t="shared" ref="G69" si="5">IF(D69="DOP",F69/E69,F69)</f>
        <v>0</v>
      </c>
    </row>
    <row r="70" spans="1:8" ht="6.6" customHeight="1" x14ac:dyDescent="0.3">
      <c r="A70" s="140"/>
      <c r="B70" s="147"/>
      <c r="C70" s="136"/>
      <c r="D70" s="143"/>
      <c r="E70" s="148"/>
      <c r="F70" s="149"/>
      <c r="G70" s="162"/>
    </row>
    <row r="71" spans="1:8" x14ac:dyDescent="0.3">
      <c r="A71" s="131">
        <v>7</v>
      </c>
      <c r="B71" s="132" t="s">
        <v>164</v>
      </c>
      <c r="C71" s="133"/>
      <c r="D71" s="133"/>
      <c r="E71" s="133"/>
      <c r="F71" s="133"/>
      <c r="G71" s="160">
        <f>SUM(G72:G79)</f>
        <v>527065.66124285711</v>
      </c>
      <c r="H71" s="133"/>
    </row>
    <row r="72" spans="1:8" s="113" customFormat="1" x14ac:dyDescent="0.3">
      <c r="A72" s="134">
        <v>7.01</v>
      </c>
      <c r="B72" s="135" t="s">
        <v>165</v>
      </c>
      <c r="C72" s="135">
        <v>1</v>
      </c>
      <c r="D72" s="137" t="s">
        <v>117</v>
      </c>
      <c r="E72" s="138">
        <f>IF(D72="USD",1,$B$5)</f>
        <v>1</v>
      </c>
      <c r="F72" s="139">
        <v>0</v>
      </c>
      <c r="G72" s="164">
        <v>24826.932539682548</v>
      </c>
    </row>
    <row r="73" spans="1:8" s="113" customFormat="1" x14ac:dyDescent="0.3">
      <c r="A73" s="134">
        <v>7.02</v>
      </c>
      <c r="B73" s="135" t="s">
        <v>166</v>
      </c>
      <c r="C73" s="135">
        <v>1</v>
      </c>
      <c r="D73" s="137" t="s">
        <v>129</v>
      </c>
      <c r="E73" s="138">
        <f t="shared" ref="E73:E74" si="6">IF(D73="USD",1,$B$5)</f>
        <v>60</v>
      </c>
      <c r="F73" s="139">
        <v>0</v>
      </c>
      <c r="G73" s="164">
        <v>57974.172187301585</v>
      </c>
    </row>
    <row r="74" spans="1:8" s="113" customFormat="1" x14ac:dyDescent="0.3">
      <c r="A74" s="134">
        <v>7.03</v>
      </c>
      <c r="B74" s="135" t="s">
        <v>167</v>
      </c>
      <c r="C74" s="135">
        <v>1</v>
      </c>
      <c r="D74" s="137" t="s">
        <v>129</v>
      </c>
      <c r="E74" s="138">
        <f t="shared" si="6"/>
        <v>60</v>
      </c>
      <c r="F74" s="139">
        <v>0</v>
      </c>
      <c r="G74" s="164">
        <v>113048.39611904763</v>
      </c>
    </row>
    <row r="75" spans="1:8" s="113" customFormat="1" x14ac:dyDescent="0.3">
      <c r="A75" s="134">
        <v>7.04</v>
      </c>
      <c r="B75" s="135" t="s">
        <v>168</v>
      </c>
      <c r="C75" s="135">
        <v>1</v>
      </c>
      <c r="D75" s="137" t="s">
        <v>129</v>
      </c>
      <c r="E75" s="138">
        <f t="shared" ref="E75:E78" si="7">IF(D75="USD",1,$B$5)</f>
        <v>60</v>
      </c>
      <c r="F75" s="139">
        <v>0</v>
      </c>
      <c r="G75" s="164">
        <v>270980.85849206347</v>
      </c>
    </row>
    <row r="76" spans="1:8" s="113" customFormat="1" x14ac:dyDescent="0.3">
      <c r="A76" s="134">
        <v>7.05</v>
      </c>
      <c r="B76" s="135" t="s">
        <v>169</v>
      </c>
      <c r="C76" s="135">
        <v>1</v>
      </c>
      <c r="D76" s="137" t="s">
        <v>129</v>
      </c>
      <c r="E76" s="138">
        <f t="shared" si="7"/>
        <v>60</v>
      </c>
      <c r="F76" s="139">
        <v>0</v>
      </c>
      <c r="G76" s="164">
        <v>60235.301904761909</v>
      </c>
    </row>
    <row r="77" spans="1:8" s="113" customFormat="1" x14ac:dyDescent="0.3">
      <c r="A77" s="134">
        <v>7.06</v>
      </c>
      <c r="B77" s="135" t="s">
        <v>170</v>
      </c>
      <c r="C77" s="135">
        <v>1</v>
      </c>
      <c r="D77" s="137" t="s">
        <v>129</v>
      </c>
      <c r="E77" s="138">
        <f t="shared" si="7"/>
        <v>60</v>
      </c>
      <c r="F77" s="175">
        <v>0</v>
      </c>
      <c r="G77" s="164">
        <v>0</v>
      </c>
    </row>
    <row r="78" spans="1:8" s="113" customFormat="1" x14ac:dyDescent="0.3">
      <c r="A78" s="134">
        <v>7.07</v>
      </c>
      <c r="B78" s="135" t="s">
        <v>171</v>
      </c>
      <c r="C78" s="135">
        <v>1</v>
      </c>
      <c r="D78" s="137" t="s">
        <v>129</v>
      </c>
      <c r="E78" s="138">
        <f t="shared" si="7"/>
        <v>60</v>
      </c>
      <c r="F78" s="139">
        <v>0</v>
      </c>
      <c r="G78" s="164">
        <v>0</v>
      </c>
    </row>
    <row r="79" spans="1:8" ht="7.5" customHeight="1" x14ac:dyDescent="0.3">
      <c r="A79" s="140"/>
      <c r="B79" s="136"/>
      <c r="C79" s="136"/>
      <c r="D79" s="143"/>
      <c r="E79" s="143"/>
      <c r="F79" s="150"/>
      <c r="G79" s="165"/>
    </row>
    <row r="80" spans="1:8" x14ac:dyDescent="0.3">
      <c r="A80" s="131">
        <v>8</v>
      </c>
      <c r="B80" s="132" t="s">
        <v>172</v>
      </c>
      <c r="C80" s="133"/>
      <c r="D80" s="133"/>
      <c r="E80" s="133"/>
      <c r="F80" s="133"/>
      <c r="G80" s="160">
        <f>SUM(G81:G89)</f>
        <v>984816.84266730573</v>
      </c>
      <c r="H80" s="133"/>
    </row>
    <row r="81" spans="1:8" s="113" customFormat="1" x14ac:dyDescent="0.3">
      <c r="A81" s="134">
        <v>8.01</v>
      </c>
      <c r="B81" s="135" t="s">
        <v>173</v>
      </c>
      <c r="C81" s="135">
        <v>1</v>
      </c>
      <c r="D81" s="137" t="s">
        <v>129</v>
      </c>
      <c r="E81" s="138">
        <f t="shared" ref="E81:E88" si="8">IF(D81="USD",1,$B$5)</f>
        <v>60</v>
      </c>
      <c r="F81" s="139">
        <v>0</v>
      </c>
      <c r="G81" s="164">
        <v>387226.83714285714</v>
      </c>
    </row>
    <row r="82" spans="1:8" s="113" customFormat="1" x14ac:dyDescent="0.3">
      <c r="A82" s="134">
        <v>8.02</v>
      </c>
      <c r="B82" s="135" t="s">
        <v>174</v>
      </c>
      <c r="C82" s="135">
        <v>1</v>
      </c>
      <c r="D82" s="137" t="s">
        <v>129</v>
      </c>
      <c r="E82" s="138">
        <f t="shared" si="8"/>
        <v>60</v>
      </c>
      <c r="F82" s="139">
        <v>0</v>
      </c>
      <c r="G82" s="164">
        <v>40802.583238095242</v>
      </c>
    </row>
    <row r="83" spans="1:8" s="113" customFormat="1" x14ac:dyDescent="0.3">
      <c r="A83" s="134">
        <v>8.0299999999999994</v>
      </c>
      <c r="B83" s="135" t="s">
        <v>175</v>
      </c>
      <c r="C83" s="135">
        <v>1</v>
      </c>
      <c r="D83" s="137" t="s">
        <v>129</v>
      </c>
      <c r="E83" s="138">
        <f t="shared" si="8"/>
        <v>60</v>
      </c>
      <c r="F83" s="139">
        <v>0</v>
      </c>
      <c r="G83" s="164">
        <v>46216.860040321582</v>
      </c>
    </row>
    <row r="84" spans="1:8" s="113" customFormat="1" ht="14.25" customHeight="1" x14ac:dyDescent="0.3">
      <c r="A84" s="134">
        <v>8.0399999999999991</v>
      </c>
      <c r="B84" s="135" t="s">
        <v>176</v>
      </c>
      <c r="C84" s="135">
        <v>1</v>
      </c>
      <c r="D84" s="137" t="s">
        <v>129</v>
      </c>
      <c r="E84" s="138">
        <f t="shared" si="8"/>
        <v>60</v>
      </c>
      <c r="F84" s="139">
        <v>0</v>
      </c>
      <c r="G84" s="164">
        <v>56151.294603174596</v>
      </c>
    </row>
    <row r="85" spans="1:8" s="113" customFormat="1" x14ac:dyDescent="0.3">
      <c r="A85" s="134">
        <v>8.0500000000000007</v>
      </c>
      <c r="B85" s="135" t="s">
        <v>177</v>
      </c>
      <c r="C85" s="135">
        <v>1</v>
      </c>
      <c r="D85" s="137" t="s">
        <v>129</v>
      </c>
      <c r="E85" s="138">
        <f t="shared" si="8"/>
        <v>60</v>
      </c>
      <c r="F85" s="139">
        <v>0</v>
      </c>
      <c r="G85" s="164">
        <v>109926.56351587306</v>
      </c>
    </row>
    <row r="86" spans="1:8" s="113" customFormat="1" x14ac:dyDescent="0.3">
      <c r="A86" s="134">
        <v>8.06</v>
      </c>
      <c r="B86" s="135" t="s">
        <v>178</v>
      </c>
      <c r="C86" s="135">
        <v>1</v>
      </c>
      <c r="D86" s="137" t="s">
        <v>129</v>
      </c>
      <c r="E86" s="138">
        <f t="shared" si="8"/>
        <v>60</v>
      </c>
      <c r="F86" s="139">
        <v>0</v>
      </c>
      <c r="G86" s="164">
        <v>57105.166666666664</v>
      </c>
    </row>
    <row r="87" spans="1:8" s="113" customFormat="1" x14ac:dyDescent="0.3">
      <c r="A87" s="134">
        <v>8.07</v>
      </c>
      <c r="B87" s="135" t="s">
        <v>179</v>
      </c>
      <c r="C87" s="135">
        <v>1</v>
      </c>
      <c r="D87" s="137" t="s">
        <v>129</v>
      </c>
      <c r="E87" s="138">
        <f t="shared" si="8"/>
        <v>60</v>
      </c>
      <c r="F87" s="139">
        <v>0</v>
      </c>
      <c r="G87" s="164">
        <v>203468.25396825399</v>
      </c>
    </row>
    <row r="88" spans="1:8" s="113" customFormat="1" x14ac:dyDescent="0.3">
      <c r="A88" s="134">
        <v>8.08</v>
      </c>
      <c r="B88" s="135" t="s">
        <v>180</v>
      </c>
      <c r="C88" s="135">
        <v>1</v>
      </c>
      <c r="D88" s="137" t="s">
        <v>129</v>
      </c>
      <c r="E88" s="138">
        <f t="shared" si="8"/>
        <v>60</v>
      </c>
      <c r="F88" s="139">
        <v>0</v>
      </c>
      <c r="G88" s="164">
        <v>83919.283492063492</v>
      </c>
    </row>
    <row r="89" spans="1:8" ht="7.5" customHeight="1" x14ac:dyDescent="0.3">
      <c r="A89" s="140"/>
      <c r="B89" s="136"/>
      <c r="C89" s="136"/>
      <c r="D89" s="143"/>
      <c r="E89" s="143"/>
      <c r="F89" s="150"/>
      <c r="G89" s="165"/>
    </row>
    <row r="90" spans="1:8" x14ac:dyDescent="0.3">
      <c r="A90" s="131">
        <v>9</v>
      </c>
      <c r="B90" s="132" t="s">
        <v>181</v>
      </c>
      <c r="C90" s="133"/>
      <c r="D90" s="133"/>
      <c r="E90" s="133"/>
      <c r="F90" s="133"/>
      <c r="G90" s="160">
        <f>SUM(G91:G95)</f>
        <v>0</v>
      </c>
      <c r="H90" s="133"/>
    </row>
    <row r="91" spans="1:8" s="113" customFormat="1" x14ac:dyDescent="0.3">
      <c r="A91" s="134">
        <v>9.01</v>
      </c>
      <c r="B91" s="135" t="s">
        <v>182</v>
      </c>
      <c r="C91" s="135">
        <v>2</v>
      </c>
      <c r="D91" s="137" t="s">
        <v>117</v>
      </c>
      <c r="E91" s="138">
        <f t="shared" ref="E91:E96" si="9">IF(D91="USD",1,$B$5)</f>
        <v>1</v>
      </c>
      <c r="F91" s="139">
        <v>0</v>
      </c>
      <c r="G91" s="164">
        <f t="shared" ref="G91:G96" si="10">IF(D91="DOP",F91/E91,F91)</f>
        <v>0</v>
      </c>
    </row>
    <row r="92" spans="1:8" s="113" customFormat="1" x14ac:dyDescent="0.3">
      <c r="A92" s="134">
        <v>9.02</v>
      </c>
      <c r="B92" s="135" t="s">
        <v>183</v>
      </c>
      <c r="C92" s="135">
        <v>2</v>
      </c>
      <c r="D92" s="137" t="s">
        <v>117</v>
      </c>
      <c r="E92" s="138">
        <f t="shared" si="9"/>
        <v>1</v>
      </c>
      <c r="F92" s="139">
        <v>0</v>
      </c>
      <c r="G92" s="164">
        <f t="shared" si="10"/>
        <v>0</v>
      </c>
    </row>
    <row r="93" spans="1:8" s="113" customFormat="1" x14ac:dyDescent="0.3">
      <c r="A93" s="134">
        <v>9.0299999999999994</v>
      </c>
      <c r="B93" s="135" t="s">
        <v>184</v>
      </c>
      <c r="C93" s="135">
        <v>2</v>
      </c>
      <c r="D93" s="137" t="s">
        <v>117</v>
      </c>
      <c r="E93" s="138">
        <f t="shared" si="9"/>
        <v>1</v>
      </c>
      <c r="F93" s="139">
        <v>0</v>
      </c>
      <c r="G93" s="164">
        <f t="shared" si="10"/>
        <v>0</v>
      </c>
    </row>
    <row r="94" spans="1:8" s="113" customFormat="1" x14ac:dyDescent="0.3">
      <c r="A94" s="134">
        <v>9.0399999999999991</v>
      </c>
      <c r="B94" s="135" t="s">
        <v>185</v>
      </c>
      <c r="C94" s="135">
        <v>2</v>
      </c>
      <c r="D94" s="137" t="s">
        <v>117</v>
      </c>
      <c r="E94" s="138">
        <f t="shared" si="9"/>
        <v>1</v>
      </c>
      <c r="F94" s="139">
        <v>0</v>
      </c>
      <c r="G94" s="164">
        <f t="shared" si="10"/>
        <v>0</v>
      </c>
    </row>
    <row r="95" spans="1:8" s="113" customFormat="1" x14ac:dyDescent="0.3">
      <c r="A95" s="134">
        <v>9.0499999999999989</v>
      </c>
      <c r="B95" s="135" t="s">
        <v>186</v>
      </c>
      <c r="C95" s="135">
        <v>2</v>
      </c>
      <c r="D95" s="137" t="s">
        <v>117</v>
      </c>
      <c r="E95" s="138">
        <f t="shared" si="9"/>
        <v>1</v>
      </c>
      <c r="F95" s="139">
        <v>0</v>
      </c>
      <c r="G95" s="164">
        <f t="shared" si="10"/>
        <v>0</v>
      </c>
    </row>
    <row r="96" spans="1:8" s="113" customFormat="1" x14ac:dyDescent="0.3">
      <c r="A96" s="134">
        <v>9.06</v>
      </c>
      <c r="B96" s="135" t="s">
        <v>187</v>
      </c>
      <c r="C96" s="135">
        <v>2</v>
      </c>
      <c r="D96" s="137" t="s">
        <v>117</v>
      </c>
      <c r="E96" s="138">
        <f t="shared" si="9"/>
        <v>1</v>
      </c>
      <c r="F96" s="139">
        <v>0</v>
      </c>
      <c r="G96" s="164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AC5D-5BCB-4869-BBD3-C0055576B535}">
  <sheetPr codeName="Hoja15">
    <tabColor rgb="FFC00000"/>
    <pageSetUpPr fitToPage="1"/>
  </sheetPr>
  <dimension ref="A1:M94"/>
  <sheetViews>
    <sheetView showGridLines="0" tabSelected="1" zoomScale="90" zoomScaleNormal="90" workbookViewId="0">
      <selection activeCell="K11" sqref="K11"/>
    </sheetView>
  </sheetViews>
  <sheetFormatPr baseColWidth="10" defaultColWidth="9.109375" defaultRowHeight="13.8" outlineLevelCol="1" x14ac:dyDescent="0.3"/>
  <cols>
    <col min="1" max="1" width="10.109375" style="110" customWidth="1"/>
    <col min="2" max="2" width="44.44140625" style="110" customWidth="1"/>
    <col min="3" max="3" width="5.33203125" style="110" hidden="1" customWidth="1" outlineLevel="1"/>
    <col min="4" max="4" width="4.88671875" style="110" hidden="1" customWidth="1" outlineLevel="1"/>
    <col min="5" max="5" width="6.109375" style="110" hidden="1" customWidth="1" outlineLevel="1"/>
    <col min="6" max="6" width="17.33203125" style="110" hidden="1" customWidth="1" outlineLevel="1"/>
    <col min="7" max="7" width="23.5546875" style="155" customWidth="1" collapsed="1"/>
    <col min="8" max="9" width="23.5546875" style="155" customWidth="1"/>
    <col min="10" max="10" width="12.44140625" style="110" bestFit="1" customWidth="1"/>
    <col min="11" max="11" width="25.44140625" style="110" bestFit="1" customWidth="1"/>
    <col min="12" max="13" width="14.44140625" style="110" bestFit="1" customWidth="1"/>
    <col min="14" max="16384" width="9.109375" style="110"/>
  </cols>
  <sheetData>
    <row r="1" spans="1:13" s="98" customFormat="1" x14ac:dyDescent="0.3">
      <c r="E1" s="99"/>
      <c r="G1" s="151"/>
      <c r="H1" s="151"/>
      <c r="I1" s="151"/>
    </row>
    <row r="2" spans="1:13" s="98" customFormat="1" x14ac:dyDescent="0.3">
      <c r="A2" s="100"/>
      <c r="C2" s="101"/>
      <c r="D2" s="101"/>
      <c r="E2" s="102"/>
      <c r="F2" s="103"/>
      <c r="G2" s="151"/>
      <c r="H2" s="151"/>
      <c r="I2" s="151"/>
    </row>
    <row r="3" spans="1:13" s="301" customFormat="1" ht="21" customHeight="1" thickBot="1" x14ac:dyDescent="0.45">
      <c r="A3" s="300"/>
      <c r="B3" s="619" t="s">
        <v>2037</v>
      </c>
      <c r="C3" s="619"/>
      <c r="D3" s="619"/>
      <c r="E3" s="619"/>
      <c r="F3" s="619"/>
      <c r="G3" s="300"/>
      <c r="H3" s="300"/>
      <c r="I3" s="300"/>
    </row>
    <row r="4" spans="1:13" s="98" customFormat="1" ht="17.399999999999999" x14ac:dyDescent="0.3">
      <c r="A4" s="100"/>
      <c r="B4" s="104"/>
      <c r="C4" s="101"/>
      <c r="D4" s="101"/>
      <c r="E4" s="102"/>
      <c r="F4" s="103"/>
      <c r="G4" s="151"/>
      <c r="H4" s="151"/>
      <c r="I4" s="151"/>
      <c r="K4" s="620" t="s">
        <v>2038</v>
      </c>
      <c r="L4" s="621"/>
      <c r="M4" s="622"/>
    </row>
    <row r="5" spans="1:13" s="98" customFormat="1" ht="29.4" thickBot="1" x14ac:dyDescent="0.6">
      <c r="A5" s="100"/>
      <c r="B5" s="105">
        <v>60</v>
      </c>
      <c r="C5" s="101"/>
      <c r="D5" s="101"/>
      <c r="E5" s="102"/>
      <c r="G5" s="152" t="s">
        <v>109</v>
      </c>
      <c r="H5" s="152" t="s">
        <v>109</v>
      </c>
      <c r="I5" s="152"/>
      <c r="K5" s="623">
        <f ca="1">+I7*59</f>
        <v>13872682810.931154</v>
      </c>
      <c r="L5" s="624"/>
      <c r="M5" s="625"/>
    </row>
    <row r="6" spans="1:13" ht="17.399999999999999" x14ac:dyDescent="0.3">
      <c r="A6" s="106"/>
      <c r="B6" s="107"/>
      <c r="C6" s="107"/>
      <c r="D6" s="107"/>
      <c r="E6" s="108"/>
      <c r="F6" s="109"/>
      <c r="G6" s="153" t="s">
        <v>2039</v>
      </c>
      <c r="H6" s="153" t="s">
        <v>1609</v>
      </c>
      <c r="I6" s="153" t="s">
        <v>2040</v>
      </c>
    </row>
    <row r="7" spans="1:13" ht="18.75" customHeight="1" x14ac:dyDescent="0.3">
      <c r="A7" s="111"/>
      <c r="B7" s="112" t="s">
        <v>13</v>
      </c>
      <c r="C7" s="112"/>
      <c r="D7" s="113"/>
      <c r="E7" s="113"/>
      <c r="F7" s="114"/>
      <c r="G7" s="188">
        <v>238893818.7035903</v>
      </c>
      <c r="H7" s="154">
        <f ca="1">SUM(H10:H12)</f>
        <v>3763601.5691639343</v>
      </c>
      <c r="I7" s="154">
        <f ca="1">+G7-H7</f>
        <v>235130217.13442636</v>
      </c>
      <c r="J7" s="617"/>
      <c r="M7" s="618"/>
    </row>
    <row r="8" spans="1:13" x14ac:dyDescent="0.3">
      <c r="B8" s="113"/>
      <c r="C8" s="113"/>
      <c r="D8" s="113"/>
      <c r="E8" s="113"/>
      <c r="J8" s="617"/>
      <c r="K8" s="617"/>
    </row>
    <row r="9" spans="1:13" ht="17.399999999999999" x14ac:dyDescent="0.3">
      <c r="A9" s="115"/>
      <c r="B9" s="116" t="s">
        <v>14</v>
      </c>
      <c r="C9" s="117"/>
      <c r="D9" s="117"/>
      <c r="E9" s="118"/>
      <c r="F9" s="119"/>
      <c r="G9" s="156"/>
      <c r="H9" s="156"/>
      <c r="I9" s="156"/>
      <c r="M9" s="618"/>
    </row>
    <row r="10" spans="1:13" x14ac:dyDescent="0.3">
      <c r="A10" s="111"/>
      <c r="B10" s="113" t="s">
        <v>111</v>
      </c>
      <c r="C10" s="113"/>
      <c r="D10" s="113"/>
      <c r="E10" s="113"/>
      <c r="F10" s="120"/>
      <c r="G10" s="157">
        <v>237968059.5695903</v>
      </c>
      <c r="H10" s="157">
        <f ca="1">SUMIF($C$18:$C$100,"2",H18:H94)</f>
        <v>1222167.5088360657</v>
      </c>
      <c r="I10" s="157"/>
      <c r="J10" s="122"/>
      <c r="L10" s="618"/>
    </row>
    <row r="11" spans="1:13" x14ac:dyDescent="0.3">
      <c r="A11" s="111"/>
      <c r="B11" s="113" t="s">
        <v>15</v>
      </c>
      <c r="C11" s="113"/>
      <c r="D11" s="113"/>
      <c r="E11" s="113"/>
      <c r="F11" s="123"/>
      <c r="G11" s="157">
        <v>925759.13400000008</v>
      </c>
      <c r="H11" s="157">
        <f ca="1">SUMIF($C$18:$C$100,"1",H18:H94)</f>
        <v>2541434.0603278684</v>
      </c>
      <c r="I11" s="157"/>
      <c r="J11" s="122"/>
    </row>
    <row r="12" spans="1:13" x14ac:dyDescent="0.3">
      <c r="A12" s="111"/>
      <c r="B12" s="113" t="s">
        <v>17</v>
      </c>
      <c r="C12" s="113"/>
      <c r="D12" s="113"/>
      <c r="E12" s="113"/>
      <c r="F12" s="120"/>
      <c r="G12" s="157">
        <v>0</v>
      </c>
      <c r="H12" s="157">
        <v>0</v>
      </c>
      <c r="I12" s="157"/>
      <c r="J12" s="122"/>
    </row>
    <row r="13" spans="1:13" x14ac:dyDescent="0.3">
      <c r="A13" s="124"/>
      <c r="B13" s="125" t="s">
        <v>19</v>
      </c>
      <c r="C13" s="126"/>
      <c r="D13" s="126"/>
      <c r="E13" s="127"/>
      <c r="F13" s="128"/>
      <c r="G13" s="158"/>
      <c r="H13" s="158"/>
      <c r="I13" s="158"/>
    </row>
    <row r="14" spans="1:13" x14ac:dyDescent="0.3">
      <c r="A14" s="111"/>
      <c r="B14" s="113" t="s">
        <v>112</v>
      </c>
      <c r="C14" s="113"/>
      <c r="D14" s="113"/>
      <c r="E14" s="113"/>
      <c r="F14" s="129"/>
      <c r="G14" s="157"/>
      <c r="H14" s="157"/>
      <c r="I14" s="157"/>
    </row>
    <row r="15" spans="1:13" x14ac:dyDescent="0.3">
      <c r="A15" s="111"/>
      <c r="B15" s="113" t="s">
        <v>113</v>
      </c>
      <c r="C15" s="113"/>
      <c r="D15" s="113"/>
      <c r="E15" s="113"/>
      <c r="F15" s="129"/>
      <c r="G15" s="157"/>
      <c r="H15" s="157"/>
      <c r="I15" s="157"/>
    </row>
    <row r="16" spans="1:13" x14ac:dyDescent="0.3">
      <c r="A16" s="111"/>
      <c r="B16" s="113" t="s">
        <v>114</v>
      </c>
      <c r="C16" s="113"/>
      <c r="D16" s="113"/>
      <c r="E16" s="113"/>
      <c r="F16" s="129"/>
      <c r="G16" s="157"/>
      <c r="H16" s="157"/>
      <c r="I16" s="157"/>
    </row>
    <row r="17" spans="1:9" ht="13.5" customHeight="1" x14ac:dyDescent="0.3">
      <c r="A17" s="124"/>
      <c r="B17" s="126" t="s">
        <v>27</v>
      </c>
      <c r="C17" s="126"/>
      <c r="D17" s="126"/>
      <c r="E17" s="127"/>
      <c r="F17" s="130"/>
      <c r="G17" s="159"/>
      <c r="H17" s="159"/>
      <c r="I17" s="159"/>
    </row>
    <row r="18" spans="1:9" x14ac:dyDescent="0.3">
      <c r="A18" s="131">
        <v>1</v>
      </c>
      <c r="B18" s="132" t="s">
        <v>115</v>
      </c>
      <c r="C18" s="133"/>
      <c r="D18" s="133"/>
      <c r="E18" s="133"/>
      <c r="F18" s="133"/>
      <c r="G18" s="160">
        <f>SUM(G19:G27)</f>
        <v>0</v>
      </c>
      <c r="H18" s="160">
        <f>SUM(H19:H27)</f>
        <v>0</v>
      </c>
      <c r="I18" s="160">
        <f>SUM(I19:I27)</f>
        <v>0</v>
      </c>
    </row>
    <row r="19" spans="1:9" x14ac:dyDescent="0.3">
      <c r="A19" s="134">
        <v>1.01</v>
      </c>
      <c r="B19" s="135" t="s">
        <v>116</v>
      </c>
      <c r="C19" s="136">
        <v>2</v>
      </c>
      <c r="D19" s="137" t="s">
        <v>117</v>
      </c>
      <c r="E19" s="138">
        <f t="shared" ref="E19:E27" si="0">IF(D19="USD",1,$B$5)</f>
        <v>1</v>
      </c>
      <c r="F19" s="139">
        <v>0</v>
      </c>
      <c r="G19" s="161">
        <f>IF(D19="DOP",F19/E19,F19)</f>
        <v>0</v>
      </c>
      <c r="H19" s="161">
        <f>IF(E19="DOP",G19/F19,G19)</f>
        <v>0</v>
      </c>
      <c r="I19" s="161">
        <f>IF(F19="DOP",H19/G19,H19)</f>
        <v>0</v>
      </c>
    </row>
    <row r="20" spans="1:9" x14ac:dyDescent="0.3">
      <c r="A20" s="134">
        <v>1.02</v>
      </c>
      <c r="B20" s="135" t="s">
        <v>118</v>
      </c>
      <c r="C20" s="136">
        <v>2</v>
      </c>
      <c r="D20" s="137" t="s">
        <v>117</v>
      </c>
      <c r="E20" s="138">
        <f t="shared" si="0"/>
        <v>1</v>
      </c>
      <c r="F20" s="139">
        <v>0</v>
      </c>
      <c r="G20" s="161">
        <f t="shared" ref="G20:I28" si="1">IF(D20="DOP",F20/E20,F20)</f>
        <v>0</v>
      </c>
      <c r="H20" s="161">
        <f t="shared" si="1"/>
        <v>0</v>
      </c>
      <c r="I20" s="161">
        <f t="shared" si="1"/>
        <v>0</v>
      </c>
    </row>
    <row r="21" spans="1:9" x14ac:dyDescent="0.3">
      <c r="A21" s="134">
        <v>1.03</v>
      </c>
      <c r="B21" s="135" t="s">
        <v>119</v>
      </c>
      <c r="C21" s="136">
        <v>2</v>
      </c>
      <c r="D21" s="137" t="s">
        <v>117</v>
      </c>
      <c r="E21" s="138">
        <f t="shared" si="0"/>
        <v>1</v>
      </c>
      <c r="F21" s="139">
        <v>0</v>
      </c>
      <c r="G21" s="161">
        <f t="shared" si="1"/>
        <v>0</v>
      </c>
      <c r="H21" s="161">
        <f t="shared" si="1"/>
        <v>0</v>
      </c>
      <c r="I21" s="161">
        <f t="shared" si="1"/>
        <v>0</v>
      </c>
    </row>
    <row r="22" spans="1:9" x14ac:dyDescent="0.3">
      <c r="A22" s="134">
        <v>1.04</v>
      </c>
      <c r="B22" s="135" t="s">
        <v>120</v>
      </c>
      <c r="C22" s="136">
        <v>2</v>
      </c>
      <c r="D22" s="137" t="s">
        <v>117</v>
      </c>
      <c r="E22" s="138">
        <f t="shared" si="0"/>
        <v>1</v>
      </c>
      <c r="F22" s="139">
        <v>0</v>
      </c>
      <c r="G22" s="161">
        <f t="shared" si="1"/>
        <v>0</v>
      </c>
      <c r="H22" s="161">
        <f t="shared" si="1"/>
        <v>0</v>
      </c>
      <c r="I22" s="161">
        <f t="shared" si="1"/>
        <v>0</v>
      </c>
    </row>
    <row r="23" spans="1:9" x14ac:dyDescent="0.3">
      <c r="A23" s="134">
        <v>1.08</v>
      </c>
      <c r="B23" s="135" t="s">
        <v>121</v>
      </c>
      <c r="C23" s="136">
        <v>2</v>
      </c>
      <c r="D23" s="137" t="s">
        <v>117</v>
      </c>
      <c r="E23" s="138">
        <f t="shared" si="0"/>
        <v>1</v>
      </c>
      <c r="F23" s="139">
        <v>0</v>
      </c>
      <c r="G23" s="161">
        <f t="shared" si="1"/>
        <v>0</v>
      </c>
      <c r="H23" s="161">
        <f t="shared" si="1"/>
        <v>0</v>
      </c>
      <c r="I23" s="161">
        <f t="shared" si="1"/>
        <v>0</v>
      </c>
    </row>
    <row r="24" spans="1:9" x14ac:dyDescent="0.3">
      <c r="A24" s="134">
        <v>1.0900000000000001</v>
      </c>
      <c r="B24" s="135" t="s">
        <v>122</v>
      </c>
      <c r="C24" s="136">
        <v>2</v>
      </c>
      <c r="D24" s="137" t="s">
        <v>117</v>
      </c>
      <c r="E24" s="138">
        <f t="shared" si="0"/>
        <v>1</v>
      </c>
      <c r="F24" s="139">
        <v>0</v>
      </c>
      <c r="G24" s="161">
        <f t="shared" si="1"/>
        <v>0</v>
      </c>
      <c r="H24" s="161">
        <f t="shared" si="1"/>
        <v>0</v>
      </c>
      <c r="I24" s="161">
        <f t="shared" si="1"/>
        <v>0</v>
      </c>
    </row>
    <row r="25" spans="1:9" x14ac:dyDescent="0.3">
      <c r="A25" s="134">
        <v>1.05</v>
      </c>
      <c r="B25" s="135" t="s">
        <v>123</v>
      </c>
      <c r="C25" s="136">
        <v>2</v>
      </c>
      <c r="D25" s="137" t="s">
        <v>117</v>
      </c>
      <c r="E25" s="138">
        <f t="shared" si="0"/>
        <v>1</v>
      </c>
      <c r="F25" s="139">
        <v>0</v>
      </c>
      <c r="G25" s="161">
        <f t="shared" si="1"/>
        <v>0</v>
      </c>
      <c r="H25" s="161">
        <f t="shared" si="1"/>
        <v>0</v>
      </c>
      <c r="I25" s="161">
        <f t="shared" si="1"/>
        <v>0</v>
      </c>
    </row>
    <row r="26" spans="1:9" x14ac:dyDescent="0.3">
      <c r="A26" s="134">
        <v>1.06</v>
      </c>
      <c r="B26" s="135" t="s">
        <v>124</v>
      </c>
      <c r="C26" s="136">
        <v>2</v>
      </c>
      <c r="D26" s="137" t="s">
        <v>117</v>
      </c>
      <c r="E26" s="138">
        <f t="shared" si="0"/>
        <v>1</v>
      </c>
      <c r="F26" s="139">
        <v>0</v>
      </c>
      <c r="G26" s="161">
        <f t="shared" si="1"/>
        <v>0</v>
      </c>
      <c r="H26" s="161">
        <f t="shared" si="1"/>
        <v>0</v>
      </c>
      <c r="I26" s="161">
        <f t="shared" si="1"/>
        <v>0</v>
      </c>
    </row>
    <row r="27" spans="1:9" x14ac:dyDescent="0.3">
      <c r="A27" s="134">
        <v>1.07</v>
      </c>
      <c r="B27" s="135" t="s">
        <v>125</v>
      </c>
      <c r="C27" s="136">
        <v>2</v>
      </c>
      <c r="D27" s="137" t="s">
        <v>117</v>
      </c>
      <c r="E27" s="138">
        <f t="shared" si="0"/>
        <v>1</v>
      </c>
      <c r="F27" s="139">
        <v>0</v>
      </c>
      <c r="G27" s="161">
        <f t="shared" si="1"/>
        <v>0</v>
      </c>
      <c r="H27" s="161">
        <f t="shared" si="1"/>
        <v>0</v>
      </c>
      <c r="I27" s="161">
        <f t="shared" si="1"/>
        <v>0</v>
      </c>
    </row>
    <row r="28" spans="1:9" ht="7.2" customHeight="1" x14ac:dyDescent="0.3">
      <c r="A28" s="140"/>
      <c r="D28" s="141"/>
      <c r="E28" s="141"/>
      <c r="F28" s="142"/>
      <c r="G28" s="162"/>
      <c r="H28" s="162"/>
      <c r="I28" s="161">
        <f t="shared" si="1"/>
        <v>0</v>
      </c>
    </row>
    <row r="29" spans="1:9" x14ac:dyDescent="0.3">
      <c r="A29" s="131">
        <v>2</v>
      </c>
      <c r="B29" s="132" t="s">
        <v>126</v>
      </c>
      <c r="C29" s="133"/>
      <c r="D29" s="133"/>
      <c r="E29" s="133"/>
      <c r="F29" s="133"/>
      <c r="G29" s="160">
        <f>SUM(G30:G41)</f>
        <v>18750293.544</v>
      </c>
      <c r="H29" s="160">
        <f>SUM(H30:H41)</f>
        <v>480987.91834426229</v>
      </c>
      <c r="I29" s="160"/>
    </row>
    <row r="30" spans="1:9" x14ac:dyDescent="0.3">
      <c r="A30" s="134">
        <v>2.0099999999999998</v>
      </c>
      <c r="B30" s="135" t="s">
        <v>127</v>
      </c>
      <c r="C30" s="136">
        <v>2</v>
      </c>
      <c r="D30" s="137" t="s">
        <v>117</v>
      </c>
      <c r="E30" s="138">
        <f t="shared" ref="E30:E36" si="2">IF(D30="USD",1,$B$5)</f>
        <v>1</v>
      </c>
      <c r="F30" s="139">
        <v>20484.939999999995</v>
      </c>
      <c r="G30" s="161">
        <v>925759.13400000008</v>
      </c>
      <c r="H30" s="161">
        <v>116087.61432786885</v>
      </c>
      <c r="I30" s="161">
        <f>+G30-H30</f>
        <v>809671.51967213117</v>
      </c>
    </row>
    <row r="31" spans="1:9" x14ac:dyDescent="0.3">
      <c r="A31" s="134">
        <v>2.02</v>
      </c>
      <c r="B31" s="135" t="s">
        <v>128</v>
      </c>
      <c r="C31" s="136">
        <v>2</v>
      </c>
      <c r="D31" s="137" t="s">
        <v>117</v>
      </c>
      <c r="E31" s="138">
        <f t="shared" si="2"/>
        <v>1</v>
      </c>
      <c r="F31" s="139">
        <v>0</v>
      </c>
      <c r="G31" s="161">
        <f t="shared" ref="G31:G40" si="3">IF(D31="DOP",F31/E31,F31)</f>
        <v>0</v>
      </c>
      <c r="H31" s="161">
        <v>0</v>
      </c>
      <c r="I31" s="161">
        <f t="shared" ref="I31:I47" si="4">+G31-H31</f>
        <v>0</v>
      </c>
    </row>
    <row r="32" spans="1:9" x14ac:dyDescent="0.3">
      <c r="A32" s="134">
        <v>2.0299999999999998</v>
      </c>
      <c r="B32" s="135" t="s">
        <v>130</v>
      </c>
      <c r="C32" s="136">
        <v>2</v>
      </c>
      <c r="D32" s="137" t="s">
        <v>117</v>
      </c>
      <c r="E32" s="138">
        <f t="shared" si="2"/>
        <v>1</v>
      </c>
      <c r="F32" s="139">
        <v>0</v>
      </c>
      <c r="G32" s="161">
        <f t="shared" si="3"/>
        <v>0</v>
      </c>
      <c r="H32" s="161">
        <v>0</v>
      </c>
      <c r="I32" s="161">
        <f t="shared" si="4"/>
        <v>0</v>
      </c>
    </row>
    <row r="33" spans="1:9" x14ac:dyDescent="0.3">
      <c r="A33" s="134">
        <v>2.04</v>
      </c>
      <c r="B33" s="135" t="s">
        <v>131</v>
      </c>
      <c r="C33" s="136">
        <v>2</v>
      </c>
      <c r="D33" s="137" t="s">
        <v>117</v>
      </c>
      <c r="E33" s="138">
        <f t="shared" si="2"/>
        <v>1</v>
      </c>
      <c r="F33" s="139">
        <v>0</v>
      </c>
      <c r="G33" s="161">
        <f t="shared" si="3"/>
        <v>0</v>
      </c>
      <c r="H33" s="161">
        <v>0</v>
      </c>
      <c r="I33" s="161">
        <f t="shared" si="4"/>
        <v>0</v>
      </c>
    </row>
    <row r="34" spans="1:9" x14ac:dyDescent="0.3">
      <c r="A34" s="134">
        <v>2.0499999999999998</v>
      </c>
      <c r="B34" s="135" t="s">
        <v>132</v>
      </c>
      <c r="C34" s="136">
        <v>2</v>
      </c>
      <c r="D34" s="137" t="s">
        <v>117</v>
      </c>
      <c r="E34" s="138">
        <f t="shared" si="2"/>
        <v>1</v>
      </c>
      <c r="F34" s="139">
        <v>25100</v>
      </c>
      <c r="G34" s="161">
        <v>945223.71</v>
      </c>
      <c r="H34" s="161">
        <v>15495.470655737705</v>
      </c>
      <c r="I34" s="161">
        <f>+G34-H34</f>
        <v>929728.23934426229</v>
      </c>
    </row>
    <row r="35" spans="1:9" x14ac:dyDescent="0.3">
      <c r="A35" s="134">
        <v>2.06</v>
      </c>
      <c r="B35" s="135" t="s">
        <v>133</v>
      </c>
      <c r="C35" s="136">
        <v>2</v>
      </c>
      <c r="D35" s="137" t="s">
        <v>117</v>
      </c>
      <c r="E35" s="138">
        <f t="shared" si="2"/>
        <v>1</v>
      </c>
      <c r="F35" s="139">
        <v>7330.6451612903229</v>
      </c>
      <c r="G35" s="161">
        <v>550000</v>
      </c>
      <c r="H35" s="161">
        <v>10964.70475409836</v>
      </c>
      <c r="I35" s="161">
        <f t="shared" si="4"/>
        <v>539035.29524590168</v>
      </c>
    </row>
    <row r="36" spans="1:9" x14ac:dyDescent="0.3">
      <c r="A36" s="134">
        <v>2.0699999999999998</v>
      </c>
      <c r="B36" s="135" t="s">
        <v>134</v>
      </c>
      <c r="C36" s="136">
        <v>2</v>
      </c>
      <c r="D36" s="137" t="s">
        <v>117</v>
      </c>
      <c r="E36" s="138">
        <f t="shared" si="2"/>
        <v>1</v>
      </c>
      <c r="F36" s="139">
        <v>114712.486</v>
      </c>
      <c r="G36" s="161">
        <v>7031433.7400000002</v>
      </c>
      <c r="H36" s="161">
        <v>93062.164754098369</v>
      </c>
      <c r="I36" s="161">
        <f t="shared" si="4"/>
        <v>6938371.5752459019</v>
      </c>
    </row>
    <row r="37" spans="1:9" x14ac:dyDescent="0.3">
      <c r="A37" s="134">
        <v>2.08</v>
      </c>
      <c r="B37" s="135" t="s">
        <v>135</v>
      </c>
      <c r="C37" s="136">
        <v>2</v>
      </c>
      <c r="D37" s="137" t="s">
        <v>117</v>
      </c>
      <c r="E37" s="138">
        <f>IF(D37="USD",1,$B$5)</f>
        <v>1</v>
      </c>
      <c r="F37" s="139">
        <v>80483.864790322579</v>
      </c>
      <c r="G37" s="161">
        <v>8626672.7599999998</v>
      </c>
      <c r="H37" s="161">
        <v>234532.97434426227</v>
      </c>
      <c r="I37" s="161">
        <f t="shared" si="4"/>
        <v>8392139.7856557369</v>
      </c>
    </row>
    <row r="38" spans="1:9" x14ac:dyDescent="0.3">
      <c r="A38" s="134">
        <v>2.09</v>
      </c>
      <c r="B38" s="135" t="s">
        <v>136</v>
      </c>
      <c r="C38" s="136">
        <v>2</v>
      </c>
      <c r="D38" s="137" t="s">
        <v>117</v>
      </c>
      <c r="E38" s="138">
        <f>IF(D38="USD",1,$B$5)</f>
        <v>1</v>
      </c>
      <c r="F38" s="139">
        <v>12639.2</v>
      </c>
      <c r="G38" s="161">
        <v>671204.2</v>
      </c>
      <c r="H38" s="161">
        <v>10844.989508196721</v>
      </c>
      <c r="I38" s="161">
        <f t="shared" si="4"/>
        <v>660359.21049180324</v>
      </c>
    </row>
    <row r="39" spans="1:9" x14ac:dyDescent="0.3">
      <c r="A39" s="134">
        <v>2.1</v>
      </c>
      <c r="B39" s="135" t="s">
        <v>137</v>
      </c>
      <c r="C39" s="136">
        <v>2</v>
      </c>
      <c r="D39" s="137" t="s">
        <v>117</v>
      </c>
      <c r="E39" s="138">
        <f>IF(D39="USD",1,$B$5)</f>
        <v>1</v>
      </c>
      <c r="F39" s="139">
        <v>0</v>
      </c>
      <c r="G39" s="161">
        <f t="shared" si="3"/>
        <v>0</v>
      </c>
      <c r="H39" s="161">
        <v>0</v>
      </c>
      <c r="I39" s="161">
        <f t="shared" si="4"/>
        <v>0</v>
      </c>
    </row>
    <row r="40" spans="1:9" x14ac:dyDescent="0.3">
      <c r="A40" s="134">
        <v>2.11</v>
      </c>
      <c r="B40" s="135" t="s">
        <v>138</v>
      </c>
      <c r="C40" s="136">
        <v>2</v>
      </c>
      <c r="D40" s="137" t="s">
        <v>117</v>
      </c>
      <c r="E40" s="138">
        <f>IF(D40="USD",1,$B$5)</f>
        <v>1</v>
      </c>
      <c r="F40" s="139">
        <v>0</v>
      </c>
      <c r="G40" s="161">
        <f t="shared" si="3"/>
        <v>0</v>
      </c>
      <c r="H40" s="161">
        <v>0</v>
      </c>
      <c r="I40" s="161">
        <f t="shared" si="4"/>
        <v>0</v>
      </c>
    </row>
    <row r="41" spans="1:9" ht="7.5" customHeight="1" x14ac:dyDescent="0.3">
      <c r="A41" s="140"/>
      <c r="B41" s="136"/>
      <c r="C41" s="136"/>
      <c r="D41" s="143"/>
      <c r="E41" s="143"/>
      <c r="F41" s="144"/>
      <c r="G41" s="162"/>
      <c r="H41" s="162"/>
      <c r="I41" s="162">
        <f t="shared" si="4"/>
        <v>0</v>
      </c>
    </row>
    <row r="42" spans="1:9" x14ac:dyDescent="0.3">
      <c r="A42" s="131">
        <v>3</v>
      </c>
      <c r="B42" s="132" t="s">
        <v>139</v>
      </c>
      <c r="C42" s="133"/>
      <c r="D42" s="133"/>
      <c r="E42" s="133"/>
      <c r="F42" s="133"/>
      <c r="G42" s="160">
        <f>SUBTOTAL(9,G43:G47)</f>
        <v>15163841.6372</v>
      </c>
      <c r="H42" s="160">
        <f>SUBTOTAL(9,H43:H47)</f>
        <v>447825.62999999995</v>
      </c>
      <c r="I42" s="160"/>
    </row>
    <row r="43" spans="1:9" x14ac:dyDescent="0.3">
      <c r="A43" s="134">
        <v>3.01</v>
      </c>
      <c r="B43" s="135" t="s">
        <v>140</v>
      </c>
      <c r="C43" s="136">
        <v>2</v>
      </c>
      <c r="D43" s="137" t="s">
        <v>117</v>
      </c>
      <c r="E43" s="138">
        <f>IF(D43="USD",1,$B$5)</f>
        <v>1</v>
      </c>
      <c r="F43" s="139">
        <v>0</v>
      </c>
      <c r="G43" s="161">
        <f t="shared" ref="G43:G44" si="5">IF(D43="DOP",F43/E43,F43)</f>
        <v>0</v>
      </c>
      <c r="H43" s="161">
        <v>259705.60999999996</v>
      </c>
      <c r="I43" s="161">
        <f t="shared" si="4"/>
        <v>-259705.60999999996</v>
      </c>
    </row>
    <row r="44" spans="1:9" x14ac:dyDescent="0.3">
      <c r="A44" s="134">
        <v>3.02</v>
      </c>
      <c r="B44" s="135" t="s">
        <v>141</v>
      </c>
      <c r="C44" s="136">
        <v>2</v>
      </c>
      <c r="D44" s="137" t="s">
        <v>117</v>
      </c>
      <c r="E44" s="138">
        <f>IF(D44="USD",1,$B$5)</f>
        <v>1</v>
      </c>
      <c r="F44" s="139">
        <v>0</v>
      </c>
      <c r="G44" s="161">
        <f t="shared" si="5"/>
        <v>0</v>
      </c>
      <c r="H44" s="161">
        <v>0</v>
      </c>
      <c r="I44" s="161">
        <f t="shared" si="4"/>
        <v>0</v>
      </c>
    </row>
    <row r="45" spans="1:9" x14ac:dyDescent="0.3">
      <c r="A45" s="134">
        <v>3.03</v>
      </c>
      <c r="B45" s="135" t="s">
        <v>142</v>
      </c>
      <c r="C45" s="136">
        <v>2</v>
      </c>
      <c r="D45" s="137" t="s">
        <v>117</v>
      </c>
      <c r="E45" s="138">
        <f>IF(D45="USD",1,$B$5)</f>
        <v>1</v>
      </c>
      <c r="F45" s="139">
        <v>165254.22</v>
      </c>
      <c r="G45" s="161">
        <v>14002289.75</v>
      </c>
      <c r="H45" s="161">
        <v>165254.22</v>
      </c>
      <c r="I45" s="161">
        <f t="shared" si="4"/>
        <v>13837035.529999999</v>
      </c>
    </row>
    <row r="46" spans="1:9" x14ac:dyDescent="0.3">
      <c r="A46" s="134">
        <v>3.04</v>
      </c>
      <c r="B46" s="135" t="s">
        <v>143</v>
      </c>
      <c r="C46" s="136">
        <v>2</v>
      </c>
      <c r="D46" s="137" t="s">
        <v>117</v>
      </c>
      <c r="E46" s="138">
        <f>IF(D46="USD",1,$B$5)</f>
        <v>1</v>
      </c>
      <c r="F46" s="139">
        <v>15453.025664516128</v>
      </c>
      <c r="G46" s="161">
        <v>1161551.8872000002</v>
      </c>
      <c r="H46" s="161">
        <v>22865.800000000003</v>
      </c>
      <c r="I46" s="161">
        <f t="shared" si="4"/>
        <v>1138686.0872000002</v>
      </c>
    </row>
    <row r="47" spans="1:9" ht="18.600000000000001" customHeight="1" x14ac:dyDescent="0.3">
      <c r="A47" s="140"/>
      <c r="B47" s="136"/>
      <c r="C47" s="136"/>
      <c r="D47" s="143"/>
      <c r="E47" s="143"/>
      <c r="F47" s="145"/>
      <c r="G47" s="163"/>
      <c r="H47" s="163"/>
      <c r="I47" s="161">
        <f t="shared" si="4"/>
        <v>0</v>
      </c>
    </row>
    <row r="48" spans="1:9" x14ac:dyDescent="0.3">
      <c r="A48" s="131">
        <v>4</v>
      </c>
      <c r="B48" s="132" t="s">
        <v>144</v>
      </c>
      <c r="C48" s="133"/>
      <c r="D48" s="133"/>
      <c r="E48" s="133"/>
      <c r="F48" s="133"/>
      <c r="G48" s="160">
        <f>SUM(G49:G52)</f>
        <v>18184968.899999999</v>
      </c>
      <c r="H48" s="160">
        <f>SUM(H49:H52)</f>
        <v>293353.9604918033</v>
      </c>
      <c r="I48" s="160"/>
    </row>
    <row r="49" spans="1:9" x14ac:dyDescent="0.3">
      <c r="A49" s="134">
        <v>4.01</v>
      </c>
      <c r="B49" s="135" t="s">
        <v>145</v>
      </c>
      <c r="C49" s="136">
        <v>2</v>
      </c>
      <c r="D49" s="137" t="s">
        <v>117</v>
      </c>
      <c r="E49" s="138">
        <f>IF(D49="USD",1,$B$5)</f>
        <v>1</v>
      </c>
      <c r="F49" s="139">
        <v>237554.27370967739</v>
      </c>
      <c r="G49" s="161">
        <v>15961714.65</v>
      </c>
      <c r="H49" s="161">
        <v>261667.45327868854</v>
      </c>
      <c r="I49" s="161">
        <f t="shared" ref="I49:I60" si="6">+G49-H49</f>
        <v>15700047.196721312</v>
      </c>
    </row>
    <row r="50" spans="1:9" x14ac:dyDescent="0.3">
      <c r="A50" s="134">
        <v>4.0199999999999996</v>
      </c>
      <c r="B50" s="135" t="s">
        <v>146</v>
      </c>
      <c r="C50" s="136">
        <v>2</v>
      </c>
      <c r="D50" s="137" t="s">
        <v>117</v>
      </c>
      <c r="E50" s="138">
        <f>IF(D50="USD",1,$B$5)</f>
        <v>1</v>
      </c>
      <c r="F50" s="139">
        <v>0</v>
      </c>
      <c r="G50" s="161">
        <v>0</v>
      </c>
      <c r="H50" s="161">
        <v>0</v>
      </c>
      <c r="I50" s="161">
        <f t="shared" si="6"/>
        <v>0</v>
      </c>
    </row>
    <row r="51" spans="1:9" x14ac:dyDescent="0.3">
      <c r="A51" s="134">
        <v>4.03</v>
      </c>
      <c r="B51" s="135" t="s">
        <v>147</v>
      </c>
      <c r="C51" s="136">
        <v>2</v>
      </c>
      <c r="D51" s="137" t="s">
        <v>117</v>
      </c>
      <c r="E51" s="138">
        <f>IF(D51="USD",1,$B$5)</f>
        <v>1</v>
      </c>
      <c r="F51" s="139">
        <v>19149.984677419357</v>
      </c>
      <c r="G51" s="161">
        <v>2223254.25</v>
      </c>
      <c r="H51" s="161">
        <v>31686.507213114754</v>
      </c>
      <c r="I51" s="161">
        <f t="shared" si="6"/>
        <v>2191567.7427868852</v>
      </c>
    </row>
    <row r="52" spans="1:9" ht="13.2" customHeight="1" x14ac:dyDescent="0.3">
      <c r="A52" s="140"/>
      <c r="B52" s="136"/>
      <c r="C52" s="136"/>
      <c r="D52" s="143"/>
      <c r="E52" s="143"/>
      <c r="F52" s="144"/>
      <c r="G52" s="162"/>
      <c r="H52" s="162"/>
      <c r="I52" s="162">
        <f t="shared" si="6"/>
        <v>0</v>
      </c>
    </row>
    <row r="53" spans="1:9" x14ac:dyDescent="0.3">
      <c r="A53" s="131">
        <v>5</v>
      </c>
      <c r="B53" s="132" t="s">
        <v>148</v>
      </c>
      <c r="C53" s="133"/>
      <c r="D53" s="133"/>
      <c r="E53" s="133"/>
      <c r="F53" s="133"/>
      <c r="G53" s="160">
        <f>SUM(G54:G61)</f>
        <v>88672240.347250015</v>
      </c>
      <c r="H53" s="160">
        <f>SUM(H54:H61)</f>
        <v>1089166.856295082</v>
      </c>
      <c r="I53" s="160"/>
    </row>
    <row r="54" spans="1:9" x14ac:dyDescent="0.3">
      <c r="A54" s="134">
        <v>5.01</v>
      </c>
      <c r="B54" s="135" t="s">
        <v>149</v>
      </c>
      <c r="C54" s="136">
        <v>1</v>
      </c>
      <c r="D54" s="137" t="s">
        <v>117</v>
      </c>
      <c r="E54" s="138">
        <f>IF(D54="USD",1,$B$5)</f>
        <v>1</v>
      </c>
      <c r="F54" s="139">
        <v>178665.78450000001</v>
      </c>
      <c r="G54" s="161">
        <v>12801600</v>
      </c>
      <c r="H54" s="161">
        <v>122690.29</v>
      </c>
      <c r="I54" s="161">
        <f>+G54-H54</f>
        <v>12678909.710000001</v>
      </c>
    </row>
    <row r="55" spans="1:9" x14ac:dyDescent="0.3">
      <c r="A55" s="134">
        <v>5.0199999999999996</v>
      </c>
      <c r="B55" s="135" t="s">
        <v>150</v>
      </c>
      <c r="C55" s="136">
        <v>1</v>
      </c>
      <c r="D55" s="137" t="s">
        <v>117</v>
      </c>
      <c r="E55" s="138">
        <f t="shared" ref="E55:E60" si="7">IF(D55="USD",1,$B$5)</f>
        <v>1</v>
      </c>
      <c r="F55" s="139">
        <v>32571.346500000003</v>
      </c>
      <c r="G55" s="161">
        <v>2667000</v>
      </c>
      <c r="H55" s="161">
        <v>28969.559999999998</v>
      </c>
      <c r="I55" s="161">
        <f t="shared" si="6"/>
        <v>2638030.44</v>
      </c>
    </row>
    <row r="56" spans="1:9" x14ac:dyDescent="0.3">
      <c r="A56" s="134">
        <v>5.03</v>
      </c>
      <c r="B56" s="146" t="s">
        <v>151</v>
      </c>
      <c r="C56" s="136">
        <v>1</v>
      </c>
      <c r="D56" s="137" t="s">
        <v>117</v>
      </c>
      <c r="E56" s="138">
        <f t="shared" si="7"/>
        <v>1</v>
      </c>
      <c r="F56" s="139">
        <v>522416.38476129028</v>
      </c>
      <c r="G56" s="161">
        <v>47209739.115250021</v>
      </c>
      <c r="H56" s="161">
        <v>671606.3470819674</v>
      </c>
      <c r="I56" s="161">
        <f t="shared" si="6"/>
        <v>46538132.768168055</v>
      </c>
    </row>
    <row r="57" spans="1:9" x14ac:dyDescent="0.3">
      <c r="A57" s="134">
        <v>5.04</v>
      </c>
      <c r="B57" s="135" t="s">
        <v>152</v>
      </c>
      <c r="C57" s="136">
        <v>1</v>
      </c>
      <c r="D57" s="137" t="s">
        <v>117</v>
      </c>
      <c r="E57" s="138">
        <f t="shared" si="7"/>
        <v>1</v>
      </c>
      <c r="F57" s="139">
        <v>28768.600000000002</v>
      </c>
      <c r="G57" s="161">
        <v>2279596.787</v>
      </c>
      <c r="H57" s="161">
        <v>40822.369213114755</v>
      </c>
      <c r="I57" s="161">
        <f t="shared" si="6"/>
        <v>2238774.4177868851</v>
      </c>
    </row>
    <row r="58" spans="1:9" x14ac:dyDescent="0.3">
      <c r="A58" s="134">
        <v>5.05</v>
      </c>
      <c r="B58" s="135" t="s">
        <v>153</v>
      </c>
      <c r="C58" s="136">
        <v>1</v>
      </c>
      <c r="D58" s="137" t="s">
        <v>117</v>
      </c>
      <c r="E58" s="138">
        <f t="shared" si="7"/>
        <v>1</v>
      </c>
      <c r="F58" s="139">
        <v>37387.096774193546</v>
      </c>
      <c r="G58" s="161">
        <v>2577520</v>
      </c>
      <c r="H58" s="161">
        <v>42182.550819672128</v>
      </c>
      <c r="I58" s="161">
        <f t="shared" si="6"/>
        <v>2535337.4491803278</v>
      </c>
    </row>
    <row r="59" spans="1:9" x14ac:dyDescent="0.3">
      <c r="A59" s="134">
        <v>5.0599999999999996</v>
      </c>
      <c r="B59" s="135" t="s">
        <v>154</v>
      </c>
      <c r="C59" s="136">
        <v>1</v>
      </c>
      <c r="D59" s="137" t="s">
        <v>117</v>
      </c>
      <c r="E59" s="138">
        <f t="shared" si="7"/>
        <v>1</v>
      </c>
      <c r="F59" s="139">
        <v>173670.96774193551</v>
      </c>
      <c r="G59" s="161">
        <v>17368980.195</v>
      </c>
      <c r="H59" s="161">
        <v>100454.85918032787</v>
      </c>
      <c r="I59" s="161">
        <f t="shared" si="6"/>
        <v>17268525.335819673</v>
      </c>
    </row>
    <row r="60" spans="1:9" x14ac:dyDescent="0.3">
      <c r="A60" s="134">
        <v>5.07</v>
      </c>
      <c r="B60" s="135" t="s">
        <v>155</v>
      </c>
      <c r="C60" s="136">
        <v>1</v>
      </c>
      <c r="D60" s="137" t="s">
        <v>117</v>
      </c>
      <c r="E60" s="138">
        <f t="shared" si="7"/>
        <v>1</v>
      </c>
      <c r="F60" s="139">
        <v>52527.65</v>
      </c>
      <c r="G60" s="161">
        <v>3767804.25</v>
      </c>
      <c r="H60" s="161">
        <v>82440.87999999999</v>
      </c>
      <c r="I60" s="161">
        <f t="shared" si="6"/>
        <v>3685363.37</v>
      </c>
    </row>
    <row r="61" spans="1:9" ht="14.4" customHeight="1" x14ac:dyDescent="0.3">
      <c r="A61" s="140"/>
      <c r="B61" s="136"/>
      <c r="C61" s="136"/>
      <c r="D61" s="143"/>
      <c r="E61" s="143"/>
      <c r="F61" s="145"/>
      <c r="G61" s="163"/>
      <c r="H61" s="163"/>
      <c r="I61" s="162"/>
    </row>
    <row r="62" spans="1:9" x14ac:dyDescent="0.3">
      <c r="A62" s="131">
        <v>6</v>
      </c>
      <c r="B62" s="132" t="s">
        <v>156</v>
      </c>
      <c r="C62" s="133"/>
      <c r="D62" s="133"/>
      <c r="E62" s="133"/>
      <c r="F62" s="133"/>
      <c r="G62" s="160">
        <f>SUM(G63:G68)</f>
        <v>1892118.5268000001</v>
      </c>
      <c r="H62" s="160">
        <f>SUM(H63:H68)</f>
        <v>33656.133114754091</v>
      </c>
      <c r="I62" s="160"/>
    </row>
    <row r="63" spans="1:9" x14ac:dyDescent="0.3">
      <c r="A63" s="134">
        <v>6.01</v>
      </c>
      <c r="B63" s="135" t="s">
        <v>157</v>
      </c>
      <c r="C63" s="136">
        <v>1</v>
      </c>
      <c r="D63" s="137" t="s">
        <v>117</v>
      </c>
      <c r="E63" s="138">
        <f>IF(D63="USD",1,$B$5)</f>
        <v>1</v>
      </c>
      <c r="F63" s="139">
        <v>0</v>
      </c>
      <c r="G63" s="164">
        <f t="shared" ref="G63:H66" si="8">IF(D63="DOP",F63/E63,F63)</f>
        <v>0</v>
      </c>
      <c r="H63" s="164">
        <f t="shared" si="8"/>
        <v>0</v>
      </c>
      <c r="I63" s="164"/>
    </row>
    <row r="64" spans="1:9" x14ac:dyDescent="0.3">
      <c r="A64" s="134">
        <v>6.02</v>
      </c>
      <c r="B64" s="135" t="s">
        <v>158</v>
      </c>
      <c r="C64" s="136">
        <v>1</v>
      </c>
      <c r="D64" s="137" t="s">
        <v>117</v>
      </c>
      <c r="E64" s="138">
        <f t="shared" ref="E64:E67" si="9">IF(D64="USD",1,$B$5)</f>
        <v>1</v>
      </c>
      <c r="F64" s="139">
        <v>0</v>
      </c>
      <c r="G64" s="164">
        <f t="shared" si="8"/>
        <v>0</v>
      </c>
      <c r="H64" s="164">
        <f t="shared" si="8"/>
        <v>0</v>
      </c>
      <c r="I64" s="164"/>
    </row>
    <row r="65" spans="1:9" x14ac:dyDescent="0.3">
      <c r="A65" s="134">
        <v>6.03</v>
      </c>
      <c r="B65" s="135" t="s">
        <v>159</v>
      </c>
      <c r="C65" s="136">
        <v>1</v>
      </c>
      <c r="D65" s="137" t="s">
        <v>117</v>
      </c>
      <c r="E65" s="138">
        <f t="shared" si="9"/>
        <v>1</v>
      </c>
      <c r="F65" s="139">
        <v>0</v>
      </c>
      <c r="G65" s="164">
        <f t="shared" si="8"/>
        <v>0</v>
      </c>
      <c r="H65" s="164">
        <f t="shared" si="8"/>
        <v>0</v>
      </c>
      <c r="I65" s="164"/>
    </row>
    <row r="66" spans="1:9" x14ac:dyDescent="0.3">
      <c r="A66" s="134">
        <v>6.04</v>
      </c>
      <c r="B66" s="135" t="s">
        <v>160</v>
      </c>
      <c r="C66" s="136">
        <v>1</v>
      </c>
      <c r="D66" s="137" t="s">
        <v>117</v>
      </c>
      <c r="E66" s="138">
        <f t="shared" si="9"/>
        <v>1</v>
      </c>
      <c r="F66" s="139">
        <v>0</v>
      </c>
      <c r="G66" s="164">
        <f t="shared" si="8"/>
        <v>0</v>
      </c>
      <c r="H66" s="164">
        <f t="shared" si="8"/>
        <v>0</v>
      </c>
      <c r="I66" s="164"/>
    </row>
    <row r="67" spans="1:9" x14ac:dyDescent="0.3">
      <c r="A67" s="134">
        <v>6.05</v>
      </c>
      <c r="B67" s="135" t="s">
        <v>161</v>
      </c>
      <c r="C67" s="136">
        <v>1</v>
      </c>
      <c r="D67" s="137" t="s">
        <v>117</v>
      </c>
      <c r="E67" s="138">
        <f t="shared" si="9"/>
        <v>1</v>
      </c>
      <c r="F67" s="139">
        <v>38599.89322580646</v>
      </c>
      <c r="G67" s="164">
        <v>1892118.5268000001</v>
      </c>
      <c r="H67" s="164">
        <v>33656.133114754091</v>
      </c>
      <c r="I67" s="164"/>
    </row>
    <row r="68" spans="1:9" x14ac:dyDescent="0.3">
      <c r="A68" s="140"/>
      <c r="B68" s="147"/>
      <c r="C68" s="136"/>
      <c r="D68" s="143"/>
      <c r="E68" s="148"/>
      <c r="F68" s="149"/>
      <c r="G68" s="162"/>
      <c r="H68" s="162"/>
      <c r="I68" s="162"/>
    </row>
    <row r="69" spans="1:9" x14ac:dyDescent="0.3">
      <c r="A69" s="131">
        <v>7</v>
      </c>
      <c r="B69" s="132" t="s">
        <v>164</v>
      </c>
      <c r="C69" s="133"/>
      <c r="D69" s="133"/>
      <c r="E69" s="133"/>
      <c r="F69" s="133"/>
      <c r="G69" s="160">
        <f>SUM(G70:G77)</f>
        <v>35127060.522300005</v>
      </c>
      <c r="H69" s="160">
        <f>SUM(H70:H77)</f>
        <v>599060.58265573776</v>
      </c>
      <c r="I69" s="160"/>
    </row>
    <row r="70" spans="1:9" s="113" customFormat="1" x14ac:dyDescent="0.3">
      <c r="A70" s="134">
        <v>7.01</v>
      </c>
      <c r="B70" s="135" t="s">
        <v>165</v>
      </c>
      <c r="C70" s="135">
        <v>1</v>
      </c>
      <c r="D70" s="137" t="s">
        <v>117</v>
      </c>
      <c r="E70" s="138">
        <f>IF(D70="USD",1,$B$5)</f>
        <v>1</v>
      </c>
      <c r="F70" s="139">
        <v>30862.977258064511</v>
      </c>
      <c r="G70" s="164">
        <v>1564096.75</v>
      </c>
      <c r="H70" s="164">
        <v>31279.651639344265</v>
      </c>
      <c r="I70" s="161">
        <f t="shared" ref="I70:I87" si="10">+G70-H70</f>
        <v>1532817.0983606558</v>
      </c>
    </row>
    <row r="71" spans="1:9" s="113" customFormat="1" x14ac:dyDescent="0.3">
      <c r="A71" s="134">
        <v>7.02</v>
      </c>
      <c r="B71" s="135" t="s">
        <v>166</v>
      </c>
      <c r="C71" s="135">
        <v>1</v>
      </c>
      <c r="D71" s="137" t="s">
        <v>117</v>
      </c>
      <c r="E71" s="138">
        <f t="shared" ref="E71:E76" si="11">IF(D71="USD",1,$B$5)</f>
        <v>1</v>
      </c>
      <c r="F71" s="139">
        <v>74153.174677419374</v>
      </c>
      <c r="G71" s="164">
        <v>3671404.4378</v>
      </c>
      <c r="H71" s="164">
        <v>46529.653442622948</v>
      </c>
      <c r="I71" s="161">
        <f t="shared" si="10"/>
        <v>3624874.7843573769</v>
      </c>
    </row>
    <row r="72" spans="1:9" s="113" customFormat="1" x14ac:dyDescent="0.3">
      <c r="A72" s="134">
        <v>7.03</v>
      </c>
      <c r="B72" s="135" t="s">
        <v>167</v>
      </c>
      <c r="C72" s="135">
        <v>1</v>
      </c>
      <c r="D72" s="137" t="s">
        <v>117</v>
      </c>
      <c r="E72" s="138">
        <f t="shared" si="11"/>
        <v>1</v>
      </c>
      <c r="F72" s="139">
        <v>54138.492870967741</v>
      </c>
      <c r="G72" s="164">
        <v>6561284.4755000006</v>
      </c>
      <c r="H72" s="164">
        <v>61838.288983606559</v>
      </c>
      <c r="I72" s="161">
        <f t="shared" si="10"/>
        <v>6499446.1865163939</v>
      </c>
    </row>
    <row r="73" spans="1:9" s="113" customFormat="1" x14ac:dyDescent="0.3">
      <c r="A73" s="134">
        <v>7.04</v>
      </c>
      <c r="B73" s="135" t="s">
        <v>168</v>
      </c>
      <c r="C73" s="135">
        <v>1</v>
      </c>
      <c r="D73" s="137" t="s">
        <v>117</v>
      </c>
      <c r="E73" s="138">
        <f t="shared" si="11"/>
        <v>1</v>
      </c>
      <c r="F73" s="139">
        <v>163010.11290322582</v>
      </c>
      <c r="G73" s="164">
        <v>18932010.219000001</v>
      </c>
      <c r="H73" s="164">
        <v>328015.73940983618</v>
      </c>
      <c r="I73" s="161">
        <f t="shared" si="10"/>
        <v>18603994.479590163</v>
      </c>
    </row>
    <row r="74" spans="1:9" s="113" customFormat="1" x14ac:dyDescent="0.3">
      <c r="A74" s="134">
        <v>7.05</v>
      </c>
      <c r="B74" s="135" t="s">
        <v>169</v>
      </c>
      <c r="C74" s="135">
        <v>1</v>
      </c>
      <c r="D74" s="137" t="s">
        <v>117</v>
      </c>
      <c r="E74" s="138">
        <f t="shared" si="11"/>
        <v>1</v>
      </c>
      <c r="F74" s="139">
        <v>64605.32741935485</v>
      </c>
      <c r="G74" s="164">
        <v>4398264.6400000006</v>
      </c>
      <c r="H74" s="164">
        <v>4772.1770491803254</v>
      </c>
      <c r="I74" s="161">
        <f t="shared" si="10"/>
        <v>4393492.4629508201</v>
      </c>
    </row>
    <row r="75" spans="1:9" s="113" customFormat="1" x14ac:dyDescent="0.3">
      <c r="A75" s="134">
        <v>7.06</v>
      </c>
      <c r="B75" s="135" t="s">
        <v>170</v>
      </c>
      <c r="C75" s="135">
        <v>1</v>
      </c>
      <c r="D75" s="137" t="s">
        <v>117</v>
      </c>
      <c r="E75" s="138">
        <f t="shared" si="11"/>
        <v>1</v>
      </c>
      <c r="F75" s="139">
        <v>0</v>
      </c>
      <c r="G75" s="164">
        <f t="shared" ref="G75:G76" si="12">IF(D75="DOP",F75/E75,F75)</f>
        <v>0</v>
      </c>
      <c r="H75" s="164">
        <v>0</v>
      </c>
      <c r="I75" s="161">
        <f t="shared" si="10"/>
        <v>0</v>
      </c>
    </row>
    <row r="76" spans="1:9" s="113" customFormat="1" x14ac:dyDescent="0.3">
      <c r="A76" s="134">
        <v>7.07</v>
      </c>
      <c r="B76" s="135" t="s">
        <v>171</v>
      </c>
      <c r="C76" s="135">
        <v>1</v>
      </c>
      <c r="D76" s="137" t="s">
        <v>117</v>
      </c>
      <c r="E76" s="138">
        <f t="shared" si="11"/>
        <v>1</v>
      </c>
      <c r="F76" s="139">
        <v>0</v>
      </c>
      <c r="G76" s="164">
        <f t="shared" si="12"/>
        <v>0</v>
      </c>
      <c r="H76" s="164">
        <v>126625.07213114754</v>
      </c>
      <c r="I76" s="161">
        <f t="shared" si="10"/>
        <v>-126625.07213114754</v>
      </c>
    </row>
    <row r="77" spans="1:9" ht="7.5" customHeight="1" x14ac:dyDescent="0.3">
      <c r="A77" s="140"/>
      <c r="B77" s="136"/>
      <c r="C77" s="136"/>
      <c r="D77" s="143"/>
      <c r="E77" s="143"/>
      <c r="F77" s="150"/>
      <c r="G77" s="165"/>
      <c r="H77" s="165"/>
      <c r="I77" s="161">
        <f t="shared" si="10"/>
        <v>0</v>
      </c>
    </row>
    <row r="78" spans="1:9" x14ac:dyDescent="0.3">
      <c r="A78" s="131">
        <v>8</v>
      </c>
      <c r="B78" s="132" t="s">
        <v>172</v>
      </c>
      <c r="C78" s="133"/>
      <c r="D78" s="133"/>
      <c r="E78" s="133"/>
      <c r="F78" s="133"/>
      <c r="G78" s="160">
        <f>SUM(G79:G87)</f>
        <v>61103295.226040252</v>
      </c>
      <c r="H78" s="160">
        <f>SUM(H79:H87)</f>
        <v>819550.48826229502</v>
      </c>
      <c r="I78" s="160"/>
    </row>
    <row r="79" spans="1:9" s="113" customFormat="1" x14ac:dyDescent="0.3">
      <c r="A79" s="134">
        <v>8.01</v>
      </c>
      <c r="B79" s="135" t="s">
        <v>173</v>
      </c>
      <c r="C79" s="135">
        <v>1</v>
      </c>
      <c r="D79" s="137" t="s">
        <v>117</v>
      </c>
      <c r="E79" s="138">
        <f t="shared" ref="E79:E86" si="13">IF(D79="USD",1,$B$5)</f>
        <v>1</v>
      </c>
      <c r="F79" s="139">
        <v>354682.57651935483</v>
      </c>
      <c r="G79" s="164">
        <v>24539351.264999993</v>
      </c>
      <c r="H79" s="164">
        <v>367090.34426229505</v>
      </c>
      <c r="I79" s="161">
        <f t="shared" si="10"/>
        <v>24172260.920737699</v>
      </c>
    </row>
    <row r="80" spans="1:9" s="113" customFormat="1" x14ac:dyDescent="0.3">
      <c r="A80" s="134">
        <v>8.02</v>
      </c>
      <c r="B80" s="135" t="s">
        <v>174</v>
      </c>
      <c r="C80" s="135">
        <v>1</v>
      </c>
      <c r="D80" s="137" t="s">
        <v>117</v>
      </c>
      <c r="E80" s="138">
        <f t="shared" si="13"/>
        <v>1</v>
      </c>
      <c r="F80" s="139">
        <v>32090.255041935481</v>
      </c>
      <c r="G80" s="164">
        <v>2797707.3569999998</v>
      </c>
      <c r="H80" s="164">
        <v>43166.169442622951</v>
      </c>
      <c r="I80" s="161">
        <f t="shared" si="10"/>
        <v>2754541.1875573769</v>
      </c>
    </row>
    <row r="81" spans="1:9" s="113" customFormat="1" x14ac:dyDescent="0.3">
      <c r="A81" s="134">
        <v>8.0299999999999994</v>
      </c>
      <c r="B81" s="135" t="s">
        <v>175</v>
      </c>
      <c r="C81" s="135">
        <v>1</v>
      </c>
      <c r="D81" s="137" t="s">
        <v>117</v>
      </c>
      <c r="E81" s="138">
        <f t="shared" si="13"/>
        <v>1</v>
      </c>
      <c r="F81" s="139">
        <v>49180.035202262261</v>
      </c>
      <c r="G81" s="164">
        <v>2911662.1825402598</v>
      </c>
      <c r="H81" s="164">
        <v>78561.026688524595</v>
      </c>
      <c r="I81" s="161">
        <f t="shared" si="10"/>
        <v>2833101.1558517353</v>
      </c>
    </row>
    <row r="82" spans="1:9" s="113" customFormat="1" ht="14.25" customHeight="1" x14ac:dyDescent="0.3">
      <c r="A82" s="134">
        <v>8.0399999999999991</v>
      </c>
      <c r="B82" s="135" t="s">
        <v>176</v>
      </c>
      <c r="C82" s="135">
        <v>1</v>
      </c>
      <c r="D82" s="137" t="s">
        <v>117</v>
      </c>
      <c r="E82" s="138">
        <f t="shared" si="13"/>
        <v>1</v>
      </c>
      <c r="F82" s="139">
        <v>52592.265967741936</v>
      </c>
      <c r="G82" s="164">
        <v>2689780.62</v>
      </c>
      <c r="H82" s="164">
        <v>5475.5737704918029</v>
      </c>
      <c r="I82" s="161">
        <f t="shared" si="10"/>
        <v>2684305.0462295082</v>
      </c>
    </row>
    <row r="83" spans="1:9" s="113" customFormat="1" x14ac:dyDescent="0.3">
      <c r="A83" s="134">
        <v>8.0500000000000007</v>
      </c>
      <c r="B83" s="135" t="s">
        <v>177</v>
      </c>
      <c r="C83" s="135">
        <v>1</v>
      </c>
      <c r="D83" s="137" t="s">
        <v>117</v>
      </c>
      <c r="E83" s="138">
        <f t="shared" si="13"/>
        <v>1</v>
      </c>
      <c r="F83" s="139">
        <v>107865.2467741935</v>
      </c>
      <c r="G83" s="164">
        <v>7083153.4414999979</v>
      </c>
      <c r="H83" s="164">
        <v>51563.557049180323</v>
      </c>
      <c r="I83" s="161">
        <f t="shared" si="10"/>
        <v>7031589.8844508175</v>
      </c>
    </row>
    <row r="84" spans="1:9" s="113" customFormat="1" x14ac:dyDescent="0.3">
      <c r="A84" s="134">
        <v>8.06</v>
      </c>
      <c r="B84" s="135" t="s">
        <v>178</v>
      </c>
      <c r="C84" s="135">
        <v>1</v>
      </c>
      <c r="D84" s="137" t="s">
        <v>117</v>
      </c>
      <c r="E84" s="138">
        <f t="shared" si="13"/>
        <v>1</v>
      </c>
      <c r="F84" s="139">
        <v>44922.766451612901</v>
      </c>
      <c r="G84" s="164">
        <v>2951475.5</v>
      </c>
      <c r="H84" s="164">
        <v>80296.942459016398</v>
      </c>
      <c r="I84" s="161">
        <f t="shared" si="10"/>
        <v>2871178.5575409834</v>
      </c>
    </row>
    <row r="85" spans="1:9" s="113" customFormat="1" x14ac:dyDescent="0.3">
      <c r="A85" s="134">
        <v>8.07</v>
      </c>
      <c r="B85" s="135" t="s">
        <v>179</v>
      </c>
      <c r="C85" s="135">
        <v>1</v>
      </c>
      <c r="D85" s="137" t="s">
        <v>117</v>
      </c>
      <c r="E85" s="138">
        <f t="shared" si="13"/>
        <v>1</v>
      </c>
      <c r="F85" s="139">
        <v>124637.78064516129</v>
      </c>
      <c r="G85" s="164">
        <v>12843250</v>
      </c>
      <c r="H85" s="164">
        <v>118966.06147540984</v>
      </c>
      <c r="I85" s="161">
        <f t="shared" si="10"/>
        <v>12724283.938524591</v>
      </c>
    </row>
    <row r="86" spans="1:9" s="113" customFormat="1" ht="24" customHeight="1" x14ac:dyDescent="0.3">
      <c r="A86" s="134">
        <v>8.08</v>
      </c>
      <c r="B86" s="135" t="s">
        <v>180</v>
      </c>
      <c r="C86" s="135">
        <v>1</v>
      </c>
      <c r="D86" s="137" t="s">
        <v>117</v>
      </c>
      <c r="E86" s="138">
        <f t="shared" si="13"/>
        <v>1</v>
      </c>
      <c r="F86" s="139">
        <v>71661.290322580637</v>
      </c>
      <c r="G86" s="164">
        <v>5286914.8600000003</v>
      </c>
      <c r="H86" s="164">
        <v>74430.813114754113</v>
      </c>
      <c r="I86" s="161">
        <f t="shared" si="10"/>
        <v>5212484.0468852464</v>
      </c>
    </row>
    <row r="87" spans="1:9" ht="19.2" customHeight="1" x14ac:dyDescent="0.3">
      <c r="A87" s="140"/>
      <c r="B87" s="136"/>
      <c r="C87" s="136"/>
      <c r="D87" s="143"/>
      <c r="E87" s="143"/>
      <c r="F87" s="150"/>
      <c r="G87" s="165"/>
      <c r="H87" s="165"/>
      <c r="I87" s="161">
        <f t="shared" si="10"/>
        <v>0</v>
      </c>
    </row>
    <row r="88" spans="1:9" x14ac:dyDescent="0.3">
      <c r="A88" s="131">
        <v>9</v>
      </c>
      <c r="B88" s="132" t="s">
        <v>181</v>
      </c>
      <c r="C88" s="133"/>
      <c r="D88" s="133"/>
      <c r="E88" s="133"/>
      <c r="F88" s="133"/>
      <c r="G88" s="160">
        <f>SUM(G89:G93)</f>
        <v>0</v>
      </c>
      <c r="H88" s="160">
        <f>SUM(H89:H93)</f>
        <v>0</v>
      </c>
      <c r="I88" s="160"/>
    </row>
    <row r="89" spans="1:9" s="113" customFormat="1" x14ac:dyDescent="0.3">
      <c r="A89" s="134">
        <v>9.01</v>
      </c>
      <c r="B89" s="135" t="s">
        <v>182</v>
      </c>
      <c r="C89" s="135">
        <v>2</v>
      </c>
      <c r="D89" s="137" t="s">
        <v>117</v>
      </c>
      <c r="E89" s="138">
        <f t="shared" ref="E89:E94" si="14">IF(D89="USD",1,$B$5)</f>
        <v>1</v>
      </c>
      <c r="F89" s="139">
        <v>0</v>
      </c>
      <c r="G89" s="164">
        <f t="shared" ref="G89:H94" si="15">IF(D89="DOP",F89/E89,F89)</f>
        <v>0</v>
      </c>
      <c r="H89" s="164">
        <f t="shared" si="15"/>
        <v>0</v>
      </c>
      <c r="I89" s="164"/>
    </row>
    <row r="90" spans="1:9" s="113" customFormat="1" x14ac:dyDescent="0.3">
      <c r="A90" s="134">
        <v>9.02</v>
      </c>
      <c r="B90" s="135" t="s">
        <v>183</v>
      </c>
      <c r="C90" s="135">
        <v>2</v>
      </c>
      <c r="D90" s="137" t="s">
        <v>117</v>
      </c>
      <c r="E90" s="138">
        <f t="shared" si="14"/>
        <v>1</v>
      </c>
      <c r="F90" s="139">
        <v>0</v>
      </c>
      <c r="G90" s="164">
        <f t="shared" si="15"/>
        <v>0</v>
      </c>
      <c r="H90" s="164">
        <f t="shared" si="15"/>
        <v>0</v>
      </c>
      <c r="I90" s="164"/>
    </row>
    <row r="91" spans="1:9" s="113" customFormat="1" x14ac:dyDescent="0.3">
      <c r="A91" s="134">
        <v>9.0299999999999994</v>
      </c>
      <c r="B91" s="135" t="s">
        <v>184</v>
      </c>
      <c r="C91" s="135">
        <v>2</v>
      </c>
      <c r="D91" s="137" t="s">
        <v>117</v>
      </c>
      <c r="E91" s="138">
        <f t="shared" si="14"/>
        <v>1</v>
      </c>
      <c r="F91" s="139">
        <v>0</v>
      </c>
      <c r="G91" s="164">
        <f t="shared" si="15"/>
        <v>0</v>
      </c>
      <c r="H91" s="164">
        <f t="shared" si="15"/>
        <v>0</v>
      </c>
      <c r="I91" s="164"/>
    </row>
    <row r="92" spans="1:9" s="113" customFormat="1" x14ac:dyDescent="0.3">
      <c r="A92" s="134">
        <v>9.0399999999999991</v>
      </c>
      <c r="B92" s="135" t="s">
        <v>185</v>
      </c>
      <c r="C92" s="135">
        <v>2</v>
      </c>
      <c r="D92" s="137" t="s">
        <v>117</v>
      </c>
      <c r="E92" s="138">
        <f t="shared" si="14"/>
        <v>1</v>
      </c>
      <c r="F92" s="139">
        <v>0</v>
      </c>
      <c r="G92" s="164">
        <f t="shared" si="15"/>
        <v>0</v>
      </c>
      <c r="H92" s="164">
        <f t="shared" si="15"/>
        <v>0</v>
      </c>
      <c r="I92" s="164"/>
    </row>
    <row r="93" spans="1:9" s="113" customFormat="1" x14ac:dyDescent="0.3">
      <c r="A93" s="134">
        <v>9.0499999999999989</v>
      </c>
      <c r="B93" s="135" t="s">
        <v>186</v>
      </c>
      <c r="C93" s="135">
        <v>2</v>
      </c>
      <c r="D93" s="137" t="s">
        <v>117</v>
      </c>
      <c r="E93" s="138">
        <f t="shared" si="14"/>
        <v>1</v>
      </c>
      <c r="F93" s="139">
        <v>0</v>
      </c>
      <c r="G93" s="164">
        <f t="shared" si="15"/>
        <v>0</v>
      </c>
      <c r="H93" s="164">
        <f t="shared" si="15"/>
        <v>0</v>
      </c>
      <c r="I93" s="164"/>
    </row>
    <row r="94" spans="1:9" s="113" customFormat="1" x14ac:dyDescent="0.3">
      <c r="A94" s="134">
        <v>9.06</v>
      </c>
      <c r="B94" s="135" t="s">
        <v>187</v>
      </c>
      <c r="C94" s="135">
        <v>2</v>
      </c>
      <c r="D94" s="137" t="s">
        <v>117</v>
      </c>
      <c r="E94" s="138">
        <f t="shared" si="14"/>
        <v>1</v>
      </c>
      <c r="F94" s="139">
        <v>0</v>
      </c>
      <c r="G94" s="164">
        <f t="shared" si="15"/>
        <v>0</v>
      </c>
      <c r="H94" s="164">
        <f t="shared" si="15"/>
        <v>0</v>
      </c>
      <c r="I94" s="164"/>
    </row>
  </sheetData>
  <mergeCells count="3">
    <mergeCell ref="B3:F3"/>
    <mergeCell ref="K4:M4"/>
    <mergeCell ref="K5:M5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3">
    <tabColor theme="1"/>
  </sheetPr>
  <dimension ref="A1:IH615"/>
  <sheetViews>
    <sheetView showGridLines="0" zoomScale="96" zoomScaleNormal="96" workbookViewId="0">
      <selection activeCell="R18" sqref="R18:R30"/>
    </sheetView>
  </sheetViews>
  <sheetFormatPr baseColWidth="10" defaultColWidth="11.44140625" defaultRowHeight="15" customHeight="1" x14ac:dyDescent="0.3"/>
  <cols>
    <col min="1" max="1" width="6.88671875" style="219" customWidth="1"/>
    <col min="2" max="2" width="4.21875" style="219" customWidth="1"/>
    <col min="3" max="3" width="44.33203125" style="219" customWidth="1"/>
    <col min="4" max="4" width="8.6640625" style="219" customWidth="1"/>
    <col min="5" max="5" width="23.44140625" style="219" customWidth="1"/>
    <col min="6" max="6" width="72.109375" style="219" customWidth="1"/>
    <col min="7" max="7" width="18.33203125" style="219" customWidth="1"/>
    <col min="8" max="8" width="20.88671875" style="219" customWidth="1"/>
    <col min="9" max="9" width="14.5546875" style="219" customWidth="1"/>
    <col min="10" max="10" width="13" style="219" customWidth="1"/>
    <col min="11" max="11" width="11.6640625" style="219" customWidth="1"/>
    <col min="12" max="12" width="7.5546875" style="219" customWidth="1"/>
    <col min="13" max="13" width="14.88671875" style="219" customWidth="1"/>
    <col min="14" max="14" width="15.109375" style="219" customWidth="1"/>
    <col min="15" max="15" width="16.88671875" style="219" customWidth="1"/>
    <col min="16" max="16" width="18.33203125" style="219" customWidth="1"/>
    <col min="17" max="17" width="17.5546875" style="219" customWidth="1"/>
    <col min="18" max="18" width="36" style="219" customWidth="1"/>
    <col min="19" max="19" width="40" style="219" customWidth="1"/>
    <col min="20" max="20" width="14" style="219" customWidth="1"/>
    <col min="21" max="21" width="16.33203125" style="219" customWidth="1"/>
    <col min="22" max="22" width="14.6640625" style="484" customWidth="1"/>
    <col min="23" max="23" width="39.88671875" style="219" customWidth="1"/>
    <col min="24" max="24" width="9.6640625" style="221" customWidth="1"/>
    <col min="25" max="25" width="17.5546875" style="219" customWidth="1"/>
    <col min="26" max="26" width="15.6640625" style="219" customWidth="1"/>
    <col min="27" max="27" width="12.5546875" style="219" customWidth="1"/>
    <col min="28" max="37" width="14.44140625" style="219" customWidth="1"/>
    <col min="38" max="38" width="17.88671875" style="219" customWidth="1"/>
    <col min="39" max="39" width="19.33203125" style="534" customWidth="1"/>
    <col min="40" max="40" width="16.5546875" style="307" bestFit="1" customWidth="1"/>
    <col min="41" max="41" width="16.5546875" style="307" customWidth="1"/>
    <col min="42" max="43" width="11.44140625" style="307"/>
    <col min="44" max="44" width="16.109375" style="307" bestFit="1" customWidth="1"/>
    <col min="45" max="45" width="22" style="307" customWidth="1"/>
    <col min="46" max="241" width="11.44140625" style="306"/>
    <col min="242" max="16384" width="11.44140625" style="219"/>
  </cols>
  <sheetData>
    <row r="1" spans="1:242" ht="15" customHeight="1" x14ac:dyDescent="0.3">
      <c r="A1" s="630" t="s">
        <v>188</v>
      </c>
      <c r="B1" s="630"/>
      <c r="C1" s="630"/>
      <c r="D1" s="630"/>
      <c r="E1" s="630"/>
      <c r="F1" s="630"/>
      <c r="G1" s="218"/>
      <c r="H1" s="218"/>
      <c r="I1" s="218"/>
      <c r="K1" s="483" t="s">
        <v>117</v>
      </c>
      <c r="L1" s="483" t="s">
        <v>189</v>
      </c>
      <c r="R1" s="231" t="s">
        <v>24</v>
      </c>
      <c r="W1" s="219" t="s">
        <v>190</v>
      </c>
      <c r="AL1" s="629" t="s">
        <v>191</v>
      </c>
    </row>
    <row r="2" spans="1:242" ht="15" customHeight="1" x14ac:dyDescent="0.3">
      <c r="A2" s="631">
        <v>46302</v>
      </c>
      <c r="B2" s="631"/>
      <c r="C2" s="630"/>
      <c r="D2" s="630"/>
      <c r="E2" s="630"/>
      <c r="F2" s="630"/>
      <c r="G2" s="218"/>
      <c r="H2" s="218"/>
      <c r="I2" s="218"/>
      <c r="J2" s="483" t="s">
        <v>192</v>
      </c>
      <c r="K2" s="485">
        <v>61</v>
      </c>
      <c r="L2" s="485">
        <v>72</v>
      </c>
      <c r="R2" s="231" t="s">
        <v>23</v>
      </c>
      <c r="W2" s="632" t="s">
        <v>193</v>
      </c>
      <c r="X2" s="632"/>
      <c r="Y2" s="632"/>
      <c r="Z2" s="632"/>
      <c r="AA2" s="632"/>
      <c r="AB2" s="632"/>
      <c r="AC2" s="632"/>
      <c r="AD2" s="632"/>
      <c r="AE2" s="632"/>
      <c r="AF2" s="486"/>
      <c r="AG2" s="486"/>
      <c r="AH2" s="486"/>
      <c r="AI2" s="486"/>
      <c r="AJ2" s="486"/>
      <c r="AK2" s="486"/>
      <c r="AL2" s="629"/>
    </row>
    <row r="3" spans="1:242" ht="15" customHeight="1" x14ac:dyDescent="0.3">
      <c r="D3" s="219" t="s">
        <v>194</v>
      </c>
      <c r="P3" s="538">
        <f>SUBTOTAL(109,BD.PD[Ppto. Orden Interna '[DOP']])</f>
        <v>236656046.46899983</v>
      </c>
      <c r="Q3" s="538">
        <f>SUBTOTAL(109,BD.PD[Ppto. Orden Interna '[USD']])</f>
        <v>3879607.3191639353</v>
      </c>
      <c r="W3" s="632" t="s">
        <v>195</v>
      </c>
      <c r="X3" s="632"/>
      <c r="Y3" s="632"/>
      <c r="Z3" s="632" t="s">
        <v>196</v>
      </c>
      <c r="AA3" s="632"/>
      <c r="AB3" s="632"/>
      <c r="AC3" s="632" t="s">
        <v>197</v>
      </c>
      <c r="AD3" s="632"/>
      <c r="AE3" s="632"/>
      <c r="AF3" s="632" t="s">
        <v>198</v>
      </c>
      <c r="AG3" s="632"/>
      <c r="AH3" s="632"/>
      <c r="AI3" s="632" t="s">
        <v>199</v>
      </c>
      <c r="AJ3" s="632"/>
      <c r="AK3" s="632"/>
      <c r="AL3" s="629"/>
    </row>
    <row r="4" spans="1:242" s="230" customFormat="1" ht="27.6" x14ac:dyDescent="0.3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1217</v>
      </c>
      <c r="H4" s="226" t="s">
        <v>1218</v>
      </c>
      <c r="I4" s="226" t="s">
        <v>1604</v>
      </c>
      <c r="J4" s="226" t="s">
        <v>206</v>
      </c>
      <c r="K4" s="226" t="s">
        <v>207</v>
      </c>
      <c r="L4" s="226" t="s">
        <v>208</v>
      </c>
      <c r="M4" s="226" t="s">
        <v>209</v>
      </c>
      <c r="N4" s="226" t="s">
        <v>210</v>
      </c>
      <c r="O4" s="226" t="s">
        <v>211</v>
      </c>
      <c r="P4" s="226" t="s">
        <v>212</v>
      </c>
      <c r="Q4" s="226" t="s">
        <v>213</v>
      </c>
      <c r="R4" s="226" t="s">
        <v>214</v>
      </c>
      <c r="S4" s="226" t="s">
        <v>215</v>
      </c>
      <c r="T4" s="226" t="s">
        <v>216</v>
      </c>
      <c r="U4" s="226" t="s">
        <v>218</v>
      </c>
      <c r="V4" s="226" t="s">
        <v>219</v>
      </c>
      <c r="W4" s="487" t="s">
        <v>220</v>
      </c>
      <c r="X4" s="226" t="s">
        <v>221</v>
      </c>
      <c r="Y4" s="226" t="s">
        <v>222</v>
      </c>
      <c r="Z4" s="226" t="s">
        <v>223</v>
      </c>
      <c r="AA4" s="226" t="s">
        <v>224</v>
      </c>
      <c r="AB4" s="226" t="s">
        <v>225</v>
      </c>
      <c r="AC4" s="226" t="s">
        <v>226</v>
      </c>
      <c r="AD4" s="226" t="s">
        <v>227</v>
      </c>
      <c r="AE4" s="226" t="s">
        <v>228</v>
      </c>
      <c r="AF4" s="226" t="s">
        <v>229</v>
      </c>
      <c r="AG4" s="226" t="s">
        <v>230</v>
      </c>
      <c r="AH4" s="226" t="s">
        <v>231</v>
      </c>
      <c r="AI4" s="226" t="s">
        <v>232</v>
      </c>
      <c r="AJ4" s="226" t="s">
        <v>233</v>
      </c>
      <c r="AK4" s="226" t="s">
        <v>234</v>
      </c>
      <c r="AL4" s="226" t="s">
        <v>235</v>
      </c>
      <c r="AM4" s="226" t="s">
        <v>236</v>
      </c>
      <c r="AN4" s="612" t="s">
        <v>237</v>
      </c>
      <c r="AO4" s="489" t="s">
        <v>238</v>
      </c>
      <c r="AP4" s="489" t="s">
        <v>239</v>
      </c>
      <c r="AQ4" s="489" t="s">
        <v>240</v>
      </c>
      <c r="AR4" s="489" t="s">
        <v>241</v>
      </c>
      <c r="AS4" s="489" t="s">
        <v>242</v>
      </c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/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/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/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  <c r="ED4" s="307"/>
      <c r="EE4" s="307"/>
      <c r="EF4" s="307"/>
      <c r="EG4" s="307"/>
      <c r="EH4" s="307"/>
      <c r="EI4" s="307"/>
      <c r="EJ4" s="307"/>
      <c r="EK4" s="307"/>
      <c r="EL4" s="307"/>
      <c r="EM4" s="307"/>
      <c r="EN4" s="307"/>
      <c r="EO4" s="307"/>
      <c r="EP4" s="307"/>
      <c r="EQ4" s="307"/>
      <c r="ER4" s="307"/>
      <c r="ES4" s="307"/>
      <c r="ET4" s="307"/>
      <c r="EU4" s="307"/>
      <c r="EV4" s="307"/>
      <c r="EW4" s="307"/>
      <c r="EX4" s="307"/>
      <c r="EY4" s="307"/>
      <c r="EZ4" s="307"/>
      <c r="FA4" s="307"/>
      <c r="FB4" s="307"/>
      <c r="FC4" s="307"/>
      <c r="FD4" s="307"/>
      <c r="FE4" s="307"/>
      <c r="FF4" s="307"/>
      <c r="FG4" s="307"/>
      <c r="FH4" s="307"/>
      <c r="FI4" s="307"/>
      <c r="FJ4" s="307"/>
      <c r="FK4" s="307"/>
      <c r="FL4" s="307"/>
      <c r="FM4" s="307"/>
      <c r="FN4" s="307"/>
      <c r="FO4" s="307"/>
      <c r="FP4" s="307"/>
      <c r="FQ4" s="307"/>
      <c r="FR4" s="307"/>
      <c r="FS4" s="307"/>
      <c r="FT4" s="307"/>
      <c r="FU4" s="307"/>
      <c r="FV4" s="307"/>
      <c r="FW4" s="307"/>
      <c r="FX4" s="307"/>
      <c r="FY4" s="307"/>
      <c r="FZ4" s="307"/>
      <c r="GA4" s="307"/>
      <c r="GB4" s="307"/>
      <c r="GC4" s="307"/>
      <c r="GD4" s="307"/>
      <c r="GE4" s="307"/>
      <c r="GF4" s="307"/>
      <c r="GG4" s="307"/>
      <c r="GH4" s="307"/>
      <c r="GI4" s="307"/>
      <c r="GJ4" s="307"/>
      <c r="GK4" s="307"/>
      <c r="GL4" s="307"/>
      <c r="GM4" s="307"/>
      <c r="GN4" s="307"/>
      <c r="GO4" s="307"/>
      <c r="GP4" s="307"/>
      <c r="GQ4" s="307"/>
      <c r="GR4" s="307"/>
      <c r="GS4" s="307"/>
      <c r="GT4" s="307"/>
      <c r="GU4" s="307"/>
      <c r="GV4" s="307"/>
      <c r="GW4" s="307"/>
      <c r="GX4" s="307"/>
      <c r="GY4" s="307"/>
      <c r="GZ4" s="307"/>
      <c r="HA4" s="307"/>
      <c r="HB4" s="307"/>
      <c r="HC4" s="307"/>
      <c r="HD4" s="307"/>
      <c r="HE4" s="307"/>
      <c r="HF4" s="307"/>
      <c r="HG4" s="307"/>
      <c r="HH4" s="307"/>
      <c r="HI4" s="307"/>
      <c r="HJ4" s="307"/>
      <c r="HK4" s="307"/>
      <c r="HL4" s="307"/>
      <c r="HM4" s="307"/>
      <c r="HN4" s="307"/>
      <c r="HO4" s="307"/>
      <c r="HP4" s="307"/>
      <c r="HQ4" s="307"/>
      <c r="HR4" s="307"/>
      <c r="HS4" s="307"/>
      <c r="HT4" s="307"/>
      <c r="HU4" s="307"/>
      <c r="HV4" s="307"/>
      <c r="HW4" s="307"/>
      <c r="HX4" s="307"/>
      <c r="HY4" s="307"/>
      <c r="HZ4" s="307"/>
      <c r="IA4" s="307"/>
      <c r="IB4" s="307"/>
      <c r="IC4" s="307"/>
      <c r="ID4" s="307"/>
      <c r="IE4" s="307"/>
      <c r="IF4" s="307"/>
      <c r="IG4" s="307"/>
      <c r="IH4" s="307"/>
    </row>
    <row r="5" spans="1:242" s="249" customFormat="1" ht="15" customHeight="1" x14ac:dyDescent="0.3">
      <c r="A5" s="174">
        <v>1.01</v>
      </c>
      <c r="B5" s="231" t="s">
        <v>243</v>
      </c>
      <c r="C5" s="232" t="str">
        <f>VLOOKUP(BD.PD[[#This Row],[Pos]],PPto[],3,FALSE)</f>
        <v>1.01 Diseño arquitectónico</v>
      </c>
      <c r="D5" s="233" t="s">
        <v>243</v>
      </c>
      <c r="E5" s="305">
        <f>IF(BD.PD[[#This Row],[.]]="*",VLOOKUP(BD.PD[[#This Row],[Pos]],Presupuesto!A:H,7,FALSE),"")</f>
        <v>0</v>
      </c>
      <c r="F5" s="234"/>
      <c r="G5" s="174"/>
      <c r="H5" s="174"/>
      <c r="I5" s="174"/>
      <c r="J5" s="174"/>
      <c r="K5" s="392">
        <v>1</v>
      </c>
      <c r="L5" s="233" t="s">
        <v>117</v>
      </c>
      <c r="M5" s="383">
        <f>IF(BD.PD[[#This Row],[Mon]]="DOP",1,HLOOKUP(BD.PD[[#This Row],[Mon]],$K$1:$L$2,2,FALSE))</f>
        <v>61</v>
      </c>
      <c r="N5" s="490">
        <v>0</v>
      </c>
      <c r="O5" s="243">
        <f>BD.PD[[#This Row],[Cant.]]*BD.PD[[#This Row],[ Tasa ]]*BD.PD[[#This Row],[ Precio Und.]]</f>
        <v>0</v>
      </c>
      <c r="P5" s="491">
        <v>0</v>
      </c>
      <c r="Q5" s="243">
        <f>IF(BD.PD[[#This Row],[Liquid. '[%']]]&lt;&gt;0,(BD.PD[[#This Row],[Valor Neto '[DOP']]]*BD.PD[[#This Row],[Liquid. '[%']]])+BD.PD[[#This Row],[Valor Neto '[DOP']]],BD.PD[[#This Row],[Valor Neto '[DOP']]])</f>
        <v>0</v>
      </c>
      <c r="R5" s="243">
        <f>BD.PD[[#This Row],[Ppto. Orden Interna '[DOP']]]/HLOOKUP("USD",$K$1:$L$2,2,FALSE)</f>
        <v>0</v>
      </c>
      <c r="S5" s="381"/>
      <c r="T5" s="387"/>
      <c r="U5" s="460"/>
      <c r="V5" s="611"/>
      <c r="W5" s="499"/>
      <c r="X5" s="495"/>
      <c r="Y5" s="388"/>
      <c r="Z5" s="243">
        <f>BD.PD[[#This Row],[Av.P1 '[%']]]*BD.PD[[#This Row],[Ppto. Orden Interna '[DOP']]]</f>
        <v>0</v>
      </c>
      <c r="AB5" s="389"/>
      <c r="AC5" s="243">
        <f>BD.PD[[#This Row],[Av.P2 '[%']]]*BD.PD[[#This Row],[Ppto. Orden Interna '[DOP']]]</f>
        <v>0</v>
      </c>
      <c r="AE5" s="389"/>
      <c r="AF5" s="243">
        <f>BD.PD[[#This Row],[Av.P3 '[%']]]*BD.PD[[#This Row],[Ppto. Orden Interna '[DOP']]]</f>
        <v>0</v>
      </c>
      <c r="AG5" s="243"/>
      <c r="AH5" s="243"/>
      <c r="AI5" s="243"/>
      <c r="AJ5" s="243"/>
      <c r="AK5" s="243"/>
      <c r="AL5" s="243"/>
      <c r="AM5" s="482">
        <f>BD.PD[[#This Row],[Pago 3]]+BD.PD[[#This Row],[Pago 2]]+BD.PD[[#This Row],[Pago 1]]</f>
        <v>0</v>
      </c>
      <c r="AN5" s="511"/>
      <c r="AO5" s="511"/>
      <c r="AP5" s="511"/>
      <c r="AQ5" s="511"/>
      <c r="AR5" s="511"/>
      <c r="AS5" s="511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  <c r="IH5" s="308"/>
    </row>
    <row r="6" spans="1:242" s="249" customFormat="1" ht="15" customHeight="1" x14ac:dyDescent="0.3">
      <c r="A6" s="174">
        <v>1.02</v>
      </c>
      <c r="B6" s="231" t="s">
        <v>243</v>
      </c>
      <c r="C6" s="232" t="str">
        <f>VLOOKUP(BD.PD[[#This Row],[Pos]],PPto[],3,FALSE)</f>
        <v>1.02 Diseño estructural</v>
      </c>
      <c r="D6" s="233" t="s">
        <v>243</v>
      </c>
      <c r="E6" s="305">
        <f>IF(BD.PD[[#This Row],[.]]="*",VLOOKUP(BD.PD[[#This Row],[Pos]],Presupuesto!A:H,7,FALSE),"")</f>
        <v>0</v>
      </c>
      <c r="F6" s="234"/>
      <c r="G6" s="174"/>
      <c r="H6" s="174"/>
      <c r="I6" s="174"/>
      <c r="J6" s="174"/>
      <c r="K6" s="392">
        <v>1</v>
      </c>
      <c r="L6" s="233" t="s">
        <v>117</v>
      </c>
      <c r="M6" s="383">
        <f>IF(BD.PD[[#This Row],[Mon]]="DOP",1,HLOOKUP(BD.PD[[#This Row],[Mon]],$K$1:$L$2,2,FALSE))</f>
        <v>61</v>
      </c>
      <c r="N6" s="490">
        <v>0</v>
      </c>
      <c r="O6" s="243">
        <f>BD.PD[[#This Row],[Cant.]]*BD.PD[[#This Row],[ Tasa ]]*BD.PD[[#This Row],[ Precio Und.]]</f>
        <v>0</v>
      </c>
      <c r="P6" s="491">
        <v>0</v>
      </c>
      <c r="Q6" s="243">
        <f>IF(BD.PD[[#This Row],[Liquid. '[%']]]&lt;&gt;0,(BD.PD[[#This Row],[Valor Neto '[DOP']]]*BD.PD[[#This Row],[Liquid. '[%']]])+BD.PD[[#This Row],[Valor Neto '[DOP']]],BD.PD[[#This Row],[Valor Neto '[DOP']]])</f>
        <v>0</v>
      </c>
      <c r="R6" s="243">
        <f>BD.PD[[#This Row],[Ppto. Orden Interna '[DOP']]]/HLOOKUP("USD",$K$1:$L$2,2,FALSE)</f>
        <v>0</v>
      </c>
      <c r="S6" s="381"/>
      <c r="T6" s="387"/>
      <c r="U6" s="460"/>
      <c r="V6" s="611"/>
      <c r="W6" s="499"/>
      <c r="X6" s="495"/>
      <c r="Y6" s="388"/>
      <c r="Z6" s="243">
        <f>BD.PD[[#This Row],[Av.P1 '[%']]]*BD.PD[[#This Row],[Ppto. Orden Interna '[DOP']]]</f>
        <v>0</v>
      </c>
      <c r="AB6" s="389"/>
      <c r="AC6" s="243">
        <f>BD.PD[[#This Row],[Av.P2 '[%']]]*BD.PD[[#This Row],[Ppto. Orden Interna '[DOP']]]</f>
        <v>0</v>
      </c>
      <c r="AE6" s="389"/>
      <c r="AF6" s="243">
        <f>BD.PD[[#This Row],[Av.P3 '[%']]]*BD.PD[[#This Row],[Ppto. Orden Interna '[DOP']]]</f>
        <v>0</v>
      </c>
      <c r="AG6" s="243"/>
      <c r="AH6" s="243"/>
      <c r="AI6" s="243"/>
      <c r="AJ6" s="243"/>
      <c r="AK6" s="243"/>
      <c r="AL6" s="243"/>
      <c r="AM6" s="482">
        <f>BD.PD[[#This Row],[Pago 3]]+BD.PD[[#This Row],[Pago 2]]+BD.PD[[#This Row],[Pago 1]]</f>
        <v>0</v>
      </c>
      <c r="AN6" s="511"/>
      <c r="AO6" s="511"/>
      <c r="AP6" s="511"/>
      <c r="AQ6" s="511"/>
      <c r="AR6" s="511"/>
      <c r="AS6" s="511"/>
      <c r="AT6" s="308"/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  <c r="IH6" s="308"/>
    </row>
    <row r="7" spans="1:242" s="249" customFormat="1" ht="15" customHeight="1" x14ac:dyDescent="0.3">
      <c r="A7" s="174">
        <v>1.03</v>
      </c>
      <c r="B7" s="231" t="s">
        <v>243</v>
      </c>
      <c r="C7" s="232" t="str">
        <f>VLOOKUP(BD.PD[[#This Row],[Pos]],PPto[],3,FALSE)</f>
        <v>1.03 Diseño electromecánico</v>
      </c>
      <c r="D7" s="233" t="s">
        <v>243</v>
      </c>
      <c r="E7" s="305">
        <f>IF(BD.PD[[#This Row],[.]]="*",VLOOKUP(BD.PD[[#This Row],[Pos]],Presupuesto!A:H,7,FALSE),"")</f>
        <v>0</v>
      </c>
      <c r="F7" s="234"/>
      <c r="G7" s="174"/>
      <c r="H7" s="174"/>
      <c r="I7" s="174"/>
      <c r="J7" s="174"/>
      <c r="K7" s="392">
        <v>1</v>
      </c>
      <c r="L7" s="233" t="s">
        <v>117</v>
      </c>
      <c r="M7" s="383">
        <f>IF(BD.PD[[#This Row],[Mon]]="DOP",1,HLOOKUP(BD.PD[[#This Row],[Mon]],$K$1:$L$2,2,FALSE))</f>
        <v>61</v>
      </c>
      <c r="N7" s="490">
        <v>0</v>
      </c>
      <c r="O7" s="243">
        <f>BD.PD[[#This Row],[Cant.]]*BD.PD[[#This Row],[ Tasa ]]*BD.PD[[#This Row],[ Precio Und.]]</f>
        <v>0</v>
      </c>
      <c r="P7" s="491">
        <v>0</v>
      </c>
      <c r="Q7" s="243">
        <f>IF(BD.PD[[#This Row],[Liquid. '[%']]]&lt;&gt;0,(BD.PD[[#This Row],[Valor Neto '[DOP']]]*BD.PD[[#This Row],[Liquid. '[%']]])+BD.PD[[#This Row],[Valor Neto '[DOP']]],BD.PD[[#This Row],[Valor Neto '[DOP']]])</f>
        <v>0</v>
      </c>
      <c r="R7" s="243">
        <f>BD.PD[[#This Row],[Ppto. Orden Interna '[DOP']]]/HLOOKUP("USD",$K$1:$L$2,2,FALSE)</f>
        <v>0</v>
      </c>
      <c r="S7" s="381"/>
      <c r="T7" s="387"/>
      <c r="U7" s="460"/>
      <c r="V7" s="611"/>
      <c r="W7" s="499"/>
      <c r="X7" s="495"/>
      <c r="Y7" s="388"/>
      <c r="Z7" s="243">
        <f>BD.PD[[#This Row],[Av.P1 '[%']]]*BD.PD[[#This Row],[Ppto. Orden Interna '[DOP']]]</f>
        <v>0</v>
      </c>
      <c r="AB7" s="389"/>
      <c r="AC7" s="243">
        <f>BD.PD[[#This Row],[Av.P2 '[%']]]*BD.PD[[#This Row],[Ppto. Orden Interna '[DOP']]]</f>
        <v>0</v>
      </c>
      <c r="AE7" s="389"/>
      <c r="AF7" s="243">
        <f>BD.PD[[#This Row],[Av.P3 '[%']]]*BD.PD[[#This Row],[Ppto. Orden Interna '[DOP']]]</f>
        <v>0</v>
      </c>
      <c r="AG7" s="243"/>
      <c r="AH7" s="243"/>
      <c r="AI7" s="243"/>
      <c r="AJ7" s="243"/>
      <c r="AK7" s="243"/>
      <c r="AL7" s="243"/>
      <c r="AM7" s="482">
        <f>BD.PD[[#This Row],[Pago 3]]+BD.PD[[#This Row],[Pago 2]]+BD.PD[[#This Row],[Pago 1]]</f>
        <v>0</v>
      </c>
      <c r="AN7" s="511"/>
      <c r="AO7" s="511"/>
      <c r="AP7" s="511"/>
      <c r="AQ7" s="511"/>
      <c r="AR7" s="511"/>
      <c r="AS7" s="511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  <c r="IH7" s="308"/>
    </row>
    <row r="8" spans="1:242" s="249" customFormat="1" ht="15" customHeight="1" x14ac:dyDescent="0.3">
      <c r="A8" s="174">
        <v>1.04</v>
      </c>
      <c r="B8" s="231" t="s">
        <v>243</v>
      </c>
      <c r="C8" s="232" t="str">
        <f>VLOOKUP(BD.PD[[#This Row],[Pos]],PPto[],3,FALSE)</f>
        <v>1.04 Diseño sanitario</v>
      </c>
      <c r="D8" s="233" t="s">
        <v>243</v>
      </c>
      <c r="E8" s="305">
        <f>IF(BD.PD[[#This Row],[.]]="*",VLOOKUP(BD.PD[[#This Row],[Pos]],Presupuesto!A:H,7,FALSE),"")</f>
        <v>0</v>
      </c>
      <c r="F8" s="234"/>
      <c r="G8" s="174"/>
      <c r="H8" s="174"/>
      <c r="I8" s="174"/>
      <c r="J8" s="174"/>
      <c r="K8" s="392">
        <v>1</v>
      </c>
      <c r="L8" s="233" t="s">
        <v>117</v>
      </c>
      <c r="M8" s="383">
        <f>IF(BD.PD[[#This Row],[Mon]]="DOP",1,HLOOKUP(BD.PD[[#This Row],[Mon]],$K$1:$L$2,2,FALSE))</f>
        <v>61</v>
      </c>
      <c r="N8" s="490">
        <v>0</v>
      </c>
      <c r="O8" s="243">
        <f>BD.PD[[#This Row],[Cant.]]*BD.PD[[#This Row],[ Tasa ]]*BD.PD[[#This Row],[ Precio Und.]]</f>
        <v>0</v>
      </c>
      <c r="P8" s="491">
        <v>0</v>
      </c>
      <c r="Q8" s="243">
        <f>IF(BD.PD[[#This Row],[Liquid. '[%']]]&lt;&gt;0,(BD.PD[[#This Row],[Valor Neto '[DOP']]]*BD.PD[[#This Row],[Liquid. '[%']]])+BD.PD[[#This Row],[Valor Neto '[DOP']]],BD.PD[[#This Row],[Valor Neto '[DOP']]])</f>
        <v>0</v>
      </c>
      <c r="R8" s="243">
        <f>BD.PD[[#This Row],[Ppto. Orden Interna '[DOP']]]/HLOOKUP("USD",$K$1:$L$2,2,FALSE)</f>
        <v>0</v>
      </c>
      <c r="S8" s="381"/>
      <c r="T8" s="387"/>
      <c r="U8" s="460"/>
      <c r="V8" s="611"/>
      <c r="W8" s="499"/>
      <c r="X8" s="495"/>
      <c r="Y8" s="388"/>
      <c r="Z8" s="243">
        <f>BD.PD[[#This Row],[Av.P1 '[%']]]*BD.PD[[#This Row],[Ppto. Orden Interna '[DOP']]]</f>
        <v>0</v>
      </c>
      <c r="AB8" s="389"/>
      <c r="AC8" s="243">
        <f>BD.PD[[#This Row],[Av.P2 '[%']]]*BD.PD[[#This Row],[Ppto. Orden Interna '[DOP']]]</f>
        <v>0</v>
      </c>
      <c r="AE8" s="389"/>
      <c r="AF8" s="243">
        <f>BD.PD[[#This Row],[Av.P3 '[%']]]*BD.PD[[#This Row],[Ppto. Orden Interna '[DOP']]]</f>
        <v>0</v>
      </c>
      <c r="AG8" s="243"/>
      <c r="AH8" s="243"/>
      <c r="AI8" s="243"/>
      <c r="AJ8" s="243"/>
      <c r="AK8" s="243"/>
      <c r="AL8" s="243"/>
      <c r="AM8" s="482">
        <f>BD.PD[[#This Row],[Pago 3]]+BD.PD[[#This Row],[Pago 2]]+BD.PD[[#This Row],[Pago 1]]</f>
        <v>0</v>
      </c>
      <c r="AN8" s="511"/>
      <c r="AO8" s="511"/>
      <c r="AP8" s="511"/>
      <c r="AQ8" s="511"/>
      <c r="AR8" s="511"/>
      <c r="AS8" s="511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  <c r="IH8" s="308"/>
    </row>
    <row r="9" spans="1:242" s="249" customFormat="1" ht="15" customHeight="1" x14ac:dyDescent="0.3">
      <c r="A9" s="174">
        <v>1.05</v>
      </c>
      <c r="B9" s="231" t="s">
        <v>243</v>
      </c>
      <c r="C9" s="232" t="str">
        <f>VLOOKUP(BD.PD[[#This Row],[Pos]],PPto[],3,FALSE)</f>
        <v>1.05 Estudio Geotécnico</v>
      </c>
      <c r="D9" s="233" t="s">
        <v>243</v>
      </c>
      <c r="E9" s="305">
        <f>IF(BD.PD[[#This Row],[.]]="*",VLOOKUP(BD.PD[[#This Row],[Pos]],Presupuesto!A:H,7,FALSE),"")</f>
        <v>0</v>
      </c>
      <c r="F9" s="234"/>
      <c r="G9" s="174"/>
      <c r="H9" s="174"/>
      <c r="I9" s="174"/>
      <c r="J9" s="174"/>
      <c r="K9" s="392">
        <v>1</v>
      </c>
      <c r="L9" s="233" t="s">
        <v>117</v>
      </c>
      <c r="M9" s="383">
        <f>IF(BD.PD[[#This Row],[Mon]]="DOP",1,HLOOKUP(BD.PD[[#This Row],[Mon]],$K$1:$L$2,2,FALSE))</f>
        <v>61</v>
      </c>
      <c r="N9" s="490">
        <v>0</v>
      </c>
      <c r="O9" s="243">
        <f>BD.PD[[#This Row],[Cant.]]*BD.PD[[#This Row],[ Tasa ]]*BD.PD[[#This Row],[ Precio Und.]]</f>
        <v>0</v>
      </c>
      <c r="P9" s="491">
        <v>0</v>
      </c>
      <c r="Q9" s="243">
        <f>IF(BD.PD[[#This Row],[Liquid. '[%']]]&lt;&gt;0,(BD.PD[[#This Row],[Valor Neto '[DOP']]]*BD.PD[[#This Row],[Liquid. '[%']]])+BD.PD[[#This Row],[Valor Neto '[DOP']]],BD.PD[[#This Row],[Valor Neto '[DOP']]])</f>
        <v>0</v>
      </c>
      <c r="R9" s="243">
        <f>BD.PD[[#This Row],[Ppto. Orden Interna '[DOP']]]/HLOOKUP("USD",$K$1:$L$2,2,FALSE)</f>
        <v>0</v>
      </c>
      <c r="S9" s="381"/>
      <c r="T9" s="387"/>
      <c r="U9" s="460"/>
      <c r="V9" s="611"/>
      <c r="W9" s="499"/>
      <c r="X9" s="495"/>
      <c r="Y9" s="388"/>
      <c r="Z9" s="243">
        <f>BD.PD[[#This Row],[Av.P1 '[%']]]*BD.PD[[#This Row],[Ppto. Orden Interna '[DOP']]]</f>
        <v>0</v>
      </c>
      <c r="AB9" s="389"/>
      <c r="AC9" s="243">
        <f>BD.PD[[#This Row],[Av.P2 '[%']]]*BD.PD[[#This Row],[Ppto. Orden Interna '[DOP']]]</f>
        <v>0</v>
      </c>
      <c r="AE9" s="389"/>
      <c r="AF9" s="243">
        <f>BD.PD[[#This Row],[Av.P3 '[%']]]*BD.PD[[#This Row],[Ppto. Orden Interna '[DOP']]]</f>
        <v>0</v>
      </c>
      <c r="AG9" s="243"/>
      <c r="AH9" s="243"/>
      <c r="AI9" s="243"/>
      <c r="AJ9" s="243"/>
      <c r="AK9" s="243"/>
      <c r="AL9" s="243"/>
      <c r="AM9" s="482">
        <f>BD.PD[[#This Row],[Pago 3]]+BD.PD[[#This Row],[Pago 2]]+BD.PD[[#This Row],[Pago 1]]</f>
        <v>0</v>
      </c>
      <c r="AN9" s="511"/>
      <c r="AO9" s="511"/>
      <c r="AP9" s="511"/>
      <c r="AQ9" s="511"/>
      <c r="AR9" s="511"/>
      <c r="AS9" s="511"/>
      <c r="AT9" s="308"/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  <c r="IH9" s="308"/>
    </row>
    <row r="10" spans="1:242" s="249" customFormat="1" ht="15" customHeight="1" x14ac:dyDescent="0.3">
      <c r="A10" s="174">
        <v>1.06</v>
      </c>
      <c r="B10" s="231" t="s">
        <v>243</v>
      </c>
      <c r="C10" s="232" t="str">
        <f>VLOOKUP(BD.PD[[#This Row],[Pos]],PPto[],3,FALSE)</f>
        <v>1.06 Levantamiento topográfico</v>
      </c>
      <c r="D10" s="233" t="s">
        <v>243</v>
      </c>
      <c r="E10" s="305">
        <f>IF(BD.PD[[#This Row],[.]]="*",VLOOKUP(BD.PD[[#This Row],[Pos]],Presupuesto!A:H,7,FALSE),"")</f>
        <v>0</v>
      </c>
      <c r="F10" s="234"/>
      <c r="G10" s="174"/>
      <c r="H10" s="174"/>
      <c r="I10" s="174"/>
      <c r="J10" s="174"/>
      <c r="K10" s="392">
        <v>1</v>
      </c>
      <c r="L10" s="233" t="s">
        <v>117</v>
      </c>
      <c r="M10" s="383">
        <f>IF(BD.PD[[#This Row],[Mon]]="DOP",1,HLOOKUP(BD.PD[[#This Row],[Mon]],$K$1:$L$2,2,FALSE))</f>
        <v>61</v>
      </c>
      <c r="N10" s="490">
        <v>0</v>
      </c>
      <c r="O10" s="243">
        <f>BD.PD[[#This Row],[Cant.]]*BD.PD[[#This Row],[ Tasa ]]*BD.PD[[#This Row],[ Precio Und.]]</f>
        <v>0</v>
      </c>
      <c r="P10" s="491">
        <v>0</v>
      </c>
      <c r="Q10" s="243">
        <f>IF(BD.PD[[#This Row],[Liquid. '[%']]]&lt;&gt;0,(BD.PD[[#This Row],[Valor Neto '[DOP']]]*BD.PD[[#This Row],[Liquid. '[%']]])+BD.PD[[#This Row],[Valor Neto '[DOP']]],BD.PD[[#This Row],[Valor Neto '[DOP']]])</f>
        <v>0</v>
      </c>
      <c r="R10" s="243">
        <f>BD.PD[[#This Row],[Ppto. Orden Interna '[DOP']]]/HLOOKUP("USD",$K$1:$L$2,2,FALSE)</f>
        <v>0</v>
      </c>
      <c r="S10" s="381"/>
      <c r="T10" s="387"/>
      <c r="U10" s="460"/>
      <c r="V10" s="611"/>
      <c r="W10" s="499"/>
      <c r="X10" s="495"/>
      <c r="Y10" s="388"/>
      <c r="Z10" s="243">
        <f>BD.PD[[#This Row],[Av.P1 '[%']]]*BD.PD[[#This Row],[Ppto. Orden Interna '[DOP']]]</f>
        <v>0</v>
      </c>
      <c r="AB10" s="389"/>
      <c r="AC10" s="243">
        <f>BD.PD[[#This Row],[Av.P2 '[%']]]*BD.PD[[#This Row],[Ppto. Orden Interna '[DOP']]]</f>
        <v>0</v>
      </c>
      <c r="AE10" s="389"/>
      <c r="AF10" s="243">
        <f>BD.PD[[#This Row],[Av.P3 '[%']]]*BD.PD[[#This Row],[Ppto. Orden Interna '[DOP']]]</f>
        <v>0</v>
      </c>
      <c r="AG10" s="243"/>
      <c r="AH10" s="243"/>
      <c r="AI10" s="243"/>
      <c r="AJ10" s="243"/>
      <c r="AK10" s="243"/>
      <c r="AL10" s="243"/>
      <c r="AM10" s="482">
        <f>BD.PD[[#This Row],[Pago 3]]+BD.PD[[#This Row],[Pago 2]]+BD.PD[[#This Row],[Pago 1]]</f>
        <v>0</v>
      </c>
      <c r="AN10" s="511"/>
      <c r="AO10" s="511"/>
      <c r="AP10" s="511"/>
      <c r="AQ10" s="511"/>
      <c r="AR10" s="511"/>
      <c r="AS10" s="511"/>
      <c r="AT10" s="308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  <c r="IH10" s="308"/>
    </row>
    <row r="11" spans="1:242" s="249" customFormat="1" ht="15" customHeight="1" x14ac:dyDescent="0.3">
      <c r="A11" s="174">
        <v>1.07</v>
      </c>
      <c r="B11" s="231" t="s">
        <v>243</v>
      </c>
      <c r="C11" s="232" t="str">
        <f>VLOOKUP(BD.PD[[#This Row],[Pos]],PPto[],3,FALSE)</f>
        <v>1.07 Permisos</v>
      </c>
      <c r="D11" s="233" t="s">
        <v>243</v>
      </c>
      <c r="E11" s="305">
        <f>IF(BD.PD[[#This Row],[.]]="*",VLOOKUP(BD.PD[[#This Row],[Pos]],Presupuesto!A:H,7,FALSE),"")</f>
        <v>0</v>
      </c>
      <c r="F11" s="234"/>
      <c r="G11" s="174"/>
      <c r="H11" s="174"/>
      <c r="I11" s="174"/>
      <c r="J11" s="174"/>
      <c r="K11" s="392">
        <v>1</v>
      </c>
      <c r="L11" s="233" t="s">
        <v>117</v>
      </c>
      <c r="M11" s="383">
        <f>IF(BD.PD[[#This Row],[Mon]]="DOP",1,HLOOKUP(BD.PD[[#This Row],[Mon]],$K$1:$L$2,2,FALSE))</f>
        <v>61</v>
      </c>
      <c r="N11" s="490">
        <v>0</v>
      </c>
      <c r="O11" s="243">
        <f>BD.PD[[#This Row],[Cant.]]*BD.PD[[#This Row],[ Tasa ]]*BD.PD[[#This Row],[ Precio Und.]]</f>
        <v>0</v>
      </c>
      <c r="P11" s="491">
        <v>0</v>
      </c>
      <c r="Q11" s="243">
        <f>IF(BD.PD[[#This Row],[Liquid. '[%']]]&lt;&gt;0,(BD.PD[[#This Row],[Valor Neto '[DOP']]]*BD.PD[[#This Row],[Liquid. '[%']]])+BD.PD[[#This Row],[Valor Neto '[DOP']]],BD.PD[[#This Row],[Valor Neto '[DOP']]])</f>
        <v>0</v>
      </c>
      <c r="R11" s="243">
        <f>BD.PD[[#This Row],[Ppto. Orden Interna '[DOP']]]/HLOOKUP("USD",$K$1:$L$2,2,FALSE)</f>
        <v>0</v>
      </c>
      <c r="S11" s="381"/>
      <c r="T11" s="387"/>
      <c r="U11" s="460"/>
      <c r="V11" s="611"/>
      <c r="W11" s="499"/>
      <c r="X11" s="495"/>
      <c r="Y11" s="388"/>
      <c r="Z11" s="243">
        <f>BD.PD[[#This Row],[Av.P1 '[%']]]*BD.PD[[#This Row],[Ppto. Orden Interna '[DOP']]]</f>
        <v>0</v>
      </c>
      <c r="AB11" s="389"/>
      <c r="AC11" s="243">
        <f>BD.PD[[#This Row],[Av.P2 '[%']]]*BD.PD[[#This Row],[Ppto. Orden Interna '[DOP']]]</f>
        <v>0</v>
      </c>
      <c r="AE11" s="389"/>
      <c r="AF11" s="243">
        <f>BD.PD[[#This Row],[Av.P3 '[%']]]*BD.PD[[#This Row],[Ppto. Orden Interna '[DOP']]]</f>
        <v>0</v>
      </c>
      <c r="AG11" s="243"/>
      <c r="AH11" s="243"/>
      <c r="AI11" s="243"/>
      <c r="AJ11" s="243"/>
      <c r="AK11" s="243"/>
      <c r="AL11" s="243"/>
      <c r="AM11" s="482">
        <f>BD.PD[[#This Row],[Pago 3]]+BD.PD[[#This Row],[Pago 2]]+BD.PD[[#This Row],[Pago 1]]</f>
        <v>0</v>
      </c>
      <c r="AN11" s="511"/>
      <c r="AO11" s="511"/>
      <c r="AP11" s="511"/>
      <c r="AQ11" s="511"/>
      <c r="AR11" s="511"/>
      <c r="AS11" s="511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  <c r="IH11" s="308"/>
    </row>
    <row r="12" spans="1:242" s="249" customFormat="1" ht="15" customHeight="1" x14ac:dyDescent="0.3">
      <c r="A12" s="174">
        <v>1.08</v>
      </c>
      <c r="B12" s="231" t="s">
        <v>243</v>
      </c>
      <c r="C12" s="232" t="str">
        <f>VLOOKUP(BD.PD[[#This Row],[Pos]],PPto[],3,FALSE)</f>
        <v>1.08 Diseño sistema contra incendios</v>
      </c>
      <c r="D12" s="233" t="s">
        <v>243</v>
      </c>
      <c r="E12" s="305">
        <f>IF(BD.PD[[#This Row],[.]]="*",VLOOKUP(BD.PD[[#This Row],[Pos]],Presupuesto!A:H,7,FALSE),"")</f>
        <v>0</v>
      </c>
      <c r="F12" s="234"/>
      <c r="G12" s="174"/>
      <c r="H12" s="174"/>
      <c r="I12" s="174"/>
      <c r="J12" s="174"/>
      <c r="K12" s="392">
        <v>1</v>
      </c>
      <c r="L12" s="233" t="s">
        <v>117</v>
      </c>
      <c r="M12" s="383">
        <f>IF(BD.PD[[#This Row],[Mon]]="DOP",1,HLOOKUP(BD.PD[[#This Row],[Mon]],$K$1:$L$2,2,FALSE))</f>
        <v>61</v>
      </c>
      <c r="N12" s="490">
        <v>0</v>
      </c>
      <c r="O12" s="243">
        <f>BD.PD[[#This Row],[Cant.]]*BD.PD[[#This Row],[ Tasa ]]*BD.PD[[#This Row],[ Precio Und.]]</f>
        <v>0</v>
      </c>
      <c r="P12" s="491">
        <v>0</v>
      </c>
      <c r="Q12" s="243">
        <f>IF(BD.PD[[#This Row],[Liquid. '[%']]]&lt;&gt;0,(BD.PD[[#This Row],[Valor Neto '[DOP']]]*BD.PD[[#This Row],[Liquid. '[%']]])+BD.PD[[#This Row],[Valor Neto '[DOP']]],BD.PD[[#This Row],[Valor Neto '[DOP']]])</f>
        <v>0</v>
      </c>
      <c r="R12" s="243">
        <f>BD.PD[[#This Row],[Ppto. Orden Interna '[DOP']]]/HLOOKUP("USD",$K$1:$L$2,2,FALSE)</f>
        <v>0</v>
      </c>
      <c r="S12" s="381"/>
      <c r="T12" s="387"/>
      <c r="U12" s="460"/>
      <c r="V12" s="611"/>
      <c r="W12" s="499"/>
      <c r="X12" s="495"/>
      <c r="Y12" s="388"/>
      <c r="Z12" s="243">
        <f>BD.PD[[#This Row],[Av.P1 '[%']]]*BD.PD[[#This Row],[Ppto. Orden Interna '[DOP']]]</f>
        <v>0</v>
      </c>
      <c r="AB12" s="389"/>
      <c r="AC12" s="243">
        <f>BD.PD[[#This Row],[Av.P2 '[%']]]*BD.PD[[#This Row],[Ppto. Orden Interna '[DOP']]]</f>
        <v>0</v>
      </c>
      <c r="AE12" s="389"/>
      <c r="AF12" s="243">
        <f>BD.PD[[#This Row],[Av.P3 '[%']]]*BD.PD[[#This Row],[Ppto. Orden Interna '[DOP']]]</f>
        <v>0</v>
      </c>
      <c r="AG12" s="243"/>
      <c r="AH12" s="243"/>
      <c r="AI12" s="243"/>
      <c r="AJ12" s="243"/>
      <c r="AK12" s="243"/>
      <c r="AL12" s="243"/>
      <c r="AM12" s="482">
        <f>BD.PD[[#This Row],[Pago 3]]+BD.PD[[#This Row],[Pago 2]]+BD.PD[[#This Row],[Pago 1]]</f>
        <v>0</v>
      </c>
      <c r="AN12" s="511"/>
      <c r="AO12" s="511"/>
      <c r="AP12" s="511"/>
      <c r="AQ12" s="511"/>
      <c r="AR12" s="511"/>
      <c r="AS12" s="511"/>
      <c r="AT12" s="308"/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  <c r="IH12" s="308"/>
    </row>
    <row r="13" spans="1:242" s="249" customFormat="1" ht="15" customHeight="1" x14ac:dyDescent="0.3">
      <c r="A13" s="174">
        <v>1.0900000000000001</v>
      </c>
      <c r="B13" s="231" t="s">
        <v>243</v>
      </c>
      <c r="C13" s="232" t="str">
        <f>VLOOKUP(BD.PD[[#This Row],[Pos]],PPto[],3,FALSE)</f>
        <v>1.09 Diseño sistema gas</v>
      </c>
      <c r="D13" s="233" t="s">
        <v>243</v>
      </c>
      <c r="E13" s="305">
        <f>IF(BD.PD[[#This Row],[.]]="*",VLOOKUP(BD.PD[[#This Row],[Pos]],Presupuesto!A:H,7,FALSE),"")</f>
        <v>0</v>
      </c>
      <c r="F13" s="234"/>
      <c r="G13" s="174"/>
      <c r="H13" s="174"/>
      <c r="I13" s="174"/>
      <c r="J13" s="174"/>
      <c r="K13" s="392">
        <v>1</v>
      </c>
      <c r="L13" s="233" t="s">
        <v>117</v>
      </c>
      <c r="M13" s="383">
        <f>IF(BD.PD[[#This Row],[Mon]]="DOP",1,HLOOKUP(BD.PD[[#This Row],[Mon]],$K$1:$L$2,2,FALSE))</f>
        <v>61</v>
      </c>
      <c r="N13" s="490">
        <v>0</v>
      </c>
      <c r="O13" s="243">
        <f>BD.PD[[#This Row],[Cant.]]*BD.PD[[#This Row],[ Tasa ]]*BD.PD[[#This Row],[ Precio Und.]]</f>
        <v>0</v>
      </c>
      <c r="P13" s="491">
        <v>0</v>
      </c>
      <c r="Q13" s="243">
        <f>IF(BD.PD[[#This Row],[Liquid. '[%']]]&lt;&gt;0,(BD.PD[[#This Row],[Valor Neto '[DOP']]]*BD.PD[[#This Row],[Liquid. '[%']]])+BD.PD[[#This Row],[Valor Neto '[DOP']]],BD.PD[[#This Row],[Valor Neto '[DOP']]])</f>
        <v>0</v>
      </c>
      <c r="R13" s="243">
        <f>BD.PD[[#This Row],[Ppto. Orden Interna '[DOP']]]/HLOOKUP("USD",$K$1:$L$2,2,FALSE)</f>
        <v>0</v>
      </c>
      <c r="S13" s="381"/>
      <c r="T13" s="387"/>
      <c r="U13" s="460"/>
      <c r="V13" s="611"/>
      <c r="W13" s="499"/>
      <c r="X13" s="495"/>
      <c r="Y13" s="388"/>
      <c r="Z13" s="243">
        <f>BD.PD[[#This Row],[Av.P1 '[%']]]*BD.PD[[#This Row],[Ppto. Orden Interna '[DOP']]]</f>
        <v>0</v>
      </c>
      <c r="AB13" s="389"/>
      <c r="AC13" s="243">
        <f>BD.PD[[#This Row],[Av.P2 '[%']]]*BD.PD[[#This Row],[Ppto. Orden Interna '[DOP']]]</f>
        <v>0</v>
      </c>
      <c r="AE13" s="389"/>
      <c r="AF13" s="243">
        <f>BD.PD[[#This Row],[Av.P3 '[%']]]*BD.PD[[#This Row],[Ppto. Orden Interna '[DOP']]]</f>
        <v>0</v>
      </c>
      <c r="AG13" s="243"/>
      <c r="AH13" s="243"/>
      <c r="AI13" s="243"/>
      <c r="AJ13" s="243"/>
      <c r="AK13" s="243"/>
      <c r="AL13" s="243"/>
      <c r="AM13" s="482">
        <f>BD.PD[[#This Row],[Pago 3]]+BD.PD[[#This Row],[Pago 2]]+BD.PD[[#This Row],[Pago 1]]</f>
        <v>0</v>
      </c>
      <c r="AN13" s="511"/>
      <c r="AO13" s="511"/>
      <c r="AP13" s="511"/>
      <c r="AQ13" s="511"/>
      <c r="AR13" s="511"/>
      <c r="AS13" s="511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  <c r="IH13" s="308"/>
    </row>
    <row r="14" spans="1:242" s="249" customFormat="1" ht="15" customHeight="1" x14ac:dyDescent="0.3">
      <c r="A14" s="174">
        <v>2.0099999999999998</v>
      </c>
      <c r="B14" s="231" t="s">
        <v>243</v>
      </c>
      <c r="C14" s="232" t="str">
        <f>VLOOKUP(BD.PD[[#This Row],[Pos]],PPto[],3,FALSE)</f>
        <v xml:space="preserve">2.01 Edificación - Obra Civil </v>
      </c>
      <c r="D14" s="233" t="s">
        <v>243</v>
      </c>
      <c r="E14" s="305">
        <f>IF(BD.PD[[#This Row],[.]]="*",VLOOKUP(BD.PD[[#This Row],[Pos]],Presupuesto!A:H,7,FALSE),"")</f>
        <v>18449.150000000001</v>
      </c>
      <c r="F14" s="234"/>
      <c r="G14" s="174"/>
      <c r="H14" s="174"/>
      <c r="I14" s="174"/>
      <c r="J14" s="174"/>
      <c r="K14" s="392">
        <v>1</v>
      </c>
      <c r="L14" s="233" t="s">
        <v>117</v>
      </c>
      <c r="M14" s="383">
        <f>IF(BD.PD[[#This Row],[Mon]]="DOP",1,HLOOKUP(BD.PD[[#This Row],[Mon]],$K$1:$L$2,2,FALSE))</f>
        <v>61</v>
      </c>
      <c r="N14" s="490">
        <v>0</v>
      </c>
      <c r="O14" s="243">
        <f>BD.PD[[#This Row],[Cant.]]*BD.PD[[#This Row],[ Tasa ]]*BD.PD[[#This Row],[ Precio Und.]]</f>
        <v>0</v>
      </c>
      <c r="P14" s="491">
        <v>0</v>
      </c>
      <c r="Q14" s="243">
        <f>IF(BD.PD[[#This Row],[Liquid. '[%']]]&lt;&gt;0,(BD.PD[[#This Row],[Valor Neto '[DOP']]]*BD.PD[[#This Row],[Liquid. '[%']]])+BD.PD[[#This Row],[Valor Neto '[DOP']]],BD.PD[[#This Row],[Valor Neto '[DOP']]])</f>
        <v>0</v>
      </c>
      <c r="R14" s="243">
        <f>BD.PD[[#This Row],[Ppto. Orden Interna '[DOP']]]/HLOOKUP("USD",$K$1:$L$2,2,FALSE)</f>
        <v>0</v>
      </c>
      <c r="S14" s="381"/>
      <c r="T14" s="387"/>
      <c r="U14" s="460"/>
      <c r="V14" s="611"/>
      <c r="W14" s="499"/>
      <c r="X14" s="495"/>
      <c r="Y14" s="388"/>
      <c r="Z14" s="243">
        <f>BD.PD[[#This Row],[Av.P1 '[%']]]*BD.PD[[#This Row],[Ppto. Orden Interna '[DOP']]]</f>
        <v>0</v>
      </c>
      <c r="AB14" s="389"/>
      <c r="AC14" s="243">
        <f>BD.PD[[#This Row],[Av.P2 '[%']]]*BD.PD[[#This Row],[Ppto. Orden Interna '[DOP']]]</f>
        <v>0</v>
      </c>
      <c r="AE14" s="389"/>
      <c r="AF14" s="243">
        <f>BD.PD[[#This Row],[Av.P3 '[%']]]*BD.PD[[#This Row],[Ppto. Orden Interna '[DOP']]]</f>
        <v>0</v>
      </c>
      <c r="AG14" s="243"/>
      <c r="AH14" s="243"/>
      <c r="AI14" s="243"/>
      <c r="AJ14" s="243"/>
      <c r="AK14" s="243"/>
      <c r="AL14" s="243"/>
      <c r="AM14" s="482">
        <f>BD.PD[[#This Row],[Pago 3]]+BD.PD[[#This Row],[Pago 2]]+BD.PD[[#This Row],[Pago 1]]</f>
        <v>0</v>
      </c>
      <c r="AN14" s="511"/>
      <c r="AO14" s="511"/>
      <c r="AP14" s="511"/>
      <c r="AQ14" s="511"/>
      <c r="AR14" s="511"/>
      <c r="AS14" s="511"/>
      <c r="AT14" s="308"/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  <c r="IH14" s="308"/>
    </row>
    <row r="15" spans="1:242" s="249" customFormat="1" ht="15" customHeight="1" x14ac:dyDescent="0.3">
      <c r="A15" s="174">
        <v>2.0099999999999998</v>
      </c>
      <c r="B15" s="231"/>
      <c r="C15" s="232" t="str">
        <f>VLOOKUP(BD.PD[[#This Row],[Pos]],PPto[],3,FALSE)</f>
        <v xml:space="preserve">2.01 Edificación - Obra Civil </v>
      </c>
      <c r="D15" s="174" t="s">
        <v>23</v>
      </c>
      <c r="E15" s="305" t="str">
        <f>IF(BD.PD[[#This Row],[.]]="*",VLOOKUP(BD.PD[[#This Row],[Pos]],Presupuesto!A:H,7,FALSE),"")</f>
        <v/>
      </c>
      <c r="F15" s="358" t="s">
        <v>250</v>
      </c>
      <c r="G15" s="174"/>
      <c r="H15" s="174"/>
      <c r="I15" s="174"/>
      <c r="J15" s="497"/>
      <c r="K15" s="382">
        <v>0</v>
      </c>
      <c r="L15" s="174" t="s">
        <v>117</v>
      </c>
      <c r="M15" s="383">
        <f>IF(BD.PD[[#This Row],[Mon]]="DOP",1,HLOOKUP(BD.PD[[#This Row],[Mon]],$K$1:$L$2,2,FALSE))</f>
        <v>61</v>
      </c>
      <c r="N15" s="400">
        <v>33</v>
      </c>
      <c r="O15" s="395">
        <f>BD.PD[[#This Row],[Cant.]]*BD.PD[[#This Row],[ Tasa ]]*BD.PD[[#This Row],[ Precio Und.]]</f>
        <v>0</v>
      </c>
      <c r="P15" s="386">
        <v>0</v>
      </c>
      <c r="Q15" s="395">
        <f>IF(BD.PD[[#This Row],[Liquid. '[%']]]&lt;&gt;0,(BD.PD[[#This Row],[Valor Neto '[DOP']]]*BD.PD[[#This Row],[Liquid. '[%']]])+BD.PD[[#This Row],[Valor Neto '[DOP']]],BD.PD[[#This Row],[Valor Neto '[DOP']]])</f>
        <v>0</v>
      </c>
      <c r="R15" s="395">
        <f>BD.PD[[#This Row],[Ppto. Orden Interna '[DOP']]]/HLOOKUP("USD",$K$1:$L$2,2,FALSE)</f>
        <v>0</v>
      </c>
      <c r="S15" s="398" t="s">
        <v>1200</v>
      </c>
      <c r="T15" s="481"/>
      <c r="U15" s="460"/>
      <c r="V15" s="611"/>
      <c r="W15" s="499"/>
      <c r="X15" s="174"/>
      <c r="Y15" s="399"/>
      <c r="Z15" s="395">
        <f>BD.PD[[#This Row],[Av.P1 '[%']]]*BD.PD[[#This Row],[Ppto. Orden Interna '[DOP']]]</f>
        <v>0</v>
      </c>
      <c r="AA15" s="174"/>
      <c r="AB15" s="399"/>
      <c r="AC15" s="395">
        <f>BD.PD[[#This Row],[Av.P2 '[%']]]*BD.PD[[#This Row],[Ppto. Orden Interna '[DOP']]]</f>
        <v>0</v>
      </c>
      <c r="AD15" s="531"/>
      <c r="AE15" s="532"/>
      <c r="AF15" s="395">
        <f>BD.PD[[#This Row],[Av.P3 '[%']]]*BD.PD[[#This Row],[Ppto. Orden Interna '[DOP']]]</f>
        <v>0</v>
      </c>
      <c r="AG15" s="395"/>
      <c r="AH15" s="395"/>
      <c r="AI15" s="395"/>
      <c r="AJ15" s="395"/>
      <c r="AK15" s="395"/>
      <c r="AL15" s="395"/>
      <c r="AM15" s="482">
        <f>BD.PD[[#This Row],[Pago 3]]+BD.PD[[#This Row],[Pago 2]]+BD.PD[[#This Row],[Pago 1]]</f>
        <v>0</v>
      </c>
      <c r="AN15" s="511"/>
      <c r="AO15" s="511"/>
      <c r="AP15" s="511"/>
      <c r="AQ15" s="511"/>
      <c r="AR15" s="511"/>
      <c r="AS15" s="511"/>
      <c r="AT15" s="308"/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  <c r="IH15" s="308"/>
    </row>
    <row r="16" spans="1:242" s="249" customFormat="1" ht="16.95" customHeight="1" x14ac:dyDescent="0.3">
      <c r="A16" s="174">
        <v>2.0099999999999998</v>
      </c>
      <c r="B16" s="231"/>
      <c r="C16" s="232" t="str">
        <f>VLOOKUP(BD.PD[[#This Row],[Pos]],PPto[],3,FALSE)</f>
        <v xml:space="preserve">2.01 Edificación - Obra Civil </v>
      </c>
      <c r="D16" s="174" t="s">
        <v>23</v>
      </c>
      <c r="E16" s="305" t="str">
        <f>IF(BD.PD[[#This Row],[.]]="*",VLOOKUP(BD.PD[[#This Row],[Pos]],Presupuesto!A:H,7,FALSE),"")</f>
        <v/>
      </c>
      <c r="F16" s="358" t="s">
        <v>252</v>
      </c>
      <c r="G16" s="174"/>
      <c r="H16" s="174"/>
      <c r="I16" s="174"/>
      <c r="J16" s="497"/>
      <c r="K16" s="382">
        <v>0</v>
      </c>
      <c r="L16" s="174" t="s">
        <v>117</v>
      </c>
      <c r="M16" s="383">
        <f>IF(BD.PD[[#This Row],[Mon]]="DOP",1,HLOOKUP(BD.PD[[#This Row],[Mon]],$K$1:$L$2,2,FALSE))</f>
        <v>61</v>
      </c>
      <c r="N16" s="400">
        <v>28</v>
      </c>
      <c r="O16" s="395">
        <f>BD.PD[[#This Row],[Cant.]]*BD.PD[[#This Row],[ Tasa ]]*BD.PD[[#This Row],[ Precio Und.]]</f>
        <v>0</v>
      </c>
      <c r="P16" s="386">
        <v>0</v>
      </c>
      <c r="Q16" s="395">
        <f>IF(BD.PD[[#This Row],[Liquid. '[%']]]&lt;&gt;0,(BD.PD[[#This Row],[Valor Neto '[DOP']]]*BD.PD[[#This Row],[Liquid. '[%']]])+BD.PD[[#This Row],[Valor Neto '[DOP']]],BD.PD[[#This Row],[Valor Neto '[DOP']]])</f>
        <v>0</v>
      </c>
      <c r="R16" s="395">
        <f>BD.PD[[#This Row],[Ppto. Orden Interna '[DOP']]]/HLOOKUP("USD",$K$1:$L$2,2,FALSE)</f>
        <v>0</v>
      </c>
      <c r="S16" s="398" t="s">
        <v>1200</v>
      </c>
      <c r="T16" s="481"/>
      <c r="U16" s="460"/>
      <c r="V16" s="611"/>
      <c r="W16" s="499"/>
      <c r="X16" s="174"/>
      <c r="Y16" s="399"/>
      <c r="Z16" s="395">
        <f>BD.PD[[#This Row],[Av.P1 '[%']]]*BD.PD[[#This Row],[Ppto. Orden Interna '[DOP']]]</f>
        <v>0</v>
      </c>
      <c r="AA16" s="174"/>
      <c r="AB16" s="399"/>
      <c r="AC16" s="395">
        <f>BD.PD[[#This Row],[Av.P2 '[%']]]*BD.PD[[#This Row],[Ppto. Orden Interna '[DOP']]]</f>
        <v>0</v>
      </c>
      <c r="AD16" s="531"/>
      <c r="AE16" s="532"/>
      <c r="AF16" s="395">
        <f>BD.PD[[#This Row],[Av.P3 '[%']]]*BD.PD[[#This Row],[Ppto. Orden Interna '[DOP']]]</f>
        <v>0</v>
      </c>
      <c r="AG16" s="395"/>
      <c r="AH16" s="395"/>
      <c r="AI16" s="395"/>
      <c r="AJ16" s="395"/>
      <c r="AK16" s="395"/>
      <c r="AL16" s="395"/>
      <c r="AM16" s="482">
        <f>BD.PD[[#This Row],[Pago 3]]+BD.PD[[#This Row],[Pago 2]]+BD.PD[[#This Row],[Pago 1]]</f>
        <v>0</v>
      </c>
      <c r="AN16" s="511"/>
      <c r="AO16" s="511"/>
      <c r="AP16" s="511"/>
      <c r="AQ16" s="511"/>
      <c r="AR16" s="511"/>
      <c r="AS16" s="511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</row>
    <row r="17" spans="1:242" s="249" customFormat="1" ht="15" customHeight="1" x14ac:dyDescent="0.3">
      <c r="A17" s="174">
        <v>2.0099999999999998</v>
      </c>
      <c r="B17" s="231"/>
      <c r="C17" s="232" t="str">
        <f>VLOOKUP(BD.PD[[#This Row],[Pos]],PPto[],3,FALSE)</f>
        <v xml:space="preserve">2.01 Edificación - Obra Civil </v>
      </c>
      <c r="D17" s="174" t="s">
        <v>23</v>
      </c>
      <c r="E17" s="305" t="str">
        <f>IF(BD.PD[[#This Row],[.]]="*",VLOOKUP(BD.PD[[#This Row],[Pos]],Presupuesto!A:H,7,FALSE),"")</f>
        <v/>
      </c>
      <c r="F17" s="358" t="s">
        <v>253</v>
      </c>
      <c r="G17" s="174"/>
      <c r="H17" s="174"/>
      <c r="I17" s="174"/>
      <c r="J17" s="497"/>
      <c r="K17" s="382">
        <v>0</v>
      </c>
      <c r="L17" s="174" t="s">
        <v>117</v>
      </c>
      <c r="M17" s="383">
        <f>IF(BD.PD[[#This Row],[Mon]]="DOP",1,HLOOKUP(BD.PD[[#This Row],[Mon]],$K$1:$L$2,2,FALSE))</f>
        <v>61</v>
      </c>
      <c r="N17" s="400">
        <v>42.35</v>
      </c>
      <c r="O17" s="395">
        <f>BD.PD[[#This Row],[Cant.]]*BD.PD[[#This Row],[ Tasa ]]*BD.PD[[#This Row],[ Precio Und.]]</f>
        <v>0</v>
      </c>
      <c r="P17" s="386">
        <v>0</v>
      </c>
      <c r="Q17" s="395">
        <f>IF(BD.PD[[#This Row],[Liquid. '[%']]]&lt;&gt;0,(BD.PD[[#This Row],[Valor Neto '[DOP']]]*BD.PD[[#This Row],[Liquid. '[%']]])+BD.PD[[#This Row],[Valor Neto '[DOP']]],BD.PD[[#This Row],[Valor Neto '[DOP']]])</f>
        <v>0</v>
      </c>
      <c r="R17" s="395">
        <f>BD.PD[[#This Row],[Ppto. Orden Interna '[DOP']]]/HLOOKUP("USD",$K$1:$L$2,2,FALSE)</f>
        <v>0</v>
      </c>
      <c r="S17" s="398" t="s">
        <v>1200</v>
      </c>
      <c r="T17" s="481"/>
      <c r="U17" s="460"/>
      <c r="V17" s="611"/>
      <c r="W17" s="499"/>
      <c r="X17" s="174"/>
      <c r="Y17" s="399"/>
      <c r="Z17" s="395">
        <f>BD.PD[[#This Row],[Av.P1 '[%']]]*BD.PD[[#This Row],[Ppto. Orden Interna '[DOP']]]</f>
        <v>0</v>
      </c>
      <c r="AA17" s="174"/>
      <c r="AB17" s="399"/>
      <c r="AC17" s="395">
        <f>BD.PD[[#This Row],[Av.P2 '[%']]]*BD.PD[[#This Row],[Ppto. Orden Interna '[DOP']]]</f>
        <v>0</v>
      </c>
      <c r="AD17" s="531"/>
      <c r="AE17" s="532"/>
      <c r="AF17" s="395">
        <f>BD.PD[[#This Row],[Av.P3 '[%']]]*BD.PD[[#This Row],[Ppto. Orden Interna '[DOP']]]</f>
        <v>0</v>
      </c>
      <c r="AG17" s="395"/>
      <c r="AH17" s="395"/>
      <c r="AI17" s="395"/>
      <c r="AJ17" s="395"/>
      <c r="AK17" s="395"/>
      <c r="AL17" s="395"/>
      <c r="AM17" s="482">
        <f>BD.PD[[#This Row],[Pago 3]]+BD.PD[[#This Row],[Pago 2]]+BD.PD[[#This Row],[Pago 1]]</f>
        <v>0</v>
      </c>
      <c r="AN17" s="511"/>
      <c r="AO17" s="511"/>
      <c r="AP17" s="511"/>
      <c r="AQ17" s="511"/>
      <c r="AR17" s="511"/>
      <c r="AS17" s="511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  <c r="IH17" s="308"/>
    </row>
    <row r="18" spans="1:242" s="249" customFormat="1" ht="15" customHeight="1" x14ac:dyDescent="0.3">
      <c r="A18" s="174">
        <v>2.0099999999999998</v>
      </c>
      <c r="B18" s="231"/>
      <c r="C18" s="232" t="str">
        <f>VLOOKUP(BD.PD[[#This Row],[Pos]],PPto[],3,FALSE)</f>
        <v xml:space="preserve">2.01 Edificación - Obra Civil </v>
      </c>
      <c r="D18" s="174" t="s">
        <v>23</v>
      </c>
      <c r="E18" s="305" t="str">
        <f>IF(BD.PD[[#This Row],[.]]="*",VLOOKUP(BD.PD[[#This Row],[Pos]],Presupuesto!A:H,7,FALSE),"")</f>
        <v/>
      </c>
      <c r="F18" s="498" t="s">
        <v>255</v>
      </c>
      <c r="G18" s="230" t="s">
        <v>1607</v>
      </c>
      <c r="H18" s="174">
        <v>4512892255</v>
      </c>
      <c r="I18" s="174" t="s">
        <v>1609</v>
      </c>
      <c r="J18" s="497" t="s">
        <v>1654</v>
      </c>
      <c r="K18" s="382">
        <v>31</v>
      </c>
      <c r="L18" s="174" t="s">
        <v>117</v>
      </c>
      <c r="M18" s="383">
        <f>IF(BD.PD[[#This Row],[Mon]]="DOP",1,HLOOKUP(BD.PD[[#This Row],[Mon]],$K$1:$L$2,2,FALSE))</f>
        <v>61</v>
      </c>
      <c r="N18" s="400">
        <v>28.8</v>
      </c>
      <c r="O18" s="395">
        <f>BD.PD[[#This Row],[Cant.]]*BD.PD[[#This Row],[ Tasa ]]*BD.PD[[#This Row],[ Precio Und.]]</f>
        <v>54460.800000000003</v>
      </c>
      <c r="P18" s="386">
        <v>0</v>
      </c>
      <c r="Q18" s="395">
        <f>IF(BD.PD[[#This Row],[Liquid. '[%']]]&lt;&gt;0,(BD.PD[[#This Row],[Valor Neto '[DOP']]]*BD.PD[[#This Row],[Liquid. '[%']]])+BD.PD[[#This Row],[Valor Neto '[DOP']]],BD.PD[[#This Row],[Valor Neto '[DOP']]])</f>
        <v>54460.800000000003</v>
      </c>
      <c r="R18" s="395">
        <f>BD.PD[[#This Row],[Ppto. Orden Interna '[DOP']]]/HLOOKUP("USD",$K$1:$L$2,2,FALSE)</f>
        <v>892.80000000000007</v>
      </c>
      <c r="S18" s="398" t="s">
        <v>1202</v>
      </c>
      <c r="T18" s="481"/>
      <c r="U18" s="460" t="s">
        <v>249</v>
      </c>
      <c r="V18" s="611">
        <v>801667</v>
      </c>
      <c r="W18" s="499" t="s">
        <v>254</v>
      </c>
      <c r="X18" s="174">
        <v>20</v>
      </c>
      <c r="Y18" s="399">
        <v>1</v>
      </c>
      <c r="Z18" s="395">
        <f>BD.PD[[#This Row],[Av.P1 '[%']]]*BD.PD[[#This Row],[Ppto. Orden Interna '[DOP']]]</f>
        <v>54460.800000000003</v>
      </c>
      <c r="AA18" s="174"/>
      <c r="AB18" s="399"/>
      <c r="AC18" s="395">
        <f>BD.PD[[#This Row],[Av.P2 '[%']]]*BD.PD[[#This Row],[Ppto. Orden Interna '[DOP']]]</f>
        <v>0</v>
      </c>
      <c r="AD18" s="531"/>
      <c r="AE18" s="532"/>
      <c r="AF18" s="395">
        <f>BD.PD[[#This Row],[Av.P3 '[%']]]*BD.PD[[#This Row],[Ppto. Orden Interna '[DOP']]]</f>
        <v>0</v>
      </c>
      <c r="AG18" s="395"/>
      <c r="AH18" s="395"/>
      <c r="AI18" s="395"/>
      <c r="AJ18" s="395"/>
      <c r="AK18" s="395"/>
      <c r="AL18" s="395"/>
      <c r="AM18" s="482">
        <f>BD.PD[[#This Row],[Pago 3]]+BD.PD[[#This Row],[Pago 2]]+BD.PD[[#This Row],[Pago 1]]</f>
        <v>54460.800000000003</v>
      </c>
      <c r="AN18" s="511" t="s">
        <v>244</v>
      </c>
      <c r="AO18" s="511" t="s">
        <v>245</v>
      </c>
      <c r="AP18" s="511" t="s">
        <v>246</v>
      </c>
      <c r="AQ18" s="511" t="s">
        <v>247</v>
      </c>
      <c r="AR18" s="511">
        <v>594</v>
      </c>
      <c r="AS18" s="511" t="s">
        <v>258</v>
      </c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  <c r="IH18" s="308"/>
    </row>
    <row r="19" spans="1:242" s="249" customFormat="1" ht="15.6" customHeight="1" x14ac:dyDescent="0.3">
      <c r="A19" s="174">
        <v>2.0099999999999998</v>
      </c>
      <c r="B19" s="231"/>
      <c r="C19" s="232" t="str">
        <f>VLOOKUP(BD.PD[[#This Row],[Pos]],PPto[],3,FALSE)</f>
        <v xml:space="preserve">2.01 Edificación - Obra Civil </v>
      </c>
      <c r="D19" s="174" t="s">
        <v>23</v>
      </c>
      <c r="E19" s="305" t="str">
        <f>IF(BD.PD[[#This Row],[.]]="*",VLOOKUP(BD.PD[[#This Row],[Pos]],Presupuesto!A:H,7,FALSE),"")</f>
        <v/>
      </c>
      <c r="F19" s="498" t="s">
        <v>1203</v>
      </c>
      <c r="G19" s="230" t="s">
        <v>1607</v>
      </c>
      <c r="H19" s="174">
        <v>4512892255</v>
      </c>
      <c r="I19" s="174" t="s">
        <v>1609</v>
      </c>
      <c r="J19" s="497" t="s">
        <v>1654</v>
      </c>
      <c r="K19" s="382">
        <v>156.6</v>
      </c>
      <c r="L19" s="174" t="s">
        <v>117</v>
      </c>
      <c r="M19" s="383">
        <f>IF(BD.PD[[#This Row],[Mon]]="DOP",1,HLOOKUP(BD.PD[[#This Row],[Mon]],$K$1:$L$2,2,FALSE))</f>
        <v>61</v>
      </c>
      <c r="N19" s="400">
        <v>25.45</v>
      </c>
      <c r="O19" s="395">
        <f>BD.PD[[#This Row],[Cant.]]*BD.PD[[#This Row],[ Tasa ]]*BD.PD[[#This Row],[ Precio Und.]]</f>
        <v>243113.67</v>
      </c>
      <c r="P19" s="386">
        <v>0</v>
      </c>
      <c r="Q19" s="395">
        <f>IF(BD.PD[[#This Row],[Liquid. '[%']]]&lt;&gt;0,(BD.PD[[#This Row],[Valor Neto '[DOP']]]*BD.PD[[#This Row],[Liquid. '[%']]])+BD.PD[[#This Row],[Valor Neto '[DOP']]],BD.PD[[#This Row],[Valor Neto '[DOP']]])</f>
        <v>243113.67</v>
      </c>
      <c r="R19" s="395">
        <f>BD.PD[[#This Row],[Ppto. Orden Interna '[DOP']]]/HLOOKUP("USD",$K$1:$L$2,2,FALSE)</f>
        <v>3985.4700000000003</v>
      </c>
      <c r="S19" s="398" t="s">
        <v>1204</v>
      </c>
      <c r="T19" s="481"/>
      <c r="U19" s="460" t="s">
        <v>249</v>
      </c>
      <c r="V19" s="611">
        <v>801667</v>
      </c>
      <c r="W19" s="499" t="s">
        <v>254</v>
      </c>
      <c r="X19" s="174">
        <v>20</v>
      </c>
      <c r="Y19" s="399">
        <v>1</v>
      </c>
      <c r="Z19" s="395">
        <f>BD.PD[[#This Row],[Av.P1 '[%']]]*BD.PD[[#This Row],[Ppto. Orden Interna '[DOP']]]</f>
        <v>243113.67</v>
      </c>
      <c r="AA19" s="174"/>
      <c r="AB19" s="399"/>
      <c r="AC19" s="395">
        <f>BD.PD[[#This Row],[Av.P2 '[%']]]*BD.PD[[#This Row],[Ppto. Orden Interna '[DOP']]]</f>
        <v>0</v>
      </c>
      <c r="AD19" s="531"/>
      <c r="AE19" s="532"/>
      <c r="AF19" s="395">
        <f>BD.PD[[#This Row],[Av.P3 '[%']]]*BD.PD[[#This Row],[Ppto. Orden Interna '[DOP']]]</f>
        <v>0</v>
      </c>
      <c r="AG19" s="395"/>
      <c r="AH19" s="395"/>
      <c r="AI19" s="395"/>
      <c r="AJ19" s="395"/>
      <c r="AK19" s="395"/>
      <c r="AL19" s="395"/>
      <c r="AM19" s="482">
        <f>BD.PD[[#This Row],[Pago 3]]+BD.PD[[#This Row],[Pago 2]]+BD.PD[[#This Row],[Pago 1]]</f>
        <v>243113.67</v>
      </c>
      <c r="AN19" s="511" t="s">
        <v>244</v>
      </c>
      <c r="AO19" s="511" t="s">
        <v>245</v>
      </c>
      <c r="AP19" s="511" t="s">
        <v>246</v>
      </c>
      <c r="AQ19" s="511" t="s">
        <v>247</v>
      </c>
      <c r="AR19" s="511">
        <v>594</v>
      </c>
      <c r="AS19" s="511" t="s">
        <v>258</v>
      </c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  <c r="IH19" s="308"/>
    </row>
    <row r="20" spans="1:242" s="249" customFormat="1" ht="17.399999999999999" customHeight="1" x14ac:dyDescent="0.3">
      <c r="A20" s="174">
        <v>2.0099999999999998</v>
      </c>
      <c r="B20" s="231"/>
      <c r="C20" s="232" t="str">
        <f>VLOOKUP(BD.PD[[#This Row],[Pos]],PPto[],3,FALSE)</f>
        <v xml:space="preserve">2.01 Edificación - Obra Civil </v>
      </c>
      <c r="D20" s="174" t="s">
        <v>23</v>
      </c>
      <c r="E20" s="305" t="str">
        <f>IF(BD.PD[[#This Row],[.]]="*",VLOOKUP(BD.PD[[#This Row],[Pos]],Presupuesto!A:H,7,FALSE),"")</f>
        <v/>
      </c>
      <c r="F20" s="498" t="s">
        <v>1205</v>
      </c>
      <c r="G20" s="230" t="s">
        <v>1607</v>
      </c>
      <c r="H20" s="174">
        <v>4512892255</v>
      </c>
      <c r="I20" s="174" t="s">
        <v>1609</v>
      </c>
      <c r="J20" s="497" t="s">
        <v>1654</v>
      </c>
      <c r="K20" s="382">
        <v>83.16</v>
      </c>
      <c r="L20" s="174" t="s">
        <v>117</v>
      </c>
      <c r="M20" s="383">
        <f>IF(BD.PD[[#This Row],[Mon]]="DOP",1,HLOOKUP(BD.PD[[#This Row],[Mon]],$K$1:$L$2,2,FALSE))</f>
        <v>61</v>
      </c>
      <c r="N20" s="400">
        <v>25.45</v>
      </c>
      <c r="O20" s="395">
        <f>BD.PD[[#This Row],[Cant.]]*BD.PD[[#This Row],[ Tasa ]]*BD.PD[[#This Row],[ Precio Und.]]</f>
        <v>129101.742</v>
      </c>
      <c r="P20" s="386">
        <v>0</v>
      </c>
      <c r="Q20" s="395">
        <f>IF(BD.PD[[#This Row],[Liquid. '[%']]]&lt;&gt;0,(BD.PD[[#This Row],[Valor Neto '[DOP']]]*BD.PD[[#This Row],[Liquid. '[%']]])+BD.PD[[#This Row],[Valor Neto '[DOP']]],BD.PD[[#This Row],[Valor Neto '[DOP']]])</f>
        <v>129101.742</v>
      </c>
      <c r="R20" s="395">
        <f>BD.PD[[#This Row],[Ppto. Orden Interna '[DOP']]]/HLOOKUP("USD",$K$1:$L$2,2,FALSE)</f>
        <v>2116.422</v>
      </c>
      <c r="S20" s="398" t="s">
        <v>1206</v>
      </c>
      <c r="T20" s="481"/>
      <c r="U20" s="460" t="s">
        <v>249</v>
      </c>
      <c r="V20" s="611">
        <v>801667</v>
      </c>
      <c r="W20" s="499" t="s">
        <v>254</v>
      </c>
      <c r="X20" s="174">
        <v>20</v>
      </c>
      <c r="Y20" s="399">
        <v>1</v>
      </c>
      <c r="Z20" s="395">
        <f>BD.PD[[#This Row],[Av.P1 '[%']]]*BD.PD[[#This Row],[Ppto. Orden Interna '[DOP']]]</f>
        <v>129101.742</v>
      </c>
      <c r="AA20" s="174"/>
      <c r="AB20" s="399"/>
      <c r="AC20" s="395">
        <f>BD.PD[[#This Row],[Av.P2 '[%']]]*BD.PD[[#This Row],[Ppto. Orden Interna '[DOP']]]</f>
        <v>0</v>
      </c>
      <c r="AD20" s="531"/>
      <c r="AE20" s="532"/>
      <c r="AF20" s="395">
        <f>BD.PD[[#This Row],[Av.P3 '[%']]]*BD.PD[[#This Row],[Ppto. Orden Interna '[DOP']]]</f>
        <v>0</v>
      </c>
      <c r="AG20" s="395"/>
      <c r="AH20" s="395"/>
      <c r="AI20" s="395"/>
      <c r="AJ20" s="395"/>
      <c r="AK20" s="395"/>
      <c r="AL20" s="395"/>
      <c r="AM20" s="482">
        <f>BD.PD[[#This Row],[Pago 3]]+BD.PD[[#This Row],[Pago 2]]+BD.PD[[#This Row],[Pago 1]]</f>
        <v>129101.742</v>
      </c>
      <c r="AN20" s="511" t="s">
        <v>244</v>
      </c>
      <c r="AO20" s="511" t="s">
        <v>245</v>
      </c>
      <c r="AP20" s="511" t="s">
        <v>246</v>
      </c>
      <c r="AQ20" s="511" t="s">
        <v>247</v>
      </c>
      <c r="AR20" s="511">
        <v>594</v>
      </c>
      <c r="AS20" s="511" t="s">
        <v>258</v>
      </c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  <c r="IH20" s="308"/>
    </row>
    <row r="21" spans="1:242" s="249" customFormat="1" ht="16.2" customHeight="1" x14ac:dyDescent="0.3">
      <c r="A21" s="174">
        <v>2.0099999999999998</v>
      </c>
      <c r="B21" s="231"/>
      <c r="C21" s="232" t="str">
        <f>VLOOKUP(BD.PD[[#This Row],[Pos]],PPto[],3,FALSE)</f>
        <v xml:space="preserve">2.01 Edificación - Obra Civil </v>
      </c>
      <c r="D21" s="174" t="s">
        <v>23</v>
      </c>
      <c r="E21" s="305" t="str">
        <f>IF(BD.PD[[#This Row],[.]]="*",VLOOKUP(BD.PD[[#This Row],[Pos]],Presupuesto!A:H,7,FALSE),"")</f>
        <v/>
      </c>
      <c r="F21" s="498" t="s">
        <v>1207</v>
      </c>
      <c r="G21" s="230" t="s">
        <v>1607</v>
      </c>
      <c r="H21" s="174">
        <v>4512892255</v>
      </c>
      <c r="I21" s="174" t="s">
        <v>1609</v>
      </c>
      <c r="J21" s="497" t="s">
        <v>1654</v>
      </c>
      <c r="K21" s="382">
        <v>81</v>
      </c>
      <c r="L21" s="174" t="s">
        <v>117</v>
      </c>
      <c r="M21" s="383">
        <f>IF(BD.PD[[#This Row],[Mon]]="DOP",1,HLOOKUP(BD.PD[[#This Row],[Mon]],$K$1:$L$2,2,FALSE))</f>
        <v>61</v>
      </c>
      <c r="N21" s="400">
        <v>25.45</v>
      </c>
      <c r="O21" s="395">
        <f>BD.PD[[#This Row],[Cant.]]*BD.PD[[#This Row],[ Tasa ]]*BD.PD[[#This Row],[ Precio Und.]]</f>
        <v>125748.45</v>
      </c>
      <c r="P21" s="386">
        <v>0</v>
      </c>
      <c r="Q21" s="395">
        <f>IF(BD.PD[[#This Row],[Liquid. '[%']]]&lt;&gt;0,(BD.PD[[#This Row],[Valor Neto '[DOP']]]*BD.PD[[#This Row],[Liquid. '[%']]])+BD.PD[[#This Row],[Valor Neto '[DOP']]],BD.PD[[#This Row],[Valor Neto '[DOP']]])</f>
        <v>125748.45</v>
      </c>
      <c r="R21" s="395">
        <f>BD.PD[[#This Row],[Ppto. Orden Interna '[DOP']]]/HLOOKUP("USD",$K$1:$L$2,2,FALSE)</f>
        <v>2061.4499999999998</v>
      </c>
      <c r="S21" s="398" t="s">
        <v>1206</v>
      </c>
      <c r="T21" s="481"/>
      <c r="U21" s="460" t="s">
        <v>249</v>
      </c>
      <c r="V21" s="611">
        <v>801667</v>
      </c>
      <c r="W21" s="499" t="s">
        <v>254</v>
      </c>
      <c r="X21" s="174">
        <v>20</v>
      </c>
      <c r="Y21" s="399">
        <v>1</v>
      </c>
      <c r="Z21" s="395">
        <f>BD.PD[[#This Row],[Av.P1 '[%']]]*BD.PD[[#This Row],[Ppto. Orden Interna '[DOP']]]</f>
        <v>125748.45</v>
      </c>
      <c r="AA21" s="174"/>
      <c r="AB21" s="399"/>
      <c r="AC21" s="395">
        <f>BD.PD[[#This Row],[Av.P2 '[%']]]*BD.PD[[#This Row],[Ppto. Orden Interna '[DOP']]]</f>
        <v>0</v>
      </c>
      <c r="AD21" s="531"/>
      <c r="AE21" s="532"/>
      <c r="AF21" s="395">
        <f>BD.PD[[#This Row],[Av.P3 '[%']]]*BD.PD[[#This Row],[Ppto. Orden Interna '[DOP']]]</f>
        <v>0</v>
      </c>
      <c r="AG21" s="395"/>
      <c r="AH21" s="395"/>
      <c r="AI21" s="395"/>
      <c r="AJ21" s="395"/>
      <c r="AK21" s="395"/>
      <c r="AL21" s="395"/>
      <c r="AM21" s="482">
        <f>BD.PD[[#This Row],[Pago 3]]+BD.PD[[#This Row],[Pago 2]]+BD.PD[[#This Row],[Pago 1]]</f>
        <v>125748.45</v>
      </c>
      <c r="AN21" s="511" t="s">
        <v>244</v>
      </c>
      <c r="AO21" s="511" t="s">
        <v>245</v>
      </c>
      <c r="AP21" s="511" t="s">
        <v>246</v>
      </c>
      <c r="AQ21" s="511" t="s">
        <v>247</v>
      </c>
      <c r="AR21" s="511">
        <v>594</v>
      </c>
      <c r="AS21" s="511" t="s">
        <v>258</v>
      </c>
      <c r="AT21" s="308"/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  <c r="IH21" s="308"/>
    </row>
    <row r="22" spans="1:242" s="249" customFormat="1" ht="17.399999999999999" customHeight="1" x14ac:dyDescent="0.3">
      <c r="A22" s="174">
        <v>2.0099999999999998</v>
      </c>
      <c r="B22" s="231"/>
      <c r="C22" s="232" t="str">
        <f>VLOOKUP(BD.PD[[#This Row],[Pos]],PPto[],3,FALSE)</f>
        <v xml:space="preserve">2.01 Edificación - Obra Civil </v>
      </c>
      <c r="D22" s="174" t="s">
        <v>23</v>
      </c>
      <c r="E22" s="305" t="str">
        <f>IF(BD.PD[[#This Row],[.]]="*",VLOOKUP(BD.PD[[#This Row],[Pos]],Presupuesto!A:H,7,FALSE),"")</f>
        <v/>
      </c>
      <c r="F22" s="234" t="s">
        <v>1208</v>
      </c>
      <c r="G22" s="230" t="s">
        <v>1607</v>
      </c>
      <c r="H22" s="174">
        <v>4512892255</v>
      </c>
      <c r="I22" s="174" t="s">
        <v>1609</v>
      </c>
      <c r="J22" s="497" t="s">
        <v>1654</v>
      </c>
      <c r="K22" s="382">
        <v>57.24</v>
      </c>
      <c r="L22" s="174" t="s">
        <v>117</v>
      </c>
      <c r="M22" s="383">
        <f>IF(BD.PD[[#This Row],[Mon]]="DOP",1,HLOOKUP(BD.PD[[#This Row],[Mon]],$K$1:$L$2,2,FALSE))</f>
        <v>61</v>
      </c>
      <c r="N22" s="400">
        <v>25.45</v>
      </c>
      <c r="O22" s="395">
        <f>BD.PD[[#This Row],[Cant.]]*BD.PD[[#This Row],[ Tasa ]]*BD.PD[[#This Row],[ Precio Und.]]</f>
        <v>88862.238000000012</v>
      </c>
      <c r="P22" s="386">
        <v>0</v>
      </c>
      <c r="Q22" s="395">
        <f>IF(BD.PD[[#This Row],[Liquid. '[%']]]&lt;&gt;0,(BD.PD[[#This Row],[Valor Neto '[DOP']]]*BD.PD[[#This Row],[Liquid. '[%']]])+BD.PD[[#This Row],[Valor Neto '[DOP']]],BD.PD[[#This Row],[Valor Neto '[DOP']]])</f>
        <v>88862.238000000012</v>
      </c>
      <c r="R22" s="395">
        <f>BD.PD[[#This Row],[Ppto. Orden Interna '[DOP']]]/HLOOKUP("USD",$K$1:$L$2,2,FALSE)</f>
        <v>1456.7580000000003</v>
      </c>
      <c r="S22" s="398" t="s">
        <v>1209</v>
      </c>
      <c r="T22" s="481"/>
      <c r="U22" s="460" t="s">
        <v>249</v>
      </c>
      <c r="V22" s="611">
        <v>801667</v>
      </c>
      <c r="W22" s="499" t="s">
        <v>254</v>
      </c>
      <c r="X22" s="174">
        <v>20</v>
      </c>
      <c r="Y22" s="399">
        <v>1</v>
      </c>
      <c r="Z22" s="395">
        <f>BD.PD[[#This Row],[Av.P1 '[%']]]*BD.PD[[#This Row],[Ppto. Orden Interna '[DOP']]]</f>
        <v>88862.238000000012</v>
      </c>
      <c r="AA22" s="174"/>
      <c r="AB22" s="399"/>
      <c r="AC22" s="395">
        <f>BD.PD[[#This Row],[Av.P2 '[%']]]*BD.PD[[#This Row],[Ppto. Orden Interna '[DOP']]]</f>
        <v>0</v>
      </c>
      <c r="AD22" s="531"/>
      <c r="AE22" s="532"/>
      <c r="AF22" s="395">
        <f>BD.PD[[#This Row],[Av.P3 '[%']]]*BD.PD[[#This Row],[Ppto. Orden Interna '[DOP']]]</f>
        <v>0</v>
      </c>
      <c r="AG22" s="395"/>
      <c r="AH22" s="395"/>
      <c r="AI22" s="395"/>
      <c r="AJ22" s="395"/>
      <c r="AK22" s="395"/>
      <c r="AL22" s="395"/>
      <c r="AM22" s="482">
        <f>BD.PD[[#This Row],[Pago 3]]+BD.PD[[#This Row],[Pago 2]]+BD.PD[[#This Row],[Pago 1]]</f>
        <v>88862.238000000012</v>
      </c>
      <c r="AN22" s="511" t="s">
        <v>244</v>
      </c>
      <c r="AO22" s="511" t="s">
        <v>245</v>
      </c>
      <c r="AP22" s="511" t="s">
        <v>246</v>
      </c>
      <c r="AQ22" s="511" t="s">
        <v>247</v>
      </c>
      <c r="AR22" s="511">
        <v>594</v>
      </c>
      <c r="AS22" s="511" t="s">
        <v>258</v>
      </c>
      <c r="AT22" s="308"/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  <c r="IH22" s="308"/>
    </row>
    <row r="23" spans="1:242" s="249" customFormat="1" ht="17.399999999999999" customHeight="1" x14ac:dyDescent="0.3">
      <c r="A23" s="174">
        <v>2.0099999999999998</v>
      </c>
      <c r="B23" s="231"/>
      <c r="C23" s="232" t="str">
        <f>VLOOKUP(BD.PD[[#This Row],[Pos]],PPto[],3,FALSE)</f>
        <v xml:space="preserve">2.01 Edificación - Obra Civil </v>
      </c>
      <c r="D23" s="174" t="s">
        <v>23</v>
      </c>
      <c r="E23" s="305" t="str">
        <f>IF(BD.PD[[#This Row],[.]]="*",VLOOKUP(BD.PD[[#This Row],[Pos]],Presupuesto!A:H,7,FALSE),"")</f>
        <v/>
      </c>
      <c r="F23" s="500" t="s">
        <v>1210</v>
      </c>
      <c r="G23" s="230" t="s">
        <v>1607</v>
      </c>
      <c r="H23" s="174">
        <v>4512892255</v>
      </c>
      <c r="I23" s="174" t="s">
        <v>1609</v>
      </c>
      <c r="J23" s="497" t="s">
        <v>1654</v>
      </c>
      <c r="K23" s="382">
        <v>49.68</v>
      </c>
      <c r="L23" s="174" t="s">
        <v>117</v>
      </c>
      <c r="M23" s="383">
        <f>IF(BD.PD[[#This Row],[Mon]]="DOP",1,HLOOKUP(BD.PD[[#This Row],[Mon]],$K$1:$L$2,2,FALSE))</f>
        <v>61</v>
      </c>
      <c r="N23" s="400">
        <v>34</v>
      </c>
      <c r="O23" s="395">
        <f>BD.PD[[#This Row],[Cant.]]*BD.PD[[#This Row],[ Tasa ]]*BD.PD[[#This Row],[ Precio Und.]]</f>
        <v>103036.32</v>
      </c>
      <c r="P23" s="386">
        <v>0</v>
      </c>
      <c r="Q23" s="395">
        <f>IF(BD.PD[[#This Row],[Liquid. '[%']]]&lt;&gt;0,(BD.PD[[#This Row],[Valor Neto '[DOP']]]*BD.PD[[#This Row],[Liquid. '[%']]])+BD.PD[[#This Row],[Valor Neto '[DOP']]],BD.PD[[#This Row],[Valor Neto '[DOP']]])</f>
        <v>103036.32</v>
      </c>
      <c r="R23" s="395">
        <f>BD.PD[[#This Row],[Ppto. Orden Interna '[DOP']]]/HLOOKUP("USD",$K$1:$L$2,2,FALSE)</f>
        <v>1689.1200000000001</v>
      </c>
      <c r="S23" s="398" t="s">
        <v>1212</v>
      </c>
      <c r="T23" s="481"/>
      <c r="U23" s="460" t="s">
        <v>249</v>
      </c>
      <c r="V23" s="611">
        <v>801667</v>
      </c>
      <c r="W23" s="499" t="s">
        <v>254</v>
      </c>
      <c r="X23" s="174">
        <v>20</v>
      </c>
      <c r="Y23" s="399">
        <v>1</v>
      </c>
      <c r="Z23" s="395">
        <f>BD.PD[[#This Row],[Av.P1 '[%']]]*BD.PD[[#This Row],[Ppto. Orden Interna '[DOP']]]</f>
        <v>103036.32</v>
      </c>
      <c r="AA23" s="174"/>
      <c r="AB23" s="399"/>
      <c r="AC23" s="395">
        <f>BD.PD[[#This Row],[Av.P2 '[%']]]*BD.PD[[#This Row],[Ppto. Orden Interna '[DOP']]]</f>
        <v>0</v>
      </c>
      <c r="AD23" s="531"/>
      <c r="AE23" s="532"/>
      <c r="AF23" s="395">
        <f>BD.PD[[#This Row],[Av.P3 '[%']]]*BD.PD[[#This Row],[Ppto. Orden Interna '[DOP']]]</f>
        <v>0</v>
      </c>
      <c r="AG23" s="395"/>
      <c r="AH23" s="395"/>
      <c r="AI23" s="395"/>
      <c r="AJ23" s="395"/>
      <c r="AK23" s="395"/>
      <c r="AL23" s="395"/>
      <c r="AM23" s="482">
        <f>BD.PD[[#This Row],[Pago 3]]+BD.PD[[#This Row],[Pago 2]]+BD.PD[[#This Row],[Pago 1]]</f>
        <v>103036.32</v>
      </c>
      <c r="AN23" s="511" t="s">
        <v>244</v>
      </c>
      <c r="AO23" s="511" t="s">
        <v>245</v>
      </c>
      <c r="AP23" s="511" t="s">
        <v>246</v>
      </c>
      <c r="AQ23" s="511" t="s">
        <v>247</v>
      </c>
      <c r="AR23" s="511">
        <v>594</v>
      </c>
      <c r="AS23" s="511" t="s">
        <v>258</v>
      </c>
      <c r="AT23" s="308"/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  <c r="IH23" s="308"/>
    </row>
    <row r="24" spans="1:242" s="249" customFormat="1" ht="15" customHeight="1" x14ac:dyDescent="0.3">
      <c r="A24" s="174">
        <v>2.0099999999999998</v>
      </c>
      <c r="B24" s="231"/>
      <c r="C24" s="232" t="str">
        <f>VLOOKUP(BD.PD[[#This Row],[Pos]],PPto[],3,FALSE)</f>
        <v xml:space="preserve">2.01 Edificación - Obra Civil </v>
      </c>
      <c r="D24" s="174" t="s">
        <v>23</v>
      </c>
      <c r="E24" s="305" t="str">
        <f>IF(BD.PD[[#This Row],[.]]="*",VLOOKUP(BD.PD[[#This Row],[Pos]],Presupuesto!A:H,7,FALSE),"")</f>
        <v/>
      </c>
      <c r="F24" s="234" t="s">
        <v>1211</v>
      </c>
      <c r="G24" s="230" t="s">
        <v>1607</v>
      </c>
      <c r="H24" s="174">
        <v>4512892255</v>
      </c>
      <c r="I24" s="174" t="s">
        <v>1609</v>
      </c>
      <c r="J24" s="497" t="s">
        <v>1654</v>
      </c>
      <c r="K24" s="382">
        <v>90.72</v>
      </c>
      <c r="L24" s="174" t="s">
        <v>117</v>
      </c>
      <c r="M24" s="383">
        <f>IF(BD.PD[[#This Row],[Mon]]="DOP",1,HLOOKUP(BD.PD[[#This Row],[Mon]],$K$1:$L$2,2,FALSE))</f>
        <v>61</v>
      </c>
      <c r="N24" s="400">
        <v>26.2</v>
      </c>
      <c r="O24" s="395">
        <f>BD.PD[[#This Row],[Cant.]]*BD.PD[[#This Row],[ Tasa ]]*BD.PD[[#This Row],[ Precio Und.]]</f>
        <v>144988.704</v>
      </c>
      <c r="P24" s="386">
        <v>0</v>
      </c>
      <c r="Q24" s="395">
        <f>IF(BD.PD[[#This Row],[Liquid. '[%']]]&lt;&gt;0,(BD.PD[[#This Row],[Valor Neto '[DOP']]]*BD.PD[[#This Row],[Liquid. '[%']]])+BD.PD[[#This Row],[Valor Neto '[DOP']]],BD.PD[[#This Row],[Valor Neto '[DOP']]])</f>
        <v>144988.704</v>
      </c>
      <c r="R24" s="395">
        <f>BD.PD[[#This Row],[Ppto. Orden Interna '[DOP']]]/HLOOKUP("USD",$K$1:$L$2,2,FALSE)</f>
        <v>2376.864</v>
      </c>
      <c r="S24" s="398" t="s">
        <v>1209</v>
      </c>
      <c r="T24" s="481"/>
      <c r="U24" s="460" t="s">
        <v>249</v>
      </c>
      <c r="V24" s="611">
        <v>801667</v>
      </c>
      <c r="W24" s="499" t="s">
        <v>254</v>
      </c>
      <c r="X24" s="174">
        <v>20</v>
      </c>
      <c r="Y24" s="399">
        <v>1</v>
      </c>
      <c r="Z24" s="395">
        <f>BD.PD[[#This Row],[Av.P1 '[%']]]*BD.PD[[#This Row],[Ppto. Orden Interna '[DOP']]]</f>
        <v>144988.704</v>
      </c>
      <c r="AA24" s="174"/>
      <c r="AB24" s="399"/>
      <c r="AC24" s="395">
        <f>BD.PD[[#This Row],[Av.P2 '[%']]]*BD.PD[[#This Row],[Ppto. Orden Interna '[DOP']]]</f>
        <v>0</v>
      </c>
      <c r="AD24" s="531"/>
      <c r="AE24" s="532"/>
      <c r="AF24" s="395">
        <f>BD.PD[[#This Row],[Av.P3 '[%']]]*BD.PD[[#This Row],[Ppto. Orden Interna '[DOP']]]</f>
        <v>0</v>
      </c>
      <c r="AG24" s="395"/>
      <c r="AH24" s="395"/>
      <c r="AI24" s="395"/>
      <c r="AJ24" s="395"/>
      <c r="AK24" s="395"/>
      <c r="AL24" s="395"/>
      <c r="AM24" s="482">
        <f>BD.PD[[#This Row],[Pago 3]]+BD.PD[[#This Row],[Pago 2]]+BD.PD[[#This Row],[Pago 1]]</f>
        <v>144988.704</v>
      </c>
      <c r="AN24" s="511" t="s">
        <v>244</v>
      </c>
      <c r="AO24" s="511" t="s">
        <v>245</v>
      </c>
      <c r="AP24" s="511" t="s">
        <v>246</v>
      </c>
      <c r="AQ24" s="511" t="s">
        <v>247</v>
      </c>
      <c r="AR24" s="511">
        <v>594</v>
      </c>
      <c r="AS24" s="511" t="s">
        <v>258</v>
      </c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</row>
    <row r="25" spans="1:242" s="249" customFormat="1" ht="12.6" customHeight="1" x14ac:dyDescent="0.3">
      <c r="A25" s="174">
        <v>2.0099999999999998</v>
      </c>
      <c r="B25" s="231"/>
      <c r="C25" s="232" t="str">
        <f>VLOOKUP(BD.PD[[#This Row],[Pos]],PPto[],3,FALSE)</f>
        <v xml:space="preserve">2.01 Edificación - Obra Civil </v>
      </c>
      <c r="D25" s="174" t="s">
        <v>23</v>
      </c>
      <c r="E25" s="305" t="str">
        <f>IF(BD.PD[[#This Row],[.]]="*",VLOOKUP(BD.PD[[#This Row],[Pos]],Presupuesto!A:H,7,FALSE),"")</f>
        <v/>
      </c>
      <c r="F25" s="358" t="s">
        <v>1824</v>
      </c>
      <c r="G25" s="230" t="s">
        <v>1608</v>
      </c>
      <c r="H25" s="174">
        <v>4513048855</v>
      </c>
      <c r="I25" s="174"/>
      <c r="J25" s="497" t="s">
        <v>1823</v>
      </c>
      <c r="K25" s="382">
        <v>0</v>
      </c>
      <c r="L25" s="174" t="s">
        <v>260</v>
      </c>
      <c r="M25" s="383">
        <f>IF(BD.PD[[#This Row],[Mon]]="DOP",1,HLOOKUP(BD.PD[[#This Row],[Mon]],$K$1:$L$2,2,FALSE))</f>
        <v>1</v>
      </c>
      <c r="N25" s="400">
        <v>1715871.39</v>
      </c>
      <c r="O25" s="395">
        <f>BD.PD[[#This Row],[Cant.]]*BD.PD[[#This Row],[ Tasa ]]*BD.PD[[#This Row],[ Precio Und.]]</f>
        <v>0</v>
      </c>
      <c r="P25" s="386">
        <v>0</v>
      </c>
      <c r="Q25" s="395">
        <f>IF(BD.PD[[#This Row],[Liquid. '[%']]]&lt;&gt;0,(BD.PD[[#This Row],[Valor Neto '[DOP']]]*BD.PD[[#This Row],[Liquid. '[%']]])+BD.PD[[#This Row],[Valor Neto '[DOP']]],BD.PD[[#This Row],[Valor Neto '[DOP']]])</f>
        <v>0</v>
      </c>
      <c r="R25" s="395">
        <f>BD.PD[[#This Row],[Ppto. Orden Interna '[DOP']]]/HLOOKUP("USD",$K$1:$L$2,2,FALSE)</f>
        <v>0</v>
      </c>
      <c r="S25" s="398" t="s">
        <v>1195</v>
      </c>
      <c r="T25" s="387"/>
      <c r="U25" s="460" t="s">
        <v>249</v>
      </c>
      <c r="V25" s="611">
        <v>801667</v>
      </c>
      <c r="W25" s="499" t="s">
        <v>1195</v>
      </c>
      <c r="X25" s="174">
        <v>20</v>
      </c>
      <c r="Y25" s="399">
        <v>0.6</v>
      </c>
      <c r="Z25" s="395">
        <f>BD.PD[[#This Row],[Av.P1 '[%']]]*BD.PD[[#This Row],[Ppto. Orden Interna '[DOP']]]</f>
        <v>0</v>
      </c>
      <c r="AA25" s="174">
        <v>21</v>
      </c>
      <c r="AB25" s="399">
        <v>0.4</v>
      </c>
      <c r="AC25" s="395">
        <f>BD.PD[[#This Row],[Av.P2 '[%']]]*BD.PD[[#This Row],[Ppto. Orden Interna '[DOP']]]</f>
        <v>0</v>
      </c>
      <c r="AD25" s="531"/>
      <c r="AE25" s="532"/>
      <c r="AF25" s="395">
        <f>BD.PD[[#This Row],[Av.P3 '[%']]]*BD.PD[[#This Row],[Ppto. Orden Interna '[DOP']]]</f>
        <v>0</v>
      </c>
      <c r="AG25" s="395"/>
      <c r="AH25" s="395"/>
      <c r="AI25" s="395"/>
      <c r="AJ25" s="395"/>
      <c r="AK25" s="395"/>
      <c r="AL25" s="395"/>
      <c r="AM25" s="482">
        <f>BD.PD[[#This Row],[Pago 3]]+BD.PD[[#This Row],[Pago 2]]+BD.PD[[#This Row],[Pago 1]]</f>
        <v>0</v>
      </c>
      <c r="AN25" s="511"/>
      <c r="AO25" s="511"/>
      <c r="AP25" s="511"/>
      <c r="AQ25" s="511"/>
      <c r="AR25" s="511"/>
      <c r="AS25" s="511"/>
      <c r="AT25" s="308"/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  <c r="IH25" s="308"/>
    </row>
    <row r="26" spans="1:242" s="249" customFormat="1" ht="14.4" customHeight="1" x14ac:dyDescent="0.3">
      <c r="A26" s="174">
        <v>2.0099999999999998</v>
      </c>
      <c r="B26" s="231"/>
      <c r="C26" s="232" t="str">
        <f>VLOOKUP(BD.PD[[#This Row],[Pos]],PPto[],3,FALSE)</f>
        <v xml:space="preserve">2.01 Edificación - Obra Civil </v>
      </c>
      <c r="D26" s="174" t="s">
        <v>23</v>
      </c>
      <c r="E26" s="305" t="str">
        <f>IF(BD.PD[[#This Row],[.]]="*",VLOOKUP(BD.PD[[#This Row],[Pos]],Presupuesto!A:H,7,FALSE),"")</f>
        <v/>
      </c>
      <c r="F26" s="358" t="s">
        <v>1824</v>
      </c>
      <c r="G26" s="230" t="s">
        <v>1608</v>
      </c>
      <c r="H26" s="174">
        <v>4513048855</v>
      </c>
      <c r="I26" s="174"/>
      <c r="J26" s="497" t="s">
        <v>1823</v>
      </c>
      <c r="K26" s="382">
        <v>0</v>
      </c>
      <c r="L26" s="174" t="s">
        <v>260</v>
      </c>
      <c r="M26" s="383">
        <f>IF(BD.PD[[#This Row],[Mon]]="DOP",1,HLOOKUP(BD.PD[[#This Row],[Mon]],$K$1:$L$2,2,FALSE))</f>
        <v>1</v>
      </c>
      <c r="N26" s="400">
        <v>374739.78</v>
      </c>
      <c r="O26" s="395">
        <f>BD.PD[[#This Row],[Cant.]]*BD.PD[[#This Row],[ Tasa ]]*BD.PD[[#This Row],[ Precio Und.]]</f>
        <v>0</v>
      </c>
      <c r="P26" s="386">
        <v>0</v>
      </c>
      <c r="Q26" s="395">
        <f>IF(BD.PD[[#This Row],[Liquid. '[%']]]&lt;&gt;0,(BD.PD[[#This Row],[Valor Neto '[DOP']]]*BD.PD[[#This Row],[Liquid. '[%']]])+BD.PD[[#This Row],[Valor Neto '[DOP']]],BD.PD[[#This Row],[Valor Neto '[DOP']]])</f>
        <v>0</v>
      </c>
      <c r="R26" s="395">
        <f>BD.PD[[#This Row],[Ppto. Orden Interna '[DOP']]]/HLOOKUP("USD",$K$1:$L$2,2,FALSE)</f>
        <v>0</v>
      </c>
      <c r="S26" s="398" t="s">
        <v>1195</v>
      </c>
      <c r="T26" s="387"/>
      <c r="U26" s="460" t="s">
        <v>249</v>
      </c>
      <c r="V26" s="611">
        <v>801667</v>
      </c>
      <c r="W26" s="499" t="s">
        <v>1195</v>
      </c>
      <c r="X26" s="174">
        <v>20</v>
      </c>
      <c r="Y26" s="399">
        <v>0.6</v>
      </c>
      <c r="Z26" s="395">
        <f>BD.PD[[#This Row],[Av.P1 '[%']]]*BD.PD[[#This Row],[Ppto. Orden Interna '[DOP']]]</f>
        <v>0</v>
      </c>
      <c r="AA26" s="174">
        <v>21</v>
      </c>
      <c r="AB26" s="399">
        <v>0.4</v>
      </c>
      <c r="AC26" s="395">
        <f>BD.PD[[#This Row],[Av.P2 '[%']]]*BD.PD[[#This Row],[Ppto. Orden Interna '[DOP']]]</f>
        <v>0</v>
      </c>
      <c r="AD26" s="531"/>
      <c r="AE26" s="532"/>
      <c r="AF26" s="395">
        <f>BD.PD[[#This Row],[Av.P3 '[%']]]*BD.PD[[#This Row],[Ppto. Orden Interna '[DOP']]]</f>
        <v>0</v>
      </c>
      <c r="AG26" s="395"/>
      <c r="AH26" s="395"/>
      <c r="AI26" s="395"/>
      <c r="AJ26" s="395"/>
      <c r="AK26" s="395"/>
      <c r="AL26" s="395"/>
      <c r="AM26" s="482">
        <f>BD.PD[[#This Row],[Pago 3]]+BD.PD[[#This Row],[Pago 2]]+BD.PD[[#This Row],[Pago 1]]</f>
        <v>0</v>
      </c>
      <c r="AN26" s="511"/>
      <c r="AO26" s="511"/>
      <c r="AP26" s="511"/>
      <c r="AQ26" s="511"/>
      <c r="AR26" s="511"/>
      <c r="AS26" s="511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  <c r="IH26" s="308"/>
    </row>
    <row r="27" spans="1:242" s="249" customFormat="1" ht="12.6" customHeight="1" x14ac:dyDescent="0.3">
      <c r="A27" s="174">
        <v>2.0099999999999998</v>
      </c>
      <c r="B27" s="231"/>
      <c r="C27" s="232" t="str">
        <f>VLOOKUP(BD.PD[[#This Row],[Pos]],PPto[],3,FALSE)</f>
        <v xml:space="preserve">2.01 Edificación - Obra Civil </v>
      </c>
      <c r="D27" s="174" t="s">
        <v>23</v>
      </c>
      <c r="E27" s="305" t="str">
        <f>IF(BD.PD[[#This Row],[.]]="*",VLOOKUP(BD.PD[[#This Row],[Pos]],Presupuesto!A:H,7,FALSE),"")</f>
        <v/>
      </c>
      <c r="F27" s="358" t="s">
        <v>1824</v>
      </c>
      <c r="G27" s="230" t="s">
        <v>1608</v>
      </c>
      <c r="H27" s="174">
        <v>4513048855</v>
      </c>
      <c r="I27" s="174"/>
      <c r="J27" s="497" t="s">
        <v>1823</v>
      </c>
      <c r="K27" s="382">
        <v>0</v>
      </c>
      <c r="L27" s="174" t="s">
        <v>260</v>
      </c>
      <c r="M27" s="383">
        <f>IF(BD.PD[[#This Row],[Mon]]="DOP",1,HLOOKUP(BD.PD[[#This Row],[Mon]],$K$1:$L$2,2,FALSE))</f>
        <v>1</v>
      </c>
      <c r="N27" s="400">
        <v>51071.88</v>
      </c>
      <c r="O27" s="395">
        <f>BD.PD[[#This Row],[Cant.]]*BD.PD[[#This Row],[ Tasa ]]*BD.PD[[#This Row],[ Precio Und.]]</f>
        <v>0</v>
      </c>
      <c r="P27" s="386">
        <v>0</v>
      </c>
      <c r="Q27" s="395">
        <f>IF(BD.PD[[#This Row],[Liquid. '[%']]]&lt;&gt;0,(BD.PD[[#This Row],[Valor Neto '[DOP']]]*BD.PD[[#This Row],[Liquid. '[%']]])+BD.PD[[#This Row],[Valor Neto '[DOP']]],BD.PD[[#This Row],[Valor Neto '[DOP']]])</f>
        <v>0</v>
      </c>
      <c r="R27" s="395">
        <f>BD.PD[[#This Row],[Ppto. Orden Interna '[DOP']]]/HLOOKUP("USD",$K$1:$L$2,2,FALSE)</f>
        <v>0</v>
      </c>
      <c r="S27" s="398" t="s">
        <v>1195</v>
      </c>
      <c r="T27" s="387"/>
      <c r="U27" s="460" t="s">
        <v>249</v>
      </c>
      <c r="V27" s="611">
        <v>801667</v>
      </c>
      <c r="W27" s="499" t="s">
        <v>1195</v>
      </c>
      <c r="X27" s="174">
        <v>20</v>
      </c>
      <c r="Y27" s="399">
        <v>0.6</v>
      </c>
      <c r="Z27" s="395">
        <f>BD.PD[[#This Row],[Av.P1 '[%']]]*BD.PD[[#This Row],[Ppto. Orden Interna '[DOP']]]</f>
        <v>0</v>
      </c>
      <c r="AA27" s="174">
        <v>21</v>
      </c>
      <c r="AB27" s="399">
        <v>0.4</v>
      </c>
      <c r="AC27" s="395">
        <f>BD.PD[[#This Row],[Av.P2 '[%']]]*BD.PD[[#This Row],[Ppto. Orden Interna '[DOP']]]</f>
        <v>0</v>
      </c>
      <c r="AD27" s="531"/>
      <c r="AE27" s="532"/>
      <c r="AF27" s="395">
        <f>BD.PD[[#This Row],[Av.P3 '[%']]]*BD.PD[[#This Row],[Ppto. Orden Interna '[DOP']]]</f>
        <v>0</v>
      </c>
      <c r="AG27" s="395"/>
      <c r="AH27" s="395"/>
      <c r="AI27" s="395"/>
      <c r="AJ27" s="395"/>
      <c r="AK27" s="395"/>
      <c r="AL27" s="395"/>
      <c r="AM27" s="482">
        <f>BD.PD[[#This Row],[Pago 3]]+BD.PD[[#This Row],[Pago 2]]+BD.PD[[#This Row],[Pago 1]]</f>
        <v>0</v>
      </c>
      <c r="AN27" s="511"/>
      <c r="AO27" s="511"/>
      <c r="AP27" s="511"/>
      <c r="AQ27" s="511"/>
      <c r="AR27" s="511"/>
      <c r="AS27" s="511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  <c r="IH27" s="308"/>
    </row>
    <row r="28" spans="1:242" s="249" customFormat="1" ht="13.2" customHeight="1" x14ac:dyDescent="0.3">
      <c r="A28" s="174">
        <v>2.0099999999999998</v>
      </c>
      <c r="B28" s="231"/>
      <c r="C28" s="232" t="str">
        <f>VLOOKUP(BD.PD[[#This Row],[Pos]],PPto[],3,FALSE)</f>
        <v xml:space="preserve">2.01 Edificación - Obra Civil </v>
      </c>
      <c r="D28" s="174" t="s">
        <v>23</v>
      </c>
      <c r="E28" s="305" t="str">
        <f>IF(BD.PD[[#This Row],[.]]="*",VLOOKUP(BD.PD[[#This Row],[Pos]],Presupuesto!A:H,7,FALSE),"")</f>
        <v/>
      </c>
      <c r="F28" s="358" t="s">
        <v>1833</v>
      </c>
      <c r="G28" s="230" t="s">
        <v>1608</v>
      </c>
      <c r="H28" s="174">
        <v>4513049208</v>
      </c>
      <c r="I28" s="174"/>
      <c r="J28" s="497" t="s">
        <v>1823</v>
      </c>
      <c r="K28" s="382">
        <v>0</v>
      </c>
      <c r="L28" s="174" t="s">
        <v>260</v>
      </c>
      <c r="M28" s="383">
        <f>IF(BD.PD[[#This Row],[Mon]]="DOP",1,HLOOKUP(BD.PD[[#This Row],[Mon]],$K$1:$L$2,2,FALSE))</f>
        <v>1</v>
      </c>
      <c r="N28" s="400">
        <v>1601357.7</v>
      </c>
      <c r="O28" s="395">
        <f>BD.PD[[#This Row],[Cant.]]*BD.PD[[#This Row],[ Tasa ]]*BD.PD[[#This Row],[ Precio Und.]]</f>
        <v>0</v>
      </c>
      <c r="P28" s="386">
        <v>0</v>
      </c>
      <c r="Q28" s="395">
        <f>IF(BD.PD[[#This Row],[Liquid. '[%']]]&lt;&gt;0,(BD.PD[[#This Row],[Valor Neto '[DOP']]]*BD.PD[[#This Row],[Liquid. '[%']]])+BD.PD[[#This Row],[Valor Neto '[DOP']]],BD.PD[[#This Row],[Valor Neto '[DOP']]])</f>
        <v>0</v>
      </c>
      <c r="R28" s="395">
        <f>BD.PD[[#This Row],[Ppto. Orden Interna '[DOP']]]/HLOOKUP("USD",$K$1:$L$2,2,FALSE)</f>
        <v>0</v>
      </c>
      <c r="S28" s="398" t="s">
        <v>1195</v>
      </c>
      <c r="T28" s="387"/>
      <c r="U28" s="460" t="s">
        <v>249</v>
      </c>
      <c r="V28" s="611">
        <v>801667</v>
      </c>
      <c r="W28" s="499" t="s">
        <v>1195</v>
      </c>
      <c r="X28" s="174">
        <v>20</v>
      </c>
      <c r="Y28" s="399">
        <v>0.6</v>
      </c>
      <c r="Z28" s="395">
        <f>BD.PD[[#This Row],[Av.P1 '[%']]]*BD.PD[[#This Row],[Ppto. Orden Interna '[DOP']]]</f>
        <v>0</v>
      </c>
      <c r="AA28" s="174">
        <v>21</v>
      </c>
      <c r="AB28" s="399">
        <v>0.4</v>
      </c>
      <c r="AC28" s="395">
        <f>BD.PD[[#This Row],[Av.P2 '[%']]]*BD.PD[[#This Row],[Ppto. Orden Interna '[DOP']]]</f>
        <v>0</v>
      </c>
      <c r="AD28" s="531"/>
      <c r="AE28" s="532"/>
      <c r="AF28" s="395">
        <f>BD.PD[[#This Row],[Av.P3 '[%']]]*BD.PD[[#This Row],[Ppto. Orden Interna '[DOP']]]</f>
        <v>0</v>
      </c>
      <c r="AG28" s="395"/>
      <c r="AH28" s="395"/>
      <c r="AI28" s="395"/>
      <c r="AJ28" s="395"/>
      <c r="AK28" s="395"/>
      <c r="AL28" s="395"/>
      <c r="AM28" s="482">
        <f>BD.PD[[#This Row],[Pago 3]]+BD.PD[[#This Row],[Pago 2]]+BD.PD[[#This Row],[Pago 1]]</f>
        <v>0</v>
      </c>
      <c r="AN28" s="511"/>
      <c r="AO28" s="511"/>
      <c r="AP28" s="511"/>
      <c r="AQ28" s="511"/>
      <c r="AR28" s="511"/>
      <c r="AS28" s="511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  <c r="IH28" s="308"/>
    </row>
    <row r="29" spans="1:242" s="249" customFormat="1" ht="13.2" customHeight="1" x14ac:dyDescent="0.3">
      <c r="A29" s="174">
        <v>2.0099999999999998</v>
      </c>
      <c r="B29" s="231"/>
      <c r="C29" s="232" t="str">
        <f>VLOOKUP(BD.PD[[#This Row],[Pos]],PPto[],3,FALSE)</f>
        <v xml:space="preserve">2.01 Edificación - Obra Civil </v>
      </c>
      <c r="D29" s="174" t="s">
        <v>23</v>
      </c>
      <c r="E29" s="305" t="str">
        <f>IF(BD.PD[[#This Row],[.]]="*",VLOOKUP(BD.PD[[#This Row],[Pos]],Presupuesto!A:H,7,FALSE),"")</f>
        <v/>
      </c>
      <c r="F29" s="234" t="s">
        <v>1950</v>
      </c>
      <c r="G29" s="230" t="s">
        <v>1608</v>
      </c>
      <c r="H29" s="174">
        <v>4513094595</v>
      </c>
      <c r="I29" s="174" t="s">
        <v>1605</v>
      </c>
      <c r="J29" s="497" t="s">
        <v>1949</v>
      </c>
      <c r="K29" s="382">
        <v>1</v>
      </c>
      <c r="L29" s="174" t="s">
        <v>260</v>
      </c>
      <c r="M29" s="383">
        <f>IF(BD.PD[[#This Row],[Mon]]="DOP",1,HLOOKUP(BD.PD[[#This Row],[Mon]],$K$1:$L$2,2,FALSE))</f>
        <v>1</v>
      </c>
      <c r="N29" s="400">
        <v>5624996.5499999998</v>
      </c>
      <c r="O29" s="395">
        <f>BD.PD[[#This Row],[Cant.]]*BD.PD[[#This Row],[ Tasa ]]*BD.PD[[#This Row],[ Precio Und.]]</f>
        <v>5624996.5499999998</v>
      </c>
      <c r="P29" s="386">
        <v>0</v>
      </c>
      <c r="Q29" s="395">
        <f>IF(BD.PD[[#This Row],[Liquid. '[%']]]&lt;&gt;0,(BD.PD[[#This Row],[Valor Neto '[DOP']]]*BD.PD[[#This Row],[Liquid. '[%']]])+BD.PD[[#This Row],[Valor Neto '[DOP']]],BD.PD[[#This Row],[Valor Neto '[DOP']]])</f>
        <v>5624996.5499999998</v>
      </c>
      <c r="R29" s="395">
        <f>BD.PD[[#This Row],[Ppto. Orden Interna '[DOP']]]/HLOOKUP("USD",$K$1:$L$2,2,FALSE)</f>
        <v>92213.058196721307</v>
      </c>
      <c r="S29" s="398" t="s">
        <v>1195</v>
      </c>
      <c r="T29" s="387"/>
      <c r="U29" s="460" t="s">
        <v>249</v>
      </c>
      <c r="V29" s="611">
        <v>801667</v>
      </c>
      <c r="W29" s="499" t="s">
        <v>1195</v>
      </c>
      <c r="X29" s="495">
        <v>21</v>
      </c>
      <c r="Y29" s="399">
        <v>0.6</v>
      </c>
      <c r="Z29" s="395">
        <f>BD.PD[[#This Row],[Av.P1 '[%']]]*BD.PD[[#This Row],[Ppto. Orden Interna '[DOP']]]</f>
        <v>3374997.9299999997</v>
      </c>
      <c r="AA29" s="495">
        <v>21</v>
      </c>
      <c r="AB29" s="399">
        <v>0.4</v>
      </c>
      <c r="AC29" s="395">
        <f>BD.PD[[#This Row],[Av.P2 '[%']]]*BD.PD[[#This Row],[Ppto. Orden Interna '[DOP']]]</f>
        <v>2249998.62</v>
      </c>
      <c r="AD29" s="531"/>
      <c r="AE29" s="532"/>
      <c r="AF29" s="395">
        <f>BD.PD[[#This Row],[Av.P3 '[%']]]*BD.PD[[#This Row],[Ppto. Orden Interna '[DOP']]]</f>
        <v>0</v>
      </c>
      <c r="AG29" s="395"/>
      <c r="AH29" s="395"/>
      <c r="AI29" s="395"/>
      <c r="AJ29" s="395"/>
      <c r="AK29" s="395"/>
      <c r="AL29" s="395"/>
      <c r="AM29" s="482">
        <f>BD.PD[[#This Row],[Pago 3]]+BD.PD[[#This Row],[Pago 2]]+BD.PD[[#This Row],[Pago 1]]</f>
        <v>5624996.5499999998</v>
      </c>
      <c r="AN29" s="511" t="s">
        <v>244</v>
      </c>
      <c r="AO29" s="511" t="s">
        <v>245</v>
      </c>
      <c r="AP29" s="511" t="s">
        <v>246</v>
      </c>
      <c r="AQ29" s="511" t="s">
        <v>247</v>
      </c>
      <c r="AR29" s="511">
        <v>594</v>
      </c>
      <c r="AS29" s="511" t="s">
        <v>258</v>
      </c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  <c r="IH29" s="308"/>
    </row>
    <row r="30" spans="1:242" s="249" customFormat="1" ht="13.2" customHeight="1" x14ac:dyDescent="0.3">
      <c r="A30" s="174">
        <v>2.0099999999999998</v>
      </c>
      <c r="B30" s="231"/>
      <c r="C30" s="232" t="str">
        <f>VLOOKUP(BD.PD[[#This Row],[Pos]],PPto[],3,FALSE)</f>
        <v xml:space="preserve">2.01 Edificación - Obra Civil </v>
      </c>
      <c r="D30" s="174" t="s">
        <v>23</v>
      </c>
      <c r="E30" s="305" t="str">
        <f>IF(BD.PD[[#This Row],[.]]="*",VLOOKUP(BD.PD[[#This Row],[Pos]],Presupuesto!A:H,7,FALSE),"")</f>
        <v/>
      </c>
      <c r="F30" s="234" t="s">
        <v>1951</v>
      </c>
      <c r="G30" s="230" t="s">
        <v>1608</v>
      </c>
      <c r="H30" s="174">
        <v>4513094595</v>
      </c>
      <c r="I30" s="174" t="s">
        <v>1605</v>
      </c>
      <c r="J30" s="497" t="s">
        <v>1949</v>
      </c>
      <c r="K30" s="382">
        <v>1</v>
      </c>
      <c r="L30" s="174" t="s">
        <v>260</v>
      </c>
      <c r="M30" s="383">
        <f>IF(BD.PD[[#This Row],[Mon]]="DOP",1,HLOOKUP(BD.PD[[#This Row],[Mon]],$K$1:$L$2,2,FALSE))</f>
        <v>1</v>
      </c>
      <c r="N30" s="400">
        <v>567036</v>
      </c>
      <c r="O30" s="395">
        <f>BD.PD[[#This Row],[Cant.]]*BD.PD[[#This Row],[ Tasa ]]*BD.PD[[#This Row],[ Precio Und.]]</f>
        <v>567036</v>
      </c>
      <c r="P30" s="386">
        <v>0</v>
      </c>
      <c r="Q30" s="395">
        <f>IF(BD.PD[[#This Row],[Liquid. '[%']]]&lt;&gt;0,(BD.PD[[#This Row],[Valor Neto '[DOP']]]*BD.PD[[#This Row],[Liquid. '[%']]])+BD.PD[[#This Row],[Valor Neto '[DOP']]],BD.PD[[#This Row],[Valor Neto '[DOP']]])</f>
        <v>567036</v>
      </c>
      <c r="R30" s="395">
        <f>BD.PD[[#This Row],[Ppto. Orden Interna '[DOP']]]/HLOOKUP("USD",$K$1:$L$2,2,FALSE)</f>
        <v>9295.6721311475412</v>
      </c>
      <c r="S30" s="398" t="s">
        <v>1195</v>
      </c>
      <c r="T30" s="387"/>
      <c r="U30" s="460" t="s">
        <v>249</v>
      </c>
      <c r="V30" s="611">
        <v>801667</v>
      </c>
      <c r="W30" s="499" t="s">
        <v>1195</v>
      </c>
      <c r="X30" s="495">
        <v>21</v>
      </c>
      <c r="Y30" s="399">
        <v>0.6</v>
      </c>
      <c r="Z30" s="395">
        <f>BD.PD[[#This Row],[Av.P1 '[%']]]*BD.PD[[#This Row],[Ppto. Orden Interna '[DOP']]]</f>
        <v>340221.6</v>
      </c>
      <c r="AA30" s="495">
        <v>21</v>
      </c>
      <c r="AB30" s="399">
        <v>0.4</v>
      </c>
      <c r="AC30" s="395">
        <f>BD.PD[[#This Row],[Av.P2 '[%']]]*BD.PD[[#This Row],[Ppto. Orden Interna '[DOP']]]</f>
        <v>226814.40000000002</v>
      </c>
      <c r="AD30" s="531"/>
      <c r="AE30" s="532"/>
      <c r="AF30" s="395">
        <f>BD.PD[[#This Row],[Av.P3 '[%']]]*BD.PD[[#This Row],[Ppto. Orden Interna '[DOP']]]</f>
        <v>0</v>
      </c>
      <c r="AG30" s="395"/>
      <c r="AH30" s="395"/>
      <c r="AI30" s="395"/>
      <c r="AJ30" s="395"/>
      <c r="AK30" s="395"/>
      <c r="AL30" s="395"/>
      <c r="AM30" s="482">
        <f>BD.PD[[#This Row],[Pago 3]]+BD.PD[[#This Row],[Pago 2]]+BD.PD[[#This Row],[Pago 1]]</f>
        <v>567036</v>
      </c>
      <c r="AN30" s="511" t="s">
        <v>244</v>
      </c>
      <c r="AO30" s="511" t="s">
        <v>245</v>
      </c>
      <c r="AP30" s="511" t="s">
        <v>246</v>
      </c>
      <c r="AQ30" s="511" t="s">
        <v>247</v>
      </c>
      <c r="AR30" s="511">
        <v>594</v>
      </c>
      <c r="AS30" s="511" t="s">
        <v>258</v>
      </c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  <c r="IH30" s="308"/>
    </row>
    <row r="31" spans="1:242" s="249" customFormat="1" ht="15" customHeight="1" x14ac:dyDescent="0.3">
      <c r="A31" s="174">
        <v>2.02</v>
      </c>
      <c r="B31" s="231" t="s">
        <v>243</v>
      </c>
      <c r="C31" s="232" t="str">
        <f>VLOOKUP(BD.PD[[#This Row],[Pos]],PPto[],3,FALSE)</f>
        <v>2.02 Edificación - Estructura Metálica</v>
      </c>
      <c r="D31" s="233" t="s">
        <v>243</v>
      </c>
      <c r="E31" s="305">
        <f>IF(BD.PD[[#This Row],[.]]="*",VLOOKUP(BD.PD[[#This Row],[Pos]],Presupuesto!A:H,7,FALSE),"")</f>
        <v>0</v>
      </c>
      <c r="F31" s="234"/>
      <c r="G31" s="174"/>
      <c r="H31" s="174"/>
      <c r="I31" s="174"/>
      <c r="J31" s="174"/>
      <c r="K31" s="392">
        <v>1</v>
      </c>
      <c r="L31" s="233" t="s">
        <v>117</v>
      </c>
      <c r="M31" s="383">
        <f>IF(BD.PD[[#This Row],[Mon]]="DOP",1,HLOOKUP(BD.PD[[#This Row],[Mon]],$K$1:$L$2,2,FALSE))</f>
        <v>61</v>
      </c>
      <c r="N31" s="490">
        <v>0</v>
      </c>
      <c r="O31" s="243">
        <f>BD.PD[[#This Row],[Cant.]]*BD.PD[[#This Row],[ Tasa ]]*BD.PD[[#This Row],[ Precio Und.]]</f>
        <v>0</v>
      </c>
      <c r="P31" s="491">
        <v>0</v>
      </c>
      <c r="Q31" s="243">
        <f>IF(BD.PD[[#This Row],[Liquid. '[%']]]&lt;&gt;0,(BD.PD[[#This Row],[Valor Neto '[DOP']]]*BD.PD[[#This Row],[Liquid. '[%']]])+BD.PD[[#This Row],[Valor Neto '[DOP']]],BD.PD[[#This Row],[Valor Neto '[DOP']]])</f>
        <v>0</v>
      </c>
      <c r="R31" s="243">
        <f>BD.PD[[#This Row],[Ppto. Orden Interna '[DOP']]]/HLOOKUP("USD",$K$1:$L$2,2,FALSE)</f>
        <v>0</v>
      </c>
      <c r="S31" s="398"/>
      <c r="T31" s="481"/>
      <c r="U31" s="460"/>
      <c r="V31" s="611"/>
      <c r="W31" s="499"/>
      <c r="X31" s="174"/>
      <c r="Y31" s="399"/>
      <c r="Z31" s="395">
        <f>BD.PD[[#This Row],[Av.P1 '[%']]]*BD.PD[[#This Row],[Ppto. Orden Interna '[DOP']]]</f>
        <v>0</v>
      </c>
      <c r="AA31" s="531"/>
      <c r="AB31" s="532"/>
      <c r="AC31" s="395">
        <f>BD.PD[[#This Row],[Av.P2 '[%']]]*BD.PD[[#This Row],[Ppto. Orden Interna '[DOP']]]</f>
        <v>0</v>
      </c>
      <c r="AD31" s="531"/>
      <c r="AE31" s="532"/>
      <c r="AF31" s="395">
        <f>BD.PD[[#This Row],[Av.P3 '[%']]]*BD.PD[[#This Row],[Ppto. Orden Interna '[DOP']]]</f>
        <v>0</v>
      </c>
      <c r="AG31" s="395"/>
      <c r="AH31" s="395"/>
      <c r="AI31" s="395"/>
      <c r="AJ31" s="395"/>
      <c r="AK31" s="395"/>
      <c r="AL31" s="395"/>
      <c r="AM31" s="482">
        <f>BD.PD[[#This Row],[Pago 3]]+BD.PD[[#This Row],[Pago 2]]+BD.PD[[#This Row],[Pago 1]]</f>
        <v>0</v>
      </c>
      <c r="AN31" s="511"/>
      <c r="AO31" s="511"/>
      <c r="AP31" s="511"/>
      <c r="AQ31" s="511"/>
      <c r="AR31" s="511"/>
      <c r="AS31" s="511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  <c r="IH31" s="308"/>
    </row>
    <row r="32" spans="1:242" s="249" customFormat="1" ht="15" customHeight="1" x14ac:dyDescent="0.3">
      <c r="A32" s="174">
        <v>2.0299999999999998</v>
      </c>
      <c r="B32" s="231" t="s">
        <v>243</v>
      </c>
      <c r="C32" s="232" t="str">
        <f>VLOOKUP(BD.PD[[#This Row],[Pos]],PPto[],3,FALSE)</f>
        <v>2.03 Edificación - Techo S.S. y Cerramientos Multipanel</v>
      </c>
      <c r="D32" s="233" t="s">
        <v>243</v>
      </c>
      <c r="E32" s="305">
        <f>IF(BD.PD[[#This Row],[.]]="*",VLOOKUP(BD.PD[[#This Row],[Pos]],Presupuesto!A:H,7,FALSE),"")</f>
        <v>0</v>
      </c>
      <c r="F32" s="234"/>
      <c r="G32" s="174"/>
      <c r="H32" s="174"/>
      <c r="I32" s="174"/>
      <c r="J32" s="174"/>
      <c r="K32" s="392">
        <v>1</v>
      </c>
      <c r="L32" s="233" t="s">
        <v>117</v>
      </c>
      <c r="M32" s="383">
        <f>IF(BD.PD[[#This Row],[Mon]]="DOP",1,HLOOKUP(BD.PD[[#This Row],[Mon]],$K$1:$L$2,2,FALSE))</f>
        <v>61</v>
      </c>
      <c r="N32" s="490">
        <v>0</v>
      </c>
      <c r="O32" s="243">
        <f>BD.PD[[#This Row],[Cant.]]*BD.PD[[#This Row],[ Tasa ]]*BD.PD[[#This Row],[ Precio Und.]]</f>
        <v>0</v>
      </c>
      <c r="P32" s="491">
        <v>0</v>
      </c>
      <c r="Q32" s="243">
        <f>IF(BD.PD[[#This Row],[Liquid. '[%']]]&lt;&gt;0,(BD.PD[[#This Row],[Valor Neto '[DOP']]]*BD.PD[[#This Row],[Liquid. '[%']]])+BD.PD[[#This Row],[Valor Neto '[DOP']]],BD.PD[[#This Row],[Valor Neto '[DOP']]])</f>
        <v>0</v>
      </c>
      <c r="R32" s="243">
        <f>BD.PD[[#This Row],[Ppto. Orden Interna '[DOP']]]/HLOOKUP("USD",$K$1:$L$2,2,FALSE)</f>
        <v>0</v>
      </c>
      <c r="S32" s="398"/>
      <c r="T32" s="481"/>
      <c r="U32" s="460"/>
      <c r="V32" s="611"/>
      <c r="W32" s="499"/>
      <c r="X32" s="174"/>
      <c r="Y32" s="399"/>
      <c r="Z32" s="395">
        <f>BD.PD[[#This Row],[Av.P1 '[%']]]*BD.PD[[#This Row],[Ppto. Orden Interna '[DOP']]]</f>
        <v>0</v>
      </c>
      <c r="AA32" s="531"/>
      <c r="AB32" s="532"/>
      <c r="AC32" s="395">
        <f>BD.PD[[#This Row],[Av.P2 '[%']]]*BD.PD[[#This Row],[Ppto. Orden Interna '[DOP']]]</f>
        <v>0</v>
      </c>
      <c r="AD32" s="531"/>
      <c r="AE32" s="532"/>
      <c r="AF32" s="395">
        <f>BD.PD[[#This Row],[Av.P3 '[%']]]*BD.PD[[#This Row],[Ppto. Orden Interna '[DOP']]]</f>
        <v>0</v>
      </c>
      <c r="AG32" s="395"/>
      <c r="AH32" s="395"/>
      <c r="AI32" s="395"/>
      <c r="AJ32" s="395"/>
      <c r="AK32" s="395"/>
      <c r="AL32" s="395"/>
      <c r="AM32" s="482">
        <f>BD.PD[[#This Row],[Pago 3]]+BD.PD[[#This Row],[Pago 2]]+BD.PD[[#This Row],[Pago 1]]</f>
        <v>0</v>
      </c>
      <c r="AN32" s="511"/>
      <c r="AO32" s="511"/>
      <c r="AP32" s="511"/>
      <c r="AQ32" s="511"/>
      <c r="AR32" s="511"/>
      <c r="AS32" s="511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  <c r="IH32" s="308"/>
    </row>
    <row r="33" spans="1:242" s="249" customFormat="1" ht="15" customHeight="1" x14ac:dyDescent="0.3">
      <c r="A33" s="174">
        <v>2.04</v>
      </c>
      <c r="B33" s="231" t="s">
        <v>243</v>
      </c>
      <c r="C33" s="232" t="str">
        <f>VLOOKUP(BD.PD[[#This Row],[Pos]],PPto[],3,FALSE)</f>
        <v>2.04 Edificación - Tragaluces "Skylights"</v>
      </c>
      <c r="D33" s="233" t="s">
        <v>243</v>
      </c>
      <c r="E33" s="305">
        <f>IF(BD.PD[[#This Row],[.]]="*",VLOOKUP(BD.PD[[#This Row],[Pos]],Presupuesto!A:H,7,FALSE),"")</f>
        <v>0</v>
      </c>
      <c r="F33" s="234"/>
      <c r="G33" s="174"/>
      <c r="H33" s="174"/>
      <c r="I33" s="174"/>
      <c r="J33" s="174"/>
      <c r="K33" s="392">
        <v>1</v>
      </c>
      <c r="L33" s="233" t="s">
        <v>117</v>
      </c>
      <c r="M33" s="383">
        <f>IF(BD.PD[[#This Row],[Mon]]="DOP",1,HLOOKUP(BD.PD[[#This Row],[Mon]],$K$1:$L$2,2,FALSE))</f>
        <v>61</v>
      </c>
      <c r="N33" s="490">
        <v>0</v>
      </c>
      <c r="O33" s="243">
        <f>BD.PD[[#This Row],[Cant.]]*BD.PD[[#This Row],[ Tasa ]]*BD.PD[[#This Row],[ Precio Und.]]</f>
        <v>0</v>
      </c>
      <c r="P33" s="491">
        <v>0</v>
      </c>
      <c r="Q33" s="243">
        <f>IF(BD.PD[[#This Row],[Liquid. '[%']]]&lt;&gt;0,(BD.PD[[#This Row],[Valor Neto '[DOP']]]*BD.PD[[#This Row],[Liquid. '[%']]])+BD.PD[[#This Row],[Valor Neto '[DOP']]],BD.PD[[#This Row],[Valor Neto '[DOP']]])</f>
        <v>0</v>
      </c>
      <c r="R33" s="243">
        <f>BD.PD[[#This Row],[Ppto. Orden Interna '[DOP']]]/HLOOKUP("USD",$K$1:$L$2,2,FALSE)</f>
        <v>0</v>
      </c>
      <c r="S33" s="398"/>
      <c r="T33" s="481"/>
      <c r="U33" s="460"/>
      <c r="V33" s="611"/>
      <c r="W33" s="499"/>
      <c r="X33" s="174"/>
      <c r="Y33" s="399"/>
      <c r="Z33" s="395">
        <f>BD.PD[[#This Row],[Av.P1 '[%']]]*BD.PD[[#This Row],[Ppto. Orden Interna '[DOP']]]</f>
        <v>0</v>
      </c>
      <c r="AA33" s="531"/>
      <c r="AB33" s="532"/>
      <c r="AC33" s="395">
        <f>BD.PD[[#This Row],[Av.P2 '[%']]]*BD.PD[[#This Row],[Ppto. Orden Interna '[DOP']]]</f>
        <v>0</v>
      </c>
      <c r="AD33" s="531"/>
      <c r="AE33" s="532"/>
      <c r="AF33" s="395">
        <f>BD.PD[[#This Row],[Av.P3 '[%']]]*BD.PD[[#This Row],[Ppto. Orden Interna '[DOP']]]</f>
        <v>0</v>
      </c>
      <c r="AG33" s="395"/>
      <c r="AH33" s="395"/>
      <c r="AI33" s="395"/>
      <c r="AJ33" s="395"/>
      <c r="AK33" s="395"/>
      <c r="AL33" s="395"/>
      <c r="AM33" s="482">
        <f>BD.PD[[#This Row],[Pago 3]]+BD.PD[[#This Row],[Pago 2]]+BD.PD[[#This Row],[Pago 1]]</f>
        <v>0</v>
      </c>
      <c r="AN33" s="511"/>
      <c r="AO33" s="511"/>
      <c r="AP33" s="511"/>
      <c r="AQ33" s="511"/>
      <c r="AR33" s="511"/>
      <c r="AS33" s="511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</row>
    <row r="34" spans="1:242" s="249" customFormat="1" ht="15" customHeight="1" x14ac:dyDescent="0.3">
      <c r="A34" s="174">
        <v>2.0499999999999998</v>
      </c>
      <c r="B34" s="231" t="s">
        <v>243</v>
      </c>
      <c r="C34" s="232" t="str">
        <f>VLOOKUP(BD.PD[[#This Row],[Pos]],PPto[],3,FALSE)</f>
        <v>2.05 Instalaciones Sanitarias</v>
      </c>
      <c r="D34" s="233" t="s">
        <v>243</v>
      </c>
      <c r="E34" s="305">
        <f>IF(BD.PD[[#This Row],[.]]="*",VLOOKUP(BD.PD[[#This Row],[Pos]],Presupuesto!A:H,7,FALSE),"")</f>
        <v>25100</v>
      </c>
      <c r="F34" s="234"/>
      <c r="G34" s="174"/>
      <c r="H34" s="174"/>
      <c r="I34" s="174"/>
      <c r="J34" s="174"/>
      <c r="K34" s="392">
        <v>1</v>
      </c>
      <c r="L34" s="233" t="s">
        <v>117</v>
      </c>
      <c r="M34" s="383">
        <f>IF(BD.PD[[#This Row],[Mon]]="DOP",1,HLOOKUP(BD.PD[[#This Row],[Mon]],$K$1:$L$2,2,FALSE))</f>
        <v>61</v>
      </c>
      <c r="N34" s="490">
        <v>0</v>
      </c>
      <c r="O34" s="243">
        <f>BD.PD[[#This Row],[Cant.]]*BD.PD[[#This Row],[ Tasa ]]*BD.PD[[#This Row],[ Precio Und.]]</f>
        <v>0</v>
      </c>
      <c r="P34" s="491">
        <v>0</v>
      </c>
      <c r="Q34" s="243">
        <f>IF(BD.PD[[#This Row],[Liquid. '[%']]]&lt;&gt;0,(BD.PD[[#This Row],[Valor Neto '[DOP']]]*BD.PD[[#This Row],[Liquid. '[%']]])+BD.PD[[#This Row],[Valor Neto '[DOP']]],BD.PD[[#This Row],[Valor Neto '[DOP']]])</f>
        <v>0</v>
      </c>
      <c r="R34" s="243">
        <f>BD.PD[[#This Row],[Ppto. Orden Interna '[DOP']]]/HLOOKUP("USD",$K$1:$L$2,2,FALSE)</f>
        <v>0</v>
      </c>
      <c r="S34" s="398"/>
      <c r="T34" s="481"/>
      <c r="U34" s="460"/>
      <c r="V34" s="611"/>
      <c r="W34" s="499"/>
      <c r="X34" s="174"/>
      <c r="Y34" s="399"/>
      <c r="Z34" s="395">
        <f>BD.PD[[#This Row],[Av.P1 '[%']]]*BD.PD[[#This Row],[Ppto. Orden Interna '[DOP']]]</f>
        <v>0</v>
      </c>
      <c r="AA34" s="531"/>
      <c r="AB34" s="532"/>
      <c r="AC34" s="395">
        <f>BD.PD[[#This Row],[Av.P2 '[%']]]*BD.PD[[#This Row],[Ppto. Orden Interna '[DOP']]]</f>
        <v>0</v>
      </c>
      <c r="AD34" s="531"/>
      <c r="AE34" s="532"/>
      <c r="AF34" s="395">
        <f>BD.PD[[#This Row],[Av.P3 '[%']]]*BD.PD[[#This Row],[Ppto. Orden Interna '[DOP']]]</f>
        <v>0</v>
      </c>
      <c r="AG34" s="395"/>
      <c r="AH34" s="395"/>
      <c r="AI34" s="395"/>
      <c r="AJ34" s="395"/>
      <c r="AK34" s="395"/>
      <c r="AL34" s="395"/>
      <c r="AM34" s="482">
        <f>BD.PD[[#This Row],[Pago 3]]+BD.PD[[#This Row],[Pago 2]]+BD.PD[[#This Row],[Pago 1]]</f>
        <v>0</v>
      </c>
      <c r="AN34" s="511"/>
      <c r="AO34" s="511"/>
      <c r="AP34" s="511"/>
      <c r="AQ34" s="511"/>
      <c r="AR34" s="511"/>
      <c r="AS34" s="511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</row>
    <row r="35" spans="1:242" s="249" customFormat="1" ht="15" customHeight="1" x14ac:dyDescent="0.3">
      <c r="A35" s="174">
        <v>2.0499999999999998</v>
      </c>
      <c r="B35" s="231"/>
      <c r="C35" s="232" t="str">
        <f>VLOOKUP(BD.PD[[#This Row],[Pos]],PPto[],3,FALSE)</f>
        <v>2.05 Instalaciones Sanitarias</v>
      </c>
      <c r="D35" s="174" t="s">
        <v>23</v>
      </c>
      <c r="E35" s="305" t="str">
        <f>IF(BD.PD[[#This Row],[.]]="*",VLOOKUP(BD.PD[[#This Row],[Pos]],Presupuesto!A:H,7,FALSE),"")</f>
        <v/>
      </c>
      <c r="F35" s="501" t="s">
        <v>256</v>
      </c>
      <c r="G35" s="230" t="s">
        <v>1607</v>
      </c>
      <c r="H35" s="174">
        <v>4512567980</v>
      </c>
      <c r="I35" s="174" t="s">
        <v>1605</v>
      </c>
      <c r="J35" s="497" t="s">
        <v>1654</v>
      </c>
      <c r="K35" s="382">
        <v>1</v>
      </c>
      <c r="L35" s="174" t="s">
        <v>260</v>
      </c>
      <c r="M35" s="383">
        <f>IF(BD.PD[[#This Row],[Mon]]="DOP",1,HLOOKUP(BD.PD[[#This Row],[Mon]],$K$1:$L$2,2,FALSE))</f>
        <v>1</v>
      </c>
      <c r="N35" s="400">
        <v>945223.71</v>
      </c>
      <c r="O35" s="395">
        <f>BD.PD[[#This Row],[Cant.]]*BD.PD[[#This Row],[ Tasa ]]*BD.PD[[#This Row],[ Precio Und.]]</f>
        <v>945223.71</v>
      </c>
      <c r="P35" s="386">
        <v>0</v>
      </c>
      <c r="Q35" s="395">
        <f>IF(BD.PD[[#This Row],[Liquid. '[%']]]&lt;&gt;0,(BD.PD[[#This Row],[Valor Neto '[DOP']]]*BD.PD[[#This Row],[Liquid. '[%']]])+BD.PD[[#This Row],[Valor Neto '[DOP']]],BD.PD[[#This Row],[Valor Neto '[DOP']]])</f>
        <v>945223.71</v>
      </c>
      <c r="R35" s="395">
        <f>BD.PD[[#This Row],[Ppto. Orden Interna '[DOP']]]/HLOOKUP("USD",$K$1:$L$2,2,FALSE)</f>
        <v>15495.470655737705</v>
      </c>
      <c r="S35" s="398" t="s">
        <v>1034</v>
      </c>
      <c r="T35" s="481"/>
      <c r="U35" s="460" t="s">
        <v>249</v>
      </c>
      <c r="V35" s="611">
        <v>801667</v>
      </c>
      <c r="W35" s="499" t="s">
        <v>1034</v>
      </c>
      <c r="X35" s="174">
        <v>7</v>
      </c>
      <c r="Y35" s="399">
        <v>0.5</v>
      </c>
      <c r="Z35" s="395">
        <f>BD.PD[[#This Row],[Av.P1 '[%']]]*BD.PD[[#This Row],[Ppto. Orden Interna '[DOP']]]</f>
        <v>472611.85499999998</v>
      </c>
      <c r="AA35" s="174">
        <v>21</v>
      </c>
      <c r="AB35" s="399">
        <v>0.5</v>
      </c>
      <c r="AC35" s="395">
        <f>BD.PD[[#This Row],[Av.P2 '[%']]]*BD.PD[[#This Row],[Ppto. Orden Interna '[DOP']]]</f>
        <v>472611.85499999998</v>
      </c>
      <c r="AD35" s="531"/>
      <c r="AE35" s="532"/>
      <c r="AF35" s="395">
        <f>BD.PD[[#This Row],[Av.P3 '[%']]]*BD.PD[[#This Row],[Ppto. Orden Interna '[DOP']]]</f>
        <v>0</v>
      </c>
      <c r="AG35" s="395"/>
      <c r="AH35" s="395"/>
      <c r="AI35" s="395"/>
      <c r="AJ35" s="395"/>
      <c r="AK35" s="395"/>
      <c r="AL35" s="395"/>
      <c r="AM35" s="482">
        <f>BD.PD[[#This Row],[Pago 3]]+BD.PD[[#This Row],[Pago 2]]+BD.PD[[#This Row],[Pago 1]]</f>
        <v>945223.71</v>
      </c>
      <c r="AN35" s="511" t="s">
        <v>244</v>
      </c>
      <c r="AO35" s="511" t="s">
        <v>245</v>
      </c>
      <c r="AP35" s="511" t="s">
        <v>246</v>
      </c>
      <c r="AQ35" s="511" t="s">
        <v>247</v>
      </c>
      <c r="AR35" s="511">
        <v>594</v>
      </c>
      <c r="AS35" s="511" t="s">
        <v>258</v>
      </c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</row>
    <row r="36" spans="1:242" s="249" customFormat="1" ht="15" customHeight="1" x14ac:dyDescent="0.3">
      <c r="A36" s="174">
        <v>2.06</v>
      </c>
      <c r="B36" s="231"/>
      <c r="C36" s="232" t="str">
        <f>VLOOKUP(BD.PD[[#This Row],[Pos]],PPto[],3,FALSE)</f>
        <v>2.06 Instalación de Gas</v>
      </c>
      <c r="D36" s="174" t="s">
        <v>23</v>
      </c>
      <c r="E36" s="305" t="str">
        <f>IF(BD.PD[[#This Row],[.]]="*",VLOOKUP(BD.PD[[#This Row],[Pos]],Presupuesto!A:H,7,FALSE),"")</f>
        <v/>
      </c>
      <c r="F36" s="234" t="s">
        <v>259</v>
      </c>
      <c r="G36" s="230" t="s">
        <v>1607</v>
      </c>
      <c r="H36" s="174">
        <v>4513013952</v>
      </c>
      <c r="I36" s="174" t="s">
        <v>1605</v>
      </c>
      <c r="J36" s="497" t="s">
        <v>1750</v>
      </c>
      <c r="K36" s="382">
        <v>1</v>
      </c>
      <c r="L36" s="174" t="s">
        <v>260</v>
      </c>
      <c r="M36" s="383">
        <f>IF(BD.PD[[#This Row],[Mon]]="DOP",1,HLOOKUP(BD.PD[[#This Row],[Mon]],$K$1:$L$2,2,FALSE))</f>
        <v>1</v>
      </c>
      <c r="N36" s="384">
        <v>668846.99</v>
      </c>
      <c r="O36" s="395">
        <f>BD.PD[[#This Row],[Cant.]]*BD.PD[[#This Row],[ Tasa ]]*BD.PD[[#This Row],[ Precio Und.]]</f>
        <v>668846.99</v>
      </c>
      <c r="P36" s="386">
        <v>0</v>
      </c>
      <c r="Q36" s="395">
        <f>IF(BD.PD[[#This Row],[Liquid. '[%']]]&lt;&gt;0,(BD.PD[[#This Row],[Valor Neto '[DOP']]]*BD.PD[[#This Row],[Liquid. '[%']]])+BD.PD[[#This Row],[Valor Neto '[DOP']]],BD.PD[[#This Row],[Valor Neto '[DOP']]])</f>
        <v>668846.99</v>
      </c>
      <c r="R36" s="395">
        <f>BD.PD[[#This Row],[Ppto. Orden Interna '[DOP']]]/HLOOKUP("USD",$K$1:$L$2,2,FALSE)</f>
        <v>10964.70475409836</v>
      </c>
      <c r="S36" s="398" t="s">
        <v>1751</v>
      </c>
      <c r="T36" s="481"/>
      <c r="U36" s="460" t="s">
        <v>249</v>
      </c>
      <c r="V36" s="611">
        <v>801667</v>
      </c>
      <c r="W36" s="499" t="s">
        <v>1751</v>
      </c>
      <c r="X36" s="174">
        <v>19</v>
      </c>
      <c r="Y36" s="399">
        <v>0.5</v>
      </c>
      <c r="Z36" s="395">
        <f>BD.PD[[#This Row],[Av.P1 '[%']]]*BD.PD[[#This Row],[Ppto. Orden Interna '[DOP']]]</f>
        <v>334423.495</v>
      </c>
      <c r="AA36" s="174">
        <v>21</v>
      </c>
      <c r="AB36" s="399">
        <v>0.5</v>
      </c>
      <c r="AC36" s="395">
        <f>BD.PD[[#This Row],[Av.P2 '[%']]]*BD.PD[[#This Row],[Ppto. Orden Interna '[DOP']]]</f>
        <v>334423.495</v>
      </c>
      <c r="AD36" s="531"/>
      <c r="AE36" s="532"/>
      <c r="AF36" s="395">
        <f>BD.PD[[#This Row],[Av.P3 '[%']]]*BD.PD[[#This Row],[Ppto. Orden Interna '[DOP']]]</f>
        <v>0</v>
      </c>
      <c r="AG36" s="395"/>
      <c r="AH36" s="395"/>
      <c r="AI36" s="395"/>
      <c r="AJ36" s="395"/>
      <c r="AK36" s="395"/>
      <c r="AL36" s="395"/>
      <c r="AM36" s="482">
        <f>BD.PD[[#This Row],[Pago 3]]+BD.PD[[#This Row],[Pago 2]]+BD.PD[[#This Row],[Pago 1]]</f>
        <v>668846.99</v>
      </c>
      <c r="AN36" s="511" t="s">
        <v>244</v>
      </c>
      <c r="AO36" s="511" t="s">
        <v>245</v>
      </c>
      <c r="AP36" s="511" t="s">
        <v>246</v>
      </c>
      <c r="AQ36" s="511" t="s">
        <v>247</v>
      </c>
      <c r="AR36" s="511">
        <v>594</v>
      </c>
      <c r="AS36" s="511" t="s">
        <v>258</v>
      </c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</row>
    <row r="37" spans="1:242" s="249" customFormat="1" ht="15" customHeight="1" x14ac:dyDescent="0.3">
      <c r="A37" s="174">
        <v>2.0699999999999998</v>
      </c>
      <c r="B37" s="231" t="s">
        <v>243</v>
      </c>
      <c r="C37" s="232" t="str">
        <f>VLOOKUP(BD.PD[[#This Row],[Pos]],PPto[],3,FALSE)</f>
        <v xml:space="preserve">2.07 Sistema Contra Incendios </v>
      </c>
      <c r="D37" s="233" t="s">
        <v>243</v>
      </c>
      <c r="E37" s="305">
        <f>IF(BD.PD[[#This Row],[.]]="*",VLOOKUP(BD.PD[[#This Row],[Pos]],Presupuesto!A:H,7,FALSE),"")</f>
        <v>113206.85977619048</v>
      </c>
      <c r="F37" s="234"/>
      <c r="G37" s="174"/>
      <c r="H37" s="174"/>
      <c r="I37" s="174"/>
      <c r="J37" s="174"/>
      <c r="K37" s="392">
        <v>1</v>
      </c>
      <c r="L37" s="233" t="s">
        <v>117</v>
      </c>
      <c r="M37" s="383">
        <f>IF(BD.PD[[#This Row],[Mon]]="DOP",1,HLOOKUP(BD.PD[[#This Row],[Mon]],$K$1:$L$2,2,FALSE))</f>
        <v>61</v>
      </c>
      <c r="N37" s="490">
        <v>0</v>
      </c>
      <c r="O37" s="243">
        <f>BD.PD[[#This Row],[Cant.]]*BD.PD[[#This Row],[ Tasa ]]*BD.PD[[#This Row],[ Precio Und.]]</f>
        <v>0</v>
      </c>
      <c r="P37" s="491">
        <v>0</v>
      </c>
      <c r="Q37" s="243">
        <f>IF(BD.PD[[#This Row],[Liquid. '[%']]]&lt;&gt;0,(BD.PD[[#This Row],[Valor Neto '[DOP']]]*BD.PD[[#This Row],[Liquid. '[%']]])+BD.PD[[#This Row],[Valor Neto '[DOP']]],BD.PD[[#This Row],[Valor Neto '[DOP']]])</f>
        <v>0</v>
      </c>
      <c r="R37" s="243">
        <f>BD.PD[[#This Row],[Ppto. Orden Interna '[DOP']]]/HLOOKUP("USD",$K$1:$L$2,2,FALSE)</f>
        <v>0</v>
      </c>
      <c r="S37" s="398"/>
      <c r="T37" s="481"/>
      <c r="U37" s="460"/>
      <c r="V37" s="611"/>
      <c r="W37" s="499"/>
      <c r="X37" s="174"/>
      <c r="Y37" s="399"/>
      <c r="Z37" s="395">
        <f>BD.PD[[#This Row],[Av.P1 '[%']]]*BD.PD[[#This Row],[Ppto. Orden Interna '[DOP']]]</f>
        <v>0</v>
      </c>
      <c r="AA37" s="531"/>
      <c r="AB37" s="532"/>
      <c r="AC37" s="395">
        <f>BD.PD[[#This Row],[Av.P2 '[%']]]*BD.PD[[#This Row],[Ppto. Orden Interna '[DOP']]]</f>
        <v>0</v>
      </c>
      <c r="AD37" s="531"/>
      <c r="AE37" s="532"/>
      <c r="AF37" s="395">
        <f>BD.PD[[#This Row],[Av.P3 '[%']]]*BD.PD[[#This Row],[Ppto. Orden Interna '[DOP']]]</f>
        <v>0</v>
      </c>
      <c r="AG37" s="395"/>
      <c r="AH37" s="395"/>
      <c r="AI37" s="395"/>
      <c r="AJ37" s="395"/>
      <c r="AK37" s="395"/>
      <c r="AL37" s="395"/>
      <c r="AM37" s="482">
        <f>BD.PD[[#This Row],[Pago 3]]+BD.PD[[#This Row],[Pago 2]]+BD.PD[[#This Row],[Pago 1]]</f>
        <v>0</v>
      </c>
      <c r="AN37" s="511"/>
      <c r="AO37" s="511"/>
      <c r="AP37" s="511"/>
      <c r="AQ37" s="511"/>
      <c r="AR37" s="511"/>
      <c r="AS37" s="511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  <c r="IH37" s="308"/>
    </row>
    <row r="38" spans="1:242" s="249" customFormat="1" ht="15" customHeight="1" x14ac:dyDescent="0.3">
      <c r="A38" s="174">
        <v>2.0699999999999998</v>
      </c>
      <c r="B38" s="231"/>
      <c r="C38" s="232" t="str">
        <f>VLOOKUP(BD.PD[[#This Row],[Pos]],PPto[],3,FALSE)</f>
        <v xml:space="preserve">2.07 Sistema Contra Incendios </v>
      </c>
      <c r="D38" s="174" t="s">
        <v>23</v>
      </c>
      <c r="E38" s="305" t="str">
        <f>IF(BD.PD[[#This Row],[.]]="*",VLOOKUP(BD.PD[[#This Row],[Pos]],Presupuesto!A:H,7,FALSE),"")</f>
        <v/>
      </c>
      <c r="F38" s="234" t="s">
        <v>1761</v>
      </c>
      <c r="G38" s="230" t="s">
        <v>1608</v>
      </c>
      <c r="H38" s="174">
        <v>4513015767</v>
      </c>
      <c r="I38" s="174" t="s">
        <v>1605</v>
      </c>
      <c r="J38" s="497" t="s">
        <v>1753</v>
      </c>
      <c r="K38" s="382">
        <v>20</v>
      </c>
      <c r="L38" s="174" t="s">
        <v>260</v>
      </c>
      <c r="M38" s="383">
        <f>IF(BD.PD[[#This Row],[Mon]]="DOP",1,HLOOKUP(BD.PD[[#This Row],[Mon]],$K$1:$L$2,2,FALSE))</f>
        <v>1</v>
      </c>
      <c r="N38" s="384">
        <v>5926</v>
      </c>
      <c r="O38" s="243">
        <f>BD.PD[[#This Row],[Cant.]]*BD.PD[[#This Row],[ Tasa ]]*BD.PD[[#This Row],[ Precio Und.]]</f>
        <v>118520</v>
      </c>
      <c r="P38" s="386">
        <v>0</v>
      </c>
      <c r="Q38" s="243">
        <f>IF(BD.PD[[#This Row],[Liquid. '[%']]]&lt;&gt;0,(BD.PD[[#This Row],[Valor Neto '[DOP']]]*BD.PD[[#This Row],[Liquid. '[%']]])+BD.PD[[#This Row],[Valor Neto '[DOP']]],BD.PD[[#This Row],[Valor Neto '[DOP']]])</f>
        <v>118520</v>
      </c>
      <c r="R38" s="243">
        <f>BD.PD[[#This Row],[Ppto. Orden Interna '[DOP']]]/HLOOKUP("USD",$K$1:$L$2,2,FALSE)</f>
        <v>1942.950819672131</v>
      </c>
      <c r="S38" s="381" t="s">
        <v>1766</v>
      </c>
      <c r="T38" s="387"/>
      <c r="U38" s="460" t="s">
        <v>249</v>
      </c>
      <c r="V38" s="611">
        <v>801667</v>
      </c>
      <c r="W38" s="381" t="s">
        <v>1766</v>
      </c>
      <c r="X38" s="495">
        <v>21</v>
      </c>
      <c r="Y38" s="388">
        <v>1</v>
      </c>
      <c r="Z38" s="395">
        <f>BD.PD[[#This Row],[Av.P1 '[%']]]*BD.PD[[#This Row],[Ppto. Orden Interna '[DOP']]]</f>
        <v>118520</v>
      </c>
      <c r="AA38" s="531"/>
      <c r="AB38" s="532"/>
      <c r="AC38" s="395">
        <f>BD.PD[[#This Row],[Av.P2 '[%']]]*BD.PD[[#This Row],[Ppto. Orden Interna '[DOP']]]</f>
        <v>0</v>
      </c>
      <c r="AD38" s="531"/>
      <c r="AE38" s="532"/>
      <c r="AF38" s="395">
        <f>BD.PD[[#This Row],[Av.P3 '[%']]]*BD.PD[[#This Row],[Ppto. Orden Interna '[DOP']]]</f>
        <v>0</v>
      </c>
      <c r="AG38" s="395"/>
      <c r="AH38" s="395"/>
      <c r="AI38" s="395"/>
      <c r="AJ38" s="395"/>
      <c r="AK38" s="395"/>
      <c r="AL38" s="395"/>
      <c r="AM38" s="482">
        <f>BD.PD[[#This Row],[Pago 3]]+BD.PD[[#This Row],[Pago 2]]+BD.PD[[#This Row],[Pago 1]]</f>
        <v>118520</v>
      </c>
      <c r="AN38" s="511" t="s">
        <v>244</v>
      </c>
      <c r="AO38" s="511" t="s">
        <v>245</v>
      </c>
      <c r="AP38" s="511" t="s">
        <v>246</v>
      </c>
      <c r="AQ38" s="511" t="s">
        <v>247</v>
      </c>
      <c r="AR38" s="511">
        <v>594</v>
      </c>
      <c r="AS38" s="511" t="s">
        <v>258</v>
      </c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  <c r="IH38" s="308"/>
    </row>
    <row r="39" spans="1:242" s="249" customFormat="1" ht="15" customHeight="1" x14ac:dyDescent="0.3">
      <c r="A39" s="174">
        <v>2.0699999999999998</v>
      </c>
      <c r="B39" s="231"/>
      <c r="C39" s="232" t="str">
        <f>VLOOKUP(BD.PD[[#This Row],[Pos]],PPto[],3,FALSE)</f>
        <v xml:space="preserve">2.07 Sistema Contra Incendios </v>
      </c>
      <c r="D39" s="174" t="s">
        <v>23</v>
      </c>
      <c r="E39" s="305" t="str">
        <f>IF(BD.PD[[#This Row],[.]]="*",VLOOKUP(BD.PD[[#This Row],[Pos]],Presupuesto!A:H,7,FALSE),"")</f>
        <v/>
      </c>
      <c r="F39" s="234" t="s">
        <v>1762</v>
      </c>
      <c r="G39" s="230" t="s">
        <v>1608</v>
      </c>
      <c r="H39" s="174">
        <v>4513015767</v>
      </c>
      <c r="I39" s="174" t="s">
        <v>1605</v>
      </c>
      <c r="J39" s="497" t="s">
        <v>1753</v>
      </c>
      <c r="K39" s="382">
        <v>14</v>
      </c>
      <c r="L39" s="174" t="s">
        <v>260</v>
      </c>
      <c r="M39" s="383">
        <f>IF(BD.PD[[#This Row],[Mon]]="DOP",1,HLOOKUP(BD.PD[[#This Row],[Mon]],$K$1:$L$2,2,FALSE))</f>
        <v>1</v>
      </c>
      <c r="N39" s="384">
        <v>9230</v>
      </c>
      <c r="O39" s="243">
        <f>BD.PD[[#This Row],[Cant.]]*BD.PD[[#This Row],[ Tasa ]]*BD.PD[[#This Row],[ Precio Und.]]</f>
        <v>129220</v>
      </c>
      <c r="P39" s="386">
        <v>0</v>
      </c>
      <c r="Q39" s="243">
        <f>IF(BD.PD[[#This Row],[Liquid. '[%']]]&lt;&gt;0,(BD.PD[[#This Row],[Valor Neto '[DOP']]]*BD.PD[[#This Row],[Liquid. '[%']]])+BD.PD[[#This Row],[Valor Neto '[DOP']]],BD.PD[[#This Row],[Valor Neto '[DOP']]])</f>
        <v>129220</v>
      </c>
      <c r="R39" s="243">
        <f>BD.PD[[#This Row],[Ppto. Orden Interna '[DOP']]]/HLOOKUP("USD",$K$1:$L$2,2,FALSE)</f>
        <v>2118.3606557377047</v>
      </c>
      <c r="S39" s="381" t="s">
        <v>1766</v>
      </c>
      <c r="T39" s="387"/>
      <c r="U39" s="460" t="s">
        <v>249</v>
      </c>
      <c r="V39" s="611">
        <v>801667</v>
      </c>
      <c r="W39" s="381" t="s">
        <v>1766</v>
      </c>
      <c r="X39" s="495">
        <v>21</v>
      </c>
      <c r="Y39" s="388">
        <v>1</v>
      </c>
      <c r="Z39" s="395">
        <f>BD.PD[[#This Row],[Av.P1 '[%']]]*BD.PD[[#This Row],[Ppto. Orden Interna '[DOP']]]</f>
        <v>129220</v>
      </c>
      <c r="AA39" s="531"/>
      <c r="AB39" s="532"/>
      <c r="AC39" s="395">
        <f>BD.PD[[#This Row],[Av.P2 '[%']]]*BD.PD[[#This Row],[Ppto. Orden Interna '[DOP']]]</f>
        <v>0</v>
      </c>
      <c r="AD39" s="531"/>
      <c r="AE39" s="532"/>
      <c r="AF39" s="395">
        <f>BD.PD[[#This Row],[Av.P3 '[%']]]*BD.PD[[#This Row],[Ppto. Orden Interna '[DOP']]]</f>
        <v>0</v>
      </c>
      <c r="AG39" s="395"/>
      <c r="AH39" s="395"/>
      <c r="AI39" s="395"/>
      <c r="AJ39" s="395"/>
      <c r="AK39" s="395"/>
      <c r="AL39" s="395"/>
      <c r="AM39" s="482">
        <f>BD.PD[[#This Row],[Pago 3]]+BD.PD[[#This Row],[Pago 2]]+BD.PD[[#This Row],[Pago 1]]</f>
        <v>129220</v>
      </c>
      <c r="AN39" s="511" t="s">
        <v>244</v>
      </c>
      <c r="AO39" s="511" t="s">
        <v>245</v>
      </c>
      <c r="AP39" s="511" t="s">
        <v>246</v>
      </c>
      <c r="AQ39" s="511" t="s">
        <v>247</v>
      </c>
      <c r="AR39" s="511">
        <v>594</v>
      </c>
      <c r="AS39" s="511" t="s">
        <v>258</v>
      </c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  <c r="IH39" s="308"/>
    </row>
    <row r="40" spans="1:242" s="249" customFormat="1" ht="15" customHeight="1" x14ac:dyDescent="0.3">
      <c r="A40" s="174">
        <v>2.0699999999999998</v>
      </c>
      <c r="B40" s="231"/>
      <c r="C40" s="232" t="str">
        <f>VLOOKUP(BD.PD[[#This Row],[Pos]],PPto[],3,FALSE)</f>
        <v xml:space="preserve">2.07 Sistema Contra Incendios </v>
      </c>
      <c r="D40" s="174" t="s">
        <v>23</v>
      </c>
      <c r="E40" s="305" t="str">
        <f>IF(BD.PD[[#This Row],[.]]="*",VLOOKUP(BD.PD[[#This Row],[Pos]],Presupuesto!A:H,7,FALSE),"")</f>
        <v/>
      </c>
      <c r="F40" s="234" t="s">
        <v>268</v>
      </c>
      <c r="G40" s="230" t="s">
        <v>1608</v>
      </c>
      <c r="H40" s="174">
        <v>4513015767</v>
      </c>
      <c r="I40" s="174" t="s">
        <v>1605</v>
      </c>
      <c r="J40" s="497" t="s">
        <v>1753</v>
      </c>
      <c r="K40" s="382">
        <v>2</v>
      </c>
      <c r="L40" s="174" t="s">
        <v>260</v>
      </c>
      <c r="M40" s="383">
        <f>IF(BD.PD[[#This Row],[Mon]]="DOP",1,HLOOKUP(BD.PD[[#This Row],[Mon]],$K$1:$L$2,2,FALSE))</f>
        <v>1</v>
      </c>
      <c r="N40" s="384">
        <v>18957</v>
      </c>
      <c r="O40" s="243">
        <f>BD.PD[[#This Row],[Cant.]]*BD.PD[[#This Row],[ Tasa ]]*BD.PD[[#This Row],[ Precio Und.]]</f>
        <v>37914</v>
      </c>
      <c r="P40" s="386">
        <v>0</v>
      </c>
      <c r="Q40" s="243">
        <f>IF(BD.PD[[#This Row],[Liquid. '[%']]]&lt;&gt;0,(BD.PD[[#This Row],[Valor Neto '[DOP']]]*BD.PD[[#This Row],[Liquid. '[%']]])+BD.PD[[#This Row],[Valor Neto '[DOP']]],BD.PD[[#This Row],[Valor Neto '[DOP']]])</f>
        <v>37914</v>
      </c>
      <c r="R40" s="243">
        <f>BD.PD[[#This Row],[Ppto. Orden Interna '[DOP']]]/HLOOKUP("USD",$K$1:$L$2,2,FALSE)</f>
        <v>621.54098360655735</v>
      </c>
      <c r="S40" s="381" t="s">
        <v>1766</v>
      </c>
      <c r="T40" s="387"/>
      <c r="U40" s="460" t="s">
        <v>249</v>
      </c>
      <c r="V40" s="611">
        <v>801667</v>
      </c>
      <c r="W40" s="381" t="s">
        <v>1766</v>
      </c>
      <c r="X40" s="495">
        <v>21</v>
      </c>
      <c r="Y40" s="388">
        <v>1</v>
      </c>
      <c r="Z40" s="395">
        <f>BD.PD[[#This Row],[Av.P1 '[%']]]*BD.PD[[#This Row],[Ppto. Orden Interna '[DOP']]]</f>
        <v>37914</v>
      </c>
      <c r="AA40" s="531"/>
      <c r="AB40" s="532"/>
      <c r="AC40" s="395">
        <f>BD.PD[[#This Row],[Av.P2 '[%']]]*BD.PD[[#This Row],[Ppto. Orden Interna '[DOP']]]</f>
        <v>0</v>
      </c>
      <c r="AD40" s="531"/>
      <c r="AE40" s="532"/>
      <c r="AF40" s="395">
        <f>BD.PD[[#This Row],[Av.P3 '[%']]]*BD.PD[[#This Row],[Ppto. Orden Interna '[DOP']]]</f>
        <v>0</v>
      </c>
      <c r="AG40" s="395"/>
      <c r="AH40" s="395"/>
      <c r="AI40" s="395"/>
      <c r="AJ40" s="395"/>
      <c r="AK40" s="395"/>
      <c r="AL40" s="395"/>
      <c r="AM40" s="482">
        <f>BD.PD[[#This Row],[Pago 3]]+BD.PD[[#This Row],[Pago 2]]+BD.PD[[#This Row],[Pago 1]]</f>
        <v>37914</v>
      </c>
      <c r="AN40" s="511" t="s">
        <v>244</v>
      </c>
      <c r="AO40" s="511" t="s">
        <v>245</v>
      </c>
      <c r="AP40" s="511" t="s">
        <v>246</v>
      </c>
      <c r="AQ40" s="511" t="s">
        <v>247</v>
      </c>
      <c r="AR40" s="511">
        <v>594</v>
      </c>
      <c r="AS40" s="511" t="s">
        <v>258</v>
      </c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  <c r="IH40" s="308"/>
    </row>
    <row r="41" spans="1:242" s="249" customFormat="1" ht="15" customHeight="1" x14ac:dyDescent="0.3">
      <c r="A41" s="174">
        <v>2.0699999999999998</v>
      </c>
      <c r="B41" s="231"/>
      <c r="C41" s="232" t="str">
        <f>VLOOKUP(BD.PD[[#This Row],[Pos]],PPto[],3,FALSE)</f>
        <v xml:space="preserve">2.07 Sistema Contra Incendios </v>
      </c>
      <c r="D41" s="174" t="s">
        <v>23</v>
      </c>
      <c r="E41" s="305" t="str">
        <f>IF(BD.PD[[#This Row],[.]]="*",VLOOKUP(BD.PD[[#This Row],[Pos]],Presupuesto!A:H,7,FALSE),"")</f>
        <v/>
      </c>
      <c r="F41" s="234" t="s">
        <v>264</v>
      </c>
      <c r="G41" s="230" t="s">
        <v>1608</v>
      </c>
      <c r="H41" s="174">
        <v>4513015767</v>
      </c>
      <c r="I41" s="174" t="s">
        <v>1605</v>
      </c>
      <c r="J41" s="497" t="s">
        <v>1753</v>
      </c>
      <c r="K41" s="382">
        <v>3</v>
      </c>
      <c r="L41" s="174" t="s">
        <v>260</v>
      </c>
      <c r="M41" s="383">
        <f>IF(BD.PD[[#This Row],[Mon]]="DOP",1,HLOOKUP(BD.PD[[#This Row],[Mon]],$K$1:$L$2,2,FALSE))</f>
        <v>1</v>
      </c>
      <c r="N41" s="384">
        <v>87646</v>
      </c>
      <c r="O41" s="243">
        <f>BD.PD[[#This Row],[Cant.]]*BD.PD[[#This Row],[ Tasa ]]*BD.PD[[#This Row],[ Precio Und.]]</f>
        <v>262938</v>
      </c>
      <c r="P41" s="386">
        <v>0</v>
      </c>
      <c r="Q41" s="243">
        <f>IF(BD.PD[[#This Row],[Liquid. '[%']]]&lt;&gt;0,(BD.PD[[#This Row],[Valor Neto '[DOP']]]*BD.PD[[#This Row],[Liquid. '[%']]])+BD.PD[[#This Row],[Valor Neto '[DOP']]],BD.PD[[#This Row],[Valor Neto '[DOP']]])</f>
        <v>262938</v>
      </c>
      <c r="R41" s="243">
        <f>BD.PD[[#This Row],[Ppto. Orden Interna '[DOP']]]/HLOOKUP("USD",$K$1:$L$2,2,FALSE)</f>
        <v>4310.4590163934427</v>
      </c>
      <c r="S41" s="381" t="s">
        <v>1766</v>
      </c>
      <c r="T41" s="387"/>
      <c r="U41" s="460" t="s">
        <v>249</v>
      </c>
      <c r="V41" s="611">
        <v>801667</v>
      </c>
      <c r="W41" s="381" t="s">
        <v>1766</v>
      </c>
      <c r="X41" s="495">
        <v>21</v>
      </c>
      <c r="Y41" s="388">
        <v>1</v>
      </c>
      <c r="Z41" s="395">
        <f>BD.PD[[#This Row],[Av.P1 '[%']]]*BD.PD[[#This Row],[Ppto. Orden Interna '[DOP']]]</f>
        <v>262938</v>
      </c>
      <c r="AA41" s="531"/>
      <c r="AB41" s="532"/>
      <c r="AC41" s="395">
        <f>BD.PD[[#This Row],[Av.P2 '[%']]]*BD.PD[[#This Row],[Ppto. Orden Interna '[DOP']]]</f>
        <v>0</v>
      </c>
      <c r="AD41" s="531"/>
      <c r="AE41" s="532"/>
      <c r="AF41" s="395">
        <f>BD.PD[[#This Row],[Av.P3 '[%']]]*BD.PD[[#This Row],[Ppto. Orden Interna '[DOP']]]</f>
        <v>0</v>
      </c>
      <c r="AG41" s="395"/>
      <c r="AH41" s="395"/>
      <c r="AI41" s="395"/>
      <c r="AJ41" s="395"/>
      <c r="AK41" s="395"/>
      <c r="AL41" s="395"/>
      <c r="AM41" s="482">
        <f>BD.PD[[#This Row],[Pago 3]]+BD.PD[[#This Row],[Pago 2]]+BD.PD[[#This Row],[Pago 1]]</f>
        <v>262938</v>
      </c>
      <c r="AN41" s="511" t="s">
        <v>244</v>
      </c>
      <c r="AO41" s="511" t="s">
        <v>245</v>
      </c>
      <c r="AP41" s="511" t="s">
        <v>246</v>
      </c>
      <c r="AQ41" s="511" t="s">
        <v>247</v>
      </c>
      <c r="AR41" s="511">
        <v>594</v>
      </c>
      <c r="AS41" s="511" t="s">
        <v>258</v>
      </c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  <c r="IH41" s="308"/>
    </row>
    <row r="42" spans="1:242" s="249" customFormat="1" ht="15" customHeight="1" x14ac:dyDescent="0.3">
      <c r="A42" s="174">
        <v>2.0699999999999998</v>
      </c>
      <c r="B42" s="231"/>
      <c r="C42" s="232" t="str">
        <f>VLOOKUP(BD.PD[[#This Row],[Pos]],PPto[],3,FALSE)</f>
        <v xml:space="preserve">2.07 Sistema Contra Incendios </v>
      </c>
      <c r="D42" s="174" t="s">
        <v>23</v>
      </c>
      <c r="E42" s="305" t="str">
        <f>IF(BD.PD[[#This Row],[.]]="*",VLOOKUP(BD.PD[[#This Row],[Pos]],Presupuesto!A:H,7,FALSE),"")</f>
        <v/>
      </c>
      <c r="F42" s="234" t="s">
        <v>267</v>
      </c>
      <c r="G42" s="230" t="s">
        <v>1608</v>
      </c>
      <c r="H42" s="174">
        <v>4513015767</v>
      </c>
      <c r="I42" s="174" t="s">
        <v>1605</v>
      </c>
      <c r="J42" s="497" t="s">
        <v>1753</v>
      </c>
      <c r="K42" s="382">
        <v>3</v>
      </c>
      <c r="L42" s="174" t="s">
        <v>260</v>
      </c>
      <c r="M42" s="383">
        <f>IF(BD.PD[[#This Row],[Mon]]="DOP",1,HLOOKUP(BD.PD[[#This Row],[Mon]],$K$1:$L$2,2,FALSE))</f>
        <v>1</v>
      </c>
      <c r="N42" s="384">
        <v>16606</v>
      </c>
      <c r="O42" s="243">
        <f>BD.PD[[#This Row],[Cant.]]*BD.PD[[#This Row],[ Tasa ]]*BD.PD[[#This Row],[ Precio Und.]]</f>
        <v>49818</v>
      </c>
      <c r="P42" s="386">
        <v>0</v>
      </c>
      <c r="Q42" s="243">
        <f>IF(BD.PD[[#This Row],[Liquid. '[%']]]&lt;&gt;0,(BD.PD[[#This Row],[Valor Neto '[DOP']]]*BD.PD[[#This Row],[Liquid. '[%']]])+BD.PD[[#This Row],[Valor Neto '[DOP']]],BD.PD[[#This Row],[Valor Neto '[DOP']]])</f>
        <v>49818</v>
      </c>
      <c r="R42" s="243">
        <f>BD.PD[[#This Row],[Ppto. Orden Interna '[DOP']]]/HLOOKUP("USD",$K$1:$L$2,2,FALSE)</f>
        <v>816.68852459016398</v>
      </c>
      <c r="S42" s="381" t="s">
        <v>1766</v>
      </c>
      <c r="T42" s="387"/>
      <c r="U42" s="460" t="s">
        <v>249</v>
      </c>
      <c r="V42" s="611">
        <v>801667</v>
      </c>
      <c r="W42" s="381" t="s">
        <v>1766</v>
      </c>
      <c r="X42" s="495">
        <v>21</v>
      </c>
      <c r="Y42" s="388">
        <v>1</v>
      </c>
      <c r="Z42" s="395">
        <f>BD.PD[[#This Row],[Av.P1 '[%']]]*BD.PD[[#This Row],[Ppto. Orden Interna '[DOP']]]</f>
        <v>49818</v>
      </c>
      <c r="AA42" s="531"/>
      <c r="AB42" s="532"/>
      <c r="AC42" s="395">
        <f>BD.PD[[#This Row],[Av.P2 '[%']]]*BD.PD[[#This Row],[Ppto. Orden Interna '[DOP']]]</f>
        <v>0</v>
      </c>
      <c r="AD42" s="531"/>
      <c r="AE42" s="532"/>
      <c r="AF42" s="395">
        <f>BD.PD[[#This Row],[Av.P3 '[%']]]*BD.PD[[#This Row],[Ppto. Orden Interna '[DOP']]]</f>
        <v>0</v>
      </c>
      <c r="AG42" s="395"/>
      <c r="AH42" s="395"/>
      <c r="AI42" s="395"/>
      <c r="AJ42" s="395"/>
      <c r="AK42" s="395"/>
      <c r="AL42" s="395"/>
      <c r="AM42" s="482">
        <f>BD.PD[[#This Row],[Pago 3]]+BD.PD[[#This Row],[Pago 2]]+BD.PD[[#This Row],[Pago 1]]</f>
        <v>49818</v>
      </c>
      <c r="AN42" s="511" t="s">
        <v>244</v>
      </c>
      <c r="AO42" s="511" t="s">
        <v>245</v>
      </c>
      <c r="AP42" s="511" t="s">
        <v>246</v>
      </c>
      <c r="AQ42" s="511" t="s">
        <v>247</v>
      </c>
      <c r="AR42" s="511">
        <v>594</v>
      </c>
      <c r="AS42" s="511" t="s">
        <v>258</v>
      </c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  <c r="IH42" s="308"/>
    </row>
    <row r="43" spans="1:242" s="249" customFormat="1" ht="15" customHeight="1" x14ac:dyDescent="0.3">
      <c r="A43" s="174">
        <v>2.0699999999999998</v>
      </c>
      <c r="B43" s="231"/>
      <c r="C43" s="232" t="str">
        <f>VLOOKUP(BD.PD[[#This Row],[Pos]],PPto[],3,FALSE)</f>
        <v xml:space="preserve">2.07 Sistema Contra Incendios </v>
      </c>
      <c r="D43" s="174" t="s">
        <v>23</v>
      </c>
      <c r="E43" s="305" t="str">
        <f>IF(BD.PD[[#This Row],[.]]="*",VLOOKUP(BD.PD[[#This Row],[Pos]],Presupuesto!A:H,7,FALSE),"")</f>
        <v/>
      </c>
      <c r="F43" s="234" t="s">
        <v>270</v>
      </c>
      <c r="G43" s="230" t="s">
        <v>1608</v>
      </c>
      <c r="H43" s="174">
        <v>4513015767</v>
      </c>
      <c r="I43" s="174" t="s">
        <v>1605</v>
      </c>
      <c r="J43" s="497" t="s">
        <v>1753</v>
      </c>
      <c r="K43" s="382">
        <v>5</v>
      </c>
      <c r="L43" s="174" t="s">
        <v>260</v>
      </c>
      <c r="M43" s="383">
        <f>IF(BD.PD[[#This Row],[Mon]]="DOP",1,HLOOKUP(BD.PD[[#This Row],[Mon]],$K$1:$L$2,2,FALSE))</f>
        <v>1</v>
      </c>
      <c r="N43" s="384">
        <v>4200</v>
      </c>
      <c r="O43" s="243">
        <f>BD.PD[[#This Row],[Cant.]]*BD.PD[[#This Row],[ Tasa ]]*BD.PD[[#This Row],[ Precio Und.]]</f>
        <v>21000</v>
      </c>
      <c r="P43" s="386">
        <v>0</v>
      </c>
      <c r="Q43" s="243">
        <f>IF(BD.PD[[#This Row],[Liquid. '[%']]]&lt;&gt;0,(BD.PD[[#This Row],[Valor Neto '[DOP']]]*BD.PD[[#This Row],[Liquid. '[%']]])+BD.PD[[#This Row],[Valor Neto '[DOP']]],BD.PD[[#This Row],[Valor Neto '[DOP']]])</f>
        <v>21000</v>
      </c>
      <c r="R43" s="243">
        <f>BD.PD[[#This Row],[Ppto. Orden Interna '[DOP']]]/HLOOKUP("USD",$K$1:$L$2,2,FALSE)</f>
        <v>344.26229508196724</v>
      </c>
      <c r="S43" s="381" t="s">
        <v>1766</v>
      </c>
      <c r="T43" s="387"/>
      <c r="U43" s="460" t="s">
        <v>249</v>
      </c>
      <c r="V43" s="611">
        <v>801667</v>
      </c>
      <c r="W43" s="381" t="s">
        <v>1766</v>
      </c>
      <c r="X43" s="495">
        <v>21</v>
      </c>
      <c r="Y43" s="388">
        <v>1</v>
      </c>
      <c r="Z43" s="395">
        <f>BD.PD[[#This Row],[Av.P1 '[%']]]*BD.PD[[#This Row],[Ppto. Orden Interna '[DOP']]]</f>
        <v>21000</v>
      </c>
      <c r="AA43" s="531"/>
      <c r="AB43" s="532"/>
      <c r="AC43" s="395">
        <f>BD.PD[[#This Row],[Av.P2 '[%']]]*BD.PD[[#This Row],[Ppto. Orden Interna '[DOP']]]</f>
        <v>0</v>
      </c>
      <c r="AD43" s="531"/>
      <c r="AE43" s="532"/>
      <c r="AF43" s="395">
        <f>BD.PD[[#This Row],[Av.P3 '[%']]]*BD.PD[[#This Row],[Ppto. Orden Interna '[DOP']]]</f>
        <v>0</v>
      </c>
      <c r="AG43" s="395"/>
      <c r="AH43" s="395"/>
      <c r="AI43" s="395"/>
      <c r="AJ43" s="395"/>
      <c r="AK43" s="395"/>
      <c r="AL43" s="395"/>
      <c r="AM43" s="482">
        <f>BD.PD[[#This Row],[Pago 3]]+BD.PD[[#This Row],[Pago 2]]+BD.PD[[#This Row],[Pago 1]]</f>
        <v>21000</v>
      </c>
      <c r="AN43" s="511" t="s">
        <v>244</v>
      </c>
      <c r="AO43" s="511" t="s">
        <v>245</v>
      </c>
      <c r="AP43" s="511" t="s">
        <v>246</v>
      </c>
      <c r="AQ43" s="511" t="s">
        <v>247</v>
      </c>
      <c r="AR43" s="511">
        <v>594</v>
      </c>
      <c r="AS43" s="511" t="s">
        <v>258</v>
      </c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  <c r="IH43" s="308"/>
    </row>
    <row r="44" spans="1:242" s="249" customFormat="1" ht="15" customHeight="1" x14ac:dyDescent="0.3">
      <c r="A44" s="174">
        <v>2.0699999999999998</v>
      </c>
      <c r="B44" s="231"/>
      <c r="C44" s="232" t="str">
        <f>VLOOKUP(BD.PD[[#This Row],[Pos]],PPto[],3,FALSE)</f>
        <v xml:space="preserve">2.07 Sistema Contra Incendios </v>
      </c>
      <c r="D44" s="174" t="s">
        <v>23</v>
      </c>
      <c r="E44" s="305" t="str">
        <f>IF(BD.PD[[#This Row],[.]]="*",VLOOKUP(BD.PD[[#This Row],[Pos]],Presupuesto!A:H,7,FALSE),"")</f>
        <v/>
      </c>
      <c r="F44" s="234" t="s">
        <v>1763</v>
      </c>
      <c r="G44" s="230" t="s">
        <v>1608</v>
      </c>
      <c r="H44" s="174">
        <v>4513015767</v>
      </c>
      <c r="I44" s="174" t="s">
        <v>1605</v>
      </c>
      <c r="J44" s="497" t="s">
        <v>1753</v>
      </c>
      <c r="K44" s="382">
        <v>3</v>
      </c>
      <c r="L44" s="174" t="s">
        <v>260</v>
      </c>
      <c r="M44" s="383">
        <f>IF(BD.PD[[#This Row],[Mon]]="DOP",1,HLOOKUP(BD.PD[[#This Row],[Mon]],$K$1:$L$2,2,FALSE))</f>
        <v>1</v>
      </c>
      <c r="N44" s="384">
        <v>7155</v>
      </c>
      <c r="O44" s="243">
        <f>BD.PD[[#This Row],[Cant.]]*BD.PD[[#This Row],[ Tasa ]]*BD.PD[[#This Row],[ Precio Und.]]</f>
        <v>21465</v>
      </c>
      <c r="P44" s="386">
        <v>0</v>
      </c>
      <c r="Q44" s="243">
        <f>IF(BD.PD[[#This Row],[Liquid. '[%']]]&lt;&gt;0,(BD.PD[[#This Row],[Valor Neto '[DOP']]]*BD.PD[[#This Row],[Liquid. '[%']]])+BD.PD[[#This Row],[Valor Neto '[DOP']]],BD.PD[[#This Row],[Valor Neto '[DOP']]])</f>
        <v>21465</v>
      </c>
      <c r="R44" s="243">
        <f>BD.PD[[#This Row],[Ppto. Orden Interna '[DOP']]]/HLOOKUP("USD",$K$1:$L$2,2,FALSE)</f>
        <v>351.88524590163934</v>
      </c>
      <c r="S44" s="381" t="s">
        <v>1766</v>
      </c>
      <c r="T44" s="387"/>
      <c r="U44" s="460" t="s">
        <v>249</v>
      </c>
      <c r="V44" s="611">
        <v>801667</v>
      </c>
      <c r="W44" s="381" t="s">
        <v>1766</v>
      </c>
      <c r="X44" s="495">
        <v>21</v>
      </c>
      <c r="Y44" s="388">
        <v>1</v>
      </c>
      <c r="Z44" s="395">
        <f>BD.PD[[#This Row],[Av.P1 '[%']]]*BD.PD[[#This Row],[Ppto. Orden Interna '[DOP']]]</f>
        <v>21465</v>
      </c>
      <c r="AA44" s="531"/>
      <c r="AB44" s="532"/>
      <c r="AC44" s="395">
        <f>BD.PD[[#This Row],[Av.P2 '[%']]]*BD.PD[[#This Row],[Ppto. Orden Interna '[DOP']]]</f>
        <v>0</v>
      </c>
      <c r="AD44" s="531"/>
      <c r="AE44" s="532"/>
      <c r="AF44" s="395">
        <f>BD.PD[[#This Row],[Av.P3 '[%']]]*BD.PD[[#This Row],[Ppto. Orden Interna '[DOP']]]</f>
        <v>0</v>
      </c>
      <c r="AG44" s="395"/>
      <c r="AH44" s="395"/>
      <c r="AI44" s="395"/>
      <c r="AJ44" s="395"/>
      <c r="AK44" s="395"/>
      <c r="AL44" s="395"/>
      <c r="AM44" s="482">
        <f>BD.PD[[#This Row],[Pago 3]]+BD.PD[[#This Row],[Pago 2]]+BD.PD[[#This Row],[Pago 1]]</f>
        <v>21465</v>
      </c>
      <c r="AN44" s="511" t="s">
        <v>244</v>
      </c>
      <c r="AO44" s="511" t="s">
        <v>245</v>
      </c>
      <c r="AP44" s="511" t="s">
        <v>246</v>
      </c>
      <c r="AQ44" s="511" t="s">
        <v>247</v>
      </c>
      <c r="AR44" s="511">
        <v>594</v>
      </c>
      <c r="AS44" s="511" t="s">
        <v>258</v>
      </c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  <c r="IH44" s="308"/>
    </row>
    <row r="45" spans="1:242" s="249" customFormat="1" ht="15" customHeight="1" x14ac:dyDescent="0.3">
      <c r="A45" s="174">
        <v>2.0699999999999998</v>
      </c>
      <c r="B45" s="231"/>
      <c r="C45" s="232" t="str">
        <f>VLOOKUP(BD.PD[[#This Row],[Pos]],PPto[],3,FALSE)</f>
        <v xml:space="preserve">2.07 Sistema Contra Incendios </v>
      </c>
      <c r="D45" s="174" t="s">
        <v>23</v>
      </c>
      <c r="E45" s="305" t="str">
        <f>IF(BD.PD[[#This Row],[.]]="*",VLOOKUP(BD.PD[[#This Row],[Pos]],Presupuesto!A:H,7,FALSE),"")</f>
        <v/>
      </c>
      <c r="F45" s="234" t="s">
        <v>1764</v>
      </c>
      <c r="G45" s="230" t="s">
        <v>1608</v>
      </c>
      <c r="H45" s="174">
        <v>4513015767</v>
      </c>
      <c r="I45" s="174" t="s">
        <v>1605</v>
      </c>
      <c r="J45" s="497" t="s">
        <v>1753</v>
      </c>
      <c r="K45" s="382">
        <v>42</v>
      </c>
      <c r="L45" s="174" t="s">
        <v>260</v>
      </c>
      <c r="M45" s="383">
        <f>IF(BD.PD[[#This Row],[Mon]]="DOP",1,HLOOKUP(BD.PD[[#This Row],[Mon]],$K$1:$L$2,2,FALSE))</f>
        <v>1</v>
      </c>
      <c r="N45" s="384">
        <v>150</v>
      </c>
      <c r="O45" s="243">
        <f>BD.PD[[#This Row],[Cant.]]*BD.PD[[#This Row],[ Tasa ]]*BD.PD[[#This Row],[ Precio Und.]]</f>
        <v>6300</v>
      </c>
      <c r="P45" s="386">
        <v>0</v>
      </c>
      <c r="Q45" s="243">
        <f>IF(BD.PD[[#This Row],[Liquid. '[%']]]&lt;&gt;0,(BD.PD[[#This Row],[Valor Neto '[DOP']]]*BD.PD[[#This Row],[Liquid. '[%']]])+BD.PD[[#This Row],[Valor Neto '[DOP']]],BD.PD[[#This Row],[Valor Neto '[DOP']]])</f>
        <v>6300</v>
      </c>
      <c r="R45" s="243">
        <f>BD.PD[[#This Row],[Ppto. Orden Interna '[DOP']]]/HLOOKUP("USD",$K$1:$L$2,2,FALSE)</f>
        <v>103.27868852459017</v>
      </c>
      <c r="S45" s="381" t="s">
        <v>1766</v>
      </c>
      <c r="T45" s="387"/>
      <c r="U45" s="460" t="s">
        <v>249</v>
      </c>
      <c r="V45" s="611">
        <v>801667</v>
      </c>
      <c r="W45" s="381" t="s">
        <v>1766</v>
      </c>
      <c r="X45" s="495">
        <v>21</v>
      </c>
      <c r="Y45" s="388">
        <v>1</v>
      </c>
      <c r="Z45" s="395">
        <f>BD.PD[[#This Row],[Av.P1 '[%']]]*BD.PD[[#This Row],[Ppto. Orden Interna '[DOP']]]</f>
        <v>6300</v>
      </c>
      <c r="AA45" s="531"/>
      <c r="AB45" s="532"/>
      <c r="AC45" s="395">
        <f>BD.PD[[#This Row],[Av.P2 '[%']]]*BD.PD[[#This Row],[Ppto. Orden Interna '[DOP']]]</f>
        <v>0</v>
      </c>
      <c r="AD45" s="531"/>
      <c r="AE45" s="532"/>
      <c r="AF45" s="395">
        <f>BD.PD[[#This Row],[Av.P3 '[%']]]*BD.PD[[#This Row],[Ppto. Orden Interna '[DOP']]]</f>
        <v>0</v>
      </c>
      <c r="AG45" s="395"/>
      <c r="AH45" s="395"/>
      <c r="AI45" s="395"/>
      <c r="AJ45" s="395"/>
      <c r="AK45" s="395"/>
      <c r="AL45" s="395"/>
      <c r="AM45" s="482">
        <f>BD.PD[[#This Row],[Pago 3]]+BD.PD[[#This Row],[Pago 2]]+BD.PD[[#This Row],[Pago 1]]</f>
        <v>6300</v>
      </c>
      <c r="AN45" s="511" t="s">
        <v>244</v>
      </c>
      <c r="AO45" s="511" t="s">
        <v>245</v>
      </c>
      <c r="AP45" s="511" t="s">
        <v>246</v>
      </c>
      <c r="AQ45" s="511" t="s">
        <v>247</v>
      </c>
      <c r="AR45" s="511">
        <v>594</v>
      </c>
      <c r="AS45" s="511" t="s">
        <v>258</v>
      </c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  <c r="IH45" s="308"/>
    </row>
    <row r="46" spans="1:242" s="249" customFormat="1" ht="15" customHeight="1" x14ac:dyDescent="0.3">
      <c r="A46" s="174">
        <v>2.0699999999999998</v>
      </c>
      <c r="B46" s="231"/>
      <c r="C46" s="232" t="str">
        <f>VLOOKUP(BD.PD[[#This Row],[Pos]],PPto[],3,FALSE)</f>
        <v xml:space="preserve">2.07 Sistema Contra Incendios </v>
      </c>
      <c r="D46" s="174" t="s">
        <v>23</v>
      </c>
      <c r="E46" s="305" t="str">
        <f>IF(BD.PD[[#This Row],[.]]="*",VLOOKUP(BD.PD[[#This Row],[Pos]],Presupuesto!A:H,7,FALSE),"")</f>
        <v/>
      </c>
      <c r="F46" s="234" t="s">
        <v>1765</v>
      </c>
      <c r="G46" s="230" t="s">
        <v>1608</v>
      </c>
      <c r="H46" s="174">
        <v>4513015767</v>
      </c>
      <c r="I46" s="174" t="s">
        <v>1605</v>
      </c>
      <c r="J46" s="497" t="s">
        <v>1753</v>
      </c>
      <c r="K46" s="382">
        <v>1</v>
      </c>
      <c r="L46" s="174" t="s">
        <v>260</v>
      </c>
      <c r="M46" s="383">
        <f>IF(BD.PD[[#This Row],[Mon]]="DOP",1,HLOOKUP(BD.PD[[#This Row],[Mon]],$K$1:$L$2,2,FALSE))</f>
        <v>1</v>
      </c>
      <c r="N46" s="384">
        <v>15000</v>
      </c>
      <c r="O46" s="243">
        <f>BD.PD[[#This Row],[Cant.]]*BD.PD[[#This Row],[ Tasa ]]*BD.PD[[#This Row],[ Precio Und.]]</f>
        <v>15000</v>
      </c>
      <c r="P46" s="386">
        <v>0</v>
      </c>
      <c r="Q46" s="243">
        <f>IF(BD.PD[[#This Row],[Liquid. '[%']]]&lt;&gt;0,(BD.PD[[#This Row],[Valor Neto '[DOP']]]*BD.PD[[#This Row],[Liquid. '[%']]])+BD.PD[[#This Row],[Valor Neto '[DOP']]],BD.PD[[#This Row],[Valor Neto '[DOP']]])</f>
        <v>15000</v>
      </c>
      <c r="R46" s="243">
        <f>BD.PD[[#This Row],[Ppto. Orden Interna '[DOP']]]/HLOOKUP("USD",$K$1:$L$2,2,FALSE)</f>
        <v>245.90163934426229</v>
      </c>
      <c r="S46" s="381" t="s">
        <v>1766</v>
      </c>
      <c r="T46" s="387"/>
      <c r="U46" s="460" t="s">
        <v>249</v>
      </c>
      <c r="V46" s="611">
        <v>801667</v>
      </c>
      <c r="W46" s="381" t="s">
        <v>1766</v>
      </c>
      <c r="X46" s="495">
        <v>21</v>
      </c>
      <c r="Y46" s="388">
        <v>1</v>
      </c>
      <c r="Z46" s="395">
        <f>BD.PD[[#This Row],[Av.P1 '[%']]]*BD.PD[[#This Row],[Ppto. Orden Interna '[DOP']]]</f>
        <v>15000</v>
      </c>
      <c r="AA46" s="531"/>
      <c r="AB46" s="532"/>
      <c r="AC46" s="395">
        <f>BD.PD[[#This Row],[Av.P2 '[%']]]*BD.PD[[#This Row],[Ppto. Orden Interna '[DOP']]]</f>
        <v>0</v>
      </c>
      <c r="AD46" s="531"/>
      <c r="AE46" s="532"/>
      <c r="AF46" s="395">
        <f>BD.PD[[#This Row],[Av.P3 '[%']]]*BD.PD[[#This Row],[Ppto. Orden Interna '[DOP']]]</f>
        <v>0</v>
      </c>
      <c r="AG46" s="395"/>
      <c r="AH46" s="395"/>
      <c r="AI46" s="395"/>
      <c r="AJ46" s="395"/>
      <c r="AK46" s="395"/>
      <c r="AL46" s="395"/>
      <c r="AM46" s="482">
        <f>BD.PD[[#This Row],[Pago 3]]+BD.PD[[#This Row],[Pago 2]]+BD.PD[[#This Row],[Pago 1]]</f>
        <v>15000</v>
      </c>
      <c r="AN46" s="511" t="s">
        <v>244</v>
      </c>
      <c r="AO46" s="511" t="s">
        <v>245</v>
      </c>
      <c r="AP46" s="511" t="s">
        <v>246</v>
      </c>
      <c r="AQ46" s="511" t="s">
        <v>247</v>
      </c>
      <c r="AR46" s="511">
        <v>594</v>
      </c>
      <c r="AS46" s="511" t="s">
        <v>258</v>
      </c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  <c r="IH46" s="308"/>
    </row>
    <row r="47" spans="1:242" s="249" customFormat="1" ht="15" customHeight="1" x14ac:dyDescent="0.3">
      <c r="A47" s="174">
        <v>2.0699999999999998</v>
      </c>
      <c r="B47" s="231"/>
      <c r="C47" s="232" t="str">
        <f>VLOOKUP(BD.PD[[#This Row],[Pos]],PPto[],3,FALSE)</f>
        <v xml:space="preserve">2.07 Sistema Contra Incendios </v>
      </c>
      <c r="D47" s="174" t="s">
        <v>23</v>
      </c>
      <c r="E47" s="305" t="str">
        <f>IF(BD.PD[[#This Row],[.]]="*",VLOOKUP(BD.PD[[#This Row],[Pos]],Presupuesto!A:H,7,FALSE),"")</f>
        <v/>
      </c>
      <c r="F47" s="234" t="s">
        <v>1995</v>
      </c>
      <c r="G47" s="230" t="s">
        <v>1608</v>
      </c>
      <c r="H47" s="174">
        <v>4513127976</v>
      </c>
      <c r="I47" s="174" t="s">
        <v>1605</v>
      </c>
      <c r="J47" s="497" t="s">
        <v>1994</v>
      </c>
      <c r="K47" s="382">
        <v>4</v>
      </c>
      <c r="L47" s="174" t="s">
        <v>260</v>
      </c>
      <c r="M47" s="383">
        <f>IF(BD.PD[[#This Row],[Mon]]="DOP",1,HLOOKUP(BD.PD[[#This Row],[Mon]],$K$1:$L$2,2,FALSE))</f>
        <v>1</v>
      </c>
      <c r="N47" s="384">
        <v>3800</v>
      </c>
      <c r="O47" s="243">
        <f>BD.PD[[#This Row],[Cant.]]*BD.PD[[#This Row],[ Tasa ]]*BD.PD[[#This Row],[ Precio Und.]]</f>
        <v>15200</v>
      </c>
      <c r="P47" s="386">
        <v>0</v>
      </c>
      <c r="Q47" s="243">
        <f>IF(BD.PD[[#This Row],[Liquid. '[%']]]&lt;&gt;0,(BD.PD[[#This Row],[Valor Neto '[DOP']]]*BD.PD[[#This Row],[Liquid. '[%']]])+BD.PD[[#This Row],[Valor Neto '[DOP']]],BD.PD[[#This Row],[Valor Neto '[DOP']]])</f>
        <v>15200</v>
      </c>
      <c r="R47" s="243">
        <f>BD.PD[[#This Row],[Ppto. Orden Interna '[DOP']]]/HLOOKUP("USD",$K$1:$L$2,2,FALSE)</f>
        <v>249.18032786885246</v>
      </c>
      <c r="S47" s="381" t="s">
        <v>1766</v>
      </c>
      <c r="T47" s="387"/>
      <c r="U47" s="460" t="s">
        <v>249</v>
      </c>
      <c r="V47" s="611">
        <v>801667</v>
      </c>
      <c r="W47" s="381" t="s">
        <v>1766</v>
      </c>
      <c r="X47" s="495">
        <v>22</v>
      </c>
      <c r="Y47" s="388">
        <v>1</v>
      </c>
      <c r="Z47" s="395">
        <f>BD.PD[[#This Row],[Av.P1 '[%']]]*BD.PD[[#This Row],[Ppto. Orden Interna '[DOP']]]</f>
        <v>15200</v>
      </c>
      <c r="AA47" s="531"/>
      <c r="AB47" s="532"/>
      <c r="AC47" s="395">
        <f>BD.PD[[#This Row],[Av.P2 '[%']]]*BD.PD[[#This Row],[Ppto. Orden Interna '[DOP']]]</f>
        <v>0</v>
      </c>
      <c r="AD47" s="531"/>
      <c r="AE47" s="532"/>
      <c r="AF47" s="395">
        <f>BD.PD[[#This Row],[Av.P3 '[%']]]*BD.PD[[#This Row],[Ppto. Orden Interna '[DOP']]]</f>
        <v>0</v>
      </c>
      <c r="AG47" s="395"/>
      <c r="AH47" s="395"/>
      <c r="AI47" s="395"/>
      <c r="AJ47" s="395"/>
      <c r="AK47" s="395"/>
      <c r="AL47" s="395"/>
      <c r="AM47" s="482">
        <f>BD.PD[[#This Row],[Pago 3]]+BD.PD[[#This Row],[Pago 2]]+BD.PD[[#This Row],[Pago 1]]</f>
        <v>15200</v>
      </c>
      <c r="AN47" s="511" t="s">
        <v>244</v>
      </c>
      <c r="AO47" s="511" t="s">
        <v>245</v>
      </c>
      <c r="AP47" s="511" t="s">
        <v>246</v>
      </c>
      <c r="AQ47" s="511" t="s">
        <v>247</v>
      </c>
      <c r="AR47" s="511">
        <v>594</v>
      </c>
      <c r="AS47" s="511" t="s">
        <v>258</v>
      </c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  <c r="IH47" s="308"/>
    </row>
    <row r="48" spans="1:242" s="249" customFormat="1" ht="24.6" customHeight="1" x14ac:dyDescent="0.3">
      <c r="A48" s="174">
        <v>2.0699999999999998</v>
      </c>
      <c r="B48" s="231"/>
      <c r="C48" s="232" t="str">
        <f>VLOOKUP(BD.PD[[#This Row],[Pos]],PPto[],3,FALSE)</f>
        <v xml:space="preserve">2.07 Sistema Contra Incendios </v>
      </c>
      <c r="D48" s="174" t="s">
        <v>23</v>
      </c>
      <c r="E48" s="305" t="str">
        <f>IF(BD.PD[[#This Row],[.]]="*",VLOOKUP(BD.PD[[#This Row],[Pos]],Presupuesto!A:H,7,FALSE),"")</f>
        <v/>
      </c>
      <c r="F48" s="234" t="s">
        <v>272</v>
      </c>
      <c r="G48" s="230" t="s">
        <v>1607</v>
      </c>
      <c r="H48" s="174">
        <v>4600073043</v>
      </c>
      <c r="I48" s="174" t="s">
        <v>1606</v>
      </c>
      <c r="J48" s="497" t="s">
        <v>1654</v>
      </c>
      <c r="K48" s="382">
        <v>1</v>
      </c>
      <c r="L48" s="174" t="s">
        <v>260</v>
      </c>
      <c r="M48" s="383">
        <f>IF(BD.PD[[#This Row],[Mon]]="DOP",1,HLOOKUP(BD.PD[[#This Row],[Mon]],$K$1:$L$2,2,FALSE))</f>
        <v>1</v>
      </c>
      <c r="N48" s="400">
        <v>3662506.28</v>
      </c>
      <c r="O48" s="395">
        <f>BD.PD[[#This Row],[Cant.]]*BD.PD[[#This Row],[ Tasa ]]*BD.PD[[#This Row],[ Precio Und.]]</f>
        <v>3662506.28</v>
      </c>
      <c r="P48" s="386">
        <v>0</v>
      </c>
      <c r="Q48" s="395">
        <f>IF(BD.PD[[#This Row],[Liquid. '[%']]]&lt;&gt;0,(BD.PD[[#This Row],[Valor Neto '[DOP']]]*BD.PD[[#This Row],[Liquid. '[%']]])+BD.PD[[#This Row],[Valor Neto '[DOP']]],BD.PD[[#This Row],[Valor Neto '[DOP']]])</f>
        <v>3662506.28</v>
      </c>
      <c r="R48" s="395">
        <f>BD.PD[[#This Row],[Ppto. Orden Interna '[DOP']]]/HLOOKUP("USD",$K$1:$L$2,2,FALSE)</f>
        <v>60041.086557377042</v>
      </c>
      <c r="S48" s="174" t="s">
        <v>992</v>
      </c>
      <c r="T48" s="481"/>
      <c r="U48" s="460" t="s">
        <v>249</v>
      </c>
      <c r="V48" s="611">
        <v>801667</v>
      </c>
      <c r="W48" s="499" t="s">
        <v>992</v>
      </c>
      <c r="X48" s="174">
        <v>4</v>
      </c>
      <c r="Y48" s="399">
        <v>0.5</v>
      </c>
      <c r="Z48" s="395">
        <f>BD.PD[[#This Row],[Av.P1 '[%']]]*BD.PD[[#This Row],[Ppto. Orden Interna '[DOP']]]</f>
        <v>1831253.14</v>
      </c>
      <c r="AA48" s="174">
        <v>9</v>
      </c>
      <c r="AB48" s="399">
        <v>0.5</v>
      </c>
      <c r="AC48" s="395">
        <f>BD.PD[[#This Row],[Av.P2 '[%']]]*BD.PD[[#This Row],[Ppto. Orden Interna '[DOP']]]</f>
        <v>1831253.14</v>
      </c>
      <c r="AD48" s="531"/>
      <c r="AE48" s="532"/>
      <c r="AF48" s="395">
        <f>BD.PD[[#This Row],[Av.P3 '[%']]]*BD.PD[[#This Row],[Ppto. Orden Interna '[DOP']]]</f>
        <v>0</v>
      </c>
      <c r="AG48" s="395"/>
      <c r="AH48" s="395"/>
      <c r="AI48" s="395"/>
      <c r="AJ48" s="395"/>
      <c r="AK48" s="395"/>
      <c r="AL48" s="395"/>
      <c r="AM48" s="482">
        <f>BD.PD[[#This Row],[Pago 3]]+BD.PD[[#This Row],[Pago 2]]+BD.PD[[#This Row],[Pago 1]]</f>
        <v>3662506.28</v>
      </c>
      <c r="AN48" s="511" t="s">
        <v>244</v>
      </c>
      <c r="AO48" s="511" t="s">
        <v>245</v>
      </c>
      <c r="AP48" s="511" t="s">
        <v>246</v>
      </c>
      <c r="AQ48" s="511" t="s">
        <v>247</v>
      </c>
      <c r="AR48" s="511">
        <v>594</v>
      </c>
      <c r="AS48" s="511" t="s">
        <v>258</v>
      </c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  <c r="IH48" s="308"/>
    </row>
    <row r="49" spans="1:242" s="249" customFormat="1" ht="15" customHeight="1" x14ac:dyDescent="0.3">
      <c r="A49" s="174">
        <v>2.0699999999999998</v>
      </c>
      <c r="B49" s="231"/>
      <c r="C49" s="232" t="str">
        <f>VLOOKUP(BD.PD[[#This Row],[Pos]],PPto[],3,FALSE)</f>
        <v xml:space="preserve">2.07 Sistema Contra Incendios </v>
      </c>
      <c r="D49" s="174" t="s">
        <v>23</v>
      </c>
      <c r="E49" s="305" t="str">
        <f>IF(BD.PD[[#This Row],[.]]="*",VLOOKUP(BD.PD[[#This Row],[Pos]],Presupuesto!A:H,7,FALSE),"")</f>
        <v/>
      </c>
      <c r="F49" s="234" t="s">
        <v>275</v>
      </c>
      <c r="G49" s="230" t="s">
        <v>1607</v>
      </c>
      <c r="H49" s="174">
        <v>4512979133</v>
      </c>
      <c r="I49" s="174" t="s">
        <v>1605</v>
      </c>
      <c r="J49" s="497" t="s">
        <v>1654</v>
      </c>
      <c r="K49" s="382">
        <v>1</v>
      </c>
      <c r="L49" s="174" t="s">
        <v>117</v>
      </c>
      <c r="M49" s="383">
        <f>IF(BD.PD[[#This Row],[Mon]]="DOP",1,HLOOKUP(BD.PD[[#This Row],[Mon]],$K$1:$L$2,2,FALSE))</f>
        <v>61</v>
      </c>
      <c r="N49" s="384">
        <v>10000</v>
      </c>
      <c r="O49" s="395">
        <f>BD.PD[[#This Row],[Cant.]]*BD.PD[[#This Row],[ Tasa ]]*BD.PD[[#This Row],[ Precio Und.]]</f>
        <v>610000</v>
      </c>
      <c r="P49" s="386">
        <v>0</v>
      </c>
      <c r="Q49" s="395">
        <f>IF(BD.PD[[#This Row],[Liquid. '[%']]]&lt;&gt;0,(BD.PD[[#This Row],[Valor Neto '[DOP']]]*BD.PD[[#This Row],[Liquid. '[%']]])+BD.PD[[#This Row],[Valor Neto '[DOP']]],BD.PD[[#This Row],[Valor Neto '[DOP']]])</f>
        <v>610000</v>
      </c>
      <c r="R49" s="395">
        <f>BD.PD[[#This Row],[Ppto. Orden Interna '[DOP']]]/HLOOKUP("USD",$K$1:$L$2,2,FALSE)</f>
        <v>10000</v>
      </c>
      <c r="S49" s="398" t="s">
        <v>1840</v>
      </c>
      <c r="T49" s="481"/>
      <c r="U49" s="460" t="s">
        <v>249</v>
      </c>
      <c r="V49" s="611">
        <v>801667</v>
      </c>
      <c r="W49" s="499" t="s">
        <v>1840</v>
      </c>
      <c r="X49" s="174">
        <v>18</v>
      </c>
      <c r="Y49" s="399">
        <v>0.5</v>
      </c>
      <c r="Z49" s="395">
        <f>BD.PD[[#This Row],[Av.P1 '[%']]]*BD.PD[[#This Row],[Ppto. Orden Interna '[DOP']]]</f>
        <v>305000</v>
      </c>
      <c r="AA49" s="174">
        <v>21</v>
      </c>
      <c r="AB49" s="399">
        <v>0.5</v>
      </c>
      <c r="AC49" s="395">
        <f>BD.PD[[#This Row],[Av.P2 '[%']]]*BD.PD[[#This Row],[Ppto. Orden Interna '[DOP']]]</f>
        <v>305000</v>
      </c>
      <c r="AD49" s="531"/>
      <c r="AE49" s="532"/>
      <c r="AF49" s="395">
        <f>BD.PD[[#This Row],[Av.P3 '[%']]]*BD.PD[[#This Row],[Ppto. Orden Interna '[DOP']]]</f>
        <v>0</v>
      </c>
      <c r="AG49" s="395"/>
      <c r="AH49" s="395"/>
      <c r="AI49" s="395"/>
      <c r="AJ49" s="395"/>
      <c r="AK49" s="395"/>
      <c r="AL49" s="395"/>
      <c r="AM49" s="482">
        <f>BD.PD[[#This Row],[Pago 3]]+BD.PD[[#This Row],[Pago 2]]+BD.PD[[#This Row],[Pago 1]]</f>
        <v>610000</v>
      </c>
      <c r="AN49" s="511" t="s">
        <v>244</v>
      </c>
      <c r="AO49" s="511" t="s">
        <v>245</v>
      </c>
      <c r="AP49" s="511" t="s">
        <v>246</v>
      </c>
      <c r="AQ49" s="511" t="s">
        <v>247</v>
      </c>
      <c r="AR49" s="511">
        <v>594</v>
      </c>
      <c r="AS49" s="511" t="s">
        <v>258</v>
      </c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  <c r="IH49" s="308"/>
    </row>
    <row r="50" spans="1:242" s="249" customFormat="1" ht="15" customHeight="1" x14ac:dyDescent="0.3">
      <c r="A50" s="174">
        <v>2.0699999999999998</v>
      </c>
      <c r="B50" s="231"/>
      <c r="C50" s="232" t="str">
        <f>VLOOKUP(BD.PD[[#This Row],[Pos]],PPto[],3,FALSE)</f>
        <v xml:space="preserve">2.07 Sistema Contra Incendios </v>
      </c>
      <c r="D50" s="174" t="s">
        <v>23</v>
      </c>
      <c r="E50" s="305" t="str">
        <f>IF(BD.PD[[#This Row],[.]]="*",VLOOKUP(BD.PD[[#This Row],[Pos]],Presupuesto!A:H,7,FALSE),"")</f>
        <v/>
      </c>
      <c r="F50" s="234" t="s">
        <v>277</v>
      </c>
      <c r="G50" s="230" t="s">
        <v>1607</v>
      </c>
      <c r="H50" s="174">
        <v>4512979133</v>
      </c>
      <c r="I50" s="174" t="s">
        <v>1605</v>
      </c>
      <c r="J50" s="497" t="s">
        <v>1654</v>
      </c>
      <c r="K50" s="382">
        <v>1</v>
      </c>
      <c r="L50" s="174" t="s">
        <v>117</v>
      </c>
      <c r="M50" s="383">
        <f>IF(BD.PD[[#This Row],[Mon]]="DOP",1,HLOOKUP(BD.PD[[#This Row],[Mon]],$K$1:$L$2,2,FALSE))</f>
        <v>61</v>
      </c>
      <c r="N50" s="384">
        <v>1000</v>
      </c>
      <c r="O50" s="395">
        <f>BD.PD[[#This Row],[Cant.]]*BD.PD[[#This Row],[ Tasa ]]*BD.PD[[#This Row],[ Precio Und.]]</f>
        <v>61000</v>
      </c>
      <c r="P50" s="386">
        <v>0</v>
      </c>
      <c r="Q50" s="395">
        <f>IF(BD.PD[[#This Row],[Liquid. '[%']]]&lt;&gt;0,(BD.PD[[#This Row],[Valor Neto '[DOP']]]*BD.PD[[#This Row],[Liquid. '[%']]])+BD.PD[[#This Row],[Valor Neto '[DOP']]],BD.PD[[#This Row],[Valor Neto '[DOP']]])</f>
        <v>61000</v>
      </c>
      <c r="R50" s="395">
        <f>BD.PD[[#This Row],[Ppto. Orden Interna '[DOP']]]/HLOOKUP("USD",$K$1:$L$2,2,FALSE)</f>
        <v>1000</v>
      </c>
      <c r="S50" s="398" t="s">
        <v>1840</v>
      </c>
      <c r="T50" s="481"/>
      <c r="U50" s="460" t="s">
        <v>249</v>
      </c>
      <c r="V50" s="611">
        <v>801667</v>
      </c>
      <c r="W50" s="499" t="s">
        <v>1840</v>
      </c>
      <c r="X50" s="174">
        <v>18</v>
      </c>
      <c r="Y50" s="399">
        <v>0.5</v>
      </c>
      <c r="Z50" s="395">
        <f>BD.PD[[#This Row],[Av.P1 '[%']]]*BD.PD[[#This Row],[Ppto. Orden Interna '[DOP']]]</f>
        <v>30500</v>
      </c>
      <c r="AA50" s="174">
        <v>21</v>
      </c>
      <c r="AB50" s="399">
        <v>0.5</v>
      </c>
      <c r="AC50" s="395">
        <f>BD.PD[[#This Row],[Av.P2 '[%']]]*BD.PD[[#This Row],[Ppto. Orden Interna '[DOP']]]</f>
        <v>30500</v>
      </c>
      <c r="AD50" s="531"/>
      <c r="AE50" s="532"/>
      <c r="AF50" s="395">
        <f>BD.PD[[#This Row],[Av.P3 '[%']]]*BD.PD[[#This Row],[Ppto. Orden Interna '[DOP']]]</f>
        <v>0</v>
      </c>
      <c r="AG50" s="395"/>
      <c r="AH50" s="395"/>
      <c r="AI50" s="395"/>
      <c r="AJ50" s="395"/>
      <c r="AK50" s="395"/>
      <c r="AL50" s="395"/>
      <c r="AM50" s="482">
        <f>BD.PD[[#This Row],[Pago 3]]+BD.PD[[#This Row],[Pago 2]]+BD.PD[[#This Row],[Pago 1]]</f>
        <v>61000</v>
      </c>
      <c r="AN50" s="511" t="s">
        <v>244</v>
      </c>
      <c r="AO50" s="511" t="s">
        <v>245</v>
      </c>
      <c r="AP50" s="511" t="s">
        <v>246</v>
      </c>
      <c r="AQ50" s="511" t="s">
        <v>247</v>
      </c>
      <c r="AR50" s="511">
        <v>594</v>
      </c>
      <c r="AS50" s="511" t="s">
        <v>258</v>
      </c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  <c r="IH50" s="308"/>
    </row>
    <row r="51" spans="1:242" s="249" customFormat="1" ht="15" customHeight="1" x14ac:dyDescent="0.3">
      <c r="A51" s="174">
        <v>2.0699999999999998</v>
      </c>
      <c r="B51" s="231"/>
      <c r="C51" s="232" t="str">
        <f>VLOOKUP(BD.PD[[#This Row],[Pos]],PPto[],3,FALSE)</f>
        <v xml:space="preserve">2.07 Sistema Contra Incendios </v>
      </c>
      <c r="D51" s="174" t="s">
        <v>23</v>
      </c>
      <c r="E51" s="305" t="str">
        <f>IF(BD.PD[[#This Row],[.]]="*",VLOOKUP(BD.PD[[#This Row],[Pos]],Presupuesto!A:H,7,FALSE),"")</f>
        <v/>
      </c>
      <c r="F51" s="234" t="s">
        <v>1841</v>
      </c>
      <c r="G51" s="230" t="s">
        <v>1607</v>
      </c>
      <c r="H51" s="174">
        <v>4513057034</v>
      </c>
      <c r="I51" s="174" t="s">
        <v>1605</v>
      </c>
      <c r="J51" s="497" t="s">
        <v>1839</v>
      </c>
      <c r="K51" s="382">
        <v>1</v>
      </c>
      <c r="L51" s="174" t="s">
        <v>117</v>
      </c>
      <c r="M51" s="383">
        <f>IF(BD.PD[[#This Row],[Mon]]="DOP",1,HLOOKUP(BD.PD[[#This Row],[Mon]],$K$1:$L$2,2,FALSE))</f>
        <v>61</v>
      </c>
      <c r="N51" s="384">
        <v>9987.7900000000009</v>
      </c>
      <c r="O51" s="395">
        <f>BD.PD[[#This Row],[Cant.]]*BD.PD[[#This Row],[ Tasa ]]*BD.PD[[#This Row],[ Precio Und.]]</f>
        <v>609255.19000000006</v>
      </c>
      <c r="P51" s="386">
        <v>0</v>
      </c>
      <c r="Q51" s="395">
        <f>IF(BD.PD[[#This Row],[Liquid. '[%']]]&lt;&gt;0,(BD.PD[[#This Row],[Valor Neto '[DOP']]]*BD.PD[[#This Row],[Liquid. '[%']]])+BD.PD[[#This Row],[Valor Neto '[DOP']]],BD.PD[[#This Row],[Valor Neto '[DOP']]])</f>
        <v>609255.19000000006</v>
      </c>
      <c r="R51" s="395">
        <f>BD.PD[[#This Row],[Ppto. Orden Interna '[DOP']]]/HLOOKUP("USD",$K$1:$L$2,2,FALSE)</f>
        <v>9987.7900000000009</v>
      </c>
      <c r="S51" s="381" t="s">
        <v>1840</v>
      </c>
      <c r="T51" s="387"/>
      <c r="U51" s="460" t="s">
        <v>249</v>
      </c>
      <c r="V51" s="611">
        <v>801667</v>
      </c>
      <c r="W51" s="499" t="s">
        <v>1840</v>
      </c>
      <c r="X51" s="495">
        <v>21</v>
      </c>
      <c r="Y51" s="388">
        <v>1</v>
      </c>
      <c r="Z51" s="395">
        <f>BD.PD[[#This Row],[Av.P1 '[%']]]*BD.PD[[#This Row],[Ppto. Orden Interna '[DOP']]]</f>
        <v>609255.19000000006</v>
      </c>
      <c r="AA51" s="174"/>
      <c r="AB51" s="399"/>
      <c r="AC51" s="395">
        <f>BD.PD[[#This Row],[Av.P2 '[%']]]*BD.PD[[#This Row],[Ppto. Orden Interna '[DOP']]]</f>
        <v>0</v>
      </c>
      <c r="AD51" s="531"/>
      <c r="AE51" s="532"/>
      <c r="AF51" s="395">
        <f>BD.PD[[#This Row],[Av.P3 '[%']]]*BD.PD[[#This Row],[Ppto. Orden Interna '[DOP']]]</f>
        <v>0</v>
      </c>
      <c r="AG51" s="395"/>
      <c r="AH51" s="395"/>
      <c r="AI51" s="395"/>
      <c r="AJ51" s="395"/>
      <c r="AK51" s="395"/>
      <c r="AL51" s="395"/>
      <c r="AM51" s="482">
        <f>BD.PD[[#This Row],[Pago 3]]+BD.PD[[#This Row],[Pago 2]]+BD.PD[[#This Row],[Pago 1]]</f>
        <v>609255.19000000006</v>
      </c>
      <c r="AN51" s="511" t="s">
        <v>244</v>
      </c>
      <c r="AO51" s="511" t="s">
        <v>245</v>
      </c>
      <c r="AP51" s="511" t="s">
        <v>246</v>
      </c>
      <c r="AQ51" s="511" t="s">
        <v>247</v>
      </c>
      <c r="AR51" s="511">
        <v>594</v>
      </c>
      <c r="AS51" s="511" t="s">
        <v>258</v>
      </c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  <c r="IH51" s="308"/>
    </row>
    <row r="52" spans="1:242" s="249" customFormat="1" ht="15" customHeight="1" x14ac:dyDescent="0.3">
      <c r="A52" s="174">
        <v>2.0699999999999998</v>
      </c>
      <c r="B52" s="231"/>
      <c r="C52" s="232" t="str">
        <f>VLOOKUP(BD.PD[[#This Row],[Pos]],PPto[],3,FALSE)</f>
        <v xml:space="preserve">2.07 Sistema Contra Incendios </v>
      </c>
      <c r="D52" s="174" t="s">
        <v>23</v>
      </c>
      <c r="E52" s="305" t="str">
        <f>IF(BD.PD[[#This Row],[.]]="*",VLOOKUP(BD.PD[[#This Row],[Pos]],Presupuesto!A:H,7,FALSE),"")</f>
        <v/>
      </c>
      <c r="F52" s="234" t="s">
        <v>1842</v>
      </c>
      <c r="G52" s="230" t="s">
        <v>1607</v>
      </c>
      <c r="H52" s="174">
        <v>4513057034</v>
      </c>
      <c r="I52" s="174" t="s">
        <v>1605</v>
      </c>
      <c r="J52" s="497" t="s">
        <v>1839</v>
      </c>
      <c r="K52" s="382">
        <v>1</v>
      </c>
      <c r="L52" s="174" t="s">
        <v>117</v>
      </c>
      <c r="M52" s="383">
        <f>IF(BD.PD[[#This Row],[Mon]]="DOP",1,HLOOKUP(BD.PD[[#This Row],[Mon]],$K$1:$L$2,2,FALSE))</f>
        <v>61</v>
      </c>
      <c r="N52" s="384">
        <v>928.78</v>
      </c>
      <c r="O52" s="395">
        <f>BD.PD[[#This Row],[Cant.]]*BD.PD[[#This Row],[ Tasa ]]*BD.PD[[#This Row],[ Precio Und.]]</f>
        <v>56655.58</v>
      </c>
      <c r="P52" s="386">
        <v>0</v>
      </c>
      <c r="Q52" s="395">
        <f>IF(BD.PD[[#This Row],[Liquid. '[%']]]&lt;&gt;0,(BD.PD[[#This Row],[Valor Neto '[DOP']]]*BD.PD[[#This Row],[Liquid. '[%']]])+BD.PD[[#This Row],[Valor Neto '[DOP']]],BD.PD[[#This Row],[Valor Neto '[DOP']]])</f>
        <v>56655.58</v>
      </c>
      <c r="R52" s="395">
        <f>BD.PD[[#This Row],[Ppto. Orden Interna '[DOP']]]/HLOOKUP("USD",$K$1:$L$2,2,FALSE)</f>
        <v>928.78</v>
      </c>
      <c r="S52" s="381" t="s">
        <v>1840</v>
      </c>
      <c r="T52" s="387"/>
      <c r="U52" s="460" t="s">
        <v>249</v>
      </c>
      <c r="V52" s="611">
        <v>801667</v>
      </c>
      <c r="W52" s="499" t="s">
        <v>1840</v>
      </c>
      <c r="X52" s="495">
        <v>21</v>
      </c>
      <c r="Y52" s="388">
        <v>1</v>
      </c>
      <c r="Z52" s="395">
        <f>BD.PD[[#This Row],[Av.P1 '[%']]]*BD.PD[[#This Row],[Ppto. Orden Interna '[DOP']]]</f>
        <v>56655.58</v>
      </c>
      <c r="AA52" s="174"/>
      <c r="AB52" s="399"/>
      <c r="AC52" s="395">
        <f>BD.PD[[#This Row],[Av.P2 '[%']]]*BD.PD[[#This Row],[Ppto. Orden Interna '[DOP']]]</f>
        <v>0</v>
      </c>
      <c r="AD52" s="531"/>
      <c r="AE52" s="532"/>
      <c r="AF52" s="395">
        <f>BD.PD[[#This Row],[Av.P3 '[%']]]*BD.PD[[#This Row],[Ppto. Orden Interna '[DOP']]]</f>
        <v>0</v>
      </c>
      <c r="AG52" s="395"/>
      <c r="AH52" s="395"/>
      <c r="AI52" s="395"/>
      <c r="AJ52" s="395"/>
      <c r="AK52" s="395"/>
      <c r="AL52" s="395"/>
      <c r="AM52" s="482">
        <f>BD.PD[[#This Row],[Pago 3]]+BD.PD[[#This Row],[Pago 2]]+BD.PD[[#This Row],[Pago 1]]</f>
        <v>56655.58</v>
      </c>
      <c r="AN52" s="511" t="s">
        <v>244</v>
      </c>
      <c r="AO52" s="511" t="s">
        <v>245</v>
      </c>
      <c r="AP52" s="511" t="s">
        <v>246</v>
      </c>
      <c r="AQ52" s="511" t="s">
        <v>247</v>
      </c>
      <c r="AR52" s="511">
        <v>594</v>
      </c>
      <c r="AS52" s="511" t="s">
        <v>258</v>
      </c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  <c r="IH52" s="308"/>
    </row>
    <row r="53" spans="1:242" s="249" customFormat="1" ht="15" customHeight="1" x14ac:dyDescent="0.3">
      <c r="A53" s="174">
        <v>2.08</v>
      </c>
      <c r="B53" s="231" t="s">
        <v>243</v>
      </c>
      <c r="C53" s="232" t="str">
        <f>VLOOKUP(BD.PD[[#This Row],[Pos]],PPto[],3,FALSE)</f>
        <v>2.08 Instalaciones Mecánicas</v>
      </c>
      <c r="D53" s="233" t="s">
        <v>243</v>
      </c>
      <c r="E53" s="305">
        <f>IF(BD.PD[[#This Row],[.]]="*",VLOOKUP(BD.PD[[#This Row],[Pos]],Presupuesto!A:H,7,FALSE),"")</f>
        <v>112643.0886904762</v>
      </c>
      <c r="F53" s="234"/>
      <c r="G53" s="174"/>
      <c r="H53" s="174"/>
      <c r="I53" s="174"/>
      <c r="J53" s="174"/>
      <c r="K53" s="392">
        <v>1</v>
      </c>
      <c r="L53" s="233" t="s">
        <v>117</v>
      </c>
      <c r="M53" s="383">
        <f>IF(BD.PD[[#This Row],[Mon]]="DOP",1,HLOOKUP(BD.PD[[#This Row],[Mon]],$K$1:$L$2,2,FALSE))</f>
        <v>61</v>
      </c>
      <c r="N53" s="490">
        <v>0</v>
      </c>
      <c r="O53" s="243">
        <f>BD.PD[[#This Row],[Cant.]]*BD.PD[[#This Row],[ Tasa ]]*BD.PD[[#This Row],[ Precio Und.]]</f>
        <v>0</v>
      </c>
      <c r="P53" s="491">
        <v>0</v>
      </c>
      <c r="Q53" s="243">
        <f>IF(BD.PD[[#This Row],[Liquid. '[%']]]&lt;&gt;0,(BD.PD[[#This Row],[Valor Neto '[DOP']]]*BD.PD[[#This Row],[Liquid. '[%']]])+BD.PD[[#This Row],[Valor Neto '[DOP']]],BD.PD[[#This Row],[Valor Neto '[DOP']]])</f>
        <v>0</v>
      </c>
      <c r="R53" s="243">
        <f>BD.PD[[#This Row],[Ppto. Orden Interna '[DOP']]]/HLOOKUP("USD",$K$1:$L$2,2,FALSE)</f>
        <v>0</v>
      </c>
      <c r="S53" s="398"/>
      <c r="T53" s="481"/>
      <c r="U53" s="460"/>
      <c r="V53" s="611"/>
      <c r="W53" s="499"/>
      <c r="X53" s="174"/>
      <c r="Y53" s="399"/>
      <c r="Z53" s="395">
        <f>BD.PD[[#This Row],[Av.P1 '[%']]]*BD.PD[[#This Row],[Ppto. Orden Interna '[DOP']]]</f>
        <v>0</v>
      </c>
      <c r="AA53" s="531"/>
      <c r="AB53" s="532"/>
      <c r="AC53" s="395">
        <f>BD.PD[[#This Row],[Av.P2 '[%']]]*BD.PD[[#This Row],[Ppto. Orden Interna '[DOP']]]</f>
        <v>0</v>
      </c>
      <c r="AD53" s="531"/>
      <c r="AE53" s="532"/>
      <c r="AF53" s="395">
        <f>BD.PD[[#This Row],[Av.P3 '[%']]]*BD.PD[[#This Row],[Ppto. Orden Interna '[DOP']]]</f>
        <v>0</v>
      </c>
      <c r="AG53" s="395"/>
      <c r="AH53" s="395"/>
      <c r="AI53" s="395"/>
      <c r="AJ53" s="395"/>
      <c r="AK53" s="395"/>
      <c r="AL53" s="395"/>
      <c r="AM53" s="482">
        <f>BD.PD[[#This Row],[Pago 3]]+BD.PD[[#This Row],[Pago 2]]+BD.PD[[#This Row],[Pago 1]]</f>
        <v>0</v>
      </c>
      <c r="AN53" s="511"/>
      <c r="AO53" s="511"/>
      <c r="AP53" s="511"/>
      <c r="AQ53" s="511"/>
      <c r="AR53" s="511"/>
      <c r="AS53" s="511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  <c r="IH53" s="308"/>
    </row>
    <row r="54" spans="1:242" s="249" customFormat="1" ht="15" customHeight="1" x14ac:dyDescent="0.3">
      <c r="A54" s="174">
        <v>2.08</v>
      </c>
      <c r="B54" s="231"/>
      <c r="C54" s="232" t="str">
        <f>VLOOKUP(BD.PD[[#This Row],[Pos]],PPto[],3,FALSE)</f>
        <v>2.08 Instalaciones Mecánicas</v>
      </c>
      <c r="D54" s="174" t="s">
        <v>23</v>
      </c>
      <c r="E54" s="305" t="str">
        <f>IF(BD.PD[[#This Row],[.]]="*",VLOOKUP(BD.PD[[#This Row],[Pos]],Presupuesto!A:H,7,FALSE),"")</f>
        <v/>
      </c>
      <c r="F54" s="503" t="s">
        <v>278</v>
      </c>
      <c r="G54" s="230" t="s">
        <v>1608</v>
      </c>
      <c r="H54" s="174">
        <v>4600070965</v>
      </c>
      <c r="I54" s="174" t="s">
        <v>1606</v>
      </c>
      <c r="J54" s="497" t="s">
        <v>1654</v>
      </c>
      <c r="K54" s="382">
        <v>1</v>
      </c>
      <c r="L54" s="174" t="s">
        <v>260</v>
      </c>
      <c r="M54" s="383">
        <f>IF(BD.PD[[#This Row],[Mon]]="DOP",1,HLOOKUP(BD.PD[[#This Row],[Mon]],$K$1:$L$2,2,FALSE))</f>
        <v>1</v>
      </c>
      <c r="N54" s="384">
        <v>579497.19999999995</v>
      </c>
      <c r="O54" s="395">
        <f>BD.PD[[#This Row],[Cant.]]*BD.PD[[#This Row],[ Tasa ]]*BD.PD[[#This Row],[ Precio Und.]]</f>
        <v>579497.19999999995</v>
      </c>
      <c r="P54" s="386">
        <v>0</v>
      </c>
      <c r="Q54" s="395">
        <f>IF(BD.PD[[#This Row],[Liquid. '[%']]]&lt;&gt;0,(BD.PD[[#This Row],[Valor Neto '[DOP']]]*BD.PD[[#This Row],[Liquid. '[%']]])+BD.PD[[#This Row],[Valor Neto '[DOP']]],BD.PD[[#This Row],[Valor Neto '[DOP']]])</f>
        <v>579497.19999999995</v>
      </c>
      <c r="R54" s="395">
        <f>BD.PD[[#This Row],[Ppto. Orden Interna '[DOP']]]/HLOOKUP("USD",$K$1:$L$2,2,FALSE)</f>
        <v>9499.9540983606548</v>
      </c>
      <c r="S54" s="174" t="s">
        <v>985</v>
      </c>
      <c r="T54" s="481"/>
      <c r="U54" s="460" t="s">
        <v>249</v>
      </c>
      <c r="V54" s="611">
        <v>801667</v>
      </c>
      <c r="W54" s="174" t="s">
        <v>985</v>
      </c>
      <c r="X54" s="174">
        <v>8</v>
      </c>
      <c r="Y54" s="399">
        <v>1</v>
      </c>
      <c r="Z54" s="395">
        <f>BD.PD[[#This Row],[Av.P1 '[%']]]*BD.PD[[#This Row],[Ppto. Orden Interna '[DOP']]]</f>
        <v>579497.19999999995</v>
      </c>
      <c r="AA54" s="531"/>
      <c r="AB54" s="532"/>
      <c r="AC54" s="395">
        <f>BD.PD[[#This Row],[Av.P2 '[%']]]*BD.PD[[#This Row],[Ppto. Orden Interna '[DOP']]]</f>
        <v>0</v>
      </c>
      <c r="AD54" s="531"/>
      <c r="AE54" s="532"/>
      <c r="AF54" s="395">
        <f>BD.PD[[#This Row],[Av.P3 '[%']]]*BD.PD[[#This Row],[Ppto. Orden Interna '[DOP']]]</f>
        <v>0</v>
      </c>
      <c r="AG54" s="395"/>
      <c r="AH54" s="395"/>
      <c r="AI54" s="395"/>
      <c r="AJ54" s="395"/>
      <c r="AK54" s="395"/>
      <c r="AL54" s="395"/>
      <c r="AM54" s="482">
        <f>BD.PD[[#This Row],[Pago 3]]+BD.PD[[#This Row],[Pago 2]]+BD.PD[[#This Row],[Pago 1]]</f>
        <v>579497.19999999995</v>
      </c>
      <c r="AN54" s="511" t="s">
        <v>244</v>
      </c>
      <c r="AO54" s="511" t="s">
        <v>245</v>
      </c>
      <c r="AP54" s="511" t="s">
        <v>246</v>
      </c>
      <c r="AQ54" s="511" t="s">
        <v>247</v>
      </c>
      <c r="AR54" s="511">
        <v>594</v>
      </c>
      <c r="AS54" s="511" t="s">
        <v>258</v>
      </c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  <c r="IH54" s="308"/>
    </row>
    <row r="55" spans="1:242" s="249" customFormat="1" ht="15" customHeight="1" x14ac:dyDescent="0.3">
      <c r="A55" s="174">
        <v>2.08</v>
      </c>
      <c r="B55" s="231"/>
      <c r="C55" s="232" t="str">
        <f>VLOOKUP(BD.PD[[#This Row],[Pos]],PPto[],3,FALSE)</f>
        <v>2.08 Instalaciones Mecánicas</v>
      </c>
      <c r="D55" s="174" t="s">
        <v>23</v>
      </c>
      <c r="E55" s="305" t="str">
        <f>IF(BD.PD[[#This Row],[.]]="*",VLOOKUP(BD.PD[[#This Row],[Pos]],Presupuesto!A:H,7,FALSE),"")</f>
        <v/>
      </c>
      <c r="F55" s="505" t="s">
        <v>280</v>
      </c>
      <c r="G55" s="230" t="s">
        <v>1608</v>
      </c>
      <c r="H55" s="495">
        <v>4600078521</v>
      </c>
      <c r="I55" s="174" t="s">
        <v>1606</v>
      </c>
      <c r="J55" s="497" t="s">
        <v>1654</v>
      </c>
      <c r="K55" s="382">
        <v>1</v>
      </c>
      <c r="L55" s="174" t="s">
        <v>117</v>
      </c>
      <c r="M55" s="383">
        <f>IF(BD.PD[[#This Row],[Mon]]="DOP",1,HLOOKUP(BD.PD[[#This Row],[Mon]],$K$1:$L$2,2,FALSE))</f>
        <v>61</v>
      </c>
      <c r="N55" s="384">
        <v>22027.5</v>
      </c>
      <c r="O55" s="395">
        <f>BD.PD[[#This Row],[Cant.]]*BD.PD[[#This Row],[ Tasa ]]*BD.PD[[#This Row],[ Precio Und.]]</f>
        <v>1343677.5</v>
      </c>
      <c r="P55" s="386">
        <v>0.25</v>
      </c>
      <c r="Q55" s="395">
        <f>IF(BD.PD[[#This Row],[Liquid. '[%']]]&lt;&gt;0,(BD.PD[[#This Row],[Valor Neto '[DOP']]]*BD.PD[[#This Row],[Liquid. '[%']]])+BD.PD[[#This Row],[Valor Neto '[DOP']]],BD.PD[[#This Row],[Valor Neto '[DOP']]])</f>
        <v>1679596.875</v>
      </c>
      <c r="R55" s="395">
        <f>BD.PD[[#This Row],[Ppto. Orden Interna '[DOP']]]/HLOOKUP("USD",$K$1:$L$2,2,FALSE)</f>
        <v>27534.375</v>
      </c>
      <c r="S55" s="174" t="s">
        <v>985</v>
      </c>
      <c r="T55" s="481"/>
      <c r="U55" s="460" t="s">
        <v>249</v>
      </c>
      <c r="V55" s="611">
        <v>801667</v>
      </c>
      <c r="W55" s="174" t="s">
        <v>985</v>
      </c>
      <c r="X55" s="174">
        <v>19</v>
      </c>
      <c r="Y55" s="399">
        <v>1</v>
      </c>
      <c r="Z55" s="395">
        <f>BD.PD[[#This Row],[Av.P1 '[%']]]*BD.PD[[#This Row],[Ppto. Orden Interna '[DOP']]]</f>
        <v>1679596.875</v>
      </c>
      <c r="AA55" s="531"/>
      <c r="AB55" s="532"/>
      <c r="AC55" s="395">
        <f>BD.PD[[#This Row],[Av.P2 '[%']]]*BD.PD[[#This Row],[Ppto. Orden Interna '[DOP']]]</f>
        <v>0</v>
      </c>
      <c r="AD55" s="531"/>
      <c r="AE55" s="532"/>
      <c r="AF55" s="395">
        <f>BD.PD[[#This Row],[Av.P3 '[%']]]*BD.PD[[#This Row],[Ppto. Orden Interna '[DOP']]]</f>
        <v>0</v>
      </c>
      <c r="AG55" s="395"/>
      <c r="AH55" s="395"/>
      <c r="AI55" s="395"/>
      <c r="AJ55" s="395"/>
      <c r="AK55" s="395"/>
      <c r="AL55" s="395"/>
      <c r="AM55" s="482">
        <f>BD.PD[[#This Row],[Pago 3]]+BD.PD[[#This Row],[Pago 2]]+BD.PD[[#This Row],[Pago 1]]</f>
        <v>1679596.875</v>
      </c>
      <c r="AN55" s="511" t="s">
        <v>244</v>
      </c>
      <c r="AO55" s="511" t="s">
        <v>245</v>
      </c>
      <c r="AP55" s="511" t="s">
        <v>246</v>
      </c>
      <c r="AQ55" s="511" t="s">
        <v>247</v>
      </c>
      <c r="AR55" s="511">
        <v>594</v>
      </c>
      <c r="AS55" s="511" t="s">
        <v>258</v>
      </c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  <c r="IH55" s="308"/>
    </row>
    <row r="56" spans="1:242" s="249" customFormat="1" ht="15" customHeight="1" x14ac:dyDescent="0.3">
      <c r="A56" s="174">
        <v>2.08</v>
      </c>
      <c r="B56" s="231"/>
      <c r="C56" s="232" t="str">
        <f>VLOOKUP(BD.PD[[#This Row],[Pos]],PPto[],3,FALSE)</f>
        <v>2.08 Instalaciones Mecánicas</v>
      </c>
      <c r="D56" s="174" t="s">
        <v>23</v>
      </c>
      <c r="E56" s="305" t="str">
        <f>IF(BD.PD[[#This Row],[.]]="*",VLOOKUP(BD.PD[[#This Row],[Pos]],Presupuesto!A:H,7,FALSE),"")</f>
        <v/>
      </c>
      <c r="F56" s="234" t="s">
        <v>1806</v>
      </c>
      <c r="G56" s="230" t="s">
        <v>1608</v>
      </c>
      <c r="H56" s="174">
        <v>4512960367</v>
      </c>
      <c r="I56" s="174" t="s">
        <v>1605</v>
      </c>
      <c r="J56" s="497" t="s">
        <v>1654</v>
      </c>
      <c r="K56" s="382">
        <v>1</v>
      </c>
      <c r="L56" s="174" t="s">
        <v>260</v>
      </c>
      <c r="M56" s="383">
        <f>IF(BD.PD[[#This Row],[Mon]]="DOP",1,HLOOKUP(BD.PD[[#This Row],[Mon]],$K$1:$L$2,2,FALSE))</f>
        <v>1</v>
      </c>
      <c r="N56" s="384">
        <v>1460713</v>
      </c>
      <c r="O56" s="395">
        <f>BD.PD[[#This Row],[Cant.]]*BD.PD[[#This Row],[ Tasa ]]*BD.PD[[#This Row],[ Precio Und.]]</f>
        <v>1460713</v>
      </c>
      <c r="P56" s="386">
        <v>0</v>
      </c>
      <c r="Q56" s="395">
        <f>IF(BD.PD[[#This Row],[Liquid. '[%']]]&lt;&gt;0,(BD.PD[[#This Row],[Valor Neto '[DOP']]]*BD.PD[[#This Row],[Liquid. '[%']]])+BD.PD[[#This Row],[Valor Neto '[DOP']]],BD.PD[[#This Row],[Valor Neto '[DOP']]])</f>
        <v>1460713</v>
      </c>
      <c r="R56" s="395">
        <f>BD.PD[[#This Row],[Ppto. Orden Interna '[DOP']]]/HLOOKUP("USD",$K$1:$L$2,2,FALSE)</f>
        <v>23946.114754098362</v>
      </c>
      <c r="S56" s="499" t="s">
        <v>1648</v>
      </c>
      <c r="T56" s="481"/>
      <c r="U56" s="460" t="s">
        <v>249</v>
      </c>
      <c r="V56" s="611">
        <v>801667</v>
      </c>
      <c r="W56" s="499" t="s">
        <v>1648</v>
      </c>
      <c r="X56" s="174">
        <v>18</v>
      </c>
      <c r="Y56" s="399">
        <v>0.3</v>
      </c>
      <c r="Z56" s="395">
        <f>BD.PD[[#This Row],[Av.P1 '[%']]]*BD.PD[[#This Row],[Ppto. Orden Interna '[DOP']]]</f>
        <v>438213.89999999997</v>
      </c>
      <c r="AA56" s="174">
        <v>21</v>
      </c>
      <c r="AB56" s="399">
        <v>0.7</v>
      </c>
      <c r="AC56" s="395">
        <f>BD.PD[[#This Row],[Av.P2 '[%']]]*BD.PD[[#This Row],[Ppto. Orden Interna '[DOP']]]</f>
        <v>1022499.1</v>
      </c>
      <c r="AD56" s="531"/>
      <c r="AE56" s="532"/>
      <c r="AF56" s="395">
        <f>BD.PD[[#This Row],[Av.P3 '[%']]]*BD.PD[[#This Row],[Ppto. Orden Interna '[DOP']]]</f>
        <v>0</v>
      </c>
      <c r="AG56" s="395"/>
      <c r="AH56" s="395"/>
      <c r="AI56" s="395"/>
      <c r="AJ56" s="395"/>
      <c r="AK56" s="395"/>
      <c r="AL56" s="395"/>
      <c r="AM56" s="482">
        <f>BD.PD[[#This Row],[Pago 3]]+BD.PD[[#This Row],[Pago 2]]+BD.PD[[#This Row],[Pago 1]]</f>
        <v>1460713</v>
      </c>
      <c r="AN56" s="511" t="s">
        <v>244</v>
      </c>
      <c r="AO56" s="511" t="s">
        <v>245</v>
      </c>
      <c r="AP56" s="511" t="s">
        <v>246</v>
      </c>
      <c r="AQ56" s="511" t="s">
        <v>247</v>
      </c>
      <c r="AR56" s="511">
        <v>594</v>
      </c>
      <c r="AS56" s="511" t="s">
        <v>258</v>
      </c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  <c r="IH56" s="308"/>
    </row>
    <row r="57" spans="1:242" s="249" customFormat="1" ht="15" customHeight="1" x14ac:dyDescent="0.3">
      <c r="A57" s="174">
        <v>2.08</v>
      </c>
      <c r="B57" s="231"/>
      <c r="C57" s="232" t="str">
        <f>VLOOKUP(BD.PD[[#This Row],[Pos]],PPto[],3,FALSE)</f>
        <v>2.08 Instalaciones Mecánicas</v>
      </c>
      <c r="D57" s="174" t="s">
        <v>23</v>
      </c>
      <c r="E57" s="305" t="str">
        <f>IF(BD.PD[[#This Row],[.]]="*",VLOOKUP(BD.PD[[#This Row],[Pos]],Presupuesto!A:H,7,FALSE),"")</f>
        <v/>
      </c>
      <c r="F57" s="234" t="s">
        <v>1807</v>
      </c>
      <c r="G57" s="230" t="s">
        <v>1608</v>
      </c>
      <c r="H57" s="174">
        <v>4512960367</v>
      </c>
      <c r="I57" s="174" t="s">
        <v>1605</v>
      </c>
      <c r="J57" s="497" t="s">
        <v>1654</v>
      </c>
      <c r="K57" s="382">
        <v>1</v>
      </c>
      <c r="L57" s="174" t="s">
        <v>260</v>
      </c>
      <c r="M57" s="383">
        <f>IF(BD.PD[[#This Row],[Mon]]="DOP",1,HLOOKUP(BD.PD[[#This Row],[Mon]],$K$1:$L$2,2,FALSE))</f>
        <v>1</v>
      </c>
      <c r="N57" s="384">
        <v>585531</v>
      </c>
      <c r="O57" s="395">
        <f>BD.PD[[#This Row],[Cant.]]*BD.PD[[#This Row],[ Tasa ]]*BD.PD[[#This Row],[ Precio Und.]]</f>
        <v>585531</v>
      </c>
      <c r="P57" s="386">
        <v>0</v>
      </c>
      <c r="Q57" s="395">
        <f>IF(BD.PD[[#This Row],[Liquid. '[%']]]&lt;&gt;0,(BD.PD[[#This Row],[Valor Neto '[DOP']]]*BD.PD[[#This Row],[Liquid. '[%']]])+BD.PD[[#This Row],[Valor Neto '[DOP']]],BD.PD[[#This Row],[Valor Neto '[DOP']]])</f>
        <v>585531</v>
      </c>
      <c r="R57" s="395">
        <f>BD.PD[[#This Row],[Ppto. Orden Interna '[DOP']]]/HLOOKUP("USD",$K$1:$L$2,2,FALSE)</f>
        <v>9598.8688524590161</v>
      </c>
      <c r="S57" s="499" t="s">
        <v>1648</v>
      </c>
      <c r="T57" s="481"/>
      <c r="U57" s="460" t="s">
        <v>249</v>
      </c>
      <c r="V57" s="611">
        <v>801667</v>
      </c>
      <c r="W57" s="499" t="s">
        <v>1648</v>
      </c>
      <c r="X57" s="174">
        <v>18</v>
      </c>
      <c r="Y57" s="399">
        <v>0.3</v>
      </c>
      <c r="Z57" s="395">
        <f>BD.PD[[#This Row],[Av.P1 '[%']]]*BD.PD[[#This Row],[Ppto. Orden Interna '[DOP']]]</f>
        <v>175659.3</v>
      </c>
      <c r="AA57" s="174">
        <v>21</v>
      </c>
      <c r="AB57" s="399">
        <v>0.7</v>
      </c>
      <c r="AC57" s="395">
        <f>BD.PD[[#This Row],[Av.P2 '[%']]]*BD.PD[[#This Row],[Ppto. Orden Interna '[DOP']]]</f>
        <v>409871.69999999995</v>
      </c>
      <c r="AD57" s="531"/>
      <c r="AE57" s="532"/>
      <c r="AF57" s="395">
        <f>BD.PD[[#This Row],[Av.P3 '[%']]]*BD.PD[[#This Row],[Ppto. Orden Interna '[DOP']]]</f>
        <v>0</v>
      </c>
      <c r="AG57" s="395"/>
      <c r="AH57" s="395"/>
      <c r="AI57" s="395"/>
      <c r="AJ57" s="395"/>
      <c r="AK57" s="395"/>
      <c r="AL57" s="395"/>
      <c r="AM57" s="482">
        <f>BD.PD[[#This Row],[Pago 3]]+BD.PD[[#This Row],[Pago 2]]+BD.PD[[#This Row],[Pago 1]]</f>
        <v>585531</v>
      </c>
      <c r="AN57" s="511" t="s">
        <v>244</v>
      </c>
      <c r="AO57" s="511" t="s">
        <v>245</v>
      </c>
      <c r="AP57" s="511" t="s">
        <v>246</v>
      </c>
      <c r="AQ57" s="511" t="s">
        <v>247</v>
      </c>
      <c r="AR57" s="511">
        <v>594</v>
      </c>
      <c r="AS57" s="511" t="s">
        <v>258</v>
      </c>
      <c r="AT57" s="308"/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  <c r="IH57" s="308"/>
    </row>
    <row r="58" spans="1:242" s="249" customFormat="1" ht="15" customHeight="1" x14ac:dyDescent="0.3">
      <c r="A58" s="174">
        <v>2.08</v>
      </c>
      <c r="B58" s="231"/>
      <c r="C58" s="232" t="str">
        <f>VLOOKUP(BD.PD[[#This Row],[Pos]],PPto[],3,FALSE)</f>
        <v>2.08 Instalaciones Mecánicas</v>
      </c>
      <c r="D58" s="174" t="s">
        <v>23</v>
      </c>
      <c r="E58" s="305" t="str">
        <f>IF(BD.PD[[#This Row],[.]]="*",VLOOKUP(BD.PD[[#This Row],[Pos]],Presupuesto!A:H,7,FALSE),"")</f>
        <v/>
      </c>
      <c r="F58" s="234" t="s">
        <v>1808</v>
      </c>
      <c r="G58" s="230" t="s">
        <v>1608</v>
      </c>
      <c r="H58" s="174">
        <v>4512960367</v>
      </c>
      <c r="I58" s="174" t="s">
        <v>1605</v>
      </c>
      <c r="J58" s="497" t="s">
        <v>1654</v>
      </c>
      <c r="K58" s="382">
        <v>1</v>
      </c>
      <c r="L58" s="174" t="s">
        <v>260</v>
      </c>
      <c r="M58" s="383">
        <f>IF(BD.PD[[#This Row],[Mon]]="DOP",1,HLOOKUP(BD.PD[[#This Row],[Mon]],$K$1:$L$2,2,FALSE))</f>
        <v>1</v>
      </c>
      <c r="N58" s="384">
        <v>2525394</v>
      </c>
      <c r="O58" s="395">
        <f>BD.PD[[#This Row],[Cant.]]*BD.PD[[#This Row],[ Tasa ]]*BD.PD[[#This Row],[ Precio Und.]]</f>
        <v>2525394</v>
      </c>
      <c r="P58" s="386">
        <v>0</v>
      </c>
      <c r="Q58" s="395">
        <f>IF(BD.PD[[#This Row],[Liquid. '[%']]]&lt;&gt;0,(BD.PD[[#This Row],[Valor Neto '[DOP']]]*BD.PD[[#This Row],[Liquid. '[%']]])+BD.PD[[#This Row],[Valor Neto '[DOP']]],BD.PD[[#This Row],[Valor Neto '[DOP']]])</f>
        <v>2525394</v>
      </c>
      <c r="R58" s="395">
        <f>BD.PD[[#This Row],[Ppto. Orden Interna '[DOP']]]/HLOOKUP("USD",$K$1:$L$2,2,FALSE)</f>
        <v>41399.901639344265</v>
      </c>
      <c r="S58" s="499" t="s">
        <v>1648</v>
      </c>
      <c r="T58" s="481"/>
      <c r="U58" s="460" t="s">
        <v>249</v>
      </c>
      <c r="V58" s="611">
        <v>801667</v>
      </c>
      <c r="W58" s="499" t="s">
        <v>1648</v>
      </c>
      <c r="X58" s="174">
        <v>18</v>
      </c>
      <c r="Y58" s="399">
        <v>0.3</v>
      </c>
      <c r="Z58" s="395">
        <f>BD.PD[[#This Row],[Av.P1 '[%']]]*BD.PD[[#This Row],[Ppto. Orden Interna '[DOP']]]</f>
        <v>757618.2</v>
      </c>
      <c r="AA58" s="174">
        <v>21</v>
      </c>
      <c r="AB58" s="399">
        <v>0.7</v>
      </c>
      <c r="AC58" s="395">
        <f>BD.PD[[#This Row],[Av.P2 '[%']]]*BD.PD[[#This Row],[Ppto. Orden Interna '[DOP']]]</f>
        <v>1767775.7999999998</v>
      </c>
      <c r="AD58" s="531"/>
      <c r="AE58" s="532"/>
      <c r="AF58" s="395">
        <f>BD.PD[[#This Row],[Av.P3 '[%']]]*BD.PD[[#This Row],[Ppto. Orden Interna '[DOP']]]</f>
        <v>0</v>
      </c>
      <c r="AG58" s="395"/>
      <c r="AH58" s="395"/>
      <c r="AI58" s="395"/>
      <c r="AJ58" s="395"/>
      <c r="AK58" s="395"/>
      <c r="AL58" s="395"/>
      <c r="AM58" s="482">
        <f>BD.PD[[#This Row],[Pago 3]]+BD.PD[[#This Row],[Pago 2]]+BD.PD[[#This Row],[Pago 1]]</f>
        <v>2525394</v>
      </c>
      <c r="AN58" s="511" t="s">
        <v>244</v>
      </c>
      <c r="AO58" s="511" t="s">
        <v>245</v>
      </c>
      <c r="AP58" s="511" t="s">
        <v>246</v>
      </c>
      <c r="AQ58" s="511" t="s">
        <v>247</v>
      </c>
      <c r="AR58" s="511">
        <v>594</v>
      </c>
      <c r="AS58" s="511" t="s">
        <v>258</v>
      </c>
      <c r="AT58" s="308"/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  <c r="IH58" s="308"/>
    </row>
    <row r="59" spans="1:242" s="249" customFormat="1" ht="15" customHeight="1" x14ac:dyDescent="0.3">
      <c r="A59" s="174">
        <v>2.08</v>
      </c>
      <c r="B59" s="231"/>
      <c r="C59" s="232" t="str">
        <f>VLOOKUP(BD.PD[[#This Row],[Pos]],PPto[],3,FALSE)</f>
        <v>2.08 Instalaciones Mecánicas</v>
      </c>
      <c r="D59" s="174" t="s">
        <v>23</v>
      </c>
      <c r="E59" s="305" t="str">
        <f>IF(BD.PD[[#This Row],[.]]="*",VLOOKUP(BD.PD[[#This Row],[Pos]],Presupuesto!A:H,7,FALSE),"")</f>
        <v/>
      </c>
      <c r="F59" s="234" t="s">
        <v>1809</v>
      </c>
      <c r="G59" s="230" t="s">
        <v>1608</v>
      </c>
      <c r="H59" s="174">
        <v>4512960367</v>
      </c>
      <c r="I59" s="174" t="s">
        <v>1605</v>
      </c>
      <c r="J59" s="497" t="s">
        <v>1654</v>
      </c>
      <c r="K59" s="382">
        <v>7</v>
      </c>
      <c r="L59" s="174" t="s">
        <v>260</v>
      </c>
      <c r="M59" s="383">
        <f>IF(BD.PD[[#This Row],[Mon]]="DOP",1,HLOOKUP(BD.PD[[#This Row],[Mon]],$K$1:$L$2,2,FALSE))</f>
        <v>1</v>
      </c>
      <c r="N59" s="384">
        <v>27000</v>
      </c>
      <c r="O59" s="395">
        <f>BD.PD[[#This Row],[Cant.]]*BD.PD[[#This Row],[ Tasa ]]*BD.PD[[#This Row],[ Precio Und.]]</f>
        <v>189000</v>
      </c>
      <c r="P59" s="386">
        <v>0</v>
      </c>
      <c r="Q59" s="395">
        <f>IF(BD.PD[[#This Row],[Liquid. '[%']]]&lt;&gt;0,(BD.PD[[#This Row],[Valor Neto '[DOP']]]*BD.PD[[#This Row],[Liquid. '[%']]])+BD.PD[[#This Row],[Valor Neto '[DOP']]],BD.PD[[#This Row],[Valor Neto '[DOP']]])</f>
        <v>189000</v>
      </c>
      <c r="R59" s="395">
        <f>BD.PD[[#This Row],[Ppto. Orden Interna '[DOP']]]/HLOOKUP("USD",$K$1:$L$2,2,FALSE)</f>
        <v>3098.3606557377047</v>
      </c>
      <c r="S59" s="499" t="s">
        <v>1648</v>
      </c>
      <c r="T59" s="481"/>
      <c r="U59" s="460" t="s">
        <v>249</v>
      </c>
      <c r="V59" s="611">
        <v>801667</v>
      </c>
      <c r="W59" s="499" t="s">
        <v>1648</v>
      </c>
      <c r="X59" s="174">
        <v>18</v>
      </c>
      <c r="Y59" s="399">
        <v>0.3</v>
      </c>
      <c r="Z59" s="395">
        <f>BD.PD[[#This Row],[Av.P1 '[%']]]*BD.PD[[#This Row],[Ppto. Orden Interna '[DOP']]]</f>
        <v>56700</v>
      </c>
      <c r="AA59" s="174">
        <v>21</v>
      </c>
      <c r="AB59" s="399">
        <v>0.7</v>
      </c>
      <c r="AC59" s="395">
        <f>BD.PD[[#This Row],[Av.P2 '[%']]]*BD.PD[[#This Row],[Ppto. Orden Interna '[DOP']]]</f>
        <v>132300</v>
      </c>
      <c r="AD59" s="531"/>
      <c r="AE59" s="532"/>
      <c r="AF59" s="395">
        <f>BD.PD[[#This Row],[Av.P3 '[%']]]*BD.PD[[#This Row],[Ppto. Orden Interna '[DOP']]]</f>
        <v>0</v>
      </c>
      <c r="AG59" s="395"/>
      <c r="AH59" s="395"/>
      <c r="AI59" s="395"/>
      <c r="AJ59" s="395"/>
      <c r="AK59" s="395"/>
      <c r="AL59" s="395"/>
      <c r="AM59" s="482">
        <f>BD.PD[[#This Row],[Pago 3]]+BD.PD[[#This Row],[Pago 2]]+BD.PD[[#This Row],[Pago 1]]</f>
        <v>189000</v>
      </c>
      <c r="AN59" s="511" t="s">
        <v>244</v>
      </c>
      <c r="AO59" s="511" t="s">
        <v>245</v>
      </c>
      <c r="AP59" s="511" t="s">
        <v>246</v>
      </c>
      <c r="AQ59" s="511" t="s">
        <v>247</v>
      </c>
      <c r="AR59" s="511">
        <v>594</v>
      </c>
      <c r="AS59" s="511" t="s">
        <v>258</v>
      </c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  <c r="IH59" s="308"/>
    </row>
    <row r="60" spans="1:242" s="249" customFormat="1" ht="15" customHeight="1" x14ac:dyDescent="0.3">
      <c r="A60" s="174">
        <v>2.08</v>
      </c>
      <c r="B60" s="231"/>
      <c r="C60" s="232" t="str">
        <f>VLOOKUP(BD.PD[[#This Row],[Pos]],PPto[],3,FALSE)</f>
        <v>2.08 Instalaciones Mecánicas</v>
      </c>
      <c r="D60" s="174" t="s">
        <v>23</v>
      </c>
      <c r="E60" s="305" t="str">
        <f>IF(BD.PD[[#This Row],[.]]="*",VLOOKUP(BD.PD[[#This Row],[Pos]],Presupuesto!A:H,7,FALSE),"")</f>
        <v/>
      </c>
      <c r="F60" s="234" t="s">
        <v>1810</v>
      </c>
      <c r="G60" s="230" t="s">
        <v>1608</v>
      </c>
      <c r="H60" s="174">
        <v>4512960367</v>
      </c>
      <c r="I60" s="174" t="s">
        <v>1605</v>
      </c>
      <c r="J60" s="497" t="s">
        <v>1654</v>
      </c>
      <c r="K60" s="382">
        <v>1</v>
      </c>
      <c r="L60" s="174" t="s">
        <v>260</v>
      </c>
      <c r="M60" s="383">
        <f>IF(BD.PD[[#This Row],[Mon]]="DOP",1,HLOOKUP(BD.PD[[#This Row],[Mon]],$K$1:$L$2,2,FALSE))</f>
        <v>1</v>
      </c>
      <c r="N60" s="384">
        <v>470000</v>
      </c>
      <c r="O60" s="395">
        <f>BD.PD[[#This Row],[Cant.]]*BD.PD[[#This Row],[ Tasa ]]*BD.PD[[#This Row],[ Precio Und.]]</f>
        <v>470000</v>
      </c>
      <c r="P60" s="386">
        <v>0</v>
      </c>
      <c r="Q60" s="395">
        <f>IF(BD.PD[[#This Row],[Liquid. '[%']]]&lt;&gt;0,(BD.PD[[#This Row],[Valor Neto '[DOP']]]*BD.PD[[#This Row],[Liquid. '[%']]])+BD.PD[[#This Row],[Valor Neto '[DOP']]],BD.PD[[#This Row],[Valor Neto '[DOP']]])</f>
        <v>470000</v>
      </c>
      <c r="R60" s="395">
        <f>BD.PD[[#This Row],[Ppto. Orden Interna '[DOP']]]/HLOOKUP("USD",$K$1:$L$2,2,FALSE)</f>
        <v>7704.9180327868853</v>
      </c>
      <c r="S60" s="543" t="s">
        <v>1648</v>
      </c>
      <c r="T60" s="387"/>
      <c r="U60" s="460" t="s">
        <v>249</v>
      </c>
      <c r="V60" s="611">
        <v>801667</v>
      </c>
      <c r="W60" s="499" t="s">
        <v>1648</v>
      </c>
      <c r="X60" s="174">
        <v>18</v>
      </c>
      <c r="Y60" s="399">
        <v>0.3</v>
      </c>
      <c r="Z60" s="395">
        <f>BD.PD[[#This Row],[Av.P1 '[%']]]*BD.PD[[#This Row],[Ppto. Orden Interna '[DOP']]]</f>
        <v>141000</v>
      </c>
      <c r="AA60" s="174">
        <v>21</v>
      </c>
      <c r="AB60" s="399">
        <v>0.7</v>
      </c>
      <c r="AC60" s="395">
        <f>BD.PD[[#This Row],[Av.P2 '[%']]]*BD.PD[[#This Row],[Ppto. Orden Interna '[DOP']]]</f>
        <v>329000</v>
      </c>
      <c r="AD60" s="531"/>
      <c r="AE60" s="532"/>
      <c r="AF60" s="395">
        <f>BD.PD[[#This Row],[Av.P3 '[%']]]*BD.PD[[#This Row],[Ppto. Orden Interna '[DOP']]]</f>
        <v>0</v>
      </c>
      <c r="AG60" s="395"/>
      <c r="AH60" s="395"/>
      <c r="AI60" s="395"/>
      <c r="AJ60" s="395"/>
      <c r="AK60" s="395"/>
      <c r="AL60" s="395"/>
      <c r="AM60" s="482">
        <f>BD.PD[[#This Row],[Pago 3]]+BD.PD[[#This Row],[Pago 2]]+BD.PD[[#This Row],[Pago 1]]</f>
        <v>470000</v>
      </c>
      <c r="AN60" s="511" t="s">
        <v>244</v>
      </c>
      <c r="AO60" s="511" t="s">
        <v>245</v>
      </c>
      <c r="AP60" s="511" t="s">
        <v>246</v>
      </c>
      <c r="AQ60" s="511" t="s">
        <v>247</v>
      </c>
      <c r="AR60" s="511">
        <v>594</v>
      </c>
      <c r="AS60" s="511" t="s">
        <v>258</v>
      </c>
      <c r="AT60" s="308"/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  <c r="IH60" s="308"/>
    </row>
    <row r="61" spans="1:242" s="249" customFormat="1" ht="15" customHeight="1" x14ac:dyDescent="0.3">
      <c r="A61" s="174">
        <v>2.08</v>
      </c>
      <c r="B61" s="231"/>
      <c r="C61" s="232" t="str">
        <f>VLOOKUP(BD.PD[[#This Row],[Pos]],PPto[],3,FALSE)</f>
        <v>2.08 Instalaciones Mecánicas</v>
      </c>
      <c r="D61" s="174" t="s">
        <v>23</v>
      </c>
      <c r="E61" s="305" t="str">
        <f>IF(BD.PD[[#This Row],[.]]="*",VLOOKUP(BD.PD[[#This Row],[Pos]],Presupuesto!A:H,7,FALSE),"")</f>
        <v/>
      </c>
      <c r="F61" s="234" t="s">
        <v>1811</v>
      </c>
      <c r="G61" s="230" t="s">
        <v>1608</v>
      </c>
      <c r="H61" s="174">
        <v>4512960367</v>
      </c>
      <c r="I61" s="174" t="s">
        <v>1605</v>
      </c>
      <c r="J61" s="497" t="s">
        <v>1654</v>
      </c>
      <c r="K61" s="382">
        <v>1</v>
      </c>
      <c r="L61" s="174" t="s">
        <v>260</v>
      </c>
      <c r="M61" s="383">
        <f>IF(BD.PD[[#This Row],[Mon]]="DOP",1,HLOOKUP(BD.PD[[#This Row],[Mon]],$K$1:$L$2,2,FALSE))</f>
        <v>1</v>
      </c>
      <c r="N61" s="384">
        <v>400000</v>
      </c>
      <c r="O61" s="395">
        <f>BD.PD[[#This Row],[Cant.]]*BD.PD[[#This Row],[ Tasa ]]*BD.PD[[#This Row],[ Precio Und.]]</f>
        <v>400000</v>
      </c>
      <c r="P61" s="386">
        <v>0</v>
      </c>
      <c r="Q61" s="395">
        <f>IF(BD.PD[[#This Row],[Liquid. '[%']]]&lt;&gt;0,(BD.PD[[#This Row],[Valor Neto '[DOP']]]*BD.PD[[#This Row],[Liquid. '[%']]])+BD.PD[[#This Row],[Valor Neto '[DOP']]],BD.PD[[#This Row],[Valor Neto '[DOP']]])</f>
        <v>400000</v>
      </c>
      <c r="R61" s="395">
        <f>BD.PD[[#This Row],[Ppto. Orden Interna '[DOP']]]/HLOOKUP("USD",$K$1:$L$2,2,FALSE)</f>
        <v>6557.377049180328</v>
      </c>
      <c r="S61" s="543" t="s">
        <v>1648</v>
      </c>
      <c r="T61" s="387"/>
      <c r="U61" s="460" t="s">
        <v>249</v>
      </c>
      <c r="V61" s="611">
        <v>801667</v>
      </c>
      <c r="W61" s="499" t="s">
        <v>1648</v>
      </c>
      <c r="X61" s="174">
        <v>18</v>
      </c>
      <c r="Y61" s="399">
        <v>0.3</v>
      </c>
      <c r="Z61" s="395">
        <f>BD.PD[[#This Row],[Av.P1 '[%']]]*BD.PD[[#This Row],[Ppto. Orden Interna '[DOP']]]</f>
        <v>120000</v>
      </c>
      <c r="AA61" s="174">
        <v>21</v>
      </c>
      <c r="AB61" s="399">
        <v>0.7</v>
      </c>
      <c r="AC61" s="395">
        <f>BD.PD[[#This Row],[Av.P2 '[%']]]*BD.PD[[#This Row],[Ppto. Orden Interna '[DOP']]]</f>
        <v>280000</v>
      </c>
      <c r="AD61" s="531"/>
      <c r="AE61" s="532"/>
      <c r="AF61" s="395">
        <f>BD.PD[[#This Row],[Av.P3 '[%']]]*BD.PD[[#This Row],[Ppto. Orden Interna '[DOP']]]</f>
        <v>0</v>
      </c>
      <c r="AG61" s="395"/>
      <c r="AH61" s="395"/>
      <c r="AI61" s="395"/>
      <c r="AJ61" s="395"/>
      <c r="AK61" s="395"/>
      <c r="AL61" s="395"/>
      <c r="AM61" s="482">
        <f>BD.PD[[#This Row],[Pago 3]]+BD.PD[[#This Row],[Pago 2]]+BD.PD[[#This Row],[Pago 1]]</f>
        <v>400000</v>
      </c>
      <c r="AN61" s="511" t="s">
        <v>244</v>
      </c>
      <c r="AO61" s="511" t="s">
        <v>245</v>
      </c>
      <c r="AP61" s="511" t="s">
        <v>246</v>
      </c>
      <c r="AQ61" s="511" t="s">
        <v>247</v>
      </c>
      <c r="AR61" s="511">
        <v>594</v>
      </c>
      <c r="AS61" s="511" t="s">
        <v>258</v>
      </c>
      <c r="AT61" s="308"/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  <c r="IH61" s="308"/>
    </row>
    <row r="62" spans="1:242" s="249" customFormat="1" ht="15" customHeight="1" x14ac:dyDescent="0.3">
      <c r="A62" s="174">
        <v>2.08</v>
      </c>
      <c r="B62" s="231"/>
      <c r="C62" s="232" t="str">
        <f>VLOOKUP(BD.PD[[#This Row],[Pos]],PPto[],3,FALSE)</f>
        <v>2.08 Instalaciones Mecánicas</v>
      </c>
      <c r="D62" s="174" t="s">
        <v>23</v>
      </c>
      <c r="E62" s="305" t="str">
        <f>IF(BD.PD[[#This Row],[.]]="*",VLOOKUP(BD.PD[[#This Row],[Pos]],Presupuesto!A:H,7,FALSE),"")</f>
        <v/>
      </c>
      <c r="F62" s="234" t="s">
        <v>1812</v>
      </c>
      <c r="G62" s="230" t="s">
        <v>1608</v>
      </c>
      <c r="H62" s="174">
        <v>4512960367</v>
      </c>
      <c r="I62" s="174" t="s">
        <v>1605</v>
      </c>
      <c r="J62" s="497" t="s">
        <v>1654</v>
      </c>
      <c r="K62" s="382">
        <v>1</v>
      </c>
      <c r="L62" s="174" t="s">
        <v>260</v>
      </c>
      <c r="M62" s="383">
        <f>IF(BD.PD[[#This Row],[Mon]]="DOP",1,HLOOKUP(BD.PD[[#This Row],[Mon]],$K$1:$L$2,2,FALSE))</f>
        <v>1</v>
      </c>
      <c r="N62" s="384">
        <v>66000</v>
      </c>
      <c r="O62" s="395">
        <f>BD.PD[[#This Row],[Cant.]]*BD.PD[[#This Row],[ Tasa ]]*BD.PD[[#This Row],[ Precio Und.]]</f>
        <v>66000</v>
      </c>
      <c r="P62" s="386">
        <v>0</v>
      </c>
      <c r="Q62" s="395">
        <f>IF(BD.PD[[#This Row],[Liquid. '[%']]]&lt;&gt;0,(BD.PD[[#This Row],[Valor Neto '[DOP']]]*BD.PD[[#This Row],[Liquid. '[%']]])+BD.PD[[#This Row],[Valor Neto '[DOP']]],BD.PD[[#This Row],[Valor Neto '[DOP']]])</f>
        <v>66000</v>
      </c>
      <c r="R62" s="395">
        <f>BD.PD[[#This Row],[Ppto. Orden Interna '[DOP']]]/HLOOKUP("USD",$K$1:$L$2,2,FALSE)</f>
        <v>1081.967213114754</v>
      </c>
      <c r="S62" s="543" t="s">
        <v>1648</v>
      </c>
      <c r="T62" s="387"/>
      <c r="U62" s="460" t="s">
        <v>249</v>
      </c>
      <c r="V62" s="611">
        <v>801667</v>
      </c>
      <c r="W62" s="499" t="s">
        <v>1648</v>
      </c>
      <c r="X62" s="174">
        <v>18</v>
      </c>
      <c r="Y62" s="399">
        <v>0.3</v>
      </c>
      <c r="Z62" s="395">
        <f>BD.PD[[#This Row],[Av.P1 '[%']]]*BD.PD[[#This Row],[Ppto. Orden Interna '[DOP']]]</f>
        <v>19800</v>
      </c>
      <c r="AA62" s="174">
        <v>21</v>
      </c>
      <c r="AB62" s="399">
        <v>0.7</v>
      </c>
      <c r="AC62" s="395">
        <f>BD.PD[[#This Row],[Av.P2 '[%']]]*BD.PD[[#This Row],[Ppto. Orden Interna '[DOP']]]</f>
        <v>46200</v>
      </c>
      <c r="AD62" s="531"/>
      <c r="AE62" s="532"/>
      <c r="AF62" s="395">
        <f>BD.PD[[#This Row],[Av.P3 '[%']]]*BD.PD[[#This Row],[Ppto. Orden Interna '[DOP']]]</f>
        <v>0</v>
      </c>
      <c r="AG62" s="395"/>
      <c r="AH62" s="395"/>
      <c r="AI62" s="395"/>
      <c r="AJ62" s="395"/>
      <c r="AK62" s="395"/>
      <c r="AL62" s="395"/>
      <c r="AM62" s="482">
        <f>BD.PD[[#This Row],[Pago 3]]+BD.PD[[#This Row],[Pago 2]]+BD.PD[[#This Row],[Pago 1]]</f>
        <v>66000</v>
      </c>
      <c r="AN62" s="511" t="s">
        <v>244</v>
      </c>
      <c r="AO62" s="511" t="s">
        <v>245</v>
      </c>
      <c r="AP62" s="511" t="s">
        <v>246</v>
      </c>
      <c r="AQ62" s="511" t="s">
        <v>247</v>
      </c>
      <c r="AR62" s="511">
        <v>594</v>
      </c>
      <c r="AS62" s="511" t="s">
        <v>258</v>
      </c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  <c r="IH62" s="308"/>
    </row>
    <row r="63" spans="1:242" s="249" customFormat="1" ht="15" customHeight="1" x14ac:dyDescent="0.3">
      <c r="A63" s="174">
        <v>2.08</v>
      </c>
      <c r="B63" s="231"/>
      <c r="C63" s="232" t="str">
        <f>VLOOKUP(BD.PD[[#This Row],[Pos]],PPto[],3,FALSE)</f>
        <v>2.08 Instalaciones Mecánicas</v>
      </c>
      <c r="D63" s="174" t="s">
        <v>23</v>
      </c>
      <c r="E63" s="305" t="str">
        <f>IF(BD.PD[[#This Row],[.]]="*",VLOOKUP(BD.PD[[#This Row],[Pos]],Presupuesto!A:H,7,FALSE),"")</f>
        <v/>
      </c>
      <c r="F63" s="234" t="s">
        <v>1813</v>
      </c>
      <c r="G63" s="230" t="s">
        <v>1608</v>
      </c>
      <c r="H63" s="174">
        <v>4513026240</v>
      </c>
      <c r="I63" s="174" t="s">
        <v>1605</v>
      </c>
      <c r="J63" s="497" t="s">
        <v>1778</v>
      </c>
      <c r="K63" s="382">
        <v>1</v>
      </c>
      <c r="L63" s="174" t="s">
        <v>260</v>
      </c>
      <c r="M63" s="383">
        <f>IF(BD.PD[[#This Row],[Mon]]="DOP",1,HLOOKUP(BD.PD[[#This Row],[Mon]],$K$1:$L$2,2,FALSE))</f>
        <v>1</v>
      </c>
      <c r="N63" s="384">
        <v>3018201</v>
      </c>
      <c r="O63" s="395">
        <f>BD.PD[[#This Row],[Cant.]]*BD.PD[[#This Row],[ Tasa ]]*BD.PD[[#This Row],[ Precio Und.]]</f>
        <v>3018201</v>
      </c>
      <c r="P63" s="386">
        <v>0</v>
      </c>
      <c r="Q63" s="395">
        <f>IF(BD.PD[[#This Row],[Liquid. '[%']]]&lt;&gt;0,(BD.PD[[#This Row],[Valor Neto '[DOP']]]*BD.PD[[#This Row],[Liquid. '[%']]])+BD.PD[[#This Row],[Valor Neto '[DOP']]],BD.PD[[#This Row],[Valor Neto '[DOP']]])</f>
        <v>3018201</v>
      </c>
      <c r="R63" s="395">
        <f>BD.PD[[#This Row],[Ppto. Orden Interna '[DOP']]]/HLOOKUP("USD",$K$1:$L$2,2,FALSE)</f>
        <v>49478.704918032789</v>
      </c>
      <c r="S63" s="543" t="s">
        <v>1648</v>
      </c>
      <c r="T63" s="387"/>
      <c r="U63" s="460" t="s">
        <v>249</v>
      </c>
      <c r="V63" s="611">
        <v>801667</v>
      </c>
      <c r="W63" s="499" t="s">
        <v>1648</v>
      </c>
      <c r="X63" s="495">
        <v>19</v>
      </c>
      <c r="Y63" s="388">
        <v>0.3</v>
      </c>
      <c r="Z63" s="395">
        <f>BD.PD[[#This Row],[Av.P1 '[%']]]*BD.PD[[#This Row],[Ppto. Orden Interna '[DOP']]]</f>
        <v>905460.29999999993</v>
      </c>
      <c r="AA63" s="174">
        <v>21</v>
      </c>
      <c r="AB63" s="399">
        <v>0.7</v>
      </c>
      <c r="AC63" s="395">
        <f>BD.PD[[#This Row],[Av.P2 '[%']]]*BD.PD[[#This Row],[Ppto. Orden Interna '[DOP']]]</f>
        <v>2112740.6999999997</v>
      </c>
      <c r="AD63" s="531"/>
      <c r="AE63" s="532"/>
      <c r="AF63" s="395">
        <f>BD.PD[[#This Row],[Av.P3 '[%']]]*BD.PD[[#This Row],[Ppto. Orden Interna '[DOP']]]</f>
        <v>0</v>
      </c>
      <c r="AG63" s="395"/>
      <c r="AH63" s="395"/>
      <c r="AI63" s="395"/>
      <c r="AJ63" s="395"/>
      <c r="AK63" s="395"/>
      <c r="AL63" s="395"/>
      <c r="AM63" s="482">
        <f>BD.PD[[#This Row],[Pago 3]]+BD.PD[[#This Row],[Pago 2]]+BD.PD[[#This Row],[Pago 1]]</f>
        <v>3018200.9999999995</v>
      </c>
      <c r="AN63" s="511" t="s">
        <v>244</v>
      </c>
      <c r="AO63" s="511" t="s">
        <v>245</v>
      </c>
      <c r="AP63" s="511" t="s">
        <v>246</v>
      </c>
      <c r="AQ63" s="511" t="s">
        <v>247</v>
      </c>
      <c r="AR63" s="511">
        <v>594</v>
      </c>
      <c r="AS63" s="511" t="s">
        <v>258</v>
      </c>
      <c r="AT63" s="308"/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  <c r="IH63" s="308"/>
    </row>
    <row r="64" spans="1:242" s="249" customFormat="1" ht="15" customHeight="1" x14ac:dyDescent="0.3">
      <c r="A64" s="174">
        <v>2.08</v>
      </c>
      <c r="B64" s="231"/>
      <c r="C64" s="232" t="str">
        <f>VLOOKUP(BD.PD[[#This Row],[Pos]],PPto[],3,FALSE)</f>
        <v>2.08 Instalaciones Mecánicas</v>
      </c>
      <c r="D64" s="174" t="s">
        <v>23</v>
      </c>
      <c r="E64" s="305" t="str">
        <f>IF(BD.PD[[#This Row],[.]]="*",VLOOKUP(BD.PD[[#This Row],[Pos]],Presupuesto!A:H,7,FALSE),"")</f>
        <v/>
      </c>
      <c r="F64" s="234" t="s">
        <v>1814</v>
      </c>
      <c r="G64" s="230" t="s">
        <v>1608</v>
      </c>
      <c r="H64" s="174">
        <v>4513026240</v>
      </c>
      <c r="I64" s="174" t="s">
        <v>1605</v>
      </c>
      <c r="J64" s="497" t="s">
        <v>1778</v>
      </c>
      <c r="K64" s="382">
        <v>1</v>
      </c>
      <c r="L64" s="174" t="s">
        <v>260</v>
      </c>
      <c r="M64" s="383">
        <f>IF(BD.PD[[#This Row],[Mon]]="DOP",1,HLOOKUP(BD.PD[[#This Row],[Mon]],$K$1:$L$2,2,FALSE))</f>
        <v>1</v>
      </c>
      <c r="N64" s="384">
        <v>200000</v>
      </c>
      <c r="O64" s="395">
        <f>BD.PD[[#This Row],[Cant.]]*BD.PD[[#This Row],[ Tasa ]]*BD.PD[[#This Row],[ Precio Und.]]</f>
        <v>200000</v>
      </c>
      <c r="P64" s="386">
        <v>0</v>
      </c>
      <c r="Q64" s="395">
        <f>IF(BD.PD[[#This Row],[Liquid. '[%']]]&lt;&gt;0,(BD.PD[[#This Row],[Valor Neto '[DOP']]]*BD.PD[[#This Row],[Liquid. '[%']]])+BD.PD[[#This Row],[Valor Neto '[DOP']]],BD.PD[[#This Row],[Valor Neto '[DOP']]])</f>
        <v>200000</v>
      </c>
      <c r="R64" s="395">
        <f>BD.PD[[#This Row],[Ppto. Orden Interna '[DOP']]]/HLOOKUP("USD",$K$1:$L$2,2,FALSE)</f>
        <v>3278.688524590164</v>
      </c>
      <c r="S64" s="543" t="s">
        <v>1648</v>
      </c>
      <c r="T64" s="387"/>
      <c r="U64" s="460" t="s">
        <v>249</v>
      </c>
      <c r="V64" s="611">
        <v>801667</v>
      </c>
      <c r="W64" s="499" t="s">
        <v>1648</v>
      </c>
      <c r="X64" s="495">
        <v>19</v>
      </c>
      <c r="Y64" s="388">
        <v>0.3</v>
      </c>
      <c r="Z64" s="395">
        <f>BD.PD[[#This Row],[Av.P1 '[%']]]*BD.PD[[#This Row],[Ppto. Orden Interna '[DOP']]]</f>
        <v>60000</v>
      </c>
      <c r="AA64" s="174">
        <v>21</v>
      </c>
      <c r="AB64" s="399">
        <v>0.7</v>
      </c>
      <c r="AC64" s="395">
        <f>BD.PD[[#This Row],[Av.P2 '[%']]]*BD.PD[[#This Row],[Ppto. Orden Interna '[DOP']]]</f>
        <v>140000</v>
      </c>
      <c r="AD64" s="531"/>
      <c r="AE64" s="532"/>
      <c r="AF64" s="395">
        <f>BD.PD[[#This Row],[Av.P3 '[%']]]*BD.PD[[#This Row],[Ppto. Orden Interna '[DOP']]]</f>
        <v>0</v>
      </c>
      <c r="AG64" s="395"/>
      <c r="AH64" s="395"/>
      <c r="AI64" s="395"/>
      <c r="AJ64" s="395"/>
      <c r="AK64" s="395"/>
      <c r="AL64" s="395"/>
      <c r="AM64" s="482">
        <f>BD.PD[[#This Row],[Pago 3]]+BD.PD[[#This Row],[Pago 2]]+BD.PD[[#This Row],[Pago 1]]</f>
        <v>200000</v>
      </c>
      <c r="AN64" s="511" t="s">
        <v>244</v>
      </c>
      <c r="AO64" s="511" t="s">
        <v>245</v>
      </c>
      <c r="AP64" s="511" t="s">
        <v>246</v>
      </c>
      <c r="AQ64" s="511" t="s">
        <v>247</v>
      </c>
      <c r="AR64" s="511">
        <v>594</v>
      </c>
      <c r="AS64" s="511" t="s">
        <v>258</v>
      </c>
      <c r="AT64" s="308"/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  <c r="IH64" s="308"/>
    </row>
    <row r="65" spans="1:242" s="249" customFormat="1" ht="15" customHeight="1" x14ac:dyDescent="0.3">
      <c r="A65" s="174">
        <v>2.08</v>
      </c>
      <c r="B65" s="231"/>
      <c r="C65" s="232" t="str">
        <f>VLOOKUP(BD.PD[[#This Row],[Pos]],PPto[],3,FALSE)</f>
        <v>2.08 Instalaciones Mecánicas</v>
      </c>
      <c r="D65" s="174" t="s">
        <v>23</v>
      </c>
      <c r="E65" s="305" t="str">
        <f>IF(BD.PD[[#This Row],[.]]="*",VLOOKUP(BD.PD[[#This Row],[Pos]],Presupuesto!A:H,7,FALSE),"")</f>
        <v/>
      </c>
      <c r="F65" s="234" t="s">
        <v>1815</v>
      </c>
      <c r="G65" s="230" t="s">
        <v>1608</v>
      </c>
      <c r="H65" s="174">
        <v>4513026240</v>
      </c>
      <c r="I65" s="174" t="s">
        <v>1605</v>
      </c>
      <c r="J65" s="497" t="s">
        <v>1778</v>
      </c>
      <c r="K65" s="382">
        <v>1</v>
      </c>
      <c r="L65" s="174" t="s">
        <v>260</v>
      </c>
      <c r="M65" s="383">
        <f>IF(BD.PD[[#This Row],[Mon]]="DOP",1,HLOOKUP(BD.PD[[#This Row],[Mon]],$K$1:$L$2,2,FALSE))</f>
        <v>1</v>
      </c>
      <c r="N65" s="384">
        <v>66000</v>
      </c>
      <c r="O65" s="395">
        <f>BD.PD[[#This Row],[Cant.]]*BD.PD[[#This Row],[ Tasa ]]*BD.PD[[#This Row],[ Precio Und.]]</f>
        <v>66000</v>
      </c>
      <c r="P65" s="386">
        <v>0</v>
      </c>
      <c r="Q65" s="395">
        <f>IF(BD.PD[[#This Row],[Liquid. '[%']]]&lt;&gt;0,(BD.PD[[#This Row],[Valor Neto '[DOP']]]*BD.PD[[#This Row],[Liquid. '[%']]])+BD.PD[[#This Row],[Valor Neto '[DOP']]],BD.PD[[#This Row],[Valor Neto '[DOP']]])</f>
        <v>66000</v>
      </c>
      <c r="R65" s="395">
        <f>BD.PD[[#This Row],[Ppto. Orden Interna '[DOP']]]/HLOOKUP("USD",$K$1:$L$2,2,FALSE)</f>
        <v>1081.967213114754</v>
      </c>
      <c r="S65" s="543" t="s">
        <v>1648</v>
      </c>
      <c r="T65" s="387"/>
      <c r="U65" s="460" t="s">
        <v>249</v>
      </c>
      <c r="V65" s="611">
        <v>801667</v>
      </c>
      <c r="W65" s="499" t="s">
        <v>1648</v>
      </c>
      <c r="X65" s="495">
        <v>19</v>
      </c>
      <c r="Y65" s="388">
        <v>0.3</v>
      </c>
      <c r="Z65" s="395">
        <f>BD.PD[[#This Row],[Av.P1 '[%']]]*BD.PD[[#This Row],[Ppto. Orden Interna '[DOP']]]</f>
        <v>19800</v>
      </c>
      <c r="AA65" s="174">
        <v>21</v>
      </c>
      <c r="AB65" s="399">
        <v>0.7</v>
      </c>
      <c r="AC65" s="395">
        <f>BD.PD[[#This Row],[Av.P2 '[%']]]*BD.PD[[#This Row],[Ppto. Orden Interna '[DOP']]]</f>
        <v>46200</v>
      </c>
      <c r="AD65" s="531"/>
      <c r="AE65" s="532"/>
      <c r="AF65" s="395">
        <f>BD.PD[[#This Row],[Av.P3 '[%']]]*BD.PD[[#This Row],[Ppto. Orden Interna '[DOP']]]</f>
        <v>0</v>
      </c>
      <c r="AG65" s="395"/>
      <c r="AH65" s="395"/>
      <c r="AI65" s="395"/>
      <c r="AJ65" s="395"/>
      <c r="AK65" s="395"/>
      <c r="AL65" s="395"/>
      <c r="AM65" s="482">
        <f>BD.PD[[#This Row],[Pago 3]]+BD.PD[[#This Row],[Pago 2]]+BD.PD[[#This Row],[Pago 1]]</f>
        <v>66000</v>
      </c>
      <c r="AN65" s="511" t="s">
        <v>244</v>
      </c>
      <c r="AO65" s="511" t="s">
        <v>245</v>
      </c>
      <c r="AP65" s="511" t="s">
        <v>246</v>
      </c>
      <c r="AQ65" s="511" t="s">
        <v>247</v>
      </c>
      <c r="AR65" s="511">
        <v>594</v>
      </c>
      <c r="AS65" s="511" t="s">
        <v>258</v>
      </c>
      <c r="AT65" s="308"/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  <c r="IH65" s="308"/>
    </row>
    <row r="66" spans="1:242" s="249" customFormat="1" ht="15" customHeight="1" x14ac:dyDescent="0.3">
      <c r="A66" s="174">
        <v>2.08</v>
      </c>
      <c r="B66" s="231"/>
      <c r="C66" s="232" t="str">
        <f>VLOOKUP(BD.PD[[#This Row],[Pos]],PPto[],3,FALSE)</f>
        <v>2.08 Instalaciones Mecánicas</v>
      </c>
      <c r="D66" s="174" t="s">
        <v>23</v>
      </c>
      <c r="E66" s="305" t="str">
        <f>IF(BD.PD[[#This Row],[.]]="*",VLOOKUP(BD.PD[[#This Row],[Pos]],Presupuesto!A:H,7,FALSE),"")</f>
        <v/>
      </c>
      <c r="F66" s="234" t="s">
        <v>1781</v>
      </c>
      <c r="G66" s="230" t="s">
        <v>1608</v>
      </c>
      <c r="H66" s="174">
        <v>4513032169</v>
      </c>
      <c r="I66" s="174" t="s">
        <v>1605</v>
      </c>
      <c r="J66" s="497" t="s">
        <v>1780</v>
      </c>
      <c r="K66" s="382">
        <v>1</v>
      </c>
      <c r="L66" s="174" t="s">
        <v>260</v>
      </c>
      <c r="M66" s="383">
        <f>IF(BD.PD[[#This Row],[Mon]]="DOP",1,HLOOKUP(BD.PD[[#This Row],[Mon]],$K$1:$L$2,2,FALSE))</f>
        <v>1</v>
      </c>
      <c r="N66" s="384">
        <v>135000</v>
      </c>
      <c r="O66" s="395">
        <f>BD.PD[[#This Row],[Cant.]]*BD.PD[[#This Row],[ Tasa ]]*BD.PD[[#This Row],[ Precio Und.]]</f>
        <v>135000</v>
      </c>
      <c r="P66" s="386">
        <v>0</v>
      </c>
      <c r="Q66" s="395">
        <f>IF(BD.PD[[#This Row],[Liquid. '[%']]]&lt;&gt;0,(BD.PD[[#This Row],[Valor Neto '[DOP']]]*BD.PD[[#This Row],[Liquid. '[%']]])+BD.PD[[#This Row],[Valor Neto '[DOP']]],BD.PD[[#This Row],[Valor Neto '[DOP']]])</f>
        <v>135000</v>
      </c>
      <c r="R66" s="395">
        <f>BD.PD[[#This Row],[Ppto. Orden Interna '[DOP']]]/HLOOKUP("USD",$K$1:$L$2,2,FALSE)</f>
        <v>2213.1147540983607</v>
      </c>
      <c r="S66" s="543" t="s">
        <v>1648</v>
      </c>
      <c r="T66" s="387"/>
      <c r="U66" s="460" t="s">
        <v>249</v>
      </c>
      <c r="V66" s="611">
        <v>801667</v>
      </c>
      <c r="W66" s="499" t="s">
        <v>1648</v>
      </c>
      <c r="X66" s="495">
        <v>19</v>
      </c>
      <c r="Y66" s="388">
        <v>0.3</v>
      </c>
      <c r="Z66" s="395">
        <f>BD.PD[[#This Row],[Av.P1 '[%']]]*BD.PD[[#This Row],[Ppto. Orden Interna '[DOP']]]</f>
        <v>40500</v>
      </c>
      <c r="AA66" s="174">
        <v>21</v>
      </c>
      <c r="AB66" s="399">
        <v>0.7</v>
      </c>
      <c r="AC66" s="395">
        <f>BD.PD[[#This Row],[Av.P2 '[%']]]*BD.PD[[#This Row],[Ppto. Orden Interna '[DOP']]]</f>
        <v>94500</v>
      </c>
      <c r="AD66" s="531"/>
      <c r="AE66" s="532"/>
      <c r="AF66" s="395">
        <f>BD.PD[[#This Row],[Av.P3 '[%']]]*BD.PD[[#This Row],[Ppto. Orden Interna '[DOP']]]</f>
        <v>0</v>
      </c>
      <c r="AG66" s="395"/>
      <c r="AH66" s="395"/>
      <c r="AI66" s="395"/>
      <c r="AJ66" s="395"/>
      <c r="AK66" s="395"/>
      <c r="AL66" s="395"/>
      <c r="AM66" s="482">
        <f>BD.PD[[#This Row],[Pago 3]]+BD.PD[[#This Row],[Pago 2]]+BD.PD[[#This Row],[Pago 1]]</f>
        <v>135000</v>
      </c>
      <c r="AN66" s="511" t="s">
        <v>244</v>
      </c>
      <c r="AO66" s="511" t="s">
        <v>245</v>
      </c>
      <c r="AP66" s="511" t="s">
        <v>246</v>
      </c>
      <c r="AQ66" s="511" t="s">
        <v>247</v>
      </c>
      <c r="AR66" s="511">
        <v>594</v>
      </c>
      <c r="AS66" s="511" t="s">
        <v>258</v>
      </c>
      <c r="AT66" s="308"/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  <c r="IH66" s="308"/>
    </row>
    <row r="67" spans="1:242" s="249" customFormat="1" ht="15" customHeight="1" x14ac:dyDescent="0.3">
      <c r="A67" s="174">
        <v>2.08</v>
      </c>
      <c r="B67" s="231"/>
      <c r="C67" s="232" t="str">
        <f>VLOOKUP(BD.PD[[#This Row],[Pos]],PPto[],3,FALSE)</f>
        <v>2.08 Instalaciones Mecánicas</v>
      </c>
      <c r="D67" s="174" t="s">
        <v>23</v>
      </c>
      <c r="E67" s="305" t="str">
        <f>IF(BD.PD[[#This Row],[.]]="*",VLOOKUP(BD.PD[[#This Row],[Pos]],Presupuesto!A:H,7,FALSE),"")</f>
        <v/>
      </c>
      <c r="F67" s="234" t="s">
        <v>1781</v>
      </c>
      <c r="G67" s="230" t="s">
        <v>1608</v>
      </c>
      <c r="H67" s="174">
        <v>4513032169</v>
      </c>
      <c r="I67" s="174" t="s">
        <v>1605</v>
      </c>
      <c r="J67" s="497" t="s">
        <v>1780</v>
      </c>
      <c r="K67" s="382">
        <v>1</v>
      </c>
      <c r="L67" s="174" t="s">
        <v>260</v>
      </c>
      <c r="M67" s="383">
        <f>IF(BD.PD[[#This Row],[Mon]]="DOP",1,HLOOKUP(BD.PD[[#This Row],[Mon]],$K$1:$L$2,2,FALSE))</f>
        <v>1</v>
      </c>
      <c r="N67" s="384">
        <v>105678</v>
      </c>
      <c r="O67" s="395">
        <f>BD.PD[[#This Row],[Cant.]]*BD.PD[[#This Row],[ Tasa ]]*BD.PD[[#This Row],[ Precio Und.]]</f>
        <v>105678</v>
      </c>
      <c r="P67" s="386">
        <v>0</v>
      </c>
      <c r="Q67" s="395">
        <f>IF(BD.PD[[#This Row],[Liquid. '[%']]]&lt;&gt;0,(BD.PD[[#This Row],[Valor Neto '[DOP']]]*BD.PD[[#This Row],[Liquid. '[%']]])+BD.PD[[#This Row],[Valor Neto '[DOP']]],BD.PD[[#This Row],[Valor Neto '[DOP']]])</f>
        <v>105678</v>
      </c>
      <c r="R67" s="395">
        <f>BD.PD[[#This Row],[Ppto. Orden Interna '[DOP']]]/HLOOKUP("USD",$K$1:$L$2,2,FALSE)</f>
        <v>1732.4262295081967</v>
      </c>
      <c r="S67" s="543" t="s">
        <v>1648</v>
      </c>
      <c r="T67" s="387"/>
      <c r="U67" s="460" t="s">
        <v>249</v>
      </c>
      <c r="V67" s="611">
        <v>801667</v>
      </c>
      <c r="W67" s="499" t="s">
        <v>1648</v>
      </c>
      <c r="X67" s="495">
        <v>19</v>
      </c>
      <c r="Y67" s="388">
        <v>0.3</v>
      </c>
      <c r="Z67" s="395">
        <f>BD.PD[[#This Row],[Av.P1 '[%']]]*BD.PD[[#This Row],[Ppto. Orden Interna '[DOP']]]</f>
        <v>31703.399999999998</v>
      </c>
      <c r="AA67" s="174">
        <v>21</v>
      </c>
      <c r="AB67" s="399">
        <v>0.7</v>
      </c>
      <c r="AC67" s="395">
        <f>BD.PD[[#This Row],[Av.P2 '[%']]]*BD.PD[[#This Row],[Ppto. Orden Interna '[DOP']]]</f>
        <v>73974.599999999991</v>
      </c>
      <c r="AD67" s="531"/>
      <c r="AE67" s="532"/>
      <c r="AF67" s="395">
        <f>BD.PD[[#This Row],[Av.P3 '[%']]]*BD.PD[[#This Row],[Ppto. Orden Interna '[DOP']]]</f>
        <v>0</v>
      </c>
      <c r="AG67" s="395"/>
      <c r="AH67" s="395"/>
      <c r="AI67" s="395"/>
      <c r="AJ67" s="395"/>
      <c r="AK67" s="395"/>
      <c r="AL67" s="395"/>
      <c r="AM67" s="482">
        <f>BD.PD[[#This Row],[Pago 3]]+BD.PD[[#This Row],[Pago 2]]+BD.PD[[#This Row],[Pago 1]]</f>
        <v>105677.99999999999</v>
      </c>
      <c r="AN67" s="511" t="s">
        <v>244</v>
      </c>
      <c r="AO67" s="511" t="s">
        <v>245</v>
      </c>
      <c r="AP67" s="511" t="s">
        <v>246</v>
      </c>
      <c r="AQ67" s="511" t="s">
        <v>247</v>
      </c>
      <c r="AR67" s="511">
        <v>594</v>
      </c>
      <c r="AS67" s="511" t="s">
        <v>258</v>
      </c>
      <c r="AT67" s="308"/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  <c r="IH67" s="308"/>
    </row>
    <row r="68" spans="1:242" s="249" customFormat="1" ht="15" customHeight="1" x14ac:dyDescent="0.3">
      <c r="A68" s="174">
        <v>2.08</v>
      </c>
      <c r="B68" s="231"/>
      <c r="C68" s="232" t="str">
        <f>VLOOKUP(BD.PD[[#This Row],[Pos]],PPto[],3,FALSE)</f>
        <v>2.08 Instalaciones Mecánicas</v>
      </c>
      <c r="D68" s="174" t="s">
        <v>23</v>
      </c>
      <c r="E68" s="305" t="str">
        <f>IF(BD.PD[[#This Row],[.]]="*",VLOOKUP(BD.PD[[#This Row],[Pos]],Presupuesto!A:H,7,FALSE),"")</f>
        <v/>
      </c>
      <c r="F68" s="234" t="s">
        <v>1781</v>
      </c>
      <c r="G68" s="230" t="s">
        <v>1608</v>
      </c>
      <c r="H68" s="174">
        <v>4513032169</v>
      </c>
      <c r="I68" s="174" t="s">
        <v>1605</v>
      </c>
      <c r="J68" s="497" t="s">
        <v>1780</v>
      </c>
      <c r="K68" s="382">
        <v>1</v>
      </c>
      <c r="L68" s="174" t="s">
        <v>260</v>
      </c>
      <c r="M68" s="383">
        <f>IF(BD.PD[[#This Row],[Mon]]="DOP",1,HLOOKUP(BD.PD[[#This Row],[Mon]],$K$1:$L$2,2,FALSE))</f>
        <v>1</v>
      </c>
      <c r="N68" s="384">
        <v>235000</v>
      </c>
      <c r="O68" s="395">
        <f>BD.PD[[#This Row],[Cant.]]*BD.PD[[#This Row],[ Tasa ]]*BD.PD[[#This Row],[ Precio Und.]]</f>
        <v>235000</v>
      </c>
      <c r="P68" s="386">
        <v>0</v>
      </c>
      <c r="Q68" s="395">
        <f>IF(BD.PD[[#This Row],[Liquid. '[%']]]&lt;&gt;0,(BD.PD[[#This Row],[Valor Neto '[DOP']]]*BD.PD[[#This Row],[Liquid. '[%']]])+BD.PD[[#This Row],[Valor Neto '[DOP']]],BD.PD[[#This Row],[Valor Neto '[DOP']]])</f>
        <v>235000</v>
      </c>
      <c r="R68" s="395">
        <f>BD.PD[[#This Row],[Ppto. Orden Interna '[DOP']]]/HLOOKUP("USD",$K$1:$L$2,2,FALSE)</f>
        <v>3852.4590163934427</v>
      </c>
      <c r="S68" s="543" t="s">
        <v>1648</v>
      </c>
      <c r="T68" s="387"/>
      <c r="U68" s="460" t="s">
        <v>249</v>
      </c>
      <c r="V68" s="611">
        <v>801667</v>
      </c>
      <c r="W68" s="499" t="s">
        <v>1648</v>
      </c>
      <c r="X68" s="495">
        <v>19</v>
      </c>
      <c r="Y68" s="388">
        <v>0.3</v>
      </c>
      <c r="Z68" s="395">
        <f>BD.PD[[#This Row],[Av.P1 '[%']]]*BD.PD[[#This Row],[Ppto. Orden Interna '[DOP']]]</f>
        <v>70500</v>
      </c>
      <c r="AA68" s="174">
        <v>21</v>
      </c>
      <c r="AB68" s="399">
        <v>0.7</v>
      </c>
      <c r="AC68" s="395">
        <f>BD.PD[[#This Row],[Av.P2 '[%']]]*BD.PD[[#This Row],[Ppto. Orden Interna '[DOP']]]</f>
        <v>164500</v>
      </c>
      <c r="AD68" s="531"/>
      <c r="AE68" s="532"/>
      <c r="AF68" s="395">
        <f>BD.PD[[#This Row],[Av.P3 '[%']]]*BD.PD[[#This Row],[Ppto. Orden Interna '[DOP']]]</f>
        <v>0</v>
      </c>
      <c r="AG68" s="395"/>
      <c r="AH68" s="395"/>
      <c r="AI68" s="395"/>
      <c r="AJ68" s="395"/>
      <c r="AK68" s="395"/>
      <c r="AL68" s="395"/>
      <c r="AM68" s="482">
        <f>BD.PD[[#This Row],[Pago 3]]+BD.PD[[#This Row],[Pago 2]]+BD.PD[[#This Row],[Pago 1]]</f>
        <v>235000</v>
      </c>
      <c r="AN68" s="511" t="s">
        <v>244</v>
      </c>
      <c r="AO68" s="511" t="s">
        <v>245</v>
      </c>
      <c r="AP68" s="511" t="s">
        <v>246</v>
      </c>
      <c r="AQ68" s="511" t="s">
        <v>247</v>
      </c>
      <c r="AR68" s="511">
        <v>594</v>
      </c>
      <c r="AS68" s="511" t="s">
        <v>258</v>
      </c>
      <c r="AT68" s="308"/>
      <c r="AU68" s="308"/>
      <c r="AV68" s="308"/>
      <c r="AW68" s="308"/>
      <c r="AX68" s="308"/>
      <c r="AY68" s="308"/>
      <c r="AZ68" s="308"/>
      <c r="BA68" s="308"/>
      <c r="BB68" s="308"/>
      <c r="BC68" s="308"/>
      <c r="BD68" s="308"/>
      <c r="BE68" s="308"/>
      <c r="BF68" s="308"/>
      <c r="BG68" s="308"/>
      <c r="BH68" s="308"/>
      <c r="BI68" s="308"/>
      <c r="BJ68" s="308"/>
      <c r="BK68" s="308"/>
      <c r="BL68" s="308"/>
      <c r="BM68" s="308"/>
      <c r="BN68" s="308"/>
      <c r="BO68" s="308"/>
      <c r="BP68" s="308"/>
      <c r="BQ68" s="308"/>
      <c r="BR68" s="308"/>
      <c r="BS68" s="308"/>
      <c r="BT68" s="308"/>
      <c r="BU68" s="308"/>
      <c r="BV68" s="308"/>
      <c r="BW68" s="308"/>
      <c r="BX68" s="308"/>
      <c r="BY68" s="308"/>
      <c r="BZ68" s="308"/>
      <c r="CA68" s="308"/>
      <c r="CB68" s="308"/>
      <c r="CC68" s="308"/>
      <c r="CD68" s="308"/>
      <c r="CE68" s="308"/>
      <c r="CF68" s="308"/>
      <c r="CG68" s="308"/>
      <c r="CH68" s="308"/>
      <c r="CI68" s="30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  <c r="DU68" s="308"/>
      <c r="DV68" s="308"/>
      <c r="DW68" s="308"/>
      <c r="DX68" s="308"/>
      <c r="DY68" s="308"/>
      <c r="DZ68" s="308"/>
      <c r="EA68" s="308"/>
      <c r="EB68" s="308"/>
      <c r="EC68" s="308"/>
      <c r="ED68" s="308"/>
      <c r="EE68" s="308"/>
      <c r="EF68" s="308"/>
      <c r="EG68" s="308"/>
      <c r="EH68" s="308"/>
      <c r="EI68" s="308"/>
      <c r="EJ68" s="308"/>
      <c r="EK68" s="308"/>
      <c r="EL68" s="308"/>
      <c r="EM68" s="308"/>
      <c r="EN68" s="308"/>
      <c r="EO68" s="308"/>
      <c r="EP68" s="308"/>
      <c r="EQ68" s="308"/>
      <c r="ER68" s="308"/>
      <c r="ES68" s="308"/>
      <c r="ET68" s="308"/>
      <c r="EU68" s="308"/>
      <c r="EV68" s="308"/>
      <c r="EW68" s="308"/>
      <c r="EX68" s="308"/>
      <c r="EY68" s="308"/>
      <c r="EZ68" s="308"/>
      <c r="FA68" s="308"/>
      <c r="FB68" s="308"/>
      <c r="FC68" s="308"/>
      <c r="FD68" s="308"/>
      <c r="FE68" s="308"/>
      <c r="FF68" s="308"/>
      <c r="FG68" s="308"/>
      <c r="FH68" s="308"/>
      <c r="FI68" s="308"/>
      <c r="FJ68" s="308"/>
      <c r="FK68" s="308"/>
      <c r="FL68" s="308"/>
      <c r="FM68" s="308"/>
      <c r="FN68" s="308"/>
      <c r="FO68" s="308"/>
      <c r="FP68" s="308"/>
      <c r="FQ68" s="308"/>
      <c r="FR68" s="308"/>
      <c r="FS68" s="308"/>
      <c r="FT68" s="308"/>
      <c r="FU68" s="308"/>
      <c r="FV68" s="308"/>
      <c r="FW68" s="308"/>
      <c r="FX68" s="308"/>
      <c r="FY68" s="308"/>
      <c r="FZ68" s="308"/>
      <c r="GA68" s="308"/>
      <c r="GB68" s="308"/>
      <c r="GC68" s="308"/>
      <c r="GD68" s="308"/>
      <c r="GE68" s="308"/>
      <c r="GF68" s="308"/>
      <c r="GG68" s="308"/>
      <c r="GH68" s="308"/>
      <c r="GI68" s="308"/>
      <c r="GJ68" s="308"/>
      <c r="GK68" s="308"/>
      <c r="GL68" s="308"/>
      <c r="GM68" s="308"/>
      <c r="GN68" s="308"/>
      <c r="GO68" s="308"/>
      <c r="GP68" s="308"/>
      <c r="GQ68" s="308"/>
      <c r="GR68" s="308"/>
      <c r="GS68" s="308"/>
      <c r="GT68" s="308"/>
      <c r="GU68" s="308"/>
      <c r="GV68" s="308"/>
      <c r="GW68" s="308"/>
      <c r="GX68" s="308"/>
      <c r="GY68" s="308"/>
      <c r="GZ68" s="308"/>
      <c r="HA68" s="308"/>
      <c r="HB68" s="308"/>
      <c r="HC68" s="308"/>
      <c r="HD68" s="308"/>
      <c r="HE68" s="308"/>
      <c r="HF68" s="308"/>
      <c r="HG68" s="308"/>
      <c r="HH68" s="308"/>
      <c r="HI68" s="308"/>
      <c r="HJ68" s="308"/>
      <c r="HK68" s="308"/>
      <c r="HL68" s="308"/>
      <c r="HM68" s="308"/>
      <c r="HN68" s="308"/>
      <c r="HO68" s="308"/>
      <c r="HP68" s="308"/>
      <c r="HQ68" s="308"/>
      <c r="HR68" s="308"/>
      <c r="HS68" s="308"/>
      <c r="HT68" s="308"/>
      <c r="HU68" s="308"/>
      <c r="HV68" s="308"/>
      <c r="HW68" s="308"/>
      <c r="HX68" s="308"/>
      <c r="HY68" s="308"/>
      <c r="HZ68" s="308"/>
      <c r="IA68" s="308"/>
      <c r="IB68" s="308"/>
      <c r="IC68" s="308"/>
      <c r="ID68" s="308"/>
      <c r="IE68" s="308"/>
      <c r="IF68" s="308"/>
      <c r="IG68" s="308"/>
      <c r="IH68" s="308"/>
    </row>
    <row r="69" spans="1:242" s="249" customFormat="1" ht="15" customHeight="1" x14ac:dyDescent="0.3">
      <c r="A69" s="174">
        <v>2.08</v>
      </c>
      <c r="B69" s="231"/>
      <c r="C69" s="232" t="str">
        <f>VLOOKUP(BD.PD[[#This Row],[Pos]],PPto[],3,FALSE)</f>
        <v>2.08 Instalaciones Mecánicas</v>
      </c>
      <c r="D69" s="174" t="s">
        <v>23</v>
      </c>
      <c r="E69" s="305" t="str">
        <f>IF(BD.PD[[#This Row],[.]]="*",VLOOKUP(BD.PD[[#This Row],[Pos]],Presupuesto!A:H,7,FALSE),"")</f>
        <v/>
      </c>
      <c r="F69" s="234" t="s">
        <v>1782</v>
      </c>
      <c r="G69" s="230" t="s">
        <v>1608</v>
      </c>
      <c r="H69" s="174">
        <v>4513032169</v>
      </c>
      <c r="I69" s="174" t="s">
        <v>1605</v>
      </c>
      <c r="J69" s="497" t="s">
        <v>1780</v>
      </c>
      <c r="K69" s="382">
        <v>1</v>
      </c>
      <c r="L69" s="174" t="s">
        <v>260</v>
      </c>
      <c r="M69" s="383">
        <f>IF(BD.PD[[#This Row],[Mon]]="DOP",1,HLOOKUP(BD.PD[[#This Row],[Mon]],$K$1:$L$2,2,FALSE))</f>
        <v>1</v>
      </c>
      <c r="N69" s="384">
        <v>65000</v>
      </c>
      <c r="O69" s="395">
        <f>BD.PD[[#This Row],[Cant.]]*BD.PD[[#This Row],[ Tasa ]]*BD.PD[[#This Row],[ Precio Und.]]</f>
        <v>65000</v>
      </c>
      <c r="P69" s="386">
        <v>0</v>
      </c>
      <c r="Q69" s="395">
        <f>IF(BD.PD[[#This Row],[Liquid. '[%']]]&lt;&gt;0,(BD.PD[[#This Row],[Valor Neto '[DOP']]]*BD.PD[[#This Row],[Liquid. '[%']]])+BD.PD[[#This Row],[Valor Neto '[DOP']]],BD.PD[[#This Row],[Valor Neto '[DOP']]])</f>
        <v>65000</v>
      </c>
      <c r="R69" s="395">
        <f>BD.PD[[#This Row],[Ppto. Orden Interna '[DOP']]]/HLOOKUP("USD",$K$1:$L$2,2,FALSE)</f>
        <v>1065.5737704918033</v>
      </c>
      <c r="S69" s="543" t="s">
        <v>1648</v>
      </c>
      <c r="T69" s="387"/>
      <c r="U69" s="460" t="s">
        <v>249</v>
      </c>
      <c r="V69" s="611">
        <v>801667</v>
      </c>
      <c r="W69" s="499" t="s">
        <v>1648</v>
      </c>
      <c r="X69" s="495">
        <v>19</v>
      </c>
      <c r="Y69" s="388">
        <v>0.3</v>
      </c>
      <c r="Z69" s="395">
        <f>BD.PD[[#This Row],[Av.P1 '[%']]]*BD.PD[[#This Row],[Ppto. Orden Interna '[DOP']]]</f>
        <v>19500</v>
      </c>
      <c r="AA69" s="174">
        <v>21</v>
      </c>
      <c r="AB69" s="399">
        <v>0.7</v>
      </c>
      <c r="AC69" s="395">
        <f>BD.PD[[#This Row],[Av.P2 '[%']]]*BD.PD[[#This Row],[Ppto. Orden Interna '[DOP']]]</f>
        <v>45500</v>
      </c>
      <c r="AD69" s="531"/>
      <c r="AE69" s="532"/>
      <c r="AF69" s="395">
        <f>BD.PD[[#This Row],[Av.P3 '[%']]]*BD.PD[[#This Row],[Ppto. Orden Interna '[DOP']]]</f>
        <v>0</v>
      </c>
      <c r="AG69" s="395"/>
      <c r="AH69" s="395"/>
      <c r="AI69" s="395"/>
      <c r="AJ69" s="395"/>
      <c r="AK69" s="395"/>
      <c r="AL69" s="395"/>
      <c r="AM69" s="482">
        <f>BD.PD[[#This Row],[Pago 3]]+BD.PD[[#This Row],[Pago 2]]+BD.PD[[#This Row],[Pago 1]]</f>
        <v>65000</v>
      </c>
      <c r="AN69" s="511" t="s">
        <v>244</v>
      </c>
      <c r="AO69" s="511" t="s">
        <v>245</v>
      </c>
      <c r="AP69" s="511" t="s">
        <v>246</v>
      </c>
      <c r="AQ69" s="511" t="s">
        <v>247</v>
      </c>
      <c r="AR69" s="511">
        <v>594</v>
      </c>
      <c r="AS69" s="511" t="s">
        <v>258</v>
      </c>
      <c r="AT69" s="308"/>
      <c r="AU69" s="308"/>
      <c r="AV69" s="308"/>
      <c r="AW69" s="308"/>
      <c r="AX69" s="308"/>
      <c r="AY69" s="308"/>
      <c r="AZ69" s="308"/>
      <c r="BA69" s="308"/>
      <c r="BB69" s="308"/>
      <c r="BC69" s="308"/>
      <c r="BD69" s="308"/>
      <c r="BE69" s="308"/>
      <c r="BF69" s="308"/>
      <c r="BG69" s="308"/>
      <c r="BH69" s="308"/>
      <c r="BI69" s="308"/>
      <c r="BJ69" s="308"/>
      <c r="BK69" s="308"/>
      <c r="BL69" s="308"/>
      <c r="BM69" s="308"/>
      <c r="BN69" s="308"/>
      <c r="BO69" s="308"/>
      <c r="BP69" s="308"/>
      <c r="BQ69" s="308"/>
      <c r="BR69" s="308"/>
      <c r="BS69" s="308"/>
      <c r="BT69" s="308"/>
      <c r="BU69" s="308"/>
      <c r="BV69" s="308"/>
      <c r="BW69" s="308"/>
      <c r="BX69" s="308"/>
      <c r="BY69" s="308"/>
      <c r="BZ69" s="308"/>
      <c r="CA69" s="308"/>
      <c r="CB69" s="308"/>
      <c r="CC69" s="308"/>
      <c r="CD69" s="308"/>
      <c r="CE69" s="308"/>
      <c r="CF69" s="308"/>
      <c r="CG69" s="308"/>
      <c r="CH69" s="308"/>
      <c r="CI69" s="30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  <c r="DU69" s="308"/>
      <c r="DV69" s="308"/>
      <c r="DW69" s="308"/>
      <c r="DX69" s="308"/>
      <c r="DY69" s="308"/>
      <c r="DZ69" s="308"/>
      <c r="EA69" s="308"/>
      <c r="EB69" s="308"/>
      <c r="EC69" s="308"/>
      <c r="ED69" s="308"/>
      <c r="EE69" s="308"/>
      <c r="EF69" s="308"/>
      <c r="EG69" s="308"/>
      <c r="EH69" s="308"/>
      <c r="EI69" s="308"/>
      <c r="EJ69" s="308"/>
      <c r="EK69" s="308"/>
      <c r="EL69" s="308"/>
      <c r="EM69" s="308"/>
      <c r="EN69" s="308"/>
      <c r="EO69" s="308"/>
      <c r="EP69" s="308"/>
      <c r="EQ69" s="308"/>
      <c r="ER69" s="308"/>
      <c r="ES69" s="308"/>
      <c r="ET69" s="308"/>
      <c r="EU69" s="308"/>
      <c r="EV69" s="308"/>
      <c r="EW69" s="308"/>
      <c r="EX69" s="308"/>
      <c r="EY69" s="308"/>
      <c r="EZ69" s="308"/>
      <c r="FA69" s="308"/>
      <c r="FB69" s="308"/>
      <c r="FC69" s="308"/>
      <c r="FD69" s="308"/>
      <c r="FE69" s="308"/>
      <c r="FF69" s="308"/>
      <c r="FG69" s="308"/>
      <c r="FH69" s="308"/>
      <c r="FI69" s="308"/>
      <c r="FJ69" s="308"/>
      <c r="FK69" s="308"/>
      <c r="FL69" s="308"/>
      <c r="FM69" s="308"/>
      <c r="FN69" s="308"/>
      <c r="FO69" s="308"/>
      <c r="FP69" s="308"/>
      <c r="FQ69" s="308"/>
      <c r="FR69" s="308"/>
      <c r="FS69" s="308"/>
      <c r="FT69" s="308"/>
      <c r="FU69" s="308"/>
      <c r="FV69" s="308"/>
      <c r="FW69" s="308"/>
      <c r="FX69" s="308"/>
      <c r="FY69" s="308"/>
      <c r="FZ69" s="308"/>
      <c r="GA69" s="308"/>
      <c r="GB69" s="308"/>
      <c r="GC69" s="308"/>
      <c r="GD69" s="308"/>
      <c r="GE69" s="308"/>
      <c r="GF69" s="308"/>
      <c r="GG69" s="308"/>
      <c r="GH69" s="308"/>
      <c r="GI69" s="308"/>
      <c r="GJ69" s="308"/>
      <c r="GK69" s="308"/>
      <c r="GL69" s="308"/>
      <c r="GM69" s="308"/>
      <c r="GN69" s="308"/>
      <c r="GO69" s="308"/>
      <c r="GP69" s="308"/>
      <c r="GQ69" s="308"/>
      <c r="GR69" s="308"/>
      <c r="GS69" s="308"/>
      <c r="GT69" s="308"/>
      <c r="GU69" s="308"/>
      <c r="GV69" s="308"/>
      <c r="GW69" s="308"/>
      <c r="GX69" s="308"/>
      <c r="GY69" s="308"/>
      <c r="GZ69" s="308"/>
      <c r="HA69" s="308"/>
      <c r="HB69" s="308"/>
      <c r="HC69" s="308"/>
      <c r="HD69" s="308"/>
      <c r="HE69" s="308"/>
      <c r="HF69" s="308"/>
      <c r="HG69" s="308"/>
      <c r="HH69" s="308"/>
      <c r="HI69" s="308"/>
      <c r="HJ69" s="308"/>
      <c r="HK69" s="308"/>
      <c r="HL69" s="308"/>
      <c r="HM69" s="308"/>
      <c r="HN69" s="308"/>
      <c r="HO69" s="308"/>
      <c r="HP69" s="308"/>
      <c r="HQ69" s="308"/>
      <c r="HR69" s="308"/>
      <c r="HS69" s="308"/>
      <c r="HT69" s="308"/>
      <c r="HU69" s="308"/>
      <c r="HV69" s="308"/>
      <c r="HW69" s="308"/>
      <c r="HX69" s="308"/>
      <c r="HY69" s="308"/>
      <c r="HZ69" s="308"/>
      <c r="IA69" s="308"/>
      <c r="IB69" s="308"/>
      <c r="IC69" s="308"/>
      <c r="ID69" s="308"/>
      <c r="IE69" s="308"/>
      <c r="IF69" s="308"/>
      <c r="IG69" s="308"/>
      <c r="IH69" s="308"/>
    </row>
    <row r="70" spans="1:242" s="249" customFormat="1" ht="15" customHeight="1" x14ac:dyDescent="0.3">
      <c r="A70" s="174">
        <v>2.08</v>
      </c>
      <c r="B70" s="231"/>
      <c r="C70" s="232" t="str">
        <f>VLOOKUP(BD.PD[[#This Row],[Pos]],PPto[],3,FALSE)</f>
        <v>2.08 Instalaciones Mecánicas</v>
      </c>
      <c r="D70" s="174" t="s">
        <v>23</v>
      </c>
      <c r="E70" s="305" t="str">
        <f>IF(BD.PD[[#This Row],[.]]="*",VLOOKUP(BD.PD[[#This Row],[Pos]],Presupuesto!A:H,7,FALSE),"")</f>
        <v/>
      </c>
      <c r="F70" s="506" t="s">
        <v>286</v>
      </c>
      <c r="G70" s="230" t="s">
        <v>1608</v>
      </c>
      <c r="H70" s="174"/>
      <c r="I70" s="174" t="s">
        <v>1606</v>
      </c>
      <c r="J70" s="497" t="s">
        <v>1654</v>
      </c>
      <c r="K70" s="382">
        <v>2</v>
      </c>
      <c r="L70" s="174" t="s">
        <v>260</v>
      </c>
      <c r="M70" s="383">
        <f>IF(BD.PD[[#This Row],[Mon]]="DOP",1,HLOOKUP(BD.PD[[#This Row],[Mon]],$K$1:$L$2,2,FALSE))</f>
        <v>1</v>
      </c>
      <c r="N70" s="384">
        <v>264075.18</v>
      </c>
      <c r="O70" s="395">
        <f>BD.PD[[#This Row],[Cant.]]*BD.PD[[#This Row],[ Tasa ]]*BD.PD[[#This Row],[ Precio Und.]]</f>
        <v>528150.36</v>
      </c>
      <c r="P70" s="386">
        <v>0</v>
      </c>
      <c r="Q70" s="395">
        <f>IF(BD.PD[[#This Row],[Liquid. '[%']]]&lt;&gt;0,(BD.PD[[#This Row],[Valor Neto '[DOP']]]*BD.PD[[#This Row],[Liquid. '[%']]])+BD.PD[[#This Row],[Valor Neto '[DOP']]],BD.PD[[#This Row],[Valor Neto '[DOP']]])</f>
        <v>528150.36</v>
      </c>
      <c r="R70" s="395">
        <f>BD.PD[[#This Row],[Ppto. Orden Interna '[DOP']]]/HLOOKUP("USD",$K$1:$L$2,2,FALSE)</f>
        <v>8658.2026229508192</v>
      </c>
      <c r="S70" s="398" t="s">
        <v>287</v>
      </c>
      <c r="T70" s="481"/>
      <c r="U70" s="460" t="s">
        <v>249</v>
      </c>
      <c r="V70" s="611">
        <v>801667</v>
      </c>
      <c r="W70" s="499" t="s">
        <v>985</v>
      </c>
      <c r="X70" s="174">
        <v>8</v>
      </c>
      <c r="Y70" s="399">
        <v>1</v>
      </c>
      <c r="Z70" s="395">
        <f>BD.PD[[#This Row],[Av.P1 '[%']]]*BD.PD[[#This Row],[Ppto. Orden Interna '[DOP']]]</f>
        <v>528150.36</v>
      </c>
      <c r="AA70" s="531"/>
      <c r="AB70" s="532"/>
      <c r="AC70" s="395">
        <f>BD.PD[[#This Row],[Av.P2 '[%']]]*BD.PD[[#This Row],[Ppto. Orden Interna '[DOP']]]</f>
        <v>0</v>
      </c>
      <c r="AD70" s="531"/>
      <c r="AE70" s="532"/>
      <c r="AF70" s="395">
        <f>BD.PD[[#This Row],[Av.P3 '[%']]]*BD.PD[[#This Row],[Ppto. Orden Interna '[DOP']]]</f>
        <v>0</v>
      </c>
      <c r="AG70" s="395"/>
      <c r="AH70" s="395"/>
      <c r="AI70" s="395"/>
      <c r="AJ70" s="395"/>
      <c r="AK70" s="395"/>
      <c r="AL70" s="395"/>
      <c r="AM70" s="482">
        <f>BD.PD[[#This Row],[Pago 3]]+BD.PD[[#This Row],[Pago 2]]+BD.PD[[#This Row],[Pago 1]]</f>
        <v>528150.36</v>
      </c>
      <c r="AN70" s="511" t="s">
        <v>244</v>
      </c>
      <c r="AO70" s="511" t="s">
        <v>245</v>
      </c>
      <c r="AP70" s="511" t="s">
        <v>246</v>
      </c>
      <c r="AQ70" s="511" t="s">
        <v>247</v>
      </c>
      <c r="AR70" s="511">
        <v>594</v>
      </c>
      <c r="AS70" s="511" t="s">
        <v>258</v>
      </c>
      <c r="AT70" s="308"/>
      <c r="AU70" s="308"/>
      <c r="AV70" s="308"/>
      <c r="AW70" s="308"/>
      <c r="AX70" s="308"/>
      <c r="AY70" s="308"/>
      <c r="AZ70" s="308"/>
      <c r="BA70" s="308"/>
      <c r="BB70" s="308"/>
      <c r="BC70" s="308"/>
      <c r="BD70" s="308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  <c r="BO70" s="308"/>
      <c r="BP70" s="308"/>
      <c r="BQ70" s="308"/>
      <c r="BR70" s="308"/>
      <c r="BS70" s="308"/>
      <c r="BT70" s="308"/>
      <c r="BU70" s="308"/>
      <c r="BV70" s="308"/>
      <c r="BW70" s="308"/>
      <c r="BX70" s="308"/>
      <c r="BY70" s="308"/>
      <c r="BZ70" s="308"/>
      <c r="CA70" s="308"/>
      <c r="CB70" s="308"/>
      <c r="CC70" s="308"/>
      <c r="CD70" s="308"/>
      <c r="CE70" s="308"/>
      <c r="CF70" s="308"/>
      <c r="CG70" s="308"/>
      <c r="CH70" s="308"/>
      <c r="CI70" s="30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  <c r="DU70" s="308"/>
      <c r="DV70" s="308"/>
      <c r="DW70" s="308"/>
      <c r="DX70" s="308"/>
      <c r="DY70" s="308"/>
      <c r="DZ70" s="308"/>
      <c r="EA70" s="308"/>
      <c r="EB70" s="308"/>
      <c r="EC70" s="308"/>
      <c r="ED70" s="308"/>
      <c r="EE70" s="308"/>
      <c r="EF70" s="308"/>
      <c r="EG70" s="308"/>
      <c r="EH70" s="308"/>
      <c r="EI70" s="308"/>
      <c r="EJ70" s="308"/>
      <c r="EK70" s="308"/>
      <c r="EL70" s="308"/>
      <c r="EM70" s="308"/>
      <c r="EN70" s="308"/>
      <c r="EO70" s="308"/>
      <c r="EP70" s="308"/>
      <c r="EQ70" s="308"/>
      <c r="ER70" s="308"/>
      <c r="ES70" s="308"/>
      <c r="ET70" s="308"/>
      <c r="EU70" s="308"/>
      <c r="EV70" s="308"/>
      <c r="EW70" s="308"/>
      <c r="EX70" s="308"/>
      <c r="EY70" s="308"/>
      <c r="EZ70" s="308"/>
      <c r="FA70" s="308"/>
      <c r="FB70" s="308"/>
      <c r="FC70" s="308"/>
      <c r="FD70" s="308"/>
      <c r="FE70" s="308"/>
      <c r="FF70" s="308"/>
      <c r="FG70" s="308"/>
      <c r="FH70" s="308"/>
      <c r="FI70" s="308"/>
      <c r="FJ70" s="308"/>
      <c r="FK70" s="308"/>
      <c r="FL70" s="308"/>
      <c r="FM70" s="308"/>
      <c r="FN70" s="308"/>
      <c r="FO70" s="308"/>
      <c r="FP70" s="308"/>
      <c r="FQ70" s="308"/>
      <c r="FR70" s="308"/>
      <c r="FS70" s="308"/>
      <c r="FT70" s="308"/>
      <c r="FU70" s="308"/>
      <c r="FV70" s="308"/>
      <c r="FW70" s="308"/>
      <c r="FX70" s="308"/>
      <c r="FY70" s="308"/>
      <c r="FZ70" s="308"/>
      <c r="GA70" s="308"/>
      <c r="GB70" s="308"/>
      <c r="GC70" s="308"/>
      <c r="GD70" s="308"/>
      <c r="GE70" s="308"/>
      <c r="GF70" s="308"/>
      <c r="GG70" s="308"/>
      <c r="GH70" s="308"/>
      <c r="GI70" s="308"/>
      <c r="GJ70" s="308"/>
      <c r="GK70" s="308"/>
      <c r="GL70" s="308"/>
      <c r="GM70" s="308"/>
      <c r="GN70" s="308"/>
      <c r="GO70" s="308"/>
      <c r="GP70" s="308"/>
      <c r="GQ70" s="308"/>
      <c r="GR70" s="308"/>
      <c r="GS70" s="308"/>
      <c r="GT70" s="308"/>
      <c r="GU70" s="308"/>
      <c r="GV70" s="308"/>
      <c r="GW70" s="308"/>
      <c r="GX70" s="308"/>
      <c r="GY70" s="308"/>
      <c r="GZ70" s="308"/>
      <c r="HA70" s="308"/>
      <c r="HB70" s="308"/>
      <c r="HC70" s="308"/>
      <c r="HD70" s="308"/>
      <c r="HE70" s="308"/>
      <c r="HF70" s="308"/>
      <c r="HG70" s="308"/>
      <c r="HH70" s="308"/>
      <c r="HI70" s="308"/>
      <c r="HJ70" s="308"/>
      <c r="HK70" s="308"/>
      <c r="HL70" s="308"/>
      <c r="HM70" s="308"/>
      <c r="HN70" s="308"/>
      <c r="HO70" s="308"/>
      <c r="HP70" s="308"/>
      <c r="HQ70" s="308"/>
      <c r="HR70" s="308"/>
      <c r="HS70" s="308"/>
      <c r="HT70" s="308"/>
      <c r="HU70" s="308"/>
      <c r="HV70" s="308"/>
      <c r="HW70" s="308"/>
      <c r="HX70" s="308"/>
      <c r="HY70" s="308"/>
      <c r="HZ70" s="308"/>
      <c r="IA70" s="308"/>
      <c r="IB70" s="308"/>
      <c r="IC70" s="308"/>
      <c r="ID70" s="308"/>
      <c r="IE70" s="308"/>
      <c r="IF70" s="308"/>
      <c r="IG70" s="308"/>
      <c r="IH70" s="308"/>
    </row>
    <row r="71" spans="1:242" s="249" customFormat="1" ht="15" customHeight="1" x14ac:dyDescent="0.3">
      <c r="A71" s="174">
        <v>2.08</v>
      </c>
      <c r="B71" s="231"/>
      <c r="C71" s="232" t="str">
        <f>VLOOKUP(BD.PD[[#This Row],[Pos]],PPto[],3,FALSE)</f>
        <v>2.08 Instalaciones Mecánicas</v>
      </c>
      <c r="D71" s="174" t="s">
        <v>23</v>
      </c>
      <c r="E71" s="305" t="str">
        <f>IF(BD.PD[[#This Row],[.]]="*",VLOOKUP(BD.PD[[#This Row],[Pos]],Presupuesto!A:H,7,FALSE),"")</f>
        <v/>
      </c>
      <c r="F71" s="507" t="s">
        <v>288</v>
      </c>
      <c r="G71" s="230" t="s">
        <v>1607</v>
      </c>
      <c r="H71" s="398">
        <v>4512453195</v>
      </c>
      <c r="I71" s="174" t="s">
        <v>1605</v>
      </c>
      <c r="J71" s="497" t="s">
        <v>1654</v>
      </c>
      <c r="K71" s="382">
        <v>1</v>
      </c>
      <c r="L71" s="174" t="s">
        <v>117</v>
      </c>
      <c r="M71" s="383">
        <f>IF(BD.PD[[#This Row],[Mon]]="DOP",1,HLOOKUP(BD.PD[[#This Row],[Mon]],$K$1:$L$2,2,FALSE))</f>
        <v>61</v>
      </c>
      <c r="N71" s="384">
        <v>25500</v>
      </c>
      <c r="O71" s="395">
        <f>BD.PD[[#This Row],[Cant.]]*BD.PD[[#This Row],[ Tasa ]]*BD.PD[[#This Row],[ Precio Und.]]</f>
        <v>1555500</v>
      </c>
      <c r="P71" s="386">
        <v>0</v>
      </c>
      <c r="Q71" s="395">
        <f>IF(BD.PD[[#This Row],[Liquid. '[%']]]&lt;&gt;0,(BD.PD[[#This Row],[Valor Neto '[DOP']]]*BD.PD[[#This Row],[Liquid. '[%']]])+BD.PD[[#This Row],[Valor Neto '[DOP']]],BD.PD[[#This Row],[Valor Neto '[DOP']]])</f>
        <v>1555500</v>
      </c>
      <c r="R71" s="395">
        <f>BD.PD[[#This Row],[Ppto. Orden Interna '[DOP']]]/HLOOKUP("USD",$K$1:$L$2,2,FALSE)</f>
        <v>25500</v>
      </c>
      <c r="S71" s="398" t="s">
        <v>1000</v>
      </c>
      <c r="T71" s="481"/>
      <c r="U71" s="460" t="s">
        <v>249</v>
      </c>
      <c r="V71" s="611">
        <v>801667</v>
      </c>
      <c r="W71" s="499" t="s">
        <v>1000</v>
      </c>
      <c r="X71" s="174">
        <v>4</v>
      </c>
      <c r="Y71" s="399">
        <v>0.4</v>
      </c>
      <c r="Z71" s="395">
        <f>BD.PD[[#This Row],[Av.P1 '[%']]]*BD.PD[[#This Row],[Ppto. Orden Interna '[DOP']]]</f>
        <v>622200</v>
      </c>
      <c r="AA71" s="174">
        <v>19</v>
      </c>
      <c r="AB71" s="399">
        <v>0.5</v>
      </c>
      <c r="AC71" s="395">
        <f>BD.PD[[#This Row],[Av.P2 '[%']]]*BD.PD[[#This Row],[Ppto. Orden Interna '[DOP']]]</f>
        <v>777750</v>
      </c>
      <c r="AD71" s="174">
        <v>21</v>
      </c>
      <c r="AE71" s="399">
        <v>0.1</v>
      </c>
      <c r="AF71" s="395">
        <f>BD.PD[[#This Row],[Av.P3 '[%']]]*BD.PD[[#This Row],[Ppto. Orden Interna '[DOP']]]</f>
        <v>155550</v>
      </c>
      <c r="AG71" s="395"/>
      <c r="AH71" s="395"/>
      <c r="AI71" s="395"/>
      <c r="AJ71" s="395"/>
      <c r="AK71" s="395"/>
      <c r="AL71" s="395"/>
      <c r="AM71" s="482">
        <f>BD.PD[[#This Row],[Pago 3]]+BD.PD[[#This Row],[Pago 2]]+BD.PD[[#This Row],[Pago 1]]</f>
        <v>1555500</v>
      </c>
      <c r="AN71" s="511" t="s">
        <v>244</v>
      </c>
      <c r="AO71" s="511" t="s">
        <v>245</v>
      </c>
      <c r="AP71" s="511" t="s">
        <v>246</v>
      </c>
      <c r="AQ71" s="511" t="s">
        <v>247</v>
      </c>
      <c r="AR71" s="511">
        <v>594</v>
      </c>
      <c r="AS71" s="511" t="s">
        <v>258</v>
      </c>
      <c r="AT71" s="308"/>
      <c r="AU71" s="308"/>
      <c r="AV71" s="308"/>
      <c r="AW71" s="308"/>
      <c r="AX71" s="308"/>
      <c r="AY71" s="308"/>
      <c r="AZ71" s="308"/>
      <c r="BA71" s="308"/>
      <c r="BB71" s="308"/>
      <c r="BC71" s="308"/>
      <c r="BD71" s="308"/>
      <c r="BE71" s="308"/>
      <c r="BF71" s="308"/>
      <c r="BG71" s="308"/>
      <c r="BH71" s="308"/>
      <c r="BI71" s="308"/>
      <c r="BJ71" s="308"/>
      <c r="BK71" s="308"/>
      <c r="BL71" s="308"/>
      <c r="BM71" s="308"/>
      <c r="BN71" s="308"/>
      <c r="BO71" s="308"/>
      <c r="BP71" s="308"/>
      <c r="BQ71" s="308"/>
      <c r="BR71" s="308"/>
      <c r="BS71" s="308"/>
      <c r="BT71" s="308"/>
      <c r="BU71" s="308"/>
      <c r="BV71" s="308"/>
      <c r="BW71" s="308"/>
      <c r="BX71" s="308"/>
      <c r="BY71" s="308"/>
      <c r="BZ71" s="308"/>
      <c r="CA71" s="308"/>
      <c r="CB71" s="308"/>
      <c r="CC71" s="308"/>
      <c r="CD71" s="308"/>
      <c r="CE71" s="308"/>
      <c r="CF71" s="308"/>
      <c r="CG71" s="308"/>
      <c r="CH71" s="308"/>
      <c r="CI71" s="30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  <c r="DU71" s="308"/>
      <c r="DV71" s="308"/>
      <c r="DW71" s="308"/>
      <c r="DX71" s="308"/>
      <c r="DY71" s="308"/>
      <c r="DZ71" s="308"/>
      <c r="EA71" s="308"/>
      <c r="EB71" s="308"/>
      <c r="EC71" s="308"/>
      <c r="ED71" s="308"/>
      <c r="EE71" s="308"/>
      <c r="EF71" s="308"/>
      <c r="EG71" s="308"/>
      <c r="EH71" s="308"/>
      <c r="EI71" s="308"/>
      <c r="EJ71" s="308"/>
      <c r="EK71" s="308"/>
      <c r="EL71" s="308"/>
      <c r="EM71" s="308"/>
      <c r="EN71" s="308"/>
      <c r="EO71" s="308"/>
      <c r="EP71" s="308"/>
      <c r="EQ71" s="308"/>
      <c r="ER71" s="308"/>
      <c r="ES71" s="308"/>
      <c r="ET71" s="308"/>
      <c r="EU71" s="308"/>
      <c r="EV71" s="308"/>
      <c r="EW71" s="308"/>
      <c r="EX71" s="308"/>
      <c r="EY71" s="308"/>
      <c r="EZ71" s="308"/>
      <c r="FA71" s="308"/>
      <c r="FB71" s="308"/>
      <c r="FC71" s="308"/>
      <c r="FD71" s="308"/>
      <c r="FE71" s="308"/>
      <c r="FF71" s="308"/>
      <c r="FG71" s="308"/>
      <c r="FH71" s="308"/>
      <c r="FI71" s="308"/>
      <c r="FJ71" s="308"/>
      <c r="FK71" s="308"/>
      <c r="FL71" s="308"/>
      <c r="FM71" s="308"/>
      <c r="FN71" s="308"/>
      <c r="FO71" s="308"/>
      <c r="FP71" s="308"/>
      <c r="FQ71" s="308"/>
      <c r="FR71" s="308"/>
      <c r="FS71" s="308"/>
      <c r="FT71" s="308"/>
      <c r="FU71" s="308"/>
      <c r="FV71" s="308"/>
      <c r="FW71" s="308"/>
      <c r="FX71" s="308"/>
      <c r="FY71" s="308"/>
      <c r="FZ71" s="308"/>
      <c r="GA71" s="308"/>
      <c r="GB71" s="308"/>
      <c r="GC71" s="308"/>
      <c r="GD71" s="308"/>
      <c r="GE71" s="308"/>
      <c r="GF71" s="308"/>
      <c r="GG71" s="308"/>
      <c r="GH71" s="308"/>
      <c r="GI71" s="308"/>
      <c r="GJ71" s="308"/>
      <c r="GK71" s="308"/>
      <c r="GL71" s="308"/>
      <c r="GM71" s="308"/>
      <c r="GN71" s="308"/>
      <c r="GO71" s="308"/>
      <c r="GP71" s="308"/>
      <c r="GQ71" s="308"/>
      <c r="GR71" s="308"/>
      <c r="GS71" s="308"/>
      <c r="GT71" s="308"/>
      <c r="GU71" s="308"/>
      <c r="GV71" s="308"/>
      <c r="GW71" s="308"/>
      <c r="GX71" s="308"/>
      <c r="GY71" s="308"/>
      <c r="GZ71" s="308"/>
      <c r="HA71" s="308"/>
      <c r="HB71" s="308"/>
      <c r="HC71" s="308"/>
      <c r="HD71" s="308"/>
      <c r="HE71" s="308"/>
      <c r="HF71" s="308"/>
      <c r="HG71" s="308"/>
      <c r="HH71" s="308"/>
      <c r="HI71" s="308"/>
      <c r="HJ71" s="308"/>
      <c r="HK71" s="308"/>
      <c r="HL71" s="308"/>
      <c r="HM71" s="308"/>
      <c r="HN71" s="308"/>
      <c r="HO71" s="308"/>
      <c r="HP71" s="308"/>
      <c r="HQ71" s="308"/>
      <c r="HR71" s="308"/>
      <c r="HS71" s="308"/>
      <c r="HT71" s="308"/>
      <c r="HU71" s="308"/>
      <c r="HV71" s="308"/>
      <c r="HW71" s="308"/>
      <c r="HX71" s="308"/>
      <c r="HY71" s="308"/>
      <c r="HZ71" s="308"/>
      <c r="IA71" s="308"/>
      <c r="IB71" s="308"/>
      <c r="IC71" s="308"/>
      <c r="ID71" s="308"/>
      <c r="IE71" s="308"/>
      <c r="IF71" s="308"/>
      <c r="IG71" s="308"/>
      <c r="IH71" s="308"/>
    </row>
    <row r="72" spans="1:242" s="249" customFormat="1" ht="15" customHeight="1" x14ac:dyDescent="0.3">
      <c r="A72" s="174">
        <v>2.08</v>
      </c>
      <c r="B72" s="231"/>
      <c r="C72" s="232" t="str">
        <f>VLOOKUP(BD.PD[[#This Row],[Pos]],PPto[],3,FALSE)</f>
        <v>2.08 Instalaciones Mecánicas</v>
      </c>
      <c r="D72" s="174" t="s">
        <v>23</v>
      </c>
      <c r="E72" s="305" t="str">
        <f>IF(BD.PD[[#This Row],[.]]="*",VLOOKUP(BD.PD[[#This Row],[Pos]],Presupuesto!A:H,7,FALSE),"")</f>
        <v/>
      </c>
      <c r="F72" s="507" t="s">
        <v>291</v>
      </c>
      <c r="G72" s="230" t="s">
        <v>1607</v>
      </c>
      <c r="H72" s="398">
        <v>4512453195</v>
      </c>
      <c r="I72" s="174" t="s">
        <v>1605</v>
      </c>
      <c r="J72" s="497" t="s">
        <v>1654</v>
      </c>
      <c r="K72" s="382">
        <v>1</v>
      </c>
      <c r="L72" s="174" t="s">
        <v>117</v>
      </c>
      <c r="M72" s="383">
        <f>IF(BD.PD[[#This Row],[Mon]]="DOP",1,HLOOKUP(BD.PD[[#This Row],[Mon]],$K$1:$L$2,2,FALSE))</f>
        <v>61</v>
      </c>
      <c r="N72" s="384">
        <v>3000</v>
      </c>
      <c r="O72" s="395">
        <f>BD.PD[[#This Row],[Cant.]]*BD.PD[[#This Row],[ Tasa ]]*BD.PD[[#This Row],[ Precio Und.]]</f>
        <v>183000</v>
      </c>
      <c r="P72" s="386">
        <v>0</v>
      </c>
      <c r="Q72" s="395">
        <f>IF(BD.PD[[#This Row],[Liquid. '[%']]]&lt;&gt;0,(BD.PD[[#This Row],[Valor Neto '[DOP']]]*BD.PD[[#This Row],[Liquid. '[%']]])+BD.PD[[#This Row],[Valor Neto '[DOP']]],BD.PD[[#This Row],[Valor Neto '[DOP']]])</f>
        <v>183000</v>
      </c>
      <c r="R72" s="395">
        <f>BD.PD[[#This Row],[Ppto. Orden Interna '[DOP']]]/HLOOKUP("USD",$K$1:$L$2,2,FALSE)</f>
        <v>3000</v>
      </c>
      <c r="S72" s="398" t="s">
        <v>1000</v>
      </c>
      <c r="T72" s="481"/>
      <c r="U72" s="460" t="s">
        <v>249</v>
      </c>
      <c r="V72" s="611">
        <v>801667</v>
      </c>
      <c r="W72" s="499" t="s">
        <v>1000</v>
      </c>
      <c r="X72" s="174">
        <v>4</v>
      </c>
      <c r="Y72" s="399">
        <v>0.4</v>
      </c>
      <c r="Z72" s="395">
        <f>BD.PD[[#This Row],[Av.P1 '[%']]]*BD.PD[[#This Row],[Ppto. Orden Interna '[DOP']]]</f>
        <v>73200</v>
      </c>
      <c r="AA72" s="174">
        <v>19</v>
      </c>
      <c r="AB72" s="399">
        <v>0.5</v>
      </c>
      <c r="AC72" s="395">
        <f>BD.PD[[#This Row],[Av.P2 '[%']]]*BD.PD[[#This Row],[Ppto. Orden Interna '[DOP']]]</f>
        <v>91500</v>
      </c>
      <c r="AD72" s="174">
        <v>21</v>
      </c>
      <c r="AE72" s="399">
        <v>0.1</v>
      </c>
      <c r="AF72" s="395">
        <f>BD.PD[[#This Row],[Av.P3 '[%']]]*BD.PD[[#This Row],[Ppto. Orden Interna '[DOP']]]</f>
        <v>18300</v>
      </c>
      <c r="AG72" s="395"/>
      <c r="AH72" s="395"/>
      <c r="AI72" s="395"/>
      <c r="AJ72" s="395"/>
      <c r="AK72" s="395"/>
      <c r="AL72" s="395"/>
      <c r="AM72" s="482">
        <f>BD.PD[[#This Row],[Pago 3]]+BD.PD[[#This Row],[Pago 2]]+BD.PD[[#This Row],[Pago 1]]</f>
        <v>183000</v>
      </c>
      <c r="AN72" s="511" t="s">
        <v>244</v>
      </c>
      <c r="AO72" s="511" t="s">
        <v>245</v>
      </c>
      <c r="AP72" s="511" t="s">
        <v>246</v>
      </c>
      <c r="AQ72" s="511" t="s">
        <v>247</v>
      </c>
      <c r="AR72" s="511">
        <v>594</v>
      </c>
      <c r="AS72" s="511" t="s">
        <v>258</v>
      </c>
      <c r="AT72" s="308"/>
      <c r="AU72" s="308"/>
      <c r="AV72" s="308"/>
      <c r="AW72" s="308"/>
      <c r="AX72" s="308"/>
      <c r="AY72" s="308"/>
      <c r="AZ72" s="308"/>
      <c r="BA72" s="308"/>
      <c r="BB72" s="308"/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8"/>
      <c r="BR72" s="308"/>
      <c r="BS72" s="308"/>
      <c r="BT72" s="308"/>
      <c r="BU72" s="308"/>
      <c r="BV72" s="308"/>
      <c r="BW72" s="308"/>
      <c r="BX72" s="308"/>
      <c r="BY72" s="308"/>
      <c r="BZ72" s="308"/>
      <c r="CA72" s="308"/>
      <c r="CB72" s="308"/>
      <c r="CC72" s="308"/>
      <c r="CD72" s="308"/>
      <c r="CE72" s="308"/>
      <c r="CF72" s="308"/>
      <c r="CG72" s="308"/>
      <c r="CH72" s="30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  <c r="DU72" s="30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08"/>
      <c r="EL72" s="308"/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  <c r="FF72" s="308"/>
      <c r="FG72" s="308"/>
      <c r="FH72" s="308"/>
      <c r="FI72" s="308"/>
      <c r="FJ72" s="308"/>
      <c r="FK72" s="308"/>
      <c r="FL72" s="308"/>
      <c r="FM72" s="308"/>
      <c r="FN72" s="308"/>
      <c r="FO72" s="308"/>
      <c r="FP72" s="308"/>
      <c r="FQ72" s="308"/>
      <c r="FR72" s="308"/>
      <c r="FS72" s="308"/>
      <c r="FT72" s="308"/>
      <c r="FU72" s="308"/>
      <c r="FV72" s="308"/>
      <c r="FW72" s="308"/>
      <c r="FX72" s="308"/>
      <c r="FY72" s="308"/>
      <c r="FZ72" s="308"/>
      <c r="GA72" s="308"/>
      <c r="GB72" s="308"/>
      <c r="GC72" s="308"/>
      <c r="GD72" s="308"/>
      <c r="GE72" s="308"/>
      <c r="GF72" s="308"/>
      <c r="GG72" s="308"/>
      <c r="GH72" s="308"/>
      <c r="GI72" s="308"/>
      <c r="GJ72" s="308"/>
      <c r="GK72" s="308"/>
      <c r="GL72" s="308"/>
      <c r="GM72" s="308"/>
      <c r="GN72" s="308"/>
      <c r="GO72" s="308"/>
      <c r="GP72" s="308"/>
      <c r="GQ72" s="308"/>
      <c r="GR72" s="308"/>
      <c r="GS72" s="308"/>
      <c r="GT72" s="308"/>
      <c r="GU72" s="308"/>
      <c r="GV72" s="308"/>
      <c r="GW72" s="308"/>
      <c r="GX72" s="308"/>
      <c r="GY72" s="308"/>
      <c r="GZ72" s="308"/>
      <c r="HA72" s="308"/>
      <c r="HB72" s="308"/>
      <c r="HC72" s="308"/>
      <c r="HD72" s="308"/>
      <c r="HE72" s="308"/>
      <c r="HF72" s="308"/>
      <c r="HG72" s="308"/>
      <c r="HH72" s="308"/>
      <c r="HI72" s="308"/>
      <c r="HJ72" s="308"/>
      <c r="HK72" s="308"/>
      <c r="HL72" s="308"/>
      <c r="HM72" s="308"/>
      <c r="HN72" s="308"/>
      <c r="HO72" s="308"/>
      <c r="HP72" s="308"/>
      <c r="HQ72" s="308"/>
      <c r="HR72" s="308"/>
      <c r="HS72" s="308"/>
      <c r="HT72" s="308"/>
      <c r="HU72" s="308"/>
      <c r="HV72" s="308"/>
      <c r="HW72" s="308"/>
      <c r="HX72" s="308"/>
      <c r="HY72" s="308"/>
      <c r="HZ72" s="308"/>
      <c r="IA72" s="308"/>
      <c r="IB72" s="308"/>
      <c r="IC72" s="308"/>
      <c r="ID72" s="308"/>
      <c r="IE72" s="308"/>
      <c r="IF72" s="308"/>
      <c r="IG72" s="308"/>
      <c r="IH72" s="308"/>
    </row>
    <row r="73" spans="1:242" s="249" customFormat="1" ht="15" customHeight="1" x14ac:dyDescent="0.3">
      <c r="A73" s="174">
        <v>2.08</v>
      </c>
      <c r="B73" s="231"/>
      <c r="C73" s="232" t="str">
        <f>VLOOKUP(BD.PD[[#This Row],[Pos]],PPto[],3,FALSE)</f>
        <v>2.08 Instalaciones Mecánicas</v>
      </c>
      <c r="D73" s="174" t="s">
        <v>23</v>
      </c>
      <c r="E73" s="305" t="str">
        <f>IF(BD.PD[[#This Row],[.]]="*",VLOOKUP(BD.PD[[#This Row],[Pos]],Presupuesto!A:H,7,FALSE),"")</f>
        <v/>
      </c>
      <c r="F73" s="507" t="s">
        <v>292</v>
      </c>
      <c r="G73" s="230" t="s">
        <v>1607</v>
      </c>
      <c r="H73" s="398">
        <v>4512453195</v>
      </c>
      <c r="I73" s="174" t="s">
        <v>1605</v>
      </c>
      <c r="J73" s="497" t="s">
        <v>1654</v>
      </c>
      <c r="K73" s="382">
        <v>1</v>
      </c>
      <c r="L73" s="174" t="s">
        <v>117</v>
      </c>
      <c r="M73" s="383">
        <f>IF(BD.PD[[#This Row],[Mon]]="DOP",1,HLOOKUP(BD.PD[[#This Row],[Mon]],$K$1:$L$2,2,FALSE))</f>
        <v>61</v>
      </c>
      <c r="N73" s="384">
        <v>1500</v>
      </c>
      <c r="O73" s="395">
        <f>BD.PD[[#This Row],[Cant.]]*BD.PD[[#This Row],[ Tasa ]]*BD.PD[[#This Row],[ Precio Und.]]</f>
        <v>91500</v>
      </c>
      <c r="P73" s="386">
        <v>0</v>
      </c>
      <c r="Q73" s="395">
        <f>IF(BD.PD[[#This Row],[Liquid. '[%']]]&lt;&gt;0,(BD.PD[[#This Row],[Valor Neto '[DOP']]]*BD.PD[[#This Row],[Liquid. '[%']]])+BD.PD[[#This Row],[Valor Neto '[DOP']]],BD.PD[[#This Row],[Valor Neto '[DOP']]])</f>
        <v>91500</v>
      </c>
      <c r="R73" s="395">
        <f>BD.PD[[#This Row],[Ppto. Orden Interna '[DOP']]]/HLOOKUP("USD",$K$1:$L$2,2,FALSE)</f>
        <v>1500</v>
      </c>
      <c r="S73" s="398" t="s">
        <v>1000</v>
      </c>
      <c r="T73" s="481"/>
      <c r="U73" s="460" t="s">
        <v>249</v>
      </c>
      <c r="V73" s="611">
        <v>801667</v>
      </c>
      <c r="W73" s="499" t="s">
        <v>1000</v>
      </c>
      <c r="X73" s="174">
        <v>4</v>
      </c>
      <c r="Y73" s="399">
        <v>0.4</v>
      </c>
      <c r="Z73" s="395">
        <f>BD.PD[[#This Row],[Av.P1 '[%']]]*BD.PD[[#This Row],[Ppto. Orden Interna '[DOP']]]</f>
        <v>36600</v>
      </c>
      <c r="AA73" s="174">
        <v>19</v>
      </c>
      <c r="AB73" s="399">
        <v>0.5</v>
      </c>
      <c r="AC73" s="395">
        <f>BD.PD[[#This Row],[Av.P2 '[%']]]*BD.PD[[#This Row],[Ppto. Orden Interna '[DOP']]]</f>
        <v>45750</v>
      </c>
      <c r="AD73" s="174">
        <v>21</v>
      </c>
      <c r="AE73" s="399">
        <v>0.1</v>
      </c>
      <c r="AF73" s="395">
        <f>BD.PD[[#This Row],[Av.P3 '[%']]]*BD.PD[[#This Row],[Ppto. Orden Interna '[DOP']]]</f>
        <v>9150</v>
      </c>
      <c r="AG73" s="395"/>
      <c r="AH73" s="395"/>
      <c r="AI73" s="395"/>
      <c r="AJ73" s="395"/>
      <c r="AK73" s="395"/>
      <c r="AL73" s="395"/>
      <c r="AM73" s="482">
        <f>BD.PD[[#This Row],[Pago 3]]+BD.PD[[#This Row],[Pago 2]]+BD.PD[[#This Row],[Pago 1]]</f>
        <v>91500</v>
      </c>
      <c r="AN73" s="511" t="s">
        <v>244</v>
      </c>
      <c r="AO73" s="511" t="s">
        <v>245</v>
      </c>
      <c r="AP73" s="511" t="s">
        <v>246</v>
      </c>
      <c r="AQ73" s="511" t="s">
        <v>247</v>
      </c>
      <c r="AR73" s="511">
        <v>594</v>
      </c>
      <c r="AS73" s="511" t="s">
        <v>258</v>
      </c>
      <c r="AT73" s="308"/>
      <c r="AU73" s="308"/>
      <c r="AV73" s="308"/>
      <c r="AW73" s="308"/>
      <c r="AX73" s="308"/>
      <c r="AY73" s="308"/>
      <c r="AZ73" s="308"/>
      <c r="BA73" s="308"/>
      <c r="BB73" s="308"/>
      <c r="BC73" s="308"/>
      <c r="BD73" s="308"/>
      <c r="BE73" s="308"/>
      <c r="BF73" s="308"/>
      <c r="BG73" s="308"/>
      <c r="BH73" s="308"/>
      <c r="BI73" s="308"/>
      <c r="BJ73" s="308"/>
      <c r="BK73" s="308"/>
      <c r="BL73" s="308"/>
      <c r="BM73" s="308"/>
      <c r="BN73" s="308"/>
      <c r="BO73" s="308"/>
      <c r="BP73" s="308"/>
      <c r="BQ73" s="308"/>
      <c r="BR73" s="308"/>
      <c r="BS73" s="308"/>
      <c r="BT73" s="308"/>
      <c r="BU73" s="308"/>
      <c r="BV73" s="308"/>
      <c r="BW73" s="308"/>
      <c r="BX73" s="308"/>
      <c r="BY73" s="308"/>
      <c r="BZ73" s="308"/>
      <c r="CA73" s="308"/>
      <c r="CB73" s="308"/>
      <c r="CC73" s="308"/>
      <c r="CD73" s="308"/>
      <c r="CE73" s="308"/>
      <c r="CF73" s="308"/>
      <c r="CG73" s="308"/>
      <c r="CH73" s="308"/>
      <c r="CI73" s="30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  <c r="DU73" s="308"/>
      <c r="DV73" s="308"/>
      <c r="DW73" s="308"/>
      <c r="DX73" s="308"/>
      <c r="DY73" s="308"/>
      <c r="DZ73" s="308"/>
      <c r="EA73" s="308"/>
      <c r="EB73" s="308"/>
      <c r="EC73" s="308"/>
      <c r="ED73" s="308"/>
      <c r="EE73" s="308"/>
      <c r="EF73" s="308"/>
      <c r="EG73" s="308"/>
      <c r="EH73" s="308"/>
      <c r="EI73" s="308"/>
      <c r="EJ73" s="308"/>
      <c r="EK73" s="308"/>
      <c r="EL73" s="308"/>
      <c r="EM73" s="308"/>
      <c r="EN73" s="308"/>
      <c r="EO73" s="308"/>
      <c r="EP73" s="308"/>
      <c r="EQ73" s="308"/>
      <c r="ER73" s="308"/>
      <c r="ES73" s="308"/>
      <c r="ET73" s="308"/>
      <c r="EU73" s="308"/>
      <c r="EV73" s="308"/>
      <c r="EW73" s="308"/>
      <c r="EX73" s="308"/>
      <c r="EY73" s="308"/>
      <c r="EZ73" s="308"/>
      <c r="FA73" s="308"/>
      <c r="FB73" s="308"/>
      <c r="FC73" s="308"/>
      <c r="FD73" s="308"/>
      <c r="FE73" s="308"/>
      <c r="FF73" s="308"/>
      <c r="FG73" s="308"/>
      <c r="FH73" s="308"/>
      <c r="FI73" s="308"/>
      <c r="FJ73" s="308"/>
      <c r="FK73" s="308"/>
      <c r="FL73" s="308"/>
      <c r="FM73" s="308"/>
      <c r="FN73" s="308"/>
      <c r="FO73" s="308"/>
      <c r="FP73" s="308"/>
      <c r="FQ73" s="308"/>
      <c r="FR73" s="308"/>
      <c r="FS73" s="308"/>
      <c r="FT73" s="308"/>
      <c r="FU73" s="308"/>
      <c r="FV73" s="308"/>
      <c r="FW73" s="308"/>
      <c r="FX73" s="308"/>
      <c r="FY73" s="308"/>
      <c r="FZ73" s="308"/>
      <c r="GA73" s="308"/>
      <c r="GB73" s="308"/>
      <c r="GC73" s="308"/>
      <c r="GD73" s="308"/>
      <c r="GE73" s="308"/>
      <c r="GF73" s="308"/>
      <c r="GG73" s="308"/>
      <c r="GH73" s="308"/>
      <c r="GI73" s="308"/>
      <c r="GJ73" s="308"/>
      <c r="GK73" s="308"/>
      <c r="GL73" s="308"/>
      <c r="GM73" s="308"/>
      <c r="GN73" s="308"/>
      <c r="GO73" s="308"/>
      <c r="GP73" s="308"/>
      <c r="GQ73" s="308"/>
      <c r="GR73" s="308"/>
      <c r="GS73" s="308"/>
      <c r="GT73" s="308"/>
      <c r="GU73" s="308"/>
      <c r="GV73" s="308"/>
      <c r="GW73" s="308"/>
      <c r="GX73" s="308"/>
      <c r="GY73" s="308"/>
      <c r="GZ73" s="308"/>
      <c r="HA73" s="308"/>
      <c r="HB73" s="308"/>
      <c r="HC73" s="308"/>
      <c r="HD73" s="308"/>
      <c r="HE73" s="308"/>
      <c r="HF73" s="308"/>
      <c r="HG73" s="308"/>
      <c r="HH73" s="308"/>
      <c r="HI73" s="308"/>
      <c r="HJ73" s="308"/>
      <c r="HK73" s="308"/>
      <c r="HL73" s="308"/>
      <c r="HM73" s="308"/>
      <c r="HN73" s="308"/>
      <c r="HO73" s="308"/>
      <c r="HP73" s="308"/>
      <c r="HQ73" s="308"/>
      <c r="HR73" s="308"/>
      <c r="HS73" s="308"/>
      <c r="HT73" s="308"/>
      <c r="HU73" s="308"/>
      <c r="HV73" s="308"/>
      <c r="HW73" s="308"/>
      <c r="HX73" s="308"/>
      <c r="HY73" s="308"/>
      <c r="HZ73" s="308"/>
      <c r="IA73" s="308"/>
      <c r="IB73" s="308"/>
      <c r="IC73" s="308"/>
      <c r="ID73" s="308"/>
      <c r="IE73" s="308"/>
      <c r="IF73" s="308"/>
      <c r="IG73" s="308"/>
      <c r="IH73" s="308"/>
    </row>
    <row r="74" spans="1:242" s="249" customFormat="1" ht="15" customHeight="1" x14ac:dyDescent="0.3">
      <c r="A74" s="174">
        <v>2.08</v>
      </c>
      <c r="B74" s="231"/>
      <c r="C74" s="232" t="str">
        <f>VLOOKUP(BD.PD[[#This Row],[Pos]],PPto[],3,FALSE)</f>
        <v>2.08 Instalaciones Mecánicas</v>
      </c>
      <c r="D74" s="174" t="s">
        <v>23</v>
      </c>
      <c r="E74" s="305" t="str">
        <f>IF(BD.PD[[#This Row],[.]]="*",VLOOKUP(BD.PD[[#This Row],[Pos]],Presupuesto!A:H,7,FALSE),"")</f>
        <v/>
      </c>
      <c r="F74" s="507" t="s">
        <v>293</v>
      </c>
      <c r="G74" s="230" t="s">
        <v>1607</v>
      </c>
      <c r="H74" s="398">
        <v>4512453195</v>
      </c>
      <c r="I74" s="174" t="s">
        <v>1605</v>
      </c>
      <c r="J74" s="497" t="s">
        <v>1654</v>
      </c>
      <c r="K74" s="382">
        <v>1</v>
      </c>
      <c r="L74" s="174" t="s">
        <v>117</v>
      </c>
      <c r="M74" s="383">
        <f>IF(BD.PD[[#This Row],[Mon]]="DOP",1,HLOOKUP(BD.PD[[#This Row],[Mon]],$K$1:$L$2,2,FALSE))</f>
        <v>61</v>
      </c>
      <c r="N74" s="384">
        <v>2750</v>
      </c>
      <c r="O74" s="395">
        <f>BD.PD[[#This Row],[Cant.]]*BD.PD[[#This Row],[ Tasa ]]*BD.PD[[#This Row],[ Precio Und.]]</f>
        <v>167750</v>
      </c>
      <c r="P74" s="386">
        <v>0</v>
      </c>
      <c r="Q74" s="395">
        <f>IF(BD.PD[[#This Row],[Liquid. '[%']]]&lt;&gt;0,(BD.PD[[#This Row],[Valor Neto '[DOP']]]*BD.PD[[#This Row],[Liquid. '[%']]])+BD.PD[[#This Row],[Valor Neto '[DOP']]],BD.PD[[#This Row],[Valor Neto '[DOP']]])</f>
        <v>167750</v>
      </c>
      <c r="R74" s="395">
        <f>BD.PD[[#This Row],[Ppto. Orden Interna '[DOP']]]/HLOOKUP("USD",$K$1:$L$2,2,FALSE)</f>
        <v>2750</v>
      </c>
      <c r="S74" s="398" t="s">
        <v>1000</v>
      </c>
      <c r="T74" s="481"/>
      <c r="U74" s="460" t="s">
        <v>249</v>
      </c>
      <c r="V74" s="611">
        <v>801667</v>
      </c>
      <c r="W74" s="499" t="s">
        <v>1000</v>
      </c>
      <c r="X74" s="174">
        <v>4</v>
      </c>
      <c r="Y74" s="399">
        <v>0.4</v>
      </c>
      <c r="Z74" s="395">
        <f>BD.PD[[#This Row],[Av.P1 '[%']]]*BD.PD[[#This Row],[Ppto. Orden Interna '[DOP']]]</f>
        <v>67100</v>
      </c>
      <c r="AA74" s="174">
        <v>19</v>
      </c>
      <c r="AB74" s="399">
        <v>0.5</v>
      </c>
      <c r="AC74" s="395">
        <f>BD.PD[[#This Row],[Av.P2 '[%']]]*BD.PD[[#This Row],[Ppto. Orden Interna '[DOP']]]</f>
        <v>83875</v>
      </c>
      <c r="AD74" s="174">
        <v>21</v>
      </c>
      <c r="AE74" s="399">
        <v>0.1</v>
      </c>
      <c r="AF74" s="395">
        <f>BD.PD[[#This Row],[Av.P3 '[%']]]*BD.PD[[#This Row],[Ppto. Orden Interna '[DOP']]]</f>
        <v>16775</v>
      </c>
      <c r="AG74" s="395"/>
      <c r="AH74" s="395"/>
      <c r="AI74" s="395"/>
      <c r="AJ74" s="395"/>
      <c r="AK74" s="395"/>
      <c r="AL74" s="395"/>
      <c r="AM74" s="482">
        <f>BD.PD[[#This Row],[Pago 3]]+BD.PD[[#This Row],[Pago 2]]+BD.PD[[#This Row],[Pago 1]]</f>
        <v>167750</v>
      </c>
      <c r="AN74" s="511" t="s">
        <v>244</v>
      </c>
      <c r="AO74" s="511" t="s">
        <v>245</v>
      </c>
      <c r="AP74" s="511" t="s">
        <v>246</v>
      </c>
      <c r="AQ74" s="511" t="s">
        <v>247</v>
      </c>
      <c r="AR74" s="511">
        <v>594</v>
      </c>
      <c r="AS74" s="511" t="s">
        <v>258</v>
      </c>
      <c r="AT74" s="308"/>
      <c r="AU74" s="308"/>
      <c r="AV74" s="308"/>
      <c r="AW74" s="308"/>
      <c r="AX74" s="308"/>
      <c r="AY74" s="308"/>
      <c r="AZ74" s="308"/>
      <c r="BA74" s="308"/>
      <c r="BB74" s="308"/>
      <c r="BC74" s="308"/>
      <c r="BD74" s="308"/>
      <c r="BE74" s="308"/>
      <c r="BF74" s="308"/>
      <c r="BG74" s="308"/>
      <c r="BH74" s="308"/>
      <c r="BI74" s="308"/>
      <c r="BJ74" s="308"/>
      <c r="BK74" s="308"/>
      <c r="BL74" s="308"/>
      <c r="BM74" s="308"/>
      <c r="BN74" s="308"/>
      <c r="BO74" s="308"/>
      <c r="BP74" s="308"/>
      <c r="BQ74" s="308"/>
      <c r="BR74" s="308"/>
      <c r="BS74" s="308"/>
      <c r="BT74" s="308"/>
      <c r="BU74" s="308"/>
      <c r="BV74" s="308"/>
      <c r="BW74" s="308"/>
      <c r="BX74" s="308"/>
      <c r="BY74" s="308"/>
      <c r="BZ74" s="308"/>
      <c r="CA74" s="308"/>
      <c r="CB74" s="308"/>
      <c r="CC74" s="308"/>
      <c r="CD74" s="308"/>
      <c r="CE74" s="308"/>
      <c r="CF74" s="308"/>
      <c r="CG74" s="308"/>
      <c r="CH74" s="308"/>
      <c r="CI74" s="30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  <c r="DU74" s="308"/>
      <c r="DV74" s="308"/>
      <c r="DW74" s="308"/>
      <c r="DX74" s="308"/>
      <c r="DY74" s="308"/>
      <c r="DZ74" s="308"/>
      <c r="EA74" s="308"/>
      <c r="EB74" s="308"/>
      <c r="EC74" s="308"/>
      <c r="ED74" s="308"/>
      <c r="EE74" s="308"/>
      <c r="EF74" s="308"/>
      <c r="EG74" s="308"/>
      <c r="EH74" s="308"/>
      <c r="EI74" s="308"/>
      <c r="EJ74" s="308"/>
      <c r="EK74" s="308"/>
      <c r="EL74" s="308"/>
      <c r="EM74" s="308"/>
      <c r="EN74" s="308"/>
      <c r="EO74" s="308"/>
      <c r="EP74" s="308"/>
      <c r="EQ74" s="308"/>
      <c r="ER74" s="308"/>
      <c r="ES74" s="308"/>
      <c r="ET74" s="308"/>
      <c r="EU74" s="308"/>
      <c r="EV74" s="308"/>
      <c r="EW74" s="308"/>
      <c r="EX74" s="308"/>
      <c r="EY74" s="308"/>
      <c r="EZ74" s="308"/>
      <c r="FA74" s="308"/>
      <c r="FB74" s="308"/>
      <c r="FC74" s="308"/>
      <c r="FD74" s="308"/>
      <c r="FE74" s="308"/>
      <c r="FF74" s="308"/>
      <c r="FG74" s="308"/>
      <c r="FH74" s="308"/>
      <c r="FI74" s="308"/>
      <c r="FJ74" s="308"/>
      <c r="FK74" s="308"/>
      <c r="FL74" s="308"/>
      <c r="FM74" s="308"/>
      <c r="FN74" s="308"/>
      <c r="FO74" s="308"/>
      <c r="FP74" s="308"/>
      <c r="FQ74" s="308"/>
      <c r="FR74" s="308"/>
      <c r="FS74" s="308"/>
      <c r="FT74" s="308"/>
      <c r="FU74" s="308"/>
      <c r="FV74" s="308"/>
      <c r="FW74" s="308"/>
      <c r="FX74" s="308"/>
      <c r="FY74" s="308"/>
      <c r="FZ74" s="308"/>
      <c r="GA74" s="308"/>
      <c r="GB74" s="308"/>
      <c r="GC74" s="308"/>
      <c r="GD74" s="308"/>
      <c r="GE74" s="308"/>
      <c r="GF74" s="308"/>
      <c r="GG74" s="308"/>
      <c r="GH74" s="308"/>
      <c r="GI74" s="308"/>
      <c r="GJ74" s="308"/>
      <c r="GK74" s="308"/>
      <c r="GL74" s="308"/>
      <c r="GM74" s="308"/>
      <c r="GN74" s="308"/>
      <c r="GO74" s="308"/>
      <c r="GP74" s="308"/>
      <c r="GQ74" s="308"/>
      <c r="GR74" s="308"/>
      <c r="GS74" s="308"/>
      <c r="GT74" s="308"/>
      <c r="GU74" s="308"/>
      <c r="GV74" s="308"/>
      <c r="GW74" s="308"/>
      <c r="GX74" s="308"/>
      <c r="GY74" s="308"/>
      <c r="GZ74" s="308"/>
      <c r="HA74" s="308"/>
      <c r="HB74" s="308"/>
      <c r="HC74" s="308"/>
      <c r="HD74" s="308"/>
      <c r="HE74" s="308"/>
      <c r="HF74" s="308"/>
      <c r="HG74" s="308"/>
      <c r="HH74" s="308"/>
      <c r="HI74" s="308"/>
      <c r="HJ74" s="308"/>
      <c r="HK74" s="308"/>
      <c r="HL74" s="308"/>
      <c r="HM74" s="308"/>
      <c r="HN74" s="308"/>
      <c r="HO74" s="308"/>
      <c r="HP74" s="308"/>
      <c r="HQ74" s="308"/>
      <c r="HR74" s="308"/>
      <c r="HS74" s="308"/>
      <c r="HT74" s="308"/>
      <c r="HU74" s="308"/>
      <c r="HV74" s="308"/>
      <c r="HW74" s="308"/>
      <c r="HX74" s="308"/>
      <c r="HY74" s="308"/>
      <c r="HZ74" s="308"/>
      <c r="IA74" s="308"/>
      <c r="IB74" s="308"/>
      <c r="IC74" s="308"/>
      <c r="ID74" s="308"/>
      <c r="IE74" s="308"/>
      <c r="IF74" s="308"/>
      <c r="IG74" s="308"/>
      <c r="IH74" s="308"/>
    </row>
    <row r="75" spans="1:242" s="249" customFormat="1" ht="15" customHeight="1" x14ac:dyDescent="0.3">
      <c r="A75" s="174">
        <v>2.09</v>
      </c>
      <c r="B75" s="231" t="s">
        <v>243</v>
      </c>
      <c r="C75" s="232" t="str">
        <f>VLOOKUP(BD.PD[[#This Row],[Pos]],PPto[],3,FALSE)</f>
        <v>2.09 Rejillas y Sumideros</v>
      </c>
      <c r="D75" s="233" t="s">
        <v>243</v>
      </c>
      <c r="E75" s="305">
        <f>IF(BD.PD[[#This Row],[.]]="*",VLOOKUP(BD.PD[[#This Row],[Pos]],Presupuesto!A:H,7,FALSE),"")</f>
        <v>10654.03492063492</v>
      </c>
      <c r="F75" s="234"/>
      <c r="G75" s="174"/>
      <c r="H75" s="174"/>
      <c r="I75" s="174"/>
      <c r="J75" s="174"/>
      <c r="K75" s="392">
        <v>1</v>
      </c>
      <c r="L75" s="233" t="s">
        <v>117</v>
      </c>
      <c r="M75" s="383">
        <f>IF(BD.PD[[#This Row],[Mon]]="DOP",1,HLOOKUP(BD.PD[[#This Row],[Mon]],$K$1:$L$2,2,FALSE))</f>
        <v>61</v>
      </c>
      <c r="N75" s="490">
        <v>0</v>
      </c>
      <c r="O75" s="243">
        <f>BD.PD[[#This Row],[Cant.]]*BD.PD[[#This Row],[ Tasa ]]*BD.PD[[#This Row],[ Precio Und.]]</f>
        <v>0</v>
      </c>
      <c r="P75" s="491">
        <v>0</v>
      </c>
      <c r="Q75" s="243">
        <f>IF(BD.PD[[#This Row],[Liquid. '[%']]]&lt;&gt;0,(BD.PD[[#This Row],[Valor Neto '[DOP']]]*BD.PD[[#This Row],[Liquid. '[%']]])+BD.PD[[#This Row],[Valor Neto '[DOP']]],BD.PD[[#This Row],[Valor Neto '[DOP']]])</f>
        <v>0</v>
      </c>
      <c r="R75" s="243">
        <f>BD.PD[[#This Row],[Ppto. Orden Interna '[DOP']]]/HLOOKUP("USD",$K$1:$L$2,2,FALSE)</f>
        <v>0</v>
      </c>
      <c r="S75" s="398"/>
      <c r="T75" s="481"/>
      <c r="U75" s="460"/>
      <c r="V75" s="611"/>
      <c r="W75" s="499"/>
      <c r="X75" s="174"/>
      <c r="Y75" s="399"/>
      <c r="Z75" s="395">
        <f>BD.PD[[#This Row],[Av.P1 '[%']]]*BD.PD[[#This Row],[Ppto. Orden Interna '[DOP']]]</f>
        <v>0</v>
      </c>
      <c r="AA75" s="531"/>
      <c r="AB75" s="532"/>
      <c r="AC75" s="395">
        <f>BD.PD[[#This Row],[Av.P2 '[%']]]*BD.PD[[#This Row],[Ppto. Orden Interna '[DOP']]]</f>
        <v>0</v>
      </c>
      <c r="AD75" s="531"/>
      <c r="AE75" s="532"/>
      <c r="AF75" s="395">
        <f>BD.PD[[#This Row],[Av.P3 '[%']]]*BD.PD[[#This Row],[Ppto. Orden Interna '[DOP']]]</f>
        <v>0</v>
      </c>
      <c r="AG75" s="395"/>
      <c r="AH75" s="395"/>
      <c r="AI75" s="395"/>
      <c r="AJ75" s="395"/>
      <c r="AK75" s="395"/>
      <c r="AL75" s="395"/>
      <c r="AM75" s="482">
        <f>BD.PD[[#This Row],[Pago 3]]+BD.PD[[#This Row],[Pago 2]]+BD.PD[[#This Row],[Pago 1]]</f>
        <v>0</v>
      </c>
      <c r="AN75" s="511"/>
      <c r="AO75" s="511"/>
      <c r="AP75" s="511"/>
      <c r="AQ75" s="511"/>
      <c r="AR75" s="511"/>
      <c r="AS75" s="511"/>
      <c r="AT75" s="308"/>
      <c r="AU75" s="308"/>
      <c r="AV75" s="308"/>
      <c r="AW75" s="308"/>
      <c r="AX75" s="308"/>
      <c r="AY75" s="308"/>
      <c r="AZ75" s="308"/>
      <c r="BA75" s="308"/>
      <c r="BB75" s="308"/>
      <c r="BC75" s="308"/>
      <c r="BD75" s="308"/>
      <c r="BE75" s="308"/>
      <c r="BF75" s="308"/>
      <c r="BG75" s="308"/>
      <c r="BH75" s="308"/>
      <c r="BI75" s="308"/>
      <c r="BJ75" s="308"/>
      <c r="BK75" s="308"/>
      <c r="BL75" s="308"/>
      <c r="BM75" s="308"/>
      <c r="BN75" s="308"/>
      <c r="BO75" s="308"/>
      <c r="BP75" s="308"/>
      <c r="BQ75" s="308"/>
      <c r="BR75" s="308"/>
      <c r="BS75" s="308"/>
      <c r="BT75" s="308"/>
      <c r="BU75" s="308"/>
      <c r="BV75" s="308"/>
      <c r="BW75" s="308"/>
      <c r="BX75" s="308"/>
      <c r="BY75" s="308"/>
      <c r="BZ75" s="308"/>
      <c r="CA75" s="308"/>
      <c r="CB75" s="308"/>
      <c r="CC75" s="308"/>
      <c r="CD75" s="308"/>
      <c r="CE75" s="308"/>
      <c r="CF75" s="308"/>
      <c r="CG75" s="308"/>
      <c r="CH75" s="308"/>
      <c r="CI75" s="30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  <c r="DU75" s="308"/>
      <c r="DV75" s="308"/>
      <c r="DW75" s="308"/>
      <c r="DX75" s="308"/>
      <c r="DY75" s="308"/>
      <c r="DZ75" s="308"/>
      <c r="EA75" s="308"/>
      <c r="EB75" s="308"/>
      <c r="EC75" s="308"/>
      <c r="ED75" s="308"/>
      <c r="EE75" s="308"/>
      <c r="EF75" s="308"/>
      <c r="EG75" s="308"/>
      <c r="EH75" s="308"/>
      <c r="EI75" s="308"/>
      <c r="EJ75" s="308"/>
      <c r="EK75" s="308"/>
      <c r="EL75" s="308"/>
      <c r="EM75" s="308"/>
      <c r="EN75" s="308"/>
      <c r="EO75" s="308"/>
      <c r="EP75" s="308"/>
      <c r="EQ75" s="308"/>
      <c r="ER75" s="308"/>
      <c r="ES75" s="308"/>
      <c r="ET75" s="308"/>
      <c r="EU75" s="308"/>
      <c r="EV75" s="308"/>
      <c r="EW75" s="308"/>
      <c r="EX75" s="308"/>
      <c r="EY75" s="308"/>
      <c r="EZ75" s="308"/>
      <c r="FA75" s="308"/>
      <c r="FB75" s="308"/>
      <c r="FC75" s="308"/>
      <c r="FD75" s="308"/>
      <c r="FE75" s="308"/>
      <c r="FF75" s="308"/>
      <c r="FG75" s="308"/>
      <c r="FH75" s="308"/>
      <c r="FI75" s="308"/>
      <c r="FJ75" s="308"/>
      <c r="FK75" s="308"/>
      <c r="FL75" s="308"/>
      <c r="FM75" s="308"/>
      <c r="FN75" s="308"/>
      <c r="FO75" s="308"/>
      <c r="FP75" s="308"/>
      <c r="FQ75" s="308"/>
      <c r="FR75" s="308"/>
      <c r="FS75" s="308"/>
      <c r="FT75" s="308"/>
      <c r="FU75" s="308"/>
      <c r="FV75" s="308"/>
      <c r="FW75" s="308"/>
      <c r="FX75" s="308"/>
      <c r="FY75" s="308"/>
      <c r="FZ75" s="308"/>
      <c r="GA75" s="308"/>
      <c r="GB75" s="308"/>
      <c r="GC75" s="308"/>
      <c r="GD75" s="308"/>
      <c r="GE75" s="308"/>
      <c r="GF75" s="308"/>
      <c r="GG75" s="308"/>
      <c r="GH75" s="308"/>
      <c r="GI75" s="308"/>
      <c r="GJ75" s="308"/>
      <c r="GK75" s="308"/>
      <c r="GL75" s="308"/>
      <c r="GM75" s="308"/>
      <c r="GN75" s="308"/>
      <c r="GO75" s="308"/>
      <c r="GP75" s="308"/>
      <c r="GQ75" s="308"/>
      <c r="GR75" s="308"/>
      <c r="GS75" s="308"/>
      <c r="GT75" s="308"/>
      <c r="GU75" s="308"/>
      <c r="GV75" s="308"/>
      <c r="GW75" s="308"/>
      <c r="GX75" s="308"/>
      <c r="GY75" s="308"/>
      <c r="GZ75" s="308"/>
      <c r="HA75" s="308"/>
      <c r="HB75" s="308"/>
      <c r="HC75" s="308"/>
      <c r="HD75" s="308"/>
      <c r="HE75" s="308"/>
      <c r="HF75" s="308"/>
      <c r="HG75" s="308"/>
      <c r="HH75" s="308"/>
      <c r="HI75" s="308"/>
      <c r="HJ75" s="308"/>
      <c r="HK75" s="308"/>
      <c r="HL75" s="308"/>
      <c r="HM75" s="308"/>
      <c r="HN75" s="308"/>
      <c r="HO75" s="308"/>
      <c r="HP75" s="308"/>
      <c r="HQ75" s="308"/>
      <c r="HR75" s="308"/>
      <c r="HS75" s="308"/>
      <c r="HT75" s="308"/>
      <c r="HU75" s="308"/>
      <c r="HV75" s="308"/>
      <c r="HW75" s="308"/>
      <c r="HX75" s="308"/>
      <c r="HY75" s="308"/>
      <c r="HZ75" s="308"/>
      <c r="IA75" s="308"/>
      <c r="IB75" s="308"/>
      <c r="IC75" s="308"/>
      <c r="ID75" s="308"/>
      <c r="IE75" s="308"/>
      <c r="IF75" s="308"/>
      <c r="IG75" s="308"/>
      <c r="IH75" s="308"/>
    </row>
    <row r="76" spans="1:242" s="249" customFormat="1" ht="15" customHeight="1" x14ac:dyDescent="0.3">
      <c r="A76" s="174">
        <v>2.09</v>
      </c>
      <c r="B76" s="231"/>
      <c r="C76" s="232" t="str">
        <f>VLOOKUP(BD.PD[[#This Row],[Pos]],PPto[],3,FALSE)</f>
        <v>2.09 Rejillas y Sumideros</v>
      </c>
      <c r="D76" s="174" t="s">
        <v>23</v>
      </c>
      <c r="E76" s="305" t="str">
        <f>IF(BD.PD[[#This Row],[.]]="*",VLOOKUP(BD.PD[[#This Row],[Pos]],Presupuesto!A:H,7,FALSE),"")</f>
        <v/>
      </c>
      <c r="F76" s="234" t="s">
        <v>294</v>
      </c>
      <c r="G76" s="230" t="s">
        <v>1607</v>
      </c>
      <c r="H76" s="381">
        <v>4600072801</v>
      </c>
      <c r="I76" s="174" t="s">
        <v>1606</v>
      </c>
      <c r="J76" s="497" t="s">
        <v>1654</v>
      </c>
      <c r="K76" s="382">
        <v>9</v>
      </c>
      <c r="L76" s="174" t="s">
        <v>260</v>
      </c>
      <c r="M76" s="383">
        <f>IF(BD.PD[[#This Row],[Mon]]="DOP",1,HLOOKUP(BD.PD[[#This Row],[Mon]],$K$1:$L$2,2,FALSE))</f>
        <v>1</v>
      </c>
      <c r="N76" s="384">
        <v>20631</v>
      </c>
      <c r="O76" s="395">
        <f>BD.PD[[#This Row],[Cant.]]*BD.PD[[#This Row],[ Tasa ]]*BD.PD[[#This Row],[ Precio Und.]]</f>
        <v>185679</v>
      </c>
      <c r="P76" s="386">
        <v>0</v>
      </c>
      <c r="Q76" s="395">
        <f>IF(BD.PD[[#This Row],[Liquid. '[%']]]&lt;&gt;0,(BD.PD[[#This Row],[Valor Neto '[DOP']]]*BD.PD[[#This Row],[Liquid. '[%']]])+BD.PD[[#This Row],[Valor Neto '[DOP']]],BD.PD[[#This Row],[Valor Neto '[DOP']]])</f>
        <v>185679</v>
      </c>
      <c r="R76" s="395">
        <f>BD.PD[[#This Row],[Ppto. Orden Interna '[DOP']]]/HLOOKUP("USD",$K$1:$L$2,2,FALSE)</f>
        <v>3043.9180327868853</v>
      </c>
      <c r="S76" s="499" t="s">
        <v>296</v>
      </c>
      <c r="T76" s="481"/>
      <c r="U76" s="460" t="s">
        <v>249</v>
      </c>
      <c r="V76" s="611">
        <v>801667</v>
      </c>
      <c r="W76" s="499" t="s">
        <v>296</v>
      </c>
      <c r="X76" s="174">
        <v>3</v>
      </c>
      <c r="Y76" s="399">
        <v>0.4</v>
      </c>
      <c r="Z76" s="395">
        <f>BD.PD[[#This Row],[Av.P1 '[%']]]*BD.PD[[#This Row],[Ppto. Orden Interna '[DOP']]]</f>
        <v>74271.600000000006</v>
      </c>
      <c r="AA76" s="174">
        <v>6</v>
      </c>
      <c r="AB76" s="399">
        <v>0.6</v>
      </c>
      <c r="AC76" s="395">
        <f>BD.PD[[#This Row],[Av.P2 '[%']]]*BD.PD[[#This Row],[Ppto. Orden Interna '[DOP']]]</f>
        <v>111407.4</v>
      </c>
      <c r="AD76" s="531"/>
      <c r="AE76" s="532"/>
      <c r="AF76" s="395">
        <f>BD.PD[[#This Row],[Av.P3 '[%']]]*BD.PD[[#This Row],[Ppto. Orden Interna '[DOP']]]</f>
        <v>0</v>
      </c>
      <c r="AG76" s="395"/>
      <c r="AH76" s="395"/>
      <c r="AI76" s="395"/>
      <c r="AJ76" s="395"/>
      <c r="AK76" s="395"/>
      <c r="AL76" s="395"/>
      <c r="AM76" s="482">
        <f>BD.PD[[#This Row],[Pago 3]]+BD.PD[[#This Row],[Pago 2]]+BD.PD[[#This Row],[Pago 1]]</f>
        <v>185679</v>
      </c>
      <c r="AN76" s="511" t="s">
        <v>244</v>
      </c>
      <c r="AO76" s="511" t="s">
        <v>245</v>
      </c>
      <c r="AP76" s="511" t="s">
        <v>246</v>
      </c>
      <c r="AQ76" s="511" t="s">
        <v>247</v>
      </c>
      <c r="AR76" s="511">
        <v>594</v>
      </c>
      <c r="AS76" s="511" t="s">
        <v>258</v>
      </c>
      <c r="AT76" s="308"/>
      <c r="AU76" s="308"/>
      <c r="AV76" s="308"/>
      <c r="AW76" s="308"/>
      <c r="AX76" s="308"/>
      <c r="AY76" s="308"/>
      <c r="AZ76" s="308"/>
      <c r="BA76" s="308"/>
      <c r="BB76" s="308"/>
      <c r="BC76" s="308"/>
      <c r="BD76" s="308"/>
      <c r="BE76" s="308"/>
      <c r="BF76" s="308"/>
      <c r="BG76" s="308"/>
      <c r="BH76" s="308"/>
      <c r="BI76" s="308"/>
      <c r="BJ76" s="308"/>
      <c r="BK76" s="308"/>
      <c r="BL76" s="308"/>
      <c r="BM76" s="308"/>
      <c r="BN76" s="308"/>
      <c r="BO76" s="308"/>
      <c r="BP76" s="308"/>
      <c r="BQ76" s="308"/>
      <c r="BR76" s="308"/>
      <c r="BS76" s="308"/>
      <c r="BT76" s="308"/>
      <c r="BU76" s="308"/>
      <c r="BV76" s="308"/>
      <c r="BW76" s="308"/>
      <c r="BX76" s="308"/>
      <c r="BY76" s="308"/>
      <c r="BZ76" s="308"/>
      <c r="CA76" s="308"/>
      <c r="CB76" s="308"/>
      <c r="CC76" s="308"/>
      <c r="CD76" s="308"/>
      <c r="CE76" s="308"/>
      <c r="CF76" s="308"/>
      <c r="CG76" s="308"/>
      <c r="CH76" s="308"/>
      <c r="CI76" s="308"/>
      <c r="CJ76" s="308"/>
      <c r="CK76" s="308"/>
      <c r="CL76" s="308"/>
      <c r="CM76" s="308"/>
      <c r="CN76" s="308"/>
      <c r="CO76" s="308"/>
      <c r="CP76" s="308"/>
      <c r="CQ76" s="308"/>
      <c r="CR76" s="308"/>
      <c r="CS76" s="308"/>
      <c r="CT76" s="308"/>
      <c r="CU76" s="308"/>
      <c r="CV76" s="308"/>
      <c r="CW76" s="308"/>
      <c r="CX76" s="308"/>
      <c r="CY76" s="308"/>
      <c r="CZ76" s="308"/>
      <c r="DA76" s="308"/>
      <c r="DB76" s="308"/>
      <c r="DC76" s="308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  <c r="DU76" s="308"/>
      <c r="DV76" s="308"/>
      <c r="DW76" s="308"/>
      <c r="DX76" s="308"/>
      <c r="DY76" s="308"/>
      <c r="DZ76" s="308"/>
      <c r="EA76" s="308"/>
      <c r="EB76" s="308"/>
      <c r="EC76" s="308"/>
      <c r="ED76" s="308"/>
      <c r="EE76" s="308"/>
      <c r="EF76" s="308"/>
      <c r="EG76" s="308"/>
      <c r="EH76" s="308"/>
      <c r="EI76" s="308"/>
      <c r="EJ76" s="308"/>
      <c r="EK76" s="308"/>
      <c r="EL76" s="308"/>
      <c r="EM76" s="308"/>
      <c r="EN76" s="308"/>
      <c r="EO76" s="308"/>
      <c r="EP76" s="308"/>
      <c r="EQ76" s="308"/>
      <c r="ER76" s="308"/>
      <c r="ES76" s="308"/>
      <c r="ET76" s="308"/>
      <c r="EU76" s="308"/>
      <c r="EV76" s="308"/>
      <c r="EW76" s="308"/>
      <c r="EX76" s="308"/>
      <c r="EY76" s="308"/>
      <c r="EZ76" s="308"/>
      <c r="FA76" s="308"/>
      <c r="FB76" s="308"/>
      <c r="FC76" s="308"/>
      <c r="FD76" s="308"/>
      <c r="FE76" s="308"/>
      <c r="FF76" s="308"/>
      <c r="FG76" s="308"/>
      <c r="FH76" s="308"/>
      <c r="FI76" s="308"/>
      <c r="FJ76" s="308"/>
      <c r="FK76" s="308"/>
      <c r="FL76" s="308"/>
      <c r="FM76" s="308"/>
      <c r="FN76" s="308"/>
      <c r="FO76" s="308"/>
      <c r="FP76" s="308"/>
      <c r="FQ76" s="308"/>
      <c r="FR76" s="308"/>
      <c r="FS76" s="308"/>
      <c r="FT76" s="308"/>
      <c r="FU76" s="308"/>
      <c r="FV76" s="308"/>
      <c r="FW76" s="308"/>
      <c r="FX76" s="308"/>
      <c r="FY76" s="308"/>
      <c r="FZ76" s="308"/>
      <c r="GA76" s="308"/>
      <c r="GB76" s="308"/>
      <c r="GC76" s="308"/>
      <c r="GD76" s="308"/>
      <c r="GE76" s="308"/>
      <c r="GF76" s="308"/>
      <c r="GG76" s="308"/>
      <c r="GH76" s="308"/>
      <c r="GI76" s="308"/>
      <c r="GJ76" s="308"/>
      <c r="GK76" s="308"/>
      <c r="GL76" s="308"/>
      <c r="GM76" s="308"/>
      <c r="GN76" s="308"/>
      <c r="GO76" s="308"/>
      <c r="GP76" s="308"/>
      <c r="GQ76" s="308"/>
      <c r="GR76" s="308"/>
      <c r="GS76" s="308"/>
      <c r="GT76" s="308"/>
      <c r="GU76" s="308"/>
      <c r="GV76" s="308"/>
      <c r="GW76" s="308"/>
      <c r="GX76" s="308"/>
      <c r="GY76" s="308"/>
      <c r="GZ76" s="308"/>
      <c r="HA76" s="308"/>
      <c r="HB76" s="308"/>
      <c r="HC76" s="308"/>
      <c r="HD76" s="308"/>
      <c r="HE76" s="308"/>
      <c r="HF76" s="308"/>
      <c r="HG76" s="308"/>
      <c r="HH76" s="308"/>
      <c r="HI76" s="308"/>
      <c r="HJ76" s="308"/>
      <c r="HK76" s="308"/>
      <c r="HL76" s="308"/>
      <c r="HM76" s="308"/>
      <c r="HN76" s="308"/>
      <c r="HO76" s="308"/>
      <c r="HP76" s="308"/>
      <c r="HQ76" s="308"/>
      <c r="HR76" s="308"/>
      <c r="HS76" s="308"/>
      <c r="HT76" s="308"/>
      <c r="HU76" s="308"/>
      <c r="HV76" s="308"/>
      <c r="HW76" s="308"/>
      <c r="HX76" s="308"/>
      <c r="HY76" s="308"/>
      <c r="HZ76" s="308"/>
      <c r="IA76" s="308"/>
      <c r="IB76" s="308"/>
      <c r="IC76" s="308"/>
      <c r="ID76" s="308"/>
      <c r="IE76" s="308"/>
      <c r="IF76" s="308"/>
      <c r="IG76" s="308"/>
      <c r="IH76" s="308"/>
    </row>
    <row r="77" spans="1:242" s="249" customFormat="1" ht="15" customHeight="1" x14ac:dyDescent="0.3">
      <c r="A77" s="174">
        <v>2.09</v>
      </c>
      <c r="B77" s="231"/>
      <c r="C77" s="232" t="str">
        <f>VLOOKUP(BD.PD[[#This Row],[Pos]],PPto[],3,FALSE)</f>
        <v>2.09 Rejillas y Sumideros</v>
      </c>
      <c r="D77" s="174" t="s">
        <v>23</v>
      </c>
      <c r="E77" s="305" t="str">
        <f>IF(BD.PD[[#This Row],[.]]="*",VLOOKUP(BD.PD[[#This Row],[Pos]],Presupuesto!A:H,7,FALSE),"")</f>
        <v/>
      </c>
      <c r="F77" s="234" t="s">
        <v>297</v>
      </c>
      <c r="G77" s="230" t="s">
        <v>1607</v>
      </c>
      <c r="H77" s="381">
        <v>4600072801</v>
      </c>
      <c r="I77" s="174" t="s">
        <v>1606</v>
      </c>
      <c r="J77" s="497" t="s">
        <v>1654</v>
      </c>
      <c r="K77" s="382">
        <v>9</v>
      </c>
      <c r="L77" s="174" t="s">
        <v>260</v>
      </c>
      <c r="M77" s="383">
        <f>IF(BD.PD[[#This Row],[Mon]]="DOP",1,HLOOKUP(BD.PD[[#This Row],[Mon]],$K$1:$L$2,2,FALSE))</f>
        <v>1</v>
      </c>
      <c r="N77" s="384">
        <v>24606</v>
      </c>
      <c r="O77" s="395">
        <f>BD.PD[[#This Row],[Cant.]]*BD.PD[[#This Row],[ Tasa ]]*BD.PD[[#This Row],[ Precio Und.]]</f>
        <v>221454</v>
      </c>
      <c r="P77" s="386">
        <v>0</v>
      </c>
      <c r="Q77" s="395">
        <f>IF(BD.PD[[#This Row],[Liquid. '[%']]]&lt;&gt;0,(BD.PD[[#This Row],[Valor Neto '[DOP']]]*BD.PD[[#This Row],[Liquid. '[%']]])+BD.PD[[#This Row],[Valor Neto '[DOP']]],BD.PD[[#This Row],[Valor Neto '[DOP']]])</f>
        <v>221454</v>
      </c>
      <c r="R77" s="395">
        <f>BD.PD[[#This Row],[Ppto. Orden Interna '[DOP']]]/HLOOKUP("USD",$K$1:$L$2,2,FALSE)</f>
        <v>3630.3934426229507</v>
      </c>
      <c r="S77" s="499" t="s">
        <v>296</v>
      </c>
      <c r="T77" s="481"/>
      <c r="U77" s="460" t="s">
        <v>249</v>
      </c>
      <c r="V77" s="611">
        <v>801667</v>
      </c>
      <c r="W77" s="499" t="s">
        <v>296</v>
      </c>
      <c r="X77" s="174">
        <v>3</v>
      </c>
      <c r="Y77" s="399">
        <v>0.4</v>
      </c>
      <c r="Z77" s="395">
        <f>BD.PD[[#This Row],[Av.P1 '[%']]]*BD.PD[[#This Row],[Ppto. Orden Interna '[DOP']]]</f>
        <v>88581.6</v>
      </c>
      <c r="AA77" s="174">
        <v>6</v>
      </c>
      <c r="AB77" s="399">
        <v>0.6</v>
      </c>
      <c r="AC77" s="395">
        <f>BD.PD[[#This Row],[Av.P2 '[%']]]*BD.PD[[#This Row],[Ppto. Orden Interna '[DOP']]]</f>
        <v>132872.4</v>
      </c>
      <c r="AD77" s="531"/>
      <c r="AE77" s="532"/>
      <c r="AF77" s="395">
        <f>BD.PD[[#This Row],[Av.P3 '[%']]]*BD.PD[[#This Row],[Ppto. Orden Interna '[DOP']]]</f>
        <v>0</v>
      </c>
      <c r="AG77" s="395"/>
      <c r="AH77" s="395"/>
      <c r="AI77" s="395"/>
      <c r="AJ77" s="395"/>
      <c r="AK77" s="395"/>
      <c r="AL77" s="395"/>
      <c r="AM77" s="482">
        <f>BD.PD[[#This Row],[Pago 3]]+BD.PD[[#This Row],[Pago 2]]+BD.PD[[#This Row],[Pago 1]]</f>
        <v>221454</v>
      </c>
      <c r="AN77" s="511" t="s">
        <v>244</v>
      </c>
      <c r="AO77" s="511" t="s">
        <v>245</v>
      </c>
      <c r="AP77" s="511" t="s">
        <v>246</v>
      </c>
      <c r="AQ77" s="511" t="s">
        <v>247</v>
      </c>
      <c r="AR77" s="511">
        <v>594</v>
      </c>
      <c r="AS77" s="511" t="s">
        <v>258</v>
      </c>
      <c r="AT77" s="308"/>
      <c r="AU77" s="308"/>
      <c r="AV77" s="308"/>
      <c r="AW77" s="308"/>
      <c r="AX77" s="308"/>
      <c r="AY77" s="308"/>
      <c r="AZ77" s="308"/>
      <c r="BA77" s="308"/>
      <c r="BB77" s="308"/>
      <c r="BC77" s="308"/>
      <c r="BD77" s="308"/>
      <c r="BE77" s="308"/>
      <c r="BF77" s="308"/>
      <c r="BG77" s="308"/>
      <c r="BH77" s="308"/>
      <c r="BI77" s="308"/>
      <c r="BJ77" s="308"/>
      <c r="BK77" s="308"/>
      <c r="BL77" s="308"/>
      <c r="BM77" s="308"/>
      <c r="BN77" s="308"/>
      <c r="BO77" s="308"/>
      <c r="BP77" s="308"/>
      <c r="BQ77" s="308"/>
      <c r="BR77" s="308"/>
      <c r="BS77" s="308"/>
      <c r="BT77" s="308"/>
      <c r="BU77" s="308"/>
      <c r="BV77" s="308"/>
      <c r="BW77" s="308"/>
      <c r="BX77" s="308"/>
      <c r="BY77" s="308"/>
      <c r="BZ77" s="308"/>
      <c r="CA77" s="308"/>
      <c r="CB77" s="308"/>
      <c r="CC77" s="308"/>
      <c r="CD77" s="308"/>
      <c r="CE77" s="308"/>
      <c r="CF77" s="308"/>
      <c r="CG77" s="308"/>
      <c r="CH77" s="308"/>
      <c r="CI77" s="308"/>
      <c r="CJ77" s="308"/>
      <c r="CK77" s="308"/>
      <c r="CL77" s="308"/>
      <c r="CM77" s="308"/>
      <c r="CN77" s="308"/>
      <c r="CO77" s="308"/>
      <c r="CP77" s="308"/>
      <c r="CQ77" s="308"/>
      <c r="CR77" s="308"/>
      <c r="CS77" s="308"/>
      <c r="CT77" s="308"/>
      <c r="CU77" s="308"/>
      <c r="CV77" s="308"/>
      <c r="CW77" s="308"/>
      <c r="CX77" s="308"/>
      <c r="CY77" s="308"/>
      <c r="CZ77" s="308"/>
      <c r="DA77" s="308"/>
      <c r="DB77" s="308"/>
      <c r="DC77" s="308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  <c r="DU77" s="308"/>
      <c r="DV77" s="308"/>
      <c r="DW77" s="308"/>
      <c r="DX77" s="308"/>
      <c r="DY77" s="308"/>
      <c r="DZ77" s="308"/>
      <c r="EA77" s="308"/>
      <c r="EB77" s="308"/>
      <c r="EC77" s="308"/>
      <c r="ED77" s="308"/>
      <c r="EE77" s="308"/>
      <c r="EF77" s="308"/>
      <c r="EG77" s="308"/>
      <c r="EH77" s="308"/>
      <c r="EI77" s="308"/>
      <c r="EJ77" s="308"/>
      <c r="EK77" s="308"/>
      <c r="EL77" s="308"/>
      <c r="EM77" s="308"/>
      <c r="EN77" s="308"/>
      <c r="EO77" s="308"/>
      <c r="EP77" s="308"/>
      <c r="EQ77" s="308"/>
      <c r="ER77" s="308"/>
      <c r="ES77" s="308"/>
      <c r="ET77" s="308"/>
      <c r="EU77" s="308"/>
      <c r="EV77" s="308"/>
      <c r="EW77" s="308"/>
      <c r="EX77" s="308"/>
      <c r="EY77" s="308"/>
      <c r="EZ77" s="308"/>
      <c r="FA77" s="308"/>
      <c r="FB77" s="308"/>
      <c r="FC77" s="308"/>
      <c r="FD77" s="308"/>
      <c r="FE77" s="308"/>
      <c r="FF77" s="308"/>
      <c r="FG77" s="308"/>
      <c r="FH77" s="308"/>
      <c r="FI77" s="308"/>
      <c r="FJ77" s="308"/>
      <c r="FK77" s="308"/>
      <c r="FL77" s="308"/>
      <c r="FM77" s="308"/>
      <c r="FN77" s="308"/>
      <c r="FO77" s="308"/>
      <c r="FP77" s="308"/>
      <c r="FQ77" s="308"/>
      <c r="FR77" s="308"/>
      <c r="FS77" s="308"/>
      <c r="FT77" s="308"/>
      <c r="FU77" s="308"/>
      <c r="FV77" s="308"/>
      <c r="FW77" s="308"/>
      <c r="FX77" s="308"/>
      <c r="FY77" s="308"/>
      <c r="FZ77" s="308"/>
      <c r="GA77" s="308"/>
      <c r="GB77" s="308"/>
      <c r="GC77" s="308"/>
      <c r="GD77" s="308"/>
      <c r="GE77" s="308"/>
      <c r="GF77" s="308"/>
      <c r="GG77" s="308"/>
      <c r="GH77" s="308"/>
      <c r="GI77" s="308"/>
      <c r="GJ77" s="308"/>
      <c r="GK77" s="308"/>
      <c r="GL77" s="308"/>
      <c r="GM77" s="308"/>
      <c r="GN77" s="308"/>
      <c r="GO77" s="308"/>
      <c r="GP77" s="308"/>
      <c r="GQ77" s="308"/>
      <c r="GR77" s="308"/>
      <c r="GS77" s="308"/>
      <c r="GT77" s="308"/>
      <c r="GU77" s="308"/>
      <c r="GV77" s="308"/>
      <c r="GW77" s="308"/>
      <c r="GX77" s="308"/>
      <c r="GY77" s="308"/>
      <c r="GZ77" s="308"/>
      <c r="HA77" s="308"/>
      <c r="HB77" s="308"/>
      <c r="HC77" s="308"/>
      <c r="HD77" s="308"/>
      <c r="HE77" s="308"/>
      <c r="HF77" s="308"/>
      <c r="HG77" s="308"/>
      <c r="HH77" s="308"/>
      <c r="HI77" s="308"/>
      <c r="HJ77" s="308"/>
      <c r="HK77" s="308"/>
      <c r="HL77" s="308"/>
      <c r="HM77" s="308"/>
      <c r="HN77" s="308"/>
      <c r="HO77" s="308"/>
      <c r="HP77" s="308"/>
      <c r="HQ77" s="308"/>
      <c r="HR77" s="308"/>
      <c r="HS77" s="308"/>
      <c r="HT77" s="308"/>
      <c r="HU77" s="308"/>
      <c r="HV77" s="308"/>
      <c r="HW77" s="308"/>
      <c r="HX77" s="308"/>
      <c r="HY77" s="308"/>
      <c r="HZ77" s="308"/>
      <c r="IA77" s="308"/>
      <c r="IB77" s="308"/>
      <c r="IC77" s="308"/>
      <c r="ID77" s="308"/>
      <c r="IE77" s="308"/>
      <c r="IF77" s="308"/>
      <c r="IG77" s="308"/>
      <c r="IH77" s="308"/>
    </row>
    <row r="78" spans="1:242" s="249" customFormat="1" ht="15" customHeight="1" x14ac:dyDescent="0.3">
      <c r="A78" s="174">
        <v>2.09</v>
      </c>
      <c r="B78" s="231"/>
      <c r="C78" s="232" t="str">
        <f>VLOOKUP(BD.PD[[#This Row],[Pos]],PPto[],3,FALSE)</f>
        <v>2.09 Rejillas y Sumideros</v>
      </c>
      <c r="D78" s="174" t="s">
        <v>23</v>
      </c>
      <c r="E78" s="305" t="str">
        <f>IF(BD.PD[[#This Row],[.]]="*",VLOOKUP(BD.PD[[#This Row],[Pos]],Presupuesto!A:H,7,FALSE),"")</f>
        <v/>
      </c>
      <c r="F78" s="234" t="s">
        <v>298</v>
      </c>
      <c r="G78" s="230" t="s">
        <v>1607</v>
      </c>
      <c r="H78" s="381">
        <v>4600072801</v>
      </c>
      <c r="I78" s="174" t="s">
        <v>1606</v>
      </c>
      <c r="J78" s="497" t="s">
        <v>1654</v>
      </c>
      <c r="K78" s="382">
        <v>8</v>
      </c>
      <c r="L78" s="174" t="s">
        <v>260</v>
      </c>
      <c r="M78" s="383">
        <f>IF(BD.PD[[#This Row],[Mon]]="DOP",1,HLOOKUP(BD.PD[[#This Row],[Mon]],$K$1:$L$2,2,FALSE))</f>
        <v>1</v>
      </c>
      <c r="N78" s="384">
        <v>31801.42</v>
      </c>
      <c r="O78" s="395">
        <f>BD.PD[[#This Row],[Cant.]]*BD.PD[[#This Row],[ Tasa ]]*BD.PD[[#This Row],[ Precio Und.]]</f>
        <v>254411.36</v>
      </c>
      <c r="P78" s="386">
        <v>0</v>
      </c>
      <c r="Q78" s="395">
        <f>IF(BD.PD[[#This Row],[Liquid. '[%']]]&lt;&gt;0,(BD.PD[[#This Row],[Valor Neto '[DOP']]]*BD.PD[[#This Row],[Liquid. '[%']]])+BD.PD[[#This Row],[Valor Neto '[DOP']]],BD.PD[[#This Row],[Valor Neto '[DOP']]])</f>
        <v>254411.36</v>
      </c>
      <c r="R78" s="395">
        <f>BD.PD[[#This Row],[Ppto. Orden Interna '[DOP']]]/HLOOKUP("USD",$K$1:$L$2,2,FALSE)</f>
        <v>4170.6780327868846</v>
      </c>
      <c r="S78" s="499" t="s">
        <v>296</v>
      </c>
      <c r="T78" s="481"/>
      <c r="U78" s="460" t="s">
        <v>249</v>
      </c>
      <c r="V78" s="611">
        <v>801667</v>
      </c>
      <c r="W78" s="499" t="s">
        <v>296</v>
      </c>
      <c r="X78" s="174">
        <v>3</v>
      </c>
      <c r="Y78" s="399">
        <v>0.4</v>
      </c>
      <c r="Z78" s="395">
        <f>BD.PD[[#This Row],[Av.P1 '[%']]]*BD.PD[[#This Row],[Ppto. Orden Interna '[DOP']]]</f>
        <v>101764.54399999999</v>
      </c>
      <c r="AA78" s="174">
        <v>6</v>
      </c>
      <c r="AB78" s="399">
        <v>0.6</v>
      </c>
      <c r="AC78" s="395">
        <f>BD.PD[[#This Row],[Av.P2 '[%']]]*BD.PD[[#This Row],[Ppto. Orden Interna '[DOP']]]</f>
        <v>152646.81599999999</v>
      </c>
      <c r="AD78" s="531"/>
      <c r="AE78" s="532"/>
      <c r="AF78" s="395">
        <f>BD.PD[[#This Row],[Av.P3 '[%']]]*BD.PD[[#This Row],[Ppto. Orden Interna '[DOP']]]</f>
        <v>0</v>
      </c>
      <c r="AG78" s="395"/>
      <c r="AH78" s="395"/>
      <c r="AI78" s="395"/>
      <c r="AJ78" s="395"/>
      <c r="AK78" s="395"/>
      <c r="AL78" s="395"/>
      <c r="AM78" s="482">
        <f>BD.PD[[#This Row],[Pago 3]]+BD.PD[[#This Row],[Pago 2]]+BD.PD[[#This Row],[Pago 1]]</f>
        <v>254411.36</v>
      </c>
      <c r="AN78" s="511" t="s">
        <v>244</v>
      </c>
      <c r="AO78" s="511" t="s">
        <v>245</v>
      </c>
      <c r="AP78" s="511" t="s">
        <v>246</v>
      </c>
      <c r="AQ78" s="511" t="s">
        <v>247</v>
      </c>
      <c r="AR78" s="511">
        <v>594</v>
      </c>
      <c r="AS78" s="511" t="s">
        <v>258</v>
      </c>
      <c r="AT78" s="308"/>
      <c r="AU78" s="308"/>
      <c r="AV78" s="308"/>
      <c r="AW78" s="308"/>
      <c r="AX78" s="308"/>
      <c r="AY78" s="308"/>
      <c r="AZ78" s="308"/>
      <c r="BA78" s="308"/>
      <c r="BB78" s="308"/>
      <c r="BC78" s="308"/>
      <c r="BD78" s="308"/>
      <c r="BE78" s="308"/>
      <c r="BF78" s="308"/>
      <c r="BG78" s="308"/>
      <c r="BH78" s="308"/>
      <c r="BI78" s="308"/>
      <c r="BJ78" s="308"/>
      <c r="BK78" s="308"/>
      <c r="BL78" s="308"/>
      <c r="BM78" s="308"/>
      <c r="BN78" s="308"/>
      <c r="BO78" s="308"/>
      <c r="BP78" s="308"/>
      <c r="BQ78" s="308"/>
      <c r="BR78" s="308"/>
      <c r="BS78" s="308"/>
      <c r="BT78" s="308"/>
      <c r="BU78" s="308"/>
      <c r="BV78" s="308"/>
      <c r="BW78" s="308"/>
      <c r="BX78" s="308"/>
      <c r="BY78" s="308"/>
      <c r="BZ78" s="308"/>
      <c r="CA78" s="308"/>
      <c r="CB78" s="308"/>
      <c r="CC78" s="308"/>
      <c r="CD78" s="308"/>
      <c r="CE78" s="308"/>
      <c r="CF78" s="308"/>
      <c r="CG78" s="308"/>
      <c r="CH78" s="308"/>
      <c r="CI78" s="308"/>
      <c r="CJ78" s="308"/>
      <c r="CK78" s="308"/>
      <c r="CL78" s="308"/>
      <c r="CM78" s="308"/>
      <c r="CN78" s="308"/>
      <c r="CO78" s="308"/>
      <c r="CP78" s="308"/>
      <c r="CQ78" s="308"/>
      <c r="CR78" s="308"/>
      <c r="CS78" s="308"/>
      <c r="CT78" s="308"/>
      <c r="CU78" s="308"/>
      <c r="CV78" s="308"/>
      <c r="CW78" s="308"/>
      <c r="CX78" s="308"/>
      <c r="CY78" s="308"/>
      <c r="CZ78" s="308"/>
      <c r="DA78" s="308"/>
      <c r="DB78" s="308"/>
      <c r="DC78" s="308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  <c r="DU78" s="308"/>
      <c r="DV78" s="308"/>
      <c r="DW78" s="308"/>
      <c r="DX78" s="308"/>
      <c r="DY78" s="308"/>
      <c r="DZ78" s="308"/>
      <c r="EA78" s="308"/>
      <c r="EB78" s="308"/>
      <c r="EC78" s="308"/>
      <c r="ED78" s="308"/>
      <c r="EE78" s="308"/>
      <c r="EF78" s="308"/>
      <c r="EG78" s="308"/>
      <c r="EH78" s="308"/>
      <c r="EI78" s="308"/>
      <c r="EJ78" s="308"/>
      <c r="EK78" s="308"/>
      <c r="EL78" s="308"/>
      <c r="EM78" s="308"/>
      <c r="EN78" s="308"/>
      <c r="EO78" s="308"/>
      <c r="EP78" s="308"/>
      <c r="EQ78" s="308"/>
      <c r="ER78" s="308"/>
      <c r="ES78" s="308"/>
      <c r="ET78" s="308"/>
      <c r="EU78" s="308"/>
      <c r="EV78" s="308"/>
      <c r="EW78" s="308"/>
      <c r="EX78" s="308"/>
      <c r="EY78" s="308"/>
      <c r="EZ78" s="308"/>
      <c r="FA78" s="308"/>
      <c r="FB78" s="308"/>
      <c r="FC78" s="308"/>
      <c r="FD78" s="308"/>
      <c r="FE78" s="308"/>
      <c r="FF78" s="308"/>
      <c r="FG78" s="308"/>
      <c r="FH78" s="308"/>
      <c r="FI78" s="308"/>
      <c r="FJ78" s="308"/>
      <c r="FK78" s="308"/>
      <c r="FL78" s="308"/>
      <c r="FM78" s="308"/>
      <c r="FN78" s="308"/>
      <c r="FO78" s="308"/>
      <c r="FP78" s="308"/>
      <c r="FQ78" s="308"/>
      <c r="FR78" s="308"/>
      <c r="FS78" s="308"/>
      <c r="FT78" s="308"/>
      <c r="FU78" s="308"/>
      <c r="FV78" s="308"/>
      <c r="FW78" s="308"/>
      <c r="FX78" s="308"/>
      <c r="FY78" s="308"/>
      <c r="FZ78" s="308"/>
      <c r="GA78" s="308"/>
      <c r="GB78" s="308"/>
      <c r="GC78" s="308"/>
      <c r="GD78" s="308"/>
      <c r="GE78" s="308"/>
      <c r="GF78" s="308"/>
      <c r="GG78" s="308"/>
      <c r="GH78" s="308"/>
      <c r="GI78" s="308"/>
      <c r="GJ78" s="308"/>
      <c r="GK78" s="308"/>
      <c r="GL78" s="308"/>
      <c r="GM78" s="308"/>
      <c r="GN78" s="308"/>
      <c r="GO78" s="308"/>
      <c r="GP78" s="308"/>
      <c r="GQ78" s="308"/>
      <c r="GR78" s="308"/>
      <c r="GS78" s="308"/>
      <c r="GT78" s="308"/>
      <c r="GU78" s="308"/>
      <c r="GV78" s="308"/>
      <c r="GW78" s="308"/>
      <c r="GX78" s="308"/>
      <c r="GY78" s="308"/>
      <c r="GZ78" s="308"/>
      <c r="HA78" s="308"/>
      <c r="HB78" s="308"/>
      <c r="HC78" s="308"/>
      <c r="HD78" s="308"/>
      <c r="HE78" s="308"/>
      <c r="HF78" s="308"/>
      <c r="HG78" s="308"/>
      <c r="HH78" s="308"/>
      <c r="HI78" s="308"/>
      <c r="HJ78" s="308"/>
      <c r="HK78" s="308"/>
      <c r="HL78" s="308"/>
      <c r="HM78" s="308"/>
      <c r="HN78" s="308"/>
      <c r="HO78" s="308"/>
      <c r="HP78" s="308"/>
      <c r="HQ78" s="308"/>
      <c r="HR78" s="308"/>
      <c r="HS78" s="308"/>
      <c r="HT78" s="308"/>
      <c r="HU78" s="308"/>
      <c r="HV78" s="308"/>
      <c r="HW78" s="308"/>
      <c r="HX78" s="308"/>
      <c r="HY78" s="308"/>
      <c r="HZ78" s="308"/>
      <c r="IA78" s="308"/>
      <c r="IB78" s="308"/>
      <c r="IC78" s="308"/>
      <c r="ID78" s="308"/>
      <c r="IE78" s="308"/>
      <c r="IF78" s="308"/>
      <c r="IG78" s="308"/>
      <c r="IH78" s="308"/>
    </row>
    <row r="79" spans="1:242" s="249" customFormat="1" ht="15" customHeight="1" x14ac:dyDescent="0.3">
      <c r="A79" s="174">
        <v>2.1</v>
      </c>
      <c r="B79" s="231" t="s">
        <v>243</v>
      </c>
      <c r="C79" s="232" t="str">
        <f>VLOOKUP(BD.PD[[#This Row],[Pos]],PPto[],3,FALSE)</f>
        <v>2.10 Supervisión Civil y Sanitaria</v>
      </c>
      <c r="D79" s="233" t="s">
        <v>243</v>
      </c>
      <c r="E79" s="305">
        <f>IF(BD.PD[[#This Row],[.]]="*",VLOOKUP(BD.PD[[#This Row],[Pos]],Presupuesto!A:H,7,FALSE),"")</f>
        <v>0</v>
      </c>
      <c r="F79" s="234"/>
      <c r="G79" s="174"/>
      <c r="H79" s="174"/>
      <c r="I79" s="174"/>
      <c r="J79" s="174"/>
      <c r="K79" s="392">
        <v>1</v>
      </c>
      <c r="L79" s="233" t="s">
        <v>117</v>
      </c>
      <c r="M79" s="383">
        <f>IF(BD.PD[[#This Row],[Mon]]="DOP",1,HLOOKUP(BD.PD[[#This Row],[Mon]],$K$1:$L$2,2,FALSE))</f>
        <v>61</v>
      </c>
      <c r="N79" s="490">
        <v>0</v>
      </c>
      <c r="O79" s="243">
        <f>BD.PD[[#This Row],[Cant.]]*BD.PD[[#This Row],[ Tasa ]]*BD.PD[[#This Row],[ Precio Und.]]</f>
        <v>0</v>
      </c>
      <c r="P79" s="491">
        <v>0</v>
      </c>
      <c r="Q79" s="243">
        <f>IF(BD.PD[[#This Row],[Liquid. '[%']]]&lt;&gt;0,(BD.PD[[#This Row],[Valor Neto '[DOP']]]*BD.PD[[#This Row],[Liquid. '[%']]])+BD.PD[[#This Row],[Valor Neto '[DOP']]],BD.PD[[#This Row],[Valor Neto '[DOP']]])</f>
        <v>0</v>
      </c>
      <c r="R79" s="243">
        <f>BD.PD[[#This Row],[Ppto. Orden Interna '[DOP']]]/HLOOKUP("USD",$K$1:$L$2,2,FALSE)</f>
        <v>0</v>
      </c>
      <c r="S79" s="398"/>
      <c r="T79" s="481"/>
      <c r="U79" s="460"/>
      <c r="V79" s="611"/>
      <c r="W79" s="499"/>
      <c r="X79" s="174"/>
      <c r="Y79" s="399"/>
      <c r="Z79" s="395">
        <f>BD.PD[[#This Row],[Av.P1 '[%']]]*BD.PD[[#This Row],[Ppto. Orden Interna '[DOP']]]</f>
        <v>0</v>
      </c>
      <c r="AA79" s="531"/>
      <c r="AB79" s="532"/>
      <c r="AC79" s="395">
        <f>BD.PD[[#This Row],[Av.P2 '[%']]]*BD.PD[[#This Row],[Ppto. Orden Interna '[DOP']]]</f>
        <v>0</v>
      </c>
      <c r="AD79" s="531"/>
      <c r="AE79" s="532"/>
      <c r="AF79" s="395">
        <f>BD.PD[[#This Row],[Av.P3 '[%']]]*BD.PD[[#This Row],[Ppto. Orden Interna '[DOP']]]</f>
        <v>0</v>
      </c>
      <c r="AG79" s="395"/>
      <c r="AH79" s="395"/>
      <c r="AI79" s="395"/>
      <c r="AJ79" s="395"/>
      <c r="AK79" s="395"/>
      <c r="AL79" s="395"/>
      <c r="AM79" s="482">
        <f>BD.PD[[#This Row],[Pago 3]]+BD.PD[[#This Row],[Pago 2]]+BD.PD[[#This Row],[Pago 1]]</f>
        <v>0</v>
      </c>
      <c r="AN79" s="511"/>
      <c r="AO79" s="511"/>
      <c r="AP79" s="511"/>
      <c r="AQ79" s="511"/>
      <c r="AR79" s="511"/>
      <c r="AS79" s="511"/>
      <c r="AT79" s="308"/>
      <c r="AU79" s="308"/>
      <c r="AV79" s="308"/>
      <c r="AW79" s="308"/>
      <c r="AX79" s="308"/>
      <c r="AY79" s="308"/>
      <c r="AZ79" s="308"/>
      <c r="BA79" s="308"/>
      <c r="BB79" s="308"/>
      <c r="BC79" s="308"/>
      <c r="BD79" s="308"/>
      <c r="BE79" s="308"/>
      <c r="BF79" s="308"/>
      <c r="BG79" s="308"/>
      <c r="BH79" s="308"/>
      <c r="BI79" s="308"/>
      <c r="BJ79" s="308"/>
      <c r="BK79" s="308"/>
      <c r="BL79" s="308"/>
      <c r="BM79" s="308"/>
      <c r="BN79" s="308"/>
      <c r="BO79" s="308"/>
      <c r="BP79" s="308"/>
      <c r="BQ79" s="308"/>
      <c r="BR79" s="308"/>
      <c r="BS79" s="308"/>
      <c r="BT79" s="308"/>
      <c r="BU79" s="308"/>
      <c r="BV79" s="308"/>
      <c r="BW79" s="308"/>
      <c r="BX79" s="308"/>
      <c r="BY79" s="308"/>
      <c r="BZ79" s="308"/>
      <c r="CA79" s="308"/>
      <c r="CB79" s="308"/>
      <c r="CC79" s="308"/>
      <c r="CD79" s="308"/>
      <c r="CE79" s="308"/>
      <c r="CF79" s="308"/>
      <c r="CG79" s="308"/>
      <c r="CH79" s="308"/>
      <c r="CI79" s="308"/>
      <c r="CJ79" s="308"/>
      <c r="CK79" s="308"/>
      <c r="CL79" s="308"/>
      <c r="CM79" s="308"/>
      <c r="CN79" s="308"/>
      <c r="CO79" s="308"/>
      <c r="CP79" s="308"/>
      <c r="CQ79" s="308"/>
      <c r="CR79" s="308"/>
      <c r="CS79" s="308"/>
      <c r="CT79" s="308"/>
      <c r="CU79" s="308"/>
      <c r="CV79" s="308"/>
      <c r="CW79" s="308"/>
      <c r="CX79" s="308"/>
      <c r="CY79" s="308"/>
      <c r="CZ79" s="308"/>
      <c r="DA79" s="308"/>
      <c r="DB79" s="308"/>
      <c r="DC79" s="308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  <c r="DU79" s="308"/>
      <c r="DV79" s="308"/>
      <c r="DW79" s="308"/>
      <c r="DX79" s="308"/>
      <c r="DY79" s="308"/>
      <c r="DZ79" s="308"/>
      <c r="EA79" s="308"/>
      <c r="EB79" s="308"/>
      <c r="EC79" s="308"/>
      <c r="ED79" s="308"/>
      <c r="EE79" s="308"/>
      <c r="EF79" s="308"/>
      <c r="EG79" s="308"/>
      <c r="EH79" s="308"/>
      <c r="EI79" s="308"/>
      <c r="EJ79" s="308"/>
      <c r="EK79" s="308"/>
      <c r="EL79" s="308"/>
      <c r="EM79" s="308"/>
      <c r="EN79" s="308"/>
      <c r="EO79" s="308"/>
      <c r="EP79" s="308"/>
      <c r="EQ79" s="308"/>
      <c r="ER79" s="308"/>
      <c r="ES79" s="308"/>
      <c r="ET79" s="308"/>
      <c r="EU79" s="308"/>
      <c r="EV79" s="308"/>
      <c r="EW79" s="308"/>
      <c r="EX79" s="308"/>
      <c r="EY79" s="308"/>
      <c r="EZ79" s="308"/>
      <c r="FA79" s="308"/>
      <c r="FB79" s="308"/>
      <c r="FC79" s="308"/>
      <c r="FD79" s="308"/>
      <c r="FE79" s="308"/>
      <c r="FF79" s="308"/>
      <c r="FG79" s="308"/>
      <c r="FH79" s="308"/>
      <c r="FI79" s="308"/>
      <c r="FJ79" s="308"/>
      <c r="FK79" s="308"/>
      <c r="FL79" s="308"/>
      <c r="FM79" s="308"/>
      <c r="FN79" s="308"/>
      <c r="FO79" s="308"/>
      <c r="FP79" s="308"/>
      <c r="FQ79" s="308"/>
      <c r="FR79" s="308"/>
      <c r="FS79" s="308"/>
      <c r="FT79" s="308"/>
      <c r="FU79" s="308"/>
      <c r="FV79" s="308"/>
      <c r="FW79" s="308"/>
      <c r="FX79" s="308"/>
      <c r="FY79" s="308"/>
      <c r="FZ79" s="308"/>
      <c r="GA79" s="308"/>
      <c r="GB79" s="308"/>
      <c r="GC79" s="308"/>
      <c r="GD79" s="308"/>
      <c r="GE79" s="308"/>
      <c r="GF79" s="308"/>
      <c r="GG79" s="308"/>
      <c r="GH79" s="308"/>
      <c r="GI79" s="308"/>
      <c r="GJ79" s="308"/>
      <c r="GK79" s="308"/>
      <c r="GL79" s="308"/>
      <c r="GM79" s="308"/>
      <c r="GN79" s="308"/>
      <c r="GO79" s="308"/>
      <c r="GP79" s="308"/>
      <c r="GQ79" s="308"/>
      <c r="GR79" s="308"/>
      <c r="GS79" s="308"/>
      <c r="GT79" s="308"/>
      <c r="GU79" s="308"/>
      <c r="GV79" s="308"/>
      <c r="GW79" s="308"/>
      <c r="GX79" s="308"/>
      <c r="GY79" s="308"/>
      <c r="GZ79" s="308"/>
      <c r="HA79" s="308"/>
      <c r="HB79" s="308"/>
      <c r="HC79" s="308"/>
      <c r="HD79" s="308"/>
      <c r="HE79" s="308"/>
      <c r="HF79" s="308"/>
      <c r="HG79" s="308"/>
      <c r="HH79" s="308"/>
      <c r="HI79" s="308"/>
      <c r="HJ79" s="308"/>
      <c r="HK79" s="308"/>
      <c r="HL79" s="308"/>
      <c r="HM79" s="308"/>
      <c r="HN79" s="308"/>
      <c r="HO79" s="308"/>
      <c r="HP79" s="308"/>
      <c r="HQ79" s="308"/>
      <c r="HR79" s="308"/>
      <c r="HS79" s="308"/>
      <c r="HT79" s="308"/>
      <c r="HU79" s="308"/>
      <c r="HV79" s="308"/>
      <c r="HW79" s="308"/>
      <c r="HX79" s="308"/>
      <c r="HY79" s="308"/>
      <c r="HZ79" s="308"/>
      <c r="IA79" s="308"/>
      <c r="IB79" s="308"/>
      <c r="IC79" s="308"/>
      <c r="ID79" s="308"/>
      <c r="IE79" s="308"/>
      <c r="IF79" s="308"/>
      <c r="IG79" s="308"/>
      <c r="IH79" s="308"/>
    </row>
    <row r="80" spans="1:242" s="249" customFormat="1" ht="15" customHeight="1" x14ac:dyDescent="0.3">
      <c r="A80" s="174">
        <v>2.11</v>
      </c>
      <c r="B80" s="231" t="s">
        <v>243</v>
      </c>
      <c r="C80" s="232" t="str">
        <f>VLOOKUP(BD.PD[[#This Row],[Pos]],PPto[],3,FALSE)</f>
        <v>2.11 Supervisión Arquitectónica</v>
      </c>
      <c r="D80" s="233" t="s">
        <v>243</v>
      </c>
      <c r="E80" s="305">
        <f>IF(BD.PD[[#This Row],[.]]="*",VLOOKUP(BD.PD[[#This Row],[Pos]],Presupuesto!A:H,7,FALSE),"")</f>
        <v>0</v>
      </c>
      <c r="F80" s="234"/>
      <c r="G80" s="174"/>
      <c r="H80" s="174"/>
      <c r="I80" s="174"/>
      <c r="J80" s="174"/>
      <c r="K80" s="392">
        <v>1</v>
      </c>
      <c r="L80" s="233" t="s">
        <v>117</v>
      </c>
      <c r="M80" s="383">
        <f>IF(BD.PD[[#This Row],[Mon]]="DOP",1,HLOOKUP(BD.PD[[#This Row],[Mon]],$K$1:$L$2,2,FALSE))</f>
        <v>61</v>
      </c>
      <c r="N80" s="490">
        <v>0</v>
      </c>
      <c r="O80" s="243">
        <f>BD.PD[[#This Row],[Cant.]]*BD.PD[[#This Row],[ Tasa ]]*BD.PD[[#This Row],[ Precio Und.]]</f>
        <v>0</v>
      </c>
      <c r="P80" s="491">
        <v>0</v>
      </c>
      <c r="Q80" s="243">
        <f>IF(BD.PD[[#This Row],[Liquid. '[%']]]&lt;&gt;0,(BD.PD[[#This Row],[Valor Neto '[DOP']]]*BD.PD[[#This Row],[Liquid. '[%']]])+BD.PD[[#This Row],[Valor Neto '[DOP']]],BD.PD[[#This Row],[Valor Neto '[DOP']]])</f>
        <v>0</v>
      </c>
      <c r="R80" s="243">
        <f>BD.PD[[#This Row],[Ppto. Orden Interna '[DOP']]]/HLOOKUP("USD",$K$1:$L$2,2,FALSE)</f>
        <v>0</v>
      </c>
      <c r="S80" s="398"/>
      <c r="T80" s="481"/>
      <c r="U80" s="460"/>
      <c r="V80" s="611"/>
      <c r="W80" s="499"/>
      <c r="X80" s="174"/>
      <c r="Y80" s="399"/>
      <c r="Z80" s="395">
        <f>BD.PD[[#This Row],[Av.P1 '[%']]]*BD.PD[[#This Row],[Ppto. Orden Interna '[DOP']]]</f>
        <v>0</v>
      </c>
      <c r="AA80" s="531"/>
      <c r="AB80" s="532"/>
      <c r="AC80" s="395">
        <f>BD.PD[[#This Row],[Av.P2 '[%']]]*BD.PD[[#This Row],[Ppto. Orden Interna '[DOP']]]</f>
        <v>0</v>
      </c>
      <c r="AD80" s="531"/>
      <c r="AE80" s="532"/>
      <c r="AF80" s="395">
        <f>BD.PD[[#This Row],[Av.P3 '[%']]]*BD.PD[[#This Row],[Ppto. Orden Interna '[DOP']]]</f>
        <v>0</v>
      </c>
      <c r="AG80" s="395"/>
      <c r="AH80" s="395"/>
      <c r="AI80" s="395"/>
      <c r="AJ80" s="395"/>
      <c r="AK80" s="395"/>
      <c r="AL80" s="395"/>
      <c r="AM80" s="482">
        <f>BD.PD[[#This Row],[Pago 3]]+BD.PD[[#This Row],[Pago 2]]+BD.PD[[#This Row],[Pago 1]]</f>
        <v>0</v>
      </c>
      <c r="AN80" s="511"/>
      <c r="AO80" s="511"/>
      <c r="AP80" s="511"/>
      <c r="AQ80" s="511"/>
      <c r="AR80" s="511"/>
      <c r="AS80" s="511"/>
      <c r="AT80" s="308"/>
      <c r="AU80" s="308"/>
      <c r="AV80" s="308"/>
      <c r="AW80" s="308"/>
      <c r="AX80" s="308"/>
      <c r="AY80" s="308"/>
      <c r="AZ80" s="308"/>
      <c r="BA80" s="308"/>
      <c r="BB80" s="308"/>
      <c r="BC80" s="308"/>
      <c r="BD80" s="308"/>
      <c r="BE80" s="308"/>
      <c r="BF80" s="308"/>
      <c r="BG80" s="308"/>
      <c r="BH80" s="308"/>
      <c r="BI80" s="308"/>
      <c r="BJ80" s="308"/>
      <c r="BK80" s="308"/>
      <c r="BL80" s="308"/>
      <c r="BM80" s="308"/>
      <c r="BN80" s="308"/>
      <c r="BO80" s="308"/>
      <c r="BP80" s="308"/>
      <c r="BQ80" s="308"/>
      <c r="BR80" s="308"/>
      <c r="BS80" s="308"/>
      <c r="BT80" s="308"/>
      <c r="BU80" s="308"/>
      <c r="BV80" s="308"/>
      <c r="BW80" s="308"/>
      <c r="BX80" s="308"/>
      <c r="BY80" s="308"/>
      <c r="BZ80" s="308"/>
      <c r="CA80" s="308"/>
      <c r="CB80" s="308"/>
      <c r="CC80" s="308"/>
      <c r="CD80" s="308"/>
      <c r="CE80" s="308"/>
      <c r="CF80" s="308"/>
      <c r="CG80" s="308"/>
      <c r="CH80" s="308"/>
      <c r="CI80" s="308"/>
      <c r="CJ80" s="308"/>
      <c r="CK80" s="308"/>
      <c r="CL80" s="308"/>
      <c r="CM80" s="308"/>
      <c r="CN80" s="308"/>
      <c r="CO80" s="308"/>
      <c r="CP80" s="308"/>
      <c r="CQ80" s="308"/>
      <c r="CR80" s="308"/>
      <c r="CS80" s="308"/>
      <c r="CT80" s="308"/>
      <c r="CU80" s="308"/>
      <c r="CV80" s="308"/>
      <c r="CW80" s="308"/>
      <c r="CX80" s="308"/>
      <c r="CY80" s="308"/>
      <c r="CZ80" s="308"/>
      <c r="DA80" s="308"/>
      <c r="DB80" s="308"/>
      <c r="DC80" s="308"/>
      <c r="DD80" s="308"/>
      <c r="DE80" s="308"/>
      <c r="DF80" s="308"/>
      <c r="DG80" s="308"/>
      <c r="DH80" s="308"/>
      <c r="DI80" s="308"/>
      <c r="DJ80" s="308"/>
      <c r="DK80" s="308"/>
      <c r="DL80" s="308"/>
      <c r="DM80" s="308"/>
      <c r="DN80" s="308"/>
      <c r="DO80" s="308"/>
      <c r="DP80" s="308"/>
      <c r="DQ80" s="308"/>
      <c r="DR80" s="308"/>
      <c r="DS80" s="308"/>
      <c r="DT80" s="308"/>
      <c r="DU80" s="308"/>
      <c r="DV80" s="308"/>
      <c r="DW80" s="308"/>
      <c r="DX80" s="308"/>
      <c r="DY80" s="308"/>
      <c r="DZ80" s="308"/>
      <c r="EA80" s="308"/>
      <c r="EB80" s="308"/>
      <c r="EC80" s="308"/>
      <c r="ED80" s="308"/>
      <c r="EE80" s="308"/>
      <c r="EF80" s="308"/>
      <c r="EG80" s="308"/>
      <c r="EH80" s="308"/>
      <c r="EI80" s="308"/>
      <c r="EJ80" s="308"/>
      <c r="EK80" s="308"/>
      <c r="EL80" s="308"/>
      <c r="EM80" s="308"/>
      <c r="EN80" s="308"/>
      <c r="EO80" s="308"/>
      <c r="EP80" s="308"/>
      <c r="EQ80" s="308"/>
      <c r="ER80" s="308"/>
      <c r="ES80" s="308"/>
      <c r="ET80" s="308"/>
      <c r="EU80" s="308"/>
      <c r="EV80" s="308"/>
      <c r="EW80" s="308"/>
      <c r="EX80" s="308"/>
      <c r="EY80" s="308"/>
      <c r="EZ80" s="308"/>
      <c r="FA80" s="308"/>
      <c r="FB80" s="308"/>
      <c r="FC80" s="308"/>
      <c r="FD80" s="308"/>
      <c r="FE80" s="308"/>
      <c r="FF80" s="308"/>
      <c r="FG80" s="308"/>
      <c r="FH80" s="308"/>
      <c r="FI80" s="308"/>
      <c r="FJ80" s="308"/>
      <c r="FK80" s="308"/>
      <c r="FL80" s="308"/>
      <c r="FM80" s="308"/>
      <c r="FN80" s="308"/>
      <c r="FO80" s="308"/>
      <c r="FP80" s="308"/>
      <c r="FQ80" s="308"/>
      <c r="FR80" s="308"/>
      <c r="FS80" s="308"/>
      <c r="FT80" s="308"/>
      <c r="FU80" s="308"/>
      <c r="FV80" s="308"/>
      <c r="FW80" s="308"/>
      <c r="FX80" s="308"/>
      <c r="FY80" s="308"/>
      <c r="FZ80" s="308"/>
      <c r="GA80" s="308"/>
      <c r="GB80" s="308"/>
      <c r="GC80" s="308"/>
      <c r="GD80" s="308"/>
      <c r="GE80" s="308"/>
      <c r="GF80" s="308"/>
      <c r="GG80" s="308"/>
      <c r="GH80" s="308"/>
      <c r="GI80" s="308"/>
      <c r="GJ80" s="308"/>
      <c r="GK80" s="308"/>
      <c r="GL80" s="308"/>
      <c r="GM80" s="308"/>
      <c r="GN80" s="308"/>
      <c r="GO80" s="308"/>
      <c r="GP80" s="308"/>
      <c r="GQ80" s="308"/>
      <c r="GR80" s="308"/>
      <c r="GS80" s="308"/>
      <c r="GT80" s="308"/>
      <c r="GU80" s="308"/>
      <c r="GV80" s="308"/>
      <c r="GW80" s="308"/>
      <c r="GX80" s="308"/>
      <c r="GY80" s="308"/>
      <c r="GZ80" s="308"/>
      <c r="HA80" s="308"/>
      <c r="HB80" s="308"/>
      <c r="HC80" s="308"/>
      <c r="HD80" s="308"/>
      <c r="HE80" s="308"/>
      <c r="HF80" s="308"/>
      <c r="HG80" s="308"/>
      <c r="HH80" s="308"/>
      <c r="HI80" s="308"/>
      <c r="HJ80" s="308"/>
      <c r="HK80" s="308"/>
      <c r="HL80" s="308"/>
      <c r="HM80" s="308"/>
      <c r="HN80" s="308"/>
      <c r="HO80" s="308"/>
      <c r="HP80" s="308"/>
      <c r="HQ80" s="308"/>
      <c r="HR80" s="308"/>
      <c r="HS80" s="308"/>
      <c r="HT80" s="308"/>
      <c r="HU80" s="308"/>
      <c r="HV80" s="308"/>
      <c r="HW80" s="308"/>
      <c r="HX80" s="308"/>
      <c r="HY80" s="308"/>
      <c r="HZ80" s="308"/>
      <c r="IA80" s="308"/>
      <c r="IB80" s="308"/>
      <c r="IC80" s="308"/>
      <c r="ID80" s="308"/>
      <c r="IE80" s="308"/>
      <c r="IF80" s="308"/>
      <c r="IG80" s="308"/>
      <c r="IH80" s="308"/>
    </row>
    <row r="81" spans="1:242" s="249" customFormat="1" ht="15" customHeight="1" x14ac:dyDescent="0.3">
      <c r="A81" s="174">
        <v>3.01</v>
      </c>
      <c r="B81" s="231" t="s">
        <v>243</v>
      </c>
      <c r="C81" s="232" t="str">
        <f>VLOOKUP(BD.PD[[#This Row],[Pos]],PPto[],3,FALSE)</f>
        <v>3.01 Instalaciones Eléctricas</v>
      </c>
      <c r="D81" s="233" t="s">
        <v>243</v>
      </c>
      <c r="E81" s="305">
        <f>IF(BD.PD[[#This Row],[.]]="*",VLOOKUP(BD.PD[[#This Row],[Pos]],Presupuesto!A:H,7,FALSE),"")</f>
        <v>0</v>
      </c>
      <c r="F81" s="234"/>
      <c r="G81" s="174"/>
      <c r="H81" s="174"/>
      <c r="I81" s="174"/>
      <c r="J81" s="174"/>
      <c r="K81" s="392">
        <v>1</v>
      </c>
      <c r="L81" s="233" t="s">
        <v>117</v>
      </c>
      <c r="M81" s="383">
        <f>IF(BD.PD[[#This Row],[Mon]]="DOP",1,HLOOKUP(BD.PD[[#This Row],[Mon]],$K$1:$L$2,2,FALSE))</f>
        <v>61</v>
      </c>
      <c r="N81" s="490">
        <v>0</v>
      </c>
      <c r="O81" s="243">
        <f>BD.PD[[#This Row],[Cant.]]*BD.PD[[#This Row],[ Tasa ]]*BD.PD[[#This Row],[ Precio Und.]]</f>
        <v>0</v>
      </c>
      <c r="P81" s="491">
        <v>0</v>
      </c>
      <c r="Q81" s="243">
        <f>IF(BD.PD[[#This Row],[Liquid. '[%']]]&lt;&gt;0,(BD.PD[[#This Row],[Valor Neto '[DOP']]]*BD.PD[[#This Row],[Liquid. '[%']]])+BD.PD[[#This Row],[Valor Neto '[DOP']]],BD.PD[[#This Row],[Valor Neto '[DOP']]])</f>
        <v>0</v>
      </c>
      <c r="R81" s="243">
        <f>BD.PD[[#This Row],[Ppto. Orden Interna '[DOP']]]/HLOOKUP("USD",$K$1:$L$2,2,FALSE)</f>
        <v>0</v>
      </c>
      <c r="S81" s="398"/>
      <c r="T81" s="481"/>
      <c r="U81" s="460"/>
      <c r="V81" s="611"/>
      <c r="W81" s="499"/>
      <c r="X81" s="174"/>
      <c r="Y81" s="399"/>
      <c r="Z81" s="395">
        <f>BD.PD[[#This Row],[Av.P1 '[%']]]*BD.PD[[#This Row],[Ppto. Orden Interna '[DOP']]]</f>
        <v>0</v>
      </c>
      <c r="AA81" s="531"/>
      <c r="AB81" s="532"/>
      <c r="AC81" s="395">
        <f>BD.PD[[#This Row],[Av.P2 '[%']]]*BD.PD[[#This Row],[Ppto. Orden Interna '[DOP']]]</f>
        <v>0</v>
      </c>
      <c r="AD81" s="531"/>
      <c r="AE81" s="532"/>
      <c r="AF81" s="395">
        <f>BD.PD[[#This Row],[Av.P3 '[%']]]*BD.PD[[#This Row],[Ppto. Orden Interna '[DOP']]]</f>
        <v>0</v>
      </c>
      <c r="AG81" s="395"/>
      <c r="AH81" s="395"/>
      <c r="AI81" s="395"/>
      <c r="AJ81" s="395"/>
      <c r="AK81" s="395"/>
      <c r="AL81" s="395"/>
      <c r="AM81" s="482">
        <f>BD.PD[[#This Row],[Pago 3]]+BD.PD[[#This Row],[Pago 2]]+BD.PD[[#This Row],[Pago 1]]</f>
        <v>0</v>
      </c>
      <c r="AN81" s="511"/>
      <c r="AO81" s="511"/>
      <c r="AP81" s="511"/>
      <c r="AQ81" s="511"/>
      <c r="AR81" s="511"/>
      <c r="AS81" s="511"/>
      <c r="AT81" s="308"/>
      <c r="AU81" s="308"/>
      <c r="AV81" s="308"/>
      <c r="AW81" s="308"/>
      <c r="AX81" s="308"/>
      <c r="AY81" s="308"/>
      <c r="AZ81" s="308"/>
      <c r="BA81" s="308"/>
      <c r="BB81" s="308"/>
      <c r="BC81" s="308"/>
      <c r="BD81" s="308"/>
      <c r="BE81" s="308"/>
      <c r="BF81" s="308"/>
      <c r="BG81" s="308"/>
      <c r="BH81" s="308"/>
      <c r="BI81" s="308"/>
      <c r="BJ81" s="308"/>
      <c r="BK81" s="308"/>
      <c r="BL81" s="308"/>
      <c r="BM81" s="308"/>
      <c r="BN81" s="308"/>
      <c r="BO81" s="308"/>
      <c r="BP81" s="308"/>
      <c r="BQ81" s="308"/>
      <c r="BR81" s="308"/>
      <c r="BS81" s="308"/>
      <c r="BT81" s="308"/>
      <c r="BU81" s="308"/>
      <c r="BV81" s="308"/>
      <c r="BW81" s="308"/>
      <c r="BX81" s="308"/>
      <c r="BY81" s="308"/>
      <c r="BZ81" s="308"/>
      <c r="CA81" s="308"/>
      <c r="CB81" s="308"/>
      <c r="CC81" s="308"/>
      <c r="CD81" s="308"/>
      <c r="CE81" s="308"/>
      <c r="CF81" s="308"/>
      <c r="CG81" s="308"/>
      <c r="CH81" s="308"/>
      <c r="CI81" s="308"/>
      <c r="CJ81" s="308"/>
      <c r="CK81" s="308"/>
      <c r="CL81" s="308"/>
      <c r="CM81" s="308"/>
      <c r="CN81" s="308"/>
      <c r="CO81" s="308"/>
      <c r="CP81" s="308"/>
      <c r="CQ81" s="308"/>
      <c r="CR81" s="308"/>
      <c r="CS81" s="308"/>
      <c r="CT81" s="308"/>
      <c r="CU81" s="308"/>
      <c r="CV81" s="308"/>
      <c r="CW81" s="308"/>
      <c r="CX81" s="308"/>
      <c r="CY81" s="308"/>
      <c r="CZ81" s="308"/>
      <c r="DA81" s="308"/>
      <c r="DB81" s="308"/>
      <c r="DC81" s="308"/>
      <c r="DD81" s="308"/>
      <c r="DE81" s="308"/>
      <c r="DF81" s="308"/>
      <c r="DG81" s="308"/>
      <c r="DH81" s="308"/>
      <c r="DI81" s="308"/>
      <c r="DJ81" s="308"/>
      <c r="DK81" s="308"/>
      <c r="DL81" s="308"/>
      <c r="DM81" s="308"/>
      <c r="DN81" s="308"/>
      <c r="DO81" s="308"/>
      <c r="DP81" s="308"/>
      <c r="DQ81" s="308"/>
      <c r="DR81" s="308"/>
      <c r="DS81" s="308"/>
      <c r="DT81" s="308"/>
      <c r="DU81" s="308"/>
      <c r="DV81" s="308"/>
      <c r="DW81" s="308"/>
      <c r="DX81" s="308"/>
      <c r="DY81" s="308"/>
      <c r="DZ81" s="308"/>
      <c r="EA81" s="308"/>
      <c r="EB81" s="308"/>
      <c r="EC81" s="308"/>
      <c r="ED81" s="308"/>
      <c r="EE81" s="308"/>
      <c r="EF81" s="308"/>
      <c r="EG81" s="308"/>
      <c r="EH81" s="308"/>
      <c r="EI81" s="308"/>
      <c r="EJ81" s="308"/>
      <c r="EK81" s="308"/>
      <c r="EL81" s="308"/>
      <c r="EM81" s="308"/>
      <c r="EN81" s="308"/>
      <c r="EO81" s="308"/>
      <c r="EP81" s="308"/>
      <c r="EQ81" s="308"/>
      <c r="ER81" s="308"/>
      <c r="ES81" s="308"/>
      <c r="ET81" s="308"/>
      <c r="EU81" s="308"/>
      <c r="EV81" s="308"/>
      <c r="EW81" s="308"/>
      <c r="EX81" s="308"/>
      <c r="EY81" s="308"/>
      <c r="EZ81" s="308"/>
      <c r="FA81" s="308"/>
      <c r="FB81" s="308"/>
      <c r="FC81" s="308"/>
      <c r="FD81" s="308"/>
      <c r="FE81" s="308"/>
      <c r="FF81" s="308"/>
      <c r="FG81" s="308"/>
      <c r="FH81" s="308"/>
      <c r="FI81" s="308"/>
      <c r="FJ81" s="308"/>
      <c r="FK81" s="308"/>
      <c r="FL81" s="308"/>
      <c r="FM81" s="308"/>
      <c r="FN81" s="308"/>
      <c r="FO81" s="308"/>
      <c r="FP81" s="308"/>
      <c r="FQ81" s="308"/>
      <c r="FR81" s="308"/>
      <c r="FS81" s="308"/>
      <c r="FT81" s="308"/>
      <c r="FU81" s="308"/>
      <c r="FV81" s="308"/>
      <c r="FW81" s="308"/>
      <c r="FX81" s="308"/>
      <c r="FY81" s="308"/>
      <c r="FZ81" s="308"/>
      <c r="GA81" s="308"/>
      <c r="GB81" s="308"/>
      <c r="GC81" s="308"/>
      <c r="GD81" s="308"/>
      <c r="GE81" s="308"/>
      <c r="GF81" s="308"/>
      <c r="GG81" s="308"/>
      <c r="GH81" s="308"/>
      <c r="GI81" s="308"/>
      <c r="GJ81" s="308"/>
      <c r="GK81" s="308"/>
      <c r="GL81" s="308"/>
      <c r="GM81" s="308"/>
      <c r="GN81" s="308"/>
      <c r="GO81" s="308"/>
      <c r="GP81" s="308"/>
      <c r="GQ81" s="308"/>
      <c r="GR81" s="308"/>
      <c r="GS81" s="308"/>
      <c r="GT81" s="308"/>
      <c r="GU81" s="308"/>
      <c r="GV81" s="308"/>
      <c r="GW81" s="308"/>
      <c r="GX81" s="308"/>
      <c r="GY81" s="308"/>
      <c r="GZ81" s="308"/>
      <c r="HA81" s="308"/>
      <c r="HB81" s="308"/>
      <c r="HC81" s="308"/>
      <c r="HD81" s="308"/>
      <c r="HE81" s="308"/>
      <c r="HF81" s="308"/>
      <c r="HG81" s="308"/>
      <c r="HH81" s="308"/>
      <c r="HI81" s="308"/>
      <c r="HJ81" s="308"/>
      <c r="HK81" s="308"/>
      <c r="HL81" s="308"/>
      <c r="HM81" s="308"/>
      <c r="HN81" s="308"/>
      <c r="HO81" s="308"/>
      <c r="HP81" s="308"/>
      <c r="HQ81" s="308"/>
      <c r="HR81" s="308"/>
      <c r="HS81" s="308"/>
      <c r="HT81" s="308"/>
      <c r="HU81" s="308"/>
      <c r="HV81" s="308"/>
      <c r="HW81" s="308"/>
      <c r="HX81" s="308"/>
      <c r="HY81" s="308"/>
      <c r="HZ81" s="308"/>
      <c r="IA81" s="308"/>
      <c r="IB81" s="308"/>
      <c r="IC81" s="308"/>
      <c r="ID81" s="308"/>
      <c r="IE81" s="308"/>
      <c r="IF81" s="308"/>
      <c r="IG81" s="308"/>
      <c r="IH81" s="308"/>
    </row>
    <row r="82" spans="1:242" s="249" customFormat="1" ht="15" customHeight="1" x14ac:dyDescent="0.3">
      <c r="A82" s="174">
        <v>3.01</v>
      </c>
      <c r="B82" s="231"/>
      <c r="C82" s="232" t="str">
        <f>VLOOKUP(BD.PD[[#This Row],[Pos]],PPto[],3,FALSE)</f>
        <v>3.01 Instalaciones Eléctricas</v>
      </c>
      <c r="D82" s="174" t="s">
        <v>23</v>
      </c>
      <c r="E82" s="305" t="str">
        <f>IF(BD.PD[[#This Row],[.]]="*",VLOOKUP(BD.PD[[#This Row],[Pos]],Presupuesto!A:H,7,FALSE),"")</f>
        <v/>
      </c>
      <c r="F82" s="234" t="s">
        <v>1723</v>
      </c>
      <c r="G82" s="230" t="s">
        <v>1608</v>
      </c>
      <c r="H82" s="174">
        <v>4600079254</v>
      </c>
      <c r="I82" s="174" t="s">
        <v>1605</v>
      </c>
      <c r="J82" s="174" t="s">
        <v>1749</v>
      </c>
      <c r="K82" s="382">
        <v>162</v>
      </c>
      <c r="L82" s="174" t="s">
        <v>117</v>
      </c>
      <c r="M82" s="383">
        <f>IF(BD.PD[[#This Row],[Mon]]="DOP",1,HLOOKUP(BD.PD[[#This Row],[Mon]],$K$1:$L$2,2,FALSE))</f>
        <v>61</v>
      </c>
      <c r="N82" s="384">
        <v>69.31</v>
      </c>
      <c r="O82" s="243">
        <f>BD.PD[[#This Row],[Cant.]]*BD.PD[[#This Row],[ Tasa ]]*BD.PD[[#This Row],[ Precio Und.]]</f>
        <v>684921.42</v>
      </c>
      <c r="P82" s="386">
        <v>0</v>
      </c>
      <c r="Q82" s="243">
        <f>IF(BD.PD[[#This Row],[Liquid. '[%']]]&lt;&gt;0,(BD.PD[[#This Row],[Valor Neto '[DOP']]]*BD.PD[[#This Row],[Liquid. '[%']]])+BD.PD[[#This Row],[Valor Neto '[DOP']]],BD.PD[[#This Row],[Valor Neto '[DOP']]])</f>
        <v>684921.42</v>
      </c>
      <c r="R82" s="243">
        <f>BD.PD[[#This Row],[Ppto. Orden Interna '[DOP']]]/HLOOKUP("USD",$K$1:$L$2,2,FALSE)</f>
        <v>11228.220000000001</v>
      </c>
      <c r="S82" s="398" t="s">
        <v>1644</v>
      </c>
      <c r="T82" s="387"/>
      <c r="U82" s="463" t="s">
        <v>299</v>
      </c>
      <c r="V82" s="499">
        <v>801668</v>
      </c>
      <c r="W82" s="398" t="s">
        <v>1644</v>
      </c>
      <c r="X82" s="495">
        <v>20</v>
      </c>
      <c r="Y82" s="388">
        <v>1</v>
      </c>
      <c r="Z82" s="395">
        <f>BD.PD[[#This Row],[Av.P1 '[%']]]*BD.PD[[#This Row],[Ppto. Orden Interna '[DOP']]]</f>
        <v>684921.42</v>
      </c>
      <c r="AA82" s="531"/>
      <c r="AB82" s="532"/>
      <c r="AC82" s="395">
        <f>BD.PD[[#This Row],[Av.P2 '[%']]]*BD.PD[[#This Row],[Ppto. Orden Interna '[DOP']]]</f>
        <v>0</v>
      </c>
      <c r="AD82" s="531"/>
      <c r="AE82" s="532"/>
      <c r="AF82" s="395">
        <f>BD.PD[[#This Row],[Av.P3 '[%']]]*BD.PD[[#This Row],[Ppto. Orden Interna '[DOP']]]</f>
        <v>0</v>
      </c>
      <c r="AG82" s="395"/>
      <c r="AH82" s="395"/>
      <c r="AI82" s="395"/>
      <c r="AJ82" s="395"/>
      <c r="AK82" s="395"/>
      <c r="AL82" s="395"/>
      <c r="AM82" s="482">
        <f>BD.PD[[#This Row],[Pago 3]]+BD.PD[[#This Row],[Pago 2]]+BD.PD[[#This Row],[Pago 1]]</f>
        <v>684921.42</v>
      </c>
      <c r="AN82" s="511" t="s">
        <v>244</v>
      </c>
      <c r="AO82" s="511" t="s">
        <v>245</v>
      </c>
      <c r="AP82" s="511" t="s">
        <v>246</v>
      </c>
      <c r="AQ82" s="511" t="s">
        <v>247</v>
      </c>
      <c r="AR82" s="511">
        <v>594</v>
      </c>
      <c r="AS82" s="511" t="s">
        <v>258</v>
      </c>
      <c r="AT82" s="308"/>
      <c r="AU82" s="308"/>
      <c r="AV82" s="308"/>
      <c r="AW82" s="308"/>
      <c r="AX82" s="308"/>
      <c r="AY82" s="308"/>
      <c r="AZ82" s="308"/>
      <c r="BA82" s="308"/>
      <c r="BB82" s="308"/>
      <c r="BC82" s="308"/>
      <c r="BD82" s="308"/>
      <c r="BE82" s="308"/>
      <c r="BF82" s="308"/>
      <c r="BG82" s="308"/>
      <c r="BH82" s="308"/>
      <c r="BI82" s="308"/>
      <c r="BJ82" s="308"/>
      <c r="BK82" s="308"/>
      <c r="BL82" s="308"/>
      <c r="BM82" s="308"/>
      <c r="BN82" s="308"/>
      <c r="BO82" s="308"/>
      <c r="BP82" s="308"/>
      <c r="BQ82" s="308"/>
      <c r="BR82" s="308"/>
      <c r="BS82" s="308"/>
      <c r="BT82" s="308"/>
      <c r="BU82" s="308"/>
      <c r="BV82" s="308"/>
      <c r="BW82" s="308"/>
      <c r="BX82" s="308"/>
      <c r="BY82" s="308"/>
      <c r="BZ82" s="308"/>
      <c r="CA82" s="308"/>
      <c r="CB82" s="308"/>
      <c r="CC82" s="308"/>
      <c r="CD82" s="308"/>
      <c r="CE82" s="308"/>
      <c r="CF82" s="308"/>
      <c r="CG82" s="308"/>
      <c r="CH82" s="308"/>
      <c r="CI82" s="308"/>
      <c r="CJ82" s="308"/>
      <c r="CK82" s="308"/>
      <c r="CL82" s="308"/>
      <c r="CM82" s="308"/>
      <c r="CN82" s="308"/>
      <c r="CO82" s="308"/>
      <c r="CP82" s="308"/>
      <c r="CQ82" s="308"/>
      <c r="CR82" s="308"/>
      <c r="CS82" s="308"/>
      <c r="CT82" s="308"/>
      <c r="CU82" s="308"/>
      <c r="CV82" s="308"/>
      <c r="CW82" s="308"/>
      <c r="CX82" s="308"/>
      <c r="CY82" s="308"/>
      <c r="CZ82" s="308"/>
      <c r="DA82" s="308"/>
      <c r="DB82" s="308"/>
      <c r="DC82" s="308"/>
      <c r="DD82" s="308"/>
      <c r="DE82" s="308"/>
      <c r="DF82" s="308"/>
      <c r="DG82" s="308"/>
      <c r="DH82" s="308"/>
      <c r="DI82" s="308"/>
      <c r="DJ82" s="308"/>
      <c r="DK82" s="308"/>
      <c r="DL82" s="308"/>
      <c r="DM82" s="308"/>
      <c r="DN82" s="308"/>
      <c r="DO82" s="308"/>
      <c r="DP82" s="308"/>
      <c r="DQ82" s="308"/>
      <c r="DR82" s="308"/>
      <c r="DS82" s="308"/>
      <c r="DT82" s="308"/>
      <c r="DU82" s="308"/>
      <c r="DV82" s="308"/>
      <c r="DW82" s="308"/>
      <c r="DX82" s="308"/>
      <c r="DY82" s="308"/>
      <c r="DZ82" s="308"/>
      <c r="EA82" s="308"/>
      <c r="EB82" s="308"/>
      <c r="EC82" s="308"/>
      <c r="ED82" s="308"/>
      <c r="EE82" s="308"/>
      <c r="EF82" s="308"/>
      <c r="EG82" s="308"/>
      <c r="EH82" s="308"/>
      <c r="EI82" s="308"/>
      <c r="EJ82" s="308"/>
      <c r="EK82" s="308"/>
      <c r="EL82" s="308"/>
      <c r="EM82" s="308"/>
      <c r="EN82" s="308"/>
      <c r="EO82" s="308"/>
      <c r="EP82" s="308"/>
      <c r="EQ82" s="308"/>
      <c r="ER82" s="308"/>
      <c r="ES82" s="308"/>
      <c r="ET82" s="308"/>
      <c r="EU82" s="308"/>
      <c r="EV82" s="308"/>
      <c r="EW82" s="308"/>
      <c r="EX82" s="308"/>
      <c r="EY82" s="308"/>
      <c r="EZ82" s="308"/>
      <c r="FA82" s="308"/>
      <c r="FB82" s="308"/>
      <c r="FC82" s="308"/>
      <c r="FD82" s="308"/>
      <c r="FE82" s="308"/>
      <c r="FF82" s="308"/>
      <c r="FG82" s="308"/>
      <c r="FH82" s="308"/>
      <c r="FI82" s="308"/>
      <c r="FJ82" s="308"/>
      <c r="FK82" s="308"/>
      <c r="FL82" s="308"/>
      <c r="FM82" s="308"/>
      <c r="FN82" s="308"/>
      <c r="FO82" s="308"/>
      <c r="FP82" s="308"/>
      <c r="FQ82" s="308"/>
      <c r="FR82" s="308"/>
      <c r="FS82" s="308"/>
      <c r="FT82" s="308"/>
      <c r="FU82" s="308"/>
      <c r="FV82" s="308"/>
      <c r="FW82" s="308"/>
      <c r="FX82" s="308"/>
      <c r="FY82" s="308"/>
      <c r="FZ82" s="308"/>
      <c r="GA82" s="308"/>
      <c r="GB82" s="308"/>
      <c r="GC82" s="308"/>
      <c r="GD82" s="308"/>
      <c r="GE82" s="308"/>
      <c r="GF82" s="308"/>
      <c r="GG82" s="308"/>
      <c r="GH82" s="308"/>
      <c r="GI82" s="308"/>
      <c r="GJ82" s="308"/>
      <c r="GK82" s="308"/>
      <c r="GL82" s="308"/>
      <c r="GM82" s="308"/>
      <c r="GN82" s="308"/>
      <c r="GO82" s="308"/>
      <c r="GP82" s="308"/>
      <c r="GQ82" s="308"/>
      <c r="GR82" s="308"/>
      <c r="GS82" s="308"/>
      <c r="GT82" s="308"/>
      <c r="GU82" s="308"/>
      <c r="GV82" s="308"/>
      <c r="GW82" s="308"/>
      <c r="GX82" s="308"/>
      <c r="GY82" s="308"/>
      <c r="GZ82" s="308"/>
      <c r="HA82" s="308"/>
      <c r="HB82" s="308"/>
      <c r="HC82" s="308"/>
      <c r="HD82" s="308"/>
      <c r="HE82" s="308"/>
      <c r="HF82" s="308"/>
      <c r="HG82" s="308"/>
      <c r="HH82" s="308"/>
      <c r="HI82" s="308"/>
      <c r="HJ82" s="308"/>
      <c r="HK82" s="308"/>
      <c r="HL82" s="308"/>
      <c r="HM82" s="308"/>
      <c r="HN82" s="308"/>
      <c r="HO82" s="308"/>
      <c r="HP82" s="308"/>
      <c r="HQ82" s="308"/>
      <c r="HR82" s="308"/>
      <c r="HS82" s="308"/>
      <c r="HT82" s="308"/>
      <c r="HU82" s="308"/>
      <c r="HV82" s="308"/>
      <c r="HW82" s="308"/>
      <c r="HX82" s="308"/>
      <c r="HY82" s="308"/>
      <c r="HZ82" s="308"/>
      <c r="IA82" s="308"/>
      <c r="IB82" s="308"/>
      <c r="IC82" s="308"/>
      <c r="ID82" s="308"/>
      <c r="IE82" s="308"/>
      <c r="IF82" s="308"/>
      <c r="IG82" s="308"/>
      <c r="IH82" s="308"/>
    </row>
    <row r="83" spans="1:242" s="249" customFormat="1" ht="15" customHeight="1" x14ac:dyDescent="0.3">
      <c r="A83" s="174">
        <v>3.01</v>
      </c>
      <c r="B83" s="231"/>
      <c r="C83" s="232" t="str">
        <f>VLOOKUP(BD.PD[[#This Row],[Pos]],PPto[],3,FALSE)</f>
        <v>3.01 Instalaciones Eléctricas</v>
      </c>
      <c r="D83" s="174" t="s">
        <v>23</v>
      </c>
      <c r="E83" s="305" t="str">
        <f>IF(BD.PD[[#This Row],[.]]="*",VLOOKUP(BD.PD[[#This Row],[Pos]],Presupuesto!A:H,7,FALSE),"")</f>
        <v/>
      </c>
      <c r="F83" s="234" t="s">
        <v>1724</v>
      </c>
      <c r="G83" s="230" t="s">
        <v>1608</v>
      </c>
      <c r="H83" s="174">
        <v>4600079254</v>
      </c>
      <c r="I83" s="174" t="s">
        <v>1605</v>
      </c>
      <c r="J83" s="174" t="s">
        <v>1749</v>
      </c>
      <c r="K83" s="382">
        <v>6</v>
      </c>
      <c r="L83" s="174" t="s">
        <v>117</v>
      </c>
      <c r="M83" s="383">
        <f>IF(BD.PD[[#This Row],[Mon]]="DOP",1,HLOOKUP(BD.PD[[#This Row],[Mon]],$K$1:$L$2,2,FALSE))</f>
        <v>61</v>
      </c>
      <c r="N83" s="384">
        <v>23.540000000000003</v>
      </c>
      <c r="O83" s="243">
        <f>BD.PD[[#This Row],[Cant.]]*BD.PD[[#This Row],[ Tasa ]]*BD.PD[[#This Row],[ Precio Und.]]</f>
        <v>8615.6400000000012</v>
      </c>
      <c r="P83" s="386">
        <v>0</v>
      </c>
      <c r="Q83" s="243">
        <f>IF(BD.PD[[#This Row],[Liquid. '[%']]]&lt;&gt;0,(BD.PD[[#This Row],[Valor Neto '[DOP']]]*BD.PD[[#This Row],[Liquid. '[%']]])+BD.PD[[#This Row],[Valor Neto '[DOP']]],BD.PD[[#This Row],[Valor Neto '[DOP']]])</f>
        <v>8615.6400000000012</v>
      </c>
      <c r="R83" s="243">
        <f>BD.PD[[#This Row],[Ppto. Orden Interna '[DOP']]]/HLOOKUP("USD",$K$1:$L$2,2,FALSE)</f>
        <v>141.24</v>
      </c>
      <c r="S83" s="398" t="s">
        <v>1644</v>
      </c>
      <c r="T83" s="387"/>
      <c r="U83" s="463" t="s">
        <v>299</v>
      </c>
      <c r="V83" s="499">
        <v>801668</v>
      </c>
      <c r="W83" s="398" t="s">
        <v>1644</v>
      </c>
      <c r="X83" s="495">
        <v>20</v>
      </c>
      <c r="Y83" s="388">
        <v>1</v>
      </c>
      <c r="Z83" s="395">
        <f>BD.PD[[#This Row],[Av.P1 '[%']]]*BD.PD[[#This Row],[Ppto. Orden Interna '[DOP']]]</f>
        <v>8615.6400000000012</v>
      </c>
      <c r="AA83" s="531"/>
      <c r="AB83" s="532"/>
      <c r="AC83" s="395">
        <f>BD.PD[[#This Row],[Av.P2 '[%']]]*BD.PD[[#This Row],[Ppto. Orden Interna '[DOP']]]</f>
        <v>0</v>
      </c>
      <c r="AD83" s="531"/>
      <c r="AE83" s="532"/>
      <c r="AF83" s="395">
        <f>BD.PD[[#This Row],[Av.P3 '[%']]]*BD.PD[[#This Row],[Ppto. Orden Interna '[DOP']]]</f>
        <v>0</v>
      </c>
      <c r="AG83" s="395"/>
      <c r="AH83" s="395"/>
      <c r="AI83" s="395"/>
      <c r="AJ83" s="395"/>
      <c r="AK83" s="395"/>
      <c r="AL83" s="395"/>
      <c r="AM83" s="482">
        <f>BD.PD[[#This Row],[Pago 3]]+BD.PD[[#This Row],[Pago 2]]+BD.PD[[#This Row],[Pago 1]]</f>
        <v>8615.6400000000012</v>
      </c>
      <c r="AN83" s="511" t="s">
        <v>244</v>
      </c>
      <c r="AO83" s="511" t="s">
        <v>245</v>
      </c>
      <c r="AP83" s="511" t="s">
        <v>246</v>
      </c>
      <c r="AQ83" s="511" t="s">
        <v>247</v>
      </c>
      <c r="AR83" s="511">
        <v>594</v>
      </c>
      <c r="AS83" s="511" t="s">
        <v>258</v>
      </c>
      <c r="AT83" s="308"/>
      <c r="AU83" s="308"/>
      <c r="AV83" s="308"/>
      <c r="AW83" s="308"/>
      <c r="AX83" s="308"/>
      <c r="AY83" s="308"/>
      <c r="AZ83" s="308"/>
      <c r="BA83" s="308"/>
      <c r="BB83" s="308"/>
      <c r="BC83" s="308"/>
      <c r="BD83" s="308"/>
      <c r="BE83" s="308"/>
      <c r="BF83" s="308"/>
      <c r="BG83" s="308"/>
      <c r="BH83" s="308"/>
      <c r="BI83" s="308"/>
      <c r="BJ83" s="308"/>
      <c r="BK83" s="308"/>
      <c r="BL83" s="308"/>
      <c r="BM83" s="308"/>
      <c r="BN83" s="308"/>
      <c r="BO83" s="308"/>
      <c r="BP83" s="308"/>
      <c r="BQ83" s="308"/>
      <c r="BR83" s="308"/>
      <c r="BS83" s="308"/>
      <c r="BT83" s="308"/>
      <c r="BU83" s="308"/>
      <c r="BV83" s="308"/>
      <c r="BW83" s="308"/>
      <c r="BX83" s="308"/>
      <c r="BY83" s="308"/>
      <c r="BZ83" s="308"/>
      <c r="CA83" s="308"/>
      <c r="CB83" s="308"/>
      <c r="CC83" s="308"/>
      <c r="CD83" s="308"/>
      <c r="CE83" s="308"/>
      <c r="CF83" s="308"/>
      <c r="CG83" s="308"/>
      <c r="CH83" s="308"/>
      <c r="CI83" s="308"/>
      <c r="CJ83" s="308"/>
      <c r="CK83" s="308"/>
      <c r="CL83" s="308"/>
      <c r="CM83" s="308"/>
      <c r="CN83" s="308"/>
      <c r="CO83" s="308"/>
      <c r="CP83" s="308"/>
      <c r="CQ83" s="308"/>
      <c r="CR83" s="308"/>
      <c r="CS83" s="308"/>
      <c r="CT83" s="308"/>
      <c r="CU83" s="308"/>
      <c r="CV83" s="308"/>
      <c r="CW83" s="308"/>
      <c r="CX83" s="308"/>
      <c r="CY83" s="308"/>
      <c r="CZ83" s="308"/>
      <c r="DA83" s="308"/>
      <c r="DB83" s="308"/>
      <c r="DC83" s="308"/>
      <c r="DD83" s="308"/>
      <c r="DE83" s="308"/>
      <c r="DF83" s="308"/>
      <c r="DG83" s="308"/>
      <c r="DH83" s="308"/>
      <c r="DI83" s="308"/>
      <c r="DJ83" s="308"/>
      <c r="DK83" s="308"/>
      <c r="DL83" s="308"/>
      <c r="DM83" s="308"/>
      <c r="DN83" s="308"/>
      <c r="DO83" s="308"/>
      <c r="DP83" s="308"/>
      <c r="DQ83" s="308"/>
      <c r="DR83" s="308"/>
      <c r="DS83" s="308"/>
      <c r="DT83" s="308"/>
      <c r="DU83" s="308"/>
      <c r="DV83" s="308"/>
      <c r="DW83" s="308"/>
      <c r="DX83" s="308"/>
      <c r="DY83" s="308"/>
      <c r="DZ83" s="308"/>
      <c r="EA83" s="308"/>
      <c r="EB83" s="308"/>
      <c r="EC83" s="308"/>
      <c r="ED83" s="308"/>
      <c r="EE83" s="308"/>
      <c r="EF83" s="308"/>
      <c r="EG83" s="308"/>
      <c r="EH83" s="308"/>
      <c r="EI83" s="308"/>
      <c r="EJ83" s="308"/>
      <c r="EK83" s="308"/>
      <c r="EL83" s="308"/>
      <c r="EM83" s="308"/>
      <c r="EN83" s="308"/>
      <c r="EO83" s="308"/>
      <c r="EP83" s="308"/>
      <c r="EQ83" s="308"/>
      <c r="ER83" s="308"/>
      <c r="ES83" s="308"/>
      <c r="ET83" s="308"/>
      <c r="EU83" s="308"/>
      <c r="EV83" s="308"/>
      <c r="EW83" s="308"/>
      <c r="EX83" s="308"/>
      <c r="EY83" s="308"/>
      <c r="EZ83" s="308"/>
      <c r="FA83" s="308"/>
      <c r="FB83" s="308"/>
      <c r="FC83" s="308"/>
      <c r="FD83" s="308"/>
      <c r="FE83" s="308"/>
      <c r="FF83" s="308"/>
      <c r="FG83" s="308"/>
      <c r="FH83" s="308"/>
      <c r="FI83" s="308"/>
      <c r="FJ83" s="308"/>
      <c r="FK83" s="308"/>
      <c r="FL83" s="308"/>
      <c r="FM83" s="308"/>
      <c r="FN83" s="308"/>
      <c r="FO83" s="308"/>
      <c r="FP83" s="308"/>
      <c r="FQ83" s="308"/>
      <c r="FR83" s="308"/>
      <c r="FS83" s="308"/>
      <c r="FT83" s="308"/>
      <c r="FU83" s="308"/>
      <c r="FV83" s="308"/>
      <c r="FW83" s="308"/>
      <c r="FX83" s="308"/>
      <c r="FY83" s="308"/>
      <c r="FZ83" s="308"/>
      <c r="GA83" s="308"/>
      <c r="GB83" s="308"/>
      <c r="GC83" s="308"/>
      <c r="GD83" s="308"/>
      <c r="GE83" s="308"/>
      <c r="GF83" s="308"/>
      <c r="GG83" s="308"/>
      <c r="GH83" s="308"/>
      <c r="GI83" s="308"/>
      <c r="GJ83" s="308"/>
      <c r="GK83" s="308"/>
      <c r="GL83" s="308"/>
      <c r="GM83" s="308"/>
      <c r="GN83" s="308"/>
      <c r="GO83" s="308"/>
      <c r="GP83" s="308"/>
      <c r="GQ83" s="308"/>
      <c r="GR83" s="308"/>
      <c r="GS83" s="308"/>
      <c r="GT83" s="308"/>
      <c r="GU83" s="308"/>
      <c r="GV83" s="308"/>
      <c r="GW83" s="308"/>
      <c r="GX83" s="308"/>
      <c r="GY83" s="308"/>
      <c r="GZ83" s="308"/>
      <c r="HA83" s="308"/>
      <c r="HB83" s="308"/>
      <c r="HC83" s="308"/>
      <c r="HD83" s="308"/>
      <c r="HE83" s="308"/>
      <c r="HF83" s="308"/>
      <c r="HG83" s="308"/>
      <c r="HH83" s="308"/>
      <c r="HI83" s="308"/>
      <c r="HJ83" s="308"/>
      <c r="HK83" s="308"/>
      <c r="HL83" s="308"/>
      <c r="HM83" s="308"/>
      <c r="HN83" s="308"/>
      <c r="HO83" s="308"/>
      <c r="HP83" s="308"/>
      <c r="HQ83" s="308"/>
      <c r="HR83" s="308"/>
      <c r="HS83" s="308"/>
      <c r="HT83" s="308"/>
      <c r="HU83" s="308"/>
      <c r="HV83" s="308"/>
      <c r="HW83" s="308"/>
      <c r="HX83" s="308"/>
      <c r="HY83" s="308"/>
      <c r="HZ83" s="308"/>
      <c r="IA83" s="308"/>
      <c r="IB83" s="308"/>
      <c r="IC83" s="308"/>
      <c r="ID83" s="308"/>
      <c r="IE83" s="308"/>
      <c r="IF83" s="308"/>
      <c r="IG83" s="308"/>
      <c r="IH83" s="308"/>
    </row>
    <row r="84" spans="1:242" s="249" customFormat="1" ht="15" customHeight="1" x14ac:dyDescent="0.3">
      <c r="A84" s="174">
        <v>3.01</v>
      </c>
      <c r="B84" s="231"/>
      <c r="C84" s="232" t="str">
        <f>VLOOKUP(BD.PD[[#This Row],[Pos]],PPto[],3,FALSE)</f>
        <v>3.01 Instalaciones Eléctricas</v>
      </c>
      <c r="D84" s="174" t="s">
        <v>23</v>
      </c>
      <c r="E84" s="305" t="str">
        <f>IF(BD.PD[[#This Row],[.]]="*",VLOOKUP(BD.PD[[#This Row],[Pos]],Presupuesto!A:H,7,FALSE),"")</f>
        <v/>
      </c>
      <c r="F84" s="234" t="s">
        <v>1725</v>
      </c>
      <c r="G84" s="230" t="s">
        <v>1608</v>
      </c>
      <c r="H84" s="174">
        <v>4600079254</v>
      </c>
      <c r="I84" s="174" t="s">
        <v>1605</v>
      </c>
      <c r="J84" s="174" t="s">
        <v>1749</v>
      </c>
      <c r="K84" s="382">
        <v>48</v>
      </c>
      <c r="L84" s="174" t="s">
        <v>117</v>
      </c>
      <c r="M84" s="383">
        <f>IF(BD.PD[[#This Row],[Mon]]="DOP",1,HLOOKUP(BD.PD[[#This Row],[Mon]],$K$1:$L$2,2,FALSE))</f>
        <v>61</v>
      </c>
      <c r="N84" s="384">
        <v>142</v>
      </c>
      <c r="O84" s="243">
        <f>BD.PD[[#This Row],[Cant.]]*BD.PD[[#This Row],[ Tasa ]]*BD.PD[[#This Row],[ Precio Und.]]</f>
        <v>415776</v>
      </c>
      <c r="P84" s="386">
        <v>0</v>
      </c>
      <c r="Q84" s="243">
        <f>IF(BD.PD[[#This Row],[Liquid. '[%']]]&lt;&gt;0,(BD.PD[[#This Row],[Valor Neto '[DOP']]]*BD.PD[[#This Row],[Liquid. '[%']]])+BD.PD[[#This Row],[Valor Neto '[DOP']]],BD.PD[[#This Row],[Valor Neto '[DOP']]])</f>
        <v>415776</v>
      </c>
      <c r="R84" s="243">
        <f>BD.PD[[#This Row],[Ppto. Orden Interna '[DOP']]]/HLOOKUP("USD",$K$1:$L$2,2,FALSE)</f>
        <v>6816</v>
      </c>
      <c r="S84" s="398" t="s">
        <v>1644</v>
      </c>
      <c r="T84" s="387"/>
      <c r="U84" s="463" t="s">
        <v>299</v>
      </c>
      <c r="V84" s="499">
        <v>801668</v>
      </c>
      <c r="W84" s="398" t="s">
        <v>1644</v>
      </c>
      <c r="X84" s="495">
        <v>20</v>
      </c>
      <c r="Y84" s="388">
        <v>1</v>
      </c>
      <c r="Z84" s="395">
        <f>BD.PD[[#This Row],[Av.P1 '[%']]]*BD.PD[[#This Row],[Ppto. Orden Interna '[DOP']]]</f>
        <v>415776</v>
      </c>
      <c r="AA84" s="531"/>
      <c r="AB84" s="532"/>
      <c r="AC84" s="395">
        <f>BD.PD[[#This Row],[Av.P2 '[%']]]*BD.PD[[#This Row],[Ppto. Orden Interna '[DOP']]]</f>
        <v>0</v>
      </c>
      <c r="AD84" s="531"/>
      <c r="AE84" s="532"/>
      <c r="AF84" s="395">
        <f>BD.PD[[#This Row],[Av.P3 '[%']]]*BD.PD[[#This Row],[Ppto. Orden Interna '[DOP']]]</f>
        <v>0</v>
      </c>
      <c r="AG84" s="395"/>
      <c r="AH84" s="395"/>
      <c r="AI84" s="395"/>
      <c r="AJ84" s="395"/>
      <c r="AK84" s="395"/>
      <c r="AL84" s="395"/>
      <c r="AM84" s="482">
        <f>BD.PD[[#This Row],[Pago 3]]+BD.PD[[#This Row],[Pago 2]]+BD.PD[[#This Row],[Pago 1]]</f>
        <v>415776</v>
      </c>
      <c r="AN84" s="511" t="s">
        <v>244</v>
      </c>
      <c r="AO84" s="511" t="s">
        <v>245</v>
      </c>
      <c r="AP84" s="511" t="s">
        <v>246</v>
      </c>
      <c r="AQ84" s="511" t="s">
        <v>247</v>
      </c>
      <c r="AR84" s="511">
        <v>594</v>
      </c>
      <c r="AS84" s="511" t="s">
        <v>258</v>
      </c>
      <c r="AT84" s="308"/>
      <c r="AU84" s="308"/>
      <c r="AV84" s="308"/>
      <c r="AW84" s="308"/>
      <c r="AX84" s="308"/>
      <c r="AY84" s="308"/>
      <c r="AZ84" s="308"/>
      <c r="BA84" s="308"/>
      <c r="BB84" s="308"/>
      <c r="BC84" s="308"/>
      <c r="BD84" s="308"/>
      <c r="BE84" s="308"/>
      <c r="BF84" s="308"/>
      <c r="BG84" s="308"/>
      <c r="BH84" s="308"/>
      <c r="BI84" s="308"/>
      <c r="BJ84" s="308"/>
      <c r="BK84" s="308"/>
      <c r="BL84" s="308"/>
      <c r="BM84" s="308"/>
      <c r="BN84" s="308"/>
      <c r="BO84" s="308"/>
      <c r="BP84" s="308"/>
      <c r="BQ84" s="308"/>
      <c r="BR84" s="308"/>
      <c r="BS84" s="308"/>
      <c r="BT84" s="308"/>
      <c r="BU84" s="308"/>
      <c r="BV84" s="308"/>
      <c r="BW84" s="308"/>
      <c r="BX84" s="308"/>
      <c r="BY84" s="308"/>
      <c r="BZ84" s="308"/>
      <c r="CA84" s="308"/>
      <c r="CB84" s="308"/>
      <c r="CC84" s="308"/>
      <c r="CD84" s="308"/>
      <c r="CE84" s="308"/>
      <c r="CF84" s="308"/>
      <c r="CG84" s="308"/>
      <c r="CH84" s="308"/>
      <c r="CI84" s="308"/>
      <c r="CJ84" s="308"/>
      <c r="CK84" s="308"/>
      <c r="CL84" s="308"/>
      <c r="CM84" s="308"/>
      <c r="CN84" s="308"/>
      <c r="CO84" s="308"/>
      <c r="CP84" s="308"/>
      <c r="CQ84" s="308"/>
      <c r="CR84" s="308"/>
      <c r="CS84" s="308"/>
      <c r="CT84" s="308"/>
      <c r="CU84" s="308"/>
      <c r="CV84" s="308"/>
      <c r="CW84" s="308"/>
      <c r="CX84" s="308"/>
      <c r="CY84" s="308"/>
      <c r="CZ84" s="308"/>
      <c r="DA84" s="308"/>
      <c r="DB84" s="308"/>
      <c r="DC84" s="308"/>
      <c r="DD84" s="308"/>
      <c r="DE84" s="308"/>
      <c r="DF84" s="308"/>
      <c r="DG84" s="308"/>
      <c r="DH84" s="308"/>
      <c r="DI84" s="308"/>
      <c r="DJ84" s="308"/>
      <c r="DK84" s="308"/>
      <c r="DL84" s="308"/>
      <c r="DM84" s="308"/>
      <c r="DN84" s="308"/>
      <c r="DO84" s="308"/>
      <c r="DP84" s="308"/>
      <c r="DQ84" s="308"/>
      <c r="DR84" s="308"/>
      <c r="DS84" s="308"/>
      <c r="DT84" s="308"/>
      <c r="DU84" s="308"/>
      <c r="DV84" s="308"/>
      <c r="DW84" s="308"/>
      <c r="DX84" s="308"/>
      <c r="DY84" s="308"/>
      <c r="DZ84" s="308"/>
      <c r="EA84" s="308"/>
      <c r="EB84" s="308"/>
      <c r="EC84" s="308"/>
      <c r="ED84" s="308"/>
      <c r="EE84" s="308"/>
      <c r="EF84" s="308"/>
      <c r="EG84" s="308"/>
      <c r="EH84" s="308"/>
      <c r="EI84" s="308"/>
      <c r="EJ84" s="308"/>
      <c r="EK84" s="308"/>
      <c r="EL84" s="308"/>
      <c r="EM84" s="308"/>
      <c r="EN84" s="308"/>
      <c r="EO84" s="308"/>
      <c r="EP84" s="308"/>
      <c r="EQ84" s="308"/>
      <c r="ER84" s="308"/>
      <c r="ES84" s="308"/>
      <c r="ET84" s="308"/>
      <c r="EU84" s="308"/>
      <c r="EV84" s="308"/>
      <c r="EW84" s="308"/>
      <c r="EX84" s="308"/>
      <c r="EY84" s="308"/>
      <c r="EZ84" s="308"/>
      <c r="FA84" s="308"/>
      <c r="FB84" s="308"/>
      <c r="FC84" s="308"/>
      <c r="FD84" s="308"/>
      <c r="FE84" s="308"/>
      <c r="FF84" s="308"/>
      <c r="FG84" s="308"/>
      <c r="FH84" s="308"/>
      <c r="FI84" s="308"/>
      <c r="FJ84" s="308"/>
      <c r="FK84" s="308"/>
      <c r="FL84" s="308"/>
      <c r="FM84" s="308"/>
      <c r="FN84" s="308"/>
      <c r="FO84" s="308"/>
      <c r="FP84" s="308"/>
      <c r="FQ84" s="308"/>
      <c r="FR84" s="308"/>
      <c r="FS84" s="308"/>
      <c r="FT84" s="308"/>
      <c r="FU84" s="308"/>
      <c r="FV84" s="308"/>
      <c r="FW84" s="308"/>
      <c r="FX84" s="308"/>
      <c r="FY84" s="308"/>
      <c r="FZ84" s="308"/>
      <c r="GA84" s="308"/>
      <c r="GB84" s="308"/>
      <c r="GC84" s="308"/>
      <c r="GD84" s="308"/>
      <c r="GE84" s="308"/>
      <c r="GF84" s="308"/>
      <c r="GG84" s="308"/>
      <c r="GH84" s="308"/>
      <c r="GI84" s="308"/>
      <c r="GJ84" s="308"/>
      <c r="GK84" s="308"/>
      <c r="GL84" s="308"/>
      <c r="GM84" s="308"/>
      <c r="GN84" s="308"/>
      <c r="GO84" s="308"/>
      <c r="GP84" s="308"/>
      <c r="GQ84" s="308"/>
      <c r="GR84" s="308"/>
      <c r="GS84" s="308"/>
      <c r="GT84" s="308"/>
      <c r="GU84" s="308"/>
      <c r="GV84" s="308"/>
      <c r="GW84" s="308"/>
      <c r="GX84" s="308"/>
      <c r="GY84" s="308"/>
      <c r="GZ84" s="308"/>
      <c r="HA84" s="308"/>
      <c r="HB84" s="308"/>
      <c r="HC84" s="308"/>
      <c r="HD84" s="308"/>
      <c r="HE84" s="308"/>
      <c r="HF84" s="308"/>
      <c r="HG84" s="308"/>
      <c r="HH84" s="308"/>
      <c r="HI84" s="308"/>
      <c r="HJ84" s="308"/>
      <c r="HK84" s="308"/>
      <c r="HL84" s="308"/>
      <c r="HM84" s="308"/>
      <c r="HN84" s="308"/>
      <c r="HO84" s="308"/>
      <c r="HP84" s="308"/>
      <c r="HQ84" s="308"/>
      <c r="HR84" s="308"/>
      <c r="HS84" s="308"/>
      <c r="HT84" s="308"/>
      <c r="HU84" s="308"/>
      <c r="HV84" s="308"/>
      <c r="HW84" s="308"/>
      <c r="HX84" s="308"/>
      <c r="HY84" s="308"/>
      <c r="HZ84" s="308"/>
      <c r="IA84" s="308"/>
      <c r="IB84" s="308"/>
      <c r="IC84" s="308"/>
      <c r="ID84" s="308"/>
      <c r="IE84" s="308"/>
      <c r="IF84" s="308"/>
      <c r="IG84" s="308"/>
      <c r="IH84" s="308"/>
    </row>
    <row r="85" spans="1:242" s="249" customFormat="1" ht="15" customHeight="1" x14ac:dyDescent="0.3">
      <c r="A85" s="174">
        <v>3.01</v>
      </c>
      <c r="B85" s="231"/>
      <c r="C85" s="232" t="str">
        <f>VLOOKUP(BD.PD[[#This Row],[Pos]],PPto[],3,FALSE)</f>
        <v>3.01 Instalaciones Eléctricas</v>
      </c>
      <c r="D85" s="174" t="s">
        <v>23</v>
      </c>
      <c r="E85" s="305" t="str">
        <f>IF(BD.PD[[#This Row],[.]]="*",VLOOKUP(BD.PD[[#This Row],[Pos]],Presupuesto!A:H,7,FALSE),"")</f>
        <v/>
      </c>
      <c r="F85" s="234" t="s">
        <v>1726</v>
      </c>
      <c r="G85" s="230" t="s">
        <v>1608</v>
      </c>
      <c r="H85" s="174">
        <v>4600079254</v>
      </c>
      <c r="I85" s="174" t="s">
        <v>1605</v>
      </c>
      <c r="J85" s="174" t="s">
        <v>1749</v>
      </c>
      <c r="K85" s="382">
        <v>15</v>
      </c>
      <c r="L85" s="174" t="s">
        <v>117</v>
      </c>
      <c r="M85" s="383">
        <f>IF(BD.PD[[#This Row],[Mon]]="DOP",1,HLOOKUP(BD.PD[[#This Row],[Mon]],$K$1:$L$2,2,FALSE))</f>
        <v>61</v>
      </c>
      <c r="N85" s="384">
        <v>65.17</v>
      </c>
      <c r="O85" s="243">
        <f>BD.PD[[#This Row],[Cant.]]*BD.PD[[#This Row],[ Tasa ]]*BD.PD[[#This Row],[ Precio Und.]]</f>
        <v>59630.55</v>
      </c>
      <c r="P85" s="386">
        <v>0</v>
      </c>
      <c r="Q85" s="243">
        <f>IF(BD.PD[[#This Row],[Liquid. '[%']]]&lt;&gt;0,(BD.PD[[#This Row],[Valor Neto '[DOP']]]*BD.PD[[#This Row],[Liquid. '[%']]])+BD.PD[[#This Row],[Valor Neto '[DOP']]],BD.PD[[#This Row],[Valor Neto '[DOP']]])</f>
        <v>59630.55</v>
      </c>
      <c r="R85" s="243">
        <f>BD.PD[[#This Row],[Ppto. Orden Interna '[DOP']]]/HLOOKUP("USD",$K$1:$L$2,2,FALSE)</f>
        <v>977.55000000000007</v>
      </c>
      <c r="S85" s="398" t="s">
        <v>1644</v>
      </c>
      <c r="T85" s="387"/>
      <c r="U85" s="463" t="s">
        <v>299</v>
      </c>
      <c r="V85" s="499">
        <v>801668</v>
      </c>
      <c r="W85" s="398" t="s">
        <v>1644</v>
      </c>
      <c r="X85" s="495">
        <v>20</v>
      </c>
      <c r="Y85" s="388">
        <v>1</v>
      </c>
      <c r="Z85" s="395">
        <f>BD.PD[[#This Row],[Av.P1 '[%']]]*BD.PD[[#This Row],[Ppto. Orden Interna '[DOP']]]</f>
        <v>59630.55</v>
      </c>
      <c r="AA85" s="531"/>
      <c r="AB85" s="532"/>
      <c r="AC85" s="395">
        <f>BD.PD[[#This Row],[Av.P2 '[%']]]*BD.PD[[#This Row],[Ppto. Orden Interna '[DOP']]]</f>
        <v>0</v>
      </c>
      <c r="AD85" s="531"/>
      <c r="AE85" s="532"/>
      <c r="AF85" s="395">
        <f>BD.PD[[#This Row],[Av.P3 '[%']]]*BD.PD[[#This Row],[Ppto. Orden Interna '[DOP']]]</f>
        <v>0</v>
      </c>
      <c r="AG85" s="395"/>
      <c r="AH85" s="395"/>
      <c r="AI85" s="395"/>
      <c r="AJ85" s="395"/>
      <c r="AK85" s="395"/>
      <c r="AL85" s="395"/>
      <c r="AM85" s="482">
        <f>BD.PD[[#This Row],[Pago 3]]+BD.PD[[#This Row],[Pago 2]]+BD.PD[[#This Row],[Pago 1]]</f>
        <v>59630.55</v>
      </c>
      <c r="AN85" s="511" t="s">
        <v>244</v>
      </c>
      <c r="AO85" s="511" t="s">
        <v>245</v>
      </c>
      <c r="AP85" s="511" t="s">
        <v>246</v>
      </c>
      <c r="AQ85" s="511" t="s">
        <v>247</v>
      </c>
      <c r="AR85" s="511">
        <v>594</v>
      </c>
      <c r="AS85" s="511" t="s">
        <v>258</v>
      </c>
      <c r="AT85" s="308"/>
      <c r="AU85" s="308"/>
      <c r="AV85" s="308"/>
      <c r="AW85" s="308"/>
      <c r="AX85" s="308"/>
      <c r="AY85" s="308"/>
      <c r="AZ85" s="308"/>
      <c r="BA85" s="308"/>
      <c r="BB85" s="308"/>
      <c r="BC85" s="308"/>
      <c r="BD85" s="308"/>
      <c r="BE85" s="308"/>
      <c r="BF85" s="308"/>
      <c r="BG85" s="308"/>
      <c r="BH85" s="308"/>
      <c r="BI85" s="308"/>
      <c r="BJ85" s="308"/>
      <c r="BK85" s="308"/>
      <c r="BL85" s="308"/>
      <c r="BM85" s="308"/>
      <c r="BN85" s="308"/>
      <c r="BO85" s="308"/>
      <c r="BP85" s="308"/>
      <c r="BQ85" s="308"/>
      <c r="BR85" s="308"/>
      <c r="BS85" s="308"/>
      <c r="BT85" s="308"/>
      <c r="BU85" s="308"/>
      <c r="BV85" s="308"/>
      <c r="BW85" s="308"/>
      <c r="BX85" s="308"/>
      <c r="BY85" s="308"/>
      <c r="BZ85" s="308"/>
      <c r="CA85" s="308"/>
      <c r="CB85" s="308"/>
      <c r="CC85" s="308"/>
      <c r="CD85" s="308"/>
      <c r="CE85" s="308"/>
      <c r="CF85" s="308"/>
      <c r="CG85" s="308"/>
      <c r="CH85" s="308"/>
      <c r="CI85" s="308"/>
      <c r="CJ85" s="308"/>
      <c r="CK85" s="308"/>
      <c r="CL85" s="308"/>
      <c r="CM85" s="308"/>
      <c r="CN85" s="308"/>
      <c r="CO85" s="308"/>
      <c r="CP85" s="308"/>
      <c r="CQ85" s="308"/>
      <c r="CR85" s="308"/>
      <c r="CS85" s="308"/>
      <c r="CT85" s="308"/>
      <c r="CU85" s="308"/>
      <c r="CV85" s="308"/>
      <c r="CW85" s="308"/>
      <c r="CX85" s="308"/>
      <c r="CY85" s="308"/>
      <c r="CZ85" s="308"/>
      <c r="DA85" s="308"/>
      <c r="DB85" s="308"/>
      <c r="DC85" s="308"/>
      <c r="DD85" s="308"/>
      <c r="DE85" s="308"/>
      <c r="DF85" s="308"/>
      <c r="DG85" s="308"/>
      <c r="DH85" s="308"/>
      <c r="DI85" s="308"/>
      <c r="DJ85" s="308"/>
      <c r="DK85" s="308"/>
      <c r="DL85" s="308"/>
      <c r="DM85" s="308"/>
      <c r="DN85" s="308"/>
      <c r="DO85" s="308"/>
      <c r="DP85" s="308"/>
      <c r="DQ85" s="308"/>
      <c r="DR85" s="308"/>
      <c r="DS85" s="308"/>
      <c r="DT85" s="308"/>
      <c r="DU85" s="308"/>
      <c r="DV85" s="308"/>
      <c r="DW85" s="308"/>
      <c r="DX85" s="308"/>
      <c r="DY85" s="308"/>
      <c r="DZ85" s="308"/>
      <c r="EA85" s="308"/>
      <c r="EB85" s="308"/>
      <c r="EC85" s="308"/>
      <c r="ED85" s="308"/>
      <c r="EE85" s="308"/>
      <c r="EF85" s="308"/>
      <c r="EG85" s="308"/>
      <c r="EH85" s="308"/>
      <c r="EI85" s="308"/>
      <c r="EJ85" s="308"/>
      <c r="EK85" s="308"/>
      <c r="EL85" s="308"/>
      <c r="EM85" s="308"/>
      <c r="EN85" s="308"/>
      <c r="EO85" s="308"/>
      <c r="EP85" s="308"/>
      <c r="EQ85" s="308"/>
      <c r="ER85" s="308"/>
      <c r="ES85" s="308"/>
      <c r="ET85" s="308"/>
      <c r="EU85" s="308"/>
      <c r="EV85" s="308"/>
      <c r="EW85" s="308"/>
      <c r="EX85" s="308"/>
      <c r="EY85" s="308"/>
      <c r="EZ85" s="308"/>
      <c r="FA85" s="308"/>
      <c r="FB85" s="308"/>
      <c r="FC85" s="308"/>
      <c r="FD85" s="308"/>
      <c r="FE85" s="308"/>
      <c r="FF85" s="308"/>
      <c r="FG85" s="308"/>
      <c r="FH85" s="308"/>
      <c r="FI85" s="308"/>
      <c r="FJ85" s="308"/>
      <c r="FK85" s="308"/>
      <c r="FL85" s="308"/>
      <c r="FM85" s="308"/>
      <c r="FN85" s="308"/>
      <c r="FO85" s="308"/>
      <c r="FP85" s="308"/>
      <c r="FQ85" s="308"/>
      <c r="FR85" s="308"/>
      <c r="FS85" s="308"/>
      <c r="FT85" s="308"/>
      <c r="FU85" s="308"/>
      <c r="FV85" s="308"/>
      <c r="FW85" s="308"/>
      <c r="FX85" s="308"/>
      <c r="FY85" s="308"/>
      <c r="FZ85" s="308"/>
      <c r="GA85" s="308"/>
      <c r="GB85" s="308"/>
      <c r="GC85" s="308"/>
      <c r="GD85" s="308"/>
      <c r="GE85" s="308"/>
      <c r="GF85" s="308"/>
      <c r="GG85" s="308"/>
      <c r="GH85" s="308"/>
      <c r="GI85" s="308"/>
      <c r="GJ85" s="308"/>
      <c r="GK85" s="308"/>
      <c r="GL85" s="308"/>
      <c r="GM85" s="308"/>
      <c r="GN85" s="308"/>
      <c r="GO85" s="308"/>
      <c r="GP85" s="308"/>
      <c r="GQ85" s="308"/>
      <c r="GR85" s="308"/>
      <c r="GS85" s="308"/>
      <c r="GT85" s="308"/>
      <c r="GU85" s="308"/>
      <c r="GV85" s="308"/>
      <c r="GW85" s="308"/>
      <c r="GX85" s="308"/>
      <c r="GY85" s="308"/>
      <c r="GZ85" s="308"/>
      <c r="HA85" s="308"/>
      <c r="HB85" s="308"/>
      <c r="HC85" s="308"/>
      <c r="HD85" s="308"/>
      <c r="HE85" s="308"/>
      <c r="HF85" s="308"/>
      <c r="HG85" s="308"/>
      <c r="HH85" s="308"/>
      <c r="HI85" s="308"/>
      <c r="HJ85" s="308"/>
      <c r="HK85" s="308"/>
      <c r="HL85" s="308"/>
      <c r="HM85" s="308"/>
      <c r="HN85" s="308"/>
      <c r="HO85" s="308"/>
      <c r="HP85" s="308"/>
      <c r="HQ85" s="308"/>
      <c r="HR85" s="308"/>
      <c r="HS85" s="308"/>
      <c r="HT85" s="308"/>
      <c r="HU85" s="308"/>
      <c r="HV85" s="308"/>
      <c r="HW85" s="308"/>
      <c r="HX85" s="308"/>
      <c r="HY85" s="308"/>
      <c r="HZ85" s="308"/>
      <c r="IA85" s="308"/>
      <c r="IB85" s="308"/>
      <c r="IC85" s="308"/>
      <c r="ID85" s="308"/>
      <c r="IE85" s="308"/>
      <c r="IF85" s="308"/>
      <c r="IG85" s="308"/>
      <c r="IH85" s="308"/>
    </row>
    <row r="86" spans="1:242" s="249" customFormat="1" ht="15" customHeight="1" x14ac:dyDescent="0.3">
      <c r="A86" s="174">
        <v>3.01</v>
      </c>
      <c r="B86" s="231"/>
      <c r="C86" s="232" t="str">
        <f>VLOOKUP(BD.PD[[#This Row],[Pos]],PPto[],3,FALSE)</f>
        <v>3.01 Instalaciones Eléctricas</v>
      </c>
      <c r="D86" s="174" t="s">
        <v>23</v>
      </c>
      <c r="E86" s="305" t="str">
        <f>IF(BD.PD[[#This Row],[.]]="*",VLOOKUP(BD.PD[[#This Row],[Pos]],Presupuesto!A:H,7,FALSE),"")</f>
        <v/>
      </c>
      <c r="F86" s="234" t="s">
        <v>1727</v>
      </c>
      <c r="G86" s="230" t="s">
        <v>1608</v>
      </c>
      <c r="H86" s="174">
        <v>4600079254</v>
      </c>
      <c r="I86" s="174" t="s">
        <v>1605</v>
      </c>
      <c r="J86" s="174" t="s">
        <v>1749</v>
      </c>
      <c r="K86" s="382">
        <v>15</v>
      </c>
      <c r="L86" s="174" t="s">
        <v>117</v>
      </c>
      <c r="M86" s="383">
        <f>IF(BD.PD[[#This Row],[Mon]]="DOP",1,HLOOKUP(BD.PD[[#This Row],[Mon]],$K$1:$L$2,2,FALSE))</f>
        <v>61</v>
      </c>
      <c r="N86" s="384">
        <v>15.16</v>
      </c>
      <c r="O86" s="243">
        <f>BD.PD[[#This Row],[Cant.]]*BD.PD[[#This Row],[ Tasa ]]*BD.PD[[#This Row],[ Precio Und.]]</f>
        <v>13871.4</v>
      </c>
      <c r="P86" s="386">
        <v>0</v>
      </c>
      <c r="Q86" s="243">
        <f>IF(BD.PD[[#This Row],[Liquid. '[%']]]&lt;&gt;0,(BD.PD[[#This Row],[Valor Neto '[DOP']]]*BD.PD[[#This Row],[Liquid. '[%']]])+BD.PD[[#This Row],[Valor Neto '[DOP']]],BD.PD[[#This Row],[Valor Neto '[DOP']]])</f>
        <v>13871.4</v>
      </c>
      <c r="R86" s="243">
        <f>BD.PD[[#This Row],[Ppto. Orden Interna '[DOP']]]/HLOOKUP("USD",$K$1:$L$2,2,FALSE)</f>
        <v>227.4</v>
      </c>
      <c r="S86" s="398" t="s">
        <v>1644</v>
      </c>
      <c r="T86" s="387"/>
      <c r="U86" s="463" t="s">
        <v>299</v>
      </c>
      <c r="V86" s="499">
        <v>801668</v>
      </c>
      <c r="W86" s="398" t="s">
        <v>1644</v>
      </c>
      <c r="X86" s="495">
        <v>20</v>
      </c>
      <c r="Y86" s="388">
        <v>1</v>
      </c>
      <c r="Z86" s="395">
        <f>BD.PD[[#This Row],[Av.P1 '[%']]]*BD.PD[[#This Row],[Ppto. Orden Interna '[DOP']]]</f>
        <v>13871.4</v>
      </c>
      <c r="AA86" s="531"/>
      <c r="AB86" s="532"/>
      <c r="AC86" s="395">
        <f>BD.PD[[#This Row],[Av.P2 '[%']]]*BD.PD[[#This Row],[Ppto. Orden Interna '[DOP']]]</f>
        <v>0</v>
      </c>
      <c r="AD86" s="531"/>
      <c r="AE86" s="532"/>
      <c r="AF86" s="395">
        <f>BD.PD[[#This Row],[Av.P3 '[%']]]*BD.PD[[#This Row],[Ppto. Orden Interna '[DOP']]]</f>
        <v>0</v>
      </c>
      <c r="AG86" s="395"/>
      <c r="AH86" s="395"/>
      <c r="AI86" s="395"/>
      <c r="AJ86" s="395"/>
      <c r="AK86" s="395"/>
      <c r="AL86" s="395"/>
      <c r="AM86" s="482">
        <f>BD.PD[[#This Row],[Pago 3]]+BD.PD[[#This Row],[Pago 2]]+BD.PD[[#This Row],[Pago 1]]</f>
        <v>13871.4</v>
      </c>
      <c r="AN86" s="511" t="s">
        <v>244</v>
      </c>
      <c r="AO86" s="511" t="s">
        <v>245</v>
      </c>
      <c r="AP86" s="511" t="s">
        <v>246</v>
      </c>
      <c r="AQ86" s="511" t="s">
        <v>247</v>
      </c>
      <c r="AR86" s="511">
        <v>594</v>
      </c>
      <c r="AS86" s="511" t="s">
        <v>258</v>
      </c>
      <c r="AT86" s="308"/>
      <c r="AU86" s="308"/>
      <c r="AV86" s="308"/>
      <c r="AW86" s="308"/>
      <c r="AX86" s="308"/>
      <c r="AY86" s="308"/>
      <c r="AZ86" s="308"/>
      <c r="BA86" s="308"/>
      <c r="BB86" s="308"/>
      <c r="BC86" s="308"/>
      <c r="BD86" s="308"/>
      <c r="BE86" s="308"/>
      <c r="BF86" s="308"/>
      <c r="BG86" s="308"/>
      <c r="BH86" s="308"/>
      <c r="BI86" s="308"/>
      <c r="BJ86" s="308"/>
      <c r="BK86" s="308"/>
      <c r="BL86" s="308"/>
      <c r="BM86" s="308"/>
      <c r="BN86" s="308"/>
      <c r="BO86" s="308"/>
      <c r="BP86" s="308"/>
      <c r="BQ86" s="308"/>
      <c r="BR86" s="308"/>
      <c r="BS86" s="308"/>
      <c r="BT86" s="308"/>
      <c r="BU86" s="308"/>
      <c r="BV86" s="308"/>
      <c r="BW86" s="308"/>
      <c r="BX86" s="308"/>
      <c r="BY86" s="308"/>
      <c r="BZ86" s="308"/>
      <c r="CA86" s="308"/>
      <c r="CB86" s="308"/>
      <c r="CC86" s="308"/>
      <c r="CD86" s="308"/>
      <c r="CE86" s="308"/>
      <c r="CF86" s="308"/>
      <c r="CG86" s="308"/>
      <c r="CH86" s="308"/>
      <c r="CI86" s="308"/>
      <c r="CJ86" s="308"/>
      <c r="CK86" s="308"/>
      <c r="CL86" s="308"/>
      <c r="CM86" s="308"/>
      <c r="CN86" s="308"/>
      <c r="CO86" s="308"/>
      <c r="CP86" s="308"/>
      <c r="CQ86" s="308"/>
      <c r="CR86" s="308"/>
      <c r="CS86" s="308"/>
      <c r="CT86" s="308"/>
      <c r="CU86" s="308"/>
      <c r="CV86" s="308"/>
      <c r="CW86" s="308"/>
      <c r="CX86" s="308"/>
      <c r="CY86" s="308"/>
      <c r="CZ86" s="308"/>
      <c r="DA86" s="308"/>
      <c r="DB86" s="308"/>
      <c r="DC86" s="308"/>
      <c r="DD86" s="308"/>
      <c r="DE86" s="308"/>
      <c r="DF86" s="308"/>
      <c r="DG86" s="308"/>
      <c r="DH86" s="308"/>
      <c r="DI86" s="308"/>
      <c r="DJ86" s="308"/>
      <c r="DK86" s="308"/>
      <c r="DL86" s="308"/>
      <c r="DM86" s="308"/>
      <c r="DN86" s="308"/>
      <c r="DO86" s="308"/>
      <c r="DP86" s="308"/>
      <c r="DQ86" s="308"/>
      <c r="DR86" s="308"/>
      <c r="DS86" s="308"/>
      <c r="DT86" s="308"/>
      <c r="DU86" s="308"/>
      <c r="DV86" s="308"/>
      <c r="DW86" s="308"/>
      <c r="DX86" s="308"/>
      <c r="DY86" s="308"/>
      <c r="DZ86" s="308"/>
      <c r="EA86" s="308"/>
      <c r="EB86" s="308"/>
      <c r="EC86" s="308"/>
      <c r="ED86" s="308"/>
      <c r="EE86" s="308"/>
      <c r="EF86" s="308"/>
      <c r="EG86" s="308"/>
      <c r="EH86" s="308"/>
      <c r="EI86" s="308"/>
      <c r="EJ86" s="308"/>
      <c r="EK86" s="308"/>
      <c r="EL86" s="308"/>
      <c r="EM86" s="308"/>
      <c r="EN86" s="308"/>
      <c r="EO86" s="308"/>
      <c r="EP86" s="308"/>
      <c r="EQ86" s="308"/>
      <c r="ER86" s="308"/>
      <c r="ES86" s="308"/>
      <c r="ET86" s="308"/>
      <c r="EU86" s="308"/>
      <c r="EV86" s="308"/>
      <c r="EW86" s="308"/>
      <c r="EX86" s="308"/>
      <c r="EY86" s="308"/>
      <c r="EZ86" s="308"/>
      <c r="FA86" s="308"/>
      <c r="FB86" s="308"/>
      <c r="FC86" s="308"/>
      <c r="FD86" s="308"/>
      <c r="FE86" s="308"/>
      <c r="FF86" s="308"/>
      <c r="FG86" s="308"/>
      <c r="FH86" s="308"/>
      <c r="FI86" s="308"/>
      <c r="FJ86" s="308"/>
      <c r="FK86" s="308"/>
      <c r="FL86" s="308"/>
      <c r="FM86" s="308"/>
      <c r="FN86" s="308"/>
      <c r="FO86" s="308"/>
      <c r="FP86" s="308"/>
      <c r="FQ86" s="308"/>
      <c r="FR86" s="308"/>
      <c r="FS86" s="308"/>
      <c r="FT86" s="308"/>
      <c r="FU86" s="308"/>
      <c r="FV86" s="308"/>
      <c r="FW86" s="308"/>
      <c r="FX86" s="308"/>
      <c r="FY86" s="308"/>
      <c r="FZ86" s="308"/>
      <c r="GA86" s="308"/>
      <c r="GB86" s="308"/>
      <c r="GC86" s="308"/>
      <c r="GD86" s="308"/>
      <c r="GE86" s="308"/>
      <c r="GF86" s="308"/>
      <c r="GG86" s="308"/>
      <c r="GH86" s="308"/>
      <c r="GI86" s="308"/>
      <c r="GJ86" s="308"/>
      <c r="GK86" s="308"/>
      <c r="GL86" s="308"/>
      <c r="GM86" s="308"/>
      <c r="GN86" s="308"/>
      <c r="GO86" s="308"/>
      <c r="GP86" s="308"/>
      <c r="GQ86" s="308"/>
      <c r="GR86" s="308"/>
      <c r="GS86" s="308"/>
      <c r="GT86" s="308"/>
      <c r="GU86" s="308"/>
      <c r="GV86" s="308"/>
      <c r="GW86" s="308"/>
      <c r="GX86" s="308"/>
      <c r="GY86" s="308"/>
      <c r="GZ86" s="308"/>
      <c r="HA86" s="308"/>
      <c r="HB86" s="308"/>
      <c r="HC86" s="308"/>
      <c r="HD86" s="308"/>
      <c r="HE86" s="308"/>
      <c r="HF86" s="308"/>
      <c r="HG86" s="308"/>
      <c r="HH86" s="308"/>
      <c r="HI86" s="308"/>
      <c r="HJ86" s="308"/>
      <c r="HK86" s="308"/>
      <c r="HL86" s="308"/>
      <c r="HM86" s="308"/>
      <c r="HN86" s="308"/>
      <c r="HO86" s="308"/>
      <c r="HP86" s="308"/>
      <c r="HQ86" s="308"/>
      <c r="HR86" s="308"/>
      <c r="HS86" s="308"/>
      <c r="HT86" s="308"/>
      <c r="HU86" s="308"/>
      <c r="HV86" s="308"/>
      <c r="HW86" s="308"/>
      <c r="HX86" s="308"/>
      <c r="HY86" s="308"/>
      <c r="HZ86" s="308"/>
      <c r="IA86" s="308"/>
      <c r="IB86" s="308"/>
      <c r="IC86" s="308"/>
      <c r="ID86" s="308"/>
      <c r="IE86" s="308"/>
      <c r="IF86" s="308"/>
      <c r="IG86" s="308"/>
      <c r="IH86" s="308"/>
    </row>
    <row r="87" spans="1:242" s="249" customFormat="1" ht="15" customHeight="1" x14ac:dyDescent="0.3">
      <c r="A87" s="174">
        <v>3.01</v>
      </c>
      <c r="B87" s="231"/>
      <c r="C87" s="232" t="str">
        <f>VLOOKUP(BD.PD[[#This Row],[Pos]],PPto[],3,FALSE)</f>
        <v>3.01 Instalaciones Eléctricas</v>
      </c>
      <c r="D87" s="174" t="s">
        <v>23</v>
      </c>
      <c r="E87" s="305" t="str">
        <f>IF(BD.PD[[#This Row],[.]]="*",VLOOKUP(BD.PD[[#This Row],[Pos]],Presupuesto!A:H,7,FALSE),"")</f>
        <v/>
      </c>
      <c r="F87" s="234" t="s">
        <v>1728</v>
      </c>
      <c r="G87" s="230" t="s">
        <v>1608</v>
      </c>
      <c r="H87" s="174">
        <v>4600079254</v>
      </c>
      <c r="I87" s="174" t="s">
        <v>1605</v>
      </c>
      <c r="J87" s="174" t="s">
        <v>1749</v>
      </c>
      <c r="K87" s="382">
        <v>10</v>
      </c>
      <c r="L87" s="174" t="s">
        <v>117</v>
      </c>
      <c r="M87" s="383">
        <f>IF(BD.PD[[#This Row],[Mon]]="DOP",1,HLOOKUP(BD.PD[[#This Row],[Mon]],$K$1:$L$2,2,FALSE))</f>
        <v>61</v>
      </c>
      <c r="N87" s="384">
        <v>14.85</v>
      </c>
      <c r="O87" s="243">
        <f>BD.PD[[#This Row],[Cant.]]*BD.PD[[#This Row],[ Tasa ]]*BD.PD[[#This Row],[ Precio Und.]]</f>
        <v>9058.5</v>
      </c>
      <c r="P87" s="386">
        <v>0</v>
      </c>
      <c r="Q87" s="243">
        <f>IF(BD.PD[[#This Row],[Liquid. '[%']]]&lt;&gt;0,(BD.PD[[#This Row],[Valor Neto '[DOP']]]*BD.PD[[#This Row],[Liquid. '[%']]])+BD.PD[[#This Row],[Valor Neto '[DOP']]],BD.PD[[#This Row],[Valor Neto '[DOP']]])</f>
        <v>9058.5</v>
      </c>
      <c r="R87" s="243">
        <f>BD.PD[[#This Row],[Ppto. Orden Interna '[DOP']]]/HLOOKUP("USD",$K$1:$L$2,2,FALSE)</f>
        <v>148.5</v>
      </c>
      <c r="S87" s="398" t="s">
        <v>1644</v>
      </c>
      <c r="T87" s="387"/>
      <c r="U87" s="463" t="s">
        <v>299</v>
      </c>
      <c r="V87" s="499">
        <v>801668</v>
      </c>
      <c r="W87" s="398" t="s">
        <v>1644</v>
      </c>
      <c r="X87" s="495">
        <v>20</v>
      </c>
      <c r="Y87" s="388">
        <v>1</v>
      </c>
      <c r="Z87" s="395">
        <f>BD.PD[[#This Row],[Av.P1 '[%']]]*BD.PD[[#This Row],[Ppto. Orden Interna '[DOP']]]</f>
        <v>9058.5</v>
      </c>
      <c r="AA87" s="531"/>
      <c r="AB87" s="532"/>
      <c r="AC87" s="395">
        <f>BD.PD[[#This Row],[Av.P2 '[%']]]*BD.PD[[#This Row],[Ppto. Orden Interna '[DOP']]]</f>
        <v>0</v>
      </c>
      <c r="AD87" s="531"/>
      <c r="AE87" s="532"/>
      <c r="AF87" s="395">
        <f>BD.PD[[#This Row],[Av.P3 '[%']]]*BD.PD[[#This Row],[Ppto. Orden Interna '[DOP']]]</f>
        <v>0</v>
      </c>
      <c r="AG87" s="395"/>
      <c r="AH87" s="395"/>
      <c r="AI87" s="395"/>
      <c r="AJ87" s="395"/>
      <c r="AK87" s="395"/>
      <c r="AL87" s="395"/>
      <c r="AM87" s="482">
        <f>BD.PD[[#This Row],[Pago 3]]+BD.PD[[#This Row],[Pago 2]]+BD.PD[[#This Row],[Pago 1]]</f>
        <v>9058.5</v>
      </c>
      <c r="AN87" s="511" t="s">
        <v>244</v>
      </c>
      <c r="AO87" s="511" t="s">
        <v>245</v>
      </c>
      <c r="AP87" s="511" t="s">
        <v>246</v>
      </c>
      <c r="AQ87" s="511" t="s">
        <v>247</v>
      </c>
      <c r="AR87" s="511">
        <v>594</v>
      </c>
      <c r="AS87" s="511" t="s">
        <v>258</v>
      </c>
      <c r="AT87" s="308"/>
      <c r="AU87" s="308"/>
      <c r="AV87" s="308"/>
      <c r="AW87" s="308"/>
      <c r="AX87" s="308"/>
      <c r="AY87" s="308"/>
      <c r="AZ87" s="308"/>
      <c r="BA87" s="308"/>
      <c r="BB87" s="308"/>
      <c r="BC87" s="308"/>
      <c r="BD87" s="308"/>
      <c r="BE87" s="308"/>
      <c r="BF87" s="308"/>
      <c r="BG87" s="308"/>
      <c r="BH87" s="308"/>
      <c r="BI87" s="308"/>
      <c r="BJ87" s="308"/>
      <c r="BK87" s="308"/>
      <c r="BL87" s="308"/>
      <c r="BM87" s="308"/>
      <c r="BN87" s="308"/>
      <c r="BO87" s="308"/>
      <c r="BP87" s="308"/>
      <c r="BQ87" s="308"/>
      <c r="BR87" s="308"/>
      <c r="BS87" s="308"/>
      <c r="BT87" s="308"/>
      <c r="BU87" s="308"/>
      <c r="BV87" s="308"/>
      <c r="BW87" s="308"/>
      <c r="BX87" s="308"/>
      <c r="BY87" s="308"/>
      <c r="BZ87" s="308"/>
      <c r="CA87" s="308"/>
      <c r="CB87" s="308"/>
      <c r="CC87" s="308"/>
      <c r="CD87" s="308"/>
      <c r="CE87" s="308"/>
      <c r="CF87" s="308"/>
      <c r="CG87" s="308"/>
      <c r="CH87" s="308"/>
      <c r="CI87" s="308"/>
      <c r="CJ87" s="308"/>
      <c r="CK87" s="308"/>
      <c r="CL87" s="308"/>
      <c r="CM87" s="308"/>
      <c r="CN87" s="308"/>
      <c r="CO87" s="308"/>
      <c r="CP87" s="308"/>
      <c r="CQ87" s="308"/>
      <c r="CR87" s="308"/>
      <c r="CS87" s="308"/>
      <c r="CT87" s="308"/>
      <c r="CU87" s="308"/>
      <c r="CV87" s="308"/>
      <c r="CW87" s="308"/>
      <c r="CX87" s="308"/>
      <c r="CY87" s="308"/>
      <c r="CZ87" s="308"/>
      <c r="DA87" s="308"/>
      <c r="DB87" s="308"/>
      <c r="DC87" s="308"/>
      <c r="DD87" s="308"/>
      <c r="DE87" s="308"/>
      <c r="DF87" s="308"/>
      <c r="DG87" s="308"/>
      <c r="DH87" s="308"/>
      <c r="DI87" s="308"/>
      <c r="DJ87" s="308"/>
      <c r="DK87" s="308"/>
      <c r="DL87" s="308"/>
      <c r="DM87" s="308"/>
      <c r="DN87" s="308"/>
      <c r="DO87" s="308"/>
      <c r="DP87" s="308"/>
      <c r="DQ87" s="308"/>
      <c r="DR87" s="308"/>
      <c r="DS87" s="308"/>
      <c r="DT87" s="308"/>
      <c r="DU87" s="308"/>
      <c r="DV87" s="308"/>
      <c r="DW87" s="308"/>
      <c r="DX87" s="308"/>
      <c r="DY87" s="308"/>
      <c r="DZ87" s="308"/>
      <c r="EA87" s="308"/>
      <c r="EB87" s="308"/>
      <c r="EC87" s="308"/>
      <c r="ED87" s="308"/>
      <c r="EE87" s="308"/>
      <c r="EF87" s="308"/>
      <c r="EG87" s="308"/>
      <c r="EH87" s="308"/>
      <c r="EI87" s="308"/>
      <c r="EJ87" s="308"/>
      <c r="EK87" s="308"/>
      <c r="EL87" s="308"/>
      <c r="EM87" s="308"/>
      <c r="EN87" s="308"/>
      <c r="EO87" s="308"/>
      <c r="EP87" s="308"/>
      <c r="EQ87" s="308"/>
      <c r="ER87" s="308"/>
      <c r="ES87" s="308"/>
      <c r="ET87" s="308"/>
      <c r="EU87" s="308"/>
      <c r="EV87" s="308"/>
      <c r="EW87" s="308"/>
      <c r="EX87" s="308"/>
      <c r="EY87" s="308"/>
      <c r="EZ87" s="308"/>
      <c r="FA87" s="308"/>
      <c r="FB87" s="308"/>
      <c r="FC87" s="308"/>
      <c r="FD87" s="308"/>
      <c r="FE87" s="308"/>
      <c r="FF87" s="308"/>
      <c r="FG87" s="308"/>
      <c r="FH87" s="308"/>
      <c r="FI87" s="308"/>
      <c r="FJ87" s="308"/>
      <c r="FK87" s="308"/>
      <c r="FL87" s="308"/>
      <c r="FM87" s="308"/>
      <c r="FN87" s="308"/>
      <c r="FO87" s="308"/>
      <c r="FP87" s="308"/>
      <c r="FQ87" s="308"/>
      <c r="FR87" s="308"/>
      <c r="FS87" s="308"/>
      <c r="FT87" s="308"/>
      <c r="FU87" s="308"/>
      <c r="FV87" s="308"/>
      <c r="FW87" s="308"/>
      <c r="FX87" s="308"/>
      <c r="FY87" s="308"/>
      <c r="FZ87" s="308"/>
      <c r="GA87" s="308"/>
      <c r="GB87" s="308"/>
      <c r="GC87" s="308"/>
      <c r="GD87" s="308"/>
      <c r="GE87" s="308"/>
      <c r="GF87" s="308"/>
      <c r="GG87" s="308"/>
      <c r="GH87" s="308"/>
      <c r="GI87" s="308"/>
      <c r="GJ87" s="308"/>
      <c r="GK87" s="308"/>
      <c r="GL87" s="308"/>
      <c r="GM87" s="308"/>
      <c r="GN87" s="308"/>
      <c r="GO87" s="308"/>
      <c r="GP87" s="308"/>
      <c r="GQ87" s="308"/>
      <c r="GR87" s="308"/>
      <c r="GS87" s="308"/>
      <c r="GT87" s="308"/>
      <c r="GU87" s="308"/>
      <c r="GV87" s="308"/>
      <c r="GW87" s="308"/>
      <c r="GX87" s="308"/>
      <c r="GY87" s="308"/>
      <c r="GZ87" s="308"/>
      <c r="HA87" s="308"/>
      <c r="HB87" s="308"/>
      <c r="HC87" s="308"/>
      <c r="HD87" s="308"/>
      <c r="HE87" s="308"/>
      <c r="HF87" s="308"/>
      <c r="HG87" s="308"/>
      <c r="HH87" s="308"/>
      <c r="HI87" s="308"/>
      <c r="HJ87" s="308"/>
      <c r="HK87" s="308"/>
      <c r="HL87" s="308"/>
      <c r="HM87" s="308"/>
      <c r="HN87" s="308"/>
      <c r="HO87" s="308"/>
      <c r="HP87" s="308"/>
      <c r="HQ87" s="308"/>
      <c r="HR87" s="308"/>
      <c r="HS87" s="308"/>
      <c r="HT87" s="308"/>
      <c r="HU87" s="308"/>
      <c r="HV87" s="308"/>
      <c r="HW87" s="308"/>
      <c r="HX87" s="308"/>
      <c r="HY87" s="308"/>
      <c r="HZ87" s="308"/>
      <c r="IA87" s="308"/>
      <c r="IB87" s="308"/>
      <c r="IC87" s="308"/>
      <c r="ID87" s="308"/>
      <c r="IE87" s="308"/>
      <c r="IF87" s="308"/>
      <c r="IG87" s="308"/>
      <c r="IH87" s="308"/>
    </row>
    <row r="88" spans="1:242" s="249" customFormat="1" ht="15" customHeight="1" x14ac:dyDescent="0.3">
      <c r="A88" s="174">
        <v>3.01</v>
      </c>
      <c r="B88" s="231"/>
      <c r="C88" s="232" t="str">
        <f>VLOOKUP(BD.PD[[#This Row],[Pos]],PPto[],3,FALSE)</f>
        <v>3.01 Instalaciones Eléctricas</v>
      </c>
      <c r="D88" s="174" t="s">
        <v>23</v>
      </c>
      <c r="E88" s="305" t="str">
        <f>IF(BD.PD[[#This Row],[.]]="*",VLOOKUP(BD.PD[[#This Row],[Pos]],Presupuesto!A:H,7,FALSE),"")</f>
        <v/>
      </c>
      <c r="F88" s="234" t="s">
        <v>1729</v>
      </c>
      <c r="G88" s="230" t="s">
        <v>1608</v>
      </c>
      <c r="H88" s="174">
        <v>4600079254</v>
      </c>
      <c r="I88" s="174" t="s">
        <v>1605</v>
      </c>
      <c r="J88" s="174" t="s">
        <v>1749</v>
      </c>
      <c r="K88" s="382">
        <v>15</v>
      </c>
      <c r="L88" s="174" t="s">
        <v>117</v>
      </c>
      <c r="M88" s="383">
        <f>IF(BD.PD[[#This Row],[Mon]]="DOP",1,HLOOKUP(BD.PD[[#This Row],[Mon]],$K$1:$L$2,2,FALSE))</f>
        <v>61</v>
      </c>
      <c r="N88" s="384">
        <v>14.85</v>
      </c>
      <c r="O88" s="243">
        <f>BD.PD[[#This Row],[Cant.]]*BD.PD[[#This Row],[ Tasa ]]*BD.PD[[#This Row],[ Precio Und.]]</f>
        <v>13587.75</v>
      </c>
      <c r="P88" s="386">
        <v>0</v>
      </c>
      <c r="Q88" s="243">
        <f>IF(BD.PD[[#This Row],[Liquid. '[%']]]&lt;&gt;0,(BD.PD[[#This Row],[Valor Neto '[DOP']]]*BD.PD[[#This Row],[Liquid. '[%']]])+BD.PD[[#This Row],[Valor Neto '[DOP']]],BD.PD[[#This Row],[Valor Neto '[DOP']]])</f>
        <v>13587.75</v>
      </c>
      <c r="R88" s="243">
        <f>BD.PD[[#This Row],[Ppto. Orden Interna '[DOP']]]/HLOOKUP("USD",$K$1:$L$2,2,FALSE)</f>
        <v>222.75</v>
      </c>
      <c r="S88" s="398" t="s">
        <v>1644</v>
      </c>
      <c r="T88" s="387"/>
      <c r="U88" s="463" t="s">
        <v>299</v>
      </c>
      <c r="V88" s="499">
        <v>801668</v>
      </c>
      <c r="W88" s="398" t="s">
        <v>1644</v>
      </c>
      <c r="X88" s="495">
        <v>20</v>
      </c>
      <c r="Y88" s="388">
        <v>1</v>
      </c>
      <c r="Z88" s="395">
        <f>BD.PD[[#This Row],[Av.P1 '[%']]]*BD.PD[[#This Row],[Ppto. Orden Interna '[DOP']]]</f>
        <v>13587.75</v>
      </c>
      <c r="AA88" s="531"/>
      <c r="AB88" s="532"/>
      <c r="AC88" s="395">
        <f>BD.PD[[#This Row],[Av.P2 '[%']]]*BD.PD[[#This Row],[Ppto. Orden Interna '[DOP']]]</f>
        <v>0</v>
      </c>
      <c r="AD88" s="531"/>
      <c r="AE88" s="532"/>
      <c r="AF88" s="395">
        <f>BD.PD[[#This Row],[Av.P3 '[%']]]*BD.PD[[#This Row],[Ppto. Orden Interna '[DOP']]]</f>
        <v>0</v>
      </c>
      <c r="AG88" s="395"/>
      <c r="AH88" s="395"/>
      <c r="AI88" s="395"/>
      <c r="AJ88" s="395"/>
      <c r="AK88" s="395"/>
      <c r="AL88" s="395"/>
      <c r="AM88" s="482">
        <f>BD.PD[[#This Row],[Pago 3]]+BD.PD[[#This Row],[Pago 2]]+BD.PD[[#This Row],[Pago 1]]</f>
        <v>13587.75</v>
      </c>
      <c r="AN88" s="511" t="s">
        <v>244</v>
      </c>
      <c r="AO88" s="511" t="s">
        <v>245</v>
      </c>
      <c r="AP88" s="511" t="s">
        <v>246</v>
      </c>
      <c r="AQ88" s="511" t="s">
        <v>247</v>
      </c>
      <c r="AR88" s="511">
        <v>594</v>
      </c>
      <c r="AS88" s="511" t="s">
        <v>258</v>
      </c>
      <c r="AT88" s="308"/>
      <c r="AU88" s="308"/>
      <c r="AV88" s="308"/>
      <c r="AW88" s="308"/>
      <c r="AX88" s="308"/>
      <c r="AY88" s="308"/>
      <c r="AZ88" s="308"/>
      <c r="BA88" s="308"/>
      <c r="BB88" s="308"/>
      <c r="BC88" s="308"/>
      <c r="BD88" s="308"/>
      <c r="BE88" s="308"/>
      <c r="BF88" s="308"/>
      <c r="BG88" s="308"/>
      <c r="BH88" s="308"/>
      <c r="BI88" s="308"/>
      <c r="BJ88" s="308"/>
      <c r="BK88" s="308"/>
      <c r="BL88" s="308"/>
      <c r="BM88" s="308"/>
      <c r="BN88" s="308"/>
      <c r="BO88" s="308"/>
      <c r="BP88" s="308"/>
      <c r="BQ88" s="308"/>
      <c r="BR88" s="308"/>
      <c r="BS88" s="308"/>
      <c r="BT88" s="308"/>
      <c r="BU88" s="308"/>
      <c r="BV88" s="308"/>
      <c r="BW88" s="308"/>
      <c r="BX88" s="308"/>
      <c r="BY88" s="308"/>
      <c r="BZ88" s="308"/>
      <c r="CA88" s="308"/>
      <c r="CB88" s="308"/>
      <c r="CC88" s="308"/>
      <c r="CD88" s="308"/>
      <c r="CE88" s="308"/>
      <c r="CF88" s="308"/>
      <c r="CG88" s="308"/>
      <c r="CH88" s="308"/>
      <c r="CI88" s="308"/>
      <c r="CJ88" s="308"/>
      <c r="CK88" s="308"/>
      <c r="CL88" s="308"/>
      <c r="CM88" s="308"/>
      <c r="CN88" s="308"/>
      <c r="CO88" s="308"/>
      <c r="CP88" s="308"/>
      <c r="CQ88" s="308"/>
      <c r="CR88" s="308"/>
      <c r="CS88" s="308"/>
      <c r="CT88" s="308"/>
      <c r="CU88" s="308"/>
      <c r="CV88" s="308"/>
      <c r="CW88" s="308"/>
      <c r="CX88" s="308"/>
      <c r="CY88" s="308"/>
      <c r="CZ88" s="308"/>
      <c r="DA88" s="308"/>
      <c r="DB88" s="308"/>
      <c r="DC88" s="308"/>
      <c r="DD88" s="308"/>
      <c r="DE88" s="308"/>
      <c r="DF88" s="308"/>
      <c r="DG88" s="308"/>
      <c r="DH88" s="308"/>
      <c r="DI88" s="308"/>
      <c r="DJ88" s="308"/>
      <c r="DK88" s="308"/>
      <c r="DL88" s="308"/>
      <c r="DM88" s="308"/>
      <c r="DN88" s="308"/>
      <c r="DO88" s="308"/>
      <c r="DP88" s="308"/>
      <c r="DQ88" s="308"/>
      <c r="DR88" s="308"/>
      <c r="DS88" s="308"/>
      <c r="DT88" s="308"/>
      <c r="DU88" s="308"/>
      <c r="DV88" s="308"/>
      <c r="DW88" s="308"/>
      <c r="DX88" s="308"/>
      <c r="DY88" s="308"/>
      <c r="DZ88" s="308"/>
      <c r="EA88" s="308"/>
      <c r="EB88" s="308"/>
      <c r="EC88" s="308"/>
      <c r="ED88" s="308"/>
      <c r="EE88" s="308"/>
      <c r="EF88" s="308"/>
      <c r="EG88" s="308"/>
      <c r="EH88" s="308"/>
      <c r="EI88" s="308"/>
      <c r="EJ88" s="308"/>
      <c r="EK88" s="308"/>
      <c r="EL88" s="308"/>
      <c r="EM88" s="308"/>
      <c r="EN88" s="308"/>
      <c r="EO88" s="308"/>
      <c r="EP88" s="308"/>
      <c r="EQ88" s="308"/>
      <c r="ER88" s="308"/>
      <c r="ES88" s="308"/>
      <c r="ET88" s="308"/>
      <c r="EU88" s="308"/>
      <c r="EV88" s="308"/>
      <c r="EW88" s="308"/>
      <c r="EX88" s="308"/>
      <c r="EY88" s="308"/>
      <c r="EZ88" s="308"/>
      <c r="FA88" s="308"/>
      <c r="FB88" s="308"/>
      <c r="FC88" s="308"/>
      <c r="FD88" s="308"/>
      <c r="FE88" s="308"/>
      <c r="FF88" s="308"/>
      <c r="FG88" s="308"/>
      <c r="FH88" s="308"/>
      <c r="FI88" s="308"/>
      <c r="FJ88" s="308"/>
      <c r="FK88" s="308"/>
      <c r="FL88" s="308"/>
      <c r="FM88" s="308"/>
      <c r="FN88" s="308"/>
      <c r="FO88" s="308"/>
      <c r="FP88" s="308"/>
      <c r="FQ88" s="308"/>
      <c r="FR88" s="308"/>
      <c r="FS88" s="308"/>
      <c r="FT88" s="308"/>
      <c r="FU88" s="308"/>
      <c r="FV88" s="308"/>
      <c r="FW88" s="308"/>
      <c r="FX88" s="308"/>
      <c r="FY88" s="308"/>
      <c r="FZ88" s="308"/>
      <c r="GA88" s="308"/>
      <c r="GB88" s="308"/>
      <c r="GC88" s="308"/>
      <c r="GD88" s="308"/>
      <c r="GE88" s="308"/>
      <c r="GF88" s="308"/>
      <c r="GG88" s="308"/>
      <c r="GH88" s="308"/>
      <c r="GI88" s="308"/>
      <c r="GJ88" s="308"/>
      <c r="GK88" s="308"/>
      <c r="GL88" s="308"/>
      <c r="GM88" s="308"/>
      <c r="GN88" s="308"/>
      <c r="GO88" s="308"/>
      <c r="GP88" s="308"/>
      <c r="GQ88" s="308"/>
      <c r="GR88" s="308"/>
      <c r="GS88" s="308"/>
      <c r="GT88" s="308"/>
      <c r="GU88" s="308"/>
      <c r="GV88" s="308"/>
      <c r="GW88" s="308"/>
      <c r="GX88" s="308"/>
      <c r="GY88" s="308"/>
      <c r="GZ88" s="308"/>
      <c r="HA88" s="308"/>
      <c r="HB88" s="308"/>
      <c r="HC88" s="308"/>
      <c r="HD88" s="308"/>
      <c r="HE88" s="308"/>
      <c r="HF88" s="308"/>
      <c r="HG88" s="308"/>
      <c r="HH88" s="308"/>
      <c r="HI88" s="308"/>
      <c r="HJ88" s="308"/>
      <c r="HK88" s="308"/>
      <c r="HL88" s="308"/>
      <c r="HM88" s="308"/>
      <c r="HN88" s="308"/>
      <c r="HO88" s="308"/>
      <c r="HP88" s="308"/>
      <c r="HQ88" s="308"/>
      <c r="HR88" s="308"/>
      <c r="HS88" s="308"/>
      <c r="HT88" s="308"/>
      <c r="HU88" s="308"/>
      <c r="HV88" s="308"/>
      <c r="HW88" s="308"/>
      <c r="HX88" s="308"/>
      <c r="HY88" s="308"/>
      <c r="HZ88" s="308"/>
      <c r="IA88" s="308"/>
      <c r="IB88" s="308"/>
      <c r="IC88" s="308"/>
      <c r="ID88" s="308"/>
      <c r="IE88" s="308"/>
      <c r="IF88" s="308"/>
      <c r="IG88" s="308"/>
      <c r="IH88" s="308"/>
    </row>
    <row r="89" spans="1:242" s="249" customFormat="1" ht="15" customHeight="1" x14ac:dyDescent="0.3">
      <c r="A89" s="174">
        <v>3.01</v>
      </c>
      <c r="B89" s="231"/>
      <c r="C89" s="232" t="str">
        <f>VLOOKUP(BD.PD[[#This Row],[Pos]],PPto[],3,FALSE)</f>
        <v>3.01 Instalaciones Eléctricas</v>
      </c>
      <c r="D89" s="174" t="s">
        <v>23</v>
      </c>
      <c r="E89" s="305" t="str">
        <f>IF(BD.PD[[#This Row],[.]]="*",VLOOKUP(BD.PD[[#This Row],[Pos]],Presupuesto!A:H,7,FALSE),"")</f>
        <v/>
      </c>
      <c r="F89" s="234" t="s">
        <v>1730</v>
      </c>
      <c r="G89" s="230" t="s">
        <v>1608</v>
      </c>
      <c r="H89" s="174">
        <v>4600079254</v>
      </c>
      <c r="I89" s="174" t="s">
        <v>1605</v>
      </c>
      <c r="J89" s="174" t="s">
        <v>1749</v>
      </c>
      <c r="K89" s="382">
        <v>289</v>
      </c>
      <c r="L89" s="174" t="s">
        <v>117</v>
      </c>
      <c r="M89" s="383">
        <f>IF(BD.PD[[#This Row],[Mon]]="DOP",1,HLOOKUP(BD.PD[[#This Row],[Mon]],$K$1:$L$2,2,FALSE))</f>
        <v>61</v>
      </c>
      <c r="N89" s="384">
        <v>149.08000000000001</v>
      </c>
      <c r="O89" s="243">
        <f>BD.PD[[#This Row],[Cant.]]*BD.PD[[#This Row],[ Tasa ]]*BD.PD[[#This Row],[ Precio Und.]]</f>
        <v>2628131.3200000003</v>
      </c>
      <c r="P89" s="386">
        <v>0</v>
      </c>
      <c r="Q89" s="243">
        <f>IF(BD.PD[[#This Row],[Liquid. '[%']]]&lt;&gt;0,(BD.PD[[#This Row],[Valor Neto '[DOP']]]*BD.PD[[#This Row],[Liquid. '[%']]])+BD.PD[[#This Row],[Valor Neto '[DOP']]],BD.PD[[#This Row],[Valor Neto '[DOP']]])</f>
        <v>2628131.3200000003</v>
      </c>
      <c r="R89" s="243">
        <f>BD.PD[[#This Row],[Ppto. Orden Interna '[DOP']]]/HLOOKUP("USD",$K$1:$L$2,2,FALSE)</f>
        <v>43084.12</v>
      </c>
      <c r="S89" s="398" t="s">
        <v>1644</v>
      </c>
      <c r="T89" s="387"/>
      <c r="U89" s="463" t="s">
        <v>299</v>
      </c>
      <c r="V89" s="499">
        <v>801668</v>
      </c>
      <c r="W89" s="398" t="s">
        <v>1644</v>
      </c>
      <c r="X89" s="495">
        <v>20</v>
      </c>
      <c r="Y89" s="388">
        <v>1</v>
      </c>
      <c r="Z89" s="395">
        <f>BD.PD[[#This Row],[Av.P1 '[%']]]*BD.PD[[#This Row],[Ppto. Orden Interna '[DOP']]]</f>
        <v>2628131.3200000003</v>
      </c>
      <c r="AA89" s="531"/>
      <c r="AB89" s="532"/>
      <c r="AC89" s="395">
        <f>BD.PD[[#This Row],[Av.P2 '[%']]]*BD.PD[[#This Row],[Ppto. Orden Interna '[DOP']]]</f>
        <v>0</v>
      </c>
      <c r="AD89" s="531"/>
      <c r="AE89" s="532"/>
      <c r="AF89" s="395">
        <f>BD.PD[[#This Row],[Av.P3 '[%']]]*BD.PD[[#This Row],[Ppto. Orden Interna '[DOP']]]</f>
        <v>0</v>
      </c>
      <c r="AG89" s="395"/>
      <c r="AH89" s="395"/>
      <c r="AI89" s="395"/>
      <c r="AJ89" s="395"/>
      <c r="AK89" s="395"/>
      <c r="AL89" s="395"/>
      <c r="AM89" s="482">
        <f>BD.PD[[#This Row],[Pago 3]]+BD.PD[[#This Row],[Pago 2]]+BD.PD[[#This Row],[Pago 1]]</f>
        <v>2628131.3200000003</v>
      </c>
      <c r="AN89" s="511" t="s">
        <v>244</v>
      </c>
      <c r="AO89" s="511" t="s">
        <v>245</v>
      </c>
      <c r="AP89" s="511" t="s">
        <v>246</v>
      </c>
      <c r="AQ89" s="511" t="s">
        <v>247</v>
      </c>
      <c r="AR89" s="511">
        <v>594</v>
      </c>
      <c r="AS89" s="511" t="s">
        <v>258</v>
      </c>
      <c r="AT89" s="308"/>
      <c r="AU89" s="308"/>
      <c r="AV89" s="308"/>
      <c r="AW89" s="308"/>
      <c r="AX89" s="308"/>
      <c r="AY89" s="308"/>
      <c r="AZ89" s="308"/>
      <c r="BA89" s="308"/>
      <c r="BB89" s="308"/>
      <c r="BC89" s="308"/>
      <c r="BD89" s="308"/>
      <c r="BE89" s="308"/>
      <c r="BF89" s="308"/>
      <c r="BG89" s="308"/>
      <c r="BH89" s="308"/>
      <c r="BI89" s="308"/>
      <c r="BJ89" s="308"/>
      <c r="BK89" s="308"/>
      <c r="BL89" s="308"/>
      <c r="BM89" s="308"/>
      <c r="BN89" s="308"/>
      <c r="BO89" s="308"/>
      <c r="BP89" s="308"/>
      <c r="BQ89" s="308"/>
      <c r="BR89" s="308"/>
      <c r="BS89" s="308"/>
      <c r="BT89" s="308"/>
      <c r="BU89" s="308"/>
      <c r="BV89" s="308"/>
      <c r="BW89" s="308"/>
      <c r="BX89" s="308"/>
      <c r="BY89" s="308"/>
      <c r="BZ89" s="308"/>
      <c r="CA89" s="308"/>
      <c r="CB89" s="308"/>
      <c r="CC89" s="308"/>
      <c r="CD89" s="308"/>
      <c r="CE89" s="308"/>
      <c r="CF89" s="308"/>
      <c r="CG89" s="308"/>
      <c r="CH89" s="308"/>
      <c r="CI89" s="308"/>
      <c r="CJ89" s="308"/>
      <c r="CK89" s="308"/>
      <c r="CL89" s="308"/>
      <c r="CM89" s="308"/>
      <c r="CN89" s="308"/>
      <c r="CO89" s="308"/>
      <c r="CP89" s="308"/>
      <c r="CQ89" s="308"/>
      <c r="CR89" s="308"/>
      <c r="CS89" s="308"/>
      <c r="CT89" s="308"/>
      <c r="CU89" s="308"/>
      <c r="CV89" s="308"/>
      <c r="CW89" s="308"/>
      <c r="CX89" s="308"/>
      <c r="CY89" s="308"/>
      <c r="CZ89" s="308"/>
      <c r="DA89" s="308"/>
      <c r="DB89" s="308"/>
      <c r="DC89" s="308"/>
      <c r="DD89" s="308"/>
      <c r="DE89" s="308"/>
      <c r="DF89" s="308"/>
      <c r="DG89" s="308"/>
      <c r="DH89" s="308"/>
      <c r="DI89" s="308"/>
      <c r="DJ89" s="308"/>
      <c r="DK89" s="308"/>
      <c r="DL89" s="308"/>
      <c r="DM89" s="308"/>
      <c r="DN89" s="308"/>
      <c r="DO89" s="308"/>
      <c r="DP89" s="308"/>
      <c r="DQ89" s="308"/>
      <c r="DR89" s="308"/>
      <c r="DS89" s="308"/>
      <c r="DT89" s="308"/>
      <c r="DU89" s="308"/>
      <c r="DV89" s="308"/>
      <c r="DW89" s="308"/>
      <c r="DX89" s="308"/>
      <c r="DY89" s="308"/>
      <c r="DZ89" s="308"/>
      <c r="EA89" s="308"/>
      <c r="EB89" s="308"/>
      <c r="EC89" s="308"/>
      <c r="ED89" s="308"/>
      <c r="EE89" s="308"/>
      <c r="EF89" s="308"/>
      <c r="EG89" s="308"/>
      <c r="EH89" s="308"/>
      <c r="EI89" s="308"/>
      <c r="EJ89" s="308"/>
      <c r="EK89" s="308"/>
      <c r="EL89" s="308"/>
      <c r="EM89" s="308"/>
      <c r="EN89" s="308"/>
      <c r="EO89" s="308"/>
      <c r="EP89" s="308"/>
      <c r="EQ89" s="308"/>
      <c r="ER89" s="308"/>
      <c r="ES89" s="308"/>
      <c r="ET89" s="308"/>
      <c r="EU89" s="308"/>
      <c r="EV89" s="308"/>
      <c r="EW89" s="308"/>
      <c r="EX89" s="308"/>
      <c r="EY89" s="308"/>
      <c r="EZ89" s="308"/>
      <c r="FA89" s="308"/>
      <c r="FB89" s="308"/>
      <c r="FC89" s="308"/>
      <c r="FD89" s="308"/>
      <c r="FE89" s="308"/>
      <c r="FF89" s="308"/>
      <c r="FG89" s="308"/>
      <c r="FH89" s="308"/>
      <c r="FI89" s="308"/>
      <c r="FJ89" s="308"/>
      <c r="FK89" s="308"/>
      <c r="FL89" s="308"/>
      <c r="FM89" s="308"/>
      <c r="FN89" s="308"/>
      <c r="FO89" s="308"/>
      <c r="FP89" s="308"/>
      <c r="FQ89" s="308"/>
      <c r="FR89" s="308"/>
      <c r="FS89" s="308"/>
      <c r="FT89" s="308"/>
      <c r="FU89" s="308"/>
      <c r="FV89" s="308"/>
      <c r="FW89" s="308"/>
      <c r="FX89" s="308"/>
      <c r="FY89" s="308"/>
      <c r="FZ89" s="308"/>
      <c r="GA89" s="308"/>
      <c r="GB89" s="308"/>
      <c r="GC89" s="308"/>
      <c r="GD89" s="308"/>
      <c r="GE89" s="308"/>
      <c r="GF89" s="308"/>
      <c r="GG89" s="308"/>
      <c r="GH89" s="308"/>
      <c r="GI89" s="308"/>
      <c r="GJ89" s="308"/>
      <c r="GK89" s="308"/>
      <c r="GL89" s="308"/>
      <c r="GM89" s="308"/>
      <c r="GN89" s="308"/>
      <c r="GO89" s="308"/>
      <c r="GP89" s="308"/>
      <c r="GQ89" s="308"/>
      <c r="GR89" s="308"/>
      <c r="GS89" s="308"/>
      <c r="GT89" s="308"/>
      <c r="GU89" s="308"/>
      <c r="GV89" s="308"/>
      <c r="GW89" s="308"/>
      <c r="GX89" s="308"/>
      <c r="GY89" s="308"/>
      <c r="GZ89" s="308"/>
      <c r="HA89" s="308"/>
      <c r="HB89" s="308"/>
      <c r="HC89" s="308"/>
      <c r="HD89" s="308"/>
      <c r="HE89" s="308"/>
      <c r="HF89" s="308"/>
      <c r="HG89" s="308"/>
      <c r="HH89" s="308"/>
      <c r="HI89" s="308"/>
      <c r="HJ89" s="308"/>
      <c r="HK89" s="308"/>
      <c r="HL89" s="308"/>
      <c r="HM89" s="308"/>
      <c r="HN89" s="308"/>
      <c r="HO89" s="308"/>
      <c r="HP89" s="308"/>
      <c r="HQ89" s="308"/>
      <c r="HR89" s="308"/>
      <c r="HS89" s="308"/>
      <c r="HT89" s="308"/>
      <c r="HU89" s="308"/>
      <c r="HV89" s="308"/>
      <c r="HW89" s="308"/>
      <c r="HX89" s="308"/>
      <c r="HY89" s="308"/>
      <c r="HZ89" s="308"/>
      <c r="IA89" s="308"/>
      <c r="IB89" s="308"/>
      <c r="IC89" s="308"/>
      <c r="ID89" s="308"/>
      <c r="IE89" s="308"/>
      <c r="IF89" s="308"/>
      <c r="IG89" s="308"/>
      <c r="IH89" s="308"/>
    </row>
    <row r="90" spans="1:242" s="249" customFormat="1" ht="15" customHeight="1" x14ac:dyDescent="0.3">
      <c r="A90" s="174">
        <v>3.01</v>
      </c>
      <c r="B90" s="231"/>
      <c r="C90" s="232" t="str">
        <f>VLOOKUP(BD.PD[[#This Row],[Pos]],PPto[],3,FALSE)</f>
        <v>3.01 Instalaciones Eléctricas</v>
      </c>
      <c r="D90" s="174" t="s">
        <v>23</v>
      </c>
      <c r="E90" s="305" t="str">
        <f>IF(BD.PD[[#This Row],[.]]="*",VLOOKUP(BD.PD[[#This Row],[Pos]],Presupuesto!A:H,7,FALSE),"")</f>
        <v/>
      </c>
      <c r="F90" s="234" t="s">
        <v>1731</v>
      </c>
      <c r="G90" s="230" t="s">
        <v>1608</v>
      </c>
      <c r="H90" s="174">
        <v>4600079254</v>
      </c>
      <c r="I90" s="174" t="s">
        <v>1605</v>
      </c>
      <c r="J90" s="174" t="s">
        <v>1749</v>
      </c>
      <c r="K90" s="382">
        <v>5</v>
      </c>
      <c r="L90" s="174" t="s">
        <v>117</v>
      </c>
      <c r="M90" s="383">
        <f>IF(BD.PD[[#This Row],[Mon]]="DOP",1,HLOOKUP(BD.PD[[#This Row],[Mon]],$K$1:$L$2,2,FALSE))</f>
        <v>61</v>
      </c>
      <c r="N90" s="384">
        <v>149.07999999999998</v>
      </c>
      <c r="O90" s="243">
        <f>BD.PD[[#This Row],[Cant.]]*BD.PD[[#This Row],[ Tasa ]]*BD.PD[[#This Row],[ Precio Und.]]</f>
        <v>45469.399999999994</v>
      </c>
      <c r="P90" s="386">
        <v>0</v>
      </c>
      <c r="Q90" s="243">
        <f>IF(BD.PD[[#This Row],[Liquid. '[%']]]&lt;&gt;0,(BD.PD[[#This Row],[Valor Neto '[DOP']]]*BD.PD[[#This Row],[Liquid. '[%']]])+BD.PD[[#This Row],[Valor Neto '[DOP']]],BD.PD[[#This Row],[Valor Neto '[DOP']]])</f>
        <v>45469.399999999994</v>
      </c>
      <c r="R90" s="243">
        <f>BD.PD[[#This Row],[Ppto. Orden Interna '[DOP']]]/HLOOKUP("USD",$K$1:$L$2,2,FALSE)</f>
        <v>745.39999999999986</v>
      </c>
      <c r="S90" s="398" t="s">
        <v>1644</v>
      </c>
      <c r="T90" s="387"/>
      <c r="U90" s="463" t="s">
        <v>299</v>
      </c>
      <c r="V90" s="499">
        <v>801668</v>
      </c>
      <c r="W90" s="398" t="s">
        <v>1644</v>
      </c>
      <c r="X90" s="495">
        <v>20</v>
      </c>
      <c r="Y90" s="388">
        <v>1</v>
      </c>
      <c r="Z90" s="395">
        <f>BD.PD[[#This Row],[Av.P1 '[%']]]*BD.PD[[#This Row],[Ppto. Orden Interna '[DOP']]]</f>
        <v>45469.399999999994</v>
      </c>
      <c r="AA90" s="531"/>
      <c r="AB90" s="532"/>
      <c r="AC90" s="395">
        <f>BD.PD[[#This Row],[Av.P2 '[%']]]*BD.PD[[#This Row],[Ppto. Orden Interna '[DOP']]]</f>
        <v>0</v>
      </c>
      <c r="AD90" s="531"/>
      <c r="AE90" s="532"/>
      <c r="AF90" s="395">
        <f>BD.PD[[#This Row],[Av.P3 '[%']]]*BD.PD[[#This Row],[Ppto. Orden Interna '[DOP']]]</f>
        <v>0</v>
      </c>
      <c r="AG90" s="395"/>
      <c r="AH90" s="395"/>
      <c r="AI90" s="395"/>
      <c r="AJ90" s="395"/>
      <c r="AK90" s="395"/>
      <c r="AL90" s="395"/>
      <c r="AM90" s="482">
        <f>BD.PD[[#This Row],[Pago 3]]+BD.PD[[#This Row],[Pago 2]]+BD.PD[[#This Row],[Pago 1]]</f>
        <v>45469.399999999994</v>
      </c>
      <c r="AN90" s="511" t="s">
        <v>244</v>
      </c>
      <c r="AO90" s="511" t="s">
        <v>245</v>
      </c>
      <c r="AP90" s="511" t="s">
        <v>246</v>
      </c>
      <c r="AQ90" s="511" t="s">
        <v>247</v>
      </c>
      <c r="AR90" s="511">
        <v>594</v>
      </c>
      <c r="AS90" s="511" t="s">
        <v>258</v>
      </c>
      <c r="AT90" s="308"/>
      <c r="AU90" s="308"/>
      <c r="AV90" s="308"/>
      <c r="AW90" s="308"/>
      <c r="AX90" s="308"/>
      <c r="AY90" s="308"/>
      <c r="AZ90" s="308"/>
      <c r="BA90" s="308"/>
      <c r="BB90" s="308"/>
      <c r="BC90" s="308"/>
      <c r="BD90" s="308"/>
      <c r="BE90" s="308"/>
      <c r="BF90" s="308"/>
      <c r="BG90" s="308"/>
      <c r="BH90" s="308"/>
      <c r="BI90" s="308"/>
      <c r="BJ90" s="308"/>
      <c r="BK90" s="308"/>
      <c r="BL90" s="308"/>
      <c r="BM90" s="308"/>
      <c r="BN90" s="308"/>
      <c r="BO90" s="308"/>
      <c r="BP90" s="308"/>
      <c r="BQ90" s="308"/>
      <c r="BR90" s="308"/>
      <c r="BS90" s="308"/>
      <c r="BT90" s="308"/>
      <c r="BU90" s="308"/>
      <c r="BV90" s="308"/>
      <c r="BW90" s="308"/>
      <c r="BX90" s="308"/>
      <c r="BY90" s="308"/>
      <c r="BZ90" s="308"/>
      <c r="CA90" s="308"/>
      <c r="CB90" s="308"/>
      <c r="CC90" s="308"/>
      <c r="CD90" s="308"/>
      <c r="CE90" s="308"/>
      <c r="CF90" s="308"/>
      <c r="CG90" s="308"/>
      <c r="CH90" s="308"/>
      <c r="CI90" s="308"/>
      <c r="CJ90" s="308"/>
      <c r="CK90" s="308"/>
      <c r="CL90" s="308"/>
      <c r="CM90" s="308"/>
      <c r="CN90" s="308"/>
      <c r="CO90" s="308"/>
      <c r="CP90" s="308"/>
      <c r="CQ90" s="308"/>
      <c r="CR90" s="308"/>
      <c r="CS90" s="308"/>
      <c r="CT90" s="308"/>
      <c r="CU90" s="308"/>
      <c r="CV90" s="308"/>
      <c r="CW90" s="308"/>
      <c r="CX90" s="308"/>
      <c r="CY90" s="308"/>
      <c r="CZ90" s="308"/>
      <c r="DA90" s="308"/>
      <c r="DB90" s="308"/>
      <c r="DC90" s="308"/>
      <c r="DD90" s="308"/>
      <c r="DE90" s="308"/>
      <c r="DF90" s="308"/>
      <c r="DG90" s="308"/>
      <c r="DH90" s="308"/>
      <c r="DI90" s="308"/>
      <c r="DJ90" s="308"/>
      <c r="DK90" s="308"/>
      <c r="DL90" s="308"/>
      <c r="DM90" s="308"/>
      <c r="DN90" s="308"/>
      <c r="DO90" s="308"/>
      <c r="DP90" s="308"/>
      <c r="DQ90" s="308"/>
      <c r="DR90" s="308"/>
      <c r="DS90" s="308"/>
      <c r="DT90" s="308"/>
      <c r="DU90" s="308"/>
      <c r="DV90" s="308"/>
      <c r="DW90" s="308"/>
      <c r="DX90" s="308"/>
      <c r="DY90" s="308"/>
      <c r="DZ90" s="308"/>
      <c r="EA90" s="308"/>
      <c r="EB90" s="308"/>
      <c r="EC90" s="308"/>
      <c r="ED90" s="308"/>
      <c r="EE90" s="308"/>
      <c r="EF90" s="308"/>
      <c r="EG90" s="308"/>
      <c r="EH90" s="308"/>
      <c r="EI90" s="308"/>
      <c r="EJ90" s="308"/>
      <c r="EK90" s="308"/>
      <c r="EL90" s="308"/>
      <c r="EM90" s="308"/>
      <c r="EN90" s="308"/>
      <c r="EO90" s="308"/>
      <c r="EP90" s="308"/>
      <c r="EQ90" s="308"/>
      <c r="ER90" s="308"/>
      <c r="ES90" s="308"/>
      <c r="ET90" s="308"/>
      <c r="EU90" s="308"/>
      <c r="EV90" s="308"/>
      <c r="EW90" s="308"/>
      <c r="EX90" s="308"/>
      <c r="EY90" s="308"/>
      <c r="EZ90" s="308"/>
      <c r="FA90" s="308"/>
      <c r="FB90" s="308"/>
      <c r="FC90" s="308"/>
      <c r="FD90" s="308"/>
      <c r="FE90" s="308"/>
      <c r="FF90" s="308"/>
      <c r="FG90" s="308"/>
      <c r="FH90" s="308"/>
      <c r="FI90" s="308"/>
      <c r="FJ90" s="308"/>
      <c r="FK90" s="308"/>
      <c r="FL90" s="308"/>
      <c r="FM90" s="308"/>
      <c r="FN90" s="308"/>
      <c r="FO90" s="308"/>
      <c r="FP90" s="308"/>
      <c r="FQ90" s="308"/>
      <c r="FR90" s="308"/>
      <c r="FS90" s="308"/>
      <c r="FT90" s="308"/>
      <c r="FU90" s="308"/>
      <c r="FV90" s="308"/>
      <c r="FW90" s="308"/>
      <c r="FX90" s="308"/>
      <c r="FY90" s="308"/>
      <c r="FZ90" s="308"/>
      <c r="GA90" s="308"/>
      <c r="GB90" s="308"/>
      <c r="GC90" s="308"/>
      <c r="GD90" s="308"/>
      <c r="GE90" s="308"/>
      <c r="GF90" s="308"/>
      <c r="GG90" s="308"/>
      <c r="GH90" s="308"/>
      <c r="GI90" s="308"/>
      <c r="GJ90" s="308"/>
      <c r="GK90" s="308"/>
      <c r="GL90" s="308"/>
      <c r="GM90" s="308"/>
      <c r="GN90" s="308"/>
      <c r="GO90" s="308"/>
      <c r="GP90" s="308"/>
      <c r="GQ90" s="308"/>
      <c r="GR90" s="308"/>
      <c r="GS90" s="308"/>
      <c r="GT90" s="308"/>
      <c r="GU90" s="308"/>
      <c r="GV90" s="308"/>
      <c r="GW90" s="308"/>
      <c r="GX90" s="308"/>
      <c r="GY90" s="308"/>
      <c r="GZ90" s="308"/>
      <c r="HA90" s="308"/>
      <c r="HB90" s="308"/>
      <c r="HC90" s="308"/>
      <c r="HD90" s="308"/>
      <c r="HE90" s="308"/>
      <c r="HF90" s="308"/>
      <c r="HG90" s="308"/>
      <c r="HH90" s="308"/>
      <c r="HI90" s="308"/>
      <c r="HJ90" s="308"/>
      <c r="HK90" s="308"/>
      <c r="HL90" s="308"/>
      <c r="HM90" s="308"/>
      <c r="HN90" s="308"/>
      <c r="HO90" s="308"/>
      <c r="HP90" s="308"/>
      <c r="HQ90" s="308"/>
      <c r="HR90" s="308"/>
      <c r="HS90" s="308"/>
      <c r="HT90" s="308"/>
      <c r="HU90" s="308"/>
      <c r="HV90" s="308"/>
      <c r="HW90" s="308"/>
      <c r="HX90" s="308"/>
      <c r="HY90" s="308"/>
      <c r="HZ90" s="308"/>
      <c r="IA90" s="308"/>
      <c r="IB90" s="308"/>
      <c r="IC90" s="308"/>
      <c r="ID90" s="308"/>
      <c r="IE90" s="308"/>
      <c r="IF90" s="308"/>
      <c r="IG90" s="308"/>
      <c r="IH90" s="308"/>
    </row>
    <row r="91" spans="1:242" s="249" customFormat="1" ht="15" customHeight="1" x14ac:dyDescent="0.3">
      <c r="A91" s="174">
        <v>3.01</v>
      </c>
      <c r="B91" s="231"/>
      <c r="C91" s="232" t="str">
        <f>VLOOKUP(BD.PD[[#This Row],[Pos]],PPto[],3,FALSE)</f>
        <v>3.01 Instalaciones Eléctricas</v>
      </c>
      <c r="D91" s="174" t="s">
        <v>23</v>
      </c>
      <c r="E91" s="305" t="str">
        <f>IF(BD.PD[[#This Row],[.]]="*",VLOOKUP(BD.PD[[#This Row],[Pos]],Presupuesto!A:H,7,FALSE),"")</f>
        <v/>
      </c>
      <c r="F91" s="234" t="s">
        <v>1732</v>
      </c>
      <c r="G91" s="230" t="s">
        <v>1608</v>
      </c>
      <c r="H91" s="174">
        <v>4600079254</v>
      </c>
      <c r="I91" s="174" t="s">
        <v>1605</v>
      </c>
      <c r="J91" s="174" t="s">
        <v>1749</v>
      </c>
      <c r="K91" s="382">
        <v>294</v>
      </c>
      <c r="L91" s="174" t="s">
        <v>117</v>
      </c>
      <c r="M91" s="383">
        <f>IF(BD.PD[[#This Row],[Mon]]="DOP",1,HLOOKUP(BD.PD[[#This Row],[Mon]],$K$1:$L$2,2,FALSE))</f>
        <v>61</v>
      </c>
      <c r="N91" s="384">
        <v>12.299999999999999</v>
      </c>
      <c r="O91" s="243">
        <f>BD.PD[[#This Row],[Cant.]]*BD.PD[[#This Row],[ Tasa ]]*BD.PD[[#This Row],[ Precio Und.]]</f>
        <v>220588.19999999998</v>
      </c>
      <c r="P91" s="386">
        <v>0</v>
      </c>
      <c r="Q91" s="243">
        <f>IF(BD.PD[[#This Row],[Liquid. '[%']]]&lt;&gt;0,(BD.PD[[#This Row],[Valor Neto '[DOP']]]*BD.PD[[#This Row],[Liquid. '[%']]])+BD.PD[[#This Row],[Valor Neto '[DOP']]],BD.PD[[#This Row],[Valor Neto '[DOP']]])</f>
        <v>220588.19999999998</v>
      </c>
      <c r="R91" s="243">
        <f>BD.PD[[#This Row],[Ppto. Orden Interna '[DOP']]]/HLOOKUP("USD",$K$1:$L$2,2,FALSE)</f>
        <v>3616.2</v>
      </c>
      <c r="S91" s="398" t="s">
        <v>1644</v>
      </c>
      <c r="T91" s="387"/>
      <c r="U91" s="463" t="s">
        <v>299</v>
      </c>
      <c r="V91" s="499">
        <v>801668</v>
      </c>
      <c r="W91" s="398" t="s">
        <v>1644</v>
      </c>
      <c r="X91" s="495">
        <v>20</v>
      </c>
      <c r="Y91" s="388">
        <v>1</v>
      </c>
      <c r="Z91" s="395">
        <f>BD.PD[[#This Row],[Av.P1 '[%']]]*BD.PD[[#This Row],[Ppto. Orden Interna '[DOP']]]</f>
        <v>220588.19999999998</v>
      </c>
      <c r="AA91" s="531"/>
      <c r="AB91" s="532"/>
      <c r="AC91" s="395">
        <f>BD.PD[[#This Row],[Av.P2 '[%']]]*BD.PD[[#This Row],[Ppto. Orden Interna '[DOP']]]</f>
        <v>0</v>
      </c>
      <c r="AD91" s="531"/>
      <c r="AE91" s="532"/>
      <c r="AF91" s="395">
        <f>BD.PD[[#This Row],[Av.P3 '[%']]]*BD.PD[[#This Row],[Ppto. Orden Interna '[DOP']]]</f>
        <v>0</v>
      </c>
      <c r="AG91" s="395"/>
      <c r="AH91" s="395"/>
      <c r="AI91" s="395"/>
      <c r="AJ91" s="395"/>
      <c r="AK91" s="395"/>
      <c r="AL91" s="395"/>
      <c r="AM91" s="482">
        <f>BD.PD[[#This Row],[Pago 3]]+BD.PD[[#This Row],[Pago 2]]+BD.PD[[#This Row],[Pago 1]]</f>
        <v>220588.19999999998</v>
      </c>
      <c r="AN91" s="511" t="s">
        <v>244</v>
      </c>
      <c r="AO91" s="511" t="s">
        <v>245</v>
      </c>
      <c r="AP91" s="511" t="s">
        <v>246</v>
      </c>
      <c r="AQ91" s="511" t="s">
        <v>247</v>
      </c>
      <c r="AR91" s="511">
        <v>594</v>
      </c>
      <c r="AS91" s="511" t="s">
        <v>258</v>
      </c>
      <c r="AT91" s="308"/>
      <c r="AU91" s="308"/>
      <c r="AV91" s="308"/>
      <c r="AW91" s="308"/>
      <c r="AX91" s="308"/>
      <c r="AY91" s="308"/>
      <c r="AZ91" s="308"/>
      <c r="BA91" s="308"/>
      <c r="BB91" s="308"/>
      <c r="BC91" s="308"/>
      <c r="BD91" s="308"/>
      <c r="BE91" s="308"/>
      <c r="BF91" s="308"/>
      <c r="BG91" s="308"/>
      <c r="BH91" s="308"/>
      <c r="BI91" s="308"/>
      <c r="BJ91" s="308"/>
      <c r="BK91" s="308"/>
      <c r="BL91" s="308"/>
      <c r="BM91" s="308"/>
      <c r="BN91" s="308"/>
      <c r="BO91" s="308"/>
      <c r="BP91" s="308"/>
      <c r="BQ91" s="308"/>
      <c r="BR91" s="308"/>
      <c r="BS91" s="308"/>
      <c r="BT91" s="308"/>
      <c r="BU91" s="308"/>
      <c r="BV91" s="308"/>
      <c r="BW91" s="308"/>
      <c r="BX91" s="308"/>
      <c r="BY91" s="308"/>
      <c r="BZ91" s="308"/>
      <c r="CA91" s="308"/>
      <c r="CB91" s="308"/>
      <c r="CC91" s="308"/>
      <c r="CD91" s="308"/>
      <c r="CE91" s="308"/>
      <c r="CF91" s="308"/>
      <c r="CG91" s="308"/>
      <c r="CH91" s="308"/>
      <c r="CI91" s="308"/>
      <c r="CJ91" s="308"/>
      <c r="CK91" s="308"/>
      <c r="CL91" s="308"/>
      <c r="CM91" s="308"/>
      <c r="CN91" s="308"/>
      <c r="CO91" s="308"/>
      <c r="CP91" s="308"/>
      <c r="CQ91" s="308"/>
      <c r="CR91" s="308"/>
      <c r="CS91" s="308"/>
      <c r="CT91" s="308"/>
      <c r="CU91" s="308"/>
      <c r="CV91" s="308"/>
      <c r="CW91" s="308"/>
      <c r="CX91" s="308"/>
      <c r="CY91" s="308"/>
      <c r="CZ91" s="308"/>
      <c r="DA91" s="308"/>
      <c r="DB91" s="308"/>
      <c r="DC91" s="308"/>
      <c r="DD91" s="308"/>
      <c r="DE91" s="308"/>
      <c r="DF91" s="308"/>
      <c r="DG91" s="308"/>
      <c r="DH91" s="308"/>
      <c r="DI91" s="308"/>
      <c r="DJ91" s="308"/>
      <c r="DK91" s="308"/>
      <c r="DL91" s="308"/>
      <c r="DM91" s="308"/>
      <c r="DN91" s="308"/>
      <c r="DO91" s="308"/>
      <c r="DP91" s="308"/>
      <c r="DQ91" s="308"/>
      <c r="DR91" s="308"/>
      <c r="DS91" s="308"/>
      <c r="DT91" s="308"/>
      <c r="DU91" s="308"/>
      <c r="DV91" s="308"/>
      <c r="DW91" s="308"/>
      <c r="DX91" s="308"/>
      <c r="DY91" s="308"/>
      <c r="DZ91" s="308"/>
      <c r="EA91" s="308"/>
      <c r="EB91" s="308"/>
      <c r="EC91" s="308"/>
      <c r="ED91" s="308"/>
      <c r="EE91" s="308"/>
      <c r="EF91" s="308"/>
      <c r="EG91" s="308"/>
      <c r="EH91" s="308"/>
      <c r="EI91" s="308"/>
      <c r="EJ91" s="308"/>
      <c r="EK91" s="308"/>
      <c r="EL91" s="308"/>
      <c r="EM91" s="308"/>
      <c r="EN91" s="308"/>
      <c r="EO91" s="308"/>
      <c r="EP91" s="308"/>
      <c r="EQ91" s="308"/>
      <c r="ER91" s="308"/>
      <c r="ES91" s="308"/>
      <c r="ET91" s="308"/>
      <c r="EU91" s="308"/>
      <c r="EV91" s="308"/>
      <c r="EW91" s="308"/>
      <c r="EX91" s="308"/>
      <c r="EY91" s="308"/>
      <c r="EZ91" s="308"/>
      <c r="FA91" s="308"/>
      <c r="FB91" s="308"/>
      <c r="FC91" s="308"/>
      <c r="FD91" s="308"/>
      <c r="FE91" s="308"/>
      <c r="FF91" s="308"/>
      <c r="FG91" s="308"/>
      <c r="FH91" s="308"/>
      <c r="FI91" s="308"/>
      <c r="FJ91" s="308"/>
      <c r="FK91" s="308"/>
      <c r="FL91" s="308"/>
      <c r="FM91" s="308"/>
      <c r="FN91" s="308"/>
      <c r="FO91" s="308"/>
      <c r="FP91" s="308"/>
      <c r="FQ91" s="308"/>
      <c r="FR91" s="308"/>
      <c r="FS91" s="308"/>
      <c r="FT91" s="308"/>
      <c r="FU91" s="308"/>
      <c r="FV91" s="308"/>
      <c r="FW91" s="308"/>
      <c r="FX91" s="308"/>
      <c r="FY91" s="308"/>
      <c r="FZ91" s="308"/>
      <c r="GA91" s="308"/>
      <c r="GB91" s="308"/>
      <c r="GC91" s="308"/>
      <c r="GD91" s="308"/>
      <c r="GE91" s="308"/>
      <c r="GF91" s="308"/>
      <c r="GG91" s="308"/>
      <c r="GH91" s="308"/>
      <c r="GI91" s="308"/>
      <c r="GJ91" s="308"/>
      <c r="GK91" s="308"/>
      <c r="GL91" s="308"/>
      <c r="GM91" s="308"/>
      <c r="GN91" s="308"/>
      <c r="GO91" s="308"/>
      <c r="GP91" s="308"/>
      <c r="GQ91" s="308"/>
      <c r="GR91" s="308"/>
      <c r="GS91" s="308"/>
      <c r="GT91" s="308"/>
      <c r="GU91" s="308"/>
      <c r="GV91" s="308"/>
      <c r="GW91" s="308"/>
      <c r="GX91" s="308"/>
      <c r="GY91" s="308"/>
      <c r="GZ91" s="308"/>
      <c r="HA91" s="308"/>
      <c r="HB91" s="308"/>
      <c r="HC91" s="308"/>
      <c r="HD91" s="308"/>
      <c r="HE91" s="308"/>
      <c r="HF91" s="308"/>
      <c r="HG91" s="308"/>
      <c r="HH91" s="308"/>
      <c r="HI91" s="308"/>
      <c r="HJ91" s="308"/>
      <c r="HK91" s="308"/>
      <c r="HL91" s="308"/>
      <c r="HM91" s="308"/>
      <c r="HN91" s="308"/>
      <c r="HO91" s="308"/>
      <c r="HP91" s="308"/>
      <c r="HQ91" s="308"/>
      <c r="HR91" s="308"/>
      <c r="HS91" s="308"/>
      <c r="HT91" s="308"/>
      <c r="HU91" s="308"/>
      <c r="HV91" s="308"/>
      <c r="HW91" s="308"/>
      <c r="HX91" s="308"/>
      <c r="HY91" s="308"/>
      <c r="HZ91" s="308"/>
      <c r="IA91" s="308"/>
      <c r="IB91" s="308"/>
      <c r="IC91" s="308"/>
      <c r="ID91" s="308"/>
      <c r="IE91" s="308"/>
      <c r="IF91" s="308"/>
      <c r="IG91" s="308"/>
      <c r="IH91" s="308"/>
    </row>
    <row r="92" spans="1:242" s="249" customFormat="1" ht="15" customHeight="1" x14ac:dyDescent="0.3">
      <c r="A92" s="174">
        <v>3.01</v>
      </c>
      <c r="B92" s="231"/>
      <c r="C92" s="232" t="str">
        <f>VLOOKUP(BD.PD[[#This Row],[Pos]],PPto[],3,FALSE)</f>
        <v>3.01 Instalaciones Eléctricas</v>
      </c>
      <c r="D92" s="174" t="s">
        <v>23</v>
      </c>
      <c r="E92" s="305" t="str">
        <f>IF(BD.PD[[#This Row],[.]]="*",VLOOKUP(BD.PD[[#This Row],[Pos]],Presupuesto!A:H,7,FALSE),"")</f>
        <v/>
      </c>
      <c r="F92" s="234" t="s">
        <v>1733</v>
      </c>
      <c r="G92" s="230" t="s">
        <v>1608</v>
      </c>
      <c r="H92" s="174">
        <v>4600079254</v>
      </c>
      <c r="I92" s="174" t="s">
        <v>1605</v>
      </c>
      <c r="J92" s="174" t="s">
        <v>1749</v>
      </c>
      <c r="K92" s="382">
        <v>36</v>
      </c>
      <c r="L92" s="174" t="s">
        <v>117</v>
      </c>
      <c r="M92" s="383">
        <f>IF(BD.PD[[#This Row],[Mon]]="DOP",1,HLOOKUP(BD.PD[[#This Row],[Mon]],$K$1:$L$2,2,FALSE))</f>
        <v>61</v>
      </c>
      <c r="N92" s="384">
        <v>46.12</v>
      </c>
      <c r="O92" s="243">
        <f>BD.PD[[#This Row],[Cant.]]*BD.PD[[#This Row],[ Tasa ]]*BD.PD[[#This Row],[ Precio Und.]]</f>
        <v>101279.51999999999</v>
      </c>
      <c r="P92" s="386">
        <v>0</v>
      </c>
      <c r="Q92" s="243">
        <f>IF(BD.PD[[#This Row],[Liquid. '[%']]]&lt;&gt;0,(BD.PD[[#This Row],[Valor Neto '[DOP']]]*BD.PD[[#This Row],[Liquid. '[%']]])+BD.PD[[#This Row],[Valor Neto '[DOP']]],BD.PD[[#This Row],[Valor Neto '[DOP']]])</f>
        <v>101279.51999999999</v>
      </c>
      <c r="R92" s="243">
        <f>BD.PD[[#This Row],[Ppto. Orden Interna '[DOP']]]/HLOOKUP("USD",$K$1:$L$2,2,FALSE)</f>
        <v>1660.32</v>
      </c>
      <c r="S92" s="398" t="s">
        <v>1644</v>
      </c>
      <c r="T92" s="387"/>
      <c r="U92" s="463" t="s">
        <v>299</v>
      </c>
      <c r="V92" s="499">
        <v>801668</v>
      </c>
      <c r="W92" s="398" t="s">
        <v>1644</v>
      </c>
      <c r="X92" s="495">
        <v>20</v>
      </c>
      <c r="Y92" s="388">
        <v>1</v>
      </c>
      <c r="Z92" s="395">
        <f>BD.PD[[#This Row],[Av.P1 '[%']]]*BD.PD[[#This Row],[Ppto. Orden Interna '[DOP']]]</f>
        <v>101279.51999999999</v>
      </c>
      <c r="AA92" s="531"/>
      <c r="AB92" s="532"/>
      <c r="AC92" s="395">
        <f>BD.PD[[#This Row],[Av.P2 '[%']]]*BD.PD[[#This Row],[Ppto. Orden Interna '[DOP']]]</f>
        <v>0</v>
      </c>
      <c r="AD92" s="531"/>
      <c r="AE92" s="532"/>
      <c r="AF92" s="395">
        <f>BD.PD[[#This Row],[Av.P3 '[%']]]*BD.PD[[#This Row],[Ppto. Orden Interna '[DOP']]]</f>
        <v>0</v>
      </c>
      <c r="AG92" s="395"/>
      <c r="AH92" s="395"/>
      <c r="AI92" s="395"/>
      <c r="AJ92" s="395"/>
      <c r="AK92" s="395"/>
      <c r="AL92" s="395"/>
      <c r="AM92" s="482">
        <f>BD.PD[[#This Row],[Pago 3]]+BD.PD[[#This Row],[Pago 2]]+BD.PD[[#This Row],[Pago 1]]</f>
        <v>101279.51999999999</v>
      </c>
      <c r="AN92" s="511" t="s">
        <v>244</v>
      </c>
      <c r="AO92" s="511" t="s">
        <v>245</v>
      </c>
      <c r="AP92" s="511" t="s">
        <v>246</v>
      </c>
      <c r="AQ92" s="511" t="s">
        <v>247</v>
      </c>
      <c r="AR92" s="511">
        <v>594</v>
      </c>
      <c r="AS92" s="511" t="s">
        <v>258</v>
      </c>
      <c r="AT92" s="308"/>
      <c r="AU92" s="308"/>
      <c r="AV92" s="308"/>
      <c r="AW92" s="308"/>
      <c r="AX92" s="308"/>
      <c r="AY92" s="308"/>
      <c r="AZ92" s="308"/>
      <c r="BA92" s="308"/>
      <c r="BB92" s="308"/>
      <c r="BC92" s="308"/>
      <c r="BD92" s="308"/>
      <c r="BE92" s="308"/>
      <c r="BF92" s="308"/>
      <c r="BG92" s="308"/>
      <c r="BH92" s="308"/>
      <c r="BI92" s="308"/>
      <c r="BJ92" s="308"/>
      <c r="BK92" s="308"/>
      <c r="BL92" s="308"/>
      <c r="BM92" s="308"/>
      <c r="BN92" s="308"/>
      <c r="BO92" s="308"/>
      <c r="BP92" s="308"/>
      <c r="BQ92" s="308"/>
      <c r="BR92" s="308"/>
      <c r="BS92" s="308"/>
      <c r="BT92" s="308"/>
      <c r="BU92" s="308"/>
      <c r="BV92" s="308"/>
      <c r="BW92" s="308"/>
      <c r="BX92" s="308"/>
      <c r="BY92" s="308"/>
      <c r="BZ92" s="308"/>
      <c r="CA92" s="308"/>
      <c r="CB92" s="308"/>
      <c r="CC92" s="308"/>
      <c r="CD92" s="308"/>
      <c r="CE92" s="308"/>
      <c r="CF92" s="308"/>
      <c r="CG92" s="308"/>
      <c r="CH92" s="308"/>
      <c r="CI92" s="308"/>
      <c r="CJ92" s="308"/>
      <c r="CK92" s="308"/>
      <c r="CL92" s="308"/>
      <c r="CM92" s="308"/>
      <c r="CN92" s="308"/>
      <c r="CO92" s="308"/>
      <c r="CP92" s="308"/>
      <c r="CQ92" s="308"/>
      <c r="CR92" s="308"/>
      <c r="CS92" s="308"/>
      <c r="CT92" s="308"/>
      <c r="CU92" s="308"/>
      <c r="CV92" s="308"/>
      <c r="CW92" s="308"/>
      <c r="CX92" s="308"/>
      <c r="CY92" s="308"/>
      <c r="CZ92" s="308"/>
      <c r="DA92" s="308"/>
      <c r="DB92" s="308"/>
      <c r="DC92" s="308"/>
      <c r="DD92" s="308"/>
      <c r="DE92" s="308"/>
      <c r="DF92" s="308"/>
      <c r="DG92" s="308"/>
      <c r="DH92" s="308"/>
      <c r="DI92" s="308"/>
      <c r="DJ92" s="308"/>
      <c r="DK92" s="308"/>
      <c r="DL92" s="308"/>
      <c r="DM92" s="308"/>
      <c r="DN92" s="308"/>
      <c r="DO92" s="308"/>
      <c r="DP92" s="308"/>
      <c r="DQ92" s="308"/>
      <c r="DR92" s="308"/>
      <c r="DS92" s="308"/>
      <c r="DT92" s="308"/>
      <c r="DU92" s="308"/>
      <c r="DV92" s="308"/>
      <c r="DW92" s="308"/>
      <c r="DX92" s="308"/>
      <c r="DY92" s="308"/>
      <c r="DZ92" s="308"/>
      <c r="EA92" s="308"/>
      <c r="EB92" s="308"/>
      <c r="EC92" s="308"/>
      <c r="ED92" s="308"/>
      <c r="EE92" s="308"/>
      <c r="EF92" s="308"/>
      <c r="EG92" s="308"/>
      <c r="EH92" s="308"/>
      <c r="EI92" s="308"/>
      <c r="EJ92" s="308"/>
      <c r="EK92" s="308"/>
      <c r="EL92" s="308"/>
      <c r="EM92" s="308"/>
      <c r="EN92" s="308"/>
      <c r="EO92" s="308"/>
      <c r="EP92" s="308"/>
      <c r="EQ92" s="308"/>
      <c r="ER92" s="308"/>
      <c r="ES92" s="308"/>
      <c r="ET92" s="308"/>
      <c r="EU92" s="308"/>
      <c r="EV92" s="308"/>
      <c r="EW92" s="308"/>
      <c r="EX92" s="308"/>
      <c r="EY92" s="308"/>
      <c r="EZ92" s="308"/>
      <c r="FA92" s="308"/>
      <c r="FB92" s="308"/>
      <c r="FC92" s="308"/>
      <c r="FD92" s="308"/>
      <c r="FE92" s="308"/>
      <c r="FF92" s="308"/>
      <c r="FG92" s="308"/>
      <c r="FH92" s="308"/>
      <c r="FI92" s="308"/>
      <c r="FJ92" s="308"/>
      <c r="FK92" s="308"/>
      <c r="FL92" s="308"/>
      <c r="FM92" s="308"/>
      <c r="FN92" s="308"/>
      <c r="FO92" s="308"/>
      <c r="FP92" s="308"/>
      <c r="FQ92" s="308"/>
      <c r="FR92" s="308"/>
      <c r="FS92" s="308"/>
      <c r="FT92" s="308"/>
      <c r="FU92" s="308"/>
      <c r="FV92" s="308"/>
      <c r="FW92" s="308"/>
      <c r="FX92" s="308"/>
      <c r="FY92" s="308"/>
      <c r="FZ92" s="308"/>
      <c r="GA92" s="308"/>
      <c r="GB92" s="308"/>
      <c r="GC92" s="308"/>
      <c r="GD92" s="308"/>
      <c r="GE92" s="308"/>
      <c r="GF92" s="308"/>
      <c r="GG92" s="308"/>
      <c r="GH92" s="308"/>
      <c r="GI92" s="308"/>
      <c r="GJ92" s="308"/>
      <c r="GK92" s="308"/>
      <c r="GL92" s="308"/>
      <c r="GM92" s="308"/>
      <c r="GN92" s="308"/>
      <c r="GO92" s="308"/>
      <c r="GP92" s="308"/>
      <c r="GQ92" s="308"/>
      <c r="GR92" s="308"/>
      <c r="GS92" s="308"/>
      <c r="GT92" s="308"/>
      <c r="GU92" s="308"/>
      <c r="GV92" s="308"/>
      <c r="GW92" s="308"/>
      <c r="GX92" s="308"/>
      <c r="GY92" s="308"/>
      <c r="GZ92" s="308"/>
      <c r="HA92" s="308"/>
      <c r="HB92" s="308"/>
      <c r="HC92" s="308"/>
      <c r="HD92" s="308"/>
      <c r="HE92" s="308"/>
      <c r="HF92" s="308"/>
      <c r="HG92" s="308"/>
      <c r="HH92" s="308"/>
      <c r="HI92" s="308"/>
      <c r="HJ92" s="308"/>
      <c r="HK92" s="308"/>
      <c r="HL92" s="308"/>
      <c r="HM92" s="308"/>
      <c r="HN92" s="308"/>
      <c r="HO92" s="308"/>
      <c r="HP92" s="308"/>
      <c r="HQ92" s="308"/>
      <c r="HR92" s="308"/>
      <c r="HS92" s="308"/>
      <c r="HT92" s="308"/>
      <c r="HU92" s="308"/>
      <c r="HV92" s="308"/>
      <c r="HW92" s="308"/>
      <c r="HX92" s="308"/>
      <c r="HY92" s="308"/>
      <c r="HZ92" s="308"/>
      <c r="IA92" s="308"/>
      <c r="IB92" s="308"/>
      <c r="IC92" s="308"/>
      <c r="ID92" s="308"/>
      <c r="IE92" s="308"/>
      <c r="IF92" s="308"/>
      <c r="IG92" s="308"/>
      <c r="IH92" s="308"/>
    </row>
    <row r="93" spans="1:242" s="249" customFormat="1" ht="15" customHeight="1" x14ac:dyDescent="0.3">
      <c r="A93" s="174">
        <v>3.01</v>
      </c>
      <c r="B93" s="231"/>
      <c r="C93" s="232" t="str">
        <f>VLOOKUP(BD.PD[[#This Row],[Pos]],PPto[],3,FALSE)</f>
        <v>3.01 Instalaciones Eléctricas</v>
      </c>
      <c r="D93" s="174" t="s">
        <v>23</v>
      </c>
      <c r="E93" s="305" t="str">
        <f>IF(BD.PD[[#This Row],[.]]="*",VLOOKUP(BD.PD[[#This Row],[Pos]],Presupuesto!A:H,7,FALSE),"")</f>
        <v/>
      </c>
      <c r="F93" s="234" t="s">
        <v>1734</v>
      </c>
      <c r="G93" s="230" t="s">
        <v>1608</v>
      </c>
      <c r="H93" s="174">
        <v>4600079254</v>
      </c>
      <c r="I93" s="174" t="s">
        <v>1605</v>
      </c>
      <c r="J93" s="174" t="s">
        <v>1749</v>
      </c>
      <c r="K93" s="382">
        <v>16</v>
      </c>
      <c r="L93" s="174" t="s">
        <v>117</v>
      </c>
      <c r="M93" s="383">
        <f>IF(BD.PD[[#This Row],[Mon]]="DOP",1,HLOOKUP(BD.PD[[#This Row],[Mon]],$K$1:$L$2,2,FALSE))</f>
        <v>61</v>
      </c>
      <c r="N93" s="384">
        <v>41.17</v>
      </c>
      <c r="O93" s="243">
        <f>BD.PD[[#This Row],[Cant.]]*BD.PD[[#This Row],[ Tasa ]]*BD.PD[[#This Row],[ Precio Und.]]</f>
        <v>40181.919999999998</v>
      </c>
      <c r="P93" s="386">
        <v>0</v>
      </c>
      <c r="Q93" s="243">
        <f>IF(BD.PD[[#This Row],[Liquid. '[%']]]&lt;&gt;0,(BD.PD[[#This Row],[Valor Neto '[DOP']]]*BD.PD[[#This Row],[Liquid. '[%']]])+BD.PD[[#This Row],[Valor Neto '[DOP']]],BD.PD[[#This Row],[Valor Neto '[DOP']]])</f>
        <v>40181.919999999998</v>
      </c>
      <c r="R93" s="243">
        <f>BD.PD[[#This Row],[Ppto. Orden Interna '[DOP']]]/HLOOKUP("USD",$K$1:$L$2,2,FALSE)</f>
        <v>658.72</v>
      </c>
      <c r="S93" s="398" t="s">
        <v>1644</v>
      </c>
      <c r="T93" s="387"/>
      <c r="U93" s="463" t="s">
        <v>299</v>
      </c>
      <c r="V93" s="499">
        <v>801668</v>
      </c>
      <c r="W93" s="398" t="s">
        <v>1644</v>
      </c>
      <c r="X93" s="495">
        <v>20</v>
      </c>
      <c r="Y93" s="388">
        <v>1</v>
      </c>
      <c r="Z93" s="395">
        <f>BD.PD[[#This Row],[Av.P1 '[%']]]*BD.PD[[#This Row],[Ppto. Orden Interna '[DOP']]]</f>
        <v>40181.919999999998</v>
      </c>
      <c r="AA93" s="531"/>
      <c r="AB93" s="532"/>
      <c r="AC93" s="395">
        <f>BD.PD[[#This Row],[Av.P2 '[%']]]*BD.PD[[#This Row],[Ppto. Orden Interna '[DOP']]]</f>
        <v>0</v>
      </c>
      <c r="AD93" s="531"/>
      <c r="AE93" s="532"/>
      <c r="AF93" s="395">
        <f>BD.PD[[#This Row],[Av.P3 '[%']]]*BD.PD[[#This Row],[Ppto. Orden Interna '[DOP']]]</f>
        <v>0</v>
      </c>
      <c r="AG93" s="395"/>
      <c r="AH93" s="395"/>
      <c r="AI93" s="395"/>
      <c r="AJ93" s="395"/>
      <c r="AK93" s="395"/>
      <c r="AL93" s="395"/>
      <c r="AM93" s="482">
        <f>BD.PD[[#This Row],[Pago 3]]+BD.PD[[#This Row],[Pago 2]]+BD.PD[[#This Row],[Pago 1]]</f>
        <v>40181.919999999998</v>
      </c>
      <c r="AN93" s="511" t="s">
        <v>244</v>
      </c>
      <c r="AO93" s="511" t="s">
        <v>245</v>
      </c>
      <c r="AP93" s="511" t="s">
        <v>246</v>
      </c>
      <c r="AQ93" s="511" t="s">
        <v>247</v>
      </c>
      <c r="AR93" s="511">
        <v>594</v>
      </c>
      <c r="AS93" s="511" t="s">
        <v>258</v>
      </c>
      <c r="AT93" s="308"/>
      <c r="AU93" s="308"/>
      <c r="AV93" s="308"/>
      <c r="AW93" s="308"/>
      <c r="AX93" s="308"/>
      <c r="AY93" s="308"/>
      <c r="AZ93" s="308"/>
      <c r="BA93" s="308"/>
      <c r="BB93" s="308"/>
      <c r="BC93" s="308"/>
      <c r="BD93" s="308"/>
      <c r="BE93" s="308"/>
      <c r="BF93" s="308"/>
      <c r="BG93" s="308"/>
      <c r="BH93" s="308"/>
      <c r="BI93" s="308"/>
      <c r="BJ93" s="308"/>
      <c r="BK93" s="308"/>
      <c r="BL93" s="308"/>
      <c r="BM93" s="308"/>
      <c r="BN93" s="308"/>
      <c r="BO93" s="308"/>
      <c r="BP93" s="308"/>
      <c r="BQ93" s="308"/>
      <c r="BR93" s="308"/>
      <c r="BS93" s="308"/>
      <c r="BT93" s="308"/>
      <c r="BU93" s="308"/>
      <c r="BV93" s="308"/>
      <c r="BW93" s="308"/>
      <c r="BX93" s="308"/>
      <c r="BY93" s="308"/>
      <c r="BZ93" s="308"/>
      <c r="CA93" s="308"/>
      <c r="CB93" s="308"/>
      <c r="CC93" s="308"/>
      <c r="CD93" s="308"/>
      <c r="CE93" s="308"/>
      <c r="CF93" s="308"/>
      <c r="CG93" s="308"/>
      <c r="CH93" s="308"/>
      <c r="CI93" s="308"/>
      <c r="CJ93" s="308"/>
      <c r="CK93" s="308"/>
      <c r="CL93" s="308"/>
      <c r="CM93" s="308"/>
      <c r="CN93" s="308"/>
      <c r="CO93" s="308"/>
      <c r="CP93" s="308"/>
      <c r="CQ93" s="308"/>
      <c r="CR93" s="308"/>
      <c r="CS93" s="308"/>
      <c r="CT93" s="308"/>
      <c r="CU93" s="308"/>
      <c r="CV93" s="308"/>
      <c r="CW93" s="308"/>
      <c r="CX93" s="308"/>
      <c r="CY93" s="308"/>
      <c r="CZ93" s="308"/>
      <c r="DA93" s="308"/>
      <c r="DB93" s="308"/>
      <c r="DC93" s="308"/>
      <c r="DD93" s="308"/>
      <c r="DE93" s="308"/>
      <c r="DF93" s="308"/>
      <c r="DG93" s="308"/>
      <c r="DH93" s="308"/>
      <c r="DI93" s="308"/>
      <c r="DJ93" s="308"/>
      <c r="DK93" s="308"/>
      <c r="DL93" s="308"/>
      <c r="DM93" s="308"/>
      <c r="DN93" s="308"/>
      <c r="DO93" s="308"/>
      <c r="DP93" s="308"/>
      <c r="DQ93" s="308"/>
      <c r="DR93" s="308"/>
      <c r="DS93" s="308"/>
      <c r="DT93" s="308"/>
      <c r="DU93" s="308"/>
      <c r="DV93" s="308"/>
      <c r="DW93" s="308"/>
      <c r="DX93" s="308"/>
      <c r="DY93" s="308"/>
      <c r="DZ93" s="308"/>
      <c r="EA93" s="308"/>
      <c r="EB93" s="308"/>
      <c r="EC93" s="308"/>
      <c r="ED93" s="308"/>
      <c r="EE93" s="308"/>
      <c r="EF93" s="308"/>
      <c r="EG93" s="308"/>
      <c r="EH93" s="308"/>
      <c r="EI93" s="308"/>
      <c r="EJ93" s="308"/>
      <c r="EK93" s="308"/>
      <c r="EL93" s="308"/>
      <c r="EM93" s="308"/>
      <c r="EN93" s="308"/>
      <c r="EO93" s="308"/>
      <c r="EP93" s="308"/>
      <c r="EQ93" s="308"/>
      <c r="ER93" s="308"/>
      <c r="ES93" s="308"/>
      <c r="ET93" s="308"/>
      <c r="EU93" s="308"/>
      <c r="EV93" s="308"/>
      <c r="EW93" s="308"/>
      <c r="EX93" s="308"/>
      <c r="EY93" s="308"/>
      <c r="EZ93" s="308"/>
      <c r="FA93" s="308"/>
      <c r="FB93" s="308"/>
      <c r="FC93" s="308"/>
      <c r="FD93" s="308"/>
      <c r="FE93" s="308"/>
      <c r="FF93" s="308"/>
      <c r="FG93" s="308"/>
      <c r="FH93" s="308"/>
      <c r="FI93" s="308"/>
      <c r="FJ93" s="308"/>
      <c r="FK93" s="308"/>
      <c r="FL93" s="308"/>
      <c r="FM93" s="308"/>
      <c r="FN93" s="308"/>
      <c r="FO93" s="308"/>
      <c r="FP93" s="308"/>
      <c r="FQ93" s="308"/>
      <c r="FR93" s="308"/>
      <c r="FS93" s="308"/>
      <c r="FT93" s="308"/>
      <c r="FU93" s="308"/>
      <c r="FV93" s="308"/>
      <c r="FW93" s="308"/>
      <c r="FX93" s="308"/>
      <c r="FY93" s="308"/>
      <c r="FZ93" s="308"/>
      <c r="GA93" s="308"/>
      <c r="GB93" s="308"/>
      <c r="GC93" s="308"/>
      <c r="GD93" s="308"/>
      <c r="GE93" s="308"/>
      <c r="GF93" s="308"/>
      <c r="GG93" s="308"/>
      <c r="GH93" s="308"/>
      <c r="GI93" s="308"/>
      <c r="GJ93" s="308"/>
      <c r="GK93" s="308"/>
      <c r="GL93" s="308"/>
      <c r="GM93" s="308"/>
      <c r="GN93" s="308"/>
      <c r="GO93" s="308"/>
      <c r="GP93" s="308"/>
      <c r="GQ93" s="308"/>
      <c r="GR93" s="308"/>
      <c r="GS93" s="308"/>
      <c r="GT93" s="308"/>
      <c r="GU93" s="308"/>
      <c r="GV93" s="308"/>
      <c r="GW93" s="308"/>
      <c r="GX93" s="308"/>
      <c r="GY93" s="308"/>
      <c r="GZ93" s="308"/>
      <c r="HA93" s="308"/>
      <c r="HB93" s="308"/>
      <c r="HC93" s="308"/>
      <c r="HD93" s="308"/>
      <c r="HE93" s="308"/>
      <c r="HF93" s="308"/>
      <c r="HG93" s="308"/>
      <c r="HH93" s="308"/>
      <c r="HI93" s="308"/>
      <c r="HJ93" s="308"/>
      <c r="HK93" s="308"/>
      <c r="HL93" s="308"/>
      <c r="HM93" s="308"/>
      <c r="HN93" s="308"/>
      <c r="HO93" s="308"/>
      <c r="HP93" s="308"/>
      <c r="HQ93" s="308"/>
      <c r="HR93" s="308"/>
      <c r="HS93" s="308"/>
      <c r="HT93" s="308"/>
      <c r="HU93" s="308"/>
      <c r="HV93" s="308"/>
      <c r="HW93" s="308"/>
      <c r="HX93" s="308"/>
      <c r="HY93" s="308"/>
      <c r="HZ93" s="308"/>
      <c r="IA93" s="308"/>
      <c r="IB93" s="308"/>
      <c r="IC93" s="308"/>
      <c r="ID93" s="308"/>
      <c r="IE93" s="308"/>
      <c r="IF93" s="308"/>
      <c r="IG93" s="308"/>
      <c r="IH93" s="308"/>
    </row>
    <row r="94" spans="1:242" s="249" customFormat="1" ht="15" customHeight="1" x14ac:dyDescent="0.3">
      <c r="A94" s="174">
        <v>3.01</v>
      </c>
      <c r="B94" s="231"/>
      <c r="C94" s="232" t="str">
        <f>VLOOKUP(BD.PD[[#This Row],[Pos]],PPto[],3,FALSE)</f>
        <v>3.01 Instalaciones Eléctricas</v>
      </c>
      <c r="D94" s="174" t="s">
        <v>23</v>
      </c>
      <c r="E94" s="305" t="str">
        <f>IF(BD.PD[[#This Row],[.]]="*",VLOOKUP(BD.PD[[#This Row],[Pos]],Presupuesto!A:H,7,FALSE),"")</f>
        <v/>
      </c>
      <c r="F94" s="234" t="s">
        <v>1735</v>
      </c>
      <c r="G94" s="230" t="s">
        <v>1608</v>
      </c>
      <c r="H94" s="174">
        <v>4600079254</v>
      </c>
      <c r="I94" s="174" t="s">
        <v>1605</v>
      </c>
      <c r="J94" s="174" t="s">
        <v>1749</v>
      </c>
      <c r="K94" s="382">
        <v>76</v>
      </c>
      <c r="L94" s="174" t="s">
        <v>117</v>
      </c>
      <c r="M94" s="383">
        <f>IF(BD.PD[[#This Row],[Mon]]="DOP",1,HLOOKUP(BD.PD[[#This Row],[Mon]],$K$1:$L$2,2,FALSE))</f>
        <v>61</v>
      </c>
      <c r="N94" s="384">
        <v>205.85</v>
      </c>
      <c r="O94" s="243">
        <f>BD.PD[[#This Row],[Cant.]]*BD.PD[[#This Row],[ Tasa ]]*BD.PD[[#This Row],[ Precio Und.]]</f>
        <v>954320.6</v>
      </c>
      <c r="P94" s="386">
        <v>0</v>
      </c>
      <c r="Q94" s="243">
        <f>IF(BD.PD[[#This Row],[Liquid. '[%']]]&lt;&gt;0,(BD.PD[[#This Row],[Valor Neto '[DOP']]]*BD.PD[[#This Row],[Liquid. '[%']]])+BD.PD[[#This Row],[Valor Neto '[DOP']]],BD.PD[[#This Row],[Valor Neto '[DOP']]])</f>
        <v>954320.6</v>
      </c>
      <c r="R94" s="243">
        <f>BD.PD[[#This Row],[Ppto. Orden Interna '[DOP']]]/HLOOKUP("USD",$K$1:$L$2,2,FALSE)</f>
        <v>15644.6</v>
      </c>
      <c r="S94" s="398" t="s">
        <v>1644</v>
      </c>
      <c r="T94" s="387"/>
      <c r="U94" s="463" t="s">
        <v>299</v>
      </c>
      <c r="V94" s="499">
        <v>801668</v>
      </c>
      <c r="W94" s="398" t="s">
        <v>1644</v>
      </c>
      <c r="X94" s="495">
        <v>20</v>
      </c>
      <c r="Y94" s="388">
        <v>1</v>
      </c>
      <c r="Z94" s="395">
        <f>BD.PD[[#This Row],[Av.P1 '[%']]]*BD.PD[[#This Row],[Ppto. Orden Interna '[DOP']]]</f>
        <v>954320.6</v>
      </c>
      <c r="AA94" s="531"/>
      <c r="AB94" s="532"/>
      <c r="AC94" s="395">
        <f>BD.PD[[#This Row],[Av.P2 '[%']]]*BD.PD[[#This Row],[Ppto. Orden Interna '[DOP']]]</f>
        <v>0</v>
      </c>
      <c r="AD94" s="531"/>
      <c r="AE94" s="532"/>
      <c r="AF94" s="395">
        <f>BD.PD[[#This Row],[Av.P3 '[%']]]*BD.PD[[#This Row],[Ppto. Orden Interna '[DOP']]]</f>
        <v>0</v>
      </c>
      <c r="AG94" s="395"/>
      <c r="AH94" s="395"/>
      <c r="AI94" s="395"/>
      <c r="AJ94" s="395"/>
      <c r="AK94" s="395"/>
      <c r="AL94" s="395"/>
      <c r="AM94" s="482">
        <f>BD.PD[[#This Row],[Pago 3]]+BD.PD[[#This Row],[Pago 2]]+BD.PD[[#This Row],[Pago 1]]</f>
        <v>954320.6</v>
      </c>
      <c r="AN94" s="511" t="s">
        <v>244</v>
      </c>
      <c r="AO94" s="511" t="s">
        <v>245</v>
      </c>
      <c r="AP94" s="511" t="s">
        <v>246</v>
      </c>
      <c r="AQ94" s="511" t="s">
        <v>247</v>
      </c>
      <c r="AR94" s="511">
        <v>594</v>
      </c>
      <c r="AS94" s="511" t="s">
        <v>258</v>
      </c>
      <c r="AT94" s="308"/>
      <c r="AU94" s="308"/>
      <c r="AV94" s="308"/>
      <c r="AW94" s="308"/>
      <c r="AX94" s="308"/>
      <c r="AY94" s="308"/>
      <c r="AZ94" s="308"/>
      <c r="BA94" s="308"/>
      <c r="BB94" s="308"/>
      <c r="BC94" s="308"/>
      <c r="BD94" s="308"/>
      <c r="BE94" s="308"/>
      <c r="BF94" s="308"/>
      <c r="BG94" s="308"/>
      <c r="BH94" s="308"/>
      <c r="BI94" s="308"/>
      <c r="BJ94" s="308"/>
      <c r="BK94" s="308"/>
      <c r="BL94" s="308"/>
      <c r="BM94" s="308"/>
      <c r="BN94" s="308"/>
      <c r="BO94" s="308"/>
      <c r="BP94" s="308"/>
      <c r="BQ94" s="308"/>
      <c r="BR94" s="308"/>
      <c r="BS94" s="308"/>
      <c r="BT94" s="308"/>
      <c r="BU94" s="308"/>
      <c r="BV94" s="308"/>
      <c r="BW94" s="308"/>
      <c r="BX94" s="308"/>
      <c r="BY94" s="308"/>
      <c r="BZ94" s="308"/>
      <c r="CA94" s="308"/>
      <c r="CB94" s="308"/>
      <c r="CC94" s="308"/>
      <c r="CD94" s="308"/>
      <c r="CE94" s="308"/>
      <c r="CF94" s="308"/>
      <c r="CG94" s="308"/>
      <c r="CH94" s="308"/>
      <c r="CI94" s="308"/>
      <c r="CJ94" s="308"/>
      <c r="CK94" s="308"/>
      <c r="CL94" s="308"/>
      <c r="CM94" s="308"/>
      <c r="CN94" s="308"/>
      <c r="CO94" s="308"/>
      <c r="CP94" s="308"/>
      <c r="CQ94" s="308"/>
      <c r="CR94" s="308"/>
      <c r="CS94" s="308"/>
      <c r="CT94" s="308"/>
      <c r="CU94" s="308"/>
      <c r="CV94" s="308"/>
      <c r="CW94" s="308"/>
      <c r="CX94" s="308"/>
      <c r="CY94" s="308"/>
      <c r="CZ94" s="308"/>
      <c r="DA94" s="308"/>
      <c r="DB94" s="308"/>
      <c r="DC94" s="308"/>
      <c r="DD94" s="308"/>
      <c r="DE94" s="308"/>
      <c r="DF94" s="308"/>
      <c r="DG94" s="308"/>
      <c r="DH94" s="308"/>
      <c r="DI94" s="308"/>
      <c r="DJ94" s="308"/>
      <c r="DK94" s="308"/>
      <c r="DL94" s="308"/>
      <c r="DM94" s="308"/>
      <c r="DN94" s="308"/>
      <c r="DO94" s="308"/>
      <c r="DP94" s="308"/>
      <c r="DQ94" s="308"/>
      <c r="DR94" s="308"/>
      <c r="DS94" s="308"/>
      <c r="DT94" s="308"/>
      <c r="DU94" s="308"/>
      <c r="DV94" s="308"/>
      <c r="DW94" s="308"/>
      <c r="DX94" s="308"/>
      <c r="DY94" s="308"/>
      <c r="DZ94" s="308"/>
      <c r="EA94" s="308"/>
      <c r="EB94" s="308"/>
      <c r="EC94" s="308"/>
      <c r="ED94" s="308"/>
      <c r="EE94" s="308"/>
      <c r="EF94" s="308"/>
      <c r="EG94" s="308"/>
      <c r="EH94" s="308"/>
      <c r="EI94" s="308"/>
      <c r="EJ94" s="308"/>
      <c r="EK94" s="308"/>
      <c r="EL94" s="308"/>
      <c r="EM94" s="308"/>
      <c r="EN94" s="308"/>
      <c r="EO94" s="308"/>
      <c r="EP94" s="308"/>
      <c r="EQ94" s="308"/>
      <c r="ER94" s="308"/>
      <c r="ES94" s="308"/>
      <c r="ET94" s="308"/>
      <c r="EU94" s="308"/>
      <c r="EV94" s="308"/>
      <c r="EW94" s="308"/>
      <c r="EX94" s="308"/>
      <c r="EY94" s="308"/>
      <c r="EZ94" s="308"/>
      <c r="FA94" s="308"/>
      <c r="FB94" s="308"/>
      <c r="FC94" s="308"/>
      <c r="FD94" s="308"/>
      <c r="FE94" s="308"/>
      <c r="FF94" s="308"/>
      <c r="FG94" s="308"/>
      <c r="FH94" s="308"/>
      <c r="FI94" s="308"/>
      <c r="FJ94" s="308"/>
      <c r="FK94" s="308"/>
      <c r="FL94" s="308"/>
      <c r="FM94" s="308"/>
      <c r="FN94" s="308"/>
      <c r="FO94" s="308"/>
      <c r="FP94" s="308"/>
      <c r="FQ94" s="308"/>
      <c r="FR94" s="308"/>
      <c r="FS94" s="308"/>
      <c r="FT94" s="308"/>
      <c r="FU94" s="308"/>
      <c r="FV94" s="308"/>
      <c r="FW94" s="308"/>
      <c r="FX94" s="308"/>
      <c r="FY94" s="308"/>
      <c r="FZ94" s="308"/>
      <c r="GA94" s="308"/>
      <c r="GB94" s="308"/>
      <c r="GC94" s="308"/>
      <c r="GD94" s="308"/>
      <c r="GE94" s="308"/>
      <c r="GF94" s="308"/>
      <c r="GG94" s="308"/>
      <c r="GH94" s="308"/>
      <c r="GI94" s="308"/>
      <c r="GJ94" s="308"/>
      <c r="GK94" s="308"/>
      <c r="GL94" s="308"/>
      <c r="GM94" s="308"/>
      <c r="GN94" s="308"/>
      <c r="GO94" s="308"/>
      <c r="GP94" s="308"/>
      <c r="GQ94" s="308"/>
      <c r="GR94" s="308"/>
      <c r="GS94" s="308"/>
      <c r="GT94" s="308"/>
      <c r="GU94" s="308"/>
      <c r="GV94" s="308"/>
      <c r="GW94" s="308"/>
      <c r="GX94" s="308"/>
      <c r="GY94" s="308"/>
      <c r="GZ94" s="308"/>
      <c r="HA94" s="308"/>
      <c r="HB94" s="308"/>
      <c r="HC94" s="308"/>
      <c r="HD94" s="308"/>
      <c r="HE94" s="308"/>
      <c r="HF94" s="308"/>
      <c r="HG94" s="308"/>
      <c r="HH94" s="308"/>
      <c r="HI94" s="308"/>
      <c r="HJ94" s="308"/>
      <c r="HK94" s="308"/>
      <c r="HL94" s="308"/>
      <c r="HM94" s="308"/>
      <c r="HN94" s="308"/>
      <c r="HO94" s="308"/>
      <c r="HP94" s="308"/>
      <c r="HQ94" s="308"/>
      <c r="HR94" s="308"/>
      <c r="HS94" s="308"/>
      <c r="HT94" s="308"/>
      <c r="HU94" s="308"/>
      <c r="HV94" s="308"/>
      <c r="HW94" s="308"/>
      <c r="HX94" s="308"/>
      <c r="HY94" s="308"/>
      <c r="HZ94" s="308"/>
      <c r="IA94" s="308"/>
      <c r="IB94" s="308"/>
      <c r="IC94" s="308"/>
      <c r="ID94" s="308"/>
      <c r="IE94" s="308"/>
      <c r="IF94" s="308"/>
      <c r="IG94" s="308"/>
      <c r="IH94" s="308"/>
    </row>
    <row r="95" spans="1:242" s="249" customFormat="1" ht="15" customHeight="1" x14ac:dyDescent="0.3">
      <c r="A95" s="174">
        <v>3.01</v>
      </c>
      <c r="B95" s="231"/>
      <c r="C95" s="232" t="str">
        <f>VLOOKUP(BD.PD[[#This Row],[Pos]],PPto[],3,FALSE)</f>
        <v>3.01 Instalaciones Eléctricas</v>
      </c>
      <c r="D95" s="174" t="s">
        <v>23</v>
      </c>
      <c r="E95" s="305" t="str">
        <f>IF(BD.PD[[#This Row],[.]]="*",VLOOKUP(BD.PD[[#This Row],[Pos]],Presupuesto!A:H,7,FALSE),"")</f>
        <v/>
      </c>
      <c r="F95" s="234" t="s">
        <v>1736</v>
      </c>
      <c r="G95" s="230" t="s">
        <v>1608</v>
      </c>
      <c r="H95" s="174">
        <v>4600079254</v>
      </c>
      <c r="I95" s="174" t="s">
        <v>1605</v>
      </c>
      <c r="J95" s="174" t="s">
        <v>1749</v>
      </c>
      <c r="K95" s="382">
        <v>24</v>
      </c>
      <c r="L95" s="174" t="s">
        <v>117</v>
      </c>
      <c r="M95" s="383">
        <f>IF(BD.PD[[#This Row],[Mon]]="DOP",1,HLOOKUP(BD.PD[[#This Row],[Mon]],$K$1:$L$2,2,FALSE))</f>
        <v>61</v>
      </c>
      <c r="N95" s="384">
        <v>387.94</v>
      </c>
      <c r="O95" s="243">
        <f>BD.PD[[#This Row],[Cant.]]*BD.PD[[#This Row],[ Tasa ]]*BD.PD[[#This Row],[ Precio Und.]]</f>
        <v>567944.16</v>
      </c>
      <c r="P95" s="386">
        <v>0</v>
      </c>
      <c r="Q95" s="243">
        <f>IF(BD.PD[[#This Row],[Liquid. '[%']]]&lt;&gt;0,(BD.PD[[#This Row],[Valor Neto '[DOP']]]*BD.PD[[#This Row],[Liquid. '[%']]])+BD.PD[[#This Row],[Valor Neto '[DOP']]],BD.PD[[#This Row],[Valor Neto '[DOP']]])</f>
        <v>567944.16</v>
      </c>
      <c r="R95" s="243">
        <f>BD.PD[[#This Row],[Ppto. Orden Interna '[DOP']]]/HLOOKUP("USD",$K$1:$L$2,2,FALSE)</f>
        <v>9310.5600000000013</v>
      </c>
      <c r="S95" s="398" t="s">
        <v>1644</v>
      </c>
      <c r="T95" s="387"/>
      <c r="U95" s="463" t="s">
        <v>299</v>
      </c>
      <c r="V95" s="499">
        <v>801668</v>
      </c>
      <c r="W95" s="398" t="s">
        <v>1644</v>
      </c>
      <c r="X95" s="495">
        <v>20</v>
      </c>
      <c r="Y95" s="388">
        <v>1</v>
      </c>
      <c r="Z95" s="395">
        <f>BD.PD[[#This Row],[Av.P1 '[%']]]*BD.PD[[#This Row],[Ppto. Orden Interna '[DOP']]]</f>
        <v>567944.16</v>
      </c>
      <c r="AA95" s="531"/>
      <c r="AB95" s="532"/>
      <c r="AC95" s="395">
        <f>BD.PD[[#This Row],[Av.P2 '[%']]]*BD.PD[[#This Row],[Ppto. Orden Interna '[DOP']]]</f>
        <v>0</v>
      </c>
      <c r="AD95" s="531"/>
      <c r="AE95" s="532"/>
      <c r="AF95" s="395">
        <f>BD.PD[[#This Row],[Av.P3 '[%']]]*BD.PD[[#This Row],[Ppto. Orden Interna '[DOP']]]</f>
        <v>0</v>
      </c>
      <c r="AG95" s="395"/>
      <c r="AH95" s="395"/>
      <c r="AI95" s="395"/>
      <c r="AJ95" s="395"/>
      <c r="AK95" s="395"/>
      <c r="AL95" s="395"/>
      <c r="AM95" s="482">
        <f>BD.PD[[#This Row],[Pago 3]]+BD.PD[[#This Row],[Pago 2]]+BD.PD[[#This Row],[Pago 1]]</f>
        <v>567944.16</v>
      </c>
      <c r="AN95" s="511" t="s">
        <v>244</v>
      </c>
      <c r="AO95" s="511" t="s">
        <v>245</v>
      </c>
      <c r="AP95" s="511" t="s">
        <v>246</v>
      </c>
      <c r="AQ95" s="511" t="s">
        <v>247</v>
      </c>
      <c r="AR95" s="511">
        <v>594</v>
      </c>
      <c r="AS95" s="511" t="s">
        <v>258</v>
      </c>
      <c r="AT95" s="308"/>
      <c r="AU95" s="308"/>
      <c r="AV95" s="308"/>
      <c r="AW95" s="308"/>
      <c r="AX95" s="308"/>
      <c r="AY95" s="308"/>
      <c r="AZ95" s="308"/>
      <c r="BA95" s="308"/>
      <c r="BB95" s="308"/>
      <c r="BC95" s="308"/>
      <c r="BD95" s="308"/>
      <c r="BE95" s="308"/>
      <c r="BF95" s="308"/>
      <c r="BG95" s="308"/>
      <c r="BH95" s="308"/>
      <c r="BI95" s="308"/>
      <c r="BJ95" s="308"/>
      <c r="BK95" s="308"/>
      <c r="BL95" s="308"/>
      <c r="BM95" s="308"/>
      <c r="BN95" s="308"/>
      <c r="BO95" s="308"/>
      <c r="BP95" s="308"/>
      <c r="BQ95" s="308"/>
      <c r="BR95" s="308"/>
      <c r="BS95" s="308"/>
      <c r="BT95" s="308"/>
      <c r="BU95" s="308"/>
      <c r="BV95" s="308"/>
      <c r="BW95" s="308"/>
      <c r="BX95" s="308"/>
      <c r="BY95" s="308"/>
      <c r="BZ95" s="308"/>
      <c r="CA95" s="308"/>
      <c r="CB95" s="308"/>
      <c r="CC95" s="308"/>
      <c r="CD95" s="308"/>
      <c r="CE95" s="308"/>
      <c r="CF95" s="308"/>
      <c r="CG95" s="308"/>
      <c r="CH95" s="308"/>
      <c r="CI95" s="308"/>
      <c r="CJ95" s="308"/>
      <c r="CK95" s="308"/>
      <c r="CL95" s="308"/>
      <c r="CM95" s="308"/>
      <c r="CN95" s="308"/>
      <c r="CO95" s="308"/>
      <c r="CP95" s="308"/>
      <c r="CQ95" s="308"/>
      <c r="CR95" s="308"/>
      <c r="CS95" s="308"/>
      <c r="CT95" s="308"/>
      <c r="CU95" s="308"/>
      <c r="CV95" s="308"/>
      <c r="CW95" s="308"/>
      <c r="CX95" s="308"/>
      <c r="CY95" s="308"/>
      <c r="CZ95" s="308"/>
      <c r="DA95" s="308"/>
      <c r="DB95" s="308"/>
      <c r="DC95" s="308"/>
      <c r="DD95" s="308"/>
      <c r="DE95" s="308"/>
      <c r="DF95" s="308"/>
      <c r="DG95" s="308"/>
      <c r="DH95" s="308"/>
      <c r="DI95" s="308"/>
      <c r="DJ95" s="308"/>
      <c r="DK95" s="308"/>
      <c r="DL95" s="308"/>
      <c r="DM95" s="308"/>
      <c r="DN95" s="308"/>
      <c r="DO95" s="308"/>
      <c r="DP95" s="308"/>
      <c r="DQ95" s="308"/>
      <c r="DR95" s="308"/>
      <c r="DS95" s="308"/>
      <c r="DT95" s="308"/>
      <c r="DU95" s="308"/>
      <c r="DV95" s="308"/>
      <c r="DW95" s="308"/>
      <c r="DX95" s="308"/>
      <c r="DY95" s="308"/>
      <c r="DZ95" s="308"/>
      <c r="EA95" s="308"/>
      <c r="EB95" s="308"/>
      <c r="EC95" s="308"/>
      <c r="ED95" s="308"/>
      <c r="EE95" s="308"/>
      <c r="EF95" s="308"/>
      <c r="EG95" s="308"/>
      <c r="EH95" s="308"/>
      <c r="EI95" s="308"/>
      <c r="EJ95" s="308"/>
      <c r="EK95" s="308"/>
      <c r="EL95" s="308"/>
      <c r="EM95" s="308"/>
      <c r="EN95" s="308"/>
      <c r="EO95" s="308"/>
      <c r="EP95" s="308"/>
      <c r="EQ95" s="308"/>
      <c r="ER95" s="308"/>
      <c r="ES95" s="308"/>
      <c r="ET95" s="308"/>
      <c r="EU95" s="308"/>
      <c r="EV95" s="308"/>
      <c r="EW95" s="308"/>
      <c r="EX95" s="308"/>
      <c r="EY95" s="308"/>
      <c r="EZ95" s="308"/>
      <c r="FA95" s="308"/>
      <c r="FB95" s="308"/>
      <c r="FC95" s="308"/>
      <c r="FD95" s="308"/>
      <c r="FE95" s="308"/>
      <c r="FF95" s="308"/>
      <c r="FG95" s="308"/>
      <c r="FH95" s="308"/>
      <c r="FI95" s="308"/>
      <c r="FJ95" s="308"/>
      <c r="FK95" s="308"/>
      <c r="FL95" s="308"/>
      <c r="FM95" s="308"/>
      <c r="FN95" s="308"/>
      <c r="FO95" s="308"/>
      <c r="FP95" s="308"/>
      <c r="FQ95" s="308"/>
      <c r="FR95" s="308"/>
      <c r="FS95" s="308"/>
      <c r="FT95" s="308"/>
      <c r="FU95" s="308"/>
      <c r="FV95" s="308"/>
      <c r="FW95" s="308"/>
      <c r="FX95" s="308"/>
      <c r="FY95" s="308"/>
      <c r="FZ95" s="308"/>
      <c r="GA95" s="308"/>
      <c r="GB95" s="308"/>
      <c r="GC95" s="308"/>
      <c r="GD95" s="308"/>
      <c r="GE95" s="308"/>
      <c r="GF95" s="308"/>
      <c r="GG95" s="308"/>
      <c r="GH95" s="308"/>
      <c r="GI95" s="308"/>
      <c r="GJ95" s="308"/>
      <c r="GK95" s="308"/>
      <c r="GL95" s="308"/>
      <c r="GM95" s="308"/>
      <c r="GN95" s="308"/>
      <c r="GO95" s="308"/>
      <c r="GP95" s="308"/>
      <c r="GQ95" s="308"/>
      <c r="GR95" s="308"/>
      <c r="GS95" s="308"/>
      <c r="GT95" s="308"/>
      <c r="GU95" s="308"/>
      <c r="GV95" s="308"/>
      <c r="GW95" s="308"/>
      <c r="GX95" s="308"/>
      <c r="GY95" s="308"/>
      <c r="GZ95" s="308"/>
      <c r="HA95" s="308"/>
      <c r="HB95" s="308"/>
      <c r="HC95" s="308"/>
      <c r="HD95" s="308"/>
      <c r="HE95" s="308"/>
      <c r="HF95" s="308"/>
      <c r="HG95" s="308"/>
      <c r="HH95" s="308"/>
      <c r="HI95" s="308"/>
      <c r="HJ95" s="308"/>
      <c r="HK95" s="308"/>
      <c r="HL95" s="308"/>
      <c r="HM95" s="308"/>
      <c r="HN95" s="308"/>
      <c r="HO95" s="308"/>
      <c r="HP95" s="308"/>
      <c r="HQ95" s="308"/>
      <c r="HR95" s="308"/>
      <c r="HS95" s="308"/>
      <c r="HT95" s="308"/>
      <c r="HU95" s="308"/>
      <c r="HV95" s="308"/>
      <c r="HW95" s="308"/>
      <c r="HX95" s="308"/>
      <c r="HY95" s="308"/>
      <c r="HZ95" s="308"/>
      <c r="IA95" s="308"/>
      <c r="IB95" s="308"/>
      <c r="IC95" s="308"/>
      <c r="ID95" s="308"/>
      <c r="IE95" s="308"/>
      <c r="IF95" s="308"/>
      <c r="IG95" s="308"/>
      <c r="IH95" s="308"/>
    </row>
    <row r="96" spans="1:242" s="249" customFormat="1" ht="15" customHeight="1" x14ac:dyDescent="0.3">
      <c r="A96" s="174">
        <v>3.01</v>
      </c>
      <c r="B96" s="231"/>
      <c r="C96" s="232" t="str">
        <f>VLOOKUP(BD.PD[[#This Row],[Pos]],PPto[],3,FALSE)</f>
        <v>3.01 Instalaciones Eléctricas</v>
      </c>
      <c r="D96" s="174" t="s">
        <v>23</v>
      </c>
      <c r="E96" s="305" t="str">
        <f>IF(BD.PD[[#This Row],[.]]="*",VLOOKUP(BD.PD[[#This Row],[Pos]],Presupuesto!A:H,7,FALSE),"")</f>
        <v/>
      </c>
      <c r="F96" s="234" t="s">
        <v>1737</v>
      </c>
      <c r="G96" s="230" t="s">
        <v>1608</v>
      </c>
      <c r="H96" s="174">
        <v>4600079254</v>
      </c>
      <c r="I96" s="174" t="s">
        <v>1605</v>
      </c>
      <c r="J96" s="174" t="s">
        <v>1749</v>
      </c>
      <c r="K96" s="382">
        <v>126</v>
      </c>
      <c r="L96" s="174" t="s">
        <v>117</v>
      </c>
      <c r="M96" s="383">
        <f>IF(BD.PD[[#This Row],[Mon]]="DOP",1,HLOOKUP(BD.PD[[#This Row],[Mon]],$K$1:$L$2,2,FALSE))</f>
        <v>61</v>
      </c>
      <c r="N96" s="384">
        <v>128.45999999999998</v>
      </c>
      <c r="O96" s="243">
        <f>BD.PD[[#This Row],[Cant.]]*BD.PD[[#This Row],[ Tasa ]]*BD.PD[[#This Row],[ Precio Und.]]</f>
        <v>987343.55999999982</v>
      </c>
      <c r="P96" s="386">
        <v>0</v>
      </c>
      <c r="Q96" s="243">
        <f>IF(BD.PD[[#This Row],[Liquid. '[%']]]&lt;&gt;0,(BD.PD[[#This Row],[Valor Neto '[DOP']]]*BD.PD[[#This Row],[Liquid. '[%']]])+BD.PD[[#This Row],[Valor Neto '[DOP']]],BD.PD[[#This Row],[Valor Neto '[DOP']]])</f>
        <v>987343.55999999982</v>
      </c>
      <c r="R96" s="243">
        <f>BD.PD[[#This Row],[Ppto. Orden Interna '[DOP']]]/HLOOKUP("USD",$K$1:$L$2,2,FALSE)</f>
        <v>16185.959999999997</v>
      </c>
      <c r="S96" s="398" t="s">
        <v>1644</v>
      </c>
      <c r="T96" s="387"/>
      <c r="U96" s="463" t="s">
        <v>299</v>
      </c>
      <c r="V96" s="499">
        <v>801668</v>
      </c>
      <c r="W96" s="398" t="s">
        <v>1644</v>
      </c>
      <c r="X96" s="495">
        <v>20</v>
      </c>
      <c r="Y96" s="388">
        <v>1</v>
      </c>
      <c r="Z96" s="395">
        <f>BD.PD[[#This Row],[Av.P1 '[%']]]*BD.PD[[#This Row],[Ppto. Orden Interna '[DOP']]]</f>
        <v>987343.55999999982</v>
      </c>
      <c r="AA96" s="531"/>
      <c r="AB96" s="532"/>
      <c r="AC96" s="395">
        <f>BD.PD[[#This Row],[Av.P2 '[%']]]*BD.PD[[#This Row],[Ppto. Orden Interna '[DOP']]]</f>
        <v>0</v>
      </c>
      <c r="AD96" s="531"/>
      <c r="AE96" s="532"/>
      <c r="AF96" s="395">
        <f>BD.PD[[#This Row],[Av.P3 '[%']]]*BD.PD[[#This Row],[Ppto. Orden Interna '[DOP']]]</f>
        <v>0</v>
      </c>
      <c r="AG96" s="395"/>
      <c r="AH96" s="395"/>
      <c r="AI96" s="395"/>
      <c r="AJ96" s="395"/>
      <c r="AK96" s="395"/>
      <c r="AL96" s="395"/>
      <c r="AM96" s="482">
        <f>BD.PD[[#This Row],[Pago 3]]+BD.PD[[#This Row],[Pago 2]]+BD.PD[[#This Row],[Pago 1]]</f>
        <v>987343.55999999982</v>
      </c>
      <c r="AN96" s="511" t="s">
        <v>244</v>
      </c>
      <c r="AO96" s="511" t="s">
        <v>245</v>
      </c>
      <c r="AP96" s="511" t="s">
        <v>246</v>
      </c>
      <c r="AQ96" s="511" t="s">
        <v>247</v>
      </c>
      <c r="AR96" s="511">
        <v>594</v>
      </c>
      <c r="AS96" s="511" t="s">
        <v>258</v>
      </c>
      <c r="AT96" s="308"/>
      <c r="AU96" s="308"/>
      <c r="AV96" s="308"/>
      <c r="AW96" s="308"/>
      <c r="AX96" s="308"/>
      <c r="AY96" s="308"/>
      <c r="AZ96" s="308"/>
      <c r="BA96" s="308"/>
      <c r="BB96" s="308"/>
      <c r="BC96" s="308"/>
      <c r="BD96" s="308"/>
      <c r="BE96" s="308"/>
      <c r="BF96" s="308"/>
      <c r="BG96" s="308"/>
      <c r="BH96" s="308"/>
      <c r="BI96" s="308"/>
      <c r="BJ96" s="308"/>
      <c r="BK96" s="308"/>
      <c r="BL96" s="308"/>
      <c r="BM96" s="308"/>
      <c r="BN96" s="308"/>
      <c r="BO96" s="308"/>
      <c r="BP96" s="308"/>
      <c r="BQ96" s="308"/>
      <c r="BR96" s="308"/>
      <c r="BS96" s="308"/>
      <c r="BT96" s="308"/>
      <c r="BU96" s="308"/>
      <c r="BV96" s="308"/>
      <c r="BW96" s="308"/>
      <c r="BX96" s="308"/>
      <c r="BY96" s="308"/>
      <c r="BZ96" s="308"/>
      <c r="CA96" s="308"/>
      <c r="CB96" s="308"/>
      <c r="CC96" s="308"/>
      <c r="CD96" s="308"/>
      <c r="CE96" s="308"/>
      <c r="CF96" s="308"/>
      <c r="CG96" s="308"/>
      <c r="CH96" s="308"/>
      <c r="CI96" s="308"/>
      <c r="CJ96" s="308"/>
      <c r="CK96" s="308"/>
      <c r="CL96" s="308"/>
      <c r="CM96" s="308"/>
      <c r="CN96" s="308"/>
      <c r="CO96" s="308"/>
      <c r="CP96" s="308"/>
      <c r="CQ96" s="308"/>
      <c r="CR96" s="308"/>
      <c r="CS96" s="308"/>
      <c r="CT96" s="308"/>
      <c r="CU96" s="308"/>
      <c r="CV96" s="308"/>
      <c r="CW96" s="308"/>
      <c r="CX96" s="308"/>
      <c r="CY96" s="308"/>
      <c r="CZ96" s="308"/>
      <c r="DA96" s="308"/>
      <c r="DB96" s="308"/>
      <c r="DC96" s="308"/>
      <c r="DD96" s="308"/>
      <c r="DE96" s="308"/>
      <c r="DF96" s="308"/>
      <c r="DG96" s="308"/>
      <c r="DH96" s="308"/>
      <c r="DI96" s="308"/>
      <c r="DJ96" s="308"/>
      <c r="DK96" s="308"/>
      <c r="DL96" s="308"/>
      <c r="DM96" s="308"/>
      <c r="DN96" s="308"/>
      <c r="DO96" s="308"/>
      <c r="DP96" s="308"/>
      <c r="DQ96" s="308"/>
      <c r="DR96" s="308"/>
      <c r="DS96" s="308"/>
      <c r="DT96" s="308"/>
      <c r="DU96" s="308"/>
      <c r="DV96" s="308"/>
      <c r="DW96" s="308"/>
      <c r="DX96" s="308"/>
      <c r="DY96" s="308"/>
      <c r="DZ96" s="308"/>
      <c r="EA96" s="308"/>
      <c r="EB96" s="308"/>
      <c r="EC96" s="308"/>
      <c r="ED96" s="308"/>
      <c r="EE96" s="308"/>
      <c r="EF96" s="308"/>
      <c r="EG96" s="308"/>
      <c r="EH96" s="308"/>
      <c r="EI96" s="308"/>
      <c r="EJ96" s="308"/>
      <c r="EK96" s="308"/>
      <c r="EL96" s="308"/>
      <c r="EM96" s="308"/>
      <c r="EN96" s="308"/>
      <c r="EO96" s="308"/>
      <c r="EP96" s="308"/>
      <c r="EQ96" s="308"/>
      <c r="ER96" s="308"/>
      <c r="ES96" s="308"/>
      <c r="ET96" s="308"/>
      <c r="EU96" s="308"/>
      <c r="EV96" s="308"/>
      <c r="EW96" s="308"/>
      <c r="EX96" s="308"/>
      <c r="EY96" s="308"/>
      <c r="EZ96" s="308"/>
      <c r="FA96" s="308"/>
      <c r="FB96" s="308"/>
      <c r="FC96" s="308"/>
      <c r="FD96" s="308"/>
      <c r="FE96" s="308"/>
      <c r="FF96" s="308"/>
      <c r="FG96" s="308"/>
      <c r="FH96" s="308"/>
      <c r="FI96" s="308"/>
      <c r="FJ96" s="308"/>
      <c r="FK96" s="308"/>
      <c r="FL96" s="308"/>
      <c r="FM96" s="308"/>
      <c r="FN96" s="308"/>
      <c r="FO96" s="308"/>
      <c r="FP96" s="308"/>
      <c r="FQ96" s="308"/>
      <c r="FR96" s="308"/>
      <c r="FS96" s="308"/>
      <c r="FT96" s="308"/>
      <c r="FU96" s="308"/>
      <c r="FV96" s="308"/>
      <c r="FW96" s="308"/>
      <c r="FX96" s="308"/>
      <c r="FY96" s="308"/>
      <c r="FZ96" s="308"/>
      <c r="GA96" s="308"/>
      <c r="GB96" s="308"/>
      <c r="GC96" s="308"/>
      <c r="GD96" s="308"/>
      <c r="GE96" s="308"/>
      <c r="GF96" s="308"/>
      <c r="GG96" s="308"/>
      <c r="GH96" s="308"/>
      <c r="GI96" s="308"/>
      <c r="GJ96" s="308"/>
      <c r="GK96" s="308"/>
      <c r="GL96" s="308"/>
      <c r="GM96" s="308"/>
      <c r="GN96" s="308"/>
      <c r="GO96" s="308"/>
      <c r="GP96" s="308"/>
      <c r="GQ96" s="308"/>
      <c r="GR96" s="308"/>
      <c r="GS96" s="308"/>
      <c r="GT96" s="308"/>
      <c r="GU96" s="308"/>
      <c r="GV96" s="308"/>
      <c r="GW96" s="308"/>
      <c r="GX96" s="308"/>
      <c r="GY96" s="308"/>
      <c r="GZ96" s="308"/>
      <c r="HA96" s="308"/>
      <c r="HB96" s="308"/>
      <c r="HC96" s="308"/>
      <c r="HD96" s="308"/>
      <c r="HE96" s="308"/>
      <c r="HF96" s="308"/>
      <c r="HG96" s="308"/>
      <c r="HH96" s="308"/>
      <c r="HI96" s="308"/>
      <c r="HJ96" s="308"/>
      <c r="HK96" s="308"/>
      <c r="HL96" s="308"/>
      <c r="HM96" s="308"/>
      <c r="HN96" s="308"/>
      <c r="HO96" s="308"/>
      <c r="HP96" s="308"/>
      <c r="HQ96" s="308"/>
      <c r="HR96" s="308"/>
      <c r="HS96" s="308"/>
      <c r="HT96" s="308"/>
      <c r="HU96" s="308"/>
      <c r="HV96" s="308"/>
      <c r="HW96" s="308"/>
      <c r="HX96" s="308"/>
      <c r="HY96" s="308"/>
      <c r="HZ96" s="308"/>
      <c r="IA96" s="308"/>
      <c r="IB96" s="308"/>
      <c r="IC96" s="308"/>
      <c r="ID96" s="308"/>
      <c r="IE96" s="308"/>
      <c r="IF96" s="308"/>
      <c r="IG96" s="308"/>
      <c r="IH96" s="308"/>
    </row>
    <row r="97" spans="1:242" s="249" customFormat="1" ht="15" customHeight="1" x14ac:dyDescent="0.3">
      <c r="A97" s="174">
        <v>3.01</v>
      </c>
      <c r="B97" s="231"/>
      <c r="C97" s="232" t="str">
        <f>VLOOKUP(BD.PD[[#This Row],[Pos]],PPto[],3,FALSE)</f>
        <v>3.01 Instalaciones Eléctricas</v>
      </c>
      <c r="D97" s="174" t="s">
        <v>23</v>
      </c>
      <c r="E97" s="305" t="str">
        <f>IF(BD.PD[[#This Row],[.]]="*",VLOOKUP(BD.PD[[#This Row],[Pos]],Presupuesto!A:H,7,FALSE),"")</f>
        <v/>
      </c>
      <c r="F97" s="234" t="s">
        <v>1738</v>
      </c>
      <c r="G97" s="230" t="s">
        <v>1608</v>
      </c>
      <c r="H97" s="174">
        <v>4600079254</v>
      </c>
      <c r="I97" s="174" t="s">
        <v>1605</v>
      </c>
      <c r="J97" s="174" t="s">
        <v>1749</v>
      </c>
      <c r="K97" s="382">
        <v>6</v>
      </c>
      <c r="L97" s="174" t="s">
        <v>117</v>
      </c>
      <c r="M97" s="383">
        <f>IF(BD.PD[[#This Row],[Mon]]="DOP",1,HLOOKUP(BD.PD[[#This Row],[Mon]],$K$1:$L$2,2,FALSE))</f>
        <v>61</v>
      </c>
      <c r="N97" s="384">
        <v>39.57</v>
      </c>
      <c r="O97" s="243">
        <f>BD.PD[[#This Row],[Cant.]]*BD.PD[[#This Row],[ Tasa ]]*BD.PD[[#This Row],[ Precio Und.]]</f>
        <v>14482.62</v>
      </c>
      <c r="P97" s="386">
        <v>0</v>
      </c>
      <c r="Q97" s="243">
        <f>IF(BD.PD[[#This Row],[Liquid. '[%']]]&lt;&gt;0,(BD.PD[[#This Row],[Valor Neto '[DOP']]]*BD.PD[[#This Row],[Liquid. '[%']]])+BD.PD[[#This Row],[Valor Neto '[DOP']]],BD.PD[[#This Row],[Valor Neto '[DOP']]])</f>
        <v>14482.62</v>
      </c>
      <c r="R97" s="243">
        <f>BD.PD[[#This Row],[Ppto. Orden Interna '[DOP']]]/HLOOKUP("USD",$K$1:$L$2,2,FALSE)</f>
        <v>237.42000000000002</v>
      </c>
      <c r="S97" s="398" t="s">
        <v>1644</v>
      </c>
      <c r="T97" s="387"/>
      <c r="U97" s="463" t="s">
        <v>299</v>
      </c>
      <c r="V97" s="499">
        <v>801668</v>
      </c>
      <c r="W97" s="398" t="s">
        <v>1644</v>
      </c>
      <c r="X97" s="495">
        <v>20</v>
      </c>
      <c r="Y97" s="388">
        <v>1</v>
      </c>
      <c r="Z97" s="395">
        <f>BD.PD[[#This Row],[Av.P1 '[%']]]*BD.PD[[#This Row],[Ppto. Orden Interna '[DOP']]]</f>
        <v>14482.62</v>
      </c>
      <c r="AA97" s="531"/>
      <c r="AB97" s="532"/>
      <c r="AC97" s="395">
        <f>BD.PD[[#This Row],[Av.P2 '[%']]]*BD.PD[[#This Row],[Ppto. Orden Interna '[DOP']]]</f>
        <v>0</v>
      </c>
      <c r="AD97" s="531"/>
      <c r="AE97" s="532"/>
      <c r="AF97" s="395">
        <f>BD.PD[[#This Row],[Av.P3 '[%']]]*BD.PD[[#This Row],[Ppto. Orden Interna '[DOP']]]</f>
        <v>0</v>
      </c>
      <c r="AG97" s="395"/>
      <c r="AH97" s="395"/>
      <c r="AI97" s="395"/>
      <c r="AJ97" s="395"/>
      <c r="AK97" s="395"/>
      <c r="AL97" s="395"/>
      <c r="AM97" s="482">
        <f>BD.PD[[#This Row],[Pago 3]]+BD.PD[[#This Row],[Pago 2]]+BD.PD[[#This Row],[Pago 1]]</f>
        <v>14482.62</v>
      </c>
      <c r="AN97" s="511" t="s">
        <v>244</v>
      </c>
      <c r="AO97" s="511" t="s">
        <v>245</v>
      </c>
      <c r="AP97" s="511" t="s">
        <v>246</v>
      </c>
      <c r="AQ97" s="511" t="s">
        <v>247</v>
      </c>
      <c r="AR97" s="511">
        <v>594</v>
      </c>
      <c r="AS97" s="511" t="s">
        <v>258</v>
      </c>
      <c r="AT97" s="308"/>
      <c r="AU97" s="308"/>
      <c r="AV97" s="308"/>
      <c r="AW97" s="308"/>
      <c r="AX97" s="308"/>
      <c r="AY97" s="308"/>
      <c r="AZ97" s="308"/>
      <c r="BA97" s="308"/>
      <c r="BB97" s="308"/>
      <c r="BC97" s="308"/>
      <c r="BD97" s="308"/>
      <c r="BE97" s="308"/>
      <c r="BF97" s="308"/>
      <c r="BG97" s="308"/>
      <c r="BH97" s="308"/>
      <c r="BI97" s="308"/>
      <c r="BJ97" s="308"/>
      <c r="BK97" s="308"/>
      <c r="BL97" s="308"/>
      <c r="BM97" s="308"/>
      <c r="BN97" s="308"/>
      <c r="BO97" s="308"/>
      <c r="BP97" s="308"/>
      <c r="BQ97" s="308"/>
      <c r="BR97" s="308"/>
      <c r="BS97" s="308"/>
      <c r="BT97" s="308"/>
      <c r="BU97" s="308"/>
      <c r="BV97" s="308"/>
      <c r="BW97" s="308"/>
      <c r="BX97" s="308"/>
      <c r="BY97" s="308"/>
      <c r="BZ97" s="308"/>
      <c r="CA97" s="308"/>
      <c r="CB97" s="308"/>
      <c r="CC97" s="308"/>
      <c r="CD97" s="308"/>
      <c r="CE97" s="308"/>
      <c r="CF97" s="308"/>
      <c r="CG97" s="308"/>
      <c r="CH97" s="308"/>
      <c r="CI97" s="308"/>
      <c r="CJ97" s="308"/>
      <c r="CK97" s="308"/>
      <c r="CL97" s="308"/>
      <c r="CM97" s="308"/>
      <c r="CN97" s="308"/>
      <c r="CO97" s="308"/>
      <c r="CP97" s="308"/>
      <c r="CQ97" s="308"/>
      <c r="CR97" s="308"/>
      <c r="CS97" s="308"/>
      <c r="CT97" s="308"/>
      <c r="CU97" s="308"/>
      <c r="CV97" s="308"/>
      <c r="CW97" s="308"/>
      <c r="CX97" s="308"/>
      <c r="CY97" s="308"/>
      <c r="CZ97" s="308"/>
      <c r="DA97" s="308"/>
      <c r="DB97" s="308"/>
      <c r="DC97" s="308"/>
      <c r="DD97" s="308"/>
      <c r="DE97" s="308"/>
      <c r="DF97" s="308"/>
      <c r="DG97" s="308"/>
      <c r="DH97" s="308"/>
      <c r="DI97" s="308"/>
      <c r="DJ97" s="308"/>
      <c r="DK97" s="308"/>
      <c r="DL97" s="308"/>
      <c r="DM97" s="308"/>
      <c r="DN97" s="308"/>
      <c r="DO97" s="308"/>
      <c r="DP97" s="308"/>
      <c r="DQ97" s="308"/>
      <c r="DR97" s="308"/>
      <c r="DS97" s="308"/>
      <c r="DT97" s="308"/>
      <c r="DU97" s="308"/>
      <c r="DV97" s="308"/>
      <c r="DW97" s="308"/>
      <c r="DX97" s="308"/>
      <c r="DY97" s="308"/>
      <c r="DZ97" s="308"/>
      <c r="EA97" s="308"/>
      <c r="EB97" s="308"/>
      <c r="EC97" s="308"/>
      <c r="ED97" s="308"/>
      <c r="EE97" s="308"/>
      <c r="EF97" s="308"/>
      <c r="EG97" s="308"/>
      <c r="EH97" s="308"/>
      <c r="EI97" s="308"/>
      <c r="EJ97" s="308"/>
      <c r="EK97" s="308"/>
      <c r="EL97" s="308"/>
      <c r="EM97" s="308"/>
      <c r="EN97" s="308"/>
      <c r="EO97" s="308"/>
      <c r="EP97" s="308"/>
      <c r="EQ97" s="308"/>
      <c r="ER97" s="308"/>
      <c r="ES97" s="308"/>
      <c r="ET97" s="308"/>
      <c r="EU97" s="308"/>
      <c r="EV97" s="308"/>
      <c r="EW97" s="308"/>
      <c r="EX97" s="308"/>
      <c r="EY97" s="308"/>
      <c r="EZ97" s="308"/>
      <c r="FA97" s="308"/>
      <c r="FB97" s="308"/>
      <c r="FC97" s="308"/>
      <c r="FD97" s="308"/>
      <c r="FE97" s="308"/>
      <c r="FF97" s="308"/>
      <c r="FG97" s="308"/>
      <c r="FH97" s="308"/>
      <c r="FI97" s="308"/>
      <c r="FJ97" s="308"/>
      <c r="FK97" s="308"/>
      <c r="FL97" s="308"/>
      <c r="FM97" s="308"/>
      <c r="FN97" s="308"/>
      <c r="FO97" s="308"/>
      <c r="FP97" s="308"/>
      <c r="FQ97" s="308"/>
      <c r="FR97" s="308"/>
      <c r="FS97" s="308"/>
      <c r="FT97" s="308"/>
      <c r="FU97" s="308"/>
      <c r="FV97" s="308"/>
      <c r="FW97" s="308"/>
      <c r="FX97" s="308"/>
      <c r="FY97" s="308"/>
      <c r="FZ97" s="308"/>
      <c r="GA97" s="308"/>
      <c r="GB97" s="308"/>
      <c r="GC97" s="308"/>
      <c r="GD97" s="308"/>
      <c r="GE97" s="308"/>
      <c r="GF97" s="308"/>
      <c r="GG97" s="308"/>
      <c r="GH97" s="308"/>
      <c r="GI97" s="308"/>
      <c r="GJ97" s="308"/>
      <c r="GK97" s="308"/>
      <c r="GL97" s="308"/>
      <c r="GM97" s="308"/>
      <c r="GN97" s="308"/>
      <c r="GO97" s="308"/>
      <c r="GP97" s="308"/>
      <c r="GQ97" s="308"/>
      <c r="GR97" s="308"/>
      <c r="GS97" s="308"/>
      <c r="GT97" s="308"/>
      <c r="GU97" s="308"/>
      <c r="GV97" s="308"/>
      <c r="GW97" s="308"/>
      <c r="GX97" s="308"/>
      <c r="GY97" s="308"/>
      <c r="GZ97" s="308"/>
      <c r="HA97" s="308"/>
      <c r="HB97" s="308"/>
      <c r="HC97" s="308"/>
      <c r="HD97" s="308"/>
      <c r="HE97" s="308"/>
      <c r="HF97" s="308"/>
      <c r="HG97" s="308"/>
      <c r="HH97" s="308"/>
      <c r="HI97" s="308"/>
      <c r="HJ97" s="308"/>
      <c r="HK97" s="308"/>
      <c r="HL97" s="308"/>
      <c r="HM97" s="308"/>
      <c r="HN97" s="308"/>
      <c r="HO97" s="308"/>
      <c r="HP97" s="308"/>
      <c r="HQ97" s="308"/>
      <c r="HR97" s="308"/>
      <c r="HS97" s="308"/>
      <c r="HT97" s="308"/>
      <c r="HU97" s="308"/>
      <c r="HV97" s="308"/>
      <c r="HW97" s="308"/>
      <c r="HX97" s="308"/>
      <c r="HY97" s="308"/>
      <c r="HZ97" s="308"/>
      <c r="IA97" s="308"/>
      <c r="IB97" s="308"/>
      <c r="IC97" s="308"/>
      <c r="ID97" s="308"/>
      <c r="IE97" s="308"/>
      <c r="IF97" s="308"/>
      <c r="IG97" s="308"/>
      <c r="IH97" s="308"/>
    </row>
    <row r="98" spans="1:242" s="249" customFormat="1" ht="15" customHeight="1" x14ac:dyDescent="0.3">
      <c r="A98" s="174">
        <v>3.01</v>
      </c>
      <c r="B98" s="231"/>
      <c r="C98" s="232" t="str">
        <f>VLOOKUP(BD.PD[[#This Row],[Pos]],PPto[],3,FALSE)</f>
        <v>3.01 Instalaciones Eléctricas</v>
      </c>
      <c r="D98" s="174" t="s">
        <v>23</v>
      </c>
      <c r="E98" s="305" t="str">
        <f>IF(BD.PD[[#This Row],[.]]="*",VLOOKUP(BD.PD[[#This Row],[Pos]],Presupuesto!A:H,7,FALSE),"")</f>
        <v/>
      </c>
      <c r="F98" s="234" t="s">
        <v>1739</v>
      </c>
      <c r="G98" s="230" t="s">
        <v>1608</v>
      </c>
      <c r="H98" s="174">
        <v>4600079254</v>
      </c>
      <c r="I98" s="174" t="s">
        <v>1605</v>
      </c>
      <c r="J98" s="174" t="s">
        <v>1749</v>
      </c>
      <c r="K98" s="382">
        <v>4</v>
      </c>
      <c r="L98" s="174" t="s">
        <v>117</v>
      </c>
      <c r="M98" s="383">
        <f>IF(BD.PD[[#This Row],[Mon]]="DOP",1,HLOOKUP(BD.PD[[#This Row],[Mon]],$K$1:$L$2,2,FALSE))</f>
        <v>61</v>
      </c>
      <c r="N98" s="384">
        <v>64.739999999999995</v>
      </c>
      <c r="O98" s="243">
        <f>BD.PD[[#This Row],[Cant.]]*BD.PD[[#This Row],[ Tasa ]]*BD.PD[[#This Row],[ Precio Und.]]</f>
        <v>15796.56</v>
      </c>
      <c r="P98" s="386">
        <v>0</v>
      </c>
      <c r="Q98" s="243">
        <f>IF(BD.PD[[#This Row],[Liquid. '[%']]]&lt;&gt;0,(BD.PD[[#This Row],[Valor Neto '[DOP']]]*BD.PD[[#This Row],[Liquid. '[%']]])+BD.PD[[#This Row],[Valor Neto '[DOP']]],BD.PD[[#This Row],[Valor Neto '[DOP']]])</f>
        <v>15796.56</v>
      </c>
      <c r="R98" s="243">
        <f>BD.PD[[#This Row],[Ppto. Orden Interna '[DOP']]]/HLOOKUP("USD",$K$1:$L$2,2,FALSE)</f>
        <v>258.95999999999998</v>
      </c>
      <c r="S98" s="398" t="s">
        <v>1644</v>
      </c>
      <c r="T98" s="387"/>
      <c r="U98" s="463" t="s">
        <v>299</v>
      </c>
      <c r="V98" s="499">
        <v>801668</v>
      </c>
      <c r="W98" s="398" t="s">
        <v>1644</v>
      </c>
      <c r="X98" s="495">
        <v>20</v>
      </c>
      <c r="Y98" s="388">
        <v>1</v>
      </c>
      <c r="Z98" s="395">
        <f>BD.PD[[#This Row],[Av.P1 '[%']]]*BD.PD[[#This Row],[Ppto. Orden Interna '[DOP']]]</f>
        <v>15796.56</v>
      </c>
      <c r="AA98" s="531"/>
      <c r="AB98" s="532"/>
      <c r="AC98" s="395">
        <f>BD.PD[[#This Row],[Av.P2 '[%']]]*BD.PD[[#This Row],[Ppto. Orden Interna '[DOP']]]</f>
        <v>0</v>
      </c>
      <c r="AD98" s="531"/>
      <c r="AE98" s="532"/>
      <c r="AF98" s="395">
        <f>BD.PD[[#This Row],[Av.P3 '[%']]]*BD.PD[[#This Row],[Ppto. Orden Interna '[DOP']]]</f>
        <v>0</v>
      </c>
      <c r="AG98" s="395"/>
      <c r="AH98" s="395"/>
      <c r="AI98" s="395"/>
      <c r="AJ98" s="395"/>
      <c r="AK98" s="395"/>
      <c r="AL98" s="395"/>
      <c r="AM98" s="482">
        <f>BD.PD[[#This Row],[Pago 3]]+BD.PD[[#This Row],[Pago 2]]+BD.PD[[#This Row],[Pago 1]]</f>
        <v>15796.56</v>
      </c>
      <c r="AN98" s="511" t="s">
        <v>244</v>
      </c>
      <c r="AO98" s="511" t="s">
        <v>245</v>
      </c>
      <c r="AP98" s="511" t="s">
        <v>246</v>
      </c>
      <c r="AQ98" s="511" t="s">
        <v>247</v>
      </c>
      <c r="AR98" s="511">
        <v>594</v>
      </c>
      <c r="AS98" s="511" t="s">
        <v>258</v>
      </c>
      <c r="AT98" s="308"/>
      <c r="AU98" s="308"/>
      <c r="AV98" s="308"/>
      <c r="AW98" s="308"/>
      <c r="AX98" s="308"/>
      <c r="AY98" s="308"/>
      <c r="AZ98" s="308"/>
      <c r="BA98" s="308"/>
      <c r="BB98" s="308"/>
      <c r="BC98" s="308"/>
      <c r="BD98" s="308"/>
      <c r="BE98" s="308"/>
      <c r="BF98" s="308"/>
      <c r="BG98" s="308"/>
      <c r="BH98" s="308"/>
      <c r="BI98" s="308"/>
      <c r="BJ98" s="308"/>
      <c r="BK98" s="308"/>
      <c r="BL98" s="308"/>
      <c r="BM98" s="308"/>
      <c r="BN98" s="308"/>
      <c r="BO98" s="308"/>
      <c r="BP98" s="308"/>
      <c r="BQ98" s="308"/>
      <c r="BR98" s="308"/>
      <c r="BS98" s="308"/>
      <c r="BT98" s="308"/>
      <c r="BU98" s="308"/>
      <c r="BV98" s="308"/>
      <c r="BW98" s="308"/>
      <c r="BX98" s="308"/>
      <c r="BY98" s="308"/>
      <c r="BZ98" s="308"/>
      <c r="CA98" s="308"/>
      <c r="CB98" s="308"/>
      <c r="CC98" s="308"/>
      <c r="CD98" s="308"/>
      <c r="CE98" s="308"/>
      <c r="CF98" s="308"/>
      <c r="CG98" s="308"/>
      <c r="CH98" s="308"/>
      <c r="CI98" s="308"/>
      <c r="CJ98" s="308"/>
      <c r="CK98" s="308"/>
      <c r="CL98" s="308"/>
      <c r="CM98" s="308"/>
      <c r="CN98" s="308"/>
      <c r="CO98" s="308"/>
      <c r="CP98" s="308"/>
      <c r="CQ98" s="308"/>
      <c r="CR98" s="308"/>
      <c r="CS98" s="308"/>
      <c r="CT98" s="308"/>
      <c r="CU98" s="308"/>
      <c r="CV98" s="308"/>
      <c r="CW98" s="308"/>
      <c r="CX98" s="308"/>
      <c r="CY98" s="308"/>
      <c r="CZ98" s="308"/>
      <c r="DA98" s="308"/>
      <c r="DB98" s="308"/>
      <c r="DC98" s="308"/>
      <c r="DD98" s="308"/>
      <c r="DE98" s="308"/>
      <c r="DF98" s="308"/>
      <c r="DG98" s="308"/>
      <c r="DH98" s="308"/>
      <c r="DI98" s="308"/>
      <c r="DJ98" s="308"/>
      <c r="DK98" s="308"/>
      <c r="DL98" s="308"/>
      <c r="DM98" s="308"/>
      <c r="DN98" s="308"/>
      <c r="DO98" s="308"/>
      <c r="DP98" s="308"/>
      <c r="DQ98" s="308"/>
      <c r="DR98" s="308"/>
      <c r="DS98" s="308"/>
      <c r="DT98" s="308"/>
      <c r="DU98" s="308"/>
      <c r="DV98" s="308"/>
      <c r="DW98" s="308"/>
      <c r="DX98" s="308"/>
      <c r="DY98" s="308"/>
      <c r="DZ98" s="308"/>
      <c r="EA98" s="308"/>
      <c r="EB98" s="308"/>
      <c r="EC98" s="308"/>
      <c r="ED98" s="308"/>
      <c r="EE98" s="308"/>
      <c r="EF98" s="308"/>
      <c r="EG98" s="308"/>
      <c r="EH98" s="308"/>
      <c r="EI98" s="308"/>
      <c r="EJ98" s="308"/>
      <c r="EK98" s="308"/>
      <c r="EL98" s="308"/>
      <c r="EM98" s="308"/>
      <c r="EN98" s="308"/>
      <c r="EO98" s="308"/>
      <c r="EP98" s="308"/>
      <c r="EQ98" s="308"/>
      <c r="ER98" s="308"/>
      <c r="ES98" s="308"/>
      <c r="ET98" s="308"/>
      <c r="EU98" s="308"/>
      <c r="EV98" s="308"/>
      <c r="EW98" s="308"/>
      <c r="EX98" s="308"/>
      <c r="EY98" s="308"/>
      <c r="EZ98" s="308"/>
      <c r="FA98" s="308"/>
      <c r="FB98" s="308"/>
      <c r="FC98" s="308"/>
      <c r="FD98" s="308"/>
      <c r="FE98" s="308"/>
      <c r="FF98" s="308"/>
      <c r="FG98" s="308"/>
      <c r="FH98" s="308"/>
      <c r="FI98" s="308"/>
      <c r="FJ98" s="308"/>
      <c r="FK98" s="308"/>
      <c r="FL98" s="308"/>
      <c r="FM98" s="308"/>
      <c r="FN98" s="308"/>
      <c r="FO98" s="308"/>
      <c r="FP98" s="308"/>
      <c r="FQ98" s="308"/>
      <c r="FR98" s="308"/>
      <c r="FS98" s="308"/>
      <c r="FT98" s="308"/>
      <c r="FU98" s="308"/>
      <c r="FV98" s="308"/>
      <c r="FW98" s="308"/>
      <c r="FX98" s="308"/>
      <c r="FY98" s="308"/>
      <c r="FZ98" s="308"/>
      <c r="GA98" s="308"/>
      <c r="GB98" s="308"/>
      <c r="GC98" s="308"/>
      <c r="GD98" s="308"/>
      <c r="GE98" s="308"/>
      <c r="GF98" s="308"/>
      <c r="GG98" s="308"/>
      <c r="GH98" s="308"/>
      <c r="GI98" s="308"/>
      <c r="GJ98" s="308"/>
      <c r="GK98" s="308"/>
      <c r="GL98" s="308"/>
      <c r="GM98" s="308"/>
      <c r="GN98" s="308"/>
      <c r="GO98" s="308"/>
      <c r="GP98" s="308"/>
      <c r="GQ98" s="308"/>
      <c r="GR98" s="308"/>
      <c r="GS98" s="308"/>
      <c r="GT98" s="308"/>
      <c r="GU98" s="308"/>
      <c r="GV98" s="308"/>
      <c r="GW98" s="308"/>
      <c r="GX98" s="308"/>
      <c r="GY98" s="308"/>
      <c r="GZ98" s="308"/>
      <c r="HA98" s="308"/>
      <c r="HB98" s="308"/>
      <c r="HC98" s="308"/>
      <c r="HD98" s="308"/>
      <c r="HE98" s="308"/>
      <c r="HF98" s="308"/>
      <c r="HG98" s="308"/>
      <c r="HH98" s="308"/>
      <c r="HI98" s="308"/>
      <c r="HJ98" s="308"/>
      <c r="HK98" s="308"/>
      <c r="HL98" s="308"/>
      <c r="HM98" s="308"/>
      <c r="HN98" s="308"/>
      <c r="HO98" s="308"/>
      <c r="HP98" s="308"/>
      <c r="HQ98" s="308"/>
      <c r="HR98" s="308"/>
      <c r="HS98" s="308"/>
      <c r="HT98" s="308"/>
      <c r="HU98" s="308"/>
      <c r="HV98" s="308"/>
      <c r="HW98" s="308"/>
      <c r="HX98" s="308"/>
      <c r="HY98" s="308"/>
      <c r="HZ98" s="308"/>
      <c r="IA98" s="308"/>
      <c r="IB98" s="308"/>
      <c r="IC98" s="308"/>
      <c r="ID98" s="308"/>
      <c r="IE98" s="308"/>
      <c r="IF98" s="308"/>
      <c r="IG98" s="308"/>
      <c r="IH98" s="308"/>
    </row>
    <row r="99" spans="1:242" s="249" customFormat="1" ht="15" customHeight="1" x14ac:dyDescent="0.3">
      <c r="A99" s="174">
        <v>3.01</v>
      </c>
      <c r="B99" s="231"/>
      <c r="C99" s="232" t="str">
        <f>VLOOKUP(BD.PD[[#This Row],[Pos]],PPto[],3,FALSE)</f>
        <v>3.01 Instalaciones Eléctricas</v>
      </c>
      <c r="D99" s="174" t="s">
        <v>23</v>
      </c>
      <c r="E99" s="305" t="str">
        <f>IF(BD.PD[[#This Row],[.]]="*",VLOOKUP(BD.PD[[#This Row],[Pos]],Presupuesto!A:H,7,FALSE),"")</f>
        <v/>
      </c>
      <c r="F99" s="234" t="s">
        <v>1740</v>
      </c>
      <c r="G99" s="230" t="s">
        <v>1608</v>
      </c>
      <c r="H99" s="174">
        <v>4600079254</v>
      </c>
      <c r="I99" s="174" t="s">
        <v>1605</v>
      </c>
      <c r="J99" s="174" t="s">
        <v>1749</v>
      </c>
      <c r="K99" s="382">
        <v>37</v>
      </c>
      <c r="L99" s="174" t="s">
        <v>117</v>
      </c>
      <c r="M99" s="383">
        <f>IF(BD.PD[[#This Row],[Mon]]="DOP",1,HLOOKUP(BD.PD[[#This Row],[Mon]],$K$1:$L$2,2,FALSE))</f>
        <v>61</v>
      </c>
      <c r="N99" s="384">
        <v>641.7700000000001</v>
      </c>
      <c r="O99" s="243">
        <f>BD.PD[[#This Row],[Cant.]]*BD.PD[[#This Row],[ Tasa ]]*BD.PD[[#This Row],[ Precio Und.]]</f>
        <v>1448474.8900000001</v>
      </c>
      <c r="P99" s="386">
        <v>0</v>
      </c>
      <c r="Q99" s="243">
        <f>IF(BD.PD[[#This Row],[Liquid. '[%']]]&lt;&gt;0,(BD.PD[[#This Row],[Valor Neto '[DOP']]]*BD.PD[[#This Row],[Liquid. '[%']]])+BD.PD[[#This Row],[Valor Neto '[DOP']]],BD.PD[[#This Row],[Valor Neto '[DOP']]])</f>
        <v>1448474.8900000001</v>
      </c>
      <c r="R99" s="243">
        <f>BD.PD[[#This Row],[Ppto. Orden Interna '[DOP']]]/HLOOKUP("USD",$K$1:$L$2,2,FALSE)</f>
        <v>23745.49</v>
      </c>
      <c r="S99" s="398" t="s">
        <v>1644</v>
      </c>
      <c r="T99" s="387"/>
      <c r="U99" s="463" t="s">
        <v>299</v>
      </c>
      <c r="V99" s="499">
        <v>801668</v>
      </c>
      <c r="W99" s="398" t="s">
        <v>1644</v>
      </c>
      <c r="X99" s="495">
        <v>20</v>
      </c>
      <c r="Y99" s="388">
        <v>1</v>
      </c>
      <c r="Z99" s="395">
        <f>BD.PD[[#This Row],[Av.P1 '[%']]]*BD.PD[[#This Row],[Ppto. Orden Interna '[DOP']]]</f>
        <v>1448474.8900000001</v>
      </c>
      <c r="AA99" s="531"/>
      <c r="AB99" s="532"/>
      <c r="AC99" s="395">
        <f>BD.PD[[#This Row],[Av.P2 '[%']]]*BD.PD[[#This Row],[Ppto. Orden Interna '[DOP']]]</f>
        <v>0</v>
      </c>
      <c r="AD99" s="531"/>
      <c r="AE99" s="532"/>
      <c r="AF99" s="395">
        <f>BD.PD[[#This Row],[Av.P3 '[%']]]*BD.PD[[#This Row],[Ppto. Orden Interna '[DOP']]]</f>
        <v>0</v>
      </c>
      <c r="AG99" s="395"/>
      <c r="AH99" s="395"/>
      <c r="AI99" s="395"/>
      <c r="AJ99" s="395"/>
      <c r="AK99" s="395"/>
      <c r="AL99" s="395"/>
      <c r="AM99" s="482">
        <f>BD.PD[[#This Row],[Pago 3]]+BD.PD[[#This Row],[Pago 2]]+BD.PD[[#This Row],[Pago 1]]</f>
        <v>1448474.8900000001</v>
      </c>
      <c r="AN99" s="511" t="s">
        <v>244</v>
      </c>
      <c r="AO99" s="511" t="s">
        <v>245</v>
      </c>
      <c r="AP99" s="511" t="s">
        <v>246</v>
      </c>
      <c r="AQ99" s="511" t="s">
        <v>247</v>
      </c>
      <c r="AR99" s="511">
        <v>594</v>
      </c>
      <c r="AS99" s="511" t="s">
        <v>258</v>
      </c>
      <c r="AT99" s="308"/>
      <c r="AU99" s="308"/>
      <c r="AV99" s="308"/>
      <c r="AW99" s="308"/>
      <c r="AX99" s="308"/>
      <c r="AY99" s="308"/>
      <c r="AZ99" s="308"/>
      <c r="BA99" s="308"/>
      <c r="BB99" s="308"/>
      <c r="BC99" s="308"/>
      <c r="BD99" s="308"/>
      <c r="BE99" s="308"/>
      <c r="BF99" s="308"/>
      <c r="BG99" s="308"/>
      <c r="BH99" s="308"/>
      <c r="BI99" s="308"/>
      <c r="BJ99" s="308"/>
      <c r="BK99" s="308"/>
      <c r="BL99" s="308"/>
      <c r="BM99" s="308"/>
      <c r="BN99" s="308"/>
      <c r="BO99" s="308"/>
      <c r="BP99" s="308"/>
      <c r="BQ99" s="308"/>
      <c r="BR99" s="308"/>
      <c r="BS99" s="308"/>
      <c r="BT99" s="308"/>
      <c r="BU99" s="308"/>
      <c r="BV99" s="308"/>
      <c r="BW99" s="308"/>
      <c r="BX99" s="308"/>
      <c r="BY99" s="308"/>
      <c r="BZ99" s="308"/>
      <c r="CA99" s="308"/>
      <c r="CB99" s="308"/>
      <c r="CC99" s="308"/>
      <c r="CD99" s="308"/>
      <c r="CE99" s="308"/>
      <c r="CF99" s="308"/>
      <c r="CG99" s="308"/>
      <c r="CH99" s="308"/>
      <c r="CI99" s="308"/>
      <c r="CJ99" s="308"/>
      <c r="CK99" s="308"/>
      <c r="CL99" s="308"/>
      <c r="CM99" s="308"/>
      <c r="CN99" s="308"/>
      <c r="CO99" s="308"/>
      <c r="CP99" s="308"/>
      <c r="CQ99" s="308"/>
      <c r="CR99" s="308"/>
      <c r="CS99" s="308"/>
      <c r="CT99" s="308"/>
      <c r="CU99" s="308"/>
      <c r="CV99" s="308"/>
      <c r="CW99" s="308"/>
      <c r="CX99" s="308"/>
      <c r="CY99" s="308"/>
      <c r="CZ99" s="308"/>
      <c r="DA99" s="308"/>
      <c r="DB99" s="308"/>
      <c r="DC99" s="308"/>
      <c r="DD99" s="308"/>
      <c r="DE99" s="308"/>
      <c r="DF99" s="308"/>
      <c r="DG99" s="308"/>
      <c r="DH99" s="308"/>
      <c r="DI99" s="308"/>
      <c r="DJ99" s="308"/>
      <c r="DK99" s="308"/>
      <c r="DL99" s="308"/>
      <c r="DM99" s="308"/>
      <c r="DN99" s="308"/>
      <c r="DO99" s="308"/>
      <c r="DP99" s="308"/>
      <c r="DQ99" s="308"/>
      <c r="DR99" s="308"/>
      <c r="DS99" s="308"/>
      <c r="DT99" s="308"/>
      <c r="DU99" s="308"/>
      <c r="DV99" s="308"/>
      <c r="DW99" s="308"/>
      <c r="DX99" s="308"/>
      <c r="DY99" s="308"/>
      <c r="DZ99" s="308"/>
      <c r="EA99" s="308"/>
      <c r="EB99" s="308"/>
      <c r="EC99" s="308"/>
      <c r="ED99" s="308"/>
      <c r="EE99" s="308"/>
      <c r="EF99" s="308"/>
      <c r="EG99" s="308"/>
      <c r="EH99" s="308"/>
      <c r="EI99" s="308"/>
      <c r="EJ99" s="308"/>
      <c r="EK99" s="308"/>
      <c r="EL99" s="308"/>
      <c r="EM99" s="308"/>
      <c r="EN99" s="308"/>
      <c r="EO99" s="308"/>
      <c r="EP99" s="308"/>
      <c r="EQ99" s="308"/>
      <c r="ER99" s="308"/>
      <c r="ES99" s="308"/>
      <c r="ET99" s="308"/>
      <c r="EU99" s="308"/>
      <c r="EV99" s="308"/>
      <c r="EW99" s="308"/>
      <c r="EX99" s="308"/>
      <c r="EY99" s="308"/>
      <c r="EZ99" s="308"/>
      <c r="FA99" s="308"/>
      <c r="FB99" s="308"/>
      <c r="FC99" s="308"/>
      <c r="FD99" s="308"/>
      <c r="FE99" s="308"/>
      <c r="FF99" s="308"/>
      <c r="FG99" s="308"/>
      <c r="FH99" s="308"/>
      <c r="FI99" s="308"/>
      <c r="FJ99" s="308"/>
      <c r="FK99" s="308"/>
      <c r="FL99" s="308"/>
      <c r="FM99" s="308"/>
      <c r="FN99" s="308"/>
      <c r="FO99" s="308"/>
      <c r="FP99" s="308"/>
      <c r="FQ99" s="308"/>
      <c r="FR99" s="308"/>
      <c r="FS99" s="308"/>
      <c r="FT99" s="308"/>
      <c r="FU99" s="308"/>
      <c r="FV99" s="308"/>
      <c r="FW99" s="308"/>
      <c r="FX99" s="308"/>
      <c r="FY99" s="308"/>
      <c r="FZ99" s="308"/>
      <c r="GA99" s="308"/>
      <c r="GB99" s="308"/>
      <c r="GC99" s="308"/>
      <c r="GD99" s="308"/>
      <c r="GE99" s="308"/>
      <c r="GF99" s="308"/>
      <c r="GG99" s="308"/>
      <c r="GH99" s="308"/>
      <c r="GI99" s="308"/>
      <c r="GJ99" s="308"/>
      <c r="GK99" s="308"/>
      <c r="GL99" s="308"/>
      <c r="GM99" s="308"/>
      <c r="GN99" s="308"/>
      <c r="GO99" s="308"/>
      <c r="GP99" s="308"/>
      <c r="GQ99" s="308"/>
      <c r="GR99" s="308"/>
      <c r="GS99" s="308"/>
      <c r="GT99" s="308"/>
      <c r="GU99" s="308"/>
      <c r="GV99" s="308"/>
      <c r="GW99" s="308"/>
      <c r="GX99" s="308"/>
      <c r="GY99" s="308"/>
      <c r="GZ99" s="308"/>
      <c r="HA99" s="308"/>
      <c r="HB99" s="308"/>
      <c r="HC99" s="308"/>
      <c r="HD99" s="308"/>
      <c r="HE99" s="308"/>
      <c r="HF99" s="308"/>
      <c r="HG99" s="308"/>
      <c r="HH99" s="308"/>
      <c r="HI99" s="308"/>
      <c r="HJ99" s="308"/>
      <c r="HK99" s="308"/>
      <c r="HL99" s="308"/>
      <c r="HM99" s="308"/>
      <c r="HN99" s="308"/>
      <c r="HO99" s="308"/>
      <c r="HP99" s="308"/>
      <c r="HQ99" s="308"/>
      <c r="HR99" s="308"/>
      <c r="HS99" s="308"/>
      <c r="HT99" s="308"/>
      <c r="HU99" s="308"/>
      <c r="HV99" s="308"/>
      <c r="HW99" s="308"/>
      <c r="HX99" s="308"/>
      <c r="HY99" s="308"/>
      <c r="HZ99" s="308"/>
      <c r="IA99" s="308"/>
      <c r="IB99" s="308"/>
      <c r="IC99" s="308"/>
      <c r="ID99" s="308"/>
      <c r="IE99" s="308"/>
      <c r="IF99" s="308"/>
      <c r="IG99" s="308"/>
      <c r="IH99" s="308"/>
    </row>
    <row r="100" spans="1:242" s="249" customFormat="1" ht="15" customHeight="1" x14ac:dyDescent="0.3">
      <c r="A100" s="174">
        <v>3.01</v>
      </c>
      <c r="B100" s="231"/>
      <c r="C100" s="232" t="str">
        <f>VLOOKUP(BD.PD[[#This Row],[Pos]],PPto[],3,FALSE)</f>
        <v>3.01 Instalaciones Eléctricas</v>
      </c>
      <c r="D100" s="174" t="s">
        <v>23</v>
      </c>
      <c r="E100" s="305" t="str">
        <f>IF(BD.PD[[#This Row],[.]]="*",VLOOKUP(BD.PD[[#This Row],[Pos]],Presupuesto!A:H,7,FALSE),"")</f>
        <v/>
      </c>
      <c r="F100" s="234" t="s">
        <v>1741</v>
      </c>
      <c r="G100" s="230" t="s">
        <v>1608</v>
      </c>
      <c r="H100" s="174">
        <v>4600079254</v>
      </c>
      <c r="I100" s="174" t="s">
        <v>1605</v>
      </c>
      <c r="J100" s="174" t="s">
        <v>1749</v>
      </c>
      <c r="K100" s="382">
        <v>28</v>
      </c>
      <c r="L100" s="174" t="s">
        <v>117</v>
      </c>
      <c r="M100" s="383">
        <f>IF(BD.PD[[#This Row],[Mon]]="DOP",1,HLOOKUP(BD.PD[[#This Row],[Mon]],$K$1:$L$2,2,FALSE))</f>
        <v>61</v>
      </c>
      <c r="N100" s="384">
        <v>641.7700000000001</v>
      </c>
      <c r="O100" s="243">
        <f>BD.PD[[#This Row],[Cant.]]*BD.PD[[#This Row],[ Tasa ]]*BD.PD[[#This Row],[ Precio Und.]]</f>
        <v>1096143.1600000001</v>
      </c>
      <c r="P100" s="386">
        <v>0</v>
      </c>
      <c r="Q100" s="243">
        <f>IF(BD.PD[[#This Row],[Liquid. '[%']]]&lt;&gt;0,(BD.PD[[#This Row],[Valor Neto '[DOP']]]*BD.PD[[#This Row],[Liquid. '[%']]])+BD.PD[[#This Row],[Valor Neto '[DOP']]],BD.PD[[#This Row],[Valor Neto '[DOP']]])</f>
        <v>1096143.1600000001</v>
      </c>
      <c r="R100" s="243">
        <f>BD.PD[[#This Row],[Ppto. Orden Interna '[DOP']]]/HLOOKUP("USD",$K$1:$L$2,2,FALSE)</f>
        <v>17969.560000000001</v>
      </c>
      <c r="S100" s="398" t="s">
        <v>1644</v>
      </c>
      <c r="T100" s="387"/>
      <c r="U100" s="463" t="s">
        <v>299</v>
      </c>
      <c r="V100" s="499">
        <v>801668</v>
      </c>
      <c r="W100" s="398" t="s">
        <v>1644</v>
      </c>
      <c r="X100" s="495">
        <v>20</v>
      </c>
      <c r="Y100" s="388">
        <v>1</v>
      </c>
      <c r="Z100" s="395">
        <f>BD.PD[[#This Row],[Av.P1 '[%']]]*BD.PD[[#This Row],[Ppto. Orden Interna '[DOP']]]</f>
        <v>1096143.1600000001</v>
      </c>
      <c r="AA100" s="531"/>
      <c r="AB100" s="532"/>
      <c r="AC100" s="395">
        <f>BD.PD[[#This Row],[Av.P2 '[%']]]*BD.PD[[#This Row],[Ppto. Orden Interna '[DOP']]]</f>
        <v>0</v>
      </c>
      <c r="AD100" s="531"/>
      <c r="AE100" s="532"/>
      <c r="AF100" s="395">
        <f>BD.PD[[#This Row],[Av.P3 '[%']]]*BD.PD[[#This Row],[Ppto. Orden Interna '[DOP']]]</f>
        <v>0</v>
      </c>
      <c r="AG100" s="395"/>
      <c r="AH100" s="395"/>
      <c r="AI100" s="395"/>
      <c r="AJ100" s="395"/>
      <c r="AK100" s="395"/>
      <c r="AL100" s="395"/>
      <c r="AM100" s="482">
        <f>BD.PD[[#This Row],[Pago 3]]+BD.PD[[#This Row],[Pago 2]]+BD.PD[[#This Row],[Pago 1]]</f>
        <v>1096143.1600000001</v>
      </c>
      <c r="AN100" s="511" t="s">
        <v>244</v>
      </c>
      <c r="AO100" s="511" t="s">
        <v>245</v>
      </c>
      <c r="AP100" s="511" t="s">
        <v>246</v>
      </c>
      <c r="AQ100" s="511" t="s">
        <v>247</v>
      </c>
      <c r="AR100" s="511">
        <v>594</v>
      </c>
      <c r="AS100" s="511" t="s">
        <v>258</v>
      </c>
      <c r="AT100" s="308"/>
      <c r="AU100" s="308"/>
      <c r="AV100" s="308"/>
      <c r="AW100" s="308"/>
      <c r="AX100" s="308"/>
      <c r="AY100" s="308"/>
      <c r="AZ100" s="308"/>
      <c r="BA100" s="308"/>
      <c r="BB100" s="308"/>
      <c r="BC100" s="308"/>
      <c r="BD100" s="308"/>
      <c r="BE100" s="308"/>
      <c r="BF100" s="308"/>
      <c r="BG100" s="308"/>
      <c r="BH100" s="308"/>
      <c r="BI100" s="308"/>
      <c r="BJ100" s="308"/>
      <c r="BK100" s="308"/>
      <c r="BL100" s="308"/>
      <c r="BM100" s="308"/>
      <c r="BN100" s="308"/>
      <c r="BO100" s="308"/>
      <c r="BP100" s="308"/>
      <c r="BQ100" s="308"/>
      <c r="BR100" s="308"/>
      <c r="BS100" s="308"/>
      <c r="BT100" s="308"/>
      <c r="BU100" s="308"/>
      <c r="BV100" s="308"/>
      <c r="BW100" s="308"/>
      <c r="BX100" s="308"/>
      <c r="BY100" s="308"/>
      <c r="BZ100" s="308"/>
      <c r="CA100" s="308"/>
      <c r="CB100" s="308"/>
      <c r="CC100" s="308"/>
      <c r="CD100" s="308"/>
      <c r="CE100" s="308"/>
      <c r="CF100" s="308"/>
      <c r="CG100" s="308"/>
      <c r="CH100" s="308"/>
      <c r="CI100" s="308"/>
      <c r="CJ100" s="308"/>
      <c r="CK100" s="308"/>
      <c r="CL100" s="308"/>
      <c r="CM100" s="308"/>
      <c r="CN100" s="308"/>
      <c r="CO100" s="308"/>
      <c r="CP100" s="308"/>
      <c r="CQ100" s="308"/>
      <c r="CR100" s="308"/>
      <c r="CS100" s="308"/>
      <c r="CT100" s="308"/>
      <c r="CU100" s="308"/>
      <c r="CV100" s="308"/>
      <c r="CW100" s="308"/>
      <c r="CX100" s="308"/>
      <c r="CY100" s="308"/>
      <c r="CZ100" s="308"/>
      <c r="DA100" s="308"/>
      <c r="DB100" s="308"/>
      <c r="DC100" s="308"/>
      <c r="DD100" s="308"/>
      <c r="DE100" s="308"/>
      <c r="DF100" s="308"/>
      <c r="DG100" s="308"/>
      <c r="DH100" s="308"/>
      <c r="DI100" s="308"/>
      <c r="DJ100" s="308"/>
      <c r="DK100" s="308"/>
      <c r="DL100" s="308"/>
      <c r="DM100" s="308"/>
      <c r="DN100" s="308"/>
      <c r="DO100" s="308"/>
      <c r="DP100" s="308"/>
      <c r="DQ100" s="308"/>
      <c r="DR100" s="308"/>
      <c r="DS100" s="308"/>
      <c r="DT100" s="308"/>
      <c r="DU100" s="308"/>
      <c r="DV100" s="308"/>
      <c r="DW100" s="308"/>
      <c r="DX100" s="308"/>
      <c r="DY100" s="308"/>
      <c r="DZ100" s="308"/>
      <c r="EA100" s="308"/>
      <c r="EB100" s="308"/>
      <c r="EC100" s="308"/>
      <c r="ED100" s="308"/>
      <c r="EE100" s="308"/>
      <c r="EF100" s="308"/>
      <c r="EG100" s="308"/>
      <c r="EH100" s="308"/>
      <c r="EI100" s="308"/>
      <c r="EJ100" s="308"/>
      <c r="EK100" s="308"/>
      <c r="EL100" s="308"/>
      <c r="EM100" s="308"/>
      <c r="EN100" s="308"/>
      <c r="EO100" s="308"/>
      <c r="EP100" s="308"/>
      <c r="EQ100" s="308"/>
      <c r="ER100" s="308"/>
      <c r="ES100" s="308"/>
      <c r="ET100" s="308"/>
      <c r="EU100" s="308"/>
      <c r="EV100" s="308"/>
      <c r="EW100" s="308"/>
      <c r="EX100" s="308"/>
      <c r="EY100" s="308"/>
      <c r="EZ100" s="308"/>
      <c r="FA100" s="308"/>
      <c r="FB100" s="308"/>
      <c r="FC100" s="308"/>
      <c r="FD100" s="308"/>
      <c r="FE100" s="308"/>
      <c r="FF100" s="308"/>
      <c r="FG100" s="308"/>
      <c r="FH100" s="308"/>
      <c r="FI100" s="308"/>
      <c r="FJ100" s="308"/>
      <c r="FK100" s="308"/>
      <c r="FL100" s="308"/>
      <c r="FM100" s="308"/>
      <c r="FN100" s="308"/>
      <c r="FO100" s="308"/>
      <c r="FP100" s="308"/>
      <c r="FQ100" s="308"/>
      <c r="FR100" s="308"/>
      <c r="FS100" s="308"/>
      <c r="FT100" s="308"/>
      <c r="FU100" s="308"/>
      <c r="FV100" s="308"/>
      <c r="FW100" s="308"/>
      <c r="FX100" s="308"/>
      <c r="FY100" s="308"/>
      <c r="FZ100" s="308"/>
      <c r="GA100" s="308"/>
      <c r="GB100" s="308"/>
      <c r="GC100" s="308"/>
      <c r="GD100" s="308"/>
      <c r="GE100" s="308"/>
      <c r="GF100" s="308"/>
      <c r="GG100" s="308"/>
      <c r="GH100" s="308"/>
      <c r="GI100" s="308"/>
      <c r="GJ100" s="308"/>
      <c r="GK100" s="308"/>
      <c r="GL100" s="308"/>
      <c r="GM100" s="308"/>
      <c r="GN100" s="308"/>
      <c r="GO100" s="308"/>
      <c r="GP100" s="308"/>
      <c r="GQ100" s="308"/>
      <c r="GR100" s="308"/>
      <c r="GS100" s="308"/>
      <c r="GT100" s="308"/>
      <c r="GU100" s="308"/>
      <c r="GV100" s="308"/>
      <c r="GW100" s="308"/>
      <c r="GX100" s="308"/>
      <c r="GY100" s="308"/>
      <c r="GZ100" s="308"/>
      <c r="HA100" s="308"/>
      <c r="HB100" s="308"/>
      <c r="HC100" s="308"/>
      <c r="HD100" s="308"/>
      <c r="HE100" s="308"/>
      <c r="HF100" s="308"/>
      <c r="HG100" s="308"/>
      <c r="HH100" s="308"/>
      <c r="HI100" s="308"/>
      <c r="HJ100" s="308"/>
      <c r="HK100" s="308"/>
      <c r="HL100" s="308"/>
      <c r="HM100" s="308"/>
      <c r="HN100" s="308"/>
      <c r="HO100" s="308"/>
      <c r="HP100" s="308"/>
      <c r="HQ100" s="308"/>
      <c r="HR100" s="308"/>
      <c r="HS100" s="308"/>
      <c r="HT100" s="308"/>
      <c r="HU100" s="308"/>
      <c r="HV100" s="308"/>
      <c r="HW100" s="308"/>
      <c r="HX100" s="308"/>
      <c r="HY100" s="308"/>
      <c r="HZ100" s="308"/>
      <c r="IA100" s="308"/>
      <c r="IB100" s="308"/>
      <c r="IC100" s="308"/>
      <c r="ID100" s="308"/>
      <c r="IE100" s="308"/>
      <c r="IF100" s="308"/>
      <c r="IG100" s="308"/>
      <c r="IH100" s="308"/>
    </row>
    <row r="101" spans="1:242" s="249" customFormat="1" ht="15" customHeight="1" x14ac:dyDescent="0.3">
      <c r="A101" s="174">
        <v>3.01</v>
      </c>
      <c r="B101" s="231"/>
      <c r="C101" s="232" t="str">
        <f>VLOOKUP(BD.PD[[#This Row],[Pos]],PPto[],3,FALSE)</f>
        <v>3.01 Instalaciones Eléctricas</v>
      </c>
      <c r="D101" s="174" t="s">
        <v>23</v>
      </c>
      <c r="E101" s="305" t="str">
        <f>IF(BD.PD[[#This Row],[.]]="*",VLOOKUP(BD.PD[[#This Row],[Pos]],Presupuesto!A:H,7,FALSE),"")</f>
        <v/>
      </c>
      <c r="F101" s="234" t="s">
        <v>1742</v>
      </c>
      <c r="G101" s="230" t="s">
        <v>1608</v>
      </c>
      <c r="H101" s="174">
        <v>4600079254</v>
      </c>
      <c r="I101" s="174" t="s">
        <v>1605</v>
      </c>
      <c r="J101" s="174" t="s">
        <v>1749</v>
      </c>
      <c r="K101" s="382">
        <v>1</v>
      </c>
      <c r="L101" s="174" t="s">
        <v>117</v>
      </c>
      <c r="M101" s="383">
        <f>IF(BD.PD[[#This Row],[Mon]]="DOP",1,HLOOKUP(BD.PD[[#This Row],[Mon]],$K$1:$L$2,2,FALSE))</f>
        <v>61</v>
      </c>
      <c r="N101" s="384">
        <v>82027.77</v>
      </c>
      <c r="O101" s="243">
        <f>BD.PD[[#This Row],[Cant.]]*BD.PD[[#This Row],[ Tasa ]]*BD.PD[[#This Row],[ Precio Und.]]</f>
        <v>5003693.9700000007</v>
      </c>
      <c r="P101" s="386">
        <v>0</v>
      </c>
      <c r="Q101" s="243">
        <f>IF(BD.PD[[#This Row],[Liquid. '[%']]]&lt;&gt;0,(BD.PD[[#This Row],[Valor Neto '[DOP']]]*BD.PD[[#This Row],[Liquid. '[%']]])+BD.PD[[#This Row],[Valor Neto '[DOP']]],BD.PD[[#This Row],[Valor Neto '[DOP']]])</f>
        <v>5003693.9700000007</v>
      </c>
      <c r="R101" s="243">
        <f>BD.PD[[#This Row],[Ppto. Orden Interna '[DOP']]]/HLOOKUP("USD",$K$1:$L$2,2,FALSE)</f>
        <v>82027.77</v>
      </c>
      <c r="S101" s="398" t="s">
        <v>1644</v>
      </c>
      <c r="T101" s="387"/>
      <c r="U101" s="463" t="s">
        <v>299</v>
      </c>
      <c r="V101" s="499">
        <v>801668</v>
      </c>
      <c r="W101" s="398" t="s">
        <v>1644</v>
      </c>
      <c r="X101" s="495">
        <v>20</v>
      </c>
      <c r="Y101" s="388">
        <v>1</v>
      </c>
      <c r="Z101" s="395">
        <f>BD.PD[[#This Row],[Av.P1 '[%']]]*BD.PD[[#This Row],[Ppto. Orden Interna '[DOP']]]</f>
        <v>5003693.9700000007</v>
      </c>
      <c r="AA101" s="531"/>
      <c r="AB101" s="532"/>
      <c r="AC101" s="395">
        <f>BD.PD[[#This Row],[Av.P2 '[%']]]*BD.PD[[#This Row],[Ppto. Orden Interna '[DOP']]]</f>
        <v>0</v>
      </c>
      <c r="AD101" s="531"/>
      <c r="AE101" s="532"/>
      <c r="AF101" s="395">
        <f>BD.PD[[#This Row],[Av.P3 '[%']]]*BD.PD[[#This Row],[Ppto. Orden Interna '[DOP']]]</f>
        <v>0</v>
      </c>
      <c r="AG101" s="395"/>
      <c r="AH101" s="395"/>
      <c r="AI101" s="395"/>
      <c r="AJ101" s="395"/>
      <c r="AK101" s="395"/>
      <c r="AL101" s="395"/>
      <c r="AM101" s="482">
        <f>BD.PD[[#This Row],[Pago 3]]+BD.PD[[#This Row],[Pago 2]]+BD.PD[[#This Row],[Pago 1]]</f>
        <v>5003693.9700000007</v>
      </c>
      <c r="AN101" s="511" t="s">
        <v>244</v>
      </c>
      <c r="AO101" s="511" t="s">
        <v>245</v>
      </c>
      <c r="AP101" s="511" t="s">
        <v>246</v>
      </c>
      <c r="AQ101" s="511" t="s">
        <v>247</v>
      </c>
      <c r="AR101" s="511">
        <v>594</v>
      </c>
      <c r="AS101" s="511" t="s">
        <v>258</v>
      </c>
      <c r="AT101" s="308"/>
      <c r="AU101" s="308"/>
      <c r="AV101" s="308"/>
      <c r="AW101" s="308"/>
      <c r="AX101" s="308"/>
      <c r="AY101" s="308"/>
      <c r="AZ101" s="308"/>
      <c r="BA101" s="308"/>
      <c r="BB101" s="308"/>
      <c r="BC101" s="308"/>
      <c r="BD101" s="308"/>
      <c r="BE101" s="308"/>
      <c r="BF101" s="308"/>
      <c r="BG101" s="308"/>
      <c r="BH101" s="308"/>
      <c r="BI101" s="308"/>
      <c r="BJ101" s="308"/>
      <c r="BK101" s="308"/>
      <c r="BL101" s="308"/>
      <c r="BM101" s="308"/>
      <c r="BN101" s="308"/>
      <c r="BO101" s="308"/>
      <c r="BP101" s="308"/>
      <c r="BQ101" s="308"/>
      <c r="BR101" s="308"/>
      <c r="BS101" s="308"/>
      <c r="BT101" s="308"/>
      <c r="BU101" s="308"/>
      <c r="BV101" s="308"/>
      <c r="BW101" s="308"/>
      <c r="BX101" s="308"/>
      <c r="BY101" s="308"/>
      <c r="BZ101" s="308"/>
      <c r="CA101" s="308"/>
      <c r="CB101" s="308"/>
      <c r="CC101" s="308"/>
      <c r="CD101" s="308"/>
      <c r="CE101" s="308"/>
      <c r="CF101" s="308"/>
      <c r="CG101" s="308"/>
      <c r="CH101" s="308"/>
      <c r="CI101" s="308"/>
      <c r="CJ101" s="308"/>
      <c r="CK101" s="308"/>
      <c r="CL101" s="308"/>
      <c r="CM101" s="308"/>
      <c r="CN101" s="308"/>
      <c r="CO101" s="308"/>
      <c r="CP101" s="308"/>
      <c r="CQ101" s="308"/>
      <c r="CR101" s="308"/>
      <c r="CS101" s="308"/>
      <c r="CT101" s="308"/>
      <c r="CU101" s="308"/>
      <c r="CV101" s="308"/>
      <c r="CW101" s="308"/>
      <c r="CX101" s="308"/>
      <c r="CY101" s="308"/>
      <c r="CZ101" s="308"/>
      <c r="DA101" s="308"/>
      <c r="DB101" s="308"/>
      <c r="DC101" s="308"/>
      <c r="DD101" s="308"/>
      <c r="DE101" s="308"/>
      <c r="DF101" s="308"/>
      <c r="DG101" s="308"/>
      <c r="DH101" s="308"/>
      <c r="DI101" s="308"/>
      <c r="DJ101" s="308"/>
      <c r="DK101" s="308"/>
      <c r="DL101" s="308"/>
      <c r="DM101" s="308"/>
      <c r="DN101" s="308"/>
      <c r="DO101" s="308"/>
      <c r="DP101" s="308"/>
      <c r="DQ101" s="308"/>
      <c r="DR101" s="308"/>
      <c r="DS101" s="308"/>
      <c r="DT101" s="308"/>
      <c r="DU101" s="308"/>
      <c r="DV101" s="308"/>
      <c r="DW101" s="308"/>
      <c r="DX101" s="308"/>
      <c r="DY101" s="308"/>
      <c r="DZ101" s="308"/>
      <c r="EA101" s="308"/>
      <c r="EB101" s="308"/>
      <c r="EC101" s="308"/>
      <c r="ED101" s="308"/>
      <c r="EE101" s="308"/>
      <c r="EF101" s="308"/>
      <c r="EG101" s="308"/>
      <c r="EH101" s="308"/>
      <c r="EI101" s="308"/>
      <c r="EJ101" s="308"/>
      <c r="EK101" s="308"/>
      <c r="EL101" s="308"/>
      <c r="EM101" s="308"/>
      <c r="EN101" s="308"/>
      <c r="EO101" s="308"/>
      <c r="EP101" s="308"/>
      <c r="EQ101" s="308"/>
      <c r="ER101" s="308"/>
      <c r="ES101" s="308"/>
      <c r="ET101" s="308"/>
      <c r="EU101" s="308"/>
      <c r="EV101" s="308"/>
      <c r="EW101" s="308"/>
      <c r="EX101" s="308"/>
      <c r="EY101" s="308"/>
      <c r="EZ101" s="308"/>
      <c r="FA101" s="308"/>
      <c r="FB101" s="308"/>
      <c r="FC101" s="308"/>
      <c r="FD101" s="308"/>
      <c r="FE101" s="308"/>
      <c r="FF101" s="308"/>
      <c r="FG101" s="308"/>
      <c r="FH101" s="308"/>
      <c r="FI101" s="308"/>
      <c r="FJ101" s="308"/>
      <c r="FK101" s="308"/>
      <c r="FL101" s="308"/>
      <c r="FM101" s="308"/>
      <c r="FN101" s="308"/>
      <c r="FO101" s="308"/>
      <c r="FP101" s="308"/>
      <c r="FQ101" s="308"/>
      <c r="FR101" s="308"/>
      <c r="FS101" s="308"/>
      <c r="FT101" s="308"/>
      <c r="FU101" s="308"/>
      <c r="FV101" s="308"/>
      <c r="FW101" s="308"/>
      <c r="FX101" s="308"/>
      <c r="FY101" s="308"/>
      <c r="FZ101" s="308"/>
      <c r="GA101" s="308"/>
      <c r="GB101" s="308"/>
      <c r="GC101" s="308"/>
      <c r="GD101" s="308"/>
      <c r="GE101" s="308"/>
      <c r="GF101" s="308"/>
      <c r="GG101" s="308"/>
      <c r="GH101" s="308"/>
      <c r="GI101" s="308"/>
      <c r="GJ101" s="308"/>
      <c r="GK101" s="308"/>
      <c r="GL101" s="308"/>
      <c r="GM101" s="308"/>
      <c r="GN101" s="308"/>
      <c r="GO101" s="308"/>
      <c r="GP101" s="308"/>
      <c r="GQ101" s="308"/>
      <c r="GR101" s="308"/>
      <c r="GS101" s="308"/>
      <c r="GT101" s="308"/>
      <c r="GU101" s="308"/>
      <c r="GV101" s="308"/>
      <c r="GW101" s="308"/>
      <c r="GX101" s="308"/>
      <c r="GY101" s="308"/>
      <c r="GZ101" s="308"/>
      <c r="HA101" s="308"/>
      <c r="HB101" s="308"/>
      <c r="HC101" s="308"/>
      <c r="HD101" s="308"/>
      <c r="HE101" s="308"/>
      <c r="HF101" s="308"/>
      <c r="HG101" s="308"/>
      <c r="HH101" s="308"/>
      <c r="HI101" s="308"/>
      <c r="HJ101" s="308"/>
      <c r="HK101" s="308"/>
      <c r="HL101" s="308"/>
      <c r="HM101" s="308"/>
      <c r="HN101" s="308"/>
      <c r="HO101" s="308"/>
      <c r="HP101" s="308"/>
      <c r="HQ101" s="308"/>
      <c r="HR101" s="308"/>
      <c r="HS101" s="308"/>
      <c r="HT101" s="308"/>
      <c r="HU101" s="308"/>
      <c r="HV101" s="308"/>
      <c r="HW101" s="308"/>
      <c r="HX101" s="308"/>
      <c r="HY101" s="308"/>
      <c r="HZ101" s="308"/>
      <c r="IA101" s="308"/>
      <c r="IB101" s="308"/>
      <c r="IC101" s="308"/>
      <c r="ID101" s="308"/>
      <c r="IE101" s="308"/>
      <c r="IF101" s="308"/>
      <c r="IG101" s="308"/>
      <c r="IH101" s="308"/>
    </row>
    <row r="102" spans="1:242" s="249" customFormat="1" ht="15" customHeight="1" x14ac:dyDescent="0.3">
      <c r="A102" s="174">
        <v>3.01</v>
      </c>
      <c r="B102" s="231"/>
      <c r="C102" s="232" t="str">
        <f>VLOOKUP(BD.PD[[#This Row],[Pos]],PPto[],3,FALSE)</f>
        <v>3.01 Instalaciones Eléctricas</v>
      </c>
      <c r="D102" s="174" t="s">
        <v>23</v>
      </c>
      <c r="E102" s="305" t="str">
        <f>IF(BD.PD[[#This Row],[.]]="*",VLOOKUP(BD.PD[[#This Row],[Pos]],Presupuesto!A:H,7,FALSE),"")</f>
        <v/>
      </c>
      <c r="F102" s="234" t="s">
        <v>1743</v>
      </c>
      <c r="G102" s="230" t="s">
        <v>1608</v>
      </c>
      <c r="H102" s="174">
        <v>4600079254</v>
      </c>
      <c r="I102" s="174" t="s">
        <v>1605</v>
      </c>
      <c r="J102" s="174" t="s">
        <v>1749</v>
      </c>
      <c r="K102" s="382">
        <v>11</v>
      </c>
      <c r="L102" s="174" t="s">
        <v>117</v>
      </c>
      <c r="M102" s="383">
        <f>IF(BD.PD[[#This Row],[Mon]]="DOP",1,HLOOKUP(BD.PD[[#This Row],[Mon]],$K$1:$L$2,2,FALSE))</f>
        <v>61</v>
      </c>
      <c r="N102" s="384">
        <v>161.51</v>
      </c>
      <c r="O102" s="243">
        <f>BD.PD[[#This Row],[Cant.]]*BD.PD[[#This Row],[ Tasa ]]*BD.PD[[#This Row],[ Precio Und.]]</f>
        <v>108373.20999999999</v>
      </c>
      <c r="P102" s="386">
        <v>0</v>
      </c>
      <c r="Q102" s="243">
        <f>IF(BD.PD[[#This Row],[Liquid. '[%']]]&lt;&gt;0,(BD.PD[[#This Row],[Valor Neto '[DOP']]]*BD.PD[[#This Row],[Liquid. '[%']]])+BD.PD[[#This Row],[Valor Neto '[DOP']]],BD.PD[[#This Row],[Valor Neto '[DOP']]])</f>
        <v>108373.20999999999</v>
      </c>
      <c r="R102" s="243">
        <f>BD.PD[[#This Row],[Ppto. Orden Interna '[DOP']]]/HLOOKUP("USD",$K$1:$L$2,2,FALSE)</f>
        <v>1776.61</v>
      </c>
      <c r="S102" s="398" t="s">
        <v>1644</v>
      </c>
      <c r="T102" s="387"/>
      <c r="U102" s="463" t="s">
        <v>299</v>
      </c>
      <c r="V102" s="499">
        <v>801668</v>
      </c>
      <c r="W102" s="398" t="s">
        <v>1644</v>
      </c>
      <c r="X102" s="495">
        <v>20</v>
      </c>
      <c r="Y102" s="388">
        <v>1</v>
      </c>
      <c r="Z102" s="395">
        <f>BD.PD[[#This Row],[Av.P1 '[%']]]*BD.PD[[#This Row],[Ppto. Orden Interna '[DOP']]]</f>
        <v>108373.20999999999</v>
      </c>
      <c r="AA102" s="531"/>
      <c r="AB102" s="532"/>
      <c r="AC102" s="395">
        <f>BD.PD[[#This Row],[Av.P2 '[%']]]*BD.PD[[#This Row],[Ppto. Orden Interna '[DOP']]]</f>
        <v>0</v>
      </c>
      <c r="AD102" s="531"/>
      <c r="AE102" s="532"/>
      <c r="AF102" s="395">
        <f>BD.PD[[#This Row],[Av.P3 '[%']]]*BD.PD[[#This Row],[Ppto. Orden Interna '[DOP']]]</f>
        <v>0</v>
      </c>
      <c r="AG102" s="395"/>
      <c r="AH102" s="395"/>
      <c r="AI102" s="395"/>
      <c r="AJ102" s="395"/>
      <c r="AK102" s="395"/>
      <c r="AL102" s="395"/>
      <c r="AM102" s="482">
        <f>BD.PD[[#This Row],[Pago 3]]+BD.PD[[#This Row],[Pago 2]]+BD.PD[[#This Row],[Pago 1]]</f>
        <v>108373.20999999999</v>
      </c>
      <c r="AN102" s="511" t="s">
        <v>244</v>
      </c>
      <c r="AO102" s="511" t="s">
        <v>245</v>
      </c>
      <c r="AP102" s="511" t="s">
        <v>246</v>
      </c>
      <c r="AQ102" s="511" t="s">
        <v>247</v>
      </c>
      <c r="AR102" s="511">
        <v>594</v>
      </c>
      <c r="AS102" s="511" t="s">
        <v>258</v>
      </c>
      <c r="AT102" s="308"/>
      <c r="AU102" s="308"/>
      <c r="AV102" s="308"/>
      <c r="AW102" s="308"/>
      <c r="AX102" s="308"/>
      <c r="AY102" s="308"/>
      <c r="AZ102" s="308"/>
      <c r="BA102" s="308"/>
      <c r="BB102" s="308"/>
      <c r="BC102" s="308"/>
      <c r="BD102" s="308"/>
      <c r="BE102" s="308"/>
      <c r="BF102" s="308"/>
      <c r="BG102" s="308"/>
      <c r="BH102" s="308"/>
      <c r="BI102" s="308"/>
      <c r="BJ102" s="308"/>
      <c r="BK102" s="308"/>
      <c r="BL102" s="308"/>
      <c r="BM102" s="308"/>
      <c r="BN102" s="308"/>
      <c r="BO102" s="308"/>
      <c r="BP102" s="308"/>
      <c r="BQ102" s="308"/>
      <c r="BR102" s="308"/>
      <c r="BS102" s="308"/>
      <c r="BT102" s="308"/>
      <c r="BU102" s="308"/>
      <c r="BV102" s="308"/>
      <c r="BW102" s="308"/>
      <c r="BX102" s="308"/>
      <c r="BY102" s="308"/>
      <c r="BZ102" s="308"/>
      <c r="CA102" s="308"/>
      <c r="CB102" s="308"/>
      <c r="CC102" s="308"/>
      <c r="CD102" s="308"/>
      <c r="CE102" s="308"/>
      <c r="CF102" s="308"/>
      <c r="CG102" s="308"/>
      <c r="CH102" s="308"/>
      <c r="CI102" s="308"/>
      <c r="CJ102" s="308"/>
      <c r="CK102" s="308"/>
      <c r="CL102" s="308"/>
      <c r="CM102" s="308"/>
      <c r="CN102" s="308"/>
      <c r="CO102" s="308"/>
      <c r="CP102" s="308"/>
      <c r="CQ102" s="308"/>
      <c r="CR102" s="308"/>
      <c r="CS102" s="308"/>
      <c r="CT102" s="308"/>
      <c r="CU102" s="308"/>
      <c r="CV102" s="308"/>
      <c r="CW102" s="308"/>
      <c r="CX102" s="308"/>
      <c r="CY102" s="308"/>
      <c r="CZ102" s="308"/>
      <c r="DA102" s="308"/>
      <c r="DB102" s="308"/>
      <c r="DC102" s="308"/>
      <c r="DD102" s="308"/>
      <c r="DE102" s="308"/>
      <c r="DF102" s="308"/>
      <c r="DG102" s="308"/>
      <c r="DH102" s="308"/>
      <c r="DI102" s="308"/>
      <c r="DJ102" s="308"/>
      <c r="DK102" s="308"/>
      <c r="DL102" s="308"/>
      <c r="DM102" s="308"/>
      <c r="DN102" s="308"/>
      <c r="DO102" s="308"/>
      <c r="DP102" s="308"/>
      <c r="DQ102" s="308"/>
      <c r="DR102" s="308"/>
      <c r="DS102" s="308"/>
      <c r="DT102" s="308"/>
      <c r="DU102" s="308"/>
      <c r="DV102" s="308"/>
      <c r="DW102" s="308"/>
      <c r="DX102" s="308"/>
      <c r="DY102" s="308"/>
      <c r="DZ102" s="308"/>
      <c r="EA102" s="308"/>
      <c r="EB102" s="308"/>
      <c r="EC102" s="308"/>
      <c r="ED102" s="308"/>
      <c r="EE102" s="308"/>
      <c r="EF102" s="308"/>
      <c r="EG102" s="308"/>
      <c r="EH102" s="308"/>
      <c r="EI102" s="308"/>
      <c r="EJ102" s="308"/>
      <c r="EK102" s="308"/>
      <c r="EL102" s="308"/>
      <c r="EM102" s="308"/>
      <c r="EN102" s="308"/>
      <c r="EO102" s="308"/>
      <c r="EP102" s="308"/>
      <c r="EQ102" s="308"/>
      <c r="ER102" s="308"/>
      <c r="ES102" s="308"/>
      <c r="ET102" s="308"/>
      <c r="EU102" s="308"/>
      <c r="EV102" s="308"/>
      <c r="EW102" s="308"/>
      <c r="EX102" s="308"/>
      <c r="EY102" s="308"/>
      <c r="EZ102" s="308"/>
      <c r="FA102" s="308"/>
      <c r="FB102" s="308"/>
      <c r="FC102" s="308"/>
      <c r="FD102" s="308"/>
      <c r="FE102" s="308"/>
      <c r="FF102" s="308"/>
      <c r="FG102" s="308"/>
      <c r="FH102" s="308"/>
      <c r="FI102" s="308"/>
      <c r="FJ102" s="308"/>
      <c r="FK102" s="308"/>
      <c r="FL102" s="308"/>
      <c r="FM102" s="308"/>
      <c r="FN102" s="308"/>
      <c r="FO102" s="308"/>
      <c r="FP102" s="308"/>
      <c r="FQ102" s="308"/>
      <c r="FR102" s="308"/>
      <c r="FS102" s="308"/>
      <c r="FT102" s="308"/>
      <c r="FU102" s="308"/>
      <c r="FV102" s="308"/>
      <c r="FW102" s="308"/>
      <c r="FX102" s="308"/>
      <c r="FY102" s="308"/>
      <c r="FZ102" s="308"/>
      <c r="GA102" s="308"/>
      <c r="GB102" s="308"/>
      <c r="GC102" s="308"/>
      <c r="GD102" s="308"/>
      <c r="GE102" s="308"/>
      <c r="GF102" s="308"/>
      <c r="GG102" s="308"/>
      <c r="GH102" s="308"/>
      <c r="GI102" s="308"/>
      <c r="GJ102" s="308"/>
      <c r="GK102" s="308"/>
      <c r="GL102" s="308"/>
      <c r="GM102" s="308"/>
      <c r="GN102" s="308"/>
      <c r="GO102" s="308"/>
      <c r="GP102" s="308"/>
      <c r="GQ102" s="308"/>
      <c r="GR102" s="308"/>
      <c r="GS102" s="308"/>
      <c r="GT102" s="308"/>
      <c r="GU102" s="308"/>
      <c r="GV102" s="308"/>
      <c r="GW102" s="308"/>
      <c r="GX102" s="308"/>
      <c r="GY102" s="308"/>
      <c r="GZ102" s="308"/>
      <c r="HA102" s="308"/>
      <c r="HB102" s="308"/>
      <c r="HC102" s="308"/>
      <c r="HD102" s="308"/>
      <c r="HE102" s="308"/>
      <c r="HF102" s="308"/>
      <c r="HG102" s="308"/>
      <c r="HH102" s="308"/>
      <c r="HI102" s="308"/>
      <c r="HJ102" s="308"/>
      <c r="HK102" s="308"/>
      <c r="HL102" s="308"/>
      <c r="HM102" s="308"/>
      <c r="HN102" s="308"/>
      <c r="HO102" s="308"/>
      <c r="HP102" s="308"/>
      <c r="HQ102" s="308"/>
      <c r="HR102" s="308"/>
      <c r="HS102" s="308"/>
      <c r="HT102" s="308"/>
      <c r="HU102" s="308"/>
      <c r="HV102" s="308"/>
      <c r="HW102" s="308"/>
      <c r="HX102" s="308"/>
      <c r="HY102" s="308"/>
      <c r="HZ102" s="308"/>
      <c r="IA102" s="308"/>
      <c r="IB102" s="308"/>
      <c r="IC102" s="308"/>
      <c r="ID102" s="308"/>
      <c r="IE102" s="308"/>
      <c r="IF102" s="308"/>
      <c r="IG102" s="308"/>
      <c r="IH102" s="308"/>
    </row>
    <row r="103" spans="1:242" s="249" customFormat="1" ht="15" customHeight="1" x14ac:dyDescent="0.3">
      <c r="A103" s="174">
        <v>3.01</v>
      </c>
      <c r="B103" s="231"/>
      <c r="C103" s="232" t="str">
        <f>VLOOKUP(BD.PD[[#This Row],[Pos]],PPto[],3,FALSE)</f>
        <v>3.01 Instalaciones Eléctricas</v>
      </c>
      <c r="D103" s="174" t="s">
        <v>23</v>
      </c>
      <c r="E103" s="305" t="str">
        <f>IF(BD.PD[[#This Row],[.]]="*",VLOOKUP(BD.PD[[#This Row],[Pos]],Presupuesto!A:H,7,FALSE),"")</f>
        <v/>
      </c>
      <c r="F103" s="234" t="s">
        <v>1744</v>
      </c>
      <c r="G103" s="230" t="s">
        <v>1608</v>
      </c>
      <c r="H103" s="174">
        <v>4600079254</v>
      </c>
      <c r="I103" s="174" t="s">
        <v>1605</v>
      </c>
      <c r="J103" s="174" t="s">
        <v>1749</v>
      </c>
      <c r="K103" s="382">
        <v>9</v>
      </c>
      <c r="L103" s="174" t="s">
        <v>117</v>
      </c>
      <c r="M103" s="383">
        <f>IF(BD.PD[[#This Row],[Mon]]="DOP",1,HLOOKUP(BD.PD[[#This Row],[Mon]],$K$1:$L$2,2,FALSE))</f>
        <v>61</v>
      </c>
      <c r="N103" s="384">
        <v>101.33999999999999</v>
      </c>
      <c r="O103" s="243">
        <f>BD.PD[[#This Row],[Cant.]]*BD.PD[[#This Row],[ Tasa ]]*BD.PD[[#This Row],[ Precio Und.]]</f>
        <v>55635.659999999996</v>
      </c>
      <c r="P103" s="386">
        <v>0</v>
      </c>
      <c r="Q103" s="243">
        <f>IF(BD.PD[[#This Row],[Liquid. '[%']]]&lt;&gt;0,(BD.PD[[#This Row],[Valor Neto '[DOP']]]*BD.PD[[#This Row],[Liquid. '[%']]])+BD.PD[[#This Row],[Valor Neto '[DOP']]],BD.PD[[#This Row],[Valor Neto '[DOP']]])</f>
        <v>55635.659999999996</v>
      </c>
      <c r="R103" s="243">
        <f>BD.PD[[#This Row],[Ppto. Orden Interna '[DOP']]]/HLOOKUP("USD",$K$1:$L$2,2,FALSE)</f>
        <v>912.06</v>
      </c>
      <c r="S103" s="398" t="s">
        <v>1644</v>
      </c>
      <c r="T103" s="387"/>
      <c r="U103" s="463" t="s">
        <v>299</v>
      </c>
      <c r="V103" s="499">
        <v>801668</v>
      </c>
      <c r="W103" s="398" t="s">
        <v>1644</v>
      </c>
      <c r="X103" s="495">
        <v>20</v>
      </c>
      <c r="Y103" s="388">
        <v>1</v>
      </c>
      <c r="Z103" s="395">
        <f>BD.PD[[#This Row],[Av.P1 '[%']]]*BD.PD[[#This Row],[Ppto. Orden Interna '[DOP']]]</f>
        <v>55635.659999999996</v>
      </c>
      <c r="AA103" s="531"/>
      <c r="AB103" s="532"/>
      <c r="AC103" s="395">
        <f>BD.PD[[#This Row],[Av.P2 '[%']]]*BD.PD[[#This Row],[Ppto. Orden Interna '[DOP']]]</f>
        <v>0</v>
      </c>
      <c r="AD103" s="531"/>
      <c r="AE103" s="532"/>
      <c r="AF103" s="395">
        <f>BD.PD[[#This Row],[Av.P3 '[%']]]*BD.PD[[#This Row],[Ppto. Orden Interna '[DOP']]]</f>
        <v>0</v>
      </c>
      <c r="AG103" s="395"/>
      <c r="AH103" s="395"/>
      <c r="AI103" s="395"/>
      <c r="AJ103" s="395"/>
      <c r="AK103" s="395"/>
      <c r="AL103" s="395"/>
      <c r="AM103" s="482">
        <f>BD.PD[[#This Row],[Pago 3]]+BD.PD[[#This Row],[Pago 2]]+BD.PD[[#This Row],[Pago 1]]</f>
        <v>55635.659999999996</v>
      </c>
      <c r="AN103" s="511" t="s">
        <v>244</v>
      </c>
      <c r="AO103" s="511" t="s">
        <v>245</v>
      </c>
      <c r="AP103" s="511" t="s">
        <v>246</v>
      </c>
      <c r="AQ103" s="511" t="s">
        <v>247</v>
      </c>
      <c r="AR103" s="511">
        <v>594</v>
      </c>
      <c r="AS103" s="511" t="s">
        <v>258</v>
      </c>
      <c r="AT103" s="308"/>
      <c r="AU103" s="308"/>
      <c r="AV103" s="308"/>
      <c r="AW103" s="308"/>
      <c r="AX103" s="308"/>
      <c r="AY103" s="308"/>
      <c r="AZ103" s="308"/>
      <c r="BA103" s="308"/>
      <c r="BB103" s="308"/>
      <c r="BC103" s="308"/>
      <c r="BD103" s="308"/>
      <c r="BE103" s="308"/>
      <c r="BF103" s="308"/>
      <c r="BG103" s="308"/>
      <c r="BH103" s="308"/>
      <c r="BI103" s="308"/>
      <c r="BJ103" s="308"/>
      <c r="BK103" s="308"/>
      <c r="BL103" s="308"/>
      <c r="BM103" s="308"/>
      <c r="BN103" s="308"/>
      <c r="BO103" s="308"/>
      <c r="BP103" s="308"/>
      <c r="BQ103" s="308"/>
      <c r="BR103" s="308"/>
      <c r="BS103" s="308"/>
      <c r="BT103" s="308"/>
      <c r="BU103" s="308"/>
      <c r="BV103" s="308"/>
      <c r="BW103" s="308"/>
      <c r="BX103" s="308"/>
      <c r="BY103" s="308"/>
      <c r="BZ103" s="308"/>
      <c r="CA103" s="308"/>
      <c r="CB103" s="308"/>
      <c r="CC103" s="308"/>
      <c r="CD103" s="308"/>
      <c r="CE103" s="308"/>
      <c r="CF103" s="308"/>
      <c r="CG103" s="308"/>
      <c r="CH103" s="308"/>
      <c r="CI103" s="308"/>
      <c r="CJ103" s="308"/>
      <c r="CK103" s="308"/>
      <c r="CL103" s="308"/>
      <c r="CM103" s="308"/>
      <c r="CN103" s="308"/>
      <c r="CO103" s="308"/>
      <c r="CP103" s="308"/>
      <c r="CQ103" s="308"/>
      <c r="CR103" s="308"/>
      <c r="CS103" s="308"/>
      <c r="CT103" s="308"/>
      <c r="CU103" s="308"/>
      <c r="CV103" s="308"/>
      <c r="CW103" s="308"/>
      <c r="CX103" s="308"/>
      <c r="CY103" s="308"/>
      <c r="CZ103" s="308"/>
      <c r="DA103" s="308"/>
      <c r="DB103" s="308"/>
      <c r="DC103" s="308"/>
      <c r="DD103" s="308"/>
      <c r="DE103" s="308"/>
      <c r="DF103" s="308"/>
      <c r="DG103" s="308"/>
      <c r="DH103" s="308"/>
      <c r="DI103" s="308"/>
      <c r="DJ103" s="308"/>
      <c r="DK103" s="308"/>
      <c r="DL103" s="308"/>
      <c r="DM103" s="308"/>
      <c r="DN103" s="308"/>
      <c r="DO103" s="308"/>
      <c r="DP103" s="308"/>
      <c r="DQ103" s="308"/>
      <c r="DR103" s="308"/>
      <c r="DS103" s="308"/>
      <c r="DT103" s="308"/>
      <c r="DU103" s="308"/>
      <c r="DV103" s="308"/>
      <c r="DW103" s="308"/>
      <c r="DX103" s="308"/>
      <c r="DY103" s="308"/>
      <c r="DZ103" s="308"/>
      <c r="EA103" s="308"/>
      <c r="EB103" s="308"/>
      <c r="EC103" s="308"/>
      <c r="ED103" s="308"/>
      <c r="EE103" s="308"/>
      <c r="EF103" s="308"/>
      <c r="EG103" s="308"/>
      <c r="EH103" s="308"/>
      <c r="EI103" s="308"/>
      <c r="EJ103" s="308"/>
      <c r="EK103" s="308"/>
      <c r="EL103" s="308"/>
      <c r="EM103" s="308"/>
      <c r="EN103" s="308"/>
      <c r="EO103" s="308"/>
      <c r="EP103" s="308"/>
      <c r="EQ103" s="308"/>
      <c r="ER103" s="308"/>
      <c r="ES103" s="308"/>
      <c r="ET103" s="308"/>
      <c r="EU103" s="308"/>
      <c r="EV103" s="308"/>
      <c r="EW103" s="308"/>
      <c r="EX103" s="308"/>
      <c r="EY103" s="308"/>
      <c r="EZ103" s="308"/>
      <c r="FA103" s="308"/>
      <c r="FB103" s="308"/>
      <c r="FC103" s="308"/>
      <c r="FD103" s="308"/>
      <c r="FE103" s="308"/>
      <c r="FF103" s="308"/>
      <c r="FG103" s="308"/>
      <c r="FH103" s="308"/>
      <c r="FI103" s="308"/>
      <c r="FJ103" s="308"/>
      <c r="FK103" s="308"/>
      <c r="FL103" s="308"/>
      <c r="FM103" s="308"/>
      <c r="FN103" s="308"/>
      <c r="FO103" s="308"/>
      <c r="FP103" s="308"/>
      <c r="FQ103" s="308"/>
      <c r="FR103" s="308"/>
      <c r="FS103" s="308"/>
      <c r="FT103" s="308"/>
      <c r="FU103" s="308"/>
      <c r="FV103" s="308"/>
      <c r="FW103" s="308"/>
      <c r="FX103" s="308"/>
      <c r="FY103" s="308"/>
      <c r="FZ103" s="308"/>
      <c r="GA103" s="308"/>
      <c r="GB103" s="308"/>
      <c r="GC103" s="308"/>
      <c r="GD103" s="308"/>
      <c r="GE103" s="308"/>
      <c r="GF103" s="308"/>
      <c r="GG103" s="308"/>
      <c r="GH103" s="308"/>
      <c r="GI103" s="308"/>
      <c r="GJ103" s="308"/>
      <c r="GK103" s="308"/>
      <c r="GL103" s="308"/>
      <c r="GM103" s="308"/>
      <c r="GN103" s="308"/>
      <c r="GO103" s="308"/>
      <c r="GP103" s="308"/>
      <c r="GQ103" s="308"/>
      <c r="GR103" s="308"/>
      <c r="GS103" s="308"/>
      <c r="GT103" s="308"/>
      <c r="GU103" s="308"/>
      <c r="GV103" s="308"/>
      <c r="GW103" s="308"/>
      <c r="GX103" s="308"/>
      <c r="GY103" s="308"/>
      <c r="GZ103" s="308"/>
      <c r="HA103" s="308"/>
      <c r="HB103" s="308"/>
      <c r="HC103" s="308"/>
      <c r="HD103" s="308"/>
      <c r="HE103" s="308"/>
      <c r="HF103" s="308"/>
      <c r="HG103" s="308"/>
      <c r="HH103" s="308"/>
      <c r="HI103" s="308"/>
      <c r="HJ103" s="308"/>
      <c r="HK103" s="308"/>
      <c r="HL103" s="308"/>
      <c r="HM103" s="308"/>
      <c r="HN103" s="308"/>
      <c r="HO103" s="308"/>
      <c r="HP103" s="308"/>
      <c r="HQ103" s="308"/>
      <c r="HR103" s="308"/>
      <c r="HS103" s="308"/>
      <c r="HT103" s="308"/>
      <c r="HU103" s="308"/>
      <c r="HV103" s="308"/>
      <c r="HW103" s="308"/>
      <c r="HX103" s="308"/>
      <c r="HY103" s="308"/>
      <c r="HZ103" s="308"/>
      <c r="IA103" s="308"/>
      <c r="IB103" s="308"/>
      <c r="IC103" s="308"/>
      <c r="ID103" s="308"/>
      <c r="IE103" s="308"/>
      <c r="IF103" s="308"/>
      <c r="IG103" s="308"/>
      <c r="IH103" s="308"/>
    </row>
    <row r="104" spans="1:242" s="249" customFormat="1" ht="15" customHeight="1" x14ac:dyDescent="0.3">
      <c r="A104" s="174">
        <v>3.01</v>
      </c>
      <c r="B104" s="231"/>
      <c r="C104" s="232" t="str">
        <f>VLOOKUP(BD.PD[[#This Row],[Pos]],PPto[],3,FALSE)</f>
        <v>3.01 Instalaciones Eléctricas</v>
      </c>
      <c r="D104" s="174" t="s">
        <v>23</v>
      </c>
      <c r="E104" s="305" t="str">
        <f>IF(BD.PD[[#This Row],[.]]="*",VLOOKUP(BD.PD[[#This Row],[Pos]],Presupuesto!A:H,7,FALSE),"")</f>
        <v/>
      </c>
      <c r="F104" s="234" t="s">
        <v>1745</v>
      </c>
      <c r="G104" s="230" t="s">
        <v>1608</v>
      </c>
      <c r="H104" s="174">
        <v>4600079254</v>
      </c>
      <c r="I104" s="174" t="s">
        <v>1605</v>
      </c>
      <c r="J104" s="174" t="s">
        <v>1749</v>
      </c>
      <c r="K104" s="382">
        <v>7</v>
      </c>
      <c r="L104" s="174" t="s">
        <v>117</v>
      </c>
      <c r="M104" s="383">
        <f>IF(BD.PD[[#This Row],[Mon]]="DOP",1,HLOOKUP(BD.PD[[#This Row],[Mon]],$K$1:$L$2,2,FALSE))</f>
        <v>61</v>
      </c>
      <c r="N104" s="384">
        <v>984.05000000000007</v>
      </c>
      <c r="O104" s="243">
        <f>BD.PD[[#This Row],[Cant.]]*BD.PD[[#This Row],[ Tasa ]]*BD.PD[[#This Row],[ Precio Und.]]</f>
        <v>420189.35000000003</v>
      </c>
      <c r="P104" s="386">
        <v>0</v>
      </c>
      <c r="Q104" s="243">
        <f>IF(BD.PD[[#This Row],[Liquid. '[%']]]&lt;&gt;0,(BD.PD[[#This Row],[Valor Neto '[DOP']]]*BD.PD[[#This Row],[Liquid. '[%']]])+BD.PD[[#This Row],[Valor Neto '[DOP']]],BD.PD[[#This Row],[Valor Neto '[DOP']]])</f>
        <v>420189.35000000003</v>
      </c>
      <c r="R104" s="243">
        <f>BD.PD[[#This Row],[Ppto. Orden Interna '[DOP']]]/HLOOKUP("USD",$K$1:$L$2,2,FALSE)</f>
        <v>6888.35</v>
      </c>
      <c r="S104" s="398" t="s">
        <v>1644</v>
      </c>
      <c r="T104" s="387"/>
      <c r="U104" s="463" t="s">
        <v>299</v>
      </c>
      <c r="V104" s="499">
        <v>801668</v>
      </c>
      <c r="W104" s="398" t="s">
        <v>1644</v>
      </c>
      <c r="X104" s="495">
        <v>20</v>
      </c>
      <c r="Y104" s="388">
        <v>1</v>
      </c>
      <c r="Z104" s="395">
        <f>BD.PD[[#This Row],[Av.P1 '[%']]]*BD.PD[[#This Row],[Ppto. Orden Interna '[DOP']]]</f>
        <v>420189.35000000003</v>
      </c>
      <c r="AA104" s="531"/>
      <c r="AB104" s="532"/>
      <c r="AC104" s="395">
        <f>BD.PD[[#This Row],[Av.P2 '[%']]]*BD.PD[[#This Row],[Ppto. Orden Interna '[DOP']]]</f>
        <v>0</v>
      </c>
      <c r="AD104" s="531"/>
      <c r="AE104" s="532"/>
      <c r="AF104" s="395">
        <f>BD.PD[[#This Row],[Av.P3 '[%']]]*BD.PD[[#This Row],[Ppto. Orden Interna '[DOP']]]</f>
        <v>0</v>
      </c>
      <c r="AG104" s="395"/>
      <c r="AH104" s="395"/>
      <c r="AI104" s="395"/>
      <c r="AJ104" s="395"/>
      <c r="AK104" s="395"/>
      <c r="AL104" s="395"/>
      <c r="AM104" s="482">
        <f>BD.PD[[#This Row],[Pago 3]]+BD.PD[[#This Row],[Pago 2]]+BD.PD[[#This Row],[Pago 1]]</f>
        <v>420189.35000000003</v>
      </c>
      <c r="AN104" s="511" t="s">
        <v>244</v>
      </c>
      <c r="AO104" s="511" t="s">
        <v>245</v>
      </c>
      <c r="AP104" s="511" t="s">
        <v>246</v>
      </c>
      <c r="AQ104" s="511" t="s">
        <v>247</v>
      </c>
      <c r="AR104" s="511">
        <v>594</v>
      </c>
      <c r="AS104" s="511" t="s">
        <v>258</v>
      </c>
      <c r="AT104" s="308"/>
      <c r="AU104" s="308"/>
      <c r="AV104" s="308"/>
      <c r="AW104" s="308"/>
      <c r="AX104" s="308"/>
      <c r="AY104" s="308"/>
      <c r="AZ104" s="308"/>
      <c r="BA104" s="308"/>
      <c r="BB104" s="308"/>
      <c r="BC104" s="308"/>
      <c r="BD104" s="308"/>
      <c r="BE104" s="308"/>
      <c r="BF104" s="308"/>
      <c r="BG104" s="308"/>
      <c r="BH104" s="308"/>
      <c r="BI104" s="308"/>
      <c r="BJ104" s="308"/>
      <c r="BK104" s="308"/>
      <c r="BL104" s="308"/>
      <c r="BM104" s="308"/>
      <c r="BN104" s="308"/>
      <c r="BO104" s="308"/>
      <c r="BP104" s="308"/>
      <c r="BQ104" s="308"/>
      <c r="BR104" s="308"/>
      <c r="BS104" s="308"/>
      <c r="BT104" s="308"/>
      <c r="BU104" s="308"/>
      <c r="BV104" s="308"/>
      <c r="BW104" s="308"/>
      <c r="BX104" s="308"/>
      <c r="BY104" s="308"/>
      <c r="BZ104" s="308"/>
      <c r="CA104" s="308"/>
      <c r="CB104" s="308"/>
      <c r="CC104" s="308"/>
      <c r="CD104" s="308"/>
      <c r="CE104" s="308"/>
      <c r="CF104" s="308"/>
      <c r="CG104" s="308"/>
      <c r="CH104" s="308"/>
      <c r="CI104" s="308"/>
      <c r="CJ104" s="308"/>
      <c r="CK104" s="308"/>
      <c r="CL104" s="308"/>
      <c r="CM104" s="308"/>
      <c r="CN104" s="308"/>
      <c r="CO104" s="308"/>
      <c r="CP104" s="308"/>
      <c r="CQ104" s="308"/>
      <c r="CR104" s="308"/>
      <c r="CS104" s="308"/>
      <c r="CT104" s="308"/>
      <c r="CU104" s="308"/>
      <c r="CV104" s="308"/>
      <c r="CW104" s="308"/>
      <c r="CX104" s="308"/>
      <c r="CY104" s="308"/>
      <c r="CZ104" s="308"/>
      <c r="DA104" s="308"/>
      <c r="DB104" s="308"/>
      <c r="DC104" s="308"/>
      <c r="DD104" s="308"/>
      <c r="DE104" s="308"/>
      <c r="DF104" s="308"/>
      <c r="DG104" s="308"/>
      <c r="DH104" s="308"/>
      <c r="DI104" s="308"/>
      <c r="DJ104" s="308"/>
      <c r="DK104" s="308"/>
      <c r="DL104" s="308"/>
      <c r="DM104" s="308"/>
      <c r="DN104" s="308"/>
      <c r="DO104" s="308"/>
      <c r="DP104" s="308"/>
      <c r="DQ104" s="308"/>
      <c r="DR104" s="308"/>
      <c r="DS104" s="308"/>
      <c r="DT104" s="308"/>
      <c r="DU104" s="308"/>
      <c r="DV104" s="308"/>
      <c r="DW104" s="308"/>
      <c r="DX104" s="308"/>
      <c r="DY104" s="308"/>
      <c r="DZ104" s="308"/>
      <c r="EA104" s="308"/>
      <c r="EB104" s="308"/>
      <c r="EC104" s="308"/>
      <c r="ED104" s="308"/>
      <c r="EE104" s="308"/>
      <c r="EF104" s="308"/>
      <c r="EG104" s="308"/>
      <c r="EH104" s="308"/>
      <c r="EI104" s="308"/>
      <c r="EJ104" s="308"/>
      <c r="EK104" s="308"/>
      <c r="EL104" s="308"/>
      <c r="EM104" s="308"/>
      <c r="EN104" s="308"/>
      <c r="EO104" s="308"/>
      <c r="EP104" s="308"/>
      <c r="EQ104" s="308"/>
      <c r="ER104" s="308"/>
      <c r="ES104" s="308"/>
      <c r="ET104" s="308"/>
      <c r="EU104" s="308"/>
      <c r="EV104" s="308"/>
      <c r="EW104" s="308"/>
      <c r="EX104" s="308"/>
      <c r="EY104" s="308"/>
      <c r="EZ104" s="308"/>
      <c r="FA104" s="308"/>
      <c r="FB104" s="308"/>
      <c r="FC104" s="308"/>
      <c r="FD104" s="308"/>
      <c r="FE104" s="308"/>
      <c r="FF104" s="308"/>
      <c r="FG104" s="308"/>
      <c r="FH104" s="308"/>
      <c r="FI104" s="308"/>
      <c r="FJ104" s="308"/>
      <c r="FK104" s="308"/>
      <c r="FL104" s="308"/>
      <c r="FM104" s="308"/>
      <c r="FN104" s="308"/>
      <c r="FO104" s="308"/>
      <c r="FP104" s="308"/>
      <c r="FQ104" s="308"/>
      <c r="FR104" s="308"/>
      <c r="FS104" s="308"/>
      <c r="FT104" s="308"/>
      <c r="FU104" s="308"/>
      <c r="FV104" s="308"/>
      <c r="FW104" s="308"/>
      <c r="FX104" s="308"/>
      <c r="FY104" s="308"/>
      <c r="FZ104" s="308"/>
      <c r="GA104" s="308"/>
      <c r="GB104" s="308"/>
      <c r="GC104" s="308"/>
      <c r="GD104" s="308"/>
      <c r="GE104" s="308"/>
      <c r="GF104" s="308"/>
      <c r="GG104" s="308"/>
      <c r="GH104" s="308"/>
      <c r="GI104" s="308"/>
      <c r="GJ104" s="308"/>
      <c r="GK104" s="308"/>
      <c r="GL104" s="308"/>
      <c r="GM104" s="308"/>
      <c r="GN104" s="308"/>
      <c r="GO104" s="308"/>
      <c r="GP104" s="308"/>
      <c r="GQ104" s="308"/>
      <c r="GR104" s="308"/>
      <c r="GS104" s="308"/>
      <c r="GT104" s="308"/>
      <c r="GU104" s="308"/>
      <c r="GV104" s="308"/>
      <c r="GW104" s="308"/>
      <c r="GX104" s="308"/>
      <c r="GY104" s="308"/>
      <c r="GZ104" s="308"/>
      <c r="HA104" s="308"/>
      <c r="HB104" s="308"/>
      <c r="HC104" s="308"/>
      <c r="HD104" s="308"/>
      <c r="HE104" s="308"/>
      <c r="HF104" s="308"/>
      <c r="HG104" s="308"/>
      <c r="HH104" s="308"/>
      <c r="HI104" s="308"/>
      <c r="HJ104" s="308"/>
      <c r="HK104" s="308"/>
      <c r="HL104" s="308"/>
      <c r="HM104" s="308"/>
      <c r="HN104" s="308"/>
      <c r="HO104" s="308"/>
      <c r="HP104" s="308"/>
      <c r="HQ104" s="308"/>
      <c r="HR104" s="308"/>
      <c r="HS104" s="308"/>
      <c r="HT104" s="308"/>
      <c r="HU104" s="308"/>
      <c r="HV104" s="308"/>
      <c r="HW104" s="308"/>
      <c r="HX104" s="308"/>
      <c r="HY104" s="308"/>
      <c r="HZ104" s="308"/>
      <c r="IA104" s="308"/>
      <c r="IB104" s="308"/>
      <c r="IC104" s="308"/>
      <c r="ID104" s="308"/>
      <c r="IE104" s="308"/>
      <c r="IF104" s="308"/>
      <c r="IG104" s="308"/>
      <c r="IH104" s="308"/>
    </row>
    <row r="105" spans="1:242" s="249" customFormat="1" ht="15" customHeight="1" x14ac:dyDescent="0.3">
      <c r="A105" s="174">
        <v>3.01</v>
      </c>
      <c r="B105" s="231"/>
      <c r="C105" s="232" t="str">
        <f>VLOOKUP(BD.PD[[#This Row],[Pos]],PPto[],3,FALSE)</f>
        <v>3.01 Instalaciones Eléctricas</v>
      </c>
      <c r="D105" s="174" t="s">
        <v>23</v>
      </c>
      <c r="E105" s="305" t="str">
        <f>IF(BD.PD[[#This Row],[.]]="*",VLOOKUP(BD.PD[[#This Row],[Pos]],Presupuesto!A:H,7,FALSE),"")</f>
        <v/>
      </c>
      <c r="F105" s="234" t="s">
        <v>1746</v>
      </c>
      <c r="G105" s="230" t="s">
        <v>1608</v>
      </c>
      <c r="H105" s="174">
        <v>4600079254</v>
      </c>
      <c r="I105" s="174" t="s">
        <v>1605</v>
      </c>
      <c r="J105" s="174" t="s">
        <v>1749</v>
      </c>
      <c r="K105" s="382">
        <v>1</v>
      </c>
      <c r="L105" s="174" t="s">
        <v>117</v>
      </c>
      <c r="M105" s="383">
        <f>IF(BD.PD[[#This Row],[Mon]]="DOP",1,HLOOKUP(BD.PD[[#This Row],[Mon]],$K$1:$L$2,2,FALSE))</f>
        <v>61</v>
      </c>
      <c r="N105" s="384">
        <v>984.05</v>
      </c>
      <c r="O105" s="243">
        <f>BD.PD[[#This Row],[Cant.]]*BD.PD[[#This Row],[ Tasa ]]*BD.PD[[#This Row],[ Precio Und.]]</f>
        <v>60027.049999999996</v>
      </c>
      <c r="P105" s="386">
        <v>0</v>
      </c>
      <c r="Q105" s="243">
        <f>IF(BD.PD[[#This Row],[Liquid. '[%']]]&lt;&gt;0,(BD.PD[[#This Row],[Valor Neto '[DOP']]]*BD.PD[[#This Row],[Liquid. '[%']]])+BD.PD[[#This Row],[Valor Neto '[DOP']]],BD.PD[[#This Row],[Valor Neto '[DOP']]])</f>
        <v>60027.049999999996</v>
      </c>
      <c r="R105" s="243">
        <f>BD.PD[[#This Row],[Ppto. Orden Interna '[DOP']]]/HLOOKUP("USD",$K$1:$L$2,2,FALSE)</f>
        <v>984.05</v>
      </c>
      <c r="S105" s="398" t="s">
        <v>1644</v>
      </c>
      <c r="T105" s="387"/>
      <c r="U105" s="463" t="s">
        <v>299</v>
      </c>
      <c r="V105" s="499">
        <v>801668</v>
      </c>
      <c r="W105" s="398" t="s">
        <v>1644</v>
      </c>
      <c r="X105" s="495">
        <v>20</v>
      </c>
      <c r="Y105" s="388">
        <v>1</v>
      </c>
      <c r="Z105" s="395">
        <f>BD.PD[[#This Row],[Av.P1 '[%']]]*BD.PD[[#This Row],[Ppto. Orden Interna '[DOP']]]</f>
        <v>60027.049999999996</v>
      </c>
      <c r="AA105" s="531"/>
      <c r="AB105" s="532"/>
      <c r="AC105" s="395">
        <f>BD.PD[[#This Row],[Av.P2 '[%']]]*BD.PD[[#This Row],[Ppto. Orden Interna '[DOP']]]</f>
        <v>0</v>
      </c>
      <c r="AD105" s="531"/>
      <c r="AE105" s="532"/>
      <c r="AF105" s="395">
        <f>BD.PD[[#This Row],[Av.P3 '[%']]]*BD.PD[[#This Row],[Ppto. Orden Interna '[DOP']]]</f>
        <v>0</v>
      </c>
      <c r="AG105" s="395"/>
      <c r="AH105" s="395"/>
      <c r="AI105" s="395"/>
      <c r="AJ105" s="395"/>
      <c r="AK105" s="395"/>
      <c r="AL105" s="395"/>
      <c r="AM105" s="482">
        <f>BD.PD[[#This Row],[Pago 3]]+BD.PD[[#This Row],[Pago 2]]+BD.PD[[#This Row],[Pago 1]]</f>
        <v>60027.049999999996</v>
      </c>
      <c r="AN105" s="511" t="s">
        <v>244</v>
      </c>
      <c r="AO105" s="511" t="s">
        <v>245</v>
      </c>
      <c r="AP105" s="511" t="s">
        <v>246</v>
      </c>
      <c r="AQ105" s="511" t="s">
        <v>247</v>
      </c>
      <c r="AR105" s="511">
        <v>594</v>
      </c>
      <c r="AS105" s="511" t="s">
        <v>258</v>
      </c>
      <c r="AT105" s="308"/>
      <c r="AU105" s="308"/>
      <c r="AV105" s="308"/>
      <c r="AW105" s="308"/>
      <c r="AX105" s="308"/>
      <c r="AY105" s="308"/>
      <c r="AZ105" s="308"/>
      <c r="BA105" s="308"/>
      <c r="BB105" s="308"/>
      <c r="BC105" s="308"/>
      <c r="BD105" s="308"/>
      <c r="BE105" s="308"/>
      <c r="BF105" s="308"/>
      <c r="BG105" s="308"/>
      <c r="BH105" s="308"/>
      <c r="BI105" s="308"/>
      <c r="BJ105" s="308"/>
      <c r="BK105" s="308"/>
      <c r="BL105" s="308"/>
      <c r="BM105" s="308"/>
      <c r="BN105" s="308"/>
      <c r="BO105" s="308"/>
      <c r="BP105" s="308"/>
      <c r="BQ105" s="308"/>
      <c r="BR105" s="308"/>
      <c r="BS105" s="308"/>
      <c r="BT105" s="308"/>
      <c r="BU105" s="308"/>
      <c r="BV105" s="308"/>
      <c r="BW105" s="308"/>
      <c r="BX105" s="308"/>
      <c r="BY105" s="308"/>
      <c r="BZ105" s="308"/>
      <c r="CA105" s="308"/>
      <c r="CB105" s="308"/>
      <c r="CC105" s="308"/>
      <c r="CD105" s="308"/>
      <c r="CE105" s="308"/>
      <c r="CF105" s="308"/>
      <c r="CG105" s="308"/>
      <c r="CH105" s="308"/>
      <c r="CI105" s="308"/>
      <c r="CJ105" s="308"/>
      <c r="CK105" s="308"/>
      <c r="CL105" s="308"/>
      <c r="CM105" s="308"/>
      <c r="CN105" s="308"/>
      <c r="CO105" s="308"/>
      <c r="CP105" s="308"/>
      <c r="CQ105" s="308"/>
      <c r="CR105" s="308"/>
      <c r="CS105" s="308"/>
      <c r="CT105" s="308"/>
      <c r="CU105" s="308"/>
      <c r="CV105" s="308"/>
      <c r="CW105" s="308"/>
      <c r="CX105" s="308"/>
      <c r="CY105" s="308"/>
      <c r="CZ105" s="308"/>
      <c r="DA105" s="308"/>
      <c r="DB105" s="308"/>
      <c r="DC105" s="308"/>
      <c r="DD105" s="308"/>
      <c r="DE105" s="308"/>
      <c r="DF105" s="308"/>
      <c r="DG105" s="308"/>
      <c r="DH105" s="308"/>
      <c r="DI105" s="308"/>
      <c r="DJ105" s="308"/>
      <c r="DK105" s="308"/>
      <c r="DL105" s="308"/>
      <c r="DM105" s="308"/>
      <c r="DN105" s="308"/>
      <c r="DO105" s="308"/>
      <c r="DP105" s="308"/>
      <c r="DQ105" s="308"/>
      <c r="DR105" s="308"/>
      <c r="DS105" s="308"/>
      <c r="DT105" s="308"/>
      <c r="DU105" s="308"/>
      <c r="DV105" s="308"/>
      <c r="DW105" s="308"/>
      <c r="DX105" s="308"/>
      <c r="DY105" s="308"/>
      <c r="DZ105" s="308"/>
      <c r="EA105" s="308"/>
      <c r="EB105" s="308"/>
      <c r="EC105" s="308"/>
      <c r="ED105" s="308"/>
      <c r="EE105" s="308"/>
      <c r="EF105" s="308"/>
      <c r="EG105" s="308"/>
      <c r="EH105" s="308"/>
      <c r="EI105" s="308"/>
      <c r="EJ105" s="308"/>
      <c r="EK105" s="308"/>
      <c r="EL105" s="308"/>
      <c r="EM105" s="308"/>
      <c r="EN105" s="308"/>
      <c r="EO105" s="308"/>
      <c r="EP105" s="308"/>
      <c r="EQ105" s="308"/>
      <c r="ER105" s="308"/>
      <c r="ES105" s="308"/>
      <c r="ET105" s="308"/>
      <c r="EU105" s="308"/>
      <c r="EV105" s="308"/>
      <c r="EW105" s="308"/>
      <c r="EX105" s="308"/>
      <c r="EY105" s="308"/>
      <c r="EZ105" s="308"/>
      <c r="FA105" s="308"/>
      <c r="FB105" s="308"/>
      <c r="FC105" s="308"/>
      <c r="FD105" s="308"/>
      <c r="FE105" s="308"/>
      <c r="FF105" s="308"/>
      <c r="FG105" s="308"/>
      <c r="FH105" s="308"/>
      <c r="FI105" s="308"/>
      <c r="FJ105" s="308"/>
      <c r="FK105" s="308"/>
      <c r="FL105" s="308"/>
      <c r="FM105" s="308"/>
      <c r="FN105" s="308"/>
      <c r="FO105" s="308"/>
      <c r="FP105" s="308"/>
      <c r="FQ105" s="308"/>
      <c r="FR105" s="308"/>
      <c r="FS105" s="308"/>
      <c r="FT105" s="308"/>
      <c r="FU105" s="308"/>
      <c r="FV105" s="308"/>
      <c r="FW105" s="308"/>
      <c r="FX105" s="308"/>
      <c r="FY105" s="308"/>
      <c r="FZ105" s="308"/>
      <c r="GA105" s="308"/>
      <c r="GB105" s="308"/>
      <c r="GC105" s="308"/>
      <c r="GD105" s="308"/>
      <c r="GE105" s="308"/>
      <c r="GF105" s="308"/>
      <c r="GG105" s="308"/>
      <c r="GH105" s="308"/>
      <c r="GI105" s="308"/>
      <c r="GJ105" s="308"/>
      <c r="GK105" s="308"/>
      <c r="GL105" s="308"/>
      <c r="GM105" s="308"/>
      <c r="GN105" s="308"/>
      <c r="GO105" s="308"/>
      <c r="GP105" s="308"/>
      <c r="GQ105" s="308"/>
      <c r="GR105" s="308"/>
      <c r="GS105" s="308"/>
      <c r="GT105" s="308"/>
      <c r="GU105" s="308"/>
      <c r="GV105" s="308"/>
      <c r="GW105" s="308"/>
      <c r="GX105" s="308"/>
      <c r="GY105" s="308"/>
      <c r="GZ105" s="308"/>
      <c r="HA105" s="308"/>
      <c r="HB105" s="308"/>
      <c r="HC105" s="308"/>
      <c r="HD105" s="308"/>
      <c r="HE105" s="308"/>
      <c r="HF105" s="308"/>
      <c r="HG105" s="308"/>
      <c r="HH105" s="308"/>
      <c r="HI105" s="308"/>
      <c r="HJ105" s="308"/>
      <c r="HK105" s="308"/>
      <c r="HL105" s="308"/>
      <c r="HM105" s="308"/>
      <c r="HN105" s="308"/>
      <c r="HO105" s="308"/>
      <c r="HP105" s="308"/>
      <c r="HQ105" s="308"/>
      <c r="HR105" s="308"/>
      <c r="HS105" s="308"/>
      <c r="HT105" s="308"/>
      <c r="HU105" s="308"/>
      <c r="HV105" s="308"/>
      <c r="HW105" s="308"/>
      <c r="HX105" s="308"/>
      <c r="HY105" s="308"/>
      <c r="HZ105" s="308"/>
      <c r="IA105" s="308"/>
      <c r="IB105" s="308"/>
      <c r="IC105" s="308"/>
      <c r="ID105" s="308"/>
      <c r="IE105" s="308"/>
      <c r="IF105" s="308"/>
      <c r="IG105" s="308"/>
      <c r="IH105" s="308"/>
    </row>
    <row r="106" spans="1:242" s="249" customFormat="1" ht="15" customHeight="1" x14ac:dyDescent="0.3">
      <c r="A106" s="174">
        <v>3.01</v>
      </c>
      <c r="B106" s="231"/>
      <c r="C106" s="232" t="str">
        <f>VLOOKUP(BD.PD[[#This Row],[Pos]],PPto[],3,FALSE)</f>
        <v>3.01 Instalaciones Eléctricas</v>
      </c>
      <c r="D106" s="174" t="s">
        <v>23</v>
      </c>
      <c r="E106" s="305" t="str">
        <f>IF(BD.PD[[#This Row],[.]]="*",VLOOKUP(BD.PD[[#This Row],[Pos]],Presupuesto!A:H,7,FALSE),"")</f>
        <v/>
      </c>
      <c r="F106" s="234" t="s">
        <v>1747</v>
      </c>
      <c r="G106" s="230" t="s">
        <v>1608</v>
      </c>
      <c r="H106" s="174">
        <v>4600079254</v>
      </c>
      <c r="I106" s="174" t="s">
        <v>1605</v>
      </c>
      <c r="J106" s="174" t="s">
        <v>1749</v>
      </c>
      <c r="K106" s="382">
        <v>11</v>
      </c>
      <c r="L106" s="174" t="s">
        <v>117</v>
      </c>
      <c r="M106" s="383">
        <f>IF(BD.PD[[#This Row],[Mon]]="DOP",1,HLOOKUP(BD.PD[[#This Row],[Mon]],$K$1:$L$2,2,FALSE))</f>
        <v>61</v>
      </c>
      <c r="N106" s="384">
        <v>984.05</v>
      </c>
      <c r="O106" s="243">
        <f>BD.PD[[#This Row],[Cant.]]*BD.PD[[#This Row],[ Tasa ]]*BD.PD[[#This Row],[ Precio Und.]]</f>
        <v>660297.54999999993</v>
      </c>
      <c r="P106" s="386">
        <v>0</v>
      </c>
      <c r="Q106" s="243">
        <f>IF(BD.PD[[#This Row],[Liquid. '[%']]]&lt;&gt;0,(BD.PD[[#This Row],[Valor Neto '[DOP']]]*BD.PD[[#This Row],[Liquid. '[%']]])+BD.PD[[#This Row],[Valor Neto '[DOP']]],BD.PD[[#This Row],[Valor Neto '[DOP']]])</f>
        <v>660297.54999999993</v>
      </c>
      <c r="R106" s="243">
        <f>BD.PD[[#This Row],[Ppto. Orden Interna '[DOP']]]/HLOOKUP("USD",$K$1:$L$2,2,FALSE)</f>
        <v>10824.55</v>
      </c>
      <c r="S106" s="398" t="s">
        <v>1644</v>
      </c>
      <c r="T106" s="387"/>
      <c r="U106" s="463" t="s">
        <v>299</v>
      </c>
      <c r="V106" s="499">
        <v>801668</v>
      </c>
      <c r="W106" s="398" t="s">
        <v>1644</v>
      </c>
      <c r="X106" s="495">
        <v>20</v>
      </c>
      <c r="Y106" s="388">
        <v>1</v>
      </c>
      <c r="Z106" s="395">
        <f>BD.PD[[#This Row],[Av.P1 '[%']]]*BD.PD[[#This Row],[Ppto. Orden Interna '[DOP']]]</f>
        <v>660297.54999999993</v>
      </c>
      <c r="AA106" s="531"/>
      <c r="AB106" s="532"/>
      <c r="AC106" s="395">
        <f>BD.PD[[#This Row],[Av.P2 '[%']]]*BD.PD[[#This Row],[Ppto. Orden Interna '[DOP']]]</f>
        <v>0</v>
      </c>
      <c r="AD106" s="531"/>
      <c r="AE106" s="532"/>
      <c r="AF106" s="395">
        <f>BD.PD[[#This Row],[Av.P3 '[%']]]*BD.PD[[#This Row],[Ppto. Orden Interna '[DOP']]]</f>
        <v>0</v>
      </c>
      <c r="AG106" s="395"/>
      <c r="AH106" s="395"/>
      <c r="AI106" s="395"/>
      <c r="AJ106" s="395"/>
      <c r="AK106" s="395"/>
      <c r="AL106" s="395"/>
      <c r="AM106" s="482">
        <f>BD.PD[[#This Row],[Pago 3]]+BD.PD[[#This Row],[Pago 2]]+BD.PD[[#This Row],[Pago 1]]</f>
        <v>660297.54999999993</v>
      </c>
      <c r="AN106" s="511" t="s">
        <v>244</v>
      </c>
      <c r="AO106" s="511" t="s">
        <v>245</v>
      </c>
      <c r="AP106" s="511" t="s">
        <v>246</v>
      </c>
      <c r="AQ106" s="511" t="s">
        <v>247</v>
      </c>
      <c r="AR106" s="511">
        <v>594</v>
      </c>
      <c r="AS106" s="511" t="s">
        <v>258</v>
      </c>
      <c r="AT106" s="308"/>
      <c r="AU106" s="308"/>
      <c r="AV106" s="308"/>
      <c r="AW106" s="308"/>
      <c r="AX106" s="308"/>
      <c r="AY106" s="308"/>
      <c r="AZ106" s="308"/>
      <c r="BA106" s="308"/>
      <c r="BB106" s="308"/>
      <c r="BC106" s="308"/>
      <c r="BD106" s="308"/>
      <c r="BE106" s="308"/>
      <c r="BF106" s="308"/>
      <c r="BG106" s="308"/>
      <c r="BH106" s="308"/>
      <c r="BI106" s="308"/>
      <c r="BJ106" s="308"/>
      <c r="BK106" s="308"/>
      <c r="BL106" s="308"/>
      <c r="BM106" s="308"/>
      <c r="BN106" s="308"/>
      <c r="BO106" s="308"/>
      <c r="BP106" s="308"/>
      <c r="BQ106" s="308"/>
      <c r="BR106" s="308"/>
      <c r="BS106" s="308"/>
      <c r="BT106" s="308"/>
      <c r="BU106" s="308"/>
      <c r="BV106" s="308"/>
      <c r="BW106" s="308"/>
      <c r="BX106" s="308"/>
      <c r="BY106" s="308"/>
      <c r="BZ106" s="308"/>
      <c r="CA106" s="308"/>
      <c r="CB106" s="308"/>
      <c r="CC106" s="308"/>
      <c r="CD106" s="308"/>
      <c r="CE106" s="308"/>
      <c r="CF106" s="308"/>
      <c r="CG106" s="308"/>
      <c r="CH106" s="308"/>
      <c r="CI106" s="308"/>
      <c r="CJ106" s="308"/>
      <c r="CK106" s="308"/>
      <c r="CL106" s="308"/>
      <c r="CM106" s="308"/>
      <c r="CN106" s="308"/>
      <c r="CO106" s="308"/>
      <c r="CP106" s="308"/>
      <c r="CQ106" s="308"/>
      <c r="CR106" s="308"/>
      <c r="CS106" s="308"/>
      <c r="CT106" s="308"/>
      <c r="CU106" s="308"/>
      <c r="CV106" s="308"/>
      <c r="CW106" s="308"/>
      <c r="CX106" s="308"/>
      <c r="CY106" s="308"/>
      <c r="CZ106" s="308"/>
      <c r="DA106" s="308"/>
      <c r="DB106" s="308"/>
      <c r="DC106" s="308"/>
      <c r="DD106" s="308"/>
      <c r="DE106" s="308"/>
      <c r="DF106" s="308"/>
      <c r="DG106" s="308"/>
      <c r="DH106" s="308"/>
      <c r="DI106" s="308"/>
      <c r="DJ106" s="308"/>
      <c r="DK106" s="308"/>
      <c r="DL106" s="308"/>
      <c r="DM106" s="308"/>
      <c r="DN106" s="308"/>
      <c r="DO106" s="308"/>
      <c r="DP106" s="308"/>
      <c r="DQ106" s="308"/>
      <c r="DR106" s="308"/>
      <c r="DS106" s="308"/>
      <c r="DT106" s="308"/>
      <c r="DU106" s="308"/>
      <c r="DV106" s="308"/>
      <c r="DW106" s="308"/>
      <c r="DX106" s="308"/>
      <c r="DY106" s="308"/>
      <c r="DZ106" s="308"/>
      <c r="EA106" s="308"/>
      <c r="EB106" s="308"/>
      <c r="EC106" s="308"/>
      <c r="ED106" s="308"/>
      <c r="EE106" s="308"/>
      <c r="EF106" s="308"/>
      <c r="EG106" s="308"/>
      <c r="EH106" s="308"/>
      <c r="EI106" s="308"/>
      <c r="EJ106" s="308"/>
      <c r="EK106" s="308"/>
      <c r="EL106" s="308"/>
      <c r="EM106" s="308"/>
      <c r="EN106" s="308"/>
      <c r="EO106" s="308"/>
      <c r="EP106" s="308"/>
      <c r="EQ106" s="308"/>
      <c r="ER106" s="308"/>
      <c r="ES106" s="308"/>
      <c r="ET106" s="308"/>
      <c r="EU106" s="308"/>
      <c r="EV106" s="308"/>
      <c r="EW106" s="308"/>
      <c r="EX106" s="308"/>
      <c r="EY106" s="308"/>
      <c r="EZ106" s="308"/>
      <c r="FA106" s="308"/>
      <c r="FB106" s="308"/>
      <c r="FC106" s="308"/>
      <c r="FD106" s="308"/>
      <c r="FE106" s="308"/>
      <c r="FF106" s="308"/>
      <c r="FG106" s="308"/>
      <c r="FH106" s="308"/>
      <c r="FI106" s="308"/>
      <c r="FJ106" s="308"/>
      <c r="FK106" s="308"/>
      <c r="FL106" s="308"/>
      <c r="FM106" s="308"/>
      <c r="FN106" s="308"/>
      <c r="FO106" s="308"/>
      <c r="FP106" s="308"/>
      <c r="FQ106" s="308"/>
      <c r="FR106" s="308"/>
      <c r="FS106" s="308"/>
      <c r="FT106" s="308"/>
      <c r="FU106" s="308"/>
      <c r="FV106" s="308"/>
      <c r="FW106" s="308"/>
      <c r="FX106" s="308"/>
      <c r="FY106" s="308"/>
      <c r="FZ106" s="308"/>
      <c r="GA106" s="308"/>
      <c r="GB106" s="308"/>
      <c r="GC106" s="308"/>
      <c r="GD106" s="308"/>
      <c r="GE106" s="308"/>
      <c r="GF106" s="308"/>
      <c r="GG106" s="308"/>
      <c r="GH106" s="308"/>
      <c r="GI106" s="308"/>
      <c r="GJ106" s="308"/>
      <c r="GK106" s="308"/>
      <c r="GL106" s="308"/>
      <c r="GM106" s="308"/>
      <c r="GN106" s="308"/>
      <c r="GO106" s="308"/>
      <c r="GP106" s="308"/>
      <c r="GQ106" s="308"/>
      <c r="GR106" s="308"/>
      <c r="GS106" s="308"/>
      <c r="GT106" s="308"/>
      <c r="GU106" s="308"/>
      <c r="GV106" s="308"/>
      <c r="GW106" s="308"/>
      <c r="GX106" s="308"/>
      <c r="GY106" s="308"/>
      <c r="GZ106" s="308"/>
      <c r="HA106" s="308"/>
      <c r="HB106" s="308"/>
      <c r="HC106" s="308"/>
      <c r="HD106" s="308"/>
      <c r="HE106" s="308"/>
      <c r="HF106" s="308"/>
      <c r="HG106" s="308"/>
      <c r="HH106" s="308"/>
      <c r="HI106" s="308"/>
      <c r="HJ106" s="308"/>
      <c r="HK106" s="308"/>
      <c r="HL106" s="308"/>
      <c r="HM106" s="308"/>
      <c r="HN106" s="308"/>
      <c r="HO106" s="308"/>
      <c r="HP106" s="308"/>
      <c r="HQ106" s="308"/>
      <c r="HR106" s="308"/>
      <c r="HS106" s="308"/>
      <c r="HT106" s="308"/>
      <c r="HU106" s="308"/>
      <c r="HV106" s="308"/>
      <c r="HW106" s="308"/>
      <c r="HX106" s="308"/>
      <c r="HY106" s="308"/>
      <c r="HZ106" s="308"/>
      <c r="IA106" s="308"/>
      <c r="IB106" s="308"/>
      <c r="IC106" s="308"/>
      <c r="ID106" s="308"/>
      <c r="IE106" s="308"/>
      <c r="IF106" s="308"/>
      <c r="IG106" s="308"/>
      <c r="IH106" s="308"/>
    </row>
    <row r="107" spans="1:242" s="249" customFormat="1" ht="15" customHeight="1" x14ac:dyDescent="0.3">
      <c r="A107" s="174">
        <v>3.01</v>
      </c>
      <c r="B107" s="231"/>
      <c r="C107" s="232" t="str">
        <f>VLOOKUP(BD.PD[[#This Row],[Pos]],PPto[],3,FALSE)</f>
        <v>3.01 Instalaciones Eléctricas</v>
      </c>
      <c r="D107" s="174" t="s">
        <v>23</v>
      </c>
      <c r="E107" s="305" t="str">
        <f>IF(BD.PD[[#This Row],[.]]="*",VLOOKUP(BD.PD[[#This Row],[Pos]],Presupuesto!A:H,7,FALSE),"")</f>
        <v/>
      </c>
      <c r="F107" s="234" t="s">
        <v>1748</v>
      </c>
      <c r="G107" s="230" t="s">
        <v>1608</v>
      </c>
      <c r="H107" s="174">
        <v>4600079254</v>
      </c>
      <c r="I107" s="174" t="s">
        <v>1605</v>
      </c>
      <c r="J107" s="174" t="s">
        <v>1749</v>
      </c>
      <c r="K107" s="382">
        <v>111</v>
      </c>
      <c r="L107" s="174" t="s">
        <v>117</v>
      </c>
      <c r="M107" s="383">
        <f>IF(BD.PD[[#This Row],[Mon]]="DOP",1,HLOOKUP(BD.PD[[#This Row],[Mon]],$K$1:$L$2,2,FALSE))</f>
        <v>61</v>
      </c>
      <c r="N107" s="384">
        <v>30.75</v>
      </c>
      <c r="O107" s="243">
        <f>BD.PD[[#This Row],[Cant.]]*BD.PD[[#This Row],[ Tasa ]]*BD.PD[[#This Row],[ Precio Und.]]</f>
        <v>208208.25</v>
      </c>
      <c r="P107" s="386">
        <v>0</v>
      </c>
      <c r="Q107" s="243">
        <f>IF(BD.PD[[#This Row],[Liquid. '[%']]]&lt;&gt;0,(BD.PD[[#This Row],[Valor Neto '[DOP']]]*BD.PD[[#This Row],[Liquid. '[%']]])+BD.PD[[#This Row],[Valor Neto '[DOP']]],BD.PD[[#This Row],[Valor Neto '[DOP']]])</f>
        <v>208208.25</v>
      </c>
      <c r="R107" s="243">
        <f>BD.PD[[#This Row],[Ppto. Orden Interna '[DOP']]]/HLOOKUP("USD",$K$1:$L$2,2,FALSE)</f>
        <v>3413.25</v>
      </c>
      <c r="S107" s="398" t="s">
        <v>1644</v>
      </c>
      <c r="T107" s="387"/>
      <c r="U107" s="463" t="s">
        <v>299</v>
      </c>
      <c r="V107" s="499">
        <v>801668</v>
      </c>
      <c r="W107" s="398" t="s">
        <v>1644</v>
      </c>
      <c r="X107" s="495">
        <v>20</v>
      </c>
      <c r="Y107" s="388">
        <v>1</v>
      </c>
      <c r="Z107" s="395">
        <f>BD.PD[[#This Row],[Av.P1 '[%']]]*BD.PD[[#This Row],[Ppto. Orden Interna '[DOP']]]</f>
        <v>208208.25</v>
      </c>
      <c r="AA107" s="531"/>
      <c r="AB107" s="532"/>
      <c r="AC107" s="395">
        <f>BD.PD[[#This Row],[Av.P2 '[%']]]*BD.PD[[#This Row],[Ppto. Orden Interna '[DOP']]]</f>
        <v>0</v>
      </c>
      <c r="AD107" s="531"/>
      <c r="AE107" s="532"/>
      <c r="AF107" s="395">
        <f>BD.PD[[#This Row],[Av.P3 '[%']]]*BD.PD[[#This Row],[Ppto. Orden Interna '[DOP']]]</f>
        <v>0</v>
      </c>
      <c r="AG107" s="395"/>
      <c r="AH107" s="395"/>
      <c r="AI107" s="395"/>
      <c r="AJ107" s="395"/>
      <c r="AK107" s="395"/>
      <c r="AL107" s="395"/>
      <c r="AM107" s="482">
        <f>BD.PD[[#This Row],[Pago 3]]+BD.PD[[#This Row],[Pago 2]]+BD.PD[[#This Row],[Pago 1]]</f>
        <v>208208.25</v>
      </c>
      <c r="AN107" s="511" t="s">
        <v>244</v>
      </c>
      <c r="AO107" s="511" t="s">
        <v>245</v>
      </c>
      <c r="AP107" s="511" t="s">
        <v>246</v>
      </c>
      <c r="AQ107" s="511" t="s">
        <v>247</v>
      </c>
      <c r="AR107" s="511">
        <v>594</v>
      </c>
      <c r="AS107" s="511" t="s">
        <v>258</v>
      </c>
      <c r="AT107" s="308"/>
      <c r="AU107" s="308"/>
      <c r="AV107" s="308"/>
      <c r="AW107" s="308"/>
      <c r="AX107" s="308"/>
      <c r="AY107" s="308"/>
      <c r="AZ107" s="308"/>
      <c r="BA107" s="308"/>
      <c r="BB107" s="308"/>
      <c r="BC107" s="308"/>
      <c r="BD107" s="308"/>
      <c r="BE107" s="308"/>
      <c r="BF107" s="308"/>
      <c r="BG107" s="308"/>
      <c r="BH107" s="308"/>
      <c r="BI107" s="308"/>
      <c r="BJ107" s="308"/>
      <c r="BK107" s="308"/>
      <c r="BL107" s="308"/>
      <c r="BM107" s="308"/>
      <c r="BN107" s="308"/>
      <c r="BO107" s="308"/>
      <c r="BP107" s="308"/>
      <c r="BQ107" s="308"/>
      <c r="BR107" s="308"/>
      <c r="BS107" s="308"/>
      <c r="BT107" s="308"/>
      <c r="BU107" s="308"/>
      <c r="BV107" s="308"/>
      <c r="BW107" s="308"/>
      <c r="BX107" s="308"/>
      <c r="BY107" s="308"/>
      <c r="BZ107" s="308"/>
      <c r="CA107" s="308"/>
      <c r="CB107" s="308"/>
      <c r="CC107" s="308"/>
      <c r="CD107" s="308"/>
      <c r="CE107" s="308"/>
      <c r="CF107" s="308"/>
      <c r="CG107" s="308"/>
      <c r="CH107" s="308"/>
      <c r="CI107" s="308"/>
      <c r="CJ107" s="308"/>
      <c r="CK107" s="308"/>
      <c r="CL107" s="308"/>
      <c r="CM107" s="308"/>
      <c r="CN107" s="308"/>
      <c r="CO107" s="308"/>
      <c r="CP107" s="308"/>
      <c r="CQ107" s="308"/>
      <c r="CR107" s="308"/>
      <c r="CS107" s="308"/>
      <c r="CT107" s="308"/>
      <c r="CU107" s="308"/>
      <c r="CV107" s="308"/>
      <c r="CW107" s="308"/>
      <c r="CX107" s="308"/>
      <c r="CY107" s="308"/>
      <c r="CZ107" s="308"/>
      <c r="DA107" s="308"/>
      <c r="DB107" s="308"/>
      <c r="DC107" s="308"/>
      <c r="DD107" s="308"/>
      <c r="DE107" s="308"/>
      <c r="DF107" s="308"/>
      <c r="DG107" s="308"/>
      <c r="DH107" s="308"/>
      <c r="DI107" s="308"/>
      <c r="DJ107" s="308"/>
      <c r="DK107" s="308"/>
      <c r="DL107" s="308"/>
      <c r="DM107" s="308"/>
      <c r="DN107" s="308"/>
      <c r="DO107" s="308"/>
      <c r="DP107" s="308"/>
      <c r="DQ107" s="308"/>
      <c r="DR107" s="308"/>
      <c r="DS107" s="308"/>
      <c r="DT107" s="308"/>
      <c r="DU107" s="308"/>
      <c r="DV107" s="308"/>
      <c r="DW107" s="308"/>
      <c r="DX107" s="308"/>
      <c r="DY107" s="308"/>
      <c r="DZ107" s="308"/>
      <c r="EA107" s="308"/>
      <c r="EB107" s="308"/>
      <c r="EC107" s="308"/>
      <c r="ED107" s="308"/>
      <c r="EE107" s="308"/>
      <c r="EF107" s="308"/>
      <c r="EG107" s="308"/>
      <c r="EH107" s="308"/>
      <c r="EI107" s="308"/>
      <c r="EJ107" s="308"/>
      <c r="EK107" s="308"/>
      <c r="EL107" s="308"/>
      <c r="EM107" s="308"/>
      <c r="EN107" s="308"/>
      <c r="EO107" s="308"/>
      <c r="EP107" s="308"/>
      <c r="EQ107" s="308"/>
      <c r="ER107" s="308"/>
      <c r="ES107" s="308"/>
      <c r="ET107" s="308"/>
      <c r="EU107" s="308"/>
      <c r="EV107" s="308"/>
      <c r="EW107" s="308"/>
      <c r="EX107" s="308"/>
      <c r="EY107" s="308"/>
      <c r="EZ107" s="308"/>
      <c r="FA107" s="308"/>
      <c r="FB107" s="308"/>
      <c r="FC107" s="308"/>
      <c r="FD107" s="308"/>
      <c r="FE107" s="308"/>
      <c r="FF107" s="308"/>
      <c r="FG107" s="308"/>
      <c r="FH107" s="308"/>
      <c r="FI107" s="308"/>
      <c r="FJ107" s="308"/>
      <c r="FK107" s="308"/>
      <c r="FL107" s="308"/>
      <c r="FM107" s="308"/>
      <c r="FN107" s="308"/>
      <c r="FO107" s="308"/>
      <c r="FP107" s="308"/>
      <c r="FQ107" s="308"/>
      <c r="FR107" s="308"/>
      <c r="FS107" s="308"/>
      <c r="FT107" s="308"/>
      <c r="FU107" s="308"/>
      <c r="FV107" s="308"/>
      <c r="FW107" s="308"/>
      <c r="FX107" s="308"/>
      <c r="FY107" s="308"/>
      <c r="FZ107" s="308"/>
      <c r="GA107" s="308"/>
      <c r="GB107" s="308"/>
      <c r="GC107" s="308"/>
      <c r="GD107" s="308"/>
      <c r="GE107" s="308"/>
      <c r="GF107" s="308"/>
      <c r="GG107" s="308"/>
      <c r="GH107" s="308"/>
      <c r="GI107" s="308"/>
      <c r="GJ107" s="308"/>
      <c r="GK107" s="308"/>
      <c r="GL107" s="308"/>
      <c r="GM107" s="308"/>
      <c r="GN107" s="308"/>
      <c r="GO107" s="308"/>
      <c r="GP107" s="308"/>
      <c r="GQ107" s="308"/>
      <c r="GR107" s="308"/>
      <c r="GS107" s="308"/>
      <c r="GT107" s="308"/>
      <c r="GU107" s="308"/>
      <c r="GV107" s="308"/>
      <c r="GW107" s="308"/>
      <c r="GX107" s="308"/>
      <c r="GY107" s="308"/>
      <c r="GZ107" s="308"/>
      <c r="HA107" s="308"/>
      <c r="HB107" s="308"/>
      <c r="HC107" s="308"/>
      <c r="HD107" s="308"/>
      <c r="HE107" s="308"/>
      <c r="HF107" s="308"/>
      <c r="HG107" s="308"/>
      <c r="HH107" s="308"/>
      <c r="HI107" s="308"/>
      <c r="HJ107" s="308"/>
      <c r="HK107" s="308"/>
      <c r="HL107" s="308"/>
      <c r="HM107" s="308"/>
      <c r="HN107" s="308"/>
      <c r="HO107" s="308"/>
      <c r="HP107" s="308"/>
      <c r="HQ107" s="308"/>
      <c r="HR107" s="308"/>
      <c r="HS107" s="308"/>
      <c r="HT107" s="308"/>
      <c r="HU107" s="308"/>
      <c r="HV107" s="308"/>
      <c r="HW107" s="308"/>
      <c r="HX107" s="308"/>
      <c r="HY107" s="308"/>
      <c r="HZ107" s="308"/>
      <c r="IA107" s="308"/>
      <c r="IB107" s="308"/>
      <c r="IC107" s="308"/>
      <c r="ID107" s="308"/>
      <c r="IE107" s="308"/>
      <c r="IF107" s="308"/>
      <c r="IG107" s="308"/>
      <c r="IH107" s="308"/>
    </row>
    <row r="108" spans="1:242" s="249" customFormat="1" ht="15" customHeight="1" x14ac:dyDescent="0.3">
      <c r="A108" s="174">
        <v>3.02</v>
      </c>
      <c r="B108" s="231" t="s">
        <v>243</v>
      </c>
      <c r="C108" s="232" t="str">
        <f>VLOOKUP(BD.PD[[#This Row],[Pos]],PPto[],3,FALSE)</f>
        <v>3.02 Supervisión Eléctrica</v>
      </c>
      <c r="D108" s="233" t="s">
        <v>243</v>
      </c>
      <c r="E108" s="305">
        <f>IF(BD.PD[[#This Row],[.]]="*",VLOOKUP(BD.PD[[#This Row],[Pos]],Presupuesto!A:H,7,FALSE),"")</f>
        <v>0</v>
      </c>
      <c r="F108" s="234"/>
      <c r="G108" s="174"/>
      <c r="H108" s="174"/>
      <c r="I108" s="174"/>
      <c r="J108" s="174"/>
      <c r="K108" s="392">
        <v>1</v>
      </c>
      <c r="L108" s="233" t="s">
        <v>117</v>
      </c>
      <c r="M108" s="383">
        <f>IF(BD.PD[[#This Row],[Mon]]="DOP",1,HLOOKUP(BD.PD[[#This Row],[Mon]],$K$1:$L$2,2,FALSE))</f>
        <v>61</v>
      </c>
      <c r="N108" s="490">
        <v>0</v>
      </c>
      <c r="O108" s="243">
        <f>BD.PD[[#This Row],[Cant.]]*BD.PD[[#This Row],[ Tasa ]]*BD.PD[[#This Row],[ Precio Und.]]</f>
        <v>0</v>
      </c>
      <c r="P108" s="491">
        <v>0</v>
      </c>
      <c r="Q108" s="243">
        <f>IF(BD.PD[[#This Row],[Liquid. '[%']]]&lt;&gt;0,(BD.PD[[#This Row],[Valor Neto '[DOP']]]*BD.PD[[#This Row],[Liquid. '[%']]])+BD.PD[[#This Row],[Valor Neto '[DOP']]],BD.PD[[#This Row],[Valor Neto '[DOP']]])</f>
        <v>0</v>
      </c>
      <c r="R108" s="243">
        <f>BD.PD[[#This Row],[Ppto. Orden Interna '[DOP']]]/HLOOKUP("USD",$K$1:$L$2,2,FALSE)</f>
        <v>0</v>
      </c>
      <c r="S108" s="381"/>
      <c r="T108" s="387"/>
      <c r="U108" s="460"/>
      <c r="V108" s="611"/>
      <c r="W108" s="499"/>
      <c r="X108" s="495"/>
      <c r="Y108" s="388"/>
      <c r="Z108" s="243">
        <f>BD.PD[[#This Row],[Av.P1 '[%']]]*BD.PD[[#This Row],[Ppto. Orden Interna '[DOP']]]</f>
        <v>0</v>
      </c>
      <c r="AB108" s="389"/>
      <c r="AC108" s="243">
        <f>BD.PD[[#This Row],[Av.P2 '[%']]]*BD.PD[[#This Row],[Ppto. Orden Interna '[DOP']]]</f>
        <v>0</v>
      </c>
      <c r="AE108" s="389"/>
      <c r="AF108" s="243">
        <f>BD.PD[[#This Row],[Av.P3 '[%']]]*BD.PD[[#This Row],[Ppto. Orden Interna '[DOP']]]</f>
        <v>0</v>
      </c>
      <c r="AG108" s="243"/>
      <c r="AH108" s="243"/>
      <c r="AI108" s="243"/>
      <c r="AJ108" s="243"/>
      <c r="AK108" s="243"/>
      <c r="AL108" s="243"/>
      <c r="AM108" s="482">
        <f>BD.PD[[#This Row],[Pago 3]]+BD.PD[[#This Row],[Pago 2]]+BD.PD[[#This Row],[Pago 1]]</f>
        <v>0</v>
      </c>
      <c r="AN108" s="511" t="s">
        <v>244</v>
      </c>
      <c r="AO108" s="511" t="s">
        <v>245</v>
      </c>
      <c r="AP108" s="511" t="s">
        <v>246</v>
      </c>
      <c r="AQ108" s="511" t="s">
        <v>247</v>
      </c>
      <c r="AR108" s="511">
        <v>594</v>
      </c>
      <c r="AS108" s="511" t="s">
        <v>248</v>
      </c>
      <c r="AT108" s="308"/>
      <c r="AU108" s="308"/>
      <c r="AV108" s="308"/>
      <c r="AW108" s="308"/>
      <c r="AX108" s="308"/>
      <c r="AY108" s="308"/>
      <c r="AZ108" s="308"/>
      <c r="BA108" s="308"/>
      <c r="BB108" s="308"/>
      <c r="BC108" s="308"/>
      <c r="BD108" s="308"/>
      <c r="BE108" s="308"/>
      <c r="BF108" s="308"/>
      <c r="BG108" s="308"/>
      <c r="BH108" s="308"/>
      <c r="BI108" s="308"/>
      <c r="BJ108" s="308"/>
      <c r="BK108" s="308"/>
      <c r="BL108" s="308"/>
      <c r="BM108" s="308"/>
      <c r="BN108" s="308"/>
      <c r="BO108" s="308"/>
      <c r="BP108" s="308"/>
      <c r="BQ108" s="308"/>
      <c r="BR108" s="308"/>
      <c r="BS108" s="308"/>
      <c r="BT108" s="308"/>
      <c r="BU108" s="308"/>
      <c r="BV108" s="308"/>
      <c r="BW108" s="308"/>
      <c r="BX108" s="308"/>
      <c r="BY108" s="308"/>
      <c r="BZ108" s="308"/>
      <c r="CA108" s="308"/>
      <c r="CB108" s="308"/>
      <c r="CC108" s="308"/>
      <c r="CD108" s="308"/>
      <c r="CE108" s="308"/>
      <c r="CF108" s="308"/>
      <c r="CG108" s="308"/>
      <c r="CH108" s="308"/>
      <c r="CI108" s="308"/>
      <c r="CJ108" s="308"/>
      <c r="CK108" s="308"/>
      <c r="CL108" s="308"/>
      <c r="CM108" s="308"/>
      <c r="CN108" s="308"/>
      <c r="CO108" s="308"/>
      <c r="CP108" s="308"/>
      <c r="CQ108" s="308"/>
      <c r="CR108" s="308"/>
      <c r="CS108" s="308"/>
      <c r="CT108" s="308"/>
      <c r="CU108" s="308"/>
      <c r="CV108" s="308"/>
      <c r="CW108" s="308"/>
      <c r="CX108" s="308"/>
      <c r="CY108" s="308"/>
      <c r="CZ108" s="308"/>
      <c r="DA108" s="308"/>
      <c r="DB108" s="308"/>
      <c r="DC108" s="308"/>
      <c r="DD108" s="308"/>
      <c r="DE108" s="308"/>
      <c r="DF108" s="308"/>
      <c r="DG108" s="308"/>
      <c r="DH108" s="308"/>
      <c r="DI108" s="308"/>
      <c r="DJ108" s="308"/>
      <c r="DK108" s="308"/>
      <c r="DL108" s="308"/>
      <c r="DM108" s="308"/>
      <c r="DN108" s="308"/>
      <c r="DO108" s="308"/>
      <c r="DP108" s="308"/>
      <c r="DQ108" s="308"/>
      <c r="DR108" s="308"/>
      <c r="DS108" s="308"/>
      <c r="DT108" s="308"/>
      <c r="DU108" s="308"/>
      <c r="DV108" s="308"/>
      <c r="DW108" s="308"/>
      <c r="DX108" s="308"/>
      <c r="DY108" s="308"/>
      <c r="DZ108" s="308"/>
      <c r="EA108" s="308"/>
      <c r="EB108" s="308"/>
      <c r="EC108" s="308"/>
      <c r="ED108" s="308"/>
      <c r="EE108" s="308"/>
      <c r="EF108" s="308"/>
      <c r="EG108" s="308"/>
      <c r="EH108" s="308"/>
      <c r="EI108" s="308"/>
      <c r="EJ108" s="308"/>
      <c r="EK108" s="308"/>
      <c r="EL108" s="308"/>
      <c r="EM108" s="308"/>
      <c r="EN108" s="308"/>
      <c r="EO108" s="308"/>
      <c r="EP108" s="308"/>
      <c r="EQ108" s="308"/>
      <c r="ER108" s="308"/>
      <c r="ES108" s="308"/>
      <c r="ET108" s="308"/>
      <c r="EU108" s="308"/>
      <c r="EV108" s="308"/>
      <c r="EW108" s="308"/>
      <c r="EX108" s="308"/>
      <c r="EY108" s="308"/>
      <c r="EZ108" s="308"/>
      <c r="FA108" s="308"/>
      <c r="FB108" s="308"/>
      <c r="FC108" s="308"/>
      <c r="FD108" s="308"/>
      <c r="FE108" s="308"/>
      <c r="FF108" s="308"/>
      <c r="FG108" s="308"/>
      <c r="FH108" s="308"/>
      <c r="FI108" s="308"/>
      <c r="FJ108" s="308"/>
      <c r="FK108" s="308"/>
      <c r="FL108" s="308"/>
      <c r="FM108" s="308"/>
      <c r="FN108" s="308"/>
      <c r="FO108" s="308"/>
      <c r="FP108" s="308"/>
      <c r="FQ108" s="308"/>
      <c r="FR108" s="308"/>
      <c r="FS108" s="308"/>
      <c r="FT108" s="308"/>
      <c r="FU108" s="308"/>
      <c r="FV108" s="308"/>
      <c r="FW108" s="308"/>
      <c r="FX108" s="308"/>
      <c r="FY108" s="308"/>
      <c r="FZ108" s="308"/>
      <c r="GA108" s="308"/>
      <c r="GB108" s="308"/>
      <c r="GC108" s="308"/>
      <c r="GD108" s="308"/>
      <c r="GE108" s="308"/>
      <c r="GF108" s="308"/>
      <c r="GG108" s="308"/>
      <c r="GH108" s="308"/>
      <c r="GI108" s="308"/>
      <c r="GJ108" s="308"/>
      <c r="GK108" s="308"/>
      <c r="GL108" s="308"/>
      <c r="GM108" s="308"/>
      <c r="GN108" s="308"/>
      <c r="GO108" s="308"/>
      <c r="GP108" s="308"/>
      <c r="GQ108" s="308"/>
      <c r="GR108" s="308"/>
      <c r="GS108" s="308"/>
      <c r="GT108" s="308"/>
      <c r="GU108" s="308"/>
      <c r="GV108" s="308"/>
      <c r="GW108" s="308"/>
      <c r="GX108" s="308"/>
      <c r="GY108" s="308"/>
      <c r="GZ108" s="308"/>
      <c r="HA108" s="308"/>
      <c r="HB108" s="308"/>
      <c r="HC108" s="308"/>
      <c r="HD108" s="308"/>
      <c r="HE108" s="308"/>
      <c r="HF108" s="308"/>
      <c r="HG108" s="308"/>
      <c r="HH108" s="308"/>
      <c r="HI108" s="308"/>
      <c r="HJ108" s="308"/>
      <c r="HK108" s="308"/>
      <c r="HL108" s="308"/>
      <c r="HM108" s="308"/>
      <c r="HN108" s="308"/>
      <c r="HO108" s="308"/>
      <c r="HP108" s="308"/>
      <c r="HQ108" s="308"/>
      <c r="HR108" s="308"/>
      <c r="HS108" s="308"/>
      <c r="HT108" s="308"/>
      <c r="HU108" s="308"/>
      <c r="HV108" s="308"/>
      <c r="HW108" s="308"/>
      <c r="HX108" s="308"/>
      <c r="HY108" s="308"/>
      <c r="HZ108" s="308"/>
      <c r="IA108" s="308"/>
      <c r="IB108" s="308"/>
      <c r="IC108" s="308"/>
      <c r="ID108" s="308"/>
      <c r="IE108" s="308"/>
      <c r="IF108" s="308"/>
      <c r="IG108" s="308"/>
      <c r="IH108" s="308"/>
    </row>
    <row r="109" spans="1:242" s="249" customFormat="1" ht="15" customHeight="1" x14ac:dyDescent="0.3">
      <c r="A109" s="174">
        <v>3.03</v>
      </c>
      <c r="B109" s="231" t="s">
        <v>243</v>
      </c>
      <c r="C109" s="232" t="str">
        <f>VLOOKUP(BD.PD[[#This Row],[Pos]],PPto[],3,FALSE)</f>
        <v>3.03 Generadores</v>
      </c>
      <c r="D109" s="233" t="s">
        <v>243</v>
      </c>
      <c r="E109" s="305">
        <f>IF(BD.PD[[#This Row],[.]]="*",VLOOKUP(BD.PD[[#This Row],[Pos]],Presupuesto!A:H,7,FALSE),"")</f>
        <v>220508.5</v>
      </c>
      <c r="F109" s="234"/>
      <c r="G109" s="174"/>
      <c r="H109" s="174"/>
      <c r="I109" s="174"/>
      <c r="J109" s="174"/>
      <c r="K109" s="392">
        <v>1</v>
      </c>
      <c r="L109" s="233" t="s">
        <v>117</v>
      </c>
      <c r="M109" s="383">
        <f>IF(BD.PD[[#This Row],[Mon]]="DOP",1,HLOOKUP(BD.PD[[#This Row],[Mon]],$K$1:$L$2,2,FALSE))</f>
        <v>61</v>
      </c>
      <c r="N109" s="490">
        <v>0</v>
      </c>
      <c r="O109" s="243">
        <f>BD.PD[[#This Row],[Cant.]]*BD.PD[[#This Row],[ Tasa ]]*BD.PD[[#This Row],[ Precio Und.]]</f>
        <v>0</v>
      </c>
      <c r="P109" s="491">
        <v>0</v>
      </c>
      <c r="Q109" s="243">
        <f>IF(BD.PD[[#This Row],[Liquid. '[%']]]&lt;&gt;0,(BD.PD[[#This Row],[Valor Neto '[DOP']]]*BD.PD[[#This Row],[Liquid. '[%']]])+BD.PD[[#This Row],[Valor Neto '[DOP']]],BD.PD[[#This Row],[Valor Neto '[DOP']]])</f>
        <v>0</v>
      </c>
      <c r="R109" s="243">
        <f>BD.PD[[#This Row],[Ppto. Orden Interna '[DOP']]]/HLOOKUP("USD",$K$1:$L$2,2,FALSE)</f>
        <v>0</v>
      </c>
      <c r="S109" s="381"/>
      <c r="T109" s="387"/>
      <c r="U109" s="460"/>
      <c r="V109" s="611"/>
      <c r="W109" s="499"/>
      <c r="X109" s="495"/>
      <c r="Y109" s="388"/>
      <c r="Z109" s="243">
        <f>BD.PD[[#This Row],[Av.P1 '[%']]]*BD.PD[[#This Row],[Ppto. Orden Interna '[DOP']]]</f>
        <v>0</v>
      </c>
      <c r="AB109" s="389"/>
      <c r="AC109" s="243">
        <f>BD.PD[[#This Row],[Av.P2 '[%']]]*BD.PD[[#This Row],[Ppto. Orden Interna '[DOP']]]</f>
        <v>0</v>
      </c>
      <c r="AE109" s="389"/>
      <c r="AF109" s="243">
        <f>BD.PD[[#This Row],[Av.P3 '[%']]]*BD.PD[[#This Row],[Ppto. Orden Interna '[DOP']]]</f>
        <v>0</v>
      </c>
      <c r="AG109" s="243"/>
      <c r="AH109" s="243"/>
      <c r="AI109" s="243"/>
      <c r="AJ109" s="243"/>
      <c r="AK109" s="243"/>
      <c r="AL109" s="243"/>
      <c r="AM109" s="482">
        <f>BD.PD[[#This Row],[Pago 3]]+BD.PD[[#This Row],[Pago 2]]+BD.PD[[#This Row],[Pago 1]]</f>
        <v>0</v>
      </c>
      <c r="AN109" s="511" t="s">
        <v>244</v>
      </c>
      <c r="AO109" s="511" t="s">
        <v>245</v>
      </c>
      <c r="AP109" s="511" t="s">
        <v>246</v>
      </c>
      <c r="AQ109" s="511" t="s">
        <v>247</v>
      </c>
      <c r="AR109" s="511">
        <v>594</v>
      </c>
      <c r="AS109" s="511" t="s">
        <v>248</v>
      </c>
      <c r="AT109" s="308"/>
      <c r="AU109" s="308"/>
      <c r="AV109" s="308"/>
      <c r="AW109" s="308"/>
      <c r="AX109" s="308"/>
      <c r="AY109" s="308"/>
      <c r="AZ109" s="308"/>
      <c r="BA109" s="308"/>
      <c r="BB109" s="308"/>
      <c r="BC109" s="308"/>
      <c r="BD109" s="308"/>
      <c r="BE109" s="308"/>
      <c r="BF109" s="308"/>
      <c r="BG109" s="308"/>
      <c r="BH109" s="308"/>
      <c r="BI109" s="308"/>
      <c r="BJ109" s="308"/>
      <c r="BK109" s="308"/>
      <c r="BL109" s="308"/>
      <c r="BM109" s="308"/>
      <c r="BN109" s="308"/>
      <c r="BO109" s="308"/>
      <c r="BP109" s="308"/>
      <c r="BQ109" s="308"/>
      <c r="BR109" s="308"/>
      <c r="BS109" s="308"/>
      <c r="BT109" s="308"/>
      <c r="BU109" s="308"/>
      <c r="BV109" s="308"/>
      <c r="BW109" s="308"/>
      <c r="BX109" s="308"/>
      <c r="BY109" s="308"/>
      <c r="BZ109" s="308"/>
      <c r="CA109" s="308"/>
      <c r="CB109" s="308"/>
      <c r="CC109" s="308"/>
      <c r="CD109" s="308"/>
      <c r="CE109" s="308"/>
      <c r="CF109" s="308"/>
      <c r="CG109" s="308"/>
      <c r="CH109" s="308"/>
      <c r="CI109" s="308"/>
      <c r="CJ109" s="308"/>
      <c r="CK109" s="308"/>
      <c r="CL109" s="308"/>
      <c r="CM109" s="308"/>
      <c r="CN109" s="308"/>
      <c r="CO109" s="308"/>
      <c r="CP109" s="308"/>
      <c r="CQ109" s="308"/>
      <c r="CR109" s="308"/>
      <c r="CS109" s="308"/>
      <c r="CT109" s="308"/>
      <c r="CU109" s="308"/>
      <c r="CV109" s="308"/>
      <c r="CW109" s="308"/>
      <c r="CX109" s="308"/>
      <c r="CY109" s="308"/>
      <c r="CZ109" s="308"/>
      <c r="DA109" s="308"/>
      <c r="DB109" s="308"/>
      <c r="DC109" s="308"/>
      <c r="DD109" s="308"/>
      <c r="DE109" s="308"/>
      <c r="DF109" s="308"/>
      <c r="DG109" s="308"/>
      <c r="DH109" s="308"/>
      <c r="DI109" s="308"/>
      <c r="DJ109" s="308"/>
      <c r="DK109" s="308"/>
      <c r="DL109" s="308"/>
      <c r="DM109" s="308"/>
      <c r="DN109" s="308"/>
      <c r="DO109" s="308"/>
      <c r="DP109" s="308"/>
      <c r="DQ109" s="308"/>
      <c r="DR109" s="308"/>
      <c r="DS109" s="308"/>
      <c r="DT109" s="308"/>
      <c r="DU109" s="308"/>
      <c r="DV109" s="308"/>
      <c r="DW109" s="308"/>
      <c r="DX109" s="308"/>
      <c r="DY109" s="308"/>
      <c r="DZ109" s="308"/>
      <c r="EA109" s="308"/>
      <c r="EB109" s="308"/>
      <c r="EC109" s="308"/>
      <c r="ED109" s="308"/>
      <c r="EE109" s="308"/>
      <c r="EF109" s="308"/>
      <c r="EG109" s="308"/>
      <c r="EH109" s="308"/>
      <c r="EI109" s="308"/>
      <c r="EJ109" s="308"/>
      <c r="EK109" s="308"/>
      <c r="EL109" s="308"/>
      <c r="EM109" s="308"/>
      <c r="EN109" s="308"/>
      <c r="EO109" s="308"/>
      <c r="EP109" s="308"/>
      <c r="EQ109" s="308"/>
      <c r="ER109" s="308"/>
      <c r="ES109" s="308"/>
      <c r="ET109" s="308"/>
      <c r="EU109" s="308"/>
      <c r="EV109" s="308"/>
      <c r="EW109" s="308"/>
      <c r="EX109" s="308"/>
      <c r="EY109" s="308"/>
      <c r="EZ109" s="308"/>
      <c r="FA109" s="308"/>
      <c r="FB109" s="308"/>
      <c r="FC109" s="308"/>
      <c r="FD109" s="308"/>
      <c r="FE109" s="308"/>
      <c r="FF109" s="308"/>
      <c r="FG109" s="308"/>
      <c r="FH109" s="308"/>
      <c r="FI109" s="308"/>
      <c r="FJ109" s="308"/>
      <c r="FK109" s="308"/>
      <c r="FL109" s="308"/>
      <c r="FM109" s="308"/>
      <c r="FN109" s="308"/>
      <c r="FO109" s="308"/>
      <c r="FP109" s="308"/>
      <c r="FQ109" s="308"/>
      <c r="FR109" s="308"/>
      <c r="FS109" s="308"/>
      <c r="FT109" s="308"/>
      <c r="FU109" s="308"/>
      <c r="FV109" s="308"/>
      <c r="FW109" s="308"/>
      <c r="FX109" s="308"/>
      <c r="FY109" s="308"/>
      <c r="FZ109" s="308"/>
      <c r="GA109" s="308"/>
      <c r="GB109" s="308"/>
      <c r="GC109" s="308"/>
      <c r="GD109" s="308"/>
      <c r="GE109" s="308"/>
      <c r="GF109" s="308"/>
      <c r="GG109" s="308"/>
      <c r="GH109" s="308"/>
      <c r="GI109" s="308"/>
      <c r="GJ109" s="308"/>
      <c r="GK109" s="308"/>
      <c r="GL109" s="308"/>
      <c r="GM109" s="308"/>
      <c r="GN109" s="308"/>
      <c r="GO109" s="308"/>
      <c r="GP109" s="308"/>
      <c r="GQ109" s="308"/>
      <c r="GR109" s="308"/>
      <c r="GS109" s="308"/>
      <c r="GT109" s="308"/>
      <c r="GU109" s="308"/>
      <c r="GV109" s="308"/>
      <c r="GW109" s="308"/>
      <c r="GX109" s="308"/>
      <c r="GY109" s="308"/>
      <c r="GZ109" s="308"/>
      <c r="HA109" s="308"/>
      <c r="HB109" s="308"/>
      <c r="HC109" s="308"/>
      <c r="HD109" s="308"/>
      <c r="HE109" s="308"/>
      <c r="HF109" s="308"/>
      <c r="HG109" s="308"/>
      <c r="HH109" s="308"/>
      <c r="HI109" s="308"/>
      <c r="HJ109" s="308"/>
      <c r="HK109" s="308"/>
      <c r="HL109" s="308"/>
      <c r="HM109" s="308"/>
      <c r="HN109" s="308"/>
      <c r="HO109" s="308"/>
      <c r="HP109" s="308"/>
      <c r="HQ109" s="308"/>
      <c r="HR109" s="308"/>
      <c r="HS109" s="308"/>
      <c r="HT109" s="308"/>
      <c r="HU109" s="308"/>
      <c r="HV109" s="308"/>
      <c r="HW109" s="308"/>
      <c r="HX109" s="308"/>
      <c r="HY109" s="308"/>
      <c r="HZ109" s="308"/>
      <c r="IA109" s="308"/>
      <c r="IB109" s="308"/>
      <c r="IC109" s="308"/>
      <c r="ID109" s="308"/>
      <c r="IE109" s="308"/>
      <c r="IF109" s="308"/>
      <c r="IG109" s="308"/>
      <c r="IH109" s="308"/>
    </row>
    <row r="110" spans="1:242" s="249" customFormat="1" ht="23.4" customHeight="1" x14ac:dyDescent="0.3">
      <c r="A110" s="174">
        <v>3.03</v>
      </c>
      <c r="B110" s="231"/>
      <c r="C110" s="232" t="str">
        <f>VLOOKUP(BD.PD[[#This Row],[Pos]],PPto[],3,FALSE)</f>
        <v>3.03 Generadores</v>
      </c>
      <c r="D110" s="174" t="s">
        <v>23</v>
      </c>
      <c r="E110" s="305" t="str">
        <f>IF(BD.PD[[#This Row],[.]]="*",VLOOKUP(BD.PD[[#This Row],[Pos]],Presupuesto!A:H,7,FALSE),"")</f>
        <v/>
      </c>
      <c r="F110" s="234" t="s">
        <v>1866</v>
      </c>
      <c r="G110" s="230" t="s">
        <v>1607</v>
      </c>
      <c r="H110" s="174">
        <v>4512415670</v>
      </c>
      <c r="I110" s="174" t="s">
        <v>1609</v>
      </c>
      <c r="J110" s="497" t="s">
        <v>1654</v>
      </c>
      <c r="K110" s="382">
        <v>2</v>
      </c>
      <c r="L110" s="174" t="s">
        <v>117</v>
      </c>
      <c r="M110" s="383">
        <f>IF(BD.PD[[#This Row],[Mon]]="DOP",1,HLOOKUP(BD.PD[[#This Row],[Mon]],$K$1:$L$2,2,FALSE))</f>
        <v>61</v>
      </c>
      <c r="N110" s="400">
        <v>82627.11</v>
      </c>
      <c r="O110" s="395">
        <f>BD.PD[[#This Row],[Cant.]]*BD.PD[[#This Row],[ Tasa ]]*BD.PD[[#This Row],[ Precio Und.]]</f>
        <v>10080507.42</v>
      </c>
      <c r="P110" s="386">
        <v>0</v>
      </c>
      <c r="Q110" s="395">
        <f>IF(BD.PD[[#This Row],[Liquid. '[%']]]&lt;&gt;0,(BD.PD[[#This Row],[Valor Neto '[DOP']]]*BD.PD[[#This Row],[Liquid. '[%']]])+BD.PD[[#This Row],[Valor Neto '[DOP']]],BD.PD[[#This Row],[Valor Neto '[DOP']]])</f>
        <v>10080507.42</v>
      </c>
      <c r="R110" s="395">
        <f>BD.PD[[#This Row],[Ppto. Orden Interna '[DOP']]]/HLOOKUP("USD",$K$1:$L$2,2,FALSE)</f>
        <v>165254.22</v>
      </c>
      <c r="S110" s="398" t="s">
        <v>982</v>
      </c>
      <c r="T110" s="381"/>
      <c r="U110" s="460" t="s">
        <v>299</v>
      </c>
      <c r="V110" s="611">
        <v>801668</v>
      </c>
      <c r="W110" s="499" t="s">
        <v>982</v>
      </c>
      <c r="X110" s="174">
        <v>21</v>
      </c>
      <c r="Y110" s="399">
        <v>1</v>
      </c>
      <c r="Z110" s="395">
        <f>BD.PD[[#This Row],[Av.P1 '[%']]]*BD.PD[[#This Row],[Ppto. Orden Interna '[DOP']]]</f>
        <v>10080507.42</v>
      </c>
      <c r="AA110" s="174"/>
      <c r="AB110" s="399"/>
      <c r="AC110" s="243">
        <f>BD.PD[[#This Row],[Av.P2 '[%']]]*BD.PD[[#This Row],[Ppto. Orden Interna '[DOP']]]</f>
        <v>0</v>
      </c>
      <c r="AE110" s="389"/>
      <c r="AF110" s="243">
        <f>BD.PD[[#This Row],[Av.P3 '[%']]]*BD.PD[[#This Row],[Ppto. Orden Interna '[DOP']]]</f>
        <v>0</v>
      </c>
      <c r="AG110" s="243"/>
      <c r="AH110" s="243"/>
      <c r="AI110" s="243"/>
      <c r="AJ110" s="243"/>
      <c r="AK110" s="243"/>
      <c r="AL110" s="243"/>
      <c r="AM110" s="482">
        <f>BD.PD[[#This Row],[Pago 3]]+BD.PD[[#This Row],[Pago 2]]+BD.PD[[#This Row],[Pago 1]]</f>
        <v>10080507.42</v>
      </c>
      <c r="AN110" s="511" t="s">
        <v>244</v>
      </c>
      <c r="AO110" s="511" t="s">
        <v>245</v>
      </c>
      <c r="AP110" s="511" t="s">
        <v>246</v>
      </c>
      <c r="AQ110" s="511" t="s">
        <v>247</v>
      </c>
      <c r="AR110" s="511">
        <v>594</v>
      </c>
      <c r="AS110" s="511" t="s">
        <v>258</v>
      </c>
      <c r="AT110" s="308"/>
      <c r="AU110" s="308"/>
      <c r="AV110" s="308"/>
      <c r="AW110" s="308"/>
      <c r="AX110" s="308"/>
      <c r="AY110" s="308"/>
      <c r="AZ110" s="308"/>
      <c r="BA110" s="308"/>
      <c r="BB110" s="308"/>
      <c r="BC110" s="308"/>
      <c r="BD110" s="308"/>
      <c r="BE110" s="308"/>
      <c r="BF110" s="308"/>
      <c r="BG110" s="308"/>
      <c r="BH110" s="308"/>
      <c r="BI110" s="308"/>
      <c r="BJ110" s="308"/>
      <c r="BK110" s="308"/>
      <c r="BL110" s="308"/>
      <c r="BM110" s="308"/>
      <c r="BN110" s="308"/>
      <c r="BO110" s="308"/>
      <c r="BP110" s="308"/>
      <c r="BQ110" s="308"/>
      <c r="BR110" s="308"/>
      <c r="BS110" s="308"/>
      <c r="BT110" s="308"/>
      <c r="BU110" s="308"/>
      <c r="BV110" s="308"/>
      <c r="BW110" s="308"/>
      <c r="BX110" s="308"/>
      <c r="BY110" s="308"/>
      <c r="BZ110" s="308"/>
      <c r="CA110" s="308"/>
      <c r="CB110" s="308"/>
      <c r="CC110" s="308"/>
      <c r="CD110" s="308"/>
      <c r="CE110" s="308"/>
      <c r="CF110" s="308"/>
      <c r="CG110" s="308"/>
      <c r="CH110" s="308"/>
      <c r="CI110" s="308"/>
      <c r="CJ110" s="308"/>
      <c r="CK110" s="308"/>
      <c r="CL110" s="308"/>
      <c r="CM110" s="308"/>
      <c r="CN110" s="308"/>
      <c r="CO110" s="308"/>
      <c r="CP110" s="308"/>
      <c r="CQ110" s="308"/>
      <c r="CR110" s="308"/>
      <c r="CS110" s="308"/>
      <c r="CT110" s="308"/>
      <c r="CU110" s="308"/>
      <c r="CV110" s="308"/>
      <c r="CW110" s="308"/>
      <c r="CX110" s="308"/>
      <c r="CY110" s="308"/>
      <c r="CZ110" s="308"/>
      <c r="DA110" s="308"/>
      <c r="DB110" s="308"/>
      <c r="DC110" s="308"/>
      <c r="DD110" s="308"/>
      <c r="DE110" s="308"/>
      <c r="DF110" s="308"/>
      <c r="DG110" s="308"/>
      <c r="DH110" s="308"/>
      <c r="DI110" s="308"/>
      <c r="DJ110" s="308"/>
      <c r="DK110" s="308"/>
      <c r="DL110" s="308"/>
      <c r="DM110" s="308"/>
      <c r="DN110" s="308"/>
      <c r="DO110" s="308"/>
      <c r="DP110" s="308"/>
      <c r="DQ110" s="308"/>
      <c r="DR110" s="308"/>
      <c r="DS110" s="308"/>
      <c r="DT110" s="308"/>
      <c r="DU110" s="308"/>
      <c r="DV110" s="308"/>
      <c r="DW110" s="308"/>
      <c r="DX110" s="308"/>
      <c r="DY110" s="308"/>
      <c r="DZ110" s="308"/>
      <c r="EA110" s="308"/>
      <c r="EB110" s="308"/>
      <c r="EC110" s="308"/>
      <c r="ED110" s="308"/>
      <c r="EE110" s="308"/>
      <c r="EF110" s="308"/>
      <c r="EG110" s="308"/>
      <c r="EH110" s="308"/>
      <c r="EI110" s="308"/>
      <c r="EJ110" s="308"/>
      <c r="EK110" s="308"/>
      <c r="EL110" s="308"/>
      <c r="EM110" s="308"/>
      <c r="EN110" s="308"/>
      <c r="EO110" s="308"/>
      <c r="EP110" s="308"/>
      <c r="EQ110" s="308"/>
      <c r="ER110" s="308"/>
      <c r="ES110" s="308"/>
      <c r="ET110" s="308"/>
      <c r="EU110" s="308"/>
      <c r="EV110" s="308"/>
      <c r="EW110" s="308"/>
      <c r="EX110" s="308"/>
      <c r="EY110" s="308"/>
      <c r="EZ110" s="308"/>
      <c r="FA110" s="308"/>
      <c r="FB110" s="308"/>
      <c r="FC110" s="308"/>
      <c r="FD110" s="308"/>
      <c r="FE110" s="308"/>
      <c r="FF110" s="308"/>
      <c r="FG110" s="308"/>
      <c r="FH110" s="308"/>
      <c r="FI110" s="308"/>
      <c r="FJ110" s="308"/>
      <c r="FK110" s="308"/>
      <c r="FL110" s="308"/>
      <c r="FM110" s="308"/>
      <c r="FN110" s="308"/>
      <c r="FO110" s="308"/>
      <c r="FP110" s="308"/>
      <c r="FQ110" s="308"/>
      <c r="FR110" s="308"/>
      <c r="FS110" s="308"/>
      <c r="FT110" s="308"/>
      <c r="FU110" s="308"/>
      <c r="FV110" s="308"/>
      <c r="FW110" s="308"/>
      <c r="FX110" s="308"/>
      <c r="FY110" s="308"/>
      <c r="FZ110" s="308"/>
      <c r="GA110" s="308"/>
      <c r="GB110" s="308"/>
      <c r="GC110" s="308"/>
      <c r="GD110" s="308"/>
      <c r="GE110" s="308"/>
      <c r="GF110" s="308"/>
      <c r="GG110" s="308"/>
      <c r="GH110" s="308"/>
      <c r="GI110" s="308"/>
      <c r="GJ110" s="308"/>
      <c r="GK110" s="308"/>
      <c r="GL110" s="308"/>
      <c r="GM110" s="308"/>
      <c r="GN110" s="308"/>
      <c r="GO110" s="308"/>
      <c r="GP110" s="308"/>
      <c r="GQ110" s="308"/>
      <c r="GR110" s="308"/>
      <c r="GS110" s="308"/>
      <c r="GT110" s="308"/>
      <c r="GU110" s="308"/>
      <c r="GV110" s="308"/>
      <c r="GW110" s="308"/>
      <c r="GX110" s="308"/>
      <c r="GY110" s="308"/>
      <c r="GZ110" s="308"/>
      <c r="HA110" s="308"/>
      <c r="HB110" s="308"/>
      <c r="HC110" s="308"/>
      <c r="HD110" s="308"/>
      <c r="HE110" s="308"/>
      <c r="HF110" s="308"/>
      <c r="HG110" s="308"/>
      <c r="HH110" s="308"/>
      <c r="HI110" s="308"/>
      <c r="HJ110" s="308"/>
      <c r="HK110" s="308"/>
      <c r="HL110" s="308"/>
      <c r="HM110" s="308"/>
      <c r="HN110" s="308"/>
      <c r="HO110" s="308"/>
      <c r="HP110" s="308"/>
      <c r="HQ110" s="308"/>
      <c r="HR110" s="308"/>
      <c r="HS110" s="308"/>
      <c r="HT110" s="308"/>
      <c r="HU110" s="308"/>
      <c r="HV110" s="308"/>
      <c r="HW110" s="308"/>
      <c r="HX110" s="308"/>
      <c r="HY110" s="308"/>
      <c r="HZ110" s="308"/>
      <c r="IA110" s="308"/>
      <c r="IB110" s="308"/>
      <c r="IC110" s="308"/>
      <c r="ID110" s="308"/>
      <c r="IE110" s="308"/>
      <c r="IF110" s="308"/>
      <c r="IG110" s="308"/>
      <c r="IH110" s="308"/>
    </row>
    <row r="111" spans="1:242" s="249" customFormat="1" ht="15" customHeight="1" x14ac:dyDescent="0.3">
      <c r="A111" s="174">
        <v>3.04</v>
      </c>
      <c r="B111" s="231" t="s">
        <v>243</v>
      </c>
      <c r="C111" s="232" t="str">
        <f>VLOOKUP(BD.PD[[#This Row],[Pos]],PPto[],3,FALSE)</f>
        <v>3.04 Inversor y UPS</v>
      </c>
      <c r="D111" s="233" t="s">
        <v>243</v>
      </c>
      <c r="E111" s="305">
        <f>IF(BD.PD[[#This Row],[.]]="*",VLOOKUP(BD.PD[[#This Row],[Pos]],Presupuesto!A:H,7,FALSE),"")</f>
        <v>15343.02619047619</v>
      </c>
      <c r="F111" s="234"/>
      <c r="G111" s="174"/>
      <c r="H111" s="174"/>
      <c r="I111" s="174"/>
      <c r="J111" s="174"/>
      <c r="K111" s="392">
        <v>1</v>
      </c>
      <c r="L111" s="233" t="s">
        <v>117</v>
      </c>
      <c r="M111" s="383">
        <f>IF(BD.PD[[#This Row],[Mon]]="DOP",1,HLOOKUP(BD.PD[[#This Row],[Mon]],$K$1:$L$2,2,FALSE))</f>
        <v>61</v>
      </c>
      <c r="N111" s="490">
        <v>0</v>
      </c>
      <c r="O111" s="243">
        <f>BD.PD[[#This Row],[Cant.]]*BD.PD[[#This Row],[ Tasa ]]*BD.PD[[#This Row],[ Precio Und.]]</f>
        <v>0</v>
      </c>
      <c r="P111" s="491">
        <v>0</v>
      </c>
      <c r="Q111" s="243">
        <f>IF(BD.PD[[#This Row],[Liquid. '[%']]]&lt;&gt;0,(BD.PD[[#This Row],[Valor Neto '[DOP']]]*BD.PD[[#This Row],[Liquid. '[%']]])+BD.PD[[#This Row],[Valor Neto '[DOP']]],BD.PD[[#This Row],[Valor Neto '[DOP']]])</f>
        <v>0</v>
      </c>
      <c r="R111" s="243">
        <f>BD.PD[[#This Row],[Ppto. Orden Interna '[DOP']]]/HLOOKUP("USD",$K$1:$L$2,2,FALSE)</f>
        <v>0</v>
      </c>
      <c r="S111" s="381"/>
      <c r="T111" s="387"/>
      <c r="U111" s="460"/>
      <c r="V111" s="611"/>
      <c r="W111" s="499"/>
      <c r="X111" s="495"/>
      <c r="Y111" s="388"/>
      <c r="Z111" s="243">
        <f>BD.PD[[#This Row],[Av.P1 '[%']]]*BD.PD[[#This Row],[Ppto. Orden Interna '[DOP']]]</f>
        <v>0</v>
      </c>
      <c r="AB111" s="389"/>
      <c r="AC111" s="243">
        <f>BD.PD[[#This Row],[Av.P2 '[%']]]*BD.PD[[#This Row],[Ppto. Orden Interna '[DOP']]]</f>
        <v>0</v>
      </c>
      <c r="AE111" s="389"/>
      <c r="AF111" s="243">
        <f>BD.PD[[#This Row],[Av.P3 '[%']]]*BD.PD[[#This Row],[Ppto. Orden Interna '[DOP']]]</f>
        <v>0</v>
      </c>
      <c r="AG111" s="243"/>
      <c r="AH111" s="243"/>
      <c r="AI111" s="243"/>
      <c r="AJ111" s="243"/>
      <c r="AK111" s="243"/>
      <c r="AL111" s="243"/>
      <c r="AM111" s="482">
        <f>BD.PD[[#This Row],[Pago 3]]+BD.PD[[#This Row],[Pago 2]]+BD.PD[[#This Row],[Pago 1]]</f>
        <v>0</v>
      </c>
      <c r="AN111" s="511"/>
      <c r="AO111" s="511"/>
      <c r="AP111" s="511"/>
      <c r="AQ111" s="511"/>
      <c r="AR111" s="511"/>
      <c r="AS111" s="511"/>
      <c r="AT111" s="308"/>
      <c r="AU111" s="308"/>
      <c r="AV111" s="308"/>
      <c r="AW111" s="308"/>
      <c r="AX111" s="308"/>
      <c r="AY111" s="308"/>
      <c r="AZ111" s="308"/>
      <c r="BA111" s="308"/>
      <c r="BB111" s="308"/>
      <c r="BC111" s="308"/>
      <c r="BD111" s="308"/>
      <c r="BE111" s="308"/>
      <c r="BF111" s="308"/>
      <c r="BG111" s="308"/>
      <c r="BH111" s="308"/>
      <c r="BI111" s="308"/>
      <c r="BJ111" s="308"/>
      <c r="BK111" s="308"/>
      <c r="BL111" s="308"/>
      <c r="BM111" s="308"/>
      <c r="BN111" s="308"/>
      <c r="BO111" s="308"/>
      <c r="BP111" s="308"/>
      <c r="BQ111" s="308"/>
      <c r="BR111" s="308"/>
      <c r="BS111" s="308"/>
      <c r="BT111" s="308"/>
      <c r="BU111" s="308"/>
      <c r="BV111" s="308"/>
      <c r="BW111" s="308"/>
      <c r="BX111" s="308"/>
      <c r="BY111" s="308"/>
      <c r="BZ111" s="308"/>
      <c r="CA111" s="308"/>
      <c r="CB111" s="308"/>
      <c r="CC111" s="308"/>
      <c r="CD111" s="308"/>
      <c r="CE111" s="308"/>
      <c r="CF111" s="308"/>
      <c r="CG111" s="308"/>
      <c r="CH111" s="308"/>
      <c r="CI111" s="308"/>
      <c r="CJ111" s="308"/>
      <c r="CK111" s="308"/>
      <c r="CL111" s="308"/>
      <c r="CM111" s="308"/>
      <c r="CN111" s="308"/>
      <c r="CO111" s="308"/>
      <c r="CP111" s="308"/>
      <c r="CQ111" s="308"/>
      <c r="CR111" s="308"/>
      <c r="CS111" s="308"/>
      <c r="CT111" s="308"/>
      <c r="CU111" s="308"/>
      <c r="CV111" s="308"/>
      <c r="CW111" s="308"/>
      <c r="CX111" s="308"/>
      <c r="CY111" s="308"/>
      <c r="CZ111" s="308"/>
      <c r="DA111" s="308"/>
      <c r="DB111" s="308"/>
      <c r="DC111" s="308"/>
      <c r="DD111" s="308"/>
      <c r="DE111" s="308"/>
      <c r="DF111" s="308"/>
      <c r="DG111" s="308"/>
      <c r="DH111" s="308"/>
      <c r="DI111" s="308"/>
      <c r="DJ111" s="308"/>
      <c r="DK111" s="308"/>
      <c r="DL111" s="308"/>
      <c r="DM111" s="308"/>
      <c r="DN111" s="308"/>
      <c r="DO111" s="308"/>
      <c r="DP111" s="308"/>
      <c r="DQ111" s="308"/>
      <c r="DR111" s="308"/>
      <c r="DS111" s="308"/>
      <c r="DT111" s="308"/>
      <c r="DU111" s="308"/>
      <c r="DV111" s="308"/>
      <c r="DW111" s="308"/>
      <c r="DX111" s="308"/>
      <c r="DY111" s="308"/>
      <c r="DZ111" s="308"/>
      <c r="EA111" s="308"/>
      <c r="EB111" s="308"/>
      <c r="EC111" s="308"/>
      <c r="ED111" s="308"/>
      <c r="EE111" s="308"/>
      <c r="EF111" s="308"/>
      <c r="EG111" s="308"/>
      <c r="EH111" s="308"/>
      <c r="EI111" s="308"/>
      <c r="EJ111" s="308"/>
      <c r="EK111" s="308"/>
      <c r="EL111" s="308"/>
      <c r="EM111" s="308"/>
      <c r="EN111" s="308"/>
      <c r="EO111" s="308"/>
      <c r="EP111" s="308"/>
      <c r="EQ111" s="308"/>
      <c r="ER111" s="308"/>
      <c r="ES111" s="308"/>
      <c r="ET111" s="308"/>
      <c r="EU111" s="308"/>
      <c r="EV111" s="308"/>
      <c r="EW111" s="308"/>
      <c r="EX111" s="308"/>
      <c r="EY111" s="308"/>
      <c r="EZ111" s="308"/>
      <c r="FA111" s="308"/>
      <c r="FB111" s="308"/>
      <c r="FC111" s="308"/>
      <c r="FD111" s="308"/>
      <c r="FE111" s="308"/>
      <c r="FF111" s="308"/>
      <c r="FG111" s="308"/>
      <c r="FH111" s="308"/>
      <c r="FI111" s="308"/>
      <c r="FJ111" s="308"/>
      <c r="FK111" s="308"/>
      <c r="FL111" s="308"/>
      <c r="FM111" s="308"/>
      <c r="FN111" s="308"/>
      <c r="FO111" s="308"/>
      <c r="FP111" s="308"/>
      <c r="FQ111" s="308"/>
      <c r="FR111" s="308"/>
      <c r="FS111" s="308"/>
      <c r="FT111" s="308"/>
      <c r="FU111" s="308"/>
      <c r="FV111" s="308"/>
      <c r="FW111" s="308"/>
      <c r="FX111" s="308"/>
      <c r="FY111" s="308"/>
      <c r="FZ111" s="308"/>
      <c r="GA111" s="308"/>
      <c r="GB111" s="308"/>
      <c r="GC111" s="308"/>
      <c r="GD111" s="308"/>
      <c r="GE111" s="308"/>
      <c r="GF111" s="308"/>
      <c r="GG111" s="308"/>
      <c r="GH111" s="308"/>
      <c r="GI111" s="308"/>
      <c r="GJ111" s="308"/>
      <c r="GK111" s="308"/>
      <c r="GL111" s="308"/>
      <c r="GM111" s="308"/>
      <c r="GN111" s="308"/>
      <c r="GO111" s="308"/>
      <c r="GP111" s="308"/>
      <c r="GQ111" s="308"/>
      <c r="GR111" s="308"/>
      <c r="GS111" s="308"/>
      <c r="GT111" s="308"/>
      <c r="GU111" s="308"/>
      <c r="GV111" s="308"/>
      <c r="GW111" s="308"/>
      <c r="GX111" s="308"/>
      <c r="GY111" s="308"/>
      <c r="GZ111" s="308"/>
      <c r="HA111" s="308"/>
      <c r="HB111" s="308"/>
      <c r="HC111" s="308"/>
      <c r="HD111" s="308"/>
      <c r="HE111" s="308"/>
      <c r="HF111" s="308"/>
      <c r="HG111" s="308"/>
      <c r="HH111" s="308"/>
      <c r="HI111" s="308"/>
      <c r="HJ111" s="308"/>
      <c r="HK111" s="308"/>
      <c r="HL111" s="308"/>
      <c r="HM111" s="308"/>
      <c r="HN111" s="308"/>
      <c r="HO111" s="308"/>
      <c r="HP111" s="308"/>
      <c r="HQ111" s="308"/>
      <c r="HR111" s="308"/>
      <c r="HS111" s="308"/>
      <c r="HT111" s="308"/>
      <c r="HU111" s="308"/>
      <c r="HV111" s="308"/>
      <c r="HW111" s="308"/>
      <c r="HX111" s="308"/>
      <c r="HY111" s="308"/>
      <c r="HZ111" s="308"/>
      <c r="IA111" s="308"/>
      <c r="IB111" s="308"/>
      <c r="IC111" s="308"/>
      <c r="ID111" s="308"/>
      <c r="IE111" s="308"/>
      <c r="IF111" s="308"/>
      <c r="IG111" s="308"/>
      <c r="IH111" s="308"/>
    </row>
    <row r="112" spans="1:242" s="249" customFormat="1" ht="15" customHeight="1" x14ac:dyDescent="0.3">
      <c r="A112" s="174">
        <v>3.04</v>
      </c>
      <c r="B112" s="231"/>
      <c r="C112" s="232" t="str">
        <f>VLOOKUP(BD.PD[[#This Row],[Pos]],PPto[],3,FALSE)</f>
        <v>3.04 Inversor y UPS</v>
      </c>
      <c r="D112" s="174" t="s">
        <v>23</v>
      </c>
      <c r="E112" s="305" t="str">
        <f>IF(BD.PD[[#This Row],[.]]="*",VLOOKUP(BD.PD[[#This Row],[Pos]],Presupuesto!A:H,7,FALSE),"")</f>
        <v/>
      </c>
      <c r="F112" s="510" t="s">
        <v>1625</v>
      </c>
      <c r="G112" s="230" t="s">
        <v>1608</v>
      </c>
      <c r="H112" s="174">
        <v>4512949071</v>
      </c>
      <c r="I112" s="174" t="s">
        <v>1609</v>
      </c>
      <c r="J112" s="497" t="s">
        <v>1909</v>
      </c>
      <c r="K112" s="382">
        <v>1</v>
      </c>
      <c r="L112" s="174" t="s">
        <v>117</v>
      </c>
      <c r="M112" s="383">
        <f>IF(BD.PD[[#This Row],[Mon]]="DOP",1,HLOOKUP(BD.PD[[#This Row],[Mon]],$K$1:$L$2,2,FALSE))</f>
        <v>61</v>
      </c>
      <c r="N112" s="400">
        <v>2250</v>
      </c>
      <c r="O112" s="395">
        <f>BD.PD[[#This Row],[Cant.]]*BD.PD[[#This Row],[ Tasa ]]*BD.PD[[#This Row],[ Precio Und.]]</f>
        <v>137250</v>
      </c>
      <c r="P112" s="386">
        <v>0</v>
      </c>
      <c r="Q112" s="395">
        <f>IF(BD.PD[[#This Row],[Liquid. '[%']]]&lt;&gt;0,(BD.PD[[#This Row],[Valor Neto '[DOP']]]*BD.PD[[#This Row],[Liquid. '[%']]])+BD.PD[[#This Row],[Valor Neto '[DOP']]],BD.PD[[#This Row],[Valor Neto '[DOP']]])</f>
        <v>137250</v>
      </c>
      <c r="R112" s="395">
        <f>BD.PD[[#This Row],[Ppto. Orden Interna '[DOP']]]/HLOOKUP("USD",$K$1:$L$2,2,FALSE)</f>
        <v>2250</v>
      </c>
      <c r="S112" s="398" t="s">
        <v>1198</v>
      </c>
      <c r="T112" s="387"/>
      <c r="U112" s="460" t="s">
        <v>299</v>
      </c>
      <c r="V112" s="611">
        <v>801668</v>
      </c>
      <c r="W112" s="398" t="s">
        <v>1198</v>
      </c>
      <c r="X112" s="174">
        <v>21</v>
      </c>
      <c r="Y112" s="399">
        <v>1</v>
      </c>
      <c r="Z112" s="243">
        <f>BD.PD[[#This Row],[Av.P1 '[%']]]*BD.PD[[#This Row],[Ppto. Orden Interna '[DOP']]]</f>
        <v>137250</v>
      </c>
      <c r="AB112" s="389"/>
      <c r="AC112" s="243">
        <f>BD.PD[[#This Row],[Av.P2 '[%']]]*BD.PD[[#This Row],[Ppto. Orden Interna '[DOP']]]</f>
        <v>0</v>
      </c>
      <c r="AE112" s="389"/>
      <c r="AF112" s="243">
        <f>BD.PD[[#This Row],[Av.P3 '[%']]]*BD.PD[[#This Row],[Ppto. Orden Interna '[DOP']]]</f>
        <v>0</v>
      </c>
      <c r="AG112" s="243"/>
      <c r="AH112" s="243"/>
      <c r="AI112" s="243"/>
      <c r="AJ112" s="243"/>
      <c r="AK112" s="243"/>
      <c r="AL112" s="243"/>
      <c r="AM112" s="482">
        <f>BD.PD[[#This Row],[Pago 3]]+BD.PD[[#This Row],[Pago 2]]+BD.PD[[#This Row],[Pago 1]]</f>
        <v>137250</v>
      </c>
      <c r="AN112" s="511" t="s">
        <v>244</v>
      </c>
      <c r="AO112" s="511" t="s">
        <v>245</v>
      </c>
      <c r="AP112" s="511" t="s">
        <v>246</v>
      </c>
      <c r="AQ112" s="511" t="s">
        <v>247</v>
      </c>
      <c r="AR112" s="511">
        <v>594</v>
      </c>
      <c r="AS112" s="511" t="s">
        <v>258</v>
      </c>
      <c r="AT112" s="308"/>
      <c r="AU112" s="308"/>
      <c r="AV112" s="308"/>
      <c r="AW112" s="308"/>
      <c r="AX112" s="308"/>
      <c r="AY112" s="308"/>
      <c r="AZ112" s="308"/>
      <c r="BA112" s="308"/>
      <c r="BB112" s="308"/>
      <c r="BC112" s="308"/>
      <c r="BD112" s="308"/>
      <c r="BE112" s="308"/>
      <c r="BF112" s="308"/>
      <c r="BG112" s="308"/>
      <c r="BH112" s="308"/>
      <c r="BI112" s="308"/>
      <c r="BJ112" s="308"/>
      <c r="BK112" s="308"/>
      <c r="BL112" s="308"/>
      <c r="BM112" s="308"/>
      <c r="BN112" s="308"/>
      <c r="BO112" s="308"/>
      <c r="BP112" s="308"/>
      <c r="BQ112" s="308"/>
      <c r="BR112" s="308"/>
      <c r="BS112" s="308"/>
      <c r="BT112" s="308"/>
      <c r="BU112" s="308"/>
      <c r="BV112" s="308"/>
      <c r="BW112" s="308"/>
      <c r="BX112" s="308"/>
      <c r="BY112" s="308"/>
      <c r="BZ112" s="308"/>
      <c r="CA112" s="308"/>
      <c r="CB112" s="308"/>
      <c r="CC112" s="308"/>
      <c r="CD112" s="308"/>
      <c r="CE112" s="308"/>
      <c r="CF112" s="308"/>
      <c r="CG112" s="308"/>
      <c r="CH112" s="308"/>
      <c r="CI112" s="308"/>
      <c r="CJ112" s="308"/>
      <c r="CK112" s="308"/>
      <c r="CL112" s="308"/>
      <c r="CM112" s="308"/>
      <c r="CN112" s="308"/>
      <c r="CO112" s="308"/>
      <c r="CP112" s="308"/>
      <c r="CQ112" s="308"/>
      <c r="CR112" s="308"/>
      <c r="CS112" s="308"/>
      <c r="CT112" s="308"/>
      <c r="CU112" s="308"/>
      <c r="CV112" s="308"/>
      <c r="CW112" s="308"/>
      <c r="CX112" s="308"/>
      <c r="CY112" s="308"/>
      <c r="CZ112" s="308"/>
      <c r="DA112" s="308"/>
      <c r="DB112" s="308"/>
      <c r="DC112" s="308"/>
      <c r="DD112" s="308"/>
      <c r="DE112" s="308"/>
      <c r="DF112" s="308"/>
      <c r="DG112" s="308"/>
      <c r="DH112" s="308"/>
      <c r="DI112" s="308"/>
      <c r="DJ112" s="308"/>
      <c r="DK112" s="308"/>
      <c r="DL112" s="308"/>
      <c r="DM112" s="308"/>
      <c r="DN112" s="308"/>
      <c r="DO112" s="308"/>
      <c r="DP112" s="308"/>
      <c r="DQ112" s="308"/>
      <c r="DR112" s="308"/>
      <c r="DS112" s="308"/>
      <c r="DT112" s="308"/>
      <c r="DU112" s="308"/>
      <c r="DV112" s="308"/>
      <c r="DW112" s="308"/>
      <c r="DX112" s="308"/>
      <c r="DY112" s="308"/>
      <c r="DZ112" s="308"/>
      <c r="EA112" s="308"/>
      <c r="EB112" s="308"/>
      <c r="EC112" s="308"/>
      <c r="ED112" s="308"/>
      <c r="EE112" s="308"/>
      <c r="EF112" s="308"/>
      <c r="EG112" s="308"/>
      <c r="EH112" s="308"/>
      <c r="EI112" s="308"/>
      <c r="EJ112" s="308"/>
      <c r="EK112" s="308"/>
      <c r="EL112" s="308"/>
      <c r="EM112" s="308"/>
      <c r="EN112" s="308"/>
      <c r="EO112" s="308"/>
      <c r="EP112" s="308"/>
      <c r="EQ112" s="308"/>
      <c r="ER112" s="308"/>
      <c r="ES112" s="308"/>
      <c r="ET112" s="308"/>
      <c r="EU112" s="308"/>
      <c r="EV112" s="308"/>
      <c r="EW112" s="308"/>
      <c r="EX112" s="308"/>
      <c r="EY112" s="308"/>
      <c r="EZ112" s="308"/>
      <c r="FA112" s="308"/>
      <c r="FB112" s="308"/>
      <c r="FC112" s="308"/>
      <c r="FD112" s="308"/>
      <c r="FE112" s="308"/>
      <c r="FF112" s="308"/>
      <c r="FG112" s="308"/>
      <c r="FH112" s="308"/>
      <c r="FI112" s="308"/>
      <c r="FJ112" s="308"/>
      <c r="FK112" s="308"/>
      <c r="FL112" s="308"/>
      <c r="FM112" s="308"/>
      <c r="FN112" s="308"/>
      <c r="FO112" s="308"/>
      <c r="FP112" s="308"/>
      <c r="FQ112" s="308"/>
      <c r="FR112" s="308"/>
      <c r="FS112" s="308"/>
      <c r="FT112" s="308"/>
      <c r="FU112" s="308"/>
      <c r="FV112" s="308"/>
      <c r="FW112" s="308"/>
      <c r="FX112" s="308"/>
      <c r="FY112" s="308"/>
      <c r="FZ112" s="308"/>
      <c r="GA112" s="308"/>
      <c r="GB112" s="308"/>
      <c r="GC112" s="308"/>
      <c r="GD112" s="308"/>
      <c r="GE112" s="308"/>
      <c r="GF112" s="308"/>
      <c r="GG112" s="308"/>
      <c r="GH112" s="308"/>
      <c r="GI112" s="308"/>
      <c r="GJ112" s="308"/>
      <c r="GK112" s="308"/>
      <c r="GL112" s="308"/>
      <c r="GM112" s="308"/>
      <c r="GN112" s="308"/>
      <c r="GO112" s="308"/>
      <c r="GP112" s="308"/>
      <c r="GQ112" s="308"/>
      <c r="GR112" s="308"/>
      <c r="GS112" s="308"/>
      <c r="GT112" s="308"/>
      <c r="GU112" s="308"/>
      <c r="GV112" s="308"/>
      <c r="GW112" s="308"/>
      <c r="GX112" s="308"/>
      <c r="GY112" s="308"/>
      <c r="GZ112" s="308"/>
      <c r="HA112" s="308"/>
      <c r="HB112" s="308"/>
      <c r="HC112" s="308"/>
      <c r="HD112" s="308"/>
      <c r="HE112" s="308"/>
      <c r="HF112" s="308"/>
      <c r="HG112" s="308"/>
      <c r="HH112" s="308"/>
      <c r="HI112" s="308"/>
      <c r="HJ112" s="308"/>
      <c r="HK112" s="308"/>
      <c r="HL112" s="308"/>
      <c r="HM112" s="308"/>
      <c r="HN112" s="308"/>
      <c r="HO112" s="308"/>
      <c r="HP112" s="308"/>
      <c r="HQ112" s="308"/>
      <c r="HR112" s="308"/>
      <c r="HS112" s="308"/>
      <c r="HT112" s="308"/>
      <c r="HU112" s="308"/>
      <c r="HV112" s="308"/>
      <c r="HW112" s="308"/>
      <c r="HX112" s="308"/>
      <c r="HY112" s="308"/>
      <c r="HZ112" s="308"/>
      <c r="IA112" s="308"/>
      <c r="IB112" s="308"/>
      <c r="IC112" s="308"/>
      <c r="ID112" s="308"/>
      <c r="IE112" s="308"/>
      <c r="IF112" s="308"/>
      <c r="IG112" s="308"/>
      <c r="IH112" s="308"/>
    </row>
    <row r="113" spans="1:242" s="249" customFormat="1" ht="15" customHeight="1" x14ac:dyDescent="0.3">
      <c r="A113" s="174">
        <v>3.04</v>
      </c>
      <c r="B113" s="231"/>
      <c r="C113" s="232" t="str">
        <f>VLOOKUP(BD.PD[[#This Row],[Pos]],PPto[],3,FALSE)</f>
        <v>3.04 Inversor y UPS</v>
      </c>
      <c r="D113" s="174" t="s">
        <v>23</v>
      </c>
      <c r="E113" s="305" t="str">
        <f>IF(BD.PD[[#This Row],[.]]="*",VLOOKUP(BD.PD[[#This Row],[Pos]],Presupuesto!A:H,7,FALSE),"")</f>
        <v/>
      </c>
      <c r="F113" s="510" t="s">
        <v>1626</v>
      </c>
      <c r="G113" s="230" t="s">
        <v>1608</v>
      </c>
      <c r="H113" s="174">
        <v>4512949071</v>
      </c>
      <c r="I113" s="174" t="s">
        <v>1609</v>
      </c>
      <c r="J113" s="497" t="s">
        <v>1909</v>
      </c>
      <c r="K113" s="382">
        <v>1</v>
      </c>
      <c r="L113" s="174" t="s">
        <v>117</v>
      </c>
      <c r="M113" s="383">
        <f>IF(BD.PD[[#This Row],[Mon]]="DOP",1,HLOOKUP(BD.PD[[#This Row],[Mon]],$K$1:$L$2,2,FALSE))</f>
        <v>61</v>
      </c>
      <c r="N113" s="400">
        <v>2896.13</v>
      </c>
      <c r="O113" s="395">
        <f>BD.PD[[#This Row],[Cant.]]*BD.PD[[#This Row],[ Tasa ]]*BD.PD[[#This Row],[ Precio Und.]]</f>
        <v>176663.93</v>
      </c>
      <c r="P113" s="386">
        <v>0</v>
      </c>
      <c r="Q113" s="395">
        <f>IF(BD.PD[[#This Row],[Liquid. '[%']]]&lt;&gt;0,(BD.PD[[#This Row],[Valor Neto '[DOP']]]*BD.PD[[#This Row],[Liquid. '[%']]])+BD.PD[[#This Row],[Valor Neto '[DOP']]],BD.PD[[#This Row],[Valor Neto '[DOP']]])</f>
        <v>176663.93</v>
      </c>
      <c r="R113" s="395">
        <f>BD.PD[[#This Row],[Ppto. Orden Interna '[DOP']]]/HLOOKUP("USD",$K$1:$L$2,2,FALSE)</f>
        <v>2896.13</v>
      </c>
      <c r="S113" s="398" t="s">
        <v>1198</v>
      </c>
      <c r="T113" s="387"/>
      <c r="U113" s="460" t="s">
        <v>299</v>
      </c>
      <c r="V113" s="611">
        <v>801668</v>
      </c>
      <c r="W113" s="398" t="s">
        <v>1198</v>
      </c>
      <c r="X113" s="174">
        <v>21</v>
      </c>
      <c r="Y113" s="399">
        <v>1</v>
      </c>
      <c r="Z113" s="243">
        <f>BD.PD[[#This Row],[Av.P1 '[%']]]*BD.PD[[#This Row],[Ppto. Orden Interna '[DOP']]]</f>
        <v>176663.93</v>
      </c>
      <c r="AB113" s="389"/>
      <c r="AC113" s="243">
        <f>BD.PD[[#This Row],[Av.P2 '[%']]]*BD.PD[[#This Row],[Ppto. Orden Interna '[DOP']]]</f>
        <v>0</v>
      </c>
      <c r="AE113" s="389"/>
      <c r="AF113" s="243">
        <f>BD.PD[[#This Row],[Av.P3 '[%']]]*BD.PD[[#This Row],[Ppto. Orden Interna '[DOP']]]</f>
        <v>0</v>
      </c>
      <c r="AG113" s="243"/>
      <c r="AH113" s="243"/>
      <c r="AI113" s="243"/>
      <c r="AJ113" s="243"/>
      <c r="AK113" s="243"/>
      <c r="AL113" s="243"/>
      <c r="AM113" s="482">
        <f>BD.PD[[#This Row],[Pago 3]]+BD.PD[[#This Row],[Pago 2]]+BD.PD[[#This Row],[Pago 1]]</f>
        <v>176663.93</v>
      </c>
      <c r="AN113" s="511" t="s">
        <v>244</v>
      </c>
      <c r="AO113" s="511" t="s">
        <v>245</v>
      </c>
      <c r="AP113" s="511" t="s">
        <v>246</v>
      </c>
      <c r="AQ113" s="511" t="s">
        <v>247</v>
      </c>
      <c r="AR113" s="511">
        <v>594</v>
      </c>
      <c r="AS113" s="511" t="s">
        <v>258</v>
      </c>
      <c r="AT113" s="308"/>
      <c r="AU113" s="308"/>
      <c r="AV113" s="308"/>
      <c r="AW113" s="308"/>
      <c r="AX113" s="308"/>
      <c r="AY113" s="308"/>
      <c r="AZ113" s="308"/>
      <c r="BA113" s="308"/>
      <c r="BB113" s="308"/>
      <c r="BC113" s="308"/>
      <c r="BD113" s="308"/>
      <c r="BE113" s="308"/>
      <c r="BF113" s="308"/>
      <c r="BG113" s="308"/>
      <c r="BH113" s="308"/>
      <c r="BI113" s="308"/>
      <c r="BJ113" s="308"/>
      <c r="BK113" s="308"/>
      <c r="BL113" s="308"/>
      <c r="BM113" s="308"/>
      <c r="BN113" s="308"/>
      <c r="BO113" s="308"/>
      <c r="BP113" s="308"/>
      <c r="BQ113" s="308"/>
      <c r="BR113" s="308"/>
      <c r="BS113" s="308"/>
      <c r="BT113" s="308"/>
      <c r="BU113" s="308"/>
      <c r="BV113" s="308"/>
      <c r="BW113" s="308"/>
      <c r="BX113" s="308"/>
      <c r="BY113" s="308"/>
      <c r="BZ113" s="308"/>
      <c r="CA113" s="308"/>
      <c r="CB113" s="308"/>
      <c r="CC113" s="308"/>
      <c r="CD113" s="308"/>
      <c r="CE113" s="308"/>
      <c r="CF113" s="308"/>
      <c r="CG113" s="308"/>
      <c r="CH113" s="308"/>
      <c r="CI113" s="308"/>
      <c r="CJ113" s="308"/>
      <c r="CK113" s="308"/>
      <c r="CL113" s="308"/>
      <c r="CM113" s="308"/>
      <c r="CN113" s="308"/>
      <c r="CO113" s="308"/>
      <c r="CP113" s="308"/>
      <c r="CQ113" s="308"/>
      <c r="CR113" s="308"/>
      <c r="CS113" s="308"/>
      <c r="CT113" s="308"/>
      <c r="CU113" s="308"/>
      <c r="CV113" s="308"/>
      <c r="CW113" s="308"/>
      <c r="CX113" s="308"/>
      <c r="CY113" s="308"/>
      <c r="CZ113" s="308"/>
      <c r="DA113" s="308"/>
      <c r="DB113" s="308"/>
      <c r="DC113" s="308"/>
      <c r="DD113" s="308"/>
      <c r="DE113" s="308"/>
      <c r="DF113" s="308"/>
      <c r="DG113" s="308"/>
      <c r="DH113" s="308"/>
      <c r="DI113" s="308"/>
      <c r="DJ113" s="308"/>
      <c r="DK113" s="308"/>
      <c r="DL113" s="308"/>
      <c r="DM113" s="308"/>
      <c r="DN113" s="308"/>
      <c r="DO113" s="308"/>
      <c r="DP113" s="308"/>
      <c r="DQ113" s="308"/>
      <c r="DR113" s="308"/>
      <c r="DS113" s="308"/>
      <c r="DT113" s="308"/>
      <c r="DU113" s="308"/>
      <c r="DV113" s="308"/>
      <c r="DW113" s="308"/>
      <c r="DX113" s="308"/>
      <c r="DY113" s="308"/>
      <c r="DZ113" s="308"/>
      <c r="EA113" s="308"/>
      <c r="EB113" s="308"/>
      <c r="EC113" s="308"/>
      <c r="ED113" s="308"/>
      <c r="EE113" s="308"/>
      <c r="EF113" s="308"/>
      <c r="EG113" s="308"/>
      <c r="EH113" s="308"/>
      <c r="EI113" s="308"/>
      <c r="EJ113" s="308"/>
      <c r="EK113" s="308"/>
      <c r="EL113" s="308"/>
      <c r="EM113" s="308"/>
      <c r="EN113" s="308"/>
      <c r="EO113" s="308"/>
      <c r="EP113" s="308"/>
      <c r="EQ113" s="308"/>
      <c r="ER113" s="308"/>
      <c r="ES113" s="308"/>
      <c r="ET113" s="308"/>
      <c r="EU113" s="308"/>
      <c r="EV113" s="308"/>
      <c r="EW113" s="308"/>
      <c r="EX113" s="308"/>
      <c r="EY113" s="308"/>
      <c r="EZ113" s="308"/>
      <c r="FA113" s="308"/>
      <c r="FB113" s="308"/>
      <c r="FC113" s="308"/>
      <c r="FD113" s="308"/>
      <c r="FE113" s="308"/>
      <c r="FF113" s="308"/>
      <c r="FG113" s="308"/>
      <c r="FH113" s="308"/>
      <c r="FI113" s="308"/>
      <c r="FJ113" s="308"/>
      <c r="FK113" s="308"/>
      <c r="FL113" s="308"/>
      <c r="FM113" s="308"/>
      <c r="FN113" s="308"/>
      <c r="FO113" s="308"/>
      <c r="FP113" s="308"/>
      <c r="FQ113" s="308"/>
      <c r="FR113" s="308"/>
      <c r="FS113" s="308"/>
      <c r="FT113" s="308"/>
      <c r="FU113" s="308"/>
      <c r="FV113" s="308"/>
      <c r="FW113" s="308"/>
      <c r="FX113" s="308"/>
      <c r="FY113" s="308"/>
      <c r="FZ113" s="308"/>
      <c r="GA113" s="308"/>
      <c r="GB113" s="308"/>
      <c r="GC113" s="308"/>
      <c r="GD113" s="308"/>
      <c r="GE113" s="308"/>
      <c r="GF113" s="308"/>
      <c r="GG113" s="308"/>
      <c r="GH113" s="308"/>
      <c r="GI113" s="308"/>
      <c r="GJ113" s="308"/>
      <c r="GK113" s="308"/>
      <c r="GL113" s="308"/>
      <c r="GM113" s="308"/>
      <c r="GN113" s="308"/>
      <c r="GO113" s="308"/>
      <c r="GP113" s="308"/>
      <c r="GQ113" s="308"/>
      <c r="GR113" s="308"/>
      <c r="GS113" s="308"/>
      <c r="GT113" s="308"/>
      <c r="GU113" s="308"/>
      <c r="GV113" s="308"/>
      <c r="GW113" s="308"/>
      <c r="GX113" s="308"/>
      <c r="GY113" s="308"/>
      <c r="GZ113" s="308"/>
      <c r="HA113" s="308"/>
      <c r="HB113" s="308"/>
      <c r="HC113" s="308"/>
      <c r="HD113" s="308"/>
      <c r="HE113" s="308"/>
      <c r="HF113" s="308"/>
      <c r="HG113" s="308"/>
      <c r="HH113" s="308"/>
      <c r="HI113" s="308"/>
      <c r="HJ113" s="308"/>
      <c r="HK113" s="308"/>
      <c r="HL113" s="308"/>
      <c r="HM113" s="308"/>
      <c r="HN113" s="308"/>
      <c r="HO113" s="308"/>
      <c r="HP113" s="308"/>
      <c r="HQ113" s="308"/>
      <c r="HR113" s="308"/>
      <c r="HS113" s="308"/>
      <c r="HT113" s="308"/>
      <c r="HU113" s="308"/>
      <c r="HV113" s="308"/>
      <c r="HW113" s="308"/>
      <c r="HX113" s="308"/>
      <c r="HY113" s="308"/>
      <c r="HZ113" s="308"/>
      <c r="IA113" s="308"/>
      <c r="IB113" s="308"/>
      <c r="IC113" s="308"/>
      <c r="ID113" s="308"/>
      <c r="IE113" s="308"/>
      <c r="IF113" s="308"/>
      <c r="IG113" s="308"/>
      <c r="IH113" s="308"/>
    </row>
    <row r="114" spans="1:242" s="249" customFormat="1" ht="15" customHeight="1" x14ac:dyDescent="0.3">
      <c r="A114" s="174">
        <v>3.04</v>
      </c>
      <c r="B114" s="231"/>
      <c r="C114" s="232" t="str">
        <f>VLOOKUP(BD.PD[[#This Row],[Pos]],PPto[],3,FALSE)</f>
        <v>3.04 Inversor y UPS</v>
      </c>
      <c r="D114" s="174" t="s">
        <v>23</v>
      </c>
      <c r="E114" s="305" t="str">
        <f>IF(BD.PD[[#This Row],[.]]="*",VLOOKUP(BD.PD[[#This Row],[Pos]],Presupuesto!A:H,7,FALSE),"")</f>
        <v/>
      </c>
      <c r="F114" s="510" t="s">
        <v>1627</v>
      </c>
      <c r="G114" s="230" t="s">
        <v>1608</v>
      </c>
      <c r="H114" s="174">
        <v>4512949071</v>
      </c>
      <c r="I114" s="174" t="s">
        <v>1609</v>
      </c>
      <c r="J114" s="497" t="s">
        <v>1909</v>
      </c>
      <c r="K114" s="382">
        <v>2</v>
      </c>
      <c r="L114" s="174" t="s">
        <v>117</v>
      </c>
      <c r="M114" s="383">
        <f>IF(BD.PD[[#This Row],[Mon]]="DOP",1,HLOOKUP(BD.PD[[#This Row],[Mon]],$K$1:$L$2,2,FALSE))</f>
        <v>61</v>
      </c>
      <c r="N114" s="400">
        <v>1453.5</v>
      </c>
      <c r="O114" s="395">
        <f>BD.PD[[#This Row],[Cant.]]*BD.PD[[#This Row],[ Tasa ]]*BD.PD[[#This Row],[ Precio Und.]]</f>
        <v>177327</v>
      </c>
      <c r="P114" s="386">
        <v>0</v>
      </c>
      <c r="Q114" s="395">
        <f>IF(BD.PD[[#This Row],[Liquid. '[%']]]&lt;&gt;0,(BD.PD[[#This Row],[Valor Neto '[DOP']]]*BD.PD[[#This Row],[Liquid. '[%']]])+BD.PD[[#This Row],[Valor Neto '[DOP']]],BD.PD[[#This Row],[Valor Neto '[DOP']]])</f>
        <v>177327</v>
      </c>
      <c r="R114" s="395">
        <f>BD.PD[[#This Row],[Ppto. Orden Interna '[DOP']]]/HLOOKUP("USD",$K$1:$L$2,2,FALSE)</f>
        <v>2907</v>
      </c>
      <c r="S114" s="398" t="s">
        <v>1198</v>
      </c>
      <c r="T114" s="387"/>
      <c r="U114" s="460" t="s">
        <v>299</v>
      </c>
      <c r="V114" s="611">
        <v>801668</v>
      </c>
      <c r="W114" s="398" t="s">
        <v>1198</v>
      </c>
      <c r="X114" s="174">
        <v>21</v>
      </c>
      <c r="Y114" s="399">
        <v>1</v>
      </c>
      <c r="Z114" s="243">
        <f>BD.PD[[#This Row],[Av.P1 '[%']]]*BD.PD[[#This Row],[Ppto. Orden Interna '[DOP']]]</f>
        <v>177327</v>
      </c>
      <c r="AB114" s="389"/>
      <c r="AC114" s="243">
        <f>BD.PD[[#This Row],[Av.P2 '[%']]]*BD.PD[[#This Row],[Ppto. Orden Interna '[DOP']]]</f>
        <v>0</v>
      </c>
      <c r="AE114" s="389"/>
      <c r="AF114" s="243">
        <f>BD.PD[[#This Row],[Av.P3 '[%']]]*BD.PD[[#This Row],[Ppto. Orden Interna '[DOP']]]</f>
        <v>0</v>
      </c>
      <c r="AG114" s="243"/>
      <c r="AH114" s="243"/>
      <c r="AI114" s="243"/>
      <c r="AJ114" s="243"/>
      <c r="AK114" s="243"/>
      <c r="AL114" s="243"/>
      <c r="AM114" s="482">
        <f>BD.PD[[#This Row],[Pago 3]]+BD.PD[[#This Row],[Pago 2]]+BD.PD[[#This Row],[Pago 1]]</f>
        <v>177327</v>
      </c>
      <c r="AN114" s="511" t="s">
        <v>244</v>
      </c>
      <c r="AO114" s="511" t="s">
        <v>245</v>
      </c>
      <c r="AP114" s="511" t="s">
        <v>246</v>
      </c>
      <c r="AQ114" s="511" t="s">
        <v>247</v>
      </c>
      <c r="AR114" s="511">
        <v>594</v>
      </c>
      <c r="AS114" s="511" t="s">
        <v>258</v>
      </c>
      <c r="AT114" s="308"/>
      <c r="AU114" s="308"/>
      <c r="AV114" s="308"/>
      <c r="AW114" s="308"/>
      <c r="AX114" s="308"/>
      <c r="AY114" s="308"/>
      <c r="AZ114" s="308"/>
      <c r="BA114" s="308"/>
      <c r="BB114" s="308"/>
      <c r="BC114" s="308"/>
      <c r="BD114" s="308"/>
      <c r="BE114" s="308"/>
      <c r="BF114" s="308"/>
      <c r="BG114" s="308"/>
      <c r="BH114" s="308"/>
      <c r="BI114" s="308"/>
      <c r="BJ114" s="308"/>
      <c r="BK114" s="308"/>
      <c r="BL114" s="308"/>
      <c r="BM114" s="308"/>
      <c r="BN114" s="308"/>
      <c r="BO114" s="308"/>
      <c r="BP114" s="308"/>
      <c r="BQ114" s="308"/>
      <c r="BR114" s="308"/>
      <c r="BS114" s="308"/>
      <c r="BT114" s="308"/>
      <c r="BU114" s="308"/>
      <c r="BV114" s="308"/>
      <c r="BW114" s="308"/>
      <c r="BX114" s="308"/>
      <c r="BY114" s="308"/>
      <c r="BZ114" s="308"/>
      <c r="CA114" s="308"/>
      <c r="CB114" s="308"/>
      <c r="CC114" s="308"/>
      <c r="CD114" s="308"/>
      <c r="CE114" s="308"/>
      <c r="CF114" s="308"/>
      <c r="CG114" s="308"/>
      <c r="CH114" s="308"/>
      <c r="CI114" s="308"/>
      <c r="CJ114" s="308"/>
      <c r="CK114" s="308"/>
      <c r="CL114" s="308"/>
      <c r="CM114" s="308"/>
      <c r="CN114" s="308"/>
      <c r="CO114" s="308"/>
      <c r="CP114" s="308"/>
      <c r="CQ114" s="308"/>
      <c r="CR114" s="308"/>
      <c r="CS114" s="308"/>
      <c r="CT114" s="308"/>
      <c r="CU114" s="308"/>
      <c r="CV114" s="308"/>
      <c r="CW114" s="308"/>
      <c r="CX114" s="308"/>
      <c r="CY114" s="308"/>
      <c r="CZ114" s="308"/>
      <c r="DA114" s="308"/>
      <c r="DB114" s="308"/>
      <c r="DC114" s="308"/>
      <c r="DD114" s="308"/>
      <c r="DE114" s="308"/>
      <c r="DF114" s="308"/>
      <c r="DG114" s="308"/>
      <c r="DH114" s="308"/>
      <c r="DI114" s="308"/>
      <c r="DJ114" s="308"/>
      <c r="DK114" s="308"/>
      <c r="DL114" s="308"/>
      <c r="DM114" s="308"/>
      <c r="DN114" s="308"/>
      <c r="DO114" s="308"/>
      <c r="DP114" s="308"/>
      <c r="DQ114" s="308"/>
      <c r="DR114" s="308"/>
      <c r="DS114" s="308"/>
      <c r="DT114" s="308"/>
      <c r="DU114" s="308"/>
      <c r="DV114" s="308"/>
      <c r="DW114" s="308"/>
      <c r="DX114" s="308"/>
      <c r="DY114" s="308"/>
      <c r="DZ114" s="308"/>
      <c r="EA114" s="308"/>
      <c r="EB114" s="308"/>
      <c r="EC114" s="308"/>
      <c r="ED114" s="308"/>
      <c r="EE114" s="308"/>
      <c r="EF114" s="308"/>
      <c r="EG114" s="308"/>
      <c r="EH114" s="308"/>
      <c r="EI114" s="308"/>
      <c r="EJ114" s="308"/>
      <c r="EK114" s="308"/>
      <c r="EL114" s="308"/>
      <c r="EM114" s="308"/>
      <c r="EN114" s="308"/>
      <c r="EO114" s="308"/>
      <c r="EP114" s="308"/>
      <c r="EQ114" s="308"/>
      <c r="ER114" s="308"/>
      <c r="ES114" s="308"/>
      <c r="ET114" s="308"/>
      <c r="EU114" s="308"/>
      <c r="EV114" s="308"/>
      <c r="EW114" s="308"/>
      <c r="EX114" s="308"/>
      <c r="EY114" s="308"/>
      <c r="EZ114" s="308"/>
      <c r="FA114" s="308"/>
      <c r="FB114" s="308"/>
      <c r="FC114" s="308"/>
      <c r="FD114" s="308"/>
      <c r="FE114" s="308"/>
      <c r="FF114" s="308"/>
      <c r="FG114" s="308"/>
      <c r="FH114" s="308"/>
      <c r="FI114" s="308"/>
      <c r="FJ114" s="308"/>
      <c r="FK114" s="308"/>
      <c r="FL114" s="308"/>
      <c r="FM114" s="308"/>
      <c r="FN114" s="308"/>
      <c r="FO114" s="308"/>
      <c r="FP114" s="308"/>
      <c r="FQ114" s="308"/>
      <c r="FR114" s="308"/>
      <c r="FS114" s="308"/>
      <c r="FT114" s="308"/>
      <c r="FU114" s="308"/>
      <c r="FV114" s="308"/>
      <c r="FW114" s="308"/>
      <c r="FX114" s="308"/>
      <c r="FY114" s="308"/>
      <c r="FZ114" s="308"/>
      <c r="GA114" s="308"/>
      <c r="GB114" s="308"/>
      <c r="GC114" s="308"/>
      <c r="GD114" s="308"/>
      <c r="GE114" s="308"/>
      <c r="GF114" s="308"/>
      <c r="GG114" s="308"/>
      <c r="GH114" s="308"/>
      <c r="GI114" s="308"/>
      <c r="GJ114" s="308"/>
      <c r="GK114" s="308"/>
      <c r="GL114" s="308"/>
      <c r="GM114" s="308"/>
      <c r="GN114" s="308"/>
      <c r="GO114" s="308"/>
      <c r="GP114" s="308"/>
      <c r="GQ114" s="308"/>
      <c r="GR114" s="308"/>
      <c r="GS114" s="308"/>
      <c r="GT114" s="308"/>
      <c r="GU114" s="308"/>
      <c r="GV114" s="308"/>
      <c r="GW114" s="308"/>
      <c r="GX114" s="308"/>
      <c r="GY114" s="308"/>
      <c r="GZ114" s="308"/>
      <c r="HA114" s="308"/>
      <c r="HB114" s="308"/>
      <c r="HC114" s="308"/>
      <c r="HD114" s="308"/>
      <c r="HE114" s="308"/>
      <c r="HF114" s="308"/>
      <c r="HG114" s="308"/>
      <c r="HH114" s="308"/>
      <c r="HI114" s="308"/>
      <c r="HJ114" s="308"/>
      <c r="HK114" s="308"/>
      <c r="HL114" s="308"/>
      <c r="HM114" s="308"/>
      <c r="HN114" s="308"/>
      <c r="HO114" s="308"/>
      <c r="HP114" s="308"/>
      <c r="HQ114" s="308"/>
      <c r="HR114" s="308"/>
      <c r="HS114" s="308"/>
      <c r="HT114" s="308"/>
      <c r="HU114" s="308"/>
      <c r="HV114" s="308"/>
      <c r="HW114" s="308"/>
      <c r="HX114" s="308"/>
      <c r="HY114" s="308"/>
      <c r="HZ114" s="308"/>
      <c r="IA114" s="308"/>
      <c r="IB114" s="308"/>
      <c r="IC114" s="308"/>
      <c r="ID114" s="308"/>
      <c r="IE114" s="308"/>
      <c r="IF114" s="308"/>
      <c r="IG114" s="308"/>
      <c r="IH114" s="308"/>
    </row>
    <row r="115" spans="1:242" s="249" customFormat="1" ht="16.8" customHeight="1" x14ac:dyDescent="0.3">
      <c r="A115" s="174">
        <v>3.04</v>
      </c>
      <c r="B115" s="231"/>
      <c r="C115" s="232" t="str">
        <f>VLOOKUP(BD.PD[[#This Row],[Pos]],PPto[],3,FALSE)</f>
        <v>3.04 Inversor y UPS</v>
      </c>
      <c r="D115" s="174" t="s">
        <v>23</v>
      </c>
      <c r="E115" s="305" t="str">
        <f>IF(BD.PD[[#This Row],[.]]="*",VLOOKUP(BD.PD[[#This Row],[Pos]],Presupuesto!A:H,7,FALSE),"")</f>
        <v/>
      </c>
      <c r="F115" s="510" t="s">
        <v>1628</v>
      </c>
      <c r="G115" s="230" t="s">
        <v>1608</v>
      </c>
      <c r="H115" s="174">
        <v>4512949071</v>
      </c>
      <c r="I115" s="174" t="s">
        <v>1609</v>
      </c>
      <c r="J115" s="497" t="s">
        <v>1909</v>
      </c>
      <c r="K115" s="382">
        <v>8</v>
      </c>
      <c r="L115" s="174" t="s">
        <v>117</v>
      </c>
      <c r="M115" s="383">
        <f>IF(BD.PD[[#This Row],[Mon]]="DOP",1,HLOOKUP(BD.PD[[#This Row],[Mon]],$K$1:$L$2,2,FALSE))</f>
        <v>61</v>
      </c>
      <c r="N115" s="400">
        <v>195</v>
      </c>
      <c r="O115" s="395">
        <f>BD.PD[[#This Row],[Cant.]]*BD.PD[[#This Row],[ Tasa ]]*BD.PD[[#This Row],[ Precio Und.]]</f>
        <v>95160</v>
      </c>
      <c r="P115" s="386">
        <v>0</v>
      </c>
      <c r="Q115" s="395">
        <f>IF(BD.PD[[#This Row],[Liquid. '[%']]]&lt;&gt;0,(BD.PD[[#This Row],[Valor Neto '[DOP']]]*BD.PD[[#This Row],[Liquid. '[%']]])+BD.PD[[#This Row],[Valor Neto '[DOP']]],BD.PD[[#This Row],[Valor Neto '[DOP']]])</f>
        <v>95160</v>
      </c>
      <c r="R115" s="395">
        <f>BD.PD[[#This Row],[Ppto. Orden Interna '[DOP']]]/HLOOKUP("USD",$K$1:$L$2,2,FALSE)</f>
        <v>1560</v>
      </c>
      <c r="S115" s="398" t="s">
        <v>1198</v>
      </c>
      <c r="T115" s="387"/>
      <c r="U115" s="460" t="s">
        <v>299</v>
      </c>
      <c r="V115" s="611">
        <v>801668</v>
      </c>
      <c r="W115" s="398" t="s">
        <v>1198</v>
      </c>
      <c r="X115" s="174">
        <v>21</v>
      </c>
      <c r="Y115" s="399">
        <v>1</v>
      </c>
      <c r="Z115" s="243">
        <f>BD.PD[[#This Row],[Av.P1 '[%']]]*BD.PD[[#This Row],[Ppto. Orden Interna '[DOP']]]</f>
        <v>95160</v>
      </c>
      <c r="AB115" s="389"/>
      <c r="AC115" s="243">
        <f>BD.PD[[#This Row],[Av.P2 '[%']]]*BD.PD[[#This Row],[Ppto. Orden Interna '[DOP']]]</f>
        <v>0</v>
      </c>
      <c r="AE115" s="389"/>
      <c r="AF115" s="243">
        <f>BD.PD[[#This Row],[Av.P3 '[%']]]*BD.PD[[#This Row],[Ppto. Orden Interna '[DOP']]]</f>
        <v>0</v>
      </c>
      <c r="AG115" s="243"/>
      <c r="AH115" s="243"/>
      <c r="AI115" s="243"/>
      <c r="AJ115" s="243"/>
      <c r="AK115" s="243"/>
      <c r="AL115" s="243"/>
      <c r="AM115" s="482">
        <f>BD.PD[[#This Row],[Pago 3]]+BD.PD[[#This Row],[Pago 2]]+BD.PD[[#This Row],[Pago 1]]</f>
        <v>95160</v>
      </c>
      <c r="AN115" s="511" t="s">
        <v>244</v>
      </c>
      <c r="AO115" s="511" t="s">
        <v>245</v>
      </c>
      <c r="AP115" s="511" t="s">
        <v>246</v>
      </c>
      <c r="AQ115" s="511" t="s">
        <v>247</v>
      </c>
      <c r="AR115" s="511">
        <v>594</v>
      </c>
      <c r="AS115" s="511" t="s">
        <v>258</v>
      </c>
      <c r="AT115" s="308"/>
      <c r="AU115" s="308"/>
      <c r="AV115" s="308"/>
      <c r="AW115" s="308"/>
      <c r="AX115" s="308"/>
      <c r="AY115" s="308"/>
      <c r="AZ115" s="308"/>
      <c r="BA115" s="308"/>
      <c r="BB115" s="308"/>
      <c r="BC115" s="308"/>
      <c r="BD115" s="308"/>
      <c r="BE115" s="308"/>
      <c r="BF115" s="308"/>
      <c r="BG115" s="308"/>
      <c r="BH115" s="308"/>
      <c r="BI115" s="308"/>
      <c r="BJ115" s="308"/>
      <c r="BK115" s="308"/>
      <c r="BL115" s="308"/>
      <c r="BM115" s="308"/>
      <c r="BN115" s="308"/>
      <c r="BO115" s="308"/>
      <c r="BP115" s="308"/>
      <c r="BQ115" s="308"/>
      <c r="BR115" s="308"/>
      <c r="BS115" s="308"/>
      <c r="BT115" s="308"/>
      <c r="BU115" s="308"/>
      <c r="BV115" s="308"/>
      <c r="BW115" s="308"/>
      <c r="BX115" s="308"/>
      <c r="BY115" s="308"/>
      <c r="BZ115" s="308"/>
      <c r="CA115" s="308"/>
      <c r="CB115" s="308"/>
      <c r="CC115" s="308"/>
      <c r="CD115" s="308"/>
      <c r="CE115" s="308"/>
      <c r="CF115" s="308"/>
      <c r="CG115" s="308"/>
      <c r="CH115" s="308"/>
      <c r="CI115" s="308"/>
      <c r="CJ115" s="308"/>
      <c r="CK115" s="308"/>
      <c r="CL115" s="308"/>
      <c r="CM115" s="308"/>
      <c r="CN115" s="308"/>
      <c r="CO115" s="308"/>
      <c r="CP115" s="308"/>
      <c r="CQ115" s="308"/>
      <c r="CR115" s="308"/>
      <c r="CS115" s="308"/>
      <c r="CT115" s="308"/>
      <c r="CU115" s="308"/>
      <c r="CV115" s="308"/>
      <c r="CW115" s="308"/>
      <c r="CX115" s="308"/>
      <c r="CY115" s="308"/>
      <c r="CZ115" s="308"/>
      <c r="DA115" s="308"/>
      <c r="DB115" s="308"/>
      <c r="DC115" s="308"/>
      <c r="DD115" s="308"/>
      <c r="DE115" s="308"/>
      <c r="DF115" s="308"/>
      <c r="DG115" s="308"/>
      <c r="DH115" s="308"/>
      <c r="DI115" s="308"/>
      <c r="DJ115" s="308"/>
      <c r="DK115" s="308"/>
      <c r="DL115" s="308"/>
      <c r="DM115" s="308"/>
      <c r="DN115" s="308"/>
      <c r="DO115" s="308"/>
      <c r="DP115" s="308"/>
      <c r="DQ115" s="308"/>
      <c r="DR115" s="308"/>
      <c r="DS115" s="308"/>
      <c r="DT115" s="308"/>
      <c r="DU115" s="308"/>
      <c r="DV115" s="308"/>
      <c r="DW115" s="308"/>
      <c r="DX115" s="308"/>
      <c r="DY115" s="308"/>
      <c r="DZ115" s="308"/>
      <c r="EA115" s="308"/>
      <c r="EB115" s="308"/>
      <c r="EC115" s="308"/>
      <c r="ED115" s="308"/>
      <c r="EE115" s="308"/>
      <c r="EF115" s="308"/>
      <c r="EG115" s="308"/>
      <c r="EH115" s="308"/>
      <c r="EI115" s="308"/>
      <c r="EJ115" s="308"/>
      <c r="EK115" s="308"/>
      <c r="EL115" s="308"/>
      <c r="EM115" s="308"/>
      <c r="EN115" s="308"/>
      <c r="EO115" s="308"/>
      <c r="EP115" s="308"/>
      <c r="EQ115" s="308"/>
      <c r="ER115" s="308"/>
      <c r="ES115" s="308"/>
      <c r="ET115" s="308"/>
      <c r="EU115" s="308"/>
      <c r="EV115" s="308"/>
      <c r="EW115" s="308"/>
      <c r="EX115" s="308"/>
      <c r="EY115" s="308"/>
      <c r="EZ115" s="308"/>
      <c r="FA115" s="308"/>
      <c r="FB115" s="308"/>
      <c r="FC115" s="308"/>
      <c r="FD115" s="308"/>
      <c r="FE115" s="308"/>
      <c r="FF115" s="308"/>
      <c r="FG115" s="308"/>
      <c r="FH115" s="308"/>
      <c r="FI115" s="308"/>
      <c r="FJ115" s="308"/>
      <c r="FK115" s="308"/>
      <c r="FL115" s="308"/>
      <c r="FM115" s="308"/>
      <c r="FN115" s="308"/>
      <c r="FO115" s="308"/>
      <c r="FP115" s="308"/>
      <c r="FQ115" s="308"/>
      <c r="FR115" s="308"/>
      <c r="FS115" s="308"/>
      <c r="FT115" s="308"/>
      <c r="FU115" s="308"/>
      <c r="FV115" s="308"/>
      <c r="FW115" s="308"/>
      <c r="FX115" s="308"/>
      <c r="FY115" s="308"/>
      <c r="FZ115" s="308"/>
      <c r="GA115" s="308"/>
      <c r="GB115" s="308"/>
      <c r="GC115" s="308"/>
      <c r="GD115" s="308"/>
      <c r="GE115" s="308"/>
      <c r="GF115" s="308"/>
      <c r="GG115" s="308"/>
      <c r="GH115" s="308"/>
      <c r="GI115" s="308"/>
      <c r="GJ115" s="308"/>
      <c r="GK115" s="308"/>
      <c r="GL115" s="308"/>
      <c r="GM115" s="308"/>
      <c r="GN115" s="308"/>
      <c r="GO115" s="308"/>
      <c r="GP115" s="308"/>
      <c r="GQ115" s="308"/>
      <c r="GR115" s="308"/>
      <c r="GS115" s="308"/>
      <c r="GT115" s="308"/>
      <c r="GU115" s="308"/>
      <c r="GV115" s="308"/>
      <c r="GW115" s="308"/>
      <c r="GX115" s="308"/>
      <c r="GY115" s="308"/>
      <c r="GZ115" s="308"/>
      <c r="HA115" s="308"/>
      <c r="HB115" s="308"/>
      <c r="HC115" s="308"/>
      <c r="HD115" s="308"/>
      <c r="HE115" s="308"/>
      <c r="HF115" s="308"/>
      <c r="HG115" s="308"/>
      <c r="HH115" s="308"/>
      <c r="HI115" s="308"/>
      <c r="HJ115" s="308"/>
      <c r="HK115" s="308"/>
      <c r="HL115" s="308"/>
      <c r="HM115" s="308"/>
      <c r="HN115" s="308"/>
      <c r="HO115" s="308"/>
      <c r="HP115" s="308"/>
      <c r="HQ115" s="308"/>
      <c r="HR115" s="308"/>
      <c r="HS115" s="308"/>
      <c r="HT115" s="308"/>
      <c r="HU115" s="308"/>
      <c r="HV115" s="308"/>
      <c r="HW115" s="308"/>
      <c r="HX115" s="308"/>
      <c r="HY115" s="308"/>
      <c r="HZ115" s="308"/>
      <c r="IA115" s="308"/>
      <c r="IB115" s="308"/>
      <c r="IC115" s="308"/>
      <c r="ID115" s="308"/>
      <c r="IE115" s="308"/>
      <c r="IF115" s="308"/>
      <c r="IG115" s="308"/>
      <c r="IH115" s="308"/>
    </row>
    <row r="116" spans="1:242" s="249" customFormat="1" ht="15" customHeight="1" x14ac:dyDescent="0.3">
      <c r="A116" s="174">
        <v>3.04</v>
      </c>
      <c r="B116" s="231"/>
      <c r="C116" s="232" t="str">
        <f>VLOOKUP(BD.PD[[#This Row],[Pos]],PPto[],3,FALSE)</f>
        <v>3.04 Inversor y UPS</v>
      </c>
      <c r="D116" s="174" t="s">
        <v>23</v>
      </c>
      <c r="E116" s="305" t="str">
        <f>IF(BD.PD[[#This Row],[.]]="*",VLOOKUP(BD.PD[[#This Row],[Pos]],Presupuesto!A:H,7,FALSE),"")</f>
        <v/>
      </c>
      <c r="F116" s="510" t="s">
        <v>303</v>
      </c>
      <c r="G116" s="230" t="s">
        <v>1608</v>
      </c>
      <c r="H116" s="174">
        <v>4512949071</v>
      </c>
      <c r="I116" s="174" t="s">
        <v>1609</v>
      </c>
      <c r="J116" s="497" t="s">
        <v>1909</v>
      </c>
      <c r="K116" s="382">
        <v>3</v>
      </c>
      <c r="L116" s="174" t="s">
        <v>117</v>
      </c>
      <c r="M116" s="383">
        <f>IF(BD.PD[[#This Row],[Mon]]="DOP",1,HLOOKUP(BD.PD[[#This Row],[Mon]],$K$1:$L$2,2,FALSE))</f>
        <v>61</v>
      </c>
      <c r="N116" s="400">
        <v>1800</v>
      </c>
      <c r="O116" s="395">
        <f>BD.PD[[#This Row],[Cant.]]*BD.PD[[#This Row],[ Tasa ]]*BD.PD[[#This Row],[ Precio Und.]]</f>
        <v>329400</v>
      </c>
      <c r="P116" s="386">
        <v>0</v>
      </c>
      <c r="Q116" s="395">
        <f>IF(BD.PD[[#This Row],[Liquid. '[%']]]&lt;&gt;0,(BD.PD[[#This Row],[Valor Neto '[DOP']]]*BD.PD[[#This Row],[Liquid. '[%']]])+BD.PD[[#This Row],[Valor Neto '[DOP']]],BD.PD[[#This Row],[Valor Neto '[DOP']]])</f>
        <v>329400</v>
      </c>
      <c r="R116" s="395">
        <f>BD.PD[[#This Row],[Ppto. Orden Interna '[DOP']]]/HLOOKUP("USD",$K$1:$L$2,2,FALSE)</f>
        <v>5400</v>
      </c>
      <c r="S116" s="398" t="s">
        <v>1198</v>
      </c>
      <c r="T116" s="387"/>
      <c r="U116" s="460" t="s">
        <v>299</v>
      </c>
      <c r="V116" s="611">
        <v>801668</v>
      </c>
      <c r="W116" s="398" t="s">
        <v>1198</v>
      </c>
      <c r="X116" s="174">
        <v>21</v>
      </c>
      <c r="Y116" s="399">
        <v>1</v>
      </c>
      <c r="Z116" s="243">
        <f>BD.PD[[#This Row],[Av.P1 '[%']]]*BD.PD[[#This Row],[Ppto. Orden Interna '[DOP']]]</f>
        <v>329400</v>
      </c>
      <c r="AB116" s="389"/>
      <c r="AC116" s="243">
        <f>BD.PD[[#This Row],[Av.P2 '[%']]]*BD.PD[[#This Row],[Ppto. Orden Interna '[DOP']]]</f>
        <v>0</v>
      </c>
      <c r="AE116" s="389"/>
      <c r="AF116" s="243">
        <f>BD.PD[[#This Row],[Av.P3 '[%']]]*BD.PD[[#This Row],[Ppto. Orden Interna '[DOP']]]</f>
        <v>0</v>
      </c>
      <c r="AG116" s="243"/>
      <c r="AH116" s="243"/>
      <c r="AI116" s="243"/>
      <c r="AJ116" s="243"/>
      <c r="AK116" s="243"/>
      <c r="AL116" s="243"/>
      <c r="AM116" s="482">
        <f>BD.PD[[#This Row],[Pago 3]]+BD.PD[[#This Row],[Pago 2]]+BD.PD[[#This Row],[Pago 1]]</f>
        <v>329400</v>
      </c>
      <c r="AN116" s="511" t="s">
        <v>244</v>
      </c>
      <c r="AO116" s="511" t="s">
        <v>245</v>
      </c>
      <c r="AP116" s="511" t="s">
        <v>246</v>
      </c>
      <c r="AQ116" s="511" t="s">
        <v>247</v>
      </c>
      <c r="AR116" s="511">
        <v>594</v>
      </c>
      <c r="AS116" s="511" t="s">
        <v>258</v>
      </c>
      <c r="AT116" s="308"/>
      <c r="AU116" s="308"/>
      <c r="AV116" s="308"/>
      <c r="AW116" s="308"/>
      <c r="AX116" s="308"/>
      <c r="AY116" s="308"/>
      <c r="AZ116" s="308"/>
      <c r="BA116" s="308"/>
      <c r="BB116" s="308"/>
      <c r="BC116" s="308"/>
      <c r="BD116" s="308"/>
      <c r="BE116" s="308"/>
      <c r="BF116" s="308"/>
      <c r="BG116" s="308"/>
      <c r="BH116" s="308"/>
      <c r="BI116" s="308"/>
      <c r="BJ116" s="308"/>
      <c r="BK116" s="308"/>
      <c r="BL116" s="308"/>
      <c r="BM116" s="308"/>
      <c r="BN116" s="308"/>
      <c r="BO116" s="308"/>
      <c r="BP116" s="308"/>
      <c r="BQ116" s="308"/>
      <c r="BR116" s="308"/>
      <c r="BS116" s="308"/>
      <c r="BT116" s="308"/>
      <c r="BU116" s="308"/>
      <c r="BV116" s="308"/>
      <c r="BW116" s="308"/>
      <c r="BX116" s="308"/>
      <c r="BY116" s="308"/>
      <c r="BZ116" s="308"/>
      <c r="CA116" s="308"/>
      <c r="CB116" s="308"/>
      <c r="CC116" s="308"/>
      <c r="CD116" s="308"/>
      <c r="CE116" s="308"/>
      <c r="CF116" s="308"/>
      <c r="CG116" s="308"/>
      <c r="CH116" s="308"/>
      <c r="CI116" s="308"/>
      <c r="CJ116" s="308"/>
      <c r="CK116" s="308"/>
      <c r="CL116" s="308"/>
      <c r="CM116" s="308"/>
      <c r="CN116" s="308"/>
      <c r="CO116" s="308"/>
      <c r="CP116" s="308"/>
      <c r="CQ116" s="308"/>
      <c r="CR116" s="308"/>
      <c r="CS116" s="308"/>
      <c r="CT116" s="308"/>
      <c r="CU116" s="308"/>
      <c r="CV116" s="308"/>
      <c r="CW116" s="308"/>
      <c r="CX116" s="308"/>
      <c r="CY116" s="308"/>
      <c r="CZ116" s="308"/>
      <c r="DA116" s="308"/>
      <c r="DB116" s="308"/>
      <c r="DC116" s="308"/>
      <c r="DD116" s="308"/>
      <c r="DE116" s="308"/>
      <c r="DF116" s="308"/>
      <c r="DG116" s="308"/>
      <c r="DH116" s="308"/>
      <c r="DI116" s="308"/>
      <c r="DJ116" s="308"/>
      <c r="DK116" s="308"/>
      <c r="DL116" s="308"/>
      <c r="DM116" s="308"/>
      <c r="DN116" s="308"/>
      <c r="DO116" s="308"/>
      <c r="DP116" s="308"/>
      <c r="DQ116" s="308"/>
      <c r="DR116" s="308"/>
      <c r="DS116" s="308"/>
      <c r="DT116" s="308"/>
      <c r="DU116" s="308"/>
      <c r="DV116" s="308"/>
      <c r="DW116" s="308"/>
      <c r="DX116" s="308"/>
      <c r="DY116" s="308"/>
      <c r="DZ116" s="308"/>
      <c r="EA116" s="308"/>
      <c r="EB116" s="308"/>
      <c r="EC116" s="308"/>
      <c r="ED116" s="308"/>
      <c r="EE116" s="308"/>
      <c r="EF116" s="308"/>
      <c r="EG116" s="308"/>
      <c r="EH116" s="308"/>
      <c r="EI116" s="308"/>
      <c r="EJ116" s="308"/>
      <c r="EK116" s="308"/>
      <c r="EL116" s="308"/>
      <c r="EM116" s="308"/>
      <c r="EN116" s="308"/>
      <c r="EO116" s="308"/>
      <c r="EP116" s="308"/>
      <c r="EQ116" s="308"/>
      <c r="ER116" s="308"/>
      <c r="ES116" s="308"/>
      <c r="ET116" s="308"/>
      <c r="EU116" s="308"/>
      <c r="EV116" s="308"/>
      <c r="EW116" s="308"/>
      <c r="EX116" s="308"/>
      <c r="EY116" s="308"/>
      <c r="EZ116" s="308"/>
      <c r="FA116" s="308"/>
      <c r="FB116" s="308"/>
      <c r="FC116" s="308"/>
      <c r="FD116" s="308"/>
      <c r="FE116" s="308"/>
      <c r="FF116" s="308"/>
      <c r="FG116" s="308"/>
      <c r="FH116" s="308"/>
      <c r="FI116" s="308"/>
      <c r="FJ116" s="308"/>
      <c r="FK116" s="308"/>
      <c r="FL116" s="308"/>
      <c r="FM116" s="308"/>
      <c r="FN116" s="308"/>
      <c r="FO116" s="308"/>
      <c r="FP116" s="308"/>
      <c r="FQ116" s="308"/>
      <c r="FR116" s="308"/>
      <c r="FS116" s="308"/>
      <c r="FT116" s="308"/>
      <c r="FU116" s="308"/>
      <c r="FV116" s="308"/>
      <c r="FW116" s="308"/>
      <c r="FX116" s="308"/>
      <c r="FY116" s="308"/>
      <c r="FZ116" s="308"/>
      <c r="GA116" s="308"/>
      <c r="GB116" s="308"/>
      <c r="GC116" s="308"/>
      <c r="GD116" s="308"/>
      <c r="GE116" s="308"/>
      <c r="GF116" s="308"/>
      <c r="GG116" s="308"/>
      <c r="GH116" s="308"/>
      <c r="GI116" s="308"/>
      <c r="GJ116" s="308"/>
      <c r="GK116" s="308"/>
      <c r="GL116" s="308"/>
      <c r="GM116" s="308"/>
      <c r="GN116" s="308"/>
      <c r="GO116" s="308"/>
      <c r="GP116" s="308"/>
      <c r="GQ116" s="308"/>
      <c r="GR116" s="308"/>
      <c r="GS116" s="308"/>
      <c r="GT116" s="308"/>
      <c r="GU116" s="308"/>
      <c r="GV116" s="308"/>
      <c r="GW116" s="308"/>
      <c r="GX116" s="308"/>
      <c r="GY116" s="308"/>
      <c r="GZ116" s="308"/>
      <c r="HA116" s="308"/>
      <c r="HB116" s="308"/>
      <c r="HC116" s="308"/>
      <c r="HD116" s="308"/>
      <c r="HE116" s="308"/>
      <c r="HF116" s="308"/>
      <c r="HG116" s="308"/>
      <c r="HH116" s="308"/>
      <c r="HI116" s="308"/>
      <c r="HJ116" s="308"/>
      <c r="HK116" s="308"/>
      <c r="HL116" s="308"/>
      <c r="HM116" s="308"/>
      <c r="HN116" s="308"/>
      <c r="HO116" s="308"/>
      <c r="HP116" s="308"/>
      <c r="HQ116" s="308"/>
      <c r="HR116" s="308"/>
      <c r="HS116" s="308"/>
      <c r="HT116" s="308"/>
      <c r="HU116" s="308"/>
      <c r="HV116" s="308"/>
      <c r="HW116" s="308"/>
      <c r="HX116" s="308"/>
      <c r="HY116" s="308"/>
      <c r="HZ116" s="308"/>
      <c r="IA116" s="308"/>
      <c r="IB116" s="308"/>
      <c r="IC116" s="308"/>
      <c r="ID116" s="308"/>
      <c r="IE116" s="308"/>
      <c r="IF116" s="308"/>
      <c r="IG116" s="308"/>
      <c r="IH116" s="308"/>
    </row>
    <row r="117" spans="1:242" s="249" customFormat="1" ht="15" customHeight="1" x14ac:dyDescent="0.3">
      <c r="A117" s="174">
        <v>3.04</v>
      </c>
      <c r="B117" s="231"/>
      <c r="C117" s="232" t="str">
        <f>VLOOKUP(BD.PD[[#This Row],[Pos]],PPto[],3,FALSE)</f>
        <v>3.04 Inversor y UPS</v>
      </c>
      <c r="D117" s="174" t="s">
        <v>23</v>
      </c>
      <c r="E117" s="305" t="str">
        <f>IF(BD.PD[[#This Row],[.]]="*",VLOOKUP(BD.PD[[#This Row],[Pos]],Presupuesto!A:H,7,FALSE),"")</f>
        <v/>
      </c>
      <c r="F117" s="510" t="s">
        <v>1388</v>
      </c>
      <c r="G117" s="230" t="s">
        <v>1608</v>
      </c>
      <c r="H117" s="174">
        <v>4512949071</v>
      </c>
      <c r="I117" s="174" t="s">
        <v>1609</v>
      </c>
      <c r="J117" s="497" t="s">
        <v>1909</v>
      </c>
      <c r="K117" s="382">
        <v>1</v>
      </c>
      <c r="L117" s="174" t="s">
        <v>117</v>
      </c>
      <c r="M117" s="383">
        <f>IF(BD.PD[[#This Row],[Mon]]="DOP",1,HLOOKUP(BD.PD[[#This Row],[Mon]],$K$1:$L$2,2,FALSE))</f>
        <v>61</v>
      </c>
      <c r="N117" s="400">
        <v>2197.17</v>
      </c>
      <c r="O117" s="395">
        <f>BD.PD[[#This Row],[Cant.]]*BD.PD[[#This Row],[ Tasa ]]*BD.PD[[#This Row],[ Precio Und.]]</f>
        <v>134027.37</v>
      </c>
      <c r="P117" s="386">
        <v>0</v>
      </c>
      <c r="Q117" s="395">
        <f>IF(BD.PD[[#This Row],[Liquid. '[%']]]&lt;&gt;0,(BD.PD[[#This Row],[Valor Neto '[DOP']]]*BD.PD[[#This Row],[Liquid. '[%']]])+BD.PD[[#This Row],[Valor Neto '[DOP']]],BD.PD[[#This Row],[Valor Neto '[DOP']]])</f>
        <v>134027.37</v>
      </c>
      <c r="R117" s="395">
        <f>BD.PD[[#This Row],[Ppto. Orden Interna '[DOP']]]/HLOOKUP("USD",$K$1:$L$2,2,FALSE)</f>
        <v>2197.17</v>
      </c>
      <c r="S117" s="398" t="s">
        <v>1198</v>
      </c>
      <c r="T117" s="387"/>
      <c r="U117" s="460" t="s">
        <v>299</v>
      </c>
      <c r="V117" s="611">
        <v>801668</v>
      </c>
      <c r="W117" s="398" t="s">
        <v>1198</v>
      </c>
      <c r="X117" s="174">
        <v>21</v>
      </c>
      <c r="Y117" s="399">
        <v>1</v>
      </c>
      <c r="Z117" s="243">
        <f>BD.PD[[#This Row],[Av.P1 '[%']]]*BD.PD[[#This Row],[Ppto. Orden Interna '[DOP']]]</f>
        <v>134027.37</v>
      </c>
      <c r="AB117" s="389"/>
      <c r="AC117" s="243">
        <f>BD.PD[[#This Row],[Av.P2 '[%']]]*BD.PD[[#This Row],[Ppto. Orden Interna '[DOP']]]</f>
        <v>0</v>
      </c>
      <c r="AE117" s="389"/>
      <c r="AF117" s="243">
        <f>BD.PD[[#This Row],[Av.P3 '[%']]]*BD.PD[[#This Row],[Ppto. Orden Interna '[DOP']]]</f>
        <v>0</v>
      </c>
      <c r="AG117" s="243"/>
      <c r="AH117" s="243"/>
      <c r="AI117" s="243"/>
      <c r="AJ117" s="243"/>
      <c r="AK117" s="243"/>
      <c r="AL117" s="243"/>
      <c r="AM117" s="482">
        <f>BD.PD[[#This Row],[Pago 3]]+BD.PD[[#This Row],[Pago 2]]+BD.PD[[#This Row],[Pago 1]]</f>
        <v>134027.37</v>
      </c>
      <c r="AN117" s="511" t="s">
        <v>244</v>
      </c>
      <c r="AO117" s="511" t="s">
        <v>245</v>
      </c>
      <c r="AP117" s="511" t="s">
        <v>246</v>
      </c>
      <c r="AQ117" s="511" t="s">
        <v>247</v>
      </c>
      <c r="AR117" s="511">
        <v>594</v>
      </c>
      <c r="AS117" s="511" t="s">
        <v>258</v>
      </c>
      <c r="AT117" s="308"/>
      <c r="AU117" s="308"/>
      <c r="AV117" s="308"/>
      <c r="AW117" s="308"/>
      <c r="AX117" s="308"/>
      <c r="AY117" s="308"/>
      <c r="AZ117" s="308"/>
      <c r="BA117" s="308"/>
      <c r="BB117" s="308"/>
      <c r="BC117" s="308"/>
      <c r="BD117" s="308"/>
      <c r="BE117" s="308"/>
      <c r="BF117" s="308"/>
      <c r="BG117" s="308"/>
      <c r="BH117" s="308"/>
      <c r="BI117" s="308"/>
      <c r="BJ117" s="308"/>
      <c r="BK117" s="308"/>
      <c r="BL117" s="308"/>
      <c r="BM117" s="308"/>
      <c r="BN117" s="308"/>
      <c r="BO117" s="308"/>
      <c r="BP117" s="308"/>
      <c r="BQ117" s="308"/>
      <c r="BR117" s="308"/>
      <c r="BS117" s="308"/>
      <c r="BT117" s="308"/>
      <c r="BU117" s="308"/>
      <c r="BV117" s="308"/>
      <c r="BW117" s="308"/>
      <c r="BX117" s="308"/>
      <c r="BY117" s="308"/>
      <c r="BZ117" s="308"/>
      <c r="CA117" s="308"/>
      <c r="CB117" s="308"/>
      <c r="CC117" s="308"/>
      <c r="CD117" s="308"/>
      <c r="CE117" s="308"/>
      <c r="CF117" s="308"/>
      <c r="CG117" s="308"/>
      <c r="CH117" s="308"/>
      <c r="CI117" s="308"/>
      <c r="CJ117" s="308"/>
      <c r="CK117" s="308"/>
      <c r="CL117" s="308"/>
      <c r="CM117" s="308"/>
      <c r="CN117" s="308"/>
      <c r="CO117" s="308"/>
      <c r="CP117" s="308"/>
      <c r="CQ117" s="308"/>
      <c r="CR117" s="308"/>
      <c r="CS117" s="308"/>
      <c r="CT117" s="308"/>
      <c r="CU117" s="308"/>
      <c r="CV117" s="308"/>
      <c r="CW117" s="308"/>
      <c r="CX117" s="308"/>
      <c r="CY117" s="308"/>
      <c r="CZ117" s="308"/>
      <c r="DA117" s="308"/>
      <c r="DB117" s="308"/>
      <c r="DC117" s="308"/>
      <c r="DD117" s="308"/>
      <c r="DE117" s="308"/>
      <c r="DF117" s="308"/>
      <c r="DG117" s="308"/>
      <c r="DH117" s="308"/>
      <c r="DI117" s="308"/>
      <c r="DJ117" s="308"/>
      <c r="DK117" s="308"/>
      <c r="DL117" s="308"/>
      <c r="DM117" s="308"/>
      <c r="DN117" s="308"/>
      <c r="DO117" s="308"/>
      <c r="DP117" s="308"/>
      <c r="DQ117" s="308"/>
      <c r="DR117" s="308"/>
      <c r="DS117" s="308"/>
      <c r="DT117" s="308"/>
      <c r="DU117" s="308"/>
      <c r="DV117" s="308"/>
      <c r="DW117" s="308"/>
      <c r="DX117" s="308"/>
      <c r="DY117" s="308"/>
      <c r="DZ117" s="308"/>
      <c r="EA117" s="308"/>
      <c r="EB117" s="308"/>
      <c r="EC117" s="308"/>
      <c r="ED117" s="308"/>
      <c r="EE117" s="308"/>
      <c r="EF117" s="308"/>
      <c r="EG117" s="308"/>
      <c r="EH117" s="308"/>
      <c r="EI117" s="308"/>
      <c r="EJ117" s="308"/>
      <c r="EK117" s="308"/>
      <c r="EL117" s="308"/>
      <c r="EM117" s="308"/>
      <c r="EN117" s="308"/>
      <c r="EO117" s="308"/>
      <c r="EP117" s="308"/>
      <c r="EQ117" s="308"/>
      <c r="ER117" s="308"/>
      <c r="ES117" s="308"/>
      <c r="ET117" s="308"/>
      <c r="EU117" s="308"/>
      <c r="EV117" s="308"/>
      <c r="EW117" s="308"/>
      <c r="EX117" s="308"/>
      <c r="EY117" s="308"/>
      <c r="EZ117" s="308"/>
      <c r="FA117" s="308"/>
      <c r="FB117" s="308"/>
      <c r="FC117" s="308"/>
      <c r="FD117" s="308"/>
      <c r="FE117" s="308"/>
      <c r="FF117" s="308"/>
      <c r="FG117" s="308"/>
      <c r="FH117" s="308"/>
      <c r="FI117" s="308"/>
      <c r="FJ117" s="308"/>
      <c r="FK117" s="308"/>
      <c r="FL117" s="308"/>
      <c r="FM117" s="308"/>
      <c r="FN117" s="308"/>
      <c r="FO117" s="308"/>
      <c r="FP117" s="308"/>
      <c r="FQ117" s="308"/>
      <c r="FR117" s="308"/>
      <c r="FS117" s="308"/>
      <c r="FT117" s="308"/>
      <c r="FU117" s="308"/>
      <c r="FV117" s="308"/>
      <c r="FW117" s="308"/>
      <c r="FX117" s="308"/>
      <c r="FY117" s="308"/>
      <c r="FZ117" s="308"/>
      <c r="GA117" s="308"/>
      <c r="GB117" s="308"/>
      <c r="GC117" s="308"/>
      <c r="GD117" s="308"/>
      <c r="GE117" s="308"/>
      <c r="GF117" s="308"/>
      <c r="GG117" s="308"/>
      <c r="GH117" s="308"/>
      <c r="GI117" s="308"/>
      <c r="GJ117" s="308"/>
      <c r="GK117" s="308"/>
      <c r="GL117" s="308"/>
      <c r="GM117" s="308"/>
      <c r="GN117" s="308"/>
      <c r="GO117" s="308"/>
      <c r="GP117" s="308"/>
      <c r="GQ117" s="308"/>
      <c r="GR117" s="308"/>
      <c r="GS117" s="308"/>
      <c r="GT117" s="308"/>
      <c r="GU117" s="308"/>
      <c r="GV117" s="308"/>
      <c r="GW117" s="308"/>
      <c r="GX117" s="308"/>
      <c r="GY117" s="308"/>
      <c r="GZ117" s="308"/>
      <c r="HA117" s="308"/>
      <c r="HB117" s="308"/>
      <c r="HC117" s="308"/>
      <c r="HD117" s="308"/>
      <c r="HE117" s="308"/>
      <c r="HF117" s="308"/>
      <c r="HG117" s="308"/>
      <c r="HH117" s="308"/>
      <c r="HI117" s="308"/>
      <c r="HJ117" s="308"/>
      <c r="HK117" s="308"/>
      <c r="HL117" s="308"/>
      <c r="HM117" s="308"/>
      <c r="HN117" s="308"/>
      <c r="HO117" s="308"/>
      <c r="HP117" s="308"/>
      <c r="HQ117" s="308"/>
      <c r="HR117" s="308"/>
      <c r="HS117" s="308"/>
      <c r="HT117" s="308"/>
      <c r="HU117" s="308"/>
      <c r="HV117" s="308"/>
      <c r="HW117" s="308"/>
      <c r="HX117" s="308"/>
      <c r="HY117" s="308"/>
      <c r="HZ117" s="308"/>
      <c r="IA117" s="308"/>
      <c r="IB117" s="308"/>
      <c r="IC117" s="308"/>
      <c r="ID117" s="308"/>
      <c r="IE117" s="308"/>
      <c r="IF117" s="308"/>
      <c r="IG117" s="308"/>
      <c r="IH117" s="308"/>
    </row>
    <row r="118" spans="1:242" s="249" customFormat="1" ht="15" customHeight="1" x14ac:dyDescent="0.3">
      <c r="A118" s="174">
        <v>3.04</v>
      </c>
      <c r="B118" s="231"/>
      <c r="C118" s="232" t="str">
        <f>VLOOKUP(BD.PD[[#This Row],[Pos]],PPto[],3,FALSE)</f>
        <v>3.04 Inversor y UPS</v>
      </c>
      <c r="D118" s="174" t="s">
        <v>23</v>
      </c>
      <c r="E118" s="305" t="str">
        <f>IF(BD.PD[[#This Row],[.]]="*",VLOOKUP(BD.PD[[#This Row],[Pos]],Presupuesto!A:H,7,FALSE),"")</f>
        <v/>
      </c>
      <c r="F118" s="234" t="s">
        <v>1818</v>
      </c>
      <c r="G118" s="230" t="s">
        <v>1608</v>
      </c>
      <c r="H118" s="174">
        <v>4513046803</v>
      </c>
      <c r="I118" s="174" t="s">
        <v>1609</v>
      </c>
      <c r="J118" s="497" t="s">
        <v>1909</v>
      </c>
      <c r="K118" s="382">
        <v>1</v>
      </c>
      <c r="L118" s="174" t="s">
        <v>117</v>
      </c>
      <c r="M118" s="383">
        <f>IF(BD.PD[[#This Row],[Mon]]="DOP",1,HLOOKUP(BD.PD[[#This Row],[Mon]],$K$1:$L$2,2,FALSE))</f>
        <v>61</v>
      </c>
      <c r="N118" s="400">
        <v>1651.5</v>
      </c>
      <c r="O118" s="395">
        <f>BD.PD[[#This Row],[Cant.]]*BD.PD[[#This Row],[ Tasa ]]*BD.PD[[#This Row],[ Precio Und.]]</f>
        <v>100741.5</v>
      </c>
      <c r="P118" s="386">
        <v>0</v>
      </c>
      <c r="Q118" s="395">
        <f>IF(BD.PD[[#This Row],[Liquid. '[%']]]&lt;&gt;0,(BD.PD[[#This Row],[Valor Neto '[DOP']]]*BD.PD[[#This Row],[Liquid. '[%']]])+BD.PD[[#This Row],[Valor Neto '[DOP']]],BD.PD[[#This Row],[Valor Neto '[DOP']]])</f>
        <v>100741.5</v>
      </c>
      <c r="R118" s="395">
        <f>BD.PD[[#This Row],[Ppto. Orden Interna '[DOP']]]/HLOOKUP("USD",$K$1:$L$2,2,FALSE)</f>
        <v>1651.5</v>
      </c>
      <c r="S118" s="398" t="s">
        <v>1198</v>
      </c>
      <c r="T118" s="387"/>
      <c r="U118" s="460" t="s">
        <v>299</v>
      </c>
      <c r="V118" s="611">
        <v>801668</v>
      </c>
      <c r="W118" s="398" t="s">
        <v>1198</v>
      </c>
      <c r="X118" s="174">
        <v>21</v>
      </c>
      <c r="Y118" s="399">
        <v>1</v>
      </c>
      <c r="Z118" s="243">
        <f>BD.PD[[#This Row],[Av.P1 '[%']]]*BD.PD[[#This Row],[Ppto. Orden Interna '[DOP']]]</f>
        <v>100741.5</v>
      </c>
      <c r="AB118" s="389"/>
      <c r="AC118" s="243">
        <f>BD.PD[[#This Row],[Av.P2 '[%']]]*BD.PD[[#This Row],[Ppto. Orden Interna '[DOP']]]</f>
        <v>0</v>
      </c>
      <c r="AE118" s="389"/>
      <c r="AF118" s="243">
        <f>BD.PD[[#This Row],[Av.P3 '[%']]]*BD.PD[[#This Row],[Ppto. Orden Interna '[DOP']]]</f>
        <v>0</v>
      </c>
      <c r="AG118" s="243"/>
      <c r="AH118" s="243"/>
      <c r="AI118" s="243"/>
      <c r="AJ118" s="243"/>
      <c r="AK118" s="243"/>
      <c r="AL118" s="243"/>
      <c r="AM118" s="482">
        <f>BD.PD[[#This Row],[Pago 3]]+BD.PD[[#This Row],[Pago 2]]+BD.PD[[#This Row],[Pago 1]]</f>
        <v>100741.5</v>
      </c>
      <c r="AN118" s="511" t="s">
        <v>244</v>
      </c>
      <c r="AO118" s="511" t="s">
        <v>245</v>
      </c>
      <c r="AP118" s="511" t="s">
        <v>246</v>
      </c>
      <c r="AQ118" s="511" t="s">
        <v>247</v>
      </c>
      <c r="AR118" s="511">
        <v>594</v>
      </c>
      <c r="AS118" s="511" t="s">
        <v>258</v>
      </c>
      <c r="AT118" s="308"/>
      <c r="AU118" s="308"/>
      <c r="AV118" s="308"/>
      <c r="AW118" s="308"/>
      <c r="AX118" s="308"/>
      <c r="AY118" s="308"/>
      <c r="AZ118" s="308"/>
      <c r="BA118" s="308"/>
      <c r="BB118" s="308"/>
      <c r="BC118" s="308"/>
      <c r="BD118" s="308"/>
      <c r="BE118" s="308"/>
      <c r="BF118" s="308"/>
      <c r="BG118" s="308"/>
      <c r="BH118" s="308"/>
      <c r="BI118" s="308"/>
      <c r="BJ118" s="308"/>
      <c r="BK118" s="308"/>
      <c r="BL118" s="308"/>
      <c r="BM118" s="308"/>
      <c r="BN118" s="308"/>
      <c r="BO118" s="308"/>
      <c r="BP118" s="308"/>
      <c r="BQ118" s="308"/>
      <c r="BR118" s="308"/>
      <c r="BS118" s="308"/>
      <c r="BT118" s="308"/>
      <c r="BU118" s="308"/>
      <c r="BV118" s="308"/>
      <c r="BW118" s="308"/>
      <c r="BX118" s="308"/>
      <c r="BY118" s="308"/>
      <c r="BZ118" s="308"/>
      <c r="CA118" s="308"/>
      <c r="CB118" s="308"/>
      <c r="CC118" s="308"/>
      <c r="CD118" s="308"/>
      <c r="CE118" s="308"/>
      <c r="CF118" s="308"/>
      <c r="CG118" s="308"/>
      <c r="CH118" s="308"/>
      <c r="CI118" s="308"/>
      <c r="CJ118" s="308"/>
      <c r="CK118" s="308"/>
      <c r="CL118" s="308"/>
      <c r="CM118" s="308"/>
      <c r="CN118" s="308"/>
      <c r="CO118" s="308"/>
      <c r="CP118" s="308"/>
      <c r="CQ118" s="308"/>
      <c r="CR118" s="308"/>
      <c r="CS118" s="308"/>
      <c r="CT118" s="308"/>
      <c r="CU118" s="308"/>
      <c r="CV118" s="308"/>
      <c r="CW118" s="308"/>
      <c r="CX118" s="308"/>
      <c r="CY118" s="308"/>
      <c r="CZ118" s="308"/>
      <c r="DA118" s="308"/>
      <c r="DB118" s="308"/>
      <c r="DC118" s="308"/>
      <c r="DD118" s="308"/>
      <c r="DE118" s="308"/>
      <c r="DF118" s="308"/>
      <c r="DG118" s="308"/>
      <c r="DH118" s="308"/>
      <c r="DI118" s="308"/>
      <c r="DJ118" s="308"/>
      <c r="DK118" s="308"/>
      <c r="DL118" s="308"/>
      <c r="DM118" s="308"/>
      <c r="DN118" s="308"/>
      <c r="DO118" s="308"/>
      <c r="DP118" s="308"/>
      <c r="DQ118" s="308"/>
      <c r="DR118" s="308"/>
      <c r="DS118" s="308"/>
      <c r="DT118" s="308"/>
      <c r="DU118" s="308"/>
      <c r="DV118" s="308"/>
      <c r="DW118" s="308"/>
      <c r="DX118" s="308"/>
      <c r="DY118" s="308"/>
      <c r="DZ118" s="308"/>
      <c r="EA118" s="308"/>
      <c r="EB118" s="308"/>
      <c r="EC118" s="308"/>
      <c r="ED118" s="308"/>
      <c r="EE118" s="308"/>
      <c r="EF118" s="308"/>
      <c r="EG118" s="308"/>
      <c r="EH118" s="308"/>
      <c r="EI118" s="308"/>
      <c r="EJ118" s="308"/>
      <c r="EK118" s="308"/>
      <c r="EL118" s="308"/>
      <c r="EM118" s="308"/>
      <c r="EN118" s="308"/>
      <c r="EO118" s="308"/>
      <c r="EP118" s="308"/>
      <c r="EQ118" s="308"/>
      <c r="ER118" s="308"/>
      <c r="ES118" s="308"/>
      <c r="ET118" s="308"/>
      <c r="EU118" s="308"/>
      <c r="EV118" s="308"/>
      <c r="EW118" s="308"/>
      <c r="EX118" s="308"/>
      <c r="EY118" s="308"/>
      <c r="EZ118" s="308"/>
      <c r="FA118" s="308"/>
      <c r="FB118" s="308"/>
      <c r="FC118" s="308"/>
      <c r="FD118" s="308"/>
      <c r="FE118" s="308"/>
      <c r="FF118" s="308"/>
      <c r="FG118" s="308"/>
      <c r="FH118" s="308"/>
      <c r="FI118" s="308"/>
      <c r="FJ118" s="308"/>
      <c r="FK118" s="308"/>
      <c r="FL118" s="308"/>
      <c r="FM118" s="308"/>
      <c r="FN118" s="308"/>
      <c r="FO118" s="308"/>
      <c r="FP118" s="308"/>
      <c r="FQ118" s="308"/>
      <c r="FR118" s="308"/>
      <c r="FS118" s="308"/>
      <c r="FT118" s="308"/>
      <c r="FU118" s="308"/>
      <c r="FV118" s="308"/>
      <c r="FW118" s="308"/>
      <c r="FX118" s="308"/>
      <c r="FY118" s="308"/>
      <c r="FZ118" s="308"/>
      <c r="GA118" s="308"/>
      <c r="GB118" s="308"/>
      <c r="GC118" s="308"/>
      <c r="GD118" s="308"/>
      <c r="GE118" s="308"/>
      <c r="GF118" s="308"/>
      <c r="GG118" s="308"/>
      <c r="GH118" s="308"/>
      <c r="GI118" s="308"/>
      <c r="GJ118" s="308"/>
      <c r="GK118" s="308"/>
      <c r="GL118" s="308"/>
      <c r="GM118" s="308"/>
      <c r="GN118" s="308"/>
      <c r="GO118" s="308"/>
      <c r="GP118" s="308"/>
      <c r="GQ118" s="308"/>
      <c r="GR118" s="308"/>
      <c r="GS118" s="308"/>
      <c r="GT118" s="308"/>
      <c r="GU118" s="308"/>
      <c r="GV118" s="308"/>
      <c r="GW118" s="308"/>
      <c r="GX118" s="308"/>
      <c r="GY118" s="308"/>
      <c r="GZ118" s="308"/>
      <c r="HA118" s="308"/>
      <c r="HB118" s="308"/>
      <c r="HC118" s="308"/>
      <c r="HD118" s="308"/>
      <c r="HE118" s="308"/>
      <c r="HF118" s="308"/>
      <c r="HG118" s="308"/>
      <c r="HH118" s="308"/>
      <c r="HI118" s="308"/>
      <c r="HJ118" s="308"/>
      <c r="HK118" s="308"/>
      <c r="HL118" s="308"/>
      <c r="HM118" s="308"/>
      <c r="HN118" s="308"/>
      <c r="HO118" s="308"/>
      <c r="HP118" s="308"/>
      <c r="HQ118" s="308"/>
      <c r="HR118" s="308"/>
      <c r="HS118" s="308"/>
      <c r="HT118" s="308"/>
      <c r="HU118" s="308"/>
      <c r="HV118" s="308"/>
      <c r="HW118" s="308"/>
      <c r="HX118" s="308"/>
      <c r="HY118" s="308"/>
      <c r="HZ118" s="308"/>
      <c r="IA118" s="308"/>
      <c r="IB118" s="308"/>
      <c r="IC118" s="308"/>
      <c r="ID118" s="308"/>
      <c r="IE118" s="308"/>
      <c r="IF118" s="308"/>
      <c r="IG118" s="308"/>
      <c r="IH118" s="308"/>
    </row>
    <row r="119" spans="1:242" s="249" customFormat="1" ht="15" customHeight="1" x14ac:dyDescent="0.3">
      <c r="A119" s="174">
        <v>3.04</v>
      </c>
      <c r="B119" s="231"/>
      <c r="C119" s="232" t="str">
        <f>VLOOKUP(BD.PD[[#This Row],[Pos]],PPto[],3,FALSE)</f>
        <v>3.04 Inversor y UPS</v>
      </c>
      <c r="D119" s="174" t="s">
        <v>23</v>
      </c>
      <c r="E119" s="305" t="str">
        <f>IF(BD.PD[[#This Row],[.]]="*",VLOOKUP(BD.PD[[#This Row],[Pos]],Presupuesto!A:H,7,FALSE),"")</f>
        <v/>
      </c>
      <c r="F119" s="234" t="s">
        <v>1817</v>
      </c>
      <c r="G119" s="230" t="s">
        <v>1608</v>
      </c>
      <c r="H119" s="174">
        <v>4513046803</v>
      </c>
      <c r="I119" s="174" t="s">
        <v>1609</v>
      </c>
      <c r="J119" s="497" t="s">
        <v>1909</v>
      </c>
      <c r="K119" s="382">
        <v>1</v>
      </c>
      <c r="L119" s="174" t="s">
        <v>117</v>
      </c>
      <c r="M119" s="383">
        <f>IF(BD.PD[[#This Row],[Mon]]="DOP",1,HLOOKUP(BD.PD[[#This Row],[Mon]],$K$1:$L$2,2,FALSE))</f>
        <v>61</v>
      </c>
      <c r="N119" s="400">
        <v>2430</v>
      </c>
      <c r="O119" s="395">
        <f>BD.PD[[#This Row],[Cant.]]*BD.PD[[#This Row],[ Tasa ]]*BD.PD[[#This Row],[ Precio Und.]]</f>
        <v>148230</v>
      </c>
      <c r="P119" s="386">
        <v>0</v>
      </c>
      <c r="Q119" s="395">
        <f>IF(BD.PD[[#This Row],[Liquid. '[%']]]&lt;&gt;0,(BD.PD[[#This Row],[Valor Neto '[DOP']]]*BD.PD[[#This Row],[Liquid. '[%']]])+BD.PD[[#This Row],[Valor Neto '[DOP']]],BD.PD[[#This Row],[Valor Neto '[DOP']]])</f>
        <v>148230</v>
      </c>
      <c r="R119" s="395">
        <f>BD.PD[[#This Row],[Ppto. Orden Interna '[DOP']]]/HLOOKUP("USD",$K$1:$L$2,2,FALSE)</f>
        <v>2430</v>
      </c>
      <c r="S119" s="398" t="s">
        <v>1198</v>
      </c>
      <c r="T119" s="387"/>
      <c r="U119" s="460" t="s">
        <v>299</v>
      </c>
      <c r="V119" s="611">
        <v>801668</v>
      </c>
      <c r="W119" s="398" t="s">
        <v>1198</v>
      </c>
      <c r="X119" s="174">
        <v>21</v>
      </c>
      <c r="Y119" s="399">
        <v>1</v>
      </c>
      <c r="Z119" s="243">
        <f>BD.PD[[#This Row],[Av.P1 '[%']]]*BD.PD[[#This Row],[Ppto. Orden Interna '[DOP']]]</f>
        <v>148230</v>
      </c>
      <c r="AB119" s="389"/>
      <c r="AC119" s="243">
        <f>BD.PD[[#This Row],[Av.P2 '[%']]]*BD.PD[[#This Row],[Ppto. Orden Interna '[DOP']]]</f>
        <v>0</v>
      </c>
      <c r="AE119" s="389"/>
      <c r="AF119" s="243">
        <f>BD.PD[[#This Row],[Av.P3 '[%']]]*BD.PD[[#This Row],[Ppto. Orden Interna '[DOP']]]</f>
        <v>0</v>
      </c>
      <c r="AG119" s="243"/>
      <c r="AH119" s="243"/>
      <c r="AI119" s="243"/>
      <c r="AJ119" s="243"/>
      <c r="AK119" s="243"/>
      <c r="AL119" s="243"/>
      <c r="AM119" s="482">
        <f>BD.PD[[#This Row],[Pago 3]]+BD.PD[[#This Row],[Pago 2]]+BD.PD[[#This Row],[Pago 1]]</f>
        <v>148230</v>
      </c>
      <c r="AN119" s="511" t="s">
        <v>244</v>
      </c>
      <c r="AO119" s="511" t="s">
        <v>245</v>
      </c>
      <c r="AP119" s="511" t="s">
        <v>246</v>
      </c>
      <c r="AQ119" s="511" t="s">
        <v>247</v>
      </c>
      <c r="AR119" s="511">
        <v>594</v>
      </c>
      <c r="AS119" s="511" t="s">
        <v>258</v>
      </c>
      <c r="AT119" s="308"/>
      <c r="AU119" s="308"/>
      <c r="AV119" s="308"/>
      <c r="AW119" s="308"/>
      <c r="AX119" s="308"/>
      <c r="AY119" s="308"/>
      <c r="AZ119" s="308"/>
      <c r="BA119" s="308"/>
      <c r="BB119" s="308"/>
      <c r="BC119" s="308"/>
      <c r="BD119" s="308"/>
      <c r="BE119" s="308"/>
      <c r="BF119" s="308"/>
      <c r="BG119" s="308"/>
      <c r="BH119" s="308"/>
      <c r="BI119" s="308"/>
      <c r="BJ119" s="308"/>
      <c r="BK119" s="308"/>
      <c r="BL119" s="308"/>
      <c r="BM119" s="308"/>
      <c r="BN119" s="308"/>
      <c r="BO119" s="308"/>
      <c r="BP119" s="308"/>
      <c r="BQ119" s="308"/>
      <c r="BR119" s="308"/>
      <c r="BS119" s="308"/>
      <c r="BT119" s="308"/>
      <c r="BU119" s="308"/>
      <c r="BV119" s="308"/>
      <c r="BW119" s="308"/>
      <c r="BX119" s="308"/>
      <c r="BY119" s="308"/>
      <c r="BZ119" s="308"/>
      <c r="CA119" s="308"/>
      <c r="CB119" s="308"/>
      <c r="CC119" s="308"/>
      <c r="CD119" s="308"/>
      <c r="CE119" s="308"/>
      <c r="CF119" s="308"/>
      <c r="CG119" s="308"/>
      <c r="CH119" s="308"/>
      <c r="CI119" s="308"/>
      <c r="CJ119" s="308"/>
      <c r="CK119" s="308"/>
      <c r="CL119" s="308"/>
      <c r="CM119" s="308"/>
      <c r="CN119" s="308"/>
      <c r="CO119" s="308"/>
      <c r="CP119" s="308"/>
      <c r="CQ119" s="308"/>
      <c r="CR119" s="308"/>
      <c r="CS119" s="308"/>
      <c r="CT119" s="308"/>
      <c r="CU119" s="308"/>
      <c r="CV119" s="308"/>
      <c r="CW119" s="308"/>
      <c r="CX119" s="308"/>
      <c r="CY119" s="308"/>
      <c r="CZ119" s="308"/>
      <c r="DA119" s="308"/>
      <c r="DB119" s="308"/>
      <c r="DC119" s="308"/>
      <c r="DD119" s="308"/>
      <c r="DE119" s="308"/>
      <c r="DF119" s="308"/>
      <c r="DG119" s="308"/>
      <c r="DH119" s="308"/>
      <c r="DI119" s="308"/>
      <c r="DJ119" s="308"/>
      <c r="DK119" s="308"/>
      <c r="DL119" s="308"/>
      <c r="DM119" s="308"/>
      <c r="DN119" s="308"/>
      <c r="DO119" s="308"/>
      <c r="DP119" s="308"/>
      <c r="DQ119" s="308"/>
      <c r="DR119" s="308"/>
      <c r="DS119" s="308"/>
      <c r="DT119" s="308"/>
      <c r="DU119" s="308"/>
      <c r="DV119" s="308"/>
      <c r="DW119" s="308"/>
      <c r="DX119" s="308"/>
      <c r="DY119" s="308"/>
      <c r="DZ119" s="308"/>
      <c r="EA119" s="308"/>
      <c r="EB119" s="308"/>
      <c r="EC119" s="308"/>
      <c r="ED119" s="308"/>
      <c r="EE119" s="308"/>
      <c r="EF119" s="308"/>
      <c r="EG119" s="308"/>
      <c r="EH119" s="308"/>
      <c r="EI119" s="308"/>
      <c r="EJ119" s="308"/>
      <c r="EK119" s="308"/>
      <c r="EL119" s="308"/>
      <c r="EM119" s="308"/>
      <c r="EN119" s="308"/>
      <c r="EO119" s="308"/>
      <c r="EP119" s="308"/>
      <c r="EQ119" s="308"/>
      <c r="ER119" s="308"/>
      <c r="ES119" s="308"/>
      <c r="ET119" s="308"/>
      <c r="EU119" s="308"/>
      <c r="EV119" s="308"/>
      <c r="EW119" s="308"/>
      <c r="EX119" s="308"/>
      <c r="EY119" s="308"/>
      <c r="EZ119" s="308"/>
      <c r="FA119" s="308"/>
      <c r="FB119" s="308"/>
      <c r="FC119" s="308"/>
      <c r="FD119" s="308"/>
      <c r="FE119" s="308"/>
      <c r="FF119" s="308"/>
      <c r="FG119" s="308"/>
      <c r="FH119" s="308"/>
      <c r="FI119" s="308"/>
      <c r="FJ119" s="308"/>
      <c r="FK119" s="308"/>
      <c r="FL119" s="308"/>
      <c r="FM119" s="308"/>
      <c r="FN119" s="308"/>
      <c r="FO119" s="308"/>
      <c r="FP119" s="308"/>
      <c r="FQ119" s="308"/>
      <c r="FR119" s="308"/>
      <c r="FS119" s="308"/>
      <c r="FT119" s="308"/>
      <c r="FU119" s="308"/>
      <c r="FV119" s="308"/>
      <c r="FW119" s="308"/>
      <c r="FX119" s="308"/>
      <c r="FY119" s="308"/>
      <c r="FZ119" s="308"/>
      <c r="GA119" s="308"/>
      <c r="GB119" s="308"/>
      <c r="GC119" s="308"/>
      <c r="GD119" s="308"/>
      <c r="GE119" s="308"/>
      <c r="GF119" s="308"/>
      <c r="GG119" s="308"/>
      <c r="GH119" s="308"/>
      <c r="GI119" s="308"/>
      <c r="GJ119" s="308"/>
      <c r="GK119" s="308"/>
      <c r="GL119" s="308"/>
      <c r="GM119" s="308"/>
      <c r="GN119" s="308"/>
      <c r="GO119" s="308"/>
      <c r="GP119" s="308"/>
      <c r="GQ119" s="308"/>
      <c r="GR119" s="308"/>
      <c r="GS119" s="308"/>
      <c r="GT119" s="308"/>
      <c r="GU119" s="308"/>
      <c r="GV119" s="308"/>
      <c r="GW119" s="308"/>
      <c r="GX119" s="308"/>
      <c r="GY119" s="308"/>
      <c r="GZ119" s="308"/>
      <c r="HA119" s="308"/>
      <c r="HB119" s="308"/>
      <c r="HC119" s="308"/>
      <c r="HD119" s="308"/>
      <c r="HE119" s="308"/>
      <c r="HF119" s="308"/>
      <c r="HG119" s="308"/>
      <c r="HH119" s="308"/>
      <c r="HI119" s="308"/>
      <c r="HJ119" s="308"/>
      <c r="HK119" s="308"/>
      <c r="HL119" s="308"/>
      <c r="HM119" s="308"/>
      <c r="HN119" s="308"/>
      <c r="HO119" s="308"/>
      <c r="HP119" s="308"/>
      <c r="HQ119" s="308"/>
      <c r="HR119" s="308"/>
      <c r="HS119" s="308"/>
      <c r="HT119" s="308"/>
      <c r="HU119" s="308"/>
      <c r="HV119" s="308"/>
      <c r="HW119" s="308"/>
      <c r="HX119" s="308"/>
      <c r="HY119" s="308"/>
      <c r="HZ119" s="308"/>
      <c r="IA119" s="308"/>
      <c r="IB119" s="308"/>
      <c r="IC119" s="308"/>
      <c r="ID119" s="308"/>
      <c r="IE119" s="308"/>
      <c r="IF119" s="308"/>
      <c r="IG119" s="308"/>
      <c r="IH119" s="308"/>
    </row>
    <row r="120" spans="1:242" s="249" customFormat="1" ht="15" customHeight="1" x14ac:dyDescent="0.3">
      <c r="A120" s="174">
        <v>3.04</v>
      </c>
      <c r="B120" s="231"/>
      <c r="C120" s="232" t="str">
        <f>VLOOKUP(BD.PD[[#This Row],[Pos]],PPto[],3,FALSE)</f>
        <v>3.04 Inversor y UPS</v>
      </c>
      <c r="D120" s="174" t="s">
        <v>23</v>
      </c>
      <c r="E120" s="305" t="str">
        <f>IF(BD.PD[[#This Row],[.]]="*",VLOOKUP(BD.PD[[#This Row],[Pos]],Presupuesto!A:H,7,FALSE),"")</f>
        <v/>
      </c>
      <c r="F120" s="234" t="s">
        <v>1820</v>
      </c>
      <c r="G120" s="230" t="s">
        <v>1608</v>
      </c>
      <c r="H120" s="174">
        <v>4513046803</v>
      </c>
      <c r="I120" s="174" t="s">
        <v>1609</v>
      </c>
      <c r="J120" s="497" t="s">
        <v>1909</v>
      </c>
      <c r="K120" s="382">
        <v>1</v>
      </c>
      <c r="L120" s="174" t="s">
        <v>117</v>
      </c>
      <c r="M120" s="383">
        <f>IF(BD.PD[[#This Row],[Mon]]="DOP",1,HLOOKUP(BD.PD[[#This Row],[Mon]],$K$1:$L$2,2,FALSE))</f>
        <v>61</v>
      </c>
      <c r="N120" s="400">
        <v>751.5</v>
      </c>
      <c r="O120" s="395">
        <f>BD.PD[[#This Row],[Cant.]]*BD.PD[[#This Row],[ Tasa ]]*BD.PD[[#This Row],[ Precio Und.]]</f>
        <v>45841.5</v>
      </c>
      <c r="P120" s="386">
        <v>0</v>
      </c>
      <c r="Q120" s="395">
        <f>IF(BD.PD[[#This Row],[Liquid. '[%']]]&lt;&gt;0,(BD.PD[[#This Row],[Valor Neto '[DOP']]]*BD.PD[[#This Row],[Liquid. '[%']]])+BD.PD[[#This Row],[Valor Neto '[DOP']]],BD.PD[[#This Row],[Valor Neto '[DOP']]])</f>
        <v>45841.5</v>
      </c>
      <c r="R120" s="395">
        <f>BD.PD[[#This Row],[Ppto. Orden Interna '[DOP']]]/HLOOKUP("USD",$K$1:$L$2,2,FALSE)</f>
        <v>751.5</v>
      </c>
      <c r="S120" s="398" t="s">
        <v>1198</v>
      </c>
      <c r="T120" s="387"/>
      <c r="U120" s="460" t="s">
        <v>299</v>
      </c>
      <c r="V120" s="611">
        <v>801668</v>
      </c>
      <c r="W120" s="398" t="s">
        <v>1198</v>
      </c>
      <c r="X120" s="174">
        <v>21</v>
      </c>
      <c r="Y120" s="399">
        <v>1</v>
      </c>
      <c r="Z120" s="243">
        <f>BD.PD[[#This Row],[Av.P1 '[%']]]*BD.PD[[#This Row],[Ppto. Orden Interna '[DOP']]]</f>
        <v>45841.5</v>
      </c>
      <c r="AB120" s="389"/>
      <c r="AC120" s="243">
        <f>BD.PD[[#This Row],[Av.P2 '[%']]]*BD.PD[[#This Row],[Ppto. Orden Interna '[DOP']]]</f>
        <v>0</v>
      </c>
      <c r="AE120" s="389"/>
      <c r="AF120" s="243">
        <f>BD.PD[[#This Row],[Av.P3 '[%']]]*BD.PD[[#This Row],[Ppto. Orden Interna '[DOP']]]</f>
        <v>0</v>
      </c>
      <c r="AG120" s="243"/>
      <c r="AH120" s="243"/>
      <c r="AI120" s="243"/>
      <c r="AJ120" s="243"/>
      <c r="AK120" s="243"/>
      <c r="AL120" s="243"/>
      <c r="AM120" s="482">
        <f>BD.PD[[#This Row],[Pago 3]]+BD.PD[[#This Row],[Pago 2]]+BD.PD[[#This Row],[Pago 1]]</f>
        <v>45841.5</v>
      </c>
      <c r="AN120" s="511" t="s">
        <v>244</v>
      </c>
      <c r="AO120" s="511" t="s">
        <v>245</v>
      </c>
      <c r="AP120" s="511" t="s">
        <v>246</v>
      </c>
      <c r="AQ120" s="511" t="s">
        <v>247</v>
      </c>
      <c r="AR120" s="511">
        <v>594</v>
      </c>
      <c r="AS120" s="511" t="s">
        <v>258</v>
      </c>
      <c r="AT120" s="308"/>
      <c r="AU120" s="308"/>
      <c r="AV120" s="308"/>
      <c r="AW120" s="308"/>
      <c r="AX120" s="308"/>
      <c r="AY120" s="308"/>
      <c r="AZ120" s="308"/>
      <c r="BA120" s="308"/>
      <c r="BB120" s="308"/>
      <c r="BC120" s="308"/>
      <c r="BD120" s="308"/>
      <c r="BE120" s="308"/>
      <c r="BF120" s="308"/>
      <c r="BG120" s="308"/>
      <c r="BH120" s="308"/>
      <c r="BI120" s="308"/>
      <c r="BJ120" s="308"/>
      <c r="BK120" s="308"/>
      <c r="BL120" s="308"/>
      <c r="BM120" s="308"/>
      <c r="BN120" s="308"/>
      <c r="BO120" s="308"/>
      <c r="BP120" s="308"/>
      <c r="BQ120" s="308"/>
      <c r="BR120" s="308"/>
      <c r="BS120" s="308"/>
      <c r="BT120" s="308"/>
      <c r="BU120" s="308"/>
      <c r="BV120" s="308"/>
      <c r="BW120" s="308"/>
      <c r="BX120" s="308"/>
      <c r="BY120" s="308"/>
      <c r="BZ120" s="308"/>
      <c r="CA120" s="308"/>
      <c r="CB120" s="308"/>
      <c r="CC120" s="308"/>
      <c r="CD120" s="308"/>
      <c r="CE120" s="308"/>
      <c r="CF120" s="308"/>
      <c r="CG120" s="308"/>
      <c r="CH120" s="308"/>
      <c r="CI120" s="308"/>
      <c r="CJ120" s="308"/>
      <c r="CK120" s="308"/>
      <c r="CL120" s="308"/>
      <c r="CM120" s="308"/>
      <c r="CN120" s="308"/>
      <c r="CO120" s="308"/>
      <c r="CP120" s="308"/>
      <c r="CQ120" s="308"/>
      <c r="CR120" s="308"/>
      <c r="CS120" s="308"/>
      <c r="CT120" s="308"/>
      <c r="CU120" s="308"/>
      <c r="CV120" s="308"/>
      <c r="CW120" s="308"/>
      <c r="CX120" s="308"/>
      <c r="CY120" s="308"/>
      <c r="CZ120" s="308"/>
      <c r="DA120" s="308"/>
      <c r="DB120" s="308"/>
      <c r="DC120" s="308"/>
      <c r="DD120" s="308"/>
      <c r="DE120" s="308"/>
      <c r="DF120" s="308"/>
      <c r="DG120" s="308"/>
      <c r="DH120" s="308"/>
      <c r="DI120" s="308"/>
      <c r="DJ120" s="308"/>
      <c r="DK120" s="308"/>
      <c r="DL120" s="308"/>
      <c r="DM120" s="308"/>
      <c r="DN120" s="308"/>
      <c r="DO120" s="308"/>
      <c r="DP120" s="308"/>
      <c r="DQ120" s="308"/>
      <c r="DR120" s="308"/>
      <c r="DS120" s="308"/>
      <c r="DT120" s="308"/>
      <c r="DU120" s="308"/>
      <c r="DV120" s="308"/>
      <c r="DW120" s="308"/>
      <c r="DX120" s="308"/>
      <c r="DY120" s="308"/>
      <c r="DZ120" s="308"/>
      <c r="EA120" s="308"/>
      <c r="EB120" s="308"/>
      <c r="EC120" s="308"/>
      <c r="ED120" s="308"/>
      <c r="EE120" s="308"/>
      <c r="EF120" s="308"/>
      <c r="EG120" s="308"/>
      <c r="EH120" s="308"/>
      <c r="EI120" s="308"/>
      <c r="EJ120" s="308"/>
      <c r="EK120" s="308"/>
      <c r="EL120" s="308"/>
      <c r="EM120" s="308"/>
      <c r="EN120" s="308"/>
      <c r="EO120" s="308"/>
      <c r="EP120" s="308"/>
      <c r="EQ120" s="308"/>
      <c r="ER120" s="308"/>
      <c r="ES120" s="308"/>
      <c r="ET120" s="308"/>
      <c r="EU120" s="308"/>
      <c r="EV120" s="308"/>
      <c r="EW120" s="308"/>
      <c r="EX120" s="308"/>
      <c r="EY120" s="308"/>
      <c r="EZ120" s="308"/>
      <c r="FA120" s="308"/>
      <c r="FB120" s="308"/>
      <c r="FC120" s="308"/>
      <c r="FD120" s="308"/>
      <c r="FE120" s="308"/>
      <c r="FF120" s="308"/>
      <c r="FG120" s="308"/>
      <c r="FH120" s="308"/>
      <c r="FI120" s="308"/>
      <c r="FJ120" s="308"/>
      <c r="FK120" s="308"/>
      <c r="FL120" s="308"/>
      <c r="FM120" s="308"/>
      <c r="FN120" s="308"/>
      <c r="FO120" s="308"/>
      <c r="FP120" s="308"/>
      <c r="FQ120" s="308"/>
      <c r="FR120" s="308"/>
      <c r="FS120" s="308"/>
      <c r="FT120" s="308"/>
      <c r="FU120" s="308"/>
      <c r="FV120" s="308"/>
      <c r="FW120" s="308"/>
      <c r="FX120" s="308"/>
      <c r="FY120" s="308"/>
      <c r="FZ120" s="308"/>
      <c r="GA120" s="308"/>
      <c r="GB120" s="308"/>
      <c r="GC120" s="308"/>
      <c r="GD120" s="308"/>
      <c r="GE120" s="308"/>
      <c r="GF120" s="308"/>
      <c r="GG120" s="308"/>
      <c r="GH120" s="308"/>
      <c r="GI120" s="308"/>
      <c r="GJ120" s="308"/>
      <c r="GK120" s="308"/>
      <c r="GL120" s="308"/>
      <c r="GM120" s="308"/>
      <c r="GN120" s="308"/>
      <c r="GO120" s="308"/>
      <c r="GP120" s="308"/>
      <c r="GQ120" s="308"/>
      <c r="GR120" s="308"/>
      <c r="GS120" s="308"/>
      <c r="GT120" s="308"/>
      <c r="GU120" s="308"/>
      <c r="GV120" s="308"/>
      <c r="GW120" s="308"/>
      <c r="GX120" s="308"/>
      <c r="GY120" s="308"/>
      <c r="GZ120" s="308"/>
      <c r="HA120" s="308"/>
      <c r="HB120" s="308"/>
      <c r="HC120" s="308"/>
      <c r="HD120" s="308"/>
      <c r="HE120" s="308"/>
      <c r="HF120" s="308"/>
      <c r="HG120" s="308"/>
      <c r="HH120" s="308"/>
      <c r="HI120" s="308"/>
      <c r="HJ120" s="308"/>
      <c r="HK120" s="308"/>
      <c r="HL120" s="308"/>
      <c r="HM120" s="308"/>
      <c r="HN120" s="308"/>
      <c r="HO120" s="308"/>
      <c r="HP120" s="308"/>
      <c r="HQ120" s="308"/>
      <c r="HR120" s="308"/>
      <c r="HS120" s="308"/>
      <c r="HT120" s="308"/>
      <c r="HU120" s="308"/>
      <c r="HV120" s="308"/>
      <c r="HW120" s="308"/>
      <c r="HX120" s="308"/>
      <c r="HY120" s="308"/>
      <c r="HZ120" s="308"/>
      <c r="IA120" s="308"/>
      <c r="IB120" s="308"/>
      <c r="IC120" s="308"/>
      <c r="ID120" s="308"/>
      <c r="IE120" s="308"/>
      <c r="IF120" s="308"/>
      <c r="IG120" s="308"/>
      <c r="IH120" s="308"/>
    </row>
    <row r="121" spans="1:242" s="249" customFormat="1" ht="15" customHeight="1" x14ac:dyDescent="0.3">
      <c r="A121" s="174">
        <v>3.04</v>
      </c>
      <c r="B121" s="231"/>
      <c r="C121" s="232" t="str">
        <f>VLOOKUP(BD.PD[[#This Row],[Pos]],PPto[],3,FALSE)</f>
        <v>3.04 Inversor y UPS</v>
      </c>
      <c r="D121" s="174" t="s">
        <v>23</v>
      </c>
      <c r="E121" s="305" t="str">
        <f>IF(BD.PD[[#This Row],[.]]="*",VLOOKUP(BD.PD[[#This Row],[Pos]],Presupuesto!A:H,7,FALSE),"")</f>
        <v/>
      </c>
      <c r="F121" s="234" t="s">
        <v>1821</v>
      </c>
      <c r="G121" s="230" t="s">
        <v>1608</v>
      </c>
      <c r="H121" s="174">
        <v>4513046803</v>
      </c>
      <c r="I121" s="174" t="s">
        <v>1609</v>
      </c>
      <c r="J121" s="497" t="s">
        <v>1909</v>
      </c>
      <c r="K121" s="382">
        <v>1</v>
      </c>
      <c r="L121" s="174" t="s">
        <v>117</v>
      </c>
      <c r="M121" s="383">
        <f>IF(BD.PD[[#This Row],[Mon]]="DOP",1,HLOOKUP(BD.PD[[#This Row],[Mon]],$K$1:$L$2,2,FALSE))</f>
        <v>61</v>
      </c>
      <c r="N121" s="400">
        <v>395</v>
      </c>
      <c r="O121" s="395">
        <f>BD.PD[[#This Row],[Cant.]]*BD.PD[[#This Row],[ Tasa ]]*BD.PD[[#This Row],[ Precio Und.]]</f>
        <v>24095</v>
      </c>
      <c r="P121" s="386">
        <v>0</v>
      </c>
      <c r="Q121" s="395">
        <f>IF(BD.PD[[#This Row],[Liquid. '[%']]]&lt;&gt;0,(BD.PD[[#This Row],[Valor Neto '[DOP']]]*BD.PD[[#This Row],[Liquid. '[%']]])+BD.PD[[#This Row],[Valor Neto '[DOP']]],BD.PD[[#This Row],[Valor Neto '[DOP']]])</f>
        <v>24095</v>
      </c>
      <c r="R121" s="395">
        <f>BD.PD[[#This Row],[Ppto. Orden Interna '[DOP']]]/HLOOKUP("USD",$K$1:$L$2,2,FALSE)</f>
        <v>395</v>
      </c>
      <c r="S121" s="398" t="s">
        <v>1198</v>
      </c>
      <c r="T121" s="387"/>
      <c r="U121" s="460" t="s">
        <v>299</v>
      </c>
      <c r="V121" s="611">
        <v>801668</v>
      </c>
      <c r="W121" s="398" t="s">
        <v>1198</v>
      </c>
      <c r="X121" s="174">
        <v>21</v>
      </c>
      <c r="Y121" s="399">
        <v>1</v>
      </c>
      <c r="Z121" s="243">
        <f>BD.PD[[#This Row],[Av.P1 '[%']]]*BD.PD[[#This Row],[Ppto. Orden Interna '[DOP']]]</f>
        <v>24095</v>
      </c>
      <c r="AB121" s="389"/>
      <c r="AC121" s="243">
        <f>BD.PD[[#This Row],[Av.P2 '[%']]]*BD.PD[[#This Row],[Ppto. Orden Interna '[DOP']]]</f>
        <v>0</v>
      </c>
      <c r="AE121" s="389"/>
      <c r="AF121" s="243">
        <f>BD.PD[[#This Row],[Av.P3 '[%']]]*BD.PD[[#This Row],[Ppto. Orden Interna '[DOP']]]</f>
        <v>0</v>
      </c>
      <c r="AG121" s="243"/>
      <c r="AH121" s="243"/>
      <c r="AI121" s="243"/>
      <c r="AJ121" s="243"/>
      <c r="AK121" s="243"/>
      <c r="AL121" s="243"/>
      <c r="AM121" s="482">
        <f>BD.PD[[#This Row],[Pago 3]]+BD.PD[[#This Row],[Pago 2]]+BD.PD[[#This Row],[Pago 1]]</f>
        <v>24095</v>
      </c>
      <c r="AN121" s="511" t="s">
        <v>244</v>
      </c>
      <c r="AO121" s="511" t="s">
        <v>245</v>
      </c>
      <c r="AP121" s="511" t="s">
        <v>246</v>
      </c>
      <c r="AQ121" s="511" t="s">
        <v>247</v>
      </c>
      <c r="AR121" s="511">
        <v>594</v>
      </c>
      <c r="AS121" s="511" t="s">
        <v>258</v>
      </c>
      <c r="AT121" s="308"/>
      <c r="AU121" s="308"/>
      <c r="AV121" s="308"/>
      <c r="AW121" s="308"/>
      <c r="AX121" s="308"/>
      <c r="AY121" s="308"/>
      <c r="AZ121" s="308"/>
      <c r="BA121" s="308"/>
      <c r="BB121" s="308"/>
      <c r="BC121" s="308"/>
      <c r="BD121" s="308"/>
      <c r="BE121" s="308"/>
      <c r="BF121" s="308"/>
      <c r="BG121" s="308"/>
      <c r="BH121" s="308"/>
      <c r="BI121" s="308"/>
      <c r="BJ121" s="308"/>
      <c r="BK121" s="308"/>
      <c r="BL121" s="308"/>
      <c r="BM121" s="308"/>
      <c r="BN121" s="308"/>
      <c r="BO121" s="308"/>
      <c r="BP121" s="308"/>
      <c r="BQ121" s="308"/>
      <c r="BR121" s="308"/>
      <c r="BS121" s="308"/>
      <c r="BT121" s="308"/>
      <c r="BU121" s="308"/>
      <c r="BV121" s="308"/>
      <c r="BW121" s="308"/>
      <c r="BX121" s="308"/>
      <c r="BY121" s="308"/>
      <c r="BZ121" s="308"/>
      <c r="CA121" s="308"/>
      <c r="CB121" s="308"/>
      <c r="CC121" s="308"/>
      <c r="CD121" s="308"/>
      <c r="CE121" s="308"/>
      <c r="CF121" s="308"/>
      <c r="CG121" s="308"/>
      <c r="CH121" s="308"/>
      <c r="CI121" s="308"/>
      <c r="CJ121" s="308"/>
      <c r="CK121" s="308"/>
      <c r="CL121" s="308"/>
      <c r="CM121" s="308"/>
      <c r="CN121" s="308"/>
      <c r="CO121" s="308"/>
      <c r="CP121" s="308"/>
      <c r="CQ121" s="308"/>
      <c r="CR121" s="308"/>
      <c r="CS121" s="308"/>
      <c r="CT121" s="308"/>
      <c r="CU121" s="308"/>
      <c r="CV121" s="308"/>
      <c r="CW121" s="308"/>
      <c r="CX121" s="308"/>
      <c r="CY121" s="308"/>
      <c r="CZ121" s="308"/>
      <c r="DA121" s="308"/>
      <c r="DB121" s="308"/>
      <c r="DC121" s="308"/>
      <c r="DD121" s="308"/>
      <c r="DE121" s="308"/>
      <c r="DF121" s="308"/>
      <c r="DG121" s="308"/>
      <c r="DH121" s="308"/>
      <c r="DI121" s="308"/>
      <c r="DJ121" s="308"/>
      <c r="DK121" s="308"/>
      <c r="DL121" s="308"/>
      <c r="DM121" s="308"/>
      <c r="DN121" s="308"/>
      <c r="DO121" s="308"/>
      <c r="DP121" s="308"/>
      <c r="DQ121" s="308"/>
      <c r="DR121" s="308"/>
      <c r="DS121" s="308"/>
      <c r="DT121" s="308"/>
      <c r="DU121" s="308"/>
      <c r="DV121" s="308"/>
      <c r="DW121" s="308"/>
      <c r="DX121" s="308"/>
      <c r="DY121" s="308"/>
      <c r="DZ121" s="308"/>
      <c r="EA121" s="308"/>
      <c r="EB121" s="308"/>
      <c r="EC121" s="308"/>
      <c r="ED121" s="308"/>
      <c r="EE121" s="308"/>
      <c r="EF121" s="308"/>
      <c r="EG121" s="308"/>
      <c r="EH121" s="308"/>
      <c r="EI121" s="308"/>
      <c r="EJ121" s="308"/>
      <c r="EK121" s="308"/>
      <c r="EL121" s="308"/>
      <c r="EM121" s="308"/>
      <c r="EN121" s="308"/>
      <c r="EO121" s="308"/>
      <c r="EP121" s="308"/>
      <c r="EQ121" s="308"/>
      <c r="ER121" s="308"/>
      <c r="ES121" s="308"/>
      <c r="ET121" s="308"/>
      <c r="EU121" s="308"/>
      <c r="EV121" s="308"/>
      <c r="EW121" s="308"/>
      <c r="EX121" s="308"/>
      <c r="EY121" s="308"/>
      <c r="EZ121" s="308"/>
      <c r="FA121" s="308"/>
      <c r="FB121" s="308"/>
      <c r="FC121" s="308"/>
      <c r="FD121" s="308"/>
      <c r="FE121" s="308"/>
      <c r="FF121" s="308"/>
      <c r="FG121" s="308"/>
      <c r="FH121" s="308"/>
      <c r="FI121" s="308"/>
      <c r="FJ121" s="308"/>
      <c r="FK121" s="308"/>
      <c r="FL121" s="308"/>
      <c r="FM121" s="308"/>
      <c r="FN121" s="308"/>
      <c r="FO121" s="308"/>
      <c r="FP121" s="308"/>
      <c r="FQ121" s="308"/>
      <c r="FR121" s="308"/>
      <c r="FS121" s="308"/>
      <c r="FT121" s="308"/>
      <c r="FU121" s="308"/>
      <c r="FV121" s="308"/>
      <c r="FW121" s="308"/>
      <c r="FX121" s="308"/>
      <c r="FY121" s="308"/>
      <c r="FZ121" s="308"/>
      <c r="GA121" s="308"/>
      <c r="GB121" s="308"/>
      <c r="GC121" s="308"/>
      <c r="GD121" s="308"/>
      <c r="GE121" s="308"/>
      <c r="GF121" s="308"/>
      <c r="GG121" s="308"/>
      <c r="GH121" s="308"/>
      <c r="GI121" s="308"/>
      <c r="GJ121" s="308"/>
      <c r="GK121" s="308"/>
      <c r="GL121" s="308"/>
      <c r="GM121" s="308"/>
      <c r="GN121" s="308"/>
      <c r="GO121" s="308"/>
      <c r="GP121" s="308"/>
      <c r="GQ121" s="308"/>
      <c r="GR121" s="308"/>
      <c r="GS121" s="308"/>
      <c r="GT121" s="308"/>
      <c r="GU121" s="308"/>
      <c r="GV121" s="308"/>
      <c r="GW121" s="308"/>
      <c r="GX121" s="308"/>
      <c r="GY121" s="308"/>
      <c r="GZ121" s="308"/>
      <c r="HA121" s="308"/>
      <c r="HB121" s="308"/>
      <c r="HC121" s="308"/>
      <c r="HD121" s="308"/>
      <c r="HE121" s="308"/>
      <c r="HF121" s="308"/>
      <c r="HG121" s="308"/>
      <c r="HH121" s="308"/>
      <c r="HI121" s="308"/>
      <c r="HJ121" s="308"/>
      <c r="HK121" s="308"/>
      <c r="HL121" s="308"/>
      <c r="HM121" s="308"/>
      <c r="HN121" s="308"/>
      <c r="HO121" s="308"/>
      <c r="HP121" s="308"/>
      <c r="HQ121" s="308"/>
      <c r="HR121" s="308"/>
      <c r="HS121" s="308"/>
      <c r="HT121" s="308"/>
      <c r="HU121" s="308"/>
      <c r="HV121" s="308"/>
      <c r="HW121" s="308"/>
      <c r="HX121" s="308"/>
      <c r="HY121" s="308"/>
      <c r="HZ121" s="308"/>
      <c r="IA121" s="308"/>
      <c r="IB121" s="308"/>
      <c r="IC121" s="308"/>
      <c r="ID121" s="308"/>
      <c r="IE121" s="308"/>
      <c r="IF121" s="308"/>
      <c r="IG121" s="308"/>
      <c r="IH121" s="308"/>
    </row>
    <row r="122" spans="1:242" s="249" customFormat="1" ht="15" customHeight="1" x14ac:dyDescent="0.3">
      <c r="A122" s="174">
        <v>3.04</v>
      </c>
      <c r="B122" s="231"/>
      <c r="C122" s="232" t="str">
        <f>VLOOKUP(BD.PD[[#This Row],[Pos]],PPto[],3,FALSE)</f>
        <v>3.04 Inversor y UPS</v>
      </c>
      <c r="D122" s="174" t="s">
        <v>23</v>
      </c>
      <c r="E122" s="305" t="str">
        <f>IF(BD.PD[[#This Row],[.]]="*",VLOOKUP(BD.PD[[#This Row],[Pos]],Presupuesto!A:H,7,FALSE),"")</f>
        <v/>
      </c>
      <c r="F122" s="234" t="s">
        <v>1819</v>
      </c>
      <c r="G122" s="230" t="s">
        <v>1608</v>
      </c>
      <c r="H122" s="174">
        <v>4513046803</v>
      </c>
      <c r="I122" s="174" t="s">
        <v>1609</v>
      </c>
      <c r="J122" s="497" t="s">
        <v>1909</v>
      </c>
      <c r="K122" s="382">
        <v>1</v>
      </c>
      <c r="L122" s="174" t="s">
        <v>117</v>
      </c>
      <c r="M122" s="383">
        <f>IF(BD.PD[[#This Row],[Mon]]="DOP",1,HLOOKUP(BD.PD[[#This Row],[Mon]],$K$1:$L$2,2,FALSE))</f>
        <v>61</v>
      </c>
      <c r="N122" s="400">
        <v>427.5</v>
      </c>
      <c r="O122" s="395">
        <f>BD.PD[[#This Row],[Cant.]]*BD.PD[[#This Row],[ Tasa ]]*BD.PD[[#This Row],[ Precio Und.]]</f>
        <v>26077.5</v>
      </c>
      <c r="P122" s="386">
        <v>0</v>
      </c>
      <c r="Q122" s="395">
        <f>IF(BD.PD[[#This Row],[Liquid. '[%']]]&lt;&gt;0,(BD.PD[[#This Row],[Valor Neto '[DOP']]]*BD.PD[[#This Row],[Liquid. '[%']]])+BD.PD[[#This Row],[Valor Neto '[DOP']]],BD.PD[[#This Row],[Valor Neto '[DOP']]])</f>
        <v>26077.5</v>
      </c>
      <c r="R122" s="395">
        <f>BD.PD[[#This Row],[Ppto. Orden Interna '[DOP']]]/HLOOKUP("USD",$K$1:$L$2,2,FALSE)</f>
        <v>427.5</v>
      </c>
      <c r="S122" s="398" t="s">
        <v>1198</v>
      </c>
      <c r="T122" s="387"/>
      <c r="U122" s="460" t="s">
        <v>299</v>
      </c>
      <c r="V122" s="611">
        <v>801668</v>
      </c>
      <c r="W122" s="398" t="s">
        <v>1198</v>
      </c>
      <c r="X122" s="174">
        <v>21</v>
      </c>
      <c r="Y122" s="399">
        <v>1</v>
      </c>
      <c r="Z122" s="243">
        <f>BD.PD[[#This Row],[Av.P1 '[%']]]*BD.PD[[#This Row],[Ppto. Orden Interna '[DOP']]]</f>
        <v>26077.5</v>
      </c>
      <c r="AB122" s="389"/>
      <c r="AC122" s="243">
        <f>BD.PD[[#This Row],[Av.P2 '[%']]]*BD.PD[[#This Row],[Ppto. Orden Interna '[DOP']]]</f>
        <v>0</v>
      </c>
      <c r="AE122" s="389"/>
      <c r="AF122" s="243">
        <f>BD.PD[[#This Row],[Av.P3 '[%']]]*BD.PD[[#This Row],[Ppto. Orden Interna '[DOP']]]</f>
        <v>0</v>
      </c>
      <c r="AG122" s="243"/>
      <c r="AH122" s="243"/>
      <c r="AI122" s="243"/>
      <c r="AJ122" s="243"/>
      <c r="AK122" s="243"/>
      <c r="AL122" s="243"/>
      <c r="AM122" s="482">
        <f>BD.PD[[#This Row],[Pago 3]]+BD.PD[[#This Row],[Pago 2]]+BD.PD[[#This Row],[Pago 1]]</f>
        <v>26077.5</v>
      </c>
      <c r="AN122" s="511" t="s">
        <v>244</v>
      </c>
      <c r="AO122" s="511" t="s">
        <v>245</v>
      </c>
      <c r="AP122" s="511" t="s">
        <v>246</v>
      </c>
      <c r="AQ122" s="511" t="s">
        <v>247</v>
      </c>
      <c r="AR122" s="511">
        <v>594</v>
      </c>
      <c r="AS122" s="511" t="s">
        <v>258</v>
      </c>
      <c r="AT122" s="308"/>
      <c r="AU122" s="308"/>
      <c r="AV122" s="308"/>
      <c r="AW122" s="308"/>
      <c r="AX122" s="308"/>
      <c r="AY122" s="308"/>
      <c r="AZ122" s="308"/>
      <c r="BA122" s="308"/>
      <c r="BB122" s="308"/>
      <c r="BC122" s="308"/>
      <c r="BD122" s="308"/>
      <c r="BE122" s="308"/>
      <c r="BF122" s="308"/>
      <c r="BG122" s="308"/>
      <c r="BH122" s="308"/>
      <c r="BI122" s="308"/>
      <c r="BJ122" s="308"/>
      <c r="BK122" s="308"/>
      <c r="BL122" s="308"/>
      <c r="BM122" s="308"/>
      <c r="BN122" s="308"/>
      <c r="BO122" s="308"/>
      <c r="BP122" s="308"/>
      <c r="BQ122" s="308"/>
      <c r="BR122" s="308"/>
      <c r="BS122" s="308"/>
      <c r="BT122" s="308"/>
      <c r="BU122" s="308"/>
      <c r="BV122" s="308"/>
      <c r="BW122" s="308"/>
      <c r="BX122" s="308"/>
      <c r="BY122" s="308"/>
      <c r="BZ122" s="308"/>
      <c r="CA122" s="308"/>
      <c r="CB122" s="308"/>
      <c r="CC122" s="308"/>
      <c r="CD122" s="308"/>
      <c r="CE122" s="308"/>
      <c r="CF122" s="308"/>
      <c r="CG122" s="308"/>
      <c r="CH122" s="308"/>
      <c r="CI122" s="308"/>
      <c r="CJ122" s="308"/>
      <c r="CK122" s="308"/>
      <c r="CL122" s="308"/>
      <c r="CM122" s="308"/>
      <c r="CN122" s="308"/>
      <c r="CO122" s="308"/>
      <c r="CP122" s="308"/>
      <c r="CQ122" s="308"/>
      <c r="CR122" s="308"/>
      <c r="CS122" s="308"/>
      <c r="CT122" s="308"/>
      <c r="CU122" s="308"/>
      <c r="CV122" s="308"/>
      <c r="CW122" s="308"/>
      <c r="CX122" s="308"/>
      <c r="CY122" s="308"/>
      <c r="CZ122" s="308"/>
      <c r="DA122" s="308"/>
      <c r="DB122" s="308"/>
      <c r="DC122" s="308"/>
      <c r="DD122" s="308"/>
      <c r="DE122" s="308"/>
      <c r="DF122" s="308"/>
      <c r="DG122" s="308"/>
      <c r="DH122" s="308"/>
      <c r="DI122" s="308"/>
      <c r="DJ122" s="308"/>
      <c r="DK122" s="308"/>
      <c r="DL122" s="308"/>
      <c r="DM122" s="308"/>
      <c r="DN122" s="308"/>
      <c r="DO122" s="308"/>
      <c r="DP122" s="308"/>
      <c r="DQ122" s="308"/>
      <c r="DR122" s="308"/>
      <c r="DS122" s="308"/>
      <c r="DT122" s="308"/>
      <c r="DU122" s="308"/>
      <c r="DV122" s="308"/>
      <c r="DW122" s="308"/>
      <c r="DX122" s="308"/>
      <c r="DY122" s="308"/>
      <c r="DZ122" s="308"/>
      <c r="EA122" s="308"/>
      <c r="EB122" s="308"/>
      <c r="EC122" s="308"/>
      <c r="ED122" s="308"/>
      <c r="EE122" s="308"/>
      <c r="EF122" s="308"/>
      <c r="EG122" s="308"/>
      <c r="EH122" s="308"/>
      <c r="EI122" s="308"/>
      <c r="EJ122" s="308"/>
      <c r="EK122" s="308"/>
      <c r="EL122" s="308"/>
      <c r="EM122" s="308"/>
      <c r="EN122" s="308"/>
      <c r="EO122" s="308"/>
      <c r="EP122" s="308"/>
      <c r="EQ122" s="308"/>
      <c r="ER122" s="308"/>
      <c r="ES122" s="308"/>
      <c r="ET122" s="308"/>
      <c r="EU122" s="308"/>
      <c r="EV122" s="308"/>
      <c r="EW122" s="308"/>
      <c r="EX122" s="308"/>
      <c r="EY122" s="308"/>
      <c r="EZ122" s="308"/>
      <c r="FA122" s="308"/>
      <c r="FB122" s="308"/>
      <c r="FC122" s="308"/>
      <c r="FD122" s="308"/>
      <c r="FE122" s="308"/>
      <c r="FF122" s="308"/>
      <c r="FG122" s="308"/>
      <c r="FH122" s="308"/>
      <c r="FI122" s="308"/>
      <c r="FJ122" s="308"/>
      <c r="FK122" s="308"/>
      <c r="FL122" s="308"/>
      <c r="FM122" s="308"/>
      <c r="FN122" s="308"/>
      <c r="FO122" s="308"/>
      <c r="FP122" s="308"/>
      <c r="FQ122" s="308"/>
      <c r="FR122" s="308"/>
      <c r="FS122" s="308"/>
      <c r="FT122" s="308"/>
      <c r="FU122" s="308"/>
      <c r="FV122" s="308"/>
      <c r="FW122" s="308"/>
      <c r="FX122" s="308"/>
      <c r="FY122" s="308"/>
      <c r="FZ122" s="308"/>
      <c r="GA122" s="308"/>
      <c r="GB122" s="308"/>
      <c r="GC122" s="308"/>
      <c r="GD122" s="308"/>
      <c r="GE122" s="308"/>
      <c r="GF122" s="308"/>
      <c r="GG122" s="308"/>
      <c r="GH122" s="308"/>
      <c r="GI122" s="308"/>
      <c r="GJ122" s="308"/>
      <c r="GK122" s="308"/>
      <c r="GL122" s="308"/>
      <c r="GM122" s="308"/>
      <c r="GN122" s="308"/>
      <c r="GO122" s="308"/>
      <c r="GP122" s="308"/>
      <c r="GQ122" s="308"/>
      <c r="GR122" s="308"/>
      <c r="GS122" s="308"/>
      <c r="GT122" s="308"/>
      <c r="GU122" s="308"/>
      <c r="GV122" s="308"/>
      <c r="GW122" s="308"/>
      <c r="GX122" s="308"/>
      <c r="GY122" s="308"/>
      <c r="GZ122" s="308"/>
      <c r="HA122" s="308"/>
      <c r="HB122" s="308"/>
      <c r="HC122" s="308"/>
      <c r="HD122" s="308"/>
      <c r="HE122" s="308"/>
      <c r="HF122" s="308"/>
      <c r="HG122" s="308"/>
      <c r="HH122" s="308"/>
      <c r="HI122" s="308"/>
      <c r="HJ122" s="308"/>
      <c r="HK122" s="308"/>
      <c r="HL122" s="308"/>
      <c r="HM122" s="308"/>
      <c r="HN122" s="308"/>
      <c r="HO122" s="308"/>
      <c r="HP122" s="308"/>
      <c r="HQ122" s="308"/>
      <c r="HR122" s="308"/>
      <c r="HS122" s="308"/>
      <c r="HT122" s="308"/>
      <c r="HU122" s="308"/>
      <c r="HV122" s="308"/>
      <c r="HW122" s="308"/>
      <c r="HX122" s="308"/>
      <c r="HY122" s="308"/>
      <c r="HZ122" s="308"/>
      <c r="IA122" s="308"/>
      <c r="IB122" s="308"/>
      <c r="IC122" s="308"/>
      <c r="ID122" s="308"/>
      <c r="IE122" s="308"/>
      <c r="IF122" s="308"/>
      <c r="IG122" s="308"/>
      <c r="IH122" s="308"/>
    </row>
    <row r="123" spans="1:242" s="249" customFormat="1" ht="15" customHeight="1" x14ac:dyDescent="0.3">
      <c r="A123" s="174">
        <v>4.01</v>
      </c>
      <c r="B123" s="231" t="s">
        <v>243</v>
      </c>
      <c r="C123" s="232" t="str">
        <f>VLOOKUP(BD.PD[[#This Row],[Pos]],PPto[],3,FALSE)</f>
        <v>4.01 Suministro e instalación de Equipos</v>
      </c>
      <c r="D123" s="233" t="s">
        <v>243</v>
      </c>
      <c r="E123" s="305">
        <f>IF(BD.PD[[#This Row],[.]]="*",VLOOKUP(BD.PD[[#This Row],[Pos]],Presupuesto!A:H,7,FALSE),"")</f>
        <v>252156.91666666666</v>
      </c>
      <c r="F123" s="234"/>
      <c r="G123" s="174"/>
      <c r="H123" s="174"/>
      <c r="I123" s="174"/>
      <c r="J123" s="174"/>
      <c r="K123" s="392">
        <v>1</v>
      </c>
      <c r="L123" s="233" t="s">
        <v>117</v>
      </c>
      <c r="M123" s="383">
        <f>IF(BD.PD[[#This Row],[Mon]]="DOP",1,HLOOKUP(BD.PD[[#This Row],[Mon]],$K$1:$L$2,2,FALSE))</f>
        <v>61</v>
      </c>
      <c r="N123" s="490">
        <v>0</v>
      </c>
      <c r="O123" s="243">
        <f>BD.PD[[#This Row],[Cant.]]*BD.PD[[#This Row],[ Tasa ]]*BD.PD[[#This Row],[ Precio Und.]]</f>
        <v>0</v>
      </c>
      <c r="P123" s="491">
        <v>0</v>
      </c>
      <c r="Q123" s="243">
        <f>IF(BD.PD[[#This Row],[Liquid. '[%']]]&lt;&gt;0,(BD.PD[[#This Row],[Valor Neto '[DOP']]]*BD.PD[[#This Row],[Liquid. '[%']]])+BD.PD[[#This Row],[Valor Neto '[DOP']]],BD.PD[[#This Row],[Valor Neto '[DOP']]])</f>
        <v>0</v>
      </c>
      <c r="R123" s="243">
        <f>BD.PD[[#This Row],[Ppto. Orden Interna '[DOP']]]/HLOOKUP("USD",$K$1:$L$2,2,FALSE)</f>
        <v>0</v>
      </c>
      <c r="S123" s="381"/>
      <c r="T123" s="387"/>
      <c r="U123" s="460"/>
      <c r="V123" s="611"/>
      <c r="W123" s="499"/>
      <c r="X123" s="495"/>
      <c r="Y123" s="388"/>
      <c r="Z123" s="243">
        <f>BD.PD[[#This Row],[Av.P1 '[%']]]*BD.PD[[#This Row],[Ppto. Orden Interna '[DOP']]]</f>
        <v>0</v>
      </c>
      <c r="AB123" s="389"/>
      <c r="AC123" s="243">
        <f>BD.PD[[#This Row],[Av.P2 '[%']]]*BD.PD[[#This Row],[Ppto. Orden Interna '[DOP']]]</f>
        <v>0</v>
      </c>
      <c r="AE123" s="389"/>
      <c r="AF123" s="243">
        <f>BD.PD[[#This Row],[Av.P3 '[%']]]*BD.PD[[#This Row],[Ppto. Orden Interna '[DOP']]]</f>
        <v>0</v>
      </c>
      <c r="AG123" s="243"/>
      <c r="AH123" s="243"/>
      <c r="AI123" s="243"/>
      <c r="AJ123" s="243"/>
      <c r="AK123" s="243"/>
      <c r="AL123" s="243"/>
      <c r="AM123" s="482">
        <f>BD.PD[[#This Row],[Pago 3]]+BD.PD[[#This Row],[Pago 2]]+BD.PD[[#This Row],[Pago 1]]</f>
        <v>0</v>
      </c>
      <c r="AN123" s="511"/>
      <c r="AO123" s="511"/>
      <c r="AP123" s="511"/>
      <c r="AQ123" s="511"/>
      <c r="AR123" s="511"/>
      <c r="AS123" s="511"/>
      <c r="AT123" s="308"/>
      <c r="AU123" s="308"/>
      <c r="AV123" s="308"/>
      <c r="AW123" s="308"/>
      <c r="AX123" s="308"/>
      <c r="AY123" s="308"/>
      <c r="AZ123" s="308"/>
      <c r="BA123" s="308"/>
      <c r="BB123" s="308"/>
      <c r="BC123" s="308"/>
      <c r="BD123" s="308"/>
      <c r="BE123" s="308"/>
      <c r="BF123" s="308"/>
      <c r="BG123" s="308"/>
      <c r="BH123" s="308"/>
      <c r="BI123" s="308"/>
      <c r="BJ123" s="308"/>
      <c r="BK123" s="308"/>
      <c r="BL123" s="308"/>
      <c r="BM123" s="308"/>
      <c r="BN123" s="308"/>
      <c r="BO123" s="308"/>
      <c r="BP123" s="308"/>
      <c r="BQ123" s="308"/>
      <c r="BR123" s="308"/>
      <c r="BS123" s="308"/>
      <c r="BT123" s="308"/>
      <c r="BU123" s="308"/>
      <c r="BV123" s="308"/>
      <c r="BW123" s="308"/>
      <c r="BX123" s="308"/>
      <c r="BY123" s="308"/>
      <c r="BZ123" s="308"/>
      <c r="CA123" s="308"/>
      <c r="CB123" s="308"/>
      <c r="CC123" s="308"/>
      <c r="CD123" s="308"/>
      <c r="CE123" s="308"/>
      <c r="CF123" s="308"/>
      <c r="CG123" s="308"/>
      <c r="CH123" s="308"/>
      <c r="CI123" s="308"/>
      <c r="CJ123" s="308"/>
      <c r="CK123" s="308"/>
      <c r="CL123" s="308"/>
      <c r="CM123" s="308"/>
      <c r="CN123" s="308"/>
      <c r="CO123" s="308"/>
      <c r="CP123" s="308"/>
      <c r="CQ123" s="308"/>
      <c r="CR123" s="308"/>
      <c r="CS123" s="308"/>
      <c r="CT123" s="308"/>
      <c r="CU123" s="308"/>
      <c r="CV123" s="308"/>
      <c r="CW123" s="308"/>
      <c r="CX123" s="308"/>
      <c r="CY123" s="308"/>
      <c r="CZ123" s="308"/>
      <c r="DA123" s="308"/>
      <c r="DB123" s="308"/>
      <c r="DC123" s="308"/>
      <c r="DD123" s="308"/>
      <c r="DE123" s="308"/>
      <c r="DF123" s="308"/>
      <c r="DG123" s="308"/>
      <c r="DH123" s="308"/>
      <c r="DI123" s="308"/>
      <c r="DJ123" s="308"/>
      <c r="DK123" s="308"/>
      <c r="DL123" s="308"/>
      <c r="DM123" s="308"/>
      <c r="DN123" s="308"/>
      <c r="DO123" s="308"/>
      <c r="DP123" s="308"/>
      <c r="DQ123" s="308"/>
      <c r="DR123" s="308"/>
      <c r="DS123" s="308"/>
      <c r="DT123" s="308"/>
      <c r="DU123" s="308"/>
      <c r="DV123" s="308"/>
      <c r="DW123" s="308"/>
      <c r="DX123" s="308"/>
      <c r="DY123" s="308"/>
      <c r="DZ123" s="308"/>
      <c r="EA123" s="308"/>
      <c r="EB123" s="308"/>
      <c r="EC123" s="308"/>
      <c r="ED123" s="308"/>
      <c r="EE123" s="308"/>
      <c r="EF123" s="308"/>
      <c r="EG123" s="308"/>
      <c r="EH123" s="308"/>
      <c r="EI123" s="308"/>
      <c r="EJ123" s="308"/>
      <c r="EK123" s="308"/>
      <c r="EL123" s="308"/>
      <c r="EM123" s="308"/>
      <c r="EN123" s="308"/>
      <c r="EO123" s="308"/>
      <c r="EP123" s="308"/>
      <c r="EQ123" s="308"/>
      <c r="ER123" s="308"/>
      <c r="ES123" s="308"/>
      <c r="ET123" s="308"/>
      <c r="EU123" s="308"/>
      <c r="EV123" s="308"/>
      <c r="EW123" s="308"/>
      <c r="EX123" s="308"/>
      <c r="EY123" s="308"/>
      <c r="EZ123" s="308"/>
      <c r="FA123" s="308"/>
      <c r="FB123" s="308"/>
      <c r="FC123" s="308"/>
      <c r="FD123" s="308"/>
      <c r="FE123" s="308"/>
      <c r="FF123" s="308"/>
      <c r="FG123" s="308"/>
      <c r="FH123" s="308"/>
      <c r="FI123" s="308"/>
      <c r="FJ123" s="308"/>
      <c r="FK123" s="308"/>
      <c r="FL123" s="308"/>
      <c r="FM123" s="308"/>
      <c r="FN123" s="308"/>
      <c r="FO123" s="308"/>
      <c r="FP123" s="308"/>
      <c r="FQ123" s="308"/>
      <c r="FR123" s="308"/>
      <c r="FS123" s="308"/>
      <c r="FT123" s="308"/>
      <c r="FU123" s="308"/>
      <c r="FV123" s="308"/>
      <c r="FW123" s="308"/>
      <c r="FX123" s="308"/>
      <c r="FY123" s="308"/>
      <c r="FZ123" s="308"/>
      <c r="GA123" s="308"/>
      <c r="GB123" s="308"/>
      <c r="GC123" s="308"/>
      <c r="GD123" s="308"/>
      <c r="GE123" s="308"/>
      <c r="GF123" s="308"/>
      <c r="GG123" s="308"/>
      <c r="GH123" s="308"/>
      <c r="GI123" s="308"/>
      <c r="GJ123" s="308"/>
      <c r="GK123" s="308"/>
      <c r="GL123" s="308"/>
      <c r="GM123" s="308"/>
      <c r="GN123" s="308"/>
      <c r="GO123" s="308"/>
      <c r="GP123" s="308"/>
      <c r="GQ123" s="308"/>
      <c r="GR123" s="308"/>
      <c r="GS123" s="308"/>
      <c r="GT123" s="308"/>
      <c r="GU123" s="308"/>
      <c r="GV123" s="308"/>
      <c r="GW123" s="308"/>
      <c r="GX123" s="308"/>
      <c r="GY123" s="308"/>
      <c r="GZ123" s="308"/>
      <c r="HA123" s="308"/>
      <c r="HB123" s="308"/>
      <c r="HC123" s="308"/>
      <c r="HD123" s="308"/>
      <c r="HE123" s="308"/>
      <c r="HF123" s="308"/>
      <c r="HG123" s="308"/>
      <c r="HH123" s="308"/>
      <c r="HI123" s="308"/>
      <c r="HJ123" s="308"/>
      <c r="HK123" s="308"/>
      <c r="HL123" s="308"/>
      <c r="HM123" s="308"/>
      <c r="HN123" s="308"/>
      <c r="HO123" s="308"/>
      <c r="HP123" s="308"/>
      <c r="HQ123" s="308"/>
      <c r="HR123" s="308"/>
      <c r="HS123" s="308"/>
      <c r="HT123" s="308"/>
      <c r="HU123" s="308"/>
      <c r="HV123" s="308"/>
      <c r="HW123" s="308"/>
      <c r="HX123" s="308"/>
      <c r="HY123" s="308"/>
      <c r="HZ123" s="308"/>
      <c r="IA123" s="308"/>
      <c r="IB123" s="308"/>
      <c r="IC123" s="308"/>
      <c r="ID123" s="308"/>
      <c r="IE123" s="308"/>
      <c r="IF123" s="308"/>
      <c r="IG123" s="308"/>
      <c r="IH123" s="308"/>
    </row>
    <row r="124" spans="1:242" s="249" customFormat="1" ht="15" customHeight="1" x14ac:dyDescent="0.3">
      <c r="A124" s="174">
        <v>4.01</v>
      </c>
      <c r="B124" s="231"/>
      <c r="C124" s="232" t="str">
        <f>VLOOKUP(BD.PD[[#This Row],[Pos]],PPto[],3,FALSE)</f>
        <v>4.01 Suministro e instalación de Equipos</v>
      </c>
      <c r="D124" s="174" t="s">
        <v>23</v>
      </c>
      <c r="E124" s="305" t="str">
        <f>IF(BD.PD[[#This Row],[.]]="*",VLOOKUP(BD.PD[[#This Row],[Pos]],Presupuesto!A:H,7,FALSE),"")</f>
        <v/>
      </c>
      <c r="F124" s="234" t="s">
        <v>305</v>
      </c>
      <c r="G124" s="230" t="s">
        <v>1607</v>
      </c>
      <c r="H124" s="613">
        <v>4600072957</v>
      </c>
      <c r="I124" s="613" t="s">
        <v>1609</v>
      </c>
      <c r="J124" s="497" t="s">
        <v>1909</v>
      </c>
      <c r="K124" s="382">
        <v>5</v>
      </c>
      <c r="L124" s="174" t="s">
        <v>260</v>
      </c>
      <c r="M124" s="383">
        <f>IF(BD.PD[[#This Row],[Mon]]="DOP",1,HLOOKUP(BD.PD[[#This Row],[Mon]],$K$1:$L$2,2,FALSE))</f>
        <v>1</v>
      </c>
      <c r="N124" s="400">
        <v>3192342.93</v>
      </c>
      <c r="O124" s="395">
        <f>BD.PD[[#This Row],[Cant.]]*BD.PD[[#This Row],[ Tasa ]]*BD.PD[[#This Row],[ Precio Und.]]</f>
        <v>15961714.65</v>
      </c>
      <c r="P124" s="386">
        <v>0</v>
      </c>
      <c r="Q124" s="395">
        <f>IF(BD.PD[[#This Row],[Liquid. '[%']]]&lt;&gt;0,(BD.PD[[#This Row],[Valor Neto '[DOP']]]*BD.PD[[#This Row],[Liquid. '[%']]])+BD.PD[[#This Row],[Valor Neto '[DOP']]],BD.PD[[#This Row],[Valor Neto '[DOP']]])</f>
        <v>15961714.65</v>
      </c>
      <c r="R124" s="395">
        <f>BD.PD[[#This Row],[Ppto. Orden Interna '[DOP']]]/HLOOKUP("USD",$K$1:$L$2,2,FALSE)</f>
        <v>261667.45327868854</v>
      </c>
      <c r="S124" s="456" t="s">
        <v>989</v>
      </c>
      <c r="T124" s="381"/>
      <c r="U124" s="460" t="s">
        <v>304</v>
      </c>
      <c r="V124" s="611">
        <v>801669</v>
      </c>
      <c r="W124" s="499" t="s">
        <v>989</v>
      </c>
      <c r="X124" s="495">
        <v>3</v>
      </c>
      <c r="Y124" s="388">
        <v>0.4</v>
      </c>
      <c r="Z124" s="243">
        <f>BD.PD[[#This Row],[Av.P1 '[%']]]*BD.PD[[#This Row],[Ppto. Orden Interna '[DOP']]]</f>
        <v>6384685.8600000003</v>
      </c>
      <c r="AA124" s="495">
        <v>9</v>
      </c>
      <c r="AB124" s="388">
        <v>0.6</v>
      </c>
      <c r="AC124" s="243">
        <f>BD.PD[[#This Row],[Av.P2 '[%']]]*BD.PD[[#This Row],[Ppto. Orden Interna '[DOP']]]</f>
        <v>9577028.7899999991</v>
      </c>
      <c r="AE124" s="389"/>
      <c r="AF124" s="243">
        <f>BD.PD[[#This Row],[Av.P3 '[%']]]*BD.PD[[#This Row],[Ppto. Orden Interna '[DOP']]]</f>
        <v>0</v>
      </c>
      <c r="AG124" s="243"/>
      <c r="AH124" s="243"/>
      <c r="AI124" s="243"/>
      <c r="AJ124" s="243"/>
      <c r="AK124" s="243"/>
      <c r="AL124" s="243"/>
      <c r="AM124" s="482">
        <f>BD.PD[[#This Row],[Pago 3]]+BD.PD[[#This Row],[Pago 2]]+BD.PD[[#This Row],[Pago 1]]</f>
        <v>15961714.649999999</v>
      </c>
      <c r="AN124" s="511" t="s">
        <v>244</v>
      </c>
      <c r="AO124" s="511" t="s">
        <v>245</v>
      </c>
      <c r="AP124" s="511" t="s">
        <v>246</v>
      </c>
      <c r="AQ124" s="511" t="s">
        <v>247</v>
      </c>
      <c r="AR124" s="511">
        <v>594</v>
      </c>
      <c r="AS124" s="511" t="s">
        <v>258</v>
      </c>
      <c r="AT124" s="308"/>
      <c r="AU124" s="308"/>
      <c r="AV124" s="308"/>
      <c r="AW124" s="308"/>
      <c r="AX124" s="308"/>
      <c r="AY124" s="308"/>
      <c r="AZ124" s="308"/>
      <c r="BA124" s="308"/>
      <c r="BB124" s="308"/>
      <c r="BC124" s="308"/>
      <c r="BD124" s="308"/>
      <c r="BE124" s="308"/>
      <c r="BF124" s="308"/>
      <c r="BG124" s="308"/>
      <c r="BH124" s="308"/>
      <c r="BI124" s="308"/>
      <c r="BJ124" s="308"/>
      <c r="BK124" s="308"/>
      <c r="BL124" s="308"/>
      <c r="BM124" s="308"/>
      <c r="BN124" s="308"/>
      <c r="BO124" s="308"/>
      <c r="BP124" s="308"/>
      <c r="BQ124" s="308"/>
      <c r="BR124" s="308"/>
      <c r="BS124" s="308"/>
      <c r="BT124" s="308"/>
      <c r="BU124" s="308"/>
      <c r="BV124" s="308"/>
      <c r="BW124" s="308"/>
      <c r="BX124" s="308"/>
      <c r="BY124" s="308"/>
      <c r="BZ124" s="308"/>
      <c r="CA124" s="308"/>
      <c r="CB124" s="308"/>
      <c r="CC124" s="308"/>
      <c r="CD124" s="308"/>
      <c r="CE124" s="308"/>
      <c r="CF124" s="308"/>
      <c r="CG124" s="308"/>
      <c r="CH124" s="308"/>
      <c r="CI124" s="308"/>
      <c r="CJ124" s="308"/>
      <c r="CK124" s="308"/>
      <c r="CL124" s="308"/>
      <c r="CM124" s="308"/>
      <c r="CN124" s="308"/>
      <c r="CO124" s="308"/>
      <c r="CP124" s="308"/>
      <c r="CQ124" s="308"/>
      <c r="CR124" s="308"/>
      <c r="CS124" s="308"/>
      <c r="CT124" s="308"/>
      <c r="CU124" s="308"/>
      <c r="CV124" s="308"/>
      <c r="CW124" s="308"/>
      <c r="CX124" s="308"/>
      <c r="CY124" s="308"/>
      <c r="CZ124" s="308"/>
      <c r="DA124" s="308"/>
      <c r="DB124" s="308"/>
      <c r="DC124" s="308"/>
      <c r="DD124" s="308"/>
      <c r="DE124" s="308"/>
      <c r="DF124" s="308"/>
      <c r="DG124" s="308"/>
      <c r="DH124" s="308"/>
      <c r="DI124" s="308"/>
      <c r="DJ124" s="308"/>
      <c r="DK124" s="308"/>
      <c r="DL124" s="308"/>
      <c r="DM124" s="308"/>
      <c r="DN124" s="308"/>
      <c r="DO124" s="308"/>
      <c r="DP124" s="308"/>
      <c r="DQ124" s="308"/>
      <c r="DR124" s="308"/>
      <c r="DS124" s="308"/>
      <c r="DT124" s="308"/>
      <c r="DU124" s="308"/>
      <c r="DV124" s="308"/>
      <c r="DW124" s="308"/>
      <c r="DX124" s="308"/>
      <c r="DY124" s="308"/>
      <c r="DZ124" s="308"/>
      <c r="EA124" s="308"/>
      <c r="EB124" s="308"/>
      <c r="EC124" s="308"/>
      <c r="ED124" s="308"/>
      <c r="EE124" s="308"/>
      <c r="EF124" s="308"/>
      <c r="EG124" s="308"/>
      <c r="EH124" s="308"/>
      <c r="EI124" s="308"/>
      <c r="EJ124" s="308"/>
      <c r="EK124" s="308"/>
      <c r="EL124" s="308"/>
      <c r="EM124" s="308"/>
      <c r="EN124" s="308"/>
      <c r="EO124" s="308"/>
      <c r="EP124" s="308"/>
      <c r="EQ124" s="308"/>
      <c r="ER124" s="308"/>
      <c r="ES124" s="308"/>
      <c r="ET124" s="308"/>
      <c r="EU124" s="308"/>
      <c r="EV124" s="308"/>
      <c r="EW124" s="308"/>
      <c r="EX124" s="308"/>
      <c r="EY124" s="308"/>
      <c r="EZ124" s="308"/>
      <c r="FA124" s="308"/>
      <c r="FB124" s="308"/>
      <c r="FC124" s="308"/>
      <c r="FD124" s="308"/>
      <c r="FE124" s="308"/>
      <c r="FF124" s="308"/>
      <c r="FG124" s="308"/>
      <c r="FH124" s="308"/>
      <c r="FI124" s="308"/>
      <c r="FJ124" s="308"/>
      <c r="FK124" s="308"/>
      <c r="FL124" s="308"/>
      <c r="FM124" s="308"/>
      <c r="FN124" s="308"/>
      <c r="FO124" s="308"/>
      <c r="FP124" s="308"/>
      <c r="FQ124" s="308"/>
      <c r="FR124" s="308"/>
      <c r="FS124" s="308"/>
      <c r="FT124" s="308"/>
      <c r="FU124" s="308"/>
      <c r="FV124" s="308"/>
      <c r="FW124" s="308"/>
      <c r="FX124" s="308"/>
      <c r="FY124" s="308"/>
      <c r="FZ124" s="308"/>
      <c r="GA124" s="308"/>
      <c r="GB124" s="308"/>
      <c r="GC124" s="308"/>
      <c r="GD124" s="308"/>
      <c r="GE124" s="308"/>
      <c r="GF124" s="308"/>
      <c r="GG124" s="308"/>
      <c r="GH124" s="308"/>
      <c r="GI124" s="308"/>
      <c r="GJ124" s="308"/>
      <c r="GK124" s="308"/>
      <c r="GL124" s="308"/>
      <c r="GM124" s="308"/>
      <c r="GN124" s="308"/>
      <c r="GO124" s="308"/>
      <c r="GP124" s="308"/>
      <c r="GQ124" s="308"/>
      <c r="GR124" s="308"/>
      <c r="GS124" s="308"/>
      <c r="GT124" s="308"/>
      <c r="GU124" s="308"/>
      <c r="GV124" s="308"/>
      <c r="GW124" s="308"/>
      <c r="GX124" s="308"/>
      <c r="GY124" s="308"/>
      <c r="GZ124" s="308"/>
      <c r="HA124" s="308"/>
      <c r="HB124" s="308"/>
      <c r="HC124" s="308"/>
      <c r="HD124" s="308"/>
      <c r="HE124" s="308"/>
      <c r="HF124" s="308"/>
      <c r="HG124" s="308"/>
      <c r="HH124" s="308"/>
      <c r="HI124" s="308"/>
      <c r="HJ124" s="308"/>
      <c r="HK124" s="308"/>
      <c r="HL124" s="308"/>
      <c r="HM124" s="308"/>
      <c r="HN124" s="308"/>
      <c r="HO124" s="308"/>
      <c r="HP124" s="308"/>
      <c r="HQ124" s="308"/>
      <c r="HR124" s="308"/>
      <c r="HS124" s="308"/>
      <c r="HT124" s="308"/>
      <c r="HU124" s="308"/>
      <c r="HV124" s="308"/>
      <c r="HW124" s="308"/>
      <c r="HX124" s="308"/>
      <c r="HY124" s="308"/>
      <c r="HZ124" s="308"/>
      <c r="IA124" s="308"/>
      <c r="IB124" s="308"/>
      <c r="IC124" s="308"/>
      <c r="ID124" s="308"/>
      <c r="IE124" s="308"/>
      <c r="IF124" s="308"/>
      <c r="IG124" s="308"/>
      <c r="IH124" s="308"/>
    </row>
    <row r="125" spans="1:242" s="249" customFormat="1" ht="15" customHeight="1" x14ac:dyDescent="0.3">
      <c r="A125" s="174">
        <v>4.0199999999999996</v>
      </c>
      <c r="B125" s="231" t="s">
        <v>243</v>
      </c>
      <c r="C125" s="232" t="str">
        <f>VLOOKUP(BD.PD[[#This Row],[Pos]],PPto[],3,FALSE)</f>
        <v>4.02 Supervisión Mecánica</v>
      </c>
      <c r="D125" s="233" t="s">
        <v>243</v>
      </c>
      <c r="E125" s="305">
        <f>IF(BD.PD[[#This Row],[.]]="*",VLOOKUP(BD.PD[[#This Row],[Pos]],Presupuesto!A:H,7,FALSE),"")</f>
        <v>0</v>
      </c>
      <c r="F125" s="234"/>
      <c r="G125" s="174"/>
      <c r="H125" s="174"/>
      <c r="I125" s="174"/>
      <c r="J125" s="174"/>
      <c r="K125" s="392">
        <v>1</v>
      </c>
      <c r="L125" s="233" t="s">
        <v>117</v>
      </c>
      <c r="M125" s="383">
        <f>IF(BD.PD[[#This Row],[Mon]]="DOP",1,HLOOKUP(BD.PD[[#This Row],[Mon]],$K$1:$L$2,2,FALSE))</f>
        <v>61</v>
      </c>
      <c r="N125" s="490">
        <v>0</v>
      </c>
      <c r="O125" s="243">
        <f>BD.PD[[#This Row],[Cant.]]*BD.PD[[#This Row],[ Tasa ]]*BD.PD[[#This Row],[ Precio Und.]]</f>
        <v>0</v>
      </c>
      <c r="P125" s="491">
        <v>0</v>
      </c>
      <c r="Q125" s="243">
        <f>IF(BD.PD[[#This Row],[Liquid. '[%']]]&lt;&gt;0,(BD.PD[[#This Row],[Valor Neto '[DOP']]]*BD.PD[[#This Row],[Liquid. '[%']]])+BD.PD[[#This Row],[Valor Neto '[DOP']]],BD.PD[[#This Row],[Valor Neto '[DOP']]])</f>
        <v>0</v>
      </c>
      <c r="R125" s="243">
        <f>BD.PD[[#This Row],[Ppto. Orden Interna '[DOP']]]/HLOOKUP("USD",$K$1:$L$2,2,FALSE)</f>
        <v>0</v>
      </c>
      <c r="S125" s="381"/>
      <c r="T125" s="387"/>
      <c r="U125" s="460" t="s">
        <v>304</v>
      </c>
      <c r="V125" s="611">
        <v>801669</v>
      </c>
      <c r="W125" s="499"/>
      <c r="X125" s="495"/>
      <c r="Y125" s="388"/>
      <c r="Z125" s="243">
        <f>BD.PD[[#This Row],[Av.P1 '[%']]]*BD.PD[[#This Row],[Ppto. Orden Interna '[DOP']]]</f>
        <v>0</v>
      </c>
      <c r="AB125" s="389"/>
      <c r="AC125" s="243">
        <f>BD.PD[[#This Row],[Av.P2 '[%']]]*BD.PD[[#This Row],[Ppto. Orden Interna '[DOP']]]</f>
        <v>0</v>
      </c>
      <c r="AE125" s="389"/>
      <c r="AF125" s="243">
        <f>BD.PD[[#This Row],[Av.P3 '[%']]]*BD.PD[[#This Row],[Ppto. Orden Interna '[DOP']]]</f>
        <v>0</v>
      </c>
      <c r="AG125" s="243"/>
      <c r="AH125" s="243"/>
      <c r="AI125" s="243"/>
      <c r="AJ125" s="243"/>
      <c r="AK125" s="243"/>
      <c r="AL125" s="243"/>
      <c r="AM125" s="482">
        <f>BD.PD[[#This Row],[Pago 3]]+BD.PD[[#This Row],[Pago 2]]+BD.PD[[#This Row],[Pago 1]]</f>
        <v>0</v>
      </c>
      <c r="AN125" s="511"/>
      <c r="AO125" s="511"/>
      <c r="AP125" s="511"/>
      <c r="AQ125" s="511"/>
      <c r="AR125" s="511"/>
      <c r="AS125" s="511"/>
      <c r="AT125" s="308"/>
      <c r="AU125" s="308"/>
      <c r="AV125" s="308"/>
      <c r="AW125" s="308"/>
      <c r="AX125" s="308"/>
      <c r="AY125" s="308"/>
      <c r="AZ125" s="308"/>
      <c r="BA125" s="308"/>
      <c r="BB125" s="308"/>
      <c r="BC125" s="308"/>
      <c r="BD125" s="308"/>
      <c r="BE125" s="308"/>
      <c r="BF125" s="308"/>
      <c r="BG125" s="308"/>
      <c r="BH125" s="308"/>
      <c r="BI125" s="308"/>
      <c r="BJ125" s="308"/>
      <c r="BK125" s="308"/>
      <c r="BL125" s="308"/>
      <c r="BM125" s="308"/>
      <c r="BN125" s="308"/>
      <c r="BO125" s="308"/>
      <c r="BP125" s="308"/>
      <c r="BQ125" s="308"/>
      <c r="BR125" s="308"/>
      <c r="BS125" s="308"/>
      <c r="BT125" s="308"/>
      <c r="BU125" s="308"/>
      <c r="BV125" s="308"/>
      <c r="BW125" s="308"/>
      <c r="BX125" s="308"/>
      <c r="BY125" s="308"/>
      <c r="BZ125" s="308"/>
      <c r="CA125" s="308"/>
      <c r="CB125" s="308"/>
      <c r="CC125" s="308"/>
      <c r="CD125" s="308"/>
      <c r="CE125" s="308"/>
      <c r="CF125" s="308"/>
      <c r="CG125" s="308"/>
      <c r="CH125" s="308"/>
      <c r="CI125" s="308"/>
      <c r="CJ125" s="308"/>
      <c r="CK125" s="308"/>
      <c r="CL125" s="308"/>
      <c r="CM125" s="308"/>
      <c r="CN125" s="308"/>
      <c r="CO125" s="308"/>
      <c r="CP125" s="308"/>
      <c r="CQ125" s="308"/>
      <c r="CR125" s="308"/>
      <c r="CS125" s="308"/>
      <c r="CT125" s="308"/>
      <c r="CU125" s="308"/>
      <c r="CV125" s="308"/>
      <c r="CW125" s="308"/>
      <c r="CX125" s="308"/>
      <c r="CY125" s="308"/>
      <c r="CZ125" s="308"/>
      <c r="DA125" s="308"/>
      <c r="DB125" s="308"/>
      <c r="DC125" s="308"/>
      <c r="DD125" s="308"/>
      <c r="DE125" s="308"/>
      <c r="DF125" s="308"/>
      <c r="DG125" s="308"/>
      <c r="DH125" s="308"/>
      <c r="DI125" s="308"/>
      <c r="DJ125" s="308"/>
      <c r="DK125" s="308"/>
      <c r="DL125" s="308"/>
      <c r="DM125" s="308"/>
      <c r="DN125" s="308"/>
      <c r="DO125" s="308"/>
      <c r="DP125" s="308"/>
      <c r="DQ125" s="308"/>
      <c r="DR125" s="308"/>
      <c r="DS125" s="308"/>
      <c r="DT125" s="308"/>
      <c r="DU125" s="308"/>
      <c r="DV125" s="308"/>
      <c r="DW125" s="308"/>
      <c r="DX125" s="308"/>
      <c r="DY125" s="308"/>
      <c r="DZ125" s="308"/>
      <c r="EA125" s="308"/>
      <c r="EB125" s="308"/>
      <c r="EC125" s="308"/>
      <c r="ED125" s="308"/>
      <c r="EE125" s="308"/>
      <c r="EF125" s="308"/>
      <c r="EG125" s="308"/>
      <c r="EH125" s="308"/>
      <c r="EI125" s="308"/>
      <c r="EJ125" s="308"/>
      <c r="EK125" s="308"/>
      <c r="EL125" s="308"/>
      <c r="EM125" s="308"/>
      <c r="EN125" s="308"/>
      <c r="EO125" s="308"/>
      <c r="EP125" s="308"/>
      <c r="EQ125" s="308"/>
      <c r="ER125" s="308"/>
      <c r="ES125" s="308"/>
      <c r="ET125" s="308"/>
      <c r="EU125" s="308"/>
      <c r="EV125" s="308"/>
      <c r="EW125" s="308"/>
      <c r="EX125" s="308"/>
      <c r="EY125" s="308"/>
      <c r="EZ125" s="308"/>
      <c r="FA125" s="308"/>
      <c r="FB125" s="308"/>
      <c r="FC125" s="308"/>
      <c r="FD125" s="308"/>
      <c r="FE125" s="308"/>
      <c r="FF125" s="308"/>
      <c r="FG125" s="308"/>
      <c r="FH125" s="308"/>
      <c r="FI125" s="308"/>
      <c r="FJ125" s="308"/>
      <c r="FK125" s="308"/>
      <c r="FL125" s="308"/>
      <c r="FM125" s="308"/>
      <c r="FN125" s="308"/>
      <c r="FO125" s="308"/>
      <c r="FP125" s="308"/>
      <c r="FQ125" s="308"/>
      <c r="FR125" s="308"/>
      <c r="FS125" s="308"/>
      <c r="FT125" s="308"/>
      <c r="FU125" s="308"/>
      <c r="FV125" s="308"/>
      <c r="FW125" s="308"/>
      <c r="FX125" s="308"/>
      <c r="FY125" s="308"/>
      <c r="FZ125" s="308"/>
      <c r="GA125" s="308"/>
      <c r="GB125" s="308"/>
      <c r="GC125" s="308"/>
      <c r="GD125" s="308"/>
      <c r="GE125" s="308"/>
      <c r="GF125" s="308"/>
      <c r="GG125" s="308"/>
      <c r="GH125" s="308"/>
      <c r="GI125" s="308"/>
      <c r="GJ125" s="308"/>
      <c r="GK125" s="308"/>
      <c r="GL125" s="308"/>
      <c r="GM125" s="308"/>
      <c r="GN125" s="308"/>
      <c r="GO125" s="308"/>
      <c r="GP125" s="308"/>
      <c r="GQ125" s="308"/>
      <c r="GR125" s="308"/>
      <c r="GS125" s="308"/>
      <c r="GT125" s="308"/>
      <c r="GU125" s="308"/>
      <c r="GV125" s="308"/>
      <c r="GW125" s="308"/>
      <c r="GX125" s="308"/>
      <c r="GY125" s="308"/>
      <c r="GZ125" s="308"/>
      <c r="HA125" s="308"/>
      <c r="HB125" s="308"/>
      <c r="HC125" s="308"/>
      <c r="HD125" s="308"/>
      <c r="HE125" s="308"/>
      <c r="HF125" s="308"/>
      <c r="HG125" s="308"/>
      <c r="HH125" s="308"/>
      <c r="HI125" s="308"/>
      <c r="HJ125" s="308"/>
      <c r="HK125" s="308"/>
      <c r="HL125" s="308"/>
      <c r="HM125" s="308"/>
      <c r="HN125" s="308"/>
      <c r="HO125" s="308"/>
      <c r="HP125" s="308"/>
      <c r="HQ125" s="308"/>
      <c r="HR125" s="308"/>
      <c r="HS125" s="308"/>
      <c r="HT125" s="308"/>
      <c r="HU125" s="308"/>
      <c r="HV125" s="308"/>
      <c r="HW125" s="308"/>
      <c r="HX125" s="308"/>
      <c r="HY125" s="308"/>
      <c r="HZ125" s="308"/>
      <c r="IA125" s="308"/>
      <c r="IB125" s="308"/>
      <c r="IC125" s="308"/>
      <c r="ID125" s="308"/>
      <c r="IE125" s="308"/>
      <c r="IF125" s="308"/>
      <c r="IG125" s="308"/>
      <c r="IH125" s="308"/>
    </row>
    <row r="126" spans="1:242" s="249" customFormat="1" ht="15" customHeight="1" x14ac:dyDescent="0.3">
      <c r="A126" s="174">
        <v>4.03</v>
      </c>
      <c r="B126" s="231" t="s">
        <v>243</v>
      </c>
      <c r="C126" s="232" t="str">
        <f>VLOOKUP(BD.PD[[#This Row],[Pos]],PPto[],3,FALSE)</f>
        <v>4.03 Sistema de Extracción cocina</v>
      </c>
      <c r="D126" s="233" t="s">
        <v>243</v>
      </c>
      <c r="E126" s="305">
        <f>IF(BD.PD[[#This Row],[.]]="*",VLOOKUP(BD.PD[[#This Row],[Pos]],Presupuesto!A:H,7,FALSE),"")</f>
        <v>35289.75</v>
      </c>
      <c r="F126" s="234"/>
      <c r="G126" s="174"/>
      <c r="H126" s="174"/>
      <c r="I126" s="174"/>
      <c r="J126" s="174"/>
      <c r="K126" s="392">
        <v>1</v>
      </c>
      <c r="L126" s="233" t="s">
        <v>117</v>
      </c>
      <c r="M126" s="383">
        <f>IF(BD.PD[[#This Row],[Mon]]="DOP",1,HLOOKUP(BD.PD[[#This Row],[Mon]],$K$1:$L$2,2,FALSE))</f>
        <v>61</v>
      </c>
      <c r="N126" s="490">
        <v>0</v>
      </c>
      <c r="O126" s="243">
        <f>BD.PD[[#This Row],[Cant.]]*BD.PD[[#This Row],[ Tasa ]]*BD.PD[[#This Row],[ Precio Und.]]</f>
        <v>0</v>
      </c>
      <c r="P126" s="491">
        <v>0</v>
      </c>
      <c r="Q126" s="243">
        <f>IF(BD.PD[[#This Row],[Liquid. '[%']]]&lt;&gt;0,(BD.PD[[#This Row],[Valor Neto '[DOP']]]*BD.PD[[#This Row],[Liquid. '[%']]])+BD.PD[[#This Row],[Valor Neto '[DOP']]],BD.PD[[#This Row],[Valor Neto '[DOP']]])</f>
        <v>0</v>
      </c>
      <c r="R126" s="243">
        <f>BD.PD[[#This Row],[Ppto. Orden Interna '[DOP']]]/HLOOKUP("USD",$K$1:$L$2,2,FALSE)</f>
        <v>0</v>
      </c>
      <c r="S126" s="381"/>
      <c r="T126" s="387"/>
      <c r="U126" s="460"/>
      <c r="V126" s="611"/>
      <c r="W126" s="499"/>
      <c r="X126" s="495"/>
      <c r="Y126" s="388"/>
      <c r="Z126" s="243">
        <f>BD.PD[[#This Row],[Av.P1 '[%']]]*BD.PD[[#This Row],[Ppto. Orden Interna '[DOP']]]</f>
        <v>0</v>
      </c>
      <c r="AB126" s="389"/>
      <c r="AC126" s="243">
        <f>BD.PD[[#This Row],[Av.P2 '[%']]]*BD.PD[[#This Row],[Ppto. Orden Interna '[DOP']]]</f>
        <v>0</v>
      </c>
      <c r="AE126" s="389"/>
      <c r="AF126" s="243">
        <f>BD.PD[[#This Row],[Av.P3 '[%']]]*BD.PD[[#This Row],[Ppto. Orden Interna '[DOP']]]</f>
        <v>0</v>
      </c>
      <c r="AG126" s="243"/>
      <c r="AH126" s="243"/>
      <c r="AI126" s="243"/>
      <c r="AJ126" s="243"/>
      <c r="AK126" s="243"/>
      <c r="AL126" s="243"/>
      <c r="AM126" s="482">
        <f>BD.PD[[#This Row],[Pago 3]]+BD.PD[[#This Row],[Pago 2]]+BD.PD[[#This Row],[Pago 1]]</f>
        <v>0</v>
      </c>
      <c r="AN126" s="511"/>
      <c r="AO126" s="511"/>
      <c r="AP126" s="511"/>
      <c r="AQ126" s="511"/>
      <c r="AR126" s="511"/>
      <c r="AS126" s="511"/>
      <c r="AT126" s="308"/>
      <c r="AU126" s="308"/>
      <c r="AV126" s="308"/>
      <c r="AW126" s="308"/>
      <c r="AX126" s="308"/>
      <c r="AY126" s="308"/>
      <c r="AZ126" s="308"/>
      <c r="BA126" s="308"/>
      <c r="BB126" s="308"/>
      <c r="BC126" s="308"/>
      <c r="BD126" s="308"/>
      <c r="BE126" s="308"/>
      <c r="BF126" s="308"/>
      <c r="BG126" s="308"/>
      <c r="BH126" s="308"/>
      <c r="BI126" s="308"/>
      <c r="BJ126" s="308"/>
      <c r="BK126" s="308"/>
      <c r="BL126" s="308"/>
      <c r="BM126" s="308"/>
      <c r="BN126" s="308"/>
      <c r="BO126" s="308"/>
      <c r="BP126" s="308"/>
      <c r="BQ126" s="308"/>
      <c r="BR126" s="308"/>
      <c r="BS126" s="308"/>
      <c r="BT126" s="308"/>
      <c r="BU126" s="308"/>
      <c r="BV126" s="308"/>
      <c r="BW126" s="308"/>
      <c r="BX126" s="308"/>
      <c r="BY126" s="308"/>
      <c r="BZ126" s="308"/>
      <c r="CA126" s="308"/>
      <c r="CB126" s="308"/>
      <c r="CC126" s="308"/>
      <c r="CD126" s="308"/>
      <c r="CE126" s="308"/>
      <c r="CF126" s="308"/>
      <c r="CG126" s="308"/>
      <c r="CH126" s="308"/>
      <c r="CI126" s="308"/>
      <c r="CJ126" s="308"/>
      <c r="CK126" s="308"/>
      <c r="CL126" s="308"/>
      <c r="CM126" s="308"/>
      <c r="CN126" s="308"/>
      <c r="CO126" s="308"/>
      <c r="CP126" s="308"/>
      <c r="CQ126" s="308"/>
      <c r="CR126" s="308"/>
      <c r="CS126" s="308"/>
      <c r="CT126" s="308"/>
      <c r="CU126" s="308"/>
      <c r="CV126" s="308"/>
      <c r="CW126" s="308"/>
      <c r="CX126" s="308"/>
      <c r="CY126" s="308"/>
      <c r="CZ126" s="308"/>
      <c r="DA126" s="308"/>
      <c r="DB126" s="308"/>
      <c r="DC126" s="308"/>
      <c r="DD126" s="308"/>
      <c r="DE126" s="308"/>
      <c r="DF126" s="308"/>
      <c r="DG126" s="308"/>
      <c r="DH126" s="308"/>
      <c r="DI126" s="308"/>
      <c r="DJ126" s="308"/>
      <c r="DK126" s="308"/>
      <c r="DL126" s="308"/>
      <c r="DM126" s="308"/>
      <c r="DN126" s="308"/>
      <c r="DO126" s="308"/>
      <c r="DP126" s="308"/>
      <c r="DQ126" s="308"/>
      <c r="DR126" s="308"/>
      <c r="DS126" s="308"/>
      <c r="DT126" s="308"/>
      <c r="DU126" s="308"/>
      <c r="DV126" s="308"/>
      <c r="DW126" s="308"/>
      <c r="DX126" s="308"/>
      <c r="DY126" s="308"/>
      <c r="DZ126" s="308"/>
      <c r="EA126" s="308"/>
      <c r="EB126" s="308"/>
      <c r="EC126" s="308"/>
      <c r="ED126" s="308"/>
      <c r="EE126" s="308"/>
      <c r="EF126" s="308"/>
      <c r="EG126" s="308"/>
      <c r="EH126" s="308"/>
      <c r="EI126" s="308"/>
      <c r="EJ126" s="308"/>
      <c r="EK126" s="308"/>
      <c r="EL126" s="308"/>
      <c r="EM126" s="308"/>
      <c r="EN126" s="308"/>
      <c r="EO126" s="308"/>
      <c r="EP126" s="308"/>
      <c r="EQ126" s="308"/>
      <c r="ER126" s="308"/>
      <c r="ES126" s="308"/>
      <c r="ET126" s="308"/>
      <c r="EU126" s="308"/>
      <c r="EV126" s="308"/>
      <c r="EW126" s="308"/>
      <c r="EX126" s="308"/>
      <c r="EY126" s="308"/>
      <c r="EZ126" s="308"/>
      <c r="FA126" s="308"/>
      <c r="FB126" s="308"/>
      <c r="FC126" s="308"/>
      <c r="FD126" s="308"/>
      <c r="FE126" s="308"/>
      <c r="FF126" s="308"/>
      <c r="FG126" s="308"/>
      <c r="FH126" s="308"/>
      <c r="FI126" s="308"/>
      <c r="FJ126" s="308"/>
      <c r="FK126" s="308"/>
      <c r="FL126" s="308"/>
      <c r="FM126" s="308"/>
      <c r="FN126" s="308"/>
      <c r="FO126" s="308"/>
      <c r="FP126" s="308"/>
      <c r="FQ126" s="308"/>
      <c r="FR126" s="308"/>
      <c r="FS126" s="308"/>
      <c r="FT126" s="308"/>
      <c r="FU126" s="308"/>
      <c r="FV126" s="308"/>
      <c r="FW126" s="308"/>
      <c r="FX126" s="308"/>
      <c r="FY126" s="308"/>
      <c r="FZ126" s="308"/>
      <c r="GA126" s="308"/>
      <c r="GB126" s="308"/>
      <c r="GC126" s="308"/>
      <c r="GD126" s="308"/>
      <c r="GE126" s="308"/>
      <c r="GF126" s="308"/>
      <c r="GG126" s="308"/>
      <c r="GH126" s="308"/>
      <c r="GI126" s="308"/>
      <c r="GJ126" s="308"/>
      <c r="GK126" s="308"/>
      <c r="GL126" s="308"/>
      <c r="GM126" s="308"/>
      <c r="GN126" s="308"/>
      <c r="GO126" s="308"/>
      <c r="GP126" s="308"/>
      <c r="GQ126" s="308"/>
      <c r="GR126" s="308"/>
      <c r="GS126" s="308"/>
      <c r="GT126" s="308"/>
      <c r="GU126" s="308"/>
      <c r="GV126" s="308"/>
      <c r="GW126" s="308"/>
      <c r="GX126" s="308"/>
      <c r="GY126" s="308"/>
      <c r="GZ126" s="308"/>
      <c r="HA126" s="308"/>
      <c r="HB126" s="308"/>
      <c r="HC126" s="308"/>
      <c r="HD126" s="308"/>
      <c r="HE126" s="308"/>
      <c r="HF126" s="308"/>
      <c r="HG126" s="308"/>
      <c r="HH126" s="308"/>
      <c r="HI126" s="308"/>
      <c r="HJ126" s="308"/>
      <c r="HK126" s="308"/>
      <c r="HL126" s="308"/>
      <c r="HM126" s="308"/>
      <c r="HN126" s="308"/>
      <c r="HO126" s="308"/>
      <c r="HP126" s="308"/>
      <c r="HQ126" s="308"/>
      <c r="HR126" s="308"/>
      <c r="HS126" s="308"/>
      <c r="HT126" s="308"/>
      <c r="HU126" s="308"/>
      <c r="HV126" s="308"/>
      <c r="HW126" s="308"/>
      <c r="HX126" s="308"/>
      <c r="HY126" s="308"/>
      <c r="HZ126" s="308"/>
      <c r="IA126" s="308"/>
      <c r="IB126" s="308"/>
      <c r="IC126" s="308"/>
      <c r="ID126" s="308"/>
      <c r="IE126" s="308"/>
      <c r="IF126" s="308"/>
      <c r="IG126" s="308"/>
      <c r="IH126" s="308"/>
    </row>
    <row r="127" spans="1:242" s="249" customFormat="1" ht="15" customHeight="1" x14ac:dyDescent="0.3">
      <c r="A127" s="174">
        <v>4.03</v>
      </c>
      <c r="B127" s="231"/>
      <c r="C127" s="232" t="str">
        <f>VLOOKUP(BD.PD[[#This Row],[Pos]],PPto[],3,FALSE)</f>
        <v>4.03 Sistema de Extracción cocina</v>
      </c>
      <c r="D127" s="174" t="s">
        <v>23</v>
      </c>
      <c r="E127" s="305" t="str">
        <f>IF(BD.PD[[#This Row],[.]]="*",VLOOKUP(BD.PD[[#This Row],[Pos]],Presupuesto!A:H,7,FALSE),"")</f>
        <v/>
      </c>
      <c r="F127" s="510" t="s">
        <v>1767</v>
      </c>
      <c r="G127" s="230" t="s">
        <v>1607</v>
      </c>
      <c r="H127" s="174">
        <v>4513017298</v>
      </c>
      <c r="I127" s="174" t="s">
        <v>1609</v>
      </c>
      <c r="J127" s="497" t="s">
        <v>1994</v>
      </c>
      <c r="K127" s="382">
        <v>1</v>
      </c>
      <c r="L127" s="174" t="s">
        <v>117</v>
      </c>
      <c r="M127" s="383">
        <f>IF(BD.PD[[#This Row],[Mon]]="DOP",1,HLOOKUP(BD.PD[[#This Row],[Mon]],$K$1:$L$2,2,FALSE))</f>
        <v>61</v>
      </c>
      <c r="N127" s="400">
        <v>1482.77</v>
      </c>
      <c r="O127" s="395">
        <f>BD.PD[[#This Row],[Cant.]]*BD.PD[[#This Row],[ Tasa ]]*BD.PD[[#This Row],[ Precio Und.]]</f>
        <v>90448.97</v>
      </c>
      <c r="P127" s="386">
        <v>0</v>
      </c>
      <c r="Q127" s="395">
        <f>IF(BD.PD[[#This Row],[Liquid. '[%']]]&lt;&gt;0,(BD.PD[[#This Row],[Valor Neto '[DOP']]]*BD.PD[[#This Row],[Liquid. '[%']]])+BD.PD[[#This Row],[Valor Neto '[DOP']]],BD.PD[[#This Row],[Valor Neto '[DOP']]])</f>
        <v>90448.97</v>
      </c>
      <c r="R127" s="395">
        <f>BD.PD[[#This Row],[Ppto. Orden Interna '[DOP']]]/HLOOKUP("USD",$K$1:$L$2,2,FALSE)</f>
        <v>1482.77</v>
      </c>
      <c r="S127" s="398" t="s">
        <v>1772</v>
      </c>
      <c r="T127" s="387"/>
      <c r="U127" s="460" t="s">
        <v>304</v>
      </c>
      <c r="V127" s="611">
        <v>801669</v>
      </c>
      <c r="W127" s="398" t="s">
        <v>1772</v>
      </c>
      <c r="X127" s="174">
        <v>19</v>
      </c>
      <c r="Y127" s="388">
        <v>0.6</v>
      </c>
      <c r="Z127" s="243">
        <f>BD.PD[[#This Row],[Av.P1 '[%']]]*BD.PD[[#This Row],[Ppto. Orden Interna '[DOP']]]</f>
        <v>54269.381999999998</v>
      </c>
      <c r="AA127" s="174">
        <v>21</v>
      </c>
      <c r="AB127" s="399">
        <v>0.4</v>
      </c>
      <c r="AC127" s="243">
        <f>BD.PD[[#This Row],[Av.P2 '[%']]]*BD.PD[[#This Row],[Ppto. Orden Interna '[DOP']]]</f>
        <v>36179.588000000003</v>
      </c>
      <c r="AE127" s="389"/>
      <c r="AF127" s="243">
        <f>BD.PD[[#This Row],[Av.P3 '[%']]]*BD.PD[[#This Row],[Ppto. Orden Interna '[DOP']]]</f>
        <v>0</v>
      </c>
      <c r="AG127" s="243"/>
      <c r="AH127" s="243"/>
      <c r="AI127" s="243"/>
      <c r="AJ127" s="243"/>
      <c r="AK127" s="243"/>
      <c r="AL127" s="243"/>
      <c r="AM127" s="482">
        <f>BD.PD[[#This Row],[Pago 3]]+BD.PD[[#This Row],[Pago 2]]+BD.PD[[#This Row],[Pago 1]]</f>
        <v>90448.97</v>
      </c>
      <c r="AN127" s="511" t="s">
        <v>244</v>
      </c>
      <c r="AO127" s="511" t="s">
        <v>245</v>
      </c>
      <c r="AP127" s="511" t="s">
        <v>246</v>
      </c>
      <c r="AQ127" s="511" t="s">
        <v>247</v>
      </c>
      <c r="AR127" s="511">
        <v>594</v>
      </c>
      <c r="AS127" s="511" t="s">
        <v>258</v>
      </c>
      <c r="AT127" s="308"/>
      <c r="AU127" s="308"/>
      <c r="AV127" s="308"/>
      <c r="AW127" s="308"/>
      <c r="AX127" s="308"/>
      <c r="AY127" s="308"/>
      <c r="AZ127" s="308"/>
      <c r="BA127" s="308"/>
      <c r="BB127" s="308"/>
      <c r="BC127" s="308"/>
      <c r="BD127" s="308"/>
      <c r="BE127" s="308"/>
      <c r="BF127" s="308"/>
      <c r="BG127" s="308"/>
      <c r="BH127" s="308"/>
      <c r="BI127" s="308"/>
      <c r="BJ127" s="308"/>
      <c r="BK127" s="308"/>
      <c r="BL127" s="308"/>
      <c r="BM127" s="308"/>
      <c r="BN127" s="308"/>
      <c r="BO127" s="308"/>
      <c r="BP127" s="308"/>
      <c r="BQ127" s="308"/>
      <c r="BR127" s="308"/>
      <c r="BS127" s="308"/>
      <c r="BT127" s="308"/>
      <c r="BU127" s="308"/>
      <c r="BV127" s="308"/>
      <c r="BW127" s="308"/>
      <c r="BX127" s="308"/>
      <c r="BY127" s="308"/>
      <c r="BZ127" s="308"/>
      <c r="CA127" s="308"/>
      <c r="CB127" s="308"/>
      <c r="CC127" s="308"/>
      <c r="CD127" s="308"/>
      <c r="CE127" s="308"/>
      <c r="CF127" s="308"/>
      <c r="CG127" s="308"/>
      <c r="CH127" s="308"/>
      <c r="CI127" s="308"/>
      <c r="CJ127" s="308"/>
      <c r="CK127" s="308"/>
      <c r="CL127" s="308"/>
      <c r="CM127" s="308"/>
      <c r="CN127" s="308"/>
      <c r="CO127" s="308"/>
      <c r="CP127" s="308"/>
      <c r="CQ127" s="308"/>
      <c r="CR127" s="308"/>
      <c r="CS127" s="308"/>
      <c r="CT127" s="308"/>
      <c r="CU127" s="308"/>
      <c r="CV127" s="308"/>
      <c r="CW127" s="308"/>
      <c r="CX127" s="308"/>
      <c r="CY127" s="308"/>
      <c r="CZ127" s="308"/>
      <c r="DA127" s="308"/>
      <c r="DB127" s="308"/>
      <c r="DC127" s="308"/>
      <c r="DD127" s="308"/>
      <c r="DE127" s="308"/>
      <c r="DF127" s="308"/>
      <c r="DG127" s="308"/>
      <c r="DH127" s="308"/>
      <c r="DI127" s="308"/>
      <c r="DJ127" s="308"/>
      <c r="DK127" s="308"/>
      <c r="DL127" s="308"/>
      <c r="DM127" s="308"/>
      <c r="DN127" s="308"/>
      <c r="DO127" s="308"/>
      <c r="DP127" s="308"/>
      <c r="DQ127" s="308"/>
      <c r="DR127" s="308"/>
      <c r="DS127" s="308"/>
      <c r="DT127" s="308"/>
      <c r="DU127" s="308"/>
      <c r="DV127" s="308"/>
      <c r="DW127" s="308"/>
      <c r="DX127" s="308"/>
      <c r="DY127" s="308"/>
      <c r="DZ127" s="308"/>
      <c r="EA127" s="308"/>
      <c r="EB127" s="308"/>
      <c r="EC127" s="308"/>
      <c r="ED127" s="308"/>
      <c r="EE127" s="308"/>
      <c r="EF127" s="308"/>
      <c r="EG127" s="308"/>
      <c r="EH127" s="308"/>
      <c r="EI127" s="308"/>
      <c r="EJ127" s="308"/>
      <c r="EK127" s="308"/>
      <c r="EL127" s="308"/>
      <c r="EM127" s="308"/>
      <c r="EN127" s="308"/>
      <c r="EO127" s="308"/>
      <c r="EP127" s="308"/>
      <c r="EQ127" s="308"/>
      <c r="ER127" s="308"/>
      <c r="ES127" s="308"/>
      <c r="ET127" s="308"/>
      <c r="EU127" s="308"/>
      <c r="EV127" s="308"/>
      <c r="EW127" s="308"/>
      <c r="EX127" s="308"/>
      <c r="EY127" s="308"/>
      <c r="EZ127" s="308"/>
      <c r="FA127" s="308"/>
      <c r="FB127" s="308"/>
      <c r="FC127" s="308"/>
      <c r="FD127" s="308"/>
      <c r="FE127" s="308"/>
      <c r="FF127" s="308"/>
      <c r="FG127" s="308"/>
      <c r="FH127" s="308"/>
      <c r="FI127" s="308"/>
      <c r="FJ127" s="308"/>
      <c r="FK127" s="308"/>
      <c r="FL127" s="308"/>
      <c r="FM127" s="308"/>
      <c r="FN127" s="308"/>
      <c r="FO127" s="308"/>
      <c r="FP127" s="308"/>
      <c r="FQ127" s="308"/>
      <c r="FR127" s="308"/>
      <c r="FS127" s="308"/>
      <c r="FT127" s="308"/>
      <c r="FU127" s="308"/>
      <c r="FV127" s="308"/>
      <c r="FW127" s="308"/>
      <c r="FX127" s="308"/>
      <c r="FY127" s="308"/>
      <c r="FZ127" s="308"/>
      <c r="GA127" s="308"/>
      <c r="GB127" s="308"/>
      <c r="GC127" s="308"/>
      <c r="GD127" s="308"/>
      <c r="GE127" s="308"/>
      <c r="GF127" s="308"/>
      <c r="GG127" s="308"/>
      <c r="GH127" s="308"/>
      <c r="GI127" s="308"/>
      <c r="GJ127" s="308"/>
      <c r="GK127" s="308"/>
      <c r="GL127" s="308"/>
      <c r="GM127" s="308"/>
      <c r="GN127" s="308"/>
      <c r="GO127" s="308"/>
      <c r="GP127" s="308"/>
      <c r="GQ127" s="308"/>
      <c r="GR127" s="308"/>
      <c r="GS127" s="308"/>
      <c r="GT127" s="308"/>
      <c r="GU127" s="308"/>
      <c r="GV127" s="308"/>
      <c r="GW127" s="308"/>
      <c r="GX127" s="308"/>
      <c r="GY127" s="308"/>
      <c r="GZ127" s="308"/>
      <c r="HA127" s="308"/>
      <c r="HB127" s="308"/>
      <c r="HC127" s="308"/>
      <c r="HD127" s="308"/>
      <c r="HE127" s="308"/>
      <c r="HF127" s="308"/>
      <c r="HG127" s="308"/>
      <c r="HH127" s="308"/>
      <c r="HI127" s="308"/>
      <c r="HJ127" s="308"/>
      <c r="HK127" s="308"/>
      <c r="HL127" s="308"/>
      <c r="HM127" s="308"/>
      <c r="HN127" s="308"/>
      <c r="HO127" s="308"/>
      <c r="HP127" s="308"/>
      <c r="HQ127" s="308"/>
      <c r="HR127" s="308"/>
      <c r="HS127" s="308"/>
      <c r="HT127" s="308"/>
      <c r="HU127" s="308"/>
      <c r="HV127" s="308"/>
      <c r="HW127" s="308"/>
      <c r="HX127" s="308"/>
      <c r="HY127" s="308"/>
      <c r="HZ127" s="308"/>
      <c r="IA127" s="308"/>
      <c r="IB127" s="308"/>
      <c r="IC127" s="308"/>
      <c r="ID127" s="308"/>
      <c r="IE127" s="308"/>
      <c r="IF127" s="308"/>
      <c r="IG127" s="308"/>
      <c r="IH127" s="308"/>
    </row>
    <row r="128" spans="1:242" s="249" customFormat="1" ht="15" customHeight="1" x14ac:dyDescent="0.3">
      <c r="A128" s="174">
        <v>4.03</v>
      </c>
      <c r="B128" s="231"/>
      <c r="C128" s="232" t="str">
        <f>VLOOKUP(BD.PD[[#This Row],[Pos]],PPto[],3,FALSE)</f>
        <v>4.03 Sistema de Extracción cocina</v>
      </c>
      <c r="D128" s="174" t="s">
        <v>23</v>
      </c>
      <c r="E128" s="305" t="str">
        <f>IF(BD.PD[[#This Row],[.]]="*",VLOOKUP(BD.PD[[#This Row],[Pos]],Presupuesto!A:H,7,FALSE),"")</f>
        <v/>
      </c>
      <c r="F128" s="510" t="s">
        <v>1768</v>
      </c>
      <c r="G128" s="230" t="s">
        <v>1607</v>
      </c>
      <c r="H128" s="174">
        <v>4513017298</v>
      </c>
      <c r="I128" s="174" t="s">
        <v>1609</v>
      </c>
      <c r="J128" s="497" t="s">
        <v>1994</v>
      </c>
      <c r="K128" s="382">
        <v>1</v>
      </c>
      <c r="L128" s="174" t="s">
        <v>117</v>
      </c>
      <c r="M128" s="383">
        <f>IF(BD.PD[[#This Row],[Mon]]="DOP",1,HLOOKUP(BD.PD[[#This Row],[Mon]],$K$1:$L$2,2,FALSE))</f>
        <v>61</v>
      </c>
      <c r="N128" s="400">
        <v>1291.81</v>
      </c>
      <c r="O128" s="395">
        <f>BD.PD[[#This Row],[Cant.]]*BD.PD[[#This Row],[ Tasa ]]*BD.PD[[#This Row],[ Precio Und.]]</f>
        <v>78800.41</v>
      </c>
      <c r="P128" s="386">
        <v>0</v>
      </c>
      <c r="Q128" s="395">
        <f>IF(BD.PD[[#This Row],[Liquid. '[%']]]&lt;&gt;0,(BD.PD[[#This Row],[Valor Neto '[DOP']]]*BD.PD[[#This Row],[Liquid. '[%']]])+BD.PD[[#This Row],[Valor Neto '[DOP']]],BD.PD[[#This Row],[Valor Neto '[DOP']]])</f>
        <v>78800.41</v>
      </c>
      <c r="R128" s="395">
        <f>BD.PD[[#This Row],[Ppto. Orden Interna '[DOP']]]/HLOOKUP("USD",$K$1:$L$2,2,FALSE)</f>
        <v>1291.81</v>
      </c>
      <c r="S128" s="398" t="s">
        <v>1772</v>
      </c>
      <c r="T128" s="387"/>
      <c r="U128" s="460" t="s">
        <v>304</v>
      </c>
      <c r="V128" s="611">
        <v>801669</v>
      </c>
      <c r="W128" s="398" t="s">
        <v>1772</v>
      </c>
      <c r="X128" s="174">
        <v>19</v>
      </c>
      <c r="Y128" s="388">
        <v>0.6</v>
      </c>
      <c r="Z128" s="243">
        <f>BD.PD[[#This Row],[Av.P1 '[%']]]*BD.PD[[#This Row],[Ppto. Orden Interna '[DOP']]]</f>
        <v>47280.245999999999</v>
      </c>
      <c r="AA128" s="174">
        <v>21</v>
      </c>
      <c r="AB128" s="399">
        <v>0.4</v>
      </c>
      <c r="AC128" s="243">
        <f>BD.PD[[#This Row],[Av.P2 '[%']]]*BD.PD[[#This Row],[Ppto. Orden Interna '[DOP']]]</f>
        <v>31520.164000000004</v>
      </c>
      <c r="AE128" s="389"/>
      <c r="AF128" s="243">
        <f>BD.PD[[#This Row],[Av.P3 '[%']]]*BD.PD[[#This Row],[Ppto. Orden Interna '[DOP']]]</f>
        <v>0</v>
      </c>
      <c r="AG128" s="243"/>
      <c r="AH128" s="243"/>
      <c r="AI128" s="243"/>
      <c r="AJ128" s="243"/>
      <c r="AK128" s="243"/>
      <c r="AL128" s="243"/>
      <c r="AM128" s="482">
        <f>BD.PD[[#This Row],[Pago 3]]+BD.PD[[#This Row],[Pago 2]]+BD.PD[[#This Row],[Pago 1]]</f>
        <v>78800.41</v>
      </c>
      <c r="AN128" s="511" t="s">
        <v>244</v>
      </c>
      <c r="AO128" s="511" t="s">
        <v>245</v>
      </c>
      <c r="AP128" s="511" t="s">
        <v>246</v>
      </c>
      <c r="AQ128" s="511" t="s">
        <v>247</v>
      </c>
      <c r="AR128" s="511">
        <v>594</v>
      </c>
      <c r="AS128" s="511" t="s">
        <v>258</v>
      </c>
      <c r="AT128" s="308"/>
      <c r="AU128" s="308"/>
      <c r="AV128" s="308"/>
      <c r="AW128" s="308"/>
      <c r="AX128" s="308"/>
      <c r="AY128" s="308"/>
      <c r="AZ128" s="308"/>
      <c r="BA128" s="308"/>
      <c r="BB128" s="308"/>
      <c r="BC128" s="308"/>
      <c r="BD128" s="308"/>
      <c r="BE128" s="308"/>
      <c r="BF128" s="308"/>
      <c r="BG128" s="308"/>
      <c r="BH128" s="308"/>
      <c r="BI128" s="308"/>
      <c r="BJ128" s="308"/>
      <c r="BK128" s="308"/>
      <c r="BL128" s="308"/>
      <c r="BM128" s="308"/>
      <c r="BN128" s="308"/>
      <c r="BO128" s="308"/>
      <c r="BP128" s="308"/>
      <c r="BQ128" s="308"/>
      <c r="BR128" s="308"/>
      <c r="BS128" s="308"/>
      <c r="BT128" s="308"/>
      <c r="BU128" s="308"/>
      <c r="BV128" s="308"/>
      <c r="BW128" s="308"/>
      <c r="BX128" s="308"/>
      <c r="BY128" s="308"/>
      <c r="BZ128" s="308"/>
      <c r="CA128" s="308"/>
      <c r="CB128" s="308"/>
      <c r="CC128" s="308"/>
      <c r="CD128" s="308"/>
      <c r="CE128" s="308"/>
      <c r="CF128" s="308"/>
      <c r="CG128" s="308"/>
      <c r="CH128" s="308"/>
      <c r="CI128" s="308"/>
      <c r="CJ128" s="308"/>
      <c r="CK128" s="308"/>
      <c r="CL128" s="308"/>
      <c r="CM128" s="308"/>
      <c r="CN128" s="308"/>
      <c r="CO128" s="308"/>
      <c r="CP128" s="308"/>
      <c r="CQ128" s="308"/>
      <c r="CR128" s="308"/>
      <c r="CS128" s="308"/>
      <c r="CT128" s="308"/>
      <c r="CU128" s="308"/>
      <c r="CV128" s="308"/>
      <c r="CW128" s="308"/>
      <c r="CX128" s="308"/>
      <c r="CY128" s="308"/>
      <c r="CZ128" s="308"/>
      <c r="DA128" s="308"/>
      <c r="DB128" s="308"/>
      <c r="DC128" s="308"/>
      <c r="DD128" s="308"/>
      <c r="DE128" s="308"/>
      <c r="DF128" s="308"/>
      <c r="DG128" s="308"/>
      <c r="DH128" s="308"/>
      <c r="DI128" s="308"/>
      <c r="DJ128" s="308"/>
      <c r="DK128" s="308"/>
      <c r="DL128" s="308"/>
      <c r="DM128" s="308"/>
      <c r="DN128" s="308"/>
      <c r="DO128" s="308"/>
      <c r="DP128" s="308"/>
      <c r="DQ128" s="308"/>
      <c r="DR128" s="308"/>
      <c r="DS128" s="308"/>
      <c r="DT128" s="308"/>
      <c r="DU128" s="308"/>
      <c r="DV128" s="308"/>
      <c r="DW128" s="308"/>
      <c r="DX128" s="308"/>
      <c r="DY128" s="308"/>
      <c r="DZ128" s="308"/>
      <c r="EA128" s="308"/>
      <c r="EB128" s="308"/>
      <c r="EC128" s="308"/>
      <c r="ED128" s="308"/>
      <c r="EE128" s="308"/>
      <c r="EF128" s="308"/>
      <c r="EG128" s="308"/>
      <c r="EH128" s="308"/>
      <c r="EI128" s="308"/>
      <c r="EJ128" s="308"/>
      <c r="EK128" s="308"/>
      <c r="EL128" s="308"/>
      <c r="EM128" s="308"/>
      <c r="EN128" s="308"/>
      <c r="EO128" s="308"/>
      <c r="EP128" s="308"/>
      <c r="EQ128" s="308"/>
      <c r="ER128" s="308"/>
      <c r="ES128" s="308"/>
      <c r="ET128" s="308"/>
      <c r="EU128" s="308"/>
      <c r="EV128" s="308"/>
      <c r="EW128" s="308"/>
      <c r="EX128" s="308"/>
      <c r="EY128" s="308"/>
      <c r="EZ128" s="308"/>
      <c r="FA128" s="308"/>
      <c r="FB128" s="308"/>
      <c r="FC128" s="308"/>
      <c r="FD128" s="308"/>
      <c r="FE128" s="308"/>
      <c r="FF128" s="308"/>
      <c r="FG128" s="308"/>
      <c r="FH128" s="308"/>
      <c r="FI128" s="308"/>
      <c r="FJ128" s="308"/>
      <c r="FK128" s="308"/>
      <c r="FL128" s="308"/>
      <c r="FM128" s="308"/>
      <c r="FN128" s="308"/>
      <c r="FO128" s="308"/>
      <c r="FP128" s="308"/>
      <c r="FQ128" s="308"/>
      <c r="FR128" s="308"/>
      <c r="FS128" s="308"/>
      <c r="FT128" s="308"/>
      <c r="FU128" s="308"/>
      <c r="FV128" s="308"/>
      <c r="FW128" s="308"/>
      <c r="FX128" s="308"/>
      <c r="FY128" s="308"/>
      <c r="FZ128" s="308"/>
      <c r="GA128" s="308"/>
      <c r="GB128" s="308"/>
      <c r="GC128" s="308"/>
      <c r="GD128" s="308"/>
      <c r="GE128" s="308"/>
      <c r="GF128" s="308"/>
      <c r="GG128" s="308"/>
      <c r="GH128" s="308"/>
      <c r="GI128" s="308"/>
      <c r="GJ128" s="308"/>
      <c r="GK128" s="308"/>
      <c r="GL128" s="308"/>
      <c r="GM128" s="308"/>
      <c r="GN128" s="308"/>
      <c r="GO128" s="308"/>
      <c r="GP128" s="308"/>
      <c r="GQ128" s="308"/>
      <c r="GR128" s="308"/>
      <c r="GS128" s="308"/>
      <c r="GT128" s="308"/>
      <c r="GU128" s="308"/>
      <c r="GV128" s="308"/>
      <c r="GW128" s="308"/>
      <c r="GX128" s="308"/>
      <c r="GY128" s="308"/>
      <c r="GZ128" s="308"/>
      <c r="HA128" s="308"/>
      <c r="HB128" s="308"/>
      <c r="HC128" s="308"/>
      <c r="HD128" s="308"/>
      <c r="HE128" s="308"/>
      <c r="HF128" s="308"/>
      <c r="HG128" s="308"/>
      <c r="HH128" s="308"/>
      <c r="HI128" s="308"/>
      <c r="HJ128" s="308"/>
      <c r="HK128" s="308"/>
      <c r="HL128" s="308"/>
      <c r="HM128" s="308"/>
      <c r="HN128" s="308"/>
      <c r="HO128" s="308"/>
      <c r="HP128" s="308"/>
      <c r="HQ128" s="308"/>
      <c r="HR128" s="308"/>
      <c r="HS128" s="308"/>
      <c r="HT128" s="308"/>
      <c r="HU128" s="308"/>
      <c r="HV128" s="308"/>
      <c r="HW128" s="308"/>
      <c r="HX128" s="308"/>
      <c r="HY128" s="308"/>
      <c r="HZ128" s="308"/>
      <c r="IA128" s="308"/>
      <c r="IB128" s="308"/>
      <c r="IC128" s="308"/>
      <c r="ID128" s="308"/>
      <c r="IE128" s="308"/>
      <c r="IF128" s="308"/>
      <c r="IG128" s="308"/>
      <c r="IH128" s="308"/>
    </row>
    <row r="129" spans="1:242" s="249" customFormat="1" ht="15" customHeight="1" x14ac:dyDescent="0.3">
      <c r="A129" s="174">
        <v>4.03</v>
      </c>
      <c r="B129" s="231"/>
      <c r="C129" s="232" t="str">
        <f>VLOOKUP(BD.PD[[#This Row],[Pos]],PPto[],3,FALSE)</f>
        <v>4.03 Sistema de Extracción cocina</v>
      </c>
      <c r="D129" s="174" t="s">
        <v>23</v>
      </c>
      <c r="E129" s="305" t="str">
        <f>IF(BD.PD[[#This Row],[.]]="*",VLOOKUP(BD.PD[[#This Row],[Pos]],Presupuesto!A:H,7,FALSE),"")</f>
        <v/>
      </c>
      <c r="F129" s="510" t="s">
        <v>1769</v>
      </c>
      <c r="G129" s="230" t="s">
        <v>1607</v>
      </c>
      <c r="H129" s="174">
        <v>4513017298</v>
      </c>
      <c r="I129" s="174" t="s">
        <v>1609</v>
      </c>
      <c r="J129" s="497" t="s">
        <v>1994</v>
      </c>
      <c r="K129" s="382">
        <v>1</v>
      </c>
      <c r="L129" s="174" t="s">
        <v>117</v>
      </c>
      <c r="M129" s="383">
        <f>IF(BD.PD[[#This Row],[Mon]]="DOP",1,HLOOKUP(BD.PD[[#This Row],[Mon]],$K$1:$L$2,2,FALSE))</f>
        <v>61</v>
      </c>
      <c r="N129" s="400">
        <v>2066.59</v>
      </c>
      <c r="O129" s="395">
        <f>BD.PD[[#This Row],[Cant.]]*BD.PD[[#This Row],[ Tasa ]]*BD.PD[[#This Row],[ Precio Und.]]</f>
        <v>126061.99</v>
      </c>
      <c r="P129" s="386">
        <v>0</v>
      </c>
      <c r="Q129" s="395">
        <f>IF(BD.PD[[#This Row],[Liquid. '[%']]]&lt;&gt;0,(BD.PD[[#This Row],[Valor Neto '[DOP']]]*BD.PD[[#This Row],[Liquid. '[%']]])+BD.PD[[#This Row],[Valor Neto '[DOP']]],BD.PD[[#This Row],[Valor Neto '[DOP']]])</f>
        <v>126061.99</v>
      </c>
      <c r="R129" s="395">
        <f>BD.PD[[#This Row],[Ppto. Orden Interna '[DOP']]]/HLOOKUP("USD",$K$1:$L$2,2,FALSE)</f>
        <v>2066.59</v>
      </c>
      <c r="S129" s="398" t="s">
        <v>1772</v>
      </c>
      <c r="T129" s="481"/>
      <c r="U129" s="460" t="s">
        <v>304</v>
      </c>
      <c r="V129" s="611">
        <v>801669</v>
      </c>
      <c r="W129" s="398" t="s">
        <v>1772</v>
      </c>
      <c r="X129" s="174">
        <v>19</v>
      </c>
      <c r="Y129" s="388">
        <v>0.6</v>
      </c>
      <c r="Z129" s="395">
        <f>BD.PD[[#This Row],[Av.P1 '[%']]]*BD.PD[[#This Row],[Ppto. Orden Interna '[DOP']]]</f>
        <v>75637.194000000003</v>
      </c>
      <c r="AA129" s="174">
        <v>21</v>
      </c>
      <c r="AB129" s="399">
        <v>0.4</v>
      </c>
      <c r="AC129" s="395">
        <f>BD.PD[[#This Row],[Av.P2 '[%']]]*BD.PD[[#This Row],[Ppto. Orden Interna '[DOP']]]</f>
        <v>50424.796000000002</v>
      </c>
      <c r="AD129" s="531"/>
      <c r="AE129" s="532"/>
      <c r="AF129" s="395">
        <f>BD.PD[[#This Row],[Av.P3 '[%']]]*BD.PD[[#This Row],[Ppto. Orden Interna '[DOP']]]</f>
        <v>0</v>
      </c>
      <c r="AG129" s="395"/>
      <c r="AH129" s="395"/>
      <c r="AI129" s="395"/>
      <c r="AJ129" s="395"/>
      <c r="AK129" s="395"/>
      <c r="AL129" s="395"/>
      <c r="AM129" s="482">
        <f>BD.PD[[#This Row],[Pago 3]]+BD.PD[[#This Row],[Pago 2]]+BD.PD[[#This Row],[Pago 1]]</f>
        <v>126061.99</v>
      </c>
      <c r="AN129" s="511" t="s">
        <v>244</v>
      </c>
      <c r="AO129" s="511" t="s">
        <v>245</v>
      </c>
      <c r="AP129" s="511" t="s">
        <v>246</v>
      </c>
      <c r="AQ129" s="511" t="s">
        <v>247</v>
      </c>
      <c r="AR129" s="511">
        <v>594</v>
      </c>
      <c r="AS129" s="511" t="s">
        <v>258</v>
      </c>
      <c r="AT129" s="308"/>
      <c r="AU129" s="308"/>
      <c r="AV129" s="308"/>
      <c r="AW129" s="308"/>
      <c r="AX129" s="308"/>
      <c r="AY129" s="308"/>
      <c r="AZ129" s="308"/>
      <c r="BA129" s="308"/>
      <c r="BB129" s="308"/>
      <c r="BC129" s="308"/>
      <c r="BD129" s="308"/>
      <c r="BE129" s="308"/>
      <c r="BF129" s="308"/>
      <c r="BG129" s="308"/>
      <c r="BH129" s="308"/>
      <c r="BI129" s="308"/>
      <c r="BJ129" s="308"/>
      <c r="BK129" s="308"/>
      <c r="BL129" s="308"/>
      <c r="BM129" s="308"/>
      <c r="BN129" s="308"/>
      <c r="BO129" s="308"/>
      <c r="BP129" s="308"/>
      <c r="BQ129" s="308"/>
      <c r="BR129" s="308"/>
      <c r="BS129" s="308"/>
      <c r="BT129" s="308"/>
      <c r="BU129" s="308"/>
      <c r="BV129" s="308"/>
      <c r="BW129" s="308"/>
      <c r="BX129" s="308"/>
      <c r="BY129" s="308"/>
      <c r="BZ129" s="308"/>
      <c r="CA129" s="308"/>
      <c r="CB129" s="308"/>
      <c r="CC129" s="308"/>
      <c r="CD129" s="308"/>
      <c r="CE129" s="308"/>
      <c r="CF129" s="308"/>
      <c r="CG129" s="308"/>
      <c r="CH129" s="308"/>
      <c r="CI129" s="308"/>
      <c r="CJ129" s="308"/>
      <c r="CK129" s="308"/>
      <c r="CL129" s="308"/>
      <c r="CM129" s="308"/>
      <c r="CN129" s="308"/>
      <c r="CO129" s="308"/>
      <c r="CP129" s="308"/>
      <c r="CQ129" s="308"/>
      <c r="CR129" s="308"/>
      <c r="CS129" s="308"/>
      <c r="CT129" s="308"/>
      <c r="CU129" s="308"/>
      <c r="CV129" s="308"/>
      <c r="CW129" s="308"/>
      <c r="CX129" s="308"/>
      <c r="CY129" s="308"/>
      <c r="CZ129" s="308"/>
      <c r="DA129" s="308"/>
      <c r="DB129" s="308"/>
      <c r="DC129" s="308"/>
      <c r="DD129" s="308"/>
      <c r="DE129" s="308"/>
      <c r="DF129" s="308"/>
      <c r="DG129" s="308"/>
      <c r="DH129" s="308"/>
      <c r="DI129" s="308"/>
      <c r="DJ129" s="308"/>
      <c r="DK129" s="308"/>
      <c r="DL129" s="308"/>
      <c r="DM129" s="308"/>
      <c r="DN129" s="308"/>
      <c r="DO129" s="308"/>
      <c r="DP129" s="308"/>
      <c r="DQ129" s="308"/>
      <c r="DR129" s="308"/>
      <c r="DS129" s="308"/>
      <c r="DT129" s="308"/>
      <c r="DU129" s="308"/>
      <c r="DV129" s="308"/>
      <c r="DW129" s="308"/>
      <c r="DX129" s="308"/>
      <c r="DY129" s="308"/>
      <c r="DZ129" s="308"/>
      <c r="EA129" s="308"/>
      <c r="EB129" s="308"/>
      <c r="EC129" s="308"/>
      <c r="ED129" s="308"/>
      <c r="EE129" s="308"/>
      <c r="EF129" s="308"/>
      <c r="EG129" s="308"/>
      <c r="EH129" s="308"/>
      <c r="EI129" s="308"/>
      <c r="EJ129" s="308"/>
      <c r="EK129" s="308"/>
      <c r="EL129" s="308"/>
      <c r="EM129" s="308"/>
      <c r="EN129" s="308"/>
      <c r="EO129" s="308"/>
      <c r="EP129" s="308"/>
      <c r="EQ129" s="308"/>
      <c r="ER129" s="308"/>
      <c r="ES129" s="308"/>
      <c r="ET129" s="308"/>
      <c r="EU129" s="308"/>
      <c r="EV129" s="308"/>
      <c r="EW129" s="308"/>
      <c r="EX129" s="308"/>
      <c r="EY129" s="308"/>
      <c r="EZ129" s="308"/>
      <c r="FA129" s="308"/>
      <c r="FB129" s="308"/>
      <c r="FC129" s="308"/>
      <c r="FD129" s="308"/>
      <c r="FE129" s="308"/>
      <c r="FF129" s="308"/>
      <c r="FG129" s="308"/>
      <c r="FH129" s="308"/>
      <c r="FI129" s="308"/>
      <c r="FJ129" s="308"/>
      <c r="FK129" s="308"/>
      <c r="FL129" s="308"/>
      <c r="FM129" s="308"/>
      <c r="FN129" s="308"/>
      <c r="FO129" s="308"/>
      <c r="FP129" s="308"/>
      <c r="FQ129" s="308"/>
      <c r="FR129" s="308"/>
      <c r="FS129" s="308"/>
      <c r="FT129" s="308"/>
      <c r="FU129" s="308"/>
      <c r="FV129" s="308"/>
      <c r="FW129" s="308"/>
      <c r="FX129" s="308"/>
      <c r="FY129" s="308"/>
      <c r="FZ129" s="308"/>
      <c r="GA129" s="308"/>
      <c r="GB129" s="308"/>
      <c r="GC129" s="308"/>
      <c r="GD129" s="308"/>
      <c r="GE129" s="308"/>
      <c r="GF129" s="308"/>
      <c r="GG129" s="308"/>
      <c r="GH129" s="308"/>
      <c r="GI129" s="308"/>
      <c r="GJ129" s="308"/>
      <c r="GK129" s="308"/>
      <c r="GL129" s="308"/>
      <c r="GM129" s="308"/>
      <c r="GN129" s="308"/>
      <c r="GO129" s="308"/>
      <c r="GP129" s="308"/>
      <c r="GQ129" s="308"/>
      <c r="GR129" s="308"/>
      <c r="GS129" s="308"/>
      <c r="GT129" s="308"/>
      <c r="GU129" s="308"/>
      <c r="GV129" s="308"/>
      <c r="GW129" s="308"/>
      <c r="GX129" s="308"/>
      <c r="GY129" s="308"/>
      <c r="GZ129" s="308"/>
      <c r="HA129" s="308"/>
      <c r="HB129" s="308"/>
      <c r="HC129" s="308"/>
      <c r="HD129" s="308"/>
      <c r="HE129" s="308"/>
      <c r="HF129" s="308"/>
      <c r="HG129" s="308"/>
      <c r="HH129" s="308"/>
      <c r="HI129" s="308"/>
      <c r="HJ129" s="308"/>
      <c r="HK129" s="308"/>
      <c r="HL129" s="308"/>
      <c r="HM129" s="308"/>
      <c r="HN129" s="308"/>
      <c r="HO129" s="308"/>
      <c r="HP129" s="308"/>
      <c r="HQ129" s="308"/>
      <c r="HR129" s="308"/>
      <c r="HS129" s="308"/>
      <c r="HT129" s="308"/>
      <c r="HU129" s="308"/>
      <c r="HV129" s="308"/>
      <c r="HW129" s="308"/>
      <c r="HX129" s="308"/>
      <c r="HY129" s="308"/>
      <c r="HZ129" s="308"/>
      <c r="IA129" s="308"/>
      <c r="IB129" s="308"/>
      <c r="IC129" s="308"/>
      <c r="ID129" s="308"/>
      <c r="IE129" s="308"/>
      <c r="IF129" s="308"/>
      <c r="IG129" s="308"/>
      <c r="IH129" s="308"/>
    </row>
    <row r="130" spans="1:242" s="249" customFormat="1" ht="17.399999999999999" customHeight="1" x14ac:dyDescent="0.3">
      <c r="A130" s="174">
        <v>4.03</v>
      </c>
      <c r="B130" s="231"/>
      <c r="C130" s="232" t="str">
        <f>VLOOKUP(BD.PD[[#This Row],[Pos]],PPto[],3,FALSE)</f>
        <v>4.03 Sistema de Extracción cocina</v>
      </c>
      <c r="D130" s="174" t="s">
        <v>23</v>
      </c>
      <c r="E130" s="305" t="str">
        <f>IF(BD.PD[[#This Row],[.]]="*",VLOOKUP(BD.PD[[#This Row],[Pos]],Presupuesto!A:H,7,FALSE),"")</f>
        <v/>
      </c>
      <c r="F130" s="510" t="s">
        <v>1770</v>
      </c>
      <c r="G130" s="230" t="s">
        <v>1607</v>
      </c>
      <c r="H130" s="174">
        <v>4513017298</v>
      </c>
      <c r="I130" s="174" t="s">
        <v>1609</v>
      </c>
      <c r="J130" s="497" t="s">
        <v>1994</v>
      </c>
      <c r="K130" s="382">
        <v>1</v>
      </c>
      <c r="L130" s="174" t="s">
        <v>117</v>
      </c>
      <c r="M130" s="383">
        <f>IF(BD.PD[[#This Row],[Mon]]="DOP",1,HLOOKUP(BD.PD[[#This Row],[Mon]],$K$1:$L$2,2,FALSE))</f>
        <v>61</v>
      </c>
      <c r="N130" s="400">
        <v>6836.62</v>
      </c>
      <c r="O130" s="395">
        <f>BD.PD[[#This Row],[Cant.]]*BD.PD[[#This Row],[ Tasa ]]*BD.PD[[#This Row],[ Precio Und.]]</f>
        <v>417033.82</v>
      </c>
      <c r="P130" s="386">
        <v>0</v>
      </c>
      <c r="Q130" s="395">
        <f>IF(BD.PD[[#This Row],[Liquid. '[%']]]&lt;&gt;0,(BD.PD[[#This Row],[Valor Neto '[DOP']]]*BD.PD[[#This Row],[Liquid. '[%']]])+BD.PD[[#This Row],[Valor Neto '[DOP']]],BD.PD[[#This Row],[Valor Neto '[DOP']]])</f>
        <v>417033.82</v>
      </c>
      <c r="R130" s="395">
        <f>BD.PD[[#This Row],[Ppto. Orden Interna '[DOP']]]/HLOOKUP("USD",$K$1:$L$2,2,FALSE)</f>
        <v>6836.62</v>
      </c>
      <c r="S130" s="398" t="s">
        <v>1772</v>
      </c>
      <c r="T130" s="481"/>
      <c r="U130" s="460" t="s">
        <v>304</v>
      </c>
      <c r="V130" s="611">
        <v>801669</v>
      </c>
      <c r="W130" s="398" t="s">
        <v>1772</v>
      </c>
      <c r="X130" s="174">
        <v>19</v>
      </c>
      <c r="Y130" s="388">
        <v>0.6</v>
      </c>
      <c r="Z130" s="395">
        <f>BD.PD[[#This Row],[Av.P1 '[%']]]*BD.PD[[#This Row],[Ppto. Orden Interna '[DOP']]]</f>
        <v>250220.29199999999</v>
      </c>
      <c r="AA130" s="174">
        <v>21</v>
      </c>
      <c r="AB130" s="399">
        <v>0.4</v>
      </c>
      <c r="AC130" s="395">
        <f>BD.PD[[#This Row],[Av.P2 '[%']]]*BD.PD[[#This Row],[Ppto. Orden Interna '[DOP']]]</f>
        <v>166813.52800000002</v>
      </c>
      <c r="AD130" s="531"/>
      <c r="AE130" s="532"/>
      <c r="AF130" s="395">
        <f>BD.PD[[#This Row],[Av.P3 '[%']]]*BD.PD[[#This Row],[Ppto. Orden Interna '[DOP']]]</f>
        <v>0</v>
      </c>
      <c r="AG130" s="395"/>
      <c r="AH130" s="395"/>
      <c r="AI130" s="395"/>
      <c r="AJ130" s="395"/>
      <c r="AK130" s="395"/>
      <c r="AL130" s="395"/>
      <c r="AM130" s="482">
        <f>BD.PD[[#This Row],[Pago 3]]+BD.PD[[#This Row],[Pago 2]]+BD.PD[[#This Row],[Pago 1]]</f>
        <v>417033.82</v>
      </c>
      <c r="AN130" s="511" t="s">
        <v>244</v>
      </c>
      <c r="AO130" s="511" t="s">
        <v>245</v>
      </c>
      <c r="AP130" s="511" t="s">
        <v>246</v>
      </c>
      <c r="AQ130" s="511" t="s">
        <v>247</v>
      </c>
      <c r="AR130" s="511">
        <v>594</v>
      </c>
      <c r="AS130" s="511" t="s">
        <v>258</v>
      </c>
      <c r="AT130" s="308"/>
      <c r="AU130" s="308"/>
      <c r="AV130" s="308"/>
      <c r="AW130" s="308"/>
      <c r="AX130" s="308"/>
      <c r="AY130" s="308"/>
      <c r="AZ130" s="308"/>
      <c r="BA130" s="308"/>
      <c r="BB130" s="308"/>
      <c r="BC130" s="308"/>
      <c r="BD130" s="308"/>
      <c r="BE130" s="308"/>
      <c r="BF130" s="308"/>
      <c r="BG130" s="308"/>
      <c r="BH130" s="308"/>
      <c r="BI130" s="308"/>
      <c r="BJ130" s="308"/>
      <c r="BK130" s="308"/>
      <c r="BL130" s="308"/>
      <c r="BM130" s="308"/>
      <c r="BN130" s="308"/>
      <c r="BO130" s="308"/>
      <c r="BP130" s="308"/>
      <c r="BQ130" s="308"/>
      <c r="BR130" s="308"/>
      <c r="BS130" s="308"/>
      <c r="BT130" s="308"/>
      <c r="BU130" s="308"/>
      <c r="BV130" s="308"/>
      <c r="BW130" s="308"/>
      <c r="BX130" s="308"/>
      <c r="BY130" s="308"/>
      <c r="BZ130" s="308"/>
      <c r="CA130" s="308"/>
      <c r="CB130" s="308"/>
      <c r="CC130" s="308"/>
      <c r="CD130" s="308"/>
      <c r="CE130" s="308"/>
      <c r="CF130" s="308"/>
      <c r="CG130" s="308"/>
      <c r="CH130" s="308"/>
      <c r="CI130" s="308"/>
      <c r="CJ130" s="308"/>
      <c r="CK130" s="308"/>
      <c r="CL130" s="308"/>
      <c r="CM130" s="308"/>
      <c r="CN130" s="308"/>
      <c r="CO130" s="308"/>
      <c r="CP130" s="308"/>
      <c r="CQ130" s="308"/>
      <c r="CR130" s="308"/>
      <c r="CS130" s="308"/>
      <c r="CT130" s="308"/>
      <c r="CU130" s="308"/>
      <c r="CV130" s="308"/>
      <c r="CW130" s="308"/>
      <c r="CX130" s="308"/>
      <c r="CY130" s="308"/>
      <c r="CZ130" s="308"/>
      <c r="DA130" s="308"/>
      <c r="DB130" s="308"/>
      <c r="DC130" s="308"/>
      <c r="DD130" s="308"/>
      <c r="DE130" s="308"/>
      <c r="DF130" s="308"/>
      <c r="DG130" s="308"/>
      <c r="DH130" s="308"/>
      <c r="DI130" s="308"/>
      <c r="DJ130" s="308"/>
      <c r="DK130" s="308"/>
      <c r="DL130" s="308"/>
      <c r="DM130" s="308"/>
      <c r="DN130" s="308"/>
      <c r="DO130" s="308"/>
      <c r="DP130" s="308"/>
      <c r="DQ130" s="308"/>
      <c r="DR130" s="308"/>
      <c r="DS130" s="308"/>
      <c r="DT130" s="308"/>
      <c r="DU130" s="308"/>
      <c r="DV130" s="308"/>
      <c r="DW130" s="308"/>
      <c r="DX130" s="308"/>
      <c r="DY130" s="308"/>
      <c r="DZ130" s="308"/>
      <c r="EA130" s="308"/>
      <c r="EB130" s="308"/>
      <c r="EC130" s="308"/>
      <c r="ED130" s="308"/>
      <c r="EE130" s="308"/>
      <c r="EF130" s="308"/>
      <c r="EG130" s="308"/>
      <c r="EH130" s="308"/>
      <c r="EI130" s="308"/>
      <c r="EJ130" s="308"/>
      <c r="EK130" s="308"/>
      <c r="EL130" s="308"/>
      <c r="EM130" s="308"/>
      <c r="EN130" s="308"/>
      <c r="EO130" s="308"/>
      <c r="EP130" s="308"/>
      <c r="EQ130" s="308"/>
      <c r="ER130" s="308"/>
      <c r="ES130" s="308"/>
      <c r="ET130" s="308"/>
      <c r="EU130" s="308"/>
      <c r="EV130" s="308"/>
      <c r="EW130" s="308"/>
      <c r="EX130" s="308"/>
      <c r="EY130" s="308"/>
      <c r="EZ130" s="308"/>
      <c r="FA130" s="308"/>
      <c r="FB130" s="308"/>
      <c r="FC130" s="308"/>
      <c r="FD130" s="308"/>
      <c r="FE130" s="308"/>
      <c r="FF130" s="308"/>
      <c r="FG130" s="308"/>
      <c r="FH130" s="308"/>
      <c r="FI130" s="308"/>
      <c r="FJ130" s="308"/>
      <c r="FK130" s="308"/>
      <c r="FL130" s="308"/>
      <c r="FM130" s="308"/>
      <c r="FN130" s="308"/>
      <c r="FO130" s="308"/>
      <c r="FP130" s="308"/>
      <c r="FQ130" s="308"/>
      <c r="FR130" s="308"/>
      <c r="FS130" s="308"/>
      <c r="FT130" s="308"/>
      <c r="FU130" s="308"/>
      <c r="FV130" s="308"/>
      <c r="FW130" s="308"/>
      <c r="FX130" s="308"/>
      <c r="FY130" s="308"/>
      <c r="FZ130" s="308"/>
      <c r="GA130" s="308"/>
      <c r="GB130" s="308"/>
      <c r="GC130" s="308"/>
      <c r="GD130" s="308"/>
      <c r="GE130" s="308"/>
      <c r="GF130" s="308"/>
      <c r="GG130" s="308"/>
      <c r="GH130" s="308"/>
      <c r="GI130" s="308"/>
      <c r="GJ130" s="308"/>
      <c r="GK130" s="308"/>
      <c r="GL130" s="308"/>
      <c r="GM130" s="308"/>
      <c r="GN130" s="308"/>
      <c r="GO130" s="308"/>
      <c r="GP130" s="308"/>
      <c r="GQ130" s="308"/>
      <c r="GR130" s="308"/>
      <c r="GS130" s="308"/>
      <c r="GT130" s="308"/>
      <c r="GU130" s="308"/>
      <c r="GV130" s="308"/>
      <c r="GW130" s="308"/>
      <c r="GX130" s="308"/>
      <c r="GY130" s="308"/>
      <c r="GZ130" s="308"/>
      <c r="HA130" s="308"/>
      <c r="HB130" s="308"/>
      <c r="HC130" s="308"/>
      <c r="HD130" s="308"/>
      <c r="HE130" s="308"/>
      <c r="HF130" s="308"/>
      <c r="HG130" s="308"/>
      <c r="HH130" s="308"/>
      <c r="HI130" s="308"/>
      <c r="HJ130" s="308"/>
      <c r="HK130" s="308"/>
      <c r="HL130" s="308"/>
      <c r="HM130" s="308"/>
      <c r="HN130" s="308"/>
      <c r="HO130" s="308"/>
      <c r="HP130" s="308"/>
      <c r="HQ130" s="308"/>
      <c r="HR130" s="308"/>
      <c r="HS130" s="308"/>
      <c r="HT130" s="308"/>
      <c r="HU130" s="308"/>
      <c r="HV130" s="308"/>
      <c r="HW130" s="308"/>
      <c r="HX130" s="308"/>
      <c r="HY130" s="308"/>
      <c r="HZ130" s="308"/>
      <c r="IA130" s="308"/>
      <c r="IB130" s="308"/>
      <c r="IC130" s="308"/>
      <c r="ID130" s="308"/>
      <c r="IE130" s="308"/>
      <c r="IF130" s="308"/>
      <c r="IG130" s="308"/>
      <c r="IH130" s="308"/>
    </row>
    <row r="131" spans="1:242" s="249" customFormat="1" ht="18.600000000000001" customHeight="1" x14ac:dyDescent="0.3">
      <c r="A131" s="174">
        <v>4.03</v>
      </c>
      <c r="B131" s="231"/>
      <c r="C131" s="232" t="str">
        <f>VLOOKUP(BD.PD[[#This Row],[Pos]],PPto[],3,FALSE)</f>
        <v>4.03 Sistema de Extracción cocina</v>
      </c>
      <c r="D131" s="174" t="s">
        <v>23</v>
      </c>
      <c r="E131" s="305" t="str">
        <f>IF(BD.PD[[#This Row],[.]]="*",VLOOKUP(BD.PD[[#This Row],[Pos]],Presupuesto!A:H,7,FALSE),"")</f>
        <v/>
      </c>
      <c r="F131" s="510" t="s">
        <v>630</v>
      </c>
      <c r="G131" s="230" t="s">
        <v>1607</v>
      </c>
      <c r="H131" s="174">
        <v>4513017298</v>
      </c>
      <c r="I131" s="174" t="s">
        <v>1609</v>
      </c>
      <c r="J131" s="497" t="s">
        <v>1994</v>
      </c>
      <c r="K131" s="382">
        <v>1</v>
      </c>
      <c r="L131" s="174" t="s">
        <v>117</v>
      </c>
      <c r="M131" s="383">
        <f>IF(BD.PD[[#This Row],[Mon]]="DOP",1,HLOOKUP(BD.PD[[#This Row],[Mon]],$K$1:$L$2,2,FALSE))</f>
        <v>61</v>
      </c>
      <c r="N131" s="400">
        <v>2326.75</v>
      </c>
      <c r="O131" s="395">
        <f>BD.PD[[#This Row],[Cant.]]*BD.PD[[#This Row],[ Tasa ]]*BD.PD[[#This Row],[ Precio Und.]]</f>
        <v>141931.75</v>
      </c>
      <c r="P131" s="386">
        <v>0</v>
      </c>
      <c r="Q131" s="395">
        <f>IF(BD.PD[[#This Row],[Liquid. '[%']]]&lt;&gt;0,(BD.PD[[#This Row],[Valor Neto '[DOP']]]*BD.PD[[#This Row],[Liquid. '[%']]])+BD.PD[[#This Row],[Valor Neto '[DOP']]],BD.PD[[#This Row],[Valor Neto '[DOP']]])</f>
        <v>141931.75</v>
      </c>
      <c r="R131" s="395">
        <f>BD.PD[[#This Row],[Ppto. Orden Interna '[DOP']]]/HLOOKUP("USD",$K$1:$L$2,2,FALSE)</f>
        <v>2326.75</v>
      </c>
      <c r="S131" s="398" t="s">
        <v>1772</v>
      </c>
      <c r="T131" s="481"/>
      <c r="U131" s="460" t="s">
        <v>304</v>
      </c>
      <c r="V131" s="611">
        <v>801669</v>
      </c>
      <c r="W131" s="398" t="s">
        <v>1772</v>
      </c>
      <c r="X131" s="174">
        <v>19</v>
      </c>
      <c r="Y131" s="388">
        <v>0.6</v>
      </c>
      <c r="Z131" s="395">
        <f>BD.PD[[#This Row],[Av.P1 '[%']]]*BD.PD[[#This Row],[Ppto. Orden Interna '[DOP']]]</f>
        <v>85159.05</v>
      </c>
      <c r="AA131" s="174">
        <v>21</v>
      </c>
      <c r="AB131" s="399">
        <v>0.4</v>
      </c>
      <c r="AC131" s="395">
        <f>BD.PD[[#This Row],[Av.P2 '[%']]]*BD.PD[[#This Row],[Ppto. Orden Interna '[DOP']]]</f>
        <v>56772.700000000004</v>
      </c>
      <c r="AD131" s="531"/>
      <c r="AE131" s="532"/>
      <c r="AF131" s="395">
        <f>BD.PD[[#This Row],[Av.P3 '[%']]]*BD.PD[[#This Row],[Ppto. Orden Interna '[DOP']]]</f>
        <v>0</v>
      </c>
      <c r="AG131" s="395"/>
      <c r="AH131" s="395"/>
      <c r="AI131" s="395"/>
      <c r="AJ131" s="395"/>
      <c r="AK131" s="395"/>
      <c r="AL131" s="395"/>
      <c r="AM131" s="482">
        <f>BD.PD[[#This Row],[Pago 3]]+BD.PD[[#This Row],[Pago 2]]+BD.PD[[#This Row],[Pago 1]]</f>
        <v>141931.75</v>
      </c>
      <c r="AN131" s="511" t="s">
        <v>244</v>
      </c>
      <c r="AO131" s="511" t="s">
        <v>245</v>
      </c>
      <c r="AP131" s="511" t="s">
        <v>246</v>
      </c>
      <c r="AQ131" s="511" t="s">
        <v>247</v>
      </c>
      <c r="AR131" s="511">
        <v>594</v>
      </c>
      <c r="AS131" s="511" t="s">
        <v>258</v>
      </c>
      <c r="AT131" s="308"/>
      <c r="AU131" s="308"/>
      <c r="AV131" s="308"/>
      <c r="AW131" s="308"/>
      <c r="AX131" s="308"/>
      <c r="AY131" s="308"/>
      <c r="AZ131" s="308"/>
      <c r="BA131" s="308"/>
      <c r="BB131" s="308"/>
      <c r="BC131" s="308"/>
      <c r="BD131" s="308"/>
      <c r="BE131" s="308"/>
      <c r="BF131" s="308"/>
      <c r="BG131" s="308"/>
      <c r="BH131" s="308"/>
      <c r="BI131" s="308"/>
      <c r="BJ131" s="308"/>
      <c r="BK131" s="308"/>
      <c r="BL131" s="308"/>
      <c r="BM131" s="308"/>
      <c r="BN131" s="308"/>
      <c r="BO131" s="308"/>
      <c r="BP131" s="308"/>
      <c r="BQ131" s="308"/>
      <c r="BR131" s="308"/>
      <c r="BS131" s="308"/>
      <c r="BT131" s="308"/>
      <c r="BU131" s="308"/>
      <c r="BV131" s="308"/>
      <c r="BW131" s="308"/>
      <c r="BX131" s="308"/>
      <c r="BY131" s="308"/>
      <c r="BZ131" s="308"/>
      <c r="CA131" s="308"/>
      <c r="CB131" s="308"/>
      <c r="CC131" s="308"/>
      <c r="CD131" s="308"/>
      <c r="CE131" s="308"/>
      <c r="CF131" s="308"/>
      <c r="CG131" s="308"/>
      <c r="CH131" s="308"/>
      <c r="CI131" s="308"/>
      <c r="CJ131" s="308"/>
      <c r="CK131" s="308"/>
      <c r="CL131" s="308"/>
      <c r="CM131" s="308"/>
      <c r="CN131" s="308"/>
      <c r="CO131" s="308"/>
      <c r="CP131" s="308"/>
      <c r="CQ131" s="308"/>
      <c r="CR131" s="308"/>
      <c r="CS131" s="308"/>
      <c r="CT131" s="308"/>
      <c r="CU131" s="308"/>
      <c r="CV131" s="308"/>
      <c r="CW131" s="308"/>
      <c r="CX131" s="308"/>
      <c r="CY131" s="308"/>
      <c r="CZ131" s="308"/>
      <c r="DA131" s="308"/>
      <c r="DB131" s="308"/>
      <c r="DC131" s="308"/>
      <c r="DD131" s="308"/>
      <c r="DE131" s="308"/>
      <c r="DF131" s="308"/>
      <c r="DG131" s="308"/>
      <c r="DH131" s="308"/>
      <c r="DI131" s="308"/>
      <c r="DJ131" s="308"/>
      <c r="DK131" s="308"/>
      <c r="DL131" s="308"/>
      <c r="DM131" s="308"/>
      <c r="DN131" s="308"/>
      <c r="DO131" s="308"/>
      <c r="DP131" s="308"/>
      <c r="DQ131" s="308"/>
      <c r="DR131" s="308"/>
      <c r="DS131" s="308"/>
      <c r="DT131" s="308"/>
      <c r="DU131" s="308"/>
      <c r="DV131" s="308"/>
      <c r="DW131" s="308"/>
      <c r="DX131" s="308"/>
      <c r="DY131" s="308"/>
      <c r="DZ131" s="308"/>
      <c r="EA131" s="308"/>
      <c r="EB131" s="308"/>
      <c r="EC131" s="308"/>
      <c r="ED131" s="308"/>
      <c r="EE131" s="308"/>
      <c r="EF131" s="308"/>
      <c r="EG131" s="308"/>
      <c r="EH131" s="308"/>
      <c r="EI131" s="308"/>
      <c r="EJ131" s="308"/>
      <c r="EK131" s="308"/>
      <c r="EL131" s="308"/>
      <c r="EM131" s="308"/>
      <c r="EN131" s="308"/>
      <c r="EO131" s="308"/>
      <c r="EP131" s="308"/>
      <c r="EQ131" s="308"/>
      <c r="ER131" s="308"/>
      <c r="ES131" s="308"/>
      <c r="ET131" s="308"/>
      <c r="EU131" s="308"/>
      <c r="EV131" s="308"/>
      <c r="EW131" s="308"/>
      <c r="EX131" s="308"/>
      <c r="EY131" s="308"/>
      <c r="EZ131" s="308"/>
      <c r="FA131" s="308"/>
      <c r="FB131" s="308"/>
      <c r="FC131" s="308"/>
      <c r="FD131" s="308"/>
      <c r="FE131" s="308"/>
      <c r="FF131" s="308"/>
      <c r="FG131" s="308"/>
      <c r="FH131" s="308"/>
      <c r="FI131" s="308"/>
      <c r="FJ131" s="308"/>
      <c r="FK131" s="308"/>
      <c r="FL131" s="308"/>
      <c r="FM131" s="308"/>
      <c r="FN131" s="308"/>
      <c r="FO131" s="308"/>
      <c r="FP131" s="308"/>
      <c r="FQ131" s="308"/>
      <c r="FR131" s="308"/>
      <c r="FS131" s="308"/>
      <c r="FT131" s="308"/>
      <c r="FU131" s="308"/>
      <c r="FV131" s="308"/>
      <c r="FW131" s="308"/>
      <c r="FX131" s="308"/>
      <c r="FY131" s="308"/>
      <c r="FZ131" s="308"/>
      <c r="GA131" s="308"/>
      <c r="GB131" s="308"/>
      <c r="GC131" s="308"/>
      <c r="GD131" s="308"/>
      <c r="GE131" s="308"/>
      <c r="GF131" s="308"/>
      <c r="GG131" s="308"/>
      <c r="GH131" s="308"/>
      <c r="GI131" s="308"/>
      <c r="GJ131" s="308"/>
      <c r="GK131" s="308"/>
      <c r="GL131" s="308"/>
      <c r="GM131" s="308"/>
      <c r="GN131" s="308"/>
      <c r="GO131" s="308"/>
      <c r="GP131" s="308"/>
      <c r="GQ131" s="308"/>
      <c r="GR131" s="308"/>
      <c r="GS131" s="308"/>
      <c r="GT131" s="308"/>
      <c r="GU131" s="308"/>
      <c r="GV131" s="308"/>
      <c r="GW131" s="308"/>
      <c r="GX131" s="308"/>
      <c r="GY131" s="308"/>
      <c r="GZ131" s="308"/>
      <c r="HA131" s="308"/>
      <c r="HB131" s="308"/>
      <c r="HC131" s="308"/>
      <c r="HD131" s="308"/>
      <c r="HE131" s="308"/>
      <c r="HF131" s="308"/>
      <c r="HG131" s="308"/>
      <c r="HH131" s="308"/>
      <c r="HI131" s="308"/>
      <c r="HJ131" s="308"/>
      <c r="HK131" s="308"/>
      <c r="HL131" s="308"/>
      <c r="HM131" s="308"/>
      <c r="HN131" s="308"/>
      <c r="HO131" s="308"/>
      <c r="HP131" s="308"/>
      <c r="HQ131" s="308"/>
      <c r="HR131" s="308"/>
      <c r="HS131" s="308"/>
      <c r="HT131" s="308"/>
      <c r="HU131" s="308"/>
      <c r="HV131" s="308"/>
      <c r="HW131" s="308"/>
      <c r="HX131" s="308"/>
      <c r="HY131" s="308"/>
      <c r="HZ131" s="308"/>
      <c r="IA131" s="308"/>
      <c r="IB131" s="308"/>
      <c r="IC131" s="308"/>
      <c r="ID131" s="308"/>
      <c r="IE131" s="308"/>
      <c r="IF131" s="308"/>
      <c r="IG131" s="308"/>
      <c r="IH131" s="308"/>
    </row>
    <row r="132" spans="1:242" ht="26.4" customHeight="1" x14ac:dyDescent="0.3">
      <c r="A132" s="174">
        <v>4.03</v>
      </c>
      <c r="B132" s="231"/>
      <c r="C132" s="232" t="str">
        <f>VLOOKUP(BD.PD[[#This Row],[Pos]],PPto[],3,FALSE)</f>
        <v>4.03 Sistema de Extracción cocina</v>
      </c>
      <c r="D132" s="174" t="s">
        <v>23</v>
      </c>
      <c r="E132" s="305" t="str">
        <f>IF(BD.PD[[#This Row],[.]]="*",VLOOKUP(BD.PD[[#This Row],[Pos]],Presupuesto!A:H,7,FALSE),"")</f>
        <v/>
      </c>
      <c r="F132" s="234" t="s">
        <v>319</v>
      </c>
      <c r="G132" s="230" t="s">
        <v>1607</v>
      </c>
      <c r="H132" s="174">
        <v>4512946855</v>
      </c>
      <c r="I132" s="174" t="s">
        <v>1609</v>
      </c>
      <c r="J132" s="497" t="s">
        <v>1994</v>
      </c>
      <c r="K132" s="382">
        <v>840</v>
      </c>
      <c r="L132" s="174" t="s">
        <v>260</v>
      </c>
      <c r="M132" s="383">
        <f>IF(BD.PD[[#This Row],[Mon]]="DOP",1,HLOOKUP(BD.PD[[#This Row],[Mon]],$K$1:$L$2,2,FALSE))</f>
        <v>1</v>
      </c>
      <c r="N132" s="400">
        <v>1200</v>
      </c>
      <c r="O132" s="395">
        <f>BD.PD[[#This Row],[Cant.]]*BD.PD[[#This Row],[ Tasa ]]*BD.PD[[#This Row],[ Precio Und.]]</f>
        <v>1008000</v>
      </c>
      <c r="P132" s="386">
        <v>0</v>
      </c>
      <c r="Q132" s="395">
        <f>IF(BD.PD[[#This Row],[Liquid. '[%']]]&lt;&gt;0,(BD.PD[[#This Row],[Valor Neto '[DOP']]]*BD.PD[[#This Row],[Liquid. '[%']]])+BD.PD[[#This Row],[Valor Neto '[DOP']]],BD.PD[[#This Row],[Valor Neto '[DOP']]])</f>
        <v>1008000</v>
      </c>
      <c r="R132" s="395">
        <f>BD.PD[[#This Row],[Ppto. Orden Interna '[DOP']]]/HLOOKUP("USD",$K$1:$L$2,2,FALSE)</f>
        <v>16524.590163934427</v>
      </c>
      <c r="S132" s="499" t="s">
        <v>320</v>
      </c>
      <c r="T132" s="481"/>
      <c r="U132" s="460" t="s">
        <v>304</v>
      </c>
      <c r="V132" s="611">
        <v>801669</v>
      </c>
      <c r="W132" s="499" t="s">
        <v>320</v>
      </c>
      <c r="X132" s="174">
        <v>18</v>
      </c>
      <c r="Y132" s="399">
        <v>0.5</v>
      </c>
      <c r="Z132" s="395">
        <f>BD.PD[[#This Row],[Av.P1 '[%']]]*BD.PD[[#This Row],[Ppto. Orden Interna '[DOP']]]</f>
        <v>504000</v>
      </c>
      <c r="AA132" s="174">
        <v>21</v>
      </c>
      <c r="AB132" s="399">
        <v>0.5</v>
      </c>
      <c r="AC132" s="395">
        <f>BD.PD[[#This Row],[Av.P2 '[%']]]*BD.PD[[#This Row],[Ppto. Orden Interna '[DOP']]]</f>
        <v>504000</v>
      </c>
      <c r="AD132" s="531"/>
      <c r="AE132" s="532"/>
      <c r="AF132" s="395">
        <f>BD.PD[[#This Row],[Av.P3 '[%']]]*BD.PD[[#This Row],[Ppto. Orden Interna '[DOP']]]</f>
        <v>0</v>
      </c>
      <c r="AG132" s="395"/>
      <c r="AH132" s="395"/>
      <c r="AI132" s="395"/>
      <c r="AJ132" s="395"/>
      <c r="AK132" s="395"/>
      <c r="AL132" s="395"/>
      <c r="AM132" s="482">
        <f>BD.PD[[#This Row],[Pago 3]]+BD.PD[[#This Row],[Pago 2]]+BD.PD[[#This Row],[Pago 1]]</f>
        <v>1008000</v>
      </c>
      <c r="AN132" s="511" t="s">
        <v>244</v>
      </c>
      <c r="AO132" s="511" t="s">
        <v>245</v>
      </c>
      <c r="AP132" s="511" t="s">
        <v>246</v>
      </c>
      <c r="AQ132" s="511" t="s">
        <v>247</v>
      </c>
      <c r="AR132" s="511">
        <v>594</v>
      </c>
      <c r="AS132" s="511" t="s">
        <v>258</v>
      </c>
      <c r="IH132" s="306"/>
    </row>
    <row r="133" spans="1:242" ht="26.4" customHeight="1" x14ac:dyDescent="0.3">
      <c r="A133" s="174">
        <v>4.03</v>
      </c>
      <c r="B133" s="231"/>
      <c r="C133" s="232" t="str">
        <f>VLOOKUP(BD.PD[[#This Row],[Pos]],PPto[],3,FALSE)</f>
        <v>4.03 Sistema de Extracción cocina</v>
      </c>
      <c r="D133" s="174" t="s">
        <v>23</v>
      </c>
      <c r="E133" s="305" t="str">
        <f>IF(BD.PD[[#This Row],[.]]="*",VLOOKUP(BD.PD[[#This Row],[Pos]],Presupuesto!A:H,7,FALSE),"")</f>
        <v/>
      </c>
      <c r="F133" s="234" t="s">
        <v>1629</v>
      </c>
      <c r="G133" s="230" t="s">
        <v>1607</v>
      </c>
      <c r="H133" s="174">
        <v>4512946855</v>
      </c>
      <c r="I133" s="174" t="s">
        <v>1609</v>
      </c>
      <c r="J133" s="497" t="s">
        <v>1994</v>
      </c>
      <c r="K133" s="382">
        <v>1</v>
      </c>
      <c r="L133" s="174" t="s">
        <v>260</v>
      </c>
      <c r="M133" s="383">
        <f>IF(BD.PD[[#This Row],[Mon]]="DOP",1,HLOOKUP(BD.PD[[#This Row],[Mon]],$K$1:$L$2,2,FALSE))</f>
        <v>1</v>
      </c>
      <c r="N133" s="400">
        <v>70600</v>
      </c>
      <c r="O133" s="395">
        <f>BD.PD[[#This Row],[Cant.]]*BD.PD[[#This Row],[ Tasa ]]*BD.PD[[#This Row],[ Precio Und.]]</f>
        <v>70600</v>
      </c>
      <c r="P133" s="386">
        <v>0</v>
      </c>
      <c r="Q133" s="395">
        <f>IF(BD.PD[[#This Row],[Liquid. '[%']]]&lt;&gt;0,(BD.PD[[#This Row],[Valor Neto '[DOP']]]*BD.PD[[#This Row],[Liquid. '[%']]])+BD.PD[[#This Row],[Valor Neto '[DOP']]],BD.PD[[#This Row],[Valor Neto '[DOP']]])</f>
        <v>70600</v>
      </c>
      <c r="R133" s="395">
        <f>BD.PD[[#This Row],[Ppto. Orden Interna '[DOP']]]/HLOOKUP("USD",$K$1:$L$2,2,FALSE)</f>
        <v>1157.377049180328</v>
      </c>
      <c r="S133" s="499" t="s">
        <v>320</v>
      </c>
      <c r="T133" s="387"/>
      <c r="U133" s="460" t="s">
        <v>304</v>
      </c>
      <c r="V133" s="611">
        <v>801669</v>
      </c>
      <c r="W133" s="499" t="s">
        <v>320</v>
      </c>
      <c r="X133" s="174">
        <v>18</v>
      </c>
      <c r="Y133" s="399">
        <v>0.5</v>
      </c>
      <c r="Z133" s="395">
        <f>BD.PD[[#This Row],[Av.P1 '[%']]]*BD.PD[[#This Row],[Ppto. Orden Interna '[DOP']]]</f>
        <v>35300</v>
      </c>
      <c r="AA133" s="174">
        <v>21</v>
      </c>
      <c r="AB133" s="399">
        <v>0.5</v>
      </c>
      <c r="AC133" s="395">
        <f>BD.PD[[#This Row],[Av.P2 '[%']]]*BD.PD[[#This Row],[Ppto. Orden Interna '[DOP']]]</f>
        <v>35300</v>
      </c>
      <c r="AD133" s="531"/>
      <c r="AE133" s="532"/>
      <c r="AF133" s="395">
        <f>BD.PD[[#This Row],[Av.P3 '[%']]]*BD.PD[[#This Row],[Ppto. Orden Interna '[DOP']]]</f>
        <v>0</v>
      </c>
      <c r="AG133" s="395"/>
      <c r="AH133" s="395"/>
      <c r="AI133" s="395"/>
      <c r="AJ133" s="395"/>
      <c r="AK133" s="395"/>
      <c r="AL133" s="395"/>
      <c r="AM133" s="482">
        <f>BD.PD[[#This Row],[Pago 3]]+BD.PD[[#This Row],[Pago 2]]+BD.PD[[#This Row],[Pago 1]]</f>
        <v>70600</v>
      </c>
      <c r="AN133" s="511" t="s">
        <v>244</v>
      </c>
      <c r="AO133" s="511" t="s">
        <v>245</v>
      </c>
      <c r="AP133" s="511" t="s">
        <v>246</v>
      </c>
      <c r="AQ133" s="511" t="s">
        <v>247</v>
      </c>
      <c r="AR133" s="511">
        <v>594</v>
      </c>
      <c r="AS133" s="511" t="s">
        <v>258</v>
      </c>
      <c r="IH133" s="306"/>
    </row>
    <row r="134" spans="1:242" ht="26.4" customHeight="1" x14ac:dyDescent="0.3">
      <c r="A134" s="174">
        <v>5.01</v>
      </c>
      <c r="B134" s="231" t="s">
        <v>243</v>
      </c>
      <c r="C134" s="232" t="str">
        <f>VLOOKUP(BD.PD[[#This Row],[Pos]],PPto[],3,FALSE)</f>
        <v>5.01 Paneles</v>
      </c>
      <c r="D134" s="233" t="s">
        <v>243</v>
      </c>
      <c r="E134" s="305">
        <f>IF(BD.PD[[#This Row],[.]]="*",VLOOKUP(BD.PD[[#This Row],[Pos]],Presupuesto!A:H,7,FALSE),"")</f>
        <v>201600</v>
      </c>
      <c r="F134" s="234"/>
      <c r="G134" s="174"/>
      <c r="H134" s="174"/>
      <c r="I134" s="174"/>
      <c r="J134" s="174"/>
      <c r="K134" s="392">
        <v>1</v>
      </c>
      <c r="L134" s="233" t="s">
        <v>117</v>
      </c>
      <c r="M134" s="383">
        <f>IF(BD.PD[[#This Row],[Mon]]="DOP",1,HLOOKUP(BD.PD[[#This Row],[Mon]],$K$1:$L$2,2,FALSE))</f>
        <v>61</v>
      </c>
      <c r="N134" s="490">
        <v>0</v>
      </c>
      <c r="O134" s="243">
        <f>BD.PD[[#This Row],[Cant.]]*BD.PD[[#This Row],[ Tasa ]]*BD.PD[[#This Row],[ Precio Und.]]</f>
        <v>0</v>
      </c>
      <c r="P134" s="491">
        <v>0</v>
      </c>
      <c r="Q134" s="243">
        <f>IF(BD.PD[[#This Row],[Liquid. '[%']]]&lt;&gt;0,(BD.PD[[#This Row],[Valor Neto '[DOP']]]*BD.PD[[#This Row],[Liquid. '[%']]])+BD.PD[[#This Row],[Valor Neto '[DOP']]],BD.PD[[#This Row],[Valor Neto '[DOP']]])</f>
        <v>0</v>
      </c>
      <c r="R134" s="243">
        <f>BD.PD[[#This Row],[Ppto. Orden Interna '[DOP']]]/HLOOKUP("USD",$K$1:$L$2,2,FALSE)</f>
        <v>0</v>
      </c>
      <c r="S134" s="381"/>
      <c r="T134" s="387"/>
      <c r="U134" s="460"/>
      <c r="V134" s="611"/>
      <c r="W134" s="499"/>
      <c r="X134" s="495"/>
      <c r="Y134" s="388"/>
      <c r="Z134" s="243">
        <f>BD.PD[[#This Row],[Av.P1 '[%']]]*BD.PD[[#This Row],[Ppto. Orden Interna '[DOP']]]</f>
        <v>0</v>
      </c>
      <c r="AA134" s="249"/>
      <c r="AB134" s="389"/>
      <c r="AC134" s="243">
        <f>BD.PD[[#This Row],[Av.P2 '[%']]]*BD.PD[[#This Row],[Ppto. Orden Interna '[DOP']]]</f>
        <v>0</v>
      </c>
      <c r="AD134" s="249"/>
      <c r="AE134" s="389"/>
      <c r="AF134" s="243">
        <f>BD.PD[[#This Row],[Av.P3 '[%']]]*BD.PD[[#This Row],[Ppto. Orden Interna '[DOP']]]</f>
        <v>0</v>
      </c>
      <c r="AG134" s="243"/>
      <c r="AH134" s="243"/>
      <c r="AI134" s="243"/>
      <c r="AJ134" s="243"/>
      <c r="AK134" s="243"/>
      <c r="AL134" s="243"/>
      <c r="AM134" s="482">
        <f>BD.PD[[#This Row],[Pago 3]]+BD.PD[[#This Row],[Pago 2]]+BD.PD[[#This Row],[Pago 1]]</f>
        <v>0</v>
      </c>
      <c r="AN134" s="511"/>
      <c r="AO134" s="511"/>
      <c r="AP134" s="511"/>
      <c r="AQ134" s="511"/>
      <c r="AR134" s="511"/>
      <c r="AS134" s="511"/>
      <c r="IH134" s="306"/>
    </row>
    <row r="135" spans="1:242" ht="15" customHeight="1" x14ac:dyDescent="0.3">
      <c r="A135" s="174">
        <v>5.01</v>
      </c>
      <c r="B135" s="231"/>
      <c r="C135" s="232" t="str">
        <f>VLOOKUP(BD.PD[[#This Row],[Pos]],PPto[],3,FALSE)</f>
        <v>5.01 Paneles</v>
      </c>
      <c r="D135" s="174" t="s">
        <v>23</v>
      </c>
      <c r="E135" s="305" t="str">
        <f>IF(BD.PD[[#This Row],[.]]="*",VLOOKUP(BD.PD[[#This Row],[Pos]],Presupuesto!A:H,7,FALSE),"")</f>
        <v/>
      </c>
      <c r="F135" s="234" t="s">
        <v>1415</v>
      </c>
      <c r="G135" s="230" t="s">
        <v>1607</v>
      </c>
      <c r="H135" s="174">
        <v>4512963373</v>
      </c>
      <c r="I135" s="174" t="s">
        <v>1605</v>
      </c>
      <c r="J135" s="497" t="s">
        <v>1654</v>
      </c>
      <c r="K135" s="382">
        <v>1337.03</v>
      </c>
      <c r="L135" s="174" t="s">
        <v>117</v>
      </c>
      <c r="M135" s="383">
        <f>IF(BD.PD[[#This Row],[Mon]]="DOP",1,HLOOKUP(BD.PD[[#This Row],[Mon]],$K$1:$L$2,2,FALSE))</f>
        <v>61</v>
      </c>
      <c r="N135" s="384">
        <v>50.234804005893665</v>
      </c>
      <c r="O135" s="243">
        <f>BD.PD[[#This Row],[Cant.]]*BD.PD[[#This Row],[ Tasa ]]*BD.PD[[#This Row],[ Precio Und.]]</f>
        <v>4097091.8400000003</v>
      </c>
      <c r="P135" s="386">
        <v>0</v>
      </c>
      <c r="Q135" s="243">
        <f>IF(BD.PD[[#This Row],[Liquid. '[%']]]&lt;&gt;0,(BD.PD[[#This Row],[Valor Neto '[DOP']]]*BD.PD[[#This Row],[Liquid. '[%']]])+BD.PD[[#This Row],[Valor Neto '[DOP']]],BD.PD[[#This Row],[Valor Neto '[DOP']]])</f>
        <v>4097091.8400000003</v>
      </c>
      <c r="R135" s="243">
        <f>BD.PD[[#This Row],[Ppto. Orden Interna '[DOP']]]/HLOOKUP("USD",$K$1:$L$2,2,FALSE)</f>
        <v>67165.440000000002</v>
      </c>
      <c r="S135" s="381" t="s">
        <v>323</v>
      </c>
      <c r="T135" s="387"/>
      <c r="U135" s="460" t="s">
        <v>321</v>
      </c>
      <c r="V135" s="611">
        <v>801670</v>
      </c>
      <c r="W135" s="381" t="s">
        <v>323</v>
      </c>
      <c r="X135" s="174">
        <v>18</v>
      </c>
      <c r="Y135" s="399">
        <v>0.6</v>
      </c>
      <c r="Z135" s="243">
        <f>BD.PD[[#This Row],[Av.P1 '[%']]]*BD.PD[[#This Row],[Ppto. Orden Interna '[DOP']]]</f>
        <v>2458255.1040000003</v>
      </c>
      <c r="AA135" s="174">
        <v>21</v>
      </c>
      <c r="AB135" s="399">
        <v>0.4</v>
      </c>
      <c r="AC135" s="243">
        <f>BD.PD[[#This Row],[Av.P2 '[%']]]*BD.PD[[#This Row],[Ppto. Orden Interna '[DOP']]]</f>
        <v>1638836.7360000003</v>
      </c>
      <c r="AD135" s="249"/>
      <c r="AE135" s="389"/>
      <c r="AF135" s="243">
        <f>BD.PD[[#This Row],[Av.P3 '[%']]]*BD.PD[[#This Row],[Ppto. Orden Interna '[DOP']]]</f>
        <v>0</v>
      </c>
      <c r="AG135" s="243"/>
      <c r="AH135" s="243"/>
      <c r="AI135" s="243"/>
      <c r="AJ135" s="243"/>
      <c r="AK135" s="243"/>
      <c r="AL135" s="243"/>
      <c r="AM135" s="482">
        <f>BD.PD[[#This Row],[Pago 3]]+BD.PD[[#This Row],[Pago 2]]+BD.PD[[#This Row],[Pago 1]]</f>
        <v>4097091.8400000008</v>
      </c>
      <c r="AN135" s="511" t="s">
        <v>244</v>
      </c>
      <c r="AO135" s="511" t="s">
        <v>245</v>
      </c>
      <c r="AP135" s="511" t="s">
        <v>246</v>
      </c>
      <c r="AQ135" s="511" t="s">
        <v>247</v>
      </c>
      <c r="AR135" s="511">
        <v>594</v>
      </c>
      <c r="AS135" s="511" t="s">
        <v>258</v>
      </c>
      <c r="IH135" s="306"/>
    </row>
    <row r="136" spans="1:242" ht="15" customHeight="1" x14ac:dyDescent="0.3">
      <c r="A136" s="174">
        <v>5.01</v>
      </c>
      <c r="B136" s="231"/>
      <c r="C136" s="232" t="str">
        <f>VLOOKUP(BD.PD[[#This Row],[Pos]],PPto[],3,FALSE)</f>
        <v>5.01 Paneles</v>
      </c>
      <c r="D136" s="174" t="s">
        <v>23</v>
      </c>
      <c r="E136" s="305" t="str">
        <f>IF(BD.PD[[#This Row],[.]]="*",VLOOKUP(BD.PD[[#This Row],[Pos]],Presupuesto!A:H,7,FALSE),"")</f>
        <v/>
      </c>
      <c r="F136" s="234" t="s">
        <v>1655</v>
      </c>
      <c r="G136" s="230" t="s">
        <v>1607</v>
      </c>
      <c r="H136" s="174">
        <v>4512963373</v>
      </c>
      <c r="I136" s="174" t="s">
        <v>1605</v>
      </c>
      <c r="J136" s="497" t="s">
        <v>1654</v>
      </c>
      <c r="K136" s="382">
        <v>140.06</v>
      </c>
      <c r="L136" s="174" t="s">
        <v>117</v>
      </c>
      <c r="M136" s="383">
        <f>IF(BD.PD[[#This Row],[Mon]]="DOP",1,HLOOKUP(BD.PD[[#This Row],[Mon]],$K$1:$L$2,2,FALSE))</f>
        <v>61</v>
      </c>
      <c r="N136" s="384">
        <v>64.493788376410109</v>
      </c>
      <c r="O136" s="243">
        <f>BD.PD[[#This Row],[Cant.]]*BD.PD[[#This Row],[ Tasa ]]*BD.PD[[#This Row],[ Precio Und.]]</f>
        <v>551013</v>
      </c>
      <c r="P136" s="386">
        <v>0</v>
      </c>
      <c r="Q136" s="243">
        <f>IF(BD.PD[[#This Row],[Liquid. '[%']]]&lt;&gt;0,(BD.PD[[#This Row],[Valor Neto '[DOP']]]*BD.PD[[#This Row],[Liquid. '[%']]])+BD.PD[[#This Row],[Valor Neto '[DOP']]],BD.PD[[#This Row],[Valor Neto '[DOP']]])</f>
        <v>551013</v>
      </c>
      <c r="R136" s="243">
        <f>BD.PD[[#This Row],[Ppto. Orden Interna '[DOP']]]/HLOOKUP("USD",$K$1:$L$2,2,FALSE)</f>
        <v>9033</v>
      </c>
      <c r="S136" s="381" t="s">
        <v>323</v>
      </c>
      <c r="T136" s="387"/>
      <c r="U136" s="460" t="s">
        <v>321</v>
      </c>
      <c r="V136" s="611">
        <v>801670</v>
      </c>
      <c r="W136" s="381" t="s">
        <v>323</v>
      </c>
      <c r="X136" s="174">
        <v>18</v>
      </c>
      <c r="Y136" s="399">
        <v>0.6</v>
      </c>
      <c r="Z136" s="243">
        <f>BD.PD[[#This Row],[Av.P1 '[%']]]*BD.PD[[#This Row],[Ppto. Orden Interna '[DOP']]]</f>
        <v>330607.8</v>
      </c>
      <c r="AA136" s="174">
        <v>21</v>
      </c>
      <c r="AB136" s="399">
        <v>0.4</v>
      </c>
      <c r="AC136" s="243">
        <f>BD.PD[[#This Row],[Av.P2 '[%']]]*BD.PD[[#This Row],[Ppto. Orden Interna '[DOP']]]</f>
        <v>220405.2</v>
      </c>
      <c r="AD136" s="249"/>
      <c r="AE136" s="389"/>
      <c r="AF136" s="243">
        <f>BD.PD[[#This Row],[Av.P3 '[%']]]*BD.PD[[#This Row],[Ppto. Orden Interna '[DOP']]]</f>
        <v>0</v>
      </c>
      <c r="AG136" s="243"/>
      <c r="AH136" s="243"/>
      <c r="AI136" s="243"/>
      <c r="AJ136" s="243"/>
      <c r="AK136" s="243"/>
      <c r="AL136" s="243"/>
      <c r="AM136" s="482">
        <f>BD.PD[[#This Row],[Pago 3]]+BD.PD[[#This Row],[Pago 2]]+BD.PD[[#This Row],[Pago 1]]</f>
        <v>551013</v>
      </c>
      <c r="AN136" s="511" t="s">
        <v>244</v>
      </c>
      <c r="AO136" s="511" t="s">
        <v>245</v>
      </c>
      <c r="AP136" s="511" t="s">
        <v>246</v>
      </c>
      <c r="AQ136" s="511" t="s">
        <v>247</v>
      </c>
      <c r="AR136" s="511">
        <v>594</v>
      </c>
      <c r="AS136" s="511" t="s">
        <v>258</v>
      </c>
      <c r="IH136" s="306"/>
    </row>
    <row r="137" spans="1:242" ht="15" customHeight="1" x14ac:dyDescent="0.3">
      <c r="A137" s="174">
        <v>5.01</v>
      </c>
      <c r="B137" s="231"/>
      <c r="C137" s="232" t="str">
        <f>VLOOKUP(BD.PD[[#This Row],[Pos]],PPto[],3,FALSE)</f>
        <v>5.01 Paneles</v>
      </c>
      <c r="D137" s="174" t="s">
        <v>23</v>
      </c>
      <c r="E137" s="305" t="str">
        <f>IF(BD.PD[[#This Row],[.]]="*",VLOOKUP(BD.PD[[#This Row],[Pos]],Presupuesto!A:H,7,FALSE),"")</f>
        <v/>
      </c>
      <c r="F137" s="234" t="s">
        <v>1418</v>
      </c>
      <c r="G137" s="230" t="s">
        <v>1607</v>
      </c>
      <c r="H137" s="174">
        <v>4512963373</v>
      </c>
      <c r="I137" s="174" t="s">
        <v>1605</v>
      </c>
      <c r="J137" s="497" t="s">
        <v>1654</v>
      </c>
      <c r="K137" s="382">
        <v>409.59</v>
      </c>
      <c r="L137" s="174" t="s">
        <v>117</v>
      </c>
      <c r="M137" s="383">
        <f>IF(BD.PD[[#This Row],[Mon]]="DOP",1,HLOOKUP(BD.PD[[#This Row],[Mon]],$K$1:$L$2,2,FALSE))</f>
        <v>61</v>
      </c>
      <c r="N137" s="384">
        <v>17.836006738445764</v>
      </c>
      <c r="O137" s="243">
        <f>BD.PD[[#This Row],[Cant.]]*BD.PD[[#This Row],[ Tasa ]]*BD.PD[[#This Row],[ Precio Und.]]</f>
        <v>445632.45</v>
      </c>
      <c r="P137" s="386">
        <v>0</v>
      </c>
      <c r="Q137" s="243">
        <f>IF(BD.PD[[#This Row],[Liquid. '[%']]]&lt;&gt;0,(BD.PD[[#This Row],[Valor Neto '[DOP']]]*BD.PD[[#This Row],[Liquid. '[%']]])+BD.PD[[#This Row],[Valor Neto '[DOP']]],BD.PD[[#This Row],[Valor Neto '[DOP']]])</f>
        <v>445632.45</v>
      </c>
      <c r="R137" s="243">
        <f>BD.PD[[#This Row],[Ppto. Orden Interna '[DOP']]]/HLOOKUP("USD",$K$1:$L$2,2,FALSE)</f>
        <v>7305.45</v>
      </c>
      <c r="S137" s="381" t="s">
        <v>323</v>
      </c>
      <c r="T137" s="387"/>
      <c r="U137" s="460" t="s">
        <v>321</v>
      </c>
      <c r="V137" s="611">
        <v>801670</v>
      </c>
      <c r="W137" s="381" t="s">
        <v>323</v>
      </c>
      <c r="X137" s="174">
        <v>18</v>
      </c>
      <c r="Y137" s="399">
        <v>0.6</v>
      </c>
      <c r="Z137" s="243">
        <f>BD.PD[[#This Row],[Av.P1 '[%']]]*BD.PD[[#This Row],[Ppto. Orden Interna '[DOP']]]</f>
        <v>267379.46999999997</v>
      </c>
      <c r="AA137" s="174">
        <v>21</v>
      </c>
      <c r="AB137" s="399">
        <v>0.4</v>
      </c>
      <c r="AC137" s="243">
        <f>BD.PD[[#This Row],[Av.P2 '[%']]]*BD.PD[[#This Row],[Ppto. Orden Interna '[DOP']]]</f>
        <v>178252.98</v>
      </c>
      <c r="AD137" s="249"/>
      <c r="AE137" s="389"/>
      <c r="AF137" s="243">
        <f>BD.PD[[#This Row],[Av.P3 '[%']]]*BD.PD[[#This Row],[Ppto. Orden Interna '[DOP']]]</f>
        <v>0</v>
      </c>
      <c r="AG137" s="243"/>
      <c r="AH137" s="243"/>
      <c r="AI137" s="243"/>
      <c r="AJ137" s="243"/>
      <c r="AK137" s="243"/>
      <c r="AL137" s="243"/>
      <c r="AM137" s="482">
        <f>BD.PD[[#This Row],[Pago 3]]+BD.PD[[#This Row],[Pago 2]]+BD.PD[[#This Row],[Pago 1]]</f>
        <v>445632.44999999995</v>
      </c>
      <c r="AN137" s="511" t="s">
        <v>244</v>
      </c>
      <c r="AO137" s="511" t="s">
        <v>245</v>
      </c>
      <c r="AP137" s="511" t="s">
        <v>246</v>
      </c>
      <c r="AQ137" s="511" t="s">
        <v>247</v>
      </c>
      <c r="AR137" s="511">
        <v>594</v>
      </c>
      <c r="AS137" s="511" t="s">
        <v>258</v>
      </c>
      <c r="IH137" s="306"/>
    </row>
    <row r="138" spans="1:242" ht="15" customHeight="1" x14ac:dyDescent="0.3">
      <c r="A138" s="174">
        <v>5.01</v>
      </c>
      <c r="B138" s="231"/>
      <c r="C138" s="232" t="str">
        <f>VLOOKUP(BD.PD[[#This Row],[Pos]],PPto[],3,FALSE)</f>
        <v>5.01 Paneles</v>
      </c>
      <c r="D138" s="174" t="s">
        <v>23</v>
      </c>
      <c r="E138" s="305" t="str">
        <f>IF(BD.PD[[#This Row],[.]]="*",VLOOKUP(BD.PD[[#This Row],[Pos]],Presupuesto!A:H,7,FALSE),"")</f>
        <v/>
      </c>
      <c r="F138" s="234" t="s">
        <v>1656</v>
      </c>
      <c r="G138" s="230" t="s">
        <v>1607</v>
      </c>
      <c r="H138" s="174">
        <v>4512963373</v>
      </c>
      <c r="I138" s="174" t="s">
        <v>1605</v>
      </c>
      <c r="J138" s="497" t="s">
        <v>1654</v>
      </c>
      <c r="K138" s="382">
        <v>402</v>
      </c>
      <c r="L138" s="174" t="s">
        <v>117</v>
      </c>
      <c r="M138" s="383">
        <f>IF(BD.PD[[#This Row],[Mon]]="DOP",1,HLOOKUP(BD.PD[[#This Row],[Mon]],$K$1:$L$2,2,FALSE))</f>
        <v>61</v>
      </c>
      <c r="N138" s="384">
        <v>5.0959950248756218</v>
      </c>
      <c r="O138" s="243">
        <f>BD.PD[[#This Row],[Cant.]]*BD.PD[[#This Row],[ Tasa ]]*BD.PD[[#This Row],[ Precio Und.]]</f>
        <v>124963.99</v>
      </c>
      <c r="P138" s="386">
        <v>0</v>
      </c>
      <c r="Q138" s="243">
        <f>IF(BD.PD[[#This Row],[Liquid. '[%']]]&lt;&gt;0,(BD.PD[[#This Row],[Valor Neto '[DOP']]]*BD.PD[[#This Row],[Liquid. '[%']]])+BD.PD[[#This Row],[Valor Neto '[DOP']]],BD.PD[[#This Row],[Valor Neto '[DOP']]])</f>
        <v>124963.99</v>
      </c>
      <c r="R138" s="243">
        <f>BD.PD[[#This Row],[Ppto. Orden Interna '[DOP']]]/HLOOKUP("USD",$K$1:$L$2,2,FALSE)</f>
        <v>2048.59</v>
      </c>
      <c r="S138" s="381" t="s">
        <v>323</v>
      </c>
      <c r="T138" s="387"/>
      <c r="U138" s="460" t="s">
        <v>321</v>
      </c>
      <c r="V138" s="611">
        <v>801670</v>
      </c>
      <c r="W138" s="381" t="s">
        <v>323</v>
      </c>
      <c r="X138" s="174">
        <v>18</v>
      </c>
      <c r="Y138" s="399">
        <v>0.6</v>
      </c>
      <c r="Z138" s="243">
        <f>BD.PD[[#This Row],[Av.P1 '[%']]]*BD.PD[[#This Row],[Ppto. Orden Interna '[DOP']]]</f>
        <v>74978.394</v>
      </c>
      <c r="AA138" s="174">
        <v>21</v>
      </c>
      <c r="AB138" s="399">
        <v>0.4</v>
      </c>
      <c r="AC138" s="243">
        <f>BD.PD[[#This Row],[Av.P2 '[%']]]*BD.PD[[#This Row],[Ppto. Orden Interna '[DOP']]]</f>
        <v>49985.596000000005</v>
      </c>
      <c r="AD138" s="249"/>
      <c r="AE138" s="389"/>
      <c r="AF138" s="243">
        <f>BD.PD[[#This Row],[Av.P3 '[%']]]*BD.PD[[#This Row],[Ppto. Orden Interna '[DOP']]]</f>
        <v>0</v>
      </c>
      <c r="AG138" s="243"/>
      <c r="AH138" s="243"/>
      <c r="AI138" s="243"/>
      <c r="AJ138" s="243"/>
      <c r="AK138" s="243"/>
      <c r="AL138" s="243"/>
      <c r="AM138" s="482">
        <f>BD.PD[[#This Row],[Pago 3]]+BD.PD[[#This Row],[Pago 2]]+BD.PD[[#This Row],[Pago 1]]</f>
        <v>124963.99</v>
      </c>
      <c r="AN138" s="511" t="s">
        <v>244</v>
      </c>
      <c r="AO138" s="511" t="s">
        <v>245</v>
      </c>
      <c r="AP138" s="511" t="s">
        <v>246</v>
      </c>
      <c r="AQ138" s="511" t="s">
        <v>247</v>
      </c>
      <c r="AR138" s="511">
        <v>594</v>
      </c>
      <c r="AS138" s="511" t="s">
        <v>258</v>
      </c>
      <c r="IH138" s="306"/>
    </row>
    <row r="139" spans="1:242" ht="15" customHeight="1" x14ac:dyDescent="0.3">
      <c r="A139" s="174">
        <v>5.01</v>
      </c>
      <c r="B139" s="231"/>
      <c r="C139" s="232" t="str">
        <f>VLOOKUP(BD.PD[[#This Row],[Pos]],PPto[],3,FALSE)</f>
        <v>5.01 Paneles</v>
      </c>
      <c r="D139" s="174" t="s">
        <v>23</v>
      </c>
      <c r="E139" s="305" t="str">
        <f>IF(BD.PD[[#This Row],[.]]="*",VLOOKUP(BD.PD[[#This Row],[Pos]],Presupuesto!A:H,7,FALSE),"")</f>
        <v/>
      </c>
      <c r="F139" s="234" t="s">
        <v>1657</v>
      </c>
      <c r="G139" s="230" t="s">
        <v>1607</v>
      </c>
      <c r="H139" s="174">
        <v>4512963373</v>
      </c>
      <c r="I139" s="174" t="s">
        <v>1605</v>
      </c>
      <c r="J139" s="497" t="s">
        <v>1654</v>
      </c>
      <c r="K139" s="382">
        <v>518</v>
      </c>
      <c r="L139" s="174" t="s">
        <v>117</v>
      </c>
      <c r="M139" s="383">
        <f>IF(BD.PD[[#This Row],[Mon]]="DOP",1,HLOOKUP(BD.PD[[#This Row],[Mon]],$K$1:$L$2,2,FALSE))</f>
        <v>61</v>
      </c>
      <c r="N139" s="384">
        <v>5.0960038610038607</v>
      </c>
      <c r="O139" s="243">
        <f>BD.PD[[#This Row],[Cant.]]*BD.PD[[#This Row],[ Tasa ]]*BD.PD[[#This Row],[ Precio Und.]]</f>
        <v>161023.53</v>
      </c>
      <c r="P139" s="386">
        <v>0</v>
      </c>
      <c r="Q139" s="243">
        <f>IF(BD.PD[[#This Row],[Liquid. '[%']]]&lt;&gt;0,(BD.PD[[#This Row],[Valor Neto '[DOP']]]*BD.PD[[#This Row],[Liquid. '[%']]])+BD.PD[[#This Row],[Valor Neto '[DOP']]],BD.PD[[#This Row],[Valor Neto '[DOP']]])</f>
        <v>161023.53</v>
      </c>
      <c r="R139" s="243">
        <f>BD.PD[[#This Row],[Ppto. Orden Interna '[DOP']]]/HLOOKUP("USD",$K$1:$L$2,2,FALSE)</f>
        <v>2639.73</v>
      </c>
      <c r="S139" s="381" t="s">
        <v>323</v>
      </c>
      <c r="T139" s="387"/>
      <c r="U139" s="460" t="s">
        <v>321</v>
      </c>
      <c r="V139" s="611">
        <v>801670</v>
      </c>
      <c r="W139" s="381" t="s">
        <v>323</v>
      </c>
      <c r="X139" s="174">
        <v>18</v>
      </c>
      <c r="Y139" s="399">
        <v>0.6</v>
      </c>
      <c r="Z139" s="243">
        <f>BD.PD[[#This Row],[Av.P1 '[%']]]*BD.PD[[#This Row],[Ppto. Orden Interna '[DOP']]]</f>
        <v>96614.118000000002</v>
      </c>
      <c r="AA139" s="174">
        <v>21</v>
      </c>
      <c r="AB139" s="399">
        <v>0.4</v>
      </c>
      <c r="AC139" s="243">
        <f>BD.PD[[#This Row],[Av.P2 '[%']]]*BD.PD[[#This Row],[Ppto. Orden Interna '[DOP']]]</f>
        <v>64409.412000000004</v>
      </c>
      <c r="AD139" s="249"/>
      <c r="AE139" s="389"/>
      <c r="AF139" s="243">
        <f>BD.PD[[#This Row],[Av.P3 '[%']]]*BD.PD[[#This Row],[Ppto. Orden Interna '[DOP']]]</f>
        <v>0</v>
      </c>
      <c r="AG139" s="243"/>
      <c r="AH139" s="243"/>
      <c r="AI139" s="243"/>
      <c r="AJ139" s="243"/>
      <c r="AK139" s="243"/>
      <c r="AL139" s="243"/>
      <c r="AM139" s="482">
        <f>BD.PD[[#This Row],[Pago 3]]+BD.PD[[#This Row],[Pago 2]]+BD.PD[[#This Row],[Pago 1]]</f>
        <v>161023.53</v>
      </c>
      <c r="AN139" s="511" t="s">
        <v>244</v>
      </c>
      <c r="AO139" s="511" t="s">
        <v>245</v>
      </c>
      <c r="AP139" s="511" t="s">
        <v>246</v>
      </c>
      <c r="AQ139" s="511" t="s">
        <v>247</v>
      </c>
      <c r="AR139" s="511">
        <v>594</v>
      </c>
      <c r="AS139" s="511" t="s">
        <v>258</v>
      </c>
      <c r="IH139" s="306"/>
    </row>
    <row r="140" spans="1:242" ht="15" customHeight="1" x14ac:dyDescent="0.3">
      <c r="A140" s="174">
        <v>5.01</v>
      </c>
      <c r="B140" s="231"/>
      <c r="C140" s="232" t="str">
        <f>VLOOKUP(BD.PD[[#This Row],[Pos]],PPto[],3,FALSE)</f>
        <v>5.01 Paneles</v>
      </c>
      <c r="D140" s="174" t="s">
        <v>23</v>
      </c>
      <c r="E140" s="305" t="str">
        <f>IF(BD.PD[[#This Row],[.]]="*",VLOOKUP(BD.PD[[#This Row],[Pos]],Presupuesto!A:H,7,FALSE),"")</f>
        <v/>
      </c>
      <c r="F140" s="234" t="s">
        <v>1658</v>
      </c>
      <c r="G140" s="230" t="s">
        <v>1607</v>
      </c>
      <c r="H140" s="174">
        <v>4512963373</v>
      </c>
      <c r="I140" s="174" t="s">
        <v>1605</v>
      </c>
      <c r="J140" s="497" t="s">
        <v>1654</v>
      </c>
      <c r="K140" s="382">
        <v>259</v>
      </c>
      <c r="L140" s="174" t="s">
        <v>117</v>
      </c>
      <c r="M140" s="383">
        <f>IF(BD.PD[[#This Row],[Mon]]="DOP",1,HLOOKUP(BD.PD[[#This Row],[Mon]],$K$1:$L$2,2,FALSE))</f>
        <v>61</v>
      </c>
      <c r="N140" s="384">
        <v>5.0959845559845558</v>
      </c>
      <c r="O140" s="243">
        <f>BD.PD[[#This Row],[Cant.]]*BD.PD[[#This Row],[ Tasa ]]*BD.PD[[#This Row],[ Precio Und.]]</f>
        <v>80511.459999999992</v>
      </c>
      <c r="P140" s="386">
        <v>0</v>
      </c>
      <c r="Q140" s="243">
        <f>IF(BD.PD[[#This Row],[Liquid. '[%']]]&lt;&gt;0,(BD.PD[[#This Row],[Valor Neto '[DOP']]]*BD.PD[[#This Row],[Liquid. '[%']]])+BD.PD[[#This Row],[Valor Neto '[DOP']]],BD.PD[[#This Row],[Valor Neto '[DOP']]])</f>
        <v>80511.459999999992</v>
      </c>
      <c r="R140" s="243">
        <f>BD.PD[[#This Row],[Ppto. Orden Interna '[DOP']]]/HLOOKUP("USD",$K$1:$L$2,2,FALSE)</f>
        <v>1319.86</v>
      </c>
      <c r="S140" s="381" t="s">
        <v>323</v>
      </c>
      <c r="T140" s="387"/>
      <c r="U140" s="460" t="s">
        <v>321</v>
      </c>
      <c r="V140" s="611">
        <v>801670</v>
      </c>
      <c r="W140" s="381" t="s">
        <v>323</v>
      </c>
      <c r="X140" s="174">
        <v>18</v>
      </c>
      <c r="Y140" s="399">
        <v>0.6</v>
      </c>
      <c r="Z140" s="243">
        <f>BD.PD[[#This Row],[Av.P1 '[%']]]*BD.PD[[#This Row],[Ppto. Orden Interna '[DOP']]]</f>
        <v>48306.875999999997</v>
      </c>
      <c r="AA140" s="174">
        <v>21</v>
      </c>
      <c r="AB140" s="399">
        <v>0.4</v>
      </c>
      <c r="AC140" s="243">
        <f>BD.PD[[#This Row],[Av.P2 '[%']]]*BD.PD[[#This Row],[Ppto. Orden Interna '[DOP']]]</f>
        <v>32204.583999999999</v>
      </c>
      <c r="AD140" s="249"/>
      <c r="AE140" s="389"/>
      <c r="AF140" s="243">
        <f>BD.PD[[#This Row],[Av.P3 '[%']]]*BD.PD[[#This Row],[Ppto. Orden Interna '[DOP']]]</f>
        <v>0</v>
      </c>
      <c r="AG140" s="243"/>
      <c r="AH140" s="243"/>
      <c r="AI140" s="243"/>
      <c r="AJ140" s="243"/>
      <c r="AK140" s="243"/>
      <c r="AL140" s="243"/>
      <c r="AM140" s="482">
        <f>BD.PD[[#This Row],[Pago 3]]+BD.PD[[#This Row],[Pago 2]]+BD.PD[[#This Row],[Pago 1]]</f>
        <v>80511.459999999992</v>
      </c>
      <c r="AN140" s="511" t="s">
        <v>244</v>
      </c>
      <c r="AO140" s="511" t="s">
        <v>245</v>
      </c>
      <c r="AP140" s="511" t="s">
        <v>246</v>
      </c>
      <c r="AQ140" s="511" t="s">
        <v>247</v>
      </c>
      <c r="AR140" s="511">
        <v>594</v>
      </c>
      <c r="AS140" s="511" t="s">
        <v>258</v>
      </c>
      <c r="IH140" s="306"/>
    </row>
    <row r="141" spans="1:242" ht="15" customHeight="1" x14ac:dyDescent="0.3">
      <c r="A141" s="174">
        <v>5.01</v>
      </c>
      <c r="B141" s="231"/>
      <c r="C141" s="232" t="str">
        <f>VLOOKUP(BD.PD[[#This Row],[Pos]],PPto[],3,FALSE)</f>
        <v>5.01 Paneles</v>
      </c>
      <c r="D141" s="174" t="s">
        <v>23</v>
      </c>
      <c r="E141" s="305" t="str">
        <f>IF(BD.PD[[#This Row],[.]]="*",VLOOKUP(BD.PD[[#This Row],[Pos]],Presupuesto!A:H,7,FALSE),"")</f>
        <v/>
      </c>
      <c r="F141" s="234" t="s">
        <v>1659</v>
      </c>
      <c r="G141" s="230" t="s">
        <v>1607</v>
      </c>
      <c r="H141" s="174">
        <v>4512963373</v>
      </c>
      <c r="I141" s="174" t="s">
        <v>1605</v>
      </c>
      <c r="J141" s="497" t="s">
        <v>1654</v>
      </c>
      <c r="K141" s="382">
        <v>149</v>
      </c>
      <c r="L141" s="174" t="s">
        <v>117</v>
      </c>
      <c r="M141" s="383">
        <f>IF(BD.PD[[#This Row],[Mon]]="DOP",1,HLOOKUP(BD.PD[[#This Row],[Mon]],$K$1:$L$2,2,FALSE))</f>
        <v>61</v>
      </c>
      <c r="N141" s="384">
        <v>5.095973154362416</v>
      </c>
      <c r="O141" s="243">
        <f>BD.PD[[#This Row],[Cant.]]*BD.PD[[#This Row],[ Tasa ]]*BD.PD[[#This Row],[ Precio Und.]]</f>
        <v>46317.3</v>
      </c>
      <c r="P141" s="386">
        <v>0</v>
      </c>
      <c r="Q141" s="243">
        <f>IF(BD.PD[[#This Row],[Liquid. '[%']]]&lt;&gt;0,(BD.PD[[#This Row],[Valor Neto '[DOP']]]*BD.PD[[#This Row],[Liquid. '[%']]])+BD.PD[[#This Row],[Valor Neto '[DOP']]],BD.PD[[#This Row],[Valor Neto '[DOP']]])</f>
        <v>46317.3</v>
      </c>
      <c r="R141" s="243">
        <f>BD.PD[[#This Row],[Ppto. Orden Interna '[DOP']]]/HLOOKUP("USD",$K$1:$L$2,2,FALSE)</f>
        <v>759.30000000000007</v>
      </c>
      <c r="S141" s="381" t="s">
        <v>323</v>
      </c>
      <c r="T141" s="387"/>
      <c r="U141" s="460" t="s">
        <v>321</v>
      </c>
      <c r="V141" s="611">
        <v>801670</v>
      </c>
      <c r="W141" s="381" t="s">
        <v>323</v>
      </c>
      <c r="X141" s="174">
        <v>18</v>
      </c>
      <c r="Y141" s="399">
        <v>0.6</v>
      </c>
      <c r="Z141" s="243">
        <f>BD.PD[[#This Row],[Av.P1 '[%']]]*BD.PD[[#This Row],[Ppto. Orden Interna '[DOP']]]</f>
        <v>27790.38</v>
      </c>
      <c r="AA141" s="174">
        <v>21</v>
      </c>
      <c r="AB141" s="399">
        <v>0.4</v>
      </c>
      <c r="AC141" s="243">
        <f>BD.PD[[#This Row],[Av.P2 '[%']]]*BD.PD[[#This Row],[Ppto. Orden Interna '[DOP']]]</f>
        <v>18526.920000000002</v>
      </c>
      <c r="AD141" s="249"/>
      <c r="AE141" s="389"/>
      <c r="AF141" s="243">
        <f>BD.PD[[#This Row],[Av.P3 '[%']]]*BD.PD[[#This Row],[Ppto. Orden Interna '[DOP']]]</f>
        <v>0</v>
      </c>
      <c r="AG141" s="243"/>
      <c r="AH141" s="243"/>
      <c r="AI141" s="243"/>
      <c r="AJ141" s="243"/>
      <c r="AK141" s="243"/>
      <c r="AL141" s="243"/>
      <c r="AM141" s="482">
        <f>BD.PD[[#This Row],[Pago 3]]+BD.PD[[#This Row],[Pago 2]]+BD.PD[[#This Row],[Pago 1]]</f>
        <v>46317.3</v>
      </c>
      <c r="AN141" s="511" t="s">
        <v>244</v>
      </c>
      <c r="AO141" s="511" t="s">
        <v>245</v>
      </c>
      <c r="AP141" s="511" t="s">
        <v>246</v>
      </c>
      <c r="AQ141" s="511" t="s">
        <v>247</v>
      </c>
      <c r="AR141" s="511">
        <v>594</v>
      </c>
      <c r="AS141" s="511" t="s">
        <v>258</v>
      </c>
      <c r="IH141" s="306"/>
    </row>
    <row r="142" spans="1:242" ht="15" customHeight="1" x14ac:dyDescent="0.3">
      <c r="A142" s="174">
        <v>5.01</v>
      </c>
      <c r="B142" s="231"/>
      <c r="C142" s="232" t="str">
        <f>VLOOKUP(BD.PD[[#This Row],[Pos]],PPto[],3,FALSE)</f>
        <v>5.01 Paneles</v>
      </c>
      <c r="D142" s="174" t="s">
        <v>23</v>
      </c>
      <c r="E142" s="305" t="str">
        <f>IF(BD.PD[[#This Row],[.]]="*",VLOOKUP(BD.PD[[#This Row],[Pos]],Presupuesto!A:H,7,FALSE),"")</f>
        <v/>
      </c>
      <c r="F142" s="234" t="s">
        <v>1660</v>
      </c>
      <c r="G142" s="230" t="s">
        <v>1607</v>
      </c>
      <c r="H142" s="174">
        <v>4512963373</v>
      </c>
      <c r="I142" s="174" t="s">
        <v>1605</v>
      </c>
      <c r="J142" s="497" t="s">
        <v>1654</v>
      </c>
      <c r="K142" s="382">
        <v>30</v>
      </c>
      <c r="L142" s="174" t="s">
        <v>117</v>
      </c>
      <c r="M142" s="383">
        <f>IF(BD.PD[[#This Row],[Mon]]="DOP",1,HLOOKUP(BD.PD[[#This Row],[Mon]],$K$1:$L$2,2,FALSE))</f>
        <v>61</v>
      </c>
      <c r="N142" s="384">
        <v>6.2720000000000002</v>
      </c>
      <c r="O142" s="243">
        <f>BD.PD[[#This Row],[Cant.]]*BD.PD[[#This Row],[ Tasa ]]*BD.PD[[#This Row],[ Precio Und.]]</f>
        <v>11477.76</v>
      </c>
      <c r="P142" s="386">
        <v>0</v>
      </c>
      <c r="Q142" s="243">
        <f>IF(BD.PD[[#This Row],[Liquid. '[%']]]&lt;&gt;0,(BD.PD[[#This Row],[Valor Neto '[DOP']]]*BD.PD[[#This Row],[Liquid. '[%']]])+BD.PD[[#This Row],[Valor Neto '[DOP']]],BD.PD[[#This Row],[Valor Neto '[DOP']]])</f>
        <v>11477.76</v>
      </c>
      <c r="R142" s="243">
        <f>BD.PD[[#This Row],[Ppto. Orden Interna '[DOP']]]/HLOOKUP("USD",$K$1:$L$2,2,FALSE)</f>
        <v>188.16</v>
      </c>
      <c r="S142" s="381" t="s">
        <v>323</v>
      </c>
      <c r="T142" s="387"/>
      <c r="U142" s="460" t="s">
        <v>321</v>
      </c>
      <c r="V142" s="611">
        <v>801670</v>
      </c>
      <c r="W142" s="381" t="s">
        <v>323</v>
      </c>
      <c r="X142" s="174">
        <v>18</v>
      </c>
      <c r="Y142" s="399">
        <v>0.6</v>
      </c>
      <c r="Z142" s="243">
        <f>BD.PD[[#This Row],[Av.P1 '[%']]]*BD.PD[[#This Row],[Ppto. Orden Interna '[DOP']]]</f>
        <v>6886.6559999999999</v>
      </c>
      <c r="AA142" s="174">
        <v>21</v>
      </c>
      <c r="AB142" s="399">
        <v>0.4</v>
      </c>
      <c r="AC142" s="243">
        <f>BD.PD[[#This Row],[Av.P2 '[%']]]*BD.PD[[#This Row],[Ppto. Orden Interna '[DOP']]]</f>
        <v>4591.1040000000003</v>
      </c>
      <c r="AD142" s="249"/>
      <c r="AE142" s="389"/>
      <c r="AF142" s="243">
        <f>BD.PD[[#This Row],[Av.P3 '[%']]]*BD.PD[[#This Row],[Ppto. Orden Interna '[DOP']]]</f>
        <v>0</v>
      </c>
      <c r="AG142" s="243"/>
      <c r="AH142" s="243"/>
      <c r="AI142" s="243"/>
      <c r="AJ142" s="243"/>
      <c r="AK142" s="243"/>
      <c r="AL142" s="243"/>
      <c r="AM142" s="482">
        <f>BD.PD[[#This Row],[Pago 3]]+BD.PD[[#This Row],[Pago 2]]+BD.PD[[#This Row],[Pago 1]]</f>
        <v>11477.76</v>
      </c>
      <c r="AN142" s="511" t="s">
        <v>244</v>
      </c>
      <c r="AO142" s="511" t="s">
        <v>245</v>
      </c>
      <c r="AP142" s="511" t="s">
        <v>246</v>
      </c>
      <c r="AQ142" s="511" t="s">
        <v>247</v>
      </c>
      <c r="AR142" s="511">
        <v>594</v>
      </c>
      <c r="AS142" s="511" t="s">
        <v>258</v>
      </c>
      <c r="IH142" s="306"/>
    </row>
    <row r="143" spans="1:242" ht="15" customHeight="1" x14ac:dyDescent="0.3">
      <c r="A143" s="174">
        <v>5.01</v>
      </c>
      <c r="B143" s="231"/>
      <c r="C143" s="232" t="str">
        <f>VLOOKUP(BD.PD[[#This Row],[Pos]],PPto[],3,FALSE)</f>
        <v>5.01 Paneles</v>
      </c>
      <c r="D143" s="174" t="s">
        <v>23</v>
      </c>
      <c r="E143" s="305" t="str">
        <f>IF(BD.PD[[#This Row],[.]]="*",VLOOKUP(BD.PD[[#This Row],[Pos]],Presupuesto!A:H,7,FALSE),"")</f>
        <v/>
      </c>
      <c r="F143" s="234" t="s">
        <v>1661</v>
      </c>
      <c r="G143" s="230" t="s">
        <v>1607</v>
      </c>
      <c r="H143" s="174">
        <v>4512963373</v>
      </c>
      <c r="I143" s="174" t="s">
        <v>1605</v>
      </c>
      <c r="J143" s="497" t="s">
        <v>1654</v>
      </c>
      <c r="K143" s="382">
        <v>70</v>
      </c>
      <c r="L143" s="174" t="s">
        <v>117</v>
      </c>
      <c r="M143" s="383">
        <f>IF(BD.PD[[#This Row],[Mon]]="DOP",1,HLOOKUP(BD.PD[[#This Row],[Mon]],$K$1:$L$2,2,FALSE))</f>
        <v>61</v>
      </c>
      <c r="N143" s="384">
        <v>5.0960000000000001</v>
      </c>
      <c r="O143" s="243">
        <f>BD.PD[[#This Row],[Cant.]]*BD.PD[[#This Row],[ Tasa ]]*BD.PD[[#This Row],[ Precio Und.]]</f>
        <v>21759.920000000002</v>
      </c>
      <c r="P143" s="386">
        <v>0</v>
      </c>
      <c r="Q143" s="243">
        <f>IF(BD.PD[[#This Row],[Liquid. '[%']]]&lt;&gt;0,(BD.PD[[#This Row],[Valor Neto '[DOP']]]*BD.PD[[#This Row],[Liquid. '[%']]])+BD.PD[[#This Row],[Valor Neto '[DOP']]],BD.PD[[#This Row],[Valor Neto '[DOP']]])</f>
        <v>21759.920000000002</v>
      </c>
      <c r="R143" s="243">
        <f>BD.PD[[#This Row],[Ppto. Orden Interna '[DOP']]]/HLOOKUP("USD",$K$1:$L$2,2,FALSE)</f>
        <v>356.72</v>
      </c>
      <c r="S143" s="381" t="s">
        <v>323</v>
      </c>
      <c r="T143" s="387"/>
      <c r="U143" s="460" t="s">
        <v>321</v>
      </c>
      <c r="V143" s="611">
        <v>801670</v>
      </c>
      <c r="W143" s="381" t="s">
        <v>323</v>
      </c>
      <c r="X143" s="174">
        <v>18</v>
      </c>
      <c r="Y143" s="399">
        <v>0.6</v>
      </c>
      <c r="Z143" s="243">
        <f>BD.PD[[#This Row],[Av.P1 '[%']]]*BD.PD[[#This Row],[Ppto. Orden Interna '[DOP']]]</f>
        <v>13055.952000000001</v>
      </c>
      <c r="AA143" s="174">
        <v>21</v>
      </c>
      <c r="AB143" s="399">
        <v>0.4</v>
      </c>
      <c r="AC143" s="243">
        <f>BD.PD[[#This Row],[Av.P2 '[%']]]*BD.PD[[#This Row],[Ppto. Orden Interna '[DOP']]]</f>
        <v>8703.9680000000008</v>
      </c>
      <c r="AD143" s="249"/>
      <c r="AE143" s="389"/>
      <c r="AF143" s="243">
        <f>BD.PD[[#This Row],[Av.P3 '[%']]]*BD.PD[[#This Row],[Ppto. Orden Interna '[DOP']]]</f>
        <v>0</v>
      </c>
      <c r="AG143" s="243"/>
      <c r="AH143" s="243"/>
      <c r="AI143" s="243"/>
      <c r="AJ143" s="243"/>
      <c r="AK143" s="243"/>
      <c r="AL143" s="243"/>
      <c r="AM143" s="482">
        <f>BD.PD[[#This Row],[Pago 3]]+BD.PD[[#This Row],[Pago 2]]+BD.PD[[#This Row],[Pago 1]]</f>
        <v>21759.920000000002</v>
      </c>
      <c r="AN143" s="511" t="s">
        <v>244</v>
      </c>
      <c r="AO143" s="511" t="s">
        <v>245</v>
      </c>
      <c r="AP143" s="511" t="s">
        <v>246</v>
      </c>
      <c r="AQ143" s="511" t="s">
        <v>247</v>
      </c>
      <c r="AR143" s="511">
        <v>594</v>
      </c>
      <c r="AS143" s="511" t="s">
        <v>258</v>
      </c>
      <c r="IH143" s="306"/>
    </row>
    <row r="144" spans="1:242" ht="15" customHeight="1" x14ac:dyDescent="0.3">
      <c r="A144" s="174">
        <v>5.01</v>
      </c>
      <c r="B144" s="231"/>
      <c r="C144" s="232" t="str">
        <f>VLOOKUP(BD.PD[[#This Row],[Pos]],PPto[],3,FALSE)</f>
        <v>5.01 Paneles</v>
      </c>
      <c r="D144" s="174" t="s">
        <v>23</v>
      </c>
      <c r="E144" s="305" t="str">
        <f>IF(BD.PD[[#This Row],[.]]="*",VLOOKUP(BD.PD[[#This Row],[Pos]],Presupuesto!A:H,7,FALSE),"")</f>
        <v/>
      </c>
      <c r="F144" s="234" t="s">
        <v>1662</v>
      </c>
      <c r="G144" s="230" t="s">
        <v>1607</v>
      </c>
      <c r="H144" s="174">
        <v>4512963373</v>
      </c>
      <c r="I144" s="174" t="s">
        <v>1605</v>
      </c>
      <c r="J144" s="497" t="s">
        <v>1654</v>
      </c>
      <c r="K144" s="382">
        <v>78</v>
      </c>
      <c r="L144" s="174" t="s">
        <v>117</v>
      </c>
      <c r="M144" s="383">
        <f>IF(BD.PD[[#This Row],[Mon]]="DOP",1,HLOOKUP(BD.PD[[#This Row],[Mon]],$K$1:$L$2,2,FALSE))</f>
        <v>61</v>
      </c>
      <c r="N144" s="384">
        <v>2.0971794871794875</v>
      </c>
      <c r="O144" s="243">
        <f>BD.PD[[#This Row],[Cant.]]*BD.PD[[#This Row],[ Tasa ]]*BD.PD[[#This Row],[ Precio Und.]]</f>
        <v>9978.380000000001</v>
      </c>
      <c r="P144" s="386">
        <v>0</v>
      </c>
      <c r="Q144" s="243">
        <f>IF(BD.PD[[#This Row],[Liquid. '[%']]]&lt;&gt;0,(BD.PD[[#This Row],[Valor Neto '[DOP']]]*BD.PD[[#This Row],[Liquid. '[%']]])+BD.PD[[#This Row],[Valor Neto '[DOP']]],BD.PD[[#This Row],[Valor Neto '[DOP']]])</f>
        <v>9978.380000000001</v>
      </c>
      <c r="R144" s="243">
        <f>BD.PD[[#This Row],[Ppto. Orden Interna '[DOP']]]/HLOOKUP("USD",$K$1:$L$2,2,FALSE)</f>
        <v>163.58000000000001</v>
      </c>
      <c r="S144" s="381" t="s">
        <v>323</v>
      </c>
      <c r="T144" s="387"/>
      <c r="U144" s="460" t="s">
        <v>321</v>
      </c>
      <c r="V144" s="611">
        <v>801670</v>
      </c>
      <c r="W144" s="381" t="s">
        <v>323</v>
      </c>
      <c r="X144" s="174">
        <v>18</v>
      </c>
      <c r="Y144" s="399">
        <v>0.6</v>
      </c>
      <c r="Z144" s="243">
        <f>BD.PD[[#This Row],[Av.P1 '[%']]]*BD.PD[[#This Row],[Ppto. Orden Interna '[DOP']]]</f>
        <v>5987.0280000000002</v>
      </c>
      <c r="AA144" s="174">
        <v>21</v>
      </c>
      <c r="AB144" s="399">
        <v>0.4</v>
      </c>
      <c r="AC144" s="243">
        <f>BD.PD[[#This Row],[Av.P2 '[%']]]*BD.PD[[#This Row],[Ppto. Orden Interna '[DOP']]]</f>
        <v>3991.3520000000008</v>
      </c>
      <c r="AD144" s="249"/>
      <c r="AE144" s="389"/>
      <c r="AF144" s="243">
        <f>BD.PD[[#This Row],[Av.P3 '[%']]]*BD.PD[[#This Row],[Ppto. Orden Interna '[DOP']]]</f>
        <v>0</v>
      </c>
      <c r="AG144" s="243"/>
      <c r="AH144" s="243"/>
      <c r="AI144" s="243"/>
      <c r="AJ144" s="243"/>
      <c r="AK144" s="243"/>
      <c r="AL144" s="243"/>
      <c r="AM144" s="482">
        <f>BD.PD[[#This Row],[Pago 3]]+BD.PD[[#This Row],[Pago 2]]+BD.PD[[#This Row],[Pago 1]]</f>
        <v>9978.380000000001</v>
      </c>
      <c r="AN144" s="511" t="s">
        <v>244</v>
      </c>
      <c r="AO144" s="511" t="s">
        <v>245</v>
      </c>
      <c r="AP144" s="511" t="s">
        <v>246</v>
      </c>
      <c r="AQ144" s="511" t="s">
        <v>247</v>
      </c>
      <c r="AR144" s="511">
        <v>594</v>
      </c>
      <c r="AS144" s="511" t="s">
        <v>258</v>
      </c>
      <c r="IH144" s="306"/>
    </row>
    <row r="145" spans="1:242" ht="15" customHeight="1" x14ac:dyDescent="0.3">
      <c r="A145" s="174">
        <v>5.01</v>
      </c>
      <c r="B145" s="231"/>
      <c r="C145" s="232" t="str">
        <f>VLOOKUP(BD.PD[[#This Row],[Pos]],PPto[],3,FALSE)</f>
        <v>5.01 Paneles</v>
      </c>
      <c r="D145" s="174" t="s">
        <v>23</v>
      </c>
      <c r="E145" s="305" t="str">
        <f>IF(BD.PD[[#This Row],[.]]="*",VLOOKUP(BD.PD[[#This Row],[Pos]],Presupuesto!A:H,7,FALSE),"")</f>
        <v/>
      </c>
      <c r="F145" s="234" t="s">
        <v>1419</v>
      </c>
      <c r="G145" s="230" t="s">
        <v>1607</v>
      </c>
      <c r="H145" s="174">
        <v>4512963373</v>
      </c>
      <c r="I145" s="174" t="s">
        <v>1605</v>
      </c>
      <c r="J145" s="497" t="s">
        <v>1654</v>
      </c>
      <c r="K145" s="382">
        <v>234</v>
      </c>
      <c r="L145" s="174" t="s">
        <v>117</v>
      </c>
      <c r="M145" s="383">
        <f>IF(BD.PD[[#This Row],[Mon]]="DOP",1,HLOOKUP(BD.PD[[#This Row],[Mon]],$K$1:$L$2,2,FALSE))</f>
        <v>61</v>
      </c>
      <c r="N145" s="384">
        <v>3.92</v>
      </c>
      <c r="O145" s="243">
        <f>BD.PD[[#This Row],[Cant.]]*BD.PD[[#This Row],[ Tasa ]]*BD.PD[[#This Row],[ Precio Und.]]</f>
        <v>55954.080000000002</v>
      </c>
      <c r="P145" s="386">
        <v>0</v>
      </c>
      <c r="Q145" s="243">
        <f>IF(BD.PD[[#This Row],[Liquid. '[%']]]&lt;&gt;0,(BD.PD[[#This Row],[Valor Neto '[DOP']]]*BD.PD[[#This Row],[Liquid. '[%']]])+BD.PD[[#This Row],[Valor Neto '[DOP']]],BD.PD[[#This Row],[Valor Neto '[DOP']]])</f>
        <v>55954.080000000002</v>
      </c>
      <c r="R145" s="243">
        <f>BD.PD[[#This Row],[Ppto. Orden Interna '[DOP']]]/HLOOKUP("USD",$K$1:$L$2,2,FALSE)</f>
        <v>917.28</v>
      </c>
      <c r="S145" s="381" t="s">
        <v>323</v>
      </c>
      <c r="T145" s="387"/>
      <c r="U145" s="460" t="s">
        <v>321</v>
      </c>
      <c r="V145" s="611">
        <v>801670</v>
      </c>
      <c r="W145" s="381" t="s">
        <v>323</v>
      </c>
      <c r="X145" s="174">
        <v>18</v>
      </c>
      <c r="Y145" s="399">
        <v>0.6</v>
      </c>
      <c r="Z145" s="243">
        <f>BD.PD[[#This Row],[Av.P1 '[%']]]*BD.PD[[#This Row],[Ppto. Orden Interna '[DOP']]]</f>
        <v>33572.447999999997</v>
      </c>
      <c r="AA145" s="174">
        <v>21</v>
      </c>
      <c r="AB145" s="399">
        <v>0.4</v>
      </c>
      <c r="AC145" s="243">
        <f>BD.PD[[#This Row],[Av.P2 '[%']]]*BD.PD[[#This Row],[Ppto. Orden Interna '[DOP']]]</f>
        <v>22381.632000000001</v>
      </c>
      <c r="AD145" s="249"/>
      <c r="AE145" s="389"/>
      <c r="AF145" s="243">
        <f>BD.PD[[#This Row],[Av.P3 '[%']]]*BD.PD[[#This Row],[Ppto. Orden Interna '[DOP']]]</f>
        <v>0</v>
      </c>
      <c r="AG145" s="243"/>
      <c r="AH145" s="243"/>
      <c r="AI145" s="243"/>
      <c r="AJ145" s="243"/>
      <c r="AK145" s="243"/>
      <c r="AL145" s="243"/>
      <c r="AM145" s="482">
        <f>BD.PD[[#This Row],[Pago 3]]+BD.PD[[#This Row],[Pago 2]]+BD.PD[[#This Row],[Pago 1]]</f>
        <v>55954.080000000002</v>
      </c>
      <c r="AN145" s="511" t="s">
        <v>244</v>
      </c>
      <c r="AO145" s="511" t="s">
        <v>245</v>
      </c>
      <c r="AP145" s="511" t="s">
        <v>246</v>
      </c>
      <c r="AQ145" s="511" t="s">
        <v>247</v>
      </c>
      <c r="AR145" s="511">
        <v>594</v>
      </c>
      <c r="AS145" s="511" t="s">
        <v>258</v>
      </c>
      <c r="IH145" s="306"/>
    </row>
    <row r="146" spans="1:242" ht="15" customHeight="1" x14ac:dyDescent="0.3">
      <c r="A146" s="174">
        <v>5.01</v>
      </c>
      <c r="B146" s="231"/>
      <c r="C146" s="232" t="str">
        <f>VLOOKUP(BD.PD[[#This Row],[Pos]],PPto[],3,FALSE)</f>
        <v>5.01 Paneles</v>
      </c>
      <c r="D146" s="174" t="s">
        <v>23</v>
      </c>
      <c r="E146" s="305" t="str">
        <f>IF(BD.PD[[#This Row],[.]]="*",VLOOKUP(BD.PD[[#This Row],[Pos]],Presupuesto!A:H,7,FALSE),"")</f>
        <v/>
      </c>
      <c r="F146" s="234" t="s">
        <v>1417</v>
      </c>
      <c r="G146" s="230" t="s">
        <v>1607</v>
      </c>
      <c r="H146" s="174">
        <v>4512963373</v>
      </c>
      <c r="I146" s="174" t="s">
        <v>1605</v>
      </c>
      <c r="J146" s="497" t="s">
        <v>1654</v>
      </c>
      <c r="K146" s="382">
        <v>9</v>
      </c>
      <c r="L146" s="174" t="s">
        <v>117</v>
      </c>
      <c r="M146" s="383">
        <f>IF(BD.PD[[#This Row],[Mon]]="DOP",1,HLOOKUP(BD.PD[[#This Row],[Mon]],$K$1:$L$2,2,FALSE))</f>
        <v>61</v>
      </c>
      <c r="N146" s="384">
        <v>186.17999999999998</v>
      </c>
      <c r="O146" s="243">
        <f>BD.PD[[#This Row],[Cant.]]*BD.PD[[#This Row],[ Tasa ]]*BD.PD[[#This Row],[ Precio Und.]]</f>
        <v>102212.81999999999</v>
      </c>
      <c r="P146" s="386">
        <v>0</v>
      </c>
      <c r="Q146" s="243">
        <f>IF(BD.PD[[#This Row],[Liquid. '[%']]]&lt;&gt;0,(BD.PD[[#This Row],[Valor Neto '[DOP']]]*BD.PD[[#This Row],[Liquid. '[%']]])+BD.PD[[#This Row],[Valor Neto '[DOP']]],BD.PD[[#This Row],[Valor Neto '[DOP']]])</f>
        <v>102212.81999999999</v>
      </c>
      <c r="R146" s="243">
        <f>BD.PD[[#This Row],[Ppto. Orden Interna '[DOP']]]/HLOOKUP("USD",$K$1:$L$2,2,FALSE)</f>
        <v>1675.62</v>
      </c>
      <c r="S146" s="381" t="s">
        <v>323</v>
      </c>
      <c r="T146" s="387"/>
      <c r="U146" s="460" t="s">
        <v>321</v>
      </c>
      <c r="V146" s="611">
        <v>801670</v>
      </c>
      <c r="W146" s="381" t="s">
        <v>323</v>
      </c>
      <c r="X146" s="174">
        <v>18</v>
      </c>
      <c r="Y146" s="399">
        <v>0.6</v>
      </c>
      <c r="Z146" s="243">
        <f>BD.PD[[#This Row],[Av.P1 '[%']]]*BD.PD[[#This Row],[Ppto. Orden Interna '[DOP']]]</f>
        <v>61327.691999999995</v>
      </c>
      <c r="AA146" s="174">
        <v>21</v>
      </c>
      <c r="AB146" s="399">
        <v>0.4</v>
      </c>
      <c r="AC146" s="243">
        <f>BD.PD[[#This Row],[Av.P2 '[%']]]*BD.PD[[#This Row],[Ppto. Orden Interna '[DOP']]]</f>
        <v>40885.127999999997</v>
      </c>
      <c r="AD146" s="249"/>
      <c r="AE146" s="389"/>
      <c r="AF146" s="243">
        <f>BD.PD[[#This Row],[Av.P3 '[%']]]*BD.PD[[#This Row],[Ppto. Orden Interna '[DOP']]]</f>
        <v>0</v>
      </c>
      <c r="AG146" s="243"/>
      <c r="AH146" s="243"/>
      <c r="AI146" s="243"/>
      <c r="AJ146" s="243"/>
      <c r="AK146" s="243"/>
      <c r="AL146" s="243"/>
      <c r="AM146" s="482">
        <f>BD.PD[[#This Row],[Pago 3]]+BD.PD[[#This Row],[Pago 2]]+BD.PD[[#This Row],[Pago 1]]</f>
        <v>102212.81999999999</v>
      </c>
      <c r="AN146" s="511" t="s">
        <v>244</v>
      </c>
      <c r="AO146" s="511" t="s">
        <v>245</v>
      </c>
      <c r="AP146" s="511" t="s">
        <v>246</v>
      </c>
      <c r="AQ146" s="511" t="s">
        <v>247</v>
      </c>
      <c r="AR146" s="511">
        <v>594</v>
      </c>
      <c r="AS146" s="511" t="s">
        <v>258</v>
      </c>
      <c r="IH146" s="306"/>
    </row>
    <row r="147" spans="1:242" ht="15" customHeight="1" x14ac:dyDescent="0.3">
      <c r="A147" s="174">
        <v>5.01</v>
      </c>
      <c r="B147" s="231"/>
      <c r="C147" s="232" t="str">
        <f>VLOOKUP(BD.PD[[#This Row],[Pos]],PPto[],3,FALSE)</f>
        <v>5.01 Paneles</v>
      </c>
      <c r="D147" s="174" t="s">
        <v>23</v>
      </c>
      <c r="E147" s="305" t="str">
        <f>IF(BD.PD[[#This Row],[.]]="*",VLOOKUP(BD.PD[[#This Row],[Pos]],Presupuesto!A:H,7,FALSE),"")</f>
        <v/>
      </c>
      <c r="F147" s="234" t="s">
        <v>1663</v>
      </c>
      <c r="G147" s="230" t="s">
        <v>1607</v>
      </c>
      <c r="H147" s="174">
        <v>4512963373</v>
      </c>
      <c r="I147" s="174" t="s">
        <v>1605</v>
      </c>
      <c r="J147" s="497" t="s">
        <v>1654</v>
      </c>
      <c r="K147" s="382">
        <v>1780</v>
      </c>
      <c r="L147" s="174" t="s">
        <v>117</v>
      </c>
      <c r="M147" s="383">
        <f>IF(BD.PD[[#This Row],[Mon]]="DOP",1,HLOOKUP(BD.PD[[#This Row],[Mon]],$K$1:$L$2,2,FALSE))</f>
        <v>61</v>
      </c>
      <c r="N147" s="384">
        <v>3.4299999999999997</v>
      </c>
      <c r="O147" s="243">
        <f>BD.PD[[#This Row],[Cant.]]*BD.PD[[#This Row],[ Tasa ]]*BD.PD[[#This Row],[ Precio Und.]]</f>
        <v>372429.39999999997</v>
      </c>
      <c r="P147" s="386">
        <v>0</v>
      </c>
      <c r="Q147" s="243">
        <f>IF(BD.PD[[#This Row],[Liquid. '[%']]]&lt;&gt;0,(BD.PD[[#This Row],[Valor Neto '[DOP']]]*BD.PD[[#This Row],[Liquid. '[%']]])+BD.PD[[#This Row],[Valor Neto '[DOP']]],BD.PD[[#This Row],[Valor Neto '[DOP']]])</f>
        <v>372429.39999999997</v>
      </c>
      <c r="R147" s="243">
        <f>BD.PD[[#This Row],[Ppto. Orden Interna '[DOP']]]/HLOOKUP("USD",$K$1:$L$2,2,FALSE)</f>
        <v>6105.4</v>
      </c>
      <c r="S147" s="381" t="s">
        <v>323</v>
      </c>
      <c r="T147" s="387"/>
      <c r="U147" s="460" t="s">
        <v>321</v>
      </c>
      <c r="V147" s="611">
        <v>801670</v>
      </c>
      <c r="W147" s="381" t="s">
        <v>323</v>
      </c>
      <c r="X147" s="174">
        <v>18</v>
      </c>
      <c r="Y147" s="399">
        <v>0.6</v>
      </c>
      <c r="Z147" s="243">
        <f>BD.PD[[#This Row],[Av.P1 '[%']]]*BD.PD[[#This Row],[Ppto. Orden Interna '[DOP']]]</f>
        <v>223457.63999999998</v>
      </c>
      <c r="AA147" s="174">
        <v>21</v>
      </c>
      <c r="AB147" s="399">
        <v>0.4</v>
      </c>
      <c r="AC147" s="243">
        <f>BD.PD[[#This Row],[Av.P2 '[%']]]*BD.PD[[#This Row],[Ppto. Orden Interna '[DOP']]]</f>
        <v>148971.75999999998</v>
      </c>
      <c r="AD147" s="249"/>
      <c r="AE147" s="389"/>
      <c r="AF147" s="243">
        <f>BD.PD[[#This Row],[Av.P3 '[%']]]*BD.PD[[#This Row],[Ppto. Orden Interna '[DOP']]]</f>
        <v>0</v>
      </c>
      <c r="AG147" s="243"/>
      <c r="AH147" s="243"/>
      <c r="AI147" s="243"/>
      <c r="AJ147" s="243"/>
      <c r="AK147" s="243"/>
      <c r="AL147" s="243"/>
      <c r="AM147" s="482">
        <f>BD.PD[[#This Row],[Pago 3]]+BD.PD[[#This Row],[Pago 2]]+BD.PD[[#This Row],[Pago 1]]</f>
        <v>372429.39999999997</v>
      </c>
      <c r="AN147" s="511" t="s">
        <v>244</v>
      </c>
      <c r="AO147" s="511" t="s">
        <v>245</v>
      </c>
      <c r="AP147" s="511" t="s">
        <v>246</v>
      </c>
      <c r="AQ147" s="511" t="s">
        <v>247</v>
      </c>
      <c r="AR147" s="511">
        <v>594</v>
      </c>
      <c r="AS147" s="511" t="s">
        <v>258</v>
      </c>
      <c r="IH147" s="306"/>
    </row>
    <row r="148" spans="1:242" ht="15" customHeight="1" x14ac:dyDescent="0.3">
      <c r="A148" s="174">
        <v>5.01</v>
      </c>
      <c r="B148" s="231"/>
      <c r="C148" s="232" t="str">
        <f>VLOOKUP(BD.PD[[#This Row],[Pos]],PPto[],3,FALSE)</f>
        <v>5.01 Paneles</v>
      </c>
      <c r="D148" s="174" t="s">
        <v>23</v>
      </c>
      <c r="E148" s="305" t="str">
        <f>IF(BD.PD[[#This Row],[.]]="*",VLOOKUP(BD.PD[[#This Row],[Pos]],Presupuesto!A:H,7,FALSE),"")</f>
        <v/>
      </c>
      <c r="F148" s="234" t="s">
        <v>1664</v>
      </c>
      <c r="G148" s="230" t="s">
        <v>1607</v>
      </c>
      <c r="H148" s="174">
        <v>4512963373</v>
      </c>
      <c r="I148" s="174" t="s">
        <v>1605</v>
      </c>
      <c r="J148" s="497" t="s">
        <v>1654</v>
      </c>
      <c r="K148" s="382">
        <v>409.59</v>
      </c>
      <c r="L148" s="174" t="s">
        <v>117</v>
      </c>
      <c r="M148" s="383">
        <f>IF(BD.PD[[#This Row],[Mon]]="DOP",1,HLOOKUP(BD.PD[[#This Row],[Mon]],$K$1:$L$2,2,FALSE))</f>
        <v>61</v>
      </c>
      <c r="N148" s="384">
        <v>3.9199931638956031</v>
      </c>
      <c r="O148" s="243">
        <f>BD.PD[[#This Row],[Cant.]]*BD.PD[[#This Row],[ Tasa ]]*BD.PD[[#This Row],[ Precio Und.]]</f>
        <v>97940.989999999991</v>
      </c>
      <c r="P148" s="386">
        <v>0</v>
      </c>
      <c r="Q148" s="243">
        <f>IF(BD.PD[[#This Row],[Liquid. '[%']]]&lt;&gt;0,(BD.PD[[#This Row],[Valor Neto '[DOP']]]*BD.PD[[#This Row],[Liquid. '[%']]])+BD.PD[[#This Row],[Valor Neto '[DOP']]],BD.PD[[#This Row],[Valor Neto '[DOP']]])</f>
        <v>97940.989999999991</v>
      </c>
      <c r="R148" s="243">
        <f>BD.PD[[#This Row],[Ppto. Orden Interna '[DOP']]]/HLOOKUP("USD",$K$1:$L$2,2,FALSE)</f>
        <v>1605.59</v>
      </c>
      <c r="S148" s="381" t="s">
        <v>323</v>
      </c>
      <c r="T148" s="387"/>
      <c r="U148" s="460" t="s">
        <v>321</v>
      </c>
      <c r="V148" s="611">
        <v>801670</v>
      </c>
      <c r="W148" s="381" t="s">
        <v>323</v>
      </c>
      <c r="X148" s="174">
        <v>18</v>
      </c>
      <c r="Y148" s="399">
        <v>0.6</v>
      </c>
      <c r="Z148" s="243">
        <f>BD.PD[[#This Row],[Av.P1 '[%']]]*BD.PD[[#This Row],[Ppto. Orden Interna '[DOP']]]</f>
        <v>58764.59399999999</v>
      </c>
      <c r="AA148" s="174">
        <v>21</v>
      </c>
      <c r="AB148" s="399">
        <v>0.4</v>
      </c>
      <c r="AC148" s="243">
        <f>BD.PD[[#This Row],[Av.P2 '[%']]]*BD.PD[[#This Row],[Ppto. Orden Interna '[DOP']]]</f>
        <v>39176.396000000001</v>
      </c>
      <c r="AD148" s="249"/>
      <c r="AE148" s="389"/>
      <c r="AF148" s="243">
        <f>BD.PD[[#This Row],[Av.P3 '[%']]]*BD.PD[[#This Row],[Ppto. Orden Interna '[DOP']]]</f>
        <v>0</v>
      </c>
      <c r="AG148" s="243"/>
      <c r="AH148" s="243"/>
      <c r="AI148" s="243"/>
      <c r="AJ148" s="243"/>
      <c r="AK148" s="243"/>
      <c r="AL148" s="243"/>
      <c r="AM148" s="482">
        <f>BD.PD[[#This Row],[Pago 3]]+BD.PD[[#This Row],[Pago 2]]+BD.PD[[#This Row],[Pago 1]]</f>
        <v>97940.989999999991</v>
      </c>
      <c r="AN148" s="511" t="s">
        <v>244</v>
      </c>
      <c r="AO148" s="511" t="s">
        <v>245</v>
      </c>
      <c r="AP148" s="511" t="s">
        <v>246</v>
      </c>
      <c r="AQ148" s="511" t="s">
        <v>247</v>
      </c>
      <c r="AR148" s="511">
        <v>594</v>
      </c>
      <c r="AS148" s="511" t="s">
        <v>258</v>
      </c>
      <c r="IH148" s="306"/>
    </row>
    <row r="149" spans="1:242" ht="15" customHeight="1" x14ac:dyDescent="0.3">
      <c r="A149" s="174">
        <v>5.01</v>
      </c>
      <c r="B149" s="231"/>
      <c r="C149" s="232" t="str">
        <f>VLOOKUP(BD.PD[[#This Row],[Pos]],PPto[],3,FALSE)</f>
        <v>5.01 Paneles</v>
      </c>
      <c r="D149" s="174" t="s">
        <v>23</v>
      </c>
      <c r="E149" s="305" t="str">
        <f>IF(BD.PD[[#This Row],[.]]="*",VLOOKUP(BD.PD[[#This Row],[Pos]],Presupuesto!A:H,7,FALSE),"")</f>
        <v/>
      </c>
      <c r="F149" s="234" t="s">
        <v>1665</v>
      </c>
      <c r="G149" s="230" t="s">
        <v>1607</v>
      </c>
      <c r="H149" s="174">
        <v>4512963373</v>
      </c>
      <c r="I149" s="174" t="s">
        <v>1605</v>
      </c>
      <c r="J149" s="497" t="s">
        <v>1654</v>
      </c>
      <c r="K149" s="382">
        <v>172.13</v>
      </c>
      <c r="L149" s="174" t="s">
        <v>117</v>
      </c>
      <c r="M149" s="383">
        <f>IF(BD.PD[[#This Row],[Mon]]="DOP",1,HLOOKUP(BD.PD[[#This Row],[Mon]],$K$1:$L$2,2,FALSE))</f>
        <v>61</v>
      </c>
      <c r="N149" s="384">
        <v>2.0971939812932088</v>
      </c>
      <c r="O149" s="243">
        <f>BD.PD[[#This Row],[Cant.]]*BD.PD[[#This Row],[ Tasa ]]*BD.PD[[#This Row],[ Precio Und.]]</f>
        <v>22020.390000000003</v>
      </c>
      <c r="P149" s="386">
        <v>0</v>
      </c>
      <c r="Q149" s="243">
        <f>IF(BD.PD[[#This Row],[Liquid. '[%']]]&lt;&gt;0,(BD.PD[[#This Row],[Valor Neto '[DOP']]]*BD.PD[[#This Row],[Liquid. '[%']]])+BD.PD[[#This Row],[Valor Neto '[DOP']]],BD.PD[[#This Row],[Valor Neto '[DOP']]])</f>
        <v>22020.390000000003</v>
      </c>
      <c r="R149" s="243">
        <f>BD.PD[[#This Row],[Ppto. Orden Interna '[DOP']]]/HLOOKUP("USD",$K$1:$L$2,2,FALSE)</f>
        <v>360.99000000000007</v>
      </c>
      <c r="S149" s="381" t="s">
        <v>323</v>
      </c>
      <c r="T149" s="387"/>
      <c r="U149" s="460" t="s">
        <v>321</v>
      </c>
      <c r="V149" s="611">
        <v>801670</v>
      </c>
      <c r="W149" s="381" t="s">
        <v>323</v>
      </c>
      <c r="X149" s="174">
        <v>18</v>
      </c>
      <c r="Y149" s="399">
        <v>0.6</v>
      </c>
      <c r="Z149" s="243">
        <f>BD.PD[[#This Row],[Av.P1 '[%']]]*BD.PD[[#This Row],[Ppto. Orden Interna '[DOP']]]</f>
        <v>13212.234000000002</v>
      </c>
      <c r="AA149" s="174">
        <v>21</v>
      </c>
      <c r="AB149" s="399">
        <v>0.4</v>
      </c>
      <c r="AC149" s="243">
        <f>BD.PD[[#This Row],[Av.P2 '[%']]]*BD.PD[[#This Row],[Ppto. Orden Interna '[DOP']]]</f>
        <v>8808.1560000000009</v>
      </c>
      <c r="AD149" s="249"/>
      <c r="AE149" s="389"/>
      <c r="AF149" s="243">
        <f>BD.PD[[#This Row],[Av.P3 '[%']]]*BD.PD[[#This Row],[Ppto. Orden Interna '[DOP']]]</f>
        <v>0</v>
      </c>
      <c r="AG149" s="243"/>
      <c r="AH149" s="243"/>
      <c r="AI149" s="243"/>
      <c r="AJ149" s="243"/>
      <c r="AK149" s="243"/>
      <c r="AL149" s="243"/>
      <c r="AM149" s="482">
        <f>BD.PD[[#This Row],[Pago 3]]+BD.PD[[#This Row],[Pago 2]]+BD.PD[[#This Row],[Pago 1]]</f>
        <v>22020.390000000003</v>
      </c>
      <c r="AN149" s="511" t="s">
        <v>244</v>
      </c>
      <c r="AO149" s="511" t="s">
        <v>245</v>
      </c>
      <c r="AP149" s="511" t="s">
        <v>246</v>
      </c>
      <c r="AQ149" s="511" t="s">
        <v>247</v>
      </c>
      <c r="AR149" s="511">
        <v>594</v>
      </c>
      <c r="AS149" s="511" t="s">
        <v>258</v>
      </c>
      <c r="IH149" s="306"/>
    </row>
    <row r="150" spans="1:242" ht="15" customHeight="1" x14ac:dyDescent="0.3">
      <c r="A150" s="174">
        <v>5.01</v>
      </c>
      <c r="B150" s="231"/>
      <c r="C150" s="232" t="str">
        <f>VLOOKUP(BD.PD[[#This Row],[Pos]],PPto[],3,FALSE)</f>
        <v>5.01 Paneles</v>
      </c>
      <c r="D150" s="174" t="s">
        <v>23</v>
      </c>
      <c r="E150" s="305" t="str">
        <f>IF(BD.PD[[#This Row],[.]]="*",VLOOKUP(BD.PD[[#This Row],[Pos]],Presupuesto!A:H,7,FALSE),"")</f>
        <v/>
      </c>
      <c r="F150" s="234" t="s">
        <v>1666</v>
      </c>
      <c r="G150" s="230" t="s">
        <v>1607</v>
      </c>
      <c r="H150" s="174">
        <v>4512963373</v>
      </c>
      <c r="I150" s="174" t="s">
        <v>1605</v>
      </c>
      <c r="J150" s="497" t="s">
        <v>1654</v>
      </c>
      <c r="K150" s="382">
        <v>4</v>
      </c>
      <c r="L150" s="174" t="s">
        <v>117</v>
      </c>
      <c r="M150" s="383">
        <f>IF(BD.PD[[#This Row],[Mon]]="DOP",1,HLOOKUP(BD.PD[[#This Row],[Mon]],$K$1:$L$2,2,FALSE))</f>
        <v>61</v>
      </c>
      <c r="N150" s="384">
        <v>392</v>
      </c>
      <c r="O150" s="243">
        <f>BD.PD[[#This Row],[Cant.]]*BD.PD[[#This Row],[ Tasa ]]*BD.PD[[#This Row],[ Precio Und.]]</f>
        <v>95648</v>
      </c>
      <c r="P150" s="386">
        <v>0</v>
      </c>
      <c r="Q150" s="243">
        <f>IF(BD.PD[[#This Row],[Liquid. '[%']]]&lt;&gt;0,(BD.PD[[#This Row],[Valor Neto '[DOP']]]*BD.PD[[#This Row],[Liquid. '[%']]])+BD.PD[[#This Row],[Valor Neto '[DOP']]],BD.PD[[#This Row],[Valor Neto '[DOP']]])</f>
        <v>95648</v>
      </c>
      <c r="R150" s="243">
        <f>BD.PD[[#This Row],[Ppto. Orden Interna '[DOP']]]/HLOOKUP("USD",$K$1:$L$2,2,FALSE)</f>
        <v>1568</v>
      </c>
      <c r="S150" s="381" t="s">
        <v>323</v>
      </c>
      <c r="T150" s="387"/>
      <c r="U150" s="460" t="s">
        <v>321</v>
      </c>
      <c r="V150" s="611">
        <v>801670</v>
      </c>
      <c r="W150" s="381" t="s">
        <v>323</v>
      </c>
      <c r="X150" s="174">
        <v>18</v>
      </c>
      <c r="Y150" s="399">
        <v>0.6</v>
      </c>
      <c r="Z150" s="243">
        <f>BD.PD[[#This Row],[Av.P1 '[%']]]*BD.PD[[#This Row],[Ppto. Orden Interna '[DOP']]]</f>
        <v>57388.799999999996</v>
      </c>
      <c r="AA150" s="174">
        <v>21</v>
      </c>
      <c r="AB150" s="399">
        <v>0.4</v>
      </c>
      <c r="AC150" s="243">
        <f>BD.PD[[#This Row],[Av.P2 '[%']]]*BD.PD[[#This Row],[Ppto. Orden Interna '[DOP']]]</f>
        <v>38259.200000000004</v>
      </c>
      <c r="AD150" s="249"/>
      <c r="AE150" s="389"/>
      <c r="AF150" s="243">
        <f>BD.PD[[#This Row],[Av.P3 '[%']]]*BD.PD[[#This Row],[Ppto. Orden Interna '[DOP']]]</f>
        <v>0</v>
      </c>
      <c r="AG150" s="243"/>
      <c r="AH150" s="243"/>
      <c r="AI150" s="243"/>
      <c r="AJ150" s="243"/>
      <c r="AK150" s="243"/>
      <c r="AL150" s="243"/>
      <c r="AM150" s="482">
        <f>BD.PD[[#This Row],[Pago 3]]+BD.PD[[#This Row],[Pago 2]]+BD.PD[[#This Row],[Pago 1]]</f>
        <v>95648</v>
      </c>
      <c r="AN150" s="511" t="s">
        <v>244</v>
      </c>
      <c r="AO150" s="511" t="s">
        <v>245</v>
      </c>
      <c r="AP150" s="511" t="s">
        <v>246</v>
      </c>
      <c r="AQ150" s="511" t="s">
        <v>247</v>
      </c>
      <c r="AR150" s="511">
        <v>594</v>
      </c>
      <c r="AS150" s="511" t="s">
        <v>258</v>
      </c>
      <c r="IH150" s="306"/>
    </row>
    <row r="151" spans="1:242" ht="15" customHeight="1" x14ac:dyDescent="0.3">
      <c r="A151" s="174">
        <v>5.01</v>
      </c>
      <c r="B151" s="231"/>
      <c r="C151" s="232" t="str">
        <f>VLOOKUP(BD.PD[[#This Row],[Pos]],PPto[],3,FALSE)</f>
        <v>5.01 Paneles</v>
      </c>
      <c r="D151" s="174" t="s">
        <v>23</v>
      </c>
      <c r="E151" s="305" t="str">
        <f>IF(BD.PD[[#This Row],[.]]="*",VLOOKUP(BD.PD[[#This Row],[Pos]],Presupuesto!A:H,7,FALSE),"")</f>
        <v/>
      </c>
      <c r="F151" s="234" t="s">
        <v>1666</v>
      </c>
      <c r="G151" s="230" t="s">
        <v>1607</v>
      </c>
      <c r="H151" s="174">
        <v>4512963373</v>
      </c>
      <c r="I151" s="174" t="s">
        <v>1605</v>
      </c>
      <c r="J151" s="497" t="s">
        <v>1654</v>
      </c>
      <c r="K151" s="382">
        <v>2</v>
      </c>
      <c r="L151" s="174" t="s">
        <v>117</v>
      </c>
      <c r="M151" s="383">
        <f>IF(BD.PD[[#This Row],[Mon]]="DOP",1,HLOOKUP(BD.PD[[#This Row],[Mon]],$K$1:$L$2,2,FALSE))</f>
        <v>61</v>
      </c>
      <c r="N151" s="384">
        <v>392</v>
      </c>
      <c r="O151" s="243">
        <f>BD.PD[[#This Row],[Cant.]]*BD.PD[[#This Row],[ Tasa ]]*BD.PD[[#This Row],[ Precio Und.]]</f>
        <v>47824</v>
      </c>
      <c r="P151" s="386">
        <v>0</v>
      </c>
      <c r="Q151" s="243">
        <f>IF(BD.PD[[#This Row],[Liquid. '[%']]]&lt;&gt;0,(BD.PD[[#This Row],[Valor Neto '[DOP']]]*BD.PD[[#This Row],[Liquid. '[%']]])+BD.PD[[#This Row],[Valor Neto '[DOP']]],BD.PD[[#This Row],[Valor Neto '[DOP']]])</f>
        <v>47824</v>
      </c>
      <c r="R151" s="243">
        <f>BD.PD[[#This Row],[Ppto. Orden Interna '[DOP']]]/HLOOKUP("USD",$K$1:$L$2,2,FALSE)</f>
        <v>784</v>
      </c>
      <c r="S151" s="381" t="s">
        <v>323</v>
      </c>
      <c r="T151" s="387"/>
      <c r="U151" s="460" t="s">
        <v>321</v>
      </c>
      <c r="V151" s="611">
        <v>801670</v>
      </c>
      <c r="W151" s="381" t="s">
        <v>323</v>
      </c>
      <c r="X151" s="174">
        <v>18</v>
      </c>
      <c r="Y151" s="399">
        <v>0.6</v>
      </c>
      <c r="Z151" s="243">
        <f>BD.PD[[#This Row],[Av.P1 '[%']]]*BD.PD[[#This Row],[Ppto. Orden Interna '[DOP']]]</f>
        <v>28694.399999999998</v>
      </c>
      <c r="AA151" s="174">
        <v>21</v>
      </c>
      <c r="AB151" s="399">
        <v>0.4</v>
      </c>
      <c r="AC151" s="243">
        <f>BD.PD[[#This Row],[Av.P2 '[%']]]*BD.PD[[#This Row],[Ppto. Orden Interna '[DOP']]]</f>
        <v>19129.600000000002</v>
      </c>
      <c r="AD151" s="249"/>
      <c r="AE151" s="389"/>
      <c r="AF151" s="243">
        <f>BD.PD[[#This Row],[Av.P3 '[%']]]*BD.PD[[#This Row],[Ppto. Orden Interna '[DOP']]]</f>
        <v>0</v>
      </c>
      <c r="AG151" s="243"/>
      <c r="AH151" s="243"/>
      <c r="AI151" s="243"/>
      <c r="AJ151" s="243"/>
      <c r="AK151" s="243"/>
      <c r="AL151" s="243"/>
      <c r="AM151" s="482">
        <f>BD.PD[[#This Row],[Pago 3]]+BD.PD[[#This Row],[Pago 2]]+BD.PD[[#This Row],[Pago 1]]</f>
        <v>47824</v>
      </c>
      <c r="AN151" s="511" t="s">
        <v>244</v>
      </c>
      <c r="AO151" s="511" t="s">
        <v>245</v>
      </c>
      <c r="AP151" s="511" t="s">
        <v>246</v>
      </c>
      <c r="AQ151" s="511" t="s">
        <v>247</v>
      </c>
      <c r="AR151" s="511">
        <v>594</v>
      </c>
      <c r="AS151" s="511" t="s">
        <v>258</v>
      </c>
      <c r="IH151" s="306"/>
    </row>
    <row r="152" spans="1:242" ht="15" customHeight="1" x14ac:dyDescent="0.3">
      <c r="A152" s="174">
        <v>5.01</v>
      </c>
      <c r="B152" s="231"/>
      <c r="C152" s="232" t="str">
        <f>VLOOKUP(BD.PD[[#This Row],[Pos]],PPto[],3,FALSE)</f>
        <v>5.01 Paneles</v>
      </c>
      <c r="D152" s="174" t="s">
        <v>23</v>
      </c>
      <c r="E152" s="305" t="str">
        <f>IF(BD.PD[[#This Row],[.]]="*",VLOOKUP(BD.PD[[#This Row],[Pos]],Presupuesto!A:H,7,FALSE),"")</f>
        <v/>
      </c>
      <c r="F152" s="234" t="s">
        <v>1667</v>
      </c>
      <c r="G152" s="230" t="s">
        <v>1607</v>
      </c>
      <c r="H152" s="174">
        <v>4512963373</v>
      </c>
      <c r="I152" s="174" t="s">
        <v>1605</v>
      </c>
      <c r="J152" s="497" t="s">
        <v>1654</v>
      </c>
      <c r="K152" s="382">
        <v>5</v>
      </c>
      <c r="L152" s="174" t="s">
        <v>117</v>
      </c>
      <c r="M152" s="383">
        <f>IF(BD.PD[[#This Row],[Mon]]="DOP",1,HLOOKUP(BD.PD[[#This Row],[Mon]],$K$1:$L$2,2,FALSE))</f>
        <v>61</v>
      </c>
      <c r="N152" s="384">
        <v>186.2</v>
      </c>
      <c r="O152" s="243">
        <f>BD.PD[[#This Row],[Cant.]]*BD.PD[[#This Row],[ Tasa ]]*BD.PD[[#This Row],[ Precio Und.]]</f>
        <v>56791</v>
      </c>
      <c r="P152" s="386">
        <v>0</v>
      </c>
      <c r="Q152" s="243">
        <f>IF(BD.PD[[#This Row],[Liquid. '[%']]]&lt;&gt;0,(BD.PD[[#This Row],[Valor Neto '[DOP']]]*BD.PD[[#This Row],[Liquid. '[%']]])+BD.PD[[#This Row],[Valor Neto '[DOP']]],BD.PD[[#This Row],[Valor Neto '[DOP']]])</f>
        <v>56791</v>
      </c>
      <c r="R152" s="243">
        <f>BD.PD[[#This Row],[Ppto. Orden Interna '[DOP']]]/HLOOKUP("USD",$K$1:$L$2,2,FALSE)</f>
        <v>931</v>
      </c>
      <c r="S152" s="381" t="s">
        <v>323</v>
      </c>
      <c r="T152" s="387"/>
      <c r="U152" s="460" t="s">
        <v>321</v>
      </c>
      <c r="V152" s="611">
        <v>801670</v>
      </c>
      <c r="W152" s="381" t="s">
        <v>323</v>
      </c>
      <c r="X152" s="174">
        <v>18</v>
      </c>
      <c r="Y152" s="399">
        <v>0.6</v>
      </c>
      <c r="Z152" s="243">
        <f>BD.PD[[#This Row],[Av.P1 '[%']]]*BD.PD[[#This Row],[Ppto. Orden Interna '[DOP']]]</f>
        <v>34074.6</v>
      </c>
      <c r="AA152" s="174">
        <v>21</v>
      </c>
      <c r="AB152" s="399">
        <v>0.4</v>
      </c>
      <c r="AC152" s="243">
        <f>BD.PD[[#This Row],[Av.P2 '[%']]]*BD.PD[[#This Row],[Ppto. Orden Interna '[DOP']]]</f>
        <v>22716.400000000001</v>
      </c>
      <c r="AD152" s="249"/>
      <c r="AE152" s="389"/>
      <c r="AF152" s="243">
        <f>BD.PD[[#This Row],[Av.P3 '[%']]]*BD.PD[[#This Row],[Ppto. Orden Interna '[DOP']]]</f>
        <v>0</v>
      </c>
      <c r="AG152" s="243"/>
      <c r="AH152" s="243"/>
      <c r="AI152" s="243"/>
      <c r="AJ152" s="243"/>
      <c r="AK152" s="243"/>
      <c r="AL152" s="243"/>
      <c r="AM152" s="482">
        <f>BD.PD[[#This Row],[Pago 3]]+BD.PD[[#This Row],[Pago 2]]+BD.PD[[#This Row],[Pago 1]]</f>
        <v>56791</v>
      </c>
      <c r="AN152" s="511" t="s">
        <v>244</v>
      </c>
      <c r="AO152" s="511" t="s">
        <v>245</v>
      </c>
      <c r="AP152" s="511" t="s">
        <v>246</v>
      </c>
      <c r="AQ152" s="511" t="s">
        <v>247</v>
      </c>
      <c r="AR152" s="511">
        <v>594</v>
      </c>
      <c r="AS152" s="511" t="s">
        <v>258</v>
      </c>
      <c r="IH152" s="306"/>
    </row>
    <row r="153" spans="1:242" ht="15" customHeight="1" x14ac:dyDescent="0.3">
      <c r="A153" s="174">
        <v>5.01</v>
      </c>
      <c r="B153" s="231"/>
      <c r="C153" s="232" t="str">
        <f>VLOOKUP(BD.PD[[#This Row],[Pos]],PPto[],3,FALSE)</f>
        <v>5.01 Paneles</v>
      </c>
      <c r="D153" s="174" t="s">
        <v>23</v>
      </c>
      <c r="E153" s="305" t="str">
        <f>IF(BD.PD[[#This Row],[.]]="*",VLOOKUP(BD.PD[[#This Row],[Pos]],Presupuesto!A:H,7,FALSE),"")</f>
        <v/>
      </c>
      <c r="F153" s="234" t="s">
        <v>1666</v>
      </c>
      <c r="G153" s="230" t="s">
        <v>1607</v>
      </c>
      <c r="H153" s="174">
        <v>4512963373</v>
      </c>
      <c r="I153" s="174" t="s">
        <v>1605</v>
      </c>
      <c r="J153" s="497" t="s">
        <v>1654</v>
      </c>
      <c r="K153" s="382">
        <v>1</v>
      </c>
      <c r="L153" s="174" t="s">
        <v>117</v>
      </c>
      <c r="M153" s="383">
        <f>IF(BD.PD[[#This Row],[Mon]]="DOP",1,HLOOKUP(BD.PD[[#This Row],[Mon]],$K$1:$L$2,2,FALSE))</f>
        <v>61</v>
      </c>
      <c r="N153" s="384">
        <v>392</v>
      </c>
      <c r="O153" s="243">
        <f>BD.PD[[#This Row],[Cant.]]*BD.PD[[#This Row],[ Tasa ]]*BD.PD[[#This Row],[ Precio Und.]]</f>
        <v>23912</v>
      </c>
      <c r="P153" s="386">
        <v>0</v>
      </c>
      <c r="Q153" s="243">
        <f>IF(BD.PD[[#This Row],[Liquid. '[%']]]&lt;&gt;0,(BD.PD[[#This Row],[Valor Neto '[DOP']]]*BD.PD[[#This Row],[Liquid. '[%']]])+BD.PD[[#This Row],[Valor Neto '[DOP']]],BD.PD[[#This Row],[Valor Neto '[DOP']]])</f>
        <v>23912</v>
      </c>
      <c r="R153" s="243">
        <f>BD.PD[[#This Row],[Ppto. Orden Interna '[DOP']]]/HLOOKUP("USD",$K$1:$L$2,2,FALSE)</f>
        <v>392</v>
      </c>
      <c r="S153" s="381" t="s">
        <v>323</v>
      </c>
      <c r="T153" s="387"/>
      <c r="U153" s="460" t="s">
        <v>321</v>
      </c>
      <c r="V153" s="611">
        <v>801670</v>
      </c>
      <c r="W153" s="381" t="s">
        <v>323</v>
      </c>
      <c r="X153" s="174">
        <v>18</v>
      </c>
      <c r="Y153" s="399">
        <v>0.6</v>
      </c>
      <c r="Z153" s="243">
        <f>BD.PD[[#This Row],[Av.P1 '[%']]]*BD.PD[[#This Row],[Ppto. Orden Interna '[DOP']]]</f>
        <v>14347.199999999999</v>
      </c>
      <c r="AA153" s="174">
        <v>21</v>
      </c>
      <c r="AB153" s="399">
        <v>0.4</v>
      </c>
      <c r="AC153" s="243">
        <f>BD.PD[[#This Row],[Av.P2 '[%']]]*BD.PD[[#This Row],[Ppto. Orden Interna '[DOP']]]</f>
        <v>9564.8000000000011</v>
      </c>
      <c r="AD153" s="249"/>
      <c r="AE153" s="389"/>
      <c r="AF153" s="243">
        <f>BD.PD[[#This Row],[Av.P3 '[%']]]*BD.PD[[#This Row],[Ppto. Orden Interna '[DOP']]]</f>
        <v>0</v>
      </c>
      <c r="AG153" s="243"/>
      <c r="AH153" s="243"/>
      <c r="AI153" s="243"/>
      <c r="AJ153" s="243"/>
      <c r="AK153" s="243"/>
      <c r="AL153" s="243"/>
      <c r="AM153" s="482">
        <f>BD.PD[[#This Row],[Pago 3]]+BD.PD[[#This Row],[Pago 2]]+BD.PD[[#This Row],[Pago 1]]</f>
        <v>23912</v>
      </c>
      <c r="AN153" s="511" t="s">
        <v>244</v>
      </c>
      <c r="AO153" s="511" t="s">
        <v>245</v>
      </c>
      <c r="AP153" s="511" t="s">
        <v>246</v>
      </c>
      <c r="AQ153" s="511" t="s">
        <v>247</v>
      </c>
      <c r="AR153" s="511">
        <v>594</v>
      </c>
      <c r="AS153" s="511" t="s">
        <v>258</v>
      </c>
      <c r="IH153" s="306"/>
    </row>
    <row r="154" spans="1:242" ht="15" customHeight="1" x14ac:dyDescent="0.3">
      <c r="A154" s="174">
        <v>5.01</v>
      </c>
      <c r="B154" s="231"/>
      <c r="C154" s="232" t="str">
        <f>VLOOKUP(BD.PD[[#This Row],[Pos]],PPto[],3,FALSE)</f>
        <v>5.01 Paneles</v>
      </c>
      <c r="D154" s="174" t="s">
        <v>23</v>
      </c>
      <c r="E154" s="305" t="str">
        <f>IF(BD.PD[[#This Row],[.]]="*",VLOOKUP(BD.PD[[#This Row],[Pos]],Presupuesto!A:H,7,FALSE),"")</f>
        <v/>
      </c>
      <c r="F154" s="234" t="s">
        <v>1668</v>
      </c>
      <c r="G154" s="230" t="s">
        <v>1607</v>
      </c>
      <c r="H154" s="174">
        <v>4512963373</v>
      </c>
      <c r="I154" s="174" t="s">
        <v>1605</v>
      </c>
      <c r="J154" s="497" t="s">
        <v>1654</v>
      </c>
      <c r="K154" s="382">
        <v>1477.09</v>
      </c>
      <c r="L154" s="174" t="s">
        <v>117</v>
      </c>
      <c r="M154" s="383">
        <f>IF(BD.PD[[#This Row],[Mon]]="DOP",1,HLOOKUP(BD.PD[[#This Row],[Mon]],$K$1:$L$2,2,FALSE))</f>
        <v>61</v>
      </c>
      <c r="N154" s="384">
        <v>11.760001083210909</v>
      </c>
      <c r="O154" s="243">
        <f>BD.PD[[#This Row],[Cant.]]*BD.PD[[#This Row],[ Tasa ]]*BD.PD[[#This Row],[ Precio Und.]]</f>
        <v>1059605.3799999999</v>
      </c>
      <c r="P154" s="386">
        <v>0</v>
      </c>
      <c r="Q154" s="243">
        <f>IF(BD.PD[[#This Row],[Liquid. '[%']]]&lt;&gt;0,(BD.PD[[#This Row],[Valor Neto '[DOP']]]*BD.PD[[#This Row],[Liquid. '[%']]])+BD.PD[[#This Row],[Valor Neto '[DOP']]],BD.PD[[#This Row],[Valor Neto '[DOP']]])</f>
        <v>1059605.3799999999</v>
      </c>
      <c r="R154" s="243">
        <f>BD.PD[[#This Row],[Ppto. Orden Interna '[DOP']]]/HLOOKUP("USD",$K$1:$L$2,2,FALSE)</f>
        <v>17370.579999999998</v>
      </c>
      <c r="S154" s="381" t="s">
        <v>323</v>
      </c>
      <c r="T154" s="387"/>
      <c r="U154" s="460" t="s">
        <v>321</v>
      </c>
      <c r="V154" s="611">
        <v>801670</v>
      </c>
      <c r="W154" s="381" t="s">
        <v>323</v>
      </c>
      <c r="X154" s="174">
        <v>18</v>
      </c>
      <c r="Y154" s="399">
        <v>0.6</v>
      </c>
      <c r="Z154" s="243">
        <f>BD.PD[[#This Row],[Av.P1 '[%']]]*BD.PD[[#This Row],[Ppto. Orden Interna '[DOP']]]</f>
        <v>635763.22799999989</v>
      </c>
      <c r="AA154" s="174">
        <v>21</v>
      </c>
      <c r="AB154" s="399">
        <v>0.4</v>
      </c>
      <c r="AC154" s="243">
        <f>BD.PD[[#This Row],[Av.P2 '[%']]]*BD.PD[[#This Row],[Ppto. Orden Interna '[DOP']]]</f>
        <v>423842.152</v>
      </c>
      <c r="AD154" s="249"/>
      <c r="AE154" s="389"/>
      <c r="AF154" s="243">
        <f>BD.PD[[#This Row],[Av.P3 '[%']]]*BD.PD[[#This Row],[Ppto. Orden Interna '[DOP']]]</f>
        <v>0</v>
      </c>
      <c r="AG154" s="243"/>
      <c r="AH154" s="243"/>
      <c r="AI154" s="243"/>
      <c r="AJ154" s="243"/>
      <c r="AK154" s="243"/>
      <c r="AL154" s="243"/>
      <c r="AM154" s="482">
        <f>BD.PD[[#This Row],[Pago 3]]+BD.PD[[#This Row],[Pago 2]]+BD.PD[[#This Row],[Pago 1]]</f>
        <v>1059605.3799999999</v>
      </c>
      <c r="AN154" s="511" t="s">
        <v>244</v>
      </c>
      <c r="AO154" s="511" t="s">
        <v>245</v>
      </c>
      <c r="AP154" s="511" t="s">
        <v>246</v>
      </c>
      <c r="AQ154" s="511" t="s">
        <v>247</v>
      </c>
      <c r="AR154" s="511">
        <v>594</v>
      </c>
      <c r="AS154" s="511" t="s">
        <v>258</v>
      </c>
      <c r="IH154" s="306"/>
    </row>
    <row r="155" spans="1:242" ht="15" customHeight="1" x14ac:dyDescent="0.3">
      <c r="A155" s="174">
        <v>5.0199999999999996</v>
      </c>
      <c r="B155" s="231" t="s">
        <v>243</v>
      </c>
      <c r="C155" s="232" t="str">
        <f>VLOOKUP(BD.PD[[#This Row],[Pos]],PPto[],3,FALSE)</f>
        <v>5.02 FRP y Diamond Plate</v>
      </c>
      <c r="D155" s="233" t="s">
        <v>243</v>
      </c>
      <c r="E155" s="305">
        <f>IF(BD.PD[[#This Row],[.]]="*",VLOOKUP(BD.PD[[#This Row],[Pos]],Presupuesto!A:H,7,FALSE),"")</f>
        <v>42000</v>
      </c>
      <c r="F155" s="234"/>
      <c r="G155" s="174"/>
      <c r="H155" s="174"/>
      <c r="I155" s="174"/>
      <c r="J155" s="174"/>
      <c r="K155" s="392">
        <v>1</v>
      </c>
      <c r="L155" s="233" t="s">
        <v>117</v>
      </c>
      <c r="M155" s="383">
        <f>IF(BD.PD[[#This Row],[Mon]]="DOP",1,HLOOKUP(BD.PD[[#This Row],[Mon]],$K$1:$L$2,2,FALSE))</f>
        <v>61</v>
      </c>
      <c r="N155" s="490">
        <v>0</v>
      </c>
      <c r="O155" s="243">
        <f>BD.PD[[#This Row],[Cant.]]*BD.PD[[#This Row],[ Tasa ]]*BD.PD[[#This Row],[ Precio Und.]]</f>
        <v>0</v>
      </c>
      <c r="P155" s="491">
        <v>0</v>
      </c>
      <c r="Q155" s="243">
        <f>IF(BD.PD[[#This Row],[Liquid. '[%']]]&lt;&gt;0,(BD.PD[[#This Row],[Valor Neto '[DOP']]]*BD.PD[[#This Row],[Liquid. '[%']]])+BD.PD[[#This Row],[Valor Neto '[DOP']]],BD.PD[[#This Row],[Valor Neto '[DOP']]])</f>
        <v>0</v>
      </c>
      <c r="R155" s="243">
        <f>BD.PD[[#This Row],[Ppto. Orden Interna '[DOP']]]/HLOOKUP("USD",$K$1:$L$2,2,FALSE)</f>
        <v>0</v>
      </c>
      <c r="S155" s="381"/>
      <c r="T155" s="387"/>
      <c r="U155" s="460" t="s">
        <v>321</v>
      </c>
      <c r="V155" s="611">
        <v>801670</v>
      </c>
      <c r="W155" s="499"/>
      <c r="X155" s="495"/>
      <c r="Y155" s="388"/>
      <c r="Z155" s="243">
        <f>BD.PD[[#This Row],[Av.P1 '[%']]]*BD.PD[[#This Row],[Ppto. Orden Interna '[DOP']]]</f>
        <v>0</v>
      </c>
      <c r="AA155" s="249"/>
      <c r="AB155" s="389"/>
      <c r="AC155" s="243">
        <f>BD.PD[[#This Row],[Av.P2 '[%']]]*BD.PD[[#This Row],[Ppto. Orden Interna '[DOP']]]</f>
        <v>0</v>
      </c>
      <c r="AD155" s="249"/>
      <c r="AE155" s="389"/>
      <c r="AF155" s="243">
        <f>BD.PD[[#This Row],[Av.P3 '[%']]]*BD.PD[[#This Row],[Ppto. Orden Interna '[DOP']]]</f>
        <v>0</v>
      </c>
      <c r="AG155" s="243"/>
      <c r="AH155" s="243"/>
      <c r="AI155" s="243"/>
      <c r="AJ155" s="243"/>
      <c r="AK155" s="243"/>
      <c r="AL155" s="243"/>
      <c r="AM155" s="482">
        <f>BD.PD[[#This Row],[Pago 3]]+BD.PD[[#This Row],[Pago 2]]+BD.PD[[#This Row],[Pago 1]]</f>
        <v>0</v>
      </c>
      <c r="AN155" s="511"/>
      <c r="AO155" s="511"/>
      <c r="AP155" s="511"/>
      <c r="AQ155" s="511"/>
      <c r="AR155" s="511"/>
      <c r="AS155" s="511"/>
      <c r="IH155" s="306"/>
    </row>
    <row r="156" spans="1:242" ht="15" customHeight="1" x14ac:dyDescent="0.3">
      <c r="A156" s="174">
        <v>5.0199999999999996</v>
      </c>
      <c r="B156" s="231"/>
      <c r="C156" s="232" t="str">
        <f>VLOOKUP(BD.PD[[#This Row],[Pos]],PPto[],3,FALSE)</f>
        <v>5.02 FRP y Diamond Plate</v>
      </c>
      <c r="D156" s="174" t="s">
        <v>23</v>
      </c>
      <c r="E156" s="305" t="str">
        <f>IF(BD.PD[[#This Row],[.]]="*",VLOOKUP(BD.PD[[#This Row],[Pos]],Presupuesto!A:H,7,FALSE),"")</f>
        <v/>
      </c>
      <c r="F156" s="234" t="s">
        <v>1669</v>
      </c>
      <c r="G156" s="230" t="s">
        <v>1607</v>
      </c>
      <c r="H156" s="174">
        <v>4512963373</v>
      </c>
      <c r="I156" s="174" t="s">
        <v>1605</v>
      </c>
      <c r="J156" s="497" t="s">
        <v>1654</v>
      </c>
      <c r="K156" s="382">
        <v>293.06</v>
      </c>
      <c r="L156" s="174" t="s">
        <v>117</v>
      </c>
      <c r="M156" s="383">
        <f>IF(BD.PD[[#This Row],[Mon]]="DOP",1,HLOOKUP(BD.PD[[#This Row],[Mon]],$K$1:$L$2,2,FALSE))</f>
        <v>61</v>
      </c>
      <c r="N156" s="384">
        <v>41.307001979116905</v>
      </c>
      <c r="O156" s="243">
        <f>BD.PD[[#This Row],[Cant.]]*BD.PD[[#This Row],[ Tasa ]]*BD.PD[[#This Row],[ Precio Und.]]</f>
        <v>738431.23</v>
      </c>
      <c r="P156" s="386">
        <v>0</v>
      </c>
      <c r="Q156" s="243">
        <f>IF(BD.PD[[#This Row],[Liquid. '[%']]]&lt;&gt;0,(BD.PD[[#This Row],[Valor Neto '[DOP']]]*BD.PD[[#This Row],[Liquid. '[%']]])+BD.PD[[#This Row],[Valor Neto '[DOP']]],BD.PD[[#This Row],[Valor Neto '[DOP']]])</f>
        <v>738431.23</v>
      </c>
      <c r="R156" s="243">
        <f>BD.PD[[#This Row],[Ppto. Orden Interna '[DOP']]]/HLOOKUP("USD",$K$1:$L$2,2,FALSE)</f>
        <v>12105.43</v>
      </c>
      <c r="S156" s="381" t="s">
        <v>323</v>
      </c>
      <c r="T156" s="387"/>
      <c r="U156" s="460" t="s">
        <v>321</v>
      </c>
      <c r="V156" s="611">
        <v>801670</v>
      </c>
      <c r="W156" s="381" t="s">
        <v>323</v>
      </c>
      <c r="X156" s="174">
        <v>18</v>
      </c>
      <c r="Y156" s="399">
        <v>0.6</v>
      </c>
      <c r="Z156" s="243">
        <f>BD.PD[[#This Row],[Av.P1 '[%']]]*BD.PD[[#This Row],[Ppto. Orden Interna '[DOP']]]</f>
        <v>443058.73799999995</v>
      </c>
      <c r="AA156" s="174">
        <v>21</v>
      </c>
      <c r="AB156" s="399">
        <v>0.4</v>
      </c>
      <c r="AC156" s="243">
        <f>BD.PD[[#This Row],[Av.P2 '[%']]]*BD.PD[[#This Row],[Ppto. Orden Interna '[DOP']]]</f>
        <v>295372.49200000003</v>
      </c>
      <c r="AD156" s="249"/>
      <c r="AE156" s="389"/>
      <c r="AF156" s="243">
        <f>BD.PD[[#This Row],[Av.P3 '[%']]]*BD.PD[[#This Row],[Ppto. Orden Interna '[DOP']]]</f>
        <v>0</v>
      </c>
      <c r="AG156" s="243"/>
      <c r="AH156" s="243"/>
      <c r="AI156" s="243"/>
      <c r="AJ156" s="243"/>
      <c r="AK156" s="243"/>
      <c r="AL156" s="243"/>
      <c r="AM156" s="482">
        <f>BD.PD[[#This Row],[Pago 3]]+BD.PD[[#This Row],[Pago 2]]+BD.PD[[#This Row],[Pago 1]]</f>
        <v>738431.23</v>
      </c>
      <c r="AN156" s="511" t="s">
        <v>244</v>
      </c>
      <c r="AO156" s="511" t="s">
        <v>245</v>
      </c>
      <c r="AP156" s="511" t="s">
        <v>246</v>
      </c>
      <c r="AQ156" s="511" t="s">
        <v>247</v>
      </c>
      <c r="AR156" s="511">
        <v>594</v>
      </c>
      <c r="AS156" s="511" t="s">
        <v>258</v>
      </c>
      <c r="IH156" s="306"/>
    </row>
    <row r="157" spans="1:242" ht="15" customHeight="1" x14ac:dyDescent="0.3">
      <c r="A157" s="174">
        <v>5.0199999999999996</v>
      </c>
      <c r="B157" s="231"/>
      <c r="C157" s="232" t="str">
        <f>VLOOKUP(BD.PD[[#This Row],[Pos]],PPto[],3,FALSE)</f>
        <v>5.02 FRP y Diamond Plate</v>
      </c>
      <c r="D157" s="174" t="s">
        <v>23</v>
      </c>
      <c r="E157" s="305" t="str">
        <f>IF(BD.PD[[#This Row],[.]]="*",VLOOKUP(BD.PD[[#This Row],[Pos]],Presupuesto!A:H,7,FALSE),"")</f>
        <v/>
      </c>
      <c r="F157" s="234" t="s">
        <v>1670</v>
      </c>
      <c r="G157" s="230" t="s">
        <v>1607</v>
      </c>
      <c r="H157" s="174">
        <v>4512963373</v>
      </c>
      <c r="I157" s="174" t="s">
        <v>1605</v>
      </c>
      <c r="J157" s="497" t="s">
        <v>1654</v>
      </c>
      <c r="K157" s="382">
        <v>357</v>
      </c>
      <c r="L157" s="174" t="s">
        <v>117</v>
      </c>
      <c r="M157" s="383">
        <f>IF(BD.PD[[#This Row],[Mon]]="DOP",1,HLOOKUP(BD.PD[[#This Row],[Mon]],$K$1:$L$2,2,FALSE))</f>
        <v>61</v>
      </c>
      <c r="N157" s="384">
        <v>41.061988795518204</v>
      </c>
      <c r="O157" s="243">
        <f>BD.PD[[#This Row],[Cant.]]*BD.PD[[#This Row],[ Tasa ]]*BD.PD[[#This Row],[ Precio Und.]]</f>
        <v>894206.92999999993</v>
      </c>
      <c r="P157" s="386">
        <v>0</v>
      </c>
      <c r="Q157" s="243">
        <f>IF(BD.PD[[#This Row],[Liquid. '[%']]]&lt;&gt;0,(BD.PD[[#This Row],[Valor Neto '[DOP']]]*BD.PD[[#This Row],[Liquid. '[%']]])+BD.PD[[#This Row],[Valor Neto '[DOP']]],BD.PD[[#This Row],[Valor Neto '[DOP']]])</f>
        <v>894206.92999999993</v>
      </c>
      <c r="R157" s="243">
        <f>BD.PD[[#This Row],[Ppto. Orden Interna '[DOP']]]/HLOOKUP("USD",$K$1:$L$2,2,FALSE)</f>
        <v>14659.13</v>
      </c>
      <c r="S157" s="381" t="s">
        <v>323</v>
      </c>
      <c r="T157" s="387"/>
      <c r="U157" s="460" t="s">
        <v>321</v>
      </c>
      <c r="V157" s="611">
        <v>801670</v>
      </c>
      <c r="W157" s="381" t="s">
        <v>323</v>
      </c>
      <c r="X157" s="174">
        <v>18</v>
      </c>
      <c r="Y157" s="399">
        <v>0.6</v>
      </c>
      <c r="Z157" s="243">
        <f>BD.PD[[#This Row],[Av.P1 '[%']]]*BD.PD[[#This Row],[Ppto. Orden Interna '[DOP']]]</f>
        <v>536524.15799999994</v>
      </c>
      <c r="AA157" s="174">
        <v>21</v>
      </c>
      <c r="AB157" s="399">
        <v>0.4</v>
      </c>
      <c r="AC157" s="243">
        <f>BD.PD[[#This Row],[Av.P2 '[%']]]*BD.PD[[#This Row],[Ppto. Orden Interna '[DOP']]]</f>
        <v>357682.772</v>
      </c>
      <c r="AD157" s="249"/>
      <c r="AE157" s="389"/>
      <c r="AF157" s="243">
        <f>BD.PD[[#This Row],[Av.P3 '[%']]]*BD.PD[[#This Row],[Ppto. Orden Interna '[DOP']]]</f>
        <v>0</v>
      </c>
      <c r="AG157" s="243"/>
      <c r="AH157" s="243"/>
      <c r="AI157" s="243"/>
      <c r="AJ157" s="243"/>
      <c r="AK157" s="243"/>
      <c r="AL157" s="243"/>
      <c r="AM157" s="482">
        <f>BD.PD[[#This Row],[Pago 3]]+BD.PD[[#This Row],[Pago 2]]+BD.PD[[#This Row],[Pago 1]]</f>
        <v>894206.92999999993</v>
      </c>
      <c r="AN157" s="511" t="s">
        <v>244</v>
      </c>
      <c r="AO157" s="511" t="s">
        <v>245</v>
      </c>
      <c r="AP157" s="511" t="s">
        <v>246</v>
      </c>
      <c r="AQ157" s="511" t="s">
        <v>247</v>
      </c>
      <c r="AR157" s="511">
        <v>594</v>
      </c>
      <c r="AS157" s="511" t="s">
        <v>258</v>
      </c>
      <c r="IH157" s="306"/>
    </row>
    <row r="158" spans="1:242" ht="15" customHeight="1" x14ac:dyDescent="0.3">
      <c r="A158" s="174">
        <v>5.0199999999999996</v>
      </c>
      <c r="B158" s="231"/>
      <c r="C158" s="232" t="str">
        <f>VLOOKUP(BD.PD[[#This Row],[Pos]],PPto[],3,FALSE)</f>
        <v>5.02 FRP y Diamond Plate</v>
      </c>
      <c r="D158" s="174" t="s">
        <v>23</v>
      </c>
      <c r="E158" s="305" t="str">
        <f>IF(BD.PD[[#This Row],[.]]="*",VLOOKUP(BD.PD[[#This Row],[Pos]],Presupuesto!A:H,7,FALSE),"")</f>
        <v/>
      </c>
      <c r="F158" s="234" t="s">
        <v>1666</v>
      </c>
      <c r="G158" s="230" t="s">
        <v>1607</v>
      </c>
      <c r="H158" s="174">
        <v>4512963373</v>
      </c>
      <c r="I158" s="174" t="s">
        <v>1605</v>
      </c>
      <c r="J158" s="497" t="s">
        <v>1654</v>
      </c>
      <c r="K158" s="382">
        <v>5</v>
      </c>
      <c r="L158" s="174" t="s">
        <v>117</v>
      </c>
      <c r="M158" s="383">
        <f>IF(BD.PD[[#This Row],[Mon]]="DOP",1,HLOOKUP(BD.PD[[#This Row],[Mon]],$K$1:$L$2,2,FALSE))</f>
        <v>61</v>
      </c>
      <c r="N158" s="384">
        <v>441</v>
      </c>
      <c r="O158" s="243">
        <f>BD.PD[[#This Row],[Cant.]]*BD.PD[[#This Row],[ Tasa ]]*BD.PD[[#This Row],[ Precio Und.]]</f>
        <v>134505</v>
      </c>
      <c r="P158" s="386">
        <v>0</v>
      </c>
      <c r="Q158" s="243">
        <f>IF(BD.PD[[#This Row],[Liquid. '[%']]]&lt;&gt;0,(BD.PD[[#This Row],[Valor Neto '[DOP']]]*BD.PD[[#This Row],[Liquid. '[%']]])+BD.PD[[#This Row],[Valor Neto '[DOP']]],BD.PD[[#This Row],[Valor Neto '[DOP']]])</f>
        <v>134505</v>
      </c>
      <c r="R158" s="243">
        <f>BD.PD[[#This Row],[Ppto. Orden Interna '[DOP']]]/HLOOKUP("USD",$K$1:$L$2,2,FALSE)</f>
        <v>2205</v>
      </c>
      <c r="S158" s="381" t="s">
        <v>323</v>
      </c>
      <c r="T158" s="387"/>
      <c r="U158" s="460" t="s">
        <v>321</v>
      </c>
      <c r="V158" s="611">
        <v>801670</v>
      </c>
      <c r="W158" s="381" t="s">
        <v>323</v>
      </c>
      <c r="X158" s="174">
        <v>18</v>
      </c>
      <c r="Y158" s="399">
        <v>0.6</v>
      </c>
      <c r="Z158" s="243">
        <f>BD.PD[[#This Row],[Av.P1 '[%']]]*BD.PD[[#This Row],[Ppto. Orden Interna '[DOP']]]</f>
        <v>80703</v>
      </c>
      <c r="AA158" s="174">
        <v>21</v>
      </c>
      <c r="AB158" s="399">
        <v>0.4</v>
      </c>
      <c r="AC158" s="243">
        <f>BD.PD[[#This Row],[Av.P2 '[%']]]*BD.PD[[#This Row],[Ppto. Orden Interna '[DOP']]]</f>
        <v>53802</v>
      </c>
      <c r="AD158" s="249"/>
      <c r="AE158" s="389"/>
      <c r="AF158" s="243">
        <f>BD.PD[[#This Row],[Av.P3 '[%']]]*BD.PD[[#This Row],[Ppto. Orden Interna '[DOP']]]</f>
        <v>0</v>
      </c>
      <c r="AG158" s="243"/>
      <c r="AH158" s="243"/>
      <c r="AI158" s="243"/>
      <c r="AJ158" s="243"/>
      <c r="AK158" s="243"/>
      <c r="AL158" s="243"/>
      <c r="AM158" s="482">
        <f>BD.PD[[#This Row],[Pago 3]]+BD.PD[[#This Row],[Pago 2]]+BD.PD[[#This Row],[Pago 1]]</f>
        <v>134505</v>
      </c>
      <c r="AN158" s="511" t="s">
        <v>244</v>
      </c>
      <c r="AO158" s="511" t="s">
        <v>245</v>
      </c>
      <c r="AP158" s="511" t="s">
        <v>246</v>
      </c>
      <c r="AQ158" s="511" t="s">
        <v>247</v>
      </c>
      <c r="AR158" s="511">
        <v>594</v>
      </c>
      <c r="AS158" s="511" t="s">
        <v>258</v>
      </c>
      <c r="IH158" s="306"/>
    </row>
    <row r="159" spans="1:242" ht="15" customHeight="1" x14ac:dyDescent="0.3">
      <c r="A159" s="174">
        <v>5.03</v>
      </c>
      <c r="B159" s="231" t="s">
        <v>243</v>
      </c>
      <c r="C159" s="232" t="str">
        <f>VLOOKUP(BD.PD[[#This Row],[Pos]],PPto[],3,FALSE)</f>
        <v>5.03 Neveras, Centrales y Evaporadores</v>
      </c>
      <c r="D159" s="233" t="s">
        <v>243</v>
      </c>
      <c r="E159" s="305">
        <f>IF(BD.PD[[#This Row],[.]]="*",VLOOKUP(BD.PD[[#This Row],[Pos]],Presupuesto!A:H,7,FALSE),"")</f>
        <v>779725.25238095236</v>
      </c>
      <c r="F159" s="234"/>
      <c r="G159" s="174"/>
      <c r="H159" s="174"/>
      <c r="I159" s="174"/>
      <c r="J159" s="174"/>
      <c r="K159" s="392">
        <v>1</v>
      </c>
      <c r="L159" s="233" t="s">
        <v>117</v>
      </c>
      <c r="M159" s="383">
        <f>IF(BD.PD[[#This Row],[Mon]]="DOP",1,HLOOKUP(BD.PD[[#This Row],[Mon]],$K$1:$L$2,2,FALSE))</f>
        <v>61</v>
      </c>
      <c r="N159" s="490">
        <v>0</v>
      </c>
      <c r="O159" s="243">
        <f>BD.PD[[#This Row],[Cant.]]*BD.PD[[#This Row],[ Tasa ]]*BD.PD[[#This Row],[ Precio Und.]]</f>
        <v>0</v>
      </c>
      <c r="P159" s="491">
        <v>0</v>
      </c>
      <c r="Q159" s="243">
        <f>IF(BD.PD[[#This Row],[Liquid. '[%']]]&lt;&gt;0,(BD.PD[[#This Row],[Valor Neto '[DOP']]]*BD.PD[[#This Row],[Liquid. '[%']]])+BD.PD[[#This Row],[Valor Neto '[DOP']]],BD.PD[[#This Row],[Valor Neto '[DOP']]])</f>
        <v>0</v>
      </c>
      <c r="R159" s="243">
        <f>BD.PD[[#This Row],[Ppto. Orden Interna '[DOP']]]/HLOOKUP("USD",$K$1:$L$2,2,FALSE)</f>
        <v>0</v>
      </c>
      <c r="S159" s="381"/>
      <c r="T159" s="387"/>
      <c r="U159" s="460" t="s">
        <v>321</v>
      </c>
      <c r="V159" s="611">
        <v>801670</v>
      </c>
      <c r="W159" s="499"/>
      <c r="X159" s="495"/>
      <c r="Y159" s="388"/>
      <c r="Z159" s="243">
        <f>BD.PD[[#This Row],[Av.P1 '[%']]]*BD.PD[[#This Row],[Ppto. Orden Interna '[DOP']]]</f>
        <v>0</v>
      </c>
      <c r="AA159" s="249"/>
      <c r="AB159" s="389"/>
      <c r="AC159" s="243">
        <f>BD.PD[[#This Row],[Av.P2 '[%']]]*BD.PD[[#This Row],[Ppto. Orden Interna '[DOP']]]</f>
        <v>0</v>
      </c>
      <c r="AD159" s="249"/>
      <c r="AE159" s="389"/>
      <c r="AF159" s="243">
        <f>BD.PD[[#This Row],[Av.P3 '[%']]]*BD.PD[[#This Row],[Ppto. Orden Interna '[DOP']]]</f>
        <v>0</v>
      </c>
      <c r="AG159" s="243"/>
      <c r="AH159" s="243"/>
      <c r="AI159" s="243"/>
      <c r="AJ159" s="243"/>
      <c r="AK159" s="243"/>
      <c r="AL159" s="243"/>
      <c r="AM159" s="482">
        <f>BD.PD[[#This Row],[Pago 3]]+BD.PD[[#This Row],[Pago 2]]+BD.PD[[#This Row],[Pago 1]]</f>
        <v>0</v>
      </c>
      <c r="AN159" s="511"/>
      <c r="AO159" s="511"/>
      <c r="AP159" s="511"/>
      <c r="AQ159" s="511"/>
      <c r="AR159" s="511"/>
      <c r="AS159" s="511"/>
      <c r="IH159" s="306"/>
    </row>
    <row r="160" spans="1:242" ht="15" customHeight="1" x14ac:dyDescent="0.3">
      <c r="A160" s="511">
        <v>5.03</v>
      </c>
      <c r="B160" s="231"/>
      <c r="C160" s="232" t="str">
        <f>VLOOKUP(BD.PD[[#This Row],[Pos]],PPto[],3,FALSE)</f>
        <v>5.03 Neveras, Centrales y Evaporadores</v>
      </c>
      <c r="D160" s="174" t="s">
        <v>23</v>
      </c>
      <c r="E160" s="305" t="str">
        <f>IF(BD.PD[[#This Row],[.]]="*",VLOOKUP(BD.PD[[#This Row],[Pos]],Presupuesto!A:H,7,FALSE),"")</f>
        <v/>
      </c>
      <c r="F160" s="234" t="s">
        <v>325</v>
      </c>
      <c r="G160" s="230" t="s">
        <v>1607</v>
      </c>
      <c r="H160" s="511">
        <v>4600074204</v>
      </c>
      <c r="I160" s="511" t="s">
        <v>1609</v>
      </c>
      <c r="J160" s="497" t="s">
        <v>1909</v>
      </c>
      <c r="K160" s="512">
        <v>1</v>
      </c>
      <c r="L160" s="511" t="s">
        <v>189</v>
      </c>
      <c r="M160" s="383">
        <f>IF(BD.PD[[#This Row],[Mon]]="DOP",1,HLOOKUP(BD.PD[[#This Row],[Mon]],$K$1:$L$2,2,FALSE))</f>
        <v>72</v>
      </c>
      <c r="N160" s="401">
        <v>249300</v>
      </c>
      <c r="O160" s="395">
        <f>BD.PD[[#This Row],[Cant.]]*BD.PD[[#This Row],[ Tasa ]]*BD.PD[[#This Row],[ Precio Und.]]</f>
        <v>17949600</v>
      </c>
      <c r="P160" s="403">
        <v>0.15</v>
      </c>
      <c r="Q160" s="395">
        <f>IF(BD.PD[[#This Row],[Liquid. '[%']]]&lt;&gt;0,(BD.PD[[#This Row],[Valor Neto '[DOP']]]*BD.PD[[#This Row],[Liquid. '[%']]])+BD.PD[[#This Row],[Valor Neto '[DOP']]],BD.PD[[#This Row],[Valor Neto '[DOP']]])</f>
        <v>20642040</v>
      </c>
      <c r="R160" s="395">
        <f>BD.PD[[#This Row],[Ppto. Orden Interna '[DOP']]]/HLOOKUP("USD",$K$1:$L$2,2,FALSE)</f>
        <v>338394.09836065571</v>
      </c>
      <c r="S160" s="381" t="s">
        <v>326</v>
      </c>
      <c r="T160" s="513"/>
      <c r="U160" s="460" t="s">
        <v>321</v>
      </c>
      <c r="V160" s="611">
        <v>801670</v>
      </c>
      <c r="W160" s="398" t="s">
        <v>326</v>
      </c>
      <c r="X160" s="174">
        <v>10</v>
      </c>
      <c r="Y160" s="403">
        <v>1</v>
      </c>
      <c r="Z160" s="243">
        <f>BD.PD[[#This Row],[Av.P1 '[%']]]*BD.PD[[#This Row],[Ppto. Orden Interna '[DOP']]]</f>
        <v>20642040</v>
      </c>
      <c r="AA160" s="174"/>
      <c r="AB160" s="403"/>
      <c r="AC160" s="243">
        <f>BD.PD[[#This Row],[Av.P2 '[%']]]*BD.PD[[#This Row],[Ppto. Orden Interna '[DOP']]]</f>
        <v>0</v>
      </c>
      <c r="AD160" s="514"/>
      <c r="AE160" s="404"/>
      <c r="AF160" s="243">
        <f>BD.PD[[#This Row],[Av.P3 '[%']]]*BD.PD[[#This Row],[Ppto. Orden Interna '[DOP']]]</f>
        <v>0</v>
      </c>
      <c r="AG160" s="243"/>
      <c r="AH160" s="243"/>
      <c r="AI160" s="243"/>
      <c r="AJ160" s="243"/>
      <c r="AK160" s="243"/>
      <c r="AL160" s="243"/>
      <c r="AM160" s="482">
        <f>BD.PD[[#This Row],[Pago 3]]+BD.PD[[#This Row],[Pago 2]]+BD.PD[[#This Row],[Pago 1]]</f>
        <v>20642040</v>
      </c>
      <c r="AN160" s="511" t="s">
        <v>244</v>
      </c>
      <c r="AO160" s="511" t="s">
        <v>245</v>
      </c>
      <c r="AP160" s="511" t="s">
        <v>246</v>
      </c>
      <c r="AQ160" s="511" t="s">
        <v>247</v>
      </c>
      <c r="AR160" s="511">
        <v>594</v>
      </c>
      <c r="AS160" s="511" t="s">
        <v>258</v>
      </c>
      <c r="IH160" s="306"/>
    </row>
    <row r="161" spans="1:242" ht="15" customHeight="1" x14ac:dyDescent="0.3">
      <c r="A161" s="174">
        <v>5.03</v>
      </c>
      <c r="B161" s="231"/>
      <c r="C161" s="232" t="str">
        <f>VLOOKUP(BD.PD[[#This Row],[Pos]],PPto[],3,FALSE)</f>
        <v>5.03 Neveras, Centrales y Evaporadores</v>
      </c>
      <c r="D161" s="174" t="s">
        <v>23</v>
      </c>
      <c r="E161" s="305" t="str">
        <f>IF(BD.PD[[#This Row],[.]]="*",VLOOKUP(BD.PD[[#This Row],[Pos]],Presupuesto!A:H,7,FALSE),"")</f>
        <v/>
      </c>
      <c r="F161" s="510" t="s">
        <v>327</v>
      </c>
      <c r="G161" s="230" t="s">
        <v>1607</v>
      </c>
      <c r="H161" s="511">
        <v>4600074304</v>
      </c>
      <c r="I161" s="511" t="s">
        <v>1609</v>
      </c>
      <c r="J161" s="497" t="s">
        <v>1909</v>
      </c>
      <c r="K161" s="382">
        <v>1</v>
      </c>
      <c r="L161" s="174" t="s">
        <v>189</v>
      </c>
      <c r="M161" s="383">
        <f>IF(BD.PD[[#This Row],[Mon]]="DOP",1,HLOOKUP(BD.PD[[#This Row],[Mon]],$K$1:$L$2,2,FALSE))</f>
        <v>72</v>
      </c>
      <c r="N161" s="384">
        <v>6162.8</v>
      </c>
      <c r="O161" s="395">
        <f>BD.PD[[#This Row],[Cant.]]*BD.PD[[#This Row],[ Tasa ]]*BD.PD[[#This Row],[ Precio Und.]]</f>
        <v>443721.60000000003</v>
      </c>
      <c r="P161" s="386">
        <v>0.15</v>
      </c>
      <c r="Q161" s="395">
        <f>IF(BD.PD[[#This Row],[Liquid. '[%']]]&lt;&gt;0,(BD.PD[[#This Row],[Valor Neto '[DOP']]]*BD.PD[[#This Row],[Liquid. '[%']]])+BD.PD[[#This Row],[Valor Neto '[DOP']]],BD.PD[[#This Row],[Valor Neto '[DOP']]])</f>
        <v>510279.84</v>
      </c>
      <c r="R161" s="395">
        <f>BD.PD[[#This Row],[Ppto. Orden Interna '[DOP']]]/HLOOKUP("USD",$K$1:$L$2,2,FALSE)</f>
        <v>8365.2432786885256</v>
      </c>
      <c r="S161" s="381" t="s">
        <v>328</v>
      </c>
      <c r="T161" s="387"/>
      <c r="U161" s="460" t="s">
        <v>321</v>
      </c>
      <c r="V161" s="611">
        <v>801670</v>
      </c>
      <c r="W161" s="499" t="s">
        <v>328</v>
      </c>
      <c r="X161" s="495">
        <v>6</v>
      </c>
      <c r="Y161" s="403">
        <v>0.5</v>
      </c>
      <c r="Z161" s="243">
        <f>BD.PD[[#This Row],[Av.P1 '[%']]]*BD.PD[[#This Row],[Ppto. Orden Interna '[DOP']]]</f>
        <v>255139.92</v>
      </c>
      <c r="AA161" s="511">
        <v>8</v>
      </c>
      <c r="AB161" s="403">
        <v>0.5</v>
      </c>
      <c r="AC161" s="243">
        <f>BD.PD[[#This Row],[Av.P2 '[%']]]*BD.PD[[#This Row],[Ppto. Orden Interna '[DOP']]]</f>
        <v>255139.92</v>
      </c>
      <c r="AD161" s="514"/>
      <c r="AE161" s="404"/>
      <c r="AF161" s="243">
        <f>BD.PD[[#This Row],[Av.P3 '[%']]]*BD.PD[[#This Row],[Ppto. Orden Interna '[DOP']]]</f>
        <v>0</v>
      </c>
      <c r="AG161" s="243"/>
      <c r="AH161" s="243"/>
      <c r="AI161" s="243"/>
      <c r="AJ161" s="243"/>
      <c r="AK161" s="243"/>
      <c r="AL161" s="243"/>
      <c r="AM161" s="482">
        <f>BD.PD[[#This Row],[Pago 3]]+BD.PD[[#This Row],[Pago 2]]+BD.PD[[#This Row],[Pago 1]]</f>
        <v>510279.84</v>
      </c>
      <c r="AN161" s="511" t="s">
        <v>244</v>
      </c>
      <c r="AO161" s="511" t="s">
        <v>245</v>
      </c>
      <c r="AP161" s="511" t="s">
        <v>246</v>
      </c>
      <c r="AQ161" s="511" t="s">
        <v>247</v>
      </c>
      <c r="AR161" s="511">
        <v>594</v>
      </c>
      <c r="AS161" s="511" t="s">
        <v>258</v>
      </c>
      <c r="IH161" s="306"/>
    </row>
    <row r="162" spans="1:242" ht="15" customHeight="1" x14ac:dyDescent="0.3">
      <c r="A162" s="174">
        <v>5.03</v>
      </c>
      <c r="B162" s="231"/>
      <c r="C162" s="232" t="str">
        <f>VLOOKUP(BD.PD[[#This Row],[Pos]],PPto[],3,FALSE)</f>
        <v>5.03 Neveras, Centrales y Evaporadores</v>
      </c>
      <c r="D162" s="174" t="s">
        <v>23</v>
      </c>
      <c r="E162" s="305" t="str">
        <f>IF(BD.PD[[#This Row],[.]]="*",VLOOKUP(BD.PD[[#This Row],[Pos]],Presupuesto!A:H,7,FALSE),"")</f>
        <v/>
      </c>
      <c r="F162" s="510" t="s">
        <v>1699</v>
      </c>
      <c r="G162" s="230" t="s">
        <v>1607</v>
      </c>
      <c r="H162" s="511">
        <v>4600074304</v>
      </c>
      <c r="I162" s="511" t="s">
        <v>1609</v>
      </c>
      <c r="J162" s="497" t="s">
        <v>1909</v>
      </c>
      <c r="K162" s="382">
        <v>2</v>
      </c>
      <c r="L162" s="174" t="s">
        <v>189</v>
      </c>
      <c r="M162" s="383">
        <f>IF(BD.PD[[#This Row],[Mon]]="DOP",1,HLOOKUP(BD.PD[[#This Row],[Mon]],$K$1:$L$2,2,FALSE))</f>
        <v>72</v>
      </c>
      <c r="N162" s="384">
        <v>2235.46</v>
      </c>
      <c r="O162" s="395">
        <f>BD.PD[[#This Row],[Cant.]]*BD.PD[[#This Row],[ Tasa ]]*BD.PD[[#This Row],[ Precio Und.]]</f>
        <v>321906.24</v>
      </c>
      <c r="P162" s="386">
        <v>0.15</v>
      </c>
      <c r="Q162" s="395">
        <f>IF(BD.PD[[#This Row],[Liquid. '[%']]]&lt;&gt;0,(BD.PD[[#This Row],[Valor Neto '[DOP']]]*BD.PD[[#This Row],[Liquid. '[%']]])+BD.PD[[#This Row],[Valor Neto '[DOP']]],BD.PD[[#This Row],[Valor Neto '[DOP']]])</f>
        <v>370192.17599999998</v>
      </c>
      <c r="R162" s="395">
        <f>BD.PD[[#This Row],[Ppto. Orden Interna '[DOP']]]/HLOOKUP("USD",$K$1:$L$2,2,FALSE)</f>
        <v>6068.7241967213113</v>
      </c>
      <c r="S162" s="381" t="s">
        <v>328</v>
      </c>
      <c r="T162" s="387"/>
      <c r="U162" s="460" t="s">
        <v>321</v>
      </c>
      <c r="V162" s="611">
        <v>801670</v>
      </c>
      <c r="W162" s="499" t="s">
        <v>328</v>
      </c>
      <c r="X162" s="495">
        <v>6</v>
      </c>
      <c r="Y162" s="404">
        <v>0.5</v>
      </c>
      <c r="Z162" s="243">
        <f>BD.PD[[#This Row],[Av.P1 '[%']]]*BD.PD[[#This Row],[Ppto. Orden Interna '[DOP']]]</f>
        <v>185096.08799999999</v>
      </c>
      <c r="AA162" s="511">
        <v>8</v>
      </c>
      <c r="AB162" s="403">
        <v>0.5</v>
      </c>
      <c r="AC162" s="243">
        <f>BD.PD[[#This Row],[Av.P2 '[%']]]*BD.PD[[#This Row],[Ppto. Orden Interna '[DOP']]]</f>
        <v>185096.08799999999</v>
      </c>
      <c r="AD162" s="514"/>
      <c r="AE162" s="404"/>
      <c r="AF162" s="243">
        <f>BD.PD[[#This Row],[Av.P3 '[%']]]*BD.PD[[#This Row],[Ppto. Orden Interna '[DOP']]]</f>
        <v>0</v>
      </c>
      <c r="AG162" s="243"/>
      <c r="AH162" s="243"/>
      <c r="AI162" s="243"/>
      <c r="AJ162" s="243"/>
      <c r="AK162" s="243"/>
      <c r="AL162" s="243"/>
      <c r="AM162" s="482">
        <f>BD.PD[[#This Row],[Pago 3]]+BD.PD[[#This Row],[Pago 2]]+BD.PD[[#This Row],[Pago 1]]</f>
        <v>370192.17599999998</v>
      </c>
      <c r="AN162" s="511" t="s">
        <v>244</v>
      </c>
      <c r="AO162" s="511" t="s">
        <v>245</v>
      </c>
      <c r="AP162" s="511" t="s">
        <v>246</v>
      </c>
      <c r="AQ162" s="511" t="s">
        <v>247</v>
      </c>
      <c r="AR162" s="511">
        <v>594</v>
      </c>
      <c r="AS162" s="511" t="s">
        <v>258</v>
      </c>
      <c r="IH162" s="306"/>
    </row>
    <row r="163" spans="1:242" ht="15" customHeight="1" x14ac:dyDescent="0.3">
      <c r="A163" s="174">
        <v>5.03</v>
      </c>
      <c r="B163" s="231"/>
      <c r="C163" s="232" t="str">
        <f>VLOOKUP(BD.PD[[#This Row],[Pos]],PPto[],3,FALSE)</f>
        <v>5.03 Neveras, Centrales y Evaporadores</v>
      </c>
      <c r="D163" s="174" t="s">
        <v>23</v>
      </c>
      <c r="E163" s="305" t="str">
        <f>IF(BD.PD[[#This Row],[.]]="*",VLOOKUP(BD.PD[[#This Row],[Pos]],Presupuesto!A:H,7,FALSE),"")</f>
        <v/>
      </c>
      <c r="F163" s="510" t="s">
        <v>1700</v>
      </c>
      <c r="G163" s="230" t="s">
        <v>1607</v>
      </c>
      <c r="H163" s="511">
        <v>4600074304</v>
      </c>
      <c r="I163" s="511" t="s">
        <v>1609</v>
      </c>
      <c r="J163" s="497" t="s">
        <v>1909</v>
      </c>
      <c r="K163" s="382">
        <v>2</v>
      </c>
      <c r="L163" s="174" t="s">
        <v>189</v>
      </c>
      <c r="M163" s="383">
        <f>IF(BD.PD[[#This Row],[Mon]]="DOP",1,HLOOKUP(BD.PD[[#This Row],[Mon]],$K$1:$L$2,2,FALSE))</f>
        <v>72</v>
      </c>
      <c r="N163" s="384">
        <v>2070.75</v>
      </c>
      <c r="O163" s="395">
        <f>BD.PD[[#This Row],[Cant.]]*BD.PD[[#This Row],[ Tasa ]]*BD.PD[[#This Row],[ Precio Und.]]</f>
        <v>298188</v>
      </c>
      <c r="P163" s="386">
        <v>0.15</v>
      </c>
      <c r="Q163" s="395">
        <f>IF(BD.PD[[#This Row],[Liquid. '[%']]]&lt;&gt;0,(BD.PD[[#This Row],[Valor Neto '[DOP']]]*BD.PD[[#This Row],[Liquid. '[%']]])+BD.PD[[#This Row],[Valor Neto '[DOP']]],BD.PD[[#This Row],[Valor Neto '[DOP']]])</f>
        <v>342916.2</v>
      </c>
      <c r="R163" s="395">
        <f>BD.PD[[#This Row],[Ppto. Orden Interna '[DOP']]]/HLOOKUP("USD",$K$1:$L$2,2,FALSE)</f>
        <v>5621.5770491803278</v>
      </c>
      <c r="S163" s="381" t="s">
        <v>328</v>
      </c>
      <c r="T163" s="387"/>
      <c r="U163" s="460" t="s">
        <v>321</v>
      </c>
      <c r="V163" s="611">
        <v>801670</v>
      </c>
      <c r="W163" s="499" t="s">
        <v>328</v>
      </c>
      <c r="X163" s="495">
        <v>6</v>
      </c>
      <c r="Y163" s="404">
        <v>0.5</v>
      </c>
      <c r="Z163" s="243">
        <f>BD.PD[[#This Row],[Av.P1 '[%']]]*BD.PD[[#This Row],[Ppto. Orden Interna '[DOP']]]</f>
        <v>171458.1</v>
      </c>
      <c r="AA163" s="511">
        <v>8</v>
      </c>
      <c r="AB163" s="403">
        <v>0.5</v>
      </c>
      <c r="AC163" s="243">
        <f>BD.PD[[#This Row],[Av.P2 '[%']]]*BD.PD[[#This Row],[Ppto. Orden Interna '[DOP']]]</f>
        <v>171458.1</v>
      </c>
      <c r="AD163" s="514"/>
      <c r="AE163" s="404"/>
      <c r="AF163" s="243">
        <f>BD.PD[[#This Row],[Av.P3 '[%']]]*BD.PD[[#This Row],[Ppto. Orden Interna '[DOP']]]</f>
        <v>0</v>
      </c>
      <c r="AG163" s="243"/>
      <c r="AH163" s="243"/>
      <c r="AI163" s="243"/>
      <c r="AJ163" s="243"/>
      <c r="AK163" s="243"/>
      <c r="AL163" s="243"/>
      <c r="AM163" s="482">
        <f>BD.PD[[#This Row],[Pago 3]]+BD.PD[[#This Row],[Pago 2]]+BD.PD[[#This Row],[Pago 1]]</f>
        <v>342916.2</v>
      </c>
      <c r="AN163" s="511" t="s">
        <v>244</v>
      </c>
      <c r="AO163" s="511" t="s">
        <v>245</v>
      </c>
      <c r="AP163" s="511" t="s">
        <v>246</v>
      </c>
      <c r="AQ163" s="511" t="s">
        <v>247</v>
      </c>
      <c r="AR163" s="511">
        <v>594</v>
      </c>
      <c r="AS163" s="511" t="s">
        <v>258</v>
      </c>
      <c r="IH163" s="306"/>
    </row>
    <row r="164" spans="1:242" ht="15" customHeight="1" x14ac:dyDescent="0.3">
      <c r="A164" s="174">
        <v>5.03</v>
      </c>
      <c r="B164" s="231"/>
      <c r="C164" s="232" t="str">
        <f>VLOOKUP(BD.PD[[#This Row],[Pos]],PPto[],3,FALSE)</f>
        <v>5.03 Neveras, Centrales y Evaporadores</v>
      </c>
      <c r="D164" s="174" t="s">
        <v>23</v>
      </c>
      <c r="E164" s="305" t="str">
        <f>IF(BD.PD[[#This Row],[.]]="*",VLOOKUP(BD.PD[[#This Row],[Pos]],Presupuesto!A:H,7,FALSE),"")</f>
        <v/>
      </c>
      <c r="F164" s="510" t="s">
        <v>1701</v>
      </c>
      <c r="G164" s="230" t="s">
        <v>1607</v>
      </c>
      <c r="H164" s="511">
        <v>4600074304</v>
      </c>
      <c r="I164" s="511" t="s">
        <v>1609</v>
      </c>
      <c r="J164" s="497" t="s">
        <v>1909</v>
      </c>
      <c r="K164" s="382">
        <v>6</v>
      </c>
      <c r="L164" s="174" t="s">
        <v>189</v>
      </c>
      <c r="M164" s="383">
        <f>IF(BD.PD[[#This Row],[Mon]]="DOP",1,HLOOKUP(BD.PD[[#This Row],[Mon]],$K$1:$L$2,2,FALSE))</f>
        <v>72</v>
      </c>
      <c r="N164" s="384">
        <v>83.8</v>
      </c>
      <c r="O164" s="395">
        <f>BD.PD[[#This Row],[Cant.]]*BD.PD[[#This Row],[ Tasa ]]*BD.PD[[#This Row],[ Precio Und.]]</f>
        <v>36201.599999999999</v>
      </c>
      <c r="P164" s="386">
        <v>0.15</v>
      </c>
      <c r="Q164" s="395">
        <f>IF(BD.PD[[#This Row],[Liquid. '[%']]]&lt;&gt;0,(BD.PD[[#This Row],[Valor Neto '[DOP']]]*BD.PD[[#This Row],[Liquid. '[%']]])+BD.PD[[#This Row],[Valor Neto '[DOP']]],BD.PD[[#This Row],[Valor Neto '[DOP']]])</f>
        <v>41631.839999999997</v>
      </c>
      <c r="R164" s="395">
        <f>BD.PD[[#This Row],[Ppto. Orden Interna '[DOP']]]/HLOOKUP("USD",$K$1:$L$2,2,FALSE)</f>
        <v>682.48918032786878</v>
      </c>
      <c r="S164" s="381" t="s">
        <v>328</v>
      </c>
      <c r="T164" s="387"/>
      <c r="U164" s="460" t="s">
        <v>321</v>
      </c>
      <c r="V164" s="611">
        <v>801670</v>
      </c>
      <c r="W164" s="499" t="s">
        <v>328</v>
      </c>
      <c r="X164" s="495">
        <v>6</v>
      </c>
      <c r="Y164" s="404">
        <v>0.5</v>
      </c>
      <c r="Z164" s="243">
        <f>BD.PD[[#This Row],[Av.P1 '[%']]]*BD.PD[[#This Row],[Ppto. Orden Interna '[DOP']]]</f>
        <v>20815.919999999998</v>
      </c>
      <c r="AA164" s="511">
        <v>8</v>
      </c>
      <c r="AB164" s="403">
        <v>0.5</v>
      </c>
      <c r="AC164" s="243">
        <f>BD.PD[[#This Row],[Av.P2 '[%']]]*BD.PD[[#This Row],[Ppto. Orden Interna '[DOP']]]</f>
        <v>20815.919999999998</v>
      </c>
      <c r="AD164" s="514"/>
      <c r="AE164" s="404"/>
      <c r="AF164" s="243">
        <f>BD.PD[[#This Row],[Av.P3 '[%']]]*BD.PD[[#This Row],[Ppto. Orden Interna '[DOP']]]</f>
        <v>0</v>
      </c>
      <c r="AG164" s="243"/>
      <c r="AH164" s="243"/>
      <c r="AI164" s="243"/>
      <c r="AJ164" s="243"/>
      <c r="AK164" s="243"/>
      <c r="AL164" s="243"/>
      <c r="AM164" s="482">
        <f>BD.PD[[#This Row],[Pago 3]]+BD.PD[[#This Row],[Pago 2]]+BD.PD[[#This Row],[Pago 1]]</f>
        <v>41631.839999999997</v>
      </c>
      <c r="AN164" s="511" t="s">
        <v>244</v>
      </c>
      <c r="AO164" s="511" t="s">
        <v>245</v>
      </c>
      <c r="AP164" s="511" t="s">
        <v>246</v>
      </c>
      <c r="AQ164" s="511" t="s">
        <v>247</v>
      </c>
      <c r="AR164" s="511">
        <v>594</v>
      </c>
      <c r="AS164" s="511" t="s">
        <v>258</v>
      </c>
      <c r="IH164" s="306"/>
    </row>
    <row r="165" spans="1:242" ht="15" customHeight="1" x14ac:dyDescent="0.3">
      <c r="A165" s="174">
        <v>5.03</v>
      </c>
      <c r="B165" s="231"/>
      <c r="C165" s="232" t="str">
        <f>VLOOKUP(BD.PD[[#This Row],[Pos]],PPto[],3,FALSE)</f>
        <v>5.03 Neveras, Centrales y Evaporadores</v>
      </c>
      <c r="D165" s="174" t="s">
        <v>23</v>
      </c>
      <c r="E165" s="305" t="str">
        <f>IF(BD.PD[[#This Row],[.]]="*",VLOOKUP(BD.PD[[#This Row],[Pos]],Presupuesto!A:H,7,FALSE),"")</f>
        <v/>
      </c>
      <c r="F165" s="234" t="s">
        <v>1696</v>
      </c>
      <c r="G165" s="230" t="s">
        <v>1607</v>
      </c>
      <c r="H165" s="511">
        <v>4513002369</v>
      </c>
      <c r="I165" s="511" t="s">
        <v>1609</v>
      </c>
      <c r="J165" s="497" t="s">
        <v>1694</v>
      </c>
      <c r="K165" s="382">
        <v>1</v>
      </c>
      <c r="L165" s="174" t="s">
        <v>117</v>
      </c>
      <c r="M165" s="383">
        <f>IF(BD.PD[[#This Row],[Mon]]="DOP",1,HLOOKUP(BD.PD[[#This Row],[Mon]],$K$1:$L$2,2,FALSE))</f>
        <v>61</v>
      </c>
      <c r="N165" s="384">
        <v>420</v>
      </c>
      <c r="O165" s="395">
        <f>BD.PD[[#This Row],[Cant.]]*BD.PD[[#This Row],[ Tasa ]]*BD.PD[[#This Row],[ Precio Und.]]</f>
        <v>25620</v>
      </c>
      <c r="P165" s="386">
        <v>0</v>
      </c>
      <c r="Q165" s="395">
        <f>IF(BD.PD[[#This Row],[Liquid. '[%']]]&lt;&gt;0,(BD.PD[[#This Row],[Valor Neto '[DOP']]]*BD.PD[[#This Row],[Liquid. '[%']]])+BD.PD[[#This Row],[Valor Neto '[DOP']]],BD.PD[[#This Row],[Valor Neto '[DOP']]])</f>
        <v>25620</v>
      </c>
      <c r="R165" s="395">
        <f>BD.PD[[#This Row],[Ppto. Orden Interna '[DOP']]]/HLOOKUP("USD",$K$1:$L$2,2,FALSE)</f>
        <v>420</v>
      </c>
      <c r="S165" s="381" t="s">
        <v>1695</v>
      </c>
      <c r="T165" s="387"/>
      <c r="U165" s="460" t="s">
        <v>321</v>
      </c>
      <c r="V165" s="611">
        <v>801670</v>
      </c>
      <c r="W165" s="499" t="s">
        <v>1695</v>
      </c>
      <c r="X165" s="495">
        <v>19</v>
      </c>
      <c r="Y165" s="404">
        <v>0.7</v>
      </c>
      <c r="Z165" s="243">
        <f>BD.PD[[#This Row],[Av.P1 '[%']]]*BD.PD[[#This Row],[Ppto. Orden Interna '[DOP']]]</f>
        <v>17934</v>
      </c>
      <c r="AA165" s="511">
        <v>21</v>
      </c>
      <c r="AB165" s="403">
        <v>0.3</v>
      </c>
      <c r="AC165" s="243">
        <f>BD.PD[[#This Row],[Av.P2 '[%']]]*BD.PD[[#This Row],[Ppto. Orden Interna '[DOP']]]</f>
        <v>7686</v>
      </c>
      <c r="AD165" s="514"/>
      <c r="AE165" s="404"/>
      <c r="AF165" s="243">
        <f>BD.PD[[#This Row],[Av.P3 '[%']]]*BD.PD[[#This Row],[Ppto. Orden Interna '[DOP']]]</f>
        <v>0</v>
      </c>
      <c r="AG165" s="243"/>
      <c r="AH165" s="243"/>
      <c r="AI165" s="243"/>
      <c r="AJ165" s="243"/>
      <c r="AK165" s="243"/>
      <c r="AL165" s="243"/>
      <c r="AM165" s="482">
        <f>BD.PD[[#This Row],[Pago 3]]+BD.PD[[#This Row],[Pago 2]]+BD.PD[[#This Row],[Pago 1]]</f>
        <v>25620</v>
      </c>
      <c r="AN165" s="511" t="s">
        <v>244</v>
      </c>
      <c r="AO165" s="511" t="s">
        <v>245</v>
      </c>
      <c r="AP165" s="511" t="s">
        <v>246</v>
      </c>
      <c r="AQ165" s="511" t="s">
        <v>247</v>
      </c>
      <c r="AR165" s="511">
        <v>594</v>
      </c>
      <c r="AS165" s="511" t="s">
        <v>258</v>
      </c>
      <c r="IH165" s="306"/>
    </row>
    <row r="166" spans="1:242" ht="15" customHeight="1" x14ac:dyDescent="0.3">
      <c r="A166" s="174">
        <v>5.03</v>
      </c>
      <c r="B166" s="231"/>
      <c r="C166" s="232" t="str">
        <f>VLOOKUP(BD.PD[[#This Row],[Pos]],PPto[],3,FALSE)</f>
        <v>5.03 Neveras, Centrales y Evaporadores</v>
      </c>
      <c r="D166" s="174" t="s">
        <v>23</v>
      </c>
      <c r="E166" s="305" t="str">
        <f>IF(BD.PD[[#This Row],[.]]="*",VLOOKUP(BD.PD[[#This Row],[Pos]],Presupuesto!A:H,7,FALSE),"")</f>
        <v/>
      </c>
      <c r="F166" s="234" t="s">
        <v>1697</v>
      </c>
      <c r="G166" s="230" t="s">
        <v>1607</v>
      </c>
      <c r="H166" s="511">
        <v>4513002369</v>
      </c>
      <c r="I166" s="511" t="s">
        <v>1609</v>
      </c>
      <c r="J166" s="497" t="s">
        <v>1694</v>
      </c>
      <c r="K166" s="382">
        <v>1</v>
      </c>
      <c r="L166" s="174" t="s">
        <v>117</v>
      </c>
      <c r="M166" s="383">
        <f>IF(BD.PD[[#This Row],[Mon]]="DOP",1,HLOOKUP(BD.PD[[#This Row],[Mon]],$K$1:$L$2,2,FALSE))</f>
        <v>61</v>
      </c>
      <c r="N166" s="384">
        <v>1450</v>
      </c>
      <c r="O166" s="395">
        <f>BD.PD[[#This Row],[Cant.]]*BD.PD[[#This Row],[ Tasa ]]*BD.PD[[#This Row],[ Precio Und.]]</f>
        <v>88450</v>
      </c>
      <c r="P166" s="386">
        <v>0</v>
      </c>
      <c r="Q166" s="395">
        <f>IF(BD.PD[[#This Row],[Liquid. '[%']]]&lt;&gt;0,(BD.PD[[#This Row],[Valor Neto '[DOP']]]*BD.PD[[#This Row],[Liquid. '[%']]])+BD.PD[[#This Row],[Valor Neto '[DOP']]],BD.PD[[#This Row],[Valor Neto '[DOP']]])</f>
        <v>88450</v>
      </c>
      <c r="R166" s="395">
        <f>BD.PD[[#This Row],[Ppto. Orden Interna '[DOP']]]/HLOOKUP("USD",$K$1:$L$2,2,FALSE)</f>
        <v>1450</v>
      </c>
      <c r="S166" s="381" t="s">
        <v>1695</v>
      </c>
      <c r="T166" s="387"/>
      <c r="U166" s="460" t="s">
        <v>321</v>
      </c>
      <c r="V166" s="611">
        <v>801670</v>
      </c>
      <c r="W166" s="499" t="s">
        <v>1695</v>
      </c>
      <c r="X166" s="495">
        <v>19</v>
      </c>
      <c r="Y166" s="404">
        <v>0.7</v>
      </c>
      <c r="Z166" s="243">
        <f>BD.PD[[#This Row],[Av.P1 '[%']]]*BD.PD[[#This Row],[Ppto. Orden Interna '[DOP']]]</f>
        <v>61914.999999999993</v>
      </c>
      <c r="AA166" s="511">
        <v>21</v>
      </c>
      <c r="AB166" s="403">
        <v>0.3</v>
      </c>
      <c r="AC166" s="243">
        <f>BD.PD[[#This Row],[Av.P2 '[%']]]*BD.PD[[#This Row],[Ppto. Orden Interna '[DOP']]]</f>
        <v>26535</v>
      </c>
      <c r="AD166" s="514"/>
      <c r="AE166" s="404"/>
      <c r="AF166" s="243">
        <f>BD.PD[[#This Row],[Av.P3 '[%']]]*BD.PD[[#This Row],[Ppto. Orden Interna '[DOP']]]</f>
        <v>0</v>
      </c>
      <c r="AG166" s="243"/>
      <c r="AH166" s="243"/>
      <c r="AI166" s="243"/>
      <c r="AJ166" s="243"/>
      <c r="AK166" s="243"/>
      <c r="AL166" s="243"/>
      <c r="AM166" s="482">
        <f>BD.PD[[#This Row],[Pago 3]]+BD.PD[[#This Row],[Pago 2]]+BD.PD[[#This Row],[Pago 1]]</f>
        <v>88450</v>
      </c>
      <c r="AN166" s="511" t="s">
        <v>244</v>
      </c>
      <c r="AO166" s="511" t="s">
        <v>245</v>
      </c>
      <c r="AP166" s="511" t="s">
        <v>246</v>
      </c>
      <c r="AQ166" s="511" t="s">
        <v>247</v>
      </c>
      <c r="AR166" s="511">
        <v>594</v>
      </c>
      <c r="AS166" s="511" t="s">
        <v>258</v>
      </c>
      <c r="IH166" s="306"/>
    </row>
    <row r="167" spans="1:242" ht="15" customHeight="1" x14ac:dyDescent="0.3">
      <c r="A167" s="174">
        <v>5.03</v>
      </c>
      <c r="B167" s="231"/>
      <c r="C167" s="232" t="str">
        <f>VLOOKUP(BD.PD[[#This Row],[Pos]],PPto[],3,FALSE)</f>
        <v>5.03 Neveras, Centrales y Evaporadores</v>
      </c>
      <c r="D167" s="174" t="s">
        <v>23</v>
      </c>
      <c r="E167" s="305" t="str">
        <f>IF(BD.PD[[#This Row],[.]]="*",VLOOKUP(BD.PD[[#This Row],[Pos]],Presupuesto!A:H,7,FALSE),"")</f>
        <v/>
      </c>
      <c r="F167" s="234" t="s">
        <v>1698</v>
      </c>
      <c r="G167" s="230" t="s">
        <v>1607</v>
      </c>
      <c r="H167" s="511">
        <v>4513002369</v>
      </c>
      <c r="I167" s="511" t="s">
        <v>1609</v>
      </c>
      <c r="J167" s="497" t="s">
        <v>1694</v>
      </c>
      <c r="K167" s="382">
        <v>1</v>
      </c>
      <c r="L167" s="174" t="s">
        <v>117</v>
      </c>
      <c r="M167" s="383">
        <f>IF(BD.PD[[#This Row],[Mon]]="DOP",1,HLOOKUP(BD.PD[[#This Row],[Mon]],$K$1:$L$2,2,FALSE))</f>
        <v>61</v>
      </c>
      <c r="N167" s="384">
        <v>2900</v>
      </c>
      <c r="O167" s="395">
        <f>BD.PD[[#This Row],[Cant.]]*BD.PD[[#This Row],[ Tasa ]]*BD.PD[[#This Row],[ Precio Und.]]</f>
        <v>176900</v>
      </c>
      <c r="P167" s="386">
        <v>0</v>
      </c>
      <c r="Q167" s="395">
        <f>IF(BD.PD[[#This Row],[Liquid. '[%']]]&lt;&gt;0,(BD.PD[[#This Row],[Valor Neto '[DOP']]]*BD.PD[[#This Row],[Liquid. '[%']]])+BD.PD[[#This Row],[Valor Neto '[DOP']]],BD.PD[[#This Row],[Valor Neto '[DOP']]])</f>
        <v>176900</v>
      </c>
      <c r="R167" s="395">
        <f>BD.PD[[#This Row],[Ppto. Orden Interna '[DOP']]]/HLOOKUP("USD",$K$1:$L$2,2,FALSE)</f>
        <v>2900</v>
      </c>
      <c r="S167" s="381" t="s">
        <v>1695</v>
      </c>
      <c r="T167" s="387"/>
      <c r="U167" s="460" t="s">
        <v>321</v>
      </c>
      <c r="V167" s="611">
        <v>801670</v>
      </c>
      <c r="W167" s="499" t="s">
        <v>1695</v>
      </c>
      <c r="X167" s="495">
        <v>19</v>
      </c>
      <c r="Y167" s="404">
        <v>0.7</v>
      </c>
      <c r="Z167" s="243">
        <f>BD.PD[[#This Row],[Av.P1 '[%']]]*BD.PD[[#This Row],[Ppto. Orden Interna '[DOP']]]</f>
        <v>123829.99999999999</v>
      </c>
      <c r="AA167" s="511">
        <v>21</v>
      </c>
      <c r="AB167" s="403">
        <v>0.3</v>
      </c>
      <c r="AC167" s="243">
        <f>BD.PD[[#This Row],[Av.P2 '[%']]]*BD.PD[[#This Row],[Ppto. Orden Interna '[DOP']]]</f>
        <v>53070</v>
      </c>
      <c r="AD167" s="514"/>
      <c r="AE167" s="404"/>
      <c r="AF167" s="243">
        <f>BD.PD[[#This Row],[Av.P3 '[%']]]*BD.PD[[#This Row],[Ppto. Orden Interna '[DOP']]]</f>
        <v>0</v>
      </c>
      <c r="AG167" s="243"/>
      <c r="AH167" s="243"/>
      <c r="AI167" s="243"/>
      <c r="AJ167" s="243"/>
      <c r="AK167" s="243"/>
      <c r="AL167" s="243"/>
      <c r="AM167" s="482">
        <f>BD.PD[[#This Row],[Pago 3]]+BD.PD[[#This Row],[Pago 2]]+BD.PD[[#This Row],[Pago 1]]</f>
        <v>176900</v>
      </c>
      <c r="AN167" s="511" t="s">
        <v>244</v>
      </c>
      <c r="AO167" s="511" t="s">
        <v>245</v>
      </c>
      <c r="AP167" s="511" t="s">
        <v>246</v>
      </c>
      <c r="AQ167" s="511" t="s">
        <v>247</v>
      </c>
      <c r="AR167" s="511">
        <v>594</v>
      </c>
      <c r="AS167" s="511" t="s">
        <v>258</v>
      </c>
      <c r="IH167" s="306"/>
    </row>
    <row r="168" spans="1:242" ht="15" customHeight="1" x14ac:dyDescent="0.3">
      <c r="A168" s="174">
        <v>5.03</v>
      </c>
      <c r="B168" s="231"/>
      <c r="C168" s="232" t="str">
        <f>VLOOKUP(BD.PD[[#This Row],[Pos]],PPto[],3,FALSE)</f>
        <v>5.03 Neveras, Centrales y Evaporadores</v>
      </c>
      <c r="D168" s="174" t="s">
        <v>23</v>
      </c>
      <c r="E168" s="305" t="str">
        <f>IF(BD.PD[[#This Row],[.]]="*",VLOOKUP(BD.PD[[#This Row],[Pos]],Presupuesto!A:H,7,FALSE),"")</f>
        <v/>
      </c>
      <c r="F168" s="234" t="s">
        <v>1702</v>
      </c>
      <c r="G168" s="230" t="s">
        <v>1607</v>
      </c>
      <c r="H168" s="511">
        <v>4513004834</v>
      </c>
      <c r="I168" s="174" t="s">
        <v>1605</v>
      </c>
      <c r="J168" s="497" t="s">
        <v>1694</v>
      </c>
      <c r="K168" s="382">
        <v>1</v>
      </c>
      <c r="L168" s="174" t="s">
        <v>260</v>
      </c>
      <c r="M168" s="383">
        <f>IF(BD.PD[[#This Row],[Mon]]="DOP",1,HLOOKUP(BD.PD[[#This Row],[Mon]],$K$1:$L$2,2,FALSE))</f>
        <v>1</v>
      </c>
      <c r="N168" s="384">
        <v>115000</v>
      </c>
      <c r="O168" s="395">
        <f>BD.PD[[#This Row],[Cant.]]*BD.PD[[#This Row],[ Tasa ]]*BD.PD[[#This Row],[ Precio Und.]]</f>
        <v>115000</v>
      </c>
      <c r="P168" s="386">
        <v>0</v>
      </c>
      <c r="Q168" s="395">
        <f>IF(BD.PD[[#This Row],[Liquid. '[%']]]&lt;&gt;0,(BD.PD[[#This Row],[Valor Neto '[DOP']]]*BD.PD[[#This Row],[Liquid. '[%']]])+BD.PD[[#This Row],[Valor Neto '[DOP']]],BD.PD[[#This Row],[Valor Neto '[DOP']]])</f>
        <v>115000</v>
      </c>
      <c r="R168" s="395">
        <f>BD.PD[[#This Row],[Ppto. Orden Interna '[DOP']]]/HLOOKUP("USD",$K$1:$L$2,2,FALSE)</f>
        <v>1885.2459016393443</v>
      </c>
      <c r="S168" s="381" t="s">
        <v>1705</v>
      </c>
      <c r="T168" s="387"/>
      <c r="U168" s="460" t="s">
        <v>321</v>
      </c>
      <c r="V168" s="611">
        <v>801670</v>
      </c>
      <c r="W168" s="499" t="s">
        <v>1705</v>
      </c>
      <c r="X168" s="495">
        <v>21</v>
      </c>
      <c r="Y168" s="404">
        <v>1</v>
      </c>
      <c r="Z168" s="243">
        <f>BD.PD[[#This Row],[Av.P1 '[%']]]*BD.PD[[#This Row],[Ppto. Orden Interna '[DOP']]]</f>
        <v>115000</v>
      </c>
      <c r="AA168" s="511"/>
      <c r="AB168" s="403"/>
      <c r="AC168" s="243">
        <f>BD.PD[[#This Row],[Av.P2 '[%']]]*BD.PD[[#This Row],[Ppto. Orden Interna '[DOP']]]</f>
        <v>0</v>
      </c>
      <c r="AD168" s="514"/>
      <c r="AE168" s="404"/>
      <c r="AF168" s="243">
        <f>BD.PD[[#This Row],[Av.P3 '[%']]]*BD.PD[[#This Row],[Ppto. Orden Interna '[DOP']]]</f>
        <v>0</v>
      </c>
      <c r="AG168" s="243"/>
      <c r="AH168" s="243"/>
      <c r="AI168" s="243"/>
      <c r="AJ168" s="243"/>
      <c r="AK168" s="243"/>
      <c r="AL168" s="243"/>
      <c r="AM168" s="482">
        <f>BD.PD[[#This Row],[Pago 3]]+BD.PD[[#This Row],[Pago 2]]+BD.PD[[#This Row],[Pago 1]]</f>
        <v>115000</v>
      </c>
      <c r="AN168" s="511" t="s">
        <v>244</v>
      </c>
      <c r="AO168" s="511" t="s">
        <v>245</v>
      </c>
      <c r="AP168" s="511" t="s">
        <v>246</v>
      </c>
      <c r="AQ168" s="511" t="s">
        <v>247</v>
      </c>
      <c r="AR168" s="511">
        <v>594</v>
      </c>
      <c r="AS168" s="511" t="s">
        <v>258</v>
      </c>
      <c r="IH168" s="306"/>
    </row>
    <row r="169" spans="1:242" ht="15" customHeight="1" x14ac:dyDescent="0.3">
      <c r="A169" s="174">
        <v>5.03</v>
      </c>
      <c r="B169" s="231"/>
      <c r="C169" s="232" t="str">
        <f>VLOOKUP(BD.PD[[#This Row],[Pos]],PPto[],3,FALSE)</f>
        <v>5.03 Neveras, Centrales y Evaporadores</v>
      </c>
      <c r="D169" s="174" t="s">
        <v>23</v>
      </c>
      <c r="E169" s="305" t="str">
        <f>IF(BD.PD[[#This Row],[.]]="*",VLOOKUP(BD.PD[[#This Row],[Pos]],Presupuesto!A:H,7,FALSE),"")</f>
        <v/>
      </c>
      <c r="F169" s="234" t="s">
        <v>1703</v>
      </c>
      <c r="G169" s="230" t="s">
        <v>1607</v>
      </c>
      <c r="H169" s="511">
        <v>4513004834</v>
      </c>
      <c r="I169" s="174" t="s">
        <v>1605</v>
      </c>
      <c r="J169" s="497" t="s">
        <v>1694</v>
      </c>
      <c r="K169" s="382">
        <v>1</v>
      </c>
      <c r="L169" s="174" t="s">
        <v>260</v>
      </c>
      <c r="M169" s="383">
        <f>IF(BD.PD[[#This Row],[Mon]]="DOP",1,HLOOKUP(BD.PD[[#This Row],[Mon]],$K$1:$L$2,2,FALSE))</f>
        <v>1</v>
      </c>
      <c r="N169" s="384">
        <v>7500</v>
      </c>
      <c r="O169" s="395">
        <f>BD.PD[[#This Row],[Cant.]]*BD.PD[[#This Row],[ Tasa ]]*BD.PD[[#This Row],[ Precio Und.]]</f>
        <v>7500</v>
      </c>
      <c r="P169" s="386">
        <v>0</v>
      </c>
      <c r="Q169" s="395">
        <f>IF(BD.PD[[#This Row],[Liquid. '[%']]]&lt;&gt;0,(BD.PD[[#This Row],[Valor Neto '[DOP']]]*BD.PD[[#This Row],[Liquid. '[%']]])+BD.PD[[#This Row],[Valor Neto '[DOP']]],BD.PD[[#This Row],[Valor Neto '[DOP']]])</f>
        <v>7500</v>
      </c>
      <c r="R169" s="395">
        <f>BD.PD[[#This Row],[Ppto. Orden Interna '[DOP']]]/HLOOKUP("USD",$K$1:$L$2,2,FALSE)</f>
        <v>122.95081967213115</v>
      </c>
      <c r="S169" s="381" t="s">
        <v>1705</v>
      </c>
      <c r="T169" s="387"/>
      <c r="U169" s="460" t="s">
        <v>321</v>
      </c>
      <c r="V169" s="611">
        <v>801670</v>
      </c>
      <c r="W169" s="499" t="s">
        <v>1705</v>
      </c>
      <c r="X169" s="495">
        <v>21</v>
      </c>
      <c r="Y169" s="404">
        <v>1</v>
      </c>
      <c r="Z169" s="243">
        <f>BD.PD[[#This Row],[Av.P1 '[%']]]*BD.PD[[#This Row],[Ppto. Orden Interna '[DOP']]]</f>
        <v>7500</v>
      </c>
      <c r="AA169" s="511"/>
      <c r="AB169" s="403"/>
      <c r="AC169" s="243">
        <f>BD.PD[[#This Row],[Av.P2 '[%']]]*BD.PD[[#This Row],[Ppto. Orden Interna '[DOP']]]</f>
        <v>0</v>
      </c>
      <c r="AD169" s="514"/>
      <c r="AE169" s="404"/>
      <c r="AF169" s="243">
        <f>BD.PD[[#This Row],[Av.P3 '[%']]]*BD.PD[[#This Row],[Ppto. Orden Interna '[DOP']]]</f>
        <v>0</v>
      </c>
      <c r="AG169" s="243"/>
      <c r="AH169" s="243"/>
      <c r="AI169" s="243"/>
      <c r="AJ169" s="243"/>
      <c r="AK169" s="243"/>
      <c r="AL169" s="243"/>
      <c r="AM169" s="482">
        <f>BD.PD[[#This Row],[Pago 3]]+BD.PD[[#This Row],[Pago 2]]+BD.PD[[#This Row],[Pago 1]]</f>
        <v>7500</v>
      </c>
      <c r="AN169" s="511" t="s">
        <v>244</v>
      </c>
      <c r="AO169" s="511" t="s">
        <v>245</v>
      </c>
      <c r="AP169" s="511" t="s">
        <v>246</v>
      </c>
      <c r="AQ169" s="511" t="s">
        <v>247</v>
      </c>
      <c r="AR169" s="511">
        <v>594</v>
      </c>
      <c r="AS169" s="511" t="s">
        <v>258</v>
      </c>
      <c r="IH169" s="306"/>
    </row>
    <row r="170" spans="1:242" ht="15" customHeight="1" x14ac:dyDescent="0.3">
      <c r="A170" s="174">
        <v>5.03</v>
      </c>
      <c r="B170" s="231"/>
      <c r="C170" s="232" t="str">
        <f>VLOOKUP(BD.PD[[#This Row],[Pos]],PPto[],3,FALSE)</f>
        <v>5.03 Neveras, Centrales y Evaporadores</v>
      </c>
      <c r="D170" s="174" t="s">
        <v>23</v>
      </c>
      <c r="E170" s="305" t="str">
        <f>IF(BD.PD[[#This Row],[.]]="*",VLOOKUP(BD.PD[[#This Row],[Pos]],Presupuesto!A:H,7,FALSE),"")</f>
        <v/>
      </c>
      <c r="F170" s="234" t="s">
        <v>1704</v>
      </c>
      <c r="G170" s="230" t="s">
        <v>1607</v>
      </c>
      <c r="H170" s="511">
        <v>4513004834</v>
      </c>
      <c r="I170" s="174" t="s">
        <v>1605</v>
      </c>
      <c r="J170" s="497" t="s">
        <v>1694</v>
      </c>
      <c r="K170" s="382">
        <v>1</v>
      </c>
      <c r="L170" s="174" t="s">
        <v>260</v>
      </c>
      <c r="M170" s="383">
        <f>IF(BD.PD[[#This Row],[Mon]]="DOP",1,HLOOKUP(BD.PD[[#This Row],[Mon]],$K$1:$L$2,2,FALSE))</f>
        <v>1</v>
      </c>
      <c r="N170" s="384">
        <v>25000</v>
      </c>
      <c r="O170" s="395">
        <f>BD.PD[[#This Row],[Cant.]]*BD.PD[[#This Row],[ Tasa ]]*BD.PD[[#This Row],[ Precio Und.]]</f>
        <v>25000</v>
      </c>
      <c r="P170" s="386">
        <v>0</v>
      </c>
      <c r="Q170" s="395">
        <f>IF(BD.PD[[#This Row],[Liquid. '[%']]]&lt;&gt;0,(BD.PD[[#This Row],[Valor Neto '[DOP']]]*BD.PD[[#This Row],[Liquid. '[%']]])+BD.PD[[#This Row],[Valor Neto '[DOP']]],BD.PD[[#This Row],[Valor Neto '[DOP']]])</f>
        <v>25000</v>
      </c>
      <c r="R170" s="395">
        <f>BD.PD[[#This Row],[Ppto. Orden Interna '[DOP']]]/HLOOKUP("USD",$K$1:$L$2,2,FALSE)</f>
        <v>409.8360655737705</v>
      </c>
      <c r="S170" s="381" t="s">
        <v>1705</v>
      </c>
      <c r="T170" s="387"/>
      <c r="U170" s="460" t="s">
        <v>321</v>
      </c>
      <c r="V170" s="611">
        <v>801670</v>
      </c>
      <c r="W170" s="499" t="s">
        <v>1705</v>
      </c>
      <c r="X170" s="495">
        <v>21</v>
      </c>
      <c r="Y170" s="404">
        <v>1</v>
      </c>
      <c r="Z170" s="243">
        <f>BD.PD[[#This Row],[Av.P1 '[%']]]*BD.PD[[#This Row],[Ppto. Orden Interna '[DOP']]]</f>
        <v>25000</v>
      </c>
      <c r="AA170" s="511"/>
      <c r="AB170" s="403"/>
      <c r="AC170" s="243">
        <f>BD.PD[[#This Row],[Av.P2 '[%']]]*BD.PD[[#This Row],[Ppto. Orden Interna '[DOP']]]</f>
        <v>0</v>
      </c>
      <c r="AD170" s="514"/>
      <c r="AE170" s="404"/>
      <c r="AF170" s="243">
        <f>BD.PD[[#This Row],[Av.P3 '[%']]]*BD.PD[[#This Row],[Ppto. Orden Interna '[DOP']]]</f>
        <v>0</v>
      </c>
      <c r="AG170" s="243"/>
      <c r="AH170" s="243"/>
      <c r="AI170" s="243"/>
      <c r="AJ170" s="243"/>
      <c r="AK170" s="243"/>
      <c r="AL170" s="243"/>
      <c r="AM170" s="482">
        <f>BD.PD[[#This Row],[Pago 3]]+BD.PD[[#This Row],[Pago 2]]+BD.PD[[#This Row],[Pago 1]]</f>
        <v>25000</v>
      </c>
      <c r="AN170" s="511" t="s">
        <v>244</v>
      </c>
      <c r="AO170" s="511" t="s">
        <v>245</v>
      </c>
      <c r="AP170" s="511" t="s">
        <v>246</v>
      </c>
      <c r="AQ170" s="511" t="s">
        <v>247</v>
      </c>
      <c r="AR170" s="511">
        <v>594</v>
      </c>
      <c r="AS170" s="511" t="s">
        <v>258</v>
      </c>
      <c r="IH170" s="306"/>
    </row>
    <row r="171" spans="1:242" ht="15" customHeight="1" x14ac:dyDescent="0.3">
      <c r="A171" s="174">
        <v>5.03</v>
      </c>
      <c r="B171" s="231"/>
      <c r="C171" s="232" t="str">
        <f>VLOOKUP(BD.PD[[#This Row],[Pos]],PPto[],3,FALSE)</f>
        <v>5.03 Neveras, Centrales y Evaporadores</v>
      </c>
      <c r="D171" s="174" t="s">
        <v>23</v>
      </c>
      <c r="E171" s="305" t="str">
        <f>IF(BD.PD[[#This Row],[.]]="*",VLOOKUP(BD.PD[[#This Row],[Pos]],Presupuesto!A:H,7,FALSE),"")</f>
        <v/>
      </c>
      <c r="F171" s="510" t="s">
        <v>338</v>
      </c>
      <c r="G171" s="230" t="s">
        <v>1607</v>
      </c>
      <c r="H171" s="517">
        <v>4600073206</v>
      </c>
      <c r="I171" s="511" t="s">
        <v>1609</v>
      </c>
      <c r="J171" s="497" t="s">
        <v>1909</v>
      </c>
      <c r="K171" s="382">
        <v>1</v>
      </c>
      <c r="L171" s="174" t="s">
        <v>189</v>
      </c>
      <c r="M171" s="383">
        <f>IF(BD.PD[[#This Row],[Mon]]="DOP",1,HLOOKUP(BD.PD[[#This Row],[Mon]],$K$1:$L$2,2,FALSE))</f>
        <v>72</v>
      </c>
      <c r="N171" s="385">
        <v>4389.42</v>
      </c>
      <c r="O171" s="395">
        <f>BD.PD[[#This Row],[Cant.]]*BD.PD[[#This Row],[ Tasa ]]*BD.PD[[#This Row],[ Precio Und.]]</f>
        <v>316038.24</v>
      </c>
      <c r="P171" s="386">
        <v>0.12</v>
      </c>
      <c r="Q171" s="395">
        <f>IF(BD.PD[[#This Row],[Liquid. '[%']]]&lt;&gt;0,(BD.PD[[#This Row],[Valor Neto '[DOP']]]*BD.PD[[#This Row],[Liquid. '[%']]])+BD.PD[[#This Row],[Valor Neto '[DOP']]],BD.PD[[#This Row],[Valor Neto '[DOP']]])</f>
        <v>353962.82880000002</v>
      </c>
      <c r="R171" s="395">
        <f>BD.PD[[#This Row],[Ppto. Orden Interna '[DOP']]]/HLOOKUP("USD",$K$1:$L$2,2,FALSE)</f>
        <v>5802.6693245901643</v>
      </c>
      <c r="S171" s="494" t="s">
        <v>339</v>
      </c>
      <c r="T171" s="387"/>
      <c r="U171" s="460" t="s">
        <v>321</v>
      </c>
      <c r="V171" s="611">
        <v>801670</v>
      </c>
      <c r="W171" s="499" t="s">
        <v>339</v>
      </c>
      <c r="X171" s="495">
        <v>4</v>
      </c>
      <c r="Y171" s="403">
        <v>0.6</v>
      </c>
      <c r="Z171" s="243">
        <f>BD.PD[[#This Row],[Av.P1 '[%']]]*BD.PD[[#This Row],[Ppto. Orden Interna '[DOP']]]</f>
        <v>212377.69727999999</v>
      </c>
      <c r="AA171" s="511">
        <v>8</v>
      </c>
      <c r="AB171" s="403">
        <v>0.4</v>
      </c>
      <c r="AC171" s="243">
        <f>BD.PD[[#This Row],[Av.P2 '[%']]]*BD.PD[[#This Row],[Ppto. Orden Interna '[DOP']]]</f>
        <v>141585.13152000002</v>
      </c>
      <c r="AD171" s="514"/>
      <c r="AE171" s="404"/>
      <c r="AF171" s="243">
        <f>BD.PD[[#This Row],[Av.P3 '[%']]]*BD.PD[[#This Row],[Ppto. Orden Interna '[DOP']]]</f>
        <v>0</v>
      </c>
      <c r="AG171" s="243"/>
      <c r="AH171" s="243"/>
      <c r="AI171" s="243"/>
      <c r="AJ171" s="243"/>
      <c r="AK171" s="243"/>
      <c r="AL171" s="243"/>
      <c r="AM171" s="482">
        <f>BD.PD[[#This Row],[Pago 3]]+BD.PD[[#This Row],[Pago 2]]+BD.PD[[#This Row],[Pago 1]]</f>
        <v>353962.82880000002</v>
      </c>
      <c r="AN171" s="511" t="s">
        <v>244</v>
      </c>
      <c r="AO171" s="511" t="s">
        <v>245</v>
      </c>
      <c r="AP171" s="511" t="s">
        <v>246</v>
      </c>
      <c r="AQ171" s="511" t="s">
        <v>247</v>
      </c>
      <c r="AR171" s="511">
        <v>594</v>
      </c>
      <c r="AS171" s="511" t="s">
        <v>258</v>
      </c>
      <c r="IH171" s="306"/>
    </row>
    <row r="172" spans="1:242" ht="15.6" customHeight="1" x14ac:dyDescent="0.3">
      <c r="A172" s="174">
        <v>5.03</v>
      </c>
      <c r="B172" s="231"/>
      <c r="C172" s="232" t="str">
        <f>VLOOKUP(BD.PD[[#This Row],[Pos]],PPto[],3,FALSE)</f>
        <v>5.03 Neveras, Centrales y Evaporadores</v>
      </c>
      <c r="D172" s="174" t="s">
        <v>23</v>
      </c>
      <c r="E172" s="305" t="str">
        <f>IF(BD.PD[[#This Row],[.]]="*",VLOOKUP(BD.PD[[#This Row],[Pos]],Presupuesto!A:H,7,FALSE),"")</f>
        <v/>
      </c>
      <c r="F172" s="510" t="s">
        <v>340</v>
      </c>
      <c r="G172" s="230" t="s">
        <v>1607</v>
      </c>
      <c r="H172" s="517">
        <v>4600073206</v>
      </c>
      <c r="I172" s="511" t="s">
        <v>1609</v>
      </c>
      <c r="J172" s="497" t="s">
        <v>1909</v>
      </c>
      <c r="K172" s="382">
        <v>1</v>
      </c>
      <c r="L172" s="174" t="s">
        <v>189</v>
      </c>
      <c r="M172" s="383">
        <f>IF(BD.PD[[#This Row],[Mon]]="DOP",1,HLOOKUP(BD.PD[[#This Row],[Mon]],$K$1:$L$2,2,FALSE))</f>
        <v>72</v>
      </c>
      <c r="N172" s="385">
        <v>632.57000000000005</v>
      </c>
      <c r="O172" s="395">
        <f>BD.PD[[#This Row],[Cant.]]*BD.PD[[#This Row],[ Tasa ]]*BD.PD[[#This Row],[ Precio Und.]]</f>
        <v>45545.04</v>
      </c>
      <c r="P172" s="386">
        <v>0.12</v>
      </c>
      <c r="Q172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2" s="395">
        <f>BD.PD[[#This Row],[Ppto. Orden Interna '[DOP']]]/HLOOKUP("USD",$K$1:$L$2,2,FALSE)</f>
        <v>836.2367999999999</v>
      </c>
      <c r="S172" s="494" t="s">
        <v>339</v>
      </c>
      <c r="T172" s="387"/>
      <c r="U172" s="460" t="s">
        <v>321</v>
      </c>
      <c r="V172" s="611">
        <v>801670</v>
      </c>
      <c r="W172" s="499" t="s">
        <v>339</v>
      </c>
      <c r="X172" s="495">
        <v>4</v>
      </c>
      <c r="Y172" s="403">
        <v>0.6</v>
      </c>
      <c r="Z172" s="243">
        <f>BD.PD[[#This Row],[Av.P1 '[%']]]*BD.PD[[#This Row],[Ppto. Orden Interna '[DOP']]]</f>
        <v>30606.266879999996</v>
      </c>
      <c r="AA172" s="511">
        <v>8</v>
      </c>
      <c r="AB172" s="403">
        <v>0.4</v>
      </c>
      <c r="AC172" s="243">
        <f>BD.PD[[#This Row],[Av.P2 '[%']]]*BD.PD[[#This Row],[Ppto. Orden Interna '[DOP']]]</f>
        <v>20404.177920000002</v>
      </c>
      <c r="AD172" s="514"/>
      <c r="AE172" s="404"/>
      <c r="AF172" s="243">
        <f>BD.PD[[#This Row],[Av.P3 '[%']]]*BD.PD[[#This Row],[Ppto. Orden Interna '[DOP']]]</f>
        <v>0</v>
      </c>
      <c r="AG172" s="243"/>
      <c r="AH172" s="243"/>
      <c r="AI172" s="243"/>
      <c r="AJ172" s="243"/>
      <c r="AK172" s="243"/>
      <c r="AL172" s="243"/>
      <c r="AM172" s="482">
        <f>BD.PD[[#This Row],[Pago 3]]+BD.PD[[#This Row],[Pago 2]]+BD.PD[[#This Row],[Pago 1]]</f>
        <v>51010.444799999997</v>
      </c>
      <c r="AN172" s="511" t="s">
        <v>244</v>
      </c>
      <c r="AO172" s="511" t="s">
        <v>245</v>
      </c>
      <c r="AP172" s="511" t="s">
        <v>246</v>
      </c>
      <c r="AQ172" s="511" t="s">
        <v>247</v>
      </c>
      <c r="AR172" s="511">
        <v>594</v>
      </c>
      <c r="AS172" s="511" t="s">
        <v>258</v>
      </c>
      <c r="IH172" s="306"/>
    </row>
    <row r="173" spans="1:242" ht="15.6" customHeight="1" x14ac:dyDescent="0.3">
      <c r="A173" s="174">
        <v>5.03</v>
      </c>
      <c r="B173" s="231"/>
      <c r="C173" s="232" t="str">
        <f>VLOOKUP(BD.PD[[#This Row],[Pos]],PPto[],3,FALSE)</f>
        <v>5.03 Neveras, Centrales y Evaporadores</v>
      </c>
      <c r="D173" s="174" t="s">
        <v>23</v>
      </c>
      <c r="E173" s="305" t="str">
        <f>IF(BD.PD[[#This Row],[.]]="*",VLOOKUP(BD.PD[[#This Row],[Pos]],Presupuesto!A:H,7,FALSE),"")</f>
        <v/>
      </c>
      <c r="F173" s="510" t="s">
        <v>338</v>
      </c>
      <c r="G173" s="230" t="s">
        <v>1607</v>
      </c>
      <c r="H173" s="517">
        <v>4600073206</v>
      </c>
      <c r="I173" s="511" t="s">
        <v>1609</v>
      </c>
      <c r="J173" s="497" t="s">
        <v>1909</v>
      </c>
      <c r="K173" s="382">
        <v>3</v>
      </c>
      <c r="L173" s="174" t="s">
        <v>189</v>
      </c>
      <c r="M173" s="383">
        <f>IF(BD.PD[[#This Row],[Mon]]="DOP",1,HLOOKUP(BD.PD[[#This Row],[Mon]],$K$1:$L$2,2,FALSE))</f>
        <v>72</v>
      </c>
      <c r="N173" s="385">
        <v>4389.42</v>
      </c>
      <c r="O173" s="395">
        <f>BD.PD[[#This Row],[Cant.]]*BD.PD[[#This Row],[ Tasa ]]*BD.PD[[#This Row],[ Precio Und.]]</f>
        <v>948114.72</v>
      </c>
      <c r="P173" s="386">
        <v>0.12</v>
      </c>
      <c r="Q173" s="395">
        <f>IF(BD.PD[[#This Row],[Liquid. '[%']]]&lt;&gt;0,(BD.PD[[#This Row],[Valor Neto '[DOP']]]*BD.PD[[#This Row],[Liquid. '[%']]])+BD.PD[[#This Row],[Valor Neto '[DOP']]],BD.PD[[#This Row],[Valor Neto '[DOP']]])</f>
        <v>1061888.4864000001</v>
      </c>
      <c r="R173" s="395">
        <f>BD.PD[[#This Row],[Ppto. Orden Interna '[DOP']]]/HLOOKUP("USD",$K$1:$L$2,2,FALSE)</f>
        <v>17408.007973770491</v>
      </c>
      <c r="S173" s="494" t="s">
        <v>339</v>
      </c>
      <c r="T173" s="387"/>
      <c r="U173" s="460" t="s">
        <v>321</v>
      </c>
      <c r="V173" s="611">
        <v>801670</v>
      </c>
      <c r="W173" s="499" t="s">
        <v>339</v>
      </c>
      <c r="X173" s="495">
        <v>4</v>
      </c>
      <c r="Y173" s="403">
        <v>0.6</v>
      </c>
      <c r="Z173" s="243">
        <f>BD.PD[[#This Row],[Av.P1 '[%']]]*BD.PD[[#This Row],[Ppto. Orden Interna '[DOP']]]</f>
        <v>637133.09184000001</v>
      </c>
      <c r="AA173" s="511">
        <v>8</v>
      </c>
      <c r="AB173" s="403">
        <v>0.4</v>
      </c>
      <c r="AC173" s="243">
        <f>BD.PD[[#This Row],[Av.P2 '[%']]]*BD.PD[[#This Row],[Ppto. Orden Interna '[DOP']]]</f>
        <v>424755.39456000004</v>
      </c>
      <c r="AD173" s="514"/>
      <c r="AE173" s="404"/>
      <c r="AF173" s="243">
        <f>BD.PD[[#This Row],[Av.P3 '[%']]]*BD.PD[[#This Row],[Ppto. Orden Interna '[DOP']]]</f>
        <v>0</v>
      </c>
      <c r="AG173" s="243"/>
      <c r="AH173" s="243"/>
      <c r="AI173" s="243"/>
      <c r="AJ173" s="243"/>
      <c r="AK173" s="243"/>
      <c r="AL173" s="243"/>
      <c r="AM173" s="482">
        <f>BD.PD[[#This Row],[Pago 3]]+BD.PD[[#This Row],[Pago 2]]+BD.PD[[#This Row],[Pago 1]]</f>
        <v>1061888.4864000001</v>
      </c>
      <c r="AN173" s="511" t="s">
        <v>244</v>
      </c>
      <c r="AO173" s="511" t="s">
        <v>245</v>
      </c>
      <c r="AP173" s="511" t="s">
        <v>246</v>
      </c>
      <c r="AQ173" s="511" t="s">
        <v>247</v>
      </c>
      <c r="AR173" s="511">
        <v>594</v>
      </c>
      <c r="AS173" s="511" t="s">
        <v>258</v>
      </c>
      <c r="IH173" s="306"/>
    </row>
    <row r="174" spans="1:242" ht="15.6" customHeight="1" x14ac:dyDescent="0.3">
      <c r="A174" s="174">
        <v>5.03</v>
      </c>
      <c r="B174" s="231"/>
      <c r="C174" s="232" t="str">
        <f>VLOOKUP(BD.PD[[#This Row],[Pos]],PPto[],3,FALSE)</f>
        <v>5.03 Neveras, Centrales y Evaporadores</v>
      </c>
      <c r="D174" s="174" t="s">
        <v>23</v>
      </c>
      <c r="E174" s="305" t="str">
        <f>IF(BD.PD[[#This Row],[.]]="*",VLOOKUP(BD.PD[[#This Row],[Pos]],Presupuesto!A:H,7,FALSE),"")</f>
        <v/>
      </c>
      <c r="F174" s="510" t="s">
        <v>341</v>
      </c>
      <c r="G174" s="230" t="s">
        <v>1607</v>
      </c>
      <c r="H174" s="517">
        <v>4600073206</v>
      </c>
      <c r="I174" s="511" t="s">
        <v>1609</v>
      </c>
      <c r="J174" s="497" t="s">
        <v>1909</v>
      </c>
      <c r="K174" s="382">
        <v>1</v>
      </c>
      <c r="L174" s="174" t="s">
        <v>189</v>
      </c>
      <c r="M174" s="383">
        <f>IF(BD.PD[[#This Row],[Mon]]="DOP",1,HLOOKUP(BD.PD[[#This Row],[Mon]],$K$1:$L$2,2,FALSE))</f>
        <v>72</v>
      </c>
      <c r="N174" s="385">
        <v>632.57000000000005</v>
      </c>
      <c r="O174" s="395">
        <f>BD.PD[[#This Row],[Cant.]]*BD.PD[[#This Row],[ Tasa ]]*BD.PD[[#This Row],[ Precio Und.]]</f>
        <v>45545.04</v>
      </c>
      <c r="P174" s="386">
        <v>0.12</v>
      </c>
      <c r="Q174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4" s="395">
        <f>BD.PD[[#This Row],[Ppto. Orden Interna '[DOP']]]/HLOOKUP("USD",$K$1:$L$2,2,FALSE)</f>
        <v>836.2367999999999</v>
      </c>
      <c r="S174" s="494" t="s">
        <v>339</v>
      </c>
      <c r="T174" s="387"/>
      <c r="U174" s="460" t="s">
        <v>321</v>
      </c>
      <c r="V174" s="611">
        <v>801670</v>
      </c>
      <c r="W174" s="499" t="s">
        <v>339</v>
      </c>
      <c r="X174" s="495">
        <v>4</v>
      </c>
      <c r="Y174" s="403">
        <v>0.6</v>
      </c>
      <c r="Z174" s="243">
        <f>BD.PD[[#This Row],[Av.P1 '[%']]]*BD.PD[[#This Row],[Ppto. Orden Interna '[DOP']]]</f>
        <v>30606.266879999996</v>
      </c>
      <c r="AA174" s="511">
        <v>8</v>
      </c>
      <c r="AB174" s="403">
        <v>0.4</v>
      </c>
      <c r="AC174" s="243">
        <f>BD.PD[[#This Row],[Av.P2 '[%']]]*BD.PD[[#This Row],[Ppto. Orden Interna '[DOP']]]</f>
        <v>20404.177920000002</v>
      </c>
      <c r="AD174" s="514"/>
      <c r="AE174" s="404"/>
      <c r="AF174" s="243">
        <f>BD.PD[[#This Row],[Av.P3 '[%']]]*BD.PD[[#This Row],[Ppto. Orden Interna '[DOP']]]</f>
        <v>0</v>
      </c>
      <c r="AG174" s="243"/>
      <c r="AH174" s="243"/>
      <c r="AI174" s="243"/>
      <c r="AJ174" s="243"/>
      <c r="AK174" s="243"/>
      <c r="AL174" s="243"/>
      <c r="AM174" s="482">
        <f>BD.PD[[#This Row],[Pago 3]]+BD.PD[[#This Row],[Pago 2]]+BD.PD[[#This Row],[Pago 1]]</f>
        <v>51010.444799999997</v>
      </c>
      <c r="AN174" s="511" t="s">
        <v>244</v>
      </c>
      <c r="AO174" s="511" t="s">
        <v>245</v>
      </c>
      <c r="AP174" s="511" t="s">
        <v>246</v>
      </c>
      <c r="AQ174" s="511" t="s">
        <v>247</v>
      </c>
      <c r="AR174" s="511">
        <v>594</v>
      </c>
      <c r="AS174" s="511" t="s">
        <v>258</v>
      </c>
      <c r="IH174" s="306"/>
    </row>
    <row r="175" spans="1:242" ht="15.6" customHeight="1" x14ac:dyDescent="0.3">
      <c r="A175" s="174">
        <v>5.03</v>
      </c>
      <c r="B175" s="231"/>
      <c r="C175" s="232" t="str">
        <f>VLOOKUP(BD.PD[[#This Row],[Pos]],PPto[],3,FALSE)</f>
        <v>5.03 Neveras, Centrales y Evaporadores</v>
      </c>
      <c r="D175" s="174" t="s">
        <v>23</v>
      </c>
      <c r="E175" s="305" t="str">
        <f>IF(BD.PD[[#This Row],[.]]="*",VLOOKUP(BD.PD[[#This Row],[Pos]],Presupuesto!A:H,7,FALSE),"")</f>
        <v/>
      </c>
      <c r="F175" s="510" t="s">
        <v>342</v>
      </c>
      <c r="G175" s="230" t="s">
        <v>1607</v>
      </c>
      <c r="H175" s="517">
        <v>4600073206</v>
      </c>
      <c r="I175" s="511" t="s">
        <v>1609</v>
      </c>
      <c r="J175" s="497" t="s">
        <v>1909</v>
      </c>
      <c r="K175" s="382">
        <v>1</v>
      </c>
      <c r="L175" s="174" t="s">
        <v>189</v>
      </c>
      <c r="M175" s="383">
        <f>IF(BD.PD[[#This Row],[Mon]]="DOP",1,HLOOKUP(BD.PD[[#This Row],[Mon]],$K$1:$L$2,2,FALSE))</f>
        <v>72</v>
      </c>
      <c r="N175" s="385">
        <v>7366.02</v>
      </c>
      <c r="O175" s="395">
        <f>BD.PD[[#This Row],[Cant.]]*BD.PD[[#This Row],[ Tasa ]]*BD.PD[[#This Row],[ Precio Und.]]</f>
        <v>530353.44000000006</v>
      </c>
      <c r="P175" s="386">
        <v>0.12</v>
      </c>
      <c r="Q175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5" s="395">
        <f>BD.PD[[#This Row],[Ppto. Orden Interna '[DOP']]]/HLOOKUP("USD",$K$1:$L$2,2,FALSE)</f>
        <v>9737.6369311475428</v>
      </c>
      <c r="S175" s="494" t="s">
        <v>339</v>
      </c>
      <c r="T175" s="387"/>
      <c r="U175" s="460" t="s">
        <v>321</v>
      </c>
      <c r="V175" s="611">
        <v>801670</v>
      </c>
      <c r="W175" s="499" t="s">
        <v>339</v>
      </c>
      <c r="X175" s="495">
        <v>4</v>
      </c>
      <c r="Y175" s="403">
        <v>0.6</v>
      </c>
      <c r="Z175" s="243">
        <f>BD.PD[[#This Row],[Av.P1 '[%']]]*BD.PD[[#This Row],[Ppto. Orden Interna '[DOP']]]</f>
        <v>356397.51168000005</v>
      </c>
      <c r="AA175" s="511">
        <v>8</v>
      </c>
      <c r="AB175" s="403">
        <v>0.4</v>
      </c>
      <c r="AC175" s="243">
        <f>BD.PD[[#This Row],[Av.P2 '[%']]]*BD.PD[[#This Row],[Ppto. Orden Interna '[DOP']]]</f>
        <v>237598.34112000006</v>
      </c>
      <c r="AD175" s="514"/>
      <c r="AE175" s="404"/>
      <c r="AF175" s="243">
        <f>BD.PD[[#This Row],[Av.P3 '[%']]]*BD.PD[[#This Row],[Ppto. Orden Interna '[DOP']]]</f>
        <v>0</v>
      </c>
      <c r="AG175" s="243"/>
      <c r="AH175" s="243"/>
      <c r="AI175" s="243"/>
      <c r="AJ175" s="243"/>
      <c r="AK175" s="243"/>
      <c r="AL175" s="243"/>
      <c r="AM175" s="482">
        <f>BD.PD[[#This Row],[Pago 3]]+BD.PD[[#This Row],[Pago 2]]+BD.PD[[#This Row],[Pago 1]]</f>
        <v>593995.85280000011</v>
      </c>
      <c r="AN175" s="511" t="s">
        <v>244</v>
      </c>
      <c r="AO175" s="511" t="s">
        <v>245</v>
      </c>
      <c r="AP175" s="511" t="s">
        <v>246</v>
      </c>
      <c r="AQ175" s="511" t="s">
        <v>247</v>
      </c>
      <c r="AR175" s="511">
        <v>594</v>
      </c>
      <c r="AS175" s="511" t="s">
        <v>258</v>
      </c>
      <c r="IH175" s="306"/>
    </row>
    <row r="176" spans="1:242" ht="15.6" customHeight="1" x14ac:dyDescent="0.3">
      <c r="A176" s="174">
        <v>5.03</v>
      </c>
      <c r="B176" s="231"/>
      <c r="C176" s="232" t="str">
        <f>VLOOKUP(BD.PD[[#This Row],[Pos]],PPto[],3,FALSE)</f>
        <v>5.03 Neveras, Centrales y Evaporadores</v>
      </c>
      <c r="D176" s="174" t="s">
        <v>23</v>
      </c>
      <c r="E176" s="305" t="str">
        <f>IF(BD.PD[[#This Row],[.]]="*",VLOOKUP(BD.PD[[#This Row],[Pos]],Presupuesto!A:H,7,FALSE),"")</f>
        <v/>
      </c>
      <c r="F176" s="510" t="s">
        <v>340</v>
      </c>
      <c r="G176" s="230" t="s">
        <v>1607</v>
      </c>
      <c r="H176" s="517">
        <v>4600073206</v>
      </c>
      <c r="I176" s="511" t="s">
        <v>1609</v>
      </c>
      <c r="J176" s="497" t="s">
        <v>1909</v>
      </c>
      <c r="K176" s="382">
        <v>1</v>
      </c>
      <c r="L176" s="174" t="s">
        <v>189</v>
      </c>
      <c r="M176" s="383">
        <f>IF(BD.PD[[#This Row],[Mon]]="DOP",1,HLOOKUP(BD.PD[[#This Row],[Mon]],$K$1:$L$2,2,FALSE))</f>
        <v>72</v>
      </c>
      <c r="N176" s="385">
        <v>632.57000000000005</v>
      </c>
      <c r="O176" s="395">
        <f>BD.PD[[#This Row],[Cant.]]*BD.PD[[#This Row],[ Tasa ]]*BD.PD[[#This Row],[ Precio Und.]]</f>
        <v>45545.04</v>
      </c>
      <c r="P176" s="386">
        <v>0.12</v>
      </c>
      <c r="Q176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76" s="395">
        <f>BD.PD[[#This Row],[Ppto. Orden Interna '[DOP']]]/HLOOKUP("USD",$K$1:$L$2,2,FALSE)</f>
        <v>836.2367999999999</v>
      </c>
      <c r="S176" s="494" t="s">
        <v>339</v>
      </c>
      <c r="T176" s="387"/>
      <c r="U176" s="460" t="s">
        <v>321</v>
      </c>
      <c r="V176" s="611">
        <v>801670</v>
      </c>
      <c r="W176" s="499" t="s">
        <v>339</v>
      </c>
      <c r="X176" s="495">
        <v>4</v>
      </c>
      <c r="Y176" s="403">
        <v>0.6</v>
      </c>
      <c r="Z176" s="243">
        <f>BD.PD[[#This Row],[Av.P1 '[%']]]*BD.PD[[#This Row],[Ppto. Orden Interna '[DOP']]]</f>
        <v>30606.266879999996</v>
      </c>
      <c r="AA176" s="511">
        <v>8</v>
      </c>
      <c r="AB176" s="403">
        <v>0.4</v>
      </c>
      <c r="AC176" s="243">
        <f>BD.PD[[#This Row],[Av.P2 '[%']]]*BD.PD[[#This Row],[Ppto. Orden Interna '[DOP']]]</f>
        <v>20404.177920000002</v>
      </c>
      <c r="AD176" s="514"/>
      <c r="AE176" s="404"/>
      <c r="AF176" s="243">
        <f>BD.PD[[#This Row],[Av.P3 '[%']]]*BD.PD[[#This Row],[Ppto. Orden Interna '[DOP']]]</f>
        <v>0</v>
      </c>
      <c r="AG176" s="243"/>
      <c r="AH176" s="243"/>
      <c r="AI176" s="243"/>
      <c r="AJ176" s="243"/>
      <c r="AK176" s="243"/>
      <c r="AL176" s="243"/>
      <c r="AM176" s="482">
        <f>BD.PD[[#This Row],[Pago 3]]+BD.PD[[#This Row],[Pago 2]]+BD.PD[[#This Row],[Pago 1]]</f>
        <v>51010.444799999997</v>
      </c>
      <c r="AN176" s="511" t="s">
        <v>244</v>
      </c>
      <c r="AO176" s="511" t="s">
        <v>245</v>
      </c>
      <c r="AP176" s="511" t="s">
        <v>246</v>
      </c>
      <c r="AQ176" s="511" t="s">
        <v>247</v>
      </c>
      <c r="AR176" s="511">
        <v>594</v>
      </c>
      <c r="AS176" s="511" t="s">
        <v>258</v>
      </c>
      <c r="IH176" s="306"/>
    </row>
    <row r="177" spans="1:242" ht="15.6" customHeight="1" x14ac:dyDescent="0.3">
      <c r="A177" s="174">
        <v>5.03</v>
      </c>
      <c r="B177" s="231"/>
      <c r="C177" s="232" t="str">
        <f>VLOOKUP(BD.PD[[#This Row],[Pos]],PPto[],3,FALSE)</f>
        <v>5.03 Neveras, Centrales y Evaporadores</v>
      </c>
      <c r="D177" s="174" t="s">
        <v>23</v>
      </c>
      <c r="E177" s="305" t="str">
        <f>IF(BD.PD[[#This Row],[.]]="*",VLOOKUP(BD.PD[[#This Row],[Pos]],Presupuesto!A:H,7,FALSE),"")</f>
        <v/>
      </c>
      <c r="F177" s="510" t="s">
        <v>342</v>
      </c>
      <c r="G177" s="230" t="s">
        <v>1607</v>
      </c>
      <c r="H177" s="517">
        <v>4600073206</v>
      </c>
      <c r="I177" s="511" t="s">
        <v>1609</v>
      </c>
      <c r="J177" s="497" t="s">
        <v>1909</v>
      </c>
      <c r="K177" s="382">
        <v>1</v>
      </c>
      <c r="L177" s="174" t="s">
        <v>189</v>
      </c>
      <c r="M177" s="383">
        <f>IF(BD.PD[[#This Row],[Mon]]="DOP",1,HLOOKUP(BD.PD[[#This Row],[Mon]],$K$1:$L$2,2,FALSE))</f>
        <v>72</v>
      </c>
      <c r="N177" s="385">
        <v>7366.02</v>
      </c>
      <c r="O177" s="395">
        <f>BD.PD[[#This Row],[Cant.]]*BD.PD[[#This Row],[ Tasa ]]*BD.PD[[#This Row],[ Precio Und.]]</f>
        <v>530353.44000000006</v>
      </c>
      <c r="P177" s="386">
        <v>0.12</v>
      </c>
      <c r="Q177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7" s="395">
        <f>BD.PD[[#This Row],[Ppto. Orden Interna '[DOP']]]/HLOOKUP("USD",$K$1:$L$2,2,FALSE)</f>
        <v>9737.6369311475428</v>
      </c>
      <c r="S177" s="494" t="s">
        <v>339</v>
      </c>
      <c r="T177" s="387"/>
      <c r="U177" s="460" t="s">
        <v>321</v>
      </c>
      <c r="V177" s="611">
        <v>801670</v>
      </c>
      <c r="W177" s="499" t="s">
        <v>339</v>
      </c>
      <c r="X177" s="495">
        <v>4</v>
      </c>
      <c r="Y177" s="403">
        <v>0.6</v>
      </c>
      <c r="Z177" s="243">
        <f>BD.PD[[#This Row],[Av.P1 '[%']]]*BD.PD[[#This Row],[Ppto. Orden Interna '[DOP']]]</f>
        <v>356397.51168000005</v>
      </c>
      <c r="AA177" s="511">
        <v>8</v>
      </c>
      <c r="AB177" s="403">
        <v>0.4</v>
      </c>
      <c r="AC177" s="243">
        <f>BD.PD[[#This Row],[Av.P2 '[%']]]*BD.PD[[#This Row],[Ppto. Orden Interna '[DOP']]]</f>
        <v>237598.34112000006</v>
      </c>
      <c r="AD177" s="514"/>
      <c r="AE177" s="404"/>
      <c r="AF177" s="243">
        <f>BD.PD[[#This Row],[Av.P3 '[%']]]*BD.PD[[#This Row],[Ppto. Orden Interna '[DOP']]]</f>
        <v>0</v>
      </c>
      <c r="AG177" s="243"/>
      <c r="AH177" s="243"/>
      <c r="AI177" s="243"/>
      <c r="AJ177" s="243"/>
      <c r="AK177" s="243"/>
      <c r="AL177" s="243"/>
      <c r="AM177" s="482">
        <f>BD.PD[[#This Row],[Pago 3]]+BD.PD[[#This Row],[Pago 2]]+BD.PD[[#This Row],[Pago 1]]</f>
        <v>593995.85280000011</v>
      </c>
      <c r="AN177" s="511" t="s">
        <v>244</v>
      </c>
      <c r="AO177" s="511" t="s">
        <v>245</v>
      </c>
      <c r="AP177" s="511" t="s">
        <v>246</v>
      </c>
      <c r="AQ177" s="511" t="s">
        <v>247</v>
      </c>
      <c r="AR177" s="511">
        <v>594</v>
      </c>
      <c r="AS177" s="511" t="s">
        <v>258</v>
      </c>
      <c r="IH177" s="306"/>
    </row>
    <row r="178" spans="1:242" ht="15.6" customHeight="1" x14ac:dyDescent="0.3">
      <c r="A178" s="174">
        <v>5.03</v>
      </c>
      <c r="B178" s="231"/>
      <c r="C178" s="232" t="str">
        <f>VLOOKUP(BD.PD[[#This Row],[Pos]],PPto[],3,FALSE)</f>
        <v>5.03 Neveras, Centrales y Evaporadores</v>
      </c>
      <c r="D178" s="174" t="s">
        <v>23</v>
      </c>
      <c r="E178" s="305" t="str">
        <f>IF(BD.PD[[#This Row],[.]]="*",VLOOKUP(BD.PD[[#This Row],[Pos]],Presupuesto!A:H,7,FALSE),"")</f>
        <v/>
      </c>
      <c r="F178" s="510" t="s">
        <v>342</v>
      </c>
      <c r="G178" s="230" t="s">
        <v>1607</v>
      </c>
      <c r="H178" s="517">
        <v>4600073206</v>
      </c>
      <c r="I178" s="511" t="s">
        <v>1609</v>
      </c>
      <c r="J178" s="497" t="s">
        <v>1909</v>
      </c>
      <c r="K178" s="382">
        <v>1</v>
      </c>
      <c r="L178" s="174" t="s">
        <v>189</v>
      </c>
      <c r="M178" s="383">
        <f>IF(BD.PD[[#This Row],[Mon]]="DOP",1,HLOOKUP(BD.PD[[#This Row],[Mon]],$K$1:$L$2,2,FALSE))</f>
        <v>72</v>
      </c>
      <c r="N178" s="385">
        <v>7366.02</v>
      </c>
      <c r="O178" s="395">
        <f>BD.PD[[#This Row],[Cant.]]*BD.PD[[#This Row],[ Tasa ]]*BD.PD[[#This Row],[ Precio Und.]]</f>
        <v>530353.44000000006</v>
      </c>
      <c r="P178" s="386">
        <v>0.12</v>
      </c>
      <c r="Q178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8" s="395">
        <f>BD.PD[[#This Row],[Ppto. Orden Interna '[DOP']]]/HLOOKUP("USD",$K$1:$L$2,2,FALSE)</f>
        <v>9737.6369311475428</v>
      </c>
      <c r="S178" s="494" t="s">
        <v>339</v>
      </c>
      <c r="T178" s="387"/>
      <c r="U178" s="460" t="s">
        <v>321</v>
      </c>
      <c r="V178" s="611">
        <v>801670</v>
      </c>
      <c r="W178" s="499" t="s">
        <v>339</v>
      </c>
      <c r="X178" s="495">
        <v>4</v>
      </c>
      <c r="Y178" s="403">
        <v>0.6</v>
      </c>
      <c r="Z178" s="243">
        <f>BD.PD[[#This Row],[Av.P1 '[%']]]*BD.PD[[#This Row],[Ppto. Orden Interna '[DOP']]]</f>
        <v>356397.51168000005</v>
      </c>
      <c r="AA178" s="511">
        <v>8</v>
      </c>
      <c r="AB178" s="403">
        <v>0.4</v>
      </c>
      <c r="AC178" s="243">
        <f>BD.PD[[#This Row],[Av.P2 '[%']]]*BD.PD[[#This Row],[Ppto. Orden Interna '[DOP']]]</f>
        <v>237598.34112000006</v>
      </c>
      <c r="AD178" s="514"/>
      <c r="AE178" s="404"/>
      <c r="AF178" s="243">
        <f>BD.PD[[#This Row],[Av.P3 '[%']]]*BD.PD[[#This Row],[Ppto. Orden Interna '[DOP']]]</f>
        <v>0</v>
      </c>
      <c r="AG178" s="243"/>
      <c r="AH178" s="243"/>
      <c r="AI178" s="243"/>
      <c r="AJ178" s="243"/>
      <c r="AK178" s="243"/>
      <c r="AL178" s="243"/>
      <c r="AM178" s="482">
        <f>BD.PD[[#This Row],[Pago 3]]+BD.PD[[#This Row],[Pago 2]]+BD.PD[[#This Row],[Pago 1]]</f>
        <v>593995.85280000011</v>
      </c>
      <c r="AN178" s="511" t="s">
        <v>244</v>
      </c>
      <c r="AO178" s="511" t="s">
        <v>245</v>
      </c>
      <c r="AP178" s="511" t="s">
        <v>246</v>
      </c>
      <c r="AQ178" s="511" t="s">
        <v>247</v>
      </c>
      <c r="AR178" s="511">
        <v>594</v>
      </c>
      <c r="AS178" s="511" t="s">
        <v>258</v>
      </c>
      <c r="IH178" s="306"/>
    </row>
    <row r="179" spans="1:242" ht="15.6" customHeight="1" x14ac:dyDescent="0.3">
      <c r="A179" s="174">
        <v>5.03</v>
      </c>
      <c r="B179" s="231"/>
      <c r="C179" s="232" t="str">
        <f>VLOOKUP(BD.PD[[#This Row],[Pos]],PPto[],3,FALSE)</f>
        <v>5.03 Neveras, Centrales y Evaporadores</v>
      </c>
      <c r="D179" s="174" t="s">
        <v>23</v>
      </c>
      <c r="E179" s="305" t="str">
        <f>IF(BD.PD[[#This Row],[.]]="*",VLOOKUP(BD.PD[[#This Row],[Pos]],Presupuesto!A:H,7,FALSE),"")</f>
        <v/>
      </c>
      <c r="F179" s="510" t="s">
        <v>342</v>
      </c>
      <c r="G179" s="230" t="s">
        <v>1607</v>
      </c>
      <c r="H179" s="517">
        <v>4600073206</v>
      </c>
      <c r="I179" s="511" t="s">
        <v>1609</v>
      </c>
      <c r="J179" s="497" t="s">
        <v>1909</v>
      </c>
      <c r="K179" s="382">
        <v>1</v>
      </c>
      <c r="L179" s="174" t="s">
        <v>189</v>
      </c>
      <c r="M179" s="383">
        <f>IF(BD.PD[[#This Row],[Mon]]="DOP",1,HLOOKUP(BD.PD[[#This Row],[Mon]],$K$1:$L$2,2,FALSE))</f>
        <v>72</v>
      </c>
      <c r="N179" s="385">
        <v>7366.02</v>
      </c>
      <c r="O179" s="395">
        <f>BD.PD[[#This Row],[Cant.]]*BD.PD[[#This Row],[ Tasa ]]*BD.PD[[#This Row],[ Precio Und.]]</f>
        <v>530353.44000000006</v>
      </c>
      <c r="P179" s="386">
        <v>0.12</v>
      </c>
      <c r="Q179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79" s="395">
        <f>BD.PD[[#This Row],[Ppto. Orden Interna '[DOP']]]/HLOOKUP("USD",$K$1:$L$2,2,FALSE)</f>
        <v>9737.6369311475428</v>
      </c>
      <c r="S179" s="494" t="s">
        <v>339</v>
      </c>
      <c r="T179" s="387"/>
      <c r="U179" s="460" t="s">
        <v>321</v>
      </c>
      <c r="V179" s="611">
        <v>801670</v>
      </c>
      <c r="W179" s="499" t="s">
        <v>339</v>
      </c>
      <c r="X179" s="495">
        <v>4</v>
      </c>
      <c r="Y179" s="403">
        <v>0.6</v>
      </c>
      <c r="Z179" s="243">
        <f>BD.PD[[#This Row],[Av.P1 '[%']]]*BD.PD[[#This Row],[Ppto. Orden Interna '[DOP']]]</f>
        <v>356397.51168000005</v>
      </c>
      <c r="AA179" s="511">
        <v>8</v>
      </c>
      <c r="AB179" s="403">
        <v>0.4</v>
      </c>
      <c r="AC179" s="243">
        <f>BD.PD[[#This Row],[Av.P2 '[%']]]*BD.PD[[#This Row],[Ppto. Orden Interna '[DOP']]]</f>
        <v>237598.34112000006</v>
      </c>
      <c r="AD179" s="514"/>
      <c r="AE179" s="404"/>
      <c r="AF179" s="243">
        <f>BD.PD[[#This Row],[Av.P3 '[%']]]*BD.PD[[#This Row],[Ppto. Orden Interna '[DOP']]]</f>
        <v>0</v>
      </c>
      <c r="AG179" s="243"/>
      <c r="AH179" s="243"/>
      <c r="AI179" s="243"/>
      <c r="AJ179" s="243"/>
      <c r="AK179" s="243"/>
      <c r="AL179" s="243"/>
      <c r="AM179" s="482">
        <f>BD.PD[[#This Row],[Pago 3]]+BD.PD[[#This Row],[Pago 2]]+BD.PD[[#This Row],[Pago 1]]</f>
        <v>593995.85280000011</v>
      </c>
      <c r="AN179" s="511" t="s">
        <v>244</v>
      </c>
      <c r="AO179" s="511" t="s">
        <v>245</v>
      </c>
      <c r="AP179" s="511" t="s">
        <v>246</v>
      </c>
      <c r="AQ179" s="511" t="s">
        <v>247</v>
      </c>
      <c r="AR179" s="511">
        <v>594</v>
      </c>
      <c r="AS179" s="511" t="s">
        <v>258</v>
      </c>
      <c r="IH179" s="306"/>
    </row>
    <row r="180" spans="1:242" ht="15.6" customHeight="1" x14ac:dyDescent="0.3">
      <c r="A180" s="174">
        <v>5.03</v>
      </c>
      <c r="B180" s="231"/>
      <c r="C180" s="232" t="str">
        <f>VLOOKUP(BD.PD[[#This Row],[Pos]],PPto[],3,FALSE)</f>
        <v>5.03 Neveras, Centrales y Evaporadores</v>
      </c>
      <c r="D180" s="174" t="s">
        <v>23</v>
      </c>
      <c r="E180" s="305" t="str">
        <f>IF(BD.PD[[#This Row],[.]]="*",VLOOKUP(BD.PD[[#This Row],[Pos]],Presupuesto!A:H,7,FALSE),"")</f>
        <v/>
      </c>
      <c r="F180" s="510" t="s">
        <v>341</v>
      </c>
      <c r="G180" s="230" t="s">
        <v>1607</v>
      </c>
      <c r="H180" s="517">
        <v>4600073206</v>
      </c>
      <c r="I180" s="511" t="s">
        <v>1609</v>
      </c>
      <c r="J180" s="497" t="s">
        <v>1909</v>
      </c>
      <c r="K180" s="382">
        <v>1</v>
      </c>
      <c r="L180" s="174" t="s">
        <v>189</v>
      </c>
      <c r="M180" s="383">
        <f>IF(BD.PD[[#This Row],[Mon]]="DOP",1,HLOOKUP(BD.PD[[#This Row],[Mon]],$K$1:$L$2,2,FALSE))</f>
        <v>72</v>
      </c>
      <c r="N180" s="385">
        <v>632.57000000000005</v>
      </c>
      <c r="O180" s="395">
        <f>BD.PD[[#This Row],[Cant.]]*BD.PD[[#This Row],[ Tasa ]]*BD.PD[[#This Row],[ Precio Und.]]</f>
        <v>45545.04</v>
      </c>
      <c r="P180" s="386">
        <v>0.12</v>
      </c>
      <c r="Q180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0" s="395">
        <f>BD.PD[[#This Row],[Ppto. Orden Interna '[DOP']]]/HLOOKUP("USD",$K$1:$L$2,2,FALSE)</f>
        <v>836.2367999999999</v>
      </c>
      <c r="S180" s="494" t="s">
        <v>339</v>
      </c>
      <c r="T180" s="387"/>
      <c r="U180" s="460" t="s">
        <v>321</v>
      </c>
      <c r="V180" s="611">
        <v>801670</v>
      </c>
      <c r="W180" s="499" t="s">
        <v>339</v>
      </c>
      <c r="X180" s="495">
        <v>4</v>
      </c>
      <c r="Y180" s="403">
        <v>0.6</v>
      </c>
      <c r="Z180" s="243">
        <f>BD.PD[[#This Row],[Av.P1 '[%']]]*BD.PD[[#This Row],[Ppto. Orden Interna '[DOP']]]</f>
        <v>30606.266879999996</v>
      </c>
      <c r="AA180" s="511">
        <v>8</v>
      </c>
      <c r="AB180" s="403">
        <v>0.4</v>
      </c>
      <c r="AC180" s="243">
        <f>BD.PD[[#This Row],[Av.P2 '[%']]]*BD.PD[[#This Row],[Ppto. Orden Interna '[DOP']]]</f>
        <v>20404.177920000002</v>
      </c>
      <c r="AD180" s="514"/>
      <c r="AE180" s="404"/>
      <c r="AF180" s="243">
        <f>BD.PD[[#This Row],[Av.P3 '[%']]]*BD.PD[[#This Row],[Ppto. Orden Interna '[DOP']]]</f>
        <v>0</v>
      </c>
      <c r="AG180" s="243"/>
      <c r="AH180" s="243"/>
      <c r="AI180" s="243"/>
      <c r="AJ180" s="243"/>
      <c r="AK180" s="243"/>
      <c r="AL180" s="243"/>
      <c r="AM180" s="482">
        <f>BD.PD[[#This Row],[Pago 3]]+BD.PD[[#This Row],[Pago 2]]+BD.PD[[#This Row],[Pago 1]]</f>
        <v>51010.444799999997</v>
      </c>
      <c r="AN180" s="511" t="s">
        <v>244</v>
      </c>
      <c r="AO180" s="511" t="s">
        <v>245</v>
      </c>
      <c r="AP180" s="511" t="s">
        <v>246</v>
      </c>
      <c r="AQ180" s="511" t="s">
        <v>247</v>
      </c>
      <c r="AR180" s="511">
        <v>594</v>
      </c>
      <c r="AS180" s="511" t="s">
        <v>258</v>
      </c>
      <c r="IH180" s="306"/>
    </row>
    <row r="181" spans="1:242" ht="15" customHeight="1" x14ac:dyDescent="0.3">
      <c r="A181" s="174">
        <v>5.03</v>
      </c>
      <c r="B181" s="231"/>
      <c r="C181" s="232" t="str">
        <f>VLOOKUP(BD.PD[[#This Row],[Pos]],PPto[],3,FALSE)</f>
        <v>5.03 Neveras, Centrales y Evaporadores</v>
      </c>
      <c r="D181" s="174" t="s">
        <v>23</v>
      </c>
      <c r="E181" s="305" t="str">
        <f>IF(BD.PD[[#This Row],[.]]="*",VLOOKUP(BD.PD[[#This Row],[Pos]],Presupuesto!A:H,7,FALSE),"")</f>
        <v/>
      </c>
      <c r="F181" s="510" t="s">
        <v>342</v>
      </c>
      <c r="G181" s="230" t="s">
        <v>1607</v>
      </c>
      <c r="H181" s="517">
        <v>4600073206</v>
      </c>
      <c r="I181" s="511" t="s">
        <v>1609</v>
      </c>
      <c r="J181" s="497" t="s">
        <v>1909</v>
      </c>
      <c r="K181" s="382">
        <v>1</v>
      </c>
      <c r="L181" s="174" t="s">
        <v>189</v>
      </c>
      <c r="M181" s="383">
        <f>IF(BD.PD[[#This Row],[Mon]]="DOP",1,HLOOKUP(BD.PD[[#This Row],[Mon]],$K$1:$L$2,2,FALSE))</f>
        <v>72</v>
      </c>
      <c r="N181" s="385">
        <v>7366.02</v>
      </c>
      <c r="O181" s="395">
        <f>BD.PD[[#This Row],[Cant.]]*BD.PD[[#This Row],[ Tasa ]]*BD.PD[[#This Row],[ Precio Und.]]</f>
        <v>530353.44000000006</v>
      </c>
      <c r="P181" s="386">
        <v>0.12</v>
      </c>
      <c r="Q181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1" s="395">
        <f>BD.PD[[#This Row],[Ppto. Orden Interna '[DOP']]]/HLOOKUP("USD",$K$1:$L$2,2,FALSE)</f>
        <v>9737.6369311475428</v>
      </c>
      <c r="S181" s="494" t="s">
        <v>339</v>
      </c>
      <c r="T181" s="387"/>
      <c r="U181" s="460" t="s">
        <v>321</v>
      </c>
      <c r="V181" s="611">
        <v>801670</v>
      </c>
      <c r="W181" s="499" t="s">
        <v>339</v>
      </c>
      <c r="X181" s="495">
        <v>4</v>
      </c>
      <c r="Y181" s="403">
        <v>0.6</v>
      </c>
      <c r="Z181" s="243">
        <f>BD.PD[[#This Row],[Av.P1 '[%']]]*BD.PD[[#This Row],[Ppto. Orden Interna '[DOP']]]</f>
        <v>356397.51168000005</v>
      </c>
      <c r="AA181" s="511">
        <v>8</v>
      </c>
      <c r="AB181" s="403">
        <v>0.4</v>
      </c>
      <c r="AC181" s="243">
        <f>BD.PD[[#This Row],[Av.P2 '[%']]]*BD.PD[[#This Row],[Ppto. Orden Interna '[DOP']]]</f>
        <v>237598.34112000006</v>
      </c>
      <c r="AD181" s="514"/>
      <c r="AE181" s="404"/>
      <c r="AF181" s="243">
        <f>BD.PD[[#This Row],[Av.P3 '[%']]]*BD.PD[[#This Row],[Ppto. Orden Interna '[DOP']]]</f>
        <v>0</v>
      </c>
      <c r="AG181" s="243"/>
      <c r="AH181" s="243"/>
      <c r="AI181" s="243"/>
      <c r="AJ181" s="243"/>
      <c r="AK181" s="243"/>
      <c r="AL181" s="243"/>
      <c r="AM181" s="482">
        <f>BD.PD[[#This Row],[Pago 3]]+BD.PD[[#This Row],[Pago 2]]+BD.PD[[#This Row],[Pago 1]]</f>
        <v>593995.85280000011</v>
      </c>
      <c r="AN181" s="511" t="s">
        <v>244</v>
      </c>
      <c r="AO181" s="511" t="s">
        <v>245</v>
      </c>
      <c r="AP181" s="511" t="s">
        <v>246</v>
      </c>
      <c r="AQ181" s="511" t="s">
        <v>247</v>
      </c>
      <c r="AR181" s="511">
        <v>594</v>
      </c>
      <c r="AS181" s="511" t="s">
        <v>258</v>
      </c>
      <c r="IH181" s="306"/>
    </row>
    <row r="182" spans="1:242" ht="15" customHeight="1" x14ac:dyDescent="0.3">
      <c r="A182" s="174">
        <v>5.03</v>
      </c>
      <c r="B182" s="231"/>
      <c r="C182" s="232" t="str">
        <f>VLOOKUP(BD.PD[[#This Row],[Pos]],PPto[],3,FALSE)</f>
        <v>5.03 Neveras, Centrales y Evaporadores</v>
      </c>
      <c r="D182" s="174" t="s">
        <v>23</v>
      </c>
      <c r="E182" s="305" t="str">
        <f>IF(BD.PD[[#This Row],[.]]="*",VLOOKUP(BD.PD[[#This Row],[Pos]],Presupuesto!A:H,7,FALSE),"")</f>
        <v/>
      </c>
      <c r="F182" s="510" t="s">
        <v>340</v>
      </c>
      <c r="G182" s="230" t="s">
        <v>1607</v>
      </c>
      <c r="H182" s="517">
        <v>4600073206</v>
      </c>
      <c r="I182" s="511" t="s">
        <v>1609</v>
      </c>
      <c r="J182" s="497" t="s">
        <v>1909</v>
      </c>
      <c r="K182" s="382">
        <v>1</v>
      </c>
      <c r="L182" s="174" t="s">
        <v>189</v>
      </c>
      <c r="M182" s="383">
        <f>IF(BD.PD[[#This Row],[Mon]]="DOP",1,HLOOKUP(BD.PD[[#This Row],[Mon]],$K$1:$L$2,2,FALSE))</f>
        <v>72</v>
      </c>
      <c r="N182" s="385">
        <v>632.57000000000005</v>
      </c>
      <c r="O182" s="395">
        <f>BD.PD[[#This Row],[Cant.]]*BD.PD[[#This Row],[ Tasa ]]*BD.PD[[#This Row],[ Precio Und.]]</f>
        <v>45545.04</v>
      </c>
      <c r="P182" s="386">
        <v>0.12</v>
      </c>
      <c r="Q182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2" s="395">
        <f>BD.PD[[#This Row],[Ppto. Orden Interna '[DOP']]]/HLOOKUP("USD",$K$1:$L$2,2,FALSE)</f>
        <v>836.2367999999999</v>
      </c>
      <c r="S182" s="494" t="s">
        <v>339</v>
      </c>
      <c r="T182" s="387"/>
      <c r="U182" s="460" t="s">
        <v>321</v>
      </c>
      <c r="V182" s="611">
        <v>801670</v>
      </c>
      <c r="W182" s="499" t="s">
        <v>339</v>
      </c>
      <c r="X182" s="495">
        <v>4</v>
      </c>
      <c r="Y182" s="403">
        <v>0.6</v>
      </c>
      <c r="Z182" s="243">
        <f>BD.PD[[#This Row],[Av.P1 '[%']]]*BD.PD[[#This Row],[Ppto. Orden Interna '[DOP']]]</f>
        <v>30606.266879999996</v>
      </c>
      <c r="AA182" s="511">
        <v>8</v>
      </c>
      <c r="AB182" s="403">
        <v>0.4</v>
      </c>
      <c r="AC182" s="243">
        <f>BD.PD[[#This Row],[Av.P2 '[%']]]*BD.PD[[#This Row],[Ppto. Orden Interna '[DOP']]]</f>
        <v>20404.177920000002</v>
      </c>
      <c r="AD182" s="514"/>
      <c r="AE182" s="404"/>
      <c r="AF182" s="243">
        <f>BD.PD[[#This Row],[Av.P3 '[%']]]*BD.PD[[#This Row],[Ppto. Orden Interna '[DOP']]]</f>
        <v>0</v>
      </c>
      <c r="AG182" s="243"/>
      <c r="AH182" s="243"/>
      <c r="AI182" s="243"/>
      <c r="AJ182" s="243"/>
      <c r="AK182" s="243"/>
      <c r="AL182" s="243"/>
      <c r="AM182" s="482">
        <f>BD.PD[[#This Row],[Pago 3]]+BD.PD[[#This Row],[Pago 2]]+BD.PD[[#This Row],[Pago 1]]</f>
        <v>51010.444799999997</v>
      </c>
      <c r="AN182" s="511" t="s">
        <v>244</v>
      </c>
      <c r="AO182" s="511" t="s">
        <v>245</v>
      </c>
      <c r="AP182" s="511" t="s">
        <v>246</v>
      </c>
      <c r="AQ182" s="511" t="s">
        <v>247</v>
      </c>
      <c r="AR182" s="511">
        <v>594</v>
      </c>
      <c r="AS182" s="511" t="s">
        <v>258</v>
      </c>
      <c r="IH182" s="306"/>
    </row>
    <row r="183" spans="1:242" ht="15" customHeight="1" x14ac:dyDescent="0.3">
      <c r="A183" s="174">
        <v>5.03</v>
      </c>
      <c r="B183" s="231"/>
      <c r="C183" s="232" t="str">
        <f>VLOOKUP(BD.PD[[#This Row],[Pos]],PPto[],3,FALSE)</f>
        <v>5.03 Neveras, Centrales y Evaporadores</v>
      </c>
      <c r="D183" s="174" t="s">
        <v>23</v>
      </c>
      <c r="E183" s="305" t="str">
        <f>IF(BD.PD[[#This Row],[.]]="*",VLOOKUP(BD.PD[[#This Row],[Pos]],Presupuesto!A:H,7,FALSE),"")</f>
        <v/>
      </c>
      <c r="F183" s="510" t="s">
        <v>342</v>
      </c>
      <c r="G183" s="230" t="s">
        <v>1607</v>
      </c>
      <c r="H183" s="517">
        <v>4600073206</v>
      </c>
      <c r="I183" s="511" t="s">
        <v>1609</v>
      </c>
      <c r="J183" s="497" t="s">
        <v>1909</v>
      </c>
      <c r="K183" s="382">
        <v>1</v>
      </c>
      <c r="L183" s="174" t="s">
        <v>189</v>
      </c>
      <c r="M183" s="383">
        <f>IF(BD.PD[[#This Row],[Mon]]="DOP",1,HLOOKUP(BD.PD[[#This Row],[Mon]],$K$1:$L$2,2,FALSE))</f>
        <v>72</v>
      </c>
      <c r="N183" s="385">
        <v>7366.02</v>
      </c>
      <c r="O183" s="395">
        <f>BD.PD[[#This Row],[Cant.]]*BD.PD[[#This Row],[ Tasa ]]*BD.PD[[#This Row],[ Precio Und.]]</f>
        <v>530353.44000000006</v>
      </c>
      <c r="P183" s="386">
        <v>0.12</v>
      </c>
      <c r="Q183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3" s="395">
        <f>BD.PD[[#This Row],[Ppto. Orden Interna '[DOP']]]/HLOOKUP("USD",$K$1:$L$2,2,FALSE)</f>
        <v>9737.6369311475428</v>
      </c>
      <c r="S183" s="494" t="s">
        <v>339</v>
      </c>
      <c r="T183" s="387"/>
      <c r="U183" s="460" t="s">
        <v>321</v>
      </c>
      <c r="V183" s="611">
        <v>801670</v>
      </c>
      <c r="W183" s="499" t="s">
        <v>339</v>
      </c>
      <c r="X183" s="495">
        <v>4</v>
      </c>
      <c r="Y183" s="403">
        <v>0.6</v>
      </c>
      <c r="Z183" s="243">
        <f>BD.PD[[#This Row],[Av.P1 '[%']]]*BD.PD[[#This Row],[Ppto. Orden Interna '[DOP']]]</f>
        <v>356397.51168000005</v>
      </c>
      <c r="AA183" s="511">
        <v>8</v>
      </c>
      <c r="AB183" s="403">
        <v>0.4</v>
      </c>
      <c r="AC183" s="243">
        <f>BD.PD[[#This Row],[Av.P2 '[%']]]*BD.PD[[#This Row],[Ppto. Orden Interna '[DOP']]]</f>
        <v>237598.34112000006</v>
      </c>
      <c r="AD183" s="514"/>
      <c r="AE183" s="404"/>
      <c r="AF183" s="243">
        <f>BD.PD[[#This Row],[Av.P3 '[%']]]*BD.PD[[#This Row],[Ppto. Orden Interna '[DOP']]]</f>
        <v>0</v>
      </c>
      <c r="AG183" s="243"/>
      <c r="AH183" s="243"/>
      <c r="AI183" s="243"/>
      <c r="AJ183" s="243"/>
      <c r="AK183" s="243"/>
      <c r="AL183" s="243"/>
      <c r="AM183" s="482">
        <f>BD.PD[[#This Row],[Pago 3]]+BD.PD[[#This Row],[Pago 2]]+BD.PD[[#This Row],[Pago 1]]</f>
        <v>593995.85280000011</v>
      </c>
      <c r="AN183" s="511" t="s">
        <v>244</v>
      </c>
      <c r="AO183" s="511" t="s">
        <v>245</v>
      </c>
      <c r="AP183" s="511" t="s">
        <v>246</v>
      </c>
      <c r="AQ183" s="511" t="s">
        <v>247</v>
      </c>
      <c r="AR183" s="511">
        <v>594</v>
      </c>
      <c r="AS183" s="511" t="s">
        <v>258</v>
      </c>
      <c r="IH183" s="306"/>
    </row>
    <row r="184" spans="1:242" ht="15" customHeight="1" x14ac:dyDescent="0.3">
      <c r="A184" s="174">
        <v>5.03</v>
      </c>
      <c r="B184" s="231"/>
      <c r="C184" s="232" t="str">
        <f>VLOOKUP(BD.PD[[#This Row],[Pos]],PPto[],3,FALSE)</f>
        <v>5.03 Neveras, Centrales y Evaporadores</v>
      </c>
      <c r="D184" s="174" t="s">
        <v>23</v>
      </c>
      <c r="E184" s="305" t="str">
        <f>IF(BD.PD[[#This Row],[.]]="*",VLOOKUP(BD.PD[[#This Row],[Pos]],Presupuesto!A:H,7,FALSE),"")</f>
        <v/>
      </c>
      <c r="F184" s="510" t="s">
        <v>343</v>
      </c>
      <c r="G184" s="230" t="s">
        <v>1607</v>
      </c>
      <c r="H184" s="517">
        <v>4600073206</v>
      </c>
      <c r="I184" s="511" t="s">
        <v>1609</v>
      </c>
      <c r="J184" s="497" t="s">
        <v>1909</v>
      </c>
      <c r="K184" s="382">
        <v>1</v>
      </c>
      <c r="L184" s="174" t="s">
        <v>189</v>
      </c>
      <c r="M184" s="383">
        <f>IF(BD.PD[[#This Row],[Mon]]="DOP",1,HLOOKUP(BD.PD[[#This Row],[Mon]],$K$1:$L$2,2,FALSE))</f>
        <v>72</v>
      </c>
      <c r="N184" s="385">
        <v>3828.6</v>
      </c>
      <c r="O184" s="395">
        <f>BD.PD[[#This Row],[Cant.]]*BD.PD[[#This Row],[ Tasa ]]*BD.PD[[#This Row],[ Precio Und.]]</f>
        <v>275659.2</v>
      </c>
      <c r="P184" s="386">
        <v>0.12</v>
      </c>
      <c r="Q184" s="395">
        <f>IF(BD.PD[[#This Row],[Liquid. '[%']]]&lt;&gt;0,(BD.PD[[#This Row],[Valor Neto '[DOP']]]*BD.PD[[#This Row],[Liquid. '[%']]])+BD.PD[[#This Row],[Valor Neto '[DOP']]],BD.PD[[#This Row],[Valor Neto '[DOP']]])</f>
        <v>308738.304</v>
      </c>
      <c r="R184" s="395">
        <f>BD.PD[[#This Row],[Ppto. Orden Interna '[DOP']]]/HLOOKUP("USD",$K$1:$L$2,2,FALSE)</f>
        <v>5061.2836721311478</v>
      </c>
      <c r="S184" s="494" t="s">
        <v>339</v>
      </c>
      <c r="T184" s="387"/>
      <c r="U184" s="460" t="s">
        <v>321</v>
      </c>
      <c r="V184" s="611">
        <v>801670</v>
      </c>
      <c r="W184" s="499" t="s">
        <v>339</v>
      </c>
      <c r="X184" s="495">
        <v>4</v>
      </c>
      <c r="Y184" s="403">
        <v>0.6</v>
      </c>
      <c r="Z184" s="243">
        <f>BD.PD[[#This Row],[Av.P1 '[%']]]*BD.PD[[#This Row],[Ppto. Orden Interna '[DOP']]]</f>
        <v>185242.98240000001</v>
      </c>
      <c r="AA184" s="511">
        <v>8</v>
      </c>
      <c r="AB184" s="403">
        <v>0.4</v>
      </c>
      <c r="AC184" s="243">
        <f>BD.PD[[#This Row],[Av.P2 '[%']]]*BD.PD[[#This Row],[Ppto. Orden Interna '[DOP']]]</f>
        <v>123495.32160000001</v>
      </c>
      <c r="AD184" s="514"/>
      <c r="AE184" s="404"/>
      <c r="AF184" s="243">
        <f>BD.PD[[#This Row],[Av.P3 '[%']]]*BD.PD[[#This Row],[Ppto. Orden Interna '[DOP']]]</f>
        <v>0</v>
      </c>
      <c r="AG184" s="243"/>
      <c r="AH184" s="243"/>
      <c r="AI184" s="243"/>
      <c r="AJ184" s="243"/>
      <c r="AK184" s="243"/>
      <c r="AL184" s="243"/>
      <c r="AM184" s="482">
        <f>BD.PD[[#This Row],[Pago 3]]+BD.PD[[#This Row],[Pago 2]]+BD.PD[[#This Row],[Pago 1]]</f>
        <v>308738.304</v>
      </c>
      <c r="AN184" s="511" t="s">
        <v>244</v>
      </c>
      <c r="AO184" s="511" t="s">
        <v>245</v>
      </c>
      <c r="AP184" s="511" t="s">
        <v>246</v>
      </c>
      <c r="AQ184" s="511" t="s">
        <v>247</v>
      </c>
      <c r="AR184" s="511">
        <v>594</v>
      </c>
      <c r="AS184" s="511" t="s">
        <v>258</v>
      </c>
      <c r="IH184" s="306"/>
    </row>
    <row r="185" spans="1:242" ht="15" customHeight="1" x14ac:dyDescent="0.3">
      <c r="A185" s="174">
        <v>5.03</v>
      </c>
      <c r="B185" s="231"/>
      <c r="C185" s="232" t="str">
        <f>VLOOKUP(BD.PD[[#This Row],[Pos]],PPto[],3,FALSE)</f>
        <v>5.03 Neveras, Centrales y Evaporadores</v>
      </c>
      <c r="D185" s="174" t="s">
        <v>23</v>
      </c>
      <c r="E185" s="305" t="str">
        <f>IF(BD.PD[[#This Row],[.]]="*",VLOOKUP(BD.PD[[#This Row],[Pos]],Presupuesto!A:H,7,FALSE),"")</f>
        <v/>
      </c>
      <c r="F185" s="510" t="s">
        <v>340</v>
      </c>
      <c r="G185" s="230" t="s">
        <v>1607</v>
      </c>
      <c r="H185" s="517">
        <v>4600073206</v>
      </c>
      <c r="I185" s="511" t="s">
        <v>1609</v>
      </c>
      <c r="J185" s="497" t="s">
        <v>1909</v>
      </c>
      <c r="K185" s="382">
        <v>1</v>
      </c>
      <c r="L185" s="174" t="s">
        <v>189</v>
      </c>
      <c r="M185" s="383">
        <f>IF(BD.PD[[#This Row],[Mon]]="DOP",1,HLOOKUP(BD.PD[[#This Row],[Mon]],$K$1:$L$2,2,FALSE))</f>
        <v>72</v>
      </c>
      <c r="N185" s="385">
        <v>632.57000000000005</v>
      </c>
      <c r="O185" s="395">
        <f>BD.PD[[#This Row],[Cant.]]*BD.PD[[#This Row],[ Tasa ]]*BD.PD[[#This Row],[ Precio Und.]]</f>
        <v>45545.04</v>
      </c>
      <c r="P185" s="386">
        <v>0.12</v>
      </c>
      <c r="Q185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5" s="395">
        <f>BD.PD[[#This Row],[Ppto. Orden Interna '[DOP']]]/HLOOKUP("USD",$K$1:$L$2,2,FALSE)</f>
        <v>836.2367999999999</v>
      </c>
      <c r="S185" s="494" t="s">
        <v>339</v>
      </c>
      <c r="T185" s="387"/>
      <c r="U185" s="460" t="s">
        <v>321</v>
      </c>
      <c r="V185" s="611">
        <v>801670</v>
      </c>
      <c r="W185" s="499" t="s">
        <v>339</v>
      </c>
      <c r="X185" s="495">
        <v>4</v>
      </c>
      <c r="Y185" s="403">
        <v>0.6</v>
      </c>
      <c r="Z185" s="243">
        <f>BD.PD[[#This Row],[Av.P1 '[%']]]*BD.PD[[#This Row],[Ppto. Orden Interna '[DOP']]]</f>
        <v>30606.266879999996</v>
      </c>
      <c r="AA185" s="511">
        <v>8</v>
      </c>
      <c r="AB185" s="403">
        <v>0.4</v>
      </c>
      <c r="AC185" s="243">
        <f>BD.PD[[#This Row],[Av.P2 '[%']]]*BD.PD[[#This Row],[Ppto. Orden Interna '[DOP']]]</f>
        <v>20404.177920000002</v>
      </c>
      <c r="AD185" s="514"/>
      <c r="AE185" s="404"/>
      <c r="AF185" s="243">
        <f>BD.PD[[#This Row],[Av.P3 '[%']]]*BD.PD[[#This Row],[Ppto. Orden Interna '[DOP']]]</f>
        <v>0</v>
      </c>
      <c r="AG185" s="243"/>
      <c r="AH185" s="243"/>
      <c r="AI185" s="243"/>
      <c r="AJ185" s="243"/>
      <c r="AK185" s="243"/>
      <c r="AL185" s="243"/>
      <c r="AM185" s="482">
        <f>BD.PD[[#This Row],[Pago 3]]+BD.PD[[#This Row],[Pago 2]]+BD.PD[[#This Row],[Pago 1]]</f>
        <v>51010.444799999997</v>
      </c>
      <c r="AN185" s="511" t="s">
        <v>244</v>
      </c>
      <c r="AO185" s="511" t="s">
        <v>245</v>
      </c>
      <c r="AP185" s="511" t="s">
        <v>246</v>
      </c>
      <c r="AQ185" s="511" t="s">
        <v>247</v>
      </c>
      <c r="AR185" s="511">
        <v>594</v>
      </c>
      <c r="AS185" s="511" t="s">
        <v>258</v>
      </c>
      <c r="IH185" s="306"/>
    </row>
    <row r="186" spans="1:242" ht="15" customHeight="1" x14ac:dyDescent="0.3">
      <c r="A186" s="174">
        <v>5.03</v>
      </c>
      <c r="B186" s="231"/>
      <c r="C186" s="232" t="str">
        <f>VLOOKUP(BD.PD[[#This Row],[Pos]],PPto[],3,FALSE)</f>
        <v>5.03 Neveras, Centrales y Evaporadores</v>
      </c>
      <c r="D186" s="174" t="s">
        <v>23</v>
      </c>
      <c r="E186" s="305" t="str">
        <f>IF(BD.PD[[#This Row],[.]]="*",VLOOKUP(BD.PD[[#This Row],[Pos]],Presupuesto!A:H,7,FALSE),"")</f>
        <v/>
      </c>
      <c r="F186" s="510" t="s">
        <v>344</v>
      </c>
      <c r="G186" s="230" t="s">
        <v>1607</v>
      </c>
      <c r="H186" s="517">
        <v>4600073206</v>
      </c>
      <c r="I186" s="511" t="s">
        <v>1609</v>
      </c>
      <c r="J186" s="497" t="s">
        <v>1909</v>
      </c>
      <c r="K186" s="382">
        <v>1</v>
      </c>
      <c r="L186" s="174" t="s">
        <v>189</v>
      </c>
      <c r="M186" s="383">
        <f>IF(BD.PD[[#This Row],[Mon]]="DOP",1,HLOOKUP(BD.PD[[#This Row],[Mon]],$K$1:$L$2,2,FALSE))</f>
        <v>72</v>
      </c>
      <c r="N186" s="385">
        <v>5511.03</v>
      </c>
      <c r="O186" s="395">
        <f>BD.PD[[#This Row],[Cant.]]*BD.PD[[#This Row],[ Tasa ]]*BD.PD[[#This Row],[ Precio Und.]]</f>
        <v>396794.16</v>
      </c>
      <c r="P186" s="386">
        <v>0.12</v>
      </c>
      <c r="Q186" s="395">
        <f>IF(BD.PD[[#This Row],[Liquid. '[%']]]&lt;&gt;0,(BD.PD[[#This Row],[Valor Neto '[DOP']]]*BD.PD[[#This Row],[Liquid. '[%']]])+BD.PD[[#This Row],[Valor Neto '[DOP']]],BD.PD[[#This Row],[Valor Neto '[DOP']]])</f>
        <v>444409.45919999998</v>
      </c>
      <c r="R186" s="395">
        <f>BD.PD[[#This Row],[Ppto. Orden Interna '[DOP']]]/HLOOKUP("USD",$K$1:$L$2,2,FALSE)</f>
        <v>7285.4009704918026</v>
      </c>
      <c r="S186" s="494" t="s">
        <v>339</v>
      </c>
      <c r="T186" s="387"/>
      <c r="U186" s="460" t="s">
        <v>321</v>
      </c>
      <c r="V186" s="611">
        <v>801670</v>
      </c>
      <c r="W186" s="499" t="s">
        <v>339</v>
      </c>
      <c r="X186" s="495">
        <v>4</v>
      </c>
      <c r="Y186" s="403">
        <v>0.6</v>
      </c>
      <c r="Z186" s="243">
        <f>BD.PD[[#This Row],[Av.P1 '[%']]]*BD.PD[[#This Row],[Ppto. Orden Interna '[DOP']]]</f>
        <v>266645.67551999999</v>
      </c>
      <c r="AA186" s="511">
        <v>8</v>
      </c>
      <c r="AB186" s="403">
        <v>0.4</v>
      </c>
      <c r="AC186" s="243">
        <f>BD.PD[[#This Row],[Av.P2 '[%']]]*BD.PD[[#This Row],[Ppto. Orden Interna '[DOP']]]</f>
        <v>177763.78367999999</v>
      </c>
      <c r="AD186" s="514"/>
      <c r="AE186" s="404"/>
      <c r="AF186" s="243">
        <f>BD.PD[[#This Row],[Av.P3 '[%']]]*BD.PD[[#This Row],[Ppto. Orden Interna '[DOP']]]</f>
        <v>0</v>
      </c>
      <c r="AG186" s="243"/>
      <c r="AH186" s="243"/>
      <c r="AI186" s="243"/>
      <c r="AJ186" s="243"/>
      <c r="AK186" s="243"/>
      <c r="AL186" s="243"/>
      <c r="AM186" s="482">
        <f>BD.PD[[#This Row],[Pago 3]]+BD.PD[[#This Row],[Pago 2]]+BD.PD[[#This Row],[Pago 1]]</f>
        <v>444409.45919999998</v>
      </c>
      <c r="AN186" s="511" t="s">
        <v>244</v>
      </c>
      <c r="AO186" s="511" t="s">
        <v>245</v>
      </c>
      <c r="AP186" s="511" t="s">
        <v>246</v>
      </c>
      <c r="AQ186" s="511" t="s">
        <v>247</v>
      </c>
      <c r="AR186" s="511">
        <v>594</v>
      </c>
      <c r="AS186" s="511" t="s">
        <v>258</v>
      </c>
      <c r="IH186" s="306"/>
    </row>
    <row r="187" spans="1:242" ht="15" customHeight="1" x14ac:dyDescent="0.3">
      <c r="A187" s="174">
        <v>5.03</v>
      </c>
      <c r="B187" s="231"/>
      <c r="C187" s="232" t="str">
        <f>VLOOKUP(BD.PD[[#This Row],[Pos]],PPto[],3,FALSE)</f>
        <v>5.03 Neveras, Centrales y Evaporadores</v>
      </c>
      <c r="D187" s="174" t="s">
        <v>23</v>
      </c>
      <c r="E187" s="305" t="str">
        <f>IF(BD.PD[[#This Row],[.]]="*",VLOOKUP(BD.PD[[#This Row],[Pos]],Presupuesto!A:H,7,FALSE),"")</f>
        <v/>
      </c>
      <c r="F187" s="510" t="s">
        <v>340</v>
      </c>
      <c r="G187" s="230" t="s">
        <v>1607</v>
      </c>
      <c r="H187" s="517">
        <v>4600073206</v>
      </c>
      <c r="I187" s="511" t="s">
        <v>1609</v>
      </c>
      <c r="J187" s="497" t="s">
        <v>1909</v>
      </c>
      <c r="K187" s="382">
        <v>1</v>
      </c>
      <c r="L187" s="174" t="s">
        <v>189</v>
      </c>
      <c r="M187" s="383">
        <f>IF(BD.PD[[#This Row],[Mon]]="DOP",1,HLOOKUP(BD.PD[[#This Row],[Mon]],$K$1:$L$2,2,FALSE))</f>
        <v>72</v>
      </c>
      <c r="N187" s="385">
        <v>632.57000000000005</v>
      </c>
      <c r="O187" s="395">
        <f>BD.PD[[#This Row],[Cant.]]*BD.PD[[#This Row],[ Tasa ]]*BD.PD[[#This Row],[ Precio Und.]]</f>
        <v>45545.04</v>
      </c>
      <c r="P187" s="386">
        <v>0.12</v>
      </c>
      <c r="Q187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87" s="395">
        <f>BD.PD[[#This Row],[Ppto. Orden Interna '[DOP']]]/HLOOKUP("USD",$K$1:$L$2,2,FALSE)</f>
        <v>836.2367999999999</v>
      </c>
      <c r="S187" s="494" t="s">
        <v>339</v>
      </c>
      <c r="T187" s="387"/>
      <c r="U187" s="460" t="s">
        <v>321</v>
      </c>
      <c r="V187" s="611">
        <v>801670</v>
      </c>
      <c r="W187" s="499" t="s">
        <v>339</v>
      </c>
      <c r="X187" s="495">
        <v>4</v>
      </c>
      <c r="Y187" s="403">
        <v>0.6</v>
      </c>
      <c r="Z187" s="243">
        <f>BD.PD[[#This Row],[Av.P1 '[%']]]*BD.PD[[#This Row],[Ppto. Orden Interna '[DOP']]]</f>
        <v>30606.266879999996</v>
      </c>
      <c r="AA187" s="511">
        <v>8</v>
      </c>
      <c r="AB187" s="403">
        <v>0.4</v>
      </c>
      <c r="AC187" s="243">
        <f>BD.PD[[#This Row],[Av.P2 '[%']]]*BD.PD[[#This Row],[Ppto. Orden Interna '[DOP']]]</f>
        <v>20404.177920000002</v>
      </c>
      <c r="AD187" s="514"/>
      <c r="AE187" s="404"/>
      <c r="AF187" s="243">
        <f>BD.PD[[#This Row],[Av.P3 '[%']]]*BD.PD[[#This Row],[Ppto. Orden Interna '[DOP']]]</f>
        <v>0</v>
      </c>
      <c r="AG187" s="243"/>
      <c r="AH187" s="243"/>
      <c r="AI187" s="243"/>
      <c r="AJ187" s="243"/>
      <c r="AK187" s="243"/>
      <c r="AL187" s="243"/>
      <c r="AM187" s="482">
        <f>BD.PD[[#This Row],[Pago 3]]+BD.PD[[#This Row],[Pago 2]]+BD.PD[[#This Row],[Pago 1]]</f>
        <v>51010.444799999997</v>
      </c>
      <c r="AN187" s="511" t="s">
        <v>244</v>
      </c>
      <c r="AO187" s="511" t="s">
        <v>245</v>
      </c>
      <c r="AP187" s="511" t="s">
        <v>246</v>
      </c>
      <c r="AQ187" s="511" t="s">
        <v>247</v>
      </c>
      <c r="AR187" s="511">
        <v>594</v>
      </c>
      <c r="AS187" s="511" t="s">
        <v>258</v>
      </c>
      <c r="IH187" s="306"/>
    </row>
    <row r="188" spans="1:242" ht="15" customHeight="1" x14ac:dyDescent="0.3">
      <c r="A188" s="174">
        <v>5.03</v>
      </c>
      <c r="B188" s="231"/>
      <c r="C188" s="232" t="str">
        <f>VLOOKUP(BD.PD[[#This Row],[Pos]],PPto[],3,FALSE)</f>
        <v>5.03 Neveras, Centrales y Evaporadores</v>
      </c>
      <c r="D188" s="174" t="s">
        <v>23</v>
      </c>
      <c r="E188" s="305" t="str">
        <f>IF(BD.PD[[#This Row],[.]]="*",VLOOKUP(BD.PD[[#This Row],[Pos]],Presupuesto!A:H,7,FALSE),"")</f>
        <v/>
      </c>
      <c r="F188" s="510" t="s">
        <v>344</v>
      </c>
      <c r="G188" s="230" t="s">
        <v>1607</v>
      </c>
      <c r="H188" s="517">
        <v>4600073206</v>
      </c>
      <c r="I188" s="511" t="s">
        <v>1609</v>
      </c>
      <c r="J188" s="497" t="s">
        <v>1909</v>
      </c>
      <c r="K188" s="382">
        <v>1</v>
      </c>
      <c r="L188" s="174" t="s">
        <v>189</v>
      </c>
      <c r="M188" s="383">
        <f>IF(BD.PD[[#This Row],[Mon]]="DOP",1,HLOOKUP(BD.PD[[#This Row],[Mon]],$K$1:$L$2,2,FALSE))</f>
        <v>72</v>
      </c>
      <c r="N188" s="385">
        <v>5511.03</v>
      </c>
      <c r="O188" s="395">
        <f>BD.PD[[#This Row],[Cant.]]*BD.PD[[#This Row],[ Tasa ]]*BD.PD[[#This Row],[ Precio Und.]]</f>
        <v>396794.16</v>
      </c>
      <c r="P188" s="386">
        <v>0.12</v>
      </c>
      <c r="Q188" s="395">
        <f>IF(BD.PD[[#This Row],[Liquid. '[%']]]&lt;&gt;0,(BD.PD[[#This Row],[Valor Neto '[DOP']]]*BD.PD[[#This Row],[Liquid. '[%']]])+BD.PD[[#This Row],[Valor Neto '[DOP']]],BD.PD[[#This Row],[Valor Neto '[DOP']]])</f>
        <v>444409.45919999998</v>
      </c>
      <c r="R188" s="395">
        <f>BD.PD[[#This Row],[Ppto. Orden Interna '[DOP']]]/HLOOKUP("USD",$K$1:$L$2,2,FALSE)</f>
        <v>7285.4009704918026</v>
      </c>
      <c r="S188" s="494" t="s">
        <v>339</v>
      </c>
      <c r="T188" s="387"/>
      <c r="U188" s="460" t="s">
        <v>321</v>
      </c>
      <c r="V188" s="611">
        <v>801670</v>
      </c>
      <c r="W188" s="499" t="s">
        <v>339</v>
      </c>
      <c r="X188" s="495">
        <v>4</v>
      </c>
      <c r="Y188" s="403">
        <v>0.6</v>
      </c>
      <c r="Z188" s="243">
        <f>BD.PD[[#This Row],[Av.P1 '[%']]]*BD.PD[[#This Row],[Ppto. Orden Interna '[DOP']]]</f>
        <v>266645.67551999999</v>
      </c>
      <c r="AA188" s="511">
        <v>8</v>
      </c>
      <c r="AB188" s="403">
        <v>0.4</v>
      </c>
      <c r="AC188" s="243">
        <f>BD.PD[[#This Row],[Av.P2 '[%']]]*BD.PD[[#This Row],[Ppto. Orden Interna '[DOP']]]</f>
        <v>177763.78367999999</v>
      </c>
      <c r="AD188" s="514"/>
      <c r="AE188" s="404"/>
      <c r="AF188" s="243">
        <f>BD.PD[[#This Row],[Av.P3 '[%']]]*BD.PD[[#This Row],[Ppto. Orden Interna '[DOP']]]</f>
        <v>0</v>
      </c>
      <c r="AG188" s="243"/>
      <c r="AH188" s="243"/>
      <c r="AI188" s="243"/>
      <c r="AJ188" s="243"/>
      <c r="AK188" s="243"/>
      <c r="AL188" s="243"/>
      <c r="AM188" s="482">
        <f>BD.PD[[#This Row],[Pago 3]]+BD.PD[[#This Row],[Pago 2]]+BD.PD[[#This Row],[Pago 1]]</f>
        <v>444409.45919999998</v>
      </c>
      <c r="AN188" s="511" t="s">
        <v>244</v>
      </c>
      <c r="AO188" s="511" t="s">
        <v>245</v>
      </c>
      <c r="AP188" s="511" t="s">
        <v>246</v>
      </c>
      <c r="AQ188" s="511" t="s">
        <v>247</v>
      </c>
      <c r="AR188" s="511">
        <v>594</v>
      </c>
      <c r="AS188" s="511" t="s">
        <v>258</v>
      </c>
      <c r="IH188" s="306"/>
    </row>
    <row r="189" spans="1:242" ht="15" customHeight="1" x14ac:dyDescent="0.3">
      <c r="A189" s="174">
        <v>5.03</v>
      </c>
      <c r="B189" s="231"/>
      <c r="C189" s="232" t="str">
        <f>VLOOKUP(BD.PD[[#This Row],[Pos]],PPto[],3,FALSE)</f>
        <v>5.03 Neveras, Centrales y Evaporadores</v>
      </c>
      <c r="D189" s="174" t="s">
        <v>23</v>
      </c>
      <c r="E189" s="305" t="str">
        <f>IF(BD.PD[[#This Row],[.]]="*",VLOOKUP(BD.PD[[#This Row],[Pos]],Presupuesto!A:H,7,FALSE),"")</f>
        <v/>
      </c>
      <c r="F189" s="510" t="s">
        <v>342</v>
      </c>
      <c r="G189" s="230" t="s">
        <v>1607</v>
      </c>
      <c r="H189" s="517">
        <v>4600073206</v>
      </c>
      <c r="I189" s="511" t="s">
        <v>1609</v>
      </c>
      <c r="J189" s="497" t="s">
        <v>1909</v>
      </c>
      <c r="K189" s="382">
        <v>1</v>
      </c>
      <c r="L189" s="174" t="s">
        <v>189</v>
      </c>
      <c r="M189" s="383">
        <f>IF(BD.PD[[#This Row],[Mon]]="DOP",1,HLOOKUP(BD.PD[[#This Row],[Mon]],$K$1:$L$2,2,FALSE))</f>
        <v>72</v>
      </c>
      <c r="N189" s="385">
        <v>7366.02</v>
      </c>
      <c r="O189" s="395">
        <f>BD.PD[[#This Row],[Cant.]]*BD.PD[[#This Row],[ Tasa ]]*BD.PD[[#This Row],[ Precio Und.]]</f>
        <v>530353.44000000006</v>
      </c>
      <c r="P189" s="386">
        <v>0.12</v>
      </c>
      <c r="Q189" s="395">
        <f>IF(BD.PD[[#This Row],[Liquid. '[%']]]&lt;&gt;0,(BD.PD[[#This Row],[Valor Neto '[DOP']]]*BD.PD[[#This Row],[Liquid. '[%']]])+BD.PD[[#This Row],[Valor Neto '[DOP']]],BD.PD[[#This Row],[Valor Neto '[DOP']]])</f>
        <v>593995.85280000011</v>
      </c>
      <c r="R189" s="395">
        <f>BD.PD[[#This Row],[Ppto. Orden Interna '[DOP']]]/HLOOKUP("USD",$K$1:$L$2,2,FALSE)</f>
        <v>9737.6369311475428</v>
      </c>
      <c r="S189" s="494" t="s">
        <v>339</v>
      </c>
      <c r="T189" s="387"/>
      <c r="U189" s="460" t="s">
        <v>321</v>
      </c>
      <c r="V189" s="611">
        <v>801670</v>
      </c>
      <c r="W189" s="499" t="s">
        <v>339</v>
      </c>
      <c r="X189" s="495">
        <v>4</v>
      </c>
      <c r="Y189" s="403">
        <v>0.6</v>
      </c>
      <c r="Z189" s="243">
        <f>BD.PD[[#This Row],[Av.P1 '[%']]]*BD.PD[[#This Row],[Ppto. Orden Interna '[DOP']]]</f>
        <v>356397.51168000005</v>
      </c>
      <c r="AA189" s="511">
        <v>8</v>
      </c>
      <c r="AB189" s="403">
        <v>0.4</v>
      </c>
      <c r="AC189" s="243">
        <f>BD.PD[[#This Row],[Av.P2 '[%']]]*BD.PD[[#This Row],[Ppto. Orden Interna '[DOP']]]</f>
        <v>237598.34112000006</v>
      </c>
      <c r="AD189" s="514"/>
      <c r="AE189" s="404"/>
      <c r="AF189" s="243">
        <f>BD.PD[[#This Row],[Av.P3 '[%']]]*BD.PD[[#This Row],[Ppto. Orden Interna '[DOP']]]</f>
        <v>0</v>
      </c>
      <c r="AG189" s="243"/>
      <c r="AH189" s="243"/>
      <c r="AI189" s="243"/>
      <c r="AJ189" s="243"/>
      <c r="AK189" s="243"/>
      <c r="AL189" s="243"/>
      <c r="AM189" s="482">
        <f>BD.PD[[#This Row],[Pago 3]]+BD.PD[[#This Row],[Pago 2]]+BD.PD[[#This Row],[Pago 1]]</f>
        <v>593995.85280000011</v>
      </c>
      <c r="AN189" s="511" t="s">
        <v>244</v>
      </c>
      <c r="AO189" s="511" t="s">
        <v>245</v>
      </c>
      <c r="AP189" s="511" t="s">
        <v>246</v>
      </c>
      <c r="AQ189" s="511" t="s">
        <v>247</v>
      </c>
      <c r="AR189" s="511">
        <v>594</v>
      </c>
      <c r="AS189" s="511" t="s">
        <v>258</v>
      </c>
      <c r="IH189" s="306"/>
    </row>
    <row r="190" spans="1:242" ht="15" customHeight="1" x14ac:dyDescent="0.3">
      <c r="A190" s="174">
        <v>5.03</v>
      </c>
      <c r="B190" s="231"/>
      <c r="C190" s="232" t="str">
        <f>VLOOKUP(BD.PD[[#This Row],[Pos]],PPto[],3,FALSE)</f>
        <v>5.03 Neveras, Centrales y Evaporadores</v>
      </c>
      <c r="D190" s="174" t="s">
        <v>23</v>
      </c>
      <c r="E190" s="305" t="str">
        <f>IF(BD.PD[[#This Row],[.]]="*",VLOOKUP(BD.PD[[#This Row],[Pos]],Presupuesto!A:H,7,FALSE),"")</f>
        <v/>
      </c>
      <c r="F190" s="510" t="s">
        <v>341</v>
      </c>
      <c r="G190" s="230" t="s">
        <v>1607</v>
      </c>
      <c r="H190" s="517">
        <v>4600073206</v>
      </c>
      <c r="I190" s="511" t="s">
        <v>1609</v>
      </c>
      <c r="J190" s="497" t="s">
        <v>1909</v>
      </c>
      <c r="K190" s="382">
        <v>1</v>
      </c>
      <c r="L190" s="174" t="s">
        <v>189</v>
      </c>
      <c r="M190" s="383">
        <f>IF(BD.PD[[#This Row],[Mon]]="DOP",1,HLOOKUP(BD.PD[[#This Row],[Mon]],$K$1:$L$2,2,FALSE))</f>
        <v>72</v>
      </c>
      <c r="N190" s="385">
        <v>632.57000000000005</v>
      </c>
      <c r="O190" s="395">
        <f>BD.PD[[#This Row],[Cant.]]*BD.PD[[#This Row],[ Tasa ]]*BD.PD[[#This Row],[ Precio Und.]]</f>
        <v>45545.04</v>
      </c>
      <c r="P190" s="386">
        <v>0.12</v>
      </c>
      <c r="Q190" s="395">
        <f>IF(BD.PD[[#This Row],[Liquid. '[%']]]&lt;&gt;0,(BD.PD[[#This Row],[Valor Neto '[DOP']]]*BD.PD[[#This Row],[Liquid. '[%']]])+BD.PD[[#This Row],[Valor Neto '[DOP']]],BD.PD[[#This Row],[Valor Neto '[DOP']]])</f>
        <v>51010.444799999997</v>
      </c>
      <c r="R190" s="395">
        <f>BD.PD[[#This Row],[Ppto. Orden Interna '[DOP']]]/HLOOKUP("USD",$K$1:$L$2,2,FALSE)</f>
        <v>836.2367999999999</v>
      </c>
      <c r="S190" s="494" t="s">
        <v>339</v>
      </c>
      <c r="T190" s="387"/>
      <c r="U190" s="460" t="s">
        <v>321</v>
      </c>
      <c r="V190" s="611">
        <v>801670</v>
      </c>
      <c r="W190" s="499" t="s">
        <v>339</v>
      </c>
      <c r="X190" s="495">
        <v>4</v>
      </c>
      <c r="Y190" s="403">
        <v>0.6</v>
      </c>
      <c r="Z190" s="243">
        <f>BD.PD[[#This Row],[Av.P1 '[%']]]*BD.PD[[#This Row],[Ppto. Orden Interna '[DOP']]]</f>
        <v>30606.266879999996</v>
      </c>
      <c r="AA190" s="511">
        <v>8</v>
      </c>
      <c r="AB190" s="403">
        <v>0.4</v>
      </c>
      <c r="AC190" s="243">
        <f>BD.PD[[#This Row],[Av.P2 '[%']]]*BD.PD[[#This Row],[Ppto. Orden Interna '[DOP']]]</f>
        <v>20404.177920000002</v>
      </c>
      <c r="AD190" s="514"/>
      <c r="AE190" s="404"/>
      <c r="AF190" s="243">
        <f>BD.PD[[#This Row],[Av.P3 '[%']]]*BD.PD[[#This Row],[Ppto. Orden Interna '[DOP']]]</f>
        <v>0</v>
      </c>
      <c r="AG190" s="243"/>
      <c r="AH190" s="243"/>
      <c r="AI190" s="243"/>
      <c r="AJ190" s="243"/>
      <c r="AK190" s="243"/>
      <c r="AL190" s="243"/>
      <c r="AM190" s="482">
        <f>BD.PD[[#This Row],[Pago 3]]+BD.PD[[#This Row],[Pago 2]]+BD.PD[[#This Row],[Pago 1]]</f>
        <v>51010.444799999997</v>
      </c>
      <c r="AN190" s="511" t="s">
        <v>244</v>
      </c>
      <c r="AO190" s="511" t="s">
        <v>245</v>
      </c>
      <c r="AP190" s="511" t="s">
        <v>246</v>
      </c>
      <c r="AQ190" s="511" t="s">
        <v>247</v>
      </c>
      <c r="AR190" s="511">
        <v>594</v>
      </c>
      <c r="AS190" s="511" t="s">
        <v>258</v>
      </c>
      <c r="IH190" s="306"/>
    </row>
    <row r="191" spans="1:242" ht="15" customHeight="1" x14ac:dyDescent="0.3">
      <c r="A191" s="174">
        <v>5.03</v>
      </c>
      <c r="B191" s="231"/>
      <c r="C191" s="232" t="str">
        <f>VLOOKUP(BD.PD[[#This Row],[Pos]],PPto[],3,FALSE)</f>
        <v>5.03 Neveras, Centrales y Evaporadores</v>
      </c>
      <c r="D191" s="174" t="s">
        <v>23</v>
      </c>
      <c r="E191" s="305" t="str">
        <f>IF(BD.PD[[#This Row],[.]]="*",VLOOKUP(BD.PD[[#This Row],[Pos]],Presupuesto!A:H,7,FALSE),"")</f>
        <v/>
      </c>
      <c r="F191" s="510" t="s">
        <v>345</v>
      </c>
      <c r="G191" s="230" t="s">
        <v>1607</v>
      </c>
      <c r="H191" s="517">
        <v>4600073206</v>
      </c>
      <c r="I191" s="511" t="s">
        <v>1609</v>
      </c>
      <c r="J191" s="497" t="s">
        <v>1909</v>
      </c>
      <c r="K191" s="382">
        <v>1</v>
      </c>
      <c r="L191" s="174" t="s">
        <v>189</v>
      </c>
      <c r="M191" s="383">
        <f>IF(BD.PD[[#This Row],[Mon]]="DOP",1,HLOOKUP(BD.PD[[#This Row],[Mon]],$K$1:$L$2,2,FALSE))</f>
        <v>72</v>
      </c>
      <c r="N191" s="385">
        <v>7051.6</v>
      </c>
      <c r="O191" s="395">
        <f>BD.PD[[#This Row],[Cant.]]*BD.PD[[#This Row],[ Tasa ]]*BD.PD[[#This Row],[ Precio Und.]]</f>
        <v>507715.2</v>
      </c>
      <c r="P191" s="386">
        <v>0.12</v>
      </c>
      <c r="Q191" s="395">
        <f>IF(BD.PD[[#This Row],[Liquid. '[%']]]&lt;&gt;0,(BD.PD[[#This Row],[Valor Neto '[DOP']]]*BD.PD[[#This Row],[Liquid. '[%']]])+BD.PD[[#This Row],[Valor Neto '[DOP']]],BD.PD[[#This Row],[Valor Neto '[DOP']]])</f>
        <v>568641.02399999998</v>
      </c>
      <c r="R191" s="395">
        <f>BD.PD[[#This Row],[Ppto. Orden Interna '[DOP']]]/HLOOKUP("USD",$K$1:$L$2,2,FALSE)</f>
        <v>9321.9840000000004</v>
      </c>
      <c r="S191" s="494" t="s">
        <v>339</v>
      </c>
      <c r="T191" s="387"/>
      <c r="U191" s="460" t="s">
        <v>321</v>
      </c>
      <c r="V191" s="611">
        <v>801670</v>
      </c>
      <c r="W191" s="499" t="s">
        <v>339</v>
      </c>
      <c r="X191" s="495">
        <v>4</v>
      </c>
      <c r="Y191" s="403">
        <v>0.6</v>
      </c>
      <c r="Z191" s="243">
        <f>BD.PD[[#This Row],[Av.P1 '[%']]]*BD.PD[[#This Row],[Ppto. Orden Interna '[DOP']]]</f>
        <v>341184.61439999996</v>
      </c>
      <c r="AA191" s="511">
        <v>8</v>
      </c>
      <c r="AB191" s="403">
        <v>0.4</v>
      </c>
      <c r="AC191" s="243">
        <f>BD.PD[[#This Row],[Av.P2 '[%']]]*BD.PD[[#This Row],[Ppto. Orden Interna '[DOP']]]</f>
        <v>227456.40960000001</v>
      </c>
      <c r="AD191" s="514"/>
      <c r="AE191" s="404"/>
      <c r="AF191" s="243">
        <f>BD.PD[[#This Row],[Av.P3 '[%']]]*BD.PD[[#This Row],[Ppto. Orden Interna '[DOP']]]</f>
        <v>0</v>
      </c>
      <c r="AG191" s="243"/>
      <c r="AH191" s="243"/>
      <c r="AI191" s="243"/>
      <c r="AJ191" s="243"/>
      <c r="AK191" s="243"/>
      <c r="AL191" s="243"/>
      <c r="AM191" s="482">
        <f>BD.PD[[#This Row],[Pago 3]]+BD.PD[[#This Row],[Pago 2]]+BD.PD[[#This Row],[Pago 1]]</f>
        <v>568641.02399999998</v>
      </c>
      <c r="AN191" s="511" t="s">
        <v>244</v>
      </c>
      <c r="AO191" s="511" t="s">
        <v>245</v>
      </c>
      <c r="AP191" s="511" t="s">
        <v>246</v>
      </c>
      <c r="AQ191" s="511" t="s">
        <v>247</v>
      </c>
      <c r="AR191" s="511">
        <v>594</v>
      </c>
      <c r="AS191" s="511" t="s">
        <v>258</v>
      </c>
      <c r="IH191" s="306"/>
    </row>
    <row r="192" spans="1:242" ht="15" customHeight="1" x14ac:dyDescent="0.3">
      <c r="A192" s="174">
        <v>5.03</v>
      </c>
      <c r="B192" s="231"/>
      <c r="C192" s="232" t="str">
        <f>VLOOKUP(BD.PD[[#This Row],[Pos]],PPto[],3,FALSE)</f>
        <v>5.03 Neveras, Centrales y Evaporadores</v>
      </c>
      <c r="D192" s="174" t="s">
        <v>23</v>
      </c>
      <c r="E192" s="305" t="str">
        <f>IF(BD.PD[[#This Row],[.]]="*",VLOOKUP(BD.PD[[#This Row],[Pos]],Presupuesto!A:H,7,FALSE),"")</f>
        <v/>
      </c>
      <c r="F192" s="510" t="s">
        <v>346</v>
      </c>
      <c r="G192" s="230" t="s">
        <v>1607</v>
      </c>
      <c r="H192" s="517">
        <v>4600073206</v>
      </c>
      <c r="I192" s="511" t="s">
        <v>1609</v>
      </c>
      <c r="J192" s="497" t="s">
        <v>1909</v>
      </c>
      <c r="K192" s="382">
        <v>2</v>
      </c>
      <c r="L192" s="174" t="s">
        <v>189</v>
      </c>
      <c r="M192" s="383">
        <f>IF(BD.PD[[#This Row],[Mon]]="DOP",1,HLOOKUP(BD.PD[[#This Row],[Mon]],$K$1:$L$2,2,FALSE))</f>
        <v>72</v>
      </c>
      <c r="N192" s="385">
        <v>653.30999999999995</v>
      </c>
      <c r="O192" s="395">
        <f>BD.PD[[#This Row],[Cant.]]*BD.PD[[#This Row],[ Tasa ]]*BD.PD[[#This Row],[ Precio Und.]]</f>
        <v>94076.639999999985</v>
      </c>
      <c r="P192" s="386">
        <v>0.12</v>
      </c>
      <c r="Q192" s="395">
        <f>IF(BD.PD[[#This Row],[Liquid. '[%']]]&lt;&gt;0,(BD.PD[[#This Row],[Valor Neto '[DOP']]]*BD.PD[[#This Row],[Liquid. '[%']]])+BD.PD[[#This Row],[Valor Neto '[DOP']]],BD.PD[[#This Row],[Valor Neto '[DOP']]])</f>
        <v>105365.83679999999</v>
      </c>
      <c r="R192" s="395">
        <f>BD.PD[[#This Row],[Ppto. Orden Interna '[DOP']]]/HLOOKUP("USD",$K$1:$L$2,2,FALSE)</f>
        <v>1727.3087999999998</v>
      </c>
      <c r="S192" s="494" t="s">
        <v>339</v>
      </c>
      <c r="T192" s="387"/>
      <c r="U192" s="460" t="s">
        <v>321</v>
      </c>
      <c r="V192" s="611">
        <v>801670</v>
      </c>
      <c r="W192" s="499" t="s">
        <v>339</v>
      </c>
      <c r="X192" s="495">
        <v>4</v>
      </c>
      <c r="Y192" s="403">
        <v>0.6</v>
      </c>
      <c r="Z192" s="243">
        <f>BD.PD[[#This Row],[Av.P1 '[%']]]*BD.PD[[#This Row],[Ppto. Orden Interna '[DOP']]]</f>
        <v>63219.502079999991</v>
      </c>
      <c r="AA192" s="511">
        <v>8</v>
      </c>
      <c r="AB192" s="403">
        <v>0.4</v>
      </c>
      <c r="AC192" s="243">
        <f>BD.PD[[#This Row],[Av.P2 '[%']]]*BD.PD[[#This Row],[Ppto. Orden Interna '[DOP']]]</f>
        <v>42146.334719999999</v>
      </c>
      <c r="AD192" s="514"/>
      <c r="AE192" s="404"/>
      <c r="AF192" s="243">
        <f>BD.PD[[#This Row],[Av.P3 '[%']]]*BD.PD[[#This Row],[Ppto. Orden Interna '[DOP']]]</f>
        <v>0</v>
      </c>
      <c r="AG192" s="243"/>
      <c r="AH192" s="243"/>
      <c r="AI192" s="243"/>
      <c r="AJ192" s="243"/>
      <c r="AK192" s="243"/>
      <c r="AL192" s="243"/>
      <c r="AM192" s="482">
        <f>BD.PD[[#This Row],[Pago 3]]+BD.PD[[#This Row],[Pago 2]]+BD.PD[[#This Row],[Pago 1]]</f>
        <v>105365.83679999999</v>
      </c>
      <c r="AN192" s="511" t="s">
        <v>244</v>
      </c>
      <c r="AO192" s="511" t="s">
        <v>245</v>
      </c>
      <c r="AP192" s="511" t="s">
        <v>246</v>
      </c>
      <c r="AQ192" s="511" t="s">
        <v>247</v>
      </c>
      <c r="AR192" s="511">
        <v>594</v>
      </c>
      <c r="AS192" s="511" t="s">
        <v>258</v>
      </c>
      <c r="IH192" s="306"/>
    </row>
    <row r="193" spans="1:242" ht="15" customHeight="1" x14ac:dyDescent="0.3">
      <c r="A193" s="174">
        <v>5.03</v>
      </c>
      <c r="B193" s="231"/>
      <c r="C193" s="232" t="str">
        <f>VLOOKUP(BD.PD[[#This Row],[Pos]],PPto[],3,FALSE)</f>
        <v>5.03 Neveras, Centrales y Evaporadores</v>
      </c>
      <c r="D193" s="174" t="s">
        <v>23</v>
      </c>
      <c r="E193" s="305" t="str">
        <f>IF(BD.PD[[#This Row],[.]]="*",VLOOKUP(BD.PD[[#This Row],[Pos]],Presupuesto!A:H,7,FALSE),"")</f>
        <v/>
      </c>
      <c r="F193" s="510" t="s">
        <v>347</v>
      </c>
      <c r="G193" s="230" t="s">
        <v>1607</v>
      </c>
      <c r="H193" s="517">
        <v>4600073206</v>
      </c>
      <c r="I193" s="511" t="s">
        <v>1609</v>
      </c>
      <c r="J193" s="497" t="s">
        <v>1909</v>
      </c>
      <c r="K193" s="382">
        <v>1</v>
      </c>
      <c r="L193" s="174" t="s">
        <v>189</v>
      </c>
      <c r="M193" s="383">
        <f>IF(BD.PD[[#This Row],[Mon]]="DOP",1,HLOOKUP(BD.PD[[#This Row],[Mon]],$K$1:$L$2,2,FALSE))</f>
        <v>72</v>
      </c>
      <c r="N193" s="385">
        <v>8316.74</v>
      </c>
      <c r="O193" s="395">
        <f>BD.PD[[#This Row],[Cant.]]*BD.PD[[#This Row],[ Tasa ]]*BD.PD[[#This Row],[ Precio Und.]]</f>
        <v>598805.28</v>
      </c>
      <c r="P193" s="386">
        <v>0.12</v>
      </c>
      <c r="Q193" s="395">
        <f>IF(BD.PD[[#This Row],[Liquid. '[%']]]&lt;&gt;0,(BD.PD[[#This Row],[Valor Neto '[DOP']]]*BD.PD[[#This Row],[Liquid. '[%']]])+BD.PD[[#This Row],[Valor Neto '[DOP']]],BD.PD[[#This Row],[Valor Neto '[DOP']]])</f>
        <v>670661.91360000009</v>
      </c>
      <c r="R193" s="395">
        <f>BD.PD[[#This Row],[Ppto. Orden Interna '[DOP']]]/HLOOKUP("USD",$K$1:$L$2,2,FALSE)</f>
        <v>10994.457600000002</v>
      </c>
      <c r="S193" s="494" t="s">
        <v>339</v>
      </c>
      <c r="T193" s="387"/>
      <c r="U193" s="460" t="s">
        <v>321</v>
      </c>
      <c r="V193" s="611">
        <v>801670</v>
      </c>
      <c r="W193" s="499" t="s">
        <v>339</v>
      </c>
      <c r="X193" s="495">
        <v>4</v>
      </c>
      <c r="Y193" s="403">
        <v>0.6</v>
      </c>
      <c r="Z193" s="243">
        <f>BD.PD[[#This Row],[Av.P1 '[%']]]*BD.PD[[#This Row],[Ppto. Orden Interna '[DOP']]]</f>
        <v>402397.14816000004</v>
      </c>
      <c r="AA193" s="511">
        <v>8</v>
      </c>
      <c r="AB193" s="403">
        <v>0.4</v>
      </c>
      <c r="AC193" s="243">
        <f>BD.PD[[#This Row],[Av.P2 '[%']]]*BD.PD[[#This Row],[Ppto. Orden Interna '[DOP']]]</f>
        <v>268264.76544000005</v>
      </c>
      <c r="AD193" s="514"/>
      <c r="AE193" s="404"/>
      <c r="AF193" s="243">
        <f>BD.PD[[#This Row],[Av.P3 '[%']]]*BD.PD[[#This Row],[Ppto. Orden Interna '[DOP']]]</f>
        <v>0</v>
      </c>
      <c r="AG193" s="243"/>
      <c r="AH193" s="243"/>
      <c r="AI193" s="243"/>
      <c r="AJ193" s="243"/>
      <c r="AK193" s="243"/>
      <c r="AL193" s="243"/>
      <c r="AM193" s="482">
        <f>BD.PD[[#This Row],[Pago 3]]+BD.PD[[#This Row],[Pago 2]]+BD.PD[[#This Row],[Pago 1]]</f>
        <v>670661.91360000009</v>
      </c>
      <c r="AN193" s="511" t="s">
        <v>244</v>
      </c>
      <c r="AO193" s="511" t="s">
        <v>245</v>
      </c>
      <c r="AP193" s="511" t="s">
        <v>246</v>
      </c>
      <c r="AQ193" s="511" t="s">
        <v>247</v>
      </c>
      <c r="AR193" s="511">
        <v>594</v>
      </c>
      <c r="AS193" s="511" t="s">
        <v>258</v>
      </c>
      <c r="IH193" s="306"/>
    </row>
    <row r="194" spans="1:242" ht="15" customHeight="1" x14ac:dyDescent="0.3">
      <c r="A194" s="174">
        <v>5.03</v>
      </c>
      <c r="B194" s="231"/>
      <c r="C194" s="232" t="str">
        <f>VLOOKUP(BD.PD[[#This Row],[Pos]],PPto[],3,FALSE)</f>
        <v>5.03 Neveras, Centrales y Evaporadores</v>
      </c>
      <c r="D194" s="174" t="s">
        <v>23</v>
      </c>
      <c r="E194" s="305" t="str">
        <f>IF(BD.PD[[#This Row],[.]]="*",VLOOKUP(BD.PD[[#This Row],[Pos]],Presupuesto!A:H,7,FALSE),"")</f>
        <v/>
      </c>
      <c r="F194" s="510" t="s">
        <v>346</v>
      </c>
      <c r="G194" s="230" t="s">
        <v>1607</v>
      </c>
      <c r="H194" s="517">
        <v>4600073206</v>
      </c>
      <c r="I194" s="511" t="s">
        <v>1609</v>
      </c>
      <c r="J194" s="497" t="s">
        <v>1909</v>
      </c>
      <c r="K194" s="382">
        <v>1</v>
      </c>
      <c r="L194" s="174" t="s">
        <v>189</v>
      </c>
      <c r="M194" s="383">
        <f>IF(BD.PD[[#This Row],[Mon]]="DOP",1,HLOOKUP(BD.PD[[#This Row],[Mon]],$K$1:$L$2,2,FALSE))</f>
        <v>72</v>
      </c>
      <c r="N194" s="385">
        <v>653.30999999999995</v>
      </c>
      <c r="O194" s="395">
        <f>BD.PD[[#This Row],[Cant.]]*BD.PD[[#This Row],[ Tasa ]]*BD.PD[[#This Row],[ Precio Und.]]</f>
        <v>47038.319999999992</v>
      </c>
      <c r="P194" s="386">
        <v>0.12</v>
      </c>
      <c r="Q194" s="395">
        <f>IF(BD.PD[[#This Row],[Liquid. '[%']]]&lt;&gt;0,(BD.PD[[#This Row],[Valor Neto '[DOP']]]*BD.PD[[#This Row],[Liquid. '[%']]])+BD.PD[[#This Row],[Valor Neto '[DOP']]],BD.PD[[#This Row],[Valor Neto '[DOP']]])</f>
        <v>52682.918399999995</v>
      </c>
      <c r="R194" s="395">
        <f>BD.PD[[#This Row],[Ppto. Orden Interna '[DOP']]]/HLOOKUP("USD",$K$1:$L$2,2,FALSE)</f>
        <v>863.6543999999999</v>
      </c>
      <c r="S194" s="494" t="s">
        <v>339</v>
      </c>
      <c r="T194" s="387"/>
      <c r="U194" s="460" t="s">
        <v>321</v>
      </c>
      <c r="V194" s="611">
        <v>801670</v>
      </c>
      <c r="W194" s="499" t="s">
        <v>339</v>
      </c>
      <c r="X194" s="495">
        <v>4</v>
      </c>
      <c r="Y194" s="403">
        <v>0.6</v>
      </c>
      <c r="Z194" s="243">
        <f>BD.PD[[#This Row],[Av.P1 '[%']]]*BD.PD[[#This Row],[Ppto. Orden Interna '[DOP']]]</f>
        <v>31609.751039999996</v>
      </c>
      <c r="AA194" s="511">
        <v>8</v>
      </c>
      <c r="AB194" s="403">
        <v>0.4</v>
      </c>
      <c r="AC194" s="243">
        <f>BD.PD[[#This Row],[Av.P2 '[%']]]*BD.PD[[#This Row],[Ppto. Orden Interna '[DOP']]]</f>
        <v>21073.167359999999</v>
      </c>
      <c r="AD194" s="514"/>
      <c r="AE194" s="404"/>
      <c r="AF194" s="243">
        <f>BD.PD[[#This Row],[Av.P3 '[%']]]*BD.PD[[#This Row],[Ppto. Orden Interna '[DOP']]]</f>
        <v>0</v>
      </c>
      <c r="AG194" s="243"/>
      <c r="AH194" s="243"/>
      <c r="AI194" s="243"/>
      <c r="AJ194" s="243"/>
      <c r="AK194" s="243"/>
      <c r="AL194" s="243"/>
      <c r="AM194" s="482">
        <f>BD.PD[[#This Row],[Pago 3]]+BD.PD[[#This Row],[Pago 2]]+BD.PD[[#This Row],[Pago 1]]</f>
        <v>52682.918399999995</v>
      </c>
      <c r="AN194" s="511" t="s">
        <v>244</v>
      </c>
      <c r="AO194" s="511" t="s">
        <v>245</v>
      </c>
      <c r="AP194" s="511" t="s">
        <v>246</v>
      </c>
      <c r="AQ194" s="511" t="s">
        <v>247</v>
      </c>
      <c r="AR194" s="511">
        <v>594</v>
      </c>
      <c r="AS194" s="511" t="s">
        <v>258</v>
      </c>
      <c r="IH194" s="306"/>
    </row>
    <row r="195" spans="1:242" ht="15" customHeight="1" x14ac:dyDescent="0.3">
      <c r="A195" s="174">
        <v>5.03</v>
      </c>
      <c r="B195" s="231"/>
      <c r="C195" s="232" t="str">
        <f>VLOOKUP(BD.PD[[#This Row],[Pos]],PPto[],3,FALSE)</f>
        <v>5.03 Neveras, Centrales y Evaporadores</v>
      </c>
      <c r="D195" s="174" t="s">
        <v>23</v>
      </c>
      <c r="E195" s="305" t="str">
        <f>IF(BD.PD[[#This Row],[.]]="*",VLOOKUP(BD.PD[[#This Row],[Pos]],Presupuesto!A:H,7,FALSE),"")</f>
        <v/>
      </c>
      <c r="F195" s="510" t="s">
        <v>348</v>
      </c>
      <c r="G195" s="230" t="s">
        <v>1607</v>
      </c>
      <c r="H195" s="517">
        <v>4600073206</v>
      </c>
      <c r="I195" s="511" t="s">
        <v>1609</v>
      </c>
      <c r="J195" s="497" t="s">
        <v>1909</v>
      </c>
      <c r="K195" s="382">
        <v>1</v>
      </c>
      <c r="L195" s="174" t="s">
        <v>189</v>
      </c>
      <c r="M195" s="383">
        <f>IF(BD.PD[[#This Row],[Mon]]="DOP",1,HLOOKUP(BD.PD[[#This Row],[Mon]],$K$1:$L$2,2,FALSE))</f>
        <v>72</v>
      </c>
      <c r="N195" s="385">
        <v>684.42</v>
      </c>
      <c r="O195" s="395">
        <f>BD.PD[[#This Row],[Cant.]]*BD.PD[[#This Row],[ Tasa ]]*BD.PD[[#This Row],[ Precio Und.]]</f>
        <v>49278.239999999998</v>
      </c>
      <c r="P195" s="386">
        <v>0.12</v>
      </c>
      <c r="Q195" s="395">
        <f>IF(BD.PD[[#This Row],[Liquid. '[%']]]&lt;&gt;0,(BD.PD[[#This Row],[Valor Neto '[DOP']]]*BD.PD[[#This Row],[Liquid. '[%']]])+BD.PD[[#This Row],[Valor Neto '[DOP']]],BD.PD[[#This Row],[Valor Neto '[DOP']]])</f>
        <v>55191.628799999999</v>
      </c>
      <c r="R195" s="395">
        <f>BD.PD[[#This Row],[Ppto. Orden Interna '[DOP']]]/HLOOKUP("USD",$K$1:$L$2,2,FALSE)</f>
        <v>904.7808</v>
      </c>
      <c r="S195" s="494" t="s">
        <v>339</v>
      </c>
      <c r="T195" s="387"/>
      <c r="U195" s="460" t="s">
        <v>321</v>
      </c>
      <c r="V195" s="611">
        <v>801670</v>
      </c>
      <c r="W195" s="499" t="s">
        <v>339</v>
      </c>
      <c r="X195" s="495">
        <v>4</v>
      </c>
      <c r="Y195" s="403">
        <v>0.6</v>
      </c>
      <c r="Z195" s="243">
        <f>BD.PD[[#This Row],[Av.P1 '[%']]]*BD.PD[[#This Row],[Ppto. Orden Interna '[DOP']]]</f>
        <v>33114.977279999999</v>
      </c>
      <c r="AA195" s="511">
        <v>8</v>
      </c>
      <c r="AB195" s="403">
        <v>0.4</v>
      </c>
      <c r="AC195" s="243">
        <f>BD.PD[[#This Row],[Av.P2 '[%']]]*BD.PD[[#This Row],[Ppto. Orden Interna '[DOP']]]</f>
        <v>22076.651519999999</v>
      </c>
      <c r="AD195" s="514"/>
      <c r="AE195" s="404"/>
      <c r="AF195" s="243">
        <f>BD.PD[[#This Row],[Av.P3 '[%']]]*BD.PD[[#This Row],[Ppto. Orden Interna '[DOP']]]</f>
        <v>0</v>
      </c>
      <c r="AG195" s="243"/>
      <c r="AH195" s="243"/>
      <c r="AI195" s="243"/>
      <c r="AJ195" s="243"/>
      <c r="AK195" s="243"/>
      <c r="AL195" s="243"/>
      <c r="AM195" s="482">
        <f>BD.PD[[#This Row],[Pago 3]]+BD.PD[[#This Row],[Pago 2]]+BD.PD[[#This Row],[Pago 1]]</f>
        <v>55191.628799999999</v>
      </c>
      <c r="AN195" s="511" t="s">
        <v>244</v>
      </c>
      <c r="AO195" s="511" t="s">
        <v>245</v>
      </c>
      <c r="AP195" s="511" t="s">
        <v>246</v>
      </c>
      <c r="AQ195" s="511" t="s">
        <v>247</v>
      </c>
      <c r="AR195" s="511">
        <v>594</v>
      </c>
      <c r="AS195" s="511" t="s">
        <v>258</v>
      </c>
      <c r="IH195" s="306"/>
    </row>
    <row r="196" spans="1:242" ht="15" customHeight="1" x14ac:dyDescent="0.3">
      <c r="A196" s="174">
        <v>5.03</v>
      </c>
      <c r="B196" s="231"/>
      <c r="C196" s="232" t="str">
        <f>VLOOKUP(BD.PD[[#This Row],[Pos]],PPto[],3,FALSE)</f>
        <v>5.03 Neveras, Centrales y Evaporadores</v>
      </c>
      <c r="D196" s="174" t="s">
        <v>23</v>
      </c>
      <c r="E196" s="305" t="str">
        <f>IF(BD.PD[[#This Row],[.]]="*",VLOOKUP(BD.PD[[#This Row],[Pos]],Presupuesto!A:H,7,FALSE),"")</f>
        <v/>
      </c>
      <c r="F196" s="510" t="s">
        <v>347</v>
      </c>
      <c r="G196" s="230" t="s">
        <v>1607</v>
      </c>
      <c r="H196" s="517">
        <v>4600073206</v>
      </c>
      <c r="I196" s="511" t="s">
        <v>1609</v>
      </c>
      <c r="J196" s="497" t="s">
        <v>1909</v>
      </c>
      <c r="K196" s="382">
        <v>2</v>
      </c>
      <c r="L196" s="174" t="s">
        <v>189</v>
      </c>
      <c r="M196" s="383">
        <f>IF(BD.PD[[#This Row],[Mon]]="DOP",1,HLOOKUP(BD.PD[[#This Row],[Mon]],$K$1:$L$2,2,FALSE))</f>
        <v>72</v>
      </c>
      <c r="N196" s="385">
        <v>8316.74</v>
      </c>
      <c r="O196" s="395">
        <f>BD.PD[[#This Row],[Cant.]]*BD.PD[[#This Row],[ Tasa ]]*BD.PD[[#This Row],[ Precio Und.]]</f>
        <v>1197610.56</v>
      </c>
      <c r="P196" s="386">
        <v>0.12</v>
      </c>
      <c r="Q196" s="395">
        <f>IF(BD.PD[[#This Row],[Liquid. '[%']]]&lt;&gt;0,(BD.PD[[#This Row],[Valor Neto '[DOP']]]*BD.PD[[#This Row],[Liquid. '[%']]])+BD.PD[[#This Row],[Valor Neto '[DOP']]],BD.PD[[#This Row],[Valor Neto '[DOP']]])</f>
        <v>1341323.8272000002</v>
      </c>
      <c r="R196" s="395">
        <f>BD.PD[[#This Row],[Ppto. Orden Interna '[DOP']]]/HLOOKUP("USD",$K$1:$L$2,2,FALSE)</f>
        <v>21988.915200000003</v>
      </c>
      <c r="S196" s="494" t="s">
        <v>339</v>
      </c>
      <c r="T196" s="387"/>
      <c r="U196" s="460" t="s">
        <v>321</v>
      </c>
      <c r="V196" s="611">
        <v>801670</v>
      </c>
      <c r="W196" s="499" t="s">
        <v>339</v>
      </c>
      <c r="X196" s="495">
        <v>4</v>
      </c>
      <c r="Y196" s="403">
        <v>0.6</v>
      </c>
      <c r="Z196" s="243">
        <f>BD.PD[[#This Row],[Av.P1 '[%']]]*BD.PD[[#This Row],[Ppto. Orden Interna '[DOP']]]</f>
        <v>804794.29632000008</v>
      </c>
      <c r="AA196" s="511">
        <v>8</v>
      </c>
      <c r="AB196" s="403">
        <v>0.4</v>
      </c>
      <c r="AC196" s="243">
        <f>BD.PD[[#This Row],[Av.P2 '[%']]]*BD.PD[[#This Row],[Ppto. Orden Interna '[DOP']]]</f>
        <v>536529.53088000009</v>
      </c>
      <c r="AD196" s="514"/>
      <c r="AE196" s="404"/>
      <c r="AF196" s="243">
        <f>BD.PD[[#This Row],[Av.P3 '[%']]]*BD.PD[[#This Row],[Ppto. Orden Interna '[DOP']]]</f>
        <v>0</v>
      </c>
      <c r="AG196" s="243"/>
      <c r="AH196" s="243"/>
      <c r="AI196" s="243"/>
      <c r="AJ196" s="243"/>
      <c r="AK196" s="243"/>
      <c r="AL196" s="243"/>
      <c r="AM196" s="482">
        <f>BD.PD[[#This Row],[Pago 3]]+BD.PD[[#This Row],[Pago 2]]+BD.PD[[#This Row],[Pago 1]]</f>
        <v>1341323.8272000002</v>
      </c>
      <c r="AN196" s="511" t="s">
        <v>244</v>
      </c>
      <c r="AO196" s="511" t="s">
        <v>245</v>
      </c>
      <c r="AP196" s="511" t="s">
        <v>246</v>
      </c>
      <c r="AQ196" s="511" t="s">
        <v>247</v>
      </c>
      <c r="AR196" s="511">
        <v>594</v>
      </c>
      <c r="AS196" s="511" t="s">
        <v>258</v>
      </c>
      <c r="IH196" s="306"/>
    </row>
    <row r="197" spans="1:242" ht="15" customHeight="1" x14ac:dyDescent="0.3">
      <c r="A197" s="174">
        <v>5.03</v>
      </c>
      <c r="B197" s="231"/>
      <c r="C197" s="232" t="str">
        <f>VLOOKUP(BD.PD[[#This Row],[Pos]],PPto[],3,FALSE)</f>
        <v>5.03 Neveras, Centrales y Evaporadores</v>
      </c>
      <c r="D197" s="174" t="s">
        <v>23</v>
      </c>
      <c r="E197" s="305" t="str">
        <f>IF(BD.PD[[#This Row],[.]]="*",VLOOKUP(BD.PD[[#This Row],[Pos]],Presupuesto!A:H,7,FALSE),"")</f>
        <v/>
      </c>
      <c r="F197" s="510" t="s">
        <v>349</v>
      </c>
      <c r="G197" s="230" t="s">
        <v>1607</v>
      </c>
      <c r="H197" s="517">
        <v>4600073206</v>
      </c>
      <c r="I197" s="511" t="s">
        <v>1609</v>
      </c>
      <c r="J197" s="497" t="s">
        <v>1909</v>
      </c>
      <c r="K197" s="382">
        <v>1</v>
      </c>
      <c r="L197" s="174" t="s">
        <v>189</v>
      </c>
      <c r="M197" s="383">
        <f>IF(BD.PD[[#This Row],[Mon]]="DOP",1,HLOOKUP(BD.PD[[#This Row],[Mon]],$K$1:$L$2,2,FALSE))</f>
        <v>72</v>
      </c>
      <c r="N197" s="385">
        <v>5703.5</v>
      </c>
      <c r="O197" s="395">
        <f>BD.PD[[#This Row],[Cant.]]*BD.PD[[#This Row],[ Tasa ]]*BD.PD[[#This Row],[ Precio Und.]]</f>
        <v>410652</v>
      </c>
      <c r="P197" s="386">
        <v>0.12</v>
      </c>
      <c r="Q197" s="395">
        <f>IF(BD.PD[[#This Row],[Liquid. '[%']]]&lt;&gt;0,(BD.PD[[#This Row],[Valor Neto '[DOP']]]*BD.PD[[#This Row],[Liquid. '[%']]])+BD.PD[[#This Row],[Valor Neto '[DOP']]],BD.PD[[#This Row],[Valor Neto '[DOP']]])</f>
        <v>459930.24</v>
      </c>
      <c r="R197" s="395">
        <f>BD.PD[[#This Row],[Ppto. Orden Interna '[DOP']]]/HLOOKUP("USD",$K$1:$L$2,2,FALSE)</f>
        <v>7539.84</v>
      </c>
      <c r="S197" s="494" t="s">
        <v>339</v>
      </c>
      <c r="T197" s="387"/>
      <c r="U197" s="460" t="s">
        <v>321</v>
      </c>
      <c r="V197" s="611">
        <v>801670</v>
      </c>
      <c r="W197" s="499" t="s">
        <v>339</v>
      </c>
      <c r="X197" s="495">
        <v>4</v>
      </c>
      <c r="Y197" s="403">
        <v>0.6</v>
      </c>
      <c r="Z197" s="243">
        <f>BD.PD[[#This Row],[Av.P1 '[%']]]*BD.PD[[#This Row],[Ppto. Orden Interna '[DOP']]]</f>
        <v>275958.14399999997</v>
      </c>
      <c r="AA197" s="511">
        <v>8</v>
      </c>
      <c r="AB197" s="403">
        <v>0.4</v>
      </c>
      <c r="AC197" s="243">
        <f>BD.PD[[#This Row],[Av.P2 '[%']]]*BD.PD[[#This Row],[Ppto. Orden Interna '[DOP']]]</f>
        <v>183972.09600000002</v>
      </c>
      <c r="AD197" s="514"/>
      <c r="AE197" s="404"/>
      <c r="AF197" s="243">
        <f>BD.PD[[#This Row],[Av.P3 '[%']]]*BD.PD[[#This Row],[Ppto. Orden Interna '[DOP']]]</f>
        <v>0</v>
      </c>
      <c r="AG197" s="243"/>
      <c r="AH197" s="243"/>
      <c r="AI197" s="243"/>
      <c r="AJ197" s="243"/>
      <c r="AK197" s="243"/>
      <c r="AL197" s="243"/>
      <c r="AM197" s="482">
        <f>BD.PD[[#This Row],[Pago 3]]+BD.PD[[#This Row],[Pago 2]]+BD.PD[[#This Row],[Pago 1]]</f>
        <v>459930.24</v>
      </c>
      <c r="AN197" s="511" t="s">
        <v>244</v>
      </c>
      <c r="AO197" s="511" t="s">
        <v>245</v>
      </c>
      <c r="AP197" s="511" t="s">
        <v>246</v>
      </c>
      <c r="AQ197" s="511" t="s">
        <v>247</v>
      </c>
      <c r="AR197" s="511">
        <v>594</v>
      </c>
      <c r="AS197" s="511" t="s">
        <v>258</v>
      </c>
      <c r="IH197" s="306"/>
    </row>
    <row r="198" spans="1:242" ht="15" customHeight="1" x14ac:dyDescent="0.3">
      <c r="A198" s="174">
        <v>5.03</v>
      </c>
      <c r="B198" s="231"/>
      <c r="C198" s="232" t="str">
        <f>VLOOKUP(BD.PD[[#This Row],[Pos]],PPto[],3,FALSE)</f>
        <v>5.03 Neveras, Centrales y Evaporadores</v>
      </c>
      <c r="D198" s="174" t="s">
        <v>23</v>
      </c>
      <c r="E198" s="305" t="str">
        <f>IF(BD.PD[[#This Row],[.]]="*",VLOOKUP(BD.PD[[#This Row],[Pos]],Presupuesto!A:H,7,FALSE),"")</f>
        <v/>
      </c>
      <c r="F198" s="510" t="s">
        <v>341</v>
      </c>
      <c r="G198" s="230" t="s">
        <v>1607</v>
      </c>
      <c r="H198" s="517">
        <v>4600073206</v>
      </c>
      <c r="I198" s="511" t="s">
        <v>1609</v>
      </c>
      <c r="J198" s="497" t="s">
        <v>1909</v>
      </c>
      <c r="K198" s="382">
        <v>1</v>
      </c>
      <c r="L198" s="174" t="s">
        <v>189</v>
      </c>
      <c r="M198" s="383">
        <f>IF(BD.PD[[#This Row],[Mon]]="DOP",1,HLOOKUP(BD.PD[[#This Row],[Mon]],$K$1:$L$2,2,FALSE))</f>
        <v>72</v>
      </c>
      <c r="N198" s="385">
        <v>653.30999999999995</v>
      </c>
      <c r="O198" s="395">
        <f>BD.PD[[#This Row],[Cant.]]*BD.PD[[#This Row],[ Tasa ]]*BD.PD[[#This Row],[ Precio Und.]]</f>
        <v>47038.319999999992</v>
      </c>
      <c r="P198" s="386">
        <v>0.12</v>
      </c>
      <c r="Q198" s="395">
        <f>IF(BD.PD[[#This Row],[Liquid. '[%']]]&lt;&gt;0,(BD.PD[[#This Row],[Valor Neto '[DOP']]]*BD.PD[[#This Row],[Liquid. '[%']]])+BD.PD[[#This Row],[Valor Neto '[DOP']]],BD.PD[[#This Row],[Valor Neto '[DOP']]])</f>
        <v>52682.918399999995</v>
      </c>
      <c r="R198" s="395">
        <f>BD.PD[[#This Row],[Ppto. Orden Interna '[DOP']]]/HLOOKUP("USD",$K$1:$L$2,2,FALSE)</f>
        <v>863.6543999999999</v>
      </c>
      <c r="S198" s="494" t="s">
        <v>339</v>
      </c>
      <c r="T198" s="387"/>
      <c r="U198" s="460" t="s">
        <v>321</v>
      </c>
      <c r="V198" s="611">
        <v>801670</v>
      </c>
      <c r="W198" s="499" t="s">
        <v>339</v>
      </c>
      <c r="X198" s="495">
        <v>4</v>
      </c>
      <c r="Y198" s="403">
        <v>0.6</v>
      </c>
      <c r="Z198" s="243">
        <f>BD.PD[[#This Row],[Av.P1 '[%']]]*BD.PD[[#This Row],[Ppto. Orden Interna '[DOP']]]</f>
        <v>31609.751039999996</v>
      </c>
      <c r="AA198" s="511">
        <v>8</v>
      </c>
      <c r="AB198" s="403">
        <v>0.4</v>
      </c>
      <c r="AC198" s="243">
        <f>BD.PD[[#This Row],[Av.P2 '[%']]]*BD.PD[[#This Row],[Ppto. Orden Interna '[DOP']]]</f>
        <v>21073.167359999999</v>
      </c>
      <c r="AD198" s="514"/>
      <c r="AE198" s="404"/>
      <c r="AF198" s="243">
        <f>BD.PD[[#This Row],[Av.P3 '[%']]]*BD.PD[[#This Row],[Ppto. Orden Interna '[DOP']]]</f>
        <v>0</v>
      </c>
      <c r="AG198" s="243"/>
      <c r="AH198" s="243"/>
      <c r="AI198" s="243"/>
      <c r="AJ198" s="243"/>
      <c r="AK198" s="243"/>
      <c r="AL198" s="243"/>
      <c r="AM198" s="482">
        <f>BD.PD[[#This Row],[Pago 3]]+BD.PD[[#This Row],[Pago 2]]+BD.PD[[#This Row],[Pago 1]]</f>
        <v>52682.918399999995</v>
      </c>
      <c r="AN198" s="511" t="s">
        <v>244</v>
      </c>
      <c r="AO198" s="511" t="s">
        <v>245</v>
      </c>
      <c r="AP198" s="511" t="s">
        <v>246</v>
      </c>
      <c r="AQ198" s="511" t="s">
        <v>247</v>
      </c>
      <c r="AR198" s="511">
        <v>594</v>
      </c>
      <c r="AS198" s="511" t="s">
        <v>258</v>
      </c>
      <c r="IH198" s="306"/>
    </row>
    <row r="199" spans="1:242" ht="15" customHeight="1" x14ac:dyDescent="0.3">
      <c r="A199" s="174">
        <v>5.03</v>
      </c>
      <c r="B199" s="231"/>
      <c r="C199" s="232" t="str">
        <f>VLOOKUP(BD.PD[[#This Row],[Pos]],PPto[],3,FALSE)</f>
        <v>5.03 Neveras, Centrales y Evaporadores</v>
      </c>
      <c r="D199" s="174" t="s">
        <v>23</v>
      </c>
      <c r="E199" s="305" t="str">
        <f>IF(BD.PD[[#This Row],[.]]="*",VLOOKUP(BD.PD[[#This Row],[Pos]],Presupuesto!A:H,7,FALSE),"")</f>
        <v/>
      </c>
      <c r="F199" s="358" t="s">
        <v>350</v>
      </c>
      <c r="G199" s="230" t="s">
        <v>1607</v>
      </c>
      <c r="H199" s="517">
        <v>4600075212</v>
      </c>
      <c r="I199" s="511"/>
      <c r="J199" s="497" t="s">
        <v>1909</v>
      </c>
      <c r="K199" s="382">
        <v>0</v>
      </c>
      <c r="L199" s="174" t="s">
        <v>260</v>
      </c>
      <c r="M199" s="383">
        <f>IF(BD.PD[[#This Row],[Mon]]="DOP",1,HLOOKUP(BD.PD[[#This Row],[Mon]],$K$1:$L$2,2,FALSE))</f>
        <v>1</v>
      </c>
      <c r="N199" s="377">
        <v>370766.81</v>
      </c>
      <c r="O199" s="395">
        <f>BD.PD[[#This Row],[Cant.]]*BD.PD[[#This Row],[ Tasa ]]*BD.PD[[#This Row],[ Precio Und.]]</f>
        <v>0</v>
      </c>
      <c r="P199" s="386">
        <v>0</v>
      </c>
      <c r="Q199" s="395">
        <f>IF(BD.PD[[#This Row],[Liquid. '[%']]]&lt;&gt;0,(BD.PD[[#This Row],[Valor Neto '[DOP']]]*BD.PD[[#This Row],[Liquid. '[%']]])+BD.PD[[#This Row],[Valor Neto '[DOP']]],BD.PD[[#This Row],[Valor Neto '[DOP']]])</f>
        <v>0</v>
      </c>
      <c r="R199" s="395">
        <f>BD.PD[[#This Row],[Ppto. Orden Interna '[DOP']]]/HLOOKUP("USD",$K$1:$L$2,2,FALSE)</f>
        <v>0</v>
      </c>
      <c r="S199" s="494" t="s">
        <v>339</v>
      </c>
      <c r="T199" s="387"/>
      <c r="U199" s="460" t="s">
        <v>321</v>
      </c>
      <c r="V199" s="611">
        <v>801670</v>
      </c>
      <c r="W199" s="499" t="s">
        <v>339</v>
      </c>
      <c r="X199" s="495">
        <v>8</v>
      </c>
      <c r="Y199" s="404">
        <v>0.6</v>
      </c>
      <c r="Z199" s="243">
        <f>BD.PD[[#This Row],[Av.P1 '[%']]]*BD.PD[[#This Row],[Ppto. Orden Interna '[DOP']]]</f>
        <v>0</v>
      </c>
      <c r="AA199" s="511">
        <v>10</v>
      </c>
      <c r="AB199" s="403">
        <v>0.4</v>
      </c>
      <c r="AC199" s="243">
        <f>BD.PD[[#This Row],[Av.P2 '[%']]]*BD.PD[[#This Row],[Ppto. Orden Interna '[DOP']]]</f>
        <v>0</v>
      </c>
      <c r="AD199" s="514"/>
      <c r="AE199" s="404"/>
      <c r="AF199" s="243">
        <f>BD.PD[[#This Row],[Av.P3 '[%']]]*BD.PD[[#This Row],[Ppto. Orden Interna '[DOP']]]</f>
        <v>0</v>
      </c>
      <c r="AG199" s="243"/>
      <c r="AH199" s="243"/>
      <c r="AI199" s="243"/>
      <c r="AJ199" s="243"/>
      <c r="AK199" s="243"/>
      <c r="AL199" s="243"/>
      <c r="AM199" s="482">
        <f>BD.PD[[#This Row],[Pago 3]]+BD.PD[[#This Row],[Pago 2]]+BD.PD[[#This Row],[Pago 1]]</f>
        <v>0</v>
      </c>
      <c r="AN199" s="511" t="s">
        <v>244</v>
      </c>
      <c r="AO199" s="511" t="s">
        <v>245</v>
      </c>
      <c r="AP199" s="511" t="s">
        <v>246</v>
      </c>
      <c r="AQ199" s="511" t="s">
        <v>247</v>
      </c>
      <c r="AR199" s="511">
        <v>594</v>
      </c>
      <c r="AS199" s="511" t="s">
        <v>258</v>
      </c>
      <c r="IH199" s="306"/>
    </row>
    <row r="200" spans="1:242" ht="15" customHeight="1" x14ac:dyDescent="0.3">
      <c r="A200" s="174">
        <v>5.03</v>
      </c>
      <c r="B200" s="231"/>
      <c r="C200" s="232" t="str">
        <f>VLOOKUP(BD.PD[[#This Row],[Pos]],PPto[],3,FALSE)</f>
        <v>5.03 Neveras, Centrales y Evaporadores</v>
      </c>
      <c r="D200" s="174" t="s">
        <v>23</v>
      </c>
      <c r="E200" s="305" t="str">
        <f>IF(BD.PD[[#This Row],[.]]="*",VLOOKUP(BD.PD[[#This Row],[Pos]],Presupuesto!A:H,7,FALSE),"")</f>
        <v/>
      </c>
      <c r="F200" s="234" t="s">
        <v>351</v>
      </c>
      <c r="G200" s="230" t="s">
        <v>1607</v>
      </c>
      <c r="H200" s="517">
        <v>4600074983</v>
      </c>
      <c r="I200" s="511" t="s">
        <v>1609</v>
      </c>
      <c r="J200" s="497" t="s">
        <v>1909</v>
      </c>
      <c r="K200" s="382">
        <v>2</v>
      </c>
      <c r="L200" s="174" t="s">
        <v>189</v>
      </c>
      <c r="M200" s="383">
        <f>IF(BD.PD[[#This Row],[Mon]]="DOP",1,HLOOKUP(BD.PD[[#This Row],[Mon]],$K$1:$L$2,2,FALSE))</f>
        <v>72</v>
      </c>
      <c r="N200" s="377">
        <v>3312</v>
      </c>
      <c r="O200" s="395">
        <f>BD.PD[[#This Row],[Cant.]]*BD.PD[[#This Row],[ Tasa ]]*BD.PD[[#This Row],[ Precio Und.]]</f>
        <v>476928</v>
      </c>
      <c r="P200" s="386">
        <v>0.33</v>
      </c>
      <c r="Q200" s="395">
        <f>IF(BD.PD[[#This Row],[Liquid. '[%']]]&lt;&gt;0,(BD.PD[[#This Row],[Valor Neto '[DOP']]]*BD.PD[[#This Row],[Liquid. '[%']]])+BD.PD[[#This Row],[Valor Neto '[DOP']]],BD.PD[[#This Row],[Valor Neto '[DOP']]])</f>
        <v>634314.23999999999</v>
      </c>
      <c r="R200" s="395">
        <f>BD.PD[[#This Row],[Ppto. Orden Interna '[DOP']]]/HLOOKUP("USD",$K$1:$L$2,2,FALSE)</f>
        <v>10398.594098360656</v>
      </c>
      <c r="S200" s="494" t="s">
        <v>339</v>
      </c>
      <c r="T200" s="387"/>
      <c r="U200" s="460" t="s">
        <v>321</v>
      </c>
      <c r="V200" s="611">
        <v>801670</v>
      </c>
      <c r="W200" s="499" t="s">
        <v>339</v>
      </c>
      <c r="X200" s="495">
        <v>7</v>
      </c>
      <c r="Y200" s="404">
        <v>0.6</v>
      </c>
      <c r="Z200" s="243">
        <f>BD.PD[[#This Row],[Av.P1 '[%']]]*BD.PD[[#This Row],[Ppto. Orden Interna '[DOP']]]</f>
        <v>380588.54399999999</v>
      </c>
      <c r="AA200" s="511">
        <v>10</v>
      </c>
      <c r="AB200" s="403">
        <v>0.4</v>
      </c>
      <c r="AC200" s="243">
        <f>BD.PD[[#This Row],[Av.P2 '[%']]]*BD.PD[[#This Row],[Ppto. Orden Interna '[DOP']]]</f>
        <v>253725.696</v>
      </c>
      <c r="AD200" s="514"/>
      <c r="AE200" s="404"/>
      <c r="AF200" s="243">
        <f>BD.PD[[#This Row],[Av.P3 '[%']]]*BD.PD[[#This Row],[Ppto. Orden Interna '[DOP']]]</f>
        <v>0</v>
      </c>
      <c r="AG200" s="243"/>
      <c r="AH200" s="243"/>
      <c r="AI200" s="243"/>
      <c r="AJ200" s="243"/>
      <c r="AK200" s="243"/>
      <c r="AL200" s="243"/>
      <c r="AM200" s="482">
        <f>BD.PD[[#This Row],[Pago 3]]+BD.PD[[#This Row],[Pago 2]]+BD.PD[[#This Row],[Pago 1]]</f>
        <v>634314.23999999999</v>
      </c>
      <c r="AN200" s="511" t="s">
        <v>244</v>
      </c>
      <c r="AO200" s="511" t="s">
        <v>245</v>
      </c>
      <c r="AP200" s="511" t="s">
        <v>246</v>
      </c>
      <c r="AQ200" s="511" t="s">
        <v>247</v>
      </c>
      <c r="AR200" s="511">
        <v>594</v>
      </c>
      <c r="AS200" s="511" t="s">
        <v>258</v>
      </c>
      <c r="IH200" s="306"/>
    </row>
    <row r="201" spans="1:242" ht="15" customHeight="1" x14ac:dyDescent="0.3">
      <c r="A201" s="174">
        <v>5.03</v>
      </c>
      <c r="B201" s="231"/>
      <c r="C201" s="232" t="str">
        <f>VLOOKUP(BD.PD[[#This Row],[Pos]],PPto[],3,FALSE)</f>
        <v>5.03 Neveras, Centrales y Evaporadores</v>
      </c>
      <c r="D201" s="174" t="s">
        <v>23</v>
      </c>
      <c r="E201" s="305" t="str">
        <f>IF(BD.PD[[#This Row],[.]]="*",VLOOKUP(BD.PD[[#This Row],[Pos]],Presupuesto!A:H,7,FALSE),"")</f>
        <v/>
      </c>
      <c r="F201" s="234" t="s">
        <v>353</v>
      </c>
      <c r="G201" s="230" t="s">
        <v>1607</v>
      </c>
      <c r="H201" s="517">
        <v>4600074983</v>
      </c>
      <c r="I201" s="511" t="s">
        <v>1609</v>
      </c>
      <c r="J201" s="497" t="s">
        <v>1909</v>
      </c>
      <c r="K201" s="382">
        <v>4</v>
      </c>
      <c r="L201" s="174" t="s">
        <v>189</v>
      </c>
      <c r="M201" s="383">
        <f>IF(BD.PD[[#This Row],[Mon]]="DOP",1,HLOOKUP(BD.PD[[#This Row],[Mon]],$K$1:$L$2,2,FALSE))</f>
        <v>72</v>
      </c>
      <c r="N201" s="377">
        <v>644.29</v>
      </c>
      <c r="O201" s="395">
        <f>BD.PD[[#This Row],[Cant.]]*BD.PD[[#This Row],[ Tasa ]]*BD.PD[[#This Row],[ Precio Und.]]</f>
        <v>185555.52</v>
      </c>
      <c r="P201" s="386">
        <v>0.33</v>
      </c>
      <c r="Q201" s="395">
        <f>IF(BD.PD[[#This Row],[Liquid. '[%']]]&lt;&gt;0,(BD.PD[[#This Row],[Valor Neto '[DOP']]]*BD.PD[[#This Row],[Liquid. '[%']]])+BD.PD[[#This Row],[Valor Neto '[DOP']]],BD.PD[[#This Row],[Valor Neto '[DOP']]])</f>
        <v>246788.84159999999</v>
      </c>
      <c r="R201" s="395">
        <f>BD.PD[[#This Row],[Ppto. Orden Interna '[DOP']]]/HLOOKUP("USD",$K$1:$L$2,2,FALSE)</f>
        <v>4045.7187147540981</v>
      </c>
      <c r="S201" s="494" t="s">
        <v>339</v>
      </c>
      <c r="T201" s="387"/>
      <c r="U201" s="460" t="s">
        <v>321</v>
      </c>
      <c r="V201" s="611">
        <v>801670</v>
      </c>
      <c r="W201" s="499" t="s">
        <v>339</v>
      </c>
      <c r="X201" s="495">
        <v>7</v>
      </c>
      <c r="Y201" s="404">
        <v>0.6</v>
      </c>
      <c r="Z201" s="243">
        <f>BD.PD[[#This Row],[Av.P1 '[%']]]*BD.PD[[#This Row],[Ppto. Orden Interna '[DOP']]]</f>
        <v>148073.30495999998</v>
      </c>
      <c r="AA201" s="511">
        <v>10</v>
      </c>
      <c r="AB201" s="403">
        <v>0.4</v>
      </c>
      <c r="AC201" s="243">
        <f>BD.PD[[#This Row],[Av.P2 '[%']]]*BD.PD[[#This Row],[Ppto. Orden Interna '[DOP']]]</f>
        <v>98715.536640000006</v>
      </c>
      <c r="AD201" s="514"/>
      <c r="AE201" s="404"/>
      <c r="AF201" s="243">
        <f>BD.PD[[#This Row],[Av.P3 '[%']]]*BD.PD[[#This Row],[Ppto. Orden Interna '[DOP']]]</f>
        <v>0</v>
      </c>
      <c r="AG201" s="243"/>
      <c r="AH201" s="243"/>
      <c r="AI201" s="243"/>
      <c r="AJ201" s="243"/>
      <c r="AK201" s="243"/>
      <c r="AL201" s="243"/>
      <c r="AM201" s="482">
        <f>BD.PD[[#This Row],[Pago 3]]+BD.PD[[#This Row],[Pago 2]]+BD.PD[[#This Row],[Pago 1]]</f>
        <v>246788.84159999999</v>
      </c>
      <c r="AN201" s="511" t="s">
        <v>244</v>
      </c>
      <c r="AO201" s="511" t="s">
        <v>245</v>
      </c>
      <c r="AP201" s="511" t="s">
        <v>246</v>
      </c>
      <c r="AQ201" s="511" t="s">
        <v>247</v>
      </c>
      <c r="AR201" s="511">
        <v>594</v>
      </c>
      <c r="AS201" s="511" t="s">
        <v>258</v>
      </c>
      <c r="IH201" s="306"/>
    </row>
    <row r="202" spans="1:242" ht="15" customHeight="1" x14ac:dyDescent="0.3">
      <c r="A202" s="174">
        <v>5.03</v>
      </c>
      <c r="B202" s="231"/>
      <c r="C202" s="232" t="str">
        <f>VLOOKUP(BD.PD[[#This Row],[Pos]],PPto[],3,FALSE)</f>
        <v>5.03 Neveras, Centrales y Evaporadores</v>
      </c>
      <c r="D202" s="174" t="s">
        <v>23</v>
      </c>
      <c r="E202" s="305" t="str">
        <f>IF(BD.PD[[#This Row],[.]]="*",VLOOKUP(BD.PD[[#This Row],[Pos]],Presupuesto!A:H,7,FALSE),"")</f>
        <v/>
      </c>
      <c r="F202" s="234" t="s">
        <v>354</v>
      </c>
      <c r="G202" s="230" t="s">
        <v>1607</v>
      </c>
      <c r="H202" s="517">
        <v>4600074983</v>
      </c>
      <c r="I202" s="511" t="s">
        <v>1609</v>
      </c>
      <c r="J202" s="497" t="s">
        <v>1909</v>
      </c>
      <c r="K202" s="382">
        <v>1</v>
      </c>
      <c r="L202" s="174" t="s">
        <v>189</v>
      </c>
      <c r="M202" s="383">
        <f>IF(BD.PD[[#This Row],[Mon]]="DOP",1,HLOOKUP(BD.PD[[#This Row],[Mon]],$K$1:$L$2,2,FALSE))</f>
        <v>72</v>
      </c>
      <c r="N202" s="377">
        <v>3776.33</v>
      </c>
      <c r="O202" s="395">
        <f>BD.PD[[#This Row],[Cant.]]*BD.PD[[#This Row],[ Tasa ]]*BD.PD[[#This Row],[ Precio Und.]]</f>
        <v>271895.76</v>
      </c>
      <c r="P202" s="386">
        <v>0.33</v>
      </c>
      <c r="Q202" s="395">
        <f>IF(BD.PD[[#This Row],[Liquid. '[%']]]&lt;&gt;0,(BD.PD[[#This Row],[Valor Neto '[DOP']]]*BD.PD[[#This Row],[Liquid. '[%']]])+BD.PD[[#This Row],[Valor Neto '[DOP']]],BD.PD[[#This Row],[Valor Neto '[DOP']]])</f>
        <v>361621.36080000002</v>
      </c>
      <c r="R202" s="395">
        <f>BD.PD[[#This Row],[Ppto. Orden Interna '[DOP']]]/HLOOKUP("USD",$K$1:$L$2,2,FALSE)</f>
        <v>5928.2190295081973</v>
      </c>
      <c r="S202" s="494" t="s">
        <v>339</v>
      </c>
      <c r="T202" s="387"/>
      <c r="U202" s="460" t="s">
        <v>321</v>
      </c>
      <c r="V202" s="611">
        <v>801670</v>
      </c>
      <c r="W202" s="499" t="s">
        <v>339</v>
      </c>
      <c r="X202" s="495">
        <v>7</v>
      </c>
      <c r="Y202" s="404">
        <v>0.6</v>
      </c>
      <c r="Z202" s="243">
        <f>BD.PD[[#This Row],[Av.P1 '[%']]]*BD.PD[[#This Row],[Ppto. Orden Interna '[DOP']]]</f>
        <v>216972.81648000001</v>
      </c>
      <c r="AA202" s="511">
        <v>10</v>
      </c>
      <c r="AB202" s="403">
        <v>0.4</v>
      </c>
      <c r="AC202" s="243">
        <f>BD.PD[[#This Row],[Av.P2 '[%']]]*BD.PD[[#This Row],[Ppto. Orden Interna '[DOP']]]</f>
        <v>144648.54432000002</v>
      </c>
      <c r="AD202" s="514"/>
      <c r="AE202" s="404"/>
      <c r="AF202" s="243">
        <f>BD.PD[[#This Row],[Av.P3 '[%']]]*BD.PD[[#This Row],[Ppto. Orden Interna '[DOP']]]</f>
        <v>0</v>
      </c>
      <c r="AG202" s="243"/>
      <c r="AH202" s="243"/>
      <c r="AI202" s="243"/>
      <c r="AJ202" s="243"/>
      <c r="AK202" s="243"/>
      <c r="AL202" s="243"/>
      <c r="AM202" s="482">
        <f>BD.PD[[#This Row],[Pago 3]]+BD.PD[[#This Row],[Pago 2]]+BD.PD[[#This Row],[Pago 1]]</f>
        <v>361621.36080000002</v>
      </c>
      <c r="AN202" s="511" t="s">
        <v>244</v>
      </c>
      <c r="AO202" s="511" t="s">
        <v>245</v>
      </c>
      <c r="AP202" s="511" t="s">
        <v>246</v>
      </c>
      <c r="AQ202" s="511" t="s">
        <v>247</v>
      </c>
      <c r="AR202" s="511">
        <v>594</v>
      </c>
      <c r="AS202" s="511" t="s">
        <v>258</v>
      </c>
      <c r="IH202" s="306"/>
    </row>
    <row r="203" spans="1:242" ht="15" customHeight="1" x14ac:dyDescent="0.3">
      <c r="A203" s="174">
        <v>5.03</v>
      </c>
      <c r="B203" s="231"/>
      <c r="C203" s="232" t="str">
        <f>VLOOKUP(BD.PD[[#This Row],[Pos]],PPto[],3,FALSE)</f>
        <v>5.03 Neveras, Centrales y Evaporadores</v>
      </c>
      <c r="D203" s="174" t="s">
        <v>23</v>
      </c>
      <c r="E203" s="305" t="str">
        <f>IF(BD.PD[[#This Row],[.]]="*",VLOOKUP(BD.PD[[#This Row],[Pos]],Presupuesto!A:H,7,FALSE),"")</f>
        <v/>
      </c>
      <c r="F203" s="234" t="s">
        <v>353</v>
      </c>
      <c r="G203" s="230" t="s">
        <v>1607</v>
      </c>
      <c r="H203" s="517">
        <v>4600074983</v>
      </c>
      <c r="I203" s="511" t="s">
        <v>1609</v>
      </c>
      <c r="J203" s="497" t="s">
        <v>1909</v>
      </c>
      <c r="K203" s="382">
        <v>2</v>
      </c>
      <c r="L203" s="174" t="s">
        <v>189</v>
      </c>
      <c r="M203" s="383">
        <f>IF(BD.PD[[#This Row],[Mon]]="DOP",1,HLOOKUP(BD.PD[[#This Row],[Mon]],$K$1:$L$2,2,FALSE))</f>
        <v>72</v>
      </c>
      <c r="N203" s="377">
        <v>644.29</v>
      </c>
      <c r="O203" s="395">
        <f>BD.PD[[#This Row],[Cant.]]*BD.PD[[#This Row],[ Tasa ]]*BD.PD[[#This Row],[ Precio Und.]]</f>
        <v>92777.76</v>
      </c>
      <c r="P203" s="386">
        <v>0.33</v>
      </c>
      <c r="Q203" s="395">
        <f>IF(BD.PD[[#This Row],[Liquid. '[%']]]&lt;&gt;0,(BD.PD[[#This Row],[Valor Neto '[DOP']]]*BD.PD[[#This Row],[Liquid. '[%']]])+BD.PD[[#This Row],[Valor Neto '[DOP']]],BD.PD[[#This Row],[Valor Neto '[DOP']]])</f>
        <v>123394.42079999999</v>
      </c>
      <c r="R203" s="395">
        <f>BD.PD[[#This Row],[Ppto. Orden Interna '[DOP']]]/HLOOKUP("USD",$K$1:$L$2,2,FALSE)</f>
        <v>2022.859357377049</v>
      </c>
      <c r="S203" s="494" t="s">
        <v>339</v>
      </c>
      <c r="T203" s="387"/>
      <c r="U203" s="460" t="s">
        <v>321</v>
      </c>
      <c r="V203" s="611">
        <v>801670</v>
      </c>
      <c r="W203" s="499" t="s">
        <v>339</v>
      </c>
      <c r="X203" s="495">
        <v>7</v>
      </c>
      <c r="Y203" s="404">
        <v>0.6</v>
      </c>
      <c r="Z203" s="243">
        <f>BD.PD[[#This Row],[Av.P1 '[%']]]*BD.PD[[#This Row],[Ppto. Orden Interna '[DOP']]]</f>
        <v>74036.65247999999</v>
      </c>
      <c r="AA203" s="511">
        <v>10</v>
      </c>
      <c r="AB203" s="403">
        <v>0.4</v>
      </c>
      <c r="AC203" s="243">
        <f>BD.PD[[#This Row],[Av.P2 '[%']]]*BD.PD[[#This Row],[Ppto. Orden Interna '[DOP']]]</f>
        <v>49357.768320000003</v>
      </c>
      <c r="AD203" s="514"/>
      <c r="AE203" s="404"/>
      <c r="AF203" s="243">
        <f>BD.PD[[#This Row],[Av.P3 '[%']]]*BD.PD[[#This Row],[Ppto. Orden Interna '[DOP']]]</f>
        <v>0</v>
      </c>
      <c r="AG203" s="243"/>
      <c r="AH203" s="243"/>
      <c r="AI203" s="243"/>
      <c r="AJ203" s="243"/>
      <c r="AK203" s="243"/>
      <c r="AL203" s="243"/>
      <c r="AM203" s="482">
        <f>BD.PD[[#This Row],[Pago 3]]+BD.PD[[#This Row],[Pago 2]]+BD.PD[[#This Row],[Pago 1]]</f>
        <v>123394.42079999999</v>
      </c>
      <c r="AN203" s="511" t="s">
        <v>244</v>
      </c>
      <c r="AO203" s="511" t="s">
        <v>245</v>
      </c>
      <c r="AP203" s="511" t="s">
        <v>246</v>
      </c>
      <c r="AQ203" s="511" t="s">
        <v>247</v>
      </c>
      <c r="AR203" s="511">
        <v>594</v>
      </c>
      <c r="AS203" s="511" t="s">
        <v>258</v>
      </c>
      <c r="IH203" s="306"/>
    </row>
    <row r="204" spans="1:242" ht="15" customHeight="1" x14ac:dyDescent="0.3">
      <c r="A204" s="174">
        <v>5.03</v>
      </c>
      <c r="B204" s="231"/>
      <c r="C204" s="232" t="str">
        <f>VLOOKUP(BD.PD[[#This Row],[Pos]],PPto[],3,FALSE)</f>
        <v>5.03 Neveras, Centrales y Evaporadores</v>
      </c>
      <c r="D204" s="174" t="s">
        <v>23</v>
      </c>
      <c r="E204" s="305" t="str">
        <f>IF(BD.PD[[#This Row],[.]]="*",VLOOKUP(BD.PD[[#This Row],[Pos]],Presupuesto!A:H,7,FALSE),"")</f>
        <v/>
      </c>
      <c r="F204" s="234" t="s">
        <v>1231</v>
      </c>
      <c r="G204" s="230" t="s">
        <v>1607</v>
      </c>
      <c r="H204" s="174">
        <v>4600073155</v>
      </c>
      <c r="I204" s="511" t="s">
        <v>1609</v>
      </c>
      <c r="J204" s="497" t="s">
        <v>1909</v>
      </c>
      <c r="K204" s="382">
        <v>3</v>
      </c>
      <c r="L204" s="174" t="s">
        <v>117</v>
      </c>
      <c r="M204" s="383">
        <f>IF(BD.PD[[#This Row],[Mon]]="DOP",1,HLOOKUP(BD.PD[[#This Row],[Mon]],$K$1:$L$2,2,FALSE))</f>
        <v>61</v>
      </c>
      <c r="N204" s="400">
        <v>11026</v>
      </c>
      <c r="O204" s="395">
        <f>BD.PD[[#This Row],[Cant.]]*BD.PD[[#This Row],[ Tasa ]]*BD.PD[[#This Row],[ Precio Und.]]</f>
        <v>2017758</v>
      </c>
      <c r="P204" s="386">
        <v>0.04</v>
      </c>
      <c r="Q204" s="395">
        <f>IF(BD.PD[[#This Row],[Liquid. '[%']]]&lt;&gt;0,(BD.PD[[#This Row],[Valor Neto '[DOP']]]*BD.PD[[#This Row],[Liquid. '[%']]])+BD.PD[[#This Row],[Valor Neto '[DOP']]],BD.PD[[#This Row],[Valor Neto '[DOP']]])</f>
        <v>2098468.3199999998</v>
      </c>
      <c r="R204" s="395">
        <f>BD.PD[[#This Row],[Ppto. Orden Interna '[DOP']]]/HLOOKUP("USD",$K$1:$L$2,2,FALSE)</f>
        <v>34401.119999999995</v>
      </c>
      <c r="S204" s="499" t="s">
        <v>355</v>
      </c>
      <c r="T204" s="481"/>
      <c r="U204" s="460" t="s">
        <v>321</v>
      </c>
      <c r="V204" s="611">
        <v>801670</v>
      </c>
      <c r="W204" s="499" t="s">
        <v>355</v>
      </c>
      <c r="X204" s="174">
        <v>4</v>
      </c>
      <c r="Y204" s="399">
        <v>0.5</v>
      </c>
      <c r="Z204" s="395">
        <f>BD.PD[[#This Row],[Av.P1 '[%']]]*BD.PD[[#This Row],[Ppto. Orden Interna '[DOP']]]</f>
        <v>1049234.1599999999</v>
      </c>
      <c r="AA204" s="174">
        <v>13</v>
      </c>
      <c r="AB204" s="399">
        <v>0.5</v>
      </c>
      <c r="AC204" s="395">
        <f>BD.PD[[#This Row],[Av.P2 '[%']]]*BD.PD[[#This Row],[Ppto. Orden Interna '[DOP']]]</f>
        <v>1049234.1599999999</v>
      </c>
      <c r="AD204" s="249"/>
      <c r="AE204" s="389"/>
      <c r="AF204" s="243">
        <f>BD.PD[[#This Row],[Av.P3 '[%']]]*BD.PD[[#This Row],[Ppto. Orden Interna '[DOP']]]</f>
        <v>0</v>
      </c>
      <c r="AG204" s="243"/>
      <c r="AH204" s="243"/>
      <c r="AI204" s="243"/>
      <c r="AJ204" s="243"/>
      <c r="AK204" s="243"/>
      <c r="AL204" s="243"/>
      <c r="AM204" s="482">
        <f>BD.PD[[#This Row],[Pago 3]]+BD.PD[[#This Row],[Pago 2]]+BD.PD[[#This Row],[Pago 1]]</f>
        <v>2098468.3199999998</v>
      </c>
      <c r="AN204" s="511" t="s">
        <v>244</v>
      </c>
      <c r="AO204" s="511" t="s">
        <v>245</v>
      </c>
      <c r="AP204" s="511" t="s">
        <v>246</v>
      </c>
      <c r="AQ204" s="511" t="s">
        <v>247</v>
      </c>
      <c r="AR204" s="511">
        <v>594</v>
      </c>
      <c r="AS204" s="511" t="s">
        <v>258</v>
      </c>
      <c r="IH204" s="306"/>
    </row>
    <row r="205" spans="1:242" ht="15" customHeight="1" x14ac:dyDescent="0.3">
      <c r="A205" s="174">
        <v>5.03</v>
      </c>
      <c r="B205" s="231"/>
      <c r="C205" s="232" t="str">
        <f>VLOOKUP(BD.PD[[#This Row],[Pos]],PPto[],3,FALSE)</f>
        <v>5.03 Neveras, Centrales y Evaporadores</v>
      </c>
      <c r="D205" s="174" t="s">
        <v>23</v>
      </c>
      <c r="E205" s="305" t="str">
        <f>IF(BD.PD[[#This Row],[.]]="*",VLOOKUP(BD.PD[[#This Row],[Pos]],Presupuesto!A:H,7,FALSE),"")</f>
        <v/>
      </c>
      <c r="F205" s="234" t="s">
        <v>1235</v>
      </c>
      <c r="G205" s="230" t="s">
        <v>1607</v>
      </c>
      <c r="H205" s="174">
        <v>4600073155</v>
      </c>
      <c r="I205" s="511" t="s">
        <v>1609</v>
      </c>
      <c r="J205" s="497" t="s">
        <v>1909</v>
      </c>
      <c r="K205" s="382">
        <v>2</v>
      </c>
      <c r="L205" s="174" t="s">
        <v>117</v>
      </c>
      <c r="M205" s="383">
        <f>IF(BD.PD[[#This Row],[Mon]]="DOP",1,HLOOKUP(BD.PD[[#This Row],[Mon]],$K$1:$L$2,2,FALSE))</f>
        <v>61</v>
      </c>
      <c r="N205" s="400">
        <v>8122</v>
      </c>
      <c r="O205" s="395">
        <f>BD.PD[[#This Row],[Cant.]]*BD.PD[[#This Row],[ Tasa ]]*BD.PD[[#This Row],[ Precio Und.]]</f>
        <v>990884</v>
      </c>
      <c r="P205" s="386">
        <v>0.04</v>
      </c>
      <c r="Q205" s="395">
        <f>IF(BD.PD[[#This Row],[Liquid. '[%']]]&lt;&gt;0,(BD.PD[[#This Row],[Valor Neto '[DOP']]]*BD.PD[[#This Row],[Liquid. '[%']]])+BD.PD[[#This Row],[Valor Neto '[DOP']]],BD.PD[[#This Row],[Valor Neto '[DOP']]])</f>
        <v>1030519.36</v>
      </c>
      <c r="R205" s="395">
        <f>BD.PD[[#This Row],[Ppto. Orden Interna '[DOP']]]/HLOOKUP("USD",$K$1:$L$2,2,FALSE)</f>
        <v>16893.759999999998</v>
      </c>
      <c r="S205" s="499" t="s">
        <v>355</v>
      </c>
      <c r="T205" s="481"/>
      <c r="U205" s="460" t="s">
        <v>321</v>
      </c>
      <c r="V205" s="611">
        <v>801670</v>
      </c>
      <c r="W205" s="499" t="s">
        <v>355</v>
      </c>
      <c r="X205" s="174">
        <v>4</v>
      </c>
      <c r="Y205" s="399">
        <v>0.5</v>
      </c>
      <c r="Z205" s="395">
        <f>BD.PD[[#This Row],[Av.P1 '[%']]]*BD.PD[[#This Row],[Ppto. Orden Interna '[DOP']]]</f>
        <v>515259.68</v>
      </c>
      <c r="AA205" s="174">
        <v>13</v>
      </c>
      <c r="AB205" s="399">
        <v>0.5</v>
      </c>
      <c r="AC205" s="395">
        <f>BD.PD[[#This Row],[Av.P2 '[%']]]*BD.PD[[#This Row],[Ppto. Orden Interna '[DOP']]]</f>
        <v>515259.68</v>
      </c>
      <c r="AD205" s="249"/>
      <c r="AE205" s="389"/>
      <c r="AF205" s="243">
        <f>BD.PD[[#This Row],[Av.P3 '[%']]]*BD.PD[[#This Row],[Ppto. Orden Interna '[DOP']]]</f>
        <v>0</v>
      </c>
      <c r="AG205" s="243"/>
      <c r="AH205" s="243"/>
      <c r="AI205" s="243"/>
      <c r="AJ205" s="243"/>
      <c r="AK205" s="243"/>
      <c r="AL205" s="243"/>
      <c r="AM205" s="482">
        <f>BD.PD[[#This Row],[Pago 3]]+BD.PD[[#This Row],[Pago 2]]+BD.PD[[#This Row],[Pago 1]]</f>
        <v>1030519.36</v>
      </c>
      <c r="AN205" s="511" t="s">
        <v>244</v>
      </c>
      <c r="AO205" s="511" t="s">
        <v>245</v>
      </c>
      <c r="AP205" s="511" t="s">
        <v>246</v>
      </c>
      <c r="AQ205" s="511" t="s">
        <v>247</v>
      </c>
      <c r="AR205" s="511">
        <v>594</v>
      </c>
      <c r="AS205" s="511" t="s">
        <v>258</v>
      </c>
      <c r="IH205" s="306"/>
    </row>
    <row r="206" spans="1:242" ht="15" customHeight="1" x14ac:dyDescent="0.3">
      <c r="A206" s="174">
        <v>5.03</v>
      </c>
      <c r="B206" s="231"/>
      <c r="C206" s="232" t="str">
        <f>VLOOKUP(BD.PD[[#This Row],[Pos]],PPto[],3,FALSE)</f>
        <v>5.03 Neveras, Centrales y Evaporadores</v>
      </c>
      <c r="D206" s="174" t="s">
        <v>23</v>
      </c>
      <c r="E206" s="305" t="str">
        <f>IF(BD.PD[[#This Row],[.]]="*",VLOOKUP(BD.PD[[#This Row],[Pos]],Presupuesto!A:H,7,FALSE),"")</f>
        <v/>
      </c>
      <c r="F206" s="234" t="s">
        <v>1236</v>
      </c>
      <c r="G206" s="230" t="s">
        <v>1607</v>
      </c>
      <c r="H206" s="174">
        <v>4600073155</v>
      </c>
      <c r="I206" s="511" t="s">
        <v>1609</v>
      </c>
      <c r="J206" s="497" t="s">
        <v>1909</v>
      </c>
      <c r="K206" s="382">
        <v>1</v>
      </c>
      <c r="L206" s="174" t="s">
        <v>117</v>
      </c>
      <c r="M206" s="383">
        <f>IF(BD.PD[[#This Row],[Mon]]="DOP",1,HLOOKUP(BD.PD[[#This Row],[Mon]],$K$1:$L$2,2,FALSE))</f>
        <v>61</v>
      </c>
      <c r="N206" s="400">
        <v>11036</v>
      </c>
      <c r="O206" s="395">
        <f>BD.PD[[#This Row],[Cant.]]*BD.PD[[#This Row],[ Tasa ]]*BD.PD[[#This Row],[ Precio Und.]]</f>
        <v>673196</v>
      </c>
      <c r="P206" s="386">
        <v>0.04</v>
      </c>
      <c r="Q206" s="395">
        <f>IF(BD.PD[[#This Row],[Liquid. '[%']]]&lt;&gt;0,(BD.PD[[#This Row],[Valor Neto '[DOP']]]*BD.PD[[#This Row],[Liquid. '[%']]])+BD.PD[[#This Row],[Valor Neto '[DOP']]],BD.PD[[#This Row],[Valor Neto '[DOP']]])</f>
        <v>700123.84</v>
      </c>
      <c r="R206" s="395">
        <f>BD.PD[[#This Row],[Ppto. Orden Interna '[DOP']]]/HLOOKUP("USD",$K$1:$L$2,2,FALSE)</f>
        <v>11477.439999999999</v>
      </c>
      <c r="S206" s="499" t="s">
        <v>355</v>
      </c>
      <c r="T206" s="481"/>
      <c r="U206" s="460" t="s">
        <v>321</v>
      </c>
      <c r="V206" s="611">
        <v>801670</v>
      </c>
      <c r="W206" s="499" t="s">
        <v>355</v>
      </c>
      <c r="X206" s="174">
        <v>4</v>
      </c>
      <c r="Y206" s="399">
        <v>0.5</v>
      </c>
      <c r="Z206" s="395">
        <f>BD.PD[[#This Row],[Av.P1 '[%']]]*BD.PD[[#This Row],[Ppto. Orden Interna '[DOP']]]</f>
        <v>350061.92</v>
      </c>
      <c r="AA206" s="174">
        <v>13</v>
      </c>
      <c r="AB206" s="399">
        <v>0.5</v>
      </c>
      <c r="AC206" s="395">
        <f>BD.PD[[#This Row],[Av.P2 '[%']]]*BD.PD[[#This Row],[Ppto. Orden Interna '[DOP']]]</f>
        <v>350061.92</v>
      </c>
      <c r="AD206" s="249"/>
      <c r="AE206" s="389"/>
      <c r="AF206" s="243">
        <f>BD.PD[[#This Row],[Av.P3 '[%']]]*BD.PD[[#This Row],[Ppto. Orden Interna '[DOP']]]</f>
        <v>0</v>
      </c>
      <c r="AG206" s="243"/>
      <c r="AH206" s="243"/>
      <c r="AI206" s="243"/>
      <c r="AJ206" s="243"/>
      <c r="AK206" s="243"/>
      <c r="AL206" s="243"/>
      <c r="AM206" s="482">
        <f>BD.PD[[#This Row],[Pago 3]]+BD.PD[[#This Row],[Pago 2]]+BD.PD[[#This Row],[Pago 1]]</f>
        <v>700123.84</v>
      </c>
      <c r="AN206" s="511" t="s">
        <v>244</v>
      </c>
      <c r="AO206" s="511" t="s">
        <v>245</v>
      </c>
      <c r="AP206" s="511" t="s">
        <v>246</v>
      </c>
      <c r="AQ206" s="511" t="s">
        <v>247</v>
      </c>
      <c r="AR206" s="511">
        <v>594</v>
      </c>
      <c r="AS206" s="511" t="s">
        <v>258</v>
      </c>
      <c r="IH206" s="306"/>
    </row>
    <row r="207" spans="1:242" ht="15" customHeight="1" x14ac:dyDescent="0.3">
      <c r="A207" s="174">
        <v>5.03</v>
      </c>
      <c r="B207" s="231"/>
      <c r="C207" s="232" t="str">
        <f>VLOOKUP(BD.PD[[#This Row],[Pos]],PPto[],3,FALSE)</f>
        <v>5.03 Neveras, Centrales y Evaporadores</v>
      </c>
      <c r="D207" s="174" t="s">
        <v>23</v>
      </c>
      <c r="E207" s="305" t="str">
        <f>IF(BD.PD[[#This Row],[.]]="*",VLOOKUP(BD.PD[[#This Row],[Pos]],Presupuesto!A:H,7,FALSE),"")</f>
        <v/>
      </c>
      <c r="F207" s="234" t="s">
        <v>1237</v>
      </c>
      <c r="G207" s="230" t="s">
        <v>1607</v>
      </c>
      <c r="H207" s="174">
        <v>4600073155</v>
      </c>
      <c r="I207" s="511" t="s">
        <v>1609</v>
      </c>
      <c r="J207" s="497" t="s">
        <v>1909</v>
      </c>
      <c r="K207" s="382">
        <v>1</v>
      </c>
      <c r="L207" s="174" t="s">
        <v>117</v>
      </c>
      <c r="M207" s="383">
        <f>IF(BD.PD[[#This Row],[Mon]]="DOP",1,HLOOKUP(BD.PD[[#This Row],[Mon]],$K$1:$L$2,2,FALSE))</f>
        <v>61</v>
      </c>
      <c r="N207" s="400">
        <v>10295</v>
      </c>
      <c r="O207" s="395">
        <f>BD.PD[[#This Row],[Cant.]]*BD.PD[[#This Row],[ Tasa ]]*BD.PD[[#This Row],[ Precio Und.]]</f>
        <v>627995</v>
      </c>
      <c r="P207" s="386">
        <v>0.04</v>
      </c>
      <c r="Q207" s="395">
        <f>IF(BD.PD[[#This Row],[Liquid. '[%']]]&lt;&gt;0,(BD.PD[[#This Row],[Valor Neto '[DOP']]]*BD.PD[[#This Row],[Liquid. '[%']]])+BD.PD[[#This Row],[Valor Neto '[DOP']]],BD.PD[[#This Row],[Valor Neto '[DOP']]])</f>
        <v>653114.80000000005</v>
      </c>
      <c r="R207" s="395">
        <f>BD.PD[[#This Row],[Ppto. Orden Interna '[DOP']]]/HLOOKUP("USD",$K$1:$L$2,2,FALSE)</f>
        <v>10706.800000000001</v>
      </c>
      <c r="S207" s="499" t="s">
        <v>355</v>
      </c>
      <c r="T207" s="481"/>
      <c r="U207" s="460" t="s">
        <v>321</v>
      </c>
      <c r="V207" s="611">
        <v>801670</v>
      </c>
      <c r="W207" s="499" t="s">
        <v>355</v>
      </c>
      <c r="X207" s="174">
        <v>4</v>
      </c>
      <c r="Y207" s="399">
        <v>0.5</v>
      </c>
      <c r="Z207" s="395">
        <f>BD.PD[[#This Row],[Av.P1 '[%']]]*BD.PD[[#This Row],[Ppto. Orden Interna '[DOP']]]</f>
        <v>326557.40000000002</v>
      </c>
      <c r="AA207" s="174">
        <v>13</v>
      </c>
      <c r="AB207" s="399">
        <v>0.5</v>
      </c>
      <c r="AC207" s="395">
        <f>BD.PD[[#This Row],[Av.P2 '[%']]]*BD.PD[[#This Row],[Ppto. Orden Interna '[DOP']]]</f>
        <v>326557.40000000002</v>
      </c>
      <c r="AD207" s="249"/>
      <c r="AE207" s="389"/>
      <c r="AF207" s="243">
        <f>BD.PD[[#This Row],[Av.P3 '[%']]]*BD.PD[[#This Row],[Ppto. Orden Interna '[DOP']]]</f>
        <v>0</v>
      </c>
      <c r="AG207" s="243"/>
      <c r="AH207" s="243"/>
      <c r="AI207" s="243"/>
      <c r="AJ207" s="243"/>
      <c r="AK207" s="243"/>
      <c r="AL207" s="243"/>
      <c r="AM207" s="482">
        <f>BD.PD[[#This Row],[Pago 3]]+BD.PD[[#This Row],[Pago 2]]+BD.PD[[#This Row],[Pago 1]]</f>
        <v>653114.80000000005</v>
      </c>
      <c r="AN207" s="511" t="s">
        <v>244</v>
      </c>
      <c r="AO207" s="511" t="s">
        <v>245</v>
      </c>
      <c r="AP207" s="511" t="s">
        <v>246</v>
      </c>
      <c r="AQ207" s="511" t="s">
        <v>247</v>
      </c>
      <c r="AR207" s="511">
        <v>594</v>
      </c>
      <c r="AS207" s="511" t="s">
        <v>258</v>
      </c>
      <c r="IH207" s="306"/>
    </row>
    <row r="208" spans="1:242" ht="15" customHeight="1" x14ac:dyDescent="0.3">
      <c r="A208" s="174">
        <v>5.03</v>
      </c>
      <c r="B208" s="231"/>
      <c r="C208" s="232" t="str">
        <f>VLOOKUP(BD.PD[[#This Row],[Pos]],PPto[],3,FALSE)</f>
        <v>5.03 Neveras, Centrales y Evaporadores</v>
      </c>
      <c r="D208" s="174" t="s">
        <v>23</v>
      </c>
      <c r="E208" s="305" t="str">
        <f>IF(BD.PD[[#This Row],[.]]="*",VLOOKUP(BD.PD[[#This Row],[Pos]],Presupuesto!A:H,7,FALSE),"")</f>
        <v/>
      </c>
      <c r="F208" s="234" t="s">
        <v>1238</v>
      </c>
      <c r="G208" s="230" t="s">
        <v>1607</v>
      </c>
      <c r="H208" s="174">
        <v>4600073155</v>
      </c>
      <c r="I208" s="511" t="s">
        <v>1609</v>
      </c>
      <c r="J208" s="497" t="s">
        <v>1909</v>
      </c>
      <c r="K208" s="382">
        <v>1</v>
      </c>
      <c r="L208" s="174" t="s">
        <v>117</v>
      </c>
      <c r="M208" s="383">
        <f>IF(BD.PD[[#This Row],[Mon]]="DOP",1,HLOOKUP(BD.PD[[#This Row],[Mon]],$K$1:$L$2,2,FALSE))</f>
        <v>61</v>
      </c>
      <c r="N208" s="400">
        <v>6957</v>
      </c>
      <c r="O208" s="395">
        <f>BD.PD[[#This Row],[Cant.]]*BD.PD[[#This Row],[ Tasa ]]*BD.PD[[#This Row],[ Precio Und.]]</f>
        <v>424377</v>
      </c>
      <c r="P208" s="386">
        <v>0.04</v>
      </c>
      <c r="Q208" s="395">
        <f>IF(BD.PD[[#This Row],[Liquid. '[%']]]&lt;&gt;0,(BD.PD[[#This Row],[Valor Neto '[DOP']]]*BD.PD[[#This Row],[Liquid. '[%']]])+BD.PD[[#This Row],[Valor Neto '[DOP']]],BD.PD[[#This Row],[Valor Neto '[DOP']]])</f>
        <v>441352.08</v>
      </c>
      <c r="R208" s="395">
        <f>BD.PD[[#This Row],[Ppto. Orden Interna '[DOP']]]/HLOOKUP("USD",$K$1:$L$2,2,FALSE)</f>
        <v>7235.2800000000007</v>
      </c>
      <c r="S208" s="499" t="s">
        <v>355</v>
      </c>
      <c r="T208" s="481"/>
      <c r="U208" s="460" t="s">
        <v>321</v>
      </c>
      <c r="V208" s="611">
        <v>801670</v>
      </c>
      <c r="W208" s="499" t="s">
        <v>355</v>
      </c>
      <c r="X208" s="174">
        <v>4</v>
      </c>
      <c r="Y208" s="399">
        <v>0.5</v>
      </c>
      <c r="Z208" s="395">
        <f>BD.PD[[#This Row],[Av.P1 '[%']]]*BD.PD[[#This Row],[Ppto. Orden Interna '[DOP']]]</f>
        <v>220676.04</v>
      </c>
      <c r="AA208" s="174">
        <v>13</v>
      </c>
      <c r="AB208" s="399">
        <v>0.5</v>
      </c>
      <c r="AC208" s="395">
        <f>BD.PD[[#This Row],[Av.P2 '[%']]]*BD.PD[[#This Row],[Ppto. Orden Interna '[DOP']]]</f>
        <v>220676.04</v>
      </c>
      <c r="AD208" s="249"/>
      <c r="AE208" s="389"/>
      <c r="AF208" s="243">
        <f>BD.PD[[#This Row],[Av.P3 '[%']]]*BD.PD[[#This Row],[Ppto. Orden Interna '[DOP']]]</f>
        <v>0</v>
      </c>
      <c r="AG208" s="243"/>
      <c r="AH208" s="243"/>
      <c r="AI208" s="243"/>
      <c r="AJ208" s="243"/>
      <c r="AK208" s="243"/>
      <c r="AL208" s="243"/>
      <c r="AM208" s="482">
        <f>BD.PD[[#This Row],[Pago 3]]+BD.PD[[#This Row],[Pago 2]]+BD.PD[[#This Row],[Pago 1]]</f>
        <v>441352.08</v>
      </c>
      <c r="AN208" s="511" t="s">
        <v>244</v>
      </c>
      <c r="AO208" s="511" t="s">
        <v>245</v>
      </c>
      <c r="AP208" s="511" t="s">
        <v>246</v>
      </c>
      <c r="AQ208" s="511" t="s">
        <v>247</v>
      </c>
      <c r="AR208" s="511">
        <v>594</v>
      </c>
      <c r="AS208" s="511" t="s">
        <v>258</v>
      </c>
      <c r="IH208" s="306"/>
    </row>
    <row r="209" spans="1:242" ht="15" customHeight="1" x14ac:dyDescent="0.3">
      <c r="A209" s="174">
        <v>5.03</v>
      </c>
      <c r="B209" s="231"/>
      <c r="C209" s="232" t="str">
        <f>VLOOKUP(BD.PD[[#This Row],[Pos]],PPto[],3,FALSE)</f>
        <v>5.03 Neveras, Centrales y Evaporadores</v>
      </c>
      <c r="D209" s="174" t="s">
        <v>23</v>
      </c>
      <c r="E209" s="305" t="str">
        <f>IF(BD.PD[[#This Row],[.]]="*",VLOOKUP(BD.PD[[#This Row],[Pos]],Presupuesto!A:H,7,FALSE),"")</f>
        <v/>
      </c>
      <c r="F209" s="234" t="s">
        <v>1240</v>
      </c>
      <c r="G209" s="230" t="s">
        <v>1607</v>
      </c>
      <c r="H209" s="174">
        <v>4600073155</v>
      </c>
      <c r="I209" s="511" t="s">
        <v>1609</v>
      </c>
      <c r="J209" s="497" t="s">
        <v>1909</v>
      </c>
      <c r="K209" s="382">
        <v>1</v>
      </c>
      <c r="L209" s="174" t="s">
        <v>117</v>
      </c>
      <c r="M209" s="383">
        <f>IF(BD.PD[[#This Row],[Mon]]="DOP",1,HLOOKUP(BD.PD[[#This Row],[Mon]],$K$1:$L$2,2,FALSE))</f>
        <v>61</v>
      </c>
      <c r="N209" s="400">
        <v>7844</v>
      </c>
      <c r="O209" s="395">
        <f>BD.PD[[#This Row],[Cant.]]*BD.PD[[#This Row],[ Tasa ]]*BD.PD[[#This Row],[ Precio Und.]]</f>
        <v>478484</v>
      </c>
      <c r="P209" s="386">
        <v>0.04</v>
      </c>
      <c r="Q209" s="395">
        <f>IF(BD.PD[[#This Row],[Liquid. '[%']]]&lt;&gt;0,(BD.PD[[#This Row],[Valor Neto '[DOP']]]*BD.PD[[#This Row],[Liquid. '[%']]])+BD.PD[[#This Row],[Valor Neto '[DOP']]],BD.PD[[#This Row],[Valor Neto '[DOP']]])</f>
        <v>497623.36</v>
      </c>
      <c r="R209" s="395">
        <f>BD.PD[[#This Row],[Ppto. Orden Interna '[DOP']]]/HLOOKUP("USD",$K$1:$L$2,2,FALSE)</f>
        <v>8157.76</v>
      </c>
      <c r="S209" s="499" t="s">
        <v>355</v>
      </c>
      <c r="T209" s="481"/>
      <c r="U209" s="460" t="s">
        <v>321</v>
      </c>
      <c r="V209" s="611">
        <v>801670</v>
      </c>
      <c r="W209" s="499" t="s">
        <v>355</v>
      </c>
      <c r="X209" s="174">
        <v>4</v>
      </c>
      <c r="Y209" s="399">
        <v>0.5</v>
      </c>
      <c r="Z209" s="395">
        <f>BD.PD[[#This Row],[Av.P1 '[%']]]*BD.PD[[#This Row],[Ppto. Orden Interna '[DOP']]]</f>
        <v>248811.68</v>
      </c>
      <c r="AA209" s="174">
        <v>13</v>
      </c>
      <c r="AB209" s="399">
        <v>0.5</v>
      </c>
      <c r="AC209" s="395">
        <f>BD.PD[[#This Row],[Av.P2 '[%']]]*BD.PD[[#This Row],[Ppto. Orden Interna '[DOP']]]</f>
        <v>248811.68</v>
      </c>
      <c r="AD209" s="249"/>
      <c r="AE209" s="389"/>
      <c r="AF209" s="243">
        <f>BD.PD[[#This Row],[Av.P3 '[%']]]*BD.PD[[#This Row],[Ppto. Orden Interna '[DOP']]]</f>
        <v>0</v>
      </c>
      <c r="AG209" s="243"/>
      <c r="AH209" s="243"/>
      <c r="AI209" s="243"/>
      <c r="AJ209" s="243"/>
      <c r="AK209" s="243"/>
      <c r="AL209" s="243"/>
      <c r="AM209" s="482">
        <f>BD.PD[[#This Row],[Pago 3]]+BD.PD[[#This Row],[Pago 2]]+BD.PD[[#This Row],[Pago 1]]</f>
        <v>497623.36</v>
      </c>
      <c r="AN209" s="511" t="s">
        <v>244</v>
      </c>
      <c r="AO209" s="511" t="s">
        <v>245</v>
      </c>
      <c r="AP209" s="511" t="s">
        <v>246</v>
      </c>
      <c r="AQ209" s="511" t="s">
        <v>247</v>
      </c>
      <c r="AR209" s="511">
        <v>594</v>
      </c>
      <c r="AS209" s="511" t="s">
        <v>258</v>
      </c>
      <c r="IH209" s="306"/>
    </row>
    <row r="210" spans="1:242" ht="15" customHeight="1" x14ac:dyDescent="0.3">
      <c r="A210" s="174">
        <v>5.03</v>
      </c>
      <c r="B210" s="231"/>
      <c r="C210" s="232" t="str">
        <f>VLOOKUP(BD.PD[[#This Row],[Pos]],PPto[],3,FALSE)</f>
        <v>5.03 Neveras, Centrales y Evaporadores</v>
      </c>
      <c r="D210" s="174" t="s">
        <v>23</v>
      </c>
      <c r="E210" s="305" t="str">
        <f>IF(BD.PD[[#This Row],[.]]="*",VLOOKUP(BD.PD[[#This Row],[Pos]],Presupuesto!A:H,7,FALSE),"")</f>
        <v/>
      </c>
      <c r="F210" s="234" t="s">
        <v>1241</v>
      </c>
      <c r="G210" s="230" t="s">
        <v>1607</v>
      </c>
      <c r="H210" s="174">
        <v>4600073155</v>
      </c>
      <c r="I210" s="511" t="s">
        <v>1609</v>
      </c>
      <c r="J210" s="497" t="s">
        <v>1909</v>
      </c>
      <c r="K210" s="382">
        <v>1</v>
      </c>
      <c r="L210" s="174" t="s">
        <v>117</v>
      </c>
      <c r="M210" s="383">
        <f>IF(BD.PD[[#This Row],[Mon]]="DOP",1,HLOOKUP(BD.PD[[#This Row],[Mon]],$K$1:$L$2,2,FALSE))</f>
        <v>61</v>
      </c>
      <c r="N210" s="400">
        <v>547</v>
      </c>
      <c r="O210" s="395">
        <f>BD.PD[[#This Row],[Cant.]]*BD.PD[[#This Row],[ Tasa ]]*BD.PD[[#This Row],[ Precio Und.]]</f>
        <v>33367</v>
      </c>
      <c r="P210" s="386">
        <v>0.04</v>
      </c>
      <c r="Q210" s="395">
        <f>IF(BD.PD[[#This Row],[Liquid. '[%']]]&lt;&gt;0,(BD.PD[[#This Row],[Valor Neto '[DOP']]]*BD.PD[[#This Row],[Liquid. '[%']]])+BD.PD[[#This Row],[Valor Neto '[DOP']]],BD.PD[[#This Row],[Valor Neto '[DOP']]])</f>
        <v>34701.68</v>
      </c>
      <c r="R210" s="395">
        <f>BD.PD[[#This Row],[Ppto. Orden Interna '[DOP']]]/HLOOKUP("USD",$K$1:$L$2,2,FALSE)</f>
        <v>568.88</v>
      </c>
      <c r="S210" s="499" t="s">
        <v>355</v>
      </c>
      <c r="T210" s="481"/>
      <c r="U210" s="460" t="s">
        <v>321</v>
      </c>
      <c r="V210" s="611">
        <v>801670</v>
      </c>
      <c r="W210" s="499" t="s">
        <v>355</v>
      </c>
      <c r="X210" s="174">
        <v>4</v>
      </c>
      <c r="Y210" s="399">
        <v>0.5</v>
      </c>
      <c r="Z210" s="395">
        <f>BD.PD[[#This Row],[Av.P1 '[%']]]*BD.PD[[#This Row],[Ppto. Orden Interna '[DOP']]]</f>
        <v>17350.84</v>
      </c>
      <c r="AA210" s="174">
        <v>13</v>
      </c>
      <c r="AB210" s="399">
        <v>0.5</v>
      </c>
      <c r="AC210" s="395">
        <f>BD.PD[[#This Row],[Av.P2 '[%']]]*BD.PD[[#This Row],[Ppto. Orden Interna '[DOP']]]</f>
        <v>17350.84</v>
      </c>
      <c r="AD210" s="249"/>
      <c r="AE210" s="389"/>
      <c r="AF210" s="243">
        <f>BD.PD[[#This Row],[Av.P3 '[%']]]*BD.PD[[#This Row],[Ppto. Orden Interna '[DOP']]]</f>
        <v>0</v>
      </c>
      <c r="AG210" s="243"/>
      <c r="AH210" s="243"/>
      <c r="AI210" s="243"/>
      <c r="AJ210" s="243"/>
      <c r="AK210" s="243"/>
      <c r="AL210" s="243"/>
      <c r="AM210" s="482">
        <f>BD.PD[[#This Row],[Pago 3]]+BD.PD[[#This Row],[Pago 2]]+BD.PD[[#This Row],[Pago 1]]</f>
        <v>34701.68</v>
      </c>
      <c r="AN210" s="511" t="s">
        <v>244</v>
      </c>
      <c r="AO210" s="511" t="s">
        <v>245</v>
      </c>
      <c r="AP210" s="511" t="s">
        <v>246</v>
      </c>
      <c r="AQ210" s="511" t="s">
        <v>247</v>
      </c>
      <c r="AR210" s="511">
        <v>594</v>
      </c>
      <c r="AS210" s="511" t="s">
        <v>258</v>
      </c>
      <c r="IH210" s="306"/>
    </row>
    <row r="211" spans="1:242" ht="15" customHeight="1" x14ac:dyDescent="0.3">
      <c r="A211" s="174">
        <v>5.03</v>
      </c>
      <c r="B211" s="231"/>
      <c r="C211" s="232" t="str">
        <f>VLOOKUP(BD.PD[[#This Row],[Pos]],PPto[],3,FALSE)</f>
        <v>5.03 Neveras, Centrales y Evaporadores</v>
      </c>
      <c r="D211" s="174" t="s">
        <v>23</v>
      </c>
      <c r="E211" s="305" t="str">
        <f>IF(BD.PD[[#This Row],[.]]="*",VLOOKUP(BD.PD[[#This Row],[Pos]],Presupuesto!A:H,7,FALSE),"")</f>
        <v/>
      </c>
      <c r="F211" s="234" t="s">
        <v>356</v>
      </c>
      <c r="G211" s="230" t="s">
        <v>1607</v>
      </c>
      <c r="H211" s="174">
        <v>4600073663</v>
      </c>
      <c r="I211" s="511" t="s">
        <v>1609</v>
      </c>
      <c r="J211" s="497" t="s">
        <v>1909</v>
      </c>
      <c r="K211" s="382">
        <v>1</v>
      </c>
      <c r="L211" s="174" t="s">
        <v>117</v>
      </c>
      <c r="M211" s="383">
        <f>IF(BD.PD[[#This Row],[Mon]]="DOP",1,HLOOKUP(BD.PD[[#This Row],[Mon]],$K$1:$L$2,2,FALSE))</f>
        <v>61</v>
      </c>
      <c r="N211" s="400">
        <v>14177</v>
      </c>
      <c r="O211" s="395">
        <f>BD.PD[[#This Row],[Cant.]]*BD.PD[[#This Row],[ Tasa ]]*BD.PD[[#This Row],[ Precio Und.]]</f>
        <v>864797</v>
      </c>
      <c r="P211" s="386">
        <v>0.52</v>
      </c>
      <c r="Q211" s="395">
        <f>IF(BD.PD[[#This Row],[Liquid. '[%']]]&lt;&gt;0,(BD.PD[[#This Row],[Valor Neto '[DOP']]]*BD.PD[[#This Row],[Liquid. '[%']]])+BD.PD[[#This Row],[Valor Neto '[DOP']]],BD.PD[[#This Row],[Valor Neto '[DOP']]])</f>
        <v>1314491.44</v>
      </c>
      <c r="R211" s="395">
        <f>BD.PD[[#This Row],[Ppto. Orden Interna '[DOP']]]/HLOOKUP("USD",$K$1:$L$2,2,FALSE)</f>
        <v>21549.040000000001</v>
      </c>
      <c r="S211" s="499" t="s">
        <v>355</v>
      </c>
      <c r="T211" s="481"/>
      <c r="U211" s="460" t="s">
        <v>321</v>
      </c>
      <c r="V211" s="611">
        <v>801670</v>
      </c>
      <c r="W211" s="499" t="s">
        <v>355</v>
      </c>
      <c r="X211" s="174">
        <v>4</v>
      </c>
      <c r="Y211" s="399">
        <v>0.5</v>
      </c>
      <c r="Z211" s="395">
        <f>BD.PD[[#This Row],[Av.P1 '[%']]]*BD.PD[[#This Row],[Ppto. Orden Interna '[DOP']]]</f>
        <v>657245.72</v>
      </c>
      <c r="AA211" s="174">
        <v>13</v>
      </c>
      <c r="AB211" s="399">
        <v>0.5</v>
      </c>
      <c r="AC211" s="395">
        <f>BD.PD[[#This Row],[Av.P2 '[%']]]*BD.PD[[#This Row],[Ppto. Orden Interna '[DOP']]]</f>
        <v>657245.72</v>
      </c>
      <c r="AD211" s="249"/>
      <c r="AE211" s="389"/>
      <c r="AF211" s="243">
        <f>BD.PD[[#This Row],[Av.P3 '[%']]]*BD.PD[[#This Row],[Ppto. Orden Interna '[DOP']]]</f>
        <v>0</v>
      </c>
      <c r="AG211" s="243"/>
      <c r="AH211" s="243"/>
      <c r="AI211" s="243"/>
      <c r="AJ211" s="243"/>
      <c r="AK211" s="243"/>
      <c r="AL211" s="243"/>
      <c r="AM211" s="482">
        <f>BD.PD[[#This Row],[Pago 3]]+BD.PD[[#This Row],[Pago 2]]+BD.PD[[#This Row],[Pago 1]]</f>
        <v>1314491.44</v>
      </c>
      <c r="AN211" s="511" t="s">
        <v>244</v>
      </c>
      <c r="AO211" s="511" t="s">
        <v>245</v>
      </c>
      <c r="AP211" s="511" t="s">
        <v>246</v>
      </c>
      <c r="AQ211" s="511" t="s">
        <v>247</v>
      </c>
      <c r="AR211" s="511">
        <v>594</v>
      </c>
      <c r="AS211" s="511" t="s">
        <v>258</v>
      </c>
      <c r="IH211" s="306"/>
    </row>
    <row r="212" spans="1:242" ht="15" customHeight="1" x14ac:dyDescent="0.3">
      <c r="A212" s="174">
        <v>5.04</v>
      </c>
      <c r="B212" s="231" t="s">
        <v>243</v>
      </c>
      <c r="C212" s="232" t="str">
        <f>VLOOKUP(BD.PD[[#This Row],[Pos]],PPto[],3,FALSE)</f>
        <v>5.04 Bumpers Mcue/ Rack</v>
      </c>
      <c r="D212" s="233" t="s">
        <v>243</v>
      </c>
      <c r="E212" s="305">
        <f>IF(BD.PD[[#This Row],[.]]="*",VLOOKUP(BD.PD[[#This Row],[Pos]],Presupuesto!A:H,7,FALSE),"")</f>
        <v>27571.7</v>
      </c>
      <c r="F212" s="234"/>
      <c r="G212" s="174"/>
      <c r="H212" s="174"/>
      <c r="I212" s="174"/>
      <c r="J212" s="174"/>
      <c r="K212" s="392">
        <v>1</v>
      </c>
      <c r="L212" s="233" t="s">
        <v>117</v>
      </c>
      <c r="M212" s="383">
        <f>IF(BD.PD[[#This Row],[Mon]]="DOP",1,HLOOKUP(BD.PD[[#This Row],[Mon]],$K$1:$L$2,2,FALSE))</f>
        <v>61</v>
      </c>
      <c r="N212" s="490">
        <v>0</v>
      </c>
      <c r="O212" s="243">
        <f>BD.PD[[#This Row],[Cant.]]*BD.PD[[#This Row],[ Tasa ]]*BD.PD[[#This Row],[ Precio Und.]]</f>
        <v>0</v>
      </c>
      <c r="P212" s="491">
        <v>0</v>
      </c>
      <c r="Q212" s="243">
        <f>IF(BD.PD[[#This Row],[Liquid. '[%']]]&lt;&gt;0,(BD.PD[[#This Row],[Valor Neto '[DOP']]]*BD.PD[[#This Row],[Liquid. '[%']]])+BD.PD[[#This Row],[Valor Neto '[DOP']]],BD.PD[[#This Row],[Valor Neto '[DOP']]])</f>
        <v>0</v>
      </c>
      <c r="R212" s="243">
        <f>BD.PD[[#This Row],[Ppto. Orden Interna '[DOP']]]/HLOOKUP("USD",$K$1:$L$2,2,FALSE)</f>
        <v>0</v>
      </c>
      <c r="S212" s="381"/>
      <c r="T212" s="387"/>
      <c r="U212" s="460" t="s">
        <v>321</v>
      </c>
      <c r="V212" s="611">
        <v>801670</v>
      </c>
      <c r="W212" s="499"/>
      <c r="X212" s="495"/>
      <c r="Y212" s="388"/>
      <c r="Z212" s="243">
        <f>BD.PD[[#This Row],[Av.P1 '[%']]]*BD.PD[[#This Row],[Ppto. Orden Interna '[DOP']]]</f>
        <v>0</v>
      </c>
      <c r="AA212" s="249"/>
      <c r="AB212" s="389"/>
      <c r="AC212" s="243">
        <f>BD.PD[[#This Row],[Av.P2 '[%']]]*BD.PD[[#This Row],[Ppto. Orden Interna '[DOP']]]</f>
        <v>0</v>
      </c>
      <c r="AD212" s="249"/>
      <c r="AE212" s="389"/>
      <c r="AF212" s="243">
        <f>BD.PD[[#This Row],[Av.P3 '[%']]]*BD.PD[[#This Row],[Ppto. Orden Interna '[DOP']]]</f>
        <v>0</v>
      </c>
      <c r="AG212" s="243"/>
      <c r="AH212" s="243"/>
      <c r="AI212" s="243"/>
      <c r="AJ212" s="243"/>
      <c r="AK212" s="243"/>
      <c r="AL212" s="243"/>
      <c r="AM212" s="482">
        <f>BD.PD[[#This Row],[Pago 3]]+BD.PD[[#This Row],[Pago 2]]+BD.PD[[#This Row],[Pago 1]]</f>
        <v>0</v>
      </c>
      <c r="AN212" s="511"/>
      <c r="AO212" s="511"/>
      <c r="AP212" s="511"/>
      <c r="AQ212" s="511"/>
      <c r="AR212" s="511"/>
      <c r="AS212" s="511"/>
      <c r="IH212" s="306"/>
    </row>
    <row r="213" spans="1:242" ht="15" customHeight="1" x14ac:dyDescent="0.3">
      <c r="A213" s="174">
        <v>5.04</v>
      </c>
      <c r="B213" s="231"/>
      <c r="C213" s="232" t="str">
        <f>VLOOKUP(BD.PD[[#This Row],[Pos]],PPto[],3,FALSE)</f>
        <v>5.04 Bumpers Mcue/ Rack</v>
      </c>
      <c r="D213" s="174" t="s">
        <v>23</v>
      </c>
      <c r="E213" s="305" t="str">
        <f>IF(BD.PD[[#This Row],[.]]="*",VLOOKUP(BD.PD[[#This Row],[Pos]],Presupuesto!A:H,7,FALSE),"")</f>
        <v/>
      </c>
      <c r="F213" s="510" t="s">
        <v>1630</v>
      </c>
      <c r="G213" s="230" t="s">
        <v>1607</v>
      </c>
      <c r="H213" s="174">
        <v>4600078576</v>
      </c>
      <c r="I213" s="511" t="s">
        <v>1606</v>
      </c>
      <c r="J213" s="497" t="s">
        <v>1654</v>
      </c>
      <c r="K213" s="382">
        <v>139</v>
      </c>
      <c r="L213" s="174" t="s">
        <v>117</v>
      </c>
      <c r="M213" s="383">
        <f>IF(BD.PD[[#This Row],[Mon]]="DOP",1,HLOOKUP(BD.PD[[#This Row],[Mon]],$K$1:$L$2,2,FALSE))</f>
        <v>61</v>
      </c>
      <c r="N213" s="384">
        <v>36</v>
      </c>
      <c r="O213" s="395">
        <f>BD.PD[[#This Row],[Cant.]]*BD.PD[[#This Row],[ Tasa ]]*BD.PD[[#This Row],[ Precio Und.]]</f>
        <v>305244</v>
      </c>
      <c r="P213" s="386">
        <v>0.42</v>
      </c>
      <c r="Q213" s="395">
        <f>IF(BD.PD[[#This Row],[Liquid. '[%']]]&lt;&gt;0,(BD.PD[[#This Row],[Valor Neto '[DOP']]]*BD.PD[[#This Row],[Liquid. '[%']]])+BD.PD[[#This Row],[Valor Neto '[DOP']]],BD.PD[[#This Row],[Valor Neto '[DOP']]])</f>
        <v>433446.48</v>
      </c>
      <c r="R213" s="395">
        <f>BD.PD[[#This Row],[Ppto. Orden Interna '[DOP']]]/HLOOKUP("USD",$K$1:$L$2,2,FALSE)</f>
        <v>7105.6799999999994</v>
      </c>
      <c r="S213" s="499" t="s">
        <v>1619</v>
      </c>
      <c r="T213" s="398"/>
      <c r="U213" s="460" t="s">
        <v>321</v>
      </c>
      <c r="V213" s="611">
        <v>801670</v>
      </c>
      <c r="W213" s="499" t="s">
        <v>1619</v>
      </c>
      <c r="X213" s="174">
        <v>16</v>
      </c>
      <c r="Y213" s="388">
        <v>0.5</v>
      </c>
      <c r="Z213" s="243">
        <f>BD.PD[[#This Row],[Av.P1 '[%']]]*BD.PD[[#This Row],[Ppto. Orden Interna '[DOP']]]</f>
        <v>216723.24</v>
      </c>
      <c r="AA213" s="174">
        <v>17</v>
      </c>
      <c r="AB213" s="399">
        <v>0.5</v>
      </c>
      <c r="AC213" s="243">
        <f>BD.PD[[#This Row],[Av.P2 '[%']]]*BD.PD[[#This Row],[Ppto. Orden Interna '[DOP']]]</f>
        <v>216723.24</v>
      </c>
      <c r="AD213" s="249"/>
      <c r="AE213" s="389"/>
      <c r="AF213" s="243">
        <f>BD.PD[[#This Row],[Av.P3 '[%']]]*BD.PD[[#This Row],[Ppto. Orden Interna '[DOP']]]</f>
        <v>0</v>
      </c>
      <c r="AG213" s="243"/>
      <c r="AH213" s="243"/>
      <c r="AI213" s="243"/>
      <c r="AJ213" s="243"/>
      <c r="AK213" s="243"/>
      <c r="AL213" s="243"/>
      <c r="AM213" s="482">
        <f>BD.PD[[#This Row],[Pago 3]]+BD.PD[[#This Row],[Pago 2]]+BD.PD[[#This Row],[Pago 1]]</f>
        <v>433446.48</v>
      </c>
      <c r="AN213" s="511" t="s">
        <v>244</v>
      </c>
      <c r="AO213" s="511" t="s">
        <v>245</v>
      </c>
      <c r="AP213" s="511" t="s">
        <v>246</v>
      </c>
      <c r="AQ213" s="511" t="s">
        <v>247</v>
      </c>
      <c r="AR213" s="511">
        <v>594</v>
      </c>
      <c r="AS213" s="511" t="s">
        <v>258</v>
      </c>
      <c r="IH213" s="306"/>
    </row>
    <row r="214" spans="1:242" ht="15" customHeight="1" x14ac:dyDescent="0.3">
      <c r="A214" s="174">
        <v>5.04</v>
      </c>
      <c r="B214" s="231"/>
      <c r="C214" s="232" t="str">
        <f>VLOOKUP(BD.PD[[#This Row],[Pos]],PPto[],3,FALSE)</f>
        <v>5.04 Bumpers Mcue/ Rack</v>
      </c>
      <c r="D214" s="174" t="s">
        <v>23</v>
      </c>
      <c r="E214" s="305" t="str">
        <f>IF(BD.PD[[#This Row],[.]]="*",VLOOKUP(BD.PD[[#This Row],[Pos]],Presupuesto!A:H,7,FALSE),"")</f>
        <v/>
      </c>
      <c r="F214" s="510" t="s">
        <v>1631</v>
      </c>
      <c r="G214" s="230" t="s">
        <v>1607</v>
      </c>
      <c r="H214" s="174">
        <v>4600078576</v>
      </c>
      <c r="I214" s="511" t="s">
        <v>1606</v>
      </c>
      <c r="J214" s="497" t="s">
        <v>1654</v>
      </c>
      <c r="K214" s="382">
        <v>66</v>
      </c>
      <c r="L214" s="174" t="s">
        <v>117</v>
      </c>
      <c r="M214" s="383">
        <f>IF(BD.PD[[#This Row],[Mon]]="DOP",1,HLOOKUP(BD.PD[[#This Row],[Mon]],$K$1:$L$2,2,FALSE))</f>
        <v>61</v>
      </c>
      <c r="N214" s="384">
        <v>8</v>
      </c>
      <c r="O214" s="395">
        <f>BD.PD[[#This Row],[Cant.]]*BD.PD[[#This Row],[ Tasa ]]*BD.PD[[#This Row],[ Precio Und.]]</f>
        <v>32208</v>
      </c>
      <c r="P214" s="386">
        <v>0.42</v>
      </c>
      <c r="Q214" s="395">
        <f>IF(BD.PD[[#This Row],[Liquid. '[%']]]&lt;&gt;0,(BD.PD[[#This Row],[Valor Neto '[DOP']]]*BD.PD[[#This Row],[Liquid. '[%']]])+BD.PD[[#This Row],[Valor Neto '[DOP']]],BD.PD[[#This Row],[Valor Neto '[DOP']]])</f>
        <v>45735.360000000001</v>
      </c>
      <c r="R214" s="395">
        <f>BD.PD[[#This Row],[Ppto. Orden Interna '[DOP']]]/HLOOKUP("USD",$K$1:$L$2,2,FALSE)</f>
        <v>749.76</v>
      </c>
      <c r="S214" s="499" t="s">
        <v>1619</v>
      </c>
      <c r="T214" s="398"/>
      <c r="U214" s="460" t="s">
        <v>321</v>
      </c>
      <c r="V214" s="611">
        <v>801670</v>
      </c>
      <c r="W214" s="499" t="s">
        <v>1619</v>
      </c>
      <c r="X214" s="174">
        <v>16</v>
      </c>
      <c r="Y214" s="388">
        <v>0.5</v>
      </c>
      <c r="Z214" s="243">
        <f>BD.PD[[#This Row],[Av.P1 '[%']]]*BD.PD[[#This Row],[Ppto. Orden Interna '[DOP']]]</f>
        <v>22867.68</v>
      </c>
      <c r="AA214" s="174">
        <v>17</v>
      </c>
      <c r="AB214" s="399">
        <v>0.5</v>
      </c>
      <c r="AC214" s="243">
        <f>BD.PD[[#This Row],[Av.P2 '[%']]]*BD.PD[[#This Row],[Ppto. Orden Interna '[DOP']]]</f>
        <v>22867.68</v>
      </c>
      <c r="AD214" s="249"/>
      <c r="AE214" s="389"/>
      <c r="AF214" s="243">
        <f>BD.PD[[#This Row],[Av.P3 '[%']]]*BD.PD[[#This Row],[Ppto. Orden Interna '[DOP']]]</f>
        <v>0</v>
      </c>
      <c r="AG214" s="243"/>
      <c r="AH214" s="243"/>
      <c r="AI214" s="243"/>
      <c r="AJ214" s="243"/>
      <c r="AK214" s="243"/>
      <c r="AL214" s="243"/>
      <c r="AM214" s="482">
        <f>BD.PD[[#This Row],[Pago 3]]+BD.PD[[#This Row],[Pago 2]]+BD.PD[[#This Row],[Pago 1]]</f>
        <v>45735.360000000001</v>
      </c>
      <c r="AN214" s="511" t="s">
        <v>244</v>
      </c>
      <c r="AO214" s="511" t="s">
        <v>245</v>
      </c>
      <c r="AP214" s="511" t="s">
        <v>246</v>
      </c>
      <c r="AQ214" s="511" t="s">
        <v>247</v>
      </c>
      <c r="AR214" s="511">
        <v>594</v>
      </c>
      <c r="AS214" s="511" t="s">
        <v>258</v>
      </c>
      <c r="IH214" s="306"/>
    </row>
    <row r="215" spans="1:242" ht="15" customHeight="1" x14ac:dyDescent="0.3">
      <c r="A215" s="174">
        <v>5.04</v>
      </c>
      <c r="B215" s="231"/>
      <c r="C215" s="232" t="str">
        <f>VLOOKUP(BD.PD[[#This Row],[Pos]],PPto[],3,FALSE)</f>
        <v>5.04 Bumpers Mcue/ Rack</v>
      </c>
      <c r="D215" s="174" t="s">
        <v>23</v>
      </c>
      <c r="E215" s="305" t="str">
        <f>IF(BD.PD[[#This Row],[.]]="*",VLOOKUP(BD.PD[[#This Row],[Pos]],Presupuesto!A:H,7,FALSE),"")</f>
        <v/>
      </c>
      <c r="F215" s="510" t="s">
        <v>1632</v>
      </c>
      <c r="G215" s="230" t="s">
        <v>1607</v>
      </c>
      <c r="H215" s="174">
        <v>4600078576</v>
      </c>
      <c r="I215" s="511" t="s">
        <v>1606</v>
      </c>
      <c r="J215" s="497" t="s">
        <v>1654</v>
      </c>
      <c r="K215" s="382">
        <v>20</v>
      </c>
      <c r="L215" s="174" t="s">
        <v>117</v>
      </c>
      <c r="M215" s="383">
        <f>IF(BD.PD[[#This Row],[Mon]]="DOP",1,HLOOKUP(BD.PD[[#This Row],[Mon]],$K$1:$L$2,2,FALSE))</f>
        <v>61</v>
      </c>
      <c r="N215" s="384">
        <v>14</v>
      </c>
      <c r="O215" s="395">
        <f>BD.PD[[#This Row],[Cant.]]*BD.PD[[#This Row],[ Tasa ]]*BD.PD[[#This Row],[ Precio Und.]]</f>
        <v>17080</v>
      </c>
      <c r="P215" s="386">
        <v>0.42</v>
      </c>
      <c r="Q215" s="395">
        <f>IF(BD.PD[[#This Row],[Liquid. '[%']]]&lt;&gt;0,(BD.PD[[#This Row],[Valor Neto '[DOP']]]*BD.PD[[#This Row],[Liquid. '[%']]])+BD.PD[[#This Row],[Valor Neto '[DOP']]],BD.PD[[#This Row],[Valor Neto '[DOP']]])</f>
        <v>24253.599999999999</v>
      </c>
      <c r="R215" s="395">
        <f>BD.PD[[#This Row],[Ppto. Orden Interna '[DOP']]]/HLOOKUP("USD",$K$1:$L$2,2,FALSE)</f>
        <v>397.59999999999997</v>
      </c>
      <c r="S215" s="499" t="s">
        <v>1619</v>
      </c>
      <c r="T215" s="398"/>
      <c r="U215" s="460" t="s">
        <v>321</v>
      </c>
      <c r="V215" s="611">
        <v>801670</v>
      </c>
      <c r="W215" s="499" t="s">
        <v>1619</v>
      </c>
      <c r="X215" s="174">
        <v>16</v>
      </c>
      <c r="Y215" s="388">
        <v>0.5</v>
      </c>
      <c r="Z215" s="243">
        <f>BD.PD[[#This Row],[Av.P1 '[%']]]*BD.PD[[#This Row],[Ppto. Orden Interna '[DOP']]]</f>
        <v>12126.8</v>
      </c>
      <c r="AA215" s="174">
        <v>17</v>
      </c>
      <c r="AB215" s="399">
        <v>0.5</v>
      </c>
      <c r="AC215" s="243">
        <f>BD.PD[[#This Row],[Av.P2 '[%']]]*BD.PD[[#This Row],[Ppto. Orden Interna '[DOP']]]</f>
        <v>12126.8</v>
      </c>
      <c r="AD215" s="249"/>
      <c r="AE215" s="389"/>
      <c r="AF215" s="243">
        <f>BD.PD[[#This Row],[Av.P3 '[%']]]*BD.PD[[#This Row],[Ppto. Orden Interna '[DOP']]]</f>
        <v>0</v>
      </c>
      <c r="AG215" s="243"/>
      <c r="AH215" s="243"/>
      <c r="AI215" s="243"/>
      <c r="AJ215" s="243"/>
      <c r="AK215" s="243"/>
      <c r="AL215" s="243"/>
      <c r="AM215" s="482">
        <f>BD.PD[[#This Row],[Pago 3]]+BD.PD[[#This Row],[Pago 2]]+BD.PD[[#This Row],[Pago 1]]</f>
        <v>24253.599999999999</v>
      </c>
      <c r="AN215" s="511" t="s">
        <v>244</v>
      </c>
      <c r="AO215" s="511" t="s">
        <v>245</v>
      </c>
      <c r="AP215" s="511" t="s">
        <v>246</v>
      </c>
      <c r="AQ215" s="511" t="s">
        <v>247</v>
      </c>
      <c r="AR215" s="511">
        <v>594</v>
      </c>
      <c r="AS215" s="511" t="s">
        <v>258</v>
      </c>
      <c r="IH215" s="306"/>
    </row>
    <row r="216" spans="1:242" ht="15" customHeight="1" x14ac:dyDescent="0.3">
      <c r="A216" s="174">
        <v>5.04</v>
      </c>
      <c r="B216" s="231"/>
      <c r="C216" s="232" t="str">
        <f>VLOOKUP(BD.PD[[#This Row],[Pos]],PPto[],3,FALSE)</f>
        <v>5.04 Bumpers Mcue/ Rack</v>
      </c>
      <c r="D216" s="174" t="s">
        <v>23</v>
      </c>
      <c r="E216" s="305" t="str">
        <f>IF(BD.PD[[#This Row],[.]]="*",VLOOKUP(BD.PD[[#This Row],[Pos]],Presupuesto!A:H,7,FALSE),"")</f>
        <v/>
      </c>
      <c r="F216" s="510" t="s">
        <v>1633</v>
      </c>
      <c r="G216" s="230" t="s">
        <v>1607</v>
      </c>
      <c r="H216" s="174">
        <v>4600078576</v>
      </c>
      <c r="I216" s="511" t="s">
        <v>1606</v>
      </c>
      <c r="J216" s="497" t="s">
        <v>1654</v>
      </c>
      <c r="K216" s="382">
        <v>100</v>
      </c>
      <c r="L216" s="174" t="s">
        <v>117</v>
      </c>
      <c r="M216" s="383">
        <f>IF(BD.PD[[#This Row],[Mon]]="DOP",1,HLOOKUP(BD.PD[[#This Row],[Mon]],$K$1:$L$2,2,FALSE))</f>
        <v>61</v>
      </c>
      <c r="N216" s="384">
        <v>64</v>
      </c>
      <c r="O216" s="395">
        <f>BD.PD[[#This Row],[Cant.]]*BD.PD[[#This Row],[ Tasa ]]*BD.PD[[#This Row],[ Precio Und.]]</f>
        <v>390400</v>
      </c>
      <c r="P216" s="386">
        <v>0.42</v>
      </c>
      <c r="Q216" s="395">
        <f>IF(BD.PD[[#This Row],[Liquid. '[%']]]&lt;&gt;0,(BD.PD[[#This Row],[Valor Neto '[DOP']]]*BD.PD[[#This Row],[Liquid. '[%']]])+BD.PD[[#This Row],[Valor Neto '[DOP']]],BD.PD[[#This Row],[Valor Neto '[DOP']]])</f>
        <v>554368</v>
      </c>
      <c r="R216" s="395">
        <f>BD.PD[[#This Row],[Ppto. Orden Interna '[DOP']]]/HLOOKUP("USD",$K$1:$L$2,2,FALSE)</f>
        <v>9088</v>
      </c>
      <c r="S216" s="499" t="s">
        <v>1619</v>
      </c>
      <c r="T216" s="398"/>
      <c r="U216" s="460" t="s">
        <v>321</v>
      </c>
      <c r="V216" s="611">
        <v>801670</v>
      </c>
      <c r="W216" s="499" t="s">
        <v>1619</v>
      </c>
      <c r="X216" s="174">
        <v>16</v>
      </c>
      <c r="Y216" s="388">
        <v>0.5</v>
      </c>
      <c r="Z216" s="243">
        <f>BD.PD[[#This Row],[Av.P1 '[%']]]*BD.PD[[#This Row],[Ppto. Orden Interna '[DOP']]]</f>
        <v>277184</v>
      </c>
      <c r="AA216" s="174">
        <v>17</v>
      </c>
      <c r="AB216" s="399">
        <v>0.5</v>
      </c>
      <c r="AC216" s="243">
        <f>BD.PD[[#This Row],[Av.P2 '[%']]]*BD.PD[[#This Row],[Ppto. Orden Interna '[DOP']]]</f>
        <v>277184</v>
      </c>
      <c r="AD216" s="249"/>
      <c r="AE216" s="389"/>
      <c r="AF216" s="243">
        <f>BD.PD[[#This Row],[Av.P3 '[%']]]*BD.PD[[#This Row],[Ppto. Orden Interna '[DOP']]]</f>
        <v>0</v>
      </c>
      <c r="AG216" s="243"/>
      <c r="AH216" s="243"/>
      <c r="AI216" s="243"/>
      <c r="AJ216" s="243"/>
      <c r="AK216" s="243"/>
      <c r="AL216" s="243"/>
      <c r="AM216" s="482">
        <f>BD.PD[[#This Row],[Pago 3]]+BD.PD[[#This Row],[Pago 2]]+BD.PD[[#This Row],[Pago 1]]</f>
        <v>554368</v>
      </c>
      <c r="AN216" s="511" t="s">
        <v>244</v>
      </c>
      <c r="AO216" s="511" t="s">
        <v>245</v>
      </c>
      <c r="AP216" s="511" t="s">
        <v>246</v>
      </c>
      <c r="AQ216" s="511" t="s">
        <v>247</v>
      </c>
      <c r="AR216" s="511">
        <v>594</v>
      </c>
      <c r="AS216" s="511" t="s">
        <v>258</v>
      </c>
      <c r="IH216" s="306"/>
    </row>
    <row r="217" spans="1:242" ht="15" customHeight="1" x14ac:dyDescent="0.3">
      <c r="A217" s="174">
        <v>5.04</v>
      </c>
      <c r="B217" s="231"/>
      <c r="C217" s="232" t="str">
        <f>VLOOKUP(BD.PD[[#This Row],[Pos]],PPto[],3,FALSE)</f>
        <v>5.04 Bumpers Mcue/ Rack</v>
      </c>
      <c r="D217" s="174" t="s">
        <v>23</v>
      </c>
      <c r="E217" s="305" t="str">
        <f>IF(BD.PD[[#This Row],[.]]="*",VLOOKUP(BD.PD[[#This Row],[Pos]],Presupuesto!A:H,7,FALSE),"")</f>
        <v/>
      </c>
      <c r="F217" s="510" t="s">
        <v>1634</v>
      </c>
      <c r="G217" s="230" t="s">
        <v>1607</v>
      </c>
      <c r="H217" s="174">
        <v>4600078576</v>
      </c>
      <c r="I217" s="511" t="s">
        <v>1606</v>
      </c>
      <c r="J217" s="497" t="s">
        <v>1654</v>
      </c>
      <c r="K217" s="382">
        <v>34</v>
      </c>
      <c r="L217" s="174" t="s">
        <v>117</v>
      </c>
      <c r="M217" s="383">
        <f>IF(BD.PD[[#This Row],[Mon]]="DOP",1,HLOOKUP(BD.PD[[#This Row],[Mon]],$K$1:$L$2,2,FALSE))</f>
        <v>61</v>
      </c>
      <c r="N217" s="384">
        <v>3.15</v>
      </c>
      <c r="O217" s="395">
        <f>BD.PD[[#This Row],[Cant.]]*BD.PD[[#This Row],[ Tasa ]]*BD.PD[[#This Row],[ Precio Und.]]</f>
        <v>6533.0999999999995</v>
      </c>
      <c r="P217" s="386">
        <v>0.42</v>
      </c>
      <c r="Q217" s="395">
        <f>IF(BD.PD[[#This Row],[Liquid. '[%']]]&lt;&gt;0,(BD.PD[[#This Row],[Valor Neto '[DOP']]]*BD.PD[[#This Row],[Liquid. '[%']]])+BD.PD[[#This Row],[Valor Neto '[DOP']]],BD.PD[[#This Row],[Valor Neto '[DOP']]])</f>
        <v>9277.0019999999986</v>
      </c>
      <c r="R217" s="395">
        <f>BD.PD[[#This Row],[Ppto. Orden Interna '[DOP']]]/HLOOKUP("USD",$K$1:$L$2,2,FALSE)</f>
        <v>152.08199999999997</v>
      </c>
      <c r="S217" s="499" t="s">
        <v>1619</v>
      </c>
      <c r="T217" s="398"/>
      <c r="U217" s="460" t="s">
        <v>321</v>
      </c>
      <c r="V217" s="611">
        <v>801670</v>
      </c>
      <c r="W217" s="499" t="s">
        <v>1619</v>
      </c>
      <c r="X217" s="174">
        <v>16</v>
      </c>
      <c r="Y217" s="388">
        <v>0.5</v>
      </c>
      <c r="Z217" s="243">
        <f>BD.PD[[#This Row],[Av.P1 '[%']]]*BD.PD[[#This Row],[Ppto. Orden Interna '[DOP']]]</f>
        <v>4638.5009999999993</v>
      </c>
      <c r="AA217" s="174">
        <v>17</v>
      </c>
      <c r="AB217" s="399">
        <v>0.5</v>
      </c>
      <c r="AC217" s="243">
        <f>BD.PD[[#This Row],[Av.P2 '[%']]]*BD.PD[[#This Row],[Ppto. Orden Interna '[DOP']]]</f>
        <v>4638.5009999999993</v>
      </c>
      <c r="AD217" s="249"/>
      <c r="AE217" s="389"/>
      <c r="AF217" s="243">
        <f>BD.PD[[#This Row],[Av.P3 '[%']]]*BD.PD[[#This Row],[Ppto. Orden Interna '[DOP']]]</f>
        <v>0</v>
      </c>
      <c r="AG217" s="243"/>
      <c r="AH217" s="243"/>
      <c r="AI217" s="243"/>
      <c r="AJ217" s="243"/>
      <c r="AK217" s="243"/>
      <c r="AL217" s="243"/>
      <c r="AM217" s="482">
        <f>BD.PD[[#This Row],[Pago 3]]+BD.PD[[#This Row],[Pago 2]]+BD.PD[[#This Row],[Pago 1]]</f>
        <v>9277.0019999999986</v>
      </c>
      <c r="AN217" s="511" t="s">
        <v>244</v>
      </c>
      <c r="AO217" s="511" t="s">
        <v>245</v>
      </c>
      <c r="AP217" s="511" t="s">
        <v>246</v>
      </c>
      <c r="AQ217" s="511" t="s">
        <v>247</v>
      </c>
      <c r="AR217" s="511">
        <v>594</v>
      </c>
      <c r="AS217" s="511" t="s">
        <v>258</v>
      </c>
      <c r="IH217" s="306"/>
    </row>
    <row r="218" spans="1:242" ht="15" customHeight="1" x14ac:dyDescent="0.3">
      <c r="A218" s="174">
        <v>5.04</v>
      </c>
      <c r="B218" s="231"/>
      <c r="C218" s="232" t="str">
        <f>VLOOKUP(BD.PD[[#This Row],[Pos]],PPto[],3,FALSE)</f>
        <v>5.04 Bumpers Mcue/ Rack</v>
      </c>
      <c r="D218" s="174" t="s">
        <v>23</v>
      </c>
      <c r="E218" s="305" t="str">
        <f>IF(BD.PD[[#This Row],[.]]="*",VLOOKUP(BD.PD[[#This Row],[Pos]],Presupuesto!A:H,7,FALSE),"")</f>
        <v/>
      </c>
      <c r="F218" s="510" t="s">
        <v>1635</v>
      </c>
      <c r="G218" s="230" t="s">
        <v>1607</v>
      </c>
      <c r="H218" s="174">
        <v>4600078576</v>
      </c>
      <c r="I218" s="511" t="s">
        <v>1606</v>
      </c>
      <c r="J218" s="497" t="s">
        <v>1654</v>
      </c>
      <c r="K218" s="382">
        <v>2</v>
      </c>
      <c r="L218" s="174" t="s">
        <v>117</v>
      </c>
      <c r="M218" s="383">
        <f>IF(BD.PD[[#This Row],[Mon]]="DOP",1,HLOOKUP(BD.PD[[#This Row],[Mon]],$K$1:$L$2,2,FALSE))</f>
        <v>61</v>
      </c>
      <c r="N218" s="384">
        <v>137</v>
      </c>
      <c r="O218" s="395">
        <f>BD.PD[[#This Row],[Cant.]]*BD.PD[[#This Row],[ Tasa ]]*BD.PD[[#This Row],[ Precio Und.]]</f>
        <v>16714</v>
      </c>
      <c r="P218" s="386">
        <v>0.42</v>
      </c>
      <c r="Q218" s="395">
        <f>IF(BD.PD[[#This Row],[Liquid. '[%']]]&lt;&gt;0,(BD.PD[[#This Row],[Valor Neto '[DOP']]]*BD.PD[[#This Row],[Liquid. '[%']]])+BD.PD[[#This Row],[Valor Neto '[DOP']]],BD.PD[[#This Row],[Valor Neto '[DOP']]])</f>
        <v>23733.88</v>
      </c>
      <c r="R218" s="395">
        <f>BD.PD[[#This Row],[Ppto. Orden Interna '[DOP']]]/HLOOKUP("USD",$K$1:$L$2,2,FALSE)</f>
        <v>389.08000000000004</v>
      </c>
      <c r="S218" s="499" t="s">
        <v>1619</v>
      </c>
      <c r="T218" s="398"/>
      <c r="U218" s="460" t="s">
        <v>321</v>
      </c>
      <c r="V218" s="611">
        <v>801670</v>
      </c>
      <c r="W218" s="499" t="s">
        <v>1619</v>
      </c>
      <c r="X218" s="174">
        <v>16</v>
      </c>
      <c r="Y218" s="388">
        <v>0.5</v>
      </c>
      <c r="Z218" s="243">
        <f>BD.PD[[#This Row],[Av.P1 '[%']]]*BD.PD[[#This Row],[Ppto. Orden Interna '[DOP']]]</f>
        <v>11866.94</v>
      </c>
      <c r="AA218" s="174">
        <v>17</v>
      </c>
      <c r="AB218" s="399">
        <v>0.5</v>
      </c>
      <c r="AC218" s="243">
        <f>BD.PD[[#This Row],[Av.P2 '[%']]]*BD.PD[[#This Row],[Ppto. Orden Interna '[DOP']]]</f>
        <v>11866.94</v>
      </c>
      <c r="AD218" s="249"/>
      <c r="AE218" s="389"/>
      <c r="AF218" s="243">
        <f>BD.PD[[#This Row],[Av.P3 '[%']]]*BD.PD[[#This Row],[Ppto. Orden Interna '[DOP']]]</f>
        <v>0</v>
      </c>
      <c r="AG218" s="243"/>
      <c r="AH218" s="243"/>
      <c r="AI218" s="243"/>
      <c r="AJ218" s="243"/>
      <c r="AK218" s="243"/>
      <c r="AL218" s="243"/>
      <c r="AM218" s="482">
        <f>BD.PD[[#This Row],[Pago 3]]+BD.PD[[#This Row],[Pago 2]]+BD.PD[[#This Row],[Pago 1]]</f>
        <v>23733.88</v>
      </c>
      <c r="AN218" s="511" t="s">
        <v>244</v>
      </c>
      <c r="AO218" s="511" t="s">
        <v>245</v>
      </c>
      <c r="AP218" s="511" t="s">
        <v>246</v>
      </c>
      <c r="AQ218" s="511" t="s">
        <v>247</v>
      </c>
      <c r="AR218" s="511">
        <v>594</v>
      </c>
      <c r="AS218" s="511" t="s">
        <v>258</v>
      </c>
      <c r="IH218" s="306"/>
    </row>
    <row r="219" spans="1:242" ht="15" customHeight="1" x14ac:dyDescent="0.3">
      <c r="A219" s="174">
        <v>5.04</v>
      </c>
      <c r="B219" s="231"/>
      <c r="C219" s="232" t="str">
        <f>VLOOKUP(BD.PD[[#This Row],[Pos]],PPto[],3,FALSE)</f>
        <v>5.04 Bumpers Mcue/ Rack</v>
      </c>
      <c r="D219" s="174" t="s">
        <v>23</v>
      </c>
      <c r="E219" s="305" t="str">
        <f>IF(BD.PD[[#This Row],[.]]="*",VLOOKUP(BD.PD[[#This Row],[Pos]],Presupuesto!A:H,7,FALSE),"")</f>
        <v/>
      </c>
      <c r="F219" s="510" t="s">
        <v>1636</v>
      </c>
      <c r="G219" s="230" t="s">
        <v>1607</v>
      </c>
      <c r="H219" s="174">
        <v>4512969310</v>
      </c>
      <c r="I219" s="174" t="s">
        <v>1609</v>
      </c>
      <c r="J219" s="497" t="s">
        <v>1994</v>
      </c>
      <c r="K219" s="382">
        <v>174.97</v>
      </c>
      <c r="L219" s="174" t="s">
        <v>260</v>
      </c>
      <c r="M219" s="383">
        <f>IF(BD.PD[[#This Row],[Mon]]="DOP",1,HLOOKUP(BD.PD[[#This Row],[Mon]],$K$1:$L$2,2,FALSE))</f>
        <v>1</v>
      </c>
      <c r="N219" s="384">
        <v>6000</v>
      </c>
      <c r="O219" s="395">
        <f>BD.PD[[#This Row],[Cant.]]*BD.PD[[#This Row],[ Tasa ]]*BD.PD[[#This Row],[ Precio Und.]]</f>
        <v>1049820</v>
      </c>
      <c r="P219" s="386">
        <v>0</v>
      </c>
      <c r="Q219" s="395">
        <f>IF(BD.PD[[#This Row],[Liquid. '[%']]]&lt;&gt;0,(BD.PD[[#This Row],[Valor Neto '[DOP']]]*BD.PD[[#This Row],[Liquid. '[%']]])+BD.PD[[#This Row],[Valor Neto '[DOP']]],BD.PD[[#This Row],[Valor Neto '[DOP']]])</f>
        <v>1049820</v>
      </c>
      <c r="R219" s="395">
        <f>BD.PD[[#This Row],[Ppto. Orden Interna '[DOP']]]/HLOOKUP("USD",$K$1:$L$2,2,FALSE)</f>
        <v>17210.163934426229</v>
      </c>
      <c r="S219" s="499" t="s">
        <v>1639</v>
      </c>
      <c r="T219" s="398"/>
      <c r="U219" s="460" t="s">
        <v>321</v>
      </c>
      <c r="V219" s="611">
        <v>801670</v>
      </c>
      <c r="W219" s="499" t="s">
        <v>1639</v>
      </c>
      <c r="X219" s="174">
        <v>18</v>
      </c>
      <c r="Y219" s="388">
        <v>0.5</v>
      </c>
      <c r="Z219" s="243">
        <f>BD.PD[[#This Row],[Av.P1 '[%']]]*BD.PD[[#This Row],[Ppto. Orden Interna '[DOP']]]</f>
        <v>524910</v>
      </c>
      <c r="AA219" s="174">
        <v>21</v>
      </c>
      <c r="AB219" s="399">
        <v>0.5</v>
      </c>
      <c r="AC219" s="243">
        <f>BD.PD[[#This Row],[Av.P2 '[%']]]*BD.PD[[#This Row],[Ppto. Orden Interna '[DOP']]]</f>
        <v>524910</v>
      </c>
      <c r="AD219" s="249"/>
      <c r="AE219" s="389"/>
      <c r="AF219" s="243">
        <f>BD.PD[[#This Row],[Av.P3 '[%']]]*BD.PD[[#This Row],[Ppto. Orden Interna '[DOP']]]</f>
        <v>0</v>
      </c>
      <c r="AG219" s="243"/>
      <c r="AH219" s="243"/>
      <c r="AI219" s="243"/>
      <c r="AJ219" s="243"/>
      <c r="AK219" s="243"/>
      <c r="AL219" s="243"/>
      <c r="AM219" s="482">
        <f>BD.PD[[#This Row],[Pago 3]]+BD.PD[[#This Row],[Pago 2]]+BD.PD[[#This Row],[Pago 1]]</f>
        <v>1049820</v>
      </c>
      <c r="AN219" s="511" t="s">
        <v>244</v>
      </c>
      <c r="AO219" s="511" t="s">
        <v>245</v>
      </c>
      <c r="AP219" s="511" t="s">
        <v>246</v>
      </c>
      <c r="AQ219" s="511" t="s">
        <v>247</v>
      </c>
      <c r="AR219" s="511">
        <v>594</v>
      </c>
      <c r="AS219" s="511" t="s">
        <v>258</v>
      </c>
      <c r="IH219" s="306"/>
    </row>
    <row r="220" spans="1:242" ht="15" customHeight="1" x14ac:dyDescent="0.3">
      <c r="A220" s="174">
        <v>5.04</v>
      </c>
      <c r="B220" s="231"/>
      <c r="C220" s="232" t="str">
        <f>VLOOKUP(BD.PD[[#This Row],[Pos]],PPto[],3,FALSE)</f>
        <v>5.04 Bumpers Mcue/ Rack</v>
      </c>
      <c r="D220" s="174" t="s">
        <v>23</v>
      </c>
      <c r="E220" s="305" t="str">
        <f>IF(BD.PD[[#This Row],[.]]="*",VLOOKUP(BD.PD[[#This Row],[Pos]],Presupuesto!A:H,7,FALSE),"")</f>
        <v/>
      </c>
      <c r="F220" s="510" t="s">
        <v>1637</v>
      </c>
      <c r="G220" s="230" t="s">
        <v>1607</v>
      </c>
      <c r="H220" s="174">
        <v>4512964950</v>
      </c>
      <c r="I220" s="174" t="s">
        <v>1609</v>
      </c>
      <c r="J220" s="497" t="s">
        <v>1994</v>
      </c>
      <c r="K220" s="382">
        <v>195.05</v>
      </c>
      <c r="L220" s="174" t="s">
        <v>260</v>
      </c>
      <c r="M220" s="383">
        <f>IF(BD.PD[[#This Row],[Mon]]="DOP",1,HLOOKUP(BD.PD[[#This Row],[Mon]],$K$1:$L$2,2,FALSE))</f>
        <v>1</v>
      </c>
      <c r="N220" s="384">
        <v>580</v>
      </c>
      <c r="O220" s="395">
        <f>BD.PD[[#This Row],[Cant.]]*BD.PD[[#This Row],[ Tasa ]]*BD.PD[[#This Row],[ Precio Und.]]</f>
        <v>113129</v>
      </c>
      <c r="P220" s="386">
        <v>0</v>
      </c>
      <c r="Q220" s="395">
        <f>IF(BD.PD[[#This Row],[Liquid. '[%']]]&lt;&gt;0,(BD.PD[[#This Row],[Valor Neto '[DOP']]]*BD.PD[[#This Row],[Liquid. '[%']]])+BD.PD[[#This Row],[Valor Neto '[DOP']]],BD.PD[[#This Row],[Valor Neto '[DOP']]])</f>
        <v>113129</v>
      </c>
      <c r="R220" s="395">
        <f>BD.PD[[#This Row],[Ppto. Orden Interna '[DOP']]]/HLOOKUP("USD",$K$1:$L$2,2,FALSE)</f>
        <v>1854.5737704918033</v>
      </c>
      <c r="S220" s="499" t="s">
        <v>320</v>
      </c>
      <c r="T220" s="398"/>
      <c r="U220" s="460" t="s">
        <v>321</v>
      </c>
      <c r="V220" s="611">
        <v>801670</v>
      </c>
      <c r="W220" s="499" t="s">
        <v>320</v>
      </c>
      <c r="X220" s="174">
        <v>21</v>
      </c>
      <c r="Y220" s="388">
        <v>1</v>
      </c>
      <c r="Z220" s="243">
        <f>BD.PD[[#This Row],[Av.P1 '[%']]]*BD.PD[[#This Row],[Ppto. Orden Interna '[DOP']]]</f>
        <v>113129</v>
      </c>
      <c r="AA220" s="174"/>
      <c r="AB220" s="399"/>
      <c r="AC220" s="243">
        <f>BD.PD[[#This Row],[Av.P2 '[%']]]*BD.PD[[#This Row],[Ppto. Orden Interna '[DOP']]]</f>
        <v>0</v>
      </c>
      <c r="AD220" s="249"/>
      <c r="AE220" s="389"/>
      <c r="AF220" s="243">
        <f>BD.PD[[#This Row],[Av.P3 '[%']]]*BD.PD[[#This Row],[Ppto. Orden Interna '[DOP']]]</f>
        <v>0</v>
      </c>
      <c r="AG220" s="243"/>
      <c r="AH220" s="243"/>
      <c r="AI220" s="243"/>
      <c r="AJ220" s="243"/>
      <c r="AK220" s="243"/>
      <c r="AL220" s="243"/>
      <c r="AM220" s="482">
        <f>BD.PD[[#This Row],[Pago 3]]+BD.PD[[#This Row],[Pago 2]]+BD.PD[[#This Row],[Pago 1]]</f>
        <v>113129</v>
      </c>
      <c r="AN220" s="511" t="s">
        <v>244</v>
      </c>
      <c r="AO220" s="511" t="s">
        <v>245</v>
      </c>
      <c r="AP220" s="511" t="s">
        <v>246</v>
      </c>
      <c r="AQ220" s="511" t="s">
        <v>247</v>
      </c>
      <c r="AR220" s="511">
        <v>594</v>
      </c>
      <c r="AS220" s="511" t="s">
        <v>258</v>
      </c>
      <c r="IH220" s="306"/>
    </row>
    <row r="221" spans="1:242" ht="15" customHeight="1" x14ac:dyDescent="0.3">
      <c r="A221" s="174">
        <v>5.04</v>
      </c>
      <c r="B221" s="231"/>
      <c r="C221" s="232" t="str">
        <f>VLOOKUP(BD.PD[[#This Row],[Pos]],PPto[],3,FALSE)</f>
        <v>5.04 Bumpers Mcue/ Rack</v>
      </c>
      <c r="D221" s="174" t="s">
        <v>23</v>
      </c>
      <c r="E221" s="305" t="str">
        <f>IF(BD.PD[[#This Row],[.]]="*",VLOOKUP(BD.PD[[#This Row],[Pos]],Presupuesto!A:H,7,FALSE),"")</f>
        <v/>
      </c>
      <c r="F221" s="510" t="s">
        <v>1638</v>
      </c>
      <c r="G221" s="230" t="s">
        <v>1607</v>
      </c>
      <c r="H221" s="174">
        <v>4512969310</v>
      </c>
      <c r="I221" s="174" t="s">
        <v>1609</v>
      </c>
      <c r="J221" s="497" t="s">
        <v>1994</v>
      </c>
      <c r="K221" s="382">
        <v>31.86</v>
      </c>
      <c r="L221" s="174" t="s">
        <v>260</v>
      </c>
      <c r="M221" s="383">
        <f>IF(BD.PD[[#This Row],[Mon]]="DOP",1,HLOOKUP(BD.PD[[#This Row],[Mon]],$K$1:$L$2,2,FALSE))</f>
        <v>1</v>
      </c>
      <c r="N221" s="384">
        <v>7420</v>
      </c>
      <c r="O221" s="395">
        <f>BD.PD[[#This Row],[Cant.]]*BD.PD[[#This Row],[ Tasa ]]*BD.PD[[#This Row],[ Precio Und.]]</f>
        <v>236401.19999999998</v>
      </c>
      <c r="P221" s="386">
        <v>0</v>
      </c>
      <c r="Q221" s="395">
        <f>IF(BD.PD[[#This Row],[Liquid. '[%']]]&lt;&gt;0,(BD.PD[[#This Row],[Valor Neto '[DOP']]]*BD.PD[[#This Row],[Liquid. '[%']]])+BD.PD[[#This Row],[Valor Neto '[DOP']]],BD.PD[[#This Row],[Valor Neto '[DOP']]])</f>
        <v>236401.19999999998</v>
      </c>
      <c r="R221" s="395">
        <f>BD.PD[[#This Row],[Ppto. Orden Interna '[DOP']]]/HLOOKUP("USD",$K$1:$L$2,2,FALSE)</f>
        <v>3875.4295081967211</v>
      </c>
      <c r="S221" s="499" t="s">
        <v>1639</v>
      </c>
      <c r="T221" s="398"/>
      <c r="U221" s="460" t="s">
        <v>321</v>
      </c>
      <c r="V221" s="611">
        <v>801670</v>
      </c>
      <c r="W221" s="499" t="s">
        <v>1639</v>
      </c>
      <c r="X221" s="174">
        <v>18</v>
      </c>
      <c r="Y221" s="388">
        <v>0.5</v>
      </c>
      <c r="Z221" s="243">
        <f>BD.PD[[#This Row],[Av.P1 '[%']]]*BD.PD[[#This Row],[Ppto. Orden Interna '[DOP']]]</f>
        <v>118200.59999999999</v>
      </c>
      <c r="AA221" s="174">
        <v>21</v>
      </c>
      <c r="AB221" s="399">
        <v>0.5</v>
      </c>
      <c r="AC221" s="243">
        <f>BD.PD[[#This Row],[Av.P2 '[%']]]*BD.PD[[#This Row],[Ppto. Orden Interna '[DOP']]]</f>
        <v>118200.59999999999</v>
      </c>
      <c r="AD221" s="249"/>
      <c r="AE221" s="389"/>
      <c r="AF221" s="243">
        <f>BD.PD[[#This Row],[Av.P3 '[%']]]*BD.PD[[#This Row],[Ppto. Orden Interna '[DOP']]]</f>
        <v>0</v>
      </c>
      <c r="AG221" s="243"/>
      <c r="AH221" s="243"/>
      <c r="AI221" s="243"/>
      <c r="AJ221" s="243"/>
      <c r="AK221" s="243"/>
      <c r="AL221" s="243"/>
      <c r="AM221" s="482">
        <f>BD.PD[[#This Row],[Pago 3]]+BD.PD[[#This Row],[Pago 2]]+BD.PD[[#This Row],[Pago 1]]</f>
        <v>236401.19999999998</v>
      </c>
      <c r="AN221" s="511" t="s">
        <v>244</v>
      </c>
      <c r="AO221" s="511" t="s">
        <v>245</v>
      </c>
      <c r="AP221" s="511" t="s">
        <v>246</v>
      </c>
      <c r="AQ221" s="511" t="s">
        <v>247</v>
      </c>
      <c r="AR221" s="511">
        <v>594</v>
      </c>
      <c r="AS221" s="511" t="s">
        <v>258</v>
      </c>
      <c r="IH221" s="306"/>
    </row>
    <row r="222" spans="1:242" ht="15" customHeight="1" x14ac:dyDescent="0.3">
      <c r="A222" s="174">
        <v>5.05</v>
      </c>
      <c r="B222" s="231" t="s">
        <v>243</v>
      </c>
      <c r="C222" s="232" t="str">
        <f>VLOOKUP(BD.PD[[#This Row],[Pos]],PPto[],3,FALSE)</f>
        <v xml:space="preserve">5.05 Trameria Cuarto Frio </v>
      </c>
      <c r="D222" s="233" t="s">
        <v>243</v>
      </c>
      <c r="E222" s="305">
        <f>IF(BD.PD[[#This Row],[.]]="*",VLOOKUP(BD.PD[[#This Row],[Pos]],Presupuesto!A:H,7,FALSE),"")</f>
        <v>40175.555555555555</v>
      </c>
      <c r="F222" s="234"/>
      <c r="G222" s="174"/>
      <c r="H222" s="174"/>
      <c r="I222" s="174"/>
      <c r="J222" s="174"/>
      <c r="K222" s="392">
        <v>1</v>
      </c>
      <c r="L222" s="233" t="s">
        <v>117</v>
      </c>
      <c r="M222" s="383">
        <f>IF(BD.PD[[#This Row],[Mon]]="DOP",1,HLOOKUP(BD.PD[[#This Row],[Mon]],$K$1:$L$2,2,FALSE))</f>
        <v>61</v>
      </c>
      <c r="N222" s="490">
        <v>0</v>
      </c>
      <c r="O222" s="243">
        <f>BD.PD[[#This Row],[Cant.]]*BD.PD[[#This Row],[ Tasa ]]*BD.PD[[#This Row],[ Precio Und.]]</f>
        <v>0</v>
      </c>
      <c r="P222" s="491">
        <v>0</v>
      </c>
      <c r="Q222" s="243">
        <f>IF(BD.PD[[#This Row],[Liquid. '[%']]]&lt;&gt;0,(BD.PD[[#This Row],[Valor Neto '[DOP']]]*BD.PD[[#This Row],[Liquid. '[%']]])+BD.PD[[#This Row],[Valor Neto '[DOP']]],BD.PD[[#This Row],[Valor Neto '[DOP']]])</f>
        <v>0</v>
      </c>
      <c r="R222" s="243">
        <f>BD.PD[[#This Row],[Ppto. Orden Interna '[DOP']]]/HLOOKUP("USD",$K$1:$L$2,2,FALSE)</f>
        <v>0</v>
      </c>
      <c r="S222" s="381"/>
      <c r="T222" s="387"/>
      <c r="U222" s="460" t="s">
        <v>321</v>
      </c>
      <c r="V222" s="611">
        <v>801670</v>
      </c>
      <c r="W222" s="499"/>
      <c r="X222" s="495"/>
      <c r="Y222" s="388"/>
      <c r="Z222" s="243">
        <f>BD.PD[[#This Row],[Av.P1 '[%']]]*BD.PD[[#This Row],[Ppto. Orden Interna '[DOP']]]</f>
        <v>0</v>
      </c>
      <c r="AA222" s="249"/>
      <c r="AB222" s="389"/>
      <c r="AC222" s="243">
        <f>BD.PD[[#This Row],[Av.P2 '[%']]]*BD.PD[[#This Row],[Ppto. Orden Interna '[DOP']]]</f>
        <v>0</v>
      </c>
      <c r="AD222" s="249"/>
      <c r="AE222" s="389"/>
      <c r="AF222" s="243">
        <f>BD.PD[[#This Row],[Av.P3 '[%']]]*BD.PD[[#This Row],[Ppto. Orden Interna '[DOP']]]</f>
        <v>0</v>
      </c>
      <c r="AG222" s="243"/>
      <c r="AH222" s="243"/>
      <c r="AI222" s="243"/>
      <c r="AJ222" s="243"/>
      <c r="AK222" s="243"/>
      <c r="AL222" s="243"/>
      <c r="AM222" s="482">
        <f>BD.PD[[#This Row],[Pago 3]]+BD.PD[[#This Row],[Pago 2]]+BD.PD[[#This Row],[Pago 1]]</f>
        <v>0</v>
      </c>
      <c r="AN222" s="511" t="s">
        <v>244</v>
      </c>
      <c r="AO222" s="511" t="s">
        <v>245</v>
      </c>
      <c r="AP222" s="511" t="s">
        <v>246</v>
      </c>
      <c r="AQ222" s="511" t="s">
        <v>247</v>
      </c>
      <c r="AR222" s="511">
        <v>594</v>
      </c>
      <c r="AS222" s="511" t="s">
        <v>248</v>
      </c>
      <c r="IH222" s="306"/>
    </row>
    <row r="223" spans="1:242" ht="15" customHeight="1" x14ac:dyDescent="0.3">
      <c r="A223" s="174">
        <v>5.05</v>
      </c>
      <c r="B223" s="231"/>
      <c r="C223" s="232" t="str">
        <f>VLOOKUP(BD.PD[[#This Row],[Pos]],PPto[],3,FALSE)</f>
        <v xml:space="preserve">5.05 Trameria Cuarto Frio </v>
      </c>
      <c r="D223" s="174" t="s">
        <v>23</v>
      </c>
      <c r="E223" s="305" t="str">
        <f>IF(BD.PD[[#This Row],[.]]="*",VLOOKUP(BD.PD[[#This Row],[Pos]],Presupuesto!A:H,7,FALSE),"")</f>
        <v/>
      </c>
      <c r="F223" s="502" t="s">
        <v>366</v>
      </c>
      <c r="G223" s="230" t="s">
        <v>1608</v>
      </c>
      <c r="H223" s="174">
        <v>4512960831</v>
      </c>
      <c r="I223" s="174" t="s">
        <v>1609</v>
      </c>
      <c r="J223" s="497" t="s">
        <v>1994</v>
      </c>
      <c r="K223" s="382">
        <v>63</v>
      </c>
      <c r="L223" s="174" t="s">
        <v>260</v>
      </c>
      <c r="M223" s="383">
        <f>IF(BD.PD[[#This Row],[Mon]]="DOP",1,HLOOKUP(BD.PD[[#This Row],[Mon]],$K$1:$L$2,2,FALSE))</f>
        <v>1</v>
      </c>
      <c r="N223" s="384">
        <v>39421.199999999997</v>
      </c>
      <c r="O223" s="395">
        <f>BD.PD[[#This Row],[Cant.]]*BD.PD[[#This Row],[ Tasa ]]*BD.PD[[#This Row],[ Precio Und.]]</f>
        <v>2483535.5999999996</v>
      </c>
      <c r="P223" s="386">
        <v>0</v>
      </c>
      <c r="Q223" s="395">
        <f>IF(BD.PD[[#This Row],[Liquid. '[%']]]&lt;&gt;0,(BD.PD[[#This Row],[Valor Neto '[DOP']]]*BD.PD[[#This Row],[Liquid. '[%']]])+BD.PD[[#This Row],[Valor Neto '[DOP']]],BD.PD[[#This Row],[Valor Neto '[DOP']]])</f>
        <v>2483535.5999999996</v>
      </c>
      <c r="R223" s="395">
        <f>BD.PD[[#This Row],[Ppto. Orden Interna '[DOP']]]/HLOOKUP("USD",$K$1:$L$2,2,FALSE)</f>
        <v>40713.698360655733</v>
      </c>
      <c r="S223" s="494" t="s">
        <v>1173</v>
      </c>
      <c r="T223" s="387"/>
      <c r="U223" s="460" t="s">
        <v>406</v>
      </c>
      <c r="V223" s="611">
        <v>801672</v>
      </c>
      <c r="W223" s="499" t="s">
        <v>1173</v>
      </c>
      <c r="X223" s="495">
        <v>18</v>
      </c>
      <c r="Y223" s="388">
        <v>0.5</v>
      </c>
      <c r="Z223" s="243">
        <f>BD.PD[[#This Row],[Av.P1 '[%']]]*BD.PD[[#This Row],[Ppto. Orden Interna '[DOP']]]</f>
        <v>1241767.7999999998</v>
      </c>
      <c r="AA223" s="495">
        <v>21</v>
      </c>
      <c r="AB223" s="388">
        <v>0.5</v>
      </c>
      <c r="AC223" s="243">
        <f>BD.PD[[#This Row],[Av.P2 '[%']]]*BD.PD[[#This Row],[Ppto. Orden Interna '[DOP']]]</f>
        <v>1241767.7999999998</v>
      </c>
      <c r="AD223" s="249"/>
      <c r="AE223" s="389"/>
      <c r="AF223" s="243">
        <f>BD.PD[[#This Row],[Av.P3 '[%']]]*BD.PD[[#This Row],[Ppto. Orden Interna '[DOP']]]</f>
        <v>0</v>
      </c>
      <c r="AG223" s="243"/>
      <c r="AH223" s="243"/>
      <c r="AI223" s="243"/>
      <c r="AJ223" s="243"/>
      <c r="AK223" s="243"/>
      <c r="AL223" s="243"/>
      <c r="AM223" s="482">
        <f>BD.PD[[#This Row],[Pago 3]]+BD.PD[[#This Row],[Pago 2]]+BD.PD[[#This Row],[Pago 1]]</f>
        <v>2483535.5999999996</v>
      </c>
      <c r="AN223" s="511" t="s">
        <v>244</v>
      </c>
      <c r="AO223" s="511" t="s">
        <v>245</v>
      </c>
      <c r="AP223" s="511" t="s">
        <v>246</v>
      </c>
      <c r="AQ223" s="511" t="s">
        <v>247</v>
      </c>
      <c r="AR223" s="511">
        <v>594</v>
      </c>
      <c r="AS223" s="511" t="s">
        <v>258</v>
      </c>
      <c r="IH223" s="306"/>
    </row>
    <row r="224" spans="1:242" ht="15" customHeight="1" x14ac:dyDescent="0.3">
      <c r="A224" s="174">
        <v>5.05</v>
      </c>
      <c r="B224" s="231"/>
      <c r="C224" s="232" t="str">
        <f>VLOOKUP(BD.PD[[#This Row],[Pos]],PPto[],3,FALSE)</f>
        <v xml:space="preserve">5.05 Trameria Cuarto Frio </v>
      </c>
      <c r="D224" s="174" t="s">
        <v>23</v>
      </c>
      <c r="E224" s="305" t="str">
        <f>IF(BD.PD[[#This Row],[.]]="*",VLOOKUP(BD.PD[[#This Row],[Pos]],Presupuesto!A:H,7,FALSE),"")</f>
        <v/>
      </c>
      <c r="F224" s="588" t="s">
        <v>1709</v>
      </c>
      <c r="G224" s="230" t="s">
        <v>1608</v>
      </c>
      <c r="H224" s="174">
        <v>4512491769</v>
      </c>
      <c r="I224" s="511" t="s">
        <v>1606</v>
      </c>
      <c r="J224" s="497" t="s">
        <v>1706</v>
      </c>
      <c r="K224" s="382">
        <v>4</v>
      </c>
      <c r="L224" s="174" t="s">
        <v>260</v>
      </c>
      <c r="M224" s="383">
        <f>IF(BD.PD[[#This Row],[Mon]]="DOP",1,HLOOKUP(BD.PD[[#This Row],[Mon]],$K$1:$L$2,2,FALSE))</f>
        <v>1</v>
      </c>
      <c r="N224" s="384">
        <v>22400</v>
      </c>
      <c r="O224" s="395">
        <f>BD.PD[[#This Row],[Cant.]]*BD.PD[[#This Row],[ Tasa ]]*BD.PD[[#This Row],[ Precio Und.]]</f>
        <v>89600</v>
      </c>
      <c r="P224" s="386">
        <v>0</v>
      </c>
      <c r="Q224" s="395">
        <f>IF(BD.PD[[#This Row],[Liquid. '[%']]]&lt;&gt;0,(BD.PD[[#This Row],[Valor Neto '[DOP']]]*BD.PD[[#This Row],[Liquid. '[%']]])+BD.PD[[#This Row],[Valor Neto '[DOP']]],BD.PD[[#This Row],[Valor Neto '[DOP']]])</f>
        <v>89600</v>
      </c>
      <c r="R224" s="395">
        <f>BD.PD[[#This Row],[Ppto. Orden Interna '[DOP']]]/HLOOKUP("USD",$K$1:$L$2,2,FALSE)</f>
        <v>1468.8524590163934</v>
      </c>
      <c r="S224" s="381" t="s">
        <v>1180</v>
      </c>
      <c r="T224" s="387"/>
      <c r="U224" s="460" t="s">
        <v>321</v>
      </c>
      <c r="V224" s="611">
        <v>801670</v>
      </c>
      <c r="W224" s="398" t="s">
        <v>1180</v>
      </c>
      <c r="X224" s="495">
        <v>5</v>
      </c>
      <c r="Y224" s="388">
        <v>0.5</v>
      </c>
      <c r="Z224" s="243">
        <f>BD.PD[[#This Row],[Av.P1 '[%']]]*BD.PD[[#This Row],[Ppto. Orden Interna '[DOP']]]</f>
        <v>44800</v>
      </c>
      <c r="AA224" s="495">
        <v>10</v>
      </c>
      <c r="AB224" s="388">
        <v>0.5</v>
      </c>
      <c r="AC224" s="243">
        <f>BD.PD[[#This Row],[Av.P2 '[%']]]*BD.PD[[#This Row],[Ppto. Orden Interna '[DOP']]]</f>
        <v>44800</v>
      </c>
      <c r="AD224" s="249"/>
      <c r="AE224" s="389"/>
      <c r="AF224" s="243">
        <f>BD.PD[[#This Row],[Av.P3 '[%']]]*BD.PD[[#This Row],[Ppto. Orden Interna '[DOP']]]</f>
        <v>0</v>
      </c>
      <c r="AG224" s="243"/>
      <c r="AH224" s="243"/>
      <c r="AI224" s="243"/>
      <c r="AJ224" s="243"/>
      <c r="AK224" s="243"/>
      <c r="AL224" s="243"/>
      <c r="AM224" s="482">
        <f>BD.PD[[#This Row],[Pago 3]]+BD.PD[[#This Row],[Pago 2]]+BD.PD[[#This Row],[Pago 1]]</f>
        <v>89600</v>
      </c>
      <c r="AN224" s="511" t="s">
        <v>244</v>
      </c>
      <c r="AO224" s="511" t="s">
        <v>245</v>
      </c>
      <c r="AP224" s="511" t="s">
        <v>246</v>
      </c>
      <c r="AQ224" s="511" t="s">
        <v>247</v>
      </c>
      <c r="AR224" s="511">
        <v>594</v>
      </c>
      <c r="AS224" s="511" t="s">
        <v>258</v>
      </c>
      <c r="IH224" s="306"/>
    </row>
    <row r="225" spans="1:242" ht="15" customHeight="1" x14ac:dyDescent="0.3">
      <c r="A225" s="174">
        <v>5.0599999999999996</v>
      </c>
      <c r="B225" s="231" t="s">
        <v>243</v>
      </c>
      <c r="C225" s="232" t="str">
        <f>VLOOKUP(BD.PD[[#This Row],[Pos]],PPto[],3,FALSE)</f>
        <v xml:space="preserve">5.06 Instalacion Frio Alimentario </v>
      </c>
      <c r="D225" s="233" t="s">
        <v>243</v>
      </c>
      <c r="E225" s="305">
        <f>IF(BD.PD[[#This Row],[.]]="*",VLOOKUP(BD.PD[[#This Row],[Pos]],Presupuesto!A:H,7,FALSE),"")</f>
        <v>273866.17269841267</v>
      </c>
      <c r="F225" s="502"/>
      <c r="G225" s="174"/>
      <c r="H225" s="174"/>
      <c r="I225" s="174"/>
      <c r="J225" s="174"/>
      <c r="K225" s="392"/>
      <c r="L225" s="233" t="s">
        <v>117</v>
      </c>
      <c r="M225" s="383">
        <f>IF(BD.PD[[#This Row],[Mon]]="DOP",1,HLOOKUP(BD.PD[[#This Row],[Mon]],$K$1:$L$2,2,FALSE))</f>
        <v>61</v>
      </c>
      <c r="N225" s="490"/>
      <c r="O225" s="243">
        <f>BD.PD[[#This Row],[Cant.]]*BD.PD[[#This Row],[ Tasa ]]*BD.PD[[#This Row],[ Precio Und.]]</f>
        <v>0</v>
      </c>
      <c r="P225" s="491">
        <v>0</v>
      </c>
      <c r="Q225" s="243">
        <f>IF(BD.PD[[#This Row],[Liquid. '[%']]]&lt;&gt;0,(BD.PD[[#This Row],[Valor Neto '[DOP']]]*BD.PD[[#This Row],[Liquid. '[%']]])+BD.PD[[#This Row],[Valor Neto '[DOP']]],BD.PD[[#This Row],[Valor Neto '[DOP']]])</f>
        <v>0</v>
      </c>
      <c r="R225" s="243">
        <f>BD.PD[[#This Row],[Ppto. Orden Interna '[DOP']]]/HLOOKUP("USD",$K$1:$L$2,2,FALSE)</f>
        <v>0</v>
      </c>
      <c r="S225" s="381"/>
      <c r="T225" s="387"/>
      <c r="U225" s="460" t="s">
        <v>321</v>
      </c>
      <c r="V225" s="611">
        <v>801670</v>
      </c>
      <c r="W225" s="499"/>
      <c r="X225" s="495"/>
      <c r="Y225" s="388"/>
      <c r="Z225" s="243">
        <f>BD.PD[[#This Row],[Av.P1 '[%']]]*BD.PD[[#This Row],[Ppto. Orden Interna '[DOP']]]</f>
        <v>0</v>
      </c>
      <c r="AA225" s="495"/>
      <c r="AB225" s="388"/>
      <c r="AC225" s="243">
        <f>BD.PD[[#This Row],[Av.P2 '[%']]]*BD.PD[[#This Row],[Ppto. Orden Interna '[DOP']]]</f>
        <v>0</v>
      </c>
      <c r="AD225" s="249"/>
      <c r="AE225" s="389"/>
      <c r="AF225" s="243">
        <f>BD.PD[[#This Row],[Av.P3 '[%']]]*BD.PD[[#This Row],[Ppto. Orden Interna '[DOP']]]</f>
        <v>0</v>
      </c>
      <c r="AG225" s="243"/>
      <c r="AH225" s="243"/>
      <c r="AI225" s="243"/>
      <c r="AJ225" s="243"/>
      <c r="AK225" s="243"/>
      <c r="AL225" s="243"/>
      <c r="AM225" s="482">
        <f>BD.PD[[#This Row],[Pago 3]]+BD.PD[[#This Row],[Pago 2]]+BD.PD[[#This Row],[Pago 1]]</f>
        <v>0</v>
      </c>
      <c r="AN225" s="511"/>
      <c r="AO225" s="511"/>
      <c r="AP225" s="511"/>
      <c r="AQ225" s="511"/>
      <c r="AR225" s="511"/>
      <c r="AS225" s="511"/>
      <c r="IH225" s="306"/>
    </row>
    <row r="226" spans="1:242" ht="15" customHeight="1" x14ac:dyDescent="0.3">
      <c r="A226" s="174">
        <v>5.0599999999999996</v>
      </c>
      <c r="B226" s="231"/>
      <c r="C226" s="232" t="str">
        <f>VLOOKUP(BD.PD[[#This Row],[Pos]],PPto[],3,FALSE)</f>
        <v xml:space="preserve">5.06 Instalacion Frio Alimentario </v>
      </c>
      <c r="D226" s="174" t="s">
        <v>23</v>
      </c>
      <c r="E226" s="305" t="str">
        <f>IF(BD.PD[[#This Row],[.]]="*",VLOOKUP(BD.PD[[#This Row],[Pos]],Presupuesto!A:H,7,FALSE),"")</f>
        <v/>
      </c>
      <c r="F226" s="234" t="s">
        <v>371</v>
      </c>
      <c r="G226" s="230" t="s">
        <v>1607</v>
      </c>
      <c r="H226" s="174">
        <v>4513034378</v>
      </c>
      <c r="I226" s="174" t="s">
        <v>1605</v>
      </c>
      <c r="J226" s="497" t="s">
        <v>1787</v>
      </c>
      <c r="K226" s="382">
        <v>1</v>
      </c>
      <c r="L226" s="174" t="s">
        <v>260</v>
      </c>
      <c r="M226" s="383">
        <f>IF(BD.PD[[#This Row],[Mon]]="DOP",1,HLOOKUP(BD.PD[[#This Row],[Mon]],$K$1:$L$2,2,FALSE))</f>
        <v>1</v>
      </c>
      <c r="N226" s="384">
        <v>5686899.4100000001</v>
      </c>
      <c r="O226" s="395">
        <f>BD.PD[[#This Row],[Cant.]]*BD.PD[[#This Row],[ Tasa ]]*BD.PD[[#This Row],[ Precio Und.]]</f>
        <v>5686899.4100000001</v>
      </c>
      <c r="P226" s="386">
        <v>0</v>
      </c>
      <c r="Q226" s="395">
        <f>IF(BD.PD[[#This Row],[Liquid. '[%']]]&lt;&gt;0,(BD.PD[[#This Row],[Valor Neto '[DOP']]]*BD.PD[[#This Row],[Liquid. '[%']]])+BD.PD[[#This Row],[Valor Neto '[DOP']]],BD.PD[[#This Row],[Valor Neto '[DOP']]])</f>
        <v>5686899.4100000001</v>
      </c>
      <c r="R226" s="395">
        <f>BD.PD[[#This Row],[Ppto. Orden Interna '[DOP']]]/HLOOKUP("USD",$K$1:$L$2,2,FALSE)</f>
        <v>93227.859180327869</v>
      </c>
      <c r="S226" s="381" t="s">
        <v>1789</v>
      </c>
      <c r="T226" s="387"/>
      <c r="U226" s="460" t="s">
        <v>321</v>
      </c>
      <c r="V226" s="611">
        <v>801670</v>
      </c>
      <c r="W226" s="398" t="s">
        <v>1789</v>
      </c>
      <c r="X226" s="174">
        <v>19</v>
      </c>
      <c r="Y226" s="399">
        <v>0.7</v>
      </c>
      <c r="Z226" s="395">
        <f>BD.PD[[#This Row],[Av.P1 '[%']]]*BD.PD[[#This Row],[Ppto. Orden Interna '[DOP']]]</f>
        <v>3980829.5869999998</v>
      </c>
      <c r="AA226" s="174">
        <v>21</v>
      </c>
      <c r="AB226" s="399">
        <v>0.3</v>
      </c>
      <c r="AC226" s="243">
        <f>BD.PD[[#This Row],[Av.P2 '[%']]]*BD.PD[[#This Row],[Ppto. Orden Interna '[DOP']]]</f>
        <v>1706069.8230000001</v>
      </c>
      <c r="AD226" s="174"/>
      <c r="AE226" s="399"/>
      <c r="AF226" s="243">
        <f>BD.PD[[#This Row],[Av.P3 '[%']]]*BD.PD[[#This Row],[Ppto. Orden Interna '[DOP']]]</f>
        <v>0</v>
      </c>
      <c r="AG226" s="243"/>
      <c r="AH226" s="243"/>
      <c r="AI226" s="243"/>
      <c r="AJ226" s="243"/>
      <c r="AK226" s="243"/>
      <c r="AL226" s="243"/>
      <c r="AM226" s="482">
        <f>BD.PD[[#This Row],[Pago 3]]+BD.PD[[#This Row],[Pago 2]]+BD.PD[[#This Row],[Pago 1]]</f>
        <v>5686899.4100000001</v>
      </c>
      <c r="AN226" s="511" t="s">
        <v>244</v>
      </c>
      <c r="AO226" s="511" t="s">
        <v>245</v>
      </c>
      <c r="AP226" s="511" t="s">
        <v>246</v>
      </c>
      <c r="AQ226" s="511" t="s">
        <v>247</v>
      </c>
      <c r="AR226" s="511">
        <v>594</v>
      </c>
      <c r="AS226" s="511" t="s">
        <v>258</v>
      </c>
      <c r="IH226" s="306"/>
    </row>
    <row r="227" spans="1:242" ht="15" customHeight="1" x14ac:dyDescent="0.3">
      <c r="A227" s="174">
        <v>5.0599999999999996</v>
      </c>
      <c r="B227" s="231"/>
      <c r="C227" s="232" t="str">
        <f>VLOOKUP(BD.PD[[#This Row],[Pos]],PPto[],3,FALSE)</f>
        <v xml:space="preserve">5.06 Instalacion Frio Alimentario </v>
      </c>
      <c r="D227" s="174" t="s">
        <v>23</v>
      </c>
      <c r="E227" s="305" t="str">
        <f>IF(BD.PD[[#This Row],[.]]="*",VLOOKUP(BD.PD[[#This Row],[Pos]],Presupuesto!A:H,7,FALSE),"")</f>
        <v/>
      </c>
      <c r="F227" s="608" t="s">
        <v>373</v>
      </c>
      <c r="G227" s="230" t="s">
        <v>1607</v>
      </c>
      <c r="H227" s="174"/>
      <c r="I227" s="174"/>
      <c r="J227" s="497" t="s">
        <v>1776</v>
      </c>
      <c r="K227" s="382">
        <v>0</v>
      </c>
      <c r="L227" s="174" t="s">
        <v>117</v>
      </c>
      <c r="M227" s="383">
        <f>IF(BD.PD[[#This Row],[Mon]]="DOP",1,HLOOKUP(BD.PD[[#This Row],[Mon]],$K$1:$L$2,2,FALSE))</f>
        <v>61</v>
      </c>
      <c r="N227" s="384">
        <v>15000</v>
      </c>
      <c r="O227" s="395">
        <f>BD.PD[[#This Row],[Cant.]]*BD.PD[[#This Row],[ Tasa ]]*BD.PD[[#This Row],[ Precio Und.]]</f>
        <v>0</v>
      </c>
      <c r="P227" s="386">
        <v>0</v>
      </c>
      <c r="Q227" s="395">
        <f>IF(BD.PD[[#This Row],[Liquid. '[%']]]&lt;&gt;0,(BD.PD[[#This Row],[Valor Neto '[DOP']]]*BD.PD[[#This Row],[Liquid. '[%']]])+BD.PD[[#This Row],[Valor Neto '[DOP']]],BD.PD[[#This Row],[Valor Neto '[DOP']]])</f>
        <v>0</v>
      </c>
      <c r="R227" s="395">
        <f>BD.PD[[#This Row],[Ppto. Orden Interna '[DOP']]]/HLOOKUP("USD",$K$1:$L$2,2,FALSE)</f>
        <v>0</v>
      </c>
      <c r="S227" s="499" t="s">
        <v>1777</v>
      </c>
      <c r="T227" s="387"/>
      <c r="U227" s="460" t="s">
        <v>321</v>
      </c>
      <c r="V227" s="611">
        <v>801670</v>
      </c>
      <c r="W227" s="499" t="s">
        <v>1777</v>
      </c>
      <c r="X227" s="495">
        <v>18</v>
      </c>
      <c r="Y227" s="388">
        <v>0.5</v>
      </c>
      <c r="Z227" s="243">
        <f>BD.PD[[#This Row],[Av.P1 '[%']]]*BD.PD[[#This Row],[Ppto. Orden Interna '[DOP']]]</f>
        <v>0</v>
      </c>
      <c r="AA227" s="495">
        <v>21</v>
      </c>
      <c r="AB227" s="388">
        <v>0.5</v>
      </c>
      <c r="AC227" s="243">
        <f>BD.PD[[#This Row],[Av.P2 '[%']]]*BD.PD[[#This Row],[Ppto. Orden Interna '[DOP']]]</f>
        <v>0</v>
      </c>
      <c r="AD227" s="249"/>
      <c r="AE227" s="389"/>
      <c r="AF227" s="243">
        <f>BD.PD[[#This Row],[Av.P3 '[%']]]*BD.PD[[#This Row],[Ppto. Orden Interna '[DOP']]]</f>
        <v>0</v>
      </c>
      <c r="AG227" s="243"/>
      <c r="AH227" s="243"/>
      <c r="AI227" s="243"/>
      <c r="AJ227" s="243"/>
      <c r="AK227" s="243"/>
      <c r="AL227" s="243"/>
      <c r="AM227" s="482">
        <f>BD.PD[[#This Row],[Pago 3]]+BD.PD[[#This Row],[Pago 2]]+BD.PD[[#This Row],[Pago 1]]</f>
        <v>0</v>
      </c>
      <c r="AN227" s="511" t="s">
        <v>244</v>
      </c>
      <c r="AO227" s="511" t="s">
        <v>245</v>
      </c>
      <c r="AP227" s="511" t="s">
        <v>246</v>
      </c>
      <c r="AQ227" s="511" t="s">
        <v>247</v>
      </c>
      <c r="AR227" s="511">
        <v>594</v>
      </c>
      <c r="AS227" s="511" t="s">
        <v>248</v>
      </c>
      <c r="IH227" s="306"/>
    </row>
    <row r="228" spans="1:242" ht="15" customHeight="1" x14ac:dyDescent="0.3">
      <c r="A228" s="174">
        <v>5.0599999999999996</v>
      </c>
      <c r="B228" s="231"/>
      <c r="C228" s="232" t="str">
        <f>VLOOKUP(BD.PD[[#This Row],[Pos]],PPto[],3,FALSE)</f>
        <v xml:space="preserve">5.06 Instalacion Frio Alimentario </v>
      </c>
      <c r="D228" s="174" t="s">
        <v>23</v>
      </c>
      <c r="E228" s="305" t="str">
        <f>IF(BD.PD[[#This Row],[.]]="*",VLOOKUP(BD.PD[[#This Row],[Pos]],Presupuesto!A:H,7,FALSE),"")</f>
        <v/>
      </c>
      <c r="F228" s="234" t="s">
        <v>376</v>
      </c>
      <c r="G228" s="230" t="s">
        <v>1607</v>
      </c>
      <c r="H228" s="174">
        <v>4512408305</v>
      </c>
      <c r="I228" s="174" t="s">
        <v>1609</v>
      </c>
      <c r="J228" s="497" t="s">
        <v>1653</v>
      </c>
      <c r="K228" s="382">
        <v>1</v>
      </c>
      <c r="L228" s="174" t="s">
        <v>117</v>
      </c>
      <c r="M228" s="383">
        <f>IF(BD.PD[[#This Row],[Mon]]="DOP",1,HLOOKUP(BD.PD[[#This Row],[Mon]],$K$1:$L$2,2,FALSE))</f>
        <v>61</v>
      </c>
      <c r="N228" s="384">
        <v>7227</v>
      </c>
      <c r="O228" s="395">
        <f>BD.PD[[#This Row],[Cant.]]*BD.PD[[#This Row],[ Tasa ]]*BD.PD[[#This Row],[ Precio Und.]]</f>
        <v>440847</v>
      </c>
      <c r="P228" s="386">
        <v>0</v>
      </c>
      <c r="Q228" s="395">
        <f>IF(BD.PD[[#This Row],[Liquid. '[%']]]&lt;&gt;0,(BD.PD[[#This Row],[Valor Neto '[DOP']]]*BD.PD[[#This Row],[Liquid. '[%']]])+BD.PD[[#This Row],[Valor Neto '[DOP']]],BD.PD[[#This Row],[Valor Neto '[DOP']]])</f>
        <v>440847</v>
      </c>
      <c r="R228" s="395">
        <f>BD.PD[[#This Row],[Ppto. Orden Interna '[DOP']]]/HLOOKUP("USD",$K$1:$L$2,2,FALSE)</f>
        <v>7227</v>
      </c>
      <c r="S228" s="589" t="s">
        <v>375</v>
      </c>
      <c r="T228" s="387"/>
      <c r="U228" s="460" t="s">
        <v>321</v>
      </c>
      <c r="V228" s="611">
        <v>801670</v>
      </c>
      <c r="W228" s="589" t="s">
        <v>375</v>
      </c>
      <c r="X228" s="495">
        <v>2</v>
      </c>
      <c r="Y228" s="388">
        <v>0.5</v>
      </c>
      <c r="Z228" s="243">
        <f>BD.PD[[#This Row],[Av.P1 '[%']]]*BD.PD[[#This Row],[Ppto. Orden Interna '[DOP']]]</f>
        <v>220423.5</v>
      </c>
      <c r="AA228" s="495">
        <v>9</v>
      </c>
      <c r="AB228" s="388">
        <v>0.5</v>
      </c>
      <c r="AC228" s="243">
        <f>BD.PD[[#This Row],[Av.P2 '[%']]]*BD.PD[[#This Row],[Ppto. Orden Interna '[DOP']]]</f>
        <v>220423.5</v>
      </c>
      <c r="AD228" s="249"/>
      <c r="AE228" s="389"/>
      <c r="AF228" s="243">
        <f>BD.PD[[#This Row],[Av.P3 '[%']]]*BD.PD[[#This Row],[Ppto. Orden Interna '[DOP']]]</f>
        <v>0</v>
      </c>
      <c r="AG228" s="243"/>
      <c r="AH228" s="243"/>
      <c r="AI228" s="243"/>
      <c r="AJ228" s="243"/>
      <c r="AK228" s="243"/>
      <c r="AL228" s="243"/>
      <c r="AM228" s="482">
        <f>BD.PD[[#This Row],[Pago 3]]+BD.PD[[#This Row],[Pago 2]]+BD.PD[[#This Row],[Pago 1]]</f>
        <v>440847</v>
      </c>
      <c r="AN228" s="511" t="s">
        <v>244</v>
      </c>
      <c r="AO228" s="511" t="s">
        <v>245</v>
      </c>
      <c r="AP228" s="511" t="s">
        <v>246</v>
      </c>
      <c r="AQ228" s="511" t="s">
        <v>247</v>
      </c>
      <c r="AR228" s="511">
        <v>594</v>
      </c>
      <c r="AS228" s="511" t="s">
        <v>258</v>
      </c>
      <c r="IH228" s="306"/>
    </row>
    <row r="229" spans="1:242" ht="15" customHeight="1" x14ac:dyDescent="0.3">
      <c r="A229" s="174">
        <v>5.0599999999999996</v>
      </c>
      <c r="B229" s="231"/>
      <c r="C229" s="232" t="str">
        <f>VLOOKUP(BD.PD[[#This Row],[Pos]],PPto[],3,FALSE)</f>
        <v xml:space="preserve">5.06 Instalacion Frio Alimentario </v>
      </c>
      <c r="D229" s="233"/>
      <c r="E229" s="305" t="str">
        <f>IF(BD.PD[[#This Row],[.]]="*",VLOOKUP(BD.PD[[#This Row],[Pos]],Presupuesto!A:H,7,FALSE),"")</f>
        <v/>
      </c>
      <c r="F229" s="234" t="s">
        <v>1779</v>
      </c>
      <c r="G229" s="230" t="s">
        <v>1607</v>
      </c>
      <c r="H229" s="174">
        <v>4512994608</v>
      </c>
      <c r="I229" s="174" t="s">
        <v>1609</v>
      </c>
      <c r="J229" s="497" t="s">
        <v>1776</v>
      </c>
      <c r="K229" s="382">
        <v>1</v>
      </c>
      <c r="L229" s="174" t="s">
        <v>260</v>
      </c>
      <c r="M229" s="383">
        <f>IF(BD.PD[[#This Row],[Mon]]="DOP",1,HLOOKUP(BD.PD[[#This Row],[Mon]],$K$1:$L$2,2,FALSE))</f>
        <v>1</v>
      </c>
      <c r="N229" s="384">
        <v>7076350.75</v>
      </c>
      <c r="O229" s="395">
        <f>BD.PD[[#This Row],[Cant.]]*BD.PD[[#This Row],[ Tasa ]]*BD.PD[[#This Row],[ Precio Und.]]</f>
        <v>7076350.75</v>
      </c>
      <c r="P229" s="386">
        <v>0</v>
      </c>
      <c r="Q229" s="395">
        <f>IF(BD.PD[[#This Row],[Liquid. '[%']]]&lt;&gt;0,(BD.PD[[#This Row],[Valor Neto '[DOP']]]*BD.PD[[#This Row],[Liquid. '[%']]])+BD.PD[[#This Row],[Valor Neto '[DOP']]],BD.PD[[#This Row],[Valor Neto '[DOP']]])</f>
        <v>7076350.75</v>
      </c>
      <c r="R229" s="395">
        <f>BD.PD[[#This Row],[Ppto. Orden Interna '[DOP']]]/HLOOKUP("USD",$K$1:$L$2,2,FALSE)</f>
        <v>116005.75</v>
      </c>
      <c r="S229" s="381" t="s">
        <v>1048</v>
      </c>
      <c r="T229" s="387"/>
      <c r="U229" s="460" t="s">
        <v>321</v>
      </c>
      <c r="V229" s="611">
        <v>801670</v>
      </c>
      <c r="W229" s="381" t="s">
        <v>1048</v>
      </c>
      <c r="X229" s="174">
        <v>18</v>
      </c>
      <c r="Y229" s="399">
        <v>0.7</v>
      </c>
      <c r="Z229" s="243">
        <f>BD.PD[[#This Row],[Av.P1 '[%']]]*BD.PD[[#This Row],[Ppto. Orden Interna '[DOP']]]</f>
        <v>4953445.5249999994</v>
      </c>
      <c r="AA229" s="174">
        <v>21</v>
      </c>
      <c r="AB229" s="399">
        <v>0.3</v>
      </c>
      <c r="AC229" s="243">
        <f>BD.PD[[#This Row],[Av.P2 '[%']]]*BD.PD[[#This Row],[Ppto. Orden Interna '[DOP']]]</f>
        <v>2122905.2250000001</v>
      </c>
      <c r="AD229" s="249"/>
      <c r="AE229" s="389"/>
      <c r="AF229" s="243">
        <f>BD.PD[[#This Row],[Av.P3 '[%']]]*BD.PD[[#This Row],[Ppto. Orden Interna '[DOP']]]</f>
        <v>0</v>
      </c>
      <c r="AG229" s="243"/>
      <c r="AH229" s="243"/>
      <c r="AI229" s="243"/>
      <c r="AJ229" s="243"/>
      <c r="AK229" s="243"/>
      <c r="AL229" s="243"/>
      <c r="AM229" s="482">
        <f>BD.PD[[#This Row],[Pago 3]]+BD.PD[[#This Row],[Pago 2]]+BD.PD[[#This Row],[Pago 1]]</f>
        <v>7076350.75</v>
      </c>
      <c r="AN229" s="511" t="s">
        <v>244</v>
      </c>
      <c r="AO229" s="511" t="s">
        <v>245</v>
      </c>
      <c r="AP229" s="511" t="s">
        <v>246</v>
      </c>
      <c r="AQ229" s="511" t="s">
        <v>247</v>
      </c>
      <c r="AR229" s="511">
        <v>594</v>
      </c>
      <c r="AS229" s="511" t="s">
        <v>258</v>
      </c>
      <c r="IH229" s="306"/>
    </row>
    <row r="230" spans="1:242" ht="15" customHeight="1" x14ac:dyDescent="0.3">
      <c r="A230" s="174">
        <v>5.07</v>
      </c>
      <c r="B230" s="231" t="s">
        <v>243</v>
      </c>
      <c r="C230" s="232" t="str">
        <f>VLOOKUP(BD.PD[[#This Row],[Pos]],PPto[],3,FALSE)</f>
        <v>5.07 Chase Doors</v>
      </c>
      <c r="D230" s="233" t="s">
        <v>243</v>
      </c>
      <c r="E230" s="305">
        <f>IF(BD.PD[[#This Row],[.]]="*",VLOOKUP(BD.PD[[#This Row],[Pos]],Presupuesto!A:H,7,FALSE),"")</f>
        <v>59335.5</v>
      </c>
      <c r="F230" s="234"/>
      <c r="G230" s="174"/>
      <c r="H230" s="174"/>
      <c r="I230" s="174"/>
      <c r="J230" s="174"/>
      <c r="K230" s="392">
        <v>1</v>
      </c>
      <c r="L230" s="233" t="s">
        <v>117</v>
      </c>
      <c r="M230" s="383">
        <f>IF(BD.PD[[#This Row],[Mon]]="DOP",1,HLOOKUP(BD.PD[[#This Row],[Mon]],$K$1:$L$2,2,FALSE))</f>
        <v>61</v>
      </c>
      <c r="N230" s="490">
        <v>0</v>
      </c>
      <c r="O230" s="243">
        <f>BD.PD[[#This Row],[Cant.]]*BD.PD[[#This Row],[ Tasa ]]*BD.PD[[#This Row],[ Precio Und.]]</f>
        <v>0</v>
      </c>
      <c r="P230" s="491">
        <v>0</v>
      </c>
      <c r="Q230" s="243">
        <f>IF(BD.PD[[#This Row],[Liquid. '[%']]]&lt;&gt;0,(BD.PD[[#This Row],[Valor Neto '[DOP']]]*BD.PD[[#This Row],[Liquid. '[%']]])+BD.PD[[#This Row],[Valor Neto '[DOP']]],BD.PD[[#This Row],[Valor Neto '[DOP']]])</f>
        <v>0</v>
      </c>
      <c r="R230" s="243">
        <f>BD.PD[[#This Row],[Ppto. Orden Interna '[DOP']]]/HLOOKUP("USD",$K$1:$L$2,2,FALSE)</f>
        <v>0</v>
      </c>
      <c r="S230" s="381"/>
      <c r="T230" s="387"/>
      <c r="U230" s="460" t="s">
        <v>321</v>
      </c>
      <c r="V230" s="611">
        <v>801670</v>
      </c>
      <c r="W230" s="499"/>
      <c r="X230" s="495"/>
      <c r="Y230" s="388"/>
      <c r="Z230" s="243">
        <f>BD.PD[[#This Row],[Av.P1 '[%']]]*BD.PD[[#This Row],[Ppto. Orden Interna '[DOP']]]</f>
        <v>0</v>
      </c>
      <c r="AA230" s="249"/>
      <c r="AB230" s="389"/>
      <c r="AC230" s="243">
        <f>BD.PD[[#This Row],[Av.P2 '[%']]]*BD.PD[[#This Row],[Ppto. Orden Interna '[DOP']]]</f>
        <v>0</v>
      </c>
      <c r="AD230" s="249"/>
      <c r="AE230" s="389"/>
      <c r="AF230" s="243">
        <f>BD.PD[[#This Row],[Av.P3 '[%']]]*BD.PD[[#This Row],[Ppto. Orden Interna '[DOP']]]</f>
        <v>0</v>
      </c>
      <c r="AG230" s="243"/>
      <c r="AH230" s="243"/>
      <c r="AI230" s="243"/>
      <c r="AJ230" s="243"/>
      <c r="AK230" s="243"/>
      <c r="AL230" s="243"/>
      <c r="AM230" s="482">
        <f>BD.PD[[#This Row],[Pago 3]]+BD.PD[[#This Row],[Pago 2]]+BD.PD[[#This Row],[Pago 1]]</f>
        <v>0</v>
      </c>
      <c r="AN230" s="511"/>
      <c r="AO230" s="511"/>
      <c r="AP230" s="511"/>
      <c r="AQ230" s="511"/>
      <c r="AR230" s="511"/>
      <c r="AS230" s="511"/>
      <c r="IH230" s="306"/>
    </row>
    <row r="231" spans="1:242" ht="15" customHeight="1" x14ac:dyDescent="0.3">
      <c r="A231" s="174">
        <v>5.07</v>
      </c>
      <c r="B231" s="231"/>
      <c r="C231" s="232" t="str">
        <f>VLOOKUP(BD.PD[[#This Row],[Pos]],PPto[],3,FALSE)</f>
        <v>5.07 Chase Doors</v>
      </c>
      <c r="D231" s="174" t="s">
        <v>23</v>
      </c>
      <c r="E231" s="305" t="str">
        <f>IF(BD.PD[[#This Row],[.]]="*",VLOOKUP(BD.PD[[#This Row],[Pos]],Presupuesto!A:H,7,FALSE),"")</f>
        <v/>
      </c>
      <c r="F231" s="234" t="s">
        <v>1671</v>
      </c>
      <c r="G231" s="230" t="s">
        <v>1607</v>
      </c>
      <c r="H231" s="174">
        <v>4512963373</v>
      </c>
      <c r="I231" s="174" t="s">
        <v>1605</v>
      </c>
      <c r="J231" s="497" t="s">
        <v>1654</v>
      </c>
      <c r="K231" s="382">
        <v>1</v>
      </c>
      <c r="L231" s="174" t="s">
        <v>117</v>
      </c>
      <c r="M231" s="383">
        <f>IF(BD.PD[[#This Row],[Mon]]="DOP",1,HLOOKUP(BD.PD[[#This Row],[Mon]],$K$1:$L$2,2,FALSE))</f>
        <v>61</v>
      </c>
      <c r="N231" s="384">
        <v>4026.82</v>
      </c>
      <c r="O231" s="243">
        <f>BD.PD[[#This Row],[Cant.]]*BD.PD[[#This Row],[ Tasa ]]*BD.PD[[#This Row],[ Precio Und.]]</f>
        <v>245636.02000000002</v>
      </c>
      <c r="P231" s="386">
        <v>0</v>
      </c>
      <c r="Q231" s="243">
        <f>IF(BD.PD[[#This Row],[Liquid. '[%']]]&lt;&gt;0,(BD.PD[[#This Row],[Valor Neto '[DOP']]]*BD.PD[[#This Row],[Liquid. '[%']]])+BD.PD[[#This Row],[Valor Neto '[DOP']]],BD.PD[[#This Row],[Valor Neto '[DOP']]])</f>
        <v>245636.02000000002</v>
      </c>
      <c r="R231" s="243">
        <f>BD.PD[[#This Row],[Ppto. Orden Interna '[DOP']]]/HLOOKUP("USD",$K$1:$L$2,2,FALSE)</f>
        <v>4026.82</v>
      </c>
      <c r="S231" s="381" t="s">
        <v>323</v>
      </c>
      <c r="T231" s="387"/>
      <c r="U231" s="460" t="s">
        <v>321</v>
      </c>
      <c r="V231" s="611">
        <v>801670</v>
      </c>
      <c r="W231" s="381" t="s">
        <v>323</v>
      </c>
      <c r="X231" s="495">
        <v>18</v>
      </c>
      <c r="Y231" s="388">
        <v>0.6</v>
      </c>
      <c r="Z231" s="243">
        <f>BD.PD[[#This Row],[Av.P1 '[%']]]*BD.PD[[#This Row],[Ppto. Orden Interna '[DOP']]]</f>
        <v>147381.61199999999</v>
      </c>
      <c r="AA231" s="495">
        <v>21</v>
      </c>
      <c r="AB231" s="388">
        <v>0.4</v>
      </c>
      <c r="AC231" s="243">
        <f>BD.PD[[#This Row],[Av.P2 '[%']]]*BD.PD[[#This Row],[Ppto. Orden Interna '[DOP']]]</f>
        <v>98254.40800000001</v>
      </c>
      <c r="AD231" s="249"/>
      <c r="AE231" s="389"/>
      <c r="AF231" s="243">
        <f>BD.PD[[#This Row],[Av.P3 '[%']]]*BD.PD[[#This Row],[Ppto. Orden Interna '[DOP']]]</f>
        <v>0</v>
      </c>
      <c r="AG231" s="243"/>
      <c r="AH231" s="243"/>
      <c r="AI231" s="243"/>
      <c r="AJ231" s="243"/>
      <c r="AK231" s="243"/>
      <c r="AL231" s="243"/>
      <c r="AM231" s="482">
        <f>BD.PD[[#This Row],[Pago 3]]+BD.PD[[#This Row],[Pago 2]]+BD.PD[[#This Row],[Pago 1]]</f>
        <v>245636.02000000002</v>
      </c>
      <c r="AN231" s="511" t="s">
        <v>244</v>
      </c>
      <c r="AO231" s="511" t="s">
        <v>245</v>
      </c>
      <c r="AP231" s="511" t="s">
        <v>246</v>
      </c>
      <c r="AQ231" s="511" t="s">
        <v>247</v>
      </c>
      <c r="AR231" s="511">
        <v>594</v>
      </c>
      <c r="AS231" s="511" t="s">
        <v>258</v>
      </c>
      <c r="IH231" s="306"/>
    </row>
    <row r="232" spans="1:242" ht="15" customHeight="1" x14ac:dyDescent="0.3">
      <c r="A232" s="174">
        <v>5.07</v>
      </c>
      <c r="B232" s="231"/>
      <c r="C232" s="232" t="str">
        <f>VLOOKUP(BD.PD[[#This Row],[Pos]],PPto[],3,FALSE)</f>
        <v>5.07 Chase Doors</v>
      </c>
      <c r="D232" s="174" t="s">
        <v>23</v>
      </c>
      <c r="E232" s="305" t="str">
        <f>IF(BD.PD[[#This Row],[.]]="*",VLOOKUP(BD.PD[[#This Row],[Pos]],Presupuesto!A:H,7,FALSE),"")</f>
        <v/>
      </c>
      <c r="F232" s="234" t="s">
        <v>1672</v>
      </c>
      <c r="G232" s="230" t="s">
        <v>1607</v>
      </c>
      <c r="H232" s="174">
        <v>4512963373</v>
      </c>
      <c r="I232" s="174" t="s">
        <v>1605</v>
      </c>
      <c r="J232" s="497" t="s">
        <v>1654</v>
      </c>
      <c r="K232" s="382">
        <v>1</v>
      </c>
      <c r="L232" s="174" t="s">
        <v>117</v>
      </c>
      <c r="M232" s="383">
        <f>IF(BD.PD[[#This Row],[Mon]]="DOP",1,HLOOKUP(BD.PD[[#This Row],[Mon]],$K$1:$L$2,2,FALSE))</f>
        <v>61</v>
      </c>
      <c r="N232" s="384">
        <v>1675.8</v>
      </c>
      <c r="O232" s="243">
        <f>BD.PD[[#This Row],[Cant.]]*BD.PD[[#This Row],[ Tasa ]]*BD.PD[[#This Row],[ Precio Und.]]</f>
        <v>102223.8</v>
      </c>
      <c r="P232" s="386">
        <v>0</v>
      </c>
      <c r="Q232" s="243">
        <f>IF(BD.PD[[#This Row],[Liquid. '[%']]]&lt;&gt;0,(BD.PD[[#This Row],[Valor Neto '[DOP']]]*BD.PD[[#This Row],[Liquid. '[%']]])+BD.PD[[#This Row],[Valor Neto '[DOP']]],BD.PD[[#This Row],[Valor Neto '[DOP']]])</f>
        <v>102223.8</v>
      </c>
      <c r="R232" s="243">
        <f>BD.PD[[#This Row],[Ppto. Orden Interna '[DOP']]]/HLOOKUP("USD",$K$1:$L$2,2,FALSE)</f>
        <v>1675.8</v>
      </c>
      <c r="S232" s="381" t="s">
        <v>323</v>
      </c>
      <c r="T232" s="387"/>
      <c r="U232" s="460" t="s">
        <v>321</v>
      </c>
      <c r="V232" s="611">
        <v>801670</v>
      </c>
      <c r="W232" s="381" t="s">
        <v>323</v>
      </c>
      <c r="X232" s="495">
        <v>18</v>
      </c>
      <c r="Y232" s="388">
        <v>0.6</v>
      </c>
      <c r="Z232" s="243">
        <f>BD.PD[[#This Row],[Av.P1 '[%']]]*BD.PD[[#This Row],[Ppto. Orden Interna '[DOP']]]</f>
        <v>61334.28</v>
      </c>
      <c r="AA232" s="495">
        <v>21</v>
      </c>
      <c r="AB232" s="388">
        <v>0.4</v>
      </c>
      <c r="AC232" s="243">
        <f>BD.PD[[#This Row],[Av.P2 '[%']]]*BD.PD[[#This Row],[Ppto. Orden Interna '[DOP']]]</f>
        <v>40889.520000000004</v>
      </c>
      <c r="AD232" s="249"/>
      <c r="AE232" s="389"/>
      <c r="AF232" s="243">
        <f>BD.PD[[#This Row],[Av.P3 '[%']]]*BD.PD[[#This Row],[Ppto. Orden Interna '[DOP']]]</f>
        <v>0</v>
      </c>
      <c r="AG232" s="243"/>
      <c r="AH232" s="243"/>
      <c r="AI232" s="243"/>
      <c r="AJ232" s="243"/>
      <c r="AK232" s="243"/>
      <c r="AL232" s="243"/>
      <c r="AM232" s="482">
        <f>BD.PD[[#This Row],[Pago 3]]+BD.PD[[#This Row],[Pago 2]]+BD.PD[[#This Row],[Pago 1]]</f>
        <v>102223.8</v>
      </c>
      <c r="AN232" s="511" t="s">
        <v>244</v>
      </c>
      <c r="AO232" s="511" t="s">
        <v>245</v>
      </c>
      <c r="AP232" s="511" t="s">
        <v>246</v>
      </c>
      <c r="AQ232" s="511" t="s">
        <v>247</v>
      </c>
      <c r="AR232" s="511">
        <v>594</v>
      </c>
      <c r="AS232" s="511" t="s">
        <v>258</v>
      </c>
      <c r="IH232" s="306"/>
    </row>
    <row r="233" spans="1:242" ht="15" customHeight="1" x14ac:dyDescent="0.3">
      <c r="A233" s="174">
        <v>5.07</v>
      </c>
      <c r="B233" s="231"/>
      <c r="C233" s="232" t="str">
        <f>VLOOKUP(BD.PD[[#This Row],[Pos]],PPto[],3,FALSE)</f>
        <v>5.07 Chase Doors</v>
      </c>
      <c r="D233" s="174" t="s">
        <v>23</v>
      </c>
      <c r="E233" s="305" t="str">
        <f>IF(BD.PD[[#This Row],[.]]="*",VLOOKUP(BD.PD[[#This Row],[Pos]],Presupuesto!A:H,7,FALSE),"")</f>
        <v/>
      </c>
      <c r="F233" s="234" t="s">
        <v>1673</v>
      </c>
      <c r="G233" s="230" t="s">
        <v>1607</v>
      </c>
      <c r="H233" s="174">
        <v>4512963373</v>
      </c>
      <c r="I233" s="174" t="s">
        <v>1605</v>
      </c>
      <c r="J233" s="497" t="s">
        <v>1654</v>
      </c>
      <c r="K233" s="382">
        <v>1</v>
      </c>
      <c r="L233" s="174" t="s">
        <v>117</v>
      </c>
      <c r="M233" s="383">
        <f>IF(BD.PD[[#This Row],[Mon]]="DOP",1,HLOOKUP(BD.PD[[#This Row],[Mon]],$K$1:$L$2,2,FALSE))</f>
        <v>61</v>
      </c>
      <c r="N233" s="384">
        <v>392</v>
      </c>
      <c r="O233" s="243">
        <f>BD.PD[[#This Row],[Cant.]]*BD.PD[[#This Row],[ Tasa ]]*BD.PD[[#This Row],[ Precio Und.]]</f>
        <v>23912</v>
      </c>
      <c r="P233" s="386">
        <v>0</v>
      </c>
      <c r="Q233" s="243">
        <f>IF(BD.PD[[#This Row],[Liquid. '[%']]]&lt;&gt;0,(BD.PD[[#This Row],[Valor Neto '[DOP']]]*BD.PD[[#This Row],[Liquid. '[%']]])+BD.PD[[#This Row],[Valor Neto '[DOP']]],BD.PD[[#This Row],[Valor Neto '[DOP']]])</f>
        <v>23912</v>
      </c>
      <c r="R233" s="243">
        <f>BD.PD[[#This Row],[Ppto. Orden Interna '[DOP']]]/HLOOKUP("USD",$K$1:$L$2,2,FALSE)</f>
        <v>392</v>
      </c>
      <c r="S233" s="381" t="s">
        <v>323</v>
      </c>
      <c r="T233" s="387"/>
      <c r="U233" s="460" t="s">
        <v>321</v>
      </c>
      <c r="V233" s="611">
        <v>801670</v>
      </c>
      <c r="W233" s="381" t="s">
        <v>323</v>
      </c>
      <c r="X233" s="495">
        <v>18</v>
      </c>
      <c r="Y233" s="388">
        <v>0.6</v>
      </c>
      <c r="Z233" s="243">
        <f>BD.PD[[#This Row],[Av.P1 '[%']]]*BD.PD[[#This Row],[Ppto. Orden Interna '[DOP']]]</f>
        <v>14347.199999999999</v>
      </c>
      <c r="AA233" s="495">
        <v>21</v>
      </c>
      <c r="AB233" s="388">
        <v>0.4</v>
      </c>
      <c r="AC233" s="243">
        <f>BD.PD[[#This Row],[Av.P2 '[%']]]*BD.PD[[#This Row],[Ppto. Orden Interna '[DOP']]]</f>
        <v>9564.8000000000011</v>
      </c>
      <c r="AD233" s="249"/>
      <c r="AE233" s="389"/>
      <c r="AF233" s="243">
        <f>BD.PD[[#This Row],[Av.P3 '[%']]]*BD.PD[[#This Row],[Ppto. Orden Interna '[DOP']]]</f>
        <v>0</v>
      </c>
      <c r="AG233" s="243"/>
      <c r="AH233" s="243"/>
      <c r="AI233" s="243"/>
      <c r="AJ233" s="243"/>
      <c r="AK233" s="243"/>
      <c r="AL233" s="243"/>
      <c r="AM233" s="482">
        <f>BD.PD[[#This Row],[Pago 3]]+BD.PD[[#This Row],[Pago 2]]+BD.PD[[#This Row],[Pago 1]]</f>
        <v>23912</v>
      </c>
      <c r="AN233" s="511" t="s">
        <v>244</v>
      </c>
      <c r="AO233" s="511" t="s">
        <v>245</v>
      </c>
      <c r="AP233" s="511" t="s">
        <v>246</v>
      </c>
      <c r="AQ233" s="511" t="s">
        <v>247</v>
      </c>
      <c r="AR233" s="511">
        <v>594</v>
      </c>
      <c r="AS233" s="511" t="s">
        <v>258</v>
      </c>
      <c r="IH233" s="306"/>
    </row>
    <row r="234" spans="1:242" ht="15" customHeight="1" x14ac:dyDescent="0.3">
      <c r="A234" s="174">
        <v>5.07</v>
      </c>
      <c r="B234" s="231"/>
      <c r="C234" s="232" t="str">
        <f>VLOOKUP(BD.PD[[#This Row],[Pos]],PPto[],3,FALSE)</f>
        <v>5.07 Chase Doors</v>
      </c>
      <c r="D234" s="174" t="s">
        <v>23</v>
      </c>
      <c r="E234" s="305" t="str">
        <f>IF(BD.PD[[#This Row],[.]]="*",VLOOKUP(BD.PD[[#This Row],[Pos]],Presupuesto!A:H,7,FALSE),"")</f>
        <v/>
      </c>
      <c r="F234" s="234" t="s">
        <v>1674</v>
      </c>
      <c r="G234" s="230" t="s">
        <v>1607</v>
      </c>
      <c r="H234" s="174">
        <v>4512963373</v>
      </c>
      <c r="I234" s="174" t="s">
        <v>1605</v>
      </c>
      <c r="J234" s="497" t="s">
        <v>1654</v>
      </c>
      <c r="K234" s="382">
        <v>1</v>
      </c>
      <c r="L234" s="174" t="s">
        <v>117</v>
      </c>
      <c r="M234" s="383">
        <f>IF(BD.PD[[#This Row],[Mon]]="DOP",1,HLOOKUP(BD.PD[[#This Row],[Mon]],$K$1:$L$2,2,FALSE))</f>
        <v>61</v>
      </c>
      <c r="N234" s="384">
        <v>392</v>
      </c>
      <c r="O234" s="243">
        <f>BD.PD[[#This Row],[Cant.]]*BD.PD[[#This Row],[ Tasa ]]*BD.PD[[#This Row],[ Precio Und.]]</f>
        <v>23912</v>
      </c>
      <c r="P234" s="386">
        <v>0</v>
      </c>
      <c r="Q234" s="243">
        <f>IF(BD.PD[[#This Row],[Liquid. '[%']]]&lt;&gt;0,(BD.PD[[#This Row],[Valor Neto '[DOP']]]*BD.PD[[#This Row],[Liquid. '[%']]])+BD.PD[[#This Row],[Valor Neto '[DOP']]],BD.PD[[#This Row],[Valor Neto '[DOP']]])</f>
        <v>23912</v>
      </c>
      <c r="R234" s="243">
        <f>BD.PD[[#This Row],[Ppto. Orden Interna '[DOP']]]/HLOOKUP("USD",$K$1:$L$2,2,FALSE)</f>
        <v>392</v>
      </c>
      <c r="S234" s="381" t="s">
        <v>323</v>
      </c>
      <c r="T234" s="387"/>
      <c r="U234" s="460" t="s">
        <v>321</v>
      </c>
      <c r="V234" s="611">
        <v>801670</v>
      </c>
      <c r="W234" s="381" t="s">
        <v>323</v>
      </c>
      <c r="X234" s="495">
        <v>18</v>
      </c>
      <c r="Y234" s="388">
        <v>0.6</v>
      </c>
      <c r="Z234" s="243">
        <f>BD.PD[[#This Row],[Av.P1 '[%']]]*BD.PD[[#This Row],[Ppto. Orden Interna '[DOP']]]</f>
        <v>14347.199999999999</v>
      </c>
      <c r="AA234" s="495">
        <v>21</v>
      </c>
      <c r="AB234" s="388">
        <v>0.4</v>
      </c>
      <c r="AC234" s="243">
        <f>BD.PD[[#This Row],[Av.P2 '[%']]]*BD.PD[[#This Row],[Ppto. Orden Interna '[DOP']]]</f>
        <v>9564.8000000000011</v>
      </c>
      <c r="AD234" s="249"/>
      <c r="AE234" s="389"/>
      <c r="AF234" s="243">
        <f>BD.PD[[#This Row],[Av.P3 '[%']]]*BD.PD[[#This Row],[Ppto. Orden Interna '[DOP']]]</f>
        <v>0</v>
      </c>
      <c r="AG234" s="243"/>
      <c r="AH234" s="243"/>
      <c r="AI234" s="243"/>
      <c r="AJ234" s="243"/>
      <c r="AK234" s="243"/>
      <c r="AL234" s="243"/>
      <c r="AM234" s="482">
        <f>BD.PD[[#This Row],[Pago 3]]+BD.PD[[#This Row],[Pago 2]]+BD.PD[[#This Row],[Pago 1]]</f>
        <v>23912</v>
      </c>
      <c r="AN234" s="511" t="s">
        <v>244</v>
      </c>
      <c r="AO234" s="511" t="s">
        <v>245</v>
      </c>
      <c r="AP234" s="511" t="s">
        <v>246</v>
      </c>
      <c r="AQ234" s="511" t="s">
        <v>247</v>
      </c>
      <c r="AR234" s="511">
        <v>594</v>
      </c>
      <c r="AS234" s="511" t="s">
        <v>258</v>
      </c>
      <c r="IH234" s="306"/>
    </row>
    <row r="235" spans="1:242" ht="15" customHeight="1" x14ac:dyDescent="0.3">
      <c r="A235" s="174">
        <v>5.07</v>
      </c>
      <c r="B235" s="231"/>
      <c r="C235" s="232" t="str">
        <f>VLOOKUP(BD.PD[[#This Row],[Pos]],PPto[],3,FALSE)</f>
        <v>5.07 Chase Doors</v>
      </c>
      <c r="D235" s="174" t="s">
        <v>23</v>
      </c>
      <c r="E235" s="305" t="str">
        <f>IF(BD.PD[[#This Row],[.]]="*",VLOOKUP(BD.PD[[#This Row],[Pos]],Presupuesto!A:H,7,FALSE),"")</f>
        <v/>
      </c>
      <c r="F235" s="234" t="s">
        <v>1666</v>
      </c>
      <c r="G235" s="230" t="s">
        <v>1607</v>
      </c>
      <c r="H235" s="174">
        <v>4512963373</v>
      </c>
      <c r="I235" s="174" t="s">
        <v>1605</v>
      </c>
      <c r="J235" s="497" t="s">
        <v>1654</v>
      </c>
      <c r="K235" s="382">
        <v>1</v>
      </c>
      <c r="L235" s="174" t="s">
        <v>117</v>
      </c>
      <c r="M235" s="383">
        <f>IF(BD.PD[[#This Row],[Mon]]="DOP",1,HLOOKUP(BD.PD[[#This Row],[Mon]],$K$1:$L$2,2,FALSE))</f>
        <v>61</v>
      </c>
      <c r="N235" s="384">
        <v>392</v>
      </c>
      <c r="O235" s="243">
        <f>BD.PD[[#This Row],[Cant.]]*BD.PD[[#This Row],[ Tasa ]]*BD.PD[[#This Row],[ Precio Und.]]</f>
        <v>23912</v>
      </c>
      <c r="P235" s="386">
        <v>0</v>
      </c>
      <c r="Q235" s="243">
        <f>IF(BD.PD[[#This Row],[Liquid. '[%']]]&lt;&gt;0,(BD.PD[[#This Row],[Valor Neto '[DOP']]]*BD.PD[[#This Row],[Liquid. '[%']]])+BD.PD[[#This Row],[Valor Neto '[DOP']]],BD.PD[[#This Row],[Valor Neto '[DOP']]])</f>
        <v>23912</v>
      </c>
      <c r="R235" s="243">
        <f>BD.PD[[#This Row],[Ppto. Orden Interna '[DOP']]]/HLOOKUP("USD",$K$1:$L$2,2,FALSE)</f>
        <v>392</v>
      </c>
      <c r="S235" s="381" t="s">
        <v>323</v>
      </c>
      <c r="T235" s="387"/>
      <c r="U235" s="460" t="s">
        <v>321</v>
      </c>
      <c r="V235" s="611">
        <v>801670</v>
      </c>
      <c r="W235" s="381" t="s">
        <v>323</v>
      </c>
      <c r="X235" s="495">
        <v>18</v>
      </c>
      <c r="Y235" s="388">
        <v>0.6</v>
      </c>
      <c r="Z235" s="243">
        <f>BD.PD[[#This Row],[Av.P1 '[%']]]*BD.PD[[#This Row],[Ppto. Orden Interna '[DOP']]]</f>
        <v>14347.199999999999</v>
      </c>
      <c r="AA235" s="495">
        <v>21</v>
      </c>
      <c r="AB235" s="388">
        <v>0.4</v>
      </c>
      <c r="AC235" s="243">
        <f>BD.PD[[#This Row],[Av.P2 '[%']]]*BD.PD[[#This Row],[Ppto. Orden Interna '[DOP']]]</f>
        <v>9564.8000000000011</v>
      </c>
      <c r="AD235" s="249"/>
      <c r="AE235" s="389"/>
      <c r="AF235" s="243">
        <f>BD.PD[[#This Row],[Av.P3 '[%']]]*BD.PD[[#This Row],[Ppto. Orden Interna '[DOP']]]</f>
        <v>0</v>
      </c>
      <c r="AG235" s="243"/>
      <c r="AH235" s="243"/>
      <c r="AI235" s="243"/>
      <c r="AJ235" s="243"/>
      <c r="AK235" s="243"/>
      <c r="AL235" s="243"/>
      <c r="AM235" s="482">
        <f>BD.PD[[#This Row],[Pago 3]]+BD.PD[[#This Row],[Pago 2]]+BD.PD[[#This Row],[Pago 1]]</f>
        <v>23912</v>
      </c>
      <c r="AN235" s="511" t="s">
        <v>244</v>
      </c>
      <c r="AO235" s="511" t="s">
        <v>245</v>
      </c>
      <c r="AP235" s="511" t="s">
        <v>246</v>
      </c>
      <c r="AQ235" s="511" t="s">
        <v>247</v>
      </c>
      <c r="AR235" s="511">
        <v>594</v>
      </c>
      <c r="AS235" s="511" t="s">
        <v>258</v>
      </c>
      <c r="IH235" s="306"/>
    </row>
    <row r="236" spans="1:242" ht="15" customHeight="1" x14ac:dyDescent="0.3">
      <c r="A236" s="174">
        <v>5.07</v>
      </c>
      <c r="B236" s="231"/>
      <c r="C236" s="232" t="str">
        <f>VLOOKUP(BD.PD[[#This Row],[Pos]],PPto[],3,FALSE)</f>
        <v>5.07 Chase Doors</v>
      </c>
      <c r="D236" s="174" t="s">
        <v>23</v>
      </c>
      <c r="E236" s="305" t="str">
        <f>IF(BD.PD[[#This Row],[.]]="*",VLOOKUP(BD.PD[[#This Row],[Pos]],Presupuesto!A:H,7,FALSE),"")</f>
        <v/>
      </c>
      <c r="F236" s="234" t="s">
        <v>1675</v>
      </c>
      <c r="G236" s="230" t="s">
        <v>1607</v>
      </c>
      <c r="H236" s="174">
        <v>4512963373</v>
      </c>
      <c r="I236" s="174" t="s">
        <v>1605</v>
      </c>
      <c r="J236" s="497" t="s">
        <v>1654</v>
      </c>
      <c r="K236" s="382">
        <v>3</v>
      </c>
      <c r="L236" s="174" t="s">
        <v>117</v>
      </c>
      <c r="M236" s="383">
        <f>IF(BD.PD[[#This Row],[Mon]]="DOP",1,HLOOKUP(BD.PD[[#This Row],[Mon]],$K$1:$L$2,2,FALSE))</f>
        <v>61</v>
      </c>
      <c r="N236" s="384">
        <v>2138.5566666666668</v>
      </c>
      <c r="O236" s="243">
        <f>BD.PD[[#This Row],[Cant.]]*BD.PD[[#This Row],[ Tasa ]]*BD.PD[[#This Row],[ Precio Und.]]</f>
        <v>391355.87000000005</v>
      </c>
      <c r="P236" s="386">
        <v>0</v>
      </c>
      <c r="Q236" s="243">
        <f>IF(BD.PD[[#This Row],[Liquid. '[%']]]&lt;&gt;0,(BD.PD[[#This Row],[Valor Neto '[DOP']]]*BD.PD[[#This Row],[Liquid. '[%']]])+BD.PD[[#This Row],[Valor Neto '[DOP']]],BD.PD[[#This Row],[Valor Neto '[DOP']]])</f>
        <v>391355.87000000005</v>
      </c>
      <c r="R236" s="243">
        <f>BD.PD[[#This Row],[Ppto. Orden Interna '[DOP']]]/HLOOKUP("USD",$K$1:$L$2,2,FALSE)</f>
        <v>6415.670000000001</v>
      </c>
      <c r="S236" s="381" t="s">
        <v>323</v>
      </c>
      <c r="T236" s="387"/>
      <c r="U236" s="460" t="s">
        <v>321</v>
      </c>
      <c r="V236" s="611">
        <v>801670</v>
      </c>
      <c r="W236" s="381" t="s">
        <v>323</v>
      </c>
      <c r="X236" s="495">
        <v>18</v>
      </c>
      <c r="Y236" s="388">
        <v>0.6</v>
      </c>
      <c r="Z236" s="243">
        <f>BD.PD[[#This Row],[Av.P1 '[%']]]*BD.PD[[#This Row],[Ppto. Orden Interna '[DOP']]]</f>
        <v>234813.52200000003</v>
      </c>
      <c r="AA236" s="495">
        <v>21</v>
      </c>
      <c r="AB236" s="388">
        <v>0.4</v>
      </c>
      <c r="AC236" s="243">
        <f>BD.PD[[#This Row],[Av.P2 '[%']]]*BD.PD[[#This Row],[Ppto. Orden Interna '[DOP']]]</f>
        <v>156542.34800000003</v>
      </c>
      <c r="AD236" s="249"/>
      <c r="AE236" s="389"/>
      <c r="AF236" s="243">
        <f>BD.PD[[#This Row],[Av.P3 '[%']]]*BD.PD[[#This Row],[Ppto. Orden Interna '[DOP']]]</f>
        <v>0</v>
      </c>
      <c r="AG236" s="243"/>
      <c r="AH236" s="243"/>
      <c r="AI236" s="243"/>
      <c r="AJ236" s="243"/>
      <c r="AK236" s="243"/>
      <c r="AL236" s="243"/>
      <c r="AM236" s="482">
        <f>BD.PD[[#This Row],[Pago 3]]+BD.PD[[#This Row],[Pago 2]]+BD.PD[[#This Row],[Pago 1]]</f>
        <v>391355.87000000005</v>
      </c>
      <c r="AN236" s="511" t="s">
        <v>244</v>
      </c>
      <c r="AO236" s="511" t="s">
        <v>245</v>
      </c>
      <c r="AP236" s="511" t="s">
        <v>246</v>
      </c>
      <c r="AQ236" s="511" t="s">
        <v>247</v>
      </c>
      <c r="AR236" s="511">
        <v>594</v>
      </c>
      <c r="AS236" s="511" t="s">
        <v>258</v>
      </c>
      <c r="IH236" s="306"/>
    </row>
    <row r="237" spans="1:242" ht="15" customHeight="1" x14ac:dyDescent="0.3">
      <c r="A237" s="174">
        <v>5.07</v>
      </c>
      <c r="B237" s="231"/>
      <c r="C237" s="232" t="str">
        <f>VLOOKUP(BD.PD[[#This Row],[Pos]],PPto[],3,FALSE)</f>
        <v>5.07 Chase Doors</v>
      </c>
      <c r="D237" s="174" t="s">
        <v>23</v>
      </c>
      <c r="E237" s="305" t="str">
        <f>IF(BD.PD[[#This Row],[.]]="*",VLOOKUP(BD.PD[[#This Row],[Pos]],Presupuesto!A:H,7,FALSE),"")</f>
        <v/>
      </c>
      <c r="F237" s="234" t="s">
        <v>1676</v>
      </c>
      <c r="G237" s="230" t="s">
        <v>1607</v>
      </c>
      <c r="H237" s="174">
        <v>4512963373</v>
      </c>
      <c r="I237" s="174" t="s">
        <v>1605</v>
      </c>
      <c r="J237" s="497" t="s">
        <v>1654</v>
      </c>
      <c r="K237" s="382">
        <v>2</v>
      </c>
      <c r="L237" s="174" t="s">
        <v>117</v>
      </c>
      <c r="M237" s="383">
        <f>IF(BD.PD[[#This Row],[Mon]]="DOP",1,HLOOKUP(BD.PD[[#This Row],[Mon]],$K$1:$L$2,2,FALSE))</f>
        <v>61</v>
      </c>
      <c r="N237" s="384">
        <v>2924.9450000000002</v>
      </c>
      <c r="O237" s="243">
        <f>BD.PD[[#This Row],[Cant.]]*BD.PD[[#This Row],[ Tasa ]]*BD.PD[[#This Row],[ Precio Und.]]</f>
        <v>356843.29000000004</v>
      </c>
      <c r="P237" s="386">
        <v>0</v>
      </c>
      <c r="Q237" s="243">
        <f>IF(BD.PD[[#This Row],[Liquid. '[%']]]&lt;&gt;0,(BD.PD[[#This Row],[Valor Neto '[DOP']]]*BD.PD[[#This Row],[Liquid. '[%']]])+BD.PD[[#This Row],[Valor Neto '[DOP']]],BD.PD[[#This Row],[Valor Neto '[DOP']]])</f>
        <v>356843.29000000004</v>
      </c>
      <c r="R237" s="243">
        <f>BD.PD[[#This Row],[Ppto. Orden Interna '[DOP']]]/HLOOKUP("USD",$K$1:$L$2,2,FALSE)</f>
        <v>5849.89</v>
      </c>
      <c r="S237" s="381" t="s">
        <v>323</v>
      </c>
      <c r="T237" s="387"/>
      <c r="U237" s="460" t="s">
        <v>321</v>
      </c>
      <c r="V237" s="611">
        <v>801670</v>
      </c>
      <c r="W237" s="381" t="s">
        <v>323</v>
      </c>
      <c r="X237" s="495">
        <v>18</v>
      </c>
      <c r="Y237" s="388">
        <v>0.6</v>
      </c>
      <c r="Z237" s="243">
        <f>BD.PD[[#This Row],[Av.P1 '[%']]]*BD.PD[[#This Row],[Ppto. Orden Interna '[DOP']]]</f>
        <v>214105.97400000002</v>
      </c>
      <c r="AA237" s="495">
        <v>21</v>
      </c>
      <c r="AB237" s="388">
        <v>0.4</v>
      </c>
      <c r="AC237" s="243">
        <f>BD.PD[[#This Row],[Av.P2 '[%']]]*BD.PD[[#This Row],[Ppto. Orden Interna '[DOP']]]</f>
        <v>142737.31600000002</v>
      </c>
      <c r="AD237" s="249"/>
      <c r="AE237" s="389"/>
      <c r="AF237" s="243">
        <f>BD.PD[[#This Row],[Av.P3 '[%']]]*BD.PD[[#This Row],[Ppto. Orden Interna '[DOP']]]</f>
        <v>0</v>
      </c>
      <c r="AG237" s="243"/>
      <c r="AH237" s="243"/>
      <c r="AI237" s="243"/>
      <c r="AJ237" s="243"/>
      <c r="AK237" s="243"/>
      <c r="AL237" s="243"/>
      <c r="AM237" s="482">
        <f>BD.PD[[#This Row],[Pago 3]]+BD.PD[[#This Row],[Pago 2]]+BD.PD[[#This Row],[Pago 1]]</f>
        <v>356843.29000000004</v>
      </c>
      <c r="AN237" s="511" t="s">
        <v>244</v>
      </c>
      <c r="AO237" s="511" t="s">
        <v>245</v>
      </c>
      <c r="AP237" s="511" t="s">
        <v>246</v>
      </c>
      <c r="AQ237" s="511" t="s">
        <v>247</v>
      </c>
      <c r="AR237" s="511">
        <v>594</v>
      </c>
      <c r="AS237" s="511" t="s">
        <v>258</v>
      </c>
      <c r="IH237" s="306"/>
    </row>
    <row r="238" spans="1:242" ht="15" customHeight="1" x14ac:dyDescent="0.3">
      <c r="A238" s="174">
        <v>5.07</v>
      </c>
      <c r="B238" s="231"/>
      <c r="C238" s="232" t="str">
        <f>VLOOKUP(BD.PD[[#This Row],[Pos]],PPto[],3,FALSE)</f>
        <v>5.07 Chase Doors</v>
      </c>
      <c r="D238" s="174" t="s">
        <v>23</v>
      </c>
      <c r="E238" s="305" t="str">
        <f>IF(BD.PD[[#This Row],[.]]="*",VLOOKUP(BD.PD[[#This Row],[Pos]],Presupuesto!A:H,7,FALSE),"")</f>
        <v/>
      </c>
      <c r="F238" s="234" t="s">
        <v>1677</v>
      </c>
      <c r="G238" s="230" t="s">
        <v>1607</v>
      </c>
      <c r="H238" s="174">
        <v>4512963373</v>
      </c>
      <c r="I238" s="174" t="s">
        <v>1605</v>
      </c>
      <c r="J238" s="497" t="s">
        <v>1654</v>
      </c>
      <c r="K238" s="382">
        <v>2</v>
      </c>
      <c r="L238" s="174" t="s">
        <v>117</v>
      </c>
      <c r="M238" s="383">
        <f>IF(BD.PD[[#This Row],[Mon]]="DOP",1,HLOOKUP(BD.PD[[#This Row],[Mon]],$K$1:$L$2,2,FALSE))</f>
        <v>61</v>
      </c>
      <c r="N238" s="384">
        <v>1696</v>
      </c>
      <c r="O238" s="243">
        <f>BD.PD[[#This Row],[Cant.]]*BD.PD[[#This Row],[ Tasa ]]*BD.PD[[#This Row],[ Precio Und.]]</f>
        <v>206912</v>
      </c>
      <c r="P238" s="386">
        <v>0</v>
      </c>
      <c r="Q238" s="243">
        <f>IF(BD.PD[[#This Row],[Liquid. '[%']]]&lt;&gt;0,(BD.PD[[#This Row],[Valor Neto '[DOP']]]*BD.PD[[#This Row],[Liquid. '[%']]])+BD.PD[[#This Row],[Valor Neto '[DOP']]],BD.PD[[#This Row],[Valor Neto '[DOP']]])</f>
        <v>206912</v>
      </c>
      <c r="R238" s="243">
        <f>BD.PD[[#This Row],[Ppto. Orden Interna '[DOP']]]/HLOOKUP("USD",$K$1:$L$2,2,FALSE)</f>
        <v>3392</v>
      </c>
      <c r="S238" s="381" t="s">
        <v>323</v>
      </c>
      <c r="T238" s="387"/>
      <c r="U238" s="460" t="s">
        <v>321</v>
      </c>
      <c r="V238" s="611">
        <v>801670</v>
      </c>
      <c r="W238" s="381" t="s">
        <v>323</v>
      </c>
      <c r="X238" s="495">
        <v>18</v>
      </c>
      <c r="Y238" s="388">
        <v>0.6</v>
      </c>
      <c r="Z238" s="243">
        <f>BD.PD[[#This Row],[Av.P1 '[%']]]*BD.PD[[#This Row],[Ppto. Orden Interna '[DOP']]]</f>
        <v>124147.2</v>
      </c>
      <c r="AA238" s="495">
        <v>21</v>
      </c>
      <c r="AB238" s="388">
        <v>0.4</v>
      </c>
      <c r="AC238" s="243">
        <f>BD.PD[[#This Row],[Av.P2 '[%']]]*BD.PD[[#This Row],[Ppto. Orden Interna '[DOP']]]</f>
        <v>82764.800000000003</v>
      </c>
      <c r="AD238" s="249"/>
      <c r="AE238" s="389"/>
      <c r="AF238" s="243">
        <f>BD.PD[[#This Row],[Av.P3 '[%']]]*BD.PD[[#This Row],[Ppto. Orden Interna '[DOP']]]</f>
        <v>0</v>
      </c>
      <c r="AG238" s="243"/>
      <c r="AH238" s="243"/>
      <c r="AI238" s="243"/>
      <c r="AJ238" s="243"/>
      <c r="AK238" s="243"/>
      <c r="AL238" s="243"/>
      <c r="AM238" s="482">
        <f>BD.PD[[#This Row],[Pago 3]]+BD.PD[[#This Row],[Pago 2]]+BD.PD[[#This Row],[Pago 1]]</f>
        <v>206912</v>
      </c>
      <c r="AN238" s="511" t="s">
        <v>244</v>
      </c>
      <c r="AO238" s="511" t="s">
        <v>245</v>
      </c>
      <c r="AP238" s="511" t="s">
        <v>246</v>
      </c>
      <c r="AQ238" s="511" t="s">
        <v>247</v>
      </c>
      <c r="AR238" s="511">
        <v>594</v>
      </c>
      <c r="AS238" s="511" t="s">
        <v>258</v>
      </c>
      <c r="IH238" s="306"/>
    </row>
    <row r="239" spans="1:242" ht="15" customHeight="1" x14ac:dyDescent="0.3">
      <c r="A239" s="174">
        <v>5.07</v>
      </c>
      <c r="B239" s="231"/>
      <c r="C239" s="232" t="str">
        <f>VLOOKUP(BD.PD[[#This Row],[Pos]],PPto[],3,FALSE)</f>
        <v>5.07 Chase Doors</v>
      </c>
      <c r="D239" s="174" t="s">
        <v>23</v>
      </c>
      <c r="E239" s="305" t="str">
        <f>IF(BD.PD[[#This Row],[.]]="*",VLOOKUP(BD.PD[[#This Row],[Pos]],Presupuesto!A:H,7,FALSE),"")</f>
        <v/>
      </c>
      <c r="F239" s="234" t="s">
        <v>1678</v>
      </c>
      <c r="G239" s="230" t="s">
        <v>1607</v>
      </c>
      <c r="H239" s="174">
        <v>4512963373</v>
      </c>
      <c r="I239" s="174" t="s">
        <v>1605</v>
      </c>
      <c r="J239" s="497" t="s">
        <v>1654</v>
      </c>
      <c r="K239" s="382">
        <v>8</v>
      </c>
      <c r="L239" s="174" t="s">
        <v>117</v>
      </c>
      <c r="M239" s="383">
        <f>IF(BD.PD[[#This Row],[Mon]]="DOP",1,HLOOKUP(BD.PD[[#This Row],[Mon]],$K$1:$L$2,2,FALSE))</f>
        <v>61</v>
      </c>
      <c r="N239" s="384">
        <v>5375.3</v>
      </c>
      <c r="O239" s="243">
        <f>BD.PD[[#This Row],[Cant.]]*BD.PD[[#This Row],[ Tasa ]]*BD.PD[[#This Row],[ Precio Und.]]</f>
        <v>2623146.4</v>
      </c>
      <c r="P239" s="386">
        <v>0</v>
      </c>
      <c r="Q239" s="243">
        <f>IF(BD.PD[[#This Row],[Liquid. '[%']]]&lt;&gt;0,(BD.PD[[#This Row],[Valor Neto '[DOP']]]*BD.PD[[#This Row],[Liquid. '[%']]])+BD.PD[[#This Row],[Valor Neto '[DOP']]],BD.PD[[#This Row],[Valor Neto '[DOP']]])</f>
        <v>2623146.4</v>
      </c>
      <c r="R239" s="243">
        <f>BD.PD[[#This Row],[Ppto. Orden Interna '[DOP']]]/HLOOKUP("USD",$K$1:$L$2,2,FALSE)</f>
        <v>43002.400000000001</v>
      </c>
      <c r="S239" s="381" t="s">
        <v>323</v>
      </c>
      <c r="T239" s="387"/>
      <c r="U239" s="460" t="s">
        <v>321</v>
      </c>
      <c r="V239" s="611">
        <v>801670</v>
      </c>
      <c r="W239" s="381" t="s">
        <v>323</v>
      </c>
      <c r="X239" s="495">
        <v>18</v>
      </c>
      <c r="Y239" s="388">
        <v>0.6</v>
      </c>
      <c r="Z239" s="243">
        <f>BD.PD[[#This Row],[Av.P1 '[%']]]*BD.PD[[#This Row],[Ppto. Orden Interna '[DOP']]]</f>
        <v>1573887.8399999999</v>
      </c>
      <c r="AA239" s="495">
        <v>21</v>
      </c>
      <c r="AB239" s="388">
        <v>0.4</v>
      </c>
      <c r="AC239" s="243">
        <f>BD.PD[[#This Row],[Av.P2 '[%']]]*BD.PD[[#This Row],[Ppto. Orden Interna '[DOP']]]</f>
        <v>1049258.56</v>
      </c>
      <c r="AD239" s="249"/>
      <c r="AE239" s="389"/>
      <c r="AF239" s="243">
        <f>BD.PD[[#This Row],[Av.P3 '[%']]]*BD.PD[[#This Row],[Ppto. Orden Interna '[DOP']]]</f>
        <v>0</v>
      </c>
      <c r="AG239" s="243"/>
      <c r="AH239" s="243"/>
      <c r="AI239" s="243"/>
      <c r="AJ239" s="243"/>
      <c r="AK239" s="243"/>
      <c r="AL239" s="243"/>
      <c r="AM239" s="482">
        <f>BD.PD[[#This Row],[Pago 3]]+BD.PD[[#This Row],[Pago 2]]+BD.PD[[#This Row],[Pago 1]]</f>
        <v>2623146.4</v>
      </c>
      <c r="AN239" s="511" t="s">
        <v>244</v>
      </c>
      <c r="AO239" s="511" t="s">
        <v>245</v>
      </c>
      <c r="AP239" s="511" t="s">
        <v>246</v>
      </c>
      <c r="AQ239" s="511" t="s">
        <v>247</v>
      </c>
      <c r="AR239" s="511">
        <v>594</v>
      </c>
      <c r="AS239" s="511" t="s">
        <v>258</v>
      </c>
      <c r="IH239" s="306"/>
    </row>
    <row r="240" spans="1:242" ht="15" customHeight="1" x14ac:dyDescent="0.3">
      <c r="A240" s="174">
        <v>5.07</v>
      </c>
      <c r="B240" s="231"/>
      <c r="C240" s="232" t="str">
        <f>VLOOKUP(BD.PD[[#This Row],[Pos]],PPto[],3,FALSE)</f>
        <v>5.07 Chase Doors</v>
      </c>
      <c r="D240" s="174" t="s">
        <v>23</v>
      </c>
      <c r="E240" s="305" t="str">
        <f>IF(BD.PD[[#This Row],[.]]="*",VLOOKUP(BD.PD[[#This Row],[Pos]],Presupuesto!A:H,7,FALSE),"")</f>
        <v/>
      </c>
      <c r="F240" s="234" t="s">
        <v>1679</v>
      </c>
      <c r="G240" s="230" t="s">
        <v>1607</v>
      </c>
      <c r="H240" s="174">
        <v>4512963373</v>
      </c>
      <c r="I240" s="174" t="s">
        <v>1605</v>
      </c>
      <c r="J240" s="497" t="s">
        <v>1654</v>
      </c>
      <c r="K240" s="382">
        <v>1</v>
      </c>
      <c r="L240" s="174" t="s">
        <v>117</v>
      </c>
      <c r="M240" s="383">
        <f>IF(BD.PD[[#This Row],[Mon]]="DOP",1,HLOOKUP(BD.PD[[#This Row],[Mon]],$K$1:$L$2,2,FALSE))</f>
        <v>61</v>
      </c>
      <c r="N240" s="384">
        <v>4289.7</v>
      </c>
      <c r="O240" s="243">
        <f>BD.PD[[#This Row],[Cant.]]*BD.PD[[#This Row],[ Tasa ]]*BD.PD[[#This Row],[ Precio Und.]]</f>
        <v>261671.69999999998</v>
      </c>
      <c r="P240" s="386">
        <v>0</v>
      </c>
      <c r="Q240" s="243">
        <f>IF(BD.PD[[#This Row],[Liquid. '[%']]]&lt;&gt;0,(BD.PD[[#This Row],[Valor Neto '[DOP']]]*BD.PD[[#This Row],[Liquid. '[%']]])+BD.PD[[#This Row],[Valor Neto '[DOP']]],BD.PD[[#This Row],[Valor Neto '[DOP']]])</f>
        <v>261671.69999999998</v>
      </c>
      <c r="R240" s="243">
        <f>BD.PD[[#This Row],[Ppto. Orden Interna '[DOP']]]/HLOOKUP("USD",$K$1:$L$2,2,FALSE)</f>
        <v>4289.7</v>
      </c>
      <c r="S240" s="381" t="s">
        <v>323</v>
      </c>
      <c r="T240" s="387"/>
      <c r="U240" s="460" t="s">
        <v>321</v>
      </c>
      <c r="V240" s="611">
        <v>801670</v>
      </c>
      <c r="W240" s="381" t="s">
        <v>323</v>
      </c>
      <c r="X240" s="495">
        <v>18</v>
      </c>
      <c r="Y240" s="388">
        <v>0.6</v>
      </c>
      <c r="Z240" s="243">
        <f>BD.PD[[#This Row],[Av.P1 '[%']]]*BD.PD[[#This Row],[Ppto. Orden Interna '[DOP']]]</f>
        <v>157003.01999999999</v>
      </c>
      <c r="AA240" s="495">
        <v>21</v>
      </c>
      <c r="AB240" s="388">
        <v>0.4</v>
      </c>
      <c r="AC240" s="243">
        <f>BD.PD[[#This Row],[Av.P2 '[%']]]*BD.PD[[#This Row],[Ppto. Orden Interna '[DOP']]]</f>
        <v>104668.68</v>
      </c>
      <c r="AD240" s="249"/>
      <c r="AE240" s="389"/>
      <c r="AF240" s="243">
        <f>BD.PD[[#This Row],[Av.P3 '[%']]]*BD.PD[[#This Row],[Ppto. Orden Interna '[DOP']]]</f>
        <v>0</v>
      </c>
      <c r="AG240" s="243"/>
      <c r="AH240" s="243"/>
      <c r="AI240" s="243"/>
      <c r="AJ240" s="243"/>
      <c r="AK240" s="243"/>
      <c r="AL240" s="243"/>
      <c r="AM240" s="482">
        <f>BD.PD[[#This Row],[Pago 3]]+BD.PD[[#This Row],[Pago 2]]+BD.PD[[#This Row],[Pago 1]]</f>
        <v>261671.69999999998</v>
      </c>
      <c r="AN240" s="511" t="s">
        <v>244</v>
      </c>
      <c r="AO240" s="511" t="s">
        <v>245</v>
      </c>
      <c r="AP240" s="511" t="s">
        <v>246</v>
      </c>
      <c r="AQ240" s="511" t="s">
        <v>247</v>
      </c>
      <c r="AR240" s="511">
        <v>594</v>
      </c>
      <c r="AS240" s="511" t="s">
        <v>258</v>
      </c>
      <c r="IH240" s="306"/>
    </row>
    <row r="241" spans="1:242" ht="15" customHeight="1" x14ac:dyDescent="0.3">
      <c r="A241" s="174">
        <v>5.07</v>
      </c>
      <c r="B241" s="231"/>
      <c r="C241" s="232" t="str">
        <f>VLOOKUP(BD.PD[[#This Row],[Pos]],PPto[],3,FALSE)</f>
        <v>5.07 Chase Doors</v>
      </c>
      <c r="D241" s="174" t="s">
        <v>23</v>
      </c>
      <c r="E241" s="305" t="str">
        <f>IF(BD.PD[[#This Row],[.]]="*",VLOOKUP(BD.PD[[#This Row],[Pos]],Presupuesto!A:H,7,FALSE),"")</f>
        <v/>
      </c>
      <c r="F241" s="234" t="s">
        <v>1680</v>
      </c>
      <c r="G241" s="230" t="s">
        <v>1607</v>
      </c>
      <c r="H241" s="174">
        <v>4512963373</v>
      </c>
      <c r="I241" s="174" t="s">
        <v>1605</v>
      </c>
      <c r="J241" s="497" t="s">
        <v>1654</v>
      </c>
      <c r="K241" s="382">
        <v>9</v>
      </c>
      <c r="L241" s="174" t="s">
        <v>117</v>
      </c>
      <c r="M241" s="383">
        <f>IF(BD.PD[[#This Row],[Mon]]="DOP",1,HLOOKUP(BD.PD[[#This Row],[Mon]],$K$1:$L$2,2,FALSE))</f>
        <v>61</v>
      </c>
      <c r="N241" s="384">
        <v>235.20000000000002</v>
      </c>
      <c r="O241" s="243">
        <f>BD.PD[[#This Row],[Cant.]]*BD.PD[[#This Row],[ Tasa ]]*BD.PD[[#This Row],[ Precio Und.]]</f>
        <v>129124.8</v>
      </c>
      <c r="P241" s="386">
        <v>0</v>
      </c>
      <c r="Q241" s="243">
        <f>IF(BD.PD[[#This Row],[Liquid. '[%']]]&lt;&gt;0,(BD.PD[[#This Row],[Valor Neto '[DOP']]]*BD.PD[[#This Row],[Liquid. '[%']]])+BD.PD[[#This Row],[Valor Neto '[DOP']]],BD.PD[[#This Row],[Valor Neto '[DOP']]])</f>
        <v>129124.8</v>
      </c>
      <c r="R241" s="243">
        <f>BD.PD[[#This Row],[Ppto. Orden Interna '[DOP']]]/HLOOKUP("USD",$K$1:$L$2,2,FALSE)</f>
        <v>2116.8000000000002</v>
      </c>
      <c r="S241" s="381" t="s">
        <v>323</v>
      </c>
      <c r="T241" s="387"/>
      <c r="U241" s="460" t="s">
        <v>321</v>
      </c>
      <c r="V241" s="611">
        <v>801670</v>
      </c>
      <c r="W241" s="381" t="s">
        <v>323</v>
      </c>
      <c r="X241" s="495">
        <v>18</v>
      </c>
      <c r="Y241" s="388">
        <v>0.6</v>
      </c>
      <c r="Z241" s="243">
        <f>BD.PD[[#This Row],[Av.P1 '[%']]]*BD.PD[[#This Row],[Ppto. Orden Interna '[DOP']]]</f>
        <v>77474.880000000005</v>
      </c>
      <c r="AA241" s="495">
        <v>21</v>
      </c>
      <c r="AB241" s="388">
        <v>0.4</v>
      </c>
      <c r="AC241" s="243">
        <f>BD.PD[[#This Row],[Av.P2 '[%']]]*BD.PD[[#This Row],[Ppto. Orden Interna '[DOP']]]</f>
        <v>51649.920000000006</v>
      </c>
      <c r="AD241" s="249"/>
      <c r="AE241" s="389"/>
      <c r="AF241" s="243">
        <f>BD.PD[[#This Row],[Av.P3 '[%']]]*BD.PD[[#This Row],[Ppto. Orden Interna '[DOP']]]</f>
        <v>0</v>
      </c>
      <c r="AG241" s="243"/>
      <c r="AH241" s="243"/>
      <c r="AI241" s="243"/>
      <c r="AJ241" s="243"/>
      <c r="AK241" s="243"/>
      <c r="AL241" s="243"/>
      <c r="AM241" s="482">
        <f>BD.PD[[#This Row],[Pago 3]]+BD.PD[[#This Row],[Pago 2]]+BD.PD[[#This Row],[Pago 1]]</f>
        <v>129124.80000000002</v>
      </c>
      <c r="AN241" s="511" t="s">
        <v>244</v>
      </c>
      <c r="AO241" s="511" t="s">
        <v>245</v>
      </c>
      <c r="AP241" s="511" t="s">
        <v>246</v>
      </c>
      <c r="AQ241" s="511" t="s">
        <v>247</v>
      </c>
      <c r="AR241" s="511">
        <v>594</v>
      </c>
      <c r="AS241" s="511" t="s">
        <v>258</v>
      </c>
      <c r="IH241" s="306"/>
    </row>
    <row r="242" spans="1:242" ht="15" customHeight="1" x14ac:dyDescent="0.3">
      <c r="A242" s="174">
        <v>5.07</v>
      </c>
      <c r="B242" s="231"/>
      <c r="C242" s="232" t="str">
        <f>VLOOKUP(BD.PD[[#This Row],[Pos]],PPto[],3,FALSE)</f>
        <v>5.07 Chase Doors</v>
      </c>
      <c r="D242" s="174" t="s">
        <v>23</v>
      </c>
      <c r="E242" s="305" t="str">
        <f>IF(BD.PD[[#This Row],[.]]="*",VLOOKUP(BD.PD[[#This Row],[Pos]],Presupuesto!A:H,7,FALSE),"")</f>
        <v/>
      </c>
      <c r="F242" s="234" t="s">
        <v>1681</v>
      </c>
      <c r="G242" s="230" t="s">
        <v>1607</v>
      </c>
      <c r="H242" s="174">
        <v>4512963373</v>
      </c>
      <c r="I242" s="174" t="s">
        <v>1605</v>
      </c>
      <c r="J242" s="497" t="s">
        <v>1654</v>
      </c>
      <c r="K242" s="382">
        <v>2</v>
      </c>
      <c r="L242" s="174" t="s">
        <v>117</v>
      </c>
      <c r="M242" s="383">
        <f>IF(BD.PD[[#This Row],[Mon]]="DOP",1,HLOOKUP(BD.PD[[#This Row],[Mon]],$K$1:$L$2,2,FALSE))</f>
        <v>61</v>
      </c>
      <c r="N242" s="384">
        <v>235.2</v>
      </c>
      <c r="O242" s="243">
        <f>BD.PD[[#This Row],[Cant.]]*BD.PD[[#This Row],[ Tasa ]]*BD.PD[[#This Row],[ Precio Und.]]</f>
        <v>28694.399999999998</v>
      </c>
      <c r="P242" s="386">
        <v>0</v>
      </c>
      <c r="Q242" s="243">
        <f>IF(BD.PD[[#This Row],[Liquid. '[%']]]&lt;&gt;0,(BD.PD[[#This Row],[Valor Neto '[DOP']]]*BD.PD[[#This Row],[Liquid. '[%']]])+BD.PD[[#This Row],[Valor Neto '[DOP']]],BD.PD[[#This Row],[Valor Neto '[DOP']]])</f>
        <v>28694.399999999998</v>
      </c>
      <c r="R242" s="243">
        <f>BD.PD[[#This Row],[Ppto. Orden Interna '[DOP']]]/HLOOKUP("USD",$K$1:$L$2,2,FALSE)</f>
        <v>470.4</v>
      </c>
      <c r="S242" s="381" t="s">
        <v>323</v>
      </c>
      <c r="T242" s="387"/>
      <c r="U242" s="460" t="s">
        <v>321</v>
      </c>
      <c r="V242" s="611">
        <v>801670</v>
      </c>
      <c r="W242" s="381" t="s">
        <v>323</v>
      </c>
      <c r="X242" s="495">
        <v>18</v>
      </c>
      <c r="Y242" s="388">
        <v>0.6</v>
      </c>
      <c r="Z242" s="243">
        <f>BD.PD[[#This Row],[Av.P1 '[%']]]*BD.PD[[#This Row],[Ppto. Orden Interna '[DOP']]]</f>
        <v>17216.64</v>
      </c>
      <c r="AA242" s="495">
        <v>21</v>
      </c>
      <c r="AB242" s="388">
        <v>0.4</v>
      </c>
      <c r="AC242" s="243">
        <f>BD.PD[[#This Row],[Av.P2 '[%']]]*BD.PD[[#This Row],[Ppto. Orden Interna '[DOP']]]</f>
        <v>11477.76</v>
      </c>
      <c r="AD242" s="249"/>
      <c r="AE242" s="389"/>
      <c r="AF242" s="243">
        <f>BD.PD[[#This Row],[Av.P3 '[%']]]*BD.PD[[#This Row],[Ppto. Orden Interna '[DOP']]]</f>
        <v>0</v>
      </c>
      <c r="AG242" s="243"/>
      <c r="AH242" s="243"/>
      <c r="AI242" s="243"/>
      <c r="AJ242" s="243"/>
      <c r="AK242" s="243"/>
      <c r="AL242" s="243"/>
      <c r="AM242" s="482">
        <f>BD.PD[[#This Row],[Pago 3]]+BD.PD[[#This Row],[Pago 2]]+BD.PD[[#This Row],[Pago 1]]</f>
        <v>28694.400000000001</v>
      </c>
      <c r="AN242" s="511" t="s">
        <v>244</v>
      </c>
      <c r="AO242" s="511" t="s">
        <v>245</v>
      </c>
      <c r="AP242" s="511" t="s">
        <v>246</v>
      </c>
      <c r="AQ242" s="511" t="s">
        <v>247</v>
      </c>
      <c r="AR242" s="511">
        <v>594</v>
      </c>
      <c r="AS242" s="511" t="s">
        <v>258</v>
      </c>
      <c r="IH242" s="306"/>
    </row>
    <row r="243" spans="1:242" ht="15" customHeight="1" x14ac:dyDescent="0.3">
      <c r="A243" s="174">
        <v>5.07</v>
      </c>
      <c r="B243" s="231"/>
      <c r="C243" s="232" t="str">
        <f>VLOOKUP(BD.PD[[#This Row],[Pos]],PPto[],3,FALSE)</f>
        <v>5.07 Chase Doors</v>
      </c>
      <c r="D243" s="174" t="s">
        <v>23</v>
      </c>
      <c r="E243" s="305" t="str">
        <f>IF(BD.PD[[#This Row],[.]]="*",VLOOKUP(BD.PD[[#This Row],[Pos]],Presupuesto!A:H,7,FALSE),"")</f>
        <v/>
      </c>
      <c r="F243" s="234" t="s">
        <v>1682</v>
      </c>
      <c r="G243" s="230" t="s">
        <v>1607</v>
      </c>
      <c r="H243" s="174">
        <v>4512963373</v>
      </c>
      <c r="I243" s="174" t="s">
        <v>1605</v>
      </c>
      <c r="J243" s="497" t="s">
        <v>1654</v>
      </c>
      <c r="K243" s="382">
        <v>5</v>
      </c>
      <c r="L243" s="174" t="s">
        <v>117</v>
      </c>
      <c r="M243" s="383">
        <f>IF(BD.PD[[#This Row],[Mon]]="DOP",1,HLOOKUP(BD.PD[[#This Row],[Mon]],$K$1:$L$2,2,FALSE))</f>
        <v>61</v>
      </c>
      <c r="N243" s="384">
        <v>441</v>
      </c>
      <c r="O243" s="243">
        <f>BD.PD[[#This Row],[Cant.]]*BD.PD[[#This Row],[ Tasa ]]*BD.PD[[#This Row],[ Precio Und.]]</f>
        <v>134505</v>
      </c>
      <c r="P243" s="386">
        <v>0</v>
      </c>
      <c r="Q243" s="243">
        <f>IF(BD.PD[[#This Row],[Liquid. '[%']]]&lt;&gt;0,(BD.PD[[#This Row],[Valor Neto '[DOP']]]*BD.PD[[#This Row],[Liquid. '[%']]])+BD.PD[[#This Row],[Valor Neto '[DOP']]],BD.PD[[#This Row],[Valor Neto '[DOP']]])</f>
        <v>134505</v>
      </c>
      <c r="R243" s="243">
        <f>BD.PD[[#This Row],[Ppto. Orden Interna '[DOP']]]/HLOOKUP("USD",$K$1:$L$2,2,FALSE)</f>
        <v>2205</v>
      </c>
      <c r="S243" s="381" t="s">
        <v>323</v>
      </c>
      <c r="T243" s="387"/>
      <c r="U243" s="460" t="s">
        <v>321</v>
      </c>
      <c r="V243" s="611">
        <v>801670</v>
      </c>
      <c r="W243" s="381" t="s">
        <v>323</v>
      </c>
      <c r="X243" s="495">
        <v>18</v>
      </c>
      <c r="Y243" s="388">
        <v>0.6</v>
      </c>
      <c r="Z243" s="243">
        <f>BD.PD[[#This Row],[Av.P1 '[%']]]*BD.PD[[#This Row],[Ppto. Orden Interna '[DOP']]]</f>
        <v>80703</v>
      </c>
      <c r="AA243" s="495">
        <v>21</v>
      </c>
      <c r="AB243" s="388">
        <v>0.4</v>
      </c>
      <c r="AC243" s="243">
        <f>BD.PD[[#This Row],[Av.P2 '[%']]]*BD.PD[[#This Row],[Ppto. Orden Interna '[DOP']]]</f>
        <v>53802</v>
      </c>
      <c r="AD243" s="249"/>
      <c r="AE243" s="389"/>
      <c r="AF243" s="243">
        <f>BD.PD[[#This Row],[Av.P3 '[%']]]*BD.PD[[#This Row],[Ppto. Orden Interna '[DOP']]]</f>
        <v>0</v>
      </c>
      <c r="AG243" s="243"/>
      <c r="AH243" s="243"/>
      <c r="AI243" s="243"/>
      <c r="AJ243" s="243"/>
      <c r="AK243" s="243"/>
      <c r="AL243" s="243"/>
      <c r="AM243" s="482">
        <f>BD.PD[[#This Row],[Pago 3]]+BD.PD[[#This Row],[Pago 2]]+BD.PD[[#This Row],[Pago 1]]</f>
        <v>134505</v>
      </c>
      <c r="AN243" s="511" t="s">
        <v>244</v>
      </c>
      <c r="AO243" s="511" t="s">
        <v>245</v>
      </c>
      <c r="AP243" s="511" t="s">
        <v>246</v>
      </c>
      <c r="AQ243" s="511" t="s">
        <v>247</v>
      </c>
      <c r="AR243" s="511">
        <v>594</v>
      </c>
      <c r="AS243" s="511" t="s">
        <v>258</v>
      </c>
      <c r="IH243" s="306"/>
    </row>
    <row r="244" spans="1:242" ht="15" customHeight="1" x14ac:dyDescent="0.3">
      <c r="A244" s="174">
        <v>5.07</v>
      </c>
      <c r="B244" s="231"/>
      <c r="C244" s="232" t="str">
        <f>VLOOKUP(BD.PD[[#This Row],[Pos]],PPto[],3,FALSE)</f>
        <v>5.07 Chase Doors</v>
      </c>
      <c r="D244" s="174" t="s">
        <v>23</v>
      </c>
      <c r="E244" s="305" t="str">
        <f>IF(BD.PD[[#This Row],[.]]="*",VLOOKUP(BD.PD[[#This Row],[Pos]],Presupuesto!A:H,7,FALSE),"")</f>
        <v/>
      </c>
      <c r="F244" s="234" t="s">
        <v>1683</v>
      </c>
      <c r="G244" s="230" t="s">
        <v>1607</v>
      </c>
      <c r="H244" s="174">
        <v>4512963373</v>
      </c>
      <c r="I244" s="174" t="s">
        <v>1605</v>
      </c>
      <c r="J244" s="497" t="s">
        <v>1654</v>
      </c>
      <c r="K244" s="382">
        <v>2</v>
      </c>
      <c r="L244" s="174" t="s">
        <v>117</v>
      </c>
      <c r="M244" s="383">
        <f>IF(BD.PD[[#This Row],[Mon]]="DOP",1,HLOOKUP(BD.PD[[#This Row],[Mon]],$K$1:$L$2,2,FALSE))</f>
        <v>61</v>
      </c>
      <c r="N244" s="384">
        <v>294</v>
      </c>
      <c r="O244" s="243">
        <f>BD.PD[[#This Row],[Cant.]]*BD.PD[[#This Row],[ Tasa ]]*BD.PD[[#This Row],[ Precio Und.]]</f>
        <v>35868</v>
      </c>
      <c r="P244" s="386">
        <v>0</v>
      </c>
      <c r="Q244" s="243">
        <f>IF(BD.PD[[#This Row],[Liquid. '[%']]]&lt;&gt;0,(BD.PD[[#This Row],[Valor Neto '[DOP']]]*BD.PD[[#This Row],[Liquid. '[%']]])+BD.PD[[#This Row],[Valor Neto '[DOP']]],BD.PD[[#This Row],[Valor Neto '[DOP']]])</f>
        <v>35868</v>
      </c>
      <c r="R244" s="243">
        <f>BD.PD[[#This Row],[Ppto. Orden Interna '[DOP']]]/HLOOKUP("USD",$K$1:$L$2,2,FALSE)</f>
        <v>588</v>
      </c>
      <c r="S244" s="381" t="s">
        <v>323</v>
      </c>
      <c r="T244" s="387"/>
      <c r="U244" s="460" t="s">
        <v>321</v>
      </c>
      <c r="V244" s="611">
        <v>801670</v>
      </c>
      <c r="W244" s="381" t="s">
        <v>323</v>
      </c>
      <c r="X244" s="495">
        <v>18</v>
      </c>
      <c r="Y244" s="388">
        <v>0.6</v>
      </c>
      <c r="Z244" s="243">
        <f>BD.PD[[#This Row],[Av.P1 '[%']]]*BD.PD[[#This Row],[Ppto. Orden Interna '[DOP']]]</f>
        <v>21520.799999999999</v>
      </c>
      <c r="AA244" s="495">
        <v>21</v>
      </c>
      <c r="AB244" s="388">
        <v>0.4</v>
      </c>
      <c r="AC244" s="243">
        <f>BD.PD[[#This Row],[Av.P2 '[%']]]*BD.PD[[#This Row],[Ppto. Orden Interna '[DOP']]]</f>
        <v>14347.2</v>
      </c>
      <c r="AD244" s="249"/>
      <c r="AE244" s="389"/>
      <c r="AF244" s="243">
        <f>BD.PD[[#This Row],[Av.P3 '[%']]]*BD.PD[[#This Row],[Ppto. Orden Interna '[DOP']]]</f>
        <v>0</v>
      </c>
      <c r="AG244" s="243"/>
      <c r="AH244" s="243"/>
      <c r="AI244" s="243"/>
      <c r="AJ244" s="243"/>
      <c r="AK244" s="243"/>
      <c r="AL244" s="243"/>
      <c r="AM244" s="482">
        <f>BD.PD[[#This Row],[Pago 3]]+BD.PD[[#This Row],[Pago 2]]+BD.PD[[#This Row],[Pago 1]]</f>
        <v>35868</v>
      </c>
      <c r="AN244" s="511" t="s">
        <v>244</v>
      </c>
      <c r="AO244" s="511" t="s">
        <v>245</v>
      </c>
      <c r="AP244" s="511" t="s">
        <v>246</v>
      </c>
      <c r="AQ244" s="511" t="s">
        <v>247</v>
      </c>
      <c r="AR244" s="511">
        <v>594</v>
      </c>
      <c r="AS244" s="511" t="s">
        <v>258</v>
      </c>
      <c r="IH244" s="306"/>
    </row>
    <row r="245" spans="1:242" ht="15" customHeight="1" x14ac:dyDescent="0.3">
      <c r="A245" s="174">
        <v>5.07</v>
      </c>
      <c r="B245" s="231"/>
      <c r="C245" s="232" t="str">
        <f>VLOOKUP(BD.PD[[#This Row],[Pos]],PPto[],3,FALSE)</f>
        <v>5.07 Chase Doors</v>
      </c>
      <c r="D245" s="174" t="s">
        <v>23</v>
      </c>
      <c r="E245" s="305" t="str">
        <f>IF(BD.PD[[#This Row],[.]]="*",VLOOKUP(BD.PD[[#This Row],[Pos]],Presupuesto!A:H,7,FALSE),"")</f>
        <v/>
      </c>
      <c r="F245" s="234" t="s">
        <v>1684</v>
      </c>
      <c r="G245" s="230" t="s">
        <v>1607</v>
      </c>
      <c r="H245" s="174">
        <v>4512963373</v>
      </c>
      <c r="I245" s="174" t="s">
        <v>1605</v>
      </c>
      <c r="J245" s="497" t="s">
        <v>1654</v>
      </c>
      <c r="K245" s="382">
        <v>8</v>
      </c>
      <c r="L245" s="174" t="s">
        <v>117</v>
      </c>
      <c r="M245" s="383">
        <f>IF(BD.PD[[#This Row],[Mon]]="DOP",1,HLOOKUP(BD.PD[[#This Row],[Mon]],$K$1:$L$2,2,FALSE))</f>
        <v>61</v>
      </c>
      <c r="N245" s="384">
        <v>343</v>
      </c>
      <c r="O245" s="243">
        <f>BD.PD[[#This Row],[Cant.]]*BD.PD[[#This Row],[ Tasa ]]*BD.PD[[#This Row],[ Precio Und.]]</f>
        <v>167384</v>
      </c>
      <c r="P245" s="386">
        <v>0</v>
      </c>
      <c r="Q245" s="243">
        <f>IF(BD.PD[[#This Row],[Liquid. '[%']]]&lt;&gt;0,(BD.PD[[#This Row],[Valor Neto '[DOP']]]*BD.PD[[#This Row],[Liquid. '[%']]])+BD.PD[[#This Row],[Valor Neto '[DOP']]],BD.PD[[#This Row],[Valor Neto '[DOP']]])</f>
        <v>167384</v>
      </c>
      <c r="R245" s="243">
        <f>BD.PD[[#This Row],[Ppto. Orden Interna '[DOP']]]/HLOOKUP("USD",$K$1:$L$2,2,FALSE)</f>
        <v>2744</v>
      </c>
      <c r="S245" s="381" t="s">
        <v>323</v>
      </c>
      <c r="T245" s="387"/>
      <c r="U245" s="460" t="s">
        <v>321</v>
      </c>
      <c r="V245" s="611">
        <v>801670</v>
      </c>
      <c r="W245" s="381" t="s">
        <v>323</v>
      </c>
      <c r="X245" s="495">
        <v>18</v>
      </c>
      <c r="Y245" s="388">
        <v>0.6</v>
      </c>
      <c r="Z245" s="243">
        <f>BD.PD[[#This Row],[Av.P1 '[%']]]*BD.PD[[#This Row],[Ppto. Orden Interna '[DOP']]]</f>
        <v>100430.39999999999</v>
      </c>
      <c r="AA245" s="495">
        <v>21</v>
      </c>
      <c r="AB245" s="388">
        <v>0.4</v>
      </c>
      <c r="AC245" s="243">
        <f>BD.PD[[#This Row],[Av.P2 '[%']]]*BD.PD[[#This Row],[Ppto. Orden Interna '[DOP']]]</f>
        <v>66953.600000000006</v>
      </c>
      <c r="AD245" s="249"/>
      <c r="AE245" s="389"/>
      <c r="AF245" s="243">
        <f>BD.PD[[#This Row],[Av.P3 '[%']]]*BD.PD[[#This Row],[Ppto. Orden Interna '[DOP']]]</f>
        <v>0</v>
      </c>
      <c r="AG245" s="243"/>
      <c r="AH245" s="243"/>
      <c r="AI245" s="243"/>
      <c r="AJ245" s="243"/>
      <c r="AK245" s="243"/>
      <c r="AL245" s="243"/>
      <c r="AM245" s="482">
        <f>BD.PD[[#This Row],[Pago 3]]+BD.PD[[#This Row],[Pago 2]]+BD.PD[[#This Row],[Pago 1]]</f>
        <v>167384</v>
      </c>
      <c r="AN245" s="511" t="s">
        <v>244</v>
      </c>
      <c r="AO245" s="511" t="s">
        <v>245</v>
      </c>
      <c r="AP245" s="511" t="s">
        <v>246</v>
      </c>
      <c r="AQ245" s="511" t="s">
        <v>247</v>
      </c>
      <c r="AR245" s="511">
        <v>594</v>
      </c>
      <c r="AS245" s="511" t="s">
        <v>258</v>
      </c>
      <c r="IH245" s="306"/>
    </row>
    <row r="246" spans="1:242" ht="15" customHeight="1" x14ac:dyDescent="0.3">
      <c r="A246" s="174">
        <v>5.07</v>
      </c>
      <c r="B246" s="231"/>
      <c r="C246" s="232" t="str">
        <f>VLOOKUP(BD.PD[[#This Row],[Pos]],PPto[],3,FALSE)</f>
        <v>5.07 Chase Doors</v>
      </c>
      <c r="D246" s="174" t="s">
        <v>23</v>
      </c>
      <c r="E246" s="305" t="str">
        <f>IF(BD.PD[[#This Row],[.]]="*",VLOOKUP(BD.PD[[#This Row],[Pos]],Presupuesto!A:H,7,FALSE),"")</f>
        <v/>
      </c>
      <c r="F246" s="234" t="s">
        <v>1685</v>
      </c>
      <c r="G246" s="230" t="s">
        <v>1607</v>
      </c>
      <c r="H246" s="174">
        <v>4512963373</v>
      </c>
      <c r="I246" s="174" t="s">
        <v>1605</v>
      </c>
      <c r="J246" s="497" t="s">
        <v>1654</v>
      </c>
      <c r="K246" s="382">
        <v>1</v>
      </c>
      <c r="L246" s="174" t="s">
        <v>117</v>
      </c>
      <c r="M246" s="383">
        <f>IF(BD.PD[[#This Row],[Mon]]="DOP",1,HLOOKUP(BD.PD[[#This Row],[Mon]],$K$1:$L$2,2,FALSE))</f>
        <v>61</v>
      </c>
      <c r="N246" s="384">
        <v>245</v>
      </c>
      <c r="O246" s="395">
        <f>BD.PD[[#This Row],[Cant.]]*BD.PD[[#This Row],[ Tasa ]]*BD.PD[[#This Row],[ Precio Und.]]</f>
        <v>14945</v>
      </c>
      <c r="P246" s="386">
        <v>0</v>
      </c>
      <c r="Q246" s="395">
        <f>IF(BD.PD[[#This Row],[Liquid. '[%']]]&lt;&gt;0,(BD.PD[[#This Row],[Valor Neto '[DOP']]]*BD.PD[[#This Row],[Liquid. '[%']]])+BD.PD[[#This Row],[Valor Neto '[DOP']]],BD.PD[[#This Row],[Valor Neto '[DOP']]])</f>
        <v>14945</v>
      </c>
      <c r="R246" s="395">
        <f>BD.PD[[#This Row],[Ppto. Orden Interna '[DOP']]]/HLOOKUP("USD",$K$1:$L$2,2,FALSE)</f>
        <v>245</v>
      </c>
      <c r="S246" s="381" t="s">
        <v>323</v>
      </c>
      <c r="T246" s="387"/>
      <c r="U246" s="460" t="s">
        <v>321</v>
      </c>
      <c r="V246" s="611">
        <v>801670</v>
      </c>
      <c r="W246" s="381" t="s">
        <v>323</v>
      </c>
      <c r="X246" s="495">
        <v>18</v>
      </c>
      <c r="Y246" s="388">
        <v>0.6</v>
      </c>
      <c r="Z246" s="243">
        <f>BD.PD[[#This Row],[Av.P1 '[%']]]*BD.PD[[#This Row],[Ppto. Orden Interna '[DOP']]]</f>
        <v>8967</v>
      </c>
      <c r="AA246" s="495">
        <v>21</v>
      </c>
      <c r="AB246" s="388">
        <v>0.4</v>
      </c>
      <c r="AC246" s="243">
        <f>BD.PD[[#This Row],[Av.P2 '[%']]]*BD.PD[[#This Row],[Ppto. Orden Interna '[DOP']]]</f>
        <v>5978</v>
      </c>
      <c r="AD246" s="249"/>
      <c r="AE246" s="389"/>
      <c r="AF246" s="243">
        <f>BD.PD[[#This Row],[Av.P3 '[%']]]*BD.PD[[#This Row],[Ppto. Orden Interna '[DOP']]]</f>
        <v>0</v>
      </c>
      <c r="AG246" s="243"/>
      <c r="AH246" s="243"/>
      <c r="AI246" s="243"/>
      <c r="AJ246" s="243"/>
      <c r="AK246" s="243"/>
      <c r="AL246" s="243"/>
      <c r="AM246" s="482">
        <f>BD.PD[[#This Row],[Pago 3]]+BD.PD[[#This Row],[Pago 2]]+BD.PD[[#This Row],[Pago 1]]</f>
        <v>14945</v>
      </c>
      <c r="AN246" s="511" t="s">
        <v>244</v>
      </c>
      <c r="AO246" s="511" t="s">
        <v>245</v>
      </c>
      <c r="AP246" s="511" t="s">
        <v>246</v>
      </c>
      <c r="AQ246" s="511" t="s">
        <v>247</v>
      </c>
      <c r="AR246" s="511">
        <v>594</v>
      </c>
      <c r="AS246" s="511" t="s">
        <v>258</v>
      </c>
      <c r="IH246" s="306"/>
    </row>
    <row r="247" spans="1:242" ht="15" customHeight="1" x14ac:dyDescent="0.3">
      <c r="A247" s="174">
        <v>5.07</v>
      </c>
      <c r="B247" s="231"/>
      <c r="C247" s="232" t="str">
        <f>VLOOKUP(BD.PD[[#This Row],[Pos]],PPto[],3,FALSE)</f>
        <v>5.07 Chase Doors</v>
      </c>
      <c r="D247" s="174" t="s">
        <v>23</v>
      </c>
      <c r="E247" s="305" t="str">
        <f>IF(BD.PD[[#This Row],[.]]="*",VLOOKUP(BD.PD[[#This Row],[Pos]],Presupuesto!A:H,7,FALSE),"")</f>
        <v/>
      </c>
      <c r="F247" s="234" t="s">
        <v>1686</v>
      </c>
      <c r="G247" s="230" t="s">
        <v>1607</v>
      </c>
      <c r="H247" s="174">
        <v>4512963373</v>
      </c>
      <c r="I247" s="174" t="s">
        <v>1605</v>
      </c>
      <c r="J247" s="497" t="s">
        <v>1654</v>
      </c>
      <c r="K247" s="382">
        <v>11</v>
      </c>
      <c r="L247" s="174" t="s">
        <v>117</v>
      </c>
      <c r="M247" s="383">
        <f>IF(BD.PD[[#This Row],[Mon]]="DOP",1,HLOOKUP(BD.PD[[#This Row],[Mon]],$K$1:$L$2,2,FALSE))</f>
        <v>61</v>
      </c>
      <c r="N247" s="384">
        <v>78.399999999999991</v>
      </c>
      <c r="O247" s="395">
        <f>BD.PD[[#This Row],[Cant.]]*BD.PD[[#This Row],[ Tasa ]]*BD.PD[[#This Row],[ Precio Und.]]</f>
        <v>52606.399999999994</v>
      </c>
      <c r="P247" s="386">
        <v>0</v>
      </c>
      <c r="Q247" s="395">
        <f>IF(BD.PD[[#This Row],[Liquid. '[%']]]&lt;&gt;0,(BD.PD[[#This Row],[Valor Neto '[DOP']]]*BD.PD[[#This Row],[Liquid. '[%']]])+BD.PD[[#This Row],[Valor Neto '[DOP']]],BD.PD[[#This Row],[Valor Neto '[DOP']]])</f>
        <v>52606.399999999994</v>
      </c>
      <c r="R247" s="395">
        <f>BD.PD[[#This Row],[Ppto. Orden Interna '[DOP']]]/HLOOKUP("USD",$K$1:$L$2,2,FALSE)</f>
        <v>862.39999999999986</v>
      </c>
      <c r="S247" s="381" t="s">
        <v>323</v>
      </c>
      <c r="T247" s="387"/>
      <c r="U247" s="460" t="s">
        <v>321</v>
      </c>
      <c r="V247" s="611">
        <v>801670</v>
      </c>
      <c r="W247" s="381" t="s">
        <v>323</v>
      </c>
      <c r="X247" s="495">
        <v>18</v>
      </c>
      <c r="Y247" s="388">
        <v>0.6</v>
      </c>
      <c r="Z247" s="243">
        <f>BD.PD[[#This Row],[Av.P1 '[%']]]*BD.PD[[#This Row],[Ppto. Orden Interna '[DOP']]]</f>
        <v>31563.839999999997</v>
      </c>
      <c r="AA247" s="495">
        <v>21</v>
      </c>
      <c r="AB247" s="388">
        <v>0.4</v>
      </c>
      <c r="AC247" s="243">
        <f>BD.PD[[#This Row],[Av.P2 '[%']]]*BD.PD[[#This Row],[Ppto. Orden Interna '[DOP']]]</f>
        <v>21042.559999999998</v>
      </c>
      <c r="AD247" s="249"/>
      <c r="AE247" s="389"/>
      <c r="AF247" s="243">
        <f>BD.PD[[#This Row],[Av.P3 '[%']]]*BD.PD[[#This Row],[Ppto. Orden Interna '[DOP']]]</f>
        <v>0</v>
      </c>
      <c r="AG247" s="243"/>
      <c r="AH247" s="243"/>
      <c r="AI247" s="243"/>
      <c r="AJ247" s="243"/>
      <c r="AK247" s="243"/>
      <c r="AL247" s="243"/>
      <c r="AM247" s="482">
        <f>BD.PD[[#This Row],[Pago 3]]+BD.PD[[#This Row],[Pago 2]]+BD.PD[[#This Row],[Pago 1]]</f>
        <v>52606.399999999994</v>
      </c>
      <c r="AN247" s="511" t="s">
        <v>244</v>
      </c>
      <c r="AO247" s="511" t="s">
        <v>245</v>
      </c>
      <c r="AP247" s="511" t="s">
        <v>246</v>
      </c>
      <c r="AQ247" s="511" t="s">
        <v>247</v>
      </c>
      <c r="AR247" s="511">
        <v>594</v>
      </c>
      <c r="AS247" s="511" t="s">
        <v>258</v>
      </c>
      <c r="IH247" s="306"/>
    </row>
    <row r="248" spans="1:242" ht="15" customHeight="1" x14ac:dyDescent="0.3">
      <c r="A248" s="174">
        <v>5.07</v>
      </c>
      <c r="B248" s="231"/>
      <c r="C248" s="232" t="str">
        <f>VLOOKUP(BD.PD[[#This Row],[Pos]],PPto[],3,FALSE)</f>
        <v>5.07 Chase Doors</v>
      </c>
      <c r="D248" s="174" t="s">
        <v>23</v>
      </c>
      <c r="E248" s="305" t="str">
        <f>IF(BD.PD[[#This Row],[.]]="*",VLOOKUP(BD.PD[[#This Row],[Pos]],Presupuesto!A:H,7,FALSE),"")</f>
        <v/>
      </c>
      <c r="F248" s="234" t="s">
        <v>1687</v>
      </c>
      <c r="G248" s="230" t="s">
        <v>1607</v>
      </c>
      <c r="H248" s="174">
        <v>4512963373</v>
      </c>
      <c r="I248" s="174" t="s">
        <v>1605</v>
      </c>
      <c r="J248" s="497" t="s">
        <v>1654</v>
      </c>
      <c r="K248" s="382">
        <v>9</v>
      </c>
      <c r="L248" s="174" t="s">
        <v>117</v>
      </c>
      <c r="M248" s="383">
        <f>IF(BD.PD[[#This Row],[Mon]]="DOP",1,HLOOKUP(BD.PD[[#This Row],[Mon]],$K$1:$L$2,2,FALSE))</f>
        <v>61</v>
      </c>
      <c r="N248" s="384">
        <v>245</v>
      </c>
      <c r="O248" s="395">
        <f>BD.PD[[#This Row],[Cant.]]*BD.PD[[#This Row],[ Tasa ]]*BD.PD[[#This Row],[ Precio Und.]]</f>
        <v>134505</v>
      </c>
      <c r="P248" s="386">
        <v>0</v>
      </c>
      <c r="Q248" s="395">
        <f>IF(BD.PD[[#This Row],[Liquid. '[%']]]&lt;&gt;0,(BD.PD[[#This Row],[Valor Neto '[DOP']]]*BD.PD[[#This Row],[Liquid. '[%']]])+BD.PD[[#This Row],[Valor Neto '[DOP']]],BD.PD[[#This Row],[Valor Neto '[DOP']]])</f>
        <v>134505</v>
      </c>
      <c r="R248" s="395">
        <f>BD.PD[[#This Row],[Ppto. Orden Interna '[DOP']]]/HLOOKUP("USD",$K$1:$L$2,2,FALSE)</f>
        <v>2205</v>
      </c>
      <c r="S248" s="381" t="s">
        <v>323</v>
      </c>
      <c r="T248" s="387"/>
      <c r="U248" s="460" t="s">
        <v>321</v>
      </c>
      <c r="V248" s="611">
        <v>801670</v>
      </c>
      <c r="W248" s="381" t="s">
        <v>323</v>
      </c>
      <c r="X248" s="495">
        <v>18</v>
      </c>
      <c r="Y248" s="388">
        <v>0.6</v>
      </c>
      <c r="Z248" s="243">
        <f>BD.PD[[#This Row],[Av.P1 '[%']]]*BD.PD[[#This Row],[Ppto. Orden Interna '[DOP']]]</f>
        <v>80703</v>
      </c>
      <c r="AA248" s="495">
        <v>21</v>
      </c>
      <c r="AB248" s="388">
        <v>0.4</v>
      </c>
      <c r="AC248" s="243">
        <f>BD.PD[[#This Row],[Av.P2 '[%']]]*BD.PD[[#This Row],[Ppto. Orden Interna '[DOP']]]</f>
        <v>53802</v>
      </c>
      <c r="AD248" s="249"/>
      <c r="AE248" s="389"/>
      <c r="AF248" s="243">
        <f>BD.PD[[#This Row],[Av.P3 '[%']]]*BD.PD[[#This Row],[Ppto. Orden Interna '[DOP']]]</f>
        <v>0</v>
      </c>
      <c r="AG248" s="243"/>
      <c r="AH248" s="243"/>
      <c r="AI248" s="243"/>
      <c r="AJ248" s="243"/>
      <c r="AK248" s="243"/>
      <c r="AL248" s="243"/>
      <c r="AM248" s="482">
        <f>BD.PD[[#This Row],[Pago 3]]+BD.PD[[#This Row],[Pago 2]]+BD.PD[[#This Row],[Pago 1]]</f>
        <v>134505</v>
      </c>
      <c r="AN248" s="511" t="s">
        <v>244</v>
      </c>
      <c r="AO248" s="511" t="s">
        <v>245</v>
      </c>
      <c r="AP248" s="511" t="s">
        <v>246</v>
      </c>
      <c r="AQ248" s="511" t="s">
        <v>247</v>
      </c>
      <c r="AR248" s="511">
        <v>594</v>
      </c>
      <c r="AS248" s="511" t="s">
        <v>258</v>
      </c>
      <c r="IH248" s="306"/>
    </row>
    <row r="249" spans="1:242" ht="15" customHeight="1" x14ac:dyDescent="0.3">
      <c r="A249" s="174">
        <v>5.07</v>
      </c>
      <c r="B249" s="231"/>
      <c r="C249" s="232" t="str">
        <f>VLOOKUP(BD.PD[[#This Row],[Pos]],PPto[],3,FALSE)</f>
        <v>5.07 Chase Doors</v>
      </c>
      <c r="D249" s="174" t="s">
        <v>23</v>
      </c>
      <c r="E249" s="305" t="str">
        <f>IF(BD.PD[[#This Row],[.]]="*",VLOOKUP(BD.PD[[#This Row],[Pos]],Presupuesto!A:H,7,FALSE),"")</f>
        <v/>
      </c>
      <c r="F249" s="234" t="s">
        <v>1666</v>
      </c>
      <c r="G249" s="230" t="s">
        <v>1607</v>
      </c>
      <c r="H249" s="174">
        <v>4512963373</v>
      </c>
      <c r="I249" s="174" t="s">
        <v>1605</v>
      </c>
      <c r="J249" s="497" t="s">
        <v>1654</v>
      </c>
      <c r="K249" s="382">
        <v>3</v>
      </c>
      <c r="L249" s="174" t="s">
        <v>117</v>
      </c>
      <c r="M249" s="383">
        <f>IF(BD.PD[[#This Row],[Mon]]="DOP",1,HLOOKUP(BD.PD[[#This Row],[Mon]],$K$1:$L$2,2,FALSE))</f>
        <v>61</v>
      </c>
      <c r="N249" s="384">
        <v>392</v>
      </c>
      <c r="O249" s="395">
        <f>BD.PD[[#This Row],[Cant.]]*BD.PD[[#This Row],[ Tasa ]]*BD.PD[[#This Row],[ Precio Und.]]</f>
        <v>71736</v>
      </c>
      <c r="P249" s="386">
        <v>0</v>
      </c>
      <c r="Q249" s="395">
        <f>IF(BD.PD[[#This Row],[Liquid. '[%']]]&lt;&gt;0,(BD.PD[[#This Row],[Valor Neto '[DOP']]]*BD.PD[[#This Row],[Liquid. '[%']]])+BD.PD[[#This Row],[Valor Neto '[DOP']]],BD.PD[[#This Row],[Valor Neto '[DOP']]])</f>
        <v>71736</v>
      </c>
      <c r="R249" s="395">
        <f>BD.PD[[#This Row],[Ppto. Orden Interna '[DOP']]]/HLOOKUP("USD",$K$1:$L$2,2,FALSE)</f>
        <v>1176</v>
      </c>
      <c r="S249" s="381" t="s">
        <v>323</v>
      </c>
      <c r="T249" s="387"/>
      <c r="U249" s="460" t="s">
        <v>321</v>
      </c>
      <c r="V249" s="611">
        <v>801670</v>
      </c>
      <c r="W249" s="381" t="s">
        <v>323</v>
      </c>
      <c r="X249" s="495">
        <v>18</v>
      </c>
      <c r="Y249" s="388">
        <v>0.6</v>
      </c>
      <c r="Z249" s="243">
        <f>BD.PD[[#This Row],[Av.P1 '[%']]]*BD.PD[[#This Row],[Ppto. Orden Interna '[DOP']]]</f>
        <v>43041.599999999999</v>
      </c>
      <c r="AA249" s="495">
        <v>21</v>
      </c>
      <c r="AB249" s="388">
        <v>0.4</v>
      </c>
      <c r="AC249" s="243">
        <f>BD.PD[[#This Row],[Av.P2 '[%']]]*BD.PD[[#This Row],[Ppto. Orden Interna '[DOP']]]</f>
        <v>28694.400000000001</v>
      </c>
      <c r="AD249" s="249"/>
      <c r="AE249" s="389"/>
      <c r="AF249" s="243">
        <f>BD.PD[[#This Row],[Av.P3 '[%']]]*BD.PD[[#This Row],[Ppto. Orden Interna '[DOP']]]</f>
        <v>0</v>
      </c>
      <c r="AG249" s="243"/>
      <c r="AH249" s="243"/>
      <c r="AI249" s="243"/>
      <c r="AJ249" s="243"/>
      <c r="AK249" s="243"/>
      <c r="AL249" s="243"/>
      <c r="AM249" s="482">
        <f>BD.PD[[#This Row],[Pago 3]]+BD.PD[[#This Row],[Pago 2]]+BD.PD[[#This Row],[Pago 1]]</f>
        <v>71736</v>
      </c>
      <c r="AN249" s="511" t="s">
        <v>244</v>
      </c>
      <c r="AO249" s="511" t="s">
        <v>245</v>
      </c>
      <c r="AP249" s="511" t="s">
        <v>246</v>
      </c>
      <c r="AQ249" s="511" t="s">
        <v>247</v>
      </c>
      <c r="AR249" s="511">
        <v>594</v>
      </c>
      <c r="AS249" s="511" t="s">
        <v>258</v>
      </c>
      <c r="IH249" s="306"/>
    </row>
    <row r="250" spans="1:242" ht="15" customHeight="1" x14ac:dyDescent="0.3">
      <c r="A250" s="174">
        <v>6.01</v>
      </c>
      <c r="B250" s="231" t="s">
        <v>243</v>
      </c>
      <c r="C250" s="232" t="str">
        <f>VLOOKUP(BD.PD[[#This Row],[Pos]],PPto[],3,FALSE)</f>
        <v>6.01 Sistema de cámaras CCTV</v>
      </c>
      <c r="D250" s="233" t="s">
        <v>243</v>
      </c>
      <c r="E250" s="305">
        <f>IF(BD.PD[[#This Row],[.]]="*",VLOOKUP(BD.PD[[#This Row],[Pos]],Presupuesto!A:H,7,FALSE),"")</f>
        <v>0</v>
      </c>
      <c r="F250" s="525"/>
      <c r="G250" s="174"/>
      <c r="H250" s="174"/>
      <c r="I250" s="174"/>
      <c r="J250" s="174"/>
      <c r="K250" s="382"/>
      <c r="L250" s="174" t="s">
        <v>117</v>
      </c>
      <c r="M250" s="382">
        <f>IF(BD.PD[[#This Row],[Mon]]="DOP",1,HLOOKUP(BD.PD[[#This Row],[Mon]],$K$1:$L$2,2,FALSE))</f>
        <v>61</v>
      </c>
      <c r="N250" s="384"/>
      <c r="O250" s="496">
        <f>BD.PD[[#This Row],[Cant.]]*BD.PD[[#This Row],[ Tasa ]]*BD.PD[[#This Row],[ Precio Und.]]</f>
        <v>0</v>
      </c>
      <c r="P250" s="386">
        <v>0</v>
      </c>
      <c r="Q250" s="243">
        <f>IF(BD.PD[[#This Row],[Liquid. '[%']]]&lt;&gt;0,(BD.PD[[#This Row],[Valor Neto '[DOP']]]*BD.PD[[#This Row],[Liquid. '[%']]])+BD.PD[[#This Row],[Valor Neto '[DOP']]],BD.PD[[#This Row],[Valor Neto '[DOP']]])</f>
        <v>0</v>
      </c>
      <c r="R250" s="243">
        <f>BD.PD[[#This Row],[Ppto. Orden Interna '[DOP']]]/HLOOKUP("USD",$K$1:$L$2,2,FALSE)</f>
        <v>0</v>
      </c>
      <c r="S250" s="381"/>
      <c r="T250" s="387"/>
      <c r="U250" s="379"/>
      <c r="V250" s="387"/>
      <c r="W250" s="499"/>
      <c r="X250" s="495"/>
      <c r="Y250" s="388"/>
      <c r="Z250" s="243">
        <f>BD.PD[[#This Row],[Av.P1 '[%']]]*BD.PD[[#This Row],[Ppto. Orden Interna '[DOP']]]</f>
        <v>0</v>
      </c>
      <c r="AA250" s="249"/>
      <c r="AB250" s="389"/>
      <c r="AC250" s="243">
        <f>BD.PD[[#This Row],[Av.P2 '[%']]]*BD.PD[[#This Row],[Ppto. Orden Interna '[DOP']]]</f>
        <v>0</v>
      </c>
      <c r="AD250" s="249"/>
      <c r="AE250" s="389"/>
      <c r="AF250" s="243">
        <f>BD.PD[[#This Row],[Av.P3 '[%']]]*BD.PD[[#This Row],[Ppto. Orden Interna '[DOP']]]</f>
        <v>0</v>
      </c>
      <c r="AG250" s="243"/>
      <c r="AH250" s="243"/>
      <c r="AI250" s="243"/>
      <c r="AJ250" s="243"/>
      <c r="AK250" s="243"/>
      <c r="AL250" s="243"/>
      <c r="AM250" s="482">
        <f>BD.PD[[#This Row],[Pago 3]]+BD.PD[[#This Row],[Pago 2]]+BD.PD[[#This Row],[Pago 1]]</f>
        <v>0</v>
      </c>
      <c r="AN250" s="511"/>
      <c r="AO250" s="511"/>
      <c r="AP250" s="511"/>
      <c r="AQ250" s="511"/>
      <c r="AR250" s="511"/>
      <c r="AS250" s="511"/>
      <c r="IH250" s="306"/>
    </row>
    <row r="251" spans="1:242" ht="15" customHeight="1" x14ac:dyDescent="0.3">
      <c r="A251" s="174">
        <v>6.02</v>
      </c>
      <c r="B251" s="231" t="s">
        <v>243</v>
      </c>
      <c r="C251" s="232" t="str">
        <f>VLOOKUP(BD.PD[[#This Row],[Pos]],PPto[],3,FALSE)</f>
        <v>6.02 Antenas detección de robo</v>
      </c>
      <c r="D251" s="233" t="s">
        <v>243</v>
      </c>
      <c r="E251" s="305">
        <f>IF(BD.PD[[#This Row],[.]]="*",VLOOKUP(BD.PD[[#This Row],[Pos]],Presupuesto!A:H,7,FALSE),"")</f>
        <v>0</v>
      </c>
      <c r="F251" s="234"/>
      <c r="G251" s="174"/>
      <c r="H251" s="174"/>
      <c r="I251" s="174"/>
      <c r="J251" s="174"/>
      <c r="K251" s="382">
        <v>0</v>
      </c>
      <c r="L251" s="174" t="s">
        <v>117</v>
      </c>
      <c r="M251" s="382">
        <f>IF(BD.PD[[#This Row],[Mon]]="DOP",1,HLOOKUP(BD.PD[[#This Row],[Mon]],$K$1:$L$2,2,FALSE))</f>
        <v>61</v>
      </c>
      <c r="N251" s="384">
        <v>0</v>
      </c>
      <c r="O251" s="496">
        <f>BD.PD[[#This Row],[Cant.]]*BD.PD[[#This Row],[ Tasa ]]*BD.PD[[#This Row],[ Precio Und.]]</f>
        <v>0</v>
      </c>
      <c r="P251" s="386">
        <v>0</v>
      </c>
      <c r="Q251" s="243">
        <f>IF(BD.PD[[#This Row],[Liquid. '[%']]]&lt;&gt;0,(BD.PD[[#This Row],[Valor Neto '[DOP']]]*BD.PD[[#This Row],[Liquid. '[%']]])+BD.PD[[#This Row],[Valor Neto '[DOP']]],BD.PD[[#This Row],[Valor Neto '[DOP']]])</f>
        <v>0</v>
      </c>
      <c r="R251" s="243">
        <f>BD.PD[[#This Row],[Ppto. Orden Interna '[DOP']]]/HLOOKUP("USD",$K$1:$L$2,2,FALSE)</f>
        <v>0</v>
      </c>
      <c r="S251" s="381"/>
      <c r="T251" s="387"/>
      <c r="U251" s="379"/>
      <c r="V251" s="387"/>
      <c r="W251" s="499"/>
      <c r="X251" s="495"/>
      <c r="Y251" s="388"/>
      <c r="Z251" s="243">
        <f>BD.PD[[#This Row],[Av.P1 '[%']]]*BD.PD[[#This Row],[Ppto. Orden Interna '[DOP']]]</f>
        <v>0</v>
      </c>
      <c r="AA251" s="249"/>
      <c r="AB251" s="389"/>
      <c r="AC251" s="243">
        <f>BD.PD[[#This Row],[Av.P2 '[%']]]*BD.PD[[#This Row],[Ppto. Orden Interna '[DOP']]]</f>
        <v>0</v>
      </c>
      <c r="AD251" s="249"/>
      <c r="AE251" s="389"/>
      <c r="AF251" s="243">
        <f>BD.PD[[#This Row],[Av.P3 '[%']]]*BD.PD[[#This Row],[Ppto. Orden Interna '[DOP']]]</f>
        <v>0</v>
      </c>
      <c r="AG251" s="243"/>
      <c r="AH251" s="243"/>
      <c r="AI251" s="243"/>
      <c r="AJ251" s="243"/>
      <c r="AK251" s="243"/>
      <c r="AL251" s="243"/>
      <c r="AM251" s="482">
        <f>BD.PD[[#This Row],[Pago 3]]+BD.PD[[#This Row],[Pago 2]]+BD.PD[[#This Row],[Pago 1]]</f>
        <v>0</v>
      </c>
      <c r="AN251" s="511"/>
      <c r="AO251" s="511"/>
      <c r="AP251" s="511"/>
      <c r="AQ251" s="511"/>
      <c r="AR251" s="511"/>
      <c r="AS251" s="511"/>
      <c r="IH251" s="306"/>
    </row>
    <row r="252" spans="1:242" ht="15" customHeight="1" x14ac:dyDescent="0.3">
      <c r="A252" s="174">
        <v>6.03</v>
      </c>
      <c r="B252" s="231" t="s">
        <v>243</v>
      </c>
      <c r="C252" s="232" t="str">
        <f>VLOOKUP(BD.PD[[#This Row],[Pos]],PPto[],3,FALSE)</f>
        <v>6.03 Puntos de Venta</v>
      </c>
      <c r="D252" s="233" t="s">
        <v>243</v>
      </c>
      <c r="E252" s="305">
        <f>IF(BD.PD[[#This Row],[.]]="*",VLOOKUP(BD.PD[[#This Row],[Pos]],Presupuesto!A:H,7,FALSE),"")</f>
        <v>0</v>
      </c>
      <c r="F252" s="234"/>
      <c r="G252" s="174"/>
      <c r="H252" s="174"/>
      <c r="I252" s="174"/>
      <c r="J252" s="174"/>
      <c r="K252" s="382">
        <v>0</v>
      </c>
      <c r="L252" s="174" t="s">
        <v>117</v>
      </c>
      <c r="M252" s="382">
        <f>IF(BD.PD[[#This Row],[Mon]]="DOP",1,HLOOKUP(BD.PD[[#This Row],[Mon]],$K$1:$L$2,2,FALSE))</f>
        <v>61</v>
      </c>
      <c r="N252" s="384">
        <v>0</v>
      </c>
      <c r="O252" s="496">
        <f>BD.PD[[#This Row],[Cant.]]*BD.PD[[#This Row],[ Tasa ]]*BD.PD[[#This Row],[ Precio Und.]]</f>
        <v>0</v>
      </c>
      <c r="P252" s="386">
        <v>0</v>
      </c>
      <c r="Q252" s="243">
        <f>IF(BD.PD[[#This Row],[Liquid. '[%']]]&lt;&gt;0,(BD.PD[[#This Row],[Valor Neto '[DOP']]]*BD.PD[[#This Row],[Liquid. '[%']]])+BD.PD[[#This Row],[Valor Neto '[DOP']]],BD.PD[[#This Row],[Valor Neto '[DOP']]])</f>
        <v>0</v>
      </c>
      <c r="R252" s="243">
        <f>BD.PD[[#This Row],[Ppto. Orden Interna '[DOP']]]/HLOOKUP("USD",$K$1:$L$2,2,FALSE)</f>
        <v>0</v>
      </c>
      <c r="S252" s="381"/>
      <c r="T252" s="387"/>
      <c r="U252" s="379"/>
      <c r="V252" s="387"/>
      <c r="W252" s="499"/>
      <c r="X252" s="495"/>
      <c r="Y252" s="388"/>
      <c r="Z252" s="243">
        <f>BD.PD[[#This Row],[Av.P1 '[%']]]*BD.PD[[#This Row],[Ppto. Orden Interna '[DOP']]]</f>
        <v>0</v>
      </c>
      <c r="AA252" s="249"/>
      <c r="AB252" s="389"/>
      <c r="AC252" s="243">
        <f>BD.PD[[#This Row],[Av.P2 '[%']]]*BD.PD[[#This Row],[Ppto. Orden Interna '[DOP']]]</f>
        <v>0</v>
      </c>
      <c r="AD252" s="249"/>
      <c r="AE252" s="389"/>
      <c r="AF252" s="243">
        <f>BD.PD[[#This Row],[Av.P3 '[%']]]*BD.PD[[#This Row],[Ppto. Orden Interna '[DOP']]]</f>
        <v>0</v>
      </c>
      <c r="AG252" s="243"/>
      <c r="AH252" s="243"/>
      <c r="AI252" s="243"/>
      <c r="AJ252" s="243"/>
      <c r="AK252" s="243"/>
      <c r="AL252" s="243"/>
      <c r="AM252" s="482">
        <f>BD.PD[[#This Row],[Pago 3]]+BD.PD[[#This Row],[Pago 2]]+BD.PD[[#This Row],[Pago 1]]</f>
        <v>0</v>
      </c>
      <c r="AN252" s="511"/>
      <c r="AO252" s="511"/>
      <c r="AP252" s="511"/>
      <c r="AQ252" s="511"/>
      <c r="AR252" s="511"/>
      <c r="AS252" s="511"/>
      <c r="IH252" s="306"/>
    </row>
    <row r="253" spans="1:242" ht="15" customHeight="1" x14ac:dyDescent="0.3">
      <c r="A253" s="174">
        <v>6.04</v>
      </c>
      <c r="B253" s="231" t="s">
        <v>243</v>
      </c>
      <c r="C253" s="232" t="str">
        <f>VLOOKUP(BD.PD[[#This Row],[Pos]],PPto[],3,FALSE)</f>
        <v>6.04 Instalación de data y voz / Antenas de techo</v>
      </c>
      <c r="D253" s="233" t="s">
        <v>243</v>
      </c>
      <c r="E253" s="305">
        <f>IF(BD.PD[[#This Row],[.]]="*",VLOOKUP(BD.PD[[#This Row],[Pos]],Presupuesto!A:H,7,FALSE),"")</f>
        <v>0</v>
      </c>
      <c r="F253" s="234"/>
      <c r="G253" s="174"/>
      <c r="H253" s="174"/>
      <c r="I253" s="174"/>
      <c r="J253" s="174"/>
      <c r="K253" s="382">
        <v>0</v>
      </c>
      <c r="L253" s="174" t="s">
        <v>117</v>
      </c>
      <c r="M253" s="382">
        <f>IF(BD.PD[[#This Row],[Mon]]="DOP",1,HLOOKUP(BD.PD[[#This Row],[Mon]],$K$1:$L$2,2,FALSE))</f>
        <v>61</v>
      </c>
      <c r="N253" s="384">
        <v>0</v>
      </c>
      <c r="O253" s="496">
        <f>BD.PD[[#This Row],[Cant.]]*BD.PD[[#This Row],[ Tasa ]]*BD.PD[[#This Row],[ Precio Und.]]</f>
        <v>0</v>
      </c>
      <c r="P253" s="386">
        <v>0</v>
      </c>
      <c r="Q253" s="243">
        <f>IF(BD.PD[[#This Row],[Liquid. '[%']]]&lt;&gt;0,(BD.PD[[#This Row],[Valor Neto '[DOP']]]*BD.PD[[#This Row],[Liquid. '[%']]])+BD.PD[[#This Row],[Valor Neto '[DOP']]],BD.PD[[#This Row],[Valor Neto '[DOP']]])</f>
        <v>0</v>
      </c>
      <c r="R253" s="243">
        <f>BD.PD[[#This Row],[Ppto. Orden Interna '[DOP']]]/HLOOKUP("USD",$K$1:$L$2,2,FALSE)</f>
        <v>0</v>
      </c>
      <c r="S253" s="381"/>
      <c r="T253" s="387"/>
      <c r="U253" s="379"/>
      <c r="V253" s="387"/>
      <c r="W253" s="499"/>
      <c r="X253" s="495"/>
      <c r="Y253" s="388"/>
      <c r="Z253" s="243">
        <f>BD.PD[[#This Row],[Av.P1 '[%']]]*BD.PD[[#This Row],[Ppto. Orden Interna '[DOP']]]</f>
        <v>0</v>
      </c>
      <c r="AA253" s="249"/>
      <c r="AB253" s="389"/>
      <c r="AC253" s="243">
        <f>BD.PD[[#This Row],[Av.P2 '[%']]]*BD.PD[[#This Row],[Ppto. Orden Interna '[DOP']]]</f>
        <v>0</v>
      </c>
      <c r="AD253" s="249"/>
      <c r="AE253" s="389"/>
      <c r="AF253" s="243">
        <f>BD.PD[[#This Row],[Av.P3 '[%']]]*BD.PD[[#This Row],[Ppto. Orden Interna '[DOP']]]</f>
        <v>0</v>
      </c>
      <c r="AG253" s="243"/>
      <c r="AH253" s="243"/>
      <c r="AI253" s="243"/>
      <c r="AJ253" s="243"/>
      <c r="AK253" s="243"/>
      <c r="AL253" s="243"/>
      <c r="AM253" s="482">
        <f>BD.PD[[#This Row],[Pago 3]]+BD.PD[[#This Row],[Pago 2]]+BD.PD[[#This Row],[Pago 1]]</f>
        <v>0</v>
      </c>
      <c r="AN253" s="511"/>
      <c r="AO253" s="511"/>
      <c r="AP253" s="511"/>
      <c r="AQ253" s="511"/>
      <c r="AR253" s="511"/>
      <c r="AS253" s="511"/>
      <c r="IH253" s="306"/>
    </row>
    <row r="254" spans="1:242" ht="15" customHeight="1" x14ac:dyDescent="0.3">
      <c r="A254" s="174">
        <v>6.05</v>
      </c>
      <c r="B254" s="231"/>
      <c r="C254" s="232" t="str">
        <f>VLOOKUP(BD.PD[[#This Row],[Pos]],PPto[],3,FALSE)</f>
        <v xml:space="preserve">6.05 Otros sum e inst Tecnología </v>
      </c>
      <c r="D254" s="174" t="s">
        <v>23</v>
      </c>
      <c r="E254" s="305" t="str">
        <f>IF(BD.PD[[#This Row],[.]]="*",VLOOKUP(BD.PD[[#This Row],[Pos]],Presupuesto!A:H,7,FALSE),"")</f>
        <v/>
      </c>
      <c r="F254" s="520" t="s">
        <v>381</v>
      </c>
      <c r="G254" s="230" t="s">
        <v>1608</v>
      </c>
      <c r="H254" s="174">
        <v>4512586840</v>
      </c>
      <c r="I254" s="174" t="s">
        <v>1609</v>
      </c>
      <c r="J254" s="497" t="s">
        <v>1994</v>
      </c>
      <c r="K254" s="382">
        <v>22</v>
      </c>
      <c r="L254" s="174" t="s">
        <v>260</v>
      </c>
      <c r="M254" s="383">
        <f>IF(BD.PD[[#This Row],[Mon]]="DOP",1,HLOOKUP(BD.PD[[#This Row],[Mon]],$K$1:$L$2,2,FALSE))</f>
        <v>1</v>
      </c>
      <c r="N254" s="384">
        <v>28370.87</v>
      </c>
      <c r="O254" s="395">
        <f>BD.PD[[#This Row],[Cant.]]*BD.PD[[#This Row],[ Tasa ]]*BD.PD[[#This Row],[ Precio Und.]]</f>
        <v>624159.14</v>
      </c>
      <c r="P254" s="386">
        <v>0</v>
      </c>
      <c r="Q254" s="395">
        <f>IF(BD.PD[[#This Row],[Liquid. '[%']]]&lt;&gt;0,(BD.PD[[#This Row],[Valor Neto '[DOP']]]*BD.PD[[#This Row],[Liquid. '[%']]])+BD.PD[[#This Row],[Valor Neto '[DOP']]],BD.PD[[#This Row],[Valor Neto '[DOP']]])</f>
        <v>624159.14</v>
      </c>
      <c r="R254" s="395">
        <f>BD.PD[[#This Row],[Ppto. Orden Interna '[DOP']]]/HLOOKUP("USD",$K$1:$L$2,2,FALSE)</f>
        <v>10232.117049180328</v>
      </c>
      <c r="S254" s="499" t="s">
        <v>384</v>
      </c>
      <c r="T254" s="387"/>
      <c r="U254" s="460" t="s">
        <v>383</v>
      </c>
      <c r="V254" s="611">
        <v>801671</v>
      </c>
      <c r="W254" s="499" t="s">
        <v>384</v>
      </c>
      <c r="X254" s="495">
        <v>21</v>
      </c>
      <c r="Y254" s="388">
        <v>1</v>
      </c>
      <c r="Z254" s="243">
        <f>BD.PD[[#This Row],[Av.P1 '[%']]]*BD.PD[[#This Row],[Ppto. Orden Interna '[DOP']]]</f>
        <v>624159.14</v>
      </c>
      <c r="AA254" s="249"/>
      <c r="AB254" s="389"/>
      <c r="AC254" s="243">
        <f>BD.PD[[#This Row],[Av.P2 '[%']]]*BD.PD[[#This Row],[Ppto. Orden Interna '[DOP']]]</f>
        <v>0</v>
      </c>
      <c r="AD254" s="249"/>
      <c r="AE254" s="389"/>
      <c r="AF254" s="243">
        <f>BD.PD[[#This Row],[Av.P3 '[%']]]*BD.PD[[#This Row],[Ppto. Orden Interna '[DOP']]]</f>
        <v>0</v>
      </c>
      <c r="AG254" s="243"/>
      <c r="AH254" s="243"/>
      <c r="AI254" s="243"/>
      <c r="AJ254" s="243"/>
      <c r="AK254" s="243"/>
      <c r="AL254" s="243"/>
      <c r="AM254" s="482">
        <f>BD.PD[[#This Row],[Pago 3]]+BD.PD[[#This Row],[Pago 2]]+BD.PD[[#This Row],[Pago 1]]</f>
        <v>624159.14</v>
      </c>
      <c r="AN254" s="511" t="s">
        <v>244</v>
      </c>
      <c r="AO254" s="511" t="s">
        <v>245</v>
      </c>
      <c r="AP254" s="511" t="s">
        <v>246</v>
      </c>
      <c r="AQ254" s="511" t="s">
        <v>247</v>
      </c>
      <c r="AR254" s="511">
        <v>594</v>
      </c>
      <c r="AS254" s="511" t="s">
        <v>258</v>
      </c>
      <c r="IH254" s="306"/>
    </row>
    <row r="255" spans="1:242" ht="15" customHeight="1" x14ac:dyDescent="0.3">
      <c r="A255" s="174">
        <v>6.05</v>
      </c>
      <c r="B255" s="231"/>
      <c r="C255" s="232" t="str">
        <f>VLOOKUP(BD.PD[[#This Row],[Pos]],PPto[],3,FALSE)</f>
        <v xml:space="preserve">6.05 Otros sum e inst Tecnología </v>
      </c>
      <c r="D255" s="174" t="s">
        <v>23</v>
      </c>
      <c r="E255" s="305" t="str">
        <f>IF(BD.PD[[#This Row],[.]]="*",VLOOKUP(BD.PD[[#This Row],[Pos]],Presupuesto!A:H,7,FALSE),"")</f>
        <v/>
      </c>
      <c r="F255" s="521" t="s">
        <v>385</v>
      </c>
      <c r="G255" s="230" t="s">
        <v>1608</v>
      </c>
      <c r="H255" s="174">
        <v>4512992014</v>
      </c>
      <c r="I255" s="174" t="s">
        <v>1609</v>
      </c>
      <c r="J255" s="497" t="s">
        <v>1654</v>
      </c>
      <c r="K255" s="382">
        <v>14</v>
      </c>
      <c r="L255" s="174" t="s">
        <v>260</v>
      </c>
      <c r="M255" s="383">
        <f>IF(BD.PD[[#This Row],[Mon]]="DOP",1,HLOOKUP(BD.PD[[#This Row],[Mon]],$K$1:$L$2,2,FALSE))</f>
        <v>1</v>
      </c>
      <c r="N255" s="384">
        <v>850</v>
      </c>
      <c r="O255" s="395">
        <f>BD.PD[[#This Row],[Cant.]]*BD.PD[[#This Row],[ Tasa ]]*BD.PD[[#This Row],[ Precio Und.]]</f>
        <v>11900</v>
      </c>
      <c r="P255" s="386">
        <v>0</v>
      </c>
      <c r="Q255" s="395">
        <f>IF(BD.PD[[#This Row],[Liquid. '[%']]]&lt;&gt;0,(BD.PD[[#This Row],[Valor Neto '[DOP']]]*BD.PD[[#This Row],[Liquid. '[%']]])+BD.PD[[#This Row],[Valor Neto '[DOP']]],BD.PD[[#This Row],[Valor Neto '[DOP']]])</f>
        <v>11900</v>
      </c>
      <c r="R255" s="395">
        <f>BD.PD[[#This Row],[Ppto. Orden Interna '[DOP']]]/HLOOKUP("USD",$K$1:$L$2,2,FALSE)</f>
        <v>195.08196721311475</v>
      </c>
      <c r="S255" s="381" t="s">
        <v>1640</v>
      </c>
      <c r="T255" s="387"/>
      <c r="U255" s="460" t="s">
        <v>383</v>
      </c>
      <c r="V255" s="611">
        <v>801671</v>
      </c>
      <c r="W255" s="499" t="s">
        <v>1640</v>
      </c>
      <c r="X255" s="495">
        <v>21</v>
      </c>
      <c r="Y255" s="388">
        <v>1</v>
      </c>
      <c r="Z255" s="243">
        <f>BD.PD[[#This Row],[Av.P1 '[%']]]*BD.PD[[#This Row],[Ppto. Orden Interna '[DOP']]]</f>
        <v>11900</v>
      </c>
      <c r="AA255" s="249"/>
      <c r="AB255" s="389"/>
      <c r="AC255" s="243">
        <f>BD.PD[[#This Row],[Av.P2 '[%']]]*BD.PD[[#This Row],[Ppto. Orden Interna '[DOP']]]</f>
        <v>0</v>
      </c>
      <c r="AD255" s="249"/>
      <c r="AE255" s="389"/>
      <c r="AF255" s="243">
        <f>BD.PD[[#This Row],[Av.P3 '[%']]]*BD.PD[[#This Row],[Ppto. Orden Interna '[DOP']]]</f>
        <v>0</v>
      </c>
      <c r="AG255" s="243"/>
      <c r="AH255" s="243"/>
      <c r="AI255" s="243"/>
      <c r="AJ255" s="243"/>
      <c r="AK255" s="243"/>
      <c r="AL255" s="243"/>
      <c r="AM255" s="482">
        <f>BD.PD[[#This Row],[Pago 3]]+BD.PD[[#This Row],[Pago 2]]+BD.PD[[#This Row],[Pago 1]]</f>
        <v>11900</v>
      </c>
      <c r="AN255" s="511" t="s">
        <v>244</v>
      </c>
      <c r="AO255" s="511" t="s">
        <v>245</v>
      </c>
      <c r="AP255" s="511" t="s">
        <v>246</v>
      </c>
      <c r="AQ255" s="511" t="s">
        <v>247</v>
      </c>
      <c r="AR255" s="511">
        <v>594</v>
      </c>
      <c r="AS255" s="511" t="s">
        <v>258</v>
      </c>
      <c r="IH255" s="306"/>
    </row>
    <row r="256" spans="1:242" ht="15" customHeight="1" x14ac:dyDescent="0.3">
      <c r="A256" s="174">
        <v>6.05</v>
      </c>
      <c r="B256" s="231"/>
      <c r="C256" s="232" t="str">
        <f>VLOOKUP(BD.PD[[#This Row],[Pos]],PPto[],3,FALSE)</f>
        <v xml:space="preserve">6.05 Otros sum e inst Tecnología </v>
      </c>
      <c r="D256" s="174" t="s">
        <v>23</v>
      </c>
      <c r="E256" s="305" t="str">
        <f>IF(BD.PD[[#This Row],[.]]="*",VLOOKUP(BD.PD[[#This Row],[Pos]],Presupuesto!A:H,7,FALSE),"")</f>
        <v/>
      </c>
      <c r="F256" s="521" t="s">
        <v>391</v>
      </c>
      <c r="G256" s="230" t="s">
        <v>1608</v>
      </c>
      <c r="H256" s="174">
        <v>4512992014</v>
      </c>
      <c r="I256" s="174" t="s">
        <v>1609</v>
      </c>
      <c r="J256" s="497" t="s">
        <v>1654</v>
      </c>
      <c r="K256" s="382">
        <v>1</v>
      </c>
      <c r="L256" s="174" t="s">
        <v>260</v>
      </c>
      <c r="M256" s="383">
        <f>IF(BD.PD[[#This Row],[Mon]]="DOP",1,HLOOKUP(BD.PD[[#This Row],[Mon]],$K$1:$L$2,2,FALSE))</f>
        <v>1</v>
      </c>
      <c r="N256" s="384">
        <v>29850</v>
      </c>
      <c r="O256" s="395">
        <f>BD.PD[[#This Row],[Cant.]]*BD.PD[[#This Row],[ Tasa ]]*BD.PD[[#This Row],[ Precio Und.]]</f>
        <v>29850</v>
      </c>
      <c r="P256" s="386">
        <v>0</v>
      </c>
      <c r="Q256" s="395">
        <f>IF(BD.PD[[#This Row],[Liquid. '[%']]]&lt;&gt;0,(BD.PD[[#This Row],[Valor Neto '[DOP']]]*BD.PD[[#This Row],[Liquid. '[%']]])+BD.PD[[#This Row],[Valor Neto '[DOP']]],BD.PD[[#This Row],[Valor Neto '[DOP']]])</f>
        <v>29850</v>
      </c>
      <c r="R256" s="395">
        <f>BD.PD[[#This Row],[Ppto. Orden Interna '[DOP']]]/HLOOKUP("USD",$K$1:$L$2,2,FALSE)</f>
        <v>489.34426229508199</v>
      </c>
      <c r="S256" s="381" t="s">
        <v>1640</v>
      </c>
      <c r="T256" s="387"/>
      <c r="U256" s="460" t="s">
        <v>383</v>
      </c>
      <c r="V256" s="611">
        <v>801671</v>
      </c>
      <c r="W256" s="499" t="s">
        <v>1640</v>
      </c>
      <c r="X256" s="495">
        <v>21</v>
      </c>
      <c r="Y256" s="388">
        <v>1</v>
      </c>
      <c r="Z256" s="243">
        <f>BD.PD[[#This Row],[Av.P1 '[%']]]*BD.PD[[#This Row],[Ppto. Orden Interna '[DOP']]]</f>
        <v>29850</v>
      </c>
      <c r="AA256" s="249"/>
      <c r="AB256" s="389"/>
      <c r="AC256" s="243">
        <f>BD.PD[[#This Row],[Av.P2 '[%']]]*BD.PD[[#This Row],[Ppto. Orden Interna '[DOP']]]</f>
        <v>0</v>
      </c>
      <c r="AD256" s="249"/>
      <c r="AE256" s="389"/>
      <c r="AF256" s="243">
        <f>BD.PD[[#This Row],[Av.P3 '[%']]]*BD.PD[[#This Row],[Ppto. Orden Interna '[DOP']]]</f>
        <v>0</v>
      </c>
      <c r="AG256" s="243"/>
      <c r="AH256" s="243"/>
      <c r="AI256" s="243"/>
      <c r="AJ256" s="243"/>
      <c r="AK256" s="243"/>
      <c r="AL256" s="243"/>
      <c r="AM256" s="482">
        <f>BD.PD[[#This Row],[Pago 3]]+BD.PD[[#This Row],[Pago 2]]+BD.PD[[#This Row],[Pago 1]]</f>
        <v>29850</v>
      </c>
      <c r="AN256" s="511" t="s">
        <v>244</v>
      </c>
      <c r="AO256" s="511" t="s">
        <v>245</v>
      </c>
      <c r="AP256" s="511" t="s">
        <v>246</v>
      </c>
      <c r="AQ256" s="511" t="s">
        <v>247</v>
      </c>
      <c r="AR256" s="511">
        <v>594</v>
      </c>
      <c r="AS256" s="511" t="s">
        <v>258</v>
      </c>
      <c r="IH256" s="306"/>
    </row>
    <row r="257" spans="1:242" ht="15" customHeight="1" x14ac:dyDescent="0.3">
      <c r="A257" s="174">
        <v>6.05</v>
      </c>
      <c r="B257" s="231"/>
      <c r="C257" s="232" t="str">
        <f>VLOOKUP(BD.PD[[#This Row],[Pos]],PPto[],3,FALSE)</f>
        <v xml:space="preserve">6.05 Otros sum e inst Tecnología </v>
      </c>
      <c r="D257" s="174" t="s">
        <v>23</v>
      </c>
      <c r="E257" s="305" t="str">
        <f>IF(BD.PD[[#This Row],[.]]="*",VLOOKUP(BD.PD[[#This Row],[Pos]],Presupuesto!A:H,7,FALSE),"")</f>
        <v/>
      </c>
      <c r="F257" s="523" t="s">
        <v>402</v>
      </c>
      <c r="G257" s="230" t="s">
        <v>1608</v>
      </c>
      <c r="H257" s="174">
        <v>4512992014</v>
      </c>
      <c r="I257" s="174" t="s">
        <v>1609</v>
      </c>
      <c r="J257" s="497" t="s">
        <v>1654</v>
      </c>
      <c r="K257" s="382">
        <v>1</v>
      </c>
      <c r="L257" s="174" t="s">
        <v>260</v>
      </c>
      <c r="M257" s="383">
        <f>IF(BD.PD[[#This Row],[Mon]]="DOP",1,HLOOKUP(BD.PD[[#This Row],[Mon]],$K$1:$L$2,2,FALSE))</f>
        <v>1</v>
      </c>
      <c r="N257" s="384">
        <v>25000</v>
      </c>
      <c r="O257" s="395">
        <f>BD.PD[[#This Row],[Cant.]]*BD.PD[[#This Row],[ Tasa ]]*BD.PD[[#This Row],[ Precio Und.]]</f>
        <v>25000</v>
      </c>
      <c r="P257" s="386">
        <v>0</v>
      </c>
      <c r="Q257" s="395">
        <f>IF(BD.PD[[#This Row],[Liquid. '[%']]]&lt;&gt;0,(BD.PD[[#This Row],[Valor Neto '[DOP']]]*BD.PD[[#This Row],[Liquid. '[%']]])+BD.PD[[#This Row],[Valor Neto '[DOP']]],BD.PD[[#This Row],[Valor Neto '[DOP']]])</f>
        <v>25000</v>
      </c>
      <c r="R257" s="395">
        <f>BD.PD[[#This Row],[Ppto. Orden Interna '[DOP']]]/HLOOKUP("USD",$K$1:$L$2,2,FALSE)</f>
        <v>409.8360655737705</v>
      </c>
      <c r="S257" s="381" t="s">
        <v>1640</v>
      </c>
      <c r="T257" s="387"/>
      <c r="U257" s="460" t="s">
        <v>383</v>
      </c>
      <c r="V257" s="611">
        <v>801671</v>
      </c>
      <c r="W257" s="499" t="s">
        <v>1640</v>
      </c>
      <c r="X257" s="495">
        <v>21</v>
      </c>
      <c r="Y257" s="388">
        <v>1</v>
      </c>
      <c r="Z257" s="243">
        <f>BD.PD[[#This Row],[Av.P1 '[%']]]*BD.PD[[#This Row],[Ppto. Orden Interna '[DOP']]]</f>
        <v>25000</v>
      </c>
      <c r="AA257" s="249"/>
      <c r="AB257" s="389"/>
      <c r="AC257" s="243">
        <f>BD.PD[[#This Row],[Av.P2 '[%']]]*BD.PD[[#This Row],[Ppto. Orden Interna '[DOP']]]</f>
        <v>0</v>
      </c>
      <c r="AD257" s="249"/>
      <c r="AE257" s="389"/>
      <c r="AF257" s="243">
        <f>BD.PD[[#This Row],[Av.P3 '[%']]]*BD.PD[[#This Row],[Ppto. Orden Interna '[DOP']]]</f>
        <v>0</v>
      </c>
      <c r="AG257" s="243"/>
      <c r="AH257" s="243"/>
      <c r="AI257" s="243"/>
      <c r="AJ257" s="243"/>
      <c r="AK257" s="243"/>
      <c r="AL257" s="243"/>
      <c r="AM257" s="482">
        <f>BD.PD[[#This Row],[Pago 3]]+BD.PD[[#This Row],[Pago 2]]+BD.PD[[#This Row],[Pago 1]]</f>
        <v>25000</v>
      </c>
      <c r="AN257" s="511" t="s">
        <v>244</v>
      </c>
      <c r="AO257" s="511" t="s">
        <v>245</v>
      </c>
      <c r="AP257" s="511" t="s">
        <v>246</v>
      </c>
      <c r="AQ257" s="511" t="s">
        <v>247</v>
      </c>
      <c r="AR257" s="511">
        <v>594</v>
      </c>
      <c r="AS257" s="511" t="s">
        <v>258</v>
      </c>
      <c r="IH257" s="306"/>
    </row>
    <row r="258" spans="1:242" ht="15" customHeight="1" x14ac:dyDescent="0.3">
      <c r="A258" s="174">
        <v>6.05</v>
      </c>
      <c r="B258" s="231"/>
      <c r="C258" s="232" t="str">
        <f>VLOOKUP(BD.PD[[#This Row],[Pos]],PPto[],3,FALSE)</f>
        <v xml:space="preserve">6.05 Otros sum e inst Tecnología </v>
      </c>
      <c r="D258" s="174" t="s">
        <v>23</v>
      </c>
      <c r="E258" s="305" t="str">
        <f>IF(BD.PD[[#This Row],[.]]="*",VLOOKUP(BD.PD[[#This Row],[Pos]],Presupuesto!A:H,7,FALSE),"")</f>
        <v/>
      </c>
      <c r="F258" s="234" t="s">
        <v>1999</v>
      </c>
      <c r="G258" s="230" t="s">
        <v>1608</v>
      </c>
      <c r="H258" s="174">
        <v>4513123714</v>
      </c>
      <c r="I258" s="174" t="s">
        <v>1605</v>
      </c>
      <c r="J258" s="497" t="s">
        <v>1992</v>
      </c>
      <c r="K258" s="382">
        <v>1</v>
      </c>
      <c r="L258" s="174" t="s">
        <v>260</v>
      </c>
      <c r="M258" s="383">
        <f>IF(BD.PD[[#This Row],[Mon]]="DOP",1,HLOOKUP(BD.PD[[#This Row],[Mon]],$K$1:$L$2,2,FALSE))</f>
        <v>1</v>
      </c>
      <c r="N258" s="384">
        <v>50967.85</v>
      </c>
      <c r="O258" s="395">
        <f>BD.PD[[#This Row],[Cant.]]*BD.PD[[#This Row],[ Tasa ]]*BD.PD[[#This Row],[ Precio Und.]]</f>
        <v>50967.85</v>
      </c>
      <c r="P258" s="386">
        <v>0</v>
      </c>
      <c r="Q258" s="395">
        <f>IF(BD.PD[[#This Row],[Liquid. '[%']]]&lt;&gt;0,(BD.PD[[#This Row],[Valor Neto '[DOP']]]*BD.PD[[#This Row],[Liquid. '[%']]])+BD.PD[[#This Row],[Valor Neto '[DOP']]],BD.PD[[#This Row],[Valor Neto '[DOP']]])</f>
        <v>50967.85</v>
      </c>
      <c r="R258" s="395">
        <f>BD.PD[[#This Row],[Ppto. Orden Interna '[DOP']]]/HLOOKUP("USD",$K$1:$L$2,2,FALSE)</f>
        <v>835.53852459016389</v>
      </c>
      <c r="S258" s="381" t="s">
        <v>1993</v>
      </c>
      <c r="T258" s="387"/>
      <c r="U258" s="460" t="s">
        <v>383</v>
      </c>
      <c r="V258" s="611">
        <v>801671</v>
      </c>
      <c r="W258" s="499" t="s">
        <v>1993</v>
      </c>
      <c r="X258" s="174">
        <v>22</v>
      </c>
      <c r="Y258" s="399">
        <v>0.5</v>
      </c>
      <c r="Z258" s="243">
        <f>BD.PD[[#This Row],[Av.P1 '[%']]]*BD.PD[[#This Row],[Ppto. Orden Interna '[DOP']]]</f>
        <v>25483.924999999999</v>
      </c>
      <c r="AA258" s="174">
        <v>23</v>
      </c>
      <c r="AB258" s="399">
        <v>0.5</v>
      </c>
      <c r="AC258" s="243">
        <f>BD.PD[[#This Row],[Av.P2 '[%']]]*BD.PD[[#This Row],[Ppto. Orden Interna '[DOP']]]</f>
        <v>25483.924999999999</v>
      </c>
      <c r="AD258" s="249"/>
      <c r="AE258" s="389"/>
      <c r="AF258" s="243">
        <f>BD.PD[[#This Row],[Av.P3 '[%']]]*BD.PD[[#This Row],[Ppto. Orden Interna '[DOP']]]</f>
        <v>0</v>
      </c>
      <c r="AG258" s="243"/>
      <c r="AH258" s="243"/>
      <c r="AI258" s="243"/>
      <c r="AJ258" s="243"/>
      <c r="AK258" s="243"/>
      <c r="AL258" s="243"/>
      <c r="AM258" s="482">
        <f>BD.PD[[#This Row],[Pago 3]]+BD.PD[[#This Row],[Pago 2]]+BD.PD[[#This Row],[Pago 1]]</f>
        <v>50967.85</v>
      </c>
      <c r="AN258" s="511" t="s">
        <v>244</v>
      </c>
      <c r="AO258" s="511" t="s">
        <v>245</v>
      </c>
      <c r="AP258" s="511" t="s">
        <v>246</v>
      </c>
      <c r="AQ258" s="511" t="s">
        <v>247</v>
      </c>
      <c r="AR258" s="511">
        <v>594</v>
      </c>
      <c r="AS258" s="511" t="s">
        <v>258</v>
      </c>
      <c r="IH258" s="306"/>
    </row>
    <row r="259" spans="1:242" ht="15" customHeight="1" x14ac:dyDescent="0.3">
      <c r="A259" s="174">
        <v>6.05</v>
      </c>
      <c r="B259" s="231"/>
      <c r="C259" s="232" t="str">
        <f>VLOOKUP(BD.PD[[#This Row],[Pos]],PPto[],3,FALSE)</f>
        <v xml:space="preserve">6.05 Otros sum e inst Tecnología </v>
      </c>
      <c r="D259" s="174" t="s">
        <v>23</v>
      </c>
      <c r="E259" s="305" t="str">
        <f>IF(BD.PD[[#This Row],[.]]="*",VLOOKUP(BD.PD[[#This Row],[Pos]],Presupuesto!A:H,7,FALSE),"")</f>
        <v/>
      </c>
      <c r="F259" s="234" t="s">
        <v>1997</v>
      </c>
      <c r="G259" s="230" t="s">
        <v>1608</v>
      </c>
      <c r="H259" s="174">
        <v>4513123462</v>
      </c>
      <c r="I259" s="174" t="s">
        <v>1609</v>
      </c>
      <c r="J259" s="497" t="s">
        <v>1994</v>
      </c>
      <c r="K259" s="382">
        <v>1</v>
      </c>
      <c r="L259" s="174" t="s">
        <v>260</v>
      </c>
      <c r="M259" s="383">
        <f>IF(BD.PD[[#This Row],[Mon]]="DOP",1,HLOOKUP(BD.PD[[#This Row],[Mon]],$K$1:$L$2,2,FALSE))</f>
        <v>1</v>
      </c>
      <c r="N259" s="384">
        <v>40000</v>
      </c>
      <c r="O259" s="395">
        <f>BD.PD[[#This Row],[Cant.]]*BD.PD[[#This Row],[ Tasa ]]*BD.PD[[#This Row],[ Precio Und.]]</f>
        <v>40000</v>
      </c>
      <c r="P259" s="386">
        <v>0</v>
      </c>
      <c r="Q259" s="395">
        <f>IF(BD.PD[[#This Row],[Liquid. '[%']]]&lt;&gt;0,(BD.PD[[#This Row],[Valor Neto '[DOP']]]*BD.PD[[#This Row],[Liquid. '[%']]])+BD.PD[[#This Row],[Valor Neto '[DOP']]],BD.PD[[#This Row],[Valor Neto '[DOP']]])</f>
        <v>40000</v>
      </c>
      <c r="R259" s="395">
        <f>BD.PD[[#This Row],[Ppto. Orden Interna '[DOP']]]/HLOOKUP("USD",$K$1:$L$2,2,FALSE)</f>
        <v>655.73770491803282</v>
      </c>
      <c r="S259" s="381" t="s">
        <v>1640</v>
      </c>
      <c r="T259" s="387"/>
      <c r="U259" s="460" t="s">
        <v>383</v>
      </c>
      <c r="V259" s="611">
        <v>801671</v>
      </c>
      <c r="W259" s="381" t="s">
        <v>1640</v>
      </c>
      <c r="X259" s="495">
        <v>22</v>
      </c>
      <c r="Y259" s="388">
        <v>1</v>
      </c>
      <c r="Z259" s="243">
        <f>BD.PD[[#This Row],[Av.P1 '[%']]]*BD.PD[[#This Row],[Ppto. Orden Interna '[DOP']]]</f>
        <v>40000</v>
      </c>
      <c r="AA259" s="249"/>
      <c r="AB259" s="389"/>
      <c r="AC259" s="243">
        <f>BD.PD[[#This Row],[Av.P2 '[%']]]*BD.PD[[#This Row],[Ppto. Orden Interna '[DOP']]]</f>
        <v>0</v>
      </c>
      <c r="AD259" s="249"/>
      <c r="AE259" s="389"/>
      <c r="AF259" s="243">
        <f>BD.PD[[#This Row],[Av.P3 '[%']]]*BD.PD[[#This Row],[Ppto. Orden Interna '[DOP']]]</f>
        <v>0</v>
      </c>
      <c r="AG259" s="243"/>
      <c r="AH259" s="243"/>
      <c r="AI259" s="243"/>
      <c r="AJ259" s="243"/>
      <c r="AK259" s="243"/>
      <c r="AL259" s="243"/>
      <c r="AM259" s="482">
        <f>BD.PD[[#This Row],[Pago 3]]+BD.PD[[#This Row],[Pago 2]]+BD.PD[[#This Row],[Pago 1]]</f>
        <v>40000</v>
      </c>
      <c r="AN259" s="511">
        <v>801672</v>
      </c>
      <c r="AO259" s="511" t="s">
        <v>245</v>
      </c>
      <c r="AP259" s="511" t="s">
        <v>246</v>
      </c>
      <c r="AQ259" s="511" t="s">
        <v>247</v>
      </c>
      <c r="AR259" s="511">
        <v>594</v>
      </c>
      <c r="AS259" s="511" t="s">
        <v>258</v>
      </c>
      <c r="IH259" s="306"/>
    </row>
    <row r="260" spans="1:242" ht="15" customHeight="1" x14ac:dyDescent="0.3">
      <c r="A260" s="174">
        <v>6.05</v>
      </c>
      <c r="B260" s="231"/>
      <c r="C260" s="232" t="str">
        <f>VLOOKUP(BD.PD[[#This Row],[Pos]],PPto[],3,FALSE)</f>
        <v xml:space="preserve">6.05 Otros sum e inst Tecnología </v>
      </c>
      <c r="D260" s="174" t="s">
        <v>23</v>
      </c>
      <c r="E260" s="305" t="str">
        <f>IF(BD.PD[[#This Row],[.]]="*",VLOOKUP(BD.PD[[#This Row],[Pos]],Presupuesto!A:H,7,FALSE),"")</f>
        <v/>
      </c>
      <c r="F260" s="234" t="s">
        <v>1998</v>
      </c>
      <c r="G260" s="230" t="s">
        <v>1608</v>
      </c>
      <c r="H260" s="174">
        <v>4513123462</v>
      </c>
      <c r="I260" s="174" t="s">
        <v>1609</v>
      </c>
      <c r="J260" s="497" t="s">
        <v>1994</v>
      </c>
      <c r="K260" s="382">
        <v>1</v>
      </c>
      <c r="L260" s="174" t="s">
        <v>260</v>
      </c>
      <c r="M260" s="383">
        <f>IF(BD.PD[[#This Row],[Mon]]="DOP",1,HLOOKUP(BD.PD[[#This Row],[Mon]],$K$1:$L$2,2,FALSE))</f>
        <v>1</v>
      </c>
      <c r="N260" s="384">
        <v>23500</v>
      </c>
      <c r="O260" s="395">
        <f>BD.PD[[#This Row],[Cant.]]*BD.PD[[#This Row],[ Tasa ]]*BD.PD[[#This Row],[ Precio Und.]]</f>
        <v>23500</v>
      </c>
      <c r="P260" s="386">
        <v>0</v>
      </c>
      <c r="Q260" s="395">
        <f>IF(BD.PD[[#This Row],[Liquid. '[%']]]&lt;&gt;0,(BD.PD[[#This Row],[Valor Neto '[DOP']]]*BD.PD[[#This Row],[Liquid. '[%']]])+BD.PD[[#This Row],[Valor Neto '[DOP']]],BD.PD[[#This Row],[Valor Neto '[DOP']]])</f>
        <v>23500</v>
      </c>
      <c r="R260" s="395">
        <f>BD.PD[[#This Row],[Ppto. Orden Interna '[DOP']]]/HLOOKUP("USD",$K$1:$L$2,2,FALSE)</f>
        <v>385.24590163934425</v>
      </c>
      <c r="S260" s="381" t="s">
        <v>1640</v>
      </c>
      <c r="T260" s="387"/>
      <c r="U260" s="460" t="s">
        <v>383</v>
      </c>
      <c r="V260" s="611">
        <v>801671</v>
      </c>
      <c r="W260" s="381" t="s">
        <v>1640</v>
      </c>
      <c r="X260" s="495">
        <v>22</v>
      </c>
      <c r="Y260" s="388">
        <v>1</v>
      </c>
      <c r="Z260" s="243">
        <f>BD.PD[[#This Row],[Av.P1 '[%']]]*BD.PD[[#This Row],[Ppto. Orden Interna '[DOP']]]</f>
        <v>23500</v>
      </c>
      <c r="AA260" s="249"/>
      <c r="AB260" s="389"/>
      <c r="AC260" s="243">
        <f>BD.PD[[#This Row],[Av.P2 '[%']]]*BD.PD[[#This Row],[Ppto. Orden Interna '[DOP']]]</f>
        <v>0</v>
      </c>
      <c r="AD260" s="249"/>
      <c r="AE260" s="389"/>
      <c r="AF260" s="243">
        <f>BD.PD[[#This Row],[Av.P3 '[%']]]*BD.PD[[#This Row],[Ppto. Orden Interna '[DOP']]]</f>
        <v>0</v>
      </c>
      <c r="AG260" s="243"/>
      <c r="AH260" s="243"/>
      <c r="AI260" s="243"/>
      <c r="AJ260" s="243"/>
      <c r="AK260" s="243"/>
      <c r="AL260" s="243"/>
      <c r="AM260" s="482">
        <f>BD.PD[[#This Row],[Pago 3]]+BD.PD[[#This Row],[Pago 2]]+BD.PD[[#This Row],[Pago 1]]</f>
        <v>23500</v>
      </c>
      <c r="AN260" s="511" t="s">
        <v>244</v>
      </c>
      <c r="AO260" s="511" t="s">
        <v>245</v>
      </c>
      <c r="AP260" s="511" t="s">
        <v>246</v>
      </c>
      <c r="AQ260" s="511" t="s">
        <v>247</v>
      </c>
      <c r="AR260" s="511">
        <v>594</v>
      </c>
      <c r="AS260" s="511" t="s">
        <v>258</v>
      </c>
      <c r="IH260" s="306"/>
    </row>
    <row r="261" spans="1:242" ht="15" customHeight="1" x14ac:dyDescent="0.3">
      <c r="A261" s="174">
        <v>6.05</v>
      </c>
      <c r="B261" s="231"/>
      <c r="C261" s="232" t="str">
        <f>VLOOKUP(BD.PD[[#This Row],[Pos]],PPto[],3,FALSE)</f>
        <v xml:space="preserve">6.05 Otros sum e inst Tecnología </v>
      </c>
      <c r="D261" s="174" t="s">
        <v>23</v>
      </c>
      <c r="E261" s="305" t="str">
        <f>IF(BD.PD[[#This Row],[.]]="*",VLOOKUP(BD.PD[[#This Row],[Pos]],Presupuesto!A:H,7,FALSE),"")</f>
        <v/>
      </c>
      <c r="F261" s="234" t="s">
        <v>1754</v>
      </c>
      <c r="G261" s="230" t="s">
        <v>1608</v>
      </c>
      <c r="H261" s="174">
        <v>4513014038</v>
      </c>
      <c r="I261" s="174" t="s">
        <v>1605</v>
      </c>
      <c r="J261" s="497" t="s">
        <v>1753</v>
      </c>
      <c r="K261" s="382">
        <v>12</v>
      </c>
      <c r="L261" s="174" t="s">
        <v>117</v>
      </c>
      <c r="M261" s="383">
        <f>IF(BD.PD[[#This Row],[Mon]]="DOP",1,HLOOKUP(BD.PD[[#This Row],[Mon]],$K$1:$L$2,2,FALSE))</f>
        <v>61</v>
      </c>
      <c r="N261" s="384">
        <v>141.24</v>
      </c>
      <c r="O261" s="395">
        <f>BD.PD[[#This Row],[Cant.]]*BD.PD[[#This Row],[ Tasa ]]*BD.PD[[#This Row],[ Precio Und.]]</f>
        <v>103387.68000000001</v>
      </c>
      <c r="P261" s="386">
        <v>0</v>
      </c>
      <c r="Q261" s="395">
        <f>IF(BD.PD[[#This Row],[Liquid. '[%']]]&lt;&gt;0,(BD.PD[[#This Row],[Valor Neto '[DOP']]]*BD.PD[[#This Row],[Liquid. '[%']]])+BD.PD[[#This Row],[Valor Neto '[DOP']]],BD.PD[[#This Row],[Valor Neto '[DOP']]])</f>
        <v>103387.68000000001</v>
      </c>
      <c r="R261" s="395">
        <f>BD.PD[[#This Row],[Ppto. Orden Interna '[DOP']]]/HLOOKUP("USD",$K$1:$L$2,2,FALSE)</f>
        <v>1694.88</v>
      </c>
      <c r="S261" s="381" t="s">
        <v>1642</v>
      </c>
      <c r="T261" s="387"/>
      <c r="U261" s="460" t="s">
        <v>383</v>
      </c>
      <c r="V261" s="611">
        <v>801671</v>
      </c>
      <c r="W261" s="499" t="s">
        <v>1642</v>
      </c>
      <c r="X261" s="174">
        <v>19</v>
      </c>
      <c r="Y261" s="399">
        <v>0.6</v>
      </c>
      <c r="Z261" s="243">
        <f>BD.PD[[#This Row],[Av.P1 '[%']]]*BD.PD[[#This Row],[Ppto. Orden Interna '[DOP']]]</f>
        <v>62032.608</v>
      </c>
      <c r="AA261" s="174">
        <v>21</v>
      </c>
      <c r="AB261" s="399">
        <v>0.4</v>
      </c>
      <c r="AC261" s="243">
        <f>BD.PD[[#This Row],[Av.P2 '[%']]]*BD.PD[[#This Row],[Ppto. Orden Interna '[DOP']]]</f>
        <v>41355.072000000007</v>
      </c>
      <c r="AD261" s="249"/>
      <c r="AE261" s="389"/>
      <c r="AF261" s="243">
        <f>BD.PD[[#This Row],[Av.P3 '[%']]]*BD.PD[[#This Row],[Ppto. Orden Interna '[DOP']]]</f>
        <v>0</v>
      </c>
      <c r="AG261" s="243"/>
      <c r="AH261" s="243"/>
      <c r="AI261" s="243"/>
      <c r="AJ261" s="243"/>
      <c r="AK261" s="243"/>
      <c r="AL261" s="243"/>
      <c r="AM261" s="482">
        <f>BD.PD[[#This Row],[Pago 3]]+BD.PD[[#This Row],[Pago 2]]+BD.PD[[#This Row],[Pago 1]]</f>
        <v>103387.68000000001</v>
      </c>
      <c r="AN261" s="511" t="s">
        <v>244</v>
      </c>
      <c r="AO261" s="511" t="s">
        <v>245</v>
      </c>
      <c r="AP261" s="511" t="s">
        <v>246</v>
      </c>
      <c r="AQ261" s="511" t="s">
        <v>247</v>
      </c>
      <c r="AR261" s="511">
        <v>594</v>
      </c>
      <c r="AS261" s="511" t="s">
        <v>258</v>
      </c>
      <c r="IH261" s="306"/>
    </row>
    <row r="262" spans="1:242" ht="15" customHeight="1" x14ac:dyDescent="0.3">
      <c r="A262" s="174">
        <v>6.05</v>
      </c>
      <c r="B262" s="231"/>
      <c r="C262" s="232" t="str">
        <f>VLOOKUP(BD.PD[[#This Row],[Pos]],PPto[],3,FALSE)</f>
        <v xml:space="preserve">6.05 Otros sum e inst Tecnología </v>
      </c>
      <c r="D262" s="174" t="s">
        <v>23</v>
      </c>
      <c r="E262" s="305" t="str">
        <f>IF(BD.PD[[#This Row],[.]]="*",VLOOKUP(BD.PD[[#This Row],[Pos]],Presupuesto!A:H,7,FALSE),"")</f>
        <v/>
      </c>
      <c r="F262" s="234" t="s">
        <v>1755</v>
      </c>
      <c r="G262" s="230" t="s">
        <v>1608</v>
      </c>
      <c r="H262" s="174">
        <v>4513014038</v>
      </c>
      <c r="I262" s="174" t="s">
        <v>1605</v>
      </c>
      <c r="J262" s="497" t="s">
        <v>1753</v>
      </c>
      <c r="K262" s="382">
        <v>3</v>
      </c>
      <c r="L262" s="174" t="s">
        <v>117</v>
      </c>
      <c r="M262" s="383">
        <f>IF(BD.PD[[#This Row],[Mon]]="DOP",1,HLOOKUP(BD.PD[[#This Row],[Mon]],$K$1:$L$2,2,FALSE))</f>
        <v>61</v>
      </c>
      <c r="N262" s="384">
        <v>11.77</v>
      </c>
      <c r="O262" s="395">
        <f>BD.PD[[#This Row],[Cant.]]*BD.PD[[#This Row],[ Tasa ]]*BD.PD[[#This Row],[ Precio Und.]]</f>
        <v>2153.91</v>
      </c>
      <c r="P262" s="386">
        <v>0</v>
      </c>
      <c r="Q262" s="395">
        <f>IF(BD.PD[[#This Row],[Liquid. '[%']]]&lt;&gt;0,(BD.PD[[#This Row],[Valor Neto '[DOP']]]*BD.PD[[#This Row],[Liquid. '[%']]])+BD.PD[[#This Row],[Valor Neto '[DOP']]],BD.PD[[#This Row],[Valor Neto '[DOP']]])</f>
        <v>2153.91</v>
      </c>
      <c r="R262" s="395">
        <f>BD.PD[[#This Row],[Ppto. Orden Interna '[DOP']]]/HLOOKUP("USD",$K$1:$L$2,2,FALSE)</f>
        <v>35.309999999999995</v>
      </c>
      <c r="S262" s="381" t="s">
        <v>1642</v>
      </c>
      <c r="T262" s="387"/>
      <c r="U262" s="460" t="s">
        <v>383</v>
      </c>
      <c r="V262" s="611">
        <v>801671</v>
      </c>
      <c r="W262" s="499" t="s">
        <v>1642</v>
      </c>
      <c r="X262" s="174">
        <v>19</v>
      </c>
      <c r="Y262" s="399">
        <v>0.6</v>
      </c>
      <c r="Z262" s="243">
        <f>BD.PD[[#This Row],[Av.P1 '[%']]]*BD.PD[[#This Row],[Ppto. Orden Interna '[DOP']]]</f>
        <v>1292.3459999999998</v>
      </c>
      <c r="AA262" s="174">
        <v>21</v>
      </c>
      <c r="AB262" s="399">
        <v>0.4</v>
      </c>
      <c r="AC262" s="243">
        <f>BD.PD[[#This Row],[Av.P2 '[%']]]*BD.PD[[#This Row],[Ppto. Orden Interna '[DOP']]]</f>
        <v>861.56399999999996</v>
      </c>
      <c r="AD262" s="249"/>
      <c r="AE262" s="389"/>
      <c r="AF262" s="243">
        <f>BD.PD[[#This Row],[Av.P3 '[%']]]*BD.PD[[#This Row],[Ppto. Orden Interna '[DOP']]]</f>
        <v>0</v>
      </c>
      <c r="AG262" s="243"/>
      <c r="AH262" s="243"/>
      <c r="AI262" s="243"/>
      <c r="AJ262" s="243"/>
      <c r="AK262" s="243"/>
      <c r="AL262" s="243"/>
      <c r="AM262" s="482">
        <f>BD.PD[[#This Row],[Pago 3]]+BD.PD[[#This Row],[Pago 2]]+BD.PD[[#This Row],[Pago 1]]</f>
        <v>2153.91</v>
      </c>
      <c r="AN262" s="511" t="s">
        <v>244</v>
      </c>
      <c r="AO262" s="511" t="s">
        <v>245</v>
      </c>
      <c r="AP262" s="511" t="s">
        <v>246</v>
      </c>
      <c r="AQ262" s="511" t="s">
        <v>247</v>
      </c>
      <c r="AR262" s="511">
        <v>594</v>
      </c>
      <c r="AS262" s="511" t="s">
        <v>258</v>
      </c>
      <c r="IH262" s="306"/>
    </row>
    <row r="263" spans="1:242" ht="15" customHeight="1" x14ac:dyDescent="0.3">
      <c r="A263" s="174">
        <v>6.05</v>
      </c>
      <c r="B263" s="231"/>
      <c r="C263" s="232" t="str">
        <f>VLOOKUP(BD.PD[[#This Row],[Pos]],PPto[],3,FALSE)</f>
        <v xml:space="preserve">6.05 Otros sum e inst Tecnología </v>
      </c>
      <c r="D263" s="174" t="s">
        <v>23</v>
      </c>
      <c r="E263" s="305" t="str">
        <f>IF(BD.PD[[#This Row],[.]]="*",VLOOKUP(BD.PD[[#This Row],[Pos]],Presupuesto!A:H,7,FALSE),"")</f>
        <v/>
      </c>
      <c r="F263" s="234" t="s">
        <v>1756</v>
      </c>
      <c r="G263" s="230" t="s">
        <v>1608</v>
      </c>
      <c r="H263" s="174">
        <v>4513014038</v>
      </c>
      <c r="I263" s="174" t="s">
        <v>1605</v>
      </c>
      <c r="J263" s="497" t="s">
        <v>1753</v>
      </c>
      <c r="K263" s="382">
        <v>1</v>
      </c>
      <c r="L263" s="174" t="s">
        <v>117</v>
      </c>
      <c r="M263" s="383">
        <f>IF(BD.PD[[#This Row],[Mon]]="DOP",1,HLOOKUP(BD.PD[[#This Row],[Mon]],$K$1:$L$2,2,FALSE))</f>
        <v>61</v>
      </c>
      <c r="N263" s="384">
        <v>274.99</v>
      </c>
      <c r="O263" s="395">
        <f>BD.PD[[#This Row],[Cant.]]*BD.PD[[#This Row],[ Tasa ]]*BD.PD[[#This Row],[ Precio Und.]]</f>
        <v>16774.39</v>
      </c>
      <c r="P263" s="386">
        <v>0</v>
      </c>
      <c r="Q263" s="395">
        <f>IF(BD.PD[[#This Row],[Liquid. '[%']]]&lt;&gt;0,(BD.PD[[#This Row],[Valor Neto '[DOP']]]*BD.PD[[#This Row],[Liquid. '[%']]])+BD.PD[[#This Row],[Valor Neto '[DOP']]],BD.PD[[#This Row],[Valor Neto '[DOP']]])</f>
        <v>16774.39</v>
      </c>
      <c r="R263" s="395">
        <f>BD.PD[[#This Row],[Ppto. Orden Interna '[DOP']]]/HLOOKUP("USD",$K$1:$L$2,2,FALSE)</f>
        <v>274.99</v>
      </c>
      <c r="S263" s="381" t="s">
        <v>1642</v>
      </c>
      <c r="T263" s="387"/>
      <c r="U263" s="460" t="s">
        <v>383</v>
      </c>
      <c r="V263" s="611">
        <v>801671</v>
      </c>
      <c r="W263" s="499" t="s">
        <v>1642</v>
      </c>
      <c r="X263" s="174">
        <v>19</v>
      </c>
      <c r="Y263" s="399">
        <v>0.6</v>
      </c>
      <c r="Z263" s="243">
        <f>BD.PD[[#This Row],[Av.P1 '[%']]]*BD.PD[[#This Row],[Ppto. Orden Interna '[DOP']]]</f>
        <v>10064.634</v>
      </c>
      <c r="AA263" s="174">
        <v>21</v>
      </c>
      <c r="AB263" s="399">
        <v>0.4</v>
      </c>
      <c r="AC263" s="243">
        <f>BD.PD[[#This Row],[Av.P2 '[%']]]*BD.PD[[#This Row],[Ppto. Orden Interna '[DOP']]]</f>
        <v>6709.7560000000003</v>
      </c>
      <c r="AD263" s="249"/>
      <c r="AE263" s="389"/>
      <c r="AF263" s="243">
        <f>BD.PD[[#This Row],[Av.P3 '[%']]]*BD.PD[[#This Row],[Ppto. Orden Interna '[DOP']]]</f>
        <v>0</v>
      </c>
      <c r="AG263" s="243"/>
      <c r="AH263" s="243"/>
      <c r="AI263" s="243"/>
      <c r="AJ263" s="243"/>
      <c r="AK263" s="243"/>
      <c r="AL263" s="243"/>
      <c r="AM263" s="482">
        <f>BD.PD[[#This Row],[Pago 3]]+BD.PD[[#This Row],[Pago 2]]+BD.PD[[#This Row],[Pago 1]]</f>
        <v>16774.39</v>
      </c>
      <c r="AN263" s="511" t="s">
        <v>244</v>
      </c>
      <c r="AO263" s="511" t="s">
        <v>245</v>
      </c>
      <c r="AP263" s="511" t="s">
        <v>246</v>
      </c>
      <c r="AQ263" s="511" t="s">
        <v>247</v>
      </c>
      <c r="AR263" s="511">
        <v>594</v>
      </c>
      <c r="AS263" s="511" t="s">
        <v>258</v>
      </c>
      <c r="IH263" s="306"/>
    </row>
    <row r="264" spans="1:242" ht="15" customHeight="1" x14ac:dyDescent="0.3">
      <c r="A264" s="174">
        <v>6.05</v>
      </c>
      <c r="B264" s="231"/>
      <c r="C264" s="232" t="str">
        <f>VLOOKUP(BD.PD[[#This Row],[Pos]],PPto[],3,FALSE)</f>
        <v xml:space="preserve">6.05 Otros sum e inst Tecnología </v>
      </c>
      <c r="D264" s="174" t="s">
        <v>23</v>
      </c>
      <c r="E264" s="305" t="str">
        <f>IF(BD.PD[[#This Row],[.]]="*",VLOOKUP(BD.PD[[#This Row],[Pos]],Presupuesto!A:H,7,FALSE),"")</f>
        <v/>
      </c>
      <c r="F264" s="234" t="s">
        <v>1757</v>
      </c>
      <c r="G264" s="230" t="s">
        <v>1608</v>
      </c>
      <c r="H264" s="174">
        <v>4513014038</v>
      </c>
      <c r="I264" s="174" t="s">
        <v>1605</v>
      </c>
      <c r="J264" s="497" t="s">
        <v>1753</v>
      </c>
      <c r="K264" s="382">
        <v>5</v>
      </c>
      <c r="L264" s="174" t="s">
        <v>117</v>
      </c>
      <c r="M264" s="383">
        <f>IF(BD.PD[[#This Row],[Mon]]="DOP",1,HLOOKUP(BD.PD[[#This Row],[Mon]],$K$1:$L$2,2,FALSE))</f>
        <v>61</v>
      </c>
      <c r="N264" s="384">
        <v>11.77</v>
      </c>
      <c r="O264" s="395">
        <f>BD.PD[[#This Row],[Cant.]]*BD.PD[[#This Row],[ Tasa ]]*BD.PD[[#This Row],[ Precio Und.]]</f>
        <v>3589.85</v>
      </c>
      <c r="P264" s="386">
        <v>0</v>
      </c>
      <c r="Q264" s="395">
        <f>IF(BD.PD[[#This Row],[Liquid. '[%']]]&lt;&gt;0,(BD.PD[[#This Row],[Valor Neto '[DOP']]]*BD.PD[[#This Row],[Liquid. '[%']]])+BD.PD[[#This Row],[Valor Neto '[DOP']]],BD.PD[[#This Row],[Valor Neto '[DOP']]])</f>
        <v>3589.85</v>
      </c>
      <c r="R264" s="395">
        <f>BD.PD[[#This Row],[Ppto. Orden Interna '[DOP']]]/HLOOKUP("USD",$K$1:$L$2,2,FALSE)</f>
        <v>58.85</v>
      </c>
      <c r="S264" s="381" t="s">
        <v>1642</v>
      </c>
      <c r="T264" s="387"/>
      <c r="U264" s="460" t="s">
        <v>383</v>
      </c>
      <c r="V264" s="611">
        <v>801671</v>
      </c>
      <c r="W264" s="499" t="s">
        <v>1642</v>
      </c>
      <c r="X264" s="174">
        <v>19</v>
      </c>
      <c r="Y264" s="399">
        <v>0.6</v>
      </c>
      <c r="Z264" s="243">
        <f>BD.PD[[#This Row],[Av.P1 '[%']]]*BD.PD[[#This Row],[Ppto. Orden Interna '[DOP']]]</f>
        <v>2153.91</v>
      </c>
      <c r="AA264" s="174">
        <v>21</v>
      </c>
      <c r="AB264" s="399">
        <v>0.4</v>
      </c>
      <c r="AC264" s="243">
        <f>BD.PD[[#This Row],[Av.P2 '[%']]]*BD.PD[[#This Row],[Ppto. Orden Interna '[DOP']]]</f>
        <v>1435.94</v>
      </c>
      <c r="AD264" s="249"/>
      <c r="AE264" s="389"/>
      <c r="AF264" s="243">
        <f>BD.PD[[#This Row],[Av.P3 '[%']]]*BD.PD[[#This Row],[Ppto. Orden Interna '[DOP']]]</f>
        <v>0</v>
      </c>
      <c r="AG264" s="243"/>
      <c r="AH264" s="243"/>
      <c r="AI264" s="243"/>
      <c r="AJ264" s="243"/>
      <c r="AK264" s="243"/>
      <c r="AL264" s="243"/>
      <c r="AM264" s="482">
        <f>BD.PD[[#This Row],[Pago 3]]+BD.PD[[#This Row],[Pago 2]]+BD.PD[[#This Row],[Pago 1]]</f>
        <v>3589.85</v>
      </c>
      <c r="AN264" s="511" t="s">
        <v>244</v>
      </c>
      <c r="AO264" s="511" t="s">
        <v>245</v>
      </c>
      <c r="AP264" s="511" t="s">
        <v>246</v>
      </c>
      <c r="AQ264" s="511" t="s">
        <v>247</v>
      </c>
      <c r="AR264" s="511">
        <v>594</v>
      </c>
      <c r="AS264" s="511" t="s">
        <v>258</v>
      </c>
      <c r="IH264" s="306"/>
    </row>
    <row r="265" spans="1:242" ht="15" customHeight="1" x14ac:dyDescent="0.3">
      <c r="A265" s="174">
        <v>6.05</v>
      </c>
      <c r="B265" s="231"/>
      <c r="C265" s="232" t="str">
        <f>VLOOKUP(BD.PD[[#This Row],[Pos]],PPto[],3,FALSE)</f>
        <v xml:space="preserve">6.05 Otros sum e inst Tecnología </v>
      </c>
      <c r="D265" s="174" t="s">
        <v>23</v>
      </c>
      <c r="E265" s="305" t="str">
        <f>IF(BD.PD[[#This Row],[.]]="*",VLOOKUP(BD.PD[[#This Row],[Pos]],Presupuesto!A:H,7,FALSE),"")</f>
        <v/>
      </c>
      <c r="F265" s="234" t="s">
        <v>1758</v>
      </c>
      <c r="G265" s="230" t="s">
        <v>1608</v>
      </c>
      <c r="H265" s="174">
        <v>4513014038</v>
      </c>
      <c r="I265" s="174" t="s">
        <v>1605</v>
      </c>
      <c r="J265" s="497" t="s">
        <v>1753</v>
      </c>
      <c r="K265" s="382">
        <v>1</v>
      </c>
      <c r="L265" s="174" t="s">
        <v>117</v>
      </c>
      <c r="M265" s="383">
        <f>IF(BD.PD[[#This Row],[Mon]]="DOP",1,HLOOKUP(BD.PD[[#This Row],[Mon]],$K$1:$L$2,2,FALSE))</f>
        <v>61</v>
      </c>
      <c r="N265" s="384">
        <v>90</v>
      </c>
      <c r="O265" s="395">
        <f>BD.PD[[#This Row],[Cant.]]*BD.PD[[#This Row],[ Tasa ]]*BD.PD[[#This Row],[ Precio Und.]]</f>
        <v>5490</v>
      </c>
      <c r="P265" s="386">
        <v>0</v>
      </c>
      <c r="Q265" s="395">
        <f>IF(BD.PD[[#This Row],[Liquid. '[%']]]&lt;&gt;0,(BD.PD[[#This Row],[Valor Neto '[DOP']]]*BD.PD[[#This Row],[Liquid. '[%']]])+BD.PD[[#This Row],[Valor Neto '[DOP']]],BD.PD[[#This Row],[Valor Neto '[DOP']]])</f>
        <v>5490</v>
      </c>
      <c r="R265" s="395">
        <f>BD.PD[[#This Row],[Ppto. Orden Interna '[DOP']]]/HLOOKUP("USD",$K$1:$L$2,2,FALSE)</f>
        <v>90</v>
      </c>
      <c r="S265" s="381" t="s">
        <v>1642</v>
      </c>
      <c r="T265" s="387"/>
      <c r="U265" s="460" t="s">
        <v>383</v>
      </c>
      <c r="V265" s="611">
        <v>801671</v>
      </c>
      <c r="W265" s="499" t="s">
        <v>1642</v>
      </c>
      <c r="X265" s="174">
        <v>19</v>
      </c>
      <c r="Y265" s="399">
        <v>0.6</v>
      </c>
      <c r="Z265" s="243">
        <f>BD.PD[[#This Row],[Av.P1 '[%']]]*BD.PD[[#This Row],[Ppto. Orden Interna '[DOP']]]</f>
        <v>3294</v>
      </c>
      <c r="AA265" s="174">
        <v>21</v>
      </c>
      <c r="AB265" s="399">
        <v>0.4</v>
      </c>
      <c r="AC265" s="243">
        <f>BD.PD[[#This Row],[Av.P2 '[%']]]*BD.PD[[#This Row],[Ppto. Orden Interna '[DOP']]]</f>
        <v>2196</v>
      </c>
      <c r="AD265" s="249"/>
      <c r="AE265" s="389"/>
      <c r="AF265" s="243">
        <f>BD.PD[[#This Row],[Av.P3 '[%']]]*BD.PD[[#This Row],[Ppto. Orden Interna '[DOP']]]</f>
        <v>0</v>
      </c>
      <c r="AG265" s="243"/>
      <c r="AH265" s="243"/>
      <c r="AI265" s="243"/>
      <c r="AJ265" s="243"/>
      <c r="AK265" s="243"/>
      <c r="AL265" s="243"/>
      <c r="AM265" s="482">
        <f>BD.PD[[#This Row],[Pago 3]]+BD.PD[[#This Row],[Pago 2]]+BD.PD[[#This Row],[Pago 1]]</f>
        <v>5490</v>
      </c>
      <c r="AN265" s="511" t="s">
        <v>244</v>
      </c>
      <c r="AO265" s="511" t="s">
        <v>245</v>
      </c>
      <c r="AP265" s="511" t="s">
        <v>246</v>
      </c>
      <c r="AQ265" s="511" t="s">
        <v>247</v>
      </c>
      <c r="AR265" s="511">
        <v>594</v>
      </c>
      <c r="AS265" s="511" t="s">
        <v>258</v>
      </c>
      <c r="IH265" s="306"/>
    </row>
    <row r="266" spans="1:242" ht="15" customHeight="1" x14ac:dyDescent="0.3">
      <c r="A266" s="174">
        <v>6.05</v>
      </c>
      <c r="B266" s="231"/>
      <c r="C266" s="232" t="str">
        <f>VLOOKUP(BD.PD[[#This Row],[Pos]],PPto[],3,FALSE)</f>
        <v xml:space="preserve">6.05 Otros sum e inst Tecnología </v>
      </c>
      <c r="D266" s="174" t="s">
        <v>23</v>
      </c>
      <c r="E266" s="305" t="str">
        <f>IF(BD.PD[[#This Row],[.]]="*",VLOOKUP(BD.PD[[#This Row],[Pos]],Presupuesto!A:H,7,FALSE),"")</f>
        <v/>
      </c>
      <c r="F266" s="234" t="s">
        <v>1759</v>
      </c>
      <c r="G266" s="230" t="s">
        <v>1608</v>
      </c>
      <c r="H266" s="174">
        <v>4513014038</v>
      </c>
      <c r="I266" s="174" t="s">
        <v>1605</v>
      </c>
      <c r="J266" s="497" t="s">
        <v>1753</v>
      </c>
      <c r="K266" s="382">
        <v>1</v>
      </c>
      <c r="L266" s="174" t="s">
        <v>117</v>
      </c>
      <c r="M266" s="383">
        <f>IF(BD.PD[[#This Row],[Mon]]="DOP",1,HLOOKUP(BD.PD[[#This Row],[Mon]],$K$1:$L$2,2,FALSE))</f>
        <v>61</v>
      </c>
      <c r="N266" s="384">
        <v>70</v>
      </c>
      <c r="O266" s="395">
        <f>BD.PD[[#This Row],[Cant.]]*BD.PD[[#This Row],[ Tasa ]]*BD.PD[[#This Row],[ Precio Und.]]</f>
        <v>4270</v>
      </c>
      <c r="P266" s="386">
        <v>0</v>
      </c>
      <c r="Q266" s="395">
        <f>IF(BD.PD[[#This Row],[Liquid. '[%']]]&lt;&gt;0,(BD.PD[[#This Row],[Valor Neto '[DOP']]]*BD.PD[[#This Row],[Liquid. '[%']]])+BD.PD[[#This Row],[Valor Neto '[DOP']]],BD.PD[[#This Row],[Valor Neto '[DOP']]])</f>
        <v>4270</v>
      </c>
      <c r="R266" s="395">
        <f>BD.PD[[#This Row],[Ppto. Orden Interna '[DOP']]]/HLOOKUP("USD",$K$1:$L$2,2,FALSE)</f>
        <v>70</v>
      </c>
      <c r="S266" s="381" t="s">
        <v>1642</v>
      </c>
      <c r="T266" s="387"/>
      <c r="U266" s="460" t="s">
        <v>383</v>
      </c>
      <c r="V266" s="611">
        <v>801671</v>
      </c>
      <c r="W266" s="499" t="s">
        <v>1642</v>
      </c>
      <c r="X266" s="174">
        <v>19</v>
      </c>
      <c r="Y266" s="399">
        <v>0.6</v>
      </c>
      <c r="Z266" s="243">
        <f>BD.PD[[#This Row],[Av.P1 '[%']]]*BD.PD[[#This Row],[Ppto. Orden Interna '[DOP']]]</f>
        <v>2562</v>
      </c>
      <c r="AA266" s="174">
        <v>21</v>
      </c>
      <c r="AB266" s="399">
        <v>0.4</v>
      </c>
      <c r="AC266" s="243">
        <f>BD.PD[[#This Row],[Av.P2 '[%']]]*BD.PD[[#This Row],[Ppto. Orden Interna '[DOP']]]</f>
        <v>1708</v>
      </c>
      <c r="AD266" s="249"/>
      <c r="AE266" s="389"/>
      <c r="AF266" s="243">
        <f>BD.PD[[#This Row],[Av.P3 '[%']]]*BD.PD[[#This Row],[Ppto. Orden Interna '[DOP']]]</f>
        <v>0</v>
      </c>
      <c r="AG266" s="243"/>
      <c r="AH266" s="243"/>
      <c r="AI266" s="243"/>
      <c r="AJ266" s="243"/>
      <c r="AK266" s="243"/>
      <c r="AL266" s="243"/>
      <c r="AM266" s="482">
        <f>BD.PD[[#This Row],[Pago 3]]+BD.PD[[#This Row],[Pago 2]]+BD.PD[[#This Row],[Pago 1]]</f>
        <v>4270</v>
      </c>
      <c r="AN266" s="511" t="s">
        <v>244</v>
      </c>
      <c r="AO266" s="511" t="s">
        <v>245</v>
      </c>
      <c r="AP266" s="511" t="s">
        <v>246</v>
      </c>
      <c r="AQ266" s="511" t="s">
        <v>247</v>
      </c>
      <c r="AR266" s="511">
        <v>594</v>
      </c>
      <c r="AS266" s="511" t="s">
        <v>258</v>
      </c>
      <c r="IH266" s="306"/>
    </row>
    <row r="267" spans="1:242" ht="15" customHeight="1" x14ac:dyDescent="0.3">
      <c r="A267" s="174">
        <v>6.05</v>
      </c>
      <c r="B267" s="231"/>
      <c r="C267" s="232" t="str">
        <f>VLOOKUP(BD.PD[[#This Row],[Pos]],PPto[],3,FALSE)</f>
        <v xml:space="preserve">6.05 Otros sum e inst Tecnología </v>
      </c>
      <c r="D267" s="174" t="s">
        <v>23</v>
      </c>
      <c r="E267" s="305" t="str">
        <f>IF(BD.PD[[#This Row],[.]]="*",VLOOKUP(BD.PD[[#This Row],[Pos]],Presupuesto!A:H,7,FALSE),"")</f>
        <v/>
      </c>
      <c r="F267" s="234" t="s">
        <v>1760</v>
      </c>
      <c r="G267" s="230" t="s">
        <v>1608</v>
      </c>
      <c r="H267" s="174">
        <v>4513014038</v>
      </c>
      <c r="I267" s="174" t="s">
        <v>1605</v>
      </c>
      <c r="J267" s="497" t="s">
        <v>1753</v>
      </c>
      <c r="K267" s="382">
        <v>2</v>
      </c>
      <c r="L267" s="174" t="s">
        <v>117</v>
      </c>
      <c r="M267" s="383">
        <f>IF(BD.PD[[#This Row],[Mon]]="DOP",1,HLOOKUP(BD.PD[[#This Row],[Mon]],$K$1:$L$2,2,FALSE))</f>
        <v>61</v>
      </c>
      <c r="N267" s="384">
        <v>218.04</v>
      </c>
      <c r="O267" s="395">
        <f>BD.PD[[#This Row],[Cant.]]*BD.PD[[#This Row],[ Tasa ]]*BD.PD[[#This Row],[ Precio Und.]]</f>
        <v>26600.879999999997</v>
      </c>
      <c r="P267" s="386">
        <v>0</v>
      </c>
      <c r="Q267" s="395">
        <f>IF(BD.PD[[#This Row],[Liquid. '[%']]]&lt;&gt;0,(BD.PD[[#This Row],[Valor Neto '[DOP']]]*BD.PD[[#This Row],[Liquid. '[%']]])+BD.PD[[#This Row],[Valor Neto '[DOP']]],BD.PD[[#This Row],[Valor Neto '[DOP']]])</f>
        <v>26600.879999999997</v>
      </c>
      <c r="R267" s="395">
        <f>BD.PD[[#This Row],[Ppto. Orden Interna '[DOP']]]/HLOOKUP("USD",$K$1:$L$2,2,FALSE)</f>
        <v>436.08</v>
      </c>
      <c r="S267" s="381" t="s">
        <v>1642</v>
      </c>
      <c r="T267" s="387"/>
      <c r="U267" s="460" t="s">
        <v>383</v>
      </c>
      <c r="V267" s="611">
        <v>801671</v>
      </c>
      <c r="W267" s="499" t="s">
        <v>1642</v>
      </c>
      <c r="X267" s="174">
        <v>19</v>
      </c>
      <c r="Y267" s="399">
        <v>0.6</v>
      </c>
      <c r="Z267" s="243">
        <f>BD.PD[[#This Row],[Av.P1 '[%']]]*BD.PD[[#This Row],[Ppto. Orden Interna '[DOP']]]</f>
        <v>15960.527999999998</v>
      </c>
      <c r="AA267" s="174">
        <v>21</v>
      </c>
      <c r="AB267" s="399">
        <v>0.4</v>
      </c>
      <c r="AC267" s="243">
        <f>BD.PD[[#This Row],[Av.P2 '[%']]]*BD.PD[[#This Row],[Ppto. Orden Interna '[DOP']]]</f>
        <v>10640.351999999999</v>
      </c>
      <c r="AD267" s="249"/>
      <c r="AE267" s="389"/>
      <c r="AF267" s="243">
        <f>BD.PD[[#This Row],[Av.P3 '[%']]]*BD.PD[[#This Row],[Ppto. Orden Interna '[DOP']]]</f>
        <v>0</v>
      </c>
      <c r="AG267" s="243"/>
      <c r="AH267" s="243"/>
      <c r="AI267" s="243"/>
      <c r="AJ267" s="243"/>
      <c r="AK267" s="243"/>
      <c r="AL267" s="243"/>
      <c r="AM267" s="482">
        <f>BD.PD[[#This Row],[Pago 3]]+BD.PD[[#This Row],[Pago 2]]+BD.PD[[#This Row],[Pago 1]]</f>
        <v>26600.879999999997</v>
      </c>
      <c r="AN267" s="511" t="s">
        <v>244</v>
      </c>
      <c r="AO267" s="511" t="s">
        <v>245</v>
      </c>
      <c r="AP267" s="511" t="s">
        <v>246</v>
      </c>
      <c r="AQ267" s="511" t="s">
        <v>247</v>
      </c>
      <c r="AR267" s="511">
        <v>594</v>
      </c>
      <c r="AS267" s="511" t="s">
        <v>258</v>
      </c>
      <c r="IH267" s="306"/>
    </row>
    <row r="268" spans="1:242" ht="15" customHeight="1" x14ac:dyDescent="0.3">
      <c r="A268" s="174">
        <v>6.05</v>
      </c>
      <c r="B268" s="231"/>
      <c r="C268" s="232" t="str">
        <f>VLOOKUP(BD.PD[[#This Row],[Pos]],PPto[],3,FALSE)</f>
        <v xml:space="preserve">6.05 Otros sum e inst Tecnología </v>
      </c>
      <c r="D268" s="174" t="s">
        <v>23</v>
      </c>
      <c r="E268" s="305" t="str">
        <f>IF(BD.PD[[#This Row],[.]]="*",VLOOKUP(BD.PD[[#This Row],[Pos]],Presupuesto!A:H,7,FALSE),"")</f>
        <v/>
      </c>
      <c r="F268" s="520" t="s">
        <v>397</v>
      </c>
      <c r="G268" s="230" t="s">
        <v>1608</v>
      </c>
      <c r="H268" s="174">
        <v>4512992030</v>
      </c>
      <c r="I268" s="174" t="s">
        <v>1609</v>
      </c>
      <c r="J268" s="497" t="s">
        <v>1654</v>
      </c>
      <c r="K268" s="382">
        <v>1</v>
      </c>
      <c r="L268" s="174" t="s">
        <v>260</v>
      </c>
      <c r="M268" s="383">
        <f>IF(BD.PD[[#This Row],[Mon]]="DOP",1,HLOOKUP(BD.PD[[#This Row],[Mon]],$K$1:$L$2,2,FALSE))</f>
        <v>1</v>
      </c>
      <c r="N268" s="384">
        <v>5650</v>
      </c>
      <c r="O268" s="395">
        <f>BD.PD[[#This Row],[Cant.]]*BD.PD[[#This Row],[ Tasa ]]*BD.PD[[#This Row],[ Precio Und.]]</f>
        <v>5650</v>
      </c>
      <c r="P268" s="386">
        <v>0</v>
      </c>
      <c r="Q268" s="395">
        <f>IF(BD.PD[[#This Row],[Liquid. '[%']]]&lt;&gt;0,(BD.PD[[#This Row],[Valor Neto '[DOP']]]*BD.PD[[#This Row],[Liquid. '[%']]])+BD.PD[[#This Row],[Valor Neto '[DOP']]],BD.PD[[#This Row],[Valor Neto '[DOP']]])</f>
        <v>5650</v>
      </c>
      <c r="R268" s="395">
        <f>BD.PD[[#This Row],[Ppto. Orden Interna '[DOP']]]/HLOOKUP("USD",$K$1:$L$2,2,FALSE)</f>
        <v>92.622950819672127</v>
      </c>
      <c r="S268" s="381" t="s">
        <v>1641</v>
      </c>
      <c r="T268" s="387"/>
      <c r="U268" s="460" t="s">
        <v>383</v>
      </c>
      <c r="V268" s="611">
        <v>801671</v>
      </c>
      <c r="W268" s="499" t="s">
        <v>1641</v>
      </c>
      <c r="X268" s="495">
        <v>21</v>
      </c>
      <c r="Y268" s="388">
        <v>1</v>
      </c>
      <c r="Z268" s="243">
        <f>BD.PD[[#This Row],[Av.P1 '[%']]]*BD.PD[[#This Row],[Ppto. Orden Interna '[DOP']]]</f>
        <v>5650</v>
      </c>
      <c r="AA268" s="249"/>
      <c r="AB268" s="389"/>
      <c r="AC268" s="243">
        <f>BD.PD[[#This Row],[Av.P2 '[%']]]*BD.PD[[#This Row],[Ppto. Orden Interna '[DOP']]]</f>
        <v>0</v>
      </c>
      <c r="AD268" s="249"/>
      <c r="AE268" s="389"/>
      <c r="AF268" s="243">
        <f>BD.PD[[#This Row],[Av.P3 '[%']]]*BD.PD[[#This Row],[Ppto. Orden Interna '[DOP']]]</f>
        <v>0</v>
      </c>
      <c r="AG268" s="243"/>
      <c r="AH268" s="243"/>
      <c r="AI268" s="243"/>
      <c r="AJ268" s="243"/>
      <c r="AK268" s="243"/>
      <c r="AL268" s="243"/>
      <c r="AM268" s="482">
        <f>BD.PD[[#This Row],[Pago 3]]+BD.PD[[#This Row],[Pago 2]]+BD.PD[[#This Row],[Pago 1]]</f>
        <v>5650</v>
      </c>
      <c r="AN268" s="511" t="s">
        <v>244</v>
      </c>
      <c r="AO268" s="511" t="s">
        <v>245</v>
      </c>
      <c r="AP268" s="511" t="s">
        <v>246</v>
      </c>
      <c r="AQ268" s="511" t="s">
        <v>247</v>
      </c>
      <c r="AR268" s="511">
        <v>594</v>
      </c>
      <c r="AS268" s="511" t="s">
        <v>258</v>
      </c>
      <c r="IH268" s="306"/>
    </row>
    <row r="269" spans="1:242" s="522" customFormat="1" ht="15" customHeight="1" x14ac:dyDescent="0.3">
      <c r="A269" s="174">
        <v>6.05</v>
      </c>
      <c r="B269" s="231"/>
      <c r="C269" s="232" t="str">
        <f>VLOOKUP(BD.PD[[#This Row],[Pos]],PPto[],3,FALSE)</f>
        <v xml:space="preserve">6.05 Otros sum e inst Tecnología </v>
      </c>
      <c r="D269" s="174" t="s">
        <v>23</v>
      </c>
      <c r="E269" s="305" t="str">
        <f>IF(BD.PD[[#This Row],[.]]="*",VLOOKUP(BD.PD[[#This Row],[Pos]],Presupuesto!A:H,7,FALSE),"")</f>
        <v/>
      </c>
      <c r="F269" s="520" t="s">
        <v>398</v>
      </c>
      <c r="G269" s="230" t="s">
        <v>1608</v>
      </c>
      <c r="H269" s="174">
        <v>4512992030</v>
      </c>
      <c r="I269" s="174" t="s">
        <v>1609</v>
      </c>
      <c r="J269" s="497" t="s">
        <v>1654</v>
      </c>
      <c r="K269" s="382">
        <v>1</v>
      </c>
      <c r="L269" s="174" t="s">
        <v>260</v>
      </c>
      <c r="M269" s="383">
        <f>IF(BD.PD[[#This Row],[Mon]]="DOP",1,HLOOKUP(BD.PD[[#This Row],[Mon]],$K$1:$L$2,2,FALSE))</f>
        <v>1</v>
      </c>
      <c r="N269" s="384">
        <v>11200</v>
      </c>
      <c r="O269" s="395">
        <f>BD.PD[[#This Row],[Cant.]]*BD.PD[[#This Row],[ Tasa ]]*BD.PD[[#This Row],[ Precio Und.]]</f>
        <v>11200</v>
      </c>
      <c r="P269" s="386">
        <v>0</v>
      </c>
      <c r="Q269" s="395">
        <f>IF(BD.PD[[#This Row],[Liquid. '[%']]]&lt;&gt;0,(BD.PD[[#This Row],[Valor Neto '[DOP']]]*BD.PD[[#This Row],[Liquid. '[%']]])+BD.PD[[#This Row],[Valor Neto '[DOP']]],BD.PD[[#This Row],[Valor Neto '[DOP']]])</f>
        <v>11200</v>
      </c>
      <c r="R269" s="395">
        <f>BD.PD[[#This Row],[Ppto. Orden Interna '[DOP']]]/HLOOKUP("USD",$K$1:$L$2,2,FALSE)</f>
        <v>183.60655737704917</v>
      </c>
      <c r="S269" s="381" t="s">
        <v>1641</v>
      </c>
      <c r="T269" s="387"/>
      <c r="U269" s="460" t="s">
        <v>383</v>
      </c>
      <c r="V269" s="611">
        <v>801671</v>
      </c>
      <c r="W269" s="499" t="s">
        <v>1641</v>
      </c>
      <c r="X269" s="495">
        <v>21</v>
      </c>
      <c r="Y269" s="388">
        <v>1</v>
      </c>
      <c r="Z269" s="243">
        <f>BD.PD[[#This Row],[Av.P1 '[%']]]*BD.PD[[#This Row],[Ppto. Orden Interna '[DOP']]]</f>
        <v>11200</v>
      </c>
      <c r="AA269" s="249"/>
      <c r="AB269" s="389"/>
      <c r="AC269" s="243">
        <f>BD.PD[[#This Row],[Av.P2 '[%']]]*BD.PD[[#This Row],[Ppto. Orden Interna '[DOP']]]</f>
        <v>0</v>
      </c>
      <c r="AD269" s="249"/>
      <c r="AE269" s="389"/>
      <c r="AF269" s="243">
        <f>BD.PD[[#This Row],[Av.P3 '[%']]]*BD.PD[[#This Row],[Ppto. Orden Interna '[DOP']]]</f>
        <v>0</v>
      </c>
      <c r="AG269" s="243"/>
      <c r="AH269" s="243"/>
      <c r="AI269" s="243"/>
      <c r="AJ269" s="243"/>
      <c r="AK269" s="243"/>
      <c r="AL269" s="243"/>
      <c r="AM269" s="482">
        <f>BD.PD[[#This Row],[Pago 3]]+BD.PD[[#This Row],[Pago 2]]+BD.PD[[#This Row],[Pago 1]]</f>
        <v>11200</v>
      </c>
      <c r="AN269" s="511" t="s">
        <v>244</v>
      </c>
      <c r="AO269" s="511" t="s">
        <v>245</v>
      </c>
      <c r="AP269" s="511" t="s">
        <v>246</v>
      </c>
      <c r="AQ269" s="511" t="s">
        <v>247</v>
      </c>
      <c r="AR269" s="511">
        <v>594</v>
      </c>
      <c r="AS269" s="511" t="s">
        <v>258</v>
      </c>
      <c r="AT269" s="306"/>
      <c r="AU269" s="306"/>
      <c r="AV269" s="306"/>
      <c r="AW269" s="306"/>
      <c r="AX269" s="306"/>
      <c r="AY269" s="306"/>
      <c r="AZ269" s="306"/>
      <c r="BA269" s="306"/>
      <c r="BB269" s="306"/>
      <c r="BC269" s="306"/>
      <c r="BD269" s="306"/>
      <c r="BE269" s="306"/>
      <c r="BF269" s="306"/>
      <c r="BG269" s="306"/>
      <c r="BH269" s="306"/>
      <c r="BI269" s="306"/>
      <c r="BJ269" s="306"/>
      <c r="BK269" s="306"/>
      <c r="BL269" s="306"/>
      <c r="BM269" s="306"/>
      <c r="BN269" s="306"/>
      <c r="BO269" s="306"/>
      <c r="BP269" s="306"/>
      <c r="BQ269" s="306"/>
      <c r="BR269" s="306"/>
      <c r="BS269" s="306"/>
      <c r="BT269" s="306"/>
      <c r="BU269" s="306"/>
      <c r="BV269" s="306"/>
      <c r="BW269" s="306"/>
      <c r="BX269" s="306"/>
      <c r="BY269" s="306"/>
      <c r="BZ269" s="306"/>
      <c r="CA269" s="306"/>
      <c r="CB269" s="306"/>
      <c r="CC269" s="306"/>
      <c r="CD269" s="306"/>
      <c r="CE269" s="306"/>
      <c r="CF269" s="306"/>
      <c r="CG269" s="306"/>
      <c r="CH269" s="306"/>
      <c r="CI269" s="306"/>
      <c r="CJ269" s="306"/>
      <c r="CK269" s="306"/>
      <c r="CL269" s="306"/>
      <c r="CM269" s="306"/>
      <c r="CN269" s="306"/>
      <c r="CO269" s="306"/>
      <c r="CP269" s="306"/>
      <c r="CQ269" s="306"/>
      <c r="CR269" s="306"/>
      <c r="CS269" s="306"/>
      <c r="CT269" s="306"/>
      <c r="CU269" s="306"/>
      <c r="CV269" s="306"/>
      <c r="CW269" s="306"/>
      <c r="CX269" s="306"/>
      <c r="CY269" s="306"/>
      <c r="CZ269" s="306"/>
      <c r="DA269" s="306"/>
      <c r="DB269" s="306"/>
      <c r="DC269" s="306"/>
      <c r="DD269" s="306"/>
      <c r="DE269" s="306"/>
      <c r="DF269" s="306"/>
      <c r="DG269" s="306"/>
      <c r="DH269" s="306"/>
      <c r="DI269" s="306"/>
      <c r="DJ269" s="306"/>
      <c r="DK269" s="306"/>
      <c r="DL269" s="306"/>
      <c r="DM269" s="306"/>
      <c r="DN269" s="306"/>
      <c r="DO269" s="306"/>
      <c r="DP269" s="306"/>
      <c r="DQ269" s="306"/>
      <c r="DR269" s="306"/>
      <c r="DS269" s="306"/>
      <c r="DT269" s="306"/>
      <c r="DU269" s="306"/>
      <c r="DV269" s="306"/>
      <c r="DW269" s="306"/>
      <c r="DX269" s="306"/>
      <c r="DY269" s="306"/>
      <c r="DZ269" s="306"/>
      <c r="EA269" s="306"/>
      <c r="EB269" s="306"/>
      <c r="EC269" s="306"/>
      <c r="ED269" s="306"/>
      <c r="EE269" s="306"/>
      <c r="EF269" s="306"/>
      <c r="EG269" s="306"/>
      <c r="EH269" s="306"/>
      <c r="EI269" s="306"/>
      <c r="EJ269" s="306"/>
      <c r="EK269" s="306"/>
      <c r="EL269" s="306"/>
      <c r="EM269" s="306"/>
      <c r="EN269" s="306"/>
      <c r="EO269" s="306"/>
      <c r="EP269" s="306"/>
      <c r="EQ269" s="306"/>
      <c r="ER269" s="306"/>
      <c r="ES269" s="306"/>
      <c r="ET269" s="306"/>
      <c r="EU269" s="306"/>
      <c r="EV269" s="306"/>
      <c r="EW269" s="306"/>
      <c r="EX269" s="306"/>
      <c r="EY269" s="306"/>
      <c r="EZ269" s="306"/>
      <c r="FA269" s="306"/>
      <c r="FB269" s="306"/>
      <c r="FC269" s="306"/>
      <c r="FD269" s="306"/>
      <c r="FE269" s="306"/>
      <c r="FF269" s="306"/>
      <c r="FG269" s="306"/>
      <c r="FH269" s="306"/>
      <c r="FI269" s="306"/>
      <c r="FJ269" s="306"/>
      <c r="FK269" s="306"/>
      <c r="FL269" s="306"/>
      <c r="FM269" s="306"/>
      <c r="FN269" s="306"/>
      <c r="FO269" s="306"/>
      <c r="FP269" s="306"/>
      <c r="FQ269" s="306"/>
      <c r="FR269" s="306"/>
      <c r="FS269" s="306"/>
      <c r="FT269" s="306"/>
      <c r="FU269" s="306"/>
      <c r="FV269" s="306"/>
      <c r="FW269" s="306"/>
      <c r="FX269" s="306"/>
      <c r="FY269" s="306"/>
      <c r="FZ269" s="306"/>
      <c r="GA269" s="306"/>
      <c r="GB269" s="306"/>
      <c r="GC269" s="306"/>
      <c r="GD269" s="306"/>
      <c r="GE269" s="306"/>
      <c r="GF269" s="306"/>
      <c r="GG269" s="306"/>
      <c r="GH269" s="306"/>
      <c r="GI269" s="306"/>
      <c r="GJ269" s="306"/>
      <c r="GK269" s="306"/>
      <c r="GL269" s="306"/>
      <c r="GM269" s="306"/>
      <c r="GN269" s="306"/>
      <c r="GO269" s="306"/>
      <c r="GP269" s="306"/>
      <c r="GQ269" s="306"/>
      <c r="GR269" s="306"/>
      <c r="GS269" s="306"/>
      <c r="GT269" s="306"/>
      <c r="GU269" s="306"/>
      <c r="GV269" s="306"/>
      <c r="GW269" s="306"/>
      <c r="GX269" s="306"/>
      <c r="GY269" s="306"/>
      <c r="GZ269" s="306"/>
      <c r="HA269" s="306"/>
      <c r="HB269" s="306"/>
      <c r="HC269" s="306"/>
      <c r="HD269" s="306"/>
      <c r="HE269" s="306"/>
      <c r="HF269" s="306"/>
      <c r="HG269" s="306"/>
      <c r="HH269" s="306"/>
      <c r="HI269" s="306"/>
      <c r="HJ269" s="306"/>
      <c r="HK269" s="306"/>
      <c r="HL269" s="306"/>
      <c r="HM269" s="306"/>
      <c r="HN269" s="306"/>
      <c r="HO269" s="306"/>
      <c r="HP269" s="306"/>
      <c r="HQ269" s="306"/>
      <c r="HR269" s="306"/>
      <c r="HS269" s="306"/>
      <c r="HT269" s="306"/>
      <c r="HU269" s="306"/>
      <c r="HV269" s="306"/>
      <c r="HW269" s="306"/>
      <c r="HX269" s="306"/>
      <c r="HY269" s="306"/>
      <c r="HZ269" s="306"/>
      <c r="IA269" s="306"/>
      <c r="IB269" s="306"/>
      <c r="IC269" s="306"/>
      <c r="ID269" s="306"/>
      <c r="IE269" s="306"/>
      <c r="IF269" s="306"/>
      <c r="IG269" s="306"/>
      <c r="IH269" s="306"/>
    </row>
    <row r="270" spans="1:242" ht="15" customHeight="1" x14ac:dyDescent="0.3">
      <c r="A270" s="174">
        <v>6.05</v>
      </c>
      <c r="B270" s="231"/>
      <c r="C270" s="232" t="str">
        <f>VLOOKUP(BD.PD[[#This Row],[Pos]],PPto[],3,FALSE)</f>
        <v xml:space="preserve">6.05 Otros sum e inst Tecnología </v>
      </c>
      <c r="D270" s="174" t="s">
        <v>23</v>
      </c>
      <c r="E270" s="305" t="str">
        <f>IF(BD.PD[[#This Row],[.]]="*",VLOOKUP(BD.PD[[#This Row],[Pos]],Presupuesto!A:H,7,FALSE),"")</f>
        <v/>
      </c>
      <c r="F270" s="520" t="s">
        <v>399</v>
      </c>
      <c r="G270" s="230" t="s">
        <v>1608</v>
      </c>
      <c r="H270" s="174">
        <v>4512992030</v>
      </c>
      <c r="I270" s="174" t="s">
        <v>1609</v>
      </c>
      <c r="J270" s="497" t="s">
        <v>1654</v>
      </c>
      <c r="K270" s="382">
        <v>1</v>
      </c>
      <c r="L270" s="174" t="s">
        <v>260</v>
      </c>
      <c r="M270" s="383">
        <f>IF(BD.PD[[#This Row],[Mon]]="DOP",1,HLOOKUP(BD.PD[[#This Row],[Mon]],$K$1:$L$2,2,FALSE))</f>
        <v>1</v>
      </c>
      <c r="N270" s="384">
        <v>4399</v>
      </c>
      <c r="O270" s="395">
        <f>BD.PD[[#This Row],[Cant.]]*BD.PD[[#This Row],[ Tasa ]]*BD.PD[[#This Row],[ Precio Und.]]</f>
        <v>4399</v>
      </c>
      <c r="P270" s="386">
        <v>0</v>
      </c>
      <c r="Q270" s="395">
        <f>IF(BD.PD[[#This Row],[Liquid. '[%']]]&lt;&gt;0,(BD.PD[[#This Row],[Valor Neto '[DOP']]]*BD.PD[[#This Row],[Liquid. '[%']]])+BD.PD[[#This Row],[Valor Neto '[DOP']]],BD.PD[[#This Row],[Valor Neto '[DOP']]])</f>
        <v>4399</v>
      </c>
      <c r="R270" s="395">
        <f>BD.PD[[#This Row],[Ppto. Orden Interna '[DOP']]]/HLOOKUP("USD",$K$1:$L$2,2,FALSE)</f>
        <v>72.114754098360649</v>
      </c>
      <c r="S270" s="381" t="s">
        <v>1641</v>
      </c>
      <c r="T270" s="387"/>
      <c r="U270" s="460" t="s">
        <v>383</v>
      </c>
      <c r="V270" s="611">
        <v>801671</v>
      </c>
      <c r="W270" s="499" t="s">
        <v>1641</v>
      </c>
      <c r="X270" s="495">
        <v>21</v>
      </c>
      <c r="Y270" s="388">
        <v>1</v>
      </c>
      <c r="Z270" s="243">
        <f>BD.PD[[#This Row],[Av.P1 '[%']]]*BD.PD[[#This Row],[Ppto. Orden Interna '[DOP']]]</f>
        <v>4399</v>
      </c>
      <c r="AA270" s="249"/>
      <c r="AB270" s="389"/>
      <c r="AC270" s="243">
        <f>BD.PD[[#This Row],[Av.P2 '[%']]]*BD.PD[[#This Row],[Ppto. Orden Interna '[DOP']]]</f>
        <v>0</v>
      </c>
      <c r="AD270" s="249"/>
      <c r="AE270" s="389"/>
      <c r="AF270" s="243">
        <f>BD.PD[[#This Row],[Av.P3 '[%']]]*BD.PD[[#This Row],[Ppto. Orden Interna '[DOP']]]</f>
        <v>0</v>
      </c>
      <c r="AG270" s="243"/>
      <c r="AH270" s="243"/>
      <c r="AI270" s="243"/>
      <c r="AJ270" s="243"/>
      <c r="AK270" s="243"/>
      <c r="AL270" s="243"/>
      <c r="AM270" s="482">
        <f>BD.PD[[#This Row],[Pago 3]]+BD.PD[[#This Row],[Pago 2]]+BD.PD[[#This Row],[Pago 1]]</f>
        <v>4399</v>
      </c>
      <c r="AN270" s="511" t="s">
        <v>244</v>
      </c>
      <c r="AO270" s="511" t="s">
        <v>245</v>
      </c>
      <c r="AP270" s="511" t="s">
        <v>246</v>
      </c>
      <c r="AQ270" s="511" t="s">
        <v>247</v>
      </c>
      <c r="AR270" s="511">
        <v>594</v>
      </c>
      <c r="AS270" s="511" t="s">
        <v>258</v>
      </c>
      <c r="IH270" s="306"/>
    </row>
    <row r="271" spans="1:242" ht="15" customHeight="1" x14ac:dyDescent="0.3">
      <c r="A271" s="174">
        <v>6.05</v>
      </c>
      <c r="B271" s="231"/>
      <c r="C271" s="232" t="str">
        <f>VLOOKUP(BD.PD[[#This Row],[Pos]],PPto[],3,FALSE)</f>
        <v xml:space="preserve">6.05 Otros sum e inst Tecnología </v>
      </c>
      <c r="D271" s="174" t="s">
        <v>23</v>
      </c>
      <c r="E271" s="305" t="str">
        <f>IF(BD.PD[[#This Row],[.]]="*",VLOOKUP(BD.PD[[#This Row],[Pos]],Presupuesto!A:H,7,FALSE),"")</f>
        <v/>
      </c>
      <c r="F271" s="523" t="s">
        <v>1775</v>
      </c>
      <c r="G271" s="230" t="s">
        <v>1608</v>
      </c>
      <c r="H271" s="174">
        <v>4513017013</v>
      </c>
      <c r="I271" s="174" t="s">
        <v>1609</v>
      </c>
      <c r="J271" s="497" t="s">
        <v>1771</v>
      </c>
      <c r="K271" s="382">
        <v>1</v>
      </c>
      <c r="L271" s="174" t="s">
        <v>260</v>
      </c>
      <c r="M271" s="383">
        <f>IF(BD.PD[[#This Row],[Mon]]="DOP",1,HLOOKUP(BD.PD[[#This Row],[Mon]],$K$1:$L$2,2,FALSE))</f>
        <v>1</v>
      </c>
      <c r="N271" s="384">
        <v>64500</v>
      </c>
      <c r="O271" s="395">
        <f>BD.PD[[#This Row],[Cant.]]*BD.PD[[#This Row],[ Tasa ]]*BD.PD[[#This Row],[ Precio Und.]]</f>
        <v>64500</v>
      </c>
      <c r="P271" s="386">
        <v>0</v>
      </c>
      <c r="Q271" s="395">
        <f>IF(BD.PD[[#This Row],[Liquid. '[%']]]&lt;&gt;0,(BD.PD[[#This Row],[Valor Neto '[DOP']]]*BD.PD[[#This Row],[Liquid. '[%']]])+BD.PD[[#This Row],[Valor Neto '[DOP']]],BD.PD[[#This Row],[Valor Neto '[DOP']]])</f>
        <v>64500</v>
      </c>
      <c r="R271" s="395">
        <f>BD.PD[[#This Row],[Ppto. Orden Interna '[DOP']]]/HLOOKUP("USD",$K$1:$L$2,2,FALSE)</f>
        <v>1057.377049180328</v>
      </c>
      <c r="S271" s="381" t="s">
        <v>1640</v>
      </c>
      <c r="T271" s="387"/>
      <c r="U271" s="460" t="s">
        <v>383</v>
      </c>
      <c r="V271" s="611">
        <v>801671</v>
      </c>
      <c r="W271" s="499" t="s">
        <v>1640</v>
      </c>
      <c r="X271" s="495">
        <v>21</v>
      </c>
      <c r="Y271" s="388">
        <v>1</v>
      </c>
      <c r="Z271" s="243">
        <f>BD.PD[[#This Row],[Av.P1 '[%']]]*BD.PD[[#This Row],[Ppto. Orden Interna '[DOP']]]</f>
        <v>64500</v>
      </c>
      <c r="AA271" s="249"/>
      <c r="AB271" s="389"/>
      <c r="AC271" s="243">
        <f>BD.PD[[#This Row],[Av.P2 '[%']]]*BD.PD[[#This Row],[Ppto. Orden Interna '[DOP']]]</f>
        <v>0</v>
      </c>
      <c r="AD271" s="249"/>
      <c r="AE271" s="389"/>
      <c r="AF271" s="243">
        <f>BD.PD[[#This Row],[Av.P3 '[%']]]*BD.PD[[#This Row],[Ppto. Orden Interna '[DOP']]]</f>
        <v>0</v>
      </c>
      <c r="AG271" s="243"/>
      <c r="AH271" s="243"/>
      <c r="AI271" s="243"/>
      <c r="AJ271" s="243"/>
      <c r="AK271" s="243"/>
      <c r="AL271" s="243"/>
      <c r="AM271" s="482">
        <f>BD.PD[[#This Row],[Pago 3]]+BD.PD[[#This Row],[Pago 2]]+BD.PD[[#This Row],[Pago 1]]</f>
        <v>64500</v>
      </c>
      <c r="AN271" s="511" t="s">
        <v>244</v>
      </c>
      <c r="AO271" s="511" t="s">
        <v>245</v>
      </c>
      <c r="AP271" s="511" t="s">
        <v>246</v>
      </c>
      <c r="AQ271" s="511" t="s">
        <v>247</v>
      </c>
      <c r="AR271" s="511">
        <v>594</v>
      </c>
      <c r="AS271" s="511" t="s">
        <v>258</v>
      </c>
      <c r="IH271" s="306"/>
    </row>
    <row r="272" spans="1:242" ht="15" customHeight="1" x14ac:dyDescent="0.3">
      <c r="A272" s="174">
        <v>6.05</v>
      </c>
      <c r="B272" s="231"/>
      <c r="C272" s="232" t="str">
        <f>VLOOKUP(BD.PD[[#This Row],[Pos]],PPto[],3,FALSE)</f>
        <v xml:space="preserve">6.05 Otros sum e inst Tecnología </v>
      </c>
      <c r="D272" s="174" t="s">
        <v>23</v>
      </c>
      <c r="E272" s="305" t="str">
        <f>IF(BD.PD[[#This Row],[.]]="*",VLOOKUP(BD.PD[[#This Row],[Pos]],Presupuesto!A:H,7,FALSE),"")</f>
        <v/>
      </c>
      <c r="F272" s="523" t="s">
        <v>1774</v>
      </c>
      <c r="G272" s="230" t="s">
        <v>1608</v>
      </c>
      <c r="H272" s="174">
        <v>4513017006</v>
      </c>
      <c r="I272" s="174" t="s">
        <v>1609</v>
      </c>
      <c r="J272" s="497" t="s">
        <v>1771</v>
      </c>
      <c r="K272" s="382">
        <v>1</v>
      </c>
      <c r="L272" s="174" t="s">
        <v>260</v>
      </c>
      <c r="M272" s="383">
        <f>IF(BD.PD[[#This Row],[Mon]]="DOP",1,HLOOKUP(BD.PD[[#This Row],[Mon]],$K$1:$L$2,2,FALSE))</f>
        <v>1</v>
      </c>
      <c r="N272" s="384">
        <v>44800</v>
      </c>
      <c r="O272" s="395">
        <f>BD.PD[[#This Row],[Cant.]]*BD.PD[[#This Row],[ Tasa ]]*BD.PD[[#This Row],[ Precio Und.]]</f>
        <v>44800</v>
      </c>
      <c r="P272" s="386">
        <v>0</v>
      </c>
      <c r="Q272" s="395">
        <f>IF(BD.PD[[#This Row],[Liquid. '[%']]]&lt;&gt;0,(BD.PD[[#This Row],[Valor Neto '[DOP']]]*BD.PD[[#This Row],[Liquid. '[%']]])+BD.PD[[#This Row],[Valor Neto '[DOP']]],BD.PD[[#This Row],[Valor Neto '[DOP']]])</f>
        <v>44800</v>
      </c>
      <c r="R272" s="395">
        <f>BD.PD[[#This Row],[Ppto. Orden Interna '[DOP']]]/HLOOKUP("USD",$K$1:$L$2,2,FALSE)</f>
        <v>734.42622950819668</v>
      </c>
      <c r="S272" s="398" t="s">
        <v>1168</v>
      </c>
      <c r="T272" s="387"/>
      <c r="U272" s="460" t="s">
        <v>383</v>
      </c>
      <c r="V272" s="611">
        <v>801671</v>
      </c>
      <c r="W272" s="499" t="s">
        <v>1168</v>
      </c>
      <c r="X272" s="495">
        <v>21</v>
      </c>
      <c r="Y272" s="388">
        <v>1</v>
      </c>
      <c r="Z272" s="243">
        <f>BD.PD[[#This Row],[Av.P1 '[%']]]*BD.PD[[#This Row],[Ppto. Orden Interna '[DOP']]]</f>
        <v>44800</v>
      </c>
      <c r="AA272" s="249"/>
      <c r="AB272" s="389"/>
      <c r="AC272" s="243">
        <f>BD.PD[[#This Row],[Av.P2 '[%']]]*BD.PD[[#This Row],[Ppto. Orden Interna '[DOP']]]</f>
        <v>0</v>
      </c>
      <c r="AD272" s="249"/>
      <c r="AE272" s="389"/>
      <c r="AF272" s="243">
        <f>BD.PD[[#This Row],[Av.P3 '[%']]]*BD.PD[[#This Row],[Ppto. Orden Interna '[DOP']]]</f>
        <v>0</v>
      </c>
      <c r="AG272" s="243"/>
      <c r="AH272" s="243"/>
      <c r="AI272" s="243"/>
      <c r="AJ272" s="243"/>
      <c r="AK272" s="243"/>
      <c r="AL272" s="243"/>
      <c r="AM272" s="482">
        <f>BD.PD[[#This Row],[Pago 3]]+BD.PD[[#This Row],[Pago 2]]+BD.PD[[#This Row],[Pago 1]]</f>
        <v>44800</v>
      </c>
      <c r="AN272" s="511" t="s">
        <v>244</v>
      </c>
      <c r="AO272" s="511" t="s">
        <v>245</v>
      </c>
      <c r="AP272" s="511" t="s">
        <v>246</v>
      </c>
      <c r="AQ272" s="511" t="s">
        <v>247</v>
      </c>
      <c r="AR272" s="511">
        <v>594</v>
      </c>
      <c r="AS272" s="511" t="s">
        <v>258</v>
      </c>
      <c r="IH272" s="306"/>
    </row>
    <row r="273" spans="1:242" ht="15" customHeight="1" x14ac:dyDescent="0.3">
      <c r="A273" s="174">
        <v>6.05</v>
      </c>
      <c r="B273" s="231"/>
      <c r="C273" s="232" t="str">
        <f>VLOOKUP(BD.PD[[#This Row],[Pos]],PPto[],3,FALSE)</f>
        <v xml:space="preserve">6.05 Otros sum e inst Tecnología </v>
      </c>
      <c r="D273" s="174" t="s">
        <v>23</v>
      </c>
      <c r="E273" s="305" t="str">
        <f>IF(BD.PD[[#This Row],[.]]="*",VLOOKUP(BD.PD[[#This Row],[Pos]],Presupuesto!A:H,7,FALSE),"")</f>
        <v/>
      </c>
      <c r="F273" s="520" t="s">
        <v>404</v>
      </c>
      <c r="G273" s="230" t="s">
        <v>1608</v>
      </c>
      <c r="H273" s="398">
        <v>4512504517</v>
      </c>
      <c r="I273" s="174" t="s">
        <v>1609</v>
      </c>
      <c r="J273" s="497" t="s">
        <v>1654</v>
      </c>
      <c r="K273" s="512">
        <v>1</v>
      </c>
      <c r="L273" s="174" t="s">
        <v>117</v>
      </c>
      <c r="M273" s="383">
        <f>IF(BD.PD[[#This Row],[Mon]]="DOP",1,HLOOKUP(BD.PD[[#This Row],[Mon]],$K$1:$L$2,2,FALSE))</f>
        <v>61</v>
      </c>
      <c r="N273" s="384">
        <v>15243.22</v>
      </c>
      <c r="O273" s="395">
        <f>BD.PD[[#This Row],[Cant.]]*BD.PD[[#This Row],[ Tasa ]]*BD.PD[[#This Row],[ Precio Und.]]</f>
        <v>929836.41999999993</v>
      </c>
      <c r="P273" s="386">
        <v>0</v>
      </c>
      <c r="Q273" s="395">
        <f>IF(BD.PD[[#This Row],[Liquid. '[%']]]&lt;&gt;0,(BD.PD[[#This Row],[Valor Neto '[DOP']]]*BD.PD[[#This Row],[Liquid. '[%']]])+BD.PD[[#This Row],[Valor Neto '[DOP']]],BD.PD[[#This Row],[Valor Neto '[DOP']]])</f>
        <v>929836.41999999993</v>
      </c>
      <c r="R273" s="395">
        <f>BD.PD[[#This Row],[Ppto. Orden Interna '[DOP']]]/HLOOKUP("USD",$K$1:$L$2,2,FALSE)</f>
        <v>15243.22</v>
      </c>
      <c r="S273" s="381" t="s">
        <v>1013</v>
      </c>
      <c r="T273" s="387"/>
      <c r="U273" s="460" t="s">
        <v>383</v>
      </c>
      <c r="V273" s="611">
        <v>801671</v>
      </c>
      <c r="W273" s="499" t="s">
        <v>1013</v>
      </c>
      <c r="X273" s="495">
        <v>5</v>
      </c>
      <c r="Y273" s="388">
        <v>0.5</v>
      </c>
      <c r="Z273" s="243">
        <f>BD.PD[[#This Row],[Av.P1 '[%']]]*BD.PD[[#This Row],[Ppto. Orden Interna '[DOP']]]</f>
        <v>464918.20999999996</v>
      </c>
      <c r="AA273" s="495">
        <v>21</v>
      </c>
      <c r="AB273" s="388">
        <v>0.5</v>
      </c>
      <c r="AC273" s="243">
        <f>BD.PD[[#This Row],[Av.P2 '[%']]]*BD.PD[[#This Row],[Ppto. Orden Interna '[DOP']]]</f>
        <v>464918.20999999996</v>
      </c>
      <c r="AD273" s="249"/>
      <c r="AE273" s="389"/>
      <c r="AF273" s="243">
        <f>BD.PD[[#This Row],[Av.P3 '[%']]]*BD.PD[[#This Row],[Ppto. Orden Interna '[DOP']]]</f>
        <v>0</v>
      </c>
      <c r="AG273" s="243"/>
      <c r="AH273" s="243"/>
      <c r="AI273" s="243"/>
      <c r="AJ273" s="243"/>
      <c r="AK273" s="243"/>
      <c r="AL273" s="243"/>
      <c r="AM273" s="482">
        <f>BD.PD[[#This Row],[Pago 3]]+BD.PD[[#This Row],[Pago 2]]+BD.PD[[#This Row],[Pago 1]]</f>
        <v>929836.41999999993</v>
      </c>
      <c r="AN273" s="511" t="s">
        <v>244</v>
      </c>
      <c r="AO273" s="511" t="s">
        <v>245</v>
      </c>
      <c r="AP273" s="511" t="s">
        <v>246</v>
      </c>
      <c r="AQ273" s="511" t="s">
        <v>247</v>
      </c>
      <c r="AR273" s="511">
        <v>594</v>
      </c>
      <c r="AS273" s="511" t="s">
        <v>258</v>
      </c>
      <c r="IH273" s="306"/>
    </row>
    <row r="274" spans="1:242" ht="15" customHeight="1" x14ac:dyDescent="0.3">
      <c r="A274" s="174">
        <v>6.05</v>
      </c>
      <c r="B274" s="231"/>
      <c r="C274" s="232" t="str">
        <f>VLOOKUP(BD.PD[[#This Row],[Pos]],PPto[],3,FALSE)</f>
        <v xml:space="preserve">6.05 Otros sum e inst Tecnología </v>
      </c>
      <c r="D274" s="174" t="s">
        <v>23</v>
      </c>
      <c r="E274" s="305" t="str">
        <f>IF(BD.PD[[#This Row],[.]]="*",VLOOKUP(BD.PD[[#This Row],[Pos]],Presupuesto!A:H,7,FALSE),"")</f>
        <v/>
      </c>
      <c r="F274" s="234" t="s">
        <v>2000</v>
      </c>
      <c r="G274" s="230" t="s">
        <v>1608</v>
      </c>
      <c r="H274" s="609">
        <v>4513125002</v>
      </c>
      <c r="I274" s="174" t="s">
        <v>1609</v>
      </c>
      <c r="J274" s="497" t="s">
        <v>1994</v>
      </c>
      <c r="K274" s="382">
        <v>1</v>
      </c>
      <c r="L274" s="174" t="s">
        <v>260</v>
      </c>
      <c r="M274" s="383">
        <f>IF(BD.PD[[#This Row],[Mon]]="DOP",1,HLOOKUP(BD.PD[[#This Row],[Mon]],$K$1:$L$2,2,FALSE))</f>
        <v>1</v>
      </c>
      <c r="N274" s="384">
        <v>24995</v>
      </c>
      <c r="O274" s="395">
        <f>BD.PD[[#This Row],[Cant.]]*BD.PD[[#This Row],[ Tasa ]]*BD.PD[[#This Row],[ Precio Und.]]</f>
        <v>24995</v>
      </c>
      <c r="P274" s="386">
        <v>0</v>
      </c>
      <c r="Q274" s="395">
        <f>IF(BD.PD[[#This Row],[Liquid. '[%']]]&lt;&gt;0,(BD.PD[[#This Row],[Valor Neto '[DOP']]]*BD.PD[[#This Row],[Liquid. '[%']]])+BD.PD[[#This Row],[Valor Neto '[DOP']]],BD.PD[[#This Row],[Valor Neto '[DOP']]])</f>
        <v>24995</v>
      </c>
      <c r="R274" s="395">
        <f>BD.PD[[#This Row],[Ppto. Orden Interna '[DOP']]]/HLOOKUP("USD",$K$1:$L$2,2,FALSE)</f>
        <v>409.75409836065575</v>
      </c>
      <c r="S274" s="381" t="s">
        <v>1013</v>
      </c>
      <c r="T274" s="387"/>
      <c r="U274" s="460" t="s">
        <v>383</v>
      </c>
      <c r="V274" s="611">
        <v>801671</v>
      </c>
      <c r="W274" s="499" t="s">
        <v>1013</v>
      </c>
      <c r="X274" s="495">
        <v>22</v>
      </c>
      <c r="Y274" s="388">
        <v>1</v>
      </c>
      <c r="Z274" s="243">
        <f>BD.PD[[#This Row],[Av.P1 '[%']]]*BD.PD[[#This Row],[Ppto. Orden Interna '[DOP']]]</f>
        <v>24995</v>
      </c>
      <c r="AA274" s="495"/>
      <c r="AB274" s="388"/>
      <c r="AC274" s="243">
        <f>BD.PD[[#This Row],[Av.P2 '[%']]]*BD.PD[[#This Row],[Ppto. Orden Interna '[DOP']]]</f>
        <v>0</v>
      </c>
      <c r="AD274" s="249"/>
      <c r="AE274" s="389"/>
      <c r="AF274" s="243">
        <f>BD.PD[[#This Row],[Av.P3 '[%']]]*BD.PD[[#This Row],[Ppto. Orden Interna '[DOP']]]</f>
        <v>0</v>
      </c>
      <c r="AG274" s="243"/>
      <c r="AH274" s="243"/>
      <c r="AI274" s="243"/>
      <c r="AJ274" s="243"/>
      <c r="AK274" s="243"/>
      <c r="AL274" s="243"/>
      <c r="AM274" s="482">
        <f>BD.PD[[#This Row],[Pago 3]]+BD.PD[[#This Row],[Pago 2]]+BD.PD[[#This Row],[Pago 1]]</f>
        <v>24995</v>
      </c>
      <c r="AN274" s="511" t="s">
        <v>244</v>
      </c>
      <c r="AO274" s="511" t="s">
        <v>245</v>
      </c>
      <c r="AP274" s="511" t="s">
        <v>246</v>
      </c>
      <c r="AQ274" s="511" t="s">
        <v>247</v>
      </c>
      <c r="AR274" s="511">
        <v>594</v>
      </c>
      <c r="AS274" s="511" t="s">
        <v>258</v>
      </c>
      <c r="IH274" s="306"/>
    </row>
    <row r="275" spans="1:242" ht="15" customHeight="1" x14ac:dyDescent="0.3">
      <c r="A275" s="174">
        <v>7.01</v>
      </c>
      <c r="B275" s="231" t="s">
        <v>243</v>
      </c>
      <c r="C275" s="232" t="str">
        <f>VLOOKUP(BD.PD[[#This Row],[Pos]],PPto[],3,FALSE)</f>
        <v xml:space="preserve">7.01 Equipamiento de Acero Inoxidable </v>
      </c>
      <c r="D275" s="233" t="s">
        <v>243</v>
      </c>
      <c r="E275" s="305">
        <f>IF(BD.PD[[#This Row],[.]]="*",VLOOKUP(BD.PD[[#This Row],[Pos]],Presupuesto!A:H,7,FALSE),"")</f>
        <v>24826.932539682548</v>
      </c>
      <c r="F275" s="234"/>
      <c r="G275" s="174"/>
      <c r="H275" s="174"/>
      <c r="I275" s="174"/>
      <c r="J275" s="174"/>
      <c r="K275" s="392">
        <v>1</v>
      </c>
      <c r="L275" s="233" t="s">
        <v>117</v>
      </c>
      <c r="M275" s="383">
        <f>IF(BD.PD[[#This Row],[Mon]]="DOP",1,HLOOKUP(BD.PD[[#This Row],[Mon]],$K$1:$L$2,2,FALSE))</f>
        <v>61</v>
      </c>
      <c r="N275" s="490">
        <v>0</v>
      </c>
      <c r="O275" s="243">
        <f>BD.PD[[#This Row],[Cant.]]*BD.PD[[#This Row],[ Tasa ]]*BD.PD[[#This Row],[ Precio Und.]]</f>
        <v>0</v>
      </c>
      <c r="P275" s="491">
        <v>0</v>
      </c>
      <c r="Q275" s="243">
        <f>IF(BD.PD[[#This Row],[Liquid. '[%']]]&lt;&gt;0,(BD.PD[[#This Row],[Valor Neto '[DOP']]]*BD.PD[[#This Row],[Liquid. '[%']]])+BD.PD[[#This Row],[Valor Neto '[DOP']]],BD.PD[[#This Row],[Valor Neto '[DOP']]])</f>
        <v>0</v>
      </c>
      <c r="R275" s="243">
        <f>BD.PD[[#This Row],[Ppto. Orden Interna '[DOP']]]/HLOOKUP("USD",$K$1:$L$2,2,FALSE)</f>
        <v>0</v>
      </c>
      <c r="S275" s="381"/>
      <c r="T275" s="387"/>
      <c r="U275" s="460" t="s">
        <v>406</v>
      </c>
      <c r="V275" s="611">
        <v>801672</v>
      </c>
      <c r="W275" s="499"/>
      <c r="X275" s="495"/>
      <c r="Y275" s="388"/>
      <c r="Z275" s="243">
        <f>BD.PD[[#This Row],[Av.P1 '[%']]]*BD.PD[[#This Row],[Ppto. Orden Interna '[DOP']]]</f>
        <v>0</v>
      </c>
      <c r="AA275" s="249"/>
      <c r="AB275" s="389"/>
      <c r="AC275" s="243">
        <f>BD.PD[[#This Row],[Av.P2 '[%']]]*BD.PD[[#This Row],[Ppto. Orden Interna '[DOP']]]</f>
        <v>0</v>
      </c>
      <c r="AD275" s="249"/>
      <c r="AE275" s="389"/>
      <c r="AF275" s="243">
        <f>BD.PD[[#This Row],[Av.P3 '[%']]]*BD.PD[[#This Row],[Ppto. Orden Interna '[DOP']]]</f>
        <v>0</v>
      </c>
      <c r="AG275" s="243"/>
      <c r="AH275" s="243"/>
      <c r="AI275" s="243"/>
      <c r="AJ275" s="243"/>
      <c r="AK275" s="243"/>
      <c r="AL275" s="243"/>
      <c r="AM275" s="482">
        <f>BD.PD[[#This Row],[Pago 3]]+BD.PD[[#This Row],[Pago 2]]+BD.PD[[#This Row],[Pago 1]]</f>
        <v>0</v>
      </c>
      <c r="AN275" s="511"/>
      <c r="AO275" s="511"/>
      <c r="AP275" s="511"/>
      <c r="AQ275" s="511"/>
      <c r="AR275" s="511"/>
      <c r="AS275" s="511"/>
      <c r="IH275" s="306"/>
    </row>
    <row r="276" spans="1:242" ht="15" customHeight="1" x14ac:dyDescent="0.3">
      <c r="A276" s="174">
        <v>7.01</v>
      </c>
      <c r="B276" s="231"/>
      <c r="C276" s="232" t="str">
        <f>VLOOKUP(BD.PD[[#This Row],[Pos]],PPto[],3,FALSE)</f>
        <v xml:space="preserve">7.01 Equipamiento de Acero Inoxidable </v>
      </c>
      <c r="D276" s="174" t="s">
        <v>23</v>
      </c>
      <c r="E276" s="305" t="str">
        <f>IF(BD.PD[[#This Row],[.]]="*",VLOOKUP(BD.PD[[#This Row],[Pos]],Presupuesto!A:H,7,FALSE),"")</f>
        <v/>
      </c>
      <c r="F276" s="234" t="s">
        <v>410</v>
      </c>
      <c r="G276" s="230" t="s">
        <v>1608</v>
      </c>
      <c r="H276" s="174">
        <v>4512960709</v>
      </c>
      <c r="I276" s="174" t="s">
        <v>1609</v>
      </c>
      <c r="J276" s="497" t="s">
        <v>1994</v>
      </c>
      <c r="K276" s="382">
        <v>4</v>
      </c>
      <c r="L276" s="174" t="s">
        <v>260</v>
      </c>
      <c r="M276" s="383">
        <f>IF(BD.PD[[#This Row],[Mon]]="DOP",1,HLOOKUP(BD.PD[[#This Row],[Mon]],$K$1:$L$2,2,FALSE))</f>
        <v>1</v>
      </c>
      <c r="N276" s="384">
        <v>54754.05</v>
      </c>
      <c r="O276" s="395">
        <f>BD.PD[[#This Row],[Cant.]]*BD.PD[[#This Row],[ Tasa ]]*BD.PD[[#This Row],[ Precio Und.]]</f>
        <v>219016.2</v>
      </c>
      <c r="P276" s="386">
        <v>0</v>
      </c>
      <c r="Q276" s="395">
        <f>IF(BD.PD[[#This Row],[Liquid. '[%']]]&lt;&gt;0,(BD.PD[[#This Row],[Valor Neto '[DOP']]]*BD.PD[[#This Row],[Liquid. '[%']]])+BD.PD[[#This Row],[Valor Neto '[DOP']]],BD.PD[[#This Row],[Valor Neto '[DOP']]])</f>
        <v>219016.2</v>
      </c>
      <c r="R276" s="395">
        <f>BD.PD[[#This Row],[Ppto. Orden Interna '[DOP']]]/HLOOKUP("USD",$K$1:$L$2,2,FALSE)</f>
        <v>3590.4295081967216</v>
      </c>
      <c r="S276" s="499" t="s">
        <v>368</v>
      </c>
      <c r="T276" s="387"/>
      <c r="U276" s="460" t="s">
        <v>406</v>
      </c>
      <c r="V276" s="611">
        <v>801672</v>
      </c>
      <c r="W276" s="499" t="s">
        <v>368</v>
      </c>
      <c r="X276" s="495">
        <v>18</v>
      </c>
      <c r="Y276" s="388">
        <v>0.5</v>
      </c>
      <c r="Z276" s="243">
        <f>BD.PD[[#This Row],[Av.P1 '[%']]]*BD.PD[[#This Row],[Ppto. Orden Interna '[DOP']]]</f>
        <v>109508.1</v>
      </c>
      <c r="AA276" s="495">
        <v>21</v>
      </c>
      <c r="AB276" s="388">
        <v>0.5</v>
      </c>
      <c r="AC276" s="243">
        <f>BD.PD[[#This Row],[Av.P2 '[%']]]*BD.PD[[#This Row],[Ppto. Orden Interna '[DOP']]]</f>
        <v>109508.1</v>
      </c>
      <c r="AD276" s="249"/>
      <c r="AE276" s="389"/>
      <c r="AF276" s="243">
        <f>BD.PD[[#This Row],[Av.P3 '[%']]]*BD.PD[[#This Row],[Ppto. Orden Interna '[DOP']]]</f>
        <v>0</v>
      </c>
      <c r="AG276" s="243"/>
      <c r="AH276" s="243"/>
      <c r="AI276" s="243"/>
      <c r="AJ276" s="243"/>
      <c r="AK276" s="243"/>
      <c r="AL276" s="243"/>
      <c r="AM276" s="482">
        <f>BD.PD[[#This Row],[Pago 3]]+BD.PD[[#This Row],[Pago 2]]+BD.PD[[#This Row],[Pago 1]]</f>
        <v>219016.2</v>
      </c>
      <c r="AN276" s="511" t="s">
        <v>244</v>
      </c>
      <c r="AO276" s="511" t="s">
        <v>245</v>
      </c>
      <c r="AP276" s="511" t="s">
        <v>246</v>
      </c>
      <c r="AQ276" s="511" t="s">
        <v>247</v>
      </c>
      <c r="AR276" s="511">
        <v>594</v>
      </c>
      <c r="AS276" s="511" t="s">
        <v>258</v>
      </c>
      <c r="IH276" s="306"/>
    </row>
    <row r="277" spans="1:242" ht="15" customHeight="1" x14ac:dyDescent="0.3">
      <c r="A277" s="174">
        <v>7.01</v>
      </c>
      <c r="B277" s="231"/>
      <c r="C277" s="232" t="str">
        <f>VLOOKUP(BD.PD[[#This Row],[Pos]],PPto[],3,FALSE)</f>
        <v xml:space="preserve">7.01 Equipamiento de Acero Inoxidable </v>
      </c>
      <c r="D277" s="174" t="s">
        <v>23</v>
      </c>
      <c r="E277" s="305" t="str">
        <f>IF(BD.PD[[#This Row],[.]]="*",VLOOKUP(BD.PD[[#This Row],[Pos]],Presupuesto!A:H,7,FALSE),"")</f>
        <v/>
      </c>
      <c r="F277" s="234" t="s">
        <v>1710</v>
      </c>
      <c r="G277" s="230" t="s">
        <v>1608</v>
      </c>
      <c r="H277" s="174">
        <v>4512960709</v>
      </c>
      <c r="I277" s="174" t="s">
        <v>1609</v>
      </c>
      <c r="J277" s="497" t="s">
        <v>1994</v>
      </c>
      <c r="K277" s="382">
        <v>1</v>
      </c>
      <c r="L277" s="174" t="s">
        <v>260</v>
      </c>
      <c r="M277" s="383">
        <f>IF(BD.PD[[#This Row],[Mon]]="DOP",1,HLOOKUP(BD.PD[[#This Row],[Mon]],$K$1:$L$2,2,FALSE))</f>
        <v>1</v>
      </c>
      <c r="N277" s="384">
        <v>37116.949999999997</v>
      </c>
      <c r="O277" s="395">
        <f>BD.PD[[#This Row],[Cant.]]*BD.PD[[#This Row],[ Tasa ]]*BD.PD[[#This Row],[ Precio Und.]]</f>
        <v>37116.949999999997</v>
      </c>
      <c r="P277" s="386">
        <v>0</v>
      </c>
      <c r="Q277" s="395">
        <f>IF(BD.PD[[#This Row],[Liquid. '[%']]]&lt;&gt;0,(BD.PD[[#This Row],[Valor Neto '[DOP']]]*BD.PD[[#This Row],[Liquid. '[%']]])+BD.PD[[#This Row],[Valor Neto '[DOP']]],BD.PD[[#This Row],[Valor Neto '[DOP']]])</f>
        <v>37116.949999999997</v>
      </c>
      <c r="R277" s="395">
        <f>BD.PD[[#This Row],[Ppto. Orden Interna '[DOP']]]/HLOOKUP("USD",$K$1:$L$2,2,FALSE)</f>
        <v>608.47459016393441</v>
      </c>
      <c r="S277" s="499" t="s">
        <v>368</v>
      </c>
      <c r="T277" s="387"/>
      <c r="U277" s="460" t="s">
        <v>406</v>
      </c>
      <c r="V277" s="611">
        <v>801672</v>
      </c>
      <c r="W277" s="499" t="s">
        <v>368</v>
      </c>
      <c r="X277" s="495">
        <v>18</v>
      </c>
      <c r="Y277" s="388">
        <v>0.5</v>
      </c>
      <c r="Z277" s="243">
        <f>BD.PD[[#This Row],[Av.P1 '[%']]]*BD.PD[[#This Row],[Ppto. Orden Interna '[DOP']]]</f>
        <v>18558.474999999999</v>
      </c>
      <c r="AA277" s="495">
        <v>21</v>
      </c>
      <c r="AB277" s="388">
        <v>0.5</v>
      </c>
      <c r="AC277" s="243">
        <f>BD.PD[[#This Row],[Av.P2 '[%']]]*BD.PD[[#This Row],[Ppto. Orden Interna '[DOP']]]</f>
        <v>18558.474999999999</v>
      </c>
      <c r="AD277" s="249"/>
      <c r="AE277" s="389"/>
      <c r="AF277" s="243">
        <f>BD.PD[[#This Row],[Av.P3 '[%']]]*BD.PD[[#This Row],[Ppto. Orden Interna '[DOP']]]</f>
        <v>0</v>
      </c>
      <c r="AG277" s="243"/>
      <c r="AH277" s="243"/>
      <c r="AI277" s="243"/>
      <c r="AJ277" s="243"/>
      <c r="AK277" s="243"/>
      <c r="AL277" s="243"/>
      <c r="AM277" s="482">
        <f>BD.PD[[#This Row],[Pago 3]]+BD.PD[[#This Row],[Pago 2]]+BD.PD[[#This Row],[Pago 1]]</f>
        <v>37116.949999999997</v>
      </c>
      <c r="AN277" s="511" t="s">
        <v>244</v>
      </c>
      <c r="AO277" s="511" t="s">
        <v>245</v>
      </c>
      <c r="AP277" s="511" t="s">
        <v>246</v>
      </c>
      <c r="AQ277" s="511" t="s">
        <v>247</v>
      </c>
      <c r="AR277" s="511">
        <v>594</v>
      </c>
      <c r="AS277" s="511" t="s">
        <v>258</v>
      </c>
      <c r="IH277" s="306"/>
    </row>
    <row r="278" spans="1:242" ht="15" customHeight="1" x14ac:dyDescent="0.3">
      <c r="A278" s="174">
        <v>7.01</v>
      </c>
      <c r="B278" s="231"/>
      <c r="C278" s="232" t="str">
        <f>VLOOKUP(BD.PD[[#This Row],[Pos]],PPto[],3,FALSE)</f>
        <v xml:space="preserve">7.01 Equipamiento de Acero Inoxidable </v>
      </c>
      <c r="D278" s="174" t="s">
        <v>23</v>
      </c>
      <c r="E278" s="305" t="str">
        <f>IF(BD.PD[[#This Row],[.]]="*",VLOOKUP(BD.PD[[#This Row],[Pos]],Presupuesto!A:H,7,FALSE),"")</f>
        <v/>
      </c>
      <c r="F278" s="234" t="s">
        <v>1711</v>
      </c>
      <c r="G278" s="230" t="s">
        <v>1608</v>
      </c>
      <c r="H278" s="174">
        <v>4512960709</v>
      </c>
      <c r="I278" s="174" t="s">
        <v>1609</v>
      </c>
      <c r="J278" s="497" t="s">
        <v>1994</v>
      </c>
      <c r="K278" s="382">
        <v>10</v>
      </c>
      <c r="L278" s="174" t="s">
        <v>260</v>
      </c>
      <c r="M278" s="383">
        <f>IF(BD.PD[[#This Row],[Mon]]="DOP",1,HLOOKUP(BD.PD[[#This Row],[Mon]],$K$1:$L$2,2,FALSE))</f>
        <v>1</v>
      </c>
      <c r="N278" s="384">
        <v>20546.5</v>
      </c>
      <c r="O278" s="395">
        <f>BD.PD[[#This Row],[Cant.]]*BD.PD[[#This Row],[ Tasa ]]*BD.PD[[#This Row],[ Precio Und.]]</f>
        <v>205465</v>
      </c>
      <c r="P278" s="386">
        <v>0</v>
      </c>
      <c r="Q278" s="395">
        <f>IF(BD.PD[[#This Row],[Liquid. '[%']]]&lt;&gt;0,(BD.PD[[#This Row],[Valor Neto '[DOP']]]*BD.PD[[#This Row],[Liquid. '[%']]])+BD.PD[[#This Row],[Valor Neto '[DOP']]],BD.PD[[#This Row],[Valor Neto '[DOP']]])</f>
        <v>205465</v>
      </c>
      <c r="R278" s="395">
        <f>BD.PD[[#This Row],[Ppto. Orden Interna '[DOP']]]/HLOOKUP("USD",$K$1:$L$2,2,FALSE)</f>
        <v>3368.2786885245901</v>
      </c>
      <c r="S278" s="499" t="s">
        <v>368</v>
      </c>
      <c r="T278" s="387"/>
      <c r="U278" s="460" t="s">
        <v>406</v>
      </c>
      <c r="V278" s="611">
        <v>801672</v>
      </c>
      <c r="W278" s="499" t="s">
        <v>368</v>
      </c>
      <c r="X278" s="495">
        <v>18</v>
      </c>
      <c r="Y278" s="388">
        <v>0.5</v>
      </c>
      <c r="Z278" s="243">
        <f>BD.PD[[#This Row],[Av.P1 '[%']]]*BD.PD[[#This Row],[Ppto. Orden Interna '[DOP']]]</f>
        <v>102732.5</v>
      </c>
      <c r="AA278" s="495">
        <v>21</v>
      </c>
      <c r="AB278" s="388">
        <v>0.5</v>
      </c>
      <c r="AC278" s="243">
        <f>BD.PD[[#This Row],[Av.P2 '[%']]]*BD.PD[[#This Row],[Ppto. Orden Interna '[DOP']]]</f>
        <v>102732.5</v>
      </c>
      <c r="AD278" s="249"/>
      <c r="AE278" s="389"/>
      <c r="AF278" s="243">
        <f>BD.PD[[#This Row],[Av.P3 '[%']]]*BD.PD[[#This Row],[Ppto. Orden Interna '[DOP']]]</f>
        <v>0</v>
      </c>
      <c r="AG278" s="243"/>
      <c r="AH278" s="243"/>
      <c r="AI278" s="243"/>
      <c r="AJ278" s="243"/>
      <c r="AK278" s="243"/>
      <c r="AL278" s="243"/>
      <c r="AM278" s="482">
        <f>BD.PD[[#This Row],[Pago 3]]+BD.PD[[#This Row],[Pago 2]]+BD.PD[[#This Row],[Pago 1]]</f>
        <v>205465</v>
      </c>
      <c r="AN278" s="511" t="s">
        <v>244</v>
      </c>
      <c r="AO278" s="511" t="s">
        <v>245</v>
      </c>
      <c r="AP278" s="511" t="s">
        <v>246</v>
      </c>
      <c r="AQ278" s="511" t="s">
        <v>247</v>
      </c>
      <c r="AR278" s="511">
        <v>594</v>
      </c>
      <c r="AS278" s="511" t="s">
        <v>258</v>
      </c>
      <c r="IH278" s="306"/>
    </row>
    <row r="279" spans="1:242" ht="15" customHeight="1" x14ac:dyDescent="0.3">
      <c r="A279" s="174">
        <v>7.01</v>
      </c>
      <c r="B279" s="231"/>
      <c r="C279" s="232" t="str">
        <f>VLOOKUP(BD.PD[[#This Row],[Pos]],PPto[],3,FALSE)</f>
        <v xml:space="preserve">7.01 Equipamiento de Acero Inoxidable </v>
      </c>
      <c r="D279" s="174" t="s">
        <v>23</v>
      </c>
      <c r="E279" s="305" t="str">
        <f>IF(BD.PD[[#This Row],[.]]="*",VLOOKUP(BD.PD[[#This Row],[Pos]],Presupuesto!A:H,7,FALSE),"")</f>
        <v/>
      </c>
      <c r="F279" s="234" t="s">
        <v>1712</v>
      </c>
      <c r="G279" s="230" t="s">
        <v>1608</v>
      </c>
      <c r="H279" s="174">
        <v>4512960709</v>
      </c>
      <c r="I279" s="174" t="s">
        <v>1609</v>
      </c>
      <c r="J279" s="497" t="s">
        <v>1994</v>
      </c>
      <c r="K279" s="382">
        <v>2</v>
      </c>
      <c r="L279" s="174" t="s">
        <v>260</v>
      </c>
      <c r="M279" s="383">
        <f>IF(BD.PD[[#This Row],[Mon]]="DOP",1,HLOOKUP(BD.PD[[#This Row],[Mon]],$K$1:$L$2,2,FALSE))</f>
        <v>1</v>
      </c>
      <c r="N279" s="384">
        <v>50157.25</v>
      </c>
      <c r="O279" s="395">
        <f>BD.PD[[#This Row],[Cant.]]*BD.PD[[#This Row],[ Tasa ]]*BD.PD[[#This Row],[ Precio Und.]]</f>
        <v>100314.5</v>
      </c>
      <c r="P279" s="386">
        <v>0</v>
      </c>
      <c r="Q279" s="395">
        <f>IF(BD.PD[[#This Row],[Liquid. '[%']]]&lt;&gt;0,(BD.PD[[#This Row],[Valor Neto '[DOP']]]*BD.PD[[#This Row],[Liquid. '[%']]])+BD.PD[[#This Row],[Valor Neto '[DOP']]],BD.PD[[#This Row],[Valor Neto '[DOP']]])</f>
        <v>100314.5</v>
      </c>
      <c r="R279" s="395">
        <f>BD.PD[[#This Row],[Ppto. Orden Interna '[DOP']]]/HLOOKUP("USD",$K$1:$L$2,2,FALSE)</f>
        <v>1644.5</v>
      </c>
      <c r="S279" s="499" t="s">
        <v>368</v>
      </c>
      <c r="T279" s="387"/>
      <c r="U279" s="460" t="s">
        <v>406</v>
      </c>
      <c r="V279" s="611">
        <v>801672</v>
      </c>
      <c r="W279" s="499" t="s">
        <v>368</v>
      </c>
      <c r="X279" s="495">
        <v>18</v>
      </c>
      <c r="Y279" s="388">
        <v>0.5</v>
      </c>
      <c r="Z279" s="243">
        <f>BD.PD[[#This Row],[Av.P1 '[%']]]*BD.PD[[#This Row],[Ppto. Orden Interna '[DOP']]]</f>
        <v>50157.25</v>
      </c>
      <c r="AA279" s="495">
        <v>21</v>
      </c>
      <c r="AB279" s="388">
        <v>0.5</v>
      </c>
      <c r="AC279" s="243">
        <f>BD.PD[[#This Row],[Av.P2 '[%']]]*BD.PD[[#This Row],[Ppto. Orden Interna '[DOP']]]</f>
        <v>50157.25</v>
      </c>
      <c r="AD279" s="249"/>
      <c r="AE279" s="389"/>
      <c r="AF279" s="243">
        <f>BD.PD[[#This Row],[Av.P3 '[%']]]*BD.PD[[#This Row],[Ppto. Orden Interna '[DOP']]]</f>
        <v>0</v>
      </c>
      <c r="AG279" s="243"/>
      <c r="AH279" s="243"/>
      <c r="AI279" s="243"/>
      <c r="AJ279" s="243"/>
      <c r="AK279" s="243"/>
      <c r="AL279" s="243"/>
      <c r="AM279" s="482">
        <f>BD.PD[[#This Row],[Pago 3]]+BD.PD[[#This Row],[Pago 2]]+BD.PD[[#This Row],[Pago 1]]</f>
        <v>100314.5</v>
      </c>
      <c r="AN279" s="511" t="s">
        <v>244</v>
      </c>
      <c r="AO279" s="511" t="s">
        <v>245</v>
      </c>
      <c r="AP279" s="511" t="s">
        <v>246</v>
      </c>
      <c r="AQ279" s="511" t="s">
        <v>247</v>
      </c>
      <c r="AR279" s="511">
        <v>594</v>
      </c>
      <c r="AS279" s="511" t="s">
        <v>258</v>
      </c>
      <c r="IH279" s="306"/>
    </row>
    <row r="280" spans="1:242" ht="15" customHeight="1" x14ac:dyDescent="0.3">
      <c r="A280" s="174">
        <v>7.01</v>
      </c>
      <c r="B280" s="231"/>
      <c r="C280" s="232" t="str">
        <f>VLOOKUP(BD.PD[[#This Row],[Pos]],PPto[],3,FALSE)</f>
        <v xml:space="preserve">7.01 Equipamiento de Acero Inoxidable </v>
      </c>
      <c r="D280" s="174" t="s">
        <v>23</v>
      </c>
      <c r="E280" s="305" t="str">
        <f>IF(BD.PD[[#This Row],[.]]="*",VLOOKUP(BD.PD[[#This Row],[Pos]],Presupuesto!A:H,7,FALSE),"")</f>
        <v/>
      </c>
      <c r="F280" s="234" t="s">
        <v>1713</v>
      </c>
      <c r="G280" s="230" t="s">
        <v>1608</v>
      </c>
      <c r="H280" s="174">
        <v>4512960709</v>
      </c>
      <c r="I280" s="174" t="s">
        <v>1609</v>
      </c>
      <c r="J280" s="497" t="s">
        <v>1994</v>
      </c>
      <c r="K280" s="382">
        <v>4</v>
      </c>
      <c r="L280" s="174" t="s">
        <v>260</v>
      </c>
      <c r="M280" s="383">
        <f>IF(BD.PD[[#This Row],[Mon]]="DOP",1,HLOOKUP(BD.PD[[#This Row],[Mon]],$K$1:$L$2,2,FALSE))</f>
        <v>1</v>
      </c>
      <c r="N280" s="384">
        <v>19272.5</v>
      </c>
      <c r="O280" s="395">
        <f>BD.PD[[#This Row],[Cant.]]*BD.PD[[#This Row],[ Tasa ]]*BD.PD[[#This Row],[ Precio Und.]]</f>
        <v>77090</v>
      </c>
      <c r="P280" s="386">
        <v>0</v>
      </c>
      <c r="Q280" s="395">
        <f>IF(BD.PD[[#This Row],[Liquid. '[%']]]&lt;&gt;0,(BD.PD[[#This Row],[Valor Neto '[DOP']]]*BD.PD[[#This Row],[Liquid. '[%']]])+BD.PD[[#This Row],[Valor Neto '[DOP']]],BD.PD[[#This Row],[Valor Neto '[DOP']]])</f>
        <v>77090</v>
      </c>
      <c r="R280" s="395">
        <f>BD.PD[[#This Row],[Ppto. Orden Interna '[DOP']]]/HLOOKUP("USD",$K$1:$L$2,2,FALSE)</f>
        <v>1263.7704918032787</v>
      </c>
      <c r="S280" s="499" t="s">
        <v>368</v>
      </c>
      <c r="T280" s="387"/>
      <c r="U280" s="460" t="s">
        <v>406</v>
      </c>
      <c r="V280" s="611">
        <v>801672</v>
      </c>
      <c r="W280" s="499" t="s">
        <v>368</v>
      </c>
      <c r="X280" s="495">
        <v>18</v>
      </c>
      <c r="Y280" s="388">
        <v>0.5</v>
      </c>
      <c r="Z280" s="243">
        <f>BD.PD[[#This Row],[Av.P1 '[%']]]*BD.PD[[#This Row],[Ppto. Orden Interna '[DOP']]]</f>
        <v>38545</v>
      </c>
      <c r="AA280" s="495">
        <v>21</v>
      </c>
      <c r="AB280" s="388">
        <v>0.5</v>
      </c>
      <c r="AC280" s="243">
        <f>BD.PD[[#This Row],[Av.P2 '[%']]]*BD.PD[[#This Row],[Ppto. Orden Interna '[DOP']]]</f>
        <v>38545</v>
      </c>
      <c r="AD280" s="249"/>
      <c r="AE280" s="389"/>
      <c r="AF280" s="243">
        <f>BD.PD[[#This Row],[Av.P3 '[%']]]*BD.PD[[#This Row],[Ppto. Orden Interna '[DOP']]]</f>
        <v>0</v>
      </c>
      <c r="AG280" s="243"/>
      <c r="AH280" s="243"/>
      <c r="AI280" s="243"/>
      <c r="AJ280" s="243"/>
      <c r="AK280" s="243"/>
      <c r="AL280" s="243"/>
      <c r="AM280" s="482">
        <f>BD.PD[[#This Row],[Pago 3]]+BD.PD[[#This Row],[Pago 2]]+BD.PD[[#This Row],[Pago 1]]</f>
        <v>77090</v>
      </c>
      <c r="AN280" s="511" t="s">
        <v>244</v>
      </c>
      <c r="AO280" s="511" t="s">
        <v>245</v>
      </c>
      <c r="AP280" s="511" t="s">
        <v>246</v>
      </c>
      <c r="AQ280" s="511" t="s">
        <v>247</v>
      </c>
      <c r="AR280" s="511">
        <v>594</v>
      </c>
      <c r="AS280" s="511" t="s">
        <v>258</v>
      </c>
      <c r="IH280" s="306"/>
    </row>
    <row r="281" spans="1:242" ht="15" customHeight="1" x14ac:dyDescent="0.3">
      <c r="A281" s="174">
        <v>7.01</v>
      </c>
      <c r="B281" s="231"/>
      <c r="C281" s="232" t="str">
        <f>VLOOKUP(BD.PD[[#This Row],[Pos]],PPto[],3,FALSE)</f>
        <v xml:space="preserve">7.01 Equipamiento de Acero Inoxidable </v>
      </c>
      <c r="D281" s="174" t="s">
        <v>23</v>
      </c>
      <c r="E281" s="305" t="str">
        <f>IF(BD.PD[[#This Row],[.]]="*",VLOOKUP(BD.PD[[#This Row],[Pos]],Presupuesto!A:H,7,FALSE),"")</f>
        <v/>
      </c>
      <c r="F281" s="234" t="s">
        <v>1714</v>
      </c>
      <c r="G281" s="230" t="s">
        <v>1608</v>
      </c>
      <c r="H281" s="174">
        <v>4512960709</v>
      </c>
      <c r="I281" s="174" t="s">
        <v>1609</v>
      </c>
      <c r="J281" s="497" t="s">
        <v>1994</v>
      </c>
      <c r="K281" s="382">
        <v>2</v>
      </c>
      <c r="L281" s="174" t="s">
        <v>260</v>
      </c>
      <c r="M281" s="383">
        <f>IF(BD.PD[[#This Row],[Mon]]="DOP",1,HLOOKUP(BD.PD[[#This Row],[Mon]],$K$1:$L$2,2,FALSE))</f>
        <v>1</v>
      </c>
      <c r="N281" s="384">
        <v>36559.25</v>
      </c>
      <c r="O281" s="395">
        <f>BD.PD[[#This Row],[Cant.]]*BD.PD[[#This Row],[ Tasa ]]*BD.PD[[#This Row],[ Precio Und.]]</f>
        <v>73118.5</v>
      </c>
      <c r="P281" s="386">
        <v>0</v>
      </c>
      <c r="Q281" s="395">
        <f>IF(BD.PD[[#This Row],[Liquid. '[%']]]&lt;&gt;0,(BD.PD[[#This Row],[Valor Neto '[DOP']]]*BD.PD[[#This Row],[Liquid. '[%']]])+BD.PD[[#This Row],[Valor Neto '[DOP']]],BD.PD[[#This Row],[Valor Neto '[DOP']]])</f>
        <v>73118.5</v>
      </c>
      <c r="R281" s="395">
        <f>BD.PD[[#This Row],[Ppto. Orden Interna '[DOP']]]/HLOOKUP("USD",$K$1:$L$2,2,FALSE)</f>
        <v>1198.6639344262296</v>
      </c>
      <c r="S281" s="499" t="s">
        <v>368</v>
      </c>
      <c r="T281" s="387"/>
      <c r="U281" s="460" t="s">
        <v>406</v>
      </c>
      <c r="V281" s="611">
        <v>801672</v>
      </c>
      <c r="W281" s="499" t="s">
        <v>368</v>
      </c>
      <c r="X281" s="495">
        <v>18</v>
      </c>
      <c r="Y281" s="388">
        <v>0.5</v>
      </c>
      <c r="Z281" s="243">
        <f>BD.PD[[#This Row],[Av.P1 '[%']]]*BD.PD[[#This Row],[Ppto. Orden Interna '[DOP']]]</f>
        <v>36559.25</v>
      </c>
      <c r="AA281" s="495">
        <v>21</v>
      </c>
      <c r="AB281" s="388">
        <v>0.5</v>
      </c>
      <c r="AC281" s="243">
        <f>BD.PD[[#This Row],[Av.P2 '[%']]]*BD.PD[[#This Row],[Ppto. Orden Interna '[DOP']]]</f>
        <v>36559.25</v>
      </c>
      <c r="AD281" s="249"/>
      <c r="AE281" s="389"/>
      <c r="AF281" s="243">
        <f>BD.PD[[#This Row],[Av.P3 '[%']]]*BD.PD[[#This Row],[Ppto. Orden Interna '[DOP']]]</f>
        <v>0</v>
      </c>
      <c r="AG281" s="243"/>
      <c r="AH281" s="243"/>
      <c r="AI281" s="243"/>
      <c r="AJ281" s="243"/>
      <c r="AK281" s="243"/>
      <c r="AL281" s="243"/>
      <c r="AM281" s="482">
        <f>BD.PD[[#This Row],[Pago 3]]+BD.PD[[#This Row],[Pago 2]]+BD.PD[[#This Row],[Pago 1]]</f>
        <v>73118.5</v>
      </c>
      <c r="AN281" s="511" t="s">
        <v>244</v>
      </c>
      <c r="AO281" s="511" t="s">
        <v>245</v>
      </c>
      <c r="AP281" s="511" t="s">
        <v>246</v>
      </c>
      <c r="AQ281" s="511" t="s">
        <v>247</v>
      </c>
      <c r="AR281" s="511">
        <v>594</v>
      </c>
      <c r="AS281" s="511" t="s">
        <v>258</v>
      </c>
      <c r="IH281" s="306"/>
    </row>
    <row r="282" spans="1:242" ht="15" customHeight="1" x14ac:dyDescent="0.3">
      <c r="A282" s="174">
        <v>7.01</v>
      </c>
      <c r="B282" s="231"/>
      <c r="C282" s="232" t="str">
        <f>VLOOKUP(BD.PD[[#This Row],[Pos]],PPto[],3,FALSE)</f>
        <v xml:space="preserve">7.01 Equipamiento de Acero Inoxidable </v>
      </c>
      <c r="D282" s="174" t="s">
        <v>23</v>
      </c>
      <c r="E282" s="305" t="str">
        <f>IF(BD.PD[[#This Row],[.]]="*",VLOOKUP(BD.PD[[#This Row],[Pos]],Presupuesto!A:H,7,FALSE),"")</f>
        <v/>
      </c>
      <c r="F282" s="234" t="s">
        <v>1715</v>
      </c>
      <c r="G282" s="230" t="s">
        <v>1608</v>
      </c>
      <c r="H282" s="174">
        <v>4512960709</v>
      </c>
      <c r="I282" s="174" t="s">
        <v>1609</v>
      </c>
      <c r="J282" s="497" t="s">
        <v>1994</v>
      </c>
      <c r="K282" s="382">
        <v>8</v>
      </c>
      <c r="L282" s="174" t="s">
        <v>260</v>
      </c>
      <c r="M282" s="383">
        <f>IF(BD.PD[[#This Row],[Mon]]="DOP",1,HLOOKUP(BD.PD[[#This Row],[Mon]],$K$1:$L$2,2,FALSE))</f>
        <v>1</v>
      </c>
      <c r="N282" s="384">
        <v>27966.25</v>
      </c>
      <c r="O282" s="395">
        <f>BD.PD[[#This Row],[Cant.]]*BD.PD[[#This Row],[ Tasa ]]*BD.PD[[#This Row],[ Precio Und.]]</f>
        <v>223730</v>
      </c>
      <c r="P282" s="386">
        <v>0</v>
      </c>
      <c r="Q282" s="395">
        <f>IF(BD.PD[[#This Row],[Liquid. '[%']]]&lt;&gt;0,(BD.PD[[#This Row],[Valor Neto '[DOP']]]*BD.PD[[#This Row],[Liquid. '[%']]])+BD.PD[[#This Row],[Valor Neto '[DOP']]],BD.PD[[#This Row],[Valor Neto '[DOP']]])</f>
        <v>223730</v>
      </c>
      <c r="R282" s="395">
        <f>BD.PD[[#This Row],[Ppto. Orden Interna '[DOP']]]/HLOOKUP("USD",$K$1:$L$2,2,FALSE)</f>
        <v>3667.7049180327867</v>
      </c>
      <c r="S282" s="499" t="s">
        <v>368</v>
      </c>
      <c r="T282" s="387"/>
      <c r="U282" s="460" t="s">
        <v>406</v>
      </c>
      <c r="V282" s="611">
        <v>801672</v>
      </c>
      <c r="W282" s="499" t="s">
        <v>368</v>
      </c>
      <c r="X282" s="495">
        <v>18</v>
      </c>
      <c r="Y282" s="388">
        <v>0.5</v>
      </c>
      <c r="Z282" s="243">
        <f>BD.PD[[#This Row],[Av.P1 '[%']]]*BD.PD[[#This Row],[Ppto. Orden Interna '[DOP']]]</f>
        <v>111865</v>
      </c>
      <c r="AA282" s="495">
        <v>21</v>
      </c>
      <c r="AB282" s="388">
        <v>0.5</v>
      </c>
      <c r="AC282" s="243">
        <f>BD.PD[[#This Row],[Av.P2 '[%']]]*BD.PD[[#This Row],[Ppto. Orden Interna '[DOP']]]</f>
        <v>111865</v>
      </c>
      <c r="AD282" s="249"/>
      <c r="AE282" s="389"/>
      <c r="AF282" s="243">
        <f>BD.PD[[#This Row],[Av.P3 '[%']]]*BD.PD[[#This Row],[Ppto. Orden Interna '[DOP']]]</f>
        <v>0</v>
      </c>
      <c r="AG282" s="243"/>
      <c r="AH282" s="243"/>
      <c r="AI282" s="243"/>
      <c r="AJ282" s="243"/>
      <c r="AK282" s="243"/>
      <c r="AL282" s="243"/>
      <c r="AM282" s="482">
        <f>BD.PD[[#This Row],[Pago 3]]+BD.PD[[#This Row],[Pago 2]]+BD.PD[[#This Row],[Pago 1]]</f>
        <v>223730</v>
      </c>
      <c r="AN282" s="511" t="s">
        <v>244</v>
      </c>
      <c r="AO282" s="511" t="s">
        <v>245</v>
      </c>
      <c r="AP282" s="511" t="s">
        <v>246</v>
      </c>
      <c r="AQ282" s="511" t="s">
        <v>247</v>
      </c>
      <c r="AR282" s="511">
        <v>594</v>
      </c>
      <c r="AS282" s="511" t="s">
        <v>258</v>
      </c>
      <c r="IH282" s="306"/>
    </row>
    <row r="283" spans="1:242" ht="15" customHeight="1" x14ac:dyDescent="0.3">
      <c r="A283" s="174">
        <v>7.01</v>
      </c>
      <c r="B283" s="231"/>
      <c r="C283" s="232" t="str">
        <f>VLOOKUP(BD.PD[[#This Row],[Pos]],PPto[],3,FALSE)</f>
        <v xml:space="preserve">7.01 Equipamiento de Acero Inoxidable </v>
      </c>
      <c r="D283" s="174" t="s">
        <v>23</v>
      </c>
      <c r="E283" s="305" t="str">
        <f>IF(BD.PD[[#This Row],[.]]="*",VLOOKUP(BD.PD[[#This Row],[Pos]],Presupuesto!A:H,7,FALSE),"")</f>
        <v/>
      </c>
      <c r="F283" s="234" t="s">
        <v>1716</v>
      </c>
      <c r="G283" s="230" t="s">
        <v>1608</v>
      </c>
      <c r="H283" s="174">
        <v>4512960709</v>
      </c>
      <c r="I283" s="174" t="s">
        <v>1609</v>
      </c>
      <c r="J283" s="497" t="s">
        <v>1994</v>
      </c>
      <c r="K283" s="382">
        <v>4</v>
      </c>
      <c r="L283" s="174" t="s">
        <v>260</v>
      </c>
      <c r="M283" s="383">
        <f>IF(BD.PD[[#This Row],[Mon]]="DOP",1,HLOOKUP(BD.PD[[#This Row],[Mon]],$K$1:$L$2,2,FALSE))</f>
        <v>1</v>
      </c>
      <c r="N283" s="384">
        <v>36195.9</v>
      </c>
      <c r="O283" s="395">
        <f>BD.PD[[#This Row],[Cant.]]*BD.PD[[#This Row],[ Tasa ]]*BD.PD[[#This Row],[ Precio Und.]]</f>
        <v>144783.6</v>
      </c>
      <c r="P283" s="386">
        <v>0</v>
      </c>
      <c r="Q283" s="395">
        <f>IF(BD.PD[[#This Row],[Liquid. '[%']]]&lt;&gt;0,(BD.PD[[#This Row],[Valor Neto '[DOP']]]*BD.PD[[#This Row],[Liquid. '[%']]])+BD.PD[[#This Row],[Valor Neto '[DOP']]],BD.PD[[#This Row],[Valor Neto '[DOP']]])</f>
        <v>144783.6</v>
      </c>
      <c r="R283" s="395">
        <f>BD.PD[[#This Row],[Ppto. Orden Interna '[DOP']]]/HLOOKUP("USD",$K$1:$L$2,2,FALSE)</f>
        <v>2373.5016393442625</v>
      </c>
      <c r="S283" s="499" t="s">
        <v>368</v>
      </c>
      <c r="T283" s="387"/>
      <c r="U283" s="460" t="s">
        <v>406</v>
      </c>
      <c r="V283" s="611">
        <v>801672</v>
      </c>
      <c r="W283" s="499" t="s">
        <v>368</v>
      </c>
      <c r="X283" s="495">
        <v>18</v>
      </c>
      <c r="Y283" s="388">
        <v>0.5</v>
      </c>
      <c r="Z283" s="243">
        <f>BD.PD[[#This Row],[Av.P1 '[%']]]*BD.PD[[#This Row],[Ppto. Orden Interna '[DOP']]]</f>
        <v>72391.8</v>
      </c>
      <c r="AA283" s="495">
        <v>21</v>
      </c>
      <c r="AB283" s="388">
        <v>0.5</v>
      </c>
      <c r="AC283" s="243">
        <f>BD.PD[[#This Row],[Av.P2 '[%']]]*BD.PD[[#This Row],[Ppto. Orden Interna '[DOP']]]</f>
        <v>72391.8</v>
      </c>
      <c r="AD283" s="249"/>
      <c r="AE283" s="389"/>
      <c r="AF283" s="243">
        <f>BD.PD[[#This Row],[Av.P3 '[%']]]*BD.PD[[#This Row],[Ppto. Orden Interna '[DOP']]]</f>
        <v>0</v>
      </c>
      <c r="AG283" s="243"/>
      <c r="AH283" s="243"/>
      <c r="AI283" s="243"/>
      <c r="AJ283" s="243"/>
      <c r="AK283" s="243"/>
      <c r="AL283" s="243"/>
      <c r="AM283" s="482">
        <f>BD.PD[[#This Row],[Pago 3]]+BD.PD[[#This Row],[Pago 2]]+BD.PD[[#This Row],[Pago 1]]</f>
        <v>144783.6</v>
      </c>
      <c r="AN283" s="511" t="s">
        <v>244</v>
      </c>
      <c r="AO283" s="511" t="s">
        <v>245</v>
      </c>
      <c r="AP283" s="511" t="s">
        <v>246</v>
      </c>
      <c r="AQ283" s="511" t="s">
        <v>247</v>
      </c>
      <c r="AR283" s="511">
        <v>594</v>
      </c>
      <c r="AS283" s="511" t="s">
        <v>258</v>
      </c>
      <c r="IH283" s="306"/>
    </row>
    <row r="284" spans="1:242" ht="15" customHeight="1" x14ac:dyDescent="0.3">
      <c r="A284" s="174">
        <v>7.01</v>
      </c>
      <c r="B284" s="231"/>
      <c r="C284" s="232" t="str">
        <f>VLOOKUP(BD.PD[[#This Row],[Pos]],PPto[],3,FALSE)</f>
        <v xml:space="preserve">7.01 Equipamiento de Acero Inoxidable </v>
      </c>
      <c r="D284" s="174" t="s">
        <v>23</v>
      </c>
      <c r="E284" s="305" t="str">
        <f>IF(BD.PD[[#This Row],[.]]="*",VLOOKUP(BD.PD[[#This Row],[Pos]],Presupuesto!A:H,7,FALSE),"")</f>
        <v/>
      </c>
      <c r="F284" s="234" t="s">
        <v>1717</v>
      </c>
      <c r="G284" s="230" t="s">
        <v>1608</v>
      </c>
      <c r="H284" s="174">
        <v>4512960709</v>
      </c>
      <c r="I284" s="174" t="s">
        <v>1609</v>
      </c>
      <c r="J284" s="497" t="s">
        <v>1994</v>
      </c>
      <c r="K284" s="382">
        <v>4</v>
      </c>
      <c r="L284" s="174" t="s">
        <v>260</v>
      </c>
      <c r="M284" s="383">
        <f>IF(BD.PD[[#This Row],[Mon]]="DOP",1,HLOOKUP(BD.PD[[#This Row],[Mon]],$K$1:$L$2,2,FALSE))</f>
        <v>1</v>
      </c>
      <c r="N284" s="384">
        <v>36845.9</v>
      </c>
      <c r="O284" s="395">
        <f>BD.PD[[#This Row],[Cant.]]*BD.PD[[#This Row],[ Tasa ]]*BD.PD[[#This Row],[ Precio Und.]]</f>
        <v>147383.6</v>
      </c>
      <c r="P284" s="386">
        <v>0</v>
      </c>
      <c r="Q284" s="395">
        <f>IF(BD.PD[[#This Row],[Liquid. '[%']]]&lt;&gt;0,(BD.PD[[#This Row],[Valor Neto '[DOP']]]*BD.PD[[#This Row],[Liquid. '[%']]])+BD.PD[[#This Row],[Valor Neto '[DOP']]],BD.PD[[#This Row],[Valor Neto '[DOP']]])</f>
        <v>147383.6</v>
      </c>
      <c r="R284" s="395">
        <f>BD.PD[[#This Row],[Ppto. Orden Interna '[DOP']]]/HLOOKUP("USD",$K$1:$L$2,2,FALSE)</f>
        <v>2416.1245901639345</v>
      </c>
      <c r="S284" s="499" t="s">
        <v>368</v>
      </c>
      <c r="T284" s="387"/>
      <c r="U284" s="460" t="s">
        <v>406</v>
      </c>
      <c r="V284" s="611">
        <v>801672</v>
      </c>
      <c r="W284" s="499" t="s">
        <v>368</v>
      </c>
      <c r="X284" s="495">
        <v>18</v>
      </c>
      <c r="Y284" s="388">
        <v>0.5</v>
      </c>
      <c r="Z284" s="243">
        <f>BD.PD[[#This Row],[Av.P1 '[%']]]*BD.PD[[#This Row],[Ppto. Orden Interna '[DOP']]]</f>
        <v>73691.8</v>
      </c>
      <c r="AA284" s="495">
        <v>21</v>
      </c>
      <c r="AB284" s="388">
        <v>0.5</v>
      </c>
      <c r="AC284" s="243">
        <f>BD.PD[[#This Row],[Av.P2 '[%']]]*BD.PD[[#This Row],[Ppto. Orden Interna '[DOP']]]</f>
        <v>73691.8</v>
      </c>
      <c r="AD284" s="249"/>
      <c r="AE284" s="389"/>
      <c r="AF284" s="243">
        <f>BD.PD[[#This Row],[Av.P3 '[%']]]*BD.PD[[#This Row],[Ppto. Orden Interna '[DOP']]]</f>
        <v>0</v>
      </c>
      <c r="AG284" s="243"/>
      <c r="AH284" s="243"/>
      <c r="AI284" s="243"/>
      <c r="AJ284" s="243"/>
      <c r="AK284" s="243"/>
      <c r="AL284" s="243"/>
      <c r="AM284" s="482">
        <f>BD.PD[[#This Row],[Pago 3]]+BD.PD[[#This Row],[Pago 2]]+BD.PD[[#This Row],[Pago 1]]</f>
        <v>147383.6</v>
      </c>
      <c r="AN284" s="511" t="s">
        <v>244</v>
      </c>
      <c r="AO284" s="511" t="s">
        <v>245</v>
      </c>
      <c r="AP284" s="511" t="s">
        <v>246</v>
      </c>
      <c r="AQ284" s="511" t="s">
        <v>247</v>
      </c>
      <c r="AR284" s="511">
        <v>594</v>
      </c>
      <c r="AS284" s="511" t="s">
        <v>258</v>
      </c>
      <c r="IH284" s="306"/>
    </row>
    <row r="285" spans="1:242" ht="15" customHeight="1" x14ac:dyDescent="0.3">
      <c r="A285" s="174">
        <v>7.01</v>
      </c>
      <c r="B285" s="231"/>
      <c r="C285" s="232" t="str">
        <f>VLOOKUP(BD.PD[[#This Row],[Pos]],PPto[],3,FALSE)</f>
        <v xml:space="preserve">7.01 Equipamiento de Acero Inoxidable </v>
      </c>
      <c r="D285" s="174" t="s">
        <v>23</v>
      </c>
      <c r="E285" s="305" t="str">
        <f>IF(BD.PD[[#This Row],[.]]="*",VLOOKUP(BD.PD[[#This Row],[Pos]],Presupuesto!A:H,7,FALSE),"")</f>
        <v/>
      </c>
      <c r="F285" s="234" t="s">
        <v>1718</v>
      </c>
      <c r="G285" s="230" t="s">
        <v>1608</v>
      </c>
      <c r="H285" s="174">
        <v>4512960709</v>
      </c>
      <c r="I285" s="174" t="s">
        <v>1609</v>
      </c>
      <c r="J285" s="497" t="s">
        <v>1994</v>
      </c>
      <c r="K285" s="382">
        <v>3</v>
      </c>
      <c r="L285" s="174" t="s">
        <v>260</v>
      </c>
      <c r="M285" s="383">
        <f>IF(BD.PD[[#This Row],[Mon]]="DOP",1,HLOOKUP(BD.PD[[#This Row],[Mon]],$K$1:$L$2,2,FALSE))</f>
        <v>1</v>
      </c>
      <c r="N285" s="384">
        <v>21622.25</v>
      </c>
      <c r="O285" s="395">
        <f>BD.PD[[#This Row],[Cant.]]*BD.PD[[#This Row],[ Tasa ]]*BD.PD[[#This Row],[ Precio Und.]]</f>
        <v>64866.75</v>
      </c>
      <c r="P285" s="386">
        <v>0</v>
      </c>
      <c r="Q285" s="395">
        <f>IF(BD.PD[[#This Row],[Liquid. '[%']]]&lt;&gt;0,(BD.PD[[#This Row],[Valor Neto '[DOP']]]*BD.PD[[#This Row],[Liquid. '[%']]])+BD.PD[[#This Row],[Valor Neto '[DOP']]],BD.PD[[#This Row],[Valor Neto '[DOP']]])</f>
        <v>64866.75</v>
      </c>
      <c r="R285" s="395">
        <f>BD.PD[[#This Row],[Ppto. Orden Interna '[DOP']]]/HLOOKUP("USD",$K$1:$L$2,2,FALSE)</f>
        <v>1063.389344262295</v>
      </c>
      <c r="S285" s="499" t="s">
        <v>368</v>
      </c>
      <c r="T285" s="387"/>
      <c r="U285" s="460" t="s">
        <v>406</v>
      </c>
      <c r="V285" s="611">
        <v>801672</v>
      </c>
      <c r="W285" s="499" t="s">
        <v>368</v>
      </c>
      <c r="X285" s="495">
        <v>18</v>
      </c>
      <c r="Y285" s="388">
        <v>0.5</v>
      </c>
      <c r="Z285" s="243">
        <f>BD.PD[[#This Row],[Av.P1 '[%']]]*BD.PD[[#This Row],[Ppto. Orden Interna '[DOP']]]</f>
        <v>32433.375</v>
      </c>
      <c r="AA285" s="495">
        <v>21</v>
      </c>
      <c r="AB285" s="388">
        <v>0.5</v>
      </c>
      <c r="AC285" s="243">
        <f>BD.PD[[#This Row],[Av.P2 '[%']]]*BD.PD[[#This Row],[Ppto. Orden Interna '[DOP']]]</f>
        <v>32433.375</v>
      </c>
      <c r="AD285" s="249"/>
      <c r="AE285" s="389"/>
      <c r="AF285" s="243">
        <f>BD.PD[[#This Row],[Av.P3 '[%']]]*BD.PD[[#This Row],[Ppto. Orden Interna '[DOP']]]</f>
        <v>0</v>
      </c>
      <c r="AG285" s="243"/>
      <c r="AH285" s="243"/>
      <c r="AI285" s="243"/>
      <c r="AJ285" s="243"/>
      <c r="AK285" s="243"/>
      <c r="AL285" s="243"/>
      <c r="AM285" s="482">
        <f>BD.PD[[#This Row],[Pago 3]]+BD.PD[[#This Row],[Pago 2]]+BD.PD[[#This Row],[Pago 1]]</f>
        <v>64866.75</v>
      </c>
      <c r="AN285" s="511" t="s">
        <v>244</v>
      </c>
      <c r="AO285" s="511" t="s">
        <v>245</v>
      </c>
      <c r="AP285" s="511" t="s">
        <v>246</v>
      </c>
      <c r="AQ285" s="511" t="s">
        <v>247</v>
      </c>
      <c r="AR285" s="511">
        <v>594</v>
      </c>
      <c r="AS285" s="511" t="s">
        <v>258</v>
      </c>
      <c r="IH285" s="306"/>
    </row>
    <row r="286" spans="1:242" ht="15" customHeight="1" x14ac:dyDescent="0.3">
      <c r="A286" s="174">
        <v>7.01</v>
      </c>
      <c r="B286" s="231"/>
      <c r="C286" s="232" t="str">
        <f>VLOOKUP(BD.PD[[#This Row],[Pos]],PPto[],3,FALSE)</f>
        <v xml:space="preserve">7.01 Equipamiento de Acero Inoxidable </v>
      </c>
      <c r="D286" s="174" t="s">
        <v>23</v>
      </c>
      <c r="E286" s="305" t="str">
        <f>IF(BD.PD[[#This Row],[.]]="*",VLOOKUP(BD.PD[[#This Row],[Pos]],Presupuesto!A:H,7,FALSE),"")</f>
        <v/>
      </c>
      <c r="F286" s="234" t="s">
        <v>1719</v>
      </c>
      <c r="G286" s="230" t="s">
        <v>1608</v>
      </c>
      <c r="H286" s="174">
        <v>4512960709</v>
      </c>
      <c r="I286" s="174" t="s">
        <v>1609</v>
      </c>
      <c r="J286" s="497" t="s">
        <v>1994</v>
      </c>
      <c r="K286" s="382">
        <v>5</v>
      </c>
      <c r="L286" s="174" t="s">
        <v>260</v>
      </c>
      <c r="M286" s="383">
        <f>IF(BD.PD[[#This Row],[Mon]]="DOP",1,HLOOKUP(BD.PD[[#This Row],[Mon]],$K$1:$L$2,2,FALSE))</f>
        <v>1</v>
      </c>
      <c r="N286" s="384">
        <v>5525</v>
      </c>
      <c r="O286" s="395">
        <f>BD.PD[[#This Row],[Cant.]]*BD.PD[[#This Row],[ Tasa ]]*BD.PD[[#This Row],[ Precio Und.]]</f>
        <v>27625</v>
      </c>
      <c r="P286" s="386">
        <v>0</v>
      </c>
      <c r="Q286" s="395">
        <f>IF(BD.PD[[#This Row],[Liquid. '[%']]]&lt;&gt;0,(BD.PD[[#This Row],[Valor Neto '[DOP']]]*BD.PD[[#This Row],[Liquid. '[%']]])+BD.PD[[#This Row],[Valor Neto '[DOP']]],BD.PD[[#This Row],[Valor Neto '[DOP']]])</f>
        <v>27625</v>
      </c>
      <c r="R286" s="395">
        <f>BD.PD[[#This Row],[Ppto. Orden Interna '[DOP']]]/HLOOKUP("USD",$K$1:$L$2,2,FALSE)</f>
        <v>452.86885245901641</v>
      </c>
      <c r="S286" s="499" t="s">
        <v>368</v>
      </c>
      <c r="T286" s="387"/>
      <c r="U286" s="460" t="s">
        <v>406</v>
      </c>
      <c r="V286" s="611">
        <v>801672</v>
      </c>
      <c r="W286" s="499" t="s">
        <v>368</v>
      </c>
      <c r="X286" s="495">
        <v>18</v>
      </c>
      <c r="Y286" s="388">
        <v>0.5</v>
      </c>
      <c r="Z286" s="243">
        <f>BD.PD[[#This Row],[Av.P1 '[%']]]*BD.PD[[#This Row],[Ppto. Orden Interna '[DOP']]]</f>
        <v>13812.5</v>
      </c>
      <c r="AA286" s="495">
        <v>21</v>
      </c>
      <c r="AB286" s="388">
        <v>0.5</v>
      </c>
      <c r="AC286" s="243">
        <f>BD.PD[[#This Row],[Av.P2 '[%']]]*BD.PD[[#This Row],[Ppto. Orden Interna '[DOP']]]</f>
        <v>13812.5</v>
      </c>
      <c r="AD286" s="249"/>
      <c r="AE286" s="389"/>
      <c r="AF286" s="243">
        <f>BD.PD[[#This Row],[Av.P3 '[%']]]*BD.PD[[#This Row],[Ppto. Orden Interna '[DOP']]]</f>
        <v>0</v>
      </c>
      <c r="AG286" s="243"/>
      <c r="AH286" s="243"/>
      <c r="AI286" s="243"/>
      <c r="AJ286" s="243"/>
      <c r="AK286" s="243"/>
      <c r="AL286" s="243"/>
      <c r="AM286" s="482">
        <f>BD.PD[[#This Row],[Pago 3]]+BD.PD[[#This Row],[Pago 2]]+BD.PD[[#This Row],[Pago 1]]</f>
        <v>27625</v>
      </c>
      <c r="AN286" s="511" t="s">
        <v>244</v>
      </c>
      <c r="AO286" s="511" t="s">
        <v>245</v>
      </c>
      <c r="AP286" s="511" t="s">
        <v>246</v>
      </c>
      <c r="AQ286" s="511" t="s">
        <v>247</v>
      </c>
      <c r="AR286" s="511">
        <v>594</v>
      </c>
      <c r="AS286" s="511" t="s">
        <v>258</v>
      </c>
      <c r="IH286" s="306"/>
    </row>
    <row r="287" spans="1:242" ht="15" customHeight="1" x14ac:dyDescent="0.3">
      <c r="A287" s="174">
        <v>7.01</v>
      </c>
      <c r="B287" s="231"/>
      <c r="C287" s="232" t="str">
        <f>VLOOKUP(BD.PD[[#This Row],[Pos]],PPto[],3,FALSE)</f>
        <v xml:space="preserve">7.01 Equipamiento de Acero Inoxidable </v>
      </c>
      <c r="D287" s="174" t="s">
        <v>23</v>
      </c>
      <c r="E287" s="305" t="str">
        <f>IF(BD.PD[[#This Row],[.]]="*",VLOOKUP(BD.PD[[#This Row],[Pos]],Presupuesto!A:H,7,FALSE),"")</f>
        <v/>
      </c>
      <c r="F287" s="234" t="s">
        <v>1714</v>
      </c>
      <c r="G287" s="230" t="s">
        <v>1608</v>
      </c>
      <c r="H287" s="174">
        <v>4512960709</v>
      </c>
      <c r="I287" s="174" t="s">
        <v>1609</v>
      </c>
      <c r="J287" s="497" t="s">
        <v>1994</v>
      </c>
      <c r="K287" s="382">
        <v>1</v>
      </c>
      <c r="L287" s="174" t="s">
        <v>260</v>
      </c>
      <c r="M287" s="383">
        <f>IF(BD.PD[[#This Row],[Mon]]="DOP",1,HLOOKUP(BD.PD[[#This Row],[Mon]],$K$1:$L$2,2,FALSE))</f>
        <v>1</v>
      </c>
      <c r="N287" s="384">
        <v>36559.25</v>
      </c>
      <c r="O287" s="395">
        <f>BD.PD[[#This Row],[Cant.]]*BD.PD[[#This Row],[ Tasa ]]*BD.PD[[#This Row],[ Precio Und.]]</f>
        <v>36559.25</v>
      </c>
      <c r="P287" s="386">
        <v>0</v>
      </c>
      <c r="Q287" s="395">
        <f>IF(BD.PD[[#This Row],[Liquid. '[%']]]&lt;&gt;0,(BD.PD[[#This Row],[Valor Neto '[DOP']]]*BD.PD[[#This Row],[Liquid. '[%']]])+BD.PD[[#This Row],[Valor Neto '[DOP']]],BD.PD[[#This Row],[Valor Neto '[DOP']]])</f>
        <v>36559.25</v>
      </c>
      <c r="R287" s="395">
        <f>BD.PD[[#This Row],[Ppto. Orden Interna '[DOP']]]/HLOOKUP("USD",$K$1:$L$2,2,FALSE)</f>
        <v>599.33196721311481</v>
      </c>
      <c r="S287" s="499" t="s">
        <v>368</v>
      </c>
      <c r="T287" s="387"/>
      <c r="U287" s="460" t="s">
        <v>406</v>
      </c>
      <c r="V287" s="611">
        <v>801672</v>
      </c>
      <c r="W287" s="499" t="s">
        <v>368</v>
      </c>
      <c r="X287" s="495">
        <v>18</v>
      </c>
      <c r="Y287" s="388">
        <v>0.5</v>
      </c>
      <c r="Z287" s="243">
        <f>BD.PD[[#This Row],[Av.P1 '[%']]]*BD.PD[[#This Row],[Ppto. Orden Interna '[DOP']]]</f>
        <v>18279.625</v>
      </c>
      <c r="AA287" s="495">
        <v>21</v>
      </c>
      <c r="AB287" s="388">
        <v>0.5</v>
      </c>
      <c r="AC287" s="243">
        <f>BD.PD[[#This Row],[Av.P2 '[%']]]*BD.PD[[#This Row],[Ppto. Orden Interna '[DOP']]]</f>
        <v>18279.625</v>
      </c>
      <c r="AD287" s="249"/>
      <c r="AE287" s="389"/>
      <c r="AF287" s="243">
        <f>BD.PD[[#This Row],[Av.P3 '[%']]]*BD.PD[[#This Row],[Ppto. Orden Interna '[DOP']]]</f>
        <v>0</v>
      </c>
      <c r="AG287" s="243"/>
      <c r="AH287" s="243"/>
      <c r="AI287" s="243"/>
      <c r="AJ287" s="243"/>
      <c r="AK287" s="243"/>
      <c r="AL287" s="243"/>
      <c r="AM287" s="482">
        <f>BD.PD[[#This Row],[Pago 3]]+BD.PD[[#This Row],[Pago 2]]+BD.PD[[#This Row],[Pago 1]]</f>
        <v>36559.25</v>
      </c>
      <c r="AN287" s="511" t="s">
        <v>244</v>
      </c>
      <c r="AO287" s="511" t="s">
        <v>245</v>
      </c>
      <c r="AP287" s="511" t="s">
        <v>246</v>
      </c>
      <c r="AQ287" s="511" t="s">
        <v>247</v>
      </c>
      <c r="AR287" s="511">
        <v>594</v>
      </c>
      <c r="AS287" s="511" t="s">
        <v>258</v>
      </c>
      <c r="IH287" s="306"/>
    </row>
    <row r="288" spans="1:242" s="522" customFormat="1" ht="15" customHeight="1" x14ac:dyDescent="0.3">
      <c r="A288" s="174">
        <v>7.01</v>
      </c>
      <c r="B288" s="231"/>
      <c r="C288" s="232" t="str">
        <f>VLOOKUP(BD.PD[[#This Row],[Pos]],PPto[],3,FALSE)</f>
        <v xml:space="preserve">7.01 Equipamiento de Acero Inoxidable </v>
      </c>
      <c r="D288" s="174" t="s">
        <v>23</v>
      </c>
      <c r="E288" s="305" t="str">
        <f>IF(BD.PD[[#This Row],[.]]="*",VLOOKUP(BD.PD[[#This Row],[Pos]],Presupuesto!A:H,7,FALSE),"")</f>
        <v/>
      </c>
      <c r="F288" s="234" t="s">
        <v>1720</v>
      </c>
      <c r="G288" s="230" t="s">
        <v>1608</v>
      </c>
      <c r="H288" s="174">
        <v>4512960709</v>
      </c>
      <c r="I288" s="174" t="s">
        <v>1609</v>
      </c>
      <c r="J288" s="497" t="s">
        <v>1994</v>
      </c>
      <c r="K288" s="382">
        <v>2</v>
      </c>
      <c r="L288" s="174" t="s">
        <v>260</v>
      </c>
      <c r="M288" s="383">
        <f>IF(BD.PD[[#This Row],[Mon]]="DOP",1,HLOOKUP(BD.PD[[#This Row],[Mon]],$K$1:$L$2,2,FALSE))</f>
        <v>1</v>
      </c>
      <c r="N288" s="384">
        <v>34866</v>
      </c>
      <c r="O288" s="395">
        <f>BD.PD[[#This Row],[Cant.]]*BD.PD[[#This Row],[ Tasa ]]*BD.PD[[#This Row],[ Precio Und.]]</f>
        <v>69732</v>
      </c>
      <c r="P288" s="386">
        <v>0</v>
      </c>
      <c r="Q288" s="395">
        <f>IF(BD.PD[[#This Row],[Liquid. '[%']]]&lt;&gt;0,(BD.PD[[#This Row],[Valor Neto '[DOP']]]*BD.PD[[#This Row],[Liquid. '[%']]])+BD.PD[[#This Row],[Valor Neto '[DOP']]],BD.PD[[#This Row],[Valor Neto '[DOP']]])</f>
        <v>69732</v>
      </c>
      <c r="R288" s="395">
        <f>BD.PD[[#This Row],[Ppto. Orden Interna '[DOP']]]/HLOOKUP("USD",$K$1:$L$2,2,FALSE)</f>
        <v>1143.1475409836066</v>
      </c>
      <c r="S288" s="499" t="s">
        <v>368</v>
      </c>
      <c r="T288" s="387"/>
      <c r="U288" s="460" t="s">
        <v>406</v>
      </c>
      <c r="V288" s="611">
        <v>801672</v>
      </c>
      <c r="W288" s="499" t="s">
        <v>368</v>
      </c>
      <c r="X288" s="495">
        <v>18</v>
      </c>
      <c r="Y288" s="388">
        <v>0.5</v>
      </c>
      <c r="Z288" s="243">
        <f>BD.PD[[#This Row],[Av.P1 '[%']]]*BD.PD[[#This Row],[Ppto. Orden Interna '[DOP']]]</f>
        <v>34866</v>
      </c>
      <c r="AA288" s="495">
        <v>21</v>
      </c>
      <c r="AB288" s="388">
        <v>0.5</v>
      </c>
      <c r="AC288" s="243">
        <f>BD.PD[[#This Row],[Av.P2 '[%']]]*BD.PD[[#This Row],[Ppto. Orden Interna '[DOP']]]</f>
        <v>34866</v>
      </c>
      <c r="AD288" s="249"/>
      <c r="AE288" s="389"/>
      <c r="AF288" s="243">
        <f>BD.PD[[#This Row],[Av.P3 '[%']]]*BD.PD[[#This Row],[Ppto. Orden Interna '[DOP']]]</f>
        <v>0</v>
      </c>
      <c r="AG288" s="243"/>
      <c r="AH288" s="243"/>
      <c r="AI288" s="243"/>
      <c r="AJ288" s="243"/>
      <c r="AK288" s="243"/>
      <c r="AL288" s="243"/>
      <c r="AM288" s="482">
        <f>BD.PD[[#This Row],[Pago 3]]+BD.PD[[#This Row],[Pago 2]]+BD.PD[[#This Row],[Pago 1]]</f>
        <v>69732</v>
      </c>
      <c r="AN288" s="511" t="s">
        <v>244</v>
      </c>
      <c r="AO288" s="511" t="s">
        <v>245</v>
      </c>
      <c r="AP288" s="511" t="s">
        <v>246</v>
      </c>
      <c r="AQ288" s="511" t="s">
        <v>247</v>
      </c>
      <c r="AR288" s="511">
        <v>594</v>
      </c>
      <c r="AS288" s="511" t="s">
        <v>258</v>
      </c>
      <c r="AT288" s="306"/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  <c r="GG288" s="306"/>
      <c r="GH288" s="306"/>
      <c r="GI288" s="306"/>
      <c r="GJ288" s="306"/>
      <c r="GK288" s="306"/>
      <c r="GL288" s="306"/>
      <c r="GM288" s="306"/>
      <c r="GN288" s="306"/>
      <c r="GO288" s="306"/>
      <c r="GP288" s="306"/>
      <c r="GQ288" s="306"/>
      <c r="GR288" s="306"/>
      <c r="GS288" s="306"/>
      <c r="GT288" s="306"/>
      <c r="GU288" s="306"/>
      <c r="GV288" s="306"/>
      <c r="GW288" s="306"/>
      <c r="GX288" s="306"/>
      <c r="GY288" s="306"/>
      <c r="GZ288" s="306"/>
      <c r="HA288" s="306"/>
      <c r="HB288" s="306"/>
      <c r="HC288" s="306"/>
      <c r="HD288" s="306"/>
      <c r="HE288" s="306"/>
      <c r="HF288" s="306"/>
      <c r="HG288" s="306"/>
      <c r="HH288" s="306"/>
      <c r="HI288" s="306"/>
      <c r="HJ288" s="306"/>
      <c r="HK288" s="306"/>
      <c r="HL288" s="306"/>
      <c r="HM288" s="306"/>
      <c r="HN288" s="306"/>
      <c r="HO288" s="306"/>
      <c r="HP288" s="306"/>
      <c r="HQ288" s="306"/>
      <c r="HR288" s="306"/>
      <c r="HS288" s="306"/>
      <c r="HT288" s="306"/>
      <c r="HU288" s="306"/>
      <c r="HV288" s="306"/>
      <c r="HW288" s="306"/>
      <c r="HX288" s="306"/>
      <c r="HY288" s="306"/>
      <c r="HZ288" s="306"/>
      <c r="IA288" s="306"/>
      <c r="IB288" s="306"/>
      <c r="IC288" s="306"/>
      <c r="ID288" s="306"/>
      <c r="IE288" s="306"/>
      <c r="IF288" s="306"/>
      <c r="IG288" s="306"/>
      <c r="IH288" s="306"/>
    </row>
    <row r="289" spans="1:242" s="522" customFormat="1" ht="15" customHeight="1" x14ac:dyDescent="0.3">
      <c r="A289" s="174">
        <v>7.01</v>
      </c>
      <c r="B289" s="231"/>
      <c r="C289" s="232" t="str">
        <f>VLOOKUP(BD.PD[[#This Row],[Pos]],PPto[],3,FALSE)</f>
        <v xml:space="preserve">7.01 Equipamiento de Acero Inoxidable </v>
      </c>
      <c r="D289" s="174" t="s">
        <v>23</v>
      </c>
      <c r="E289" s="305" t="str">
        <f>IF(BD.PD[[#This Row],[.]]="*",VLOOKUP(BD.PD[[#This Row],[Pos]],Presupuesto!A:H,7,FALSE),"")</f>
        <v/>
      </c>
      <c r="F289" s="234" t="s">
        <v>1721</v>
      </c>
      <c r="G289" s="230" t="s">
        <v>1608</v>
      </c>
      <c r="H289" s="174">
        <v>4512960709</v>
      </c>
      <c r="I289" s="174" t="s">
        <v>1609</v>
      </c>
      <c r="J289" s="497" t="s">
        <v>1994</v>
      </c>
      <c r="K289" s="382">
        <v>2</v>
      </c>
      <c r="L289" s="174" t="s">
        <v>260</v>
      </c>
      <c r="M289" s="383">
        <f>IF(BD.PD[[#This Row],[Mon]]="DOP",1,HLOOKUP(BD.PD[[#This Row],[Mon]],$K$1:$L$2,2,FALSE))</f>
        <v>1</v>
      </c>
      <c r="N289" s="384">
        <v>31729.1</v>
      </c>
      <c r="O289" s="395">
        <f>BD.PD[[#This Row],[Cant.]]*BD.PD[[#This Row],[ Tasa ]]*BD.PD[[#This Row],[ Precio Und.]]</f>
        <v>63458.2</v>
      </c>
      <c r="P289" s="386">
        <v>0</v>
      </c>
      <c r="Q289" s="395">
        <f>IF(BD.PD[[#This Row],[Liquid. '[%']]]&lt;&gt;0,(BD.PD[[#This Row],[Valor Neto '[DOP']]]*BD.PD[[#This Row],[Liquid. '[%']]])+BD.PD[[#This Row],[Valor Neto '[DOP']]],BD.PD[[#This Row],[Valor Neto '[DOP']]])</f>
        <v>63458.2</v>
      </c>
      <c r="R289" s="395">
        <f>BD.PD[[#This Row],[Ppto. Orden Interna '[DOP']]]/HLOOKUP("USD",$K$1:$L$2,2,FALSE)</f>
        <v>1040.2983606557377</v>
      </c>
      <c r="S289" s="499" t="s">
        <v>368</v>
      </c>
      <c r="T289" s="387"/>
      <c r="U289" s="460" t="s">
        <v>406</v>
      </c>
      <c r="V289" s="611">
        <v>801672</v>
      </c>
      <c r="W289" s="499" t="s">
        <v>368</v>
      </c>
      <c r="X289" s="495">
        <v>18</v>
      </c>
      <c r="Y289" s="388">
        <v>0.5</v>
      </c>
      <c r="Z289" s="243">
        <f>BD.PD[[#This Row],[Av.P1 '[%']]]*BD.PD[[#This Row],[Ppto. Orden Interna '[DOP']]]</f>
        <v>31729.1</v>
      </c>
      <c r="AA289" s="495">
        <v>21</v>
      </c>
      <c r="AB289" s="388">
        <v>0.5</v>
      </c>
      <c r="AC289" s="243">
        <f>BD.PD[[#This Row],[Av.P2 '[%']]]*BD.PD[[#This Row],[Ppto. Orden Interna '[DOP']]]</f>
        <v>31729.1</v>
      </c>
      <c r="AD289" s="249"/>
      <c r="AE289" s="389"/>
      <c r="AF289" s="243">
        <f>BD.PD[[#This Row],[Av.P3 '[%']]]*BD.PD[[#This Row],[Ppto. Orden Interna '[DOP']]]</f>
        <v>0</v>
      </c>
      <c r="AG289" s="243"/>
      <c r="AH289" s="243"/>
      <c r="AI289" s="243"/>
      <c r="AJ289" s="243"/>
      <c r="AK289" s="243"/>
      <c r="AL289" s="243"/>
      <c r="AM289" s="482">
        <f>BD.PD[[#This Row],[Pago 3]]+BD.PD[[#This Row],[Pago 2]]+BD.PD[[#This Row],[Pago 1]]</f>
        <v>63458.2</v>
      </c>
      <c r="AN289" s="511" t="s">
        <v>244</v>
      </c>
      <c r="AO289" s="511" t="s">
        <v>245</v>
      </c>
      <c r="AP289" s="511" t="s">
        <v>246</v>
      </c>
      <c r="AQ289" s="511" t="s">
        <v>247</v>
      </c>
      <c r="AR289" s="511">
        <v>594</v>
      </c>
      <c r="AS289" s="511" t="s">
        <v>258</v>
      </c>
      <c r="AT289" s="306"/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  <c r="GG289" s="306"/>
      <c r="GH289" s="306"/>
      <c r="GI289" s="306"/>
      <c r="GJ289" s="306"/>
      <c r="GK289" s="306"/>
      <c r="GL289" s="306"/>
      <c r="GM289" s="306"/>
      <c r="GN289" s="306"/>
      <c r="GO289" s="306"/>
      <c r="GP289" s="306"/>
      <c r="GQ289" s="306"/>
      <c r="GR289" s="306"/>
      <c r="GS289" s="306"/>
      <c r="GT289" s="306"/>
      <c r="GU289" s="306"/>
      <c r="GV289" s="306"/>
      <c r="GW289" s="306"/>
      <c r="GX289" s="306"/>
      <c r="GY289" s="306"/>
      <c r="GZ289" s="306"/>
      <c r="HA289" s="306"/>
      <c r="HB289" s="306"/>
      <c r="HC289" s="306"/>
      <c r="HD289" s="306"/>
      <c r="HE289" s="306"/>
      <c r="HF289" s="306"/>
      <c r="HG289" s="306"/>
      <c r="HH289" s="306"/>
      <c r="HI289" s="306"/>
      <c r="HJ289" s="306"/>
      <c r="HK289" s="306"/>
      <c r="HL289" s="306"/>
      <c r="HM289" s="306"/>
      <c r="HN289" s="306"/>
      <c r="HO289" s="306"/>
      <c r="HP289" s="306"/>
      <c r="HQ289" s="306"/>
      <c r="HR289" s="306"/>
      <c r="HS289" s="306"/>
      <c r="HT289" s="306"/>
      <c r="HU289" s="306"/>
      <c r="HV289" s="306"/>
      <c r="HW289" s="306"/>
      <c r="HX289" s="306"/>
      <c r="HY289" s="306"/>
      <c r="HZ289" s="306"/>
      <c r="IA289" s="306"/>
      <c r="IB289" s="306"/>
      <c r="IC289" s="306"/>
      <c r="ID289" s="306"/>
      <c r="IE289" s="306"/>
      <c r="IF289" s="306"/>
      <c r="IG289" s="306"/>
      <c r="IH289" s="306"/>
    </row>
    <row r="290" spans="1:242" ht="15" customHeight="1" x14ac:dyDescent="0.3">
      <c r="A290" s="174">
        <v>7.01</v>
      </c>
      <c r="B290" s="231"/>
      <c r="C290" s="232" t="str">
        <f>VLOOKUP(BD.PD[[#This Row],[Pos]],PPto[],3,FALSE)</f>
        <v xml:space="preserve">7.01 Equipamiento de Acero Inoxidable </v>
      </c>
      <c r="D290" s="174" t="s">
        <v>23</v>
      </c>
      <c r="E290" s="305" t="str">
        <f>IF(BD.PD[[#This Row],[.]]="*",VLOOKUP(BD.PD[[#This Row],[Pos]],Presupuesto!A:H,7,FALSE),"")</f>
        <v/>
      </c>
      <c r="F290" s="234" t="s">
        <v>1715</v>
      </c>
      <c r="G290" s="230" t="s">
        <v>1608</v>
      </c>
      <c r="H290" s="174">
        <v>4512960709</v>
      </c>
      <c r="I290" s="174" t="s">
        <v>1609</v>
      </c>
      <c r="J290" s="497" t="s">
        <v>1994</v>
      </c>
      <c r="K290" s="382">
        <v>12</v>
      </c>
      <c r="L290" s="174" t="s">
        <v>260</v>
      </c>
      <c r="M290" s="383">
        <f>IF(BD.PD[[#This Row],[Mon]]="DOP",1,HLOOKUP(BD.PD[[#This Row],[Mon]],$K$1:$L$2,2,FALSE))</f>
        <v>1</v>
      </c>
      <c r="N290" s="384">
        <v>25424.100000000002</v>
      </c>
      <c r="O290" s="395">
        <f>BD.PD[[#This Row],[Cant.]]*BD.PD[[#This Row],[ Tasa ]]*BD.PD[[#This Row],[ Precio Und.]]</f>
        <v>305089.2</v>
      </c>
      <c r="P290" s="386">
        <v>0</v>
      </c>
      <c r="Q290" s="395">
        <f>IF(BD.PD[[#This Row],[Liquid. '[%']]]&lt;&gt;0,(BD.PD[[#This Row],[Valor Neto '[DOP']]]*BD.PD[[#This Row],[Liquid. '[%']]])+BD.PD[[#This Row],[Valor Neto '[DOP']]],BD.PD[[#This Row],[Valor Neto '[DOP']]])</f>
        <v>305089.2</v>
      </c>
      <c r="R290" s="395">
        <f>BD.PD[[#This Row],[Ppto. Orden Interna '[DOP']]]/HLOOKUP("USD",$K$1:$L$2,2,FALSE)</f>
        <v>5001.4622950819676</v>
      </c>
      <c r="S290" s="499" t="s">
        <v>368</v>
      </c>
      <c r="T290" s="387"/>
      <c r="U290" s="460" t="s">
        <v>406</v>
      </c>
      <c r="V290" s="611">
        <v>801672</v>
      </c>
      <c r="W290" s="499" t="s">
        <v>368</v>
      </c>
      <c r="X290" s="495">
        <v>18</v>
      </c>
      <c r="Y290" s="388">
        <v>0.5</v>
      </c>
      <c r="Z290" s="243">
        <f>BD.PD[[#This Row],[Av.P1 '[%']]]*BD.PD[[#This Row],[Ppto. Orden Interna '[DOP']]]</f>
        <v>152544.6</v>
      </c>
      <c r="AA290" s="495">
        <v>21</v>
      </c>
      <c r="AB290" s="388">
        <v>0.5</v>
      </c>
      <c r="AC290" s="243">
        <f>BD.PD[[#This Row],[Av.P2 '[%']]]*BD.PD[[#This Row],[Ppto. Orden Interna '[DOP']]]</f>
        <v>152544.6</v>
      </c>
      <c r="AD290" s="249"/>
      <c r="AE290" s="389"/>
      <c r="AF290" s="243">
        <f>BD.PD[[#This Row],[Av.P3 '[%']]]*BD.PD[[#This Row],[Ppto. Orden Interna '[DOP']]]</f>
        <v>0</v>
      </c>
      <c r="AG290" s="243"/>
      <c r="AH290" s="243"/>
      <c r="AI290" s="243"/>
      <c r="AJ290" s="243"/>
      <c r="AK290" s="243"/>
      <c r="AL290" s="243"/>
      <c r="AM290" s="482">
        <f>BD.PD[[#This Row],[Pago 3]]+BD.PD[[#This Row],[Pago 2]]+BD.PD[[#This Row],[Pago 1]]</f>
        <v>305089.2</v>
      </c>
      <c r="AN290" s="511" t="s">
        <v>244</v>
      </c>
      <c r="AO290" s="511" t="s">
        <v>245</v>
      </c>
      <c r="AP290" s="511" t="s">
        <v>246</v>
      </c>
      <c r="AQ290" s="511" t="s">
        <v>247</v>
      </c>
      <c r="AR290" s="511">
        <v>594</v>
      </c>
      <c r="AS290" s="511" t="s">
        <v>258</v>
      </c>
      <c r="IH290" s="306"/>
    </row>
    <row r="291" spans="1:242" ht="15" customHeight="1" x14ac:dyDescent="0.3">
      <c r="A291" s="174">
        <v>7.01</v>
      </c>
      <c r="B291" s="231"/>
      <c r="C291" s="232" t="str">
        <f>VLOOKUP(BD.PD[[#This Row],[Pos]],PPto[],3,FALSE)</f>
        <v xml:space="preserve">7.01 Equipamiento de Acero Inoxidable </v>
      </c>
      <c r="D291" s="174" t="s">
        <v>23</v>
      </c>
      <c r="E291" s="305" t="str">
        <f>IF(BD.PD[[#This Row],[.]]="*",VLOOKUP(BD.PD[[#This Row],[Pos]],Presupuesto!A:H,7,FALSE),"")</f>
        <v/>
      </c>
      <c r="F291" s="234" t="s">
        <v>1722</v>
      </c>
      <c r="G291" s="230" t="s">
        <v>1608</v>
      </c>
      <c r="H291" s="174">
        <v>4512960709</v>
      </c>
      <c r="I291" s="174" t="s">
        <v>1609</v>
      </c>
      <c r="J291" s="497" t="s">
        <v>1994</v>
      </c>
      <c r="K291" s="382">
        <v>3</v>
      </c>
      <c r="L291" s="174" t="s">
        <v>260</v>
      </c>
      <c r="M291" s="383">
        <f>IF(BD.PD[[#This Row],[Mon]]="DOP",1,HLOOKUP(BD.PD[[#This Row],[Mon]],$K$1:$L$2,2,FALSE))</f>
        <v>1</v>
      </c>
      <c r="N291" s="384">
        <v>37570</v>
      </c>
      <c r="O291" s="395">
        <f>BD.PD[[#This Row],[Cant.]]*BD.PD[[#This Row],[ Tasa ]]*BD.PD[[#This Row],[ Precio Und.]]</f>
        <v>112710</v>
      </c>
      <c r="P291" s="386">
        <v>0</v>
      </c>
      <c r="Q291" s="395">
        <f>IF(BD.PD[[#This Row],[Liquid. '[%']]]&lt;&gt;0,(BD.PD[[#This Row],[Valor Neto '[DOP']]]*BD.PD[[#This Row],[Liquid. '[%']]])+BD.PD[[#This Row],[Valor Neto '[DOP']]],BD.PD[[#This Row],[Valor Neto '[DOP']]])</f>
        <v>112710</v>
      </c>
      <c r="R291" s="395">
        <f>BD.PD[[#This Row],[Ppto. Orden Interna '[DOP']]]/HLOOKUP("USD",$K$1:$L$2,2,FALSE)</f>
        <v>1847.704918032787</v>
      </c>
      <c r="S291" s="499" t="s">
        <v>368</v>
      </c>
      <c r="T291" s="387"/>
      <c r="U291" s="460" t="s">
        <v>406</v>
      </c>
      <c r="V291" s="611">
        <v>801672</v>
      </c>
      <c r="W291" s="499" t="s">
        <v>368</v>
      </c>
      <c r="X291" s="495">
        <v>18</v>
      </c>
      <c r="Y291" s="388">
        <v>0.5</v>
      </c>
      <c r="Z291" s="243">
        <f>BD.PD[[#This Row],[Av.P1 '[%']]]*BD.PD[[#This Row],[Ppto. Orden Interna '[DOP']]]</f>
        <v>56355</v>
      </c>
      <c r="AA291" s="495">
        <v>21</v>
      </c>
      <c r="AB291" s="388">
        <v>0.5</v>
      </c>
      <c r="AC291" s="243">
        <f>BD.PD[[#This Row],[Av.P2 '[%']]]*BD.PD[[#This Row],[Ppto. Orden Interna '[DOP']]]</f>
        <v>56355</v>
      </c>
      <c r="AD291" s="249"/>
      <c r="AE291" s="389"/>
      <c r="AF291" s="243">
        <f>BD.PD[[#This Row],[Av.P3 '[%']]]*BD.PD[[#This Row],[Ppto. Orden Interna '[DOP']]]</f>
        <v>0</v>
      </c>
      <c r="AG291" s="243"/>
      <c r="AH291" s="243"/>
      <c r="AI291" s="243"/>
      <c r="AJ291" s="243"/>
      <c r="AK291" s="243"/>
      <c r="AL291" s="243"/>
      <c r="AM291" s="482">
        <f>BD.PD[[#This Row],[Pago 3]]+BD.PD[[#This Row],[Pago 2]]+BD.PD[[#This Row],[Pago 1]]</f>
        <v>112710</v>
      </c>
      <c r="AN291" s="511" t="s">
        <v>244</v>
      </c>
      <c r="AO291" s="511" t="s">
        <v>245</v>
      </c>
      <c r="AP291" s="511" t="s">
        <v>246</v>
      </c>
      <c r="AQ291" s="511" t="s">
        <v>247</v>
      </c>
      <c r="AR291" s="511">
        <v>594</v>
      </c>
      <c r="AS291" s="511" t="s">
        <v>258</v>
      </c>
      <c r="IH291" s="306"/>
    </row>
    <row r="292" spans="1:242" ht="15" customHeight="1" x14ac:dyDescent="0.3">
      <c r="A292" s="174">
        <v>7.02</v>
      </c>
      <c r="B292" s="231" t="s">
        <v>243</v>
      </c>
      <c r="C292" s="232" t="str">
        <f>VLOOKUP(BD.PD[[#This Row],[Pos]],PPto[],3,FALSE)</f>
        <v>7.02 Cocina, Patio Comidas y Rostizería</v>
      </c>
      <c r="D292" s="233" t="s">
        <v>243</v>
      </c>
      <c r="E292" s="305">
        <f>IF(BD.PD[[#This Row],[.]]="*",VLOOKUP(BD.PD[[#This Row],[Pos]],Presupuesto!A:H,7,FALSE),"")</f>
        <v>57974.172187301585</v>
      </c>
      <c r="F292" s="234"/>
      <c r="G292" s="230"/>
      <c r="H292" s="174"/>
      <c r="I292" s="174"/>
      <c r="J292" s="174"/>
      <c r="K292" s="392">
        <v>0</v>
      </c>
      <c r="L292" s="233" t="s">
        <v>117</v>
      </c>
      <c r="M292" s="383">
        <f>IF(BD.PD[[#This Row],[Mon]]="DOP",1,HLOOKUP(BD.PD[[#This Row],[Mon]],$K$1:$L$2,2,FALSE))</f>
        <v>61</v>
      </c>
      <c r="N292" s="490">
        <v>0</v>
      </c>
      <c r="O292" s="243">
        <f>BD.PD[[#This Row],[Cant.]]*BD.PD[[#This Row],[ Tasa ]]*BD.PD[[#This Row],[ Precio Und.]]</f>
        <v>0</v>
      </c>
      <c r="P292" s="491">
        <v>0</v>
      </c>
      <c r="Q292" s="243">
        <f>IF(BD.PD[[#This Row],[Liquid. '[%']]]&lt;&gt;0,(BD.PD[[#This Row],[Valor Neto '[DOP']]]*BD.PD[[#This Row],[Liquid. '[%']]])+BD.PD[[#This Row],[Valor Neto '[DOP']]],BD.PD[[#This Row],[Valor Neto '[DOP']]])</f>
        <v>0</v>
      </c>
      <c r="R292" s="243">
        <f>BD.PD[[#This Row],[Ppto. Orden Interna '[DOP']]]/HLOOKUP("USD",$K$1:$L$2,2,FALSE)</f>
        <v>0</v>
      </c>
      <c r="S292" s="381"/>
      <c r="T292" s="387"/>
      <c r="U292" s="460"/>
      <c r="V292" s="611"/>
      <c r="W292" s="499"/>
      <c r="X292" s="495"/>
      <c r="Y292" s="388"/>
      <c r="Z292" s="243">
        <f>BD.PD[[#This Row],[Av.P1 '[%']]]*BD.PD[[#This Row],[Ppto. Orden Interna '[DOP']]]</f>
        <v>0</v>
      </c>
      <c r="AA292" s="249"/>
      <c r="AB292" s="389"/>
      <c r="AC292" s="243">
        <f>BD.PD[[#This Row],[Av.P2 '[%']]]*BD.PD[[#This Row],[Ppto. Orden Interna '[DOP']]]</f>
        <v>0</v>
      </c>
      <c r="AD292" s="249"/>
      <c r="AE292" s="389"/>
      <c r="AF292" s="243">
        <f>BD.PD[[#This Row],[Av.P3 '[%']]]*BD.PD[[#This Row],[Ppto. Orden Interna '[DOP']]]</f>
        <v>0</v>
      </c>
      <c r="AG292" s="243"/>
      <c r="AH292" s="243"/>
      <c r="AI292" s="243"/>
      <c r="AJ292" s="243"/>
      <c r="AK292" s="243"/>
      <c r="AL292" s="243"/>
      <c r="AM292" s="482">
        <f>BD.PD[[#This Row],[Pago 3]]+BD.PD[[#This Row],[Pago 2]]+BD.PD[[#This Row],[Pago 1]]</f>
        <v>0</v>
      </c>
      <c r="AN292" s="511"/>
      <c r="AO292" s="511"/>
      <c r="AP292" s="511"/>
      <c r="AQ292" s="511"/>
      <c r="AR292" s="511"/>
      <c r="AS292" s="511"/>
      <c r="IH292" s="306"/>
    </row>
    <row r="293" spans="1:242" s="522" customFormat="1" ht="15" customHeight="1" x14ac:dyDescent="0.3">
      <c r="A293" s="174">
        <v>7.02</v>
      </c>
      <c r="B293" s="231"/>
      <c r="C293" s="232" t="str">
        <f>VLOOKUP(BD.PD[[#This Row],[Pos]],PPto[],3,FALSE)</f>
        <v>7.02 Cocina, Patio Comidas y Rostizería</v>
      </c>
      <c r="D293" s="174" t="s">
        <v>23</v>
      </c>
      <c r="E293" s="305" t="str">
        <f>IF(BD.PD[[#This Row],[.]]="*",VLOOKUP(BD.PD[[#This Row],[Pos]],Presupuesto!A:H,7,FALSE),"")</f>
        <v/>
      </c>
      <c r="F293" s="234" t="s">
        <v>1919</v>
      </c>
      <c r="G293" s="230" t="s">
        <v>1608</v>
      </c>
      <c r="H293" s="174">
        <v>4513075581</v>
      </c>
      <c r="I293" s="174" t="s">
        <v>1609</v>
      </c>
      <c r="J293" s="174" t="s">
        <v>1913</v>
      </c>
      <c r="K293" s="382">
        <v>8</v>
      </c>
      <c r="L293" s="174" t="s">
        <v>260</v>
      </c>
      <c r="M293" s="383">
        <f>IF(BD.PD[[#This Row],[Mon]]="DOP",1,HLOOKUP(BD.PD[[#This Row],[Mon]],$K$1:$L$2,2,FALSE))</f>
        <v>1</v>
      </c>
      <c r="N293" s="384">
        <v>1369.5</v>
      </c>
      <c r="O293" s="243">
        <f>BD.PD[[#This Row],[Cant.]]*BD.PD[[#This Row],[ Tasa ]]*BD.PD[[#This Row],[ Precio Und.]]</f>
        <v>10956</v>
      </c>
      <c r="P293" s="386">
        <v>0</v>
      </c>
      <c r="Q293" s="243">
        <f>IF(BD.PD[[#This Row],[Liquid. '[%']]]&lt;&gt;0,(BD.PD[[#This Row],[Valor Neto '[DOP']]]*BD.PD[[#This Row],[Liquid. '[%']]])+BD.PD[[#This Row],[Valor Neto '[DOP']]],BD.PD[[#This Row],[Valor Neto '[DOP']]])</f>
        <v>10956</v>
      </c>
      <c r="R293" s="243">
        <f>BD.PD[[#This Row],[Ppto. Orden Interna '[DOP']]]/HLOOKUP("USD",$K$1:$L$2,2,FALSE)</f>
        <v>179.60655737704917</v>
      </c>
      <c r="S293" s="381" t="s">
        <v>1905</v>
      </c>
      <c r="T293" s="387"/>
      <c r="U293" s="460" t="s">
        <v>406</v>
      </c>
      <c r="V293" s="611">
        <v>801672</v>
      </c>
      <c r="W293" s="381" t="s">
        <v>1905</v>
      </c>
      <c r="X293" s="495">
        <v>21</v>
      </c>
      <c r="Y293" s="388">
        <v>1</v>
      </c>
      <c r="Z293" s="243">
        <f>BD.PD[[#This Row],[Av.P1 '[%']]]*BD.PD[[#This Row],[Ppto. Orden Interna '[DOP']]]</f>
        <v>10956</v>
      </c>
      <c r="AA293" s="249"/>
      <c r="AB293" s="389"/>
      <c r="AC293" s="243">
        <f>BD.PD[[#This Row],[Av.P2 '[%']]]*BD.PD[[#This Row],[Ppto. Orden Interna '[DOP']]]</f>
        <v>0</v>
      </c>
      <c r="AD293" s="249"/>
      <c r="AE293" s="389"/>
      <c r="AF293" s="243">
        <f>BD.PD[[#This Row],[Av.P3 '[%']]]*BD.PD[[#This Row],[Ppto. Orden Interna '[DOP']]]</f>
        <v>0</v>
      </c>
      <c r="AG293" s="243"/>
      <c r="AH293" s="243"/>
      <c r="AI293" s="243"/>
      <c r="AJ293" s="243"/>
      <c r="AK293" s="243"/>
      <c r="AL293" s="243"/>
      <c r="AM293" s="482">
        <f>BD.PD[[#This Row],[Pago 3]]+BD.PD[[#This Row],[Pago 2]]+BD.PD[[#This Row],[Pago 1]]</f>
        <v>10956</v>
      </c>
      <c r="AN293" s="511" t="s">
        <v>244</v>
      </c>
      <c r="AO293" s="511" t="s">
        <v>245</v>
      </c>
      <c r="AP293" s="511" t="s">
        <v>246</v>
      </c>
      <c r="AQ293" s="511" t="s">
        <v>247</v>
      </c>
      <c r="AR293" s="511">
        <v>594</v>
      </c>
      <c r="AS293" s="511" t="s">
        <v>258</v>
      </c>
      <c r="AT293" s="306"/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  <c r="GG293" s="306"/>
      <c r="GH293" s="306"/>
      <c r="GI293" s="306"/>
      <c r="GJ293" s="306"/>
      <c r="GK293" s="306"/>
      <c r="GL293" s="306"/>
      <c r="GM293" s="306"/>
      <c r="GN293" s="306"/>
      <c r="GO293" s="306"/>
      <c r="GP293" s="306"/>
      <c r="GQ293" s="306"/>
      <c r="GR293" s="306"/>
      <c r="GS293" s="306"/>
      <c r="GT293" s="306"/>
      <c r="GU293" s="306"/>
      <c r="GV293" s="306"/>
      <c r="GW293" s="306"/>
      <c r="GX293" s="306"/>
      <c r="GY293" s="306"/>
      <c r="GZ293" s="306"/>
      <c r="HA293" s="306"/>
      <c r="HB293" s="306"/>
      <c r="HC293" s="306"/>
      <c r="HD293" s="306"/>
      <c r="HE293" s="306"/>
      <c r="HF293" s="306"/>
      <c r="HG293" s="306"/>
      <c r="HH293" s="306"/>
      <c r="HI293" s="306"/>
      <c r="HJ293" s="306"/>
      <c r="HK293" s="306"/>
      <c r="HL293" s="306"/>
      <c r="HM293" s="306"/>
      <c r="HN293" s="306"/>
      <c r="HO293" s="306"/>
      <c r="HP293" s="306"/>
      <c r="HQ293" s="306"/>
      <c r="HR293" s="306"/>
      <c r="HS293" s="306"/>
      <c r="HT293" s="306"/>
      <c r="HU293" s="306"/>
      <c r="HV293" s="306"/>
      <c r="HW293" s="306"/>
      <c r="HX293" s="306"/>
      <c r="HY293" s="306"/>
      <c r="HZ293" s="306"/>
      <c r="IA293" s="306"/>
      <c r="IB293" s="306"/>
      <c r="IC293" s="306"/>
      <c r="ID293" s="306"/>
      <c r="IE293" s="306"/>
      <c r="IF293" s="306"/>
      <c r="IG293" s="306"/>
      <c r="IH293" s="306"/>
    </row>
    <row r="294" spans="1:242" s="522" customFormat="1" ht="15" customHeight="1" x14ac:dyDescent="0.3">
      <c r="A294" s="174">
        <v>7.02</v>
      </c>
      <c r="B294" s="231"/>
      <c r="C294" s="232" t="str">
        <f>VLOOKUP(BD.PD[[#This Row],[Pos]],PPto[],3,FALSE)</f>
        <v>7.02 Cocina, Patio Comidas y Rostizería</v>
      </c>
      <c r="D294" s="174" t="s">
        <v>23</v>
      </c>
      <c r="E294" s="305" t="str">
        <f>IF(BD.PD[[#This Row],[.]]="*",VLOOKUP(BD.PD[[#This Row],[Pos]],Presupuesto!A:H,7,FALSE),"")</f>
        <v/>
      </c>
      <c r="F294" s="234" t="s">
        <v>1920</v>
      </c>
      <c r="G294" s="230" t="s">
        <v>1608</v>
      </c>
      <c r="H294" s="174">
        <v>4513075581</v>
      </c>
      <c r="I294" s="174" t="s">
        <v>1609</v>
      </c>
      <c r="J294" s="174" t="s">
        <v>1913</v>
      </c>
      <c r="K294" s="382">
        <v>2</v>
      </c>
      <c r="L294" s="174" t="s">
        <v>260</v>
      </c>
      <c r="M294" s="383">
        <f>IF(BD.PD[[#This Row],[Mon]]="DOP",1,HLOOKUP(BD.PD[[#This Row],[Mon]],$K$1:$L$2,2,FALSE))</f>
        <v>1</v>
      </c>
      <c r="N294" s="384">
        <v>1701.5</v>
      </c>
      <c r="O294" s="243">
        <f>BD.PD[[#This Row],[Cant.]]*BD.PD[[#This Row],[ Tasa ]]*BD.PD[[#This Row],[ Precio Und.]]</f>
        <v>3403</v>
      </c>
      <c r="P294" s="386">
        <v>0</v>
      </c>
      <c r="Q294" s="243">
        <f>IF(BD.PD[[#This Row],[Liquid. '[%']]]&lt;&gt;0,(BD.PD[[#This Row],[Valor Neto '[DOP']]]*BD.PD[[#This Row],[Liquid. '[%']]])+BD.PD[[#This Row],[Valor Neto '[DOP']]],BD.PD[[#This Row],[Valor Neto '[DOP']]])</f>
        <v>3403</v>
      </c>
      <c r="R294" s="243">
        <f>BD.PD[[#This Row],[Ppto. Orden Interna '[DOP']]]/HLOOKUP("USD",$K$1:$L$2,2,FALSE)</f>
        <v>55.786885245901637</v>
      </c>
      <c r="S294" s="381" t="s">
        <v>1905</v>
      </c>
      <c r="T294" s="387"/>
      <c r="U294" s="460" t="s">
        <v>406</v>
      </c>
      <c r="V294" s="611">
        <v>801672</v>
      </c>
      <c r="W294" s="381" t="s">
        <v>1905</v>
      </c>
      <c r="X294" s="495">
        <v>21</v>
      </c>
      <c r="Y294" s="388">
        <v>1</v>
      </c>
      <c r="Z294" s="243">
        <f>BD.PD[[#This Row],[Av.P1 '[%']]]*BD.PD[[#This Row],[Ppto. Orden Interna '[DOP']]]</f>
        <v>3403</v>
      </c>
      <c r="AA294" s="249"/>
      <c r="AB294" s="389"/>
      <c r="AC294" s="243">
        <f>BD.PD[[#This Row],[Av.P2 '[%']]]*BD.PD[[#This Row],[Ppto. Orden Interna '[DOP']]]</f>
        <v>0</v>
      </c>
      <c r="AD294" s="249"/>
      <c r="AE294" s="389"/>
      <c r="AF294" s="243">
        <f>BD.PD[[#This Row],[Av.P3 '[%']]]*BD.PD[[#This Row],[Ppto. Orden Interna '[DOP']]]</f>
        <v>0</v>
      </c>
      <c r="AG294" s="243"/>
      <c r="AH294" s="243"/>
      <c r="AI294" s="243"/>
      <c r="AJ294" s="243"/>
      <c r="AK294" s="243"/>
      <c r="AL294" s="243"/>
      <c r="AM294" s="482">
        <f>BD.PD[[#This Row],[Pago 3]]+BD.PD[[#This Row],[Pago 2]]+BD.PD[[#This Row],[Pago 1]]</f>
        <v>3403</v>
      </c>
      <c r="AN294" s="511" t="s">
        <v>244</v>
      </c>
      <c r="AO294" s="511" t="s">
        <v>245</v>
      </c>
      <c r="AP294" s="511" t="s">
        <v>246</v>
      </c>
      <c r="AQ294" s="511" t="s">
        <v>247</v>
      </c>
      <c r="AR294" s="511">
        <v>594</v>
      </c>
      <c r="AS294" s="511" t="s">
        <v>258</v>
      </c>
      <c r="AT294" s="306"/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  <c r="GG294" s="306"/>
      <c r="GH294" s="306"/>
      <c r="GI294" s="306"/>
      <c r="GJ294" s="306"/>
      <c r="GK294" s="306"/>
      <c r="GL294" s="306"/>
      <c r="GM294" s="306"/>
      <c r="GN294" s="306"/>
      <c r="GO294" s="306"/>
      <c r="GP294" s="306"/>
      <c r="GQ294" s="306"/>
      <c r="GR294" s="306"/>
      <c r="GS294" s="306"/>
      <c r="GT294" s="306"/>
      <c r="GU294" s="306"/>
      <c r="GV294" s="306"/>
      <c r="GW294" s="306"/>
      <c r="GX294" s="306"/>
      <c r="GY294" s="306"/>
      <c r="GZ294" s="306"/>
      <c r="HA294" s="306"/>
      <c r="HB294" s="306"/>
      <c r="HC294" s="306"/>
      <c r="HD294" s="306"/>
      <c r="HE294" s="306"/>
      <c r="HF294" s="306"/>
      <c r="HG294" s="306"/>
      <c r="HH294" s="306"/>
      <c r="HI294" s="306"/>
      <c r="HJ294" s="306"/>
      <c r="HK294" s="306"/>
      <c r="HL294" s="306"/>
      <c r="HM294" s="306"/>
      <c r="HN294" s="306"/>
      <c r="HO294" s="306"/>
      <c r="HP294" s="306"/>
      <c r="HQ294" s="306"/>
      <c r="HR294" s="306"/>
      <c r="HS294" s="306"/>
      <c r="HT294" s="306"/>
      <c r="HU294" s="306"/>
      <c r="HV294" s="306"/>
      <c r="HW294" s="306"/>
      <c r="HX294" s="306"/>
      <c r="HY294" s="306"/>
      <c r="HZ294" s="306"/>
      <c r="IA294" s="306"/>
      <c r="IB294" s="306"/>
      <c r="IC294" s="306"/>
      <c r="ID294" s="306"/>
      <c r="IE294" s="306"/>
      <c r="IF294" s="306"/>
      <c r="IG294" s="306"/>
      <c r="IH294" s="306"/>
    </row>
    <row r="295" spans="1:242" s="522" customFormat="1" ht="15" customHeight="1" x14ac:dyDescent="0.3">
      <c r="A295" s="174">
        <v>7.02</v>
      </c>
      <c r="B295" s="231"/>
      <c r="C295" s="232" t="str">
        <f>VLOOKUP(BD.PD[[#This Row],[Pos]],PPto[],3,FALSE)</f>
        <v>7.02 Cocina, Patio Comidas y Rostizería</v>
      </c>
      <c r="D295" s="174" t="s">
        <v>23</v>
      </c>
      <c r="E295" s="305" t="str">
        <f>IF(BD.PD[[#This Row],[.]]="*",VLOOKUP(BD.PD[[#This Row],[Pos]],Presupuesto!A:H,7,FALSE),"")</f>
        <v/>
      </c>
      <c r="F295" s="234" t="s">
        <v>1921</v>
      </c>
      <c r="G295" s="230" t="s">
        <v>1608</v>
      </c>
      <c r="H295" s="174">
        <v>4513075581</v>
      </c>
      <c r="I295" s="174" t="s">
        <v>1609</v>
      </c>
      <c r="J295" s="174" t="s">
        <v>1913</v>
      </c>
      <c r="K295" s="382">
        <v>3</v>
      </c>
      <c r="L295" s="174" t="s">
        <v>260</v>
      </c>
      <c r="M295" s="383">
        <f>IF(BD.PD[[#This Row],[Mon]]="DOP",1,HLOOKUP(BD.PD[[#This Row],[Mon]],$K$1:$L$2,2,FALSE))</f>
        <v>1</v>
      </c>
      <c r="N295" s="384">
        <v>1867.5</v>
      </c>
      <c r="O295" s="243">
        <f>BD.PD[[#This Row],[Cant.]]*BD.PD[[#This Row],[ Tasa ]]*BD.PD[[#This Row],[ Precio Und.]]</f>
        <v>5602.5</v>
      </c>
      <c r="P295" s="386">
        <v>0</v>
      </c>
      <c r="Q295" s="243">
        <f>IF(BD.PD[[#This Row],[Liquid. '[%']]]&lt;&gt;0,(BD.PD[[#This Row],[Valor Neto '[DOP']]]*BD.PD[[#This Row],[Liquid. '[%']]])+BD.PD[[#This Row],[Valor Neto '[DOP']]],BD.PD[[#This Row],[Valor Neto '[DOP']]])</f>
        <v>5602.5</v>
      </c>
      <c r="R295" s="243">
        <f>BD.PD[[#This Row],[Ppto. Orden Interna '[DOP']]]/HLOOKUP("USD",$K$1:$L$2,2,FALSE)</f>
        <v>91.844262295081961</v>
      </c>
      <c r="S295" s="381" t="s">
        <v>1905</v>
      </c>
      <c r="T295" s="387"/>
      <c r="U295" s="460" t="s">
        <v>406</v>
      </c>
      <c r="V295" s="611">
        <v>801672</v>
      </c>
      <c r="W295" s="381" t="s">
        <v>1905</v>
      </c>
      <c r="X295" s="495">
        <v>21</v>
      </c>
      <c r="Y295" s="388">
        <v>1</v>
      </c>
      <c r="Z295" s="243">
        <f>BD.PD[[#This Row],[Av.P1 '[%']]]*BD.PD[[#This Row],[Ppto. Orden Interna '[DOP']]]</f>
        <v>5602.5</v>
      </c>
      <c r="AA295" s="249"/>
      <c r="AB295" s="389"/>
      <c r="AC295" s="243">
        <f>BD.PD[[#This Row],[Av.P2 '[%']]]*BD.PD[[#This Row],[Ppto. Orden Interna '[DOP']]]</f>
        <v>0</v>
      </c>
      <c r="AD295" s="249"/>
      <c r="AE295" s="389"/>
      <c r="AF295" s="243">
        <f>BD.PD[[#This Row],[Av.P3 '[%']]]*BD.PD[[#This Row],[Ppto. Orden Interna '[DOP']]]</f>
        <v>0</v>
      </c>
      <c r="AG295" s="243"/>
      <c r="AH295" s="243"/>
      <c r="AI295" s="243"/>
      <c r="AJ295" s="243"/>
      <c r="AK295" s="243"/>
      <c r="AL295" s="243"/>
      <c r="AM295" s="482">
        <f>BD.PD[[#This Row],[Pago 3]]+BD.PD[[#This Row],[Pago 2]]+BD.PD[[#This Row],[Pago 1]]</f>
        <v>5602.5</v>
      </c>
      <c r="AN295" s="511" t="s">
        <v>244</v>
      </c>
      <c r="AO295" s="511" t="s">
        <v>245</v>
      </c>
      <c r="AP295" s="511" t="s">
        <v>246</v>
      </c>
      <c r="AQ295" s="511" t="s">
        <v>247</v>
      </c>
      <c r="AR295" s="511">
        <v>594</v>
      </c>
      <c r="AS295" s="511" t="s">
        <v>258</v>
      </c>
      <c r="AT295" s="306"/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  <c r="GG295" s="306"/>
      <c r="GH295" s="306"/>
      <c r="GI295" s="306"/>
      <c r="GJ295" s="306"/>
      <c r="GK295" s="306"/>
      <c r="GL295" s="306"/>
      <c r="GM295" s="306"/>
      <c r="GN295" s="306"/>
      <c r="GO295" s="306"/>
      <c r="GP295" s="306"/>
      <c r="GQ295" s="306"/>
      <c r="GR295" s="306"/>
      <c r="GS295" s="306"/>
      <c r="GT295" s="306"/>
      <c r="GU295" s="306"/>
      <c r="GV295" s="306"/>
      <c r="GW295" s="306"/>
      <c r="GX295" s="306"/>
      <c r="GY295" s="306"/>
      <c r="GZ295" s="306"/>
      <c r="HA295" s="306"/>
      <c r="HB295" s="306"/>
      <c r="HC295" s="306"/>
      <c r="HD295" s="306"/>
      <c r="HE295" s="306"/>
      <c r="HF295" s="306"/>
      <c r="HG295" s="306"/>
      <c r="HH295" s="306"/>
      <c r="HI295" s="306"/>
      <c r="HJ295" s="306"/>
      <c r="HK295" s="306"/>
      <c r="HL295" s="306"/>
      <c r="HM295" s="306"/>
      <c r="HN295" s="306"/>
      <c r="HO295" s="306"/>
      <c r="HP295" s="306"/>
      <c r="HQ295" s="306"/>
      <c r="HR295" s="306"/>
      <c r="HS295" s="306"/>
      <c r="HT295" s="306"/>
      <c r="HU295" s="306"/>
      <c r="HV295" s="306"/>
      <c r="HW295" s="306"/>
      <c r="HX295" s="306"/>
      <c r="HY295" s="306"/>
      <c r="HZ295" s="306"/>
      <c r="IA295" s="306"/>
      <c r="IB295" s="306"/>
      <c r="IC295" s="306"/>
      <c r="ID295" s="306"/>
      <c r="IE295" s="306"/>
      <c r="IF295" s="306"/>
      <c r="IG295" s="306"/>
      <c r="IH295" s="306"/>
    </row>
    <row r="296" spans="1:242" s="522" customFormat="1" ht="15" customHeight="1" x14ac:dyDescent="0.3">
      <c r="A296" s="174">
        <v>7.02</v>
      </c>
      <c r="B296" s="231"/>
      <c r="C296" s="232" t="str">
        <f>VLOOKUP(BD.PD[[#This Row],[Pos]],PPto[],3,FALSE)</f>
        <v>7.02 Cocina, Patio Comidas y Rostizería</v>
      </c>
      <c r="D296" s="174" t="s">
        <v>23</v>
      </c>
      <c r="E296" s="305" t="str">
        <f>IF(BD.PD[[#This Row],[.]]="*",VLOOKUP(BD.PD[[#This Row],[Pos]],Presupuesto!A:H,7,FALSE),"")</f>
        <v/>
      </c>
      <c r="F296" s="234" t="s">
        <v>1922</v>
      </c>
      <c r="G296" s="230" t="s">
        <v>1608</v>
      </c>
      <c r="H296" s="174">
        <v>4513075581</v>
      </c>
      <c r="I296" s="174" t="s">
        <v>1609</v>
      </c>
      <c r="J296" s="174" t="s">
        <v>1913</v>
      </c>
      <c r="K296" s="382">
        <v>2</v>
      </c>
      <c r="L296" s="174" t="s">
        <v>260</v>
      </c>
      <c r="M296" s="383">
        <f>IF(BD.PD[[#This Row],[Mon]]="DOP",1,HLOOKUP(BD.PD[[#This Row],[Mon]],$K$1:$L$2,2,FALSE))</f>
        <v>1</v>
      </c>
      <c r="N296" s="384">
        <v>1369.5</v>
      </c>
      <c r="O296" s="243">
        <f>BD.PD[[#This Row],[Cant.]]*BD.PD[[#This Row],[ Tasa ]]*BD.PD[[#This Row],[ Precio Und.]]</f>
        <v>2739</v>
      </c>
      <c r="P296" s="386">
        <v>0</v>
      </c>
      <c r="Q296" s="243">
        <f>IF(BD.PD[[#This Row],[Liquid. '[%']]]&lt;&gt;0,(BD.PD[[#This Row],[Valor Neto '[DOP']]]*BD.PD[[#This Row],[Liquid. '[%']]])+BD.PD[[#This Row],[Valor Neto '[DOP']]],BD.PD[[#This Row],[Valor Neto '[DOP']]])</f>
        <v>2739</v>
      </c>
      <c r="R296" s="243">
        <f>BD.PD[[#This Row],[Ppto. Orden Interna '[DOP']]]/HLOOKUP("USD",$K$1:$L$2,2,FALSE)</f>
        <v>44.901639344262293</v>
      </c>
      <c r="S296" s="381" t="s">
        <v>1905</v>
      </c>
      <c r="T296" s="387"/>
      <c r="U296" s="460" t="s">
        <v>406</v>
      </c>
      <c r="V296" s="611">
        <v>801672</v>
      </c>
      <c r="W296" s="381" t="s">
        <v>1905</v>
      </c>
      <c r="X296" s="495">
        <v>21</v>
      </c>
      <c r="Y296" s="388">
        <v>1</v>
      </c>
      <c r="Z296" s="243">
        <f>BD.PD[[#This Row],[Av.P1 '[%']]]*BD.PD[[#This Row],[Ppto. Orden Interna '[DOP']]]</f>
        <v>2739</v>
      </c>
      <c r="AA296" s="249"/>
      <c r="AB296" s="389"/>
      <c r="AC296" s="243">
        <f>BD.PD[[#This Row],[Av.P2 '[%']]]*BD.PD[[#This Row],[Ppto. Orden Interna '[DOP']]]</f>
        <v>0</v>
      </c>
      <c r="AD296" s="249"/>
      <c r="AE296" s="389"/>
      <c r="AF296" s="243">
        <f>BD.PD[[#This Row],[Av.P3 '[%']]]*BD.PD[[#This Row],[Ppto. Orden Interna '[DOP']]]</f>
        <v>0</v>
      </c>
      <c r="AG296" s="243"/>
      <c r="AH296" s="243"/>
      <c r="AI296" s="243"/>
      <c r="AJ296" s="243"/>
      <c r="AK296" s="243"/>
      <c r="AL296" s="243"/>
      <c r="AM296" s="482">
        <f>BD.PD[[#This Row],[Pago 3]]+BD.PD[[#This Row],[Pago 2]]+BD.PD[[#This Row],[Pago 1]]</f>
        <v>2739</v>
      </c>
      <c r="AN296" s="511" t="s">
        <v>244</v>
      </c>
      <c r="AO296" s="511" t="s">
        <v>245</v>
      </c>
      <c r="AP296" s="511" t="s">
        <v>246</v>
      </c>
      <c r="AQ296" s="511" t="s">
        <v>247</v>
      </c>
      <c r="AR296" s="511">
        <v>594</v>
      </c>
      <c r="AS296" s="511" t="s">
        <v>258</v>
      </c>
      <c r="AT296" s="306"/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  <c r="GG296" s="306"/>
      <c r="GH296" s="306"/>
      <c r="GI296" s="306"/>
      <c r="GJ296" s="306"/>
      <c r="GK296" s="306"/>
      <c r="GL296" s="306"/>
      <c r="GM296" s="306"/>
      <c r="GN296" s="306"/>
      <c r="GO296" s="306"/>
      <c r="GP296" s="306"/>
      <c r="GQ296" s="306"/>
      <c r="GR296" s="306"/>
      <c r="GS296" s="306"/>
      <c r="GT296" s="306"/>
      <c r="GU296" s="306"/>
      <c r="GV296" s="306"/>
      <c r="GW296" s="306"/>
      <c r="GX296" s="306"/>
      <c r="GY296" s="306"/>
      <c r="GZ296" s="306"/>
      <c r="HA296" s="306"/>
      <c r="HB296" s="306"/>
      <c r="HC296" s="306"/>
      <c r="HD296" s="306"/>
      <c r="HE296" s="306"/>
      <c r="HF296" s="306"/>
      <c r="HG296" s="306"/>
      <c r="HH296" s="306"/>
      <c r="HI296" s="306"/>
      <c r="HJ296" s="306"/>
      <c r="HK296" s="306"/>
      <c r="HL296" s="306"/>
      <c r="HM296" s="306"/>
      <c r="HN296" s="306"/>
      <c r="HO296" s="306"/>
      <c r="HP296" s="306"/>
      <c r="HQ296" s="306"/>
      <c r="HR296" s="306"/>
      <c r="HS296" s="306"/>
      <c r="HT296" s="306"/>
      <c r="HU296" s="306"/>
      <c r="HV296" s="306"/>
      <c r="HW296" s="306"/>
      <c r="HX296" s="306"/>
      <c r="HY296" s="306"/>
      <c r="HZ296" s="306"/>
      <c r="IA296" s="306"/>
      <c r="IB296" s="306"/>
      <c r="IC296" s="306"/>
      <c r="ID296" s="306"/>
      <c r="IE296" s="306"/>
      <c r="IF296" s="306"/>
      <c r="IG296" s="306"/>
      <c r="IH296" s="306"/>
    </row>
    <row r="297" spans="1:242" s="522" customFormat="1" ht="15" customHeight="1" x14ac:dyDescent="0.3">
      <c r="A297" s="174">
        <v>7.02</v>
      </c>
      <c r="B297" s="231"/>
      <c r="C297" s="232" t="str">
        <f>VLOOKUP(BD.PD[[#This Row],[Pos]],PPto[],3,FALSE)</f>
        <v>7.02 Cocina, Patio Comidas y Rostizería</v>
      </c>
      <c r="D297" s="174" t="s">
        <v>23</v>
      </c>
      <c r="E297" s="305" t="str">
        <f>IF(BD.PD[[#This Row],[.]]="*",VLOOKUP(BD.PD[[#This Row],[Pos]],Presupuesto!A:H,7,FALSE),"")</f>
        <v/>
      </c>
      <c r="F297" s="234" t="s">
        <v>1923</v>
      </c>
      <c r="G297" s="230" t="s">
        <v>1608</v>
      </c>
      <c r="H297" s="174">
        <v>4513075581</v>
      </c>
      <c r="I297" s="174" t="s">
        <v>1609</v>
      </c>
      <c r="J297" s="174" t="s">
        <v>1913</v>
      </c>
      <c r="K297" s="382">
        <v>2</v>
      </c>
      <c r="L297" s="174" t="s">
        <v>260</v>
      </c>
      <c r="M297" s="383">
        <f>IF(BD.PD[[#This Row],[Mon]]="DOP",1,HLOOKUP(BD.PD[[#This Row],[Mon]],$K$1:$L$2,2,FALSE))</f>
        <v>1</v>
      </c>
      <c r="N297" s="384">
        <v>1369.5</v>
      </c>
      <c r="O297" s="243">
        <f>BD.PD[[#This Row],[Cant.]]*BD.PD[[#This Row],[ Tasa ]]*BD.PD[[#This Row],[ Precio Und.]]</f>
        <v>2739</v>
      </c>
      <c r="P297" s="386">
        <v>0</v>
      </c>
      <c r="Q297" s="243">
        <f>IF(BD.PD[[#This Row],[Liquid. '[%']]]&lt;&gt;0,(BD.PD[[#This Row],[Valor Neto '[DOP']]]*BD.PD[[#This Row],[Liquid. '[%']]])+BD.PD[[#This Row],[Valor Neto '[DOP']]],BD.PD[[#This Row],[Valor Neto '[DOP']]])</f>
        <v>2739</v>
      </c>
      <c r="R297" s="243">
        <f>BD.PD[[#This Row],[Ppto. Orden Interna '[DOP']]]/HLOOKUP("USD",$K$1:$L$2,2,FALSE)</f>
        <v>44.901639344262293</v>
      </c>
      <c r="S297" s="381" t="s">
        <v>1905</v>
      </c>
      <c r="T297" s="387"/>
      <c r="U297" s="460" t="s">
        <v>406</v>
      </c>
      <c r="V297" s="611">
        <v>801672</v>
      </c>
      <c r="W297" s="381" t="s">
        <v>1905</v>
      </c>
      <c r="X297" s="495">
        <v>21</v>
      </c>
      <c r="Y297" s="388">
        <v>1</v>
      </c>
      <c r="Z297" s="243">
        <f>BD.PD[[#This Row],[Av.P1 '[%']]]*BD.PD[[#This Row],[Ppto. Orden Interna '[DOP']]]</f>
        <v>2739</v>
      </c>
      <c r="AA297" s="249"/>
      <c r="AB297" s="389"/>
      <c r="AC297" s="243">
        <f>BD.PD[[#This Row],[Av.P2 '[%']]]*BD.PD[[#This Row],[Ppto. Orden Interna '[DOP']]]</f>
        <v>0</v>
      </c>
      <c r="AD297" s="249"/>
      <c r="AE297" s="389"/>
      <c r="AF297" s="243">
        <f>BD.PD[[#This Row],[Av.P3 '[%']]]*BD.PD[[#This Row],[Ppto. Orden Interna '[DOP']]]</f>
        <v>0</v>
      </c>
      <c r="AG297" s="243"/>
      <c r="AH297" s="243"/>
      <c r="AI297" s="243"/>
      <c r="AJ297" s="243"/>
      <c r="AK297" s="243"/>
      <c r="AL297" s="243"/>
      <c r="AM297" s="482">
        <f>BD.PD[[#This Row],[Pago 3]]+BD.PD[[#This Row],[Pago 2]]+BD.PD[[#This Row],[Pago 1]]</f>
        <v>2739</v>
      </c>
      <c r="AN297" s="511" t="s">
        <v>244</v>
      </c>
      <c r="AO297" s="511" t="s">
        <v>245</v>
      </c>
      <c r="AP297" s="511" t="s">
        <v>246</v>
      </c>
      <c r="AQ297" s="511" t="s">
        <v>247</v>
      </c>
      <c r="AR297" s="511">
        <v>594</v>
      </c>
      <c r="AS297" s="511" t="s">
        <v>258</v>
      </c>
      <c r="AT297" s="306"/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  <c r="GG297" s="306"/>
      <c r="GH297" s="306"/>
      <c r="GI297" s="306"/>
      <c r="GJ297" s="306"/>
      <c r="GK297" s="306"/>
      <c r="GL297" s="306"/>
      <c r="GM297" s="306"/>
      <c r="GN297" s="306"/>
      <c r="GO297" s="306"/>
      <c r="GP297" s="306"/>
      <c r="GQ297" s="306"/>
      <c r="GR297" s="306"/>
      <c r="GS297" s="306"/>
      <c r="GT297" s="306"/>
      <c r="GU297" s="306"/>
      <c r="GV297" s="306"/>
      <c r="GW297" s="306"/>
      <c r="GX297" s="306"/>
      <c r="GY297" s="306"/>
      <c r="GZ297" s="306"/>
      <c r="HA297" s="306"/>
      <c r="HB297" s="306"/>
      <c r="HC297" s="306"/>
      <c r="HD297" s="306"/>
      <c r="HE297" s="306"/>
      <c r="HF297" s="306"/>
      <c r="HG297" s="306"/>
      <c r="HH297" s="306"/>
      <c r="HI297" s="306"/>
      <c r="HJ297" s="306"/>
      <c r="HK297" s="306"/>
      <c r="HL297" s="306"/>
      <c r="HM297" s="306"/>
      <c r="HN297" s="306"/>
      <c r="HO297" s="306"/>
      <c r="HP297" s="306"/>
      <c r="HQ297" s="306"/>
      <c r="HR297" s="306"/>
      <c r="HS297" s="306"/>
      <c r="HT297" s="306"/>
      <c r="HU297" s="306"/>
      <c r="HV297" s="306"/>
      <c r="HW297" s="306"/>
      <c r="HX297" s="306"/>
      <c r="HY297" s="306"/>
      <c r="HZ297" s="306"/>
      <c r="IA297" s="306"/>
      <c r="IB297" s="306"/>
      <c r="IC297" s="306"/>
      <c r="ID297" s="306"/>
      <c r="IE297" s="306"/>
      <c r="IF297" s="306"/>
      <c r="IG297" s="306"/>
      <c r="IH297" s="306"/>
    </row>
    <row r="298" spans="1:242" s="522" customFormat="1" ht="15" customHeight="1" x14ac:dyDescent="0.3">
      <c r="A298" s="174">
        <v>7.02</v>
      </c>
      <c r="B298" s="231"/>
      <c r="C298" s="232" t="str">
        <f>VLOOKUP(BD.PD[[#This Row],[Pos]],PPto[],3,FALSE)</f>
        <v>7.02 Cocina, Patio Comidas y Rostizería</v>
      </c>
      <c r="D298" s="174" t="s">
        <v>23</v>
      </c>
      <c r="E298" s="305" t="str">
        <f>IF(BD.PD[[#This Row],[.]]="*",VLOOKUP(BD.PD[[#This Row],[Pos]],Presupuesto!A:H,7,FALSE),"")</f>
        <v/>
      </c>
      <c r="F298" s="234" t="s">
        <v>1924</v>
      </c>
      <c r="G298" s="230" t="s">
        <v>1608</v>
      </c>
      <c r="H298" s="174">
        <v>4513075581</v>
      </c>
      <c r="I298" s="174" t="s">
        <v>1609</v>
      </c>
      <c r="J298" s="174" t="s">
        <v>1913</v>
      </c>
      <c r="K298" s="382">
        <v>2</v>
      </c>
      <c r="L298" s="174" t="s">
        <v>260</v>
      </c>
      <c r="M298" s="383">
        <f>IF(BD.PD[[#This Row],[Mon]]="DOP",1,HLOOKUP(BD.PD[[#This Row],[Mon]],$K$1:$L$2,2,FALSE))</f>
        <v>1</v>
      </c>
      <c r="N298" s="384">
        <v>1369.5</v>
      </c>
      <c r="O298" s="243">
        <f>BD.PD[[#This Row],[Cant.]]*BD.PD[[#This Row],[ Tasa ]]*BD.PD[[#This Row],[ Precio Und.]]</f>
        <v>2739</v>
      </c>
      <c r="P298" s="386">
        <v>0</v>
      </c>
      <c r="Q298" s="243">
        <f>IF(BD.PD[[#This Row],[Liquid. '[%']]]&lt;&gt;0,(BD.PD[[#This Row],[Valor Neto '[DOP']]]*BD.PD[[#This Row],[Liquid. '[%']]])+BD.PD[[#This Row],[Valor Neto '[DOP']]],BD.PD[[#This Row],[Valor Neto '[DOP']]])</f>
        <v>2739</v>
      </c>
      <c r="R298" s="243">
        <f>BD.PD[[#This Row],[Ppto. Orden Interna '[DOP']]]/HLOOKUP("USD",$K$1:$L$2,2,FALSE)</f>
        <v>44.901639344262293</v>
      </c>
      <c r="S298" s="381" t="s">
        <v>1905</v>
      </c>
      <c r="T298" s="387"/>
      <c r="U298" s="460" t="s">
        <v>406</v>
      </c>
      <c r="V298" s="611">
        <v>801672</v>
      </c>
      <c r="W298" s="381" t="s">
        <v>1905</v>
      </c>
      <c r="X298" s="495">
        <v>21</v>
      </c>
      <c r="Y298" s="388">
        <v>1</v>
      </c>
      <c r="Z298" s="243">
        <f>BD.PD[[#This Row],[Av.P1 '[%']]]*BD.PD[[#This Row],[Ppto. Orden Interna '[DOP']]]</f>
        <v>2739</v>
      </c>
      <c r="AA298" s="249"/>
      <c r="AB298" s="389"/>
      <c r="AC298" s="243">
        <f>BD.PD[[#This Row],[Av.P2 '[%']]]*BD.PD[[#This Row],[Ppto. Orden Interna '[DOP']]]</f>
        <v>0</v>
      </c>
      <c r="AD298" s="249"/>
      <c r="AE298" s="389"/>
      <c r="AF298" s="243">
        <f>BD.PD[[#This Row],[Av.P3 '[%']]]*BD.PD[[#This Row],[Ppto. Orden Interna '[DOP']]]</f>
        <v>0</v>
      </c>
      <c r="AG298" s="243"/>
      <c r="AH298" s="243"/>
      <c r="AI298" s="243"/>
      <c r="AJ298" s="243"/>
      <c r="AK298" s="243"/>
      <c r="AL298" s="243"/>
      <c r="AM298" s="482">
        <f>BD.PD[[#This Row],[Pago 3]]+BD.PD[[#This Row],[Pago 2]]+BD.PD[[#This Row],[Pago 1]]</f>
        <v>2739</v>
      </c>
      <c r="AN298" s="511" t="s">
        <v>244</v>
      </c>
      <c r="AO298" s="511" t="s">
        <v>245</v>
      </c>
      <c r="AP298" s="511" t="s">
        <v>246</v>
      </c>
      <c r="AQ298" s="511" t="s">
        <v>247</v>
      </c>
      <c r="AR298" s="511">
        <v>594</v>
      </c>
      <c r="AS298" s="511" t="s">
        <v>258</v>
      </c>
      <c r="AT298" s="306"/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  <c r="GG298" s="306"/>
      <c r="GH298" s="306"/>
      <c r="GI298" s="306"/>
      <c r="GJ298" s="306"/>
      <c r="GK298" s="306"/>
      <c r="GL298" s="306"/>
      <c r="GM298" s="306"/>
      <c r="GN298" s="306"/>
      <c r="GO298" s="306"/>
      <c r="GP298" s="306"/>
      <c r="GQ298" s="306"/>
      <c r="GR298" s="306"/>
      <c r="GS298" s="306"/>
      <c r="GT298" s="306"/>
      <c r="GU298" s="306"/>
      <c r="GV298" s="306"/>
      <c r="GW298" s="306"/>
      <c r="GX298" s="306"/>
      <c r="GY298" s="306"/>
      <c r="GZ298" s="306"/>
      <c r="HA298" s="306"/>
      <c r="HB298" s="306"/>
      <c r="HC298" s="306"/>
      <c r="HD298" s="306"/>
      <c r="HE298" s="306"/>
      <c r="HF298" s="306"/>
      <c r="HG298" s="306"/>
      <c r="HH298" s="306"/>
      <c r="HI298" s="306"/>
      <c r="HJ298" s="306"/>
      <c r="HK298" s="306"/>
      <c r="HL298" s="306"/>
      <c r="HM298" s="306"/>
      <c r="HN298" s="306"/>
      <c r="HO298" s="306"/>
      <c r="HP298" s="306"/>
      <c r="HQ298" s="306"/>
      <c r="HR298" s="306"/>
      <c r="HS298" s="306"/>
      <c r="HT298" s="306"/>
      <c r="HU298" s="306"/>
      <c r="HV298" s="306"/>
      <c r="HW298" s="306"/>
      <c r="HX298" s="306"/>
      <c r="HY298" s="306"/>
      <c r="HZ298" s="306"/>
      <c r="IA298" s="306"/>
      <c r="IB298" s="306"/>
      <c r="IC298" s="306"/>
      <c r="ID298" s="306"/>
      <c r="IE298" s="306"/>
      <c r="IF298" s="306"/>
      <c r="IG298" s="306"/>
      <c r="IH298" s="306"/>
    </row>
    <row r="299" spans="1:242" s="522" customFormat="1" ht="15" customHeight="1" x14ac:dyDescent="0.3">
      <c r="A299" s="174">
        <v>7.02</v>
      </c>
      <c r="B299" s="231"/>
      <c r="C299" s="232" t="str">
        <f>VLOOKUP(BD.PD[[#This Row],[Pos]],PPto[],3,FALSE)</f>
        <v>7.02 Cocina, Patio Comidas y Rostizería</v>
      </c>
      <c r="D299" s="174" t="s">
        <v>23</v>
      </c>
      <c r="E299" s="305" t="str">
        <f>IF(BD.PD[[#This Row],[.]]="*",VLOOKUP(BD.PD[[#This Row],[Pos]],Presupuesto!A:H,7,FALSE),"")</f>
        <v/>
      </c>
      <c r="F299" s="234" t="s">
        <v>1925</v>
      </c>
      <c r="G299" s="230" t="s">
        <v>1608</v>
      </c>
      <c r="H299" s="174">
        <v>4513075581</v>
      </c>
      <c r="I299" s="174" t="s">
        <v>1609</v>
      </c>
      <c r="J299" s="174" t="s">
        <v>1913</v>
      </c>
      <c r="K299" s="382">
        <v>2</v>
      </c>
      <c r="L299" s="174" t="s">
        <v>260</v>
      </c>
      <c r="M299" s="383">
        <f>IF(BD.PD[[#This Row],[Mon]]="DOP",1,HLOOKUP(BD.PD[[#This Row],[Mon]],$K$1:$L$2,2,FALSE))</f>
        <v>1</v>
      </c>
      <c r="N299" s="384">
        <v>1743</v>
      </c>
      <c r="O299" s="243">
        <f>BD.PD[[#This Row],[Cant.]]*BD.PD[[#This Row],[ Tasa ]]*BD.PD[[#This Row],[ Precio Und.]]</f>
        <v>3486</v>
      </c>
      <c r="P299" s="386">
        <v>0</v>
      </c>
      <c r="Q299" s="243">
        <f>IF(BD.PD[[#This Row],[Liquid. '[%']]]&lt;&gt;0,(BD.PD[[#This Row],[Valor Neto '[DOP']]]*BD.PD[[#This Row],[Liquid. '[%']]])+BD.PD[[#This Row],[Valor Neto '[DOP']]],BD.PD[[#This Row],[Valor Neto '[DOP']]])</f>
        <v>3486</v>
      </c>
      <c r="R299" s="243">
        <f>BD.PD[[#This Row],[Ppto. Orden Interna '[DOP']]]/HLOOKUP("USD",$K$1:$L$2,2,FALSE)</f>
        <v>57.147540983606561</v>
      </c>
      <c r="S299" s="381" t="s">
        <v>1905</v>
      </c>
      <c r="T299" s="387"/>
      <c r="U299" s="460" t="s">
        <v>406</v>
      </c>
      <c r="V299" s="611">
        <v>801672</v>
      </c>
      <c r="W299" s="381" t="s">
        <v>1905</v>
      </c>
      <c r="X299" s="495">
        <v>21</v>
      </c>
      <c r="Y299" s="388">
        <v>1</v>
      </c>
      <c r="Z299" s="243">
        <f>BD.PD[[#This Row],[Av.P1 '[%']]]*BD.PD[[#This Row],[Ppto. Orden Interna '[DOP']]]</f>
        <v>3486</v>
      </c>
      <c r="AA299" s="249"/>
      <c r="AB299" s="389"/>
      <c r="AC299" s="243">
        <f>BD.PD[[#This Row],[Av.P2 '[%']]]*BD.PD[[#This Row],[Ppto. Orden Interna '[DOP']]]</f>
        <v>0</v>
      </c>
      <c r="AD299" s="249"/>
      <c r="AE299" s="389"/>
      <c r="AF299" s="243">
        <f>BD.PD[[#This Row],[Av.P3 '[%']]]*BD.PD[[#This Row],[Ppto. Orden Interna '[DOP']]]</f>
        <v>0</v>
      </c>
      <c r="AG299" s="243"/>
      <c r="AH299" s="243"/>
      <c r="AI299" s="243"/>
      <c r="AJ299" s="243"/>
      <c r="AK299" s="243"/>
      <c r="AL299" s="243"/>
      <c r="AM299" s="482">
        <f>BD.PD[[#This Row],[Pago 3]]+BD.PD[[#This Row],[Pago 2]]+BD.PD[[#This Row],[Pago 1]]</f>
        <v>3486</v>
      </c>
      <c r="AN299" s="511" t="s">
        <v>244</v>
      </c>
      <c r="AO299" s="511" t="s">
        <v>245</v>
      </c>
      <c r="AP299" s="511" t="s">
        <v>246</v>
      </c>
      <c r="AQ299" s="511" t="s">
        <v>247</v>
      </c>
      <c r="AR299" s="511">
        <v>594</v>
      </c>
      <c r="AS299" s="511" t="s">
        <v>258</v>
      </c>
      <c r="AT299" s="306"/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  <c r="GG299" s="306"/>
      <c r="GH299" s="306"/>
      <c r="GI299" s="306"/>
      <c r="GJ299" s="306"/>
      <c r="GK299" s="306"/>
      <c r="GL299" s="306"/>
      <c r="GM299" s="306"/>
      <c r="GN299" s="306"/>
      <c r="GO299" s="306"/>
      <c r="GP299" s="306"/>
      <c r="GQ299" s="306"/>
      <c r="GR299" s="306"/>
      <c r="GS299" s="306"/>
      <c r="GT299" s="306"/>
      <c r="GU299" s="306"/>
      <c r="GV299" s="306"/>
      <c r="GW299" s="306"/>
      <c r="GX299" s="306"/>
      <c r="GY299" s="306"/>
      <c r="GZ299" s="306"/>
      <c r="HA299" s="306"/>
      <c r="HB299" s="306"/>
      <c r="HC299" s="306"/>
      <c r="HD299" s="306"/>
      <c r="HE299" s="306"/>
      <c r="HF299" s="306"/>
      <c r="HG299" s="306"/>
      <c r="HH299" s="306"/>
      <c r="HI299" s="306"/>
      <c r="HJ299" s="306"/>
      <c r="HK299" s="306"/>
      <c r="HL299" s="306"/>
      <c r="HM299" s="306"/>
      <c r="HN299" s="306"/>
      <c r="HO299" s="306"/>
      <c r="HP299" s="306"/>
      <c r="HQ299" s="306"/>
      <c r="HR299" s="306"/>
      <c r="HS299" s="306"/>
      <c r="HT299" s="306"/>
      <c r="HU299" s="306"/>
      <c r="HV299" s="306"/>
      <c r="HW299" s="306"/>
      <c r="HX299" s="306"/>
      <c r="HY299" s="306"/>
      <c r="HZ299" s="306"/>
      <c r="IA299" s="306"/>
      <c r="IB299" s="306"/>
      <c r="IC299" s="306"/>
      <c r="ID299" s="306"/>
      <c r="IE299" s="306"/>
      <c r="IF299" s="306"/>
      <c r="IG299" s="306"/>
      <c r="IH299" s="306"/>
    </row>
    <row r="300" spans="1:242" s="522" customFormat="1" ht="15" customHeight="1" x14ac:dyDescent="0.3">
      <c r="A300" s="174">
        <v>7.02</v>
      </c>
      <c r="B300" s="231"/>
      <c r="C300" s="232" t="str">
        <f>VLOOKUP(BD.PD[[#This Row],[Pos]],PPto[],3,FALSE)</f>
        <v>7.02 Cocina, Patio Comidas y Rostizería</v>
      </c>
      <c r="D300" s="174" t="s">
        <v>23</v>
      </c>
      <c r="E300" s="305" t="str">
        <f>IF(BD.PD[[#This Row],[.]]="*",VLOOKUP(BD.PD[[#This Row],[Pos]],Presupuesto!A:H,7,FALSE),"")</f>
        <v/>
      </c>
      <c r="F300" s="234" t="s">
        <v>1926</v>
      </c>
      <c r="G300" s="230" t="s">
        <v>1608</v>
      </c>
      <c r="H300" s="174">
        <v>4513075581</v>
      </c>
      <c r="I300" s="174" t="s">
        <v>1609</v>
      </c>
      <c r="J300" s="174" t="s">
        <v>1913</v>
      </c>
      <c r="K300" s="382">
        <v>3</v>
      </c>
      <c r="L300" s="174" t="s">
        <v>260</v>
      </c>
      <c r="M300" s="383">
        <f>IF(BD.PD[[#This Row],[Mon]]="DOP",1,HLOOKUP(BD.PD[[#This Row],[Mon]],$K$1:$L$2,2,FALSE))</f>
        <v>1</v>
      </c>
      <c r="N300" s="384">
        <v>178.45000000000002</v>
      </c>
      <c r="O300" s="243">
        <f>BD.PD[[#This Row],[Cant.]]*BD.PD[[#This Row],[ Tasa ]]*BD.PD[[#This Row],[ Precio Und.]]</f>
        <v>535.35</v>
      </c>
      <c r="P300" s="386">
        <v>0</v>
      </c>
      <c r="Q300" s="243">
        <f>IF(BD.PD[[#This Row],[Liquid. '[%']]]&lt;&gt;0,(BD.PD[[#This Row],[Valor Neto '[DOP']]]*BD.PD[[#This Row],[Liquid. '[%']]])+BD.PD[[#This Row],[Valor Neto '[DOP']]],BD.PD[[#This Row],[Valor Neto '[DOP']]])</f>
        <v>535.35</v>
      </c>
      <c r="R300" s="243">
        <f>BD.PD[[#This Row],[Ppto. Orden Interna '[DOP']]]/HLOOKUP("USD",$K$1:$L$2,2,FALSE)</f>
        <v>8.776229508196721</v>
      </c>
      <c r="S300" s="381" t="s">
        <v>1905</v>
      </c>
      <c r="T300" s="387"/>
      <c r="U300" s="460" t="s">
        <v>406</v>
      </c>
      <c r="V300" s="611">
        <v>801672</v>
      </c>
      <c r="W300" s="381" t="s">
        <v>1905</v>
      </c>
      <c r="X300" s="495">
        <v>21</v>
      </c>
      <c r="Y300" s="388">
        <v>1</v>
      </c>
      <c r="Z300" s="243">
        <f>BD.PD[[#This Row],[Av.P1 '[%']]]*BD.PD[[#This Row],[Ppto. Orden Interna '[DOP']]]</f>
        <v>535.35</v>
      </c>
      <c r="AA300" s="249"/>
      <c r="AB300" s="389"/>
      <c r="AC300" s="243">
        <f>BD.PD[[#This Row],[Av.P2 '[%']]]*BD.PD[[#This Row],[Ppto. Orden Interna '[DOP']]]</f>
        <v>0</v>
      </c>
      <c r="AD300" s="249"/>
      <c r="AE300" s="389"/>
      <c r="AF300" s="243">
        <f>BD.PD[[#This Row],[Av.P3 '[%']]]*BD.PD[[#This Row],[Ppto. Orden Interna '[DOP']]]</f>
        <v>0</v>
      </c>
      <c r="AG300" s="243"/>
      <c r="AH300" s="243"/>
      <c r="AI300" s="243"/>
      <c r="AJ300" s="243"/>
      <c r="AK300" s="243"/>
      <c r="AL300" s="243"/>
      <c r="AM300" s="482">
        <f>BD.PD[[#This Row],[Pago 3]]+BD.PD[[#This Row],[Pago 2]]+BD.PD[[#This Row],[Pago 1]]</f>
        <v>535.35</v>
      </c>
      <c r="AN300" s="511" t="s">
        <v>244</v>
      </c>
      <c r="AO300" s="511" t="s">
        <v>245</v>
      </c>
      <c r="AP300" s="511" t="s">
        <v>246</v>
      </c>
      <c r="AQ300" s="511" t="s">
        <v>247</v>
      </c>
      <c r="AR300" s="511">
        <v>594</v>
      </c>
      <c r="AS300" s="511" t="s">
        <v>258</v>
      </c>
      <c r="AT300" s="306"/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  <c r="GG300" s="306"/>
      <c r="GH300" s="306"/>
      <c r="GI300" s="306"/>
      <c r="GJ300" s="306"/>
      <c r="GK300" s="306"/>
      <c r="GL300" s="306"/>
      <c r="GM300" s="306"/>
      <c r="GN300" s="306"/>
      <c r="GO300" s="306"/>
      <c r="GP300" s="306"/>
      <c r="GQ300" s="306"/>
      <c r="GR300" s="306"/>
      <c r="GS300" s="306"/>
      <c r="GT300" s="306"/>
      <c r="GU300" s="306"/>
      <c r="GV300" s="306"/>
      <c r="GW300" s="306"/>
      <c r="GX300" s="306"/>
      <c r="GY300" s="306"/>
      <c r="GZ300" s="306"/>
      <c r="HA300" s="306"/>
      <c r="HB300" s="306"/>
      <c r="HC300" s="306"/>
      <c r="HD300" s="306"/>
      <c r="HE300" s="306"/>
      <c r="HF300" s="306"/>
      <c r="HG300" s="306"/>
      <c r="HH300" s="306"/>
      <c r="HI300" s="306"/>
      <c r="HJ300" s="306"/>
      <c r="HK300" s="306"/>
      <c r="HL300" s="306"/>
      <c r="HM300" s="306"/>
      <c r="HN300" s="306"/>
      <c r="HO300" s="306"/>
      <c r="HP300" s="306"/>
      <c r="HQ300" s="306"/>
      <c r="HR300" s="306"/>
      <c r="HS300" s="306"/>
      <c r="HT300" s="306"/>
      <c r="HU300" s="306"/>
      <c r="HV300" s="306"/>
      <c r="HW300" s="306"/>
      <c r="HX300" s="306"/>
      <c r="HY300" s="306"/>
      <c r="HZ300" s="306"/>
      <c r="IA300" s="306"/>
      <c r="IB300" s="306"/>
      <c r="IC300" s="306"/>
      <c r="ID300" s="306"/>
      <c r="IE300" s="306"/>
      <c r="IF300" s="306"/>
      <c r="IG300" s="306"/>
      <c r="IH300" s="306"/>
    </row>
    <row r="301" spans="1:242" s="522" customFormat="1" ht="15" customHeight="1" x14ac:dyDescent="0.3">
      <c r="A301" s="174">
        <v>7.02</v>
      </c>
      <c r="B301" s="231"/>
      <c r="C301" s="232" t="str">
        <f>VLOOKUP(BD.PD[[#This Row],[Pos]],PPto[],3,FALSE)</f>
        <v>7.02 Cocina, Patio Comidas y Rostizería</v>
      </c>
      <c r="D301" s="174" t="s">
        <v>23</v>
      </c>
      <c r="E301" s="305" t="str">
        <f>IF(BD.PD[[#This Row],[.]]="*",VLOOKUP(BD.PD[[#This Row],[Pos]],Presupuesto!A:H,7,FALSE),"")</f>
        <v/>
      </c>
      <c r="F301" s="234" t="s">
        <v>1927</v>
      </c>
      <c r="G301" s="230" t="s">
        <v>1608</v>
      </c>
      <c r="H301" s="174">
        <v>4513075581</v>
      </c>
      <c r="I301" s="174" t="s">
        <v>1609</v>
      </c>
      <c r="J301" s="174" t="s">
        <v>1913</v>
      </c>
      <c r="K301" s="382">
        <v>1</v>
      </c>
      <c r="L301" s="174" t="s">
        <v>260</v>
      </c>
      <c r="M301" s="383">
        <f>IF(BD.PD[[#This Row],[Mon]]="DOP",1,HLOOKUP(BD.PD[[#This Row],[Mon]],$K$1:$L$2,2,FALSE))</f>
        <v>1</v>
      </c>
      <c r="N301" s="384">
        <v>25564</v>
      </c>
      <c r="O301" s="243">
        <f>BD.PD[[#This Row],[Cant.]]*BD.PD[[#This Row],[ Tasa ]]*BD.PD[[#This Row],[ Precio Und.]]</f>
        <v>25564</v>
      </c>
      <c r="P301" s="386">
        <v>0</v>
      </c>
      <c r="Q301" s="243">
        <f>IF(BD.PD[[#This Row],[Liquid. '[%']]]&lt;&gt;0,(BD.PD[[#This Row],[Valor Neto '[DOP']]]*BD.PD[[#This Row],[Liquid. '[%']]])+BD.PD[[#This Row],[Valor Neto '[DOP']]],BD.PD[[#This Row],[Valor Neto '[DOP']]])</f>
        <v>25564</v>
      </c>
      <c r="R301" s="243">
        <f>BD.PD[[#This Row],[Ppto. Orden Interna '[DOP']]]/HLOOKUP("USD",$K$1:$L$2,2,FALSE)</f>
        <v>419.08196721311475</v>
      </c>
      <c r="S301" s="381" t="s">
        <v>1905</v>
      </c>
      <c r="T301" s="387"/>
      <c r="U301" s="460" t="s">
        <v>406</v>
      </c>
      <c r="V301" s="611">
        <v>801672</v>
      </c>
      <c r="W301" s="381" t="s">
        <v>1905</v>
      </c>
      <c r="X301" s="495">
        <v>21</v>
      </c>
      <c r="Y301" s="388">
        <v>1</v>
      </c>
      <c r="Z301" s="243">
        <f>BD.PD[[#This Row],[Av.P1 '[%']]]*BD.PD[[#This Row],[Ppto. Orden Interna '[DOP']]]</f>
        <v>25564</v>
      </c>
      <c r="AA301" s="249"/>
      <c r="AB301" s="389"/>
      <c r="AC301" s="243">
        <f>BD.PD[[#This Row],[Av.P2 '[%']]]*BD.PD[[#This Row],[Ppto. Orden Interna '[DOP']]]</f>
        <v>0</v>
      </c>
      <c r="AD301" s="249"/>
      <c r="AE301" s="389"/>
      <c r="AF301" s="243">
        <f>BD.PD[[#This Row],[Av.P3 '[%']]]*BD.PD[[#This Row],[Ppto. Orden Interna '[DOP']]]</f>
        <v>0</v>
      </c>
      <c r="AG301" s="243"/>
      <c r="AH301" s="243"/>
      <c r="AI301" s="243"/>
      <c r="AJ301" s="243"/>
      <c r="AK301" s="243"/>
      <c r="AL301" s="243"/>
      <c r="AM301" s="482">
        <f>BD.PD[[#This Row],[Pago 3]]+BD.PD[[#This Row],[Pago 2]]+BD.PD[[#This Row],[Pago 1]]</f>
        <v>25564</v>
      </c>
      <c r="AN301" s="511" t="s">
        <v>244</v>
      </c>
      <c r="AO301" s="511" t="s">
        <v>245</v>
      </c>
      <c r="AP301" s="511" t="s">
        <v>246</v>
      </c>
      <c r="AQ301" s="511" t="s">
        <v>247</v>
      </c>
      <c r="AR301" s="511">
        <v>594</v>
      </c>
      <c r="AS301" s="511" t="s">
        <v>258</v>
      </c>
      <c r="AT301" s="306"/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306"/>
      <c r="BP301" s="306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306"/>
      <c r="CN301" s="306"/>
      <c r="CO301" s="306"/>
      <c r="CP301" s="306"/>
      <c r="CQ301" s="306"/>
      <c r="CR301" s="306"/>
      <c r="CS301" s="306"/>
      <c r="CT301" s="306"/>
      <c r="CU301" s="306"/>
      <c r="CV301" s="306"/>
      <c r="CW301" s="306"/>
      <c r="CX301" s="306"/>
      <c r="CY301" s="306"/>
      <c r="CZ301" s="306"/>
      <c r="DA301" s="306"/>
      <c r="DB301" s="306"/>
      <c r="DC301" s="306"/>
      <c r="DD301" s="306"/>
      <c r="DE301" s="306"/>
      <c r="DF301" s="306"/>
      <c r="DG301" s="306"/>
      <c r="DH301" s="306"/>
      <c r="DI301" s="306"/>
      <c r="DJ301" s="306"/>
      <c r="DK301" s="306"/>
      <c r="DL301" s="306"/>
      <c r="DM301" s="306"/>
      <c r="DN301" s="306"/>
      <c r="DO301" s="306"/>
      <c r="DP301" s="306"/>
      <c r="DQ301" s="306"/>
      <c r="DR301" s="306"/>
      <c r="DS301" s="306"/>
      <c r="DT301" s="306"/>
      <c r="DU301" s="306"/>
      <c r="DV301" s="306"/>
      <c r="DW301" s="306"/>
      <c r="DX301" s="306"/>
      <c r="DY301" s="306"/>
      <c r="DZ301" s="306"/>
      <c r="EA301" s="306"/>
      <c r="EB301" s="306"/>
      <c r="EC301" s="306"/>
      <c r="ED301" s="306"/>
      <c r="EE301" s="306"/>
      <c r="EF301" s="306"/>
      <c r="EG301" s="306"/>
      <c r="EH301" s="306"/>
      <c r="EI301" s="306"/>
      <c r="EJ301" s="306"/>
      <c r="EK301" s="306"/>
      <c r="EL301" s="306"/>
      <c r="EM301" s="306"/>
      <c r="EN301" s="306"/>
      <c r="EO301" s="306"/>
      <c r="EP301" s="306"/>
      <c r="EQ301" s="306"/>
      <c r="ER301" s="306"/>
      <c r="ES301" s="306"/>
      <c r="ET301" s="306"/>
      <c r="EU301" s="306"/>
      <c r="EV301" s="306"/>
      <c r="EW301" s="306"/>
      <c r="EX301" s="306"/>
      <c r="EY301" s="306"/>
      <c r="EZ301" s="306"/>
      <c r="FA301" s="306"/>
      <c r="FB301" s="306"/>
      <c r="FC301" s="306"/>
      <c r="FD301" s="306"/>
      <c r="FE301" s="306"/>
      <c r="FF301" s="306"/>
      <c r="FG301" s="306"/>
      <c r="FH301" s="306"/>
      <c r="FI301" s="306"/>
      <c r="FJ301" s="306"/>
      <c r="FK301" s="306"/>
      <c r="FL301" s="306"/>
      <c r="FM301" s="306"/>
      <c r="FN301" s="306"/>
      <c r="FO301" s="306"/>
      <c r="FP301" s="306"/>
      <c r="FQ301" s="306"/>
      <c r="FR301" s="306"/>
      <c r="FS301" s="306"/>
      <c r="FT301" s="306"/>
      <c r="FU301" s="306"/>
      <c r="FV301" s="306"/>
      <c r="FW301" s="306"/>
      <c r="FX301" s="306"/>
      <c r="FY301" s="306"/>
      <c r="FZ301" s="306"/>
      <c r="GA301" s="306"/>
      <c r="GB301" s="306"/>
      <c r="GC301" s="306"/>
      <c r="GD301" s="306"/>
      <c r="GE301" s="306"/>
      <c r="GF301" s="306"/>
      <c r="GG301" s="306"/>
      <c r="GH301" s="306"/>
      <c r="GI301" s="306"/>
      <c r="GJ301" s="306"/>
      <c r="GK301" s="306"/>
      <c r="GL301" s="306"/>
      <c r="GM301" s="306"/>
      <c r="GN301" s="306"/>
      <c r="GO301" s="306"/>
      <c r="GP301" s="306"/>
      <c r="GQ301" s="306"/>
      <c r="GR301" s="306"/>
      <c r="GS301" s="306"/>
      <c r="GT301" s="306"/>
      <c r="GU301" s="306"/>
      <c r="GV301" s="306"/>
      <c r="GW301" s="306"/>
      <c r="GX301" s="306"/>
      <c r="GY301" s="306"/>
      <c r="GZ301" s="306"/>
      <c r="HA301" s="306"/>
      <c r="HB301" s="306"/>
      <c r="HC301" s="306"/>
      <c r="HD301" s="306"/>
      <c r="HE301" s="306"/>
      <c r="HF301" s="306"/>
      <c r="HG301" s="306"/>
      <c r="HH301" s="306"/>
      <c r="HI301" s="306"/>
      <c r="HJ301" s="306"/>
      <c r="HK301" s="306"/>
      <c r="HL301" s="306"/>
      <c r="HM301" s="306"/>
      <c r="HN301" s="306"/>
      <c r="HO301" s="306"/>
      <c r="HP301" s="306"/>
      <c r="HQ301" s="306"/>
      <c r="HR301" s="306"/>
      <c r="HS301" s="306"/>
      <c r="HT301" s="306"/>
      <c r="HU301" s="306"/>
      <c r="HV301" s="306"/>
      <c r="HW301" s="306"/>
      <c r="HX301" s="306"/>
      <c r="HY301" s="306"/>
      <c r="HZ301" s="306"/>
      <c r="IA301" s="306"/>
      <c r="IB301" s="306"/>
      <c r="IC301" s="306"/>
      <c r="ID301" s="306"/>
      <c r="IE301" s="306"/>
      <c r="IF301" s="306"/>
      <c r="IG301" s="306"/>
      <c r="IH301" s="306"/>
    </row>
    <row r="302" spans="1:242" s="522" customFormat="1" ht="15" customHeight="1" x14ac:dyDescent="0.3">
      <c r="A302" s="174">
        <v>7.02</v>
      </c>
      <c r="B302" s="231"/>
      <c r="C302" s="232" t="str">
        <f>VLOOKUP(BD.PD[[#This Row],[Pos]],PPto[],3,FALSE)</f>
        <v>7.02 Cocina, Patio Comidas y Rostizería</v>
      </c>
      <c r="D302" s="174" t="s">
        <v>23</v>
      </c>
      <c r="E302" s="305" t="str">
        <f>IF(BD.PD[[#This Row],[.]]="*",VLOOKUP(BD.PD[[#This Row],[Pos]],Presupuesto!A:H,7,FALSE),"")</f>
        <v/>
      </c>
      <c r="F302" s="234" t="s">
        <v>1928</v>
      </c>
      <c r="G302" s="230" t="s">
        <v>1608</v>
      </c>
      <c r="H302" s="174">
        <v>4513075581</v>
      </c>
      <c r="I302" s="174" t="s">
        <v>1609</v>
      </c>
      <c r="J302" s="174" t="s">
        <v>1913</v>
      </c>
      <c r="K302" s="382">
        <v>2</v>
      </c>
      <c r="L302" s="174" t="s">
        <v>260</v>
      </c>
      <c r="M302" s="383">
        <f>IF(BD.PD[[#This Row],[Mon]]="DOP",1,HLOOKUP(BD.PD[[#This Row],[Mon]],$K$1:$L$2,2,FALSE))</f>
        <v>1</v>
      </c>
      <c r="N302" s="384">
        <v>1245</v>
      </c>
      <c r="O302" s="243">
        <f>BD.PD[[#This Row],[Cant.]]*BD.PD[[#This Row],[ Tasa ]]*BD.PD[[#This Row],[ Precio Und.]]</f>
        <v>2490</v>
      </c>
      <c r="P302" s="386">
        <v>0</v>
      </c>
      <c r="Q302" s="243">
        <f>IF(BD.PD[[#This Row],[Liquid. '[%']]]&lt;&gt;0,(BD.PD[[#This Row],[Valor Neto '[DOP']]]*BD.PD[[#This Row],[Liquid. '[%']]])+BD.PD[[#This Row],[Valor Neto '[DOP']]],BD.PD[[#This Row],[Valor Neto '[DOP']]])</f>
        <v>2490</v>
      </c>
      <c r="R302" s="243">
        <f>BD.PD[[#This Row],[Ppto. Orden Interna '[DOP']]]/HLOOKUP("USD",$K$1:$L$2,2,FALSE)</f>
        <v>40.819672131147541</v>
      </c>
      <c r="S302" s="381" t="s">
        <v>1905</v>
      </c>
      <c r="T302" s="387"/>
      <c r="U302" s="460" t="s">
        <v>406</v>
      </c>
      <c r="V302" s="611">
        <v>801672</v>
      </c>
      <c r="W302" s="381" t="s">
        <v>1905</v>
      </c>
      <c r="X302" s="495">
        <v>21</v>
      </c>
      <c r="Y302" s="388">
        <v>1</v>
      </c>
      <c r="Z302" s="243">
        <f>BD.PD[[#This Row],[Av.P1 '[%']]]*BD.PD[[#This Row],[Ppto. Orden Interna '[DOP']]]</f>
        <v>2490</v>
      </c>
      <c r="AA302" s="249"/>
      <c r="AB302" s="389"/>
      <c r="AC302" s="243">
        <f>BD.PD[[#This Row],[Av.P2 '[%']]]*BD.PD[[#This Row],[Ppto. Orden Interna '[DOP']]]</f>
        <v>0</v>
      </c>
      <c r="AD302" s="249"/>
      <c r="AE302" s="389"/>
      <c r="AF302" s="243">
        <f>BD.PD[[#This Row],[Av.P3 '[%']]]*BD.PD[[#This Row],[Ppto. Orden Interna '[DOP']]]</f>
        <v>0</v>
      </c>
      <c r="AG302" s="243"/>
      <c r="AH302" s="243"/>
      <c r="AI302" s="243"/>
      <c r="AJ302" s="243"/>
      <c r="AK302" s="243"/>
      <c r="AL302" s="243"/>
      <c r="AM302" s="482">
        <f>BD.PD[[#This Row],[Pago 3]]+BD.PD[[#This Row],[Pago 2]]+BD.PD[[#This Row],[Pago 1]]</f>
        <v>2490</v>
      </c>
      <c r="AN302" s="511" t="s">
        <v>244</v>
      </c>
      <c r="AO302" s="511" t="s">
        <v>245</v>
      </c>
      <c r="AP302" s="511" t="s">
        <v>246</v>
      </c>
      <c r="AQ302" s="511" t="s">
        <v>247</v>
      </c>
      <c r="AR302" s="511">
        <v>594</v>
      </c>
      <c r="AS302" s="511" t="s">
        <v>258</v>
      </c>
      <c r="AT302" s="306"/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306"/>
      <c r="BP302" s="306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306"/>
      <c r="CN302" s="306"/>
      <c r="CO302" s="306"/>
      <c r="CP302" s="306"/>
      <c r="CQ302" s="306"/>
      <c r="CR302" s="306"/>
      <c r="CS302" s="306"/>
      <c r="CT302" s="306"/>
      <c r="CU302" s="306"/>
      <c r="CV302" s="306"/>
      <c r="CW302" s="306"/>
      <c r="CX302" s="306"/>
      <c r="CY302" s="306"/>
      <c r="CZ302" s="306"/>
      <c r="DA302" s="306"/>
      <c r="DB302" s="306"/>
      <c r="DC302" s="306"/>
      <c r="DD302" s="306"/>
      <c r="DE302" s="306"/>
      <c r="DF302" s="306"/>
      <c r="DG302" s="306"/>
      <c r="DH302" s="306"/>
      <c r="DI302" s="306"/>
      <c r="DJ302" s="306"/>
      <c r="DK302" s="306"/>
      <c r="DL302" s="306"/>
      <c r="DM302" s="306"/>
      <c r="DN302" s="306"/>
      <c r="DO302" s="306"/>
      <c r="DP302" s="306"/>
      <c r="DQ302" s="306"/>
      <c r="DR302" s="306"/>
      <c r="DS302" s="306"/>
      <c r="DT302" s="306"/>
      <c r="DU302" s="306"/>
      <c r="DV302" s="306"/>
      <c r="DW302" s="306"/>
      <c r="DX302" s="306"/>
      <c r="DY302" s="306"/>
      <c r="DZ302" s="306"/>
      <c r="EA302" s="306"/>
      <c r="EB302" s="306"/>
      <c r="EC302" s="306"/>
      <c r="ED302" s="306"/>
      <c r="EE302" s="306"/>
      <c r="EF302" s="306"/>
      <c r="EG302" s="306"/>
      <c r="EH302" s="306"/>
      <c r="EI302" s="306"/>
      <c r="EJ302" s="306"/>
      <c r="EK302" s="306"/>
      <c r="EL302" s="306"/>
      <c r="EM302" s="306"/>
      <c r="EN302" s="306"/>
      <c r="EO302" s="306"/>
      <c r="EP302" s="306"/>
      <c r="EQ302" s="306"/>
      <c r="ER302" s="306"/>
      <c r="ES302" s="306"/>
      <c r="ET302" s="306"/>
      <c r="EU302" s="306"/>
      <c r="EV302" s="306"/>
      <c r="EW302" s="306"/>
      <c r="EX302" s="306"/>
      <c r="EY302" s="306"/>
      <c r="EZ302" s="306"/>
      <c r="FA302" s="306"/>
      <c r="FB302" s="306"/>
      <c r="FC302" s="306"/>
      <c r="FD302" s="306"/>
      <c r="FE302" s="306"/>
      <c r="FF302" s="306"/>
      <c r="FG302" s="306"/>
      <c r="FH302" s="306"/>
      <c r="FI302" s="306"/>
      <c r="FJ302" s="306"/>
      <c r="FK302" s="306"/>
      <c r="FL302" s="306"/>
      <c r="FM302" s="306"/>
      <c r="FN302" s="306"/>
      <c r="FO302" s="306"/>
      <c r="FP302" s="306"/>
      <c r="FQ302" s="306"/>
      <c r="FR302" s="306"/>
      <c r="FS302" s="306"/>
      <c r="FT302" s="306"/>
      <c r="FU302" s="306"/>
      <c r="FV302" s="306"/>
      <c r="FW302" s="306"/>
      <c r="FX302" s="306"/>
      <c r="FY302" s="306"/>
      <c r="FZ302" s="306"/>
      <c r="GA302" s="306"/>
      <c r="GB302" s="306"/>
      <c r="GC302" s="306"/>
      <c r="GD302" s="306"/>
      <c r="GE302" s="306"/>
      <c r="GF302" s="306"/>
      <c r="GG302" s="306"/>
      <c r="GH302" s="306"/>
      <c r="GI302" s="306"/>
      <c r="GJ302" s="306"/>
      <c r="GK302" s="306"/>
      <c r="GL302" s="306"/>
      <c r="GM302" s="306"/>
      <c r="GN302" s="306"/>
      <c r="GO302" s="306"/>
      <c r="GP302" s="306"/>
      <c r="GQ302" s="306"/>
      <c r="GR302" s="306"/>
      <c r="GS302" s="306"/>
      <c r="GT302" s="306"/>
      <c r="GU302" s="306"/>
      <c r="GV302" s="306"/>
      <c r="GW302" s="306"/>
      <c r="GX302" s="306"/>
      <c r="GY302" s="306"/>
      <c r="GZ302" s="306"/>
      <c r="HA302" s="306"/>
      <c r="HB302" s="306"/>
      <c r="HC302" s="306"/>
      <c r="HD302" s="306"/>
      <c r="HE302" s="306"/>
      <c r="HF302" s="306"/>
      <c r="HG302" s="306"/>
      <c r="HH302" s="306"/>
      <c r="HI302" s="306"/>
      <c r="HJ302" s="306"/>
      <c r="HK302" s="306"/>
      <c r="HL302" s="306"/>
      <c r="HM302" s="306"/>
      <c r="HN302" s="306"/>
      <c r="HO302" s="306"/>
      <c r="HP302" s="306"/>
      <c r="HQ302" s="306"/>
      <c r="HR302" s="306"/>
      <c r="HS302" s="306"/>
      <c r="HT302" s="306"/>
      <c r="HU302" s="306"/>
      <c r="HV302" s="306"/>
      <c r="HW302" s="306"/>
      <c r="HX302" s="306"/>
      <c r="HY302" s="306"/>
      <c r="HZ302" s="306"/>
      <c r="IA302" s="306"/>
      <c r="IB302" s="306"/>
      <c r="IC302" s="306"/>
      <c r="ID302" s="306"/>
      <c r="IE302" s="306"/>
      <c r="IF302" s="306"/>
      <c r="IG302" s="306"/>
      <c r="IH302" s="306"/>
    </row>
    <row r="303" spans="1:242" s="522" customFormat="1" ht="15" customHeight="1" x14ac:dyDescent="0.3">
      <c r="A303" s="174">
        <v>7.02</v>
      </c>
      <c r="B303" s="231"/>
      <c r="C303" s="232" t="str">
        <f>VLOOKUP(BD.PD[[#This Row],[Pos]],PPto[],3,FALSE)</f>
        <v>7.02 Cocina, Patio Comidas y Rostizería</v>
      </c>
      <c r="D303" s="174" t="s">
        <v>23</v>
      </c>
      <c r="E303" s="305" t="str">
        <f>IF(BD.PD[[#This Row],[.]]="*",VLOOKUP(BD.PD[[#This Row],[Pos]],Presupuesto!A:H,7,FALSE),"")</f>
        <v/>
      </c>
      <c r="F303" s="234" t="s">
        <v>1929</v>
      </c>
      <c r="G303" s="230" t="s">
        <v>1608</v>
      </c>
      <c r="H303" s="174">
        <v>4513075581</v>
      </c>
      <c r="I303" s="174" t="s">
        <v>1609</v>
      </c>
      <c r="J303" s="174" t="s">
        <v>1913</v>
      </c>
      <c r="K303" s="382">
        <v>2</v>
      </c>
      <c r="L303" s="174" t="s">
        <v>260</v>
      </c>
      <c r="M303" s="383">
        <f>IF(BD.PD[[#This Row],[Mon]]="DOP",1,HLOOKUP(BD.PD[[#This Row],[Mon]],$K$1:$L$2,2,FALSE))</f>
        <v>1</v>
      </c>
      <c r="N303" s="384">
        <v>215.8</v>
      </c>
      <c r="O303" s="243">
        <f>BD.PD[[#This Row],[Cant.]]*BD.PD[[#This Row],[ Tasa ]]*BD.PD[[#This Row],[ Precio Und.]]</f>
        <v>431.6</v>
      </c>
      <c r="P303" s="386">
        <v>0</v>
      </c>
      <c r="Q303" s="243">
        <f>IF(BD.PD[[#This Row],[Liquid. '[%']]]&lt;&gt;0,(BD.PD[[#This Row],[Valor Neto '[DOP']]]*BD.PD[[#This Row],[Liquid. '[%']]])+BD.PD[[#This Row],[Valor Neto '[DOP']]],BD.PD[[#This Row],[Valor Neto '[DOP']]])</f>
        <v>431.6</v>
      </c>
      <c r="R303" s="243">
        <f>BD.PD[[#This Row],[Ppto. Orden Interna '[DOP']]]/HLOOKUP("USD",$K$1:$L$2,2,FALSE)</f>
        <v>7.0754098360655737</v>
      </c>
      <c r="S303" s="381" t="s">
        <v>1905</v>
      </c>
      <c r="T303" s="387"/>
      <c r="U303" s="460" t="s">
        <v>406</v>
      </c>
      <c r="V303" s="611">
        <v>801672</v>
      </c>
      <c r="W303" s="381" t="s">
        <v>1905</v>
      </c>
      <c r="X303" s="495">
        <v>21</v>
      </c>
      <c r="Y303" s="388">
        <v>1</v>
      </c>
      <c r="Z303" s="243">
        <f>BD.PD[[#This Row],[Av.P1 '[%']]]*BD.PD[[#This Row],[Ppto. Orden Interna '[DOP']]]</f>
        <v>431.6</v>
      </c>
      <c r="AA303" s="249"/>
      <c r="AB303" s="389"/>
      <c r="AC303" s="243">
        <f>BD.PD[[#This Row],[Av.P2 '[%']]]*BD.PD[[#This Row],[Ppto. Orden Interna '[DOP']]]</f>
        <v>0</v>
      </c>
      <c r="AD303" s="249"/>
      <c r="AE303" s="389"/>
      <c r="AF303" s="243">
        <f>BD.PD[[#This Row],[Av.P3 '[%']]]*BD.PD[[#This Row],[Ppto. Orden Interna '[DOP']]]</f>
        <v>0</v>
      </c>
      <c r="AG303" s="243"/>
      <c r="AH303" s="243"/>
      <c r="AI303" s="243"/>
      <c r="AJ303" s="243"/>
      <c r="AK303" s="243"/>
      <c r="AL303" s="243"/>
      <c r="AM303" s="482">
        <f>BD.PD[[#This Row],[Pago 3]]+BD.PD[[#This Row],[Pago 2]]+BD.PD[[#This Row],[Pago 1]]</f>
        <v>431.6</v>
      </c>
      <c r="AN303" s="511" t="s">
        <v>244</v>
      </c>
      <c r="AO303" s="511" t="s">
        <v>245</v>
      </c>
      <c r="AP303" s="511" t="s">
        <v>246</v>
      </c>
      <c r="AQ303" s="511" t="s">
        <v>247</v>
      </c>
      <c r="AR303" s="511">
        <v>594</v>
      </c>
      <c r="AS303" s="511" t="s">
        <v>258</v>
      </c>
      <c r="AT303" s="306"/>
      <c r="AU303" s="306"/>
      <c r="AV303" s="306"/>
      <c r="AW303" s="306"/>
      <c r="AX303" s="306"/>
      <c r="AY303" s="306"/>
      <c r="AZ303" s="306"/>
      <c r="BA303" s="306"/>
      <c r="BB303" s="306"/>
      <c r="BC303" s="306"/>
      <c r="BD303" s="306"/>
      <c r="BE303" s="306"/>
      <c r="BF303" s="306"/>
      <c r="BG303" s="306"/>
      <c r="BH303" s="306"/>
      <c r="BI303" s="306"/>
      <c r="BJ303" s="306"/>
      <c r="BK303" s="306"/>
      <c r="BL303" s="306"/>
      <c r="BM303" s="306"/>
      <c r="BN303" s="306"/>
      <c r="BO303" s="306"/>
      <c r="BP303" s="306"/>
      <c r="BQ303" s="306"/>
      <c r="BR303" s="306"/>
      <c r="BS303" s="306"/>
      <c r="BT303" s="306"/>
      <c r="BU303" s="306"/>
      <c r="BV303" s="306"/>
      <c r="BW303" s="306"/>
      <c r="BX303" s="306"/>
      <c r="BY303" s="306"/>
      <c r="BZ303" s="306"/>
      <c r="CA303" s="306"/>
      <c r="CB303" s="306"/>
      <c r="CC303" s="306"/>
      <c r="CD303" s="306"/>
      <c r="CE303" s="306"/>
      <c r="CF303" s="306"/>
      <c r="CG303" s="306"/>
      <c r="CH303" s="306"/>
      <c r="CI303" s="306"/>
      <c r="CJ303" s="306"/>
      <c r="CK303" s="306"/>
      <c r="CL303" s="306"/>
      <c r="CM303" s="306"/>
      <c r="CN303" s="306"/>
      <c r="CO303" s="306"/>
      <c r="CP303" s="306"/>
      <c r="CQ303" s="306"/>
      <c r="CR303" s="306"/>
      <c r="CS303" s="306"/>
      <c r="CT303" s="306"/>
      <c r="CU303" s="306"/>
      <c r="CV303" s="306"/>
      <c r="CW303" s="306"/>
      <c r="CX303" s="306"/>
      <c r="CY303" s="306"/>
      <c r="CZ303" s="306"/>
      <c r="DA303" s="306"/>
      <c r="DB303" s="306"/>
      <c r="DC303" s="306"/>
      <c r="DD303" s="306"/>
      <c r="DE303" s="306"/>
      <c r="DF303" s="306"/>
      <c r="DG303" s="306"/>
      <c r="DH303" s="306"/>
      <c r="DI303" s="306"/>
      <c r="DJ303" s="306"/>
      <c r="DK303" s="306"/>
      <c r="DL303" s="306"/>
      <c r="DM303" s="306"/>
      <c r="DN303" s="306"/>
      <c r="DO303" s="306"/>
      <c r="DP303" s="306"/>
      <c r="DQ303" s="306"/>
      <c r="DR303" s="306"/>
      <c r="DS303" s="306"/>
      <c r="DT303" s="306"/>
      <c r="DU303" s="306"/>
      <c r="DV303" s="306"/>
      <c r="DW303" s="306"/>
      <c r="DX303" s="306"/>
      <c r="DY303" s="306"/>
      <c r="DZ303" s="306"/>
      <c r="EA303" s="306"/>
      <c r="EB303" s="306"/>
      <c r="EC303" s="306"/>
      <c r="ED303" s="306"/>
      <c r="EE303" s="306"/>
      <c r="EF303" s="306"/>
      <c r="EG303" s="306"/>
      <c r="EH303" s="306"/>
      <c r="EI303" s="306"/>
      <c r="EJ303" s="306"/>
      <c r="EK303" s="306"/>
      <c r="EL303" s="306"/>
      <c r="EM303" s="306"/>
      <c r="EN303" s="306"/>
      <c r="EO303" s="306"/>
      <c r="EP303" s="306"/>
      <c r="EQ303" s="306"/>
      <c r="ER303" s="306"/>
      <c r="ES303" s="306"/>
      <c r="ET303" s="306"/>
      <c r="EU303" s="306"/>
      <c r="EV303" s="306"/>
      <c r="EW303" s="306"/>
      <c r="EX303" s="306"/>
      <c r="EY303" s="306"/>
      <c r="EZ303" s="306"/>
      <c r="FA303" s="306"/>
      <c r="FB303" s="306"/>
      <c r="FC303" s="306"/>
      <c r="FD303" s="306"/>
      <c r="FE303" s="306"/>
      <c r="FF303" s="306"/>
      <c r="FG303" s="306"/>
      <c r="FH303" s="306"/>
      <c r="FI303" s="306"/>
      <c r="FJ303" s="306"/>
      <c r="FK303" s="306"/>
      <c r="FL303" s="306"/>
      <c r="FM303" s="306"/>
      <c r="FN303" s="306"/>
      <c r="FO303" s="306"/>
      <c r="FP303" s="306"/>
      <c r="FQ303" s="306"/>
      <c r="FR303" s="306"/>
      <c r="FS303" s="306"/>
      <c r="FT303" s="306"/>
      <c r="FU303" s="306"/>
      <c r="FV303" s="306"/>
      <c r="FW303" s="306"/>
      <c r="FX303" s="306"/>
      <c r="FY303" s="306"/>
      <c r="FZ303" s="306"/>
      <c r="GA303" s="306"/>
      <c r="GB303" s="306"/>
      <c r="GC303" s="306"/>
      <c r="GD303" s="306"/>
      <c r="GE303" s="306"/>
      <c r="GF303" s="306"/>
      <c r="GG303" s="306"/>
      <c r="GH303" s="306"/>
      <c r="GI303" s="306"/>
      <c r="GJ303" s="306"/>
      <c r="GK303" s="306"/>
      <c r="GL303" s="306"/>
      <c r="GM303" s="306"/>
      <c r="GN303" s="306"/>
      <c r="GO303" s="306"/>
      <c r="GP303" s="306"/>
      <c r="GQ303" s="306"/>
      <c r="GR303" s="306"/>
      <c r="GS303" s="306"/>
      <c r="GT303" s="306"/>
      <c r="GU303" s="306"/>
      <c r="GV303" s="306"/>
      <c r="GW303" s="306"/>
      <c r="GX303" s="306"/>
      <c r="GY303" s="306"/>
      <c r="GZ303" s="306"/>
      <c r="HA303" s="306"/>
      <c r="HB303" s="306"/>
      <c r="HC303" s="306"/>
      <c r="HD303" s="306"/>
      <c r="HE303" s="306"/>
      <c r="HF303" s="306"/>
      <c r="HG303" s="306"/>
      <c r="HH303" s="306"/>
      <c r="HI303" s="306"/>
      <c r="HJ303" s="306"/>
      <c r="HK303" s="306"/>
      <c r="HL303" s="306"/>
      <c r="HM303" s="306"/>
      <c r="HN303" s="306"/>
      <c r="HO303" s="306"/>
      <c r="HP303" s="306"/>
      <c r="HQ303" s="306"/>
      <c r="HR303" s="306"/>
      <c r="HS303" s="306"/>
      <c r="HT303" s="306"/>
      <c r="HU303" s="306"/>
      <c r="HV303" s="306"/>
      <c r="HW303" s="306"/>
      <c r="HX303" s="306"/>
      <c r="HY303" s="306"/>
      <c r="HZ303" s="306"/>
      <c r="IA303" s="306"/>
      <c r="IB303" s="306"/>
      <c r="IC303" s="306"/>
      <c r="ID303" s="306"/>
      <c r="IE303" s="306"/>
      <c r="IF303" s="306"/>
      <c r="IG303" s="306"/>
      <c r="IH303" s="306"/>
    </row>
    <row r="304" spans="1:242" s="522" customFormat="1" ht="15" customHeight="1" x14ac:dyDescent="0.3">
      <c r="A304" s="174">
        <v>7.02</v>
      </c>
      <c r="B304" s="231"/>
      <c r="C304" s="232" t="str">
        <f>VLOOKUP(BD.PD[[#This Row],[Pos]],PPto[],3,FALSE)</f>
        <v>7.02 Cocina, Patio Comidas y Rostizería</v>
      </c>
      <c r="D304" s="174" t="s">
        <v>23</v>
      </c>
      <c r="E304" s="305" t="str">
        <f>IF(BD.PD[[#This Row],[.]]="*",VLOOKUP(BD.PD[[#This Row],[Pos]],Presupuesto!A:H,7,FALSE),"")</f>
        <v/>
      </c>
      <c r="F304" s="234" t="s">
        <v>1930</v>
      </c>
      <c r="G304" s="230" t="s">
        <v>1608</v>
      </c>
      <c r="H304" s="174">
        <v>4513075581</v>
      </c>
      <c r="I304" s="174" t="s">
        <v>1609</v>
      </c>
      <c r="J304" s="174" t="s">
        <v>1913</v>
      </c>
      <c r="K304" s="382">
        <v>2</v>
      </c>
      <c r="L304" s="174" t="s">
        <v>260</v>
      </c>
      <c r="M304" s="383">
        <f>IF(BD.PD[[#This Row],[Mon]]="DOP",1,HLOOKUP(BD.PD[[#This Row],[Mon]],$K$1:$L$2,2,FALSE))</f>
        <v>1</v>
      </c>
      <c r="N304" s="384">
        <v>863.2</v>
      </c>
      <c r="O304" s="243">
        <f>BD.PD[[#This Row],[Cant.]]*BD.PD[[#This Row],[ Tasa ]]*BD.PD[[#This Row],[ Precio Und.]]</f>
        <v>1726.4</v>
      </c>
      <c r="P304" s="386">
        <v>0</v>
      </c>
      <c r="Q304" s="243">
        <f>IF(BD.PD[[#This Row],[Liquid. '[%']]]&lt;&gt;0,(BD.PD[[#This Row],[Valor Neto '[DOP']]]*BD.PD[[#This Row],[Liquid. '[%']]])+BD.PD[[#This Row],[Valor Neto '[DOP']]],BD.PD[[#This Row],[Valor Neto '[DOP']]])</f>
        <v>1726.4</v>
      </c>
      <c r="R304" s="243">
        <f>BD.PD[[#This Row],[Ppto. Orden Interna '[DOP']]]/HLOOKUP("USD",$K$1:$L$2,2,FALSE)</f>
        <v>28.301639344262295</v>
      </c>
      <c r="S304" s="381" t="s">
        <v>1905</v>
      </c>
      <c r="T304" s="387"/>
      <c r="U304" s="460" t="s">
        <v>406</v>
      </c>
      <c r="V304" s="611">
        <v>801672</v>
      </c>
      <c r="W304" s="381" t="s">
        <v>1905</v>
      </c>
      <c r="X304" s="495">
        <v>21</v>
      </c>
      <c r="Y304" s="388">
        <v>1</v>
      </c>
      <c r="Z304" s="243">
        <f>BD.PD[[#This Row],[Av.P1 '[%']]]*BD.PD[[#This Row],[Ppto. Orden Interna '[DOP']]]</f>
        <v>1726.4</v>
      </c>
      <c r="AA304" s="249"/>
      <c r="AB304" s="389"/>
      <c r="AC304" s="243">
        <f>BD.PD[[#This Row],[Av.P2 '[%']]]*BD.PD[[#This Row],[Ppto. Orden Interna '[DOP']]]</f>
        <v>0</v>
      </c>
      <c r="AD304" s="249"/>
      <c r="AE304" s="389"/>
      <c r="AF304" s="243">
        <f>BD.PD[[#This Row],[Av.P3 '[%']]]*BD.PD[[#This Row],[Ppto. Orden Interna '[DOP']]]</f>
        <v>0</v>
      </c>
      <c r="AG304" s="243"/>
      <c r="AH304" s="243"/>
      <c r="AI304" s="243"/>
      <c r="AJ304" s="243"/>
      <c r="AK304" s="243"/>
      <c r="AL304" s="243"/>
      <c r="AM304" s="482">
        <f>BD.PD[[#This Row],[Pago 3]]+BD.PD[[#This Row],[Pago 2]]+BD.PD[[#This Row],[Pago 1]]</f>
        <v>1726.4</v>
      </c>
      <c r="AN304" s="511" t="s">
        <v>244</v>
      </c>
      <c r="AO304" s="511" t="s">
        <v>245</v>
      </c>
      <c r="AP304" s="511" t="s">
        <v>246</v>
      </c>
      <c r="AQ304" s="511" t="s">
        <v>247</v>
      </c>
      <c r="AR304" s="511">
        <v>594</v>
      </c>
      <c r="AS304" s="511" t="s">
        <v>258</v>
      </c>
      <c r="AT304" s="306"/>
      <c r="AU304" s="306"/>
      <c r="AV304" s="306"/>
      <c r="AW304" s="306"/>
      <c r="AX304" s="306"/>
      <c r="AY304" s="306"/>
      <c r="AZ304" s="306"/>
      <c r="BA304" s="306"/>
      <c r="BB304" s="306"/>
      <c r="BC304" s="306"/>
      <c r="BD304" s="306"/>
      <c r="BE304" s="306"/>
      <c r="BF304" s="306"/>
      <c r="BG304" s="306"/>
      <c r="BH304" s="306"/>
      <c r="BI304" s="306"/>
      <c r="BJ304" s="306"/>
      <c r="BK304" s="306"/>
      <c r="BL304" s="306"/>
      <c r="BM304" s="306"/>
      <c r="BN304" s="306"/>
      <c r="BO304" s="306"/>
      <c r="BP304" s="306"/>
      <c r="BQ304" s="306"/>
      <c r="BR304" s="306"/>
      <c r="BS304" s="306"/>
      <c r="BT304" s="306"/>
      <c r="BU304" s="306"/>
      <c r="BV304" s="306"/>
      <c r="BW304" s="306"/>
      <c r="BX304" s="306"/>
      <c r="BY304" s="306"/>
      <c r="BZ304" s="306"/>
      <c r="CA304" s="306"/>
      <c r="CB304" s="306"/>
      <c r="CC304" s="306"/>
      <c r="CD304" s="306"/>
      <c r="CE304" s="306"/>
      <c r="CF304" s="306"/>
      <c r="CG304" s="306"/>
      <c r="CH304" s="306"/>
      <c r="CI304" s="306"/>
      <c r="CJ304" s="306"/>
      <c r="CK304" s="306"/>
      <c r="CL304" s="306"/>
      <c r="CM304" s="306"/>
      <c r="CN304" s="306"/>
      <c r="CO304" s="306"/>
      <c r="CP304" s="306"/>
      <c r="CQ304" s="306"/>
      <c r="CR304" s="306"/>
      <c r="CS304" s="306"/>
      <c r="CT304" s="306"/>
      <c r="CU304" s="306"/>
      <c r="CV304" s="306"/>
      <c r="CW304" s="306"/>
      <c r="CX304" s="306"/>
      <c r="CY304" s="306"/>
      <c r="CZ304" s="306"/>
      <c r="DA304" s="306"/>
      <c r="DB304" s="306"/>
      <c r="DC304" s="306"/>
      <c r="DD304" s="306"/>
      <c r="DE304" s="306"/>
      <c r="DF304" s="306"/>
      <c r="DG304" s="306"/>
      <c r="DH304" s="306"/>
      <c r="DI304" s="306"/>
      <c r="DJ304" s="306"/>
      <c r="DK304" s="306"/>
      <c r="DL304" s="306"/>
      <c r="DM304" s="306"/>
      <c r="DN304" s="306"/>
      <c r="DO304" s="306"/>
      <c r="DP304" s="306"/>
      <c r="DQ304" s="306"/>
      <c r="DR304" s="306"/>
      <c r="DS304" s="306"/>
      <c r="DT304" s="306"/>
      <c r="DU304" s="306"/>
      <c r="DV304" s="306"/>
      <c r="DW304" s="306"/>
      <c r="DX304" s="306"/>
      <c r="DY304" s="306"/>
      <c r="DZ304" s="306"/>
      <c r="EA304" s="306"/>
      <c r="EB304" s="306"/>
      <c r="EC304" s="306"/>
      <c r="ED304" s="306"/>
      <c r="EE304" s="306"/>
      <c r="EF304" s="306"/>
      <c r="EG304" s="306"/>
      <c r="EH304" s="306"/>
      <c r="EI304" s="306"/>
      <c r="EJ304" s="306"/>
      <c r="EK304" s="306"/>
      <c r="EL304" s="306"/>
      <c r="EM304" s="306"/>
      <c r="EN304" s="306"/>
      <c r="EO304" s="306"/>
      <c r="EP304" s="306"/>
      <c r="EQ304" s="306"/>
      <c r="ER304" s="306"/>
      <c r="ES304" s="306"/>
      <c r="ET304" s="306"/>
      <c r="EU304" s="306"/>
      <c r="EV304" s="306"/>
      <c r="EW304" s="306"/>
      <c r="EX304" s="306"/>
      <c r="EY304" s="306"/>
      <c r="EZ304" s="306"/>
      <c r="FA304" s="306"/>
      <c r="FB304" s="306"/>
      <c r="FC304" s="306"/>
      <c r="FD304" s="306"/>
      <c r="FE304" s="306"/>
      <c r="FF304" s="306"/>
      <c r="FG304" s="306"/>
      <c r="FH304" s="306"/>
      <c r="FI304" s="306"/>
      <c r="FJ304" s="306"/>
      <c r="FK304" s="306"/>
      <c r="FL304" s="306"/>
      <c r="FM304" s="306"/>
      <c r="FN304" s="306"/>
      <c r="FO304" s="306"/>
      <c r="FP304" s="306"/>
      <c r="FQ304" s="306"/>
      <c r="FR304" s="306"/>
      <c r="FS304" s="306"/>
      <c r="FT304" s="306"/>
      <c r="FU304" s="306"/>
      <c r="FV304" s="306"/>
      <c r="FW304" s="306"/>
      <c r="FX304" s="306"/>
      <c r="FY304" s="306"/>
      <c r="FZ304" s="306"/>
      <c r="GA304" s="306"/>
      <c r="GB304" s="306"/>
      <c r="GC304" s="306"/>
      <c r="GD304" s="306"/>
      <c r="GE304" s="306"/>
      <c r="GF304" s="306"/>
      <c r="GG304" s="306"/>
      <c r="GH304" s="306"/>
      <c r="GI304" s="306"/>
      <c r="GJ304" s="306"/>
      <c r="GK304" s="306"/>
      <c r="GL304" s="306"/>
      <c r="GM304" s="306"/>
      <c r="GN304" s="306"/>
      <c r="GO304" s="306"/>
      <c r="GP304" s="306"/>
      <c r="GQ304" s="306"/>
      <c r="GR304" s="306"/>
      <c r="GS304" s="306"/>
      <c r="GT304" s="306"/>
      <c r="GU304" s="306"/>
      <c r="GV304" s="306"/>
      <c r="GW304" s="306"/>
      <c r="GX304" s="306"/>
      <c r="GY304" s="306"/>
      <c r="GZ304" s="306"/>
      <c r="HA304" s="306"/>
      <c r="HB304" s="306"/>
      <c r="HC304" s="306"/>
      <c r="HD304" s="306"/>
      <c r="HE304" s="306"/>
      <c r="HF304" s="306"/>
      <c r="HG304" s="306"/>
      <c r="HH304" s="306"/>
      <c r="HI304" s="306"/>
      <c r="HJ304" s="306"/>
      <c r="HK304" s="306"/>
      <c r="HL304" s="306"/>
      <c r="HM304" s="306"/>
      <c r="HN304" s="306"/>
      <c r="HO304" s="306"/>
      <c r="HP304" s="306"/>
      <c r="HQ304" s="306"/>
      <c r="HR304" s="306"/>
      <c r="HS304" s="306"/>
      <c r="HT304" s="306"/>
      <c r="HU304" s="306"/>
      <c r="HV304" s="306"/>
      <c r="HW304" s="306"/>
      <c r="HX304" s="306"/>
      <c r="HY304" s="306"/>
      <c r="HZ304" s="306"/>
      <c r="IA304" s="306"/>
      <c r="IB304" s="306"/>
      <c r="IC304" s="306"/>
      <c r="ID304" s="306"/>
      <c r="IE304" s="306"/>
      <c r="IF304" s="306"/>
      <c r="IG304" s="306"/>
      <c r="IH304" s="306"/>
    </row>
    <row r="305" spans="1:242" s="522" customFormat="1" ht="15" customHeight="1" x14ac:dyDescent="0.3">
      <c r="A305" s="174">
        <v>7.02</v>
      </c>
      <c r="B305" s="231"/>
      <c r="C305" s="232" t="str">
        <f>VLOOKUP(BD.PD[[#This Row],[Pos]],PPto[],3,FALSE)</f>
        <v>7.02 Cocina, Patio Comidas y Rostizería</v>
      </c>
      <c r="D305" s="174" t="s">
        <v>23</v>
      </c>
      <c r="E305" s="305" t="str">
        <f>IF(BD.PD[[#This Row],[.]]="*",VLOOKUP(BD.PD[[#This Row],[Pos]],Presupuesto!A:H,7,FALSE),"")</f>
        <v/>
      </c>
      <c r="F305" s="234" t="s">
        <v>1931</v>
      </c>
      <c r="G305" s="230" t="s">
        <v>1608</v>
      </c>
      <c r="H305" s="174">
        <v>4513075581</v>
      </c>
      <c r="I305" s="174" t="s">
        <v>1609</v>
      </c>
      <c r="J305" s="174" t="s">
        <v>1913</v>
      </c>
      <c r="K305" s="382">
        <v>8</v>
      </c>
      <c r="L305" s="174" t="s">
        <v>260</v>
      </c>
      <c r="M305" s="383">
        <f>IF(BD.PD[[#This Row],[Mon]]="DOP",1,HLOOKUP(BD.PD[[#This Row],[Mon]],$K$1:$L$2,2,FALSE))</f>
        <v>1</v>
      </c>
      <c r="N305" s="384">
        <v>2822</v>
      </c>
      <c r="O305" s="243">
        <f>BD.PD[[#This Row],[Cant.]]*BD.PD[[#This Row],[ Tasa ]]*BD.PD[[#This Row],[ Precio Und.]]</f>
        <v>22576</v>
      </c>
      <c r="P305" s="386">
        <v>0</v>
      </c>
      <c r="Q305" s="243">
        <f>IF(BD.PD[[#This Row],[Liquid. '[%']]]&lt;&gt;0,(BD.PD[[#This Row],[Valor Neto '[DOP']]]*BD.PD[[#This Row],[Liquid. '[%']]])+BD.PD[[#This Row],[Valor Neto '[DOP']]],BD.PD[[#This Row],[Valor Neto '[DOP']]])</f>
        <v>22576</v>
      </c>
      <c r="R305" s="243">
        <f>BD.PD[[#This Row],[Ppto. Orden Interna '[DOP']]]/HLOOKUP("USD",$K$1:$L$2,2,FALSE)</f>
        <v>370.09836065573768</v>
      </c>
      <c r="S305" s="381" t="s">
        <v>1905</v>
      </c>
      <c r="T305" s="387"/>
      <c r="U305" s="460" t="s">
        <v>406</v>
      </c>
      <c r="V305" s="611">
        <v>801672</v>
      </c>
      <c r="W305" s="381" t="s">
        <v>1905</v>
      </c>
      <c r="X305" s="495">
        <v>21</v>
      </c>
      <c r="Y305" s="388">
        <v>1</v>
      </c>
      <c r="Z305" s="243">
        <f>BD.PD[[#This Row],[Av.P1 '[%']]]*BD.PD[[#This Row],[Ppto. Orden Interna '[DOP']]]</f>
        <v>22576</v>
      </c>
      <c r="AA305" s="249"/>
      <c r="AB305" s="389"/>
      <c r="AC305" s="243">
        <f>BD.PD[[#This Row],[Av.P2 '[%']]]*BD.PD[[#This Row],[Ppto. Orden Interna '[DOP']]]</f>
        <v>0</v>
      </c>
      <c r="AD305" s="249"/>
      <c r="AE305" s="389"/>
      <c r="AF305" s="243">
        <f>BD.PD[[#This Row],[Av.P3 '[%']]]*BD.PD[[#This Row],[Ppto. Orden Interna '[DOP']]]</f>
        <v>0</v>
      </c>
      <c r="AG305" s="243"/>
      <c r="AH305" s="243"/>
      <c r="AI305" s="243"/>
      <c r="AJ305" s="243"/>
      <c r="AK305" s="243"/>
      <c r="AL305" s="243"/>
      <c r="AM305" s="482">
        <f>BD.PD[[#This Row],[Pago 3]]+BD.PD[[#This Row],[Pago 2]]+BD.PD[[#This Row],[Pago 1]]</f>
        <v>22576</v>
      </c>
      <c r="AN305" s="511" t="s">
        <v>244</v>
      </c>
      <c r="AO305" s="511" t="s">
        <v>245</v>
      </c>
      <c r="AP305" s="511" t="s">
        <v>246</v>
      </c>
      <c r="AQ305" s="511" t="s">
        <v>247</v>
      </c>
      <c r="AR305" s="511">
        <v>594</v>
      </c>
      <c r="AS305" s="511" t="s">
        <v>258</v>
      </c>
      <c r="AT305" s="306"/>
      <c r="AU305" s="306"/>
      <c r="AV305" s="306"/>
      <c r="AW305" s="306"/>
      <c r="AX305" s="306"/>
      <c r="AY305" s="306"/>
      <c r="AZ305" s="306"/>
      <c r="BA305" s="306"/>
      <c r="BB305" s="306"/>
      <c r="BC305" s="306"/>
      <c r="BD305" s="306"/>
      <c r="BE305" s="306"/>
      <c r="BF305" s="306"/>
      <c r="BG305" s="306"/>
      <c r="BH305" s="306"/>
      <c r="BI305" s="306"/>
      <c r="BJ305" s="306"/>
      <c r="BK305" s="306"/>
      <c r="BL305" s="306"/>
      <c r="BM305" s="306"/>
      <c r="BN305" s="306"/>
      <c r="BO305" s="306"/>
      <c r="BP305" s="306"/>
      <c r="BQ305" s="306"/>
      <c r="BR305" s="306"/>
      <c r="BS305" s="306"/>
      <c r="BT305" s="306"/>
      <c r="BU305" s="306"/>
      <c r="BV305" s="306"/>
      <c r="BW305" s="306"/>
      <c r="BX305" s="306"/>
      <c r="BY305" s="306"/>
      <c r="BZ305" s="306"/>
      <c r="CA305" s="306"/>
      <c r="CB305" s="306"/>
      <c r="CC305" s="306"/>
      <c r="CD305" s="306"/>
      <c r="CE305" s="306"/>
      <c r="CF305" s="306"/>
      <c r="CG305" s="306"/>
      <c r="CH305" s="306"/>
      <c r="CI305" s="306"/>
      <c r="CJ305" s="306"/>
      <c r="CK305" s="306"/>
      <c r="CL305" s="306"/>
      <c r="CM305" s="306"/>
      <c r="CN305" s="306"/>
      <c r="CO305" s="306"/>
      <c r="CP305" s="306"/>
      <c r="CQ305" s="306"/>
      <c r="CR305" s="306"/>
      <c r="CS305" s="306"/>
      <c r="CT305" s="306"/>
      <c r="CU305" s="306"/>
      <c r="CV305" s="306"/>
      <c r="CW305" s="306"/>
      <c r="CX305" s="306"/>
      <c r="CY305" s="306"/>
      <c r="CZ305" s="306"/>
      <c r="DA305" s="306"/>
      <c r="DB305" s="306"/>
      <c r="DC305" s="306"/>
      <c r="DD305" s="306"/>
      <c r="DE305" s="306"/>
      <c r="DF305" s="306"/>
      <c r="DG305" s="306"/>
      <c r="DH305" s="306"/>
      <c r="DI305" s="306"/>
      <c r="DJ305" s="306"/>
      <c r="DK305" s="306"/>
      <c r="DL305" s="306"/>
      <c r="DM305" s="306"/>
      <c r="DN305" s="306"/>
      <c r="DO305" s="306"/>
      <c r="DP305" s="306"/>
      <c r="DQ305" s="306"/>
      <c r="DR305" s="306"/>
      <c r="DS305" s="306"/>
      <c r="DT305" s="306"/>
      <c r="DU305" s="306"/>
      <c r="DV305" s="306"/>
      <c r="DW305" s="306"/>
      <c r="DX305" s="306"/>
      <c r="DY305" s="306"/>
      <c r="DZ305" s="306"/>
      <c r="EA305" s="306"/>
      <c r="EB305" s="306"/>
      <c r="EC305" s="306"/>
      <c r="ED305" s="306"/>
      <c r="EE305" s="306"/>
      <c r="EF305" s="306"/>
      <c r="EG305" s="306"/>
      <c r="EH305" s="306"/>
      <c r="EI305" s="306"/>
      <c r="EJ305" s="306"/>
      <c r="EK305" s="306"/>
      <c r="EL305" s="306"/>
      <c r="EM305" s="306"/>
      <c r="EN305" s="306"/>
      <c r="EO305" s="306"/>
      <c r="EP305" s="306"/>
      <c r="EQ305" s="306"/>
      <c r="ER305" s="306"/>
      <c r="ES305" s="306"/>
      <c r="ET305" s="306"/>
      <c r="EU305" s="306"/>
      <c r="EV305" s="306"/>
      <c r="EW305" s="306"/>
      <c r="EX305" s="306"/>
      <c r="EY305" s="306"/>
      <c r="EZ305" s="306"/>
      <c r="FA305" s="306"/>
      <c r="FB305" s="306"/>
      <c r="FC305" s="306"/>
      <c r="FD305" s="306"/>
      <c r="FE305" s="306"/>
      <c r="FF305" s="306"/>
      <c r="FG305" s="306"/>
      <c r="FH305" s="306"/>
      <c r="FI305" s="306"/>
      <c r="FJ305" s="306"/>
      <c r="FK305" s="306"/>
      <c r="FL305" s="306"/>
      <c r="FM305" s="306"/>
      <c r="FN305" s="306"/>
      <c r="FO305" s="306"/>
      <c r="FP305" s="306"/>
      <c r="FQ305" s="306"/>
      <c r="FR305" s="306"/>
      <c r="FS305" s="306"/>
      <c r="FT305" s="306"/>
      <c r="FU305" s="306"/>
      <c r="FV305" s="306"/>
      <c r="FW305" s="306"/>
      <c r="FX305" s="306"/>
      <c r="FY305" s="306"/>
      <c r="FZ305" s="306"/>
      <c r="GA305" s="306"/>
      <c r="GB305" s="306"/>
      <c r="GC305" s="306"/>
      <c r="GD305" s="306"/>
      <c r="GE305" s="306"/>
      <c r="GF305" s="306"/>
      <c r="GG305" s="306"/>
      <c r="GH305" s="306"/>
      <c r="GI305" s="306"/>
      <c r="GJ305" s="306"/>
      <c r="GK305" s="306"/>
      <c r="GL305" s="306"/>
      <c r="GM305" s="306"/>
      <c r="GN305" s="306"/>
      <c r="GO305" s="306"/>
      <c r="GP305" s="306"/>
      <c r="GQ305" s="306"/>
      <c r="GR305" s="306"/>
      <c r="GS305" s="306"/>
      <c r="GT305" s="306"/>
      <c r="GU305" s="306"/>
      <c r="GV305" s="306"/>
      <c r="GW305" s="306"/>
      <c r="GX305" s="306"/>
      <c r="GY305" s="306"/>
      <c r="GZ305" s="306"/>
      <c r="HA305" s="306"/>
      <c r="HB305" s="306"/>
      <c r="HC305" s="306"/>
      <c r="HD305" s="306"/>
      <c r="HE305" s="306"/>
      <c r="HF305" s="306"/>
      <c r="HG305" s="306"/>
      <c r="HH305" s="306"/>
      <c r="HI305" s="306"/>
      <c r="HJ305" s="306"/>
      <c r="HK305" s="306"/>
      <c r="HL305" s="306"/>
      <c r="HM305" s="306"/>
      <c r="HN305" s="306"/>
      <c r="HO305" s="306"/>
      <c r="HP305" s="306"/>
      <c r="HQ305" s="306"/>
      <c r="HR305" s="306"/>
      <c r="HS305" s="306"/>
      <c r="HT305" s="306"/>
      <c r="HU305" s="306"/>
      <c r="HV305" s="306"/>
      <c r="HW305" s="306"/>
      <c r="HX305" s="306"/>
      <c r="HY305" s="306"/>
      <c r="HZ305" s="306"/>
      <c r="IA305" s="306"/>
      <c r="IB305" s="306"/>
      <c r="IC305" s="306"/>
      <c r="ID305" s="306"/>
      <c r="IE305" s="306"/>
      <c r="IF305" s="306"/>
      <c r="IG305" s="306"/>
      <c r="IH305" s="306"/>
    </row>
    <row r="306" spans="1:242" s="522" customFormat="1" ht="15" customHeight="1" x14ac:dyDescent="0.3">
      <c r="A306" s="174">
        <v>7.02</v>
      </c>
      <c r="B306" s="231"/>
      <c r="C306" s="232" t="str">
        <f>VLOOKUP(BD.PD[[#This Row],[Pos]],PPto[],3,FALSE)</f>
        <v>7.02 Cocina, Patio Comidas y Rostizería</v>
      </c>
      <c r="D306" s="174" t="s">
        <v>23</v>
      </c>
      <c r="E306" s="305" t="str">
        <f>IF(BD.PD[[#This Row],[.]]="*",VLOOKUP(BD.PD[[#This Row],[Pos]],Presupuesto!A:H,7,FALSE),"")</f>
        <v/>
      </c>
      <c r="F306" s="234" t="s">
        <v>1932</v>
      </c>
      <c r="G306" s="230" t="s">
        <v>1608</v>
      </c>
      <c r="H306" s="174">
        <v>4513075581</v>
      </c>
      <c r="I306" s="174" t="s">
        <v>1609</v>
      </c>
      <c r="J306" s="174" t="s">
        <v>1913</v>
      </c>
      <c r="K306" s="382">
        <v>1</v>
      </c>
      <c r="L306" s="174" t="s">
        <v>260</v>
      </c>
      <c r="M306" s="383">
        <f>IF(BD.PD[[#This Row],[Mon]]="DOP",1,HLOOKUP(BD.PD[[#This Row],[Mon]],$K$1:$L$2,2,FALSE))</f>
        <v>1</v>
      </c>
      <c r="N306" s="384">
        <v>1597.75</v>
      </c>
      <c r="O306" s="243">
        <f>BD.PD[[#This Row],[Cant.]]*BD.PD[[#This Row],[ Tasa ]]*BD.PD[[#This Row],[ Precio Und.]]</f>
        <v>1597.75</v>
      </c>
      <c r="P306" s="386">
        <v>0</v>
      </c>
      <c r="Q306" s="243">
        <f>IF(BD.PD[[#This Row],[Liquid. '[%']]]&lt;&gt;0,(BD.PD[[#This Row],[Valor Neto '[DOP']]]*BD.PD[[#This Row],[Liquid. '[%']]])+BD.PD[[#This Row],[Valor Neto '[DOP']]],BD.PD[[#This Row],[Valor Neto '[DOP']]])</f>
        <v>1597.75</v>
      </c>
      <c r="R306" s="243">
        <f>BD.PD[[#This Row],[Ppto. Orden Interna '[DOP']]]/HLOOKUP("USD",$K$1:$L$2,2,FALSE)</f>
        <v>26.192622950819672</v>
      </c>
      <c r="S306" s="381" t="s">
        <v>1905</v>
      </c>
      <c r="T306" s="387"/>
      <c r="U306" s="460" t="s">
        <v>406</v>
      </c>
      <c r="V306" s="611">
        <v>801672</v>
      </c>
      <c r="W306" s="381" t="s">
        <v>1905</v>
      </c>
      <c r="X306" s="495">
        <v>21</v>
      </c>
      <c r="Y306" s="388">
        <v>1</v>
      </c>
      <c r="Z306" s="243">
        <f>BD.PD[[#This Row],[Av.P1 '[%']]]*BD.PD[[#This Row],[Ppto. Orden Interna '[DOP']]]</f>
        <v>1597.75</v>
      </c>
      <c r="AA306" s="249"/>
      <c r="AB306" s="389"/>
      <c r="AC306" s="243">
        <f>BD.PD[[#This Row],[Av.P2 '[%']]]*BD.PD[[#This Row],[Ppto. Orden Interna '[DOP']]]</f>
        <v>0</v>
      </c>
      <c r="AD306" s="249"/>
      <c r="AE306" s="389"/>
      <c r="AF306" s="243">
        <f>BD.PD[[#This Row],[Av.P3 '[%']]]*BD.PD[[#This Row],[Ppto. Orden Interna '[DOP']]]</f>
        <v>0</v>
      </c>
      <c r="AG306" s="243"/>
      <c r="AH306" s="243"/>
      <c r="AI306" s="243"/>
      <c r="AJ306" s="243"/>
      <c r="AK306" s="243"/>
      <c r="AL306" s="243"/>
      <c r="AM306" s="482">
        <f>BD.PD[[#This Row],[Pago 3]]+BD.PD[[#This Row],[Pago 2]]+BD.PD[[#This Row],[Pago 1]]</f>
        <v>1597.75</v>
      </c>
      <c r="AN306" s="511" t="s">
        <v>244</v>
      </c>
      <c r="AO306" s="511" t="s">
        <v>245</v>
      </c>
      <c r="AP306" s="511" t="s">
        <v>246</v>
      </c>
      <c r="AQ306" s="511" t="s">
        <v>247</v>
      </c>
      <c r="AR306" s="511">
        <v>594</v>
      </c>
      <c r="AS306" s="511" t="s">
        <v>258</v>
      </c>
      <c r="AT306" s="306"/>
      <c r="AU306" s="306"/>
      <c r="AV306" s="306"/>
      <c r="AW306" s="306"/>
      <c r="AX306" s="306"/>
      <c r="AY306" s="306"/>
      <c r="AZ306" s="306"/>
      <c r="BA306" s="306"/>
      <c r="BB306" s="306"/>
      <c r="BC306" s="306"/>
      <c r="BD306" s="306"/>
      <c r="BE306" s="306"/>
      <c r="BF306" s="306"/>
      <c r="BG306" s="306"/>
      <c r="BH306" s="306"/>
      <c r="BI306" s="306"/>
      <c r="BJ306" s="306"/>
      <c r="BK306" s="306"/>
      <c r="BL306" s="306"/>
      <c r="BM306" s="306"/>
      <c r="BN306" s="306"/>
      <c r="BO306" s="306"/>
      <c r="BP306" s="306"/>
      <c r="BQ306" s="306"/>
      <c r="BR306" s="306"/>
      <c r="BS306" s="306"/>
      <c r="BT306" s="306"/>
      <c r="BU306" s="306"/>
      <c r="BV306" s="306"/>
      <c r="BW306" s="306"/>
      <c r="BX306" s="306"/>
      <c r="BY306" s="306"/>
      <c r="BZ306" s="306"/>
      <c r="CA306" s="306"/>
      <c r="CB306" s="306"/>
      <c r="CC306" s="306"/>
      <c r="CD306" s="306"/>
      <c r="CE306" s="306"/>
      <c r="CF306" s="306"/>
      <c r="CG306" s="306"/>
      <c r="CH306" s="306"/>
      <c r="CI306" s="306"/>
      <c r="CJ306" s="306"/>
      <c r="CK306" s="306"/>
      <c r="CL306" s="306"/>
      <c r="CM306" s="306"/>
      <c r="CN306" s="306"/>
      <c r="CO306" s="306"/>
      <c r="CP306" s="306"/>
      <c r="CQ306" s="306"/>
      <c r="CR306" s="306"/>
      <c r="CS306" s="306"/>
      <c r="CT306" s="306"/>
      <c r="CU306" s="306"/>
      <c r="CV306" s="306"/>
      <c r="CW306" s="306"/>
      <c r="CX306" s="306"/>
      <c r="CY306" s="306"/>
      <c r="CZ306" s="306"/>
      <c r="DA306" s="306"/>
      <c r="DB306" s="306"/>
      <c r="DC306" s="306"/>
      <c r="DD306" s="306"/>
      <c r="DE306" s="306"/>
      <c r="DF306" s="306"/>
      <c r="DG306" s="306"/>
      <c r="DH306" s="306"/>
      <c r="DI306" s="306"/>
      <c r="DJ306" s="306"/>
      <c r="DK306" s="306"/>
      <c r="DL306" s="306"/>
      <c r="DM306" s="306"/>
      <c r="DN306" s="306"/>
      <c r="DO306" s="306"/>
      <c r="DP306" s="306"/>
      <c r="DQ306" s="306"/>
      <c r="DR306" s="306"/>
      <c r="DS306" s="306"/>
      <c r="DT306" s="306"/>
      <c r="DU306" s="306"/>
      <c r="DV306" s="306"/>
      <c r="DW306" s="306"/>
      <c r="DX306" s="306"/>
      <c r="DY306" s="306"/>
      <c r="DZ306" s="306"/>
      <c r="EA306" s="306"/>
      <c r="EB306" s="306"/>
      <c r="EC306" s="306"/>
      <c r="ED306" s="306"/>
      <c r="EE306" s="306"/>
      <c r="EF306" s="306"/>
      <c r="EG306" s="306"/>
      <c r="EH306" s="306"/>
      <c r="EI306" s="306"/>
      <c r="EJ306" s="306"/>
      <c r="EK306" s="306"/>
      <c r="EL306" s="306"/>
      <c r="EM306" s="306"/>
      <c r="EN306" s="306"/>
      <c r="EO306" s="306"/>
      <c r="EP306" s="306"/>
      <c r="EQ306" s="306"/>
      <c r="ER306" s="306"/>
      <c r="ES306" s="306"/>
      <c r="ET306" s="306"/>
      <c r="EU306" s="306"/>
      <c r="EV306" s="306"/>
      <c r="EW306" s="306"/>
      <c r="EX306" s="306"/>
      <c r="EY306" s="306"/>
      <c r="EZ306" s="306"/>
      <c r="FA306" s="306"/>
      <c r="FB306" s="306"/>
      <c r="FC306" s="306"/>
      <c r="FD306" s="306"/>
      <c r="FE306" s="306"/>
      <c r="FF306" s="306"/>
      <c r="FG306" s="306"/>
      <c r="FH306" s="306"/>
      <c r="FI306" s="306"/>
      <c r="FJ306" s="306"/>
      <c r="FK306" s="306"/>
      <c r="FL306" s="306"/>
      <c r="FM306" s="306"/>
      <c r="FN306" s="306"/>
      <c r="FO306" s="306"/>
      <c r="FP306" s="306"/>
      <c r="FQ306" s="306"/>
      <c r="FR306" s="306"/>
      <c r="FS306" s="306"/>
      <c r="FT306" s="306"/>
      <c r="FU306" s="306"/>
      <c r="FV306" s="306"/>
      <c r="FW306" s="306"/>
      <c r="FX306" s="306"/>
      <c r="FY306" s="306"/>
      <c r="FZ306" s="306"/>
      <c r="GA306" s="306"/>
      <c r="GB306" s="306"/>
      <c r="GC306" s="306"/>
      <c r="GD306" s="306"/>
      <c r="GE306" s="306"/>
      <c r="GF306" s="306"/>
      <c r="GG306" s="306"/>
      <c r="GH306" s="306"/>
      <c r="GI306" s="306"/>
      <c r="GJ306" s="306"/>
      <c r="GK306" s="306"/>
      <c r="GL306" s="306"/>
      <c r="GM306" s="306"/>
      <c r="GN306" s="306"/>
      <c r="GO306" s="306"/>
      <c r="GP306" s="306"/>
      <c r="GQ306" s="306"/>
      <c r="GR306" s="306"/>
      <c r="GS306" s="306"/>
      <c r="GT306" s="306"/>
      <c r="GU306" s="306"/>
      <c r="GV306" s="306"/>
      <c r="GW306" s="306"/>
      <c r="GX306" s="306"/>
      <c r="GY306" s="306"/>
      <c r="GZ306" s="306"/>
      <c r="HA306" s="306"/>
      <c r="HB306" s="306"/>
      <c r="HC306" s="306"/>
      <c r="HD306" s="306"/>
      <c r="HE306" s="306"/>
      <c r="HF306" s="306"/>
      <c r="HG306" s="306"/>
      <c r="HH306" s="306"/>
      <c r="HI306" s="306"/>
      <c r="HJ306" s="306"/>
      <c r="HK306" s="306"/>
      <c r="HL306" s="306"/>
      <c r="HM306" s="306"/>
      <c r="HN306" s="306"/>
      <c r="HO306" s="306"/>
      <c r="HP306" s="306"/>
      <c r="HQ306" s="306"/>
      <c r="HR306" s="306"/>
      <c r="HS306" s="306"/>
      <c r="HT306" s="306"/>
      <c r="HU306" s="306"/>
      <c r="HV306" s="306"/>
      <c r="HW306" s="306"/>
      <c r="HX306" s="306"/>
      <c r="HY306" s="306"/>
      <c r="HZ306" s="306"/>
      <c r="IA306" s="306"/>
      <c r="IB306" s="306"/>
      <c r="IC306" s="306"/>
      <c r="ID306" s="306"/>
      <c r="IE306" s="306"/>
      <c r="IF306" s="306"/>
      <c r="IG306" s="306"/>
      <c r="IH306" s="306"/>
    </row>
    <row r="307" spans="1:242" s="522" customFormat="1" ht="15" customHeight="1" x14ac:dyDescent="0.3">
      <c r="A307" s="174">
        <v>7.02</v>
      </c>
      <c r="B307" s="231"/>
      <c r="C307" s="232" t="str">
        <f>VLOOKUP(BD.PD[[#This Row],[Pos]],PPto[],3,FALSE)</f>
        <v>7.02 Cocina, Patio Comidas y Rostizería</v>
      </c>
      <c r="D307" s="174" t="s">
        <v>23</v>
      </c>
      <c r="E307" s="305" t="str">
        <f>IF(BD.PD[[#This Row],[.]]="*",VLOOKUP(BD.PD[[#This Row],[Pos]],Presupuesto!A:H,7,FALSE),"")</f>
        <v/>
      </c>
      <c r="F307" s="234" t="s">
        <v>1933</v>
      </c>
      <c r="G307" s="230" t="s">
        <v>1608</v>
      </c>
      <c r="H307" s="174">
        <v>4513075581</v>
      </c>
      <c r="I307" s="174" t="s">
        <v>1609</v>
      </c>
      <c r="J307" s="174" t="s">
        <v>1913</v>
      </c>
      <c r="K307" s="382">
        <v>1</v>
      </c>
      <c r="L307" s="174" t="s">
        <v>260</v>
      </c>
      <c r="M307" s="383">
        <f>IF(BD.PD[[#This Row],[Mon]]="DOP",1,HLOOKUP(BD.PD[[#This Row],[Mon]],$K$1:$L$2,2,FALSE))</f>
        <v>1</v>
      </c>
      <c r="N307" s="384">
        <v>622.5</v>
      </c>
      <c r="O307" s="243">
        <f>BD.PD[[#This Row],[Cant.]]*BD.PD[[#This Row],[ Tasa ]]*BD.PD[[#This Row],[ Precio Und.]]</f>
        <v>622.5</v>
      </c>
      <c r="P307" s="386">
        <v>0</v>
      </c>
      <c r="Q307" s="243">
        <f>IF(BD.PD[[#This Row],[Liquid. '[%']]]&lt;&gt;0,(BD.PD[[#This Row],[Valor Neto '[DOP']]]*BD.PD[[#This Row],[Liquid. '[%']]])+BD.PD[[#This Row],[Valor Neto '[DOP']]],BD.PD[[#This Row],[Valor Neto '[DOP']]])</f>
        <v>622.5</v>
      </c>
      <c r="R307" s="243">
        <f>BD.PD[[#This Row],[Ppto. Orden Interna '[DOP']]]/HLOOKUP("USD",$K$1:$L$2,2,FALSE)</f>
        <v>10.204918032786885</v>
      </c>
      <c r="S307" s="381" t="s">
        <v>1905</v>
      </c>
      <c r="T307" s="387"/>
      <c r="U307" s="460" t="s">
        <v>406</v>
      </c>
      <c r="V307" s="611">
        <v>801672</v>
      </c>
      <c r="W307" s="381" t="s">
        <v>1905</v>
      </c>
      <c r="X307" s="495">
        <v>21</v>
      </c>
      <c r="Y307" s="388">
        <v>1</v>
      </c>
      <c r="Z307" s="243">
        <f>BD.PD[[#This Row],[Av.P1 '[%']]]*BD.PD[[#This Row],[Ppto. Orden Interna '[DOP']]]</f>
        <v>622.5</v>
      </c>
      <c r="AA307" s="249"/>
      <c r="AB307" s="389"/>
      <c r="AC307" s="243">
        <f>BD.PD[[#This Row],[Av.P2 '[%']]]*BD.PD[[#This Row],[Ppto. Orden Interna '[DOP']]]</f>
        <v>0</v>
      </c>
      <c r="AD307" s="249"/>
      <c r="AE307" s="389"/>
      <c r="AF307" s="243">
        <f>BD.PD[[#This Row],[Av.P3 '[%']]]*BD.PD[[#This Row],[Ppto. Orden Interna '[DOP']]]</f>
        <v>0</v>
      </c>
      <c r="AG307" s="243"/>
      <c r="AH307" s="243"/>
      <c r="AI307" s="243"/>
      <c r="AJ307" s="243"/>
      <c r="AK307" s="243"/>
      <c r="AL307" s="243"/>
      <c r="AM307" s="482">
        <f>BD.PD[[#This Row],[Pago 3]]+BD.PD[[#This Row],[Pago 2]]+BD.PD[[#This Row],[Pago 1]]</f>
        <v>622.5</v>
      </c>
      <c r="AN307" s="511" t="s">
        <v>244</v>
      </c>
      <c r="AO307" s="511" t="s">
        <v>245</v>
      </c>
      <c r="AP307" s="511" t="s">
        <v>246</v>
      </c>
      <c r="AQ307" s="511" t="s">
        <v>247</v>
      </c>
      <c r="AR307" s="511">
        <v>594</v>
      </c>
      <c r="AS307" s="511" t="s">
        <v>258</v>
      </c>
      <c r="AT307" s="306"/>
      <c r="AU307" s="306"/>
      <c r="AV307" s="306"/>
      <c r="AW307" s="306"/>
      <c r="AX307" s="306"/>
      <c r="AY307" s="306"/>
      <c r="AZ307" s="306"/>
      <c r="BA307" s="306"/>
      <c r="BB307" s="306"/>
      <c r="BC307" s="306"/>
      <c r="BD307" s="306"/>
      <c r="BE307" s="306"/>
      <c r="BF307" s="306"/>
      <c r="BG307" s="306"/>
      <c r="BH307" s="306"/>
      <c r="BI307" s="306"/>
      <c r="BJ307" s="306"/>
      <c r="BK307" s="306"/>
      <c r="BL307" s="306"/>
      <c r="BM307" s="306"/>
      <c r="BN307" s="306"/>
      <c r="BO307" s="306"/>
      <c r="BP307" s="306"/>
      <c r="BQ307" s="306"/>
      <c r="BR307" s="306"/>
      <c r="BS307" s="306"/>
      <c r="BT307" s="306"/>
      <c r="BU307" s="306"/>
      <c r="BV307" s="306"/>
      <c r="BW307" s="306"/>
      <c r="BX307" s="306"/>
      <c r="BY307" s="306"/>
      <c r="BZ307" s="306"/>
      <c r="CA307" s="306"/>
      <c r="CB307" s="306"/>
      <c r="CC307" s="306"/>
      <c r="CD307" s="306"/>
      <c r="CE307" s="306"/>
      <c r="CF307" s="306"/>
      <c r="CG307" s="306"/>
      <c r="CH307" s="306"/>
      <c r="CI307" s="306"/>
      <c r="CJ307" s="306"/>
      <c r="CK307" s="306"/>
      <c r="CL307" s="306"/>
      <c r="CM307" s="306"/>
      <c r="CN307" s="306"/>
      <c r="CO307" s="306"/>
      <c r="CP307" s="306"/>
      <c r="CQ307" s="306"/>
      <c r="CR307" s="306"/>
      <c r="CS307" s="306"/>
      <c r="CT307" s="306"/>
      <c r="CU307" s="306"/>
      <c r="CV307" s="306"/>
      <c r="CW307" s="306"/>
      <c r="CX307" s="306"/>
      <c r="CY307" s="306"/>
      <c r="CZ307" s="306"/>
      <c r="DA307" s="306"/>
      <c r="DB307" s="306"/>
      <c r="DC307" s="306"/>
      <c r="DD307" s="306"/>
      <c r="DE307" s="306"/>
      <c r="DF307" s="306"/>
      <c r="DG307" s="306"/>
      <c r="DH307" s="306"/>
      <c r="DI307" s="306"/>
      <c r="DJ307" s="306"/>
      <c r="DK307" s="306"/>
      <c r="DL307" s="306"/>
      <c r="DM307" s="306"/>
      <c r="DN307" s="306"/>
      <c r="DO307" s="306"/>
      <c r="DP307" s="306"/>
      <c r="DQ307" s="306"/>
      <c r="DR307" s="306"/>
      <c r="DS307" s="306"/>
      <c r="DT307" s="306"/>
      <c r="DU307" s="306"/>
      <c r="DV307" s="306"/>
      <c r="DW307" s="306"/>
      <c r="DX307" s="306"/>
      <c r="DY307" s="306"/>
      <c r="DZ307" s="306"/>
      <c r="EA307" s="306"/>
      <c r="EB307" s="306"/>
      <c r="EC307" s="306"/>
      <c r="ED307" s="306"/>
      <c r="EE307" s="306"/>
      <c r="EF307" s="306"/>
      <c r="EG307" s="306"/>
      <c r="EH307" s="306"/>
      <c r="EI307" s="306"/>
      <c r="EJ307" s="306"/>
      <c r="EK307" s="306"/>
      <c r="EL307" s="306"/>
      <c r="EM307" s="306"/>
      <c r="EN307" s="306"/>
      <c r="EO307" s="306"/>
      <c r="EP307" s="306"/>
      <c r="EQ307" s="306"/>
      <c r="ER307" s="306"/>
      <c r="ES307" s="306"/>
      <c r="ET307" s="306"/>
      <c r="EU307" s="306"/>
      <c r="EV307" s="306"/>
      <c r="EW307" s="306"/>
      <c r="EX307" s="306"/>
      <c r="EY307" s="306"/>
      <c r="EZ307" s="306"/>
      <c r="FA307" s="306"/>
      <c r="FB307" s="306"/>
      <c r="FC307" s="306"/>
      <c r="FD307" s="306"/>
      <c r="FE307" s="306"/>
      <c r="FF307" s="306"/>
      <c r="FG307" s="306"/>
      <c r="FH307" s="306"/>
      <c r="FI307" s="306"/>
      <c r="FJ307" s="306"/>
      <c r="FK307" s="306"/>
      <c r="FL307" s="306"/>
      <c r="FM307" s="306"/>
      <c r="FN307" s="306"/>
      <c r="FO307" s="306"/>
      <c r="FP307" s="306"/>
      <c r="FQ307" s="306"/>
      <c r="FR307" s="306"/>
      <c r="FS307" s="306"/>
      <c r="FT307" s="306"/>
      <c r="FU307" s="306"/>
      <c r="FV307" s="306"/>
      <c r="FW307" s="306"/>
      <c r="FX307" s="306"/>
      <c r="FY307" s="306"/>
      <c r="FZ307" s="306"/>
      <c r="GA307" s="306"/>
      <c r="GB307" s="306"/>
      <c r="GC307" s="306"/>
      <c r="GD307" s="306"/>
      <c r="GE307" s="306"/>
      <c r="GF307" s="306"/>
      <c r="GG307" s="306"/>
      <c r="GH307" s="306"/>
      <c r="GI307" s="306"/>
      <c r="GJ307" s="306"/>
      <c r="GK307" s="306"/>
      <c r="GL307" s="306"/>
      <c r="GM307" s="306"/>
      <c r="GN307" s="306"/>
      <c r="GO307" s="306"/>
      <c r="GP307" s="306"/>
      <c r="GQ307" s="306"/>
      <c r="GR307" s="306"/>
      <c r="GS307" s="306"/>
      <c r="GT307" s="306"/>
      <c r="GU307" s="306"/>
      <c r="GV307" s="306"/>
      <c r="GW307" s="306"/>
      <c r="GX307" s="306"/>
      <c r="GY307" s="306"/>
      <c r="GZ307" s="306"/>
      <c r="HA307" s="306"/>
      <c r="HB307" s="306"/>
      <c r="HC307" s="306"/>
      <c r="HD307" s="306"/>
      <c r="HE307" s="306"/>
      <c r="HF307" s="306"/>
      <c r="HG307" s="306"/>
      <c r="HH307" s="306"/>
      <c r="HI307" s="306"/>
      <c r="HJ307" s="306"/>
      <c r="HK307" s="306"/>
      <c r="HL307" s="306"/>
      <c r="HM307" s="306"/>
      <c r="HN307" s="306"/>
      <c r="HO307" s="306"/>
      <c r="HP307" s="306"/>
      <c r="HQ307" s="306"/>
      <c r="HR307" s="306"/>
      <c r="HS307" s="306"/>
      <c r="HT307" s="306"/>
      <c r="HU307" s="306"/>
      <c r="HV307" s="306"/>
      <c r="HW307" s="306"/>
      <c r="HX307" s="306"/>
      <c r="HY307" s="306"/>
      <c r="HZ307" s="306"/>
      <c r="IA307" s="306"/>
      <c r="IB307" s="306"/>
      <c r="IC307" s="306"/>
      <c r="ID307" s="306"/>
      <c r="IE307" s="306"/>
      <c r="IF307" s="306"/>
      <c r="IG307" s="306"/>
      <c r="IH307" s="306"/>
    </row>
    <row r="308" spans="1:242" s="522" customFormat="1" ht="15" customHeight="1" x14ac:dyDescent="0.3">
      <c r="A308" s="174">
        <v>7.02</v>
      </c>
      <c r="B308" s="231"/>
      <c r="C308" s="232" t="str">
        <f>VLOOKUP(BD.PD[[#This Row],[Pos]],PPto[],3,FALSE)</f>
        <v>7.02 Cocina, Patio Comidas y Rostizería</v>
      </c>
      <c r="D308" s="174" t="s">
        <v>23</v>
      </c>
      <c r="E308" s="305" t="str">
        <f>IF(BD.PD[[#This Row],[.]]="*",VLOOKUP(BD.PD[[#This Row],[Pos]],Presupuesto!A:H,7,FALSE),"")</f>
        <v/>
      </c>
      <c r="F308" s="234" t="s">
        <v>1934</v>
      </c>
      <c r="G308" s="230" t="s">
        <v>1608</v>
      </c>
      <c r="H308" s="174">
        <v>4513075581</v>
      </c>
      <c r="I308" s="174" t="s">
        <v>1609</v>
      </c>
      <c r="J308" s="174" t="s">
        <v>1913</v>
      </c>
      <c r="K308" s="382">
        <v>1</v>
      </c>
      <c r="L308" s="174" t="s">
        <v>260</v>
      </c>
      <c r="M308" s="383">
        <f>IF(BD.PD[[#This Row],[Mon]]="DOP",1,HLOOKUP(BD.PD[[#This Row],[Mon]],$K$1:$L$2,2,FALSE))</f>
        <v>1</v>
      </c>
      <c r="N308" s="384">
        <v>863.2</v>
      </c>
      <c r="O308" s="243">
        <f>BD.PD[[#This Row],[Cant.]]*BD.PD[[#This Row],[ Tasa ]]*BD.PD[[#This Row],[ Precio Und.]]</f>
        <v>863.2</v>
      </c>
      <c r="P308" s="386">
        <v>0</v>
      </c>
      <c r="Q308" s="243">
        <f>IF(BD.PD[[#This Row],[Liquid. '[%']]]&lt;&gt;0,(BD.PD[[#This Row],[Valor Neto '[DOP']]]*BD.PD[[#This Row],[Liquid. '[%']]])+BD.PD[[#This Row],[Valor Neto '[DOP']]],BD.PD[[#This Row],[Valor Neto '[DOP']]])</f>
        <v>863.2</v>
      </c>
      <c r="R308" s="243">
        <f>BD.PD[[#This Row],[Ppto. Orden Interna '[DOP']]]/HLOOKUP("USD",$K$1:$L$2,2,FALSE)</f>
        <v>14.150819672131147</v>
      </c>
      <c r="S308" s="381" t="s">
        <v>1905</v>
      </c>
      <c r="T308" s="387"/>
      <c r="U308" s="460" t="s">
        <v>406</v>
      </c>
      <c r="V308" s="611">
        <v>801672</v>
      </c>
      <c r="W308" s="381" t="s">
        <v>1905</v>
      </c>
      <c r="X308" s="495">
        <v>21</v>
      </c>
      <c r="Y308" s="388">
        <v>1</v>
      </c>
      <c r="Z308" s="243">
        <f>BD.PD[[#This Row],[Av.P1 '[%']]]*BD.PD[[#This Row],[Ppto. Orden Interna '[DOP']]]</f>
        <v>863.2</v>
      </c>
      <c r="AA308" s="249"/>
      <c r="AB308" s="389"/>
      <c r="AC308" s="243">
        <f>BD.PD[[#This Row],[Av.P2 '[%']]]*BD.PD[[#This Row],[Ppto. Orden Interna '[DOP']]]</f>
        <v>0</v>
      </c>
      <c r="AD308" s="249"/>
      <c r="AE308" s="389"/>
      <c r="AF308" s="243">
        <f>BD.PD[[#This Row],[Av.P3 '[%']]]*BD.PD[[#This Row],[Ppto. Orden Interna '[DOP']]]</f>
        <v>0</v>
      </c>
      <c r="AG308" s="243"/>
      <c r="AH308" s="243"/>
      <c r="AI308" s="243"/>
      <c r="AJ308" s="243"/>
      <c r="AK308" s="243"/>
      <c r="AL308" s="243"/>
      <c r="AM308" s="482">
        <f>BD.PD[[#This Row],[Pago 3]]+BD.PD[[#This Row],[Pago 2]]+BD.PD[[#This Row],[Pago 1]]</f>
        <v>863.2</v>
      </c>
      <c r="AN308" s="511" t="s">
        <v>244</v>
      </c>
      <c r="AO308" s="511" t="s">
        <v>245</v>
      </c>
      <c r="AP308" s="511" t="s">
        <v>246</v>
      </c>
      <c r="AQ308" s="511" t="s">
        <v>247</v>
      </c>
      <c r="AR308" s="511">
        <v>594</v>
      </c>
      <c r="AS308" s="511" t="s">
        <v>258</v>
      </c>
      <c r="AT308" s="306"/>
      <c r="AU308" s="306"/>
      <c r="AV308" s="306"/>
      <c r="AW308" s="306"/>
      <c r="AX308" s="306"/>
      <c r="AY308" s="306"/>
      <c r="AZ308" s="306"/>
      <c r="BA308" s="306"/>
      <c r="BB308" s="306"/>
      <c r="BC308" s="306"/>
      <c r="BD308" s="306"/>
      <c r="BE308" s="306"/>
      <c r="BF308" s="306"/>
      <c r="BG308" s="306"/>
      <c r="BH308" s="306"/>
      <c r="BI308" s="306"/>
      <c r="BJ308" s="306"/>
      <c r="BK308" s="306"/>
      <c r="BL308" s="306"/>
      <c r="BM308" s="306"/>
      <c r="BN308" s="306"/>
      <c r="BO308" s="306"/>
      <c r="BP308" s="306"/>
      <c r="BQ308" s="306"/>
      <c r="BR308" s="306"/>
      <c r="BS308" s="306"/>
      <c r="BT308" s="306"/>
      <c r="BU308" s="306"/>
      <c r="BV308" s="306"/>
      <c r="BW308" s="306"/>
      <c r="BX308" s="306"/>
      <c r="BY308" s="306"/>
      <c r="BZ308" s="306"/>
      <c r="CA308" s="306"/>
      <c r="CB308" s="306"/>
      <c r="CC308" s="306"/>
      <c r="CD308" s="306"/>
      <c r="CE308" s="306"/>
      <c r="CF308" s="306"/>
      <c r="CG308" s="306"/>
      <c r="CH308" s="306"/>
      <c r="CI308" s="306"/>
      <c r="CJ308" s="306"/>
      <c r="CK308" s="306"/>
      <c r="CL308" s="306"/>
      <c r="CM308" s="306"/>
      <c r="CN308" s="306"/>
      <c r="CO308" s="306"/>
      <c r="CP308" s="306"/>
      <c r="CQ308" s="306"/>
      <c r="CR308" s="306"/>
      <c r="CS308" s="306"/>
      <c r="CT308" s="306"/>
      <c r="CU308" s="306"/>
      <c r="CV308" s="306"/>
      <c r="CW308" s="306"/>
      <c r="CX308" s="306"/>
      <c r="CY308" s="306"/>
      <c r="CZ308" s="306"/>
      <c r="DA308" s="306"/>
      <c r="DB308" s="306"/>
      <c r="DC308" s="306"/>
      <c r="DD308" s="306"/>
      <c r="DE308" s="306"/>
      <c r="DF308" s="306"/>
      <c r="DG308" s="306"/>
      <c r="DH308" s="306"/>
      <c r="DI308" s="306"/>
      <c r="DJ308" s="306"/>
      <c r="DK308" s="306"/>
      <c r="DL308" s="306"/>
      <c r="DM308" s="306"/>
      <c r="DN308" s="306"/>
      <c r="DO308" s="306"/>
      <c r="DP308" s="306"/>
      <c r="DQ308" s="306"/>
      <c r="DR308" s="306"/>
      <c r="DS308" s="306"/>
      <c r="DT308" s="306"/>
      <c r="DU308" s="306"/>
      <c r="DV308" s="306"/>
      <c r="DW308" s="306"/>
      <c r="DX308" s="306"/>
      <c r="DY308" s="306"/>
      <c r="DZ308" s="306"/>
      <c r="EA308" s="306"/>
      <c r="EB308" s="306"/>
      <c r="EC308" s="306"/>
      <c r="ED308" s="306"/>
      <c r="EE308" s="306"/>
      <c r="EF308" s="306"/>
      <c r="EG308" s="306"/>
      <c r="EH308" s="306"/>
      <c r="EI308" s="306"/>
      <c r="EJ308" s="306"/>
      <c r="EK308" s="306"/>
      <c r="EL308" s="306"/>
      <c r="EM308" s="306"/>
      <c r="EN308" s="306"/>
      <c r="EO308" s="306"/>
      <c r="EP308" s="306"/>
      <c r="EQ308" s="306"/>
      <c r="ER308" s="306"/>
      <c r="ES308" s="306"/>
      <c r="ET308" s="306"/>
      <c r="EU308" s="306"/>
      <c r="EV308" s="306"/>
      <c r="EW308" s="306"/>
      <c r="EX308" s="306"/>
      <c r="EY308" s="306"/>
      <c r="EZ308" s="306"/>
      <c r="FA308" s="306"/>
      <c r="FB308" s="306"/>
      <c r="FC308" s="306"/>
      <c r="FD308" s="306"/>
      <c r="FE308" s="306"/>
      <c r="FF308" s="306"/>
      <c r="FG308" s="306"/>
      <c r="FH308" s="306"/>
      <c r="FI308" s="306"/>
      <c r="FJ308" s="306"/>
      <c r="FK308" s="306"/>
      <c r="FL308" s="306"/>
      <c r="FM308" s="306"/>
      <c r="FN308" s="306"/>
      <c r="FO308" s="306"/>
      <c r="FP308" s="306"/>
      <c r="FQ308" s="306"/>
      <c r="FR308" s="306"/>
      <c r="FS308" s="306"/>
      <c r="FT308" s="306"/>
      <c r="FU308" s="306"/>
      <c r="FV308" s="306"/>
      <c r="FW308" s="306"/>
      <c r="FX308" s="306"/>
      <c r="FY308" s="306"/>
      <c r="FZ308" s="306"/>
      <c r="GA308" s="306"/>
      <c r="GB308" s="306"/>
      <c r="GC308" s="306"/>
      <c r="GD308" s="306"/>
      <c r="GE308" s="306"/>
      <c r="GF308" s="306"/>
      <c r="GG308" s="306"/>
      <c r="GH308" s="306"/>
      <c r="GI308" s="306"/>
      <c r="GJ308" s="306"/>
      <c r="GK308" s="306"/>
      <c r="GL308" s="306"/>
      <c r="GM308" s="306"/>
      <c r="GN308" s="306"/>
      <c r="GO308" s="306"/>
      <c r="GP308" s="306"/>
      <c r="GQ308" s="306"/>
      <c r="GR308" s="306"/>
      <c r="GS308" s="306"/>
      <c r="GT308" s="306"/>
      <c r="GU308" s="306"/>
      <c r="GV308" s="306"/>
      <c r="GW308" s="306"/>
      <c r="GX308" s="306"/>
      <c r="GY308" s="306"/>
      <c r="GZ308" s="306"/>
      <c r="HA308" s="306"/>
      <c r="HB308" s="306"/>
      <c r="HC308" s="306"/>
      <c r="HD308" s="306"/>
      <c r="HE308" s="306"/>
      <c r="HF308" s="306"/>
      <c r="HG308" s="306"/>
      <c r="HH308" s="306"/>
      <c r="HI308" s="306"/>
      <c r="HJ308" s="306"/>
      <c r="HK308" s="306"/>
      <c r="HL308" s="306"/>
      <c r="HM308" s="306"/>
      <c r="HN308" s="306"/>
      <c r="HO308" s="306"/>
      <c r="HP308" s="306"/>
      <c r="HQ308" s="306"/>
      <c r="HR308" s="306"/>
      <c r="HS308" s="306"/>
      <c r="HT308" s="306"/>
      <c r="HU308" s="306"/>
      <c r="HV308" s="306"/>
      <c r="HW308" s="306"/>
      <c r="HX308" s="306"/>
      <c r="HY308" s="306"/>
      <c r="HZ308" s="306"/>
      <c r="IA308" s="306"/>
      <c r="IB308" s="306"/>
      <c r="IC308" s="306"/>
      <c r="ID308" s="306"/>
      <c r="IE308" s="306"/>
      <c r="IF308" s="306"/>
      <c r="IG308" s="306"/>
      <c r="IH308" s="306"/>
    </row>
    <row r="309" spans="1:242" s="522" customFormat="1" ht="15" customHeight="1" x14ac:dyDescent="0.3">
      <c r="A309" s="174">
        <v>7.02</v>
      </c>
      <c r="B309" s="231"/>
      <c r="C309" s="232" t="str">
        <f>VLOOKUP(BD.PD[[#This Row],[Pos]],PPto[],3,FALSE)</f>
        <v>7.02 Cocina, Patio Comidas y Rostizería</v>
      </c>
      <c r="D309" s="174" t="s">
        <v>23</v>
      </c>
      <c r="E309" s="305" t="str">
        <f>IF(BD.PD[[#This Row],[.]]="*",VLOOKUP(BD.PD[[#This Row],[Pos]],Presupuesto!A:H,7,FALSE),"")</f>
        <v/>
      </c>
      <c r="F309" s="234" t="s">
        <v>1935</v>
      </c>
      <c r="G309" s="230" t="s">
        <v>1608</v>
      </c>
      <c r="H309" s="174">
        <v>4513087300</v>
      </c>
      <c r="I309" s="174" t="s">
        <v>1609</v>
      </c>
      <c r="J309" s="174" t="s">
        <v>1914</v>
      </c>
      <c r="K309" s="382">
        <v>12</v>
      </c>
      <c r="L309" s="174" t="s">
        <v>260</v>
      </c>
      <c r="M309" s="383">
        <f>IF(BD.PD[[#This Row],[Mon]]="DOP",1,HLOOKUP(BD.PD[[#This Row],[Mon]],$K$1:$L$2,2,FALSE))</f>
        <v>1</v>
      </c>
      <c r="N309" s="384">
        <v>1369.5</v>
      </c>
      <c r="O309" s="243">
        <f>BD.PD[[#This Row],[Cant.]]*BD.PD[[#This Row],[ Tasa ]]*BD.PD[[#This Row],[ Precio Und.]]</f>
        <v>16434</v>
      </c>
      <c r="P309" s="386">
        <v>0</v>
      </c>
      <c r="Q309" s="243">
        <f>IF(BD.PD[[#This Row],[Liquid. '[%']]]&lt;&gt;0,(BD.PD[[#This Row],[Valor Neto '[DOP']]]*BD.PD[[#This Row],[Liquid. '[%']]])+BD.PD[[#This Row],[Valor Neto '[DOP']]],BD.PD[[#This Row],[Valor Neto '[DOP']]])</f>
        <v>16434</v>
      </c>
      <c r="R309" s="243">
        <f>BD.PD[[#This Row],[Ppto. Orden Interna '[DOP']]]/HLOOKUP("USD",$K$1:$L$2,2,FALSE)</f>
        <v>269.40983606557376</v>
      </c>
      <c r="S309" s="381" t="s">
        <v>1849</v>
      </c>
      <c r="T309" s="387"/>
      <c r="U309" s="460" t="s">
        <v>406</v>
      </c>
      <c r="V309" s="611">
        <v>801672</v>
      </c>
      <c r="W309" s="381" t="s">
        <v>1905</v>
      </c>
      <c r="X309" s="495">
        <v>21</v>
      </c>
      <c r="Y309" s="388">
        <v>1</v>
      </c>
      <c r="Z309" s="243">
        <f>BD.PD[[#This Row],[Av.P1 '[%']]]*BD.PD[[#This Row],[Ppto. Orden Interna '[DOP']]]</f>
        <v>16434</v>
      </c>
      <c r="AA309" s="249"/>
      <c r="AB309" s="389"/>
      <c r="AC309" s="243">
        <f>BD.PD[[#This Row],[Av.P2 '[%']]]*BD.PD[[#This Row],[Ppto. Orden Interna '[DOP']]]</f>
        <v>0</v>
      </c>
      <c r="AD309" s="249"/>
      <c r="AE309" s="389"/>
      <c r="AF309" s="243">
        <f>BD.PD[[#This Row],[Av.P3 '[%']]]*BD.PD[[#This Row],[Ppto. Orden Interna '[DOP']]]</f>
        <v>0</v>
      </c>
      <c r="AG309" s="243"/>
      <c r="AH309" s="243"/>
      <c r="AI309" s="243"/>
      <c r="AJ309" s="243"/>
      <c r="AK309" s="243"/>
      <c r="AL309" s="243"/>
      <c r="AM309" s="482">
        <f>BD.PD[[#This Row],[Pago 3]]+BD.PD[[#This Row],[Pago 2]]+BD.PD[[#This Row],[Pago 1]]</f>
        <v>16434</v>
      </c>
      <c r="AN309" s="511" t="s">
        <v>244</v>
      </c>
      <c r="AO309" s="511" t="s">
        <v>245</v>
      </c>
      <c r="AP309" s="511" t="s">
        <v>246</v>
      </c>
      <c r="AQ309" s="511" t="s">
        <v>247</v>
      </c>
      <c r="AR309" s="511">
        <v>594</v>
      </c>
      <c r="AS309" s="511" t="s">
        <v>258</v>
      </c>
      <c r="AT309" s="306"/>
      <c r="AU309" s="306"/>
      <c r="AV309" s="306"/>
      <c r="AW309" s="306"/>
      <c r="AX309" s="306"/>
      <c r="AY309" s="306"/>
      <c r="AZ309" s="306"/>
      <c r="BA309" s="306"/>
      <c r="BB309" s="306"/>
      <c r="BC309" s="306"/>
      <c r="BD309" s="306"/>
      <c r="BE309" s="306"/>
      <c r="BF309" s="306"/>
      <c r="BG309" s="306"/>
      <c r="BH309" s="306"/>
      <c r="BI309" s="306"/>
      <c r="BJ309" s="306"/>
      <c r="BK309" s="306"/>
      <c r="BL309" s="306"/>
      <c r="BM309" s="306"/>
      <c r="BN309" s="306"/>
      <c r="BO309" s="306"/>
      <c r="BP309" s="306"/>
      <c r="BQ309" s="306"/>
      <c r="BR309" s="306"/>
      <c r="BS309" s="306"/>
      <c r="BT309" s="306"/>
      <c r="BU309" s="306"/>
      <c r="BV309" s="306"/>
      <c r="BW309" s="306"/>
      <c r="BX309" s="306"/>
      <c r="BY309" s="306"/>
      <c r="BZ309" s="306"/>
      <c r="CA309" s="306"/>
      <c r="CB309" s="306"/>
      <c r="CC309" s="306"/>
      <c r="CD309" s="306"/>
      <c r="CE309" s="306"/>
      <c r="CF309" s="306"/>
      <c r="CG309" s="306"/>
      <c r="CH309" s="306"/>
      <c r="CI309" s="306"/>
      <c r="CJ309" s="306"/>
      <c r="CK309" s="306"/>
      <c r="CL309" s="306"/>
      <c r="CM309" s="306"/>
      <c r="CN309" s="306"/>
      <c r="CO309" s="306"/>
      <c r="CP309" s="306"/>
      <c r="CQ309" s="306"/>
      <c r="CR309" s="306"/>
      <c r="CS309" s="306"/>
      <c r="CT309" s="306"/>
      <c r="CU309" s="306"/>
      <c r="CV309" s="306"/>
      <c r="CW309" s="306"/>
      <c r="CX309" s="306"/>
      <c r="CY309" s="306"/>
      <c r="CZ309" s="306"/>
      <c r="DA309" s="306"/>
      <c r="DB309" s="306"/>
      <c r="DC309" s="306"/>
      <c r="DD309" s="306"/>
      <c r="DE309" s="306"/>
      <c r="DF309" s="306"/>
      <c r="DG309" s="306"/>
      <c r="DH309" s="306"/>
      <c r="DI309" s="306"/>
      <c r="DJ309" s="306"/>
      <c r="DK309" s="306"/>
      <c r="DL309" s="306"/>
      <c r="DM309" s="306"/>
      <c r="DN309" s="306"/>
      <c r="DO309" s="306"/>
      <c r="DP309" s="306"/>
      <c r="DQ309" s="306"/>
      <c r="DR309" s="306"/>
      <c r="DS309" s="306"/>
      <c r="DT309" s="306"/>
      <c r="DU309" s="306"/>
      <c r="DV309" s="306"/>
      <c r="DW309" s="306"/>
      <c r="DX309" s="306"/>
      <c r="DY309" s="306"/>
      <c r="DZ309" s="306"/>
      <c r="EA309" s="306"/>
      <c r="EB309" s="306"/>
      <c r="EC309" s="306"/>
      <c r="ED309" s="306"/>
      <c r="EE309" s="306"/>
      <c r="EF309" s="306"/>
      <c r="EG309" s="306"/>
      <c r="EH309" s="306"/>
      <c r="EI309" s="306"/>
      <c r="EJ309" s="306"/>
      <c r="EK309" s="306"/>
      <c r="EL309" s="306"/>
      <c r="EM309" s="306"/>
      <c r="EN309" s="306"/>
      <c r="EO309" s="306"/>
      <c r="EP309" s="306"/>
      <c r="EQ309" s="306"/>
      <c r="ER309" s="306"/>
      <c r="ES309" s="306"/>
      <c r="ET309" s="306"/>
      <c r="EU309" s="306"/>
      <c r="EV309" s="306"/>
      <c r="EW309" s="306"/>
      <c r="EX309" s="306"/>
      <c r="EY309" s="306"/>
      <c r="EZ309" s="306"/>
      <c r="FA309" s="306"/>
      <c r="FB309" s="306"/>
      <c r="FC309" s="306"/>
      <c r="FD309" s="306"/>
      <c r="FE309" s="306"/>
      <c r="FF309" s="306"/>
      <c r="FG309" s="306"/>
      <c r="FH309" s="306"/>
      <c r="FI309" s="306"/>
      <c r="FJ309" s="306"/>
      <c r="FK309" s="306"/>
      <c r="FL309" s="306"/>
      <c r="FM309" s="306"/>
      <c r="FN309" s="306"/>
      <c r="FO309" s="306"/>
      <c r="FP309" s="306"/>
      <c r="FQ309" s="306"/>
      <c r="FR309" s="306"/>
      <c r="FS309" s="306"/>
      <c r="FT309" s="306"/>
      <c r="FU309" s="306"/>
      <c r="FV309" s="306"/>
      <c r="FW309" s="306"/>
      <c r="FX309" s="306"/>
      <c r="FY309" s="306"/>
      <c r="FZ309" s="306"/>
      <c r="GA309" s="306"/>
      <c r="GB309" s="306"/>
      <c r="GC309" s="306"/>
      <c r="GD309" s="306"/>
      <c r="GE309" s="306"/>
      <c r="GF309" s="306"/>
      <c r="GG309" s="306"/>
      <c r="GH309" s="306"/>
      <c r="GI309" s="306"/>
      <c r="GJ309" s="306"/>
      <c r="GK309" s="306"/>
      <c r="GL309" s="306"/>
      <c r="GM309" s="306"/>
      <c r="GN309" s="306"/>
      <c r="GO309" s="306"/>
      <c r="GP309" s="306"/>
      <c r="GQ309" s="306"/>
      <c r="GR309" s="306"/>
      <c r="GS309" s="306"/>
      <c r="GT309" s="306"/>
      <c r="GU309" s="306"/>
      <c r="GV309" s="306"/>
      <c r="GW309" s="306"/>
      <c r="GX309" s="306"/>
      <c r="GY309" s="306"/>
      <c r="GZ309" s="306"/>
      <c r="HA309" s="306"/>
      <c r="HB309" s="306"/>
      <c r="HC309" s="306"/>
      <c r="HD309" s="306"/>
      <c r="HE309" s="306"/>
      <c r="HF309" s="306"/>
      <c r="HG309" s="306"/>
      <c r="HH309" s="306"/>
      <c r="HI309" s="306"/>
      <c r="HJ309" s="306"/>
      <c r="HK309" s="306"/>
      <c r="HL309" s="306"/>
      <c r="HM309" s="306"/>
      <c r="HN309" s="306"/>
      <c r="HO309" s="306"/>
      <c r="HP309" s="306"/>
      <c r="HQ309" s="306"/>
      <c r="HR309" s="306"/>
      <c r="HS309" s="306"/>
      <c r="HT309" s="306"/>
      <c r="HU309" s="306"/>
      <c r="HV309" s="306"/>
      <c r="HW309" s="306"/>
      <c r="HX309" s="306"/>
      <c r="HY309" s="306"/>
      <c r="HZ309" s="306"/>
      <c r="IA309" s="306"/>
      <c r="IB309" s="306"/>
      <c r="IC309" s="306"/>
      <c r="ID309" s="306"/>
      <c r="IE309" s="306"/>
      <c r="IF309" s="306"/>
      <c r="IG309" s="306"/>
      <c r="IH309" s="306"/>
    </row>
    <row r="310" spans="1:242" s="522" customFormat="1" ht="15" customHeight="1" x14ac:dyDescent="0.3">
      <c r="A310" s="174">
        <v>7.02</v>
      </c>
      <c r="B310" s="231"/>
      <c r="C310" s="232" t="str">
        <f>VLOOKUP(BD.PD[[#This Row],[Pos]],PPto[],3,FALSE)</f>
        <v>7.02 Cocina, Patio Comidas y Rostizería</v>
      </c>
      <c r="D310" s="174" t="s">
        <v>23</v>
      </c>
      <c r="E310" s="305" t="str">
        <f>IF(BD.PD[[#This Row],[.]]="*",VLOOKUP(BD.PD[[#This Row],[Pos]],Presupuesto!A:H,7,FALSE),"")</f>
        <v/>
      </c>
      <c r="F310" s="234" t="s">
        <v>1936</v>
      </c>
      <c r="G310" s="230" t="s">
        <v>1608</v>
      </c>
      <c r="H310" s="174">
        <v>4513087300</v>
      </c>
      <c r="I310" s="174" t="s">
        <v>1609</v>
      </c>
      <c r="J310" s="174" t="s">
        <v>1914</v>
      </c>
      <c r="K310" s="382">
        <v>2</v>
      </c>
      <c r="L310" s="174" t="s">
        <v>260</v>
      </c>
      <c r="M310" s="383">
        <f>IF(BD.PD[[#This Row],[Mon]]="DOP",1,HLOOKUP(BD.PD[[#This Row],[Mon]],$K$1:$L$2,2,FALSE))</f>
        <v>1</v>
      </c>
      <c r="N310" s="384">
        <v>4067</v>
      </c>
      <c r="O310" s="243">
        <f>BD.PD[[#This Row],[Cant.]]*BD.PD[[#This Row],[ Tasa ]]*BD.PD[[#This Row],[ Precio Und.]]</f>
        <v>8134</v>
      </c>
      <c r="P310" s="386">
        <v>0</v>
      </c>
      <c r="Q310" s="243">
        <f>IF(BD.PD[[#This Row],[Liquid. '[%']]]&lt;&gt;0,(BD.PD[[#This Row],[Valor Neto '[DOP']]]*BD.PD[[#This Row],[Liquid. '[%']]])+BD.PD[[#This Row],[Valor Neto '[DOP']]],BD.PD[[#This Row],[Valor Neto '[DOP']]])</f>
        <v>8134</v>
      </c>
      <c r="R310" s="243">
        <f>BD.PD[[#This Row],[Ppto. Orden Interna '[DOP']]]/HLOOKUP("USD",$K$1:$L$2,2,FALSE)</f>
        <v>133.34426229508196</v>
      </c>
      <c r="S310" s="381" t="s">
        <v>1849</v>
      </c>
      <c r="T310" s="387"/>
      <c r="U310" s="460" t="s">
        <v>406</v>
      </c>
      <c r="V310" s="611">
        <v>801672</v>
      </c>
      <c r="W310" s="381" t="s">
        <v>1905</v>
      </c>
      <c r="X310" s="495">
        <v>21</v>
      </c>
      <c r="Y310" s="388">
        <v>1</v>
      </c>
      <c r="Z310" s="243">
        <f>BD.PD[[#This Row],[Av.P1 '[%']]]*BD.PD[[#This Row],[Ppto. Orden Interna '[DOP']]]</f>
        <v>8134</v>
      </c>
      <c r="AA310" s="249"/>
      <c r="AB310" s="389"/>
      <c r="AC310" s="243">
        <f>BD.PD[[#This Row],[Av.P2 '[%']]]*BD.PD[[#This Row],[Ppto. Orden Interna '[DOP']]]</f>
        <v>0</v>
      </c>
      <c r="AD310" s="249"/>
      <c r="AE310" s="389"/>
      <c r="AF310" s="243">
        <f>BD.PD[[#This Row],[Av.P3 '[%']]]*BD.PD[[#This Row],[Ppto. Orden Interna '[DOP']]]</f>
        <v>0</v>
      </c>
      <c r="AG310" s="243"/>
      <c r="AH310" s="243"/>
      <c r="AI310" s="243"/>
      <c r="AJ310" s="243"/>
      <c r="AK310" s="243"/>
      <c r="AL310" s="243"/>
      <c r="AM310" s="482">
        <f>BD.PD[[#This Row],[Pago 3]]+BD.PD[[#This Row],[Pago 2]]+BD.PD[[#This Row],[Pago 1]]</f>
        <v>8134</v>
      </c>
      <c r="AN310" s="511" t="s">
        <v>244</v>
      </c>
      <c r="AO310" s="511" t="s">
        <v>245</v>
      </c>
      <c r="AP310" s="511" t="s">
        <v>246</v>
      </c>
      <c r="AQ310" s="511" t="s">
        <v>247</v>
      </c>
      <c r="AR310" s="511">
        <v>594</v>
      </c>
      <c r="AS310" s="511" t="s">
        <v>258</v>
      </c>
      <c r="AT310" s="306"/>
      <c r="AU310" s="306"/>
      <c r="AV310" s="306"/>
      <c r="AW310" s="306"/>
      <c r="AX310" s="306"/>
      <c r="AY310" s="306"/>
      <c r="AZ310" s="306"/>
      <c r="BA310" s="306"/>
      <c r="BB310" s="306"/>
      <c r="BC310" s="306"/>
      <c r="BD310" s="306"/>
      <c r="BE310" s="306"/>
      <c r="BF310" s="306"/>
      <c r="BG310" s="306"/>
      <c r="BH310" s="306"/>
      <c r="BI310" s="306"/>
      <c r="BJ310" s="306"/>
      <c r="BK310" s="306"/>
      <c r="BL310" s="306"/>
      <c r="BM310" s="306"/>
      <c r="BN310" s="306"/>
      <c r="BO310" s="306"/>
      <c r="BP310" s="306"/>
      <c r="BQ310" s="306"/>
      <c r="BR310" s="306"/>
      <c r="BS310" s="306"/>
      <c r="BT310" s="306"/>
      <c r="BU310" s="306"/>
      <c r="BV310" s="306"/>
      <c r="BW310" s="306"/>
      <c r="BX310" s="306"/>
      <c r="BY310" s="306"/>
      <c r="BZ310" s="306"/>
      <c r="CA310" s="306"/>
      <c r="CB310" s="306"/>
      <c r="CC310" s="306"/>
      <c r="CD310" s="306"/>
      <c r="CE310" s="306"/>
      <c r="CF310" s="306"/>
      <c r="CG310" s="306"/>
      <c r="CH310" s="306"/>
      <c r="CI310" s="306"/>
      <c r="CJ310" s="306"/>
      <c r="CK310" s="306"/>
      <c r="CL310" s="306"/>
      <c r="CM310" s="306"/>
      <c r="CN310" s="306"/>
      <c r="CO310" s="306"/>
      <c r="CP310" s="306"/>
      <c r="CQ310" s="306"/>
      <c r="CR310" s="306"/>
      <c r="CS310" s="306"/>
      <c r="CT310" s="306"/>
      <c r="CU310" s="306"/>
      <c r="CV310" s="306"/>
      <c r="CW310" s="306"/>
      <c r="CX310" s="306"/>
      <c r="CY310" s="306"/>
      <c r="CZ310" s="306"/>
      <c r="DA310" s="306"/>
      <c r="DB310" s="306"/>
      <c r="DC310" s="306"/>
      <c r="DD310" s="306"/>
      <c r="DE310" s="306"/>
      <c r="DF310" s="306"/>
      <c r="DG310" s="306"/>
      <c r="DH310" s="306"/>
      <c r="DI310" s="306"/>
      <c r="DJ310" s="306"/>
      <c r="DK310" s="306"/>
      <c r="DL310" s="306"/>
      <c r="DM310" s="306"/>
      <c r="DN310" s="306"/>
      <c r="DO310" s="306"/>
      <c r="DP310" s="306"/>
      <c r="DQ310" s="306"/>
      <c r="DR310" s="306"/>
      <c r="DS310" s="306"/>
      <c r="DT310" s="306"/>
      <c r="DU310" s="306"/>
      <c r="DV310" s="306"/>
      <c r="DW310" s="306"/>
      <c r="DX310" s="306"/>
      <c r="DY310" s="306"/>
      <c r="DZ310" s="306"/>
      <c r="EA310" s="306"/>
      <c r="EB310" s="306"/>
      <c r="EC310" s="306"/>
      <c r="ED310" s="306"/>
      <c r="EE310" s="306"/>
      <c r="EF310" s="306"/>
      <c r="EG310" s="306"/>
      <c r="EH310" s="306"/>
      <c r="EI310" s="306"/>
      <c r="EJ310" s="306"/>
      <c r="EK310" s="306"/>
      <c r="EL310" s="306"/>
      <c r="EM310" s="306"/>
      <c r="EN310" s="306"/>
      <c r="EO310" s="306"/>
      <c r="EP310" s="306"/>
      <c r="EQ310" s="306"/>
      <c r="ER310" s="306"/>
      <c r="ES310" s="306"/>
      <c r="ET310" s="306"/>
      <c r="EU310" s="306"/>
      <c r="EV310" s="306"/>
      <c r="EW310" s="306"/>
      <c r="EX310" s="306"/>
      <c r="EY310" s="306"/>
      <c r="EZ310" s="306"/>
      <c r="FA310" s="306"/>
      <c r="FB310" s="306"/>
      <c r="FC310" s="306"/>
      <c r="FD310" s="306"/>
      <c r="FE310" s="306"/>
      <c r="FF310" s="306"/>
      <c r="FG310" s="306"/>
      <c r="FH310" s="306"/>
      <c r="FI310" s="306"/>
      <c r="FJ310" s="306"/>
      <c r="FK310" s="306"/>
      <c r="FL310" s="306"/>
      <c r="FM310" s="306"/>
      <c r="FN310" s="306"/>
      <c r="FO310" s="306"/>
      <c r="FP310" s="306"/>
      <c r="FQ310" s="306"/>
      <c r="FR310" s="306"/>
      <c r="FS310" s="306"/>
      <c r="FT310" s="306"/>
      <c r="FU310" s="306"/>
      <c r="FV310" s="306"/>
      <c r="FW310" s="306"/>
      <c r="FX310" s="306"/>
      <c r="FY310" s="306"/>
      <c r="FZ310" s="306"/>
      <c r="GA310" s="306"/>
      <c r="GB310" s="306"/>
      <c r="GC310" s="306"/>
      <c r="GD310" s="306"/>
      <c r="GE310" s="306"/>
      <c r="GF310" s="306"/>
      <c r="GG310" s="306"/>
      <c r="GH310" s="306"/>
      <c r="GI310" s="306"/>
      <c r="GJ310" s="306"/>
      <c r="GK310" s="306"/>
      <c r="GL310" s="306"/>
      <c r="GM310" s="306"/>
      <c r="GN310" s="306"/>
      <c r="GO310" s="306"/>
      <c r="GP310" s="306"/>
      <c r="GQ310" s="306"/>
      <c r="GR310" s="306"/>
      <c r="GS310" s="306"/>
      <c r="GT310" s="306"/>
      <c r="GU310" s="306"/>
      <c r="GV310" s="306"/>
      <c r="GW310" s="306"/>
      <c r="GX310" s="306"/>
      <c r="GY310" s="306"/>
      <c r="GZ310" s="306"/>
      <c r="HA310" s="306"/>
      <c r="HB310" s="306"/>
      <c r="HC310" s="306"/>
      <c r="HD310" s="306"/>
      <c r="HE310" s="306"/>
      <c r="HF310" s="306"/>
      <c r="HG310" s="306"/>
      <c r="HH310" s="306"/>
      <c r="HI310" s="306"/>
      <c r="HJ310" s="306"/>
      <c r="HK310" s="306"/>
      <c r="HL310" s="306"/>
      <c r="HM310" s="306"/>
      <c r="HN310" s="306"/>
      <c r="HO310" s="306"/>
      <c r="HP310" s="306"/>
      <c r="HQ310" s="306"/>
      <c r="HR310" s="306"/>
      <c r="HS310" s="306"/>
      <c r="HT310" s="306"/>
      <c r="HU310" s="306"/>
      <c r="HV310" s="306"/>
      <c r="HW310" s="306"/>
      <c r="HX310" s="306"/>
      <c r="HY310" s="306"/>
      <c r="HZ310" s="306"/>
      <c r="IA310" s="306"/>
      <c r="IB310" s="306"/>
      <c r="IC310" s="306"/>
      <c r="ID310" s="306"/>
      <c r="IE310" s="306"/>
      <c r="IF310" s="306"/>
      <c r="IG310" s="306"/>
      <c r="IH310" s="306"/>
    </row>
    <row r="311" spans="1:242" s="522" customFormat="1" ht="15" customHeight="1" x14ac:dyDescent="0.3">
      <c r="A311" s="174">
        <v>7.02</v>
      </c>
      <c r="B311" s="231"/>
      <c r="C311" s="232" t="str">
        <f>VLOOKUP(BD.PD[[#This Row],[Pos]],PPto[],3,FALSE)</f>
        <v>7.02 Cocina, Patio Comidas y Rostizería</v>
      </c>
      <c r="D311" s="174" t="s">
        <v>23</v>
      </c>
      <c r="E311" s="305" t="str">
        <f>IF(BD.PD[[#This Row],[.]]="*",VLOOKUP(BD.PD[[#This Row],[Pos]],Presupuesto!A:H,7,FALSE),"")</f>
        <v/>
      </c>
      <c r="F311" s="234" t="s">
        <v>1937</v>
      </c>
      <c r="G311" s="230" t="s">
        <v>1608</v>
      </c>
      <c r="H311" s="174">
        <v>4513087300</v>
      </c>
      <c r="I311" s="174" t="s">
        <v>1609</v>
      </c>
      <c r="J311" s="174" t="s">
        <v>1914</v>
      </c>
      <c r="K311" s="382">
        <v>2</v>
      </c>
      <c r="L311" s="174" t="s">
        <v>260</v>
      </c>
      <c r="M311" s="383">
        <f>IF(BD.PD[[#This Row],[Mon]]="DOP",1,HLOOKUP(BD.PD[[#This Row],[Mon]],$K$1:$L$2,2,FALSE))</f>
        <v>1</v>
      </c>
      <c r="N311" s="384">
        <v>1743</v>
      </c>
      <c r="O311" s="243">
        <f>BD.PD[[#This Row],[Cant.]]*BD.PD[[#This Row],[ Tasa ]]*BD.PD[[#This Row],[ Precio Und.]]</f>
        <v>3486</v>
      </c>
      <c r="P311" s="386">
        <v>0</v>
      </c>
      <c r="Q311" s="243">
        <f>IF(BD.PD[[#This Row],[Liquid. '[%']]]&lt;&gt;0,(BD.PD[[#This Row],[Valor Neto '[DOP']]]*BD.PD[[#This Row],[Liquid. '[%']]])+BD.PD[[#This Row],[Valor Neto '[DOP']]],BD.PD[[#This Row],[Valor Neto '[DOP']]])</f>
        <v>3486</v>
      </c>
      <c r="R311" s="243">
        <f>BD.PD[[#This Row],[Ppto. Orden Interna '[DOP']]]/HLOOKUP("USD",$K$1:$L$2,2,FALSE)</f>
        <v>57.147540983606561</v>
      </c>
      <c r="S311" s="381" t="s">
        <v>1849</v>
      </c>
      <c r="T311" s="387"/>
      <c r="U311" s="460" t="s">
        <v>406</v>
      </c>
      <c r="V311" s="611">
        <v>801672</v>
      </c>
      <c r="W311" s="381" t="s">
        <v>1905</v>
      </c>
      <c r="X311" s="495">
        <v>21</v>
      </c>
      <c r="Y311" s="388">
        <v>1</v>
      </c>
      <c r="Z311" s="243">
        <f>BD.PD[[#This Row],[Av.P1 '[%']]]*BD.PD[[#This Row],[Ppto. Orden Interna '[DOP']]]</f>
        <v>3486</v>
      </c>
      <c r="AA311" s="249"/>
      <c r="AB311" s="389"/>
      <c r="AC311" s="243">
        <f>BD.PD[[#This Row],[Av.P2 '[%']]]*BD.PD[[#This Row],[Ppto. Orden Interna '[DOP']]]</f>
        <v>0</v>
      </c>
      <c r="AD311" s="249"/>
      <c r="AE311" s="389"/>
      <c r="AF311" s="243">
        <f>BD.PD[[#This Row],[Av.P3 '[%']]]*BD.PD[[#This Row],[Ppto. Orden Interna '[DOP']]]</f>
        <v>0</v>
      </c>
      <c r="AG311" s="243"/>
      <c r="AH311" s="243"/>
      <c r="AI311" s="243"/>
      <c r="AJ311" s="243"/>
      <c r="AK311" s="243"/>
      <c r="AL311" s="243"/>
      <c r="AM311" s="482">
        <f>BD.PD[[#This Row],[Pago 3]]+BD.PD[[#This Row],[Pago 2]]+BD.PD[[#This Row],[Pago 1]]</f>
        <v>3486</v>
      </c>
      <c r="AN311" s="511" t="s">
        <v>244</v>
      </c>
      <c r="AO311" s="511" t="s">
        <v>245</v>
      </c>
      <c r="AP311" s="511" t="s">
        <v>246</v>
      </c>
      <c r="AQ311" s="511" t="s">
        <v>247</v>
      </c>
      <c r="AR311" s="511">
        <v>594</v>
      </c>
      <c r="AS311" s="511" t="s">
        <v>258</v>
      </c>
      <c r="AT311" s="306"/>
      <c r="AU311" s="306"/>
      <c r="AV311" s="306"/>
      <c r="AW311" s="306"/>
      <c r="AX311" s="306"/>
      <c r="AY311" s="306"/>
      <c r="AZ311" s="306"/>
      <c r="BA311" s="306"/>
      <c r="BB311" s="306"/>
      <c r="BC311" s="306"/>
      <c r="BD311" s="306"/>
      <c r="BE311" s="306"/>
      <c r="BF311" s="306"/>
      <c r="BG311" s="306"/>
      <c r="BH311" s="306"/>
      <c r="BI311" s="306"/>
      <c r="BJ311" s="306"/>
      <c r="BK311" s="306"/>
      <c r="BL311" s="306"/>
      <c r="BM311" s="306"/>
      <c r="BN311" s="306"/>
      <c r="BO311" s="306"/>
      <c r="BP311" s="306"/>
      <c r="BQ311" s="306"/>
      <c r="BR311" s="306"/>
      <c r="BS311" s="306"/>
      <c r="BT311" s="306"/>
      <c r="BU311" s="306"/>
      <c r="BV311" s="306"/>
      <c r="BW311" s="306"/>
      <c r="BX311" s="306"/>
      <c r="BY311" s="306"/>
      <c r="BZ311" s="306"/>
      <c r="CA311" s="306"/>
      <c r="CB311" s="306"/>
      <c r="CC311" s="306"/>
      <c r="CD311" s="306"/>
      <c r="CE311" s="306"/>
      <c r="CF311" s="306"/>
      <c r="CG311" s="306"/>
      <c r="CH311" s="306"/>
      <c r="CI311" s="306"/>
      <c r="CJ311" s="306"/>
      <c r="CK311" s="306"/>
      <c r="CL311" s="306"/>
      <c r="CM311" s="306"/>
      <c r="CN311" s="306"/>
      <c r="CO311" s="306"/>
      <c r="CP311" s="306"/>
      <c r="CQ311" s="306"/>
      <c r="CR311" s="306"/>
      <c r="CS311" s="306"/>
      <c r="CT311" s="306"/>
      <c r="CU311" s="306"/>
      <c r="CV311" s="306"/>
      <c r="CW311" s="306"/>
      <c r="CX311" s="306"/>
      <c r="CY311" s="306"/>
      <c r="CZ311" s="306"/>
      <c r="DA311" s="306"/>
      <c r="DB311" s="306"/>
      <c r="DC311" s="306"/>
      <c r="DD311" s="306"/>
      <c r="DE311" s="306"/>
      <c r="DF311" s="306"/>
      <c r="DG311" s="306"/>
      <c r="DH311" s="306"/>
      <c r="DI311" s="306"/>
      <c r="DJ311" s="306"/>
      <c r="DK311" s="306"/>
      <c r="DL311" s="306"/>
      <c r="DM311" s="306"/>
      <c r="DN311" s="306"/>
      <c r="DO311" s="306"/>
      <c r="DP311" s="306"/>
      <c r="DQ311" s="306"/>
      <c r="DR311" s="306"/>
      <c r="DS311" s="306"/>
      <c r="DT311" s="306"/>
      <c r="DU311" s="306"/>
      <c r="DV311" s="306"/>
      <c r="DW311" s="306"/>
      <c r="DX311" s="306"/>
      <c r="DY311" s="306"/>
      <c r="DZ311" s="306"/>
      <c r="EA311" s="306"/>
      <c r="EB311" s="306"/>
      <c r="EC311" s="306"/>
      <c r="ED311" s="306"/>
      <c r="EE311" s="306"/>
      <c r="EF311" s="306"/>
      <c r="EG311" s="306"/>
      <c r="EH311" s="306"/>
      <c r="EI311" s="306"/>
      <c r="EJ311" s="306"/>
      <c r="EK311" s="306"/>
      <c r="EL311" s="306"/>
      <c r="EM311" s="306"/>
      <c r="EN311" s="306"/>
      <c r="EO311" s="306"/>
      <c r="EP311" s="306"/>
      <c r="EQ311" s="306"/>
      <c r="ER311" s="306"/>
      <c r="ES311" s="306"/>
      <c r="ET311" s="306"/>
      <c r="EU311" s="306"/>
      <c r="EV311" s="306"/>
      <c r="EW311" s="306"/>
      <c r="EX311" s="306"/>
      <c r="EY311" s="306"/>
      <c r="EZ311" s="306"/>
      <c r="FA311" s="306"/>
      <c r="FB311" s="306"/>
      <c r="FC311" s="306"/>
      <c r="FD311" s="306"/>
      <c r="FE311" s="306"/>
      <c r="FF311" s="306"/>
      <c r="FG311" s="306"/>
      <c r="FH311" s="306"/>
      <c r="FI311" s="306"/>
      <c r="FJ311" s="306"/>
      <c r="FK311" s="306"/>
      <c r="FL311" s="306"/>
      <c r="FM311" s="306"/>
      <c r="FN311" s="306"/>
      <c r="FO311" s="306"/>
      <c r="FP311" s="306"/>
      <c r="FQ311" s="306"/>
      <c r="FR311" s="306"/>
      <c r="FS311" s="306"/>
      <c r="FT311" s="306"/>
      <c r="FU311" s="306"/>
      <c r="FV311" s="306"/>
      <c r="FW311" s="306"/>
      <c r="FX311" s="306"/>
      <c r="FY311" s="306"/>
      <c r="FZ311" s="306"/>
      <c r="GA311" s="306"/>
      <c r="GB311" s="306"/>
      <c r="GC311" s="306"/>
      <c r="GD311" s="306"/>
      <c r="GE311" s="306"/>
      <c r="GF311" s="306"/>
      <c r="GG311" s="306"/>
      <c r="GH311" s="306"/>
      <c r="GI311" s="306"/>
      <c r="GJ311" s="306"/>
      <c r="GK311" s="306"/>
      <c r="GL311" s="306"/>
      <c r="GM311" s="306"/>
      <c r="GN311" s="306"/>
      <c r="GO311" s="306"/>
      <c r="GP311" s="306"/>
      <c r="GQ311" s="306"/>
      <c r="GR311" s="306"/>
      <c r="GS311" s="306"/>
      <c r="GT311" s="306"/>
      <c r="GU311" s="306"/>
      <c r="GV311" s="306"/>
      <c r="GW311" s="306"/>
      <c r="GX311" s="306"/>
      <c r="GY311" s="306"/>
      <c r="GZ311" s="306"/>
      <c r="HA311" s="306"/>
      <c r="HB311" s="306"/>
      <c r="HC311" s="306"/>
      <c r="HD311" s="306"/>
      <c r="HE311" s="306"/>
      <c r="HF311" s="306"/>
      <c r="HG311" s="306"/>
      <c r="HH311" s="306"/>
      <c r="HI311" s="306"/>
      <c r="HJ311" s="306"/>
      <c r="HK311" s="306"/>
      <c r="HL311" s="306"/>
      <c r="HM311" s="306"/>
      <c r="HN311" s="306"/>
      <c r="HO311" s="306"/>
      <c r="HP311" s="306"/>
      <c r="HQ311" s="306"/>
      <c r="HR311" s="306"/>
      <c r="HS311" s="306"/>
      <c r="HT311" s="306"/>
      <c r="HU311" s="306"/>
      <c r="HV311" s="306"/>
      <c r="HW311" s="306"/>
      <c r="HX311" s="306"/>
      <c r="HY311" s="306"/>
      <c r="HZ311" s="306"/>
      <c r="IA311" s="306"/>
      <c r="IB311" s="306"/>
      <c r="IC311" s="306"/>
      <c r="ID311" s="306"/>
      <c r="IE311" s="306"/>
      <c r="IF311" s="306"/>
      <c r="IG311" s="306"/>
      <c r="IH311" s="306"/>
    </row>
    <row r="312" spans="1:242" s="522" customFormat="1" ht="15" customHeight="1" x14ac:dyDescent="0.3">
      <c r="A312" s="174">
        <v>7.02</v>
      </c>
      <c r="B312" s="231"/>
      <c r="C312" s="232" t="str">
        <f>VLOOKUP(BD.PD[[#This Row],[Pos]],PPto[],3,FALSE)</f>
        <v>7.02 Cocina, Patio Comidas y Rostizería</v>
      </c>
      <c r="D312" s="174" t="s">
        <v>23</v>
      </c>
      <c r="E312" s="305" t="str">
        <f>IF(BD.PD[[#This Row],[.]]="*",VLOOKUP(BD.PD[[#This Row],[Pos]],Presupuesto!A:H,7,FALSE),"")</f>
        <v/>
      </c>
      <c r="F312" s="234" t="s">
        <v>1938</v>
      </c>
      <c r="G312" s="230" t="s">
        <v>1608</v>
      </c>
      <c r="H312" s="174">
        <v>4513087300</v>
      </c>
      <c r="I312" s="174" t="s">
        <v>1609</v>
      </c>
      <c r="J312" s="174" t="s">
        <v>1914</v>
      </c>
      <c r="K312" s="382">
        <v>1</v>
      </c>
      <c r="L312" s="174" t="s">
        <v>260</v>
      </c>
      <c r="M312" s="383">
        <f>IF(BD.PD[[#This Row],[Mon]]="DOP",1,HLOOKUP(BD.PD[[#This Row],[Mon]],$K$1:$L$2,2,FALSE))</f>
        <v>1</v>
      </c>
      <c r="N312" s="384">
        <v>215.8</v>
      </c>
      <c r="O312" s="243">
        <f>BD.PD[[#This Row],[Cant.]]*BD.PD[[#This Row],[ Tasa ]]*BD.PD[[#This Row],[ Precio Und.]]</f>
        <v>215.8</v>
      </c>
      <c r="P312" s="386">
        <v>0</v>
      </c>
      <c r="Q312" s="243">
        <f>IF(BD.PD[[#This Row],[Liquid. '[%']]]&lt;&gt;0,(BD.PD[[#This Row],[Valor Neto '[DOP']]]*BD.PD[[#This Row],[Liquid. '[%']]])+BD.PD[[#This Row],[Valor Neto '[DOP']]],BD.PD[[#This Row],[Valor Neto '[DOP']]])</f>
        <v>215.8</v>
      </c>
      <c r="R312" s="243">
        <f>BD.PD[[#This Row],[Ppto. Orden Interna '[DOP']]]/HLOOKUP("USD",$K$1:$L$2,2,FALSE)</f>
        <v>3.5377049180327869</v>
      </c>
      <c r="S312" s="381" t="s">
        <v>1849</v>
      </c>
      <c r="T312" s="387"/>
      <c r="U312" s="460" t="s">
        <v>406</v>
      </c>
      <c r="V312" s="611">
        <v>801672</v>
      </c>
      <c r="W312" s="381" t="s">
        <v>1905</v>
      </c>
      <c r="X312" s="495">
        <v>21</v>
      </c>
      <c r="Y312" s="388">
        <v>1</v>
      </c>
      <c r="Z312" s="243">
        <f>BD.PD[[#This Row],[Av.P1 '[%']]]*BD.PD[[#This Row],[Ppto. Orden Interna '[DOP']]]</f>
        <v>215.8</v>
      </c>
      <c r="AA312" s="249"/>
      <c r="AB312" s="389"/>
      <c r="AC312" s="243">
        <f>BD.PD[[#This Row],[Av.P2 '[%']]]*BD.PD[[#This Row],[Ppto. Orden Interna '[DOP']]]</f>
        <v>0</v>
      </c>
      <c r="AD312" s="249"/>
      <c r="AE312" s="389"/>
      <c r="AF312" s="243">
        <f>BD.PD[[#This Row],[Av.P3 '[%']]]*BD.PD[[#This Row],[Ppto. Orden Interna '[DOP']]]</f>
        <v>0</v>
      </c>
      <c r="AG312" s="243"/>
      <c r="AH312" s="243"/>
      <c r="AI312" s="243"/>
      <c r="AJ312" s="243"/>
      <c r="AK312" s="243"/>
      <c r="AL312" s="243"/>
      <c r="AM312" s="482">
        <f>BD.PD[[#This Row],[Pago 3]]+BD.PD[[#This Row],[Pago 2]]+BD.PD[[#This Row],[Pago 1]]</f>
        <v>215.8</v>
      </c>
      <c r="AN312" s="511" t="s">
        <v>244</v>
      </c>
      <c r="AO312" s="511" t="s">
        <v>245</v>
      </c>
      <c r="AP312" s="511" t="s">
        <v>246</v>
      </c>
      <c r="AQ312" s="511" t="s">
        <v>247</v>
      </c>
      <c r="AR312" s="511">
        <v>594</v>
      </c>
      <c r="AS312" s="511" t="s">
        <v>258</v>
      </c>
      <c r="AT312" s="306"/>
      <c r="AU312" s="306"/>
      <c r="AV312" s="306"/>
      <c r="AW312" s="306"/>
      <c r="AX312" s="306"/>
      <c r="AY312" s="306"/>
      <c r="AZ312" s="306"/>
      <c r="BA312" s="306"/>
      <c r="BB312" s="306"/>
      <c r="BC312" s="306"/>
      <c r="BD312" s="306"/>
      <c r="BE312" s="306"/>
      <c r="BF312" s="306"/>
      <c r="BG312" s="306"/>
      <c r="BH312" s="306"/>
      <c r="BI312" s="306"/>
      <c r="BJ312" s="306"/>
      <c r="BK312" s="306"/>
      <c r="BL312" s="306"/>
      <c r="BM312" s="306"/>
      <c r="BN312" s="306"/>
      <c r="BO312" s="306"/>
      <c r="BP312" s="306"/>
      <c r="BQ312" s="306"/>
      <c r="BR312" s="306"/>
      <c r="BS312" s="306"/>
      <c r="BT312" s="306"/>
      <c r="BU312" s="306"/>
      <c r="BV312" s="306"/>
      <c r="BW312" s="306"/>
      <c r="BX312" s="306"/>
      <c r="BY312" s="306"/>
      <c r="BZ312" s="306"/>
      <c r="CA312" s="306"/>
      <c r="CB312" s="306"/>
      <c r="CC312" s="306"/>
      <c r="CD312" s="306"/>
      <c r="CE312" s="306"/>
      <c r="CF312" s="306"/>
      <c r="CG312" s="306"/>
      <c r="CH312" s="306"/>
      <c r="CI312" s="306"/>
      <c r="CJ312" s="306"/>
      <c r="CK312" s="306"/>
      <c r="CL312" s="306"/>
      <c r="CM312" s="306"/>
      <c r="CN312" s="306"/>
      <c r="CO312" s="306"/>
      <c r="CP312" s="306"/>
      <c r="CQ312" s="306"/>
      <c r="CR312" s="306"/>
      <c r="CS312" s="306"/>
      <c r="CT312" s="306"/>
      <c r="CU312" s="306"/>
      <c r="CV312" s="306"/>
      <c r="CW312" s="306"/>
      <c r="CX312" s="306"/>
      <c r="CY312" s="306"/>
      <c r="CZ312" s="306"/>
      <c r="DA312" s="306"/>
      <c r="DB312" s="306"/>
      <c r="DC312" s="306"/>
      <c r="DD312" s="306"/>
      <c r="DE312" s="306"/>
      <c r="DF312" s="306"/>
      <c r="DG312" s="306"/>
      <c r="DH312" s="306"/>
      <c r="DI312" s="306"/>
      <c r="DJ312" s="306"/>
      <c r="DK312" s="306"/>
      <c r="DL312" s="306"/>
      <c r="DM312" s="306"/>
      <c r="DN312" s="306"/>
      <c r="DO312" s="306"/>
      <c r="DP312" s="306"/>
      <c r="DQ312" s="306"/>
      <c r="DR312" s="306"/>
      <c r="DS312" s="306"/>
      <c r="DT312" s="306"/>
      <c r="DU312" s="306"/>
      <c r="DV312" s="306"/>
      <c r="DW312" s="306"/>
      <c r="DX312" s="306"/>
      <c r="DY312" s="306"/>
      <c r="DZ312" s="306"/>
      <c r="EA312" s="306"/>
      <c r="EB312" s="306"/>
      <c r="EC312" s="306"/>
      <c r="ED312" s="306"/>
      <c r="EE312" s="306"/>
      <c r="EF312" s="306"/>
      <c r="EG312" s="306"/>
      <c r="EH312" s="306"/>
      <c r="EI312" s="306"/>
      <c r="EJ312" s="306"/>
      <c r="EK312" s="306"/>
      <c r="EL312" s="306"/>
      <c r="EM312" s="306"/>
      <c r="EN312" s="306"/>
      <c r="EO312" s="306"/>
      <c r="EP312" s="306"/>
      <c r="EQ312" s="306"/>
      <c r="ER312" s="306"/>
      <c r="ES312" s="306"/>
      <c r="ET312" s="306"/>
      <c r="EU312" s="306"/>
      <c r="EV312" s="306"/>
      <c r="EW312" s="306"/>
      <c r="EX312" s="306"/>
      <c r="EY312" s="306"/>
      <c r="EZ312" s="306"/>
      <c r="FA312" s="306"/>
      <c r="FB312" s="306"/>
      <c r="FC312" s="306"/>
      <c r="FD312" s="306"/>
      <c r="FE312" s="306"/>
      <c r="FF312" s="306"/>
      <c r="FG312" s="306"/>
      <c r="FH312" s="306"/>
      <c r="FI312" s="306"/>
      <c r="FJ312" s="306"/>
      <c r="FK312" s="306"/>
      <c r="FL312" s="306"/>
      <c r="FM312" s="306"/>
      <c r="FN312" s="306"/>
      <c r="FO312" s="306"/>
      <c r="FP312" s="306"/>
      <c r="FQ312" s="306"/>
      <c r="FR312" s="306"/>
      <c r="FS312" s="306"/>
      <c r="FT312" s="306"/>
      <c r="FU312" s="306"/>
      <c r="FV312" s="306"/>
      <c r="FW312" s="306"/>
      <c r="FX312" s="306"/>
      <c r="FY312" s="306"/>
      <c r="FZ312" s="306"/>
      <c r="GA312" s="306"/>
      <c r="GB312" s="306"/>
      <c r="GC312" s="306"/>
      <c r="GD312" s="306"/>
      <c r="GE312" s="306"/>
      <c r="GF312" s="306"/>
      <c r="GG312" s="306"/>
      <c r="GH312" s="306"/>
      <c r="GI312" s="306"/>
      <c r="GJ312" s="306"/>
      <c r="GK312" s="306"/>
      <c r="GL312" s="306"/>
      <c r="GM312" s="306"/>
      <c r="GN312" s="306"/>
      <c r="GO312" s="306"/>
      <c r="GP312" s="306"/>
      <c r="GQ312" s="306"/>
      <c r="GR312" s="306"/>
      <c r="GS312" s="306"/>
      <c r="GT312" s="306"/>
      <c r="GU312" s="306"/>
      <c r="GV312" s="306"/>
      <c r="GW312" s="306"/>
      <c r="GX312" s="306"/>
      <c r="GY312" s="306"/>
      <c r="GZ312" s="306"/>
      <c r="HA312" s="306"/>
      <c r="HB312" s="306"/>
      <c r="HC312" s="306"/>
      <c r="HD312" s="306"/>
      <c r="HE312" s="306"/>
      <c r="HF312" s="306"/>
      <c r="HG312" s="306"/>
      <c r="HH312" s="306"/>
      <c r="HI312" s="306"/>
      <c r="HJ312" s="306"/>
      <c r="HK312" s="306"/>
      <c r="HL312" s="306"/>
      <c r="HM312" s="306"/>
      <c r="HN312" s="306"/>
      <c r="HO312" s="306"/>
      <c r="HP312" s="306"/>
      <c r="HQ312" s="306"/>
      <c r="HR312" s="306"/>
      <c r="HS312" s="306"/>
      <c r="HT312" s="306"/>
      <c r="HU312" s="306"/>
      <c r="HV312" s="306"/>
      <c r="HW312" s="306"/>
      <c r="HX312" s="306"/>
      <c r="HY312" s="306"/>
      <c r="HZ312" s="306"/>
      <c r="IA312" s="306"/>
      <c r="IB312" s="306"/>
      <c r="IC312" s="306"/>
      <c r="ID312" s="306"/>
      <c r="IE312" s="306"/>
      <c r="IF312" s="306"/>
      <c r="IG312" s="306"/>
      <c r="IH312" s="306"/>
    </row>
    <row r="313" spans="1:242" s="522" customFormat="1" ht="15" customHeight="1" x14ac:dyDescent="0.3">
      <c r="A313" s="174">
        <v>7.02</v>
      </c>
      <c r="B313" s="231"/>
      <c r="C313" s="232" t="str">
        <f>VLOOKUP(BD.PD[[#This Row],[Pos]],PPto[],3,FALSE)</f>
        <v>7.02 Cocina, Patio Comidas y Rostizería</v>
      </c>
      <c r="D313" s="174" t="s">
        <v>23</v>
      </c>
      <c r="E313" s="305" t="str">
        <f>IF(BD.PD[[#This Row],[.]]="*",VLOOKUP(BD.PD[[#This Row],[Pos]],Presupuesto!A:H,7,FALSE),"")</f>
        <v/>
      </c>
      <c r="F313" s="234" t="s">
        <v>1939</v>
      </c>
      <c r="G313" s="230" t="s">
        <v>1608</v>
      </c>
      <c r="H313" s="174">
        <v>4513087300</v>
      </c>
      <c r="I313" s="174" t="s">
        <v>1609</v>
      </c>
      <c r="J313" s="174" t="s">
        <v>1914</v>
      </c>
      <c r="K313" s="382">
        <v>1</v>
      </c>
      <c r="L313" s="174" t="s">
        <v>260</v>
      </c>
      <c r="M313" s="383">
        <f>IF(BD.PD[[#This Row],[Mon]]="DOP",1,HLOOKUP(BD.PD[[#This Row],[Mon]],$K$1:$L$2,2,FALSE))</f>
        <v>1</v>
      </c>
      <c r="N313" s="384">
        <v>2946.5</v>
      </c>
      <c r="O313" s="243">
        <f>BD.PD[[#This Row],[Cant.]]*BD.PD[[#This Row],[ Tasa ]]*BD.PD[[#This Row],[ Precio Und.]]</f>
        <v>2946.5</v>
      </c>
      <c r="P313" s="386">
        <v>0</v>
      </c>
      <c r="Q313" s="243">
        <f>IF(BD.PD[[#This Row],[Liquid. '[%']]]&lt;&gt;0,(BD.PD[[#This Row],[Valor Neto '[DOP']]]*BD.PD[[#This Row],[Liquid. '[%']]])+BD.PD[[#This Row],[Valor Neto '[DOP']]],BD.PD[[#This Row],[Valor Neto '[DOP']]])</f>
        <v>2946.5</v>
      </c>
      <c r="R313" s="243">
        <f>BD.PD[[#This Row],[Ppto. Orden Interna '[DOP']]]/HLOOKUP("USD",$K$1:$L$2,2,FALSE)</f>
        <v>48.303278688524593</v>
      </c>
      <c r="S313" s="381" t="s">
        <v>1849</v>
      </c>
      <c r="T313" s="387"/>
      <c r="U313" s="460" t="s">
        <v>406</v>
      </c>
      <c r="V313" s="611">
        <v>801672</v>
      </c>
      <c r="W313" s="381" t="s">
        <v>1905</v>
      </c>
      <c r="X313" s="495">
        <v>21</v>
      </c>
      <c r="Y313" s="388">
        <v>1</v>
      </c>
      <c r="Z313" s="243">
        <f>BD.PD[[#This Row],[Av.P1 '[%']]]*BD.PD[[#This Row],[Ppto. Orden Interna '[DOP']]]</f>
        <v>2946.5</v>
      </c>
      <c r="AA313" s="249"/>
      <c r="AB313" s="389"/>
      <c r="AC313" s="243">
        <f>BD.PD[[#This Row],[Av.P2 '[%']]]*BD.PD[[#This Row],[Ppto. Orden Interna '[DOP']]]</f>
        <v>0</v>
      </c>
      <c r="AD313" s="249"/>
      <c r="AE313" s="389"/>
      <c r="AF313" s="243">
        <f>BD.PD[[#This Row],[Av.P3 '[%']]]*BD.PD[[#This Row],[Ppto. Orden Interna '[DOP']]]</f>
        <v>0</v>
      </c>
      <c r="AG313" s="243"/>
      <c r="AH313" s="243"/>
      <c r="AI313" s="243"/>
      <c r="AJ313" s="243"/>
      <c r="AK313" s="243"/>
      <c r="AL313" s="243"/>
      <c r="AM313" s="482">
        <f>BD.PD[[#This Row],[Pago 3]]+BD.PD[[#This Row],[Pago 2]]+BD.PD[[#This Row],[Pago 1]]</f>
        <v>2946.5</v>
      </c>
      <c r="AN313" s="511" t="s">
        <v>244</v>
      </c>
      <c r="AO313" s="511" t="s">
        <v>245</v>
      </c>
      <c r="AP313" s="511" t="s">
        <v>246</v>
      </c>
      <c r="AQ313" s="511" t="s">
        <v>247</v>
      </c>
      <c r="AR313" s="511">
        <v>594</v>
      </c>
      <c r="AS313" s="511" t="s">
        <v>258</v>
      </c>
      <c r="AT313" s="306"/>
      <c r="AU313" s="306"/>
      <c r="AV313" s="306"/>
      <c r="AW313" s="306"/>
      <c r="AX313" s="306"/>
      <c r="AY313" s="306"/>
      <c r="AZ313" s="306"/>
      <c r="BA313" s="306"/>
      <c r="BB313" s="306"/>
      <c r="BC313" s="306"/>
      <c r="BD313" s="306"/>
      <c r="BE313" s="306"/>
      <c r="BF313" s="306"/>
      <c r="BG313" s="306"/>
      <c r="BH313" s="306"/>
      <c r="BI313" s="306"/>
      <c r="BJ313" s="306"/>
      <c r="BK313" s="306"/>
      <c r="BL313" s="306"/>
      <c r="BM313" s="306"/>
      <c r="BN313" s="306"/>
      <c r="BO313" s="306"/>
      <c r="BP313" s="306"/>
      <c r="BQ313" s="306"/>
      <c r="BR313" s="306"/>
      <c r="BS313" s="306"/>
      <c r="BT313" s="306"/>
      <c r="BU313" s="306"/>
      <c r="BV313" s="306"/>
      <c r="BW313" s="306"/>
      <c r="BX313" s="306"/>
      <c r="BY313" s="306"/>
      <c r="BZ313" s="306"/>
      <c r="CA313" s="306"/>
      <c r="CB313" s="306"/>
      <c r="CC313" s="306"/>
      <c r="CD313" s="306"/>
      <c r="CE313" s="306"/>
      <c r="CF313" s="306"/>
      <c r="CG313" s="306"/>
      <c r="CH313" s="306"/>
      <c r="CI313" s="306"/>
      <c r="CJ313" s="306"/>
      <c r="CK313" s="306"/>
      <c r="CL313" s="306"/>
      <c r="CM313" s="306"/>
      <c r="CN313" s="306"/>
      <c r="CO313" s="306"/>
      <c r="CP313" s="306"/>
      <c r="CQ313" s="306"/>
      <c r="CR313" s="306"/>
      <c r="CS313" s="306"/>
      <c r="CT313" s="306"/>
      <c r="CU313" s="306"/>
      <c r="CV313" s="306"/>
      <c r="CW313" s="306"/>
      <c r="CX313" s="306"/>
      <c r="CY313" s="306"/>
      <c r="CZ313" s="306"/>
      <c r="DA313" s="306"/>
      <c r="DB313" s="306"/>
      <c r="DC313" s="306"/>
      <c r="DD313" s="306"/>
      <c r="DE313" s="306"/>
      <c r="DF313" s="306"/>
      <c r="DG313" s="306"/>
      <c r="DH313" s="306"/>
      <c r="DI313" s="306"/>
      <c r="DJ313" s="306"/>
      <c r="DK313" s="306"/>
      <c r="DL313" s="306"/>
      <c r="DM313" s="306"/>
      <c r="DN313" s="306"/>
      <c r="DO313" s="306"/>
      <c r="DP313" s="306"/>
      <c r="DQ313" s="306"/>
      <c r="DR313" s="306"/>
      <c r="DS313" s="306"/>
      <c r="DT313" s="306"/>
      <c r="DU313" s="306"/>
      <c r="DV313" s="306"/>
      <c r="DW313" s="306"/>
      <c r="DX313" s="306"/>
      <c r="DY313" s="306"/>
      <c r="DZ313" s="306"/>
      <c r="EA313" s="306"/>
      <c r="EB313" s="306"/>
      <c r="EC313" s="306"/>
      <c r="ED313" s="306"/>
      <c r="EE313" s="306"/>
      <c r="EF313" s="306"/>
      <c r="EG313" s="306"/>
      <c r="EH313" s="306"/>
      <c r="EI313" s="306"/>
      <c r="EJ313" s="306"/>
      <c r="EK313" s="306"/>
      <c r="EL313" s="306"/>
      <c r="EM313" s="306"/>
      <c r="EN313" s="306"/>
      <c r="EO313" s="306"/>
      <c r="EP313" s="306"/>
      <c r="EQ313" s="306"/>
      <c r="ER313" s="306"/>
      <c r="ES313" s="306"/>
      <c r="ET313" s="306"/>
      <c r="EU313" s="306"/>
      <c r="EV313" s="306"/>
      <c r="EW313" s="306"/>
      <c r="EX313" s="306"/>
      <c r="EY313" s="306"/>
      <c r="EZ313" s="306"/>
      <c r="FA313" s="306"/>
      <c r="FB313" s="306"/>
      <c r="FC313" s="306"/>
      <c r="FD313" s="306"/>
      <c r="FE313" s="306"/>
      <c r="FF313" s="306"/>
      <c r="FG313" s="306"/>
      <c r="FH313" s="306"/>
      <c r="FI313" s="306"/>
      <c r="FJ313" s="306"/>
      <c r="FK313" s="306"/>
      <c r="FL313" s="306"/>
      <c r="FM313" s="306"/>
      <c r="FN313" s="306"/>
      <c r="FO313" s="306"/>
      <c r="FP313" s="306"/>
      <c r="FQ313" s="306"/>
      <c r="FR313" s="306"/>
      <c r="FS313" s="306"/>
      <c r="FT313" s="306"/>
      <c r="FU313" s="306"/>
      <c r="FV313" s="306"/>
      <c r="FW313" s="306"/>
      <c r="FX313" s="306"/>
      <c r="FY313" s="306"/>
      <c r="FZ313" s="306"/>
      <c r="GA313" s="306"/>
      <c r="GB313" s="306"/>
      <c r="GC313" s="306"/>
      <c r="GD313" s="306"/>
      <c r="GE313" s="306"/>
      <c r="GF313" s="306"/>
      <c r="GG313" s="306"/>
      <c r="GH313" s="306"/>
      <c r="GI313" s="306"/>
      <c r="GJ313" s="306"/>
      <c r="GK313" s="306"/>
      <c r="GL313" s="306"/>
      <c r="GM313" s="306"/>
      <c r="GN313" s="306"/>
      <c r="GO313" s="306"/>
      <c r="GP313" s="306"/>
      <c r="GQ313" s="306"/>
      <c r="GR313" s="306"/>
      <c r="GS313" s="306"/>
      <c r="GT313" s="306"/>
      <c r="GU313" s="306"/>
      <c r="GV313" s="306"/>
      <c r="GW313" s="306"/>
      <c r="GX313" s="306"/>
      <c r="GY313" s="306"/>
      <c r="GZ313" s="306"/>
      <c r="HA313" s="306"/>
      <c r="HB313" s="306"/>
      <c r="HC313" s="306"/>
      <c r="HD313" s="306"/>
      <c r="HE313" s="306"/>
      <c r="HF313" s="306"/>
      <c r="HG313" s="306"/>
      <c r="HH313" s="306"/>
      <c r="HI313" s="306"/>
      <c r="HJ313" s="306"/>
      <c r="HK313" s="306"/>
      <c r="HL313" s="306"/>
      <c r="HM313" s="306"/>
      <c r="HN313" s="306"/>
      <c r="HO313" s="306"/>
      <c r="HP313" s="306"/>
      <c r="HQ313" s="306"/>
      <c r="HR313" s="306"/>
      <c r="HS313" s="306"/>
      <c r="HT313" s="306"/>
      <c r="HU313" s="306"/>
      <c r="HV313" s="306"/>
      <c r="HW313" s="306"/>
      <c r="HX313" s="306"/>
      <c r="HY313" s="306"/>
      <c r="HZ313" s="306"/>
      <c r="IA313" s="306"/>
      <c r="IB313" s="306"/>
      <c r="IC313" s="306"/>
      <c r="ID313" s="306"/>
      <c r="IE313" s="306"/>
      <c r="IF313" s="306"/>
      <c r="IG313" s="306"/>
      <c r="IH313" s="306"/>
    </row>
    <row r="314" spans="1:242" s="522" customFormat="1" ht="15" customHeight="1" x14ac:dyDescent="0.3">
      <c r="A314" s="174">
        <v>7.02</v>
      </c>
      <c r="B314" s="231"/>
      <c r="C314" s="232" t="str">
        <f>VLOOKUP(BD.PD[[#This Row],[Pos]],PPto[],3,FALSE)</f>
        <v>7.02 Cocina, Patio Comidas y Rostizería</v>
      </c>
      <c r="D314" s="174" t="s">
        <v>23</v>
      </c>
      <c r="E314" s="305" t="str">
        <f>IF(BD.PD[[#This Row],[.]]="*",VLOOKUP(BD.PD[[#This Row],[Pos]],Presupuesto!A:H,7,FALSE),"")</f>
        <v/>
      </c>
      <c r="F314" s="234" t="s">
        <v>1940</v>
      </c>
      <c r="G314" s="230" t="s">
        <v>1607</v>
      </c>
      <c r="H314" s="174">
        <v>4512501388</v>
      </c>
      <c r="I314" s="174" t="s">
        <v>1609</v>
      </c>
      <c r="J314" s="497" t="s">
        <v>1994</v>
      </c>
      <c r="K314" s="382">
        <v>2</v>
      </c>
      <c r="L314" s="174" t="s">
        <v>117</v>
      </c>
      <c r="M314" s="383">
        <f>IF(BD.PD[[#This Row],[Mon]]="DOP",1,HLOOKUP(BD.PD[[#This Row],[Mon]],$K$1:$L$2,2,FALSE))</f>
        <v>61</v>
      </c>
      <c r="N314" s="384">
        <v>14132</v>
      </c>
      <c r="O314" s="395">
        <f>BD.PD[[#This Row],[Cant.]]*BD.PD[[#This Row],[ Tasa ]]*BD.PD[[#This Row],[ Precio Und.]]</f>
        <v>1724104</v>
      </c>
      <c r="P314" s="386">
        <v>0</v>
      </c>
      <c r="Q314" s="395">
        <f>IF(BD.PD[[#This Row],[Liquid. '[%']]]&lt;&gt;0,(BD.PD[[#This Row],[Valor Neto '[DOP']]]*BD.PD[[#This Row],[Liquid. '[%']]])+BD.PD[[#This Row],[Valor Neto '[DOP']]],BD.PD[[#This Row],[Valor Neto '[DOP']]])</f>
        <v>1724104</v>
      </c>
      <c r="R314" s="395">
        <f>BD.PD[[#This Row],[Ppto. Orden Interna '[DOP']]]/HLOOKUP("USD",$K$1:$L$2,2,FALSE)</f>
        <v>28264</v>
      </c>
      <c r="S314" s="499" t="s">
        <v>430</v>
      </c>
      <c r="T314" s="387"/>
      <c r="U314" s="460" t="s">
        <v>406</v>
      </c>
      <c r="V314" s="611">
        <v>801672</v>
      </c>
      <c r="W314" s="499" t="s">
        <v>430</v>
      </c>
      <c r="X314" s="495">
        <v>5</v>
      </c>
      <c r="Y314" s="388">
        <v>0.6</v>
      </c>
      <c r="Z314" s="243">
        <f>BD.PD[[#This Row],[Av.P1 '[%']]]*BD.PD[[#This Row],[Ppto. Orden Interna '[DOP']]]</f>
        <v>1034462.3999999999</v>
      </c>
      <c r="AA314" s="495">
        <v>21</v>
      </c>
      <c r="AB314" s="388">
        <v>0.4</v>
      </c>
      <c r="AC314" s="243">
        <f>BD.PD[[#This Row],[Av.P2 '[%']]]*BD.PD[[#This Row],[Ppto. Orden Interna '[DOP']]]</f>
        <v>689641.60000000009</v>
      </c>
      <c r="AD314" s="249"/>
      <c r="AE314" s="389"/>
      <c r="AF314" s="243">
        <f>BD.PD[[#This Row],[Av.P3 '[%']]]*BD.PD[[#This Row],[Ppto. Orden Interna '[DOP']]]</f>
        <v>0</v>
      </c>
      <c r="AG314" s="243"/>
      <c r="AH314" s="243"/>
      <c r="AI314" s="243"/>
      <c r="AJ314" s="243"/>
      <c r="AK314" s="243"/>
      <c r="AL314" s="243"/>
      <c r="AM314" s="482">
        <f>BD.PD[[#This Row],[Pago 3]]+BD.PD[[#This Row],[Pago 2]]+BD.PD[[#This Row],[Pago 1]]</f>
        <v>1724104</v>
      </c>
      <c r="AN314" s="511" t="s">
        <v>244</v>
      </c>
      <c r="AO314" s="511" t="s">
        <v>245</v>
      </c>
      <c r="AP314" s="511" t="s">
        <v>246</v>
      </c>
      <c r="AQ314" s="511" t="s">
        <v>247</v>
      </c>
      <c r="AR314" s="511">
        <v>594</v>
      </c>
      <c r="AS314" s="511" t="s">
        <v>258</v>
      </c>
      <c r="AT314" s="306"/>
      <c r="AU314" s="306"/>
      <c r="AV314" s="306"/>
      <c r="AW314" s="306"/>
      <c r="AX314" s="306"/>
      <c r="AY314" s="306"/>
      <c r="AZ314" s="306"/>
      <c r="BA314" s="306"/>
      <c r="BB314" s="306"/>
      <c r="BC314" s="306"/>
      <c r="BD314" s="306"/>
      <c r="BE314" s="306"/>
      <c r="BF314" s="306"/>
      <c r="BG314" s="306"/>
      <c r="BH314" s="306"/>
      <c r="BI314" s="306"/>
      <c r="BJ314" s="306"/>
      <c r="BK314" s="306"/>
      <c r="BL314" s="306"/>
      <c r="BM314" s="306"/>
      <c r="BN314" s="306"/>
      <c r="BO314" s="306"/>
      <c r="BP314" s="306"/>
      <c r="BQ314" s="306"/>
      <c r="BR314" s="306"/>
      <c r="BS314" s="306"/>
      <c r="BT314" s="306"/>
      <c r="BU314" s="306"/>
      <c r="BV314" s="306"/>
      <c r="BW314" s="306"/>
      <c r="BX314" s="306"/>
      <c r="BY314" s="306"/>
      <c r="BZ314" s="306"/>
      <c r="CA314" s="306"/>
      <c r="CB314" s="306"/>
      <c r="CC314" s="306"/>
      <c r="CD314" s="306"/>
      <c r="CE314" s="306"/>
      <c r="CF314" s="306"/>
      <c r="CG314" s="306"/>
      <c r="CH314" s="306"/>
      <c r="CI314" s="306"/>
      <c r="CJ314" s="306"/>
      <c r="CK314" s="306"/>
      <c r="CL314" s="306"/>
      <c r="CM314" s="306"/>
      <c r="CN314" s="306"/>
      <c r="CO314" s="306"/>
      <c r="CP314" s="306"/>
      <c r="CQ314" s="306"/>
      <c r="CR314" s="306"/>
      <c r="CS314" s="306"/>
      <c r="CT314" s="306"/>
      <c r="CU314" s="306"/>
      <c r="CV314" s="306"/>
      <c r="CW314" s="306"/>
      <c r="CX314" s="306"/>
      <c r="CY314" s="306"/>
      <c r="CZ314" s="306"/>
      <c r="DA314" s="306"/>
      <c r="DB314" s="306"/>
      <c r="DC314" s="306"/>
      <c r="DD314" s="306"/>
      <c r="DE314" s="306"/>
      <c r="DF314" s="306"/>
      <c r="DG314" s="306"/>
      <c r="DH314" s="306"/>
      <c r="DI314" s="306"/>
      <c r="DJ314" s="306"/>
      <c r="DK314" s="306"/>
      <c r="DL314" s="306"/>
      <c r="DM314" s="306"/>
      <c r="DN314" s="306"/>
      <c r="DO314" s="306"/>
      <c r="DP314" s="306"/>
      <c r="DQ314" s="306"/>
      <c r="DR314" s="306"/>
      <c r="DS314" s="306"/>
      <c r="DT314" s="306"/>
      <c r="DU314" s="306"/>
      <c r="DV314" s="306"/>
      <c r="DW314" s="306"/>
      <c r="DX314" s="306"/>
      <c r="DY314" s="306"/>
      <c r="DZ314" s="306"/>
      <c r="EA314" s="306"/>
      <c r="EB314" s="306"/>
      <c r="EC314" s="306"/>
      <c r="ED314" s="306"/>
      <c r="EE314" s="306"/>
      <c r="EF314" s="306"/>
      <c r="EG314" s="306"/>
      <c r="EH314" s="306"/>
      <c r="EI314" s="306"/>
      <c r="EJ314" s="306"/>
      <c r="EK314" s="306"/>
      <c r="EL314" s="306"/>
      <c r="EM314" s="306"/>
      <c r="EN314" s="306"/>
      <c r="EO314" s="306"/>
      <c r="EP314" s="306"/>
      <c r="EQ314" s="306"/>
      <c r="ER314" s="306"/>
      <c r="ES314" s="306"/>
      <c r="ET314" s="306"/>
      <c r="EU314" s="306"/>
      <c r="EV314" s="306"/>
      <c r="EW314" s="306"/>
      <c r="EX314" s="306"/>
      <c r="EY314" s="306"/>
      <c r="EZ314" s="306"/>
      <c r="FA314" s="306"/>
      <c r="FB314" s="306"/>
      <c r="FC314" s="306"/>
      <c r="FD314" s="306"/>
      <c r="FE314" s="306"/>
      <c r="FF314" s="306"/>
      <c r="FG314" s="306"/>
      <c r="FH314" s="306"/>
      <c r="FI314" s="306"/>
      <c r="FJ314" s="306"/>
      <c r="FK314" s="306"/>
      <c r="FL314" s="306"/>
      <c r="FM314" s="306"/>
      <c r="FN314" s="306"/>
      <c r="FO314" s="306"/>
      <c r="FP314" s="306"/>
      <c r="FQ314" s="306"/>
      <c r="FR314" s="306"/>
      <c r="FS314" s="306"/>
      <c r="FT314" s="306"/>
      <c r="FU314" s="306"/>
      <c r="FV314" s="306"/>
      <c r="FW314" s="306"/>
      <c r="FX314" s="306"/>
      <c r="FY314" s="306"/>
      <c r="FZ314" s="306"/>
      <c r="GA314" s="306"/>
      <c r="GB314" s="306"/>
      <c r="GC314" s="306"/>
      <c r="GD314" s="306"/>
      <c r="GE314" s="306"/>
      <c r="GF314" s="306"/>
      <c r="GG314" s="306"/>
      <c r="GH314" s="306"/>
      <c r="GI314" s="306"/>
      <c r="GJ314" s="306"/>
      <c r="GK314" s="306"/>
      <c r="GL314" s="306"/>
      <c r="GM314" s="306"/>
      <c r="GN314" s="306"/>
      <c r="GO314" s="306"/>
      <c r="GP314" s="306"/>
      <c r="GQ314" s="306"/>
      <c r="GR314" s="306"/>
      <c r="GS314" s="306"/>
      <c r="GT314" s="306"/>
      <c r="GU314" s="306"/>
      <c r="GV314" s="306"/>
      <c r="GW314" s="306"/>
      <c r="GX314" s="306"/>
      <c r="GY314" s="306"/>
      <c r="GZ314" s="306"/>
      <c r="HA314" s="306"/>
      <c r="HB314" s="306"/>
      <c r="HC314" s="306"/>
      <c r="HD314" s="306"/>
      <c r="HE314" s="306"/>
      <c r="HF314" s="306"/>
      <c r="HG314" s="306"/>
      <c r="HH314" s="306"/>
      <c r="HI314" s="306"/>
      <c r="HJ314" s="306"/>
      <c r="HK314" s="306"/>
      <c r="HL314" s="306"/>
      <c r="HM314" s="306"/>
      <c r="HN314" s="306"/>
      <c r="HO314" s="306"/>
      <c r="HP314" s="306"/>
      <c r="HQ314" s="306"/>
      <c r="HR314" s="306"/>
      <c r="HS314" s="306"/>
      <c r="HT314" s="306"/>
      <c r="HU314" s="306"/>
      <c r="HV314" s="306"/>
      <c r="HW314" s="306"/>
      <c r="HX314" s="306"/>
      <c r="HY314" s="306"/>
      <c r="HZ314" s="306"/>
      <c r="IA314" s="306"/>
      <c r="IB314" s="306"/>
      <c r="IC314" s="306"/>
      <c r="ID314" s="306"/>
      <c r="IE314" s="306"/>
      <c r="IF314" s="306"/>
      <c r="IG314" s="306"/>
      <c r="IH314" s="306"/>
    </row>
    <row r="315" spans="1:242" ht="15" customHeight="1" x14ac:dyDescent="0.3">
      <c r="A315" s="174">
        <v>7.02</v>
      </c>
      <c r="B315" s="231"/>
      <c r="C315" s="232" t="str">
        <f>VLOOKUP(BD.PD[[#This Row],[Pos]],PPto[],3,FALSE)</f>
        <v>7.02 Cocina, Patio Comidas y Rostizería</v>
      </c>
      <c r="D315" s="174" t="s">
        <v>23</v>
      </c>
      <c r="E315" s="305" t="str">
        <f>IF(BD.PD[[#This Row],[.]]="*",VLOOKUP(BD.PD[[#This Row],[Pos]],Presupuesto!A:H,7,FALSE),"")</f>
        <v/>
      </c>
      <c r="F315" s="234" t="s">
        <v>431</v>
      </c>
      <c r="G315" s="230" t="s">
        <v>1607</v>
      </c>
      <c r="H315" s="174">
        <v>4512501388</v>
      </c>
      <c r="I315" s="174" t="s">
        <v>1609</v>
      </c>
      <c r="J315" s="497" t="s">
        <v>1994</v>
      </c>
      <c r="K315" s="382">
        <v>2</v>
      </c>
      <c r="L315" s="174" t="s">
        <v>117</v>
      </c>
      <c r="M315" s="383">
        <f>IF(BD.PD[[#This Row],[Mon]]="DOP",1,HLOOKUP(BD.PD[[#This Row],[Mon]],$K$1:$L$2,2,FALSE))</f>
        <v>61</v>
      </c>
      <c r="N315" s="384">
        <v>1690.92</v>
      </c>
      <c r="O315" s="395">
        <f>BD.PD[[#This Row],[Cant.]]*BD.PD[[#This Row],[ Tasa ]]*BD.PD[[#This Row],[ Precio Und.]]</f>
        <v>206292.24000000002</v>
      </c>
      <c r="P315" s="386">
        <v>0</v>
      </c>
      <c r="Q315" s="395">
        <f>IF(BD.PD[[#This Row],[Liquid. '[%']]]&lt;&gt;0,(BD.PD[[#This Row],[Valor Neto '[DOP']]]*BD.PD[[#This Row],[Liquid. '[%']]])+BD.PD[[#This Row],[Valor Neto '[DOP']]],BD.PD[[#This Row],[Valor Neto '[DOP']]])</f>
        <v>206292.24000000002</v>
      </c>
      <c r="R315" s="395">
        <f>BD.PD[[#This Row],[Ppto. Orden Interna '[DOP']]]/HLOOKUP("USD",$K$1:$L$2,2,FALSE)</f>
        <v>3381.84</v>
      </c>
      <c r="S315" s="499" t="s">
        <v>430</v>
      </c>
      <c r="T315" s="387"/>
      <c r="U315" s="460" t="s">
        <v>406</v>
      </c>
      <c r="V315" s="611">
        <v>801672</v>
      </c>
      <c r="W315" s="499" t="s">
        <v>430</v>
      </c>
      <c r="X315" s="495">
        <v>5</v>
      </c>
      <c r="Y315" s="388">
        <v>0.6</v>
      </c>
      <c r="Z315" s="243">
        <f>BD.PD[[#This Row],[Av.P1 '[%']]]*BD.PD[[#This Row],[Ppto. Orden Interna '[DOP']]]</f>
        <v>123775.34400000001</v>
      </c>
      <c r="AA315" s="495">
        <v>21</v>
      </c>
      <c r="AB315" s="388">
        <v>0.4</v>
      </c>
      <c r="AC315" s="243">
        <f>BD.PD[[#This Row],[Av.P2 '[%']]]*BD.PD[[#This Row],[Ppto. Orden Interna '[DOP']]]</f>
        <v>82516.896000000008</v>
      </c>
      <c r="AD315" s="249"/>
      <c r="AE315" s="389"/>
      <c r="AF315" s="243">
        <f>BD.PD[[#This Row],[Av.P3 '[%']]]*BD.PD[[#This Row],[Ppto. Orden Interna '[DOP']]]</f>
        <v>0</v>
      </c>
      <c r="AG315" s="243"/>
      <c r="AH315" s="243"/>
      <c r="AI315" s="243"/>
      <c r="AJ315" s="243"/>
      <c r="AK315" s="243"/>
      <c r="AL315" s="243"/>
      <c r="AM315" s="482">
        <f>BD.PD[[#This Row],[Pago 3]]+BD.PD[[#This Row],[Pago 2]]+BD.PD[[#This Row],[Pago 1]]</f>
        <v>206292.24000000002</v>
      </c>
      <c r="AN315" s="511" t="s">
        <v>244</v>
      </c>
      <c r="AO315" s="511" t="s">
        <v>245</v>
      </c>
      <c r="AP315" s="511" t="s">
        <v>246</v>
      </c>
      <c r="AQ315" s="511" t="s">
        <v>247</v>
      </c>
      <c r="AR315" s="511">
        <v>594</v>
      </c>
      <c r="AS315" s="511" t="s">
        <v>258</v>
      </c>
      <c r="IH315" s="306"/>
    </row>
    <row r="316" spans="1:242" ht="15" customHeight="1" x14ac:dyDescent="0.3">
      <c r="A316" s="174">
        <v>7.02</v>
      </c>
      <c r="B316" s="231"/>
      <c r="C316" s="232" t="str">
        <f>VLOOKUP(BD.PD[[#This Row],[Pos]],PPto[],3,FALSE)</f>
        <v>7.02 Cocina, Patio Comidas y Rostizería</v>
      </c>
      <c r="D316" s="174" t="s">
        <v>23</v>
      </c>
      <c r="E316" s="305" t="str">
        <f>IF(BD.PD[[#This Row],[.]]="*",VLOOKUP(BD.PD[[#This Row],[Pos]],Presupuesto!A:H,7,FALSE),"")</f>
        <v/>
      </c>
      <c r="F316" s="234" t="s">
        <v>432</v>
      </c>
      <c r="G316" s="230" t="s">
        <v>1607</v>
      </c>
      <c r="H316" s="174">
        <v>4512501388</v>
      </c>
      <c r="I316" s="174" t="s">
        <v>1609</v>
      </c>
      <c r="J316" s="497" t="s">
        <v>1994</v>
      </c>
      <c r="K316" s="382">
        <v>2</v>
      </c>
      <c r="L316" s="174" t="s">
        <v>117</v>
      </c>
      <c r="M316" s="383">
        <f>IF(BD.PD[[#This Row],[Mon]]="DOP",1,HLOOKUP(BD.PD[[#This Row],[Mon]],$K$1:$L$2,2,FALSE))</f>
        <v>61</v>
      </c>
      <c r="N316" s="384">
        <v>300</v>
      </c>
      <c r="O316" s="395">
        <f>BD.PD[[#This Row],[Cant.]]*BD.PD[[#This Row],[ Tasa ]]*BD.PD[[#This Row],[ Precio Und.]]</f>
        <v>36600</v>
      </c>
      <c r="P316" s="386">
        <v>0</v>
      </c>
      <c r="Q316" s="395">
        <f>IF(BD.PD[[#This Row],[Liquid. '[%']]]&lt;&gt;0,(BD.PD[[#This Row],[Valor Neto '[DOP']]]*BD.PD[[#This Row],[Liquid. '[%']]])+BD.PD[[#This Row],[Valor Neto '[DOP']]],BD.PD[[#This Row],[Valor Neto '[DOP']]])</f>
        <v>36600</v>
      </c>
      <c r="R316" s="395">
        <f>BD.PD[[#This Row],[Ppto. Orden Interna '[DOP']]]/HLOOKUP("USD",$K$1:$L$2,2,FALSE)</f>
        <v>600</v>
      </c>
      <c r="S316" s="499" t="s">
        <v>430</v>
      </c>
      <c r="T316" s="387"/>
      <c r="U316" s="460" t="s">
        <v>406</v>
      </c>
      <c r="V316" s="611">
        <v>801672</v>
      </c>
      <c r="W316" s="499" t="s">
        <v>430</v>
      </c>
      <c r="X316" s="495">
        <v>5</v>
      </c>
      <c r="Y316" s="388">
        <v>0.6</v>
      </c>
      <c r="Z316" s="243">
        <f>BD.PD[[#This Row],[Av.P1 '[%']]]*BD.PD[[#This Row],[Ppto. Orden Interna '[DOP']]]</f>
        <v>21960</v>
      </c>
      <c r="AA316" s="495">
        <v>21</v>
      </c>
      <c r="AB316" s="388">
        <v>0.4</v>
      </c>
      <c r="AC316" s="243">
        <f>BD.PD[[#This Row],[Av.P2 '[%']]]*BD.PD[[#This Row],[Ppto. Orden Interna '[DOP']]]</f>
        <v>14640</v>
      </c>
      <c r="AD316" s="249"/>
      <c r="AE316" s="389"/>
      <c r="AF316" s="243">
        <f>BD.PD[[#This Row],[Av.P3 '[%']]]*BD.PD[[#This Row],[Ppto. Orden Interna '[DOP']]]</f>
        <v>0</v>
      </c>
      <c r="AG316" s="243"/>
      <c r="AH316" s="243"/>
      <c r="AI316" s="243"/>
      <c r="AJ316" s="243"/>
      <c r="AK316" s="243"/>
      <c r="AL316" s="243"/>
      <c r="AM316" s="482">
        <f>BD.PD[[#This Row],[Pago 3]]+BD.PD[[#This Row],[Pago 2]]+BD.PD[[#This Row],[Pago 1]]</f>
        <v>36600</v>
      </c>
      <c r="AN316" s="511" t="s">
        <v>244</v>
      </c>
      <c r="AO316" s="511" t="s">
        <v>245</v>
      </c>
      <c r="AP316" s="511" t="s">
        <v>246</v>
      </c>
      <c r="AQ316" s="511" t="s">
        <v>247</v>
      </c>
      <c r="AR316" s="511">
        <v>594</v>
      </c>
      <c r="AS316" s="511" t="s">
        <v>258</v>
      </c>
      <c r="IH316" s="306"/>
    </row>
    <row r="317" spans="1:242" ht="15" customHeight="1" x14ac:dyDescent="0.3">
      <c r="A317" s="174">
        <v>7.02</v>
      </c>
      <c r="B317" s="231"/>
      <c r="C317" s="232" t="str">
        <f>VLOOKUP(BD.PD[[#This Row],[Pos]],PPto[],3,FALSE)</f>
        <v>7.02 Cocina, Patio Comidas y Rostizería</v>
      </c>
      <c r="D317" s="174" t="s">
        <v>23</v>
      </c>
      <c r="E317" s="305" t="str">
        <f>IF(BD.PD[[#This Row],[.]]="*",VLOOKUP(BD.PD[[#This Row],[Pos]],Presupuesto!A:H,7,FALSE),"")</f>
        <v/>
      </c>
      <c r="F317" s="234" t="s">
        <v>433</v>
      </c>
      <c r="G317" s="230" t="s">
        <v>1607</v>
      </c>
      <c r="H317" s="174">
        <v>4512501388</v>
      </c>
      <c r="I317" s="174" t="s">
        <v>1609</v>
      </c>
      <c r="J317" s="497" t="s">
        <v>1994</v>
      </c>
      <c r="K317" s="382">
        <v>18</v>
      </c>
      <c r="L317" s="174" t="s">
        <v>117</v>
      </c>
      <c r="M317" s="383">
        <f>IF(BD.PD[[#This Row],[Mon]]="DOP",1,HLOOKUP(BD.PD[[#This Row],[Mon]],$K$1:$L$2,2,FALSE))</f>
        <v>61</v>
      </c>
      <c r="N317" s="384">
        <v>100.51</v>
      </c>
      <c r="O317" s="395">
        <f>BD.PD[[#This Row],[Cant.]]*BD.PD[[#This Row],[ Tasa ]]*BD.PD[[#This Row],[ Precio Und.]]</f>
        <v>110359.98000000001</v>
      </c>
      <c r="P317" s="386">
        <v>0</v>
      </c>
      <c r="Q317" s="395">
        <f>IF(BD.PD[[#This Row],[Liquid. '[%']]]&lt;&gt;0,(BD.PD[[#This Row],[Valor Neto '[DOP']]]*BD.PD[[#This Row],[Liquid. '[%']]])+BD.PD[[#This Row],[Valor Neto '[DOP']]],BD.PD[[#This Row],[Valor Neto '[DOP']]])</f>
        <v>110359.98000000001</v>
      </c>
      <c r="R317" s="395">
        <f>BD.PD[[#This Row],[Ppto. Orden Interna '[DOP']]]/HLOOKUP("USD",$K$1:$L$2,2,FALSE)</f>
        <v>1809.18</v>
      </c>
      <c r="S317" s="499" t="s">
        <v>430</v>
      </c>
      <c r="T317" s="387"/>
      <c r="U317" s="460" t="s">
        <v>406</v>
      </c>
      <c r="V317" s="611">
        <v>801672</v>
      </c>
      <c r="W317" s="499" t="s">
        <v>430</v>
      </c>
      <c r="X317" s="495">
        <v>5</v>
      </c>
      <c r="Y317" s="388">
        <v>0.6</v>
      </c>
      <c r="Z317" s="243">
        <f>BD.PD[[#This Row],[Av.P1 '[%']]]*BD.PD[[#This Row],[Ppto. Orden Interna '[DOP']]]</f>
        <v>66215.987999999998</v>
      </c>
      <c r="AA317" s="495">
        <v>21</v>
      </c>
      <c r="AB317" s="388">
        <v>0.4</v>
      </c>
      <c r="AC317" s="243">
        <f>BD.PD[[#This Row],[Av.P2 '[%']]]*BD.PD[[#This Row],[Ppto. Orden Interna '[DOP']]]</f>
        <v>44143.992000000006</v>
      </c>
      <c r="AD317" s="249"/>
      <c r="AE317" s="389"/>
      <c r="AF317" s="243">
        <f>BD.PD[[#This Row],[Av.P3 '[%']]]*BD.PD[[#This Row],[Ppto. Orden Interna '[DOP']]]</f>
        <v>0</v>
      </c>
      <c r="AG317" s="243"/>
      <c r="AH317" s="243"/>
      <c r="AI317" s="243"/>
      <c r="AJ317" s="243"/>
      <c r="AK317" s="243"/>
      <c r="AL317" s="243"/>
      <c r="AM317" s="482">
        <f>BD.PD[[#This Row],[Pago 3]]+BD.PD[[#This Row],[Pago 2]]+BD.PD[[#This Row],[Pago 1]]</f>
        <v>110359.98000000001</v>
      </c>
      <c r="AN317" s="511" t="s">
        <v>244</v>
      </c>
      <c r="AO317" s="511" t="s">
        <v>245</v>
      </c>
      <c r="AP317" s="511" t="s">
        <v>246</v>
      </c>
      <c r="AQ317" s="511" t="s">
        <v>247</v>
      </c>
      <c r="AR317" s="511">
        <v>594</v>
      </c>
      <c r="AS317" s="511" t="s">
        <v>258</v>
      </c>
      <c r="IH317" s="306"/>
    </row>
    <row r="318" spans="1:242" ht="15" customHeight="1" x14ac:dyDescent="0.3">
      <c r="A318" s="174">
        <v>7.02</v>
      </c>
      <c r="B318" s="231"/>
      <c r="C318" s="232" t="str">
        <f>VLOOKUP(BD.PD[[#This Row],[Pos]],PPto[],3,FALSE)</f>
        <v>7.02 Cocina, Patio Comidas y Rostizería</v>
      </c>
      <c r="D318" s="174" t="s">
        <v>23</v>
      </c>
      <c r="E318" s="305" t="str">
        <f>IF(BD.PD[[#This Row],[.]]="*",VLOOKUP(BD.PD[[#This Row],[Pos]],Presupuesto!A:H,7,FALSE),"")</f>
        <v/>
      </c>
      <c r="F318" s="234" t="s">
        <v>434</v>
      </c>
      <c r="G318" s="230" t="s">
        <v>1607</v>
      </c>
      <c r="H318" s="174">
        <v>4512501388</v>
      </c>
      <c r="I318" s="174" t="s">
        <v>1609</v>
      </c>
      <c r="J318" s="497" t="s">
        <v>1994</v>
      </c>
      <c r="K318" s="382">
        <v>12</v>
      </c>
      <c r="L318" s="174" t="s">
        <v>117</v>
      </c>
      <c r="M318" s="383">
        <f>IF(BD.PD[[#This Row],[Mon]]="DOP",1,HLOOKUP(BD.PD[[#This Row],[Mon]],$K$1:$L$2,2,FALSE))</f>
        <v>61</v>
      </c>
      <c r="N318" s="384">
        <v>63.75</v>
      </c>
      <c r="O318" s="395">
        <f>BD.PD[[#This Row],[Cant.]]*BD.PD[[#This Row],[ Tasa ]]*BD.PD[[#This Row],[ Precio Und.]]</f>
        <v>46665</v>
      </c>
      <c r="P318" s="386">
        <v>0</v>
      </c>
      <c r="Q318" s="395">
        <f>IF(BD.PD[[#This Row],[Liquid. '[%']]]&lt;&gt;0,(BD.PD[[#This Row],[Valor Neto '[DOP']]]*BD.PD[[#This Row],[Liquid. '[%']]])+BD.PD[[#This Row],[Valor Neto '[DOP']]],BD.PD[[#This Row],[Valor Neto '[DOP']]])</f>
        <v>46665</v>
      </c>
      <c r="R318" s="395">
        <f>BD.PD[[#This Row],[Ppto. Orden Interna '[DOP']]]/HLOOKUP("USD",$K$1:$L$2,2,FALSE)</f>
        <v>765</v>
      </c>
      <c r="S318" s="499" t="s">
        <v>430</v>
      </c>
      <c r="T318" s="387"/>
      <c r="U318" s="460" t="s">
        <v>406</v>
      </c>
      <c r="V318" s="611">
        <v>801672</v>
      </c>
      <c r="W318" s="499" t="s">
        <v>430</v>
      </c>
      <c r="X318" s="495">
        <v>5</v>
      </c>
      <c r="Y318" s="388">
        <v>0.6</v>
      </c>
      <c r="Z318" s="243">
        <f>BD.PD[[#This Row],[Av.P1 '[%']]]*BD.PD[[#This Row],[Ppto. Orden Interna '[DOP']]]</f>
        <v>27999</v>
      </c>
      <c r="AA318" s="495">
        <v>21</v>
      </c>
      <c r="AB318" s="388">
        <v>0.4</v>
      </c>
      <c r="AC318" s="243">
        <f>BD.PD[[#This Row],[Av.P2 '[%']]]*BD.PD[[#This Row],[Ppto. Orden Interna '[DOP']]]</f>
        <v>18666</v>
      </c>
      <c r="AD318" s="249"/>
      <c r="AE318" s="389"/>
      <c r="AF318" s="243">
        <f>BD.PD[[#This Row],[Av.P3 '[%']]]*BD.PD[[#This Row],[Ppto. Orden Interna '[DOP']]]</f>
        <v>0</v>
      </c>
      <c r="AG318" s="243"/>
      <c r="AH318" s="243"/>
      <c r="AI318" s="243"/>
      <c r="AJ318" s="243"/>
      <c r="AK318" s="243"/>
      <c r="AL318" s="243"/>
      <c r="AM318" s="482">
        <f>BD.PD[[#This Row],[Pago 3]]+BD.PD[[#This Row],[Pago 2]]+BD.PD[[#This Row],[Pago 1]]</f>
        <v>46665</v>
      </c>
      <c r="AN318" s="511" t="s">
        <v>244</v>
      </c>
      <c r="AO318" s="511" t="s">
        <v>245</v>
      </c>
      <c r="AP318" s="511" t="s">
        <v>246</v>
      </c>
      <c r="AQ318" s="511" t="s">
        <v>247</v>
      </c>
      <c r="AR318" s="511">
        <v>594</v>
      </c>
      <c r="AS318" s="511" t="s">
        <v>258</v>
      </c>
      <c r="IH318" s="306"/>
    </row>
    <row r="319" spans="1:242" ht="15" customHeight="1" x14ac:dyDescent="0.3">
      <c r="A319" s="174">
        <v>7.02</v>
      </c>
      <c r="B319" s="231"/>
      <c r="C319" s="232" t="str">
        <f>VLOOKUP(BD.PD[[#This Row],[Pos]],PPto[],3,FALSE)</f>
        <v>7.02 Cocina, Patio Comidas y Rostizería</v>
      </c>
      <c r="D319" s="174" t="s">
        <v>23</v>
      </c>
      <c r="E319" s="305" t="str">
        <f>IF(BD.PD[[#This Row],[.]]="*",VLOOKUP(BD.PD[[#This Row],[Pos]],Presupuesto!A:H,7,FALSE),"")</f>
        <v/>
      </c>
      <c r="F319" s="234" t="s">
        <v>435</v>
      </c>
      <c r="G319" s="230" t="s">
        <v>1607</v>
      </c>
      <c r="H319" s="174">
        <v>4512501388</v>
      </c>
      <c r="I319" s="174" t="s">
        <v>1609</v>
      </c>
      <c r="J319" s="497" t="s">
        <v>1994</v>
      </c>
      <c r="K319" s="382">
        <v>20</v>
      </c>
      <c r="L319" s="174" t="s">
        <v>117</v>
      </c>
      <c r="M319" s="383">
        <f>IF(BD.PD[[#This Row],[Mon]]="DOP",1,HLOOKUP(BD.PD[[#This Row],[Mon]],$K$1:$L$2,2,FALSE))</f>
        <v>61</v>
      </c>
      <c r="N319" s="384">
        <v>106.59</v>
      </c>
      <c r="O319" s="395">
        <f>BD.PD[[#This Row],[Cant.]]*BD.PD[[#This Row],[ Tasa ]]*BD.PD[[#This Row],[ Precio Und.]]</f>
        <v>130039.8</v>
      </c>
      <c r="P319" s="386">
        <v>0</v>
      </c>
      <c r="Q319" s="395">
        <f>IF(BD.PD[[#This Row],[Liquid. '[%']]]&lt;&gt;0,(BD.PD[[#This Row],[Valor Neto '[DOP']]]*BD.PD[[#This Row],[Liquid. '[%']]])+BD.PD[[#This Row],[Valor Neto '[DOP']]],BD.PD[[#This Row],[Valor Neto '[DOP']]])</f>
        <v>130039.8</v>
      </c>
      <c r="R319" s="395">
        <f>BD.PD[[#This Row],[Ppto. Orden Interna '[DOP']]]/HLOOKUP("USD",$K$1:$L$2,2,FALSE)</f>
        <v>2131.8000000000002</v>
      </c>
      <c r="S319" s="499" t="s">
        <v>430</v>
      </c>
      <c r="T319" s="387"/>
      <c r="U319" s="460" t="s">
        <v>406</v>
      </c>
      <c r="V319" s="611">
        <v>801672</v>
      </c>
      <c r="W319" s="499" t="s">
        <v>430</v>
      </c>
      <c r="X319" s="495">
        <v>5</v>
      </c>
      <c r="Y319" s="388">
        <v>0.6</v>
      </c>
      <c r="Z319" s="243">
        <f>BD.PD[[#This Row],[Av.P1 '[%']]]*BD.PD[[#This Row],[Ppto. Orden Interna '[DOP']]]</f>
        <v>78023.88</v>
      </c>
      <c r="AA319" s="495">
        <v>21</v>
      </c>
      <c r="AB319" s="388">
        <v>0.4</v>
      </c>
      <c r="AC319" s="243">
        <f>BD.PD[[#This Row],[Av.P2 '[%']]]*BD.PD[[#This Row],[Ppto. Orden Interna '[DOP']]]</f>
        <v>52015.920000000006</v>
      </c>
      <c r="AD319" s="249"/>
      <c r="AE319" s="389"/>
      <c r="AF319" s="243">
        <f>BD.PD[[#This Row],[Av.P3 '[%']]]*BD.PD[[#This Row],[Ppto. Orden Interna '[DOP']]]</f>
        <v>0</v>
      </c>
      <c r="AG319" s="243"/>
      <c r="AH319" s="243"/>
      <c r="AI319" s="243"/>
      <c r="AJ319" s="243"/>
      <c r="AK319" s="243"/>
      <c r="AL319" s="243"/>
      <c r="AM319" s="482">
        <f>BD.PD[[#This Row],[Pago 3]]+BD.PD[[#This Row],[Pago 2]]+BD.PD[[#This Row],[Pago 1]]</f>
        <v>130039.80000000002</v>
      </c>
      <c r="AN319" s="511" t="s">
        <v>244</v>
      </c>
      <c r="AO319" s="511" t="s">
        <v>245</v>
      </c>
      <c r="AP319" s="511" t="s">
        <v>246</v>
      </c>
      <c r="AQ319" s="511" t="s">
        <v>247</v>
      </c>
      <c r="AR319" s="511">
        <v>594</v>
      </c>
      <c r="AS319" s="511" t="s">
        <v>258</v>
      </c>
      <c r="IH319" s="306"/>
    </row>
    <row r="320" spans="1:242" ht="15" customHeight="1" x14ac:dyDescent="0.3">
      <c r="A320" s="174">
        <v>7.02</v>
      </c>
      <c r="B320" s="231"/>
      <c r="C320" s="232" t="str">
        <f>VLOOKUP(BD.PD[[#This Row],[Pos]],PPto[],3,FALSE)</f>
        <v>7.02 Cocina, Patio Comidas y Rostizería</v>
      </c>
      <c r="D320" s="174" t="s">
        <v>23</v>
      </c>
      <c r="E320" s="305" t="str">
        <f>IF(BD.PD[[#This Row],[.]]="*",VLOOKUP(BD.PD[[#This Row],[Pos]],Presupuesto!A:H,7,FALSE),"")</f>
        <v/>
      </c>
      <c r="F320" s="234" t="s">
        <v>436</v>
      </c>
      <c r="G320" s="230" t="s">
        <v>1607</v>
      </c>
      <c r="H320" s="174">
        <v>4512501388</v>
      </c>
      <c r="I320" s="174" t="s">
        <v>1609</v>
      </c>
      <c r="J320" s="497" t="s">
        <v>1994</v>
      </c>
      <c r="K320" s="382">
        <v>4</v>
      </c>
      <c r="L320" s="174" t="s">
        <v>117</v>
      </c>
      <c r="M320" s="383">
        <f>IF(BD.PD[[#This Row],[Mon]]="DOP",1,HLOOKUP(BD.PD[[#This Row],[Mon]],$K$1:$L$2,2,FALSE))</f>
        <v>61</v>
      </c>
      <c r="N320" s="384">
        <v>158.01</v>
      </c>
      <c r="O320" s="395">
        <f>BD.PD[[#This Row],[Cant.]]*BD.PD[[#This Row],[ Tasa ]]*BD.PD[[#This Row],[ Precio Und.]]</f>
        <v>38554.439999999995</v>
      </c>
      <c r="P320" s="386">
        <v>0</v>
      </c>
      <c r="Q320" s="395">
        <f>IF(BD.PD[[#This Row],[Liquid. '[%']]]&lt;&gt;0,(BD.PD[[#This Row],[Valor Neto '[DOP']]]*BD.PD[[#This Row],[Liquid. '[%']]])+BD.PD[[#This Row],[Valor Neto '[DOP']]],BD.PD[[#This Row],[Valor Neto '[DOP']]])</f>
        <v>38554.439999999995</v>
      </c>
      <c r="R320" s="395">
        <f>BD.PD[[#This Row],[Ppto. Orden Interna '[DOP']]]/HLOOKUP("USD",$K$1:$L$2,2,FALSE)</f>
        <v>632.04</v>
      </c>
      <c r="S320" s="499" t="s">
        <v>430</v>
      </c>
      <c r="T320" s="387"/>
      <c r="U320" s="460" t="s">
        <v>406</v>
      </c>
      <c r="V320" s="611">
        <v>801672</v>
      </c>
      <c r="W320" s="499" t="s">
        <v>430</v>
      </c>
      <c r="X320" s="495">
        <v>5</v>
      </c>
      <c r="Y320" s="388">
        <v>0.6</v>
      </c>
      <c r="Z320" s="243">
        <f>BD.PD[[#This Row],[Av.P1 '[%']]]*BD.PD[[#This Row],[Ppto. Orden Interna '[DOP']]]</f>
        <v>23132.663999999997</v>
      </c>
      <c r="AA320" s="495">
        <v>21</v>
      </c>
      <c r="AB320" s="388">
        <v>0.4</v>
      </c>
      <c r="AC320" s="243">
        <f>BD.PD[[#This Row],[Av.P2 '[%']]]*BD.PD[[#This Row],[Ppto. Orden Interna '[DOP']]]</f>
        <v>15421.775999999998</v>
      </c>
      <c r="AD320" s="249"/>
      <c r="AE320" s="389"/>
      <c r="AF320" s="243">
        <f>BD.PD[[#This Row],[Av.P3 '[%']]]*BD.PD[[#This Row],[Ppto. Orden Interna '[DOP']]]</f>
        <v>0</v>
      </c>
      <c r="AG320" s="243"/>
      <c r="AH320" s="243"/>
      <c r="AI320" s="243"/>
      <c r="AJ320" s="243"/>
      <c r="AK320" s="243"/>
      <c r="AL320" s="243"/>
      <c r="AM320" s="482">
        <f>BD.PD[[#This Row],[Pago 3]]+BD.PD[[#This Row],[Pago 2]]+BD.PD[[#This Row],[Pago 1]]</f>
        <v>38554.439999999995</v>
      </c>
      <c r="AN320" s="511" t="s">
        <v>244</v>
      </c>
      <c r="AO320" s="511" t="s">
        <v>245</v>
      </c>
      <c r="AP320" s="511" t="s">
        <v>246</v>
      </c>
      <c r="AQ320" s="511" t="s">
        <v>247</v>
      </c>
      <c r="AR320" s="511">
        <v>594</v>
      </c>
      <c r="AS320" s="511" t="s">
        <v>258</v>
      </c>
      <c r="IH320" s="306"/>
    </row>
    <row r="321" spans="1:242" ht="15" customHeight="1" x14ac:dyDescent="0.3">
      <c r="A321" s="174">
        <v>7.02</v>
      </c>
      <c r="B321" s="231"/>
      <c r="C321" s="232" t="str">
        <f>VLOOKUP(BD.PD[[#This Row],[Pos]],PPto[],3,FALSE)</f>
        <v>7.02 Cocina, Patio Comidas y Rostizería</v>
      </c>
      <c r="D321" s="174" t="s">
        <v>23</v>
      </c>
      <c r="E321" s="305" t="str">
        <f>IF(BD.PD[[#This Row],[.]]="*",VLOOKUP(BD.PD[[#This Row],[Pos]],Presupuesto!A:H,7,FALSE),"")</f>
        <v/>
      </c>
      <c r="F321" s="234" t="s">
        <v>437</v>
      </c>
      <c r="G321" s="230" t="s">
        <v>1607</v>
      </c>
      <c r="H321" s="174">
        <v>4512501388</v>
      </c>
      <c r="I321" s="174" t="s">
        <v>1609</v>
      </c>
      <c r="J321" s="497" t="s">
        <v>1994</v>
      </c>
      <c r="K321" s="382">
        <v>4</v>
      </c>
      <c r="L321" s="174" t="s">
        <v>117</v>
      </c>
      <c r="M321" s="383">
        <f>IF(BD.PD[[#This Row],[Mon]]="DOP",1,HLOOKUP(BD.PD[[#This Row],[Mon]],$K$1:$L$2,2,FALSE))</f>
        <v>61</v>
      </c>
      <c r="N321" s="384">
        <v>119.83</v>
      </c>
      <c r="O321" s="395">
        <f>BD.PD[[#This Row],[Cant.]]*BD.PD[[#This Row],[ Tasa ]]*BD.PD[[#This Row],[ Precio Und.]]</f>
        <v>29238.52</v>
      </c>
      <c r="P321" s="386">
        <v>0</v>
      </c>
      <c r="Q321" s="395">
        <f>IF(BD.PD[[#This Row],[Liquid. '[%']]]&lt;&gt;0,(BD.PD[[#This Row],[Valor Neto '[DOP']]]*BD.PD[[#This Row],[Liquid. '[%']]])+BD.PD[[#This Row],[Valor Neto '[DOP']]],BD.PD[[#This Row],[Valor Neto '[DOP']]])</f>
        <v>29238.52</v>
      </c>
      <c r="R321" s="395">
        <f>BD.PD[[#This Row],[Ppto. Orden Interna '[DOP']]]/HLOOKUP("USD",$K$1:$L$2,2,FALSE)</f>
        <v>479.32</v>
      </c>
      <c r="S321" s="499" t="s">
        <v>430</v>
      </c>
      <c r="T321" s="387"/>
      <c r="U321" s="460" t="s">
        <v>406</v>
      </c>
      <c r="V321" s="611">
        <v>801672</v>
      </c>
      <c r="W321" s="499" t="s">
        <v>430</v>
      </c>
      <c r="X321" s="495">
        <v>5</v>
      </c>
      <c r="Y321" s="388">
        <v>0.6</v>
      </c>
      <c r="Z321" s="243">
        <f>BD.PD[[#This Row],[Av.P1 '[%']]]*BD.PD[[#This Row],[Ppto. Orden Interna '[DOP']]]</f>
        <v>17543.112000000001</v>
      </c>
      <c r="AA321" s="495">
        <v>21</v>
      </c>
      <c r="AB321" s="388">
        <v>0.4</v>
      </c>
      <c r="AC321" s="243">
        <f>BD.PD[[#This Row],[Av.P2 '[%']]]*BD.PD[[#This Row],[Ppto. Orden Interna '[DOP']]]</f>
        <v>11695.408000000001</v>
      </c>
      <c r="AD321" s="249"/>
      <c r="AE321" s="389"/>
      <c r="AF321" s="243">
        <f>BD.PD[[#This Row],[Av.P3 '[%']]]*BD.PD[[#This Row],[Ppto. Orden Interna '[DOP']]]</f>
        <v>0</v>
      </c>
      <c r="AG321" s="243"/>
      <c r="AH321" s="243"/>
      <c r="AI321" s="243"/>
      <c r="AJ321" s="243"/>
      <c r="AK321" s="243"/>
      <c r="AL321" s="243"/>
      <c r="AM321" s="482">
        <f>BD.PD[[#This Row],[Pago 3]]+BD.PD[[#This Row],[Pago 2]]+BD.PD[[#This Row],[Pago 1]]</f>
        <v>29238.520000000004</v>
      </c>
      <c r="AN321" s="511" t="s">
        <v>244</v>
      </c>
      <c r="AO321" s="511" t="s">
        <v>245</v>
      </c>
      <c r="AP321" s="511" t="s">
        <v>246</v>
      </c>
      <c r="AQ321" s="511" t="s">
        <v>247</v>
      </c>
      <c r="AR321" s="511">
        <v>594</v>
      </c>
      <c r="AS321" s="511" t="s">
        <v>258</v>
      </c>
      <c r="IH321" s="306"/>
    </row>
    <row r="322" spans="1:242" ht="15" customHeight="1" x14ac:dyDescent="0.3">
      <c r="A322" s="174">
        <v>7.02</v>
      </c>
      <c r="B322" s="231"/>
      <c r="C322" s="232" t="str">
        <f>VLOOKUP(BD.PD[[#This Row],[Pos]],PPto[],3,FALSE)</f>
        <v>7.02 Cocina, Patio Comidas y Rostizería</v>
      </c>
      <c r="D322" s="174" t="s">
        <v>23</v>
      </c>
      <c r="E322" s="305" t="str">
        <f>IF(BD.PD[[#This Row],[.]]="*",VLOOKUP(BD.PD[[#This Row],[Pos]],Presupuesto!A:H,7,FALSE),"")</f>
        <v/>
      </c>
      <c r="F322" s="502" t="s">
        <v>2001</v>
      </c>
      <c r="G322" s="230" t="s">
        <v>1608</v>
      </c>
      <c r="H322" s="174">
        <v>4512585451</v>
      </c>
      <c r="I322" s="174" t="s">
        <v>1609</v>
      </c>
      <c r="J322" s="497" t="s">
        <v>1994</v>
      </c>
      <c r="K322" s="382">
        <v>1</v>
      </c>
      <c r="L322" s="174" t="s">
        <v>260</v>
      </c>
      <c r="M322" s="383">
        <f>IF(BD.PD[[#This Row],[Mon]]="DOP",1,HLOOKUP(BD.PD[[#This Row],[Mon]],$K$1:$L$2,2,FALSE))</f>
        <v>1</v>
      </c>
      <c r="N322" s="384">
        <v>307391.34000000003</v>
      </c>
      <c r="O322" s="395">
        <f>BD.PD[[#This Row],[Cant.]]*BD.PD[[#This Row],[ Tasa ]]*BD.PD[[#This Row],[ Precio Und.]]</f>
        <v>307391.34000000003</v>
      </c>
      <c r="P322" s="386">
        <v>0</v>
      </c>
      <c r="Q322" s="395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R322" s="395">
        <f>BD.PD[[#This Row],[Ppto. Orden Interna '[DOP']]]/HLOOKUP("USD",$K$1:$L$2,2,FALSE)</f>
        <v>5039.2022950819673</v>
      </c>
      <c r="S322" s="381" t="s">
        <v>1040</v>
      </c>
      <c r="T322" s="387"/>
      <c r="U322" s="460" t="s">
        <v>406</v>
      </c>
      <c r="V322" s="611">
        <v>801672</v>
      </c>
      <c r="W322" s="381" t="s">
        <v>1040</v>
      </c>
      <c r="X322" s="495">
        <v>21</v>
      </c>
      <c r="Y322" s="388">
        <v>1</v>
      </c>
      <c r="Z322" s="243">
        <f>BD.PD[[#This Row],[Av.P1 '[%']]]*BD.PD[[#This Row],[Ppto. Orden Interna '[DOP']]]</f>
        <v>307391.34000000003</v>
      </c>
      <c r="AA322" s="249"/>
      <c r="AB322" s="389"/>
      <c r="AC322" s="243">
        <f>BD.PD[[#This Row],[Av.P2 '[%']]]*BD.PD[[#This Row],[Ppto. Orden Interna '[DOP']]]</f>
        <v>0</v>
      </c>
      <c r="AD322" s="249"/>
      <c r="AE322" s="389"/>
      <c r="AF322" s="243">
        <f>BD.PD[[#This Row],[Av.P3 '[%']]]*BD.PD[[#This Row],[Ppto. Orden Interna '[DOP']]]</f>
        <v>0</v>
      </c>
      <c r="AG322" s="243"/>
      <c r="AH322" s="243"/>
      <c r="AI322" s="243"/>
      <c r="AJ322" s="243"/>
      <c r="AK322" s="243"/>
      <c r="AL322" s="243"/>
      <c r="AM322" s="482">
        <f>BD.PD[[#This Row],[Pago 3]]+BD.PD[[#This Row],[Pago 2]]+BD.PD[[#This Row],[Pago 1]]</f>
        <v>307391.34000000003</v>
      </c>
      <c r="AN322" s="511" t="s">
        <v>244</v>
      </c>
      <c r="AO322" s="511" t="s">
        <v>245</v>
      </c>
      <c r="AP322" s="511" t="s">
        <v>246</v>
      </c>
      <c r="AQ322" s="511" t="s">
        <v>247</v>
      </c>
      <c r="AR322" s="511">
        <v>594</v>
      </c>
      <c r="AS322" s="511" t="s">
        <v>258</v>
      </c>
      <c r="IH322" s="306"/>
    </row>
    <row r="323" spans="1:242" ht="15" customHeight="1" x14ac:dyDescent="0.3">
      <c r="A323" s="174">
        <v>7.02</v>
      </c>
      <c r="B323" s="231"/>
      <c r="C323" s="232" t="str">
        <f>VLOOKUP(BD.PD[[#This Row],[Pos]],PPto[],3,FALSE)</f>
        <v>7.02 Cocina, Patio Comidas y Rostizería</v>
      </c>
      <c r="D323" s="174" t="s">
        <v>23</v>
      </c>
      <c r="E323" s="305" t="str">
        <f>IF(BD.PD[[#This Row],[.]]="*",VLOOKUP(BD.PD[[#This Row],[Pos]],Presupuesto!A:H,7,FALSE),"")</f>
        <v/>
      </c>
      <c r="F323" s="502" t="s">
        <v>462</v>
      </c>
      <c r="G323" s="230" t="s">
        <v>1608</v>
      </c>
      <c r="H323" s="174">
        <v>4512631060</v>
      </c>
      <c r="I323" s="174" t="s">
        <v>1609</v>
      </c>
      <c r="J323" s="497" t="s">
        <v>1994</v>
      </c>
      <c r="K323" s="382">
        <v>1</v>
      </c>
      <c r="L323" s="174" t="s">
        <v>260</v>
      </c>
      <c r="M323" s="383">
        <f>IF(BD.PD[[#This Row],[Mon]]="DOP",1,HLOOKUP(BD.PD[[#This Row],[Mon]],$K$1:$L$2,2,FALSE))</f>
        <v>1</v>
      </c>
      <c r="N323" s="384">
        <v>6438.22</v>
      </c>
      <c r="O323" s="395">
        <f>BD.PD[[#This Row],[Cant.]]*BD.PD[[#This Row],[ Tasa ]]*BD.PD[[#This Row],[ Precio Und.]]</f>
        <v>6438.22</v>
      </c>
      <c r="P323" s="386">
        <v>0</v>
      </c>
      <c r="Q323" s="395">
        <f>IF(BD.PD[[#This Row],[Liquid. '[%']]]&lt;&gt;0,(BD.PD[[#This Row],[Valor Neto '[DOP']]]*BD.PD[[#This Row],[Liquid. '[%']]])+BD.PD[[#This Row],[Valor Neto '[DOP']]],BD.PD[[#This Row],[Valor Neto '[DOP']]])</f>
        <v>6438.22</v>
      </c>
      <c r="R323" s="395">
        <f>BD.PD[[#This Row],[Ppto. Orden Interna '[DOP']]]/HLOOKUP("USD",$K$1:$L$2,2,FALSE)</f>
        <v>105.54459016393443</v>
      </c>
      <c r="S323" s="381" t="s">
        <v>1040</v>
      </c>
      <c r="T323" s="387"/>
      <c r="U323" s="460" t="s">
        <v>406</v>
      </c>
      <c r="V323" s="611">
        <v>801672</v>
      </c>
      <c r="W323" s="381" t="s">
        <v>1040</v>
      </c>
      <c r="X323" s="495">
        <v>21</v>
      </c>
      <c r="Y323" s="388">
        <v>1</v>
      </c>
      <c r="Z323" s="243">
        <f>BD.PD[[#This Row],[Av.P1 '[%']]]*BD.PD[[#This Row],[Ppto. Orden Interna '[DOP']]]</f>
        <v>6438.22</v>
      </c>
      <c r="AA323" s="249"/>
      <c r="AB323" s="389"/>
      <c r="AC323" s="243">
        <f>BD.PD[[#This Row],[Av.P2 '[%']]]*BD.PD[[#This Row],[Ppto. Orden Interna '[DOP']]]</f>
        <v>0</v>
      </c>
      <c r="AD323" s="249"/>
      <c r="AE323" s="389"/>
      <c r="AF323" s="243">
        <f>BD.PD[[#This Row],[Av.P3 '[%']]]*BD.PD[[#This Row],[Ppto. Orden Interna '[DOP']]]</f>
        <v>0</v>
      </c>
      <c r="AG323" s="243"/>
      <c r="AH323" s="243"/>
      <c r="AI323" s="243"/>
      <c r="AJ323" s="243"/>
      <c r="AK323" s="243"/>
      <c r="AL323" s="243"/>
      <c r="AM323" s="482">
        <f>BD.PD[[#This Row],[Pago 3]]+BD.PD[[#This Row],[Pago 2]]+BD.PD[[#This Row],[Pago 1]]</f>
        <v>6438.22</v>
      </c>
      <c r="AN323" s="511" t="s">
        <v>244</v>
      </c>
      <c r="AO323" s="511" t="s">
        <v>245</v>
      </c>
      <c r="AP323" s="511" t="s">
        <v>246</v>
      </c>
      <c r="AQ323" s="511" t="s">
        <v>247</v>
      </c>
      <c r="AR323" s="511">
        <v>594</v>
      </c>
      <c r="AS323" s="511" t="s">
        <v>258</v>
      </c>
      <c r="IH323" s="306"/>
    </row>
    <row r="324" spans="1:242" ht="15" customHeight="1" x14ac:dyDescent="0.3">
      <c r="A324" s="174">
        <v>7.02</v>
      </c>
      <c r="B324" s="231"/>
      <c r="C324" s="232" t="str">
        <f>VLOOKUP(BD.PD[[#This Row],[Pos]],PPto[],3,FALSE)</f>
        <v>7.02 Cocina, Patio Comidas y Rostizería</v>
      </c>
      <c r="D324" s="174" t="s">
        <v>23</v>
      </c>
      <c r="E324" s="305" t="str">
        <f>IF(BD.PD[[#This Row],[.]]="*",VLOOKUP(BD.PD[[#This Row],[Pos]],Presupuesto!A:H,7,FALSE),"")</f>
        <v/>
      </c>
      <c r="F324" s="502" t="s">
        <v>464</v>
      </c>
      <c r="G324" s="230" t="s">
        <v>1608</v>
      </c>
      <c r="H324" s="174">
        <v>4512631060</v>
      </c>
      <c r="I324" s="174" t="s">
        <v>1609</v>
      </c>
      <c r="J324" s="497" t="s">
        <v>1994</v>
      </c>
      <c r="K324" s="382">
        <v>1</v>
      </c>
      <c r="L324" s="174" t="s">
        <v>260</v>
      </c>
      <c r="M324" s="383">
        <f>IF(BD.PD[[#This Row],[Mon]]="DOP",1,HLOOKUP(BD.PD[[#This Row],[Mon]],$K$1:$L$2,2,FALSE))</f>
        <v>1</v>
      </c>
      <c r="N324" s="384">
        <v>5821.21</v>
      </c>
      <c r="O324" s="395">
        <f>BD.PD[[#This Row],[Cant.]]*BD.PD[[#This Row],[ Tasa ]]*BD.PD[[#This Row],[ Precio Und.]]</f>
        <v>5821.21</v>
      </c>
      <c r="P324" s="386">
        <v>0</v>
      </c>
      <c r="Q324" s="395">
        <f>IF(BD.PD[[#This Row],[Liquid. '[%']]]&lt;&gt;0,(BD.PD[[#This Row],[Valor Neto '[DOP']]]*BD.PD[[#This Row],[Liquid. '[%']]])+BD.PD[[#This Row],[Valor Neto '[DOP']]],BD.PD[[#This Row],[Valor Neto '[DOP']]])</f>
        <v>5821.21</v>
      </c>
      <c r="R324" s="395">
        <f>BD.PD[[#This Row],[Ppto. Orden Interna '[DOP']]]/HLOOKUP("USD",$K$1:$L$2,2,FALSE)</f>
        <v>95.429672131147541</v>
      </c>
      <c r="S324" s="381" t="s">
        <v>1040</v>
      </c>
      <c r="T324" s="387"/>
      <c r="U324" s="460" t="s">
        <v>406</v>
      </c>
      <c r="V324" s="611">
        <v>801672</v>
      </c>
      <c r="W324" s="381" t="s">
        <v>1040</v>
      </c>
      <c r="X324" s="495">
        <v>21</v>
      </c>
      <c r="Y324" s="388">
        <v>1</v>
      </c>
      <c r="Z324" s="243">
        <f>BD.PD[[#This Row],[Av.P1 '[%']]]*BD.PD[[#This Row],[Ppto. Orden Interna '[DOP']]]</f>
        <v>5821.21</v>
      </c>
      <c r="AA324" s="249"/>
      <c r="AB324" s="389"/>
      <c r="AC324" s="243">
        <f>BD.PD[[#This Row],[Av.P2 '[%']]]*BD.PD[[#This Row],[Ppto. Orden Interna '[DOP']]]</f>
        <v>0</v>
      </c>
      <c r="AD324" s="249"/>
      <c r="AE324" s="389"/>
      <c r="AF324" s="243">
        <f>BD.PD[[#This Row],[Av.P3 '[%']]]*BD.PD[[#This Row],[Ppto. Orden Interna '[DOP']]]</f>
        <v>0</v>
      </c>
      <c r="AG324" s="243"/>
      <c r="AH324" s="243"/>
      <c r="AI324" s="243"/>
      <c r="AJ324" s="243"/>
      <c r="AK324" s="243"/>
      <c r="AL324" s="243"/>
      <c r="AM324" s="482">
        <f>BD.PD[[#This Row],[Pago 3]]+BD.PD[[#This Row],[Pago 2]]+BD.PD[[#This Row],[Pago 1]]</f>
        <v>5821.21</v>
      </c>
      <c r="AN324" s="511" t="s">
        <v>244</v>
      </c>
      <c r="AO324" s="511" t="s">
        <v>245</v>
      </c>
      <c r="AP324" s="511" t="s">
        <v>246</v>
      </c>
      <c r="AQ324" s="511" t="s">
        <v>247</v>
      </c>
      <c r="AR324" s="511">
        <v>594</v>
      </c>
      <c r="AS324" s="511" t="s">
        <v>258</v>
      </c>
      <c r="IH324" s="306"/>
    </row>
    <row r="325" spans="1:242" ht="15" customHeight="1" x14ac:dyDescent="0.3">
      <c r="A325" s="174">
        <v>7.02</v>
      </c>
      <c r="B325" s="231"/>
      <c r="C325" s="232" t="str">
        <f>VLOOKUP(BD.PD[[#This Row],[Pos]],PPto[],3,FALSE)</f>
        <v>7.02 Cocina, Patio Comidas y Rostizería</v>
      </c>
      <c r="D325" s="174" t="s">
        <v>23</v>
      </c>
      <c r="E325" s="305" t="str">
        <f>IF(BD.PD[[#This Row],[.]]="*",VLOOKUP(BD.PD[[#This Row],[Pos]],Presupuesto!A:H,7,FALSE),"")</f>
        <v/>
      </c>
      <c r="F325" s="502" t="s">
        <v>465</v>
      </c>
      <c r="G325" s="230" t="s">
        <v>1608</v>
      </c>
      <c r="H325" s="174">
        <v>4512631060</v>
      </c>
      <c r="I325" s="174" t="s">
        <v>1609</v>
      </c>
      <c r="J325" s="497" t="s">
        <v>1994</v>
      </c>
      <c r="K325" s="382">
        <v>1</v>
      </c>
      <c r="L325" s="174" t="s">
        <v>260</v>
      </c>
      <c r="M325" s="383">
        <f>IF(BD.PD[[#This Row],[Mon]]="DOP",1,HLOOKUP(BD.PD[[#This Row],[Mon]],$K$1:$L$2,2,FALSE))</f>
        <v>1</v>
      </c>
      <c r="N325" s="384">
        <v>4853</v>
      </c>
      <c r="O325" s="395">
        <f>BD.PD[[#This Row],[Cant.]]*BD.PD[[#This Row],[ Tasa ]]*BD.PD[[#This Row],[ Precio Und.]]</f>
        <v>4853</v>
      </c>
      <c r="P325" s="386">
        <v>0</v>
      </c>
      <c r="Q325" s="395">
        <f>IF(BD.PD[[#This Row],[Liquid. '[%']]]&lt;&gt;0,(BD.PD[[#This Row],[Valor Neto '[DOP']]]*BD.PD[[#This Row],[Liquid. '[%']]])+BD.PD[[#This Row],[Valor Neto '[DOP']]],BD.PD[[#This Row],[Valor Neto '[DOP']]])</f>
        <v>4853</v>
      </c>
      <c r="R325" s="395">
        <f>BD.PD[[#This Row],[Ppto. Orden Interna '[DOP']]]/HLOOKUP("USD",$K$1:$L$2,2,FALSE)</f>
        <v>79.557377049180332</v>
      </c>
      <c r="S325" s="381" t="s">
        <v>1040</v>
      </c>
      <c r="T325" s="387"/>
      <c r="U325" s="460" t="s">
        <v>406</v>
      </c>
      <c r="V325" s="611">
        <v>801672</v>
      </c>
      <c r="W325" s="381" t="s">
        <v>1040</v>
      </c>
      <c r="X325" s="495">
        <v>21</v>
      </c>
      <c r="Y325" s="388">
        <v>1</v>
      </c>
      <c r="Z325" s="243">
        <f>BD.PD[[#This Row],[Av.P1 '[%']]]*BD.PD[[#This Row],[Ppto. Orden Interna '[DOP']]]</f>
        <v>4853</v>
      </c>
      <c r="AA325" s="249"/>
      <c r="AB325" s="389"/>
      <c r="AC325" s="243">
        <f>BD.PD[[#This Row],[Av.P2 '[%']]]*BD.PD[[#This Row],[Ppto. Orden Interna '[DOP']]]</f>
        <v>0</v>
      </c>
      <c r="AD325" s="249"/>
      <c r="AE325" s="389"/>
      <c r="AF325" s="243">
        <f>BD.PD[[#This Row],[Av.P3 '[%']]]*BD.PD[[#This Row],[Ppto. Orden Interna '[DOP']]]</f>
        <v>0</v>
      </c>
      <c r="AG325" s="243"/>
      <c r="AH325" s="243"/>
      <c r="AI325" s="243"/>
      <c r="AJ325" s="243"/>
      <c r="AK325" s="243"/>
      <c r="AL325" s="243"/>
      <c r="AM325" s="482">
        <f>BD.PD[[#This Row],[Pago 3]]+BD.PD[[#This Row],[Pago 2]]+BD.PD[[#This Row],[Pago 1]]</f>
        <v>4853</v>
      </c>
      <c r="AN325" s="511" t="s">
        <v>244</v>
      </c>
      <c r="AO325" s="511" t="s">
        <v>245</v>
      </c>
      <c r="AP325" s="511" t="s">
        <v>246</v>
      </c>
      <c r="AQ325" s="511" t="s">
        <v>247</v>
      </c>
      <c r="AR325" s="511">
        <v>594</v>
      </c>
      <c r="AS325" s="511" t="s">
        <v>258</v>
      </c>
      <c r="IH325" s="306"/>
    </row>
    <row r="326" spans="1:242" ht="15" customHeight="1" x14ac:dyDescent="0.3">
      <c r="A326" s="174">
        <v>7.02</v>
      </c>
      <c r="B326" s="231"/>
      <c r="C326" s="232" t="str">
        <f>VLOOKUP(BD.PD[[#This Row],[Pos]],PPto[],3,FALSE)</f>
        <v>7.02 Cocina, Patio Comidas y Rostizería</v>
      </c>
      <c r="D326" s="174" t="s">
        <v>23</v>
      </c>
      <c r="E326" s="305" t="str">
        <f>IF(BD.PD[[#This Row],[.]]="*",VLOOKUP(BD.PD[[#This Row],[Pos]],Presupuesto!A:H,7,FALSE),"")</f>
        <v/>
      </c>
      <c r="F326" s="502" t="s">
        <v>466</v>
      </c>
      <c r="G326" s="230" t="s">
        <v>1608</v>
      </c>
      <c r="H326" s="174">
        <v>4512631060</v>
      </c>
      <c r="I326" s="174" t="s">
        <v>1609</v>
      </c>
      <c r="J326" s="497" t="s">
        <v>1994</v>
      </c>
      <c r="K326" s="382">
        <v>1</v>
      </c>
      <c r="L326" s="174" t="s">
        <v>260</v>
      </c>
      <c r="M326" s="383">
        <f>IF(BD.PD[[#This Row],[Mon]]="DOP",1,HLOOKUP(BD.PD[[#This Row],[Mon]],$K$1:$L$2,2,FALSE))</f>
        <v>1</v>
      </c>
      <c r="N326" s="384">
        <v>3650.85</v>
      </c>
      <c r="O326" s="395">
        <f>BD.PD[[#This Row],[Cant.]]*BD.PD[[#This Row],[ Tasa ]]*BD.PD[[#This Row],[ Precio Und.]]</f>
        <v>3650.85</v>
      </c>
      <c r="P326" s="386">
        <v>0</v>
      </c>
      <c r="Q326" s="395">
        <f>IF(BD.PD[[#This Row],[Liquid. '[%']]]&lt;&gt;0,(BD.PD[[#This Row],[Valor Neto '[DOP']]]*BD.PD[[#This Row],[Liquid. '[%']]])+BD.PD[[#This Row],[Valor Neto '[DOP']]],BD.PD[[#This Row],[Valor Neto '[DOP']]])</f>
        <v>3650.85</v>
      </c>
      <c r="R326" s="395">
        <f>BD.PD[[#This Row],[Ppto. Orden Interna '[DOP']]]/HLOOKUP("USD",$K$1:$L$2,2,FALSE)</f>
        <v>59.85</v>
      </c>
      <c r="S326" s="381" t="s">
        <v>1040</v>
      </c>
      <c r="T326" s="387"/>
      <c r="U326" s="460" t="s">
        <v>406</v>
      </c>
      <c r="V326" s="611">
        <v>801672</v>
      </c>
      <c r="W326" s="381" t="s">
        <v>1040</v>
      </c>
      <c r="X326" s="495">
        <v>21</v>
      </c>
      <c r="Y326" s="388">
        <v>1</v>
      </c>
      <c r="Z326" s="243">
        <f>BD.PD[[#This Row],[Av.P1 '[%']]]*BD.PD[[#This Row],[Ppto. Orden Interna '[DOP']]]</f>
        <v>3650.85</v>
      </c>
      <c r="AA326" s="249"/>
      <c r="AB326" s="389"/>
      <c r="AC326" s="243">
        <f>BD.PD[[#This Row],[Av.P2 '[%']]]*BD.PD[[#This Row],[Ppto. Orden Interna '[DOP']]]</f>
        <v>0</v>
      </c>
      <c r="AD326" s="249"/>
      <c r="AE326" s="389"/>
      <c r="AF326" s="243">
        <f>BD.PD[[#This Row],[Av.P3 '[%']]]*BD.PD[[#This Row],[Ppto. Orden Interna '[DOP']]]</f>
        <v>0</v>
      </c>
      <c r="AG326" s="243"/>
      <c r="AH326" s="243"/>
      <c r="AI326" s="243"/>
      <c r="AJ326" s="243"/>
      <c r="AK326" s="243"/>
      <c r="AL326" s="243"/>
      <c r="AM326" s="482">
        <f>BD.PD[[#This Row],[Pago 3]]+BD.PD[[#This Row],[Pago 2]]+BD.PD[[#This Row],[Pago 1]]</f>
        <v>3650.85</v>
      </c>
      <c r="AN326" s="511" t="s">
        <v>244</v>
      </c>
      <c r="AO326" s="511" t="s">
        <v>245</v>
      </c>
      <c r="AP326" s="511" t="s">
        <v>246</v>
      </c>
      <c r="AQ326" s="511" t="s">
        <v>247</v>
      </c>
      <c r="AR326" s="511">
        <v>594</v>
      </c>
      <c r="AS326" s="511" t="s">
        <v>258</v>
      </c>
      <c r="IH326" s="306"/>
    </row>
    <row r="327" spans="1:242" ht="15" customHeight="1" x14ac:dyDescent="0.3">
      <c r="A327" s="174">
        <v>7.02</v>
      </c>
      <c r="B327" s="231"/>
      <c r="C327" s="232" t="str">
        <f>VLOOKUP(BD.PD[[#This Row],[Pos]],PPto[],3,FALSE)</f>
        <v>7.02 Cocina, Patio Comidas y Rostizería</v>
      </c>
      <c r="D327" s="174" t="s">
        <v>23</v>
      </c>
      <c r="E327" s="305" t="str">
        <f>IF(BD.PD[[#This Row],[.]]="*",VLOOKUP(BD.PD[[#This Row],[Pos]],Presupuesto!A:H,7,FALSE),"")</f>
        <v/>
      </c>
      <c r="F327" s="502" t="s">
        <v>466</v>
      </c>
      <c r="G327" s="230" t="s">
        <v>1608</v>
      </c>
      <c r="H327" s="174">
        <v>4512631060</v>
      </c>
      <c r="I327" s="174" t="s">
        <v>1609</v>
      </c>
      <c r="J327" s="497" t="s">
        <v>1994</v>
      </c>
      <c r="K327" s="382">
        <v>1</v>
      </c>
      <c r="L327" s="174" t="s">
        <v>260</v>
      </c>
      <c r="M327" s="383">
        <f>IF(BD.PD[[#This Row],[Mon]]="DOP",1,HLOOKUP(BD.PD[[#This Row],[Mon]],$K$1:$L$2,2,FALSE))</f>
        <v>1</v>
      </c>
      <c r="N327" s="384">
        <v>4242.25</v>
      </c>
      <c r="O327" s="395">
        <f>BD.PD[[#This Row],[Cant.]]*BD.PD[[#This Row],[ Tasa ]]*BD.PD[[#This Row],[ Precio Und.]]</f>
        <v>4242.25</v>
      </c>
      <c r="P327" s="386">
        <v>0</v>
      </c>
      <c r="Q327" s="395">
        <f>IF(BD.PD[[#This Row],[Liquid. '[%']]]&lt;&gt;0,(BD.PD[[#This Row],[Valor Neto '[DOP']]]*BD.PD[[#This Row],[Liquid. '[%']]])+BD.PD[[#This Row],[Valor Neto '[DOP']]],BD.PD[[#This Row],[Valor Neto '[DOP']]])</f>
        <v>4242.25</v>
      </c>
      <c r="R327" s="395">
        <f>BD.PD[[#This Row],[Ppto. Orden Interna '[DOP']]]/HLOOKUP("USD",$K$1:$L$2,2,FALSE)</f>
        <v>69.545081967213122</v>
      </c>
      <c r="S327" s="381" t="s">
        <v>1040</v>
      </c>
      <c r="T327" s="387"/>
      <c r="U327" s="460" t="s">
        <v>406</v>
      </c>
      <c r="V327" s="611">
        <v>801672</v>
      </c>
      <c r="W327" s="381" t="s">
        <v>1040</v>
      </c>
      <c r="X327" s="495">
        <v>21</v>
      </c>
      <c r="Y327" s="388">
        <v>1</v>
      </c>
      <c r="Z327" s="243">
        <f>BD.PD[[#This Row],[Av.P1 '[%']]]*BD.PD[[#This Row],[Ppto. Orden Interna '[DOP']]]</f>
        <v>4242.25</v>
      </c>
      <c r="AA327" s="249"/>
      <c r="AB327" s="389"/>
      <c r="AC327" s="243">
        <f>BD.PD[[#This Row],[Av.P2 '[%']]]*BD.PD[[#This Row],[Ppto. Orden Interna '[DOP']]]</f>
        <v>0</v>
      </c>
      <c r="AD327" s="249"/>
      <c r="AE327" s="389"/>
      <c r="AF327" s="243">
        <f>BD.PD[[#This Row],[Av.P3 '[%']]]*BD.PD[[#This Row],[Ppto. Orden Interna '[DOP']]]</f>
        <v>0</v>
      </c>
      <c r="AG327" s="243"/>
      <c r="AH327" s="243"/>
      <c r="AI327" s="243"/>
      <c r="AJ327" s="243"/>
      <c r="AK327" s="243"/>
      <c r="AL327" s="243"/>
      <c r="AM327" s="482">
        <f>BD.PD[[#This Row],[Pago 3]]+BD.PD[[#This Row],[Pago 2]]+BD.PD[[#This Row],[Pago 1]]</f>
        <v>4242.25</v>
      </c>
      <c r="AN327" s="511" t="s">
        <v>244</v>
      </c>
      <c r="AO327" s="511" t="s">
        <v>245</v>
      </c>
      <c r="AP327" s="511" t="s">
        <v>246</v>
      </c>
      <c r="AQ327" s="511" t="s">
        <v>247</v>
      </c>
      <c r="AR327" s="511">
        <v>594</v>
      </c>
      <c r="AS327" s="511" t="s">
        <v>258</v>
      </c>
      <c r="IH327" s="306"/>
    </row>
    <row r="328" spans="1:242" ht="15" customHeight="1" x14ac:dyDescent="0.3">
      <c r="A328" s="174">
        <v>7.02</v>
      </c>
      <c r="B328" s="231"/>
      <c r="C328" s="232" t="str">
        <f>VLOOKUP(BD.PD[[#This Row],[Pos]],PPto[],3,FALSE)</f>
        <v>7.02 Cocina, Patio Comidas y Rostizería</v>
      </c>
      <c r="D328" s="174" t="s">
        <v>23</v>
      </c>
      <c r="E328" s="305" t="str">
        <f>IF(BD.PD[[#This Row],[.]]="*",VLOOKUP(BD.PD[[#This Row],[Pos]],Presupuesto!A:H,7,FALSE),"")</f>
        <v/>
      </c>
      <c r="F328" s="502" t="s">
        <v>467</v>
      </c>
      <c r="G328" s="230" t="s">
        <v>1608</v>
      </c>
      <c r="H328" s="174">
        <v>4512631060</v>
      </c>
      <c r="I328" s="174" t="s">
        <v>1609</v>
      </c>
      <c r="J328" s="497" t="s">
        <v>1994</v>
      </c>
      <c r="K328" s="382">
        <v>1</v>
      </c>
      <c r="L328" s="174" t="s">
        <v>260</v>
      </c>
      <c r="M328" s="383">
        <f>IF(BD.PD[[#This Row],[Mon]]="DOP",1,HLOOKUP(BD.PD[[#This Row],[Mon]],$K$1:$L$2,2,FALSE))</f>
        <v>1</v>
      </c>
      <c r="N328" s="384">
        <v>64770.41</v>
      </c>
      <c r="O328" s="395">
        <f>BD.PD[[#This Row],[Cant.]]*BD.PD[[#This Row],[ Tasa ]]*BD.PD[[#This Row],[ Precio Und.]]</f>
        <v>64770.41</v>
      </c>
      <c r="P328" s="386">
        <v>0</v>
      </c>
      <c r="Q328" s="395">
        <f>IF(BD.PD[[#This Row],[Liquid. '[%']]]&lt;&gt;0,(BD.PD[[#This Row],[Valor Neto '[DOP']]]*BD.PD[[#This Row],[Liquid. '[%']]])+BD.PD[[#This Row],[Valor Neto '[DOP']]],BD.PD[[#This Row],[Valor Neto '[DOP']]])</f>
        <v>64770.41</v>
      </c>
      <c r="R328" s="395">
        <f>BD.PD[[#This Row],[Ppto. Orden Interna '[DOP']]]/HLOOKUP("USD",$K$1:$L$2,2,FALSE)</f>
        <v>1061.81</v>
      </c>
      <c r="S328" s="381" t="s">
        <v>1040</v>
      </c>
      <c r="T328" s="387"/>
      <c r="U328" s="460" t="s">
        <v>406</v>
      </c>
      <c r="V328" s="611">
        <v>801672</v>
      </c>
      <c r="W328" s="381" t="s">
        <v>1040</v>
      </c>
      <c r="X328" s="495">
        <v>21</v>
      </c>
      <c r="Y328" s="388">
        <v>1</v>
      </c>
      <c r="Z328" s="243">
        <f>BD.PD[[#This Row],[Av.P1 '[%']]]*BD.PD[[#This Row],[Ppto. Orden Interna '[DOP']]]</f>
        <v>64770.41</v>
      </c>
      <c r="AA328" s="249"/>
      <c r="AB328" s="389"/>
      <c r="AC328" s="243">
        <f>BD.PD[[#This Row],[Av.P2 '[%']]]*BD.PD[[#This Row],[Ppto. Orden Interna '[DOP']]]</f>
        <v>0</v>
      </c>
      <c r="AD328" s="249"/>
      <c r="AE328" s="389"/>
      <c r="AF328" s="243">
        <f>BD.PD[[#This Row],[Av.P3 '[%']]]*BD.PD[[#This Row],[Ppto. Orden Interna '[DOP']]]</f>
        <v>0</v>
      </c>
      <c r="AG328" s="243"/>
      <c r="AH328" s="243"/>
      <c r="AI328" s="243"/>
      <c r="AJ328" s="243"/>
      <c r="AK328" s="243"/>
      <c r="AL328" s="243"/>
      <c r="AM328" s="482">
        <f>BD.PD[[#This Row],[Pago 3]]+BD.PD[[#This Row],[Pago 2]]+BD.PD[[#This Row],[Pago 1]]</f>
        <v>64770.41</v>
      </c>
      <c r="AN328" s="511" t="s">
        <v>244</v>
      </c>
      <c r="AO328" s="511" t="s">
        <v>245</v>
      </c>
      <c r="AP328" s="511" t="s">
        <v>246</v>
      </c>
      <c r="AQ328" s="511" t="s">
        <v>247</v>
      </c>
      <c r="AR328" s="511">
        <v>594</v>
      </c>
      <c r="AS328" s="511" t="s">
        <v>258</v>
      </c>
      <c r="IH328" s="306"/>
    </row>
    <row r="329" spans="1:242" ht="15" customHeight="1" x14ac:dyDescent="0.3">
      <c r="A329" s="174">
        <v>7.03</v>
      </c>
      <c r="B329" s="231"/>
      <c r="C329" s="232" t="str">
        <f>VLOOKUP(BD.PD[[#This Row],[Pos]],PPto[],3,FALSE)</f>
        <v>7.03 Equipamiento Carniceria, Pescadería y Delicatesen</v>
      </c>
      <c r="D329" s="174" t="s">
        <v>23</v>
      </c>
      <c r="E329" s="305" t="str">
        <f>IF(BD.PD[[#This Row],[.]]="*",VLOOKUP(BD.PD[[#This Row],[Pos]],Presupuesto!A:H,7,FALSE),"")</f>
        <v/>
      </c>
      <c r="F329" s="234" t="s">
        <v>2002</v>
      </c>
      <c r="G329" s="230" t="s">
        <v>1608</v>
      </c>
      <c r="H329" s="174">
        <v>4513123880</v>
      </c>
      <c r="I329" s="174" t="s">
        <v>1605</v>
      </c>
      <c r="J329" s="497" t="s">
        <v>1994</v>
      </c>
      <c r="K329" s="382">
        <v>1</v>
      </c>
      <c r="L329" s="174" t="s">
        <v>260</v>
      </c>
      <c r="M329" s="383">
        <f>IF(BD.PD[[#This Row],[Mon]]="DOP",1,HLOOKUP(BD.PD[[#This Row],[Mon]],$K$1:$L$2,2,FALSE))</f>
        <v>1</v>
      </c>
      <c r="N329" s="384">
        <v>210087.48</v>
      </c>
      <c r="O329" s="395">
        <f>BD.PD[[#This Row],[Cant.]]*BD.PD[[#This Row],[ Tasa ]]*BD.PD[[#This Row],[ Precio Und.]]</f>
        <v>210087.48</v>
      </c>
      <c r="P329" s="386">
        <v>0</v>
      </c>
      <c r="Q329" s="395">
        <f>IF(BD.PD[[#This Row],[Liquid. '[%']]]&lt;&gt;0,(BD.PD[[#This Row],[Valor Neto '[DOP']]]*BD.PD[[#This Row],[Liquid. '[%']]])+BD.PD[[#This Row],[Valor Neto '[DOP']]],BD.PD[[#This Row],[Valor Neto '[DOP']]])</f>
        <v>210087.48</v>
      </c>
      <c r="R329" s="395">
        <f>BD.PD[[#This Row],[Ppto. Orden Interna '[DOP']]]/HLOOKUP("USD",$K$1:$L$2,2,FALSE)</f>
        <v>3444.0570491803282</v>
      </c>
      <c r="S329" s="381" t="s">
        <v>1040</v>
      </c>
      <c r="T329" s="387"/>
      <c r="U329" s="460" t="s">
        <v>406</v>
      </c>
      <c r="V329" s="611">
        <v>801672</v>
      </c>
      <c r="W329" s="381" t="s">
        <v>1040</v>
      </c>
      <c r="X329" s="495">
        <v>22</v>
      </c>
      <c r="Y329" s="388">
        <v>1</v>
      </c>
      <c r="Z329" s="243">
        <f>BD.PD[[#This Row],[Av.P1 '[%']]]*BD.PD[[#This Row],[Ppto. Orden Interna '[DOP']]]</f>
        <v>210087.48</v>
      </c>
      <c r="AA329" s="249"/>
      <c r="AB329" s="389"/>
      <c r="AC329" s="243">
        <f>BD.PD[[#This Row],[Av.P2 '[%']]]*BD.PD[[#This Row],[Ppto. Orden Interna '[DOP']]]</f>
        <v>0</v>
      </c>
      <c r="AD329" s="249"/>
      <c r="AE329" s="389"/>
      <c r="AF329" s="243">
        <f>BD.PD[[#This Row],[Av.P3 '[%']]]*BD.PD[[#This Row],[Ppto. Orden Interna '[DOP']]]</f>
        <v>0</v>
      </c>
      <c r="AG329" s="243"/>
      <c r="AH329" s="243"/>
      <c r="AI329" s="243"/>
      <c r="AJ329" s="243"/>
      <c r="AK329" s="243"/>
      <c r="AL329" s="243"/>
      <c r="AM329" s="482">
        <f>BD.PD[[#This Row],[Pago 3]]+BD.PD[[#This Row],[Pago 2]]+BD.PD[[#This Row],[Pago 1]]</f>
        <v>210087.48</v>
      </c>
      <c r="AN329" s="511" t="s">
        <v>244</v>
      </c>
      <c r="AO329" s="511" t="s">
        <v>245</v>
      </c>
      <c r="AP329" s="511" t="s">
        <v>246</v>
      </c>
      <c r="AQ329" s="511" t="s">
        <v>247</v>
      </c>
      <c r="AR329" s="511">
        <v>594</v>
      </c>
      <c r="AS329" s="511" t="s">
        <v>258</v>
      </c>
      <c r="IH329" s="306"/>
    </row>
    <row r="330" spans="1:242" ht="15" customHeight="1" x14ac:dyDescent="0.3">
      <c r="A330" s="174">
        <v>7.03</v>
      </c>
      <c r="B330" s="231" t="s">
        <v>243</v>
      </c>
      <c r="C330" s="232" t="str">
        <f>VLOOKUP(BD.PD[[#This Row],[Pos]],PPto[],3,FALSE)</f>
        <v>7.03 Equipamiento Carniceria, Pescadería y Delicatesen</v>
      </c>
      <c r="D330" s="233" t="s">
        <v>243</v>
      </c>
      <c r="E330" s="305">
        <f>IF(BD.PD[[#This Row],[.]]="*",VLOOKUP(BD.PD[[#This Row],[Pos]],Presupuesto!A:H,7,FALSE),"")</f>
        <v>113048.39611904763</v>
      </c>
      <c r="F330" s="234"/>
      <c r="G330" s="174"/>
      <c r="H330" s="174"/>
      <c r="I330" s="174"/>
      <c r="J330" s="174"/>
      <c r="K330" s="392">
        <v>1</v>
      </c>
      <c r="L330" s="233" t="s">
        <v>117</v>
      </c>
      <c r="M330" s="383">
        <f>IF(BD.PD[[#This Row],[Mon]]="DOP",1,HLOOKUP(BD.PD[[#This Row],[Mon]],$K$1:$L$2,2,FALSE))</f>
        <v>61</v>
      </c>
      <c r="N330" s="490">
        <v>0</v>
      </c>
      <c r="O330" s="243">
        <f>BD.PD[[#This Row],[Cant.]]*BD.PD[[#This Row],[ Tasa ]]*BD.PD[[#This Row],[ Precio Und.]]</f>
        <v>0</v>
      </c>
      <c r="P330" s="491">
        <v>0</v>
      </c>
      <c r="Q330" s="243">
        <f>IF(BD.PD[[#This Row],[Liquid. '[%']]]&lt;&gt;0,(BD.PD[[#This Row],[Valor Neto '[DOP']]]*BD.PD[[#This Row],[Liquid. '[%']]])+BD.PD[[#This Row],[Valor Neto '[DOP']]],BD.PD[[#This Row],[Valor Neto '[DOP']]])</f>
        <v>0</v>
      </c>
      <c r="R330" s="243">
        <f>BD.PD[[#This Row],[Ppto. Orden Interna '[DOP']]]/HLOOKUP("USD",$K$1:$L$2,2,FALSE)</f>
        <v>0</v>
      </c>
      <c r="S330" s="381"/>
      <c r="T330" s="387"/>
      <c r="U330" s="460" t="s">
        <v>406</v>
      </c>
      <c r="V330" s="611">
        <v>801672</v>
      </c>
      <c r="W330" s="499"/>
      <c r="X330" s="495"/>
      <c r="Y330" s="388"/>
      <c r="Z330" s="243">
        <f>BD.PD[[#This Row],[Av.P1 '[%']]]*BD.PD[[#This Row],[Ppto. Orden Interna '[DOP']]]</f>
        <v>0</v>
      </c>
      <c r="AA330" s="249"/>
      <c r="AB330" s="389"/>
      <c r="AC330" s="243">
        <f>BD.PD[[#This Row],[Av.P2 '[%']]]*BD.PD[[#This Row],[Ppto. Orden Interna '[DOP']]]</f>
        <v>0</v>
      </c>
      <c r="AD330" s="249"/>
      <c r="AE330" s="389"/>
      <c r="AF330" s="243">
        <f>BD.PD[[#This Row],[Av.P3 '[%']]]*BD.PD[[#This Row],[Ppto. Orden Interna '[DOP']]]</f>
        <v>0</v>
      </c>
      <c r="AG330" s="243"/>
      <c r="AH330" s="243"/>
      <c r="AI330" s="243"/>
      <c r="AJ330" s="243"/>
      <c r="AK330" s="243"/>
      <c r="AL330" s="243"/>
      <c r="AM330" s="482">
        <f>BD.PD[[#This Row],[Pago 3]]+BD.PD[[#This Row],[Pago 2]]+BD.PD[[#This Row],[Pago 1]]</f>
        <v>0</v>
      </c>
      <c r="AN330" s="511" t="s">
        <v>244</v>
      </c>
      <c r="AO330" s="511" t="s">
        <v>245</v>
      </c>
      <c r="AP330" s="511" t="s">
        <v>246</v>
      </c>
      <c r="AQ330" s="511" t="s">
        <v>247</v>
      </c>
      <c r="AR330" s="511">
        <v>594</v>
      </c>
      <c r="AS330" s="511" t="s">
        <v>248</v>
      </c>
      <c r="IH330" s="306"/>
    </row>
    <row r="331" spans="1:242" ht="15" customHeight="1" x14ac:dyDescent="0.3">
      <c r="A331" s="174">
        <v>7.03</v>
      </c>
      <c r="B331" s="231"/>
      <c r="C331" s="232" t="str">
        <f>VLOOKUP(BD.PD[[#This Row],[Pos]],PPto[],3,FALSE)</f>
        <v>7.03 Equipamiento Carniceria, Pescadería y Delicatesen</v>
      </c>
      <c r="D331" s="174" t="s">
        <v>23</v>
      </c>
      <c r="E331" s="305" t="str">
        <f>IF(BD.PD[[#This Row],[.]]="*",VLOOKUP(BD.PD[[#This Row],[Pos]],Presupuesto!A:H,7,FALSE),"")</f>
        <v/>
      </c>
      <c r="F331" s="502" t="s">
        <v>477</v>
      </c>
      <c r="G331" s="230" t="s">
        <v>1608</v>
      </c>
      <c r="H331" s="174">
        <v>4512585451</v>
      </c>
      <c r="I331" s="174" t="s">
        <v>1605</v>
      </c>
      <c r="J331" s="497" t="s">
        <v>1624</v>
      </c>
      <c r="K331" s="382">
        <v>1</v>
      </c>
      <c r="L331" s="174" t="s">
        <v>260</v>
      </c>
      <c r="M331" s="383">
        <f>IF(BD.PD[[#This Row],[Mon]]="DOP",1,HLOOKUP(BD.PD[[#This Row],[Mon]],$K$1:$L$2,2,FALSE))</f>
        <v>1</v>
      </c>
      <c r="N331" s="384">
        <v>937877.67</v>
      </c>
      <c r="O331" s="395">
        <f>BD.PD[[#This Row],[Cant.]]*BD.PD[[#This Row],[ Tasa ]]*BD.PD[[#This Row],[ Precio Und.]]</f>
        <v>937877.67</v>
      </c>
      <c r="P331" s="386">
        <v>0</v>
      </c>
      <c r="Q331" s="395">
        <f>IF(BD.PD[[#This Row],[Liquid. '[%']]]&lt;&gt;0,(BD.PD[[#This Row],[Valor Neto '[DOP']]]*BD.PD[[#This Row],[Liquid. '[%']]])+BD.PD[[#This Row],[Valor Neto '[DOP']]],BD.PD[[#This Row],[Valor Neto '[DOP']]])</f>
        <v>937877.67</v>
      </c>
      <c r="R331" s="395">
        <f>BD.PD[[#This Row],[Ppto. Orden Interna '[DOP']]]/HLOOKUP("USD",$K$1:$L$2,2,FALSE)</f>
        <v>15375.043770491804</v>
      </c>
      <c r="S331" s="381" t="s">
        <v>1040</v>
      </c>
      <c r="T331" s="387"/>
      <c r="U331" s="460" t="s">
        <v>406</v>
      </c>
      <c r="V331" s="611">
        <v>801672</v>
      </c>
      <c r="W331" s="381" t="s">
        <v>1040</v>
      </c>
      <c r="X331" s="495">
        <v>21</v>
      </c>
      <c r="Y331" s="388">
        <v>1</v>
      </c>
      <c r="Z331" s="243">
        <f>BD.PD[[#This Row],[Av.P1 '[%']]]*BD.PD[[#This Row],[Ppto. Orden Interna '[DOP']]]</f>
        <v>937877.67</v>
      </c>
      <c r="AA331" s="249"/>
      <c r="AB331" s="389"/>
      <c r="AC331" s="243">
        <f>BD.PD[[#This Row],[Av.P2 '[%']]]*BD.PD[[#This Row],[Ppto. Orden Interna '[DOP']]]</f>
        <v>0</v>
      </c>
      <c r="AD331" s="249"/>
      <c r="AE331" s="389"/>
      <c r="AF331" s="243">
        <f>BD.PD[[#This Row],[Av.P3 '[%']]]*BD.PD[[#This Row],[Ppto. Orden Interna '[DOP']]]</f>
        <v>0</v>
      </c>
      <c r="AG331" s="243"/>
      <c r="AH331" s="243"/>
      <c r="AI331" s="243"/>
      <c r="AJ331" s="243"/>
      <c r="AK331" s="243"/>
      <c r="AL331" s="243"/>
      <c r="AM331" s="482">
        <f>BD.PD[[#This Row],[Pago 3]]+BD.PD[[#This Row],[Pago 2]]+BD.PD[[#This Row],[Pago 1]]</f>
        <v>937877.67</v>
      </c>
      <c r="AN331" s="511" t="s">
        <v>244</v>
      </c>
      <c r="AO331" s="511" t="s">
        <v>245</v>
      </c>
      <c r="AP331" s="511" t="s">
        <v>246</v>
      </c>
      <c r="AQ331" s="511" t="s">
        <v>247</v>
      </c>
      <c r="AR331" s="511">
        <v>594</v>
      </c>
      <c r="AS331" s="511" t="s">
        <v>258</v>
      </c>
      <c r="IH331" s="306"/>
    </row>
    <row r="332" spans="1:242" ht="15" customHeight="1" x14ac:dyDescent="0.3">
      <c r="A332" s="174">
        <v>7.03</v>
      </c>
      <c r="B332" s="231"/>
      <c r="C332" s="232" t="str">
        <f>VLOOKUP(BD.PD[[#This Row],[Pos]],PPto[],3,FALSE)</f>
        <v>7.03 Equipamiento Carniceria, Pescadería y Delicatesen</v>
      </c>
      <c r="D332" s="174" t="s">
        <v>23</v>
      </c>
      <c r="E332" s="305" t="str">
        <f>IF(BD.PD[[#This Row],[.]]="*",VLOOKUP(BD.PD[[#This Row],[Pos]],Presupuesto!A:H,7,FALSE),"")</f>
        <v/>
      </c>
      <c r="F332" s="502" t="s">
        <v>478</v>
      </c>
      <c r="G332" s="230" t="s">
        <v>1608</v>
      </c>
      <c r="H332" s="174">
        <v>4512585451</v>
      </c>
      <c r="I332" s="174" t="s">
        <v>1605</v>
      </c>
      <c r="J332" s="497" t="s">
        <v>1624</v>
      </c>
      <c r="K332" s="382">
        <v>1</v>
      </c>
      <c r="L332" s="174" t="s">
        <v>260</v>
      </c>
      <c r="M332" s="383">
        <f>IF(BD.PD[[#This Row],[Mon]]="DOP",1,HLOOKUP(BD.PD[[#This Row],[Mon]],$K$1:$L$2,2,FALSE))</f>
        <v>1</v>
      </c>
      <c r="N332" s="384">
        <v>546727.98</v>
      </c>
      <c r="O332" s="395">
        <f>BD.PD[[#This Row],[Cant.]]*BD.PD[[#This Row],[ Tasa ]]*BD.PD[[#This Row],[ Precio Und.]]</f>
        <v>546727.98</v>
      </c>
      <c r="P332" s="386">
        <v>0</v>
      </c>
      <c r="Q332" s="395">
        <f>IF(BD.PD[[#This Row],[Liquid. '[%']]]&lt;&gt;0,(BD.PD[[#This Row],[Valor Neto '[DOP']]]*BD.PD[[#This Row],[Liquid. '[%']]])+BD.PD[[#This Row],[Valor Neto '[DOP']]],BD.PD[[#This Row],[Valor Neto '[DOP']]])</f>
        <v>546727.98</v>
      </c>
      <c r="R332" s="395">
        <f>BD.PD[[#This Row],[Ppto. Orden Interna '[DOP']]]/HLOOKUP("USD",$K$1:$L$2,2,FALSE)</f>
        <v>8962.7537704918032</v>
      </c>
      <c r="S332" s="381" t="s">
        <v>1040</v>
      </c>
      <c r="T332" s="387"/>
      <c r="U332" s="460" t="s">
        <v>406</v>
      </c>
      <c r="V332" s="611">
        <v>801672</v>
      </c>
      <c r="W332" s="381" t="s">
        <v>1040</v>
      </c>
      <c r="X332" s="495">
        <v>21</v>
      </c>
      <c r="Y332" s="388">
        <v>1</v>
      </c>
      <c r="Z332" s="243">
        <f>BD.PD[[#This Row],[Av.P1 '[%']]]*BD.PD[[#This Row],[Ppto. Orden Interna '[DOP']]]</f>
        <v>546727.98</v>
      </c>
      <c r="AA332" s="249"/>
      <c r="AB332" s="389"/>
      <c r="AC332" s="243">
        <f>BD.PD[[#This Row],[Av.P2 '[%']]]*BD.PD[[#This Row],[Ppto. Orden Interna '[DOP']]]</f>
        <v>0</v>
      </c>
      <c r="AD332" s="249"/>
      <c r="AE332" s="389"/>
      <c r="AF332" s="243">
        <f>BD.PD[[#This Row],[Av.P3 '[%']]]*BD.PD[[#This Row],[Ppto. Orden Interna '[DOP']]]</f>
        <v>0</v>
      </c>
      <c r="AG332" s="243"/>
      <c r="AH332" s="243"/>
      <c r="AI332" s="243"/>
      <c r="AJ332" s="243"/>
      <c r="AK332" s="243"/>
      <c r="AL332" s="243"/>
      <c r="AM332" s="482">
        <f>BD.PD[[#This Row],[Pago 3]]+BD.PD[[#This Row],[Pago 2]]+BD.PD[[#This Row],[Pago 1]]</f>
        <v>546727.98</v>
      </c>
      <c r="AN332" s="511" t="s">
        <v>244</v>
      </c>
      <c r="AO332" s="511" t="s">
        <v>245</v>
      </c>
      <c r="AP332" s="511" t="s">
        <v>246</v>
      </c>
      <c r="AQ332" s="511" t="s">
        <v>247</v>
      </c>
      <c r="AR332" s="511">
        <v>594</v>
      </c>
      <c r="AS332" s="511" t="s">
        <v>258</v>
      </c>
      <c r="IH332" s="306"/>
    </row>
    <row r="333" spans="1:242" ht="15" customHeight="1" x14ac:dyDescent="0.3">
      <c r="A333" s="174">
        <v>7.03</v>
      </c>
      <c r="B333" s="231"/>
      <c r="C333" s="232" t="str">
        <f>VLOOKUP(BD.PD[[#This Row],[Pos]],PPto[],3,FALSE)</f>
        <v>7.03 Equipamiento Carniceria, Pescadería y Delicatesen</v>
      </c>
      <c r="D333" s="174" t="s">
        <v>23</v>
      </c>
      <c r="E333" s="305" t="str">
        <f>IF(BD.PD[[#This Row],[.]]="*",VLOOKUP(BD.PD[[#This Row],[Pos]],Presupuesto!A:H,7,FALSE),"")</f>
        <v/>
      </c>
      <c r="F333" s="502" t="s">
        <v>479</v>
      </c>
      <c r="G333" s="230" t="s">
        <v>1608</v>
      </c>
      <c r="H333" s="174">
        <v>4512585451</v>
      </c>
      <c r="I333" s="174" t="s">
        <v>1605</v>
      </c>
      <c r="J333" s="497" t="s">
        <v>1624</v>
      </c>
      <c r="K333" s="382">
        <v>1</v>
      </c>
      <c r="L333" s="174" t="s">
        <v>260</v>
      </c>
      <c r="M333" s="383">
        <f>IF(BD.PD[[#This Row],[Mon]]="DOP",1,HLOOKUP(BD.PD[[#This Row],[Mon]],$K$1:$L$2,2,FALSE))</f>
        <v>1</v>
      </c>
      <c r="N333" s="384">
        <v>181574.8</v>
      </c>
      <c r="O333" s="395">
        <f>BD.PD[[#This Row],[Cant.]]*BD.PD[[#This Row],[ Tasa ]]*BD.PD[[#This Row],[ Precio Und.]]</f>
        <v>181574.8</v>
      </c>
      <c r="P333" s="386">
        <v>0</v>
      </c>
      <c r="Q333" s="395">
        <f>IF(BD.PD[[#This Row],[Liquid. '[%']]]&lt;&gt;0,(BD.PD[[#This Row],[Valor Neto '[DOP']]]*BD.PD[[#This Row],[Liquid. '[%']]])+BD.PD[[#This Row],[Valor Neto '[DOP']]],BD.PD[[#This Row],[Valor Neto '[DOP']]])</f>
        <v>181574.8</v>
      </c>
      <c r="R333" s="395">
        <f>BD.PD[[#This Row],[Ppto. Orden Interna '[DOP']]]/HLOOKUP("USD",$K$1:$L$2,2,FALSE)</f>
        <v>2976.6360655737703</v>
      </c>
      <c r="S333" s="381" t="s">
        <v>1040</v>
      </c>
      <c r="T333" s="387"/>
      <c r="U333" s="460" t="s">
        <v>406</v>
      </c>
      <c r="V333" s="611">
        <v>801672</v>
      </c>
      <c r="W333" s="381" t="s">
        <v>1040</v>
      </c>
      <c r="X333" s="495">
        <v>21</v>
      </c>
      <c r="Y333" s="388">
        <v>1</v>
      </c>
      <c r="Z333" s="243">
        <f>BD.PD[[#This Row],[Av.P1 '[%']]]*BD.PD[[#This Row],[Ppto. Orden Interna '[DOP']]]</f>
        <v>181574.8</v>
      </c>
      <c r="AA333" s="249"/>
      <c r="AB333" s="389"/>
      <c r="AC333" s="243">
        <f>BD.PD[[#This Row],[Av.P2 '[%']]]*BD.PD[[#This Row],[Ppto. Orden Interna '[DOP']]]</f>
        <v>0</v>
      </c>
      <c r="AD333" s="249"/>
      <c r="AE333" s="389"/>
      <c r="AF333" s="243">
        <f>BD.PD[[#This Row],[Av.P3 '[%']]]*BD.PD[[#This Row],[Ppto. Orden Interna '[DOP']]]</f>
        <v>0</v>
      </c>
      <c r="AG333" s="243"/>
      <c r="AH333" s="243"/>
      <c r="AI333" s="243"/>
      <c r="AJ333" s="243"/>
      <c r="AK333" s="243"/>
      <c r="AL333" s="243"/>
      <c r="AM333" s="482">
        <f>BD.PD[[#This Row],[Pago 3]]+BD.PD[[#This Row],[Pago 2]]+BD.PD[[#This Row],[Pago 1]]</f>
        <v>181574.8</v>
      </c>
      <c r="AN333" s="511" t="s">
        <v>244</v>
      </c>
      <c r="AO333" s="511" t="s">
        <v>245</v>
      </c>
      <c r="AP333" s="511" t="s">
        <v>246</v>
      </c>
      <c r="AQ333" s="511" t="s">
        <v>247</v>
      </c>
      <c r="AR333" s="511">
        <v>594</v>
      </c>
      <c r="AS333" s="511" t="s">
        <v>258</v>
      </c>
      <c r="IH333" s="306"/>
    </row>
    <row r="334" spans="1:242" ht="15" customHeight="1" x14ac:dyDescent="0.3">
      <c r="A334" s="174">
        <v>7.03</v>
      </c>
      <c r="B334" s="231"/>
      <c r="C334" s="232" t="str">
        <f>VLOOKUP(BD.PD[[#This Row],[Pos]],PPto[],3,FALSE)</f>
        <v>7.03 Equipamiento Carniceria, Pescadería y Delicatesen</v>
      </c>
      <c r="D334" s="174" t="s">
        <v>23</v>
      </c>
      <c r="E334" s="305" t="str">
        <f>IF(BD.PD[[#This Row],[.]]="*",VLOOKUP(BD.PD[[#This Row],[Pos]],Presupuesto!A:H,7,FALSE),"")</f>
        <v/>
      </c>
      <c r="F334" s="502" t="s">
        <v>494</v>
      </c>
      <c r="G334" s="230" t="s">
        <v>1608</v>
      </c>
      <c r="H334" s="174">
        <v>4512585451</v>
      </c>
      <c r="I334" s="174" t="s">
        <v>1605</v>
      </c>
      <c r="J334" s="497" t="s">
        <v>1624</v>
      </c>
      <c r="K334" s="382">
        <v>1</v>
      </c>
      <c r="L334" s="174" t="s">
        <v>260</v>
      </c>
      <c r="M334" s="383">
        <f>IF(BD.PD[[#This Row],[Mon]]="DOP",1,HLOOKUP(BD.PD[[#This Row],[Mon]],$K$1:$L$2,2,FALSE))</f>
        <v>1</v>
      </c>
      <c r="N334" s="384">
        <v>140501.32999999999</v>
      </c>
      <c r="O334" s="395">
        <f>BD.PD[[#This Row],[Cant.]]*BD.PD[[#This Row],[ Tasa ]]*BD.PD[[#This Row],[ Precio Und.]]</f>
        <v>140501.32999999999</v>
      </c>
      <c r="P334" s="386">
        <v>0</v>
      </c>
      <c r="Q334" s="395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R334" s="395">
        <f>BD.PD[[#This Row],[Ppto. Orden Interna '[DOP']]]/HLOOKUP("USD",$K$1:$L$2,2,FALSE)</f>
        <v>2303.3004918032784</v>
      </c>
      <c r="S334" s="381" t="s">
        <v>1040</v>
      </c>
      <c r="T334" s="387"/>
      <c r="U334" s="460" t="s">
        <v>406</v>
      </c>
      <c r="V334" s="611">
        <v>801672</v>
      </c>
      <c r="W334" s="381" t="s">
        <v>1040</v>
      </c>
      <c r="X334" s="495">
        <v>21</v>
      </c>
      <c r="Y334" s="388">
        <v>1</v>
      </c>
      <c r="Z334" s="243">
        <f>BD.PD[[#This Row],[Av.P1 '[%']]]*BD.PD[[#This Row],[Ppto. Orden Interna '[DOP']]]</f>
        <v>140501.32999999999</v>
      </c>
      <c r="AA334" s="249"/>
      <c r="AB334" s="389"/>
      <c r="AC334" s="243">
        <f>BD.PD[[#This Row],[Av.P2 '[%']]]*BD.PD[[#This Row],[Ppto. Orden Interna '[DOP']]]</f>
        <v>0</v>
      </c>
      <c r="AD334" s="249"/>
      <c r="AE334" s="389"/>
      <c r="AF334" s="243">
        <f>BD.PD[[#This Row],[Av.P3 '[%']]]*BD.PD[[#This Row],[Ppto. Orden Interna '[DOP']]]</f>
        <v>0</v>
      </c>
      <c r="AG334" s="243"/>
      <c r="AH334" s="243"/>
      <c r="AI334" s="243"/>
      <c r="AJ334" s="243"/>
      <c r="AK334" s="243"/>
      <c r="AL334" s="243"/>
      <c r="AM334" s="482">
        <f>BD.PD[[#This Row],[Pago 3]]+BD.PD[[#This Row],[Pago 2]]+BD.PD[[#This Row],[Pago 1]]</f>
        <v>140501.32999999999</v>
      </c>
      <c r="AN334" s="511" t="s">
        <v>244</v>
      </c>
      <c r="AO334" s="511" t="s">
        <v>245</v>
      </c>
      <c r="AP334" s="511" t="s">
        <v>246</v>
      </c>
      <c r="AQ334" s="511" t="s">
        <v>247</v>
      </c>
      <c r="AR334" s="511">
        <v>594</v>
      </c>
      <c r="AS334" s="511" t="s">
        <v>258</v>
      </c>
      <c r="IH334" s="306"/>
    </row>
    <row r="335" spans="1:242" ht="15" customHeight="1" x14ac:dyDescent="0.3">
      <c r="A335" s="174">
        <v>7.03</v>
      </c>
      <c r="B335" s="231"/>
      <c r="C335" s="232" t="str">
        <f>VLOOKUP(BD.PD[[#This Row],[Pos]],PPto[],3,FALSE)</f>
        <v>7.03 Equipamiento Carniceria, Pescadería y Delicatesen</v>
      </c>
      <c r="D335" s="174" t="s">
        <v>23</v>
      </c>
      <c r="E335" s="305" t="str">
        <f>IF(BD.PD[[#This Row],[.]]="*",VLOOKUP(BD.PD[[#This Row],[Pos]],Presupuesto!A:H,7,FALSE),"")</f>
        <v/>
      </c>
      <c r="F335" s="502" t="s">
        <v>495</v>
      </c>
      <c r="G335" s="230" t="s">
        <v>1608</v>
      </c>
      <c r="H335" s="174">
        <v>4512631060</v>
      </c>
      <c r="I335" s="174" t="s">
        <v>1605</v>
      </c>
      <c r="J335" s="497" t="s">
        <v>1624</v>
      </c>
      <c r="K335" s="382">
        <v>4</v>
      </c>
      <c r="L335" s="174" t="s">
        <v>260</v>
      </c>
      <c r="M335" s="383">
        <f>IF(BD.PD[[#This Row],[Mon]]="DOP",1,HLOOKUP(BD.PD[[#This Row],[Mon]],$K$1:$L$2,2,FALSE))</f>
        <v>1</v>
      </c>
      <c r="N335" s="384">
        <v>151549.5</v>
      </c>
      <c r="O335" s="395">
        <f>BD.PD[[#This Row],[Cant.]]*BD.PD[[#This Row],[ Tasa ]]*BD.PD[[#This Row],[ Precio Und.]]</f>
        <v>606198</v>
      </c>
      <c r="P335" s="386">
        <v>0</v>
      </c>
      <c r="Q335" s="395">
        <f>IF(BD.PD[[#This Row],[Liquid. '[%']]]&lt;&gt;0,(BD.PD[[#This Row],[Valor Neto '[DOP']]]*BD.PD[[#This Row],[Liquid. '[%']]])+BD.PD[[#This Row],[Valor Neto '[DOP']]],BD.PD[[#This Row],[Valor Neto '[DOP']]])</f>
        <v>606198</v>
      </c>
      <c r="R335" s="395">
        <f>BD.PD[[#This Row],[Ppto. Orden Interna '[DOP']]]/HLOOKUP("USD",$K$1:$L$2,2,FALSE)</f>
        <v>9937.6721311475412</v>
      </c>
      <c r="S335" s="381" t="s">
        <v>1040</v>
      </c>
      <c r="T335" s="387"/>
      <c r="U335" s="460" t="s">
        <v>406</v>
      </c>
      <c r="V335" s="611">
        <v>801672</v>
      </c>
      <c r="W335" s="381" t="s">
        <v>1040</v>
      </c>
      <c r="X335" s="495">
        <v>21</v>
      </c>
      <c r="Y335" s="388">
        <v>1</v>
      </c>
      <c r="Z335" s="243">
        <f>BD.PD[[#This Row],[Av.P1 '[%']]]*BD.PD[[#This Row],[Ppto. Orden Interna '[DOP']]]</f>
        <v>606198</v>
      </c>
      <c r="AA335" s="249"/>
      <c r="AB335" s="389"/>
      <c r="AC335" s="243">
        <f>BD.PD[[#This Row],[Av.P2 '[%']]]*BD.PD[[#This Row],[Ppto. Orden Interna '[DOP']]]</f>
        <v>0</v>
      </c>
      <c r="AD335" s="249"/>
      <c r="AE335" s="389"/>
      <c r="AF335" s="243">
        <f>BD.PD[[#This Row],[Av.P3 '[%']]]*BD.PD[[#This Row],[Ppto. Orden Interna '[DOP']]]</f>
        <v>0</v>
      </c>
      <c r="AG335" s="243"/>
      <c r="AH335" s="243"/>
      <c r="AI335" s="243"/>
      <c r="AJ335" s="243"/>
      <c r="AK335" s="243"/>
      <c r="AL335" s="243"/>
      <c r="AM335" s="482">
        <f>BD.PD[[#This Row],[Pago 3]]+BD.PD[[#This Row],[Pago 2]]+BD.PD[[#This Row],[Pago 1]]</f>
        <v>606198</v>
      </c>
      <c r="AN335" s="511" t="s">
        <v>244</v>
      </c>
      <c r="AO335" s="511" t="s">
        <v>245</v>
      </c>
      <c r="AP335" s="511" t="s">
        <v>246</v>
      </c>
      <c r="AQ335" s="511" t="s">
        <v>247</v>
      </c>
      <c r="AR335" s="511">
        <v>594</v>
      </c>
      <c r="AS335" s="511" t="s">
        <v>258</v>
      </c>
      <c r="IH335" s="306"/>
    </row>
    <row r="336" spans="1:242" ht="15" customHeight="1" x14ac:dyDescent="0.3">
      <c r="A336" s="174">
        <v>7.03</v>
      </c>
      <c r="B336" s="231"/>
      <c r="C336" s="232" t="str">
        <f>VLOOKUP(BD.PD[[#This Row],[Pos]],PPto[],3,FALSE)</f>
        <v>7.03 Equipamiento Carniceria, Pescadería y Delicatesen</v>
      </c>
      <c r="D336" s="174" t="s">
        <v>23</v>
      </c>
      <c r="E336" s="305" t="str">
        <f>IF(BD.PD[[#This Row],[.]]="*",VLOOKUP(BD.PD[[#This Row],[Pos]],Presupuesto!A:H,7,FALSE),"")</f>
        <v/>
      </c>
      <c r="F336" s="502" t="s">
        <v>498</v>
      </c>
      <c r="G336" s="230" t="s">
        <v>1608</v>
      </c>
      <c r="H336" s="174">
        <v>4512585451</v>
      </c>
      <c r="I336" s="174" t="s">
        <v>1605</v>
      </c>
      <c r="J336" s="497" t="s">
        <v>1624</v>
      </c>
      <c r="K336" s="382">
        <v>1</v>
      </c>
      <c r="L336" s="174" t="s">
        <v>260</v>
      </c>
      <c r="M336" s="383">
        <f>IF(BD.PD[[#This Row],[Mon]]="DOP",1,HLOOKUP(BD.PD[[#This Row],[Mon]],$K$1:$L$2,2,FALSE))</f>
        <v>1</v>
      </c>
      <c r="N336" s="384">
        <v>397260.62</v>
      </c>
      <c r="O336" s="395">
        <f>BD.PD[[#This Row],[Cant.]]*BD.PD[[#This Row],[ Tasa ]]*BD.PD[[#This Row],[ Precio Und.]]</f>
        <v>397260.62</v>
      </c>
      <c r="P336" s="386">
        <v>0</v>
      </c>
      <c r="Q336" s="395">
        <f>IF(BD.PD[[#This Row],[Liquid. '[%']]]&lt;&gt;0,(BD.PD[[#This Row],[Valor Neto '[DOP']]]*BD.PD[[#This Row],[Liquid. '[%']]])+BD.PD[[#This Row],[Valor Neto '[DOP']]],BD.PD[[#This Row],[Valor Neto '[DOP']]])</f>
        <v>397260.62</v>
      </c>
      <c r="R336" s="395">
        <f>BD.PD[[#This Row],[Ppto. Orden Interna '[DOP']]]/HLOOKUP("USD",$K$1:$L$2,2,FALSE)</f>
        <v>6512.4691803278683</v>
      </c>
      <c r="S336" s="381" t="s">
        <v>1040</v>
      </c>
      <c r="T336" s="387"/>
      <c r="U336" s="460" t="s">
        <v>406</v>
      </c>
      <c r="V336" s="611">
        <v>801672</v>
      </c>
      <c r="W336" s="381" t="s">
        <v>1040</v>
      </c>
      <c r="X336" s="495">
        <v>21</v>
      </c>
      <c r="Y336" s="388">
        <v>1</v>
      </c>
      <c r="Z336" s="243">
        <f>BD.PD[[#This Row],[Av.P1 '[%']]]*BD.PD[[#This Row],[Ppto. Orden Interna '[DOP']]]</f>
        <v>397260.62</v>
      </c>
      <c r="AA336" s="249"/>
      <c r="AB336" s="389"/>
      <c r="AC336" s="243">
        <f>BD.PD[[#This Row],[Av.P2 '[%']]]*BD.PD[[#This Row],[Ppto. Orden Interna '[DOP']]]</f>
        <v>0</v>
      </c>
      <c r="AD336" s="249"/>
      <c r="AE336" s="389"/>
      <c r="AF336" s="243">
        <f>BD.PD[[#This Row],[Av.P3 '[%']]]*BD.PD[[#This Row],[Ppto. Orden Interna '[DOP']]]</f>
        <v>0</v>
      </c>
      <c r="AG336" s="243"/>
      <c r="AH336" s="243"/>
      <c r="AI336" s="243"/>
      <c r="AJ336" s="243"/>
      <c r="AK336" s="243"/>
      <c r="AL336" s="243"/>
      <c r="AM336" s="482">
        <f>BD.PD[[#This Row],[Pago 3]]+BD.PD[[#This Row],[Pago 2]]+BD.PD[[#This Row],[Pago 1]]</f>
        <v>397260.62</v>
      </c>
      <c r="AN336" s="511" t="s">
        <v>244</v>
      </c>
      <c r="AO336" s="511" t="s">
        <v>245</v>
      </c>
      <c r="AP336" s="511" t="s">
        <v>246</v>
      </c>
      <c r="AQ336" s="511" t="s">
        <v>247</v>
      </c>
      <c r="AR336" s="511">
        <v>594</v>
      </c>
      <c r="AS336" s="511" t="s">
        <v>258</v>
      </c>
      <c r="IH336" s="306"/>
    </row>
    <row r="337" spans="1:242" ht="15" customHeight="1" x14ac:dyDescent="0.3">
      <c r="A337" s="174">
        <v>7.03</v>
      </c>
      <c r="B337" s="231"/>
      <c r="C337" s="232" t="str">
        <f>VLOOKUP(BD.PD[[#This Row],[Pos]],PPto[],3,FALSE)</f>
        <v>7.03 Equipamiento Carniceria, Pescadería y Delicatesen</v>
      </c>
      <c r="D337" s="174" t="s">
        <v>23</v>
      </c>
      <c r="E337" s="305" t="str">
        <f>IF(BD.PD[[#This Row],[.]]="*",VLOOKUP(BD.PD[[#This Row],[Pos]],Presupuesto!A:H,7,FALSE),"")</f>
        <v/>
      </c>
      <c r="F337" s="502" t="s">
        <v>499</v>
      </c>
      <c r="G337" s="230" t="s">
        <v>1608</v>
      </c>
      <c r="H337" s="174">
        <v>4512631060</v>
      </c>
      <c r="I337" s="174" t="s">
        <v>1605</v>
      </c>
      <c r="J337" s="497" t="s">
        <v>1624</v>
      </c>
      <c r="K337" s="382">
        <v>1</v>
      </c>
      <c r="L337" s="174" t="s">
        <v>260</v>
      </c>
      <c r="M337" s="383">
        <f>IF(BD.PD[[#This Row],[Mon]]="DOP",1,HLOOKUP(BD.PD[[#This Row],[Mon]],$K$1:$L$2,2,FALSE))</f>
        <v>1</v>
      </c>
      <c r="N337" s="384">
        <v>165106.71</v>
      </c>
      <c r="O337" s="395">
        <f>BD.PD[[#This Row],[Cant.]]*BD.PD[[#This Row],[ Tasa ]]*BD.PD[[#This Row],[ Precio Und.]]</f>
        <v>165106.71</v>
      </c>
      <c r="P337" s="386">
        <v>0</v>
      </c>
      <c r="Q337" s="395">
        <f>IF(BD.PD[[#This Row],[Liquid. '[%']]]&lt;&gt;0,(BD.PD[[#This Row],[Valor Neto '[DOP']]]*BD.PD[[#This Row],[Liquid. '[%']]])+BD.PD[[#This Row],[Valor Neto '[DOP']]],BD.PD[[#This Row],[Valor Neto '[DOP']]])</f>
        <v>165106.71</v>
      </c>
      <c r="R337" s="395">
        <f>BD.PD[[#This Row],[Ppto. Orden Interna '[DOP']]]/HLOOKUP("USD",$K$1:$L$2,2,FALSE)</f>
        <v>2706.6673770491802</v>
      </c>
      <c r="S337" s="381" t="s">
        <v>1040</v>
      </c>
      <c r="T337" s="387"/>
      <c r="U337" s="460" t="s">
        <v>406</v>
      </c>
      <c r="V337" s="611">
        <v>801672</v>
      </c>
      <c r="W337" s="381" t="s">
        <v>1040</v>
      </c>
      <c r="X337" s="495">
        <v>21</v>
      </c>
      <c r="Y337" s="388">
        <v>1</v>
      </c>
      <c r="Z337" s="243">
        <f>BD.PD[[#This Row],[Av.P1 '[%']]]*BD.PD[[#This Row],[Ppto. Orden Interna '[DOP']]]</f>
        <v>165106.71</v>
      </c>
      <c r="AA337" s="249"/>
      <c r="AB337" s="389"/>
      <c r="AC337" s="243">
        <f>BD.PD[[#This Row],[Av.P2 '[%']]]*BD.PD[[#This Row],[Ppto. Orden Interna '[DOP']]]</f>
        <v>0</v>
      </c>
      <c r="AD337" s="249"/>
      <c r="AE337" s="389"/>
      <c r="AF337" s="243">
        <f>BD.PD[[#This Row],[Av.P3 '[%']]]*BD.PD[[#This Row],[Ppto. Orden Interna '[DOP']]]</f>
        <v>0</v>
      </c>
      <c r="AG337" s="243"/>
      <c r="AH337" s="243"/>
      <c r="AI337" s="243"/>
      <c r="AJ337" s="243"/>
      <c r="AK337" s="243"/>
      <c r="AL337" s="243"/>
      <c r="AM337" s="482">
        <f>BD.PD[[#This Row],[Pago 3]]+BD.PD[[#This Row],[Pago 2]]+BD.PD[[#This Row],[Pago 1]]</f>
        <v>165106.71</v>
      </c>
      <c r="AN337" s="511" t="s">
        <v>244</v>
      </c>
      <c r="AO337" s="511" t="s">
        <v>245</v>
      </c>
      <c r="AP337" s="511" t="s">
        <v>246</v>
      </c>
      <c r="AQ337" s="511" t="s">
        <v>247</v>
      </c>
      <c r="AR337" s="511">
        <v>594</v>
      </c>
      <c r="AS337" s="511" t="s">
        <v>258</v>
      </c>
      <c r="IH337" s="306"/>
    </row>
    <row r="338" spans="1:242" ht="15" customHeight="1" x14ac:dyDescent="0.3">
      <c r="A338" s="174">
        <v>7.03</v>
      </c>
      <c r="B338" s="231"/>
      <c r="C338" s="232" t="str">
        <f>VLOOKUP(BD.PD[[#This Row],[Pos]],PPto[],3,FALSE)</f>
        <v>7.03 Equipamiento Carniceria, Pescadería y Delicatesen</v>
      </c>
      <c r="D338" s="174" t="s">
        <v>23</v>
      </c>
      <c r="E338" s="305" t="str">
        <f>IF(BD.PD[[#This Row],[.]]="*",VLOOKUP(BD.PD[[#This Row],[Pos]],Presupuesto!A:H,7,FALSE),"")</f>
        <v/>
      </c>
      <c r="F338" s="502" t="s">
        <v>507</v>
      </c>
      <c r="G338" s="230" t="s">
        <v>1608</v>
      </c>
      <c r="H338" s="174"/>
      <c r="I338" s="174" t="s">
        <v>1606</v>
      </c>
      <c r="J338" s="497" t="s">
        <v>1624</v>
      </c>
      <c r="K338" s="382">
        <v>9</v>
      </c>
      <c r="L338" s="174" t="s">
        <v>260</v>
      </c>
      <c r="M338" s="383">
        <f>IF(BD.PD[[#This Row],[Mon]]="DOP",1,HLOOKUP(BD.PD[[#This Row],[Mon]],$K$1:$L$2,2,FALSE))</f>
        <v>1</v>
      </c>
      <c r="N338" s="384">
        <v>25029.784444444445</v>
      </c>
      <c r="O338" s="395">
        <f>BD.PD[[#This Row],[Cant.]]*BD.PD[[#This Row],[ Tasa ]]*BD.PD[[#This Row],[ Precio Und.]]</f>
        <v>225268.06</v>
      </c>
      <c r="P338" s="386">
        <v>0</v>
      </c>
      <c r="Q338" s="395">
        <f>IF(BD.PD[[#This Row],[Liquid. '[%']]]&lt;&gt;0,(BD.PD[[#This Row],[Valor Neto '[DOP']]]*BD.PD[[#This Row],[Liquid. '[%']]])+BD.PD[[#This Row],[Valor Neto '[DOP']]],BD.PD[[#This Row],[Valor Neto '[DOP']]])</f>
        <v>225268.06</v>
      </c>
      <c r="R338" s="395">
        <f>BD.PD[[#This Row],[Ppto. Orden Interna '[DOP']]]/HLOOKUP("USD",$K$1:$L$2,2,FALSE)</f>
        <v>3692.9190163934427</v>
      </c>
      <c r="S338" s="381" t="s">
        <v>1040</v>
      </c>
      <c r="T338" s="387"/>
      <c r="U338" s="460" t="s">
        <v>406</v>
      </c>
      <c r="V338" s="611">
        <v>801672</v>
      </c>
      <c r="W338" s="381" t="s">
        <v>1040</v>
      </c>
      <c r="X338" s="495">
        <v>21</v>
      </c>
      <c r="Y338" s="388">
        <v>1</v>
      </c>
      <c r="Z338" s="243">
        <f>BD.PD[[#This Row],[Av.P1 '[%']]]*BD.PD[[#This Row],[Ppto. Orden Interna '[DOP']]]</f>
        <v>225268.06</v>
      </c>
      <c r="AA338" s="249"/>
      <c r="AB338" s="389"/>
      <c r="AC338" s="243">
        <f>BD.PD[[#This Row],[Av.P2 '[%']]]*BD.PD[[#This Row],[Ppto. Orden Interna '[DOP']]]</f>
        <v>0</v>
      </c>
      <c r="AD338" s="249"/>
      <c r="AE338" s="389"/>
      <c r="AF338" s="243">
        <f>BD.PD[[#This Row],[Av.P3 '[%']]]*BD.PD[[#This Row],[Ppto. Orden Interna '[DOP']]]</f>
        <v>0</v>
      </c>
      <c r="AG338" s="243"/>
      <c r="AH338" s="243"/>
      <c r="AI338" s="243"/>
      <c r="AJ338" s="243"/>
      <c r="AK338" s="243"/>
      <c r="AL338" s="243"/>
      <c r="AM338" s="482">
        <f>BD.PD[[#This Row],[Pago 3]]+BD.PD[[#This Row],[Pago 2]]+BD.PD[[#This Row],[Pago 1]]</f>
        <v>225268.06</v>
      </c>
      <c r="AN338" s="511" t="s">
        <v>244</v>
      </c>
      <c r="AO338" s="511" t="s">
        <v>245</v>
      </c>
      <c r="AP338" s="511" t="s">
        <v>246</v>
      </c>
      <c r="AQ338" s="511" t="s">
        <v>247</v>
      </c>
      <c r="AR338" s="511">
        <v>594</v>
      </c>
      <c r="AS338" s="511" t="s">
        <v>248</v>
      </c>
      <c r="IH338" s="306"/>
    </row>
    <row r="339" spans="1:242" ht="15" customHeight="1" x14ac:dyDescent="0.3">
      <c r="A339" s="174">
        <v>7.03</v>
      </c>
      <c r="B339" s="231"/>
      <c r="C339" s="232" t="str">
        <f>VLOOKUP(BD.PD[[#This Row],[Pos]],PPto[],3,FALSE)</f>
        <v>7.03 Equipamiento Carniceria, Pescadería y Delicatesen</v>
      </c>
      <c r="D339" s="174" t="s">
        <v>23</v>
      </c>
      <c r="E339" s="305" t="str">
        <f>IF(BD.PD[[#This Row],[.]]="*",VLOOKUP(BD.PD[[#This Row],[Pos]],Presupuesto!A:H,7,FALSE),"")</f>
        <v/>
      </c>
      <c r="F339" s="234" t="s">
        <v>2003</v>
      </c>
      <c r="G339" s="230" t="s">
        <v>1608</v>
      </c>
      <c r="H339" s="174">
        <v>4513114842</v>
      </c>
      <c r="I339" s="174" t="s">
        <v>1609</v>
      </c>
      <c r="J339" s="497" t="s">
        <v>1994</v>
      </c>
      <c r="K339" s="382">
        <v>24</v>
      </c>
      <c r="L339" s="174" t="s">
        <v>260</v>
      </c>
      <c r="M339" s="383">
        <f>IF(BD.PD[[#This Row],[Mon]]="DOP",1,HLOOKUP(BD.PD[[#This Row],[Mon]],$K$1:$L$2,2,FALSE))</f>
        <v>1</v>
      </c>
      <c r="N339" s="384">
        <v>480.18</v>
      </c>
      <c r="O339" s="395">
        <f>BD.PD[[#This Row],[Cant.]]*BD.PD[[#This Row],[ Tasa ]]*BD.PD[[#This Row],[ Precio Und.]]</f>
        <v>11524.32</v>
      </c>
      <c r="P339" s="386">
        <v>0</v>
      </c>
      <c r="Q339" s="395">
        <f>IF(BD.PD[[#This Row],[Liquid. '[%']]]&lt;&gt;0,(BD.PD[[#This Row],[Valor Neto '[DOP']]]*BD.PD[[#This Row],[Liquid. '[%']]])+BD.PD[[#This Row],[Valor Neto '[DOP']]],BD.PD[[#This Row],[Valor Neto '[DOP']]])</f>
        <v>11524.32</v>
      </c>
      <c r="R339" s="395">
        <f>BD.PD[[#This Row],[Ppto. Orden Interna '[DOP']]]/HLOOKUP("USD",$K$1:$L$2,2,FALSE)</f>
        <v>188.92327868852459</v>
      </c>
      <c r="S339" s="381" t="s">
        <v>1040</v>
      </c>
      <c r="T339" s="387"/>
      <c r="U339" s="460" t="s">
        <v>406</v>
      </c>
      <c r="V339" s="611">
        <v>801672</v>
      </c>
      <c r="W339" s="381" t="s">
        <v>1040</v>
      </c>
      <c r="X339" s="495">
        <v>22</v>
      </c>
      <c r="Y339" s="388">
        <v>1</v>
      </c>
      <c r="Z339" s="243">
        <f>BD.PD[[#This Row],[Av.P1 '[%']]]*BD.PD[[#This Row],[Ppto. Orden Interna '[DOP']]]</f>
        <v>11524.32</v>
      </c>
      <c r="AA339" s="249"/>
      <c r="AB339" s="389"/>
      <c r="AC339" s="243">
        <f>BD.PD[[#This Row],[Av.P2 '[%']]]*BD.PD[[#This Row],[Ppto. Orden Interna '[DOP']]]</f>
        <v>0</v>
      </c>
      <c r="AD339" s="249"/>
      <c r="AE339" s="389"/>
      <c r="AF339" s="243">
        <f>BD.PD[[#This Row],[Av.P3 '[%']]]*BD.PD[[#This Row],[Ppto. Orden Interna '[DOP']]]</f>
        <v>0</v>
      </c>
      <c r="AG339" s="243"/>
      <c r="AH339" s="243"/>
      <c r="AI339" s="243"/>
      <c r="AJ339" s="243"/>
      <c r="AK339" s="243"/>
      <c r="AL339" s="243"/>
      <c r="AM339" s="482">
        <f>BD.PD[[#This Row],[Pago 3]]+BD.PD[[#This Row],[Pago 2]]+BD.PD[[#This Row],[Pago 1]]</f>
        <v>11524.32</v>
      </c>
      <c r="AN339" s="511" t="s">
        <v>244</v>
      </c>
      <c r="AO339" s="511" t="s">
        <v>245</v>
      </c>
      <c r="AP339" s="511" t="s">
        <v>246</v>
      </c>
      <c r="AQ339" s="511" t="s">
        <v>247</v>
      </c>
      <c r="AR339" s="511">
        <v>594</v>
      </c>
      <c r="AS339" s="511" t="s">
        <v>258</v>
      </c>
      <c r="IH339" s="306"/>
    </row>
    <row r="340" spans="1:242" ht="15" customHeight="1" x14ac:dyDescent="0.3">
      <c r="A340" s="174">
        <v>7.03</v>
      </c>
      <c r="B340" s="231"/>
      <c r="C340" s="232" t="str">
        <f>VLOOKUP(BD.PD[[#This Row],[Pos]],PPto[],3,FALSE)</f>
        <v>7.03 Equipamiento Carniceria, Pescadería y Delicatesen</v>
      </c>
      <c r="D340" s="174" t="s">
        <v>23</v>
      </c>
      <c r="E340" s="305" t="str">
        <f>IF(BD.PD[[#This Row],[.]]="*",VLOOKUP(BD.PD[[#This Row],[Pos]],Presupuesto!A:H,7,FALSE),"")</f>
        <v/>
      </c>
      <c r="F340" s="234" t="s">
        <v>2004</v>
      </c>
      <c r="G340" s="230" t="s">
        <v>1608</v>
      </c>
      <c r="H340" s="174">
        <v>4513114842</v>
      </c>
      <c r="I340" s="174" t="s">
        <v>1609</v>
      </c>
      <c r="J340" s="497" t="s">
        <v>1994</v>
      </c>
      <c r="K340" s="382">
        <v>24</v>
      </c>
      <c r="L340" s="174" t="s">
        <v>260</v>
      </c>
      <c r="M340" s="383">
        <f>IF(BD.PD[[#This Row],[Mon]]="DOP",1,HLOOKUP(BD.PD[[#This Row],[Mon]],$K$1:$L$2,2,FALSE))</f>
        <v>1</v>
      </c>
      <c r="N340" s="384">
        <v>504.51</v>
      </c>
      <c r="O340" s="395">
        <f>BD.PD[[#This Row],[Cant.]]*BD.PD[[#This Row],[ Tasa ]]*BD.PD[[#This Row],[ Precio Und.]]</f>
        <v>12108.24</v>
      </c>
      <c r="P340" s="386">
        <v>0</v>
      </c>
      <c r="Q340" s="395">
        <f>IF(BD.PD[[#This Row],[Liquid. '[%']]]&lt;&gt;0,(BD.PD[[#This Row],[Valor Neto '[DOP']]]*BD.PD[[#This Row],[Liquid. '[%']]])+BD.PD[[#This Row],[Valor Neto '[DOP']]],BD.PD[[#This Row],[Valor Neto '[DOP']]])</f>
        <v>12108.24</v>
      </c>
      <c r="R340" s="395">
        <f>BD.PD[[#This Row],[Ppto. Orden Interna '[DOP']]]/HLOOKUP("USD",$K$1:$L$2,2,FALSE)</f>
        <v>198.49573770491804</v>
      </c>
      <c r="S340" s="381" t="s">
        <v>1040</v>
      </c>
      <c r="T340" s="387"/>
      <c r="U340" s="460" t="s">
        <v>406</v>
      </c>
      <c r="V340" s="611">
        <v>801672</v>
      </c>
      <c r="W340" s="381" t="s">
        <v>1040</v>
      </c>
      <c r="X340" s="495">
        <v>22</v>
      </c>
      <c r="Y340" s="388">
        <v>1</v>
      </c>
      <c r="Z340" s="243">
        <f>BD.PD[[#This Row],[Av.P1 '[%']]]*BD.PD[[#This Row],[Ppto. Orden Interna '[DOP']]]</f>
        <v>12108.24</v>
      </c>
      <c r="AA340" s="249"/>
      <c r="AB340" s="389"/>
      <c r="AC340" s="243">
        <f>BD.PD[[#This Row],[Av.P2 '[%']]]*BD.PD[[#This Row],[Ppto. Orden Interna '[DOP']]]</f>
        <v>0</v>
      </c>
      <c r="AD340" s="249"/>
      <c r="AE340" s="389"/>
      <c r="AF340" s="243">
        <f>BD.PD[[#This Row],[Av.P3 '[%']]]*BD.PD[[#This Row],[Ppto. Orden Interna '[DOP']]]</f>
        <v>0</v>
      </c>
      <c r="AG340" s="243"/>
      <c r="AH340" s="243"/>
      <c r="AI340" s="243"/>
      <c r="AJ340" s="243"/>
      <c r="AK340" s="243"/>
      <c r="AL340" s="243"/>
      <c r="AM340" s="482">
        <f>BD.PD[[#This Row],[Pago 3]]+BD.PD[[#This Row],[Pago 2]]+BD.PD[[#This Row],[Pago 1]]</f>
        <v>12108.24</v>
      </c>
      <c r="AN340" s="511" t="s">
        <v>244</v>
      </c>
      <c r="AO340" s="511" t="s">
        <v>245</v>
      </c>
      <c r="AP340" s="511" t="s">
        <v>246</v>
      </c>
      <c r="AQ340" s="511" t="s">
        <v>247</v>
      </c>
      <c r="AR340" s="511">
        <v>594</v>
      </c>
      <c r="AS340" s="511" t="s">
        <v>258</v>
      </c>
      <c r="IH340" s="306"/>
    </row>
    <row r="341" spans="1:242" ht="15" customHeight="1" x14ac:dyDescent="0.3">
      <c r="A341" s="174">
        <v>7.03</v>
      </c>
      <c r="B341" s="231"/>
      <c r="C341" s="232" t="str">
        <f>VLOOKUP(BD.PD[[#This Row],[Pos]],PPto[],3,FALSE)</f>
        <v>7.03 Equipamiento Carniceria, Pescadería y Delicatesen</v>
      </c>
      <c r="D341" s="174" t="s">
        <v>23</v>
      </c>
      <c r="E341" s="305" t="str">
        <f>IF(BD.PD[[#This Row],[.]]="*",VLOOKUP(BD.PD[[#This Row],[Pos]],Presupuesto!A:H,7,FALSE),"")</f>
        <v/>
      </c>
      <c r="F341" s="530" t="s">
        <v>1865</v>
      </c>
      <c r="G341" s="230" t="s">
        <v>1608</v>
      </c>
      <c r="H341" s="174">
        <v>4513055007</v>
      </c>
      <c r="I341" s="174" t="s">
        <v>1606</v>
      </c>
      <c r="J341" s="497" t="s">
        <v>1847</v>
      </c>
      <c r="K341" s="382">
        <v>15</v>
      </c>
      <c r="L341" s="174" t="s">
        <v>260</v>
      </c>
      <c r="M341" s="383">
        <f>IF(BD.PD[[#This Row],[Mon]]="DOP",1,HLOOKUP(BD.PD[[#This Row],[Mon]],$K$1:$L$2,2,FALSE))</f>
        <v>1</v>
      </c>
      <c r="N341" s="400">
        <v>2200</v>
      </c>
      <c r="O341" s="395">
        <f>BD.PD[[#This Row],[Cant.]]*BD.PD[[#This Row],[ Tasa ]]*BD.PD[[#This Row],[ Precio Und.]]</f>
        <v>33000</v>
      </c>
      <c r="P341" s="386">
        <v>0</v>
      </c>
      <c r="Q341" s="395">
        <f>IF(BD.PD[[#This Row],[Liquid. '[%']]]&lt;&gt;0,(BD.PD[[#This Row],[Valor Neto '[DOP']]]*BD.PD[[#This Row],[Liquid. '[%']]])+BD.PD[[#This Row],[Valor Neto '[DOP']]],BD.PD[[#This Row],[Valor Neto '[DOP']]])</f>
        <v>33000</v>
      </c>
      <c r="R341" s="395">
        <f>BD.PD[[#This Row],[Ppto. Orden Interna '[DOP']]]/HLOOKUP("USD",$K$1:$L$2,2,FALSE)</f>
        <v>540.98360655737702</v>
      </c>
      <c r="S341" s="398" t="s">
        <v>1180</v>
      </c>
      <c r="T341" s="481"/>
      <c r="U341" s="460" t="s">
        <v>542</v>
      </c>
      <c r="V341" s="611">
        <v>801673</v>
      </c>
      <c r="W341" s="398" t="s">
        <v>1180</v>
      </c>
      <c r="X341" s="174">
        <v>21</v>
      </c>
      <c r="Y341" s="399">
        <v>1</v>
      </c>
      <c r="Z341" s="395">
        <f>BD.PD[[#This Row],[Av.P1 '[%']]]*BD.PD[[#This Row],[Ppto. Orden Interna '[DOP']]]</f>
        <v>33000</v>
      </c>
      <c r="AA341" s="495"/>
      <c r="AB341" s="388"/>
      <c r="AC341" s="243">
        <f>BD.PD[[#This Row],[Av.P2 '[%']]]*BD.PD[[#This Row],[Ppto. Orden Interna '[DOP']]]</f>
        <v>0</v>
      </c>
      <c r="AD341" s="249"/>
      <c r="AE341" s="389"/>
      <c r="AF341" s="243">
        <f>BD.PD[[#This Row],[Av.P3 '[%']]]*BD.PD[[#This Row],[Ppto. Orden Interna '[DOP']]]</f>
        <v>0</v>
      </c>
      <c r="AG341" s="243"/>
      <c r="AH341" s="243"/>
      <c r="AI341" s="243"/>
      <c r="AJ341" s="243"/>
      <c r="AK341" s="243"/>
      <c r="AL341" s="243"/>
      <c r="AM341" s="482">
        <f>BD.PD[[#This Row],[Pago 3]]+BD.PD[[#This Row],[Pago 2]]+BD.PD[[#This Row],[Pago 1]]</f>
        <v>33000</v>
      </c>
      <c r="AN341" s="511" t="s">
        <v>244</v>
      </c>
      <c r="AO341" s="511" t="s">
        <v>245</v>
      </c>
      <c r="AP341" s="511" t="s">
        <v>246</v>
      </c>
      <c r="AQ341" s="511" t="s">
        <v>247</v>
      </c>
      <c r="AR341" s="511">
        <v>594</v>
      </c>
      <c r="AS341" s="511" t="s">
        <v>258</v>
      </c>
      <c r="IH341" s="306"/>
    </row>
    <row r="342" spans="1:242" ht="31.8" customHeight="1" x14ac:dyDescent="0.3">
      <c r="A342" s="174">
        <v>7.03</v>
      </c>
      <c r="B342" s="231"/>
      <c r="C342" s="232" t="str">
        <f>VLOOKUP(BD.PD[[#This Row],[Pos]],PPto[],3,FALSE)</f>
        <v>7.03 Equipamiento Carniceria, Pescadería y Delicatesen</v>
      </c>
      <c r="D342" s="174" t="s">
        <v>23</v>
      </c>
      <c r="E342" s="305" t="str">
        <f>IF(BD.PD[[#This Row],[.]]="*",VLOOKUP(BD.PD[[#This Row],[Pos]],Presupuesto!A:H,7,FALSE),"")</f>
        <v/>
      </c>
      <c r="F342" s="507" t="s">
        <v>1893</v>
      </c>
      <c r="G342" s="230" t="s">
        <v>1608</v>
      </c>
      <c r="H342" s="174" t="s">
        <v>1216</v>
      </c>
      <c r="I342" s="174" t="s">
        <v>1606</v>
      </c>
      <c r="J342" s="497" t="s">
        <v>1888</v>
      </c>
      <c r="K342" s="382">
        <v>15</v>
      </c>
      <c r="L342" s="174" t="s">
        <v>260</v>
      </c>
      <c r="M342" s="383">
        <f>IF(BD.PD[[#This Row],[Mon]]="DOP",1,HLOOKUP(BD.PD[[#This Row],[Mon]],$K$1:$L$2,2,FALSE))</f>
        <v>1</v>
      </c>
      <c r="N342" s="400">
        <v>1171.68</v>
      </c>
      <c r="O342" s="395">
        <f>BD.PD[[#This Row],[Cant.]]*BD.PD[[#This Row],[ Tasa ]]*BD.PD[[#This Row],[ Precio Und.]]</f>
        <v>17575.2</v>
      </c>
      <c r="P342" s="386">
        <v>0</v>
      </c>
      <c r="Q342" s="395">
        <f>IF(BD.PD[[#This Row],[Liquid. '[%']]]&lt;&gt;0,(BD.PD[[#This Row],[Valor Neto '[DOP']]]*BD.PD[[#This Row],[Liquid. '[%']]])+BD.PD[[#This Row],[Valor Neto '[DOP']]],BD.PD[[#This Row],[Valor Neto '[DOP']]])</f>
        <v>17575.2</v>
      </c>
      <c r="R342" s="395">
        <f>BD.PD[[#This Row],[Ppto. Orden Interna '[DOP']]]/HLOOKUP("USD",$K$1:$L$2,2,FALSE)</f>
        <v>288.11803278688524</v>
      </c>
      <c r="S342" s="398" t="s">
        <v>1180</v>
      </c>
      <c r="T342" s="481"/>
      <c r="U342" s="460" t="s">
        <v>542</v>
      </c>
      <c r="V342" s="611">
        <v>801673</v>
      </c>
      <c r="W342" s="398" t="s">
        <v>1180</v>
      </c>
      <c r="X342" s="174">
        <v>21</v>
      </c>
      <c r="Y342" s="399">
        <v>1</v>
      </c>
      <c r="Z342" s="395">
        <f>BD.PD[[#This Row],[Av.P1 '[%']]]*BD.PD[[#This Row],[Ppto. Orden Interna '[DOP']]]</f>
        <v>17575.2</v>
      </c>
      <c r="AA342" s="495"/>
      <c r="AB342" s="388"/>
      <c r="AC342" s="243">
        <f>BD.PD[[#This Row],[Av.P2 '[%']]]*BD.PD[[#This Row],[Ppto. Orden Interna '[DOP']]]</f>
        <v>0</v>
      </c>
      <c r="AD342" s="249"/>
      <c r="AE342" s="389"/>
      <c r="AF342" s="243">
        <f>BD.PD[[#This Row],[Av.P3 '[%']]]*BD.PD[[#This Row],[Ppto. Orden Interna '[DOP']]]</f>
        <v>0</v>
      </c>
      <c r="AG342" s="243"/>
      <c r="AH342" s="243"/>
      <c r="AI342" s="243"/>
      <c r="AJ342" s="243"/>
      <c r="AK342" s="243"/>
      <c r="AL342" s="243"/>
      <c r="AM342" s="482">
        <f>BD.PD[[#This Row],[Pago 3]]+BD.PD[[#This Row],[Pago 2]]+BD.PD[[#This Row],[Pago 1]]</f>
        <v>17575.2</v>
      </c>
      <c r="AN342" s="511" t="s">
        <v>244</v>
      </c>
      <c r="AO342" s="511" t="s">
        <v>245</v>
      </c>
      <c r="AP342" s="511" t="s">
        <v>246</v>
      </c>
      <c r="AQ342" s="511" t="s">
        <v>247</v>
      </c>
      <c r="AR342" s="511">
        <v>594</v>
      </c>
      <c r="AS342" s="511" t="s">
        <v>258</v>
      </c>
      <c r="IH342" s="306"/>
    </row>
    <row r="343" spans="1:242" ht="31.8" customHeight="1" x14ac:dyDescent="0.3">
      <c r="A343" s="174">
        <v>7.03</v>
      </c>
      <c r="B343" s="231"/>
      <c r="C343" s="232" t="str">
        <f>VLOOKUP(BD.PD[[#This Row],[Pos]],PPto[],3,FALSE)</f>
        <v>7.03 Equipamiento Carniceria, Pescadería y Delicatesen</v>
      </c>
      <c r="D343" s="174" t="s">
        <v>23</v>
      </c>
      <c r="E343" s="305" t="str">
        <f>IF(BD.PD[[#This Row],[.]]="*",VLOOKUP(BD.PD[[#This Row],[Pos]],Presupuesto!A:H,7,FALSE),"")</f>
        <v/>
      </c>
      <c r="F343" s="507" t="s">
        <v>1896</v>
      </c>
      <c r="G343" s="230" t="s">
        <v>1608</v>
      </c>
      <c r="H343" s="174">
        <v>4600079653</v>
      </c>
      <c r="I343" s="174" t="s">
        <v>1606</v>
      </c>
      <c r="J343" s="497" t="s">
        <v>1888</v>
      </c>
      <c r="K343" s="382">
        <v>45</v>
      </c>
      <c r="L343" s="174" t="s">
        <v>117</v>
      </c>
      <c r="M343" s="383">
        <f>IF(BD.PD[[#This Row],[Mon]]="DOP",1,HLOOKUP(BD.PD[[#This Row],[Mon]],$K$1:$L$2,2,FALSE))</f>
        <v>61</v>
      </c>
      <c r="N343" s="400">
        <v>14.88</v>
      </c>
      <c r="O343" s="395">
        <f>BD.PD[[#This Row],[Cant.]]*BD.PD[[#This Row],[ Tasa ]]*BD.PD[[#This Row],[ Precio Und.]]</f>
        <v>40845.599999999999</v>
      </c>
      <c r="P343" s="386">
        <v>0.03</v>
      </c>
      <c r="Q343" s="395">
        <f>IF(BD.PD[[#This Row],[Liquid. '[%']]]&lt;&gt;0,(BD.PD[[#This Row],[Valor Neto '[DOP']]]*BD.PD[[#This Row],[Liquid. '[%']]])+BD.PD[[#This Row],[Valor Neto '[DOP']]],BD.PD[[#This Row],[Valor Neto '[DOP']]])</f>
        <v>42070.968000000001</v>
      </c>
      <c r="R343" s="395">
        <f>BD.PD[[#This Row],[Ppto. Orden Interna '[DOP']]]/HLOOKUP("USD",$K$1:$L$2,2,FALSE)</f>
        <v>689.68799999999999</v>
      </c>
      <c r="S343" s="398" t="s">
        <v>1897</v>
      </c>
      <c r="T343" s="387"/>
      <c r="U343" s="460" t="s">
        <v>406</v>
      </c>
      <c r="V343" s="611">
        <v>801672</v>
      </c>
      <c r="W343" s="398" t="s">
        <v>1897</v>
      </c>
      <c r="X343" s="174">
        <v>22</v>
      </c>
      <c r="Y343" s="399">
        <v>1</v>
      </c>
      <c r="Z343" s="395">
        <f>BD.PD[[#This Row],[Av.P1 '[%']]]*BD.PD[[#This Row],[Ppto. Orden Interna '[DOP']]]</f>
        <v>42070.968000000001</v>
      </c>
      <c r="AA343" s="495"/>
      <c r="AB343" s="388"/>
      <c r="AC343" s="243">
        <f>BD.PD[[#This Row],[Av.P2 '[%']]]*BD.PD[[#This Row],[Ppto. Orden Interna '[DOP']]]</f>
        <v>0</v>
      </c>
      <c r="AD343" s="249"/>
      <c r="AE343" s="389"/>
      <c r="AF343" s="243">
        <f>BD.PD[[#This Row],[Av.P3 '[%']]]*BD.PD[[#This Row],[Ppto. Orden Interna '[DOP']]]</f>
        <v>0</v>
      </c>
      <c r="AG343" s="243"/>
      <c r="AH343" s="243"/>
      <c r="AI343" s="243"/>
      <c r="AJ343" s="243"/>
      <c r="AK343" s="243"/>
      <c r="AL343" s="243"/>
      <c r="AM343" s="482">
        <f>BD.PD[[#This Row],[Pago 3]]+BD.PD[[#This Row],[Pago 2]]+BD.PD[[#This Row],[Pago 1]]</f>
        <v>42070.968000000001</v>
      </c>
      <c r="AN343" s="511" t="s">
        <v>244</v>
      </c>
      <c r="AO343" s="511" t="s">
        <v>245</v>
      </c>
      <c r="AP343" s="511" t="s">
        <v>246</v>
      </c>
      <c r="AQ343" s="511" t="s">
        <v>247</v>
      </c>
      <c r="AR343" s="511">
        <v>594</v>
      </c>
      <c r="AS343" s="511" t="s">
        <v>258</v>
      </c>
      <c r="IH343" s="306"/>
    </row>
    <row r="344" spans="1:242" ht="31.8" customHeight="1" x14ac:dyDescent="0.3">
      <c r="A344" s="174">
        <v>7.03</v>
      </c>
      <c r="B344" s="231"/>
      <c r="C344" s="232" t="str">
        <f>VLOOKUP(BD.PD[[#This Row],[Pos]],PPto[],3,FALSE)</f>
        <v>7.03 Equipamiento Carniceria, Pescadería y Delicatesen</v>
      </c>
      <c r="D344" s="174" t="s">
        <v>23</v>
      </c>
      <c r="E344" s="305" t="str">
        <f>IF(BD.PD[[#This Row],[.]]="*",VLOOKUP(BD.PD[[#This Row],[Pos]],Presupuesto!A:H,7,FALSE),"")</f>
        <v/>
      </c>
      <c r="F344" s="507" t="s">
        <v>1976</v>
      </c>
      <c r="G344" s="230" t="s">
        <v>1608</v>
      </c>
      <c r="H344" s="174">
        <v>4513093287</v>
      </c>
      <c r="I344" s="174" t="s">
        <v>1609</v>
      </c>
      <c r="J344" s="497" t="s">
        <v>1974</v>
      </c>
      <c r="K344" s="382">
        <v>1</v>
      </c>
      <c r="L344" s="174" t="s">
        <v>260</v>
      </c>
      <c r="M344" s="383">
        <f>IF(BD.PD[[#This Row],[Mon]]="DOP",1,HLOOKUP(BD.PD[[#This Row],[Mon]],$K$1:$L$2,2,FALSE))</f>
        <v>1</v>
      </c>
      <c r="N344" s="400">
        <v>2960.34</v>
      </c>
      <c r="O344" s="395">
        <f>BD.PD[[#This Row],[Cant.]]*BD.PD[[#This Row],[ Tasa ]]*BD.PD[[#This Row],[ Precio Und.]]</f>
        <v>2960.34</v>
      </c>
      <c r="P344" s="386">
        <v>0</v>
      </c>
      <c r="Q344" s="395">
        <f>IF(BD.PD[[#This Row],[Liquid. '[%']]]&lt;&gt;0,(BD.PD[[#This Row],[Valor Neto '[DOP']]]*BD.PD[[#This Row],[Liquid. '[%']]])+BD.PD[[#This Row],[Valor Neto '[DOP']]],BD.PD[[#This Row],[Valor Neto '[DOP']]])</f>
        <v>2960.34</v>
      </c>
      <c r="R344" s="395">
        <f>BD.PD[[#This Row],[Ppto. Orden Interna '[DOP']]]/HLOOKUP("USD",$K$1:$L$2,2,FALSE)</f>
        <v>48.530163934426234</v>
      </c>
      <c r="S344" s="398" t="s">
        <v>1975</v>
      </c>
      <c r="T344" s="387"/>
      <c r="U344" s="460" t="s">
        <v>406</v>
      </c>
      <c r="V344" s="611">
        <v>801672</v>
      </c>
      <c r="W344" s="398" t="s">
        <v>1975</v>
      </c>
      <c r="X344" s="174">
        <v>22</v>
      </c>
      <c r="Y344" s="399">
        <v>1</v>
      </c>
      <c r="Z344" s="395">
        <f>BD.PD[[#This Row],[Av.P1 '[%']]]*BD.PD[[#This Row],[Ppto. Orden Interna '[DOP']]]</f>
        <v>2960.34</v>
      </c>
      <c r="AA344" s="495"/>
      <c r="AB344" s="388"/>
      <c r="AC344" s="243">
        <f>BD.PD[[#This Row],[Av.P2 '[%']]]*BD.PD[[#This Row],[Ppto. Orden Interna '[DOP']]]</f>
        <v>0</v>
      </c>
      <c r="AD344" s="249"/>
      <c r="AE344" s="389"/>
      <c r="AF344" s="243">
        <f>BD.PD[[#This Row],[Av.P3 '[%']]]*BD.PD[[#This Row],[Ppto. Orden Interna '[DOP']]]</f>
        <v>0</v>
      </c>
      <c r="AG344" s="243"/>
      <c r="AH344" s="243"/>
      <c r="AI344" s="243"/>
      <c r="AJ344" s="243"/>
      <c r="AK344" s="243"/>
      <c r="AL344" s="243"/>
      <c r="AM344" s="482">
        <f>BD.PD[[#This Row],[Pago 3]]+BD.PD[[#This Row],[Pago 2]]+BD.PD[[#This Row],[Pago 1]]</f>
        <v>2960.34</v>
      </c>
      <c r="AN344" s="511" t="s">
        <v>244</v>
      </c>
      <c r="AO344" s="511" t="s">
        <v>245</v>
      </c>
      <c r="AP344" s="511" t="s">
        <v>246</v>
      </c>
      <c r="AQ344" s="511" t="s">
        <v>247</v>
      </c>
      <c r="AR344" s="511">
        <v>594</v>
      </c>
      <c r="AS344" s="511" t="s">
        <v>258</v>
      </c>
      <c r="IH344" s="306"/>
    </row>
    <row r="345" spans="1:242" ht="31.8" customHeight="1" x14ac:dyDescent="0.3">
      <c r="A345" s="174">
        <v>7.03</v>
      </c>
      <c r="B345" s="231"/>
      <c r="C345" s="232" t="str">
        <f>VLOOKUP(BD.PD[[#This Row],[Pos]],PPto[],3,FALSE)</f>
        <v>7.03 Equipamiento Carniceria, Pescadería y Delicatesen</v>
      </c>
      <c r="D345" s="174" t="s">
        <v>23</v>
      </c>
      <c r="E345" s="305" t="str">
        <f>IF(BD.PD[[#This Row],[.]]="*",VLOOKUP(BD.PD[[#This Row],[Pos]],Presupuesto!A:H,7,FALSE),"")</f>
        <v/>
      </c>
      <c r="F345" s="507" t="s">
        <v>1977</v>
      </c>
      <c r="G345" s="230" t="s">
        <v>1608</v>
      </c>
      <c r="H345" s="174">
        <v>4513093287</v>
      </c>
      <c r="I345" s="174" t="s">
        <v>1609</v>
      </c>
      <c r="J345" s="497" t="s">
        <v>1974</v>
      </c>
      <c r="K345" s="382">
        <v>3</v>
      </c>
      <c r="L345" s="174" t="s">
        <v>260</v>
      </c>
      <c r="M345" s="383">
        <f>IF(BD.PD[[#This Row],[Mon]]="DOP",1,HLOOKUP(BD.PD[[#This Row],[Mon]],$K$1:$L$2,2,FALSE))</f>
        <v>1</v>
      </c>
      <c r="N345" s="400">
        <v>2775.49</v>
      </c>
      <c r="O345" s="395">
        <f>BD.PD[[#This Row],[Cant.]]*BD.PD[[#This Row],[ Tasa ]]*BD.PD[[#This Row],[ Precio Und.]]</f>
        <v>8326.4699999999993</v>
      </c>
      <c r="P345" s="386">
        <v>0</v>
      </c>
      <c r="Q345" s="395">
        <f>IF(BD.PD[[#This Row],[Liquid. '[%']]]&lt;&gt;0,(BD.PD[[#This Row],[Valor Neto '[DOP']]]*BD.PD[[#This Row],[Liquid. '[%']]])+BD.PD[[#This Row],[Valor Neto '[DOP']]],BD.PD[[#This Row],[Valor Neto '[DOP']]])</f>
        <v>8326.4699999999993</v>
      </c>
      <c r="R345" s="395">
        <f>BD.PD[[#This Row],[Ppto. Orden Interna '[DOP']]]/HLOOKUP("USD",$K$1:$L$2,2,FALSE)</f>
        <v>136.49950819672131</v>
      </c>
      <c r="S345" s="398" t="s">
        <v>1975</v>
      </c>
      <c r="T345" s="387"/>
      <c r="U345" s="460" t="s">
        <v>406</v>
      </c>
      <c r="V345" s="611">
        <v>801672</v>
      </c>
      <c r="W345" s="398" t="s">
        <v>1975</v>
      </c>
      <c r="X345" s="174">
        <v>22</v>
      </c>
      <c r="Y345" s="399">
        <v>1</v>
      </c>
      <c r="Z345" s="395">
        <f>BD.PD[[#This Row],[Av.P1 '[%']]]*BD.PD[[#This Row],[Ppto. Orden Interna '[DOP']]]</f>
        <v>8326.4699999999993</v>
      </c>
      <c r="AA345" s="495"/>
      <c r="AB345" s="388"/>
      <c r="AC345" s="243">
        <f>BD.PD[[#This Row],[Av.P2 '[%']]]*BD.PD[[#This Row],[Ppto. Orden Interna '[DOP']]]</f>
        <v>0</v>
      </c>
      <c r="AD345" s="249"/>
      <c r="AE345" s="389"/>
      <c r="AF345" s="243">
        <f>BD.PD[[#This Row],[Av.P3 '[%']]]*BD.PD[[#This Row],[Ppto. Orden Interna '[DOP']]]</f>
        <v>0</v>
      </c>
      <c r="AG345" s="243"/>
      <c r="AH345" s="243"/>
      <c r="AI345" s="243"/>
      <c r="AJ345" s="243"/>
      <c r="AK345" s="243"/>
      <c r="AL345" s="243"/>
      <c r="AM345" s="482">
        <f>BD.PD[[#This Row],[Pago 3]]+BD.PD[[#This Row],[Pago 2]]+BD.PD[[#This Row],[Pago 1]]</f>
        <v>8326.4699999999993</v>
      </c>
      <c r="AN345" s="511" t="s">
        <v>244</v>
      </c>
      <c r="AO345" s="511" t="s">
        <v>245</v>
      </c>
      <c r="AP345" s="511" t="s">
        <v>246</v>
      </c>
      <c r="AQ345" s="511" t="s">
        <v>247</v>
      </c>
      <c r="AR345" s="511">
        <v>594</v>
      </c>
      <c r="AS345" s="511" t="s">
        <v>258</v>
      </c>
      <c r="IH345" s="306"/>
    </row>
    <row r="346" spans="1:242" ht="31.8" customHeight="1" x14ac:dyDescent="0.3">
      <c r="A346" s="174">
        <v>7.03</v>
      </c>
      <c r="B346" s="231"/>
      <c r="C346" s="232" t="str">
        <f>VLOOKUP(BD.PD[[#This Row],[Pos]],PPto[],3,FALSE)</f>
        <v>7.03 Equipamiento Carniceria, Pescadería y Delicatesen</v>
      </c>
      <c r="D346" s="174" t="s">
        <v>23</v>
      </c>
      <c r="E346" s="305" t="str">
        <f>IF(BD.PD[[#This Row],[.]]="*",VLOOKUP(BD.PD[[#This Row],[Pos]],Presupuesto!A:H,7,FALSE),"")</f>
        <v/>
      </c>
      <c r="F346" s="507" t="s">
        <v>1978</v>
      </c>
      <c r="G346" s="230" t="s">
        <v>1608</v>
      </c>
      <c r="H346" s="174">
        <v>4513093287</v>
      </c>
      <c r="I346" s="174" t="s">
        <v>1609</v>
      </c>
      <c r="J346" s="497" t="s">
        <v>1974</v>
      </c>
      <c r="K346" s="382">
        <v>4</v>
      </c>
      <c r="L346" s="174" t="s">
        <v>260</v>
      </c>
      <c r="M346" s="383">
        <f>IF(BD.PD[[#This Row],[Mon]]="DOP",1,HLOOKUP(BD.PD[[#This Row],[Mon]],$K$1:$L$2,2,FALSE))</f>
        <v>1</v>
      </c>
      <c r="N346" s="400">
        <v>2596.1999999999998</v>
      </c>
      <c r="O346" s="395">
        <f>BD.PD[[#This Row],[Cant.]]*BD.PD[[#This Row],[ Tasa ]]*BD.PD[[#This Row],[ Precio Und.]]</f>
        <v>10384.799999999999</v>
      </c>
      <c r="P346" s="386">
        <v>0</v>
      </c>
      <c r="Q346" s="395">
        <f>IF(BD.PD[[#This Row],[Liquid. '[%']]]&lt;&gt;0,(BD.PD[[#This Row],[Valor Neto '[DOP']]]*BD.PD[[#This Row],[Liquid. '[%']]])+BD.PD[[#This Row],[Valor Neto '[DOP']]],BD.PD[[#This Row],[Valor Neto '[DOP']]])</f>
        <v>10384.799999999999</v>
      </c>
      <c r="R346" s="395">
        <f>BD.PD[[#This Row],[Ppto. Orden Interna '[DOP']]]/HLOOKUP("USD",$K$1:$L$2,2,FALSE)</f>
        <v>170.24262295081965</v>
      </c>
      <c r="S346" s="398" t="s">
        <v>1975</v>
      </c>
      <c r="T346" s="387"/>
      <c r="U346" s="460" t="s">
        <v>406</v>
      </c>
      <c r="V346" s="611">
        <v>801672</v>
      </c>
      <c r="W346" s="398" t="s">
        <v>1975</v>
      </c>
      <c r="X346" s="174">
        <v>22</v>
      </c>
      <c r="Y346" s="399">
        <v>1</v>
      </c>
      <c r="Z346" s="395">
        <f>BD.PD[[#This Row],[Av.P1 '[%']]]*BD.PD[[#This Row],[Ppto. Orden Interna '[DOP']]]</f>
        <v>10384.799999999999</v>
      </c>
      <c r="AA346" s="495"/>
      <c r="AB346" s="388"/>
      <c r="AC346" s="243">
        <f>BD.PD[[#This Row],[Av.P2 '[%']]]*BD.PD[[#This Row],[Ppto. Orden Interna '[DOP']]]</f>
        <v>0</v>
      </c>
      <c r="AD346" s="249"/>
      <c r="AE346" s="389"/>
      <c r="AF346" s="243">
        <f>BD.PD[[#This Row],[Av.P3 '[%']]]*BD.PD[[#This Row],[Ppto. Orden Interna '[DOP']]]</f>
        <v>0</v>
      </c>
      <c r="AG346" s="243"/>
      <c r="AH346" s="243"/>
      <c r="AI346" s="243"/>
      <c r="AJ346" s="243"/>
      <c r="AK346" s="243"/>
      <c r="AL346" s="243"/>
      <c r="AM346" s="482">
        <f>BD.PD[[#This Row],[Pago 3]]+BD.PD[[#This Row],[Pago 2]]+BD.PD[[#This Row],[Pago 1]]</f>
        <v>10384.799999999999</v>
      </c>
      <c r="AN346" s="511" t="s">
        <v>244</v>
      </c>
      <c r="AO346" s="511" t="s">
        <v>245</v>
      </c>
      <c r="AP346" s="511" t="s">
        <v>246</v>
      </c>
      <c r="AQ346" s="511" t="s">
        <v>247</v>
      </c>
      <c r="AR346" s="511">
        <v>594</v>
      </c>
      <c r="AS346" s="511" t="s">
        <v>258</v>
      </c>
      <c r="IH346" s="306"/>
    </row>
    <row r="347" spans="1:242" ht="31.8" customHeight="1" x14ac:dyDescent="0.3">
      <c r="A347" s="174">
        <v>7.03</v>
      </c>
      <c r="B347" s="231"/>
      <c r="C347" s="232" t="str">
        <f>VLOOKUP(BD.PD[[#This Row],[Pos]],PPto[],3,FALSE)</f>
        <v>7.03 Equipamiento Carniceria, Pescadería y Delicatesen</v>
      </c>
      <c r="D347" s="174" t="s">
        <v>23</v>
      </c>
      <c r="E347" s="305" t="str">
        <f>IF(BD.PD[[#This Row],[.]]="*",VLOOKUP(BD.PD[[#This Row],[Pos]],Presupuesto!A:H,7,FALSE),"")</f>
        <v/>
      </c>
      <c r="F347" s="507" t="s">
        <v>1979</v>
      </c>
      <c r="G347" s="230" t="s">
        <v>1608</v>
      </c>
      <c r="H347" s="174">
        <v>4513093287</v>
      </c>
      <c r="I347" s="174" t="s">
        <v>1609</v>
      </c>
      <c r="J347" s="497" t="s">
        <v>1974</v>
      </c>
      <c r="K347" s="382">
        <v>3</v>
      </c>
      <c r="L347" s="174" t="s">
        <v>260</v>
      </c>
      <c r="M347" s="383">
        <f>IF(BD.PD[[#This Row],[Mon]]="DOP",1,HLOOKUP(BD.PD[[#This Row],[Mon]],$K$1:$L$2,2,FALSE))</f>
        <v>1</v>
      </c>
      <c r="N347" s="400">
        <v>1450.98</v>
      </c>
      <c r="O347" s="395">
        <f>BD.PD[[#This Row],[Cant.]]*BD.PD[[#This Row],[ Tasa ]]*BD.PD[[#This Row],[ Precio Und.]]</f>
        <v>4352.9400000000005</v>
      </c>
      <c r="P347" s="386">
        <v>0</v>
      </c>
      <c r="Q347" s="395">
        <f>IF(BD.PD[[#This Row],[Liquid. '[%']]]&lt;&gt;0,(BD.PD[[#This Row],[Valor Neto '[DOP']]]*BD.PD[[#This Row],[Liquid. '[%']]])+BD.PD[[#This Row],[Valor Neto '[DOP']]],BD.PD[[#This Row],[Valor Neto '[DOP']]])</f>
        <v>4352.9400000000005</v>
      </c>
      <c r="R347" s="395">
        <f>BD.PD[[#This Row],[Ppto. Orden Interna '[DOP']]]/HLOOKUP("USD",$K$1:$L$2,2,FALSE)</f>
        <v>71.359672131147548</v>
      </c>
      <c r="S347" s="398" t="s">
        <v>1975</v>
      </c>
      <c r="T347" s="387"/>
      <c r="U347" s="460" t="s">
        <v>406</v>
      </c>
      <c r="V347" s="611">
        <v>801672</v>
      </c>
      <c r="W347" s="398" t="s">
        <v>1975</v>
      </c>
      <c r="X347" s="174">
        <v>22</v>
      </c>
      <c r="Y347" s="399">
        <v>1</v>
      </c>
      <c r="Z347" s="395">
        <f>BD.PD[[#This Row],[Av.P1 '[%']]]*BD.PD[[#This Row],[Ppto. Orden Interna '[DOP']]]</f>
        <v>4352.9400000000005</v>
      </c>
      <c r="AA347" s="495"/>
      <c r="AB347" s="388"/>
      <c r="AC347" s="243">
        <f>BD.PD[[#This Row],[Av.P2 '[%']]]*BD.PD[[#This Row],[Ppto. Orden Interna '[DOP']]]</f>
        <v>0</v>
      </c>
      <c r="AD347" s="249"/>
      <c r="AE347" s="389"/>
      <c r="AF347" s="243">
        <f>BD.PD[[#This Row],[Av.P3 '[%']]]*BD.PD[[#This Row],[Ppto. Orden Interna '[DOP']]]</f>
        <v>0</v>
      </c>
      <c r="AG347" s="243"/>
      <c r="AH347" s="243"/>
      <c r="AI347" s="243"/>
      <c r="AJ347" s="243"/>
      <c r="AK347" s="243"/>
      <c r="AL347" s="243"/>
      <c r="AM347" s="482">
        <f>BD.PD[[#This Row],[Pago 3]]+BD.PD[[#This Row],[Pago 2]]+BD.PD[[#This Row],[Pago 1]]</f>
        <v>4352.9400000000005</v>
      </c>
      <c r="AN347" s="511" t="s">
        <v>244</v>
      </c>
      <c r="AO347" s="511" t="s">
        <v>245</v>
      </c>
      <c r="AP347" s="511" t="s">
        <v>246</v>
      </c>
      <c r="AQ347" s="511" t="s">
        <v>247</v>
      </c>
      <c r="AR347" s="511">
        <v>594</v>
      </c>
      <c r="AS347" s="511" t="s">
        <v>258</v>
      </c>
      <c r="IH347" s="306"/>
    </row>
    <row r="348" spans="1:242" ht="31.8" customHeight="1" x14ac:dyDescent="0.3">
      <c r="A348" s="174">
        <v>7.03</v>
      </c>
      <c r="B348" s="231"/>
      <c r="C348" s="232" t="str">
        <f>VLOOKUP(BD.PD[[#This Row],[Pos]],PPto[],3,FALSE)</f>
        <v>7.03 Equipamiento Carniceria, Pescadería y Delicatesen</v>
      </c>
      <c r="D348" s="174" t="s">
        <v>23</v>
      </c>
      <c r="E348" s="305" t="str">
        <f>IF(BD.PD[[#This Row],[.]]="*",VLOOKUP(BD.PD[[#This Row],[Pos]],Presupuesto!A:H,7,FALSE),"")</f>
        <v/>
      </c>
      <c r="F348" s="507" t="s">
        <v>1980</v>
      </c>
      <c r="G348" s="230" t="s">
        <v>1608</v>
      </c>
      <c r="H348" s="174">
        <v>4513093289</v>
      </c>
      <c r="I348" s="174" t="s">
        <v>1605</v>
      </c>
      <c r="J348" s="497" t="s">
        <v>1974</v>
      </c>
      <c r="K348" s="382">
        <v>60</v>
      </c>
      <c r="L348" s="174" t="s">
        <v>260</v>
      </c>
      <c r="M348" s="383">
        <f>IF(BD.PD[[#This Row],[Mon]]="DOP",1,HLOOKUP(BD.PD[[#This Row],[Mon]],$K$1:$L$2,2,FALSE))</f>
        <v>1</v>
      </c>
      <c r="N348" s="400">
        <v>200</v>
      </c>
      <c r="O348" s="395">
        <f>BD.PD[[#This Row],[Cant.]]*BD.PD[[#This Row],[ Tasa ]]*BD.PD[[#This Row],[ Precio Und.]]</f>
        <v>12000</v>
      </c>
      <c r="P348" s="386">
        <v>0</v>
      </c>
      <c r="Q348" s="395">
        <f>IF(BD.PD[[#This Row],[Liquid. '[%']]]&lt;&gt;0,(BD.PD[[#This Row],[Valor Neto '[DOP']]]*BD.PD[[#This Row],[Liquid. '[%']]])+BD.PD[[#This Row],[Valor Neto '[DOP']]],BD.PD[[#This Row],[Valor Neto '[DOP']]])</f>
        <v>12000</v>
      </c>
      <c r="R348" s="395">
        <f>BD.PD[[#This Row],[Ppto. Orden Interna '[DOP']]]/HLOOKUP("USD",$K$1:$L$2,2,FALSE)</f>
        <v>196.72131147540983</v>
      </c>
      <c r="S348" s="398" t="s">
        <v>1981</v>
      </c>
      <c r="T348" s="387"/>
      <c r="U348" s="460" t="s">
        <v>406</v>
      </c>
      <c r="V348" s="611">
        <v>801672</v>
      </c>
      <c r="W348" s="398" t="s">
        <v>1981</v>
      </c>
      <c r="X348" s="174">
        <v>22</v>
      </c>
      <c r="Y348" s="399">
        <v>1</v>
      </c>
      <c r="Z348" s="395">
        <f>BD.PD[[#This Row],[Av.P1 '[%']]]*BD.PD[[#This Row],[Ppto. Orden Interna '[DOP']]]</f>
        <v>12000</v>
      </c>
      <c r="AA348" s="495"/>
      <c r="AB348" s="388"/>
      <c r="AC348" s="243">
        <f>BD.PD[[#This Row],[Av.P2 '[%']]]*BD.PD[[#This Row],[Ppto. Orden Interna '[DOP']]]</f>
        <v>0</v>
      </c>
      <c r="AD348" s="249"/>
      <c r="AE348" s="389"/>
      <c r="AF348" s="243">
        <f>BD.PD[[#This Row],[Av.P3 '[%']]]*BD.PD[[#This Row],[Ppto. Orden Interna '[DOP']]]</f>
        <v>0</v>
      </c>
      <c r="AG348" s="243"/>
      <c r="AH348" s="243"/>
      <c r="AI348" s="243"/>
      <c r="AJ348" s="243"/>
      <c r="AK348" s="243"/>
      <c r="AL348" s="243"/>
      <c r="AM348" s="482">
        <f>BD.PD[[#This Row],[Pago 3]]+BD.PD[[#This Row],[Pago 2]]+BD.PD[[#This Row],[Pago 1]]</f>
        <v>12000</v>
      </c>
      <c r="AN348" s="511" t="s">
        <v>244</v>
      </c>
      <c r="AO348" s="511" t="s">
        <v>245</v>
      </c>
      <c r="AP348" s="511" t="s">
        <v>246</v>
      </c>
      <c r="AQ348" s="511" t="s">
        <v>247</v>
      </c>
      <c r="AR348" s="511">
        <v>594</v>
      </c>
      <c r="AS348" s="511" t="s">
        <v>258</v>
      </c>
      <c r="IH348" s="306"/>
    </row>
    <row r="349" spans="1:242" ht="31.8" customHeight="1" x14ac:dyDescent="0.3">
      <c r="A349" s="174">
        <v>7.03</v>
      </c>
      <c r="B349" s="231"/>
      <c r="C349" s="232" t="str">
        <f>VLOOKUP(BD.PD[[#This Row],[Pos]],PPto[],3,FALSE)</f>
        <v>7.03 Equipamiento Carniceria, Pescadería y Delicatesen</v>
      </c>
      <c r="D349" s="174" t="s">
        <v>23</v>
      </c>
      <c r="E349" s="305" t="str">
        <f>IF(BD.PD[[#This Row],[.]]="*",VLOOKUP(BD.PD[[#This Row],[Pos]],Presupuesto!A:H,7,FALSE),"")</f>
        <v/>
      </c>
      <c r="F349" s="507" t="s">
        <v>1982</v>
      </c>
      <c r="G349" s="230" t="s">
        <v>1608</v>
      </c>
      <c r="H349" s="174">
        <v>4513093288</v>
      </c>
      <c r="I349" s="174" t="s">
        <v>1609</v>
      </c>
      <c r="J349" s="497" t="s">
        <v>1974</v>
      </c>
      <c r="K349" s="382">
        <v>6</v>
      </c>
      <c r="L349" s="174" t="s">
        <v>260</v>
      </c>
      <c r="M349" s="383">
        <f>IF(BD.PD[[#This Row],[Mon]]="DOP",1,HLOOKUP(BD.PD[[#This Row],[Mon]],$K$1:$L$2,2,FALSE))</f>
        <v>1</v>
      </c>
      <c r="N349" s="400">
        <v>178.45000000000002</v>
      </c>
      <c r="O349" s="395">
        <f>BD.PD[[#This Row],[Cant.]]*BD.PD[[#This Row],[ Tasa ]]*BD.PD[[#This Row],[ Precio Und.]]</f>
        <v>1070.7</v>
      </c>
      <c r="P349" s="386">
        <v>0</v>
      </c>
      <c r="Q349" s="395">
        <f>IF(BD.PD[[#This Row],[Liquid. '[%']]]&lt;&gt;0,(BD.PD[[#This Row],[Valor Neto '[DOP']]]*BD.PD[[#This Row],[Liquid. '[%']]])+BD.PD[[#This Row],[Valor Neto '[DOP']]],BD.PD[[#This Row],[Valor Neto '[DOP']]])</f>
        <v>1070.7</v>
      </c>
      <c r="R349" s="395">
        <f>BD.PD[[#This Row],[Ppto. Orden Interna '[DOP']]]/HLOOKUP("USD",$K$1:$L$2,2,FALSE)</f>
        <v>17.552459016393442</v>
      </c>
      <c r="S349" s="398" t="s">
        <v>1905</v>
      </c>
      <c r="T349" s="387"/>
      <c r="U349" s="460" t="s">
        <v>406</v>
      </c>
      <c r="V349" s="611">
        <v>801672</v>
      </c>
      <c r="W349" s="398" t="s">
        <v>1905</v>
      </c>
      <c r="X349" s="174">
        <v>22</v>
      </c>
      <c r="Y349" s="399">
        <v>1</v>
      </c>
      <c r="Z349" s="395">
        <f>BD.PD[[#This Row],[Av.P1 '[%']]]*BD.PD[[#This Row],[Ppto. Orden Interna '[DOP']]]</f>
        <v>1070.7</v>
      </c>
      <c r="AA349" s="495"/>
      <c r="AB349" s="388"/>
      <c r="AC349" s="243">
        <f>BD.PD[[#This Row],[Av.P2 '[%']]]*BD.PD[[#This Row],[Ppto. Orden Interna '[DOP']]]</f>
        <v>0</v>
      </c>
      <c r="AD349" s="249"/>
      <c r="AE349" s="389"/>
      <c r="AF349" s="243">
        <f>BD.PD[[#This Row],[Av.P3 '[%']]]*BD.PD[[#This Row],[Ppto. Orden Interna '[DOP']]]</f>
        <v>0</v>
      </c>
      <c r="AG349" s="243"/>
      <c r="AH349" s="243"/>
      <c r="AI349" s="243"/>
      <c r="AJ349" s="243"/>
      <c r="AK349" s="243"/>
      <c r="AL349" s="243"/>
      <c r="AM349" s="482">
        <f>BD.PD[[#This Row],[Pago 3]]+BD.PD[[#This Row],[Pago 2]]+BD.PD[[#This Row],[Pago 1]]</f>
        <v>1070.7</v>
      </c>
      <c r="AN349" s="511" t="s">
        <v>244</v>
      </c>
      <c r="AO349" s="511" t="s">
        <v>245</v>
      </c>
      <c r="AP349" s="511" t="s">
        <v>246</v>
      </c>
      <c r="AQ349" s="511" t="s">
        <v>247</v>
      </c>
      <c r="AR349" s="511">
        <v>594</v>
      </c>
      <c r="AS349" s="511" t="s">
        <v>258</v>
      </c>
      <c r="IH349" s="306"/>
    </row>
    <row r="350" spans="1:242" ht="31.8" customHeight="1" x14ac:dyDescent="0.3">
      <c r="A350" s="174">
        <v>7.03</v>
      </c>
      <c r="B350" s="231"/>
      <c r="C350" s="232" t="str">
        <f>VLOOKUP(BD.PD[[#This Row],[Pos]],PPto[],3,FALSE)</f>
        <v>7.03 Equipamiento Carniceria, Pescadería y Delicatesen</v>
      </c>
      <c r="D350" s="174" t="s">
        <v>23</v>
      </c>
      <c r="E350" s="305" t="str">
        <f>IF(BD.PD[[#This Row],[.]]="*",VLOOKUP(BD.PD[[#This Row],[Pos]],Presupuesto!A:H,7,FALSE),"")</f>
        <v/>
      </c>
      <c r="F350" s="507" t="s">
        <v>1983</v>
      </c>
      <c r="G350" s="230" t="s">
        <v>1608</v>
      </c>
      <c r="H350" s="174">
        <v>4513093288</v>
      </c>
      <c r="I350" s="174" t="s">
        <v>1609</v>
      </c>
      <c r="J350" s="497" t="s">
        <v>1974</v>
      </c>
      <c r="K350" s="382">
        <v>6</v>
      </c>
      <c r="L350" s="174" t="s">
        <v>260</v>
      </c>
      <c r="M350" s="383">
        <f>IF(BD.PD[[#This Row],[Mon]]="DOP",1,HLOOKUP(BD.PD[[#This Row],[Mon]],$K$1:$L$2,2,FALSE))</f>
        <v>1</v>
      </c>
      <c r="N350" s="400">
        <v>215.79999999999998</v>
      </c>
      <c r="O350" s="395">
        <f>BD.PD[[#This Row],[Cant.]]*BD.PD[[#This Row],[ Tasa ]]*BD.PD[[#This Row],[ Precio Und.]]</f>
        <v>1294.8</v>
      </c>
      <c r="P350" s="386">
        <v>0</v>
      </c>
      <c r="Q350" s="395">
        <f>IF(BD.PD[[#This Row],[Liquid. '[%']]]&lt;&gt;0,(BD.PD[[#This Row],[Valor Neto '[DOP']]]*BD.PD[[#This Row],[Liquid. '[%']]])+BD.PD[[#This Row],[Valor Neto '[DOP']]],BD.PD[[#This Row],[Valor Neto '[DOP']]])</f>
        <v>1294.8</v>
      </c>
      <c r="R350" s="395">
        <f>BD.PD[[#This Row],[Ppto. Orden Interna '[DOP']]]/HLOOKUP("USD",$K$1:$L$2,2,FALSE)</f>
        <v>21.22622950819672</v>
      </c>
      <c r="S350" s="398" t="s">
        <v>1905</v>
      </c>
      <c r="T350" s="387"/>
      <c r="U350" s="460" t="s">
        <v>406</v>
      </c>
      <c r="V350" s="611">
        <v>801672</v>
      </c>
      <c r="W350" s="398" t="s">
        <v>1905</v>
      </c>
      <c r="X350" s="174">
        <v>22</v>
      </c>
      <c r="Y350" s="399">
        <v>1</v>
      </c>
      <c r="Z350" s="395">
        <f>BD.PD[[#This Row],[Av.P1 '[%']]]*BD.PD[[#This Row],[Ppto. Orden Interna '[DOP']]]</f>
        <v>1294.8</v>
      </c>
      <c r="AA350" s="495"/>
      <c r="AB350" s="388"/>
      <c r="AC350" s="243">
        <f>BD.PD[[#This Row],[Av.P2 '[%']]]*BD.PD[[#This Row],[Ppto. Orden Interna '[DOP']]]</f>
        <v>0</v>
      </c>
      <c r="AD350" s="249"/>
      <c r="AE350" s="389"/>
      <c r="AF350" s="243">
        <f>BD.PD[[#This Row],[Av.P3 '[%']]]*BD.PD[[#This Row],[Ppto. Orden Interna '[DOP']]]</f>
        <v>0</v>
      </c>
      <c r="AG350" s="243"/>
      <c r="AH350" s="243"/>
      <c r="AI350" s="243"/>
      <c r="AJ350" s="243"/>
      <c r="AK350" s="243"/>
      <c r="AL350" s="243"/>
      <c r="AM350" s="482">
        <f>BD.PD[[#This Row],[Pago 3]]+BD.PD[[#This Row],[Pago 2]]+BD.PD[[#This Row],[Pago 1]]</f>
        <v>1294.8</v>
      </c>
      <c r="AN350" s="511" t="s">
        <v>244</v>
      </c>
      <c r="AO350" s="511" t="s">
        <v>245</v>
      </c>
      <c r="AP350" s="511" t="s">
        <v>246</v>
      </c>
      <c r="AQ350" s="511" t="s">
        <v>247</v>
      </c>
      <c r="AR350" s="511">
        <v>594</v>
      </c>
      <c r="AS350" s="511" t="s">
        <v>258</v>
      </c>
      <c r="IH350" s="306"/>
    </row>
    <row r="351" spans="1:242" ht="31.8" customHeight="1" x14ac:dyDescent="0.3">
      <c r="A351" s="174">
        <v>7.03</v>
      </c>
      <c r="B351" s="231"/>
      <c r="C351" s="232" t="str">
        <f>VLOOKUP(BD.PD[[#This Row],[Pos]],PPto[],3,FALSE)</f>
        <v>7.03 Equipamiento Carniceria, Pescadería y Delicatesen</v>
      </c>
      <c r="D351" s="174" t="s">
        <v>23</v>
      </c>
      <c r="E351" s="305" t="str">
        <f>IF(BD.PD[[#This Row],[.]]="*",VLOOKUP(BD.PD[[#This Row],[Pos]],Presupuesto!A:H,7,FALSE),"")</f>
        <v/>
      </c>
      <c r="F351" s="507" t="s">
        <v>1984</v>
      </c>
      <c r="G351" s="230" t="s">
        <v>1608</v>
      </c>
      <c r="H351" s="174">
        <v>4513093288</v>
      </c>
      <c r="I351" s="174" t="s">
        <v>1609</v>
      </c>
      <c r="J351" s="497" t="s">
        <v>1974</v>
      </c>
      <c r="K351" s="382">
        <v>2</v>
      </c>
      <c r="L351" s="174" t="s">
        <v>260</v>
      </c>
      <c r="M351" s="383">
        <f>IF(BD.PD[[#This Row],[Mon]]="DOP",1,HLOOKUP(BD.PD[[#This Row],[Mon]],$K$1:$L$2,2,FALSE))</f>
        <v>1</v>
      </c>
      <c r="N351" s="400">
        <v>2822</v>
      </c>
      <c r="O351" s="395">
        <f>BD.PD[[#This Row],[Cant.]]*BD.PD[[#This Row],[ Tasa ]]*BD.PD[[#This Row],[ Precio Und.]]</f>
        <v>5644</v>
      </c>
      <c r="P351" s="386">
        <v>0</v>
      </c>
      <c r="Q351" s="395">
        <f>IF(BD.PD[[#This Row],[Liquid. '[%']]]&lt;&gt;0,(BD.PD[[#This Row],[Valor Neto '[DOP']]]*BD.PD[[#This Row],[Liquid. '[%']]])+BD.PD[[#This Row],[Valor Neto '[DOP']]],BD.PD[[#This Row],[Valor Neto '[DOP']]])</f>
        <v>5644</v>
      </c>
      <c r="R351" s="395">
        <f>BD.PD[[#This Row],[Ppto. Orden Interna '[DOP']]]/HLOOKUP("USD",$K$1:$L$2,2,FALSE)</f>
        <v>92.52459016393442</v>
      </c>
      <c r="S351" s="398" t="s">
        <v>1905</v>
      </c>
      <c r="T351" s="387"/>
      <c r="U351" s="460" t="s">
        <v>406</v>
      </c>
      <c r="V351" s="611">
        <v>801672</v>
      </c>
      <c r="W351" s="398" t="s">
        <v>1905</v>
      </c>
      <c r="X351" s="174">
        <v>22</v>
      </c>
      <c r="Y351" s="399">
        <v>1</v>
      </c>
      <c r="Z351" s="395">
        <f>BD.PD[[#This Row],[Av.P1 '[%']]]*BD.PD[[#This Row],[Ppto. Orden Interna '[DOP']]]</f>
        <v>5644</v>
      </c>
      <c r="AA351" s="495"/>
      <c r="AB351" s="388"/>
      <c r="AC351" s="243">
        <f>BD.PD[[#This Row],[Av.P2 '[%']]]*BD.PD[[#This Row],[Ppto. Orden Interna '[DOP']]]</f>
        <v>0</v>
      </c>
      <c r="AD351" s="249"/>
      <c r="AE351" s="389"/>
      <c r="AF351" s="243">
        <f>BD.PD[[#This Row],[Av.P3 '[%']]]*BD.PD[[#This Row],[Ppto. Orden Interna '[DOP']]]</f>
        <v>0</v>
      </c>
      <c r="AG351" s="243"/>
      <c r="AH351" s="243"/>
      <c r="AI351" s="243"/>
      <c r="AJ351" s="243"/>
      <c r="AK351" s="243"/>
      <c r="AL351" s="243"/>
      <c r="AM351" s="482">
        <f>BD.PD[[#This Row],[Pago 3]]+BD.PD[[#This Row],[Pago 2]]+BD.PD[[#This Row],[Pago 1]]</f>
        <v>5644</v>
      </c>
      <c r="AN351" s="511" t="s">
        <v>244</v>
      </c>
      <c r="AO351" s="511" t="s">
        <v>245</v>
      </c>
      <c r="AP351" s="511" t="s">
        <v>246</v>
      </c>
      <c r="AQ351" s="511" t="s">
        <v>247</v>
      </c>
      <c r="AR351" s="511">
        <v>594</v>
      </c>
      <c r="AS351" s="511" t="s">
        <v>258</v>
      </c>
      <c r="IH351" s="306"/>
    </row>
    <row r="352" spans="1:242" ht="31.8" customHeight="1" x14ac:dyDescent="0.3">
      <c r="A352" s="174">
        <v>7.03</v>
      </c>
      <c r="B352" s="231"/>
      <c r="C352" s="232" t="str">
        <f>VLOOKUP(BD.PD[[#This Row],[Pos]],PPto[],3,FALSE)</f>
        <v>7.03 Equipamiento Carniceria, Pescadería y Delicatesen</v>
      </c>
      <c r="D352" s="174" t="s">
        <v>23</v>
      </c>
      <c r="E352" s="305" t="str">
        <f>IF(BD.PD[[#This Row],[.]]="*",VLOOKUP(BD.PD[[#This Row],[Pos]],Presupuesto!A:H,7,FALSE),"")</f>
        <v/>
      </c>
      <c r="F352" s="507" t="s">
        <v>1985</v>
      </c>
      <c r="G352" s="230" t="s">
        <v>1608</v>
      </c>
      <c r="H352" s="174">
        <v>4513093288</v>
      </c>
      <c r="I352" s="174" t="s">
        <v>1609</v>
      </c>
      <c r="J352" s="497" t="s">
        <v>1974</v>
      </c>
      <c r="K352" s="382">
        <v>2</v>
      </c>
      <c r="L352" s="174" t="s">
        <v>260</v>
      </c>
      <c r="M352" s="383">
        <f>IF(BD.PD[[#This Row],[Mon]]="DOP",1,HLOOKUP(BD.PD[[#This Row],[Mon]],$K$1:$L$2,2,FALSE))</f>
        <v>1</v>
      </c>
      <c r="N352" s="400">
        <v>1369.5</v>
      </c>
      <c r="O352" s="395">
        <f>BD.PD[[#This Row],[Cant.]]*BD.PD[[#This Row],[ Tasa ]]*BD.PD[[#This Row],[ Precio Und.]]</f>
        <v>2739</v>
      </c>
      <c r="P352" s="386">
        <v>0</v>
      </c>
      <c r="Q352" s="395">
        <f>IF(BD.PD[[#This Row],[Liquid. '[%']]]&lt;&gt;0,(BD.PD[[#This Row],[Valor Neto '[DOP']]]*BD.PD[[#This Row],[Liquid. '[%']]])+BD.PD[[#This Row],[Valor Neto '[DOP']]],BD.PD[[#This Row],[Valor Neto '[DOP']]])</f>
        <v>2739</v>
      </c>
      <c r="R352" s="395">
        <f>BD.PD[[#This Row],[Ppto. Orden Interna '[DOP']]]/HLOOKUP("USD",$K$1:$L$2,2,FALSE)</f>
        <v>44.901639344262293</v>
      </c>
      <c r="S352" s="398" t="s">
        <v>1905</v>
      </c>
      <c r="T352" s="387"/>
      <c r="U352" s="460" t="s">
        <v>406</v>
      </c>
      <c r="V352" s="611">
        <v>801672</v>
      </c>
      <c r="W352" s="398" t="s">
        <v>1905</v>
      </c>
      <c r="X352" s="174">
        <v>22</v>
      </c>
      <c r="Y352" s="399">
        <v>1</v>
      </c>
      <c r="Z352" s="395">
        <f>BD.PD[[#This Row],[Av.P1 '[%']]]*BD.PD[[#This Row],[Ppto. Orden Interna '[DOP']]]</f>
        <v>2739</v>
      </c>
      <c r="AA352" s="495"/>
      <c r="AB352" s="388"/>
      <c r="AC352" s="243">
        <f>BD.PD[[#This Row],[Av.P2 '[%']]]*BD.PD[[#This Row],[Ppto. Orden Interna '[DOP']]]</f>
        <v>0</v>
      </c>
      <c r="AD352" s="249"/>
      <c r="AE352" s="389"/>
      <c r="AF352" s="243">
        <f>BD.PD[[#This Row],[Av.P3 '[%']]]*BD.PD[[#This Row],[Ppto. Orden Interna '[DOP']]]</f>
        <v>0</v>
      </c>
      <c r="AG352" s="243"/>
      <c r="AH352" s="243"/>
      <c r="AI352" s="243"/>
      <c r="AJ352" s="243"/>
      <c r="AK352" s="243"/>
      <c r="AL352" s="243"/>
      <c r="AM352" s="482">
        <f>BD.PD[[#This Row],[Pago 3]]+BD.PD[[#This Row],[Pago 2]]+BD.PD[[#This Row],[Pago 1]]</f>
        <v>2739</v>
      </c>
      <c r="AN352" s="511" t="s">
        <v>244</v>
      </c>
      <c r="AO352" s="511" t="s">
        <v>245</v>
      </c>
      <c r="AP352" s="511" t="s">
        <v>246</v>
      </c>
      <c r="AQ352" s="511" t="s">
        <v>247</v>
      </c>
      <c r="AR352" s="511">
        <v>594</v>
      </c>
      <c r="AS352" s="511" t="s">
        <v>258</v>
      </c>
      <c r="IH352" s="306"/>
    </row>
    <row r="353" spans="1:242" ht="31.8" customHeight="1" x14ac:dyDescent="0.3">
      <c r="A353" s="174">
        <v>7.03</v>
      </c>
      <c r="B353" s="231"/>
      <c r="C353" s="232" t="str">
        <f>VLOOKUP(BD.PD[[#This Row],[Pos]],PPto[],3,FALSE)</f>
        <v>7.03 Equipamiento Carniceria, Pescadería y Delicatesen</v>
      </c>
      <c r="D353" s="174" t="s">
        <v>23</v>
      </c>
      <c r="E353" s="305" t="str">
        <f>IF(BD.PD[[#This Row],[.]]="*",VLOOKUP(BD.PD[[#This Row],[Pos]],Presupuesto!A:H,7,FALSE),"")</f>
        <v/>
      </c>
      <c r="F353" s="507" t="s">
        <v>1986</v>
      </c>
      <c r="G353" s="230" t="s">
        <v>1608</v>
      </c>
      <c r="H353" s="174">
        <v>4513093288</v>
      </c>
      <c r="I353" s="174" t="s">
        <v>1609</v>
      </c>
      <c r="J353" s="497" t="s">
        <v>1974</v>
      </c>
      <c r="K353" s="382">
        <v>1</v>
      </c>
      <c r="L353" s="174" t="s">
        <v>260</v>
      </c>
      <c r="M353" s="383">
        <f>IF(BD.PD[[#This Row],[Mon]]="DOP",1,HLOOKUP(BD.PD[[#This Row],[Mon]],$K$1:$L$2,2,FALSE))</f>
        <v>1</v>
      </c>
      <c r="N353" s="400">
        <v>1369.5</v>
      </c>
      <c r="O353" s="395">
        <f>BD.PD[[#This Row],[Cant.]]*BD.PD[[#This Row],[ Tasa ]]*BD.PD[[#This Row],[ Precio Und.]]</f>
        <v>1369.5</v>
      </c>
      <c r="P353" s="386">
        <v>0</v>
      </c>
      <c r="Q353" s="395">
        <f>IF(BD.PD[[#This Row],[Liquid. '[%']]]&lt;&gt;0,(BD.PD[[#This Row],[Valor Neto '[DOP']]]*BD.PD[[#This Row],[Liquid. '[%']]])+BD.PD[[#This Row],[Valor Neto '[DOP']]],BD.PD[[#This Row],[Valor Neto '[DOP']]])</f>
        <v>1369.5</v>
      </c>
      <c r="R353" s="395">
        <f>BD.PD[[#This Row],[Ppto. Orden Interna '[DOP']]]/HLOOKUP("USD",$K$1:$L$2,2,FALSE)</f>
        <v>22.450819672131146</v>
      </c>
      <c r="S353" s="398" t="s">
        <v>1905</v>
      </c>
      <c r="T353" s="387"/>
      <c r="U353" s="460" t="s">
        <v>406</v>
      </c>
      <c r="V353" s="611">
        <v>801672</v>
      </c>
      <c r="W353" s="398" t="s">
        <v>1905</v>
      </c>
      <c r="X353" s="174">
        <v>22</v>
      </c>
      <c r="Y353" s="399">
        <v>1</v>
      </c>
      <c r="Z353" s="395">
        <f>BD.PD[[#This Row],[Av.P1 '[%']]]*BD.PD[[#This Row],[Ppto. Orden Interna '[DOP']]]</f>
        <v>1369.5</v>
      </c>
      <c r="AA353" s="495"/>
      <c r="AB353" s="388"/>
      <c r="AC353" s="243">
        <f>BD.PD[[#This Row],[Av.P2 '[%']]]*BD.PD[[#This Row],[Ppto. Orden Interna '[DOP']]]</f>
        <v>0</v>
      </c>
      <c r="AD353" s="249"/>
      <c r="AE353" s="389"/>
      <c r="AF353" s="243">
        <f>BD.PD[[#This Row],[Av.P3 '[%']]]*BD.PD[[#This Row],[Ppto. Orden Interna '[DOP']]]</f>
        <v>0</v>
      </c>
      <c r="AG353" s="243"/>
      <c r="AH353" s="243"/>
      <c r="AI353" s="243"/>
      <c r="AJ353" s="243"/>
      <c r="AK353" s="243"/>
      <c r="AL353" s="243"/>
      <c r="AM353" s="482">
        <f>BD.PD[[#This Row],[Pago 3]]+BD.PD[[#This Row],[Pago 2]]+BD.PD[[#This Row],[Pago 1]]</f>
        <v>1369.5</v>
      </c>
      <c r="AN353" s="511" t="s">
        <v>244</v>
      </c>
      <c r="AO353" s="511" t="s">
        <v>245</v>
      </c>
      <c r="AP353" s="511" t="s">
        <v>246</v>
      </c>
      <c r="AQ353" s="511" t="s">
        <v>247</v>
      </c>
      <c r="AR353" s="511">
        <v>594</v>
      </c>
      <c r="AS353" s="511" t="s">
        <v>258</v>
      </c>
      <c r="IH353" s="306"/>
    </row>
    <row r="354" spans="1:242" ht="31.8" customHeight="1" x14ac:dyDescent="0.3">
      <c r="A354" s="174">
        <v>7.03</v>
      </c>
      <c r="B354" s="231"/>
      <c r="C354" s="232" t="str">
        <f>VLOOKUP(BD.PD[[#This Row],[Pos]],PPto[],3,FALSE)</f>
        <v>7.03 Equipamiento Carniceria, Pescadería y Delicatesen</v>
      </c>
      <c r="D354" s="174" t="s">
        <v>23</v>
      </c>
      <c r="E354" s="305" t="str">
        <f>IF(BD.PD[[#This Row],[.]]="*",VLOOKUP(BD.PD[[#This Row],[Pos]],Presupuesto!A:H,7,FALSE),"")</f>
        <v/>
      </c>
      <c r="F354" s="507" t="s">
        <v>1987</v>
      </c>
      <c r="G354" s="230" t="s">
        <v>1608</v>
      </c>
      <c r="H354" s="174">
        <v>4513093288</v>
      </c>
      <c r="I354" s="174" t="s">
        <v>1609</v>
      </c>
      <c r="J354" s="497" t="s">
        <v>1974</v>
      </c>
      <c r="K354" s="382">
        <v>1</v>
      </c>
      <c r="L354" s="174" t="s">
        <v>260</v>
      </c>
      <c r="M354" s="383">
        <f>IF(BD.PD[[#This Row],[Mon]]="DOP",1,HLOOKUP(BD.PD[[#This Row],[Mon]],$K$1:$L$2,2,FALSE))</f>
        <v>1</v>
      </c>
      <c r="N354" s="400">
        <v>1369.5</v>
      </c>
      <c r="O354" s="395">
        <f>BD.PD[[#This Row],[Cant.]]*BD.PD[[#This Row],[ Tasa ]]*BD.PD[[#This Row],[ Precio Und.]]</f>
        <v>1369.5</v>
      </c>
      <c r="P354" s="386">
        <v>0</v>
      </c>
      <c r="Q354" s="395">
        <f>IF(BD.PD[[#This Row],[Liquid. '[%']]]&lt;&gt;0,(BD.PD[[#This Row],[Valor Neto '[DOP']]]*BD.PD[[#This Row],[Liquid. '[%']]])+BD.PD[[#This Row],[Valor Neto '[DOP']]],BD.PD[[#This Row],[Valor Neto '[DOP']]])</f>
        <v>1369.5</v>
      </c>
      <c r="R354" s="395">
        <f>BD.PD[[#This Row],[Ppto. Orden Interna '[DOP']]]/HLOOKUP("USD",$K$1:$L$2,2,FALSE)</f>
        <v>22.450819672131146</v>
      </c>
      <c r="S354" s="398" t="s">
        <v>1905</v>
      </c>
      <c r="T354" s="387"/>
      <c r="U354" s="460" t="s">
        <v>406</v>
      </c>
      <c r="V354" s="611">
        <v>801672</v>
      </c>
      <c r="W354" s="398" t="s">
        <v>1905</v>
      </c>
      <c r="X354" s="174">
        <v>22</v>
      </c>
      <c r="Y354" s="399">
        <v>1</v>
      </c>
      <c r="Z354" s="395">
        <f>BD.PD[[#This Row],[Av.P1 '[%']]]*BD.PD[[#This Row],[Ppto. Orden Interna '[DOP']]]</f>
        <v>1369.5</v>
      </c>
      <c r="AA354" s="495"/>
      <c r="AB354" s="388"/>
      <c r="AC354" s="243">
        <f>BD.PD[[#This Row],[Av.P2 '[%']]]*BD.PD[[#This Row],[Ppto. Orden Interna '[DOP']]]</f>
        <v>0</v>
      </c>
      <c r="AD354" s="249"/>
      <c r="AE354" s="389"/>
      <c r="AF354" s="243">
        <f>BD.PD[[#This Row],[Av.P3 '[%']]]*BD.PD[[#This Row],[Ppto. Orden Interna '[DOP']]]</f>
        <v>0</v>
      </c>
      <c r="AG354" s="243"/>
      <c r="AH354" s="243"/>
      <c r="AI354" s="243"/>
      <c r="AJ354" s="243"/>
      <c r="AK354" s="243"/>
      <c r="AL354" s="243"/>
      <c r="AM354" s="482">
        <f>BD.PD[[#This Row],[Pago 3]]+BD.PD[[#This Row],[Pago 2]]+BD.PD[[#This Row],[Pago 1]]</f>
        <v>1369.5</v>
      </c>
      <c r="AN354" s="511" t="s">
        <v>244</v>
      </c>
      <c r="AO354" s="511" t="s">
        <v>245</v>
      </c>
      <c r="AP354" s="511" t="s">
        <v>246</v>
      </c>
      <c r="AQ354" s="511" t="s">
        <v>247</v>
      </c>
      <c r="AR354" s="511">
        <v>594</v>
      </c>
      <c r="AS354" s="511" t="s">
        <v>258</v>
      </c>
      <c r="IH354" s="306"/>
    </row>
    <row r="355" spans="1:242" ht="31.8" customHeight="1" x14ac:dyDescent="0.3">
      <c r="A355" s="174">
        <v>7.03</v>
      </c>
      <c r="B355" s="231"/>
      <c r="C355" s="232" t="str">
        <f>VLOOKUP(BD.PD[[#This Row],[Pos]],PPto[],3,FALSE)</f>
        <v>7.03 Equipamiento Carniceria, Pescadería y Delicatesen</v>
      </c>
      <c r="D355" s="174" t="s">
        <v>23</v>
      </c>
      <c r="E355" s="305" t="str">
        <f>IF(BD.PD[[#This Row],[.]]="*",VLOOKUP(BD.PD[[#This Row],[Pos]],Presupuesto!A:H,7,FALSE),"")</f>
        <v/>
      </c>
      <c r="F355" s="507" t="s">
        <v>1988</v>
      </c>
      <c r="G355" s="230" t="s">
        <v>1608</v>
      </c>
      <c r="H355" s="174">
        <v>4513093288</v>
      </c>
      <c r="I355" s="174" t="s">
        <v>1609</v>
      </c>
      <c r="J355" s="497" t="s">
        <v>1974</v>
      </c>
      <c r="K355" s="382">
        <v>1</v>
      </c>
      <c r="L355" s="174" t="s">
        <v>260</v>
      </c>
      <c r="M355" s="383">
        <f>IF(BD.PD[[#This Row],[Mon]]="DOP",1,HLOOKUP(BD.PD[[#This Row],[Mon]],$K$1:$L$2,2,FALSE))</f>
        <v>1</v>
      </c>
      <c r="N355" s="400">
        <v>1369.5</v>
      </c>
      <c r="O355" s="395">
        <f>BD.PD[[#This Row],[Cant.]]*BD.PD[[#This Row],[ Tasa ]]*BD.PD[[#This Row],[ Precio Und.]]</f>
        <v>1369.5</v>
      </c>
      <c r="P355" s="386">
        <v>0</v>
      </c>
      <c r="Q355" s="395">
        <f>IF(BD.PD[[#This Row],[Liquid. '[%']]]&lt;&gt;0,(BD.PD[[#This Row],[Valor Neto '[DOP']]]*BD.PD[[#This Row],[Liquid. '[%']]])+BD.PD[[#This Row],[Valor Neto '[DOP']]],BD.PD[[#This Row],[Valor Neto '[DOP']]])</f>
        <v>1369.5</v>
      </c>
      <c r="R355" s="395">
        <f>BD.PD[[#This Row],[Ppto. Orden Interna '[DOP']]]/HLOOKUP("USD",$K$1:$L$2,2,FALSE)</f>
        <v>22.450819672131146</v>
      </c>
      <c r="S355" s="398" t="s">
        <v>1905</v>
      </c>
      <c r="T355" s="387"/>
      <c r="U355" s="460" t="s">
        <v>406</v>
      </c>
      <c r="V355" s="611">
        <v>801672</v>
      </c>
      <c r="W355" s="398" t="s">
        <v>1905</v>
      </c>
      <c r="X355" s="174">
        <v>22</v>
      </c>
      <c r="Y355" s="399">
        <v>1</v>
      </c>
      <c r="Z355" s="395">
        <f>BD.PD[[#This Row],[Av.P1 '[%']]]*BD.PD[[#This Row],[Ppto. Orden Interna '[DOP']]]</f>
        <v>1369.5</v>
      </c>
      <c r="AA355" s="495"/>
      <c r="AB355" s="388"/>
      <c r="AC355" s="243">
        <f>BD.PD[[#This Row],[Av.P2 '[%']]]*BD.PD[[#This Row],[Ppto. Orden Interna '[DOP']]]</f>
        <v>0</v>
      </c>
      <c r="AD355" s="249"/>
      <c r="AE355" s="389"/>
      <c r="AF355" s="243">
        <f>BD.PD[[#This Row],[Av.P3 '[%']]]*BD.PD[[#This Row],[Ppto. Orden Interna '[DOP']]]</f>
        <v>0</v>
      </c>
      <c r="AG355" s="243"/>
      <c r="AH355" s="243"/>
      <c r="AI355" s="243"/>
      <c r="AJ355" s="243"/>
      <c r="AK355" s="243"/>
      <c r="AL355" s="243"/>
      <c r="AM355" s="482">
        <f>BD.PD[[#This Row],[Pago 3]]+BD.PD[[#This Row],[Pago 2]]+BD.PD[[#This Row],[Pago 1]]</f>
        <v>1369.5</v>
      </c>
      <c r="AN355" s="511" t="s">
        <v>244</v>
      </c>
      <c r="AO355" s="511" t="s">
        <v>245</v>
      </c>
      <c r="AP355" s="511" t="s">
        <v>246</v>
      </c>
      <c r="AQ355" s="511" t="s">
        <v>247</v>
      </c>
      <c r="AR355" s="511">
        <v>594</v>
      </c>
      <c r="AS355" s="511" t="s">
        <v>258</v>
      </c>
      <c r="IH355" s="306"/>
    </row>
    <row r="356" spans="1:242" ht="31.8" customHeight="1" x14ac:dyDescent="0.3">
      <c r="A356" s="174">
        <v>7.03</v>
      </c>
      <c r="B356" s="231"/>
      <c r="C356" s="232" t="str">
        <f>VLOOKUP(BD.PD[[#This Row],[Pos]],PPto[],3,FALSE)</f>
        <v>7.03 Equipamiento Carniceria, Pescadería y Delicatesen</v>
      </c>
      <c r="D356" s="174" t="s">
        <v>23</v>
      </c>
      <c r="E356" s="305" t="str">
        <f>IF(BD.PD[[#This Row],[.]]="*",VLOOKUP(BD.PD[[#This Row],[Pos]],Presupuesto!A:H,7,FALSE),"")</f>
        <v/>
      </c>
      <c r="F356" s="507" t="s">
        <v>1989</v>
      </c>
      <c r="G356" s="230" t="s">
        <v>1608</v>
      </c>
      <c r="H356" s="174">
        <v>4513093288</v>
      </c>
      <c r="I356" s="174" t="s">
        <v>1609</v>
      </c>
      <c r="J356" s="497" t="s">
        <v>1974</v>
      </c>
      <c r="K356" s="382">
        <v>1</v>
      </c>
      <c r="L356" s="174" t="s">
        <v>260</v>
      </c>
      <c r="M356" s="383">
        <f>IF(BD.PD[[#This Row],[Mon]]="DOP",1,HLOOKUP(BD.PD[[#This Row],[Mon]],$K$1:$L$2,2,FALSE))</f>
        <v>1</v>
      </c>
      <c r="N356" s="400">
        <v>863.2</v>
      </c>
      <c r="O356" s="395">
        <f>BD.PD[[#This Row],[Cant.]]*BD.PD[[#This Row],[ Tasa ]]*BD.PD[[#This Row],[ Precio Und.]]</f>
        <v>863.2</v>
      </c>
      <c r="P356" s="386">
        <v>0</v>
      </c>
      <c r="Q356" s="395">
        <f>IF(BD.PD[[#This Row],[Liquid. '[%']]]&lt;&gt;0,(BD.PD[[#This Row],[Valor Neto '[DOP']]]*BD.PD[[#This Row],[Liquid. '[%']]])+BD.PD[[#This Row],[Valor Neto '[DOP']]],BD.PD[[#This Row],[Valor Neto '[DOP']]])</f>
        <v>863.2</v>
      </c>
      <c r="R356" s="395">
        <f>BD.PD[[#This Row],[Ppto. Orden Interna '[DOP']]]/HLOOKUP("USD",$K$1:$L$2,2,FALSE)</f>
        <v>14.150819672131147</v>
      </c>
      <c r="S356" s="398" t="s">
        <v>1905</v>
      </c>
      <c r="T356" s="387"/>
      <c r="U356" s="460" t="s">
        <v>406</v>
      </c>
      <c r="V356" s="611">
        <v>801672</v>
      </c>
      <c r="W356" s="398" t="s">
        <v>1905</v>
      </c>
      <c r="X356" s="174">
        <v>22</v>
      </c>
      <c r="Y356" s="399">
        <v>1</v>
      </c>
      <c r="Z356" s="395">
        <f>BD.PD[[#This Row],[Av.P1 '[%']]]*BD.PD[[#This Row],[Ppto. Orden Interna '[DOP']]]</f>
        <v>863.2</v>
      </c>
      <c r="AA356" s="495"/>
      <c r="AB356" s="388"/>
      <c r="AC356" s="243">
        <f>BD.PD[[#This Row],[Av.P2 '[%']]]*BD.PD[[#This Row],[Ppto. Orden Interna '[DOP']]]</f>
        <v>0</v>
      </c>
      <c r="AD356" s="249"/>
      <c r="AE356" s="389"/>
      <c r="AF356" s="243">
        <f>BD.PD[[#This Row],[Av.P3 '[%']]]*BD.PD[[#This Row],[Ppto. Orden Interna '[DOP']]]</f>
        <v>0</v>
      </c>
      <c r="AG356" s="243"/>
      <c r="AH356" s="243"/>
      <c r="AI356" s="243"/>
      <c r="AJ356" s="243"/>
      <c r="AK356" s="243"/>
      <c r="AL356" s="243"/>
      <c r="AM356" s="482">
        <f>BD.PD[[#This Row],[Pago 3]]+BD.PD[[#This Row],[Pago 2]]+BD.PD[[#This Row],[Pago 1]]</f>
        <v>863.2</v>
      </c>
      <c r="AN356" s="511" t="s">
        <v>244</v>
      </c>
      <c r="AO356" s="511" t="s">
        <v>245</v>
      </c>
      <c r="AP356" s="511" t="s">
        <v>246</v>
      </c>
      <c r="AQ356" s="511" t="s">
        <v>247</v>
      </c>
      <c r="AR356" s="511">
        <v>594</v>
      </c>
      <c r="AS356" s="511" t="s">
        <v>258</v>
      </c>
      <c r="IH356" s="306"/>
    </row>
    <row r="357" spans="1:242" ht="31.8" customHeight="1" x14ac:dyDescent="0.3">
      <c r="A357" s="174">
        <v>7.03</v>
      </c>
      <c r="B357" s="231"/>
      <c r="C357" s="232" t="str">
        <f>VLOOKUP(BD.PD[[#This Row],[Pos]],PPto[],3,FALSE)</f>
        <v>7.03 Equipamiento Carniceria, Pescadería y Delicatesen</v>
      </c>
      <c r="D357" s="174" t="s">
        <v>23</v>
      </c>
      <c r="E357" s="305" t="str">
        <f>IF(BD.PD[[#This Row],[.]]="*",VLOOKUP(BD.PD[[#This Row],[Pos]],Presupuesto!A:H,7,FALSE),"")</f>
        <v/>
      </c>
      <c r="F357" s="507" t="s">
        <v>2005</v>
      </c>
      <c r="G357" s="230" t="s">
        <v>1608</v>
      </c>
      <c r="H357" s="174">
        <v>4513100917</v>
      </c>
      <c r="I357" s="174" t="s">
        <v>1609</v>
      </c>
      <c r="J357" s="497" t="s">
        <v>1994</v>
      </c>
      <c r="K357" s="382">
        <v>2</v>
      </c>
      <c r="L357" s="174" t="s">
        <v>117</v>
      </c>
      <c r="M357" s="383">
        <f>IF(BD.PD[[#This Row],[Mon]]="DOP",1,HLOOKUP(BD.PD[[#This Row],[Mon]],$K$1:$L$2,2,FALSE))</f>
        <v>61</v>
      </c>
      <c r="N357" s="400">
        <v>1569.75</v>
      </c>
      <c r="O357" s="395">
        <f>BD.PD[[#This Row],[Cant.]]*BD.PD[[#This Row],[ Tasa ]]*BD.PD[[#This Row],[ Precio Und.]]</f>
        <v>191509.5</v>
      </c>
      <c r="P357" s="386">
        <v>0</v>
      </c>
      <c r="Q357" s="395">
        <f>IF(BD.PD[[#This Row],[Liquid. '[%']]]&lt;&gt;0,(BD.PD[[#This Row],[Valor Neto '[DOP']]]*BD.PD[[#This Row],[Liquid. '[%']]])+BD.PD[[#This Row],[Valor Neto '[DOP']]],BD.PD[[#This Row],[Valor Neto '[DOP']]])</f>
        <v>191509.5</v>
      </c>
      <c r="R357" s="395">
        <f>BD.PD[[#This Row],[Ppto. Orden Interna '[DOP']]]/HLOOKUP("USD",$K$1:$L$2,2,FALSE)</f>
        <v>3139.5</v>
      </c>
      <c r="S357" s="398" t="s">
        <v>333</v>
      </c>
      <c r="T357" s="387"/>
      <c r="U357" s="460" t="s">
        <v>406</v>
      </c>
      <c r="V357" s="611">
        <v>801672</v>
      </c>
      <c r="W357" s="398" t="s">
        <v>333</v>
      </c>
      <c r="X357" s="174">
        <v>22</v>
      </c>
      <c r="Y357" s="399">
        <v>1</v>
      </c>
      <c r="Z357" s="395">
        <f>BD.PD[[#This Row],[Av.P1 '[%']]]*BD.PD[[#This Row],[Ppto. Orden Interna '[DOP']]]</f>
        <v>191509.5</v>
      </c>
      <c r="AA357" s="495"/>
      <c r="AB357" s="388"/>
      <c r="AC357" s="243">
        <f>BD.PD[[#This Row],[Av.P2 '[%']]]*BD.PD[[#This Row],[Ppto. Orden Interna '[DOP']]]</f>
        <v>0</v>
      </c>
      <c r="AD357" s="249"/>
      <c r="AE357" s="389"/>
      <c r="AF357" s="243">
        <f>BD.PD[[#This Row],[Av.P3 '[%']]]*BD.PD[[#This Row],[Ppto. Orden Interna '[DOP']]]</f>
        <v>0</v>
      </c>
      <c r="AG357" s="243"/>
      <c r="AH357" s="243"/>
      <c r="AI357" s="243"/>
      <c r="AJ357" s="243"/>
      <c r="AK357" s="243"/>
      <c r="AL357" s="243"/>
      <c r="AM357" s="482">
        <f>BD.PD[[#This Row],[Pago 3]]+BD.PD[[#This Row],[Pago 2]]+BD.PD[[#This Row],[Pago 1]]</f>
        <v>191509.5</v>
      </c>
      <c r="AN357" s="511" t="s">
        <v>244</v>
      </c>
      <c r="AO357" s="511" t="s">
        <v>245</v>
      </c>
      <c r="AP357" s="511" t="s">
        <v>246</v>
      </c>
      <c r="AQ357" s="511" t="s">
        <v>247</v>
      </c>
      <c r="AR357" s="511">
        <v>594</v>
      </c>
      <c r="AS357" s="511" t="s">
        <v>258</v>
      </c>
      <c r="IH357" s="306"/>
    </row>
    <row r="358" spans="1:242" ht="31.8" customHeight="1" x14ac:dyDescent="0.3">
      <c r="A358" s="174">
        <v>7.04</v>
      </c>
      <c r="B358" s="231"/>
      <c r="C358" s="232" t="str">
        <f>VLOOKUP(BD.PD[[#This Row],[Pos]],PPto[],3,FALSE)</f>
        <v>7.04 Equipamiento de Panaderia, Reposteria y Rosticería</v>
      </c>
      <c r="D358" s="174" t="s">
        <v>23</v>
      </c>
      <c r="E358" s="305" t="str">
        <f>IF(BD.PD[[#This Row],[.]]="*",VLOOKUP(BD.PD[[#This Row],[Pos]],Presupuesto!A:H,7,FALSE),"")</f>
        <v/>
      </c>
      <c r="F358" s="234" t="s">
        <v>1996</v>
      </c>
      <c r="G358" s="230" t="s">
        <v>1607</v>
      </c>
      <c r="H358" s="174">
        <v>4513124994</v>
      </c>
      <c r="I358" s="174" t="s">
        <v>1609</v>
      </c>
      <c r="J358" s="497" t="s">
        <v>1994</v>
      </c>
      <c r="K358" s="382">
        <v>1</v>
      </c>
      <c r="L358" s="174" t="s">
        <v>260</v>
      </c>
      <c r="M358" s="383">
        <f>IF(BD.PD[[#This Row],[Mon]]="DOP",1,HLOOKUP(BD.PD[[#This Row],[Mon]],$K$1:$L$2,2,FALSE))</f>
        <v>1</v>
      </c>
      <c r="N358" s="400">
        <v>120000</v>
      </c>
      <c r="O358" s="395">
        <f>BD.PD[[#This Row],[Cant.]]*BD.PD[[#This Row],[ Tasa ]]*BD.PD[[#This Row],[ Precio Und.]]</f>
        <v>120000</v>
      </c>
      <c r="P358" s="386">
        <v>0</v>
      </c>
      <c r="Q358" s="395">
        <f>IF(BD.PD[[#This Row],[Liquid. '[%']]]&lt;&gt;0,(BD.PD[[#This Row],[Valor Neto '[DOP']]]*BD.PD[[#This Row],[Liquid. '[%']]])+BD.PD[[#This Row],[Valor Neto '[DOP']]],BD.PD[[#This Row],[Valor Neto '[DOP']]])</f>
        <v>120000</v>
      </c>
      <c r="R358" s="395">
        <f>BD.PD[[#This Row],[Ppto. Orden Interna '[DOP']]]/HLOOKUP("USD",$K$1:$L$2,2,FALSE)</f>
        <v>1967.2131147540983</v>
      </c>
      <c r="S358" s="499" t="s">
        <v>320</v>
      </c>
      <c r="T358" s="387"/>
      <c r="U358" s="460" t="s">
        <v>304</v>
      </c>
      <c r="V358" s="611">
        <v>801669</v>
      </c>
      <c r="W358" s="499" t="s">
        <v>320</v>
      </c>
      <c r="X358" s="174">
        <v>22</v>
      </c>
      <c r="Y358" s="399">
        <v>1</v>
      </c>
      <c r="Z358" s="395">
        <f>BD.PD[[#This Row],[Av.P1 '[%']]]*BD.PD[[#This Row],[Ppto. Orden Interna '[DOP']]]</f>
        <v>120000</v>
      </c>
      <c r="AA358" s="174"/>
      <c r="AB358" s="399"/>
      <c r="AC358" s="395">
        <f>BD.PD[[#This Row],[Av.P2 '[%']]]*BD.PD[[#This Row],[Ppto. Orden Interna '[DOP']]]</f>
        <v>0</v>
      </c>
      <c r="AD358" s="531"/>
      <c r="AE358" s="532"/>
      <c r="AF358" s="395">
        <f>BD.PD[[#This Row],[Av.P3 '[%']]]*BD.PD[[#This Row],[Ppto. Orden Interna '[DOP']]]</f>
        <v>0</v>
      </c>
      <c r="AG358" s="395"/>
      <c r="AH358" s="395"/>
      <c r="AI358" s="395"/>
      <c r="AJ358" s="395"/>
      <c r="AK358" s="395"/>
      <c r="AL358" s="395"/>
      <c r="AM358" s="482">
        <f>BD.PD[[#This Row],[Pago 3]]+BD.PD[[#This Row],[Pago 2]]+BD.PD[[#This Row],[Pago 1]]</f>
        <v>120000</v>
      </c>
      <c r="AN358" s="511" t="s">
        <v>244</v>
      </c>
      <c r="AO358" s="511" t="s">
        <v>245</v>
      </c>
      <c r="AP358" s="511" t="s">
        <v>246</v>
      </c>
      <c r="AQ358" s="511" t="s">
        <v>247</v>
      </c>
      <c r="AR358" s="511">
        <v>594</v>
      </c>
      <c r="AS358" s="511" t="s">
        <v>258</v>
      </c>
      <c r="IH358" s="306"/>
    </row>
    <row r="359" spans="1:242" ht="31.8" customHeight="1" x14ac:dyDescent="0.3">
      <c r="A359" s="174">
        <v>7.04</v>
      </c>
      <c r="B359" s="231"/>
      <c r="C359" s="232" t="str">
        <f>VLOOKUP(BD.PD[[#This Row],[Pos]],PPto[],3,FALSE)</f>
        <v>7.04 Equipamiento de Panaderia, Reposteria y Rosticería</v>
      </c>
      <c r="D359" s="174" t="s">
        <v>23</v>
      </c>
      <c r="E359" s="305" t="str">
        <f>IF(BD.PD[[#This Row],[.]]="*",VLOOKUP(BD.PD[[#This Row],[Pos]],Presupuesto!A:H,7,FALSE),"")</f>
        <v/>
      </c>
      <c r="F359" s="234" t="s">
        <v>2011</v>
      </c>
      <c r="G359" s="230" t="s">
        <v>1608</v>
      </c>
      <c r="H359" s="174">
        <v>4513114848</v>
      </c>
      <c r="I359" s="174" t="s">
        <v>1609</v>
      </c>
      <c r="J359" s="497" t="s">
        <v>1994</v>
      </c>
      <c r="K359" s="382">
        <v>1</v>
      </c>
      <c r="L359" s="174" t="s">
        <v>260</v>
      </c>
      <c r="M359" s="383">
        <f>IF(BD.PD[[#This Row],[Mon]]="DOP",1,HLOOKUP(BD.PD[[#This Row],[Mon]],$K$1:$L$2,2,FALSE))</f>
        <v>1</v>
      </c>
      <c r="N359" s="400">
        <v>3810.92</v>
      </c>
      <c r="O359" s="395">
        <f>BD.PD[[#This Row],[Cant.]]*BD.PD[[#This Row],[ Tasa ]]*BD.PD[[#This Row],[ Precio Und.]]</f>
        <v>3810.92</v>
      </c>
      <c r="P359" s="386">
        <v>0</v>
      </c>
      <c r="Q359" s="395">
        <f>IF(BD.PD[[#This Row],[Liquid. '[%']]]&lt;&gt;0,(BD.PD[[#This Row],[Valor Neto '[DOP']]]*BD.PD[[#This Row],[Liquid. '[%']]])+BD.PD[[#This Row],[Valor Neto '[DOP']]],BD.PD[[#This Row],[Valor Neto '[DOP']]])</f>
        <v>3810.92</v>
      </c>
      <c r="R359" s="395">
        <f>BD.PD[[#This Row],[Ppto. Orden Interna '[DOP']]]/HLOOKUP("USD",$K$1:$L$2,2,FALSE)</f>
        <v>62.474098360655738</v>
      </c>
      <c r="S359" s="499" t="s">
        <v>1040</v>
      </c>
      <c r="T359" s="387"/>
      <c r="U359" s="460" t="s">
        <v>406</v>
      </c>
      <c r="V359" s="611">
        <v>801672</v>
      </c>
      <c r="W359" s="499" t="s">
        <v>1040</v>
      </c>
      <c r="X359" s="174">
        <v>22</v>
      </c>
      <c r="Y359" s="399">
        <v>1</v>
      </c>
      <c r="Z359" s="395">
        <f>BD.PD[[#This Row],[Av.P1 '[%']]]*BD.PD[[#This Row],[Ppto. Orden Interna '[DOP']]]</f>
        <v>3810.92</v>
      </c>
      <c r="AA359" s="174"/>
      <c r="AB359" s="399"/>
      <c r="AC359" s="395">
        <f>BD.PD[[#This Row],[Av.P2 '[%']]]*BD.PD[[#This Row],[Ppto. Orden Interna '[DOP']]]</f>
        <v>0</v>
      </c>
      <c r="AD359" s="531"/>
      <c r="AE359" s="532"/>
      <c r="AF359" s="395">
        <f>BD.PD[[#This Row],[Av.P3 '[%']]]*BD.PD[[#This Row],[Ppto. Orden Interna '[DOP']]]</f>
        <v>0</v>
      </c>
      <c r="AG359" s="395"/>
      <c r="AH359" s="395"/>
      <c r="AI359" s="395"/>
      <c r="AJ359" s="395"/>
      <c r="AK359" s="395"/>
      <c r="AL359" s="395"/>
      <c r="AM359" s="482">
        <f>BD.PD[[#This Row],[Pago 3]]+BD.PD[[#This Row],[Pago 2]]+BD.PD[[#This Row],[Pago 1]]</f>
        <v>3810.92</v>
      </c>
      <c r="AN359" s="511" t="s">
        <v>244</v>
      </c>
      <c r="AO359" s="511" t="s">
        <v>245</v>
      </c>
      <c r="AP359" s="511" t="s">
        <v>246</v>
      </c>
      <c r="AQ359" s="511" t="s">
        <v>247</v>
      </c>
      <c r="AR359" s="511">
        <v>594</v>
      </c>
      <c r="AS359" s="511" t="s">
        <v>258</v>
      </c>
      <c r="IH359" s="306"/>
    </row>
    <row r="360" spans="1:242" ht="31.8" customHeight="1" x14ac:dyDescent="0.3">
      <c r="A360" s="174">
        <v>7.04</v>
      </c>
      <c r="B360" s="231"/>
      <c r="C360" s="232" t="str">
        <f>VLOOKUP(BD.PD[[#This Row],[Pos]],PPto[],3,FALSE)</f>
        <v>7.04 Equipamiento de Panaderia, Reposteria y Rosticería</v>
      </c>
      <c r="D360" s="174" t="s">
        <v>23</v>
      </c>
      <c r="E360" s="305" t="str">
        <f>IF(BD.PD[[#This Row],[.]]="*",VLOOKUP(BD.PD[[#This Row],[Pos]],Presupuesto!A:H,7,FALSE),"")</f>
        <v/>
      </c>
      <c r="F360" s="234" t="s">
        <v>2010</v>
      </c>
      <c r="G360" s="230" t="s">
        <v>1608</v>
      </c>
      <c r="H360" s="174">
        <v>4513114848</v>
      </c>
      <c r="I360" s="174" t="s">
        <v>1609</v>
      </c>
      <c r="J360" s="497" t="s">
        <v>1994</v>
      </c>
      <c r="K360" s="382">
        <v>1</v>
      </c>
      <c r="L360" s="174" t="s">
        <v>260</v>
      </c>
      <c r="M360" s="383">
        <f>IF(BD.PD[[#This Row],[Mon]]="DOP",1,HLOOKUP(BD.PD[[#This Row],[Mon]],$K$1:$L$2,2,FALSE))</f>
        <v>1</v>
      </c>
      <c r="N360" s="400">
        <v>2686.54</v>
      </c>
      <c r="O360" s="395">
        <f>BD.PD[[#This Row],[Cant.]]*BD.PD[[#This Row],[ Tasa ]]*BD.PD[[#This Row],[ Precio Und.]]</f>
        <v>2686.54</v>
      </c>
      <c r="P360" s="386">
        <v>0</v>
      </c>
      <c r="Q360" s="395">
        <f>IF(BD.PD[[#This Row],[Liquid. '[%']]]&lt;&gt;0,(BD.PD[[#This Row],[Valor Neto '[DOP']]]*BD.PD[[#This Row],[Liquid. '[%']]])+BD.PD[[#This Row],[Valor Neto '[DOP']]],BD.PD[[#This Row],[Valor Neto '[DOP']]])</f>
        <v>2686.54</v>
      </c>
      <c r="R360" s="395">
        <f>BD.PD[[#This Row],[Ppto. Orden Interna '[DOP']]]/HLOOKUP("USD",$K$1:$L$2,2,FALSE)</f>
        <v>44.041639344262293</v>
      </c>
      <c r="S360" s="499" t="s">
        <v>1040</v>
      </c>
      <c r="T360" s="387"/>
      <c r="U360" s="460" t="s">
        <v>406</v>
      </c>
      <c r="V360" s="611">
        <v>801672</v>
      </c>
      <c r="W360" s="499" t="s">
        <v>1040</v>
      </c>
      <c r="X360" s="174">
        <v>22</v>
      </c>
      <c r="Y360" s="399">
        <v>1</v>
      </c>
      <c r="Z360" s="395">
        <f>BD.PD[[#This Row],[Av.P1 '[%']]]*BD.PD[[#This Row],[Ppto. Orden Interna '[DOP']]]</f>
        <v>2686.54</v>
      </c>
      <c r="AA360" s="174"/>
      <c r="AB360" s="399"/>
      <c r="AC360" s="395">
        <f>BD.PD[[#This Row],[Av.P2 '[%']]]*BD.PD[[#This Row],[Ppto. Orden Interna '[DOP']]]</f>
        <v>0</v>
      </c>
      <c r="AD360" s="531"/>
      <c r="AE360" s="532"/>
      <c r="AF360" s="395">
        <f>BD.PD[[#This Row],[Av.P3 '[%']]]*BD.PD[[#This Row],[Ppto. Orden Interna '[DOP']]]</f>
        <v>0</v>
      </c>
      <c r="AG360" s="395"/>
      <c r="AH360" s="395"/>
      <c r="AI360" s="395"/>
      <c r="AJ360" s="395"/>
      <c r="AK360" s="395"/>
      <c r="AL360" s="395"/>
      <c r="AM360" s="482">
        <f>BD.PD[[#This Row],[Pago 3]]+BD.PD[[#This Row],[Pago 2]]+BD.PD[[#This Row],[Pago 1]]</f>
        <v>2686.54</v>
      </c>
      <c r="AN360" s="511" t="s">
        <v>244</v>
      </c>
      <c r="AO360" s="511" t="s">
        <v>245</v>
      </c>
      <c r="AP360" s="511" t="s">
        <v>246</v>
      </c>
      <c r="AQ360" s="511" t="s">
        <v>247</v>
      </c>
      <c r="AR360" s="511">
        <v>594</v>
      </c>
      <c r="AS360" s="511" t="s">
        <v>258</v>
      </c>
      <c r="IH360" s="306"/>
    </row>
    <row r="361" spans="1:242" ht="19.8" customHeight="1" x14ac:dyDescent="0.3">
      <c r="A361" s="174">
        <v>7.04</v>
      </c>
      <c r="B361" s="231" t="s">
        <v>243</v>
      </c>
      <c r="C361" s="232" t="str">
        <f>VLOOKUP(BD.PD[[#This Row],[Pos]],PPto[],3,FALSE)</f>
        <v>7.04 Equipamiento de Panaderia, Reposteria y Rosticería</v>
      </c>
      <c r="D361" s="233" t="s">
        <v>243</v>
      </c>
      <c r="E361" s="305">
        <f>IF(BD.PD[[#This Row],[.]]="*",VLOOKUP(BD.PD[[#This Row],[Pos]],Presupuesto!A:H,7,FALSE),"")</f>
        <v>270980.85849206347</v>
      </c>
      <c r="F361" s="610"/>
      <c r="G361" s="174"/>
      <c r="H361" s="174"/>
      <c r="I361" s="174"/>
      <c r="J361" s="174"/>
      <c r="K361" s="392">
        <v>1</v>
      </c>
      <c r="L361" s="233" t="s">
        <v>117</v>
      </c>
      <c r="M361" s="383">
        <f>IF(BD.PD[[#This Row],[Mon]]="DOP",1,HLOOKUP(BD.PD[[#This Row],[Mon]],$K$1:$L$2,2,FALSE))</f>
        <v>61</v>
      </c>
      <c r="N361" s="490">
        <v>0</v>
      </c>
      <c r="O361" s="243">
        <f>BD.PD[[#This Row],[Cant.]]*BD.PD[[#This Row],[ Tasa ]]*BD.PD[[#This Row],[ Precio Und.]]</f>
        <v>0</v>
      </c>
      <c r="P361" s="491">
        <v>0</v>
      </c>
      <c r="Q361" s="243">
        <f>IF(BD.PD[[#This Row],[Liquid. '[%']]]&lt;&gt;0,(BD.PD[[#This Row],[Valor Neto '[DOP']]]*BD.PD[[#This Row],[Liquid. '[%']]])+BD.PD[[#This Row],[Valor Neto '[DOP']]],BD.PD[[#This Row],[Valor Neto '[DOP']]])</f>
        <v>0</v>
      </c>
      <c r="R361" s="243">
        <f>BD.PD[[#This Row],[Ppto. Orden Interna '[DOP']]]/HLOOKUP("USD",$K$1:$L$2,2,FALSE)</f>
        <v>0</v>
      </c>
      <c r="S361" s="381"/>
      <c r="T361" s="387"/>
      <c r="U361" s="460" t="s">
        <v>406</v>
      </c>
      <c r="V361" s="611">
        <v>801672</v>
      </c>
      <c r="W361" s="499"/>
      <c r="X361" s="495"/>
      <c r="Y361" s="388"/>
      <c r="Z361" s="243">
        <f>BD.PD[[#This Row],[Av.P1 '[%']]]*BD.PD[[#This Row],[Ppto. Orden Interna '[DOP']]]</f>
        <v>0</v>
      </c>
      <c r="AA361" s="249"/>
      <c r="AB361" s="389"/>
      <c r="AC361" s="243">
        <f>BD.PD[[#This Row],[Av.P2 '[%']]]*BD.PD[[#This Row],[Ppto. Orden Interna '[DOP']]]</f>
        <v>0</v>
      </c>
      <c r="AD361" s="249"/>
      <c r="AE361" s="389"/>
      <c r="AF361" s="243">
        <f>BD.PD[[#This Row],[Av.P3 '[%']]]*BD.PD[[#This Row],[Ppto. Orden Interna '[DOP']]]</f>
        <v>0</v>
      </c>
      <c r="AG361" s="243"/>
      <c r="AH361" s="243"/>
      <c r="AI361" s="243"/>
      <c r="AJ361" s="243"/>
      <c r="AK361" s="243"/>
      <c r="AL361" s="243"/>
      <c r="AM361" s="482">
        <f>BD.PD[[#This Row],[Pago 3]]+BD.PD[[#This Row],[Pago 2]]+BD.PD[[#This Row],[Pago 1]]</f>
        <v>0</v>
      </c>
      <c r="AN361" s="511" t="s">
        <v>244</v>
      </c>
      <c r="AO361" s="511" t="s">
        <v>245</v>
      </c>
      <c r="AP361" s="511" t="s">
        <v>246</v>
      </c>
      <c r="AQ361" s="511" t="s">
        <v>247</v>
      </c>
      <c r="AR361" s="511">
        <v>594</v>
      </c>
      <c r="AS361" s="511" t="s">
        <v>248</v>
      </c>
      <c r="IH361" s="306"/>
    </row>
    <row r="362" spans="1:242" ht="18" customHeight="1" x14ac:dyDescent="0.3">
      <c r="A362" s="174">
        <v>7.04</v>
      </c>
      <c r="B362" s="231"/>
      <c r="C362" s="232" t="str">
        <f>VLOOKUP(BD.PD[[#This Row],[Pos]],PPto[],3,FALSE)</f>
        <v>7.04 Equipamiento de Panaderia, Reposteria y Rosticería</v>
      </c>
      <c r="D362" s="174" t="s">
        <v>23</v>
      </c>
      <c r="E362" s="305" t="str">
        <f>IF(BD.PD[[#This Row],[.]]="*",VLOOKUP(BD.PD[[#This Row],[Pos]],Presupuesto!A:H,7,FALSE),"")</f>
        <v/>
      </c>
      <c r="F362" s="525" t="s">
        <v>510</v>
      </c>
      <c r="G362" s="230" t="s">
        <v>1607</v>
      </c>
      <c r="H362" s="174">
        <v>4512510979</v>
      </c>
      <c r="I362" s="174" t="s">
        <v>1609</v>
      </c>
      <c r="J362" s="497" t="s">
        <v>1994</v>
      </c>
      <c r="K362" s="382">
        <v>1</v>
      </c>
      <c r="L362" s="174" t="s">
        <v>117</v>
      </c>
      <c r="M362" s="383">
        <f>IF(BD.PD[[#This Row],[Mon]]="DOP",1,HLOOKUP(BD.PD[[#This Row],[Mon]],$K$1:$L$2,2,FALSE))</f>
        <v>61</v>
      </c>
      <c r="N362" s="400">
        <v>25116</v>
      </c>
      <c r="O362" s="395">
        <f>BD.PD[[#This Row],[Cant.]]*BD.PD[[#This Row],[ Tasa ]]*BD.PD[[#This Row],[ Precio Und.]]</f>
        <v>1532076</v>
      </c>
      <c r="P362" s="386">
        <v>0</v>
      </c>
      <c r="Q362" s="395">
        <f>IF(BD.PD[[#This Row],[Liquid. '[%']]]&lt;&gt;0,(BD.PD[[#This Row],[Valor Neto '[DOP']]]*BD.PD[[#This Row],[Liquid. '[%']]])+BD.PD[[#This Row],[Valor Neto '[DOP']]],BD.PD[[#This Row],[Valor Neto '[DOP']]])</f>
        <v>1532076</v>
      </c>
      <c r="R362" s="395">
        <f>BD.PD[[#This Row],[Ppto. Orden Interna '[DOP']]]/HLOOKUP("USD",$K$1:$L$2,2,FALSE)</f>
        <v>25116</v>
      </c>
      <c r="S362" s="174" t="s">
        <v>1016</v>
      </c>
      <c r="T362" s="481"/>
      <c r="U362" s="460" t="s">
        <v>406</v>
      </c>
      <c r="V362" s="611">
        <v>801672</v>
      </c>
      <c r="W362" s="499" t="s">
        <v>1016</v>
      </c>
      <c r="X362" s="174">
        <v>6</v>
      </c>
      <c r="Y362" s="399">
        <v>0.5</v>
      </c>
      <c r="Z362" s="395">
        <f>BD.PD[[#This Row],[Av.P1 '[%']]]*BD.PD[[#This Row],[Ppto. Orden Interna '[DOP']]]</f>
        <v>766038</v>
      </c>
      <c r="AA362" s="174">
        <v>21</v>
      </c>
      <c r="AB362" s="399">
        <v>0.5</v>
      </c>
      <c r="AC362" s="395">
        <f>BD.PD[[#This Row],[Av.P2 '[%']]]*BD.PD[[#This Row],[Ppto. Orden Interna '[DOP']]]</f>
        <v>766038</v>
      </c>
      <c r="AD362" s="249"/>
      <c r="AE362" s="389"/>
      <c r="AF362" s="243">
        <f>BD.PD[[#This Row],[Av.P3 '[%']]]*BD.PD[[#This Row],[Ppto. Orden Interna '[DOP']]]</f>
        <v>0</v>
      </c>
      <c r="AG362" s="243"/>
      <c r="AH362" s="243"/>
      <c r="AI362" s="243"/>
      <c r="AJ362" s="243"/>
      <c r="AK362" s="243"/>
      <c r="AL362" s="243"/>
      <c r="AM362" s="482">
        <f>BD.PD[[#This Row],[Pago 3]]+BD.PD[[#This Row],[Pago 2]]+BD.PD[[#This Row],[Pago 1]]</f>
        <v>1532076</v>
      </c>
      <c r="AN362" s="511" t="s">
        <v>244</v>
      </c>
      <c r="AO362" s="511" t="s">
        <v>245</v>
      </c>
      <c r="AP362" s="511" t="s">
        <v>246</v>
      </c>
      <c r="AQ362" s="511" t="s">
        <v>247</v>
      </c>
      <c r="AR362" s="511">
        <v>594</v>
      </c>
      <c r="AS362" s="511" t="s">
        <v>258</v>
      </c>
      <c r="IH362" s="306"/>
    </row>
    <row r="363" spans="1:242" ht="16.8" customHeight="1" x14ac:dyDescent="0.3">
      <c r="A363" s="174">
        <v>7.04</v>
      </c>
      <c r="B363" s="231"/>
      <c r="C363" s="232" t="str">
        <f>VLOOKUP(BD.PD[[#This Row],[Pos]],PPto[],3,FALSE)</f>
        <v>7.04 Equipamiento de Panaderia, Reposteria y Rosticería</v>
      </c>
      <c r="D363" s="174" t="s">
        <v>23</v>
      </c>
      <c r="E363" s="305" t="str">
        <f>IF(BD.PD[[#This Row],[.]]="*",VLOOKUP(BD.PD[[#This Row],[Pos]],Presupuesto!A:H,7,FALSE),"")</f>
        <v/>
      </c>
      <c r="F363" s="234" t="s">
        <v>1221</v>
      </c>
      <c r="G363" s="230" t="s">
        <v>1607</v>
      </c>
      <c r="H363" s="174">
        <v>4600077373</v>
      </c>
      <c r="I363" s="174" t="s">
        <v>1606</v>
      </c>
      <c r="J363" s="497" t="s">
        <v>1624</v>
      </c>
      <c r="K363" s="382">
        <v>1</v>
      </c>
      <c r="L363" s="174" t="s">
        <v>189</v>
      </c>
      <c r="M363" s="383">
        <f>IF(BD.PD[[#This Row],[Mon]]="DOP",1,HLOOKUP(BD.PD[[#This Row],[Mon]],$K$1:$L$2,2,FALSE))</f>
        <v>72</v>
      </c>
      <c r="N363" s="400">
        <v>7408.8</v>
      </c>
      <c r="O363" s="395">
        <f>BD.PD[[#This Row],[Cant.]]*BD.PD[[#This Row],[ Tasa ]]*BD.PD[[#This Row],[ Precio Und.]]</f>
        <v>533433.59999999998</v>
      </c>
      <c r="P363" s="386">
        <v>0.15</v>
      </c>
      <c r="Q363" s="395">
        <f>IF(BD.PD[[#This Row],[Liquid. '[%']]]&lt;&gt;0,(BD.PD[[#This Row],[Valor Neto '[DOP']]]*BD.PD[[#This Row],[Liquid. '[%']]])+BD.PD[[#This Row],[Valor Neto '[DOP']]],BD.PD[[#This Row],[Valor Neto '[DOP']]])</f>
        <v>613448.64</v>
      </c>
      <c r="R363" s="395">
        <f>BD.PD[[#This Row],[Ppto. Orden Interna '[DOP']]]/HLOOKUP("USD",$K$1:$L$2,2,FALSE)</f>
        <v>10056.535081967213</v>
      </c>
      <c r="S363" s="381" t="s">
        <v>512</v>
      </c>
      <c r="T363" s="387"/>
      <c r="U363" s="460" t="s">
        <v>406</v>
      </c>
      <c r="V363" s="611">
        <v>801672</v>
      </c>
      <c r="W363" s="398" t="s">
        <v>512</v>
      </c>
      <c r="X363" s="174">
        <v>13</v>
      </c>
      <c r="Y363" s="399">
        <v>0.5</v>
      </c>
      <c r="Z363" s="395">
        <f>BD.PD[[#This Row],[Av.P1 '[%']]]*BD.PD[[#This Row],[Ppto. Orden Interna '[DOP']]]</f>
        <v>306724.32</v>
      </c>
      <c r="AA363" s="174">
        <v>16</v>
      </c>
      <c r="AB363" s="399">
        <v>0.5</v>
      </c>
      <c r="AC363" s="243">
        <f>BD.PD[[#This Row],[Av.P2 '[%']]]*BD.PD[[#This Row],[Ppto. Orden Interna '[DOP']]]</f>
        <v>306724.32</v>
      </c>
      <c r="AD363" s="249"/>
      <c r="AE363" s="389"/>
      <c r="AF363" s="243">
        <f>BD.PD[[#This Row],[Av.P3 '[%']]]*BD.PD[[#This Row],[Ppto. Orden Interna '[DOP']]]</f>
        <v>0</v>
      </c>
      <c r="AG363" s="243"/>
      <c r="AH363" s="243"/>
      <c r="AI363" s="243"/>
      <c r="AJ363" s="243"/>
      <c r="AK363" s="243"/>
      <c r="AL363" s="243"/>
      <c r="AM363" s="482">
        <f>BD.PD[[#This Row],[Pago 3]]+BD.PD[[#This Row],[Pago 2]]+BD.PD[[#This Row],[Pago 1]]</f>
        <v>613448.64</v>
      </c>
      <c r="AN363" s="511" t="s">
        <v>244</v>
      </c>
      <c r="AO363" s="511" t="s">
        <v>245</v>
      </c>
      <c r="AP363" s="511" t="s">
        <v>246</v>
      </c>
      <c r="AQ363" s="511" t="s">
        <v>247</v>
      </c>
      <c r="AR363" s="511">
        <v>594</v>
      </c>
      <c r="AS363" s="511" t="s">
        <v>258</v>
      </c>
      <c r="IH363" s="306"/>
    </row>
    <row r="364" spans="1:242" ht="16.2" customHeight="1" x14ac:dyDescent="0.3">
      <c r="A364" s="174">
        <v>7.04</v>
      </c>
      <c r="B364" s="231"/>
      <c r="C364" s="232" t="str">
        <f>VLOOKUP(BD.PD[[#This Row],[Pos]],PPto[],3,FALSE)</f>
        <v>7.04 Equipamiento de Panaderia, Reposteria y Rosticería</v>
      </c>
      <c r="D364" s="174" t="s">
        <v>23</v>
      </c>
      <c r="E364" s="305" t="str">
        <f>IF(BD.PD[[#This Row],[.]]="*",VLOOKUP(BD.PD[[#This Row],[Pos]],Presupuesto!A:H,7,FALSE),"")</f>
        <v/>
      </c>
      <c r="F364" s="502" t="s">
        <v>513</v>
      </c>
      <c r="G364" s="230" t="s">
        <v>1608</v>
      </c>
      <c r="H364" s="174">
        <v>4600073981</v>
      </c>
      <c r="I364" s="174" t="s">
        <v>1606</v>
      </c>
      <c r="J364" s="497" t="s">
        <v>1624</v>
      </c>
      <c r="K364" s="382">
        <v>510</v>
      </c>
      <c r="L364" s="174" t="s">
        <v>260</v>
      </c>
      <c r="M364" s="383">
        <f>IF(BD.PD[[#This Row],[Mon]]="DOP",1,HLOOKUP(BD.PD[[#This Row],[Mon]],$K$1:$L$2,2,FALSE))</f>
        <v>1</v>
      </c>
      <c r="N364" s="384">
        <v>1519.51</v>
      </c>
      <c r="O364" s="395">
        <f>BD.PD[[#This Row],[Cant.]]*BD.PD[[#This Row],[ Tasa ]]*BD.PD[[#This Row],[ Precio Und.]]</f>
        <v>774950.1</v>
      </c>
      <c r="P364" s="386">
        <v>0</v>
      </c>
      <c r="Q364" s="395">
        <f>IF(BD.PD[[#This Row],[Liquid. '[%']]]&lt;&gt;0,(BD.PD[[#This Row],[Valor Neto '[DOP']]]*BD.PD[[#This Row],[Liquid. '[%']]])+BD.PD[[#This Row],[Valor Neto '[DOP']]],BD.PD[[#This Row],[Valor Neto '[DOP']]])</f>
        <v>774950.1</v>
      </c>
      <c r="R364" s="395">
        <f>BD.PD[[#This Row],[Ppto. Orden Interna '[DOP']]]/HLOOKUP("USD",$K$1:$L$2,2,FALSE)</f>
        <v>12704.1</v>
      </c>
      <c r="S364" s="499" t="s">
        <v>1222</v>
      </c>
      <c r="T364" s="387"/>
      <c r="U364" s="460" t="s">
        <v>406</v>
      </c>
      <c r="V364" s="611">
        <v>801672</v>
      </c>
      <c r="W364" s="499" t="s">
        <v>1222</v>
      </c>
      <c r="X364" s="495">
        <v>6</v>
      </c>
      <c r="Y364" s="388">
        <v>0.5</v>
      </c>
      <c r="Z364" s="243">
        <f>BD.PD[[#This Row],[Av.P1 '[%']]]*BD.PD[[#This Row],[Ppto. Orden Interna '[DOP']]]</f>
        <v>387475.05</v>
      </c>
      <c r="AA364" s="495">
        <v>8</v>
      </c>
      <c r="AB364" s="388">
        <v>0.5</v>
      </c>
      <c r="AC364" s="243">
        <f>BD.PD[[#This Row],[Av.P2 '[%']]]*BD.PD[[#This Row],[Ppto. Orden Interna '[DOP']]]</f>
        <v>387475.05</v>
      </c>
      <c r="AD364" s="249"/>
      <c r="AE364" s="389"/>
      <c r="AF364" s="243">
        <f>BD.PD[[#This Row],[Av.P3 '[%']]]*BD.PD[[#This Row],[Ppto. Orden Interna '[DOP']]]</f>
        <v>0</v>
      </c>
      <c r="AG364" s="243"/>
      <c r="AH364" s="243"/>
      <c r="AI364" s="243"/>
      <c r="AJ364" s="243"/>
      <c r="AK364" s="243"/>
      <c r="AL364" s="243"/>
      <c r="AM364" s="482">
        <f>BD.PD[[#This Row],[Pago 3]]+BD.PD[[#This Row],[Pago 2]]+BD.PD[[#This Row],[Pago 1]]</f>
        <v>774950.1</v>
      </c>
      <c r="AN364" s="511" t="s">
        <v>244</v>
      </c>
      <c r="AO364" s="511" t="s">
        <v>245</v>
      </c>
      <c r="AP364" s="511" t="s">
        <v>246</v>
      </c>
      <c r="AQ364" s="511" t="s">
        <v>247</v>
      </c>
      <c r="AR364" s="511">
        <v>594</v>
      </c>
      <c r="AS364" s="511" t="s">
        <v>258</v>
      </c>
      <c r="IH364" s="306"/>
    </row>
    <row r="365" spans="1:242" ht="16.2" customHeight="1" x14ac:dyDescent="0.3">
      <c r="A365" s="174">
        <v>7.04</v>
      </c>
      <c r="B365" s="231"/>
      <c r="C365" s="232" t="str">
        <f>VLOOKUP(BD.PD[[#This Row],[Pos]],PPto[],3,FALSE)</f>
        <v>7.04 Equipamiento de Panaderia, Reposteria y Rosticería</v>
      </c>
      <c r="D365" s="174" t="s">
        <v>23</v>
      </c>
      <c r="E365" s="305" t="str">
        <f>IF(BD.PD[[#This Row],[.]]="*",VLOOKUP(BD.PD[[#This Row],[Pos]],Presupuesto!A:H,7,FALSE),"")</f>
        <v/>
      </c>
      <c r="F365" s="502" t="s">
        <v>515</v>
      </c>
      <c r="G365" s="230" t="s">
        <v>1608</v>
      </c>
      <c r="H365" s="174">
        <v>4600073981</v>
      </c>
      <c r="I365" s="174" t="s">
        <v>1606</v>
      </c>
      <c r="J365" s="497" t="s">
        <v>1624</v>
      </c>
      <c r="K365" s="382">
        <v>60</v>
      </c>
      <c r="L365" s="174" t="s">
        <v>260</v>
      </c>
      <c r="M365" s="383">
        <f>IF(BD.PD[[#This Row],[Mon]]="DOP",1,HLOOKUP(BD.PD[[#This Row],[Mon]],$K$1:$L$2,2,FALSE))</f>
        <v>1</v>
      </c>
      <c r="N365" s="384">
        <v>2389.0038333333337</v>
      </c>
      <c r="O365" s="395">
        <f>BD.PD[[#This Row],[Cant.]]*BD.PD[[#This Row],[ Tasa ]]*BD.PD[[#This Row],[ Precio Und.]]</f>
        <v>143340.23000000001</v>
      </c>
      <c r="P365" s="386">
        <v>0</v>
      </c>
      <c r="Q365" s="395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R365" s="395">
        <f>BD.PD[[#This Row],[Ppto. Orden Interna '[DOP']]]/HLOOKUP("USD",$K$1:$L$2,2,FALSE)</f>
        <v>2349.8398360655738</v>
      </c>
      <c r="S365" s="499" t="s">
        <v>1222</v>
      </c>
      <c r="T365" s="387"/>
      <c r="U365" s="460" t="s">
        <v>406</v>
      </c>
      <c r="V365" s="611">
        <v>801672</v>
      </c>
      <c r="W365" s="499" t="s">
        <v>1222</v>
      </c>
      <c r="X365" s="495">
        <v>6</v>
      </c>
      <c r="Y365" s="388">
        <v>0.5</v>
      </c>
      <c r="Z365" s="243">
        <f>BD.PD[[#This Row],[Av.P1 '[%']]]*BD.PD[[#This Row],[Ppto. Orden Interna '[DOP']]]</f>
        <v>71670.115000000005</v>
      </c>
      <c r="AA365" s="495">
        <v>8</v>
      </c>
      <c r="AB365" s="388">
        <v>0.5</v>
      </c>
      <c r="AC365" s="243">
        <f>BD.PD[[#This Row],[Av.P2 '[%']]]*BD.PD[[#This Row],[Ppto. Orden Interna '[DOP']]]</f>
        <v>71670.115000000005</v>
      </c>
      <c r="AD365" s="249"/>
      <c r="AE365" s="389"/>
      <c r="AF365" s="243">
        <f>BD.PD[[#This Row],[Av.P3 '[%']]]*BD.PD[[#This Row],[Ppto. Orden Interna '[DOP']]]</f>
        <v>0</v>
      </c>
      <c r="AG365" s="243"/>
      <c r="AH365" s="243"/>
      <c r="AI365" s="243"/>
      <c r="AJ365" s="243"/>
      <c r="AK365" s="243"/>
      <c r="AL365" s="243"/>
      <c r="AM365" s="482">
        <f>BD.PD[[#This Row],[Pago 3]]+BD.PD[[#This Row],[Pago 2]]+BD.PD[[#This Row],[Pago 1]]</f>
        <v>143340.23000000001</v>
      </c>
      <c r="AN365" s="511" t="s">
        <v>244</v>
      </c>
      <c r="AO365" s="511" t="s">
        <v>245</v>
      </c>
      <c r="AP365" s="511" t="s">
        <v>246</v>
      </c>
      <c r="AQ365" s="511" t="s">
        <v>247</v>
      </c>
      <c r="AR365" s="511">
        <v>594</v>
      </c>
      <c r="AS365" s="511" t="s">
        <v>258</v>
      </c>
      <c r="IH365" s="306"/>
    </row>
    <row r="366" spans="1:242" ht="15" customHeight="1" x14ac:dyDescent="0.3">
      <c r="A366" s="174">
        <v>7.04</v>
      </c>
      <c r="B366" s="231"/>
      <c r="C366" s="232" t="str">
        <f>VLOOKUP(BD.PD[[#This Row],[Pos]],PPto[],3,FALSE)</f>
        <v>7.04 Equipamiento de Panaderia, Reposteria y Rosticería</v>
      </c>
      <c r="D366" s="174" t="s">
        <v>23</v>
      </c>
      <c r="E366" s="305" t="str">
        <f>IF(BD.PD[[#This Row],[.]]="*",VLOOKUP(BD.PD[[#This Row],[Pos]],Presupuesto!A:H,7,FALSE),"")</f>
        <v/>
      </c>
      <c r="F366" s="502" t="s">
        <v>516</v>
      </c>
      <c r="G366" s="230" t="s">
        <v>1608</v>
      </c>
      <c r="H366" s="174">
        <v>4600073981</v>
      </c>
      <c r="I366" s="174" t="s">
        <v>1606</v>
      </c>
      <c r="J366" s="497" t="s">
        <v>1624</v>
      </c>
      <c r="K366" s="382">
        <v>50</v>
      </c>
      <c r="L366" s="174" t="s">
        <v>260</v>
      </c>
      <c r="M366" s="383">
        <f>IF(BD.PD[[#This Row],[Mon]]="DOP",1,HLOOKUP(BD.PD[[#This Row],[Mon]],$K$1:$L$2,2,FALSE))</f>
        <v>1</v>
      </c>
      <c r="N366" s="384">
        <v>2764.15</v>
      </c>
      <c r="O366" s="395">
        <f>BD.PD[[#This Row],[Cant.]]*BD.PD[[#This Row],[ Tasa ]]*BD.PD[[#This Row],[ Precio Und.]]</f>
        <v>138207.5</v>
      </c>
      <c r="P366" s="386">
        <v>0</v>
      </c>
      <c r="Q366" s="395">
        <f>IF(BD.PD[[#This Row],[Liquid. '[%']]]&lt;&gt;0,(BD.PD[[#This Row],[Valor Neto '[DOP']]]*BD.PD[[#This Row],[Liquid. '[%']]])+BD.PD[[#This Row],[Valor Neto '[DOP']]],BD.PD[[#This Row],[Valor Neto '[DOP']]])</f>
        <v>138207.5</v>
      </c>
      <c r="R366" s="395">
        <f>BD.PD[[#This Row],[Ppto. Orden Interna '[DOP']]]/HLOOKUP("USD",$K$1:$L$2,2,FALSE)</f>
        <v>2265.6967213114754</v>
      </c>
      <c r="S366" s="499" t="s">
        <v>1222</v>
      </c>
      <c r="T366" s="387"/>
      <c r="U366" s="460" t="s">
        <v>406</v>
      </c>
      <c r="V366" s="611">
        <v>801672</v>
      </c>
      <c r="W366" s="499" t="s">
        <v>1222</v>
      </c>
      <c r="X366" s="495">
        <v>6</v>
      </c>
      <c r="Y366" s="388">
        <v>0.5</v>
      </c>
      <c r="Z366" s="243">
        <f>BD.PD[[#This Row],[Av.P1 '[%']]]*BD.PD[[#This Row],[Ppto. Orden Interna '[DOP']]]</f>
        <v>69103.75</v>
      </c>
      <c r="AA366" s="495">
        <v>8</v>
      </c>
      <c r="AB366" s="388">
        <v>0.5</v>
      </c>
      <c r="AC366" s="243">
        <f>BD.PD[[#This Row],[Av.P2 '[%']]]*BD.PD[[#This Row],[Ppto. Orden Interna '[DOP']]]</f>
        <v>69103.75</v>
      </c>
      <c r="AD366" s="249"/>
      <c r="AE366" s="389"/>
      <c r="AF366" s="243">
        <f>BD.PD[[#This Row],[Av.P3 '[%']]]*BD.PD[[#This Row],[Ppto. Orden Interna '[DOP']]]</f>
        <v>0</v>
      </c>
      <c r="AG366" s="243"/>
      <c r="AH366" s="243"/>
      <c r="AI366" s="243"/>
      <c r="AJ366" s="243"/>
      <c r="AK366" s="243"/>
      <c r="AL366" s="243"/>
      <c r="AM366" s="482">
        <f>BD.PD[[#This Row],[Pago 3]]+BD.PD[[#This Row],[Pago 2]]+BD.PD[[#This Row],[Pago 1]]</f>
        <v>138207.5</v>
      </c>
      <c r="AN366" s="511" t="s">
        <v>244</v>
      </c>
      <c r="AO366" s="511" t="s">
        <v>245</v>
      </c>
      <c r="AP366" s="511" t="s">
        <v>246</v>
      </c>
      <c r="AQ366" s="511" t="s">
        <v>247</v>
      </c>
      <c r="AR366" s="511">
        <v>594</v>
      </c>
      <c r="AS366" s="511" t="s">
        <v>258</v>
      </c>
      <c r="IH366" s="306"/>
    </row>
    <row r="367" spans="1:242" ht="15" customHeight="1" x14ac:dyDescent="0.3">
      <c r="A367" s="174">
        <v>7.04</v>
      </c>
      <c r="B367" s="231"/>
      <c r="C367" s="232" t="str">
        <f>VLOOKUP(BD.PD[[#This Row],[Pos]],PPto[],3,FALSE)</f>
        <v>7.04 Equipamiento de Panaderia, Reposteria y Rosticería</v>
      </c>
      <c r="D367" s="174" t="s">
        <v>23</v>
      </c>
      <c r="E367" s="305" t="str">
        <f>IF(BD.PD[[#This Row],[.]]="*",VLOOKUP(BD.PD[[#This Row],[Pos]],Presupuesto!A:H,7,FALSE),"")</f>
        <v/>
      </c>
      <c r="F367" s="502" t="s">
        <v>517</v>
      </c>
      <c r="G367" s="230" t="s">
        <v>1608</v>
      </c>
      <c r="H367" s="174">
        <v>4600073981</v>
      </c>
      <c r="I367" s="174" t="s">
        <v>1606</v>
      </c>
      <c r="J367" s="497" t="s">
        <v>1624</v>
      </c>
      <c r="K367" s="382">
        <v>120</v>
      </c>
      <c r="L367" s="174" t="s">
        <v>260</v>
      </c>
      <c r="M367" s="383">
        <f>IF(BD.PD[[#This Row],[Mon]]="DOP",1,HLOOKUP(BD.PD[[#This Row],[Mon]],$K$1:$L$2,2,FALSE))</f>
        <v>1</v>
      </c>
      <c r="N367" s="384">
        <v>2984.1</v>
      </c>
      <c r="O367" s="395">
        <f>BD.PD[[#This Row],[Cant.]]*BD.PD[[#This Row],[ Tasa ]]*BD.PD[[#This Row],[ Precio Und.]]</f>
        <v>358092</v>
      </c>
      <c r="P367" s="386">
        <v>0</v>
      </c>
      <c r="Q367" s="395">
        <f>IF(BD.PD[[#This Row],[Liquid. '[%']]]&lt;&gt;0,(BD.PD[[#This Row],[Valor Neto '[DOP']]]*BD.PD[[#This Row],[Liquid. '[%']]])+BD.PD[[#This Row],[Valor Neto '[DOP']]],BD.PD[[#This Row],[Valor Neto '[DOP']]])</f>
        <v>358092</v>
      </c>
      <c r="R367" s="395">
        <f>BD.PD[[#This Row],[Ppto. Orden Interna '[DOP']]]/HLOOKUP("USD",$K$1:$L$2,2,FALSE)</f>
        <v>5870.3606557377052</v>
      </c>
      <c r="S367" s="499" t="s">
        <v>1222</v>
      </c>
      <c r="T367" s="387"/>
      <c r="U367" s="460" t="s">
        <v>406</v>
      </c>
      <c r="V367" s="611">
        <v>801672</v>
      </c>
      <c r="W367" s="499" t="s">
        <v>1222</v>
      </c>
      <c r="X367" s="495">
        <v>6</v>
      </c>
      <c r="Y367" s="388">
        <v>0.5</v>
      </c>
      <c r="Z367" s="243">
        <f>BD.PD[[#This Row],[Av.P1 '[%']]]*BD.PD[[#This Row],[Ppto. Orden Interna '[DOP']]]</f>
        <v>179046</v>
      </c>
      <c r="AA367" s="495">
        <v>8</v>
      </c>
      <c r="AB367" s="388">
        <v>0.5</v>
      </c>
      <c r="AC367" s="243">
        <f>BD.PD[[#This Row],[Av.P2 '[%']]]*BD.PD[[#This Row],[Ppto. Orden Interna '[DOP']]]</f>
        <v>179046</v>
      </c>
      <c r="AD367" s="249"/>
      <c r="AE367" s="389"/>
      <c r="AF367" s="243">
        <f>BD.PD[[#This Row],[Av.P3 '[%']]]*BD.PD[[#This Row],[Ppto. Orden Interna '[DOP']]]</f>
        <v>0</v>
      </c>
      <c r="AG367" s="243"/>
      <c r="AH367" s="243"/>
      <c r="AI367" s="243"/>
      <c r="AJ367" s="243"/>
      <c r="AK367" s="243"/>
      <c r="AL367" s="243"/>
      <c r="AM367" s="482">
        <f>BD.PD[[#This Row],[Pago 3]]+BD.PD[[#This Row],[Pago 2]]+BD.PD[[#This Row],[Pago 1]]</f>
        <v>358092</v>
      </c>
      <c r="AN367" s="511" t="s">
        <v>244</v>
      </c>
      <c r="AO367" s="511" t="s">
        <v>245</v>
      </c>
      <c r="AP367" s="511" t="s">
        <v>246</v>
      </c>
      <c r="AQ367" s="511" t="s">
        <v>247</v>
      </c>
      <c r="AR367" s="511">
        <v>594</v>
      </c>
      <c r="AS367" s="511" t="s">
        <v>258</v>
      </c>
      <c r="IH367" s="306"/>
    </row>
    <row r="368" spans="1:242" ht="15" customHeight="1" x14ac:dyDescent="0.3">
      <c r="A368" s="174">
        <v>7.04</v>
      </c>
      <c r="B368" s="231"/>
      <c r="C368" s="232" t="str">
        <f>VLOOKUP(BD.PD[[#This Row],[Pos]],PPto[],3,FALSE)</f>
        <v>7.04 Equipamiento de Panaderia, Reposteria y Rosticería</v>
      </c>
      <c r="D368" s="174" t="s">
        <v>23</v>
      </c>
      <c r="E368" s="305" t="str">
        <f>IF(BD.PD[[#This Row],[.]]="*",VLOOKUP(BD.PD[[#This Row],[Pos]],Presupuesto!A:H,7,FALSE),"")</f>
        <v/>
      </c>
      <c r="F368" s="502" t="s">
        <v>518</v>
      </c>
      <c r="G368" s="230" t="s">
        <v>1608</v>
      </c>
      <c r="H368" s="174">
        <v>4600073981</v>
      </c>
      <c r="I368" s="174" t="s">
        <v>1606</v>
      </c>
      <c r="J368" s="497" t="s">
        <v>1624</v>
      </c>
      <c r="K368" s="382">
        <v>17</v>
      </c>
      <c r="L368" s="174" t="s">
        <v>117</v>
      </c>
      <c r="M368" s="383">
        <f>IF(BD.PD[[#This Row],[Mon]]="DOP",1,HLOOKUP(BD.PD[[#This Row],[Mon]],$K$1:$L$2,2,FALSE))</f>
        <v>61</v>
      </c>
      <c r="N368" s="384">
        <v>1105.5405882352941</v>
      </c>
      <c r="O368" s="395">
        <f>BD.PD[[#This Row],[Cant.]]*BD.PD[[#This Row],[ Tasa ]]*BD.PD[[#This Row],[ Precio Und.]]</f>
        <v>1146445.5899999999</v>
      </c>
      <c r="P368" s="386">
        <v>0</v>
      </c>
      <c r="Q368" s="395">
        <f>IF(BD.PD[[#This Row],[Liquid. '[%']]]&lt;&gt;0,(BD.PD[[#This Row],[Valor Neto '[DOP']]]*BD.PD[[#This Row],[Liquid. '[%']]])+BD.PD[[#This Row],[Valor Neto '[DOP']]],BD.PD[[#This Row],[Valor Neto '[DOP']]])</f>
        <v>1146445.5899999999</v>
      </c>
      <c r="R368" s="395">
        <f>BD.PD[[#This Row],[Ppto. Orden Interna '[DOP']]]/HLOOKUP("USD",$K$1:$L$2,2,FALSE)</f>
        <v>18794.189999999999</v>
      </c>
      <c r="S368" s="499" t="s">
        <v>1222</v>
      </c>
      <c r="T368" s="387"/>
      <c r="U368" s="460" t="s">
        <v>406</v>
      </c>
      <c r="V368" s="611">
        <v>801672</v>
      </c>
      <c r="W368" s="499" t="s">
        <v>1222</v>
      </c>
      <c r="X368" s="495">
        <v>6</v>
      </c>
      <c r="Y368" s="388">
        <v>0.5</v>
      </c>
      <c r="Z368" s="243">
        <f>BD.PD[[#This Row],[Av.P1 '[%']]]*BD.PD[[#This Row],[Ppto. Orden Interna '[DOP']]]</f>
        <v>573222.79499999993</v>
      </c>
      <c r="AA368" s="495">
        <v>8</v>
      </c>
      <c r="AB368" s="388">
        <v>0.5</v>
      </c>
      <c r="AC368" s="243">
        <f>BD.PD[[#This Row],[Av.P2 '[%']]]*BD.PD[[#This Row],[Ppto. Orden Interna '[DOP']]]</f>
        <v>573222.79499999993</v>
      </c>
      <c r="AD368" s="249"/>
      <c r="AE368" s="389"/>
      <c r="AF368" s="243">
        <f>BD.PD[[#This Row],[Av.P3 '[%']]]*BD.PD[[#This Row],[Ppto. Orden Interna '[DOP']]]</f>
        <v>0</v>
      </c>
      <c r="AG368" s="243"/>
      <c r="AH368" s="243"/>
      <c r="AI368" s="243"/>
      <c r="AJ368" s="243"/>
      <c r="AK368" s="243"/>
      <c r="AL368" s="243"/>
      <c r="AM368" s="482">
        <f>BD.PD[[#This Row],[Pago 3]]+BD.PD[[#This Row],[Pago 2]]+BD.PD[[#This Row],[Pago 1]]</f>
        <v>1146445.5899999999</v>
      </c>
      <c r="AN368" s="511" t="s">
        <v>244</v>
      </c>
      <c r="AO368" s="511" t="s">
        <v>245</v>
      </c>
      <c r="AP368" s="511" t="s">
        <v>246</v>
      </c>
      <c r="AQ368" s="511" t="s">
        <v>247</v>
      </c>
      <c r="AR368" s="511">
        <v>594</v>
      </c>
      <c r="AS368" s="511" t="s">
        <v>258</v>
      </c>
      <c r="IH368" s="306"/>
    </row>
    <row r="369" spans="1:242" ht="15" customHeight="1" x14ac:dyDescent="0.3">
      <c r="A369" s="174">
        <v>7.04</v>
      </c>
      <c r="B369" s="231"/>
      <c r="C369" s="232" t="str">
        <f>VLOOKUP(BD.PD[[#This Row],[Pos]],PPto[],3,FALSE)</f>
        <v>7.04 Equipamiento de Panaderia, Reposteria y Rosticería</v>
      </c>
      <c r="D369" s="174" t="s">
        <v>23</v>
      </c>
      <c r="E369" s="305" t="str">
        <f>IF(BD.PD[[#This Row],[.]]="*",VLOOKUP(BD.PD[[#This Row],[Pos]],Presupuesto!A:H,7,FALSE),"")</f>
        <v/>
      </c>
      <c r="F369" s="234" t="s">
        <v>519</v>
      </c>
      <c r="G369" s="230" t="s">
        <v>1607</v>
      </c>
      <c r="H369" s="174">
        <v>4600074115</v>
      </c>
      <c r="I369" s="174" t="s">
        <v>1606</v>
      </c>
      <c r="J369" s="497" t="s">
        <v>1624</v>
      </c>
      <c r="K369" s="382">
        <v>3</v>
      </c>
      <c r="L369" s="174" t="s">
        <v>189</v>
      </c>
      <c r="M369" s="383">
        <f>IF(BD.PD[[#This Row],[Mon]]="DOP",1,HLOOKUP(BD.PD[[#This Row],[Mon]],$K$1:$L$2,2,FALSE))</f>
        <v>72</v>
      </c>
      <c r="N369" s="400">
        <v>13000</v>
      </c>
      <c r="O369" s="395">
        <f>BD.PD[[#This Row],[Cant.]]*BD.PD[[#This Row],[ Tasa ]]*BD.PD[[#This Row],[ Precio Und.]]</f>
        <v>2808000</v>
      </c>
      <c r="P369" s="386">
        <v>0.25</v>
      </c>
      <c r="Q369" s="395">
        <f>IF(BD.PD[[#This Row],[Liquid. '[%']]]&lt;&gt;0,(BD.PD[[#This Row],[Valor Neto '[DOP']]]*BD.PD[[#This Row],[Liquid. '[%']]])+BD.PD[[#This Row],[Valor Neto '[DOP']]],BD.PD[[#This Row],[Valor Neto '[DOP']]])</f>
        <v>3510000</v>
      </c>
      <c r="R369" s="395">
        <f>BD.PD[[#This Row],[Ppto. Orden Interna '[DOP']]]/HLOOKUP("USD",$K$1:$L$2,2,FALSE)</f>
        <v>57540.983606557376</v>
      </c>
      <c r="S369" s="499" t="s">
        <v>521</v>
      </c>
      <c r="T369" s="481"/>
      <c r="U369" s="460" t="s">
        <v>406</v>
      </c>
      <c r="V369" s="611">
        <v>801672</v>
      </c>
      <c r="W369" s="499" t="s">
        <v>521</v>
      </c>
      <c r="X369" s="174">
        <v>6</v>
      </c>
      <c r="Y369" s="399">
        <v>0.5</v>
      </c>
      <c r="Z369" s="243">
        <f>BD.PD[[#This Row],[Av.P1 '[%']]]*BD.PD[[#This Row],[Ppto. Orden Interna '[DOP']]]</f>
        <v>1755000</v>
      </c>
      <c r="AA369" s="495">
        <v>9</v>
      </c>
      <c r="AB369" s="388">
        <v>0.5</v>
      </c>
      <c r="AC369" s="243">
        <f>BD.PD[[#This Row],[Av.P2 '[%']]]*BD.PD[[#This Row],[Ppto. Orden Interna '[DOP']]]</f>
        <v>1755000</v>
      </c>
      <c r="AD369" s="249"/>
      <c r="AE369" s="389"/>
      <c r="AF369" s="243">
        <f>BD.PD[[#This Row],[Av.P3 '[%']]]*BD.PD[[#This Row],[Ppto. Orden Interna '[DOP']]]</f>
        <v>0</v>
      </c>
      <c r="AG369" s="243"/>
      <c r="AH369" s="243"/>
      <c r="AI369" s="243"/>
      <c r="AJ369" s="243"/>
      <c r="AK369" s="243"/>
      <c r="AL369" s="243"/>
      <c r="AM369" s="482">
        <f>BD.PD[[#This Row],[Pago 3]]+BD.PD[[#This Row],[Pago 2]]+BD.PD[[#This Row],[Pago 1]]</f>
        <v>3510000</v>
      </c>
      <c r="AN369" s="511" t="s">
        <v>244</v>
      </c>
      <c r="AO369" s="511" t="s">
        <v>245</v>
      </c>
      <c r="AP369" s="511" t="s">
        <v>246</v>
      </c>
      <c r="AQ369" s="511" t="s">
        <v>247</v>
      </c>
      <c r="AR369" s="511">
        <v>594</v>
      </c>
      <c r="AS369" s="511" t="s">
        <v>258</v>
      </c>
      <c r="IH369" s="306"/>
    </row>
    <row r="370" spans="1:242" ht="15" customHeight="1" x14ac:dyDescent="0.3">
      <c r="A370" s="174">
        <v>7.04</v>
      </c>
      <c r="B370" s="231"/>
      <c r="C370" s="232" t="str">
        <f>VLOOKUP(BD.PD[[#This Row],[Pos]],PPto[],3,FALSE)</f>
        <v>7.04 Equipamiento de Panaderia, Reposteria y Rosticería</v>
      </c>
      <c r="D370" s="174" t="s">
        <v>23</v>
      </c>
      <c r="E370" s="305" t="str">
        <f>IF(BD.PD[[#This Row],[.]]="*",VLOOKUP(BD.PD[[#This Row],[Pos]],Presupuesto!A:H,7,FALSE),"")</f>
        <v/>
      </c>
      <c r="F370" s="234" t="s">
        <v>522</v>
      </c>
      <c r="G370" s="230" t="s">
        <v>1607</v>
      </c>
      <c r="H370" s="174">
        <v>4512979126</v>
      </c>
      <c r="I370" s="174" t="s">
        <v>1609</v>
      </c>
      <c r="J370" s="497" t="s">
        <v>1994</v>
      </c>
      <c r="K370" s="382">
        <v>3</v>
      </c>
      <c r="L370" s="174" t="s">
        <v>260</v>
      </c>
      <c r="M370" s="383">
        <f>IF(BD.PD[[#This Row],[Mon]]="DOP",1,HLOOKUP(BD.PD[[#This Row],[Mon]],$K$1:$L$2,2,FALSE))</f>
        <v>1</v>
      </c>
      <c r="N370" s="400">
        <v>15398.4</v>
      </c>
      <c r="O370" s="395">
        <f>BD.PD[[#This Row],[Cant.]]*BD.PD[[#This Row],[ Tasa ]]*BD.PD[[#This Row],[ Precio Und.]]</f>
        <v>46195.199999999997</v>
      </c>
      <c r="P370" s="386">
        <v>0</v>
      </c>
      <c r="Q370" s="395">
        <f>IF(BD.PD[[#This Row],[Liquid. '[%']]]&lt;&gt;0,(BD.PD[[#This Row],[Valor Neto '[DOP']]]*BD.PD[[#This Row],[Liquid. '[%']]])+BD.PD[[#This Row],[Valor Neto '[DOP']]],BD.PD[[#This Row],[Valor Neto '[DOP']]])</f>
        <v>46195.199999999997</v>
      </c>
      <c r="R370" s="395">
        <f>BD.PD[[#This Row],[Ppto. Orden Interna '[DOP']]]/HLOOKUP("USD",$K$1:$L$2,2,FALSE)</f>
        <v>757.29836065573761</v>
      </c>
      <c r="S370" s="174" t="s">
        <v>1016</v>
      </c>
      <c r="T370" s="481"/>
      <c r="U370" s="460" t="s">
        <v>406</v>
      </c>
      <c r="V370" s="611">
        <v>801672</v>
      </c>
      <c r="W370" s="174" t="s">
        <v>1016</v>
      </c>
      <c r="X370" s="174">
        <v>21</v>
      </c>
      <c r="Y370" s="399">
        <v>1</v>
      </c>
      <c r="Z370" s="395">
        <f>BD.PD[[#This Row],[Av.P1 '[%']]]*BD.PD[[#This Row],[Ppto. Orden Interna '[DOP']]]</f>
        <v>46195.199999999997</v>
      </c>
      <c r="AA370" s="174"/>
      <c r="AB370" s="399"/>
      <c r="AC370" s="395">
        <f>BD.PD[[#This Row],[Av.P2 '[%']]]*BD.PD[[#This Row],[Ppto. Orden Interna '[DOP']]]</f>
        <v>0</v>
      </c>
      <c r="AD370" s="249"/>
      <c r="AE370" s="389"/>
      <c r="AF370" s="243">
        <f>BD.PD[[#This Row],[Av.P3 '[%']]]*BD.PD[[#This Row],[Ppto. Orden Interna '[DOP']]]</f>
        <v>0</v>
      </c>
      <c r="AG370" s="243"/>
      <c r="AH370" s="243"/>
      <c r="AI370" s="243"/>
      <c r="AJ370" s="243"/>
      <c r="AK370" s="243"/>
      <c r="AL370" s="243"/>
      <c r="AM370" s="482">
        <f>BD.PD[[#This Row],[Pago 3]]+BD.PD[[#This Row],[Pago 2]]+BD.PD[[#This Row],[Pago 1]]</f>
        <v>46195.199999999997</v>
      </c>
      <c r="AN370" s="511" t="s">
        <v>244</v>
      </c>
      <c r="AO370" s="511" t="s">
        <v>245</v>
      </c>
      <c r="AP370" s="511" t="s">
        <v>246</v>
      </c>
      <c r="AQ370" s="511" t="s">
        <v>247</v>
      </c>
      <c r="AR370" s="511">
        <v>594</v>
      </c>
      <c r="AS370" s="511" t="s">
        <v>258</v>
      </c>
      <c r="IH370" s="306"/>
    </row>
    <row r="371" spans="1:242" ht="19.95" customHeight="1" x14ac:dyDescent="0.3">
      <c r="A371" s="174">
        <v>7.04</v>
      </c>
      <c r="B371" s="231"/>
      <c r="C371" s="232" t="str">
        <f>VLOOKUP(BD.PD[[#This Row],[Pos]],PPto[],3,FALSE)</f>
        <v>7.04 Equipamiento de Panaderia, Reposteria y Rosticería</v>
      </c>
      <c r="D371" s="174" t="s">
        <v>23</v>
      </c>
      <c r="E371" s="305" t="str">
        <f>IF(BD.PD[[#This Row],[.]]="*",VLOOKUP(BD.PD[[#This Row],[Pos]],Presupuesto!A:H,7,FALSE),"")</f>
        <v/>
      </c>
      <c r="F371" s="234" t="s">
        <v>523</v>
      </c>
      <c r="G371" s="230" t="s">
        <v>1607</v>
      </c>
      <c r="H371" s="174">
        <v>4600074511</v>
      </c>
      <c r="I371" s="174" t="s">
        <v>1606</v>
      </c>
      <c r="J371" s="497" t="s">
        <v>1624</v>
      </c>
      <c r="K371" s="382">
        <v>28</v>
      </c>
      <c r="L371" s="174" t="s">
        <v>260</v>
      </c>
      <c r="M371" s="383">
        <f>IF(BD.PD[[#This Row],[Mon]]="DOP",1,HLOOKUP(BD.PD[[#This Row],[Mon]],$K$1:$L$2,2,FALSE))</f>
        <v>1</v>
      </c>
      <c r="N371" s="400">
        <v>22947.078000000001</v>
      </c>
      <c r="O371" s="395">
        <f>BD.PD[[#This Row],[Cant.]]*BD.PD[[#This Row],[ Tasa ]]*BD.PD[[#This Row],[ Precio Und.]]</f>
        <v>642518.18400000001</v>
      </c>
      <c r="P371" s="386">
        <v>0</v>
      </c>
      <c r="Q371" s="395">
        <f>IF(BD.PD[[#This Row],[Liquid. '[%']]]&lt;&gt;0,(BD.PD[[#This Row],[Valor Neto '[DOP']]]*BD.PD[[#This Row],[Liquid. '[%']]])+BD.PD[[#This Row],[Valor Neto '[DOP']]],BD.PD[[#This Row],[Valor Neto '[DOP']]])</f>
        <v>642518.18400000001</v>
      </c>
      <c r="R371" s="395">
        <f>BD.PD[[#This Row],[Ppto. Orden Interna '[DOP']]]/HLOOKUP("USD",$K$1:$L$2,2,FALSE)</f>
        <v>10533.084983606557</v>
      </c>
      <c r="S371" s="499" t="s">
        <v>521</v>
      </c>
      <c r="T371" s="387"/>
      <c r="U371" s="460" t="s">
        <v>406</v>
      </c>
      <c r="V371" s="611">
        <v>801672</v>
      </c>
      <c r="W371" s="499" t="s">
        <v>521</v>
      </c>
      <c r="X371" s="495">
        <v>6</v>
      </c>
      <c r="Y371" s="388">
        <v>0.5</v>
      </c>
      <c r="Z371" s="243">
        <f>BD.PD[[#This Row],[Av.P1 '[%']]]*BD.PD[[#This Row],[Ppto. Orden Interna '[DOP']]]</f>
        <v>321259.092</v>
      </c>
      <c r="AA371" s="495">
        <v>10</v>
      </c>
      <c r="AB371" s="388">
        <v>0.5</v>
      </c>
      <c r="AC371" s="243">
        <f>BD.PD[[#This Row],[Av.P2 '[%']]]*BD.PD[[#This Row],[Ppto. Orden Interna '[DOP']]]</f>
        <v>321259.092</v>
      </c>
      <c r="AD371" s="249"/>
      <c r="AE371" s="389"/>
      <c r="AF371" s="243">
        <f>BD.PD[[#This Row],[Av.P3 '[%']]]*BD.PD[[#This Row],[Ppto. Orden Interna '[DOP']]]</f>
        <v>0</v>
      </c>
      <c r="AG371" s="243"/>
      <c r="AH371" s="243"/>
      <c r="AI371" s="243"/>
      <c r="AJ371" s="243"/>
      <c r="AK371" s="243"/>
      <c r="AL371" s="243"/>
      <c r="AM371" s="482">
        <f>BD.PD[[#This Row],[Pago 3]]+BD.PD[[#This Row],[Pago 2]]+BD.PD[[#This Row],[Pago 1]]</f>
        <v>642518.18400000001</v>
      </c>
      <c r="AN371" s="511" t="s">
        <v>244</v>
      </c>
      <c r="AO371" s="511" t="s">
        <v>245</v>
      </c>
      <c r="AP371" s="511" t="s">
        <v>246</v>
      </c>
      <c r="AQ371" s="511" t="s">
        <v>247</v>
      </c>
      <c r="AR371" s="511">
        <v>594</v>
      </c>
      <c r="AS371" s="511" t="s">
        <v>258</v>
      </c>
      <c r="IH371" s="306"/>
    </row>
    <row r="372" spans="1:242" ht="19.95" customHeight="1" x14ac:dyDescent="0.3">
      <c r="A372" s="174">
        <v>7.04</v>
      </c>
      <c r="B372" s="231"/>
      <c r="C372" s="232" t="str">
        <f>VLOOKUP(BD.PD[[#This Row],[Pos]],PPto[],3,FALSE)</f>
        <v>7.04 Equipamiento de Panaderia, Reposteria y Rosticería</v>
      </c>
      <c r="D372" s="174" t="s">
        <v>23</v>
      </c>
      <c r="E372" s="305" t="str">
        <f>IF(BD.PD[[#This Row],[.]]="*",VLOOKUP(BD.PD[[#This Row],[Pos]],Presupuesto!A:H,7,FALSE),"")</f>
        <v/>
      </c>
      <c r="F372" s="234" t="s">
        <v>2006</v>
      </c>
      <c r="G372" s="230" t="s">
        <v>1608</v>
      </c>
      <c r="H372" s="174">
        <v>4513131903</v>
      </c>
      <c r="I372" s="174" t="s">
        <v>1605</v>
      </c>
      <c r="J372" s="497" t="s">
        <v>1994</v>
      </c>
      <c r="K372" s="382">
        <v>28</v>
      </c>
      <c r="L372" s="174" t="s">
        <v>260</v>
      </c>
      <c r="M372" s="383">
        <f>IF(BD.PD[[#This Row],[Mon]]="DOP",1,HLOOKUP(BD.PD[[#This Row],[Mon]],$K$1:$L$2,2,FALSE))</f>
        <v>1</v>
      </c>
      <c r="N372" s="400">
        <v>500</v>
      </c>
      <c r="O372" s="395">
        <f>BD.PD[[#This Row],[Cant.]]*BD.PD[[#This Row],[ Tasa ]]*BD.PD[[#This Row],[ Precio Und.]]</f>
        <v>14000</v>
      </c>
      <c r="P372" s="386">
        <v>0</v>
      </c>
      <c r="Q372" s="395">
        <f>IF(BD.PD[[#This Row],[Liquid. '[%']]]&lt;&gt;0,(BD.PD[[#This Row],[Valor Neto '[DOP']]]*BD.PD[[#This Row],[Liquid. '[%']]])+BD.PD[[#This Row],[Valor Neto '[DOP']]],BD.PD[[#This Row],[Valor Neto '[DOP']]])</f>
        <v>14000</v>
      </c>
      <c r="R372" s="395">
        <f>BD.PD[[#This Row],[Ppto. Orden Interna '[DOP']]]/HLOOKUP("USD",$K$1:$L$2,2,FALSE)</f>
        <v>229.50819672131146</v>
      </c>
      <c r="S372" s="174" t="s">
        <v>1016</v>
      </c>
      <c r="T372" s="387"/>
      <c r="U372" s="460" t="s">
        <v>406</v>
      </c>
      <c r="V372" s="611">
        <v>801672</v>
      </c>
      <c r="W372" s="174" t="s">
        <v>1016</v>
      </c>
      <c r="X372" s="174">
        <v>22</v>
      </c>
      <c r="Y372" s="399">
        <v>1</v>
      </c>
      <c r="Z372" s="243">
        <f>BD.PD[[#This Row],[Av.P1 '[%']]]*BD.PD[[#This Row],[Ppto. Orden Interna '[DOP']]]</f>
        <v>14000</v>
      </c>
      <c r="AA372" s="495"/>
      <c r="AB372" s="388"/>
      <c r="AC372" s="243">
        <f>BD.PD[[#This Row],[Av.P2 '[%']]]*BD.PD[[#This Row],[Ppto. Orden Interna '[DOP']]]</f>
        <v>0</v>
      </c>
      <c r="AD372" s="249"/>
      <c r="AE372" s="389"/>
      <c r="AF372" s="243">
        <f>BD.PD[[#This Row],[Av.P3 '[%']]]*BD.PD[[#This Row],[Ppto. Orden Interna '[DOP']]]</f>
        <v>0</v>
      </c>
      <c r="AG372" s="243"/>
      <c r="AH372" s="243"/>
      <c r="AI372" s="243"/>
      <c r="AJ372" s="243"/>
      <c r="AK372" s="243"/>
      <c r="AL372" s="243"/>
      <c r="AM372" s="482">
        <f>BD.PD[[#This Row],[Pago 3]]+BD.PD[[#This Row],[Pago 2]]+BD.PD[[#This Row],[Pago 1]]</f>
        <v>14000</v>
      </c>
      <c r="AN372" s="511" t="s">
        <v>244</v>
      </c>
      <c r="AO372" s="511" t="s">
        <v>245</v>
      </c>
      <c r="AP372" s="511" t="s">
        <v>246</v>
      </c>
      <c r="AQ372" s="511" t="s">
        <v>247</v>
      </c>
      <c r="AR372" s="511">
        <v>594</v>
      </c>
      <c r="AS372" s="511" t="s">
        <v>258</v>
      </c>
      <c r="IH372" s="306"/>
    </row>
    <row r="373" spans="1:242" ht="19.95" customHeight="1" x14ac:dyDescent="0.3">
      <c r="A373" s="174">
        <v>7.04</v>
      </c>
      <c r="B373" s="231"/>
      <c r="C373" s="232" t="str">
        <f>VLOOKUP(BD.PD[[#This Row],[Pos]],PPto[],3,FALSE)</f>
        <v>7.04 Equipamiento de Panaderia, Reposteria y Rosticería</v>
      </c>
      <c r="D373" s="174" t="s">
        <v>23</v>
      </c>
      <c r="E373" s="305" t="str">
        <f>IF(BD.PD[[#This Row],[.]]="*",VLOOKUP(BD.PD[[#This Row],[Pos]],Presupuesto!A:H,7,FALSE),"")</f>
        <v/>
      </c>
      <c r="F373" s="525" t="s">
        <v>524</v>
      </c>
      <c r="G373" s="230" t="s">
        <v>1608</v>
      </c>
      <c r="H373" s="174">
        <v>4513003679</v>
      </c>
      <c r="I373" s="174" t="s">
        <v>1609</v>
      </c>
      <c r="J373" s="497" t="s">
        <v>1692</v>
      </c>
      <c r="K373" s="382">
        <v>1</v>
      </c>
      <c r="L373" s="174" t="s">
        <v>117</v>
      </c>
      <c r="M373" s="383">
        <f>IF(BD.PD[[#This Row],[Mon]]="DOP",1,HLOOKUP(BD.PD[[#This Row],[Mon]],$K$1:$L$2,2,FALSE))</f>
        <v>61</v>
      </c>
      <c r="N373" s="400">
        <v>2175.5</v>
      </c>
      <c r="O373" s="395">
        <f>BD.PD[[#This Row],[Cant.]]*BD.PD[[#This Row],[ Tasa ]]*BD.PD[[#This Row],[ Precio Und.]]</f>
        <v>132705.5</v>
      </c>
      <c r="P373" s="386">
        <v>0</v>
      </c>
      <c r="Q373" s="395">
        <f>IF(BD.PD[[#This Row],[Liquid. '[%']]]&lt;&gt;0,(BD.PD[[#This Row],[Valor Neto '[DOP']]]*BD.PD[[#This Row],[Liquid. '[%']]])+BD.PD[[#This Row],[Valor Neto '[DOP']]],BD.PD[[#This Row],[Valor Neto '[DOP']]])</f>
        <v>132705.5</v>
      </c>
      <c r="R373" s="395">
        <f>BD.PD[[#This Row],[Ppto. Orden Interna '[DOP']]]/HLOOKUP("USD",$K$1:$L$2,2,FALSE)</f>
        <v>2175.5</v>
      </c>
      <c r="S373" s="398" t="s">
        <v>1693</v>
      </c>
      <c r="T373" s="387"/>
      <c r="U373" s="460" t="s">
        <v>406</v>
      </c>
      <c r="V373" s="611">
        <v>801672</v>
      </c>
      <c r="W373" s="499" t="s">
        <v>1693</v>
      </c>
      <c r="X373" s="174">
        <v>21</v>
      </c>
      <c r="Y373" s="399">
        <v>1</v>
      </c>
      <c r="Z373" s="243">
        <f>BD.PD[[#This Row],[Av.P1 '[%']]]*BD.PD[[#This Row],[Ppto. Orden Interna '[DOP']]]</f>
        <v>132705.5</v>
      </c>
      <c r="AA373" s="249"/>
      <c r="AB373" s="389"/>
      <c r="AC373" s="243">
        <f>BD.PD[[#This Row],[Av.P2 '[%']]]*BD.PD[[#This Row],[Ppto. Orden Interna '[DOP']]]</f>
        <v>0</v>
      </c>
      <c r="AD373" s="249"/>
      <c r="AE373" s="389"/>
      <c r="AF373" s="243">
        <f>BD.PD[[#This Row],[Av.P3 '[%']]]*BD.PD[[#This Row],[Ppto. Orden Interna '[DOP']]]</f>
        <v>0</v>
      </c>
      <c r="AG373" s="243"/>
      <c r="AH373" s="243"/>
      <c r="AI373" s="243"/>
      <c r="AJ373" s="243"/>
      <c r="AK373" s="243"/>
      <c r="AL373" s="243"/>
      <c r="AM373" s="482">
        <f>BD.PD[[#This Row],[Pago 3]]+BD.PD[[#This Row],[Pago 2]]+BD.PD[[#This Row],[Pago 1]]</f>
        <v>132705.5</v>
      </c>
      <c r="AN373" s="511" t="s">
        <v>244</v>
      </c>
      <c r="AO373" s="511" t="s">
        <v>245</v>
      </c>
      <c r="AP373" s="511" t="s">
        <v>246</v>
      </c>
      <c r="AQ373" s="511" t="s">
        <v>247</v>
      </c>
      <c r="AR373" s="511">
        <v>594</v>
      </c>
      <c r="AS373" s="511" t="s">
        <v>258</v>
      </c>
      <c r="IH373" s="306"/>
    </row>
    <row r="374" spans="1:242" ht="15" customHeight="1" x14ac:dyDescent="0.3">
      <c r="A374" s="174">
        <v>7.04</v>
      </c>
      <c r="B374" s="231"/>
      <c r="C374" s="232" t="str">
        <f>VLOOKUP(BD.PD[[#This Row],[Pos]],PPto[],3,FALSE)</f>
        <v>7.04 Equipamiento de Panaderia, Reposteria y Rosticería</v>
      </c>
      <c r="D374" s="174" t="s">
        <v>23</v>
      </c>
      <c r="E374" s="305" t="str">
        <f>IF(BD.PD[[#This Row],[.]]="*",VLOOKUP(BD.PD[[#This Row],[Pos]],Presupuesto!A:H,7,FALSE),"")</f>
        <v/>
      </c>
      <c r="F374" s="500" t="s">
        <v>1228</v>
      </c>
      <c r="G374" s="230" t="s">
        <v>1607</v>
      </c>
      <c r="H374" s="174">
        <v>4600073155</v>
      </c>
      <c r="I374" s="174" t="s">
        <v>1609</v>
      </c>
      <c r="J374" s="497" t="s">
        <v>1994</v>
      </c>
      <c r="K374" s="382">
        <v>7</v>
      </c>
      <c r="L374" s="174" t="s">
        <v>117</v>
      </c>
      <c r="M374" s="383">
        <f>IF(BD.PD[[#This Row],[Mon]]="DOP",1,HLOOKUP(BD.PD[[#This Row],[Mon]],$K$1:$L$2,2,FALSE))</f>
        <v>61</v>
      </c>
      <c r="N374" s="400">
        <v>4307</v>
      </c>
      <c r="O374" s="395">
        <f>BD.PD[[#This Row],[Cant.]]*BD.PD[[#This Row],[ Tasa ]]*BD.PD[[#This Row],[ Precio Und.]]</f>
        <v>1839089</v>
      </c>
      <c r="P374" s="386">
        <v>0.52</v>
      </c>
      <c r="Q374" s="395">
        <f>IF(BD.PD[[#This Row],[Liquid. '[%']]]&lt;&gt;0,(BD.PD[[#This Row],[Valor Neto '[DOP']]]*BD.PD[[#This Row],[Liquid. '[%']]])+BD.PD[[#This Row],[Valor Neto '[DOP']]],BD.PD[[#This Row],[Valor Neto '[DOP']]])</f>
        <v>2795415.2800000003</v>
      </c>
      <c r="R374" s="395">
        <f>BD.PD[[#This Row],[Ppto. Orden Interna '[DOP']]]/HLOOKUP("USD",$K$1:$L$2,2,FALSE)</f>
        <v>45826.48</v>
      </c>
      <c r="S374" s="499" t="s">
        <v>355</v>
      </c>
      <c r="T374" s="481"/>
      <c r="U374" s="460" t="s">
        <v>406</v>
      </c>
      <c r="V374" s="611">
        <v>801672</v>
      </c>
      <c r="W374" s="499" t="s">
        <v>355</v>
      </c>
      <c r="X374" s="174">
        <v>4</v>
      </c>
      <c r="Y374" s="399">
        <v>0.5</v>
      </c>
      <c r="Z374" s="395">
        <f>BD.PD[[#This Row],[Av.P1 '[%']]]*BD.PD[[#This Row],[Ppto. Orden Interna '[DOP']]]</f>
        <v>1397707.6400000001</v>
      </c>
      <c r="AA374" s="174">
        <v>13</v>
      </c>
      <c r="AB374" s="399">
        <v>0.5</v>
      </c>
      <c r="AC374" s="395">
        <f>BD.PD[[#This Row],[Av.P2 '[%']]]*BD.PD[[#This Row],[Ppto. Orden Interna '[DOP']]]</f>
        <v>1397707.6400000001</v>
      </c>
      <c r="AD374" s="249"/>
      <c r="AE374" s="389"/>
      <c r="AF374" s="243">
        <f>BD.PD[[#This Row],[Av.P3 '[%']]]*BD.PD[[#This Row],[Ppto. Orden Interna '[DOP']]]</f>
        <v>0</v>
      </c>
      <c r="AG374" s="243"/>
      <c r="AH374" s="243"/>
      <c r="AI374" s="243"/>
      <c r="AJ374" s="243"/>
      <c r="AK374" s="243"/>
      <c r="AL374" s="243"/>
      <c r="AM374" s="482">
        <f>BD.PD[[#This Row],[Pago 3]]+BD.PD[[#This Row],[Pago 2]]+BD.PD[[#This Row],[Pago 1]]</f>
        <v>2795415.2800000003</v>
      </c>
      <c r="AN374" s="511" t="s">
        <v>244</v>
      </c>
      <c r="AO374" s="511" t="s">
        <v>245</v>
      </c>
      <c r="AP374" s="511" t="s">
        <v>246</v>
      </c>
      <c r="AQ374" s="511" t="s">
        <v>247</v>
      </c>
      <c r="AR374" s="511">
        <v>594</v>
      </c>
      <c r="AS374" s="511" t="s">
        <v>258</v>
      </c>
      <c r="IH374" s="306"/>
    </row>
    <row r="375" spans="1:242" ht="34.950000000000003" customHeight="1" x14ac:dyDescent="0.3">
      <c r="A375" s="174">
        <v>7.04</v>
      </c>
      <c r="B375" s="231"/>
      <c r="C375" s="232" t="str">
        <f>VLOOKUP(BD.PD[[#This Row],[Pos]],PPto[],3,FALSE)</f>
        <v>7.04 Equipamiento de Panaderia, Reposteria y Rosticería</v>
      </c>
      <c r="D375" s="174" t="s">
        <v>23</v>
      </c>
      <c r="E375" s="305" t="str">
        <f>IF(BD.PD[[#This Row],[.]]="*",VLOOKUP(BD.PD[[#This Row],[Pos]],Presupuesto!A:H,7,FALSE),"")</f>
        <v/>
      </c>
      <c r="F375" s="234" t="s">
        <v>1229</v>
      </c>
      <c r="G375" s="230" t="s">
        <v>1607</v>
      </c>
      <c r="H375" s="174">
        <v>4600073155</v>
      </c>
      <c r="I375" s="174" t="s">
        <v>1609</v>
      </c>
      <c r="J375" s="497" t="s">
        <v>1994</v>
      </c>
      <c r="K375" s="382">
        <v>2</v>
      </c>
      <c r="L375" s="174" t="s">
        <v>117</v>
      </c>
      <c r="M375" s="383">
        <f>IF(BD.PD[[#This Row],[Mon]]="DOP",1,HLOOKUP(BD.PD[[#This Row],[Mon]],$K$1:$L$2,2,FALSE))</f>
        <v>61</v>
      </c>
      <c r="N375" s="400">
        <v>3560</v>
      </c>
      <c r="O375" s="395">
        <f>BD.PD[[#This Row],[Cant.]]*BD.PD[[#This Row],[ Tasa ]]*BD.PD[[#This Row],[ Precio Und.]]</f>
        <v>434320</v>
      </c>
      <c r="P375" s="386">
        <v>0.52</v>
      </c>
      <c r="Q375" s="395">
        <f>IF(BD.PD[[#This Row],[Liquid. '[%']]]&lt;&gt;0,(BD.PD[[#This Row],[Valor Neto '[DOP']]]*BD.PD[[#This Row],[Liquid. '[%']]])+BD.PD[[#This Row],[Valor Neto '[DOP']]],BD.PD[[#This Row],[Valor Neto '[DOP']]])</f>
        <v>660166.40000000002</v>
      </c>
      <c r="R375" s="395">
        <f>BD.PD[[#This Row],[Ppto. Orden Interna '[DOP']]]/HLOOKUP("USD",$K$1:$L$2,2,FALSE)</f>
        <v>10822.4</v>
      </c>
      <c r="S375" s="499" t="s">
        <v>355</v>
      </c>
      <c r="T375" s="481"/>
      <c r="U375" s="460" t="s">
        <v>406</v>
      </c>
      <c r="V375" s="611">
        <v>801672</v>
      </c>
      <c r="W375" s="499" t="s">
        <v>355</v>
      </c>
      <c r="X375" s="174">
        <v>4</v>
      </c>
      <c r="Y375" s="399">
        <v>0.5</v>
      </c>
      <c r="Z375" s="395">
        <f>BD.PD[[#This Row],[Av.P1 '[%']]]*BD.PD[[#This Row],[Ppto. Orden Interna '[DOP']]]</f>
        <v>330083.20000000001</v>
      </c>
      <c r="AA375" s="174">
        <v>13</v>
      </c>
      <c r="AB375" s="399">
        <v>0.5</v>
      </c>
      <c r="AC375" s="395">
        <f>BD.PD[[#This Row],[Av.P2 '[%']]]*BD.PD[[#This Row],[Ppto. Orden Interna '[DOP']]]</f>
        <v>330083.20000000001</v>
      </c>
      <c r="AD375" s="249"/>
      <c r="AE375" s="389"/>
      <c r="AF375" s="243">
        <f>BD.PD[[#This Row],[Av.P3 '[%']]]*BD.PD[[#This Row],[Ppto. Orden Interna '[DOP']]]</f>
        <v>0</v>
      </c>
      <c r="AG375" s="243"/>
      <c r="AH375" s="243"/>
      <c r="AI375" s="243"/>
      <c r="AJ375" s="243"/>
      <c r="AK375" s="243"/>
      <c r="AL375" s="243"/>
      <c r="AM375" s="482">
        <f>BD.PD[[#This Row],[Pago 3]]+BD.PD[[#This Row],[Pago 2]]+BD.PD[[#This Row],[Pago 1]]</f>
        <v>660166.40000000002</v>
      </c>
      <c r="AN375" s="511" t="s">
        <v>244</v>
      </c>
      <c r="AO375" s="511" t="s">
        <v>245</v>
      </c>
      <c r="AP375" s="511" t="s">
        <v>246</v>
      </c>
      <c r="AQ375" s="511" t="s">
        <v>247</v>
      </c>
      <c r="AR375" s="511">
        <v>594</v>
      </c>
      <c r="AS375" s="511" t="s">
        <v>258</v>
      </c>
      <c r="IH375" s="306"/>
    </row>
    <row r="376" spans="1:242" ht="26.4" customHeight="1" x14ac:dyDescent="0.3">
      <c r="A376" s="174">
        <v>7.04</v>
      </c>
      <c r="B376" s="231"/>
      <c r="C376" s="232" t="str">
        <f>VLOOKUP(BD.PD[[#This Row],[Pos]],PPto[],3,FALSE)</f>
        <v>7.04 Equipamiento de Panaderia, Reposteria y Rosticería</v>
      </c>
      <c r="D376" s="174" t="s">
        <v>23</v>
      </c>
      <c r="E376" s="305" t="str">
        <f>IF(BD.PD[[#This Row],[.]]="*",VLOOKUP(BD.PD[[#This Row],[Pos]],Presupuesto!A:H,7,FALSE),"")</f>
        <v/>
      </c>
      <c r="F376" s="500" t="s">
        <v>1797</v>
      </c>
      <c r="G376" s="230" t="s">
        <v>1607</v>
      </c>
      <c r="H376" s="174">
        <v>4600073155</v>
      </c>
      <c r="I376" s="174" t="s">
        <v>1609</v>
      </c>
      <c r="J376" s="497" t="s">
        <v>1994</v>
      </c>
      <c r="K376" s="382">
        <v>2</v>
      </c>
      <c r="L376" s="174" t="s">
        <v>117</v>
      </c>
      <c r="M376" s="383">
        <f>IF(BD.PD[[#This Row],[Mon]]="DOP",1,HLOOKUP(BD.PD[[#This Row],[Mon]],$K$1:$L$2,2,FALSE))</f>
        <v>61</v>
      </c>
      <c r="N376" s="400">
        <v>4767</v>
      </c>
      <c r="O376" s="395">
        <f>BD.PD[[#This Row],[Cant.]]*BD.PD[[#This Row],[ Tasa ]]*BD.PD[[#This Row],[ Precio Und.]]</f>
        <v>581574</v>
      </c>
      <c r="P376" s="386">
        <v>0.52</v>
      </c>
      <c r="Q376" s="395">
        <f>IF(BD.PD[[#This Row],[Liquid. '[%']]]&lt;&gt;0,(BD.PD[[#This Row],[Valor Neto '[DOP']]]*BD.PD[[#This Row],[Liquid. '[%']]])+BD.PD[[#This Row],[Valor Neto '[DOP']]],BD.PD[[#This Row],[Valor Neto '[DOP']]])</f>
        <v>883992.48</v>
      </c>
      <c r="R376" s="395">
        <f>BD.PD[[#This Row],[Ppto. Orden Interna '[DOP']]]/HLOOKUP("USD",$K$1:$L$2,2,FALSE)</f>
        <v>14491.68</v>
      </c>
      <c r="S376" s="499" t="s">
        <v>355</v>
      </c>
      <c r="T376" s="481"/>
      <c r="U376" s="460" t="s">
        <v>406</v>
      </c>
      <c r="V376" s="611">
        <v>801672</v>
      </c>
      <c r="W376" s="499" t="s">
        <v>355</v>
      </c>
      <c r="X376" s="174">
        <v>4</v>
      </c>
      <c r="Y376" s="399">
        <v>0.5</v>
      </c>
      <c r="Z376" s="395">
        <f>BD.PD[[#This Row],[Av.P1 '[%']]]*BD.PD[[#This Row],[Ppto. Orden Interna '[DOP']]]</f>
        <v>441996.24</v>
      </c>
      <c r="AA376" s="174">
        <v>13</v>
      </c>
      <c r="AB376" s="399">
        <v>0.5</v>
      </c>
      <c r="AC376" s="395">
        <f>BD.PD[[#This Row],[Av.P2 '[%']]]*BD.PD[[#This Row],[Ppto. Orden Interna '[DOP']]]</f>
        <v>441996.24</v>
      </c>
      <c r="AD376" s="249"/>
      <c r="AE376" s="389"/>
      <c r="AF376" s="243">
        <f>BD.PD[[#This Row],[Av.P3 '[%']]]*BD.PD[[#This Row],[Ppto. Orden Interna '[DOP']]]</f>
        <v>0</v>
      </c>
      <c r="AG376" s="243"/>
      <c r="AH376" s="243"/>
      <c r="AI376" s="243"/>
      <c r="AJ376" s="243"/>
      <c r="AK376" s="243"/>
      <c r="AL376" s="243"/>
      <c r="AM376" s="482">
        <f>BD.PD[[#This Row],[Pago 3]]+BD.PD[[#This Row],[Pago 2]]+BD.PD[[#This Row],[Pago 1]]</f>
        <v>883992.48</v>
      </c>
      <c r="AN376" s="511" t="s">
        <v>244</v>
      </c>
      <c r="AO376" s="511" t="s">
        <v>245</v>
      </c>
      <c r="AP376" s="511" t="s">
        <v>246</v>
      </c>
      <c r="AQ376" s="511" t="s">
        <v>247</v>
      </c>
      <c r="AR376" s="511">
        <v>594</v>
      </c>
      <c r="AS376" s="511" t="s">
        <v>258</v>
      </c>
      <c r="IH376" s="306"/>
    </row>
    <row r="377" spans="1:242" ht="30" customHeight="1" x14ac:dyDescent="0.3">
      <c r="A377" s="174">
        <v>7.04</v>
      </c>
      <c r="B377" s="231"/>
      <c r="C377" s="232" t="str">
        <f>VLOOKUP(BD.PD[[#This Row],[Pos]],PPto[],3,FALSE)</f>
        <v>7.04 Equipamiento de Panaderia, Reposteria y Rosticería</v>
      </c>
      <c r="D377" s="174" t="s">
        <v>23</v>
      </c>
      <c r="E377" s="305" t="str">
        <f>IF(BD.PD[[#This Row],[.]]="*",VLOOKUP(BD.PD[[#This Row],[Pos]],Presupuesto!A:H,7,FALSE),"")</f>
        <v/>
      </c>
      <c r="F377" s="500" t="s">
        <v>1232</v>
      </c>
      <c r="G377" s="230" t="s">
        <v>1607</v>
      </c>
      <c r="H377" s="174">
        <v>4600073155</v>
      </c>
      <c r="I377" s="174" t="s">
        <v>1609</v>
      </c>
      <c r="J377" s="497" t="s">
        <v>1994</v>
      </c>
      <c r="K377" s="382">
        <v>4</v>
      </c>
      <c r="L377" s="174" t="s">
        <v>117</v>
      </c>
      <c r="M377" s="383">
        <f>IF(BD.PD[[#This Row],[Mon]]="DOP",1,HLOOKUP(BD.PD[[#This Row],[Mon]],$K$1:$L$2,2,FALSE))</f>
        <v>61</v>
      </c>
      <c r="N377" s="400">
        <v>2733</v>
      </c>
      <c r="O377" s="395">
        <f>BD.PD[[#This Row],[Cant.]]*BD.PD[[#This Row],[ Tasa ]]*BD.PD[[#This Row],[ Precio Und.]]</f>
        <v>666852</v>
      </c>
      <c r="P377" s="386">
        <v>0.52</v>
      </c>
      <c r="Q377" s="395">
        <f>IF(BD.PD[[#This Row],[Liquid. '[%']]]&lt;&gt;0,(BD.PD[[#This Row],[Valor Neto '[DOP']]]*BD.PD[[#This Row],[Liquid. '[%']]])+BD.PD[[#This Row],[Valor Neto '[DOP']]],BD.PD[[#This Row],[Valor Neto '[DOP']]])</f>
        <v>1013615.04</v>
      </c>
      <c r="R377" s="395">
        <f>BD.PD[[#This Row],[Ppto. Orden Interna '[DOP']]]/HLOOKUP("USD",$K$1:$L$2,2,FALSE)</f>
        <v>16616.64</v>
      </c>
      <c r="S377" s="499" t="s">
        <v>355</v>
      </c>
      <c r="T377" s="481"/>
      <c r="U377" s="460" t="s">
        <v>406</v>
      </c>
      <c r="V377" s="611">
        <v>801672</v>
      </c>
      <c r="W377" s="499" t="s">
        <v>355</v>
      </c>
      <c r="X377" s="174">
        <v>4</v>
      </c>
      <c r="Y377" s="399">
        <v>0.5</v>
      </c>
      <c r="Z377" s="395">
        <f>BD.PD[[#This Row],[Av.P1 '[%']]]*BD.PD[[#This Row],[Ppto. Orden Interna '[DOP']]]</f>
        <v>506807.52</v>
      </c>
      <c r="AA377" s="174">
        <v>13</v>
      </c>
      <c r="AB377" s="399">
        <v>0.5</v>
      </c>
      <c r="AC377" s="395">
        <f>BD.PD[[#This Row],[Av.P2 '[%']]]*BD.PD[[#This Row],[Ppto. Orden Interna '[DOP']]]</f>
        <v>506807.52</v>
      </c>
      <c r="AD377" s="249"/>
      <c r="AE377" s="389"/>
      <c r="AF377" s="243">
        <f>BD.PD[[#This Row],[Av.P3 '[%']]]*BD.PD[[#This Row],[Ppto. Orden Interna '[DOP']]]</f>
        <v>0</v>
      </c>
      <c r="AG377" s="243"/>
      <c r="AH377" s="243"/>
      <c r="AI377" s="243"/>
      <c r="AJ377" s="243"/>
      <c r="AK377" s="243"/>
      <c r="AL377" s="243"/>
      <c r="AM377" s="482">
        <f>BD.PD[[#This Row],[Pago 3]]+BD.PD[[#This Row],[Pago 2]]+BD.PD[[#This Row],[Pago 1]]</f>
        <v>1013615.04</v>
      </c>
      <c r="AN377" s="511" t="s">
        <v>244</v>
      </c>
      <c r="AO377" s="511" t="s">
        <v>245</v>
      </c>
      <c r="AP377" s="511" t="s">
        <v>246</v>
      </c>
      <c r="AQ377" s="511" t="s">
        <v>247</v>
      </c>
      <c r="AR377" s="511">
        <v>594</v>
      </c>
      <c r="AS377" s="511" t="s">
        <v>258</v>
      </c>
      <c r="IH377" s="306"/>
    </row>
    <row r="378" spans="1:242" ht="28.95" customHeight="1" x14ac:dyDescent="0.3">
      <c r="A378" s="174">
        <v>7.04</v>
      </c>
      <c r="B378" s="231"/>
      <c r="C378" s="232" t="str">
        <f>VLOOKUP(BD.PD[[#This Row],[Pos]],PPto[],3,FALSE)</f>
        <v>7.04 Equipamiento de Panaderia, Reposteria y Rosticería</v>
      </c>
      <c r="D378" s="174" t="s">
        <v>23</v>
      </c>
      <c r="E378" s="305" t="str">
        <f>IF(BD.PD[[#This Row],[.]]="*",VLOOKUP(BD.PD[[#This Row],[Pos]],Presupuesto!A:H,7,FALSE),"")</f>
        <v/>
      </c>
      <c r="F378" s="500" t="s">
        <v>526</v>
      </c>
      <c r="G378" s="230" t="s">
        <v>1607</v>
      </c>
      <c r="H378" s="174">
        <v>4600073155</v>
      </c>
      <c r="I378" s="174" t="s">
        <v>1609</v>
      </c>
      <c r="J378" s="497" t="s">
        <v>1994</v>
      </c>
      <c r="K378" s="382">
        <v>1</v>
      </c>
      <c r="L378" s="174" t="s">
        <v>117</v>
      </c>
      <c r="M378" s="383">
        <f>IF(BD.PD[[#This Row],[Mon]]="DOP",1,HLOOKUP(BD.PD[[#This Row],[Mon]],$K$1:$L$2,2,FALSE))</f>
        <v>61</v>
      </c>
      <c r="N378" s="400">
        <v>2430</v>
      </c>
      <c r="O378" s="395">
        <f>BD.PD[[#This Row],[Cant.]]*BD.PD[[#This Row],[ Tasa ]]*BD.PD[[#This Row],[ Precio Und.]]</f>
        <v>148230</v>
      </c>
      <c r="P378" s="386">
        <v>0.52</v>
      </c>
      <c r="Q378" s="395">
        <f>IF(BD.PD[[#This Row],[Liquid. '[%']]]&lt;&gt;0,(BD.PD[[#This Row],[Valor Neto '[DOP']]]*BD.PD[[#This Row],[Liquid. '[%']]])+BD.PD[[#This Row],[Valor Neto '[DOP']]],BD.PD[[#This Row],[Valor Neto '[DOP']]])</f>
        <v>225309.6</v>
      </c>
      <c r="R378" s="395">
        <f>BD.PD[[#This Row],[Ppto. Orden Interna '[DOP']]]/HLOOKUP("USD",$K$1:$L$2,2,FALSE)</f>
        <v>3693.6</v>
      </c>
      <c r="S378" s="499" t="s">
        <v>355</v>
      </c>
      <c r="T378" s="481"/>
      <c r="U378" s="460" t="s">
        <v>406</v>
      </c>
      <c r="V378" s="611">
        <v>801672</v>
      </c>
      <c r="W378" s="499" t="s">
        <v>355</v>
      </c>
      <c r="X378" s="174">
        <v>4</v>
      </c>
      <c r="Y378" s="399">
        <v>0.5</v>
      </c>
      <c r="Z378" s="395">
        <f>BD.PD[[#This Row],[Av.P1 '[%']]]*BD.PD[[#This Row],[Ppto. Orden Interna '[DOP']]]</f>
        <v>112654.8</v>
      </c>
      <c r="AA378" s="174">
        <v>13</v>
      </c>
      <c r="AB378" s="399">
        <v>0.5</v>
      </c>
      <c r="AC378" s="395">
        <f>BD.PD[[#This Row],[Av.P2 '[%']]]*BD.PD[[#This Row],[Ppto. Orden Interna '[DOP']]]</f>
        <v>112654.8</v>
      </c>
      <c r="AD378" s="249"/>
      <c r="AE378" s="389"/>
      <c r="AF378" s="243">
        <f>BD.PD[[#This Row],[Av.P3 '[%']]]*BD.PD[[#This Row],[Ppto. Orden Interna '[DOP']]]</f>
        <v>0</v>
      </c>
      <c r="AG378" s="243"/>
      <c r="AH378" s="243"/>
      <c r="AI378" s="243"/>
      <c r="AJ378" s="243"/>
      <c r="AK378" s="243"/>
      <c r="AL378" s="243"/>
      <c r="AM378" s="482">
        <f>BD.PD[[#This Row],[Pago 3]]+BD.PD[[#This Row],[Pago 2]]+BD.PD[[#This Row],[Pago 1]]</f>
        <v>225309.6</v>
      </c>
      <c r="AN378" s="511" t="s">
        <v>244</v>
      </c>
      <c r="AO378" s="511" t="s">
        <v>245</v>
      </c>
      <c r="AP378" s="511" t="s">
        <v>246</v>
      </c>
      <c r="AQ378" s="511" t="s">
        <v>247</v>
      </c>
      <c r="AR378" s="511">
        <v>594</v>
      </c>
      <c r="AS378" s="511" t="s">
        <v>258</v>
      </c>
      <c r="IH378" s="306"/>
    </row>
    <row r="379" spans="1:242" ht="30" customHeight="1" x14ac:dyDescent="0.3">
      <c r="A379" s="174">
        <v>7.04</v>
      </c>
      <c r="B379" s="231"/>
      <c r="C379" s="232" t="str">
        <f>VLOOKUP(BD.PD[[#This Row],[Pos]],PPto[],3,FALSE)</f>
        <v>7.04 Equipamiento de Panaderia, Reposteria y Rosticería</v>
      </c>
      <c r="D379" s="174" t="s">
        <v>23</v>
      </c>
      <c r="E379" s="305" t="str">
        <f>IF(BD.PD[[#This Row],[.]]="*",VLOOKUP(BD.PD[[#This Row],[Pos]],Presupuesto!A:H,7,FALSE),"")</f>
        <v/>
      </c>
      <c r="F379" s="507" t="s">
        <v>1233</v>
      </c>
      <c r="G379" s="230" t="s">
        <v>1607</v>
      </c>
      <c r="H379" s="174">
        <v>4600073155</v>
      </c>
      <c r="I379" s="174" t="s">
        <v>1609</v>
      </c>
      <c r="J379" s="497" t="s">
        <v>1994</v>
      </c>
      <c r="K379" s="382">
        <v>1</v>
      </c>
      <c r="L379" s="174" t="s">
        <v>117</v>
      </c>
      <c r="M379" s="383">
        <f>IF(BD.PD[[#This Row],[Mon]]="DOP",1,HLOOKUP(BD.PD[[#This Row],[Mon]],$K$1:$L$2,2,FALSE))</f>
        <v>61</v>
      </c>
      <c r="N379" s="400">
        <v>13306</v>
      </c>
      <c r="O379" s="395">
        <f>BD.PD[[#This Row],[Cant.]]*BD.PD[[#This Row],[ Tasa ]]*BD.PD[[#This Row],[ Precio Und.]]</f>
        <v>811666</v>
      </c>
      <c r="P379" s="386">
        <v>0.52</v>
      </c>
      <c r="Q379" s="395">
        <f>IF(BD.PD[[#This Row],[Liquid. '[%']]]&lt;&gt;0,(BD.PD[[#This Row],[Valor Neto '[DOP']]]*BD.PD[[#This Row],[Liquid. '[%']]])+BD.PD[[#This Row],[Valor Neto '[DOP']]],BD.PD[[#This Row],[Valor Neto '[DOP']]])</f>
        <v>1233732.32</v>
      </c>
      <c r="R379" s="395">
        <f>BD.PD[[#This Row],[Ppto. Orden Interna '[DOP']]]/HLOOKUP("USD",$K$1:$L$2,2,FALSE)</f>
        <v>20225.120000000003</v>
      </c>
      <c r="S379" s="499" t="s">
        <v>355</v>
      </c>
      <c r="T379" s="481"/>
      <c r="U379" s="460" t="s">
        <v>406</v>
      </c>
      <c r="V379" s="611">
        <v>801672</v>
      </c>
      <c r="W379" s="499" t="s">
        <v>355</v>
      </c>
      <c r="X379" s="174">
        <v>4</v>
      </c>
      <c r="Y379" s="399">
        <v>0.5</v>
      </c>
      <c r="Z379" s="395">
        <f>BD.PD[[#This Row],[Av.P1 '[%']]]*BD.PD[[#This Row],[Ppto. Orden Interna '[DOP']]]</f>
        <v>616866.16</v>
      </c>
      <c r="AA379" s="174">
        <v>13</v>
      </c>
      <c r="AB379" s="399">
        <v>0.5</v>
      </c>
      <c r="AC379" s="395">
        <f>BD.PD[[#This Row],[Av.P2 '[%']]]*BD.PD[[#This Row],[Ppto. Orden Interna '[DOP']]]</f>
        <v>616866.16</v>
      </c>
      <c r="AD379" s="249"/>
      <c r="AE379" s="389"/>
      <c r="AF379" s="243">
        <f>BD.PD[[#This Row],[Av.P3 '[%']]]*BD.PD[[#This Row],[Ppto. Orden Interna '[DOP']]]</f>
        <v>0</v>
      </c>
      <c r="AG379" s="243"/>
      <c r="AH379" s="243"/>
      <c r="AI379" s="243"/>
      <c r="AJ379" s="243"/>
      <c r="AK379" s="243"/>
      <c r="AL379" s="243"/>
      <c r="AM379" s="482">
        <f>BD.PD[[#This Row],[Pago 3]]+BD.PD[[#This Row],[Pago 2]]+BD.PD[[#This Row],[Pago 1]]</f>
        <v>1233732.32</v>
      </c>
      <c r="AN379" s="511" t="s">
        <v>244</v>
      </c>
      <c r="AO379" s="511" t="s">
        <v>245</v>
      </c>
      <c r="AP379" s="511" t="s">
        <v>246</v>
      </c>
      <c r="AQ379" s="511" t="s">
        <v>247</v>
      </c>
      <c r="AR379" s="511">
        <v>594</v>
      </c>
      <c r="AS379" s="511" t="s">
        <v>258</v>
      </c>
      <c r="IH379" s="306"/>
    </row>
    <row r="380" spans="1:242" ht="30" customHeight="1" x14ac:dyDescent="0.3">
      <c r="A380" s="174">
        <v>7.04</v>
      </c>
      <c r="B380" s="231"/>
      <c r="C380" s="232" t="str">
        <f>VLOOKUP(BD.PD[[#This Row],[Pos]],PPto[],3,FALSE)</f>
        <v>7.04 Equipamiento de Panaderia, Reposteria y Rosticería</v>
      </c>
      <c r="D380" s="174" t="s">
        <v>23</v>
      </c>
      <c r="E380" s="305" t="str">
        <f>IF(BD.PD[[#This Row],[.]]="*",VLOOKUP(BD.PD[[#This Row],[Pos]],Presupuesto!A:H,7,FALSE),"")</f>
        <v/>
      </c>
      <c r="F380" s="507" t="s">
        <v>1234</v>
      </c>
      <c r="G380" s="230" t="s">
        <v>1607</v>
      </c>
      <c r="H380" s="174">
        <v>4600073155</v>
      </c>
      <c r="I380" s="174" t="s">
        <v>1609</v>
      </c>
      <c r="J380" s="497" t="s">
        <v>1994</v>
      </c>
      <c r="K380" s="382">
        <v>1</v>
      </c>
      <c r="L380" s="174" t="s">
        <v>117</v>
      </c>
      <c r="M380" s="383">
        <f>IF(BD.PD[[#This Row],[Mon]]="DOP",1,HLOOKUP(BD.PD[[#This Row],[Mon]],$K$1:$L$2,2,FALSE))</f>
        <v>61</v>
      </c>
      <c r="N380" s="400">
        <v>3192</v>
      </c>
      <c r="O380" s="395">
        <f>BD.PD[[#This Row],[Cant.]]*BD.PD[[#This Row],[ Tasa ]]*BD.PD[[#This Row],[ Precio Und.]]</f>
        <v>194712</v>
      </c>
      <c r="P380" s="386">
        <v>0.52</v>
      </c>
      <c r="Q380" s="395">
        <f>IF(BD.PD[[#This Row],[Liquid. '[%']]]&lt;&gt;0,(BD.PD[[#This Row],[Valor Neto '[DOP']]]*BD.PD[[#This Row],[Liquid. '[%']]])+BD.PD[[#This Row],[Valor Neto '[DOP']]],BD.PD[[#This Row],[Valor Neto '[DOP']]])</f>
        <v>295962.23999999999</v>
      </c>
      <c r="R380" s="395">
        <f>BD.PD[[#This Row],[Ppto. Orden Interna '[DOP']]]/HLOOKUP("USD",$K$1:$L$2,2,FALSE)</f>
        <v>4851.84</v>
      </c>
      <c r="S380" s="499" t="s">
        <v>355</v>
      </c>
      <c r="T380" s="481"/>
      <c r="U380" s="460" t="s">
        <v>406</v>
      </c>
      <c r="V380" s="611">
        <v>801672</v>
      </c>
      <c r="W380" s="499" t="s">
        <v>355</v>
      </c>
      <c r="X380" s="174">
        <v>4</v>
      </c>
      <c r="Y380" s="399">
        <v>0.5</v>
      </c>
      <c r="Z380" s="395">
        <f>BD.PD[[#This Row],[Av.P1 '[%']]]*BD.PD[[#This Row],[Ppto. Orden Interna '[DOP']]]</f>
        <v>147981.12</v>
      </c>
      <c r="AA380" s="174">
        <v>13</v>
      </c>
      <c r="AB380" s="399">
        <v>0.5</v>
      </c>
      <c r="AC380" s="395">
        <f>BD.PD[[#This Row],[Av.P2 '[%']]]*BD.PD[[#This Row],[Ppto. Orden Interna '[DOP']]]</f>
        <v>147981.12</v>
      </c>
      <c r="AD380" s="249"/>
      <c r="AE380" s="389"/>
      <c r="AF380" s="243">
        <f>BD.PD[[#This Row],[Av.P3 '[%']]]*BD.PD[[#This Row],[Ppto. Orden Interna '[DOP']]]</f>
        <v>0</v>
      </c>
      <c r="AG380" s="243"/>
      <c r="AH380" s="243"/>
      <c r="AI380" s="243"/>
      <c r="AJ380" s="243"/>
      <c r="AK380" s="243"/>
      <c r="AL380" s="243"/>
      <c r="AM380" s="482">
        <f>BD.PD[[#This Row],[Pago 3]]+BD.PD[[#This Row],[Pago 2]]+BD.PD[[#This Row],[Pago 1]]</f>
        <v>295962.23999999999</v>
      </c>
      <c r="AN380" s="511" t="s">
        <v>244</v>
      </c>
      <c r="AO380" s="511" t="s">
        <v>245</v>
      </c>
      <c r="AP380" s="511" t="s">
        <v>246</v>
      </c>
      <c r="AQ380" s="511" t="s">
        <v>247</v>
      </c>
      <c r="AR380" s="511">
        <v>594</v>
      </c>
      <c r="AS380" s="511" t="s">
        <v>258</v>
      </c>
      <c r="IH380" s="306"/>
    </row>
    <row r="381" spans="1:242" ht="30" customHeight="1" x14ac:dyDescent="0.3">
      <c r="A381" s="174">
        <v>7.04</v>
      </c>
      <c r="B381" s="231"/>
      <c r="C381" s="232" t="str">
        <f>VLOOKUP(BD.PD[[#This Row],[Pos]],PPto[],3,FALSE)</f>
        <v>7.04 Equipamiento de Panaderia, Reposteria y Rosticería</v>
      </c>
      <c r="D381" s="174" t="s">
        <v>23</v>
      </c>
      <c r="E381" s="305" t="str">
        <f>IF(BD.PD[[#This Row],[.]]="*",VLOOKUP(BD.PD[[#This Row],[Pos]],Presupuesto!A:H,7,FALSE),"")</f>
        <v/>
      </c>
      <c r="F381" s="507" t="s">
        <v>1239</v>
      </c>
      <c r="G381" s="230" t="s">
        <v>1607</v>
      </c>
      <c r="H381" s="174">
        <v>4600073155</v>
      </c>
      <c r="I381" s="174" t="s">
        <v>1609</v>
      </c>
      <c r="J381" s="497" t="s">
        <v>1994</v>
      </c>
      <c r="K381" s="382">
        <v>2</v>
      </c>
      <c r="L381" s="174" t="s">
        <v>117</v>
      </c>
      <c r="M381" s="383">
        <f>IF(BD.PD[[#This Row],[Mon]]="DOP",1,HLOOKUP(BD.PD[[#This Row],[Mon]],$K$1:$L$2,2,FALSE))</f>
        <v>61</v>
      </c>
      <c r="N381" s="400">
        <v>3679</v>
      </c>
      <c r="O381" s="395">
        <f>BD.PD[[#This Row],[Cant.]]*BD.PD[[#This Row],[ Tasa ]]*BD.PD[[#This Row],[ Precio Und.]]</f>
        <v>448838</v>
      </c>
      <c r="P381" s="386">
        <v>0.52</v>
      </c>
      <c r="Q381" s="395">
        <f>IF(BD.PD[[#This Row],[Liquid. '[%']]]&lt;&gt;0,(BD.PD[[#This Row],[Valor Neto '[DOP']]]*BD.PD[[#This Row],[Liquid. '[%']]])+BD.PD[[#This Row],[Valor Neto '[DOP']]],BD.PD[[#This Row],[Valor Neto '[DOP']]])</f>
        <v>682233.76</v>
      </c>
      <c r="R381" s="395">
        <f>BD.PD[[#This Row],[Ppto. Orden Interna '[DOP']]]/HLOOKUP("USD",$K$1:$L$2,2,FALSE)</f>
        <v>11184.16</v>
      </c>
      <c r="S381" s="499" t="s">
        <v>355</v>
      </c>
      <c r="T381" s="481"/>
      <c r="U381" s="460" t="s">
        <v>406</v>
      </c>
      <c r="V381" s="611">
        <v>801672</v>
      </c>
      <c r="W381" s="499" t="s">
        <v>355</v>
      </c>
      <c r="X381" s="174">
        <v>4</v>
      </c>
      <c r="Y381" s="399">
        <v>0.5</v>
      </c>
      <c r="Z381" s="395">
        <f>BD.PD[[#This Row],[Av.P1 '[%']]]*BD.PD[[#This Row],[Ppto. Orden Interna '[DOP']]]</f>
        <v>341116.88</v>
      </c>
      <c r="AA381" s="174">
        <v>13</v>
      </c>
      <c r="AB381" s="399">
        <v>0.5</v>
      </c>
      <c r="AC381" s="395">
        <f>BD.PD[[#This Row],[Av.P2 '[%']]]*BD.PD[[#This Row],[Ppto. Orden Interna '[DOP']]]</f>
        <v>341116.88</v>
      </c>
      <c r="AD381" s="249"/>
      <c r="AE381" s="389"/>
      <c r="AF381" s="243">
        <f>BD.PD[[#This Row],[Av.P3 '[%']]]*BD.PD[[#This Row],[Ppto. Orden Interna '[DOP']]]</f>
        <v>0</v>
      </c>
      <c r="AG381" s="243"/>
      <c r="AH381" s="243"/>
      <c r="AI381" s="243"/>
      <c r="AJ381" s="243"/>
      <c r="AK381" s="243"/>
      <c r="AL381" s="243"/>
      <c r="AM381" s="482">
        <f>BD.PD[[#This Row],[Pago 3]]+BD.PD[[#This Row],[Pago 2]]+BD.PD[[#This Row],[Pago 1]]</f>
        <v>682233.76</v>
      </c>
      <c r="AN381" s="511" t="s">
        <v>244</v>
      </c>
      <c r="AO381" s="511" t="s">
        <v>245</v>
      </c>
      <c r="AP381" s="511" t="s">
        <v>246</v>
      </c>
      <c r="AQ381" s="511" t="s">
        <v>247</v>
      </c>
      <c r="AR381" s="511">
        <v>594</v>
      </c>
      <c r="AS381" s="511" t="s">
        <v>258</v>
      </c>
      <c r="IH381" s="306"/>
    </row>
    <row r="382" spans="1:242" ht="30" customHeight="1" x14ac:dyDescent="0.3">
      <c r="A382" s="174">
        <v>7.04</v>
      </c>
      <c r="B382" s="231"/>
      <c r="C382" s="232" t="str">
        <f>VLOOKUP(BD.PD[[#This Row],[Pos]],PPto[],3,FALSE)</f>
        <v>7.04 Equipamiento de Panaderia, Reposteria y Rosticería</v>
      </c>
      <c r="D382" s="174" t="s">
        <v>23</v>
      </c>
      <c r="E382" s="305" t="str">
        <f>IF(BD.PD[[#This Row],[.]]="*",VLOOKUP(BD.PD[[#This Row],[Pos]],Presupuesto!A:H,7,FALSE),"")</f>
        <v/>
      </c>
      <c r="F382" s="234" t="s">
        <v>527</v>
      </c>
      <c r="G382" s="230" t="s">
        <v>1607</v>
      </c>
      <c r="H382" s="174">
        <v>4600073663</v>
      </c>
      <c r="I382" s="174" t="s">
        <v>1609</v>
      </c>
      <c r="J382" s="497" t="s">
        <v>1994</v>
      </c>
      <c r="K382" s="382">
        <v>2</v>
      </c>
      <c r="L382" s="174" t="s">
        <v>117</v>
      </c>
      <c r="M382" s="383">
        <f>IF(BD.PD[[#This Row],[Mon]]="DOP",1,HLOOKUP(BD.PD[[#This Row],[Mon]],$K$1:$L$2,2,FALSE))</f>
        <v>61</v>
      </c>
      <c r="N382" s="400">
        <v>7185</v>
      </c>
      <c r="O382" s="395">
        <f>BD.PD[[#This Row],[Cant.]]*BD.PD[[#This Row],[ Tasa ]]*BD.PD[[#This Row],[ Precio Und.]]</f>
        <v>876570</v>
      </c>
      <c r="P382" s="386">
        <v>0.52</v>
      </c>
      <c r="Q382" s="395">
        <f>IF(BD.PD[[#This Row],[Liquid. '[%']]]&lt;&gt;0,(BD.PD[[#This Row],[Valor Neto '[DOP']]]*BD.PD[[#This Row],[Liquid. '[%']]])+BD.PD[[#This Row],[Valor Neto '[DOP']]],BD.PD[[#This Row],[Valor Neto '[DOP']]])</f>
        <v>1332386.3999999999</v>
      </c>
      <c r="R382" s="395">
        <f>BD.PD[[#This Row],[Ppto. Orden Interna '[DOP']]]/HLOOKUP("USD",$K$1:$L$2,2,FALSE)</f>
        <v>21842.399999999998</v>
      </c>
      <c r="S382" s="499" t="s">
        <v>355</v>
      </c>
      <c r="T382" s="481"/>
      <c r="U382" s="460" t="s">
        <v>406</v>
      </c>
      <c r="V382" s="611">
        <v>801672</v>
      </c>
      <c r="W382" s="499" t="s">
        <v>355</v>
      </c>
      <c r="X382" s="174">
        <v>4</v>
      </c>
      <c r="Y382" s="399">
        <v>0.5</v>
      </c>
      <c r="Z382" s="395">
        <f>BD.PD[[#This Row],[Av.P1 '[%']]]*BD.PD[[#This Row],[Ppto. Orden Interna '[DOP']]]</f>
        <v>666193.19999999995</v>
      </c>
      <c r="AA382" s="174">
        <v>13</v>
      </c>
      <c r="AB382" s="399">
        <v>0.5</v>
      </c>
      <c r="AC382" s="395">
        <f>BD.PD[[#This Row],[Av.P2 '[%']]]*BD.PD[[#This Row],[Ppto. Orden Interna '[DOP']]]</f>
        <v>666193.19999999995</v>
      </c>
      <c r="AD382" s="249"/>
      <c r="AE382" s="389"/>
      <c r="AF382" s="243">
        <f>BD.PD[[#This Row],[Av.P3 '[%']]]*BD.PD[[#This Row],[Ppto. Orden Interna '[DOP']]]</f>
        <v>0</v>
      </c>
      <c r="AG382" s="243"/>
      <c r="AH382" s="243"/>
      <c r="AI382" s="243"/>
      <c r="AJ382" s="243"/>
      <c r="AK382" s="243"/>
      <c r="AL382" s="243"/>
      <c r="AM382" s="482">
        <f>BD.PD[[#This Row],[Pago 3]]+BD.PD[[#This Row],[Pago 2]]+BD.PD[[#This Row],[Pago 1]]</f>
        <v>1332386.3999999999</v>
      </c>
      <c r="AN382" s="511" t="s">
        <v>244</v>
      </c>
      <c r="AO382" s="511" t="s">
        <v>245</v>
      </c>
      <c r="AP382" s="511" t="s">
        <v>246</v>
      </c>
      <c r="AQ382" s="511" t="s">
        <v>247</v>
      </c>
      <c r="AR382" s="511">
        <v>594</v>
      </c>
      <c r="AS382" s="511" t="s">
        <v>258</v>
      </c>
      <c r="IH382" s="306"/>
    </row>
    <row r="383" spans="1:242" ht="45" customHeight="1" x14ac:dyDescent="0.3">
      <c r="A383" s="174">
        <v>7.04</v>
      </c>
      <c r="B383" s="231"/>
      <c r="C383" s="232" t="str">
        <f>VLOOKUP(BD.PD[[#This Row],[Pos]],PPto[],3,FALSE)</f>
        <v>7.04 Equipamiento de Panaderia, Reposteria y Rosticería</v>
      </c>
      <c r="D383" s="174" t="s">
        <v>23</v>
      </c>
      <c r="E383" s="305" t="str">
        <f>IF(BD.PD[[#This Row],[.]]="*",VLOOKUP(BD.PD[[#This Row],[Pos]],Presupuesto!A:H,7,FALSE),"")</f>
        <v/>
      </c>
      <c r="F383" s="234" t="s">
        <v>528</v>
      </c>
      <c r="G383" s="230" t="s">
        <v>1607</v>
      </c>
      <c r="H383" s="174">
        <v>4600073663</v>
      </c>
      <c r="I383" s="174" t="s">
        <v>1609</v>
      </c>
      <c r="J383" s="497" t="s">
        <v>1994</v>
      </c>
      <c r="K383" s="382">
        <v>1</v>
      </c>
      <c r="L383" s="174" t="s">
        <v>117</v>
      </c>
      <c r="M383" s="383">
        <f>IF(BD.PD[[#This Row],[Mon]]="DOP",1,HLOOKUP(BD.PD[[#This Row],[Mon]],$K$1:$L$2,2,FALSE))</f>
        <v>61</v>
      </c>
      <c r="N383" s="400">
        <v>547</v>
      </c>
      <c r="O383" s="395">
        <f>BD.PD[[#This Row],[Cant.]]*BD.PD[[#This Row],[ Tasa ]]*BD.PD[[#This Row],[ Precio Und.]]</f>
        <v>33367</v>
      </c>
      <c r="P383" s="386">
        <v>0.52</v>
      </c>
      <c r="Q383" s="395">
        <f>IF(BD.PD[[#This Row],[Liquid. '[%']]]&lt;&gt;0,(BD.PD[[#This Row],[Valor Neto '[DOP']]]*BD.PD[[#This Row],[Liquid. '[%']]])+BD.PD[[#This Row],[Valor Neto '[DOP']]],BD.PD[[#This Row],[Valor Neto '[DOP']]])</f>
        <v>50717.84</v>
      </c>
      <c r="R383" s="395">
        <f>BD.PD[[#This Row],[Ppto. Orden Interna '[DOP']]]/HLOOKUP("USD",$K$1:$L$2,2,FALSE)</f>
        <v>831.43999999999994</v>
      </c>
      <c r="S383" s="499" t="s">
        <v>355</v>
      </c>
      <c r="T383" s="481"/>
      <c r="U383" s="460" t="s">
        <v>406</v>
      </c>
      <c r="V383" s="611">
        <v>801672</v>
      </c>
      <c r="W383" s="499" t="s">
        <v>355</v>
      </c>
      <c r="X383" s="174">
        <v>4</v>
      </c>
      <c r="Y383" s="399">
        <v>0.5</v>
      </c>
      <c r="Z383" s="395">
        <f>BD.PD[[#This Row],[Av.P1 '[%']]]*BD.PD[[#This Row],[Ppto. Orden Interna '[DOP']]]</f>
        <v>25358.92</v>
      </c>
      <c r="AA383" s="174">
        <v>13</v>
      </c>
      <c r="AB383" s="399">
        <v>0.5</v>
      </c>
      <c r="AC383" s="395">
        <f>BD.PD[[#This Row],[Av.P2 '[%']]]*BD.PD[[#This Row],[Ppto. Orden Interna '[DOP']]]</f>
        <v>25358.92</v>
      </c>
      <c r="AD383" s="249"/>
      <c r="AE383" s="389"/>
      <c r="AF383" s="243">
        <f>BD.PD[[#This Row],[Av.P3 '[%']]]*BD.PD[[#This Row],[Ppto. Orden Interna '[DOP']]]</f>
        <v>0</v>
      </c>
      <c r="AG383" s="243"/>
      <c r="AH383" s="243"/>
      <c r="AI383" s="243"/>
      <c r="AJ383" s="243"/>
      <c r="AK383" s="243"/>
      <c r="AL383" s="243"/>
      <c r="AM383" s="482">
        <f>BD.PD[[#This Row],[Pago 3]]+BD.PD[[#This Row],[Pago 2]]+BD.PD[[#This Row],[Pago 1]]</f>
        <v>50717.84</v>
      </c>
      <c r="AN383" s="511" t="s">
        <v>244</v>
      </c>
      <c r="AO383" s="511" t="s">
        <v>245</v>
      </c>
      <c r="AP383" s="511" t="s">
        <v>246</v>
      </c>
      <c r="AQ383" s="511" t="s">
        <v>247</v>
      </c>
      <c r="AR383" s="511">
        <v>594</v>
      </c>
      <c r="AS383" s="511" t="s">
        <v>258</v>
      </c>
      <c r="IH383" s="306"/>
    </row>
    <row r="384" spans="1:242" ht="45" customHeight="1" x14ac:dyDescent="0.3">
      <c r="A384" s="174">
        <v>7.04</v>
      </c>
      <c r="B384" s="231"/>
      <c r="C384" s="232" t="str">
        <f>VLOOKUP(BD.PD[[#This Row],[Pos]],PPto[],3,FALSE)</f>
        <v>7.04 Equipamiento de Panaderia, Reposteria y Rosticería</v>
      </c>
      <c r="D384" s="174" t="s">
        <v>23</v>
      </c>
      <c r="E384" s="305" t="str">
        <f>IF(BD.PD[[#This Row],[.]]="*",VLOOKUP(BD.PD[[#This Row],[Pos]],Presupuesto!A:H,7,FALSE),"")</f>
        <v/>
      </c>
      <c r="F384" s="234" t="s">
        <v>1911</v>
      </c>
      <c r="G384" s="230" t="s">
        <v>1608</v>
      </c>
      <c r="H384" s="174">
        <v>4513084596</v>
      </c>
      <c r="I384" s="174" t="s">
        <v>1609</v>
      </c>
      <c r="J384" s="497" t="s">
        <v>1994</v>
      </c>
      <c r="K384" s="382">
        <v>1</v>
      </c>
      <c r="L384" s="174" t="s">
        <v>260</v>
      </c>
      <c r="M384" s="383">
        <f>IF(BD.PD[[#This Row],[Mon]]="DOP",1,HLOOKUP(BD.PD[[#This Row],[Mon]],$K$1:$L$2,2,FALSE))</f>
        <v>1</v>
      </c>
      <c r="N384" s="400">
        <v>258046.69</v>
      </c>
      <c r="O384" s="395">
        <f>BD.PD[[#This Row],[Cant.]]*BD.PD[[#This Row],[ Tasa ]]*BD.PD[[#This Row],[ Precio Und.]]</f>
        <v>258046.69</v>
      </c>
      <c r="P384" s="386">
        <v>0</v>
      </c>
      <c r="Q384" s="395">
        <f>IF(BD.PD[[#This Row],[Liquid. '[%']]]&lt;&gt;0,(BD.PD[[#This Row],[Valor Neto '[DOP']]]*BD.PD[[#This Row],[Liquid. '[%']]])+BD.PD[[#This Row],[Valor Neto '[DOP']]],BD.PD[[#This Row],[Valor Neto '[DOP']]])</f>
        <v>258046.69</v>
      </c>
      <c r="R384" s="395">
        <f>BD.PD[[#This Row],[Ppto. Orden Interna '[DOP']]]/HLOOKUP("USD",$K$1:$L$2,2,FALSE)</f>
        <v>4230.2736065573772</v>
      </c>
      <c r="S384" s="499" t="s">
        <v>1912</v>
      </c>
      <c r="T384" s="387"/>
      <c r="U384" s="460" t="s">
        <v>406</v>
      </c>
      <c r="V384" s="611">
        <v>801672</v>
      </c>
      <c r="W384" s="499" t="s">
        <v>1912</v>
      </c>
      <c r="X384" s="174">
        <v>21</v>
      </c>
      <c r="Y384" s="399">
        <v>1</v>
      </c>
      <c r="Z384" s="395">
        <f>BD.PD[[#This Row],[Av.P1 '[%']]]*BD.PD[[#This Row],[Ppto. Orden Interna '[DOP']]]</f>
        <v>258046.69</v>
      </c>
      <c r="AA384" s="174"/>
      <c r="AB384" s="399"/>
      <c r="AC384" s="395">
        <f>BD.PD[[#This Row],[Av.P2 '[%']]]*BD.PD[[#This Row],[Ppto. Orden Interna '[DOP']]]</f>
        <v>0</v>
      </c>
      <c r="AD384" s="249"/>
      <c r="AE384" s="389"/>
      <c r="AF384" s="243">
        <f>BD.PD[[#This Row],[Av.P3 '[%']]]*BD.PD[[#This Row],[Ppto. Orden Interna '[DOP']]]</f>
        <v>0</v>
      </c>
      <c r="AG384" s="243"/>
      <c r="AH384" s="243"/>
      <c r="AI384" s="243"/>
      <c r="AJ384" s="243"/>
      <c r="AK384" s="243"/>
      <c r="AL384" s="243"/>
      <c r="AM384" s="482">
        <f>BD.PD[[#This Row],[Pago 3]]+BD.PD[[#This Row],[Pago 2]]+BD.PD[[#This Row],[Pago 1]]</f>
        <v>258046.69</v>
      </c>
      <c r="AN384" s="511" t="s">
        <v>244</v>
      </c>
      <c r="AO384" s="511" t="s">
        <v>245</v>
      </c>
      <c r="AP384" s="511" t="s">
        <v>246</v>
      </c>
      <c r="AQ384" s="511" t="s">
        <v>247</v>
      </c>
      <c r="AR384" s="511">
        <v>594</v>
      </c>
      <c r="AS384" s="511" t="s">
        <v>258</v>
      </c>
      <c r="IH384" s="306"/>
    </row>
    <row r="385" spans="1:242" ht="45" customHeight="1" x14ac:dyDescent="0.3">
      <c r="A385" s="174">
        <v>7.04</v>
      </c>
      <c r="B385" s="231"/>
      <c r="C385" s="232" t="str">
        <f>VLOOKUP(BD.PD[[#This Row],[Pos]],PPto[],3,FALSE)</f>
        <v>7.04 Equipamiento de Panaderia, Reposteria y Rosticería</v>
      </c>
      <c r="D385" s="174" t="s">
        <v>23</v>
      </c>
      <c r="E385" s="305" t="str">
        <f>IF(BD.PD[[#This Row],[.]]="*",VLOOKUP(BD.PD[[#This Row],[Pos]],Presupuesto!A:H,7,FALSE),"")</f>
        <v/>
      </c>
      <c r="F385" s="234" t="s">
        <v>1958</v>
      </c>
      <c r="G385" s="230" t="s">
        <v>1608</v>
      </c>
      <c r="H385" s="174">
        <v>4513092912</v>
      </c>
      <c r="I385" s="174" t="s">
        <v>1609</v>
      </c>
      <c r="J385" s="497" t="s">
        <v>1949</v>
      </c>
      <c r="K385" s="382">
        <v>2</v>
      </c>
      <c r="L385" s="174" t="s">
        <v>260</v>
      </c>
      <c r="M385" s="383">
        <f>IF(BD.PD[[#This Row],[Mon]]="DOP",1,HLOOKUP(BD.PD[[#This Row],[Mon]],$K$1:$L$2,2,FALSE))</f>
        <v>1</v>
      </c>
      <c r="N385" s="400">
        <v>12823.5</v>
      </c>
      <c r="O385" s="395">
        <f>BD.PD[[#This Row],[Cant.]]*BD.PD[[#This Row],[ Tasa ]]*BD.PD[[#This Row],[ Precio Und.]]</f>
        <v>25647</v>
      </c>
      <c r="P385" s="386">
        <v>0</v>
      </c>
      <c r="Q385" s="395">
        <f>IF(BD.PD[[#This Row],[Liquid. '[%']]]&lt;&gt;0,(BD.PD[[#This Row],[Valor Neto '[DOP']]]*BD.PD[[#This Row],[Liquid. '[%']]])+BD.PD[[#This Row],[Valor Neto '[DOP']]],BD.PD[[#This Row],[Valor Neto '[DOP']]])</f>
        <v>25647</v>
      </c>
      <c r="R385" s="395">
        <f>BD.PD[[#This Row],[Ppto. Orden Interna '[DOP']]]/HLOOKUP("USD",$K$1:$L$2,2,FALSE)</f>
        <v>420.44262295081967</v>
      </c>
      <c r="S385" s="499" t="s">
        <v>1849</v>
      </c>
      <c r="T385" s="387"/>
      <c r="U385" s="460" t="s">
        <v>406</v>
      </c>
      <c r="V385" s="611">
        <v>801672</v>
      </c>
      <c r="W385" s="499" t="s">
        <v>1849</v>
      </c>
      <c r="X385" s="174">
        <v>21</v>
      </c>
      <c r="Y385" s="399">
        <v>1</v>
      </c>
      <c r="Z385" s="395">
        <f>BD.PD[[#This Row],[Av.P1 '[%']]]*BD.PD[[#This Row],[Ppto. Orden Interna '[DOP']]]</f>
        <v>25647</v>
      </c>
      <c r="AA385" s="174"/>
      <c r="AB385" s="399"/>
      <c r="AC385" s="395">
        <f>BD.PD[[#This Row],[Av.P2 '[%']]]*BD.PD[[#This Row],[Ppto. Orden Interna '[DOP']]]</f>
        <v>0</v>
      </c>
      <c r="AD385" s="249"/>
      <c r="AE385" s="389"/>
      <c r="AF385" s="243">
        <f>BD.PD[[#This Row],[Av.P3 '[%']]]*BD.PD[[#This Row],[Ppto. Orden Interna '[DOP']]]</f>
        <v>0</v>
      </c>
      <c r="AG385" s="243"/>
      <c r="AH385" s="243"/>
      <c r="AI385" s="243"/>
      <c r="AJ385" s="243"/>
      <c r="AK385" s="243"/>
      <c r="AL385" s="243"/>
      <c r="AM385" s="482">
        <f>BD.PD[[#This Row],[Pago 3]]+BD.PD[[#This Row],[Pago 2]]+BD.PD[[#This Row],[Pago 1]]</f>
        <v>25647</v>
      </c>
      <c r="AN385" s="511" t="s">
        <v>244</v>
      </c>
      <c r="AO385" s="511" t="s">
        <v>245</v>
      </c>
      <c r="AP385" s="511" t="s">
        <v>246</v>
      </c>
      <c r="AQ385" s="511" t="s">
        <v>247</v>
      </c>
      <c r="AR385" s="511">
        <v>594</v>
      </c>
      <c r="AS385" s="511" t="s">
        <v>258</v>
      </c>
      <c r="IH385" s="306"/>
    </row>
    <row r="386" spans="1:242" ht="45" customHeight="1" x14ac:dyDescent="0.3">
      <c r="A386" s="174">
        <v>7.04</v>
      </c>
      <c r="B386" s="231"/>
      <c r="C386" s="232" t="str">
        <f>VLOOKUP(BD.PD[[#This Row],[Pos]],PPto[],3,FALSE)</f>
        <v>7.04 Equipamiento de Panaderia, Reposteria y Rosticería</v>
      </c>
      <c r="D386" s="174" t="s">
        <v>23</v>
      </c>
      <c r="E386" s="305" t="str">
        <f>IF(BD.PD[[#This Row],[.]]="*",VLOOKUP(BD.PD[[#This Row],[Pos]],Presupuesto!A:H,7,FALSE),"")</f>
        <v/>
      </c>
      <c r="F386" s="234" t="s">
        <v>1959</v>
      </c>
      <c r="G386" s="230" t="s">
        <v>1608</v>
      </c>
      <c r="H386" s="174">
        <v>4513092912</v>
      </c>
      <c r="I386" s="174" t="s">
        <v>1609</v>
      </c>
      <c r="J386" s="497" t="s">
        <v>1949</v>
      </c>
      <c r="K386" s="382">
        <v>8</v>
      </c>
      <c r="L386" s="174" t="s">
        <v>260</v>
      </c>
      <c r="M386" s="383">
        <f>IF(BD.PD[[#This Row],[Mon]]="DOP",1,HLOOKUP(BD.PD[[#This Row],[Mon]],$K$1:$L$2,2,FALSE))</f>
        <v>1</v>
      </c>
      <c r="N386" s="400">
        <v>2137.25</v>
      </c>
      <c r="O386" s="395">
        <f>BD.PD[[#This Row],[Cant.]]*BD.PD[[#This Row],[ Tasa ]]*BD.PD[[#This Row],[ Precio Und.]]</f>
        <v>17098</v>
      </c>
      <c r="P386" s="386">
        <v>0</v>
      </c>
      <c r="Q386" s="395">
        <f>IF(BD.PD[[#This Row],[Liquid. '[%']]]&lt;&gt;0,(BD.PD[[#This Row],[Valor Neto '[DOP']]]*BD.PD[[#This Row],[Liquid. '[%']]])+BD.PD[[#This Row],[Valor Neto '[DOP']]],BD.PD[[#This Row],[Valor Neto '[DOP']]])</f>
        <v>17098</v>
      </c>
      <c r="R386" s="395">
        <f>BD.PD[[#This Row],[Ppto. Orden Interna '[DOP']]]/HLOOKUP("USD",$K$1:$L$2,2,FALSE)</f>
        <v>280.29508196721309</v>
      </c>
      <c r="S386" s="499" t="s">
        <v>1849</v>
      </c>
      <c r="T386" s="387"/>
      <c r="U386" s="460" t="s">
        <v>406</v>
      </c>
      <c r="V386" s="611">
        <v>801672</v>
      </c>
      <c r="W386" s="499" t="s">
        <v>1849</v>
      </c>
      <c r="X386" s="174">
        <v>21</v>
      </c>
      <c r="Y386" s="399">
        <v>1</v>
      </c>
      <c r="Z386" s="395">
        <f>BD.PD[[#This Row],[Av.P1 '[%']]]*BD.PD[[#This Row],[Ppto. Orden Interna '[DOP']]]</f>
        <v>17098</v>
      </c>
      <c r="AA386" s="174"/>
      <c r="AB386" s="399"/>
      <c r="AC386" s="395">
        <f>BD.PD[[#This Row],[Av.P2 '[%']]]*BD.PD[[#This Row],[Ppto. Orden Interna '[DOP']]]</f>
        <v>0</v>
      </c>
      <c r="AD386" s="249"/>
      <c r="AE386" s="389"/>
      <c r="AF386" s="243">
        <f>BD.PD[[#This Row],[Av.P3 '[%']]]*BD.PD[[#This Row],[Ppto. Orden Interna '[DOP']]]</f>
        <v>0</v>
      </c>
      <c r="AG386" s="243"/>
      <c r="AH386" s="243"/>
      <c r="AI386" s="243"/>
      <c r="AJ386" s="243"/>
      <c r="AK386" s="243"/>
      <c r="AL386" s="243"/>
      <c r="AM386" s="482">
        <f>BD.PD[[#This Row],[Pago 3]]+BD.PD[[#This Row],[Pago 2]]+BD.PD[[#This Row],[Pago 1]]</f>
        <v>17098</v>
      </c>
      <c r="AN386" s="511" t="s">
        <v>244</v>
      </c>
      <c r="AO386" s="511" t="s">
        <v>245</v>
      </c>
      <c r="AP386" s="511" t="s">
        <v>246</v>
      </c>
      <c r="AQ386" s="511" t="s">
        <v>247</v>
      </c>
      <c r="AR386" s="511">
        <v>594</v>
      </c>
      <c r="AS386" s="511" t="s">
        <v>258</v>
      </c>
      <c r="IH386" s="306"/>
    </row>
    <row r="387" spans="1:242" ht="45" customHeight="1" x14ac:dyDescent="0.3">
      <c r="A387" s="174">
        <v>7.04</v>
      </c>
      <c r="B387" s="231"/>
      <c r="C387" s="232" t="str">
        <f>VLOOKUP(BD.PD[[#This Row],[Pos]],PPto[],3,FALSE)</f>
        <v>7.04 Equipamiento de Panaderia, Reposteria y Rosticería</v>
      </c>
      <c r="D387" s="174" t="s">
        <v>23</v>
      </c>
      <c r="E387" s="305" t="str">
        <f>IF(BD.PD[[#This Row],[.]]="*",VLOOKUP(BD.PD[[#This Row],[Pos]],Presupuesto!A:H,7,FALSE),"")</f>
        <v/>
      </c>
      <c r="F387" s="234" t="s">
        <v>1960</v>
      </c>
      <c r="G387" s="230" t="s">
        <v>1608</v>
      </c>
      <c r="H387" s="174">
        <v>4513092912</v>
      </c>
      <c r="I387" s="174" t="s">
        <v>1609</v>
      </c>
      <c r="J387" s="497" t="s">
        <v>1949</v>
      </c>
      <c r="K387" s="382">
        <v>4</v>
      </c>
      <c r="L387" s="174" t="s">
        <v>260</v>
      </c>
      <c r="M387" s="383">
        <f>IF(BD.PD[[#This Row],[Mon]]="DOP",1,HLOOKUP(BD.PD[[#This Row],[Mon]],$K$1:$L$2,2,FALSE))</f>
        <v>1</v>
      </c>
      <c r="N387" s="400">
        <v>2946.5</v>
      </c>
      <c r="O387" s="395">
        <f>BD.PD[[#This Row],[Cant.]]*BD.PD[[#This Row],[ Tasa ]]*BD.PD[[#This Row],[ Precio Und.]]</f>
        <v>11786</v>
      </c>
      <c r="P387" s="386">
        <v>0</v>
      </c>
      <c r="Q387" s="395">
        <f>IF(BD.PD[[#This Row],[Liquid. '[%']]]&lt;&gt;0,(BD.PD[[#This Row],[Valor Neto '[DOP']]]*BD.PD[[#This Row],[Liquid. '[%']]])+BD.PD[[#This Row],[Valor Neto '[DOP']]],BD.PD[[#This Row],[Valor Neto '[DOP']]])</f>
        <v>11786</v>
      </c>
      <c r="R387" s="395">
        <f>BD.PD[[#This Row],[Ppto. Orden Interna '[DOP']]]/HLOOKUP("USD",$K$1:$L$2,2,FALSE)</f>
        <v>193.21311475409837</v>
      </c>
      <c r="S387" s="499" t="s">
        <v>1849</v>
      </c>
      <c r="T387" s="387"/>
      <c r="U387" s="460" t="s">
        <v>406</v>
      </c>
      <c r="V387" s="611">
        <v>801672</v>
      </c>
      <c r="W387" s="499" t="s">
        <v>1849</v>
      </c>
      <c r="X387" s="174">
        <v>21</v>
      </c>
      <c r="Y387" s="399">
        <v>1</v>
      </c>
      <c r="Z387" s="395">
        <f>BD.PD[[#This Row],[Av.P1 '[%']]]*BD.PD[[#This Row],[Ppto. Orden Interna '[DOP']]]</f>
        <v>11786</v>
      </c>
      <c r="AA387" s="174"/>
      <c r="AB387" s="399"/>
      <c r="AC387" s="395">
        <f>BD.PD[[#This Row],[Av.P2 '[%']]]*BD.PD[[#This Row],[Ppto. Orden Interna '[DOP']]]</f>
        <v>0</v>
      </c>
      <c r="AD387" s="249"/>
      <c r="AE387" s="389"/>
      <c r="AF387" s="243">
        <f>BD.PD[[#This Row],[Av.P3 '[%']]]*BD.PD[[#This Row],[Ppto. Orden Interna '[DOP']]]</f>
        <v>0</v>
      </c>
      <c r="AG387" s="243"/>
      <c r="AH387" s="243"/>
      <c r="AI387" s="243"/>
      <c r="AJ387" s="243"/>
      <c r="AK387" s="243"/>
      <c r="AL387" s="243"/>
      <c r="AM387" s="482">
        <f>BD.PD[[#This Row],[Pago 3]]+BD.PD[[#This Row],[Pago 2]]+BD.PD[[#This Row],[Pago 1]]</f>
        <v>11786</v>
      </c>
      <c r="AN387" s="511" t="s">
        <v>244</v>
      </c>
      <c r="AO387" s="511" t="s">
        <v>245</v>
      </c>
      <c r="AP387" s="511" t="s">
        <v>246</v>
      </c>
      <c r="AQ387" s="511" t="s">
        <v>247</v>
      </c>
      <c r="AR387" s="511">
        <v>594</v>
      </c>
      <c r="AS387" s="511" t="s">
        <v>258</v>
      </c>
      <c r="IH387" s="306"/>
    </row>
    <row r="388" spans="1:242" ht="45" customHeight="1" x14ac:dyDescent="0.3">
      <c r="A388" s="174">
        <v>7.04</v>
      </c>
      <c r="B388" s="231"/>
      <c r="C388" s="232" t="str">
        <f>VLOOKUP(BD.PD[[#This Row],[Pos]],PPto[],3,FALSE)</f>
        <v>7.04 Equipamiento de Panaderia, Reposteria y Rosticería</v>
      </c>
      <c r="D388" s="174" t="s">
        <v>23</v>
      </c>
      <c r="E388" s="305" t="str">
        <f>IF(BD.PD[[#This Row],[.]]="*",VLOOKUP(BD.PD[[#This Row],[Pos]],Presupuesto!A:H,7,FALSE),"")</f>
        <v/>
      </c>
      <c r="F388" s="234" t="s">
        <v>1961</v>
      </c>
      <c r="G388" s="230" t="s">
        <v>1608</v>
      </c>
      <c r="H388" s="174">
        <v>4513092912</v>
      </c>
      <c r="I388" s="174" t="s">
        <v>1609</v>
      </c>
      <c r="J388" s="497" t="s">
        <v>1949</v>
      </c>
      <c r="K388" s="382">
        <v>4</v>
      </c>
      <c r="L388" s="174" t="s">
        <v>260</v>
      </c>
      <c r="M388" s="383">
        <f>IF(BD.PD[[#This Row],[Mon]]="DOP",1,HLOOKUP(BD.PD[[#This Row],[Mon]],$K$1:$L$2,2,FALSE))</f>
        <v>1</v>
      </c>
      <c r="N388" s="400">
        <v>215.8</v>
      </c>
      <c r="O388" s="395">
        <f>BD.PD[[#This Row],[Cant.]]*BD.PD[[#This Row],[ Tasa ]]*BD.PD[[#This Row],[ Precio Und.]]</f>
        <v>863.2</v>
      </c>
      <c r="P388" s="386">
        <v>0</v>
      </c>
      <c r="Q388" s="395">
        <f>IF(BD.PD[[#This Row],[Liquid. '[%']]]&lt;&gt;0,(BD.PD[[#This Row],[Valor Neto '[DOP']]]*BD.PD[[#This Row],[Liquid. '[%']]])+BD.PD[[#This Row],[Valor Neto '[DOP']]],BD.PD[[#This Row],[Valor Neto '[DOP']]])</f>
        <v>863.2</v>
      </c>
      <c r="R388" s="395">
        <f>BD.PD[[#This Row],[Ppto. Orden Interna '[DOP']]]/HLOOKUP("USD",$K$1:$L$2,2,FALSE)</f>
        <v>14.150819672131147</v>
      </c>
      <c r="S388" s="499" t="s">
        <v>1849</v>
      </c>
      <c r="T388" s="387"/>
      <c r="U388" s="460" t="s">
        <v>406</v>
      </c>
      <c r="V388" s="611">
        <v>801672</v>
      </c>
      <c r="W388" s="499" t="s">
        <v>1849</v>
      </c>
      <c r="X388" s="174">
        <v>21</v>
      </c>
      <c r="Y388" s="399">
        <v>1</v>
      </c>
      <c r="Z388" s="395">
        <f>BD.PD[[#This Row],[Av.P1 '[%']]]*BD.PD[[#This Row],[Ppto. Orden Interna '[DOP']]]</f>
        <v>863.2</v>
      </c>
      <c r="AA388" s="174"/>
      <c r="AB388" s="399"/>
      <c r="AC388" s="395">
        <f>BD.PD[[#This Row],[Av.P2 '[%']]]*BD.PD[[#This Row],[Ppto. Orden Interna '[DOP']]]</f>
        <v>0</v>
      </c>
      <c r="AD388" s="249"/>
      <c r="AE388" s="389"/>
      <c r="AF388" s="243">
        <f>BD.PD[[#This Row],[Av.P3 '[%']]]*BD.PD[[#This Row],[Ppto. Orden Interna '[DOP']]]</f>
        <v>0</v>
      </c>
      <c r="AG388" s="243"/>
      <c r="AH388" s="243"/>
      <c r="AI388" s="243"/>
      <c r="AJ388" s="243"/>
      <c r="AK388" s="243"/>
      <c r="AL388" s="243"/>
      <c r="AM388" s="482">
        <f>BD.PD[[#This Row],[Pago 3]]+BD.PD[[#This Row],[Pago 2]]+BD.PD[[#This Row],[Pago 1]]</f>
        <v>863.2</v>
      </c>
      <c r="AN388" s="511" t="s">
        <v>244</v>
      </c>
      <c r="AO388" s="511" t="s">
        <v>245</v>
      </c>
      <c r="AP388" s="511" t="s">
        <v>246</v>
      </c>
      <c r="AQ388" s="511" t="s">
        <v>247</v>
      </c>
      <c r="AR388" s="511">
        <v>594</v>
      </c>
      <c r="AS388" s="511" t="s">
        <v>258</v>
      </c>
      <c r="IH388" s="306"/>
    </row>
    <row r="389" spans="1:242" ht="45" customHeight="1" x14ac:dyDescent="0.3">
      <c r="A389" s="174">
        <v>7.04</v>
      </c>
      <c r="B389" s="231"/>
      <c r="C389" s="232" t="str">
        <f>VLOOKUP(BD.PD[[#This Row],[Pos]],PPto[],3,FALSE)</f>
        <v>7.04 Equipamiento de Panaderia, Reposteria y Rosticería</v>
      </c>
      <c r="D389" s="174" t="s">
        <v>23</v>
      </c>
      <c r="E389" s="305" t="str">
        <f>IF(BD.PD[[#This Row],[.]]="*",VLOOKUP(BD.PD[[#This Row],[Pos]],Presupuesto!A:H,7,FALSE),"")</f>
        <v/>
      </c>
      <c r="F389" s="234" t="s">
        <v>1962</v>
      </c>
      <c r="G389" s="230" t="s">
        <v>1608</v>
      </c>
      <c r="H389" s="174">
        <v>4513092912</v>
      </c>
      <c r="I389" s="174" t="s">
        <v>1609</v>
      </c>
      <c r="J389" s="497" t="s">
        <v>1949</v>
      </c>
      <c r="K389" s="382">
        <v>2</v>
      </c>
      <c r="L389" s="174" t="s">
        <v>260</v>
      </c>
      <c r="M389" s="383">
        <f>IF(BD.PD[[#This Row],[Mon]]="DOP",1,HLOOKUP(BD.PD[[#This Row],[Mon]],$K$1:$L$2,2,FALSE))</f>
        <v>1</v>
      </c>
      <c r="N389" s="400">
        <v>468.95</v>
      </c>
      <c r="O389" s="395">
        <f>BD.PD[[#This Row],[Cant.]]*BD.PD[[#This Row],[ Tasa ]]*BD.PD[[#This Row],[ Precio Und.]]</f>
        <v>937.9</v>
      </c>
      <c r="P389" s="386">
        <v>0</v>
      </c>
      <c r="Q389" s="395">
        <f>IF(BD.PD[[#This Row],[Liquid. '[%']]]&lt;&gt;0,(BD.PD[[#This Row],[Valor Neto '[DOP']]]*BD.PD[[#This Row],[Liquid. '[%']]])+BD.PD[[#This Row],[Valor Neto '[DOP']]],BD.PD[[#This Row],[Valor Neto '[DOP']]])</f>
        <v>937.9</v>
      </c>
      <c r="R389" s="395">
        <f>BD.PD[[#This Row],[Ppto. Orden Interna '[DOP']]]/HLOOKUP("USD",$K$1:$L$2,2,FALSE)</f>
        <v>15.375409836065574</v>
      </c>
      <c r="S389" s="499" t="s">
        <v>1849</v>
      </c>
      <c r="T389" s="387"/>
      <c r="U389" s="460" t="s">
        <v>406</v>
      </c>
      <c r="V389" s="611">
        <v>801672</v>
      </c>
      <c r="W389" s="499" t="s">
        <v>1849</v>
      </c>
      <c r="X389" s="174">
        <v>21</v>
      </c>
      <c r="Y389" s="399">
        <v>1</v>
      </c>
      <c r="Z389" s="395">
        <f>BD.PD[[#This Row],[Av.P1 '[%']]]*BD.PD[[#This Row],[Ppto. Orden Interna '[DOP']]]</f>
        <v>937.9</v>
      </c>
      <c r="AA389" s="174"/>
      <c r="AB389" s="399"/>
      <c r="AC389" s="395">
        <f>BD.PD[[#This Row],[Av.P2 '[%']]]*BD.PD[[#This Row],[Ppto. Orden Interna '[DOP']]]</f>
        <v>0</v>
      </c>
      <c r="AD389" s="249"/>
      <c r="AE389" s="389"/>
      <c r="AF389" s="243">
        <f>BD.PD[[#This Row],[Av.P3 '[%']]]*BD.PD[[#This Row],[Ppto. Orden Interna '[DOP']]]</f>
        <v>0</v>
      </c>
      <c r="AG389" s="243"/>
      <c r="AH389" s="243"/>
      <c r="AI389" s="243"/>
      <c r="AJ389" s="243"/>
      <c r="AK389" s="243"/>
      <c r="AL389" s="243"/>
      <c r="AM389" s="482">
        <f>BD.PD[[#This Row],[Pago 3]]+BD.PD[[#This Row],[Pago 2]]+BD.PD[[#This Row],[Pago 1]]</f>
        <v>937.9</v>
      </c>
      <c r="AN389" s="511" t="s">
        <v>244</v>
      </c>
      <c r="AO389" s="511" t="s">
        <v>245</v>
      </c>
      <c r="AP389" s="511" t="s">
        <v>246</v>
      </c>
      <c r="AQ389" s="511" t="s">
        <v>247</v>
      </c>
      <c r="AR389" s="511">
        <v>594</v>
      </c>
      <c r="AS389" s="511" t="s">
        <v>258</v>
      </c>
      <c r="IH389" s="306"/>
    </row>
    <row r="390" spans="1:242" ht="45" customHeight="1" x14ac:dyDescent="0.3">
      <c r="A390" s="174">
        <v>7.04</v>
      </c>
      <c r="B390" s="231"/>
      <c r="C390" s="232" t="str">
        <f>VLOOKUP(BD.PD[[#This Row],[Pos]],PPto[],3,FALSE)</f>
        <v>7.04 Equipamiento de Panaderia, Reposteria y Rosticería</v>
      </c>
      <c r="D390" s="174" t="s">
        <v>23</v>
      </c>
      <c r="E390" s="305" t="str">
        <f>IF(BD.PD[[#This Row],[.]]="*",VLOOKUP(BD.PD[[#This Row],[Pos]],Presupuesto!A:H,7,FALSE),"")</f>
        <v/>
      </c>
      <c r="F390" s="234" t="s">
        <v>1963</v>
      </c>
      <c r="G390" s="230" t="s">
        <v>1608</v>
      </c>
      <c r="H390" s="174">
        <v>4513092912</v>
      </c>
      <c r="I390" s="174" t="s">
        <v>1609</v>
      </c>
      <c r="J390" s="497" t="s">
        <v>1949</v>
      </c>
      <c r="K390" s="382">
        <v>2</v>
      </c>
      <c r="L390" s="174" t="s">
        <v>260</v>
      </c>
      <c r="M390" s="383">
        <f>IF(BD.PD[[#This Row],[Mon]]="DOP",1,HLOOKUP(BD.PD[[#This Row],[Mon]],$K$1:$L$2,2,FALSE))</f>
        <v>1</v>
      </c>
      <c r="N390" s="400">
        <v>477.25</v>
      </c>
      <c r="O390" s="395">
        <f>BD.PD[[#This Row],[Cant.]]*BD.PD[[#This Row],[ Tasa ]]*BD.PD[[#This Row],[ Precio Und.]]</f>
        <v>954.5</v>
      </c>
      <c r="P390" s="386">
        <v>0</v>
      </c>
      <c r="Q390" s="395">
        <f>IF(BD.PD[[#This Row],[Liquid. '[%']]]&lt;&gt;0,(BD.PD[[#This Row],[Valor Neto '[DOP']]]*BD.PD[[#This Row],[Liquid. '[%']]])+BD.PD[[#This Row],[Valor Neto '[DOP']]],BD.PD[[#This Row],[Valor Neto '[DOP']]])</f>
        <v>954.5</v>
      </c>
      <c r="R390" s="395">
        <f>BD.PD[[#This Row],[Ppto. Orden Interna '[DOP']]]/HLOOKUP("USD",$K$1:$L$2,2,FALSE)</f>
        <v>15.647540983606557</v>
      </c>
      <c r="S390" s="499" t="s">
        <v>1849</v>
      </c>
      <c r="T390" s="387"/>
      <c r="U390" s="460" t="s">
        <v>406</v>
      </c>
      <c r="V390" s="611">
        <v>801672</v>
      </c>
      <c r="W390" s="499" t="s">
        <v>1849</v>
      </c>
      <c r="X390" s="174">
        <v>21</v>
      </c>
      <c r="Y390" s="399">
        <v>1</v>
      </c>
      <c r="Z390" s="395">
        <f>BD.PD[[#This Row],[Av.P1 '[%']]]*BD.PD[[#This Row],[Ppto. Orden Interna '[DOP']]]</f>
        <v>954.5</v>
      </c>
      <c r="AA390" s="174"/>
      <c r="AB390" s="399"/>
      <c r="AC390" s="395">
        <f>BD.PD[[#This Row],[Av.P2 '[%']]]*BD.PD[[#This Row],[Ppto. Orden Interna '[DOP']]]</f>
        <v>0</v>
      </c>
      <c r="AD390" s="249"/>
      <c r="AE390" s="389"/>
      <c r="AF390" s="243">
        <f>BD.PD[[#This Row],[Av.P3 '[%']]]*BD.PD[[#This Row],[Ppto. Orden Interna '[DOP']]]</f>
        <v>0</v>
      </c>
      <c r="AG390" s="243"/>
      <c r="AH390" s="243"/>
      <c r="AI390" s="243"/>
      <c r="AJ390" s="243"/>
      <c r="AK390" s="243"/>
      <c r="AL390" s="243"/>
      <c r="AM390" s="482">
        <f>BD.PD[[#This Row],[Pago 3]]+BD.PD[[#This Row],[Pago 2]]+BD.PD[[#This Row],[Pago 1]]</f>
        <v>954.5</v>
      </c>
      <c r="AN390" s="511" t="s">
        <v>244</v>
      </c>
      <c r="AO390" s="511" t="s">
        <v>245</v>
      </c>
      <c r="AP390" s="511" t="s">
        <v>246</v>
      </c>
      <c r="AQ390" s="511" t="s">
        <v>247</v>
      </c>
      <c r="AR390" s="511">
        <v>594</v>
      </c>
      <c r="AS390" s="511" t="s">
        <v>258</v>
      </c>
      <c r="IH390" s="306"/>
    </row>
    <row r="391" spans="1:242" ht="45" customHeight="1" x14ac:dyDescent="0.3">
      <c r="A391" s="174">
        <v>7.04</v>
      </c>
      <c r="B391" s="231"/>
      <c r="C391" s="232" t="str">
        <f>VLOOKUP(BD.PD[[#This Row],[Pos]],PPto[],3,FALSE)</f>
        <v>7.04 Equipamiento de Panaderia, Reposteria y Rosticería</v>
      </c>
      <c r="D391" s="174" t="s">
        <v>23</v>
      </c>
      <c r="E391" s="305" t="str">
        <f>IF(BD.PD[[#This Row],[.]]="*",VLOOKUP(BD.PD[[#This Row],[Pos]],Presupuesto!A:H,7,FALSE),"")</f>
        <v/>
      </c>
      <c r="F391" s="234" t="s">
        <v>1964</v>
      </c>
      <c r="G391" s="230" t="s">
        <v>1608</v>
      </c>
      <c r="H391" s="174">
        <v>4513092912</v>
      </c>
      <c r="I391" s="174" t="s">
        <v>1609</v>
      </c>
      <c r="J391" s="497" t="s">
        <v>1949</v>
      </c>
      <c r="K391" s="382">
        <v>1</v>
      </c>
      <c r="L391" s="174" t="s">
        <v>260</v>
      </c>
      <c r="M391" s="383">
        <f>IF(BD.PD[[#This Row],[Mon]]="DOP",1,HLOOKUP(BD.PD[[#This Row],[Mon]],$K$1:$L$2,2,FALSE))</f>
        <v>1</v>
      </c>
      <c r="N391" s="400">
        <v>850.75</v>
      </c>
      <c r="O391" s="395">
        <f>BD.PD[[#This Row],[Cant.]]*BD.PD[[#This Row],[ Tasa ]]*BD.PD[[#This Row],[ Precio Und.]]</f>
        <v>850.75</v>
      </c>
      <c r="P391" s="386">
        <v>0</v>
      </c>
      <c r="Q391" s="395">
        <f>IF(BD.PD[[#This Row],[Liquid. '[%']]]&lt;&gt;0,(BD.PD[[#This Row],[Valor Neto '[DOP']]]*BD.PD[[#This Row],[Liquid. '[%']]])+BD.PD[[#This Row],[Valor Neto '[DOP']]],BD.PD[[#This Row],[Valor Neto '[DOP']]])</f>
        <v>850.75</v>
      </c>
      <c r="R391" s="395">
        <f>BD.PD[[#This Row],[Ppto. Orden Interna '[DOP']]]/HLOOKUP("USD",$K$1:$L$2,2,FALSE)</f>
        <v>13.946721311475409</v>
      </c>
      <c r="S391" s="499" t="s">
        <v>1849</v>
      </c>
      <c r="T391" s="387"/>
      <c r="U391" s="460" t="s">
        <v>406</v>
      </c>
      <c r="V391" s="611">
        <v>801672</v>
      </c>
      <c r="W391" s="499" t="s">
        <v>1849</v>
      </c>
      <c r="X391" s="174">
        <v>21</v>
      </c>
      <c r="Y391" s="399">
        <v>1</v>
      </c>
      <c r="Z391" s="395">
        <f>BD.PD[[#This Row],[Av.P1 '[%']]]*BD.PD[[#This Row],[Ppto. Orden Interna '[DOP']]]</f>
        <v>850.75</v>
      </c>
      <c r="AA391" s="174"/>
      <c r="AB391" s="399"/>
      <c r="AC391" s="395">
        <f>BD.PD[[#This Row],[Av.P2 '[%']]]*BD.PD[[#This Row],[Ppto. Orden Interna '[DOP']]]</f>
        <v>0</v>
      </c>
      <c r="AD391" s="249"/>
      <c r="AE391" s="389"/>
      <c r="AF391" s="243">
        <f>BD.PD[[#This Row],[Av.P3 '[%']]]*BD.PD[[#This Row],[Ppto. Orden Interna '[DOP']]]</f>
        <v>0</v>
      </c>
      <c r="AG391" s="243"/>
      <c r="AH391" s="243"/>
      <c r="AI391" s="243"/>
      <c r="AJ391" s="243"/>
      <c r="AK391" s="243"/>
      <c r="AL391" s="243"/>
      <c r="AM391" s="482">
        <f>BD.PD[[#This Row],[Pago 3]]+BD.PD[[#This Row],[Pago 2]]+BD.PD[[#This Row],[Pago 1]]</f>
        <v>850.75</v>
      </c>
      <c r="AN391" s="511" t="s">
        <v>244</v>
      </c>
      <c r="AO391" s="511" t="s">
        <v>245</v>
      </c>
      <c r="AP391" s="511" t="s">
        <v>246</v>
      </c>
      <c r="AQ391" s="511" t="s">
        <v>247</v>
      </c>
      <c r="AR391" s="511">
        <v>594</v>
      </c>
      <c r="AS391" s="511" t="s">
        <v>258</v>
      </c>
      <c r="IH391" s="306"/>
    </row>
    <row r="392" spans="1:242" ht="45" customHeight="1" x14ac:dyDescent="0.3">
      <c r="A392" s="174">
        <v>7.04</v>
      </c>
      <c r="B392" s="231"/>
      <c r="C392" s="232" t="str">
        <f>VLOOKUP(BD.PD[[#This Row],[Pos]],PPto[],3,FALSE)</f>
        <v>7.04 Equipamiento de Panaderia, Reposteria y Rosticería</v>
      </c>
      <c r="D392" s="174" t="s">
        <v>23</v>
      </c>
      <c r="E392" s="305" t="str">
        <f>IF(BD.PD[[#This Row],[.]]="*",VLOOKUP(BD.PD[[#This Row],[Pos]],Presupuesto!A:H,7,FALSE),"")</f>
        <v/>
      </c>
      <c r="F392" s="234" t="s">
        <v>1965</v>
      </c>
      <c r="G392" s="230" t="s">
        <v>1608</v>
      </c>
      <c r="H392" s="174">
        <v>4513092912</v>
      </c>
      <c r="I392" s="174" t="s">
        <v>1609</v>
      </c>
      <c r="J392" s="497" t="s">
        <v>1949</v>
      </c>
      <c r="K392" s="382">
        <v>2</v>
      </c>
      <c r="L392" s="174" t="s">
        <v>260</v>
      </c>
      <c r="M392" s="383">
        <f>IF(BD.PD[[#This Row],[Mon]]="DOP",1,HLOOKUP(BD.PD[[#This Row],[Mon]],$K$1:$L$2,2,FALSE))</f>
        <v>1</v>
      </c>
      <c r="N392" s="400">
        <v>257.3</v>
      </c>
      <c r="O392" s="395">
        <f>BD.PD[[#This Row],[Cant.]]*BD.PD[[#This Row],[ Tasa ]]*BD.PD[[#This Row],[ Precio Und.]]</f>
        <v>514.6</v>
      </c>
      <c r="P392" s="386">
        <v>0</v>
      </c>
      <c r="Q392" s="395">
        <f>IF(BD.PD[[#This Row],[Liquid. '[%']]]&lt;&gt;0,(BD.PD[[#This Row],[Valor Neto '[DOP']]]*BD.PD[[#This Row],[Liquid. '[%']]])+BD.PD[[#This Row],[Valor Neto '[DOP']]],BD.PD[[#This Row],[Valor Neto '[DOP']]])</f>
        <v>514.6</v>
      </c>
      <c r="R392" s="395">
        <f>BD.PD[[#This Row],[Ppto. Orden Interna '[DOP']]]/HLOOKUP("USD",$K$1:$L$2,2,FALSE)</f>
        <v>8.4360655737704917</v>
      </c>
      <c r="S392" s="499" t="s">
        <v>1849</v>
      </c>
      <c r="T392" s="387"/>
      <c r="U392" s="460" t="s">
        <v>406</v>
      </c>
      <c r="V392" s="611">
        <v>801672</v>
      </c>
      <c r="W392" s="499" t="s">
        <v>1849</v>
      </c>
      <c r="X392" s="174">
        <v>21</v>
      </c>
      <c r="Y392" s="399">
        <v>1</v>
      </c>
      <c r="Z392" s="395">
        <f>BD.PD[[#This Row],[Av.P1 '[%']]]*BD.PD[[#This Row],[Ppto. Orden Interna '[DOP']]]</f>
        <v>514.6</v>
      </c>
      <c r="AA392" s="174"/>
      <c r="AB392" s="399"/>
      <c r="AC392" s="395">
        <f>BD.PD[[#This Row],[Av.P2 '[%']]]*BD.PD[[#This Row],[Ppto. Orden Interna '[DOP']]]</f>
        <v>0</v>
      </c>
      <c r="AD392" s="249"/>
      <c r="AE392" s="389"/>
      <c r="AF392" s="243">
        <f>BD.PD[[#This Row],[Av.P3 '[%']]]*BD.PD[[#This Row],[Ppto. Orden Interna '[DOP']]]</f>
        <v>0</v>
      </c>
      <c r="AG392" s="243"/>
      <c r="AH392" s="243"/>
      <c r="AI392" s="243"/>
      <c r="AJ392" s="243"/>
      <c r="AK392" s="243"/>
      <c r="AL392" s="243"/>
      <c r="AM392" s="482">
        <f>BD.PD[[#This Row],[Pago 3]]+BD.PD[[#This Row],[Pago 2]]+BD.PD[[#This Row],[Pago 1]]</f>
        <v>514.6</v>
      </c>
      <c r="AN392" s="511" t="s">
        <v>244</v>
      </c>
      <c r="AO392" s="511" t="s">
        <v>245</v>
      </c>
      <c r="AP392" s="511" t="s">
        <v>246</v>
      </c>
      <c r="AQ392" s="511" t="s">
        <v>247</v>
      </c>
      <c r="AR392" s="511">
        <v>594</v>
      </c>
      <c r="AS392" s="511" t="s">
        <v>258</v>
      </c>
      <c r="IH392" s="306"/>
    </row>
    <row r="393" spans="1:242" ht="45" customHeight="1" x14ac:dyDescent="0.3">
      <c r="A393" s="174">
        <v>7.04</v>
      </c>
      <c r="B393" s="231"/>
      <c r="C393" s="232" t="str">
        <f>VLOOKUP(BD.PD[[#This Row],[Pos]],PPto[],3,FALSE)</f>
        <v>7.04 Equipamiento de Panaderia, Reposteria y Rosticería</v>
      </c>
      <c r="D393" s="174" t="s">
        <v>23</v>
      </c>
      <c r="E393" s="305" t="str">
        <f>IF(BD.PD[[#This Row],[.]]="*",VLOOKUP(BD.PD[[#This Row],[Pos]],Presupuesto!A:H,7,FALSE),"")</f>
        <v/>
      </c>
      <c r="F393" s="234" t="s">
        <v>1966</v>
      </c>
      <c r="G393" s="230" t="s">
        <v>1608</v>
      </c>
      <c r="H393" s="174">
        <v>4513092912</v>
      </c>
      <c r="I393" s="174" t="s">
        <v>1609</v>
      </c>
      <c r="J393" s="497" t="s">
        <v>1949</v>
      </c>
      <c r="K393" s="382">
        <v>10</v>
      </c>
      <c r="L393" s="174" t="s">
        <v>260</v>
      </c>
      <c r="M393" s="383">
        <f>IF(BD.PD[[#This Row],[Mon]]="DOP",1,HLOOKUP(BD.PD[[#This Row],[Mon]],$K$1:$L$2,2,FALSE))</f>
        <v>1</v>
      </c>
      <c r="N393" s="400">
        <v>1689.05</v>
      </c>
      <c r="O393" s="395">
        <f>BD.PD[[#This Row],[Cant.]]*BD.PD[[#This Row],[ Tasa ]]*BD.PD[[#This Row],[ Precio Und.]]</f>
        <v>16890.5</v>
      </c>
      <c r="P393" s="386">
        <v>0</v>
      </c>
      <c r="Q393" s="395">
        <f>IF(BD.PD[[#This Row],[Liquid. '[%']]]&lt;&gt;0,(BD.PD[[#This Row],[Valor Neto '[DOP']]]*BD.PD[[#This Row],[Liquid. '[%']]])+BD.PD[[#This Row],[Valor Neto '[DOP']]],BD.PD[[#This Row],[Valor Neto '[DOP']]])</f>
        <v>16890.5</v>
      </c>
      <c r="R393" s="395">
        <f>BD.PD[[#This Row],[Ppto. Orden Interna '[DOP']]]/HLOOKUP("USD",$K$1:$L$2,2,FALSE)</f>
        <v>276.89344262295083</v>
      </c>
      <c r="S393" s="499" t="s">
        <v>1849</v>
      </c>
      <c r="T393" s="387"/>
      <c r="U393" s="460" t="s">
        <v>406</v>
      </c>
      <c r="V393" s="611">
        <v>801672</v>
      </c>
      <c r="W393" s="499" t="s">
        <v>1849</v>
      </c>
      <c r="X393" s="174">
        <v>21</v>
      </c>
      <c r="Y393" s="399">
        <v>1</v>
      </c>
      <c r="Z393" s="395">
        <f>BD.PD[[#This Row],[Av.P1 '[%']]]*BD.PD[[#This Row],[Ppto. Orden Interna '[DOP']]]</f>
        <v>16890.5</v>
      </c>
      <c r="AA393" s="174"/>
      <c r="AB393" s="399"/>
      <c r="AC393" s="395">
        <f>BD.PD[[#This Row],[Av.P2 '[%']]]*BD.PD[[#This Row],[Ppto. Orden Interna '[DOP']]]</f>
        <v>0</v>
      </c>
      <c r="AD393" s="249"/>
      <c r="AE393" s="389"/>
      <c r="AF393" s="243">
        <f>BD.PD[[#This Row],[Av.P3 '[%']]]*BD.PD[[#This Row],[Ppto. Orden Interna '[DOP']]]</f>
        <v>0</v>
      </c>
      <c r="AG393" s="243"/>
      <c r="AH393" s="243"/>
      <c r="AI393" s="243"/>
      <c r="AJ393" s="243"/>
      <c r="AK393" s="243"/>
      <c r="AL393" s="243"/>
      <c r="AM393" s="482">
        <f>BD.PD[[#This Row],[Pago 3]]+BD.PD[[#This Row],[Pago 2]]+BD.PD[[#This Row],[Pago 1]]</f>
        <v>16890.5</v>
      </c>
      <c r="AN393" s="511" t="s">
        <v>244</v>
      </c>
      <c r="AO393" s="511" t="s">
        <v>245</v>
      </c>
      <c r="AP393" s="511" t="s">
        <v>246</v>
      </c>
      <c r="AQ393" s="511" t="s">
        <v>247</v>
      </c>
      <c r="AR393" s="511">
        <v>594</v>
      </c>
      <c r="AS393" s="511" t="s">
        <v>258</v>
      </c>
      <c r="IH393" s="306"/>
    </row>
    <row r="394" spans="1:242" ht="45" customHeight="1" x14ac:dyDescent="0.3">
      <c r="A394" s="174">
        <v>7.04</v>
      </c>
      <c r="B394" s="231"/>
      <c r="C394" s="232" t="str">
        <f>VLOOKUP(BD.PD[[#This Row],[Pos]],PPto[],3,FALSE)</f>
        <v>7.04 Equipamiento de Panaderia, Reposteria y Rosticería</v>
      </c>
      <c r="D394" s="174" t="s">
        <v>23</v>
      </c>
      <c r="E394" s="305" t="str">
        <f>IF(BD.PD[[#This Row],[.]]="*",VLOOKUP(BD.PD[[#This Row],[Pos]],Presupuesto!A:H,7,FALSE),"")</f>
        <v/>
      </c>
      <c r="F394" s="234" t="s">
        <v>1967</v>
      </c>
      <c r="G394" s="230" t="s">
        <v>1608</v>
      </c>
      <c r="H394" s="174">
        <v>4513092912</v>
      </c>
      <c r="I394" s="174" t="s">
        <v>1609</v>
      </c>
      <c r="J394" s="497" t="s">
        <v>1949</v>
      </c>
      <c r="K394" s="382">
        <v>1</v>
      </c>
      <c r="L394" s="174" t="s">
        <v>260</v>
      </c>
      <c r="M394" s="383">
        <f>IF(BD.PD[[#This Row],[Mon]]="DOP",1,HLOOKUP(BD.PD[[#This Row],[Mon]],$K$1:$L$2,2,FALSE))</f>
        <v>1</v>
      </c>
      <c r="N394" s="400">
        <v>506.3</v>
      </c>
      <c r="O394" s="395">
        <f>BD.PD[[#This Row],[Cant.]]*BD.PD[[#This Row],[ Tasa ]]*BD.PD[[#This Row],[ Precio Und.]]</f>
        <v>506.3</v>
      </c>
      <c r="P394" s="386">
        <v>0</v>
      </c>
      <c r="Q394" s="395">
        <f>IF(BD.PD[[#This Row],[Liquid. '[%']]]&lt;&gt;0,(BD.PD[[#This Row],[Valor Neto '[DOP']]]*BD.PD[[#This Row],[Liquid. '[%']]])+BD.PD[[#This Row],[Valor Neto '[DOP']]],BD.PD[[#This Row],[Valor Neto '[DOP']]])</f>
        <v>506.3</v>
      </c>
      <c r="R394" s="395">
        <f>BD.PD[[#This Row],[Ppto. Orden Interna '[DOP']]]/HLOOKUP("USD",$K$1:$L$2,2,FALSE)</f>
        <v>8.3000000000000007</v>
      </c>
      <c r="S394" s="499" t="s">
        <v>1849</v>
      </c>
      <c r="T394" s="387"/>
      <c r="U394" s="460" t="s">
        <v>406</v>
      </c>
      <c r="V394" s="611">
        <v>801672</v>
      </c>
      <c r="W394" s="499" t="s">
        <v>1849</v>
      </c>
      <c r="X394" s="174">
        <v>21</v>
      </c>
      <c r="Y394" s="399">
        <v>1</v>
      </c>
      <c r="Z394" s="395">
        <f>BD.PD[[#This Row],[Av.P1 '[%']]]*BD.PD[[#This Row],[Ppto. Orden Interna '[DOP']]]</f>
        <v>506.3</v>
      </c>
      <c r="AA394" s="174"/>
      <c r="AB394" s="399"/>
      <c r="AC394" s="395">
        <f>BD.PD[[#This Row],[Av.P2 '[%']]]*BD.PD[[#This Row],[Ppto. Orden Interna '[DOP']]]</f>
        <v>0</v>
      </c>
      <c r="AD394" s="249"/>
      <c r="AE394" s="389"/>
      <c r="AF394" s="243">
        <f>BD.PD[[#This Row],[Av.P3 '[%']]]*BD.PD[[#This Row],[Ppto. Orden Interna '[DOP']]]</f>
        <v>0</v>
      </c>
      <c r="AG394" s="243"/>
      <c r="AH394" s="243"/>
      <c r="AI394" s="243"/>
      <c r="AJ394" s="243"/>
      <c r="AK394" s="243"/>
      <c r="AL394" s="243"/>
      <c r="AM394" s="482">
        <f>BD.PD[[#This Row],[Pago 3]]+BD.PD[[#This Row],[Pago 2]]+BD.PD[[#This Row],[Pago 1]]</f>
        <v>506.3</v>
      </c>
      <c r="AN394" s="511" t="s">
        <v>244</v>
      </c>
      <c r="AO394" s="511" t="s">
        <v>245</v>
      </c>
      <c r="AP394" s="511" t="s">
        <v>246</v>
      </c>
      <c r="AQ394" s="511" t="s">
        <v>247</v>
      </c>
      <c r="AR394" s="511">
        <v>594</v>
      </c>
      <c r="AS394" s="511" t="s">
        <v>258</v>
      </c>
      <c r="IH394" s="306"/>
    </row>
    <row r="395" spans="1:242" ht="45" customHeight="1" x14ac:dyDescent="0.3">
      <c r="A395" s="174">
        <v>7.04</v>
      </c>
      <c r="B395" s="231"/>
      <c r="C395" s="232" t="str">
        <f>VLOOKUP(BD.PD[[#This Row],[Pos]],PPto[],3,FALSE)</f>
        <v>7.04 Equipamiento de Panaderia, Reposteria y Rosticería</v>
      </c>
      <c r="D395" s="174" t="s">
        <v>23</v>
      </c>
      <c r="E395" s="305" t="str">
        <f>IF(BD.PD[[#This Row],[.]]="*",VLOOKUP(BD.PD[[#This Row],[Pos]],Presupuesto!A:H,7,FALSE),"")</f>
        <v/>
      </c>
      <c r="F395" s="234" t="s">
        <v>1968</v>
      </c>
      <c r="G395" s="230" t="s">
        <v>1608</v>
      </c>
      <c r="H395" s="174">
        <v>4513092912</v>
      </c>
      <c r="I395" s="174" t="s">
        <v>1609</v>
      </c>
      <c r="J395" s="497" t="s">
        <v>1949</v>
      </c>
      <c r="K395" s="382">
        <v>2</v>
      </c>
      <c r="L395" s="174" t="s">
        <v>260</v>
      </c>
      <c r="M395" s="383">
        <f>IF(BD.PD[[#This Row],[Mon]]="DOP",1,HLOOKUP(BD.PD[[#This Row],[Mon]],$K$1:$L$2,2,FALSE))</f>
        <v>1</v>
      </c>
      <c r="N395" s="400">
        <v>1784.5</v>
      </c>
      <c r="O395" s="395">
        <f>BD.PD[[#This Row],[Cant.]]*BD.PD[[#This Row],[ Tasa ]]*BD.PD[[#This Row],[ Precio Und.]]</f>
        <v>3569</v>
      </c>
      <c r="P395" s="386">
        <v>0</v>
      </c>
      <c r="Q395" s="395">
        <f>IF(BD.PD[[#This Row],[Liquid. '[%']]]&lt;&gt;0,(BD.PD[[#This Row],[Valor Neto '[DOP']]]*BD.PD[[#This Row],[Liquid. '[%']]])+BD.PD[[#This Row],[Valor Neto '[DOP']]],BD.PD[[#This Row],[Valor Neto '[DOP']]])</f>
        <v>3569</v>
      </c>
      <c r="R395" s="395">
        <f>BD.PD[[#This Row],[Ppto. Orden Interna '[DOP']]]/HLOOKUP("USD",$K$1:$L$2,2,FALSE)</f>
        <v>58.508196721311478</v>
      </c>
      <c r="S395" s="499" t="s">
        <v>1849</v>
      </c>
      <c r="T395" s="387"/>
      <c r="U395" s="460" t="s">
        <v>406</v>
      </c>
      <c r="V395" s="611">
        <v>801672</v>
      </c>
      <c r="W395" s="499" t="s">
        <v>1849</v>
      </c>
      <c r="X395" s="174">
        <v>21</v>
      </c>
      <c r="Y395" s="399">
        <v>1</v>
      </c>
      <c r="Z395" s="395">
        <f>BD.PD[[#This Row],[Av.P1 '[%']]]*BD.PD[[#This Row],[Ppto. Orden Interna '[DOP']]]</f>
        <v>3569</v>
      </c>
      <c r="AA395" s="174"/>
      <c r="AB395" s="399"/>
      <c r="AC395" s="395">
        <f>BD.PD[[#This Row],[Av.P2 '[%']]]*BD.PD[[#This Row],[Ppto. Orden Interna '[DOP']]]</f>
        <v>0</v>
      </c>
      <c r="AD395" s="249"/>
      <c r="AE395" s="389"/>
      <c r="AF395" s="243">
        <f>BD.PD[[#This Row],[Av.P3 '[%']]]*BD.PD[[#This Row],[Ppto. Orden Interna '[DOP']]]</f>
        <v>0</v>
      </c>
      <c r="AG395" s="243"/>
      <c r="AH395" s="243"/>
      <c r="AI395" s="243"/>
      <c r="AJ395" s="243"/>
      <c r="AK395" s="243"/>
      <c r="AL395" s="243"/>
      <c r="AM395" s="482">
        <f>BD.PD[[#This Row],[Pago 3]]+BD.PD[[#This Row],[Pago 2]]+BD.PD[[#This Row],[Pago 1]]</f>
        <v>3569</v>
      </c>
      <c r="AN395" s="511" t="s">
        <v>244</v>
      </c>
      <c r="AO395" s="511" t="s">
        <v>245</v>
      </c>
      <c r="AP395" s="511" t="s">
        <v>246</v>
      </c>
      <c r="AQ395" s="511" t="s">
        <v>247</v>
      </c>
      <c r="AR395" s="511">
        <v>594</v>
      </c>
      <c r="AS395" s="511" t="s">
        <v>258</v>
      </c>
      <c r="IH395" s="306"/>
    </row>
    <row r="396" spans="1:242" ht="45" customHeight="1" x14ac:dyDescent="0.3">
      <c r="A396" s="174">
        <v>7.07</v>
      </c>
      <c r="B396" s="231"/>
      <c r="C396" s="232" t="str">
        <f>VLOOKUP(BD.PD[[#This Row],[Pos]],PPto[],3,FALSE)</f>
        <v>7.07 Otros Equipamientos de Producción</v>
      </c>
      <c r="D396" s="174" t="s">
        <v>23</v>
      </c>
      <c r="E396" s="305" t="str">
        <f>IF(BD.PD[[#This Row],[.]]="*",VLOOKUP(BD.PD[[#This Row],[Pos]],Presupuesto!A:H,7,FALSE),"")</f>
        <v/>
      </c>
      <c r="F396" s="234" t="s">
        <v>2013</v>
      </c>
      <c r="G396" s="230" t="s">
        <v>1608</v>
      </c>
      <c r="H396" s="174">
        <v>4513105522</v>
      </c>
      <c r="I396" s="174" t="s">
        <v>1609</v>
      </c>
      <c r="J396" s="497" t="s">
        <v>1994</v>
      </c>
      <c r="K396" s="382">
        <v>1</v>
      </c>
      <c r="L396" s="174" t="s">
        <v>260</v>
      </c>
      <c r="M396" s="383">
        <f>IF(BD.PD[[#This Row],[Mon]]="DOP",1,HLOOKUP(BD.PD[[#This Row],[Mon]],$K$1:$L$2,2,FALSE))</f>
        <v>1</v>
      </c>
      <c r="N396" s="400">
        <v>1495192</v>
      </c>
      <c r="O396" s="395">
        <f>BD.PD[[#This Row],[Cant.]]*BD.PD[[#This Row],[ Tasa ]]*BD.PD[[#This Row],[ Precio Und.]]</f>
        <v>1495192</v>
      </c>
      <c r="P396" s="386">
        <v>0</v>
      </c>
      <c r="Q396" s="395">
        <f>IF(BD.PD[[#This Row],[Liquid. '[%']]]&lt;&gt;0,(BD.PD[[#This Row],[Valor Neto '[DOP']]]*BD.PD[[#This Row],[Liquid. '[%']]])+BD.PD[[#This Row],[Valor Neto '[DOP']]],BD.PD[[#This Row],[Valor Neto '[DOP']]])</f>
        <v>1495192</v>
      </c>
      <c r="R396" s="395">
        <f>BD.PD[[#This Row],[Ppto. Orden Interna '[DOP']]]/HLOOKUP("USD",$K$1:$L$2,2,FALSE)</f>
        <v>24511.344262295082</v>
      </c>
      <c r="S396" s="499" t="s">
        <v>1639</v>
      </c>
      <c r="T396" s="387"/>
      <c r="U396" s="460" t="s">
        <v>406</v>
      </c>
      <c r="V396" s="611">
        <v>801672</v>
      </c>
      <c r="W396" s="499" t="s">
        <v>1639</v>
      </c>
      <c r="X396" s="174">
        <v>22</v>
      </c>
      <c r="Y396" s="399">
        <v>1</v>
      </c>
      <c r="Z396" s="395">
        <f>BD.PD[[#This Row],[Av.P1 '[%']]]*BD.PD[[#This Row],[Ppto. Orden Interna '[DOP']]]</f>
        <v>1495192</v>
      </c>
      <c r="AA396" s="174"/>
      <c r="AB396" s="399"/>
      <c r="AC396" s="395">
        <f>BD.PD[[#This Row],[Av.P2 '[%']]]*BD.PD[[#This Row],[Ppto. Orden Interna '[DOP']]]</f>
        <v>0</v>
      </c>
      <c r="AD396" s="249"/>
      <c r="AE396" s="389"/>
      <c r="AF396" s="243">
        <f>BD.PD[[#This Row],[Av.P3 '[%']]]*BD.PD[[#This Row],[Ppto. Orden Interna '[DOP']]]</f>
        <v>0</v>
      </c>
      <c r="AG396" s="243"/>
      <c r="AH396" s="243"/>
      <c r="AI396" s="243"/>
      <c r="AJ396" s="243"/>
      <c r="AK396" s="243"/>
      <c r="AL396" s="243"/>
      <c r="AM396" s="482">
        <f>BD.PD[[#This Row],[Pago 3]]+BD.PD[[#This Row],[Pago 2]]+BD.PD[[#This Row],[Pago 1]]</f>
        <v>1495192</v>
      </c>
      <c r="AN396" s="511" t="s">
        <v>244</v>
      </c>
      <c r="AO396" s="511" t="s">
        <v>245</v>
      </c>
      <c r="AP396" s="511" t="s">
        <v>246</v>
      </c>
      <c r="AQ396" s="511" t="s">
        <v>247</v>
      </c>
      <c r="AR396" s="511">
        <v>594</v>
      </c>
      <c r="AS396" s="511" t="s">
        <v>258</v>
      </c>
      <c r="IH396" s="306"/>
    </row>
    <row r="397" spans="1:242" ht="45" customHeight="1" x14ac:dyDescent="0.3">
      <c r="A397" s="174">
        <v>7.04</v>
      </c>
      <c r="B397" s="231"/>
      <c r="C397" s="232" t="str">
        <f>VLOOKUP(BD.PD[[#This Row],[Pos]],PPto[],3,FALSE)</f>
        <v>7.04 Equipamiento de Panaderia, Reposteria y Rosticería</v>
      </c>
      <c r="D397" s="174" t="s">
        <v>23</v>
      </c>
      <c r="E397" s="305" t="str">
        <f>IF(BD.PD[[#This Row],[.]]="*",VLOOKUP(BD.PD[[#This Row],[Pos]],Presupuesto!A:H,7,FALSE),"")</f>
        <v/>
      </c>
      <c r="F397" s="234" t="s">
        <v>2014</v>
      </c>
      <c r="G397" s="230" t="s">
        <v>1608</v>
      </c>
      <c r="H397" s="174">
        <v>4513105523</v>
      </c>
      <c r="I397" s="174" t="s">
        <v>1609</v>
      </c>
      <c r="J397" s="497" t="s">
        <v>1994</v>
      </c>
      <c r="K397" s="382">
        <v>2</v>
      </c>
      <c r="L397" s="174" t="s">
        <v>260</v>
      </c>
      <c r="M397" s="383">
        <f>IF(BD.PD[[#This Row],[Mon]]="DOP",1,HLOOKUP(BD.PD[[#This Row],[Mon]],$K$1:$L$2,2,FALSE))</f>
        <v>1</v>
      </c>
      <c r="N397" s="400">
        <v>195000</v>
      </c>
      <c r="O397" s="395">
        <f>BD.PD[[#This Row],[Cant.]]*BD.PD[[#This Row],[ Tasa ]]*BD.PD[[#This Row],[ Precio Und.]]</f>
        <v>390000</v>
      </c>
      <c r="P397" s="386">
        <v>0</v>
      </c>
      <c r="Q397" s="395">
        <f>IF(BD.PD[[#This Row],[Liquid. '[%']]]&lt;&gt;0,(BD.PD[[#This Row],[Valor Neto '[DOP']]]*BD.PD[[#This Row],[Liquid. '[%']]])+BD.PD[[#This Row],[Valor Neto '[DOP']]],BD.PD[[#This Row],[Valor Neto '[DOP']]])</f>
        <v>390000</v>
      </c>
      <c r="R397" s="395">
        <f>BD.PD[[#This Row],[Ppto. Orden Interna '[DOP']]]/HLOOKUP("USD",$K$1:$L$2,2,FALSE)</f>
        <v>6393.4426229508199</v>
      </c>
      <c r="S397" s="499" t="s">
        <v>1639</v>
      </c>
      <c r="T397" s="387"/>
      <c r="U397" s="460" t="s">
        <v>406</v>
      </c>
      <c r="V397" s="611">
        <v>801672</v>
      </c>
      <c r="W397" s="499" t="s">
        <v>1639</v>
      </c>
      <c r="X397" s="174">
        <v>22</v>
      </c>
      <c r="Y397" s="399">
        <v>1</v>
      </c>
      <c r="Z397" s="395">
        <f>BD.PD[[#This Row],[Av.P1 '[%']]]*BD.PD[[#This Row],[Ppto. Orden Interna '[DOP']]]</f>
        <v>390000</v>
      </c>
      <c r="AA397" s="174"/>
      <c r="AB397" s="399"/>
      <c r="AC397" s="395">
        <f>BD.PD[[#This Row],[Av.P2 '[%']]]*BD.PD[[#This Row],[Ppto. Orden Interna '[DOP']]]</f>
        <v>0</v>
      </c>
      <c r="AD397" s="249"/>
      <c r="AE397" s="389"/>
      <c r="AF397" s="243">
        <f>BD.PD[[#This Row],[Av.P3 '[%']]]*BD.PD[[#This Row],[Ppto. Orden Interna '[DOP']]]</f>
        <v>0</v>
      </c>
      <c r="AG397" s="243"/>
      <c r="AH397" s="243"/>
      <c r="AI397" s="243"/>
      <c r="AJ397" s="243"/>
      <c r="AK397" s="243"/>
      <c r="AL397" s="243"/>
      <c r="AM397" s="482">
        <f>BD.PD[[#This Row],[Pago 3]]+BD.PD[[#This Row],[Pago 2]]+BD.PD[[#This Row],[Pago 1]]</f>
        <v>390000</v>
      </c>
      <c r="AN397" s="511" t="s">
        <v>244</v>
      </c>
      <c r="AO397" s="511" t="s">
        <v>245</v>
      </c>
      <c r="AP397" s="511" t="s">
        <v>246</v>
      </c>
      <c r="AQ397" s="511" t="s">
        <v>247</v>
      </c>
      <c r="AR397" s="511">
        <v>594</v>
      </c>
      <c r="AS397" s="511" t="s">
        <v>258</v>
      </c>
      <c r="IH397" s="306"/>
    </row>
    <row r="398" spans="1:242" ht="45" customHeight="1" x14ac:dyDescent="0.3">
      <c r="A398" s="174">
        <v>7.04</v>
      </c>
      <c r="B398" s="231"/>
      <c r="C398" s="232" t="str">
        <f>VLOOKUP(BD.PD[[#This Row],[Pos]],PPto[],3,FALSE)</f>
        <v>7.04 Equipamiento de Panaderia, Reposteria y Rosticería</v>
      </c>
      <c r="D398" s="174" t="s">
        <v>23</v>
      </c>
      <c r="E398" s="305" t="str">
        <f>IF(BD.PD[[#This Row],[.]]="*",VLOOKUP(BD.PD[[#This Row],[Pos]],Presupuesto!A:H,7,FALSE),"")</f>
        <v/>
      </c>
      <c r="F398" s="234" t="s">
        <v>2015</v>
      </c>
      <c r="G398" s="230" t="s">
        <v>1608</v>
      </c>
      <c r="H398" s="174">
        <v>4513105523</v>
      </c>
      <c r="I398" s="174" t="s">
        <v>1609</v>
      </c>
      <c r="J398" s="497" t="s">
        <v>1994</v>
      </c>
      <c r="K398" s="382">
        <v>1</v>
      </c>
      <c r="L398" s="174" t="s">
        <v>260</v>
      </c>
      <c r="M398" s="383">
        <f>IF(BD.PD[[#This Row],[Mon]]="DOP",1,HLOOKUP(BD.PD[[#This Row],[Mon]],$K$1:$L$2,2,FALSE))</f>
        <v>1</v>
      </c>
      <c r="N398" s="400">
        <v>490000</v>
      </c>
      <c r="O398" s="395">
        <f>BD.PD[[#This Row],[Cant.]]*BD.PD[[#This Row],[ Tasa ]]*BD.PD[[#This Row],[ Precio Und.]]</f>
        <v>490000</v>
      </c>
      <c r="P398" s="386">
        <v>0</v>
      </c>
      <c r="Q398" s="395">
        <f>IF(BD.PD[[#This Row],[Liquid. '[%']]]&lt;&gt;0,(BD.PD[[#This Row],[Valor Neto '[DOP']]]*BD.PD[[#This Row],[Liquid. '[%']]])+BD.PD[[#This Row],[Valor Neto '[DOP']]],BD.PD[[#This Row],[Valor Neto '[DOP']]])</f>
        <v>490000</v>
      </c>
      <c r="R398" s="395">
        <f>BD.PD[[#This Row],[Ppto. Orden Interna '[DOP']]]/HLOOKUP("USD",$K$1:$L$2,2,FALSE)</f>
        <v>8032.7868852459014</v>
      </c>
      <c r="S398" s="499" t="s">
        <v>1639</v>
      </c>
      <c r="T398" s="387"/>
      <c r="U398" s="460" t="s">
        <v>406</v>
      </c>
      <c r="V398" s="611">
        <v>801672</v>
      </c>
      <c r="W398" s="499" t="s">
        <v>1639</v>
      </c>
      <c r="X398" s="174">
        <v>22</v>
      </c>
      <c r="Y398" s="399">
        <v>1</v>
      </c>
      <c r="Z398" s="395">
        <f>BD.PD[[#This Row],[Av.P1 '[%']]]*BD.PD[[#This Row],[Ppto. Orden Interna '[DOP']]]</f>
        <v>490000</v>
      </c>
      <c r="AA398" s="174"/>
      <c r="AB398" s="399"/>
      <c r="AC398" s="395">
        <f>BD.PD[[#This Row],[Av.P2 '[%']]]*BD.PD[[#This Row],[Ppto. Orden Interna '[DOP']]]</f>
        <v>0</v>
      </c>
      <c r="AD398" s="249"/>
      <c r="AE398" s="389"/>
      <c r="AF398" s="243">
        <f>BD.PD[[#This Row],[Av.P3 '[%']]]*BD.PD[[#This Row],[Ppto. Orden Interna '[DOP']]]</f>
        <v>0</v>
      </c>
      <c r="AG398" s="243"/>
      <c r="AH398" s="243"/>
      <c r="AI398" s="243"/>
      <c r="AJ398" s="243"/>
      <c r="AK398" s="243"/>
      <c r="AL398" s="243"/>
      <c r="AM398" s="482">
        <f>BD.PD[[#This Row],[Pago 3]]+BD.PD[[#This Row],[Pago 2]]+BD.PD[[#This Row],[Pago 1]]</f>
        <v>490000</v>
      </c>
      <c r="AN398" s="511" t="s">
        <v>244</v>
      </c>
      <c r="AO398" s="511" t="s">
        <v>245</v>
      </c>
      <c r="AP398" s="511" t="s">
        <v>246</v>
      </c>
      <c r="AQ398" s="511" t="s">
        <v>247</v>
      </c>
      <c r="AR398" s="511">
        <v>594</v>
      </c>
      <c r="AS398" s="511" t="s">
        <v>258</v>
      </c>
      <c r="IH398" s="306"/>
    </row>
    <row r="399" spans="1:242" ht="45" customHeight="1" x14ac:dyDescent="0.3">
      <c r="A399" s="174">
        <v>7.04</v>
      </c>
      <c r="B399" s="231"/>
      <c r="C399" s="232" t="str">
        <f>VLOOKUP(BD.PD[[#This Row],[Pos]],PPto[],3,FALSE)</f>
        <v>7.04 Equipamiento de Panaderia, Reposteria y Rosticería</v>
      </c>
      <c r="D399" s="174" t="s">
        <v>23</v>
      </c>
      <c r="E399" s="305" t="str">
        <f>IF(BD.PD[[#This Row],[.]]="*",VLOOKUP(BD.PD[[#This Row],[Pos]],Presupuesto!A:H,7,FALSE),"")</f>
        <v/>
      </c>
      <c r="F399" s="234" t="s">
        <v>2016</v>
      </c>
      <c r="G399" s="230" t="s">
        <v>1608</v>
      </c>
      <c r="H399" s="174">
        <v>4513105523</v>
      </c>
      <c r="I399" s="174" t="s">
        <v>1609</v>
      </c>
      <c r="J399" s="497" t="s">
        <v>1994</v>
      </c>
      <c r="K399" s="382">
        <v>2</v>
      </c>
      <c r="L399" s="174" t="s">
        <v>260</v>
      </c>
      <c r="M399" s="383">
        <f>IF(BD.PD[[#This Row],[Mon]]="DOP",1,HLOOKUP(BD.PD[[#This Row],[Mon]],$K$1:$L$2,2,FALSE))</f>
        <v>1</v>
      </c>
      <c r="N399" s="400">
        <v>199643.95</v>
      </c>
      <c r="O399" s="395">
        <f>BD.PD[[#This Row],[Cant.]]*BD.PD[[#This Row],[ Tasa ]]*BD.PD[[#This Row],[ Precio Und.]]</f>
        <v>399287.9</v>
      </c>
      <c r="P399" s="386">
        <v>0</v>
      </c>
      <c r="Q399" s="395">
        <f>IF(BD.PD[[#This Row],[Liquid. '[%']]]&lt;&gt;0,(BD.PD[[#This Row],[Valor Neto '[DOP']]]*BD.PD[[#This Row],[Liquid. '[%']]])+BD.PD[[#This Row],[Valor Neto '[DOP']]],BD.PD[[#This Row],[Valor Neto '[DOP']]])</f>
        <v>399287.9</v>
      </c>
      <c r="R399" s="395">
        <f>BD.PD[[#This Row],[Ppto. Orden Interna '[DOP']]]/HLOOKUP("USD",$K$1:$L$2,2,FALSE)</f>
        <v>6545.7032786885247</v>
      </c>
      <c r="S399" s="499" t="s">
        <v>1639</v>
      </c>
      <c r="T399" s="387"/>
      <c r="U399" s="460" t="s">
        <v>406</v>
      </c>
      <c r="V399" s="611">
        <v>801672</v>
      </c>
      <c r="W399" s="499" t="s">
        <v>1639</v>
      </c>
      <c r="X399" s="174">
        <v>22</v>
      </c>
      <c r="Y399" s="399">
        <v>1</v>
      </c>
      <c r="Z399" s="395">
        <f>BD.PD[[#This Row],[Av.P1 '[%']]]*BD.PD[[#This Row],[Ppto. Orden Interna '[DOP']]]</f>
        <v>399287.9</v>
      </c>
      <c r="AA399" s="174"/>
      <c r="AB399" s="399"/>
      <c r="AC399" s="395">
        <f>BD.PD[[#This Row],[Av.P2 '[%']]]*BD.PD[[#This Row],[Ppto. Orden Interna '[DOP']]]</f>
        <v>0</v>
      </c>
      <c r="AD399" s="249"/>
      <c r="AE399" s="389"/>
      <c r="AF399" s="243">
        <f>BD.PD[[#This Row],[Av.P3 '[%']]]*BD.PD[[#This Row],[Ppto. Orden Interna '[DOP']]]</f>
        <v>0</v>
      </c>
      <c r="AG399" s="243"/>
      <c r="AH399" s="243"/>
      <c r="AI399" s="243"/>
      <c r="AJ399" s="243"/>
      <c r="AK399" s="243"/>
      <c r="AL399" s="243"/>
      <c r="AM399" s="482">
        <f>BD.PD[[#This Row],[Pago 3]]+BD.PD[[#This Row],[Pago 2]]+BD.PD[[#This Row],[Pago 1]]</f>
        <v>399287.9</v>
      </c>
      <c r="AN399" s="511" t="s">
        <v>244</v>
      </c>
      <c r="AO399" s="511" t="s">
        <v>245</v>
      </c>
      <c r="AP399" s="511" t="s">
        <v>246</v>
      </c>
      <c r="AQ399" s="511" t="s">
        <v>247</v>
      </c>
      <c r="AR399" s="511">
        <v>594</v>
      </c>
      <c r="AS399" s="511" t="s">
        <v>258</v>
      </c>
      <c r="IH399" s="306"/>
    </row>
    <row r="400" spans="1:242" ht="45" customHeight="1" x14ac:dyDescent="0.3">
      <c r="A400" s="174">
        <v>7.04</v>
      </c>
      <c r="B400" s="231"/>
      <c r="C400" s="232" t="str">
        <f>VLOOKUP(BD.PD[[#This Row],[Pos]],PPto[],3,FALSE)</f>
        <v>7.04 Equipamiento de Panaderia, Reposteria y Rosticería</v>
      </c>
      <c r="D400" s="174" t="s">
        <v>23</v>
      </c>
      <c r="E400" s="305" t="str">
        <f>IF(BD.PD[[#This Row],[.]]="*",VLOOKUP(BD.PD[[#This Row],[Pos]],Presupuesto!A:H,7,FALSE),"")</f>
        <v/>
      </c>
      <c r="F400" s="234" t="s">
        <v>2017</v>
      </c>
      <c r="G400" s="230" t="s">
        <v>1608</v>
      </c>
      <c r="H400" s="174">
        <v>4513105523</v>
      </c>
      <c r="I400" s="174" t="s">
        <v>1609</v>
      </c>
      <c r="J400" s="497" t="s">
        <v>1994</v>
      </c>
      <c r="K400" s="382">
        <v>1</v>
      </c>
      <c r="L400" s="174" t="s">
        <v>260</v>
      </c>
      <c r="M400" s="383">
        <f>IF(BD.PD[[#This Row],[Mon]]="DOP",1,HLOOKUP(BD.PD[[#This Row],[Mon]],$K$1:$L$2,2,FALSE))</f>
        <v>1</v>
      </c>
      <c r="N400" s="400">
        <v>10000</v>
      </c>
      <c r="O400" s="395">
        <f>BD.PD[[#This Row],[Cant.]]*BD.PD[[#This Row],[ Tasa ]]*BD.PD[[#This Row],[ Precio Und.]]</f>
        <v>10000</v>
      </c>
      <c r="P400" s="386">
        <v>0</v>
      </c>
      <c r="Q400" s="395">
        <f>IF(BD.PD[[#This Row],[Liquid. '[%']]]&lt;&gt;0,(BD.PD[[#This Row],[Valor Neto '[DOP']]]*BD.PD[[#This Row],[Liquid. '[%']]])+BD.PD[[#This Row],[Valor Neto '[DOP']]],BD.PD[[#This Row],[Valor Neto '[DOP']]])</f>
        <v>10000</v>
      </c>
      <c r="R400" s="395">
        <f>BD.PD[[#This Row],[Ppto. Orden Interna '[DOP']]]/HLOOKUP("USD",$K$1:$L$2,2,FALSE)</f>
        <v>163.9344262295082</v>
      </c>
      <c r="S400" s="499" t="s">
        <v>1639</v>
      </c>
      <c r="T400" s="387"/>
      <c r="U400" s="460" t="s">
        <v>406</v>
      </c>
      <c r="V400" s="611">
        <v>801672</v>
      </c>
      <c r="W400" s="499" t="s">
        <v>1639</v>
      </c>
      <c r="X400" s="174">
        <v>22</v>
      </c>
      <c r="Y400" s="399">
        <v>1</v>
      </c>
      <c r="Z400" s="395">
        <f>BD.PD[[#This Row],[Av.P1 '[%']]]*BD.PD[[#This Row],[Ppto. Orden Interna '[DOP']]]</f>
        <v>10000</v>
      </c>
      <c r="AA400" s="174"/>
      <c r="AB400" s="399"/>
      <c r="AC400" s="395">
        <f>BD.PD[[#This Row],[Av.P2 '[%']]]*BD.PD[[#This Row],[Ppto. Orden Interna '[DOP']]]</f>
        <v>0</v>
      </c>
      <c r="AD400" s="249"/>
      <c r="AE400" s="389"/>
      <c r="AF400" s="243">
        <f>BD.PD[[#This Row],[Av.P3 '[%']]]*BD.PD[[#This Row],[Ppto. Orden Interna '[DOP']]]</f>
        <v>0</v>
      </c>
      <c r="AG400" s="243"/>
      <c r="AH400" s="243"/>
      <c r="AI400" s="243"/>
      <c r="AJ400" s="243"/>
      <c r="AK400" s="243"/>
      <c r="AL400" s="243"/>
      <c r="AM400" s="482">
        <f>BD.PD[[#This Row],[Pago 3]]+BD.PD[[#This Row],[Pago 2]]+BD.PD[[#This Row],[Pago 1]]</f>
        <v>10000</v>
      </c>
      <c r="AN400" s="511" t="s">
        <v>244</v>
      </c>
      <c r="AO400" s="511" t="s">
        <v>245</v>
      </c>
      <c r="AP400" s="511" t="s">
        <v>246</v>
      </c>
      <c r="AQ400" s="511" t="s">
        <v>247</v>
      </c>
      <c r="AR400" s="511">
        <v>594</v>
      </c>
      <c r="AS400" s="511" t="s">
        <v>258</v>
      </c>
      <c r="IH400" s="306"/>
    </row>
    <row r="401" spans="1:242" ht="45" customHeight="1" x14ac:dyDescent="0.3">
      <c r="A401" s="174">
        <v>7.04</v>
      </c>
      <c r="B401" s="231"/>
      <c r="C401" s="232" t="str">
        <f>VLOOKUP(BD.PD[[#This Row],[Pos]],PPto[],3,FALSE)</f>
        <v>7.04 Equipamiento de Panaderia, Reposteria y Rosticería</v>
      </c>
      <c r="D401" s="174" t="s">
        <v>23</v>
      </c>
      <c r="E401" s="305" t="str">
        <f>IF(BD.PD[[#This Row],[.]]="*",VLOOKUP(BD.PD[[#This Row],[Pos]],Presupuesto!A:H,7,FALSE),"")</f>
        <v/>
      </c>
      <c r="F401" s="234" t="s">
        <v>653</v>
      </c>
      <c r="G401" s="230" t="s">
        <v>1608</v>
      </c>
      <c r="H401" s="174">
        <v>4513105523</v>
      </c>
      <c r="I401" s="174" t="s">
        <v>1609</v>
      </c>
      <c r="J401" s="497" t="s">
        <v>1994</v>
      </c>
      <c r="K401" s="382">
        <v>1</v>
      </c>
      <c r="L401" s="174" t="s">
        <v>260</v>
      </c>
      <c r="M401" s="383">
        <f>IF(BD.PD[[#This Row],[Mon]]="DOP",1,HLOOKUP(BD.PD[[#This Row],[Mon]],$K$1:$L$2,2,FALSE))</f>
        <v>1</v>
      </c>
      <c r="N401" s="400">
        <v>15000</v>
      </c>
      <c r="O401" s="395">
        <f>BD.PD[[#This Row],[Cant.]]*BD.PD[[#This Row],[ Tasa ]]*BD.PD[[#This Row],[ Precio Und.]]</f>
        <v>15000</v>
      </c>
      <c r="P401" s="386">
        <v>0</v>
      </c>
      <c r="Q401" s="395">
        <f>IF(BD.PD[[#This Row],[Liquid. '[%']]]&lt;&gt;0,(BD.PD[[#This Row],[Valor Neto '[DOP']]]*BD.PD[[#This Row],[Liquid. '[%']]])+BD.PD[[#This Row],[Valor Neto '[DOP']]],BD.PD[[#This Row],[Valor Neto '[DOP']]])</f>
        <v>15000</v>
      </c>
      <c r="R401" s="395">
        <f>BD.PD[[#This Row],[Ppto. Orden Interna '[DOP']]]/HLOOKUP("USD",$K$1:$L$2,2,FALSE)</f>
        <v>245.90163934426229</v>
      </c>
      <c r="S401" s="499" t="s">
        <v>1639</v>
      </c>
      <c r="T401" s="387"/>
      <c r="U401" s="460" t="s">
        <v>406</v>
      </c>
      <c r="V401" s="611">
        <v>801672</v>
      </c>
      <c r="W401" s="499" t="s">
        <v>1639</v>
      </c>
      <c r="X401" s="174">
        <v>22</v>
      </c>
      <c r="Y401" s="399">
        <v>1</v>
      </c>
      <c r="Z401" s="395">
        <f>BD.PD[[#This Row],[Av.P1 '[%']]]*BD.PD[[#This Row],[Ppto. Orden Interna '[DOP']]]</f>
        <v>15000</v>
      </c>
      <c r="AA401" s="174"/>
      <c r="AB401" s="399"/>
      <c r="AC401" s="395">
        <f>BD.PD[[#This Row],[Av.P2 '[%']]]*BD.PD[[#This Row],[Ppto. Orden Interna '[DOP']]]</f>
        <v>0</v>
      </c>
      <c r="AD401" s="249"/>
      <c r="AE401" s="389"/>
      <c r="AF401" s="243">
        <f>BD.PD[[#This Row],[Av.P3 '[%']]]*BD.PD[[#This Row],[Ppto. Orden Interna '[DOP']]]</f>
        <v>0</v>
      </c>
      <c r="AG401" s="243"/>
      <c r="AH401" s="243"/>
      <c r="AI401" s="243"/>
      <c r="AJ401" s="243"/>
      <c r="AK401" s="243"/>
      <c r="AL401" s="243"/>
      <c r="AM401" s="482">
        <f>BD.PD[[#This Row],[Pago 3]]+BD.PD[[#This Row],[Pago 2]]+BD.PD[[#This Row],[Pago 1]]</f>
        <v>15000</v>
      </c>
      <c r="AN401" s="511" t="s">
        <v>244</v>
      </c>
      <c r="AO401" s="511" t="s">
        <v>245</v>
      </c>
      <c r="AP401" s="511" t="s">
        <v>246</v>
      </c>
      <c r="AQ401" s="511" t="s">
        <v>247</v>
      </c>
      <c r="AR401" s="511">
        <v>594</v>
      </c>
      <c r="AS401" s="511" t="s">
        <v>258</v>
      </c>
      <c r="IH401" s="306"/>
    </row>
    <row r="402" spans="1:242" ht="45" customHeight="1" x14ac:dyDescent="0.3">
      <c r="A402" s="174">
        <v>7.04</v>
      </c>
      <c r="B402" s="231"/>
      <c r="C402" s="232" t="str">
        <f>VLOOKUP(BD.PD[[#This Row],[Pos]],PPto[],3,FALSE)</f>
        <v>7.04 Equipamiento de Panaderia, Reposteria y Rosticería</v>
      </c>
      <c r="D402" s="174" t="s">
        <v>23</v>
      </c>
      <c r="E402" s="305" t="str">
        <f>IF(BD.PD[[#This Row],[.]]="*",VLOOKUP(BD.PD[[#This Row],[Pos]],Presupuesto!A:H,7,FALSE),"")</f>
        <v/>
      </c>
      <c r="F402" s="234" t="s">
        <v>277</v>
      </c>
      <c r="G402" s="230" t="s">
        <v>1608</v>
      </c>
      <c r="H402" s="174">
        <v>4513105523</v>
      </c>
      <c r="I402" s="174" t="s">
        <v>1609</v>
      </c>
      <c r="J402" s="497" t="s">
        <v>1994</v>
      </c>
      <c r="K402" s="382">
        <v>1</v>
      </c>
      <c r="L402" s="174" t="s">
        <v>260</v>
      </c>
      <c r="M402" s="383">
        <f>IF(BD.PD[[#This Row],[Mon]]="DOP",1,HLOOKUP(BD.PD[[#This Row],[Mon]],$K$1:$L$2,2,FALSE))</f>
        <v>1</v>
      </c>
      <c r="N402" s="400">
        <v>15000</v>
      </c>
      <c r="O402" s="395">
        <f>BD.PD[[#This Row],[Cant.]]*BD.PD[[#This Row],[ Tasa ]]*BD.PD[[#This Row],[ Precio Und.]]</f>
        <v>15000</v>
      </c>
      <c r="P402" s="386">
        <v>0</v>
      </c>
      <c r="Q402" s="395">
        <f>IF(BD.PD[[#This Row],[Liquid. '[%']]]&lt;&gt;0,(BD.PD[[#This Row],[Valor Neto '[DOP']]]*BD.PD[[#This Row],[Liquid. '[%']]])+BD.PD[[#This Row],[Valor Neto '[DOP']]],BD.PD[[#This Row],[Valor Neto '[DOP']]])</f>
        <v>15000</v>
      </c>
      <c r="R402" s="395">
        <f>BD.PD[[#This Row],[Ppto. Orden Interna '[DOP']]]/HLOOKUP("USD",$K$1:$L$2,2,FALSE)</f>
        <v>245.90163934426229</v>
      </c>
      <c r="S402" s="499" t="s">
        <v>1639</v>
      </c>
      <c r="T402" s="387"/>
      <c r="U402" s="460" t="s">
        <v>406</v>
      </c>
      <c r="V402" s="611">
        <v>801672</v>
      </c>
      <c r="W402" s="499" t="s">
        <v>1639</v>
      </c>
      <c r="X402" s="174">
        <v>22</v>
      </c>
      <c r="Y402" s="399">
        <v>1</v>
      </c>
      <c r="Z402" s="395">
        <f>BD.PD[[#This Row],[Av.P1 '[%']]]*BD.PD[[#This Row],[Ppto. Orden Interna '[DOP']]]</f>
        <v>15000</v>
      </c>
      <c r="AA402" s="174"/>
      <c r="AB402" s="399"/>
      <c r="AC402" s="395">
        <f>BD.PD[[#This Row],[Av.P2 '[%']]]*BD.PD[[#This Row],[Ppto. Orden Interna '[DOP']]]</f>
        <v>0</v>
      </c>
      <c r="AD402" s="249"/>
      <c r="AE402" s="389"/>
      <c r="AF402" s="243">
        <f>BD.PD[[#This Row],[Av.P3 '[%']]]*BD.PD[[#This Row],[Ppto. Orden Interna '[DOP']]]</f>
        <v>0</v>
      </c>
      <c r="AG402" s="243"/>
      <c r="AH402" s="243"/>
      <c r="AI402" s="243"/>
      <c r="AJ402" s="243"/>
      <c r="AK402" s="243"/>
      <c r="AL402" s="243"/>
      <c r="AM402" s="482">
        <f>BD.PD[[#This Row],[Pago 3]]+BD.PD[[#This Row],[Pago 2]]+BD.PD[[#This Row],[Pago 1]]</f>
        <v>15000</v>
      </c>
      <c r="AN402" s="511" t="s">
        <v>244</v>
      </c>
      <c r="AO402" s="511" t="s">
        <v>245</v>
      </c>
      <c r="AP402" s="511" t="s">
        <v>246</v>
      </c>
      <c r="AQ402" s="511" t="s">
        <v>247</v>
      </c>
      <c r="AR402" s="511">
        <v>594</v>
      </c>
      <c r="AS402" s="511" t="s">
        <v>258</v>
      </c>
      <c r="IH402" s="306"/>
    </row>
    <row r="403" spans="1:242" ht="17.399999999999999" customHeight="1" x14ac:dyDescent="0.3">
      <c r="A403" s="174">
        <v>7.05</v>
      </c>
      <c r="B403" s="231" t="s">
        <v>243</v>
      </c>
      <c r="C403" s="232" t="str">
        <f>VLOOKUP(BD.PD[[#This Row],[Pos]],PPto[],3,FALSE)</f>
        <v>7.05 Equipamiento de Frutas y Vegetales</v>
      </c>
      <c r="D403" s="233" t="s">
        <v>243</v>
      </c>
      <c r="E403" s="305">
        <f>IF(BD.PD[[#This Row],[.]]="*",VLOOKUP(BD.PD[[#This Row],[Pos]],Presupuesto!A:H,7,FALSE),"")</f>
        <v>60235.301904761909</v>
      </c>
      <c r="F403" s="234"/>
      <c r="G403" s="174"/>
      <c r="H403" s="174"/>
      <c r="I403" s="174"/>
      <c r="J403" s="174"/>
      <c r="K403" s="392">
        <v>1</v>
      </c>
      <c r="L403" s="233" t="s">
        <v>117</v>
      </c>
      <c r="M403" s="383">
        <f>IF(BD.PD[[#This Row],[Mon]]="DOP",1,HLOOKUP(BD.PD[[#This Row],[Mon]],$K$1:$L$2,2,FALSE))</f>
        <v>61</v>
      </c>
      <c r="N403" s="490">
        <v>0</v>
      </c>
      <c r="O403" s="243">
        <f>BD.PD[[#This Row],[Cant.]]*BD.PD[[#This Row],[ Tasa ]]*BD.PD[[#This Row],[ Precio Und.]]</f>
        <v>0</v>
      </c>
      <c r="P403" s="491">
        <v>0</v>
      </c>
      <c r="Q403" s="243">
        <f>IF(BD.PD[[#This Row],[Liquid. '[%']]]&lt;&gt;0,(BD.PD[[#This Row],[Valor Neto '[DOP']]]*BD.PD[[#This Row],[Liquid. '[%']]])+BD.PD[[#This Row],[Valor Neto '[DOP']]],BD.PD[[#This Row],[Valor Neto '[DOP']]])</f>
        <v>0</v>
      </c>
      <c r="R403" s="243">
        <f>BD.PD[[#This Row],[Ppto. Orden Interna '[DOP']]]/HLOOKUP("USD",$K$1:$L$2,2,FALSE)</f>
        <v>0</v>
      </c>
      <c r="S403" s="381"/>
      <c r="T403" s="387"/>
      <c r="U403" s="460"/>
      <c r="V403" s="611"/>
      <c r="W403" s="499"/>
      <c r="X403" s="495"/>
      <c r="Y403" s="388"/>
      <c r="Z403" s="243">
        <f>BD.PD[[#This Row],[Av.P1 '[%']]]*BD.PD[[#This Row],[Ppto. Orden Interna '[DOP']]]</f>
        <v>0</v>
      </c>
      <c r="AA403" s="495"/>
      <c r="AB403" s="389"/>
      <c r="AC403" s="243">
        <f>BD.PD[[#This Row],[Av.P2 '[%']]]*BD.PD[[#This Row],[Ppto. Orden Interna '[DOP']]]</f>
        <v>0</v>
      </c>
      <c r="AD403" s="249"/>
      <c r="AE403" s="389"/>
      <c r="AF403" s="243">
        <f>BD.PD[[#This Row],[Av.P3 '[%']]]*BD.PD[[#This Row],[Ppto. Orden Interna '[DOP']]]</f>
        <v>0</v>
      </c>
      <c r="AG403" s="243"/>
      <c r="AH403" s="243"/>
      <c r="AI403" s="243"/>
      <c r="AJ403" s="243"/>
      <c r="AK403" s="243"/>
      <c r="AL403" s="243"/>
      <c r="AM403" s="482">
        <f>BD.PD[[#This Row],[Pago 3]]+BD.PD[[#This Row],[Pago 2]]+BD.PD[[#This Row],[Pago 1]]</f>
        <v>0</v>
      </c>
      <c r="AN403" s="511"/>
      <c r="AO403" s="511"/>
      <c r="AP403" s="511"/>
      <c r="AQ403" s="511"/>
      <c r="AR403" s="511"/>
      <c r="AS403" s="511"/>
      <c r="IH403" s="306"/>
    </row>
    <row r="404" spans="1:242" ht="15" customHeight="1" x14ac:dyDescent="0.3">
      <c r="A404" s="174">
        <v>7.05</v>
      </c>
      <c r="B404" s="231"/>
      <c r="C404" s="232" t="str">
        <f>VLOOKUP(BD.PD[[#This Row],[Pos]],PPto[],3,FALSE)</f>
        <v>7.05 Equipamiento de Frutas y Vegetales</v>
      </c>
      <c r="D404" s="174" t="s">
        <v>23</v>
      </c>
      <c r="E404" s="305" t="str">
        <f>IF(BD.PD[[#This Row],[.]]="*",VLOOKUP(BD.PD[[#This Row],[Pos]],Presupuesto!A:H,7,FALSE),"")</f>
        <v/>
      </c>
      <c r="F404" s="523" t="s">
        <v>529</v>
      </c>
      <c r="G404" s="230" t="s">
        <v>1608</v>
      </c>
      <c r="H404" s="174">
        <v>4600080262</v>
      </c>
      <c r="I404" s="174" t="s">
        <v>1606</v>
      </c>
      <c r="J404" s="497" t="s">
        <v>1888</v>
      </c>
      <c r="K404" s="382">
        <v>200</v>
      </c>
      <c r="L404" s="174" t="s">
        <v>189</v>
      </c>
      <c r="M404" s="383">
        <f>IF(BD.PD[[#This Row],[Mon]]="DOP",1,HLOOKUP(BD.PD[[#This Row],[Mon]],$K$1:$L$2,2,FALSE))</f>
        <v>72</v>
      </c>
      <c r="N404" s="384">
        <v>6.49</v>
      </c>
      <c r="O404" s="395">
        <f>BD.PD[[#This Row],[Cant.]]*BD.PD[[#This Row],[ Tasa ]]*BD.PD[[#This Row],[ Precio Und.]]</f>
        <v>93456</v>
      </c>
      <c r="P404" s="386">
        <v>0</v>
      </c>
      <c r="Q404" s="395">
        <f>IF(BD.PD[[#This Row],[Liquid. '[%']]]&lt;&gt;0,(BD.PD[[#This Row],[Valor Neto '[DOP']]]*BD.PD[[#This Row],[Liquid. '[%']]])+BD.PD[[#This Row],[Valor Neto '[DOP']]],BD.PD[[#This Row],[Valor Neto '[DOP']]])</f>
        <v>93456</v>
      </c>
      <c r="R404" s="395">
        <f>BD.PD[[#This Row],[Ppto. Orden Interna '[DOP']]]/HLOOKUP("USD",$K$1:$L$2,2,FALSE)</f>
        <v>1532.0655737704917</v>
      </c>
      <c r="S404" s="381" t="s">
        <v>1895</v>
      </c>
      <c r="T404" s="387"/>
      <c r="U404" s="460" t="s">
        <v>406</v>
      </c>
      <c r="V404" s="611">
        <v>801672</v>
      </c>
      <c r="W404" s="381" t="s">
        <v>1895</v>
      </c>
      <c r="X404" s="495">
        <v>21</v>
      </c>
      <c r="Y404" s="388">
        <v>1</v>
      </c>
      <c r="Z404" s="243">
        <f>BD.PD[[#This Row],[Av.P1 '[%']]]*BD.PD[[#This Row],[Ppto. Orden Interna '[DOP']]]</f>
        <v>93456</v>
      </c>
      <c r="AA404" s="495"/>
      <c r="AB404" s="388"/>
      <c r="AC404" s="243">
        <f>BD.PD[[#This Row],[Av.P2 '[%']]]*BD.PD[[#This Row],[Ppto. Orden Interna '[DOP']]]</f>
        <v>0</v>
      </c>
      <c r="AD404" s="249"/>
      <c r="AE404" s="389"/>
      <c r="AF404" s="243">
        <f>BD.PD[[#This Row],[Av.P3 '[%']]]*BD.PD[[#This Row],[Ppto. Orden Interna '[DOP']]]</f>
        <v>0</v>
      </c>
      <c r="AG404" s="243"/>
      <c r="AH404" s="243"/>
      <c r="AI404" s="243"/>
      <c r="AJ404" s="243"/>
      <c r="AK404" s="243"/>
      <c r="AL404" s="243"/>
      <c r="AM404" s="482">
        <f>BD.PD[[#This Row],[Pago 3]]+BD.PD[[#This Row],[Pago 2]]+BD.PD[[#This Row],[Pago 1]]</f>
        <v>93456</v>
      </c>
      <c r="AN404" s="511" t="s">
        <v>244</v>
      </c>
      <c r="AO404" s="511" t="s">
        <v>245</v>
      </c>
      <c r="AP404" s="511" t="s">
        <v>246</v>
      </c>
      <c r="AQ404" s="511" t="s">
        <v>247</v>
      </c>
      <c r="AR404" s="511">
        <v>594</v>
      </c>
      <c r="AS404" s="511" t="s">
        <v>258</v>
      </c>
      <c r="IH404" s="306"/>
    </row>
    <row r="405" spans="1:242" ht="15" customHeight="1" x14ac:dyDescent="0.3">
      <c r="A405" s="174">
        <v>7.05</v>
      </c>
      <c r="B405" s="231"/>
      <c r="C405" s="232" t="str">
        <f>VLOOKUP(BD.PD[[#This Row],[Pos]],PPto[],3,FALSE)</f>
        <v>7.05 Equipamiento de Frutas y Vegetales</v>
      </c>
      <c r="D405" s="174" t="s">
        <v>23</v>
      </c>
      <c r="E405" s="305" t="str">
        <f>IF(BD.PD[[#This Row],[.]]="*",VLOOKUP(BD.PD[[#This Row],[Pos]],Presupuesto!A:H,7,FALSE),"")</f>
        <v/>
      </c>
      <c r="F405" s="523" t="s">
        <v>532</v>
      </c>
      <c r="G405" s="230" t="s">
        <v>1608</v>
      </c>
      <c r="H405" s="174">
        <v>4600079826</v>
      </c>
      <c r="I405" s="174" t="s">
        <v>1606</v>
      </c>
      <c r="J405" s="497" t="s">
        <v>1888</v>
      </c>
      <c r="K405" s="382">
        <v>10</v>
      </c>
      <c r="L405" s="174" t="s">
        <v>189</v>
      </c>
      <c r="M405" s="383">
        <f>IF(BD.PD[[#This Row],[Mon]]="DOP",1,HLOOKUP(BD.PD[[#This Row],[Mon]],$K$1:$L$2,2,FALSE))</f>
        <v>72</v>
      </c>
      <c r="N405" s="384">
        <v>3.7</v>
      </c>
      <c r="O405" s="395">
        <f>BD.PD[[#This Row],[Cant.]]*BD.PD[[#This Row],[ Tasa ]]*BD.PD[[#This Row],[ Precio Und.]]</f>
        <v>2664</v>
      </c>
      <c r="P405" s="386">
        <v>0</v>
      </c>
      <c r="Q405" s="395">
        <f>IF(BD.PD[[#This Row],[Liquid. '[%']]]&lt;&gt;0,(BD.PD[[#This Row],[Valor Neto '[DOP']]]*BD.PD[[#This Row],[Liquid. '[%']]])+BD.PD[[#This Row],[Valor Neto '[DOP']]],BD.PD[[#This Row],[Valor Neto '[DOP']]])</f>
        <v>2664</v>
      </c>
      <c r="R405" s="395">
        <f>BD.PD[[#This Row],[Ppto. Orden Interna '[DOP']]]/HLOOKUP("USD",$K$1:$L$2,2,FALSE)</f>
        <v>43.672131147540981</v>
      </c>
      <c r="S405" s="381" t="s">
        <v>1895</v>
      </c>
      <c r="T405" s="387"/>
      <c r="U405" s="460" t="s">
        <v>406</v>
      </c>
      <c r="V405" s="611">
        <v>801672</v>
      </c>
      <c r="W405" s="381" t="s">
        <v>1895</v>
      </c>
      <c r="X405" s="495">
        <v>21</v>
      </c>
      <c r="Y405" s="388">
        <v>1</v>
      </c>
      <c r="Z405" s="243">
        <f>BD.PD[[#This Row],[Av.P1 '[%']]]*BD.PD[[#This Row],[Ppto. Orden Interna '[DOP']]]</f>
        <v>2664</v>
      </c>
      <c r="AA405" s="495"/>
      <c r="AB405" s="388"/>
      <c r="AC405" s="243">
        <f>BD.PD[[#This Row],[Av.P2 '[%']]]*BD.PD[[#This Row],[Ppto. Orden Interna '[DOP']]]</f>
        <v>0</v>
      </c>
      <c r="AD405" s="249"/>
      <c r="AE405" s="389"/>
      <c r="AF405" s="243">
        <f>BD.PD[[#This Row],[Av.P3 '[%']]]*BD.PD[[#This Row],[Ppto. Orden Interna '[DOP']]]</f>
        <v>0</v>
      </c>
      <c r="AG405" s="243"/>
      <c r="AH405" s="243"/>
      <c r="AI405" s="243"/>
      <c r="AJ405" s="243"/>
      <c r="AK405" s="243"/>
      <c r="AL405" s="243"/>
      <c r="AM405" s="482">
        <f>BD.PD[[#This Row],[Pago 3]]+BD.PD[[#This Row],[Pago 2]]+BD.PD[[#This Row],[Pago 1]]</f>
        <v>2664</v>
      </c>
      <c r="AN405" s="511" t="s">
        <v>244</v>
      </c>
      <c r="AO405" s="511" t="s">
        <v>245</v>
      </c>
      <c r="AP405" s="511" t="s">
        <v>246</v>
      </c>
      <c r="AQ405" s="511" t="s">
        <v>247</v>
      </c>
      <c r="AR405" s="511">
        <v>594</v>
      </c>
      <c r="AS405" s="511" t="s">
        <v>258</v>
      </c>
      <c r="IH405" s="306"/>
    </row>
    <row r="406" spans="1:242" ht="15" customHeight="1" x14ac:dyDescent="0.3">
      <c r="A406" s="174">
        <v>7.05</v>
      </c>
      <c r="B406" s="231"/>
      <c r="C406" s="232" t="str">
        <f>VLOOKUP(BD.PD[[#This Row],[Pos]],PPto[],3,FALSE)</f>
        <v>7.05 Equipamiento de Frutas y Vegetales</v>
      </c>
      <c r="D406" s="174" t="s">
        <v>23</v>
      </c>
      <c r="E406" s="305" t="str">
        <f>IF(BD.PD[[#This Row],[.]]="*",VLOOKUP(BD.PD[[#This Row],[Pos]],Presupuesto!A:H,7,FALSE),"")</f>
        <v/>
      </c>
      <c r="F406" s="234" t="s">
        <v>1515</v>
      </c>
      <c r="G406" s="230" t="s">
        <v>1608</v>
      </c>
      <c r="H406" s="174">
        <v>4600079826</v>
      </c>
      <c r="I406" s="174" t="s">
        <v>1606</v>
      </c>
      <c r="J406" s="497" t="s">
        <v>1888</v>
      </c>
      <c r="K406" s="382">
        <v>10</v>
      </c>
      <c r="L406" s="174" t="s">
        <v>189</v>
      </c>
      <c r="M406" s="383">
        <f>IF(BD.PD[[#This Row],[Mon]]="DOP",1,HLOOKUP(BD.PD[[#This Row],[Mon]],$K$1:$L$2,2,FALSE))</f>
        <v>72</v>
      </c>
      <c r="N406" s="384">
        <v>5.72</v>
      </c>
      <c r="O406" s="395">
        <f>BD.PD[[#This Row],[Cant.]]*BD.PD[[#This Row],[ Tasa ]]*BD.PD[[#This Row],[ Precio Und.]]</f>
        <v>4118.3999999999996</v>
      </c>
      <c r="P406" s="386">
        <v>0</v>
      </c>
      <c r="Q406" s="395">
        <f>IF(BD.PD[[#This Row],[Liquid. '[%']]]&lt;&gt;0,(BD.PD[[#This Row],[Valor Neto '[DOP']]]*BD.PD[[#This Row],[Liquid. '[%']]])+BD.PD[[#This Row],[Valor Neto '[DOP']]],BD.PD[[#This Row],[Valor Neto '[DOP']]])</f>
        <v>4118.3999999999996</v>
      </c>
      <c r="R406" s="395">
        <f>BD.PD[[#This Row],[Ppto. Orden Interna '[DOP']]]/HLOOKUP("USD",$K$1:$L$2,2,FALSE)</f>
        <v>67.514754098360655</v>
      </c>
      <c r="S406" s="381" t="s">
        <v>1895</v>
      </c>
      <c r="T406" s="387"/>
      <c r="U406" s="460" t="s">
        <v>406</v>
      </c>
      <c r="V406" s="611">
        <v>801672</v>
      </c>
      <c r="W406" s="381" t="s">
        <v>1895</v>
      </c>
      <c r="X406" s="495">
        <v>21</v>
      </c>
      <c r="Y406" s="388">
        <v>1</v>
      </c>
      <c r="Z406" s="243">
        <f>BD.PD[[#This Row],[Av.P1 '[%']]]*BD.PD[[#This Row],[Ppto. Orden Interna '[DOP']]]</f>
        <v>4118.3999999999996</v>
      </c>
      <c r="AA406" s="495"/>
      <c r="AB406" s="388"/>
      <c r="AC406" s="243">
        <f>BD.PD[[#This Row],[Av.P2 '[%']]]*BD.PD[[#This Row],[Ppto. Orden Interna '[DOP']]]</f>
        <v>0</v>
      </c>
      <c r="AD406" s="249"/>
      <c r="AE406" s="389"/>
      <c r="AF406" s="243">
        <f>BD.PD[[#This Row],[Av.P3 '[%']]]*BD.PD[[#This Row],[Ppto. Orden Interna '[DOP']]]</f>
        <v>0</v>
      </c>
      <c r="AG406" s="243"/>
      <c r="AH406" s="243"/>
      <c r="AI406" s="243"/>
      <c r="AJ406" s="243"/>
      <c r="AK406" s="243"/>
      <c r="AL406" s="243"/>
      <c r="AM406" s="482">
        <f>BD.PD[[#This Row],[Pago 3]]+BD.PD[[#This Row],[Pago 2]]+BD.PD[[#This Row],[Pago 1]]</f>
        <v>4118.3999999999996</v>
      </c>
      <c r="AN406" s="511" t="s">
        <v>244</v>
      </c>
      <c r="AO406" s="511" t="s">
        <v>245</v>
      </c>
      <c r="AP406" s="511" t="s">
        <v>246</v>
      </c>
      <c r="AQ406" s="511" t="s">
        <v>247</v>
      </c>
      <c r="AR406" s="511">
        <v>594</v>
      </c>
      <c r="AS406" s="511" t="s">
        <v>258</v>
      </c>
      <c r="IH406" s="306"/>
    </row>
    <row r="407" spans="1:242" ht="15" customHeight="1" x14ac:dyDescent="0.3">
      <c r="A407" s="174">
        <v>7.05</v>
      </c>
      <c r="B407" s="231"/>
      <c r="C407" s="232" t="str">
        <f>VLOOKUP(BD.PD[[#This Row],[Pos]],PPto[],3,FALSE)</f>
        <v>7.05 Equipamiento de Frutas y Vegetales</v>
      </c>
      <c r="D407" s="174" t="s">
        <v>23</v>
      </c>
      <c r="E407" s="305" t="str">
        <f>IF(BD.PD[[#This Row],[.]]="*",VLOOKUP(BD.PD[[#This Row],[Pos]],Presupuesto!A:H,7,FALSE),"")</f>
        <v/>
      </c>
      <c r="F407" s="544" t="s">
        <v>1894</v>
      </c>
      <c r="G407" s="230" t="s">
        <v>1608</v>
      </c>
      <c r="H407" s="174">
        <v>4600079826</v>
      </c>
      <c r="I407" s="174" t="s">
        <v>1606</v>
      </c>
      <c r="J407" s="497" t="s">
        <v>1888</v>
      </c>
      <c r="K407" s="382">
        <v>10</v>
      </c>
      <c r="L407" s="174" t="s">
        <v>189</v>
      </c>
      <c r="M407" s="383">
        <f>IF(BD.PD[[#This Row],[Mon]]="DOP",1,HLOOKUP(BD.PD[[#This Row],[Mon]],$K$1:$L$2,2,FALSE))</f>
        <v>72</v>
      </c>
      <c r="N407" s="384">
        <v>8.17</v>
      </c>
      <c r="O407" s="395">
        <f>BD.PD[[#This Row],[Cant.]]*BD.PD[[#This Row],[ Tasa ]]*BD.PD[[#This Row],[ Precio Und.]]</f>
        <v>5882.4</v>
      </c>
      <c r="P407" s="386">
        <v>0</v>
      </c>
      <c r="Q407" s="395">
        <f>IF(BD.PD[[#This Row],[Liquid. '[%']]]&lt;&gt;0,(BD.PD[[#This Row],[Valor Neto '[DOP']]]*BD.PD[[#This Row],[Liquid. '[%']]])+BD.PD[[#This Row],[Valor Neto '[DOP']]],BD.PD[[#This Row],[Valor Neto '[DOP']]])</f>
        <v>5882.4</v>
      </c>
      <c r="R407" s="395">
        <f>BD.PD[[#This Row],[Ppto. Orden Interna '[DOP']]]/HLOOKUP("USD",$K$1:$L$2,2,FALSE)</f>
        <v>96.432786885245889</v>
      </c>
      <c r="S407" s="381" t="s">
        <v>1895</v>
      </c>
      <c r="T407" s="387"/>
      <c r="U407" s="460" t="s">
        <v>406</v>
      </c>
      <c r="V407" s="611">
        <v>801672</v>
      </c>
      <c r="W407" s="381" t="s">
        <v>1895</v>
      </c>
      <c r="X407" s="495">
        <v>21</v>
      </c>
      <c r="Y407" s="388">
        <v>1</v>
      </c>
      <c r="Z407" s="243">
        <f>BD.PD[[#This Row],[Av.P1 '[%']]]*BD.PD[[#This Row],[Ppto. Orden Interna '[DOP']]]</f>
        <v>5882.4</v>
      </c>
      <c r="AA407" s="495"/>
      <c r="AB407" s="388"/>
      <c r="AC407" s="243">
        <f>BD.PD[[#This Row],[Av.P2 '[%']]]*BD.PD[[#This Row],[Ppto. Orden Interna '[DOP']]]</f>
        <v>0</v>
      </c>
      <c r="AD407" s="249"/>
      <c r="AE407" s="389"/>
      <c r="AF407" s="243">
        <f>BD.PD[[#This Row],[Av.P3 '[%']]]*BD.PD[[#This Row],[Ppto. Orden Interna '[DOP']]]</f>
        <v>0</v>
      </c>
      <c r="AG407" s="243"/>
      <c r="AH407" s="243"/>
      <c r="AI407" s="243"/>
      <c r="AJ407" s="243"/>
      <c r="AK407" s="243"/>
      <c r="AL407" s="243"/>
      <c r="AM407" s="482">
        <f>BD.PD[[#This Row],[Pago 3]]+BD.PD[[#This Row],[Pago 2]]+BD.PD[[#This Row],[Pago 1]]</f>
        <v>5882.4</v>
      </c>
      <c r="AN407" s="511" t="s">
        <v>244</v>
      </c>
      <c r="AO407" s="511" t="s">
        <v>245</v>
      </c>
      <c r="AP407" s="511" t="s">
        <v>246</v>
      </c>
      <c r="AQ407" s="511" t="s">
        <v>247</v>
      </c>
      <c r="AR407" s="511">
        <v>594</v>
      </c>
      <c r="AS407" s="511" t="s">
        <v>258</v>
      </c>
      <c r="IH407" s="306"/>
    </row>
    <row r="408" spans="1:242" ht="15" customHeight="1" x14ac:dyDescent="0.3">
      <c r="A408" s="174">
        <v>7.05</v>
      </c>
      <c r="B408" s="231"/>
      <c r="C408" s="232" t="str">
        <f>VLOOKUP(BD.PD[[#This Row],[Pos]],PPto[],3,FALSE)</f>
        <v>7.05 Equipamiento de Frutas y Vegetales</v>
      </c>
      <c r="D408" s="174" t="s">
        <v>23</v>
      </c>
      <c r="E408" s="305" t="str">
        <f>IF(BD.PD[[#This Row],[.]]="*",VLOOKUP(BD.PD[[#This Row],[Pos]],Presupuesto!A:H,7,FALSE),"")</f>
        <v/>
      </c>
      <c r="F408" s="524" t="s">
        <v>1226</v>
      </c>
      <c r="G408" s="230" t="s">
        <v>1607</v>
      </c>
      <c r="H408" s="174">
        <v>4600073165</v>
      </c>
      <c r="I408" s="174"/>
      <c r="J408" s="497" t="s">
        <v>1624</v>
      </c>
      <c r="K408" s="382">
        <v>0</v>
      </c>
      <c r="L408" s="174" t="s">
        <v>117</v>
      </c>
      <c r="M408" s="383">
        <f>IF(BD.PD[[#This Row],[Mon]]="DOP",1,HLOOKUP(BD.PD[[#This Row],[Mon]],$K$1:$L$2,2,FALSE))</f>
        <v>61</v>
      </c>
      <c r="N408" s="400">
        <v>1228</v>
      </c>
      <c r="O408" s="395">
        <f>BD.PD[[#This Row],[Cant.]]*BD.PD[[#This Row],[ Tasa ]]*BD.PD[[#This Row],[ Precio Und.]]</f>
        <v>0</v>
      </c>
      <c r="P408" s="386">
        <v>0.52</v>
      </c>
      <c r="Q408" s="395">
        <f>IF(BD.PD[[#This Row],[Liquid. '[%']]]&lt;&gt;0,(BD.PD[[#This Row],[Valor Neto '[DOP']]]*BD.PD[[#This Row],[Liquid. '[%']]])+BD.PD[[#This Row],[Valor Neto '[DOP']]],BD.PD[[#This Row],[Valor Neto '[DOP']]])</f>
        <v>0</v>
      </c>
      <c r="R408" s="395">
        <f>BD.PD[[#This Row],[Ppto. Orden Interna '[DOP']]]/HLOOKUP("USD",$K$1:$L$2,2,FALSE)</f>
        <v>0</v>
      </c>
      <c r="S408" s="398" t="s">
        <v>355</v>
      </c>
      <c r="T408" s="481"/>
      <c r="U408" s="460" t="s">
        <v>406</v>
      </c>
      <c r="V408" s="611">
        <v>801672</v>
      </c>
      <c r="W408" s="499" t="s">
        <v>355</v>
      </c>
      <c r="X408" s="174">
        <v>4</v>
      </c>
      <c r="Y408" s="399">
        <v>0.5</v>
      </c>
      <c r="Z408" s="395">
        <f>BD.PD[[#This Row],[Av.P1 '[%']]]*BD.PD[[#This Row],[Ppto. Orden Interna '[DOP']]]</f>
        <v>0</v>
      </c>
      <c r="AA408" s="174">
        <v>13</v>
      </c>
      <c r="AB408" s="399">
        <v>0.5</v>
      </c>
      <c r="AC408" s="395">
        <f>BD.PD[[#This Row],[Av.P2 '[%']]]*BD.PD[[#This Row],[Ppto. Orden Interna '[DOP']]]</f>
        <v>0</v>
      </c>
      <c r="AD408" s="249"/>
      <c r="AE408" s="389"/>
      <c r="AF408" s="243">
        <f>BD.PD[[#This Row],[Av.P3 '[%']]]*BD.PD[[#This Row],[Ppto. Orden Interna '[DOP']]]</f>
        <v>0</v>
      </c>
      <c r="AG408" s="243"/>
      <c r="AH408" s="243"/>
      <c r="AI408" s="243"/>
      <c r="AJ408" s="243"/>
      <c r="AK408" s="243"/>
      <c r="AL408" s="243"/>
      <c r="AM408" s="482">
        <f>BD.PD[[#This Row],[Pago 3]]+BD.PD[[#This Row],[Pago 2]]+BD.PD[[#This Row],[Pago 1]]</f>
        <v>0</v>
      </c>
      <c r="AN408" s="511" t="s">
        <v>244</v>
      </c>
      <c r="AO408" s="511" t="s">
        <v>245</v>
      </c>
      <c r="AP408" s="511" t="s">
        <v>246</v>
      </c>
      <c r="AQ408" s="511" t="s">
        <v>247</v>
      </c>
      <c r="AR408" s="511">
        <v>594</v>
      </c>
      <c r="AS408" s="511" t="s">
        <v>258</v>
      </c>
      <c r="IH408" s="306"/>
    </row>
    <row r="409" spans="1:242" ht="19.2" customHeight="1" x14ac:dyDescent="0.3">
      <c r="A409" s="174">
        <v>7.05</v>
      </c>
      <c r="B409" s="231"/>
      <c r="C409" s="232" t="str">
        <f>VLOOKUP(BD.PD[[#This Row],[Pos]],PPto[],3,FALSE)</f>
        <v>7.05 Equipamiento de Frutas y Vegetales</v>
      </c>
      <c r="D409" s="174" t="s">
        <v>23</v>
      </c>
      <c r="E409" s="305" t="str">
        <f>IF(BD.PD[[#This Row],[.]]="*",VLOOKUP(BD.PD[[#This Row],[Pos]],Presupuesto!A:H,7,FALSE),"")</f>
        <v/>
      </c>
      <c r="F409" s="524" t="s">
        <v>1227</v>
      </c>
      <c r="G409" s="230" t="s">
        <v>1607</v>
      </c>
      <c r="H409" s="174">
        <v>4600073165</v>
      </c>
      <c r="I409" s="174"/>
      <c r="J409" s="497" t="s">
        <v>1624</v>
      </c>
      <c r="K409" s="382">
        <v>0</v>
      </c>
      <c r="L409" s="174" t="s">
        <v>117</v>
      </c>
      <c r="M409" s="383">
        <f>IF(BD.PD[[#This Row],[Mon]]="DOP",1,HLOOKUP(BD.PD[[#This Row],[Mon]],$K$1:$L$2,2,FALSE))</f>
        <v>61</v>
      </c>
      <c r="N409" s="400">
        <v>1771</v>
      </c>
      <c r="O409" s="395">
        <f>BD.PD[[#This Row],[Cant.]]*BD.PD[[#This Row],[ Tasa ]]*BD.PD[[#This Row],[ Precio Und.]]</f>
        <v>0</v>
      </c>
      <c r="P409" s="386">
        <v>0.52</v>
      </c>
      <c r="Q409" s="395">
        <f>IF(BD.PD[[#This Row],[Liquid. '[%']]]&lt;&gt;0,(BD.PD[[#This Row],[Valor Neto '[DOP']]]*BD.PD[[#This Row],[Liquid. '[%']]])+BD.PD[[#This Row],[Valor Neto '[DOP']]],BD.PD[[#This Row],[Valor Neto '[DOP']]])</f>
        <v>0</v>
      </c>
      <c r="R409" s="395">
        <f>BD.PD[[#This Row],[Ppto. Orden Interna '[DOP']]]/HLOOKUP("USD",$K$1:$L$2,2,FALSE)</f>
        <v>0</v>
      </c>
      <c r="S409" s="398" t="s">
        <v>355</v>
      </c>
      <c r="T409" s="481"/>
      <c r="U409" s="460" t="s">
        <v>406</v>
      </c>
      <c r="V409" s="611">
        <v>801672</v>
      </c>
      <c r="W409" s="499" t="s">
        <v>355</v>
      </c>
      <c r="X409" s="174">
        <v>4</v>
      </c>
      <c r="Y409" s="399">
        <v>0.5</v>
      </c>
      <c r="Z409" s="395">
        <f>BD.PD[[#This Row],[Av.P1 '[%']]]*BD.PD[[#This Row],[Ppto. Orden Interna '[DOP']]]</f>
        <v>0</v>
      </c>
      <c r="AA409" s="174">
        <v>13</v>
      </c>
      <c r="AB409" s="399">
        <v>0.5</v>
      </c>
      <c r="AC409" s="395">
        <f>BD.PD[[#This Row],[Av.P2 '[%']]]*BD.PD[[#This Row],[Ppto. Orden Interna '[DOP']]]</f>
        <v>0</v>
      </c>
      <c r="AD409" s="249"/>
      <c r="AE409" s="389"/>
      <c r="AF409" s="243">
        <f>BD.PD[[#This Row],[Av.P3 '[%']]]*BD.PD[[#This Row],[Ppto. Orden Interna '[DOP']]]</f>
        <v>0</v>
      </c>
      <c r="AG409" s="243"/>
      <c r="AH409" s="243"/>
      <c r="AI409" s="243"/>
      <c r="AJ409" s="243"/>
      <c r="AK409" s="243"/>
      <c r="AL409" s="243"/>
      <c r="AM409" s="482">
        <f>BD.PD[[#This Row],[Pago 3]]+BD.PD[[#This Row],[Pago 2]]+BD.PD[[#This Row],[Pago 1]]</f>
        <v>0</v>
      </c>
      <c r="AN409" s="511" t="s">
        <v>244</v>
      </c>
      <c r="AO409" s="511" t="s">
        <v>245</v>
      </c>
      <c r="AP409" s="511" t="s">
        <v>246</v>
      </c>
      <c r="AQ409" s="511" t="s">
        <v>247</v>
      </c>
      <c r="AR409" s="511">
        <v>594</v>
      </c>
      <c r="AS409" s="511" t="s">
        <v>258</v>
      </c>
      <c r="IH409" s="306"/>
    </row>
    <row r="410" spans="1:242" ht="18.600000000000001" customHeight="1" x14ac:dyDescent="0.3">
      <c r="A410" s="174">
        <v>7.05</v>
      </c>
      <c r="B410" s="231"/>
      <c r="C410" s="232" t="str">
        <f>VLOOKUP(BD.PD[[#This Row],[Pos]],PPto[],3,FALSE)</f>
        <v>7.05 Equipamiento de Frutas y Vegetales</v>
      </c>
      <c r="D410" s="174" t="s">
        <v>23</v>
      </c>
      <c r="E410" s="305" t="str">
        <f>IF(BD.PD[[#This Row],[.]]="*",VLOOKUP(BD.PD[[#This Row],[Pos]],Presupuesto!A:H,7,FALSE),"")</f>
        <v/>
      </c>
      <c r="F410" s="358" t="s">
        <v>538</v>
      </c>
      <c r="G410" s="230" t="s">
        <v>1607</v>
      </c>
      <c r="H410" s="174">
        <v>4600073165</v>
      </c>
      <c r="I410" s="174"/>
      <c r="J410" s="497" t="s">
        <v>1624</v>
      </c>
      <c r="K410" s="382">
        <v>0</v>
      </c>
      <c r="L410" s="174" t="s">
        <v>117</v>
      </c>
      <c r="M410" s="383">
        <f>IF(BD.PD[[#This Row],[Mon]]="DOP",1,HLOOKUP(BD.PD[[#This Row],[Mon]],$K$1:$L$2,2,FALSE))</f>
        <v>61</v>
      </c>
      <c r="N410" s="400">
        <v>130</v>
      </c>
      <c r="O410" s="395">
        <f>BD.PD[[#This Row],[Cant.]]*BD.PD[[#This Row],[ Tasa ]]*BD.PD[[#This Row],[ Precio Und.]]</f>
        <v>0</v>
      </c>
      <c r="P410" s="386">
        <v>0.52</v>
      </c>
      <c r="Q410" s="395">
        <f>IF(BD.PD[[#This Row],[Liquid. '[%']]]&lt;&gt;0,(BD.PD[[#This Row],[Valor Neto '[DOP']]]*BD.PD[[#This Row],[Liquid. '[%']]])+BD.PD[[#This Row],[Valor Neto '[DOP']]],BD.PD[[#This Row],[Valor Neto '[DOP']]])</f>
        <v>0</v>
      </c>
      <c r="R410" s="395">
        <f>BD.PD[[#This Row],[Ppto. Orden Interna '[DOP']]]/HLOOKUP("USD",$K$1:$L$2,2,FALSE)</f>
        <v>0</v>
      </c>
      <c r="S410" s="398" t="s">
        <v>355</v>
      </c>
      <c r="T410" s="481"/>
      <c r="U410" s="460" t="s">
        <v>406</v>
      </c>
      <c r="V410" s="611">
        <v>801672</v>
      </c>
      <c r="W410" s="499" t="s">
        <v>355</v>
      </c>
      <c r="X410" s="174">
        <v>4</v>
      </c>
      <c r="Y410" s="399">
        <v>0.5</v>
      </c>
      <c r="Z410" s="395">
        <f>BD.PD[[#This Row],[Av.P1 '[%']]]*BD.PD[[#This Row],[Ppto. Orden Interna '[DOP']]]</f>
        <v>0</v>
      </c>
      <c r="AA410" s="174">
        <v>13</v>
      </c>
      <c r="AB410" s="399">
        <v>0.5</v>
      </c>
      <c r="AC410" s="395">
        <f>BD.PD[[#This Row],[Av.P2 '[%']]]*BD.PD[[#This Row],[Ppto. Orden Interna '[DOP']]]</f>
        <v>0</v>
      </c>
      <c r="AD410" s="249"/>
      <c r="AE410" s="389"/>
      <c r="AF410" s="243">
        <f>BD.PD[[#This Row],[Av.P3 '[%']]]*BD.PD[[#This Row],[Ppto. Orden Interna '[DOP']]]</f>
        <v>0</v>
      </c>
      <c r="AG410" s="243"/>
      <c r="AH410" s="243"/>
      <c r="AI410" s="243"/>
      <c r="AJ410" s="243"/>
      <c r="AK410" s="243"/>
      <c r="AL410" s="243"/>
      <c r="AM410" s="482">
        <f>BD.PD[[#This Row],[Pago 3]]+BD.PD[[#This Row],[Pago 2]]+BD.PD[[#This Row],[Pago 1]]</f>
        <v>0</v>
      </c>
      <c r="AN410" s="511" t="s">
        <v>244</v>
      </c>
      <c r="AO410" s="511" t="s">
        <v>245</v>
      </c>
      <c r="AP410" s="511" t="s">
        <v>246</v>
      </c>
      <c r="AQ410" s="511" t="s">
        <v>247</v>
      </c>
      <c r="AR410" s="511">
        <v>594</v>
      </c>
      <c r="AS410" s="511" t="s">
        <v>258</v>
      </c>
      <c r="IH410" s="306"/>
    </row>
    <row r="411" spans="1:242" ht="18.600000000000001" customHeight="1" x14ac:dyDescent="0.3">
      <c r="A411" s="174">
        <v>7.05</v>
      </c>
      <c r="B411" s="231"/>
      <c r="C411" s="232" t="str">
        <f>VLOOKUP(BD.PD[[#This Row],[Pos]],PPto[],3,FALSE)</f>
        <v>7.05 Equipamiento de Frutas y Vegetales</v>
      </c>
      <c r="D411" s="174" t="s">
        <v>23</v>
      </c>
      <c r="E411" s="305" t="str">
        <f>IF(BD.PD[[#This Row],[.]]="*",VLOOKUP(BD.PD[[#This Row],[Pos]],Presupuesto!A:H,7,FALSE),"")</f>
        <v/>
      </c>
      <c r="F411" s="234" t="s">
        <v>1863</v>
      </c>
      <c r="G411" s="230" t="s">
        <v>1608</v>
      </c>
      <c r="H411" s="174">
        <v>4513010807</v>
      </c>
      <c r="I411" s="174" t="s">
        <v>1609</v>
      </c>
      <c r="J411" s="497" t="s">
        <v>1847</v>
      </c>
      <c r="K411" s="382">
        <v>8</v>
      </c>
      <c r="L411" s="382" t="s">
        <v>260</v>
      </c>
      <c r="M411" s="383">
        <f>IF(BD.PD[[#This Row],[Mon]]="DOP",1,HLOOKUP(BD.PD[[#This Row],[Mon]],$K$1:$L$2,2,FALSE))</f>
        <v>1</v>
      </c>
      <c r="N411" s="400">
        <v>15043</v>
      </c>
      <c r="O411" s="395">
        <f>BD.PD[[#This Row],[Cant.]]*BD.PD[[#This Row],[ Tasa ]]*BD.PD[[#This Row],[ Precio Und.]]</f>
        <v>120344</v>
      </c>
      <c r="P411" s="386">
        <v>0</v>
      </c>
      <c r="Q411" s="395">
        <f>IF(BD.PD[[#This Row],[Liquid. '[%']]]&lt;&gt;0,(BD.PD[[#This Row],[Valor Neto '[DOP']]]*BD.PD[[#This Row],[Liquid. '[%']]])+BD.PD[[#This Row],[Valor Neto '[DOP']]],BD.PD[[#This Row],[Valor Neto '[DOP']]])</f>
        <v>120344</v>
      </c>
      <c r="R411" s="395">
        <f>BD.PD[[#This Row],[Ppto. Orden Interna '[DOP']]]/HLOOKUP("USD",$K$1:$L$2,2,FALSE)</f>
        <v>1972.8524590163934</v>
      </c>
      <c r="S411" s="398" t="s">
        <v>1752</v>
      </c>
      <c r="T411" s="387"/>
      <c r="U411" s="460" t="s">
        <v>406</v>
      </c>
      <c r="V411" s="611">
        <v>801672</v>
      </c>
      <c r="W411" s="499" t="s">
        <v>1752</v>
      </c>
      <c r="X411" s="174">
        <v>21</v>
      </c>
      <c r="Y411" s="399">
        <v>1</v>
      </c>
      <c r="Z411" s="243">
        <f>BD.PD[[#This Row],[Av.P1 '[%']]]*BD.PD[[#This Row],[Ppto. Orden Interna '[DOP']]]</f>
        <v>120344</v>
      </c>
      <c r="AA411" s="495"/>
      <c r="AB411" s="388"/>
      <c r="AC411" s="243">
        <f>BD.PD[[#This Row],[Av.P2 '[%']]]*BD.PD[[#This Row],[Ppto. Orden Interna '[DOP']]]</f>
        <v>0</v>
      </c>
      <c r="AD411" s="249"/>
      <c r="AE411" s="389"/>
      <c r="AF411" s="243">
        <f>BD.PD[[#This Row],[Av.P3 '[%']]]*BD.PD[[#This Row],[Ppto. Orden Interna '[DOP']]]</f>
        <v>0</v>
      </c>
      <c r="AG411" s="243"/>
      <c r="AH411" s="243"/>
      <c r="AI411" s="243"/>
      <c r="AJ411" s="243"/>
      <c r="AK411" s="243"/>
      <c r="AL411" s="243"/>
      <c r="AM411" s="482">
        <f>BD.PD[[#This Row],[Pago 3]]+BD.PD[[#This Row],[Pago 2]]+BD.PD[[#This Row],[Pago 1]]</f>
        <v>120344</v>
      </c>
      <c r="AN411" s="511" t="s">
        <v>244</v>
      </c>
      <c r="AO411" s="511" t="s">
        <v>245</v>
      </c>
      <c r="AP411" s="511" t="s">
        <v>246</v>
      </c>
      <c r="AQ411" s="511" t="s">
        <v>247</v>
      </c>
      <c r="AR411" s="511">
        <v>594</v>
      </c>
      <c r="AS411" s="511" t="s">
        <v>258</v>
      </c>
      <c r="IH411" s="306"/>
    </row>
    <row r="412" spans="1:242" ht="18.600000000000001" customHeight="1" x14ac:dyDescent="0.3">
      <c r="A412" s="174">
        <v>7.05</v>
      </c>
      <c r="B412" s="231"/>
      <c r="C412" s="232" t="str">
        <f>VLOOKUP(BD.PD[[#This Row],[Pos]],PPto[],3,FALSE)</f>
        <v>7.05 Equipamiento de Frutas y Vegetales</v>
      </c>
      <c r="D412" s="174" t="s">
        <v>23</v>
      </c>
      <c r="E412" s="305" t="str">
        <f>IF(BD.PD[[#This Row],[.]]="*",VLOOKUP(BD.PD[[#This Row],[Pos]],Presupuesto!A:H,7,FALSE),"")</f>
        <v/>
      </c>
      <c r="F412" s="234" t="s">
        <v>1864</v>
      </c>
      <c r="G412" s="230" t="s">
        <v>1608</v>
      </c>
      <c r="H412" s="174">
        <v>4513033883</v>
      </c>
      <c r="I412" s="174" t="s">
        <v>1609</v>
      </c>
      <c r="J412" s="497" t="s">
        <v>1847</v>
      </c>
      <c r="K412" s="382">
        <v>2</v>
      </c>
      <c r="L412" s="609" t="s">
        <v>260</v>
      </c>
      <c r="M412" s="383">
        <f>IF(BD.PD[[#This Row],[Mon]]="DOP",1,HLOOKUP(BD.PD[[#This Row],[Mon]],$K$1:$L$2,2,FALSE))</f>
        <v>1</v>
      </c>
      <c r="N412" s="400">
        <v>21119</v>
      </c>
      <c r="O412" s="395">
        <f>BD.PD[[#This Row],[Cant.]]*BD.PD[[#This Row],[ Tasa ]]*BD.PD[[#This Row],[ Precio Und.]]</f>
        <v>42238</v>
      </c>
      <c r="P412" s="386">
        <v>0</v>
      </c>
      <c r="Q412" s="395">
        <f>IF(BD.PD[[#This Row],[Liquid. '[%']]]&lt;&gt;0,(BD.PD[[#This Row],[Valor Neto '[DOP']]]*BD.PD[[#This Row],[Liquid. '[%']]])+BD.PD[[#This Row],[Valor Neto '[DOP']]],BD.PD[[#This Row],[Valor Neto '[DOP']]])</f>
        <v>42238</v>
      </c>
      <c r="R412" s="395">
        <f>BD.PD[[#This Row],[Ppto. Orden Interna '[DOP']]]/HLOOKUP("USD",$K$1:$L$2,2,FALSE)</f>
        <v>692.42622950819668</v>
      </c>
      <c r="S412" s="398" t="s">
        <v>1752</v>
      </c>
      <c r="T412" s="387"/>
      <c r="U412" s="460" t="s">
        <v>406</v>
      </c>
      <c r="V412" s="611">
        <v>801672</v>
      </c>
      <c r="W412" s="398" t="s">
        <v>1752</v>
      </c>
      <c r="X412" s="174">
        <v>20</v>
      </c>
      <c r="Y412" s="399">
        <v>0.7</v>
      </c>
      <c r="Z412" s="395">
        <f>BD.PD[[#This Row],[Av.P1 '[%']]]*BD.PD[[#This Row],[Ppto. Orden Interna '[DOP']]]</f>
        <v>29566.6</v>
      </c>
      <c r="AA412" s="174">
        <v>21</v>
      </c>
      <c r="AB412" s="399">
        <v>0.3</v>
      </c>
      <c r="AC412" s="395">
        <f>BD.PD[[#This Row],[Av.P2 '[%']]]*BD.PD[[#This Row],[Ppto. Orden Interna '[DOP']]]</f>
        <v>12671.4</v>
      </c>
      <c r="AD412" s="249"/>
      <c r="AE412" s="389"/>
      <c r="AF412" s="243">
        <f>BD.PD[[#This Row],[Av.P3 '[%']]]*BD.PD[[#This Row],[Ppto. Orden Interna '[DOP']]]</f>
        <v>0</v>
      </c>
      <c r="AG412" s="243"/>
      <c r="AH412" s="243"/>
      <c r="AI412" s="243"/>
      <c r="AJ412" s="243"/>
      <c r="AK412" s="243"/>
      <c r="AL412" s="243"/>
      <c r="AM412" s="482">
        <f>BD.PD[[#This Row],[Pago 3]]+BD.PD[[#This Row],[Pago 2]]+BD.PD[[#This Row],[Pago 1]]</f>
        <v>42238</v>
      </c>
      <c r="AN412" s="511" t="s">
        <v>244</v>
      </c>
      <c r="AO412" s="511" t="s">
        <v>245</v>
      </c>
      <c r="AP412" s="511" t="s">
        <v>246</v>
      </c>
      <c r="AQ412" s="511" t="s">
        <v>247</v>
      </c>
      <c r="AR412" s="511">
        <v>594</v>
      </c>
      <c r="AS412" s="511" t="s">
        <v>258</v>
      </c>
      <c r="IH412" s="306"/>
    </row>
    <row r="413" spans="1:242" ht="18.600000000000001" customHeight="1" x14ac:dyDescent="0.3">
      <c r="A413" s="174">
        <v>7.05</v>
      </c>
      <c r="B413" s="231"/>
      <c r="C413" s="232" t="str">
        <f>VLOOKUP(BD.PD[[#This Row],[Pos]],PPto[],3,FALSE)</f>
        <v>7.05 Equipamiento de Frutas y Vegetales</v>
      </c>
      <c r="D413" s="174" t="s">
        <v>23</v>
      </c>
      <c r="E413" s="305" t="str">
        <f>IF(BD.PD[[#This Row],[.]]="*",VLOOKUP(BD.PD[[#This Row],[Pos]],Presupuesto!A:H,7,FALSE),"")</f>
        <v/>
      </c>
      <c r="F413" s="234" t="s">
        <v>1915</v>
      </c>
      <c r="G413" s="230" t="s">
        <v>1608</v>
      </c>
      <c r="H413" s="174">
        <v>4513082952</v>
      </c>
      <c r="I413" s="174" t="s">
        <v>1609</v>
      </c>
      <c r="J413" s="497" t="s">
        <v>1914</v>
      </c>
      <c r="K413" s="382">
        <v>2</v>
      </c>
      <c r="L413" s="609" t="s">
        <v>260</v>
      </c>
      <c r="M413" s="383">
        <f>IF(BD.PD[[#This Row],[Mon]]="DOP",1,HLOOKUP(BD.PD[[#This Row],[Mon]],$K$1:$L$2,2,FALSE))</f>
        <v>1</v>
      </c>
      <c r="N413" s="400">
        <v>2000</v>
      </c>
      <c r="O413" s="395">
        <f>BD.PD[[#This Row],[Cant.]]*BD.PD[[#This Row],[ Tasa ]]*BD.PD[[#This Row],[ Precio Und.]]</f>
        <v>4000</v>
      </c>
      <c r="P413" s="386">
        <v>0</v>
      </c>
      <c r="Q413" s="395">
        <f>IF(BD.PD[[#This Row],[Liquid. '[%']]]&lt;&gt;0,(BD.PD[[#This Row],[Valor Neto '[DOP']]]*BD.PD[[#This Row],[Liquid. '[%']]])+BD.PD[[#This Row],[Valor Neto '[DOP']]],BD.PD[[#This Row],[Valor Neto '[DOP']]])</f>
        <v>4000</v>
      </c>
      <c r="R413" s="395">
        <f>BD.PD[[#This Row],[Ppto. Orden Interna '[DOP']]]/HLOOKUP("USD",$K$1:$L$2,2,FALSE)</f>
        <v>65.573770491803273</v>
      </c>
      <c r="S413" s="398" t="s">
        <v>1180</v>
      </c>
      <c r="T413" s="387"/>
      <c r="U413" s="460" t="s">
        <v>406</v>
      </c>
      <c r="V413" s="611">
        <v>801672</v>
      </c>
      <c r="W413" s="398" t="s">
        <v>1180</v>
      </c>
      <c r="X413" s="174">
        <v>21</v>
      </c>
      <c r="Y413" s="399">
        <v>1</v>
      </c>
      <c r="Z413" s="395">
        <f>BD.PD[[#This Row],[Av.P1 '[%']]]*BD.PD[[#This Row],[Ppto. Orden Interna '[DOP']]]</f>
        <v>4000</v>
      </c>
      <c r="AA413" s="174"/>
      <c r="AB413" s="399"/>
      <c r="AC413" s="395">
        <f>BD.PD[[#This Row],[Av.P2 '[%']]]*BD.PD[[#This Row],[Ppto. Orden Interna '[DOP']]]</f>
        <v>0</v>
      </c>
      <c r="AD413" s="249"/>
      <c r="AE413" s="389"/>
      <c r="AF413" s="243">
        <f>BD.PD[[#This Row],[Av.P3 '[%']]]*BD.PD[[#This Row],[Ppto. Orden Interna '[DOP']]]</f>
        <v>0</v>
      </c>
      <c r="AG413" s="243"/>
      <c r="AH413" s="243"/>
      <c r="AI413" s="243"/>
      <c r="AJ413" s="243"/>
      <c r="AK413" s="243"/>
      <c r="AL413" s="243"/>
      <c r="AM413" s="482">
        <f>BD.PD[[#This Row],[Pago 3]]+BD.PD[[#This Row],[Pago 2]]+BD.PD[[#This Row],[Pago 1]]</f>
        <v>4000</v>
      </c>
      <c r="AN413" s="511" t="s">
        <v>244</v>
      </c>
      <c r="AO413" s="511" t="s">
        <v>245</v>
      </c>
      <c r="AP413" s="511" t="s">
        <v>246</v>
      </c>
      <c r="AQ413" s="511" t="s">
        <v>247</v>
      </c>
      <c r="AR413" s="511">
        <v>594</v>
      </c>
      <c r="AS413" s="511" t="s">
        <v>258</v>
      </c>
      <c r="IH413" s="306"/>
    </row>
    <row r="414" spans="1:242" ht="18.600000000000001" customHeight="1" x14ac:dyDescent="0.3">
      <c r="A414" s="174">
        <v>7.05</v>
      </c>
      <c r="B414" s="231"/>
      <c r="C414" s="232" t="str">
        <f>VLOOKUP(BD.PD[[#This Row],[Pos]],PPto[],3,FALSE)</f>
        <v>7.05 Equipamiento de Frutas y Vegetales</v>
      </c>
      <c r="D414" s="174" t="s">
        <v>23</v>
      </c>
      <c r="E414" s="305" t="str">
        <f>IF(BD.PD[[#This Row],[.]]="*",VLOOKUP(BD.PD[[#This Row],[Pos]],Presupuesto!A:H,7,FALSE),"")</f>
        <v/>
      </c>
      <c r="F414" s="234" t="s">
        <v>1916</v>
      </c>
      <c r="G414" s="230" t="s">
        <v>1608</v>
      </c>
      <c r="H414" s="174">
        <v>4513082952</v>
      </c>
      <c r="I414" s="174" t="s">
        <v>1609</v>
      </c>
      <c r="J414" s="497" t="s">
        <v>1914</v>
      </c>
      <c r="K414" s="382">
        <v>2</v>
      </c>
      <c r="L414" s="609" t="s">
        <v>260</v>
      </c>
      <c r="M414" s="383">
        <f>IF(BD.PD[[#This Row],[Mon]]="DOP",1,HLOOKUP(BD.PD[[#This Row],[Mon]],$K$1:$L$2,2,FALSE))</f>
        <v>1</v>
      </c>
      <c r="N414" s="400">
        <v>2000</v>
      </c>
      <c r="O414" s="395">
        <f>BD.PD[[#This Row],[Cant.]]*BD.PD[[#This Row],[ Tasa ]]*BD.PD[[#This Row],[ Precio Und.]]</f>
        <v>4000</v>
      </c>
      <c r="P414" s="386">
        <v>0</v>
      </c>
      <c r="Q414" s="395">
        <f>IF(BD.PD[[#This Row],[Liquid. '[%']]]&lt;&gt;0,(BD.PD[[#This Row],[Valor Neto '[DOP']]]*BD.PD[[#This Row],[Liquid. '[%']]])+BD.PD[[#This Row],[Valor Neto '[DOP']]],BD.PD[[#This Row],[Valor Neto '[DOP']]])</f>
        <v>4000</v>
      </c>
      <c r="R414" s="395">
        <f>BD.PD[[#This Row],[Ppto. Orden Interna '[DOP']]]/HLOOKUP("USD",$K$1:$L$2,2,FALSE)</f>
        <v>65.573770491803273</v>
      </c>
      <c r="S414" s="398" t="s">
        <v>1180</v>
      </c>
      <c r="T414" s="387"/>
      <c r="U414" s="460" t="s">
        <v>406</v>
      </c>
      <c r="V414" s="611">
        <v>801672</v>
      </c>
      <c r="W414" s="398" t="s">
        <v>1180</v>
      </c>
      <c r="X414" s="174">
        <v>21</v>
      </c>
      <c r="Y414" s="399">
        <v>1</v>
      </c>
      <c r="Z414" s="395">
        <f>BD.PD[[#This Row],[Av.P1 '[%']]]*BD.PD[[#This Row],[Ppto. Orden Interna '[DOP']]]</f>
        <v>4000</v>
      </c>
      <c r="AA414" s="174"/>
      <c r="AB414" s="399"/>
      <c r="AC414" s="395">
        <f>BD.PD[[#This Row],[Av.P2 '[%']]]*BD.PD[[#This Row],[Ppto. Orden Interna '[DOP']]]</f>
        <v>0</v>
      </c>
      <c r="AD414" s="249"/>
      <c r="AE414" s="389"/>
      <c r="AF414" s="243">
        <f>BD.PD[[#This Row],[Av.P3 '[%']]]*BD.PD[[#This Row],[Ppto. Orden Interna '[DOP']]]</f>
        <v>0</v>
      </c>
      <c r="AG414" s="243"/>
      <c r="AH414" s="243"/>
      <c r="AI414" s="243"/>
      <c r="AJ414" s="243"/>
      <c r="AK414" s="243"/>
      <c r="AL414" s="243"/>
      <c r="AM414" s="482">
        <f>BD.PD[[#This Row],[Pago 3]]+BD.PD[[#This Row],[Pago 2]]+BD.PD[[#This Row],[Pago 1]]</f>
        <v>4000</v>
      </c>
      <c r="AN414" s="511" t="s">
        <v>244</v>
      </c>
      <c r="AO414" s="511" t="s">
        <v>245</v>
      </c>
      <c r="AP414" s="511" t="s">
        <v>246</v>
      </c>
      <c r="AQ414" s="511" t="s">
        <v>247</v>
      </c>
      <c r="AR414" s="511">
        <v>594</v>
      </c>
      <c r="AS414" s="511" t="s">
        <v>258</v>
      </c>
      <c r="IH414" s="306"/>
    </row>
    <row r="415" spans="1:242" ht="18.600000000000001" customHeight="1" x14ac:dyDescent="0.3">
      <c r="A415" s="174">
        <v>7.05</v>
      </c>
      <c r="B415" s="231"/>
      <c r="C415" s="232" t="str">
        <f>VLOOKUP(BD.PD[[#This Row],[Pos]],PPto[],3,FALSE)</f>
        <v>7.05 Equipamiento de Frutas y Vegetales</v>
      </c>
      <c r="D415" s="174" t="s">
        <v>23</v>
      </c>
      <c r="E415" s="305" t="str">
        <f>IF(BD.PD[[#This Row],[.]]="*",VLOOKUP(BD.PD[[#This Row],[Pos]],Presupuesto!A:H,7,FALSE),"")</f>
        <v/>
      </c>
      <c r="F415" s="234" t="s">
        <v>1917</v>
      </c>
      <c r="G415" s="230" t="s">
        <v>1608</v>
      </c>
      <c r="H415" s="174">
        <v>4513082952</v>
      </c>
      <c r="I415" s="174" t="s">
        <v>1609</v>
      </c>
      <c r="J415" s="497" t="s">
        <v>1914</v>
      </c>
      <c r="K415" s="382">
        <v>2</v>
      </c>
      <c r="L415" s="609" t="s">
        <v>260</v>
      </c>
      <c r="M415" s="383">
        <f>IF(BD.PD[[#This Row],[Mon]]="DOP",1,HLOOKUP(BD.PD[[#This Row],[Mon]],$K$1:$L$2,2,FALSE))</f>
        <v>1</v>
      </c>
      <c r="N415" s="400">
        <v>2000</v>
      </c>
      <c r="O415" s="395">
        <f>BD.PD[[#This Row],[Cant.]]*BD.PD[[#This Row],[ Tasa ]]*BD.PD[[#This Row],[ Precio Und.]]</f>
        <v>4000</v>
      </c>
      <c r="P415" s="386">
        <v>0</v>
      </c>
      <c r="Q415" s="395">
        <f>IF(BD.PD[[#This Row],[Liquid. '[%']]]&lt;&gt;0,(BD.PD[[#This Row],[Valor Neto '[DOP']]]*BD.PD[[#This Row],[Liquid. '[%']]])+BD.PD[[#This Row],[Valor Neto '[DOP']]],BD.PD[[#This Row],[Valor Neto '[DOP']]])</f>
        <v>4000</v>
      </c>
      <c r="R415" s="395">
        <f>BD.PD[[#This Row],[Ppto. Orden Interna '[DOP']]]/HLOOKUP("USD",$K$1:$L$2,2,FALSE)</f>
        <v>65.573770491803273</v>
      </c>
      <c r="S415" s="398" t="s">
        <v>1180</v>
      </c>
      <c r="T415" s="387"/>
      <c r="U415" s="460" t="s">
        <v>406</v>
      </c>
      <c r="V415" s="611">
        <v>801672</v>
      </c>
      <c r="W415" s="398" t="s">
        <v>1180</v>
      </c>
      <c r="X415" s="174">
        <v>21</v>
      </c>
      <c r="Y415" s="399">
        <v>1</v>
      </c>
      <c r="Z415" s="395">
        <f>BD.PD[[#This Row],[Av.P1 '[%']]]*BD.PD[[#This Row],[Ppto. Orden Interna '[DOP']]]</f>
        <v>4000</v>
      </c>
      <c r="AA415" s="174"/>
      <c r="AB415" s="399"/>
      <c r="AC415" s="395">
        <f>BD.PD[[#This Row],[Av.P2 '[%']]]*BD.PD[[#This Row],[Ppto. Orden Interna '[DOP']]]</f>
        <v>0</v>
      </c>
      <c r="AD415" s="249"/>
      <c r="AE415" s="389"/>
      <c r="AF415" s="243">
        <f>BD.PD[[#This Row],[Av.P3 '[%']]]*BD.PD[[#This Row],[Ppto. Orden Interna '[DOP']]]</f>
        <v>0</v>
      </c>
      <c r="AG415" s="243"/>
      <c r="AH415" s="243"/>
      <c r="AI415" s="243"/>
      <c r="AJ415" s="243"/>
      <c r="AK415" s="243"/>
      <c r="AL415" s="243"/>
      <c r="AM415" s="482">
        <f>BD.PD[[#This Row],[Pago 3]]+BD.PD[[#This Row],[Pago 2]]+BD.PD[[#This Row],[Pago 1]]</f>
        <v>4000</v>
      </c>
      <c r="AN415" s="511" t="s">
        <v>244</v>
      </c>
      <c r="AO415" s="511" t="s">
        <v>245</v>
      </c>
      <c r="AP415" s="511" t="s">
        <v>246</v>
      </c>
      <c r="AQ415" s="511" t="s">
        <v>247</v>
      </c>
      <c r="AR415" s="511">
        <v>594</v>
      </c>
      <c r="AS415" s="511" t="s">
        <v>258</v>
      </c>
      <c r="IH415" s="306"/>
    </row>
    <row r="416" spans="1:242" ht="18.600000000000001" customHeight="1" x14ac:dyDescent="0.3">
      <c r="A416" s="174">
        <v>7.05</v>
      </c>
      <c r="B416" s="231"/>
      <c r="C416" s="232" t="str">
        <f>VLOOKUP(BD.PD[[#This Row],[Pos]],PPto[],3,FALSE)</f>
        <v>7.05 Equipamiento de Frutas y Vegetales</v>
      </c>
      <c r="D416" s="174" t="s">
        <v>23</v>
      </c>
      <c r="E416" s="305" t="str">
        <f>IF(BD.PD[[#This Row],[.]]="*",VLOOKUP(BD.PD[[#This Row],[Pos]],Presupuesto!A:H,7,FALSE),"")</f>
        <v/>
      </c>
      <c r="F416" s="234" t="s">
        <v>1918</v>
      </c>
      <c r="G416" s="230" t="s">
        <v>1608</v>
      </c>
      <c r="H416" s="174">
        <v>4513082952</v>
      </c>
      <c r="I416" s="174" t="s">
        <v>1609</v>
      </c>
      <c r="J416" s="497" t="s">
        <v>1914</v>
      </c>
      <c r="K416" s="382">
        <v>4</v>
      </c>
      <c r="L416" s="609" t="s">
        <v>260</v>
      </c>
      <c r="M416" s="383">
        <f>IF(BD.PD[[#This Row],[Mon]]="DOP",1,HLOOKUP(BD.PD[[#This Row],[Mon]],$K$1:$L$2,2,FALSE))</f>
        <v>1</v>
      </c>
      <c r="N416" s="400">
        <v>2600</v>
      </c>
      <c r="O416" s="395">
        <f>BD.PD[[#This Row],[Cant.]]*BD.PD[[#This Row],[ Tasa ]]*BD.PD[[#This Row],[ Precio Und.]]</f>
        <v>10400</v>
      </c>
      <c r="P416" s="386">
        <v>0</v>
      </c>
      <c r="Q416" s="395">
        <f>IF(BD.PD[[#This Row],[Liquid. '[%']]]&lt;&gt;0,(BD.PD[[#This Row],[Valor Neto '[DOP']]]*BD.PD[[#This Row],[Liquid. '[%']]])+BD.PD[[#This Row],[Valor Neto '[DOP']]],BD.PD[[#This Row],[Valor Neto '[DOP']]])</f>
        <v>10400</v>
      </c>
      <c r="R416" s="395">
        <f>BD.PD[[#This Row],[Ppto. Orden Interna '[DOP']]]/HLOOKUP("USD",$K$1:$L$2,2,FALSE)</f>
        <v>170.49180327868854</v>
      </c>
      <c r="S416" s="398" t="s">
        <v>1180</v>
      </c>
      <c r="T416" s="387"/>
      <c r="U416" s="460" t="s">
        <v>406</v>
      </c>
      <c r="V416" s="611">
        <v>801672</v>
      </c>
      <c r="W416" s="398" t="s">
        <v>1180</v>
      </c>
      <c r="X416" s="174">
        <v>21</v>
      </c>
      <c r="Y416" s="399">
        <v>1</v>
      </c>
      <c r="Z416" s="395">
        <f>BD.PD[[#This Row],[Av.P1 '[%']]]*BD.PD[[#This Row],[Ppto. Orden Interna '[DOP']]]</f>
        <v>10400</v>
      </c>
      <c r="AA416" s="174"/>
      <c r="AB416" s="399"/>
      <c r="AC416" s="395">
        <f>BD.PD[[#This Row],[Av.P2 '[%']]]*BD.PD[[#This Row],[Ppto. Orden Interna '[DOP']]]</f>
        <v>0</v>
      </c>
      <c r="AD416" s="249"/>
      <c r="AE416" s="389"/>
      <c r="AF416" s="243">
        <f>BD.PD[[#This Row],[Av.P3 '[%']]]*BD.PD[[#This Row],[Ppto. Orden Interna '[DOP']]]</f>
        <v>0</v>
      </c>
      <c r="AG416" s="243"/>
      <c r="AH416" s="243"/>
      <c r="AI416" s="243"/>
      <c r="AJ416" s="243"/>
      <c r="AK416" s="243"/>
      <c r="AL416" s="243"/>
      <c r="AM416" s="482">
        <f>BD.PD[[#This Row],[Pago 3]]+BD.PD[[#This Row],[Pago 2]]+BD.PD[[#This Row],[Pago 1]]</f>
        <v>10400</v>
      </c>
      <c r="AN416" s="511" t="s">
        <v>244</v>
      </c>
      <c r="AO416" s="511" t="s">
        <v>245</v>
      </c>
      <c r="AP416" s="511" t="s">
        <v>246</v>
      </c>
      <c r="AQ416" s="511" t="s">
        <v>247</v>
      </c>
      <c r="AR416" s="511">
        <v>594</v>
      </c>
      <c r="AS416" s="511" t="s">
        <v>258</v>
      </c>
      <c r="IH416" s="306"/>
    </row>
    <row r="417" spans="1:242" ht="26.4" customHeight="1" x14ac:dyDescent="0.3">
      <c r="A417" s="174">
        <v>7.06</v>
      </c>
      <c r="B417" s="231" t="s">
        <v>243</v>
      </c>
      <c r="C417" s="232" t="str">
        <f>VLOOKUP(BD.PD[[#This Row],[Pos]],PPto[],3,FALSE)</f>
        <v>7.06 Balanzas</v>
      </c>
      <c r="D417" s="233" t="s">
        <v>243</v>
      </c>
      <c r="E417" s="305">
        <f>IF(BD.PD[[#This Row],[.]]="*",VLOOKUP(BD.PD[[#This Row],[Pos]],Presupuesto!A:H,7,FALSE),"")</f>
        <v>0</v>
      </c>
      <c r="F417" s="234"/>
      <c r="G417" s="174"/>
      <c r="H417" s="174"/>
      <c r="I417" s="174"/>
      <c r="J417" s="174"/>
      <c r="K417" s="392">
        <v>1</v>
      </c>
      <c r="L417" s="233" t="s">
        <v>117</v>
      </c>
      <c r="M417" s="383">
        <f>IF(BD.PD[[#This Row],[Mon]]="DOP",1,HLOOKUP(BD.PD[[#This Row],[Mon]],$K$1:$L$2,2,FALSE))</f>
        <v>61</v>
      </c>
      <c r="N417" s="490">
        <v>0</v>
      </c>
      <c r="O417" s="243">
        <f>BD.PD[[#This Row],[Cant.]]*BD.PD[[#This Row],[ Tasa ]]*BD.PD[[#This Row],[ Precio Und.]]</f>
        <v>0</v>
      </c>
      <c r="P417" s="491">
        <v>0</v>
      </c>
      <c r="Q417" s="243">
        <f>IF(BD.PD[[#This Row],[Liquid. '[%']]]&lt;&gt;0,(BD.PD[[#This Row],[Valor Neto '[DOP']]]*BD.PD[[#This Row],[Liquid. '[%']]])+BD.PD[[#This Row],[Valor Neto '[DOP']]],BD.PD[[#This Row],[Valor Neto '[DOP']]])</f>
        <v>0</v>
      </c>
      <c r="R417" s="243">
        <f>BD.PD[[#This Row],[Ppto. Orden Interna '[DOP']]]/HLOOKUP("USD",$K$1:$L$2,2,FALSE)</f>
        <v>0</v>
      </c>
      <c r="S417" s="381"/>
      <c r="T417" s="387"/>
      <c r="U417" s="460" t="s">
        <v>406</v>
      </c>
      <c r="V417" s="611">
        <v>801672</v>
      </c>
      <c r="W417" s="499"/>
      <c r="X417" s="495"/>
      <c r="Y417" s="388"/>
      <c r="Z417" s="243">
        <f>BD.PD[[#This Row],[Av.P1 '[%']]]*BD.PD[[#This Row],[Ppto. Orden Interna '[DOP']]]</f>
        <v>0</v>
      </c>
      <c r="AA417" s="249"/>
      <c r="AB417" s="389"/>
      <c r="AC417" s="243">
        <f>BD.PD[[#This Row],[Av.P2 '[%']]]*BD.PD[[#This Row],[Ppto. Orden Interna '[DOP']]]</f>
        <v>0</v>
      </c>
      <c r="AD417" s="249"/>
      <c r="AE417" s="389"/>
      <c r="AF417" s="243">
        <f>BD.PD[[#This Row],[Av.P3 '[%']]]*BD.PD[[#This Row],[Ppto. Orden Interna '[DOP']]]</f>
        <v>0</v>
      </c>
      <c r="AG417" s="243"/>
      <c r="AH417" s="243"/>
      <c r="AI417" s="243"/>
      <c r="AJ417" s="243"/>
      <c r="AK417" s="243"/>
      <c r="AL417" s="243"/>
      <c r="AM417" s="482">
        <f>BD.PD[[#This Row],[Pago 3]]+BD.PD[[#This Row],[Pago 2]]+BD.PD[[#This Row],[Pago 1]]</f>
        <v>0</v>
      </c>
      <c r="AN417" s="511"/>
      <c r="AO417" s="511"/>
      <c r="AP417" s="511"/>
      <c r="AQ417" s="511"/>
      <c r="AR417" s="511"/>
      <c r="AS417" s="511"/>
      <c r="IH417" s="306"/>
    </row>
    <row r="418" spans="1:242" ht="30" customHeight="1" x14ac:dyDescent="0.3">
      <c r="A418" s="174">
        <v>7.07</v>
      </c>
      <c r="B418" s="231"/>
      <c r="C418" s="232" t="str">
        <f>VLOOKUP(BD.PD[[#This Row],[Pos]],PPto[],3,FALSE)</f>
        <v>7.07 Otros Equipamientos de Producción</v>
      </c>
      <c r="D418" s="174" t="s">
        <v>23</v>
      </c>
      <c r="E418" s="305" t="str">
        <f>IF(BD.PD[[#This Row],[.]]="*",VLOOKUP(BD.PD[[#This Row],[Pos]],Presupuesto!A:H,7,FALSE),"")</f>
        <v/>
      </c>
      <c r="F418" s="524" t="s">
        <v>508</v>
      </c>
      <c r="G418" s="230" t="s">
        <v>1607</v>
      </c>
      <c r="H418" s="174" t="s">
        <v>1216</v>
      </c>
      <c r="I418" s="174"/>
      <c r="J418" s="497" t="s">
        <v>1624</v>
      </c>
      <c r="K418" s="382">
        <v>0</v>
      </c>
      <c r="L418" s="174" t="s">
        <v>117</v>
      </c>
      <c r="M418" s="383">
        <f>IF(BD.PD[[#This Row],[Mon]]="DOP",1,HLOOKUP(BD.PD[[#This Row],[Mon]],$K$1:$L$2,2,FALSE))</f>
        <v>61</v>
      </c>
      <c r="N418" s="400">
        <v>4124</v>
      </c>
      <c r="O418" s="395">
        <f>BD.PD[[#This Row],[Cant.]]*BD.PD[[#This Row],[ Tasa ]]*BD.PD[[#This Row],[ Precio Und.]]</f>
        <v>0</v>
      </c>
      <c r="P418" s="386">
        <v>0.52</v>
      </c>
      <c r="Q418" s="395">
        <f>IF(BD.PD[[#This Row],[Liquid. '[%']]]&lt;&gt;0,(BD.PD[[#This Row],[Valor Neto '[DOP']]]*BD.PD[[#This Row],[Liquid. '[%']]])+BD.PD[[#This Row],[Valor Neto '[DOP']]],BD.PD[[#This Row],[Valor Neto '[DOP']]])</f>
        <v>0</v>
      </c>
      <c r="R418" s="395">
        <f>BD.PD[[#This Row],[Ppto. Orden Interna '[DOP']]]/HLOOKUP("USD",$K$1:$L$2,2,FALSE)</f>
        <v>0</v>
      </c>
      <c r="S418" s="499" t="s">
        <v>355</v>
      </c>
      <c r="T418" s="481"/>
      <c r="U418" s="460" t="s">
        <v>406</v>
      </c>
      <c r="V418" s="611">
        <v>801672</v>
      </c>
      <c r="W418" s="499" t="s">
        <v>355</v>
      </c>
      <c r="X418" s="174"/>
      <c r="Y418" s="399"/>
      <c r="Z418" s="395">
        <f>BD.PD[[#This Row],[Av.P1 '[%']]]*BD.PD[[#This Row],[Ppto. Orden Interna '[DOP']]]</f>
        <v>0</v>
      </c>
      <c r="AA418" s="174"/>
      <c r="AB418" s="399"/>
      <c r="AC418" s="395">
        <f>BD.PD[[#This Row],[Av.P2 '[%']]]*BD.PD[[#This Row],[Ppto. Orden Interna '[DOP']]]</f>
        <v>0</v>
      </c>
      <c r="AD418" s="249"/>
      <c r="AE418" s="389"/>
      <c r="AF418" s="243">
        <f>BD.PD[[#This Row],[Av.P3 '[%']]]*BD.PD[[#This Row],[Ppto. Orden Interna '[DOP']]]</f>
        <v>0</v>
      </c>
      <c r="AG418" s="243"/>
      <c r="AH418" s="243"/>
      <c r="AI418" s="243"/>
      <c r="AJ418" s="243"/>
      <c r="AK418" s="243"/>
      <c r="AL418" s="243"/>
      <c r="AM418" s="482">
        <f>BD.PD[[#This Row],[Pago 3]]+BD.PD[[#This Row],[Pago 2]]+BD.PD[[#This Row],[Pago 1]]</f>
        <v>0</v>
      </c>
      <c r="AN418" s="511"/>
      <c r="AO418" s="511"/>
      <c r="AP418" s="511"/>
      <c r="AQ418" s="511"/>
      <c r="AR418" s="511"/>
      <c r="AS418" s="511"/>
      <c r="IH418" s="306"/>
    </row>
    <row r="419" spans="1:242" ht="30" customHeight="1" x14ac:dyDescent="0.3">
      <c r="A419" s="174">
        <v>7.07</v>
      </c>
      <c r="B419" s="231"/>
      <c r="C419" s="232" t="str">
        <f>VLOOKUP(BD.PD[[#This Row],[Pos]],PPto[],3,FALSE)</f>
        <v>7.07 Otros Equipamientos de Producción</v>
      </c>
      <c r="D419" s="174" t="s">
        <v>23</v>
      </c>
      <c r="E419" s="305" t="str">
        <f>IF(BD.PD[[#This Row],[.]]="*",VLOOKUP(BD.PD[[#This Row],[Pos]],Presupuesto!A:H,7,FALSE),"")</f>
        <v/>
      </c>
      <c r="F419" s="524" t="s">
        <v>509</v>
      </c>
      <c r="G419" s="230" t="s">
        <v>1607</v>
      </c>
      <c r="H419" s="174" t="s">
        <v>1216</v>
      </c>
      <c r="I419" s="174"/>
      <c r="J419" s="497" t="s">
        <v>1624</v>
      </c>
      <c r="K419" s="382">
        <v>0</v>
      </c>
      <c r="L419" s="174" t="s">
        <v>117</v>
      </c>
      <c r="M419" s="383">
        <f>IF(BD.PD[[#This Row],[Mon]]="DOP",1,HLOOKUP(BD.PD[[#This Row],[Mon]],$K$1:$L$2,2,FALSE))</f>
        <v>61</v>
      </c>
      <c r="N419" s="400">
        <v>7237</v>
      </c>
      <c r="O419" s="395">
        <f>BD.PD[[#This Row],[Cant.]]*BD.PD[[#This Row],[ Tasa ]]*BD.PD[[#This Row],[ Precio Und.]]</f>
        <v>0</v>
      </c>
      <c r="P419" s="386">
        <v>0.52</v>
      </c>
      <c r="Q419" s="395">
        <f>IF(BD.PD[[#This Row],[Liquid. '[%']]]&lt;&gt;0,(BD.PD[[#This Row],[Valor Neto '[DOP']]]*BD.PD[[#This Row],[Liquid. '[%']]])+BD.PD[[#This Row],[Valor Neto '[DOP']]],BD.PD[[#This Row],[Valor Neto '[DOP']]])</f>
        <v>0</v>
      </c>
      <c r="R419" s="395">
        <f>BD.PD[[#This Row],[Ppto. Orden Interna '[DOP']]]/HLOOKUP("USD",$K$1:$L$2,2,FALSE)</f>
        <v>0</v>
      </c>
      <c r="S419" s="499" t="s">
        <v>355</v>
      </c>
      <c r="T419" s="481"/>
      <c r="U419" s="460" t="s">
        <v>406</v>
      </c>
      <c r="V419" s="611">
        <v>801672</v>
      </c>
      <c r="W419" s="499" t="s">
        <v>355</v>
      </c>
      <c r="X419" s="174"/>
      <c r="Y419" s="399"/>
      <c r="Z419" s="395">
        <f>BD.PD[[#This Row],[Av.P1 '[%']]]*BD.PD[[#This Row],[Ppto. Orden Interna '[DOP']]]</f>
        <v>0</v>
      </c>
      <c r="AA419" s="174"/>
      <c r="AB419" s="399"/>
      <c r="AC419" s="395">
        <f>BD.PD[[#This Row],[Av.P2 '[%']]]*BD.PD[[#This Row],[Ppto. Orden Interna '[DOP']]]</f>
        <v>0</v>
      </c>
      <c r="AD419" s="249"/>
      <c r="AE419" s="389"/>
      <c r="AF419" s="243">
        <f>BD.PD[[#This Row],[Av.P3 '[%']]]*BD.PD[[#This Row],[Ppto. Orden Interna '[DOP']]]</f>
        <v>0</v>
      </c>
      <c r="AG419" s="243"/>
      <c r="AH419" s="243"/>
      <c r="AI419" s="243"/>
      <c r="AJ419" s="243"/>
      <c r="AK419" s="243"/>
      <c r="AL419" s="243"/>
      <c r="AM419" s="482">
        <f>BD.PD[[#This Row],[Pago 3]]+BD.PD[[#This Row],[Pago 2]]+BD.PD[[#This Row],[Pago 1]]</f>
        <v>0</v>
      </c>
      <c r="AN419" s="511"/>
      <c r="AO419" s="511"/>
      <c r="AP419" s="511"/>
      <c r="AQ419" s="511"/>
      <c r="AR419" s="511"/>
      <c r="AS419" s="511"/>
      <c r="IH419" s="306"/>
    </row>
    <row r="420" spans="1:242" ht="30" customHeight="1" x14ac:dyDescent="0.3">
      <c r="A420" s="174">
        <v>7.07</v>
      </c>
      <c r="B420" s="231"/>
      <c r="C420" s="232" t="str">
        <f>VLOOKUP(BD.PD[[#This Row],[Pos]],PPto[],3,FALSE)</f>
        <v>7.07 Otros Equipamientos de Producción</v>
      </c>
      <c r="D420" s="174" t="s">
        <v>23</v>
      </c>
      <c r="E420" s="305" t="str">
        <f>IF(BD.PD[[#This Row],[.]]="*",VLOOKUP(BD.PD[[#This Row],[Pos]],Presupuesto!A:H,7,FALSE),"")</f>
        <v/>
      </c>
      <c r="F420" s="234" t="s">
        <v>2020</v>
      </c>
      <c r="G420" s="230" t="s">
        <v>1608</v>
      </c>
      <c r="H420" s="174">
        <v>4513130353</v>
      </c>
      <c r="I420" s="174" t="s">
        <v>1605</v>
      </c>
      <c r="J420" s="497" t="s">
        <v>1994</v>
      </c>
      <c r="K420" s="382">
        <v>1</v>
      </c>
      <c r="L420" s="174" t="s">
        <v>260</v>
      </c>
      <c r="M420" s="383">
        <f>IF(BD.PD[[#This Row],[Mon]]="DOP",1,HLOOKUP(BD.PD[[#This Row],[Mon]],$K$1:$L$2,2,FALSE))</f>
        <v>1</v>
      </c>
      <c r="N420" s="400">
        <v>155715</v>
      </c>
      <c r="O420" s="395">
        <f>BD.PD[[#This Row],[Cant.]]*BD.PD[[#This Row],[ Tasa ]]*BD.PD[[#This Row],[ Precio Und.]]</f>
        <v>155715</v>
      </c>
      <c r="P420" s="386">
        <v>0</v>
      </c>
      <c r="Q420" s="395">
        <f>IF(BD.PD[[#This Row],[Liquid. '[%']]]&lt;&gt;0,(BD.PD[[#This Row],[Valor Neto '[DOP']]]*BD.PD[[#This Row],[Liquid. '[%']]])+BD.PD[[#This Row],[Valor Neto '[DOP']]],BD.PD[[#This Row],[Valor Neto '[DOP']]])</f>
        <v>155715</v>
      </c>
      <c r="R420" s="395">
        <f>BD.PD[[#This Row],[Ppto. Orden Interna '[DOP']]]/HLOOKUP("USD",$K$1:$L$2,2,FALSE)</f>
        <v>2552.7049180327867</v>
      </c>
      <c r="S420" s="499" t="s">
        <v>1639</v>
      </c>
      <c r="T420" s="387"/>
      <c r="U420" s="460" t="s">
        <v>406</v>
      </c>
      <c r="V420" s="611">
        <v>801672</v>
      </c>
      <c r="W420" s="499" t="s">
        <v>1639</v>
      </c>
      <c r="X420" s="174">
        <v>22</v>
      </c>
      <c r="Y420" s="399">
        <v>1</v>
      </c>
      <c r="Z420" s="395">
        <f>BD.PD[[#This Row],[Av.P1 '[%']]]*BD.PD[[#This Row],[Ppto. Orden Interna '[DOP']]]</f>
        <v>155715</v>
      </c>
      <c r="AA420" s="174"/>
      <c r="AB420" s="399"/>
      <c r="AC420" s="395">
        <f>BD.PD[[#This Row],[Av.P2 '[%']]]*BD.PD[[#This Row],[Ppto. Orden Interna '[DOP']]]</f>
        <v>0</v>
      </c>
      <c r="AD420" s="249"/>
      <c r="AE420" s="389"/>
      <c r="AF420" s="243">
        <f>BD.PD[[#This Row],[Av.P3 '[%']]]*BD.PD[[#This Row],[Ppto. Orden Interna '[DOP']]]</f>
        <v>0</v>
      </c>
      <c r="AG420" s="243"/>
      <c r="AH420" s="243"/>
      <c r="AI420" s="243"/>
      <c r="AJ420" s="243"/>
      <c r="AK420" s="243"/>
      <c r="AL420" s="243"/>
      <c r="AM420" s="482">
        <f>BD.PD[[#This Row],[Pago 3]]+BD.PD[[#This Row],[Pago 2]]+BD.PD[[#This Row],[Pago 1]]</f>
        <v>155715</v>
      </c>
      <c r="AN420" s="511" t="s">
        <v>244</v>
      </c>
      <c r="AO420" s="511" t="s">
        <v>245</v>
      </c>
      <c r="AP420" s="511" t="s">
        <v>246</v>
      </c>
      <c r="AQ420" s="511" t="s">
        <v>247</v>
      </c>
      <c r="AR420" s="511">
        <v>594</v>
      </c>
      <c r="AS420" s="511" t="s">
        <v>258</v>
      </c>
      <c r="IH420" s="306"/>
    </row>
    <row r="421" spans="1:242" ht="30" customHeight="1" x14ac:dyDescent="0.3">
      <c r="A421" s="174">
        <v>7.07</v>
      </c>
      <c r="B421" s="231"/>
      <c r="C421" s="232" t="str">
        <f>VLOOKUP(BD.PD[[#This Row],[Pos]],PPto[],3,FALSE)</f>
        <v>7.07 Otros Equipamientos de Producción</v>
      </c>
      <c r="D421" s="174" t="s">
        <v>23</v>
      </c>
      <c r="E421" s="305" t="str">
        <f>IF(BD.PD[[#This Row],[.]]="*",VLOOKUP(BD.PD[[#This Row],[Pos]],Presupuesto!A:H,7,FALSE),"")</f>
        <v/>
      </c>
      <c r="F421" s="234" t="s">
        <v>2021</v>
      </c>
      <c r="G421" s="230" t="s">
        <v>1608</v>
      </c>
      <c r="H421" s="174">
        <v>4513130353</v>
      </c>
      <c r="I421" s="174" t="s">
        <v>1605</v>
      </c>
      <c r="J421" s="497" t="s">
        <v>1994</v>
      </c>
      <c r="K421" s="382">
        <v>1</v>
      </c>
      <c r="L421" s="174" t="s">
        <v>260</v>
      </c>
      <c r="M421" s="383">
        <f>IF(BD.PD[[#This Row],[Mon]]="DOP",1,HLOOKUP(BD.PD[[#This Row],[Mon]],$K$1:$L$2,2,FALSE))</f>
        <v>1</v>
      </c>
      <c r="N421" s="400">
        <v>179500</v>
      </c>
      <c r="O421" s="395">
        <f>BD.PD[[#This Row],[Cant.]]*BD.PD[[#This Row],[ Tasa ]]*BD.PD[[#This Row],[ Precio Und.]]</f>
        <v>179500</v>
      </c>
      <c r="P421" s="386">
        <v>0</v>
      </c>
      <c r="Q421" s="395">
        <f>IF(BD.PD[[#This Row],[Liquid. '[%']]]&lt;&gt;0,(BD.PD[[#This Row],[Valor Neto '[DOP']]]*BD.PD[[#This Row],[Liquid. '[%']]])+BD.PD[[#This Row],[Valor Neto '[DOP']]],BD.PD[[#This Row],[Valor Neto '[DOP']]])</f>
        <v>179500</v>
      </c>
      <c r="R421" s="395">
        <f>BD.PD[[#This Row],[Ppto. Orden Interna '[DOP']]]/HLOOKUP("USD",$K$1:$L$2,2,FALSE)</f>
        <v>2942.622950819672</v>
      </c>
      <c r="S421" s="499" t="s">
        <v>1639</v>
      </c>
      <c r="T421" s="387"/>
      <c r="U421" s="460" t="s">
        <v>406</v>
      </c>
      <c r="V421" s="611">
        <v>801672</v>
      </c>
      <c r="W421" s="499" t="s">
        <v>1639</v>
      </c>
      <c r="X421" s="174">
        <v>22</v>
      </c>
      <c r="Y421" s="399">
        <v>1</v>
      </c>
      <c r="Z421" s="395">
        <f>BD.PD[[#This Row],[Av.P1 '[%']]]*BD.PD[[#This Row],[Ppto. Orden Interna '[DOP']]]</f>
        <v>179500</v>
      </c>
      <c r="AA421" s="174"/>
      <c r="AB421" s="399"/>
      <c r="AC421" s="395">
        <f>BD.PD[[#This Row],[Av.P2 '[%']]]*BD.PD[[#This Row],[Ppto. Orden Interna '[DOP']]]</f>
        <v>0</v>
      </c>
      <c r="AD421" s="249"/>
      <c r="AE421" s="389"/>
      <c r="AF421" s="243">
        <f>BD.PD[[#This Row],[Av.P3 '[%']]]*BD.PD[[#This Row],[Ppto. Orden Interna '[DOP']]]</f>
        <v>0</v>
      </c>
      <c r="AG421" s="243"/>
      <c r="AH421" s="243"/>
      <c r="AI421" s="243"/>
      <c r="AJ421" s="243"/>
      <c r="AK421" s="243"/>
      <c r="AL421" s="243"/>
      <c r="AM421" s="482">
        <f>BD.PD[[#This Row],[Pago 3]]+BD.PD[[#This Row],[Pago 2]]+BD.PD[[#This Row],[Pago 1]]</f>
        <v>179500</v>
      </c>
      <c r="AN421" s="511" t="s">
        <v>244</v>
      </c>
      <c r="AO421" s="511" t="s">
        <v>245</v>
      </c>
      <c r="AP421" s="511" t="s">
        <v>246</v>
      </c>
      <c r="AQ421" s="511" t="s">
        <v>247</v>
      </c>
      <c r="AR421" s="511">
        <v>594</v>
      </c>
      <c r="AS421" s="511" t="s">
        <v>258</v>
      </c>
      <c r="IH421" s="306"/>
    </row>
    <row r="422" spans="1:242" ht="30" customHeight="1" x14ac:dyDescent="0.3">
      <c r="A422" s="174">
        <v>7.07</v>
      </c>
      <c r="B422" s="231"/>
      <c r="C422" s="232" t="str">
        <f>VLOOKUP(BD.PD[[#This Row],[Pos]],PPto[],3,FALSE)</f>
        <v>7.07 Otros Equipamientos de Producción</v>
      </c>
      <c r="D422" s="174" t="s">
        <v>23</v>
      </c>
      <c r="E422" s="305" t="str">
        <f>IF(BD.PD[[#This Row],[.]]="*",VLOOKUP(BD.PD[[#This Row],[Pos]],Presupuesto!A:H,7,FALSE),"")</f>
        <v/>
      </c>
      <c r="F422" s="234" t="s">
        <v>2022</v>
      </c>
      <c r="G422" s="230" t="s">
        <v>1608</v>
      </c>
      <c r="H422" s="174">
        <v>4513130353</v>
      </c>
      <c r="I422" s="174" t="s">
        <v>1605</v>
      </c>
      <c r="J422" s="497" t="s">
        <v>1994</v>
      </c>
      <c r="K422" s="382">
        <v>1</v>
      </c>
      <c r="L422" s="174" t="s">
        <v>260</v>
      </c>
      <c r="M422" s="383">
        <f>IF(BD.PD[[#This Row],[Mon]]="DOP",1,HLOOKUP(BD.PD[[#This Row],[Mon]],$K$1:$L$2,2,FALSE))</f>
        <v>1</v>
      </c>
      <c r="N422" s="400">
        <v>148610</v>
      </c>
      <c r="O422" s="395">
        <f>BD.PD[[#This Row],[Cant.]]*BD.PD[[#This Row],[ Tasa ]]*BD.PD[[#This Row],[ Precio Und.]]</f>
        <v>148610</v>
      </c>
      <c r="P422" s="386">
        <v>0</v>
      </c>
      <c r="Q422" s="395">
        <f>IF(BD.PD[[#This Row],[Liquid. '[%']]]&lt;&gt;0,(BD.PD[[#This Row],[Valor Neto '[DOP']]]*BD.PD[[#This Row],[Liquid. '[%']]])+BD.PD[[#This Row],[Valor Neto '[DOP']]],BD.PD[[#This Row],[Valor Neto '[DOP']]])</f>
        <v>148610</v>
      </c>
      <c r="R422" s="395">
        <f>BD.PD[[#This Row],[Ppto. Orden Interna '[DOP']]]/HLOOKUP("USD",$K$1:$L$2,2,FALSE)</f>
        <v>2436.2295081967213</v>
      </c>
      <c r="S422" s="499" t="s">
        <v>1639</v>
      </c>
      <c r="T422" s="387"/>
      <c r="U422" s="460" t="s">
        <v>406</v>
      </c>
      <c r="V422" s="611">
        <v>801672</v>
      </c>
      <c r="W422" s="499" t="s">
        <v>1639</v>
      </c>
      <c r="X422" s="174">
        <v>22</v>
      </c>
      <c r="Y422" s="399">
        <v>1</v>
      </c>
      <c r="Z422" s="395">
        <f>BD.PD[[#This Row],[Av.P1 '[%']]]*BD.PD[[#This Row],[Ppto. Orden Interna '[DOP']]]</f>
        <v>148610</v>
      </c>
      <c r="AA422" s="174"/>
      <c r="AB422" s="399"/>
      <c r="AC422" s="395">
        <f>BD.PD[[#This Row],[Av.P2 '[%']]]*BD.PD[[#This Row],[Ppto. Orden Interna '[DOP']]]</f>
        <v>0</v>
      </c>
      <c r="AD422" s="249"/>
      <c r="AE422" s="389"/>
      <c r="AF422" s="243">
        <f>BD.PD[[#This Row],[Av.P3 '[%']]]*BD.PD[[#This Row],[Ppto. Orden Interna '[DOP']]]</f>
        <v>0</v>
      </c>
      <c r="AG422" s="243"/>
      <c r="AH422" s="243"/>
      <c r="AI422" s="243"/>
      <c r="AJ422" s="243"/>
      <c r="AK422" s="243"/>
      <c r="AL422" s="243"/>
      <c r="AM422" s="482">
        <f>BD.PD[[#This Row],[Pago 3]]+BD.PD[[#This Row],[Pago 2]]+BD.PD[[#This Row],[Pago 1]]</f>
        <v>148610</v>
      </c>
      <c r="AN422" s="511" t="s">
        <v>244</v>
      </c>
      <c r="AO422" s="511" t="s">
        <v>245</v>
      </c>
      <c r="AP422" s="511" t="s">
        <v>246</v>
      </c>
      <c r="AQ422" s="511" t="s">
        <v>247</v>
      </c>
      <c r="AR422" s="511">
        <v>594</v>
      </c>
      <c r="AS422" s="511" t="s">
        <v>258</v>
      </c>
      <c r="IH422" s="306"/>
    </row>
    <row r="423" spans="1:242" ht="30" customHeight="1" x14ac:dyDescent="0.3">
      <c r="A423" s="174">
        <v>7.07</v>
      </c>
      <c r="B423" s="231"/>
      <c r="C423" s="232" t="str">
        <f>VLOOKUP(BD.PD[[#This Row],[Pos]],PPto[],3,FALSE)</f>
        <v>7.07 Otros Equipamientos de Producción</v>
      </c>
      <c r="D423" s="174" t="s">
        <v>23</v>
      </c>
      <c r="E423" s="305" t="str">
        <f>IF(BD.PD[[#This Row],[.]]="*",VLOOKUP(BD.PD[[#This Row],[Pos]],Presupuesto!A:H,7,FALSE),"")</f>
        <v/>
      </c>
      <c r="F423" s="234" t="s">
        <v>2023</v>
      </c>
      <c r="G423" s="230" t="s">
        <v>1608</v>
      </c>
      <c r="H423" s="174">
        <v>4513130353</v>
      </c>
      <c r="I423" s="174" t="s">
        <v>1605</v>
      </c>
      <c r="J423" s="497" t="s">
        <v>1994</v>
      </c>
      <c r="K423" s="382">
        <v>1</v>
      </c>
      <c r="L423" s="174" t="s">
        <v>260</v>
      </c>
      <c r="M423" s="383">
        <f>IF(BD.PD[[#This Row],[Mon]]="DOP",1,HLOOKUP(BD.PD[[#This Row],[Mon]],$K$1:$L$2,2,FALSE))</f>
        <v>1</v>
      </c>
      <c r="N423" s="400">
        <v>15000</v>
      </c>
      <c r="O423" s="395">
        <f>BD.PD[[#This Row],[Cant.]]*BD.PD[[#This Row],[ Tasa ]]*BD.PD[[#This Row],[ Precio Und.]]</f>
        <v>15000</v>
      </c>
      <c r="P423" s="386">
        <v>0</v>
      </c>
      <c r="Q423" s="395">
        <f>IF(BD.PD[[#This Row],[Liquid. '[%']]]&lt;&gt;0,(BD.PD[[#This Row],[Valor Neto '[DOP']]]*BD.PD[[#This Row],[Liquid. '[%']]])+BD.PD[[#This Row],[Valor Neto '[DOP']]],BD.PD[[#This Row],[Valor Neto '[DOP']]])</f>
        <v>15000</v>
      </c>
      <c r="R423" s="395">
        <f>BD.PD[[#This Row],[Ppto. Orden Interna '[DOP']]]/HLOOKUP("USD",$K$1:$L$2,2,FALSE)</f>
        <v>245.90163934426229</v>
      </c>
      <c r="S423" s="499" t="s">
        <v>1639</v>
      </c>
      <c r="T423" s="387"/>
      <c r="U423" s="460" t="s">
        <v>406</v>
      </c>
      <c r="V423" s="611">
        <v>801672</v>
      </c>
      <c r="W423" s="499" t="s">
        <v>1639</v>
      </c>
      <c r="X423" s="174">
        <v>22</v>
      </c>
      <c r="Y423" s="399">
        <v>1</v>
      </c>
      <c r="Z423" s="395">
        <f>BD.PD[[#This Row],[Av.P1 '[%']]]*BD.PD[[#This Row],[Ppto. Orden Interna '[DOP']]]</f>
        <v>15000</v>
      </c>
      <c r="AA423" s="174"/>
      <c r="AB423" s="399"/>
      <c r="AC423" s="395">
        <f>BD.PD[[#This Row],[Av.P2 '[%']]]*BD.PD[[#This Row],[Ppto. Orden Interna '[DOP']]]</f>
        <v>0</v>
      </c>
      <c r="AD423" s="249"/>
      <c r="AE423" s="389"/>
      <c r="AF423" s="243">
        <f>BD.PD[[#This Row],[Av.P3 '[%']]]*BD.PD[[#This Row],[Ppto. Orden Interna '[DOP']]]</f>
        <v>0</v>
      </c>
      <c r="AG423" s="243"/>
      <c r="AH423" s="243"/>
      <c r="AI423" s="243"/>
      <c r="AJ423" s="243"/>
      <c r="AK423" s="243"/>
      <c r="AL423" s="243"/>
      <c r="AM423" s="482">
        <f>BD.PD[[#This Row],[Pago 3]]+BD.PD[[#This Row],[Pago 2]]+BD.PD[[#This Row],[Pago 1]]</f>
        <v>15000</v>
      </c>
      <c r="AN423" s="511" t="s">
        <v>244</v>
      </c>
      <c r="AO423" s="511" t="s">
        <v>245</v>
      </c>
      <c r="AP423" s="511" t="s">
        <v>246</v>
      </c>
      <c r="AQ423" s="511" t="s">
        <v>247</v>
      </c>
      <c r="AR423" s="511">
        <v>594</v>
      </c>
      <c r="AS423" s="511" t="s">
        <v>258</v>
      </c>
      <c r="IH423" s="306"/>
    </row>
    <row r="424" spans="1:242" ht="30" customHeight="1" x14ac:dyDescent="0.3">
      <c r="A424" s="174">
        <v>7.07</v>
      </c>
      <c r="B424" s="231"/>
      <c r="C424" s="232" t="str">
        <f>VLOOKUP(BD.PD[[#This Row],[Pos]],PPto[],3,FALSE)</f>
        <v>7.07 Otros Equipamientos de Producción</v>
      </c>
      <c r="D424" s="174" t="s">
        <v>23</v>
      </c>
      <c r="E424" s="305" t="str">
        <f>IF(BD.PD[[#This Row],[.]]="*",VLOOKUP(BD.PD[[#This Row],[Pos]],Presupuesto!A:H,7,FALSE),"")</f>
        <v/>
      </c>
      <c r="F424" s="234" t="s">
        <v>2024</v>
      </c>
      <c r="G424" s="230" t="s">
        <v>1608</v>
      </c>
      <c r="H424" s="174">
        <v>4513130353</v>
      </c>
      <c r="I424" s="174" t="s">
        <v>1605</v>
      </c>
      <c r="J424" s="497" t="s">
        <v>1994</v>
      </c>
      <c r="K424" s="382">
        <v>1</v>
      </c>
      <c r="L424" s="174" t="s">
        <v>260</v>
      </c>
      <c r="M424" s="383">
        <f>IF(BD.PD[[#This Row],[Mon]]="DOP",1,HLOOKUP(BD.PD[[#This Row],[Mon]],$K$1:$L$2,2,FALSE))</f>
        <v>1</v>
      </c>
      <c r="N424" s="400">
        <v>140600</v>
      </c>
      <c r="O424" s="395">
        <f>BD.PD[[#This Row],[Cant.]]*BD.PD[[#This Row],[ Tasa ]]*BD.PD[[#This Row],[ Precio Und.]]</f>
        <v>140600</v>
      </c>
      <c r="P424" s="386">
        <v>0</v>
      </c>
      <c r="Q424" s="395">
        <f>IF(BD.PD[[#This Row],[Liquid. '[%']]]&lt;&gt;0,(BD.PD[[#This Row],[Valor Neto '[DOP']]]*BD.PD[[#This Row],[Liquid. '[%']]])+BD.PD[[#This Row],[Valor Neto '[DOP']]],BD.PD[[#This Row],[Valor Neto '[DOP']]])</f>
        <v>140600</v>
      </c>
      <c r="R424" s="395">
        <f>BD.PD[[#This Row],[Ppto. Orden Interna '[DOP']]]/HLOOKUP("USD",$K$1:$L$2,2,FALSE)</f>
        <v>2304.9180327868853</v>
      </c>
      <c r="S424" s="499" t="s">
        <v>1639</v>
      </c>
      <c r="T424" s="387"/>
      <c r="U424" s="460" t="s">
        <v>406</v>
      </c>
      <c r="V424" s="611">
        <v>801672</v>
      </c>
      <c r="W424" s="499" t="s">
        <v>1639</v>
      </c>
      <c r="X424" s="174">
        <v>22</v>
      </c>
      <c r="Y424" s="399">
        <v>1</v>
      </c>
      <c r="Z424" s="395">
        <f>BD.PD[[#This Row],[Av.P1 '[%']]]*BD.PD[[#This Row],[Ppto. Orden Interna '[DOP']]]</f>
        <v>140600</v>
      </c>
      <c r="AA424" s="174"/>
      <c r="AB424" s="399"/>
      <c r="AC424" s="395">
        <f>BD.PD[[#This Row],[Av.P2 '[%']]]*BD.PD[[#This Row],[Ppto. Orden Interna '[DOP']]]</f>
        <v>0</v>
      </c>
      <c r="AD424" s="249"/>
      <c r="AE424" s="389"/>
      <c r="AF424" s="243">
        <f>BD.PD[[#This Row],[Av.P3 '[%']]]*BD.PD[[#This Row],[Ppto. Orden Interna '[DOP']]]</f>
        <v>0</v>
      </c>
      <c r="AG424" s="243"/>
      <c r="AH424" s="243"/>
      <c r="AI424" s="243"/>
      <c r="AJ424" s="243"/>
      <c r="AK424" s="243"/>
      <c r="AL424" s="243"/>
      <c r="AM424" s="482">
        <f>BD.PD[[#This Row],[Pago 3]]+BD.PD[[#This Row],[Pago 2]]+BD.PD[[#This Row],[Pago 1]]</f>
        <v>140600</v>
      </c>
      <c r="AN424" s="511" t="s">
        <v>244</v>
      </c>
      <c r="AO424" s="511" t="s">
        <v>245</v>
      </c>
      <c r="AP424" s="511" t="s">
        <v>246</v>
      </c>
      <c r="AQ424" s="511" t="s">
        <v>247</v>
      </c>
      <c r="AR424" s="511">
        <v>594</v>
      </c>
      <c r="AS424" s="511" t="s">
        <v>258</v>
      </c>
      <c r="IH424" s="306"/>
    </row>
    <row r="425" spans="1:242" ht="30" customHeight="1" x14ac:dyDescent="0.3">
      <c r="A425" s="174">
        <v>7.07</v>
      </c>
      <c r="B425" s="231"/>
      <c r="C425" s="232" t="str">
        <f>VLOOKUP(BD.PD[[#This Row],[Pos]],PPto[],3,FALSE)</f>
        <v>7.07 Otros Equipamientos de Producción</v>
      </c>
      <c r="D425" s="174" t="s">
        <v>23</v>
      </c>
      <c r="E425" s="305" t="str">
        <f>IF(BD.PD[[#This Row],[.]]="*",VLOOKUP(BD.PD[[#This Row],[Pos]],Presupuesto!A:H,7,FALSE),"")</f>
        <v/>
      </c>
      <c r="F425" s="234" t="s">
        <v>2025</v>
      </c>
      <c r="G425" s="230" t="s">
        <v>1608</v>
      </c>
      <c r="H425" s="174">
        <v>4513130353</v>
      </c>
      <c r="I425" s="174" t="s">
        <v>1605</v>
      </c>
      <c r="J425" s="497" t="s">
        <v>1994</v>
      </c>
      <c r="K425" s="382">
        <v>1</v>
      </c>
      <c r="L425" s="174" t="s">
        <v>260</v>
      </c>
      <c r="M425" s="383">
        <f>IF(BD.PD[[#This Row],[Mon]]="DOP",1,HLOOKUP(BD.PD[[#This Row],[Mon]],$K$1:$L$2,2,FALSE))</f>
        <v>1</v>
      </c>
      <c r="N425" s="400">
        <v>250000</v>
      </c>
      <c r="O425" s="395">
        <f>BD.PD[[#This Row],[Cant.]]*BD.PD[[#This Row],[ Tasa ]]*BD.PD[[#This Row],[ Precio Und.]]</f>
        <v>250000</v>
      </c>
      <c r="P425" s="386">
        <v>0</v>
      </c>
      <c r="Q425" s="395">
        <f>IF(BD.PD[[#This Row],[Liquid. '[%']]]&lt;&gt;0,(BD.PD[[#This Row],[Valor Neto '[DOP']]]*BD.PD[[#This Row],[Liquid. '[%']]])+BD.PD[[#This Row],[Valor Neto '[DOP']]],BD.PD[[#This Row],[Valor Neto '[DOP']]])</f>
        <v>250000</v>
      </c>
      <c r="R425" s="395">
        <f>BD.PD[[#This Row],[Ppto. Orden Interna '[DOP']]]/HLOOKUP("USD",$K$1:$L$2,2,FALSE)</f>
        <v>4098.3606557377052</v>
      </c>
      <c r="S425" s="499" t="s">
        <v>1639</v>
      </c>
      <c r="T425" s="387"/>
      <c r="U425" s="460" t="s">
        <v>406</v>
      </c>
      <c r="V425" s="611">
        <v>801672</v>
      </c>
      <c r="W425" s="499" t="s">
        <v>1639</v>
      </c>
      <c r="X425" s="174">
        <v>22</v>
      </c>
      <c r="Y425" s="399">
        <v>1</v>
      </c>
      <c r="Z425" s="395">
        <f>BD.PD[[#This Row],[Av.P1 '[%']]]*BD.PD[[#This Row],[Ppto. Orden Interna '[DOP']]]</f>
        <v>250000</v>
      </c>
      <c r="AA425" s="174"/>
      <c r="AB425" s="399"/>
      <c r="AC425" s="395">
        <f>BD.PD[[#This Row],[Av.P2 '[%']]]*BD.PD[[#This Row],[Ppto. Orden Interna '[DOP']]]</f>
        <v>0</v>
      </c>
      <c r="AD425" s="249"/>
      <c r="AE425" s="389"/>
      <c r="AF425" s="243">
        <f>BD.PD[[#This Row],[Av.P3 '[%']]]*BD.PD[[#This Row],[Ppto. Orden Interna '[DOP']]]</f>
        <v>0</v>
      </c>
      <c r="AG425" s="243"/>
      <c r="AH425" s="243"/>
      <c r="AI425" s="243"/>
      <c r="AJ425" s="243"/>
      <c r="AK425" s="243"/>
      <c r="AL425" s="243"/>
      <c r="AM425" s="482">
        <f>BD.PD[[#This Row],[Pago 3]]+BD.PD[[#This Row],[Pago 2]]+BD.PD[[#This Row],[Pago 1]]</f>
        <v>250000</v>
      </c>
      <c r="AN425" s="511" t="s">
        <v>244</v>
      </c>
      <c r="AO425" s="511" t="s">
        <v>245</v>
      </c>
      <c r="AP425" s="511" t="s">
        <v>246</v>
      </c>
      <c r="AQ425" s="511" t="s">
        <v>247</v>
      </c>
      <c r="AR425" s="511">
        <v>594</v>
      </c>
      <c r="AS425" s="511" t="s">
        <v>258</v>
      </c>
      <c r="IH425" s="306"/>
    </row>
    <row r="426" spans="1:242" ht="30" customHeight="1" x14ac:dyDescent="0.3">
      <c r="A426" s="174">
        <v>7.07</v>
      </c>
      <c r="B426" s="231"/>
      <c r="C426" s="232" t="str">
        <f>VLOOKUP(BD.PD[[#This Row],[Pos]],PPto[],3,FALSE)</f>
        <v>7.07 Otros Equipamientos de Producción</v>
      </c>
      <c r="D426" s="174" t="s">
        <v>23</v>
      </c>
      <c r="E426" s="305" t="str">
        <f>IF(BD.PD[[#This Row],[.]]="*",VLOOKUP(BD.PD[[#This Row],[Pos]],Presupuesto!A:H,7,FALSE),"")</f>
        <v/>
      </c>
      <c r="F426" s="234" t="s">
        <v>2026</v>
      </c>
      <c r="G426" s="230" t="s">
        <v>1608</v>
      </c>
      <c r="H426" s="174">
        <v>4513130353</v>
      </c>
      <c r="I426" s="174" t="s">
        <v>1605</v>
      </c>
      <c r="J426" s="497" t="s">
        <v>1994</v>
      </c>
      <c r="K426" s="382">
        <v>1</v>
      </c>
      <c r="L426" s="174" t="s">
        <v>260</v>
      </c>
      <c r="M426" s="383">
        <f>IF(BD.PD[[#This Row],[Mon]]="DOP",1,HLOOKUP(BD.PD[[#This Row],[Mon]],$K$1:$L$2,2,FALSE))</f>
        <v>1</v>
      </c>
      <c r="N426" s="400">
        <v>98000</v>
      </c>
      <c r="O426" s="395">
        <f>BD.PD[[#This Row],[Cant.]]*BD.PD[[#This Row],[ Tasa ]]*BD.PD[[#This Row],[ Precio Und.]]</f>
        <v>98000</v>
      </c>
      <c r="P426" s="386">
        <v>0</v>
      </c>
      <c r="Q426" s="395">
        <f>IF(BD.PD[[#This Row],[Liquid. '[%']]]&lt;&gt;0,(BD.PD[[#This Row],[Valor Neto '[DOP']]]*BD.PD[[#This Row],[Liquid. '[%']]])+BD.PD[[#This Row],[Valor Neto '[DOP']]],BD.PD[[#This Row],[Valor Neto '[DOP']]])</f>
        <v>98000</v>
      </c>
      <c r="R426" s="395">
        <f>BD.PD[[#This Row],[Ppto. Orden Interna '[DOP']]]/HLOOKUP("USD",$K$1:$L$2,2,FALSE)</f>
        <v>1606.5573770491803</v>
      </c>
      <c r="S426" s="499" t="s">
        <v>1639</v>
      </c>
      <c r="T426" s="387"/>
      <c r="U426" s="460" t="s">
        <v>406</v>
      </c>
      <c r="V426" s="611">
        <v>801672</v>
      </c>
      <c r="W426" s="499" t="s">
        <v>1639</v>
      </c>
      <c r="X426" s="174">
        <v>22</v>
      </c>
      <c r="Y426" s="399">
        <v>1</v>
      </c>
      <c r="Z426" s="395">
        <f>BD.PD[[#This Row],[Av.P1 '[%']]]*BD.PD[[#This Row],[Ppto. Orden Interna '[DOP']]]</f>
        <v>98000</v>
      </c>
      <c r="AA426" s="174"/>
      <c r="AB426" s="399"/>
      <c r="AC426" s="395">
        <f>BD.PD[[#This Row],[Av.P2 '[%']]]*BD.PD[[#This Row],[Ppto. Orden Interna '[DOP']]]</f>
        <v>0</v>
      </c>
      <c r="AD426" s="249"/>
      <c r="AE426" s="389"/>
      <c r="AF426" s="243">
        <f>BD.PD[[#This Row],[Av.P3 '[%']]]*BD.PD[[#This Row],[Ppto. Orden Interna '[DOP']]]</f>
        <v>0</v>
      </c>
      <c r="AG426" s="243"/>
      <c r="AH426" s="243"/>
      <c r="AI426" s="243"/>
      <c r="AJ426" s="243"/>
      <c r="AK426" s="243"/>
      <c r="AL426" s="243"/>
      <c r="AM426" s="482">
        <f>BD.PD[[#This Row],[Pago 3]]+BD.PD[[#This Row],[Pago 2]]+BD.PD[[#This Row],[Pago 1]]</f>
        <v>98000</v>
      </c>
      <c r="AN426" s="511" t="s">
        <v>244</v>
      </c>
      <c r="AO426" s="511" t="s">
        <v>245</v>
      </c>
      <c r="AP426" s="511" t="s">
        <v>246</v>
      </c>
      <c r="AQ426" s="511" t="s">
        <v>247</v>
      </c>
      <c r="AR426" s="511">
        <v>594</v>
      </c>
      <c r="AS426" s="511" t="s">
        <v>258</v>
      </c>
      <c r="IH426" s="306"/>
    </row>
    <row r="427" spans="1:242" ht="30" customHeight="1" x14ac:dyDescent="0.3">
      <c r="A427" s="174">
        <v>7.07</v>
      </c>
      <c r="B427" s="231"/>
      <c r="C427" s="232" t="str">
        <f>VLOOKUP(BD.PD[[#This Row],[Pos]],PPto[],3,FALSE)</f>
        <v>7.07 Otros Equipamientos de Producción</v>
      </c>
      <c r="D427" s="174" t="s">
        <v>23</v>
      </c>
      <c r="E427" s="305" t="str">
        <f>IF(BD.PD[[#This Row],[.]]="*",VLOOKUP(BD.PD[[#This Row],[Pos]],Presupuesto!A:H,7,FALSE),"")</f>
        <v/>
      </c>
      <c r="F427" s="234" t="s">
        <v>2027</v>
      </c>
      <c r="G427" s="230" t="s">
        <v>1608</v>
      </c>
      <c r="H427" s="174">
        <v>4513130353</v>
      </c>
      <c r="I427" s="174" t="s">
        <v>1605</v>
      </c>
      <c r="J427" s="497" t="s">
        <v>1994</v>
      </c>
      <c r="K427" s="382">
        <v>1</v>
      </c>
      <c r="L427" s="174" t="s">
        <v>260</v>
      </c>
      <c r="M427" s="383">
        <f>IF(BD.PD[[#This Row],[Mon]]="DOP",1,HLOOKUP(BD.PD[[#This Row],[Mon]],$K$1:$L$2,2,FALSE))</f>
        <v>1</v>
      </c>
      <c r="N427" s="400">
        <v>10000</v>
      </c>
      <c r="O427" s="395">
        <f>BD.PD[[#This Row],[Cant.]]*BD.PD[[#This Row],[ Tasa ]]*BD.PD[[#This Row],[ Precio Und.]]</f>
        <v>10000</v>
      </c>
      <c r="P427" s="386">
        <v>0</v>
      </c>
      <c r="Q427" s="395">
        <f>IF(BD.PD[[#This Row],[Liquid. '[%']]]&lt;&gt;0,(BD.PD[[#This Row],[Valor Neto '[DOP']]]*BD.PD[[#This Row],[Liquid. '[%']]])+BD.PD[[#This Row],[Valor Neto '[DOP']]],BD.PD[[#This Row],[Valor Neto '[DOP']]])</f>
        <v>10000</v>
      </c>
      <c r="R427" s="395">
        <f>BD.PD[[#This Row],[Ppto. Orden Interna '[DOP']]]/HLOOKUP("USD",$K$1:$L$2,2,FALSE)</f>
        <v>163.9344262295082</v>
      </c>
      <c r="S427" s="499" t="s">
        <v>1639</v>
      </c>
      <c r="T427" s="387"/>
      <c r="U427" s="460" t="s">
        <v>406</v>
      </c>
      <c r="V427" s="611">
        <v>801672</v>
      </c>
      <c r="W427" s="499" t="s">
        <v>1639</v>
      </c>
      <c r="X427" s="174">
        <v>22</v>
      </c>
      <c r="Y427" s="399">
        <v>1</v>
      </c>
      <c r="Z427" s="395">
        <f>BD.PD[[#This Row],[Av.P1 '[%']]]*BD.PD[[#This Row],[Ppto. Orden Interna '[DOP']]]</f>
        <v>10000</v>
      </c>
      <c r="AA427" s="174"/>
      <c r="AB427" s="399"/>
      <c r="AC427" s="395">
        <f>BD.PD[[#This Row],[Av.P2 '[%']]]*BD.PD[[#This Row],[Ppto. Orden Interna '[DOP']]]</f>
        <v>0</v>
      </c>
      <c r="AD427" s="249"/>
      <c r="AE427" s="389"/>
      <c r="AF427" s="243">
        <f>BD.PD[[#This Row],[Av.P3 '[%']]]*BD.PD[[#This Row],[Ppto. Orden Interna '[DOP']]]</f>
        <v>0</v>
      </c>
      <c r="AG427" s="243"/>
      <c r="AH427" s="243"/>
      <c r="AI427" s="243"/>
      <c r="AJ427" s="243"/>
      <c r="AK427" s="243"/>
      <c r="AL427" s="243"/>
      <c r="AM427" s="482">
        <f>BD.PD[[#This Row],[Pago 3]]+BD.PD[[#This Row],[Pago 2]]+BD.PD[[#This Row],[Pago 1]]</f>
        <v>10000</v>
      </c>
      <c r="AN427" s="511" t="s">
        <v>244</v>
      </c>
      <c r="AO427" s="511" t="s">
        <v>245</v>
      </c>
      <c r="AP427" s="511" t="s">
        <v>246</v>
      </c>
      <c r="AQ427" s="511" t="s">
        <v>247</v>
      </c>
      <c r="AR427" s="511">
        <v>594</v>
      </c>
      <c r="AS427" s="511" t="s">
        <v>258</v>
      </c>
      <c r="IH427" s="306"/>
    </row>
    <row r="428" spans="1:242" ht="30" customHeight="1" x14ac:dyDescent="0.3">
      <c r="A428" s="174">
        <v>7.07</v>
      </c>
      <c r="B428" s="231"/>
      <c r="C428" s="232" t="str">
        <f>VLOOKUP(BD.PD[[#This Row],[Pos]],PPto[],3,FALSE)</f>
        <v>7.07 Otros Equipamientos de Producción</v>
      </c>
      <c r="D428" s="174" t="s">
        <v>23</v>
      </c>
      <c r="E428" s="305" t="str">
        <f>IF(BD.PD[[#This Row],[.]]="*",VLOOKUP(BD.PD[[#This Row],[Pos]],Presupuesto!A:H,7,FALSE),"")</f>
        <v/>
      </c>
      <c r="F428" s="234" t="s">
        <v>2028</v>
      </c>
      <c r="G428" s="230" t="s">
        <v>1608</v>
      </c>
      <c r="H428" s="174">
        <v>4513130353</v>
      </c>
      <c r="I428" s="174" t="s">
        <v>1605</v>
      </c>
      <c r="J428" s="497" t="s">
        <v>1994</v>
      </c>
      <c r="K428" s="382">
        <v>1</v>
      </c>
      <c r="L428" s="174" t="s">
        <v>260</v>
      </c>
      <c r="M428" s="383">
        <f>IF(BD.PD[[#This Row],[Mon]]="DOP",1,HLOOKUP(BD.PD[[#This Row],[Mon]],$K$1:$L$2,2,FALSE))</f>
        <v>1</v>
      </c>
      <c r="N428" s="400">
        <v>170515</v>
      </c>
      <c r="O428" s="395">
        <f>BD.PD[[#This Row],[Cant.]]*BD.PD[[#This Row],[ Tasa ]]*BD.PD[[#This Row],[ Precio Und.]]</f>
        <v>170515</v>
      </c>
      <c r="P428" s="386">
        <v>0</v>
      </c>
      <c r="Q428" s="395">
        <f>IF(BD.PD[[#This Row],[Liquid. '[%']]]&lt;&gt;0,(BD.PD[[#This Row],[Valor Neto '[DOP']]]*BD.PD[[#This Row],[Liquid. '[%']]])+BD.PD[[#This Row],[Valor Neto '[DOP']]],BD.PD[[#This Row],[Valor Neto '[DOP']]])</f>
        <v>170515</v>
      </c>
      <c r="R428" s="395">
        <f>BD.PD[[#This Row],[Ppto. Orden Interna '[DOP']]]/HLOOKUP("USD",$K$1:$L$2,2,FALSE)</f>
        <v>2795.3278688524592</v>
      </c>
      <c r="S428" s="499" t="s">
        <v>1639</v>
      </c>
      <c r="T428" s="387"/>
      <c r="U428" s="460" t="s">
        <v>406</v>
      </c>
      <c r="V428" s="611">
        <v>801672</v>
      </c>
      <c r="W428" s="499" t="s">
        <v>1639</v>
      </c>
      <c r="X428" s="174">
        <v>22</v>
      </c>
      <c r="Y428" s="399">
        <v>1</v>
      </c>
      <c r="Z428" s="395">
        <f>BD.PD[[#This Row],[Av.P1 '[%']]]*BD.PD[[#This Row],[Ppto. Orden Interna '[DOP']]]</f>
        <v>170515</v>
      </c>
      <c r="AA428" s="174"/>
      <c r="AB428" s="399"/>
      <c r="AC428" s="395">
        <f>BD.PD[[#This Row],[Av.P2 '[%']]]*BD.PD[[#This Row],[Ppto. Orden Interna '[DOP']]]</f>
        <v>0</v>
      </c>
      <c r="AD428" s="249"/>
      <c r="AE428" s="389"/>
      <c r="AF428" s="243">
        <f>BD.PD[[#This Row],[Av.P3 '[%']]]*BD.PD[[#This Row],[Ppto. Orden Interna '[DOP']]]</f>
        <v>0</v>
      </c>
      <c r="AG428" s="243"/>
      <c r="AH428" s="243"/>
      <c r="AI428" s="243"/>
      <c r="AJ428" s="243"/>
      <c r="AK428" s="243"/>
      <c r="AL428" s="243"/>
      <c r="AM428" s="482">
        <f>BD.PD[[#This Row],[Pago 3]]+BD.PD[[#This Row],[Pago 2]]+BD.PD[[#This Row],[Pago 1]]</f>
        <v>170515</v>
      </c>
      <c r="AN428" s="511" t="s">
        <v>244</v>
      </c>
      <c r="AO428" s="511" t="s">
        <v>245</v>
      </c>
      <c r="AP428" s="511" t="s">
        <v>246</v>
      </c>
      <c r="AQ428" s="511" t="s">
        <v>247</v>
      </c>
      <c r="AR428" s="511">
        <v>594</v>
      </c>
      <c r="AS428" s="511" t="s">
        <v>258</v>
      </c>
      <c r="IH428" s="306"/>
    </row>
    <row r="429" spans="1:242" ht="30" customHeight="1" x14ac:dyDescent="0.3">
      <c r="A429" s="174">
        <v>7.07</v>
      </c>
      <c r="B429" s="231"/>
      <c r="C429" s="232" t="str">
        <f>VLOOKUP(BD.PD[[#This Row],[Pos]],PPto[],3,FALSE)</f>
        <v>7.07 Otros Equipamientos de Producción</v>
      </c>
      <c r="D429" s="174" t="s">
        <v>23</v>
      </c>
      <c r="E429" s="305" t="str">
        <f>IF(BD.PD[[#This Row],[.]]="*",VLOOKUP(BD.PD[[#This Row],[Pos]],Presupuesto!A:H,7,FALSE),"")</f>
        <v/>
      </c>
      <c r="F429" s="234" t="s">
        <v>2029</v>
      </c>
      <c r="G429" s="230" t="s">
        <v>1608</v>
      </c>
      <c r="H429" s="174">
        <v>4513130353</v>
      </c>
      <c r="I429" s="174" t="s">
        <v>1605</v>
      </c>
      <c r="J429" s="497" t="s">
        <v>1994</v>
      </c>
      <c r="K429" s="382">
        <v>1</v>
      </c>
      <c r="L429" s="174" t="s">
        <v>260</v>
      </c>
      <c r="M429" s="383">
        <f>IF(BD.PD[[#This Row],[Mon]]="DOP",1,HLOOKUP(BD.PD[[#This Row],[Mon]],$K$1:$L$2,2,FALSE))</f>
        <v>1</v>
      </c>
      <c r="N429" s="400">
        <v>35000</v>
      </c>
      <c r="O429" s="395">
        <f>BD.PD[[#This Row],[Cant.]]*BD.PD[[#This Row],[ Tasa ]]*BD.PD[[#This Row],[ Precio Und.]]</f>
        <v>35000</v>
      </c>
      <c r="P429" s="386">
        <v>0</v>
      </c>
      <c r="Q429" s="395">
        <f>IF(BD.PD[[#This Row],[Liquid. '[%']]]&lt;&gt;0,(BD.PD[[#This Row],[Valor Neto '[DOP']]]*BD.PD[[#This Row],[Liquid. '[%']]])+BD.PD[[#This Row],[Valor Neto '[DOP']]],BD.PD[[#This Row],[Valor Neto '[DOP']]])</f>
        <v>35000</v>
      </c>
      <c r="R429" s="395">
        <f>BD.PD[[#This Row],[Ppto. Orden Interna '[DOP']]]/HLOOKUP("USD",$K$1:$L$2,2,FALSE)</f>
        <v>573.77049180327867</v>
      </c>
      <c r="S429" s="499" t="s">
        <v>1639</v>
      </c>
      <c r="T429" s="387"/>
      <c r="U429" s="460" t="s">
        <v>406</v>
      </c>
      <c r="V429" s="611">
        <v>801672</v>
      </c>
      <c r="W429" s="499" t="s">
        <v>1639</v>
      </c>
      <c r="X429" s="174">
        <v>22</v>
      </c>
      <c r="Y429" s="399">
        <v>1</v>
      </c>
      <c r="Z429" s="395">
        <f>BD.PD[[#This Row],[Av.P1 '[%']]]*BD.PD[[#This Row],[Ppto. Orden Interna '[DOP']]]</f>
        <v>35000</v>
      </c>
      <c r="AA429" s="174"/>
      <c r="AB429" s="399"/>
      <c r="AC429" s="395">
        <f>BD.PD[[#This Row],[Av.P2 '[%']]]*BD.PD[[#This Row],[Ppto. Orden Interna '[DOP']]]</f>
        <v>0</v>
      </c>
      <c r="AD429" s="249"/>
      <c r="AE429" s="389"/>
      <c r="AF429" s="243">
        <f>BD.PD[[#This Row],[Av.P3 '[%']]]*BD.PD[[#This Row],[Ppto. Orden Interna '[DOP']]]</f>
        <v>0</v>
      </c>
      <c r="AG429" s="243"/>
      <c r="AH429" s="243"/>
      <c r="AI429" s="243"/>
      <c r="AJ429" s="243"/>
      <c r="AK429" s="243"/>
      <c r="AL429" s="243"/>
      <c r="AM429" s="482">
        <f>BD.PD[[#This Row],[Pago 3]]+BD.PD[[#This Row],[Pago 2]]+BD.PD[[#This Row],[Pago 1]]</f>
        <v>35000</v>
      </c>
      <c r="AN429" s="511" t="s">
        <v>244</v>
      </c>
      <c r="AO429" s="511" t="s">
        <v>245</v>
      </c>
      <c r="AP429" s="511" t="s">
        <v>246</v>
      </c>
      <c r="AQ429" s="511" t="s">
        <v>247</v>
      </c>
      <c r="AR429" s="511">
        <v>594</v>
      </c>
      <c r="AS429" s="511" t="s">
        <v>258</v>
      </c>
      <c r="IH429" s="306"/>
    </row>
    <row r="430" spans="1:242" ht="30" customHeight="1" x14ac:dyDescent="0.3">
      <c r="A430" s="174">
        <v>7.07</v>
      </c>
      <c r="B430" s="231"/>
      <c r="C430" s="232" t="str">
        <f>VLOOKUP(BD.PD[[#This Row],[Pos]],PPto[],3,FALSE)</f>
        <v>7.07 Otros Equipamientos de Producción</v>
      </c>
      <c r="D430" s="174" t="s">
        <v>23</v>
      </c>
      <c r="E430" s="305" t="str">
        <f>IF(BD.PD[[#This Row],[.]]="*",VLOOKUP(BD.PD[[#This Row],[Pos]],Presupuesto!A:H,7,FALSE),"")</f>
        <v/>
      </c>
      <c r="F430" s="234" t="s">
        <v>1952</v>
      </c>
      <c r="G430" s="230" t="s">
        <v>1608</v>
      </c>
      <c r="H430" s="174">
        <v>4513093159</v>
      </c>
      <c r="I430" s="174" t="s">
        <v>1609</v>
      </c>
      <c r="J430" s="497" t="s">
        <v>1994</v>
      </c>
      <c r="K430" s="382">
        <v>1</v>
      </c>
      <c r="L430" s="609" t="s">
        <v>260</v>
      </c>
      <c r="M430" s="383">
        <f>IF(BD.PD[[#This Row],[Mon]]="DOP",1,HLOOKUP(BD.PD[[#This Row],[Mon]],$K$1:$L$2,2,FALSE))</f>
        <v>1</v>
      </c>
      <c r="N430" s="400">
        <v>599823.19999999995</v>
      </c>
      <c r="O430" s="395">
        <f>BD.PD[[#This Row],[Cant.]]*BD.PD[[#This Row],[ Tasa ]]*BD.PD[[#This Row],[ Precio Und.]]</f>
        <v>599823.19999999995</v>
      </c>
      <c r="P430" s="386">
        <v>0</v>
      </c>
      <c r="Q430" s="395">
        <f>IF(BD.PD[[#This Row],[Liquid. '[%']]]&lt;&gt;0,(BD.PD[[#This Row],[Valor Neto '[DOP']]]*BD.PD[[#This Row],[Liquid. '[%']]])+BD.PD[[#This Row],[Valor Neto '[DOP']]],BD.PD[[#This Row],[Valor Neto '[DOP']]])</f>
        <v>599823.19999999995</v>
      </c>
      <c r="R430" s="395">
        <f>BD.PD[[#This Row],[Ppto. Orden Interna '[DOP']]]/HLOOKUP("USD",$K$1:$L$2,2,FALSE)</f>
        <v>9833.1672131147534</v>
      </c>
      <c r="S430" s="499" t="s">
        <v>1639</v>
      </c>
      <c r="T430" s="387"/>
      <c r="U430" s="460" t="s">
        <v>406</v>
      </c>
      <c r="V430" s="611">
        <v>801672</v>
      </c>
      <c r="W430" s="499" t="s">
        <v>1639</v>
      </c>
      <c r="X430" s="174">
        <v>21</v>
      </c>
      <c r="Y430" s="399">
        <v>1</v>
      </c>
      <c r="Z430" s="395">
        <f>BD.PD[[#This Row],[Av.P1 '[%']]]*BD.PD[[#This Row],[Ppto. Orden Interna '[DOP']]]</f>
        <v>599823.19999999995</v>
      </c>
      <c r="AA430" s="174"/>
      <c r="AB430" s="399"/>
      <c r="AC430" s="395">
        <f>BD.PD[[#This Row],[Av.P2 '[%']]]*BD.PD[[#This Row],[Ppto. Orden Interna '[DOP']]]</f>
        <v>0</v>
      </c>
      <c r="AD430" s="249"/>
      <c r="AE430" s="389"/>
      <c r="AF430" s="243">
        <f>BD.PD[[#This Row],[Av.P3 '[%']]]*BD.PD[[#This Row],[Ppto. Orden Interna '[DOP']]]</f>
        <v>0</v>
      </c>
      <c r="AG430" s="243"/>
      <c r="AH430" s="243"/>
      <c r="AI430" s="243"/>
      <c r="AJ430" s="243"/>
      <c r="AK430" s="243"/>
      <c r="AL430" s="243"/>
      <c r="AM430" s="482">
        <f>BD.PD[[#This Row],[Pago 3]]+BD.PD[[#This Row],[Pago 2]]+BD.PD[[#This Row],[Pago 1]]</f>
        <v>599823.19999999995</v>
      </c>
      <c r="AN430" s="511" t="s">
        <v>244</v>
      </c>
      <c r="AO430" s="511" t="s">
        <v>245</v>
      </c>
      <c r="AP430" s="511" t="s">
        <v>246</v>
      </c>
      <c r="AQ430" s="511" t="s">
        <v>247</v>
      </c>
      <c r="AR430" s="511">
        <v>594</v>
      </c>
      <c r="AS430" s="511" t="s">
        <v>258</v>
      </c>
      <c r="IH430" s="306"/>
    </row>
    <row r="431" spans="1:242" ht="30" customHeight="1" x14ac:dyDescent="0.3">
      <c r="A431" s="174">
        <v>7.07</v>
      </c>
      <c r="B431" s="231"/>
      <c r="C431" s="232" t="str">
        <f>VLOOKUP(BD.PD[[#This Row],[Pos]],PPto[],3,FALSE)</f>
        <v>7.07 Otros Equipamientos de Producción</v>
      </c>
      <c r="D431" s="174" t="s">
        <v>23</v>
      </c>
      <c r="E431" s="305" t="str">
        <f>IF(BD.PD[[#This Row],[.]]="*",VLOOKUP(BD.PD[[#This Row],[Pos]],Presupuesto!A:H,7,FALSE),"")</f>
        <v/>
      </c>
      <c r="F431" s="234" t="s">
        <v>1953</v>
      </c>
      <c r="G431" s="230" t="s">
        <v>1608</v>
      </c>
      <c r="H431" s="174">
        <v>4513093159</v>
      </c>
      <c r="I431" s="174" t="s">
        <v>1609</v>
      </c>
      <c r="J431" s="497" t="s">
        <v>1994</v>
      </c>
      <c r="K431" s="382">
        <v>1</v>
      </c>
      <c r="L431" s="609" t="s">
        <v>260</v>
      </c>
      <c r="M431" s="383">
        <f>IF(BD.PD[[#This Row],[Mon]]="DOP",1,HLOOKUP(BD.PD[[#This Row],[Mon]],$K$1:$L$2,2,FALSE))</f>
        <v>1</v>
      </c>
      <c r="N431" s="400">
        <v>582387.9</v>
      </c>
      <c r="O431" s="395">
        <f>BD.PD[[#This Row],[Cant.]]*BD.PD[[#This Row],[ Tasa ]]*BD.PD[[#This Row],[ Precio Und.]]</f>
        <v>582387.9</v>
      </c>
      <c r="P431" s="386">
        <v>0</v>
      </c>
      <c r="Q431" s="395">
        <f>IF(BD.PD[[#This Row],[Liquid. '[%']]]&lt;&gt;0,(BD.PD[[#This Row],[Valor Neto '[DOP']]]*BD.PD[[#This Row],[Liquid. '[%']]])+BD.PD[[#This Row],[Valor Neto '[DOP']]],BD.PD[[#This Row],[Valor Neto '[DOP']]])</f>
        <v>582387.9</v>
      </c>
      <c r="R431" s="395">
        <f>BD.PD[[#This Row],[Ppto. Orden Interna '[DOP']]]/HLOOKUP("USD",$K$1:$L$2,2,FALSE)</f>
        <v>9547.3426229508204</v>
      </c>
      <c r="S431" s="499" t="s">
        <v>1639</v>
      </c>
      <c r="T431" s="387"/>
      <c r="U431" s="460" t="s">
        <v>406</v>
      </c>
      <c r="V431" s="611">
        <v>801672</v>
      </c>
      <c r="W431" s="499" t="s">
        <v>1639</v>
      </c>
      <c r="X431" s="174">
        <v>21</v>
      </c>
      <c r="Y431" s="399">
        <v>1</v>
      </c>
      <c r="Z431" s="395">
        <f>BD.PD[[#This Row],[Av.P1 '[%']]]*BD.PD[[#This Row],[Ppto. Orden Interna '[DOP']]]</f>
        <v>582387.9</v>
      </c>
      <c r="AA431" s="174"/>
      <c r="AB431" s="399"/>
      <c r="AC431" s="395">
        <f>BD.PD[[#This Row],[Av.P2 '[%']]]*BD.PD[[#This Row],[Ppto. Orden Interna '[DOP']]]</f>
        <v>0</v>
      </c>
      <c r="AD431" s="249"/>
      <c r="AE431" s="389"/>
      <c r="AF431" s="243">
        <f>BD.PD[[#This Row],[Av.P3 '[%']]]*BD.PD[[#This Row],[Ppto. Orden Interna '[DOP']]]</f>
        <v>0</v>
      </c>
      <c r="AG431" s="243"/>
      <c r="AH431" s="243"/>
      <c r="AI431" s="243"/>
      <c r="AJ431" s="243"/>
      <c r="AK431" s="243"/>
      <c r="AL431" s="243"/>
      <c r="AM431" s="482">
        <f>BD.PD[[#This Row],[Pago 3]]+BD.PD[[#This Row],[Pago 2]]+BD.PD[[#This Row],[Pago 1]]</f>
        <v>582387.9</v>
      </c>
      <c r="AN431" s="511" t="s">
        <v>244</v>
      </c>
      <c r="AO431" s="511" t="s">
        <v>245</v>
      </c>
      <c r="AP431" s="511" t="s">
        <v>246</v>
      </c>
      <c r="AQ431" s="511" t="s">
        <v>247</v>
      </c>
      <c r="AR431" s="511">
        <v>594</v>
      </c>
      <c r="AS431" s="511" t="s">
        <v>258</v>
      </c>
      <c r="IH431" s="306"/>
    </row>
    <row r="432" spans="1:242" ht="30" customHeight="1" x14ac:dyDescent="0.3">
      <c r="A432" s="174">
        <v>7.07</v>
      </c>
      <c r="B432" s="231"/>
      <c r="C432" s="232" t="str">
        <f>VLOOKUP(BD.PD[[#This Row],[Pos]],PPto[],3,FALSE)</f>
        <v>7.07 Otros Equipamientos de Producción</v>
      </c>
      <c r="D432" s="174" t="s">
        <v>23</v>
      </c>
      <c r="E432" s="305" t="str">
        <f>IF(BD.PD[[#This Row],[.]]="*",VLOOKUP(BD.PD[[#This Row],[Pos]],Presupuesto!A:H,7,FALSE),"")</f>
        <v/>
      </c>
      <c r="F432" s="234" t="s">
        <v>1954</v>
      </c>
      <c r="G432" s="230" t="s">
        <v>1608</v>
      </c>
      <c r="H432" s="174">
        <v>4513093159</v>
      </c>
      <c r="I432" s="174" t="s">
        <v>1609</v>
      </c>
      <c r="J432" s="497" t="s">
        <v>1994</v>
      </c>
      <c r="K432" s="382">
        <v>2</v>
      </c>
      <c r="L432" s="609" t="s">
        <v>260</v>
      </c>
      <c r="M432" s="383">
        <f>IF(BD.PD[[#This Row],[Mon]]="DOP",1,HLOOKUP(BD.PD[[#This Row],[Mon]],$K$1:$L$2,2,FALSE))</f>
        <v>1</v>
      </c>
      <c r="N432" s="400">
        <v>79393.149999999994</v>
      </c>
      <c r="O432" s="395">
        <f>BD.PD[[#This Row],[Cant.]]*BD.PD[[#This Row],[ Tasa ]]*BD.PD[[#This Row],[ Precio Und.]]</f>
        <v>158786.29999999999</v>
      </c>
      <c r="P432" s="386">
        <v>0</v>
      </c>
      <c r="Q432" s="395">
        <f>IF(BD.PD[[#This Row],[Liquid. '[%']]]&lt;&gt;0,(BD.PD[[#This Row],[Valor Neto '[DOP']]]*BD.PD[[#This Row],[Liquid. '[%']]])+BD.PD[[#This Row],[Valor Neto '[DOP']]],BD.PD[[#This Row],[Valor Neto '[DOP']]])</f>
        <v>158786.29999999999</v>
      </c>
      <c r="R432" s="395">
        <f>BD.PD[[#This Row],[Ppto. Orden Interna '[DOP']]]/HLOOKUP("USD",$K$1:$L$2,2,FALSE)</f>
        <v>2603.0540983606556</v>
      </c>
      <c r="S432" s="499" t="s">
        <v>1639</v>
      </c>
      <c r="T432" s="387"/>
      <c r="U432" s="460" t="s">
        <v>406</v>
      </c>
      <c r="V432" s="611">
        <v>801672</v>
      </c>
      <c r="W432" s="499" t="s">
        <v>1639</v>
      </c>
      <c r="X432" s="174">
        <v>21</v>
      </c>
      <c r="Y432" s="399">
        <v>1</v>
      </c>
      <c r="Z432" s="395">
        <f>BD.PD[[#This Row],[Av.P1 '[%']]]*BD.PD[[#This Row],[Ppto. Orden Interna '[DOP']]]</f>
        <v>158786.29999999999</v>
      </c>
      <c r="AA432" s="174"/>
      <c r="AB432" s="399"/>
      <c r="AC432" s="395">
        <f>BD.PD[[#This Row],[Av.P2 '[%']]]*BD.PD[[#This Row],[Ppto. Orden Interna '[DOP']]]</f>
        <v>0</v>
      </c>
      <c r="AD432" s="249"/>
      <c r="AE432" s="389"/>
      <c r="AF432" s="243">
        <f>BD.PD[[#This Row],[Av.P3 '[%']]]*BD.PD[[#This Row],[Ppto. Orden Interna '[DOP']]]</f>
        <v>0</v>
      </c>
      <c r="AG432" s="243"/>
      <c r="AH432" s="243"/>
      <c r="AI432" s="243"/>
      <c r="AJ432" s="243"/>
      <c r="AK432" s="243"/>
      <c r="AL432" s="243"/>
      <c r="AM432" s="482">
        <f>BD.PD[[#This Row],[Pago 3]]+BD.PD[[#This Row],[Pago 2]]+BD.PD[[#This Row],[Pago 1]]</f>
        <v>158786.29999999999</v>
      </c>
      <c r="AN432" s="511" t="s">
        <v>244</v>
      </c>
      <c r="AO432" s="511" t="s">
        <v>245</v>
      </c>
      <c r="AP432" s="511" t="s">
        <v>246</v>
      </c>
      <c r="AQ432" s="511" t="s">
        <v>247</v>
      </c>
      <c r="AR432" s="511">
        <v>594</v>
      </c>
      <c r="AS432" s="511" t="s">
        <v>258</v>
      </c>
      <c r="IH432" s="306"/>
    </row>
    <row r="433" spans="1:242" ht="30" customHeight="1" x14ac:dyDescent="0.3">
      <c r="A433" s="174">
        <v>7.07</v>
      </c>
      <c r="B433" s="231"/>
      <c r="C433" s="232" t="str">
        <f>VLOOKUP(BD.PD[[#This Row],[Pos]],PPto[],3,FALSE)</f>
        <v>7.07 Otros Equipamientos de Producción</v>
      </c>
      <c r="D433" s="174" t="s">
        <v>23</v>
      </c>
      <c r="E433" s="305" t="str">
        <f>IF(BD.PD[[#This Row],[.]]="*",VLOOKUP(BD.PD[[#This Row],[Pos]],Presupuesto!A:H,7,FALSE),"")</f>
        <v/>
      </c>
      <c r="F433" s="234" t="s">
        <v>1955</v>
      </c>
      <c r="G433" s="230" t="s">
        <v>1608</v>
      </c>
      <c r="H433" s="174">
        <v>4513093159</v>
      </c>
      <c r="I433" s="174" t="s">
        <v>1609</v>
      </c>
      <c r="J433" s="497" t="s">
        <v>1994</v>
      </c>
      <c r="K433" s="382">
        <v>1</v>
      </c>
      <c r="L433" s="609" t="s">
        <v>260</v>
      </c>
      <c r="M433" s="383">
        <f>IF(BD.PD[[#This Row],[Mon]]="DOP",1,HLOOKUP(BD.PD[[#This Row],[Mon]],$K$1:$L$2,2,FALSE))</f>
        <v>1</v>
      </c>
      <c r="N433" s="400">
        <v>20000</v>
      </c>
      <c r="O433" s="395">
        <f>BD.PD[[#This Row],[Cant.]]*BD.PD[[#This Row],[ Tasa ]]*BD.PD[[#This Row],[ Precio Und.]]</f>
        <v>20000</v>
      </c>
      <c r="P433" s="386">
        <v>0</v>
      </c>
      <c r="Q433" s="395">
        <f>IF(BD.PD[[#This Row],[Liquid. '[%']]]&lt;&gt;0,(BD.PD[[#This Row],[Valor Neto '[DOP']]]*BD.PD[[#This Row],[Liquid. '[%']]])+BD.PD[[#This Row],[Valor Neto '[DOP']]],BD.PD[[#This Row],[Valor Neto '[DOP']]])</f>
        <v>20000</v>
      </c>
      <c r="R433" s="395">
        <f>BD.PD[[#This Row],[Ppto. Orden Interna '[DOP']]]/HLOOKUP("USD",$K$1:$L$2,2,FALSE)</f>
        <v>327.86885245901641</v>
      </c>
      <c r="S433" s="499" t="s">
        <v>1639</v>
      </c>
      <c r="T433" s="387"/>
      <c r="U433" s="460" t="s">
        <v>406</v>
      </c>
      <c r="V433" s="611">
        <v>801672</v>
      </c>
      <c r="W433" s="499" t="s">
        <v>1639</v>
      </c>
      <c r="X433" s="174">
        <v>21</v>
      </c>
      <c r="Y433" s="399">
        <v>1</v>
      </c>
      <c r="Z433" s="395">
        <f>BD.PD[[#This Row],[Av.P1 '[%']]]*BD.PD[[#This Row],[Ppto. Orden Interna '[DOP']]]</f>
        <v>20000</v>
      </c>
      <c r="AA433" s="174"/>
      <c r="AB433" s="399"/>
      <c r="AC433" s="395">
        <f>BD.PD[[#This Row],[Av.P2 '[%']]]*BD.PD[[#This Row],[Ppto. Orden Interna '[DOP']]]</f>
        <v>0</v>
      </c>
      <c r="AD433" s="249"/>
      <c r="AE433" s="389"/>
      <c r="AF433" s="243">
        <f>BD.PD[[#This Row],[Av.P3 '[%']]]*BD.PD[[#This Row],[Ppto. Orden Interna '[DOP']]]</f>
        <v>0</v>
      </c>
      <c r="AG433" s="243"/>
      <c r="AH433" s="243"/>
      <c r="AI433" s="243"/>
      <c r="AJ433" s="243"/>
      <c r="AK433" s="243"/>
      <c r="AL433" s="243"/>
      <c r="AM433" s="482">
        <f>BD.PD[[#This Row],[Pago 3]]+BD.PD[[#This Row],[Pago 2]]+BD.PD[[#This Row],[Pago 1]]</f>
        <v>20000</v>
      </c>
      <c r="AN433" s="511" t="s">
        <v>244</v>
      </c>
      <c r="AO433" s="511" t="s">
        <v>245</v>
      </c>
      <c r="AP433" s="511" t="s">
        <v>246</v>
      </c>
      <c r="AQ433" s="511" t="s">
        <v>247</v>
      </c>
      <c r="AR433" s="511">
        <v>594</v>
      </c>
      <c r="AS433" s="511" t="s">
        <v>258</v>
      </c>
      <c r="IH433" s="306"/>
    </row>
    <row r="434" spans="1:242" ht="30" customHeight="1" x14ac:dyDescent="0.3">
      <c r="A434" s="174">
        <v>7.07</v>
      </c>
      <c r="B434" s="231"/>
      <c r="C434" s="232" t="str">
        <f>VLOOKUP(BD.PD[[#This Row],[Pos]],PPto[],3,FALSE)</f>
        <v>7.07 Otros Equipamientos de Producción</v>
      </c>
      <c r="D434" s="174" t="s">
        <v>23</v>
      </c>
      <c r="E434" s="305" t="str">
        <f>IF(BD.PD[[#This Row],[.]]="*",VLOOKUP(BD.PD[[#This Row],[Pos]],Presupuesto!A:H,7,FALSE),"")</f>
        <v/>
      </c>
      <c r="F434" s="234" t="s">
        <v>1956</v>
      </c>
      <c r="G434" s="230" t="s">
        <v>1608</v>
      </c>
      <c r="H434" s="174">
        <v>4513093159</v>
      </c>
      <c r="I434" s="174" t="s">
        <v>1609</v>
      </c>
      <c r="J434" s="497" t="s">
        <v>1994</v>
      </c>
      <c r="K434" s="382">
        <v>1</v>
      </c>
      <c r="L434" s="609" t="s">
        <v>260</v>
      </c>
      <c r="M434" s="383">
        <f>IF(BD.PD[[#This Row],[Mon]]="DOP",1,HLOOKUP(BD.PD[[#This Row],[Mon]],$K$1:$L$2,2,FALSE))</f>
        <v>1</v>
      </c>
      <c r="N434" s="400">
        <v>25000</v>
      </c>
      <c r="O434" s="395">
        <f>BD.PD[[#This Row],[Cant.]]*BD.PD[[#This Row],[ Tasa ]]*BD.PD[[#This Row],[ Precio Und.]]</f>
        <v>25000</v>
      </c>
      <c r="P434" s="386">
        <v>0</v>
      </c>
      <c r="Q434" s="395">
        <f>IF(BD.PD[[#This Row],[Liquid. '[%']]]&lt;&gt;0,(BD.PD[[#This Row],[Valor Neto '[DOP']]]*BD.PD[[#This Row],[Liquid. '[%']]])+BD.PD[[#This Row],[Valor Neto '[DOP']]],BD.PD[[#This Row],[Valor Neto '[DOP']]])</f>
        <v>25000</v>
      </c>
      <c r="R434" s="395">
        <f>BD.PD[[#This Row],[Ppto. Orden Interna '[DOP']]]/HLOOKUP("USD",$K$1:$L$2,2,FALSE)</f>
        <v>409.8360655737705</v>
      </c>
      <c r="S434" s="499" t="s">
        <v>1639</v>
      </c>
      <c r="T434" s="387"/>
      <c r="U434" s="460" t="s">
        <v>406</v>
      </c>
      <c r="V434" s="611">
        <v>801672</v>
      </c>
      <c r="W434" s="499" t="s">
        <v>1639</v>
      </c>
      <c r="X434" s="174">
        <v>21</v>
      </c>
      <c r="Y434" s="399">
        <v>1</v>
      </c>
      <c r="Z434" s="395">
        <f>BD.PD[[#This Row],[Av.P1 '[%']]]*BD.PD[[#This Row],[Ppto. Orden Interna '[DOP']]]</f>
        <v>25000</v>
      </c>
      <c r="AA434" s="174"/>
      <c r="AB434" s="399"/>
      <c r="AC434" s="395">
        <f>BD.PD[[#This Row],[Av.P2 '[%']]]*BD.PD[[#This Row],[Ppto. Orden Interna '[DOP']]]</f>
        <v>0</v>
      </c>
      <c r="AD434" s="249"/>
      <c r="AE434" s="389"/>
      <c r="AF434" s="243">
        <f>BD.PD[[#This Row],[Av.P3 '[%']]]*BD.PD[[#This Row],[Ppto. Orden Interna '[DOP']]]</f>
        <v>0</v>
      </c>
      <c r="AG434" s="243"/>
      <c r="AH434" s="243"/>
      <c r="AI434" s="243"/>
      <c r="AJ434" s="243"/>
      <c r="AK434" s="243"/>
      <c r="AL434" s="243"/>
      <c r="AM434" s="482">
        <f>BD.PD[[#This Row],[Pago 3]]+BD.PD[[#This Row],[Pago 2]]+BD.PD[[#This Row],[Pago 1]]</f>
        <v>25000</v>
      </c>
      <c r="AN434" s="511" t="s">
        <v>244</v>
      </c>
      <c r="AO434" s="511" t="s">
        <v>245</v>
      </c>
      <c r="AP434" s="511" t="s">
        <v>246</v>
      </c>
      <c r="AQ434" s="511" t="s">
        <v>247</v>
      </c>
      <c r="AR434" s="511">
        <v>594</v>
      </c>
      <c r="AS434" s="511" t="s">
        <v>258</v>
      </c>
      <c r="IH434" s="306"/>
    </row>
    <row r="435" spans="1:242" ht="30" customHeight="1" x14ac:dyDescent="0.3">
      <c r="A435" s="174">
        <v>7.07</v>
      </c>
      <c r="B435" s="231"/>
      <c r="C435" s="232" t="str">
        <f>VLOOKUP(BD.PD[[#This Row],[Pos]],PPto[],3,FALSE)</f>
        <v>7.07 Otros Equipamientos de Producción</v>
      </c>
      <c r="D435" s="174" t="s">
        <v>23</v>
      </c>
      <c r="E435" s="305" t="str">
        <f>IF(BD.PD[[#This Row],[.]]="*",VLOOKUP(BD.PD[[#This Row],[Pos]],Presupuesto!A:H,7,FALSE),"")</f>
        <v/>
      </c>
      <c r="F435" s="234" t="s">
        <v>1957</v>
      </c>
      <c r="G435" s="230" t="s">
        <v>1608</v>
      </c>
      <c r="H435" s="174">
        <v>4513093159</v>
      </c>
      <c r="I435" s="174" t="s">
        <v>1609</v>
      </c>
      <c r="J435" s="497" t="s">
        <v>1994</v>
      </c>
      <c r="K435" s="382">
        <v>1</v>
      </c>
      <c r="L435" s="609" t="s">
        <v>260</v>
      </c>
      <c r="M435" s="383">
        <f>IF(BD.PD[[#This Row],[Mon]]="DOP",1,HLOOKUP(BD.PD[[#This Row],[Mon]],$K$1:$L$2,2,FALSE))</f>
        <v>1</v>
      </c>
      <c r="N435" s="400">
        <v>40000</v>
      </c>
      <c r="O435" s="395">
        <f>BD.PD[[#This Row],[Cant.]]*BD.PD[[#This Row],[ Tasa ]]*BD.PD[[#This Row],[ Precio Und.]]</f>
        <v>40000</v>
      </c>
      <c r="P435" s="386">
        <v>0</v>
      </c>
      <c r="Q435" s="395">
        <f>IF(BD.PD[[#This Row],[Liquid. '[%']]]&lt;&gt;0,(BD.PD[[#This Row],[Valor Neto '[DOP']]]*BD.PD[[#This Row],[Liquid. '[%']]])+BD.PD[[#This Row],[Valor Neto '[DOP']]],BD.PD[[#This Row],[Valor Neto '[DOP']]])</f>
        <v>40000</v>
      </c>
      <c r="R435" s="395">
        <f>BD.PD[[#This Row],[Ppto. Orden Interna '[DOP']]]/HLOOKUP("USD",$K$1:$L$2,2,FALSE)</f>
        <v>655.73770491803282</v>
      </c>
      <c r="S435" s="499" t="s">
        <v>1639</v>
      </c>
      <c r="T435" s="387"/>
      <c r="U435" s="460" t="s">
        <v>406</v>
      </c>
      <c r="V435" s="611">
        <v>801672</v>
      </c>
      <c r="W435" s="499" t="s">
        <v>1639</v>
      </c>
      <c r="X435" s="174">
        <v>21</v>
      </c>
      <c r="Y435" s="399">
        <v>1</v>
      </c>
      <c r="Z435" s="395">
        <f>BD.PD[[#This Row],[Av.P1 '[%']]]*BD.PD[[#This Row],[Ppto. Orden Interna '[DOP']]]</f>
        <v>40000</v>
      </c>
      <c r="AA435" s="174"/>
      <c r="AB435" s="399"/>
      <c r="AC435" s="395">
        <f>BD.PD[[#This Row],[Av.P2 '[%']]]*BD.PD[[#This Row],[Ppto. Orden Interna '[DOP']]]</f>
        <v>0</v>
      </c>
      <c r="AD435" s="249"/>
      <c r="AE435" s="389"/>
      <c r="AF435" s="243">
        <f>BD.PD[[#This Row],[Av.P3 '[%']]]*BD.PD[[#This Row],[Ppto. Orden Interna '[DOP']]]</f>
        <v>0</v>
      </c>
      <c r="AG435" s="243"/>
      <c r="AH435" s="243"/>
      <c r="AI435" s="243"/>
      <c r="AJ435" s="243"/>
      <c r="AK435" s="243"/>
      <c r="AL435" s="243"/>
      <c r="AM435" s="482">
        <f>BD.PD[[#This Row],[Pago 3]]+BD.PD[[#This Row],[Pago 2]]+BD.PD[[#This Row],[Pago 1]]</f>
        <v>40000</v>
      </c>
      <c r="AN435" s="511" t="s">
        <v>244</v>
      </c>
      <c r="AO435" s="511" t="s">
        <v>245</v>
      </c>
      <c r="AP435" s="511" t="s">
        <v>246</v>
      </c>
      <c r="AQ435" s="511" t="s">
        <v>247</v>
      </c>
      <c r="AR435" s="511">
        <v>594</v>
      </c>
      <c r="AS435" s="511" t="s">
        <v>258</v>
      </c>
      <c r="IH435" s="306"/>
    </row>
    <row r="436" spans="1:242" ht="15" customHeight="1" x14ac:dyDescent="0.3">
      <c r="A436" s="174">
        <v>7.07</v>
      </c>
      <c r="B436" s="231" t="s">
        <v>243</v>
      </c>
      <c r="C436" s="232" t="str">
        <f>VLOOKUP(BD.PD[[#This Row],[Pos]],PPto[],3,FALSE)</f>
        <v>7.07 Otros Equipamientos de Producción</v>
      </c>
      <c r="D436" s="233" t="s">
        <v>243</v>
      </c>
      <c r="E436" s="305">
        <f>IF(BD.PD[[#This Row],[.]]="*",VLOOKUP(BD.PD[[#This Row],[Pos]],Presupuesto!A:H,7,FALSE),"")</f>
        <v>0</v>
      </c>
      <c r="F436" s="234"/>
      <c r="G436" s="174"/>
      <c r="H436" s="174"/>
      <c r="I436" s="174"/>
      <c r="J436" s="174"/>
      <c r="K436" s="392">
        <v>0</v>
      </c>
      <c r="L436" s="233" t="s">
        <v>117</v>
      </c>
      <c r="M436" s="383">
        <f>IF(BD.PD[[#This Row],[Mon]]="DOP",1,HLOOKUP(BD.PD[[#This Row],[Mon]],$K$1:$L$2,2,FALSE))</f>
        <v>61</v>
      </c>
      <c r="N436" s="490">
        <v>0</v>
      </c>
      <c r="O436" s="243">
        <f>BD.PD[[#This Row],[Cant.]]*BD.PD[[#This Row],[ Tasa ]]*BD.PD[[#This Row],[ Precio Und.]]</f>
        <v>0</v>
      </c>
      <c r="P436" s="491">
        <v>0</v>
      </c>
      <c r="Q436" s="243">
        <f>IF(BD.PD[[#This Row],[Liquid. '[%']]]&lt;&gt;0,(BD.PD[[#This Row],[Valor Neto '[DOP']]]*BD.PD[[#This Row],[Liquid. '[%']]])+BD.PD[[#This Row],[Valor Neto '[DOP']]],BD.PD[[#This Row],[Valor Neto '[DOP']]])</f>
        <v>0</v>
      </c>
      <c r="R436" s="243">
        <f>BD.PD[[#This Row],[Ppto. Orden Interna '[DOP']]]/HLOOKUP("USD",$K$1:$L$2,2,FALSE)</f>
        <v>0</v>
      </c>
      <c r="S436" s="381"/>
      <c r="T436" s="387"/>
      <c r="U436" s="460" t="s">
        <v>406</v>
      </c>
      <c r="V436" s="611">
        <v>801672</v>
      </c>
      <c r="W436" s="499"/>
      <c r="X436" s="495">
        <v>7</v>
      </c>
      <c r="Y436" s="388">
        <v>0.5</v>
      </c>
      <c r="Z436" s="243">
        <f>BD.PD[[#This Row],[Av.P1 '[%']]]*BD.PD[[#This Row],[Ppto. Orden Interna '[DOP']]]</f>
        <v>0</v>
      </c>
      <c r="AA436" s="495">
        <v>10</v>
      </c>
      <c r="AB436" s="388">
        <v>0.5</v>
      </c>
      <c r="AC436" s="243">
        <f>BD.PD[[#This Row],[Av.P2 '[%']]]*BD.PD[[#This Row],[Ppto. Orden Interna '[DOP']]]</f>
        <v>0</v>
      </c>
      <c r="AD436" s="249"/>
      <c r="AE436" s="389"/>
      <c r="AF436" s="243">
        <f>BD.PD[[#This Row],[Av.P3 '[%']]]*BD.PD[[#This Row],[Ppto. Orden Interna '[DOP']]]</f>
        <v>0</v>
      </c>
      <c r="AG436" s="243"/>
      <c r="AH436" s="243"/>
      <c r="AI436" s="243"/>
      <c r="AJ436" s="243"/>
      <c r="AK436" s="243"/>
      <c r="AL436" s="243"/>
      <c r="AM436" s="482">
        <f>BD.PD[[#This Row],[Pago 3]]+BD.PD[[#This Row],[Pago 2]]+BD.PD[[#This Row],[Pago 1]]</f>
        <v>0</v>
      </c>
      <c r="AN436" s="511"/>
      <c r="AO436" s="511"/>
      <c r="AP436" s="511"/>
      <c r="AQ436" s="511"/>
      <c r="AR436" s="511"/>
      <c r="AS436" s="511"/>
      <c r="IH436" s="306"/>
    </row>
    <row r="437" spans="1:242" ht="15" customHeight="1" x14ac:dyDescent="0.3">
      <c r="A437" s="174">
        <v>7.07</v>
      </c>
      <c r="B437" s="231"/>
      <c r="C437" s="232" t="str">
        <f>VLOOKUP(BD.PD[[#This Row],[Pos]],PPto[],3,FALSE)</f>
        <v>7.07 Otros Equipamientos de Producción</v>
      </c>
      <c r="D437" s="174" t="s">
        <v>23</v>
      </c>
      <c r="E437" s="305" t="str">
        <f>IF(BD.PD[[#This Row],[.]]="*",VLOOKUP(BD.PD[[#This Row],[Pos]],Presupuesto!A:H,7,FALSE),"")</f>
        <v/>
      </c>
      <c r="F437" s="234"/>
      <c r="G437" s="174"/>
      <c r="H437" s="174"/>
      <c r="I437" s="174"/>
      <c r="J437" s="174"/>
      <c r="K437" s="382">
        <v>0</v>
      </c>
      <c r="L437" s="174" t="s">
        <v>117</v>
      </c>
      <c r="M437" s="383">
        <f>IF(BD.PD[[#This Row],[Mon]]="DOP",1,HLOOKUP(BD.PD[[#This Row],[Mon]],$K$1:$L$2,2,FALSE))</f>
        <v>61</v>
      </c>
      <c r="N437" s="384">
        <v>0</v>
      </c>
      <c r="O437" s="395">
        <f>BD.PD[[#This Row],[Cant.]]*BD.PD[[#This Row],[ Tasa ]]*BD.PD[[#This Row],[ Precio Und.]]</f>
        <v>0</v>
      </c>
      <c r="P437" s="386">
        <v>0</v>
      </c>
      <c r="Q437" s="395">
        <f>IF(BD.PD[[#This Row],[Liquid. '[%']]]&lt;&gt;0,(BD.PD[[#This Row],[Valor Neto '[DOP']]]*BD.PD[[#This Row],[Liquid. '[%']]])+BD.PD[[#This Row],[Valor Neto '[DOP']]],BD.PD[[#This Row],[Valor Neto '[DOP']]])</f>
        <v>0</v>
      </c>
      <c r="R437" s="395">
        <f>BD.PD[[#This Row],[Ppto. Orden Interna '[DOP']]]/HLOOKUP("USD",$K$1:$L$2,2,FALSE)</f>
        <v>0</v>
      </c>
      <c r="S437" s="381"/>
      <c r="T437" s="387"/>
      <c r="U437" s="460" t="s">
        <v>406</v>
      </c>
      <c r="V437" s="611">
        <v>801672</v>
      </c>
      <c r="W437" s="499"/>
      <c r="X437" s="495">
        <v>7</v>
      </c>
      <c r="Y437" s="388">
        <v>0.5</v>
      </c>
      <c r="Z437" s="243">
        <f>BD.PD[[#This Row],[Av.P1 '[%']]]*BD.PD[[#This Row],[Ppto. Orden Interna '[DOP']]]</f>
        <v>0</v>
      </c>
      <c r="AA437" s="495">
        <v>10</v>
      </c>
      <c r="AB437" s="388">
        <v>0.5</v>
      </c>
      <c r="AC437" s="243">
        <f>BD.PD[[#This Row],[Av.P2 '[%']]]*BD.PD[[#This Row],[Ppto. Orden Interna '[DOP']]]</f>
        <v>0</v>
      </c>
      <c r="AD437" s="249"/>
      <c r="AE437" s="389"/>
      <c r="AF437" s="243">
        <f>BD.PD[[#This Row],[Av.P3 '[%']]]*BD.PD[[#This Row],[Ppto. Orden Interna '[DOP']]]</f>
        <v>0</v>
      </c>
      <c r="AG437" s="243"/>
      <c r="AH437" s="243"/>
      <c r="AI437" s="243"/>
      <c r="AJ437" s="243"/>
      <c r="AK437" s="243"/>
      <c r="AL437" s="243"/>
      <c r="AM437" s="482">
        <f>BD.PD[[#This Row],[Pago 3]]+BD.PD[[#This Row],[Pago 2]]+BD.PD[[#This Row],[Pago 1]]</f>
        <v>0</v>
      </c>
      <c r="AN437" s="511"/>
      <c r="AO437" s="511"/>
      <c r="AP437" s="511"/>
      <c r="AQ437" s="511"/>
      <c r="AR437" s="511"/>
      <c r="AS437" s="511"/>
      <c r="IH437" s="306"/>
    </row>
    <row r="438" spans="1:242" ht="15" customHeight="1" x14ac:dyDescent="0.3">
      <c r="A438" s="174">
        <v>7.07</v>
      </c>
      <c r="B438" s="231"/>
      <c r="C438" s="232" t="str">
        <f>VLOOKUP(BD.PD[[#This Row],[Pos]],PPto[],3,FALSE)</f>
        <v>7.07 Otros Equipamientos de Producción</v>
      </c>
      <c r="D438" s="174" t="s">
        <v>23</v>
      </c>
      <c r="E438" s="305" t="str">
        <f>IF(BD.PD[[#This Row],[.]]="*",VLOOKUP(BD.PD[[#This Row],[Pos]],Presupuesto!A:H,7,FALSE),"")</f>
        <v/>
      </c>
      <c r="F438" s="502" t="s">
        <v>596</v>
      </c>
      <c r="G438" s="230" t="s">
        <v>1608</v>
      </c>
      <c r="H438" s="174" t="s">
        <v>1216</v>
      </c>
      <c r="I438" s="174" t="s">
        <v>1605</v>
      </c>
      <c r="J438" s="497" t="s">
        <v>1624</v>
      </c>
      <c r="K438" s="382">
        <v>1</v>
      </c>
      <c r="L438" s="174" t="s">
        <v>260</v>
      </c>
      <c r="M438" s="383">
        <f>IF(BD.PD[[#This Row],[Mon]]="DOP",1,HLOOKUP(BD.PD[[#This Row],[Mon]],$K$1:$L$2,2,FALSE))</f>
        <v>1</v>
      </c>
      <c r="N438" s="400">
        <v>3600000</v>
      </c>
      <c r="O438" s="395">
        <f>BD.PD[[#This Row],[Cant.]]*BD.PD[[#This Row],[ Tasa ]]*BD.PD[[#This Row],[ Precio Und.]]</f>
        <v>3600000</v>
      </c>
      <c r="P438" s="386">
        <v>0</v>
      </c>
      <c r="Q438" s="395">
        <f>IF(BD.PD[[#This Row],[Liquid. '[%']]]&lt;&gt;0,(BD.PD[[#This Row],[Valor Neto '[DOP']]]*BD.PD[[#This Row],[Liquid. '[%']]])+BD.PD[[#This Row],[Valor Neto '[DOP']]],BD.PD[[#This Row],[Valor Neto '[DOP']]])</f>
        <v>3600000</v>
      </c>
      <c r="R438" s="395">
        <f>BD.PD[[#This Row],[Ppto. Orden Interna '[DOP']]]/HLOOKUP("USD",$K$1:$L$2,2,FALSE)</f>
        <v>59016.393442622953</v>
      </c>
      <c r="S438" s="381" t="s">
        <v>597</v>
      </c>
      <c r="T438" s="387"/>
      <c r="U438" s="460" t="s">
        <v>542</v>
      </c>
      <c r="V438" s="611">
        <v>801673</v>
      </c>
      <c r="W438" s="499" t="s">
        <v>598</v>
      </c>
      <c r="X438" s="495">
        <v>18</v>
      </c>
      <c r="Y438" s="388">
        <v>0.5</v>
      </c>
      <c r="Z438" s="243">
        <f>BD.PD[[#This Row],[Av.P1 '[%']]]*BD.PD[[#This Row],[Ppto. Orden Interna '[DOP']]]</f>
        <v>1800000</v>
      </c>
      <c r="AA438" s="495">
        <v>21</v>
      </c>
      <c r="AB438" s="388">
        <v>0.5</v>
      </c>
      <c r="AC438" s="243">
        <f>BD.PD[[#This Row],[Av.P2 '[%']]]*BD.PD[[#This Row],[Ppto. Orden Interna '[DOP']]]</f>
        <v>1800000</v>
      </c>
      <c r="AD438" s="249"/>
      <c r="AE438" s="389"/>
      <c r="AF438" s="243">
        <f>BD.PD[[#This Row],[Av.P3 '[%']]]*BD.PD[[#This Row],[Ppto. Orden Interna '[DOP']]]</f>
        <v>0</v>
      </c>
      <c r="AG438" s="243"/>
      <c r="AH438" s="243"/>
      <c r="AI438" s="243"/>
      <c r="AJ438" s="243"/>
      <c r="AK438" s="243"/>
      <c r="AL438" s="243"/>
      <c r="AM438" s="482">
        <f>BD.PD[[#This Row],[Pago 3]]+BD.PD[[#This Row],[Pago 2]]+BD.PD[[#This Row],[Pago 1]]</f>
        <v>3600000</v>
      </c>
      <c r="AN438" s="511" t="s">
        <v>244</v>
      </c>
      <c r="AO438" s="511" t="s">
        <v>245</v>
      </c>
      <c r="AP438" s="511" t="s">
        <v>246</v>
      </c>
      <c r="AQ438" s="511" t="s">
        <v>247</v>
      </c>
      <c r="AR438" s="511">
        <v>594</v>
      </c>
      <c r="AS438" s="511" t="s">
        <v>248</v>
      </c>
      <c r="IH438" s="306"/>
    </row>
    <row r="439" spans="1:242" ht="15" customHeight="1" x14ac:dyDescent="0.3">
      <c r="A439" s="174">
        <v>8.01</v>
      </c>
      <c r="B439" s="231" t="s">
        <v>243</v>
      </c>
      <c r="C439" s="232" t="str">
        <f>VLOOKUP(BD.PD[[#This Row],[Pos]],PPto[],3,FALSE)</f>
        <v>8.01 Gondolas</v>
      </c>
      <c r="D439" s="233" t="s">
        <v>243</v>
      </c>
      <c r="E439" s="305">
        <f>IF(BD.PD[[#This Row],[.]]="*",VLOOKUP(BD.PD[[#This Row],[Pos]],Presupuesto!A:H,7,FALSE),"")</f>
        <v>387226.83714285714</v>
      </c>
      <c r="F439" s="234"/>
      <c r="G439" s="174"/>
      <c r="H439" s="174"/>
      <c r="I439" s="174"/>
      <c r="J439" s="174"/>
      <c r="K439" s="392">
        <v>1</v>
      </c>
      <c r="L439" s="233" t="s">
        <v>117</v>
      </c>
      <c r="M439" s="383">
        <f>IF(BD.PD[[#This Row],[Mon]]="DOP",1,HLOOKUP(BD.PD[[#This Row],[Mon]],$K$1:$L$2,2,FALSE))</f>
        <v>61</v>
      </c>
      <c r="N439" s="490">
        <v>0</v>
      </c>
      <c r="O439" s="243">
        <f>BD.PD[[#This Row],[Cant.]]*BD.PD[[#This Row],[ Tasa ]]*BD.PD[[#This Row],[ Precio Und.]]</f>
        <v>0</v>
      </c>
      <c r="P439" s="491">
        <v>0</v>
      </c>
      <c r="Q439" s="243">
        <f>IF(BD.PD[[#This Row],[Liquid. '[%']]]&lt;&gt;0,(BD.PD[[#This Row],[Valor Neto '[DOP']]]*BD.PD[[#This Row],[Liquid. '[%']]])+BD.PD[[#This Row],[Valor Neto '[DOP']]],BD.PD[[#This Row],[Valor Neto '[DOP']]])</f>
        <v>0</v>
      </c>
      <c r="R439" s="243">
        <f>BD.PD[[#This Row],[Ppto. Orden Interna '[DOP']]]/HLOOKUP("USD",$K$1:$L$2,2,FALSE)</f>
        <v>0</v>
      </c>
      <c r="S439" s="381"/>
      <c r="T439" s="387"/>
      <c r="U439" s="460" t="s">
        <v>542</v>
      </c>
      <c r="V439" s="611">
        <v>801673</v>
      </c>
      <c r="W439" s="499"/>
      <c r="X439" s="495"/>
      <c r="Y439" s="388"/>
      <c r="Z439" s="243">
        <f>BD.PD[[#This Row],[Av.P1 '[%']]]*BD.PD[[#This Row],[Ppto. Orden Interna '[DOP']]]</f>
        <v>0</v>
      </c>
      <c r="AA439" s="249"/>
      <c r="AB439" s="389"/>
      <c r="AC439" s="243">
        <f>BD.PD[[#This Row],[Av.P2 '[%']]]*BD.PD[[#This Row],[Ppto. Orden Interna '[DOP']]]</f>
        <v>0</v>
      </c>
      <c r="AD439" s="249"/>
      <c r="AE439" s="389"/>
      <c r="AF439" s="243">
        <f>BD.PD[[#This Row],[Av.P3 '[%']]]*BD.PD[[#This Row],[Ppto. Orden Interna '[DOP']]]</f>
        <v>0</v>
      </c>
      <c r="AG439" s="243"/>
      <c r="AH439" s="243"/>
      <c r="AI439" s="243"/>
      <c r="AJ439" s="243"/>
      <c r="AK439" s="243"/>
      <c r="AL439" s="243"/>
      <c r="AM439" s="482">
        <f>BD.PD[[#This Row],[Pago 3]]+BD.PD[[#This Row],[Pago 2]]+BD.PD[[#This Row],[Pago 1]]</f>
        <v>0</v>
      </c>
      <c r="AN439" s="511"/>
      <c r="AO439" s="511"/>
      <c r="AP439" s="511"/>
      <c r="AQ439" s="511"/>
      <c r="AR439" s="511"/>
      <c r="AS439" s="511"/>
      <c r="IH439" s="306"/>
    </row>
    <row r="440" spans="1:242" ht="15" customHeight="1" x14ac:dyDescent="0.3">
      <c r="A440" s="174">
        <v>8.01</v>
      </c>
      <c r="B440" s="231"/>
      <c r="C440" s="232" t="str">
        <f>VLOOKUP(BD.PD[[#This Row],[Pos]],PPto[],3,FALSE)</f>
        <v>8.01 Gondolas</v>
      </c>
      <c r="D440" s="174" t="s">
        <v>23</v>
      </c>
      <c r="E440" s="305" t="str">
        <f>IF(BD.PD[[#This Row],[.]]="*",VLOOKUP(BD.PD[[#This Row],[Pos]],Presupuesto!A:H,7,FALSE),"")</f>
        <v/>
      </c>
      <c r="F440" s="527" t="s">
        <v>546</v>
      </c>
      <c r="G440" s="230" t="s">
        <v>1607</v>
      </c>
      <c r="H440" s="174">
        <v>4600074020</v>
      </c>
      <c r="I440" s="174" t="s">
        <v>1609</v>
      </c>
      <c r="J440" s="497" t="s">
        <v>1624</v>
      </c>
      <c r="K440" s="382">
        <v>1</v>
      </c>
      <c r="L440" s="174" t="s">
        <v>189</v>
      </c>
      <c r="M440" s="383">
        <f>IF(BD.PD[[#This Row],[Mon]]="DOP",1,HLOOKUP(BD.PD[[#This Row],[Mon]],$K$1:$L$2,2,FALSE))</f>
        <v>72</v>
      </c>
      <c r="N440" s="384">
        <v>213423</v>
      </c>
      <c r="O440" s="395">
        <f>BD.PD[[#This Row],[Cant.]]*BD.PD[[#This Row],[ Tasa ]]*BD.PD[[#This Row],[ Precio Und.]]</f>
        <v>15366456</v>
      </c>
      <c r="P440" s="386">
        <v>0.35</v>
      </c>
      <c r="Q440" s="395">
        <f>IF(BD.PD[[#This Row],[Liquid. '[%']]]&lt;&gt;0,(BD.PD[[#This Row],[Valor Neto '[DOP']]]*BD.PD[[#This Row],[Liquid. '[%']]])+BD.PD[[#This Row],[Valor Neto '[DOP']]],BD.PD[[#This Row],[Valor Neto '[DOP']]])</f>
        <v>20744715.600000001</v>
      </c>
      <c r="R440" s="395">
        <f>BD.PD[[#This Row],[Ppto. Orden Interna '[DOP']]]/HLOOKUP("USD",$K$1:$L$2,2,FALSE)</f>
        <v>340077.30491803284</v>
      </c>
      <c r="S440" s="381" t="s">
        <v>1615</v>
      </c>
      <c r="T440" s="387"/>
      <c r="U440" s="460" t="s">
        <v>542</v>
      </c>
      <c r="V440" s="611">
        <v>801673</v>
      </c>
      <c r="W440" s="398" t="s">
        <v>1615</v>
      </c>
      <c r="X440" s="495">
        <v>9</v>
      </c>
      <c r="Y440" s="388">
        <v>1</v>
      </c>
      <c r="Z440" s="243">
        <f>BD.PD[[#This Row],[Av.P1 '[%']]]*BD.PD[[#This Row],[Ppto. Orden Interna '[DOP']]]</f>
        <v>20744715.600000001</v>
      </c>
      <c r="AA440" s="495"/>
      <c r="AB440" s="388"/>
      <c r="AC440" s="243">
        <f>BD.PD[[#This Row],[Av.P2 '[%']]]*BD.PD[[#This Row],[Ppto. Orden Interna '[DOP']]]</f>
        <v>0</v>
      </c>
      <c r="AD440" s="249"/>
      <c r="AE440" s="389"/>
      <c r="AF440" s="243">
        <f>BD.PD[[#This Row],[Av.P3 '[%']]]*BD.PD[[#This Row],[Ppto. Orden Interna '[DOP']]]</f>
        <v>0</v>
      </c>
      <c r="AG440" s="243"/>
      <c r="AH440" s="243"/>
      <c r="AI440" s="243"/>
      <c r="AJ440" s="243"/>
      <c r="AK440" s="243"/>
      <c r="AL440" s="243"/>
      <c r="AM440" s="482">
        <f>BD.PD[[#This Row],[Pago 3]]+BD.PD[[#This Row],[Pago 2]]+BD.PD[[#This Row],[Pago 1]]</f>
        <v>20744715.600000001</v>
      </c>
      <c r="AN440" s="511" t="s">
        <v>244</v>
      </c>
      <c r="AO440" s="511" t="s">
        <v>245</v>
      </c>
      <c r="AP440" s="511" t="s">
        <v>246</v>
      </c>
      <c r="AQ440" s="511" t="s">
        <v>247</v>
      </c>
      <c r="AR440" s="511">
        <v>594</v>
      </c>
      <c r="AS440" s="511" t="s">
        <v>258</v>
      </c>
      <c r="IH440" s="306"/>
    </row>
    <row r="441" spans="1:242" ht="15" customHeight="1" x14ac:dyDescent="0.3">
      <c r="A441" s="174">
        <v>8.01</v>
      </c>
      <c r="B441" s="231"/>
      <c r="C441" s="232" t="str">
        <f>VLOOKUP(BD.PD[[#This Row],[Pos]],PPto[],3,FALSE)</f>
        <v>8.01 Gondolas</v>
      </c>
      <c r="D441" s="174" t="s">
        <v>23</v>
      </c>
      <c r="E441" s="305" t="str">
        <f>IF(BD.PD[[#This Row],[.]]="*",VLOOKUP(BD.PD[[#This Row],[Pos]],Presupuesto!A:H,7,FALSE),"")</f>
        <v/>
      </c>
      <c r="F441" s="515" t="s">
        <v>1707</v>
      </c>
      <c r="G441" s="230" t="s">
        <v>1607</v>
      </c>
      <c r="H441" s="174">
        <v>4513005337</v>
      </c>
      <c r="I441" s="174" t="s">
        <v>1609</v>
      </c>
      <c r="J441" s="497" t="s">
        <v>1994</v>
      </c>
      <c r="K441" s="382">
        <v>1</v>
      </c>
      <c r="L441" s="174" t="s">
        <v>260</v>
      </c>
      <c r="M441" s="383">
        <f>IF(BD.PD[[#This Row],[Mon]]="DOP",1,HLOOKUP(BD.PD[[#This Row],[Mon]],$K$1:$L$2,2,FALSE))</f>
        <v>1</v>
      </c>
      <c r="N441" s="384">
        <v>814000</v>
      </c>
      <c r="O441" s="395">
        <f>BD.PD[[#This Row],[Cant.]]*BD.PD[[#This Row],[ Tasa ]]*BD.PD[[#This Row],[ Precio Und.]]</f>
        <v>814000</v>
      </c>
      <c r="P441" s="386">
        <v>0</v>
      </c>
      <c r="Q441" s="395">
        <f>IF(BD.PD[[#This Row],[Liquid. '[%']]]&lt;&gt;0,(BD.PD[[#This Row],[Valor Neto '[DOP']]]*BD.PD[[#This Row],[Liquid. '[%']]])+BD.PD[[#This Row],[Valor Neto '[DOP']]],BD.PD[[#This Row],[Valor Neto '[DOP']]])</f>
        <v>814000</v>
      </c>
      <c r="R441" s="395">
        <f>BD.PD[[#This Row],[Ppto. Orden Interna '[DOP']]]/HLOOKUP("USD",$K$1:$L$2,2,FALSE)</f>
        <v>13344.262295081968</v>
      </c>
      <c r="S441" s="499" t="s">
        <v>1708</v>
      </c>
      <c r="T441" s="387"/>
      <c r="U441" s="460" t="s">
        <v>542</v>
      </c>
      <c r="V441" s="611">
        <v>801673</v>
      </c>
      <c r="W441" s="499" t="s">
        <v>1708</v>
      </c>
      <c r="X441" s="495">
        <v>19</v>
      </c>
      <c r="Y441" s="388">
        <v>0.5</v>
      </c>
      <c r="Z441" s="243">
        <f>BD.PD[[#This Row],[Av.P1 '[%']]]*BD.PD[[#This Row],[Ppto. Orden Interna '[DOP']]]</f>
        <v>407000</v>
      </c>
      <c r="AA441" s="495">
        <v>21</v>
      </c>
      <c r="AB441" s="388">
        <v>0.5</v>
      </c>
      <c r="AC441" s="243">
        <f>BD.PD[[#This Row],[Av.P2 '[%']]]*BD.PD[[#This Row],[Ppto. Orden Interna '[DOP']]]</f>
        <v>407000</v>
      </c>
      <c r="AD441" s="249"/>
      <c r="AE441" s="389"/>
      <c r="AF441" s="243">
        <f>BD.PD[[#This Row],[Av.P3 '[%']]]*BD.PD[[#This Row],[Ppto. Orden Interna '[DOP']]]</f>
        <v>0</v>
      </c>
      <c r="AG441" s="243"/>
      <c r="AH441" s="243"/>
      <c r="AI441" s="243"/>
      <c r="AJ441" s="243"/>
      <c r="AK441" s="243"/>
      <c r="AL441" s="243"/>
      <c r="AM441" s="482">
        <f>BD.PD[[#This Row],[Pago 3]]+BD.PD[[#This Row],[Pago 2]]+BD.PD[[#This Row],[Pago 1]]</f>
        <v>814000</v>
      </c>
      <c r="AN441" s="511" t="s">
        <v>244</v>
      </c>
      <c r="AO441" s="511" t="s">
        <v>245</v>
      </c>
      <c r="AP441" s="511" t="s">
        <v>246</v>
      </c>
      <c r="AQ441" s="511" t="s">
        <v>247</v>
      </c>
      <c r="AR441" s="511">
        <v>594</v>
      </c>
      <c r="AS441" s="511" t="s">
        <v>258</v>
      </c>
      <c r="IH441" s="306"/>
    </row>
    <row r="442" spans="1:242" ht="15" customHeight="1" x14ac:dyDescent="0.3">
      <c r="A442" s="174">
        <v>8.01</v>
      </c>
      <c r="B442" s="231"/>
      <c r="C442" s="232" t="str">
        <f>VLOOKUP(BD.PD[[#This Row],[Pos]],PPto[],3,FALSE)</f>
        <v>8.01 Gondolas</v>
      </c>
      <c r="D442" s="174" t="s">
        <v>23</v>
      </c>
      <c r="E442" s="305" t="str">
        <f>IF(BD.PD[[#This Row],[.]]="*",VLOOKUP(BD.PD[[#This Row],[Pos]],Presupuesto!A:H,7,FALSE),"")</f>
        <v/>
      </c>
      <c r="F442" s="234" t="s">
        <v>1969</v>
      </c>
      <c r="G442" s="230" t="s">
        <v>1607</v>
      </c>
      <c r="H442" s="174">
        <v>4600077244</v>
      </c>
      <c r="I442" s="174" t="s">
        <v>1606</v>
      </c>
      <c r="J442" s="497" t="s">
        <v>1970</v>
      </c>
      <c r="K442" s="382">
        <v>1</v>
      </c>
      <c r="L442" s="174" t="s">
        <v>260</v>
      </c>
      <c r="M442" s="383">
        <f>IF(BD.PD[[#This Row],[Mon]]="DOP",1,HLOOKUP(BD.PD[[#This Row],[Mon]],$K$1:$L$2,2,FALSE))</f>
        <v>1</v>
      </c>
      <c r="N442" s="384">
        <v>160494.73000000001</v>
      </c>
      <c r="O442" s="395">
        <f>BD.PD[[#This Row],[Cant.]]*BD.PD[[#This Row],[ Tasa ]]*BD.PD[[#This Row],[ Precio Und.]]</f>
        <v>160494.73000000001</v>
      </c>
      <c r="P442" s="386">
        <v>0</v>
      </c>
      <c r="Q442" s="395">
        <f>IF(BD.PD[[#This Row],[Liquid. '[%']]]&lt;&gt;0,(BD.PD[[#This Row],[Valor Neto '[DOP']]]*BD.PD[[#This Row],[Liquid. '[%']]])+BD.PD[[#This Row],[Valor Neto '[DOP']]],BD.PD[[#This Row],[Valor Neto '[DOP']]])</f>
        <v>160494.73000000001</v>
      </c>
      <c r="R442" s="395">
        <f>BD.PD[[#This Row],[Ppto. Orden Interna '[DOP']]]/HLOOKUP("USD",$K$1:$L$2,2,FALSE)</f>
        <v>2631.0611475409837</v>
      </c>
      <c r="S442" s="543" t="s">
        <v>1615</v>
      </c>
      <c r="T442" s="387"/>
      <c r="U442" s="460" t="s">
        <v>542</v>
      </c>
      <c r="V442" s="611">
        <v>801673</v>
      </c>
      <c r="W442" s="499" t="s">
        <v>1615</v>
      </c>
      <c r="X442" s="495">
        <v>19</v>
      </c>
      <c r="Y442" s="388">
        <v>1</v>
      </c>
      <c r="Z442" s="243">
        <f>BD.PD[[#This Row],[Av.P1 '[%']]]*BD.PD[[#This Row],[Ppto. Orden Interna '[DOP']]]</f>
        <v>160494.73000000001</v>
      </c>
      <c r="AA442" s="495"/>
      <c r="AB442" s="388"/>
      <c r="AC442" s="243">
        <f>BD.PD[[#This Row],[Av.P2 '[%']]]*BD.PD[[#This Row],[Ppto. Orden Interna '[DOP']]]</f>
        <v>0</v>
      </c>
      <c r="AD442" s="249"/>
      <c r="AE442" s="389"/>
      <c r="AF442" s="243">
        <f>BD.PD[[#This Row],[Av.P3 '[%']]]*BD.PD[[#This Row],[Ppto. Orden Interna '[DOP']]]</f>
        <v>0</v>
      </c>
      <c r="AG442" s="243"/>
      <c r="AH442" s="243"/>
      <c r="AI442" s="243"/>
      <c r="AJ442" s="243"/>
      <c r="AK442" s="243"/>
      <c r="AL442" s="243"/>
      <c r="AM442" s="482">
        <f>BD.PD[[#This Row],[Pago 3]]+BD.PD[[#This Row],[Pago 2]]+BD.PD[[#This Row],[Pago 1]]</f>
        <v>160494.73000000001</v>
      </c>
      <c r="AN442" s="511" t="s">
        <v>244</v>
      </c>
      <c r="AO442" s="511" t="s">
        <v>245</v>
      </c>
      <c r="AP442" s="511" t="s">
        <v>246</v>
      </c>
      <c r="AQ442" s="511" t="s">
        <v>247</v>
      </c>
      <c r="AR442" s="511">
        <v>594</v>
      </c>
      <c r="AS442" s="511" t="s">
        <v>258</v>
      </c>
      <c r="IH442" s="306"/>
    </row>
    <row r="443" spans="1:242" ht="15" customHeight="1" x14ac:dyDescent="0.3">
      <c r="A443" s="174">
        <v>8.01</v>
      </c>
      <c r="B443" s="231"/>
      <c r="C443" s="232" t="str">
        <f>VLOOKUP(BD.PD[[#This Row],[Pos]],PPto[],3,FALSE)</f>
        <v>8.01 Gondolas</v>
      </c>
      <c r="D443" s="174" t="s">
        <v>23</v>
      </c>
      <c r="E443" s="305" t="str">
        <f>IF(BD.PD[[#This Row],[.]]="*",VLOOKUP(BD.PD[[#This Row],[Pos]],Presupuesto!A:H,7,FALSE),"")</f>
        <v/>
      </c>
      <c r="F443" s="527" t="s">
        <v>1798</v>
      </c>
      <c r="G443" s="230" t="s">
        <v>1608</v>
      </c>
      <c r="H443" s="174">
        <v>4513039709</v>
      </c>
      <c r="I443" s="174" t="s">
        <v>1609</v>
      </c>
      <c r="J443" s="497" t="s">
        <v>1826</v>
      </c>
      <c r="K443" s="382">
        <v>1</v>
      </c>
      <c r="L443" s="174" t="s">
        <v>260</v>
      </c>
      <c r="M443" s="383">
        <f>IF(BD.PD[[#This Row],[Mon]]="DOP",1,HLOOKUP(BD.PD[[#This Row],[Mon]],$K$1:$L$2,2,FALSE))</f>
        <v>1</v>
      </c>
      <c r="N443" s="384">
        <v>13135.59</v>
      </c>
      <c r="O443" s="395">
        <f>BD.PD[[#This Row],[Cant.]]*BD.PD[[#This Row],[ Tasa ]]*BD.PD[[#This Row],[ Precio Und.]]</f>
        <v>13135.59</v>
      </c>
      <c r="P443" s="386">
        <v>0</v>
      </c>
      <c r="Q443" s="395">
        <f>IF(BD.PD[[#This Row],[Liquid. '[%']]]&lt;&gt;0,(BD.PD[[#This Row],[Valor Neto '[DOP']]]*BD.PD[[#This Row],[Liquid. '[%']]])+BD.PD[[#This Row],[Valor Neto '[DOP']]],BD.PD[[#This Row],[Valor Neto '[DOP']]])</f>
        <v>13135.59</v>
      </c>
      <c r="R443" s="395">
        <f>BD.PD[[#This Row],[Ppto. Orden Interna '[DOP']]]/HLOOKUP("USD",$K$1:$L$2,2,FALSE)</f>
        <v>215.33754098360657</v>
      </c>
      <c r="S443" s="499" t="s">
        <v>1175</v>
      </c>
      <c r="T443" s="387"/>
      <c r="U443" s="460" t="s">
        <v>542</v>
      </c>
      <c r="V443" s="611">
        <v>801673</v>
      </c>
      <c r="W443" s="499" t="s">
        <v>1175</v>
      </c>
      <c r="X443" s="495">
        <v>21</v>
      </c>
      <c r="Y443" s="388">
        <v>1</v>
      </c>
      <c r="Z443" s="243">
        <f>BD.PD[[#This Row],[Av.P1 '[%']]]*BD.PD[[#This Row],[Ppto. Orden Interna '[DOP']]]</f>
        <v>13135.59</v>
      </c>
      <c r="AA443" s="495"/>
      <c r="AB443" s="388"/>
      <c r="AC443" s="243">
        <f>BD.PD[[#This Row],[Av.P2 '[%']]]*BD.PD[[#This Row],[Ppto. Orden Interna '[DOP']]]</f>
        <v>0</v>
      </c>
      <c r="AD443" s="249"/>
      <c r="AE443" s="389"/>
      <c r="AF443" s="243">
        <f>BD.PD[[#This Row],[Av.P3 '[%']]]*BD.PD[[#This Row],[Ppto. Orden Interna '[DOP']]]</f>
        <v>0</v>
      </c>
      <c r="AG443" s="243"/>
      <c r="AH443" s="243"/>
      <c r="AI443" s="243"/>
      <c r="AJ443" s="243"/>
      <c r="AK443" s="243"/>
      <c r="AL443" s="243"/>
      <c r="AM443" s="482">
        <f>BD.PD[[#This Row],[Pago 3]]+BD.PD[[#This Row],[Pago 2]]+BD.PD[[#This Row],[Pago 1]]</f>
        <v>13135.59</v>
      </c>
      <c r="AN443" s="511" t="s">
        <v>244</v>
      </c>
      <c r="AO443" s="511" t="s">
        <v>245</v>
      </c>
      <c r="AP443" s="511" t="s">
        <v>246</v>
      </c>
      <c r="AQ443" s="511" t="s">
        <v>247</v>
      </c>
      <c r="AR443" s="511">
        <v>594</v>
      </c>
      <c r="AS443" s="511" t="s">
        <v>258</v>
      </c>
      <c r="IH443" s="306"/>
    </row>
    <row r="444" spans="1:242" ht="15" customHeight="1" x14ac:dyDescent="0.3">
      <c r="A444" s="174">
        <v>8.01</v>
      </c>
      <c r="B444" s="231"/>
      <c r="C444" s="232" t="str">
        <f>VLOOKUP(BD.PD[[#This Row],[Pos]],PPto[],3,FALSE)</f>
        <v>8.01 Gondolas</v>
      </c>
      <c r="D444" s="174" t="s">
        <v>23</v>
      </c>
      <c r="E444" s="305" t="str">
        <f>IF(BD.PD[[#This Row],[.]]="*",VLOOKUP(BD.PD[[#This Row],[Pos]],Presupuesto!A:H,7,FALSE),"")</f>
        <v/>
      </c>
      <c r="F444" s="527" t="s">
        <v>1799</v>
      </c>
      <c r="G444" s="230" t="s">
        <v>1608</v>
      </c>
      <c r="H444" s="174">
        <v>4513039709</v>
      </c>
      <c r="I444" s="174" t="s">
        <v>1609</v>
      </c>
      <c r="J444" s="497" t="s">
        <v>1826</v>
      </c>
      <c r="K444" s="382">
        <v>1</v>
      </c>
      <c r="L444" s="174" t="s">
        <v>260</v>
      </c>
      <c r="M444" s="383">
        <f>IF(BD.PD[[#This Row],[Mon]]="DOP",1,HLOOKUP(BD.PD[[#This Row],[Mon]],$K$1:$L$2,2,FALSE))</f>
        <v>1</v>
      </c>
      <c r="N444" s="384">
        <v>14830.51</v>
      </c>
      <c r="O444" s="395">
        <f>BD.PD[[#This Row],[Cant.]]*BD.PD[[#This Row],[ Tasa ]]*BD.PD[[#This Row],[ Precio Und.]]</f>
        <v>14830.51</v>
      </c>
      <c r="P444" s="386">
        <v>0</v>
      </c>
      <c r="Q444" s="395">
        <f>IF(BD.PD[[#This Row],[Liquid. '[%']]]&lt;&gt;0,(BD.PD[[#This Row],[Valor Neto '[DOP']]]*BD.PD[[#This Row],[Liquid. '[%']]])+BD.PD[[#This Row],[Valor Neto '[DOP']]],BD.PD[[#This Row],[Valor Neto '[DOP']]])</f>
        <v>14830.51</v>
      </c>
      <c r="R444" s="395">
        <f>BD.PD[[#This Row],[Ppto. Orden Interna '[DOP']]]/HLOOKUP("USD",$K$1:$L$2,2,FALSE)</f>
        <v>243.12311475409837</v>
      </c>
      <c r="S444" s="499" t="s">
        <v>1175</v>
      </c>
      <c r="T444" s="387"/>
      <c r="U444" s="460" t="s">
        <v>542</v>
      </c>
      <c r="V444" s="611">
        <v>801673</v>
      </c>
      <c r="W444" s="499" t="s">
        <v>1175</v>
      </c>
      <c r="X444" s="495">
        <v>21</v>
      </c>
      <c r="Y444" s="388">
        <v>1</v>
      </c>
      <c r="Z444" s="243">
        <f>BD.PD[[#This Row],[Av.P1 '[%']]]*BD.PD[[#This Row],[Ppto. Orden Interna '[DOP']]]</f>
        <v>14830.51</v>
      </c>
      <c r="AA444" s="495"/>
      <c r="AB444" s="388"/>
      <c r="AC444" s="243">
        <f>BD.PD[[#This Row],[Av.P2 '[%']]]*BD.PD[[#This Row],[Ppto. Orden Interna '[DOP']]]</f>
        <v>0</v>
      </c>
      <c r="AD444" s="249"/>
      <c r="AE444" s="389"/>
      <c r="AF444" s="243">
        <f>BD.PD[[#This Row],[Av.P3 '[%']]]*BD.PD[[#This Row],[Ppto. Orden Interna '[DOP']]]</f>
        <v>0</v>
      </c>
      <c r="AG444" s="243"/>
      <c r="AH444" s="243"/>
      <c r="AI444" s="243"/>
      <c r="AJ444" s="243"/>
      <c r="AK444" s="243"/>
      <c r="AL444" s="243"/>
      <c r="AM444" s="482">
        <f>BD.PD[[#This Row],[Pago 3]]+BD.PD[[#This Row],[Pago 2]]+BD.PD[[#This Row],[Pago 1]]</f>
        <v>14830.51</v>
      </c>
      <c r="AN444" s="511" t="s">
        <v>244</v>
      </c>
      <c r="AO444" s="511" t="s">
        <v>245</v>
      </c>
      <c r="AP444" s="511" t="s">
        <v>246</v>
      </c>
      <c r="AQ444" s="511" t="s">
        <v>247</v>
      </c>
      <c r="AR444" s="511">
        <v>594</v>
      </c>
      <c r="AS444" s="511" t="s">
        <v>258</v>
      </c>
      <c r="IH444" s="306"/>
    </row>
    <row r="445" spans="1:242" ht="15" customHeight="1" x14ac:dyDescent="0.3">
      <c r="A445" s="174">
        <v>8.01</v>
      </c>
      <c r="B445" s="231"/>
      <c r="C445" s="232" t="str">
        <f>VLOOKUP(BD.PD[[#This Row],[Pos]],PPto[],3,FALSE)</f>
        <v>8.01 Gondolas</v>
      </c>
      <c r="D445" s="174" t="s">
        <v>23</v>
      </c>
      <c r="E445" s="305" t="str">
        <f>IF(BD.PD[[#This Row],[.]]="*",VLOOKUP(BD.PD[[#This Row],[Pos]],Presupuesto!A:H,7,FALSE),"")</f>
        <v/>
      </c>
      <c r="F445" s="527" t="s">
        <v>1800</v>
      </c>
      <c r="G445" s="230" t="s">
        <v>1608</v>
      </c>
      <c r="H445" s="174">
        <v>4513039709</v>
      </c>
      <c r="I445" s="174" t="s">
        <v>1609</v>
      </c>
      <c r="J445" s="497" t="s">
        <v>1826</v>
      </c>
      <c r="K445" s="382">
        <v>1</v>
      </c>
      <c r="L445" s="174" t="s">
        <v>260</v>
      </c>
      <c r="M445" s="383">
        <f>IF(BD.PD[[#This Row],[Mon]]="DOP",1,HLOOKUP(BD.PD[[#This Row],[Mon]],$K$1:$L$2,2,FALSE))</f>
        <v>1</v>
      </c>
      <c r="N445" s="384">
        <v>10593.22</v>
      </c>
      <c r="O445" s="395">
        <f>BD.PD[[#This Row],[Cant.]]*BD.PD[[#This Row],[ Tasa ]]*BD.PD[[#This Row],[ Precio Und.]]</f>
        <v>10593.22</v>
      </c>
      <c r="P445" s="386">
        <v>0</v>
      </c>
      <c r="Q445" s="395">
        <f>IF(BD.PD[[#This Row],[Liquid. '[%']]]&lt;&gt;0,(BD.PD[[#This Row],[Valor Neto '[DOP']]]*BD.PD[[#This Row],[Liquid. '[%']]])+BD.PD[[#This Row],[Valor Neto '[DOP']]],BD.PD[[#This Row],[Valor Neto '[DOP']]])</f>
        <v>10593.22</v>
      </c>
      <c r="R445" s="395">
        <f>BD.PD[[#This Row],[Ppto. Orden Interna '[DOP']]]/HLOOKUP("USD",$K$1:$L$2,2,FALSE)</f>
        <v>173.65934426229506</v>
      </c>
      <c r="S445" s="499" t="s">
        <v>1175</v>
      </c>
      <c r="T445" s="387"/>
      <c r="U445" s="460" t="s">
        <v>542</v>
      </c>
      <c r="V445" s="611">
        <v>801673</v>
      </c>
      <c r="W445" s="499" t="s">
        <v>1175</v>
      </c>
      <c r="X445" s="495">
        <v>21</v>
      </c>
      <c r="Y445" s="388">
        <v>1</v>
      </c>
      <c r="Z445" s="243">
        <f>BD.PD[[#This Row],[Av.P1 '[%']]]*BD.PD[[#This Row],[Ppto. Orden Interna '[DOP']]]</f>
        <v>10593.22</v>
      </c>
      <c r="AA445" s="249"/>
      <c r="AB445" s="389"/>
      <c r="AC445" s="243">
        <f>BD.PD[[#This Row],[Av.P2 '[%']]]*BD.PD[[#This Row],[Ppto. Orden Interna '[DOP']]]</f>
        <v>0</v>
      </c>
      <c r="AD445" s="249"/>
      <c r="AE445" s="389"/>
      <c r="AF445" s="243">
        <f>BD.PD[[#This Row],[Av.P3 '[%']]]*BD.PD[[#This Row],[Ppto. Orden Interna '[DOP']]]</f>
        <v>0</v>
      </c>
      <c r="AG445" s="243"/>
      <c r="AH445" s="243"/>
      <c r="AI445" s="243"/>
      <c r="AJ445" s="243"/>
      <c r="AK445" s="243"/>
      <c r="AL445" s="243"/>
      <c r="AM445" s="482">
        <f>BD.PD[[#This Row],[Pago 3]]+BD.PD[[#This Row],[Pago 2]]+BD.PD[[#This Row],[Pago 1]]</f>
        <v>10593.22</v>
      </c>
      <c r="AN445" s="511" t="s">
        <v>244</v>
      </c>
      <c r="AO445" s="511" t="s">
        <v>245</v>
      </c>
      <c r="AP445" s="511" t="s">
        <v>246</v>
      </c>
      <c r="AQ445" s="511" t="s">
        <v>247</v>
      </c>
      <c r="AR445" s="511">
        <v>594</v>
      </c>
      <c r="AS445" s="511" t="s">
        <v>258</v>
      </c>
      <c r="IH445" s="306"/>
    </row>
    <row r="446" spans="1:242" ht="15" customHeight="1" x14ac:dyDescent="0.3">
      <c r="A446" s="174">
        <v>8.01</v>
      </c>
      <c r="B446" s="231"/>
      <c r="C446" s="232" t="str">
        <f>VLOOKUP(BD.PD[[#This Row],[Pos]],PPto[],3,FALSE)</f>
        <v>8.01 Gondolas</v>
      </c>
      <c r="D446" s="174" t="s">
        <v>23</v>
      </c>
      <c r="E446" s="305" t="str">
        <f>IF(BD.PD[[#This Row],[.]]="*",VLOOKUP(BD.PD[[#This Row],[Pos]],Presupuesto!A:H,7,FALSE),"")</f>
        <v/>
      </c>
      <c r="F446" s="527" t="s">
        <v>1801</v>
      </c>
      <c r="G446" s="230" t="s">
        <v>1608</v>
      </c>
      <c r="H446" s="174">
        <v>4513039709</v>
      </c>
      <c r="I446" s="174" t="s">
        <v>1609</v>
      </c>
      <c r="J446" s="497" t="s">
        <v>1826</v>
      </c>
      <c r="K446" s="382">
        <v>2</v>
      </c>
      <c r="L446" s="174" t="s">
        <v>260</v>
      </c>
      <c r="M446" s="383">
        <f>IF(BD.PD[[#This Row],[Mon]]="DOP",1,HLOOKUP(BD.PD[[#This Row],[Mon]],$K$1:$L$2,2,FALSE))</f>
        <v>1</v>
      </c>
      <c r="N446" s="384">
        <v>8898.31</v>
      </c>
      <c r="O446" s="395">
        <f>BD.PD[[#This Row],[Cant.]]*BD.PD[[#This Row],[ Tasa ]]*BD.PD[[#This Row],[ Precio Und.]]</f>
        <v>17796.62</v>
      </c>
      <c r="P446" s="386">
        <v>0</v>
      </c>
      <c r="Q446" s="395">
        <f>IF(BD.PD[[#This Row],[Liquid. '[%']]]&lt;&gt;0,(BD.PD[[#This Row],[Valor Neto '[DOP']]]*BD.PD[[#This Row],[Liquid. '[%']]])+BD.PD[[#This Row],[Valor Neto '[DOP']]],BD.PD[[#This Row],[Valor Neto '[DOP']]])</f>
        <v>17796.62</v>
      </c>
      <c r="R446" s="395">
        <f>BD.PD[[#This Row],[Ppto. Orden Interna '[DOP']]]/HLOOKUP("USD",$K$1:$L$2,2,FALSE)</f>
        <v>291.74786885245902</v>
      </c>
      <c r="S446" s="499" t="s">
        <v>1175</v>
      </c>
      <c r="T446" s="387"/>
      <c r="U446" s="460" t="s">
        <v>542</v>
      </c>
      <c r="V446" s="611">
        <v>801673</v>
      </c>
      <c r="W446" s="499" t="s">
        <v>1175</v>
      </c>
      <c r="X446" s="495">
        <v>21</v>
      </c>
      <c r="Y446" s="388">
        <v>1</v>
      </c>
      <c r="Z446" s="243">
        <f>BD.PD[[#This Row],[Av.P1 '[%']]]*BD.PD[[#This Row],[Ppto. Orden Interna '[DOP']]]</f>
        <v>17796.62</v>
      </c>
      <c r="AA446" s="249"/>
      <c r="AB446" s="389"/>
      <c r="AC446" s="243">
        <f>BD.PD[[#This Row],[Av.P2 '[%']]]*BD.PD[[#This Row],[Ppto. Orden Interna '[DOP']]]</f>
        <v>0</v>
      </c>
      <c r="AD446" s="249"/>
      <c r="AE446" s="389"/>
      <c r="AF446" s="243">
        <f>BD.PD[[#This Row],[Av.P3 '[%']]]*BD.PD[[#This Row],[Ppto. Orden Interna '[DOP']]]</f>
        <v>0</v>
      </c>
      <c r="AG446" s="243"/>
      <c r="AH446" s="243"/>
      <c r="AI446" s="243"/>
      <c r="AJ446" s="243"/>
      <c r="AK446" s="243"/>
      <c r="AL446" s="243"/>
      <c r="AM446" s="482">
        <f>BD.PD[[#This Row],[Pago 3]]+BD.PD[[#This Row],[Pago 2]]+BD.PD[[#This Row],[Pago 1]]</f>
        <v>17796.62</v>
      </c>
      <c r="AN446" s="511" t="s">
        <v>244</v>
      </c>
      <c r="AO446" s="511" t="s">
        <v>245</v>
      </c>
      <c r="AP446" s="511" t="s">
        <v>246</v>
      </c>
      <c r="AQ446" s="511" t="s">
        <v>247</v>
      </c>
      <c r="AR446" s="511">
        <v>594</v>
      </c>
      <c r="AS446" s="511" t="s">
        <v>258</v>
      </c>
      <c r="IH446" s="306"/>
    </row>
    <row r="447" spans="1:242" ht="15" customHeight="1" x14ac:dyDescent="0.3">
      <c r="A447" s="174">
        <v>8.01</v>
      </c>
      <c r="B447" s="231"/>
      <c r="C447" s="232" t="str">
        <f>VLOOKUP(BD.PD[[#This Row],[Pos]],PPto[],3,FALSE)</f>
        <v>8.01 Gondolas</v>
      </c>
      <c r="D447" s="174" t="s">
        <v>23</v>
      </c>
      <c r="E447" s="305" t="str">
        <f>IF(BD.PD[[#This Row],[.]]="*",VLOOKUP(BD.PD[[#This Row],[Pos]],Presupuesto!A:H,7,FALSE),"")</f>
        <v/>
      </c>
      <c r="F447" s="527" t="s">
        <v>1802</v>
      </c>
      <c r="G447" s="230" t="s">
        <v>1608</v>
      </c>
      <c r="H447" s="174">
        <v>4513039709</v>
      </c>
      <c r="I447" s="174" t="s">
        <v>1609</v>
      </c>
      <c r="J447" s="497" t="s">
        <v>1826</v>
      </c>
      <c r="K447" s="382">
        <v>1</v>
      </c>
      <c r="L447" s="174" t="s">
        <v>260</v>
      </c>
      <c r="M447" s="383">
        <f>IF(BD.PD[[#This Row],[Mon]]="DOP",1,HLOOKUP(BD.PD[[#This Row],[Mon]],$K$1:$L$2,2,FALSE))</f>
        <v>1</v>
      </c>
      <c r="N447" s="384">
        <v>20010.169999999998</v>
      </c>
      <c r="O447" s="395">
        <f>BD.PD[[#This Row],[Cant.]]*BD.PD[[#This Row],[ Tasa ]]*BD.PD[[#This Row],[ Precio Und.]]</f>
        <v>20010.169999999998</v>
      </c>
      <c r="P447" s="386">
        <v>0</v>
      </c>
      <c r="Q447" s="395">
        <f>IF(BD.PD[[#This Row],[Liquid. '[%']]]&lt;&gt;0,(BD.PD[[#This Row],[Valor Neto '[DOP']]]*BD.PD[[#This Row],[Liquid. '[%']]])+BD.PD[[#This Row],[Valor Neto '[DOP']]],BD.PD[[#This Row],[Valor Neto '[DOP']]])</f>
        <v>20010.169999999998</v>
      </c>
      <c r="R447" s="395">
        <f>BD.PD[[#This Row],[Ppto. Orden Interna '[DOP']]]/HLOOKUP("USD",$K$1:$L$2,2,FALSE)</f>
        <v>328.03557377049179</v>
      </c>
      <c r="S447" s="499" t="s">
        <v>1175</v>
      </c>
      <c r="T447" s="387"/>
      <c r="U447" s="460" t="s">
        <v>542</v>
      </c>
      <c r="V447" s="611">
        <v>801673</v>
      </c>
      <c r="W447" s="499" t="s">
        <v>1175</v>
      </c>
      <c r="X447" s="495">
        <v>21</v>
      </c>
      <c r="Y447" s="388">
        <v>1</v>
      </c>
      <c r="Z447" s="243">
        <f>BD.PD[[#This Row],[Av.P1 '[%']]]*BD.PD[[#This Row],[Ppto. Orden Interna '[DOP']]]</f>
        <v>20010.169999999998</v>
      </c>
      <c r="AA447" s="249"/>
      <c r="AB447" s="389"/>
      <c r="AC447" s="243">
        <f>BD.PD[[#This Row],[Av.P2 '[%']]]*BD.PD[[#This Row],[Ppto. Orden Interna '[DOP']]]</f>
        <v>0</v>
      </c>
      <c r="AD447" s="249"/>
      <c r="AE447" s="389"/>
      <c r="AF447" s="243">
        <f>BD.PD[[#This Row],[Av.P3 '[%']]]*BD.PD[[#This Row],[Ppto. Orden Interna '[DOP']]]</f>
        <v>0</v>
      </c>
      <c r="AG447" s="243"/>
      <c r="AH447" s="243"/>
      <c r="AI447" s="243"/>
      <c r="AJ447" s="243"/>
      <c r="AK447" s="243"/>
      <c r="AL447" s="243"/>
      <c r="AM447" s="482">
        <f>BD.PD[[#This Row],[Pago 3]]+BD.PD[[#This Row],[Pago 2]]+BD.PD[[#This Row],[Pago 1]]</f>
        <v>20010.169999999998</v>
      </c>
      <c r="AN447" s="511" t="s">
        <v>244</v>
      </c>
      <c r="AO447" s="511" t="s">
        <v>245</v>
      </c>
      <c r="AP447" s="511" t="s">
        <v>246</v>
      </c>
      <c r="AQ447" s="511" t="s">
        <v>247</v>
      </c>
      <c r="AR447" s="511">
        <v>594</v>
      </c>
      <c r="AS447" s="511" t="s">
        <v>258</v>
      </c>
      <c r="IH447" s="306"/>
    </row>
    <row r="448" spans="1:242" ht="15" customHeight="1" x14ac:dyDescent="0.3">
      <c r="A448" s="174">
        <v>8.01</v>
      </c>
      <c r="B448" s="231"/>
      <c r="C448" s="232" t="str">
        <f>VLOOKUP(BD.PD[[#This Row],[Pos]],PPto[],3,FALSE)</f>
        <v>8.01 Gondolas</v>
      </c>
      <c r="D448" s="174" t="s">
        <v>23</v>
      </c>
      <c r="E448" s="305" t="str">
        <f>IF(BD.PD[[#This Row],[.]]="*",VLOOKUP(BD.PD[[#This Row],[Pos]],Presupuesto!A:H,7,FALSE),"")</f>
        <v/>
      </c>
      <c r="F448" s="527" t="s">
        <v>1803</v>
      </c>
      <c r="G448" s="230" t="s">
        <v>1608</v>
      </c>
      <c r="H448" s="174">
        <v>4513039709</v>
      </c>
      <c r="I448" s="174" t="s">
        <v>1609</v>
      </c>
      <c r="J448" s="497" t="s">
        <v>1826</v>
      </c>
      <c r="K448" s="382">
        <v>1</v>
      </c>
      <c r="L448" s="174" t="s">
        <v>260</v>
      </c>
      <c r="M448" s="383">
        <f>IF(BD.PD[[#This Row],[Mon]]="DOP",1,HLOOKUP(BD.PD[[#This Row],[Mon]],$K$1:$L$2,2,FALSE))</f>
        <v>1</v>
      </c>
      <c r="N448" s="384">
        <v>34063.56</v>
      </c>
      <c r="O448" s="395">
        <f>BD.PD[[#This Row],[Cant.]]*BD.PD[[#This Row],[ Tasa ]]*BD.PD[[#This Row],[ Precio Und.]]</f>
        <v>34063.56</v>
      </c>
      <c r="P448" s="386">
        <v>0</v>
      </c>
      <c r="Q448" s="395">
        <f>IF(BD.PD[[#This Row],[Liquid. '[%']]]&lt;&gt;0,(BD.PD[[#This Row],[Valor Neto '[DOP']]]*BD.PD[[#This Row],[Liquid. '[%']]])+BD.PD[[#This Row],[Valor Neto '[DOP']]],BD.PD[[#This Row],[Valor Neto '[DOP']]])</f>
        <v>34063.56</v>
      </c>
      <c r="R448" s="395">
        <f>BD.PD[[#This Row],[Ppto. Orden Interna '[DOP']]]/HLOOKUP("USD",$K$1:$L$2,2,FALSE)</f>
        <v>558.41901639344258</v>
      </c>
      <c r="S448" s="499" t="s">
        <v>1175</v>
      </c>
      <c r="T448" s="387"/>
      <c r="U448" s="460" t="s">
        <v>542</v>
      </c>
      <c r="V448" s="611">
        <v>801673</v>
      </c>
      <c r="W448" s="499" t="s">
        <v>1175</v>
      </c>
      <c r="X448" s="495">
        <v>21</v>
      </c>
      <c r="Y448" s="388">
        <v>1</v>
      </c>
      <c r="Z448" s="243">
        <f>BD.PD[[#This Row],[Av.P1 '[%']]]*BD.PD[[#This Row],[Ppto. Orden Interna '[DOP']]]</f>
        <v>34063.56</v>
      </c>
      <c r="AA448" s="249"/>
      <c r="AB448" s="389"/>
      <c r="AC448" s="243">
        <f>BD.PD[[#This Row],[Av.P2 '[%']]]*BD.PD[[#This Row],[Ppto. Orden Interna '[DOP']]]</f>
        <v>0</v>
      </c>
      <c r="AD448" s="249"/>
      <c r="AE448" s="389"/>
      <c r="AF448" s="243">
        <f>BD.PD[[#This Row],[Av.P3 '[%']]]*BD.PD[[#This Row],[Ppto. Orden Interna '[DOP']]]</f>
        <v>0</v>
      </c>
      <c r="AG448" s="243"/>
      <c r="AH448" s="243"/>
      <c r="AI448" s="243"/>
      <c r="AJ448" s="243"/>
      <c r="AK448" s="243"/>
      <c r="AL448" s="243"/>
      <c r="AM448" s="482">
        <f>BD.PD[[#This Row],[Pago 3]]+BD.PD[[#This Row],[Pago 2]]+BD.PD[[#This Row],[Pago 1]]</f>
        <v>34063.56</v>
      </c>
      <c r="AN448" s="511" t="s">
        <v>244</v>
      </c>
      <c r="AO448" s="511" t="s">
        <v>245</v>
      </c>
      <c r="AP448" s="511" t="s">
        <v>246</v>
      </c>
      <c r="AQ448" s="511" t="s">
        <v>247</v>
      </c>
      <c r="AR448" s="511">
        <v>594</v>
      </c>
      <c r="AS448" s="511" t="s">
        <v>258</v>
      </c>
      <c r="IH448" s="306"/>
    </row>
    <row r="449" spans="1:242" ht="15" customHeight="1" x14ac:dyDescent="0.3">
      <c r="A449" s="174">
        <v>8.01</v>
      </c>
      <c r="B449" s="231"/>
      <c r="C449" s="232" t="str">
        <f>VLOOKUP(BD.PD[[#This Row],[Pos]],PPto[],3,FALSE)</f>
        <v>8.01 Gondolas</v>
      </c>
      <c r="D449" s="174" t="s">
        <v>23</v>
      </c>
      <c r="E449" s="305" t="str">
        <f>IF(BD.PD[[#This Row],[.]]="*",VLOOKUP(BD.PD[[#This Row],[Pos]],Presupuesto!A:H,7,FALSE),"")</f>
        <v/>
      </c>
      <c r="F449" s="527" t="s">
        <v>1804</v>
      </c>
      <c r="G449" s="230" t="s">
        <v>1608</v>
      </c>
      <c r="H449" s="174">
        <v>4513039709</v>
      </c>
      <c r="I449" s="174" t="s">
        <v>1609</v>
      </c>
      <c r="J449" s="497" t="s">
        <v>1826</v>
      </c>
      <c r="K449" s="382">
        <v>1</v>
      </c>
      <c r="L449" s="174" t="s">
        <v>260</v>
      </c>
      <c r="M449" s="383">
        <f>IF(BD.PD[[#This Row],[Mon]]="DOP",1,HLOOKUP(BD.PD[[#This Row],[Mon]],$K$1:$L$2,2,FALSE))</f>
        <v>1</v>
      </c>
      <c r="N449" s="384">
        <v>13220.34</v>
      </c>
      <c r="O449" s="395">
        <f>BD.PD[[#This Row],[Cant.]]*BD.PD[[#This Row],[ Tasa ]]*BD.PD[[#This Row],[ Precio Und.]]</f>
        <v>13220.34</v>
      </c>
      <c r="P449" s="386">
        <v>0</v>
      </c>
      <c r="Q449" s="395">
        <f>IF(BD.PD[[#This Row],[Liquid. '[%']]]&lt;&gt;0,(BD.PD[[#This Row],[Valor Neto '[DOP']]]*BD.PD[[#This Row],[Liquid. '[%']]])+BD.PD[[#This Row],[Valor Neto '[DOP']]],BD.PD[[#This Row],[Valor Neto '[DOP']]])</f>
        <v>13220.34</v>
      </c>
      <c r="R449" s="395">
        <f>BD.PD[[#This Row],[Ppto. Orden Interna '[DOP']]]/HLOOKUP("USD",$K$1:$L$2,2,FALSE)</f>
        <v>216.72688524590166</v>
      </c>
      <c r="S449" s="499" t="s">
        <v>1175</v>
      </c>
      <c r="T449" s="387"/>
      <c r="U449" s="460" t="s">
        <v>542</v>
      </c>
      <c r="V449" s="611">
        <v>801673</v>
      </c>
      <c r="W449" s="499" t="s">
        <v>1175</v>
      </c>
      <c r="X449" s="495">
        <v>21</v>
      </c>
      <c r="Y449" s="388">
        <v>1</v>
      </c>
      <c r="Z449" s="243">
        <f>BD.PD[[#This Row],[Av.P1 '[%']]]*BD.PD[[#This Row],[Ppto. Orden Interna '[DOP']]]</f>
        <v>13220.34</v>
      </c>
      <c r="AA449" s="249"/>
      <c r="AB449" s="389"/>
      <c r="AC449" s="243">
        <f>BD.PD[[#This Row],[Av.P2 '[%']]]*BD.PD[[#This Row],[Ppto. Orden Interna '[DOP']]]</f>
        <v>0</v>
      </c>
      <c r="AD449" s="249"/>
      <c r="AE449" s="389"/>
      <c r="AF449" s="243">
        <f>BD.PD[[#This Row],[Av.P3 '[%']]]*BD.PD[[#This Row],[Ppto. Orden Interna '[DOP']]]</f>
        <v>0</v>
      </c>
      <c r="AG449" s="243"/>
      <c r="AH449" s="243"/>
      <c r="AI449" s="243"/>
      <c r="AJ449" s="243"/>
      <c r="AK449" s="243"/>
      <c r="AL449" s="243"/>
      <c r="AM449" s="482">
        <f>BD.PD[[#This Row],[Pago 3]]+BD.PD[[#This Row],[Pago 2]]+BD.PD[[#This Row],[Pago 1]]</f>
        <v>13220.34</v>
      </c>
      <c r="AN449" s="511" t="s">
        <v>244</v>
      </c>
      <c r="AO449" s="511" t="s">
        <v>245</v>
      </c>
      <c r="AP449" s="511" t="s">
        <v>246</v>
      </c>
      <c r="AQ449" s="511" t="s">
        <v>247</v>
      </c>
      <c r="AR449" s="511">
        <v>594</v>
      </c>
      <c r="AS449" s="511" t="s">
        <v>258</v>
      </c>
      <c r="IH449" s="306"/>
    </row>
    <row r="450" spans="1:242" ht="15" customHeight="1" x14ac:dyDescent="0.3">
      <c r="A450" s="174">
        <v>8.01</v>
      </c>
      <c r="B450" s="231"/>
      <c r="C450" s="232" t="str">
        <f>VLOOKUP(BD.PD[[#This Row],[Pos]],PPto[],3,FALSE)</f>
        <v>8.01 Gondolas</v>
      </c>
      <c r="D450" s="174" t="s">
        <v>23</v>
      </c>
      <c r="E450" s="305" t="str">
        <f>IF(BD.PD[[#This Row],[.]]="*",VLOOKUP(BD.PD[[#This Row],[Pos]],Presupuesto!A:H,7,FALSE),"")</f>
        <v/>
      </c>
      <c r="F450" s="527" t="s">
        <v>1805</v>
      </c>
      <c r="G450" s="230" t="s">
        <v>1608</v>
      </c>
      <c r="H450" s="174">
        <v>4513039709</v>
      </c>
      <c r="I450" s="174" t="s">
        <v>1609</v>
      </c>
      <c r="J450" s="497" t="s">
        <v>1826</v>
      </c>
      <c r="K450" s="382">
        <v>3</v>
      </c>
      <c r="L450" s="174" t="s">
        <v>260</v>
      </c>
      <c r="M450" s="383">
        <f>IF(BD.PD[[#This Row],[Mon]]="DOP",1,HLOOKUP(BD.PD[[#This Row],[Mon]],$K$1:$L$2,2,FALSE))</f>
        <v>1</v>
      </c>
      <c r="N450" s="384">
        <v>21716.100000000002</v>
      </c>
      <c r="O450" s="395">
        <f>BD.PD[[#This Row],[Cant.]]*BD.PD[[#This Row],[ Tasa ]]*BD.PD[[#This Row],[ Precio Und.]]</f>
        <v>65148.3</v>
      </c>
      <c r="P450" s="386">
        <v>0</v>
      </c>
      <c r="Q450" s="395">
        <f>IF(BD.PD[[#This Row],[Liquid. '[%']]]&lt;&gt;0,(BD.PD[[#This Row],[Valor Neto '[DOP']]]*BD.PD[[#This Row],[Liquid. '[%']]])+BD.PD[[#This Row],[Valor Neto '[DOP']]],BD.PD[[#This Row],[Valor Neto '[DOP']]])</f>
        <v>65148.3</v>
      </c>
      <c r="R450" s="395">
        <f>BD.PD[[#This Row],[Ppto. Orden Interna '[DOP']]]/HLOOKUP("USD",$K$1:$L$2,2,FALSE)</f>
        <v>1068.0049180327869</v>
      </c>
      <c r="S450" s="499" t="s">
        <v>1175</v>
      </c>
      <c r="T450" s="387"/>
      <c r="U450" s="460" t="s">
        <v>542</v>
      </c>
      <c r="V450" s="611">
        <v>801673</v>
      </c>
      <c r="W450" s="499" t="s">
        <v>1175</v>
      </c>
      <c r="X450" s="495">
        <v>21</v>
      </c>
      <c r="Y450" s="388">
        <v>1</v>
      </c>
      <c r="Z450" s="243">
        <f>BD.PD[[#This Row],[Av.P1 '[%']]]*BD.PD[[#This Row],[Ppto. Orden Interna '[DOP']]]</f>
        <v>65148.3</v>
      </c>
      <c r="AA450" s="249"/>
      <c r="AB450" s="389"/>
      <c r="AC450" s="243">
        <f>BD.PD[[#This Row],[Av.P2 '[%']]]*BD.PD[[#This Row],[Ppto. Orden Interna '[DOP']]]</f>
        <v>0</v>
      </c>
      <c r="AD450" s="249"/>
      <c r="AE450" s="389"/>
      <c r="AF450" s="243">
        <f>BD.PD[[#This Row],[Av.P3 '[%']]]*BD.PD[[#This Row],[Ppto. Orden Interna '[DOP']]]</f>
        <v>0</v>
      </c>
      <c r="AG450" s="243"/>
      <c r="AH450" s="243"/>
      <c r="AI450" s="243"/>
      <c r="AJ450" s="243"/>
      <c r="AK450" s="243"/>
      <c r="AL450" s="243"/>
      <c r="AM450" s="482">
        <f>BD.PD[[#This Row],[Pago 3]]+BD.PD[[#This Row],[Pago 2]]+BD.PD[[#This Row],[Pago 1]]</f>
        <v>65148.3</v>
      </c>
      <c r="AN450" s="511" t="s">
        <v>244</v>
      </c>
      <c r="AO450" s="511" t="s">
        <v>245</v>
      </c>
      <c r="AP450" s="511" t="s">
        <v>246</v>
      </c>
      <c r="AQ450" s="511" t="s">
        <v>247</v>
      </c>
      <c r="AR450" s="511">
        <v>594</v>
      </c>
      <c r="AS450" s="511" t="s">
        <v>258</v>
      </c>
      <c r="IH450" s="306"/>
    </row>
    <row r="451" spans="1:242" ht="15" customHeight="1" x14ac:dyDescent="0.3">
      <c r="A451" s="174">
        <v>8.01</v>
      </c>
      <c r="B451" s="231"/>
      <c r="C451" s="232" t="str">
        <f>VLOOKUP(BD.PD[[#This Row],[Pos]],PPto[],3,FALSE)</f>
        <v>8.01 Gondolas</v>
      </c>
      <c r="D451" s="233" t="s">
        <v>23</v>
      </c>
      <c r="E451" s="305" t="str">
        <f>IF(BD.PD[[#This Row],[.]]="*",VLOOKUP(BD.PD[[#This Row],[Pos]],Presupuesto!A:H,7,FALSE),"")</f>
        <v/>
      </c>
      <c r="F451" s="507" t="s">
        <v>1825</v>
      </c>
      <c r="G451" s="230" t="s">
        <v>1608</v>
      </c>
      <c r="H451" s="174">
        <v>4513039709</v>
      </c>
      <c r="I451" s="174" t="s">
        <v>1609</v>
      </c>
      <c r="J451" s="497" t="s">
        <v>1826</v>
      </c>
      <c r="K451" s="382">
        <v>1</v>
      </c>
      <c r="L451" s="174" t="s">
        <v>260</v>
      </c>
      <c r="M451" s="383">
        <f>IF(BD.PD[[#This Row],[Mon]]="DOP",1,HLOOKUP(BD.PD[[#This Row],[Mon]],$K$1:$L$2,2,FALSE))</f>
        <v>1</v>
      </c>
      <c r="N451" s="384">
        <v>10000</v>
      </c>
      <c r="O451" s="395">
        <f>BD.PD[[#This Row],[Cant.]]*BD.PD[[#This Row],[ Tasa ]]*BD.PD[[#This Row],[ Precio Und.]]</f>
        <v>10000</v>
      </c>
      <c r="P451" s="386">
        <v>0</v>
      </c>
      <c r="Q451" s="395">
        <f>IF(BD.PD[[#This Row],[Liquid. '[%']]]&lt;&gt;0,(BD.PD[[#This Row],[Valor Neto '[DOP']]]*BD.PD[[#This Row],[Liquid. '[%']]])+BD.PD[[#This Row],[Valor Neto '[DOP']]],BD.PD[[#This Row],[Valor Neto '[DOP']]])</f>
        <v>10000</v>
      </c>
      <c r="R451" s="395">
        <f>BD.PD[[#This Row],[Ppto. Orden Interna '[DOP']]]/HLOOKUP("USD",$K$1:$L$2,2,FALSE)</f>
        <v>163.9344262295082</v>
      </c>
      <c r="S451" s="499" t="s">
        <v>1175</v>
      </c>
      <c r="T451" s="387"/>
      <c r="U451" s="460" t="s">
        <v>542</v>
      </c>
      <c r="V451" s="611">
        <v>801673</v>
      </c>
      <c r="W451" s="499" t="s">
        <v>1175</v>
      </c>
      <c r="X451" s="495">
        <v>21</v>
      </c>
      <c r="Y451" s="388">
        <v>1</v>
      </c>
      <c r="Z451" s="243">
        <f>BD.PD[[#This Row],[Av.P1 '[%']]]*BD.PD[[#This Row],[Ppto. Orden Interna '[DOP']]]</f>
        <v>10000</v>
      </c>
      <c r="AA451" s="249"/>
      <c r="AB451" s="389"/>
      <c r="AC451" s="243">
        <f>BD.PD[[#This Row],[Av.P2 '[%']]]*BD.PD[[#This Row],[Ppto. Orden Interna '[DOP']]]</f>
        <v>0</v>
      </c>
      <c r="AD451" s="249"/>
      <c r="AE451" s="389"/>
      <c r="AF451" s="243">
        <f>BD.PD[[#This Row],[Av.P3 '[%']]]*BD.PD[[#This Row],[Ppto. Orden Interna '[DOP']]]</f>
        <v>0</v>
      </c>
      <c r="AG451" s="243"/>
      <c r="AH451" s="243"/>
      <c r="AI451" s="243"/>
      <c r="AJ451" s="243"/>
      <c r="AK451" s="243"/>
      <c r="AL451" s="243"/>
      <c r="AM451" s="482">
        <f>BD.PD[[#This Row],[Pago 3]]+BD.PD[[#This Row],[Pago 2]]+BD.PD[[#This Row],[Pago 1]]</f>
        <v>10000</v>
      </c>
      <c r="AN451" s="511" t="s">
        <v>244</v>
      </c>
      <c r="AO451" s="511" t="s">
        <v>245</v>
      </c>
      <c r="AP451" s="511" t="s">
        <v>246</v>
      </c>
      <c r="AQ451" s="511" t="s">
        <v>247</v>
      </c>
      <c r="AR451" s="511">
        <v>594</v>
      </c>
      <c r="AS451" s="511" t="s">
        <v>258</v>
      </c>
      <c r="IH451" s="306"/>
    </row>
    <row r="452" spans="1:242" ht="15" customHeight="1" x14ac:dyDescent="0.3">
      <c r="A452" s="174">
        <v>8.01</v>
      </c>
      <c r="B452" s="231"/>
      <c r="C452" s="232" t="str">
        <f>VLOOKUP(BD.PD[[#This Row],[Pos]],PPto[],3,FALSE)</f>
        <v>8.01 Gondolas</v>
      </c>
      <c r="D452" s="174" t="s">
        <v>23</v>
      </c>
      <c r="E452" s="305" t="str">
        <f>IF(BD.PD[[#This Row],[.]]="*",VLOOKUP(BD.PD[[#This Row],[Pos]],Presupuesto!A:H,7,FALSE),"")</f>
        <v/>
      </c>
      <c r="F452" s="507" t="s">
        <v>1791</v>
      </c>
      <c r="G452" s="230" t="s">
        <v>1608</v>
      </c>
      <c r="H452" s="174">
        <v>4513033883</v>
      </c>
      <c r="I452" s="174" t="s">
        <v>1609</v>
      </c>
      <c r="J452" s="497" t="s">
        <v>1790</v>
      </c>
      <c r="K452" s="382">
        <v>1</v>
      </c>
      <c r="L452" s="174" t="s">
        <v>260</v>
      </c>
      <c r="M452" s="383">
        <f>IF(BD.PD[[#This Row],[Mon]]="DOP",1,HLOOKUP(BD.PD[[#This Row],[Mon]],$K$1:$L$2,2,FALSE))</f>
        <v>1</v>
      </c>
      <c r="N452" s="384">
        <v>333200</v>
      </c>
      <c r="O452" s="395">
        <f>BD.PD[[#This Row],[Cant.]]*BD.PD[[#This Row],[ Tasa ]]*BD.PD[[#This Row],[ Precio Und.]]</f>
        <v>333200</v>
      </c>
      <c r="P452" s="386">
        <v>0</v>
      </c>
      <c r="Q452" s="395">
        <f>IF(BD.PD[[#This Row],[Liquid. '[%']]]&lt;&gt;0,(BD.PD[[#This Row],[Valor Neto '[DOP']]]*BD.PD[[#This Row],[Liquid. '[%']]])+BD.PD[[#This Row],[Valor Neto '[DOP']]],BD.PD[[#This Row],[Valor Neto '[DOP']]])</f>
        <v>333200</v>
      </c>
      <c r="R452" s="395">
        <f>BD.PD[[#This Row],[Ppto. Orden Interna '[DOP']]]/HLOOKUP("USD",$K$1:$L$2,2,FALSE)</f>
        <v>5462.2950819672133</v>
      </c>
      <c r="S452" s="381" t="s">
        <v>1752</v>
      </c>
      <c r="T452" s="387"/>
      <c r="U452" s="460" t="s">
        <v>542</v>
      </c>
      <c r="V452" s="611">
        <v>801673</v>
      </c>
      <c r="W452" s="499" t="s">
        <v>1752</v>
      </c>
      <c r="X452" s="495">
        <v>19</v>
      </c>
      <c r="Y452" s="388">
        <v>0.7</v>
      </c>
      <c r="Z452" s="243">
        <f>BD.PD[[#This Row],[Av.P1 '[%']]]*BD.PD[[#This Row],[Ppto. Orden Interna '[DOP']]]</f>
        <v>233239.99999999997</v>
      </c>
      <c r="AA452" s="495">
        <v>21</v>
      </c>
      <c r="AB452" s="388">
        <v>0.3</v>
      </c>
      <c r="AC452" s="243">
        <f>BD.PD[[#This Row],[Av.P2 '[%']]]*BD.PD[[#This Row],[Ppto. Orden Interna '[DOP']]]</f>
        <v>99960</v>
      </c>
      <c r="AD452" s="249"/>
      <c r="AE452" s="389"/>
      <c r="AF452" s="243">
        <f>BD.PD[[#This Row],[Av.P3 '[%']]]*BD.PD[[#This Row],[Ppto. Orden Interna '[DOP']]]</f>
        <v>0</v>
      </c>
      <c r="AG452" s="243"/>
      <c r="AH452" s="243"/>
      <c r="AI452" s="243"/>
      <c r="AJ452" s="243"/>
      <c r="AK452" s="243"/>
      <c r="AL452" s="243"/>
      <c r="AM452" s="482">
        <f>BD.PD[[#This Row],[Pago 3]]+BD.PD[[#This Row],[Pago 2]]+BD.PD[[#This Row],[Pago 1]]</f>
        <v>333200</v>
      </c>
      <c r="AN452" s="511" t="s">
        <v>244</v>
      </c>
      <c r="AO452" s="511" t="s">
        <v>245</v>
      </c>
      <c r="AP452" s="511" t="s">
        <v>246</v>
      </c>
      <c r="AQ452" s="511" t="s">
        <v>247</v>
      </c>
      <c r="AR452" s="511">
        <v>594</v>
      </c>
      <c r="AS452" s="511" t="s">
        <v>258</v>
      </c>
      <c r="IH452" s="306"/>
    </row>
    <row r="453" spans="1:242" ht="15" customHeight="1" x14ac:dyDescent="0.3">
      <c r="A453" s="174">
        <v>8.01</v>
      </c>
      <c r="B453" s="231"/>
      <c r="C453" s="232" t="str">
        <f>VLOOKUP(BD.PD[[#This Row],[Pos]],PPto[],3,FALSE)</f>
        <v>8.01 Gondolas</v>
      </c>
      <c r="D453" s="174" t="s">
        <v>23</v>
      </c>
      <c r="E453" s="305" t="str">
        <f>IF(BD.PD[[#This Row],[.]]="*",VLOOKUP(BD.PD[[#This Row],[Pos]],Presupuesto!A:H,7,FALSE),"")</f>
        <v/>
      </c>
      <c r="F453" s="507" t="s">
        <v>1792</v>
      </c>
      <c r="G453" s="230" t="s">
        <v>1608</v>
      </c>
      <c r="H453" s="174">
        <v>4513033883</v>
      </c>
      <c r="I453" s="174" t="s">
        <v>1609</v>
      </c>
      <c r="J453" s="497" t="s">
        <v>1790</v>
      </c>
      <c r="K453" s="382">
        <v>2</v>
      </c>
      <c r="L453" s="174" t="s">
        <v>260</v>
      </c>
      <c r="M453" s="383">
        <f>IF(BD.PD[[#This Row],[Mon]]="DOP",1,HLOOKUP(BD.PD[[#This Row],[Mon]],$K$1:$L$2,2,FALSE))</f>
        <v>1</v>
      </c>
      <c r="N453" s="384">
        <v>14406</v>
      </c>
      <c r="O453" s="395">
        <f>BD.PD[[#This Row],[Cant.]]*BD.PD[[#This Row],[ Tasa ]]*BD.PD[[#This Row],[ Precio Und.]]</f>
        <v>28812</v>
      </c>
      <c r="P453" s="386">
        <v>0</v>
      </c>
      <c r="Q453" s="395">
        <f>IF(BD.PD[[#This Row],[Liquid. '[%']]]&lt;&gt;0,(BD.PD[[#This Row],[Valor Neto '[DOP']]]*BD.PD[[#This Row],[Liquid. '[%']]])+BD.PD[[#This Row],[Valor Neto '[DOP']]],BD.PD[[#This Row],[Valor Neto '[DOP']]])</f>
        <v>28812</v>
      </c>
      <c r="R453" s="395">
        <f>BD.PD[[#This Row],[Ppto. Orden Interna '[DOP']]]/HLOOKUP("USD",$K$1:$L$2,2,FALSE)</f>
        <v>472.32786885245901</v>
      </c>
      <c r="S453" s="381" t="s">
        <v>1752</v>
      </c>
      <c r="T453" s="387"/>
      <c r="U453" s="460" t="s">
        <v>542</v>
      </c>
      <c r="V453" s="611">
        <v>801673</v>
      </c>
      <c r="W453" s="499" t="s">
        <v>1752</v>
      </c>
      <c r="X453" s="495">
        <v>19</v>
      </c>
      <c r="Y453" s="388">
        <v>0.7</v>
      </c>
      <c r="Z453" s="243">
        <f>BD.PD[[#This Row],[Av.P1 '[%']]]*BD.PD[[#This Row],[Ppto. Orden Interna '[DOP']]]</f>
        <v>20168.399999999998</v>
      </c>
      <c r="AA453" s="495">
        <v>21</v>
      </c>
      <c r="AB453" s="388">
        <v>0.3</v>
      </c>
      <c r="AC453" s="243">
        <f>BD.PD[[#This Row],[Av.P2 '[%']]]*BD.PD[[#This Row],[Ppto. Orden Interna '[DOP']]]</f>
        <v>8643.6</v>
      </c>
      <c r="AD453" s="249"/>
      <c r="AE453" s="389"/>
      <c r="AF453" s="243">
        <f>BD.PD[[#This Row],[Av.P3 '[%']]]*BD.PD[[#This Row],[Ppto. Orden Interna '[DOP']]]</f>
        <v>0</v>
      </c>
      <c r="AG453" s="243"/>
      <c r="AH453" s="243"/>
      <c r="AI453" s="243"/>
      <c r="AJ453" s="243"/>
      <c r="AK453" s="243"/>
      <c r="AL453" s="243"/>
      <c r="AM453" s="482">
        <f>BD.PD[[#This Row],[Pago 3]]+BD.PD[[#This Row],[Pago 2]]+BD.PD[[#This Row],[Pago 1]]</f>
        <v>28812</v>
      </c>
      <c r="AN453" s="511" t="s">
        <v>244</v>
      </c>
      <c r="AO453" s="511" t="s">
        <v>245</v>
      </c>
      <c r="AP453" s="511" t="s">
        <v>246</v>
      </c>
      <c r="AQ453" s="511" t="s">
        <v>247</v>
      </c>
      <c r="AR453" s="511">
        <v>594</v>
      </c>
      <c r="AS453" s="511" t="s">
        <v>258</v>
      </c>
      <c r="IH453" s="306"/>
    </row>
    <row r="454" spans="1:242" ht="15" customHeight="1" x14ac:dyDescent="0.3">
      <c r="A454" s="174">
        <v>8.01</v>
      </c>
      <c r="B454" s="231"/>
      <c r="C454" s="232" t="str">
        <f>VLOOKUP(BD.PD[[#This Row],[Pos]],PPto[],3,FALSE)</f>
        <v>8.01 Gondolas</v>
      </c>
      <c r="D454" s="174" t="s">
        <v>23</v>
      </c>
      <c r="E454" s="305" t="str">
        <f>IF(BD.PD[[#This Row],[.]]="*",VLOOKUP(BD.PD[[#This Row],[Pos]],Presupuesto!A:H,7,FALSE),"")</f>
        <v/>
      </c>
      <c r="F454" s="507" t="s">
        <v>1793</v>
      </c>
      <c r="G454" s="230" t="s">
        <v>1608</v>
      </c>
      <c r="H454" s="174">
        <v>4513033883</v>
      </c>
      <c r="I454" s="174" t="s">
        <v>1609</v>
      </c>
      <c r="J454" s="497" t="s">
        <v>1790</v>
      </c>
      <c r="K454" s="382">
        <v>2</v>
      </c>
      <c r="L454" s="174" t="s">
        <v>260</v>
      </c>
      <c r="M454" s="383">
        <f>IF(BD.PD[[#This Row],[Mon]]="DOP",1,HLOOKUP(BD.PD[[#This Row],[Mon]],$K$1:$L$2,2,FALSE))</f>
        <v>1</v>
      </c>
      <c r="N454" s="384">
        <v>16356.2</v>
      </c>
      <c r="O454" s="395">
        <f>BD.PD[[#This Row],[Cant.]]*BD.PD[[#This Row],[ Tasa ]]*BD.PD[[#This Row],[ Precio Und.]]</f>
        <v>32712.400000000001</v>
      </c>
      <c r="P454" s="386">
        <v>0</v>
      </c>
      <c r="Q454" s="395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R454" s="395">
        <f>BD.PD[[#This Row],[Ppto. Orden Interna '[DOP']]]/HLOOKUP("USD",$K$1:$L$2,2,FALSE)</f>
        <v>536.26885245901644</v>
      </c>
      <c r="S454" s="381" t="s">
        <v>1752</v>
      </c>
      <c r="T454" s="387"/>
      <c r="U454" s="460" t="s">
        <v>542</v>
      </c>
      <c r="V454" s="611">
        <v>801673</v>
      </c>
      <c r="W454" s="499" t="s">
        <v>1752</v>
      </c>
      <c r="X454" s="495">
        <v>19</v>
      </c>
      <c r="Y454" s="388">
        <v>0.7</v>
      </c>
      <c r="Z454" s="243">
        <f>BD.PD[[#This Row],[Av.P1 '[%']]]*BD.PD[[#This Row],[Ppto. Orden Interna '[DOP']]]</f>
        <v>22898.68</v>
      </c>
      <c r="AA454" s="495">
        <v>21</v>
      </c>
      <c r="AB454" s="388">
        <v>0.3</v>
      </c>
      <c r="AC454" s="243">
        <f>BD.PD[[#This Row],[Av.P2 '[%']]]*BD.PD[[#This Row],[Ppto. Orden Interna '[DOP']]]</f>
        <v>9813.7199999999993</v>
      </c>
      <c r="AD454" s="249"/>
      <c r="AE454" s="389"/>
      <c r="AF454" s="243">
        <f>BD.PD[[#This Row],[Av.P3 '[%']]]*BD.PD[[#This Row],[Ppto. Orden Interna '[DOP']]]</f>
        <v>0</v>
      </c>
      <c r="AG454" s="243"/>
      <c r="AH454" s="243"/>
      <c r="AI454" s="243"/>
      <c r="AJ454" s="243"/>
      <c r="AK454" s="243"/>
      <c r="AL454" s="243"/>
      <c r="AM454" s="482">
        <f>BD.PD[[#This Row],[Pago 3]]+BD.PD[[#This Row],[Pago 2]]+BD.PD[[#This Row],[Pago 1]]</f>
        <v>32712.400000000001</v>
      </c>
      <c r="AN454" s="511" t="s">
        <v>244</v>
      </c>
      <c r="AO454" s="511" t="s">
        <v>245</v>
      </c>
      <c r="AP454" s="511" t="s">
        <v>246</v>
      </c>
      <c r="AQ454" s="511" t="s">
        <v>247</v>
      </c>
      <c r="AR454" s="511">
        <v>594</v>
      </c>
      <c r="AS454" s="511" t="s">
        <v>258</v>
      </c>
      <c r="IH454" s="306"/>
    </row>
    <row r="455" spans="1:242" ht="15" customHeight="1" x14ac:dyDescent="0.3">
      <c r="A455" s="174">
        <v>8.01</v>
      </c>
      <c r="B455" s="231"/>
      <c r="C455" s="232" t="str">
        <f>VLOOKUP(BD.PD[[#This Row],[Pos]],PPto[],3,FALSE)</f>
        <v>8.01 Gondolas</v>
      </c>
      <c r="D455" s="174" t="s">
        <v>23</v>
      </c>
      <c r="E455" s="305" t="str">
        <f>IF(BD.PD[[#This Row],[.]]="*",VLOOKUP(BD.PD[[#This Row],[Pos]],Presupuesto!A:H,7,FALSE),"")</f>
        <v/>
      </c>
      <c r="F455" s="507" t="s">
        <v>2007</v>
      </c>
      <c r="G455" s="230" t="s">
        <v>1608</v>
      </c>
      <c r="H455" s="174">
        <v>4513111549</v>
      </c>
      <c r="I455" s="174" t="s">
        <v>1609</v>
      </c>
      <c r="J455" s="497" t="s">
        <v>1994</v>
      </c>
      <c r="K455" s="382">
        <v>1</v>
      </c>
      <c r="L455" s="174" t="s">
        <v>260</v>
      </c>
      <c r="M455" s="383">
        <f>IF(BD.PD[[#This Row],[Mon]]="DOP",1,HLOOKUP(BD.PD[[#This Row],[Mon]],$K$1:$L$2,2,FALSE))</f>
        <v>1</v>
      </c>
      <c r="N455" s="384">
        <v>7245.76</v>
      </c>
      <c r="O455" s="395">
        <f>BD.PD[[#This Row],[Cant.]]*BD.PD[[#This Row],[ Tasa ]]*BD.PD[[#This Row],[ Precio Und.]]</f>
        <v>7245.76</v>
      </c>
      <c r="P455" s="386">
        <v>0</v>
      </c>
      <c r="Q455" s="395">
        <f>IF(BD.PD[[#This Row],[Liquid. '[%']]]&lt;&gt;0,(BD.PD[[#This Row],[Valor Neto '[DOP']]]*BD.PD[[#This Row],[Liquid. '[%']]])+BD.PD[[#This Row],[Valor Neto '[DOP']]],BD.PD[[#This Row],[Valor Neto '[DOP']]])</f>
        <v>7245.76</v>
      </c>
      <c r="R455" s="395">
        <f>BD.PD[[#This Row],[Ppto. Orden Interna '[DOP']]]/HLOOKUP("USD",$K$1:$L$2,2,FALSE)</f>
        <v>118.78295081967214</v>
      </c>
      <c r="S455" s="381" t="s">
        <v>1175</v>
      </c>
      <c r="T455" s="387"/>
      <c r="U455" s="460" t="s">
        <v>542</v>
      </c>
      <c r="V455" s="611">
        <v>801673</v>
      </c>
      <c r="W455" s="499" t="s">
        <v>1175</v>
      </c>
      <c r="X455" s="495">
        <v>22</v>
      </c>
      <c r="Y455" s="388">
        <v>1</v>
      </c>
      <c r="Z455" s="243">
        <f>BD.PD[[#This Row],[Av.P1 '[%']]]*BD.PD[[#This Row],[Ppto. Orden Interna '[DOP']]]</f>
        <v>7245.76</v>
      </c>
      <c r="AA455" s="495"/>
      <c r="AB455" s="388"/>
      <c r="AC455" s="243">
        <f>BD.PD[[#This Row],[Av.P2 '[%']]]*BD.PD[[#This Row],[Ppto. Orden Interna '[DOP']]]</f>
        <v>0</v>
      </c>
      <c r="AD455" s="249"/>
      <c r="AE455" s="389"/>
      <c r="AF455" s="243">
        <f>BD.PD[[#This Row],[Av.P3 '[%']]]*BD.PD[[#This Row],[Ppto. Orden Interna '[DOP']]]</f>
        <v>0</v>
      </c>
      <c r="AG455" s="243"/>
      <c r="AH455" s="243"/>
      <c r="AI455" s="243"/>
      <c r="AJ455" s="243"/>
      <c r="AK455" s="243"/>
      <c r="AL455" s="243"/>
      <c r="AM455" s="482">
        <f>BD.PD[[#This Row],[Pago 3]]+BD.PD[[#This Row],[Pago 2]]+BD.PD[[#This Row],[Pago 1]]</f>
        <v>7245.76</v>
      </c>
      <c r="AN455" s="511" t="s">
        <v>244</v>
      </c>
      <c r="AO455" s="511" t="s">
        <v>245</v>
      </c>
      <c r="AP455" s="511" t="s">
        <v>246</v>
      </c>
      <c r="AQ455" s="511" t="s">
        <v>247</v>
      </c>
      <c r="AR455" s="511">
        <v>594</v>
      </c>
      <c r="AS455" s="511" t="s">
        <v>258</v>
      </c>
      <c r="IH455" s="306"/>
    </row>
    <row r="456" spans="1:242" ht="15" customHeight="1" x14ac:dyDescent="0.3">
      <c r="A456" s="174">
        <v>8.01</v>
      </c>
      <c r="B456" s="231"/>
      <c r="C456" s="232" t="str">
        <f>VLOOKUP(BD.PD[[#This Row],[Pos]],PPto[],3,FALSE)</f>
        <v>8.01 Gondolas</v>
      </c>
      <c r="D456" s="174" t="s">
        <v>23</v>
      </c>
      <c r="E456" s="305" t="str">
        <f>IF(BD.PD[[#This Row],[.]]="*",VLOOKUP(BD.PD[[#This Row],[Pos]],Presupuesto!A:H,7,FALSE),"")</f>
        <v/>
      </c>
      <c r="F456" s="507" t="s">
        <v>2008</v>
      </c>
      <c r="G456" s="230" t="s">
        <v>1608</v>
      </c>
      <c r="H456" s="174">
        <v>4513111549</v>
      </c>
      <c r="I456" s="174" t="s">
        <v>1609</v>
      </c>
      <c r="J456" s="497" t="s">
        <v>1994</v>
      </c>
      <c r="K456" s="382">
        <v>2</v>
      </c>
      <c r="L456" s="174" t="s">
        <v>260</v>
      </c>
      <c r="M456" s="383">
        <f>IF(BD.PD[[#This Row],[Mon]]="DOP",1,HLOOKUP(BD.PD[[#This Row],[Mon]],$K$1:$L$2,2,FALSE))</f>
        <v>1</v>
      </c>
      <c r="N456" s="384">
        <v>10593.22</v>
      </c>
      <c r="O456" s="395">
        <f>BD.PD[[#This Row],[Cant.]]*BD.PD[[#This Row],[ Tasa ]]*BD.PD[[#This Row],[ Precio Und.]]</f>
        <v>21186.44</v>
      </c>
      <c r="P456" s="386">
        <v>0</v>
      </c>
      <c r="Q456" s="395">
        <f>IF(BD.PD[[#This Row],[Liquid. '[%']]]&lt;&gt;0,(BD.PD[[#This Row],[Valor Neto '[DOP']]]*BD.PD[[#This Row],[Liquid. '[%']]])+BD.PD[[#This Row],[Valor Neto '[DOP']]],BD.PD[[#This Row],[Valor Neto '[DOP']]])</f>
        <v>21186.44</v>
      </c>
      <c r="R456" s="395">
        <f>BD.PD[[#This Row],[Ppto. Orden Interna '[DOP']]]/HLOOKUP("USD",$K$1:$L$2,2,FALSE)</f>
        <v>347.31868852459013</v>
      </c>
      <c r="S456" s="381" t="s">
        <v>1175</v>
      </c>
      <c r="T456" s="387"/>
      <c r="U456" s="460" t="s">
        <v>542</v>
      </c>
      <c r="V456" s="611">
        <v>801673</v>
      </c>
      <c r="W456" s="499" t="s">
        <v>1175</v>
      </c>
      <c r="X456" s="495">
        <v>22</v>
      </c>
      <c r="Y456" s="388">
        <v>1</v>
      </c>
      <c r="Z456" s="243">
        <f>BD.PD[[#This Row],[Av.P1 '[%']]]*BD.PD[[#This Row],[Ppto. Orden Interna '[DOP']]]</f>
        <v>21186.44</v>
      </c>
      <c r="AA456" s="495"/>
      <c r="AB456" s="388"/>
      <c r="AC456" s="243">
        <f>BD.PD[[#This Row],[Av.P2 '[%']]]*BD.PD[[#This Row],[Ppto. Orden Interna '[DOP']]]</f>
        <v>0</v>
      </c>
      <c r="AD456" s="249"/>
      <c r="AE456" s="389"/>
      <c r="AF456" s="243">
        <f>BD.PD[[#This Row],[Av.P3 '[%']]]*BD.PD[[#This Row],[Ppto. Orden Interna '[DOP']]]</f>
        <v>0</v>
      </c>
      <c r="AG456" s="243"/>
      <c r="AH456" s="243"/>
      <c r="AI456" s="243"/>
      <c r="AJ456" s="243"/>
      <c r="AK456" s="243"/>
      <c r="AL456" s="243"/>
      <c r="AM456" s="482">
        <f>BD.PD[[#This Row],[Pago 3]]+BD.PD[[#This Row],[Pago 2]]+BD.PD[[#This Row],[Pago 1]]</f>
        <v>21186.44</v>
      </c>
      <c r="AN456" s="511" t="s">
        <v>244</v>
      </c>
      <c r="AO456" s="511" t="s">
        <v>245</v>
      </c>
      <c r="AP456" s="511" t="s">
        <v>246</v>
      </c>
      <c r="AQ456" s="511" t="s">
        <v>247</v>
      </c>
      <c r="AR456" s="511">
        <v>594</v>
      </c>
      <c r="AS456" s="511" t="s">
        <v>258</v>
      </c>
      <c r="IH456" s="306"/>
    </row>
    <row r="457" spans="1:242" ht="15" customHeight="1" x14ac:dyDescent="0.3">
      <c r="A457" s="174">
        <v>8.01</v>
      </c>
      <c r="B457" s="231"/>
      <c r="C457" s="232" t="str">
        <f>VLOOKUP(BD.PD[[#This Row],[Pos]],PPto[],3,FALSE)</f>
        <v>8.01 Gondolas</v>
      </c>
      <c r="D457" s="174" t="s">
        <v>23</v>
      </c>
      <c r="E457" s="305" t="str">
        <f>IF(BD.PD[[#This Row],[.]]="*",VLOOKUP(BD.PD[[#This Row],[Pos]],Presupuesto!A:H,7,FALSE),"")</f>
        <v/>
      </c>
      <c r="F457" s="507" t="s">
        <v>2009</v>
      </c>
      <c r="G457" s="230" t="s">
        <v>1608</v>
      </c>
      <c r="H457" s="174">
        <v>4513131760</v>
      </c>
      <c r="I457" s="174" t="s">
        <v>1605</v>
      </c>
      <c r="J457" s="497" t="s">
        <v>1994</v>
      </c>
      <c r="K457" s="382">
        <v>1</v>
      </c>
      <c r="L457" s="174" t="s">
        <v>260</v>
      </c>
      <c r="M457" s="383">
        <f>IF(BD.PD[[#This Row],[Mon]]="DOP",1,HLOOKUP(BD.PD[[#This Row],[Mon]],$K$1:$L$2,2,FALSE))</f>
        <v>1</v>
      </c>
      <c r="N457" s="384">
        <v>7245.76</v>
      </c>
      <c r="O457" s="395">
        <f>BD.PD[[#This Row],[Cant.]]*BD.PD[[#This Row],[ Tasa ]]*BD.PD[[#This Row],[ Precio Und.]]</f>
        <v>7245.76</v>
      </c>
      <c r="P457" s="386">
        <v>0</v>
      </c>
      <c r="Q457" s="395">
        <f>IF(BD.PD[[#This Row],[Liquid. '[%']]]&lt;&gt;0,(BD.PD[[#This Row],[Valor Neto '[DOP']]]*BD.PD[[#This Row],[Liquid. '[%']]])+BD.PD[[#This Row],[Valor Neto '[DOP']]],BD.PD[[#This Row],[Valor Neto '[DOP']]])</f>
        <v>7245.76</v>
      </c>
      <c r="R457" s="395">
        <f>BD.PD[[#This Row],[Ppto. Orden Interna '[DOP']]]/HLOOKUP("USD",$K$1:$L$2,2,FALSE)</f>
        <v>118.78295081967214</v>
      </c>
      <c r="S457" s="381" t="s">
        <v>1175</v>
      </c>
      <c r="T457" s="387"/>
      <c r="U457" s="460" t="s">
        <v>542</v>
      </c>
      <c r="V457" s="611">
        <v>801673</v>
      </c>
      <c r="W457" s="499" t="s">
        <v>1175</v>
      </c>
      <c r="X457" s="495">
        <v>22</v>
      </c>
      <c r="Y457" s="388">
        <v>1</v>
      </c>
      <c r="Z457" s="243">
        <f>BD.PD[[#This Row],[Av.P1 '[%']]]*BD.PD[[#This Row],[Ppto. Orden Interna '[DOP']]]</f>
        <v>7245.76</v>
      </c>
      <c r="AA457" s="495"/>
      <c r="AB457" s="388"/>
      <c r="AC457" s="243">
        <f>BD.PD[[#This Row],[Av.P2 '[%']]]*BD.PD[[#This Row],[Ppto. Orden Interna '[DOP']]]</f>
        <v>0</v>
      </c>
      <c r="AD457" s="249"/>
      <c r="AE457" s="389"/>
      <c r="AF457" s="243">
        <f>BD.PD[[#This Row],[Av.P3 '[%']]]*BD.PD[[#This Row],[Ppto. Orden Interna '[DOP']]]</f>
        <v>0</v>
      </c>
      <c r="AG457" s="243"/>
      <c r="AH457" s="243"/>
      <c r="AI457" s="243"/>
      <c r="AJ457" s="243"/>
      <c r="AK457" s="243"/>
      <c r="AL457" s="243"/>
      <c r="AM457" s="482">
        <f>BD.PD[[#This Row],[Pago 3]]+BD.PD[[#This Row],[Pago 2]]+BD.PD[[#This Row],[Pago 1]]</f>
        <v>7245.76</v>
      </c>
      <c r="AN457" s="511" t="s">
        <v>244</v>
      </c>
      <c r="AO457" s="511" t="s">
        <v>245</v>
      </c>
      <c r="AP457" s="511" t="s">
        <v>246</v>
      </c>
      <c r="AQ457" s="511" t="s">
        <v>247</v>
      </c>
      <c r="AR457" s="511">
        <v>594</v>
      </c>
      <c r="AS457" s="511" t="s">
        <v>258</v>
      </c>
      <c r="IH457" s="306"/>
    </row>
    <row r="458" spans="1:242" ht="15" customHeight="1" x14ac:dyDescent="0.3">
      <c r="A458" s="174">
        <v>8.01</v>
      </c>
      <c r="B458" s="231"/>
      <c r="C458" s="232" t="str">
        <f>VLOOKUP(BD.PD[[#This Row],[Pos]],PPto[],3,FALSE)</f>
        <v>8.01 Gondolas</v>
      </c>
      <c r="D458" s="174" t="s">
        <v>23</v>
      </c>
      <c r="E458" s="305" t="str">
        <f>IF(BD.PD[[#This Row],[.]]="*",VLOOKUP(BD.PD[[#This Row],[Pos]],Presupuesto!A:H,7,FALSE),"")</f>
        <v/>
      </c>
      <c r="F458" s="507" t="s">
        <v>630</v>
      </c>
      <c r="G458" s="230" t="s">
        <v>1608</v>
      </c>
      <c r="H458" s="174">
        <v>4513033883</v>
      </c>
      <c r="I458" s="174" t="s">
        <v>1609</v>
      </c>
      <c r="J458" s="497" t="s">
        <v>1790</v>
      </c>
      <c r="K458" s="382">
        <v>1</v>
      </c>
      <c r="L458" s="174" t="s">
        <v>260</v>
      </c>
      <c r="M458" s="383">
        <f>IF(BD.PD[[#This Row],[Mon]]="DOP",1,HLOOKUP(BD.PD[[#This Row],[Mon]],$K$1:$L$2,2,FALSE))</f>
        <v>1</v>
      </c>
      <c r="N458" s="384">
        <v>44100</v>
      </c>
      <c r="O458" s="395">
        <f>BD.PD[[#This Row],[Cant.]]*BD.PD[[#This Row],[ Tasa ]]*BD.PD[[#This Row],[ Precio Und.]]</f>
        <v>44100</v>
      </c>
      <c r="P458" s="386">
        <v>0</v>
      </c>
      <c r="Q458" s="395">
        <f>IF(BD.PD[[#This Row],[Liquid. '[%']]]&lt;&gt;0,(BD.PD[[#This Row],[Valor Neto '[DOP']]]*BD.PD[[#This Row],[Liquid. '[%']]])+BD.PD[[#This Row],[Valor Neto '[DOP']]],BD.PD[[#This Row],[Valor Neto '[DOP']]])</f>
        <v>44100</v>
      </c>
      <c r="R458" s="395">
        <f>BD.PD[[#This Row],[Ppto. Orden Interna '[DOP']]]/HLOOKUP("USD",$K$1:$L$2,2,FALSE)</f>
        <v>722.95081967213116</v>
      </c>
      <c r="S458" s="381" t="s">
        <v>1752</v>
      </c>
      <c r="T458" s="387"/>
      <c r="U458" s="460" t="s">
        <v>542</v>
      </c>
      <c r="V458" s="611">
        <v>801673</v>
      </c>
      <c r="W458" s="499" t="s">
        <v>1752</v>
      </c>
      <c r="X458" s="495">
        <v>19</v>
      </c>
      <c r="Y458" s="388">
        <v>0.7</v>
      </c>
      <c r="Z458" s="243">
        <f>BD.PD[[#This Row],[Av.P1 '[%']]]*BD.PD[[#This Row],[Ppto. Orden Interna '[DOP']]]</f>
        <v>30869.999999999996</v>
      </c>
      <c r="AA458" s="495">
        <v>21</v>
      </c>
      <c r="AB458" s="388">
        <v>0.3</v>
      </c>
      <c r="AC458" s="243">
        <f>BD.PD[[#This Row],[Av.P2 '[%']]]*BD.PD[[#This Row],[Ppto. Orden Interna '[DOP']]]</f>
        <v>13230</v>
      </c>
      <c r="AD458" s="249"/>
      <c r="AE458" s="389"/>
      <c r="AF458" s="243">
        <f>BD.PD[[#This Row],[Av.P3 '[%']]]*BD.PD[[#This Row],[Ppto. Orden Interna '[DOP']]]</f>
        <v>0</v>
      </c>
      <c r="AG458" s="243"/>
      <c r="AH458" s="243"/>
      <c r="AI458" s="243"/>
      <c r="AJ458" s="243"/>
      <c r="AK458" s="243"/>
      <c r="AL458" s="243"/>
      <c r="AM458" s="482">
        <f>BD.PD[[#This Row],[Pago 3]]+BD.PD[[#This Row],[Pago 2]]+BD.PD[[#This Row],[Pago 1]]</f>
        <v>44100</v>
      </c>
      <c r="AN458" s="511" t="s">
        <v>244</v>
      </c>
      <c r="AO458" s="511" t="s">
        <v>245</v>
      </c>
      <c r="AP458" s="511" t="s">
        <v>246</v>
      </c>
      <c r="AQ458" s="511" t="s">
        <v>247</v>
      </c>
      <c r="AR458" s="511">
        <v>594</v>
      </c>
      <c r="AS458" s="511" t="s">
        <v>258</v>
      </c>
      <c r="IH458" s="306"/>
    </row>
    <row r="459" spans="1:242" ht="15" customHeight="1" x14ac:dyDescent="0.3">
      <c r="A459" s="174">
        <v>8.02</v>
      </c>
      <c r="B459" s="231" t="s">
        <v>243</v>
      </c>
      <c r="C459" s="232" t="str">
        <f>VLOOKUP(BD.PD[[#This Row],[Pos]],PPto[],3,FALSE)</f>
        <v>8.02 Checkout</v>
      </c>
      <c r="D459" s="233" t="s">
        <v>243</v>
      </c>
      <c r="E459" s="305">
        <f>IF(BD.PD[[#This Row],[.]]="*",VLOOKUP(BD.PD[[#This Row],[Pos]],Presupuesto!A:H,7,FALSE),"")</f>
        <v>40802.583238095242</v>
      </c>
      <c r="F459" s="234"/>
      <c r="G459" s="174"/>
      <c r="H459" s="174"/>
      <c r="I459" s="174"/>
      <c r="J459" s="174"/>
      <c r="K459" s="392">
        <v>1</v>
      </c>
      <c r="L459" s="233" t="s">
        <v>117</v>
      </c>
      <c r="M459" s="383">
        <f>IF(BD.PD[[#This Row],[Mon]]="DOP",1,HLOOKUP(BD.PD[[#This Row],[Mon]],$K$1:$L$2,2,FALSE))</f>
        <v>61</v>
      </c>
      <c r="N459" s="490">
        <v>0</v>
      </c>
      <c r="O459" s="243">
        <f>BD.PD[[#This Row],[Cant.]]*BD.PD[[#This Row],[ Tasa ]]*BD.PD[[#This Row],[ Precio Und.]]</f>
        <v>0</v>
      </c>
      <c r="P459" s="491">
        <v>0</v>
      </c>
      <c r="Q459" s="243">
        <f>IF(BD.PD[[#This Row],[Liquid. '[%']]]&lt;&gt;0,(BD.PD[[#This Row],[Valor Neto '[DOP']]]*BD.PD[[#This Row],[Liquid. '[%']]])+BD.PD[[#This Row],[Valor Neto '[DOP']]],BD.PD[[#This Row],[Valor Neto '[DOP']]])</f>
        <v>0</v>
      </c>
      <c r="R459" s="243">
        <f>BD.PD[[#This Row],[Ppto. Orden Interna '[DOP']]]/HLOOKUP("USD",$K$1:$L$2,2,FALSE)</f>
        <v>0</v>
      </c>
      <c r="S459" s="381"/>
      <c r="T459" s="387"/>
      <c r="U459" s="460" t="s">
        <v>542</v>
      </c>
      <c r="V459" s="611">
        <v>801673</v>
      </c>
      <c r="W459" s="499"/>
      <c r="X459" s="495"/>
      <c r="Y459" s="388"/>
      <c r="Z459" s="243">
        <f>BD.PD[[#This Row],[Av.P1 '[%']]]*BD.PD[[#This Row],[Ppto. Orden Interna '[DOP']]]</f>
        <v>0</v>
      </c>
      <c r="AA459" s="249"/>
      <c r="AB459" s="389"/>
      <c r="AC459" s="243">
        <f>BD.PD[[#This Row],[Av.P2 '[%']]]*BD.PD[[#This Row],[Ppto. Orden Interna '[DOP']]]</f>
        <v>0</v>
      </c>
      <c r="AD459" s="249"/>
      <c r="AE459" s="389"/>
      <c r="AF459" s="243">
        <f>BD.PD[[#This Row],[Av.P3 '[%']]]*BD.PD[[#This Row],[Ppto. Orden Interna '[DOP']]]</f>
        <v>0</v>
      </c>
      <c r="AG459" s="243"/>
      <c r="AH459" s="243"/>
      <c r="AI459" s="243"/>
      <c r="AJ459" s="243"/>
      <c r="AK459" s="243"/>
      <c r="AL459" s="243"/>
      <c r="AM459" s="482">
        <f>BD.PD[[#This Row],[Pago 3]]+BD.PD[[#This Row],[Pago 2]]+BD.PD[[#This Row],[Pago 1]]</f>
        <v>0</v>
      </c>
      <c r="AN459" s="511" t="s">
        <v>244</v>
      </c>
      <c r="AO459" s="511" t="s">
        <v>245</v>
      </c>
      <c r="AP459" s="511" t="s">
        <v>246</v>
      </c>
      <c r="AQ459" s="511" t="s">
        <v>247</v>
      </c>
      <c r="AR459" s="511">
        <v>594</v>
      </c>
      <c r="AS459" s="511" t="s">
        <v>248</v>
      </c>
      <c r="IH459" s="306"/>
    </row>
    <row r="460" spans="1:242" ht="15" customHeight="1" x14ac:dyDescent="0.3">
      <c r="A460" s="174">
        <v>8.02</v>
      </c>
      <c r="B460" s="231"/>
      <c r="C460" s="232" t="str">
        <f>VLOOKUP(BD.PD[[#This Row],[Pos]],PPto[],3,FALSE)</f>
        <v>8.02 Checkout</v>
      </c>
      <c r="D460" s="174" t="s">
        <v>23</v>
      </c>
      <c r="E460" s="305" t="str">
        <f>IF(BD.PD[[#This Row],[.]]="*",VLOOKUP(BD.PD[[#This Row],[Pos]],Presupuesto!A:H,7,FALSE),"")</f>
        <v/>
      </c>
      <c r="F460" s="527" t="s">
        <v>570</v>
      </c>
      <c r="G460" s="230" t="s">
        <v>1607</v>
      </c>
      <c r="H460" s="174">
        <v>4600074020</v>
      </c>
      <c r="I460" s="174" t="s">
        <v>1609</v>
      </c>
      <c r="J460" s="497" t="s">
        <v>1994</v>
      </c>
      <c r="K460" s="382">
        <v>12</v>
      </c>
      <c r="L460" s="174" t="s">
        <v>189</v>
      </c>
      <c r="M460" s="383">
        <f>IF(BD.PD[[#This Row],[Mon]]="DOP",1,HLOOKUP(BD.PD[[#This Row],[Mon]],$K$1:$L$2,2,FALSE))</f>
        <v>72</v>
      </c>
      <c r="N460" s="384">
        <v>1603.17</v>
      </c>
      <c r="O460" s="395">
        <f>BD.PD[[#This Row],[Cant.]]*BD.PD[[#This Row],[ Tasa ]]*BD.PD[[#This Row],[ Precio Und.]]</f>
        <v>1385138.8800000001</v>
      </c>
      <c r="P460" s="386">
        <v>0.35</v>
      </c>
      <c r="Q460" s="395">
        <f>IF(BD.PD[[#This Row],[Liquid. '[%']]]&lt;&gt;0,(BD.PD[[#This Row],[Valor Neto '[DOP']]]*BD.PD[[#This Row],[Liquid. '[%']]])+BD.PD[[#This Row],[Valor Neto '[DOP']]],BD.PD[[#This Row],[Valor Neto '[DOP']]])</f>
        <v>1869937.4880000001</v>
      </c>
      <c r="R460" s="395">
        <f>BD.PD[[#This Row],[Ppto. Orden Interna '[DOP']]]/HLOOKUP("USD",$K$1:$L$2,2,FALSE)</f>
        <v>30654.71291803279</v>
      </c>
      <c r="S460" s="381" t="s">
        <v>547</v>
      </c>
      <c r="T460" s="387"/>
      <c r="U460" s="460" t="s">
        <v>542</v>
      </c>
      <c r="V460" s="611">
        <v>801673</v>
      </c>
      <c r="W460" s="398" t="s">
        <v>547</v>
      </c>
      <c r="X460" s="495">
        <v>9</v>
      </c>
      <c r="Y460" s="388">
        <v>1</v>
      </c>
      <c r="Z460" s="243">
        <f>BD.PD[[#This Row],[Av.P1 '[%']]]*BD.PD[[#This Row],[Ppto. Orden Interna '[DOP']]]</f>
        <v>1869937.4880000001</v>
      </c>
      <c r="AA460" s="495"/>
      <c r="AB460" s="388"/>
      <c r="AC460" s="243">
        <f>BD.PD[[#This Row],[Av.P2 '[%']]]*BD.PD[[#This Row],[Ppto. Orden Interna '[DOP']]]</f>
        <v>0</v>
      </c>
      <c r="AD460" s="249"/>
      <c r="AE460" s="389"/>
      <c r="AF460" s="243">
        <f>BD.PD[[#This Row],[Av.P3 '[%']]]*BD.PD[[#This Row],[Ppto. Orden Interna '[DOP']]]</f>
        <v>0</v>
      </c>
      <c r="AG460" s="243"/>
      <c r="AH460" s="243"/>
      <c r="AI460" s="243"/>
      <c r="AJ460" s="243"/>
      <c r="AK460" s="243"/>
      <c r="AL460" s="243"/>
      <c r="AM460" s="482">
        <f>BD.PD[[#This Row],[Pago 3]]+BD.PD[[#This Row],[Pago 2]]+BD.PD[[#This Row],[Pago 1]]</f>
        <v>1869937.4880000001</v>
      </c>
      <c r="AN460" s="511" t="s">
        <v>244</v>
      </c>
      <c r="AO460" s="511" t="s">
        <v>245</v>
      </c>
      <c r="AP460" s="511" t="s">
        <v>246</v>
      </c>
      <c r="AQ460" s="511" t="s">
        <v>247</v>
      </c>
      <c r="AR460" s="511">
        <v>594</v>
      </c>
      <c r="AS460" s="511" t="s">
        <v>258</v>
      </c>
      <c r="IH460" s="306"/>
    </row>
    <row r="461" spans="1:242" ht="15" customHeight="1" x14ac:dyDescent="0.3">
      <c r="A461" s="174">
        <v>8.02</v>
      </c>
      <c r="B461" s="231"/>
      <c r="C461" s="232" t="str">
        <f>VLOOKUP(BD.PD[[#This Row],[Pos]],PPto[],3,FALSE)</f>
        <v>8.02 Checkout</v>
      </c>
      <c r="D461" s="174" t="s">
        <v>23</v>
      </c>
      <c r="E461" s="305" t="str">
        <f>IF(BD.PD[[#This Row],[.]]="*",VLOOKUP(BD.PD[[#This Row],[Pos]],Presupuesto!A:H,7,FALSE),"")</f>
        <v/>
      </c>
      <c r="F461" s="515" t="s">
        <v>571</v>
      </c>
      <c r="G461" s="230" t="s">
        <v>1607</v>
      </c>
      <c r="H461" s="174">
        <v>4600074020</v>
      </c>
      <c r="I461" s="174" t="s">
        <v>1609</v>
      </c>
      <c r="J461" s="497" t="s">
        <v>1994</v>
      </c>
      <c r="K461" s="382">
        <v>8</v>
      </c>
      <c r="L461" s="174" t="s">
        <v>189</v>
      </c>
      <c r="M461" s="383">
        <f>IF(BD.PD[[#This Row],[Mon]]="DOP",1,HLOOKUP(BD.PD[[#This Row],[Mon]],$K$1:$L$2,2,FALSE))</f>
        <v>72</v>
      </c>
      <c r="N461" s="384">
        <v>981.48</v>
      </c>
      <c r="O461" s="395">
        <f>BD.PD[[#This Row],[Cant.]]*BD.PD[[#This Row],[ Tasa ]]*BD.PD[[#This Row],[ Precio Und.]]</f>
        <v>565332.47999999998</v>
      </c>
      <c r="P461" s="386">
        <v>0.35</v>
      </c>
      <c r="Q461" s="395">
        <f>IF(BD.PD[[#This Row],[Liquid. '[%']]]&lt;&gt;0,(BD.PD[[#This Row],[Valor Neto '[DOP']]]*BD.PD[[#This Row],[Liquid. '[%']]])+BD.PD[[#This Row],[Valor Neto '[DOP']]],BD.PD[[#This Row],[Valor Neto '[DOP']]])</f>
        <v>763198.848</v>
      </c>
      <c r="R461" s="395">
        <f>BD.PD[[#This Row],[Ppto. Orden Interna '[DOP']]]/HLOOKUP("USD",$K$1:$L$2,2,FALSE)</f>
        <v>12511.456524590163</v>
      </c>
      <c r="S461" s="381" t="s">
        <v>547</v>
      </c>
      <c r="T461" s="387"/>
      <c r="U461" s="460" t="s">
        <v>542</v>
      </c>
      <c r="V461" s="611">
        <v>801673</v>
      </c>
      <c r="W461" s="398" t="s">
        <v>547</v>
      </c>
      <c r="X461" s="495">
        <v>9</v>
      </c>
      <c r="Y461" s="388">
        <v>1</v>
      </c>
      <c r="Z461" s="243">
        <f>BD.PD[[#This Row],[Av.P1 '[%']]]*BD.PD[[#This Row],[Ppto. Orden Interna '[DOP']]]</f>
        <v>763198.848</v>
      </c>
      <c r="AA461" s="495"/>
      <c r="AB461" s="388"/>
      <c r="AC461" s="243">
        <f>BD.PD[[#This Row],[Av.P2 '[%']]]*BD.PD[[#This Row],[Ppto. Orden Interna '[DOP']]]</f>
        <v>0</v>
      </c>
      <c r="AD461" s="249"/>
      <c r="AE461" s="389"/>
      <c r="AF461" s="243">
        <f>BD.PD[[#This Row],[Av.P3 '[%']]]*BD.PD[[#This Row],[Ppto. Orden Interna '[DOP']]]</f>
        <v>0</v>
      </c>
      <c r="AG461" s="243"/>
      <c r="AH461" s="243"/>
      <c r="AI461" s="243"/>
      <c r="AJ461" s="243"/>
      <c r="AK461" s="243"/>
      <c r="AL461" s="243"/>
      <c r="AM461" s="482">
        <f>BD.PD[[#This Row],[Pago 3]]+BD.PD[[#This Row],[Pago 2]]+BD.PD[[#This Row],[Pago 1]]</f>
        <v>763198.848</v>
      </c>
      <c r="AN461" s="511" t="s">
        <v>244</v>
      </c>
      <c r="AO461" s="511" t="s">
        <v>245</v>
      </c>
      <c r="AP461" s="511" t="s">
        <v>246</v>
      </c>
      <c r="AQ461" s="511" t="s">
        <v>247</v>
      </c>
      <c r="AR461" s="511">
        <v>594</v>
      </c>
      <c r="AS461" s="511" t="s">
        <v>258</v>
      </c>
      <c r="IH461" s="306"/>
    </row>
    <row r="462" spans="1:242" ht="15" customHeight="1" x14ac:dyDescent="0.3">
      <c r="A462" s="174">
        <v>8.0299999999999994</v>
      </c>
      <c r="B462" s="231" t="s">
        <v>243</v>
      </c>
      <c r="C462" s="232" t="str">
        <f>VLOOKUP(BD.PD[[#This Row],[Pos]],PPto[],3,FALSE)</f>
        <v>8.03 Carritos, Canastas y Accesorios</v>
      </c>
      <c r="D462" s="233" t="s">
        <v>243</v>
      </c>
      <c r="E462" s="305">
        <f>IF(BD.PD[[#This Row],[.]]="*",VLOOKUP(BD.PD[[#This Row],[Pos]],Presupuesto!A:H,7,FALSE),"")</f>
        <v>46216.860040321582</v>
      </c>
      <c r="F462" s="234"/>
      <c r="G462" s="174"/>
      <c r="H462" s="174"/>
      <c r="I462" s="174"/>
      <c r="J462" s="174"/>
      <c r="K462" s="392">
        <v>1</v>
      </c>
      <c r="L462" s="233" t="s">
        <v>117</v>
      </c>
      <c r="M462" s="383">
        <f>IF(BD.PD[[#This Row],[Mon]]="DOP",1,HLOOKUP(BD.PD[[#This Row],[Mon]],$K$1:$L$2,2,FALSE))</f>
        <v>61</v>
      </c>
      <c r="N462" s="490">
        <v>0</v>
      </c>
      <c r="O462" s="243">
        <f>BD.PD[[#This Row],[Cant.]]*BD.PD[[#This Row],[ Tasa ]]*BD.PD[[#This Row],[ Precio Und.]]</f>
        <v>0</v>
      </c>
      <c r="P462" s="491">
        <v>0</v>
      </c>
      <c r="Q462" s="243">
        <f>IF(BD.PD[[#This Row],[Liquid. '[%']]]&lt;&gt;0,(BD.PD[[#This Row],[Valor Neto '[DOP']]]*BD.PD[[#This Row],[Liquid. '[%']]])+BD.PD[[#This Row],[Valor Neto '[DOP']]],BD.PD[[#This Row],[Valor Neto '[DOP']]])</f>
        <v>0</v>
      </c>
      <c r="R462" s="243">
        <f>BD.PD[[#This Row],[Ppto. Orden Interna '[DOP']]]/HLOOKUP("USD",$K$1:$L$2,2,FALSE)</f>
        <v>0</v>
      </c>
      <c r="S462" s="381"/>
      <c r="T462" s="387"/>
      <c r="U462" s="460"/>
      <c r="V462" s="611"/>
      <c r="W462" s="499"/>
      <c r="X462" s="495"/>
      <c r="Y462" s="388"/>
      <c r="Z462" s="243">
        <f>BD.PD[[#This Row],[Av.P1 '[%']]]*BD.PD[[#This Row],[Ppto. Orden Interna '[DOP']]]</f>
        <v>0</v>
      </c>
      <c r="AA462" s="249"/>
      <c r="AB462" s="389"/>
      <c r="AC462" s="243">
        <f>BD.PD[[#This Row],[Av.P2 '[%']]]*BD.PD[[#This Row],[Ppto. Orden Interna '[DOP']]]</f>
        <v>0</v>
      </c>
      <c r="AD462" s="249"/>
      <c r="AE462" s="389"/>
      <c r="AF462" s="243">
        <f>BD.PD[[#This Row],[Av.P3 '[%']]]*BD.PD[[#This Row],[Ppto. Orden Interna '[DOP']]]</f>
        <v>0</v>
      </c>
      <c r="AG462" s="243"/>
      <c r="AH462" s="243"/>
      <c r="AI462" s="243"/>
      <c r="AJ462" s="243"/>
      <c r="AK462" s="243"/>
      <c r="AL462" s="243"/>
      <c r="AM462" s="482">
        <f>BD.PD[[#This Row],[Pago 3]]+BD.PD[[#This Row],[Pago 2]]+BD.PD[[#This Row],[Pago 1]]</f>
        <v>0</v>
      </c>
      <c r="AN462" s="511"/>
      <c r="AO462" s="511"/>
      <c r="AP462" s="511"/>
      <c r="AQ462" s="511"/>
      <c r="AR462" s="511"/>
      <c r="AS462" s="511"/>
      <c r="IH462" s="306"/>
    </row>
    <row r="463" spans="1:242" ht="15" customHeight="1" x14ac:dyDescent="0.3">
      <c r="A463" s="174">
        <v>8.0299999999999994</v>
      </c>
      <c r="B463" s="231"/>
      <c r="C463" s="232" t="str">
        <f>VLOOKUP(BD.PD[[#This Row],[Pos]],PPto[],3,FALSE)</f>
        <v>8.03 Carritos, Canastas y Accesorios</v>
      </c>
      <c r="D463" s="174" t="s">
        <v>23</v>
      </c>
      <c r="E463" s="305" t="str">
        <f>IF(BD.PD[[#This Row],[.]]="*",VLOOKUP(BD.PD[[#This Row],[Pos]],Presupuesto!A:H,7,FALSE),"")</f>
        <v/>
      </c>
      <c r="F463" s="358" t="s">
        <v>574</v>
      </c>
      <c r="G463" s="230" t="s">
        <v>1608</v>
      </c>
      <c r="H463" s="174"/>
      <c r="I463" s="174"/>
      <c r="J463" s="497"/>
      <c r="K463" s="382">
        <v>0</v>
      </c>
      <c r="L463" s="174" t="s">
        <v>260</v>
      </c>
      <c r="M463" s="383">
        <f>IF(BD.PD[[#This Row],[Mon]]="DOP",1,HLOOKUP(BD.PD[[#This Row],[Mon]],$K$1:$L$2,2,FALSE))</f>
        <v>1</v>
      </c>
      <c r="N463" s="384">
        <v>1438.7834523809524</v>
      </c>
      <c r="O463" s="395">
        <f>BD.PD[[#This Row],[Cant.]]*BD.PD[[#This Row],[ Tasa ]]*BD.PD[[#This Row],[ Precio Und.]]</f>
        <v>0</v>
      </c>
      <c r="P463" s="386">
        <v>0.3</v>
      </c>
      <c r="Q463" s="395">
        <f>IF(BD.PD[[#This Row],[Liquid. '[%']]]&lt;&gt;0,(BD.PD[[#This Row],[Valor Neto '[DOP']]]*BD.PD[[#This Row],[Liquid. '[%']]])+BD.PD[[#This Row],[Valor Neto '[DOP']]],BD.PD[[#This Row],[Valor Neto '[DOP']]])</f>
        <v>0</v>
      </c>
      <c r="R463" s="395">
        <f>BD.PD[[#This Row],[Ppto. Orden Interna '[DOP']]]/HLOOKUP("USD",$K$1:$L$2,2,FALSE)</f>
        <v>0</v>
      </c>
      <c r="S463" s="381"/>
      <c r="T463" s="387"/>
      <c r="U463" s="460"/>
      <c r="V463" s="611"/>
      <c r="W463" s="499"/>
      <c r="X463" s="495"/>
      <c r="Y463" s="388"/>
      <c r="Z463" s="243">
        <f>BD.PD[[#This Row],[Av.P1 '[%']]]*BD.PD[[#This Row],[Ppto. Orden Interna '[DOP']]]</f>
        <v>0</v>
      </c>
      <c r="AA463" s="495"/>
      <c r="AB463" s="388"/>
      <c r="AC463" s="243">
        <f>BD.PD[[#This Row],[Av.P2 '[%']]]*BD.PD[[#This Row],[Ppto. Orden Interna '[DOP']]]</f>
        <v>0</v>
      </c>
      <c r="AD463" s="249"/>
      <c r="AE463" s="389"/>
      <c r="AF463" s="243">
        <f>BD.PD[[#This Row],[Av.P3 '[%']]]*BD.PD[[#This Row],[Ppto. Orden Interna '[DOP']]]</f>
        <v>0</v>
      </c>
      <c r="AG463" s="243"/>
      <c r="AH463" s="243"/>
      <c r="AI463" s="243"/>
      <c r="AJ463" s="243"/>
      <c r="AK463" s="243"/>
      <c r="AL463" s="243"/>
      <c r="AM463" s="482">
        <f>BD.PD[[#This Row],[Pago 3]]+BD.PD[[#This Row],[Pago 2]]+BD.PD[[#This Row],[Pago 1]]</f>
        <v>0</v>
      </c>
      <c r="AN463" s="511"/>
      <c r="AO463" s="511"/>
      <c r="AP463" s="511"/>
      <c r="AQ463" s="511"/>
      <c r="AR463" s="511"/>
      <c r="AS463" s="511"/>
      <c r="IH463" s="306"/>
    </row>
    <row r="464" spans="1:242" ht="15" customHeight="1" x14ac:dyDescent="0.3">
      <c r="A464" s="174">
        <v>8.0299999999999994</v>
      </c>
      <c r="B464" s="231"/>
      <c r="C464" s="232" t="str">
        <f>VLOOKUP(BD.PD[[#This Row],[Pos]],PPto[],3,FALSE)</f>
        <v>8.03 Carritos, Canastas y Accesorios</v>
      </c>
      <c r="D464" s="174" t="s">
        <v>23</v>
      </c>
      <c r="E464" s="305" t="str">
        <f>IF(BD.PD[[#This Row],[.]]="*",VLOOKUP(BD.PD[[#This Row],[Pos]],Presupuesto!A:H,7,FALSE),"")</f>
        <v/>
      </c>
      <c r="F464" s="234" t="s">
        <v>577</v>
      </c>
      <c r="G464" s="230" t="s">
        <v>1608</v>
      </c>
      <c r="H464" s="174">
        <v>4600075403</v>
      </c>
      <c r="I464" s="174" t="s">
        <v>1609</v>
      </c>
      <c r="J464" s="497" t="s">
        <v>1790</v>
      </c>
      <c r="K464" s="382">
        <v>1</v>
      </c>
      <c r="L464" s="174" t="s">
        <v>117</v>
      </c>
      <c r="M464" s="383">
        <f>IF(BD.PD[[#This Row],[Mon]]="DOP",1,HLOOKUP(BD.PD[[#This Row],[Mon]],$K$1:$L$2,2,FALSE))</f>
        <v>61</v>
      </c>
      <c r="N464" s="384">
        <v>1383.3</v>
      </c>
      <c r="O464" s="395">
        <f>BD.PD[[#This Row],[Cant.]]*BD.PD[[#This Row],[ Tasa ]]*BD.PD[[#This Row],[ Precio Und.]]</f>
        <v>84381.3</v>
      </c>
      <c r="P464" s="386">
        <v>0.16</v>
      </c>
      <c r="Q464" s="395">
        <f>IF(BD.PD[[#This Row],[Liquid. '[%']]]&lt;&gt;0,(BD.PD[[#This Row],[Valor Neto '[DOP']]]*BD.PD[[#This Row],[Liquid. '[%']]])+BD.PD[[#This Row],[Valor Neto '[DOP']]],BD.PD[[#This Row],[Valor Neto '[DOP']]])</f>
        <v>97882.308000000005</v>
      </c>
      <c r="R464" s="395">
        <f>BD.PD[[#This Row],[Ppto. Orden Interna '[DOP']]]/HLOOKUP("USD",$K$1:$L$2,2,FALSE)</f>
        <v>1604.6280000000002</v>
      </c>
      <c r="S464" s="381" t="s">
        <v>1796</v>
      </c>
      <c r="T464" s="387"/>
      <c r="U464" s="460" t="s">
        <v>542</v>
      </c>
      <c r="V464" s="611">
        <v>801673</v>
      </c>
      <c r="W464" s="499" t="s">
        <v>1796</v>
      </c>
      <c r="X464" s="495">
        <v>16</v>
      </c>
      <c r="Y464" s="388">
        <v>0.5</v>
      </c>
      <c r="Z464" s="243">
        <f>BD.PD[[#This Row],[Av.P1 '[%']]]*BD.PD[[#This Row],[Ppto. Orden Interna '[DOP']]]</f>
        <v>48941.154000000002</v>
      </c>
      <c r="AA464" s="495">
        <v>18</v>
      </c>
      <c r="AB464" s="388">
        <v>0.5</v>
      </c>
      <c r="AC464" s="243">
        <f>BD.PD[[#This Row],[Av.P2 '[%']]]*BD.PD[[#This Row],[Ppto. Orden Interna '[DOP']]]</f>
        <v>48941.154000000002</v>
      </c>
      <c r="AD464" s="249"/>
      <c r="AE464" s="389"/>
      <c r="AF464" s="243">
        <f>BD.PD[[#This Row],[Av.P3 '[%']]]*BD.PD[[#This Row],[Ppto. Orden Interna '[DOP']]]</f>
        <v>0</v>
      </c>
      <c r="AG464" s="243"/>
      <c r="AH464" s="243"/>
      <c r="AI464" s="243"/>
      <c r="AJ464" s="243"/>
      <c r="AK464" s="243"/>
      <c r="AL464" s="243"/>
      <c r="AM464" s="482">
        <f>BD.PD[[#This Row],[Pago 3]]+BD.PD[[#This Row],[Pago 2]]+BD.PD[[#This Row],[Pago 1]]</f>
        <v>97882.308000000005</v>
      </c>
      <c r="AN464" s="511" t="s">
        <v>244</v>
      </c>
      <c r="AO464" s="511" t="s">
        <v>245</v>
      </c>
      <c r="AP464" s="511" t="s">
        <v>246</v>
      </c>
      <c r="AQ464" s="511" t="s">
        <v>247</v>
      </c>
      <c r="AR464" s="511">
        <v>594</v>
      </c>
      <c r="AS464" s="511" t="s">
        <v>258</v>
      </c>
      <c r="IH464" s="306"/>
    </row>
    <row r="465" spans="1:242" ht="15" customHeight="1" x14ac:dyDescent="0.3">
      <c r="A465" s="174">
        <v>8.0299999999999994</v>
      </c>
      <c r="B465" s="231"/>
      <c r="C465" s="232" t="str">
        <f>VLOOKUP(BD.PD[[#This Row],[Pos]],PPto[],3,FALSE)</f>
        <v>8.03 Carritos, Canastas y Accesorios</v>
      </c>
      <c r="D465" s="174" t="s">
        <v>23</v>
      </c>
      <c r="E465" s="305" t="str">
        <f>IF(BD.PD[[#This Row],[.]]="*",VLOOKUP(BD.PD[[#This Row],[Pos]],Presupuesto!A:H,7,FALSE),"")</f>
        <v/>
      </c>
      <c r="F465" s="234" t="s">
        <v>578</v>
      </c>
      <c r="G465" s="230" t="s">
        <v>1608</v>
      </c>
      <c r="H465" s="174">
        <v>4600074864</v>
      </c>
      <c r="I465" s="174" t="s">
        <v>1609</v>
      </c>
      <c r="J465" s="497" t="s">
        <v>1790</v>
      </c>
      <c r="K465" s="382">
        <v>250</v>
      </c>
      <c r="L465" s="174" t="s">
        <v>189</v>
      </c>
      <c r="M465" s="383">
        <f>IF(BD.PD[[#This Row],[Mon]]="DOP",1,HLOOKUP(BD.PD[[#This Row],[Mon]],$K$1:$L$2,2,FALSE))</f>
        <v>72</v>
      </c>
      <c r="N465" s="384">
        <v>124</v>
      </c>
      <c r="O465" s="395">
        <f>BD.PD[[#This Row],[Cant.]]*BD.PD[[#This Row],[ Tasa ]]*BD.PD[[#This Row],[ Precio Und.]]</f>
        <v>2232000</v>
      </c>
      <c r="P465" s="386">
        <v>0.3</v>
      </c>
      <c r="Q465" s="395">
        <f>IF(BD.PD[[#This Row],[Liquid. '[%']]]&lt;&gt;0,(BD.PD[[#This Row],[Valor Neto '[DOP']]]*BD.PD[[#This Row],[Liquid. '[%']]])+BD.PD[[#This Row],[Valor Neto '[DOP']]],BD.PD[[#This Row],[Valor Neto '[DOP']]])</f>
        <v>2901600</v>
      </c>
      <c r="R465" s="395">
        <f>BD.PD[[#This Row],[Ppto. Orden Interna '[DOP']]]/HLOOKUP("USD",$K$1:$L$2,2,FALSE)</f>
        <v>47567.2131147541</v>
      </c>
      <c r="S465" s="381" t="s">
        <v>1795</v>
      </c>
      <c r="T465" s="387"/>
      <c r="U465" s="460" t="s">
        <v>542</v>
      </c>
      <c r="V465" s="611">
        <v>801673</v>
      </c>
      <c r="W465" s="381" t="s">
        <v>1795</v>
      </c>
      <c r="X465" s="495">
        <v>16</v>
      </c>
      <c r="Y465" s="388">
        <v>0.5</v>
      </c>
      <c r="Z465" s="243">
        <f>BD.PD[[#This Row],[Av.P1 '[%']]]*BD.PD[[#This Row],[Ppto. Orden Interna '[DOP']]]</f>
        <v>1450800</v>
      </c>
      <c r="AA465" s="495">
        <v>18</v>
      </c>
      <c r="AB465" s="388">
        <v>0.5</v>
      </c>
      <c r="AC465" s="243">
        <f>BD.PD[[#This Row],[Av.P2 '[%']]]*BD.PD[[#This Row],[Ppto. Orden Interna '[DOP']]]</f>
        <v>1450800</v>
      </c>
      <c r="AD465" s="249"/>
      <c r="AE465" s="389"/>
      <c r="AF465" s="243">
        <f>BD.PD[[#This Row],[Av.P3 '[%']]]*BD.PD[[#This Row],[Ppto. Orden Interna '[DOP']]]</f>
        <v>0</v>
      </c>
      <c r="AG465" s="243"/>
      <c r="AH465" s="243"/>
      <c r="AI465" s="243"/>
      <c r="AJ465" s="243"/>
      <c r="AK465" s="243"/>
      <c r="AL465" s="243"/>
      <c r="AM465" s="482">
        <f>BD.PD[[#This Row],[Pago 3]]+BD.PD[[#This Row],[Pago 2]]+BD.PD[[#This Row],[Pago 1]]</f>
        <v>2901600</v>
      </c>
      <c r="AN465" s="511" t="s">
        <v>244</v>
      </c>
      <c r="AO465" s="511" t="s">
        <v>245</v>
      </c>
      <c r="AP465" s="511" t="s">
        <v>246</v>
      </c>
      <c r="AQ465" s="511" t="s">
        <v>247</v>
      </c>
      <c r="AR465" s="511">
        <v>594</v>
      </c>
      <c r="AS465" s="511" t="s">
        <v>258</v>
      </c>
      <c r="IH465" s="306"/>
    </row>
    <row r="466" spans="1:242" ht="15" customHeight="1" x14ac:dyDescent="0.3">
      <c r="A466" s="174">
        <v>8.0299999999999994</v>
      </c>
      <c r="B466" s="231"/>
      <c r="C466" s="232" t="str">
        <f>VLOOKUP(BD.PD[[#This Row],[Pos]],PPto[],3,FALSE)</f>
        <v>8.03 Carritos, Canastas y Accesorios</v>
      </c>
      <c r="D466" s="174" t="s">
        <v>23</v>
      </c>
      <c r="E466" s="305" t="str">
        <f>IF(BD.PD[[#This Row],[.]]="*",VLOOKUP(BD.PD[[#This Row],[Pos]],Presupuesto!A:H,7,FALSE),"")</f>
        <v/>
      </c>
      <c r="F466" s="234" t="s">
        <v>579</v>
      </c>
      <c r="G466" s="230" t="s">
        <v>1608</v>
      </c>
      <c r="H466" s="174">
        <v>4600074864</v>
      </c>
      <c r="I466" s="174" t="s">
        <v>1609</v>
      </c>
      <c r="J466" s="497" t="s">
        <v>1790</v>
      </c>
      <c r="K466" s="382">
        <v>200</v>
      </c>
      <c r="L466" s="174" t="s">
        <v>189</v>
      </c>
      <c r="M466" s="383">
        <f>IF(BD.PD[[#This Row],[Mon]]="DOP",1,HLOOKUP(BD.PD[[#This Row],[Mon]],$K$1:$L$2,2,FALSE))</f>
        <v>72</v>
      </c>
      <c r="N466" s="384">
        <v>93.2</v>
      </c>
      <c r="O466" s="395">
        <f>BD.PD[[#This Row],[Cant.]]*BD.PD[[#This Row],[ Tasa ]]*BD.PD[[#This Row],[ Precio Und.]]</f>
        <v>1342080</v>
      </c>
      <c r="P466" s="386">
        <v>0.3</v>
      </c>
      <c r="Q466" s="395">
        <f>IF(BD.PD[[#This Row],[Liquid. '[%']]]&lt;&gt;0,(BD.PD[[#This Row],[Valor Neto '[DOP']]]*BD.PD[[#This Row],[Liquid. '[%']]])+BD.PD[[#This Row],[Valor Neto '[DOP']]],BD.PD[[#This Row],[Valor Neto '[DOP']]])</f>
        <v>1744704</v>
      </c>
      <c r="R466" s="395">
        <f>BD.PD[[#This Row],[Ppto. Orden Interna '[DOP']]]/HLOOKUP("USD",$K$1:$L$2,2,FALSE)</f>
        <v>28601.704918032789</v>
      </c>
      <c r="S466" s="381" t="s">
        <v>1795</v>
      </c>
      <c r="T466" s="387"/>
      <c r="U466" s="460" t="s">
        <v>542</v>
      </c>
      <c r="V466" s="611">
        <v>801673</v>
      </c>
      <c r="W466" s="381" t="s">
        <v>1795</v>
      </c>
      <c r="X466" s="495">
        <v>16</v>
      </c>
      <c r="Y466" s="388">
        <v>0.5</v>
      </c>
      <c r="Z466" s="243">
        <f>BD.PD[[#This Row],[Av.P1 '[%']]]*BD.PD[[#This Row],[Ppto. Orden Interna '[DOP']]]</f>
        <v>872352</v>
      </c>
      <c r="AA466" s="495">
        <v>18</v>
      </c>
      <c r="AB466" s="388">
        <v>0.5</v>
      </c>
      <c r="AC466" s="243">
        <f>BD.PD[[#This Row],[Av.P2 '[%']]]*BD.PD[[#This Row],[Ppto. Orden Interna '[DOP']]]</f>
        <v>872352</v>
      </c>
      <c r="AD466" s="249"/>
      <c r="AE466" s="389"/>
      <c r="AF466" s="243">
        <f>BD.PD[[#This Row],[Av.P3 '[%']]]*BD.PD[[#This Row],[Ppto. Orden Interna '[DOP']]]</f>
        <v>0</v>
      </c>
      <c r="AG466" s="243"/>
      <c r="AH466" s="243"/>
      <c r="AI466" s="243"/>
      <c r="AJ466" s="243"/>
      <c r="AK466" s="243"/>
      <c r="AL466" s="243"/>
      <c r="AM466" s="482">
        <f>BD.PD[[#This Row],[Pago 3]]+BD.PD[[#This Row],[Pago 2]]+BD.PD[[#This Row],[Pago 1]]</f>
        <v>1744704</v>
      </c>
      <c r="AN466" s="511" t="s">
        <v>244</v>
      </c>
      <c r="AO466" s="511" t="s">
        <v>245</v>
      </c>
      <c r="AP466" s="511" t="s">
        <v>246</v>
      </c>
      <c r="AQ466" s="511" t="s">
        <v>247</v>
      </c>
      <c r="AR466" s="511">
        <v>594</v>
      </c>
      <c r="AS466" s="511" t="s">
        <v>258</v>
      </c>
      <c r="IH466" s="306"/>
    </row>
    <row r="467" spans="1:242" ht="15" customHeight="1" x14ac:dyDescent="0.3">
      <c r="A467" s="174">
        <v>8.0299999999999994</v>
      </c>
      <c r="B467" s="231"/>
      <c r="C467" s="232" t="str">
        <f>VLOOKUP(BD.PD[[#This Row],[Pos]],PPto[],3,FALSE)</f>
        <v>8.03 Carritos, Canastas y Accesorios</v>
      </c>
      <c r="D467" s="174" t="s">
        <v>23</v>
      </c>
      <c r="E467" s="305" t="str">
        <f>IF(BD.PD[[#This Row],[.]]="*",VLOOKUP(BD.PD[[#This Row],[Pos]],Presupuesto!A:H,7,FALSE),"")</f>
        <v/>
      </c>
      <c r="F467" s="234" t="s">
        <v>580</v>
      </c>
      <c r="G467" s="230" t="s">
        <v>1608</v>
      </c>
      <c r="H467" s="174">
        <v>4600074864</v>
      </c>
      <c r="I467" s="174" t="s">
        <v>1609</v>
      </c>
      <c r="J467" s="497" t="s">
        <v>1790</v>
      </c>
      <c r="K467" s="382">
        <v>2</v>
      </c>
      <c r="L467" s="174" t="s">
        <v>189</v>
      </c>
      <c r="M467" s="383">
        <f>IF(BD.PD[[#This Row],[Mon]]="DOP",1,HLOOKUP(BD.PD[[#This Row],[Mon]],$K$1:$L$2,2,FALSE))</f>
        <v>72</v>
      </c>
      <c r="N467" s="384">
        <v>83.9</v>
      </c>
      <c r="O467" s="395">
        <f>BD.PD[[#This Row],[Cant.]]*BD.PD[[#This Row],[ Tasa ]]*BD.PD[[#This Row],[ Precio Und.]]</f>
        <v>12081.6</v>
      </c>
      <c r="P467" s="386">
        <v>0.3</v>
      </c>
      <c r="Q467" s="395">
        <f>IF(BD.PD[[#This Row],[Liquid. '[%']]]&lt;&gt;0,(BD.PD[[#This Row],[Valor Neto '[DOP']]]*BD.PD[[#This Row],[Liquid. '[%']]])+BD.PD[[#This Row],[Valor Neto '[DOP']]],BD.PD[[#This Row],[Valor Neto '[DOP']]])</f>
        <v>15706.08</v>
      </c>
      <c r="R467" s="395">
        <f>BD.PD[[#This Row],[Ppto. Orden Interna '[DOP']]]/HLOOKUP("USD",$K$1:$L$2,2,FALSE)</f>
        <v>257.47672131147539</v>
      </c>
      <c r="S467" s="381" t="s">
        <v>1795</v>
      </c>
      <c r="T467" s="387"/>
      <c r="U467" s="460" t="s">
        <v>542</v>
      </c>
      <c r="V467" s="611">
        <v>801673</v>
      </c>
      <c r="W467" s="381" t="s">
        <v>1795</v>
      </c>
      <c r="X467" s="495">
        <v>16</v>
      </c>
      <c r="Y467" s="388">
        <v>0.5</v>
      </c>
      <c r="Z467" s="243">
        <f>BD.PD[[#This Row],[Av.P1 '[%']]]*BD.PD[[#This Row],[Ppto. Orden Interna '[DOP']]]</f>
        <v>7853.04</v>
      </c>
      <c r="AA467" s="495">
        <v>18</v>
      </c>
      <c r="AB467" s="388">
        <v>0.5</v>
      </c>
      <c r="AC467" s="243">
        <f>BD.PD[[#This Row],[Av.P2 '[%']]]*BD.PD[[#This Row],[Ppto. Orden Interna '[DOP']]]</f>
        <v>7853.04</v>
      </c>
      <c r="AD467" s="249"/>
      <c r="AE467" s="389"/>
      <c r="AF467" s="243">
        <f>BD.PD[[#This Row],[Av.P3 '[%']]]*BD.PD[[#This Row],[Ppto. Orden Interna '[DOP']]]</f>
        <v>0</v>
      </c>
      <c r="AG467" s="243"/>
      <c r="AH467" s="243"/>
      <c r="AI467" s="243"/>
      <c r="AJ467" s="243"/>
      <c r="AK467" s="243"/>
      <c r="AL467" s="243"/>
      <c r="AM467" s="482">
        <f>BD.PD[[#This Row],[Pago 3]]+BD.PD[[#This Row],[Pago 2]]+BD.PD[[#This Row],[Pago 1]]</f>
        <v>15706.08</v>
      </c>
      <c r="AN467" s="511" t="s">
        <v>244</v>
      </c>
      <c r="AO467" s="511" t="s">
        <v>245</v>
      </c>
      <c r="AP467" s="511" t="s">
        <v>246</v>
      </c>
      <c r="AQ467" s="511" t="s">
        <v>247</v>
      </c>
      <c r="AR467" s="511">
        <v>594</v>
      </c>
      <c r="AS467" s="511" t="s">
        <v>258</v>
      </c>
      <c r="IH467" s="306"/>
    </row>
    <row r="468" spans="1:242" ht="15" customHeight="1" x14ac:dyDescent="0.3">
      <c r="A468" s="174">
        <v>8.0299999999999994</v>
      </c>
      <c r="B468" s="231"/>
      <c r="C468" s="232" t="str">
        <f>VLOOKUP(BD.PD[[#This Row],[Pos]],PPto[],3,FALSE)</f>
        <v>8.03 Carritos, Canastas y Accesorios</v>
      </c>
      <c r="D468" s="174" t="s">
        <v>23</v>
      </c>
      <c r="E468" s="305" t="str">
        <f>IF(BD.PD[[#This Row],[.]]="*",VLOOKUP(BD.PD[[#This Row],[Pos]],Presupuesto!A:H,7,FALSE),"")</f>
        <v/>
      </c>
      <c r="F468" s="234" t="s">
        <v>1910</v>
      </c>
      <c r="G468" s="230" t="s">
        <v>1608</v>
      </c>
      <c r="H468" s="174">
        <v>4513083769</v>
      </c>
      <c r="I468" s="174" t="s">
        <v>1609</v>
      </c>
      <c r="J468" s="497" t="s">
        <v>1994</v>
      </c>
      <c r="K468" s="382">
        <v>1</v>
      </c>
      <c r="L468" s="174" t="s">
        <v>260</v>
      </c>
      <c r="M468" s="383">
        <f>IF(BD.PD[[#This Row],[Mon]]="DOP",1,HLOOKUP(BD.PD[[#This Row],[Mon]],$K$1:$L$2,2,FALSE))</f>
        <v>1</v>
      </c>
      <c r="N468" s="384">
        <v>16100</v>
      </c>
      <c r="O468" s="395">
        <f>BD.PD[[#This Row],[Cant.]]*BD.PD[[#This Row],[ Tasa ]]*BD.PD[[#This Row],[ Precio Und.]]</f>
        <v>16100</v>
      </c>
      <c r="P468" s="386">
        <v>0</v>
      </c>
      <c r="Q468" s="395">
        <f>IF(BD.PD[[#This Row],[Liquid. '[%']]]&lt;&gt;0,(BD.PD[[#This Row],[Valor Neto '[DOP']]]*BD.PD[[#This Row],[Liquid. '[%']]])+BD.PD[[#This Row],[Valor Neto '[DOP']]],BD.PD[[#This Row],[Valor Neto '[DOP']]])</f>
        <v>16100</v>
      </c>
      <c r="R468" s="395">
        <f>BD.PD[[#This Row],[Ppto. Orden Interna '[DOP']]]/HLOOKUP("USD",$K$1:$L$2,2,FALSE)</f>
        <v>263.93442622950818</v>
      </c>
      <c r="S468" s="381" t="s">
        <v>1641</v>
      </c>
      <c r="T468" s="387"/>
      <c r="U468" s="460" t="s">
        <v>542</v>
      </c>
      <c r="V468" s="611">
        <v>801673</v>
      </c>
      <c r="W468" s="499" t="s">
        <v>1641</v>
      </c>
      <c r="X468" s="495">
        <v>21</v>
      </c>
      <c r="Y468" s="388">
        <v>1</v>
      </c>
      <c r="Z468" s="243">
        <f>BD.PD[[#This Row],[Av.P1 '[%']]]*BD.PD[[#This Row],[Ppto. Orden Interna '[DOP']]]</f>
        <v>16100</v>
      </c>
      <c r="AA468" s="495"/>
      <c r="AB468" s="388"/>
      <c r="AC468" s="243">
        <f>BD.PD[[#This Row],[Av.P2 '[%']]]*BD.PD[[#This Row],[Ppto. Orden Interna '[DOP']]]</f>
        <v>0</v>
      </c>
      <c r="AD468" s="249"/>
      <c r="AE468" s="389"/>
      <c r="AF468" s="243">
        <f>BD.PD[[#This Row],[Av.P3 '[%']]]*BD.PD[[#This Row],[Ppto. Orden Interna '[DOP']]]</f>
        <v>0</v>
      </c>
      <c r="AG468" s="243"/>
      <c r="AH468" s="243"/>
      <c r="AI468" s="243"/>
      <c r="AJ468" s="243"/>
      <c r="AK468" s="243"/>
      <c r="AL468" s="243"/>
      <c r="AM468" s="482">
        <f>BD.PD[[#This Row],[Pago 3]]+BD.PD[[#This Row],[Pago 2]]+BD.PD[[#This Row],[Pago 1]]</f>
        <v>16100</v>
      </c>
      <c r="AN468" s="511" t="s">
        <v>244</v>
      </c>
      <c r="AO468" s="511" t="s">
        <v>245</v>
      </c>
      <c r="AP468" s="511" t="s">
        <v>246</v>
      </c>
      <c r="AQ468" s="511" t="s">
        <v>247</v>
      </c>
      <c r="AR468" s="511">
        <v>594</v>
      </c>
      <c r="AS468" s="511" t="s">
        <v>258</v>
      </c>
      <c r="IH468" s="306"/>
    </row>
    <row r="469" spans="1:242" ht="15" customHeight="1" x14ac:dyDescent="0.3">
      <c r="A469" s="174">
        <v>8.0299999999999994</v>
      </c>
      <c r="B469" s="231"/>
      <c r="C469" s="232" t="str">
        <f>VLOOKUP(BD.PD[[#This Row],[Pos]],PPto[],3,FALSE)</f>
        <v>8.03 Carritos, Canastas y Accesorios</v>
      </c>
      <c r="D469" s="174" t="s">
        <v>23</v>
      </c>
      <c r="E469" s="305" t="str">
        <f>IF(BD.PD[[#This Row],[.]]="*",VLOOKUP(BD.PD[[#This Row],[Pos]],Presupuesto!A:H,7,FALSE),"")</f>
        <v/>
      </c>
      <c r="F469" s="234" t="s">
        <v>583</v>
      </c>
      <c r="G469" s="230" t="s">
        <v>1608</v>
      </c>
      <c r="H469" s="174">
        <v>4600074864</v>
      </c>
      <c r="I469" s="174" t="s">
        <v>1606</v>
      </c>
      <c r="J469" s="497" t="s">
        <v>1790</v>
      </c>
      <c r="K469" s="382">
        <v>2</v>
      </c>
      <c r="L469" s="174" t="s">
        <v>189</v>
      </c>
      <c r="M469" s="383">
        <f>IF(BD.PD[[#This Row],[Mon]]="DOP",1,HLOOKUP(BD.PD[[#This Row],[Mon]],$K$1:$L$2,2,FALSE))</f>
        <v>72</v>
      </c>
      <c r="N469" s="384">
        <v>86.7</v>
      </c>
      <c r="O469" s="395">
        <f>BD.PD[[#This Row],[Cant.]]*BD.PD[[#This Row],[ Tasa ]]*BD.PD[[#This Row],[ Precio Und.]]</f>
        <v>12484.800000000001</v>
      </c>
      <c r="P469" s="386">
        <v>0.3</v>
      </c>
      <c r="Q469" s="395">
        <f>IF(BD.PD[[#This Row],[Liquid. '[%']]]&lt;&gt;0,(BD.PD[[#This Row],[Valor Neto '[DOP']]]*BD.PD[[#This Row],[Liquid. '[%']]])+BD.PD[[#This Row],[Valor Neto '[DOP']]],BD.PD[[#This Row],[Valor Neto '[DOP']]])</f>
        <v>16230.240000000002</v>
      </c>
      <c r="R469" s="395">
        <f>BD.PD[[#This Row],[Ppto. Orden Interna '[DOP']]]/HLOOKUP("USD",$K$1:$L$2,2,FALSE)</f>
        <v>266.06950819672136</v>
      </c>
      <c r="S469" s="381" t="s">
        <v>1795</v>
      </c>
      <c r="T469" s="387"/>
      <c r="U469" s="460" t="s">
        <v>542</v>
      </c>
      <c r="V469" s="611">
        <v>801673</v>
      </c>
      <c r="W469" s="381" t="s">
        <v>1795</v>
      </c>
      <c r="X469" s="495">
        <v>16</v>
      </c>
      <c r="Y469" s="388">
        <v>0.5</v>
      </c>
      <c r="Z469" s="243">
        <f>BD.PD[[#This Row],[Av.P1 '[%']]]*BD.PD[[#This Row],[Ppto. Orden Interna '[DOP']]]</f>
        <v>8115.1200000000008</v>
      </c>
      <c r="AA469" s="495">
        <v>18</v>
      </c>
      <c r="AB469" s="388">
        <v>0.5</v>
      </c>
      <c r="AC469" s="243">
        <f>BD.PD[[#This Row],[Av.P2 '[%']]]*BD.PD[[#This Row],[Ppto. Orden Interna '[DOP']]]</f>
        <v>8115.1200000000008</v>
      </c>
      <c r="AD469" s="249"/>
      <c r="AE469" s="389"/>
      <c r="AF469" s="243">
        <f>BD.PD[[#This Row],[Av.P3 '[%']]]*BD.PD[[#This Row],[Ppto. Orden Interna '[DOP']]]</f>
        <v>0</v>
      </c>
      <c r="AG469" s="243"/>
      <c r="AH469" s="243"/>
      <c r="AI469" s="243"/>
      <c r="AJ469" s="243"/>
      <c r="AK469" s="243"/>
      <c r="AL469" s="243"/>
      <c r="AM469" s="482">
        <f>BD.PD[[#This Row],[Pago 3]]+BD.PD[[#This Row],[Pago 2]]+BD.PD[[#This Row],[Pago 1]]</f>
        <v>16230.240000000002</v>
      </c>
      <c r="AN469" s="511" t="s">
        <v>244</v>
      </c>
      <c r="AO469" s="511" t="s">
        <v>245</v>
      </c>
      <c r="AP469" s="511" t="s">
        <v>246</v>
      </c>
      <c r="AQ469" s="511" t="s">
        <v>247</v>
      </c>
      <c r="AR469" s="511">
        <v>594</v>
      </c>
      <c r="AS469" s="511" t="s">
        <v>258</v>
      </c>
      <c r="IH469" s="306"/>
    </row>
    <row r="470" spans="1:242" ht="15" customHeight="1" x14ac:dyDescent="0.3">
      <c r="A470" s="174">
        <v>8.0399999999999991</v>
      </c>
      <c r="B470" s="231" t="s">
        <v>243</v>
      </c>
      <c r="C470" s="232" t="str">
        <f>VLOOKUP(BD.PD[[#This Row],[Pos]],PPto[],3,FALSE)</f>
        <v>8.04 Trameria Almacen</v>
      </c>
      <c r="D470" s="233" t="s">
        <v>243</v>
      </c>
      <c r="E470" s="305">
        <f>IF(BD.PD[[#This Row],[.]]="*",VLOOKUP(BD.PD[[#This Row],[Pos]],Presupuesto!A:H,7,FALSE),"")</f>
        <v>56151.294603174596</v>
      </c>
      <c r="F470" s="234"/>
      <c r="G470" s="174"/>
      <c r="H470" s="174"/>
      <c r="I470" s="174"/>
      <c r="J470" s="174"/>
      <c r="K470" s="392">
        <v>1</v>
      </c>
      <c r="L470" s="233" t="s">
        <v>117</v>
      </c>
      <c r="M470" s="383">
        <f>IF(BD.PD[[#This Row],[Mon]]="DOP",1,HLOOKUP(BD.PD[[#This Row],[Mon]],$K$1:$L$2,2,FALSE))</f>
        <v>61</v>
      </c>
      <c r="N470" s="490">
        <v>0</v>
      </c>
      <c r="O470" s="243">
        <f>BD.PD[[#This Row],[Cant.]]*BD.PD[[#This Row],[ Tasa ]]*BD.PD[[#This Row],[ Precio Und.]]</f>
        <v>0</v>
      </c>
      <c r="P470" s="491">
        <v>0</v>
      </c>
      <c r="Q470" s="243">
        <f>IF(BD.PD[[#This Row],[Liquid. '[%']]]&lt;&gt;0,(BD.PD[[#This Row],[Valor Neto '[DOP']]]*BD.PD[[#This Row],[Liquid. '[%']]])+BD.PD[[#This Row],[Valor Neto '[DOP']]],BD.PD[[#This Row],[Valor Neto '[DOP']]])</f>
        <v>0</v>
      </c>
      <c r="R470" s="243">
        <f>BD.PD[[#This Row],[Ppto. Orden Interna '[DOP']]]/HLOOKUP("USD",$K$1:$L$2,2,FALSE)</f>
        <v>0</v>
      </c>
      <c r="S470" s="381"/>
      <c r="T470" s="387"/>
      <c r="U470" s="460" t="s">
        <v>542</v>
      </c>
      <c r="V470" s="611">
        <v>801673</v>
      </c>
      <c r="W470" s="499"/>
      <c r="X470" s="495"/>
      <c r="Y470" s="388"/>
      <c r="Z470" s="243">
        <f>BD.PD[[#This Row],[Av.P1 '[%']]]*BD.PD[[#This Row],[Ppto. Orden Interna '[DOP']]]</f>
        <v>0</v>
      </c>
      <c r="AA470" s="249"/>
      <c r="AB470" s="389"/>
      <c r="AC470" s="243">
        <f>BD.PD[[#This Row],[Av.P2 '[%']]]*BD.PD[[#This Row],[Ppto. Orden Interna '[DOP']]]</f>
        <v>0</v>
      </c>
      <c r="AD470" s="249"/>
      <c r="AE470" s="389"/>
      <c r="AF470" s="243">
        <f>BD.PD[[#This Row],[Av.P3 '[%']]]*BD.PD[[#This Row],[Ppto. Orden Interna '[DOP']]]</f>
        <v>0</v>
      </c>
      <c r="AG470" s="243"/>
      <c r="AH470" s="243"/>
      <c r="AI470" s="243"/>
      <c r="AJ470" s="243"/>
      <c r="AK470" s="243"/>
      <c r="AL470" s="243"/>
      <c r="AM470" s="482">
        <f>BD.PD[[#This Row],[Pago 3]]+BD.PD[[#This Row],[Pago 2]]+BD.PD[[#This Row],[Pago 1]]</f>
        <v>0</v>
      </c>
      <c r="AN470" s="511"/>
      <c r="AO470" s="511"/>
      <c r="AP470" s="511"/>
      <c r="AQ470" s="511"/>
      <c r="AR470" s="511"/>
      <c r="AS470" s="511"/>
      <c r="IH470" s="306"/>
    </row>
    <row r="471" spans="1:242" s="457" customFormat="1" ht="15" customHeight="1" x14ac:dyDescent="0.3">
      <c r="A471" s="174">
        <v>8.0399999999999991</v>
      </c>
      <c r="B471" s="231"/>
      <c r="C471" s="232" t="str">
        <f>VLOOKUP(BD.PD[[#This Row],[Pos]],PPto[],3,FALSE)</f>
        <v>8.04 Trameria Almacen</v>
      </c>
      <c r="D471" s="174" t="s">
        <v>23</v>
      </c>
      <c r="E471" s="305" t="str">
        <f>IF(BD.PD[[#This Row],[.]]="*",VLOOKUP(BD.PD[[#This Row],[Pos]],Presupuesto!A:H,7,FALSE),"")</f>
        <v/>
      </c>
      <c r="F471" s="234" t="s">
        <v>1907</v>
      </c>
      <c r="G471" s="230" t="s">
        <v>1608</v>
      </c>
      <c r="H471" s="174">
        <v>4513078601</v>
      </c>
      <c r="I471" s="174" t="s">
        <v>1609</v>
      </c>
      <c r="J471" s="497" t="s">
        <v>1902</v>
      </c>
      <c r="K471" s="382">
        <v>1</v>
      </c>
      <c r="L471" s="174" t="s">
        <v>260</v>
      </c>
      <c r="M471" s="383">
        <f>IF(BD.PD[[#This Row],[Mon]]="DOP",1,HLOOKUP(BD.PD[[#This Row],[Mon]],$K$1:$L$2,2,FALSE))</f>
        <v>1</v>
      </c>
      <c r="N471" s="400">
        <v>334010</v>
      </c>
      <c r="O471" s="395">
        <f>BD.PD[[#This Row],[Cant.]]*BD.PD[[#This Row],[ Tasa ]]*BD.PD[[#This Row],[ Precio Und.]]</f>
        <v>334010</v>
      </c>
      <c r="P471" s="386">
        <v>0</v>
      </c>
      <c r="Q471" s="395">
        <f>IF(BD.PD[[#This Row],[Liquid. '[%']]]&lt;&gt;0,(BD.PD[[#This Row],[Valor Neto '[DOP']]]*BD.PD[[#This Row],[Liquid. '[%']]])+BD.PD[[#This Row],[Valor Neto '[DOP']]],BD.PD[[#This Row],[Valor Neto '[DOP']]])</f>
        <v>334010</v>
      </c>
      <c r="R471" s="395">
        <f>BD.PD[[#This Row],[Ppto. Orden Interna '[DOP']]]/HLOOKUP("USD",$K$1:$L$2,2,FALSE)</f>
        <v>5475.5737704918029</v>
      </c>
      <c r="S471" s="381" t="s">
        <v>1908</v>
      </c>
      <c r="T471" s="387"/>
      <c r="U471" s="460" t="s">
        <v>542</v>
      </c>
      <c r="V471" s="611">
        <v>801673</v>
      </c>
      <c r="W471" s="499" t="s">
        <v>1908</v>
      </c>
      <c r="X471" s="495">
        <v>20</v>
      </c>
      <c r="Y471" s="388">
        <v>0.5</v>
      </c>
      <c r="Z471" s="243">
        <f>BD.PD[[#This Row],[Av.P1 '[%']]]*BD.PD[[#This Row],[Ppto. Orden Interna '[DOP']]]</f>
        <v>167005</v>
      </c>
      <c r="AA471" s="495">
        <v>21</v>
      </c>
      <c r="AB471" s="388">
        <v>0.5</v>
      </c>
      <c r="AC471" s="243">
        <f>BD.PD[[#This Row],[Av.P2 '[%']]]*BD.PD[[#This Row],[Ppto. Orden Interna '[DOP']]]</f>
        <v>167005</v>
      </c>
      <c r="AD471" s="249"/>
      <c r="AE471" s="389"/>
      <c r="AF471" s="243">
        <f>BD.PD[[#This Row],[Av.P3 '[%']]]*BD.PD[[#This Row],[Ppto. Orden Interna '[DOP']]]</f>
        <v>0</v>
      </c>
      <c r="AG471" s="243"/>
      <c r="AH471" s="243"/>
      <c r="AI471" s="243"/>
      <c r="AJ471" s="243"/>
      <c r="AK471" s="243"/>
      <c r="AL471" s="243"/>
      <c r="AM471" s="482">
        <f>BD.PD[[#This Row],[Pago 3]]+BD.PD[[#This Row],[Pago 2]]+BD.PD[[#This Row],[Pago 1]]</f>
        <v>334010</v>
      </c>
      <c r="AN471" s="511" t="s">
        <v>244</v>
      </c>
      <c r="AO471" s="511" t="s">
        <v>245</v>
      </c>
      <c r="AP471" s="511" t="s">
        <v>246</v>
      </c>
      <c r="AQ471" s="511" t="s">
        <v>247</v>
      </c>
      <c r="AR471" s="511">
        <v>594</v>
      </c>
      <c r="AS471" s="511" t="s">
        <v>258</v>
      </c>
      <c r="AT471" s="534"/>
      <c r="AU471" s="534"/>
      <c r="AV471" s="534"/>
      <c r="AW471" s="534"/>
      <c r="AX471" s="534"/>
      <c r="AY471" s="534"/>
      <c r="AZ471" s="534"/>
      <c r="BA471" s="534"/>
      <c r="BB471" s="534"/>
      <c r="BC471" s="534"/>
      <c r="BD471" s="534"/>
      <c r="BE471" s="534"/>
      <c r="BF471" s="534"/>
      <c r="BG471" s="534"/>
      <c r="BH471" s="534"/>
      <c r="BI471" s="534"/>
      <c r="BJ471" s="534"/>
      <c r="BK471" s="534"/>
      <c r="BL471" s="534"/>
      <c r="BM471" s="534"/>
      <c r="BN471" s="534"/>
      <c r="BO471" s="534"/>
      <c r="BP471" s="534"/>
      <c r="BQ471" s="534"/>
      <c r="BR471" s="534"/>
      <c r="BS471" s="534"/>
      <c r="BT471" s="534"/>
      <c r="BU471" s="534"/>
      <c r="BV471" s="534"/>
      <c r="BW471" s="534"/>
      <c r="BX471" s="534"/>
      <c r="BY471" s="534"/>
      <c r="BZ471" s="534"/>
      <c r="CA471" s="534"/>
      <c r="CB471" s="534"/>
      <c r="CC471" s="534"/>
      <c r="CD471" s="534"/>
      <c r="CE471" s="534"/>
      <c r="CF471" s="534"/>
      <c r="CG471" s="534"/>
      <c r="CH471" s="534"/>
      <c r="CI471" s="534"/>
      <c r="CJ471" s="534"/>
      <c r="CK471" s="534"/>
      <c r="CL471" s="534"/>
      <c r="CM471" s="534"/>
      <c r="CN471" s="534"/>
      <c r="CO471" s="534"/>
      <c r="CP471" s="534"/>
      <c r="CQ471" s="534"/>
      <c r="CR471" s="534"/>
      <c r="CS471" s="534"/>
      <c r="CT471" s="534"/>
      <c r="CU471" s="534"/>
      <c r="CV471" s="534"/>
      <c r="CW471" s="534"/>
      <c r="CX471" s="534"/>
      <c r="CY471" s="534"/>
      <c r="CZ471" s="534"/>
      <c r="DA471" s="534"/>
      <c r="DB471" s="534"/>
      <c r="DC471" s="534"/>
      <c r="DD471" s="534"/>
      <c r="DE471" s="534"/>
      <c r="DF471" s="534"/>
      <c r="DG471" s="534"/>
      <c r="DH471" s="534"/>
      <c r="DI471" s="534"/>
      <c r="DJ471" s="534"/>
      <c r="DK471" s="534"/>
      <c r="DL471" s="534"/>
      <c r="DM471" s="534"/>
      <c r="DN471" s="534"/>
      <c r="DO471" s="534"/>
      <c r="DP471" s="534"/>
      <c r="DQ471" s="534"/>
      <c r="DR471" s="534"/>
      <c r="DS471" s="534"/>
      <c r="DT471" s="534"/>
      <c r="DU471" s="534"/>
      <c r="DV471" s="534"/>
      <c r="DW471" s="534"/>
      <c r="DX471" s="534"/>
      <c r="DY471" s="534"/>
      <c r="DZ471" s="534"/>
      <c r="EA471" s="534"/>
      <c r="EB471" s="534"/>
      <c r="EC471" s="534"/>
      <c r="ED471" s="534"/>
      <c r="EE471" s="534"/>
      <c r="EF471" s="534"/>
      <c r="EG471" s="534"/>
      <c r="EH471" s="534"/>
      <c r="EI471" s="534"/>
      <c r="EJ471" s="534"/>
      <c r="EK471" s="534"/>
      <c r="EL471" s="534"/>
      <c r="EM471" s="534"/>
      <c r="EN471" s="534"/>
      <c r="EO471" s="534"/>
      <c r="EP471" s="534"/>
      <c r="EQ471" s="534"/>
      <c r="ER471" s="534"/>
      <c r="ES471" s="534"/>
      <c r="ET471" s="534"/>
      <c r="EU471" s="534"/>
      <c r="EV471" s="534"/>
      <c r="EW471" s="534"/>
      <c r="EX471" s="534"/>
      <c r="EY471" s="534"/>
      <c r="EZ471" s="534"/>
      <c r="FA471" s="534"/>
      <c r="FB471" s="534"/>
      <c r="FC471" s="534"/>
      <c r="FD471" s="534"/>
      <c r="FE471" s="534"/>
      <c r="FF471" s="534"/>
      <c r="FG471" s="534"/>
      <c r="FH471" s="534"/>
      <c r="FI471" s="534"/>
      <c r="FJ471" s="534"/>
      <c r="FK471" s="534"/>
      <c r="FL471" s="534"/>
      <c r="FM471" s="534"/>
      <c r="FN471" s="534"/>
      <c r="FO471" s="534"/>
      <c r="FP471" s="534"/>
      <c r="FQ471" s="534"/>
      <c r="FR471" s="534"/>
      <c r="FS471" s="534"/>
      <c r="FT471" s="534"/>
      <c r="FU471" s="534"/>
      <c r="FV471" s="534"/>
      <c r="FW471" s="534"/>
      <c r="FX471" s="534"/>
      <c r="FY471" s="534"/>
      <c r="FZ471" s="534"/>
      <c r="GA471" s="534"/>
      <c r="GB471" s="534"/>
      <c r="GC471" s="534"/>
      <c r="GD471" s="534"/>
      <c r="GE471" s="534"/>
      <c r="GF471" s="534"/>
      <c r="GG471" s="534"/>
      <c r="GH471" s="534"/>
      <c r="GI471" s="534"/>
      <c r="GJ471" s="534"/>
      <c r="GK471" s="534"/>
      <c r="GL471" s="534"/>
      <c r="GM471" s="534"/>
      <c r="GN471" s="534"/>
      <c r="GO471" s="534"/>
      <c r="GP471" s="534"/>
      <c r="GQ471" s="534"/>
      <c r="GR471" s="534"/>
      <c r="GS471" s="534"/>
      <c r="GT471" s="534"/>
      <c r="GU471" s="534"/>
      <c r="GV471" s="534"/>
      <c r="GW471" s="534"/>
      <c r="GX471" s="534"/>
      <c r="GY471" s="534"/>
      <c r="GZ471" s="534"/>
      <c r="HA471" s="534"/>
      <c r="HB471" s="534"/>
      <c r="HC471" s="534"/>
      <c r="HD471" s="534"/>
      <c r="HE471" s="534"/>
      <c r="HF471" s="534"/>
      <c r="HG471" s="534"/>
      <c r="HH471" s="534"/>
      <c r="HI471" s="534"/>
      <c r="HJ471" s="534"/>
      <c r="HK471" s="534"/>
      <c r="HL471" s="534"/>
      <c r="HM471" s="534"/>
      <c r="HN471" s="534"/>
      <c r="HO471" s="534"/>
      <c r="HP471" s="534"/>
      <c r="HQ471" s="534"/>
      <c r="HR471" s="534"/>
      <c r="HS471" s="534"/>
      <c r="HT471" s="534"/>
      <c r="HU471" s="534"/>
      <c r="HV471" s="534"/>
      <c r="HW471" s="534"/>
      <c r="HX471" s="534"/>
      <c r="HY471" s="534"/>
      <c r="HZ471" s="534"/>
      <c r="IA471" s="534"/>
      <c r="IB471" s="534"/>
      <c r="IC471" s="534"/>
      <c r="ID471" s="534"/>
      <c r="IE471" s="534"/>
      <c r="IF471" s="534"/>
      <c r="IG471" s="534"/>
      <c r="IH471" s="534"/>
    </row>
    <row r="472" spans="1:242" ht="15" customHeight="1" x14ac:dyDescent="0.3">
      <c r="A472" s="174">
        <v>8.0399999999999991</v>
      </c>
      <c r="B472" s="231"/>
      <c r="C472" s="232" t="str">
        <f>VLOOKUP(BD.PD[[#This Row],[Pos]],PPto[],3,FALSE)</f>
        <v>8.04 Trameria Almacen</v>
      </c>
      <c r="D472" s="174" t="s">
        <v>23</v>
      </c>
      <c r="E472" s="305" t="str">
        <f>IF(BD.PD[[#This Row],[.]]="*",VLOOKUP(BD.PD[[#This Row],[Pos]],Presupuesto!A:H,7,FALSE),"")</f>
        <v/>
      </c>
      <c r="F472" s="358" t="s">
        <v>588</v>
      </c>
      <c r="G472" s="230" t="s">
        <v>1608</v>
      </c>
      <c r="H472" s="174" t="s">
        <v>1216</v>
      </c>
      <c r="I472" s="174" t="s">
        <v>1605</v>
      </c>
      <c r="J472" s="497" t="s">
        <v>1624</v>
      </c>
      <c r="K472" s="382"/>
      <c r="L472" s="174" t="s">
        <v>260</v>
      </c>
      <c r="M472" s="383">
        <f>IF(BD.PD[[#This Row],[Mon]]="DOP",1,HLOOKUP(BD.PD[[#This Row],[Mon]],$K$1:$L$2,2,FALSE))</f>
        <v>1</v>
      </c>
      <c r="N472" s="384">
        <v>1200000</v>
      </c>
      <c r="O472" s="395">
        <f>BD.PD[[#This Row],[Cant.]]*BD.PD[[#This Row],[ Tasa ]]*BD.PD[[#This Row],[ Precio Und.]]</f>
        <v>0</v>
      </c>
      <c r="P472" s="386">
        <v>0</v>
      </c>
      <c r="Q472" s="395">
        <f>IF(BD.PD[[#This Row],[Liquid. '[%']]]&lt;&gt;0,(BD.PD[[#This Row],[Valor Neto '[DOP']]]*BD.PD[[#This Row],[Liquid. '[%']]])+BD.PD[[#This Row],[Valor Neto '[DOP']]],BD.PD[[#This Row],[Valor Neto '[DOP']]])</f>
        <v>0</v>
      </c>
      <c r="R472" s="395">
        <f>BD.PD[[#This Row],[Ppto. Orden Interna '[DOP']]]/HLOOKUP("USD",$K$1:$L$2,2,FALSE)</f>
        <v>0</v>
      </c>
      <c r="S472" s="381"/>
      <c r="T472" s="387"/>
      <c r="U472" s="460" t="s">
        <v>542</v>
      </c>
      <c r="V472" s="611">
        <v>801673</v>
      </c>
      <c r="W472" s="499"/>
      <c r="X472" s="495"/>
      <c r="Y472" s="388"/>
      <c r="Z472" s="243">
        <f>BD.PD[[#This Row],[Av.P1 '[%']]]*BD.PD[[#This Row],[Ppto. Orden Interna '[DOP']]]</f>
        <v>0</v>
      </c>
      <c r="AA472" s="495"/>
      <c r="AB472" s="388"/>
      <c r="AC472" s="243">
        <f>BD.PD[[#This Row],[Av.P2 '[%']]]*BD.PD[[#This Row],[Ppto. Orden Interna '[DOP']]]</f>
        <v>0</v>
      </c>
      <c r="AD472" s="249"/>
      <c r="AE472" s="389"/>
      <c r="AF472" s="243">
        <f>BD.PD[[#This Row],[Av.P3 '[%']]]*BD.PD[[#This Row],[Ppto. Orden Interna '[DOP']]]</f>
        <v>0</v>
      </c>
      <c r="AG472" s="243"/>
      <c r="AH472" s="243"/>
      <c r="AI472" s="243"/>
      <c r="AJ472" s="243"/>
      <c r="AK472" s="243"/>
      <c r="AL472" s="243"/>
      <c r="AM472" s="482">
        <f>BD.PD[[#This Row],[Pago 3]]+BD.PD[[#This Row],[Pago 2]]+BD.PD[[#This Row],[Pago 1]]</f>
        <v>0</v>
      </c>
      <c r="AN472" s="511" t="s">
        <v>244</v>
      </c>
      <c r="AO472" s="511" t="s">
        <v>245</v>
      </c>
      <c r="AP472" s="511" t="s">
        <v>246</v>
      </c>
      <c r="AQ472" s="511" t="s">
        <v>247</v>
      </c>
      <c r="AR472" s="511">
        <v>594</v>
      </c>
      <c r="AS472" s="511" t="s">
        <v>248</v>
      </c>
      <c r="IH472" s="306"/>
    </row>
    <row r="473" spans="1:242" ht="15" customHeight="1" x14ac:dyDescent="0.3">
      <c r="A473" s="174">
        <v>8.0500000000000007</v>
      </c>
      <c r="B473" s="231" t="s">
        <v>243</v>
      </c>
      <c r="C473" s="232" t="str">
        <f>VLOOKUP(BD.PD[[#This Row],[Pos]],PPto[],3,FALSE)</f>
        <v>8.05 Mobiliario no operacional para Tiendas</v>
      </c>
      <c r="D473" s="233" t="s">
        <v>243</v>
      </c>
      <c r="E473" s="305">
        <f>IF(BD.PD[[#This Row],[.]]="*",VLOOKUP(BD.PD[[#This Row],[Pos]],Presupuesto!A:H,7,FALSE),"")</f>
        <v>109926.56351587306</v>
      </c>
      <c r="F473" s="234"/>
      <c r="G473" s="174"/>
      <c r="H473" s="174"/>
      <c r="I473" s="174"/>
      <c r="J473" s="174"/>
      <c r="K473" s="392">
        <v>1</v>
      </c>
      <c r="L473" s="233" t="s">
        <v>117</v>
      </c>
      <c r="M473" s="383">
        <f>IF(BD.PD[[#This Row],[Mon]]="DOP",1,HLOOKUP(BD.PD[[#This Row],[Mon]],$K$1:$L$2,2,FALSE))</f>
        <v>61</v>
      </c>
      <c r="N473" s="490">
        <v>0</v>
      </c>
      <c r="O473" s="243">
        <f>BD.PD[[#This Row],[Cant.]]*BD.PD[[#This Row],[ Tasa ]]*BD.PD[[#This Row],[ Precio Und.]]</f>
        <v>0</v>
      </c>
      <c r="P473" s="491">
        <v>0</v>
      </c>
      <c r="Q473" s="243">
        <f>IF(BD.PD[[#This Row],[Liquid. '[%']]]&lt;&gt;0,(BD.PD[[#This Row],[Valor Neto '[DOP']]]*BD.PD[[#This Row],[Liquid. '[%']]])+BD.PD[[#This Row],[Valor Neto '[DOP']]],BD.PD[[#This Row],[Valor Neto '[DOP']]])</f>
        <v>0</v>
      </c>
      <c r="R473" s="243">
        <f>BD.PD[[#This Row],[Ppto. Orden Interna '[DOP']]]/HLOOKUP("USD",$K$1:$L$2,2,FALSE)</f>
        <v>0</v>
      </c>
      <c r="S473" s="381"/>
      <c r="T473" s="387"/>
      <c r="U473" s="460" t="s">
        <v>542</v>
      </c>
      <c r="V473" s="611">
        <v>801673</v>
      </c>
      <c r="W473" s="499"/>
      <c r="X473" s="495"/>
      <c r="Y473" s="388"/>
      <c r="Z473" s="243">
        <f>BD.PD[[#This Row],[Av.P1 '[%']]]*BD.PD[[#This Row],[Ppto. Orden Interna '[DOP']]]</f>
        <v>0</v>
      </c>
      <c r="AA473" s="249"/>
      <c r="AB473" s="389"/>
      <c r="AC473" s="243">
        <f>BD.PD[[#This Row],[Av.P2 '[%']]]*BD.PD[[#This Row],[Ppto. Orden Interna '[DOP']]]</f>
        <v>0</v>
      </c>
      <c r="AD473" s="249"/>
      <c r="AE473" s="389"/>
      <c r="AF473" s="243">
        <f>BD.PD[[#This Row],[Av.P3 '[%']]]*BD.PD[[#This Row],[Ppto. Orden Interna '[DOP']]]</f>
        <v>0</v>
      </c>
      <c r="AG473" s="243"/>
      <c r="AH473" s="243"/>
      <c r="AI473" s="243"/>
      <c r="AJ473" s="243"/>
      <c r="AK473" s="243"/>
      <c r="AL473" s="243"/>
      <c r="AM473" s="482">
        <f>BD.PD[[#This Row],[Pago 3]]+BD.PD[[#This Row],[Pago 2]]+BD.PD[[#This Row],[Pago 1]]</f>
        <v>0</v>
      </c>
      <c r="AN473" s="511" t="s">
        <v>244</v>
      </c>
      <c r="AO473" s="511" t="s">
        <v>245</v>
      </c>
      <c r="AP473" s="511" t="s">
        <v>246</v>
      </c>
      <c r="AQ473" s="511" t="s">
        <v>247</v>
      </c>
      <c r="AR473" s="511">
        <v>594</v>
      </c>
      <c r="AS473" s="511" t="s">
        <v>248</v>
      </c>
      <c r="IH473" s="306"/>
    </row>
    <row r="474" spans="1:242" ht="15" customHeight="1" x14ac:dyDescent="0.3">
      <c r="A474" s="174">
        <v>8.0500000000000007</v>
      </c>
      <c r="B474" s="231"/>
      <c r="C474" s="232" t="str">
        <f>VLOOKUP(BD.PD[[#This Row],[Pos]],PPto[],3,FALSE)</f>
        <v>8.05 Mobiliario no operacional para Tiendas</v>
      </c>
      <c r="D474" s="174" t="s">
        <v>23</v>
      </c>
      <c r="E474" s="305" t="str">
        <f>IF(BD.PD[[#This Row],[.]]="*",VLOOKUP(BD.PD[[#This Row],[Pos]],Presupuesto!A:H,7,FALSE),"")</f>
        <v/>
      </c>
      <c r="F474" s="506" t="s">
        <v>607</v>
      </c>
      <c r="G474" s="230" t="s">
        <v>1608</v>
      </c>
      <c r="H474" s="174">
        <v>4513018683</v>
      </c>
      <c r="I474" s="174" t="s">
        <v>1605</v>
      </c>
      <c r="J474" s="497" t="s">
        <v>1771</v>
      </c>
      <c r="K474" s="382">
        <v>2</v>
      </c>
      <c r="L474" s="174" t="s">
        <v>260</v>
      </c>
      <c r="M474" s="383">
        <f>IF(BD.PD[[#This Row],[Mon]]="DOP",1,HLOOKUP(BD.PD[[#This Row],[Mon]],$K$1:$L$2,2,FALSE))</f>
        <v>1</v>
      </c>
      <c r="N474" s="384">
        <v>92211.87</v>
      </c>
      <c r="O474" s="395">
        <f>BD.PD[[#This Row],[Cant.]]*BD.PD[[#This Row],[ Tasa ]]*BD.PD[[#This Row],[ Precio Und.]]</f>
        <v>184423.74</v>
      </c>
      <c r="P474" s="386">
        <v>0</v>
      </c>
      <c r="Q474" s="395">
        <f>IF(BD.PD[[#This Row],[Liquid. '[%']]]&lt;&gt;0,(BD.PD[[#This Row],[Valor Neto '[DOP']]]*BD.PD[[#This Row],[Liquid. '[%']]])+BD.PD[[#This Row],[Valor Neto '[DOP']]],BD.PD[[#This Row],[Valor Neto '[DOP']]])</f>
        <v>184423.74</v>
      </c>
      <c r="R474" s="395">
        <f>BD.PD[[#This Row],[Ppto. Orden Interna '[DOP']]]/HLOOKUP("USD",$K$1:$L$2,2,FALSE)</f>
        <v>3023.3399999999997</v>
      </c>
      <c r="S474" s="381" t="s">
        <v>1773</v>
      </c>
      <c r="T474" s="387"/>
      <c r="U474" s="460" t="s">
        <v>542</v>
      </c>
      <c r="V474" s="611">
        <v>801673</v>
      </c>
      <c r="W474" s="499" t="s">
        <v>1773</v>
      </c>
      <c r="X474" s="495">
        <v>21</v>
      </c>
      <c r="Y474" s="388">
        <v>1</v>
      </c>
      <c r="Z474" s="243">
        <f>BD.PD[[#This Row],[Av.P1 '[%']]]*BD.PD[[#This Row],[Ppto. Orden Interna '[DOP']]]</f>
        <v>184423.74</v>
      </c>
      <c r="AA474" s="249"/>
      <c r="AB474" s="389"/>
      <c r="AC474" s="243">
        <f>BD.PD[[#This Row],[Av.P2 '[%']]]*BD.PD[[#This Row],[Ppto. Orden Interna '[DOP']]]</f>
        <v>0</v>
      </c>
      <c r="AD474" s="249"/>
      <c r="AE474" s="389"/>
      <c r="AF474" s="243">
        <f>BD.PD[[#This Row],[Av.P3 '[%']]]*BD.PD[[#This Row],[Ppto. Orden Interna '[DOP']]]</f>
        <v>0</v>
      </c>
      <c r="AG474" s="243"/>
      <c r="AH474" s="243"/>
      <c r="AI474" s="243"/>
      <c r="AJ474" s="243"/>
      <c r="AK474" s="243"/>
      <c r="AL474" s="243"/>
      <c r="AM474" s="482">
        <f>BD.PD[[#This Row],[Pago 3]]+BD.PD[[#This Row],[Pago 2]]+BD.PD[[#This Row],[Pago 1]]</f>
        <v>184423.74</v>
      </c>
      <c r="AN474" s="511" t="s">
        <v>244</v>
      </c>
      <c r="AO474" s="511" t="s">
        <v>245</v>
      </c>
      <c r="AP474" s="511" t="s">
        <v>246</v>
      </c>
      <c r="AQ474" s="511" t="s">
        <v>247</v>
      </c>
      <c r="AR474" s="511">
        <v>594</v>
      </c>
      <c r="AS474" s="511" t="s">
        <v>258</v>
      </c>
      <c r="IH474" s="306"/>
    </row>
    <row r="475" spans="1:242" ht="15" customHeight="1" x14ac:dyDescent="0.3">
      <c r="A475" s="174">
        <v>8.0500000000000007</v>
      </c>
      <c r="B475" s="231"/>
      <c r="C475" s="232" t="str">
        <f>VLOOKUP(BD.PD[[#This Row],[Pos]],PPto[],3,FALSE)</f>
        <v>8.05 Mobiliario no operacional para Tiendas</v>
      </c>
      <c r="D475" s="174" t="s">
        <v>23</v>
      </c>
      <c r="E475" s="305" t="str">
        <f>IF(BD.PD[[#This Row],[.]]="*",VLOOKUP(BD.PD[[#This Row],[Pos]],Presupuesto!A:H,7,FALSE),"")</f>
        <v/>
      </c>
      <c r="F475" s="506" t="s">
        <v>609</v>
      </c>
      <c r="G475" s="230" t="s">
        <v>1608</v>
      </c>
      <c r="H475" s="174">
        <v>4513018683</v>
      </c>
      <c r="I475" s="174" t="s">
        <v>1605</v>
      </c>
      <c r="J475" s="497" t="s">
        <v>1771</v>
      </c>
      <c r="K475" s="382">
        <v>2</v>
      </c>
      <c r="L475" s="174" t="s">
        <v>260</v>
      </c>
      <c r="M475" s="383">
        <f>IF(BD.PD[[#This Row],[Mon]]="DOP",1,HLOOKUP(BD.PD[[#This Row],[Mon]],$K$1:$L$2,2,FALSE))</f>
        <v>1</v>
      </c>
      <c r="N475" s="384">
        <v>18213.55</v>
      </c>
      <c r="O475" s="395">
        <f>BD.PD[[#This Row],[Cant.]]*BD.PD[[#This Row],[ Tasa ]]*BD.PD[[#This Row],[ Precio Und.]]</f>
        <v>36427.1</v>
      </c>
      <c r="P475" s="386">
        <v>0</v>
      </c>
      <c r="Q475" s="395">
        <f>IF(BD.PD[[#This Row],[Liquid. '[%']]]&lt;&gt;0,(BD.PD[[#This Row],[Valor Neto '[DOP']]]*BD.PD[[#This Row],[Liquid. '[%']]])+BD.PD[[#This Row],[Valor Neto '[DOP']]],BD.PD[[#This Row],[Valor Neto '[DOP']]])</f>
        <v>36427.1</v>
      </c>
      <c r="R475" s="395">
        <f>BD.PD[[#This Row],[Ppto. Orden Interna '[DOP']]]/HLOOKUP("USD",$K$1:$L$2,2,FALSE)</f>
        <v>597.16557377049173</v>
      </c>
      <c r="S475" s="381" t="s">
        <v>1773</v>
      </c>
      <c r="T475" s="387"/>
      <c r="U475" s="460" t="s">
        <v>542</v>
      </c>
      <c r="V475" s="611">
        <v>801673</v>
      </c>
      <c r="W475" s="499" t="s">
        <v>1773</v>
      </c>
      <c r="X475" s="495">
        <v>21</v>
      </c>
      <c r="Y475" s="388">
        <v>1</v>
      </c>
      <c r="Z475" s="243">
        <f>BD.PD[[#This Row],[Av.P1 '[%']]]*BD.PD[[#This Row],[Ppto. Orden Interna '[DOP']]]</f>
        <v>36427.1</v>
      </c>
      <c r="AA475" s="249"/>
      <c r="AB475" s="389"/>
      <c r="AC475" s="243">
        <f>BD.PD[[#This Row],[Av.P2 '[%']]]*BD.PD[[#This Row],[Ppto. Orden Interna '[DOP']]]</f>
        <v>0</v>
      </c>
      <c r="AD475" s="249"/>
      <c r="AE475" s="389"/>
      <c r="AF475" s="243">
        <f>BD.PD[[#This Row],[Av.P3 '[%']]]*BD.PD[[#This Row],[Ppto. Orden Interna '[DOP']]]</f>
        <v>0</v>
      </c>
      <c r="AG475" s="243"/>
      <c r="AH475" s="243"/>
      <c r="AI475" s="243"/>
      <c r="AJ475" s="243"/>
      <c r="AK475" s="243"/>
      <c r="AL475" s="243"/>
      <c r="AM475" s="482">
        <f>BD.PD[[#This Row],[Pago 3]]+BD.PD[[#This Row],[Pago 2]]+BD.PD[[#This Row],[Pago 1]]</f>
        <v>36427.1</v>
      </c>
      <c r="AN475" s="511" t="s">
        <v>244</v>
      </c>
      <c r="AO475" s="511" t="s">
        <v>245</v>
      </c>
      <c r="AP475" s="511" t="s">
        <v>246</v>
      </c>
      <c r="AQ475" s="511" t="s">
        <v>247</v>
      </c>
      <c r="AR475" s="511">
        <v>594</v>
      </c>
      <c r="AS475" s="511" t="s">
        <v>258</v>
      </c>
      <c r="IH475" s="306"/>
    </row>
    <row r="476" spans="1:242" ht="15" customHeight="1" x14ac:dyDescent="0.3">
      <c r="A476" s="174">
        <v>8.0500000000000007</v>
      </c>
      <c r="B476" s="231"/>
      <c r="C476" s="232" t="str">
        <f>VLOOKUP(BD.PD[[#This Row],[Pos]],PPto[],3,FALSE)</f>
        <v>8.05 Mobiliario no operacional para Tiendas</v>
      </c>
      <c r="D476" s="174" t="s">
        <v>23</v>
      </c>
      <c r="E476" s="305" t="str">
        <f>IF(BD.PD[[#This Row],[.]]="*",VLOOKUP(BD.PD[[#This Row],[Pos]],Presupuesto!A:H,7,FALSE),"")</f>
        <v/>
      </c>
      <c r="F476" s="234" t="s">
        <v>640</v>
      </c>
      <c r="G476" s="230" t="s">
        <v>1608</v>
      </c>
      <c r="H476" s="174">
        <v>4513047521</v>
      </c>
      <c r="I476" s="174" t="s">
        <v>1609</v>
      </c>
      <c r="J476" s="497" t="s">
        <v>1826</v>
      </c>
      <c r="K476" s="382">
        <v>2</v>
      </c>
      <c r="L476" s="174" t="s">
        <v>117</v>
      </c>
      <c r="M476" s="383">
        <f>IF(BD.PD[[#This Row],[Mon]]="DOP",1,HLOOKUP(BD.PD[[#This Row],[Mon]],$K$1:$L$2,2,FALSE))</f>
        <v>61</v>
      </c>
      <c r="N476" s="384">
        <v>2009</v>
      </c>
      <c r="O476" s="395">
        <f>BD.PD[[#This Row],[Cant.]]*BD.PD[[#This Row],[ Tasa ]]*BD.PD[[#This Row],[ Precio Und.]]</f>
        <v>245098</v>
      </c>
      <c r="P476" s="386">
        <v>0</v>
      </c>
      <c r="Q476" s="395">
        <f>IF(BD.PD[[#This Row],[Liquid. '[%']]]&lt;&gt;0,(BD.PD[[#This Row],[Valor Neto '[DOP']]]*BD.PD[[#This Row],[Liquid. '[%']]])+BD.PD[[#This Row],[Valor Neto '[DOP']]],BD.PD[[#This Row],[Valor Neto '[DOP']]])</f>
        <v>245098</v>
      </c>
      <c r="R476" s="395">
        <f>BD.PD[[#This Row],[Ppto. Orden Interna '[DOP']]]/HLOOKUP("USD",$K$1:$L$2,2,FALSE)</f>
        <v>4018</v>
      </c>
      <c r="S476" s="381" t="s">
        <v>636</v>
      </c>
      <c r="T476" s="387"/>
      <c r="U476" s="460" t="s">
        <v>542</v>
      </c>
      <c r="V476" s="611">
        <v>801673</v>
      </c>
      <c r="W476" s="499" t="s">
        <v>638</v>
      </c>
      <c r="X476" s="495">
        <v>21</v>
      </c>
      <c r="Y476" s="388">
        <v>1</v>
      </c>
      <c r="Z476" s="243">
        <f>BD.PD[[#This Row],[Av.P1 '[%']]]*BD.PD[[#This Row],[Ppto. Orden Interna '[DOP']]]</f>
        <v>245098</v>
      </c>
      <c r="AA476" s="249"/>
      <c r="AB476" s="389"/>
      <c r="AC476" s="243">
        <f>BD.PD[[#This Row],[Av.P2 '[%']]]*BD.PD[[#This Row],[Ppto. Orden Interna '[DOP']]]</f>
        <v>0</v>
      </c>
      <c r="AD476" s="249"/>
      <c r="AE476" s="389"/>
      <c r="AF476" s="243">
        <f>BD.PD[[#This Row],[Av.P3 '[%']]]*BD.PD[[#This Row],[Ppto. Orden Interna '[DOP']]]</f>
        <v>0</v>
      </c>
      <c r="AG476" s="243"/>
      <c r="AH476" s="243"/>
      <c r="AI476" s="243"/>
      <c r="AJ476" s="243"/>
      <c r="AK476" s="243"/>
      <c r="AL476" s="243"/>
      <c r="AM476" s="482">
        <f>BD.PD[[#This Row],[Pago 3]]+BD.PD[[#This Row],[Pago 2]]+BD.PD[[#This Row],[Pago 1]]</f>
        <v>245098</v>
      </c>
      <c r="AN476" s="511" t="s">
        <v>244</v>
      </c>
      <c r="AO476" s="511" t="s">
        <v>245</v>
      </c>
      <c r="AP476" s="511" t="s">
        <v>246</v>
      </c>
      <c r="AQ476" s="511" t="s">
        <v>247</v>
      </c>
      <c r="AR476" s="511">
        <v>594</v>
      </c>
      <c r="AS476" s="511" t="s">
        <v>248</v>
      </c>
      <c r="IH476" s="306"/>
    </row>
    <row r="477" spans="1:242" ht="15" customHeight="1" x14ac:dyDescent="0.3">
      <c r="A477" s="174">
        <v>8.0500000000000007</v>
      </c>
      <c r="B477" s="231"/>
      <c r="C477" s="232" t="str">
        <f>VLOOKUP(BD.PD[[#This Row],[Pos]],PPto[],3,FALSE)</f>
        <v>8.05 Mobiliario no operacional para Tiendas</v>
      </c>
      <c r="D477" s="174" t="s">
        <v>23</v>
      </c>
      <c r="E477" s="305" t="str">
        <f>IF(BD.PD[[#This Row],[.]]="*",VLOOKUP(BD.PD[[#This Row],[Pos]],Presupuesto!A:H,7,FALSE),"")</f>
        <v/>
      </c>
      <c r="F477" s="234" t="s">
        <v>641</v>
      </c>
      <c r="G477" s="230" t="s">
        <v>1608</v>
      </c>
      <c r="H477" s="174">
        <v>4513047521</v>
      </c>
      <c r="I477" s="174" t="s">
        <v>1609</v>
      </c>
      <c r="J477" s="497" t="s">
        <v>1826</v>
      </c>
      <c r="K477" s="382">
        <v>2</v>
      </c>
      <c r="L477" s="174" t="s">
        <v>117</v>
      </c>
      <c r="M477" s="383">
        <f>IF(BD.PD[[#This Row],[Mon]]="DOP",1,HLOOKUP(BD.PD[[#This Row],[Mon]],$K$1:$L$2,2,FALSE))</f>
        <v>61</v>
      </c>
      <c r="N477" s="384">
        <v>49.4</v>
      </c>
      <c r="O477" s="395">
        <f>BD.PD[[#This Row],[Cant.]]*BD.PD[[#This Row],[ Tasa ]]*BD.PD[[#This Row],[ Precio Und.]]</f>
        <v>6026.8</v>
      </c>
      <c r="P477" s="386">
        <v>0</v>
      </c>
      <c r="Q477" s="395">
        <f>IF(BD.PD[[#This Row],[Liquid. '[%']]]&lt;&gt;0,(BD.PD[[#This Row],[Valor Neto '[DOP']]]*BD.PD[[#This Row],[Liquid. '[%']]])+BD.PD[[#This Row],[Valor Neto '[DOP']]],BD.PD[[#This Row],[Valor Neto '[DOP']]])</f>
        <v>6026.8</v>
      </c>
      <c r="R477" s="395">
        <f>BD.PD[[#This Row],[Ppto. Orden Interna '[DOP']]]/HLOOKUP("USD",$K$1:$L$2,2,FALSE)</f>
        <v>98.8</v>
      </c>
      <c r="S477" s="381" t="s">
        <v>636</v>
      </c>
      <c r="T477" s="387"/>
      <c r="U477" s="460" t="s">
        <v>542</v>
      </c>
      <c r="V477" s="611">
        <v>801673</v>
      </c>
      <c r="W477" s="499" t="s">
        <v>638</v>
      </c>
      <c r="X477" s="495">
        <v>21</v>
      </c>
      <c r="Y477" s="388">
        <v>1</v>
      </c>
      <c r="Z477" s="243">
        <f>BD.PD[[#This Row],[Av.P1 '[%']]]*BD.PD[[#This Row],[Ppto. Orden Interna '[DOP']]]</f>
        <v>6026.8</v>
      </c>
      <c r="AA477" s="249"/>
      <c r="AB477" s="389"/>
      <c r="AC477" s="243">
        <f>BD.PD[[#This Row],[Av.P2 '[%']]]*BD.PD[[#This Row],[Ppto. Orden Interna '[DOP']]]</f>
        <v>0</v>
      </c>
      <c r="AD477" s="249"/>
      <c r="AE477" s="389"/>
      <c r="AF477" s="243">
        <f>BD.PD[[#This Row],[Av.P3 '[%']]]*BD.PD[[#This Row],[Ppto. Orden Interna '[DOP']]]</f>
        <v>0</v>
      </c>
      <c r="AG477" s="243"/>
      <c r="AH477" s="243"/>
      <c r="AI477" s="243"/>
      <c r="AJ477" s="243"/>
      <c r="AK477" s="243"/>
      <c r="AL477" s="243"/>
      <c r="AM477" s="482">
        <f>BD.PD[[#This Row],[Pago 3]]+BD.PD[[#This Row],[Pago 2]]+BD.PD[[#This Row],[Pago 1]]</f>
        <v>6026.8</v>
      </c>
      <c r="AN477" s="511" t="s">
        <v>244</v>
      </c>
      <c r="AO477" s="511" t="s">
        <v>245</v>
      </c>
      <c r="AP477" s="511" t="s">
        <v>246</v>
      </c>
      <c r="AQ477" s="511" t="s">
        <v>247</v>
      </c>
      <c r="AR477" s="511">
        <v>594</v>
      </c>
      <c r="AS477" s="511" t="s">
        <v>248</v>
      </c>
      <c r="IH477" s="306"/>
    </row>
    <row r="478" spans="1:242" ht="15" customHeight="1" x14ac:dyDescent="0.3">
      <c r="A478" s="511">
        <v>8.0500000000000007</v>
      </c>
      <c r="B478" s="231"/>
      <c r="C478" s="232" t="str">
        <f>VLOOKUP(BD.PD[[#This Row],[Pos]],PPto[],3,FALSE)</f>
        <v>8.05 Mobiliario no operacional para Tiendas</v>
      </c>
      <c r="D478" s="174" t="s">
        <v>23</v>
      </c>
      <c r="E478" s="305" t="str">
        <f>IF(BD.PD[[#This Row],[.]]="*",VLOOKUP(BD.PD[[#This Row],[Pos]],Presupuesto!A:H,7,FALSE),"")</f>
        <v/>
      </c>
      <c r="F478" s="506" t="s">
        <v>1266</v>
      </c>
      <c r="G478" s="230" t="s">
        <v>1608</v>
      </c>
      <c r="H478" s="174">
        <v>4512999111</v>
      </c>
      <c r="I478" s="174" t="s">
        <v>1609</v>
      </c>
      <c r="J478" s="497" t="s">
        <v>1654</v>
      </c>
      <c r="K478" s="512">
        <v>4</v>
      </c>
      <c r="L478" s="174" t="s">
        <v>260</v>
      </c>
      <c r="M478" s="383">
        <f>IF(BD.PD[[#This Row],[Mon]]="DOP",1,HLOOKUP(BD.PD[[#This Row],[Mon]],$K$1:$L$2,2,FALSE))</f>
        <v>1</v>
      </c>
      <c r="N478" s="384">
        <v>39130.06</v>
      </c>
      <c r="O478" s="395">
        <f>BD.PD[[#This Row],[Cant.]]*BD.PD[[#This Row],[ Tasa ]]*BD.PD[[#This Row],[ Precio Und.]]</f>
        <v>156520.24</v>
      </c>
      <c r="P478" s="386">
        <v>0</v>
      </c>
      <c r="Q478" s="395">
        <f>IF(BD.PD[[#This Row],[Liquid. '[%']]]&lt;&gt;0,(BD.PD[[#This Row],[Valor Neto '[DOP']]]*BD.PD[[#This Row],[Liquid. '[%']]])+BD.PD[[#This Row],[Valor Neto '[DOP']]],BD.PD[[#This Row],[Valor Neto '[DOP']]])</f>
        <v>156520.24</v>
      </c>
      <c r="R478" s="395">
        <f>BD.PD[[#This Row],[Ppto. Orden Interna '[DOP']]]/HLOOKUP("USD",$K$1:$L$2,2,FALSE)</f>
        <v>2565.9055737704916</v>
      </c>
      <c r="S478" s="381" t="s">
        <v>1271</v>
      </c>
      <c r="T478" s="387"/>
      <c r="U478" s="460" t="s">
        <v>542</v>
      </c>
      <c r="V478" s="611">
        <v>801673</v>
      </c>
      <c r="W478" s="499" t="s">
        <v>1271</v>
      </c>
      <c r="X478" s="495">
        <v>21</v>
      </c>
      <c r="Y478" s="388">
        <v>1</v>
      </c>
      <c r="Z478" s="243">
        <f>BD.PD[[#This Row],[Av.P1 '[%']]]*BD.PD[[#This Row],[Ppto. Orden Interna '[DOP']]]</f>
        <v>156520.24</v>
      </c>
      <c r="AA478" s="495"/>
      <c r="AB478" s="388"/>
      <c r="AC478" s="243">
        <f>BD.PD[[#This Row],[Av.P2 '[%']]]*BD.PD[[#This Row],[Ppto. Orden Interna '[DOP']]]</f>
        <v>0</v>
      </c>
      <c r="AD478" s="249"/>
      <c r="AE478" s="389"/>
      <c r="AF478" s="243">
        <f>BD.PD[[#This Row],[Av.P3 '[%']]]*BD.PD[[#This Row],[Ppto. Orden Interna '[DOP']]]</f>
        <v>0</v>
      </c>
      <c r="AG478" s="243"/>
      <c r="AH478" s="243"/>
      <c r="AI478" s="243"/>
      <c r="AJ478" s="243"/>
      <c r="AK478" s="243"/>
      <c r="AL478" s="243"/>
      <c r="AM478" s="482">
        <f>BD.PD[[#This Row],[Pago 3]]+BD.PD[[#This Row],[Pago 2]]+BD.PD[[#This Row],[Pago 1]]</f>
        <v>156520.24</v>
      </c>
      <c r="AN478" s="511" t="s">
        <v>244</v>
      </c>
      <c r="AO478" s="511" t="s">
        <v>245</v>
      </c>
      <c r="AP478" s="511" t="s">
        <v>246</v>
      </c>
      <c r="AQ478" s="511" t="s">
        <v>247</v>
      </c>
      <c r="AR478" s="511">
        <v>594</v>
      </c>
      <c r="AS478" s="511" t="s">
        <v>258</v>
      </c>
      <c r="IH478" s="306"/>
    </row>
    <row r="479" spans="1:242" ht="15" customHeight="1" x14ac:dyDescent="0.3">
      <c r="A479" s="511">
        <v>8.0500000000000007</v>
      </c>
      <c r="B479" s="231"/>
      <c r="C479" s="232" t="str">
        <f>VLOOKUP(BD.PD[[#This Row],[Pos]],PPto[],3,FALSE)</f>
        <v>8.05 Mobiliario no operacional para Tiendas</v>
      </c>
      <c r="D479" s="174" t="s">
        <v>23</v>
      </c>
      <c r="E479" s="305" t="str">
        <f>IF(BD.PD[[#This Row],[.]]="*",VLOOKUP(BD.PD[[#This Row],[Pos]],Presupuesto!A:H,7,FALSE),"")</f>
        <v/>
      </c>
      <c r="F479" s="234" t="s">
        <v>1264</v>
      </c>
      <c r="G479" s="230" t="s">
        <v>1608</v>
      </c>
      <c r="H479" s="174">
        <v>4512999111</v>
      </c>
      <c r="I479" s="174" t="s">
        <v>1609</v>
      </c>
      <c r="J479" s="497" t="s">
        <v>1654</v>
      </c>
      <c r="K479" s="382">
        <v>3</v>
      </c>
      <c r="L479" s="174" t="s">
        <v>260</v>
      </c>
      <c r="M479" s="383">
        <f>IF(BD.PD[[#This Row],[Mon]]="DOP",1,HLOOKUP(BD.PD[[#This Row],[Mon]],$K$1:$L$2,2,FALSE))</f>
        <v>1</v>
      </c>
      <c r="N479" s="384">
        <v>56686.48</v>
      </c>
      <c r="O479" s="395">
        <f>BD.PD[[#This Row],[Cant.]]*BD.PD[[#This Row],[ Tasa ]]*BD.PD[[#This Row],[ Precio Und.]]</f>
        <v>170059.44</v>
      </c>
      <c r="P479" s="386">
        <v>0</v>
      </c>
      <c r="Q479" s="395">
        <f>IF(BD.PD[[#This Row],[Liquid. '[%']]]&lt;&gt;0,(BD.PD[[#This Row],[Valor Neto '[DOP']]]*BD.PD[[#This Row],[Liquid. '[%']]])+BD.PD[[#This Row],[Valor Neto '[DOP']]],BD.PD[[#This Row],[Valor Neto '[DOP']]])</f>
        <v>170059.44</v>
      </c>
      <c r="R479" s="395">
        <f>BD.PD[[#This Row],[Ppto. Orden Interna '[DOP']]]/HLOOKUP("USD",$K$1:$L$2,2,FALSE)</f>
        <v>2787.8596721311474</v>
      </c>
      <c r="S479" s="381" t="s">
        <v>1271</v>
      </c>
      <c r="T479" s="387"/>
      <c r="U479" s="460" t="s">
        <v>542</v>
      </c>
      <c r="V479" s="611">
        <v>801673</v>
      </c>
      <c r="W479" s="499" t="s">
        <v>1271</v>
      </c>
      <c r="X479" s="495">
        <v>21</v>
      </c>
      <c r="Y479" s="388">
        <v>1</v>
      </c>
      <c r="Z479" s="243">
        <f>BD.PD[[#This Row],[Av.P1 '[%']]]*BD.PD[[#This Row],[Ppto. Orden Interna '[DOP']]]</f>
        <v>170059.44</v>
      </c>
      <c r="AA479" s="495"/>
      <c r="AB479" s="388"/>
      <c r="AC479" s="243">
        <f>BD.PD[[#This Row],[Av.P2 '[%']]]*BD.PD[[#This Row],[Ppto. Orden Interna '[DOP']]]</f>
        <v>0</v>
      </c>
      <c r="AD479" s="249"/>
      <c r="AE479" s="389"/>
      <c r="AF479" s="243">
        <f>BD.PD[[#This Row],[Av.P3 '[%']]]*BD.PD[[#This Row],[Ppto. Orden Interna '[DOP']]]</f>
        <v>0</v>
      </c>
      <c r="AG479" s="243"/>
      <c r="AH479" s="243"/>
      <c r="AI479" s="243"/>
      <c r="AJ479" s="243"/>
      <c r="AK479" s="243"/>
      <c r="AL479" s="243"/>
      <c r="AM479" s="482">
        <f>BD.PD[[#This Row],[Pago 3]]+BD.PD[[#This Row],[Pago 2]]+BD.PD[[#This Row],[Pago 1]]</f>
        <v>170059.44</v>
      </c>
      <c r="AN479" s="511" t="s">
        <v>244</v>
      </c>
      <c r="AO479" s="511" t="s">
        <v>245</v>
      </c>
      <c r="AP479" s="511" t="s">
        <v>246</v>
      </c>
      <c r="AQ479" s="511" t="s">
        <v>247</v>
      </c>
      <c r="AR479" s="511">
        <v>594</v>
      </c>
      <c r="AS479" s="511" t="s">
        <v>258</v>
      </c>
      <c r="IH479" s="306"/>
    </row>
    <row r="480" spans="1:242" ht="15" customHeight="1" x14ac:dyDescent="0.3">
      <c r="A480" s="511">
        <v>8.0500000000000007</v>
      </c>
      <c r="B480" s="231"/>
      <c r="C480" s="232" t="str">
        <f>VLOOKUP(BD.PD[[#This Row],[Pos]],PPto[],3,FALSE)</f>
        <v>8.05 Mobiliario no operacional para Tiendas</v>
      </c>
      <c r="D480" s="174" t="s">
        <v>23</v>
      </c>
      <c r="E480" s="305" t="str">
        <f>IF(BD.PD[[#This Row],[.]]="*",VLOOKUP(BD.PD[[#This Row],[Pos]],Presupuesto!A:H,7,FALSE),"")</f>
        <v/>
      </c>
      <c r="F480" s="507" t="s">
        <v>1688</v>
      </c>
      <c r="G480" s="230" t="s">
        <v>1608</v>
      </c>
      <c r="H480" s="174">
        <v>4512999111</v>
      </c>
      <c r="I480" s="174" t="s">
        <v>1609</v>
      </c>
      <c r="J480" s="497" t="s">
        <v>1654</v>
      </c>
      <c r="K480" s="382">
        <v>1</v>
      </c>
      <c r="L480" s="174" t="s">
        <v>260</v>
      </c>
      <c r="M480" s="383">
        <f>IF(BD.PD[[#This Row],[Mon]]="DOP",1,HLOOKUP(BD.PD[[#This Row],[Mon]],$K$1:$L$2,2,FALSE))</f>
        <v>1</v>
      </c>
      <c r="N480" s="384">
        <v>5714.29</v>
      </c>
      <c r="O480" s="395">
        <f>BD.PD[[#This Row],[Cant.]]*BD.PD[[#This Row],[ Tasa ]]*BD.PD[[#This Row],[ Precio Und.]]</f>
        <v>5714.29</v>
      </c>
      <c r="P480" s="386">
        <v>0</v>
      </c>
      <c r="Q480" s="395">
        <f>IF(BD.PD[[#This Row],[Liquid. '[%']]]&lt;&gt;0,(BD.PD[[#This Row],[Valor Neto '[DOP']]]*BD.PD[[#This Row],[Liquid. '[%']]])+BD.PD[[#This Row],[Valor Neto '[DOP']]],BD.PD[[#This Row],[Valor Neto '[DOP']]])</f>
        <v>5714.29</v>
      </c>
      <c r="R480" s="395">
        <f>BD.PD[[#This Row],[Ppto. Orden Interna '[DOP']]]/HLOOKUP("USD",$K$1:$L$2,2,FALSE)</f>
        <v>93.676885245901644</v>
      </c>
      <c r="S480" s="381" t="s">
        <v>1271</v>
      </c>
      <c r="T480" s="387"/>
      <c r="U480" s="460" t="s">
        <v>542</v>
      </c>
      <c r="V480" s="611">
        <v>801673</v>
      </c>
      <c r="W480" s="499" t="s">
        <v>1271</v>
      </c>
      <c r="X480" s="495">
        <v>21</v>
      </c>
      <c r="Y480" s="388">
        <v>1</v>
      </c>
      <c r="Z480" s="243">
        <f>BD.PD[[#This Row],[Av.P1 '[%']]]*BD.PD[[#This Row],[Ppto. Orden Interna '[DOP']]]</f>
        <v>5714.29</v>
      </c>
      <c r="AA480" s="495"/>
      <c r="AB480" s="388"/>
      <c r="AC480" s="243">
        <f>BD.PD[[#This Row],[Av.P2 '[%']]]*BD.PD[[#This Row],[Ppto. Orden Interna '[DOP']]]</f>
        <v>0</v>
      </c>
      <c r="AD480" s="249"/>
      <c r="AE480" s="389"/>
      <c r="AF480" s="243">
        <f>BD.PD[[#This Row],[Av.P3 '[%']]]*BD.PD[[#This Row],[Ppto. Orden Interna '[DOP']]]</f>
        <v>0</v>
      </c>
      <c r="AG480" s="243"/>
      <c r="AH480" s="243"/>
      <c r="AI480" s="243"/>
      <c r="AJ480" s="243"/>
      <c r="AK480" s="243"/>
      <c r="AL480" s="243"/>
      <c r="AM480" s="482">
        <f>BD.PD[[#This Row],[Pago 3]]+BD.PD[[#This Row],[Pago 2]]+BD.PD[[#This Row],[Pago 1]]</f>
        <v>5714.29</v>
      </c>
      <c r="AN480" s="511" t="s">
        <v>244</v>
      </c>
      <c r="AO480" s="511" t="s">
        <v>245</v>
      </c>
      <c r="AP480" s="511" t="s">
        <v>246</v>
      </c>
      <c r="AQ480" s="511" t="s">
        <v>247</v>
      </c>
      <c r="AR480" s="511">
        <v>594</v>
      </c>
      <c r="AS480" s="511" t="s">
        <v>258</v>
      </c>
      <c r="IH480" s="306"/>
    </row>
    <row r="481" spans="1:242" ht="15" customHeight="1" x14ac:dyDescent="0.3">
      <c r="A481" s="511">
        <v>8.0500000000000007</v>
      </c>
      <c r="B481" s="231"/>
      <c r="C481" s="232" t="str">
        <f>VLOOKUP(BD.PD[[#This Row],[Pos]],PPto[],3,FALSE)</f>
        <v>8.05 Mobiliario no operacional para Tiendas</v>
      </c>
      <c r="D481" s="174" t="s">
        <v>23</v>
      </c>
      <c r="E481" s="305" t="str">
        <f>IF(BD.PD[[#This Row],[.]]="*",VLOOKUP(BD.PD[[#This Row],[Pos]],Presupuesto!A:H,7,FALSE),"")</f>
        <v/>
      </c>
      <c r="F481" s="507" t="s">
        <v>1689</v>
      </c>
      <c r="G481" s="230" t="s">
        <v>1608</v>
      </c>
      <c r="H481" s="174">
        <v>4512999111</v>
      </c>
      <c r="I481" s="174" t="s">
        <v>1609</v>
      </c>
      <c r="J481" s="497" t="s">
        <v>1654</v>
      </c>
      <c r="K481" s="382">
        <v>1</v>
      </c>
      <c r="L481" s="174" t="s">
        <v>260</v>
      </c>
      <c r="M481" s="383">
        <f>IF(BD.PD[[#This Row],[Mon]]="DOP",1,HLOOKUP(BD.PD[[#This Row],[Mon]],$K$1:$L$2,2,FALSE))</f>
        <v>1</v>
      </c>
      <c r="N481" s="384">
        <v>25714.29</v>
      </c>
      <c r="O481" s="395">
        <f>BD.PD[[#This Row],[Cant.]]*BD.PD[[#This Row],[ Tasa ]]*BD.PD[[#This Row],[ Precio Und.]]</f>
        <v>25714.29</v>
      </c>
      <c r="P481" s="386">
        <v>0</v>
      </c>
      <c r="Q481" s="395">
        <f>IF(BD.PD[[#This Row],[Liquid. '[%']]]&lt;&gt;0,(BD.PD[[#This Row],[Valor Neto '[DOP']]]*BD.PD[[#This Row],[Liquid. '[%']]])+BD.PD[[#This Row],[Valor Neto '[DOP']]],BD.PD[[#This Row],[Valor Neto '[DOP']]])</f>
        <v>25714.29</v>
      </c>
      <c r="R481" s="395">
        <f>BD.PD[[#This Row],[Ppto. Orden Interna '[DOP']]]/HLOOKUP("USD",$K$1:$L$2,2,FALSE)</f>
        <v>421.54573770491805</v>
      </c>
      <c r="S481" s="381" t="s">
        <v>1271</v>
      </c>
      <c r="T481" s="387"/>
      <c r="U481" s="460" t="s">
        <v>542</v>
      </c>
      <c r="V481" s="611">
        <v>801673</v>
      </c>
      <c r="W481" s="499" t="s">
        <v>1271</v>
      </c>
      <c r="X481" s="495">
        <v>21</v>
      </c>
      <c r="Y481" s="388">
        <v>1</v>
      </c>
      <c r="Z481" s="243">
        <f>BD.PD[[#This Row],[Av.P1 '[%']]]*BD.PD[[#This Row],[Ppto. Orden Interna '[DOP']]]</f>
        <v>25714.29</v>
      </c>
      <c r="AA481" s="495"/>
      <c r="AB481" s="388"/>
      <c r="AC481" s="243">
        <f>BD.PD[[#This Row],[Av.P2 '[%']]]*BD.PD[[#This Row],[Ppto. Orden Interna '[DOP']]]</f>
        <v>0</v>
      </c>
      <c r="AD481" s="249"/>
      <c r="AE481" s="389"/>
      <c r="AF481" s="243">
        <f>BD.PD[[#This Row],[Av.P3 '[%']]]*BD.PD[[#This Row],[Ppto. Orden Interna '[DOP']]]</f>
        <v>0</v>
      </c>
      <c r="AG481" s="243"/>
      <c r="AH481" s="243"/>
      <c r="AI481" s="243"/>
      <c r="AJ481" s="243"/>
      <c r="AK481" s="243"/>
      <c r="AL481" s="243"/>
      <c r="AM481" s="482">
        <f>BD.PD[[#This Row],[Pago 3]]+BD.PD[[#This Row],[Pago 2]]+BD.PD[[#This Row],[Pago 1]]</f>
        <v>25714.29</v>
      </c>
      <c r="AN481" s="511" t="s">
        <v>244</v>
      </c>
      <c r="AO481" s="511" t="s">
        <v>245</v>
      </c>
      <c r="AP481" s="511" t="s">
        <v>246</v>
      </c>
      <c r="AQ481" s="511" t="s">
        <v>247</v>
      </c>
      <c r="AR481" s="511">
        <v>594</v>
      </c>
      <c r="AS481" s="511" t="s">
        <v>258</v>
      </c>
      <c r="IH481" s="306"/>
    </row>
    <row r="482" spans="1:242" ht="15" customHeight="1" x14ac:dyDescent="0.3">
      <c r="A482" s="174">
        <v>8.0500000000000007</v>
      </c>
      <c r="B482" s="231"/>
      <c r="C482" s="232" t="str">
        <f>VLOOKUP(BD.PD[[#This Row],[Pos]],PPto[],3,FALSE)</f>
        <v>8.05 Mobiliario no operacional para Tiendas</v>
      </c>
      <c r="D482" s="174" t="s">
        <v>23</v>
      </c>
      <c r="E482" s="305" t="str">
        <f>IF(BD.PD[[#This Row],[.]]="*",VLOOKUP(BD.PD[[#This Row],[Pos]],Presupuesto!A:H,7,FALSE),"")</f>
        <v/>
      </c>
      <c r="F482" s="234" t="s">
        <v>1822</v>
      </c>
      <c r="G482" s="230" t="s">
        <v>1608</v>
      </c>
      <c r="H482" s="174">
        <v>4513035830</v>
      </c>
      <c r="I482" s="174" t="s">
        <v>1609</v>
      </c>
      <c r="J482" s="497" t="s">
        <v>1816</v>
      </c>
      <c r="K482" s="382">
        <v>1</v>
      </c>
      <c r="L482" s="174" t="s">
        <v>260</v>
      </c>
      <c r="M482" s="383">
        <f>IF(BD.PD[[#This Row],[Mon]]="DOP",1,HLOOKUP(BD.PD[[#This Row],[Mon]],$K$1:$L$2,2,FALSE))</f>
        <v>1</v>
      </c>
      <c r="N482" s="384">
        <v>6800</v>
      </c>
      <c r="O482" s="395">
        <f>BD.PD[[#This Row],[Cant.]]*BD.PD[[#This Row],[ Tasa ]]*BD.PD[[#This Row],[ Precio Und.]]</f>
        <v>6800</v>
      </c>
      <c r="P482" s="386">
        <v>0</v>
      </c>
      <c r="Q482" s="395">
        <f>IF(BD.PD[[#This Row],[Liquid. '[%']]]&lt;&gt;0,(BD.PD[[#This Row],[Valor Neto '[DOP']]]*BD.PD[[#This Row],[Liquid. '[%']]])+BD.PD[[#This Row],[Valor Neto '[DOP']]],BD.PD[[#This Row],[Valor Neto '[DOP']]])</f>
        <v>6800</v>
      </c>
      <c r="R482" s="395">
        <f>BD.PD[[#This Row],[Ppto. Orden Interna '[DOP']]]/HLOOKUP("USD",$K$1:$L$2,2,FALSE)</f>
        <v>111.47540983606558</v>
      </c>
      <c r="S482" s="381" t="s">
        <v>1641</v>
      </c>
      <c r="T482" s="387"/>
      <c r="U482" s="460" t="s">
        <v>542</v>
      </c>
      <c r="V482" s="611">
        <v>801673</v>
      </c>
      <c r="W482" s="499" t="s">
        <v>1641</v>
      </c>
      <c r="X482" s="495">
        <v>21</v>
      </c>
      <c r="Y482" s="388">
        <v>1</v>
      </c>
      <c r="Z482" s="243">
        <f>BD.PD[[#This Row],[Av.P1 '[%']]]*BD.PD[[#This Row],[Ppto. Orden Interna '[DOP']]]</f>
        <v>6800</v>
      </c>
      <c r="AA482" s="249"/>
      <c r="AB482" s="389"/>
      <c r="AC482" s="243">
        <f>BD.PD[[#This Row],[Av.P2 '[%']]]*BD.PD[[#This Row],[Ppto. Orden Interna '[DOP']]]</f>
        <v>0</v>
      </c>
      <c r="AD482" s="249"/>
      <c r="AE482" s="389"/>
      <c r="AF482" s="243">
        <f>BD.PD[[#This Row],[Av.P3 '[%']]]*BD.PD[[#This Row],[Ppto. Orden Interna '[DOP']]]</f>
        <v>0</v>
      </c>
      <c r="AG482" s="243"/>
      <c r="AH482" s="243"/>
      <c r="AI482" s="243"/>
      <c r="AJ482" s="243"/>
      <c r="AK482" s="243"/>
      <c r="AL482" s="243"/>
      <c r="AM482" s="482">
        <f>BD.PD[[#This Row],[Pago 3]]+BD.PD[[#This Row],[Pago 2]]+BD.PD[[#This Row],[Pago 1]]</f>
        <v>6800</v>
      </c>
      <c r="AN482" s="511" t="s">
        <v>244</v>
      </c>
      <c r="AO482" s="511" t="s">
        <v>245</v>
      </c>
      <c r="AP482" s="511" t="s">
        <v>246</v>
      </c>
      <c r="AQ482" s="511" t="s">
        <v>247</v>
      </c>
      <c r="AR482" s="511">
        <v>594</v>
      </c>
      <c r="AS482" s="511" t="s">
        <v>258</v>
      </c>
      <c r="IH482" s="306"/>
    </row>
    <row r="483" spans="1:242" ht="15" customHeight="1" x14ac:dyDescent="0.3">
      <c r="A483" s="174">
        <v>8.0500000000000007</v>
      </c>
      <c r="B483" s="231"/>
      <c r="C483" s="232" t="str">
        <f>VLOOKUP(BD.PD[[#This Row],[Pos]],PPto[],3,FALSE)</f>
        <v>8.05 Mobiliario no operacional para Tiendas</v>
      </c>
      <c r="D483" s="174" t="s">
        <v>23</v>
      </c>
      <c r="E483" s="305" t="str">
        <f>IF(BD.PD[[#This Row],[.]]="*",VLOOKUP(BD.PD[[#This Row],[Pos]],Presupuesto!A:H,7,FALSE),"")</f>
        <v/>
      </c>
      <c r="F483" s="506" t="s">
        <v>1850</v>
      </c>
      <c r="G483" s="230" t="s">
        <v>1608</v>
      </c>
      <c r="H483" s="174">
        <v>4513049049</v>
      </c>
      <c r="I483" s="174" t="s">
        <v>1609</v>
      </c>
      <c r="J483" s="497" t="s">
        <v>1847</v>
      </c>
      <c r="K483" s="382">
        <v>1</v>
      </c>
      <c r="L483" s="174" t="s">
        <v>260</v>
      </c>
      <c r="M483" s="383">
        <f>IF(BD.PD[[#This Row],[Mon]]="DOP",1,HLOOKUP(BD.PD[[#This Row],[Mon]],$K$1:$L$2,2,FALSE))</f>
        <v>1</v>
      </c>
      <c r="N483" s="384">
        <v>33891.339999999997</v>
      </c>
      <c r="O483" s="395">
        <f>BD.PD[[#This Row],[Cant.]]*BD.PD[[#This Row],[ Tasa ]]*BD.PD[[#This Row],[ Precio Und.]]</f>
        <v>33891.339999999997</v>
      </c>
      <c r="P483" s="386">
        <v>0</v>
      </c>
      <c r="Q483" s="395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R483" s="395">
        <f>BD.PD[[#This Row],[Ppto. Orden Interna '[DOP']]]/HLOOKUP("USD",$K$1:$L$2,2,FALSE)</f>
        <v>555.59573770491795</v>
      </c>
      <c r="S483" s="381" t="s">
        <v>1752</v>
      </c>
      <c r="T483" s="387"/>
      <c r="U483" s="460" t="s">
        <v>542</v>
      </c>
      <c r="V483" s="611">
        <v>801673</v>
      </c>
      <c r="W483" s="381" t="s">
        <v>1752</v>
      </c>
      <c r="X483" s="495">
        <v>20</v>
      </c>
      <c r="Y483" s="388">
        <v>0.7</v>
      </c>
      <c r="Z483" s="243">
        <f>BD.PD[[#This Row],[Av.P1 '[%']]]*BD.PD[[#This Row],[Ppto. Orden Interna '[DOP']]]</f>
        <v>23723.937999999995</v>
      </c>
      <c r="AA483" s="495">
        <v>21</v>
      </c>
      <c r="AB483" s="388">
        <v>0.3</v>
      </c>
      <c r="AC483" s="243">
        <f>BD.PD[[#This Row],[Av.P2 '[%']]]*BD.PD[[#This Row],[Ppto. Orden Interna '[DOP']]]</f>
        <v>10167.401999999998</v>
      </c>
      <c r="AD483" s="249"/>
      <c r="AE483" s="389"/>
      <c r="AF483" s="243">
        <f>BD.PD[[#This Row],[Av.P3 '[%']]]*BD.PD[[#This Row],[Ppto. Orden Interna '[DOP']]]</f>
        <v>0</v>
      </c>
      <c r="AG483" s="243"/>
      <c r="AH483" s="243"/>
      <c r="AI483" s="243"/>
      <c r="AJ483" s="243"/>
      <c r="AK483" s="243"/>
      <c r="AL483" s="243"/>
      <c r="AM483" s="482">
        <f>BD.PD[[#This Row],[Pago 3]]+BD.PD[[#This Row],[Pago 2]]+BD.PD[[#This Row],[Pago 1]]</f>
        <v>33891.339999999997</v>
      </c>
      <c r="AN483" s="511" t="s">
        <v>244</v>
      </c>
      <c r="AO483" s="511" t="s">
        <v>245</v>
      </c>
      <c r="AP483" s="511" t="s">
        <v>246</v>
      </c>
      <c r="AQ483" s="511" t="s">
        <v>247</v>
      </c>
      <c r="AR483" s="511">
        <v>594</v>
      </c>
      <c r="AS483" s="511" t="s">
        <v>258</v>
      </c>
      <c r="IH483" s="306"/>
    </row>
    <row r="484" spans="1:242" ht="15" customHeight="1" x14ac:dyDescent="0.3">
      <c r="A484" s="174">
        <v>8.0500000000000007</v>
      </c>
      <c r="B484" s="231"/>
      <c r="C484" s="232" t="str">
        <f>VLOOKUP(BD.PD[[#This Row],[Pos]],PPto[],3,FALSE)</f>
        <v>8.05 Mobiliario no operacional para Tiendas</v>
      </c>
      <c r="D484" s="174" t="s">
        <v>23</v>
      </c>
      <c r="E484" s="305" t="str">
        <f>IF(BD.PD[[#This Row],[.]]="*",VLOOKUP(BD.PD[[#This Row],[Pos]],Presupuesto!A:H,7,FALSE),"")</f>
        <v/>
      </c>
      <c r="F484" s="506" t="s">
        <v>1851</v>
      </c>
      <c r="G484" s="230" t="s">
        <v>1608</v>
      </c>
      <c r="H484" s="174">
        <v>4513049049</v>
      </c>
      <c r="I484" s="174" t="s">
        <v>1609</v>
      </c>
      <c r="J484" s="497" t="s">
        <v>1847</v>
      </c>
      <c r="K484" s="382">
        <v>1</v>
      </c>
      <c r="L484" s="174" t="s">
        <v>260</v>
      </c>
      <c r="M484" s="383">
        <f>IF(BD.PD[[#This Row],[Mon]]="DOP",1,HLOOKUP(BD.PD[[#This Row],[Mon]],$K$1:$L$2,2,FALSE))</f>
        <v>1</v>
      </c>
      <c r="N484" s="384">
        <v>58496.2</v>
      </c>
      <c r="O484" s="395">
        <f>BD.PD[[#This Row],[Cant.]]*BD.PD[[#This Row],[ Tasa ]]*BD.PD[[#This Row],[ Precio Und.]]</f>
        <v>58496.2</v>
      </c>
      <c r="P484" s="386">
        <v>0</v>
      </c>
      <c r="Q484" s="395">
        <f>IF(BD.PD[[#This Row],[Liquid. '[%']]]&lt;&gt;0,(BD.PD[[#This Row],[Valor Neto '[DOP']]]*BD.PD[[#This Row],[Liquid. '[%']]])+BD.PD[[#This Row],[Valor Neto '[DOP']]],BD.PD[[#This Row],[Valor Neto '[DOP']]])</f>
        <v>58496.2</v>
      </c>
      <c r="R484" s="395">
        <f>BD.PD[[#This Row],[Ppto. Orden Interna '[DOP']]]/HLOOKUP("USD",$K$1:$L$2,2,FALSE)</f>
        <v>958.95409836065573</v>
      </c>
      <c r="S484" s="381" t="s">
        <v>1752</v>
      </c>
      <c r="T484" s="387"/>
      <c r="U484" s="460" t="s">
        <v>542</v>
      </c>
      <c r="V484" s="611">
        <v>801673</v>
      </c>
      <c r="W484" s="381" t="s">
        <v>1752</v>
      </c>
      <c r="X484" s="495">
        <v>20</v>
      </c>
      <c r="Y484" s="388">
        <v>0.7</v>
      </c>
      <c r="Z484" s="243">
        <f>BD.PD[[#This Row],[Av.P1 '[%']]]*BD.PD[[#This Row],[Ppto. Orden Interna '[DOP']]]</f>
        <v>40947.339999999997</v>
      </c>
      <c r="AA484" s="495">
        <v>21</v>
      </c>
      <c r="AB484" s="388">
        <v>0.3</v>
      </c>
      <c r="AC484" s="243">
        <f>BD.PD[[#This Row],[Av.P2 '[%']]]*BD.PD[[#This Row],[Ppto. Orden Interna '[DOP']]]</f>
        <v>17548.859999999997</v>
      </c>
      <c r="AD484" s="249"/>
      <c r="AE484" s="389"/>
      <c r="AF484" s="243">
        <f>BD.PD[[#This Row],[Av.P3 '[%']]]*BD.PD[[#This Row],[Ppto. Orden Interna '[DOP']]]</f>
        <v>0</v>
      </c>
      <c r="AG484" s="243"/>
      <c r="AH484" s="243"/>
      <c r="AI484" s="243"/>
      <c r="AJ484" s="243"/>
      <c r="AK484" s="243"/>
      <c r="AL484" s="243"/>
      <c r="AM484" s="482">
        <f>BD.PD[[#This Row],[Pago 3]]+BD.PD[[#This Row],[Pago 2]]+BD.PD[[#This Row],[Pago 1]]</f>
        <v>58496.2</v>
      </c>
      <c r="AN484" s="511" t="s">
        <v>244</v>
      </c>
      <c r="AO484" s="511" t="s">
        <v>245</v>
      </c>
      <c r="AP484" s="511" t="s">
        <v>246</v>
      </c>
      <c r="AQ484" s="511" t="s">
        <v>247</v>
      </c>
      <c r="AR484" s="511">
        <v>594</v>
      </c>
      <c r="AS484" s="511" t="s">
        <v>258</v>
      </c>
      <c r="IH484" s="306"/>
    </row>
    <row r="485" spans="1:242" ht="15" customHeight="1" x14ac:dyDescent="0.3">
      <c r="A485" s="174">
        <v>8.0500000000000007</v>
      </c>
      <c r="B485" s="231"/>
      <c r="C485" s="232" t="str">
        <f>VLOOKUP(BD.PD[[#This Row],[Pos]],PPto[],3,FALSE)</f>
        <v>8.05 Mobiliario no operacional para Tiendas</v>
      </c>
      <c r="D485" s="174" t="s">
        <v>23</v>
      </c>
      <c r="E485" s="305" t="str">
        <f>IF(BD.PD[[#This Row],[.]]="*",VLOOKUP(BD.PD[[#This Row],[Pos]],Presupuesto!A:H,7,FALSE),"")</f>
        <v/>
      </c>
      <c r="F485" s="506" t="s">
        <v>1852</v>
      </c>
      <c r="G485" s="230" t="s">
        <v>1608</v>
      </c>
      <c r="H485" s="174">
        <v>4513049049</v>
      </c>
      <c r="I485" s="174" t="s">
        <v>1609</v>
      </c>
      <c r="J485" s="497" t="s">
        <v>1847</v>
      </c>
      <c r="K485" s="382">
        <v>1</v>
      </c>
      <c r="L485" s="174" t="s">
        <v>260</v>
      </c>
      <c r="M485" s="383">
        <f>IF(BD.PD[[#This Row],[Mon]]="DOP",1,HLOOKUP(BD.PD[[#This Row],[Mon]],$K$1:$L$2,2,FALSE))</f>
        <v>1</v>
      </c>
      <c r="N485" s="384">
        <v>44345</v>
      </c>
      <c r="O485" s="395">
        <f>BD.PD[[#This Row],[Cant.]]*BD.PD[[#This Row],[ Tasa ]]*BD.PD[[#This Row],[ Precio Und.]]</f>
        <v>44345</v>
      </c>
      <c r="P485" s="386">
        <v>0</v>
      </c>
      <c r="Q485" s="395">
        <f>IF(BD.PD[[#This Row],[Liquid. '[%']]]&lt;&gt;0,(BD.PD[[#This Row],[Valor Neto '[DOP']]]*BD.PD[[#This Row],[Liquid. '[%']]])+BD.PD[[#This Row],[Valor Neto '[DOP']]],BD.PD[[#This Row],[Valor Neto '[DOP']]])</f>
        <v>44345</v>
      </c>
      <c r="R485" s="395">
        <f>BD.PD[[#This Row],[Ppto. Orden Interna '[DOP']]]/HLOOKUP("USD",$K$1:$L$2,2,FALSE)</f>
        <v>726.96721311475414</v>
      </c>
      <c r="S485" s="381" t="s">
        <v>1752</v>
      </c>
      <c r="T485" s="387"/>
      <c r="U485" s="460" t="s">
        <v>542</v>
      </c>
      <c r="V485" s="611">
        <v>801673</v>
      </c>
      <c r="W485" s="381" t="s">
        <v>1752</v>
      </c>
      <c r="X485" s="495">
        <v>20</v>
      </c>
      <c r="Y485" s="388">
        <v>0.7</v>
      </c>
      <c r="Z485" s="243">
        <f>BD.PD[[#This Row],[Av.P1 '[%']]]*BD.PD[[#This Row],[Ppto. Orden Interna '[DOP']]]</f>
        <v>31041.499999999996</v>
      </c>
      <c r="AA485" s="495">
        <v>21</v>
      </c>
      <c r="AB485" s="388">
        <v>0.3</v>
      </c>
      <c r="AC485" s="243">
        <f>BD.PD[[#This Row],[Av.P2 '[%']]]*BD.PD[[#This Row],[Ppto. Orden Interna '[DOP']]]</f>
        <v>13303.5</v>
      </c>
      <c r="AD485" s="249"/>
      <c r="AE485" s="389"/>
      <c r="AF485" s="243">
        <f>BD.PD[[#This Row],[Av.P3 '[%']]]*BD.PD[[#This Row],[Ppto. Orden Interna '[DOP']]]</f>
        <v>0</v>
      </c>
      <c r="AG485" s="243"/>
      <c r="AH485" s="243"/>
      <c r="AI485" s="243"/>
      <c r="AJ485" s="243"/>
      <c r="AK485" s="243"/>
      <c r="AL485" s="243"/>
      <c r="AM485" s="482">
        <f>BD.PD[[#This Row],[Pago 3]]+BD.PD[[#This Row],[Pago 2]]+BD.PD[[#This Row],[Pago 1]]</f>
        <v>44345</v>
      </c>
      <c r="AN485" s="511" t="s">
        <v>244</v>
      </c>
      <c r="AO485" s="511" t="s">
        <v>245</v>
      </c>
      <c r="AP485" s="511" t="s">
        <v>246</v>
      </c>
      <c r="AQ485" s="511" t="s">
        <v>247</v>
      </c>
      <c r="AR485" s="511">
        <v>594</v>
      </c>
      <c r="AS485" s="511" t="s">
        <v>258</v>
      </c>
      <c r="IH485" s="306"/>
    </row>
    <row r="486" spans="1:242" ht="15" customHeight="1" x14ac:dyDescent="0.3">
      <c r="A486" s="174">
        <v>8.0500000000000007</v>
      </c>
      <c r="B486" s="231"/>
      <c r="C486" s="232" t="str">
        <f>VLOOKUP(BD.PD[[#This Row],[Pos]],PPto[],3,FALSE)</f>
        <v>8.05 Mobiliario no operacional para Tiendas</v>
      </c>
      <c r="D486" s="174" t="s">
        <v>23</v>
      </c>
      <c r="E486" s="305" t="str">
        <f>IF(BD.PD[[#This Row],[.]]="*",VLOOKUP(BD.PD[[#This Row],[Pos]],Presupuesto!A:H,7,FALSE),"")</f>
        <v/>
      </c>
      <c r="F486" s="506" t="s">
        <v>653</v>
      </c>
      <c r="G486" s="230" t="s">
        <v>1608</v>
      </c>
      <c r="H486" s="174">
        <v>4513049049</v>
      </c>
      <c r="I486" s="174" t="s">
        <v>1609</v>
      </c>
      <c r="J486" s="497" t="s">
        <v>1847</v>
      </c>
      <c r="K486" s="382">
        <v>1</v>
      </c>
      <c r="L486" s="174" t="s">
        <v>260</v>
      </c>
      <c r="M486" s="383">
        <f>IF(BD.PD[[#This Row],[Mon]]="DOP",1,HLOOKUP(BD.PD[[#This Row],[Mon]],$K$1:$L$2,2,FALSE))</f>
        <v>1</v>
      </c>
      <c r="N486" s="384">
        <v>15680</v>
      </c>
      <c r="O486" s="395">
        <f>BD.PD[[#This Row],[Cant.]]*BD.PD[[#This Row],[ Tasa ]]*BD.PD[[#This Row],[ Precio Und.]]</f>
        <v>15680</v>
      </c>
      <c r="P486" s="386">
        <v>0</v>
      </c>
      <c r="Q486" s="395">
        <f>IF(BD.PD[[#This Row],[Liquid. '[%']]]&lt;&gt;0,(BD.PD[[#This Row],[Valor Neto '[DOP']]]*BD.PD[[#This Row],[Liquid. '[%']]])+BD.PD[[#This Row],[Valor Neto '[DOP']]],BD.PD[[#This Row],[Valor Neto '[DOP']]])</f>
        <v>15680</v>
      </c>
      <c r="R486" s="395">
        <f>BD.PD[[#This Row],[Ppto. Orden Interna '[DOP']]]/HLOOKUP("USD",$K$1:$L$2,2,FALSE)</f>
        <v>257.04918032786884</v>
      </c>
      <c r="S486" s="381" t="s">
        <v>1752</v>
      </c>
      <c r="T486" s="387"/>
      <c r="U486" s="460" t="s">
        <v>542</v>
      </c>
      <c r="V486" s="611">
        <v>801673</v>
      </c>
      <c r="W486" s="381" t="s">
        <v>1752</v>
      </c>
      <c r="X486" s="495">
        <v>20</v>
      </c>
      <c r="Y486" s="388">
        <v>0.7</v>
      </c>
      <c r="Z486" s="243">
        <f>BD.PD[[#This Row],[Av.P1 '[%']]]*BD.PD[[#This Row],[Ppto. Orden Interna '[DOP']]]</f>
        <v>10976</v>
      </c>
      <c r="AA486" s="495">
        <v>21</v>
      </c>
      <c r="AB486" s="388">
        <v>0.3</v>
      </c>
      <c r="AC486" s="243">
        <f>BD.PD[[#This Row],[Av.P2 '[%']]]*BD.PD[[#This Row],[Ppto. Orden Interna '[DOP']]]</f>
        <v>4704</v>
      </c>
      <c r="AD486" s="249"/>
      <c r="AE486" s="389"/>
      <c r="AF486" s="243">
        <f>BD.PD[[#This Row],[Av.P3 '[%']]]*BD.PD[[#This Row],[Ppto. Orden Interna '[DOP']]]</f>
        <v>0</v>
      </c>
      <c r="AG486" s="243"/>
      <c r="AH486" s="243"/>
      <c r="AI486" s="243"/>
      <c r="AJ486" s="243"/>
      <c r="AK486" s="243"/>
      <c r="AL486" s="243"/>
      <c r="AM486" s="482">
        <f>BD.PD[[#This Row],[Pago 3]]+BD.PD[[#This Row],[Pago 2]]+BD.PD[[#This Row],[Pago 1]]</f>
        <v>15680</v>
      </c>
      <c r="AN486" s="511" t="s">
        <v>244</v>
      </c>
      <c r="AO486" s="511" t="s">
        <v>245</v>
      </c>
      <c r="AP486" s="511" t="s">
        <v>246</v>
      </c>
      <c r="AQ486" s="511" t="s">
        <v>247</v>
      </c>
      <c r="AR486" s="511">
        <v>594</v>
      </c>
      <c r="AS486" s="511" t="s">
        <v>258</v>
      </c>
      <c r="IH486" s="306"/>
    </row>
    <row r="487" spans="1:242" ht="15" customHeight="1" x14ac:dyDescent="0.3">
      <c r="A487" s="174">
        <v>8.0500000000000007</v>
      </c>
      <c r="B487" s="231"/>
      <c r="C487" s="232" t="str">
        <f>VLOOKUP(BD.PD[[#This Row],[Pos]],PPto[],3,FALSE)</f>
        <v>8.05 Mobiliario no operacional para Tiendas</v>
      </c>
      <c r="D487" s="174" t="s">
        <v>23</v>
      </c>
      <c r="E487" s="305" t="str">
        <f>IF(BD.PD[[#This Row],[.]]="*",VLOOKUP(BD.PD[[#This Row],[Pos]],Presupuesto!A:H,7,FALSE),"")</f>
        <v/>
      </c>
      <c r="F487" s="502" t="s">
        <v>1846</v>
      </c>
      <c r="G487" s="230" t="s">
        <v>1608</v>
      </c>
      <c r="H487" s="174">
        <v>4513055007</v>
      </c>
      <c r="I487" s="174" t="s">
        <v>1609</v>
      </c>
      <c r="J487" s="497" t="s">
        <v>1847</v>
      </c>
      <c r="K487" s="382">
        <v>1</v>
      </c>
      <c r="L487" s="174" t="s">
        <v>260</v>
      </c>
      <c r="M487" s="383">
        <f>IF(BD.PD[[#This Row],[Mon]]="DOP",1,HLOOKUP(BD.PD[[#This Row],[Mon]],$K$1:$L$2,2,FALSE))</f>
        <v>1</v>
      </c>
      <c r="N487" s="384">
        <v>23900</v>
      </c>
      <c r="O487" s="395">
        <f>BD.PD[[#This Row],[Cant.]]*BD.PD[[#This Row],[ Tasa ]]*BD.PD[[#This Row],[ Precio Und.]]</f>
        <v>23900</v>
      </c>
      <c r="P487" s="386">
        <v>0</v>
      </c>
      <c r="Q487" s="395">
        <f>IF(BD.PD[[#This Row],[Liquid. '[%']]]&lt;&gt;0,(BD.PD[[#This Row],[Valor Neto '[DOP']]]*BD.PD[[#This Row],[Liquid. '[%']]])+BD.PD[[#This Row],[Valor Neto '[DOP']]],BD.PD[[#This Row],[Valor Neto '[DOP']]])</f>
        <v>23900</v>
      </c>
      <c r="R487" s="395">
        <f>BD.PD[[#This Row],[Ppto. Orden Interna '[DOP']]]/HLOOKUP("USD",$K$1:$L$2,2,FALSE)</f>
        <v>391.80327868852459</v>
      </c>
      <c r="S487" s="381" t="s">
        <v>1180</v>
      </c>
      <c r="T487" s="387"/>
      <c r="U487" s="460" t="s">
        <v>542</v>
      </c>
      <c r="V487" s="611">
        <v>801673</v>
      </c>
      <c r="W487" s="381" t="s">
        <v>1180</v>
      </c>
      <c r="X487" s="495">
        <v>21</v>
      </c>
      <c r="Y487" s="388">
        <v>1</v>
      </c>
      <c r="Z487" s="243">
        <f>BD.PD[[#This Row],[Av.P1 '[%']]]*BD.PD[[#This Row],[Ppto. Orden Interna '[DOP']]]</f>
        <v>23900</v>
      </c>
      <c r="AA487" s="495"/>
      <c r="AB487" s="388"/>
      <c r="AC487" s="243">
        <f>BD.PD[[#This Row],[Av.P2 '[%']]]*BD.PD[[#This Row],[Ppto. Orden Interna '[DOP']]]</f>
        <v>0</v>
      </c>
      <c r="AD487" s="249"/>
      <c r="AE487" s="389"/>
      <c r="AF487" s="243">
        <f>BD.PD[[#This Row],[Av.P3 '[%']]]*BD.PD[[#This Row],[Ppto. Orden Interna '[DOP']]]</f>
        <v>0</v>
      </c>
      <c r="AG487" s="243"/>
      <c r="AH487" s="243"/>
      <c r="AI487" s="243"/>
      <c r="AJ487" s="243"/>
      <c r="AK487" s="243"/>
      <c r="AL487" s="243"/>
      <c r="AM487" s="482">
        <f>BD.PD[[#This Row],[Pago 3]]+BD.PD[[#This Row],[Pago 2]]+BD.PD[[#This Row],[Pago 1]]</f>
        <v>23900</v>
      </c>
      <c r="AN487" s="511" t="s">
        <v>244</v>
      </c>
      <c r="AO487" s="511" t="s">
        <v>245</v>
      </c>
      <c r="AP487" s="511" t="s">
        <v>246</v>
      </c>
      <c r="AQ487" s="511" t="s">
        <v>247</v>
      </c>
      <c r="AR487" s="511">
        <v>594</v>
      </c>
      <c r="AS487" s="511" t="s">
        <v>258</v>
      </c>
      <c r="IH487" s="306"/>
    </row>
    <row r="488" spans="1:242" ht="15" customHeight="1" x14ac:dyDescent="0.3">
      <c r="A488" s="174">
        <v>8.0500000000000007</v>
      </c>
      <c r="B488" s="231"/>
      <c r="C488" s="232" t="str">
        <f>VLOOKUP(BD.PD[[#This Row],[Pos]],PPto[],3,FALSE)</f>
        <v>8.05 Mobiliario no operacional para Tiendas</v>
      </c>
      <c r="D488" s="174" t="s">
        <v>23</v>
      </c>
      <c r="E488" s="305" t="str">
        <f>IF(BD.PD[[#This Row],[.]]="*",VLOOKUP(BD.PD[[#This Row],[Pos]],Presupuesto!A:H,7,FALSE),"")</f>
        <v/>
      </c>
      <c r="F488" s="506" t="s">
        <v>1854</v>
      </c>
      <c r="G488" s="230" t="s">
        <v>1608</v>
      </c>
      <c r="H488" s="174">
        <v>4513055007</v>
      </c>
      <c r="I488" s="174" t="s">
        <v>1609</v>
      </c>
      <c r="J488" s="497" t="s">
        <v>1847</v>
      </c>
      <c r="K488" s="382">
        <v>1</v>
      </c>
      <c r="L488" s="174" t="s">
        <v>260</v>
      </c>
      <c r="M488" s="383">
        <f>IF(BD.PD[[#This Row],[Mon]]="DOP",1,HLOOKUP(BD.PD[[#This Row],[Mon]],$K$1:$L$2,2,FALSE))</f>
        <v>1</v>
      </c>
      <c r="N488" s="384">
        <v>58200</v>
      </c>
      <c r="O488" s="395">
        <f>BD.PD[[#This Row],[Cant.]]*BD.PD[[#This Row],[ Tasa ]]*BD.PD[[#This Row],[ Precio Und.]]</f>
        <v>58200</v>
      </c>
      <c r="P488" s="386">
        <v>0</v>
      </c>
      <c r="Q488" s="395">
        <f>IF(BD.PD[[#This Row],[Liquid. '[%']]]&lt;&gt;0,(BD.PD[[#This Row],[Valor Neto '[DOP']]]*BD.PD[[#This Row],[Liquid. '[%']]])+BD.PD[[#This Row],[Valor Neto '[DOP']]],BD.PD[[#This Row],[Valor Neto '[DOP']]])</f>
        <v>58200</v>
      </c>
      <c r="R488" s="395">
        <f>BD.PD[[#This Row],[Ppto. Orden Interna '[DOP']]]/HLOOKUP("USD",$K$1:$L$2,2,FALSE)</f>
        <v>954.09836065573768</v>
      </c>
      <c r="S488" s="381" t="s">
        <v>1180</v>
      </c>
      <c r="T488" s="387"/>
      <c r="U488" s="460" t="s">
        <v>542</v>
      </c>
      <c r="V488" s="611">
        <v>801673</v>
      </c>
      <c r="W488" s="381" t="s">
        <v>1180</v>
      </c>
      <c r="X488" s="495">
        <v>21</v>
      </c>
      <c r="Y488" s="388">
        <v>1</v>
      </c>
      <c r="Z488" s="243">
        <f>BD.PD[[#This Row],[Av.P1 '[%']]]*BD.PD[[#This Row],[Ppto. Orden Interna '[DOP']]]</f>
        <v>58200</v>
      </c>
      <c r="AA488" s="495"/>
      <c r="AB488" s="388"/>
      <c r="AC488" s="243">
        <f>BD.PD[[#This Row],[Av.P2 '[%']]]*BD.PD[[#This Row],[Ppto. Orden Interna '[DOP']]]</f>
        <v>0</v>
      </c>
      <c r="AD488" s="249"/>
      <c r="AE488" s="389"/>
      <c r="AF488" s="243">
        <f>BD.PD[[#This Row],[Av.P3 '[%']]]*BD.PD[[#This Row],[Ppto. Orden Interna '[DOP']]]</f>
        <v>0</v>
      </c>
      <c r="AG488" s="243"/>
      <c r="AH488" s="243"/>
      <c r="AI488" s="243"/>
      <c r="AJ488" s="243"/>
      <c r="AK488" s="243"/>
      <c r="AL488" s="243"/>
      <c r="AM488" s="482">
        <f>BD.PD[[#This Row],[Pago 3]]+BD.PD[[#This Row],[Pago 2]]+BD.PD[[#This Row],[Pago 1]]</f>
        <v>58200</v>
      </c>
      <c r="AN488" s="511" t="s">
        <v>244</v>
      </c>
      <c r="AO488" s="511" t="s">
        <v>245</v>
      </c>
      <c r="AP488" s="511" t="s">
        <v>246</v>
      </c>
      <c r="AQ488" s="511" t="s">
        <v>247</v>
      </c>
      <c r="AR488" s="511">
        <v>594</v>
      </c>
      <c r="AS488" s="511" t="s">
        <v>258</v>
      </c>
      <c r="IH488" s="306"/>
    </row>
    <row r="489" spans="1:242" ht="15" customHeight="1" x14ac:dyDescent="0.3">
      <c r="A489" s="174">
        <v>8.0500000000000007</v>
      </c>
      <c r="B489" s="231"/>
      <c r="C489" s="232" t="str">
        <f>VLOOKUP(BD.PD[[#This Row],[Pos]],PPto[],3,FALSE)</f>
        <v>8.05 Mobiliario no operacional para Tiendas</v>
      </c>
      <c r="D489" s="174" t="s">
        <v>23</v>
      </c>
      <c r="E489" s="305" t="str">
        <f>IF(BD.PD[[#This Row],[.]]="*",VLOOKUP(BD.PD[[#This Row],[Pos]],Presupuesto!A:H,7,FALSE),"")</f>
        <v/>
      </c>
      <c r="F489" s="506" t="s">
        <v>1855</v>
      </c>
      <c r="G489" s="230" t="s">
        <v>1608</v>
      </c>
      <c r="H489" s="174">
        <v>4513055007</v>
      </c>
      <c r="I489" s="174" t="s">
        <v>1609</v>
      </c>
      <c r="J489" s="497" t="s">
        <v>1847</v>
      </c>
      <c r="K489" s="382">
        <v>4</v>
      </c>
      <c r="L489" s="174" t="s">
        <v>260</v>
      </c>
      <c r="M489" s="383">
        <f>IF(BD.PD[[#This Row],[Mon]]="DOP",1,HLOOKUP(BD.PD[[#This Row],[Mon]],$K$1:$L$2,2,FALSE))</f>
        <v>1</v>
      </c>
      <c r="N489" s="384">
        <v>6790</v>
      </c>
      <c r="O489" s="395">
        <f>BD.PD[[#This Row],[Cant.]]*BD.PD[[#This Row],[ Tasa ]]*BD.PD[[#This Row],[ Precio Und.]]</f>
        <v>27160</v>
      </c>
      <c r="P489" s="386">
        <v>0</v>
      </c>
      <c r="Q489" s="395">
        <f>IF(BD.PD[[#This Row],[Liquid. '[%']]]&lt;&gt;0,(BD.PD[[#This Row],[Valor Neto '[DOP']]]*BD.PD[[#This Row],[Liquid. '[%']]])+BD.PD[[#This Row],[Valor Neto '[DOP']]],BD.PD[[#This Row],[Valor Neto '[DOP']]])</f>
        <v>27160</v>
      </c>
      <c r="R489" s="395">
        <f>BD.PD[[#This Row],[Ppto. Orden Interna '[DOP']]]/HLOOKUP("USD",$K$1:$L$2,2,FALSE)</f>
        <v>445.24590163934425</v>
      </c>
      <c r="S489" s="381" t="s">
        <v>1180</v>
      </c>
      <c r="T489" s="387"/>
      <c r="U489" s="460" t="s">
        <v>542</v>
      </c>
      <c r="V489" s="611">
        <v>801673</v>
      </c>
      <c r="W489" s="381" t="s">
        <v>1180</v>
      </c>
      <c r="X489" s="495">
        <v>21</v>
      </c>
      <c r="Y489" s="388">
        <v>1</v>
      </c>
      <c r="Z489" s="243">
        <f>BD.PD[[#This Row],[Av.P1 '[%']]]*BD.PD[[#This Row],[Ppto. Orden Interna '[DOP']]]</f>
        <v>27160</v>
      </c>
      <c r="AA489" s="495"/>
      <c r="AB489" s="388"/>
      <c r="AC489" s="243">
        <f>BD.PD[[#This Row],[Av.P2 '[%']]]*BD.PD[[#This Row],[Ppto. Orden Interna '[DOP']]]</f>
        <v>0</v>
      </c>
      <c r="AD489" s="249"/>
      <c r="AE489" s="389"/>
      <c r="AF489" s="243">
        <f>BD.PD[[#This Row],[Av.P3 '[%']]]*BD.PD[[#This Row],[Ppto. Orden Interna '[DOP']]]</f>
        <v>0</v>
      </c>
      <c r="AG489" s="243"/>
      <c r="AH489" s="243"/>
      <c r="AI489" s="243"/>
      <c r="AJ489" s="243"/>
      <c r="AK489" s="243"/>
      <c r="AL489" s="243"/>
      <c r="AM489" s="482">
        <f>BD.PD[[#This Row],[Pago 3]]+BD.PD[[#This Row],[Pago 2]]+BD.PD[[#This Row],[Pago 1]]</f>
        <v>27160</v>
      </c>
      <c r="AN489" s="511" t="s">
        <v>244</v>
      </c>
      <c r="AO489" s="511" t="s">
        <v>245</v>
      </c>
      <c r="AP489" s="511" t="s">
        <v>246</v>
      </c>
      <c r="AQ489" s="511" t="s">
        <v>247</v>
      </c>
      <c r="AR489" s="511">
        <v>594</v>
      </c>
      <c r="AS489" s="511" t="s">
        <v>258</v>
      </c>
      <c r="IH489" s="306"/>
    </row>
    <row r="490" spans="1:242" ht="15" customHeight="1" x14ac:dyDescent="0.3">
      <c r="A490" s="174">
        <v>8.0500000000000007</v>
      </c>
      <c r="B490" s="231"/>
      <c r="C490" s="232" t="str">
        <f>VLOOKUP(BD.PD[[#This Row],[Pos]],PPto[],3,FALSE)</f>
        <v>8.05 Mobiliario no operacional para Tiendas</v>
      </c>
      <c r="D490" s="174" t="s">
        <v>23</v>
      </c>
      <c r="E490" s="305" t="str">
        <f>IF(BD.PD[[#This Row],[.]]="*",VLOOKUP(BD.PD[[#This Row],[Pos]],Presupuesto!A:H,7,FALSE),"")</f>
        <v/>
      </c>
      <c r="F490" s="507" t="s">
        <v>1867</v>
      </c>
      <c r="G490" s="230" t="s">
        <v>1608</v>
      </c>
      <c r="H490" s="174">
        <v>4513061527</v>
      </c>
      <c r="I490" s="174" t="s">
        <v>1609</v>
      </c>
      <c r="J490" s="497" t="s">
        <v>1868</v>
      </c>
      <c r="K490" s="382">
        <v>4</v>
      </c>
      <c r="L490" s="174" t="s">
        <v>260</v>
      </c>
      <c r="M490" s="383">
        <f>IF(BD.PD[[#This Row],[Mon]]="DOP",1,HLOOKUP(BD.PD[[#This Row],[Mon]],$K$1:$L$2,2,FALSE))</f>
        <v>1</v>
      </c>
      <c r="N490" s="384">
        <v>8213</v>
      </c>
      <c r="O490" s="395">
        <f>BD.PD[[#This Row],[Cant.]]*BD.PD[[#This Row],[ Tasa ]]*BD.PD[[#This Row],[ Precio Und.]]</f>
        <v>32852</v>
      </c>
      <c r="P490" s="386">
        <v>0</v>
      </c>
      <c r="Q490" s="395">
        <f>IF(BD.PD[[#This Row],[Liquid. '[%']]]&lt;&gt;0,(BD.PD[[#This Row],[Valor Neto '[DOP']]]*BD.PD[[#This Row],[Liquid. '[%']]])+BD.PD[[#This Row],[Valor Neto '[DOP']]],BD.PD[[#This Row],[Valor Neto '[DOP']]])</f>
        <v>32852</v>
      </c>
      <c r="R490" s="395">
        <f>BD.PD[[#This Row],[Ppto. Orden Interna '[DOP']]]/HLOOKUP("USD",$K$1:$L$2,2,FALSE)</f>
        <v>538.55737704918033</v>
      </c>
      <c r="S490" s="381" t="s">
        <v>1869</v>
      </c>
      <c r="T490" s="387"/>
      <c r="U490" s="460" t="s">
        <v>542</v>
      </c>
      <c r="V490" s="611">
        <v>801673</v>
      </c>
      <c r="W490" s="381" t="s">
        <v>1869</v>
      </c>
      <c r="X490" s="495">
        <v>21</v>
      </c>
      <c r="Y490" s="388">
        <v>1</v>
      </c>
      <c r="Z490" s="243">
        <f>BD.PD[[#This Row],[Av.P1 '[%']]]*BD.PD[[#This Row],[Ppto. Orden Interna '[DOP']]]</f>
        <v>32852</v>
      </c>
      <c r="AA490" s="495"/>
      <c r="AB490" s="388"/>
      <c r="AC490" s="243">
        <f>BD.PD[[#This Row],[Av.P2 '[%']]]*BD.PD[[#This Row],[Ppto. Orden Interna '[DOP']]]</f>
        <v>0</v>
      </c>
      <c r="AD490" s="249"/>
      <c r="AE490" s="389"/>
      <c r="AF490" s="243">
        <f>BD.PD[[#This Row],[Av.P3 '[%']]]*BD.PD[[#This Row],[Ppto. Orden Interna '[DOP']]]</f>
        <v>0</v>
      </c>
      <c r="AG490" s="243"/>
      <c r="AH490" s="243"/>
      <c r="AI490" s="243"/>
      <c r="AJ490" s="243"/>
      <c r="AK490" s="243"/>
      <c r="AL490" s="243"/>
      <c r="AM490" s="482">
        <f>BD.PD[[#This Row],[Pago 3]]+BD.PD[[#This Row],[Pago 2]]+BD.PD[[#This Row],[Pago 1]]</f>
        <v>32852</v>
      </c>
      <c r="AN490" s="511" t="s">
        <v>244</v>
      </c>
      <c r="AO490" s="511" t="s">
        <v>245</v>
      </c>
      <c r="AP490" s="511" t="s">
        <v>246</v>
      </c>
      <c r="AQ490" s="511" t="s">
        <v>247</v>
      </c>
      <c r="AR490" s="511">
        <v>594</v>
      </c>
      <c r="AS490" s="511" t="s">
        <v>258</v>
      </c>
      <c r="IH490" s="306"/>
    </row>
    <row r="491" spans="1:242" ht="15" customHeight="1" x14ac:dyDescent="0.3">
      <c r="A491" s="174">
        <v>8.0500000000000007</v>
      </c>
      <c r="B491" s="231"/>
      <c r="C491" s="232" t="str">
        <f>VLOOKUP(BD.PD[[#This Row],[Pos]],PPto[],3,FALSE)</f>
        <v>8.05 Mobiliario no operacional para Tiendas</v>
      </c>
      <c r="D491" s="174" t="s">
        <v>23</v>
      </c>
      <c r="E491" s="305" t="str">
        <f>IF(BD.PD[[#This Row],[.]]="*",VLOOKUP(BD.PD[[#This Row],[Pos]],Presupuesto!A:H,7,FALSE),"")</f>
        <v/>
      </c>
      <c r="F491" s="507" t="s">
        <v>1870</v>
      </c>
      <c r="G491" s="230" t="s">
        <v>1608</v>
      </c>
      <c r="H491" s="174">
        <v>4513061527</v>
      </c>
      <c r="I491" s="174" t="s">
        <v>1609</v>
      </c>
      <c r="J491" s="497" t="s">
        <v>1868</v>
      </c>
      <c r="K491" s="382">
        <v>1</v>
      </c>
      <c r="L491" s="174" t="s">
        <v>260</v>
      </c>
      <c r="M491" s="383">
        <f>IF(BD.PD[[#This Row],[Mon]]="DOP",1,HLOOKUP(BD.PD[[#This Row],[Mon]],$K$1:$L$2,2,FALSE))</f>
        <v>1</v>
      </c>
      <c r="N491" s="384">
        <v>1500</v>
      </c>
      <c r="O491" s="395">
        <f>BD.PD[[#This Row],[Cant.]]*BD.PD[[#This Row],[ Tasa ]]*BD.PD[[#This Row],[ Precio Und.]]</f>
        <v>1500</v>
      </c>
      <c r="P491" s="386">
        <v>0</v>
      </c>
      <c r="Q491" s="395">
        <f>IF(BD.PD[[#This Row],[Liquid. '[%']]]&lt;&gt;0,(BD.PD[[#This Row],[Valor Neto '[DOP']]]*BD.PD[[#This Row],[Liquid. '[%']]])+BD.PD[[#This Row],[Valor Neto '[DOP']]],BD.PD[[#This Row],[Valor Neto '[DOP']]])</f>
        <v>1500</v>
      </c>
      <c r="R491" s="395">
        <f>BD.PD[[#This Row],[Ppto. Orden Interna '[DOP']]]/HLOOKUP("USD",$K$1:$L$2,2,FALSE)</f>
        <v>24.590163934426229</v>
      </c>
      <c r="S491" s="381" t="s">
        <v>1869</v>
      </c>
      <c r="T491" s="387"/>
      <c r="U491" s="460" t="s">
        <v>542</v>
      </c>
      <c r="V491" s="611">
        <v>801673</v>
      </c>
      <c r="W491" s="381" t="s">
        <v>1869</v>
      </c>
      <c r="X491" s="495">
        <v>21</v>
      </c>
      <c r="Y491" s="388">
        <v>1</v>
      </c>
      <c r="Z491" s="243">
        <f>BD.PD[[#This Row],[Av.P1 '[%']]]*BD.PD[[#This Row],[Ppto. Orden Interna '[DOP']]]</f>
        <v>1500</v>
      </c>
      <c r="AA491" s="495"/>
      <c r="AB491" s="388"/>
      <c r="AC491" s="243">
        <f>BD.PD[[#This Row],[Av.P2 '[%']]]*BD.PD[[#This Row],[Ppto. Orden Interna '[DOP']]]</f>
        <v>0</v>
      </c>
      <c r="AD491" s="249"/>
      <c r="AE491" s="389"/>
      <c r="AF491" s="243">
        <f>BD.PD[[#This Row],[Av.P3 '[%']]]*BD.PD[[#This Row],[Ppto. Orden Interna '[DOP']]]</f>
        <v>0</v>
      </c>
      <c r="AG491" s="243"/>
      <c r="AH491" s="243"/>
      <c r="AI491" s="243"/>
      <c r="AJ491" s="243"/>
      <c r="AK491" s="243"/>
      <c r="AL491" s="243"/>
      <c r="AM491" s="482">
        <f>BD.PD[[#This Row],[Pago 3]]+BD.PD[[#This Row],[Pago 2]]+BD.PD[[#This Row],[Pago 1]]</f>
        <v>1500</v>
      </c>
      <c r="AN491" s="511" t="s">
        <v>244</v>
      </c>
      <c r="AO491" s="511" t="s">
        <v>245</v>
      </c>
      <c r="AP491" s="511" t="s">
        <v>246</v>
      </c>
      <c r="AQ491" s="511" t="s">
        <v>247</v>
      </c>
      <c r="AR491" s="511">
        <v>594</v>
      </c>
      <c r="AS491" s="511" t="s">
        <v>258</v>
      </c>
      <c r="IH491" s="306"/>
    </row>
    <row r="492" spans="1:242" ht="15" customHeight="1" x14ac:dyDescent="0.3">
      <c r="A492" s="174">
        <v>8.0500000000000007</v>
      </c>
      <c r="B492" s="231"/>
      <c r="C492" s="232" t="str">
        <f>VLOOKUP(BD.PD[[#This Row],[Pos]],PPto[],3,FALSE)</f>
        <v>8.05 Mobiliario no operacional para Tiendas</v>
      </c>
      <c r="D492" s="174" t="s">
        <v>23</v>
      </c>
      <c r="E492" s="305" t="str">
        <f>IF(BD.PD[[#This Row],[.]]="*",VLOOKUP(BD.PD[[#This Row],[Pos]],Presupuesto!A:H,7,FALSE),"")</f>
        <v/>
      </c>
      <c r="F492" s="507" t="s">
        <v>1871</v>
      </c>
      <c r="G492" s="230" t="s">
        <v>1608</v>
      </c>
      <c r="H492" s="174">
        <v>4513061548</v>
      </c>
      <c r="I492" s="174" t="s">
        <v>1609</v>
      </c>
      <c r="J492" s="497" t="s">
        <v>1868</v>
      </c>
      <c r="K492" s="382">
        <v>10</v>
      </c>
      <c r="L492" s="174" t="s">
        <v>260</v>
      </c>
      <c r="M492" s="383">
        <f>IF(BD.PD[[#This Row],[Mon]]="DOP",1,HLOOKUP(BD.PD[[#This Row],[Mon]],$K$1:$L$2,2,FALSE))</f>
        <v>1</v>
      </c>
      <c r="N492" s="384">
        <v>10441.4</v>
      </c>
      <c r="O492" s="395">
        <f>BD.PD[[#This Row],[Cant.]]*BD.PD[[#This Row],[ Tasa ]]*BD.PD[[#This Row],[ Precio Und.]]</f>
        <v>104414</v>
      </c>
      <c r="P492" s="386">
        <v>0</v>
      </c>
      <c r="Q492" s="395">
        <f>IF(BD.PD[[#This Row],[Liquid. '[%']]]&lt;&gt;0,(BD.PD[[#This Row],[Valor Neto '[DOP']]]*BD.PD[[#This Row],[Liquid. '[%']]])+BD.PD[[#This Row],[Valor Neto '[DOP']]],BD.PD[[#This Row],[Valor Neto '[DOP']]])</f>
        <v>104414</v>
      </c>
      <c r="R492" s="395">
        <f>BD.PD[[#This Row],[Ppto. Orden Interna '[DOP']]]/HLOOKUP("USD",$K$1:$L$2,2,FALSE)</f>
        <v>1711.704918032787</v>
      </c>
      <c r="S492" s="381" t="s">
        <v>1875</v>
      </c>
      <c r="T492" s="387"/>
      <c r="U492" s="460" t="s">
        <v>542</v>
      </c>
      <c r="V492" s="611">
        <v>801673</v>
      </c>
      <c r="W492" s="381" t="s">
        <v>1875</v>
      </c>
      <c r="X492" s="495">
        <v>21</v>
      </c>
      <c r="Y492" s="388">
        <v>1</v>
      </c>
      <c r="Z492" s="243">
        <f>BD.PD[[#This Row],[Av.P1 '[%']]]*BD.PD[[#This Row],[Ppto. Orden Interna '[DOP']]]</f>
        <v>104414</v>
      </c>
      <c r="AA492" s="495"/>
      <c r="AB492" s="388"/>
      <c r="AC492" s="243">
        <f>BD.PD[[#This Row],[Av.P2 '[%']]]*BD.PD[[#This Row],[Ppto. Orden Interna '[DOP']]]</f>
        <v>0</v>
      </c>
      <c r="AD492" s="249"/>
      <c r="AE492" s="389"/>
      <c r="AF492" s="243">
        <f>BD.PD[[#This Row],[Av.P3 '[%']]]*BD.PD[[#This Row],[Ppto. Orden Interna '[DOP']]]</f>
        <v>0</v>
      </c>
      <c r="AG492" s="243"/>
      <c r="AH492" s="243"/>
      <c r="AI492" s="243"/>
      <c r="AJ492" s="243"/>
      <c r="AK492" s="243"/>
      <c r="AL492" s="243"/>
      <c r="AM492" s="482">
        <f>BD.PD[[#This Row],[Pago 3]]+BD.PD[[#This Row],[Pago 2]]+BD.PD[[#This Row],[Pago 1]]</f>
        <v>104414</v>
      </c>
      <c r="AN492" s="511" t="s">
        <v>244</v>
      </c>
      <c r="AO492" s="511" t="s">
        <v>245</v>
      </c>
      <c r="AP492" s="511" t="s">
        <v>246</v>
      </c>
      <c r="AQ492" s="511" t="s">
        <v>247</v>
      </c>
      <c r="AR492" s="511">
        <v>594</v>
      </c>
      <c r="AS492" s="511" t="s">
        <v>258</v>
      </c>
      <c r="IH492" s="306"/>
    </row>
    <row r="493" spans="1:242" ht="15" customHeight="1" x14ac:dyDescent="0.3">
      <c r="A493" s="174">
        <v>8.0500000000000007</v>
      </c>
      <c r="B493" s="231"/>
      <c r="C493" s="232" t="str">
        <f>VLOOKUP(BD.PD[[#This Row],[Pos]],PPto[],3,FALSE)</f>
        <v>8.05 Mobiliario no operacional para Tiendas</v>
      </c>
      <c r="D493" s="174" t="s">
        <v>23</v>
      </c>
      <c r="E493" s="305" t="str">
        <f>IF(BD.PD[[#This Row],[.]]="*",VLOOKUP(BD.PD[[#This Row],[Pos]],Presupuesto!A:H,7,FALSE),"")</f>
        <v/>
      </c>
      <c r="F493" s="507" t="s">
        <v>1872</v>
      </c>
      <c r="G493" s="230" t="s">
        <v>1608</v>
      </c>
      <c r="H493" s="174">
        <v>4513061548</v>
      </c>
      <c r="I493" s="174" t="s">
        <v>1609</v>
      </c>
      <c r="J493" s="497" t="s">
        <v>1868</v>
      </c>
      <c r="K493" s="382">
        <v>4</v>
      </c>
      <c r="L493" s="174" t="s">
        <v>260</v>
      </c>
      <c r="M493" s="383">
        <f>IF(BD.PD[[#This Row],[Mon]]="DOP",1,HLOOKUP(BD.PD[[#This Row],[Mon]],$K$1:$L$2,2,FALSE))</f>
        <v>1</v>
      </c>
      <c r="N493" s="384">
        <v>11955.25</v>
      </c>
      <c r="O493" s="395">
        <f>BD.PD[[#This Row],[Cant.]]*BD.PD[[#This Row],[ Tasa ]]*BD.PD[[#This Row],[ Precio Und.]]</f>
        <v>47821</v>
      </c>
      <c r="P493" s="386">
        <v>0</v>
      </c>
      <c r="Q493" s="395">
        <f>IF(BD.PD[[#This Row],[Liquid. '[%']]]&lt;&gt;0,(BD.PD[[#This Row],[Valor Neto '[DOP']]]*BD.PD[[#This Row],[Liquid. '[%']]])+BD.PD[[#This Row],[Valor Neto '[DOP']]],BD.PD[[#This Row],[Valor Neto '[DOP']]])</f>
        <v>47821</v>
      </c>
      <c r="R493" s="395">
        <f>BD.PD[[#This Row],[Ppto. Orden Interna '[DOP']]]/HLOOKUP("USD",$K$1:$L$2,2,FALSE)</f>
        <v>783.95081967213116</v>
      </c>
      <c r="S493" s="381" t="s">
        <v>1875</v>
      </c>
      <c r="T493" s="387"/>
      <c r="U493" s="460" t="s">
        <v>542</v>
      </c>
      <c r="V493" s="611">
        <v>801673</v>
      </c>
      <c r="W493" s="381" t="s">
        <v>1875</v>
      </c>
      <c r="X493" s="495">
        <v>21</v>
      </c>
      <c r="Y493" s="388">
        <v>1</v>
      </c>
      <c r="Z493" s="243">
        <f>BD.PD[[#This Row],[Av.P1 '[%']]]*BD.PD[[#This Row],[Ppto. Orden Interna '[DOP']]]</f>
        <v>47821</v>
      </c>
      <c r="AA493" s="495"/>
      <c r="AB493" s="388"/>
      <c r="AC493" s="243">
        <f>BD.PD[[#This Row],[Av.P2 '[%']]]*BD.PD[[#This Row],[Ppto. Orden Interna '[DOP']]]</f>
        <v>0</v>
      </c>
      <c r="AD493" s="249"/>
      <c r="AE493" s="389"/>
      <c r="AF493" s="243">
        <f>BD.PD[[#This Row],[Av.P3 '[%']]]*BD.PD[[#This Row],[Ppto. Orden Interna '[DOP']]]</f>
        <v>0</v>
      </c>
      <c r="AG493" s="243"/>
      <c r="AH493" s="243"/>
      <c r="AI493" s="243"/>
      <c r="AJ493" s="243"/>
      <c r="AK493" s="243"/>
      <c r="AL493" s="243"/>
      <c r="AM493" s="482">
        <f>BD.PD[[#This Row],[Pago 3]]+BD.PD[[#This Row],[Pago 2]]+BD.PD[[#This Row],[Pago 1]]</f>
        <v>47821</v>
      </c>
      <c r="AN493" s="511" t="s">
        <v>244</v>
      </c>
      <c r="AO493" s="511" t="s">
        <v>245</v>
      </c>
      <c r="AP493" s="511" t="s">
        <v>246</v>
      </c>
      <c r="AQ493" s="511" t="s">
        <v>247</v>
      </c>
      <c r="AR493" s="511">
        <v>594</v>
      </c>
      <c r="AS493" s="511" t="s">
        <v>258</v>
      </c>
      <c r="IH493" s="306"/>
    </row>
    <row r="494" spans="1:242" ht="15" customHeight="1" x14ac:dyDescent="0.3">
      <c r="A494" s="174">
        <v>8.0500000000000007</v>
      </c>
      <c r="B494" s="231"/>
      <c r="C494" s="232" t="str">
        <f>VLOOKUP(BD.PD[[#This Row],[Pos]],PPto[],3,FALSE)</f>
        <v>8.05 Mobiliario no operacional para Tiendas</v>
      </c>
      <c r="D494" s="174" t="s">
        <v>23</v>
      </c>
      <c r="E494" s="305" t="str">
        <f>IF(BD.PD[[#This Row],[.]]="*",VLOOKUP(BD.PD[[#This Row],[Pos]],Presupuesto!A:H,7,FALSE),"")</f>
        <v/>
      </c>
      <c r="F494" s="507" t="s">
        <v>1873</v>
      </c>
      <c r="G494" s="230" t="s">
        <v>1608</v>
      </c>
      <c r="H494" s="174">
        <v>4513061548</v>
      </c>
      <c r="I494" s="174" t="s">
        <v>1609</v>
      </c>
      <c r="J494" s="497" t="s">
        <v>1868</v>
      </c>
      <c r="K494" s="382">
        <v>4</v>
      </c>
      <c r="L494" s="174" t="s">
        <v>260</v>
      </c>
      <c r="M494" s="383">
        <f>IF(BD.PD[[#This Row],[Mon]]="DOP",1,HLOOKUP(BD.PD[[#This Row],[Mon]],$K$1:$L$2,2,FALSE))</f>
        <v>1</v>
      </c>
      <c r="N494" s="384">
        <v>5583.65</v>
      </c>
      <c r="O494" s="395">
        <f>BD.PD[[#This Row],[Cant.]]*BD.PD[[#This Row],[ Tasa ]]*BD.PD[[#This Row],[ Precio Und.]]</f>
        <v>22334.6</v>
      </c>
      <c r="P494" s="386">
        <v>0</v>
      </c>
      <c r="Q494" s="395">
        <f>IF(BD.PD[[#This Row],[Liquid. '[%']]]&lt;&gt;0,(BD.PD[[#This Row],[Valor Neto '[DOP']]]*BD.PD[[#This Row],[Liquid. '[%']]])+BD.PD[[#This Row],[Valor Neto '[DOP']]],BD.PD[[#This Row],[Valor Neto '[DOP']]])</f>
        <v>22334.6</v>
      </c>
      <c r="R494" s="395">
        <f>BD.PD[[#This Row],[Ppto. Orden Interna '[DOP']]]/HLOOKUP("USD",$K$1:$L$2,2,FALSE)</f>
        <v>366.14098360655737</v>
      </c>
      <c r="S494" s="381" t="s">
        <v>1875</v>
      </c>
      <c r="T494" s="387"/>
      <c r="U494" s="460" t="s">
        <v>542</v>
      </c>
      <c r="V494" s="611">
        <v>801673</v>
      </c>
      <c r="W494" s="381" t="s">
        <v>1875</v>
      </c>
      <c r="X494" s="495">
        <v>21</v>
      </c>
      <c r="Y494" s="388">
        <v>1</v>
      </c>
      <c r="Z494" s="243">
        <f>BD.PD[[#This Row],[Av.P1 '[%']]]*BD.PD[[#This Row],[Ppto. Orden Interna '[DOP']]]</f>
        <v>22334.6</v>
      </c>
      <c r="AA494" s="495"/>
      <c r="AB494" s="388"/>
      <c r="AC494" s="243">
        <f>BD.PD[[#This Row],[Av.P2 '[%']]]*BD.PD[[#This Row],[Ppto. Orden Interna '[DOP']]]</f>
        <v>0</v>
      </c>
      <c r="AD494" s="249"/>
      <c r="AE494" s="389"/>
      <c r="AF494" s="243">
        <f>BD.PD[[#This Row],[Av.P3 '[%']]]*BD.PD[[#This Row],[Ppto. Orden Interna '[DOP']]]</f>
        <v>0</v>
      </c>
      <c r="AG494" s="243"/>
      <c r="AH494" s="243"/>
      <c r="AI494" s="243"/>
      <c r="AJ494" s="243"/>
      <c r="AK494" s="243"/>
      <c r="AL494" s="243"/>
      <c r="AM494" s="482">
        <f>BD.PD[[#This Row],[Pago 3]]+BD.PD[[#This Row],[Pago 2]]+BD.PD[[#This Row],[Pago 1]]</f>
        <v>22334.6</v>
      </c>
      <c r="AN494" s="511" t="s">
        <v>244</v>
      </c>
      <c r="AO494" s="511" t="s">
        <v>245</v>
      </c>
      <c r="AP494" s="511" t="s">
        <v>246</v>
      </c>
      <c r="AQ494" s="511" t="s">
        <v>247</v>
      </c>
      <c r="AR494" s="511">
        <v>594</v>
      </c>
      <c r="AS494" s="511" t="s">
        <v>258</v>
      </c>
      <c r="IH494" s="306"/>
    </row>
    <row r="495" spans="1:242" ht="15" customHeight="1" x14ac:dyDescent="0.3">
      <c r="A495" s="174">
        <v>8.0500000000000007</v>
      </c>
      <c r="B495" s="231"/>
      <c r="C495" s="232" t="str">
        <f>VLOOKUP(BD.PD[[#This Row],[Pos]],PPto[],3,FALSE)</f>
        <v>8.05 Mobiliario no operacional para Tiendas</v>
      </c>
      <c r="D495" s="174" t="s">
        <v>23</v>
      </c>
      <c r="E495" s="305" t="str">
        <f>IF(BD.PD[[#This Row],[.]]="*",VLOOKUP(BD.PD[[#This Row],[Pos]],Presupuesto!A:H,7,FALSE),"")</f>
        <v/>
      </c>
      <c r="F495" s="506" t="s">
        <v>1874</v>
      </c>
      <c r="G495" s="230" t="s">
        <v>1608</v>
      </c>
      <c r="H495" s="174">
        <v>4513061548</v>
      </c>
      <c r="I495" s="174" t="s">
        <v>1609</v>
      </c>
      <c r="J495" s="497" t="s">
        <v>1868</v>
      </c>
      <c r="K495" s="382">
        <v>1</v>
      </c>
      <c r="L495" s="174" t="s">
        <v>260</v>
      </c>
      <c r="M495" s="383">
        <f>IF(BD.PD[[#This Row],[Mon]]="DOP",1,HLOOKUP(BD.PD[[#This Row],[Mon]],$K$1:$L$2,2,FALSE))</f>
        <v>1</v>
      </c>
      <c r="N495" s="384">
        <v>16000</v>
      </c>
      <c r="O495" s="395">
        <f>BD.PD[[#This Row],[Cant.]]*BD.PD[[#This Row],[ Tasa ]]*BD.PD[[#This Row],[ Precio Und.]]</f>
        <v>16000</v>
      </c>
      <c r="P495" s="386">
        <v>0</v>
      </c>
      <c r="Q495" s="395">
        <f>IF(BD.PD[[#This Row],[Liquid. '[%']]]&lt;&gt;0,(BD.PD[[#This Row],[Valor Neto '[DOP']]]*BD.PD[[#This Row],[Liquid. '[%']]])+BD.PD[[#This Row],[Valor Neto '[DOP']]],BD.PD[[#This Row],[Valor Neto '[DOP']]])</f>
        <v>16000</v>
      </c>
      <c r="R495" s="395">
        <f>BD.PD[[#This Row],[Ppto. Orden Interna '[DOP']]]/HLOOKUP("USD",$K$1:$L$2,2,FALSE)</f>
        <v>262.29508196721309</v>
      </c>
      <c r="S495" s="381" t="s">
        <v>1875</v>
      </c>
      <c r="T495" s="387"/>
      <c r="U495" s="460" t="s">
        <v>542</v>
      </c>
      <c r="V495" s="611">
        <v>801673</v>
      </c>
      <c r="W495" s="381" t="s">
        <v>1875</v>
      </c>
      <c r="X495" s="495">
        <v>21</v>
      </c>
      <c r="Y495" s="388">
        <v>1</v>
      </c>
      <c r="Z495" s="243">
        <f>BD.PD[[#This Row],[Av.P1 '[%']]]*BD.PD[[#This Row],[Ppto. Orden Interna '[DOP']]]</f>
        <v>16000</v>
      </c>
      <c r="AA495" s="495"/>
      <c r="AB495" s="388"/>
      <c r="AC495" s="243">
        <f>BD.PD[[#This Row],[Av.P2 '[%']]]*BD.PD[[#This Row],[Ppto. Orden Interna '[DOP']]]</f>
        <v>0</v>
      </c>
      <c r="AD495" s="249"/>
      <c r="AE495" s="389"/>
      <c r="AF495" s="243">
        <f>BD.PD[[#This Row],[Av.P3 '[%']]]*BD.PD[[#This Row],[Ppto. Orden Interna '[DOP']]]</f>
        <v>0</v>
      </c>
      <c r="AG495" s="243"/>
      <c r="AH495" s="243"/>
      <c r="AI495" s="243"/>
      <c r="AJ495" s="243"/>
      <c r="AK495" s="243"/>
      <c r="AL495" s="243"/>
      <c r="AM495" s="482">
        <f>BD.PD[[#This Row],[Pago 3]]+BD.PD[[#This Row],[Pago 2]]+BD.PD[[#This Row],[Pago 1]]</f>
        <v>16000</v>
      </c>
      <c r="AN495" s="511" t="s">
        <v>244</v>
      </c>
      <c r="AO495" s="511" t="s">
        <v>245</v>
      </c>
      <c r="AP495" s="511" t="s">
        <v>246</v>
      </c>
      <c r="AQ495" s="511" t="s">
        <v>247</v>
      </c>
      <c r="AR495" s="511">
        <v>594</v>
      </c>
      <c r="AS495" s="511" t="s">
        <v>258</v>
      </c>
      <c r="IH495" s="306"/>
    </row>
    <row r="496" spans="1:242" ht="15" customHeight="1" x14ac:dyDescent="0.3">
      <c r="A496" s="174">
        <v>8.0500000000000007</v>
      </c>
      <c r="B496" s="231"/>
      <c r="C496" s="232" t="str">
        <f>VLOOKUP(BD.PD[[#This Row],[Pos]],PPto[],3,FALSE)</f>
        <v>8.05 Mobiliario no operacional para Tiendas</v>
      </c>
      <c r="D496" s="174" t="s">
        <v>23</v>
      </c>
      <c r="E496" s="305" t="str">
        <f>IF(BD.PD[[#This Row],[.]]="*",VLOOKUP(BD.PD[[#This Row],[Pos]],Presupuesto!A:H,7,FALSE),"")</f>
        <v/>
      </c>
      <c r="F496" s="506" t="s">
        <v>1876</v>
      </c>
      <c r="G496" s="230" t="s">
        <v>1608</v>
      </c>
      <c r="H496" s="174">
        <v>4513065542</v>
      </c>
      <c r="I496" s="174" t="s">
        <v>1609</v>
      </c>
      <c r="J496" s="497" t="s">
        <v>1868</v>
      </c>
      <c r="K496" s="382">
        <v>12</v>
      </c>
      <c r="L496" s="174" t="s">
        <v>260</v>
      </c>
      <c r="M496" s="383">
        <f>IF(BD.PD[[#This Row],[Mon]]="DOP",1,HLOOKUP(BD.PD[[#This Row],[Mon]],$K$1:$L$2,2,FALSE))</f>
        <v>1</v>
      </c>
      <c r="N496" s="384">
        <v>9969.65</v>
      </c>
      <c r="O496" s="395">
        <f>BD.PD[[#This Row],[Cant.]]*BD.PD[[#This Row],[ Tasa ]]*BD.PD[[#This Row],[ Precio Und.]]</f>
        <v>119635.79999999999</v>
      </c>
      <c r="P496" s="386">
        <v>0</v>
      </c>
      <c r="Q496" s="395">
        <f>IF(BD.PD[[#This Row],[Liquid. '[%']]]&lt;&gt;0,(BD.PD[[#This Row],[Valor Neto '[DOP']]]*BD.PD[[#This Row],[Liquid. '[%']]])+BD.PD[[#This Row],[Valor Neto '[DOP']]],BD.PD[[#This Row],[Valor Neto '[DOP']]])</f>
        <v>119635.79999999999</v>
      </c>
      <c r="R496" s="395">
        <f>BD.PD[[#This Row],[Ppto. Orden Interna '[DOP']]]/HLOOKUP("USD",$K$1:$L$2,2,FALSE)</f>
        <v>1961.2426229508194</v>
      </c>
      <c r="S496" s="381" t="s">
        <v>1887</v>
      </c>
      <c r="T496" s="387"/>
      <c r="U496" s="460" t="s">
        <v>542</v>
      </c>
      <c r="V496" s="611">
        <v>801673</v>
      </c>
      <c r="W496" s="381" t="s">
        <v>1887</v>
      </c>
      <c r="X496" s="495">
        <v>21</v>
      </c>
      <c r="Y496" s="388">
        <v>1</v>
      </c>
      <c r="Z496" s="243">
        <f>BD.PD[[#This Row],[Av.P1 '[%']]]*BD.PD[[#This Row],[Ppto. Orden Interna '[DOP']]]</f>
        <v>119635.79999999999</v>
      </c>
      <c r="AA496" s="249"/>
      <c r="AB496" s="389"/>
      <c r="AC496" s="243">
        <f>BD.PD[[#This Row],[Av.P2 '[%']]]*BD.PD[[#This Row],[Ppto. Orden Interna '[DOP']]]</f>
        <v>0</v>
      </c>
      <c r="AD496" s="249"/>
      <c r="AE496" s="389"/>
      <c r="AF496" s="243">
        <f>BD.PD[[#This Row],[Av.P3 '[%']]]*BD.PD[[#This Row],[Ppto. Orden Interna '[DOP']]]</f>
        <v>0</v>
      </c>
      <c r="AG496" s="243"/>
      <c r="AH496" s="243"/>
      <c r="AI496" s="243"/>
      <c r="AJ496" s="243"/>
      <c r="AK496" s="243"/>
      <c r="AL496" s="243"/>
      <c r="AM496" s="482">
        <f>BD.PD[[#This Row],[Pago 3]]+BD.PD[[#This Row],[Pago 2]]+BD.PD[[#This Row],[Pago 1]]</f>
        <v>119635.79999999999</v>
      </c>
      <c r="AN496" s="511" t="s">
        <v>244</v>
      </c>
      <c r="AO496" s="511" t="s">
        <v>245</v>
      </c>
      <c r="AP496" s="511" t="s">
        <v>246</v>
      </c>
      <c r="AQ496" s="511" t="s">
        <v>247</v>
      </c>
      <c r="AR496" s="511">
        <v>594</v>
      </c>
      <c r="AS496" s="511" t="s">
        <v>258</v>
      </c>
      <c r="IH496" s="306"/>
    </row>
    <row r="497" spans="1:242" ht="15" customHeight="1" x14ac:dyDescent="0.3">
      <c r="A497" s="174">
        <v>8.0500000000000007</v>
      </c>
      <c r="B497" s="231"/>
      <c r="C497" s="232" t="str">
        <f>VLOOKUP(BD.PD[[#This Row],[Pos]],PPto[],3,FALSE)</f>
        <v>8.05 Mobiliario no operacional para Tiendas</v>
      </c>
      <c r="D497" s="174" t="s">
        <v>23</v>
      </c>
      <c r="E497" s="305" t="str">
        <f>IF(BD.PD[[#This Row],[.]]="*",VLOOKUP(BD.PD[[#This Row],[Pos]],Presupuesto!A:H,7,FALSE),"")</f>
        <v/>
      </c>
      <c r="F497" s="506" t="s">
        <v>1877</v>
      </c>
      <c r="G497" s="230" t="s">
        <v>1608</v>
      </c>
      <c r="H497" s="174">
        <v>4513065542</v>
      </c>
      <c r="I497" s="174" t="s">
        <v>1609</v>
      </c>
      <c r="J497" s="497" t="s">
        <v>1868</v>
      </c>
      <c r="K497" s="382">
        <v>1</v>
      </c>
      <c r="L497" s="174" t="s">
        <v>260</v>
      </c>
      <c r="M497" s="383">
        <f>IF(BD.PD[[#This Row],[Mon]]="DOP",1,HLOOKUP(BD.PD[[#This Row],[Mon]],$K$1:$L$2,2,FALSE))</f>
        <v>1</v>
      </c>
      <c r="N497" s="384">
        <v>5627</v>
      </c>
      <c r="O497" s="395">
        <f>BD.PD[[#This Row],[Cant.]]*BD.PD[[#This Row],[ Tasa ]]*BD.PD[[#This Row],[ Precio Und.]]</f>
        <v>5627</v>
      </c>
      <c r="P497" s="386">
        <v>0</v>
      </c>
      <c r="Q497" s="395">
        <f>IF(BD.PD[[#This Row],[Liquid. '[%']]]&lt;&gt;0,(BD.PD[[#This Row],[Valor Neto '[DOP']]]*BD.PD[[#This Row],[Liquid. '[%']]])+BD.PD[[#This Row],[Valor Neto '[DOP']]],BD.PD[[#This Row],[Valor Neto '[DOP']]])</f>
        <v>5627</v>
      </c>
      <c r="R497" s="395">
        <f>BD.PD[[#This Row],[Ppto. Orden Interna '[DOP']]]/HLOOKUP("USD",$K$1:$L$2,2,FALSE)</f>
        <v>92.245901639344268</v>
      </c>
      <c r="S497" s="381" t="s">
        <v>1887</v>
      </c>
      <c r="T497" s="387"/>
      <c r="U497" s="460" t="s">
        <v>542</v>
      </c>
      <c r="V497" s="611">
        <v>801673</v>
      </c>
      <c r="W497" s="381" t="s">
        <v>1887</v>
      </c>
      <c r="X497" s="495">
        <v>21</v>
      </c>
      <c r="Y497" s="388">
        <v>1</v>
      </c>
      <c r="Z497" s="243">
        <f>BD.PD[[#This Row],[Av.P1 '[%']]]*BD.PD[[#This Row],[Ppto. Orden Interna '[DOP']]]</f>
        <v>5627</v>
      </c>
      <c r="AA497" s="249"/>
      <c r="AB497" s="389"/>
      <c r="AC497" s="243">
        <f>BD.PD[[#This Row],[Av.P2 '[%']]]*BD.PD[[#This Row],[Ppto. Orden Interna '[DOP']]]</f>
        <v>0</v>
      </c>
      <c r="AD497" s="249"/>
      <c r="AE497" s="389"/>
      <c r="AF497" s="243">
        <f>BD.PD[[#This Row],[Av.P3 '[%']]]*BD.PD[[#This Row],[Ppto. Orden Interna '[DOP']]]</f>
        <v>0</v>
      </c>
      <c r="AG497" s="243"/>
      <c r="AH497" s="243"/>
      <c r="AI497" s="243"/>
      <c r="AJ497" s="243"/>
      <c r="AK497" s="243"/>
      <c r="AL497" s="243"/>
      <c r="AM497" s="482">
        <f>BD.PD[[#This Row],[Pago 3]]+BD.PD[[#This Row],[Pago 2]]+BD.PD[[#This Row],[Pago 1]]</f>
        <v>5627</v>
      </c>
      <c r="AN497" s="511" t="s">
        <v>244</v>
      </c>
      <c r="AO497" s="511" t="s">
        <v>245</v>
      </c>
      <c r="AP497" s="511" t="s">
        <v>246</v>
      </c>
      <c r="AQ497" s="511" t="s">
        <v>247</v>
      </c>
      <c r="AR497" s="511">
        <v>594</v>
      </c>
      <c r="AS497" s="511" t="s">
        <v>258</v>
      </c>
      <c r="IH497" s="306"/>
    </row>
    <row r="498" spans="1:242" ht="15" customHeight="1" x14ac:dyDescent="0.3">
      <c r="A498" s="174">
        <v>8.0500000000000007</v>
      </c>
      <c r="B498" s="231"/>
      <c r="C498" s="232" t="str">
        <f>VLOOKUP(BD.PD[[#This Row],[Pos]],PPto[],3,FALSE)</f>
        <v>8.05 Mobiliario no operacional para Tiendas</v>
      </c>
      <c r="D498" s="174" t="s">
        <v>23</v>
      </c>
      <c r="E498" s="305" t="str">
        <f>IF(BD.PD[[#This Row],[.]]="*",VLOOKUP(BD.PD[[#This Row],[Pos]],Presupuesto!A:H,7,FALSE),"")</f>
        <v/>
      </c>
      <c r="F498" s="506" t="s">
        <v>1878</v>
      </c>
      <c r="G498" s="230" t="s">
        <v>1608</v>
      </c>
      <c r="H498" s="174">
        <v>4513065542</v>
      </c>
      <c r="I498" s="174" t="s">
        <v>1609</v>
      </c>
      <c r="J498" s="497" t="s">
        <v>1868</v>
      </c>
      <c r="K498" s="382">
        <v>6</v>
      </c>
      <c r="L498" s="174" t="s">
        <v>260</v>
      </c>
      <c r="M498" s="383">
        <f>IF(BD.PD[[#This Row],[Mon]]="DOP",1,HLOOKUP(BD.PD[[#This Row],[Mon]],$K$1:$L$2,2,FALSE))</f>
        <v>1</v>
      </c>
      <c r="N498" s="384">
        <v>15592.4</v>
      </c>
      <c r="O498" s="395">
        <f>BD.PD[[#This Row],[Cant.]]*BD.PD[[#This Row],[ Tasa ]]*BD.PD[[#This Row],[ Precio Und.]]</f>
        <v>93554.4</v>
      </c>
      <c r="P498" s="386">
        <v>0</v>
      </c>
      <c r="Q498" s="395">
        <f>IF(BD.PD[[#This Row],[Liquid. '[%']]]&lt;&gt;0,(BD.PD[[#This Row],[Valor Neto '[DOP']]]*BD.PD[[#This Row],[Liquid. '[%']]])+BD.PD[[#This Row],[Valor Neto '[DOP']]],BD.PD[[#This Row],[Valor Neto '[DOP']]])</f>
        <v>93554.4</v>
      </c>
      <c r="R498" s="395">
        <f>BD.PD[[#This Row],[Ppto. Orden Interna '[DOP']]]/HLOOKUP("USD",$K$1:$L$2,2,FALSE)</f>
        <v>1533.6786885245901</v>
      </c>
      <c r="S498" s="381" t="s">
        <v>1887</v>
      </c>
      <c r="T498" s="387"/>
      <c r="U498" s="460" t="s">
        <v>542</v>
      </c>
      <c r="V498" s="611">
        <v>801673</v>
      </c>
      <c r="W498" s="381" t="s">
        <v>1887</v>
      </c>
      <c r="X498" s="495">
        <v>21</v>
      </c>
      <c r="Y498" s="388">
        <v>1</v>
      </c>
      <c r="Z498" s="243">
        <f>BD.PD[[#This Row],[Av.P1 '[%']]]*BD.PD[[#This Row],[Ppto. Orden Interna '[DOP']]]</f>
        <v>93554.4</v>
      </c>
      <c r="AA498" s="495"/>
      <c r="AB498" s="388"/>
      <c r="AC498" s="243">
        <f>BD.PD[[#This Row],[Av.P2 '[%']]]*BD.PD[[#This Row],[Ppto. Orden Interna '[DOP']]]</f>
        <v>0</v>
      </c>
      <c r="AD498" s="249"/>
      <c r="AE498" s="389"/>
      <c r="AF498" s="243">
        <f>BD.PD[[#This Row],[Av.P3 '[%']]]*BD.PD[[#This Row],[Ppto. Orden Interna '[DOP']]]</f>
        <v>0</v>
      </c>
      <c r="AG498" s="243"/>
      <c r="AH498" s="243"/>
      <c r="AI498" s="243"/>
      <c r="AJ498" s="243"/>
      <c r="AK498" s="243"/>
      <c r="AL498" s="243"/>
      <c r="AM498" s="482">
        <f>BD.PD[[#This Row],[Pago 3]]+BD.PD[[#This Row],[Pago 2]]+BD.PD[[#This Row],[Pago 1]]</f>
        <v>93554.4</v>
      </c>
      <c r="AN498" s="511" t="s">
        <v>244</v>
      </c>
      <c r="AO498" s="511" t="s">
        <v>245</v>
      </c>
      <c r="AP498" s="511" t="s">
        <v>246</v>
      </c>
      <c r="AQ498" s="511" t="s">
        <v>247</v>
      </c>
      <c r="AR498" s="511">
        <v>594</v>
      </c>
      <c r="AS498" s="511" t="s">
        <v>258</v>
      </c>
      <c r="IH498" s="306"/>
    </row>
    <row r="499" spans="1:242" ht="15" customHeight="1" x14ac:dyDescent="0.3">
      <c r="A499" s="174">
        <v>8.0500000000000007</v>
      </c>
      <c r="B499" s="231"/>
      <c r="C499" s="232" t="str">
        <f>VLOOKUP(BD.PD[[#This Row],[Pos]],PPto[],3,FALSE)</f>
        <v>8.05 Mobiliario no operacional para Tiendas</v>
      </c>
      <c r="D499" s="174" t="s">
        <v>23</v>
      </c>
      <c r="E499" s="305" t="str">
        <f>IF(BD.PD[[#This Row],[.]]="*",VLOOKUP(BD.PD[[#This Row],[Pos]],Presupuesto!A:H,7,FALSE),"")</f>
        <v/>
      </c>
      <c r="F499" s="506" t="s">
        <v>1879</v>
      </c>
      <c r="G499" s="230" t="s">
        <v>1608</v>
      </c>
      <c r="H499" s="174">
        <v>4513065542</v>
      </c>
      <c r="I499" s="174" t="s">
        <v>1609</v>
      </c>
      <c r="J499" s="497" t="s">
        <v>1868</v>
      </c>
      <c r="K499" s="512">
        <v>4</v>
      </c>
      <c r="L499" s="174" t="s">
        <v>260</v>
      </c>
      <c r="M499" s="383">
        <f>IF(BD.PD[[#This Row],[Mon]]="DOP",1,HLOOKUP(BD.PD[[#This Row],[Mon]],$K$1:$L$2,2,FALSE))</f>
        <v>1</v>
      </c>
      <c r="N499" s="384">
        <v>10875.75</v>
      </c>
      <c r="O499" s="395">
        <f>BD.PD[[#This Row],[Cant.]]*BD.PD[[#This Row],[ Tasa ]]*BD.PD[[#This Row],[ Precio Und.]]</f>
        <v>43503</v>
      </c>
      <c r="P499" s="386">
        <v>0</v>
      </c>
      <c r="Q499" s="395">
        <f>IF(BD.PD[[#This Row],[Liquid. '[%']]]&lt;&gt;0,(BD.PD[[#This Row],[Valor Neto '[DOP']]]*BD.PD[[#This Row],[Liquid. '[%']]])+BD.PD[[#This Row],[Valor Neto '[DOP']]],BD.PD[[#This Row],[Valor Neto '[DOP']]])</f>
        <v>43503</v>
      </c>
      <c r="R499" s="395">
        <f>BD.PD[[#This Row],[Ppto. Orden Interna '[DOP']]]/HLOOKUP("USD",$K$1:$L$2,2,FALSE)</f>
        <v>713.1639344262295</v>
      </c>
      <c r="S499" s="381" t="s">
        <v>1887</v>
      </c>
      <c r="T499" s="387"/>
      <c r="U499" s="460" t="s">
        <v>542</v>
      </c>
      <c r="V499" s="611">
        <v>801673</v>
      </c>
      <c r="W499" s="381" t="s">
        <v>1887</v>
      </c>
      <c r="X499" s="495">
        <v>21</v>
      </c>
      <c r="Y499" s="388">
        <v>1</v>
      </c>
      <c r="Z499" s="243">
        <f>BD.PD[[#This Row],[Av.P1 '[%']]]*BD.PD[[#This Row],[Ppto. Orden Interna '[DOP']]]</f>
        <v>43503</v>
      </c>
      <c r="AA499" s="249"/>
      <c r="AB499" s="389"/>
      <c r="AC499" s="243">
        <f>BD.PD[[#This Row],[Av.P2 '[%']]]*BD.PD[[#This Row],[Ppto. Orden Interna '[DOP']]]</f>
        <v>0</v>
      </c>
      <c r="AD499" s="249"/>
      <c r="AE499" s="389"/>
      <c r="AF499" s="243">
        <f>BD.PD[[#This Row],[Av.P3 '[%']]]*BD.PD[[#This Row],[Ppto. Orden Interna '[DOP']]]</f>
        <v>0</v>
      </c>
      <c r="AG499" s="243"/>
      <c r="AH499" s="243"/>
      <c r="AI499" s="243"/>
      <c r="AJ499" s="243"/>
      <c r="AK499" s="243"/>
      <c r="AL499" s="243"/>
      <c r="AM499" s="482">
        <f>BD.PD[[#This Row],[Pago 3]]+BD.PD[[#This Row],[Pago 2]]+BD.PD[[#This Row],[Pago 1]]</f>
        <v>43503</v>
      </c>
      <c r="AN499" s="511" t="s">
        <v>244</v>
      </c>
      <c r="AO499" s="511" t="s">
        <v>245</v>
      </c>
      <c r="AP499" s="511" t="s">
        <v>246</v>
      </c>
      <c r="AQ499" s="511" t="s">
        <v>247</v>
      </c>
      <c r="AR499" s="511">
        <v>594</v>
      </c>
      <c r="AS499" s="511" t="s">
        <v>258</v>
      </c>
      <c r="IH499" s="306"/>
    </row>
    <row r="500" spans="1:242" ht="15" customHeight="1" x14ac:dyDescent="0.3">
      <c r="A500" s="174">
        <v>8.0500000000000007</v>
      </c>
      <c r="B500" s="231"/>
      <c r="C500" s="232" t="str">
        <f>VLOOKUP(BD.PD[[#This Row],[Pos]],PPto[],3,FALSE)</f>
        <v>8.05 Mobiliario no operacional para Tiendas</v>
      </c>
      <c r="D500" s="174" t="s">
        <v>23</v>
      </c>
      <c r="E500" s="305" t="str">
        <f>IF(BD.PD[[#This Row],[.]]="*",VLOOKUP(BD.PD[[#This Row],[Pos]],Presupuesto!A:H,7,FALSE),"")</f>
        <v/>
      </c>
      <c r="F500" s="506" t="s">
        <v>1880</v>
      </c>
      <c r="G500" s="230" t="s">
        <v>1608</v>
      </c>
      <c r="H500" s="174">
        <v>4513065542</v>
      </c>
      <c r="I500" s="174" t="s">
        <v>1609</v>
      </c>
      <c r="J500" s="497" t="s">
        <v>1868</v>
      </c>
      <c r="K500" s="382">
        <v>24</v>
      </c>
      <c r="L500" s="174" t="s">
        <v>260</v>
      </c>
      <c r="M500" s="383">
        <f>IF(BD.PD[[#This Row],[Mon]]="DOP",1,HLOOKUP(BD.PD[[#This Row],[Mon]],$K$1:$L$2,2,FALSE))</f>
        <v>1</v>
      </c>
      <c r="N500" s="384">
        <v>3707.7000000000003</v>
      </c>
      <c r="O500" s="395">
        <f>BD.PD[[#This Row],[Cant.]]*BD.PD[[#This Row],[ Tasa ]]*BD.PD[[#This Row],[ Precio Und.]]</f>
        <v>88984.8</v>
      </c>
      <c r="P500" s="386">
        <v>0</v>
      </c>
      <c r="Q500" s="395">
        <f>IF(BD.PD[[#This Row],[Liquid. '[%']]]&lt;&gt;0,(BD.PD[[#This Row],[Valor Neto '[DOP']]]*BD.PD[[#This Row],[Liquid. '[%']]])+BD.PD[[#This Row],[Valor Neto '[DOP']]],BD.PD[[#This Row],[Valor Neto '[DOP']]])</f>
        <v>88984.8</v>
      </c>
      <c r="R500" s="395">
        <f>BD.PD[[#This Row],[Ppto. Orden Interna '[DOP']]]/HLOOKUP("USD",$K$1:$L$2,2,FALSE)</f>
        <v>1458.7672131147542</v>
      </c>
      <c r="S500" s="381" t="s">
        <v>1887</v>
      </c>
      <c r="T500" s="387"/>
      <c r="U500" s="460" t="s">
        <v>542</v>
      </c>
      <c r="V500" s="611">
        <v>801673</v>
      </c>
      <c r="W500" s="381" t="s">
        <v>1887</v>
      </c>
      <c r="X500" s="495">
        <v>21</v>
      </c>
      <c r="Y500" s="388">
        <v>1</v>
      </c>
      <c r="Z500" s="243">
        <f>BD.PD[[#This Row],[Av.P1 '[%']]]*BD.PD[[#This Row],[Ppto. Orden Interna '[DOP']]]</f>
        <v>88984.8</v>
      </c>
      <c r="AA500" s="495"/>
      <c r="AB500" s="388"/>
      <c r="AC500" s="243">
        <f>BD.PD[[#This Row],[Av.P2 '[%']]]*BD.PD[[#This Row],[Ppto. Orden Interna '[DOP']]]</f>
        <v>0</v>
      </c>
      <c r="AD500" s="249"/>
      <c r="AE500" s="389"/>
      <c r="AF500" s="243">
        <f>BD.PD[[#This Row],[Av.P3 '[%']]]*BD.PD[[#This Row],[Ppto. Orden Interna '[DOP']]]</f>
        <v>0</v>
      </c>
      <c r="AG500" s="243"/>
      <c r="AH500" s="243"/>
      <c r="AI500" s="243"/>
      <c r="AJ500" s="243"/>
      <c r="AK500" s="243"/>
      <c r="AL500" s="243"/>
      <c r="AM500" s="482">
        <f>BD.PD[[#This Row],[Pago 3]]+BD.PD[[#This Row],[Pago 2]]+BD.PD[[#This Row],[Pago 1]]</f>
        <v>88984.8</v>
      </c>
      <c r="AN500" s="511" t="s">
        <v>244</v>
      </c>
      <c r="AO500" s="511" t="s">
        <v>245</v>
      </c>
      <c r="AP500" s="511" t="s">
        <v>246</v>
      </c>
      <c r="AQ500" s="511" t="s">
        <v>247</v>
      </c>
      <c r="AR500" s="511">
        <v>594</v>
      </c>
      <c r="AS500" s="511" t="s">
        <v>258</v>
      </c>
      <c r="IH500" s="306"/>
    </row>
    <row r="501" spans="1:242" ht="15" customHeight="1" x14ac:dyDescent="0.3">
      <c r="A501" s="174">
        <v>8.0500000000000007</v>
      </c>
      <c r="B501" s="231"/>
      <c r="C501" s="232" t="str">
        <f>VLOOKUP(BD.PD[[#This Row],[Pos]],PPto[],3,FALSE)</f>
        <v>8.05 Mobiliario no operacional para Tiendas</v>
      </c>
      <c r="D501" s="174" t="s">
        <v>23</v>
      </c>
      <c r="E501" s="305" t="str">
        <f>IF(BD.PD[[#This Row],[.]]="*",VLOOKUP(BD.PD[[#This Row],[Pos]],Presupuesto!A:H,7,FALSE),"")</f>
        <v/>
      </c>
      <c r="F501" s="507" t="s">
        <v>1881</v>
      </c>
      <c r="G501" s="230" t="s">
        <v>1608</v>
      </c>
      <c r="H501" s="174">
        <v>4513065542</v>
      </c>
      <c r="I501" s="174" t="s">
        <v>1609</v>
      </c>
      <c r="J501" s="497" t="s">
        <v>1868</v>
      </c>
      <c r="K501" s="382">
        <v>2</v>
      </c>
      <c r="L501" s="174" t="s">
        <v>260</v>
      </c>
      <c r="M501" s="383">
        <f>IF(BD.PD[[#This Row],[Mon]]="DOP",1,HLOOKUP(BD.PD[[#This Row],[Mon]],$K$1:$L$2,2,FALSE))</f>
        <v>1</v>
      </c>
      <c r="N501" s="384">
        <v>12091.25</v>
      </c>
      <c r="O501" s="395">
        <f>BD.PD[[#This Row],[Cant.]]*BD.PD[[#This Row],[ Tasa ]]*BD.PD[[#This Row],[ Precio Und.]]</f>
        <v>24182.5</v>
      </c>
      <c r="P501" s="386">
        <v>0</v>
      </c>
      <c r="Q501" s="395">
        <f>IF(BD.PD[[#This Row],[Liquid. '[%']]]&lt;&gt;0,(BD.PD[[#This Row],[Valor Neto '[DOP']]]*BD.PD[[#This Row],[Liquid. '[%']]])+BD.PD[[#This Row],[Valor Neto '[DOP']]],BD.PD[[#This Row],[Valor Neto '[DOP']]])</f>
        <v>24182.5</v>
      </c>
      <c r="R501" s="395">
        <f>BD.PD[[#This Row],[Ppto. Orden Interna '[DOP']]]/HLOOKUP("USD",$K$1:$L$2,2,FALSE)</f>
        <v>396.43442622950818</v>
      </c>
      <c r="S501" s="381" t="s">
        <v>1887</v>
      </c>
      <c r="T501" s="387"/>
      <c r="U501" s="460" t="s">
        <v>542</v>
      </c>
      <c r="V501" s="611">
        <v>801673</v>
      </c>
      <c r="W501" s="381" t="s">
        <v>1887</v>
      </c>
      <c r="X501" s="495">
        <v>21</v>
      </c>
      <c r="Y501" s="388">
        <v>1</v>
      </c>
      <c r="Z501" s="243">
        <f>BD.PD[[#This Row],[Av.P1 '[%']]]*BD.PD[[#This Row],[Ppto. Orden Interna '[DOP']]]</f>
        <v>24182.5</v>
      </c>
      <c r="AA501" s="249"/>
      <c r="AB501" s="389"/>
      <c r="AC501" s="243">
        <f>BD.PD[[#This Row],[Av.P2 '[%']]]*BD.PD[[#This Row],[Ppto. Orden Interna '[DOP']]]</f>
        <v>0</v>
      </c>
      <c r="AD501" s="249"/>
      <c r="AE501" s="389"/>
      <c r="AF501" s="243">
        <f>BD.PD[[#This Row],[Av.P3 '[%']]]*BD.PD[[#This Row],[Ppto. Orden Interna '[DOP']]]</f>
        <v>0</v>
      </c>
      <c r="AG501" s="243"/>
      <c r="AH501" s="243"/>
      <c r="AI501" s="243"/>
      <c r="AJ501" s="243"/>
      <c r="AK501" s="243"/>
      <c r="AL501" s="243"/>
      <c r="AM501" s="482">
        <f>BD.PD[[#This Row],[Pago 3]]+BD.PD[[#This Row],[Pago 2]]+BD.PD[[#This Row],[Pago 1]]</f>
        <v>24182.5</v>
      </c>
      <c r="AN501" s="511" t="s">
        <v>244</v>
      </c>
      <c r="AO501" s="511" t="s">
        <v>245</v>
      </c>
      <c r="AP501" s="511" t="s">
        <v>246</v>
      </c>
      <c r="AQ501" s="511" t="s">
        <v>247</v>
      </c>
      <c r="AR501" s="511">
        <v>594</v>
      </c>
      <c r="AS501" s="511" t="s">
        <v>258</v>
      </c>
      <c r="IH501" s="306"/>
    </row>
    <row r="502" spans="1:242" ht="15" customHeight="1" x14ac:dyDescent="0.3">
      <c r="A502" s="174">
        <v>8.0500000000000007</v>
      </c>
      <c r="B502" s="231"/>
      <c r="C502" s="232" t="str">
        <f>VLOOKUP(BD.PD[[#This Row],[Pos]],PPto[],3,FALSE)</f>
        <v>8.05 Mobiliario no operacional para Tiendas</v>
      </c>
      <c r="D502" s="174" t="s">
        <v>23</v>
      </c>
      <c r="E502" s="305" t="str">
        <f>IF(BD.PD[[#This Row],[.]]="*",VLOOKUP(BD.PD[[#This Row],[Pos]],Presupuesto!A:H,7,FALSE),"")</f>
        <v/>
      </c>
      <c r="F502" s="507" t="s">
        <v>635</v>
      </c>
      <c r="G502" s="230" t="s">
        <v>1608</v>
      </c>
      <c r="H502" s="174">
        <v>4513065542</v>
      </c>
      <c r="I502" s="174" t="s">
        <v>1609</v>
      </c>
      <c r="J502" s="497" t="s">
        <v>1868</v>
      </c>
      <c r="K502" s="382">
        <v>2</v>
      </c>
      <c r="L502" s="174" t="s">
        <v>260</v>
      </c>
      <c r="M502" s="383">
        <f>IF(BD.PD[[#This Row],[Mon]]="DOP",1,HLOOKUP(BD.PD[[#This Row],[Mon]],$K$1:$L$2,2,FALSE))</f>
        <v>1</v>
      </c>
      <c r="N502" s="384">
        <v>7046.5</v>
      </c>
      <c r="O502" s="395">
        <f>BD.PD[[#This Row],[Cant.]]*BD.PD[[#This Row],[ Tasa ]]*BD.PD[[#This Row],[ Precio Und.]]</f>
        <v>14093</v>
      </c>
      <c r="P502" s="386">
        <v>0</v>
      </c>
      <c r="Q502" s="395">
        <f>IF(BD.PD[[#This Row],[Liquid. '[%']]]&lt;&gt;0,(BD.PD[[#This Row],[Valor Neto '[DOP']]]*BD.PD[[#This Row],[Liquid. '[%']]])+BD.PD[[#This Row],[Valor Neto '[DOP']]],BD.PD[[#This Row],[Valor Neto '[DOP']]])</f>
        <v>14093</v>
      </c>
      <c r="R502" s="395">
        <f>BD.PD[[#This Row],[Ppto. Orden Interna '[DOP']]]/HLOOKUP("USD",$K$1:$L$2,2,FALSE)</f>
        <v>231.03278688524591</v>
      </c>
      <c r="S502" s="381" t="s">
        <v>1887</v>
      </c>
      <c r="T502" s="387"/>
      <c r="U502" s="460" t="s">
        <v>542</v>
      </c>
      <c r="V502" s="611">
        <v>801673</v>
      </c>
      <c r="W502" s="381" t="s">
        <v>1887</v>
      </c>
      <c r="X502" s="495">
        <v>21</v>
      </c>
      <c r="Y502" s="388">
        <v>1</v>
      </c>
      <c r="Z502" s="243">
        <f>BD.PD[[#This Row],[Av.P1 '[%']]]*BD.PD[[#This Row],[Ppto. Orden Interna '[DOP']]]</f>
        <v>14093</v>
      </c>
      <c r="AA502" s="249"/>
      <c r="AB502" s="389"/>
      <c r="AC502" s="243">
        <f>BD.PD[[#This Row],[Av.P2 '[%']]]*BD.PD[[#This Row],[Ppto. Orden Interna '[DOP']]]</f>
        <v>0</v>
      </c>
      <c r="AD502" s="249"/>
      <c r="AE502" s="389"/>
      <c r="AF502" s="243">
        <f>BD.PD[[#This Row],[Av.P3 '[%']]]*BD.PD[[#This Row],[Ppto. Orden Interna '[DOP']]]</f>
        <v>0</v>
      </c>
      <c r="AG502" s="243"/>
      <c r="AH502" s="243"/>
      <c r="AI502" s="243"/>
      <c r="AJ502" s="243"/>
      <c r="AK502" s="243"/>
      <c r="AL502" s="243"/>
      <c r="AM502" s="482">
        <f>BD.PD[[#This Row],[Pago 3]]+BD.PD[[#This Row],[Pago 2]]+BD.PD[[#This Row],[Pago 1]]</f>
        <v>14093</v>
      </c>
      <c r="AN502" s="511" t="s">
        <v>244</v>
      </c>
      <c r="AO502" s="511" t="s">
        <v>245</v>
      </c>
      <c r="AP502" s="511" t="s">
        <v>246</v>
      </c>
      <c r="AQ502" s="511" t="s">
        <v>247</v>
      </c>
      <c r="AR502" s="511">
        <v>594</v>
      </c>
      <c r="AS502" s="511" t="s">
        <v>258</v>
      </c>
      <c r="IH502" s="306"/>
    </row>
    <row r="503" spans="1:242" ht="15" customHeight="1" x14ac:dyDescent="0.3">
      <c r="A503" s="174">
        <v>8.0500000000000007</v>
      </c>
      <c r="B503" s="231"/>
      <c r="C503" s="232" t="str">
        <f>VLOOKUP(BD.PD[[#This Row],[Pos]],PPto[],3,FALSE)</f>
        <v>8.05 Mobiliario no operacional para Tiendas</v>
      </c>
      <c r="D503" s="174" t="s">
        <v>23</v>
      </c>
      <c r="E503" s="305" t="str">
        <f>IF(BD.PD[[#This Row],[.]]="*",VLOOKUP(BD.PD[[#This Row],[Pos]],Presupuesto!A:H,7,FALSE),"")</f>
        <v/>
      </c>
      <c r="F503" s="506" t="s">
        <v>1882</v>
      </c>
      <c r="G503" s="230" t="s">
        <v>1608</v>
      </c>
      <c r="H503" s="174">
        <v>4513065542</v>
      </c>
      <c r="I503" s="174" t="s">
        <v>1609</v>
      </c>
      <c r="J503" s="497" t="s">
        <v>1868</v>
      </c>
      <c r="K503" s="382">
        <v>9</v>
      </c>
      <c r="L503" s="174" t="s">
        <v>260</v>
      </c>
      <c r="M503" s="383">
        <f>IF(BD.PD[[#This Row],[Mon]]="DOP",1,HLOOKUP(BD.PD[[#This Row],[Mon]],$K$1:$L$2,2,FALSE))</f>
        <v>1</v>
      </c>
      <c r="N503" s="384">
        <v>10200</v>
      </c>
      <c r="O503" s="395">
        <f>BD.PD[[#This Row],[Cant.]]*BD.PD[[#This Row],[ Tasa ]]*BD.PD[[#This Row],[ Precio Und.]]</f>
        <v>91800</v>
      </c>
      <c r="P503" s="386">
        <v>0</v>
      </c>
      <c r="Q503" s="395">
        <f>IF(BD.PD[[#This Row],[Liquid. '[%']]]&lt;&gt;0,(BD.PD[[#This Row],[Valor Neto '[DOP']]]*BD.PD[[#This Row],[Liquid. '[%']]])+BD.PD[[#This Row],[Valor Neto '[DOP']]],BD.PD[[#This Row],[Valor Neto '[DOP']]])</f>
        <v>91800</v>
      </c>
      <c r="R503" s="395">
        <f>BD.PD[[#This Row],[Ppto. Orden Interna '[DOP']]]/HLOOKUP("USD",$K$1:$L$2,2,FALSE)</f>
        <v>1504.9180327868853</v>
      </c>
      <c r="S503" s="381" t="s">
        <v>1887</v>
      </c>
      <c r="T503" s="387"/>
      <c r="U503" s="460" t="s">
        <v>542</v>
      </c>
      <c r="V503" s="611">
        <v>801673</v>
      </c>
      <c r="W503" s="381" t="s">
        <v>1887</v>
      </c>
      <c r="X503" s="495">
        <v>21</v>
      </c>
      <c r="Y503" s="388">
        <v>1</v>
      </c>
      <c r="Z503" s="243">
        <f>BD.PD[[#This Row],[Av.P1 '[%']]]*BD.PD[[#This Row],[Ppto. Orden Interna '[DOP']]]</f>
        <v>91800</v>
      </c>
      <c r="AA503" s="249"/>
      <c r="AB503" s="389"/>
      <c r="AC503" s="243">
        <f>BD.PD[[#This Row],[Av.P2 '[%']]]*BD.PD[[#This Row],[Ppto. Orden Interna '[DOP']]]</f>
        <v>0</v>
      </c>
      <c r="AD503" s="249"/>
      <c r="AE503" s="389"/>
      <c r="AF503" s="243">
        <f>BD.PD[[#This Row],[Av.P3 '[%']]]*BD.PD[[#This Row],[Ppto. Orden Interna '[DOP']]]</f>
        <v>0</v>
      </c>
      <c r="AG503" s="243"/>
      <c r="AH503" s="243"/>
      <c r="AI503" s="243"/>
      <c r="AJ503" s="243"/>
      <c r="AK503" s="243"/>
      <c r="AL503" s="243"/>
      <c r="AM503" s="482">
        <f>BD.PD[[#This Row],[Pago 3]]+BD.PD[[#This Row],[Pago 2]]+BD.PD[[#This Row],[Pago 1]]</f>
        <v>91800</v>
      </c>
      <c r="AN503" s="511" t="s">
        <v>244</v>
      </c>
      <c r="AO503" s="511" t="s">
        <v>245</v>
      </c>
      <c r="AP503" s="511" t="s">
        <v>246</v>
      </c>
      <c r="AQ503" s="511" t="s">
        <v>247</v>
      </c>
      <c r="AR503" s="511">
        <v>594</v>
      </c>
      <c r="AS503" s="511" t="s">
        <v>258</v>
      </c>
      <c r="IH503" s="306"/>
    </row>
    <row r="504" spans="1:242" ht="15" customHeight="1" x14ac:dyDescent="0.3">
      <c r="A504" s="174">
        <v>8.0500000000000007</v>
      </c>
      <c r="B504" s="231"/>
      <c r="C504" s="232" t="str">
        <f>VLOOKUP(BD.PD[[#This Row],[Pos]],PPto[],3,FALSE)</f>
        <v>8.05 Mobiliario no operacional para Tiendas</v>
      </c>
      <c r="D504" s="174" t="s">
        <v>23</v>
      </c>
      <c r="E504" s="305" t="str">
        <f>IF(BD.PD[[#This Row],[.]]="*",VLOOKUP(BD.PD[[#This Row],[Pos]],Presupuesto!A:H,7,FALSE),"")</f>
        <v/>
      </c>
      <c r="F504" s="507" t="s">
        <v>1883</v>
      </c>
      <c r="G504" s="230" t="s">
        <v>1608</v>
      </c>
      <c r="H504" s="174">
        <v>4513065542</v>
      </c>
      <c r="I504" s="174" t="s">
        <v>1609</v>
      </c>
      <c r="J504" s="497" t="s">
        <v>1868</v>
      </c>
      <c r="K504" s="382">
        <v>23</v>
      </c>
      <c r="L504" s="174" t="s">
        <v>260</v>
      </c>
      <c r="M504" s="383">
        <f>IF(BD.PD[[#This Row],[Mon]]="DOP",1,HLOOKUP(BD.PD[[#This Row],[Mon]],$K$1:$L$2,2,FALSE))</f>
        <v>1</v>
      </c>
      <c r="N504" s="384">
        <v>3571.7000000000003</v>
      </c>
      <c r="O504" s="395">
        <f>BD.PD[[#This Row],[Cant.]]*BD.PD[[#This Row],[ Tasa ]]*BD.PD[[#This Row],[ Precio Und.]]</f>
        <v>82149.100000000006</v>
      </c>
      <c r="P504" s="386">
        <v>0</v>
      </c>
      <c r="Q504" s="395">
        <f>IF(BD.PD[[#This Row],[Liquid. '[%']]]&lt;&gt;0,(BD.PD[[#This Row],[Valor Neto '[DOP']]]*BD.PD[[#This Row],[Liquid. '[%']]])+BD.PD[[#This Row],[Valor Neto '[DOP']]],BD.PD[[#This Row],[Valor Neto '[DOP']]])</f>
        <v>82149.100000000006</v>
      </c>
      <c r="R504" s="395">
        <f>BD.PD[[#This Row],[Ppto. Orden Interna '[DOP']]]/HLOOKUP("USD",$K$1:$L$2,2,FALSE)</f>
        <v>1346.7065573770492</v>
      </c>
      <c r="S504" s="381" t="s">
        <v>1887</v>
      </c>
      <c r="T504" s="387"/>
      <c r="U504" s="460" t="s">
        <v>542</v>
      </c>
      <c r="V504" s="611">
        <v>801673</v>
      </c>
      <c r="W504" s="381" t="s">
        <v>1887</v>
      </c>
      <c r="X504" s="495">
        <v>21</v>
      </c>
      <c r="Y504" s="388">
        <v>1</v>
      </c>
      <c r="Z504" s="243">
        <f>BD.PD[[#This Row],[Av.P1 '[%']]]*BD.PD[[#This Row],[Ppto. Orden Interna '[DOP']]]</f>
        <v>82149.100000000006</v>
      </c>
      <c r="AA504" s="249"/>
      <c r="AB504" s="389"/>
      <c r="AC504" s="243">
        <f>BD.PD[[#This Row],[Av.P2 '[%']]]*BD.PD[[#This Row],[Ppto. Orden Interna '[DOP']]]</f>
        <v>0</v>
      </c>
      <c r="AD504" s="249"/>
      <c r="AE504" s="389"/>
      <c r="AF504" s="243">
        <f>BD.PD[[#This Row],[Av.P3 '[%']]]*BD.PD[[#This Row],[Ppto. Orden Interna '[DOP']]]</f>
        <v>0</v>
      </c>
      <c r="AG504" s="243"/>
      <c r="AH504" s="243"/>
      <c r="AI504" s="243"/>
      <c r="AJ504" s="243"/>
      <c r="AK504" s="243"/>
      <c r="AL504" s="243"/>
      <c r="AM504" s="482">
        <f>BD.PD[[#This Row],[Pago 3]]+BD.PD[[#This Row],[Pago 2]]+BD.PD[[#This Row],[Pago 1]]</f>
        <v>82149.100000000006</v>
      </c>
      <c r="AN504" s="511" t="s">
        <v>244</v>
      </c>
      <c r="AO504" s="511" t="s">
        <v>245</v>
      </c>
      <c r="AP504" s="511" t="s">
        <v>246</v>
      </c>
      <c r="AQ504" s="511" t="s">
        <v>247</v>
      </c>
      <c r="AR504" s="511">
        <v>594</v>
      </c>
      <c r="AS504" s="511" t="s">
        <v>258</v>
      </c>
      <c r="IH504" s="306"/>
    </row>
    <row r="505" spans="1:242" ht="15" customHeight="1" x14ac:dyDescent="0.3">
      <c r="A505" s="174">
        <v>8.0500000000000007</v>
      </c>
      <c r="B505" s="231"/>
      <c r="C505" s="232" t="str">
        <f>VLOOKUP(BD.PD[[#This Row],[Pos]],PPto[],3,FALSE)</f>
        <v>8.05 Mobiliario no operacional para Tiendas</v>
      </c>
      <c r="D505" s="174" t="s">
        <v>23</v>
      </c>
      <c r="E505" s="305" t="str">
        <f>IF(BD.PD[[#This Row],[.]]="*",VLOOKUP(BD.PD[[#This Row],[Pos]],Presupuesto!A:H,7,FALSE),"")</f>
        <v/>
      </c>
      <c r="F505" s="234" t="s">
        <v>1884</v>
      </c>
      <c r="G505" s="230" t="s">
        <v>1608</v>
      </c>
      <c r="H505" s="174">
        <v>4513065542</v>
      </c>
      <c r="I505" s="174" t="s">
        <v>1609</v>
      </c>
      <c r="J505" s="497" t="s">
        <v>1868</v>
      </c>
      <c r="K505" s="382">
        <v>18</v>
      </c>
      <c r="L505" s="174" t="s">
        <v>260</v>
      </c>
      <c r="M505" s="383">
        <f>IF(BD.PD[[#This Row],[Mon]]="DOP",1,HLOOKUP(BD.PD[[#This Row],[Mon]],$K$1:$L$2,2,FALSE))</f>
        <v>1</v>
      </c>
      <c r="N505" s="384">
        <v>6793.2000000000007</v>
      </c>
      <c r="O505" s="395">
        <f>BD.PD[[#This Row],[Cant.]]*BD.PD[[#This Row],[ Tasa ]]*BD.PD[[#This Row],[ Precio Und.]]</f>
        <v>122277.6</v>
      </c>
      <c r="P505" s="386">
        <v>0</v>
      </c>
      <c r="Q505" s="395">
        <f>IF(BD.PD[[#This Row],[Liquid. '[%']]]&lt;&gt;0,(BD.PD[[#This Row],[Valor Neto '[DOP']]]*BD.PD[[#This Row],[Liquid. '[%']]])+BD.PD[[#This Row],[Valor Neto '[DOP']]],BD.PD[[#This Row],[Valor Neto '[DOP']]])</f>
        <v>122277.6</v>
      </c>
      <c r="R505" s="395">
        <f>BD.PD[[#This Row],[Ppto. Orden Interna '[DOP']]]/HLOOKUP("USD",$K$1:$L$2,2,FALSE)</f>
        <v>2004.5508196721312</v>
      </c>
      <c r="S505" s="381" t="s">
        <v>1887</v>
      </c>
      <c r="T505" s="387"/>
      <c r="U505" s="460" t="s">
        <v>542</v>
      </c>
      <c r="V505" s="611">
        <v>801673</v>
      </c>
      <c r="W505" s="381" t="s">
        <v>1887</v>
      </c>
      <c r="X505" s="495">
        <v>21</v>
      </c>
      <c r="Y505" s="388">
        <v>1</v>
      </c>
      <c r="Z505" s="243">
        <f>BD.PD[[#This Row],[Av.P1 '[%']]]*BD.PD[[#This Row],[Ppto. Orden Interna '[DOP']]]</f>
        <v>122277.6</v>
      </c>
      <c r="AA505" s="249"/>
      <c r="AB505" s="389"/>
      <c r="AC505" s="243">
        <f>BD.PD[[#This Row],[Av.P2 '[%']]]*BD.PD[[#This Row],[Ppto. Orden Interna '[DOP']]]</f>
        <v>0</v>
      </c>
      <c r="AD505" s="249"/>
      <c r="AE505" s="389"/>
      <c r="AF505" s="243">
        <f>BD.PD[[#This Row],[Av.P3 '[%']]]*BD.PD[[#This Row],[Ppto. Orden Interna '[DOP']]]</f>
        <v>0</v>
      </c>
      <c r="AG505" s="243"/>
      <c r="AH505" s="243"/>
      <c r="AI505" s="243"/>
      <c r="AJ505" s="243"/>
      <c r="AK505" s="243"/>
      <c r="AL505" s="243"/>
      <c r="AM505" s="482">
        <f>BD.PD[[#This Row],[Pago 3]]+BD.PD[[#This Row],[Pago 2]]+BD.PD[[#This Row],[Pago 1]]</f>
        <v>122277.6</v>
      </c>
      <c r="AN505" s="511" t="s">
        <v>244</v>
      </c>
      <c r="AO505" s="511" t="s">
        <v>245</v>
      </c>
      <c r="AP505" s="511" t="s">
        <v>246</v>
      </c>
      <c r="AQ505" s="511" t="s">
        <v>247</v>
      </c>
      <c r="AR505" s="511">
        <v>594</v>
      </c>
      <c r="AS505" s="511" t="s">
        <v>258</v>
      </c>
      <c r="IH505" s="306"/>
    </row>
    <row r="506" spans="1:242" ht="15" customHeight="1" x14ac:dyDescent="0.3">
      <c r="A506" s="174">
        <v>8.0500000000000007</v>
      </c>
      <c r="B506" s="231"/>
      <c r="C506" s="232" t="str">
        <f>VLOOKUP(BD.PD[[#This Row],[Pos]],PPto[],3,FALSE)</f>
        <v>8.05 Mobiliario no operacional para Tiendas</v>
      </c>
      <c r="D506" s="174" t="s">
        <v>23</v>
      </c>
      <c r="E506" s="305" t="str">
        <f>IF(BD.PD[[#This Row],[.]]="*",VLOOKUP(BD.PD[[#This Row],[Pos]],Presupuesto!A:H,7,FALSE),"")</f>
        <v/>
      </c>
      <c r="F506" s="506" t="s">
        <v>1885</v>
      </c>
      <c r="G506" s="230" t="s">
        <v>1608</v>
      </c>
      <c r="H506" s="174">
        <v>4513065542</v>
      </c>
      <c r="I506" s="174" t="s">
        <v>1609</v>
      </c>
      <c r="J506" s="497" t="s">
        <v>1868</v>
      </c>
      <c r="K506" s="382">
        <v>13</v>
      </c>
      <c r="L506" s="174" t="s">
        <v>260</v>
      </c>
      <c r="M506" s="383">
        <f>IF(BD.PD[[#This Row],[Mon]]="DOP",1,HLOOKUP(BD.PD[[#This Row],[Mon]],$K$1:$L$2,2,FALSE))</f>
        <v>1</v>
      </c>
      <c r="N506" s="384">
        <v>10056.35</v>
      </c>
      <c r="O506" s="395">
        <f>BD.PD[[#This Row],[Cant.]]*BD.PD[[#This Row],[ Tasa ]]*BD.PD[[#This Row],[ Precio Und.]]</f>
        <v>130732.55</v>
      </c>
      <c r="P506" s="386">
        <v>0</v>
      </c>
      <c r="Q506" s="395">
        <f>IF(BD.PD[[#This Row],[Liquid. '[%']]]&lt;&gt;0,(BD.PD[[#This Row],[Valor Neto '[DOP']]]*BD.PD[[#This Row],[Liquid. '[%']]])+BD.PD[[#This Row],[Valor Neto '[DOP']]],BD.PD[[#This Row],[Valor Neto '[DOP']]])</f>
        <v>130732.55</v>
      </c>
      <c r="R506" s="395">
        <f>BD.PD[[#This Row],[Ppto. Orden Interna '[DOP']]]/HLOOKUP("USD",$K$1:$L$2,2,FALSE)</f>
        <v>2143.156557377049</v>
      </c>
      <c r="S506" s="381" t="s">
        <v>1887</v>
      </c>
      <c r="T506" s="387"/>
      <c r="U506" s="460" t="s">
        <v>542</v>
      </c>
      <c r="V506" s="611">
        <v>801673</v>
      </c>
      <c r="W506" s="381" t="s">
        <v>1887</v>
      </c>
      <c r="X506" s="495">
        <v>21</v>
      </c>
      <c r="Y506" s="388">
        <v>1</v>
      </c>
      <c r="Z506" s="243">
        <f>BD.PD[[#This Row],[Av.P1 '[%']]]*BD.PD[[#This Row],[Ppto. Orden Interna '[DOP']]]</f>
        <v>130732.55</v>
      </c>
      <c r="AA506" s="249"/>
      <c r="AB506" s="389"/>
      <c r="AC506" s="243">
        <f>BD.PD[[#This Row],[Av.P2 '[%']]]*BD.PD[[#This Row],[Ppto. Orden Interna '[DOP']]]</f>
        <v>0</v>
      </c>
      <c r="AD506" s="249"/>
      <c r="AE506" s="389"/>
      <c r="AF506" s="243">
        <f>BD.PD[[#This Row],[Av.P3 '[%']]]*BD.PD[[#This Row],[Ppto. Orden Interna '[DOP']]]</f>
        <v>0</v>
      </c>
      <c r="AG506" s="243"/>
      <c r="AH506" s="243"/>
      <c r="AI506" s="243"/>
      <c r="AJ506" s="243"/>
      <c r="AK506" s="243"/>
      <c r="AL506" s="243"/>
      <c r="AM506" s="482">
        <f>BD.PD[[#This Row],[Pago 3]]+BD.PD[[#This Row],[Pago 2]]+BD.PD[[#This Row],[Pago 1]]</f>
        <v>130732.55</v>
      </c>
      <c r="AN506" s="511" t="s">
        <v>244</v>
      </c>
      <c r="AO506" s="511" t="s">
        <v>245</v>
      </c>
      <c r="AP506" s="511" t="s">
        <v>246</v>
      </c>
      <c r="AQ506" s="511" t="s">
        <v>247</v>
      </c>
      <c r="AR506" s="511">
        <v>594</v>
      </c>
      <c r="AS506" s="511" t="s">
        <v>258</v>
      </c>
      <c r="IH506" s="306"/>
    </row>
    <row r="507" spans="1:242" ht="15" customHeight="1" x14ac:dyDescent="0.3">
      <c r="A507" s="174">
        <v>8.0500000000000007</v>
      </c>
      <c r="B507" s="231"/>
      <c r="C507" s="232" t="str">
        <f>VLOOKUP(BD.PD[[#This Row],[Pos]],PPto[],3,FALSE)</f>
        <v>8.05 Mobiliario no operacional para Tiendas</v>
      </c>
      <c r="D507" s="174" t="s">
        <v>23</v>
      </c>
      <c r="E507" s="305" t="str">
        <f>IF(BD.PD[[#This Row],[.]]="*",VLOOKUP(BD.PD[[#This Row],[Pos]],Presupuesto!A:H,7,FALSE),"")</f>
        <v/>
      </c>
      <c r="F507" s="507" t="s">
        <v>1886</v>
      </c>
      <c r="G507" s="230" t="s">
        <v>1608</v>
      </c>
      <c r="H507" s="174">
        <v>4513065542</v>
      </c>
      <c r="I507" s="174" t="s">
        <v>1609</v>
      </c>
      <c r="J507" s="497" t="s">
        <v>1868</v>
      </c>
      <c r="K507" s="382">
        <v>3</v>
      </c>
      <c r="L507" s="174" t="s">
        <v>260</v>
      </c>
      <c r="M507" s="383">
        <f>IF(BD.PD[[#This Row],[Mon]]="DOP",1,HLOOKUP(BD.PD[[#This Row],[Mon]],$K$1:$L$2,2,FALSE))</f>
        <v>1</v>
      </c>
      <c r="N507" s="384">
        <v>9821.75</v>
      </c>
      <c r="O507" s="395">
        <f>BD.PD[[#This Row],[Cant.]]*BD.PD[[#This Row],[ Tasa ]]*BD.PD[[#This Row],[ Precio Und.]]</f>
        <v>29465.25</v>
      </c>
      <c r="P507" s="386">
        <v>0</v>
      </c>
      <c r="Q507" s="395">
        <f>IF(BD.PD[[#This Row],[Liquid. '[%']]]&lt;&gt;0,(BD.PD[[#This Row],[Valor Neto '[DOP']]]*BD.PD[[#This Row],[Liquid. '[%']]])+BD.PD[[#This Row],[Valor Neto '[DOP']]],BD.PD[[#This Row],[Valor Neto '[DOP']]])</f>
        <v>29465.25</v>
      </c>
      <c r="R507" s="395">
        <f>BD.PD[[#This Row],[Ppto. Orden Interna '[DOP']]]/HLOOKUP("USD",$K$1:$L$2,2,FALSE)</f>
        <v>483.03688524590166</v>
      </c>
      <c r="S507" s="381" t="s">
        <v>1887</v>
      </c>
      <c r="T507" s="387"/>
      <c r="U507" s="460" t="s">
        <v>542</v>
      </c>
      <c r="V507" s="611">
        <v>801673</v>
      </c>
      <c r="W507" s="381" t="s">
        <v>1887</v>
      </c>
      <c r="X507" s="495">
        <v>21</v>
      </c>
      <c r="Y507" s="388">
        <v>1</v>
      </c>
      <c r="Z507" s="243">
        <f>BD.PD[[#This Row],[Av.P1 '[%']]]*BD.PD[[#This Row],[Ppto. Orden Interna '[DOP']]]</f>
        <v>29465.25</v>
      </c>
      <c r="AA507" s="249"/>
      <c r="AB507" s="389"/>
      <c r="AC507" s="243">
        <f>BD.PD[[#This Row],[Av.P2 '[%']]]*BD.PD[[#This Row],[Ppto. Orden Interna '[DOP']]]</f>
        <v>0</v>
      </c>
      <c r="AD507" s="249"/>
      <c r="AE507" s="389"/>
      <c r="AF507" s="243">
        <f>BD.PD[[#This Row],[Av.P3 '[%']]]*BD.PD[[#This Row],[Ppto. Orden Interna '[DOP']]]</f>
        <v>0</v>
      </c>
      <c r="AG507" s="243"/>
      <c r="AH507" s="243"/>
      <c r="AI507" s="243"/>
      <c r="AJ507" s="243"/>
      <c r="AK507" s="243"/>
      <c r="AL507" s="243"/>
      <c r="AM507" s="482">
        <f>BD.PD[[#This Row],[Pago 3]]+BD.PD[[#This Row],[Pago 2]]+BD.PD[[#This Row],[Pago 1]]</f>
        <v>29465.25</v>
      </c>
      <c r="AN507" s="511" t="s">
        <v>244</v>
      </c>
      <c r="AO507" s="511" t="s">
        <v>245</v>
      </c>
      <c r="AP507" s="511" t="s">
        <v>246</v>
      </c>
      <c r="AQ507" s="511" t="s">
        <v>247</v>
      </c>
      <c r="AR507" s="511">
        <v>594</v>
      </c>
      <c r="AS507" s="511" t="s">
        <v>258</v>
      </c>
      <c r="IH507" s="306"/>
    </row>
    <row r="508" spans="1:242" ht="15" customHeight="1" x14ac:dyDescent="0.3">
      <c r="A508" s="174">
        <v>8.0500000000000007</v>
      </c>
      <c r="B508" s="231"/>
      <c r="C508" s="232" t="str">
        <f>VLOOKUP(BD.PD[[#This Row],[Pos]],PPto[],3,FALSE)</f>
        <v>8.05 Mobiliario no operacional para Tiendas</v>
      </c>
      <c r="D508" s="174" t="s">
        <v>23</v>
      </c>
      <c r="E508" s="305" t="str">
        <f>IF(BD.PD[[#This Row],[.]]="*",VLOOKUP(BD.PD[[#This Row],[Pos]],Presupuesto!A:H,7,FALSE),"")</f>
        <v/>
      </c>
      <c r="F508" s="506" t="s">
        <v>1874</v>
      </c>
      <c r="G508" s="230" t="s">
        <v>1608</v>
      </c>
      <c r="H508" s="174">
        <v>4513065542</v>
      </c>
      <c r="I508" s="174" t="s">
        <v>1609</v>
      </c>
      <c r="J508" s="497" t="s">
        <v>1868</v>
      </c>
      <c r="K508" s="382">
        <v>2</v>
      </c>
      <c r="L508" s="174" t="s">
        <v>260</v>
      </c>
      <c r="M508" s="383">
        <f>IF(BD.PD[[#This Row],[Mon]]="DOP",1,HLOOKUP(BD.PD[[#This Row],[Mon]],$K$1:$L$2,2,FALSE))</f>
        <v>1</v>
      </c>
      <c r="N508" s="384">
        <v>15241.35</v>
      </c>
      <c r="O508" s="395">
        <f>BD.PD[[#This Row],[Cant.]]*BD.PD[[#This Row],[ Tasa ]]*BD.PD[[#This Row],[ Precio Und.]]</f>
        <v>30482.7</v>
      </c>
      <c r="P508" s="386">
        <v>0</v>
      </c>
      <c r="Q508" s="395">
        <f>IF(BD.PD[[#This Row],[Liquid. '[%']]]&lt;&gt;0,(BD.PD[[#This Row],[Valor Neto '[DOP']]]*BD.PD[[#This Row],[Liquid. '[%']]])+BD.PD[[#This Row],[Valor Neto '[DOP']]],BD.PD[[#This Row],[Valor Neto '[DOP']]])</f>
        <v>30482.7</v>
      </c>
      <c r="R508" s="395">
        <f>BD.PD[[#This Row],[Ppto. Orden Interna '[DOP']]]/HLOOKUP("USD",$K$1:$L$2,2,FALSE)</f>
        <v>499.71639344262297</v>
      </c>
      <c r="S508" s="381" t="s">
        <v>1887</v>
      </c>
      <c r="T508" s="387"/>
      <c r="U508" s="460" t="s">
        <v>542</v>
      </c>
      <c r="V508" s="611">
        <v>801673</v>
      </c>
      <c r="W508" s="381" t="s">
        <v>1887</v>
      </c>
      <c r="X508" s="495">
        <v>21</v>
      </c>
      <c r="Y508" s="388">
        <v>1</v>
      </c>
      <c r="Z508" s="243">
        <f>BD.PD[[#This Row],[Av.P1 '[%']]]*BD.PD[[#This Row],[Ppto. Orden Interna '[DOP']]]</f>
        <v>30482.7</v>
      </c>
      <c r="AA508" s="249"/>
      <c r="AB508" s="389"/>
      <c r="AC508" s="243">
        <f>BD.PD[[#This Row],[Av.P2 '[%']]]*BD.PD[[#This Row],[Ppto. Orden Interna '[DOP']]]</f>
        <v>0</v>
      </c>
      <c r="AD508" s="249"/>
      <c r="AE508" s="389"/>
      <c r="AF508" s="243">
        <f>BD.PD[[#This Row],[Av.P3 '[%']]]*BD.PD[[#This Row],[Ppto. Orden Interna '[DOP']]]</f>
        <v>0</v>
      </c>
      <c r="AG508" s="243"/>
      <c r="AH508" s="243"/>
      <c r="AI508" s="243"/>
      <c r="AJ508" s="243"/>
      <c r="AK508" s="243"/>
      <c r="AL508" s="243"/>
      <c r="AM508" s="482">
        <f>BD.PD[[#This Row],[Pago 3]]+BD.PD[[#This Row],[Pago 2]]+BD.PD[[#This Row],[Pago 1]]</f>
        <v>30482.7</v>
      </c>
      <c r="AN508" s="511" t="s">
        <v>244</v>
      </c>
      <c r="AO508" s="511" t="s">
        <v>245</v>
      </c>
      <c r="AP508" s="511" t="s">
        <v>246</v>
      </c>
      <c r="AQ508" s="511" t="s">
        <v>247</v>
      </c>
      <c r="AR508" s="511">
        <v>594</v>
      </c>
      <c r="AS508" s="511" t="s">
        <v>258</v>
      </c>
      <c r="IH508" s="306"/>
    </row>
    <row r="509" spans="1:242" ht="15" customHeight="1" x14ac:dyDescent="0.3">
      <c r="A509" s="174">
        <v>8.0500000000000007</v>
      </c>
      <c r="B509" s="231"/>
      <c r="C509" s="232" t="str">
        <f>VLOOKUP(BD.PD[[#This Row],[Pos]],PPto[],3,FALSE)</f>
        <v>8.05 Mobiliario no operacional para Tiendas</v>
      </c>
      <c r="D509" s="174" t="s">
        <v>23</v>
      </c>
      <c r="E509" s="305" t="str">
        <f>IF(BD.PD[[#This Row],[.]]="*",VLOOKUP(BD.PD[[#This Row],[Pos]],Presupuesto!A:H,7,FALSE),"")</f>
        <v/>
      </c>
      <c r="F509" s="507" t="s">
        <v>1899</v>
      </c>
      <c r="G509" s="230" t="s">
        <v>1608</v>
      </c>
      <c r="H509" s="174">
        <v>4513076936</v>
      </c>
      <c r="I509" s="174" t="s">
        <v>1609</v>
      </c>
      <c r="J509" s="497" t="s">
        <v>1898</v>
      </c>
      <c r="K509" s="382">
        <v>6</v>
      </c>
      <c r="L509" s="174" t="s">
        <v>260</v>
      </c>
      <c r="M509" s="383">
        <f>IF(BD.PD[[#This Row],[Mon]]="DOP",1,HLOOKUP(BD.PD[[#This Row],[Mon]],$K$1:$L$2,2,FALSE))</f>
        <v>1</v>
      </c>
      <c r="N509" s="384">
        <v>28000</v>
      </c>
      <c r="O509" s="395">
        <f>BD.PD[[#This Row],[Cant.]]*BD.PD[[#This Row],[ Tasa ]]*BD.PD[[#This Row],[ Precio Und.]]</f>
        <v>168000</v>
      </c>
      <c r="P509" s="386">
        <v>0</v>
      </c>
      <c r="Q509" s="395">
        <f>IF(BD.PD[[#This Row],[Liquid. '[%']]]&lt;&gt;0,(BD.PD[[#This Row],[Valor Neto '[DOP']]]*BD.PD[[#This Row],[Liquid. '[%']]])+BD.PD[[#This Row],[Valor Neto '[DOP']]],BD.PD[[#This Row],[Valor Neto '[DOP']]])</f>
        <v>168000</v>
      </c>
      <c r="R509" s="395">
        <f>BD.PD[[#This Row],[Ppto. Orden Interna '[DOP']]]/HLOOKUP("USD",$K$1:$L$2,2,FALSE)</f>
        <v>2754.0983606557379</v>
      </c>
      <c r="S509" s="381" t="s">
        <v>1180</v>
      </c>
      <c r="T509" s="387"/>
      <c r="U509" s="460" t="s">
        <v>542</v>
      </c>
      <c r="V509" s="611">
        <v>801673</v>
      </c>
      <c r="W509" s="381" t="s">
        <v>1180</v>
      </c>
      <c r="X509" s="495">
        <v>21</v>
      </c>
      <c r="Y509" s="388">
        <v>1</v>
      </c>
      <c r="Z509" s="243">
        <f>BD.PD[[#This Row],[Av.P1 '[%']]]*BD.PD[[#This Row],[Ppto. Orden Interna '[DOP']]]</f>
        <v>168000</v>
      </c>
      <c r="AA509" s="249"/>
      <c r="AB509" s="389"/>
      <c r="AC509" s="243">
        <f>BD.PD[[#This Row],[Av.P2 '[%']]]*BD.PD[[#This Row],[Ppto. Orden Interna '[DOP']]]</f>
        <v>0</v>
      </c>
      <c r="AD509" s="249"/>
      <c r="AE509" s="389"/>
      <c r="AF509" s="243">
        <f>BD.PD[[#This Row],[Av.P3 '[%']]]*BD.PD[[#This Row],[Ppto. Orden Interna '[DOP']]]</f>
        <v>0</v>
      </c>
      <c r="AG509" s="243"/>
      <c r="AH509" s="243"/>
      <c r="AI509" s="243"/>
      <c r="AJ509" s="243"/>
      <c r="AK509" s="243"/>
      <c r="AL509" s="243"/>
      <c r="AM509" s="482">
        <f>BD.PD[[#This Row],[Pago 3]]+BD.PD[[#This Row],[Pago 2]]+BD.PD[[#This Row],[Pago 1]]</f>
        <v>168000</v>
      </c>
      <c r="AN509" s="511" t="s">
        <v>244</v>
      </c>
      <c r="AO509" s="511" t="s">
        <v>245</v>
      </c>
      <c r="AP509" s="511" t="s">
        <v>246</v>
      </c>
      <c r="AQ509" s="511" t="s">
        <v>247</v>
      </c>
      <c r="AR509" s="511">
        <v>594</v>
      </c>
      <c r="AS509" s="511" t="s">
        <v>258</v>
      </c>
      <c r="IH509" s="306"/>
    </row>
    <row r="510" spans="1:242" ht="15" customHeight="1" x14ac:dyDescent="0.3">
      <c r="A510" s="174">
        <v>8.0500000000000007</v>
      </c>
      <c r="B510" s="231"/>
      <c r="C510" s="232" t="str">
        <f>VLOOKUP(BD.PD[[#This Row],[Pos]],PPto[],3,FALSE)</f>
        <v>8.05 Mobiliario no operacional para Tiendas</v>
      </c>
      <c r="D510" s="174" t="s">
        <v>23</v>
      </c>
      <c r="E510" s="305" t="str">
        <f>IF(BD.PD[[#This Row],[.]]="*",VLOOKUP(BD.PD[[#This Row],[Pos]],Presupuesto!A:H,7,FALSE),"")</f>
        <v/>
      </c>
      <c r="F510" s="507" t="s">
        <v>1900</v>
      </c>
      <c r="G510" s="230" t="s">
        <v>1608</v>
      </c>
      <c r="H510" s="174">
        <v>4513076936</v>
      </c>
      <c r="I510" s="174" t="s">
        <v>1609</v>
      </c>
      <c r="J510" s="497" t="s">
        <v>1898</v>
      </c>
      <c r="K510" s="382">
        <v>6</v>
      </c>
      <c r="L510" s="174" t="s">
        <v>260</v>
      </c>
      <c r="M510" s="383">
        <f>IF(BD.PD[[#This Row],[Mon]]="DOP",1,HLOOKUP(BD.PD[[#This Row],[Mon]],$K$1:$L$2,2,FALSE))</f>
        <v>1</v>
      </c>
      <c r="N510" s="384">
        <v>16000</v>
      </c>
      <c r="O510" s="395">
        <f>BD.PD[[#This Row],[Cant.]]*BD.PD[[#This Row],[ Tasa ]]*BD.PD[[#This Row],[ Precio Und.]]</f>
        <v>96000</v>
      </c>
      <c r="P510" s="386">
        <v>0</v>
      </c>
      <c r="Q510" s="395">
        <f>IF(BD.PD[[#This Row],[Liquid. '[%']]]&lt;&gt;0,(BD.PD[[#This Row],[Valor Neto '[DOP']]]*BD.PD[[#This Row],[Liquid. '[%']]])+BD.PD[[#This Row],[Valor Neto '[DOP']]],BD.PD[[#This Row],[Valor Neto '[DOP']]])</f>
        <v>96000</v>
      </c>
      <c r="R510" s="395">
        <f>BD.PD[[#This Row],[Ppto. Orden Interna '[DOP']]]/HLOOKUP("USD",$K$1:$L$2,2,FALSE)</f>
        <v>1573.7704918032787</v>
      </c>
      <c r="S510" s="381" t="s">
        <v>1180</v>
      </c>
      <c r="T510" s="387"/>
      <c r="U510" s="460" t="s">
        <v>542</v>
      </c>
      <c r="V510" s="611">
        <v>801673</v>
      </c>
      <c r="W510" s="381" t="s">
        <v>1180</v>
      </c>
      <c r="X510" s="495">
        <v>21</v>
      </c>
      <c r="Y510" s="388">
        <v>1</v>
      </c>
      <c r="Z510" s="243">
        <f>BD.PD[[#This Row],[Av.P1 '[%']]]*BD.PD[[#This Row],[Ppto. Orden Interna '[DOP']]]</f>
        <v>96000</v>
      </c>
      <c r="AA510" s="249"/>
      <c r="AB510" s="389"/>
      <c r="AC510" s="243">
        <f>BD.PD[[#This Row],[Av.P2 '[%']]]*BD.PD[[#This Row],[Ppto. Orden Interna '[DOP']]]</f>
        <v>0</v>
      </c>
      <c r="AD510" s="249"/>
      <c r="AE510" s="389"/>
      <c r="AF510" s="243">
        <f>BD.PD[[#This Row],[Av.P3 '[%']]]*BD.PD[[#This Row],[Ppto. Orden Interna '[DOP']]]</f>
        <v>0</v>
      </c>
      <c r="AG510" s="243"/>
      <c r="AH510" s="243"/>
      <c r="AI510" s="243"/>
      <c r="AJ510" s="243"/>
      <c r="AK510" s="243"/>
      <c r="AL510" s="243"/>
      <c r="AM510" s="482">
        <f>BD.PD[[#This Row],[Pago 3]]+BD.PD[[#This Row],[Pago 2]]+BD.PD[[#This Row],[Pago 1]]</f>
        <v>96000</v>
      </c>
      <c r="AN510" s="511" t="s">
        <v>244</v>
      </c>
      <c r="AO510" s="511" t="s">
        <v>245</v>
      </c>
      <c r="AP510" s="511" t="s">
        <v>246</v>
      </c>
      <c r="AQ510" s="511" t="s">
        <v>247</v>
      </c>
      <c r="AR510" s="511">
        <v>594</v>
      </c>
      <c r="AS510" s="511" t="s">
        <v>258</v>
      </c>
      <c r="IH510" s="306"/>
    </row>
    <row r="511" spans="1:242" ht="15" customHeight="1" x14ac:dyDescent="0.3">
      <c r="A511" s="174">
        <v>8.0500000000000007</v>
      </c>
      <c r="B511" s="231"/>
      <c r="C511" s="232" t="str">
        <f>VLOOKUP(BD.PD[[#This Row],[Pos]],PPto[],3,FALSE)</f>
        <v>8.05 Mobiliario no operacional para Tiendas</v>
      </c>
      <c r="D511" s="174" t="s">
        <v>23</v>
      </c>
      <c r="E511" s="305" t="str">
        <f>IF(BD.PD[[#This Row],[.]]="*",VLOOKUP(BD.PD[[#This Row],[Pos]],Presupuesto!A:H,7,FALSE),"")</f>
        <v/>
      </c>
      <c r="F511" s="507" t="s">
        <v>1971</v>
      </c>
      <c r="G511" s="230" t="s">
        <v>1608</v>
      </c>
      <c r="H511" s="174">
        <v>4513093206</v>
      </c>
      <c r="I511" s="174" t="s">
        <v>1609</v>
      </c>
      <c r="J511" s="497" t="s">
        <v>1970</v>
      </c>
      <c r="K511" s="382">
        <v>1</v>
      </c>
      <c r="L511" s="174" t="s">
        <v>260</v>
      </c>
      <c r="M511" s="383">
        <f>IF(BD.PD[[#This Row],[Mon]]="DOP",1,HLOOKUP(BD.PD[[#This Row],[Mon]],$K$1:$L$2,2,FALSE))</f>
        <v>1</v>
      </c>
      <c r="N511" s="384">
        <v>12000</v>
      </c>
      <c r="O511" s="395">
        <f>BD.PD[[#This Row],[Cant.]]*BD.PD[[#This Row],[ Tasa ]]*BD.PD[[#This Row],[ Precio Und.]]</f>
        <v>12000</v>
      </c>
      <c r="P511" s="386">
        <v>0</v>
      </c>
      <c r="Q511" s="395">
        <f>IF(BD.PD[[#This Row],[Liquid. '[%']]]&lt;&gt;0,(BD.PD[[#This Row],[Valor Neto '[DOP']]]*BD.PD[[#This Row],[Liquid. '[%']]])+BD.PD[[#This Row],[Valor Neto '[DOP']]],BD.PD[[#This Row],[Valor Neto '[DOP']]])</f>
        <v>12000</v>
      </c>
      <c r="R511" s="395">
        <f>BD.PD[[#This Row],[Ppto. Orden Interna '[DOP']]]/HLOOKUP("USD",$K$1:$L$2,2,FALSE)</f>
        <v>196.72131147540983</v>
      </c>
      <c r="S511" s="381" t="s">
        <v>1180</v>
      </c>
      <c r="T511" s="387"/>
      <c r="U511" s="460" t="s">
        <v>542</v>
      </c>
      <c r="V511" s="611">
        <v>801673</v>
      </c>
      <c r="W511" s="381" t="s">
        <v>1180</v>
      </c>
      <c r="X511" s="495">
        <v>21</v>
      </c>
      <c r="Y511" s="388">
        <v>1</v>
      </c>
      <c r="Z511" s="243">
        <f>BD.PD[[#This Row],[Av.P1 '[%']]]*BD.PD[[#This Row],[Ppto. Orden Interna '[DOP']]]</f>
        <v>12000</v>
      </c>
      <c r="AA511" s="249"/>
      <c r="AB511" s="389"/>
      <c r="AC511" s="243">
        <f>BD.PD[[#This Row],[Av.P2 '[%']]]*BD.PD[[#This Row],[Ppto. Orden Interna '[DOP']]]</f>
        <v>0</v>
      </c>
      <c r="AD511" s="249"/>
      <c r="AE511" s="389"/>
      <c r="AF511" s="243">
        <f>BD.PD[[#This Row],[Av.P3 '[%']]]*BD.PD[[#This Row],[Ppto. Orden Interna '[DOP']]]</f>
        <v>0</v>
      </c>
      <c r="AG511" s="243"/>
      <c r="AH511" s="243"/>
      <c r="AI511" s="243"/>
      <c r="AJ511" s="243"/>
      <c r="AK511" s="243"/>
      <c r="AL511" s="243"/>
      <c r="AM511" s="482">
        <f>BD.PD[[#This Row],[Pago 3]]+BD.PD[[#This Row],[Pago 2]]+BD.PD[[#This Row],[Pago 1]]</f>
        <v>12000</v>
      </c>
      <c r="AN511" s="511" t="s">
        <v>244</v>
      </c>
      <c r="AO511" s="511" t="s">
        <v>245</v>
      </c>
      <c r="AP511" s="511" t="s">
        <v>246</v>
      </c>
      <c r="AQ511" s="511" t="s">
        <v>247</v>
      </c>
      <c r="AR511" s="511">
        <v>594</v>
      </c>
      <c r="AS511" s="511" t="s">
        <v>258</v>
      </c>
      <c r="IH511" s="306"/>
    </row>
    <row r="512" spans="1:242" ht="15" customHeight="1" x14ac:dyDescent="0.3">
      <c r="A512" s="174">
        <v>8.0500000000000007</v>
      </c>
      <c r="B512" s="231"/>
      <c r="C512" s="232" t="str">
        <f>VLOOKUP(BD.PD[[#This Row],[Pos]],PPto[],3,FALSE)</f>
        <v>8.05 Mobiliario no operacional para Tiendas</v>
      </c>
      <c r="D512" s="174" t="s">
        <v>23</v>
      </c>
      <c r="E512" s="305" t="str">
        <f>IF(BD.PD[[#This Row],[.]]="*",VLOOKUP(BD.PD[[#This Row],[Pos]],Presupuesto!A:H,7,FALSE),"")</f>
        <v/>
      </c>
      <c r="F512" s="507" t="s">
        <v>1972</v>
      </c>
      <c r="G512" s="230" t="s">
        <v>1608</v>
      </c>
      <c r="H512" s="174">
        <v>4513093216</v>
      </c>
      <c r="I512" s="174" t="s">
        <v>1609</v>
      </c>
      <c r="J512" s="497" t="s">
        <v>1970</v>
      </c>
      <c r="K512" s="382">
        <v>5</v>
      </c>
      <c r="L512" s="174" t="s">
        <v>260</v>
      </c>
      <c r="M512" s="383">
        <f>IF(BD.PD[[#This Row],[Mon]]="DOP",1,HLOOKUP(BD.PD[[#This Row],[Mon]],$K$1:$L$2,2,FALSE))</f>
        <v>1</v>
      </c>
      <c r="N512" s="384">
        <v>1992.46</v>
      </c>
      <c r="O512" s="395">
        <f>BD.PD[[#This Row],[Cant.]]*BD.PD[[#This Row],[ Tasa ]]*BD.PD[[#This Row],[ Precio Und.]]</f>
        <v>9962.2999999999993</v>
      </c>
      <c r="P512" s="386">
        <v>0</v>
      </c>
      <c r="Q512" s="395">
        <f>IF(BD.PD[[#This Row],[Liquid. '[%']]]&lt;&gt;0,(BD.PD[[#This Row],[Valor Neto '[DOP']]]*BD.PD[[#This Row],[Liquid. '[%']]])+BD.PD[[#This Row],[Valor Neto '[DOP']]],BD.PD[[#This Row],[Valor Neto '[DOP']]])</f>
        <v>9962.2999999999993</v>
      </c>
      <c r="R512" s="395">
        <f>BD.PD[[#This Row],[Ppto. Orden Interna '[DOP']]]/HLOOKUP("USD",$K$1:$L$2,2,FALSE)</f>
        <v>163.31639344262294</v>
      </c>
      <c r="S512" s="381" t="s">
        <v>1948</v>
      </c>
      <c r="T512" s="387"/>
      <c r="U512" s="460" t="s">
        <v>542</v>
      </c>
      <c r="V512" s="611">
        <v>801673</v>
      </c>
      <c r="W512" s="381" t="s">
        <v>1948</v>
      </c>
      <c r="X512" s="495">
        <v>21</v>
      </c>
      <c r="Y512" s="388">
        <v>1</v>
      </c>
      <c r="Z512" s="243">
        <f>BD.PD[[#This Row],[Av.P1 '[%']]]*BD.PD[[#This Row],[Ppto. Orden Interna '[DOP']]]</f>
        <v>9962.2999999999993</v>
      </c>
      <c r="AA512" s="249"/>
      <c r="AB512" s="389"/>
      <c r="AC512" s="243">
        <f>BD.PD[[#This Row],[Av.P2 '[%']]]*BD.PD[[#This Row],[Ppto. Orden Interna '[DOP']]]</f>
        <v>0</v>
      </c>
      <c r="AD512" s="249"/>
      <c r="AE512" s="389"/>
      <c r="AF512" s="243">
        <f>BD.PD[[#This Row],[Av.P3 '[%']]]*BD.PD[[#This Row],[Ppto. Orden Interna '[DOP']]]</f>
        <v>0</v>
      </c>
      <c r="AG512" s="243"/>
      <c r="AH512" s="243"/>
      <c r="AI512" s="243"/>
      <c r="AJ512" s="243"/>
      <c r="AK512" s="243"/>
      <c r="AL512" s="243"/>
      <c r="AM512" s="482">
        <f>BD.PD[[#This Row],[Pago 3]]+BD.PD[[#This Row],[Pago 2]]+BD.PD[[#This Row],[Pago 1]]</f>
        <v>9962.2999999999993</v>
      </c>
      <c r="AN512" s="511" t="s">
        <v>244</v>
      </c>
      <c r="AO512" s="511" t="s">
        <v>245</v>
      </c>
      <c r="AP512" s="511" t="s">
        <v>246</v>
      </c>
      <c r="AQ512" s="511" t="s">
        <v>247</v>
      </c>
      <c r="AR512" s="511">
        <v>594</v>
      </c>
      <c r="AS512" s="511" t="s">
        <v>258</v>
      </c>
      <c r="IH512" s="306"/>
    </row>
    <row r="513" spans="1:242" ht="15" customHeight="1" x14ac:dyDescent="0.3">
      <c r="A513" s="174">
        <v>8.0500000000000007</v>
      </c>
      <c r="B513" s="231"/>
      <c r="C513" s="232" t="str">
        <f>VLOOKUP(BD.PD[[#This Row],[Pos]],PPto[],3,FALSE)</f>
        <v>8.05 Mobiliario no operacional para Tiendas</v>
      </c>
      <c r="D513" s="174" t="s">
        <v>23</v>
      </c>
      <c r="E513" s="305" t="str">
        <f>IF(BD.PD[[#This Row],[.]]="*",VLOOKUP(BD.PD[[#This Row],[Pos]],Presupuesto!A:H,7,FALSE),"")</f>
        <v/>
      </c>
      <c r="F513" s="507" t="s">
        <v>1973</v>
      </c>
      <c r="G513" s="230" t="s">
        <v>1608</v>
      </c>
      <c r="H513" s="174">
        <v>4513093216</v>
      </c>
      <c r="I513" s="174" t="s">
        <v>1609</v>
      </c>
      <c r="J513" s="497" t="s">
        <v>1970</v>
      </c>
      <c r="K513" s="382">
        <v>1</v>
      </c>
      <c r="L513" s="174" t="s">
        <v>260</v>
      </c>
      <c r="M513" s="383">
        <f>IF(BD.PD[[#This Row],[Mon]]="DOP",1,HLOOKUP(BD.PD[[#This Row],[Mon]],$K$1:$L$2,2,FALSE))</f>
        <v>1</v>
      </c>
      <c r="N513" s="384">
        <v>2146.42</v>
      </c>
      <c r="O513" s="395">
        <f>BD.PD[[#This Row],[Cant.]]*BD.PD[[#This Row],[ Tasa ]]*BD.PD[[#This Row],[ Precio Und.]]</f>
        <v>2146.42</v>
      </c>
      <c r="P513" s="386">
        <v>0</v>
      </c>
      <c r="Q513" s="395">
        <f>IF(BD.PD[[#This Row],[Liquid. '[%']]]&lt;&gt;0,(BD.PD[[#This Row],[Valor Neto '[DOP']]]*BD.PD[[#This Row],[Liquid. '[%']]])+BD.PD[[#This Row],[Valor Neto '[DOP']]],BD.PD[[#This Row],[Valor Neto '[DOP']]])</f>
        <v>2146.42</v>
      </c>
      <c r="R513" s="395">
        <f>BD.PD[[#This Row],[Ppto. Orden Interna '[DOP']]]/HLOOKUP("USD",$K$1:$L$2,2,FALSE)</f>
        <v>35.187213114754101</v>
      </c>
      <c r="S513" s="381" t="s">
        <v>1948</v>
      </c>
      <c r="T513" s="387"/>
      <c r="U513" s="460" t="s">
        <v>542</v>
      </c>
      <c r="V513" s="611">
        <v>801673</v>
      </c>
      <c r="W513" s="381" t="s">
        <v>1948</v>
      </c>
      <c r="X513" s="495">
        <v>21</v>
      </c>
      <c r="Y513" s="388">
        <v>1</v>
      </c>
      <c r="Z513" s="243">
        <f>BD.PD[[#This Row],[Av.P1 '[%']]]*BD.PD[[#This Row],[Ppto. Orden Interna '[DOP']]]</f>
        <v>2146.42</v>
      </c>
      <c r="AA513" s="249"/>
      <c r="AB513" s="389"/>
      <c r="AC513" s="243">
        <f>BD.PD[[#This Row],[Av.P2 '[%']]]*BD.PD[[#This Row],[Ppto. Orden Interna '[DOP']]]</f>
        <v>0</v>
      </c>
      <c r="AD513" s="249"/>
      <c r="AE513" s="389"/>
      <c r="AF513" s="243">
        <f>BD.PD[[#This Row],[Av.P3 '[%']]]*BD.PD[[#This Row],[Ppto. Orden Interna '[DOP']]]</f>
        <v>0</v>
      </c>
      <c r="AG513" s="243"/>
      <c r="AH513" s="243"/>
      <c r="AI513" s="243"/>
      <c r="AJ513" s="243"/>
      <c r="AK513" s="243"/>
      <c r="AL513" s="243"/>
      <c r="AM513" s="482">
        <f>BD.PD[[#This Row],[Pago 3]]+BD.PD[[#This Row],[Pago 2]]+BD.PD[[#This Row],[Pago 1]]</f>
        <v>2146.42</v>
      </c>
      <c r="AN513" s="511" t="s">
        <v>244</v>
      </c>
      <c r="AO513" s="511" t="s">
        <v>245</v>
      </c>
      <c r="AP513" s="511" t="s">
        <v>246</v>
      </c>
      <c r="AQ513" s="511" t="s">
        <v>247</v>
      </c>
      <c r="AR513" s="511">
        <v>594</v>
      </c>
      <c r="AS513" s="511" t="s">
        <v>258</v>
      </c>
      <c r="IH513" s="306"/>
    </row>
    <row r="514" spans="1:242" ht="15" customHeight="1" x14ac:dyDescent="0.3">
      <c r="A514" s="174">
        <v>8.0500000000000007</v>
      </c>
      <c r="B514" s="231"/>
      <c r="C514" s="232" t="str">
        <f>VLOOKUP(BD.PD[[#This Row],[Pos]],PPto[],3,FALSE)</f>
        <v>8.05 Mobiliario no operacional para Tiendas</v>
      </c>
      <c r="D514" s="174" t="s">
        <v>23</v>
      </c>
      <c r="E514" s="305" t="str">
        <f>IF(BD.PD[[#This Row],[.]]="*",VLOOKUP(BD.PD[[#This Row],[Pos]],Presupuesto!A:H,7,FALSE),"")</f>
        <v/>
      </c>
      <c r="F514" s="507" t="s">
        <v>2018</v>
      </c>
      <c r="G514" s="230" t="s">
        <v>1608</v>
      </c>
      <c r="H514" s="174">
        <v>4513130353</v>
      </c>
      <c r="I514" s="174" t="s">
        <v>1605</v>
      </c>
      <c r="J514" s="497" t="s">
        <v>1994</v>
      </c>
      <c r="K514" s="382">
        <v>1</v>
      </c>
      <c r="L514" s="174" t="s">
        <v>260</v>
      </c>
      <c r="M514" s="383">
        <f>IF(BD.PD[[#This Row],[Mon]]="DOP",1,HLOOKUP(BD.PD[[#This Row],[Mon]],$K$1:$L$2,2,FALSE))</f>
        <v>1</v>
      </c>
      <c r="N514" s="384">
        <v>128000</v>
      </c>
      <c r="O514" s="395">
        <f>BD.PD[[#This Row],[Cant.]]*BD.PD[[#This Row],[ Tasa ]]*BD.PD[[#This Row],[ Precio Und.]]</f>
        <v>128000</v>
      </c>
      <c r="P514" s="386">
        <v>0</v>
      </c>
      <c r="Q514" s="395">
        <f>IF(BD.PD[[#This Row],[Liquid. '[%']]]&lt;&gt;0,(BD.PD[[#This Row],[Valor Neto '[DOP']]]*BD.PD[[#This Row],[Liquid. '[%']]])+BD.PD[[#This Row],[Valor Neto '[DOP']]],BD.PD[[#This Row],[Valor Neto '[DOP']]])</f>
        <v>128000</v>
      </c>
      <c r="R514" s="395">
        <f>BD.PD[[#This Row],[Ppto. Orden Interna '[DOP']]]/HLOOKUP("USD",$K$1:$L$2,2,FALSE)</f>
        <v>2098.3606557377047</v>
      </c>
      <c r="S514" s="381" t="s">
        <v>1639</v>
      </c>
      <c r="T514" s="387"/>
      <c r="U514" s="460" t="s">
        <v>542</v>
      </c>
      <c r="V514" s="611">
        <v>801673</v>
      </c>
      <c r="W514" s="398" t="s">
        <v>1639</v>
      </c>
      <c r="X514" s="495">
        <v>22</v>
      </c>
      <c r="Y514" s="388">
        <v>1</v>
      </c>
      <c r="Z514" s="243">
        <f>BD.PD[[#This Row],[Av.P1 '[%']]]*BD.PD[[#This Row],[Ppto. Orden Interna '[DOP']]]</f>
        <v>128000</v>
      </c>
      <c r="AA514" s="249"/>
      <c r="AB514" s="389"/>
      <c r="AC514" s="243">
        <f>BD.PD[[#This Row],[Av.P2 '[%']]]*BD.PD[[#This Row],[Ppto. Orden Interna '[DOP']]]</f>
        <v>0</v>
      </c>
      <c r="AD514" s="249"/>
      <c r="AE514" s="389"/>
      <c r="AF514" s="243">
        <f>BD.PD[[#This Row],[Av.P3 '[%']]]*BD.PD[[#This Row],[Ppto. Orden Interna '[DOP']]]</f>
        <v>0</v>
      </c>
      <c r="AG514" s="243"/>
      <c r="AH514" s="243"/>
      <c r="AI514" s="243"/>
      <c r="AJ514" s="243"/>
      <c r="AK514" s="243"/>
      <c r="AL514" s="243"/>
      <c r="AM514" s="482">
        <f>BD.PD[[#This Row],[Pago 3]]+BD.PD[[#This Row],[Pago 2]]+BD.PD[[#This Row],[Pago 1]]</f>
        <v>128000</v>
      </c>
      <c r="AN514" s="511" t="s">
        <v>244</v>
      </c>
      <c r="AO514" s="511" t="s">
        <v>245</v>
      </c>
      <c r="AP514" s="511" t="s">
        <v>246</v>
      </c>
      <c r="AQ514" s="511" t="s">
        <v>247</v>
      </c>
      <c r="AR514" s="511">
        <v>594</v>
      </c>
      <c r="AS514" s="511" t="s">
        <v>258</v>
      </c>
      <c r="IH514" s="306"/>
    </row>
    <row r="515" spans="1:242" ht="15" customHeight="1" x14ac:dyDescent="0.3">
      <c r="A515" s="174">
        <v>8.0500000000000007</v>
      </c>
      <c r="B515" s="231"/>
      <c r="C515" s="232" t="str">
        <f>VLOOKUP(BD.PD[[#This Row],[Pos]],PPto[],3,FALSE)</f>
        <v>8.05 Mobiliario no operacional para Tiendas</v>
      </c>
      <c r="D515" s="174" t="s">
        <v>23</v>
      </c>
      <c r="E515" s="305" t="str">
        <f>IF(BD.PD[[#This Row],[.]]="*",VLOOKUP(BD.PD[[#This Row],[Pos]],Presupuesto!A:H,7,FALSE),"")</f>
        <v/>
      </c>
      <c r="F515" s="507" t="s">
        <v>2019</v>
      </c>
      <c r="G515" s="230" t="s">
        <v>1608</v>
      </c>
      <c r="H515" s="174">
        <v>4513130353</v>
      </c>
      <c r="I515" s="174" t="s">
        <v>1605</v>
      </c>
      <c r="J515" s="497" t="s">
        <v>1994</v>
      </c>
      <c r="K515" s="382">
        <v>1</v>
      </c>
      <c r="L515" s="174" t="s">
        <v>260</v>
      </c>
      <c r="M515" s="383">
        <f>IF(BD.PD[[#This Row],[Mon]]="DOP",1,HLOOKUP(BD.PD[[#This Row],[Mon]],$K$1:$L$2,2,FALSE))</f>
        <v>1</v>
      </c>
      <c r="N515" s="384">
        <v>110000</v>
      </c>
      <c r="O515" s="395">
        <f>BD.PD[[#This Row],[Cant.]]*BD.PD[[#This Row],[ Tasa ]]*BD.PD[[#This Row],[ Precio Und.]]</f>
        <v>110000</v>
      </c>
      <c r="P515" s="386">
        <v>0</v>
      </c>
      <c r="Q515" s="395">
        <f>IF(BD.PD[[#This Row],[Liquid. '[%']]]&lt;&gt;0,(BD.PD[[#This Row],[Valor Neto '[DOP']]]*BD.PD[[#This Row],[Liquid. '[%']]])+BD.PD[[#This Row],[Valor Neto '[DOP']]],BD.PD[[#This Row],[Valor Neto '[DOP']]])</f>
        <v>110000</v>
      </c>
      <c r="R515" s="395">
        <f>BD.PD[[#This Row],[Ppto. Orden Interna '[DOP']]]/HLOOKUP("USD",$K$1:$L$2,2,FALSE)</f>
        <v>1803.2786885245901</v>
      </c>
      <c r="S515" s="381" t="s">
        <v>1639</v>
      </c>
      <c r="T515" s="387"/>
      <c r="U515" s="460" t="s">
        <v>542</v>
      </c>
      <c r="V515" s="611">
        <v>801673</v>
      </c>
      <c r="W515" s="398" t="s">
        <v>1639</v>
      </c>
      <c r="X515" s="495">
        <v>22</v>
      </c>
      <c r="Y515" s="388">
        <v>1</v>
      </c>
      <c r="Z515" s="243">
        <f>BD.PD[[#This Row],[Av.P1 '[%']]]*BD.PD[[#This Row],[Ppto. Orden Interna '[DOP']]]</f>
        <v>110000</v>
      </c>
      <c r="AA515" s="249"/>
      <c r="AB515" s="389"/>
      <c r="AC515" s="243">
        <f>BD.PD[[#This Row],[Av.P2 '[%']]]*BD.PD[[#This Row],[Ppto. Orden Interna '[DOP']]]</f>
        <v>0</v>
      </c>
      <c r="AD515" s="249"/>
      <c r="AE515" s="389"/>
      <c r="AF515" s="243">
        <f>BD.PD[[#This Row],[Av.P3 '[%']]]*BD.PD[[#This Row],[Ppto. Orden Interna '[DOP']]]</f>
        <v>0</v>
      </c>
      <c r="AG515" s="243"/>
      <c r="AH515" s="243"/>
      <c r="AI515" s="243"/>
      <c r="AJ515" s="243"/>
      <c r="AK515" s="243"/>
      <c r="AL515" s="243"/>
      <c r="AM515" s="482">
        <f>BD.PD[[#This Row],[Pago 3]]+BD.PD[[#This Row],[Pago 2]]+BD.PD[[#This Row],[Pago 1]]</f>
        <v>110000</v>
      </c>
      <c r="AN515" s="511" t="s">
        <v>244</v>
      </c>
      <c r="AO515" s="511" t="s">
        <v>245</v>
      </c>
      <c r="AP515" s="511" t="s">
        <v>246</v>
      </c>
      <c r="AQ515" s="511" t="s">
        <v>247</v>
      </c>
      <c r="AR515" s="511">
        <v>594</v>
      </c>
      <c r="AS515" s="511" t="s">
        <v>258</v>
      </c>
      <c r="IH515" s="306"/>
    </row>
    <row r="516" spans="1:242" ht="15" customHeight="1" x14ac:dyDescent="0.3">
      <c r="A516" s="174">
        <v>8.0500000000000007</v>
      </c>
      <c r="B516" s="231"/>
      <c r="C516" s="232" t="str">
        <f>VLOOKUP(BD.PD[[#This Row],[Pos]],PPto[],3,FALSE)</f>
        <v>8.05 Mobiliario no operacional para Tiendas</v>
      </c>
      <c r="D516" s="174" t="s">
        <v>23</v>
      </c>
      <c r="E516" s="305" t="str">
        <f>IF(BD.PD[[#This Row],[.]]="*",VLOOKUP(BD.PD[[#This Row],[Pos]],Presupuesto!A:H,7,FALSE),"")</f>
        <v/>
      </c>
      <c r="F516" s="507" t="s">
        <v>2030</v>
      </c>
      <c r="G516" s="230" t="s">
        <v>1608</v>
      </c>
      <c r="H516" s="174">
        <v>4513130353</v>
      </c>
      <c r="I516" s="174" t="s">
        <v>1605</v>
      </c>
      <c r="J516" s="497" t="s">
        <v>1994</v>
      </c>
      <c r="K516" s="382">
        <v>1</v>
      </c>
      <c r="L516" s="174" t="s">
        <v>260</v>
      </c>
      <c r="M516" s="383">
        <f>IF(BD.PD[[#This Row],[Mon]]="DOP",1,HLOOKUP(BD.PD[[#This Row],[Mon]],$K$1:$L$2,2,FALSE))</f>
        <v>1</v>
      </c>
      <c r="N516" s="384">
        <v>380275</v>
      </c>
      <c r="O516" s="395">
        <f>BD.PD[[#This Row],[Cant.]]*BD.PD[[#This Row],[ Tasa ]]*BD.PD[[#This Row],[ Precio Und.]]</f>
        <v>380275</v>
      </c>
      <c r="P516" s="386">
        <v>0</v>
      </c>
      <c r="Q516" s="395">
        <f>IF(BD.PD[[#This Row],[Liquid. '[%']]]&lt;&gt;0,(BD.PD[[#This Row],[Valor Neto '[DOP']]]*BD.PD[[#This Row],[Liquid. '[%']]])+BD.PD[[#This Row],[Valor Neto '[DOP']]],BD.PD[[#This Row],[Valor Neto '[DOP']]])</f>
        <v>380275</v>
      </c>
      <c r="R516" s="395">
        <f>BD.PD[[#This Row],[Ppto. Orden Interna '[DOP']]]/HLOOKUP("USD",$K$1:$L$2,2,FALSE)</f>
        <v>6234.0163934426228</v>
      </c>
      <c r="S516" s="381" t="s">
        <v>1639</v>
      </c>
      <c r="T516" s="387"/>
      <c r="U516" s="460" t="s">
        <v>542</v>
      </c>
      <c r="V516" s="611">
        <v>801673</v>
      </c>
      <c r="W516" s="398" t="s">
        <v>1639</v>
      </c>
      <c r="X516" s="495">
        <v>22</v>
      </c>
      <c r="Y516" s="388">
        <v>1</v>
      </c>
      <c r="Z516" s="243">
        <f>BD.PD[[#This Row],[Av.P1 '[%']]]*BD.PD[[#This Row],[Ppto. Orden Interna '[DOP']]]</f>
        <v>380275</v>
      </c>
      <c r="AA516" s="249"/>
      <c r="AB516" s="389"/>
      <c r="AC516" s="243">
        <f>BD.PD[[#This Row],[Av.P2 '[%']]]*BD.PD[[#This Row],[Ppto. Orden Interna '[DOP']]]</f>
        <v>0</v>
      </c>
      <c r="AD516" s="249"/>
      <c r="AE516" s="389"/>
      <c r="AF516" s="243">
        <f>BD.PD[[#This Row],[Av.P3 '[%']]]*BD.PD[[#This Row],[Ppto. Orden Interna '[DOP']]]</f>
        <v>0</v>
      </c>
      <c r="AG516" s="243"/>
      <c r="AH516" s="243"/>
      <c r="AI516" s="243"/>
      <c r="AJ516" s="243"/>
      <c r="AK516" s="243"/>
      <c r="AL516" s="243"/>
      <c r="AM516" s="482">
        <f>BD.PD[[#This Row],[Pago 3]]+BD.PD[[#This Row],[Pago 2]]+BD.PD[[#This Row],[Pago 1]]</f>
        <v>380275</v>
      </c>
      <c r="AN516" s="511" t="s">
        <v>244</v>
      </c>
      <c r="AO516" s="511" t="s">
        <v>245</v>
      </c>
      <c r="AP516" s="511" t="s">
        <v>246</v>
      </c>
      <c r="AQ516" s="511" t="s">
        <v>247</v>
      </c>
      <c r="AR516" s="511">
        <v>594</v>
      </c>
      <c r="AS516" s="511" t="s">
        <v>258</v>
      </c>
      <c r="IH516" s="306"/>
    </row>
    <row r="517" spans="1:242" ht="15" customHeight="1" x14ac:dyDescent="0.3">
      <c r="A517" s="174">
        <v>8.0500000000000007</v>
      </c>
      <c r="B517" s="231"/>
      <c r="C517" s="232" t="str">
        <f>VLOOKUP(BD.PD[[#This Row],[Pos]],PPto[],3,FALSE)</f>
        <v>8.05 Mobiliario no operacional para Tiendas</v>
      </c>
      <c r="D517" s="174" t="s">
        <v>23</v>
      </c>
      <c r="E517" s="305" t="str">
        <f>IF(BD.PD[[#This Row],[.]]="*",VLOOKUP(BD.PD[[#This Row],[Pos]],Presupuesto!A:H,7,FALSE),"")</f>
        <v/>
      </c>
      <c r="F517" s="507" t="s">
        <v>2031</v>
      </c>
      <c r="G517" s="230" t="s">
        <v>1608</v>
      </c>
      <c r="H517" s="174">
        <v>4513097285</v>
      </c>
      <c r="I517" s="174" t="s">
        <v>1605</v>
      </c>
      <c r="J517" s="497" t="s">
        <v>1994</v>
      </c>
      <c r="K517" s="382">
        <v>1</v>
      </c>
      <c r="L517" s="174" t="s">
        <v>260</v>
      </c>
      <c r="M517" s="383">
        <f>IF(BD.PD[[#This Row],[Mon]]="DOP",1,HLOOKUP(BD.PD[[#This Row],[Mon]],$K$1:$L$2,2,FALSE))</f>
        <v>1</v>
      </c>
      <c r="N517" s="384">
        <v>25127.52</v>
      </c>
      <c r="O517" s="395">
        <f>BD.PD[[#This Row],[Cant.]]*BD.PD[[#This Row],[ Tasa ]]*BD.PD[[#This Row],[ Precio Und.]]</f>
        <v>25127.52</v>
      </c>
      <c r="P517" s="386">
        <v>0</v>
      </c>
      <c r="Q517" s="395">
        <f>IF(BD.PD[[#This Row],[Liquid. '[%']]]&lt;&gt;0,(BD.PD[[#This Row],[Valor Neto '[DOP']]]*BD.PD[[#This Row],[Liquid. '[%']]])+BD.PD[[#This Row],[Valor Neto '[DOP']]],BD.PD[[#This Row],[Valor Neto '[DOP']]])</f>
        <v>25127.52</v>
      </c>
      <c r="R517" s="395">
        <f>BD.PD[[#This Row],[Ppto. Orden Interna '[DOP']]]/HLOOKUP("USD",$K$1:$L$2,2,FALSE)</f>
        <v>411.92655737704916</v>
      </c>
      <c r="S517" s="381" t="s">
        <v>2032</v>
      </c>
      <c r="T517" s="387"/>
      <c r="U517" s="460" t="s">
        <v>542</v>
      </c>
      <c r="V517" s="611">
        <v>801673</v>
      </c>
      <c r="W517" s="398" t="s">
        <v>2032</v>
      </c>
      <c r="X517" s="495">
        <v>22</v>
      </c>
      <c r="Y517" s="388">
        <v>1</v>
      </c>
      <c r="Z517" s="243">
        <f>BD.PD[[#This Row],[Av.P1 '[%']]]*BD.PD[[#This Row],[Ppto. Orden Interna '[DOP']]]</f>
        <v>25127.52</v>
      </c>
      <c r="AA517" s="249"/>
      <c r="AB517" s="389"/>
      <c r="AC517" s="243">
        <f>BD.PD[[#This Row],[Av.P2 '[%']]]*BD.PD[[#This Row],[Ppto. Orden Interna '[DOP']]]</f>
        <v>0</v>
      </c>
      <c r="AD517" s="249"/>
      <c r="AE517" s="389"/>
      <c r="AF517" s="243">
        <f>BD.PD[[#This Row],[Av.P3 '[%']]]*BD.PD[[#This Row],[Ppto. Orden Interna '[DOP']]]</f>
        <v>0</v>
      </c>
      <c r="AG517" s="243"/>
      <c r="AH517" s="243"/>
      <c r="AI517" s="243"/>
      <c r="AJ517" s="243"/>
      <c r="AK517" s="243"/>
      <c r="AL517" s="243"/>
      <c r="AM517" s="482">
        <f>BD.PD[[#This Row],[Pago 3]]+BD.PD[[#This Row],[Pago 2]]+BD.PD[[#This Row],[Pago 1]]</f>
        <v>25127.52</v>
      </c>
      <c r="AN517" s="511" t="s">
        <v>244</v>
      </c>
      <c r="AO517" s="511" t="s">
        <v>245</v>
      </c>
      <c r="AP517" s="511" t="s">
        <v>246</v>
      </c>
      <c r="AQ517" s="511" t="s">
        <v>247</v>
      </c>
      <c r="AR517" s="511">
        <v>594</v>
      </c>
      <c r="AS517" s="511" t="s">
        <v>258</v>
      </c>
      <c r="IH517" s="306"/>
    </row>
    <row r="518" spans="1:242" ht="15" customHeight="1" x14ac:dyDescent="0.3">
      <c r="A518" s="174">
        <v>8.0500000000000007</v>
      </c>
      <c r="B518" s="231"/>
      <c r="C518" s="232" t="str">
        <f>VLOOKUP(BD.PD[[#This Row],[Pos]],PPto[],3,FALSE)</f>
        <v>8.05 Mobiliario no operacional para Tiendas</v>
      </c>
      <c r="D518" s="174" t="s">
        <v>23</v>
      </c>
      <c r="E518" s="305" t="str">
        <f>IF(BD.PD[[#This Row],[.]]="*",VLOOKUP(BD.PD[[#This Row],[Pos]],Presupuesto!A:H,7,FALSE),"")</f>
        <v/>
      </c>
      <c r="F518" s="507" t="s">
        <v>1874</v>
      </c>
      <c r="G518" s="230" t="s">
        <v>1608</v>
      </c>
      <c r="H518" s="174">
        <v>4513097285</v>
      </c>
      <c r="I518" s="174" t="s">
        <v>1605</v>
      </c>
      <c r="J518" s="497" t="s">
        <v>1994</v>
      </c>
      <c r="K518" s="382">
        <v>1</v>
      </c>
      <c r="L518" s="174" t="s">
        <v>260</v>
      </c>
      <c r="M518" s="383">
        <f>IF(BD.PD[[#This Row],[Mon]]="DOP",1,HLOOKUP(BD.PD[[#This Row],[Mon]],$K$1:$L$2,2,FALSE))</f>
        <v>1</v>
      </c>
      <c r="N518" s="384">
        <v>14000</v>
      </c>
      <c r="O518" s="395">
        <f>BD.PD[[#This Row],[Cant.]]*BD.PD[[#This Row],[ Tasa ]]*BD.PD[[#This Row],[ Precio Und.]]</f>
        <v>14000</v>
      </c>
      <c r="P518" s="386">
        <v>0</v>
      </c>
      <c r="Q518" s="395">
        <f>IF(BD.PD[[#This Row],[Liquid. '[%']]]&lt;&gt;0,(BD.PD[[#This Row],[Valor Neto '[DOP']]]*BD.PD[[#This Row],[Liquid. '[%']]])+BD.PD[[#This Row],[Valor Neto '[DOP']]],BD.PD[[#This Row],[Valor Neto '[DOP']]])</f>
        <v>14000</v>
      </c>
      <c r="R518" s="395">
        <f>BD.PD[[#This Row],[Ppto. Orden Interna '[DOP']]]/HLOOKUP("USD",$K$1:$L$2,2,FALSE)</f>
        <v>229.50819672131146</v>
      </c>
      <c r="S518" s="381" t="s">
        <v>2032</v>
      </c>
      <c r="T518" s="387"/>
      <c r="U518" s="460" t="s">
        <v>542</v>
      </c>
      <c r="V518" s="611">
        <v>801673</v>
      </c>
      <c r="W518" s="398" t="s">
        <v>2032</v>
      </c>
      <c r="X518" s="495">
        <v>22</v>
      </c>
      <c r="Y518" s="388">
        <v>1</v>
      </c>
      <c r="Z518" s="243">
        <f>BD.PD[[#This Row],[Av.P1 '[%']]]*BD.PD[[#This Row],[Ppto. Orden Interna '[DOP']]]</f>
        <v>14000</v>
      </c>
      <c r="AA518" s="249"/>
      <c r="AB518" s="389"/>
      <c r="AC518" s="243">
        <f>BD.PD[[#This Row],[Av.P2 '[%']]]*BD.PD[[#This Row],[Ppto. Orden Interna '[DOP']]]</f>
        <v>0</v>
      </c>
      <c r="AD518" s="249"/>
      <c r="AE518" s="389"/>
      <c r="AF518" s="243">
        <f>BD.PD[[#This Row],[Av.P3 '[%']]]*BD.PD[[#This Row],[Ppto. Orden Interna '[DOP']]]</f>
        <v>0</v>
      </c>
      <c r="AG518" s="243"/>
      <c r="AH518" s="243"/>
      <c r="AI518" s="243"/>
      <c r="AJ518" s="243"/>
      <c r="AK518" s="243"/>
      <c r="AL518" s="243"/>
      <c r="AM518" s="482">
        <f>BD.PD[[#This Row],[Pago 3]]+BD.PD[[#This Row],[Pago 2]]+BD.PD[[#This Row],[Pago 1]]</f>
        <v>14000</v>
      </c>
      <c r="AN518" s="511" t="s">
        <v>244</v>
      </c>
      <c r="AO518" s="511" t="s">
        <v>245</v>
      </c>
      <c r="AP518" s="511" t="s">
        <v>246</v>
      </c>
      <c r="AQ518" s="511" t="s">
        <v>247</v>
      </c>
      <c r="AR518" s="511">
        <v>594</v>
      </c>
      <c r="AS518" s="511" t="s">
        <v>258</v>
      </c>
      <c r="IH518" s="306"/>
    </row>
    <row r="519" spans="1:242" ht="15" customHeight="1" x14ac:dyDescent="0.3">
      <c r="A519" s="174">
        <v>8.06</v>
      </c>
      <c r="B519" s="231" t="s">
        <v>243</v>
      </c>
      <c r="C519" s="232" t="str">
        <f>VLOOKUP(BD.PD[[#This Row],[Pos]],PPto[],3,FALSE)</f>
        <v>8.06 Otros Equipamientos de Tienda</v>
      </c>
      <c r="D519" s="233" t="s">
        <v>243</v>
      </c>
      <c r="E519" s="305">
        <f>IF(BD.PD[[#This Row],[.]]="*",VLOOKUP(BD.PD[[#This Row],[Pos]],Presupuesto!A:H,7,FALSE),"")</f>
        <v>57105.166666666664</v>
      </c>
      <c r="F519" s="234"/>
      <c r="G519" s="174"/>
      <c r="H519" s="174"/>
      <c r="I519" s="174"/>
      <c r="J519" s="174"/>
      <c r="K519" s="392">
        <v>1</v>
      </c>
      <c r="L519" s="233" t="s">
        <v>117</v>
      </c>
      <c r="M519" s="383">
        <f>IF(BD.PD[[#This Row],[Mon]]="DOP",1,HLOOKUP(BD.PD[[#This Row],[Mon]],$K$1:$L$2,2,FALSE))</f>
        <v>61</v>
      </c>
      <c r="N519" s="490">
        <v>0</v>
      </c>
      <c r="O519" s="243">
        <f>BD.PD[[#This Row],[Cant.]]*BD.PD[[#This Row],[ Tasa ]]*BD.PD[[#This Row],[ Precio Und.]]</f>
        <v>0</v>
      </c>
      <c r="P519" s="491">
        <v>0</v>
      </c>
      <c r="Q519" s="243">
        <f>IF(BD.PD[[#This Row],[Liquid. '[%']]]&lt;&gt;0,(BD.PD[[#This Row],[Valor Neto '[DOP']]]*BD.PD[[#This Row],[Liquid. '[%']]])+BD.PD[[#This Row],[Valor Neto '[DOP']]],BD.PD[[#This Row],[Valor Neto '[DOP']]])</f>
        <v>0</v>
      </c>
      <c r="R519" s="243">
        <f>BD.PD[[#This Row],[Ppto. Orden Interna '[DOP']]]/HLOOKUP("USD",$K$1:$L$2,2,FALSE)</f>
        <v>0</v>
      </c>
      <c r="S519" s="381"/>
      <c r="T519" s="387"/>
      <c r="U519" s="460" t="s">
        <v>542</v>
      </c>
      <c r="V519" s="611">
        <v>801673</v>
      </c>
      <c r="W519" s="499"/>
      <c r="X519" s="495"/>
      <c r="Y519" s="388"/>
      <c r="Z519" s="243">
        <f>BD.PD[[#This Row],[Av.P1 '[%']]]*BD.PD[[#This Row],[Ppto. Orden Interna '[DOP']]]</f>
        <v>0</v>
      </c>
      <c r="AA519" s="249"/>
      <c r="AB519" s="389"/>
      <c r="AC519" s="243">
        <f>BD.PD[[#This Row],[Av.P2 '[%']]]*BD.PD[[#This Row],[Ppto. Orden Interna '[DOP']]]</f>
        <v>0</v>
      </c>
      <c r="AD519" s="249"/>
      <c r="AE519" s="389"/>
      <c r="AF519" s="243">
        <f>BD.PD[[#This Row],[Av.P3 '[%']]]*BD.PD[[#This Row],[Ppto. Orden Interna '[DOP']]]</f>
        <v>0</v>
      </c>
      <c r="AG519" s="243"/>
      <c r="AH519" s="243"/>
      <c r="AI519" s="243"/>
      <c r="AJ519" s="243"/>
      <c r="AK519" s="243"/>
      <c r="AL519" s="243"/>
      <c r="AM519" s="482">
        <f>BD.PD[[#This Row],[Pago 3]]+BD.PD[[#This Row],[Pago 2]]+BD.PD[[#This Row],[Pago 1]]</f>
        <v>0</v>
      </c>
      <c r="AN519" s="511"/>
      <c r="AO519" s="511"/>
      <c r="AP519" s="511"/>
      <c r="AQ519" s="511"/>
      <c r="AR519" s="511"/>
      <c r="AS519" s="511"/>
      <c r="IH519" s="306"/>
    </row>
    <row r="520" spans="1:242" ht="15" customHeight="1" x14ac:dyDescent="0.3">
      <c r="A520" s="174">
        <v>8.06</v>
      </c>
      <c r="B520" s="231"/>
      <c r="C520" s="232" t="str">
        <f>VLOOKUP(BD.PD[[#This Row],[Pos]],PPto[],3,FALSE)</f>
        <v>8.06 Otros Equipamientos de Tienda</v>
      </c>
      <c r="D520" s="174" t="s">
        <v>23</v>
      </c>
      <c r="E520" s="305" t="str">
        <f>IF(BD.PD[[#This Row],[.]]="*",VLOOKUP(BD.PD[[#This Row],[Pos]],Presupuesto!A:H,7,FALSE),"")</f>
        <v/>
      </c>
      <c r="F520" s="234" t="s">
        <v>1794</v>
      </c>
      <c r="G520" s="230" t="s">
        <v>1608</v>
      </c>
      <c r="H520" s="174">
        <v>4513033883</v>
      </c>
      <c r="I520" s="174" t="s">
        <v>1609</v>
      </c>
      <c r="J520" s="174" t="s">
        <v>1847</v>
      </c>
      <c r="K520" s="382">
        <v>2</v>
      </c>
      <c r="L520" s="174" t="s">
        <v>260</v>
      </c>
      <c r="M520" s="383">
        <f>IF(BD.PD[[#This Row],[Mon]]="DOP",1,HLOOKUP(BD.PD[[#This Row],[Mon]],$K$1:$L$2,2,FALSE))</f>
        <v>1</v>
      </c>
      <c r="N520" s="384">
        <v>21119</v>
      </c>
      <c r="O520" s="243">
        <f>BD.PD[[#This Row],[Cant.]]*BD.PD[[#This Row],[ Tasa ]]*BD.PD[[#This Row],[ Precio Und.]]</f>
        <v>42238</v>
      </c>
      <c r="P520" s="386">
        <v>0</v>
      </c>
      <c r="Q520" s="243">
        <f>IF(BD.PD[[#This Row],[Liquid. '[%']]]&lt;&gt;0,(BD.PD[[#This Row],[Valor Neto '[DOP']]]*BD.PD[[#This Row],[Liquid. '[%']]])+BD.PD[[#This Row],[Valor Neto '[DOP']]],BD.PD[[#This Row],[Valor Neto '[DOP']]])</f>
        <v>42238</v>
      </c>
      <c r="R520" s="243">
        <f>BD.PD[[#This Row],[Ppto. Orden Interna '[DOP']]]/HLOOKUP("USD",$K$1:$L$2,2,FALSE)</f>
        <v>692.42622950819668</v>
      </c>
      <c r="S520" s="381" t="s">
        <v>1752</v>
      </c>
      <c r="T520" s="387"/>
      <c r="U520" s="460" t="s">
        <v>542</v>
      </c>
      <c r="V520" s="611">
        <v>801673</v>
      </c>
      <c r="W520" s="499" t="s">
        <v>1752</v>
      </c>
      <c r="X520" s="174">
        <v>19</v>
      </c>
      <c r="Y520" s="399">
        <v>0.7</v>
      </c>
      <c r="Z520" s="243">
        <f>BD.PD[[#This Row],[Av.P1 '[%']]]*BD.PD[[#This Row],[Ppto. Orden Interna '[DOP']]]</f>
        <v>29566.6</v>
      </c>
      <c r="AA520" s="174">
        <v>21</v>
      </c>
      <c r="AB520" s="399">
        <v>0.3</v>
      </c>
      <c r="AC520" s="243">
        <f>BD.PD[[#This Row],[Av.P2 '[%']]]*BD.PD[[#This Row],[Ppto. Orden Interna '[DOP']]]</f>
        <v>12671.4</v>
      </c>
      <c r="AD520" s="249"/>
      <c r="AE520" s="389"/>
      <c r="AF520" s="243">
        <f>BD.PD[[#This Row],[Av.P3 '[%']]]*BD.PD[[#This Row],[Ppto. Orden Interna '[DOP']]]</f>
        <v>0</v>
      </c>
      <c r="AG520" s="243"/>
      <c r="AH520" s="243"/>
      <c r="AI520" s="243"/>
      <c r="AJ520" s="243"/>
      <c r="AK520" s="243"/>
      <c r="AL520" s="243"/>
      <c r="AM520" s="482">
        <f>BD.PD[[#This Row],[Pago 3]]+BD.PD[[#This Row],[Pago 2]]+BD.PD[[#This Row],[Pago 1]]</f>
        <v>42238</v>
      </c>
      <c r="AN520" s="511" t="s">
        <v>244</v>
      </c>
      <c r="AO520" s="511" t="s">
        <v>245</v>
      </c>
      <c r="AP520" s="511" t="s">
        <v>246</v>
      </c>
      <c r="AQ520" s="511" t="s">
        <v>247</v>
      </c>
      <c r="AR520" s="511">
        <v>594</v>
      </c>
      <c r="AS520" s="511" t="s">
        <v>258</v>
      </c>
      <c r="IH520" s="306"/>
    </row>
    <row r="521" spans="1:242" ht="15" customHeight="1" x14ac:dyDescent="0.3">
      <c r="A521" s="174">
        <v>8.06</v>
      </c>
      <c r="B521" s="231"/>
      <c r="C521" s="232" t="str">
        <f>VLOOKUP(BD.PD[[#This Row],[Pos]],PPto[],3,FALSE)</f>
        <v>8.06 Otros Equipamientos de Tienda</v>
      </c>
      <c r="D521" s="174" t="s">
        <v>23</v>
      </c>
      <c r="E521" s="305" t="str">
        <f>IF(BD.PD[[#This Row],[.]]="*",VLOOKUP(BD.PD[[#This Row],[Pos]],Presupuesto!A:H,7,FALSE),"")</f>
        <v/>
      </c>
      <c r="F521" s="234" t="s">
        <v>1889</v>
      </c>
      <c r="G521" s="230" t="s">
        <v>1608</v>
      </c>
      <c r="H521" s="174">
        <v>4513030669</v>
      </c>
      <c r="I521" s="174" t="s">
        <v>1605</v>
      </c>
      <c r="J521" s="174" t="s">
        <v>1888</v>
      </c>
      <c r="K521" s="382">
        <v>2</v>
      </c>
      <c r="L521" s="174" t="s">
        <v>260</v>
      </c>
      <c r="M521" s="383">
        <f>IF(BD.PD[[#This Row],[Mon]]="DOP",1,HLOOKUP(BD.PD[[#This Row],[Mon]],$K$1:$L$2,2,FALSE))</f>
        <v>1</v>
      </c>
      <c r="N521" s="384">
        <v>61425</v>
      </c>
      <c r="O521" s="243">
        <f>BD.PD[[#This Row],[Cant.]]*BD.PD[[#This Row],[ Tasa ]]*BD.PD[[#This Row],[ Precio Und.]]</f>
        <v>122850</v>
      </c>
      <c r="P521" s="386">
        <v>0</v>
      </c>
      <c r="Q521" s="243">
        <f>IF(BD.PD[[#This Row],[Liquid. '[%']]]&lt;&gt;0,(BD.PD[[#This Row],[Valor Neto '[DOP']]]*BD.PD[[#This Row],[Liquid. '[%']]])+BD.PD[[#This Row],[Valor Neto '[DOP']]],BD.PD[[#This Row],[Valor Neto '[DOP']]])</f>
        <v>122850</v>
      </c>
      <c r="R521" s="243">
        <f>BD.PD[[#This Row],[Ppto. Orden Interna '[DOP']]]/HLOOKUP("USD",$K$1:$L$2,2,FALSE)</f>
        <v>2013.9344262295083</v>
      </c>
      <c r="S521" s="381" t="s">
        <v>1705</v>
      </c>
      <c r="T521" s="387"/>
      <c r="U521" s="460" t="s">
        <v>542</v>
      </c>
      <c r="V521" s="611">
        <v>801673</v>
      </c>
      <c r="W521" s="499" t="s">
        <v>1705</v>
      </c>
      <c r="X521" s="495">
        <v>21</v>
      </c>
      <c r="Y521" s="388">
        <v>1</v>
      </c>
      <c r="Z521" s="243">
        <f>BD.PD[[#This Row],[Av.P1 '[%']]]*BD.PD[[#This Row],[Ppto. Orden Interna '[DOP']]]</f>
        <v>122850</v>
      </c>
      <c r="AA521" s="249"/>
      <c r="AB521" s="389"/>
      <c r="AC521" s="243">
        <f>BD.PD[[#This Row],[Av.P2 '[%']]]*BD.PD[[#This Row],[Ppto. Orden Interna '[DOP']]]</f>
        <v>0</v>
      </c>
      <c r="AD521" s="249"/>
      <c r="AE521" s="389"/>
      <c r="AF521" s="243">
        <f>BD.PD[[#This Row],[Av.P3 '[%']]]*BD.PD[[#This Row],[Ppto. Orden Interna '[DOP']]]</f>
        <v>0</v>
      </c>
      <c r="AG521" s="243"/>
      <c r="AH521" s="243"/>
      <c r="AI521" s="243"/>
      <c r="AJ521" s="243"/>
      <c r="AK521" s="243"/>
      <c r="AL521" s="243"/>
      <c r="AM521" s="482">
        <f>BD.PD[[#This Row],[Pago 3]]+BD.PD[[#This Row],[Pago 2]]+BD.PD[[#This Row],[Pago 1]]</f>
        <v>122850</v>
      </c>
      <c r="AN521" s="511" t="s">
        <v>244</v>
      </c>
      <c r="AO521" s="511" t="s">
        <v>245</v>
      </c>
      <c r="AP521" s="511" t="s">
        <v>246</v>
      </c>
      <c r="AQ521" s="511" t="s">
        <v>247</v>
      </c>
      <c r="AR521" s="511">
        <v>594</v>
      </c>
      <c r="AS521" s="511" t="s">
        <v>258</v>
      </c>
      <c r="IH521" s="306"/>
    </row>
    <row r="522" spans="1:242" ht="15" customHeight="1" x14ac:dyDescent="0.3">
      <c r="A522" s="174">
        <v>8.06</v>
      </c>
      <c r="B522" s="231"/>
      <c r="C522" s="232" t="str">
        <f>VLOOKUP(BD.PD[[#This Row],[Pos]],PPto[],3,FALSE)</f>
        <v>8.06 Otros Equipamientos de Tienda</v>
      </c>
      <c r="D522" s="174" t="s">
        <v>23</v>
      </c>
      <c r="E522" s="305" t="str">
        <f>IF(BD.PD[[#This Row],[.]]="*",VLOOKUP(BD.PD[[#This Row],[Pos]],Presupuesto!A:H,7,FALSE),"")</f>
        <v/>
      </c>
      <c r="F522" s="234" t="s">
        <v>1689</v>
      </c>
      <c r="G522" s="230" t="s">
        <v>1608</v>
      </c>
      <c r="H522" s="174">
        <v>4513030669</v>
      </c>
      <c r="I522" s="174" t="s">
        <v>1605</v>
      </c>
      <c r="J522" s="174" t="s">
        <v>1888</v>
      </c>
      <c r="K522" s="382">
        <v>1</v>
      </c>
      <c r="L522" s="174" t="s">
        <v>260</v>
      </c>
      <c r="M522" s="383">
        <f>IF(BD.PD[[#This Row],[Mon]]="DOP",1,HLOOKUP(BD.PD[[#This Row],[Mon]],$K$1:$L$2,2,FALSE))</f>
        <v>1</v>
      </c>
      <c r="N522" s="384">
        <v>4500</v>
      </c>
      <c r="O522" s="243">
        <f>BD.PD[[#This Row],[Cant.]]*BD.PD[[#This Row],[ Tasa ]]*BD.PD[[#This Row],[ Precio Und.]]</f>
        <v>4500</v>
      </c>
      <c r="P522" s="386">
        <v>0</v>
      </c>
      <c r="Q522" s="243">
        <f>IF(BD.PD[[#This Row],[Liquid. '[%']]]&lt;&gt;0,(BD.PD[[#This Row],[Valor Neto '[DOP']]]*BD.PD[[#This Row],[Liquid. '[%']]])+BD.PD[[#This Row],[Valor Neto '[DOP']]],BD.PD[[#This Row],[Valor Neto '[DOP']]])</f>
        <v>4500</v>
      </c>
      <c r="R522" s="243">
        <f>BD.PD[[#This Row],[Ppto. Orden Interna '[DOP']]]/HLOOKUP("USD",$K$1:$L$2,2,FALSE)</f>
        <v>73.770491803278688</v>
      </c>
      <c r="S522" s="381" t="s">
        <v>1705</v>
      </c>
      <c r="T522" s="387"/>
      <c r="U522" s="460" t="s">
        <v>542</v>
      </c>
      <c r="V522" s="611">
        <v>801673</v>
      </c>
      <c r="W522" s="499" t="s">
        <v>1705</v>
      </c>
      <c r="X522" s="495">
        <v>21</v>
      </c>
      <c r="Y522" s="388">
        <v>1</v>
      </c>
      <c r="Z522" s="243">
        <f>BD.PD[[#This Row],[Av.P1 '[%']]]*BD.PD[[#This Row],[Ppto. Orden Interna '[DOP']]]</f>
        <v>4500</v>
      </c>
      <c r="AA522" s="249"/>
      <c r="AB522" s="389"/>
      <c r="AC522" s="243">
        <f>BD.PD[[#This Row],[Av.P2 '[%']]]*BD.PD[[#This Row],[Ppto. Orden Interna '[DOP']]]</f>
        <v>0</v>
      </c>
      <c r="AD522" s="249"/>
      <c r="AE522" s="389"/>
      <c r="AF522" s="243">
        <f>BD.PD[[#This Row],[Av.P3 '[%']]]*BD.PD[[#This Row],[Ppto. Orden Interna '[DOP']]]</f>
        <v>0</v>
      </c>
      <c r="AG522" s="243"/>
      <c r="AH522" s="243"/>
      <c r="AI522" s="243"/>
      <c r="AJ522" s="243"/>
      <c r="AK522" s="243"/>
      <c r="AL522" s="243"/>
      <c r="AM522" s="482">
        <f>BD.PD[[#This Row],[Pago 3]]+BD.PD[[#This Row],[Pago 2]]+BD.PD[[#This Row],[Pago 1]]</f>
        <v>4500</v>
      </c>
      <c r="AN522" s="511" t="s">
        <v>244</v>
      </c>
      <c r="AO522" s="511" t="s">
        <v>245</v>
      </c>
      <c r="AP522" s="511" t="s">
        <v>246</v>
      </c>
      <c r="AQ522" s="511" t="s">
        <v>247</v>
      </c>
      <c r="AR522" s="511">
        <v>594</v>
      </c>
      <c r="AS522" s="511" t="s">
        <v>258</v>
      </c>
      <c r="IH522" s="306"/>
    </row>
    <row r="523" spans="1:242" ht="15" customHeight="1" x14ac:dyDescent="0.3">
      <c r="A523" s="174">
        <v>8.06</v>
      </c>
      <c r="B523" s="231"/>
      <c r="C523" s="232" t="str">
        <f>VLOOKUP(BD.PD[[#This Row],[Pos]],PPto[],3,FALSE)</f>
        <v>8.06 Otros Equipamientos de Tienda</v>
      </c>
      <c r="D523" s="174" t="s">
        <v>23</v>
      </c>
      <c r="E523" s="305" t="str">
        <f>IF(BD.PD[[#This Row],[.]]="*",VLOOKUP(BD.PD[[#This Row],[Pos]],Presupuesto!A:H,7,FALSE),"")</f>
        <v/>
      </c>
      <c r="F523" s="234" t="s">
        <v>1890</v>
      </c>
      <c r="G523" s="230" t="s">
        <v>1608</v>
      </c>
      <c r="H523" s="174">
        <v>4513042832</v>
      </c>
      <c r="I523" s="174" t="s">
        <v>1605</v>
      </c>
      <c r="J523" s="174" t="s">
        <v>1888</v>
      </c>
      <c r="K523" s="382">
        <v>6</v>
      </c>
      <c r="L523" s="174" t="s">
        <v>260</v>
      </c>
      <c r="M523" s="383">
        <f>IF(BD.PD[[#This Row],[Mon]]="DOP",1,HLOOKUP(BD.PD[[#This Row],[Mon]],$K$1:$L$2,2,FALSE))</f>
        <v>1</v>
      </c>
      <c r="N523" s="384">
        <v>37000</v>
      </c>
      <c r="O523" s="243">
        <f>BD.PD[[#This Row],[Cant.]]*BD.PD[[#This Row],[ Tasa ]]*BD.PD[[#This Row],[ Precio Und.]]</f>
        <v>222000</v>
      </c>
      <c r="P523" s="386">
        <v>0</v>
      </c>
      <c r="Q523" s="243">
        <f>IF(BD.PD[[#This Row],[Liquid. '[%']]]&lt;&gt;0,(BD.PD[[#This Row],[Valor Neto '[DOP']]]*BD.PD[[#This Row],[Liquid. '[%']]])+BD.PD[[#This Row],[Valor Neto '[DOP']]],BD.PD[[#This Row],[Valor Neto '[DOP']]])</f>
        <v>222000</v>
      </c>
      <c r="R523" s="243">
        <f>BD.PD[[#This Row],[Ppto. Orden Interna '[DOP']]]/HLOOKUP("USD",$K$1:$L$2,2,FALSE)</f>
        <v>3639.344262295082</v>
      </c>
      <c r="S523" s="381" t="s">
        <v>1705</v>
      </c>
      <c r="T523" s="387"/>
      <c r="U523" s="460" t="s">
        <v>542</v>
      </c>
      <c r="V523" s="611">
        <v>801673</v>
      </c>
      <c r="W523" s="499" t="s">
        <v>1705</v>
      </c>
      <c r="X523" s="495">
        <v>21</v>
      </c>
      <c r="Y523" s="388">
        <v>1</v>
      </c>
      <c r="Z523" s="243">
        <f>BD.PD[[#This Row],[Av.P1 '[%']]]*BD.PD[[#This Row],[Ppto. Orden Interna '[DOP']]]</f>
        <v>222000</v>
      </c>
      <c r="AA523" s="249"/>
      <c r="AB523" s="389"/>
      <c r="AC523" s="243">
        <f>BD.PD[[#This Row],[Av.P2 '[%']]]*BD.PD[[#This Row],[Ppto. Orden Interna '[DOP']]]</f>
        <v>0</v>
      </c>
      <c r="AD523" s="249"/>
      <c r="AE523" s="389"/>
      <c r="AF523" s="243">
        <f>BD.PD[[#This Row],[Av.P3 '[%']]]*BD.PD[[#This Row],[Ppto. Orden Interna '[DOP']]]</f>
        <v>0</v>
      </c>
      <c r="AG523" s="243"/>
      <c r="AH523" s="243"/>
      <c r="AI523" s="243"/>
      <c r="AJ523" s="243"/>
      <c r="AK523" s="243"/>
      <c r="AL523" s="243"/>
      <c r="AM523" s="482">
        <f>BD.PD[[#This Row],[Pago 3]]+BD.PD[[#This Row],[Pago 2]]+BD.PD[[#This Row],[Pago 1]]</f>
        <v>222000</v>
      </c>
      <c r="AN523" s="511" t="s">
        <v>244</v>
      </c>
      <c r="AO523" s="511" t="s">
        <v>245</v>
      </c>
      <c r="AP523" s="511" t="s">
        <v>246</v>
      </c>
      <c r="AQ523" s="511" t="s">
        <v>247</v>
      </c>
      <c r="AR523" s="511">
        <v>594</v>
      </c>
      <c r="AS523" s="511" t="s">
        <v>258</v>
      </c>
      <c r="IH523" s="306"/>
    </row>
    <row r="524" spans="1:242" ht="15" customHeight="1" x14ac:dyDescent="0.3">
      <c r="A524" s="174">
        <v>8.06</v>
      </c>
      <c r="B524" s="231"/>
      <c r="C524" s="232" t="str">
        <f>VLOOKUP(BD.PD[[#This Row],[Pos]],PPto[],3,FALSE)</f>
        <v>8.06 Otros Equipamientos de Tienda</v>
      </c>
      <c r="D524" s="174" t="s">
        <v>23</v>
      </c>
      <c r="E524" s="305" t="str">
        <f>IF(BD.PD[[#This Row],[.]]="*",VLOOKUP(BD.PD[[#This Row],[Pos]],Presupuesto!A:H,7,FALSE),"")</f>
        <v/>
      </c>
      <c r="F524" s="234" t="s">
        <v>1891</v>
      </c>
      <c r="G524" s="230" t="s">
        <v>1608</v>
      </c>
      <c r="H524" s="174">
        <v>4513042832</v>
      </c>
      <c r="I524" s="174" t="s">
        <v>1605</v>
      </c>
      <c r="J524" s="174" t="s">
        <v>1888</v>
      </c>
      <c r="K524" s="382">
        <v>1</v>
      </c>
      <c r="L524" s="174" t="s">
        <v>260</v>
      </c>
      <c r="M524" s="383">
        <f>IF(BD.PD[[#This Row],[Mon]]="DOP",1,HLOOKUP(BD.PD[[#This Row],[Mon]],$K$1:$L$2,2,FALSE))</f>
        <v>1</v>
      </c>
      <c r="N524" s="384">
        <v>22500</v>
      </c>
      <c r="O524" s="243">
        <f>BD.PD[[#This Row],[Cant.]]*BD.PD[[#This Row],[ Tasa ]]*BD.PD[[#This Row],[ Precio Und.]]</f>
        <v>22500</v>
      </c>
      <c r="P524" s="386">
        <v>0</v>
      </c>
      <c r="Q524" s="243">
        <f>IF(BD.PD[[#This Row],[Liquid. '[%']]]&lt;&gt;0,(BD.PD[[#This Row],[Valor Neto '[DOP']]]*BD.PD[[#This Row],[Liquid. '[%']]])+BD.PD[[#This Row],[Valor Neto '[DOP']]],BD.PD[[#This Row],[Valor Neto '[DOP']]])</f>
        <v>22500</v>
      </c>
      <c r="R524" s="243">
        <f>BD.PD[[#This Row],[Ppto. Orden Interna '[DOP']]]/HLOOKUP("USD",$K$1:$L$2,2,FALSE)</f>
        <v>368.85245901639342</v>
      </c>
      <c r="S524" s="381" t="s">
        <v>1705</v>
      </c>
      <c r="T524" s="387"/>
      <c r="U524" s="460" t="s">
        <v>542</v>
      </c>
      <c r="V524" s="611">
        <v>801673</v>
      </c>
      <c r="W524" s="499" t="s">
        <v>1705</v>
      </c>
      <c r="X524" s="495">
        <v>21</v>
      </c>
      <c r="Y524" s="388">
        <v>1</v>
      </c>
      <c r="Z524" s="243">
        <f>BD.PD[[#This Row],[Av.P1 '[%']]]*BD.PD[[#This Row],[Ppto. Orden Interna '[DOP']]]</f>
        <v>22500</v>
      </c>
      <c r="AA524" s="249"/>
      <c r="AB524" s="389"/>
      <c r="AC524" s="243">
        <f>BD.PD[[#This Row],[Av.P2 '[%']]]*BD.PD[[#This Row],[Ppto. Orden Interna '[DOP']]]</f>
        <v>0</v>
      </c>
      <c r="AD524" s="249"/>
      <c r="AE524" s="389"/>
      <c r="AF524" s="243">
        <f>BD.PD[[#This Row],[Av.P3 '[%']]]*BD.PD[[#This Row],[Ppto. Orden Interna '[DOP']]]</f>
        <v>0</v>
      </c>
      <c r="AG524" s="243"/>
      <c r="AH524" s="243"/>
      <c r="AI524" s="243"/>
      <c r="AJ524" s="243"/>
      <c r="AK524" s="243"/>
      <c r="AL524" s="243"/>
      <c r="AM524" s="482">
        <f>BD.PD[[#This Row],[Pago 3]]+BD.PD[[#This Row],[Pago 2]]+BD.PD[[#This Row],[Pago 1]]</f>
        <v>22500</v>
      </c>
      <c r="AN524" s="511" t="s">
        <v>244</v>
      </c>
      <c r="AO524" s="511" t="s">
        <v>245</v>
      </c>
      <c r="AP524" s="511" t="s">
        <v>246</v>
      </c>
      <c r="AQ524" s="511" t="s">
        <v>247</v>
      </c>
      <c r="AR524" s="511">
        <v>594</v>
      </c>
      <c r="AS524" s="511" t="s">
        <v>258</v>
      </c>
      <c r="IH524" s="306"/>
    </row>
    <row r="525" spans="1:242" ht="15" customHeight="1" x14ac:dyDescent="0.3">
      <c r="A525" s="174">
        <v>8.06</v>
      </c>
      <c r="B525" s="231"/>
      <c r="C525" s="232" t="str">
        <f>VLOOKUP(BD.PD[[#This Row],[Pos]],PPto[],3,FALSE)</f>
        <v>8.06 Otros Equipamientos de Tienda</v>
      </c>
      <c r="D525" s="174" t="s">
        <v>23</v>
      </c>
      <c r="E525" s="305" t="str">
        <f>IF(BD.PD[[#This Row],[.]]="*",VLOOKUP(BD.PD[[#This Row],[Pos]],Presupuesto!A:H,7,FALSE),"")</f>
        <v/>
      </c>
      <c r="F525" s="234" t="s">
        <v>1689</v>
      </c>
      <c r="G525" s="230" t="s">
        <v>1608</v>
      </c>
      <c r="H525" s="174">
        <v>4513042832</v>
      </c>
      <c r="I525" s="174" t="s">
        <v>1605</v>
      </c>
      <c r="J525" s="174" t="s">
        <v>1888</v>
      </c>
      <c r="K525" s="382">
        <v>1</v>
      </c>
      <c r="L525" s="174" t="s">
        <v>260</v>
      </c>
      <c r="M525" s="383">
        <f>IF(BD.PD[[#This Row],[Mon]]="DOP",1,HLOOKUP(BD.PD[[#This Row],[Mon]],$K$1:$L$2,2,FALSE))</f>
        <v>1</v>
      </c>
      <c r="N525" s="384">
        <v>4500</v>
      </c>
      <c r="O525" s="243">
        <f>BD.PD[[#This Row],[Cant.]]*BD.PD[[#This Row],[ Tasa ]]*BD.PD[[#This Row],[ Precio Und.]]</f>
        <v>4500</v>
      </c>
      <c r="P525" s="386">
        <v>0</v>
      </c>
      <c r="Q525" s="243">
        <f>IF(BD.PD[[#This Row],[Liquid. '[%']]]&lt;&gt;0,(BD.PD[[#This Row],[Valor Neto '[DOP']]]*BD.PD[[#This Row],[Liquid. '[%']]])+BD.PD[[#This Row],[Valor Neto '[DOP']]],BD.PD[[#This Row],[Valor Neto '[DOP']]])</f>
        <v>4500</v>
      </c>
      <c r="R525" s="243">
        <f>BD.PD[[#This Row],[Ppto. Orden Interna '[DOP']]]/HLOOKUP("USD",$K$1:$L$2,2,FALSE)</f>
        <v>73.770491803278688</v>
      </c>
      <c r="S525" s="381" t="s">
        <v>1705</v>
      </c>
      <c r="T525" s="387"/>
      <c r="U525" s="460" t="s">
        <v>542</v>
      </c>
      <c r="V525" s="611">
        <v>801673</v>
      </c>
      <c r="W525" s="499" t="s">
        <v>1705</v>
      </c>
      <c r="X525" s="495">
        <v>21</v>
      </c>
      <c r="Y525" s="388">
        <v>1</v>
      </c>
      <c r="Z525" s="243">
        <f>BD.PD[[#This Row],[Av.P1 '[%']]]*BD.PD[[#This Row],[Ppto. Orden Interna '[DOP']]]</f>
        <v>4500</v>
      </c>
      <c r="AA525" s="249"/>
      <c r="AB525" s="389"/>
      <c r="AC525" s="243">
        <f>BD.PD[[#This Row],[Av.P2 '[%']]]*BD.PD[[#This Row],[Ppto. Orden Interna '[DOP']]]</f>
        <v>0</v>
      </c>
      <c r="AD525" s="249"/>
      <c r="AE525" s="389"/>
      <c r="AF525" s="243">
        <f>BD.PD[[#This Row],[Av.P3 '[%']]]*BD.PD[[#This Row],[Ppto. Orden Interna '[DOP']]]</f>
        <v>0</v>
      </c>
      <c r="AG525" s="243"/>
      <c r="AH525" s="243"/>
      <c r="AI525" s="243"/>
      <c r="AJ525" s="243"/>
      <c r="AK525" s="243"/>
      <c r="AL525" s="243"/>
      <c r="AM525" s="482">
        <f>BD.PD[[#This Row],[Pago 3]]+BD.PD[[#This Row],[Pago 2]]+BD.PD[[#This Row],[Pago 1]]</f>
        <v>4500</v>
      </c>
      <c r="AN525" s="511" t="s">
        <v>244</v>
      </c>
      <c r="AO525" s="511" t="s">
        <v>245</v>
      </c>
      <c r="AP525" s="511" t="s">
        <v>246</v>
      </c>
      <c r="AQ525" s="511" t="s">
        <v>247</v>
      </c>
      <c r="AR525" s="511">
        <v>594</v>
      </c>
      <c r="AS525" s="511" t="s">
        <v>258</v>
      </c>
      <c r="IH525" s="306"/>
    </row>
    <row r="526" spans="1:242" ht="15" customHeight="1" x14ac:dyDescent="0.3">
      <c r="A526" s="174">
        <v>8.06</v>
      </c>
      <c r="B526" s="231"/>
      <c r="C526" s="232" t="str">
        <f>VLOOKUP(BD.PD[[#This Row],[Pos]],PPto[],3,FALSE)</f>
        <v>8.06 Otros Equipamientos de Tienda</v>
      </c>
      <c r="D526" s="174" t="s">
        <v>23</v>
      </c>
      <c r="E526" s="305" t="str">
        <f>IF(BD.PD[[#This Row],[.]]="*",VLOOKUP(BD.PD[[#This Row],[Pos]],Presupuesto!A:H,7,FALSE),"")</f>
        <v/>
      </c>
      <c r="F526" s="506" t="s">
        <v>589</v>
      </c>
      <c r="G526" s="230" t="s">
        <v>1608</v>
      </c>
      <c r="H526" s="174">
        <v>4512985797</v>
      </c>
      <c r="I526" s="174" t="s">
        <v>1606</v>
      </c>
      <c r="J526" s="497" t="s">
        <v>1654</v>
      </c>
      <c r="K526" s="382">
        <v>10</v>
      </c>
      <c r="L526" s="174" t="s">
        <v>260</v>
      </c>
      <c r="M526" s="383">
        <f>IF(BD.PD[[#This Row],[Mon]]="DOP",1,HLOOKUP(BD.PD[[#This Row],[Mon]],$K$1:$L$2,2,FALSE))</f>
        <v>1</v>
      </c>
      <c r="N526" s="384">
        <v>24620</v>
      </c>
      <c r="O526" s="395">
        <f>BD.PD[[#This Row],[Cant.]]*BD.PD[[#This Row],[ Tasa ]]*BD.PD[[#This Row],[ Precio Und.]]</f>
        <v>246200</v>
      </c>
      <c r="P526" s="386">
        <v>0</v>
      </c>
      <c r="Q526" s="395">
        <f>IF(BD.PD[[#This Row],[Liquid. '[%']]]&lt;&gt;0,(BD.PD[[#This Row],[Valor Neto '[DOP']]]*BD.PD[[#This Row],[Liquid. '[%']]])+BD.PD[[#This Row],[Valor Neto '[DOP']]],BD.PD[[#This Row],[Valor Neto '[DOP']]])</f>
        <v>246200</v>
      </c>
      <c r="R526" s="395">
        <f>BD.PD[[#This Row],[Ppto. Orden Interna '[DOP']]]/HLOOKUP("USD",$K$1:$L$2,2,FALSE)</f>
        <v>4036.0655737704919</v>
      </c>
      <c r="S526" s="381" t="s">
        <v>590</v>
      </c>
      <c r="T526" s="387"/>
      <c r="U526" s="460" t="s">
        <v>542</v>
      </c>
      <c r="V526" s="611">
        <v>801673</v>
      </c>
      <c r="W526" s="499" t="s">
        <v>591</v>
      </c>
      <c r="X526" s="495">
        <v>21</v>
      </c>
      <c r="Y526" s="388">
        <v>1</v>
      </c>
      <c r="Z526" s="243">
        <f>BD.PD[[#This Row],[Av.P1 '[%']]]*BD.PD[[#This Row],[Ppto. Orden Interna '[DOP']]]</f>
        <v>246200</v>
      </c>
      <c r="AA526" s="249"/>
      <c r="AB526" s="389"/>
      <c r="AC526" s="243">
        <f>BD.PD[[#This Row],[Av.P2 '[%']]]*BD.PD[[#This Row],[Ppto. Orden Interna '[DOP']]]</f>
        <v>0</v>
      </c>
      <c r="AD526" s="249"/>
      <c r="AE526" s="389"/>
      <c r="AF526" s="243">
        <f>BD.PD[[#This Row],[Av.P3 '[%']]]*BD.PD[[#This Row],[Ppto. Orden Interna '[DOP']]]</f>
        <v>0</v>
      </c>
      <c r="AG526" s="243"/>
      <c r="AH526" s="243"/>
      <c r="AI526" s="243"/>
      <c r="AJ526" s="243"/>
      <c r="AK526" s="243"/>
      <c r="AL526" s="243"/>
      <c r="AM526" s="482">
        <f>BD.PD[[#This Row],[Pago 3]]+BD.PD[[#This Row],[Pago 2]]+BD.PD[[#This Row],[Pago 1]]</f>
        <v>246200</v>
      </c>
      <c r="AN526" s="511" t="s">
        <v>244</v>
      </c>
      <c r="AO526" s="511" t="s">
        <v>245</v>
      </c>
      <c r="AP526" s="511" t="s">
        <v>246</v>
      </c>
      <c r="AQ526" s="511" t="s">
        <v>247</v>
      </c>
      <c r="AR526" s="511">
        <v>594</v>
      </c>
      <c r="AS526" s="511" t="s">
        <v>258</v>
      </c>
      <c r="IH526" s="306"/>
    </row>
    <row r="527" spans="1:242" ht="21" customHeight="1" x14ac:dyDescent="0.3">
      <c r="A527" s="174">
        <v>8.06</v>
      </c>
      <c r="B527" s="231"/>
      <c r="C527" s="232" t="str">
        <f>VLOOKUP(BD.PD[[#This Row],[Pos]],PPto[],3,FALSE)</f>
        <v>8.06 Otros Equipamientos de Tienda</v>
      </c>
      <c r="D527" s="174" t="s">
        <v>23</v>
      </c>
      <c r="E527" s="305" t="str">
        <f>IF(BD.PD[[#This Row],[.]]="*",VLOOKUP(BD.PD[[#This Row],[Pos]],Presupuesto!A:H,7,FALSE),"")</f>
        <v/>
      </c>
      <c r="F527" s="530" t="s">
        <v>595</v>
      </c>
      <c r="G527" s="230" t="s">
        <v>1608</v>
      </c>
      <c r="H527" s="499">
        <v>4513008507</v>
      </c>
      <c r="I527" s="174" t="s">
        <v>1606</v>
      </c>
      <c r="J527" s="497" t="s">
        <v>1843</v>
      </c>
      <c r="K527" s="382">
        <v>4</v>
      </c>
      <c r="L527" s="174" t="s">
        <v>260</v>
      </c>
      <c r="M527" s="383">
        <f>IF(BD.PD[[#This Row],[Mon]]="DOP",1,HLOOKUP(BD.PD[[#This Row],[Mon]],$K$1:$L$2,2,FALSE))</f>
        <v>1</v>
      </c>
      <c r="N527" s="400">
        <v>37905.75</v>
      </c>
      <c r="O527" s="395">
        <f>BD.PD[[#This Row],[Cant.]]*BD.PD[[#This Row],[ Tasa ]]*BD.PD[[#This Row],[ Precio Und.]]</f>
        <v>151623</v>
      </c>
      <c r="P527" s="386">
        <v>0</v>
      </c>
      <c r="Q527" s="395">
        <f>IF(BD.PD[[#This Row],[Liquid. '[%']]]&lt;&gt;0,(BD.PD[[#This Row],[Valor Neto '[DOP']]]*BD.PD[[#This Row],[Liquid. '[%']]])+BD.PD[[#This Row],[Valor Neto '[DOP']]],BD.PD[[#This Row],[Valor Neto '[DOP']]])</f>
        <v>151623</v>
      </c>
      <c r="R527" s="395">
        <f>BD.PD[[#This Row],[Ppto. Orden Interna '[DOP']]]/HLOOKUP("USD",$K$1:$L$2,2,FALSE)</f>
        <v>2485.622950819672</v>
      </c>
      <c r="S527" s="398" t="s">
        <v>1844</v>
      </c>
      <c r="T527" s="481"/>
      <c r="U527" s="460" t="s">
        <v>542</v>
      </c>
      <c r="V527" s="611">
        <v>801673</v>
      </c>
      <c r="W527" s="499" t="s">
        <v>1844</v>
      </c>
      <c r="X527" s="174">
        <v>21</v>
      </c>
      <c r="Y527" s="399">
        <v>1</v>
      </c>
      <c r="Z527" s="243">
        <f>BD.PD[[#This Row],[Av.P1 '[%']]]*BD.PD[[#This Row],[Ppto. Orden Interna '[DOP']]]</f>
        <v>151623</v>
      </c>
      <c r="AA527" s="249"/>
      <c r="AB527" s="389"/>
      <c r="AC527" s="243">
        <f>BD.PD[[#This Row],[Av.P2 '[%']]]*BD.PD[[#This Row],[Ppto. Orden Interna '[DOP']]]</f>
        <v>0</v>
      </c>
      <c r="AD527" s="249"/>
      <c r="AE527" s="389"/>
      <c r="AF527" s="243">
        <f>BD.PD[[#This Row],[Av.P3 '[%']]]*BD.PD[[#This Row],[Ppto. Orden Interna '[DOP']]]</f>
        <v>0</v>
      </c>
      <c r="AG527" s="243"/>
      <c r="AH527" s="243"/>
      <c r="AI527" s="243"/>
      <c r="AJ527" s="243"/>
      <c r="AK527" s="243"/>
      <c r="AL527" s="243"/>
      <c r="AM527" s="482">
        <f>BD.PD[[#This Row],[Pago 3]]+BD.PD[[#This Row],[Pago 2]]+BD.PD[[#This Row],[Pago 1]]</f>
        <v>151623</v>
      </c>
      <c r="AN527" s="511" t="s">
        <v>244</v>
      </c>
      <c r="AO527" s="511" t="s">
        <v>245</v>
      </c>
      <c r="AP527" s="511" t="s">
        <v>246</v>
      </c>
      <c r="AQ527" s="511" t="s">
        <v>247</v>
      </c>
      <c r="AR527" s="511">
        <v>594</v>
      </c>
      <c r="AS527" s="511" t="s">
        <v>258</v>
      </c>
      <c r="IH527" s="306"/>
    </row>
    <row r="528" spans="1:242" ht="15" customHeight="1" x14ac:dyDescent="0.3">
      <c r="A528" s="174">
        <v>8.06</v>
      </c>
      <c r="B528" s="231"/>
      <c r="C528" s="232" t="str">
        <f>VLOOKUP(BD.PD[[#This Row],[Pos]],PPto[],3,FALSE)</f>
        <v>8.06 Otros Equipamientos de Tienda</v>
      </c>
      <c r="D528" s="174" t="s">
        <v>23</v>
      </c>
      <c r="E528" s="305" t="str">
        <f>IF(BD.PD[[#This Row],[.]]="*",VLOOKUP(BD.PD[[#This Row],[Pos]],Presupuesto!A:H,7,FALSE),"")</f>
        <v/>
      </c>
      <c r="F528" s="507" t="s">
        <v>1845</v>
      </c>
      <c r="G528" s="230" t="s">
        <v>1608</v>
      </c>
      <c r="H528" s="174">
        <v>4513054547</v>
      </c>
      <c r="I528" s="174" t="s">
        <v>1606</v>
      </c>
      <c r="J528" s="497" t="s">
        <v>1843</v>
      </c>
      <c r="K528" s="382">
        <v>1</v>
      </c>
      <c r="L528" s="174" t="s">
        <v>117</v>
      </c>
      <c r="M528" s="383">
        <f>IF(BD.PD[[#This Row],[Mon]]="DOP",1,HLOOKUP(BD.PD[[#This Row],[Mon]],$K$1:$L$2,2,FALSE))</f>
        <v>61</v>
      </c>
      <c r="N528" s="384">
        <v>8950</v>
      </c>
      <c r="O528" s="395">
        <f>BD.PD[[#This Row],[Cant.]]*BD.PD[[#This Row],[ Tasa ]]*BD.PD[[#This Row],[ Precio Und.]]</f>
        <v>545950</v>
      </c>
      <c r="P528" s="386">
        <v>0</v>
      </c>
      <c r="Q528" s="395">
        <f>IF(BD.PD[[#This Row],[Liquid. '[%']]]&lt;&gt;0,(BD.PD[[#This Row],[Valor Neto '[DOP']]]*BD.PD[[#This Row],[Liquid. '[%']]])+BD.PD[[#This Row],[Valor Neto '[DOP']]],BD.PD[[#This Row],[Valor Neto '[DOP']]])</f>
        <v>545950</v>
      </c>
      <c r="R528" s="395">
        <f>BD.PD[[#This Row],[Ppto. Orden Interna '[DOP']]]/HLOOKUP("USD",$K$1:$L$2,2,FALSE)</f>
        <v>8950</v>
      </c>
      <c r="S528" s="398" t="s">
        <v>1844</v>
      </c>
      <c r="T528" s="387"/>
      <c r="U528" s="460" t="s">
        <v>542</v>
      </c>
      <c r="V528" s="611">
        <v>801673</v>
      </c>
      <c r="W528" s="398" t="s">
        <v>1844</v>
      </c>
      <c r="X528" s="495">
        <v>21</v>
      </c>
      <c r="Y528" s="388">
        <v>1</v>
      </c>
      <c r="Z528" s="243">
        <f>BD.PD[[#This Row],[Av.P1 '[%']]]*BD.PD[[#This Row],[Ppto. Orden Interna '[DOP']]]</f>
        <v>545950</v>
      </c>
      <c r="AA528" s="249"/>
      <c r="AB528" s="389"/>
      <c r="AC528" s="243">
        <f>BD.PD[[#This Row],[Av.P2 '[%']]]*BD.PD[[#This Row],[Ppto. Orden Interna '[DOP']]]</f>
        <v>0</v>
      </c>
      <c r="AD528" s="249"/>
      <c r="AE528" s="389"/>
      <c r="AF528" s="243">
        <f>BD.PD[[#This Row],[Av.P3 '[%']]]*BD.PD[[#This Row],[Ppto. Orden Interna '[DOP']]]</f>
        <v>0</v>
      </c>
      <c r="AG528" s="243"/>
      <c r="AH528" s="243"/>
      <c r="AI528" s="243"/>
      <c r="AJ528" s="243"/>
      <c r="AK528" s="243"/>
      <c r="AL528" s="243"/>
      <c r="AM528" s="482">
        <f>BD.PD[[#This Row],[Pago 3]]+BD.PD[[#This Row],[Pago 2]]+BD.PD[[#This Row],[Pago 1]]</f>
        <v>545950</v>
      </c>
      <c r="AN528" s="511" t="s">
        <v>244</v>
      </c>
      <c r="AO528" s="511" t="s">
        <v>245</v>
      </c>
      <c r="AP528" s="511" t="s">
        <v>246</v>
      </c>
      <c r="AQ528" s="511" t="s">
        <v>247</v>
      </c>
      <c r="AR528" s="511">
        <v>594</v>
      </c>
      <c r="AS528" s="511" t="s">
        <v>258</v>
      </c>
      <c r="IH528" s="306"/>
    </row>
    <row r="529" spans="1:242" ht="15" customHeight="1" x14ac:dyDescent="0.3">
      <c r="A529" s="174">
        <v>8.06</v>
      </c>
      <c r="B529" s="231"/>
      <c r="C529" s="232" t="str">
        <f>VLOOKUP(BD.PD[[#This Row],[Pos]],PPto[],3,FALSE)</f>
        <v>8.06 Otros Equipamientos de Tienda</v>
      </c>
      <c r="D529" s="174" t="s">
        <v>23</v>
      </c>
      <c r="E529" s="305" t="str">
        <f>IF(BD.PD[[#This Row],[.]]="*",VLOOKUP(BD.PD[[#This Row],[Pos]],Presupuesto!A:H,7,FALSE),"")</f>
        <v/>
      </c>
      <c r="F529" s="234" t="s">
        <v>1270</v>
      </c>
      <c r="G529" s="230" t="s">
        <v>1608</v>
      </c>
      <c r="H529" s="174">
        <v>4512999046</v>
      </c>
      <c r="I529" s="174" t="s">
        <v>1609</v>
      </c>
      <c r="J529" s="497" t="s">
        <v>1654</v>
      </c>
      <c r="K529" s="382">
        <v>2</v>
      </c>
      <c r="L529" s="174" t="s">
        <v>260</v>
      </c>
      <c r="M529" s="383">
        <f>IF(BD.PD[[#This Row],[Mon]]="DOP",1,HLOOKUP(BD.PD[[#This Row],[Mon]],$K$1:$L$2,2,FALSE))</f>
        <v>1</v>
      </c>
      <c r="N529" s="384">
        <v>90262.35</v>
      </c>
      <c r="O529" s="395">
        <f>BD.PD[[#This Row],[Cant.]]*BD.PD[[#This Row],[ Tasa ]]*BD.PD[[#This Row],[ Precio Und.]]</f>
        <v>180524.7</v>
      </c>
      <c r="P529" s="386">
        <v>0</v>
      </c>
      <c r="Q529" s="395">
        <f>IF(BD.PD[[#This Row],[Liquid. '[%']]]&lt;&gt;0,(BD.PD[[#This Row],[Valor Neto '[DOP']]]*BD.PD[[#This Row],[Liquid. '[%']]])+BD.PD[[#This Row],[Valor Neto '[DOP']]],BD.PD[[#This Row],[Valor Neto '[DOP']]])</f>
        <v>180524.7</v>
      </c>
      <c r="R529" s="395">
        <f>BD.PD[[#This Row],[Ppto. Orden Interna '[DOP']]]/HLOOKUP("USD",$K$1:$L$2,2,FALSE)</f>
        <v>2959.4213114754102</v>
      </c>
      <c r="S529" s="381" t="s">
        <v>1173</v>
      </c>
      <c r="T529" s="387"/>
      <c r="U529" s="460" t="s">
        <v>542</v>
      </c>
      <c r="V529" s="611">
        <v>801673</v>
      </c>
      <c r="W529" s="499" t="s">
        <v>1173</v>
      </c>
      <c r="X529" s="174">
        <v>18</v>
      </c>
      <c r="Y529" s="399">
        <v>0.5</v>
      </c>
      <c r="Z529" s="243">
        <f>BD.PD[[#This Row],[Av.P1 '[%']]]*BD.PD[[#This Row],[Ppto. Orden Interna '[DOP']]]</f>
        <v>90262.35</v>
      </c>
      <c r="AA529" s="174">
        <v>21</v>
      </c>
      <c r="AB529" s="399">
        <v>0.5</v>
      </c>
      <c r="AC529" s="243">
        <f>BD.PD[[#This Row],[Av.P2 '[%']]]*BD.PD[[#This Row],[Ppto. Orden Interna '[DOP']]]</f>
        <v>90262.35</v>
      </c>
      <c r="AD529" s="249"/>
      <c r="AE529" s="389"/>
      <c r="AF529" s="243">
        <f>BD.PD[[#This Row],[Av.P3 '[%']]]*BD.PD[[#This Row],[Ppto. Orden Interna '[DOP']]]</f>
        <v>0</v>
      </c>
      <c r="AG529" s="243"/>
      <c r="AH529" s="243"/>
      <c r="AI529" s="243"/>
      <c r="AJ529" s="243"/>
      <c r="AK529" s="243"/>
      <c r="AL529" s="243"/>
      <c r="AM529" s="482">
        <f>BD.PD[[#This Row],[Pago 3]]+BD.PD[[#This Row],[Pago 2]]+BD.PD[[#This Row],[Pago 1]]</f>
        <v>180524.7</v>
      </c>
      <c r="AN529" s="511" t="s">
        <v>244</v>
      </c>
      <c r="AO529" s="511" t="s">
        <v>245</v>
      </c>
      <c r="AP529" s="511" t="s">
        <v>246</v>
      </c>
      <c r="AQ529" s="511" t="s">
        <v>247</v>
      </c>
      <c r="AR529" s="511">
        <v>594</v>
      </c>
      <c r="AS529" s="511" t="s">
        <v>258</v>
      </c>
      <c r="IH529" s="306"/>
    </row>
    <row r="530" spans="1:242" ht="15" customHeight="1" x14ac:dyDescent="0.3">
      <c r="A530" s="174">
        <v>8.06</v>
      </c>
      <c r="B530" s="231"/>
      <c r="C530" s="232" t="str">
        <f>VLOOKUP(BD.PD[[#This Row],[Pos]],PPto[],3,FALSE)</f>
        <v>8.06 Otros Equipamientos de Tienda</v>
      </c>
      <c r="D530" s="174" t="s">
        <v>23</v>
      </c>
      <c r="E530" s="305" t="str">
        <f>IF(BD.PD[[#This Row],[.]]="*",VLOOKUP(BD.PD[[#This Row],[Pos]],Presupuesto!A:H,7,FALSE),"")</f>
        <v/>
      </c>
      <c r="F530" s="234" t="s">
        <v>1783</v>
      </c>
      <c r="G530" s="230" t="s">
        <v>1608</v>
      </c>
      <c r="H530" s="174">
        <v>4513031243</v>
      </c>
      <c r="I530" s="174" t="s">
        <v>1609</v>
      </c>
      <c r="J530" s="497" t="s">
        <v>1780</v>
      </c>
      <c r="K530" s="382">
        <v>12</v>
      </c>
      <c r="L530" s="174" t="s">
        <v>260</v>
      </c>
      <c r="M530" s="383">
        <f>IF(BD.PD[[#This Row],[Mon]]="DOP",1,HLOOKUP(BD.PD[[#This Row],[Mon]],$K$1:$L$2,2,FALSE))</f>
        <v>1</v>
      </c>
      <c r="N530" s="384">
        <v>1175</v>
      </c>
      <c r="O530" s="395">
        <f>BD.PD[[#This Row],[Cant.]]*BD.PD[[#This Row],[ Tasa ]]*BD.PD[[#This Row],[ Precio Und.]]</f>
        <v>14100</v>
      </c>
      <c r="P530" s="386">
        <v>0</v>
      </c>
      <c r="Q530" s="395">
        <f>IF(BD.PD[[#This Row],[Liquid. '[%']]]&lt;&gt;0,(BD.PD[[#This Row],[Valor Neto '[DOP']]]*BD.PD[[#This Row],[Liquid. '[%']]])+BD.PD[[#This Row],[Valor Neto '[DOP']]],BD.PD[[#This Row],[Valor Neto '[DOP']]])</f>
        <v>14100</v>
      </c>
      <c r="R530" s="395">
        <f>BD.PD[[#This Row],[Ppto. Orden Interna '[DOP']]]/HLOOKUP("USD",$K$1:$L$2,2,FALSE)</f>
        <v>231.14754098360655</v>
      </c>
      <c r="S530" s="381" t="s">
        <v>1786</v>
      </c>
      <c r="T530" s="387"/>
      <c r="U530" s="460" t="s">
        <v>542</v>
      </c>
      <c r="V530" s="611">
        <v>801673</v>
      </c>
      <c r="W530" s="381" t="s">
        <v>1786</v>
      </c>
      <c r="X530" s="495">
        <v>21</v>
      </c>
      <c r="Y530" s="388">
        <v>1</v>
      </c>
      <c r="Z530" s="243">
        <f>BD.PD[[#This Row],[Av.P1 '[%']]]*BD.PD[[#This Row],[Ppto. Orden Interna '[DOP']]]</f>
        <v>14100</v>
      </c>
      <c r="AA530" s="174"/>
      <c r="AB530" s="399"/>
      <c r="AC530" s="243">
        <f>BD.PD[[#This Row],[Av.P2 '[%']]]*BD.PD[[#This Row],[Ppto. Orden Interna '[DOP']]]</f>
        <v>0</v>
      </c>
      <c r="AD530" s="249"/>
      <c r="AE530" s="389"/>
      <c r="AF530" s="243">
        <f>BD.PD[[#This Row],[Av.P3 '[%']]]*BD.PD[[#This Row],[Ppto. Orden Interna '[DOP']]]</f>
        <v>0</v>
      </c>
      <c r="AG530" s="243"/>
      <c r="AH530" s="243"/>
      <c r="AI530" s="243"/>
      <c r="AJ530" s="243"/>
      <c r="AK530" s="243"/>
      <c r="AL530" s="243"/>
      <c r="AM530" s="482">
        <f>BD.PD[[#This Row],[Pago 3]]+BD.PD[[#This Row],[Pago 2]]+BD.PD[[#This Row],[Pago 1]]</f>
        <v>14100</v>
      </c>
      <c r="AN530" s="511" t="s">
        <v>244</v>
      </c>
      <c r="AO530" s="511" t="s">
        <v>245</v>
      </c>
      <c r="AP530" s="511" t="s">
        <v>246</v>
      </c>
      <c r="AQ530" s="511" t="s">
        <v>247</v>
      </c>
      <c r="AR530" s="511">
        <v>594</v>
      </c>
      <c r="AS530" s="511" t="s">
        <v>258</v>
      </c>
      <c r="IH530" s="306"/>
    </row>
    <row r="531" spans="1:242" ht="15" customHeight="1" x14ac:dyDescent="0.3">
      <c r="A531" s="174">
        <v>8.06</v>
      </c>
      <c r="B531" s="231"/>
      <c r="C531" s="232" t="str">
        <f>VLOOKUP(BD.PD[[#This Row],[Pos]],PPto[],3,FALSE)</f>
        <v>8.06 Otros Equipamientos de Tienda</v>
      </c>
      <c r="D531" s="174" t="s">
        <v>23</v>
      </c>
      <c r="E531" s="305" t="str">
        <f>IF(BD.PD[[#This Row],[.]]="*",VLOOKUP(BD.PD[[#This Row],[Pos]],Presupuesto!A:H,7,FALSE),"")</f>
        <v/>
      </c>
      <c r="F531" s="234" t="s">
        <v>1785</v>
      </c>
      <c r="G531" s="230" t="s">
        <v>1608</v>
      </c>
      <c r="H531" s="174">
        <v>4513031243</v>
      </c>
      <c r="I531" s="174" t="s">
        <v>1609</v>
      </c>
      <c r="J531" s="497" t="s">
        <v>1780</v>
      </c>
      <c r="K531" s="382">
        <v>12</v>
      </c>
      <c r="L531" s="174" t="s">
        <v>260</v>
      </c>
      <c r="M531" s="383">
        <f>IF(BD.PD[[#This Row],[Mon]]="DOP",1,HLOOKUP(BD.PD[[#This Row],[Mon]],$K$1:$L$2,2,FALSE))</f>
        <v>1</v>
      </c>
      <c r="N531" s="384">
        <v>500</v>
      </c>
      <c r="O531" s="395">
        <f>BD.PD[[#This Row],[Cant.]]*BD.PD[[#This Row],[ Tasa ]]*BD.PD[[#This Row],[ Precio Und.]]</f>
        <v>6000</v>
      </c>
      <c r="P531" s="386">
        <v>0</v>
      </c>
      <c r="Q531" s="395">
        <f>IF(BD.PD[[#This Row],[Liquid. '[%']]]&lt;&gt;0,(BD.PD[[#This Row],[Valor Neto '[DOP']]]*BD.PD[[#This Row],[Liquid. '[%']]])+BD.PD[[#This Row],[Valor Neto '[DOP']]],BD.PD[[#This Row],[Valor Neto '[DOP']]])</f>
        <v>6000</v>
      </c>
      <c r="R531" s="395">
        <f>BD.PD[[#This Row],[Ppto. Orden Interna '[DOP']]]/HLOOKUP("USD",$K$1:$L$2,2,FALSE)</f>
        <v>98.360655737704917</v>
      </c>
      <c r="S531" s="381" t="s">
        <v>1786</v>
      </c>
      <c r="T531" s="387"/>
      <c r="U531" s="460" t="s">
        <v>542</v>
      </c>
      <c r="V531" s="611">
        <v>801673</v>
      </c>
      <c r="W531" s="381" t="s">
        <v>1786</v>
      </c>
      <c r="X531" s="495">
        <v>21</v>
      </c>
      <c r="Y531" s="388">
        <v>1</v>
      </c>
      <c r="Z531" s="243">
        <f>BD.PD[[#This Row],[Av.P1 '[%']]]*BD.PD[[#This Row],[Ppto. Orden Interna '[DOP']]]</f>
        <v>6000</v>
      </c>
      <c r="AA531" s="174"/>
      <c r="AB531" s="399"/>
      <c r="AC531" s="243">
        <f>BD.PD[[#This Row],[Av.P2 '[%']]]*BD.PD[[#This Row],[Ppto. Orden Interna '[DOP']]]</f>
        <v>0</v>
      </c>
      <c r="AD531" s="249"/>
      <c r="AE531" s="389"/>
      <c r="AF531" s="243">
        <f>BD.PD[[#This Row],[Av.P3 '[%']]]*BD.PD[[#This Row],[Ppto. Orden Interna '[DOP']]]</f>
        <v>0</v>
      </c>
      <c r="AG531" s="243"/>
      <c r="AH531" s="243"/>
      <c r="AI531" s="243"/>
      <c r="AJ531" s="243"/>
      <c r="AK531" s="243"/>
      <c r="AL531" s="243"/>
      <c r="AM531" s="482">
        <f>BD.PD[[#This Row],[Pago 3]]+BD.PD[[#This Row],[Pago 2]]+BD.PD[[#This Row],[Pago 1]]</f>
        <v>6000</v>
      </c>
      <c r="AN531" s="511" t="s">
        <v>244</v>
      </c>
      <c r="AO531" s="511" t="s">
        <v>245</v>
      </c>
      <c r="AP531" s="511" t="s">
        <v>246</v>
      </c>
      <c r="AQ531" s="511" t="s">
        <v>247</v>
      </c>
      <c r="AR531" s="511">
        <v>594</v>
      </c>
      <c r="AS531" s="511" t="s">
        <v>258</v>
      </c>
      <c r="IH531" s="306"/>
    </row>
    <row r="532" spans="1:242" ht="15" customHeight="1" x14ac:dyDescent="0.3">
      <c r="A532" s="174">
        <v>8.06</v>
      </c>
      <c r="B532" s="231"/>
      <c r="C532" s="232" t="str">
        <f>VLOOKUP(BD.PD[[#This Row],[Pos]],PPto[],3,FALSE)</f>
        <v>8.06 Otros Equipamientos de Tienda</v>
      </c>
      <c r="D532" s="174" t="s">
        <v>23</v>
      </c>
      <c r="E532" s="305" t="str">
        <f>IF(BD.PD[[#This Row],[.]]="*",VLOOKUP(BD.PD[[#This Row],[Pos]],Presupuesto!A:H,7,FALSE),"")</f>
        <v/>
      </c>
      <c r="F532" s="234" t="s">
        <v>1784</v>
      </c>
      <c r="G532" s="230" t="s">
        <v>1608</v>
      </c>
      <c r="H532" s="174">
        <v>4513031243</v>
      </c>
      <c r="I532" s="174" t="s">
        <v>1609</v>
      </c>
      <c r="J532" s="497" t="s">
        <v>1780</v>
      </c>
      <c r="K532" s="382">
        <v>1</v>
      </c>
      <c r="L532" s="174" t="s">
        <v>260</v>
      </c>
      <c r="M532" s="383">
        <f>IF(BD.PD[[#This Row],[Mon]]="DOP",1,HLOOKUP(BD.PD[[#This Row],[Mon]],$K$1:$L$2,2,FALSE))</f>
        <v>1</v>
      </c>
      <c r="N532" s="384">
        <v>31300</v>
      </c>
      <c r="O532" s="395">
        <f>BD.PD[[#This Row],[Cant.]]*BD.PD[[#This Row],[ Tasa ]]*BD.PD[[#This Row],[ Precio Und.]]</f>
        <v>31300</v>
      </c>
      <c r="P532" s="386">
        <v>0</v>
      </c>
      <c r="Q532" s="395">
        <f>IF(BD.PD[[#This Row],[Liquid. '[%']]]&lt;&gt;0,(BD.PD[[#This Row],[Valor Neto '[DOP']]]*BD.PD[[#This Row],[Liquid. '[%']]])+BD.PD[[#This Row],[Valor Neto '[DOP']]],BD.PD[[#This Row],[Valor Neto '[DOP']]])</f>
        <v>31300</v>
      </c>
      <c r="R532" s="395">
        <f>BD.PD[[#This Row],[Ppto. Orden Interna '[DOP']]]/HLOOKUP("USD",$K$1:$L$2,2,FALSE)</f>
        <v>513.11475409836066</v>
      </c>
      <c r="S532" s="381" t="s">
        <v>1786</v>
      </c>
      <c r="T532" s="387"/>
      <c r="U532" s="460" t="s">
        <v>542</v>
      </c>
      <c r="V532" s="611">
        <v>801673</v>
      </c>
      <c r="W532" s="381" t="s">
        <v>1786</v>
      </c>
      <c r="X532" s="495">
        <v>21</v>
      </c>
      <c r="Y532" s="388">
        <v>1</v>
      </c>
      <c r="Z532" s="243">
        <f>BD.PD[[#This Row],[Av.P1 '[%']]]*BD.PD[[#This Row],[Ppto. Orden Interna '[DOP']]]</f>
        <v>31300</v>
      </c>
      <c r="AA532" s="174"/>
      <c r="AB532" s="399"/>
      <c r="AC532" s="243">
        <f>BD.PD[[#This Row],[Av.P2 '[%']]]*BD.PD[[#This Row],[Ppto. Orden Interna '[DOP']]]</f>
        <v>0</v>
      </c>
      <c r="AD532" s="249"/>
      <c r="AE532" s="389"/>
      <c r="AF532" s="243">
        <f>BD.PD[[#This Row],[Av.P3 '[%']]]*BD.PD[[#This Row],[Ppto. Orden Interna '[DOP']]]</f>
        <v>0</v>
      </c>
      <c r="AG532" s="243"/>
      <c r="AH532" s="243"/>
      <c r="AI532" s="243"/>
      <c r="AJ532" s="243"/>
      <c r="AK532" s="243"/>
      <c r="AL532" s="243"/>
      <c r="AM532" s="482">
        <f>BD.PD[[#This Row],[Pago 3]]+BD.PD[[#This Row],[Pago 2]]+BD.PD[[#This Row],[Pago 1]]</f>
        <v>31300</v>
      </c>
      <c r="AN532" s="511" t="s">
        <v>244</v>
      </c>
      <c r="AO532" s="511" t="s">
        <v>245</v>
      </c>
      <c r="AP532" s="511" t="s">
        <v>246</v>
      </c>
      <c r="AQ532" s="511" t="s">
        <v>247</v>
      </c>
      <c r="AR532" s="511">
        <v>594</v>
      </c>
      <c r="AS532" s="511" t="s">
        <v>258</v>
      </c>
      <c r="IH532" s="306"/>
    </row>
    <row r="533" spans="1:242" ht="15" customHeight="1" x14ac:dyDescent="0.3">
      <c r="A533" s="174">
        <v>8.06</v>
      </c>
      <c r="B533" s="231"/>
      <c r="C533" s="232" t="str">
        <f>VLOOKUP(BD.PD[[#This Row],[Pos]],PPto[],3,FALSE)</f>
        <v>8.06 Otros Equipamientos de Tienda</v>
      </c>
      <c r="D533" s="174" t="s">
        <v>23</v>
      </c>
      <c r="E533" s="305" t="str">
        <f>IF(BD.PD[[#This Row],[.]]="*",VLOOKUP(BD.PD[[#This Row],[Pos]],Presupuesto!A:H,7,FALSE),"")</f>
        <v/>
      </c>
      <c r="F533" s="234" t="s">
        <v>669</v>
      </c>
      <c r="G533" s="230" t="s">
        <v>1608</v>
      </c>
      <c r="H533" s="174">
        <v>4513075518</v>
      </c>
      <c r="I533" s="174" t="s">
        <v>1609</v>
      </c>
      <c r="J533" s="497" t="s">
        <v>1654</v>
      </c>
      <c r="K533" s="382">
        <v>24</v>
      </c>
      <c r="L533" s="174" t="s">
        <v>260</v>
      </c>
      <c r="M533" s="383">
        <f>IF(BD.PD[[#This Row],[Mon]]="DOP",1,HLOOKUP(BD.PD[[#This Row],[Mon]],$K$1:$L$2,2,FALSE))</f>
        <v>1</v>
      </c>
      <c r="N533" s="384">
        <v>391</v>
      </c>
      <c r="O533" s="395">
        <f>BD.PD[[#This Row],[Cant.]]*BD.PD[[#This Row],[ Tasa ]]*BD.PD[[#This Row],[ Precio Und.]]</f>
        <v>9384</v>
      </c>
      <c r="P533" s="386">
        <v>0</v>
      </c>
      <c r="Q533" s="395">
        <f>IF(BD.PD[[#This Row],[Liquid. '[%']]]&lt;&gt;0,(BD.PD[[#This Row],[Valor Neto '[DOP']]]*BD.PD[[#This Row],[Liquid. '[%']]])+BD.PD[[#This Row],[Valor Neto '[DOP']]],BD.PD[[#This Row],[Valor Neto '[DOP']]])</f>
        <v>9384</v>
      </c>
      <c r="R533" s="395">
        <f>BD.PD[[#This Row],[Ppto. Orden Interna '[DOP']]]/HLOOKUP("USD",$K$1:$L$2,2,FALSE)</f>
        <v>153.8360655737705</v>
      </c>
      <c r="S533" s="381" t="s">
        <v>670</v>
      </c>
      <c r="T533" s="387"/>
      <c r="U533" s="460" t="s">
        <v>542</v>
      </c>
      <c r="V533" s="611">
        <v>801673</v>
      </c>
      <c r="W533" s="499" t="s">
        <v>671</v>
      </c>
      <c r="X533" s="495">
        <v>21</v>
      </c>
      <c r="Y533" s="388">
        <v>1</v>
      </c>
      <c r="Z533" s="243">
        <f>BD.PD[[#This Row],[Av.P1 '[%']]]*BD.PD[[#This Row],[Ppto. Orden Interna '[DOP']]]</f>
        <v>9384</v>
      </c>
      <c r="AA533" s="249"/>
      <c r="AB533" s="389"/>
      <c r="AC533" s="243">
        <f>BD.PD[[#This Row],[Av.P2 '[%']]]*BD.PD[[#This Row],[Ppto. Orden Interna '[DOP']]]</f>
        <v>0</v>
      </c>
      <c r="AD533" s="249"/>
      <c r="AE533" s="389"/>
      <c r="AF533" s="243">
        <f>BD.PD[[#This Row],[Av.P3 '[%']]]*BD.PD[[#This Row],[Ppto. Orden Interna '[DOP']]]</f>
        <v>0</v>
      </c>
      <c r="AG533" s="243"/>
      <c r="AH533" s="243"/>
      <c r="AI533" s="243"/>
      <c r="AJ533" s="243"/>
      <c r="AK533" s="243"/>
      <c r="AL533" s="243"/>
      <c r="AM533" s="482">
        <f>BD.PD[[#This Row],[Pago 3]]+BD.PD[[#This Row],[Pago 2]]+BD.PD[[#This Row],[Pago 1]]</f>
        <v>9384</v>
      </c>
      <c r="AN533" s="511" t="s">
        <v>244</v>
      </c>
      <c r="AO533" s="511" t="s">
        <v>245</v>
      </c>
      <c r="AP533" s="511" t="s">
        <v>246</v>
      </c>
      <c r="AQ533" s="511" t="s">
        <v>247</v>
      </c>
      <c r="AR533" s="511">
        <v>594</v>
      </c>
      <c r="AS533" s="511" t="s">
        <v>248</v>
      </c>
      <c r="IH533" s="306"/>
    </row>
    <row r="534" spans="1:242" ht="15" customHeight="1" x14ac:dyDescent="0.3">
      <c r="A534" s="174">
        <v>8.06</v>
      </c>
      <c r="B534" s="231"/>
      <c r="C534" s="232" t="str">
        <f>VLOOKUP(BD.PD[[#This Row],[Pos]],PPto[],3,FALSE)</f>
        <v>8.06 Otros Equipamientos de Tienda</v>
      </c>
      <c r="D534" s="174" t="s">
        <v>23</v>
      </c>
      <c r="E534" s="305" t="str">
        <f>IF(BD.PD[[#This Row],[.]]="*",VLOOKUP(BD.PD[[#This Row],[Pos]],Presupuesto!A:H,7,FALSE),"")</f>
        <v/>
      </c>
      <c r="F534" s="234" t="s">
        <v>1690</v>
      </c>
      <c r="G534" s="230" t="s">
        <v>1608</v>
      </c>
      <c r="H534" s="174">
        <v>4512999437</v>
      </c>
      <c r="I534" s="174" t="s">
        <v>1609</v>
      </c>
      <c r="J534" s="497" t="s">
        <v>1654</v>
      </c>
      <c r="K534" s="382">
        <v>4</v>
      </c>
      <c r="L534" s="174" t="s">
        <v>260</v>
      </c>
      <c r="M534" s="383">
        <f>IF(BD.PD[[#This Row],[Mon]]="DOP",1,HLOOKUP(BD.PD[[#This Row],[Mon]],$K$1:$L$2,2,FALSE))</f>
        <v>1</v>
      </c>
      <c r="N534" s="384">
        <v>1772.9475</v>
      </c>
      <c r="O534" s="395">
        <f>BD.PD[[#This Row],[Cant.]]*BD.PD[[#This Row],[ Tasa ]]*BD.PD[[#This Row],[ Precio Und.]]</f>
        <v>7091.79</v>
      </c>
      <c r="P534" s="386">
        <v>0</v>
      </c>
      <c r="Q534" s="395">
        <f>IF(BD.PD[[#This Row],[Liquid. '[%']]]&lt;&gt;0,(BD.PD[[#This Row],[Valor Neto '[DOP']]]*BD.PD[[#This Row],[Liquid. '[%']]])+BD.PD[[#This Row],[Valor Neto '[DOP']]],BD.PD[[#This Row],[Valor Neto '[DOP']]])</f>
        <v>7091.79</v>
      </c>
      <c r="R534" s="395">
        <f>BD.PD[[#This Row],[Ppto. Orden Interna '[DOP']]]/HLOOKUP("USD",$K$1:$L$2,2,FALSE)</f>
        <v>116.2588524590164</v>
      </c>
      <c r="S534" s="381" t="s">
        <v>1691</v>
      </c>
      <c r="T534" s="387"/>
      <c r="U534" s="460" t="s">
        <v>542</v>
      </c>
      <c r="V534" s="611">
        <v>801673</v>
      </c>
      <c r="W534" s="499" t="s">
        <v>1691</v>
      </c>
      <c r="X534" s="495">
        <v>21</v>
      </c>
      <c r="Y534" s="388">
        <v>1</v>
      </c>
      <c r="Z534" s="243">
        <f>BD.PD[[#This Row],[Av.P1 '[%']]]*BD.PD[[#This Row],[Ppto. Orden Interna '[DOP']]]</f>
        <v>7091.79</v>
      </c>
      <c r="AA534" s="249"/>
      <c r="AB534" s="389"/>
      <c r="AC534" s="243">
        <f>BD.PD[[#This Row],[Av.P2 '[%']]]*BD.PD[[#This Row],[Ppto. Orden Interna '[DOP']]]</f>
        <v>0</v>
      </c>
      <c r="AD534" s="249"/>
      <c r="AE534" s="389"/>
      <c r="AF534" s="243">
        <f>BD.PD[[#This Row],[Av.P3 '[%']]]*BD.PD[[#This Row],[Ppto. Orden Interna '[DOP']]]</f>
        <v>0</v>
      </c>
      <c r="AG534" s="243"/>
      <c r="AH534" s="243"/>
      <c r="AI534" s="243"/>
      <c r="AJ534" s="243"/>
      <c r="AK534" s="243"/>
      <c r="AL534" s="243"/>
      <c r="AM534" s="482">
        <f>BD.PD[[#This Row],[Pago 3]]+BD.PD[[#This Row],[Pago 2]]+BD.PD[[#This Row],[Pago 1]]</f>
        <v>7091.79</v>
      </c>
      <c r="AN534" s="511" t="s">
        <v>244</v>
      </c>
      <c r="AO534" s="511" t="s">
        <v>245</v>
      </c>
      <c r="AP534" s="511" t="s">
        <v>246</v>
      </c>
      <c r="AQ534" s="511" t="s">
        <v>247</v>
      </c>
      <c r="AR534" s="511">
        <v>594</v>
      </c>
      <c r="AS534" s="511" t="s">
        <v>258</v>
      </c>
      <c r="IH534" s="306"/>
    </row>
    <row r="535" spans="1:242" ht="15" customHeight="1" x14ac:dyDescent="0.3">
      <c r="A535" s="174">
        <v>8.06</v>
      </c>
      <c r="B535" s="231"/>
      <c r="C535" s="232" t="str">
        <f>VLOOKUP(BD.PD[[#This Row],[Pos]],PPto[],3,FALSE)</f>
        <v>8.06 Otros Equipamientos de Tienda</v>
      </c>
      <c r="D535" s="174" t="s">
        <v>23</v>
      </c>
      <c r="E535" s="305" t="str">
        <f>IF(BD.PD[[#This Row],[.]]="*",VLOOKUP(BD.PD[[#This Row],[Pos]],Presupuesto!A:H,7,FALSE),"")</f>
        <v/>
      </c>
      <c r="F535" s="234" t="s">
        <v>690</v>
      </c>
      <c r="G535" s="230" t="s">
        <v>1608</v>
      </c>
      <c r="H535" s="174">
        <v>4512999437</v>
      </c>
      <c r="I535" s="174" t="s">
        <v>1609</v>
      </c>
      <c r="J535" s="497" t="s">
        <v>1654</v>
      </c>
      <c r="K535" s="382">
        <v>16</v>
      </c>
      <c r="L535" s="174" t="s">
        <v>260</v>
      </c>
      <c r="M535" s="383">
        <f>IF(BD.PD[[#This Row],[Mon]]="DOP",1,HLOOKUP(BD.PD[[#This Row],[Mon]],$K$1:$L$2,2,FALSE))</f>
        <v>1</v>
      </c>
      <c r="N535" s="384">
        <v>1215</v>
      </c>
      <c r="O535" s="395">
        <f>BD.PD[[#This Row],[Cant.]]*BD.PD[[#This Row],[ Tasa ]]*BD.PD[[#This Row],[ Precio Und.]]</f>
        <v>19440</v>
      </c>
      <c r="P535" s="386">
        <v>0</v>
      </c>
      <c r="Q535" s="395">
        <f>IF(BD.PD[[#This Row],[Liquid. '[%']]]&lt;&gt;0,(BD.PD[[#This Row],[Valor Neto '[DOP']]]*BD.PD[[#This Row],[Liquid. '[%']]])+BD.PD[[#This Row],[Valor Neto '[DOP']]],BD.PD[[#This Row],[Valor Neto '[DOP']]])</f>
        <v>19440</v>
      </c>
      <c r="R535" s="395">
        <f>BD.PD[[#This Row],[Ppto. Orden Interna '[DOP']]]/HLOOKUP("USD",$K$1:$L$2,2,FALSE)</f>
        <v>318.68852459016392</v>
      </c>
      <c r="S535" s="381" t="s">
        <v>1691</v>
      </c>
      <c r="T535" s="387"/>
      <c r="U535" s="460" t="s">
        <v>542</v>
      </c>
      <c r="V535" s="611">
        <v>801673</v>
      </c>
      <c r="W535" s="499" t="s">
        <v>1691</v>
      </c>
      <c r="X535" s="495">
        <v>21</v>
      </c>
      <c r="Y535" s="388">
        <v>1</v>
      </c>
      <c r="Z535" s="243">
        <f>BD.PD[[#This Row],[Av.P1 '[%']]]*BD.PD[[#This Row],[Ppto. Orden Interna '[DOP']]]</f>
        <v>19440</v>
      </c>
      <c r="AA535" s="249"/>
      <c r="AB535" s="389"/>
      <c r="AC535" s="243">
        <f>BD.PD[[#This Row],[Av.P2 '[%']]]*BD.PD[[#This Row],[Ppto. Orden Interna '[DOP']]]</f>
        <v>0</v>
      </c>
      <c r="AD535" s="249"/>
      <c r="AE535" s="389"/>
      <c r="AF535" s="243">
        <f>BD.PD[[#This Row],[Av.P3 '[%']]]*BD.PD[[#This Row],[Ppto. Orden Interna '[DOP']]]</f>
        <v>0</v>
      </c>
      <c r="AG535" s="243"/>
      <c r="AH535" s="243"/>
      <c r="AI535" s="243"/>
      <c r="AJ535" s="243"/>
      <c r="AK535" s="243"/>
      <c r="AL535" s="243"/>
      <c r="AM535" s="482">
        <f>BD.PD[[#This Row],[Pago 3]]+BD.PD[[#This Row],[Pago 2]]+BD.PD[[#This Row],[Pago 1]]</f>
        <v>19440</v>
      </c>
      <c r="AN535" s="511" t="s">
        <v>244</v>
      </c>
      <c r="AO535" s="511" t="s">
        <v>245</v>
      </c>
      <c r="AP535" s="511" t="s">
        <v>246</v>
      </c>
      <c r="AQ535" s="511" t="s">
        <v>247</v>
      </c>
      <c r="AR535" s="511">
        <v>594</v>
      </c>
      <c r="AS535" s="511" t="s">
        <v>258</v>
      </c>
      <c r="IH535" s="306"/>
    </row>
    <row r="536" spans="1:242" ht="15" customHeight="1" x14ac:dyDescent="0.3">
      <c r="A536" s="174">
        <v>8.06</v>
      </c>
      <c r="B536" s="231"/>
      <c r="C536" s="232" t="str">
        <f>VLOOKUP(BD.PD[[#This Row],[Pos]],PPto[],3,FALSE)</f>
        <v>8.06 Otros Equipamientos de Tienda</v>
      </c>
      <c r="D536" s="174" t="s">
        <v>23</v>
      </c>
      <c r="E536" s="305" t="str">
        <f>IF(BD.PD[[#This Row],[.]]="*",VLOOKUP(BD.PD[[#This Row],[Pos]],Presupuesto!A:H,7,FALSE),"")</f>
        <v/>
      </c>
      <c r="F536" s="501" t="s">
        <v>1901</v>
      </c>
      <c r="G536" s="230" t="s">
        <v>1608</v>
      </c>
      <c r="H536" s="174">
        <v>4513057310</v>
      </c>
      <c r="I536" s="174" t="s">
        <v>1606</v>
      </c>
      <c r="J536" s="497" t="s">
        <v>1847</v>
      </c>
      <c r="K536" s="382">
        <v>1</v>
      </c>
      <c r="L536" s="174" t="s">
        <v>260</v>
      </c>
      <c r="M536" s="383">
        <f>IF(BD.PD[[#This Row],[Mon]]="DOP",1,HLOOKUP(BD.PD[[#This Row],[Mon]],$K$1:$L$2,2,FALSE))</f>
        <v>1</v>
      </c>
      <c r="N536" s="384">
        <v>23945.5</v>
      </c>
      <c r="O536" s="395">
        <f>BD.PD[[#This Row],[Cant.]]*BD.PD[[#This Row],[ Tasa ]]*BD.PD[[#This Row],[ Precio Und.]]</f>
        <v>23945.5</v>
      </c>
      <c r="P536" s="386">
        <v>0</v>
      </c>
      <c r="Q536" s="395">
        <f>IF(BD.PD[[#This Row],[Liquid. '[%']]]&lt;&gt;0,(BD.PD[[#This Row],[Valor Neto '[DOP']]]*BD.PD[[#This Row],[Liquid. '[%']]])+BD.PD[[#This Row],[Valor Neto '[DOP']]],BD.PD[[#This Row],[Valor Neto '[DOP']]])</f>
        <v>23945.5</v>
      </c>
      <c r="R536" s="395">
        <f>BD.PD[[#This Row],[Ppto. Orden Interna '[DOP']]]/HLOOKUP("USD",$K$1:$L$2,2,FALSE)</f>
        <v>392.54918032786884</v>
      </c>
      <c r="S536" s="398" t="s">
        <v>1849</v>
      </c>
      <c r="T536" s="387"/>
      <c r="U536" s="460" t="s">
        <v>542</v>
      </c>
      <c r="V536" s="611">
        <v>801673</v>
      </c>
      <c r="W536" s="499" t="s">
        <v>1849</v>
      </c>
      <c r="X536" s="495">
        <v>21</v>
      </c>
      <c r="Y536" s="388">
        <v>1</v>
      </c>
      <c r="Z536" s="243">
        <f>BD.PD[[#This Row],[Av.P1 '[%']]]*BD.PD[[#This Row],[Ppto. Orden Interna '[DOP']]]</f>
        <v>23945.5</v>
      </c>
      <c r="AA536" s="249"/>
      <c r="AB536" s="389"/>
      <c r="AC536" s="243">
        <f>BD.PD[[#This Row],[Av.P2 '[%']]]*BD.PD[[#This Row],[Ppto. Orden Interna '[DOP']]]</f>
        <v>0</v>
      </c>
      <c r="AD536" s="249"/>
      <c r="AE536" s="389"/>
      <c r="AF536" s="243">
        <f>BD.PD[[#This Row],[Av.P3 '[%']]]*BD.PD[[#This Row],[Ppto. Orden Interna '[DOP']]]</f>
        <v>0</v>
      </c>
      <c r="AG536" s="243"/>
      <c r="AH536" s="243"/>
      <c r="AI536" s="243"/>
      <c r="AJ536" s="243"/>
      <c r="AK536" s="243"/>
      <c r="AL536" s="243"/>
      <c r="AM536" s="482">
        <f>BD.PD[[#This Row],[Pago 3]]+BD.PD[[#This Row],[Pago 2]]+BD.PD[[#This Row],[Pago 1]]</f>
        <v>23945.5</v>
      </c>
      <c r="AN536" s="511" t="s">
        <v>244</v>
      </c>
      <c r="AO536" s="511" t="s">
        <v>245</v>
      </c>
      <c r="AP536" s="511" t="s">
        <v>246</v>
      </c>
      <c r="AQ536" s="511" t="s">
        <v>247</v>
      </c>
      <c r="AR536" s="511">
        <v>594</v>
      </c>
      <c r="AS536" s="511" t="s">
        <v>258</v>
      </c>
      <c r="IH536" s="306"/>
    </row>
    <row r="537" spans="1:242" ht="15" customHeight="1" x14ac:dyDescent="0.3">
      <c r="A537" s="174">
        <v>8.06</v>
      </c>
      <c r="B537" s="231"/>
      <c r="C537" s="232" t="str">
        <f>VLOOKUP(BD.PD[[#This Row],[Pos]],PPto[],3,FALSE)</f>
        <v>8.06 Otros Equipamientos de Tienda</v>
      </c>
      <c r="D537" s="174" t="s">
        <v>23</v>
      </c>
      <c r="E537" s="305" t="str">
        <f>IF(BD.PD[[#This Row],[.]]="*",VLOOKUP(BD.PD[[#This Row],[Pos]],Presupuesto!A:H,7,FALSE),"")</f>
        <v/>
      </c>
      <c r="F537" s="234" t="s">
        <v>1903</v>
      </c>
      <c r="G537" s="230" t="s">
        <v>1608</v>
      </c>
      <c r="H537" s="174">
        <v>4513078192</v>
      </c>
      <c r="I537" s="174" t="s">
        <v>1609</v>
      </c>
      <c r="J537" s="497" t="s">
        <v>1902</v>
      </c>
      <c r="K537" s="382">
        <v>1</v>
      </c>
      <c r="L537" s="174" t="s">
        <v>260</v>
      </c>
      <c r="M537" s="383">
        <f>IF(BD.PD[[#This Row],[Mon]]="DOP",1,HLOOKUP(BD.PD[[#This Row],[Mon]],$K$1:$L$2,2,FALSE))</f>
        <v>1</v>
      </c>
      <c r="N537" s="384">
        <v>23945.5</v>
      </c>
      <c r="O537" s="395">
        <f>BD.PD[[#This Row],[Cant.]]*BD.PD[[#This Row],[ Tasa ]]*BD.PD[[#This Row],[ Precio Und.]]</f>
        <v>23945.5</v>
      </c>
      <c r="P537" s="386">
        <v>0</v>
      </c>
      <c r="Q537" s="395">
        <f>IF(BD.PD[[#This Row],[Liquid. '[%']]]&lt;&gt;0,(BD.PD[[#This Row],[Valor Neto '[DOP']]]*BD.PD[[#This Row],[Liquid. '[%']]])+BD.PD[[#This Row],[Valor Neto '[DOP']]],BD.PD[[#This Row],[Valor Neto '[DOP']]])</f>
        <v>23945.5</v>
      </c>
      <c r="R537" s="395">
        <f>BD.PD[[#This Row],[Ppto. Orden Interna '[DOP']]]/HLOOKUP("USD",$K$1:$L$2,2,FALSE)</f>
        <v>392.54918032786884</v>
      </c>
      <c r="S537" s="398" t="s">
        <v>1849</v>
      </c>
      <c r="T537" s="387"/>
      <c r="U537" s="460" t="s">
        <v>542</v>
      </c>
      <c r="V537" s="611">
        <v>801673</v>
      </c>
      <c r="W537" s="499" t="s">
        <v>1849</v>
      </c>
      <c r="X537" s="495">
        <v>21</v>
      </c>
      <c r="Y537" s="388">
        <v>1</v>
      </c>
      <c r="Z537" s="243">
        <f>BD.PD[[#This Row],[Av.P1 '[%']]]*BD.PD[[#This Row],[Ppto. Orden Interna '[DOP']]]</f>
        <v>23945.5</v>
      </c>
      <c r="AA537" s="249"/>
      <c r="AB537" s="389"/>
      <c r="AC537" s="243">
        <f>BD.PD[[#This Row],[Av.P2 '[%']]]*BD.PD[[#This Row],[Ppto. Orden Interna '[DOP']]]</f>
        <v>0</v>
      </c>
      <c r="AD537" s="249"/>
      <c r="AE537" s="389"/>
      <c r="AF537" s="243">
        <f>BD.PD[[#This Row],[Av.P3 '[%']]]*BD.PD[[#This Row],[Ppto. Orden Interna '[DOP']]]</f>
        <v>0</v>
      </c>
      <c r="AG537" s="243"/>
      <c r="AH537" s="243"/>
      <c r="AI537" s="243"/>
      <c r="AJ537" s="243"/>
      <c r="AK537" s="243"/>
      <c r="AL537" s="243"/>
      <c r="AM537" s="482">
        <f>BD.PD[[#This Row],[Pago 3]]+BD.PD[[#This Row],[Pago 2]]+BD.PD[[#This Row],[Pago 1]]</f>
        <v>23945.5</v>
      </c>
      <c r="AN537" s="511" t="s">
        <v>244</v>
      </c>
      <c r="AO537" s="511" t="s">
        <v>245</v>
      </c>
      <c r="AP537" s="511" t="s">
        <v>246</v>
      </c>
      <c r="AQ537" s="511" t="s">
        <v>247</v>
      </c>
      <c r="AR537" s="511">
        <v>594</v>
      </c>
      <c r="AS537" s="511" t="s">
        <v>258</v>
      </c>
      <c r="IH537" s="306"/>
    </row>
    <row r="538" spans="1:242" ht="15" customHeight="1" x14ac:dyDescent="0.3">
      <c r="A538" s="174">
        <v>8.06</v>
      </c>
      <c r="B538" s="231"/>
      <c r="C538" s="232" t="str">
        <f>VLOOKUP(BD.PD[[#This Row],[Pos]],PPto[],3,FALSE)</f>
        <v>8.06 Otros Equipamientos de Tienda</v>
      </c>
      <c r="D538" s="174" t="s">
        <v>23</v>
      </c>
      <c r="E538" s="305" t="str">
        <f>IF(BD.PD[[#This Row],[.]]="*",VLOOKUP(BD.PD[[#This Row],[Pos]],Presupuesto!A:H,7,FALSE),"")</f>
        <v/>
      </c>
      <c r="F538" s="234" t="s">
        <v>1848</v>
      </c>
      <c r="G538" s="230" t="s">
        <v>1608</v>
      </c>
      <c r="H538" s="174">
        <v>4513057310</v>
      </c>
      <c r="I538" s="174" t="s">
        <v>1606</v>
      </c>
      <c r="J538" s="497" t="s">
        <v>1847</v>
      </c>
      <c r="K538" s="382">
        <v>1</v>
      </c>
      <c r="L538" s="174" t="s">
        <v>260</v>
      </c>
      <c r="M538" s="383">
        <f>IF(BD.PD[[#This Row],[Mon]]="DOP",1,HLOOKUP(BD.PD[[#This Row],[Mon]],$K$1:$L$2,2,FALSE))</f>
        <v>1</v>
      </c>
      <c r="N538" s="384">
        <v>21165</v>
      </c>
      <c r="O538" s="395">
        <f>BD.PD[[#This Row],[Cant.]]*BD.PD[[#This Row],[ Tasa ]]*BD.PD[[#This Row],[ Precio Und.]]</f>
        <v>21165</v>
      </c>
      <c r="P538" s="386">
        <v>0</v>
      </c>
      <c r="Q538" s="395">
        <f>IF(BD.PD[[#This Row],[Liquid. '[%']]]&lt;&gt;0,(BD.PD[[#This Row],[Valor Neto '[DOP']]]*BD.PD[[#This Row],[Liquid. '[%']]])+BD.PD[[#This Row],[Valor Neto '[DOP']]],BD.PD[[#This Row],[Valor Neto '[DOP']]])</f>
        <v>21165</v>
      </c>
      <c r="R538" s="395">
        <f>BD.PD[[#This Row],[Ppto. Orden Interna '[DOP']]]/HLOOKUP("USD",$K$1:$L$2,2,FALSE)</f>
        <v>346.96721311475409</v>
      </c>
      <c r="S538" s="381" t="s">
        <v>1849</v>
      </c>
      <c r="T538" s="387"/>
      <c r="U538" s="460" t="s">
        <v>542</v>
      </c>
      <c r="V538" s="611">
        <v>801673</v>
      </c>
      <c r="W538" s="499" t="s">
        <v>1849</v>
      </c>
      <c r="X538" s="495">
        <v>21</v>
      </c>
      <c r="Y538" s="388">
        <v>1</v>
      </c>
      <c r="Z538" s="243">
        <f>BD.PD[[#This Row],[Av.P1 '[%']]]*BD.PD[[#This Row],[Ppto. Orden Interna '[DOP']]]</f>
        <v>21165</v>
      </c>
      <c r="AA538" s="249"/>
      <c r="AB538" s="389"/>
      <c r="AC538" s="243">
        <f>BD.PD[[#This Row],[Av.P2 '[%']]]*BD.PD[[#This Row],[Ppto. Orden Interna '[DOP']]]</f>
        <v>0</v>
      </c>
      <c r="AD538" s="249"/>
      <c r="AE538" s="389"/>
      <c r="AF538" s="243">
        <f>BD.PD[[#This Row],[Av.P3 '[%']]]*BD.PD[[#This Row],[Ppto. Orden Interna '[DOP']]]</f>
        <v>0</v>
      </c>
      <c r="AG538" s="243"/>
      <c r="AH538" s="243"/>
      <c r="AI538" s="243"/>
      <c r="AJ538" s="243"/>
      <c r="AK538" s="243"/>
      <c r="AL538" s="243"/>
      <c r="AM538" s="482">
        <f>BD.PD[[#This Row],[Pago 3]]+BD.PD[[#This Row],[Pago 2]]+BD.PD[[#This Row],[Pago 1]]</f>
        <v>21165</v>
      </c>
      <c r="AN538" s="511" t="s">
        <v>244</v>
      </c>
      <c r="AO538" s="511" t="s">
        <v>245</v>
      </c>
      <c r="AP538" s="511" t="s">
        <v>246</v>
      </c>
      <c r="AQ538" s="511" t="s">
        <v>247</v>
      </c>
      <c r="AR538" s="511">
        <v>594</v>
      </c>
      <c r="AS538" s="511" t="s">
        <v>258</v>
      </c>
      <c r="IH538" s="306"/>
    </row>
    <row r="539" spans="1:242" ht="15" customHeight="1" x14ac:dyDescent="0.3">
      <c r="A539" s="174">
        <v>8.06</v>
      </c>
      <c r="B539" s="231"/>
      <c r="C539" s="232" t="str">
        <f>VLOOKUP(BD.PD[[#This Row],[Pos]],PPto[],3,FALSE)</f>
        <v>8.06 Otros Equipamientos de Tienda</v>
      </c>
      <c r="D539" s="174" t="s">
        <v>23</v>
      </c>
      <c r="E539" s="305" t="str">
        <f>IF(BD.PD[[#This Row],[.]]="*",VLOOKUP(BD.PD[[#This Row],[Pos]],Presupuesto!A:H,7,FALSE),"")</f>
        <v/>
      </c>
      <c r="F539" s="234" t="s">
        <v>1853</v>
      </c>
      <c r="G539" s="230" t="s">
        <v>1608</v>
      </c>
      <c r="H539" s="174">
        <v>4513057310</v>
      </c>
      <c r="I539" s="174" t="s">
        <v>1606</v>
      </c>
      <c r="J539" s="497" t="s">
        <v>1847</v>
      </c>
      <c r="K539" s="382">
        <v>2</v>
      </c>
      <c r="L539" s="174" t="s">
        <v>260</v>
      </c>
      <c r="M539" s="383">
        <f>IF(BD.PD[[#This Row],[Mon]]="DOP",1,HLOOKUP(BD.PD[[#This Row],[Mon]],$K$1:$L$2,2,FALSE))</f>
        <v>1</v>
      </c>
      <c r="N539" s="384">
        <v>17845</v>
      </c>
      <c r="O539" s="395">
        <f>BD.PD[[#This Row],[Cant.]]*BD.PD[[#This Row],[ Tasa ]]*BD.PD[[#This Row],[ Precio Und.]]</f>
        <v>35690</v>
      </c>
      <c r="P539" s="386">
        <v>0</v>
      </c>
      <c r="Q539" s="395">
        <f>IF(BD.PD[[#This Row],[Liquid. '[%']]]&lt;&gt;0,(BD.PD[[#This Row],[Valor Neto '[DOP']]]*BD.PD[[#This Row],[Liquid. '[%']]])+BD.PD[[#This Row],[Valor Neto '[DOP']]],BD.PD[[#This Row],[Valor Neto '[DOP']]])</f>
        <v>35690</v>
      </c>
      <c r="R539" s="395">
        <f>BD.PD[[#This Row],[Ppto. Orden Interna '[DOP']]]/HLOOKUP("USD",$K$1:$L$2,2,FALSE)</f>
        <v>585.08196721311481</v>
      </c>
      <c r="S539" s="381" t="s">
        <v>1849</v>
      </c>
      <c r="T539" s="387"/>
      <c r="U539" s="460" t="s">
        <v>542</v>
      </c>
      <c r="V539" s="611">
        <v>801673</v>
      </c>
      <c r="W539" s="499" t="s">
        <v>1849</v>
      </c>
      <c r="X539" s="495">
        <v>21</v>
      </c>
      <c r="Y539" s="388">
        <v>1</v>
      </c>
      <c r="Z539" s="243">
        <f>BD.PD[[#This Row],[Av.P1 '[%']]]*BD.PD[[#This Row],[Ppto. Orden Interna '[DOP']]]</f>
        <v>35690</v>
      </c>
      <c r="AA539" s="249"/>
      <c r="AB539" s="389"/>
      <c r="AC539" s="243">
        <f>BD.PD[[#This Row],[Av.P2 '[%']]]*BD.PD[[#This Row],[Ppto. Orden Interna '[DOP']]]</f>
        <v>0</v>
      </c>
      <c r="AD539" s="249"/>
      <c r="AE539" s="389"/>
      <c r="AF539" s="243">
        <f>BD.PD[[#This Row],[Av.P3 '[%']]]*BD.PD[[#This Row],[Ppto. Orden Interna '[DOP']]]</f>
        <v>0</v>
      </c>
      <c r="AG539" s="243"/>
      <c r="AH539" s="243"/>
      <c r="AI539" s="243"/>
      <c r="AJ539" s="243"/>
      <c r="AK539" s="243"/>
      <c r="AL539" s="243"/>
      <c r="AM539" s="482">
        <f>BD.PD[[#This Row],[Pago 3]]+BD.PD[[#This Row],[Pago 2]]+BD.PD[[#This Row],[Pago 1]]</f>
        <v>35690</v>
      </c>
      <c r="AN539" s="511" t="s">
        <v>244</v>
      </c>
      <c r="AO539" s="511" t="s">
        <v>245</v>
      </c>
      <c r="AP539" s="511" t="s">
        <v>246</v>
      </c>
      <c r="AQ539" s="511" t="s">
        <v>247</v>
      </c>
      <c r="AR539" s="511">
        <v>594</v>
      </c>
      <c r="AS539" s="511" t="s">
        <v>258</v>
      </c>
      <c r="IH539" s="306"/>
    </row>
    <row r="540" spans="1:242" ht="15" customHeight="1" x14ac:dyDescent="0.3">
      <c r="A540" s="174">
        <v>8.06</v>
      </c>
      <c r="B540" s="231"/>
      <c r="C540" s="232" t="str">
        <f>VLOOKUP(BD.PD[[#This Row],[Pos]],PPto[],3,FALSE)</f>
        <v>8.06 Otros Equipamientos de Tienda</v>
      </c>
      <c r="D540" s="174" t="s">
        <v>23</v>
      </c>
      <c r="E540" s="305" t="str">
        <f>IF(BD.PD[[#This Row],[.]]="*",VLOOKUP(BD.PD[[#This Row],[Pos]],Presupuesto!A:H,7,FALSE),"")</f>
        <v/>
      </c>
      <c r="F540" s="234" t="s">
        <v>1904</v>
      </c>
      <c r="G540" s="230" t="s">
        <v>1608</v>
      </c>
      <c r="H540" s="174">
        <v>4513057310</v>
      </c>
      <c r="I540" s="174" t="s">
        <v>1606</v>
      </c>
      <c r="J540" s="497" t="s">
        <v>1847</v>
      </c>
      <c r="K540" s="382">
        <v>8</v>
      </c>
      <c r="L540" s="174" t="s">
        <v>260</v>
      </c>
      <c r="M540" s="383">
        <f>IF(BD.PD[[#This Row],[Mon]]="DOP",1,HLOOKUP(BD.PD[[#This Row],[Mon]],$K$1:$L$2,2,FALSE))</f>
        <v>1</v>
      </c>
      <c r="N540" s="384">
        <v>12948</v>
      </c>
      <c r="O540" s="395">
        <f>BD.PD[[#This Row],[Cant.]]*BD.PD[[#This Row],[ Tasa ]]*BD.PD[[#This Row],[ Precio Und.]]</f>
        <v>103584</v>
      </c>
      <c r="P540" s="386">
        <v>0</v>
      </c>
      <c r="Q540" s="395">
        <f>IF(BD.PD[[#This Row],[Liquid. '[%']]]&lt;&gt;0,(BD.PD[[#This Row],[Valor Neto '[DOP']]]*BD.PD[[#This Row],[Liquid. '[%']]])+BD.PD[[#This Row],[Valor Neto '[DOP']]],BD.PD[[#This Row],[Valor Neto '[DOP']]])</f>
        <v>103584</v>
      </c>
      <c r="R540" s="395">
        <f>BD.PD[[#This Row],[Ppto. Orden Interna '[DOP']]]/HLOOKUP("USD",$K$1:$L$2,2,FALSE)</f>
        <v>1698.0983606557377</v>
      </c>
      <c r="S540" s="381" t="s">
        <v>1849</v>
      </c>
      <c r="T540" s="387"/>
      <c r="U540" s="460" t="s">
        <v>542</v>
      </c>
      <c r="V540" s="611">
        <v>801673</v>
      </c>
      <c r="W540" s="499" t="s">
        <v>1849</v>
      </c>
      <c r="X540" s="495">
        <v>21</v>
      </c>
      <c r="Y540" s="388">
        <v>1</v>
      </c>
      <c r="Z540" s="243">
        <f>BD.PD[[#This Row],[Av.P1 '[%']]]*BD.PD[[#This Row],[Ppto. Orden Interna '[DOP']]]</f>
        <v>103584</v>
      </c>
      <c r="AA540" s="249"/>
      <c r="AB540" s="389"/>
      <c r="AC540" s="243">
        <f>BD.PD[[#This Row],[Av.P2 '[%']]]*BD.PD[[#This Row],[Ppto. Orden Interna '[DOP']]]</f>
        <v>0</v>
      </c>
      <c r="AD540" s="249"/>
      <c r="AE540" s="389"/>
      <c r="AF540" s="243">
        <f>BD.PD[[#This Row],[Av.P3 '[%']]]*BD.PD[[#This Row],[Ppto. Orden Interna '[DOP']]]</f>
        <v>0</v>
      </c>
      <c r="AG540" s="243"/>
      <c r="AH540" s="243"/>
      <c r="AI540" s="243"/>
      <c r="AJ540" s="243"/>
      <c r="AK540" s="243"/>
      <c r="AL540" s="243"/>
      <c r="AM540" s="482">
        <f>BD.PD[[#This Row],[Pago 3]]+BD.PD[[#This Row],[Pago 2]]+BD.PD[[#This Row],[Pago 1]]</f>
        <v>103584</v>
      </c>
      <c r="AN540" s="511" t="s">
        <v>244</v>
      </c>
      <c r="AO540" s="511" t="s">
        <v>245</v>
      </c>
      <c r="AP540" s="511" t="s">
        <v>246</v>
      </c>
      <c r="AQ540" s="511" t="s">
        <v>247</v>
      </c>
      <c r="AR540" s="511">
        <v>594</v>
      </c>
      <c r="AS540" s="511" t="s">
        <v>258</v>
      </c>
      <c r="IH540" s="306"/>
    </row>
    <row r="541" spans="1:242" ht="15" customHeight="1" x14ac:dyDescent="0.3">
      <c r="A541" s="174">
        <v>8.06</v>
      </c>
      <c r="B541" s="231"/>
      <c r="C541" s="232" t="str">
        <f>VLOOKUP(BD.PD[[#This Row],[Pos]],PPto[],3,FALSE)</f>
        <v>8.06 Otros Equipamientos de Tienda</v>
      </c>
      <c r="D541" s="174" t="s">
        <v>23</v>
      </c>
      <c r="E541" s="305" t="str">
        <f>IF(BD.PD[[#This Row],[.]]="*",VLOOKUP(BD.PD[[#This Row],[Pos]],Presupuesto!A:H,7,FALSE),"")</f>
        <v/>
      </c>
      <c r="F541" s="234" t="s">
        <v>702</v>
      </c>
      <c r="G541" s="230" t="s">
        <v>1608</v>
      </c>
      <c r="H541" s="174">
        <v>4512950850</v>
      </c>
      <c r="I541" s="174" t="s">
        <v>1606</v>
      </c>
      <c r="J541" s="497" t="s">
        <v>1654</v>
      </c>
      <c r="K541" s="382">
        <v>6</v>
      </c>
      <c r="L541" s="174" t="s">
        <v>260</v>
      </c>
      <c r="M541" s="383">
        <f>IF(BD.PD[[#This Row],[Mon]]="DOP",1,HLOOKUP(BD.PD[[#This Row],[Mon]],$K$1:$L$2,2,FALSE))</f>
        <v>1</v>
      </c>
      <c r="N541" s="384">
        <v>14250</v>
      </c>
      <c r="O541" s="395">
        <f>BD.PD[[#This Row],[Cant.]]*BD.PD[[#This Row],[ Tasa ]]*BD.PD[[#This Row],[ Precio Und.]]</f>
        <v>85500</v>
      </c>
      <c r="P541" s="386">
        <v>0</v>
      </c>
      <c r="Q541" s="395">
        <f>IF(BD.PD[[#This Row],[Liquid. '[%']]]&lt;&gt;0,(BD.PD[[#This Row],[Valor Neto '[DOP']]]*BD.PD[[#This Row],[Liquid. '[%']]])+BD.PD[[#This Row],[Valor Neto '[DOP']]],BD.PD[[#This Row],[Valor Neto '[DOP']]])</f>
        <v>85500</v>
      </c>
      <c r="R541" s="395">
        <f>BD.PD[[#This Row],[Ppto. Orden Interna '[DOP']]]/HLOOKUP("USD",$K$1:$L$2,2,FALSE)</f>
        <v>1401.639344262295</v>
      </c>
      <c r="S541" s="381" t="s">
        <v>703</v>
      </c>
      <c r="T541" s="387"/>
      <c r="U541" s="460" t="s">
        <v>542</v>
      </c>
      <c r="V541" s="611">
        <v>801673</v>
      </c>
      <c r="W541" s="614" t="s">
        <v>704</v>
      </c>
      <c r="X541" s="495">
        <v>21</v>
      </c>
      <c r="Y541" s="388">
        <v>1</v>
      </c>
      <c r="Z541" s="243">
        <f>BD.PD[[#This Row],[Av.P1 '[%']]]*BD.PD[[#This Row],[Ppto. Orden Interna '[DOP']]]</f>
        <v>85500</v>
      </c>
      <c r="AA541" s="249"/>
      <c r="AB541" s="389"/>
      <c r="AC541" s="243">
        <f>BD.PD[[#This Row],[Av.P2 '[%']]]*BD.PD[[#This Row],[Ppto. Orden Interna '[DOP']]]</f>
        <v>0</v>
      </c>
      <c r="AD541" s="249"/>
      <c r="AE541" s="389"/>
      <c r="AF541" s="243">
        <f>BD.PD[[#This Row],[Av.P3 '[%']]]*BD.PD[[#This Row],[Ppto. Orden Interna '[DOP']]]</f>
        <v>0</v>
      </c>
      <c r="AG541" s="243"/>
      <c r="AH541" s="243"/>
      <c r="AI541" s="243"/>
      <c r="AJ541" s="243"/>
      <c r="AK541" s="243"/>
      <c r="AL541" s="243"/>
      <c r="AM541" s="482">
        <f>BD.PD[[#This Row],[Pago 3]]+BD.PD[[#This Row],[Pago 2]]+BD.PD[[#This Row],[Pago 1]]</f>
        <v>85500</v>
      </c>
      <c r="AN541" s="511" t="s">
        <v>244</v>
      </c>
      <c r="AO541" s="511" t="s">
        <v>245</v>
      </c>
      <c r="AP541" s="511" t="s">
        <v>246</v>
      </c>
      <c r="AQ541" s="511" t="s">
        <v>247</v>
      </c>
      <c r="AR541" s="511">
        <v>594</v>
      </c>
      <c r="AS541" s="511" t="s">
        <v>258</v>
      </c>
      <c r="IH541" s="306"/>
    </row>
    <row r="542" spans="1:242" s="457" customFormat="1" ht="18.600000000000001" customHeight="1" x14ac:dyDescent="0.3">
      <c r="A542" s="174">
        <v>8.06</v>
      </c>
      <c r="B542" s="231"/>
      <c r="C542" s="232" t="str">
        <f>VLOOKUP(BD.PD[[#This Row],[Pos]],PPto[],3,FALSE)</f>
        <v>8.06 Otros Equipamientos de Tienda</v>
      </c>
      <c r="D542" s="174" t="s">
        <v>23</v>
      </c>
      <c r="E542" s="305" t="str">
        <f>IF(BD.PD[[#This Row],[.]]="*",VLOOKUP(BD.PD[[#This Row],[Pos]],Presupuesto!A:H,7,FALSE),"")</f>
        <v/>
      </c>
      <c r="F542" s="457" t="s">
        <v>1836</v>
      </c>
      <c r="G542" s="230" t="s">
        <v>1608</v>
      </c>
      <c r="H542" s="174">
        <v>4513006738</v>
      </c>
      <c r="I542" s="174" t="s">
        <v>1609</v>
      </c>
      <c r="J542" s="497" t="s">
        <v>1706</v>
      </c>
      <c r="K542" s="382">
        <v>2</v>
      </c>
      <c r="L542" s="174" t="s">
        <v>260</v>
      </c>
      <c r="M542" s="383">
        <f>IF(BD.PD[[#This Row],[Mon]]="DOP",1,HLOOKUP(BD.PD[[#This Row],[Mon]],$K$1:$L$2,2,FALSE))</f>
        <v>1</v>
      </c>
      <c r="N542" s="400">
        <v>769000</v>
      </c>
      <c r="O542" s="395">
        <f>BD.PD[[#This Row],[Cant.]]*BD.PD[[#This Row],[ Tasa ]]*BD.PD[[#This Row],[ Precio Und.]]</f>
        <v>1538000</v>
      </c>
      <c r="P542" s="386">
        <v>0</v>
      </c>
      <c r="Q542" s="395">
        <f>IF(BD.PD[[#This Row],[Liquid. '[%']]]&lt;&gt;0,(BD.PD[[#This Row],[Valor Neto '[DOP']]]*BD.PD[[#This Row],[Liquid. '[%']]])+BD.PD[[#This Row],[Valor Neto '[DOP']]],BD.PD[[#This Row],[Valor Neto '[DOP']]])</f>
        <v>1538000</v>
      </c>
      <c r="R542" s="395">
        <f>BD.PD[[#This Row],[Ppto. Orden Interna '[DOP']]]/HLOOKUP("USD",$K$1:$L$2,2,FALSE)</f>
        <v>25213.114754098362</v>
      </c>
      <c r="S542" s="398" t="s">
        <v>1705</v>
      </c>
      <c r="T542" s="481"/>
      <c r="U542" s="460" t="s">
        <v>542</v>
      </c>
      <c r="V542" s="611">
        <v>801673</v>
      </c>
      <c r="W542" s="499" t="s">
        <v>1705</v>
      </c>
      <c r="X542" s="174">
        <v>19</v>
      </c>
      <c r="Y542" s="399">
        <v>0.5</v>
      </c>
      <c r="Z542" s="395">
        <f>BD.PD[[#This Row],[Av.P1 '[%']]]*BD.PD[[#This Row],[Ppto. Orden Interna '[DOP']]]</f>
        <v>769000</v>
      </c>
      <c r="AA542" s="174">
        <v>21</v>
      </c>
      <c r="AB542" s="399">
        <v>0.5</v>
      </c>
      <c r="AC542" s="395">
        <f>BD.PD[[#This Row],[Av.P2 '[%']]]*BD.PD[[#This Row],[Ppto. Orden Interna '[DOP']]]</f>
        <v>769000</v>
      </c>
      <c r="AD542" s="531"/>
      <c r="AE542" s="532"/>
      <c r="AF542" s="395">
        <f>BD.PD[[#This Row],[Av.P3 '[%']]]*BD.PD[[#This Row],[Ppto. Orden Interna '[DOP']]]</f>
        <v>0</v>
      </c>
      <c r="AG542" s="395"/>
      <c r="AH542" s="395"/>
      <c r="AI542" s="395"/>
      <c r="AJ542" s="395"/>
      <c r="AK542" s="395"/>
      <c r="AL542" s="395"/>
      <c r="AM542" s="482">
        <f>BD.PD[[#This Row],[Pago 3]]+BD.PD[[#This Row],[Pago 2]]+BD.PD[[#This Row],[Pago 1]]</f>
        <v>1538000</v>
      </c>
      <c r="AN542" s="511" t="s">
        <v>244</v>
      </c>
      <c r="AO542" s="511" t="s">
        <v>245</v>
      </c>
      <c r="AP542" s="511" t="s">
        <v>246</v>
      </c>
      <c r="AQ542" s="511" t="s">
        <v>247</v>
      </c>
      <c r="AR542" s="511">
        <v>594</v>
      </c>
      <c r="AS542" s="511" t="s">
        <v>258</v>
      </c>
      <c r="AT542" s="534"/>
      <c r="AU542" s="534"/>
      <c r="AV542" s="534"/>
      <c r="AW542" s="534"/>
      <c r="AX542" s="534"/>
      <c r="AY542" s="534"/>
      <c r="AZ542" s="534"/>
      <c r="BA542" s="534"/>
      <c r="BB542" s="534"/>
      <c r="BC542" s="534"/>
      <c r="BD542" s="534"/>
      <c r="BE542" s="534"/>
      <c r="BF542" s="534"/>
      <c r="BG542" s="534"/>
      <c r="BH542" s="534"/>
      <c r="BI542" s="534"/>
      <c r="BJ542" s="534"/>
      <c r="BK542" s="534"/>
      <c r="BL542" s="534"/>
      <c r="BM542" s="534"/>
      <c r="BN542" s="534"/>
      <c r="BO542" s="534"/>
      <c r="BP542" s="534"/>
      <c r="BQ542" s="534"/>
      <c r="BR542" s="534"/>
      <c r="BS542" s="534"/>
      <c r="BT542" s="534"/>
      <c r="BU542" s="534"/>
      <c r="BV542" s="534"/>
      <c r="BW542" s="534"/>
      <c r="BX542" s="534"/>
      <c r="BY542" s="534"/>
      <c r="BZ542" s="534"/>
      <c r="CA542" s="534"/>
      <c r="CB542" s="534"/>
      <c r="CC542" s="534"/>
      <c r="CD542" s="534"/>
      <c r="CE542" s="534"/>
      <c r="CF542" s="534"/>
      <c r="CG542" s="534"/>
      <c r="CH542" s="534"/>
      <c r="CI542" s="534"/>
      <c r="CJ542" s="534"/>
      <c r="CK542" s="534"/>
      <c r="CL542" s="534"/>
      <c r="CM542" s="534"/>
      <c r="CN542" s="534"/>
      <c r="CO542" s="534"/>
      <c r="CP542" s="534"/>
      <c r="CQ542" s="534"/>
      <c r="CR542" s="534"/>
      <c r="CS542" s="534"/>
      <c r="CT542" s="534"/>
      <c r="CU542" s="534"/>
      <c r="CV542" s="534"/>
      <c r="CW542" s="534"/>
      <c r="CX542" s="534"/>
      <c r="CY542" s="534"/>
      <c r="CZ542" s="534"/>
      <c r="DA542" s="534"/>
      <c r="DB542" s="534"/>
      <c r="DC542" s="534"/>
      <c r="DD542" s="534"/>
      <c r="DE542" s="534"/>
      <c r="DF542" s="534"/>
      <c r="DG542" s="534"/>
      <c r="DH542" s="534"/>
      <c r="DI542" s="534"/>
      <c r="DJ542" s="534"/>
      <c r="DK542" s="534"/>
      <c r="DL542" s="534"/>
      <c r="DM542" s="534"/>
      <c r="DN542" s="534"/>
      <c r="DO542" s="534"/>
      <c r="DP542" s="534"/>
      <c r="DQ542" s="534"/>
      <c r="DR542" s="534"/>
      <c r="DS542" s="534"/>
      <c r="DT542" s="534"/>
      <c r="DU542" s="534"/>
      <c r="DV542" s="534"/>
      <c r="DW542" s="534"/>
      <c r="DX542" s="534"/>
      <c r="DY542" s="534"/>
      <c r="DZ542" s="534"/>
      <c r="EA542" s="534"/>
      <c r="EB542" s="534"/>
      <c r="EC542" s="534"/>
      <c r="ED542" s="534"/>
      <c r="EE542" s="534"/>
      <c r="EF542" s="534"/>
      <c r="EG542" s="534"/>
      <c r="EH542" s="534"/>
      <c r="EI542" s="534"/>
      <c r="EJ542" s="534"/>
      <c r="EK542" s="534"/>
      <c r="EL542" s="534"/>
      <c r="EM542" s="534"/>
      <c r="EN542" s="534"/>
      <c r="EO542" s="534"/>
      <c r="EP542" s="534"/>
      <c r="EQ542" s="534"/>
      <c r="ER542" s="534"/>
      <c r="ES542" s="534"/>
      <c r="ET542" s="534"/>
      <c r="EU542" s="534"/>
      <c r="EV542" s="534"/>
      <c r="EW542" s="534"/>
      <c r="EX542" s="534"/>
      <c r="EY542" s="534"/>
      <c r="EZ542" s="534"/>
      <c r="FA542" s="534"/>
      <c r="FB542" s="534"/>
      <c r="FC542" s="534"/>
      <c r="FD542" s="534"/>
      <c r="FE542" s="534"/>
      <c r="FF542" s="534"/>
      <c r="FG542" s="534"/>
      <c r="FH542" s="534"/>
      <c r="FI542" s="534"/>
      <c r="FJ542" s="534"/>
      <c r="FK542" s="534"/>
      <c r="FL542" s="534"/>
      <c r="FM542" s="534"/>
      <c r="FN542" s="534"/>
      <c r="FO542" s="534"/>
      <c r="FP542" s="534"/>
      <c r="FQ542" s="534"/>
      <c r="FR542" s="534"/>
      <c r="FS542" s="534"/>
      <c r="FT542" s="534"/>
      <c r="FU542" s="534"/>
      <c r="FV542" s="534"/>
      <c r="FW542" s="534"/>
      <c r="FX542" s="534"/>
      <c r="FY542" s="534"/>
      <c r="FZ542" s="534"/>
      <c r="GA542" s="534"/>
      <c r="GB542" s="534"/>
      <c r="GC542" s="534"/>
      <c r="GD542" s="534"/>
      <c r="GE542" s="534"/>
      <c r="GF542" s="534"/>
      <c r="GG542" s="534"/>
      <c r="GH542" s="534"/>
      <c r="GI542" s="534"/>
      <c r="GJ542" s="534"/>
      <c r="GK542" s="534"/>
      <c r="GL542" s="534"/>
      <c r="GM542" s="534"/>
      <c r="GN542" s="534"/>
      <c r="GO542" s="534"/>
      <c r="GP542" s="534"/>
      <c r="GQ542" s="534"/>
      <c r="GR542" s="534"/>
      <c r="GS542" s="534"/>
      <c r="GT542" s="534"/>
      <c r="GU542" s="534"/>
      <c r="GV542" s="534"/>
      <c r="GW542" s="534"/>
      <c r="GX542" s="534"/>
      <c r="GY542" s="534"/>
      <c r="GZ542" s="534"/>
      <c r="HA542" s="534"/>
      <c r="HB542" s="534"/>
      <c r="HC542" s="534"/>
      <c r="HD542" s="534"/>
      <c r="HE542" s="534"/>
      <c r="HF542" s="534"/>
      <c r="HG542" s="534"/>
      <c r="HH542" s="534"/>
      <c r="HI542" s="534"/>
      <c r="HJ542" s="534"/>
      <c r="HK542" s="534"/>
      <c r="HL542" s="534"/>
      <c r="HM542" s="534"/>
      <c r="HN542" s="534"/>
      <c r="HO542" s="534"/>
      <c r="HP542" s="534"/>
      <c r="HQ542" s="534"/>
      <c r="HR542" s="534"/>
      <c r="HS542" s="534"/>
      <c r="HT542" s="534"/>
      <c r="HU542" s="534"/>
      <c r="HV542" s="534"/>
      <c r="HW542" s="534"/>
      <c r="HX542" s="534"/>
      <c r="HY542" s="534"/>
      <c r="HZ542" s="534"/>
      <c r="IA542" s="534"/>
      <c r="IB542" s="534"/>
      <c r="IC542" s="534"/>
      <c r="ID542" s="534"/>
      <c r="IE542" s="534"/>
      <c r="IF542" s="534"/>
      <c r="IG542" s="534"/>
      <c r="IH542" s="534"/>
    </row>
    <row r="543" spans="1:242" s="457" customFormat="1" ht="18.600000000000001" customHeight="1" x14ac:dyDescent="0.3">
      <c r="A543" s="174">
        <v>8.06</v>
      </c>
      <c r="B543" s="231"/>
      <c r="C543" s="232" t="str">
        <f>VLOOKUP(BD.PD[[#This Row],[Pos]],PPto[],3,FALSE)</f>
        <v>8.06 Otros Equipamientos de Tienda</v>
      </c>
      <c r="D543" s="174" t="s">
        <v>23</v>
      </c>
      <c r="E543" s="305" t="str">
        <f>IF(BD.PD[[#This Row],[.]]="*",VLOOKUP(BD.PD[[#This Row],[Pos]],Presupuesto!A:H,7,FALSE),"")</f>
        <v/>
      </c>
      <c r="F543" s="234" t="s">
        <v>1835</v>
      </c>
      <c r="G543" s="230" t="s">
        <v>1608</v>
      </c>
      <c r="H543" s="174">
        <v>4513052009</v>
      </c>
      <c r="I543" s="174" t="s">
        <v>1609</v>
      </c>
      <c r="J543" s="497" t="s">
        <v>1834</v>
      </c>
      <c r="K543" s="382">
        <v>1</v>
      </c>
      <c r="L543" s="174" t="s">
        <v>260</v>
      </c>
      <c r="M543" s="383">
        <f>IF(BD.PD[[#This Row],[Mon]]="DOP",1,HLOOKUP(BD.PD[[#This Row],[Mon]],$K$1:$L$2,2,FALSE))</f>
        <v>1</v>
      </c>
      <c r="N543" s="400">
        <v>246549</v>
      </c>
      <c r="O543" s="395">
        <f>BD.PD[[#This Row],[Cant.]]*BD.PD[[#This Row],[ Tasa ]]*BD.PD[[#This Row],[ Precio Und.]]</f>
        <v>246549</v>
      </c>
      <c r="P543" s="386">
        <v>0</v>
      </c>
      <c r="Q543" s="395">
        <f>IF(BD.PD[[#This Row],[Liquid. '[%']]]&lt;&gt;0,(BD.PD[[#This Row],[Valor Neto '[DOP']]]*BD.PD[[#This Row],[Liquid. '[%']]])+BD.PD[[#This Row],[Valor Neto '[DOP']]],BD.PD[[#This Row],[Valor Neto '[DOP']]])</f>
        <v>246549</v>
      </c>
      <c r="R543" s="395">
        <f>BD.PD[[#This Row],[Ppto. Orden Interna '[DOP']]]/HLOOKUP("USD",$K$1:$L$2,2,FALSE)</f>
        <v>4041.7868852459014</v>
      </c>
      <c r="S543" s="398" t="s">
        <v>1837</v>
      </c>
      <c r="T543" s="481"/>
      <c r="U543" s="460" t="s">
        <v>542</v>
      </c>
      <c r="V543" s="611">
        <v>801673</v>
      </c>
      <c r="W543" s="499" t="s">
        <v>1837</v>
      </c>
      <c r="X543" s="174">
        <v>20</v>
      </c>
      <c r="Y543" s="399">
        <v>0.7</v>
      </c>
      <c r="Z543" s="395">
        <f>BD.PD[[#This Row],[Av.P1 '[%']]]*BD.PD[[#This Row],[Ppto. Orden Interna '[DOP']]]</f>
        <v>172584.3</v>
      </c>
      <c r="AA543" s="174">
        <v>21</v>
      </c>
      <c r="AB543" s="399">
        <v>0.3</v>
      </c>
      <c r="AC543" s="395">
        <f>BD.PD[[#This Row],[Av.P2 '[%']]]*BD.PD[[#This Row],[Ppto. Orden Interna '[DOP']]]</f>
        <v>73964.7</v>
      </c>
      <c r="AD543" s="531"/>
      <c r="AE543" s="532"/>
      <c r="AF543" s="395">
        <f>BD.PD[[#This Row],[Av.P3 '[%']]]*BD.PD[[#This Row],[Ppto. Orden Interna '[DOP']]]</f>
        <v>0</v>
      </c>
      <c r="AG543" s="395"/>
      <c r="AH543" s="395"/>
      <c r="AI543" s="395"/>
      <c r="AJ543" s="395"/>
      <c r="AK543" s="395"/>
      <c r="AL543" s="395"/>
      <c r="AM543" s="482">
        <f>BD.PD[[#This Row],[Pago 3]]+BD.PD[[#This Row],[Pago 2]]+BD.PD[[#This Row],[Pago 1]]</f>
        <v>246549</v>
      </c>
      <c r="AN543" s="511" t="s">
        <v>244</v>
      </c>
      <c r="AO543" s="511" t="s">
        <v>245</v>
      </c>
      <c r="AP543" s="511" t="s">
        <v>246</v>
      </c>
      <c r="AQ543" s="511" t="s">
        <v>247</v>
      </c>
      <c r="AR543" s="511">
        <v>594</v>
      </c>
      <c r="AS543" s="511" t="s">
        <v>258</v>
      </c>
      <c r="AT543" s="534"/>
      <c r="AU543" s="534"/>
      <c r="AV543" s="534"/>
      <c r="AW543" s="534"/>
      <c r="AX543" s="534"/>
      <c r="AY543" s="534"/>
      <c r="AZ543" s="534"/>
      <c r="BA543" s="534"/>
      <c r="BB543" s="534"/>
      <c r="BC543" s="534"/>
      <c r="BD543" s="534"/>
      <c r="BE543" s="534"/>
      <c r="BF543" s="534"/>
      <c r="BG543" s="534"/>
      <c r="BH543" s="534"/>
      <c r="BI543" s="534"/>
      <c r="BJ543" s="534"/>
      <c r="BK543" s="534"/>
      <c r="BL543" s="534"/>
      <c r="BM543" s="534"/>
      <c r="BN543" s="534"/>
      <c r="BO543" s="534"/>
      <c r="BP543" s="534"/>
      <c r="BQ543" s="534"/>
      <c r="BR543" s="534"/>
      <c r="BS543" s="534"/>
      <c r="BT543" s="534"/>
      <c r="BU543" s="534"/>
      <c r="BV543" s="534"/>
      <c r="BW543" s="534"/>
      <c r="BX543" s="534"/>
      <c r="BY543" s="534"/>
      <c r="BZ543" s="534"/>
      <c r="CA543" s="534"/>
      <c r="CB543" s="534"/>
      <c r="CC543" s="534"/>
      <c r="CD543" s="534"/>
      <c r="CE543" s="534"/>
      <c r="CF543" s="534"/>
      <c r="CG543" s="534"/>
      <c r="CH543" s="534"/>
      <c r="CI543" s="534"/>
      <c r="CJ543" s="534"/>
      <c r="CK543" s="534"/>
      <c r="CL543" s="534"/>
      <c r="CM543" s="534"/>
      <c r="CN543" s="534"/>
      <c r="CO543" s="534"/>
      <c r="CP543" s="534"/>
      <c r="CQ543" s="534"/>
      <c r="CR543" s="534"/>
      <c r="CS543" s="534"/>
      <c r="CT543" s="534"/>
      <c r="CU543" s="534"/>
      <c r="CV543" s="534"/>
      <c r="CW543" s="534"/>
      <c r="CX543" s="534"/>
      <c r="CY543" s="534"/>
      <c r="CZ543" s="534"/>
      <c r="DA543" s="534"/>
      <c r="DB543" s="534"/>
      <c r="DC543" s="534"/>
      <c r="DD543" s="534"/>
      <c r="DE543" s="534"/>
      <c r="DF543" s="534"/>
      <c r="DG543" s="534"/>
      <c r="DH543" s="534"/>
      <c r="DI543" s="534"/>
      <c r="DJ543" s="534"/>
      <c r="DK543" s="534"/>
      <c r="DL543" s="534"/>
      <c r="DM543" s="534"/>
      <c r="DN543" s="534"/>
      <c r="DO543" s="534"/>
      <c r="DP543" s="534"/>
      <c r="DQ543" s="534"/>
      <c r="DR543" s="534"/>
      <c r="DS543" s="534"/>
      <c r="DT543" s="534"/>
      <c r="DU543" s="534"/>
      <c r="DV543" s="534"/>
      <c r="DW543" s="534"/>
      <c r="DX543" s="534"/>
      <c r="DY543" s="534"/>
      <c r="DZ543" s="534"/>
      <c r="EA543" s="534"/>
      <c r="EB543" s="534"/>
      <c r="EC543" s="534"/>
      <c r="ED543" s="534"/>
      <c r="EE543" s="534"/>
      <c r="EF543" s="534"/>
      <c r="EG543" s="534"/>
      <c r="EH543" s="534"/>
      <c r="EI543" s="534"/>
      <c r="EJ543" s="534"/>
      <c r="EK543" s="534"/>
      <c r="EL543" s="534"/>
      <c r="EM543" s="534"/>
      <c r="EN543" s="534"/>
      <c r="EO543" s="534"/>
      <c r="EP543" s="534"/>
      <c r="EQ543" s="534"/>
      <c r="ER543" s="534"/>
      <c r="ES543" s="534"/>
      <c r="ET543" s="534"/>
      <c r="EU543" s="534"/>
      <c r="EV543" s="534"/>
      <c r="EW543" s="534"/>
      <c r="EX543" s="534"/>
      <c r="EY543" s="534"/>
      <c r="EZ543" s="534"/>
      <c r="FA543" s="534"/>
      <c r="FB543" s="534"/>
      <c r="FC543" s="534"/>
      <c r="FD543" s="534"/>
      <c r="FE543" s="534"/>
      <c r="FF543" s="534"/>
      <c r="FG543" s="534"/>
      <c r="FH543" s="534"/>
      <c r="FI543" s="534"/>
      <c r="FJ543" s="534"/>
      <c r="FK543" s="534"/>
      <c r="FL543" s="534"/>
      <c r="FM543" s="534"/>
      <c r="FN543" s="534"/>
      <c r="FO543" s="534"/>
      <c r="FP543" s="534"/>
      <c r="FQ543" s="534"/>
      <c r="FR543" s="534"/>
      <c r="FS543" s="534"/>
      <c r="FT543" s="534"/>
      <c r="FU543" s="534"/>
      <c r="FV543" s="534"/>
      <c r="FW543" s="534"/>
      <c r="FX543" s="534"/>
      <c r="FY543" s="534"/>
      <c r="FZ543" s="534"/>
      <c r="GA543" s="534"/>
      <c r="GB543" s="534"/>
      <c r="GC543" s="534"/>
      <c r="GD543" s="534"/>
      <c r="GE543" s="534"/>
      <c r="GF543" s="534"/>
      <c r="GG543" s="534"/>
      <c r="GH543" s="534"/>
      <c r="GI543" s="534"/>
      <c r="GJ543" s="534"/>
      <c r="GK543" s="534"/>
      <c r="GL543" s="534"/>
      <c r="GM543" s="534"/>
      <c r="GN543" s="534"/>
      <c r="GO543" s="534"/>
      <c r="GP543" s="534"/>
      <c r="GQ543" s="534"/>
      <c r="GR543" s="534"/>
      <c r="GS543" s="534"/>
      <c r="GT543" s="534"/>
      <c r="GU543" s="534"/>
      <c r="GV543" s="534"/>
      <c r="GW543" s="534"/>
      <c r="GX543" s="534"/>
      <c r="GY543" s="534"/>
      <c r="GZ543" s="534"/>
      <c r="HA543" s="534"/>
      <c r="HB543" s="534"/>
      <c r="HC543" s="534"/>
      <c r="HD543" s="534"/>
      <c r="HE543" s="534"/>
      <c r="HF543" s="534"/>
      <c r="HG543" s="534"/>
      <c r="HH543" s="534"/>
      <c r="HI543" s="534"/>
      <c r="HJ543" s="534"/>
      <c r="HK543" s="534"/>
      <c r="HL543" s="534"/>
      <c r="HM543" s="534"/>
      <c r="HN543" s="534"/>
      <c r="HO543" s="534"/>
      <c r="HP543" s="534"/>
      <c r="HQ543" s="534"/>
      <c r="HR543" s="534"/>
      <c r="HS543" s="534"/>
      <c r="HT543" s="534"/>
      <c r="HU543" s="534"/>
      <c r="HV543" s="534"/>
      <c r="HW543" s="534"/>
      <c r="HX543" s="534"/>
      <c r="HY543" s="534"/>
      <c r="HZ543" s="534"/>
      <c r="IA543" s="534"/>
      <c r="IB543" s="534"/>
      <c r="IC543" s="534"/>
      <c r="ID543" s="534"/>
      <c r="IE543" s="534"/>
      <c r="IF543" s="534"/>
      <c r="IG543" s="534"/>
      <c r="IH543" s="534"/>
    </row>
    <row r="544" spans="1:242" s="457" customFormat="1" ht="18.600000000000001" customHeight="1" x14ac:dyDescent="0.3">
      <c r="A544" s="174">
        <v>8.06</v>
      </c>
      <c r="B544" s="231"/>
      <c r="C544" s="232" t="str">
        <f>VLOOKUP(BD.PD[[#This Row],[Pos]],PPto[],3,FALSE)</f>
        <v>8.06 Otros Equipamientos de Tienda</v>
      </c>
      <c r="D544" s="174" t="s">
        <v>23</v>
      </c>
      <c r="E544" s="305" t="str">
        <f>IF(BD.PD[[#This Row],[.]]="*",VLOOKUP(BD.PD[[#This Row],[Pos]],Presupuesto!A:H,7,FALSE),"")</f>
        <v/>
      </c>
      <c r="F544" s="234" t="s">
        <v>1838</v>
      </c>
      <c r="G544" s="230" t="s">
        <v>1608</v>
      </c>
      <c r="H544" s="174">
        <v>4513052928</v>
      </c>
      <c r="I544" s="174" t="s">
        <v>1609</v>
      </c>
      <c r="J544" s="497" t="s">
        <v>1834</v>
      </c>
      <c r="K544" s="382">
        <v>1</v>
      </c>
      <c r="L544" s="174" t="s">
        <v>260</v>
      </c>
      <c r="M544" s="383">
        <f>IF(BD.PD[[#This Row],[Mon]]="DOP",1,HLOOKUP(BD.PD[[#This Row],[Mon]],$K$1:$L$2,2,FALSE))</f>
        <v>1</v>
      </c>
      <c r="N544" s="400">
        <v>303981</v>
      </c>
      <c r="O544" s="395">
        <f>BD.PD[[#This Row],[Cant.]]*BD.PD[[#This Row],[ Tasa ]]*BD.PD[[#This Row],[ Precio Und.]]</f>
        <v>303981</v>
      </c>
      <c r="P544" s="386">
        <v>0</v>
      </c>
      <c r="Q544" s="395">
        <f>IF(BD.PD[[#This Row],[Liquid. '[%']]]&lt;&gt;0,(BD.PD[[#This Row],[Valor Neto '[DOP']]]*BD.PD[[#This Row],[Liquid. '[%']]])+BD.PD[[#This Row],[Valor Neto '[DOP']]],BD.PD[[#This Row],[Valor Neto '[DOP']]])</f>
        <v>303981</v>
      </c>
      <c r="R544" s="395">
        <f>BD.PD[[#This Row],[Ppto. Orden Interna '[DOP']]]/HLOOKUP("USD",$K$1:$L$2,2,FALSE)</f>
        <v>4983.2950819672133</v>
      </c>
      <c r="S544" s="398" t="s">
        <v>1837</v>
      </c>
      <c r="T544" s="387"/>
      <c r="U544" s="460" t="s">
        <v>542</v>
      </c>
      <c r="V544" s="611">
        <v>801673</v>
      </c>
      <c r="W544" s="499" t="s">
        <v>1837</v>
      </c>
      <c r="X544" s="174">
        <v>20</v>
      </c>
      <c r="Y544" s="399">
        <v>0.7</v>
      </c>
      <c r="Z544" s="395">
        <f>BD.PD[[#This Row],[Av.P1 '[%']]]*BD.PD[[#This Row],[Ppto. Orden Interna '[DOP']]]</f>
        <v>212786.69999999998</v>
      </c>
      <c r="AA544" s="174">
        <v>21</v>
      </c>
      <c r="AB544" s="399">
        <v>0.3</v>
      </c>
      <c r="AC544" s="395">
        <f>BD.PD[[#This Row],[Av.P2 '[%']]]*BD.PD[[#This Row],[Ppto. Orden Interna '[DOP']]]</f>
        <v>91194.3</v>
      </c>
      <c r="AD544" s="531"/>
      <c r="AE544" s="532"/>
      <c r="AF544" s="395">
        <f>BD.PD[[#This Row],[Av.P3 '[%']]]*BD.PD[[#This Row],[Ppto. Orden Interna '[DOP']]]</f>
        <v>0</v>
      </c>
      <c r="AG544" s="395"/>
      <c r="AH544" s="395"/>
      <c r="AI544" s="395"/>
      <c r="AJ544" s="395"/>
      <c r="AK544" s="395"/>
      <c r="AL544" s="395"/>
      <c r="AM544" s="482">
        <f>BD.PD[[#This Row],[Pago 3]]+BD.PD[[#This Row],[Pago 2]]+BD.PD[[#This Row],[Pago 1]]</f>
        <v>303981</v>
      </c>
      <c r="AN544" s="511" t="s">
        <v>244</v>
      </c>
      <c r="AO544" s="511" t="s">
        <v>245</v>
      </c>
      <c r="AP544" s="511" t="s">
        <v>246</v>
      </c>
      <c r="AQ544" s="511" t="s">
        <v>247</v>
      </c>
      <c r="AR544" s="511">
        <v>594</v>
      </c>
      <c r="AS544" s="511" t="s">
        <v>258</v>
      </c>
      <c r="AT544" s="534"/>
      <c r="AU544" s="534"/>
      <c r="AV544" s="534"/>
      <c r="AW544" s="534"/>
      <c r="AX544" s="534"/>
      <c r="AY544" s="534"/>
      <c r="AZ544" s="534"/>
      <c r="BA544" s="534"/>
      <c r="BB544" s="534"/>
      <c r="BC544" s="534"/>
      <c r="BD544" s="534"/>
      <c r="BE544" s="534"/>
      <c r="BF544" s="534"/>
      <c r="BG544" s="534"/>
      <c r="BH544" s="534"/>
      <c r="BI544" s="534"/>
      <c r="BJ544" s="534"/>
      <c r="BK544" s="534"/>
      <c r="BL544" s="534"/>
      <c r="BM544" s="534"/>
      <c r="BN544" s="534"/>
      <c r="BO544" s="534"/>
      <c r="BP544" s="534"/>
      <c r="BQ544" s="534"/>
      <c r="BR544" s="534"/>
      <c r="BS544" s="534"/>
      <c r="BT544" s="534"/>
      <c r="BU544" s="534"/>
      <c r="BV544" s="534"/>
      <c r="BW544" s="534"/>
      <c r="BX544" s="534"/>
      <c r="BY544" s="534"/>
      <c r="BZ544" s="534"/>
      <c r="CA544" s="534"/>
      <c r="CB544" s="534"/>
      <c r="CC544" s="534"/>
      <c r="CD544" s="534"/>
      <c r="CE544" s="534"/>
      <c r="CF544" s="534"/>
      <c r="CG544" s="534"/>
      <c r="CH544" s="534"/>
      <c r="CI544" s="534"/>
      <c r="CJ544" s="534"/>
      <c r="CK544" s="534"/>
      <c r="CL544" s="534"/>
      <c r="CM544" s="534"/>
      <c r="CN544" s="534"/>
      <c r="CO544" s="534"/>
      <c r="CP544" s="534"/>
      <c r="CQ544" s="534"/>
      <c r="CR544" s="534"/>
      <c r="CS544" s="534"/>
      <c r="CT544" s="534"/>
      <c r="CU544" s="534"/>
      <c r="CV544" s="534"/>
      <c r="CW544" s="534"/>
      <c r="CX544" s="534"/>
      <c r="CY544" s="534"/>
      <c r="CZ544" s="534"/>
      <c r="DA544" s="534"/>
      <c r="DB544" s="534"/>
      <c r="DC544" s="534"/>
      <c r="DD544" s="534"/>
      <c r="DE544" s="534"/>
      <c r="DF544" s="534"/>
      <c r="DG544" s="534"/>
      <c r="DH544" s="534"/>
      <c r="DI544" s="534"/>
      <c r="DJ544" s="534"/>
      <c r="DK544" s="534"/>
      <c r="DL544" s="534"/>
      <c r="DM544" s="534"/>
      <c r="DN544" s="534"/>
      <c r="DO544" s="534"/>
      <c r="DP544" s="534"/>
      <c r="DQ544" s="534"/>
      <c r="DR544" s="534"/>
      <c r="DS544" s="534"/>
      <c r="DT544" s="534"/>
      <c r="DU544" s="534"/>
      <c r="DV544" s="534"/>
      <c r="DW544" s="534"/>
      <c r="DX544" s="534"/>
      <c r="DY544" s="534"/>
      <c r="DZ544" s="534"/>
      <c r="EA544" s="534"/>
      <c r="EB544" s="534"/>
      <c r="EC544" s="534"/>
      <c r="ED544" s="534"/>
      <c r="EE544" s="534"/>
      <c r="EF544" s="534"/>
      <c r="EG544" s="534"/>
      <c r="EH544" s="534"/>
      <c r="EI544" s="534"/>
      <c r="EJ544" s="534"/>
      <c r="EK544" s="534"/>
      <c r="EL544" s="534"/>
      <c r="EM544" s="534"/>
      <c r="EN544" s="534"/>
      <c r="EO544" s="534"/>
      <c r="EP544" s="534"/>
      <c r="EQ544" s="534"/>
      <c r="ER544" s="534"/>
      <c r="ES544" s="534"/>
      <c r="ET544" s="534"/>
      <c r="EU544" s="534"/>
      <c r="EV544" s="534"/>
      <c r="EW544" s="534"/>
      <c r="EX544" s="534"/>
      <c r="EY544" s="534"/>
      <c r="EZ544" s="534"/>
      <c r="FA544" s="534"/>
      <c r="FB544" s="534"/>
      <c r="FC544" s="534"/>
      <c r="FD544" s="534"/>
      <c r="FE544" s="534"/>
      <c r="FF544" s="534"/>
      <c r="FG544" s="534"/>
      <c r="FH544" s="534"/>
      <c r="FI544" s="534"/>
      <c r="FJ544" s="534"/>
      <c r="FK544" s="534"/>
      <c r="FL544" s="534"/>
      <c r="FM544" s="534"/>
      <c r="FN544" s="534"/>
      <c r="FO544" s="534"/>
      <c r="FP544" s="534"/>
      <c r="FQ544" s="534"/>
      <c r="FR544" s="534"/>
      <c r="FS544" s="534"/>
      <c r="FT544" s="534"/>
      <c r="FU544" s="534"/>
      <c r="FV544" s="534"/>
      <c r="FW544" s="534"/>
      <c r="FX544" s="534"/>
      <c r="FY544" s="534"/>
      <c r="FZ544" s="534"/>
      <c r="GA544" s="534"/>
      <c r="GB544" s="534"/>
      <c r="GC544" s="534"/>
      <c r="GD544" s="534"/>
      <c r="GE544" s="534"/>
      <c r="GF544" s="534"/>
      <c r="GG544" s="534"/>
      <c r="GH544" s="534"/>
      <c r="GI544" s="534"/>
      <c r="GJ544" s="534"/>
      <c r="GK544" s="534"/>
      <c r="GL544" s="534"/>
      <c r="GM544" s="534"/>
      <c r="GN544" s="534"/>
      <c r="GO544" s="534"/>
      <c r="GP544" s="534"/>
      <c r="GQ544" s="534"/>
      <c r="GR544" s="534"/>
      <c r="GS544" s="534"/>
      <c r="GT544" s="534"/>
      <c r="GU544" s="534"/>
      <c r="GV544" s="534"/>
      <c r="GW544" s="534"/>
      <c r="GX544" s="534"/>
      <c r="GY544" s="534"/>
      <c r="GZ544" s="534"/>
      <c r="HA544" s="534"/>
      <c r="HB544" s="534"/>
      <c r="HC544" s="534"/>
      <c r="HD544" s="534"/>
      <c r="HE544" s="534"/>
      <c r="HF544" s="534"/>
      <c r="HG544" s="534"/>
      <c r="HH544" s="534"/>
      <c r="HI544" s="534"/>
      <c r="HJ544" s="534"/>
      <c r="HK544" s="534"/>
      <c r="HL544" s="534"/>
      <c r="HM544" s="534"/>
      <c r="HN544" s="534"/>
      <c r="HO544" s="534"/>
      <c r="HP544" s="534"/>
      <c r="HQ544" s="534"/>
      <c r="HR544" s="534"/>
      <c r="HS544" s="534"/>
      <c r="HT544" s="534"/>
      <c r="HU544" s="534"/>
      <c r="HV544" s="534"/>
      <c r="HW544" s="534"/>
      <c r="HX544" s="534"/>
      <c r="HY544" s="534"/>
      <c r="HZ544" s="534"/>
      <c r="IA544" s="534"/>
      <c r="IB544" s="534"/>
      <c r="IC544" s="534"/>
      <c r="ID544" s="534"/>
      <c r="IE544" s="534"/>
      <c r="IF544" s="534"/>
      <c r="IG544" s="534"/>
      <c r="IH544" s="534"/>
    </row>
    <row r="545" spans="1:242" ht="15" customHeight="1" x14ac:dyDescent="0.3">
      <c r="A545" s="174">
        <v>8.06</v>
      </c>
      <c r="B545" s="231"/>
      <c r="C545" s="232" t="str">
        <f>VLOOKUP(BD.PD[[#This Row],[Pos]],PPto[],3,FALSE)</f>
        <v>8.06 Otros Equipamientos de Tienda</v>
      </c>
      <c r="D545" s="174" t="s">
        <v>23</v>
      </c>
      <c r="E545" s="305" t="str">
        <f>IF(BD.PD[[#This Row],[.]]="*",VLOOKUP(BD.PD[[#This Row],[Pos]],Presupuesto!A:H,7,FALSE),"")</f>
        <v/>
      </c>
      <c r="F545" s="234" t="s">
        <v>1856</v>
      </c>
      <c r="G545" s="230" t="s">
        <v>1608</v>
      </c>
      <c r="H545" s="174">
        <v>4513049022</v>
      </c>
      <c r="I545" s="174" t="s">
        <v>1609</v>
      </c>
      <c r="J545" s="497" t="s">
        <v>1823</v>
      </c>
      <c r="K545" s="382">
        <v>1</v>
      </c>
      <c r="L545" s="174" t="s">
        <v>260</v>
      </c>
      <c r="M545" s="383">
        <f>IF(BD.PD[[#This Row],[Mon]]="DOP",1,HLOOKUP(BD.PD[[#This Row],[Mon]],$K$1:$L$2,2,FALSE))</f>
        <v>1</v>
      </c>
      <c r="N545" s="384">
        <v>122791</v>
      </c>
      <c r="O545" s="395">
        <f>BD.PD[[#This Row],[Cant.]]*BD.PD[[#This Row],[ Tasa ]]*BD.PD[[#This Row],[ Precio Und.]]</f>
        <v>122791</v>
      </c>
      <c r="P545" s="386">
        <v>0</v>
      </c>
      <c r="Q545" s="395">
        <f>IF(BD.PD[[#This Row],[Liquid. '[%']]]&lt;&gt;0,(BD.PD[[#This Row],[Valor Neto '[DOP']]]*BD.PD[[#This Row],[Liquid. '[%']]])+BD.PD[[#This Row],[Valor Neto '[DOP']]],BD.PD[[#This Row],[Valor Neto '[DOP']]])</f>
        <v>122791</v>
      </c>
      <c r="R545" s="395">
        <f>BD.PD[[#This Row],[Ppto. Orden Interna '[DOP']]]/HLOOKUP("USD",$K$1:$L$2,2,FALSE)</f>
        <v>2012.967213114754</v>
      </c>
      <c r="S545" s="381" t="s">
        <v>1173</v>
      </c>
      <c r="T545" s="387"/>
      <c r="U545" s="460" t="s">
        <v>542</v>
      </c>
      <c r="V545" s="611">
        <v>801673</v>
      </c>
      <c r="W545" s="381" t="s">
        <v>1173</v>
      </c>
      <c r="X545" s="495">
        <v>20</v>
      </c>
      <c r="Y545" s="388">
        <v>0.5</v>
      </c>
      <c r="Z545" s="243">
        <f>BD.PD[[#This Row],[Av.P1 '[%']]]*BD.PD[[#This Row],[Ppto. Orden Interna '[DOP']]]</f>
        <v>61395.5</v>
      </c>
      <c r="AA545" s="495">
        <v>21</v>
      </c>
      <c r="AB545" s="388">
        <v>0.5</v>
      </c>
      <c r="AC545" s="243">
        <f>BD.PD[[#This Row],[Av.P2 '[%']]]*BD.PD[[#This Row],[Ppto. Orden Interna '[DOP']]]</f>
        <v>61395.5</v>
      </c>
      <c r="AD545" s="249"/>
      <c r="AE545" s="389"/>
      <c r="AF545" s="243">
        <f>BD.PD[[#This Row],[Av.P3 '[%']]]*BD.PD[[#This Row],[Ppto. Orden Interna '[DOP']]]</f>
        <v>0</v>
      </c>
      <c r="AG545" s="243"/>
      <c r="AH545" s="243"/>
      <c r="AI545" s="243"/>
      <c r="AJ545" s="243"/>
      <c r="AK545" s="243"/>
      <c r="AL545" s="243"/>
      <c r="AM545" s="482">
        <f>BD.PD[[#This Row],[Pago 3]]+BD.PD[[#This Row],[Pago 2]]+BD.PD[[#This Row],[Pago 1]]</f>
        <v>122791</v>
      </c>
      <c r="AN545" s="511" t="s">
        <v>244</v>
      </c>
      <c r="AO545" s="511" t="s">
        <v>245</v>
      </c>
      <c r="AP545" s="511" t="s">
        <v>246</v>
      </c>
      <c r="AQ545" s="511" t="s">
        <v>247</v>
      </c>
      <c r="AR545" s="511">
        <v>594</v>
      </c>
      <c r="AS545" s="511" t="s">
        <v>258</v>
      </c>
      <c r="IH545" s="306"/>
    </row>
    <row r="546" spans="1:242" ht="15" customHeight="1" x14ac:dyDescent="0.3">
      <c r="A546" s="174">
        <v>8.06</v>
      </c>
      <c r="B546" s="231"/>
      <c r="C546" s="232" t="str">
        <f>VLOOKUP(BD.PD[[#This Row],[Pos]],PPto[],3,FALSE)</f>
        <v>8.06 Otros Equipamientos de Tienda</v>
      </c>
      <c r="D546" s="174" t="s">
        <v>23</v>
      </c>
      <c r="E546" s="305" t="str">
        <f>IF(BD.PD[[#This Row],[.]]="*",VLOOKUP(BD.PD[[#This Row],[Pos]],Presupuesto!A:H,7,FALSE),"")</f>
        <v/>
      </c>
      <c r="F546" s="234" t="s">
        <v>1857</v>
      </c>
      <c r="G546" s="230" t="s">
        <v>1608</v>
      </c>
      <c r="H546" s="174">
        <v>4513049022</v>
      </c>
      <c r="I546" s="174" t="s">
        <v>1609</v>
      </c>
      <c r="J546" s="497" t="s">
        <v>1823</v>
      </c>
      <c r="K546" s="382">
        <v>1</v>
      </c>
      <c r="L546" s="174" t="s">
        <v>260</v>
      </c>
      <c r="M546" s="383">
        <f>IF(BD.PD[[#This Row],[Mon]]="DOP",1,HLOOKUP(BD.PD[[#This Row],[Mon]],$K$1:$L$2,2,FALSE))</f>
        <v>1</v>
      </c>
      <c r="N546" s="384">
        <v>167943.85</v>
      </c>
      <c r="O546" s="395">
        <f>BD.PD[[#This Row],[Cant.]]*BD.PD[[#This Row],[ Tasa ]]*BD.PD[[#This Row],[ Precio Und.]]</f>
        <v>167943.85</v>
      </c>
      <c r="P546" s="386">
        <v>0</v>
      </c>
      <c r="Q546" s="395">
        <f>IF(BD.PD[[#This Row],[Liquid. '[%']]]&lt;&gt;0,(BD.PD[[#This Row],[Valor Neto '[DOP']]]*BD.PD[[#This Row],[Liquid. '[%']]])+BD.PD[[#This Row],[Valor Neto '[DOP']]],BD.PD[[#This Row],[Valor Neto '[DOP']]])</f>
        <v>167943.85</v>
      </c>
      <c r="R546" s="395">
        <f>BD.PD[[#This Row],[Ppto. Orden Interna '[DOP']]]/HLOOKUP("USD",$K$1:$L$2,2,FALSE)</f>
        <v>2753.1778688524591</v>
      </c>
      <c r="S546" s="381" t="s">
        <v>1173</v>
      </c>
      <c r="T546" s="387"/>
      <c r="U546" s="460" t="s">
        <v>542</v>
      </c>
      <c r="V546" s="611">
        <v>801673</v>
      </c>
      <c r="W546" s="381" t="s">
        <v>1173</v>
      </c>
      <c r="X546" s="495">
        <v>20</v>
      </c>
      <c r="Y546" s="388">
        <v>0.5</v>
      </c>
      <c r="Z546" s="243">
        <f>BD.PD[[#This Row],[Av.P1 '[%']]]*BD.PD[[#This Row],[Ppto. Orden Interna '[DOP']]]</f>
        <v>83971.925000000003</v>
      </c>
      <c r="AA546" s="495">
        <v>21</v>
      </c>
      <c r="AB546" s="388">
        <v>0.5</v>
      </c>
      <c r="AC546" s="243">
        <f>BD.PD[[#This Row],[Av.P2 '[%']]]*BD.PD[[#This Row],[Ppto. Orden Interna '[DOP']]]</f>
        <v>83971.925000000003</v>
      </c>
      <c r="AD546" s="249"/>
      <c r="AE546" s="389"/>
      <c r="AF546" s="243">
        <f>BD.PD[[#This Row],[Av.P3 '[%']]]*BD.PD[[#This Row],[Ppto. Orden Interna '[DOP']]]</f>
        <v>0</v>
      </c>
      <c r="AG546" s="243"/>
      <c r="AH546" s="243"/>
      <c r="AI546" s="243"/>
      <c r="AJ546" s="243"/>
      <c r="AK546" s="243"/>
      <c r="AL546" s="243"/>
      <c r="AM546" s="482">
        <f>BD.PD[[#This Row],[Pago 3]]+BD.PD[[#This Row],[Pago 2]]+BD.PD[[#This Row],[Pago 1]]</f>
        <v>167943.85</v>
      </c>
      <c r="AN546" s="511" t="s">
        <v>244</v>
      </c>
      <c r="AO546" s="511" t="s">
        <v>245</v>
      </c>
      <c r="AP546" s="511" t="s">
        <v>246</v>
      </c>
      <c r="AQ546" s="511" t="s">
        <v>247</v>
      </c>
      <c r="AR546" s="511">
        <v>594</v>
      </c>
      <c r="AS546" s="511" t="s">
        <v>258</v>
      </c>
      <c r="IH546" s="306"/>
    </row>
    <row r="547" spans="1:242" ht="15" customHeight="1" x14ac:dyDescent="0.3">
      <c r="A547" s="174">
        <v>8.06</v>
      </c>
      <c r="B547" s="231"/>
      <c r="C547" s="232" t="str">
        <f>VLOOKUP(BD.PD[[#This Row],[Pos]],PPto[],3,FALSE)</f>
        <v>8.06 Otros Equipamientos de Tienda</v>
      </c>
      <c r="D547" s="174" t="s">
        <v>23</v>
      </c>
      <c r="E547" s="305" t="str">
        <f>IF(BD.PD[[#This Row],[.]]="*",VLOOKUP(BD.PD[[#This Row],[Pos]],Presupuesto!A:H,7,FALSE),"")</f>
        <v/>
      </c>
      <c r="F547" s="234" t="s">
        <v>1858</v>
      </c>
      <c r="G547" s="230" t="s">
        <v>1608</v>
      </c>
      <c r="H547" s="174">
        <v>4513049022</v>
      </c>
      <c r="I547" s="174" t="s">
        <v>1609</v>
      </c>
      <c r="J547" s="497" t="s">
        <v>1823</v>
      </c>
      <c r="K547" s="382">
        <v>1</v>
      </c>
      <c r="L547" s="174" t="s">
        <v>260</v>
      </c>
      <c r="M547" s="383">
        <f>IF(BD.PD[[#This Row],[Mon]]="DOP",1,HLOOKUP(BD.PD[[#This Row],[Mon]],$K$1:$L$2,2,FALSE))</f>
        <v>1</v>
      </c>
      <c r="N547" s="384">
        <v>158510.54999999999</v>
      </c>
      <c r="O547" s="395">
        <f>BD.PD[[#This Row],[Cant.]]*BD.PD[[#This Row],[ Tasa ]]*BD.PD[[#This Row],[ Precio Und.]]</f>
        <v>158510.54999999999</v>
      </c>
      <c r="P547" s="386">
        <v>0</v>
      </c>
      <c r="Q547" s="395">
        <f>IF(BD.PD[[#This Row],[Liquid. '[%']]]&lt;&gt;0,(BD.PD[[#This Row],[Valor Neto '[DOP']]]*BD.PD[[#This Row],[Liquid. '[%']]])+BD.PD[[#This Row],[Valor Neto '[DOP']]],BD.PD[[#This Row],[Valor Neto '[DOP']]])</f>
        <v>158510.54999999999</v>
      </c>
      <c r="R547" s="395">
        <f>BD.PD[[#This Row],[Ppto. Orden Interna '[DOP']]]/HLOOKUP("USD",$K$1:$L$2,2,FALSE)</f>
        <v>2598.533606557377</v>
      </c>
      <c r="S547" s="381" t="s">
        <v>1173</v>
      </c>
      <c r="T547" s="387"/>
      <c r="U547" s="460" t="s">
        <v>542</v>
      </c>
      <c r="V547" s="611">
        <v>801673</v>
      </c>
      <c r="W547" s="381" t="s">
        <v>1173</v>
      </c>
      <c r="X547" s="495">
        <v>20</v>
      </c>
      <c r="Y547" s="388">
        <v>0.5</v>
      </c>
      <c r="Z547" s="243">
        <f>BD.PD[[#This Row],[Av.P1 '[%']]]*BD.PD[[#This Row],[Ppto. Orden Interna '[DOP']]]</f>
        <v>79255.274999999994</v>
      </c>
      <c r="AA547" s="495">
        <v>21</v>
      </c>
      <c r="AB547" s="388">
        <v>0.5</v>
      </c>
      <c r="AC547" s="243">
        <f>BD.PD[[#This Row],[Av.P2 '[%']]]*BD.PD[[#This Row],[Ppto. Orden Interna '[DOP']]]</f>
        <v>79255.274999999994</v>
      </c>
      <c r="AD547" s="249"/>
      <c r="AE547" s="389"/>
      <c r="AF547" s="243">
        <f>BD.PD[[#This Row],[Av.P3 '[%']]]*BD.PD[[#This Row],[Ppto. Orden Interna '[DOP']]]</f>
        <v>0</v>
      </c>
      <c r="AG547" s="243"/>
      <c r="AH547" s="243"/>
      <c r="AI547" s="243"/>
      <c r="AJ547" s="243"/>
      <c r="AK547" s="243"/>
      <c r="AL547" s="243"/>
      <c r="AM547" s="482">
        <f>BD.PD[[#This Row],[Pago 3]]+BD.PD[[#This Row],[Pago 2]]+BD.PD[[#This Row],[Pago 1]]</f>
        <v>158510.54999999999</v>
      </c>
      <c r="AN547" s="511" t="s">
        <v>244</v>
      </c>
      <c r="AO547" s="511" t="s">
        <v>245</v>
      </c>
      <c r="AP547" s="511" t="s">
        <v>246</v>
      </c>
      <c r="AQ547" s="511" t="s">
        <v>247</v>
      </c>
      <c r="AR547" s="511">
        <v>594</v>
      </c>
      <c r="AS547" s="511" t="s">
        <v>258</v>
      </c>
      <c r="IH547" s="306"/>
    </row>
    <row r="548" spans="1:242" ht="15" customHeight="1" x14ac:dyDescent="0.3">
      <c r="A548" s="174">
        <v>8.06</v>
      </c>
      <c r="B548" s="231"/>
      <c r="C548" s="232" t="str">
        <f>VLOOKUP(BD.PD[[#This Row],[Pos]],PPto[],3,FALSE)</f>
        <v>8.06 Otros Equipamientos de Tienda</v>
      </c>
      <c r="D548" s="174" t="s">
        <v>23</v>
      </c>
      <c r="E548" s="305" t="str">
        <f>IF(BD.PD[[#This Row],[.]]="*",VLOOKUP(BD.PD[[#This Row],[Pos]],Presupuesto!A:H,7,FALSE),"")</f>
        <v/>
      </c>
      <c r="F548" s="234" t="s">
        <v>1859</v>
      </c>
      <c r="G548" s="230" t="s">
        <v>1608</v>
      </c>
      <c r="H548" s="174">
        <v>4513059938</v>
      </c>
      <c r="I548" s="174" t="s">
        <v>1605</v>
      </c>
      <c r="J548" s="497" t="s">
        <v>1847</v>
      </c>
      <c r="K548" s="382">
        <v>15</v>
      </c>
      <c r="L548" s="174" t="s">
        <v>260</v>
      </c>
      <c r="M548" s="383">
        <f>IF(BD.PD[[#This Row],[Mon]]="DOP",1,HLOOKUP(BD.PD[[#This Row],[Mon]],$K$1:$L$2,2,FALSE))</f>
        <v>1</v>
      </c>
      <c r="N548" s="384">
        <v>234.22</v>
      </c>
      <c r="O548" s="395">
        <f>BD.PD[[#This Row],[Cant.]]*BD.PD[[#This Row],[ Tasa ]]*BD.PD[[#This Row],[ Precio Und.]]</f>
        <v>3513.3</v>
      </c>
      <c r="P548" s="386">
        <v>0</v>
      </c>
      <c r="Q548" s="395">
        <f>IF(BD.PD[[#This Row],[Liquid. '[%']]]&lt;&gt;0,(BD.PD[[#This Row],[Valor Neto '[DOP']]]*BD.PD[[#This Row],[Liquid. '[%']]])+BD.PD[[#This Row],[Valor Neto '[DOP']]],BD.PD[[#This Row],[Valor Neto '[DOP']]])</f>
        <v>3513.3</v>
      </c>
      <c r="R548" s="395">
        <f>BD.PD[[#This Row],[Ppto. Orden Interna '[DOP']]]/HLOOKUP("USD",$K$1:$L$2,2,FALSE)</f>
        <v>57.595081967213119</v>
      </c>
      <c r="S548" s="381" t="s">
        <v>1860</v>
      </c>
      <c r="T548" s="387"/>
      <c r="U548" s="460" t="s">
        <v>542</v>
      </c>
      <c r="V548" s="611">
        <v>801673</v>
      </c>
      <c r="W548" s="398" t="s">
        <v>1860</v>
      </c>
      <c r="X548" s="495">
        <v>21</v>
      </c>
      <c r="Y548" s="388">
        <v>1</v>
      </c>
      <c r="Z548" s="243">
        <f>BD.PD[[#This Row],[Av.P1 '[%']]]*BD.PD[[#This Row],[Ppto. Orden Interna '[DOP']]]</f>
        <v>3513.3</v>
      </c>
      <c r="AA548" s="495"/>
      <c r="AB548" s="388"/>
      <c r="AC548" s="243">
        <f>BD.PD[[#This Row],[Av.P2 '[%']]]*BD.PD[[#This Row],[Ppto. Orden Interna '[DOP']]]</f>
        <v>0</v>
      </c>
      <c r="AD548" s="249"/>
      <c r="AE548" s="389"/>
      <c r="AF548" s="243">
        <f>BD.PD[[#This Row],[Av.P3 '[%']]]*BD.PD[[#This Row],[Ppto. Orden Interna '[DOP']]]</f>
        <v>0</v>
      </c>
      <c r="AG548" s="243"/>
      <c r="AH548" s="243"/>
      <c r="AI548" s="243"/>
      <c r="AJ548" s="243"/>
      <c r="AK548" s="243"/>
      <c r="AL548" s="243"/>
      <c r="AM548" s="482">
        <f>BD.PD[[#This Row],[Pago 3]]+BD.PD[[#This Row],[Pago 2]]+BD.PD[[#This Row],[Pago 1]]</f>
        <v>3513.3</v>
      </c>
      <c r="AN548" s="511" t="s">
        <v>244</v>
      </c>
      <c r="AO548" s="511" t="s">
        <v>245</v>
      </c>
      <c r="AP548" s="511" t="s">
        <v>246</v>
      </c>
      <c r="AQ548" s="511" t="s">
        <v>247</v>
      </c>
      <c r="AR548" s="511">
        <v>594</v>
      </c>
      <c r="AS548" s="511" t="s">
        <v>258</v>
      </c>
      <c r="IH548" s="306"/>
    </row>
    <row r="549" spans="1:242" ht="15" customHeight="1" x14ac:dyDescent="0.3">
      <c r="A549" s="174">
        <v>8.06</v>
      </c>
      <c r="B549" s="231"/>
      <c r="C549" s="232" t="str">
        <f>VLOOKUP(BD.PD[[#This Row],[Pos]],PPto[],3,FALSE)</f>
        <v>8.06 Otros Equipamientos de Tienda</v>
      </c>
      <c r="D549" s="174" t="s">
        <v>23</v>
      </c>
      <c r="E549" s="305" t="str">
        <f>IF(BD.PD[[#This Row],[.]]="*",VLOOKUP(BD.PD[[#This Row],[Pos]],Presupuesto!A:H,7,FALSE),"")</f>
        <v/>
      </c>
      <c r="F549" s="234" t="s">
        <v>1861</v>
      </c>
      <c r="G549" s="230" t="s">
        <v>1608</v>
      </c>
      <c r="H549" s="174">
        <v>4513041111</v>
      </c>
      <c r="I549" s="174" t="s">
        <v>1609</v>
      </c>
      <c r="J549" s="497" t="s">
        <v>1847</v>
      </c>
      <c r="K549" s="382">
        <v>2</v>
      </c>
      <c r="L549" s="174" t="s">
        <v>117</v>
      </c>
      <c r="M549" s="383">
        <f>IF(BD.PD[[#This Row],[Mon]]="DOP",1,HLOOKUP(BD.PD[[#This Row],[Mon]],$K$1:$L$2,2,FALSE))</f>
        <v>61</v>
      </c>
      <c r="N549" s="384">
        <v>1569.75</v>
      </c>
      <c r="O549" s="395">
        <f>BD.PD[[#This Row],[Cant.]]*BD.PD[[#This Row],[ Tasa ]]*BD.PD[[#This Row],[ Precio Und.]]</f>
        <v>191509.5</v>
      </c>
      <c r="P549" s="386">
        <v>0</v>
      </c>
      <c r="Q549" s="395">
        <f>IF(BD.PD[[#This Row],[Liquid. '[%']]]&lt;&gt;0,(BD.PD[[#This Row],[Valor Neto '[DOP']]]*BD.PD[[#This Row],[Liquid. '[%']]])+BD.PD[[#This Row],[Valor Neto '[DOP']]],BD.PD[[#This Row],[Valor Neto '[DOP']]])</f>
        <v>191509.5</v>
      </c>
      <c r="R549" s="395">
        <f>BD.PD[[#This Row],[Ppto. Orden Interna '[DOP']]]/HLOOKUP("USD",$K$1:$L$2,2,FALSE)</f>
        <v>3139.5</v>
      </c>
      <c r="S549" s="381" t="s">
        <v>333</v>
      </c>
      <c r="T549" s="387"/>
      <c r="U549" s="460" t="s">
        <v>542</v>
      </c>
      <c r="V549" s="611">
        <v>801673</v>
      </c>
      <c r="W549" s="398" t="s">
        <v>333</v>
      </c>
      <c r="X549" s="495">
        <v>21</v>
      </c>
      <c r="Y549" s="388">
        <v>1</v>
      </c>
      <c r="Z549" s="243">
        <f>BD.PD[[#This Row],[Av.P1 '[%']]]*BD.PD[[#This Row],[Ppto. Orden Interna '[DOP']]]</f>
        <v>191509.5</v>
      </c>
      <c r="AA549" s="495"/>
      <c r="AB549" s="388"/>
      <c r="AC549" s="243">
        <f>BD.PD[[#This Row],[Av.P2 '[%']]]*BD.PD[[#This Row],[Ppto. Orden Interna '[DOP']]]</f>
        <v>0</v>
      </c>
      <c r="AD549" s="249"/>
      <c r="AE549" s="389"/>
      <c r="AF549" s="243">
        <f>BD.PD[[#This Row],[Av.P3 '[%']]]*BD.PD[[#This Row],[Ppto. Orden Interna '[DOP']]]</f>
        <v>0</v>
      </c>
      <c r="AG549" s="243"/>
      <c r="AH549" s="243"/>
      <c r="AI549" s="243"/>
      <c r="AJ549" s="243"/>
      <c r="AK549" s="243"/>
      <c r="AL549" s="243"/>
      <c r="AM549" s="482">
        <f>BD.PD[[#This Row],[Pago 3]]+BD.PD[[#This Row],[Pago 2]]+BD.PD[[#This Row],[Pago 1]]</f>
        <v>191509.5</v>
      </c>
      <c r="AN549" s="511" t="s">
        <v>244</v>
      </c>
      <c r="AO549" s="511" t="s">
        <v>245</v>
      </c>
      <c r="AP549" s="511" t="s">
        <v>246</v>
      </c>
      <c r="AQ549" s="511" t="s">
        <v>247</v>
      </c>
      <c r="AR549" s="511">
        <v>594</v>
      </c>
      <c r="AS549" s="511" t="s">
        <v>258</v>
      </c>
      <c r="IH549" s="306"/>
    </row>
    <row r="550" spans="1:242" ht="15" customHeight="1" x14ac:dyDescent="0.3">
      <c r="A550" s="174">
        <v>8.06</v>
      </c>
      <c r="B550" s="231"/>
      <c r="C550" s="232" t="str">
        <f>VLOOKUP(BD.PD[[#This Row],[Pos]],PPto[],3,FALSE)</f>
        <v>8.06 Otros Equipamientos de Tienda</v>
      </c>
      <c r="D550" s="174" t="s">
        <v>23</v>
      </c>
      <c r="E550" s="305" t="str">
        <f>IF(BD.PD[[#This Row],[.]]="*",VLOOKUP(BD.PD[[#This Row],[Pos]],Presupuesto!A:H,7,FALSE),"")</f>
        <v/>
      </c>
      <c r="F550" s="234" t="s">
        <v>1862</v>
      </c>
      <c r="G550" s="230" t="s">
        <v>1608</v>
      </c>
      <c r="H550" s="174">
        <v>4513041032</v>
      </c>
      <c r="I550" s="174" t="s">
        <v>1609</v>
      </c>
      <c r="J550" s="497" t="s">
        <v>1847</v>
      </c>
      <c r="K550" s="382">
        <v>4</v>
      </c>
      <c r="L550" s="174" t="s">
        <v>260</v>
      </c>
      <c r="M550" s="383">
        <f>IF(BD.PD[[#This Row],[Mon]]="DOP",1,HLOOKUP(BD.PD[[#This Row],[Mon]],$K$1:$L$2,2,FALSE))</f>
        <v>1</v>
      </c>
      <c r="N550" s="384">
        <v>29335.5</v>
      </c>
      <c r="O550" s="395">
        <f>BD.PD[[#This Row],[Cant.]]*BD.PD[[#This Row],[ Tasa ]]*BD.PD[[#This Row],[ Precio Und.]]</f>
        <v>117342</v>
      </c>
      <c r="P550" s="386">
        <v>0</v>
      </c>
      <c r="Q550" s="395">
        <f>IF(BD.PD[[#This Row],[Liquid. '[%']]]&lt;&gt;0,(BD.PD[[#This Row],[Valor Neto '[DOP']]]*BD.PD[[#This Row],[Liquid. '[%']]])+BD.PD[[#This Row],[Valor Neto '[DOP']]],BD.PD[[#This Row],[Valor Neto '[DOP']]])</f>
        <v>117342</v>
      </c>
      <c r="R550" s="395">
        <f>BD.PD[[#This Row],[Ppto. Orden Interna '[DOP']]]/HLOOKUP("USD",$K$1:$L$2,2,FALSE)</f>
        <v>1923.639344262295</v>
      </c>
      <c r="S550" s="381" t="s">
        <v>1173</v>
      </c>
      <c r="T550" s="387"/>
      <c r="U550" s="460" t="s">
        <v>542</v>
      </c>
      <c r="V550" s="611">
        <v>801673</v>
      </c>
      <c r="W550" s="398" t="s">
        <v>1173</v>
      </c>
      <c r="X550" s="495">
        <v>19</v>
      </c>
      <c r="Y550" s="388">
        <v>0.5</v>
      </c>
      <c r="Z550" s="243">
        <f>BD.PD[[#This Row],[Av.P1 '[%']]]*BD.PD[[#This Row],[Ppto. Orden Interna '[DOP']]]</f>
        <v>58671</v>
      </c>
      <c r="AA550" s="495">
        <v>21</v>
      </c>
      <c r="AB550" s="388">
        <v>0.5</v>
      </c>
      <c r="AC550" s="243">
        <f>BD.PD[[#This Row],[Av.P2 '[%']]]*BD.PD[[#This Row],[Ppto. Orden Interna '[DOP']]]</f>
        <v>58671</v>
      </c>
      <c r="AD550" s="249"/>
      <c r="AE550" s="389"/>
      <c r="AF550" s="243">
        <f>BD.PD[[#This Row],[Av.P3 '[%']]]*BD.PD[[#This Row],[Ppto. Orden Interna '[DOP']]]</f>
        <v>0</v>
      </c>
      <c r="AG550" s="243"/>
      <c r="AH550" s="243"/>
      <c r="AI550" s="243"/>
      <c r="AJ550" s="243"/>
      <c r="AK550" s="243"/>
      <c r="AL550" s="243"/>
      <c r="AM550" s="482">
        <f>BD.PD[[#This Row],[Pago 3]]+BD.PD[[#This Row],[Pago 2]]+BD.PD[[#This Row],[Pago 1]]</f>
        <v>117342</v>
      </c>
      <c r="AN550" s="511" t="s">
        <v>244</v>
      </c>
      <c r="AO550" s="511" t="s">
        <v>245</v>
      </c>
      <c r="AP550" s="511" t="s">
        <v>246</v>
      </c>
      <c r="AQ550" s="511" t="s">
        <v>247</v>
      </c>
      <c r="AR550" s="511">
        <v>594</v>
      </c>
      <c r="AS550" s="511" t="s">
        <v>258</v>
      </c>
      <c r="IH550" s="306"/>
    </row>
    <row r="551" spans="1:242" ht="15" customHeight="1" x14ac:dyDescent="0.3">
      <c r="A551" s="174">
        <v>8.06</v>
      </c>
      <c r="B551" s="231"/>
      <c r="C551" s="232" t="str">
        <f>VLOOKUP(BD.PD[[#This Row],[Pos]],PPto[],3,FALSE)</f>
        <v>8.06 Otros Equipamientos de Tienda</v>
      </c>
      <c r="D551" s="174" t="s">
        <v>23</v>
      </c>
      <c r="E551" s="305" t="str">
        <f>IF(BD.PD[[#This Row],[.]]="*",VLOOKUP(BD.PD[[#This Row],[Pos]],Presupuesto!A:H,7,FALSE),"")</f>
        <v/>
      </c>
      <c r="F551" s="234" t="s">
        <v>1941</v>
      </c>
      <c r="G551" s="230" t="s">
        <v>1608</v>
      </c>
      <c r="H551" s="174">
        <v>4513086469</v>
      </c>
      <c r="I551" s="174" t="s">
        <v>1609</v>
      </c>
      <c r="J551" s="497" t="s">
        <v>1914</v>
      </c>
      <c r="K551" s="382">
        <v>10</v>
      </c>
      <c r="L551" s="174" t="s">
        <v>260</v>
      </c>
      <c r="M551" s="383">
        <f>IF(BD.PD[[#This Row],[Mon]]="DOP",1,HLOOKUP(BD.PD[[#This Row],[Mon]],$K$1:$L$2,2,FALSE))</f>
        <v>1</v>
      </c>
      <c r="N551" s="384">
        <v>1359.1</v>
      </c>
      <c r="O551" s="395">
        <f>BD.PD[[#This Row],[Cant.]]*BD.PD[[#This Row],[ Tasa ]]*BD.PD[[#This Row],[ Precio Und.]]</f>
        <v>13591</v>
      </c>
      <c r="P551" s="386">
        <v>0</v>
      </c>
      <c r="Q551" s="395">
        <f>IF(BD.PD[[#This Row],[Liquid. '[%']]]&lt;&gt;0,(BD.PD[[#This Row],[Valor Neto '[DOP']]]*BD.PD[[#This Row],[Liquid. '[%']]])+BD.PD[[#This Row],[Valor Neto '[DOP']]],BD.PD[[#This Row],[Valor Neto '[DOP']]])</f>
        <v>13591</v>
      </c>
      <c r="R551" s="395">
        <f>BD.PD[[#This Row],[Ppto. Orden Interna '[DOP']]]/HLOOKUP("USD",$K$1:$L$2,2,FALSE)</f>
        <v>222.80327868852459</v>
      </c>
      <c r="S551" s="381" t="s">
        <v>1948</v>
      </c>
      <c r="T551" s="387"/>
      <c r="U551" s="460" t="s">
        <v>542</v>
      </c>
      <c r="V551" s="611">
        <v>801673</v>
      </c>
      <c r="W551" s="381" t="s">
        <v>1948</v>
      </c>
      <c r="X551" s="495">
        <v>21</v>
      </c>
      <c r="Y551" s="388">
        <v>1</v>
      </c>
      <c r="Z551" s="243">
        <f>BD.PD[[#This Row],[Av.P1 '[%']]]*BD.PD[[#This Row],[Ppto. Orden Interna '[DOP']]]</f>
        <v>13591</v>
      </c>
      <c r="AA551" s="495"/>
      <c r="AB551" s="388"/>
      <c r="AC551" s="243">
        <f>BD.PD[[#This Row],[Av.P2 '[%']]]*BD.PD[[#This Row],[Ppto. Orden Interna '[DOP']]]</f>
        <v>0</v>
      </c>
      <c r="AD551" s="249"/>
      <c r="AE551" s="389"/>
      <c r="AF551" s="243">
        <f>BD.PD[[#This Row],[Av.P3 '[%']]]*BD.PD[[#This Row],[Ppto. Orden Interna '[DOP']]]</f>
        <v>0</v>
      </c>
      <c r="AG551" s="243"/>
      <c r="AH551" s="243"/>
      <c r="AI551" s="243"/>
      <c r="AJ551" s="243"/>
      <c r="AK551" s="243"/>
      <c r="AL551" s="243"/>
      <c r="AM551" s="482">
        <f>BD.PD[[#This Row],[Pago 3]]+BD.PD[[#This Row],[Pago 2]]+BD.PD[[#This Row],[Pago 1]]</f>
        <v>13591</v>
      </c>
      <c r="AN551" s="511" t="s">
        <v>244</v>
      </c>
      <c r="AO551" s="511" t="s">
        <v>245</v>
      </c>
      <c r="AP551" s="511" t="s">
        <v>246</v>
      </c>
      <c r="AQ551" s="511" t="s">
        <v>247</v>
      </c>
      <c r="AR551" s="511">
        <v>594</v>
      </c>
      <c r="AS551" s="511" t="s">
        <v>258</v>
      </c>
      <c r="IH551" s="306"/>
    </row>
    <row r="552" spans="1:242" ht="15" customHeight="1" x14ac:dyDescent="0.3">
      <c r="A552" s="174">
        <v>8.06</v>
      </c>
      <c r="B552" s="231"/>
      <c r="C552" s="232" t="str">
        <f>VLOOKUP(BD.PD[[#This Row],[Pos]],PPto[],3,FALSE)</f>
        <v>8.06 Otros Equipamientos de Tienda</v>
      </c>
      <c r="D552" s="174" t="s">
        <v>23</v>
      </c>
      <c r="E552" s="305" t="str">
        <f>IF(BD.PD[[#This Row],[.]]="*",VLOOKUP(BD.PD[[#This Row],[Pos]],Presupuesto!A:H,7,FALSE),"")</f>
        <v/>
      </c>
      <c r="F552" s="234" t="s">
        <v>1942</v>
      </c>
      <c r="G552" s="230" t="s">
        <v>1608</v>
      </c>
      <c r="H552" s="174">
        <v>4513086469</v>
      </c>
      <c r="I552" s="174" t="s">
        <v>1609</v>
      </c>
      <c r="J552" s="497" t="s">
        <v>1914</v>
      </c>
      <c r="K552" s="382">
        <v>4</v>
      </c>
      <c r="L552" s="174" t="s">
        <v>260</v>
      </c>
      <c r="M552" s="383">
        <f>IF(BD.PD[[#This Row],[Mon]]="DOP",1,HLOOKUP(BD.PD[[#This Row],[Mon]],$K$1:$L$2,2,FALSE))</f>
        <v>1</v>
      </c>
      <c r="N552" s="384">
        <v>10376.19</v>
      </c>
      <c r="O552" s="395">
        <f>BD.PD[[#This Row],[Cant.]]*BD.PD[[#This Row],[ Tasa ]]*BD.PD[[#This Row],[ Precio Und.]]</f>
        <v>41504.76</v>
      </c>
      <c r="P552" s="386">
        <v>0</v>
      </c>
      <c r="Q552" s="395">
        <f>IF(BD.PD[[#This Row],[Liquid. '[%']]]&lt;&gt;0,(BD.PD[[#This Row],[Valor Neto '[DOP']]]*BD.PD[[#This Row],[Liquid. '[%']]])+BD.PD[[#This Row],[Valor Neto '[DOP']]],BD.PD[[#This Row],[Valor Neto '[DOP']]])</f>
        <v>41504.76</v>
      </c>
      <c r="R552" s="395">
        <f>BD.PD[[#This Row],[Ppto. Orden Interna '[DOP']]]/HLOOKUP("USD",$K$1:$L$2,2,FALSE)</f>
        <v>680.40590163934428</v>
      </c>
      <c r="S552" s="381" t="s">
        <v>1948</v>
      </c>
      <c r="T552" s="387"/>
      <c r="U552" s="460" t="s">
        <v>542</v>
      </c>
      <c r="V552" s="611">
        <v>801673</v>
      </c>
      <c r="W552" s="381" t="s">
        <v>1948</v>
      </c>
      <c r="X552" s="495">
        <v>21</v>
      </c>
      <c r="Y552" s="388">
        <v>1</v>
      </c>
      <c r="Z552" s="243">
        <f>BD.PD[[#This Row],[Av.P1 '[%']]]*BD.PD[[#This Row],[Ppto. Orden Interna '[DOP']]]</f>
        <v>41504.76</v>
      </c>
      <c r="AA552" s="495"/>
      <c r="AB552" s="388"/>
      <c r="AC552" s="243">
        <f>BD.PD[[#This Row],[Av.P2 '[%']]]*BD.PD[[#This Row],[Ppto. Orden Interna '[DOP']]]</f>
        <v>0</v>
      </c>
      <c r="AD552" s="249"/>
      <c r="AE552" s="389"/>
      <c r="AF552" s="243">
        <f>BD.PD[[#This Row],[Av.P3 '[%']]]*BD.PD[[#This Row],[Ppto. Orden Interna '[DOP']]]</f>
        <v>0</v>
      </c>
      <c r="AG552" s="243"/>
      <c r="AH552" s="243"/>
      <c r="AI552" s="243"/>
      <c r="AJ552" s="243"/>
      <c r="AK552" s="243"/>
      <c r="AL552" s="243"/>
      <c r="AM552" s="482">
        <f>BD.PD[[#This Row],[Pago 3]]+BD.PD[[#This Row],[Pago 2]]+BD.PD[[#This Row],[Pago 1]]</f>
        <v>41504.76</v>
      </c>
      <c r="AN552" s="511" t="s">
        <v>244</v>
      </c>
      <c r="AO552" s="511" t="s">
        <v>245</v>
      </c>
      <c r="AP552" s="511" t="s">
        <v>246</v>
      </c>
      <c r="AQ552" s="511" t="s">
        <v>247</v>
      </c>
      <c r="AR552" s="511">
        <v>594</v>
      </c>
      <c r="AS552" s="511" t="s">
        <v>258</v>
      </c>
      <c r="IH552" s="306"/>
    </row>
    <row r="553" spans="1:242" ht="15" customHeight="1" x14ac:dyDescent="0.3">
      <c r="A553" s="174">
        <v>8.06</v>
      </c>
      <c r="B553" s="231"/>
      <c r="C553" s="232" t="str">
        <f>VLOOKUP(BD.PD[[#This Row],[Pos]],PPto[],3,FALSE)</f>
        <v>8.06 Otros Equipamientos de Tienda</v>
      </c>
      <c r="D553" s="174" t="s">
        <v>23</v>
      </c>
      <c r="E553" s="305" t="str">
        <f>IF(BD.PD[[#This Row],[.]]="*",VLOOKUP(BD.PD[[#This Row],[Pos]],Presupuesto!A:H,7,FALSE),"")</f>
        <v/>
      </c>
      <c r="F553" s="234" t="s">
        <v>1943</v>
      </c>
      <c r="G553" s="230" t="s">
        <v>1608</v>
      </c>
      <c r="H553" s="174">
        <v>4513086469</v>
      </c>
      <c r="I553" s="174" t="s">
        <v>1609</v>
      </c>
      <c r="J553" s="497" t="s">
        <v>1914</v>
      </c>
      <c r="K553" s="382">
        <v>2</v>
      </c>
      <c r="L553" s="174" t="s">
        <v>260</v>
      </c>
      <c r="M553" s="383">
        <f>IF(BD.PD[[#This Row],[Mon]]="DOP",1,HLOOKUP(BD.PD[[#This Row],[Mon]],$K$1:$L$2,2,FALSE))</f>
        <v>1</v>
      </c>
      <c r="N553" s="384">
        <v>13642.4</v>
      </c>
      <c r="O553" s="395">
        <f>BD.PD[[#This Row],[Cant.]]*BD.PD[[#This Row],[ Tasa ]]*BD.PD[[#This Row],[ Precio Und.]]</f>
        <v>27284.799999999999</v>
      </c>
      <c r="P553" s="386">
        <v>0</v>
      </c>
      <c r="Q553" s="395">
        <f>IF(BD.PD[[#This Row],[Liquid. '[%']]]&lt;&gt;0,(BD.PD[[#This Row],[Valor Neto '[DOP']]]*BD.PD[[#This Row],[Liquid. '[%']]])+BD.PD[[#This Row],[Valor Neto '[DOP']]],BD.PD[[#This Row],[Valor Neto '[DOP']]])</f>
        <v>27284.799999999999</v>
      </c>
      <c r="R553" s="395">
        <f>BD.PD[[#This Row],[Ppto. Orden Interna '[DOP']]]/HLOOKUP("USD",$K$1:$L$2,2,FALSE)</f>
        <v>447.29180327868852</v>
      </c>
      <c r="S553" s="381" t="s">
        <v>1948</v>
      </c>
      <c r="T553" s="387"/>
      <c r="U553" s="460" t="s">
        <v>542</v>
      </c>
      <c r="V553" s="611">
        <v>801673</v>
      </c>
      <c r="W553" s="381" t="s">
        <v>1948</v>
      </c>
      <c r="X553" s="495">
        <v>21</v>
      </c>
      <c r="Y553" s="388">
        <v>1</v>
      </c>
      <c r="Z553" s="243">
        <f>BD.PD[[#This Row],[Av.P1 '[%']]]*BD.PD[[#This Row],[Ppto. Orden Interna '[DOP']]]</f>
        <v>27284.799999999999</v>
      </c>
      <c r="AA553" s="495"/>
      <c r="AB553" s="388"/>
      <c r="AC553" s="243">
        <f>BD.PD[[#This Row],[Av.P2 '[%']]]*BD.PD[[#This Row],[Ppto. Orden Interna '[DOP']]]</f>
        <v>0</v>
      </c>
      <c r="AD553" s="249"/>
      <c r="AE553" s="389"/>
      <c r="AF553" s="243">
        <f>BD.PD[[#This Row],[Av.P3 '[%']]]*BD.PD[[#This Row],[Ppto. Orden Interna '[DOP']]]</f>
        <v>0</v>
      </c>
      <c r="AG553" s="243"/>
      <c r="AH553" s="243"/>
      <c r="AI553" s="243"/>
      <c r="AJ553" s="243"/>
      <c r="AK553" s="243"/>
      <c r="AL553" s="243"/>
      <c r="AM553" s="482">
        <f>BD.PD[[#This Row],[Pago 3]]+BD.PD[[#This Row],[Pago 2]]+BD.PD[[#This Row],[Pago 1]]</f>
        <v>27284.799999999999</v>
      </c>
      <c r="AN553" s="511" t="s">
        <v>244</v>
      </c>
      <c r="AO553" s="511" t="s">
        <v>245</v>
      </c>
      <c r="AP553" s="511" t="s">
        <v>246</v>
      </c>
      <c r="AQ553" s="511" t="s">
        <v>247</v>
      </c>
      <c r="AR553" s="511">
        <v>594</v>
      </c>
      <c r="AS553" s="511" t="s">
        <v>258</v>
      </c>
      <c r="IH553" s="306"/>
    </row>
    <row r="554" spans="1:242" ht="15" customHeight="1" x14ac:dyDescent="0.3">
      <c r="A554" s="174">
        <v>8.06</v>
      </c>
      <c r="B554" s="231"/>
      <c r="C554" s="232" t="str">
        <f>VLOOKUP(BD.PD[[#This Row],[Pos]],PPto[],3,FALSE)</f>
        <v>8.06 Otros Equipamientos de Tienda</v>
      </c>
      <c r="D554" s="174" t="s">
        <v>23</v>
      </c>
      <c r="E554" s="305" t="str">
        <f>IF(BD.PD[[#This Row],[.]]="*",VLOOKUP(BD.PD[[#This Row],[Pos]],Presupuesto!A:H,7,FALSE),"")</f>
        <v/>
      </c>
      <c r="F554" s="234" t="s">
        <v>1944</v>
      </c>
      <c r="G554" s="230" t="s">
        <v>1608</v>
      </c>
      <c r="H554" s="174">
        <v>4513086469</v>
      </c>
      <c r="I554" s="174" t="s">
        <v>1609</v>
      </c>
      <c r="J554" s="497" t="s">
        <v>1914</v>
      </c>
      <c r="K554" s="382">
        <v>3</v>
      </c>
      <c r="L554" s="174" t="s">
        <v>260</v>
      </c>
      <c r="M554" s="383">
        <f>IF(BD.PD[[#This Row],[Mon]]="DOP",1,HLOOKUP(BD.PD[[#This Row],[Mon]],$K$1:$L$2,2,FALSE))</f>
        <v>1</v>
      </c>
      <c r="N554" s="384">
        <v>5895.69</v>
      </c>
      <c r="O554" s="395">
        <f>BD.PD[[#This Row],[Cant.]]*BD.PD[[#This Row],[ Tasa ]]*BD.PD[[#This Row],[ Precio Und.]]</f>
        <v>17687.07</v>
      </c>
      <c r="P554" s="386">
        <v>0</v>
      </c>
      <c r="Q554" s="395">
        <f>IF(BD.PD[[#This Row],[Liquid. '[%']]]&lt;&gt;0,(BD.PD[[#This Row],[Valor Neto '[DOP']]]*BD.PD[[#This Row],[Liquid. '[%']]])+BD.PD[[#This Row],[Valor Neto '[DOP']]],BD.PD[[#This Row],[Valor Neto '[DOP']]])</f>
        <v>17687.07</v>
      </c>
      <c r="R554" s="395">
        <f>BD.PD[[#This Row],[Ppto. Orden Interna '[DOP']]]/HLOOKUP("USD",$K$1:$L$2,2,FALSE)</f>
        <v>289.95196721311476</v>
      </c>
      <c r="S554" s="381" t="s">
        <v>1948</v>
      </c>
      <c r="T554" s="387"/>
      <c r="U554" s="460" t="s">
        <v>542</v>
      </c>
      <c r="V554" s="611">
        <v>801673</v>
      </c>
      <c r="W554" s="381" t="s">
        <v>1948</v>
      </c>
      <c r="X554" s="495">
        <v>21</v>
      </c>
      <c r="Y554" s="388">
        <v>1</v>
      </c>
      <c r="Z554" s="243">
        <f>BD.PD[[#This Row],[Av.P1 '[%']]]*BD.PD[[#This Row],[Ppto. Orden Interna '[DOP']]]</f>
        <v>17687.07</v>
      </c>
      <c r="AA554" s="495"/>
      <c r="AB554" s="388"/>
      <c r="AC554" s="243">
        <f>BD.PD[[#This Row],[Av.P2 '[%']]]*BD.PD[[#This Row],[Ppto. Orden Interna '[DOP']]]</f>
        <v>0</v>
      </c>
      <c r="AD554" s="249"/>
      <c r="AE554" s="389"/>
      <c r="AF554" s="243">
        <f>BD.PD[[#This Row],[Av.P3 '[%']]]*BD.PD[[#This Row],[Ppto. Orden Interna '[DOP']]]</f>
        <v>0</v>
      </c>
      <c r="AG554" s="243"/>
      <c r="AH554" s="243"/>
      <c r="AI554" s="243"/>
      <c r="AJ554" s="243"/>
      <c r="AK554" s="243"/>
      <c r="AL554" s="243"/>
      <c r="AM554" s="482">
        <f>BD.PD[[#This Row],[Pago 3]]+BD.PD[[#This Row],[Pago 2]]+BD.PD[[#This Row],[Pago 1]]</f>
        <v>17687.07</v>
      </c>
      <c r="AN554" s="511" t="s">
        <v>244</v>
      </c>
      <c r="AO554" s="511" t="s">
        <v>245</v>
      </c>
      <c r="AP554" s="511" t="s">
        <v>246</v>
      </c>
      <c r="AQ554" s="511" t="s">
        <v>247</v>
      </c>
      <c r="AR554" s="511">
        <v>594</v>
      </c>
      <c r="AS554" s="511" t="s">
        <v>258</v>
      </c>
      <c r="IH554" s="306"/>
    </row>
    <row r="555" spans="1:242" ht="15" customHeight="1" x14ac:dyDescent="0.3">
      <c r="A555" s="174">
        <v>8.06</v>
      </c>
      <c r="B555" s="231"/>
      <c r="C555" s="232" t="str">
        <f>VLOOKUP(BD.PD[[#This Row],[Pos]],PPto[],3,FALSE)</f>
        <v>8.06 Otros Equipamientos de Tienda</v>
      </c>
      <c r="D555" s="174" t="s">
        <v>23</v>
      </c>
      <c r="E555" s="305" t="str">
        <f>IF(BD.PD[[#This Row],[.]]="*",VLOOKUP(BD.PD[[#This Row],[Pos]],Presupuesto!A:H,7,FALSE),"")</f>
        <v/>
      </c>
      <c r="F555" s="234" t="s">
        <v>1945</v>
      </c>
      <c r="G555" s="230" t="s">
        <v>1608</v>
      </c>
      <c r="H555" s="174">
        <v>4513086469</v>
      </c>
      <c r="I555" s="174" t="s">
        <v>1609</v>
      </c>
      <c r="J555" s="497" t="s">
        <v>1914</v>
      </c>
      <c r="K555" s="382">
        <v>5</v>
      </c>
      <c r="L555" s="174" t="s">
        <v>260</v>
      </c>
      <c r="M555" s="383">
        <f>IF(BD.PD[[#This Row],[Mon]]="DOP",1,HLOOKUP(BD.PD[[#This Row],[Mon]],$K$1:$L$2,2,FALSE))</f>
        <v>1</v>
      </c>
      <c r="N555" s="384">
        <v>2348.21</v>
      </c>
      <c r="O555" s="395">
        <f>BD.PD[[#This Row],[Cant.]]*BD.PD[[#This Row],[ Tasa ]]*BD.PD[[#This Row],[ Precio Und.]]</f>
        <v>11741.05</v>
      </c>
      <c r="P555" s="386">
        <v>0</v>
      </c>
      <c r="Q555" s="395">
        <f>IF(BD.PD[[#This Row],[Liquid. '[%']]]&lt;&gt;0,(BD.PD[[#This Row],[Valor Neto '[DOP']]]*BD.PD[[#This Row],[Liquid. '[%']]])+BD.PD[[#This Row],[Valor Neto '[DOP']]],BD.PD[[#This Row],[Valor Neto '[DOP']]])</f>
        <v>11741.05</v>
      </c>
      <c r="R555" s="395">
        <f>BD.PD[[#This Row],[Ppto. Orden Interna '[DOP']]]/HLOOKUP("USD",$K$1:$L$2,2,FALSE)</f>
        <v>192.4762295081967</v>
      </c>
      <c r="S555" s="381" t="s">
        <v>1948</v>
      </c>
      <c r="T555" s="387"/>
      <c r="U555" s="460" t="s">
        <v>542</v>
      </c>
      <c r="V555" s="611">
        <v>801673</v>
      </c>
      <c r="W555" s="381" t="s">
        <v>1948</v>
      </c>
      <c r="X555" s="495">
        <v>21</v>
      </c>
      <c r="Y555" s="388">
        <v>1</v>
      </c>
      <c r="Z555" s="243">
        <f>BD.PD[[#This Row],[Av.P1 '[%']]]*BD.PD[[#This Row],[Ppto. Orden Interna '[DOP']]]</f>
        <v>11741.05</v>
      </c>
      <c r="AA555" s="495"/>
      <c r="AB555" s="388"/>
      <c r="AC555" s="243">
        <f>BD.PD[[#This Row],[Av.P2 '[%']]]*BD.PD[[#This Row],[Ppto. Orden Interna '[DOP']]]</f>
        <v>0</v>
      </c>
      <c r="AD555" s="249"/>
      <c r="AE555" s="389"/>
      <c r="AF555" s="243">
        <f>BD.PD[[#This Row],[Av.P3 '[%']]]*BD.PD[[#This Row],[Ppto. Orden Interna '[DOP']]]</f>
        <v>0</v>
      </c>
      <c r="AG555" s="243"/>
      <c r="AH555" s="243"/>
      <c r="AI555" s="243"/>
      <c r="AJ555" s="243"/>
      <c r="AK555" s="243"/>
      <c r="AL555" s="243"/>
      <c r="AM555" s="482">
        <f>BD.PD[[#This Row],[Pago 3]]+BD.PD[[#This Row],[Pago 2]]+BD.PD[[#This Row],[Pago 1]]</f>
        <v>11741.05</v>
      </c>
      <c r="AN555" s="511" t="s">
        <v>244</v>
      </c>
      <c r="AO555" s="511" t="s">
        <v>245</v>
      </c>
      <c r="AP555" s="511" t="s">
        <v>246</v>
      </c>
      <c r="AQ555" s="511" t="s">
        <v>247</v>
      </c>
      <c r="AR555" s="511">
        <v>594</v>
      </c>
      <c r="AS555" s="511" t="s">
        <v>258</v>
      </c>
      <c r="IH555" s="306"/>
    </row>
    <row r="556" spans="1:242" ht="15" customHeight="1" x14ac:dyDescent="0.3">
      <c r="A556" s="174">
        <v>8.06</v>
      </c>
      <c r="B556" s="231"/>
      <c r="C556" s="232" t="str">
        <f>VLOOKUP(BD.PD[[#This Row],[Pos]],PPto[],3,FALSE)</f>
        <v>8.06 Otros Equipamientos de Tienda</v>
      </c>
      <c r="D556" s="174" t="s">
        <v>23</v>
      </c>
      <c r="E556" s="305" t="str">
        <f>IF(BD.PD[[#This Row],[.]]="*",VLOOKUP(BD.PD[[#This Row],[Pos]],Presupuesto!A:H,7,FALSE),"")</f>
        <v/>
      </c>
      <c r="F556" s="234" t="s">
        <v>677</v>
      </c>
      <c r="G556" s="230" t="s">
        <v>1608</v>
      </c>
      <c r="H556" s="174">
        <v>4513086469</v>
      </c>
      <c r="I556" s="174" t="s">
        <v>1609</v>
      </c>
      <c r="J556" s="497" t="s">
        <v>1914</v>
      </c>
      <c r="K556" s="382">
        <v>3</v>
      </c>
      <c r="L556" s="174" t="s">
        <v>260</v>
      </c>
      <c r="M556" s="383">
        <f>IF(BD.PD[[#This Row],[Mon]]="DOP",1,HLOOKUP(BD.PD[[#This Row],[Mon]],$K$1:$L$2,2,FALSE))</f>
        <v>1</v>
      </c>
      <c r="N556" s="384">
        <v>1950.61</v>
      </c>
      <c r="O556" s="395">
        <f>BD.PD[[#This Row],[Cant.]]*BD.PD[[#This Row],[ Tasa ]]*BD.PD[[#This Row],[ Precio Und.]]</f>
        <v>5851.83</v>
      </c>
      <c r="P556" s="386">
        <v>0</v>
      </c>
      <c r="Q556" s="395">
        <f>IF(BD.PD[[#This Row],[Liquid. '[%']]]&lt;&gt;0,(BD.PD[[#This Row],[Valor Neto '[DOP']]]*BD.PD[[#This Row],[Liquid. '[%']]])+BD.PD[[#This Row],[Valor Neto '[DOP']]],BD.PD[[#This Row],[Valor Neto '[DOP']]])</f>
        <v>5851.83</v>
      </c>
      <c r="R556" s="395">
        <f>BD.PD[[#This Row],[Ppto. Orden Interna '[DOP']]]/HLOOKUP("USD",$K$1:$L$2,2,FALSE)</f>
        <v>95.931639344262294</v>
      </c>
      <c r="S556" s="381" t="s">
        <v>1948</v>
      </c>
      <c r="T556" s="387"/>
      <c r="U556" s="460" t="s">
        <v>542</v>
      </c>
      <c r="V556" s="611">
        <v>801673</v>
      </c>
      <c r="W556" s="381" t="s">
        <v>1948</v>
      </c>
      <c r="X556" s="495">
        <v>21</v>
      </c>
      <c r="Y556" s="388">
        <v>1</v>
      </c>
      <c r="Z556" s="243">
        <f>BD.PD[[#This Row],[Av.P1 '[%']]]*BD.PD[[#This Row],[Ppto. Orden Interna '[DOP']]]</f>
        <v>5851.83</v>
      </c>
      <c r="AA556" s="495"/>
      <c r="AB556" s="388"/>
      <c r="AC556" s="243">
        <f>BD.PD[[#This Row],[Av.P2 '[%']]]*BD.PD[[#This Row],[Ppto. Orden Interna '[DOP']]]</f>
        <v>0</v>
      </c>
      <c r="AD556" s="249"/>
      <c r="AE556" s="389"/>
      <c r="AF556" s="243">
        <f>BD.PD[[#This Row],[Av.P3 '[%']]]*BD.PD[[#This Row],[Ppto. Orden Interna '[DOP']]]</f>
        <v>0</v>
      </c>
      <c r="AG556" s="243"/>
      <c r="AH556" s="243"/>
      <c r="AI556" s="243"/>
      <c r="AJ556" s="243"/>
      <c r="AK556" s="243"/>
      <c r="AL556" s="243"/>
      <c r="AM556" s="482">
        <f>BD.PD[[#This Row],[Pago 3]]+BD.PD[[#This Row],[Pago 2]]+BD.PD[[#This Row],[Pago 1]]</f>
        <v>5851.83</v>
      </c>
      <c r="AN556" s="511" t="s">
        <v>244</v>
      </c>
      <c r="AO556" s="511" t="s">
        <v>245</v>
      </c>
      <c r="AP556" s="511" t="s">
        <v>246</v>
      </c>
      <c r="AQ556" s="511" t="s">
        <v>247</v>
      </c>
      <c r="AR556" s="511">
        <v>594</v>
      </c>
      <c r="AS556" s="511" t="s">
        <v>258</v>
      </c>
      <c r="IH556" s="306"/>
    </row>
    <row r="557" spans="1:242" ht="15" customHeight="1" x14ac:dyDescent="0.3">
      <c r="A557" s="174">
        <v>8.06</v>
      </c>
      <c r="B557" s="231"/>
      <c r="C557" s="232" t="str">
        <f>VLOOKUP(BD.PD[[#This Row],[Pos]],PPto[],3,FALSE)</f>
        <v>8.06 Otros Equipamientos de Tienda</v>
      </c>
      <c r="D557" s="174" t="s">
        <v>23</v>
      </c>
      <c r="E557" s="305" t="str">
        <f>IF(BD.PD[[#This Row],[.]]="*",VLOOKUP(BD.PD[[#This Row],[Pos]],Presupuesto!A:H,7,FALSE),"")</f>
        <v/>
      </c>
      <c r="F557" s="234" t="s">
        <v>1946</v>
      </c>
      <c r="G557" s="230" t="s">
        <v>1608</v>
      </c>
      <c r="H557" s="174">
        <v>4513086469</v>
      </c>
      <c r="I557" s="174" t="s">
        <v>1609</v>
      </c>
      <c r="J557" s="497" t="s">
        <v>1914</v>
      </c>
      <c r="K557" s="382">
        <v>3</v>
      </c>
      <c r="L557" s="174" t="s">
        <v>260</v>
      </c>
      <c r="M557" s="383">
        <f>IF(BD.PD[[#This Row],[Mon]]="DOP",1,HLOOKUP(BD.PD[[#This Row],[Mon]],$K$1:$L$2,2,FALSE))</f>
        <v>1</v>
      </c>
      <c r="N557" s="384">
        <v>235.4</v>
      </c>
      <c r="O557" s="395">
        <f>BD.PD[[#This Row],[Cant.]]*BD.PD[[#This Row],[ Tasa ]]*BD.PD[[#This Row],[ Precio Und.]]</f>
        <v>706.2</v>
      </c>
      <c r="P557" s="386">
        <v>0</v>
      </c>
      <c r="Q557" s="395">
        <f>IF(BD.PD[[#This Row],[Liquid. '[%']]]&lt;&gt;0,(BD.PD[[#This Row],[Valor Neto '[DOP']]]*BD.PD[[#This Row],[Liquid. '[%']]])+BD.PD[[#This Row],[Valor Neto '[DOP']]],BD.PD[[#This Row],[Valor Neto '[DOP']]])</f>
        <v>706.2</v>
      </c>
      <c r="R557" s="395">
        <f>BD.PD[[#This Row],[Ppto. Orden Interna '[DOP']]]/HLOOKUP("USD",$K$1:$L$2,2,FALSE)</f>
        <v>11.577049180327869</v>
      </c>
      <c r="S557" s="381" t="s">
        <v>1948</v>
      </c>
      <c r="T557" s="387"/>
      <c r="U557" s="460" t="s">
        <v>542</v>
      </c>
      <c r="V557" s="611">
        <v>801673</v>
      </c>
      <c r="W557" s="381" t="s">
        <v>1948</v>
      </c>
      <c r="X557" s="495">
        <v>21</v>
      </c>
      <c r="Y557" s="388">
        <v>1</v>
      </c>
      <c r="Z557" s="243">
        <f>BD.PD[[#This Row],[Av.P1 '[%']]]*BD.PD[[#This Row],[Ppto. Orden Interna '[DOP']]]</f>
        <v>706.2</v>
      </c>
      <c r="AA557" s="495"/>
      <c r="AB557" s="388"/>
      <c r="AC557" s="243">
        <f>BD.PD[[#This Row],[Av.P2 '[%']]]*BD.PD[[#This Row],[Ppto. Orden Interna '[DOP']]]</f>
        <v>0</v>
      </c>
      <c r="AD557" s="249"/>
      <c r="AE557" s="389"/>
      <c r="AF557" s="243">
        <f>BD.PD[[#This Row],[Av.P3 '[%']]]*BD.PD[[#This Row],[Ppto. Orden Interna '[DOP']]]</f>
        <v>0</v>
      </c>
      <c r="AG557" s="243"/>
      <c r="AH557" s="243"/>
      <c r="AI557" s="243"/>
      <c r="AJ557" s="243"/>
      <c r="AK557" s="243"/>
      <c r="AL557" s="243"/>
      <c r="AM557" s="482">
        <f>BD.PD[[#This Row],[Pago 3]]+BD.PD[[#This Row],[Pago 2]]+BD.PD[[#This Row],[Pago 1]]</f>
        <v>706.2</v>
      </c>
      <c r="AN557" s="511" t="s">
        <v>244</v>
      </c>
      <c r="AO557" s="511" t="s">
        <v>245</v>
      </c>
      <c r="AP557" s="511" t="s">
        <v>246</v>
      </c>
      <c r="AQ557" s="511" t="s">
        <v>247</v>
      </c>
      <c r="AR557" s="511">
        <v>594</v>
      </c>
      <c r="AS557" s="511" t="s">
        <v>258</v>
      </c>
      <c r="IH557" s="306"/>
    </row>
    <row r="558" spans="1:242" ht="15" customHeight="1" x14ac:dyDescent="0.3">
      <c r="A558" s="174">
        <v>8.06</v>
      </c>
      <c r="B558" s="231"/>
      <c r="C558" s="232" t="str">
        <f>VLOOKUP(BD.PD[[#This Row],[Pos]],PPto[],3,FALSE)</f>
        <v>8.06 Otros Equipamientos de Tienda</v>
      </c>
      <c r="D558" s="174" t="s">
        <v>23</v>
      </c>
      <c r="E558" s="305" t="str">
        <f>IF(BD.PD[[#This Row],[.]]="*",VLOOKUP(BD.PD[[#This Row],[Pos]],Presupuesto!A:H,7,FALSE),"")</f>
        <v/>
      </c>
      <c r="F558" s="234" t="s">
        <v>1947</v>
      </c>
      <c r="G558" s="230" t="s">
        <v>1608</v>
      </c>
      <c r="H558" s="174">
        <v>4513086469</v>
      </c>
      <c r="I558" s="174" t="s">
        <v>1609</v>
      </c>
      <c r="J558" s="497" t="s">
        <v>1914</v>
      </c>
      <c r="K558" s="382">
        <v>1</v>
      </c>
      <c r="L558" s="174" t="s">
        <v>260</v>
      </c>
      <c r="M558" s="383">
        <f>IF(BD.PD[[#This Row],[Mon]]="DOP",1,HLOOKUP(BD.PD[[#This Row],[Mon]],$K$1:$L$2,2,FALSE))</f>
        <v>1</v>
      </c>
      <c r="N558" s="384">
        <v>5575.09</v>
      </c>
      <c r="O558" s="395">
        <f>BD.PD[[#This Row],[Cant.]]*BD.PD[[#This Row],[ Tasa ]]*BD.PD[[#This Row],[ Precio Und.]]</f>
        <v>5575.09</v>
      </c>
      <c r="P558" s="386">
        <v>0</v>
      </c>
      <c r="Q558" s="395">
        <f>IF(BD.PD[[#This Row],[Liquid. '[%']]]&lt;&gt;0,(BD.PD[[#This Row],[Valor Neto '[DOP']]]*BD.PD[[#This Row],[Liquid. '[%']]])+BD.PD[[#This Row],[Valor Neto '[DOP']]],BD.PD[[#This Row],[Valor Neto '[DOP']]])</f>
        <v>5575.09</v>
      </c>
      <c r="R558" s="395">
        <f>BD.PD[[#This Row],[Ppto. Orden Interna '[DOP']]]/HLOOKUP("USD",$K$1:$L$2,2,FALSE)</f>
        <v>91.39491803278689</v>
      </c>
      <c r="S558" s="381" t="s">
        <v>1948</v>
      </c>
      <c r="T558" s="387"/>
      <c r="U558" s="460" t="s">
        <v>542</v>
      </c>
      <c r="V558" s="611">
        <v>801673</v>
      </c>
      <c r="W558" s="381" t="s">
        <v>1948</v>
      </c>
      <c r="X558" s="495">
        <v>21</v>
      </c>
      <c r="Y558" s="388">
        <v>1</v>
      </c>
      <c r="Z558" s="243">
        <f>BD.PD[[#This Row],[Av.P1 '[%']]]*BD.PD[[#This Row],[Ppto. Orden Interna '[DOP']]]</f>
        <v>5575.09</v>
      </c>
      <c r="AA558" s="495"/>
      <c r="AB558" s="388"/>
      <c r="AC558" s="243">
        <f>BD.PD[[#This Row],[Av.P2 '[%']]]*BD.PD[[#This Row],[Ppto. Orden Interna '[DOP']]]</f>
        <v>0</v>
      </c>
      <c r="AD558" s="249"/>
      <c r="AE558" s="389"/>
      <c r="AF558" s="243">
        <f>BD.PD[[#This Row],[Av.P3 '[%']]]*BD.PD[[#This Row],[Ppto. Orden Interna '[DOP']]]</f>
        <v>0</v>
      </c>
      <c r="AG558" s="243"/>
      <c r="AH558" s="243"/>
      <c r="AI558" s="243"/>
      <c r="AJ558" s="243"/>
      <c r="AK558" s="243"/>
      <c r="AL558" s="243"/>
      <c r="AM558" s="482">
        <f>BD.PD[[#This Row],[Pago 3]]+BD.PD[[#This Row],[Pago 2]]+BD.PD[[#This Row],[Pago 1]]</f>
        <v>5575.09</v>
      </c>
      <c r="AN558" s="511" t="s">
        <v>244</v>
      </c>
      <c r="AO558" s="511" t="s">
        <v>245</v>
      </c>
      <c r="AP558" s="511" t="s">
        <v>246</v>
      </c>
      <c r="AQ558" s="511" t="s">
        <v>247</v>
      </c>
      <c r="AR558" s="511">
        <v>594</v>
      </c>
      <c r="AS558" s="511" t="s">
        <v>258</v>
      </c>
      <c r="IH558" s="306"/>
    </row>
    <row r="559" spans="1:242" ht="15" customHeight="1" x14ac:dyDescent="0.3">
      <c r="A559" s="174">
        <v>8.07</v>
      </c>
      <c r="B559" s="231" t="s">
        <v>243</v>
      </c>
      <c r="C559" s="232" t="str">
        <f>VLOOKUP(BD.PD[[#This Row],[Pos]],PPto[],3,FALSE)</f>
        <v>8.07 Señalizacion interiores</v>
      </c>
      <c r="D559" s="233" t="s">
        <v>243</v>
      </c>
      <c r="E559" s="305">
        <f>IF(BD.PD[[#This Row],[.]]="*",VLOOKUP(BD.PD[[#This Row],[Pos]],Presupuesto!A:H,7,FALSE),"")</f>
        <v>203468.25396825399</v>
      </c>
      <c r="F559" s="234"/>
      <c r="G559" s="174"/>
      <c r="H559" s="174"/>
      <c r="I559" s="174"/>
      <c r="J559" s="174"/>
      <c r="K559" s="392">
        <v>1</v>
      </c>
      <c r="L559" s="233" t="s">
        <v>117</v>
      </c>
      <c r="M559" s="383">
        <f>IF(BD.PD[[#This Row],[Mon]]="DOP",1,HLOOKUP(BD.PD[[#This Row],[Mon]],$K$1:$L$2,2,FALSE))</f>
        <v>61</v>
      </c>
      <c r="N559" s="490">
        <v>0</v>
      </c>
      <c r="O559" s="243">
        <f>BD.PD[[#This Row],[Cant.]]*BD.PD[[#This Row],[ Tasa ]]*BD.PD[[#This Row],[ Precio Und.]]</f>
        <v>0</v>
      </c>
      <c r="P559" s="491">
        <v>0</v>
      </c>
      <c r="Q559" s="243">
        <f>IF(BD.PD[[#This Row],[Liquid. '[%']]]&lt;&gt;0,(BD.PD[[#This Row],[Valor Neto '[DOP']]]*BD.PD[[#This Row],[Liquid. '[%']]])+BD.PD[[#This Row],[Valor Neto '[DOP']]],BD.PD[[#This Row],[Valor Neto '[DOP']]])</f>
        <v>0</v>
      </c>
      <c r="R559" s="243">
        <f>BD.PD[[#This Row],[Ppto. Orden Interna '[DOP']]]/HLOOKUP("USD",$K$1:$L$2,2,FALSE)</f>
        <v>0</v>
      </c>
      <c r="S559" s="543"/>
      <c r="T559" s="387"/>
      <c r="U559" s="460" t="s">
        <v>542</v>
      </c>
      <c r="V559" s="611">
        <v>801673</v>
      </c>
      <c r="W559" s="499"/>
      <c r="X559" s="495"/>
      <c r="Y559" s="388"/>
      <c r="Z559" s="243">
        <f>BD.PD[[#This Row],[Av.P1 '[%']]]*BD.PD[[#This Row],[Ppto. Orden Interna '[DOP']]]</f>
        <v>0</v>
      </c>
      <c r="AA559" s="249"/>
      <c r="AB559" s="389"/>
      <c r="AC559" s="243">
        <f>BD.PD[[#This Row],[Av.P2 '[%']]]*BD.PD[[#This Row],[Ppto. Orden Interna '[DOP']]]</f>
        <v>0</v>
      </c>
      <c r="AD559" s="249"/>
      <c r="AE559" s="389"/>
      <c r="AF559" s="243">
        <f>BD.PD[[#This Row],[Av.P3 '[%']]]*BD.PD[[#This Row],[Ppto. Orden Interna '[DOP']]]</f>
        <v>0</v>
      </c>
      <c r="AG559" s="243"/>
      <c r="AH559" s="243"/>
      <c r="AI559" s="243"/>
      <c r="AJ559" s="243"/>
      <c r="AK559" s="243"/>
      <c r="AL559" s="243"/>
      <c r="AM559" s="482">
        <f>BD.PD[[#This Row],[Pago 3]]+BD.PD[[#This Row],[Pago 2]]+BD.PD[[#This Row],[Pago 1]]</f>
        <v>0</v>
      </c>
      <c r="AN559" s="511"/>
      <c r="AO559" s="511"/>
      <c r="AP559" s="511"/>
      <c r="AQ559" s="511"/>
      <c r="AR559" s="511"/>
      <c r="AS559" s="511"/>
      <c r="IH559" s="306"/>
    </row>
    <row r="560" spans="1:242" ht="15" customHeight="1" x14ac:dyDescent="0.3">
      <c r="A560" s="174">
        <v>8.07</v>
      </c>
      <c r="B560" s="231"/>
      <c r="C560" s="232" t="str">
        <f>VLOOKUP(BD.PD[[#This Row],[Pos]],PPto[],3,FALSE)</f>
        <v>8.07 Señalizacion interiores</v>
      </c>
      <c r="D560" s="174" t="s">
        <v>23</v>
      </c>
      <c r="E560" s="305" t="str">
        <f>IF(BD.PD[[#This Row],[.]]="*",VLOOKUP(BD.PD[[#This Row],[Pos]],Presupuesto!A:H,7,FALSE),"")</f>
        <v/>
      </c>
      <c r="F560" s="234" t="s">
        <v>1906</v>
      </c>
      <c r="G560" s="230" t="s">
        <v>1608</v>
      </c>
      <c r="H560" s="174">
        <v>4513044088</v>
      </c>
      <c r="I560" s="174" t="s">
        <v>1609</v>
      </c>
      <c r="J560" s="497" t="s">
        <v>1994</v>
      </c>
      <c r="K560" s="382">
        <v>1</v>
      </c>
      <c r="L560" s="174" t="s">
        <v>260</v>
      </c>
      <c r="M560" s="383">
        <f>IF(BD.PD[[#This Row],[Mon]]="DOP",1,HLOOKUP(BD.PD[[#This Row],[Mon]],$K$1:$L$2,2,FALSE))</f>
        <v>1</v>
      </c>
      <c r="N560" s="384">
        <v>6820224.75</v>
      </c>
      <c r="O560" s="395">
        <f>BD.PD[[#This Row],[Cant.]]*BD.PD[[#This Row],[ Tasa ]]*BD.PD[[#This Row],[ Precio Und.]]</f>
        <v>6820224.75</v>
      </c>
      <c r="P560" s="386">
        <v>0</v>
      </c>
      <c r="Q560" s="395">
        <f>IF(BD.PD[[#This Row],[Liquid. '[%']]]&lt;&gt;0,(BD.PD[[#This Row],[Valor Neto '[DOP']]]*BD.PD[[#This Row],[Liquid. '[%']]])+BD.PD[[#This Row],[Valor Neto '[DOP']]],BD.PD[[#This Row],[Valor Neto '[DOP']]])</f>
        <v>6820224.75</v>
      </c>
      <c r="R560" s="395">
        <f>BD.PD[[#This Row],[Ppto. Orden Interna '[DOP']]]/HLOOKUP("USD",$K$1:$L$2,2,FALSE)</f>
        <v>111806.96311475409</v>
      </c>
      <c r="S560" s="499" t="s">
        <v>1195</v>
      </c>
      <c r="T560" s="387"/>
      <c r="U560" s="460" t="s">
        <v>542</v>
      </c>
      <c r="V560" s="611">
        <v>801673</v>
      </c>
      <c r="W560" s="499" t="s">
        <v>1195</v>
      </c>
      <c r="X560" s="495">
        <v>20</v>
      </c>
      <c r="Y560" s="388">
        <v>0.6</v>
      </c>
      <c r="Z560" s="243">
        <f>BD.PD[[#This Row],[Av.P1 '[%']]]*BD.PD[[#This Row],[Ppto. Orden Interna '[DOP']]]</f>
        <v>4092134.8499999996</v>
      </c>
      <c r="AA560" s="495">
        <v>21</v>
      </c>
      <c r="AB560" s="388">
        <v>0.4</v>
      </c>
      <c r="AC560" s="243">
        <f>BD.PD[[#This Row],[Av.P2 '[%']]]*BD.PD[[#This Row],[Ppto. Orden Interna '[DOP']]]</f>
        <v>2728089.9000000004</v>
      </c>
      <c r="AD560" s="249"/>
      <c r="AE560" s="389"/>
      <c r="AF560" s="243">
        <f>BD.PD[[#This Row],[Av.P3 '[%']]]*BD.PD[[#This Row],[Ppto. Orden Interna '[DOP']]]</f>
        <v>0</v>
      </c>
      <c r="AG560" s="243"/>
      <c r="AH560" s="243"/>
      <c r="AI560" s="243"/>
      <c r="AJ560" s="243"/>
      <c r="AK560" s="243"/>
      <c r="AL560" s="243"/>
      <c r="AM560" s="482">
        <f>BD.PD[[#This Row],[Pago 3]]+BD.PD[[#This Row],[Pago 2]]+BD.PD[[#This Row],[Pago 1]]</f>
        <v>6820224.75</v>
      </c>
      <c r="AN560" s="511" t="s">
        <v>244</v>
      </c>
      <c r="AO560" s="511" t="s">
        <v>245</v>
      </c>
      <c r="AP560" s="511" t="s">
        <v>246</v>
      </c>
      <c r="AQ560" s="511" t="s">
        <v>247</v>
      </c>
      <c r="AR560" s="511">
        <v>594</v>
      </c>
      <c r="AS560" s="511" t="s">
        <v>258</v>
      </c>
      <c r="IH560" s="306"/>
    </row>
    <row r="561" spans="1:242" ht="15" customHeight="1" x14ac:dyDescent="0.3">
      <c r="A561" s="174">
        <v>8.07</v>
      </c>
      <c r="B561" s="231"/>
      <c r="C561" s="232" t="str">
        <f>VLOOKUP(BD.PD[[#This Row],[Pos]],PPto[],3,FALSE)</f>
        <v>8.07 Señalizacion interiores</v>
      </c>
      <c r="D561" s="174" t="s">
        <v>23</v>
      </c>
      <c r="E561" s="305" t="str">
        <f>IF(BD.PD[[#This Row],[.]]="*",VLOOKUP(BD.PD[[#This Row],[Pos]],Presupuesto!A:H,7,FALSE),"")</f>
        <v/>
      </c>
      <c r="F561" s="234" t="s">
        <v>1244</v>
      </c>
      <c r="G561" s="230" t="s">
        <v>1608</v>
      </c>
      <c r="H561" s="174" t="s">
        <v>1216</v>
      </c>
      <c r="I561" s="174" t="s">
        <v>1605</v>
      </c>
      <c r="J561" s="497"/>
      <c r="K561" s="382">
        <v>0</v>
      </c>
      <c r="L561" s="174" t="s">
        <v>260</v>
      </c>
      <c r="M561" s="383">
        <f>IF(BD.PD[[#This Row],[Mon]]="DOP",1,HLOOKUP(BD.PD[[#This Row],[Mon]],$K$1:$L$2,2,FALSE))</f>
        <v>1</v>
      </c>
      <c r="N561" s="384">
        <v>148800</v>
      </c>
      <c r="O561" s="395">
        <f>BD.PD[[#This Row],[Cant.]]*BD.PD[[#This Row],[ Tasa ]]*BD.PD[[#This Row],[ Precio Und.]]</f>
        <v>0</v>
      </c>
      <c r="P561" s="386">
        <v>0</v>
      </c>
      <c r="Q561" s="395">
        <f>IF(BD.PD[[#This Row],[Liquid. '[%']]]&lt;&gt;0,(BD.PD[[#This Row],[Valor Neto '[DOP']]]*BD.PD[[#This Row],[Liquid. '[%']]])+BD.PD[[#This Row],[Valor Neto '[DOP']]],BD.PD[[#This Row],[Valor Neto '[DOP']]])</f>
        <v>0</v>
      </c>
      <c r="R561" s="395">
        <f>BD.PD[[#This Row],[Ppto. Orden Interna '[DOP']]]/HLOOKUP("USD",$K$1:$L$2,2,FALSE)</f>
        <v>0</v>
      </c>
      <c r="S561" s="381" t="s">
        <v>1224</v>
      </c>
      <c r="T561" s="387"/>
      <c r="U561" s="460" t="s">
        <v>542</v>
      </c>
      <c r="V561" s="611">
        <v>801673</v>
      </c>
      <c r="W561" s="499" t="s">
        <v>1195</v>
      </c>
      <c r="X561" s="495"/>
      <c r="Y561" s="388"/>
      <c r="Z561" s="243">
        <f>BD.PD[[#This Row],[Av.P1 '[%']]]*BD.PD[[#This Row],[Ppto. Orden Interna '[DOP']]]</f>
        <v>0</v>
      </c>
      <c r="AA561" s="495"/>
      <c r="AB561" s="388"/>
      <c r="AC561" s="243">
        <f>BD.PD[[#This Row],[Av.P2 '[%']]]*BD.PD[[#This Row],[Ppto. Orden Interna '[DOP']]]</f>
        <v>0</v>
      </c>
      <c r="AD561" s="249"/>
      <c r="AE561" s="389"/>
      <c r="AF561" s="243">
        <f>BD.PD[[#This Row],[Av.P3 '[%']]]*BD.PD[[#This Row],[Ppto. Orden Interna '[DOP']]]</f>
        <v>0</v>
      </c>
      <c r="AG561" s="243"/>
      <c r="AH561" s="243"/>
      <c r="AI561" s="243"/>
      <c r="AJ561" s="243"/>
      <c r="AK561" s="243"/>
      <c r="AL561" s="243"/>
      <c r="AM561" s="482">
        <f>BD.PD[[#This Row],[Pago 3]]+BD.PD[[#This Row],[Pago 2]]+BD.PD[[#This Row],[Pago 1]]</f>
        <v>0</v>
      </c>
      <c r="AN561" s="511" t="s">
        <v>244</v>
      </c>
      <c r="AO561" s="511" t="s">
        <v>245</v>
      </c>
      <c r="AP561" s="511" t="s">
        <v>246</v>
      </c>
      <c r="AQ561" s="511" t="s">
        <v>247</v>
      </c>
      <c r="AR561" s="511">
        <v>594</v>
      </c>
      <c r="AS561" s="511" t="s">
        <v>248</v>
      </c>
      <c r="IH561" s="306"/>
    </row>
    <row r="562" spans="1:242" ht="15" customHeight="1" x14ac:dyDescent="0.3">
      <c r="A562" s="174">
        <v>8.07</v>
      </c>
      <c r="B562" s="231"/>
      <c r="C562" s="232" t="str">
        <f>VLOOKUP(BD.PD[[#This Row],[Pos]],PPto[],3,FALSE)</f>
        <v>8.07 Señalizacion interiores</v>
      </c>
      <c r="D562" s="174" t="s">
        <v>23</v>
      </c>
      <c r="E562" s="305" t="str">
        <f>IF(BD.PD[[#This Row],[.]]="*",VLOOKUP(BD.PD[[#This Row],[Pos]],Presupuesto!A:H,7,FALSE),"")</f>
        <v/>
      </c>
      <c r="F562" s="219" t="s">
        <v>1245</v>
      </c>
      <c r="G562" s="230" t="s">
        <v>1608</v>
      </c>
      <c r="H562" s="174" t="s">
        <v>1216</v>
      </c>
      <c r="I562" s="174" t="s">
        <v>1605</v>
      </c>
      <c r="J562" s="497"/>
      <c r="K562" s="382">
        <v>0</v>
      </c>
      <c r="L562" s="174" t="s">
        <v>260</v>
      </c>
      <c r="M562" s="383">
        <f>IF(BD.PD[[#This Row],[Mon]]="DOP",1,HLOOKUP(BD.PD[[#This Row],[Mon]],$K$1:$L$2,2,FALSE))</f>
        <v>1</v>
      </c>
      <c r="N562" s="384">
        <v>21000</v>
      </c>
      <c r="O562" s="395">
        <f>BD.PD[[#This Row],[Cant.]]*BD.PD[[#This Row],[ Tasa ]]*BD.PD[[#This Row],[ Precio Und.]]</f>
        <v>0</v>
      </c>
      <c r="P562" s="386">
        <v>0</v>
      </c>
      <c r="Q562" s="395">
        <f>IF(BD.PD[[#This Row],[Liquid. '[%']]]&lt;&gt;0,(BD.PD[[#This Row],[Valor Neto '[DOP']]]*BD.PD[[#This Row],[Liquid. '[%']]])+BD.PD[[#This Row],[Valor Neto '[DOP']]],BD.PD[[#This Row],[Valor Neto '[DOP']]])</f>
        <v>0</v>
      </c>
      <c r="R562" s="395">
        <f>BD.PD[[#This Row],[Ppto. Orden Interna '[DOP']]]/HLOOKUP("USD",$K$1:$L$2,2,FALSE)</f>
        <v>0</v>
      </c>
      <c r="S562" s="381" t="s">
        <v>1224</v>
      </c>
      <c r="T562" s="387"/>
      <c r="U562" s="460" t="s">
        <v>542</v>
      </c>
      <c r="V562" s="611">
        <v>801673</v>
      </c>
      <c r="W562" s="499" t="s">
        <v>1195</v>
      </c>
      <c r="X562" s="495"/>
      <c r="Y562" s="388"/>
      <c r="Z562" s="243">
        <f>BD.PD[[#This Row],[Av.P1 '[%']]]*BD.PD[[#This Row],[Ppto. Orden Interna '[DOP']]]</f>
        <v>0</v>
      </c>
      <c r="AA562" s="495"/>
      <c r="AB562" s="388"/>
      <c r="AC562" s="243">
        <f>BD.PD[[#This Row],[Av.P2 '[%']]]*BD.PD[[#This Row],[Ppto. Orden Interna '[DOP']]]</f>
        <v>0</v>
      </c>
      <c r="AD562" s="249"/>
      <c r="AE562" s="389"/>
      <c r="AF562" s="243">
        <f>BD.PD[[#This Row],[Av.P3 '[%']]]*BD.PD[[#This Row],[Ppto. Orden Interna '[DOP']]]</f>
        <v>0</v>
      </c>
      <c r="AG562" s="243"/>
      <c r="AH562" s="243"/>
      <c r="AI562" s="243"/>
      <c r="AJ562" s="243"/>
      <c r="AK562" s="243"/>
      <c r="AL562" s="243"/>
      <c r="AM562" s="482">
        <f>BD.PD[[#This Row],[Pago 3]]+BD.PD[[#This Row],[Pago 2]]+BD.PD[[#This Row],[Pago 1]]</f>
        <v>0</v>
      </c>
      <c r="AN562" s="511" t="s">
        <v>244</v>
      </c>
      <c r="AO562" s="511" t="s">
        <v>245</v>
      </c>
      <c r="AP562" s="511" t="s">
        <v>246</v>
      </c>
      <c r="AQ562" s="511" t="s">
        <v>247</v>
      </c>
      <c r="AR562" s="511">
        <v>594</v>
      </c>
      <c r="AS562" s="511" t="s">
        <v>248</v>
      </c>
      <c r="IH562" s="306"/>
    </row>
    <row r="563" spans="1:242" ht="15" customHeight="1" x14ac:dyDescent="0.3">
      <c r="A563" s="174">
        <v>8.07</v>
      </c>
      <c r="B563" s="231"/>
      <c r="C563" s="232" t="str">
        <f>VLOOKUP(BD.PD[[#This Row],[Pos]],PPto[],3,FALSE)</f>
        <v>8.07 Señalizacion interiores</v>
      </c>
      <c r="D563" s="174" t="s">
        <v>23</v>
      </c>
      <c r="E563" s="305" t="str">
        <f>IF(BD.PD[[#This Row],[.]]="*",VLOOKUP(BD.PD[[#This Row],[Pos]],Presupuesto!A:H,7,FALSE),"")</f>
        <v/>
      </c>
      <c r="F563" s="234" t="s">
        <v>1246</v>
      </c>
      <c r="G563" s="230" t="s">
        <v>1608</v>
      </c>
      <c r="H563" s="174" t="s">
        <v>1216</v>
      </c>
      <c r="I563" s="174" t="s">
        <v>1605</v>
      </c>
      <c r="J563" s="497"/>
      <c r="K563" s="382">
        <v>0</v>
      </c>
      <c r="L563" s="174" t="s">
        <v>260</v>
      </c>
      <c r="M563" s="383">
        <f>IF(BD.PD[[#This Row],[Mon]]="DOP",1,HLOOKUP(BD.PD[[#This Row],[Mon]],$K$1:$L$2,2,FALSE))</f>
        <v>1</v>
      </c>
      <c r="N563" s="384">
        <v>10922</v>
      </c>
      <c r="O563" s="395">
        <f>BD.PD[[#This Row],[Cant.]]*BD.PD[[#This Row],[ Tasa ]]*BD.PD[[#This Row],[ Precio Und.]]</f>
        <v>0</v>
      </c>
      <c r="P563" s="386">
        <v>0</v>
      </c>
      <c r="Q563" s="395">
        <f>IF(BD.PD[[#This Row],[Liquid. '[%']]]&lt;&gt;0,(BD.PD[[#This Row],[Valor Neto '[DOP']]]*BD.PD[[#This Row],[Liquid. '[%']]])+BD.PD[[#This Row],[Valor Neto '[DOP']]],BD.PD[[#This Row],[Valor Neto '[DOP']]])</f>
        <v>0</v>
      </c>
      <c r="R563" s="395">
        <f>BD.PD[[#This Row],[Ppto. Orden Interna '[DOP']]]/HLOOKUP("USD",$K$1:$L$2,2,FALSE)</f>
        <v>0</v>
      </c>
      <c r="S563" s="381" t="s">
        <v>1224</v>
      </c>
      <c r="T563" s="387"/>
      <c r="U563" s="460" t="s">
        <v>542</v>
      </c>
      <c r="V563" s="611">
        <v>801673</v>
      </c>
      <c r="W563" s="499" t="s">
        <v>1195</v>
      </c>
      <c r="X563" s="495"/>
      <c r="Y563" s="388"/>
      <c r="Z563" s="243">
        <f>BD.PD[[#This Row],[Av.P1 '[%']]]*BD.PD[[#This Row],[Ppto. Orden Interna '[DOP']]]</f>
        <v>0</v>
      </c>
      <c r="AA563" s="495"/>
      <c r="AB563" s="388"/>
      <c r="AC563" s="243">
        <f>BD.PD[[#This Row],[Av.P2 '[%']]]*BD.PD[[#This Row],[Ppto. Orden Interna '[DOP']]]</f>
        <v>0</v>
      </c>
      <c r="AD563" s="249"/>
      <c r="AE563" s="389"/>
      <c r="AF563" s="243">
        <f>BD.PD[[#This Row],[Av.P3 '[%']]]*BD.PD[[#This Row],[Ppto. Orden Interna '[DOP']]]</f>
        <v>0</v>
      </c>
      <c r="AG563" s="243"/>
      <c r="AH563" s="243"/>
      <c r="AI563" s="243"/>
      <c r="AJ563" s="243"/>
      <c r="AK563" s="243"/>
      <c r="AL563" s="243"/>
      <c r="AM563" s="482">
        <f>BD.PD[[#This Row],[Pago 3]]+BD.PD[[#This Row],[Pago 2]]+BD.PD[[#This Row],[Pago 1]]</f>
        <v>0</v>
      </c>
      <c r="AN563" s="511" t="s">
        <v>244</v>
      </c>
      <c r="AO563" s="511" t="s">
        <v>245</v>
      </c>
      <c r="AP563" s="511" t="s">
        <v>246</v>
      </c>
      <c r="AQ563" s="511" t="s">
        <v>247</v>
      </c>
      <c r="AR563" s="511">
        <v>594</v>
      </c>
      <c r="AS563" s="511" t="s">
        <v>248</v>
      </c>
      <c r="IH563" s="306"/>
    </row>
    <row r="564" spans="1:242" ht="15" customHeight="1" x14ac:dyDescent="0.3">
      <c r="A564" s="174">
        <v>8.07</v>
      </c>
      <c r="B564" s="231"/>
      <c r="C564" s="232" t="str">
        <f>VLOOKUP(BD.PD[[#This Row],[Pos]],PPto[],3,FALSE)</f>
        <v>8.07 Señalizacion interiores</v>
      </c>
      <c r="D564" s="174" t="s">
        <v>23</v>
      </c>
      <c r="E564" s="305" t="str">
        <f>IF(BD.PD[[#This Row],[.]]="*",VLOOKUP(BD.PD[[#This Row],[Pos]],Presupuesto!A:H,7,FALSE),"")</f>
        <v/>
      </c>
      <c r="F564" s="234" t="s">
        <v>1247</v>
      </c>
      <c r="G564" s="230" t="s">
        <v>1608</v>
      </c>
      <c r="H564" s="174" t="s">
        <v>1216</v>
      </c>
      <c r="I564" s="174" t="s">
        <v>1605</v>
      </c>
      <c r="J564" s="497"/>
      <c r="K564" s="382">
        <v>0</v>
      </c>
      <c r="L564" s="174" t="s">
        <v>260</v>
      </c>
      <c r="M564" s="383">
        <f>IF(BD.PD[[#This Row],[Mon]]="DOP",1,HLOOKUP(BD.PD[[#This Row],[Mon]],$K$1:$L$2,2,FALSE))</f>
        <v>1</v>
      </c>
      <c r="N564" s="384">
        <v>14500</v>
      </c>
      <c r="O564" s="395">
        <f>BD.PD[[#This Row],[Cant.]]*BD.PD[[#This Row],[ Tasa ]]*BD.PD[[#This Row],[ Precio Und.]]</f>
        <v>0</v>
      </c>
      <c r="P564" s="386">
        <v>0</v>
      </c>
      <c r="Q564" s="395">
        <f>IF(BD.PD[[#This Row],[Liquid. '[%']]]&lt;&gt;0,(BD.PD[[#This Row],[Valor Neto '[DOP']]]*BD.PD[[#This Row],[Liquid. '[%']]])+BD.PD[[#This Row],[Valor Neto '[DOP']]],BD.PD[[#This Row],[Valor Neto '[DOP']]])</f>
        <v>0</v>
      </c>
      <c r="R564" s="395">
        <f>BD.PD[[#This Row],[Ppto. Orden Interna '[DOP']]]/HLOOKUP("USD",$K$1:$L$2,2,FALSE)</f>
        <v>0</v>
      </c>
      <c r="S564" s="381" t="s">
        <v>1224</v>
      </c>
      <c r="T564" s="387"/>
      <c r="U564" s="460" t="s">
        <v>542</v>
      </c>
      <c r="V564" s="611">
        <v>801673</v>
      </c>
      <c r="W564" s="499" t="s">
        <v>1195</v>
      </c>
      <c r="X564" s="495"/>
      <c r="Y564" s="388"/>
      <c r="Z564" s="243">
        <f>BD.PD[[#This Row],[Av.P1 '[%']]]*BD.PD[[#This Row],[Ppto. Orden Interna '[DOP']]]</f>
        <v>0</v>
      </c>
      <c r="AA564" s="495"/>
      <c r="AB564" s="388"/>
      <c r="AC564" s="243">
        <f>BD.PD[[#This Row],[Av.P2 '[%']]]*BD.PD[[#This Row],[Ppto. Orden Interna '[DOP']]]</f>
        <v>0</v>
      </c>
      <c r="AD564" s="249"/>
      <c r="AE564" s="389"/>
      <c r="AF564" s="243">
        <f>BD.PD[[#This Row],[Av.P3 '[%']]]*BD.PD[[#This Row],[Ppto. Orden Interna '[DOP']]]</f>
        <v>0</v>
      </c>
      <c r="AG564" s="243"/>
      <c r="AH564" s="243"/>
      <c r="AI564" s="243"/>
      <c r="AJ564" s="243"/>
      <c r="AK564" s="243"/>
      <c r="AL564" s="243"/>
      <c r="AM564" s="482">
        <f>BD.PD[[#This Row],[Pago 3]]+BD.PD[[#This Row],[Pago 2]]+BD.PD[[#This Row],[Pago 1]]</f>
        <v>0</v>
      </c>
      <c r="AN564" s="511" t="s">
        <v>244</v>
      </c>
      <c r="AO564" s="511" t="s">
        <v>245</v>
      </c>
      <c r="AP564" s="511" t="s">
        <v>246</v>
      </c>
      <c r="AQ564" s="511" t="s">
        <v>247</v>
      </c>
      <c r="AR564" s="511">
        <v>594</v>
      </c>
      <c r="AS564" s="511" t="s">
        <v>248</v>
      </c>
      <c r="IH564" s="306"/>
    </row>
    <row r="565" spans="1:242" ht="15" customHeight="1" x14ac:dyDescent="0.3">
      <c r="A565" s="174">
        <v>8.07</v>
      </c>
      <c r="B565" s="231"/>
      <c r="C565" s="232" t="str">
        <f>VLOOKUP(BD.PD[[#This Row],[Pos]],PPto[],3,FALSE)</f>
        <v>8.07 Señalizacion interiores</v>
      </c>
      <c r="D565" s="174" t="s">
        <v>23</v>
      </c>
      <c r="E565" s="305" t="str">
        <f>IF(BD.PD[[#This Row],[.]]="*",VLOOKUP(BD.PD[[#This Row],[Pos]],Presupuesto!A:H,7,FALSE),"")</f>
        <v/>
      </c>
      <c r="F565" s="234" t="s">
        <v>1248</v>
      </c>
      <c r="G565" s="230" t="s">
        <v>1608</v>
      </c>
      <c r="H565" s="174" t="s">
        <v>1216</v>
      </c>
      <c r="I565" s="174" t="s">
        <v>1605</v>
      </c>
      <c r="J565" s="497"/>
      <c r="K565" s="382">
        <v>0</v>
      </c>
      <c r="L565" s="174" t="s">
        <v>260</v>
      </c>
      <c r="M565" s="383">
        <f>IF(BD.PD[[#This Row],[Mon]]="DOP",1,HLOOKUP(BD.PD[[#This Row],[Mon]],$K$1:$L$2,2,FALSE))</f>
        <v>1</v>
      </c>
      <c r="N565" s="384">
        <v>73000</v>
      </c>
      <c r="O565" s="395">
        <f>BD.PD[[#This Row],[Cant.]]*BD.PD[[#This Row],[ Tasa ]]*BD.PD[[#This Row],[ Precio Und.]]</f>
        <v>0</v>
      </c>
      <c r="P565" s="386">
        <v>0</v>
      </c>
      <c r="Q565" s="395">
        <f>IF(BD.PD[[#This Row],[Liquid. '[%']]]&lt;&gt;0,(BD.PD[[#This Row],[Valor Neto '[DOP']]]*BD.PD[[#This Row],[Liquid. '[%']]])+BD.PD[[#This Row],[Valor Neto '[DOP']]],BD.PD[[#This Row],[Valor Neto '[DOP']]])</f>
        <v>0</v>
      </c>
      <c r="R565" s="395">
        <f>BD.PD[[#This Row],[Ppto. Orden Interna '[DOP']]]/HLOOKUP("USD",$K$1:$L$2,2,FALSE)</f>
        <v>0</v>
      </c>
      <c r="S565" s="381" t="s">
        <v>1224</v>
      </c>
      <c r="T565" s="387"/>
      <c r="U565" s="460" t="s">
        <v>542</v>
      </c>
      <c r="V565" s="611">
        <v>801673</v>
      </c>
      <c r="W565" s="499" t="s">
        <v>1195</v>
      </c>
      <c r="X565" s="495"/>
      <c r="Y565" s="388"/>
      <c r="Z565" s="243">
        <f>BD.PD[[#This Row],[Av.P1 '[%']]]*BD.PD[[#This Row],[Ppto. Orden Interna '[DOP']]]</f>
        <v>0</v>
      </c>
      <c r="AA565" s="495"/>
      <c r="AB565" s="388"/>
      <c r="AC565" s="243">
        <f>BD.PD[[#This Row],[Av.P2 '[%']]]*BD.PD[[#This Row],[Ppto. Orden Interna '[DOP']]]</f>
        <v>0</v>
      </c>
      <c r="AD565" s="249"/>
      <c r="AE565" s="389"/>
      <c r="AF565" s="243">
        <f>BD.PD[[#This Row],[Av.P3 '[%']]]*BD.PD[[#This Row],[Ppto. Orden Interna '[DOP']]]</f>
        <v>0</v>
      </c>
      <c r="AG565" s="243"/>
      <c r="AH565" s="243"/>
      <c r="AI565" s="243"/>
      <c r="AJ565" s="243"/>
      <c r="AK565" s="243"/>
      <c r="AL565" s="243"/>
      <c r="AM565" s="482">
        <f>BD.PD[[#This Row],[Pago 3]]+BD.PD[[#This Row],[Pago 2]]+BD.PD[[#This Row],[Pago 1]]</f>
        <v>0</v>
      </c>
      <c r="AN565" s="511" t="s">
        <v>244</v>
      </c>
      <c r="AO565" s="511" t="s">
        <v>245</v>
      </c>
      <c r="AP565" s="511" t="s">
        <v>246</v>
      </c>
      <c r="AQ565" s="511" t="s">
        <v>247</v>
      </c>
      <c r="AR565" s="511">
        <v>594</v>
      </c>
      <c r="AS565" s="511" t="s">
        <v>248</v>
      </c>
      <c r="IH565" s="306"/>
    </row>
    <row r="566" spans="1:242" ht="15" customHeight="1" x14ac:dyDescent="0.3">
      <c r="A566" s="174">
        <v>8.07</v>
      </c>
      <c r="B566" s="231"/>
      <c r="C566" s="232" t="str">
        <f>VLOOKUP(BD.PD[[#This Row],[Pos]],PPto[],3,FALSE)</f>
        <v>8.07 Señalizacion interiores</v>
      </c>
      <c r="D566" s="174" t="s">
        <v>23</v>
      </c>
      <c r="E566" s="305" t="str">
        <f>IF(BD.PD[[#This Row],[.]]="*",VLOOKUP(BD.PD[[#This Row],[Pos]],Presupuesto!A:H,7,FALSE),"")</f>
        <v/>
      </c>
      <c r="F566" s="234" t="s">
        <v>1249</v>
      </c>
      <c r="G566" s="230" t="s">
        <v>1608</v>
      </c>
      <c r="H566" s="174" t="s">
        <v>1216</v>
      </c>
      <c r="I566" s="174" t="s">
        <v>1605</v>
      </c>
      <c r="J566" s="497"/>
      <c r="K566" s="382">
        <v>0</v>
      </c>
      <c r="L566" s="174" t="s">
        <v>260</v>
      </c>
      <c r="M566" s="383">
        <f>IF(BD.PD[[#This Row],[Mon]]="DOP",1,HLOOKUP(BD.PD[[#This Row],[Mon]],$K$1:$L$2,2,FALSE))</f>
        <v>1</v>
      </c>
      <c r="N566" s="384">
        <v>73000</v>
      </c>
      <c r="O566" s="395">
        <f>BD.PD[[#This Row],[Cant.]]*BD.PD[[#This Row],[ Tasa ]]*BD.PD[[#This Row],[ Precio Und.]]</f>
        <v>0</v>
      </c>
      <c r="P566" s="386">
        <v>0</v>
      </c>
      <c r="Q566" s="395">
        <f>IF(BD.PD[[#This Row],[Liquid. '[%']]]&lt;&gt;0,(BD.PD[[#This Row],[Valor Neto '[DOP']]]*BD.PD[[#This Row],[Liquid. '[%']]])+BD.PD[[#This Row],[Valor Neto '[DOP']]],BD.PD[[#This Row],[Valor Neto '[DOP']]])</f>
        <v>0</v>
      </c>
      <c r="R566" s="395">
        <f>BD.PD[[#This Row],[Ppto. Orden Interna '[DOP']]]/HLOOKUP("USD",$K$1:$L$2,2,FALSE)</f>
        <v>0</v>
      </c>
      <c r="S566" s="381" t="s">
        <v>1224</v>
      </c>
      <c r="T566" s="387"/>
      <c r="U566" s="460" t="s">
        <v>542</v>
      </c>
      <c r="V566" s="611">
        <v>801673</v>
      </c>
      <c r="W566" s="499" t="s">
        <v>1195</v>
      </c>
      <c r="X566" s="495"/>
      <c r="Y566" s="388"/>
      <c r="Z566" s="243">
        <f>BD.PD[[#This Row],[Av.P1 '[%']]]*BD.PD[[#This Row],[Ppto. Orden Interna '[DOP']]]</f>
        <v>0</v>
      </c>
      <c r="AA566" s="495"/>
      <c r="AB566" s="388"/>
      <c r="AC566" s="243">
        <f>BD.PD[[#This Row],[Av.P2 '[%']]]*BD.PD[[#This Row],[Ppto. Orden Interna '[DOP']]]</f>
        <v>0</v>
      </c>
      <c r="AD566" s="249"/>
      <c r="AE566" s="389"/>
      <c r="AF566" s="243">
        <f>BD.PD[[#This Row],[Av.P3 '[%']]]*BD.PD[[#This Row],[Ppto. Orden Interna '[DOP']]]</f>
        <v>0</v>
      </c>
      <c r="AG566" s="243"/>
      <c r="AH566" s="243"/>
      <c r="AI566" s="243"/>
      <c r="AJ566" s="243"/>
      <c r="AK566" s="243"/>
      <c r="AL566" s="243"/>
      <c r="AM566" s="482">
        <f>BD.PD[[#This Row],[Pago 3]]+BD.PD[[#This Row],[Pago 2]]+BD.PD[[#This Row],[Pago 1]]</f>
        <v>0</v>
      </c>
      <c r="AN566" s="511" t="s">
        <v>244</v>
      </c>
      <c r="AO566" s="511" t="s">
        <v>245</v>
      </c>
      <c r="AP566" s="511" t="s">
        <v>246</v>
      </c>
      <c r="AQ566" s="511" t="s">
        <v>247</v>
      </c>
      <c r="AR566" s="511">
        <v>594</v>
      </c>
      <c r="AS566" s="511" t="s">
        <v>248</v>
      </c>
      <c r="IH566" s="306"/>
    </row>
    <row r="567" spans="1:242" ht="15" customHeight="1" x14ac:dyDescent="0.3">
      <c r="A567" s="174">
        <v>8.07</v>
      </c>
      <c r="B567" s="231"/>
      <c r="C567" s="232" t="str">
        <f>VLOOKUP(BD.PD[[#This Row],[Pos]],PPto[],3,FALSE)</f>
        <v>8.07 Señalizacion interiores</v>
      </c>
      <c r="D567" s="174" t="s">
        <v>23</v>
      </c>
      <c r="E567" s="305" t="str">
        <f>IF(BD.PD[[#This Row],[.]]="*",VLOOKUP(BD.PD[[#This Row],[Pos]],Presupuesto!A:H,7,FALSE),"")</f>
        <v/>
      </c>
      <c r="F567" s="234" t="s">
        <v>1250</v>
      </c>
      <c r="G567" s="230" t="s">
        <v>1608</v>
      </c>
      <c r="H567" s="174" t="s">
        <v>1216</v>
      </c>
      <c r="I567" s="174" t="s">
        <v>1605</v>
      </c>
      <c r="J567" s="497"/>
      <c r="K567" s="382">
        <v>0</v>
      </c>
      <c r="L567" s="174" t="s">
        <v>260</v>
      </c>
      <c r="M567" s="383">
        <f>IF(BD.PD[[#This Row],[Mon]]="DOP",1,HLOOKUP(BD.PD[[#This Row],[Mon]],$K$1:$L$2,2,FALSE))</f>
        <v>1</v>
      </c>
      <c r="N567" s="384">
        <v>73000</v>
      </c>
      <c r="O567" s="395">
        <f>BD.PD[[#This Row],[Cant.]]*BD.PD[[#This Row],[ Tasa ]]*BD.PD[[#This Row],[ Precio Und.]]</f>
        <v>0</v>
      </c>
      <c r="P567" s="386">
        <v>0</v>
      </c>
      <c r="Q567" s="395">
        <f>IF(BD.PD[[#This Row],[Liquid. '[%']]]&lt;&gt;0,(BD.PD[[#This Row],[Valor Neto '[DOP']]]*BD.PD[[#This Row],[Liquid. '[%']]])+BD.PD[[#This Row],[Valor Neto '[DOP']]],BD.PD[[#This Row],[Valor Neto '[DOP']]])</f>
        <v>0</v>
      </c>
      <c r="R567" s="395">
        <f>BD.PD[[#This Row],[Ppto. Orden Interna '[DOP']]]/HLOOKUP("USD",$K$1:$L$2,2,FALSE)</f>
        <v>0</v>
      </c>
      <c r="S567" s="381" t="s">
        <v>1224</v>
      </c>
      <c r="T567" s="387"/>
      <c r="U567" s="460" t="s">
        <v>542</v>
      </c>
      <c r="V567" s="611">
        <v>801673</v>
      </c>
      <c r="W567" s="499" t="s">
        <v>1195</v>
      </c>
      <c r="X567" s="495"/>
      <c r="Y567" s="388"/>
      <c r="Z567" s="243">
        <f>BD.PD[[#This Row],[Av.P1 '[%']]]*BD.PD[[#This Row],[Ppto. Orden Interna '[DOP']]]</f>
        <v>0</v>
      </c>
      <c r="AA567" s="495"/>
      <c r="AB567" s="388"/>
      <c r="AC567" s="243">
        <f>BD.PD[[#This Row],[Av.P2 '[%']]]*BD.PD[[#This Row],[Ppto. Orden Interna '[DOP']]]</f>
        <v>0</v>
      </c>
      <c r="AD567" s="249"/>
      <c r="AE567" s="389"/>
      <c r="AF567" s="243">
        <f>BD.PD[[#This Row],[Av.P3 '[%']]]*BD.PD[[#This Row],[Ppto. Orden Interna '[DOP']]]</f>
        <v>0</v>
      </c>
      <c r="AG567" s="243"/>
      <c r="AH567" s="243"/>
      <c r="AI567" s="243"/>
      <c r="AJ567" s="243"/>
      <c r="AK567" s="243"/>
      <c r="AL567" s="243"/>
      <c r="AM567" s="482">
        <f>BD.PD[[#This Row],[Pago 3]]+BD.PD[[#This Row],[Pago 2]]+BD.PD[[#This Row],[Pago 1]]</f>
        <v>0</v>
      </c>
      <c r="AN567" s="511" t="s">
        <v>244</v>
      </c>
      <c r="AO567" s="511" t="s">
        <v>245</v>
      </c>
      <c r="AP567" s="511" t="s">
        <v>246</v>
      </c>
      <c r="AQ567" s="511" t="s">
        <v>247</v>
      </c>
      <c r="AR567" s="511">
        <v>594</v>
      </c>
      <c r="AS567" s="511" t="s">
        <v>248</v>
      </c>
      <c r="IH567" s="306"/>
    </row>
    <row r="568" spans="1:242" ht="15" customHeight="1" x14ac:dyDescent="0.3">
      <c r="A568" s="174">
        <v>8.07</v>
      </c>
      <c r="B568" s="231"/>
      <c r="C568" s="232" t="str">
        <f>VLOOKUP(BD.PD[[#This Row],[Pos]],PPto[],3,FALSE)</f>
        <v>8.07 Señalizacion interiores</v>
      </c>
      <c r="D568" s="174" t="s">
        <v>23</v>
      </c>
      <c r="E568" s="305" t="str">
        <f>IF(BD.PD[[#This Row],[.]]="*",VLOOKUP(BD.PD[[#This Row],[Pos]],Presupuesto!A:H,7,FALSE),"")</f>
        <v/>
      </c>
      <c r="F568" s="234" t="s">
        <v>1251</v>
      </c>
      <c r="G568" s="230" t="s">
        <v>1608</v>
      </c>
      <c r="H568" s="174" t="s">
        <v>1216</v>
      </c>
      <c r="I568" s="174" t="s">
        <v>1605</v>
      </c>
      <c r="J568" s="497"/>
      <c r="K568" s="382">
        <v>0</v>
      </c>
      <c r="L568" s="174" t="s">
        <v>260</v>
      </c>
      <c r="M568" s="383">
        <f>IF(BD.PD[[#This Row],[Mon]]="DOP",1,HLOOKUP(BD.PD[[#This Row],[Mon]],$K$1:$L$2,2,FALSE))</f>
        <v>1</v>
      </c>
      <c r="N568" s="384">
        <v>10220</v>
      </c>
      <c r="O568" s="395">
        <f>BD.PD[[#This Row],[Cant.]]*BD.PD[[#This Row],[ Tasa ]]*BD.PD[[#This Row],[ Precio Und.]]</f>
        <v>0</v>
      </c>
      <c r="P568" s="386">
        <v>0</v>
      </c>
      <c r="Q568" s="395">
        <f>IF(BD.PD[[#This Row],[Liquid. '[%']]]&lt;&gt;0,(BD.PD[[#This Row],[Valor Neto '[DOP']]]*BD.PD[[#This Row],[Liquid. '[%']]])+BD.PD[[#This Row],[Valor Neto '[DOP']]],BD.PD[[#This Row],[Valor Neto '[DOP']]])</f>
        <v>0</v>
      </c>
      <c r="R568" s="395">
        <f>BD.PD[[#This Row],[Ppto. Orden Interna '[DOP']]]/HLOOKUP("USD",$K$1:$L$2,2,FALSE)</f>
        <v>0</v>
      </c>
      <c r="S568" s="381" t="s">
        <v>1224</v>
      </c>
      <c r="T568" s="387"/>
      <c r="U568" s="460" t="s">
        <v>542</v>
      </c>
      <c r="V568" s="611">
        <v>801673</v>
      </c>
      <c r="W568" s="499" t="s">
        <v>1195</v>
      </c>
      <c r="X568" s="495"/>
      <c r="Y568" s="388"/>
      <c r="Z568" s="243">
        <f>BD.PD[[#This Row],[Av.P1 '[%']]]*BD.PD[[#This Row],[Ppto. Orden Interna '[DOP']]]</f>
        <v>0</v>
      </c>
      <c r="AA568" s="495"/>
      <c r="AB568" s="388"/>
      <c r="AC568" s="243">
        <f>BD.PD[[#This Row],[Av.P2 '[%']]]*BD.PD[[#This Row],[Ppto. Orden Interna '[DOP']]]</f>
        <v>0</v>
      </c>
      <c r="AD568" s="249"/>
      <c r="AE568" s="389"/>
      <c r="AF568" s="243">
        <f>BD.PD[[#This Row],[Av.P3 '[%']]]*BD.PD[[#This Row],[Ppto. Orden Interna '[DOP']]]</f>
        <v>0</v>
      </c>
      <c r="AG568" s="243"/>
      <c r="AH568" s="243"/>
      <c r="AI568" s="243"/>
      <c r="AJ568" s="243"/>
      <c r="AK568" s="243"/>
      <c r="AL568" s="243"/>
      <c r="AM568" s="482">
        <f>BD.PD[[#This Row],[Pago 3]]+BD.PD[[#This Row],[Pago 2]]+BD.PD[[#This Row],[Pago 1]]</f>
        <v>0</v>
      </c>
      <c r="AN568" s="511" t="s">
        <v>244</v>
      </c>
      <c r="AO568" s="511" t="s">
        <v>245</v>
      </c>
      <c r="AP568" s="511" t="s">
        <v>246</v>
      </c>
      <c r="AQ568" s="511" t="s">
        <v>247</v>
      </c>
      <c r="AR568" s="511">
        <v>594</v>
      </c>
      <c r="AS568" s="511" t="s">
        <v>248</v>
      </c>
      <c r="IH568" s="306"/>
    </row>
    <row r="569" spans="1:242" ht="15" customHeight="1" x14ac:dyDescent="0.3">
      <c r="A569" s="174">
        <v>8.07</v>
      </c>
      <c r="B569" s="231"/>
      <c r="C569" s="232" t="str">
        <f>VLOOKUP(BD.PD[[#This Row],[Pos]],PPto[],3,FALSE)</f>
        <v>8.07 Señalizacion interiores</v>
      </c>
      <c r="D569" s="174" t="s">
        <v>23</v>
      </c>
      <c r="E569" s="305" t="str">
        <f>IF(BD.PD[[#This Row],[.]]="*",VLOOKUP(BD.PD[[#This Row],[Pos]],Presupuesto!A:H,7,FALSE),"")</f>
        <v/>
      </c>
      <c r="F569" s="234" t="s">
        <v>1252</v>
      </c>
      <c r="G569" s="230" t="s">
        <v>1608</v>
      </c>
      <c r="H569" s="174" t="s">
        <v>1216</v>
      </c>
      <c r="I569" s="174" t="s">
        <v>1605</v>
      </c>
      <c r="J569" s="497"/>
      <c r="K569" s="382">
        <v>0</v>
      </c>
      <c r="L569" s="174" t="s">
        <v>260</v>
      </c>
      <c r="M569" s="383">
        <f>IF(BD.PD[[#This Row],[Mon]]="DOP",1,HLOOKUP(BD.PD[[#This Row],[Mon]],$K$1:$L$2,2,FALSE))</f>
        <v>1</v>
      </c>
      <c r="N569" s="384">
        <v>80000</v>
      </c>
      <c r="O569" s="395">
        <f>BD.PD[[#This Row],[Cant.]]*BD.PD[[#This Row],[ Tasa ]]*BD.PD[[#This Row],[ Precio Und.]]</f>
        <v>0</v>
      </c>
      <c r="P569" s="386">
        <v>0</v>
      </c>
      <c r="Q569" s="395">
        <f>IF(BD.PD[[#This Row],[Liquid. '[%']]]&lt;&gt;0,(BD.PD[[#This Row],[Valor Neto '[DOP']]]*BD.PD[[#This Row],[Liquid. '[%']]])+BD.PD[[#This Row],[Valor Neto '[DOP']]],BD.PD[[#This Row],[Valor Neto '[DOP']]])</f>
        <v>0</v>
      </c>
      <c r="R569" s="395">
        <f>BD.PD[[#This Row],[Ppto. Orden Interna '[DOP']]]/HLOOKUP("USD",$K$1:$L$2,2,FALSE)</f>
        <v>0</v>
      </c>
      <c r="S569" s="381" t="s">
        <v>1224</v>
      </c>
      <c r="T569" s="387"/>
      <c r="U569" s="460" t="s">
        <v>542</v>
      </c>
      <c r="V569" s="611">
        <v>801673</v>
      </c>
      <c r="W569" s="499" t="s">
        <v>1195</v>
      </c>
      <c r="X569" s="495"/>
      <c r="Y569" s="388"/>
      <c r="Z569" s="243">
        <f>BD.PD[[#This Row],[Av.P1 '[%']]]*BD.PD[[#This Row],[Ppto. Orden Interna '[DOP']]]</f>
        <v>0</v>
      </c>
      <c r="AA569" s="495"/>
      <c r="AB569" s="388"/>
      <c r="AC569" s="243">
        <f>BD.PD[[#This Row],[Av.P2 '[%']]]*BD.PD[[#This Row],[Ppto. Orden Interna '[DOP']]]</f>
        <v>0</v>
      </c>
      <c r="AD569" s="249"/>
      <c r="AE569" s="389"/>
      <c r="AF569" s="243">
        <f>BD.PD[[#This Row],[Av.P3 '[%']]]*BD.PD[[#This Row],[Ppto. Orden Interna '[DOP']]]</f>
        <v>0</v>
      </c>
      <c r="AG569" s="243"/>
      <c r="AH569" s="243"/>
      <c r="AI569" s="243"/>
      <c r="AJ569" s="243"/>
      <c r="AK569" s="243"/>
      <c r="AL569" s="243"/>
      <c r="AM569" s="482">
        <f>BD.PD[[#This Row],[Pago 3]]+BD.PD[[#This Row],[Pago 2]]+BD.PD[[#This Row],[Pago 1]]</f>
        <v>0</v>
      </c>
      <c r="AN569" s="511" t="s">
        <v>244</v>
      </c>
      <c r="AO569" s="511" t="s">
        <v>245</v>
      </c>
      <c r="AP569" s="511" t="s">
        <v>246</v>
      </c>
      <c r="AQ569" s="511" t="s">
        <v>247</v>
      </c>
      <c r="AR569" s="511">
        <v>594</v>
      </c>
      <c r="AS569" s="511" t="s">
        <v>248</v>
      </c>
      <c r="IH569" s="306"/>
    </row>
    <row r="570" spans="1:242" ht="15" customHeight="1" x14ac:dyDescent="0.3">
      <c r="A570" s="174">
        <v>8.07</v>
      </c>
      <c r="B570" s="231"/>
      <c r="C570" s="232" t="str">
        <f>VLOOKUP(BD.PD[[#This Row],[Pos]],PPto[],3,FALSE)</f>
        <v>8.07 Señalizacion interiores</v>
      </c>
      <c r="D570" s="174" t="s">
        <v>23</v>
      </c>
      <c r="E570" s="305" t="str">
        <f>IF(BD.PD[[#This Row],[.]]="*",VLOOKUP(BD.PD[[#This Row],[Pos]],Presupuesto!A:H,7,FALSE),"")</f>
        <v/>
      </c>
      <c r="F570" s="234" t="s">
        <v>1253</v>
      </c>
      <c r="G570" s="230" t="s">
        <v>1608</v>
      </c>
      <c r="H570" s="174" t="s">
        <v>1216</v>
      </c>
      <c r="I570" s="174" t="s">
        <v>1605</v>
      </c>
      <c r="J570" s="497"/>
      <c r="K570" s="382">
        <v>0</v>
      </c>
      <c r="L570" s="174" t="s">
        <v>260</v>
      </c>
      <c r="M570" s="383">
        <f>IF(BD.PD[[#This Row],[Mon]]="DOP",1,HLOOKUP(BD.PD[[#This Row],[Mon]],$K$1:$L$2,2,FALSE))</f>
        <v>1</v>
      </c>
      <c r="N570" s="384">
        <v>35000</v>
      </c>
      <c r="O570" s="395">
        <f>BD.PD[[#This Row],[Cant.]]*BD.PD[[#This Row],[ Tasa ]]*BD.PD[[#This Row],[ Precio Und.]]</f>
        <v>0</v>
      </c>
      <c r="P570" s="386">
        <v>0</v>
      </c>
      <c r="Q570" s="395">
        <f>IF(BD.PD[[#This Row],[Liquid. '[%']]]&lt;&gt;0,(BD.PD[[#This Row],[Valor Neto '[DOP']]]*BD.PD[[#This Row],[Liquid. '[%']]])+BD.PD[[#This Row],[Valor Neto '[DOP']]],BD.PD[[#This Row],[Valor Neto '[DOP']]])</f>
        <v>0</v>
      </c>
      <c r="R570" s="395">
        <f>BD.PD[[#This Row],[Ppto. Orden Interna '[DOP']]]/HLOOKUP("USD",$K$1:$L$2,2,FALSE)</f>
        <v>0</v>
      </c>
      <c r="S570" s="381" t="s">
        <v>1224</v>
      </c>
      <c r="T570" s="387"/>
      <c r="U570" s="460" t="s">
        <v>542</v>
      </c>
      <c r="V570" s="611">
        <v>801673</v>
      </c>
      <c r="W570" s="499" t="s">
        <v>1195</v>
      </c>
      <c r="X570" s="495"/>
      <c r="Y570" s="388"/>
      <c r="Z570" s="243">
        <f>BD.PD[[#This Row],[Av.P1 '[%']]]*BD.PD[[#This Row],[Ppto. Orden Interna '[DOP']]]</f>
        <v>0</v>
      </c>
      <c r="AA570" s="495"/>
      <c r="AB570" s="388"/>
      <c r="AC570" s="243">
        <f>BD.PD[[#This Row],[Av.P2 '[%']]]*BD.PD[[#This Row],[Ppto. Orden Interna '[DOP']]]</f>
        <v>0</v>
      </c>
      <c r="AD570" s="249"/>
      <c r="AE570" s="389"/>
      <c r="AF570" s="243">
        <f>BD.PD[[#This Row],[Av.P3 '[%']]]*BD.PD[[#This Row],[Ppto. Orden Interna '[DOP']]]</f>
        <v>0</v>
      </c>
      <c r="AG570" s="243"/>
      <c r="AH570" s="243"/>
      <c r="AI570" s="243"/>
      <c r="AJ570" s="243"/>
      <c r="AK570" s="243"/>
      <c r="AL570" s="243"/>
      <c r="AM570" s="482">
        <f>BD.PD[[#This Row],[Pago 3]]+BD.PD[[#This Row],[Pago 2]]+BD.PD[[#This Row],[Pago 1]]</f>
        <v>0</v>
      </c>
      <c r="AN570" s="511" t="s">
        <v>244</v>
      </c>
      <c r="AO570" s="511" t="s">
        <v>245</v>
      </c>
      <c r="AP570" s="511" t="s">
        <v>246</v>
      </c>
      <c r="AQ570" s="511" t="s">
        <v>247</v>
      </c>
      <c r="AR570" s="511">
        <v>594</v>
      </c>
      <c r="AS570" s="511" t="s">
        <v>248</v>
      </c>
      <c r="IH570" s="306"/>
    </row>
    <row r="571" spans="1:242" ht="15" customHeight="1" x14ac:dyDescent="0.3">
      <c r="A571" s="174">
        <v>8.07</v>
      </c>
      <c r="B571" s="231"/>
      <c r="C571" s="232" t="str">
        <f>VLOOKUP(BD.PD[[#This Row],[Pos]],PPto[],3,FALSE)</f>
        <v>8.07 Señalizacion interiores</v>
      </c>
      <c r="D571" s="174" t="s">
        <v>23</v>
      </c>
      <c r="E571" s="305" t="str">
        <f>IF(BD.PD[[#This Row],[.]]="*",VLOOKUP(BD.PD[[#This Row],[Pos]],Presupuesto!A:H,7,FALSE),"")</f>
        <v/>
      </c>
      <c r="F571" s="234" t="s">
        <v>1254</v>
      </c>
      <c r="G571" s="230" t="s">
        <v>1608</v>
      </c>
      <c r="H571" s="174" t="s">
        <v>1216</v>
      </c>
      <c r="I571" s="174" t="s">
        <v>1605</v>
      </c>
      <c r="J571" s="497"/>
      <c r="K571" s="382">
        <v>0</v>
      </c>
      <c r="L571" s="174" t="s">
        <v>260</v>
      </c>
      <c r="M571" s="383">
        <f>IF(BD.PD[[#This Row],[Mon]]="DOP",1,HLOOKUP(BD.PD[[#This Row],[Mon]],$K$1:$L$2,2,FALSE))</f>
        <v>1</v>
      </c>
      <c r="N571" s="384">
        <v>11000</v>
      </c>
      <c r="O571" s="395">
        <f>BD.PD[[#This Row],[Cant.]]*BD.PD[[#This Row],[ Tasa ]]*BD.PD[[#This Row],[ Precio Und.]]</f>
        <v>0</v>
      </c>
      <c r="P571" s="386">
        <v>0</v>
      </c>
      <c r="Q571" s="395">
        <f>IF(BD.PD[[#This Row],[Liquid. '[%']]]&lt;&gt;0,(BD.PD[[#This Row],[Valor Neto '[DOP']]]*BD.PD[[#This Row],[Liquid. '[%']]])+BD.PD[[#This Row],[Valor Neto '[DOP']]],BD.PD[[#This Row],[Valor Neto '[DOP']]])</f>
        <v>0</v>
      </c>
      <c r="R571" s="395">
        <f>BD.PD[[#This Row],[Ppto. Orden Interna '[DOP']]]/HLOOKUP("USD",$K$1:$L$2,2,FALSE)</f>
        <v>0</v>
      </c>
      <c r="S571" s="381" t="s">
        <v>1224</v>
      </c>
      <c r="T571" s="387"/>
      <c r="U571" s="460" t="s">
        <v>542</v>
      </c>
      <c r="V571" s="611">
        <v>801673</v>
      </c>
      <c r="W571" s="499" t="s">
        <v>1195</v>
      </c>
      <c r="X571" s="495"/>
      <c r="Y571" s="388"/>
      <c r="Z571" s="243">
        <f>BD.PD[[#This Row],[Av.P1 '[%']]]*BD.PD[[#This Row],[Ppto. Orden Interna '[DOP']]]</f>
        <v>0</v>
      </c>
      <c r="AA571" s="495"/>
      <c r="AB571" s="388"/>
      <c r="AC571" s="243">
        <f>BD.PD[[#This Row],[Av.P2 '[%']]]*BD.PD[[#This Row],[Ppto. Orden Interna '[DOP']]]</f>
        <v>0</v>
      </c>
      <c r="AD571" s="249"/>
      <c r="AE571" s="389"/>
      <c r="AF571" s="243">
        <f>BD.PD[[#This Row],[Av.P3 '[%']]]*BD.PD[[#This Row],[Ppto. Orden Interna '[DOP']]]</f>
        <v>0</v>
      </c>
      <c r="AG571" s="243"/>
      <c r="AH571" s="243"/>
      <c r="AI571" s="243"/>
      <c r="AJ571" s="243"/>
      <c r="AK571" s="243"/>
      <c r="AL571" s="243"/>
      <c r="AM571" s="482">
        <f>BD.PD[[#This Row],[Pago 3]]+BD.PD[[#This Row],[Pago 2]]+BD.PD[[#This Row],[Pago 1]]</f>
        <v>0</v>
      </c>
      <c r="AN571" s="511" t="s">
        <v>244</v>
      </c>
      <c r="AO571" s="511" t="s">
        <v>245</v>
      </c>
      <c r="AP571" s="511" t="s">
        <v>246</v>
      </c>
      <c r="AQ571" s="511" t="s">
        <v>247</v>
      </c>
      <c r="AR571" s="511">
        <v>594</v>
      </c>
      <c r="AS571" s="511" t="s">
        <v>248</v>
      </c>
      <c r="IH571" s="306"/>
    </row>
    <row r="572" spans="1:242" ht="15" customHeight="1" x14ac:dyDescent="0.3">
      <c r="A572" s="174">
        <v>8.07</v>
      </c>
      <c r="B572" s="231"/>
      <c r="C572" s="232" t="str">
        <f>VLOOKUP(BD.PD[[#This Row],[Pos]],PPto[],3,FALSE)</f>
        <v>8.07 Señalizacion interiores</v>
      </c>
      <c r="D572" s="174" t="s">
        <v>23</v>
      </c>
      <c r="E572" s="305" t="str">
        <f>IF(BD.PD[[#This Row],[.]]="*",VLOOKUP(BD.PD[[#This Row],[Pos]],Presupuesto!A:H,7,FALSE),"")</f>
        <v/>
      </c>
      <c r="F572" s="234" t="s">
        <v>1255</v>
      </c>
      <c r="G572" s="230" t="s">
        <v>1608</v>
      </c>
      <c r="H572" s="174" t="s">
        <v>1216</v>
      </c>
      <c r="I572" s="174" t="s">
        <v>1605</v>
      </c>
      <c r="J572" s="497"/>
      <c r="K572" s="382">
        <v>0</v>
      </c>
      <c r="L572" s="174" t="s">
        <v>117</v>
      </c>
      <c r="M572" s="383">
        <f>IF(BD.PD[[#This Row],[Mon]]="DOP",1,HLOOKUP(BD.PD[[#This Row],[Mon]],$K$1:$L$2,2,FALSE))</f>
        <v>61</v>
      </c>
      <c r="N572" s="384">
        <v>86.42</v>
      </c>
      <c r="O572" s="395">
        <f>BD.PD[[#This Row],[Cant.]]*BD.PD[[#This Row],[ Tasa ]]*BD.PD[[#This Row],[ Precio Und.]]</f>
        <v>0</v>
      </c>
      <c r="P572" s="386">
        <v>0</v>
      </c>
      <c r="Q572" s="395">
        <f>IF(BD.PD[[#This Row],[Liquid. '[%']]]&lt;&gt;0,(BD.PD[[#This Row],[Valor Neto '[DOP']]]*BD.PD[[#This Row],[Liquid. '[%']]])+BD.PD[[#This Row],[Valor Neto '[DOP']]],BD.PD[[#This Row],[Valor Neto '[DOP']]])</f>
        <v>0</v>
      </c>
      <c r="R572" s="395">
        <f>BD.PD[[#This Row],[Ppto. Orden Interna '[DOP']]]/HLOOKUP("USD",$K$1:$L$2,2,FALSE)</f>
        <v>0</v>
      </c>
      <c r="S572" s="381" t="s">
        <v>1224</v>
      </c>
      <c r="T572" s="387"/>
      <c r="U572" s="460" t="s">
        <v>542</v>
      </c>
      <c r="V572" s="611">
        <v>801673</v>
      </c>
      <c r="W572" s="499" t="s">
        <v>323</v>
      </c>
      <c r="X572" s="495"/>
      <c r="Y572" s="388"/>
      <c r="Z572" s="243">
        <f>BD.PD[[#This Row],[Av.P1 '[%']]]*BD.PD[[#This Row],[Ppto. Orden Interna '[DOP']]]</f>
        <v>0</v>
      </c>
      <c r="AA572" s="495"/>
      <c r="AB572" s="388"/>
      <c r="AC572" s="243">
        <f>BD.PD[[#This Row],[Av.P2 '[%']]]*BD.PD[[#This Row],[Ppto. Orden Interna '[DOP']]]</f>
        <v>0</v>
      </c>
      <c r="AD572" s="249"/>
      <c r="AE572" s="389"/>
      <c r="AF572" s="243">
        <f>BD.PD[[#This Row],[Av.P3 '[%']]]*BD.PD[[#This Row],[Ppto. Orden Interna '[DOP']]]</f>
        <v>0</v>
      </c>
      <c r="AG572" s="243"/>
      <c r="AH572" s="243"/>
      <c r="AI572" s="243"/>
      <c r="AJ572" s="243"/>
      <c r="AK572" s="243"/>
      <c r="AL572" s="243"/>
      <c r="AM572" s="482">
        <f>BD.PD[[#This Row],[Pago 3]]+BD.PD[[#This Row],[Pago 2]]+BD.PD[[#This Row],[Pago 1]]</f>
        <v>0</v>
      </c>
      <c r="AN572" s="511" t="s">
        <v>244</v>
      </c>
      <c r="AO572" s="511" t="s">
        <v>245</v>
      </c>
      <c r="AP572" s="511" t="s">
        <v>246</v>
      </c>
      <c r="AQ572" s="511" t="s">
        <v>247</v>
      </c>
      <c r="AR572" s="511">
        <v>594</v>
      </c>
      <c r="AS572" s="511" t="s">
        <v>248</v>
      </c>
      <c r="IH572" s="306"/>
    </row>
    <row r="573" spans="1:242" ht="15" customHeight="1" x14ac:dyDescent="0.3">
      <c r="A573" s="174">
        <v>8.07</v>
      </c>
      <c r="B573" s="231"/>
      <c r="C573" s="232" t="str">
        <f>VLOOKUP(BD.PD[[#This Row],[Pos]],PPto[],3,FALSE)</f>
        <v>8.07 Señalizacion interiores</v>
      </c>
      <c r="D573" s="174" t="s">
        <v>23</v>
      </c>
      <c r="E573" s="305" t="str">
        <f>IF(BD.PD[[#This Row],[.]]="*",VLOOKUP(BD.PD[[#This Row],[Pos]],Presupuesto!A:H,7,FALSE),"")</f>
        <v/>
      </c>
      <c r="F573" s="234" t="s">
        <v>1256</v>
      </c>
      <c r="G573" s="230" t="s">
        <v>1608</v>
      </c>
      <c r="H573" s="174" t="s">
        <v>1216</v>
      </c>
      <c r="I573" s="174" t="s">
        <v>1605</v>
      </c>
      <c r="J573" s="497"/>
      <c r="K573" s="382">
        <v>0</v>
      </c>
      <c r="L573" s="174" t="s">
        <v>260</v>
      </c>
      <c r="M573" s="383">
        <f>IF(BD.PD[[#This Row],[Mon]]="DOP",1,HLOOKUP(BD.PD[[#This Row],[Mon]],$K$1:$L$2,2,FALSE))</f>
        <v>1</v>
      </c>
      <c r="N573" s="384">
        <v>2200</v>
      </c>
      <c r="O573" s="395">
        <f>BD.PD[[#This Row],[Cant.]]*BD.PD[[#This Row],[ Tasa ]]*BD.PD[[#This Row],[ Precio Und.]]</f>
        <v>0</v>
      </c>
      <c r="P573" s="386">
        <v>0</v>
      </c>
      <c r="Q573" s="395">
        <f>IF(BD.PD[[#This Row],[Liquid. '[%']]]&lt;&gt;0,(BD.PD[[#This Row],[Valor Neto '[DOP']]]*BD.PD[[#This Row],[Liquid. '[%']]])+BD.PD[[#This Row],[Valor Neto '[DOP']]],BD.PD[[#This Row],[Valor Neto '[DOP']]])</f>
        <v>0</v>
      </c>
      <c r="R573" s="395">
        <f>BD.PD[[#This Row],[Ppto. Orden Interna '[DOP']]]/HLOOKUP("USD",$K$1:$L$2,2,FALSE)</f>
        <v>0</v>
      </c>
      <c r="S573" s="381" t="s">
        <v>1263</v>
      </c>
      <c r="T573" s="387"/>
      <c r="U573" s="460" t="s">
        <v>542</v>
      </c>
      <c r="V573" s="611">
        <v>801673</v>
      </c>
      <c r="W573" s="499" t="s">
        <v>1195</v>
      </c>
      <c r="X573" s="495"/>
      <c r="Y573" s="388"/>
      <c r="Z573" s="243">
        <f>BD.PD[[#This Row],[Av.P1 '[%']]]*BD.PD[[#This Row],[Ppto. Orden Interna '[DOP']]]</f>
        <v>0</v>
      </c>
      <c r="AA573" s="495"/>
      <c r="AB573" s="388"/>
      <c r="AC573" s="243">
        <f>BD.PD[[#This Row],[Av.P2 '[%']]]*BD.PD[[#This Row],[Ppto. Orden Interna '[DOP']]]</f>
        <v>0</v>
      </c>
      <c r="AD573" s="249"/>
      <c r="AE573" s="389"/>
      <c r="AF573" s="243">
        <f>BD.PD[[#This Row],[Av.P3 '[%']]]*BD.PD[[#This Row],[Ppto. Orden Interna '[DOP']]]</f>
        <v>0</v>
      </c>
      <c r="AG573" s="243"/>
      <c r="AH573" s="243"/>
      <c r="AI573" s="243"/>
      <c r="AJ573" s="243"/>
      <c r="AK573" s="243"/>
      <c r="AL573" s="243"/>
      <c r="AM573" s="482">
        <f>BD.PD[[#This Row],[Pago 3]]+BD.PD[[#This Row],[Pago 2]]+BD.PD[[#This Row],[Pago 1]]</f>
        <v>0</v>
      </c>
      <c r="AN573" s="511" t="s">
        <v>244</v>
      </c>
      <c r="AO573" s="511" t="s">
        <v>245</v>
      </c>
      <c r="AP573" s="511" t="s">
        <v>246</v>
      </c>
      <c r="AQ573" s="511" t="s">
        <v>247</v>
      </c>
      <c r="AR573" s="511">
        <v>594</v>
      </c>
      <c r="AS573" s="511" t="s">
        <v>248</v>
      </c>
      <c r="IH573" s="306"/>
    </row>
    <row r="574" spans="1:242" ht="15" customHeight="1" x14ac:dyDescent="0.3">
      <c r="A574" s="174">
        <v>8.07</v>
      </c>
      <c r="B574" s="231"/>
      <c r="C574" s="232" t="str">
        <f>VLOOKUP(BD.PD[[#This Row],[Pos]],PPto[],3,FALSE)</f>
        <v>8.07 Señalizacion interiores</v>
      </c>
      <c r="D574" s="174" t="s">
        <v>23</v>
      </c>
      <c r="E574" s="305" t="str">
        <f>IF(BD.PD[[#This Row],[.]]="*",VLOOKUP(BD.PD[[#This Row],[Pos]],Presupuesto!A:H,7,FALSE),"")</f>
        <v/>
      </c>
      <c r="F574" s="234" t="s">
        <v>1257</v>
      </c>
      <c r="G574" s="230" t="s">
        <v>1608</v>
      </c>
      <c r="H574" s="174" t="s">
        <v>1216</v>
      </c>
      <c r="I574" s="174" t="s">
        <v>1605</v>
      </c>
      <c r="J574" s="497"/>
      <c r="K574" s="382">
        <v>0</v>
      </c>
      <c r="L574" s="174" t="s">
        <v>260</v>
      </c>
      <c r="M574" s="383">
        <f>IF(BD.PD[[#This Row],[Mon]]="DOP",1,HLOOKUP(BD.PD[[#This Row],[Mon]],$K$1:$L$2,2,FALSE))</f>
        <v>1</v>
      </c>
      <c r="N574" s="384">
        <v>1727</v>
      </c>
      <c r="O574" s="395">
        <f>BD.PD[[#This Row],[Cant.]]*BD.PD[[#This Row],[ Tasa ]]*BD.PD[[#This Row],[ Precio Und.]]</f>
        <v>0</v>
      </c>
      <c r="P574" s="386">
        <v>0</v>
      </c>
      <c r="Q574" s="395">
        <f>IF(BD.PD[[#This Row],[Liquid. '[%']]]&lt;&gt;0,(BD.PD[[#This Row],[Valor Neto '[DOP']]]*BD.PD[[#This Row],[Liquid. '[%']]])+BD.PD[[#This Row],[Valor Neto '[DOP']]],BD.PD[[#This Row],[Valor Neto '[DOP']]])</f>
        <v>0</v>
      </c>
      <c r="R574" s="395">
        <f>BD.PD[[#This Row],[Ppto. Orden Interna '[DOP']]]/HLOOKUP("USD",$K$1:$L$2,2,FALSE)</f>
        <v>0</v>
      </c>
      <c r="S574" s="381" t="s">
        <v>1263</v>
      </c>
      <c r="T574" s="387"/>
      <c r="U574" s="460" t="s">
        <v>542</v>
      </c>
      <c r="V574" s="611">
        <v>801673</v>
      </c>
      <c r="W574" s="499" t="s">
        <v>1195</v>
      </c>
      <c r="X574" s="495"/>
      <c r="Y574" s="388"/>
      <c r="Z574" s="243">
        <f>BD.PD[[#This Row],[Av.P1 '[%']]]*BD.PD[[#This Row],[Ppto. Orden Interna '[DOP']]]</f>
        <v>0</v>
      </c>
      <c r="AA574" s="495"/>
      <c r="AB574" s="388"/>
      <c r="AC574" s="243">
        <f>BD.PD[[#This Row],[Av.P2 '[%']]]*BD.PD[[#This Row],[Ppto. Orden Interna '[DOP']]]</f>
        <v>0</v>
      </c>
      <c r="AD574" s="249"/>
      <c r="AE574" s="389"/>
      <c r="AF574" s="243">
        <f>BD.PD[[#This Row],[Av.P3 '[%']]]*BD.PD[[#This Row],[Ppto. Orden Interna '[DOP']]]</f>
        <v>0</v>
      </c>
      <c r="AG574" s="243"/>
      <c r="AH574" s="243"/>
      <c r="AI574" s="243"/>
      <c r="AJ574" s="243"/>
      <c r="AK574" s="243"/>
      <c r="AL574" s="243"/>
      <c r="AM574" s="482">
        <f>BD.PD[[#This Row],[Pago 3]]+BD.PD[[#This Row],[Pago 2]]+BD.PD[[#This Row],[Pago 1]]</f>
        <v>0</v>
      </c>
      <c r="AN574" s="511" t="s">
        <v>244</v>
      </c>
      <c r="AO574" s="511" t="s">
        <v>245</v>
      </c>
      <c r="AP574" s="511" t="s">
        <v>246</v>
      </c>
      <c r="AQ574" s="511" t="s">
        <v>247</v>
      </c>
      <c r="AR574" s="511">
        <v>594</v>
      </c>
      <c r="AS574" s="511" t="s">
        <v>248</v>
      </c>
      <c r="IH574" s="306"/>
    </row>
    <row r="575" spans="1:242" ht="15" customHeight="1" x14ac:dyDescent="0.3">
      <c r="A575" s="174">
        <v>8.07</v>
      </c>
      <c r="B575" s="231"/>
      <c r="C575" s="232" t="str">
        <f>VLOOKUP(BD.PD[[#This Row],[Pos]],PPto[],3,FALSE)</f>
        <v>8.07 Señalizacion interiores</v>
      </c>
      <c r="D575" s="174" t="s">
        <v>23</v>
      </c>
      <c r="E575" s="305" t="str">
        <f>IF(BD.PD[[#This Row],[.]]="*",VLOOKUP(BD.PD[[#This Row],[Pos]],Presupuesto!A:H,7,FALSE),"")</f>
        <v/>
      </c>
      <c r="F575" s="234" t="s">
        <v>1258</v>
      </c>
      <c r="G575" s="230" t="s">
        <v>1608</v>
      </c>
      <c r="H575" s="174" t="s">
        <v>1216</v>
      </c>
      <c r="I575" s="174" t="s">
        <v>1605</v>
      </c>
      <c r="J575" s="497"/>
      <c r="K575" s="382">
        <v>0</v>
      </c>
      <c r="L575" s="174" t="s">
        <v>260</v>
      </c>
      <c r="M575" s="383">
        <f>IF(BD.PD[[#This Row],[Mon]]="DOP",1,HLOOKUP(BD.PD[[#This Row],[Mon]],$K$1:$L$2,2,FALSE))</f>
        <v>1</v>
      </c>
      <c r="N575" s="384">
        <v>1560</v>
      </c>
      <c r="O575" s="395">
        <f>BD.PD[[#This Row],[Cant.]]*BD.PD[[#This Row],[ Tasa ]]*BD.PD[[#This Row],[ Precio Und.]]</f>
        <v>0</v>
      </c>
      <c r="P575" s="386">
        <v>0</v>
      </c>
      <c r="Q575" s="395">
        <f>IF(BD.PD[[#This Row],[Liquid. '[%']]]&lt;&gt;0,(BD.PD[[#This Row],[Valor Neto '[DOP']]]*BD.PD[[#This Row],[Liquid. '[%']]])+BD.PD[[#This Row],[Valor Neto '[DOP']]],BD.PD[[#This Row],[Valor Neto '[DOP']]])</f>
        <v>0</v>
      </c>
      <c r="R575" s="395">
        <f>BD.PD[[#This Row],[Ppto. Orden Interna '[DOP']]]/HLOOKUP("USD",$K$1:$L$2,2,FALSE)</f>
        <v>0</v>
      </c>
      <c r="S575" s="381" t="s">
        <v>1263</v>
      </c>
      <c r="T575" s="387"/>
      <c r="U575" s="460" t="s">
        <v>542</v>
      </c>
      <c r="V575" s="611">
        <v>801673</v>
      </c>
      <c r="W575" s="499" t="s">
        <v>1195</v>
      </c>
      <c r="X575" s="495"/>
      <c r="Y575" s="388"/>
      <c r="Z575" s="243">
        <f>BD.PD[[#This Row],[Av.P1 '[%']]]*BD.PD[[#This Row],[Ppto. Orden Interna '[DOP']]]</f>
        <v>0</v>
      </c>
      <c r="AA575" s="495"/>
      <c r="AB575" s="388"/>
      <c r="AC575" s="243">
        <f>BD.PD[[#This Row],[Av.P2 '[%']]]*BD.PD[[#This Row],[Ppto. Orden Interna '[DOP']]]</f>
        <v>0</v>
      </c>
      <c r="AD575" s="249"/>
      <c r="AE575" s="389"/>
      <c r="AF575" s="243">
        <f>BD.PD[[#This Row],[Av.P3 '[%']]]*BD.PD[[#This Row],[Ppto. Orden Interna '[DOP']]]</f>
        <v>0</v>
      </c>
      <c r="AG575" s="243"/>
      <c r="AH575" s="243"/>
      <c r="AI575" s="243"/>
      <c r="AJ575" s="243"/>
      <c r="AK575" s="243"/>
      <c r="AL575" s="243"/>
      <c r="AM575" s="482">
        <f>BD.PD[[#This Row],[Pago 3]]+BD.PD[[#This Row],[Pago 2]]+BD.PD[[#This Row],[Pago 1]]</f>
        <v>0</v>
      </c>
      <c r="AN575" s="511" t="s">
        <v>244</v>
      </c>
      <c r="AO575" s="511" t="s">
        <v>245</v>
      </c>
      <c r="AP575" s="511" t="s">
        <v>246</v>
      </c>
      <c r="AQ575" s="511" t="s">
        <v>247</v>
      </c>
      <c r="AR575" s="511">
        <v>594</v>
      </c>
      <c r="AS575" s="511" t="s">
        <v>248</v>
      </c>
      <c r="IH575" s="306"/>
    </row>
    <row r="576" spans="1:242" ht="15" customHeight="1" x14ac:dyDescent="0.3">
      <c r="A576" s="174">
        <v>8.07</v>
      </c>
      <c r="B576" s="231"/>
      <c r="C576" s="232" t="str">
        <f>VLOOKUP(BD.PD[[#This Row],[Pos]],PPto[],3,FALSE)</f>
        <v>8.07 Señalizacion interiores</v>
      </c>
      <c r="D576" s="174" t="s">
        <v>23</v>
      </c>
      <c r="E576" s="305" t="str">
        <f>IF(BD.PD[[#This Row],[.]]="*",VLOOKUP(BD.PD[[#This Row],[Pos]],Presupuesto!A:H,7,FALSE),"")</f>
        <v/>
      </c>
      <c r="F576" s="234" t="s">
        <v>1259</v>
      </c>
      <c r="G576" s="230" t="s">
        <v>1608</v>
      </c>
      <c r="H576" s="174" t="s">
        <v>1216</v>
      </c>
      <c r="I576" s="174" t="s">
        <v>1605</v>
      </c>
      <c r="J576" s="497"/>
      <c r="K576" s="382">
        <v>0</v>
      </c>
      <c r="L576" s="174" t="s">
        <v>260</v>
      </c>
      <c r="M576" s="383">
        <f>IF(BD.PD[[#This Row],[Mon]]="DOP",1,HLOOKUP(BD.PD[[#This Row],[Mon]],$K$1:$L$2,2,FALSE))</f>
        <v>1</v>
      </c>
      <c r="N576" s="384">
        <v>750</v>
      </c>
      <c r="O576" s="395">
        <f>BD.PD[[#This Row],[Cant.]]*BD.PD[[#This Row],[ Tasa ]]*BD.PD[[#This Row],[ Precio Und.]]</f>
        <v>0</v>
      </c>
      <c r="P576" s="386">
        <v>0</v>
      </c>
      <c r="Q576" s="395">
        <f>IF(BD.PD[[#This Row],[Liquid. '[%']]]&lt;&gt;0,(BD.PD[[#This Row],[Valor Neto '[DOP']]]*BD.PD[[#This Row],[Liquid. '[%']]])+BD.PD[[#This Row],[Valor Neto '[DOP']]],BD.PD[[#This Row],[Valor Neto '[DOP']]])</f>
        <v>0</v>
      </c>
      <c r="R576" s="395">
        <f>BD.PD[[#This Row],[Ppto. Orden Interna '[DOP']]]/HLOOKUP("USD",$K$1:$L$2,2,FALSE)</f>
        <v>0</v>
      </c>
      <c r="S576" s="381" t="s">
        <v>1263</v>
      </c>
      <c r="T576" s="387"/>
      <c r="U576" s="460" t="s">
        <v>542</v>
      </c>
      <c r="V576" s="611">
        <v>801673</v>
      </c>
      <c r="W576" s="499" t="s">
        <v>1195</v>
      </c>
      <c r="X576" s="495"/>
      <c r="Y576" s="388"/>
      <c r="Z576" s="243">
        <f>BD.PD[[#This Row],[Av.P1 '[%']]]*BD.PD[[#This Row],[Ppto. Orden Interna '[DOP']]]</f>
        <v>0</v>
      </c>
      <c r="AA576" s="495"/>
      <c r="AB576" s="388"/>
      <c r="AC576" s="243">
        <f>BD.PD[[#This Row],[Av.P2 '[%']]]*BD.PD[[#This Row],[Ppto. Orden Interna '[DOP']]]</f>
        <v>0</v>
      </c>
      <c r="AD576" s="249"/>
      <c r="AE576" s="389"/>
      <c r="AF576" s="243">
        <f>BD.PD[[#This Row],[Av.P3 '[%']]]*BD.PD[[#This Row],[Ppto. Orden Interna '[DOP']]]</f>
        <v>0</v>
      </c>
      <c r="AG576" s="243"/>
      <c r="AH576" s="243"/>
      <c r="AI576" s="243"/>
      <c r="AJ576" s="243"/>
      <c r="AK576" s="243"/>
      <c r="AL576" s="243"/>
      <c r="AM576" s="482">
        <f>BD.PD[[#This Row],[Pago 3]]+BD.PD[[#This Row],[Pago 2]]+BD.PD[[#This Row],[Pago 1]]</f>
        <v>0</v>
      </c>
      <c r="AN576" s="511" t="s">
        <v>244</v>
      </c>
      <c r="AO576" s="511" t="s">
        <v>245</v>
      </c>
      <c r="AP576" s="511" t="s">
        <v>246</v>
      </c>
      <c r="AQ576" s="511" t="s">
        <v>247</v>
      </c>
      <c r="AR576" s="511">
        <v>594</v>
      </c>
      <c r="AS576" s="511" t="s">
        <v>248</v>
      </c>
      <c r="IH576" s="306"/>
    </row>
    <row r="577" spans="1:242" ht="15" customHeight="1" x14ac:dyDescent="0.3">
      <c r="A577" s="174">
        <v>8.07</v>
      </c>
      <c r="B577" s="231"/>
      <c r="C577" s="232" t="str">
        <f>VLOOKUP(BD.PD[[#This Row],[Pos]],PPto[],3,FALSE)</f>
        <v>8.07 Señalizacion interiores</v>
      </c>
      <c r="D577" s="174" t="s">
        <v>23</v>
      </c>
      <c r="E577" s="305" t="str">
        <f>IF(BD.PD[[#This Row],[.]]="*",VLOOKUP(BD.PD[[#This Row],[Pos]],Presupuesto!A:H,7,FALSE),"")</f>
        <v/>
      </c>
      <c r="F577" s="234" t="s">
        <v>1260</v>
      </c>
      <c r="G577" s="230" t="s">
        <v>1608</v>
      </c>
      <c r="H577" s="174" t="s">
        <v>1216</v>
      </c>
      <c r="I577" s="174" t="s">
        <v>1605</v>
      </c>
      <c r="J577" s="497"/>
      <c r="K577" s="382">
        <v>0</v>
      </c>
      <c r="L577" s="174" t="s">
        <v>260</v>
      </c>
      <c r="M577" s="383">
        <f>IF(BD.PD[[#This Row],[Mon]]="DOP",1,HLOOKUP(BD.PD[[#This Row],[Mon]],$K$1:$L$2,2,FALSE))</f>
        <v>1</v>
      </c>
      <c r="N577" s="384">
        <v>1560</v>
      </c>
      <c r="O577" s="395">
        <f>BD.PD[[#This Row],[Cant.]]*BD.PD[[#This Row],[ Tasa ]]*BD.PD[[#This Row],[ Precio Und.]]</f>
        <v>0</v>
      </c>
      <c r="P577" s="386">
        <v>0</v>
      </c>
      <c r="Q577" s="395">
        <f>IF(BD.PD[[#This Row],[Liquid. '[%']]]&lt;&gt;0,(BD.PD[[#This Row],[Valor Neto '[DOP']]]*BD.PD[[#This Row],[Liquid. '[%']]])+BD.PD[[#This Row],[Valor Neto '[DOP']]],BD.PD[[#This Row],[Valor Neto '[DOP']]])</f>
        <v>0</v>
      </c>
      <c r="R577" s="395">
        <f>BD.PD[[#This Row],[Ppto. Orden Interna '[DOP']]]/HLOOKUP("USD",$K$1:$L$2,2,FALSE)</f>
        <v>0</v>
      </c>
      <c r="S577" s="381" t="s">
        <v>1263</v>
      </c>
      <c r="T577" s="387"/>
      <c r="U577" s="460" t="s">
        <v>542</v>
      </c>
      <c r="V577" s="611">
        <v>801673</v>
      </c>
      <c r="W577" s="499" t="s">
        <v>1195</v>
      </c>
      <c r="X577" s="495"/>
      <c r="Y577" s="388"/>
      <c r="Z577" s="243">
        <f>BD.PD[[#This Row],[Av.P1 '[%']]]*BD.PD[[#This Row],[Ppto. Orden Interna '[DOP']]]</f>
        <v>0</v>
      </c>
      <c r="AA577" s="495"/>
      <c r="AB577" s="388"/>
      <c r="AC577" s="243">
        <f>BD.PD[[#This Row],[Av.P2 '[%']]]*BD.PD[[#This Row],[Ppto. Orden Interna '[DOP']]]</f>
        <v>0</v>
      </c>
      <c r="AD577" s="249"/>
      <c r="AE577" s="389"/>
      <c r="AF577" s="243">
        <f>BD.PD[[#This Row],[Av.P3 '[%']]]*BD.PD[[#This Row],[Ppto. Orden Interna '[DOP']]]</f>
        <v>0</v>
      </c>
      <c r="AG577" s="243"/>
      <c r="AH577" s="243"/>
      <c r="AI577" s="243"/>
      <c r="AJ577" s="243"/>
      <c r="AK577" s="243"/>
      <c r="AL577" s="243"/>
      <c r="AM577" s="482">
        <f>BD.PD[[#This Row],[Pago 3]]+BD.PD[[#This Row],[Pago 2]]+BD.PD[[#This Row],[Pago 1]]</f>
        <v>0</v>
      </c>
      <c r="AN577" s="511" t="s">
        <v>244</v>
      </c>
      <c r="AO577" s="511" t="s">
        <v>245</v>
      </c>
      <c r="AP577" s="511" t="s">
        <v>246</v>
      </c>
      <c r="AQ577" s="511" t="s">
        <v>247</v>
      </c>
      <c r="AR577" s="511">
        <v>594</v>
      </c>
      <c r="AS577" s="511" t="s">
        <v>248</v>
      </c>
      <c r="IH577" s="306"/>
    </row>
    <row r="578" spans="1:242" ht="15" customHeight="1" x14ac:dyDescent="0.3">
      <c r="A578" s="174">
        <v>8.07</v>
      </c>
      <c r="B578" s="231"/>
      <c r="C578" s="232" t="str">
        <f>VLOOKUP(BD.PD[[#This Row],[Pos]],PPto[],3,FALSE)</f>
        <v>8.07 Señalizacion interiores</v>
      </c>
      <c r="D578" s="174" t="s">
        <v>23</v>
      </c>
      <c r="E578" s="305" t="str">
        <f>IF(BD.PD[[#This Row],[.]]="*",VLOOKUP(BD.PD[[#This Row],[Pos]],Presupuesto!A:H,7,FALSE),"")</f>
        <v/>
      </c>
      <c r="F578" s="234" t="s">
        <v>1261</v>
      </c>
      <c r="G578" s="230" t="s">
        <v>1608</v>
      </c>
      <c r="H578" s="174" t="s">
        <v>1216</v>
      </c>
      <c r="I578" s="174" t="s">
        <v>1605</v>
      </c>
      <c r="J578" s="497"/>
      <c r="K578" s="382">
        <v>0</v>
      </c>
      <c r="L578" s="174" t="s">
        <v>260</v>
      </c>
      <c r="M578" s="383">
        <f>IF(BD.PD[[#This Row],[Mon]]="DOP",1,HLOOKUP(BD.PD[[#This Row],[Mon]],$K$1:$L$2,2,FALSE))</f>
        <v>1</v>
      </c>
      <c r="N578" s="384">
        <v>480000</v>
      </c>
      <c r="O578" s="395">
        <f>BD.PD[[#This Row],[Cant.]]*BD.PD[[#This Row],[ Tasa ]]*BD.PD[[#This Row],[ Precio Und.]]</f>
        <v>0</v>
      </c>
      <c r="P578" s="386">
        <v>0</v>
      </c>
      <c r="Q578" s="395">
        <f>IF(BD.PD[[#This Row],[Liquid. '[%']]]&lt;&gt;0,(BD.PD[[#This Row],[Valor Neto '[DOP']]]*BD.PD[[#This Row],[Liquid. '[%']]])+BD.PD[[#This Row],[Valor Neto '[DOP']]],BD.PD[[#This Row],[Valor Neto '[DOP']]])</f>
        <v>0</v>
      </c>
      <c r="R578" s="395">
        <f>BD.PD[[#This Row],[Ppto. Orden Interna '[DOP']]]/HLOOKUP("USD",$K$1:$L$2,2,FALSE)</f>
        <v>0</v>
      </c>
      <c r="S578" s="381" t="s">
        <v>1263</v>
      </c>
      <c r="T578" s="387"/>
      <c r="U578" s="460" t="s">
        <v>542</v>
      </c>
      <c r="V578" s="611">
        <v>801673</v>
      </c>
      <c r="W578" s="499" t="s">
        <v>1195</v>
      </c>
      <c r="X578" s="495"/>
      <c r="Y578" s="388"/>
      <c r="Z578" s="243">
        <f>BD.PD[[#This Row],[Av.P1 '[%']]]*BD.PD[[#This Row],[Ppto. Orden Interna '[DOP']]]</f>
        <v>0</v>
      </c>
      <c r="AA578" s="495"/>
      <c r="AB578" s="388"/>
      <c r="AC578" s="243">
        <f>BD.PD[[#This Row],[Av.P2 '[%']]]*BD.PD[[#This Row],[Ppto. Orden Interna '[DOP']]]</f>
        <v>0</v>
      </c>
      <c r="AD578" s="249"/>
      <c r="AE578" s="389"/>
      <c r="AF578" s="243">
        <f>BD.PD[[#This Row],[Av.P3 '[%']]]*BD.PD[[#This Row],[Ppto. Orden Interna '[DOP']]]</f>
        <v>0</v>
      </c>
      <c r="AG578" s="243"/>
      <c r="AH578" s="243"/>
      <c r="AI578" s="243"/>
      <c r="AJ578" s="243"/>
      <c r="AK578" s="243"/>
      <c r="AL578" s="243"/>
      <c r="AM578" s="482">
        <f>BD.PD[[#This Row],[Pago 3]]+BD.PD[[#This Row],[Pago 2]]+BD.PD[[#This Row],[Pago 1]]</f>
        <v>0</v>
      </c>
      <c r="AN578" s="511" t="s">
        <v>244</v>
      </c>
      <c r="AO578" s="511" t="s">
        <v>245</v>
      </c>
      <c r="AP578" s="511" t="s">
        <v>246</v>
      </c>
      <c r="AQ578" s="511" t="s">
        <v>247</v>
      </c>
      <c r="AR578" s="511">
        <v>594</v>
      </c>
      <c r="AS578" s="511" t="s">
        <v>248</v>
      </c>
      <c r="IH578" s="306"/>
    </row>
    <row r="579" spans="1:242" ht="15" customHeight="1" x14ac:dyDescent="0.3">
      <c r="A579" s="174">
        <v>8.07</v>
      </c>
      <c r="B579" s="231"/>
      <c r="C579" s="232" t="str">
        <f>VLOOKUP(BD.PD[[#This Row],[Pos]],PPto[],3,FALSE)</f>
        <v>8.07 Señalizacion interiores</v>
      </c>
      <c r="D579" s="174" t="s">
        <v>23</v>
      </c>
      <c r="E579" s="305" t="str">
        <f>IF(BD.PD[[#This Row],[.]]="*",VLOOKUP(BD.PD[[#This Row],[Pos]],Presupuesto!A:H,7,FALSE),"")</f>
        <v/>
      </c>
      <c r="F579" s="234" t="s">
        <v>1262</v>
      </c>
      <c r="G579" s="230" t="s">
        <v>1608</v>
      </c>
      <c r="H579" s="174" t="s">
        <v>1216</v>
      </c>
      <c r="I579" s="174" t="s">
        <v>1605</v>
      </c>
      <c r="J579" s="497"/>
      <c r="K579" s="382">
        <v>0</v>
      </c>
      <c r="L579" s="174" t="s">
        <v>260</v>
      </c>
      <c r="M579" s="383">
        <f>IF(BD.PD[[#This Row],[Mon]]="DOP",1,HLOOKUP(BD.PD[[#This Row],[Mon]],$K$1:$L$2,2,FALSE))</f>
        <v>1</v>
      </c>
      <c r="N579" s="384">
        <v>120600</v>
      </c>
      <c r="O579" s="395">
        <f>BD.PD[[#This Row],[Cant.]]*BD.PD[[#This Row],[ Tasa ]]*BD.PD[[#This Row],[ Precio Und.]]</f>
        <v>0</v>
      </c>
      <c r="P579" s="386">
        <v>0</v>
      </c>
      <c r="Q579" s="395">
        <f>IF(BD.PD[[#This Row],[Liquid. '[%']]]&lt;&gt;0,(BD.PD[[#This Row],[Valor Neto '[DOP']]]*BD.PD[[#This Row],[Liquid. '[%']]])+BD.PD[[#This Row],[Valor Neto '[DOP']]],BD.PD[[#This Row],[Valor Neto '[DOP']]])</f>
        <v>0</v>
      </c>
      <c r="R579" s="395">
        <f>BD.PD[[#This Row],[Ppto. Orden Interna '[DOP']]]/HLOOKUP("USD",$K$1:$L$2,2,FALSE)</f>
        <v>0</v>
      </c>
      <c r="S579" s="381" t="s">
        <v>1263</v>
      </c>
      <c r="T579" s="387"/>
      <c r="U579" s="460" t="s">
        <v>542</v>
      </c>
      <c r="V579" s="611">
        <v>801673</v>
      </c>
      <c r="W579" s="499" t="s">
        <v>1195</v>
      </c>
      <c r="X579" s="495"/>
      <c r="Y579" s="388"/>
      <c r="Z579" s="243">
        <f>BD.PD[[#This Row],[Av.P1 '[%']]]*BD.PD[[#This Row],[Ppto. Orden Interna '[DOP']]]</f>
        <v>0</v>
      </c>
      <c r="AA579" s="495"/>
      <c r="AB579" s="388"/>
      <c r="AC579" s="243">
        <f>BD.PD[[#This Row],[Av.P2 '[%']]]*BD.PD[[#This Row],[Ppto. Orden Interna '[DOP']]]</f>
        <v>0</v>
      </c>
      <c r="AD579" s="249"/>
      <c r="AE579" s="389"/>
      <c r="AF579" s="243">
        <f>BD.PD[[#This Row],[Av.P3 '[%']]]*BD.PD[[#This Row],[Ppto. Orden Interna '[DOP']]]</f>
        <v>0</v>
      </c>
      <c r="AG579" s="243"/>
      <c r="AH579" s="243"/>
      <c r="AI579" s="243"/>
      <c r="AJ579" s="243"/>
      <c r="AK579" s="243"/>
      <c r="AL579" s="243"/>
      <c r="AM579" s="482">
        <f>BD.PD[[#This Row],[Pago 3]]+BD.PD[[#This Row],[Pago 2]]+BD.PD[[#This Row],[Pago 1]]</f>
        <v>0</v>
      </c>
      <c r="AN579" s="511" t="s">
        <v>244</v>
      </c>
      <c r="AO579" s="511" t="s">
        <v>245</v>
      </c>
      <c r="AP579" s="511" t="s">
        <v>246</v>
      </c>
      <c r="AQ579" s="511" t="s">
        <v>247</v>
      </c>
      <c r="AR579" s="511">
        <v>594</v>
      </c>
      <c r="AS579" s="511" t="s">
        <v>248</v>
      </c>
      <c r="IH579" s="306"/>
    </row>
    <row r="580" spans="1:242" ht="15" customHeight="1" x14ac:dyDescent="0.3">
      <c r="A580" s="174">
        <v>8.07</v>
      </c>
      <c r="B580" s="231"/>
      <c r="C580" s="232" t="str">
        <f>VLOOKUP(BD.PD[[#This Row],[Pos]],PPto[],3,FALSE)</f>
        <v>8.07 Señalizacion interiores</v>
      </c>
      <c r="D580" s="174" t="s">
        <v>23</v>
      </c>
      <c r="E580" s="305" t="str">
        <f>IF(BD.PD[[#This Row],[.]]="*",VLOOKUP(BD.PD[[#This Row],[Pos]],Presupuesto!A:H,7,FALSE),"")</f>
        <v/>
      </c>
      <c r="F580" s="234" t="s">
        <v>711</v>
      </c>
      <c r="G580" s="230" t="s">
        <v>1608</v>
      </c>
      <c r="H580" s="174" t="s">
        <v>1216</v>
      </c>
      <c r="I580" s="174" t="s">
        <v>1605</v>
      </c>
      <c r="J580" s="497"/>
      <c r="K580" s="382">
        <v>0</v>
      </c>
      <c r="L580" s="174" t="s">
        <v>117</v>
      </c>
      <c r="M580" s="383">
        <f>IF(BD.PD[[#This Row],[Mon]]="DOP",1,HLOOKUP(BD.PD[[#This Row],[Mon]],$K$1:$L$2,2,FALSE))</f>
        <v>61</v>
      </c>
      <c r="N580" s="384">
        <v>45000</v>
      </c>
      <c r="O580" s="395">
        <f>BD.PD[[#This Row],[Cant.]]*BD.PD[[#This Row],[ Tasa ]]*BD.PD[[#This Row],[ Precio Und.]]</f>
        <v>0</v>
      </c>
      <c r="P580" s="386">
        <v>0.1</v>
      </c>
      <c r="Q580" s="395">
        <f>IF(BD.PD[[#This Row],[Liquid. '[%']]]&lt;&gt;0,(BD.PD[[#This Row],[Valor Neto '[DOP']]]*BD.PD[[#This Row],[Liquid. '[%']]])+BD.PD[[#This Row],[Valor Neto '[DOP']]],BD.PD[[#This Row],[Valor Neto '[DOP']]])</f>
        <v>0</v>
      </c>
      <c r="R580" s="395">
        <f>BD.PD[[#This Row],[Ppto. Orden Interna '[DOP']]]/HLOOKUP("USD",$K$1:$L$2,2,FALSE)</f>
        <v>0</v>
      </c>
      <c r="S580" s="381" t="s">
        <v>712</v>
      </c>
      <c r="T580" s="387"/>
      <c r="U580" s="460" t="s">
        <v>542</v>
      </c>
      <c r="V580" s="611">
        <v>801673</v>
      </c>
      <c r="W580" s="499" t="s">
        <v>713</v>
      </c>
      <c r="X580" s="495">
        <v>18</v>
      </c>
      <c r="Y580" s="388">
        <v>0.5</v>
      </c>
      <c r="Z580" s="243">
        <f>BD.PD[[#This Row],[Av.P1 '[%']]]*BD.PD[[#This Row],[Ppto. Orden Interna '[DOP']]]</f>
        <v>0</v>
      </c>
      <c r="AA580" s="495">
        <v>21</v>
      </c>
      <c r="AB580" s="388">
        <v>0.5</v>
      </c>
      <c r="AC580" s="243">
        <f>BD.PD[[#This Row],[Av.P2 '[%']]]*BD.PD[[#This Row],[Ppto. Orden Interna '[DOP']]]</f>
        <v>0</v>
      </c>
      <c r="AD580" s="249"/>
      <c r="AE580" s="389"/>
      <c r="AF580" s="243">
        <f>BD.PD[[#This Row],[Av.P3 '[%']]]*BD.PD[[#This Row],[Ppto. Orden Interna '[DOP']]]</f>
        <v>0</v>
      </c>
      <c r="AG580" s="243"/>
      <c r="AH580" s="243"/>
      <c r="AI580" s="243"/>
      <c r="AJ580" s="243"/>
      <c r="AK580" s="243"/>
      <c r="AL580" s="243"/>
      <c r="AM580" s="482">
        <f>BD.PD[[#This Row],[Pago 3]]+BD.PD[[#This Row],[Pago 2]]+BD.PD[[#This Row],[Pago 1]]</f>
        <v>0</v>
      </c>
      <c r="AN580" s="511" t="s">
        <v>244</v>
      </c>
      <c r="AO580" s="511" t="s">
        <v>245</v>
      </c>
      <c r="AP580" s="511" t="s">
        <v>246</v>
      </c>
      <c r="AQ580" s="511" t="s">
        <v>247</v>
      </c>
      <c r="AR580" s="511">
        <v>594</v>
      </c>
      <c r="AS580" s="511" t="s">
        <v>248</v>
      </c>
      <c r="IH580" s="306"/>
    </row>
    <row r="581" spans="1:242" ht="15" customHeight="1" x14ac:dyDescent="0.3">
      <c r="A581" s="174">
        <v>8.07</v>
      </c>
      <c r="B581" s="231"/>
      <c r="C581" s="232" t="str">
        <f>VLOOKUP(BD.PD[[#This Row],[Pos]],PPto[],3,FALSE)</f>
        <v>8.07 Señalizacion interiores</v>
      </c>
      <c r="D581" s="174" t="s">
        <v>23</v>
      </c>
      <c r="E581" s="305" t="str">
        <f>IF(BD.PD[[#This Row],[.]]="*",VLOOKUP(BD.PD[[#This Row],[Pos]],Presupuesto!A:H,7,FALSE),"")</f>
        <v/>
      </c>
      <c r="F581" s="234" t="s">
        <v>714</v>
      </c>
      <c r="G581" s="230" t="s">
        <v>1608</v>
      </c>
      <c r="H581" s="174" t="s">
        <v>1216</v>
      </c>
      <c r="I581" s="174" t="s">
        <v>1605</v>
      </c>
      <c r="J581" s="497"/>
      <c r="K581" s="382">
        <v>0</v>
      </c>
      <c r="L581" s="174" t="s">
        <v>260</v>
      </c>
      <c r="M581" s="383">
        <f>IF(BD.PD[[#This Row],[Mon]]="DOP",1,HLOOKUP(BD.PD[[#This Row],[Mon]],$K$1:$L$2,2,FALSE))</f>
        <v>1</v>
      </c>
      <c r="N581" s="384">
        <v>1050000</v>
      </c>
      <c r="O581" s="395">
        <f>BD.PD[[#This Row],[Cant.]]*BD.PD[[#This Row],[ Tasa ]]*BD.PD[[#This Row],[ Precio Und.]]</f>
        <v>0</v>
      </c>
      <c r="P581" s="386">
        <v>0.05</v>
      </c>
      <c r="Q581" s="395">
        <f>IF(BD.PD[[#This Row],[Liquid. '[%']]]&lt;&gt;0,(BD.PD[[#This Row],[Valor Neto '[DOP']]]*BD.PD[[#This Row],[Liquid. '[%']]])+BD.PD[[#This Row],[Valor Neto '[DOP']]],BD.PD[[#This Row],[Valor Neto '[DOP']]])</f>
        <v>0</v>
      </c>
      <c r="R581" s="395">
        <f>BD.PD[[#This Row],[Ppto. Orden Interna '[DOP']]]/HLOOKUP("USD",$K$1:$L$2,2,FALSE)</f>
        <v>0</v>
      </c>
      <c r="S581" s="381" t="s">
        <v>715</v>
      </c>
      <c r="T581" s="387"/>
      <c r="U581" s="460" t="s">
        <v>542</v>
      </c>
      <c r="V581" s="611">
        <v>801673</v>
      </c>
      <c r="W581" s="499" t="s">
        <v>705</v>
      </c>
      <c r="X581" s="495">
        <v>18</v>
      </c>
      <c r="Y581" s="388">
        <v>0.5</v>
      </c>
      <c r="Z581" s="243">
        <f>BD.PD[[#This Row],[Av.P1 '[%']]]*BD.PD[[#This Row],[Ppto. Orden Interna '[DOP']]]</f>
        <v>0</v>
      </c>
      <c r="AA581" s="495">
        <v>21</v>
      </c>
      <c r="AB581" s="388">
        <v>0.5</v>
      </c>
      <c r="AC581" s="243">
        <f>BD.PD[[#This Row],[Av.P2 '[%']]]*BD.PD[[#This Row],[Ppto. Orden Interna '[DOP']]]</f>
        <v>0</v>
      </c>
      <c r="AD581" s="249"/>
      <c r="AE581" s="389"/>
      <c r="AF581" s="243">
        <f>BD.PD[[#This Row],[Av.P3 '[%']]]*BD.PD[[#This Row],[Ppto. Orden Interna '[DOP']]]</f>
        <v>0</v>
      </c>
      <c r="AG581" s="243"/>
      <c r="AH581" s="243"/>
      <c r="AI581" s="243"/>
      <c r="AJ581" s="243"/>
      <c r="AK581" s="243"/>
      <c r="AL581" s="243"/>
      <c r="AM581" s="482">
        <f>BD.PD[[#This Row],[Pago 3]]+BD.PD[[#This Row],[Pago 2]]+BD.PD[[#This Row],[Pago 1]]</f>
        <v>0</v>
      </c>
      <c r="AN581" s="511" t="s">
        <v>244</v>
      </c>
      <c r="AO581" s="511" t="s">
        <v>245</v>
      </c>
      <c r="AP581" s="511" t="s">
        <v>246</v>
      </c>
      <c r="AQ581" s="511" t="s">
        <v>247</v>
      </c>
      <c r="AR581" s="511">
        <v>594</v>
      </c>
      <c r="AS581" s="511" t="s">
        <v>248</v>
      </c>
      <c r="IH581" s="306"/>
    </row>
    <row r="582" spans="1:242" ht="15" customHeight="1" x14ac:dyDescent="0.3">
      <c r="A582" s="174">
        <v>8.07</v>
      </c>
      <c r="B582" s="231"/>
      <c r="C582" s="232" t="str">
        <f>VLOOKUP(BD.PD[[#This Row],[Pos]],PPto[],3,FALSE)</f>
        <v>8.07 Señalizacion interiores</v>
      </c>
      <c r="D582" s="174" t="s">
        <v>23</v>
      </c>
      <c r="E582" s="305" t="str">
        <f>IF(BD.PD[[#This Row],[.]]="*",VLOOKUP(BD.PD[[#This Row],[Pos]],Presupuesto!A:H,7,FALSE),"")</f>
        <v/>
      </c>
      <c r="F582" s="234" t="s">
        <v>716</v>
      </c>
      <c r="G582" s="230" t="s">
        <v>1608</v>
      </c>
      <c r="H582" s="174" t="s">
        <v>1216</v>
      </c>
      <c r="I582" s="174" t="s">
        <v>1605</v>
      </c>
      <c r="J582" s="497"/>
      <c r="K582" s="382">
        <v>0</v>
      </c>
      <c r="L582" s="174" t="s">
        <v>260</v>
      </c>
      <c r="M582" s="383">
        <f>IF(BD.PD[[#This Row],[Mon]]="DOP",1,HLOOKUP(BD.PD[[#This Row],[Mon]],$K$1:$L$2,2,FALSE))</f>
        <v>1</v>
      </c>
      <c r="N582" s="384">
        <v>150000</v>
      </c>
      <c r="O582" s="395">
        <f>BD.PD[[#This Row],[Cant.]]*BD.PD[[#This Row],[ Tasa ]]*BD.PD[[#This Row],[ Precio Und.]]</f>
        <v>0</v>
      </c>
      <c r="P582" s="386">
        <v>0.05</v>
      </c>
      <c r="Q582" s="395">
        <f>IF(BD.PD[[#This Row],[Liquid. '[%']]]&lt;&gt;0,(BD.PD[[#This Row],[Valor Neto '[DOP']]]*BD.PD[[#This Row],[Liquid. '[%']]])+BD.PD[[#This Row],[Valor Neto '[DOP']]],BD.PD[[#This Row],[Valor Neto '[DOP']]])</f>
        <v>0</v>
      </c>
      <c r="R582" s="395">
        <f>BD.PD[[#This Row],[Ppto. Orden Interna '[DOP']]]/HLOOKUP("USD",$K$1:$L$2,2,FALSE)</f>
        <v>0</v>
      </c>
      <c r="S582" s="381"/>
      <c r="T582" s="387"/>
      <c r="U582" s="460" t="s">
        <v>542</v>
      </c>
      <c r="V582" s="611">
        <v>801673</v>
      </c>
      <c r="W582" s="499"/>
      <c r="X582" s="495">
        <v>21</v>
      </c>
      <c r="Y582" s="388">
        <v>1</v>
      </c>
      <c r="Z582" s="243">
        <f>BD.PD[[#This Row],[Av.P1 '[%']]]*BD.PD[[#This Row],[Ppto. Orden Interna '[DOP']]]</f>
        <v>0</v>
      </c>
      <c r="AA582" s="495"/>
      <c r="AB582" s="388"/>
      <c r="AC582" s="243">
        <f>BD.PD[[#This Row],[Av.P2 '[%']]]*BD.PD[[#This Row],[Ppto. Orden Interna '[DOP']]]</f>
        <v>0</v>
      </c>
      <c r="AD582" s="249"/>
      <c r="AE582" s="389"/>
      <c r="AF582" s="243">
        <f>BD.PD[[#This Row],[Av.P3 '[%']]]*BD.PD[[#This Row],[Ppto. Orden Interna '[DOP']]]</f>
        <v>0</v>
      </c>
      <c r="AG582" s="243"/>
      <c r="AH582" s="243"/>
      <c r="AI582" s="243"/>
      <c r="AJ582" s="243"/>
      <c r="AK582" s="243"/>
      <c r="AL582" s="243"/>
      <c r="AM582" s="482">
        <f>BD.PD[[#This Row],[Pago 3]]+BD.PD[[#This Row],[Pago 2]]+BD.PD[[#This Row],[Pago 1]]</f>
        <v>0</v>
      </c>
      <c r="AN582" s="511" t="s">
        <v>244</v>
      </c>
      <c r="AO582" s="511" t="s">
        <v>245</v>
      </c>
      <c r="AP582" s="511" t="s">
        <v>246</v>
      </c>
      <c r="AQ582" s="511" t="s">
        <v>247</v>
      </c>
      <c r="AR582" s="511">
        <v>594</v>
      </c>
      <c r="AS582" s="511" t="s">
        <v>248</v>
      </c>
      <c r="IH582" s="306"/>
    </row>
    <row r="583" spans="1:242" ht="15" customHeight="1" x14ac:dyDescent="0.3">
      <c r="A583" s="174">
        <v>8.07</v>
      </c>
      <c r="B583" s="231"/>
      <c r="C583" s="232" t="str">
        <f>VLOOKUP(BD.PD[[#This Row],[Pos]],PPto[],3,FALSE)</f>
        <v>8.07 Señalizacion interiores</v>
      </c>
      <c r="D583" s="174" t="s">
        <v>23</v>
      </c>
      <c r="E583" s="305" t="str">
        <f>IF(BD.PD[[#This Row],[.]]="*",VLOOKUP(BD.PD[[#This Row],[Pos]],Presupuesto!A:H,7,FALSE),"")</f>
        <v/>
      </c>
      <c r="F583" s="234" t="s">
        <v>717</v>
      </c>
      <c r="G583" s="230" t="s">
        <v>1608</v>
      </c>
      <c r="H583" s="174">
        <v>4513033843</v>
      </c>
      <c r="I583" s="174" t="s">
        <v>1609</v>
      </c>
      <c r="J583" s="497" t="s">
        <v>1994</v>
      </c>
      <c r="K583" s="382">
        <v>1</v>
      </c>
      <c r="L583" s="174" t="s">
        <v>260</v>
      </c>
      <c r="M583" s="383">
        <f>IF(BD.PD[[#This Row],[Mon]]="DOP",1,HLOOKUP(BD.PD[[#This Row],[Mon]],$K$1:$L$2,2,FALSE))</f>
        <v>1</v>
      </c>
      <c r="N583" s="384">
        <v>241505</v>
      </c>
      <c r="O583" s="395">
        <f>BD.PD[[#This Row],[Cant.]]*BD.PD[[#This Row],[ Tasa ]]*BD.PD[[#This Row],[ Precio Und.]]</f>
        <v>241505</v>
      </c>
      <c r="P583" s="386">
        <v>0</v>
      </c>
      <c r="Q583" s="395">
        <f>IF(BD.PD[[#This Row],[Liquid. '[%']]]&lt;&gt;0,(BD.PD[[#This Row],[Valor Neto '[DOP']]]*BD.PD[[#This Row],[Liquid. '[%']]])+BD.PD[[#This Row],[Valor Neto '[DOP']]],BD.PD[[#This Row],[Valor Neto '[DOP']]])</f>
        <v>241505</v>
      </c>
      <c r="R583" s="395">
        <f>BD.PD[[#This Row],[Ppto. Orden Interna '[DOP']]]/HLOOKUP("USD",$K$1:$L$2,2,FALSE)</f>
        <v>3959.0983606557379</v>
      </c>
      <c r="S583" s="381" t="s">
        <v>1786</v>
      </c>
      <c r="T583" s="387"/>
      <c r="U583" s="460" t="s">
        <v>542</v>
      </c>
      <c r="V583" s="611">
        <v>801673</v>
      </c>
      <c r="W583" s="499" t="s">
        <v>1786</v>
      </c>
      <c r="X583" s="495">
        <v>21</v>
      </c>
      <c r="Y583" s="388">
        <v>1</v>
      </c>
      <c r="Z583" s="243">
        <f>BD.PD[[#This Row],[Av.P1 '[%']]]*BD.PD[[#This Row],[Ppto. Orden Interna '[DOP']]]</f>
        <v>241505</v>
      </c>
      <c r="AA583" s="495"/>
      <c r="AB583" s="388"/>
      <c r="AC583" s="243">
        <f>BD.PD[[#This Row],[Av.P2 '[%']]]*BD.PD[[#This Row],[Ppto. Orden Interna '[DOP']]]</f>
        <v>0</v>
      </c>
      <c r="AD583" s="249"/>
      <c r="AE583" s="389"/>
      <c r="AF583" s="243">
        <f>BD.PD[[#This Row],[Av.P3 '[%']]]*BD.PD[[#This Row],[Ppto. Orden Interna '[DOP']]]</f>
        <v>0</v>
      </c>
      <c r="AG583" s="243"/>
      <c r="AH583" s="243"/>
      <c r="AI583" s="243"/>
      <c r="AJ583" s="243"/>
      <c r="AK583" s="243"/>
      <c r="AL583" s="243"/>
      <c r="AM583" s="482">
        <f>BD.PD[[#This Row],[Pago 3]]+BD.PD[[#This Row],[Pago 2]]+BD.PD[[#This Row],[Pago 1]]</f>
        <v>241505</v>
      </c>
      <c r="AN583" s="511" t="s">
        <v>244</v>
      </c>
      <c r="AO583" s="511" t="s">
        <v>245</v>
      </c>
      <c r="AP583" s="511" t="s">
        <v>246</v>
      </c>
      <c r="AQ583" s="511" t="s">
        <v>247</v>
      </c>
      <c r="AR583" s="511">
        <v>594</v>
      </c>
      <c r="AS583" s="511" t="s">
        <v>258</v>
      </c>
      <c r="IH583" s="306"/>
    </row>
    <row r="584" spans="1:242" ht="15" customHeight="1" x14ac:dyDescent="0.3">
      <c r="A584" s="174">
        <v>8.07</v>
      </c>
      <c r="B584" s="231"/>
      <c r="C584" s="232" t="str">
        <f>VLOOKUP(BD.PD[[#This Row],[Pos]],PPto[],3,FALSE)</f>
        <v>8.07 Señalizacion interiores</v>
      </c>
      <c r="D584" s="174" t="s">
        <v>23</v>
      </c>
      <c r="E584" s="305" t="str">
        <f>IF(BD.PD[[#This Row],[.]]="*",VLOOKUP(BD.PD[[#This Row],[Pos]],Presupuesto!A:H,7,FALSE),"")</f>
        <v/>
      </c>
      <c r="F584" s="234" t="s">
        <v>1788</v>
      </c>
      <c r="G584" s="230" t="s">
        <v>1608</v>
      </c>
      <c r="H584" s="174">
        <v>4513033843</v>
      </c>
      <c r="I584" s="174" t="s">
        <v>1609</v>
      </c>
      <c r="J584" s="497" t="s">
        <v>1994</v>
      </c>
      <c r="K584" s="382">
        <v>1</v>
      </c>
      <c r="L584" s="174" t="s">
        <v>260</v>
      </c>
      <c r="M584" s="383">
        <f>IF(BD.PD[[#This Row],[Mon]]="DOP",1,HLOOKUP(BD.PD[[#This Row],[Mon]],$K$1:$L$2,2,FALSE))</f>
        <v>1</v>
      </c>
      <c r="N584" s="384">
        <v>60000</v>
      </c>
      <c r="O584" s="395">
        <f>BD.PD[[#This Row],[Cant.]]*BD.PD[[#This Row],[ Tasa ]]*BD.PD[[#This Row],[ Precio Und.]]</f>
        <v>60000</v>
      </c>
      <c r="P584" s="386">
        <v>0</v>
      </c>
      <c r="Q584" s="395">
        <f>IF(BD.PD[[#This Row],[Liquid. '[%']]]&lt;&gt;0,(BD.PD[[#This Row],[Valor Neto '[DOP']]]*BD.PD[[#This Row],[Liquid. '[%']]])+BD.PD[[#This Row],[Valor Neto '[DOP']]],BD.PD[[#This Row],[Valor Neto '[DOP']]])</f>
        <v>60000</v>
      </c>
      <c r="R584" s="395">
        <f>BD.PD[[#This Row],[Ppto. Orden Interna '[DOP']]]/HLOOKUP("USD",$K$1:$L$2,2,FALSE)</f>
        <v>983.60655737704917</v>
      </c>
      <c r="S584" s="381" t="s">
        <v>1786</v>
      </c>
      <c r="T584" s="387"/>
      <c r="U584" s="460" t="s">
        <v>542</v>
      </c>
      <c r="V584" s="611">
        <v>801673</v>
      </c>
      <c r="W584" s="499" t="s">
        <v>1786</v>
      </c>
      <c r="X584" s="495">
        <v>21</v>
      </c>
      <c r="Y584" s="388">
        <v>1</v>
      </c>
      <c r="Z584" s="243">
        <f>BD.PD[[#This Row],[Av.P1 '[%']]]*BD.PD[[#This Row],[Ppto. Orden Interna '[DOP']]]</f>
        <v>60000</v>
      </c>
      <c r="AA584" s="495"/>
      <c r="AB584" s="388"/>
      <c r="AC584" s="243">
        <f>BD.PD[[#This Row],[Av.P2 '[%']]]*BD.PD[[#This Row],[Ppto. Orden Interna '[DOP']]]</f>
        <v>0</v>
      </c>
      <c r="AD584" s="249"/>
      <c r="AE584" s="389"/>
      <c r="AF584" s="243">
        <f>BD.PD[[#This Row],[Av.P3 '[%']]]*BD.PD[[#This Row],[Ppto. Orden Interna '[DOP']]]</f>
        <v>0</v>
      </c>
      <c r="AG584" s="243"/>
      <c r="AH584" s="243"/>
      <c r="AI584" s="243"/>
      <c r="AJ584" s="243"/>
      <c r="AK584" s="243"/>
      <c r="AL584" s="243"/>
      <c r="AM584" s="482">
        <f>BD.PD[[#This Row],[Pago 3]]+BD.PD[[#This Row],[Pago 2]]+BD.PD[[#This Row],[Pago 1]]</f>
        <v>60000</v>
      </c>
      <c r="AN584" s="511" t="s">
        <v>244</v>
      </c>
      <c r="AO584" s="511" t="s">
        <v>245</v>
      </c>
      <c r="AP584" s="511" t="s">
        <v>246</v>
      </c>
      <c r="AQ584" s="511" t="s">
        <v>247</v>
      </c>
      <c r="AR584" s="511">
        <v>594</v>
      </c>
      <c r="AS584" s="511" t="s">
        <v>258</v>
      </c>
      <c r="IH584" s="306"/>
    </row>
    <row r="585" spans="1:242" ht="15" customHeight="1" x14ac:dyDescent="0.3">
      <c r="A585" s="174">
        <v>8.07</v>
      </c>
      <c r="B585" s="231"/>
      <c r="C585" s="232" t="str">
        <f>VLOOKUP(BD.PD[[#This Row],[Pos]],PPto[],3,FALSE)</f>
        <v>8.07 Señalizacion interiores</v>
      </c>
      <c r="D585" s="174" t="s">
        <v>23</v>
      </c>
      <c r="E585" s="305" t="str">
        <f>IF(BD.PD[[#This Row],[.]]="*",VLOOKUP(BD.PD[[#This Row],[Pos]],Presupuesto!A:H,7,FALSE),"")</f>
        <v/>
      </c>
      <c r="F585" s="234" t="s">
        <v>630</v>
      </c>
      <c r="G585" s="230" t="s">
        <v>1608</v>
      </c>
      <c r="H585" s="174">
        <v>4513033843</v>
      </c>
      <c r="I585" s="174" t="s">
        <v>1609</v>
      </c>
      <c r="J585" s="497" t="s">
        <v>1994</v>
      </c>
      <c r="K585" s="382">
        <v>1</v>
      </c>
      <c r="L585" s="174" t="s">
        <v>260</v>
      </c>
      <c r="M585" s="383">
        <f>IF(BD.PD[[#This Row],[Mon]]="DOP",1,HLOOKUP(BD.PD[[#This Row],[Mon]],$K$1:$L$2,2,FALSE))</f>
        <v>1</v>
      </c>
      <c r="N585" s="384">
        <v>75000</v>
      </c>
      <c r="O585" s="395">
        <f>BD.PD[[#This Row],[Cant.]]*BD.PD[[#This Row],[ Tasa ]]*BD.PD[[#This Row],[ Precio Und.]]</f>
        <v>75000</v>
      </c>
      <c r="P585" s="386">
        <v>0</v>
      </c>
      <c r="Q585" s="395">
        <f>IF(BD.PD[[#This Row],[Liquid. '[%']]]&lt;&gt;0,(BD.PD[[#This Row],[Valor Neto '[DOP']]]*BD.PD[[#This Row],[Liquid. '[%']]])+BD.PD[[#This Row],[Valor Neto '[DOP']]],BD.PD[[#This Row],[Valor Neto '[DOP']]])</f>
        <v>75000</v>
      </c>
      <c r="R585" s="395">
        <f>BD.PD[[#This Row],[Ppto. Orden Interna '[DOP']]]/HLOOKUP("USD",$K$1:$L$2,2,FALSE)</f>
        <v>1229.5081967213114</v>
      </c>
      <c r="S585" s="381" t="s">
        <v>1786</v>
      </c>
      <c r="T585" s="387"/>
      <c r="U585" s="460" t="s">
        <v>542</v>
      </c>
      <c r="V585" s="611">
        <v>801673</v>
      </c>
      <c r="W585" s="499" t="s">
        <v>1786</v>
      </c>
      <c r="X585" s="495">
        <v>21</v>
      </c>
      <c r="Y585" s="388">
        <v>1</v>
      </c>
      <c r="Z585" s="243">
        <f>BD.PD[[#This Row],[Av.P1 '[%']]]*BD.PD[[#This Row],[Ppto. Orden Interna '[DOP']]]</f>
        <v>75000</v>
      </c>
      <c r="AA585" s="495"/>
      <c r="AB585" s="388"/>
      <c r="AC585" s="243">
        <f>BD.PD[[#This Row],[Av.P2 '[%']]]*BD.PD[[#This Row],[Ppto. Orden Interna '[DOP']]]</f>
        <v>0</v>
      </c>
      <c r="AD585" s="249"/>
      <c r="AE585" s="389"/>
      <c r="AF585" s="243">
        <f>BD.PD[[#This Row],[Av.P3 '[%']]]*BD.PD[[#This Row],[Ppto. Orden Interna '[DOP']]]</f>
        <v>0</v>
      </c>
      <c r="AG585" s="243"/>
      <c r="AH585" s="243"/>
      <c r="AI585" s="243"/>
      <c r="AJ585" s="243"/>
      <c r="AK585" s="243"/>
      <c r="AL585" s="243"/>
      <c r="AM585" s="482">
        <f>BD.PD[[#This Row],[Pago 3]]+BD.PD[[#This Row],[Pago 2]]+BD.PD[[#This Row],[Pago 1]]</f>
        <v>75000</v>
      </c>
      <c r="AN585" s="511" t="s">
        <v>244</v>
      </c>
      <c r="AO585" s="511" t="s">
        <v>245</v>
      </c>
      <c r="AP585" s="511" t="s">
        <v>246</v>
      </c>
      <c r="AQ585" s="511" t="s">
        <v>247</v>
      </c>
      <c r="AR585" s="511">
        <v>594</v>
      </c>
      <c r="AS585" s="511" t="s">
        <v>258</v>
      </c>
      <c r="IH585" s="306"/>
    </row>
    <row r="586" spans="1:242" ht="15" customHeight="1" x14ac:dyDescent="0.3">
      <c r="A586" s="174">
        <v>8.07</v>
      </c>
      <c r="B586" s="231"/>
      <c r="C586" s="232" t="str">
        <f>VLOOKUP(BD.PD[[#This Row],[Pos]],PPto[],3,FALSE)</f>
        <v>8.07 Señalizacion interiores</v>
      </c>
      <c r="D586" s="174" t="s">
        <v>23</v>
      </c>
      <c r="E586" s="305" t="str">
        <f>IF(BD.PD[[#This Row],[.]]="*",VLOOKUP(BD.PD[[#This Row],[Pos]],Presupuesto!A:H,7,FALSE),"")</f>
        <v/>
      </c>
      <c r="F586" s="234" t="s">
        <v>2012</v>
      </c>
      <c r="G586" s="230" t="s">
        <v>1608</v>
      </c>
      <c r="H586" s="174">
        <v>4513056914</v>
      </c>
      <c r="I586" s="174" t="s">
        <v>1609</v>
      </c>
      <c r="J586" s="497" t="s">
        <v>1994</v>
      </c>
      <c r="K586" s="382">
        <v>1</v>
      </c>
      <c r="L586" s="174" t="s">
        <v>260</v>
      </c>
      <c r="M586" s="383">
        <f>IF(BD.PD[[#This Row],[Mon]]="DOP",1,HLOOKUP(BD.PD[[#This Row],[Mon]],$K$1:$L$2,2,FALSE))</f>
        <v>1</v>
      </c>
      <c r="N586" s="384">
        <v>42200</v>
      </c>
      <c r="O586" s="395">
        <f>BD.PD[[#This Row],[Cant.]]*BD.PD[[#This Row],[ Tasa ]]*BD.PD[[#This Row],[ Precio Und.]]</f>
        <v>42200</v>
      </c>
      <c r="P586" s="386">
        <v>0</v>
      </c>
      <c r="Q586" s="395">
        <f>IF(BD.PD[[#This Row],[Liquid. '[%']]]&lt;&gt;0,(BD.PD[[#This Row],[Valor Neto '[DOP']]]*BD.PD[[#This Row],[Liquid. '[%']]])+BD.PD[[#This Row],[Valor Neto '[DOP']]],BD.PD[[#This Row],[Valor Neto '[DOP']]])</f>
        <v>42200</v>
      </c>
      <c r="R586" s="395">
        <f>BD.PD[[#This Row],[Ppto. Orden Interna '[DOP']]]/HLOOKUP("USD",$K$1:$L$2,2,FALSE)</f>
        <v>691.80327868852464</v>
      </c>
      <c r="S586" s="381" t="s">
        <v>1195</v>
      </c>
      <c r="T586" s="387"/>
      <c r="U586" s="460" t="s">
        <v>542</v>
      </c>
      <c r="V586" s="611">
        <v>801673</v>
      </c>
      <c r="W586" s="381" t="s">
        <v>1195</v>
      </c>
      <c r="X586" s="495">
        <v>22</v>
      </c>
      <c r="Y586" s="388">
        <v>1</v>
      </c>
      <c r="Z586" s="243">
        <f>BD.PD[[#This Row],[Av.P1 '[%']]]*BD.PD[[#This Row],[Ppto. Orden Interna '[DOP']]]</f>
        <v>42200</v>
      </c>
      <c r="AA586" s="495"/>
      <c r="AB586" s="388"/>
      <c r="AC586" s="243">
        <f>BD.PD[[#This Row],[Av.P2 '[%']]]*BD.PD[[#This Row],[Ppto. Orden Interna '[DOP']]]</f>
        <v>0</v>
      </c>
      <c r="AD586" s="249"/>
      <c r="AE586" s="389"/>
      <c r="AF586" s="243">
        <f>BD.PD[[#This Row],[Av.P3 '[%']]]*BD.PD[[#This Row],[Ppto. Orden Interna '[DOP']]]</f>
        <v>0</v>
      </c>
      <c r="AG586" s="243"/>
      <c r="AH586" s="243"/>
      <c r="AI586" s="243"/>
      <c r="AJ586" s="243"/>
      <c r="AK586" s="243"/>
      <c r="AL586" s="243"/>
      <c r="AM586" s="482">
        <f>BD.PD[[#This Row],[Pago 3]]+BD.PD[[#This Row],[Pago 2]]+BD.PD[[#This Row],[Pago 1]]</f>
        <v>42200</v>
      </c>
      <c r="AN586" s="511" t="s">
        <v>244</v>
      </c>
      <c r="AO586" s="511" t="s">
        <v>245</v>
      </c>
      <c r="AP586" s="511" t="s">
        <v>246</v>
      </c>
      <c r="AQ586" s="511" t="s">
        <v>247</v>
      </c>
      <c r="AR586" s="511">
        <v>594</v>
      </c>
      <c r="AS586" s="511" t="s">
        <v>258</v>
      </c>
      <c r="IH586" s="306"/>
    </row>
    <row r="587" spans="1:242" ht="15" customHeight="1" x14ac:dyDescent="0.3">
      <c r="A587" s="174">
        <v>8.07</v>
      </c>
      <c r="B587" s="231"/>
      <c r="C587" s="232" t="str">
        <f>VLOOKUP(BD.PD[[#This Row],[Pos]],PPto[],3,FALSE)</f>
        <v>8.07 Señalizacion interiores</v>
      </c>
      <c r="D587" s="174" t="s">
        <v>23</v>
      </c>
      <c r="E587" s="305" t="str">
        <f>IF(BD.PD[[#This Row],[.]]="*",VLOOKUP(BD.PD[[#This Row],[Pos]],Presupuesto!A:H,7,FALSE),"")</f>
        <v/>
      </c>
      <c r="F587" s="234" t="s">
        <v>630</v>
      </c>
      <c r="G587" s="230" t="s">
        <v>1608</v>
      </c>
      <c r="H587" s="174">
        <v>4513056914</v>
      </c>
      <c r="I587" s="174" t="s">
        <v>1609</v>
      </c>
      <c r="J587" s="497" t="s">
        <v>1994</v>
      </c>
      <c r="K587" s="382">
        <v>1</v>
      </c>
      <c r="L587" s="174" t="s">
        <v>260</v>
      </c>
      <c r="M587" s="383">
        <f>IF(BD.PD[[#This Row],[Mon]]="DOP",1,HLOOKUP(BD.PD[[#This Row],[Mon]],$K$1:$L$2,2,FALSE))</f>
        <v>1</v>
      </c>
      <c r="N587" s="384">
        <v>18000</v>
      </c>
      <c r="O587" s="395">
        <f>BD.PD[[#This Row],[Cant.]]*BD.PD[[#This Row],[ Tasa ]]*BD.PD[[#This Row],[ Precio Und.]]</f>
        <v>18000</v>
      </c>
      <c r="P587" s="386">
        <v>0</v>
      </c>
      <c r="Q587" s="395">
        <f>IF(BD.PD[[#This Row],[Liquid. '[%']]]&lt;&gt;0,(BD.PD[[#This Row],[Valor Neto '[DOP']]]*BD.PD[[#This Row],[Liquid. '[%']]])+BD.PD[[#This Row],[Valor Neto '[DOP']]],BD.PD[[#This Row],[Valor Neto '[DOP']]])</f>
        <v>18000</v>
      </c>
      <c r="R587" s="395">
        <f>BD.PD[[#This Row],[Ppto. Orden Interna '[DOP']]]/HLOOKUP("USD",$K$1:$L$2,2,FALSE)</f>
        <v>295.08196721311475</v>
      </c>
      <c r="S587" s="381" t="s">
        <v>1195</v>
      </c>
      <c r="T587" s="387"/>
      <c r="U587" s="460" t="s">
        <v>542</v>
      </c>
      <c r="V587" s="611">
        <v>801673</v>
      </c>
      <c r="W587" s="381" t="s">
        <v>1195</v>
      </c>
      <c r="X587" s="495">
        <v>22</v>
      </c>
      <c r="Y587" s="388">
        <v>1</v>
      </c>
      <c r="Z587" s="243">
        <f>BD.PD[[#This Row],[Av.P1 '[%']]]*BD.PD[[#This Row],[Ppto. Orden Interna '[DOP']]]</f>
        <v>18000</v>
      </c>
      <c r="AA587" s="495"/>
      <c r="AB587" s="388"/>
      <c r="AC587" s="243">
        <f>BD.PD[[#This Row],[Av.P2 '[%']]]*BD.PD[[#This Row],[Ppto. Orden Interna '[DOP']]]</f>
        <v>0</v>
      </c>
      <c r="AD587" s="249"/>
      <c r="AE587" s="389"/>
      <c r="AF587" s="243">
        <f>BD.PD[[#This Row],[Av.P3 '[%']]]*BD.PD[[#This Row],[Ppto. Orden Interna '[DOP']]]</f>
        <v>0</v>
      </c>
      <c r="AG587" s="243"/>
      <c r="AH587" s="243"/>
      <c r="AI587" s="243"/>
      <c r="AJ587" s="243"/>
      <c r="AK587" s="243"/>
      <c r="AL587" s="243"/>
      <c r="AM587" s="482">
        <f>BD.PD[[#This Row],[Pago 3]]+BD.PD[[#This Row],[Pago 2]]+BD.PD[[#This Row],[Pago 1]]</f>
        <v>18000</v>
      </c>
      <c r="AN587" s="511" t="s">
        <v>244</v>
      </c>
      <c r="AO587" s="511" t="s">
        <v>245</v>
      </c>
      <c r="AP587" s="511" t="s">
        <v>246</v>
      </c>
      <c r="AQ587" s="511" t="s">
        <v>247</v>
      </c>
      <c r="AR587" s="511">
        <v>594</v>
      </c>
      <c r="AS587" s="511" t="s">
        <v>258</v>
      </c>
      <c r="IH587" s="306"/>
    </row>
    <row r="588" spans="1:242" ht="15" customHeight="1" x14ac:dyDescent="0.3">
      <c r="A588" s="174">
        <v>8.08</v>
      </c>
      <c r="B588" s="231" t="s">
        <v>243</v>
      </c>
      <c r="C588" s="232" t="str">
        <f>VLOOKUP(BD.PD[[#This Row],[Pos]],PPto[],3,FALSE)</f>
        <v>8.08 Señalizacion exteriores</v>
      </c>
      <c r="D588" s="233" t="s">
        <v>243</v>
      </c>
      <c r="E588" s="305">
        <f>IF(BD.PD[[#This Row],[.]]="*",VLOOKUP(BD.PD[[#This Row],[Pos]],Presupuesto!A:H,7,FALSE),"")</f>
        <v>83919.283492063492</v>
      </c>
      <c r="F588" s="234"/>
      <c r="G588" s="174"/>
      <c r="H588" s="174"/>
      <c r="I588" s="174"/>
      <c r="J588" s="174"/>
      <c r="K588" s="392">
        <v>1</v>
      </c>
      <c r="L588" s="233" t="s">
        <v>117</v>
      </c>
      <c r="M588" s="383">
        <f>IF(BD.PD[[#This Row],[Mon]]="DOP",1,HLOOKUP(BD.PD[[#This Row],[Mon]],$K$1:$L$2,2,FALSE))</f>
        <v>61</v>
      </c>
      <c r="N588" s="490">
        <v>0</v>
      </c>
      <c r="O588" s="243">
        <f>BD.PD[[#This Row],[Cant.]]*BD.PD[[#This Row],[ Tasa ]]*BD.PD[[#This Row],[ Precio Und.]]</f>
        <v>0</v>
      </c>
      <c r="P588" s="491">
        <v>0</v>
      </c>
      <c r="Q588" s="243">
        <f>IF(BD.PD[[#This Row],[Liquid. '[%']]]&lt;&gt;0,(BD.PD[[#This Row],[Valor Neto '[DOP']]]*BD.PD[[#This Row],[Liquid. '[%']]])+BD.PD[[#This Row],[Valor Neto '[DOP']]],BD.PD[[#This Row],[Valor Neto '[DOP']]])</f>
        <v>0</v>
      </c>
      <c r="R588" s="243">
        <f>BD.PD[[#This Row],[Ppto. Orden Interna '[DOP']]]/HLOOKUP("USD",$K$1:$L$2,2,FALSE)</f>
        <v>0</v>
      </c>
      <c r="S588" s="381"/>
      <c r="T588" s="387"/>
      <c r="U588" s="460" t="s">
        <v>542</v>
      </c>
      <c r="V588" s="611">
        <v>801673</v>
      </c>
      <c r="W588" s="499"/>
      <c r="X588" s="495"/>
      <c r="Y588" s="388"/>
      <c r="Z588" s="243">
        <f>BD.PD[[#This Row],[Av.P1 '[%']]]*BD.PD[[#This Row],[Ppto. Orden Interna '[DOP']]]</f>
        <v>0</v>
      </c>
      <c r="AA588" s="249"/>
      <c r="AB588" s="389"/>
      <c r="AC588" s="243">
        <f>BD.PD[[#This Row],[Av.P2 '[%']]]*BD.PD[[#This Row],[Ppto. Orden Interna '[DOP']]]</f>
        <v>0</v>
      </c>
      <c r="AD588" s="249"/>
      <c r="AE588" s="389"/>
      <c r="AF588" s="243">
        <f>BD.PD[[#This Row],[Av.P3 '[%']]]*BD.PD[[#This Row],[Ppto. Orden Interna '[DOP']]]</f>
        <v>0</v>
      </c>
      <c r="AG588" s="243"/>
      <c r="AH588" s="243"/>
      <c r="AI588" s="243"/>
      <c r="AJ588" s="243"/>
      <c r="AK588" s="243"/>
      <c r="AL588" s="243"/>
      <c r="AM588" s="482">
        <f>BD.PD[[#This Row],[Pago 3]]+BD.PD[[#This Row],[Pago 2]]+BD.PD[[#This Row],[Pago 1]]</f>
        <v>0</v>
      </c>
      <c r="AN588" s="511"/>
      <c r="AO588" s="511"/>
      <c r="AP588" s="511"/>
      <c r="AQ588" s="511"/>
      <c r="AR588" s="511"/>
      <c r="AS588" s="511"/>
      <c r="IH588" s="306"/>
    </row>
    <row r="589" spans="1:242" ht="15" customHeight="1" x14ac:dyDescent="0.3">
      <c r="A589" s="174">
        <v>8.08</v>
      </c>
      <c r="B589" s="231"/>
      <c r="C589" s="232" t="str">
        <f>VLOOKUP(BD.PD[[#This Row],[Pos]],PPto[],3,FALSE)</f>
        <v>8.08 Señalizacion exteriores</v>
      </c>
      <c r="D589" s="174" t="s">
        <v>23</v>
      </c>
      <c r="E589" s="305" t="str">
        <f>IF(BD.PD[[#This Row],[.]]="*",VLOOKUP(BD.PD[[#This Row],[Pos]],Presupuesto!A:H,7,FALSE),"")</f>
        <v/>
      </c>
      <c r="F589" s="234" t="s">
        <v>1827</v>
      </c>
      <c r="G589" s="230" t="s">
        <v>1608</v>
      </c>
      <c r="H589" s="174">
        <v>4513048879</v>
      </c>
      <c r="I589" s="174" t="s">
        <v>1609</v>
      </c>
      <c r="J589" s="497" t="s">
        <v>1994</v>
      </c>
      <c r="K589" s="382">
        <v>1</v>
      </c>
      <c r="L589" s="511" t="s">
        <v>260</v>
      </c>
      <c r="M589" s="383">
        <f>IF(BD.PD[[#This Row],[Mon]]="DOP",1,HLOOKUP(BD.PD[[#This Row],[Mon]],$K$1:$L$2,2,FALSE))</f>
        <v>1</v>
      </c>
      <c r="N589" s="384">
        <v>358050</v>
      </c>
      <c r="O589" s="395">
        <f>BD.PD[[#This Row],[Cant.]]*BD.PD[[#This Row],[ Tasa ]]*BD.PD[[#This Row],[ Precio Und.]]</f>
        <v>358050</v>
      </c>
      <c r="P589" s="386">
        <v>0</v>
      </c>
      <c r="Q589" s="395">
        <f>IF(BD.PD[[#This Row],[Liquid. '[%']]]&lt;&gt;0,(BD.PD[[#This Row],[Valor Neto '[DOP']]]*BD.PD[[#This Row],[Liquid. '[%']]])+BD.PD[[#This Row],[Valor Neto '[DOP']]],BD.PD[[#This Row],[Valor Neto '[DOP']]])</f>
        <v>358050</v>
      </c>
      <c r="R589" s="395">
        <f>BD.PD[[#This Row],[Ppto. Orden Interna '[DOP']]]/HLOOKUP("USD",$K$1:$L$2,2,FALSE)</f>
        <v>5869.6721311475412</v>
      </c>
      <c r="S589" s="381" t="s">
        <v>1195</v>
      </c>
      <c r="T589" s="387"/>
      <c r="U589" s="460" t="s">
        <v>542</v>
      </c>
      <c r="V589" s="611">
        <v>801673</v>
      </c>
      <c r="W589" s="381" t="s">
        <v>1195</v>
      </c>
      <c r="X589" s="495">
        <v>20</v>
      </c>
      <c r="Y589" s="388">
        <v>0.6</v>
      </c>
      <c r="Z589" s="243">
        <f>BD.PD[[#This Row],[Av.P1 '[%']]]*BD.PD[[#This Row],[Ppto. Orden Interna '[DOP']]]</f>
        <v>214830</v>
      </c>
      <c r="AA589" s="495">
        <v>21</v>
      </c>
      <c r="AB589" s="388">
        <v>0.4</v>
      </c>
      <c r="AC589" s="243">
        <f>BD.PD[[#This Row],[Av.P2 '[%']]]*BD.PD[[#This Row],[Ppto. Orden Interna '[DOP']]]</f>
        <v>143220</v>
      </c>
      <c r="AD589" s="249"/>
      <c r="AE589" s="389"/>
      <c r="AF589" s="243">
        <f>BD.PD[[#This Row],[Av.P3 '[%']]]*BD.PD[[#This Row],[Ppto. Orden Interna '[DOP']]]</f>
        <v>0</v>
      </c>
      <c r="AG589" s="243"/>
      <c r="AH589" s="243"/>
      <c r="AI589" s="243"/>
      <c r="AJ589" s="243"/>
      <c r="AK589" s="243"/>
      <c r="AL589" s="243"/>
      <c r="AM589" s="482">
        <f>BD.PD[[#This Row],[Pago 3]]+BD.PD[[#This Row],[Pago 2]]+BD.PD[[#This Row],[Pago 1]]</f>
        <v>358050</v>
      </c>
      <c r="AN589" s="511" t="s">
        <v>244</v>
      </c>
      <c r="AO589" s="511" t="s">
        <v>245</v>
      </c>
      <c r="AP589" s="511" t="s">
        <v>246</v>
      </c>
      <c r="AQ589" s="511" t="s">
        <v>247</v>
      </c>
      <c r="AR589" s="511">
        <v>594</v>
      </c>
      <c r="AS589" s="511" t="s">
        <v>258</v>
      </c>
      <c r="IH589" s="306"/>
    </row>
    <row r="590" spans="1:242" ht="15" customHeight="1" x14ac:dyDescent="0.3">
      <c r="A590" s="174">
        <v>8.08</v>
      </c>
      <c r="B590" s="231"/>
      <c r="C590" s="232" t="str">
        <f>VLOOKUP(BD.PD[[#This Row],[Pos]],PPto[],3,FALSE)</f>
        <v>8.08 Señalizacion exteriores</v>
      </c>
      <c r="D590" s="174" t="s">
        <v>23</v>
      </c>
      <c r="E590" s="305" t="str">
        <f>IF(BD.PD[[#This Row],[.]]="*",VLOOKUP(BD.PD[[#This Row],[Pos]],Presupuesto!A:H,7,FALSE),"")</f>
        <v/>
      </c>
      <c r="F590" s="234" t="s">
        <v>1828</v>
      </c>
      <c r="G590" s="230" t="s">
        <v>1608</v>
      </c>
      <c r="H590" s="174">
        <v>4513048879</v>
      </c>
      <c r="I590" s="174" t="s">
        <v>1609</v>
      </c>
      <c r="J590" s="497" t="s">
        <v>1994</v>
      </c>
      <c r="K590" s="382">
        <v>1</v>
      </c>
      <c r="L590" s="511" t="s">
        <v>260</v>
      </c>
      <c r="M590" s="383">
        <f>IF(BD.PD[[#This Row],[Mon]]="DOP",1,HLOOKUP(BD.PD[[#This Row],[Mon]],$K$1:$L$2,2,FALSE))</f>
        <v>1</v>
      </c>
      <c r="N590" s="384">
        <v>215760</v>
      </c>
      <c r="O590" s="395">
        <f>BD.PD[[#This Row],[Cant.]]*BD.PD[[#This Row],[ Tasa ]]*BD.PD[[#This Row],[ Precio Und.]]</f>
        <v>215760</v>
      </c>
      <c r="P590" s="386">
        <v>0</v>
      </c>
      <c r="Q590" s="395">
        <f>IF(BD.PD[[#This Row],[Liquid. '[%']]]&lt;&gt;0,(BD.PD[[#This Row],[Valor Neto '[DOP']]]*BD.PD[[#This Row],[Liquid. '[%']]])+BD.PD[[#This Row],[Valor Neto '[DOP']]],BD.PD[[#This Row],[Valor Neto '[DOP']]])</f>
        <v>215760</v>
      </c>
      <c r="R590" s="395">
        <f>BD.PD[[#This Row],[Ppto. Orden Interna '[DOP']]]/HLOOKUP("USD",$K$1:$L$2,2,FALSE)</f>
        <v>3537.0491803278687</v>
      </c>
      <c r="S590" s="381" t="s">
        <v>1195</v>
      </c>
      <c r="T590" s="387"/>
      <c r="U590" s="460" t="s">
        <v>542</v>
      </c>
      <c r="V590" s="611">
        <v>801673</v>
      </c>
      <c r="W590" s="381" t="s">
        <v>1195</v>
      </c>
      <c r="X590" s="495">
        <v>20</v>
      </c>
      <c r="Y590" s="388">
        <v>0.6</v>
      </c>
      <c r="Z590" s="243">
        <f>BD.PD[[#This Row],[Av.P1 '[%']]]*BD.PD[[#This Row],[Ppto. Orden Interna '[DOP']]]</f>
        <v>129456</v>
      </c>
      <c r="AA590" s="495">
        <v>21</v>
      </c>
      <c r="AB590" s="388">
        <v>0.4</v>
      </c>
      <c r="AC590" s="243">
        <f>BD.PD[[#This Row],[Av.P2 '[%']]]*BD.PD[[#This Row],[Ppto. Orden Interna '[DOP']]]</f>
        <v>86304</v>
      </c>
      <c r="AD590" s="249"/>
      <c r="AE590" s="389"/>
      <c r="AF590" s="243">
        <f>BD.PD[[#This Row],[Av.P3 '[%']]]*BD.PD[[#This Row],[Ppto. Orden Interna '[DOP']]]</f>
        <v>0</v>
      </c>
      <c r="AG590" s="243"/>
      <c r="AH590" s="243"/>
      <c r="AI590" s="243"/>
      <c r="AJ590" s="243"/>
      <c r="AK590" s="243"/>
      <c r="AL590" s="243"/>
      <c r="AM590" s="482">
        <f>BD.PD[[#This Row],[Pago 3]]+BD.PD[[#This Row],[Pago 2]]+BD.PD[[#This Row],[Pago 1]]</f>
        <v>215760</v>
      </c>
      <c r="AN590" s="511" t="s">
        <v>244</v>
      </c>
      <c r="AO590" s="511" t="s">
        <v>245</v>
      </c>
      <c r="AP590" s="511" t="s">
        <v>246</v>
      </c>
      <c r="AQ590" s="511" t="s">
        <v>247</v>
      </c>
      <c r="AR590" s="511">
        <v>594</v>
      </c>
      <c r="AS590" s="511" t="s">
        <v>258</v>
      </c>
      <c r="IH590" s="306"/>
    </row>
    <row r="591" spans="1:242" ht="15" customHeight="1" x14ac:dyDescent="0.3">
      <c r="A591" s="174">
        <v>8.08</v>
      </c>
      <c r="B591" s="231"/>
      <c r="C591" s="232" t="str">
        <f>VLOOKUP(BD.PD[[#This Row],[Pos]],PPto[],3,FALSE)</f>
        <v>8.08 Señalizacion exteriores</v>
      </c>
      <c r="D591" s="174" t="s">
        <v>23</v>
      </c>
      <c r="E591" s="305" t="str">
        <f>IF(BD.PD[[#This Row],[.]]="*",VLOOKUP(BD.PD[[#This Row],[Pos]],Presupuesto!A:H,7,FALSE),"")</f>
        <v/>
      </c>
      <c r="F591" s="234" t="s">
        <v>1829</v>
      </c>
      <c r="G591" s="230" t="s">
        <v>1608</v>
      </c>
      <c r="H591" s="174">
        <v>4513048879</v>
      </c>
      <c r="I591" s="174" t="s">
        <v>1609</v>
      </c>
      <c r="J591" s="497" t="s">
        <v>1994</v>
      </c>
      <c r="K591" s="382">
        <v>1</v>
      </c>
      <c r="L591" s="511" t="s">
        <v>260</v>
      </c>
      <c r="M591" s="383">
        <f>IF(BD.PD[[#This Row],[Mon]]="DOP",1,HLOOKUP(BD.PD[[#This Row],[Mon]],$K$1:$L$2,2,FALSE))</f>
        <v>1</v>
      </c>
      <c r="N591" s="384">
        <v>2178060</v>
      </c>
      <c r="O591" s="395">
        <f>BD.PD[[#This Row],[Cant.]]*BD.PD[[#This Row],[ Tasa ]]*BD.PD[[#This Row],[ Precio Und.]]</f>
        <v>2178060</v>
      </c>
      <c r="P591" s="386">
        <v>0</v>
      </c>
      <c r="Q591" s="395">
        <f>IF(BD.PD[[#This Row],[Liquid. '[%']]]&lt;&gt;0,(BD.PD[[#This Row],[Valor Neto '[DOP']]]*BD.PD[[#This Row],[Liquid. '[%']]])+BD.PD[[#This Row],[Valor Neto '[DOP']]],BD.PD[[#This Row],[Valor Neto '[DOP']]])</f>
        <v>2178060</v>
      </c>
      <c r="R591" s="395">
        <f>BD.PD[[#This Row],[Ppto. Orden Interna '[DOP']]]/HLOOKUP("USD",$K$1:$L$2,2,FALSE)</f>
        <v>35705.901639344265</v>
      </c>
      <c r="S591" s="381" t="s">
        <v>1195</v>
      </c>
      <c r="T591" s="387"/>
      <c r="U591" s="460" t="s">
        <v>542</v>
      </c>
      <c r="V591" s="611">
        <v>801673</v>
      </c>
      <c r="W591" s="381" t="s">
        <v>1195</v>
      </c>
      <c r="X591" s="495">
        <v>20</v>
      </c>
      <c r="Y591" s="388">
        <v>0.6</v>
      </c>
      <c r="Z591" s="243">
        <f>BD.PD[[#This Row],[Av.P1 '[%']]]*BD.PD[[#This Row],[Ppto. Orden Interna '[DOP']]]</f>
        <v>1306836</v>
      </c>
      <c r="AA591" s="495">
        <v>21</v>
      </c>
      <c r="AB591" s="388">
        <v>0.4</v>
      </c>
      <c r="AC591" s="243">
        <f>BD.PD[[#This Row],[Av.P2 '[%']]]*BD.PD[[#This Row],[Ppto. Orden Interna '[DOP']]]</f>
        <v>871224</v>
      </c>
      <c r="AD591" s="249"/>
      <c r="AE591" s="389"/>
      <c r="AF591" s="243">
        <f>BD.PD[[#This Row],[Av.P3 '[%']]]*BD.PD[[#This Row],[Ppto. Orden Interna '[DOP']]]</f>
        <v>0</v>
      </c>
      <c r="AG591" s="243"/>
      <c r="AH591" s="243"/>
      <c r="AI591" s="243"/>
      <c r="AJ591" s="243"/>
      <c r="AK591" s="243"/>
      <c r="AL591" s="243"/>
      <c r="AM591" s="482">
        <f>BD.PD[[#This Row],[Pago 3]]+BD.PD[[#This Row],[Pago 2]]+BD.PD[[#This Row],[Pago 1]]</f>
        <v>2178060</v>
      </c>
      <c r="AN591" s="511" t="s">
        <v>244</v>
      </c>
      <c r="AO591" s="511" t="s">
        <v>245</v>
      </c>
      <c r="AP591" s="511" t="s">
        <v>246</v>
      </c>
      <c r="AQ591" s="511" t="s">
        <v>247</v>
      </c>
      <c r="AR591" s="511">
        <v>594</v>
      </c>
      <c r="AS591" s="511" t="s">
        <v>258</v>
      </c>
      <c r="IH591" s="306"/>
    </row>
    <row r="592" spans="1:242" ht="15" customHeight="1" x14ac:dyDescent="0.3">
      <c r="A592" s="174">
        <v>8.08</v>
      </c>
      <c r="B592" s="231"/>
      <c r="C592" s="232" t="str">
        <f>VLOOKUP(BD.PD[[#This Row],[Pos]],PPto[],3,FALSE)</f>
        <v>8.08 Señalizacion exteriores</v>
      </c>
      <c r="D592" s="174" t="s">
        <v>23</v>
      </c>
      <c r="E592" s="305" t="str">
        <f>IF(BD.PD[[#This Row],[.]]="*",VLOOKUP(BD.PD[[#This Row],[Pos]],Presupuesto!A:H,7,FALSE),"")</f>
        <v/>
      </c>
      <c r="F592" s="234" t="s">
        <v>1830</v>
      </c>
      <c r="G592" s="230" t="s">
        <v>1608</v>
      </c>
      <c r="H592" s="174">
        <v>4513048879</v>
      </c>
      <c r="I592" s="174" t="s">
        <v>1609</v>
      </c>
      <c r="J592" s="497" t="s">
        <v>1994</v>
      </c>
      <c r="K592" s="382">
        <v>3</v>
      </c>
      <c r="L592" s="511" t="s">
        <v>260</v>
      </c>
      <c r="M592" s="383">
        <f>IF(BD.PD[[#This Row],[Mon]]="DOP",1,HLOOKUP(BD.PD[[#This Row],[Mon]],$K$1:$L$2,2,FALSE))</f>
        <v>1</v>
      </c>
      <c r="N592" s="384">
        <v>51150</v>
      </c>
      <c r="O592" s="395">
        <f>BD.PD[[#This Row],[Cant.]]*BD.PD[[#This Row],[ Tasa ]]*BD.PD[[#This Row],[ Precio Und.]]</f>
        <v>153450</v>
      </c>
      <c r="P592" s="386">
        <v>0</v>
      </c>
      <c r="Q592" s="395">
        <f>IF(BD.PD[[#This Row],[Liquid. '[%']]]&lt;&gt;0,(BD.PD[[#This Row],[Valor Neto '[DOP']]]*BD.PD[[#This Row],[Liquid. '[%']]])+BD.PD[[#This Row],[Valor Neto '[DOP']]],BD.PD[[#This Row],[Valor Neto '[DOP']]])</f>
        <v>153450</v>
      </c>
      <c r="R592" s="395">
        <f>BD.PD[[#This Row],[Ppto. Orden Interna '[DOP']]]/HLOOKUP("USD",$K$1:$L$2,2,FALSE)</f>
        <v>2515.5737704918033</v>
      </c>
      <c r="S592" s="381" t="s">
        <v>1195</v>
      </c>
      <c r="T592" s="387"/>
      <c r="U592" s="460" t="s">
        <v>542</v>
      </c>
      <c r="V592" s="611">
        <v>801673</v>
      </c>
      <c r="W592" s="381" t="s">
        <v>1195</v>
      </c>
      <c r="X592" s="495">
        <v>20</v>
      </c>
      <c r="Y592" s="388">
        <v>0.6</v>
      </c>
      <c r="Z592" s="243">
        <f>BD.PD[[#This Row],[Av.P1 '[%']]]*BD.PD[[#This Row],[Ppto. Orden Interna '[DOP']]]</f>
        <v>92070</v>
      </c>
      <c r="AA592" s="495">
        <v>21</v>
      </c>
      <c r="AB592" s="388">
        <v>0.4</v>
      </c>
      <c r="AC592" s="243">
        <f>BD.PD[[#This Row],[Av.P2 '[%']]]*BD.PD[[#This Row],[Ppto. Orden Interna '[DOP']]]</f>
        <v>61380</v>
      </c>
      <c r="AD592" s="249"/>
      <c r="AE592" s="389"/>
      <c r="AF592" s="243">
        <f>BD.PD[[#This Row],[Av.P3 '[%']]]*BD.PD[[#This Row],[Ppto. Orden Interna '[DOP']]]</f>
        <v>0</v>
      </c>
      <c r="AG592" s="243"/>
      <c r="AH592" s="243"/>
      <c r="AI592" s="243"/>
      <c r="AJ592" s="243"/>
      <c r="AK592" s="243"/>
      <c r="AL592" s="243"/>
      <c r="AM592" s="482">
        <f>BD.PD[[#This Row],[Pago 3]]+BD.PD[[#This Row],[Pago 2]]+BD.PD[[#This Row],[Pago 1]]</f>
        <v>153450</v>
      </c>
      <c r="AN592" s="511" t="s">
        <v>244</v>
      </c>
      <c r="AO592" s="511" t="s">
        <v>245</v>
      </c>
      <c r="AP592" s="511" t="s">
        <v>246</v>
      </c>
      <c r="AQ592" s="511" t="s">
        <v>247</v>
      </c>
      <c r="AR592" s="511">
        <v>594</v>
      </c>
      <c r="AS592" s="511" t="s">
        <v>258</v>
      </c>
      <c r="IH592" s="306"/>
    </row>
    <row r="593" spans="1:242" ht="15" customHeight="1" x14ac:dyDescent="0.3">
      <c r="A593" s="174">
        <v>8.08</v>
      </c>
      <c r="B593" s="231"/>
      <c r="C593" s="232" t="str">
        <f>VLOOKUP(BD.PD[[#This Row],[Pos]],PPto[],3,FALSE)</f>
        <v>8.08 Señalizacion exteriores</v>
      </c>
      <c r="D593" s="174" t="s">
        <v>23</v>
      </c>
      <c r="E593" s="305" t="str">
        <f>IF(BD.PD[[#This Row],[.]]="*",VLOOKUP(BD.PD[[#This Row],[Pos]],Presupuesto!A:H,7,FALSE),"")</f>
        <v/>
      </c>
      <c r="F593" s="234" t="s">
        <v>1831</v>
      </c>
      <c r="G593" s="230" t="s">
        <v>1608</v>
      </c>
      <c r="H593" s="174">
        <v>4513048879</v>
      </c>
      <c r="I593" s="174" t="s">
        <v>1609</v>
      </c>
      <c r="J593" s="497" t="s">
        <v>1994</v>
      </c>
      <c r="K593" s="382">
        <v>13</v>
      </c>
      <c r="L593" s="511" t="s">
        <v>260</v>
      </c>
      <c r="M593" s="383">
        <f>IF(BD.PD[[#This Row],[Mon]]="DOP",1,HLOOKUP(BD.PD[[#This Row],[Mon]],$K$1:$L$2,2,FALSE))</f>
        <v>1</v>
      </c>
      <c r="N593" s="384">
        <v>66960</v>
      </c>
      <c r="O593" s="395">
        <f>BD.PD[[#This Row],[Cant.]]*BD.PD[[#This Row],[ Tasa ]]*BD.PD[[#This Row],[ Precio Und.]]</f>
        <v>870480</v>
      </c>
      <c r="P593" s="386">
        <v>0</v>
      </c>
      <c r="Q593" s="395">
        <f>IF(BD.PD[[#This Row],[Liquid. '[%']]]&lt;&gt;0,(BD.PD[[#This Row],[Valor Neto '[DOP']]]*BD.PD[[#This Row],[Liquid. '[%']]])+BD.PD[[#This Row],[Valor Neto '[DOP']]],BD.PD[[#This Row],[Valor Neto '[DOP']]])</f>
        <v>870480</v>
      </c>
      <c r="R593" s="395">
        <f>BD.PD[[#This Row],[Ppto. Orden Interna '[DOP']]]/HLOOKUP("USD",$K$1:$L$2,2,FALSE)</f>
        <v>14270.163934426229</v>
      </c>
      <c r="S593" s="381" t="s">
        <v>1195</v>
      </c>
      <c r="T593" s="387"/>
      <c r="U593" s="460" t="s">
        <v>542</v>
      </c>
      <c r="V593" s="611">
        <v>801673</v>
      </c>
      <c r="W593" s="381" t="s">
        <v>1195</v>
      </c>
      <c r="X593" s="495">
        <v>20</v>
      </c>
      <c r="Y593" s="388">
        <v>0.6</v>
      </c>
      <c r="Z593" s="243">
        <f>BD.PD[[#This Row],[Av.P1 '[%']]]*BD.PD[[#This Row],[Ppto. Orden Interna '[DOP']]]</f>
        <v>522288</v>
      </c>
      <c r="AA593" s="495">
        <v>21</v>
      </c>
      <c r="AB593" s="388">
        <v>0.4</v>
      </c>
      <c r="AC593" s="243">
        <f>BD.PD[[#This Row],[Av.P2 '[%']]]*BD.PD[[#This Row],[Ppto. Orden Interna '[DOP']]]</f>
        <v>348192</v>
      </c>
      <c r="AD593" s="249"/>
      <c r="AE593" s="389"/>
      <c r="AF593" s="243">
        <f>BD.PD[[#This Row],[Av.P3 '[%']]]*BD.PD[[#This Row],[Ppto. Orden Interna '[DOP']]]</f>
        <v>0</v>
      </c>
      <c r="AG593" s="243"/>
      <c r="AH593" s="243"/>
      <c r="AI593" s="243"/>
      <c r="AJ593" s="243"/>
      <c r="AK593" s="243"/>
      <c r="AL593" s="243"/>
      <c r="AM593" s="482">
        <f>BD.PD[[#This Row],[Pago 3]]+BD.PD[[#This Row],[Pago 2]]+BD.PD[[#This Row],[Pago 1]]</f>
        <v>870480</v>
      </c>
      <c r="AN593" s="511" t="s">
        <v>244</v>
      </c>
      <c r="AO593" s="511" t="s">
        <v>245</v>
      </c>
      <c r="AP593" s="511" t="s">
        <v>246</v>
      </c>
      <c r="AQ593" s="511" t="s">
        <v>247</v>
      </c>
      <c r="AR593" s="511">
        <v>594</v>
      </c>
      <c r="AS593" s="511" t="s">
        <v>258</v>
      </c>
      <c r="IH593" s="306"/>
    </row>
    <row r="594" spans="1:242" ht="15" customHeight="1" x14ac:dyDescent="0.3">
      <c r="A594" s="174">
        <v>8.08</v>
      </c>
      <c r="B594" s="231"/>
      <c r="C594" s="232" t="str">
        <f>VLOOKUP(BD.PD[[#This Row],[Pos]],PPto[],3,FALSE)</f>
        <v>8.08 Señalizacion exteriores</v>
      </c>
      <c r="D594" s="174" t="s">
        <v>23</v>
      </c>
      <c r="E594" s="305" t="str">
        <f>IF(BD.PD[[#This Row],[.]]="*",VLOOKUP(BD.PD[[#This Row],[Pos]],Presupuesto!A:H,7,FALSE),"")</f>
        <v/>
      </c>
      <c r="F594" s="234" t="s">
        <v>1832</v>
      </c>
      <c r="G594" s="230" t="s">
        <v>1608</v>
      </c>
      <c r="H594" s="174">
        <v>4513048879</v>
      </c>
      <c r="I594" s="174" t="s">
        <v>1609</v>
      </c>
      <c r="J594" s="497" t="s">
        <v>1994</v>
      </c>
      <c r="K594" s="382">
        <v>1</v>
      </c>
      <c r="L594" s="511" t="s">
        <v>260</v>
      </c>
      <c r="M594" s="383">
        <f>IF(BD.PD[[#This Row],[Mon]]="DOP",1,HLOOKUP(BD.PD[[#This Row],[Mon]],$K$1:$L$2,2,FALSE))</f>
        <v>1</v>
      </c>
      <c r="N594" s="384">
        <v>157170</v>
      </c>
      <c r="O594" s="395">
        <f>BD.PD[[#This Row],[Cant.]]*BD.PD[[#This Row],[ Tasa ]]*BD.PD[[#This Row],[ Precio Und.]]</f>
        <v>157170</v>
      </c>
      <c r="P594" s="386">
        <v>0</v>
      </c>
      <c r="Q594" s="395">
        <f>IF(BD.PD[[#This Row],[Liquid. '[%']]]&lt;&gt;0,(BD.PD[[#This Row],[Valor Neto '[DOP']]]*BD.PD[[#This Row],[Liquid. '[%']]])+BD.PD[[#This Row],[Valor Neto '[DOP']]],BD.PD[[#This Row],[Valor Neto '[DOP']]])</f>
        <v>157170</v>
      </c>
      <c r="R594" s="395">
        <f>BD.PD[[#This Row],[Ppto. Orden Interna '[DOP']]]/HLOOKUP("USD",$K$1:$L$2,2,FALSE)</f>
        <v>2576.5573770491801</v>
      </c>
      <c r="S594" s="381" t="s">
        <v>1195</v>
      </c>
      <c r="T594" s="387"/>
      <c r="U594" s="460" t="s">
        <v>542</v>
      </c>
      <c r="V594" s="611">
        <v>801673</v>
      </c>
      <c r="W594" s="381" t="s">
        <v>1195</v>
      </c>
      <c r="X594" s="495">
        <v>20</v>
      </c>
      <c r="Y594" s="388">
        <v>0.6</v>
      </c>
      <c r="Z594" s="243">
        <f>BD.PD[[#This Row],[Av.P1 '[%']]]*BD.PD[[#This Row],[Ppto. Orden Interna '[DOP']]]</f>
        <v>94302</v>
      </c>
      <c r="AA594" s="495">
        <v>21</v>
      </c>
      <c r="AB594" s="388">
        <v>0.4</v>
      </c>
      <c r="AC594" s="243">
        <f>BD.PD[[#This Row],[Av.P2 '[%']]]*BD.PD[[#This Row],[Ppto. Orden Interna '[DOP']]]</f>
        <v>62868</v>
      </c>
      <c r="AD594" s="249"/>
      <c r="AE594" s="389"/>
      <c r="AF594" s="243">
        <f>BD.PD[[#This Row],[Av.P3 '[%']]]*BD.PD[[#This Row],[Ppto. Orden Interna '[DOP']]]</f>
        <v>0</v>
      </c>
      <c r="AG594" s="243"/>
      <c r="AH594" s="243"/>
      <c r="AI594" s="243"/>
      <c r="AJ594" s="243"/>
      <c r="AK594" s="243"/>
      <c r="AL594" s="243"/>
      <c r="AM594" s="482">
        <f>BD.PD[[#This Row],[Pago 3]]+BD.PD[[#This Row],[Pago 2]]+BD.PD[[#This Row],[Pago 1]]</f>
        <v>157170</v>
      </c>
      <c r="AN594" s="511" t="s">
        <v>244</v>
      </c>
      <c r="AO594" s="511" t="s">
        <v>245</v>
      </c>
      <c r="AP594" s="511" t="s">
        <v>246</v>
      </c>
      <c r="AQ594" s="511" t="s">
        <v>247</v>
      </c>
      <c r="AR594" s="511">
        <v>594</v>
      </c>
      <c r="AS594" s="511" t="s">
        <v>258</v>
      </c>
      <c r="IH594" s="306"/>
    </row>
    <row r="595" spans="1:242" ht="15" customHeight="1" x14ac:dyDescent="0.3">
      <c r="A595" s="174">
        <v>8.08</v>
      </c>
      <c r="B595" s="231"/>
      <c r="C595" s="232" t="str">
        <f>VLOOKUP(BD.PD[[#This Row],[Pos]],PPto[],3,FALSE)</f>
        <v>8.08 Señalizacion exteriores</v>
      </c>
      <c r="D595" s="174" t="s">
        <v>23</v>
      </c>
      <c r="E595" s="305" t="str">
        <f>IF(BD.PD[[#This Row],[.]]="*",VLOOKUP(BD.PD[[#This Row],[Pos]],Presupuesto!A:H,7,FALSE),"")</f>
        <v/>
      </c>
      <c r="F595" s="234" t="s">
        <v>2033</v>
      </c>
      <c r="G595" s="230" t="s">
        <v>1608</v>
      </c>
      <c r="H595" s="174">
        <v>4513125177</v>
      </c>
      <c r="I595" s="174" t="s">
        <v>1605</v>
      </c>
      <c r="J595" s="497" t="s">
        <v>1994</v>
      </c>
      <c r="K595" s="382">
        <v>1</v>
      </c>
      <c r="L595" s="511" t="s">
        <v>260</v>
      </c>
      <c r="M595" s="383">
        <f>IF(BD.PD[[#This Row],[Mon]]="DOP",1,HLOOKUP(BD.PD[[#This Row],[Mon]],$K$1:$L$2,2,FALSE))</f>
        <v>1</v>
      </c>
      <c r="N595" s="384">
        <v>322461.59999999998</v>
      </c>
      <c r="O595" s="395">
        <f>BD.PD[[#This Row],[Cant.]]*BD.PD[[#This Row],[ Tasa ]]*BD.PD[[#This Row],[ Precio Und.]]</f>
        <v>322461.59999999998</v>
      </c>
      <c r="P595" s="386">
        <v>0</v>
      </c>
      <c r="Q595" s="395">
        <f>IF(BD.PD[[#This Row],[Liquid. '[%']]]&lt;&gt;0,(BD.PD[[#This Row],[Valor Neto '[DOP']]]*BD.PD[[#This Row],[Liquid. '[%']]])+BD.PD[[#This Row],[Valor Neto '[DOP']]],BD.PD[[#This Row],[Valor Neto '[DOP']]])</f>
        <v>322461.59999999998</v>
      </c>
      <c r="R595" s="395">
        <f>BD.PD[[#This Row],[Ppto. Orden Interna '[DOP']]]/HLOOKUP("USD",$K$1:$L$2,2,FALSE)</f>
        <v>5286.2557377049179</v>
      </c>
      <c r="S595" s="381" t="s">
        <v>2035</v>
      </c>
      <c r="T595" s="387"/>
      <c r="U595" s="460" t="s">
        <v>542</v>
      </c>
      <c r="V595" s="611">
        <v>801673</v>
      </c>
      <c r="W595" s="398" t="s">
        <v>2035</v>
      </c>
      <c r="X595" s="495">
        <v>22</v>
      </c>
      <c r="Y595" s="388">
        <v>1</v>
      </c>
      <c r="Z595" s="243">
        <f>BD.PD[[#This Row],[Av.P1 '[%']]]*BD.PD[[#This Row],[Ppto. Orden Interna '[DOP']]]</f>
        <v>322461.59999999998</v>
      </c>
      <c r="AA595" s="495"/>
      <c r="AB595" s="388"/>
      <c r="AC595" s="243">
        <f>BD.PD[[#This Row],[Av.P2 '[%']]]*BD.PD[[#This Row],[Ppto. Orden Interna '[DOP']]]</f>
        <v>0</v>
      </c>
      <c r="AD595" s="249"/>
      <c r="AE595" s="389"/>
      <c r="AF595" s="243">
        <f>BD.PD[[#This Row],[Av.P3 '[%']]]*BD.PD[[#This Row],[Ppto. Orden Interna '[DOP']]]</f>
        <v>0</v>
      </c>
      <c r="AG595" s="243"/>
      <c r="AH595" s="243"/>
      <c r="AI595" s="243"/>
      <c r="AJ595" s="243"/>
      <c r="AK595" s="243"/>
      <c r="AL595" s="243"/>
      <c r="AM595" s="482">
        <f>BD.PD[[#This Row],[Pago 3]]+BD.PD[[#This Row],[Pago 2]]+BD.PD[[#This Row],[Pago 1]]</f>
        <v>322461.59999999998</v>
      </c>
      <c r="AN595" s="511" t="s">
        <v>244</v>
      </c>
      <c r="AO595" s="511" t="s">
        <v>245</v>
      </c>
      <c r="AP595" s="511" t="s">
        <v>246</v>
      </c>
      <c r="AQ595" s="511" t="s">
        <v>247</v>
      </c>
      <c r="AR595" s="511">
        <v>594</v>
      </c>
      <c r="AS595" s="511" t="s">
        <v>258</v>
      </c>
      <c r="IH595" s="306"/>
    </row>
    <row r="596" spans="1:242" ht="15" customHeight="1" x14ac:dyDescent="0.3">
      <c r="A596" s="174">
        <v>8.08</v>
      </c>
      <c r="B596" s="231"/>
      <c r="C596" s="232" t="str">
        <f>VLOOKUP(BD.PD[[#This Row],[Pos]],PPto[],3,FALSE)</f>
        <v>8.08 Señalizacion exteriores</v>
      </c>
      <c r="D596" s="174" t="s">
        <v>23</v>
      </c>
      <c r="E596" s="305" t="str">
        <f>IF(BD.PD[[#This Row],[.]]="*",VLOOKUP(BD.PD[[#This Row],[Pos]],Presupuesto!A:H,7,FALSE),"")</f>
        <v/>
      </c>
      <c r="F596" s="234" t="s">
        <v>2034</v>
      </c>
      <c r="G596" s="230" t="s">
        <v>1608</v>
      </c>
      <c r="H596" s="174">
        <v>4513125177</v>
      </c>
      <c r="I596" s="174" t="s">
        <v>1605</v>
      </c>
      <c r="J596" s="497" t="s">
        <v>1994</v>
      </c>
      <c r="K596" s="382">
        <v>1</v>
      </c>
      <c r="L596" s="511" t="s">
        <v>260</v>
      </c>
      <c r="M596" s="383">
        <f>IF(BD.PD[[#This Row],[Mon]]="DOP",1,HLOOKUP(BD.PD[[#This Row],[Mon]],$K$1:$L$2,2,FALSE))</f>
        <v>1</v>
      </c>
      <c r="N596" s="384">
        <v>60000</v>
      </c>
      <c r="O596" s="395">
        <f>BD.PD[[#This Row],[Cant.]]*BD.PD[[#This Row],[ Tasa ]]*BD.PD[[#This Row],[ Precio Und.]]</f>
        <v>60000</v>
      </c>
      <c r="P596" s="386">
        <v>0</v>
      </c>
      <c r="Q596" s="395">
        <f>IF(BD.PD[[#This Row],[Liquid. '[%']]]&lt;&gt;0,(BD.PD[[#This Row],[Valor Neto '[DOP']]]*BD.PD[[#This Row],[Liquid. '[%']]])+BD.PD[[#This Row],[Valor Neto '[DOP']]],BD.PD[[#This Row],[Valor Neto '[DOP']]])</f>
        <v>60000</v>
      </c>
      <c r="R596" s="395">
        <f>BD.PD[[#This Row],[Ppto. Orden Interna '[DOP']]]/HLOOKUP("USD",$K$1:$L$2,2,FALSE)</f>
        <v>983.60655737704917</v>
      </c>
      <c r="S596" s="381" t="s">
        <v>2035</v>
      </c>
      <c r="T596" s="387"/>
      <c r="U596" s="460" t="s">
        <v>542</v>
      </c>
      <c r="V596" s="611">
        <v>801673</v>
      </c>
      <c r="W596" s="398" t="s">
        <v>2035</v>
      </c>
      <c r="X596" s="495">
        <v>22</v>
      </c>
      <c r="Y596" s="388">
        <v>1</v>
      </c>
      <c r="Z596" s="243">
        <f>BD.PD[[#This Row],[Av.P1 '[%']]]*BD.PD[[#This Row],[Ppto. Orden Interna '[DOP']]]</f>
        <v>60000</v>
      </c>
      <c r="AA596" s="495"/>
      <c r="AB596" s="388"/>
      <c r="AC596" s="243">
        <f>BD.PD[[#This Row],[Av.P2 '[%']]]*BD.PD[[#This Row],[Ppto. Orden Interna '[DOP']]]</f>
        <v>0</v>
      </c>
      <c r="AD596" s="249"/>
      <c r="AE596" s="389"/>
      <c r="AF596" s="243">
        <f>BD.PD[[#This Row],[Av.P3 '[%']]]*BD.PD[[#This Row],[Ppto. Orden Interna '[DOP']]]</f>
        <v>0</v>
      </c>
      <c r="AG596" s="243"/>
      <c r="AH596" s="243"/>
      <c r="AI596" s="243"/>
      <c r="AJ596" s="243"/>
      <c r="AK596" s="243"/>
      <c r="AL596" s="243"/>
      <c r="AM596" s="482">
        <f>BD.PD[[#This Row],[Pago 3]]+BD.PD[[#This Row],[Pago 2]]+BD.PD[[#This Row],[Pago 1]]</f>
        <v>60000</v>
      </c>
      <c r="AN596" s="511" t="s">
        <v>244</v>
      </c>
      <c r="AO596" s="511" t="s">
        <v>245</v>
      </c>
      <c r="AP596" s="511" t="s">
        <v>246</v>
      </c>
      <c r="AQ596" s="511" t="s">
        <v>247</v>
      </c>
      <c r="AR596" s="511">
        <v>594</v>
      </c>
      <c r="AS596" s="511" t="s">
        <v>258</v>
      </c>
      <c r="IH596" s="306"/>
    </row>
    <row r="597" spans="1:242" ht="15" customHeight="1" x14ac:dyDescent="0.3">
      <c r="A597" s="174">
        <v>8.08</v>
      </c>
      <c r="B597" s="231"/>
      <c r="C597" s="232" t="str">
        <f>VLOOKUP(BD.PD[[#This Row],[Pos]],PPto[],3,FALSE)</f>
        <v>8.08 Señalizacion exteriores</v>
      </c>
      <c r="D597" s="174" t="s">
        <v>23</v>
      </c>
      <c r="E597" s="305" t="str">
        <f>IF(BD.PD[[#This Row],[.]]="*",VLOOKUP(BD.PD[[#This Row],[Pos]],Presupuesto!A:H,7,FALSE),"")</f>
        <v/>
      </c>
      <c r="F597" s="234" t="s">
        <v>653</v>
      </c>
      <c r="G597" s="230" t="s">
        <v>1608</v>
      </c>
      <c r="H597" s="174">
        <v>4513125177</v>
      </c>
      <c r="I597" s="174" t="s">
        <v>1605</v>
      </c>
      <c r="J597" s="497" t="s">
        <v>1994</v>
      </c>
      <c r="K597" s="382">
        <v>1</v>
      </c>
      <c r="L597" s="511" t="s">
        <v>260</v>
      </c>
      <c r="M597" s="383">
        <f>IF(BD.PD[[#This Row],[Mon]]="DOP",1,HLOOKUP(BD.PD[[#This Row],[Mon]],$K$1:$L$2,2,FALSE))</f>
        <v>1</v>
      </c>
      <c r="N597" s="384">
        <v>15000</v>
      </c>
      <c r="O597" s="395">
        <f>BD.PD[[#This Row],[Cant.]]*BD.PD[[#This Row],[ Tasa ]]*BD.PD[[#This Row],[ Precio Und.]]</f>
        <v>15000</v>
      </c>
      <c r="P597" s="386">
        <v>0</v>
      </c>
      <c r="Q597" s="395">
        <f>IF(BD.PD[[#This Row],[Liquid. '[%']]]&lt;&gt;0,(BD.PD[[#This Row],[Valor Neto '[DOP']]]*BD.PD[[#This Row],[Liquid. '[%']]])+BD.PD[[#This Row],[Valor Neto '[DOP']]],BD.PD[[#This Row],[Valor Neto '[DOP']]])</f>
        <v>15000</v>
      </c>
      <c r="R597" s="395">
        <f>BD.PD[[#This Row],[Ppto. Orden Interna '[DOP']]]/HLOOKUP("USD",$K$1:$L$2,2,FALSE)</f>
        <v>245.90163934426229</v>
      </c>
      <c r="S597" s="381" t="s">
        <v>2035</v>
      </c>
      <c r="T597" s="387"/>
      <c r="U597" s="460" t="s">
        <v>542</v>
      </c>
      <c r="V597" s="611">
        <v>801673</v>
      </c>
      <c r="W597" s="398" t="s">
        <v>2035</v>
      </c>
      <c r="X597" s="495">
        <v>22</v>
      </c>
      <c r="Y597" s="388">
        <v>1</v>
      </c>
      <c r="Z597" s="243">
        <f>BD.PD[[#This Row],[Av.P1 '[%']]]*BD.PD[[#This Row],[Ppto. Orden Interna '[DOP']]]</f>
        <v>15000</v>
      </c>
      <c r="AA597" s="495"/>
      <c r="AB597" s="388"/>
      <c r="AC597" s="243">
        <f>BD.PD[[#This Row],[Av.P2 '[%']]]*BD.PD[[#This Row],[Ppto. Orden Interna '[DOP']]]</f>
        <v>0</v>
      </c>
      <c r="AD597" s="249"/>
      <c r="AE597" s="389"/>
      <c r="AF597" s="243">
        <f>BD.PD[[#This Row],[Av.P3 '[%']]]*BD.PD[[#This Row],[Ppto. Orden Interna '[DOP']]]</f>
        <v>0</v>
      </c>
      <c r="AG597" s="243"/>
      <c r="AH597" s="243"/>
      <c r="AI597" s="243"/>
      <c r="AJ597" s="243"/>
      <c r="AK597" s="243"/>
      <c r="AL597" s="243"/>
      <c r="AM597" s="482">
        <f>BD.PD[[#This Row],[Pago 3]]+BD.PD[[#This Row],[Pago 2]]+BD.PD[[#This Row],[Pago 1]]</f>
        <v>15000</v>
      </c>
      <c r="AN597" s="511" t="s">
        <v>244</v>
      </c>
      <c r="AO597" s="511" t="s">
        <v>245</v>
      </c>
      <c r="AP597" s="511" t="s">
        <v>246</v>
      </c>
      <c r="AQ597" s="511" t="s">
        <v>247</v>
      </c>
      <c r="AR597" s="511">
        <v>594</v>
      </c>
      <c r="AS597" s="511" t="s">
        <v>258</v>
      </c>
      <c r="IH597" s="306"/>
    </row>
    <row r="598" spans="1:242" ht="15" customHeight="1" x14ac:dyDescent="0.3">
      <c r="A598" s="174">
        <v>8.08</v>
      </c>
      <c r="B598" s="231"/>
      <c r="C598" s="232" t="str">
        <f>VLOOKUP(BD.PD[[#This Row],[Pos]],PPto[],3,FALSE)</f>
        <v>8.08 Señalizacion exteriores</v>
      </c>
      <c r="D598" s="174" t="s">
        <v>23</v>
      </c>
      <c r="E598" s="305" t="str">
        <f>IF(BD.PD[[#This Row],[.]]="*",VLOOKUP(BD.PD[[#This Row],[Pos]],Presupuesto!A:H,7,FALSE),"")</f>
        <v/>
      </c>
      <c r="F598" s="234" t="s">
        <v>2036</v>
      </c>
      <c r="G598" s="230" t="s">
        <v>1608</v>
      </c>
      <c r="H598" s="174">
        <v>4513125194</v>
      </c>
      <c r="I598" s="174" t="s">
        <v>1605</v>
      </c>
      <c r="J598" s="497" t="s">
        <v>1994</v>
      </c>
      <c r="K598" s="382">
        <v>1</v>
      </c>
      <c r="L598" s="174" t="s">
        <v>260</v>
      </c>
      <c r="M598" s="383">
        <f>IF(BD.PD[[#This Row],[Mon]]="DOP",1,HLOOKUP(BD.PD[[#This Row],[Mon]],$K$1:$L$2,2,FALSE))</f>
        <v>1</v>
      </c>
      <c r="N598" s="384">
        <v>209848</v>
      </c>
      <c r="O598" s="395">
        <f>BD.PD[[#This Row],[Cant.]]*BD.PD[[#This Row],[ Tasa ]]*BD.PD[[#This Row],[ Precio Und.]]</f>
        <v>209848</v>
      </c>
      <c r="P598" s="386">
        <v>0</v>
      </c>
      <c r="Q598" s="395">
        <f>IF(BD.PD[[#This Row],[Liquid. '[%']]]&lt;&gt;0,(BD.PD[[#This Row],[Valor Neto '[DOP']]]*BD.PD[[#This Row],[Liquid. '[%']]])+BD.PD[[#This Row],[Valor Neto '[DOP']]],BD.PD[[#This Row],[Valor Neto '[DOP']]])</f>
        <v>209848</v>
      </c>
      <c r="R598" s="395">
        <f>BD.PD[[#This Row],[Ppto. Orden Interna '[DOP']]]/HLOOKUP("USD",$K$1:$L$2,2,FALSE)</f>
        <v>3440.1311475409834</v>
      </c>
      <c r="S598" s="381" t="s">
        <v>2035</v>
      </c>
      <c r="T598" s="387"/>
      <c r="U598" s="460" t="s">
        <v>542</v>
      </c>
      <c r="V598" s="611">
        <v>801673</v>
      </c>
      <c r="W598" s="398" t="s">
        <v>2035</v>
      </c>
      <c r="X598" s="495">
        <v>22</v>
      </c>
      <c r="Y598" s="388">
        <v>1</v>
      </c>
      <c r="Z598" s="243">
        <f>BD.PD[[#This Row],[Av.P1 '[%']]]*BD.PD[[#This Row],[Ppto. Orden Interna '[DOP']]]</f>
        <v>209848</v>
      </c>
      <c r="AA598" s="495"/>
      <c r="AB598" s="388"/>
      <c r="AC598" s="243">
        <f>BD.PD[[#This Row],[Av.P2 '[%']]]*BD.PD[[#This Row],[Ppto. Orden Interna '[DOP']]]</f>
        <v>0</v>
      </c>
      <c r="AD598" s="249"/>
      <c r="AE598" s="389"/>
      <c r="AF598" s="243">
        <f>BD.PD[[#This Row],[Av.P3 '[%']]]*BD.PD[[#This Row],[Ppto. Orden Interna '[DOP']]]</f>
        <v>0</v>
      </c>
      <c r="AG598" s="243"/>
      <c r="AH598" s="243"/>
      <c r="AI598" s="243"/>
      <c r="AJ598" s="243"/>
      <c r="AK598" s="243"/>
      <c r="AL598" s="243"/>
      <c r="AM598" s="482">
        <f>BD.PD[[#This Row],[Pago 3]]+BD.PD[[#This Row],[Pago 2]]+BD.PD[[#This Row],[Pago 1]]</f>
        <v>209848</v>
      </c>
      <c r="AN598" s="511" t="s">
        <v>244</v>
      </c>
      <c r="AO598" s="511" t="s">
        <v>245</v>
      </c>
      <c r="AP598" s="511" t="s">
        <v>246</v>
      </c>
      <c r="AQ598" s="511" t="s">
        <v>247</v>
      </c>
      <c r="AR598" s="511">
        <v>594</v>
      </c>
      <c r="AS598" s="511" t="s">
        <v>258</v>
      </c>
      <c r="IH598" s="306"/>
    </row>
    <row r="599" spans="1:242" ht="15" customHeight="1" x14ac:dyDescent="0.3">
      <c r="A599" s="174">
        <v>9.01</v>
      </c>
      <c r="B599" s="231" t="s">
        <v>243</v>
      </c>
      <c r="C599" s="232" t="str">
        <f>VLOOKUP(BD.PD[[#This Row],[Pos]],PPto[],3,FALSE)</f>
        <v>9.01 COMERCIALIZACION</v>
      </c>
      <c r="D599" s="233" t="s">
        <v>243</v>
      </c>
      <c r="E599" s="305">
        <f>IF(BD.PD[[#This Row],[.]]="*",VLOOKUP(BD.PD[[#This Row],[Pos]],Presupuesto!A:H,7,FALSE),"")</f>
        <v>0</v>
      </c>
      <c r="F599" s="234"/>
      <c r="G599" s="174"/>
      <c r="H599" s="174"/>
      <c r="I599" s="174"/>
      <c r="J599" s="174"/>
      <c r="K599" s="392">
        <v>1</v>
      </c>
      <c r="L599" s="233" t="s">
        <v>117</v>
      </c>
      <c r="M599" s="383">
        <f>IF(BD.PD[[#This Row],[Mon]]="DOP",1,HLOOKUP(BD.PD[[#This Row],[Mon]],$K$1:$L$2,2,FALSE))</f>
        <v>61</v>
      </c>
      <c r="N599" s="490">
        <v>0</v>
      </c>
      <c r="O599" s="243">
        <f>BD.PD[[#This Row],[Cant.]]*BD.PD[[#This Row],[ Tasa ]]*BD.PD[[#This Row],[ Precio Und.]]</f>
        <v>0</v>
      </c>
      <c r="P599" s="491">
        <v>0</v>
      </c>
      <c r="Q599" s="243">
        <f>IF(BD.PD[[#This Row],[Liquid. '[%']]]&lt;&gt;0,(BD.PD[[#This Row],[Valor Neto '[DOP']]]*BD.PD[[#This Row],[Liquid. '[%']]])+BD.PD[[#This Row],[Valor Neto '[DOP']]],BD.PD[[#This Row],[Valor Neto '[DOP']]])</f>
        <v>0</v>
      </c>
      <c r="R599" s="243">
        <f>BD.PD[[#This Row],[Ppto. Orden Interna '[DOP']]]/HLOOKUP("USD",$K$1:$L$2,2,FALSE)</f>
        <v>0</v>
      </c>
      <c r="S599" s="381"/>
      <c r="T599" s="387"/>
      <c r="U599" s="379"/>
      <c r="V599" s="387"/>
      <c r="W599" s="499"/>
      <c r="X599" s="495"/>
      <c r="Y599" s="388"/>
      <c r="Z599" s="243">
        <f>BD.PD[[#This Row],[Av.P1 '[%']]]*BD.PD[[#This Row],[Ppto. Orden Interna '[DOP']]]</f>
        <v>0</v>
      </c>
      <c r="AA599" s="249"/>
      <c r="AB599" s="389"/>
      <c r="AC599" s="243">
        <f>BD.PD[[#This Row],[Av.P2 '[%']]]*BD.PD[[#This Row],[Ppto. Orden Interna '[DOP']]]</f>
        <v>0</v>
      </c>
      <c r="AD599" s="249"/>
      <c r="AE599" s="389"/>
      <c r="AF599" s="243">
        <f>BD.PD[[#This Row],[Av.P3 '[%']]]*BD.PD[[#This Row],[Ppto. Orden Interna '[DOP']]]</f>
        <v>0</v>
      </c>
      <c r="AG599" s="243"/>
      <c r="AH599" s="243"/>
      <c r="AI599" s="243"/>
      <c r="AJ599" s="243"/>
      <c r="AK599" s="243"/>
      <c r="AL599" s="243"/>
      <c r="AM599" s="482">
        <f>BD.PD[[#This Row],[Pago 3]]+BD.PD[[#This Row],[Pago 2]]+BD.PD[[#This Row],[Pago 1]]</f>
        <v>0</v>
      </c>
      <c r="AN599" s="511"/>
      <c r="AO599" s="511"/>
      <c r="AP599" s="511"/>
      <c r="AQ599" s="511"/>
      <c r="AR599" s="511"/>
      <c r="AS599" s="511"/>
      <c r="IH599" s="306"/>
    </row>
    <row r="600" spans="1:242" ht="15" customHeight="1" x14ac:dyDescent="0.3">
      <c r="A600" s="174">
        <v>9.02</v>
      </c>
      <c r="B600" s="231" t="s">
        <v>243</v>
      </c>
      <c r="C600" s="232" t="str">
        <f>VLOOKUP(BD.PD[[#This Row],[Pos]],PPto[],3,FALSE)</f>
        <v>9.02 INSUMOS</v>
      </c>
      <c r="D600" s="233" t="s">
        <v>243</v>
      </c>
      <c r="E600" s="305">
        <f>IF(BD.PD[[#This Row],[.]]="*",VLOOKUP(BD.PD[[#This Row],[Pos]],Presupuesto!A:H,7,FALSE),"")</f>
        <v>0</v>
      </c>
      <c r="F600" s="234"/>
      <c r="G600" s="174"/>
      <c r="H600" s="174"/>
      <c r="I600" s="174"/>
      <c r="J600" s="174"/>
      <c r="K600" s="392">
        <v>1</v>
      </c>
      <c r="L600" s="233" t="s">
        <v>117</v>
      </c>
      <c r="M600" s="383">
        <f>IF(BD.PD[[#This Row],[Mon]]="DOP",1,HLOOKUP(BD.PD[[#This Row],[Mon]],$K$1:$L$2,2,FALSE))</f>
        <v>61</v>
      </c>
      <c r="N600" s="490">
        <v>0</v>
      </c>
      <c r="O600" s="243">
        <f>BD.PD[[#This Row],[Cant.]]*BD.PD[[#This Row],[ Tasa ]]*BD.PD[[#This Row],[ Precio Und.]]</f>
        <v>0</v>
      </c>
      <c r="P600" s="491">
        <v>0</v>
      </c>
      <c r="Q600" s="243">
        <f>IF(BD.PD[[#This Row],[Liquid. '[%']]]&lt;&gt;0,(BD.PD[[#This Row],[Valor Neto '[DOP']]]*BD.PD[[#This Row],[Liquid. '[%']]])+BD.PD[[#This Row],[Valor Neto '[DOP']]],BD.PD[[#This Row],[Valor Neto '[DOP']]])</f>
        <v>0</v>
      </c>
      <c r="R600" s="243">
        <f>BD.PD[[#This Row],[Ppto. Orden Interna '[DOP']]]/HLOOKUP("USD",$K$1:$L$2,2,FALSE)</f>
        <v>0</v>
      </c>
      <c r="S600" s="381"/>
      <c r="T600" s="387"/>
      <c r="U600" s="379"/>
      <c r="V600" s="387"/>
      <c r="W600" s="499"/>
      <c r="X600" s="495"/>
      <c r="Y600" s="388"/>
      <c r="Z600" s="243">
        <f>BD.PD[[#This Row],[Av.P1 '[%']]]*BD.PD[[#This Row],[Ppto. Orden Interna '[DOP']]]</f>
        <v>0</v>
      </c>
      <c r="AA600" s="249"/>
      <c r="AB600" s="389"/>
      <c r="AC600" s="243">
        <f>BD.PD[[#This Row],[Av.P2 '[%']]]*BD.PD[[#This Row],[Ppto. Orden Interna '[DOP']]]</f>
        <v>0</v>
      </c>
      <c r="AD600" s="249"/>
      <c r="AE600" s="389"/>
      <c r="AF600" s="243">
        <f>BD.PD[[#This Row],[Av.P3 '[%']]]*BD.PD[[#This Row],[Ppto. Orden Interna '[DOP']]]</f>
        <v>0</v>
      </c>
      <c r="AG600" s="243"/>
      <c r="AH600" s="243"/>
      <c r="AI600" s="243"/>
      <c r="AJ600" s="243"/>
      <c r="AK600" s="243"/>
      <c r="AL600" s="243"/>
      <c r="AM600" s="482">
        <f>BD.PD[[#This Row],[Pago 3]]+BD.PD[[#This Row],[Pago 2]]+BD.PD[[#This Row],[Pago 1]]</f>
        <v>0</v>
      </c>
      <c r="AN600" s="511"/>
      <c r="AO600" s="511"/>
      <c r="AP600" s="511"/>
      <c r="AQ600" s="511"/>
      <c r="AR600" s="511"/>
      <c r="AS600" s="511"/>
      <c r="IH600" s="306"/>
    </row>
    <row r="601" spans="1:242" ht="15" customHeight="1" x14ac:dyDescent="0.3">
      <c r="A601" s="174">
        <v>9.0299999999999994</v>
      </c>
      <c r="B601" s="231" t="s">
        <v>243</v>
      </c>
      <c r="C601" s="232" t="str">
        <f>VLOOKUP(BD.PD[[#This Row],[Pos]],PPto[],3,FALSE)</f>
        <v>9.03 PUBLICIDAD Y MERCADEO</v>
      </c>
      <c r="D601" s="233" t="s">
        <v>243</v>
      </c>
      <c r="E601" s="305">
        <f>IF(BD.PD[[#This Row],[.]]="*",VLOOKUP(BD.PD[[#This Row],[Pos]],Presupuesto!A:H,7,FALSE),"")</f>
        <v>0</v>
      </c>
      <c r="F601" s="234"/>
      <c r="G601" s="174"/>
      <c r="H601" s="174"/>
      <c r="I601" s="174"/>
      <c r="J601" s="174"/>
      <c r="K601" s="392">
        <v>1</v>
      </c>
      <c r="L601" s="233" t="s">
        <v>117</v>
      </c>
      <c r="M601" s="383">
        <f>IF(BD.PD[[#This Row],[Mon]]="DOP",1,HLOOKUP(BD.PD[[#This Row],[Mon]],$K$1:$L$2,2,FALSE))</f>
        <v>61</v>
      </c>
      <c r="N601" s="490">
        <v>0</v>
      </c>
      <c r="O601" s="243">
        <f>BD.PD[[#This Row],[Cant.]]*BD.PD[[#This Row],[ Tasa ]]*BD.PD[[#This Row],[ Precio Und.]]</f>
        <v>0</v>
      </c>
      <c r="P601" s="491">
        <v>0</v>
      </c>
      <c r="Q601" s="243">
        <f>IF(BD.PD[[#This Row],[Liquid. '[%']]]&lt;&gt;0,(BD.PD[[#This Row],[Valor Neto '[DOP']]]*BD.PD[[#This Row],[Liquid. '[%']]])+BD.PD[[#This Row],[Valor Neto '[DOP']]],BD.PD[[#This Row],[Valor Neto '[DOP']]])</f>
        <v>0</v>
      </c>
      <c r="R601" s="243">
        <f>BD.PD[[#This Row],[Ppto. Orden Interna '[DOP']]]/HLOOKUP("USD",$K$1:$L$2,2,FALSE)</f>
        <v>0</v>
      </c>
      <c r="S601" s="381"/>
      <c r="T601" s="387"/>
      <c r="U601" s="379"/>
      <c r="V601" s="387"/>
      <c r="W601" s="499"/>
      <c r="X601" s="495"/>
      <c r="Y601" s="388"/>
      <c r="Z601" s="243">
        <f>BD.PD[[#This Row],[Av.P1 '[%']]]*BD.PD[[#This Row],[Ppto. Orden Interna '[DOP']]]</f>
        <v>0</v>
      </c>
      <c r="AA601" s="249"/>
      <c r="AB601" s="389"/>
      <c r="AC601" s="243">
        <f>BD.PD[[#This Row],[Av.P2 '[%']]]*BD.PD[[#This Row],[Ppto. Orden Interna '[DOP']]]</f>
        <v>0</v>
      </c>
      <c r="AD601" s="249"/>
      <c r="AE601" s="389"/>
      <c r="AF601" s="243">
        <f>BD.PD[[#This Row],[Av.P3 '[%']]]*BD.PD[[#This Row],[Ppto. Orden Interna '[DOP']]]</f>
        <v>0</v>
      </c>
      <c r="AG601" s="243"/>
      <c r="AH601" s="243"/>
      <c r="AI601" s="243"/>
      <c r="AJ601" s="243"/>
      <c r="AK601" s="243"/>
      <c r="AL601" s="243"/>
      <c r="AM601" s="482">
        <f>BD.PD[[#This Row],[Pago 3]]+BD.PD[[#This Row],[Pago 2]]+BD.PD[[#This Row],[Pago 1]]</f>
        <v>0</v>
      </c>
      <c r="AN601" s="511"/>
      <c r="AO601" s="511"/>
      <c r="AP601" s="511"/>
      <c r="AQ601" s="511"/>
      <c r="AR601" s="511"/>
      <c r="AS601" s="511"/>
      <c r="IH601" s="306"/>
    </row>
    <row r="602" spans="1:242" ht="15" customHeight="1" x14ac:dyDescent="0.3">
      <c r="A602" s="174">
        <v>9.0399999999999991</v>
      </c>
      <c r="B602" s="231" t="s">
        <v>243</v>
      </c>
      <c r="C602" s="232" t="str">
        <f>VLOOKUP(BD.PD[[#This Row],[Pos]],PPto[],3,FALSE)</f>
        <v>9.04 MONTAJE</v>
      </c>
      <c r="D602" s="233" t="s">
        <v>243</v>
      </c>
      <c r="E602" s="305">
        <f>IF(BD.PD[[#This Row],[.]]="*",VLOOKUP(BD.PD[[#This Row],[Pos]],Presupuesto!A:H,7,FALSE),"")</f>
        <v>0</v>
      </c>
      <c r="F602" s="234"/>
      <c r="G602" s="174"/>
      <c r="H602" s="174"/>
      <c r="I602" s="174"/>
      <c r="J602" s="174"/>
      <c r="K602" s="392">
        <v>1</v>
      </c>
      <c r="L602" s="233" t="s">
        <v>117</v>
      </c>
      <c r="M602" s="383">
        <f>IF(BD.PD[[#This Row],[Mon]]="DOP",1,HLOOKUP(BD.PD[[#This Row],[Mon]],$K$1:$L$2,2,FALSE))</f>
        <v>61</v>
      </c>
      <c r="N602" s="490">
        <v>0</v>
      </c>
      <c r="O602" s="243">
        <f>BD.PD[[#This Row],[Cant.]]*BD.PD[[#This Row],[ Tasa ]]*BD.PD[[#This Row],[ Precio Und.]]</f>
        <v>0</v>
      </c>
      <c r="P602" s="491">
        <v>0</v>
      </c>
      <c r="Q602" s="243">
        <f>IF(BD.PD[[#This Row],[Liquid. '[%']]]&lt;&gt;0,(BD.PD[[#This Row],[Valor Neto '[DOP']]]*BD.PD[[#This Row],[Liquid. '[%']]])+BD.PD[[#This Row],[Valor Neto '[DOP']]],BD.PD[[#This Row],[Valor Neto '[DOP']]])</f>
        <v>0</v>
      </c>
      <c r="R602" s="243">
        <f>BD.PD[[#This Row],[Ppto. Orden Interna '[DOP']]]/HLOOKUP("USD",$K$1:$L$2,2,FALSE)</f>
        <v>0</v>
      </c>
      <c r="S602" s="381"/>
      <c r="T602" s="387"/>
      <c r="U602" s="379"/>
      <c r="V602" s="387"/>
      <c r="W602" s="499"/>
      <c r="X602" s="495"/>
      <c r="Y602" s="388"/>
      <c r="Z602" s="243">
        <f>BD.PD[[#This Row],[Av.P1 '[%']]]*BD.PD[[#This Row],[Ppto. Orden Interna '[DOP']]]</f>
        <v>0</v>
      </c>
      <c r="AA602" s="249"/>
      <c r="AB602" s="389"/>
      <c r="AC602" s="243">
        <f>BD.PD[[#This Row],[Av.P2 '[%']]]*BD.PD[[#This Row],[Ppto. Orden Interna '[DOP']]]</f>
        <v>0</v>
      </c>
      <c r="AD602" s="249"/>
      <c r="AE602" s="389"/>
      <c r="AF602" s="243">
        <f>BD.PD[[#This Row],[Av.P3 '[%']]]*BD.PD[[#This Row],[Ppto. Orden Interna '[DOP']]]</f>
        <v>0</v>
      </c>
      <c r="AG602" s="243"/>
      <c r="AH602" s="243"/>
      <c r="AI602" s="243"/>
      <c r="AJ602" s="243"/>
      <c r="AK602" s="243"/>
      <c r="AL602" s="243"/>
      <c r="AM602" s="482">
        <f>BD.PD[[#This Row],[Pago 3]]+BD.PD[[#This Row],[Pago 2]]+BD.PD[[#This Row],[Pago 1]]</f>
        <v>0</v>
      </c>
      <c r="AN602" s="511"/>
      <c r="AO602" s="511"/>
      <c r="AP602" s="511"/>
      <c r="AQ602" s="511"/>
      <c r="AR602" s="511"/>
      <c r="AS602" s="511"/>
      <c r="IH602" s="306"/>
    </row>
    <row r="603" spans="1:242" ht="15" customHeight="1" x14ac:dyDescent="0.3">
      <c r="A603" s="174">
        <v>9.0499999999999989</v>
      </c>
      <c r="B603" s="231" t="s">
        <v>243</v>
      </c>
      <c r="C603" s="232" t="str">
        <f>VLOOKUP(BD.PD[[#This Row],[Pos]],PPto[],3,FALSE)</f>
        <v>9.05 DECORACIÓN TEMPORADAS</v>
      </c>
      <c r="D603" s="233" t="s">
        <v>243</v>
      </c>
      <c r="E603" s="305">
        <f>IF(BD.PD[[#This Row],[.]]="*",VLOOKUP(BD.PD[[#This Row],[Pos]],Presupuesto!A:H,7,FALSE),"")</f>
        <v>0</v>
      </c>
      <c r="F603" s="234"/>
      <c r="G603" s="174"/>
      <c r="H603" s="174"/>
      <c r="I603" s="174"/>
      <c r="J603" s="174"/>
      <c r="K603" s="392">
        <v>1</v>
      </c>
      <c r="L603" s="233" t="s">
        <v>117</v>
      </c>
      <c r="M603" s="383">
        <f>IF(BD.PD[[#This Row],[Mon]]="DOP",1,HLOOKUP(BD.PD[[#This Row],[Mon]],$K$1:$L$2,2,FALSE))</f>
        <v>61</v>
      </c>
      <c r="N603" s="490">
        <v>0</v>
      </c>
      <c r="O603" s="243">
        <f>BD.PD[[#This Row],[Cant.]]*BD.PD[[#This Row],[ Tasa ]]*BD.PD[[#This Row],[ Precio Und.]]</f>
        <v>0</v>
      </c>
      <c r="P603" s="491">
        <v>0</v>
      </c>
      <c r="Q603" s="243">
        <f>IF(BD.PD[[#This Row],[Liquid. '[%']]]&lt;&gt;0,(BD.PD[[#This Row],[Valor Neto '[DOP']]]*BD.PD[[#This Row],[Liquid. '[%']]])+BD.PD[[#This Row],[Valor Neto '[DOP']]],BD.PD[[#This Row],[Valor Neto '[DOP']]])</f>
        <v>0</v>
      </c>
      <c r="R603" s="243">
        <f>BD.PD[[#This Row],[Ppto. Orden Interna '[DOP']]]/HLOOKUP("USD",$K$1:$L$2,2,FALSE)</f>
        <v>0</v>
      </c>
      <c r="S603" s="381"/>
      <c r="T603" s="387"/>
      <c r="U603" s="379"/>
      <c r="V603" s="387"/>
      <c r="W603" s="499"/>
      <c r="X603" s="495"/>
      <c r="Y603" s="388"/>
      <c r="Z603" s="243">
        <f>BD.PD[[#This Row],[Av.P1 '[%']]]*BD.PD[[#This Row],[Ppto. Orden Interna '[DOP']]]</f>
        <v>0</v>
      </c>
      <c r="AA603" s="249"/>
      <c r="AB603" s="389"/>
      <c r="AC603" s="243">
        <f>BD.PD[[#This Row],[Av.P2 '[%']]]*BD.PD[[#This Row],[Ppto. Orden Interna '[DOP']]]</f>
        <v>0</v>
      </c>
      <c r="AD603" s="249"/>
      <c r="AE603" s="389"/>
      <c r="AF603" s="243">
        <f>BD.PD[[#This Row],[Av.P3 '[%']]]*BD.PD[[#This Row],[Ppto. Orden Interna '[DOP']]]</f>
        <v>0</v>
      </c>
      <c r="AG603" s="243"/>
      <c r="AH603" s="243"/>
      <c r="AI603" s="243"/>
      <c r="AJ603" s="243"/>
      <c r="AK603" s="243"/>
      <c r="AL603" s="243"/>
      <c r="AM603" s="482">
        <f>BD.PD[[#This Row],[Pago 3]]+BD.PD[[#This Row],[Pago 2]]+BD.PD[[#This Row],[Pago 1]]</f>
        <v>0</v>
      </c>
      <c r="AN603" s="511"/>
      <c r="AO603" s="511"/>
      <c r="AP603" s="511"/>
      <c r="AQ603" s="511"/>
      <c r="AR603" s="511"/>
      <c r="AS603" s="511"/>
      <c r="IH603" s="306"/>
    </row>
    <row r="604" spans="1:242" ht="9.6" customHeight="1" x14ac:dyDescent="0.3">
      <c r="A604" s="174">
        <v>9.06</v>
      </c>
      <c r="B604" s="231" t="s">
        <v>243</v>
      </c>
      <c r="C604" s="232" t="str">
        <f>VLOOKUP(BD.PD[[#This Row],[Pos]],PPto[],3,FALSE)</f>
        <v>9.06 -</v>
      </c>
      <c r="D604" s="233" t="s">
        <v>243</v>
      </c>
      <c r="E604" s="305">
        <f>IF(BD.PD[[#This Row],[.]]="*",VLOOKUP(BD.PD[[#This Row],[Pos]],Presupuesto!A:H,7,FALSE),"")</f>
        <v>0</v>
      </c>
      <c r="F604" s="234"/>
      <c r="G604" s="174"/>
      <c r="H604" s="174"/>
      <c r="I604" s="174"/>
      <c r="J604" s="174"/>
      <c r="K604" s="392">
        <v>1</v>
      </c>
      <c r="L604" s="233" t="s">
        <v>117</v>
      </c>
      <c r="M604" s="383">
        <f>IF(BD.PD[[#This Row],[Mon]]="DOP",1,HLOOKUP(BD.PD[[#This Row],[Mon]],$K$1:$L$2,2,FALSE))</f>
        <v>61</v>
      </c>
      <c r="N604" s="490">
        <v>0</v>
      </c>
      <c r="O604" s="243">
        <f>BD.PD[[#This Row],[Cant.]]*BD.PD[[#This Row],[ Tasa ]]*BD.PD[[#This Row],[ Precio Und.]]</f>
        <v>0</v>
      </c>
      <c r="P604" s="491">
        <v>0</v>
      </c>
      <c r="Q604" s="243">
        <f>IF(BD.PD[[#This Row],[Liquid. '[%']]]&lt;&gt;0,(BD.PD[[#This Row],[Valor Neto '[DOP']]]*BD.PD[[#This Row],[Liquid. '[%']]])+BD.PD[[#This Row],[Valor Neto '[DOP']]],BD.PD[[#This Row],[Valor Neto '[DOP']]])</f>
        <v>0</v>
      </c>
      <c r="R604" s="243">
        <f>BD.PD[[#This Row],[Ppto. Orden Interna '[DOP']]]/HLOOKUP("USD",$K$1:$L$2,2,FALSE)</f>
        <v>0</v>
      </c>
      <c r="S604" s="381"/>
      <c r="T604" s="387"/>
      <c r="U604" s="379"/>
      <c r="V604" s="387"/>
      <c r="W604" s="499"/>
      <c r="X604" s="495"/>
      <c r="Y604" s="388"/>
      <c r="Z604" s="243">
        <f>BD.PD[[#This Row],[Av.P1 '[%']]]*BD.PD[[#This Row],[Ppto. Orden Interna '[DOP']]]</f>
        <v>0</v>
      </c>
      <c r="AA604" s="249"/>
      <c r="AB604" s="389"/>
      <c r="AC604" s="243">
        <f>BD.PD[[#This Row],[Av.P2 '[%']]]*BD.PD[[#This Row],[Ppto. Orden Interna '[DOP']]]</f>
        <v>0</v>
      </c>
      <c r="AD604" s="249"/>
      <c r="AE604" s="389"/>
      <c r="AF604" s="243">
        <f>BD.PD[[#This Row],[Av.P3 '[%']]]*BD.PD[[#This Row],[Ppto. Orden Interna '[DOP']]]</f>
        <v>0</v>
      </c>
      <c r="AG604" s="243"/>
      <c r="AH604" s="243"/>
      <c r="AI604" s="243"/>
      <c r="AJ604" s="243"/>
      <c r="AK604" s="243"/>
      <c r="AL604" s="243"/>
      <c r="AM604" s="482">
        <f>BD.PD[[#This Row],[Pago 3]]+BD.PD[[#This Row],[Pago 2]]+BD.PD[[#This Row],[Pago 1]]</f>
        <v>0</v>
      </c>
      <c r="AN604" s="511"/>
      <c r="AO604" s="511"/>
      <c r="AP604" s="511"/>
      <c r="AQ604" s="511"/>
      <c r="AR604" s="511"/>
      <c r="AS604" s="511"/>
      <c r="IH604" s="306"/>
    </row>
    <row r="605" spans="1:242" ht="15" customHeight="1" x14ac:dyDescent="0.3">
      <c r="A605" s="368" t="s">
        <v>730</v>
      </c>
      <c r="B605" s="369"/>
      <c r="C605" s="369"/>
      <c r="D605" s="370"/>
      <c r="E605" s="371">
        <f>SUBTOTAL(109,BD.PD[Plan])</f>
        <v>3739508.0107895276</v>
      </c>
      <c r="F605" s="368"/>
      <c r="G605" s="368"/>
      <c r="H605" s="368"/>
      <c r="I605" s="368"/>
      <c r="J605" s="368"/>
      <c r="K605" s="368"/>
      <c r="L605" s="368"/>
      <c r="M605" s="368"/>
      <c r="N605" s="249"/>
      <c r="O605" s="365">
        <f>SUBTOTAL(109,BD.PD[Valor Neto '[DOP']])</f>
        <v>219942483.34799984</v>
      </c>
      <c r="P605" s="372"/>
      <c r="Q605" s="365">
        <f>SUBTOTAL(109,BD.PD[Ppto. Orden Interna '[DOP']])</f>
        <v>236656046.46899983</v>
      </c>
      <c r="R605" s="365">
        <f>SUBTOTAL(109,BD.PD[Ppto. Orden Interna '[USD']])</f>
        <v>3879607.3191639353</v>
      </c>
      <c r="S605" s="368"/>
      <c r="T605" s="368"/>
      <c r="U605" s="368"/>
      <c r="V605" s="368"/>
      <c r="W605" s="536"/>
      <c r="X605" s="368"/>
      <c r="Y605" s="374"/>
      <c r="Z605" s="368"/>
      <c r="AA605" s="368"/>
      <c r="AB605" s="368"/>
      <c r="AC605" s="368"/>
      <c r="AD605" s="368"/>
      <c r="AE605" s="368"/>
      <c r="AF605" s="368"/>
      <c r="AG605" s="368"/>
      <c r="AH605" s="368"/>
      <c r="AI605" s="368"/>
      <c r="AJ605" s="368"/>
      <c r="AK605" s="368"/>
      <c r="AL605" s="368"/>
      <c r="AM605" s="607">
        <f>SUBTOTAL(109,BD.PD[Total Flujo Caja])</f>
        <v>236656046.4689998</v>
      </c>
      <c r="AN605" s="372"/>
      <c r="AO605" s="372"/>
      <c r="AP605" s="372"/>
      <c r="AQ605" s="372"/>
      <c r="AR605" s="372"/>
      <c r="AS605" s="372"/>
      <c r="IH605" s="306"/>
    </row>
    <row r="610" spans="12:14" ht="15" customHeight="1" x14ac:dyDescent="0.3">
      <c r="M610" s="615"/>
      <c r="N610" s="537"/>
    </row>
    <row r="611" spans="12:14" ht="15" customHeight="1" x14ac:dyDescent="0.3">
      <c r="N611" s="537"/>
    </row>
    <row r="614" spans="12:14" ht="15" customHeight="1" x14ac:dyDescent="0.3">
      <c r="M614" s="616"/>
      <c r="N614" s="537">
        <f>+M614*K2</f>
        <v>0</v>
      </c>
    </row>
    <row r="615" spans="12:14" ht="15" customHeight="1" x14ac:dyDescent="0.3">
      <c r="L615" s="616"/>
    </row>
  </sheetData>
  <dataConsolidate/>
  <mergeCells count="9">
    <mergeCell ref="AL1:AL3"/>
    <mergeCell ref="A1:F1"/>
    <mergeCell ref="A2:F2"/>
    <mergeCell ref="W3:Y3"/>
    <mergeCell ref="Z3:AB3"/>
    <mergeCell ref="AC3:AE3"/>
    <mergeCell ref="W2:AE2"/>
    <mergeCell ref="AF3:AH3"/>
    <mergeCell ref="AI3:AK3"/>
  </mergeCells>
  <phoneticPr fontId="5" type="noConversion"/>
  <conditionalFormatting sqref="V5">
    <cfRule type="duplicateValues" dxfId="22" priority="2"/>
  </conditionalFormatting>
  <conditionalFormatting sqref="V6:V13">
    <cfRule type="duplicateValues" dxfId="21" priority="1"/>
  </conditionalFormatting>
  <conditionalFormatting sqref="AM5:AM604">
    <cfRule type="expression" dxfId="20" priority="169">
      <formula>$AM5&lt;&gt;$Q5</formula>
    </cfRule>
  </conditionalFormatting>
  <dataValidations count="2">
    <dataValidation operator="equal" allowBlank="1" showInputMessage="1" showErrorMessage="1" sqref="S111 R1:R2 T5:V14 H71:H74 H76:H78 W82:W107 S79:S109 T33:T112 W54:W69 S49:S75 W15:W30 W38:W47 S5:S47 F549:F558 V33:V112 U15:U112 O5:O604 Q5:R604 M5:M604 C5:E604" xr:uid="{4BA023C2-8680-4AD2-A3CF-3A4B435DE2C5}"/>
    <dataValidation type="whole" operator="greaterThanOrEqual" allowBlank="1" showInputMessage="1" showErrorMessage="1" sqref="AA5:AA604 AD5:AD604 X5:X604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D82"/>
  <sheetViews>
    <sheetView showGridLines="0" topLeftCell="K1" zoomScale="70" zoomScaleNormal="70" workbookViewId="0">
      <selection activeCell="Y72" sqref="Y72"/>
    </sheetView>
  </sheetViews>
  <sheetFormatPr baseColWidth="10" defaultColWidth="11.44140625" defaultRowHeight="19.95" customHeight="1" x14ac:dyDescent="0.3"/>
  <cols>
    <col min="1" max="1" width="9.5546875" customWidth="1"/>
    <col min="2" max="2" width="52.6640625" customWidth="1"/>
    <col min="3" max="3" width="23.33203125" customWidth="1"/>
    <col min="4" max="5" width="15.6640625" customWidth="1"/>
    <col min="6" max="6" width="21.44140625" customWidth="1"/>
    <col min="7" max="7" width="22.21875" customWidth="1"/>
    <col min="8" max="10" width="15.6640625" customWidth="1"/>
    <col min="11" max="11" width="21.109375" customWidth="1"/>
    <col min="12" max="12" width="18" customWidth="1"/>
    <col min="13" max="13" width="22.5546875" customWidth="1"/>
    <col min="14" max="14" width="22.109375" customWidth="1"/>
    <col min="15" max="15" width="15.6640625" customWidth="1"/>
    <col min="16" max="16" width="20.77734375" customWidth="1"/>
    <col min="17" max="18" width="15.6640625" customWidth="1"/>
    <col min="19" max="20" width="22.6640625" customWidth="1"/>
    <col min="21" max="21" width="22.21875" customWidth="1"/>
    <col min="22" max="22" width="20.77734375" customWidth="1"/>
    <col min="23" max="23" width="19.6640625" customWidth="1"/>
    <col min="24" max="26" width="20.6640625" customWidth="1"/>
    <col min="27" max="27" width="20.21875" customWidth="1"/>
    <col min="29" max="29" width="18.44140625" customWidth="1"/>
    <col min="30" max="30" width="23" customWidth="1"/>
  </cols>
  <sheetData>
    <row r="1" spans="1:30" ht="14.4" customHeight="1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30" s="17" customFormat="1" ht="19.8" customHeight="1" x14ac:dyDescent="0.15">
      <c r="AA2" s="635" t="s">
        <v>191</v>
      </c>
    </row>
    <row r="3" spans="1:30" ht="19.95" customHeight="1" x14ac:dyDescent="0.4">
      <c r="B3" s="12" t="s">
        <v>731</v>
      </c>
      <c r="D3" s="633" t="s">
        <v>732</v>
      </c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468"/>
      <c r="W3" s="468"/>
      <c r="X3" s="468"/>
      <c r="Y3" s="468"/>
      <c r="Z3" s="468"/>
      <c r="AA3" s="635"/>
    </row>
    <row r="4" spans="1:30" s="286" customFormat="1" ht="19.95" customHeight="1" x14ac:dyDescent="0.4">
      <c r="B4" s="634" t="str">
        <f>'Plan OI'!C1</f>
        <v>Presupuesto Detallado - Propuesta para Sirena Compacta Las Terrenas</v>
      </c>
      <c r="C4" s="634"/>
      <c r="D4" s="287" t="s">
        <v>733</v>
      </c>
      <c r="E4" s="287" t="s">
        <v>734</v>
      </c>
      <c r="F4" s="287" t="s">
        <v>735</v>
      </c>
      <c r="G4" s="287" t="s">
        <v>736</v>
      </c>
      <c r="H4" s="287" t="s">
        <v>737</v>
      </c>
      <c r="I4" s="287" t="s">
        <v>738</v>
      </c>
      <c r="J4" s="287" t="s">
        <v>739</v>
      </c>
      <c r="K4" s="287" t="s">
        <v>740</v>
      </c>
      <c r="L4" s="287" t="s">
        <v>741</v>
      </c>
      <c r="M4" s="287" t="s">
        <v>742</v>
      </c>
      <c r="N4" s="287" t="s">
        <v>743</v>
      </c>
      <c r="O4" s="287" t="s">
        <v>744</v>
      </c>
      <c r="P4" s="287" t="s">
        <v>733</v>
      </c>
      <c r="Q4" s="287" t="s">
        <v>734</v>
      </c>
      <c r="R4" s="287" t="s">
        <v>735</v>
      </c>
      <c r="S4" s="287" t="s">
        <v>736</v>
      </c>
      <c r="T4" s="287" t="s">
        <v>737</v>
      </c>
      <c r="U4" s="287" t="s">
        <v>738</v>
      </c>
      <c r="V4" s="287" t="s">
        <v>739</v>
      </c>
      <c r="W4" s="287" t="s">
        <v>740</v>
      </c>
      <c r="X4" s="287" t="s">
        <v>741</v>
      </c>
      <c r="Y4" s="287" t="s">
        <v>742</v>
      </c>
      <c r="Z4" s="287" t="s">
        <v>743</v>
      </c>
      <c r="AA4" s="635"/>
    </row>
    <row r="5" spans="1:30" ht="19.95" customHeight="1" x14ac:dyDescent="0.3">
      <c r="A5" s="20" t="s">
        <v>25</v>
      </c>
      <c r="B5" s="20" t="s">
        <v>27</v>
      </c>
      <c r="C5" s="21" t="s">
        <v>7</v>
      </c>
      <c r="D5" s="20" t="s">
        <v>745</v>
      </c>
      <c r="E5" s="20" t="s">
        <v>746</v>
      </c>
      <c r="F5" s="20" t="s">
        <v>747</v>
      </c>
      <c r="G5" s="20" t="s">
        <v>748</v>
      </c>
      <c r="H5" s="20" t="s">
        <v>749</v>
      </c>
      <c r="I5" s="20" t="s">
        <v>750</v>
      </c>
      <c r="J5" s="20" t="s">
        <v>751</v>
      </c>
      <c r="K5" s="396" t="s">
        <v>752</v>
      </c>
      <c r="L5" s="396" t="s">
        <v>753</v>
      </c>
      <c r="M5" s="396" t="s">
        <v>754</v>
      </c>
      <c r="N5" s="396" t="s">
        <v>755</v>
      </c>
      <c r="O5" s="20" t="s">
        <v>756</v>
      </c>
      <c r="P5" s="20" t="s">
        <v>757</v>
      </c>
      <c r="Q5" s="20" t="s">
        <v>758</v>
      </c>
      <c r="R5" s="20" t="s">
        <v>759</v>
      </c>
      <c r="S5" s="20" t="s">
        <v>760</v>
      </c>
      <c r="T5" s="20" t="s">
        <v>761</v>
      </c>
      <c r="U5" s="20" t="s">
        <v>762</v>
      </c>
      <c r="V5" s="20" t="s">
        <v>1213</v>
      </c>
      <c r="W5" s="20" t="s">
        <v>1214</v>
      </c>
      <c r="X5" s="20" t="s">
        <v>1215</v>
      </c>
      <c r="Y5" s="20" t="s">
        <v>1990</v>
      </c>
      <c r="Z5" s="20" t="s">
        <v>1991</v>
      </c>
      <c r="AA5" s="22" t="s">
        <v>763</v>
      </c>
      <c r="AB5" s="455" t="s">
        <v>764</v>
      </c>
      <c r="AC5" s="455" t="s">
        <v>765</v>
      </c>
      <c r="AD5" s="455" t="s">
        <v>766</v>
      </c>
    </row>
    <row r="6" spans="1:30" ht="19.95" customHeight="1" x14ac:dyDescent="0.3">
      <c r="A6" s="24">
        <v>1</v>
      </c>
      <c r="B6" s="25" t="str">
        <f>VLOOKUP(Tabla3[[#This Row],[Part.]],PPto[],3,FALSE)</f>
        <v>1.00 Estudios Preliminares</v>
      </c>
      <c r="C6" s="32">
        <f>SUM(C7:C15)</f>
        <v>0</v>
      </c>
      <c r="D6" s="30">
        <f t="shared" ref="D6:U6" si="0">SUM(D7:D15)</f>
        <v>0</v>
      </c>
      <c r="E6" s="39">
        <f t="shared" si="0"/>
        <v>0</v>
      </c>
      <c r="F6" s="39">
        <f t="shared" si="0"/>
        <v>0</v>
      </c>
      <c r="G6" s="39">
        <f t="shared" si="0"/>
        <v>0</v>
      </c>
      <c r="H6" s="39">
        <f t="shared" si="0"/>
        <v>0</v>
      </c>
      <c r="I6" s="39">
        <f t="shared" si="0"/>
        <v>0</v>
      </c>
      <c r="J6" s="39">
        <f t="shared" si="0"/>
        <v>0</v>
      </c>
      <c r="K6" s="39">
        <f t="shared" si="0"/>
        <v>0</v>
      </c>
      <c r="L6" s="39">
        <f t="shared" si="0"/>
        <v>0</v>
      </c>
      <c r="M6" s="39">
        <f t="shared" si="0"/>
        <v>0</v>
      </c>
      <c r="N6" s="39">
        <f t="shared" si="0"/>
        <v>0</v>
      </c>
      <c r="O6" s="39">
        <f t="shared" si="0"/>
        <v>0</v>
      </c>
      <c r="P6" s="39">
        <f t="shared" si="0"/>
        <v>0</v>
      </c>
      <c r="Q6" s="39">
        <f t="shared" si="0"/>
        <v>0</v>
      </c>
      <c r="R6" s="39">
        <f t="shared" si="0"/>
        <v>0</v>
      </c>
      <c r="S6" s="39">
        <f t="shared" si="0"/>
        <v>0</v>
      </c>
      <c r="T6" s="39">
        <f t="shared" si="0"/>
        <v>0</v>
      </c>
      <c r="U6" s="475">
        <f t="shared" si="0"/>
        <v>0</v>
      </c>
      <c r="V6" s="47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" s="47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" s="47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" s="47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" s="477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" s="469">
        <f>SUM(Tabla3[[#This Row],[P1]:[P21]])</f>
        <v>0</v>
      </c>
      <c r="AB6" s="453">
        <f>'BD Plan Detallado'!AR5</f>
        <v>0</v>
      </c>
      <c r="AC6" s="453">
        <f>'BD Plan Detallado'!AS5</f>
        <v>0</v>
      </c>
      <c r="AD6" s="453">
        <f>'BD Plan Detallado'!AO5</f>
        <v>0</v>
      </c>
    </row>
    <row r="7" spans="1:30" ht="19.95" customHeight="1" x14ac:dyDescent="0.3">
      <c r="A7" s="23">
        <v>1.01</v>
      </c>
      <c r="B7" s="26" t="str">
        <f>VLOOKUP(Tabla3[[#This Row],[Part.]],PPto[],3,FALSE)</f>
        <v>1.01 Diseño arquitectónico</v>
      </c>
      <c r="C7" s="33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" s="452">
        <f>'BD Plan Detallado'!AS6</f>
        <v>0</v>
      </c>
      <c r="AD7" s="452">
        <f>'BD Plan Detallado'!AO6</f>
        <v>0</v>
      </c>
    </row>
    <row r="8" spans="1:30" ht="19.95" customHeight="1" x14ac:dyDescent="0.3">
      <c r="A8" s="23">
        <v>1.02</v>
      </c>
      <c r="B8" s="26" t="str">
        <f>VLOOKUP(Tabla3[[#This Row],[Part.]],PPto[],3,FALSE)</f>
        <v>1.02 Diseño estructural</v>
      </c>
      <c r="C8" s="33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8" s="452">
        <f>'BD Plan Detallado'!AS7</f>
        <v>0</v>
      </c>
      <c r="AD8" s="452">
        <f>'BD Plan Detallado'!AO7</f>
        <v>0</v>
      </c>
    </row>
    <row r="9" spans="1:30" ht="19.95" customHeight="1" x14ac:dyDescent="0.3">
      <c r="A9" s="23">
        <v>1.03</v>
      </c>
      <c r="B9" s="26" t="str">
        <f>VLOOKUP(Tabla3[[#This Row],[Part.]],PPto[],3,FALSE)</f>
        <v>1.03 Diseño electromecánico</v>
      </c>
      <c r="C9" s="33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9" s="452">
        <f>'BD Plan Detallado'!AS8</f>
        <v>0</v>
      </c>
      <c r="AD9" s="452">
        <f>'BD Plan Detallado'!AO8</f>
        <v>0</v>
      </c>
    </row>
    <row r="10" spans="1:30" ht="19.95" customHeight="1" x14ac:dyDescent="0.3">
      <c r="A10" s="23">
        <v>1.04</v>
      </c>
      <c r="B10" s="26" t="str">
        <f>VLOOKUP(Tabla3[[#This Row],[Part.]],PPto[],3,FALSE)</f>
        <v>1.04 Diseño sanitario</v>
      </c>
      <c r="C10" s="33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0" s="452">
        <f>'BD Plan Detallado'!AS9</f>
        <v>0</v>
      </c>
      <c r="AD10" s="452">
        <f>'BD Plan Detallado'!AO9</f>
        <v>0</v>
      </c>
    </row>
    <row r="11" spans="1:30" ht="19.95" customHeight="1" x14ac:dyDescent="0.3">
      <c r="A11" s="23">
        <v>1.05</v>
      </c>
      <c r="B11" s="26" t="str">
        <f>VLOOKUP(Tabla3[[#This Row],[Part.]],PPto[],3,FALSE)</f>
        <v>1.05 Estudio Geotécnico</v>
      </c>
      <c r="C11" s="33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1" s="452">
        <f>'BD Plan Detallado'!AS10</f>
        <v>0</v>
      </c>
      <c r="AD11" s="452">
        <f>'BD Plan Detallado'!AO10</f>
        <v>0</v>
      </c>
    </row>
    <row r="12" spans="1:30" ht="19.95" customHeight="1" x14ac:dyDescent="0.3">
      <c r="A12" s="23">
        <v>1.06</v>
      </c>
      <c r="B12" s="26" t="str">
        <f>VLOOKUP(Tabla3[[#This Row],[Part.]],PPto[],3,FALSE)</f>
        <v>1.06 Levantamiento topográfico</v>
      </c>
      <c r="C12" s="33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2" s="452">
        <f>'BD Plan Detallado'!AS11</f>
        <v>0</v>
      </c>
      <c r="AD12" s="452">
        <f>'BD Plan Detallado'!AO11</f>
        <v>0</v>
      </c>
    </row>
    <row r="13" spans="1:30" ht="19.95" customHeight="1" x14ac:dyDescent="0.3">
      <c r="A13" s="23">
        <v>1.07</v>
      </c>
      <c r="B13" s="26" t="str">
        <f>VLOOKUP(Tabla3[[#This Row],[Part.]],PPto[],3,FALSE)</f>
        <v>1.07 Permisos</v>
      </c>
      <c r="C13" s="33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3" s="452">
        <f>'BD Plan Detallado'!AS12</f>
        <v>0</v>
      </c>
      <c r="AD13" s="452">
        <f>'BD Plan Detallado'!AO12</f>
        <v>0</v>
      </c>
    </row>
    <row r="14" spans="1:30" ht="19.95" customHeight="1" x14ac:dyDescent="0.3">
      <c r="A14" s="23">
        <v>1.08</v>
      </c>
      <c r="B14" s="26" t="str">
        <f>VLOOKUP(Tabla3[[#This Row],[Part.]],PPto[],3,FALSE)</f>
        <v>1.08 Diseño sistema contra incendios</v>
      </c>
      <c r="C14" s="33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4" s="452">
        <f>'BD Plan Detallado'!AS13</f>
        <v>0</v>
      </c>
      <c r="AD14" s="452">
        <f>'BD Plan Detallado'!AO13</f>
        <v>0</v>
      </c>
    </row>
    <row r="15" spans="1:30" ht="19.95" customHeight="1" x14ac:dyDescent="0.3">
      <c r="A15" s="23">
        <v>1.0900000000000001</v>
      </c>
      <c r="B15" s="26" t="str">
        <f>VLOOKUP(Tabla3[[#This Row],[Part.]],PPto[],3,FALSE)</f>
        <v>1.09 Diseño sistema gas</v>
      </c>
      <c r="C15" s="33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48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480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47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452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5" s="452">
        <f>'BD Plan Detallado'!AS14</f>
        <v>0</v>
      </c>
      <c r="AD15" s="452">
        <f>'BD Plan Detallado'!AO14</f>
        <v>0</v>
      </c>
    </row>
    <row r="16" spans="1:30" ht="19.95" customHeight="1" x14ac:dyDescent="0.3">
      <c r="A16" s="24">
        <v>2</v>
      </c>
      <c r="B16" s="25" t="str">
        <f>VLOOKUP(Tabla3[[#This Row],[Part.]],PPto[],3,FALSE)</f>
        <v>2.00 Obra Civil</v>
      </c>
      <c r="C16" s="32">
        <f>SUM(C17:C27)</f>
        <v>29340263.018999998</v>
      </c>
      <c r="D16" s="30">
        <f t="shared" ref="D16:AA16" si="1">SUM(D17:D27)</f>
        <v>0</v>
      </c>
      <c r="E16" s="39">
        <f t="shared" si="1"/>
        <v>0</v>
      </c>
      <c r="F16" s="39">
        <f t="shared" si="1"/>
        <v>264617.74400000001</v>
      </c>
      <c r="G16" s="39">
        <f t="shared" si="1"/>
        <v>2630353.1399999997</v>
      </c>
      <c r="H16" s="39">
        <f t="shared" si="1"/>
        <v>0</v>
      </c>
      <c r="I16" s="39">
        <f t="shared" si="1"/>
        <v>396926.61599999998</v>
      </c>
      <c r="J16" s="39">
        <f t="shared" si="1"/>
        <v>472611.85499999998</v>
      </c>
      <c r="K16" s="39">
        <f t="shared" si="1"/>
        <v>1107647.56</v>
      </c>
      <c r="L16" s="39">
        <f t="shared" si="1"/>
        <v>1831253.14</v>
      </c>
      <c r="M16" s="39">
        <f t="shared" si="1"/>
        <v>0</v>
      </c>
      <c r="N16" s="39">
        <f t="shared" si="1"/>
        <v>0</v>
      </c>
      <c r="O16" s="39">
        <f t="shared" si="1"/>
        <v>0</v>
      </c>
      <c r="P16" s="39">
        <f t="shared" si="1"/>
        <v>0</v>
      </c>
      <c r="Q16" s="39">
        <f t="shared" si="1"/>
        <v>0</v>
      </c>
      <c r="R16" s="39">
        <f t="shared" si="1"/>
        <v>0</v>
      </c>
      <c r="S16" s="39">
        <f t="shared" si="1"/>
        <v>0</v>
      </c>
      <c r="T16" s="39">
        <f t="shared" si="1"/>
        <v>0</v>
      </c>
      <c r="U16" s="475">
        <f t="shared" si="1"/>
        <v>2044491.4</v>
      </c>
      <c r="V16" s="475">
        <f t="shared" si="1"/>
        <v>4160359.07</v>
      </c>
      <c r="W16" s="475">
        <f t="shared" si="1"/>
        <v>889311.924</v>
      </c>
      <c r="X16" s="475">
        <f t="shared" si="1"/>
        <v>15527490.569999998</v>
      </c>
      <c r="Y16" s="475">
        <f t="shared" si="1"/>
        <v>15200</v>
      </c>
      <c r="Z16" s="475">
        <f t="shared" si="1"/>
        <v>0</v>
      </c>
      <c r="AA16" s="475">
        <f t="shared" si="1"/>
        <v>29325063.018999998</v>
      </c>
      <c r="AB16" s="452">
        <f>'BD Plan Detallado'!AR15</f>
        <v>0</v>
      </c>
      <c r="AC16" s="452">
        <f>'BD Plan Detallado'!AS15</f>
        <v>0</v>
      </c>
      <c r="AD16" s="452">
        <f>'BD Plan Detallado'!AO15</f>
        <v>0</v>
      </c>
    </row>
    <row r="17" spans="1:30" ht="19.95" customHeight="1" x14ac:dyDescent="0.3">
      <c r="A17" s="23">
        <v>2.0099999999999998</v>
      </c>
      <c r="B17" s="26" t="str">
        <f>VLOOKUP(Tabla3[[#This Row],[Part.]],PPto[],3,FALSE)</f>
        <v xml:space="preserve">2.01 Edificación - Obra Civil </v>
      </c>
      <c r="C17" s="33">
        <f>SUMIF(BD.PD[Pos],Tabla3[[#This Row],[Part.]],BD.PD[Ppto. Orden Interna '[DOP']])</f>
        <v>7081344.4739999995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889311.924</v>
      </c>
      <c r="X1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6192032.5499999998</v>
      </c>
      <c r="Y1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473">
        <f>SUM(Tabla3[[#This Row],[P1]:[P21]])</f>
        <v>7081344.4739999995</v>
      </c>
      <c r="AB17" s="452">
        <f>'BD Plan Detallado'!AR16</f>
        <v>0</v>
      </c>
      <c r="AC17" s="452">
        <f>'BD Plan Detallado'!AS16</f>
        <v>0</v>
      </c>
      <c r="AD17" s="452">
        <f>'BD Plan Detallado'!AO16</f>
        <v>0</v>
      </c>
    </row>
    <row r="18" spans="1:30" ht="19.95" customHeight="1" x14ac:dyDescent="0.3">
      <c r="A18" s="23">
        <v>2.02</v>
      </c>
      <c r="B18" s="26" t="str">
        <f>VLOOKUP(Tabla3[[#This Row],[Part.]],PPto[],3,FALSE)</f>
        <v>2.02 Edificación - Estructura Metálica</v>
      </c>
      <c r="C18" s="33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473">
        <f>SUM(Tabla3[[#This Row],[P1]:[P21]])</f>
        <v>0</v>
      </c>
      <c r="AB18" s="452">
        <f>'BD Plan Detallado'!AR17</f>
        <v>0</v>
      </c>
      <c r="AC18" s="452">
        <f>'BD Plan Detallado'!AS17</f>
        <v>0</v>
      </c>
      <c r="AD18" s="452">
        <f>'BD Plan Detallado'!AO17</f>
        <v>0</v>
      </c>
    </row>
    <row r="19" spans="1:30" ht="19.95" customHeight="1" x14ac:dyDescent="0.3">
      <c r="A19" s="23">
        <v>2.0299999999999998</v>
      </c>
      <c r="B19" s="26" t="str">
        <f>VLOOKUP(Tabla3[[#This Row],[Part.]],PPto[],3,FALSE)</f>
        <v>2.03 Edificación - Techo S.S. y Cerramientos Multipanel</v>
      </c>
      <c r="C19" s="33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473">
        <f>SUM(Tabla3[[#This Row],[P1]:[P21]])</f>
        <v>0</v>
      </c>
      <c r="AB19" s="452" t="e">
        <f>'BD Plan Detallado'!#REF!</f>
        <v>#REF!</v>
      </c>
      <c r="AC19" s="452" t="e">
        <f>'BD Plan Detallado'!#REF!</f>
        <v>#REF!</v>
      </c>
      <c r="AD19" s="452" t="e">
        <f>'BD Plan Detallado'!#REF!</f>
        <v>#REF!</v>
      </c>
    </row>
    <row r="20" spans="1:30" ht="19.95" customHeight="1" x14ac:dyDescent="0.3">
      <c r="A20" s="23">
        <v>2.04</v>
      </c>
      <c r="B20" s="26" t="str">
        <f>VLOOKUP(Tabla3[[#This Row],[Part.]],PPto[],3,FALSE)</f>
        <v>2.04 Edificación - Tragaluces "Skylights"</v>
      </c>
      <c r="C20" s="33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473">
        <f>SUM(Tabla3[[#This Row],[P1]:[P21]])</f>
        <v>0</v>
      </c>
      <c r="AB20" s="452">
        <f>'BD Plan Detallado'!AR18</f>
        <v>594</v>
      </c>
      <c r="AC20" s="452" t="str">
        <f>'BD Plan Detallado'!AS18</f>
        <v>Orden Colocada</v>
      </c>
      <c r="AD20" s="452" t="str">
        <f>'BD Plan Detallado'!AO18</f>
        <v>Sirena Las Terrenas</v>
      </c>
    </row>
    <row r="21" spans="1:30" ht="19.95" customHeight="1" x14ac:dyDescent="0.3">
      <c r="A21" s="23">
        <v>2.0499999999999998</v>
      </c>
      <c r="B21" s="26" t="str">
        <f>VLOOKUP(Tabla3[[#This Row],[Part.]],PPto[],3,FALSE)</f>
        <v>2.05 Instalaciones Sanitarias</v>
      </c>
      <c r="C21" s="33">
        <f>SUMIF(BD.PD[Pos],Tabla3[[#This Row],[Part.]],BD.PD[Ppto. Orden Interna '[DOP']])</f>
        <v>945223.71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472611.85499999998</v>
      </c>
      <c r="K2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472611.85499999998</v>
      </c>
      <c r="Y2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1" s="473">
        <f>SUM(Tabla3[[#This Row],[P1]:[P21]])</f>
        <v>945223.71</v>
      </c>
      <c r="AB21" s="452">
        <f>'BD Plan Detallado'!AR19</f>
        <v>594</v>
      </c>
      <c r="AC21" s="452" t="str">
        <f>'BD Plan Detallado'!AS19</f>
        <v>Orden Colocada</v>
      </c>
      <c r="AD21" s="452" t="str">
        <f>'BD Plan Detallado'!AO19</f>
        <v>Sirena Las Terrenas</v>
      </c>
    </row>
    <row r="22" spans="1:30" ht="19.95" customHeight="1" x14ac:dyDescent="0.3">
      <c r="A22" s="23">
        <v>2.06</v>
      </c>
      <c r="B22" s="26" t="str">
        <f>VLOOKUP(Tabla3[[#This Row],[Part.]],PPto[],3,FALSE)</f>
        <v>2.06 Instalación de Gas</v>
      </c>
      <c r="C22" s="33">
        <f>SUMIF(BD.PD[Pos],Tabla3[[#This Row],[Part.]],BD.PD[Ppto. Orden Interna '[DOP']])</f>
        <v>668846.99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334423.495</v>
      </c>
      <c r="W2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334423.495</v>
      </c>
      <c r="Y2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473">
        <f>SUM(Tabla3[[#This Row],[P1]:[P21]])</f>
        <v>668846.99</v>
      </c>
      <c r="AB22" s="452">
        <f>'BD Plan Detallado'!AR20</f>
        <v>594</v>
      </c>
      <c r="AC22" s="452" t="str">
        <f>'BD Plan Detallado'!AS20</f>
        <v>Orden Colocada</v>
      </c>
      <c r="AD22" s="452" t="str">
        <f>'BD Plan Detallado'!AO20</f>
        <v>Sirena Las Terrenas</v>
      </c>
    </row>
    <row r="23" spans="1:30" ht="19.95" customHeight="1" x14ac:dyDescent="0.3">
      <c r="A23" s="23">
        <v>2.0699999999999998</v>
      </c>
      <c r="B23" s="26" t="str">
        <f>VLOOKUP(Tabla3[[#This Row],[Part.]],PPto[],3,FALSE)</f>
        <v xml:space="preserve">2.07 Sistema Contra Incendios </v>
      </c>
      <c r="C23" s="33">
        <f>SUMIF(BD.PD[Pos],Tabla3[[#This Row],[Part.]],BD.PD[Ppto. Orden Interna '[DOP']])</f>
        <v>5676792.0499999998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1831253.14</v>
      </c>
      <c r="H2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1831253.14</v>
      </c>
      <c r="M2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335500</v>
      </c>
      <c r="V2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1663585.77</v>
      </c>
      <c r="Y2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15200</v>
      </c>
      <c r="Z2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473">
        <f>SUM(Tabla3[[#This Row],[P1]:[P21]])</f>
        <v>5661592.0499999998</v>
      </c>
      <c r="AB23" s="452">
        <f>'BD Plan Detallado'!AR21</f>
        <v>594</v>
      </c>
      <c r="AC23" s="452" t="str">
        <f>'BD Plan Detallado'!AS21</f>
        <v>Orden Colocada</v>
      </c>
      <c r="AD23" s="452" t="str">
        <f>'BD Plan Detallado'!AO21</f>
        <v>Sirena Las Terrenas</v>
      </c>
    </row>
    <row r="24" spans="1:30" ht="19.95" customHeight="1" x14ac:dyDescent="0.3">
      <c r="A24" s="23">
        <v>2.08</v>
      </c>
      <c r="B24" s="26" t="str">
        <f>VLOOKUP(Tabla3[[#This Row],[Part.]],PPto[],3,FALSE)</f>
        <v>2.08 Instalaciones Mecánicas</v>
      </c>
      <c r="C24" s="33">
        <f>SUMIF(BD.PD[Pos],Tabla3[[#This Row],[Part.]],BD.PD[Ppto. Orden Interna '[DOP']])</f>
        <v>14306511.434999999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799100</v>
      </c>
      <c r="H2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1107647.56</v>
      </c>
      <c r="L2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1708991.4</v>
      </c>
      <c r="V2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3825935.5749999997</v>
      </c>
      <c r="W2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6864836.8999999985</v>
      </c>
      <c r="Y2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4" s="473">
        <f>SUM(Tabla3[[#This Row],[P1]:[P21]])</f>
        <v>14306511.434999999</v>
      </c>
      <c r="AB24" s="452">
        <f>'BD Plan Detallado'!AR31</f>
        <v>0</v>
      </c>
      <c r="AC24" s="452">
        <f>'BD Plan Detallado'!AS31</f>
        <v>0</v>
      </c>
      <c r="AD24" s="452">
        <f>'BD Plan Detallado'!AO31</f>
        <v>0</v>
      </c>
    </row>
    <row r="25" spans="1:30" ht="19.95" customHeight="1" x14ac:dyDescent="0.3">
      <c r="A25" s="23">
        <v>2.09</v>
      </c>
      <c r="B25" s="26" t="str">
        <f>VLOOKUP(Tabla3[[#This Row],[Part.]],PPto[],3,FALSE)</f>
        <v>2.09 Rejillas y Sumideros</v>
      </c>
      <c r="C25" s="33">
        <f>SUMIF(BD.PD[Pos],Tabla3[[#This Row],[Part.]],BD.PD[Ppto. Orden Interna '[DOP']])</f>
        <v>661544.36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264617.74400000001</v>
      </c>
      <c r="G2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396926.61599999998</v>
      </c>
      <c r="J2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473">
        <f>SUM(Tabla3[[#This Row],[P1]:[P21]])</f>
        <v>661544.36</v>
      </c>
      <c r="AB25" s="452">
        <f>'BD Plan Detallado'!AR32</f>
        <v>0</v>
      </c>
      <c r="AC25" s="452">
        <f>'BD Plan Detallado'!AS32</f>
        <v>0</v>
      </c>
      <c r="AD25" s="452">
        <f>'BD Plan Detallado'!AO32</f>
        <v>0</v>
      </c>
    </row>
    <row r="26" spans="1:30" ht="19.95" customHeight="1" x14ac:dyDescent="0.3">
      <c r="A26" s="23">
        <v>2.1</v>
      </c>
      <c r="B26" s="26" t="str">
        <f>VLOOKUP(Tabla3[[#This Row],[Part.]],PPto[],3,FALSE)</f>
        <v>2.10 Supervisión Civil y Sanitaria</v>
      </c>
      <c r="C26" s="33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473">
        <f>SUM(Tabla3[[#This Row],[P1]:[P21]])</f>
        <v>0</v>
      </c>
      <c r="AB26" s="452">
        <f>'BD Plan Detallado'!AR33</f>
        <v>0</v>
      </c>
      <c r="AC26" s="452">
        <f>'BD Plan Detallado'!AS33</f>
        <v>0</v>
      </c>
      <c r="AD26" s="452">
        <f>'BD Plan Detallado'!AO33</f>
        <v>0</v>
      </c>
    </row>
    <row r="27" spans="1:30" ht="19.95" customHeight="1" x14ac:dyDescent="0.3">
      <c r="A27" s="23">
        <v>2.11</v>
      </c>
      <c r="B27" s="26" t="str">
        <f>VLOOKUP(Tabla3[[#This Row],[Part.]],PPto[],3,FALSE)</f>
        <v>2.11 Supervisión Arquitectónica</v>
      </c>
      <c r="C27" s="33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473">
        <f>SUM(Tabla3[[#This Row],[P1]:[P21]])</f>
        <v>0</v>
      </c>
      <c r="AB27" s="452">
        <f>'BD Plan Detallado'!AR34</f>
        <v>0</v>
      </c>
      <c r="AC27" s="452">
        <f>'BD Plan Detallado'!AS34</f>
        <v>0</v>
      </c>
      <c r="AD27" s="452">
        <f>'BD Plan Detallado'!AO34</f>
        <v>0</v>
      </c>
    </row>
    <row r="28" spans="1:30" ht="19.95" customHeight="1" x14ac:dyDescent="0.3">
      <c r="A28" s="24">
        <v>3</v>
      </c>
      <c r="B28" s="25" t="str">
        <f>VLOOKUP(Tabla3[[#This Row],[Part.]],PPto[],3,FALSE)</f>
        <v>3.00 Sistema Eléctrico</v>
      </c>
      <c r="C28" s="32">
        <f t="shared" ref="C28:U28" si="2">SUM(C29:C32)</f>
        <v>27317363.430000003</v>
      </c>
      <c r="D28" s="30">
        <f t="shared" si="2"/>
        <v>0</v>
      </c>
      <c r="E28" s="39">
        <f t="shared" si="2"/>
        <v>0</v>
      </c>
      <c r="F28" s="39">
        <f t="shared" si="2"/>
        <v>0</v>
      </c>
      <c r="G28" s="39">
        <f t="shared" si="2"/>
        <v>0</v>
      </c>
      <c r="H28" s="39">
        <f t="shared" si="2"/>
        <v>0</v>
      </c>
      <c r="I28" s="39">
        <f t="shared" si="2"/>
        <v>0</v>
      </c>
      <c r="J28" s="39">
        <f t="shared" si="2"/>
        <v>0</v>
      </c>
      <c r="K28" s="39">
        <f t="shared" si="2"/>
        <v>0</v>
      </c>
      <c r="L28" s="39">
        <f t="shared" si="2"/>
        <v>0</v>
      </c>
      <c r="M28" s="39">
        <f t="shared" si="2"/>
        <v>0</v>
      </c>
      <c r="N28" s="39">
        <f t="shared" si="2"/>
        <v>0</v>
      </c>
      <c r="O28" s="39">
        <f t="shared" si="2"/>
        <v>0</v>
      </c>
      <c r="P28" s="39">
        <f t="shared" si="2"/>
        <v>0</v>
      </c>
      <c r="Q28" s="39">
        <f t="shared" si="2"/>
        <v>0</v>
      </c>
      <c r="R28" s="39">
        <f t="shared" si="2"/>
        <v>0</v>
      </c>
      <c r="S28" s="39">
        <f t="shared" si="2"/>
        <v>0</v>
      </c>
      <c r="T28" s="39">
        <f t="shared" si="2"/>
        <v>0</v>
      </c>
      <c r="U28" s="475">
        <f t="shared" si="2"/>
        <v>0</v>
      </c>
      <c r="V28" s="47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8" s="479">
        <f>SUM(W29:W32)</f>
        <v>15842042.210000003</v>
      </c>
      <c r="X28" s="479">
        <f>SUM(X29:X32)</f>
        <v>11475321.219999999</v>
      </c>
      <c r="Y28" s="479">
        <f t="shared" ref="Y28:AA28" si="3">SUM(Y29:Y32)</f>
        <v>0</v>
      </c>
      <c r="Z28" s="479">
        <f t="shared" si="3"/>
        <v>0</v>
      </c>
      <c r="AA28" s="479">
        <f t="shared" si="3"/>
        <v>27317363.430000003</v>
      </c>
      <c r="AB28" s="452">
        <f>'BD Plan Detallado'!AR35</f>
        <v>594</v>
      </c>
      <c r="AC28" s="452" t="str">
        <f>'BD Plan Detallado'!AS35</f>
        <v>Orden Colocada</v>
      </c>
      <c r="AD28" s="452" t="str">
        <f>'BD Plan Detallado'!AO35</f>
        <v>Sirena Las Terrenas</v>
      </c>
    </row>
    <row r="29" spans="1:30" ht="19.95" customHeight="1" x14ac:dyDescent="0.3">
      <c r="A29" s="23">
        <v>3.01</v>
      </c>
      <c r="B29" s="26" t="str">
        <f>VLOOKUP(Tabla3[[#This Row],[Part.]],PPto[],3,FALSE)</f>
        <v>3.01 Instalaciones Eléctricas</v>
      </c>
      <c r="C29" s="33">
        <f>SUMIF(BD.PD[Pos],Tabla3[[#This Row],[Part.]],BD.PD[Ppto. Orden Interna '[DOP']])</f>
        <v>15842042.210000003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15842042.210000003</v>
      </c>
      <c r="X2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473">
        <f>SUM(Tabla3[[#This Row],[P1]:[P21]])</f>
        <v>15842042.210000003</v>
      </c>
      <c r="AB29" s="452">
        <f>'BD Plan Detallado'!AR36</f>
        <v>594</v>
      </c>
      <c r="AC29" s="452" t="str">
        <f>'BD Plan Detallado'!AS36</f>
        <v>Orden Colocada</v>
      </c>
      <c r="AD29" s="452" t="str">
        <f>'BD Plan Detallado'!AO36</f>
        <v>Sirena Las Terrenas</v>
      </c>
    </row>
    <row r="30" spans="1:30" ht="19.95" customHeight="1" x14ac:dyDescent="0.3">
      <c r="A30" s="23">
        <v>3.02</v>
      </c>
      <c r="B30" s="26" t="str">
        <f>VLOOKUP(Tabla3[[#This Row],[Part.]],PPto[],3,FALSE)</f>
        <v>3.02 Supervisión Eléctrica</v>
      </c>
      <c r="C30" s="33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473">
        <f>SUM(Tabla3[[#This Row],[P1]:[P21]])</f>
        <v>0</v>
      </c>
      <c r="AB30" s="452">
        <f>'BD Plan Detallado'!AR37</f>
        <v>0</v>
      </c>
      <c r="AC30" s="452">
        <f>'BD Plan Detallado'!AS37</f>
        <v>0</v>
      </c>
      <c r="AD30" s="452">
        <f>'BD Plan Detallado'!AO37</f>
        <v>0</v>
      </c>
    </row>
    <row r="31" spans="1:30" ht="19.95" customHeight="1" x14ac:dyDescent="0.3">
      <c r="A31" s="23">
        <v>3.03</v>
      </c>
      <c r="B31" s="26" t="str">
        <f>VLOOKUP(Tabla3[[#This Row],[Part.]],PPto[],3,FALSE)</f>
        <v>3.03 Generadores</v>
      </c>
      <c r="C31" s="33">
        <f>SUMIF(BD.PD[Pos],Tabla3[[#This Row],[Part.]],BD.PD[Ppto. Orden Interna '[DOP']])</f>
        <v>10080507.42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10080507.42</v>
      </c>
      <c r="Y3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473">
        <f>SUM(Tabla3[[#This Row],[P1]:[P21]])</f>
        <v>10080507.42</v>
      </c>
      <c r="AB31" s="452" t="e">
        <f>'BD Plan Detallado'!#REF!</f>
        <v>#REF!</v>
      </c>
      <c r="AC31" s="452" t="e">
        <f>'BD Plan Detallado'!#REF!</f>
        <v>#REF!</v>
      </c>
      <c r="AD31" s="452" t="e">
        <f>'BD Plan Detallado'!#REF!</f>
        <v>#REF!</v>
      </c>
    </row>
    <row r="32" spans="1:30" ht="19.95" customHeight="1" x14ac:dyDescent="0.3">
      <c r="A32" s="23">
        <v>3.04</v>
      </c>
      <c r="B32" s="26" t="str">
        <f>VLOOKUP(Tabla3[[#This Row],[Part.]],PPto[],3,FALSE)</f>
        <v>3.04 Inversor y UPS</v>
      </c>
      <c r="C32" s="33">
        <f>SUMIF(BD.PD[Pos],Tabla3[[#This Row],[Part.]],BD.PD[Ppto. Orden Interna '[DOP']])</f>
        <v>1394813.7999999998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1394813.7999999998</v>
      </c>
      <c r="Y3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473">
        <f>SUM(Tabla3[[#This Row],[P1]:[P21]])</f>
        <v>1394813.7999999998</v>
      </c>
      <c r="AB32" s="452" t="e">
        <f>'BD Plan Detallado'!#REF!</f>
        <v>#REF!</v>
      </c>
      <c r="AC32" s="452" t="e">
        <f>'BD Plan Detallado'!#REF!</f>
        <v>#REF!</v>
      </c>
      <c r="AD32" s="452" t="e">
        <f>'BD Plan Detallado'!#REF!</f>
        <v>#REF!</v>
      </c>
    </row>
    <row r="33" spans="1:30" ht="19.95" customHeight="1" x14ac:dyDescent="0.3">
      <c r="A33" s="24">
        <v>4</v>
      </c>
      <c r="B33" s="25" t="str">
        <f>VLOOKUP(Tabla3[[#This Row],[Part.]],PPto[],3,FALSE)</f>
        <v xml:space="preserve">4.00 Sistema de Climatización   </v>
      </c>
      <c r="C33" s="32">
        <f t="shared" ref="C33:AA33" si="4">SUM(C34:C36)</f>
        <v>17894591.59</v>
      </c>
      <c r="D33" s="30">
        <f t="shared" si="4"/>
        <v>0</v>
      </c>
      <c r="E33" s="39">
        <f t="shared" si="4"/>
        <v>0</v>
      </c>
      <c r="F33" s="39">
        <f t="shared" si="4"/>
        <v>6384685.8600000003</v>
      </c>
      <c r="G33" s="39">
        <f t="shared" si="4"/>
        <v>0</v>
      </c>
      <c r="H33" s="39">
        <f t="shared" si="4"/>
        <v>0</v>
      </c>
      <c r="I33" s="39">
        <f t="shared" si="4"/>
        <v>0</v>
      </c>
      <c r="J33" s="39">
        <f t="shared" si="4"/>
        <v>0</v>
      </c>
      <c r="K33" s="39">
        <f t="shared" si="4"/>
        <v>0</v>
      </c>
      <c r="L33" s="39">
        <f t="shared" si="4"/>
        <v>9577028.7899999991</v>
      </c>
      <c r="M33" s="39">
        <f t="shared" si="4"/>
        <v>0</v>
      </c>
      <c r="N33" s="39">
        <f t="shared" si="4"/>
        <v>0</v>
      </c>
      <c r="O33" s="39">
        <f t="shared" si="4"/>
        <v>0</v>
      </c>
      <c r="P33" s="39">
        <f t="shared" si="4"/>
        <v>0</v>
      </c>
      <c r="Q33" s="39">
        <f t="shared" si="4"/>
        <v>0</v>
      </c>
      <c r="R33" s="39">
        <f t="shared" si="4"/>
        <v>0</v>
      </c>
      <c r="S33" s="39">
        <f t="shared" si="4"/>
        <v>0</v>
      </c>
      <c r="T33" s="39">
        <f t="shared" si="4"/>
        <v>0</v>
      </c>
      <c r="U33" s="475">
        <f t="shared" si="4"/>
        <v>539300</v>
      </c>
      <c r="V33" s="475">
        <f t="shared" si="4"/>
        <v>512566.16399999993</v>
      </c>
      <c r="W33" s="475">
        <f t="shared" si="4"/>
        <v>0</v>
      </c>
      <c r="X33" s="475">
        <f t="shared" si="4"/>
        <v>881010.77600000007</v>
      </c>
      <c r="Y33" s="475">
        <f t="shared" si="4"/>
        <v>0</v>
      </c>
      <c r="Z33" s="475">
        <f t="shared" si="4"/>
        <v>0</v>
      </c>
      <c r="AA33" s="475">
        <f t="shared" si="4"/>
        <v>17894591.59</v>
      </c>
      <c r="AB33" s="452" t="e">
        <f>'BD Plan Detallado'!#REF!</f>
        <v>#REF!</v>
      </c>
      <c r="AC33" s="452" t="e">
        <f>'BD Plan Detallado'!#REF!</f>
        <v>#REF!</v>
      </c>
      <c r="AD33" s="452" t="e">
        <f>'BD Plan Detallado'!#REF!</f>
        <v>#REF!</v>
      </c>
    </row>
    <row r="34" spans="1:30" ht="19.95" customHeight="1" x14ac:dyDescent="0.3">
      <c r="A34" s="23">
        <v>4.01</v>
      </c>
      <c r="B34" s="26" t="str">
        <f>VLOOKUP(Tabla3[[#This Row],[Part.]],PPto[],3,FALSE)</f>
        <v>4.01 Suministro e instalación de Equipos</v>
      </c>
      <c r="C34" s="33">
        <f>SUMIF(BD.PD[Pos],Tabla3[[#This Row],[Part.]],BD.PD[Ppto. Orden Interna '[DOP']])</f>
        <v>15961714.65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6384685.8600000003</v>
      </c>
      <c r="G3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9577028.7899999991</v>
      </c>
      <c r="M3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473">
        <f>SUM(Tabla3[[#This Row],[P1]:[P21]])</f>
        <v>15961714.649999999</v>
      </c>
      <c r="AB34" s="452" t="e">
        <f>'BD Plan Detallado'!#REF!</f>
        <v>#REF!</v>
      </c>
      <c r="AC34" s="452" t="e">
        <f>'BD Plan Detallado'!#REF!</f>
        <v>#REF!</v>
      </c>
      <c r="AD34" s="452" t="e">
        <f>'BD Plan Detallado'!#REF!</f>
        <v>#REF!</v>
      </c>
    </row>
    <row r="35" spans="1:30" ht="19.95" customHeight="1" x14ac:dyDescent="0.3">
      <c r="A35" s="23">
        <v>4.0199999999999996</v>
      </c>
      <c r="B35" s="26" t="str">
        <f>VLOOKUP(Tabla3[[#This Row],[Part.]],PPto[],3,FALSE)</f>
        <v>4.02 Supervisión Mecánica</v>
      </c>
      <c r="C35" s="33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473">
        <f>SUM(Tabla3[[#This Row],[P1]:[P21]])</f>
        <v>0</v>
      </c>
      <c r="AB35" s="452" t="e">
        <f>'BD Plan Detallado'!#REF!</f>
        <v>#REF!</v>
      </c>
      <c r="AC35" s="452" t="e">
        <f>'BD Plan Detallado'!#REF!</f>
        <v>#REF!</v>
      </c>
      <c r="AD35" s="452" t="e">
        <f>'BD Plan Detallado'!#REF!</f>
        <v>#REF!</v>
      </c>
    </row>
    <row r="36" spans="1:30" ht="19.95" customHeight="1" x14ac:dyDescent="0.3">
      <c r="A36" s="23">
        <v>4.03</v>
      </c>
      <c r="B36" s="26" t="str">
        <f>VLOOKUP(Tabla3[[#This Row],[Part.]],PPto[],3,FALSE)</f>
        <v>4.03 Sistema de Extracción cocina</v>
      </c>
      <c r="C36" s="33">
        <f>SUMIF(BD.PD[Pos],Tabla3[[#This Row],[Part.]],BD.PD[Ppto. Orden Interna '[DOP']])</f>
        <v>1932876.94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539300</v>
      </c>
      <c r="V3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512566.16399999993</v>
      </c>
      <c r="W3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881010.77600000007</v>
      </c>
      <c r="Y3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6" s="473">
        <f>SUM(Tabla3[[#This Row],[P1]:[P21]])</f>
        <v>1932876.94</v>
      </c>
      <c r="AB36" s="452" t="e">
        <f>'BD Plan Detallado'!#REF!</f>
        <v>#REF!</v>
      </c>
      <c r="AC36" s="452" t="e">
        <f>'BD Plan Detallado'!#REF!</f>
        <v>#REF!</v>
      </c>
      <c r="AD36" s="452" t="e">
        <f>'BD Plan Detallado'!#REF!</f>
        <v>#REF!</v>
      </c>
    </row>
    <row r="37" spans="1:30" ht="19.95" customHeight="1" x14ac:dyDescent="0.3">
      <c r="A37" s="24">
        <v>5</v>
      </c>
      <c r="B37" s="25" t="str">
        <f>VLOOKUP(Tabla3[[#This Row],[Part.]],PPto[],3,FALSE)</f>
        <v>5.00 Frio Alimentario</v>
      </c>
      <c r="C37" s="32">
        <f t="shared" ref="C37:AA37" si="5">SUM(C38:C44)</f>
        <v>73515528.984000012</v>
      </c>
      <c r="D37" s="30">
        <f t="shared" si="5"/>
        <v>0</v>
      </c>
      <c r="E37" s="39">
        <f t="shared" si="5"/>
        <v>220423.5</v>
      </c>
      <c r="F37" s="39">
        <f t="shared" si="5"/>
        <v>0</v>
      </c>
      <c r="G37" s="39">
        <f t="shared" si="5"/>
        <v>9676763.4636799991</v>
      </c>
      <c r="H37" s="39">
        <f t="shared" si="5"/>
        <v>44800</v>
      </c>
      <c r="I37" s="39">
        <f t="shared" si="5"/>
        <v>632510.02800000005</v>
      </c>
      <c r="J37" s="39">
        <f t="shared" si="5"/>
        <v>819671.31792000006</v>
      </c>
      <c r="K37" s="39">
        <f t="shared" si="5"/>
        <v>4826887.3771200012</v>
      </c>
      <c r="L37" s="39">
        <f t="shared" si="5"/>
        <v>220423.5</v>
      </c>
      <c r="M37" s="39">
        <f t="shared" si="5"/>
        <v>21233287.545279998</v>
      </c>
      <c r="N37" s="39">
        <f t="shared" si="5"/>
        <v>0</v>
      </c>
      <c r="O37" s="39">
        <f t="shared" si="5"/>
        <v>0</v>
      </c>
      <c r="P37" s="39">
        <f t="shared" si="5"/>
        <v>3385197.4399999995</v>
      </c>
      <c r="Q37" s="39">
        <f t="shared" si="5"/>
        <v>0</v>
      </c>
      <c r="R37" s="39">
        <f t="shared" si="5"/>
        <v>0</v>
      </c>
      <c r="S37" s="39">
        <f t="shared" si="5"/>
        <v>545407.16099999996</v>
      </c>
      <c r="T37" s="39">
        <f t="shared" si="5"/>
        <v>545407.16099999996</v>
      </c>
      <c r="U37" s="475">
        <f t="shared" si="5"/>
        <v>15406410.642999999</v>
      </c>
      <c r="V37" s="475">
        <f t="shared" si="5"/>
        <v>4184508.5869999998</v>
      </c>
      <c r="W37" s="475">
        <f t="shared" si="5"/>
        <v>0</v>
      </c>
      <c r="X37" s="475">
        <f t="shared" si="5"/>
        <v>11773831.259999998</v>
      </c>
      <c r="Y37" s="475">
        <f t="shared" si="5"/>
        <v>0</v>
      </c>
      <c r="Z37" s="475">
        <f t="shared" si="5"/>
        <v>0</v>
      </c>
      <c r="AA37" s="475">
        <f t="shared" si="5"/>
        <v>73515528.983999997</v>
      </c>
      <c r="AB37" s="452" t="e">
        <f>'BD Plan Detallado'!#REF!</f>
        <v>#REF!</v>
      </c>
      <c r="AC37" s="452" t="e">
        <f>'BD Plan Detallado'!#REF!</f>
        <v>#REF!</v>
      </c>
      <c r="AD37" s="452" t="e">
        <f>'BD Plan Detallado'!#REF!</f>
        <v>#REF!</v>
      </c>
    </row>
    <row r="38" spans="1:30" ht="19.95" customHeight="1" x14ac:dyDescent="0.3">
      <c r="A38" s="23">
        <v>5.01</v>
      </c>
      <c r="B38" s="26" t="str">
        <f>VLOOKUP(Tabla3[[#This Row],[Part.]],PPto[],3,FALSE)</f>
        <v>5.01 Paneles</v>
      </c>
      <c r="C38" s="33">
        <f>SUMIF(BD.PD[Pos],Tabla3[[#This Row],[Part.]],BD.PD[Ppto. Orden Interna '[DOP']])</f>
        <v>7484107.6900000004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4490464.6139999991</v>
      </c>
      <c r="V3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2993643.0759999994</v>
      </c>
      <c r="Y3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473">
        <f>SUM(Tabla3[[#This Row],[P1]:[P21]])</f>
        <v>7484107.6899999985</v>
      </c>
      <c r="AB38" s="452" t="e">
        <f>'BD Plan Detallado'!#REF!</f>
        <v>#REF!</v>
      </c>
      <c r="AC38" s="452" t="e">
        <f>'BD Plan Detallado'!#REF!</f>
        <v>#REF!</v>
      </c>
      <c r="AD38" s="452" t="e">
        <f>'BD Plan Detallado'!#REF!</f>
        <v>#REF!</v>
      </c>
    </row>
    <row r="39" spans="1:30" ht="19.95" customHeight="1" x14ac:dyDescent="0.3">
      <c r="A39" s="23">
        <v>5.0199999999999996</v>
      </c>
      <c r="B39" s="26" t="str">
        <f>VLOOKUP(Tabla3[[#This Row],[Part.]],PPto[],3,FALSE)</f>
        <v>5.02 FRP y Diamond Plate</v>
      </c>
      <c r="C39" s="33">
        <f>SUMIF(BD.PD[Pos],Tabla3[[#This Row],[Part.]],BD.PD[Ppto. Orden Interna '[DOP']])</f>
        <v>1767143.16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1060285.8959999999</v>
      </c>
      <c r="V3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706857.26399999997</v>
      </c>
      <c r="Y3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473">
        <f>SUM(Tabla3[[#This Row],[P1]:[P21]])</f>
        <v>1767143.16</v>
      </c>
      <c r="AB39" s="452" t="e">
        <f>'BD Plan Detallado'!#REF!</f>
        <v>#REF!</v>
      </c>
      <c r="AC39" s="452" t="e">
        <f>'BD Plan Detallado'!#REF!</f>
        <v>#REF!</v>
      </c>
      <c r="AD39" s="452" t="e">
        <f>'BD Plan Detallado'!#REF!</f>
        <v>#REF!</v>
      </c>
    </row>
    <row r="40" spans="1:30" ht="19.95" customHeight="1" x14ac:dyDescent="0.3">
      <c r="A40" s="23">
        <v>5.03</v>
      </c>
      <c r="B40" s="26" t="str">
        <f>VLOOKUP(Tabla3[[#This Row],[Part.]],PPto[],3,FALSE)</f>
        <v>5.03 Neveras, Centrales y Evaporadores</v>
      </c>
      <c r="C40" s="33">
        <f>SUMIF(BD.PD[Pos],Tabla3[[#This Row],[Part.]],BD.PD[Ppto. Orden Interna '[DOP']])</f>
        <v>40967987.171999998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9676763.4636799991</v>
      </c>
      <c r="H4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632510.02800000005</v>
      </c>
      <c r="J4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819671.31792000006</v>
      </c>
      <c r="K4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4826887.3771200012</v>
      </c>
      <c r="L4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21188487.545279998</v>
      </c>
      <c r="N4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3385197.4399999995</v>
      </c>
      <c r="Q4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203679</v>
      </c>
      <c r="W4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234791</v>
      </c>
      <c r="Y4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473">
        <f>SUM(Tabla3[[#This Row],[P1]:[P21]])</f>
        <v>40967987.171999998</v>
      </c>
      <c r="AB40" s="452" t="e">
        <f>'BD Plan Detallado'!#REF!</f>
        <v>#REF!</v>
      </c>
      <c r="AC40" s="452" t="e">
        <f>'BD Plan Detallado'!#REF!</f>
        <v>#REF!</v>
      </c>
      <c r="AD40" s="452" t="e">
        <f>'BD Plan Detallado'!#REF!</f>
        <v>#REF!</v>
      </c>
    </row>
    <row r="41" spans="1:30" ht="19.95" customHeight="1" x14ac:dyDescent="0.3">
      <c r="A41" s="23">
        <v>5.04</v>
      </c>
      <c r="B41" s="26" t="str">
        <f>VLOOKUP(Tabla3[[#This Row],[Part.]],PPto[],3,FALSE)</f>
        <v>5.04 Bumpers Mcue/ Rack</v>
      </c>
      <c r="C41" s="33">
        <f>SUMIF(BD.PD[Pos],Tabla3[[#This Row],[Part.]],BD.PD[Ppto. Orden Interna '[DOP']])</f>
        <v>2490164.5219999999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545407.16099999996</v>
      </c>
      <c r="T4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545407.16099999996</v>
      </c>
      <c r="U4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643110.6</v>
      </c>
      <c r="V4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756239.6</v>
      </c>
      <c r="Y4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1" s="473">
        <f>SUM(Tabla3[[#This Row],[P1]:[P21]])</f>
        <v>2490164.5219999999</v>
      </c>
      <c r="AB41" s="452" t="e">
        <f>'BD Plan Detallado'!#REF!</f>
        <v>#REF!</v>
      </c>
      <c r="AC41" s="452" t="e">
        <f>'BD Plan Detallado'!#REF!</f>
        <v>#REF!</v>
      </c>
      <c r="AD41" s="452" t="e">
        <f>'BD Plan Detallado'!#REF!</f>
        <v>#REF!</v>
      </c>
    </row>
    <row r="42" spans="1:30" ht="19.95" customHeight="1" x14ac:dyDescent="0.3">
      <c r="A42" s="23">
        <v>5.05</v>
      </c>
      <c r="B42" s="26" t="str">
        <f>VLOOKUP(Tabla3[[#This Row],[Part.]],PPto[],3,FALSE)</f>
        <v xml:space="preserve">5.05 Trameria Cuarto Frio </v>
      </c>
      <c r="C42" s="33">
        <f>SUMIF(BD.PD[Pos],Tabla3[[#This Row],[Part.]],BD.PD[Ppto. Orden Interna '[DOP']])</f>
        <v>2573135.5999999996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44800</v>
      </c>
      <c r="I4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44800</v>
      </c>
      <c r="N4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1241767.7999999998</v>
      </c>
      <c r="V4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1241767.7999999998</v>
      </c>
      <c r="Y4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2" s="473">
        <f>SUM(Tabla3[[#This Row],[P1]:[P21]])</f>
        <v>2573135.5999999996</v>
      </c>
      <c r="AB42" s="452" t="e">
        <f>'BD Plan Detallado'!#REF!</f>
        <v>#REF!</v>
      </c>
      <c r="AC42" s="452" t="e">
        <f>'BD Plan Detallado'!#REF!</f>
        <v>#REF!</v>
      </c>
      <c r="AD42" s="452" t="e">
        <f>'BD Plan Detallado'!#REF!</f>
        <v>#REF!</v>
      </c>
    </row>
    <row r="43" spans="1:30" ht="19.95" customHeight="1" x14ac:dyDescent="0.3">
      <c r="A43" s="23">
        <v>5.0599999999999996</v>
      </c>
      <c r="B43" s="26" t="str">
        <f>VLOOKUP(Tabla3[[#This Row],[Part.]],PPto[],3,FALSE)</f>
        <v xml:space="preserve">5.06 Instalacion Frio Alimentario </v>
      </c>
      <c r="C43" s="33">
        <f>SUMIF(BD.PD[Pos],Tabla3[[#This Row],[Part.]],BD.PD[Ppto. Orden Interna '[DOP']])</f>
        <v>13204097.16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220423.5</v>
      </c>
      <c r="F4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220423.5</v>
      </c>
      <c r="M4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4953445.5249999994</v>
      </c>
      <c r="V4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3980829.5869999998</v>
      </c>
      <c r="W4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3828975.0480000004</v>
      </c>
      <c r="Y4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473">
        <f>SUM(Tabla3[[#This Row],[P1]:[P21]])</f>
        <v>13204097.16</v>
      </c>
      <c r="AB43" s="452">
        <f>'BD Plan Detallado'!AR48</f>
        <v>594</v>
      </c>
      <c r="AC43" s="452" t="str">
        <f>'BD Plan Detallado'!AS48</f>
        <v>Orden Colocada</v>
      </c>
      <c r="AD43" s="452" t="str">
        <f>'BD Plan Detallado'!AO48</f>
        <v>Sirena Las Terrenas</v>
      </c>
    </row>
    <row r="44" spans="1:30" ht="19.95" customHeight="1" x14ac:dyDescent="0.3">
      <c r="A44" s="23">
        <v>5.07</v>
      </c>
      <c r="B44" s="26" t="str">
        <f>VLOOKUP(Tabla3[[#This Row],[Part.]],PPto[],3,FALSE)</f>
        <v>5.07 Chase Doors</v>
      </c>
      <c r="C44" s="33">
        <f>SUMIF(BD.PD[Pos],Tabla3[[#This Row],[Part.]],BD.PD[Ppto. Orden Interna '[DOP']])</f>
        <v>5028893.6800000006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3017336.2079999996</v>
      </c>
      <c r="V4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2011557.4719999998</v>
      </c>
      <c r="Y4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473">
        <f>SUM(Tabla3[[#This Row],[P1]:[P21]])</f>
        <v>5028893.68</v>
      </c>
      <c r="AB44" s="452">
        <f>'BD Plan Detallado'!AR49</f>
        <v>594</v>
      </c>
      <c r="AC44" s="452" t="str">
        <f>'BD Plan Detallado'!AS49</f>
        <v>Orden Colocada</v>
      </c>
      <c r="AD44" s="452" t="str">
        <f>'BD Plan Detallado'!AO49</f>
        <v>Sirena Las Terrenas</v>
      </c>
    </row>
    <row r="45" spans="1:30" ht="19.95" customHeight="1" x14ac:dyDescent="0.3">
      <c r="A45" s="24">
        <v>6</v>
      </c>
      <c r="B45" s="25" t="str">
        <f>VLOOKUP(Tabla3[[#This Row],[Part.]],PPto[],3,FALSE)</f>
        <v>6.00 Tecnología, Seguridad y Tesorería</v>
      </c>
      <c r="C45" s="32">
        <f t="shared" ref="C45:AA45" si="6">SUM(C46:C50)</f>
        <v>2053024.12</v>
      </c>
      <c r="D45" s="30">
        <f t="shared" si="6"/>
        <v>0</v>
      </c>
      <c r="E45" s="39">
        <f t="shared" si="6"/>
        <v>0</v>
      </c>
      <c r="F45" s="39">
        <f t="shared" si="6"/>
        <v>0</v>
      </c>
      <c r="G45" s="39">
        <f t="shared" si="6"/>
        <v>0</v>
      </c>
      <c r="H45" s="39">
        <f t="shared" si="6"/>
        <v>464918.20999999996</v>
      </c>
      <c r="I45" s="39">
        <f t="shared" si="6"/>
        <v>0</v>
      </c>
      <c r="J45" s="39">
        <f t="shared" si="6"/>
        <v>0</v>
      </c>
      <c r="K45" s="39">
        <f t="shared" si="6"/>
        <v>0</v>
      </c>
      <c r="L45" s="39">
        <f t="shared" si="6"/>
        <v>0</v>
      </c>
      <c r="M45" s="39">
        <f t="shared" si="6"/>
        <v>0</v>
      </c>
      <c r="N45" s="39">
        <f t="shared" si="6"/>
        <v>0</v>
      </c>
      <c r="O45" s="39">
        <f t="shared" si="6"/>
        <v>0</v>
      </c>
      <c r="P45" s="39">
        <f t="shared" si="6"/>
        <v>0</v>
      </c>
      <c r="Q45" s="39">
        <f t="shared" si="6"/>
        <v>0</v>
      </c>
      <c r="R45" s="39">
        <f t="shared" si="6"/>
        <v>0</v>
      </c>
      <c r="S45" s="39">
        <f t="shared" si="6"/>
        <v>0</v>
      </c>
      <c r="T45" s="39">
        <f t="shared" si="6"/>
        <v>0</v>
      </c>
      <c r="U45" s="39">
        <f t="shared" si="6"/>
        <v>0</v>
      </c>
      <c r="V45" s="39">
        <f t="shared" si="6"/>
        <v>97360.026000000013</v>
      </c>
      <c r="W45" s="39">
        <f t="shared" si="6"/>
        <v>0</v>
      </c>
      <c r="X45" s="39">
        <f t="shared" si="6"/>
        <v>1351283.034</v>
      </c>
      <c r="Y45" s="39">
        <f t="shared" si="6"/>
        <v>113978.925</v>
      </c>
      <c r="Z45" s="39">
        <f t="shared" si="6"/>
        <v>25483.924999999999</v>
      </c>
      <c r="AA45" s="39">
        <f t="shared" si="6"/>
        <v>1913561.27</v>
      </c>
      <c r="AB45" s="452">
        <f>'BD Plan Detallado'!AR50</f>
        <v>594</v>
      </c>
      <c r="AC45" s="452" t="str">
        <f>'BD Plan Detallado'!AS50</f>
        <v>Orden Colocada</v>
      </c>
      <c r="AD45" s="452" t="str">
        <f>'BD Plan Detallado'!AO50</f>
        <v>Sirena Las Terrenas</v>
      </c>
    </row>
    <row r="46" spans="1:30" ht="19.95" customHeight="1" x14ac:dyDescent="0.3">
      <c r="A46" s="23">
        <v>6.01</v>
      </c>
      <c r="B46" s="26" t="str">
        <f>VLOOKUP(Tabla3[[#This Row],[Part.]],PPto[],3,FALSE)</f>
        <v>6.01 Sistema de cámaras CCTV</v>
      </c>
      <c r="C46" s="33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473">
        <f>SUM(Tabla3[[#This Row],[P1]:[P21]])</f>
        <v>0</v>
      </c>
      <c r="AB46" s="452">
        <f>'BD Plan Detallado'!AR53</f>
        <v>0</v>
      </c>
      <c r="AC46" s="452">
        <f>'BD Plan Detallado'!AS53</f>
        <v>0</v>
      </c>
      <c r="AD46" s="452">
        <f>'BD Plan Detallado'!AO53</f>
        <v>0</v>
      </c>
    </row>
    <row r="47" spans="1:30" ht="19.95" customHeight="1" x14ac:dyDescent="0.3">
      <c r="A47" s="23">
        <v>6.02</v>
      </c>
      <c r="B47" s="26" t="str">
        <f>VLOOKUP(Tabla3[[#This Row],[Part.]],PPto[],3,FALSE)</f>
        <v>6.02 Antenas detección de robo</v>
      </c>
      <c r="C47" s="33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473">
        <f>SUM(Tabla3[[#This Row],[P1]:[P21]])</f>
        <v>0</v>
      </c>
      <c r="AB47" s="452">
        <f>'BD Plan Detallado'!AR54</f>
        <v>594</v>
      </c>
      <c r="AC47" s="452" t="str">
        <f>'BD Plan Detallado'!AS54</f>
        <v>Orden Colocada</v>
      </c>
      <c r="AD47" s="452" t="str">
        <f>'BD Plan Detallado'!AO54</f>
        <v>Sirena Las Terrenas</v>
      </c>
    </row>
    <row r="48" spans="1:30" ht="19.95" customHeight="1" x14ac:dyDescent="0.3">
      <c r="A48" s="23">
        <v>6.03</v>
      </c>
      <c r="B48" s="26" t="str">
        <f>VLOOKUP(Tabla3[[#This Row],[Part.]],PPto[],3,FALSE)</f>
        <v>6.03 Puntos de Venta</v>
      </c>
      <c r="C48" s="33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473">
        <f>SUM(Tabla3[[#This Row],[P1]:[P21]])</f>
        <v>0</v>
      </c>
      <c r="AB48" s="452">
        <f>'BD Plan Detallado'!AR55</f>
        <v>594</v>
      </c>
      <c r="AC48" s="452" t="str">
        <f>'BD Plan Detallado'!AS55</f>
        <v>Orden Colocada</v>
      </c>
      <c r="AD48" s="452" t="str">
        <f>'BD Plan Detallado'!AO55</f>
        <v>Sirena Las Terrenas</v>
      </c>
    </row>
    <row r="49" spans="1:30" ht="19.95" customHeight="1" x14ac:dyDescent="0.3">
      <c r="A49" s="23">
        <v>6.04</v>
      </c>
      <c r="B49" s="26" t="str">
        <f>VLOOKUP(Tabla3[[#This Row],[Part.]],PPto[],3,FALSE)</f>
        <v>6.04 Instalación de data y voz / Antenas de techo</v>
      </c>
      <c r="C49" s="33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473">
        <f>SUM(Tabla3[[#This Row],[P1]:[P21]])</f>
        <v>0</v>
      </c>
      <c r="AB49" s="452">
        <f>'BD Plan Detallado'!AR56</f>
        <v>594</v>
      </c>
      <c r="AC49" s="452" t="str">
        <f>'BD Plan Detallado'!AS56</f>
        <v>Orden Colocada</v>
      </c>
      <c r="AD49" s="452" t="str">
        <f>'BD Plan Detallado'!AO56</f>
        <v>Sirena Las Terrenas</v>
      </c>
    </row>
    <row r="50" spans="1:30" ht="19.95" customHeight="1" x14ac:dyDescent="0.3">
      <c r="A50" s="23">
        <v>6.05</v>
      </c>
      <c r="B50" s="26" t="s">
        <v>82</v>
      </c>
      <c r="C50" s="33">
        <f>SUMIF(BD.PD[Pos],Tabla3[[#This Row],[Part.]],BD.PD[Ppto. Orden Interna '[DOP']])</f>
        <v>2053024.12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464918.20999999996</v>
      </c>
      <c r="I5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97360.026000000013</v>
      </c>
      <c r="W5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1351283.034</v>
      </c>
      <c r="Y5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113978.925</v>
      </c>
      <c r="Z5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25483.924999999999</v>
      </c>
      <c r="AA50" s="473">
        <f>SUM(Tabla3[[#This Row],[P1]:[P21]])</f>
        <v>1913561.27</v>
      </c>
      <c r="AB50" s="452">
        <f>'BD Plan Detallado'!AR57</f>
        <v>594</v>
      </c>
      <c r="AC50" s="452" t="str">
        <f>'BD Plan Detallado'!AS57</f>
        <v>Orden Colocada</v>
      </c>
      <c r="AD50" s="452" t="str">
        <f>'BD Plan Detallado'!AO57</f>
        <v>Sirena Las Terrenas</v>
      </c>
    </row>
    <row r="51" spans="1:30" ht="19.95" customHeight="1" x14ac:dyDescent="0.3">
      <c r="A51" s="23">
        <v>6.06</v>
      </c>
      <c r="B51" s="26" t="s">
        <v>83</v>
      </c>
      <c r="C51" s="33">
        <f>SUMIF(BD.PD[Pos],Tabla3[[#This Row],[Part.]],BD.PD[Ppto. Orden Interna '[DOP']])</f>
        <v>0</v>
      </c>
      <c r="D5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1" s="473">
        <f>SUM(Tabla3[[#This Row],[P1]:[P21]])</f>
        <v>0</v>
      </c>
      <c r="AB51" s="452">
        <f>'BD Plan Detallado'!AR58</f>
        <v>594</v>
      </c>
      <c r="AC51" s="452" t="str">
        <f>'BD Plan Detallado'!AS58</f>
        <v>Orden Colocada</v>
      </c>
      <c r="AD51" s="452" t="str">
        <f>'BD Plan Detallado'!AO58</f>
        <v>Sirena Las Terrenas</v>
      </c>
    </row>
    <row r="52" spans="1:30" ht="19.95" customHeight="1" x14ac:dyDescent="0.3">
      <c r="A52" s="23">
        <v>6.07</v>
      </c>
      <c r="B52" s="26" t="s">
        <v>767</v>
      </c>
      <c r="C52" s="33">
        <f>SUMIF(BD.PD[Pos],Tabla3[[#This Row],[Part.]],BD.PD[Ppto. Orden Interna '[DOP']])</f>
        <v>0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473">
        <f>SUM(Tabla3[[#This Row],[P1]:[P21]])</f>
        <v>0</v>
      </c>
      <c r="AB52" s="452" t="e">
        <f>'BD Plan Detallado'!#REF!</f>
        <v>#REF!</v>
      </c>
      <c r="AC52" s="452" t="e">
        <f>'BD Plan Detallado'!#REF!</f>
        <v>#REF!</v>
      </c>
      <c r="AD52" s="452" t="e">
        <f>'BD Plan Detallado'!#REF!</f>
        <v>#REF!</v>
      </c>
    </row>
    <row r="53" spans="1:30" ht="19.95" customHeight="1" x14ac:dyDescent="0.3">
      <c r="A53" s="24">
        <v>7</v>
      </c>
      <c r="B53" s="25" t="str">
        <f>VLOOKUP(Tabla3[[#This Row],[Part.]],PPto[],3,FALSE)</f>
        <v>7.00 Equipamiento Produccion</v>
      </c>
      <c r="C53" s="32">
        <f t="shared" ref="C53:AA53" si="7">SUM(C54:C60)</f>
        <v>36542695.542000003</v>
      </c>
      <c r="D53" s="30">
        <f t="shared" si="7"/>
        <v>0</v>
      </c>
      <c r="E53" s="39">
        <f t="shared" si="7"/>
        <v>0</v>
      </c>
      <c r="F53" s="39">
        <f t="shared" si="7"/>
        <v>0</v>
      </c>
      <c r="G53" s="39">
        <f t="shared" si="7"/>
        <v>4586765.68</v>
      </c>
      <c r="H53" s="39">
        <f t="shared" si="7"/>
        <v>1393112.3879999998</v>
      </c>
      <c r="I53" s="39">
        <f t="shared" si="7"/>
        <v>4122814.8020000001</v>
      </c>
      <c r="J53" s="39">
        <f t="shared" si="7"/>
        <v>0</v>
      </c>
      <c r="K53" s="39">
        <f t="shared" si="7"/>
        <v>1280517.71</v>
      </c>
      <c r="L53" s="39">
        <f t="shared" si="7"/>
        <v>1755000</v>
      </c>
      <c r="M53" s="39">
        <f t="shared" si="7"/>
        <v>321259.092</v>
      </c>
      <c r="N53" s="39">
        <f t="shared" si="7"/>
        <v>0</v>
      </c>
      <c r="O53" s="39">
        <f t="shared" si="7"/>
        <v>0</v>
      </c>
      <c r="P53" s="39">
        <f t="shared" si="7"/>
        <v>4893490</v>
      </c>
      <c r="Q53" s="39">
        <f t="shared" si="7"/>
        <v>0</v>
      </c>
      <c r="R53" s="39">
        <f t="shared" si="7"/>
        <v>0</v>
      </c>
      <c r="S53" s="39">
        <f t="shared" si="7"/>
        <v>306724.32</v>
      </c>
      <c r="T53" s="39">
        <f t="shared" si="7"/>
        <v>0</v>
      </c>
      <c r="U53" s="475">
        <f t="shared" si="7"/>
        <v>2754029.375</v>
      </c>
      <c r="V53" s="475">
        <f t="shared" si="7"/>
        <v>0</v>
      </c>
      <c r="W53" s="475">
        <f t="shared" si="7"/>
        <v>29566.6</v>
      </c>
      <c r="X53" s="475">
        <f t="shared" si="7"/>
        <v>10420452.957000002</v>
      </c>
      <c r="Y53" s="475">
        <f t="shared" si="7"/>
        <v>4678962.6179999998</v>
      </c>
      <c r="Z53" s="475">
        <f t="shared" si="7"/>
        <v>0</v>
      </c>
      <c r="AA53" s="475">
        <f t="shared" si="7"/>
        <v>32384778.182000004</v>
      </c>
      <c r="AB53" s="452">
        <f>'BD Plan Detallado'!AR70</f>
        <v>594</v>
      </c>
      <c r="AC53" s="452" t="str">
        <f>'BD Plan Detallado'!AS70</f>
        <v>Orden Colocada</v>
      </c>
      <c r="AD53" s="452" t="str">
        <f>'BD Plan Detallado'!AO70</f>
        <v>Sirena Las Terrenas</v>
      </c>
    </row>
    <row r="54" spans="1:30" ht="19.95" customHeight="1" x14ac:dyDescent="0.3">
      <c r="A54" s="23">
        <v>7.01</v>
      </c>
      <c r="B54" s="26" t="str">
        <f>VLOOKUP(Tabla3[[#This Row],[Part.]],PPto[],3,FALSE)</f>
        <v xml:space="preserve">7.01 Equipamiento de Acero Inoxidable </v>
      </c>
      <c r="C54" s="33">
        <f>SUMIF(BD.PD[Pos],Tabla3[[#This Row],[Part.]],BD.PD[Ppto. Orden Interna '[DOP']])</f>
        <v>1908058.75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954029.375</v>
      </c>
      <c r="V5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954029.375</v>
      </c>
      <c r="Y5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4" s="473">
        <f>SUM(Tabla3[[#This Row],[P1]:[P21]])</f>
        <v>1908058.75</v>
      </c>
      <c r="AB54" s="452">
        <f>'BD Plan Detallado'!AR71</f>
        <v>594</v>
      </c>
      <c r="AC54" s="452" t="str">
        <f>'BD Plan Detallado'!AS71</f>
        <v>Orden Colocada</v>
      </c>
      <c r="AD54" s="452" t="str">
        <f>'BD Plan Detallado'!AO71</f>
        <v>Sirena Las Terrenas</v>
      </c>
    </row>
    <row r="55" spans="1:30" ht="19.95" customHeight="1" x14ac:dyDescent="0.3">
      <c r="A55" s="23">
        <v>7.02</v>
      </c>
      <c r="B55" s="26" t="str">
        <f>VLOOKUP(Tabla3[[#This Row],[Part.]],PPto[],3,FALSE)</f>
        <v>7.02 Cocina, Patio Comidas y Rostizería</v>
      </c>
      <c r="C55" s="33">
        <f>SUMIF(BD.PD[Pos],Tabla3[[#This Row],[Part.]],BD.PD[Ppto. Orden Interna '[DOP']])</f>
        <v>2838308.8600000003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1393112.3879999998</v>
      </c>
      <c r="I5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1445196.4720000001</v>
      </c>
      <c r="Y5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5" s="473">
        <f>SUM(Tabla3[[#This Row],[P1]:[P21]])</f>
        <v>2838308.86</v>
      </c>
      <c r="AB55" s="452">
        <f>'BD Plan Detallado'!AR72</f>
        <v>594</v>
      </c>
      <c r="AC55" s="452" t="str">
        <f>'BD Plan Detallado'!AS72</f>
        <v>Orden Colocada</v>
      </c>
      <c r="AD55" s="452" t="str">
        <f>'BD Plan Detallado'!AO72</f>
        <v>Sirena Las Terrenas</v>
      </c>
    </row>
    <row r="56" spans="1:30" ht="19.95" customHeight="1" x14ac:dyDescent="0.3">
      <c r="A56" s="23">
        <v>7.03</v>
      </c>
      <c r="B56" s="26" t="str">
        <f>VLOOKUP(Tabla3[[#This Row],[Part.]],PPto[],3,FALSE)</f>
        <v>7.03 Equipamiento Carniceria, Pescadería y Delicatesen</v>
      </c>
      <c r="C56" s="33">
        <f>SUMIF(BD.PD[Pos],Tabla3[[#This Row],[Part.]],BD.PD[Ppto. Orden Interna '[DOP']])</f>
        <v>3772135.6280000005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3251090.3700000006</v>
      </c>
      <c r="Y5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521045.25800000003</v>
      </c>
      <c r="Z5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6" s="473">
        <f>SUM(Tabla3[[#This Row],[P1]:[P23]])</f>
        <v>3772135.6280000005</v>
      </c>
      <c r="AB56" s="452">
        <f>'BD Plan Detallado'!AR73</f>
        <v>594</v>
      </c>
      <c r="AC56" s="452" t="str">
        <f>'BD Plan Detallado'!AS73</f>
        <v>Orden Colocada</v>
      </c>
      <c r="AD56" s="452" t="str">
        <f>'BD Plan Detallado'!AO73</f>
        <v>Sirena Las Terrenas</v>
      </c>
    </row>
    <row r="57" spans="1:30" ht="19.95" customHeight="1" x14ac:dyDescent="0.3">
      <c r="A57" s="23">
        <v>7.04</v>
      </c>
      <c r="B57" s="26" t="str">
        <f>VLOOKUP(Tabla3[[#This Row],[Part.]],PPto[],3,FALSE)</f>
        <v>7.04 Equipamiento de Panaderia, Reposteria y Rosticería</v>
      </c>
      <c r="C57" s="33">
        <f>SUMIF(BD.PD[Pos],Tabla3[[#This Row],[Part.]],BD.PD[Ppto. Orden Interna '[DOP']])</f>
        <v>20008960.104000002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4586765.68</v>
      </c>
      <c r="H5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4122814.8020000001</v>
      </c>
      <c r="J5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1280517.71</v>
      </c>
      <c r="L5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1755000</v>
      </c>
      <c r="M5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321259.092</v>
      </c>
      <c r="N5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4893490</v>
      </c>
      <c r="Q5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306724.32</v>
      </c>
      <c r="T5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1282603.1400000001</v>
      </c>
      <c r="Y5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1459785.3599999999</v>
      </c>
      <c r="Z5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7" s="473">
        <f>SUM(Tabla3[[#This Row],[P1]:[P21]])</f>
        <v>18549174.744000003</v>
      </c>
      <c r="AB57" s="452">
        <f>'BD Plan Detallado'!AR74</f>
        <v>594</v>
      </c>
      <c r="AC57" s="452" t="str">
        <f>'BD Plan Detallado'!AS74</f>
        <v>Orden Colocada</v>
      </c>
      <c r="AD57" s="452" t="str">
        <f>'BD Plan Detallado'!AO74</f>
        <v>Sirena Las Terrenas</v>
      </c>
    </row>
    <row r="58" spans="1:30" ht="19.95" customHeight="1" x14ac:dyDescent="0.3">
      <c r="A58" s="23">
        <v>7.05</v>
      </c>
      <c r="B58" s="26" t="str">
        <f>VLOOKUP(Tabla3[[#This Row],[Part.]],PPto[],3,FALSE)</f>
        <v>7.05 Equipamiento de Frutas y Vegetales</v>
      </c>
      <c r="C58" s="33">
        <f>SUMIF(BD.PD[Pos],Tabla3[[#This Row],[Part.]],BD.PD[Ppto. Orden Interna '[DOP']])</f>
        <v>291102.8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29566.6</v>
      </c>
      <c r="X5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261536.19999999998</v>
      </c>
      <c r="Y5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8" s="473">
        <f>SUM(Tabla3[[#This Row],[P1]:[P21]])</f>
        <v>291102.8</v>
      </c>
      <c r="AB58" s="452">
        <f>'BD Plan Detallado'!AR75</f>
        <v>0</v>
      </c>
      <c r="AC58" s="452">
        <f>'BD Plan Detallado'!AS75</f>
        <v>0</v>
      </c>
      <c r="AD58" s="452">
        <f>'BD Plan Detallado'!AO75</f>
        <v>0</v>
      </c>
    </row>
    <row r="59" spans="1:30" ht="19.95" customHeight="1" x14ac:dyDescent="0.3">
      <c r="A59" s="23">
        <v>7.06</v>
      </c>
      <c r="B59" s="26" t="str">
        <f>VLOOKUP(Tabla3[[#This Row],[Part.]],PPto[],3,FALSE)</f>
        <v>7.06 Balanzas</v>
      </c>
      <c r="C59" s="33">
        <f>SUMIF(BD.PD[Pos],Tabla3[[#This Row],[Part.]],BD.PD[Ppto. Orden Interna '[DOP']])</f>
        <v>0</v>
      </c>
      <c r="D5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9" s="473">
        <f>SUM(Tabla3[[#This Row],[P1]:[P21]])</f>
        <v>0</v>
      </c>
      <c r="AB59" s="452">
        <f>'BD Plan Detallado'!AR76</f>
        <v>594</v>
      </c>
      <c r="AC59" s="452" t="str">
        <f>'BD Plan Detallado'!AS76</f>
        <v>Orden Colocada</v>
      </c>
      <c r="AD59" s="452" t="str">
        <f>'BD Plan Detallado'!AO76</f>
        <v>Sirena Las Terrenas</v>
      </c>
    </row>
    <row r="60" spans="1:30" ht="19.95" customHeight="1" x14ac:dyDescent="0.3">
      <c r="A60" s="23">
        <v>7.07</v>
      </c>
      <c r="B60" s="26" t="str">
        <f>VLOOKUP(Tabla3[[#This Row],[Part.]],PPto[],3,FALSE)</f>
        <v>7.07 Otros Equipamientos de Producción</v>
      </c>
      <c r="C60" s="33">
        <f>SUMIF(BD.PD[Pos],Tabla3[[#This Row],[Part.]],BD.PD[Ppto. Orden Interna '[DOP']])</f>
        <v>7724129.4000000004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1800000</v>
      </c>
      <c r="V60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3225997.4000000004</v>
      </c>
      <c r="Y60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2698132</v>
      </c>
      <c r="Z60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473">
        <f>SUM(Tabla3[[#This Row],[P1]:[P21]])</f>
        <v>5025997.4000000004</v>
      </c>
      <c r="AB60" s="452">
        <f>'BD Plan Detallado'!AR77</f>
        <v>594</v>
      </c>
      <c r="AC60" s="452" t="str">
        <f>'BD Plan Detallado'!AS77</f>
        <v>Orden Colocada</v>
      </c>
      <c r="AD60" s="452" t="str">
        <f>'BD Plan Detallado'!AO77</f>
        <v>Sirena Las Terrenas</v>
      </c>
    </row>
    <row r="61" spans="1:30" ht="19.95" customHeight="1" x14ac:dyDescent="0.3">
      <c r="A61" s="24">
        <v>8</v>
      </c>
      <c r="B61" s="25" t="str">
        <f>VLOOKUP(Tabla3[[#This Row],[Part.]],PPto[],3,FALSE)</f>
        <v>8.00 Equipamiento Tienda</v>
      </c>
      <c r="C61" s="32">
        <f t="shared" ref="C61:AA61" si="8">SUM(C62:C69)</f>
        <v>49992579.784000009</v>
      </c>
      <c r="D61" s="30">
        <f t="shared" si="8"/>
        <v>0</v>
      </c>
      <c r="E61" s="39">
        <f t="shared" si="8"/>
        <v>0</v>
      </c>
      <c r="F61" s="39">
        <f t="shared" si="8"/>
        <v>0</v>
      </c>
      <c r="G61" s="39">
        <f t="shared" si="8"/>
        <v>0</v>
      </c>
      <c r="H61" s="39">
        <f t="shared" si="8"/>
        <v>0</v>
      </c>
      <c r="I61" s="39">
        <f t="shared" si="8"/>
        <v>0</v>
      </c>
      <c r="J61" s="39">
        <f t="shared" si="8"/>
        <v>0</v>
      </c>
      <c r="K61" s="39">
        <f t="shared" si="8"/>
        <v>0</v>
      </c>
      <c r="L61" s="39">
        <f t="shared" si="8"/>
        <v>23377851.936000001</v>
      </c>
      <c r="M61" s="39">
        <f t="shared" si="8"/>
        <v>0</v>
      </c>
      <c r="N61" s="39">
        <f t="shared" si="8"/>
        <v>0</v>
      </c>
      <c r="O61" s="39">
        <f t="shared" si="8"/>
        <v>0</v>
      </c>
      <c r="P61" s="39">
        <f t="shared" si="8"/>
        <v>0</v>
      </c>
      <c r="Q61" s="39">
        <f t="shared" si="8"/>
        <v>0</v>
      </c>
      <c r="R61" s="39">
        <f t="shared" si="8"/>
        <v>0</v>
      </c>
      <c r="S61" s="39">
        <f t="shared" si="8"/>
        <v>2388061.3140000002</v>
      </c>
      <c r="T61" s="39">
        <f t="shared" si="8"/>
        <v>0</v>
      </c>
      <c r="U61" s="39">
        <f t="shared" si="8"/>
        <v>2478323.6640000003</v>
      </c>
      <c r="V61" s="39">
        <f t="shared" si="8"/>
        <v>1731909.4100000001</v>
      </c>
      <c r="W61" s="39">
        <f t="shared" si="8"/>
        <v>7335604.3279999997</v>
      </c>
      <c r="X61" s="39">
        <f t="shared" si="8"/>
        <v>11320239.052000001</v>
      </c>
      <c r="Y61" s="39">
        <f t="shared" si="8"/>
        <v>1360590.08</v>
      </c>
      <c r="Z61" s="39">
        <f t="shared" si="8"/>
        <v>0</v>
      </c>
      <c r="AA61" s="39">
        <f t="shared" si="8"/>
        <v>48631989.704000004</v>
      </c>
      <c r="AB61" s="452">
        <f>'BD Plan Detallado'!AR78</f>
        <v>594</v>
      </c>
      <c r="AC61" s="452" t="str">
        <f>'BD Plan Detallado'!AS78</f>
        <v>Orden Colocada</v>
      </c>
      <c r="AD61" s="452" t="str">
        <f>'BD Plan Detallado'!AO78</f>
        <v>Sirena Las Terrenas</v>
      </c>
    </row>
    <row r="62" spans="1:30" ht="19.95" customHeight="1" x14ac:dyDescent="0.3">
      <c r="A62" s="23">
        <v>8.01</v>
      </c>
      <c r="B62" s="26" t="str">
        <f>VLOOKUP(Tabla3[[#This Row],[Part.]],PPto[],3,FALSE)</f>
        <v>8.01 Gondolas</v>
      </c>
      <c r="C62" s="33">
        <f>SUMIF(BD.PD[Pos],Tabla3[[#This Row],[Part.]],BD.PD[Ppto. Orden Interna '[DOP']])</f>
        <v>22392511.000000007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20744715.600000001</v>
      </c>
      <c r="M6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874671.81</v>
      </c>
      <c r="W6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737445.62999999989</v>
      </c>
      <c r="Y6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35677.96</v>
      </c>
      <c r="Z6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473">
        <f>SUM(Tabla3[[#This Row],[P1]:[P21]])</f>
        <v>22356833.039999999</v>
      </c>
      <c r="AB62" s="452">
        <f>'BD Plan Detallado'!AR79</f>
        <v>0</v>
      </c>
      <c r="AC62" s="452">
        <f>'BD Plan Detallado'!AS79</f>
        <v>0</v>
      </c>
      <c r="AD62" s="452">
        <f>'BD Plan Detallado'!AO79</f>
        <v>0</v>
      </c>
    </row>
    <row r="63" spans="1:30" ht="19.95" customHeight="1" x14ac:dyDescent="0.3">
      <c r="A63" s="23">
        <v>8.02</v>
      </c>
      <c r="B63" s="26" t="str">
        <f>VLOOKUP(Tabla3[[#This Row],[Part.]],PPto[],3,FALSE)</f>
        <v>8.02 Checkout</v>
      </c>
      <c r="C63" s="33">
        <f>SUMIF(BD.PD[Pos],Tabla3[[#This Row],[Part.]],BD.PD[Ppto. Orden Interna '[DOP']])</f>
        <v>2633136.3360000001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2633136.3360000001</v>
      </c>
      <c r="M6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3" s="473">
        <f>SUM(Tabla3[[#This Row],[P1]:[P21]])</f>
        <v>2633136.3360000001</v>
      </c>
      <c r="AB63" s="452">
        <f>'BD Plan Detallado'!AR80</f>
        <v>0</v>
      </c>
      <c r="AC63" s="452">
        <f>'BD Plan Detallado'!AS80</f>
        <v>0</v>
      </c>
      <c r="AD63" s="452">
        <f>'BD Plan Detallado'!AO80</f>
        <v>0</v>
      </c>
    </row>
    <row r="64" spans="1:30" ht="19.95" customHeight="1" x14ac:dyDescent="0.3">
      <c r="A64" s="23">
        <v>8.0299999999999994</v>
      </c>
      <c r="B64" s="26" t="str">
        <f>VLOOKUP(Tabla3[[#This Row],[Part.]],PPto[],3,FALSE)</f>
        <v>8.03 Carritos, Canastas y Accesorios</v>
      </c>
      <c r="C64" s="33">
        <f>SUMIF(BD.PD[Pos],Tabla3[[#This Row],[Part.]],BD.PD[Ppto. Orden Interna '[DOP']])</f>
        <v>4792222.6280000005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2388061.3140000002</v>
      </c>
      <c r="T6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2388061.3140000002</v>
      </c>
      <c r="V6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16100</v>
      </c>
      <c r="Y6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4" s="473">
        <f>SUM(Tabla3[[#This Row],[P1]:[P21]])</f>
        <v>4792222.6280000005</v>
      </c>
      <c r="AB64" s="452">
        <f>'BD Plan Detallado'!AR81</f>
        <v>0</v>
      </c>
      <c r="AC64" s="452">
        <f>'BD Plan Detallado'!AS81</f>
        <v>0</v>
      </c>
      <c r="AD64" s="452">
        <f>'BD Plan Detallado'!AO81</f>
        <v>0</v>
      </c>
    </row>
    <row r="65" spans="1:30" ht="19.95" customHeight="1" x14ac:dyDescent="0.3">
      <c r="A65" s="23">
        <v>8.0399999999999991</v>
      </c>
      <c r="B65" s="26" t="str">
        <f>VLOOKUP(Tabla3[[#This Row],[Part.]],PPto[],3,FALSE)</f>
        <v>8.04 Trameria Almacen</v>
      </c>
      <c r="C65" s="33">
        <f>SUMIF(BD.PD[Pos],Tabla3[[#This Row],[Part.]],BD.PD[Ppto. Orden Interna '[DOP']])</f>
        <v>334010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167005</v>
      </c>
      <c r="X6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167005</v>
      </c>
      <c r="Y6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5" s="473">
        <f>SUM(Tabla3[[#This Row],[P1]:[P21]])</f>
        <v>334010</v>
      </c>
      <c r="AB65" s="452">
        <f>'BD Plan Detallado'!AR108</f>
        <v>594</v>
      </c>
      <c r="AC65" s="452" t="str">
        <f>'BD Plan Detallado'!AS108</f>
        <v>Pendiente Compra</v>
      </c>
      <c r="AD65" s="452" t="str">
        <f>'BD Plan Detallado'!AO108</f>
        <v>Sirena Las Terrenas</v>
      </c>
    </row>
    <row r="66" spans="1:30" ht="19.95" customHeight="1" x14ac:dyDescent="0.3">
      <c r="A66" s="23">
        <v>8.0500000000000007</v>
      </c>
      <c r="B66" s="26" t="str">
        <f>VLOOKUP(Tabla3[[#This Row],[Part.]],PPto[],3,FALSE)</f>
        <v>8.05 Mobiliario no operacional para Tiendas</v>
      </c>
      <c r="C66" s="33">
        <f>SUMIF(BD.PD[Pos],Tabla3[[#This Row],[Part.]],BD.PD[Ppto. Orden Interna '[DOP']])</f>
        <v>3145376.98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106688.77799999999</v>
      </c>
      <c r="X66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2381285.682</v>
      </c>
      <c r="Y66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657402.52</v>
      </c>
      <c r="Z66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6" s="473">
        <f>SUM(Tabla3[[#This Row],[P1]:[P21]])</f>
        <v>2487974.46</v>
      </c>
      <c r="AB66" s="452">
        <f>'BD Plan Detallado'!AR109</f>
        <v>594</v>
      </c>
      <c r="AC66" s="452" t="str">
        <f>'BD Plan Detallado'!AS109</f>
        <v>Pendiente Compra</v>
      </c>
      <c r="AD66" s="452" t="str">
        <f>'BD Plan Detallado'!AO109</f>
        <v>Sirena Las Terrenas</v>
      </c>
    </row>
    <row r="67" spans="1:30" ht="19.95" customHeight="1" x14ac:dyDescent="0.3">
      <c r="A67" s="23">
        <v>8.06</v>
      </c>
      <c r="B67" s="26" t="str">
        <f>VLOOKUP(Tabla3[[#This Row],[Part.]],PPto[],3,FALSE)</f>
        <v>8.06 Otros Equipamientos de Tienda</v>
      </c>
      <c r="C67" s="33">
        <f>SUMIF(BD.PD[Pos],Tabla3[[#This Row],[Part.]],BD.PD[Ppto. Orden Interna '[DOP']])</f>
        <v>4898113.4899999993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90262.35</v>
      </c>
      <c r="V67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857237.6</v>
      </c>
      <c r="W67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609993.70000000007</v>
      </c>
      <c r="X67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3340619.8400000003</v>
      </c>
      <c r="Y67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7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473">
        <f>SUM(Tabla3[[#This Row],[P1]:[P21]])</f>
        <v>4898113.49</v>
      </c>
      <c r="AB67" s="452">
        <f>'BD Plan Detallado'!AR110</f>
        <v>594</v>
      </c>
      <c r="AC67" s="452" t="str">
        <f>'BD Plan Detallado'!AS110</f>
        <v>Orden Colocada</v>
      </c>
      <c r="AD67" s="452" t="str">
        <f>'BD Plan Detallado'!AO110</f>
        <v>Sirena Las Terrenas</v>
      </c>
    </row>
    <row r="68" spans="1:30" ht="19.95" customHeight="1" x14ac:dyDescent="0.3">
      <c r="A68" s="23">
        <v>8.07</v>
      </c>
      <c r="B68" s="26" t="str">
        <f>VLOOKUP(Tabla3[[#This Row],[Part.]],PPto[],3,FALSE)</f>
        <v>8.07 Señalizacion interiores</v>
      </c>
      <c r="C68" s="33">
        <f>SUMIF(BD.PD[Pos],Tabla3[[#This Row],[Part.]],BD.PD[Ppto. Orden Interna '[DOP']])</f>
        <v>7256929.75</v>
      </c>
      <c r="D6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8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8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8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8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8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8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8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8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8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8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8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8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8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8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8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8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8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8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8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4092134.8499999996</v>
      </c>
      <c r="X68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3104594.9000000004</v>
      </c>
      <c r="Y68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60200</v>
      </c>
      <c r="Z68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8" s="473">
        <f>SUM(Tabla3[[#This Row],[P1]:[P21]])</f>
        <v>7196729.75</v>
      </c>
      <c r="AB68" s="452">
        <f>'BD Plan Detallado'!AR111</f>
        <v>0</v>
      </c>
      <c r="AC68" s="452">
        <f>'BD Plan Detallado'!AS111</f>
        <v>0</v>
      </c>
      <c r="AD68" s="452">
        <f>'BD Plan Detallado'!AO111</f>
        <v>0</v>
      </c>
    </row>
    <row r="69" spans="1:30" ht="19.95" customHeight="1" x14ac:dyDescent="0.3">
      <c r="A69" s="23">
        <v>8.08</v>
      </c>
      <c r="B69" s="26" t="str">
        <f>VLOOKUP(Tabla3[[#This Row],[Part.]],PPto[],3,FALSE)</f>
        <v>8.08 Señalizacion exteriores</v>
      </c>
      <c r="C69" s="33">
        <f>SUMIF(BD.PD[Pos],Tabla3[[#This Row],[Part.]],BD.PD[Ppto. Orden Interna '[DOP']])</f>
        <v>4540279.5999999996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2359782</v>
      </c>
      <c r="X69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1573188</v>
      </c>
      <c r="Y69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607309.6</v>
      </c>
      <c r="Z69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473">
        <f>SUM(Tabla3[[#This Row],[P1]:[P21]])</f>
        <v>3932970</v>
      </c>
      <c r="AB69" s="452">
        <f>'BD Plan Detallado'!AR112</f>
        <v>594</v>
      </c>
      <c r="AC69" s="452" t="str">
        <f>'BD Plan Detallado'!AS112</f>
        <v>Orden Colocada</v>
      </c>
      <c r="AD69" s="452" t="str">
        <f>'BD Plan Detallado'!AO112</f>
        <v>Sirena Las Terrenas</v>
      </c>
    </row>
    <row r="70" spans="1:30" ht="19.95" customHeight="1" x14ac:dyDescent="0.3">
      <c r="A70" s="24">
        <v>9</v>
      </c>
      <c r="B70" s="25" t="str">
        <f>VLOOKUP(Tabla3[[#This Row],[Part.]],PPto[],3,FALSE)</f>
        <v>9.00 Otros</v>
      </c>
      <c r="C70" s="32">
        <f t="shared" ref="C70:U70" si="9">SUM(C71:C76)</f>
        <v>0</v>
      </c>
      <c r="D70" s="30">
        <f t="shared" si="9"/>
        <v>0</v>
      </c>
      <c r="E70" s="39">
        <f t="shared" si="9"/>
        <v>0</v>
      </c>
      <c r="F70" s="39">
        <f t="shared" si="9"/>
        <v>0</v>
      </c>
      <c r="G70" s="39">
        <f t="shared" si="9"/>
        <v>0</v>
      </c>
      <c r="H70" s="39">
        <f t="shared" si="9"/>
        <v>0</v>
      </c>
      <c r="I70" s="39">
        <f t="shared" si="9"/>
        <v>0</v>
      </c>
      <c r="J70" s="39">
        <f t="shared" si="9"/>
        <v>0</v>
      </c>
      <c r="K70" s="39">
        <f t="shared" si="9"/>
        <v>0</v>
      </c>
      <c r="L70" s="39">
        <f t="shared" si="9"/>
        <v>0</v>
      </c>
      <c r="M70" s="39">
        <f t="shared" si="9"/>
        <v>0</v>
      </c>
      <c r="N70" s="39">
        <f t="shared" si="9"/>
        <v>0</v>
      </c>
      <c r="O70" s="39">
        <f t="shared" si="9"/>
        <v>0</v>
      </c>
      <c r="P70" s="39">
        <f t="shared" si="9"/>
        <v>0</v>
      </c>
      <c r="Q70" s="39">
        <f t="shared" si="9"/>
        <v>0</v>
      </c>
      <c r="R70" s="39">
        <f t="shared" si="9"/>
        <v>0</v>
      </c>
      <c r="S70" s="39">
        <f t="shared" si="9"/>
        <v>0</v>
      </c>
      <c r="T70" s="39">
        <f t="shared" si="9"/>
        <v>0</v>
      </c>
      <c r="U70" s="475">
        <f t="shared" si="9"/>
        <v>0</v>
      </c>
      <c r="V70" s="47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47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47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479">
        <f>SUMIFS(BD.PD[Per.P2],BD.PD[Av.P1 '[%']],Y$1,BD.PD[.],Tabla3[[#This Row],[Edificación, Instalaciones y Equipamientos]])+SUMIFS(BD.PD[Per.P3],BD.PD[Av.P2 '[%']],Y$1,BD.PD[.],Tabla3[[#This Row],[Edificación, Instalaciones y Equipamientos]])+SUMIFS(BD.PD[Per.P4],BD.PD[Av.P3 '[%']],Y$1,BD.PD[.],Tabla3[[#This Row],[Edificación, Instalaciones y Equipamientos]])+SUMIFS(BD.PD[Per.P5],BD.PD[Av.P4 '[%']],Y$1,BD.PD[.],Tabla3[[#This Row],[Edificación, Instalaciones y Equipamientos]])+SUMIFS(BD.PD[Total Flujo Caja],BD.PD[Av.P5 '[%']],Y$1,BD.PD[.],Tabla3[[#This Row],[Edificación, Instalaciones y Equipamientos]])</f>
        <v>0</v>
      </c>
      <c r="Z70" s="479">
        <f>SUMIFS(BD.PD[Av.P2 '[%']],BD.PD[Pago 1],Z$1,BD.PD[Partidas],Tabla3[[#This Row],[Ppto OI '[DOP']]])+SUMIFS(BD.PD[Av.P3 '[%']],BD.PD[Pago 2],Z$1,BD.PD[Partidas],Tabla3[[#This Row],[Ppto OI '[DOP']]])+SUMIFS(BD.PD[Av.P4 '[%']],BD.PD[Pago 3],Z$1,BD.PD[Partidas],Tabla3[[#This Row],[Ppto OI '[DOP']]])+SUMIFS(BD.PD[Av.P5 '[%']],BD.PD[Pago 4],Z$1,BD.PD[Partidas],Tabla3[[#This Row],[Ppto OI '[DOP']]])+SUMIFS(BD.PD[Formato],BD.PD[Pago 5],Z$1,BD.PD[Partidas],Tabla3[[#This Row],[Ppto OI '[DOP']]])</f>
        <v>0</v>
      </c>
      <c r="AA70" s="479">
        <f>SUMIFS(BD.PD[Pago 2],BD.PD[Per.P2],AA$1,BD.PD[Tipo Ppto],Tabla3[[#This Row],[P1]])+SUMIFS(BD.PD[Pago 3],BD.PD[Per.P3],AA$1,BD.PD[Tipo Ppto],Tabla3[[#This Row],[P1]])+SUMIFS(BD.PD[Pago 4],BD.PD[Per.P4],AA$1,BD.PD[Tipo Ppto],Tabla3[[#This Row],[P1]])+SUMIFS(BD.PD[Pago 5],BD.PD[Per.P5],AA$1,BD.PD[Tipo Ppto],Tabla3[[#This Row],[P1]])+SUMIFS(BD.PD[[Tienda ]],BD.PD[Total Flujo Caja],AA$1,BD.PD[Tipo Ppto],Tabla3[[#This Row],[P1]])</f>
        <v>0</v>
      </c>
      <c r="AB70" s="452">
        <f>'BD Plan Detallado'!AR113</f>
        <v>594</v>
      </c>
      <c r="AC70" s="452" t="str">
        <f>'BD Plan Detallado'!AS113</f>
        <v>Orden Colocada</v>
      </c>
      <c r="AD70" s="452" t="str">
        <f>'BD Plan Detallado'!AO113</f>
        <v>Sirena Las Terrenas</v>
      </c>
    </row>
    <row r="71" spans="1:30" ht="19.95" customHeight="1" x14ac:dyDescent="0.3">
      <c r="A71" s="23">
        <v>9.01</v>
      </c>
      <c r="B71" s="26" t="str">
        <f>VLOOKUP(Tabla3[[#This Row],[Part.]],PPto[],3,FALSE)</f>
        <v>9.01 COMERCIALIZACION</v>
      </c>
      <c r="C71" s="33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473">
        <f>SUM(Tabla3[[#This Row],[P1]:[P21]])</f>
        <v>0</v>
      </c>
      <c r="AB71" s="452">
        <f>'BD Plan Detallado'!AR114</f>
        <v>594</v>
      </c>
      <c r="AC71" s="452" t="str">
        <f>'BD Plan Detallado'!AS114</f>
        <v>Orden Colocada</v>
      </c>
      <c r="AD71" s="452" t="str">
        <f>'BD Plan Detallado'!AO114</f>
        <v>Sirena Las Terrenas</v>
      </c>
    </row>
    <row r="72" spans="1:30" ht="19.95" customHeight="1" x14ac:dyDescent="0.3">
      <c r="A72" s="23">
        <v>9.02</v>
      </c>
      <c r="B72" s="26" t="str">
        <f>VLOOKUP(Tabla3[[#This Row],[Part.]],PPto[],3,FALSE)</f>
        <v>9.02 INSUMOS</v>
      </c>
      <c r="C72" s="33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473">
        <f>SUM(Tabla3[[#This Row],[P1]:[P21]])</f>
        <v>0</v>
      </c>
      <c r="AB72" s="452">
        <f>'BD Plan Detallado'!AR115</f>
        <v>594</v>
      </c>
      <c r="AC72" s="452" t="str">
        <f>'BD Plan Detallado'!AS115</f>
        <v>Orden Colocada</v>
      </c>
      <c r="AD72" s="452" t="str">
        <f>'BD Plan Detallado'!AO115</f>
        <v>Sirena Las Terrenas</v>
      </c>
    </row>
    <row r="73" spans="1:30" ht="19.95" customHeight="1" x14ac:dyDescent="0.3">
      <c r="A73" s="23">
        <v>9.0299999999999994</v>
      </c>
      <c r="B73" s="26" t="str">
        <f>VLOOKUP(Tabla3[[#This Row],[Part.]],PPto[],3,FALSE)</f>
        <v>9.03 PUBLICIDAD Y MERCADEO</v>
      </c>
      <c r="C73" s="33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3" s="473">
        <f>SUM(Tabla3[[#This Row],[P1]:[P21]])</f>
        <v>0</v>
      </c>
      <c r="AB73" s="452">
        <f>'BD Plan Detallado'!AR116</f>
        <v>594</v>
      </c>
      <c r="AC73" s="452" t="str">
        <f>'BD Plan Detallado'!AS116</f>
        <v>Orden Colocada</v>
      </c>
      <c r="AD73" s="452" t="str">
        <f>'BD Plan Detallado'!AO116</f>
        <v>Sirena Las Terrenas</v>
      </c>
    </row>
    <row r="74" spans="1:30" ht="19.95" customHeight="1" x14ac:dyDescent="0.3">
      <c r="A74" s="23">
        <v>9.0399999999999991</v>
      </c>
      <c r="B74" s="26" t="str">
        <f>VLOOKUP(Tabla3[[#This Row],[Part.]],PPto[],3,FALSE)</f>
        <v>9.04 MONTAJE</v>
      </c>
      <c r="C74" s="33">
        <f>SUMIF(BD.PD[Pos],Tabla3[[#This Row],[Part.]],BD.PD[Ppto. Orden Interna '[DOP']])</f>
        <v>0</v>
      </c>
      <c r="D7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4" s="473">
        <f>SUM(Tabla3[[#This Row],[P1]:[P21]])</f>
        <v>0</v>
      </c>
      <c r="AB74" s="452">
        <f>'BD Plan Detallado'!AR117</f>
        <v>594</v>
      </c>
      <c r="AC74" s="452" t="str">
        <f>'BD Plan Detallado'!AS117</f>
        <v>Orden Colocada</v>
      </c>
      <c r="AD74" s="452" t="str">
        <f>'BD Plan Detallado'!AO117</f>
        <v>Sirena Las Terrenas</v>
      </c>
    </row>
    <row r="75" spans="1:30" ht="19.95" customHeight="1" x14ac:dyDescent="0.3">
      <c r="A75" s="23">
        <v>9.0499999999999989</v>
      </c>
      <c r="B75" s="26" t="str">
        <f>VLOOKUP(Tabla3[[#This Row],[Part.]],PPto[],3,FALSE)</f>
        <v>9.05 DECORACIÓN TEMPORADAS</v>
      </c>
      <c r="C75" s="33">
        <f>SUMIF(BD.PD[Pos],Tabla3[[#This Row],[Part.]],BD.PD[Ppto. Orden Interna '[DOP']])</f>
        <v>0</v>
      </c>
      <c r="D7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5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5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5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5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5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5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5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5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5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5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5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5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5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5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5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5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5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5" s="47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5" s="47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5" s="47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5" s="47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5" s="478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5" s="473">
        <f>SUM(Tabla3[[#This Row],[P1]:[P21]])</f>
        <v>0</v>
      </c>
      <c r="AB75" s="452" t="e">
        <f>'BD Plan Detallado'!#REF!</f>
        <v>#REF!</v>
      </c>
      <c r="AC75" s="452" t="e">
        <f>'BD Plan Detallado'!#REF!</f>
        <v>#REF!</v>
      </c>
      <c r="AD75" s="452" t="e">
        <f>'BD Plan Detallado'!#REF!</f>
        <v>#REF!</v>
      </c>
    </row>
    <row r="76" spans="1:30" ht="19.95" customHeight="1" thickBot="1" x14ac:dyDescent="0.35">
      <c r="A76" s="27">
        <v>9.06</v>
      </c>
      <c r="B76" s="28" t="str">
        <f>VLOOKUP(Tabla3[[#This Row],[Part.]],PPto[],3,FALSE)</f>
        <v>9.06 -</v>
      </c>
      <c r="C76" s="34">
        <f>SUMIF(BD.PD[Pos],Tabla3[[#This Row],[Part.]],BD.PD[Ppto. Orden Interna '[DOP']])</f>
        <v>0</v>
      </c>
      <c r="D7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6" s="31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6" s="31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6" s="31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6" s="31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6" s="31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6" s="31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6" s="31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6" s="31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6" s="31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6" s="31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6" s="31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6" s="31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6" s="31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6" s="31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6" s="31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6" s="31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6" s="47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6" s="480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6" s="480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6" s="480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6" s="480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6" s="480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6" s="476">
        <f>SUM(Tabla3[[#This Row],[P1]:[P21]])</f>
        <v>0</v>
      </c>
      <c r="AB76" s="454">
        <f>'BD Plan Detallado'!AR123</f>
        <v>0</v>
      </c>
      <c r="AC76" s="454">
        <f>'BD Plan Detallado'!AS123</f>
        <v>0</v>
      </c>
      <c r="AD76" s="454">
        <f>'BD Plan Detallado'!AO123</f>
        <v>0</v>
      </c>
    </row>
    <row r="77" spans="1:30" ht="19.95" customHeight="1" thickTop="1" thickBot="1" x14ac:dyDescent="0.35">
      <c r="A77" s="29" t="s">
        <v>730</v>
      </c>
      <c r="B77" s="40" t="s">
        <v>768</v>
      </c>
      <c r="C77" s="35">
        <f t="shared" ref="C77:AA77" si="10">C70+C61+C53+C45+C37+C33+C28+C16+C6</f>
        <v>236656046.46900001</v>
      </c>
      <c r="D77" s="36">
        <f t="shared" si="10"/>
        <v>0</v>
      </c>
      <c r="E77" s="37">
        <f t="shared" si="10"/>
        <v>220423.5</v>
      </c>
      <c r="F77" s="37">
        <f t="shared" si="10"/>
        <v>6649303.6040000003</v>
      </c>
      <c r="G77" s="37">
        <f t="shared" si="10"/>
        <v>16893882.283679999</v>
      </c>
      <c r="H77" s="37">
        <f t="shared" si="10"/>
        <v>1902830.5979999998</v>
      </c>
      <c r="I77" s="37">
        <f t="shared" si="10"/>
        <v>5152251.4460000005</v>
      </c>
      <c r="J77" s="37">
        <f t="shared" si="10"/>
        <v>1292283.17292</v>
      </c>
      <c r="K77" s="397">
        <f t="shared" si="10"/>
        <v>7215052.6471200008</v>
      </c>
      <c r="L77" s="397">
        <f t="shared" si="10"/>
        <v>36761557.365999997</v>
      </c>
      <c r="M77" s="397">
        <f t="shared" si="10"/>
        <v>21554546.637279999</v>
      </c>
      <c r="N77" s="397">
        <f t="shared" si="10"/>
        <v>0</v>
      </c>
      <c r="O77" s="37">
        <f t="shared" si="10"/>
        <v>0</v>
      </c>
      <c r="P77" s="37">
        <f t="shared" si="10"/>
        <v>8278687.4399999995</v>
      </c>
      <c r="Q77" s="37">
        <f t="shared" si="10"/>
        <v>0</v>
      </c>
      <c r="R77" s="37">
        <f t="shared" si="10"/>
        <v>0</v>
      </c>
      <c r="S77" s="37">
        <f t="shared" si="10"/>
        <v>3240192.7949999999</v>
      </c>
      <c r="T77" s="37">
        <f t="shared" si="10"/>
        <v>545407.16099999996</v>
      </c>
      <c r="U77" s="38">
        <f t="shared" si="10"/>
        <v>23222555.081999999</v>
      </c>
      <c r="V77" s="472"/>
      <c r="W77" s="472"/>
      <c r="X77" s="472"/>
      <c r="Y77" s="472"/>
      <c r="Z77" s="472"/>
      <c r="AA77" s="35">
        <f t="shared" si="10"/>
        <v>230982876.17899999</v>
      </c>
      <c r="AB77" s="451"/>
      <c r="AC77" s="451"/>
      <c r="AD77" s="451"/>
    </row>
    <row r="78" spans="1:30" ht="19.95" customHeight="1" x14ac:dyDescent="0.3">
      <c r="B78" s="14" t="s">
        <v>769</v>
      </c>
      <c r="C78" s="46">
        <f>C77-'BD Plan Detallado'!P3</f>
        <v>0</v>
      </c>
    </row>
    <row r="80" spans="1:30" ht="19.95" customHeight="1" thickBot="1" x14ac:dyDescent="0.35">
      <c r="B80" s="15" t="s">
        <v>770</v>
      </c>
      <c r="C80" s="41">
        <v>62</v>
      </c>
      <c r="D80" s="41">
        <v>62</v>
      </c>
      <c r="E80" s="41">
        <v>62</v>
      </c>
      <c r="F80" s="41">
        <v>62</v>
      </c>
      <c r="G80" s="41">
        <v>62</v>
      </c>
      <c r="H80" s="41">
        <v>62</v>
      </c>
      <c r="I80" s="41">
        <v>62</v>
      </c>
      <c r="J80" s="41">
        <v>62</v>
      </c>
      <c r="K80" s="41">
        <v>62</v>
      </c>
      <c r="L80" s="41">
        <v>62</v>
      </c>
      <c r="M80" s="41">
        <v>62</v>
      </c>
      <c r="N80" s="41">
        <v>62</v>
      </c>
      <c r="O80" s="41">
        <v>62</v>
      </c>
      <c r="P80" s="41">
        <v>62</v>
      </c>
      <c r="Q80" s="41">
        <v>62</v>
      </c>
      <c r="R80" s="41">
        <v>62</v>
      </c>
      <c r="S80" s="41">
        <v>62</v>
      </c>
      <c r="T80" s="41">
        <v>62</v>
      </c>
      <c r="U80" s="41">
        <v>62</v>
      </c>
      <c r="V80" s="470"/>
      <c r="W80" s="470"/>
      <c r="X80" s="470"/>
      <c r="Y80" s="470"/>
      <c r="Z80" s="470"/>
    </row>
    <row r="81" spans="2:26" ht="19.95" customHeight="1" thickTop="1" thickBot="1" x14ac:dyDescent="0.35">
      <c r="B81" s="40" t="s">
        <v>771</v>
      </c>
      <c r="C81" s="42">
        <f t="shared" ref="C81:U81" si="11">C77/C80</f>
        <v>3817033.0075645163</v>
      </c>
      <c r="D81" s="43">
        <f t="shared" si="11"/>
        <v>0</v>
      </c>
      <c r="E81" s="44">
        <f t="shared" si="11"/>
        <v>3555.2177419354839</v>
      </c>
      <c r="F81" s="44">
        <f t="shared" si="11"/>
        <v>107246.83232258065</v>
      </c>
      <c r="G81" s="44">
        <f t="shared" si="11"/>
        <v>272481.97231741936</v>
      </c>
      <c r="H81" s="44">
        <f t="shared" si="11"/>
        <v>30690.81609677419</v>
      </c>
      <c r="I81" s="44">
        <f t="shared" si="11"/>
        <v>83100.829774193553</v>
      </c>
      <c r="J81" s="44">
        <f t="shared" si="11"/>
        <v>20843.276982580646</v>
      </c>
      <c r="K81" s="44">
        <f t="shared" si="11"/>
        <v>116371.81688903227</v>
      </c>
      <c r="L81" s="44">
        <f t="shared" si="11"/>
        <v>592928.34461290319</v>
      </c>
      <c r="M81" s="44">
        <f t="shared" si="11"/>
        <v>347653.97802064515</v>
      </c>
      <c r="N81" s="44">
        <f t="shared" si="11"/>
        <v>0</v>
      </c>
      <c r="O81" s="44">
        <f t="shared" si="11"/>
        <v>0</v>
      </c>
      <c r="P81" s="44">
        <f t="shared" si="11"/>
        <v>133527.21677419354</v>
      </c>
      <c r="Q81" s="44">
        <f t="shared" si="11"/>
        <v>0</v>
      </c>
      <c r="R81" s="44">
        <f t="shared" si="11"/>
        <v>0</v>
      </c>
      <c r="S81" s="44">
        <f t="shared" si="11"/>
        <v>52261.174112903223</v>
      </c>
      <c r="T81" s="44">
        <f t="shared" si="11"/>
        <v>8796.8896935483863</v>
      </c>
      <c r="U81" s="45">
        <f t="shared" si="11"/>
        <v>374557.34003225801</v>
      </c>
      <c r="V81" s="471"/>
      <c r="W81" s="471"/>
      <c r="X81" s="471"/>
      <c r="Y81" s="471"/>
      <c r="Z81" s="471"/>
    </row>
    <row r="82" spans="2:26" ht="19.95" customHeight="1" x14ac:dyDescent="0.3">
      <c r="B82" s="14" t="s">
        <v>769</v>
      </c>
      <c r="C82" s="46">
        <f>C81-'BD Plan Detallado'!Q3</f>
        <v>-62574.311599418987</v>
      </c>
    </row>
  </sheetData>
  <mergeCells count="3">
    <mergeCell ref="D3:U3"/>
    <mergeCell ref="B4:C4"/>
    <mergeCell ref="AA2:AA4"/>
  </mergeCells>
  <phoneticPr fontId="5" type="noConversion"/>
  <conditionalFormatting sqref="AA6:AA15 AA17:AA27 AA29:AA32 AA34:AA36 AA38:AA44 AA46:AA52 AA54:AA60 AA62:AA69 AA71:AA76">
    <cfRule type="expression" dxfId="19" priority="1">
      <formula>$AA6&lt;&gt;$C6</formula>
    </cfRule>
  </conditionalFormatting>
  <pageMargins left="0.7" right="0.7" top="0.75" bottom="0.75" header="0.3" footer="0.3"/>
  <ignoredErrors>
    <ignoredError sqref="B50:B5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813D-3566-415C-8984-AAD1C0DA21D9}">
  <sheetPr codeName="Hoja5">
    <tabColor rgb="FFFF0000"/>
  </sheetPr>
  <dimension ref="A1:IG99"/>
  <sheetViews>
    <sheetView workbookViewId="0">
      <selection activeCell="I75" sqref="I75"/>
    </sheetView>
  </sheetViews>
  <sheetFormatPr baseColWidth="10" defaultColWidth="11.44140625" defaultRowHeight="13.8" x14ac:dyDescent="0.3"/>
  <cols>
    <col min="1" max="1" width="5.109375" style="230" customWidth="1"/>
    <col min="2" max="2" width="4.6640625" style="219" customWidth="1"/>
    <col min="3" max="3" width="24.88671875" style="219" customWidth="1"/>
    <col min="4" max="4" width="7.88671875" style="219" customWidth="1"/>
    <col min="5" max="5" width="12.33203125" style="219" customWidth="1"/>
    <col min="6" max="6" width="59" style="219" customWidth="1"/>
    <col min="7" max="7" width="13.44140625" style="219" bestFit="1" customWidth="1"/>
    <col min="8" max="8" width="12.5546875" style="219" customWidth="1"/>
    <col min="9" max="9" width="10" style="219" bestFit="1" customWidth="1"/>
    <col min="10" max="10" width="9.33203125" style="219" bestFit="1" customWidth="1"/>
    <col min="11" max="11" width="9.88671875" style="219" bestFit="1" customWidth="1"/>
    <col min="12" max="12" width="16.109375" style="219" bestFit="1" customWidth="1"/>
    <col min="13" max="13" width="14.6640625" style="219" bestFit="1" customWidth="1"/>
    <col min="14" max="14" width="11.33203125" style="219" bestFit="1" customWidth="1"/>
    <col min="15" max="16" width="23" style="219" bestFit="1" customWidth="1"/>
    <col min="17" max="17" width="37.6640625" style="219" customWidth="1"/>
    <col min="18" max="18" width="10.5546875" style="219" bestFit="1" customWidth="1"/>
    <col min="19" max="19" width="15.33203125" style="219" bestFit="1" customWidth="1"/>
    <col min="20" max="20" width="17.6640625" style="219" bestFit="1" customWidth="1"/>
    <col min="21" max="21" width="9.6640625" style="219" bestFit="1" customWidth="1"/>
    <col min="22" max="22" width="38.21875" style="219" customWidth="1"/>
    <col min="23" max="23" width="8.6640625" style="219" customWidth="1"/>
    <col min="24" max="24" width="10.5546875" style="221" customWidth="1"/>
    <col min="25" max="25" width="13.33203125" style="219" customWidth="1"/>
    <col min="26" max="26" width="10.33203125" style="219" customWidth="1"/>
    <col min="27" max="37" width="14.44140625" style="219" customWidth="1"/>
    <col min="38" max="38" width="17.88671875" style="219" customWidth="1"/>
    <col min="39" max="39" width="14.44140625" style="306" customWidth="1"/>
    <col min="40" max="241" width="11.44140625" style="306"/>
    <col min="242" max="16384" width="11.44140625" style="219"/>
  </cols>
  <sheetData>
    <row r="1" spans="1:241" ht="15" customHeight="1" x14ac:dyDescent="0.3">
      <c r="A1" s="636" t="s">
        <v>1199</v>
      </c>
      <c r="B1" s="636"/>
      <c r="C1" s="636"/>
      <c r="D1" s="636"/>
      <c r="E1" s="636"/>
      <c r="F1" s="636"/>
      <c r="G1" s="218"/>
      <c r="H1" s="218"/>
      <c r="J1" s="390" t="s">
        <v>117</v>
      </c>
      <c r="K1" s="390" t="s">
        <v>189</v>
      </c>
      <c r="Q1" s="220" t="s">
        <v>24</v>
      </c>
      <c r="AL1" s="629" t="s">
        <v>191</v>
      </c>
    </row>
    <row r="2" spans="1:241" ht="15" customHeight="1" x14ac:dyDescent="0.3">
      <c r="A2" s="637">
        <v>46042</v>
      </c>
      <c r="B2" s="637"/>
      <c r="C2" s="636"/>
      <c r="D2" s="636"/>
      <c r="E2" s="636"/>
      <c r="F2" s="636"/>
      <c r="G2" s="218"/>
      <c r="H2" s="218"/>
      <c r="I2" s="390" t="s">
        <v>192</v>
      </c>
      <c r="J2" s="222">
        <v>64.5</v>
      </c>
      <c r="K2" s="223">
        <v>77</v>
      </c>
      <c r="Q2" s="220" t="s">
        <v>23</v>
      </c>
      <c r="W2" s="632" t="s">
        <v>193</v>
      </c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29"/>
    </row>
    <row r="3" spans="1:241" ht="15" customHeight="1" x14ac:dyDescent="0.3">
      <c r="D3" s="219" t="s">
        <v>194</v>
      </c>
      <c r="O3" s="224">
        <f>SUBTOTAL(109,BD.PD5[Ppto. Orden Interna '[DOP']])</f>
        <v>7719726.7599999998</v>
      </c>
      <c r="P3" s="225">
        <f>SUBTOTAL(109,BD.PD5[Ppto. Orden Interna '[USD']])</f>
        <v>119685.68620155039</v>
      </c>
      <c r="W3" s="638" t="s">
        <v>195</v>
      </c>
      <c r="X3" s="638"/>
      <c r="Y3" s="639"/>
      <c r="Z3" s="638" t="s">
        <v>196</v>
      </c>
      <c r="AA3" s="638"/>
      <c r="AB3" s="639"/>
      <c r="AC3" s="638" t="s">
        <v>197</v>
      </c>
      <c r="AD3" s="638"/>
      <c r="AE3" s="639"/>
      <c r="AF3" s="638" t="s">
        <v>198</v>
      </c>
      <c r="AG3" s="638"/>
      <c r="AH3" s="639"/>
      <c r="AI3" s="638" t="s">
        <v>199</v>
      </c>
      <c r="AJ3" s="638"/>
      <c r="AK3" s="638"/>
      <c r="AL3" s="629"/>
    </row>
    <row r="4" spans="1:241" s="230" customFormat="1" ht="27.6" x14ac:dyDescent="0.3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1054</v>
      </c>
      <c r="H4" s="226" t="s">
        <v>206</v>
      </c>
      <c r="I4" s="226" t="s">
        <v>207</v>
      </c>
      <c r="J4" s="226" t="s">
        <v>208</v>
      </c>
      <c r="K4" s="226" t="s">
        <v>209</v>
      </c>
      <c r="L4" s="226" t="s">
        <v>210</v>
      </c>
      <c r="M4" s="226" t="s">
        <v>211</v>
      </c>
      <c r="N4" s="226" t="s">
        <v>212</v>
      </c>
      <c r="O4" s="226" t="s">
        <v>213</v>
      </c>
      <c r="P4" s="227" t="s">
        <v>214</v>
      </c>
      <c r="Q4" s="226" t="s">
        <v>215</v>
      </c>
      <c r="R4" s="226" t="s">
        <v>216</v>
      </c>
      <c r="S4" s="226" t="s">
        <v>217</v>
      </c>
      <c r="T4" s="226" t="s">
        <v>218</v>
      </c>
      <c r="U4" s="226" t="s">
        <v>219</v>
      </c>
      <c r="V4" s="226" t="s">
        <v>220</v>
      </c>
      <c r="W4" s="226" t="s">
        <v>221</v>
      </c>
      <c r="X4" s="226" t="s">
        <v>222</v>
      </c>
      <c r="Y4" s="228" t="s">
        <v>223</v>
      </c>
      <c r="Z4" s="226" t="s">
        <v>224</v>
      </c>
      <c r="AA4" s="226" t="s">
        <v>225</v>
      </c>
      <c r="AB4" s="228" t="s">
        <v>226</v>
      </c>
      <c r="AC4" s="226" t="s">
        <v>227</v>
      </c>
      <c r="AD4" s="226" t="s">
        <v>228</v>
      </c>
      <c r="AE4" s="228" t="s">
        <v>229</v>
      </c>
      <c r="AF4" s="226" t="s">
        <v>230</v>
      </c>
      <c r="AG4" s="226" t="s">
        <v>231</v>
      </c>
      <c r="AH4" s="228" t="s">
        <v>232</v>
      </c>
      <c r="AI4" s="226" t="s">
        <v>233</v>
      </c>
      <c r="AJ4" s="226" t="s">
        <v>234</v>
      </c>
      <c r="AK4" s="226" t="s">
        <v>235</v>
      </c>
      <c r="AL4" s="229" t="s">
        <v>236</v>
      </c>
      <c r="AM4" s="309" t="s">
        <v>1055</v>
      </c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/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/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/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  <c r="ED4" s="307"/>
      <c r="EE4" s="307"/>
      <c r="EF4" s="307"/>
      <c r="EG4" s="307"/>
      <c r="EH4" s="307"/>
      <c r="EI4" s="307"/>
      <c r="EJ4" s="307"/>
      <c r="EK4" s="307"/>
      <c r="EL4" s="307"/>
      <c r="EM4" s="307"/>
      <c r="EN4" s="307"/>
      <c r="EO4" s="307"/>
      <c r="EP4" s="307"/>
      <c r="EQ4" s="307"/>
      <c r="ER4" s="307"/>
      <c r="ES4" s="307"/>
      <c r="ET4" s="307"/>
      <c r="EU4" s="307"/>
      <c r="EV4" s="307"/>
      <c r="EW4" s="307"/>
      <c r="EX4" s="307"/>
      <c r="EY4" s="307"/>
      <c r="EZ4" s="307"/>
      <c r="FA4" s="307"/>
      <c r="FB4" s="307"/>
      <c r="FC4" s="307"/>
      <c r="FD4" s="307"/>
      <c r="FE4" s="307"/>
      <c r="FF4" s="307"/>
      <c r="FG4" s="307"/>
      <c r="FH4" s="307"/>
      <c r="FI4" s="307"/>
      <c r="FJ4" s="307"/>
      <c r="FK4" s="307"/>
      <c r="FL4" s="307"/>
      <c r="FM4" s="307"/>
      <c r="FN4" s="307"/>
      <c r="FO4" s="307"/>
      <c r="FP4" s="307"/>
      <c r="FQ4" s="307"/>
      <c r="FR4" s="307"/>
      <c r="FS4" s="307"/>
      <c r="FT4" s="307"/>
      <c r="FU4" s="307"/>
      <c r="FV4" s="307"/>
      <c r="FW4" s="307"/>
      <c r="FX4" s="307"/>
      <c r="FY4" s="307"/>
      <c r="FZ4" s="307"/>
      <c r="GA4" s="307"/>
      <c r="GB4" s="307"/>
      <c r="GC4" s="307"/>
      <c r="GD4" s="307"/>
      <c r="GE4" s="307"/>
      <c r="GF4" s="307"/>
      <c r="GG4" s="307"/>
      <c r="GH4" s="307"/>
      <c r="GI4" s="307"/>
      <c r="GJ4" s="307"/>
      <c r="GK4" s="307"/>
      <c r="GL4" s="307"/>
      <c r="GM4" s="307"/>
      <c r="GN4" s="307"/>
      <c r="GO4" s="307"/>
      <c r="GP4" s="307"/>
      <c r="GQ4" s="307"/>
      <c r="GR4" s="307"/>
      <c r="GS4" s="307"/>
      <c r="GT4" s="307"/>
      <c r="GU4" s="307"/>
      <c r="GV4" s="307"/>
      <c r="GW4" s="307"/>
      <c r="GX4" s="307"/>
      <c r="GY4" s="307"/>
      <c r="GZ4" s="307"/>
      <c r="HA4" s="307"/>
      <c r="HB4" s="307"/>
      <c r="HC4" s="307"/>
      <c r="HD4" s="307"/>
      <c r="HE4" s="307"/>
      <c r="HF4" s="307"/>
      <c r="HG4" s="307"/>
      <c r="HH4" s="307"/>
      <c r="HI4" s="307"/>
      <c r="HJ4" s="307"/>
      <c r="HK4" s="307"/>
      <c r="HL4" s="307"/>
      <c r="HM4" s="307"/>
      <c r="HN4" s="307"/>
      <c r="HO4" s="307"/>
      <c r="HP4" s="307"/>
      <c r="HQ4" s="307"/>
      <c r="HR4" s="307"/>
      <c r="HS4" s="307"/>
      <c r="HT4" s="307"/>
      <c r="HU4" s="307"/>
      <c r="HV4" s="307"/>
      <c r="HW4" s="307"/>
      <c r="HX4" s="307"/>
      <c r="HY4" s="307"/>
      <c r="HZ4" s="307"/>
      <c r="IA4" s="307"/>
      <c r="IB4" s="307"/>
      <c r="IC4" s="307"/>
      <c r="ID4" s="307"/>
      <c r="IE4" s="307"/>
      <c r="IF4" s="307"/>
      <c r="IG4" s="307"/>
    </row>
    <row r="5" spans="1:241" s="249" customFormat="1" ht="15" customHeight="1" x14ac:dyDescent="0.3">
      <c r="A5" s="174">
        <v>1.01</v>
      </c>
      <c r="B5" s="231" t="s">
        <v>243</v>
      </c>
      <c r="C5" s="232" t="e">
        <f>VLOOKUP(BD.PD5[[#This Row],[Pos]],[17]!PPto[#Data],3,FALSE)</f>
        <v>#REF!</v>
      </c>
      <c r="D5" s="233" t="s">
        <v>243</v>
      </c>
      <c r="E5" s="305">
        <f>IF(BD.PD5[[#This Row],[.]]="*",VLOOKUP(BD.PD5[[#This Row],[Pos]],[17]Presupuesto!A:H,7,FALSE),"")</f>
        <v>0</v>
      </c>
      <c r="F5" s="234"/>
      <c r="G5" s="234"/>
      <c r="H5" s="234"/>
      <c r="I5" s="235"/>
      <c r="J5" s="233" t="s">
        <v>117</v>
      </c>
      <c r="K5" s="236">
        <f>IF(BD.PD5[[#This Row],[Mon]]="DOP",1,HLOOKUP(BD.PD5[[#This Row],[Mon]],$J$1:$K$2,2,FALSE))</f>
        <v>64.5</v>
      </c>
      <c r="L5" s="237">
        <v>0</v>
      </c>
      <c r="M5" s="238">
        <f>BD.PD5[[#This Row],[Cant.]]*BD.PD5[[#This Row],[ Tasa ]]*BD.PD5[[#This Row],[ Precio Und.]]</f>
        <v>0</v>
      </c>
      <c r="N5" s="239"/>
      <c r="O5" s="238">
        <f>IF(BD.PD5[[#This Row],[Liquid. '[%']]]&lt;&gt;0,(BD.PD5[[#This Row],[Valor Neto '[DOP']]]*BD.PD5[[#This Row],[Liquid. '[%']]])+BD.PD5[[#This Row],[Valor Neto '[DOP']]],BD.PD5[[#This Row],[Valor Neto '[DOP']]])</f>
        <v>0</v>
      </c>
      <c r="P5" s="359">
        <f>BD.PD5[[#This Row],[Ppto. Orden Interna '[DOP']]]/HLOOKUP("USD",$J$1:$K$2,2,FALSE)</f>
        <v>0</v>
      </c>
      <c r="Q5" s="240"/>
      <c r="R5" s="240"/>
      <c r="S5" s="240"/>
      <c r="T5" s="240"/>
      <c r="U5" s="240"/>
      <c r="V5" s="234"/>
      <c r="W5" s="241"/>
      <c r="X5" s="242"/>
      <c r="Y5" s="243">
        <f>BD.PD5[[#This Row],[Av.P1 '[%']]]*BD.PD5[[#This Row],[Ppto. Orden Interna '[DOP']]]</f>
        <v>0</v>
      </c>
      <c r="Z5" s="244"/>
      <c r="AA5" s="245"/>
      <c r="AB5" s="243">
        <f>BD.PD5[[#This Row],[Av.P2 '[%']]]*BD.PD5[[#This Row],[Ppto. Orden Interna '[DOP']]]</f>
        <v>0</v>
      </c>
      <c r="AC5" s="244"/>
      <c r="AD5" s="245"/>
      <c r="AE5" s="243">
        <f>BD.PD5[[#This Row],[Av.P3 '[%']]]*BD.PD5[[#This Row],[Ppto. Orden Interna '[DOP']]]</f>
        <v>0</v>
      </c>
      <c r="AF5" s="244"/>
      <c r="AG5" s="245"/>
      <c r="AH5" s="243">
        <f>BD.PD5[[#This Row],[Av.P4 '[%']]]*BD.PD5[[#This Row],[Ppto. Orden Interna '[DOP']]]</f>
        <v>0</v>
      </c>
      <c r="AI5" s="244"/>
      <c r="AJ5" s="245"/>
      <c r="AK5" s="243">
        <f>BD.PD5[[#This Row],[Av.P5 '[%']]]*BD.PD5[[#This Row],[Ppto. Orden Interna '[DOP']]]</f>
        <v>0</v>
      </c>
      <c r="AL5" s="246">
        <f>BD.PD5[[#This Row],[Pago 5]]+BD.PD5[[#This Row],[Pago 4]]+BD.PD5[[#This Row],[Pago 3]]+BD.PD5[[#This Row],[Pago 2]]+BD.PD5[[#This Row],[Pago 1]]</f>
        <v>0</v>
      </c>
      <c r="AM5" s="308"/>
      <c r="AN5" s="308"/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</row>
    <row r="6" spans="1:241" s="249" customFormat="1" ht="15" customHeight="1" x14ac:dyDescent="0.3">
      <c r="A6" s="174">
        <v>1.02</v>
      </c>
      <c r="B6" s="231" t="s">
        <v>243</v>
      </c>
      <c r="C6" s="232" t="e">
        <f>VLOOKUP(BD.PD5[[#This Row],[Pos]],[17]!PPto[#Data],3,FALSE)</f>
        <v>#REF!</v>
      </c>
      <c r="D6" s="233" t="s">
        <v>243</v>
      </c>
      <c r="E6" s="305">
        <f>IF(BD.PD5[[#This Row],[.]]="*",VLOOKUP(BD.PD5[[#This Row],[Pos]],[17]Presupuesto!A:H,7,FALSE),"")</f>
        <v>0</v>
      </c>
      <c r="F6" s="234"/>
      <c r="G6" s="234"/>
      <c r="H6" s="234"/>
      <c r="I6" s="235"/>
      <c r="J6" s="233" t="s">
        <v>117</v>
      </c>
      <c r="K6" s="236">
        <f>IF(BD.PD5[[#This Row],[Mon]]="DOP",1,HLOOKUP(BD.PD5[[#This Row],[Mon]],$J$1:$K$2,2,FALSE))</f>
        <v>64.5</v>
      </c>
      <c r="L6" s="237">
        <v>0</v>
      </c>
      <c r="M6" s="238">
        <f>BD.PD5[[#This Row],[Cant.]]*BD.PD5[[#This Row],[ Tasa ]]*BD.PD5[[#This Row],[ Precio Und.]]</f>
        <v>0</v>
      </c>
      <c r="N6" s="239"/>
      <c r="O6" s="238">
        <f>IF(BD.PD5[[#This Row],[Liquid. '[%']]]&lt;&gt;0,(BD.PD5[[#This Row],[Valor Neto '[DOP']]]*BD.PD5[[#This Row],[Liquid. '[%']]])+BD.PD5[[#This Row],[Valor Neto '[DOP']]],BD.PD5[[#This Row],[Valor Neto '[DOP']]])</f>
        <v>0</v>
      </c>
      <c r="P6" s="359">
        <f>BD.PD5[[#This Row],[Ppto. Orden Interna '[DOP']]]/HLOOKUP("USD",$J$1:$K$2,2,FALSE)</f>
        <v>0</v>
      </c>
      <c r="Q6" s="240"/>
      <c r="R6" s="240"/>
      <c r="S6" s="240"/>
      <c r="T6" s="240"/>
      <c r="U6" s="240"/>
      <c r="V6" s="234"/>
      <c r="W6" s="241"/>
      <c r="X6" s="242"/>
      <c r="Y6" s="243">
        <f>BD.PD5[[#This Row],[Av.P1 '[%']]]*BD.PD5[[#This Row],[Ppto. Orden Interna '[DOP']]]</f>
        <v>0</v>
      </c>
      <c r="Z6" s="244"/>
      <c r="AA6" s="245"/>
      <c r="AB6" s="243">
        <f>BD.PD5[[#This Row],[Av.P2 '[%']]]*BD.PD5[[#This Row],[Ppto. Orden Interna '[DOP']]]</f>
        <v>0</v>
      </c>
      <c r="AC6" s="244"/>
      <c r="AD6" s="245"/>
      <c r="AE6" s="243">
        <f>BD.PD5[[#This Row],[Av.P3 '[%']]]*BD.PD5[[#This Row],[Ppto. Orden Interna '[DOP']]]</f>
        <v>0</v>
      </c>
      <c r="AF6" s="244"/>
      <c r="AG6" s="245"/>
      <c r="AH6" s="243">
        <f>BD.PD5[[#This Row],[Av.P4 '[%']]]*BD.PD5[[#This Row],[Ppto. Orden Interna '[DOP']]]</f>
        <v>0</v>
      </c>
      <c r="AI6" s="244"/>
      <c r="AJ6" s="245"/>
      <c r="AK6" s="243">
        <f>BD.PD5[[#This Row],[Av.P5 '[%']]]*BD.PD5[[#This Row],[Ppto. Orden Interna '[DOP']]]</f>
        <v>0</v>
      </c>
      <c r="AL6" s="246">
        <f>BD.PD5[[#This Row],[Pago 5]]+BD.PD5[[#This Row],[Pago 4]]+BD.PD5[[#This Row],[Pago 3]]+BD.PD5[[#This Row],[Pago 2]]+BD.PD5[[#This Row],[Pago 1]]</f>
        <v>0</v>
      </c>
      <c r="AM6" s="308"/>
      <c r="AN6" s="308"/>
      <c r="AO6" s="308"/>
      <c r="AP6" s="308"/>
      <c r="AQ6" s="308"/>
      <c r="AR6" s="308"/>
      <c r="AS6" s="308"/>
      <c r="AT6" s="308"/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</row>
    <row r="7" spans="1:241" s="249" customFormat="1" ht="15" customHeight="1" x14ac:dyDescent="0.3">
      <c r="A7" s="174">
        <v>1.03</v>
      </c>
      <c r="B7" s="231" t="s">
        <v>243</v>
      </c>
      <c r="C7" s="232" t="e">
        <f>VLOOKUP(BD.PD5[[#This Row],[Pos]],[17]!PPto[#Data],3,FALSE)</f>
        <v>#REF!</v>
      </c>
      <c r="D7" s="233" t="s">
        <v>243</v>
      </c>
      <c r="E7" s="305">
        <f>IF(BD.PD5[[#This Row],[.]]="*",VLOOKUP(BD.PD5[[#This Row],[Pos]],[17]Presupuesto!A:H,7,FALSE),"")</f>
        <v>0</v>
      </c>
      <c r="F7" s="234"/>
      <c r="G7" s="234"/>
      <c r="H7" s="234"/>
      <c r="I7" s="235"/>
      <c r="J7" s="233" t="s">
        <v>117</v>
      </c>
      <c r="K7" s="236">
        <f>IF(BD.PD5[[#This Row],[Mon]]="DOP",1,HLOOKUP(BD.PD5[[#This Row],[Mon]],$J$1:$K$2,2,FALSE))</f>
        <v>64.5</v>
      </c>
      <c r="L7" s="237">
        <v>0</v>
      </c>
      <c r="M7" s="238">
        <f>BD.PD5[[#This Row],[Cant.]]*BD.PD5[[#This Row],[ Tasa ]]*BD.PD5[[#This Row],[ Precio Und.]]</f>
        <v>0</v>
      </c>
      <c r="N7" s="239"/>
      <c r="O7" s="238">
        <f>IF(BD.PD5[[#This Row],[Liquid. '[%']]]&lt;&gt;0,(BD.PD5[[#This Row],[Valor Neto '[DOP']]]*BD.PD5[[#This Row],[Liquid. '[%']]])+BD.PD5[[#This Row],[Valor Neto '[DOP']]],BD.PD5[[#This Row],[Valor Neto '[DOP']]])</f>
        <v>0</v>
      </c>
      <c r="P7" s="359">
        <f>BD.PD5[[#This Row],[Ppto. Orden Interna '[DOP']]]/HLOOKUP("USD",$J$1:$K$2,2,FALSE)</f>
        <v>0</v>
      </c>
      <c r="Q7" s="240"/>
      <c r="R7" s="240"/>
      <c r="S7" s="240"/>
      <c r="T7" s="240"/>
      <c r="U7" s="240"/>
      <c r="V7" s="234"/>
      <c r="W7" s="241"/>
      <c r="X7" s="242"/>
      <c r="Y7" s="243">
        <f>BD.PD5[[#This Row],[Av.P1 '[%']]]*BD.PD5[[#This Row],[Ppto. Orden Interna '[DOP']]]</f>
        <v>0</v>
      </c>
      <c r="Z7" s="244"/>
      <c r="AA7" s="245"/>
      <c r="AB7" s="243">
        <f>BD.PD5[[#This Row],[Av.P2 '[%']]]*BD.PD5[[#This Row],[Ppto. Orden Interna '[DOP']]]</f>
        <v>0</v>
      </c>
      <c r="AC7" s="244"/>
      <c r="AD7" s="245"/>
      <c r="AE7" s="243">
        <f>BD.PD5[[#This Row],[Av.P3 '[%']]]*BD.PD5[[#This Row],[Ppto. Orden Interna '[DOP']]]</f>
        <v>0</v>
      </c>
      <c r="AF7" s="244"/>
      <c r="AG7" s="245"/>
      <c r="AH7" s="243">
        <f>BD.PD5[[#This Row],[Av.P4 '[%']]]*BD.PD5[[#This Row],[Ppto. Orden Interna '[DOP']]]</f>
        <v>0</v>
      </c>
      <c r="AI7" s="244"/>
      <c r="AJ7" s="245"/>
      <c r="AK7" s="243">
        <f>BD.PD5[[#This Row],[Av.P5 '[%']]]*BD.PD5[[#This Row],[Ppto. Orden Interna '[DOP']]]</f>
        <v>0</v>
      </c>
      <c r="AL7" s="246">
        <f>BD.PD5[[#This Row],[Pago 5]]+BD.PD5[[#This Row],[Pago 4]]+BD.PD5[[#This Row],[Pago 3]]+BD.PD5[[#This Row],[Pago 2]]+BD.PD5[[#This Row],[Pago 1]]</f>
        <v>0</v>
      </c>
      <c r="AM7" s="308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</row>
    <row r="8" spans="1:241" s="249" customFormat="1" ht="15" customHeight="1" x14ac:dyDescent="0.3">
      <c r="A8" s="174">
        <v>1.04</v>
      </c>
      <c r="B8" s="231" t="s">
        <v>243</v>
      </c>
      <c r="C8" s="232" t="e">
        <f>VLOOKUP(BD.PD5[[#This Row],[Pos]],[17]!PPto[#Data],3,FALSE)</f>
        <v>#REF!</v>
      </c>
      <c r="D8" s="233" t="s">
        <v>243</v>
      </c>
      <c r="E8" s="305">
        <f>IF(BD.PD5[[#This Row],[.]]="*",VLOOKUP(BD.PD5[[#This Row],[Pos]],[17]Presupuesto!A:H,7,FALSE),"")</f>
        <v>0</v>
      </c>
      <c r="F8" s="234"/>
      <c r="G8" s="234"/>
      <c r="H8" s="234"/>
      <c r="I8" s="235"/>
      <c r="J8" s="233" t="s">
        <v>117</v>
      </c>
      <c r="K8" s="236">
        <f>IF(BD.PD5[[#This Row],[Mon]]="DOP",1,HLOOKUP(BD.PD5[[#This Row],[Mon]],$J$1:$K$2,2,FALSE))</f>
        <v>64.5</v>
      </c>
      <c r="L8" s="237">
        <v>0</v>
      </c>
      <c r="M8" s="238">
        <f>BD.PD5[[#This Row],[Cant.]]*BD.PD5[[#This Row],[ Tasa ]]*BD.PD5[[#This Row],[ Precio Und.]]</f>
        <v>0</v>
      </c>
      <c r="N8" s="239"/>
      <c r="O8" s="238">
        <f>IF(BD.PD5[[#This Row],[Liquid. '[%']]]&lt;&gt;0,(BD.PD5[[#This Row],[Valor Neto '[DOP']]]*BD.PD5[[#This Row],[Liquid. '[%']]])+BD.PD5[[#This Row],[Valor Neto '[DOP']]],BD.PD5[[#This Row],[Valor Neto '[DOP']]])</f>
        <v>0</v>
      </c>
      <c r="P8" s="359">
        <f>BD.PD5[[#This Row],[Ppto. Orden Interna '[DOP']]]/HLOOKUP("USD",$J$1:$K$2,2,FALSE)</f>
        <v>0</v>
      </c>
      <c r="Q8" s="240"/>
      <c r="R8" s="240"/>
      <c r="S8" s="240"/>
      <c r="T8" s="240"/>
      <c r="U8" s="240"/>
      <c r="V8" s="234"/>
      <c r="W8" s="241"/>
      <c r="X8" s="242"/>
      <c r="Y8" s="243">
        <f>BD.PD5[[#This Row],[Av.P1 '[%']]]*BD.PD5[[#This Row],[Ppto. Orden Interna '[DOP']]]</f>
        <v>0</v>
      </c>
      <c r="Z8" s="244"/>
      <c r="AA8" s="245"/>
      <c r="AB8" s="243">
        <f>BD.PD5[[#This Row],[Av.P2 '[%']]]*BD.PD5[[#This Row],[Ppto. Orden Interna '[DOP']]]</f>
        <v>0</v>
      </c>
      <c r="AC8" s="244"/>
      <c r="AD8" s="245"/>
      <c r="AE8" s="243">
        <f>BD.PD5[[#This Row],[Av.P3 '[%']]]*BD.PD5[[#This Row],[Ppto. Orden Interna '[DOP']]]</f>
        <v>0</v>
      </c>
      <c r="AF8" s="244"/>
      <c r="AG8" s="245"/>
      <c r="AH8" s="243">
        <f>BD.PD5[[#This Row],[Av.P4 '[%']]]*BD.PD5[[#This Row],[Ppto. Orden Interna '[DOP']]]</f>
        <v>0</v>
      </c>
      <c r="AI8" s="244"/>
      <c r="AJ8" s="245"/>
      <c r="AK8" s="243">
        <f>BD.PD5[[#This Row],[Av.P5 '[%']]]*BD.PD5[[#This Row],[Ppto. Orden Interna '[DOP']]]</f>
        <v>0</v>
      </c>
      <c r="AL8" s="246">
        <f>BD.PD5[[#This Row],[Pago 5]]+BD.PD5[[#This Row],[Pago 4]]+BD.PD5[[#This Row],[Pago 3]]+BD.PD5[[#This Row],[Pago 2]]+BD.PD5[[#This Row],[Pago 1]]</f>
        <v>0</v>
      </c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</row>
    <row r="9" spans="1:241" s="249" customFormat="1" ht="15" customHeight="1" x14ac:dyDescent="0.3">
      <c r="A9" s="174">
        <v>1.05</v>
      </c>
      <c r="B9" s="231" t="s">
        <v>243</v>
      </c>
      <c r="C9" s="232" t="e">
        <f>VLOOKUP(BD.PD5[[#This Row],[Pos]],[17]!PPto[#Data],3,FALSE)</f>
        <v>#REF!</v>
      </c>
      <c r="D9" s="233" t="s">
        <v>243</v>
      </c>
      <c r="E9" s="305">
        <f>IF(BD.PD5[[#This Row],[.]]="*",VLOOKUP(BD.PD5[[#This Row],[Pos]],[17]Presupuesto!A:H,7,FALSE),"")</f>
        <v>0</v>
      </c>
      <c r="F9" s="234"/>
      <c r="G9" s="234"/>
      <c r="H9" s="234"/>
      <c r="I9" s="235"/>
      <c r="J9" s="233" t="s">
        <v>117</v>
      </c>
      <c r="K9" s="236">
        <f>IF(BD.PD5[[#This Row],[Mon]]="DOP",1,HLOOKUP(BD.PD5[[#This Row],[Mon]],$J$1:$K$2,2,FALSE))</f>
        <v>64.5</v>
      </c>
      <c r="L9" s="237">
        <v>0</v>
      </c>
      <c r="M9" s="238">
        <f>BD.PD5[[#This Row],[Cant.]]*BD.PD5[[#This Row],[ Tasa ]]*BD.PD5[[#This Row],[ Precio Und.]]</f>
        <v>0</v>
      </c>
      <c r="N9" s="239"/>
      <c r="O9" s="238">
        <f>IF(BD.PD5[[#This Row],[Liquid. '[%']]]&lt;&gt;0,(BD.PD5[[#This Row],[Valor Neto '[DOP']]]*BD.PD5[[#This Row],[Liquid. '[%']]])+BD.PD5[[#This Row],[Valor Neto '[DOP']]],BD.PD5[[#This Row],[Valor Neto '[DOP']]])</f>
        <v>0</v>
      </c>
      <c r="P9" s="359">
        <f>BD.PD5[[#This Row],[Ppto. Orden Interna '[DOP']]]/HLOOKUP("USD",$J$1:$K$2,2,FALSE)</f>
        <v>0</v>
      </c>
      <c r="Q9" s="240"/>
      <c r="R9" s="240"/>
      <c r="S9" s="240"/>
      <c r="T9" s="240"/>
      <c r="U9" s="240"/>
      <c r="V9" s="234"/>
      <c r="W9" s="241"/>
      <c r="X9" s="242"/>
      <c r="Y9" s="243">
        <f>BD.PD5[[#This Row],[Av.P1 '[%']]]*BD.PD5[[#This Row],[Ppto. Orden Interna '[DOP']]]</f>
        <v>0</v>
      </c>
      <c r="Z9" s="244"/>
      <c r="AA9" s="245"/>
      <c r="AB9" s="243">
        <f>BD.PD5[[#This Row],[Av.P2 '[%']]]*BD.PD5[[#This Row],[Ppto. Orden Interna '[DOP']]]</f>
        <v>0</v>
      </c>
      <c r="AC9" s="244"/>
      <c r="AD9" s="245"/>
      <c r="AE9" s="243">
        <f>BD.PD5[[#This Row],[Av.P3 '[%']]]*BD.PD5[[#This Row],[Ppto. Orden Interna '[DOP']]]</f>
        <v>0</v>
      </c>
      <c r="AF9" s="244"/>
      <c r="AG9" s="245"/>
      <c r="AH9" s="243">
        <f>BD.PD5[[#This Row],[Av.P4 '[%']]]*BD.PD5[[#This Row],[Ppto. Orden Interna '[DOP']]]</f>
        <v>0</v>
      </c>
      <c r="AI9" s="244"/>
      <c r="AJ9" s="245"/>
      <c r="AK9" s="243">
        <f>BD.PD5[[#This Row],[Av.P5 '[%']]]*BD.PD5[[#This Row],[Ppto. Orden Interna '[DOP']]]</f>
        <v>0</v>
      </c>
      <c r="AL9" s="246">
        <f>BD.PD5[[#This Row],[Pago 5]]+BD.PD5[[#This Row],[Pago 4]]+BD.PD5[[#This Row],[Pago 3]]+BD.PD5[[#This Row],[Pago 2]]+BD.PD5[[#This Row],[Pago 1]]</f>
        <v>0</v>
      </c>
      <c r="AM9" s="308"/>
      <c r="AN9" s="308"/>
      <c r="AO9" s="308"/>
      <c r="AP9" s="308"/>
      <c r="AQ9" s="308"/>
      <c r="AR9" s="308"/>
      <c r="AS9" s="308"/>
      <c r="AT9" s="308"/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</row>
    <row r="10" spans="1:241" s="249" customFormat="1" ht="15" customHeight="1" x14ac:dyDescent="0.3">
      <c r="A10" s="174">
        <v>1.06</v>
      </c>
      <c r="B10" s="231" t="s">
        <v>243</v>
      </c>
      <c r="C10" s="232" t="e">
        <f>VLOOKUP(BD.PD5[[#This Row],[Pos]],[17]!PPto[#Data],3,FALSE)</f>
        <v>#REF!</v>
      </c>
      <c r="D10" s="233" t="s">
        <v>243</v>
      </c>
      <c r="E10" s="305">
        <f>IF(BD.PD5[[#This Row],[.]]="*",VLOOKUP(BD.PD5[[#This Row],[Pos]],[17]Presupuesto!A:H,7,FALSE),"")</f>
        <v>0</v>
      </c>
      <c r="F10" s="234"/>
      <c r="G10" s="234"/>
      <c r="H10" s="234"/>
      <c r="I10" s="235"/>
      <c r="J10" s="233" t="s">
        <v>117</v>
      </c>
      <c r="K10" s="236">
        <f>IF(BD.PD5[[#This Row],[Mon]]="DOP",1,HLOOKUP(BD.PD5[[#This Row],[Mon]],$J$1:$K$2,2,FALSE))</f>
        <v>64.5</v>
      </c>
      <c r="L10" s="237">
        <v>0</v>
      </c>
      <c r="M10" s="238">
        <f>BD.PD5[[#This Row],[Cant.]]*BD.PD5[[#This Row],[ Tasa ]]*BD.PD5[[#This Row],[ Precio Und.]]</f>
        <v>0</v>
      </c>
      <c r="N10" s="239"/>
      <c r="O10" s="238">
        <f>IF(BD.PD5[[#This Row],[Liquid. '[%']]]&lt;&gt;0,(BD.PD5[[#This Row],[Valor Neto '[DOP']]]*BD.PD5[[#This Row],[Liquid. '[%']]])+BD.PD5[[#This Row],[Valor Neto '[DOP']]],BD.PD5[[#This Row],[Valor Neto '[DOP']]])</f>
        <v>0</v>
      </c>
      <c r="P10" s="359">
        <f>BD.PD5[[#This Row],[Ppto. Orden Interna '[DOP']]]/HLOOKUP("USD",$J$1:$K$2,2,FALSE)</f>
        <v>0</v>
      </c>
      <c r="Q10" s="240"/>
      <c r="R10" s="240"/>
      <c r="S10" s="240"/>
      <c r="T10" s="240"/>
      <c r="U10" s="240"/>
      <c r="V10" s="234"/>
      <c r="W10" s="241"/>
      <c r="X10" s="242"/>
      <c r="Y10" s="243">
        <f>BD.PD5[[#This Row],[Av.P1 '[%']]]*BD.PD5[[#This Row],[Ppto. Orden Interna '[DOP']]]</f>
        <v>0</v>
      </c>
      <c r="Z10" s="244"/>
      <c r="AA10" s="245"/>
      <c r="AB10" s="243">
        <f>BD.PD5[[#This Row],[Av.P2 '[%']]]*BD.PD5[[#This Row],[Ppto. Orden Interna '[DOP']]]</f>
        <v>0</v>
      </c>
      <c r="AC10" s="244"/>
      <c r="AD10" s="245"/>
      <c r="AE10" s="243">
        <f>BD.PD5[[#This Row],[Av.P3 '[%']]]*BD.PD5[[#This Row],[Ppto. Orden Interna '[DOP']]]</f>
        <v>0</v>
      </c>
      <c r="AF10" s="244"/>
      <c r="AG10" s="245"/>
      <c r="AH10" s="243">
        <f>BD.PD5[[#This Row],[Av.P4 '[%']]]*BD.PD5[[#This Row],[Ppto. Orden Interna '[DOP']]]</f>
        <v>0</v>
      </c>
      <c r="AI10" s="244"/>
      <c r="AJ10" s="245"/>
      <c r="AK10" s="243">
        <f>BD.PD5[[#This Row],[Av.P5 '[%']]]*BD.PD5[[#This Row],[Ppto. Orden Interna '[DOP']]]</f>
        <v>0</v>
      </c>
      <c r="AL10" s="246">
        <f>BD.PD5[[#This Row],[Pago 5]]+BD.PD5[[#This Row],[Pago 4]]+BD.PD5[[#This Row],[Pago 3]]+BD.PD5[[#This Row],[Pago 2]]+BD.PD5[[#This Row],[Pago 1]]</f>
        <v>0</v>
      </c>
      <c r="AM10" s="308"/>
      <c r="AN10" s="308"/>
      <c r="AO10" s="308"/>
      <c r="AP10" s="308"/>
      <c r="AQ10" s="308"/>
      <c r="AR10" s="308"/>
      <c r="AS10" s="308"/>
      <c r="AT10" s="308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</row>
    <row r="11" spans="1:241" s="249" customFormat="1" ht="15" customHeight="1" x14ac:dyDescent="0.3">
      <c r="A11" s="174">
        <v>1.07</v>
      </c>
      <c r="B11" s="231" t="s">
        <v>243</v>
      </c>
      <c r="C11" s="232" t="e">
        <f>VLOOKUP(BD.PD5[[#This Row],[Pos]],[17]!PPto[#Data],3,FALSE)</f>
        <v>#REF!</v>
      </c>
      <c r="D11" s="233" t="s">
        <v>243</v>
      </c>
      <c r="E11" s="305">
        <f>IF(BD.PD5[[#This Row],[.]]="*",VLOOKUP(BD.PD5[[#This Row],[Pos]],[17]Presupuesto!A:H,7,FALSE),"")</f>
        <v>0</v>
      </c>
      <c r="F11" s="234"/>
      <c r="G11" s="234"/>
      <c r="H11" s="234"/>
      <c r="I11" s="235"/>
      <c r="J11" s="233" t="s">
        <v>117</v>
      </c>
      <c r="K11" s="236">
        <f>IF(BD.PD5[[#This Row],[Mon]]="DOP",1,HLOOKUP(BD.PD5[[#This Row],[Mon]],$J$1:$K$2,2,FALSE))</f>
        <v>64.5</v>
      </c>
      <c r="L11" s="237">
        <v>0</v>
      </c>
      <c r="M11" s="238">
        <f>BD.PD5[[#This Row],[Cant.]]*BD.PD5[[#This Row],[ Tasa ]]*BD.PD5[[#This Row],[ Precio Und.]]</f>
        <v>0</v>
      </c>
      <c r="N11" s="239"/>
      <c r="O11" s="238">
        <f>IF(BD.PD5[[#This Row],[Liquid. '[%']]]&lt;&gt;0,(BD.PD5[[#This Row],[Valor Neto '[DOP']]]*BD.PD5[[#This Row],[Liquid. '[%']]])+BD.PD5[[#This Row],[Valor Neto '[DOP']]],BD.PD5[[#This Row],[Valor Neto '[DOP']]])</f>
        <v>0</v>
      </c>
      <c r="P11" s="359">
        <f>BD.PD5[[#This Row],[Ppto. Orden Interna '[DOP']]]/HLOOKUP("USD",$J$1:$K$2,2,FALSE)</f>
        <v>0</v>
      </c>
      <c r="Q11" s="240"/>
      <c r="R11" s="240"/>
      <c r="S11" s="240"/>
      <c r="T11" s="240"/>
      <c r="U11" s="240"/>
      <c r="V11" s="234"/>
      <c r="W11" s="241"/>
      <c r="X11" s="242"/>
      <c r="Y11" s="243">
        <f>BD.PD5[[#This Row],[Av.P1 '[%']]]*BD.PD5[[#This Row],[Ppto. Orden Interna '[DOP']]]</f>
        <v>0</v>
      </c>
      <c r="Z11" s="244"/>
      <c r="AA11" s="245"/>
      <c r="AB11" s="243">
        <f>BD.PD5[[#This Row],[Av.P2 '[%']]]*BD.PD5[[#This Row],[Ppto. Orden Interna '[DOP']]]</f>
        <v>0</v>
      </c>
      <c r="AC11" s="244"/>
      <c r="AD11" s="245"/>
      <c r="AE11" s="243">
        <f>BD.PD5[[#This Row],[Av.P3 '[%']]]*BD.PD5[[#This Row],[Ppto. Orden Interna '[DOP']]]</f>
        <v>0</v>
      </c>
      <c r="AF11" s="244"/>
      <c r="AG11" s="245"/>
      <c r="AH11" s="243">
        <f>BD.PD5[[#This Row],[Av.P4 '[%']]]*BD.PD5[[#This Row],[Ppto. Orden Interna '[DOP']]]</f>
        <v>0</v>
      </c>
      <c r="AI11" s="244"/>
      <c r="AJ11" s="245"/>
      <c r="AK11" s="243">
        <f>BD.PD5[[#This Row],[Av.P5 '[%']]]*BD.PD5[[#This Row],[Ppto. Orden Interna '[DOP']]]</f>
        <v>0</v>
      </c>
      <c r="AL11" s="246">
        <f>BD.PD5[[#This Row],[Pago 5]]+BD.PD5[[#This Row],[Pago 4]]+BD.PD5[[#This Row],[Pago 3]]+BD.PD5[[#This Row],[Pago 2]]+BD.PD5[[#This Row],[Pago 1]]</f>
        <v>0</v>
      </c>
      <c r="AM11" s="308"/>
      <c r="AN11" s="308"/>
      <c r="AO11" s="308"/>
      <c r="AP11" s="308"/>
      <c r="AQ11" s="308"/>
      <c r="AR11" s="308"/>
      <c r="AS11" s="308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</row>
    <row r="12" spans="1:241" s="249" customFormat="1" ht="15" customHeight="1" x14ac:dyDescent="0.3">
      <c r="A12" s="174">
        <v>1.08</v>
      </c>
      <c r="B12" s="231" t="s">
        <v>243</v>
      </c>
      <c r="C12" s="232" t="e">
        <f>VLOOKUP(BD.PD5[[#This Row],[Pos]],[17]!PPto[#Data],3,FALSE)</f>
        <v>#REF!</v>
      </c>
      <c r="D12" s="233" t="s">
        <v>243</v>
      </c>
      <c r="E12" s="305">
        <f>IF(BD.PD5[[#This Row],[.]]="*",VLOOKUP(BD.PD5[[#This Row],[Pos]],[17]Presupuesto!A:H,7,FALSE),"")</f>
        <v>0</v>
      </c>
      <c r="F12" s="234"/>
      <c r="G12" s="234"/>
      <c r="H12" s="234"/>
      <c r="I12" s="235"/>
      <c r="J12" s="233" t="s">
        <v>117</v>
      </c>
      <c r="K12" s="236">
        <f>IF(BD.PD5[[#This Row],[Mon]]="DOP",1,HLOOKUP(BD.PD5[[#This Row],[Mon]],$J$1:$K$2,2,FALSE))</f>
        <v>64.5</v>
      </c>
      <c r="L12" s="237">
        <v>0</v>
      </c>
      <c r="M12" s="238">
        <f>BD.PD5[[#This Row],[Cant.]]*BD.PD5[[#This Row],[ Tasa ]]*BD.PD5[[#This Row],[ Precio Und.]]</f>
        <v>0</v>
      </c>
      <c r="N12" s="239"/>
      <c r="O12" s="238">
        <f>IF(BD.PD5[[#This Row],[Liquid. '[%']]]&lt;&gt;0,(BD.PD5[[#This Row],[Valor Neto '[DOP']]]*BD.PD5[[#This Row],[Liquid. '[%']]])+BD.PD5[[#This Row],[Valor Neto '[DOP']]],BD.PD5[[#This Row],[Valor Neto '[DOP']]])</f>
        <v>0</v>
      </c>
      <c r="P12" s="359">
        <f>BD.PD5[[#This Row],[Ppto. Orden Interna '[DOP']]]/HLOOKUP("USD",$J$1:$K$2,2,FALSE)</f>
        <v>0</v>
      </c>
      <c r="Q12" s="240"/>
      <c r="R12" s="240"/>
      <c r="S12" s="240"/>
      <c r="T12" s="240"/>
      <c r="U12" s="240"/>
      <c r="V12" s="234"/>
      <c r="W12" s="241"/>
      <c r="X12" s="242"/>
      <c r="Y12" s="243">
        <f>BD.PD5[[#This Row],[Av.P1 '[%']]]*BD.PD5[[#This Row],[Ppto. Orden Interna '[DOP']]]</f>
        <v>0</v>
      </c>
      <c r="Z12" s="244"/>
      <c r="AA12" s="245"/>
      <c r="AB12" s="243">
        <f>BD.PD5[[#This Row],[Av.P2 '[%']]]*BD.PD5[[#This Row],[Ppto. Orden Interna '[DOP']]]</f>
        <v>0</v>
      </c>
      <c r="AC12" s="244"/>
      <c r="AD12" s="245"/>
      <c r="AE12" s="243">
        <f>BD.PD5[[#This Row],[Av.P3 '[%']]]*BD.PD5[[#This Row],[Ppto. Orden Interna '[DOP']]]</f>
        <v>0</v>
      </c>
      <c r="AF12" s="244"/>
      <c r="AG12" s="245"/>
      <c r="AH12" s="243">
        <f>BD.PD5[[#This Row],[Av.P4 '[%']]]*BD.PD5[[#This Row],[Ppto. Orden Interna '[DOP']]]</f>
        <v>0</v>
      </c>
      <c r="AI12" s="244"/>
      <c r="AJ12" s="245"/>
      <c r="AK12" s="243">
        <f>BD.PD5[[#This Row],[Av.P5 '[%']]]*BD.PD5[[#This Row],[Ppto. Orden Interna '[DOP']]]</f>
        <v>0</v>
      </c>
      <c r="AL12" s="246">
        <f>BD.PD5[[#This Row],[Pago 5]]+BD.PD5[[#This Row],[Pago 4]]+BD.PD5[[#This Row],[Pago 3]]+BD.PD5[[#This Row],[Pago 2]]+BD.PD5[[#This Row],[Pago 1]]</f>
        <v>0</v>
      </c>
      <c r="AM12" s="308"/>
      <c r="AN12" s="308"/>
      <c r="AO12" s="308"/>
      <c r="AP12" s="308"/>
      <c r="AQ12" s="308"/>
      <c r="AR12" s="308"/>
      <c r="AS12" s="308"/>
      <c r="AT12" s="308"/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</row>
    <row r="13" spans="1:241" s="249" customFormat="1" ht="15" customHeight="1" x14ac:dyDescent="0.3">
      <c r="A13" s="174">
        <v>1.0900000000000001</v>
      </c>
      <c r="B13" s="231" t="s">
        <v>243</v>
      </c>
      <c r="C13" s="232" t="e">
        <f>VLOOKUP(BD.PD5[[#This Row],[Pos]],[17]!PPto[#Data],3,FALSE)</f>
        <v>#REF!</v>
      </c>
      <c r="D13" s="233" t="s">
        <v>243</v>
      </c>
      <c r="E13" s="305">
        <f>IF(BD.PD5[[#This Row],[.]]="*",VLOOKUP(BD.PD5[[#This Row],[Pos]],[17]Presupuesto!A:H,7,FALSE),"")</f>
        <v>0</v>
      </c>
      <c r="F13" s="234"/>
      <c r="G13" s="234"/>
      <c r="H13" s="234"/>
      <c r="I13" s="235"/>
      <c r="J13" s="233" t="s">
        <v>117</v>
      </c>
      <c r="K13" s="236">
        <f>IF(BD.PD5[[#This Row],[Mon]]="DOP",1,HLOOKUP(BD.PD5[[#This Row],[Mon]],$J$1:$K$2,2,FALSE))</f>
        <v>64.5</v>
      </c>
      <c r="L13" s="237">
        <v>0</v>
      </c>
      <c r="M13" s="238">
        <f>BD.PD5[[#This Row],[Cant.]]*BD.PD5[[#This Row],[ Tasa ]]*BD.PD5[[#This Row],[ Precio Und.]]</f>
        <v>0</v>
      </c>
      <c r="N13" s="239"/>
      <c r="O13" s="238">
        <f>IF(BD.PD5[[#This Row],[Liquid. '[%']]]&lt;&gt;0,(BD.PD5[[#This Row],[Valor Neto '[DOP']]]*BD.PD5[[#This Row],[Liquid. '[%']]])+BD.PD5[[#This Row],[Valor Neto '[DOP']]],BD.PD5[[#This Row],[Valor Neto '[DOP']]])</f>
        <v>0</v>
      </c>
      <c r="P13" s="359">
        <f>BD.PD5[[#This Row],[Ppto. Orden Interna '[DOP']]]/HLOOKUP("USD",$J$1:$K$2,2,FALSE)</f>
        <v>0</v>
      </c>
      <c r="Q13" s="240"/>
      <c r="R13" s="240"/>
      <c r="S13" s="240"/>
      <c r="T13" s="240"/>
      <c r="U13" s="240"/>
      <c r="V13" s="234"/>
      <c r="W13" s="241"/>
      <c r="X13" s="242"/>
      <c r="Y13" s="243">
        <f>BD.PD5[[#This Row],[Av.P1 '[%']]]*BD.PD5[[#This Row],[Ppto. Orden Interna '[DOP']]]</f>
        <v>0</v>
      </c>
      <c r="Z13" s="244"/>
      <c r="AA13" s="245"/>
      <c r="AB13" s="243">
        <f>BD.PD5[[#This Row],[Av.P2 '[%']]]*BD.PD5[[#This Row],[Ppto. Orden Interna '[DOP']]]</f>
        <v>0</v>
      </c>
      <c r="AC13" s="244"/>
      <c r="AD13" s="245"/>
      <c r="AE13" s="243">
        <f>BD.PD5[[#This Row],[Av.P3 '[%']]]*BD.PD5[[#This Row],[Ppto. Orden Interna '[DOP']]]</f>
        <v>0</v>
      </c>
      <c r="AF13" s="244"/>
      <c r="AG13" s="245"/>
      <c r="AH13" s="243">
        <f>BD.PD5[[#This Row],[Av.P4 '[%']]]*BD.PD5[[#This Row],[Ppto. Orden Interna '[DOP']]]</f>
        <v>0</v>
      </c>
      <c r="AI13" s="244"/>
      <c r="AJ13" s="245"/>
      <c r="AK13" s="243">
        <f>BD.PD5[[#This Row],[Av.P5 '[%']]]*BD.PD5[[#This Row],[Ppto. Orden Interna '[DOP']]]</f>
        <v>0</v>
      </c>
      <c r="AL13" s="246">
        <f>BD.PD5[[#This Row],[Pago 5]]+BD.PD5[[#This Row],[Pago 4]]+BD.PD5[[#This Row],[Pago 3]]+BD.PD5[[#This Row],[Pago 2]]+BD.PD5[[#This Row],[Pago 1]]</f>
        <v>0</v>
      </c>
      <c r="AM13" s="308"/>
      <c r="AN13" s="308"/>
      <c r="AO13" s="308"/>
      <c r="AP13" s="308"/>
      <c r="AQ13" s="308"/>
      <c r="AR13" s="308"/>
      <c r="AS13" s="308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</row>
    <row r="14" spans="1:241" s="249" customFormat="1" ht="15" customHeight="1" x14ac:dyDescent="0.3">
      <c r="A14" s="174">
        <v>2.02</v>
      </c>
      <c r="B14" s="231" t="s">
        <v>243</v>
      </c>
      <c r="C14" s="232" t="e">
        <f>VLOOKUP(BD.PD5[[#This Row],[Pos]],[17]!PPto[#Data],3,FALSE)</f>
        <v>#REF!</v>
      </c>
      <c r="D14" s="233" t="s">
        <v>243</v>
      </c>
      <c r="E14" s="305">
        <f>IF(BD.PD5[[#This Row],[.]]="*",VLOOKUP(BD.PD5[[#This Row],[Pos]],[17]Presupuesto!A:H,7,FALSE),"")</f>
        <v>0</v>
      </c>
      <c r="F14" s="234"/>
      <c r="G14" s="234"/>
      <c r="H14" s="234"/>
      <c r="I14" s="235"/>
      <c r="J14" s="233" t="s">
        <v>117</v>
      </c>
      <c r="K14" s="236">
        <f>IF(BD.PD5[[#This Row],[Mon]]="DOP",1,HLOOKUP(BD.PD5[[#This Row],[Mon]],$J$1:$K$2,2,FALSE))</f>
        <v>64.5</v>
      </c>
      <c r="L14" s="237">
        <v>0</v>
      </c>
      <c r="M14" s="238">
        <f>BD.PD5[[#This Row],[Cant.]]*BD.PD5[[#This Row],[ Tasa ]]*BD.PD5[[#This Row],[ Precio Und.]]</f>
        <v>0</v>
      </c>
      <c r="N14" s="239"/>
      <c r="O14" s="238">
        <f>IF(BD.PD5[[#This Row],[Liquid. '[%']]]&lt;&gt;0,(BD.PD5[[#This Row],[Valor Neto '[DOP']]]*BD.PD5[[#This Row],[Liquid. '[%']]])+BD.PD5[[#This Row],[Valor Neto '[DOP']]],BD.PD5[[#This Row],[Valor Neto '[DOP']]])</f>
        <v>0</v>
      </c>
      <c r="P14" s="359">
        <f>BD.PD5[[#This Row],[Ppto. Orden Interna '[DOP']]]/HLOOKUP("USD",$J$1:$K$2,2,FALSE)</f>
        <v>0</v>
      </c>
      <c r="Q14" s="240"/>
      <c r="R14" s="240"/>
      <c r="S14" s="240"/>
      <c r="T14" s="240"/>
      <c r="U14" s="240"/>
      <c r="V14" s="234"/>
      <c r="W14" s="241"/>
      <c r="X14" s="242"/>
      <c r="Y14" s="243">
        <f>BD.PD5[[#This Row],[Av.P1 '[%']]]*BD.PD5[[#This Row],[Ppto. Orden Interna '[DOP']]]</f>
        <v>0</v>
      </c>
      <c r="Z14" s="244"/>
      <c r="AA14" s="245"/>
      <c r="AB14" s="243">
        <f>BD.PD5[[#This Row],[Av.P2 '[%']]]*BD.PD5[[#This Row],[Ppto. Orden Interna '[DOP']]]</f>
        <v>0</v>
      </c>
      <c r="AC14" s="244"/>
      <c r="AD14" s="245"/>
      <c r="AE14" s="243">
        <f>BD.PD5[[#This Row],[Av.P3 '[%']]]*BD.PD5[[#This Row],[Ppto. Orden Interna '[DOP']]]</f>
        <v>0</v>
      </c>
      <c r="AF14" s="244"/>
      <c r="AG14" s="245"/>
      <c r="AH14" s="243">
        <f>BD.PD5[[#This Row],[Av.P4 '[%']]]*BD.PD5[[#This Row],[Ppto. Orden Interna '[DOP']]]</f>
        <v>0</v>
      </c>
      <c r="AI14" s="244"/>
      <c r="AJ14" s="245"/>
      <c r="AK14" s="243">
        <f>BD.PD5[[#This Row],[Av.P5 '[%']]]*BD.PD5[[#This Row],[Ppto. Orden Interna '[DOP']]]</f>
        <v>0</v>
      </c>
      <c r="AL14" s="246">
        <f>BD.PD5[[#This Row],[Pago 5]]+BD.PD5[[#This Row],[Pago 4]]+BD.PD5[[#This Row],[Pago 3]]+BD.PD5[[#This Row],[Pago 2]]+BD.PD5[[#This Row],[Pago 1]]</f>
        <v>0</v>
      </c>
      <c r="AM14" s="308"/>
      <c r="AN14" s="308"/>
      <c r="AO14" s="308"/>
      <c r="AP14" s="308"/>
      <c r="AQ14" s="308"/>
      <c r="AR14" s="308"/>
      <c r="AS14" s="308"/>
      <c r="AT14" s="308"/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</row>
    <row r="15" spans="1:241" s="249" customFormat="1" ht="15" customHeight="1" x14ac:dyDescent="0.3">
      <c r="A15" s="174">
        <v>2.0299999999999998</v>
      </c>
      <c r="B15" s="231" t="s">
        <v>243</v>
      </c>
      <c r="C15" s="232" t="e">
        <f>VLOOKUP(BD.PD5[[#This Row],[Pos]],[17]!PPto[#Data],3,FALSE)</f>
        <v>#REF!</v>
      </c>
      <c r="D15" s="233" t="s">
        <v>243</v>
      </c>
      <c r="E15" s="305">
        <f>IF(BD.PD5[[#This Row],[.]]="*",VLOOKUP(BD.PD5[[#This Row],[Pos]],[17]Presupuesto!A:H,7,FALSE),"")</f>
        <v>0</v>
      </c>
      <c r="F15" s="234"/>
      <c r="G15" s="234"/>
      <c r="H15" s="234"/>
      <c r="I15" s="235"/>
      <c r="J15" s="233" t="s">
        <v>117</v>
      </c>
      <c r="K15" s="236">
        <f>IF(BD.PD5[[#This Row],[Mon]]="DOP",1,HLOOKUP(BD.PD5[[#This Row],[Mon]],$J$1:$K$2,2,FALSE))</f>
        <v>64.5</v>
      </c>
      <c r="L15" s="237">
        <v>0</v>
      </c>
      <c r="M15" s="238">
        <f>BD.PD5[[#This Row],[Cant.]]*BD.PD5[[#This Row],[ Tasa ]]*BD.PD5[[#This Row],[ Precio Und.]]</f>
        <v>0</v>
      </c>
      <c r="N15" s="239"/>
      <c r="O15" s="238">
        <f>IF(BD.PD5[[#This Row],[Liquid. '[%']]]&lt;&gt;0,(BD.PD5[[#This Row],[Valor Neto '[DOP']]]*BD.PD5[[#This Row],[Liquid. '[%']]])+BD.PD5[[#This Row],[Valor Neto '[DOP']]],BD.PD5[[#This Row],[Valor Neto '[DOP']]])</f>
        <v>0</v>
      </c>
      <c r="P15" s="359">
        <f>BD.PD5[[#This Row],[Ppto. Orden Interna '[DOP']]]/HLOOKUP("USD",$J$1:$K$2,2,FALSE)</f>
        <v>0</v>
      </c>
      <c r="Q15" s="240"/>
      <c r="R15" s="240"/>
      <c r="S15" s="240"/>
      <c r="T15" s="240"/>
      <c r="U15" s="240"/>
      <c r="V15" s="234"/>
      <c r="W15" s="241"/>
      <c r="X15" s="242"/>
      <c r="Y15" s="243">
        <f>BD.PD5[[#This Row],[Av.P1 '[%']]]*BD.PD5[[#This Row],[Ppto. Orden Interna '[DOP']]]</f>
        <v>0</v>
      </c>
      <c r="Z15" s="244"/>
      <c r="AA15" s="245"/>
      <c r="AB15" s="243">
        <f>BD.PD5[[#This Row],[Av.P2 '[%']]]*BD.PD5[[#This Row],[Ppto. Orden Interna '[DOP']]]</f>
        <v>0</v>
      </c>
      <c r="AC15" s="244"/>
      <c r="AD15" s="245"/>
      <c r="AE15" s="243">
        <f>BD.PD5[[#This Row],[Av.P3 '[%']]]*BD.PD5[[#This Row],[Ppto. Orden Interna '[DOP']]]</f>
        <v>0</v>
      </c>
      <c r="AF15" s="244"/>
      <c r="AG15" s="245"/>
      <c r="AH15" s="243">
        <f>BD.PD5[[#This Row],[Av.P4 '[%']]]*BD.PD5[[#This Row],[Ppto. Orden Interna '[DOP']]]</f>
        <v>0</v>
      </c>
      <c r="AI15" s="244"/>
      <c r="AJ15" s="245"/>
      <c r="AK15" s="243">
        <f>BD.PD5[[#This Row],[Av.P5 '[%']]]*BD.PD5[[#This Row],[Ppto. Orden Interna '[DOP']]]</f>
        <v>0</v>
      </c>
      <c r="AL15" s="246">
        <f>BD.PD5[[#This Row],[Pago 5]]+BD.PD5[[#This Row],[Pago 4]]+BD.PD5[[#This Row],[Pago 3]]+BD.PD5[[#This Row],[Pago 2]]+BD.PD5[[#This Row],[Pago 1]]</f>
        <v>0</v>
      </c>
      <c r="AM15" s="308"/>
      <c r="AN15" s="308"/>
      <c r="AO15" s="308"/>
      <c r="AP15" s="308"/>
      <c r="AQ15" s="308"/>
      <c r="AR15" s="308"/>
      <c r="AS15" s="308"/>
      <c r="AT15" s="308"/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</row>
    <row r="16" spans="1:241" s="249" customFormat="1" ht="15" customHeight="1" x14ac:dyDescent="0.3">
      <c r="A16" s="174">
        <v>2.04</v>
      </c>
      <c r="B16" s="231" t="s">
        <v>243</v>
      </c>
      <c r="C16" s="232" t="e">
        <f>VLOOKUP(BD.PD5[[#This Row],[Pos]],[17]!PPto[#Data],3,FALSE)</f>
        <v>#REF!</v>
      </c>
      <c r="D16" s="233" t="s">
        <v>243</v>
      </c>
      <c r="E16" s="305">
        <f>IF(BD.PD5[[#This Row],[.]]="*",VLOOKUP(BD.PD5[[#This Row],[Pos]],[17]Presupuesto!A:H,7,FALSE),"")</f>
        <v>0</v>
      </c>
      <c r="F16" s="234"/>
      <c r="G16" s="234"/>
      <c r="H16" s="234"/>
      <c r="I16" s="235"/>
      <c r="J16" s="233" t="s">
        <v>117</v>
      </c>
      <c r="K16" s="236">
        <f>IF(BD.PD5[[#This Row],[Mon]]="DOP",1,HLOOKUP(BD.PD5[[#This Row],[Mon]],$J$1:$K$2,2,FALSE))</f>
        <v>64.5</v>
      </c>
      <c r="L16" s="237">
        <v>0</v>
      </c>
      <c r="M16" s="238">
        <f>BD.PD5[[#This Row],[Cant.]]*BD.PD5[[#This Row],[ Tasa ]]*BD.PD5[[#This Row],[ Precio Und.]]</f>
        <v>0</v>
      </c>
      <c r="N16" s="239"/>
      <c r="O16" s="238">
        <f>IF(BD.PD5[[#This Row],[Liquid. '[%']]]&lt;&gt;0,(BD.PD5[[#This Row],[Valor Neto '[DOP']]]*BD.PD5[[#This Row],[Liquid. '[%']]])+BD.PD5[[#This Row],[Valor Neto '[DOP']]],BD.PD5[[#This Row],[Valor Neto '[DOP']]])</f>
        <v>0</v>
      </c>
      <c r="P16" s="359">
        <f>BD.PD5[[#This Row],[Ppto. Orden Interna '[DOP']]]/HLOOKUP("USD",$J$1:$K$2,2,FALSE)</f>
        <v>0</v>
      </c>
      <c r="Q16" s="240"/>
      <c r="R16" s="240"/>
      <c r="S16" s="240"/>
      <c r="T16" s="240"/>
      <c r="U16" s="240"/>
      <c r="V16" s="234"/>
      <c r="W16" s="241"/>
      <c r="X16" s="242"/>
      <c r="Y16" s="243">
        <f>BD.PD5[[#This Row],[Av.P1 '[%']]]*BD.PD5[[#This Row],[Ppto. Orden Interna '[DOP']]]</f>
        <v>0</v>
      </c>
      <c r="Z16" s="244"/>
      <c r="AA16" s="245"/>
      <c r="AB16" s="243">
        <f>BD.PD5[[#This Row],[Av.P2 '[%']]]*BD.PD5[[#This Row],[Ppto. Orden Interna '[DOP']]]</f>
        <v>0</v>
      </c>
      <c r="AC16" s="244"/>
      <c r="AD16" s="245"/>
      <c r="AE16" s="243">
        <f>BD.PD5[[#This Row],[Av.P3 '[%']]]*BD.PD5[[#This Row],[Ppto. Orden Interna '[DOP']]]</f>
        <v>0</v>
      </c>
      <c r="AF16" s="244"/>
      <c r="AG16" s="245"/>
      <c r="AH16" s="243">
        <f>BD.PD5[[#This Row],[Av.P4 '[%']]]*BD.PD5[[#This Row],[Ppto. Orden Interna '[DOP']]]</f>
        <v>0</v>
      </c>
      <c r="AI16" s="244"/>
      <c r="AJ16" s="245"/>
      <c r="AK16" s="243">
        <f>BD.PD5[[#This Row],[Av.P5 '[%']]]*BD.PD5[[#This Row],[Ppto. Orden Interna '[DOP']]]</f>
        <v>0</v>
      </c>
      <c r="AL16" s="246">
        <f>BD.PD5[[#This Row],[Pago 5]]+BD.PD5[[#This Row],[Pago 4]]+BD.PD5[[#This Row],[Pago 3]]+BD.PD5[[#This Row],[Pago 2]]+BD.PD5[[#This Row],[Pago 1]]</f>
        <v>0</v>
      </c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</row>
    <row r="17" spans="1:241" s="249" customFormat="1" ht="15" customHeight="1" x14ac:dyDescent="0.3">
      <c r="A17" s="174">
        <v>2.0499999999999998</v>
      </c>
      <c r="B17" s="231" t="s">
        <v>243</v>
      </c>
      <c r="C17" s="232" t="e">
        <f>VLOOKUP(BD.PD5[[#This Row],[Pos]],[17]!PPto[#Data],3,FALSE)</f>
        <v>#REF!</v>
      </c>
      <c r="D17" s="233" t="s">
        <v>243</v>
      </c>
      <c r="E17" s="305">
        <f>IF(BD.PD5[[#This Row],[.]]="*",VLOOKUP(BD.PD5[[#This Row],[Pos]],[17]Presupuesto!A:H,7,FALSE),"")</f>
        <v>0</v>
      </c>
      <c r="F17" s="234"/>
      <c r="G17" s="234"/>
      <c r="H17" s="234"/>
      <c r="I17" s="235"/>
      <c r="J17" s="233" t="s">
        <v>117</v>
      </c>
      <c r="K17" s="236">
        <f>IF(BD.PD5[[#This Row],[Mon]]="DOP",1,HLOOKUP(BD.PD5[[#This Row],[Mon]],$J$1:$K$2,2,FALSE))</f>
        <v>64.5</v>
      </c>
      <c r="L17" s="237">
        <v>0</v>
      </c>
      <c r="M17" s="238">
        <f>BD.PD5[[#This Row],[Cant.]]*BD.PD5[[#This Row],[ Tasa ]]*BD.PD5[[#This Row],[ Precio Und.]]</f>
        <v>0</v>
      </c>
      <c r="N17" s="239"/>
      <c r="O17" s="238">
        <f>IF(BD.PD5[[#This Row],[Liquid. '[%']]]&lt;&gt;0,(BD.PD5[[#This Row],[Valor Neto '[DOP']]]*BD.PD5[[#This Row],[Liquid. '[%']]])+BD.PD5[[#This Row],[Valor Neto '[DOP']]],BD.PD5[[#This Row],[Valor Neto '[DOP']]])</f>
        <v>0</v>
      </c>
      <c r="P17" s="359">
        <f>BD.PD5[[#This Row],[Ppto. Orden Interna '[DOP']]]/HLOOKUP("USD",$J$1:$K$2,2,FALSE)</f>
        <v>0</v>
      </c>
      <c r="Q17" s="240"/>
      <c r="R17" s="240"/>
      <c r="S17" s="240"/>
      <c r="T17" s="240"/>
      <c r="U17" s="240"/>
      <c r="V17" s="234"/>
      <c r="W17" s="241"/>
      <c r="X17" s="242"/>
      <c r="Y17" s="243">
        <f>BD.PD5[[#This Row],[Av.P1 '[%']]]*BD.PD5[[#This Row],[Ppto. Orden Interna '[DOP']]]</f>
        <v>0</v>
      </c>
      <c r="Z17" s="244"/>
      <c r="AA17" s="245"/>
      <c r="AB17" s="243">
        <f>BD.PD5[[#This Row],[Av.P2 '[%']]]*BD.PD5[[#This Row],[Ppto. Orden Interna '[DOP']]]</f>
        <v>0</v>
      </c>
      <c r="AC17" s="244"/>
      <c r="AD17" s="245"/>
      <c r="AE17" s="243">
        <f>BD.PD5[[#This Row],[Av.P3 '[%']]]*BD.PD5[[#This Row],[Ppto. Orden Interna '[DOP']]]</f>
        <v>0</v>
      </c>
      <c r="AF17" s="244"/>
      <c r="AG17" s="245"/>
      <c r="AH17" s="243">
        <f>BD.PD5[[#This Row],[Av.P4 '[%']]]*BD.PD5[[#This Row],[Ppto. Orden Interna '[DOP']]]</f>
        <v>0</v>
      </c>
      <c r="AI17" s="244"/>
      <c r="AJ17" s="245"/>
      <c r="AK17" s="243">
        <f>BD.PD5[[#This Row],[Av.P5 '[%']]]*BD.PD5[[#This Row],[Ppto. Orden Interna '[DOP']]]</f>
        <v>0</v>
      </c>
      <c r="AL17" s="246">
        <f>BD.PD5[[#This Row],[Pago 5]]+BD.PD5[[#This Row],[Pago 4]]+BD.PD5[[#This Row],[Pago 3]]+BD.PD5[[#This Row],[Pago 2]]+BD.PD5[[#This Row],[Pago 1]]</f>
        <v>0</v>
      </c>
      <c r="AM17" s="308"/>
      <c r="AN17" s="308"/>
      <c r="AO17" s="308"/>
      <c r="AP17" s="308"/>
      <c r="AQ17" s="308"/>
      <c r="AR17" s="308"/>
      <c r="AS17" s="308"/>
      <c r="AT17" s="308"/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</row>
    <row r="18" spans="1:241" s="249" customFormat="1" ht="15" customHeight="1" x14ac:dyDescent="0.3">
      <c r="A18" s="174">
        <v>2.06</v>
      </c>
      <c r="B18" s="231" t="s">
        <v>243</v>
      </c>
      <c r="C18" s="232" t="e">
        <f>VLOOKUP(BD.PD5[[#This Row],[Pos]],[17]!PPto[#Data],3,FALSE)</f>
        <v>#REF!</v>
      </c>
      <c r="D18" s="233" t="s">
        <v>243</v>
      </c>
      <c r="E18" s="305">
        <f>IF(BD.PD5[[#This Row],[.]]="*",VLOOKUP(BD.PD5[[#This Row],[Pos]],[17]Presupuesto!A:H,7,FALSE),"")</f>
        <v>0</v>
      </c>
      <c r="F18" s="234"/>
      <c r="G18" s="234"/>
      <c r="H18" s="234"/>
      <c r="I18" s="235"/>
      <c r="J18" s="233" t="s">
        <v>117</v>
      </c>
      <c r="K18" s="236">
        <f>IF(BD.PD5[[#This Row],[Mon]]="DOP",1,HLOOKUP(BD.PD5[[#This Row],[Mon]],$J$1:$K$2,2,FALSE))</f>
        <v>64.5</v>
      </c>
      <c r="L18" s="237">
        <v>0</v>
      </c>
      <c r="M18" s="238">
        <f>BD.PD5[[#This Row],[Cant.]]*BD.PD5[[#This Row],[ Tasa ]]*BD.PD5[[#This Row],[ Precio Und.]]</f>
        <v>0</v>
      </c>
      <c r="N18" s="239"/>
      <c r="O18" s="238">
        <f>IF(BD.PD5[[#This Row],[Liquid. '[%']]]&lt;&gt;0,(BD.PD5[[#This Row],[Valor Neto '[DOP']]]*BD.PD5[[#This Row],[Liquid. '[%']]])+BD.PD5[[#This Row],[Valor Neto '[DOP']]],BD.PD5[[#This Row],[Valor Neto '[DOP']]])</f>
        <v>0</v>
      </c>
      <c r="P18" s="359">
        <f>BD.PD5[[#This Row],[Ppto. Orden Interna '[DOP']]]/HLOOKUP("USD",$J$1:$K$2,2,FALSE)</f>
        <v>0</v>
      </c>
      <c r="Q18" s="240"/>
      <c r="R18" s="240"/>
      <c r="S18" s="240"/>
      <c r="T18" s="240"/>
      <c r="U18" s="240"/>
      <c r="V18" s="234"/>
      <c r="W18" s="241"/>
      <c r="X18" s="242"/>
      <c r="Y18" s="243">
        <f>BD.PD5[[#This Row],[Av.P1 '[%']]]*BD.PD5[[#This Row],[Ppto. Orden Interna '[DOP']]]</f>
        <v>0</v>
      </c>
      <c r="Z18" s="244"/>
      <c r="AA18" s="245"/>
      <c r="AB18" s="243">
        <f>BD.PD5[[#This Row],[Av.P2 '[%']]]*BD.PD5[[#This Row],[Ppto. Orden Interna '[DOP']]]</f>
        <v>0</v>
      </c>
      <c r="AC18" s="244"/>
      <c r="AD18" s="245"/>
      <c r="AE18" s="243">
        <f>BD.PD5[[#This Row],[Av.P3 '[%']]]*BD.PD5[[#This Row],[Ppto. Orden Interna '[DOP']]]</f>
        <v>0</v>
      </c>
      <c r="AF18" s="244"/>
      <c r="AG18" s="245"/>
      <c r="AH18" s="243">
        <f>BD.PD5[[#This Row],[Av.P4 '[%']]]*BD.PD5[[#This Row],[Ppto. Orden Interna '[DOP']]]</f>
        <v>0</v>
      </c>
      <c r="AI18" s="244"/>
      <c r="AJ18" s="245"/>
      <c r="AK18" s="243">
        <f>BD.PD5[[#This Row],[Av.P5 '[%']]]*BD.PD5[[#This Row],[Ppto. Orden Interna '[DOP']]]</f>
        <v>0</v>
      </c>
      <c r="AL18" s="246">
        <f>BD.PD5[[#This Row],[Pago 5]]+BD.PD5[[#This Row],[Pago 4]]+BD.PD5[[#This Row],[Pago 3]]+BD.PD5[[#This Row],[Pago 2]]+BD.PD5[[#This Row],[Pago 1]]</f>
        <v>0</v>
      </c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</row>
    <row r="19" spans="1:241" s="249" customFormat="1" ht="15" customHeight="1" x14ac:dyDescent="0.3">
      <c r="A19" s="174">
        <v>2.0699999999999998</v>
      </c>
      <c r="B19" s="231" t="s">
        <v>243</v>
      </c>
      <c r="C19" s="232" t="e">
        <f>VLOOKUP(BD.PD5[[#This Row],[Pos]],[17]!PPto[#Data],3,FALSE)</f>
        <v>#REF!</v>
      </c>
      <c r="D19" s="233" t="s">
        <v>243</v>
      </c>
      <c r="E19" s="305">
        <f>IF(BD.PD5[[#This Row],[.]]="*",VLOOKUP(BD.PD5[[#This Row],[Pos]],[17]Presupuesto!A:H,7,FALSE),"")</f>
        <v>0</v>
      </c>
      <c r="F19" s="234"/>
      <c r="G19" s="234"/>
      <c r="H19" s="234"/>
      <c r="I19" s="235"/>
      <c r="J19" s="233" t="s">
        <v>117</v>
      </c>
      <c r="K19" s="236">
        <f>IF(BD.PD5[[#This Row],[Mon]]="DOP",1,HLOOKUP(BD.PD5[[#This Row],[Mon]],$J$1:$K$2,2,FALSE))</f>
        <v>64.5</v>
      </c>
      <c r="L19" s="237">
        <v>0</v>
      </c>
      <c r="M19" s="238">
        <f>BD.PD5[[#This Row],[Cant.]]*BD.PD5[[#This Row],[ Tasa ]]*BD.PD5[[#This Row],[ Precio Und.]]</f>
        <v>0</v>
      </c>
      <c r="N19" s="239"/>
      <c r="O19" s="238">
        <f>IF(BD.PD5[[#This Row],[Liquid. '[%']]]&lt;&gt;0,(BD.PD5[[#This Row],[Valor Neto '[DOP']]]*BD.PD5[[#This Row],[Liquid. '[%']]])+BD.PD5[[#This Row],[Valor Neto '[DOP']]],BD.PD5[[#This Row],[Valor Neto '[DOP']]])</f>
        <v>0</v>
      </c>
      <c r="P19" s="359">
        <f>BD.PD5[[#This Row],[Ppto. Orden Interna '[DOP']]]/HLOOKUP("USD",$J$1:$K$2,2,FALSE)</f>
        <v>0</v>
      </c>
      <c r="Q19" s="240"/>
      <c r="R19" s="240"/>
      <c r="S19" s="240"/>
      <c r="T19" s="240"/>
      <c r="U19" s="240"/>
      <c r="V19" s="234"/>
      <c r="W19" s="241"/>
      <c r="X19" s="242"/>
      <c r="Y19" s="243">
        <f>BD.PD5[[#This Row],[Av.P1 '[%']]]*BD.PD5[[#This Row],[Ppto. Orden Interna '[DOP']]]</f>
        <v>0</v>
      </c>
      <c r="Z19" s="244"/>
      <c r="AA19" s="245"/>
      <c r="AB19" s="243">
        <f>BD.PD5[[#This Row],[Av.P2 '[%']]]*BD.PD5[[#This Row],[Ppto. Orden Interna '[DOP']]]</f>
        <v>0</v>
      </c>
      <c r="AC19" s="244"/>
      <c r="AD19" s="245"/>
      <c r="AE19" s="243">
        <f>BD.PD5[[#This Row],[Av.P3 '[%']]]*BD.PD5[[#This Row],[Ppto. Orden Interna '[DOP']]]</f>
        <v>0</v>
      </c>
      <c r="AF19" s="244"/>
      <c r="AG19" s="245"/>
      <c r="AH19" s="243">
        <f>BD.PD5[[#This Row],[Av.P4 '[%']]]*BD.PD5[[#This Row],[Ppto. Orden Interna '[DOP']]]</f>
        <v>0</v>
      </c>
      <c r="AI19" s="244"/>
      <c r="AJ19" s="245"/>
      <c r="AK19" s="243">
        <f>BD.PD5[[#This Row],[Av.P5 '[%']]]*BD.PD5[[#This Row],[Ppto. Orden Interna '[DOP']]]</f>
        <v>0</v>
      </c>
      <c r="AL19" s="246">
        <f>BD.PD5[[#This Row],[Pago 5]]+BD.PD5[[#This Row],[Pago 4]]+BD.PD5[[#This Row],[Pago 3]]+BD.PD5[[#This Row],[Pago 2]]+BD.PD5[[#This Row],[Pago 1]]</f>
        <v>0</v>
      </c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</row>
    <row r="20" spans="1:241" s="249" customFormat="1" ht="15" customHeight="1" x14ac:dyDescent="0.3">
      <c r="A20" s="174">
        <v>2.08</v>
      </c>
      <c r="B20" s="231" t="s">
        <v>243</v>
      </c>
      <c r="C20" s="232" t="e">
        <f>VLOOKUP(BD.PD5[[#This Row],[Pos]],[17]!PPto[#Data],3,FALSE)</f>
        <v>#REF!</v>
      </c>
      <c r="D20" s="233" t="s">
        <v>243</v>
      </c>
      <c r="E20" s="305">
        <f>IF(BD.PD5[[#This Row],[.]]="*",VLOOKUP(BD.PD5[[#This Row],[Pos]],[17]Presupuesto!A:H,7,FALSE),"")</f>
        <v>0</v>
      </c>
      <c r="F20" s="234"/>
      <c r="G20" s="234"/>
      <c r="H20" s="234"/>
      <c r="I20" s="235"/>
      <c r="J20" s="233" t="s">
        <v>117</v>
      </c>
      <c r="K20" s="236">
        <f>IF(BD.PD5[[#This Row],[Mon]]="DOP",1,HLOOKUP(BD.PD5[[#This Row],[Mon]],$J$1:$K$2,2,FALSE))</f>
        <v>64.5</v>
      </c>
      <c r="L20" s="237">
        <v>0</v>
      </c>
      <c r="M20" s="238">
        <f>BD.PD5[[#This Row],[Cant.]]*BD.PD5[[#This Row],[ Tasa ]]*BD.PD5[[#This Row],[ Precio Und.]]</f>
        <v>0</v>
      </c>
      <c r="N20" s="239"/>
      <c r="O20" s="238">
        <f>IF(BD.PD5[[#This Row],[Liquid. '[%']]]&lt;&gt;0,(BD.PD5[[#This Row],[Valor Neto '[DOP']]]*BD.PD5[[#This Row],[Liquid. '[%']]])+BD.PD5[[#This Row],[Valor Neto '[DOP']]],BD.PD5[[#This Row],[Valor Neto '[DOP']]])</f>
        <v>0</v>
      </c>
      <c r="P20" s="359">
        <f>BD.PD5[[#This Row],[Ppto. Orden Interna '[DOP']]]/HLOOKUP("USD",$J$1:$K$2,2,FALSE)</f>
        <v>0</v>
      </c>
      <c r="Q20" s="240"/>
      <c r="R20" s="240"/>
      <c r="S20" s="240"/>
      <c r="T20" s="240"/>
      <c r="U20" s="240"/>
      <c r="V20" s="234"/>
      <c r="W20" s="241"/>
      <c r="X20" s="242"/>
      <c r="Y20" s="243">
        <f>BD.PD5[[#This Row],[Av.P1 '[%']]]*BD.PD5[[#This Row],[Ppto. Orden Interna '[DOP']]]</f>
        <v>0</v>
      </c>
      <c r="Z20" s="244"/>
      <c r="AA20" s="245"/>
      <c r="AB20" s="243">
        <f>BD.PD5[[#This Row],[Av.P2 '[%']]]*BD.PD5[[#This Row],[Ppto. Orden Interna '[DOP']]]</f>
        <v>0</v>
      </c>
      <c r="AC20" s="244"/>
      <c r="AD20" s="245"/>
      <c r="AE20" s="243">
        <f>BD.PD5[[#This Row],[Av.P3 '[%']]]*BD.PD5[[#This Row],[Ppto. Orden Interna '[DOP']]]</f>
        <v>0</v>
      </c>
      <c r="AF20" s="244"/>
      <c r="AG20" s="245"/>
      <c r="AH20" s="243">
        <f>BD.PD5[[#This Row],[Av.P4 '[%']]]*BD.PD5[[#This Row],[Ppto. Orden Interna '[DOP']]]</f>
        <v>0</v>
      </c>
      <c r="AI20" s="244"/>
      <c r="AJ20" s="245"/>
      <c r="AK20" s="243">
        <f>BD.PD5[[#This Row],[Av.P5 '[%']]]*BD.PD5[[#This Row],[Ppto. Orden Interna '[DOP']]]</f>
        <v>0</v>
      </c>
      <c r="AL20" s="246">
        <f>BD.PD5[[#This Row],[Pago 5]]+BD.PD5[[#This Row],[Pago 4]]+BD.PD5[[#This Row],[Pago 3]]+BD.PD5[[#This Row],[Pago 2]]+BD.PD5[[#This Row],[Pago 1]]</f>
        <v>0</v>
      </c>
      <c r="AM20" s="308"/>
      <c r="AN20" s="308"/>
      <c r="AO20" s="308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</row>
    <row r="21" spans="1:241" s="249" customFormat="1" ht="15" customHeight="1" x14ac:dyDescent="0.3">
      <c r="A21" s="174">
        <v>2.09</v>
      </c>
      <c r="B21" s="231" t="s">
        <v>243</v>
      </c>
      <c r="C21" s="232" t="e">
        <f>VLOOKUP(BD.PD5[[#This Row],[Pos]],[17]!PPto[#Data],3,FALSE)</f>
        <v>#REF!</v>
      </c>
      <c r="D21" s="233" t="s">
        <v>243</v>
      </c>
      <c r="E21" s="305">
        <f>IF(BD.PD5[[#This Row],[.]]="*",VLOOKUP(BD.PD5[[#This Row],[Pos]],[17]Presupuesto!A:H,7,FALSE),"")</f>
        <v>0</v>
      </c>
      <c r="F21" s="234"/>
      <c r="G21" s="234"/>
      <c r="H21" s="234"/>
      <c r="I21" s="235"/>
      <c r="J21" s="233" t="s">
        <v>117</v>
      </c>
      <c r="K21" s="236">
        <f>IF(BD.PD5[[#This Row],[Mon]]="DOP",1,HLOOKUP(BD.PD5[[#This Row],[Mon]],$J$1:$K$2,2,FALSE))</f>
        <v>64.5</v>
      </c>
      <c r="L21" s="237">
        <v>0</v>
      </c>
      <c r="M21" s="238">
        <f>BD.PD5[[#This Row],[Cant.]]*BD.PD5[[#This Row],[ Tasa ]]*BD.PD5[[#This Row],[ Precio Und.]]</f>
        <v>0</v>
      </c>
      <c r="N21" s="239"/>
      <c r="O21" s="238">
        <f>IF(BD.PD5[[#This Row],[Liquid. '[%']]]&lt;&gt;0,(BD.PD5[[#This Row],[Valor Neto '[DOP']]]*BD.PD5[[#This Row],[Liquid. '[%']]])+BD.PD5[[#This Row],[Valor Neto '[DOP']]],BD.PD5[[#This Row],[Valor Neto '[DOP']]])</f>
        <v>0</v>
      </c>
      <c r="P21" s="359">
        <f>BD.PD5[[#This Row],[Ppto. Orden Interna '[DOP']]]/HLOOKUP("USD",$J$1:$K$2,2,FALSE)</f>
        <v>0</v>
      </c>
      <c r="Q21" s="240"/>
      <c r="R21" s="240"/>
      <c r="S21" s="240"/>
      <c r="T21" s="240"/>
      <c r="U21" s="240"/>
      <c r="V21" s="234"/>
      <c r="W21" s="241"/>
      <c r="X21" s="242"/>
      <c r="Y21" s="243">
        <f>BD.PD5[[#This Row],[Av.P1 '[%']]]*BD.PD5[[#This Row],[Ppto. Orden Interna '[DOP']]]</f>
        <v>0</v>
      </c>
      <c r="Z21" s="244"/>
      <c r="AA21" s="245"/>
      <c r="AB21" s="243">
        <f>BD.PD5[[#This Row],[Av.P2 '[%']]]*BD.PD5[[#This Row],[Ppto. Orden Interna '[DOP']]]</f>
        <v>0</v>
      </c>
      <c r="AC21" s="244"/>
      <c r="AD21" s="245"/>
      <c r="AE21" s="243">
        <f>BD.PD5[[#This Row],[Av.P3 '[%']]]*BD.PD5[[#This Row],[Ppto. Orden Interna '[DOP']]]</f>
        <v>0</v>
      </c>
      <c r="AF21" s="244"/>
      <c r="AG21" s="245"/>
      <c r="AH21" s="243">
        <f>BD.PD5[[#This Row],[Av.P4 '[%']]]*BD.PD5[[#This Row],[Ppto. Orden Interna '[DOP']]]</f>
        <v>0</v>
      </c>
      <c r="AI21" s="244"/>
      <c r="AJ21" s="245"/>
      <c r="AK21" s="243">
        <f>BD.PD5[[#This Row],[Av.P5 '[%']]]*BD.PD5[[#This Row],[Ppto. Orden Interna '[DOP']]]</f>
        <v>0</v>
      </c>
      <c r="AL21" s="246">
        <f>BD.PD5[[#This Row],[Pago 5]]+BD.PD5[[#This Row],[Pago 4]]+BD.PD5[[#This Row],[Pago 3]]+BD.PD5[[#This Row],[Pago 2]]+BD.PD5[[#This Row],[Pago 1]]</f>
        <v>0</v>
      </c>
      <c r="AM21" s="308"/>
      <c r="AN21" s="308"/>
      <c r="AO21" s="308"/>
      <c r="AP21" s="308"/>
      <c r="AQ21" s="308"/>
      <c r="AR21" s="308"/>
      <c r="AS21" s="308"/>
      <c r="AT21" s="308"/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</row>
    <row r="22" spans="1:241" s="249" customFormat="1" ht="15" customHeight="1" x14ac:dyDescent="0.3">
      <c r="A22" s="174">
        <v>2.1</v>
      </c>
      <c r="B22" s="231" t="s">
        <v>243</v>
      </c>
      <c r="C22" s="232" t="e">
        <f>VLOOKUP(BD.PD5[[#This Row],[Pos]],[17]!PPto[#Data],3,FALSE)</f>
        <v>#REF!</v>
      </c>
      <c r="D22" s="233" t="s">
        <v>243</v>
      </c>
      <c r="E22" s="305">
        <f>IF(BD.PD5[[#This Row],[.]]="*",VLOOKUP(BD.PD5[[#This Row],[Pos]],[17]Presupuesto!A:H,7,FALSE),"")</f>
        <v>0</v>
      </c>
      <c r="F22" s="234"/>
      <c r="G22" s="234"/>
      <c r="H22" s="234"/>
      <c r="I22" s="235"/>
      <c r="J22" s="233" t="s">
        <v>117</v>
      </c>
      <c r="K22" s="236">
        <f>IF(BD.PD5[[#This Row],[Mon]]="DOP",1,HLOOKUP(BD.PD5[[#This Row],[Mon]],$J$1:$K$2,2,FALSE))</f>
        <v>64.5</v>
      </c>
      <c r="L22" s="237">
        <v>0</v>
      </c>
      <c r="M22" s="238">
        <f>BD.PD5[[#This Row],[Cant.]]*BD.PD5[[#This Row],[ Tasa ]]*BD.PD5[[#This Row],[ Precio Und.]]</f>
        <v>0</v>
      </c>
      <c r="N22" s="239"/>
      <c r="O22" s="238">
        <f>IF(BD.PD5[[#This Row],[Liquid. '[%']]]&lt;&gt;0,(BD.PD5[[#This Row],[Valor Neto '[DOP']]]*BD.PD5[[#This Row],[Liquid. '[%']]])+BD.PD5[[#This Row],[Valor Neto '[DOP']]],BD.PD5[[#This Row],[Valor Neto '[DOP']]])</f>
        <v>0</v>
      </c>
      <c r="P22" s="359">
        <f>BD.PD5[[#This Row],[Ppto. Orden Interna '[DOP']]]/HLOOKUP("USD",$J$1:$K$2,2,FALSE)</f>
        <v>0</v>
      </c>
      <c r="Q22" s="240"/>
      <c r="R22" s="240"/>
      <c r="S22" s="240"/>
      <c r="T22" s="240"/>
      <c r="U22" s="240"/>
      <c r="V22" s="234"/>
      <c r="W22" s="241"/>
      <c r="X22" s="242"/>
      <c r="Y22" s="243">
        <f>BD.PD5[[#This Row],[Av.P1 '[%']]]*BD.PD5[[#This Row],[Ppto. Orden Interna '[DOP']]]</f>
        <v>0</v>
      </c>
      <c r="Z22" s="244"/>
      <c r="AA22" s="245"/>
      <c r="AB22" s="243">
        <f>BD.PD5[[#This Row],[Av.P2 '[%']]]*BD.PD5[[#This Row],[Ppto. Orden Interna '[DOP']]]</f>
        <v>0</v>
      </c>
      <c r="AC22" s="244"/>
      <c r="AD22" s="245"/>
      <c r="AE22" s="243">
        <f>BD.PD5[[#This Row],[Av.P3 '[%']]]*BD.PD5[[#This Row],[Ppto. Orden Interna '[DOP']]]</f>
        <v>0</v>
      </c>
      <c r="AF22" s="244"/>
      <c r="AG22" s="245"/>
      <c r="AH22" s="243">
        <f>BD.PD5[[#This Row],[Av.P4 '[%']]]*BD.PD5[[#This Row],[Ppto. Orden Interna '[DOP']]]</f>
        <v>0</v>
      </c>
      <c r="AI22" s="244"/>
      <c r="AJ22" s="245"/>
      <c r="AK22" s="243">
        <f>BD.PD5[[#This Row],[Av.P5 '[%']]]*BD.PD5[[#This Row],[Ppto. Orden Interna '[DOP']]]</f>
        <v>0</v>
      </c>
      <c r="AL22" s="246">
        <f>BD.PD5[[#This Row],[Pago 5]]+BD.PD5[[#This Row],[Pago 4]]+BD.PD5[[#This Row],[Pago 3]]+BD.PD5[[#This Row],[Pago 2]]+BD.PD5[[#This Row],[Pago 1]]</f>
        <v>0</v>
      </c>
      <c r="AM22" s="308"/>
      <c r="AN22" s="308"/>
      <c r="AO22" s="308"/>
      <c r="AP22" s="308"/>
      <c r="AQ22" s="308"/>
      <c r="AR22" s="308"/>
      <c r="AS22" s="308"/>
      <c r="AT22" s="308"/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</row>
    <row r="23" spans="1:241" s="249" customFormat="1" ht="15" customHeight="1" x14ac:dyDescent="0.3">
      <c r="A23" s="174">
        <v>2.11</v>
      </c>
      <c r="B23" s="231" t="s">
        <v>243</v>
      </c>
      <c r="C23" s="232" t="e">
        <f>VLOOKUP(BD.PD5[[#This Row],[Pos]],[17]!PPto[#Data],3,FALSE)</f>
        <v>#REF!</v>
      </c>
      <c r="D23" s="233" t="s">
        <v>243</v>
      </c>
      <c r="E23" s="305">
        <f>IF(BD.PD5[[#This Row],[.]]="*",VLOOKUP(BD.PD5[[#This Row],[Pos]],[17]Presupuesto!A:H,7,FALSE),"")</f>
        <v>0</v>
      </c>
      <c r="F23" s="234"/>
      <c r="G23" s="234"/>
      <c r="H23" s="234"/>
      <c r="I23" s="235"/>
      <c r="J23" s="233" t="s">
        <v>117</v>
      </c>
      <c r="K23" s="236">
        <f>IF(BD.PD5[[#This Row],[Mon]]="DOP",1,HLOOKUP(BD.PD5[[#This Row],[Mon]],$J$1:$K$2,2,FALSE))</f>
        <v>64.5</v>
      </c>
      <c r="L23" s="237">
        <v>0</v>
      </c>
      <c r="M23" s="238">
        <f>BD.PD5[[#This Row],[Cant.]]*BD.PD5[[#This Row],[ Tasa ]]*BD.PD5[[#This Row],[ Precio Und.]]</f>
        <v>0</v>
      </c>
      <c r="N23" s="239"/>
      <c r="O23" s="238">
        <f>IF(BD.PD5[[#This Row],[Liquid. '[%']]]&lt;&gt;0,(BD.PD5[[#This Row],[Valor Neto '[DOP']]]*BD.PD5[[#This Row],[Liquid. '[%']]])+BD.PD5[[#This Row],[Valor Neto '[DOP']]],BD.PD5[[#This Row],[Valor Neto '[DOP']]])</f>
        <v>0</v>
      </c>
      <c r="P23" s="359">
        <f>BD.PD5[[#This Row],[Ppto. Orden Interna '[DOP']]]/HLOOKUP("USD",$J$1:$K$2,2,FALSE)</f>
        <v>0</v>
      </c>
      <c r="Q23" s="240"/>
      <c r="R23" s="240"/>
      <c r="S23" s="240"/>
      <c r="T23" s="240"/>
      <c r="U23" s="240"/>
      <c r="V23" s="234"/>
      <c r="W23" s="241"/>
      <c r="X23" s="242"/>
      <c r="Y23" s="243">
        <f>BD.PD5[[#This Row],[Av.P1 '[%']]]*BD.PD5[[#This Row],[Ppto. Orden Interna '[DOP']]]</f>
        <v>0</v>
      </c>
      <c r="Z23" s="244"/>
      <c r="AA23" s="245"/>
      <c r="AB23" s="243">
        <f>BD.PD5[[#This Row],[Av.P2 '[%']]]*BD.PD5[[#This Row],[Ppto. Orden Interna '[DOP']]]</f>
        <v>0</v>
      </c>
      <c r="AC23" s="244"/>
      <c r="AD23" s="245"/>
      <c r="AE23" s="243">
        <f>BD.PD5[[#This Row],[Av.P3 '[%']]]*BD.PD5[[#This Row],[Ppto. Orden Interna '[DOP']]]</f>
        <v>0</v>
      </c>
      <c r="AF23" s="244"/>
      <c r="AG23" s="245"/>
      <c r="AH23" s="243">
        <f>BD.PD5[[#This Row],[Av.P4 '[%']]]*BD.PD5[[#This Row],[Ppto. Orden Interna '[DOP']]]</f>
        <v>0</v>
      </c>
      <c r="AI23" s="244"/>
      <c r="AJ23" s="245"/>
      <c r="AK23" s="243">
        <f>BD.PD5[[#This Row],[Av.P5 '[%']]]*BD.PD5[[#This Row],[Ppto. Orden Interna '[DOP']]]</f>
        <v>0</v>
      </c>
      <c r="AL23" s="246">
        <f>BD.PD5[[#This Row],[Pago 5]]+BD.PD5[[#This Row],[Pago 4]]+BD.PD5[[#This Row],[Pago 3]]+BD.PD5[[#This Row],[Pago 2]]+BD.PD5[[#This Row],[Pago 1]]</f>
        <v>0</v>
      </c>
      <c r="AM23" s="308"/>
      <c r="AN23" s="308"/>
      <c r="AO23" s="308"/>
      <c r="AP23" s="308"/>
      <c r="AQ23" s="308"/>
      <c r="AR23" s="308"/>
      <c r="AS23" s="308"/>
      <c r="AT23" s="308"/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</row>
    <row r="24" spans="1:241" s="249" customFormat="1" ht="15" customHeight="1" x14ac:dyDescent="0.3">
      <c r="A24" s="174">
        <v>3.01</v>
      </c>
      <c r="B24" s="231" t="s">
        <v>243</v>
      </c>
      <c r="C24" s="232" t="e">
        <f>VLOOKUP(BD.PD5[[#This Row],[Pos]],[17]!PPto[#Data],3,FALSE)</f>
        <v>#REF!</v>
      </c>
      <c r="D24" s="233" t="s">
        <v>243</v>
      </c>
      <c r="E24" s="305">
        <f>IF(BD.PD5[[#This Row],[.]]="*",VLOOKUP(BD.PD5[[#This Row],[Pos]],[17]Presupuesto!A:H,7,FALSE),"")</f>
        <v>0</v>
      </c>
      <c r="F24" s="234"/>
      <c r="G24" s="234"/>
      <c r="H24" s="234"/>
      <c r="I24" s="235"/>
      <c r="J24" s="233" t="s">
        <v>117</v>
      </c>
      <c r="K24" s="236">
        <f>IF(BD.PD5[[#This Row],[Mon]]="DOP",1,HLOOKUP(BD.PD5[[#This Row],[Mon]],$J$1:$K$2,2,FALSE))</f>
        <v>64.5</v>
      </c>
      <c r="L24" s="237">
        <v>0</v>
      </c>
      <c r="M24" s="238">
        <f>BD.PD5[[#This Row],[Cant.]]*BD.PD5[[#This Row],[ Tasa ]]*BD.PD5[[#This Row],[ Precio Und.]]</f>
        <v>0</v>
      </c>
      <c r="N24" s="239"/>
      <c r="O24" s="238">
        <f>IF(BD.PD5[[#This Row],[Liquid. '[%']]]&lt;&gt;0,(BD.PD5[[#This Row],[Valor Neto '[DOP']]]*BD.PD5[[#This Row],[Liquid. '[%']]])+BD.PD5[[#This Row],[Valor Neto '[DOP']]],BD.PD5[[#This Row],[Valor Neto '[DOP']]])</f>
        <v>0</v>
      </c>
      <c r="P24" s="359">
        <f>BD.PD5[[#This Row],[Ppto. Orden Interna '[DOP']]]/HLOOKUP("USD",$J$1:$K$2,2,FALSE)</f>
        <v>0</v>
      </c>
      <c r="Q24" s="240"/>
      <c r="R24" s="240"/>
      <c r="S24" s="240"/>
      <c r="T24" s="240"/>
      <c r="U24" s="240"/>
      <c r="V24" s="234"/>
      <c r="W24" s="241"/>
      <c r="X24" s="242"/>
      <c r="Y24" s="243">
        <f>BD.PD5[[#This Row],[Av.P1 '[%']]]*BD.PD5[[#This Row],[Ppto. Orden Interna '[DOP']]]</f>
        <v>0</v>
      </c>
      <c r="Z24" s="244"/>
      <c r="AA24" s="245"/>
      <c r="AB24" s="243">
        <f>BD.PD5[[#This Row],[Av.P2 '[%']]]*BD.PD5[[#This Row],[Ppto. Orden Interna '[DOP']]]</f>
        <v>0</v>
      </c>
      <c r="AC24" s="244"/>
      <c r="AD24" s="245"/>
      <c r="AE24" s="243">
        <f>BD.PD5[[#This Row],[Av.P3 '[%']]]*BD.PD5[[#This Row],[Ppto. Orden Interna '[DOP']]]</f>
        <v>0</v>
      </c>
      <c r="AF24" s="244"/>
      <c r="AG24" s="245"/>
      <c r="AH24" s="243">
        <f>BD.PD5[[#This Row],[Av.P4 '[%']]]*BD.PD5[[#This Row],[Ppto. Orden Interna '[DOP']]]</f>
        <v>0</v>
      </c>
      <c r="AI24" s="244"/>
      <c r="AJ24" s="245"/>
      <c r="AK24" s="243">
        <f>BD.PD5[[#This Row],[Av.P5 '[%']]]*BD.PD5[[#This Row],[Ppto. Orden Interna '[DOP']]]</f>
        <v>0</v>
      </c>
      <c r="AL24" s="246">
        <f>BD.PD5[[#This Row],[Pago 5]]+BD.PD5[[#This Row],[Pago 4]]+BD.PD5[[#This Row],[Pago 3]]+BD.PD5[[#This Row],[Pago 2]]+BD.PD5[[#This Row],[Pago 1]]</f>
        <v>0</v>
      </c>
      <c r="AM24" s="308"/>
      <c r="AN24" s="308"/>
      <c r="AO24" s="308"/>
      <c r="AP24" s="308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</row>
    <row r="25" spans="1:241" s="249" customFormat="1" ht="15" customHeight="1" x14ac:dyDescent="0.3">
      <c r="A25" s="174">
        <v>3.01</v>
      </c>
      <c r="B25" s="231" t="s">
        <v>243</v>
      </c>
      <c r="C25" s="232" t="e">
        <f>VLOOKUP(BD.PD5[[#This Row],[Pos]],[17]!PPto[#Data],3,FALSE)</f>
        <v>#REF!</v>
      </c>
      <c r="D25" s="233" t="s">
        <v>243</v>
      </c>
      <c r="E25" s="305">
        <f>IF(BD.PD5[[#This Row],[.]]="*",VLOOKUP(BD.PD5[[#This Row],[Pos]],[17]Presupuesto!A:H,7,FALSE),"")</f>
        <v>0</v>
      </c>
      <c r="F25" s="234"/>
      <c r="G25" s="234"/>
      <c r="H25" s="234"/>
      <c r="I25" s="235"/>
      <c r="J25" s="233" t="s">
        <v>117</v>
      </c>
      <c r="K25" s="236">
        <f>IF(BD.PD5[[#This Row],[Mon]]="DOP",1,HLOOKUP(BD.PD5[[#This Row],[Mon]],$J$1:$K$2,2,FALSE))</f>
        <v>64.5</v>
      </c>
      <c r="L25" s="237">
        <v>0</v>
      </c>
      <c r="M25" s="238">
        <f>BD.PD5[[#This Row],[Cant.]]*BD.PD5[[#This Row],[ Tasa ]]*BD.PD5[[#This Row],[ Precio Und.]]</f>
        <v>0</v>
      </c>
      <c r="N25" s="239"/>
      <c r="O25" s="238">
        <f>IF(BD.PD5[[#This Row],[Liquid. '[%']]]&lt;&gt;0,(BD.PD5[[#This Row],[Valor Neto '[DOP']]]*BD.PD5[[#This Row],[Liquid. '[%']]])+BD.PD5[[#This Row],[Valor Neto '[DOP']]],BD.PD5[[#This Row],[Valor Neto '[DOP']]])</f>
        <v>0</v>
      </c>
      <c r="P25" s="359">
        <f>BD.PD5[[#This Row],[Ppto. Orden Interna '[DOP']]]/HLOOKUP("USD",$J$1:$K$2,2,FALSE)</f>
        <v>0</v>
      </c>
      <c r="Q25" s="240"/>
      <c r="R25" s="240"/>
      <c r="S25" s="240"/>
      <c r="T25" s="240"/>
      <c r="U25" s="240"/>
      <c r="V25" s="234"/>
      <c r="W25" s="241"/>
      <c r="X25" s="242"/>
      <c r="Y25" s="243">
        <f>BD.PD5[[#This Row],[Av.P1 '[%']]]*BD.PD5[[#This Row],[Ppto. Orden Interna '[DOP']]]</f>
        <v>0</v>
      </c>
      <c r="Z25" s="244"/>
      <c r="AA25" s="245"/>
      <c r="AB25" s="243">
        <f>BD.PD5[[#This Row],[Av.P2 '[%']]]*BD.PD5[[#This Row],[Ppto. Orden Interna '[DOP']]]</f>
        <v>0</v>
      </c>
      <c r="AC25" s="244"/>
      <c r="AD25" s="245"/>
      <c r="AE25" s="243">
        <f>BD.PD5[[#This Row],[Av.P3 '[%']]]*BD.PD5[[#This Row],[Ppto. Orden Interna '[DOP']]]</f>
        <v>0</v>
      </c>
      <c r="AF25" s="244"/>
      <c r="AG25" s="245"/>
      <c r="AH25" s="243">
        <f>BD.PD5[[#This Row],[Av.P4 '[%']]]*BD.PD5[[#This Row],[Ppto. Orden Interna '[DOP']]]</f>
        <v>0</v>
      </c>
      <c r="AI25" s="244"/>
      <c r="AJ25" s="245"/>
      <c r="AK25" s="243">
        <f>BD.PD5[[#This Row],[Av.P5 '[%']]]*BD.PD5[[#This Row],[Ppto. Orden Interna '[DOP']]]</f>
        <v>0</v>
      </c>
      <c r="AL25" s="246">
        <f>BD.PD5[[#This Row],[Pago 5]]+BD.PD5[[#This Row],[Pago 4]]+BD.PD5[[#This Row],[Pago 3]]+BD.PD5[[#This Row],[Pago 2]]+BD.PD5[[#This Row],[Pago 1]]</f>
        <v>0</v>
      </c>
      <c r="AM25" s="308"/>
      <c r="AN25" s="308"/>
      <c r="AO25" s="308"/>
      <c r="AP25" s="308"/>
      <c r="AQ25" s="308"/>
      <c r="AR25" s="308"/>
      <c r="AS25" s="308"/>
      <c r="AT25" s="308"/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</row>
    <row r="26" spans="1:241" s="249" customFormat="1" ht="15" customHeight="1" x14ac:dyDescent="0.3">
      <c r="A26" s="174">
        <v>3.02</v>
      </c>
      <c r="B26" s="231" t="s">
        <v>243</v>
      </c>
      <c r="C26" s="232" t="e">
        <f>VLOOKUP(BD.PD5[[#This Row],[Pos]],[17]!PPto[#Data],3,FALSE)</f>
        <v>#REF!</v>
      </c>
      <c r="D26" s="233" t="s">
        <v>243</v>
      </c>
      <c r="E26" s="305">
        <f>IF(BD.PD5[[#This Row],[.]]="*",VLOOKUP(BD.PD5[[#This Row],[Pos]],[17]Presupuesto!A:H,7,FALSE),"")</f>
        <v>0</v>
      </c>
      <c r="F26" s="234"/>
      <c r="G26" s="234"/>
      <c r="H26" s="234"/>
      <c r="I26" s="235"/>
      <c r="J26" s="233" t="s">
        <v>117</v>
      </c>
      <c r="K26" s="236">
        <f>IF(BD.PD5[[#This Row],[Mon]]="DOP",1,HLOOKUP(BD.PD5[[#This Row],[Mon]],$J$1:$K$2,2,FALSE))</f>
        <v>64.5</v>
      </c>
      <c r="L26" s="237">
        <v>0</v>
      </c>
      <c r="M26" s="238">
        <f>BD.PD5[[#This Row],[Cant.]]*BD.PD5[[#This Row],[ Tasa ]]*BD.PD5[[#This Row],[ Precio Und.]]</f>
        <v>0</v>
      </c>
      <c r="N26" s="239"/>
      <c r="O26" s="238">
        <f>IF(BD.PD5[[#This Row],[Liquid. '[%']]]&lt;&gt;0,(BD.PD5[[#This Row],[Valor Neto '[DOP']]]*BD.PD5[[#This Row],[Liquid. '[%']]])+BD.PD5[[#This Row],[Valor Neto '[DOP']]],BD.PD5[[#This Row],[Valor Neto '[DOP']]])</f>
        <v>0</v>
      </c>
      <c r="P26" s="359">
        <f>BD.PD5[[#This Row],[Ppto. Orden Interna '[DOP']]]/HLOOKUP("USD",$J$1:$K$2,2,FALSE)</f>
        <v>0</v>
      </c>
      <c r="Q26" s="240"/>
      <c r="R26" s="240"/>
      <c r="S26" s="240"/>
      <c r="T26" s="240"/>
      <c r="U26" s="240"/>
      <c r="V26" s="234"/>
      <c r="W26" s="241"/>
      <c r="X26" s="242"/>
      <c r="Y26" s="243">
        <f>BD.PD5[[#This Row],[Av.P1 '[%']]]*BD.PD5[[#This Row],[Ppto. Orden Interna '[DOP']]]</f>
        <v>0</v>
      </c>
      <c r="Z26" s="244"/>
      <c r="AA26" s="245"/>
      <c r="AB26" s="243">
        <f>BD.PD5[[#This Row],[Av.P2 '[%']]]*BD.PD5[[#This Row],[Ppto. Orden Interna '[DOP']]]</f>
        <v>0</v>
      </c>
      <c r="AC26" s="244"/>
      <c r="AD26" s="245"/>
      <c r="AE26" s="243">
        <f>BD.PD5[[#This Row],[Av.P3 '[%']]]*BD.PD5[[#This Row],[Ppto. Orden Interna '[DOP']]]</f>
        <v>0</v>
      </c>
      <c r="AF26" s="244"/>
      <c r="AG26" s="245"/>
      <c r="AH26" s="243">
        <f>BD.PD5[[#This Row],[Av.P4 '[%']]]*BD.PD5[[#This Row],[Ppto. Orden Interna '[DOP']]]</f>
        <v>0</v>
      </c>
      <c r="AI26" s="244"/>
      <c r="AJ26" s="245"/>
      <c r="AK26" s="243">
        <f>BD.PD5[[#This Row],[Av.P5 '[%']]]*BD.PD5[[#This Row],[Ppto. Orden Interna '[DOP']]]</f>
        <v>0</v>
      </c>
      <c r="AL26" s="246">
        <f>BD.PD5[[#This Row],[Pago 5]]+BD.PD5[[#This Row],[Pago 4]]+BD.PD5[[#This Row],[Pago 3]]+BD.PD5[[#This Row],[Pago 2]]+BD.PD5[[#This Row],[Pago 1]]</f>
        <v>0</v>
      </c>
      <c r="AM26" s="308"/>
      <c r="AN26" s="308"/>
      <c r="AO26" s="308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</row>
    <row r="27" spans="1:241" s="249" customFormat="1" ht="15" customHeight="1" x14ac:dyDescent="0.3">
      <c r="A27" s="174">
        <v>3.03</v>
      </c>
      <c r="B27" s="231" t="s">
        <v>243</v>
      </c>
      <c r="C27" s="232" t="e">
        <f>VLOOKUP(BD.PD5[[#This Row],[Pos]],[17]!PPto[#Data],3,FALSE)</f>
        <v>#REF!</v>
      </c>
      <c r="D27" s="233" t="s">
        <v>243</v>
      </c>
      <c r="E27" s="305">
        <f>IF(BD.PD5[[#This Row],[.]]="*",VLOOKUP(BD.PD5[[#This Row],[Pos]],[17]Presupuesto!A:H,7,FALSE),"")</f>
        <v>0</v>
      </c>
      <c r="F27" s="234"/>
      <c r="G27" s="234"/>
      <c r="H27" s="234"/>
      <c r="I27" s="235"/>
      <c r="J27" s="233" t="s">
        <v>117</v>
      </c>
      <c r="K27" s="236">
        <f>IF(BD.PD5[[#This Row],[Mon]]="DOP",1,HLOOKUP(BD.PD5[[#This Row],[Mon]],$J$1:$K$2,2,FALSE))</f>
        <v>64.5</v>
      </c>
      <c r="L27" s="237">
        <v>0</v>
      </c>
      <c r="M27" s="238">
        <f>BD.PD5[[#This Row],[Cant.]]*BD.PD5[[#This Row],[ Tasa ]]*BD.PD5[[#This Row],[ Precio Und.]]</f>
        <v>0</v>
      </c>
      <c r="N27" s="239"/>
      <c r="O27" s="238">
        <f>IF(BD.PD5[[#This Row],[Liquid. '[%']]]&lt;&gt;0,(BD.PD5[[#This Row],[Valor Neto '[DOP']]]*BD.PD5[[#This Row],[Liquid. '[%']]])+BD.PD5[[#This Row],[Valor Neto '[DOP']]],BD.PD5[[#This Row],[Valor Neto '[DOP']]])</f>
        <v>0</v>
      </c>
      <c r="P27" s="247">
        <f>BD.PD5[[#This Row],[Ppto. Orden Interna '[DOP']]]/HLOOKUP("USD",$J$1:$K$2,2,FALSE)</f>
        <v>0</v>
      </c>
      <c r="Q27" s="240"/>
      <c r="R27" s="240"/>
      <c r="S27" s="240"/>
      <c r="T27" s="240"/>
      <c r="U27" s="240"/>
      <c r="V27" s="234"/>
      <c r="W27" s="241"/>
      <c r="X27" s="242"/>
      <c r="Y27" s="248">
        <f>BD.PD5[[#This Row],[Av.P1 '[%']]]*BD.PD5[[#This Row],[Ppto. Orden Interna '[DOP']]]</f>
        <v>0</v>
      </c>
      <c r="Z27" s="244"/>
      <c r="AA27" s="245"/>
      <c r="AB27" s="248">
        <f>BD.PD5[[#This Row],[Av.P2 '[%']]]*BD.PD5[[#This Row],[Ppto. Orden Interna '[DOP']]]</f>
        <v>0</v>
      </c>
      <c r="AC27" s="244"/>
      <c r="AD27" s="245"/>
      <c r="AE27" s="248">
        <f>BD.PD5[[#This Row],[Av.P3 '[%']]]*BD.PD5[[#This Row],[Ppto. Orden Interna '[DOP']]]</f>
        <v>0</v>
      </c>
      <c r="AF27" s="244"/>
      <c r="AG27" s="245"/>
      <c r="AH27" s="248">
        <f>BD.PD5[[#This Row],[Av.P4 '[%']]]*BD.PD5[[#This Row],[Ppto. Orden Interna '[DOP']]]</f>
        <v>0</v>
      </c>
      <c r="AI27" s="244"/>
      <c r="AJ27" s="245"/>
      <c r="AK27" s="248">
        <f>BD.PD5[[#This Row],[Av.P5 '[%']]]*BD.PD5[[#This Row],[Ppto. Orden Interna '[DOP']]]</f>
        <v>0</v>
      </c>
      <c r="AL27" s="246">
        <f>BD.PD5[[#This Row],[Pago 5]]+BD.PD5[[#This Row],[Pago 4]]+BD.PD5[[#This Row],[Pago 3]]+BD.PD5[[#This Row],[Pago 2]]+BD.PD5[[#This Row],[Pago 1]]</f>
        <v>0</v>
      </c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</row>
    <row r="28" spans="1:241" s="249" customFormat="1" ht="15" customHeight="1" x14ac:dyDescent="0.3">
      <c r="A28" s="174">
        <v>3.04</v>
      </c>
      <c r="B28" s="231" t="s">
        <v>243</v>
      </c>
      <c r="C28" s="232" t="e">
        <f>VLOOKUP(BD.PD5[[#This Row],[Pos]],[17]!PPto[#Data],3,FALSE)</f>
        <v>#REF!</v>
      </c>
      <c r="D28" s="233" t="s">
        <v>243</v>
      </c>
      <c r="E28" s="305">
        <f>IF(BD.PD5[[#This Row],[.]]="*",VLOOKUP(BD.PD5[[#This Row],[Pos]],[17]Presupuesto!A:H,7,FALSE),"")</f>
        <v>0</v>
      </c>
      <c r="F28" s="234"/>
      <c r="G28" s="234"/>
      <c r="H28" s="234"/>
      <c r="I28" s="235"/>
      <c r="J28" s="233" t="s">
        <v>117</v>
      </c>
      <c r="K28" s="236">
        <f>IF(BD.PD5[[#This Row],[Mon]]="DOP",1,HLOOKUP(BD.PD5[[#This Row],[Mon]],$J$1:$K$2,2,FALSE))</f>
        <v>64.5</v>
      </c>
      <c r="L28" s="237">
        <v>0</v>
      </c>
      <c r="M28" s="238">
        <f>BD.PD5[[#This Row],[Cant.]]*BD.PD5[[#This Row],[ Tasa ]]*BD.PD5[[#This Row],[ Precio Und.]]</f>
        <v>0</v>
      </c>
      <c r="N28" s="239"/>
      <c r="O28" s="238">
        <f>IF(BD.PD5[[#This Row],[Liquid. '[%']]]&lt;&gt;0,(BD.PD5[[#This Row],[Valor Neto '[DOP']]]*BD.PD5[[#This Row],[Liquid. '[%']]])+BD.PD5[[#This Row],[Valor Neto '[DOP']]],BD.PD5[[#This Row],[Valor Neto '[DOP']]])</f>
        <v>0</v>
      </c>
      <c r="P28" s="247">
        <f>BD.PD5[[#This Row],[Ppto. Orden Interna '[DOP']]]/HLOOKUP("USD",$J$1:$K$2,2,FALSE)</f>
        <v>0</v>
      </c>
      <c r="Q28" s="240"/>
      <c r="R28" s="240"/>
      <c r="S28" s="240"/>
      <c r="T28" s="240"/>
      <c r="U28" s="240"/>
      <c r="V28" s="234"/>
      <c r="W28" s="241"/>
      <c r="X28" s="242"/>
      <c r="Y28" s="248">
        <f>BD.PD5[[#This Row],[Av.P1 '[%']]]*BD.PD5[[#This Row],[Ppto. Orden Interna '[DOP']]]</f>
        <v>0</v>
      </c>
      <c r="Z28" s="244"/>
      <c r="AA28" s="245"/>
      <c r="AB28" s="248">
        <f>BD.PD5[[#This Row],[Av.P2 '[%']]]*BD.PD5[[#This Row],[Ppto. Orden Interna '[DOP']]]</f>
        <v>0</v>
      </c>
      <c r="AC28" s="244"/>
      <c r="AD28" s="245"/>
      <c r="AE28" s="248">
        <f>BD.PD5[[#This Row],[Av.P3 '[%']]]*BD.PD5[[#This Row],[Ppto. Orden Interna '[DOP']]]</f>
        <v>0</v>
      </c>
      <c r="AF28" s="244"/>
      <c r="AG28" s="245"/>
      <c r="AH28" s="248">
        <f>BD.PD5[[#This Row],[Av.P4 '[%']]]*BD.PD5[[#This Row],[Ppto. Orden Interna '[DOP']]]</f>
        <v>0</v>
      </c>
      <c r="AI28" s="244"/>
      <c r="AJ28" s="245"/>
      <c r="AK28" s="248">
        <f>BD.PD5[[#This Row],[Av.P5 '[%']]]*BD.PD5[[#This Row],[Ppto. Orden Interna '[DOP']]]</f>
        <v>0</v>
      </c>
      <c r="AL28" s="246">
        <f>BD.PD5[[#This Row],[Pago 5]]+BD.PD5[[#This Row],[Pago 4]]+BD.PD5[[#This Row],[Pago 3]]+BD.PD5[[#This Row],[Pago 2]]+BD.PD5[[#This Row],[Pago 1]]</f>
        <v>0</v>
      </c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</row>
    <row r="29" spans="1:241" s="249" customFormat="1" ht="15" customHeight="1" x14ac:dyDescent="0.3">
      <c r="A29" s="174">
        <v>3.04</v>
      </c>
      <c r="B29" s="231"/>
      <c r="C29" s="232" t="e">
        <f>VLOOKUP(BD.PD5[[#This Row],[Pos]],[17]!PPto[#Data],3,FALSE)</f>
        <v>#REF!</v>
      </c>
      <c r="D29" s="174" t="s">
        <v>23</v>
      </c>
      <c r="E29" s="305" t="str">
        <f>IF(BD.PD5[[#This Row],[.]]="*",VLOOKUP(BD.PD5[[#This Row],[Pos]],[17]Presupuesto!A:H,7,FALSE),"")</f>
        <v/>
      </c>
      <c r="F29" s="234" t="s">
        <v>1197</v>
      </c>
      <c r="G29" s="234"/>
      <c r="H29" s="174" t="s">
        <v>1156</v>
      </c>
      <c r="I29" s="288">
        <v>2</v>
      </c>
      <c r="J29" s="174" t="s">
        <v>117</v>
      </c>
      <c r="K29" s="236">
        <f>IF(BD.PD5[[#This Row],[Mon]]="DOP",1,HLOOKUP(BD.PD5[[#This Row],[Mon]],$J$1:$K$2,2,FALSE))</f>
        <v>64.5</v>
      </c>
      <c r="L29" s="289">
        <v>513</v>
      </c>
      <c r="M29" s="238">
        <f>BD.PD5[[#This Row],[Cant.]]*BD.PD5[[#This Row],[ Tasa ]]*BD.PD5[[#This Row],[ Precio Und.]]</f>
        <v>66177</v>
      </c>
      <c r="N29" s="290">
        <v>0</v>
      </c>
      <c r="O29" s="238">
        <f>IF(BD.PD5[[#This Row],[Liquid. '[%']]]&lt;&gt;0,(BD.PD5[[#This Row],[Valor Neto '[DOP']]]*BD.PD5[[#This Row],[Liquid. '[%']]])+BD.PD5[[#This Row],[Valor Neto '[DOP']]],BD.PD5[[#This Row],[Valor Neto '[DOP']]])</f>
        <v>66177</v>
      </c>
      <c r="P29" s="359">
        <f>BD.PD5[[#This Row],[Ppto. Orden Interna '[DOP']]]/HLOOKUP("USD",$J$1:$K$2,2,FALSE)</f>
        <v>1026</v>
      </c>
      <c r="Q29" s="230" t="s">
        <v>1198</v>
      </c>
      <c r="R29" s="240"/>
      <c r="S29" s="240"/>
      <c r="T29" s="449" t="s">
        <v>299</v>
      </c>
      <c r="U29" s="450">
        <v>801668</v>
      </c>
      <c r="V29" s="219" t="s">
        <v>1198</v>
      </c>
      <c r="W29" s="241"/>
      <c r="X29" s="242"/>
      <c r="Y29" s="243">
        <f>BD.PD5[[#This Row],[Av.P1 '[%']]]*BD.PD5[[#This Row],[Ppto. Orden Interna '[DOP']]]</f>
        <v>0</v>
      </c>
      <c r="Z29" s="244"/>
      <c r="AA29" s="245"/>
      <c r="AB29" s="243">
        <f>BD.PD5[[#This Row],[Av.P2 '[%']]]*BD.PD5[[#This Row],[Ppto. Orden Interna '[DOP']]]</f>
        <v>0</v>
      </c>
      <c r="AC29" s="244"/>
      <c r="AD29" s="245"/>
      <c r="AE29" s="243">
        <f>BD.PD5[[#This Row],[Av.P3 '[%']]]*BD.PD5[[#This Row],[Ppto. Orden Interna '[DOP']]]</f>
        <v>0</v>
      </c>
      <c r="AF29" s="244"/>
      <c r="AG29" s="245"/>
      <c r="AH29" s="243">
        <f>BD.PD5[[#This Row],[Av.P4 '[%']]]*BD.PD5[[#This Row],[Ppto. Orden Interna '[DOP']]]</f>
        <v>0</v>
      </c>
      <c r="AI29" s="244"/>
      <c r="AJ29" s="245"/>
      <c r="AK29" s="243">
        <f>BD.PD5[[#This Row],[Av.P5 '[%']]]*BD.PD5[[#This Row],[Ppto. Orden Interna '[DOP']]]</f>
        <v>0</v>
      </c>
      <c r="AL29" s="246">
        <f>BD.PD5[[#This Row],[Pago 5]]+BD.PD5[[#This Row],[Pago 4]]+BD.PD5[[#This Row],[Pago 3]]+BD.PD5[[#This Row],[Pago 2]]+BD.PD5[[#This Row],[Pago 1]]</f>
        <v>0</v>
      </c>
      <c r="AM29" s="308"/>
      <c r="AN29" s="308"/>
      <c r="AO29" s="308"/>
      <c r="AP29" s="308"/>
      <c r="AQ29" s="308"/>
      <c r="AR29" s="308"/>
      <c r="AS29" s="308"/>
      <c r="AT29" s="308"/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</row>
    <row r="30" spans="1:241" s="249" customFormat="1" ht="15" customHeight="1" x14ac:dyDescent="0.3">
      <c r="A30" s="174">
        <v>4.01</v>
      </c>
      <c r="B30" s="231" t="s">
        <v>243</v>
      </c>
      <c r="C30" s="232" t="e">
        <f>VLOOKUP(BD.PD5[[#This Row],[Pos]],[17]!PPto[#Data],3,FALSE)</f>
        <v>#REF!</v>
      </c>
      <c r="D30" s="233" t="s">
        <v>243</v>
      </c>
      <c r="E30" s="305">
        <f>IF(BD.PD5[[#This Row],[.]]="*",VLOOKUP(BD.PD5[[#This Row],[Pos]],[17]Presupuesto!A:H,7,FALSE),"")</f>
        <v>0</v>
      </c>
      <c r="F30" s="234"/>
      <c r="G30" s="234"/>
      <c r="H30" s="234"/>
      <c r="I30" s="235"/>
      <c r="J30" s="233" t="s">
        <v>117</v>
      </c>
      <c r="K30" s="236">
        <f>IF(BD.PD5[[#This Row],[Mon]]="DOP",1,HLOOKUP(BD.PD5[[#This Row],[Mon]],$J$1:$K$2,2,FALSE))</f>
        <v>64.5</v>
      </c>
      <c r="L30" s="237">
        <v>0</v>
      </c>
      <c r="M30" s="238">
        <f>BD.PD5[[#This Row],[Cant.]]*BD.PD5[[#This Row],[ Tasa ]]*BD.PD5[[#This Row],[ Precio Und.]]</f>
        <v>0</v>
      </c>
      <c r="N30" s="239"/>
      <c r="O30" s="238">
        <f>IF(BD.PD5[[#This Row],[Liquid. '[%']]]&lt;&gt;0,(BD.PD5[[#This Row],[Valor Neto '[DOP']]]*BD.PD5[[#This Row],[Liquid. '[%']]])+BD.PD5[[#This Row],[Valor Neto '[DOP']]],BD.PD5[[#This Row],[Valor Neto '[DOP']]])</f>
        <v>0</v>
      </c>
      <c r="P30" s="359">
        <f>BD.PD5[[#This Row],[Ppto. Orden Interna '[DOP']]]/HLOOKUP("USD",$J$1:$K$2,2,FALSE)</f>
        <v>0</v>
      </c>
      <c r="Q30" s="240"/>
      <c r="R30" s="240"/>
      <c r="S30" s="240"/>
      <c r="T30" s="240"/>
      <c r="U30" s="240"/>
      <c r="V30" s="234"/>
      <c r="W30" s="241"/>
      <c r="X30" s="242"/>
      <c r="Y30" s="243">
        <f>BD.PD5[[#This Row],[Av.P1 '[%']]]*BD.PD5[[#This Row],[Ppto. Orden Interna '[DOP']]]</f>
        <v>0</v>
      </c>
      <c r="Z30" s="244"/>
      <c r="AA30" s="245"/>
      <c r="AB30" s="243">
        <f>BD.PD5[[#This Row],[Av.P2 '[%']]]*BD.PD5[[#This Row],[Ppto. Orden Interna '[DOP']]]</f>
        <v>0</v>
      </c>
      <c r="AC30" s="244"/>
      <c r="AD30" s="245"/>
      <c r="AE30" s="243">
        <f>BD.PD5[[#This Row],[Av.P3 '[%']]]*BD.PD5[[#This Row],[Ppto. Orden Interna '[DOP']]]</f>
        <v>0</v>
      </c>
      <c r="AF30" s="244"/>
      <c r="AG30" s="245"/>
      <c r="AH30" s="243">
        <f>BD.PD5[[#This Row],[Av.P4 '[%']]]*BD.PD5[[#This Row],[Ppto. Orden Interna '[DOP']]]</f>
        <v>0</v>
      </c>
      <c r="AI30" s="244"/>
      <c r="AJ30" s="245"/>
      <c r="AK30" s="243">
        <f>BD.PD5[[#This Row],[Av.P5 '[%']]]*BD.PD5[[#This Row],[Ppto. Orden Interna '[DOP']]]</f>
        <v>0</v>
      </c>
      <c r="AL30" s="246">
        <f>BD.PD5[[#This Row],[Pago 5]]+BD.PD5[[#This Row],[Pago 4]]+BD.PD5[[#This Row],[Pago 3]]+BD.PD5[[#This Row],[Pago 2]]+BD.PD5[[#This Row],[Pago 1]]</f>
        <v>0</v>
      </c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</row>
    <row r="31" spans="1:241" s="249" customFormat="1" ht="15" customHeight="1" x14ac:dyDescent="0.3">
      <c r="A31" s="174">
        <v>4.01</v>
      </c>
      <c r="B31" s="231"/>
      <c r="C31" s="232" t="e">
        <f>VLOOKUP(BD.PD5[[#This Row],[Pos]],[17]!PPto[#Data],3,FALSE)</f>
        <v>#REF!</v>
      </c>
      <c r="D31" s="174" t="s">
        <v>23</v>
      </c>
      <c r="E31" s="305" t="str">
        <f>IF(BD.PD5[[#This Row],[.]]="*",VLOOKUP(BD.PD5[[#This Row],[Pos]],[17]Presupuesto!A:H,7,FALSE),"")</f>
        <v/>
      </c>
      <c r="F31" s="378" t="s">
        <v>267</v>
      </c>
      <c r="G31" s="174">
        <v>4512744015</v>
      </c>
      <c r="H31" s="174" t="s">
        <v>1162</v>
      </c>
      <c r="I31" s="288">
        <v>1</v>
      </c>
      <c r="J31" s="174" t="s">
        <v>117</v>
      </c>
      <c r="K31" s="236">
        <f>IF(BD.PD5[[#This Row],[Mon]]="DOP",1,HLOOKUP(BD.PD5[[#This Row],[Mon]],$J$1:$K$2,2,FALSE))</f>
        <v>64.5</v>
      </c>
      <c r="L31" s="289">
        <v>291</v>
      </c>
      <c r="M31" s="238">
        <f>BD.PD5[[#This Row],[Cant.]]*BD.PD5[[#This Row],[ Tasa ]]*BD.PD5[[#This Row],[ Precio Und.]]</f>
        <v>18769.5</v>
      </c>
      <c r="N31" s="290">
        <v>0</v>
      </c>
      <c r="O31" s="238">
        <f>IF(BD.PD5[[#This Row],[Liquid. '[%']]]&lt;&gt;0,(BD.PD5[[#This Row],[Valor Neto '[DOP']]]*BD.PD5[[#This Row],[Liquid. '[%']]])+BD.PD5[[#This Row],[Valor Neto '[DOP']]],BD.PD5[[#This Row],[Valor Neto '[DOP']]])</f>
        <v>18769.5</v>
      </c>
      <c r="P31" s="359">
        <f>BD.PD5[[#This Row],[Ppto. Orden Interna '[DOP']]]/HLOOKUP("USD",$J$1:$K$2,2,FALSE)</f>
        <v>291</v>
      </c>
      <c r="Q31" s="230" t="s">
        <v>1163</v>
      </c>
      <c r="R31" s="240"/>
      <c r="S31" s="240"/>
      <c r="T31" s="456"/>
      <c r="U31" s="456"/>
      <c r="V31" s="230" t="s">
        <v>1163</v>
      </c>
      <c r="W31" s="241"/>
      <c r="X31" s="242"/>
      <c r="Y31" s="243">
        <f>BD.PD5[[#This Row],[Av.P1 '[%']]]*BD.PD5[[#This Row],[Ppto. Orden Interna '[DOP']]]</f>
        <v>0</v>
      </c>
      <c r="Z31" s="244"/>
      <c r="AA31" s="245"/>
      <c r="AB31" s="243">
        <f>BD.PD5[[#This Row],[Av.P2 '[%']]]*BD.PD5[[#This Row],[Ppto. Orden Interna '[DOP']]]</f>
        <v>0</v>
      </c>
      <c r="AC31" s="244"/>
      <c r="AD31" s="245"/>
      <c r="AE31" s="243">
        <f>BD.PD5[[#This Row],[Av.P3 '[%']]]*BD.PD5[[#This Row],[Ppto. Orden Interna '[DOP']]]</f>
        <v>0</v>
      </c>
      <c r="AF31" s="244"/>
      <c r="AG31" s="245"/>
      <c r="AH31" s="243">
        <f>BD.PD5[[#This Row],[Av.P4 '[%']]]*BD.PD5[[#This Row],[Ppto. Orden Interna '[DOP']]]</f>
        <v>0</v>
      </c>
      <c r="AI31" s="244"/>
      <c r="AJ31" s="245"/>
      <c r="AK31" s="243">
        <f>BD.PD5[[#This Row],[Av.P5 '[%']]]*BD.PD5[[#This Row],[Ppto. Orden Interna '[DOP']]]</f>
        <v>0</v>
      </c>
      <c r="AL31" s="246">
        <f>BD.PD5[[#This Row],[Pago 5]]+BD.PD5[[#This Row],[Pago 4]]+BD.PD5[[#This Row],[Pago 3]]+BD.PD5[[#This Row],[Pago 2]]+BD.PD5[[#This Row],[Pago 1]]</f>
        <v>0</v>
      </c>
      <c r="AM31" s="308"/>
      <c r="AN31" s="308"/>
      <c r="AO31" s="308"/>
      <c r="AP31" s="308"/>
      <c r="AQ31" s="308"/>
      <c r="AR31" s="308"/>
      <c r="AS31" s="308"/>
      <c r="AT31" s="308"/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</row>
    <row r="32" spans="1:241" s="249" customFormat="1" ht="15" customHeight="1" x14ac:dyDescent="0.3">
      <c r="A32" s="174">
        <v>4.01</v>
      </c>
      <c r="B32" s="231"/>
      <c r="C32" s="232" t="e">
        <f>VLOOKUP(BD.PD5[[#This Row],[Pos]],[17]!PPto[#Data],3,FALSE)</f>
        <v>#REF!</v>
      </c>
      <c r="D32" s="174" t="s">
        <v>23</v>
      </c>
      <c r="E32" s="305" t="str">
        <f>IF(BD.PD5[[#This Row],[.]]="*",VLOOKUP(BD.PD5[[#This Row],[Pos]],[17]Presupuesto!A:H,7,FALSE),"")</f>
        <v/>
      </c>
      <c r="F32" s="358" t="s">
        <v>1056</v>
      </c>
      <c r="G32" s="234"/>
      <c r="H32" s="234"/>
      <c r="I32" s="288"/>
      <c r="J32" s="174" t="s">
        <v>260</v>
      </c>
      <c r="K32" s="236">
        <f>IF(BD.PD5[[#This Row],[Mon]]="DOP",1,HLOOKUP(BD.PD5[[#This Row],[Mon]],$J$1:$K$2,2,FALSE))</f>
        <v>1</v>
      </c>
      <c r="L32" s="289">
        <v>1000000</v>
      </c>
      <c r="M32" s="238">
        <f>BD.PD5[[#This Row],[Cant.]]*BD.PD5[[#This Row],[ Tasa ]]*BD.PD5[[#This Row],[ Precio Und.]]</f>
        <v>0</v>
      </c>
      <c r="N32" s="290">
        <v>0.02</v>
      </c>
      <c r="O32" s="238">
        <f>IF(BD.PD5[[#This Row],[Liquid. '[%']]]&lt;&gt;0,(BD.PD5[[#This Row],[Valor Neto '[DOP']]]*BD.PD5[[#This Row],[Liquid. '[%']]])+BD.PD5[[#This Row],[Valor Neto '[DOP']]],BD.PD5[[#This Row],[Valor Neto '[DOP']]])</f>
        <v>0</v>
      </c>
      <c r="P32" s="359">
        <f>BD.PD5[[#This Row],[Ppto. Orden Interna '[DOP']]]/HLOOKUP("USD",$J$1:$K$2,2,FALSE)</f>
        <v>0</v>
      </c>
      <c r="Q32" s="457"/>
      <c r="R32" s="240"/>
      <c r="S32" s="240"/>
      <c r="T32" s="240"/>
      <c r="U32" s="240"/>
      <c r="V32" s="457"/>
      <c r="W32" s="241"/>
      <c r="X32" s="242"/>
      <c r="Y32" s="243">
        <f>BD.PD5[[#This Row],[Av.P1 '[%']]]*BD.PD5[[#This Row],[Ppto. Orden Interna '[DOP']]]</f>
        <v>0</v>
      </c>
      <c r="Z32" s="244"/>
      <c r="AA32" s="245"/>
      <c r="AB32" s="243">
        <f>BD.PD5[[#This Row],[Av.P2 '[%']]]*BD.PD5[[#This Row],[Ppto. Orden Interna '[DOP']]]</f>
        <v>0</v>
      </c>
      <c r="AC32" s="244"/>
      <c r="AD32" s="245"/>
      <c r="AE32" s="243">
        <f>BD.PD5[[#This Row],[Av.P3 '[%']]]*BD.PD5[[#This Row],[Ppto. Orden Interna '[DOP']]]</f>
        <v>0</v>
      </c>
      <c r="AF32" s="244"/>
      <c r="AG32" s="245"/>
      <c r="AH32" s="243">
        <f>BD.PD5[[#This Row],[Av.P4 '[%']]]*BD.PD5[[#This Row],[Ppto. Orden Interna '[DOP']]]</f>
        <v>0</v>
      </c>
      <c r="AI32" s="244"/>
      <c r="AJ32" s="245"/>
      <c r="AK32" s="243">
        <f>BD.PD5[[#This Row],[Av.P5 '[%']]]*BD.PD5[[#This Row],[Ppto. Orden Interna '[DOP']]]</f>
        <v>0</v>
      </c>
      <c r="AL32" s="246">
        <f>BD.PD5[[#This Row],[Pago 5]]+BD.PD5[[#This Row],[Pago 4]]+BD.PD5[[#This Row],[Pago 3]]+BD.PD5[[#This Row],[Pago 2]]+BD.PD5[[#This Row],[Pago 1]]</f>
        <v>0</v>
      </c>
      <c r="AM32" s="308"/>
      <c r="AN32" s="308"/>
      <c r="AO32" s="308"/>
      <c r="AP32" s="308"/>
      <c r="AQ32" s="308"/>
      <c r="AR32" s="308"/>
      <c r="AS32" s="308"/>
      <c r="AT32" s="308"/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</row>
    <row r="33" spans="1:241" s="249" customFormat="1" ht="15" customHeight="1" x14ac:dyDescent="0.3">
      <c r="A33" s="174">
        <v>4.0199999999999996</v>
      </c>
      <c r="B33" s="231" t="s">
        <v>243</v>
      </c>
      <c r="C33" s="232" t="e">
        <f>VLOOKUP(BD.PD5[[#This Row],[Pos]],[17]!PPto[#Data],3,FALSE)</f>
        <v>#REF!</v>
      </c>
      <c r="D33" s="233" t="s">
        <v>243</v>
      </c>
      <c r="E33" s="305">
        <f>IF(BD.PD5[[#This Row],[.]]="*",VLOOKUP(BD.PD5[[#This Row],[Pos]],[17]Presupuesto!A:H,7,FALSE),"")</f>
        <v>0</v>
      </c>
      <c r="F33" s="234"/>
      <c r="G33" s="234"/>
      <c r="H33" s="234"/>
      <c r="I33" s="235"/>
      <c r="J33" s="233" t="s">
        <v>117</v>
      </c>
      <c r="K33" s="236">
        <f>IF(BD.PD5[[#This Row],[Mon]]="DOP",1,HLOOKUP(BD.PD5[[#This Row],[Mon]],$J$1:$K$2,2,FALSE))</f>
        <v>64.5</v>
      </c>
      <c r="L33" s="237">
        <v>0</v>
      </c>
      <c r="M33" s="238">
        <f>BD.PD5[[#This Row],[Cant.]]*BD.PD5[[#This Row],[ Tasa ]]*BD.PD5[[#This Row],[ Precio Und.]]</f>
        <v>0</v>
      </c>
      <c r="N33" s="239"/>
      <c r="O33" s="238">
        <f>IF(BD.PD5[[#This Row],[Liquid. '[%']]]&lt;&gt;0,(BD.PD5[[#This Row],[Valor Neto '[DOP']]]*BD.PD5[[#This Row],[Liquid. '[%']]])+BD.PD5[[#This Row],[Valor Neto '[DOP']]],BD.PD5[[#This Row],[Valor Neto '[DOP']]])</f>
        <v>0</v>
      </c>
      <c r="P33" s="359">
        <f>BD.PD5[[#This Row],[Ppto. Orden Interna '[DOP']]]/HLOOKUP("USD",$J$1:$K$2,2,FALSE)</f>
        <v>0</v>
      </c>
      <c r="Q33" s="240"/>
      <c r="R33" s="240"/>
      <c r="S33" s="240"/>
      <c r="T33" s="240"/>
      <c r="U33" s="240"/>
      <c r="V33" s="234"/>
      <c r="W33" s="241"/>
      <c r="X33" s="242"/>
      <c r="Y33" s="243">
        <f>BD.PD5[[#This Row],[Av.P1 '[%']]]*BD.PD5[[#This Row],[Ppto. Orden Interna '[DOP']]]</f>
        <v>0</v>
      </c>
      <c r="Z33" s="244"/>
      <c r="AA33" s="245"/>
      <c r="AB33" s="243">
        <f>BD.PD5[[#This Row],[Av.P2 '[%']]]*BD.PD5[[#This Row],[Ppto. Orden Interna '[DOP']]]</f>
        <v>0</v>
      </c>
      <c r="AC33" s="244"/>
      <c r="AD33" s="245"/>
      <c r="AE33" s="243">
        <f>BD.PD5[[#This Row],[Av.P3 '[%']]]*BD.PD5[[#This Row],[Ppto. Orden Interna '[DOP']]]</f>
        <v>0</v>
      </c>
      <c r="AF33" s="244"/>
      <c r="AG33" s="245"/>
      <c r="AH33" s="243">
        <f>BD.PD5[[#This Row],[Av.P4 '[%']]]*BD.PD5[[#This Row],[Ppto. Orden Interna '[DOP']]]</f>
        <v>0</v>
      </c>
      <c r="AI33" s="244"/>
      <c r="AJ33" s="245"/>
      <c r="AK33" s="243">
        <f>BD.PD5[[#This Row],[Av.P5 '[%']]]*BD.PD5[[#This Row],[Ppto. Orden Interna '[DOP']]]</f>
        <v>0</v>
      </c>
      <c r="AL33" s="246">
        <f>BD.PD5[[#This Row],[Pago 5]]+BD.PD5[[#This Row],[Pago 4]]+BD.PD5[[#This Row],[Pago 3]]+BD.PD5[[#This Row],[Pago 2]]+BD.PD5[[#This Row],[Pago 1]]</f>
        <v>0</v>
      </c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</row>
    <row r="34" spans="1:241" s="249" customFormat="1" ht="15" customHeight="1" x14ac:dyDescent="0.3">
      <c r="A34" s="174">
        <v>4.03</v>
      </c>
      <c r="B34" s="231" t="s">
        <v>243</v>
      </c>
      <c r="C34" s="232" t="e">
        <f>VLOOKUP(BD.PD5[[#This Row],[Pos]],[17]!PPto[#Data],3,FALSE)</f>
        <v>#REF!</v>
      </c>
      <c r="D34" s="233" t="s">
        <v>243</v>
      </c>
      <c r="E34" s="305">
        <f>IF(BD.PD5[[#This Row],[.]]="*",VLOOKUP(BD.PD5[[#This Row],[Pos]],[17]Presupuesto!A:H,7,FALSE),"")</f>
        <v>0</v>
      </c>
      <c r="F34" s="234"/>
      <c r="G34" s="234"/>
      <c r="H34" s="234"/>
      <c r="I34" s="235"/>
      <c r="J34" s="233" t="s">
        <v>117</v>
      </c>
      <c r="K34" s="236">
        <f>IF(BD.PD5[[#This Row],[Mon]]="DOP",1,HLOOKUP(BD.PD5[[#This Row],[Mon]],$J$1:$K$2,2,FALSE))</f>
        <v>64.5</v>
      </c>
      <c r="L34" s="237">
        <v>0</v>
      </c>
      <c r="M34" s="238">
        <f>BD.PD5[[#This Row],[Cant.]]*BD.PD5[[#This Row],[ Tasa ]]*BD.PD5[[#This Row],[ Precio Und.]]</f>
        <v>0</v>
      </c>
      <c r="N34" s="239"/>
      <c r="O34" s="238">
        <f>IF(BD.PD5[[#This Row],[Liquid. '[%']]]&lt;&gt;0,(BD.PD5[[#This Row],[Valor Neto '[DOP']]]*BD.PD5[[#This Row],[Liquid. '[%']]])+BD.PD5[[#This Row],[Valor Neto '[DOP']]],BD.PD5[[#This Row],[Valor Neto '[DOP']]])</f>
        <v>0</v>
      </c>
      <c r="P34" s="359">
        <f>BD.PD5[[#This Row],[Ppto. Orden Interna '[DOP']]]/HLOOKUP("USD",$J$1:$K$2,2,FALSE)</f>
        <v>0</v>
      </c>
      <c r="Q34" s="240"/>
      <c r="R34" s="240"/>
      <c r="S34" s="240"/>
      <c r="T34" s="240"/>
      <c r="U34" s="240"/>
      <c r="V34" s="234"/>
      <c r="W34" s="241"/>
      <c r="X34" s="242"/>
      <c r="Y34" s="243">
        <f>BD.PD5[[#This Row],[Av.P1 '[%']]]*BD.PD5[[#This Row],[Ppto. Orden Interna '[DOP']]]</f>
        <v>0</v>
      </c>
      <c r="Z34" s="244"/>
      <c r="AA34" s="245"/>
      <c r="AB34" s="243">
        <f>BD.PD5[[#This Row],[Av.P2 '[%']]]*BD.PD5[[#This Row],[Ppto. Orden Interna '[DOP']]]</f>
        <v>0</v>
      </c>
      <c r="AC34" s="244"/>
      <c r="AD34" s="245"/>
      <c r="AE34" s="243">
        <f>BD.PD5[[#This Row],[Av.P3 '[%']]]*BD.PD5[[#This Row],[Ppto. Orden Interna '[DOP']]]</f>
        <v>0</v>
      </c>
      <c r="AF34" s="244"/>
      <c r="AG34" s="245"/>
      <c r="AH34" s="243">
        <f>BD.PD5[[#This Row],[Av.P4 '[%']]]*BD.PD5[[#This Row],[Ppto. Orden Interna '[DOP']]]</f>
        <v>0</v>
      </c>
      <c r="AI34" s="244"/>
      <c r="AJ34" s="245"/>
      <c r="AK34" s="243">
        <f>BD.PD5[[#This Row],[Av.P5 '[%']]]*BD.PD5[[#This Row],[Ppto. Orden Interna '[DOP']]]</f>
        <v>0</v>
      </c>
      <c r="AL34" s="246">
        <f>BD.PD5[[#This Row],[Pago 5]]+BD.PD5[[#This Row],[Pago 4]]+BD.PD5[[#This Row],[Pago 3]]+BD.PD5[[#This Row],[Pago 2]]+BD.PD5[[#This Row],[Pago 1]]</f>
        <v>0</v>
      </c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</row>
    <row r="35" spans="1:241" s="249" customFormat="1" ht="15" customHeight="1" x14ac:dyDescent="0.3">
      <c r="A35" s="174">
        <v>5.01</v>
      </c>
      <c r="B35" s="231" t="s">
        <v>243</v>
      </c>
      <c r="C35" s="232" t="e">
        <f>VLOOKUP(BD.PD5[[#This Row],[Pos]],[17]!PPto[#Data],3,FALSE)</f>
        <v>#REF!</v>
      </c>
      <c r="D35" s="233" t="s">
        <v>243</v>
      </c>
      <c r="E35" s="305">
        <f>IF(BD.PD5[[#This Row],[.]]="*",VLOOKUP(BD.PD5[[#This Row],[Pos]],[17]Presupuesto!A:H,7,FALSE),"")</f>
        <v>0</v>
      </c>
      <c r="F35" s="234"/>
      <c r="G35" s="234"/>
      <c r="H35" s="234"/>
      <c r="I35" s="235"/>
      <c r="J35" s="233" t="s">
        <v>117</v>
      </c>
      <c r="K35" s="236">
        <f>IF(BD.PD5[[#This Row],[Mon]]="DOP",1,HLOOKUP(BD.PD5[[#This Row],[Mon]],$J$1:$K$2,2,FALSE))</f>
        <v>64.5</v>
      </c>
      <c r="L35" s="237">
        <v>0</v>
      </c>
      <c r="M35" s="238">
        <f>BD.PD5[[#This Row],[Cant.]]*BD.PD5[[#This Row],[ Tasa ]]*BD.PD5[[#This Row],[ Precio Und.]]</f>
        <v>0</v>
      </c>
      <c r="N35" s="239"/>
      <c r="O35" s="238">
        <f>IF(BD.PD5[[#This Row],[Liquid. '[%']]]&lt;&gt;0,(BD.PD5[[#This Row],[Valor Neto '[DOP']]]*BD.PD5[[#This Row],[Liquid. '[%']]])+BD.PD5[[#This Row],[Valor Neto '[DOP']]],BD.PD5[[#This Row],[Valor Neto '[DOP']]])</f>
        <v>0</v>
      </c>
      <c r="P35" s="359">
        <f>BD.PD5[[#This Row],[Ppto. Orden Interna '[DOP']]]/HLOOKUP("USD",$J$1:$K$2,2,FALSE)</f>
        <v>0</v>
      </c>
      <c r="Q35" s="240"/>
      <c r="R35" s="240"/>
      <c r="S35" s="240"/>
      <c r="T35" s="240"/>
      <c r="U35" s="240"/>
      <c r="V35" s="234"/>
      <c r="W35" s="241"/>
      <c r="X35" s="242"/>
      <c r="Y35" s="243">
        <f>BD.PD5[[#This Row],[Av.P1 '[%']]]*BD.PD5[[#This Row],[Ppto. Orden Interna '[DOP']]]</f>
        <v>0</v>
      </c>
      <c r="Z35" s="244"/>
      <c r="AA35" s="245"/>
      <c r="AB35" s="243">
        <f>BD.PD5[[#This Row],[Av.P2 '[%']]]*BD.PD5[[#This Row],[Ppto. Orden Interna '[DOP']]]</f>
        <v>0</v>
      </c>
      <c r="AC35" s="244"/>
      <c r="AD35" s="245"/>
      <c r="AE35" s="243">
        <f>BD.PD5[[#This Row],[Av.P3 '[%']]]*BD.PD5[[#This Row],[Ppto. Orden Interna '[DOP']]]</f>
        <v>0</v>
      </c>
      <c r="AF35" s="244"/>
      <c r="AG35" s="245"/>
      <c r="AH35" s="243">
        <f>BD.PD5[[#This Row],[Av.P4 '[%']]]*BD.PD5[[#This Row],[Ppto. Orden Interna '[DOP']]]</f>
        <v>0</v>
      </c>
      <c r="AI35" s="244"/>
      <c r="AJ35" s="245"/>
      <c r="AK35" s="243">
        <f>BD.PD5[[#This Row],[Av.P5 '[%']]]*BD.PD5[[#This Row],[Ppto. Orden Interna '[DOP']]]</f>
        <v>0</v>
      </c>
      <c r="AL35" s="246">
        <f>BD.PD5[[#This Row],[Pago 5]]+BD.PD5[[#This Row],[Pago 4]]+BD.PD5[[#This Row],[Pago 3]]+BD.PD5[[#This Row],[Pago 2]]+BD.PD5[[#This Row],[Pago 1]]</f>
        <v>0</v>
      </c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</row>
    <row r="36" spans="1:241" s="249" customFormat="1" ht="15" customHeight="1" x14ac:dyDescent="0.3">
      <c r="A36" s="174">
        <v>5.0199999999999996</v>
      </c>
      <c r="B36" s="231" t="s">
        <v>243</v>
      </c>
      <c r="C36" s="232" t="e">
        <f>VLOOKUP(BD.PD5[[#This Row],[Pos]],[17]!PPto[#Data],3,FALSE)</f>
        <v>#REF!</v>
      </c>
      <c r="D36" s="233" t="s">
        <v>243</v>
      </c>
      <c r="E36" s="305">
        <f>IF(BD.PD5[[#This Row],[.]]="*",VLOOKUP(BD.PD5[[#This Row],[Pos]],[17]Presupuesto!A:H,7,FALSE),"")</f>
        <v>0</v>
      </c>
      <c r="F36" s="234"/>
      <c r="G36" s="234"/>
      <c r="H36" s="234"/>
      <c r="I36" s="235"/>
      <c r="J36" s="233" t="s">
        <v>117</v>
      </c>
      <c r="K36" s="236">
        <f>IF(BD.PD5[[#This Row],[Mon]]="DOP",1,HLOOKUP(BD.PD5[[#This Row],[Mon]],$J$1:$K$2,2,FALSE))</f>
        <v>64.5</v>
      </c>
      <c r="L36" s="237">
        <v>0</v>
      </c>
      <c r="M36" s="238">
        <f>BD.PD5[[#This Row],[Cant.]]*BD.PD5[[#This Row],[ Tasa ]]*BD.PD5[[#This Row],[ Precio Und.]]</f>
        <v>0</v>
      </c>
      <c r="N36" s="239"/>
      <c r="O36" s="238">
        <f>IF(BD.PD5[[#This Row],[Liquid. '[%']]]&lt;&gt;0,(BD.PD5[[#This Row],[Valor Neto '[DOP']]]*BD.PD5[[#This Row],[Liquid. '[%']]])+BD.PD5[[#This Row],[Valor Neto '[DOP']]],BD.PD5[[#This Row],[Valor Neto '[DOP']]])</f>
        <v>0</v>
      </c>
      <c r="P36" s="359">
        <f>BD.PD5[[#This Row],[Ppto. Orden Interna '[DOP']]]/HLOOKUP("USD",$J$1:$K$2,2,FALSE)</f>
        <v>0</v>
      </c>
      <c r="Q36" s="240"/>
      <c r="R36" s="240"/>
      <c r="S36" s="240"/>
      <c r="T36" s="240"/>
      <c r="U36" s="240"/>
      <c r="V36" s="234"/>
      <c r="W36" s="241"/>
      <c r="X36" s="242"/>
      <c r="Y36" s="243">
        <f>BD.PD5[[#This Row],[Av.P1 '[%']]]*BD.PD5[[#This Row],[Ppto. Orden Interna '[DOP']]]</f>
        <v>0</v>
      </c>
      <c r="Z36" s="244"/>
      <c r="AA36" s="245"/>
      <c r="AB36" s="243">
        <f>BD.PD5[[#This Row],[Av.P2 '[%']]]*BD.PD5[[#This Row],[Ppto. Orden Interna '[DOP']]]</f>
        <v>0</v>
      </c>
      <c r="AC36" s="244"/>
      <c r="AD36" s="245"/>
      <c r="AE36" s="243">
        <f>BD.PD5[[#This Row],[Av.P3 '[%']]]*BD.PD5[[#This Row],[Ppto. Orden Interna '[DOP']]]</f>
        <v>0</v>
      </c>
      <c r="AF36" s="244"/>
      <c r="AG36" s="245"/>
      <c r="AH36" s="243">
        <f>BD.PD5[[#This Row],[Av.P4 '[%']]]*BD.PD5[[#This Row],[Ppto. Orden Interna '[DOP']]]</f>
        <v>0</v>
      </c>
      <c r="AI36" s="244"/>
      <c r="AJ36" s="245"/>
      <c r="AK36" s="243">
        <f>BD.PD5[[#This Row],[Av.P5 '[%']]]*BD.PD5[[#This Row],[Ppto. Orden Interna '[DOP']]]</f>
        <v>0</v>
      </c>
      <c r="AL36" s="246">
        <f>BD.PD5[[#This Row],[Pago 5]]+BD.PD5[[#This Row],[Pago 4]]+BD.PD5[[#This Row],[Pago 3]]+BD.PD5[[#This Row],[Pago 2]]+BD.PD5[[#This Row],[Pago 1]]</f>
        <v>0</v>
      </c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</row>
    <row r="37" spans="1:241" s="249" customFormat="1" ht="15" customHeight="1" x14ac:dyDescent="0.3">
      <c r="A37" s="174">
        <v>5.03</v>
      </c>
      <c r="B37" s="231" t="s">
        <v>243</v>
      </c>
      <c r="C37" s="232" t="e">
        <f>VLOOKUP(BD.PD5[[#This Row],[Pos]],[17]!PPto[#Data],3,FALSE)</f>
        <v>#REF!</v>
      </c>
      <c r="D37" s="233" t="s">
        <v>243</v>
      </c>
      <c r="E37" s="305">
        <f>IF(BD.PD5[[#This Row],[.]]="*",VLOOKUP(BD.PD5[[#This Row],[Pos]],[17]Presupuesto!A:H,7,FALSE),"")</f>
        <v>0</v>
      </c>
      <c r="F37" s="234"/>
      <c r="G37" s="234"/>
      <c r="H37" s="234"/>
      <c r="I37" s="235"/>
      <c r="J37" s="233" t="s">
        <v>117</v>
      </c>
      <c r="K37" s="236"/>
      <c r="L37" s="237"/>
      <c r="M37" s="238">
        <f>BD.PD5[[#This Row],[Cant.]]*BD.PD5[[#This Row],[ Tasa ]]*BD.PD5[[#This Row],[ Precio Und.]]</f>
        <v>0</v>
      </c>
      <c r="N37" s="239"/>
      <c r="O37" s="238">
        <f>IF(BD.PD5[[#This Row],[Liquid. '[%']]]&lt;&gt;0,(BD.PD5[[#This Row],[Valor Neto '[DOP']]]*BD.PD5[[#This Row],[Liquid. '[%']]])+BD.PD5[[#This Row],[Valor Neto '[DOP']]],BD.PD5[[#This Row],[Valor Neto '[DOP']]])</f>
        <v>0</v>
      </c>
      <c r="P37" s="359">
        <f>BD.PD5[[#This Row],[Ppto. Orden Interna '[DOP']]]/HLOOKUP("USD",$J$1:$K$2,2,FALSE)</f>
        <v>0</v>
      </c>
      <c r="Q37" s="240"/>
      <c r="R37" s="240"/>
      <c r="S37" s="240"/>
      <c r="T37" s="240"/>
      <c r="U37" s="240"/>
      <c r="V37" s="234"/>
      <c r="W37" s="241"/>
      <c r="X37" s="242"/>
      <c r="Y37" s="243">
        <f>BD.PD5[[#This Row],[Av.P1 '[%']]]*BD.PD5[[#This Row],[Ppto. Orden Interna '[DOP']]]</f>
        <v>0</v>
      </c>
      <c r="Z37" s="244"/>
      <c r="AA37" s="245"/>
      <c r="AB37" s="243">
        <f>BD.PD5[[#This Row],[Av.P2 '[%']]]*BD.PD5[[#This Row],[Ppto. Orden Interna '[DOP']]]</f>
        <v>0</v>
      </c>
      <c r="AC37" s="244"/>
      <c r="AD37" s="245"/>
      <c r="AE37" s="243">
        <f>BD.PD5[[#This Row],[Av.P3 '[%']]]*BD.PD5[[#This Row],[Ppto. Orden Interna '[DOP']]]</f>
        <v>0</v>
      </c>
      <c r="AF37" s="244"/>
      <c r="AG37" s="245"/>
      <c r="AH37" s="243">
        <f>BD.PD5[[#This Row],[Av.P4 '[%']]]*BD.PD5[[#This Row],[Ppto. Orden Interna '[DOP']]]</f>
        <v>0</v>
      </c>
      <c r="AI37" s="244"/>
      <c r="AJ37" s="245"/>
      <c r="AK37" s="243">
        <f>BD.PD5[[#This Row],[Av.P5 '[%']]]*BD.PD5[[#This Row],[Ppto. Orden Interna '[DOP']]]</f>
        <v>0</v>
      </c>
      <c r="AL37" s="246">
        <f>BD.PD5[[#This Row],[Pago 5]]+BD.PD5[[#This Row],[Pago 4]]+BD.PD5[[#This Row],[Pago 3]]+BD.PD5[[#This Row],[Pago 2]]+BD.PD5[[#This Row],[Pago 1]]</f>
        <v>0</v>
      </c>
      <c r="AM37" s="308"/>
      <c r="AN37" s="308"/>
      <c r="AO37" s="308"/>
      <c r="AP37" s="308"/>
      <c r="AQ37" s="308"/>
      <c r="AR37" s="308"/>
      <c r="AS37" s="308"/>
      <c r="AT37" s="308"/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</row>
    <row r="38" spans="1:241" s="249" customFormat="1" ht="15" customHeight="1" x14ac:dyDescent="0.3">
      <c r="A38" s="174">
        <v>5.04</v>
      </c>
      <c r="B38" s="231" t="s">
        <v>243</v>
      </c>
      <c r="C38" s="232" t="e">
        <f>VLOOKUP(BD.PD5[[#This Row],[Pos]],[17]!PPto[#Data],3,FALSE)</f>
        <v>#REF!</v>
      </c>
      <c r="D38" s="233" t="s">
        <v>243</v>
      </c>
      <c r="E38" s="305">
        <f>IF(BD.PD5[[#This Row],[.]]="*",VLOOKUP(BD.PD5[[#This Row],[Pos]],[17]Presupuesto!A:H,7,FALSE),"")</f>
        <v>0</v>
      </c>
      <c r="F38" s="234"/>
      <c r="G38" s="234"/>
      <c r="H38" s="234"/>
      <c r="I38" s="235"/>
      <c r="J38" s="233" t="s">
        <v>117</v>
      </c>
      <c r="K38" s="236">
        <f>IF(BD.PD5[[#This Row],[Mon]]="DOP",1,HLOOKUP(BD.PD5[[#This Row],[Mon]],$J$1:$K$2,2,FALSE))</f>
        <v>64.5</v>
      </c>
      <c r="L38" s="237">
        <v>0</v>
      </c>
      <c r="M38" s="238">
        <f>BD.PD5[[#This Row],[Cant.]]*BD.PD5[[#This Row],[ Tasa ]]*BD.PD5[[#This Row],[ Precio Und.]]</f>
        <v>0</v>
      </c>
      <c r="N38" s="239"/>
      <c r="O38" s="238">
        <f>IF(BD.PD5[[#This Row],[Liquid. '[%']]]&lt;&gt;0,(BD.PD5[[#This Row],[Valor Neto '[DOP']]]*BD.PD5[[#This Row],[Liquid. '[%']]])+BD.PD5[[#This Row],[Valor Neto '[DOP']]],BD.PD5[[#This Row],[Valor Neto '[DOP']]])</f>
        <v>0</v>
      </c>
      <c r="P38" s="359">
        <f>BD.PD5[[#This Row],[Ppto. Orden Interna '[DOP']]]/HLOOKUP("USD",$J$1:$K$2,2,FALSE)</f>
        <v>0</v>
      </c>
      <c r="Q38" s="240"/>
      <c r="R38" s="240"/>
      <c r="S38" s="240"/>
      <c r="T38" s="240"/>
      <c r="U38" s="240"/>
      <c r="V38" s="234"/>
      <c r="W38" s="241"/>
      <c r="X38" s="242"/>
      <c r="Y38" s="243">
        <f>BD.PD5[[#This Row],[Av.P1 '[%']]]*BD.PD5[[#This Row],[Ppto. Orden Interna '[DOP']]]</f>
        <v>0</v>
      </c>
      <c r="Z38" s="244"/>
      <c r="AA38" s="245"/>
      <c r="AB38" s="243">
        <f>BD.PD5[[#This Row],[Av.P2 '[%']]]*BD.PD5[[#This Row],[Ppto. Orden Interna '[DOP']]]</f>
        <v>0</v>
      </c>
      <c r="AC38" s="244"/>
      <c r="AD38" s="245"/>
      <c r="AE38" s="243">
        <f>BD.PD5[[#This Row],[Av.P3 '[%']]]*BD.PD5[[#This Row],[Ppto. Orden Interna '[DOP']]]</f>
        <v>0</v>
      </c>
      <c r="AF38" s="244"/>
      <c r="AG38" s="245"/>
      <c r="AH38" s="243">
        <f>BD.PD5[[#This Row],[Av.P4 '[%']]]*BD.PD5[[#This Row],[Ppto. Orden Interna '[DOP']]]</f>
        <v>0</v>
      </c>
      <c r="AI38" s="244"/>
      <c r="AJ38" s="245"/>
      <c r="AK38" s="243">
        <f>BD.PD5[[#This Row],[Av.P5 '[%']]]*BD.PD5[[#This Row],[Ppto. Orden Interna '[DOP']]]</f>
        <v>0</v>
      </c>
      <c r="AL38" s="246">
        <f>BD.PD5[[#This Row],[Pago 5]]+BD.PD5[[#This Row],[Pago 4]]+BD.PD5[[#This Row],[Pago 3]]+BD.PD5[[#This Row],[Pago 2]]+BD.PD5[[#This Row],[Pago 1]]</f>
        <v>0</v>
      </c>
      <c r="AM38" s="308"/>
      <c r="AN38" s="308"/>
      <c r="AO38" s="308"/>
      <c r="AP38" s="308"/>
      <c r="AQ38" s="308"/>
      <c r="AR38" s="308"/>
      <c r="AS38" s="308"/>
      <c r="AT38" s="308"/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</row>
    <row r="39" spans="1:241" s="249" customFormat="1" ht="15" customHeight="1" x14ac:dyDescent="0.3">
      <c r="A39" s="174">
        <v>5.05</v>
      </c>
      <c r="B39" s="231" t="s">
        <v>243</v>
      </c>
      <c r="C39" s="232" t="e">
        <f>VLOOKUP(BD.PD5[[#This Row],[Pos]],[17]!PPto[#Data],3,FALSE)</f>
        <v>#REF!</v>
      </c>
      <c r="D39" s="233" t="s">
        <v>243</v>
      </c>
      <c r="E39" s="305">
        <f>IF(BD.PD5[[#This Row],[.]]="*",VLOOKUP(BD.PD5[[#This Row],[Pos]],[17]Presupuesto!A:H,7,FALSE),"")</f>
        <v>0</v>
      </c>
      <c r="F39" s="234"/>
      <c r="G39" s="234"/>
      <c r="H39" s="234"/>
      <c r="I39" s="235"/>
      <c r="J39" s="233" t="s">
        <v>117</v>
      </c>
      <c r="K39" s="236">
        <f>IF(BD.PD5[[#This Row],[Mon]]="DOP",1,HLOOKUP(BD.PD5[[#This Row],[Mon]],$J$1:$K$2,2,FALSE))</f>
        <v>64.5</v>
      </c>
      <c r="L39" s="237">
        <v>0</v>
      </c>
      <c r="M39" s="238">
        <f>BD.PD5[[#This Row],[Cant.]]*BD.PD5[[#This Row],[ Tasa ]]*BD.PD5[[#This Row],[ Precio Und.]]</f>
        <v>0</v>
      </c>
      <c r="N39" s="239"/>
      <c r="O39" s="238">
        <f>IF(BD.PD5[[#This Row],[Liquid. '[%']]]&lt;&gt;0,(BD.PD5[[#This Row],[Valor Neto '[DOP']]]*BD.PD5[[#This Row],[Liquid. '[%']]])+BD.PD5[[#This Row],[Valor Neto '[DOP']]],BD.PD5[[#This Row],[Valor Neto '[DOP']]])</f>
        <v>0</v>
      </c>
      <c r="P39" s="359">
        <f>BD.PD5[[#This Row],[Ppto. Orden Interna '[DOP']]]/HLOOKUP("USD",$J$1:$K$2,2,FALSE)</f>
        <v>0</v>
      </c>
      <c r="Q39" s="387"/>
      <c r="R39" s="240"/>
      <c r="S39" s="240"/>
      <c r="T39" s="240"/>
      <c r="U39" s="240"/>
      <c r="V39" s="234"/>
      <c r="W39" s="241"/>
      <c r="X39" s="242"/>
      <c r="Y39" s="243">
        <f>BD.PD5[[#This Row],[Av.P1 '[%']]]*BD.PD5[[#This Row],[Ppto. Orden Interna '[DOP']]]</f>
        <v>0</v>
      </c>
      <c r="Z39" s="244"/>
      <c r="AA39" s="245"/>
      <c r="AB39" s="243">
        <f>BD.PD5[[#This Row],[Av.P2 '[%']]]*BD.PD5[[#This Row],[Ppto. Orden Interna '[DOP']]]</f>
        <v>0</v>
      </c>
      <c r="AC39" s="244"/>
      <c r="AD39" s="245"/>
      <c r="AE39" s="243">
        <f>BD.PD5[[#This Row],[Av.P3 '[%']]]*BD.PD5[[#This Row],[Ppto. Orden Interna '[DOP']]]</f>
        <v>0</v>
      </c>
      <c r="AF39" s="244"/>
      <c r="AG39" s="245"/>
      <c r="AH39" s="243">
        <f>BD.PD5[[#This Row],[Av.P4 '[%']]]*BD.PD5[[#This Row],[Ppto. Orden Interna '[DOP']]]</f>
        <v>0</v>
      </c>
      <c r="AI39" s="244"/>
      <c r="AJ39" s="245"/>
      <c r="AK39" s="243">
        <f>BD.PD5[[#This Row],[Av.P5 '[%']]]*BD.PD5[[#This Row],[Ppto. Orden Interna '[DOP']]]</f>
        <v>0</v>
      </c>
      <c r="AL39" s="246">
        <f>BD.PD5[[#This Row],[Pago 5]]+BD.PD5[[#This Row],[Pago 4]]+BD.PD5[[#This Row],[Pago 3]]+BD.PD5[[#This Row],[Pago 2]]+BD.PD5[[#This Row],[Pago 1]]</f>
        <v>0</v>
      </c>
      <c r="AM39" s="308"/>
      <c r="AN39" s="308"/>
      <c r="AO39" s="308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</row>
    <row r="40" spans="1:241" s="249" customFormat="1" ht="15" customHeight="1" x14ac:dyDescent="0.3">
      <c r="A40" s="174">
        <v>5.0599999999999996</v>
      </c>
      <c r="B40" s="231" t="s">
        <v>243</v>
      </c>
      <c r="C40" s="232" t="e">
        <f>VLOOKUP(BD.PD5[[#This Row],[Pos]],[17]!PPto[#Data],3,FALSE)</f>
        <v>#REF!</v>
      </c>
      <c r="D40" s="233" t="s">
        <v>243</v>
      </c>
      <c r="E40" s="305">
        <f>IF(BD.PD5[[#This Row],[.]]="*",VLOOKUP(BD.PD5[[#This Row],[Pos]],[17]Presupuesto!A:H,7,FALSE),"")</f>
        <v>0</v>
      </c>
      <c r="F40" s="234"/>
      <c r="G40" s="380"/>
      <c r="H40" s="234"/>
      <c r="I40" s="235"/>
      <c r="J40" s="233" t="s">
        <v>117</v>
      </c>
      <c r="K40" s="236">
        <f>IF(BD.PD5[[#This Row],[Mon]]="DOP",1,HLOOKUP(BD.PD5[[#This Row],[Mon]],$J$1:$K$2,2,FALSE))</f>
        <v>64.5</v>
      </c>
      <c r="L40" s="237">
        <v>0</v>
      </c>
      <c r="M40" s="238">
        <f>BD.PD5[[#This Row],[Cant.]]*BD.PD5[[#This Row],[ Tasa ]]*BD.PD5[[#This Row],[ Precio Und.]]</f>
        <v>0</v>
      </c>
      <c r="N40" s="239"/>
      <c r="O40" s="238">
        <f>IF(BD.PD5[[#This Row],[Liquid. '[%']]]&lt;&gt;0,(BD.PD5[[#This Row],[Valor Neto '[DOP']]]*BD.PD5[[#This Row],[Liquid. '[%']]])+BD.PD5[[#This Row],[Valor Neto '[DOP']]],BD.PD5[[#This Row],[Valor Neto '[DOP']]])</f>
        <v>0</v>
      </c>
      <c r="P40" s="247">
        <f>BD.PD5[[#This Row],[Ppto. Orden Interna '[DOP']]]/HLOOKUP("USD",$J$1:$K$2,2,FALSE)</f>
        <v>0</v>
      </c>
      <c r="Q40" s="387"/>
      <c r="R40" s="240"/>
      <c r="S40" s="240"/>
      <c r="T40" s="240"/>
      <c r="U40" s="240"/>
      <c r="V40" s="391"/>
      <c r="W40" s="241"/>
      <c r="X40" s="242"/>
      <c r="Y40" s="248">
        <f>BD.PD5[[#This Row],[Av.P1 '[%']]]*BD.PD5[[#This Row],[Ppto. Orden Interna '[DOP']]]</f>
        <v>0</v>
      </c>
      <c r="Z40" s="244"/>
      <c r="AA40" s="245"/>
      <c r="AB40" s="248">
        <f>BD.PD5[[#This Row],[Av.P2 '[%']]]*BD.PD5[[#This Row],[Ppto. Orden Interna '[DOP']]]</f>
        <v>0</v>
      </c>
      <c r="AC40" s="244"/>
      <c r="AD40" s="245"/>
      <c r="AE40" s="248">
        <f>BD.PD5[[#This Row],[Av.P3 '[%']]]*BD.PD5[[#This Row],[Ppto. Orden Interna '[DOP']]]</f>
        <v>0</v>
      </c>
      <c r="AF40" s="244"/>
      <c r="AG40" s="245"/>
      <c r="AH40" s="248">
        <f>BD.PD5[[#This Row],[Av.P4 '[%']]]*BD.PD5[[#This Row],[Ppto. Orden Interna '[DOP']]]</f>
        <v>0</v>
      </c>
      <c r="AI40" s="244"/>
      <c r="AJ40" s="245"/>
      <c r="AK40" s="248">
        <f>BD.PD5[[#This Row],[Av.P5 '[%']]]*BD.PD5[[#This Row],[Ppto. Orden Interna '[DOP']]]</f>
        <v>0</v>
      </c>
      <c r="AL40" s="246">
        <f>BD.PD5[[#This Row],[Pago 5]]+BD.PD5[[#This Row],[Pago 4]]+BD.PD5[[#This Row],[Pago 3]]+BD.PD5[[#This Row],[Pago 2]]+BD.PD5[[#This Row],[Pago 1]]</f>
        <v>0</v>
      </c>
      <c r="AM40" s="308"/>
      <c r="AN40" s="308"/>
      <c r="AO40" s="308"/>
      <c r="AP40" s="308"/>
      <c r="AQ40" s="308"/>
      <c r="AR40" s="308"/>
      <c r="AS40" s="308"/>
      <c r="AT40" s="308"/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</row>
    <row r="41" spans="1:241" s="249" customFormat="1" ht="15" customHeight="1" x14ac:dyDescent="0.3">
      <c r="A41" s="174">
        <v>5.07</v>
      </c>
      <c r="B41" s="231" t="s">
        <v>243</v>
      </c>
      <c r="C41" s="232" t="e">
        <f>VLOOKUP(BD.PD5[[#This Row],[Pos]],[17]!PPto[#Data],3,FALSE)</f>
        <v>#REF!</v>
      </c>
      <c r="D41" s="233" t="s">
        <v>243</v>
      </c>
      <c r="E41" s="305">
        <f>IF(BD.PD5[[#This Row],[.]]="*",VLOOKUP(BD.PD5[[#This Row],[Pos]],[17]Presupuesto!A:H,7,FALSE),"")</f>
        <v>0</v>
      </c>
      <c r="F41" s="234"/>
      <c r="G41" s="234"/>
      <c r="H41" s="234"/>
      <c r="I41" s="235"/>
      <c r="J41" s="233" t="s">
        <v>117</v>
      </c>
      <c r="K41" s="236">
        <f>IF(BD.PD5[[#This Row],[Mon]]="DOP",1,HLOOKUP(BD.PD5[[#This Row],[Mon]],$J$1:$K$2,2,FALSE))</f>
        <v>64.5</v>
      </c>
      <c r="L41" s="237">
        <v>0</v>
      </c>
      <c r="M41" s="238">
        <f>BD.PD5[[#This Row],[Cant.]]*BD.PD5[[#This Row],[ Tasa ]]*BD.PD5[[#This Row],[ Precio Und.]]</f>
        <v>0</v>
      </c>
      <c r="N41" s="239"/>
      <c r="O41" s="238">
        <f>IF(BD.PD5[[#This Row],[Liquid. '[%']]]&lt;&gt;0,(BD.PD5[[#This Row],[Valor Neto '[DOP']]]*BD.PD5[[#This Row],[Liquid. '[%']]])+BD.PD5[[#This Row],[Valor Neto '[DOP']]],BD.PD5[[#This Row],[Valor Neto '[DOP']]])</f>
        <v>0</v>
      </c>
      <c r="P41" s="359">
        <f>BD.PD5[[#This Row],[Ppto. Orden Interna '[DOP']]]/HLOOKUP("USD",$J$1:$K$2,2,FALSE)</f>
        <v>0</v>
      </c>
      <c r="Q41" s="387"/>
      <c r="R41" s="240"/>
      <c r="S41" s="240"/>
      <c r="T41" s="240"/>
      <c r="U41" s="240"/>
      <c r="V41" s="234"/>
      <c r="W41" s="241"/>
      <c r="X41" s="242"/>
      <c r="Y41" s="243">
        <f>BD.PD5[[#This Row],[Av.P1 '[%']]]*BD.PD5[[#This Row],[Ppto. Orden Interna '[DOP']]]</f>
        <v>0</v>
      </c>
      <c r="Z41" s="244"/>
      <c r="AA41" s="245"/>
      <c r="AB41" s="243">
        <f>BD.PD5[[#This Row],[Av.P2 '[%']]]*BD.PD5[[#This Row],[Ppto. Orden Interna '[DOP']]]</f>
        <v>0</v>
      </c>
      <c r="AC41" s="244"/>
      <c r="AD41" s="245"/>
      <c r="AE41" s="243">
        <f>BD.PD5[[#This Row],[Av.P3 '[%']]]*BD.PD5[[#This Row],[Ppto. Orden Interna '[DOP']]]</f>
        <v>0</v>
      </c>
      <c r="AF41" s="244"/>
      <c r="AG41" s="245"/>
      <c r="AH41" s="243">
        <f>BD.PD5[[#This Row],[Av.P4 '[%']]]*BD.PD5[[#This Row],[Ppto. Orden Interna '[DOP']]]</f>
        <v>0</v>
      </c>
      <c r="AI41" s="244"/>
      <c r="AJ41" s="245"/>
      <c r="AK41" s="243">
        <f>BD.PD5[[#This Row],[Av.P5 '[%']]]*BD.PD5[[#This Row],[Ppto. Orden Interna '[DOP']]]</f>
        <v>0</v>
      </c>
      <c r="AL41" s="246">
        <f>BD.PD5[[#This Row],[Pago 5]]+BD.PD5[[#This Row],[Pago 4]]+BD.PD5[[#This Row],[Pago 3]]+BD.PD5[[#This Row],[Pago 2]]+BD.PD5[[#This Row],[Pago 1]]</f>
        <v>0</v>
      </c>
      <c r="AM41" s="308"/>
      <c r="AN41" s="308"/>
      <c r="AO41" s="308"/>
      <c r="AP41" s="308"/>
      <c r="AQ41" s="308"/>
      <c r="AR41" s="308"/>
      <c r="AS41" s="308"/>
      <c r="AT41" s="308"/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</row>
    <row r="42" spans="1:241" s="249" customFormat="1" ht="15" customHeight="1" x14ac:dyDescent="0.3">
      <c r="A42" s="174">
        <v>6.01</v>
      </c>
      <c r="B42" s="231" t="s">
        <v>243</v>
      </c>
      <c r="C42" s="232" t="e">
        <f>VLOOKUP(BD.PD5[[#This Row],[Pos]],[17]!PPto[#Data],3,FALSE)</f>
        <v>#REF!</v>
      </c>
      <c r="D42" s="233" t="s">
        <v>243</v>
      </c>
      <c r="E42" s="305">
        <f>IF(BD.PD5[[#This Row],[.]]="*",VLOOKUP(BD.PD5[[#This Row],[Pos]],[17]Presupuesto!A:H,7,FALSE),"")</f>
        <v>0</v>
      </c>
      <c r="F42" s="234"/>
      <c r="G42" s="234"/>
      <c r="H42" s="234"/>
      <c r="I42" s="235"/>
      <c r="J42" s="233" t="s">
        <v>117</v>
      </c>
      <c r="K42" s="236">
        <f>IF(BD.PD5[[#This Row],[Mon]]="DOP",1,HLOOKUP(BD.PD5[[#This Row],[Mon]],$J$1:$K$2,2,FALSE))</f>
        <v>64.5</v>
      </c>
      <c r="L42" s="237">
        <v>0</v>
      </c>
      <c r="M42" s="238">
        <f>BD.PD5[[#This Row],[Cant.]]*BD.PD5[[#This Row],[ Tasa ]]*BD.PD5[[#This Row],[ Precio Und.]]</f>
        <v>0</v>
      </c>
      <c r="N42" s="239"/>
      <c r="O42" s="238">
        <f>IF(BD.PD5[[#This Row],[Liquid. '[%']]]&lt;&gt;0,(BD.PD5[[#This Row],[Valor Neto '[DOP']]]*BD.PD5[[#This Row],[Liquid. '[%']]])+BD.PD5[[#This Row],[Valor Neto '[DOP']]],BD.PD5[[#This Row],[Valor Neto '[DOP']]])</f>
        <v>0</v>
      </c>
      <c r="P42" s="359">
        <f>BD.PD5[[#This Row],[Ppto. Orden Interna '[DOP']]]/HLOOKUP("USD",$J$1:$K$2,2,FALSE)</f>
        <v>0</v>
      </c>
      <c r="Q42" s="387"/>
      <c r="R42" s="240"/>
      <c r="S42" s="240"/>
      <c r="T42" s="240"/>
      <c r="U42" s="240"/>
      <c r="V42" s="234"/>
      <c r="W42" s="241"/>
      <c r="X42" s="242"/>
      <c r="Y42" s="243">
        <f>BD.PD5[[#This Row],[Av.P1 '[%']]]*BD.PD5[[#This Row],[Ppto. Orden Interna '[DOP']]]</f>
        <v>0</v>
      </c>
      <c r="Z42" s="244"/>
      <c r="AA42" s="245"/>
      <c r="AB42" s="243">
        <f>BD.PD5[[#This Row],[Av.P2 '[%']]]*BD.PD5[[#This Row],[Ppto. Orden Interna '[DOP']]]</f>
        <v>0</v>
      </c>
      <c r="AC42" s="244"/>
      <c r="AD42" s="245"/>
      <c r="AE42" s="243">
        <f>BD.PD5[[#This Row],[Av.P3 '[%']]]*BD.PD5[[#This Row],[Ppto. Orden Interna '[DOP']]]</f>
        <v>0</v>
      </c>
      <c r="AF42" s="244"/>
      <c r="AG42" s="245"/>
      <c r="AH42" s="243">
        <f>BD.PD5[[#This Row],[Av.P4 '[%']]]*BD.PD5[[#This Row],[Ppto. Orden Interna '[DOP']]]</f>
        <v>0</v>
      </c>
      <c r="AI42" s="244"/>
      <c r="AJ42" s="245"/>
      <c r="AK42" s="243">
        <f>BD.PD5[[#This Row],[Av.P5 '[%']]]*BD.PD5[[#This Row],[Ppto. Orden Interna '[DOP']]]</f>
        <v>0</v>
      </c>
      <c r="AL42" s="246">
        <f>BD.PD5[[#This Row],[Pago 5]]+BD.PD5[[#This Row],[Pago 4]]+BD.PD5[[#This Row],[Pago 3]]+BD.PD5[[#This Row],[Pago 2]]+BD.PD5[[#This Row],[Pago 1]]</f>
        <v>0</v>
      </c>
      <c r="AM42" s="308"/>
      <c r="AN42" s="308"/>
      <c r="AO42" s="308"/>
      <c r="AP42" s="308"/>
      <c r="AQ42" s="308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</row>
    <row r="43" spans="1:241" s="249" customFormat="1" ht="15" customHeight="1" x14ac:dyDescent="0.3">
      <c r="A43" s="174">
        <v>6.02</v>
      </c>
      <c r="B43" s="231" t="s">
        <v>243</v>
      </c>
      <c r="C43" s="232" t="e">
        <f>VLOOKUP(BD.PD5[[#This Row],[Pos]],[17]!PPto[#Data],3,FALSE)</f>
        <v>#REF!</v>
      </c>
      <c r="D43" s="233" t="s">
        <v>243</v>
      </c>
      <c r="E43" s="305">
        <f>IF(BD.PD5[[#This Row],[.]]="*",VLOOKUP(BD.PD5[[#This Row],[Pos]],[17]Presupuesto!A:H,7,FALSE),"")</f>
        <v>0</v>
      </c>
      <c r="F43" s="234"/>
      <c r="G43" s="234"/>
      <c r="H43" s="234"/>
      <c r="I43" s="235"/>
      <c r="J43" s="233" t="s">
        <v>117</v>
      </c>
      <c r="K43" s="236">
        <f>IF(BD.PD5[[#This Row],[Mon]]="DOP",1,HLOOKUP(BD.PD5[[#This Row],[Mon]],$J$1:$K$2,2,FALSE))</f>
        <v>64.5</v>
      </c>
      <c r="L43" s="237">
        <v>0</v>
      </c>
      <c r="M43" s="238">
        <f>BD.PD5[[#This Row],[Cant.]]*BD.PD5[[#This Row],[ Tasa ]]*BD.PD5[[#This Row],[ Precio Und.]]</f>
        <v>0</v>
      </c>
      <c r="N43" s="239"/>
      <c r="O43" s="238">
        <f>IF(BD.PD5[[#This Row],[Liquid. '[%']]]&lt;&gt;0,(BD.PD5[[#This Row],[Valor Neto '[DOP']]]*BD.PD5[[#This Row],[Liquid. '[%']]])+BD.PD5[[#This Row],[Valor Neto '[DOP']]],BD.PD5[[#This Row],[Valor Neto '[DOP']]])</f>
        <v>0</v>
      </c>
      <c r="P43" s="359">
        <f>BD.PD5[[#This Row],[Ppto. Orden Interna '[DOP']]]/HLOOKUP("USD",$J$1:$K$2,2,FALSE)</f>
        <v>0</v>
      </c>
      <c r="Q43" s="387"/>
      <c r="R43" s="240"/>
      <c r="S43" s="240"/>
      <c r="T43" s="240"/>
      <c r="U43" s="240"/>
      <c r="V43" s="234"/>
      <c r="W43" s="241"/>
      <c r="X43" s="242"/>
      <c r="Y43" s="243">
        <f>BD.PD5[[#This Row],[Av.P1 '[%']]]*BD.PD5[[#This Row],[Ppto. Orden Interna '[DOP']]]</f>
        <v>0</v>
      </c>
      <c r="Z43" s="244"/>
      <c r="AA43" s="245"/>
      <c r="AB43" s="243">
        <f>BD.PD5[[#This Row],[Av.P2 '[%']]]*BD.PD5[[#This Row],[Ppto. Orden Interna '[DOP']]]</f>
        <v>0</v>
      </c>
      <c r="AC43" s="244"/>
      <c r="AD43" s="245"/>
      <c r="AE43" s="243">
        <f>BD.PD5[[#This Row],[Av.P3 '[%']]]*BD.PD5[[#This Row],[Ppto. Orden Interna '[DOP']]]</f>
        <v>0</v>
      </c>
      <c r="AF43" s="244"/>
      <c r="AG43" s="245"/>
      <c r="AH43" s="243">
        <f>BD.PD5[[#This Row],[Av.P4 '[%']]]*BD.PD5[[#This Row],[Ppto. Orden Interna '[DOP']]]</f>
        <v>0</v>
      </c>
      <c r="AI43" s="244"/>
      <c r="AJ43" s="245"/>
      <c r="AK43" s="243">
        <f>BD.PD5[[#This Row],[Av.P5 '[%']]]*BD.PD5[[#This Row],[Ppto. Orden Interna '[DOP']]]</f>
        <v>0</v>
      </c>
      <c r="AL43" s="246">
        <f>BD.PD5[[#This Row],[Pago 5]]+BD.PD5[[#This Row],[Pago 4]]+BD.PD5[[#This Row],[Pago 3]]+BD.PD5[[#This Row],[Pago 2]]+BD.PD5[[#This Row],[Pago 1]]</f>
        <v>0</v>
      </c>
      <c r="AM43" s="308"/>
      <c r="AN43" s="308"/>
      <c r="AO43" s="308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</row>
    <row r="44" spans="1:241" s="249" customFormat="1" ht="15" customHeight="1" x14ac:dyDescent="0.3">
      <c r="A44" s="174">
        <v>6.03</v>
      </c>
      <c r="B44" s="231" t="s">
        <v>243</v>
      </c>
      <c r="C44" s="232" t="e">
        <f>VLOOKUP(BD.PD5[[#This Row],[Pos]],[17]!PPto[#Data],3,FALSE)</f>
        <v>#REF!</v>
      </c>
      <c r="D44" s="233" t="s">
        <v>243</v>
      </c>
      <c r="E44" s="305">
        <f>IF(BD.PD5[[#This Row],[.]]="*",VLOOKUP(BD.PD5[[#This Row],[Pos]],[17]Presupuesto!A:H,7,FALSE),"")</f>
        <v>0</v>
      </c>
      <c r="F44" s="234"/>
      <c r="G44" s="380"/>
      <c r="H44" s="234"/>
      <c r="I44" s="235"/>
      <c r="J44" s="233" t="s">
        <v>117</v>
      </c>
      <c r="K44" s="236">
        <f>IF(BD.PD5[[#This Row],[Mon]]="DOP",1,HLOOKUP(BD.PD5[[#This Row],[Mon]],$J$1:$K$2,2,FALSE))</f>
        <v>64.5</v>
      </c>
      <c r="L44" s="237">
        <v>0</v>
      </c>
      <c r="M44" s="238">
        <f>BD.PD5[[#This Row],[Cant.]]*BD.PD5[[#This Row],[ Tasa ]]*BD.PD5[[#This Row],[ Precio Und.]]</f>
        <v>0</v>
      </c>
      <c r="N44" s="239"/>
      <c r="O44" s="238">
        <f>IF(BD.PD5[[#This Row],[Liquid. '[%']]]&lt;&gt;0,(BD.PD5[[#This Row],[Valor Neto '[DOP']]]*BD.PD5[[#This Row],[Liquid. '[%']]])+BD.PD5[[#This Row],[Valor Neto '[DOP']]],BD.PD5[[#This Row],[Valor Neto '[DOP']]])</f>
        <v>0</v>
      </c>
      <c r="P44" s="359">
        <f>BD.PD5[[#This Row],[Ppto. Orden Interna '[DOP']]]/HLOOKUP("USD",$J$1:$K$2,2,FALSE)</f>
        <v>0</v>
      </c>
      <c r="Q44" s="387"/>
      <c r="R44" s="240"/>
      <c r="S44" s="240"/>
      <c r="T44" s="240"/>
      <c r="U44" s="240"/>
      <c r="V44" s="234"/>
      <c r="W44" s="241"/>
      <c r="X44" s="242"/>
      <c r="Y44" s="243">
        <f>BD.PD5[[#This Row],[Av.P1 '[%']]]*BD.PD5[[#This Row],[Ppto. Orden Interna '[DOP']]]</f>
        <v>0</v>
      </c>
      <c r="Z44" s="244"/>
      <c r="AA44" s="245"/>
      <c r="AB44" s="243">
        <f>BD.PD5[[#This Row],[Av.P2 '[%']]]*BD.PD5[[#This Row],[Ppto. Orden Interna '[DOP']]]</f>
        <v>0</v>
      </c>
      <c r="AC44" s="244"/>
      <c r="AD44" s="245"/>
      <c r="AE44" s="243">
        <f>BD.PD5[[#This Row],[Av.P3 '[%']]]*BD.PD5[[#This Row],[Ppto. Orden Interna '[DOP']]]</f>
        <v>0</v>
      </c>
      <c r="AF44" s="244"/>
      <c r="AG44" s="245"/>
      <c r="AH44" s="243">
        <f>BD.PD5[[#This Row],[Av.P4 '[%']]]*BD.PD5[[#This Row],[Ppto. Orden Interna '[DOP']]]</f>
        <v>0</v>
      </c>
      <c r="AI44" s="244"/>
      <c r="AJ44" s="245"/>
      <c r="AK44" s="243">
        <f>BD.PD5[[#This Row],[Av.P5 '[%']]]*BD.PD5[[#This Row],[Ppto. Orden Interna '[DOP']]]</f>
        <v>0</v>
      </c>
      <c r="AL44" s="246">
        <f>BD.PD5[[#This Row],[Pago 5]]+BD.PD5[[#This Row],[Pago 4]]+BD.PD5[[#This Row],[Pago 3]]+BD.PD5[[#This Row],[Pago 2]]+BD.PD5[[#This Row],[Pago 1]]</f>
        <v>0</v>
      </c>
      <c r="AM44" s="308"/>
      <c r="AN44" s="308"/>
      <c r="AO44" s="308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</row>
    <row r="45" spans="1:241" s="249" customFormat="1" ht="15" customHeight="1" x14ac:dyDescent="0.3">
      <c r="A45" s="174">
        <v>6.04</v>
      </c>
      <c r="B45" s="231" t="s">
        <v>243</v>
      </c>
      <c r="C45" s="232" t="e">
        <f>VLOOKUP(BD.PD5[[#This Row],[Pos]],[17]!PPto[#Data],3,FALSE)</f>
        <v>#REF!</v>
      </c>
      <c r="D45" s="233" t="s">
        <v>243</v>
      </c>
      <c r="E45" s="305">
        <f>IF(BD.PD5[[#This Row],[.]]="*",VLOOKUP(BD.PD5[[#This Row],[Pos]],[17]Presupuesto!A:H,7,FALSE),"")</f>
        <v>0</v>
      </c>
      <c r="F45" s="234"/>
      <c r="G45" s="380"/>
      <c r="H45" s="234"/>
      <c r="I45" s="235"/>
      <c r="J45" s="233" t="s">
        <v>117</v>
      </c>
      <c r="K45" s="236">
        <f>IF(BD.PD5[[#This Row],[Mon]]="DOP",1,HLOOKUP(BD.PD5[[#This Row],[Mon]],$J$1:$K$2,2,FALSE))</f>
        <v>64.5</v>
      </c>
      <c r="L45" s="237">
        <v>0</v>
      </c>
      <c r="M45" s="238">
        <f>BD.PD5[[#This Row],[Cant.]]*BD.PD5[[#This Row],[ Tasa ]]*BD.PD5[[#This Row],[ Precio Und.]]</f>
        <v>0</v>
      </c>
      <c r="N45" s="239"/>
      <c r="O45" s="238">
        <f>IF(BD.PD5[[#This Row],[Liquid. '[%']]]&lt;&gt;0,(BD.PD5[[#This Row],[Valor Neto '[DOP']]]*BD.PD5[[#This Row],[Liquid. '[%']]])+BD.PD5[[#This Row],[Valor Neto '[DOP']]],BD.PD5[[#This Row],[Valor Neto '[DOP']]])</f>
        <v>0</v>
      </c>
      <c r="P45" s="359">
        <f>BD.PD5[[#This Row],[Ppto. Orden Interna '[DOP']]]/HLOOKUP("USD",$J$1:$K$2,2,FALSE)</f>
        <v>0</v>
      </c>
      <c r="Q45" s="387"/>
      <c r="R45" s="240"/>
      <c r="S45" s="240"/>
      <c r="T45" s="240"/>
      <c r="U45" s="240"/>
      <c r="V45" s="391"/>
      <c r="W45" s="241"/>
      <c r="X45" s="242"/>
      <c r="Y45" s="248">
        <f>BD.PD5[[#This Row],[Av.P1 '[%']]]*BD.PD5[[#This Row],[Ppto. Orden Interna '[DOP']]]</f>
        <v>0</v>
      </c>
      <c r="Z45" s="244"/>
      <c r="AA45" s="245"/>
      <c r="AB45" s="248">
        <f>BD.PD5[[#This Row],[Av.P2 '[%']]]*BD.PD5[[#This Row],[Ppto. Orden Interna '[DOP']]]</f>
        <v>0</v>
      </c>
      <c r="AC45" s="244"/>
      <c r="AD45" s="245"/>
      <c r="AE45" s="248">
        <f>BD.PD5[[#This Row],[Av.P3 '[%']]]*BD.PD5[[#This Row],[Ppto. Orden Interna '[DOP']]]</f>
        <v>0</v>
      </c>
      <c r="AF45" s="244"/>
      <c r="AG45" s="245"/>
      <c r="AH45" s="248">
        <f>BD.PD5[[#This Row],[Av.P4 '[%']]]*BD.PD5[[#This Row],[Ppto. Orden Interna '[DOP']]]</f>
        <v>0</v>
      </c>
      <c r="AI45" s="244"/>
      <c r="AJ45" s="245"/>
      <c r="AK45" s="248">
        <f>BD.PD5[[#This Row],[Av.P5 '[%']]]*BD.PD5[[#This Row],[Ppto. Orden Interna '[DOP']]]</f>
        <v>0</v>
      </c>
      <c r="AL45" s="246">
        <f>BD.PD5[[#This Row],[Pago 5]]+BD.PD5[[#This Row],[Pago 4]]+BD.PD5[[#This Row],[Pago 3]]+BD.PD5[[#This Row],[Pago 2]]+BD.PD5[[#This Row],[Pago 1]]</f>
        <v>0</v>
      </c>
      <c r="AM45" s="308"/>
      <c r="AN45" s="308"/>
      <c r="AO45" s="308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</row>
    <row r="46" spans="1:241" s="249" customFormat="1" ht="15" customHeight="1" x14ac:dyDescent="0.3">
      <c r="A46" s="174">
        <v>6.05</v>
      </c>
      <c r="B46" s="231" t="s">
        <v>243</v>
      </c>
      <c r="C46" s="232" t="e">
        <f>VLOOKUP(BD.PD5[[#This Row],[Pos]],[17]!PPto[#Data],3,FALSE)</f>
        <v>#REF!</v>
      </c>
      <c r="D46" s="233" t="s">
        <v>243</v>
      </c>
      <c r="E46" s="305">
        <f>IF(BD.PD5[[#This Row],[.]]="*",VLOOKUP(BD.PD5[[#This Row],[Pos]],[17]Presupuesto!A:H,7,FALSE),"")</f>
        <v>0</v>
      </c>
      <c r="F46" s="234"/>
      <c r="G46" s="234"/>
      <c r="H46" s="234"/>
      <c r="I46" s="235"/>
      <c r="J46" s="233" t="s">
        <v>117</v>
      </c>
      <c r="K46" s="236">
        <f>IF(BD.PD5[[#This Row],[Mon]]="DOP",1,HLOOKUP(BD.PD5[[#This Row],[Mon]],$J$1:$K$2,2,FALSE))</f>
        <v>64.5</v>
      </c>
      <c r="L46" s="237">
        <v>0</v>
      </c>
      <c r="M46" s="238">
        <f>BD.PD5[[#This Row],[Cant.]]*BD.PD5[[#This Row],[ Tasa ]]*BD.PD5[[#This Row],[ Precio Und.]]</f>
        <v>0</v>
      </c>
      <c r="N46" s="239"/>
      <c r="O46" s="238">
        <f>IF(BD.PD5[[#This Row],[Liquid. '[%']]]&lt;&gt;0,(BD.PD5[[#This Row],[Valor Neto '[DOP']]]*BD.PD5[[#This Row],[Liquid. '[%']]])+BD.PD5[[#This Row],[Valor Neto '[DOP']]],BD.PD5[[#This Row],[Valor Neto '[DOP']]])</f>
        <v>0</v>
      </c>
      <c r="P46" s="359">
        <f>BD.PD5[[#This Row],[Ppto. Orden Interna '[DOP']]]/HLOOKUP("USD",$J$1:$K$2,2,FALSE)</f>
        <v>0</v>
      </c>
      <c r="Q46" s="387"/>
      <c r="R46" s="240"/>
      <c r="S46" s="240"/>
      <c r="T46" s="240"/>
      <c r="U46" s="240"/>
      <c r="V46" s="391"/>
      <c r="W46" s="241"/>
      <c r="X46" s="242"/>
      <c r="Y46" s="248">
        <f>BD.PD5[[#This Row],[Av.P1 '[%']]]*BD.PD5[[#This Row],[Ppto. Orden Interna '[DOP']]]</f>
        <v>0</v>
      </c>
      <c r="Z46" s="244"/>
      <c r="AA46" s="245"/>
      <c r="AB46" s="248">
        <f>BD.PD5[[#This Row],[Av.P2 '[%']]]*BD.PD5[[#This Row],[Ppto. Orden Interna '[DOP']]]</f>
        <v>0</v>
      </c>
      <c r="AC46" s="244"/>
      <c r="AD46" s="245"/>
      <c r="AE46" s="248">
        <f>BD.PD5[[#This Row],[Av.P3 '[%']]]*BD.PD5[[#This Row],[Ppto. Orden Interna '[DOP']]]</f>
        <v>0</v>
      </c>
      <c r="AF46" s="244"/>
      <c r="AG46" s="245"/>
      <c r="AH46" s="248">
        <f>BD.PD5[[#This Row],[Av.P4 '[%']]]*BD.PD5[[#This Row],[Ppto. Orden Interna '[DOP']]]</f>
        <v>0</v>
      </c>
      <c r="AI46" s="244"/>
      <c r="AJ46" s="245"/>
      <c r="AK46" s="248">
        <f>BD.PD5[[#This Row],[Av.P5 '[%']]]*BD.PD5[[#This Row],[Ppto. Orden Interna '[DOP']]]</f>
        <v>0</v>
      </c>
      <c r="AL46" s="246">
        <f>BD.PD5[[#This Row],[Pago 5]]+BD.PD5[[#This Row],[Pago 4]]+BD.PD5[[#This Row],[Pago 3]]+BD.PD5[[#This Row],[Pago 2]]+BD.PD5[[#This Row],[Pago 1]]</f>
        <v>0</v>
      </c>
      <c r="AM46" s="308"/>
      <c r="AN46" s="308"/>
      <c r="AO46" s="308"/>
      <c r="AP46" s="308"/>
      <c r="AQ46" s="308"/>
      <c r="AR46" s="308"/>
      <c r="AS46" s="308"/>
      <c r="AT46" s="308"/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</row>
    <row r="47" spans="1:241" s="249" customFormat="1" ht="15" customHeight="1" x14ac:dyDescent="0.3">
      <c r="A47" s="174">
        <v>7.01</v>
      </c>
      <c r="B47" s="231" t="s">
        <v>243</v>
      </c>
      <c r="C47" s="232" t="e">
        <f>VLOOKUP(BD.PD5[[#This Row],[Pos]],[17]!PPto[#Data],3,FALSE)</f>
        <v>#REF!</v>
      </c>
      <c r="D47" s="233" t="s">
        <v>243</v>
      </c>
      <c r="E47" s="305">
        <f>IF(BD.PD5[[#This Row],[.]]="*",VLOOKUP(BD.PD5[[#This Row],[Pos]],[17]Presupuesto!A:H,7,FALSE),"")</f>
        <v>0</v>
      </c>
      <c r="F47" s="234"/>
      <c r="G47" s="234"/>
      <c r="H47" s="234"/>
      <c r="I47" s="392"/>
      <c r="J47" s="233" t="s">
        <v>117</v>
      </c>
      <c r="K47" s="236">
        <f>IF(BD.PD5[[#This Row],[Mon]]="DOP",1,HLOOKUP(BD.PD5[[#This Row],[Mon]],$J$1:$K$2,2,FALSE))</f>
        <v>64.5</v>
      </c>
      <c r="L47" s="237">
        <v>0</v>
      </c>
      <c r="M47" s="238">
        <f>BD.PD5[[#This Row],[Cant.]]*BD.PD5[[#This Row],[ Tasa ]]*BD.PD5[[#This Row],[ Precio Und.]]</f>
        <v>0</v>
      </c>
      <c r="N47" s="239"/>
      <c r="O47" s="238">
        <f>IF(BD.PD5[[#This Row],[Liquid. '[%']]]&lt;&gt;0,(BD.PD5[[#This Row],[Valor Neto '[DOP']]]*BD.PD5[[#This Row],[Liquid. '[%']]])+BD.PD5[[#This Row],[Valor Neto '[DOP']]],BD.PD5[[#This Row],[Valor Neto '[DOP']]])</f>
        <v>0</v>
      </c>
      <c r="P47" s="359">
        <f>BD.PD5[[#This Row],[Ppto. Orden Interna '[DOP']]]/HLOOKUP("USD",$J$1:$K$2,2,FALSE)</f>
        <v>0</v>
      </c>
      <c r="Q47" s="387"/>
      <c r="R47" s="240"/>
      <c r="S47" s="240"/>
      <c r="T47" s="240"/>
      <c r="U47" s="240"/>
      <c r="V47" s="391"/>
      <c r="W47" s="241"/>
      <c r="X47" s="242"/>
      <c r="Y47" s="248">
        <f>BD.PD5[[#This Row],[Av.P1 '[%']]]*BD.PD5[[#This Row],[Ppto. Orden Interna '[DOP']]]</f>
        <v>0</v>
      </c>
      <c r="Z47" s="244"/>
      <c r="AA47" s="245"/>
      <c r="AB47" s="248">
        <f>BD.PD5[[#This Row],[Av.P2 '[%']]]*BD.PD5[[#This Row],[Ppto. Orden Interna '[DOP']]]</f>
        <v>0</v>
      </c>
      <c r="AC47" s="244"/>
      <c r="AD47" s="245"/>
      <c r="AE47" s="248">
        <f>BD.PD5[[#This Row],[Av.P3 '[%']]]*BD.PD5[[#This Row],[Ppto. Orden Interna '[DOP']]]</f>
        <v>0</v>
      </c>
      <c r="AF47" s="244"/>
      <c r="AG47" s="245"/>
      <c r="AH47" s="248">
        <f>BD.PD5[[#This Row],[Av.P4 '[%']]]*BD.PD5[[#This Row],[Ppto. Orden Interna '[DOP']]]</f>
        <v>0</v>
      </c>
      <c r="AI47" s="244"/>
      <c r="AJ47" s="245"/>
      <c r="AK47" s="248">
        <f>BD.PD5[[#This Row],[Av.P5 '[%']]]*BD.PD5[[#This Row],[Ppto. Orden Interna '[DOP']]]</f>
        <v>0</v>
      </c>
      <c r="AL47" s="246">
        <f>BD.PD5[[#This Row],[Pago 5]]+BD.PD5[[#This Row],[Pago 4]]+BD.PD5[[#This Row],[Pago 3]]+BD.PD5[[#This Row],[Pago 2]]+BD.PD5[[#This Row],[Pago 1]]</f>
        <v>0</v>
      </c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</row>
    <row r="48" spans="1:241" s="249" customFormat="1" ht="15" customHeight="1" x14ac:dyDescent="0.3">
      <c r="A48" s="174">
        <v>7.02</v>
      </c>
      <c r="B48" s="231" t="s">
        <v>243</v>
      </c>
      <c r="C48" s="232" t="e">
        <f>VLOOKUP(BD.PD5[[#This Row],[Pos]],[17]!PPto[#Data],3,FALSE)</f>
        <v>#REF!</v>
      </c>
      <c r="D48" s="233" t="s">
        <v>243</v>
      </c>
      <c r="E48" s="305">
        <f>IF(BD.PD5[[#This Row],[.]]="*",VLOOKUP(BD.PD5[[#This Row],[Pos]],[17]Presupuesto!A:H,7,FALSE),"")</f>
        <v>0</v>
      </c>
      <c r="F48" s="234"/>
      <c r="G48" s="380"/>
      <c r="H48" s="234"/>
      <c r="I48" s="392"/>
      <c r="J48" s="233" t="s">
        <v>117</v>
      </c>
      <c r="K48" s="236">
        <f>IF(BD.PD5[[#This Row],[Mon]]="DOP",1,HLOOKUP(BD.PD5[[#This Row],[Mon]],$J$1:$K$2,2,FALSE))</f>
        <v>64.5</v>
      </c>
      <c r="L48" s="237">
        <v>0</v>
      </c>
      <c r="M48" s="238">
        <f>BD.PD5[[#This Row],[Cant.]]*BD.PD5[[#This Row],[ Tasa ]]*BD.PD5[[#This Row],[ Precio Und.]]</f>
        <v>0</v>
      </c>
      <c r="N48" s="239"/>
      <c r="O48" s="238">
        <f>IF(BD.PD5[[#This Row],[Liquid. '[%']]]&lt;&gt;0,(BD.PD5[[#This Row],[Valor Neto '[DOP']]]*BD.PD5[[#This Row],[Liquid. '[%']]])+BD.PD5[[#This Row],[Valor Neto '[DOP']]],BD.PD5[[#This Row],[Valor Neto '[DOP']]])</f>
        <v>0</v>
      </c>
      <c r="P48" s="247">
        <f>BD.PD5[[#This Row],[Ppto. Orden Interna '[DOP']]]/HLOOKUP("USD",$J$1:$K$2,2,FALSE)</f>
        <v>0</v>
      </c>
      <c r="Q48" s="387"/>
      <c r="R48" s="240"/>
      <c r="S48" s="240"/>
      <c r="T48" s="240"/>
      <c r="U48" s="240"/>
      <c r="V48" s="391"/>
      <c r="W48" s="241"/>
      <c r="X48" s="242"/>
      <c r="Y48" s="248">
        <f>BD.PD5[[#This Row],[Av.P1 '[%']]]*BD.PD5[[#This Row],[Ppto. Orden Interna '[DOP']]]</f>
        <v>0</v>
      </c>
      <c r="Z48" s="244"/>
      <c r="AA48" s="245"/>
      <c r="AB48" s="248">
        <f>BD.PD5[[#This Row],[Av.P2 '[%']]]*BD.PD5[[#This Row],[Ppto. Orden Interna '[DOP']]]</f>
        <v>0</v>
      </c>
      <c r="AC48" s="244"/>
      <c r="AD48" s="245"/>
      <c r="AE48" s="248">
        <f>BD.PD5[[#This Row],[Av.P3 '[%']]]*BD.PD5[[#This Row],[Ppto. Orden Interna '[DOP']]]</f>
        <v>0</v>
      </c>
      <c r="AF48" s="244"/>
      <c r="AG48" s="245"/>
      <c r="AH48" s="248">
        <f>BD.PD5[[#This Row],[Av.P4 '[%']]]*BD.PD5[[#This Row],[Ppto. Orden Interna '[DOP']]]</f>
        <v>0</v>
      </c>
      <c r="AI48" s="244"/>
      <c r="AJ48" s="245"/>
      <c r="AK48" s="248">
        <f>BD.PD5[[#This Row],[Av.P5 '[%']]]*BD.PD5[[#This Row],[Ppto. Orden Interna '[DOP']]]</f>
        <v>0</v>
      </c>
      <c r="AL48" s="246">
        <f>BD.PD5[[#This Row],[Pago 5]]+BD.PD5[[#This Row],[Pago 4]]+BD.PD5[[#This Row],[Pago 3]]+BD.PD5[[#This Row],[Pago 2]]+BD.PD5[[#This Row],[Pago 1]]</f>
        <v>0</v>
      </c>
      <c r="AM48" s="308"/>
      <c r="AN48" s="308"/>
      <c r="AO48" s="308"/>
      <c r="AP48" s="308"/>
      <c r="AQ48" s="308"/>
      <c r="AR48" s="308"/>
      <c r="AS48" s="308"/>
      <c r="AT48" s="308"/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</row>
    <row r="49" spans="1:241" s="249" customFormat="1" ht="15" customHeight="1" x14ac:dyDescent="0.3">
      <c r="A49" s="174">
        <v>7.03</v>
      </c>
      <c r="B49" s="231" t="s">
        <v>243</v>
      </c>
      <c r="C49" s="232" t="e">
        <f>VLOOKUP(BD.PD5[[#This Row],[Pos]],[17]!PPto[#Data],3,FALSE)</f>
        <v>#REF!</v>
      </c>
      <c r="D49" s="233" t="s">
        <v>243</v>
      </c>
      <c r="E49" s="305">
        <f>IF(BD.PD5[[#This Row],[.]]="*",VLOOKUP(BD.PD5[[#This Row],[Pos]],[17]Presupuesto!A:H,7,FALSE),"")</f>
        <v>0</v>
      </c>
      <c r="F49" s="234"/>
      <c r="G49" s="234"/>
      <c r="H49" s="234"/>
      <c r="I49" s="392"/>
      <c r="J49" s="233" t="s">
        <v>117</v>
      </c>
      <c r="K49" s="236">
        <f>IF(BD.PD5[[#This Row],[Mon]]="DOP",1,HLOOKUP(BD.PD5[[#This Row],[Mon]],$J$1:$K$2,2,FALSE))</f>
        <v>64.5</v>
      </c>
      <c r="L49" s="237">
        <v>0</v>
      </c>
      <c r="M49" s="238">
        <f>BD.PD5[[#This Row],[Cant.]]*BD.PD5[[#This Row],[ Tasa ]]*BD.PD5[[#This Row],[ Precio Und.]]</f>
        <v>0</v>
      </c>
      <c r="N49" s="239"/>
      <c r="O49" s="238">
        <f>IF(BD.PD5[[#This Row],[Liquid. '[%']]]&lt;&gt;0,(BD.PD5[[#This Row],[Valor Neto '[DOP']]]*BD.PD5[[#This Row],[Liquid. '[%']]])+BD.PD5[[#This Row],[Valor Neto '[DOP']]],BD.PD5[[#This Row],[Valor Neto '[DOP']]])</f>
        <v>0</v>
      </c>
      <c r="P49" s="247">
        <f>BD.PD5[[#This Row],[Ppto. Orden Interna '[DOP']]]/HLOOKUP("USD",$J$1:$K$2,2,FALSE)</f>
        <v>0</v>
      </c>
      <c r="Q49" s="387"/>
      <c r="R49" s="240"/>
      <c r="S49" s="240"/>
      <c r="T49" s="240"/>
      <c r="U49" s="240"/>
      <c r="V49" s="391"/>
      <c r="W49" s="241"/>
      <c r="X49" s="242"/>
      <c r="Y49" s="248">
        <f>BD.PD5[[#This Row],[Av.P1 '[%']]]*BD.PD5[[#This Row],[Ppto. Orden Interna '[DOP']]]</f>
        <v>0</v>
      </c>
      <c r="Z49" s="244"/>
      <c r="AA49" s="245"/>
      <c r="AB49" s="248">
        <f>BD.PD5[[#This Row],[Av.P2 '[%']]]*BD.PD5[[#This Row],[Ppto. Orden Interna '[DOP']]]</f>
        <v>0</v>
      </c>
      <c r="AC49" s="244"/>
      <c r="AD49" s="245"/>
      <c r="AE49" s="248">
        <f>BD.PD5[[#This Row],[Av.P3 '[%']]]*BD.PD5[[#This Row],[Ppto. Orden Interna '[DOP']]]</f>
        <v>0</v>
      </c>
      <c r="AF49" s="244"/>
      <c r="AG49" s="245"/>
      <c r="AH49" s="248">
        <f>BD.PD5[[#This Row],[Av.P4 '[%']]]*BD.PD5[[#This Row],[Ppto. Orden Interna '[DOP']]]</f>
        <v>0</v>
      </c>
      <c r="AI49" s="244"/>
      <c r="AJ49" s="245"/>
      <c r="AK49" s="248">
        <f>BD.PD5[[#This Row],[Av.P5 '[%']]]*BD.PD5[[#This Row],[Ppto. Orden Interna '[DOP']]]</f>
        <v>0</v>
      </c>
      <c r="AL49" s="246">
        <f>BD.PD5[[#This Row],[Pago 5]]+BD.PD5[[#This Row],[Pago 4]]+BD.PD5[[#This Row],[Pago 3]]+BD.PD5[[#This Row],[Pago 2]]+BD.PD5[[#This Row],[Pago 1]]</f>
        <v>0</v>
      </c>
      <c r="AM49" s="308"/>
      <c r="AN49" s="308"/>
      <c r="AO49" s="308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</row>
    <row r="50" spans="1:241" s="249" customFormat="1" ht="15" customHeight="1" x14ac:dyDescent="0.3">
      <c r="A50" s="174">
        <v>7.04</v>
      </c>
      <c r="B50" s="231" t="s">
        <v>243</v>
      </c>
      <c r="C50" s="232" t="e">
        <f>VLOOKUP(BD.PD5[[#This Row],[Pos]],[17]!PPto[#Data],3,FALSE)</f>
        <v>#REF!</v>
      </c>
      <c r="D50" s="233" t="s">
        <v>243</v>
      </c>
      <c r="E50" s="305">
        <f>IF(BD.PD5[[#This Row],[.]]="*",VLOOKUP(BD.PD5[[#This Row],[Pos]],[17]Presupuesto!A:H,7,FALSE),"")</f>
        <v>0</v>
      </c>
      <c r="F50" s="234"/>
      <c r="G50" s="234"/>
      <c r="H50" s="234"/>
      <c r="I50" s="392"/>
      <c r="J50" s="233" t="s">
        <v>117</v>
      </c>
      <c r="K50" s="236">
        <f>IF(BD.PD5[[#This Row],[Mon]]="DOP",1,HLOOKUP(BD.PD5[[#This Row],[Mon]],$J$1:$K$2,2,FALSE))</f>
        <v>64.5</v>
      </c>
      <c r="L50" s="237">
        <v>0</v>
      </c>
      <c r="M50" s="238">
        <f>BD.PD5[[#This Row],[Cant.]]*BD.PD5[[#This Row],[ Tasa ]]*BD.PD5[[#This Row],[ Precio Und.]]</f>
        <v>0</v>
      </c>
      <c r="N50" s="239"/>
      <c r="O50" s="238">
        <f>IF(BD.PD5[[#This Row],[Liquid. '[%']]]&lt;&gt;0,(BD.PD5[[#This Row],[Valor Neto '[DOP']]]*BD.PD5[[#This Row],[Liquid. '[%']]])+BD.PD5[[#This Row],[Valor Neto '[DOP']]],BD.PD5[[#This Row],[Valor Neto '[DOP']]])</f>
        <v>0</v>
      </c>
      <c r="P50" s="359">
        <f>BD.PD5[[#This Row],[Ppto. Orden Interna '[DOP']]]/HLOOKUP("USD",$J$1:$K$2,2,FALSE)</f>
        <v>0</v>
      </c>
      <c r="Q50" s="387"/>
      <c r="R50" s="240"/>
      <c r="S50" s="240"/>
      <c r="T50" s="240"/>
      <c r="U50" s="240"/>
      <c r="V50" s="391"/>
      <c r="W50" s="241"/>
      <c r="X50" s="242"/>
      <c r="Y50" s="248">
        <f>BD.PD5[[#This Row],[Av.P1 '[%']]]*BD.PD5[[#This Row],[Ppto. Orden Interna '[DOP']]]</f>
        <v>0</v>
      </c>
      <c r="Z50" s="244"/>
      <c r="AA50" s="245"/>
      <c r="AB50" s="248">
        <f>BD.PD5[[#This Row],[Av.P2 '[%']]]*BD.PD5[[#This Row],[Ppto. Orden Interna '[DOP']]]</f>
        <v>0</v>
      </c>
      <c r="AC50" s="244"/>
      <c r="AD50" s="245"/>
      <c r="AE50" s="248">
        <f>BD.PD5[[#This Row],[Av.P3 '[%']]]*BD.PD5[[#This Row],[Ppto. Orden Interna '[DOP']]]</f>
        <v>0</v>
      </c>
      <c r="AF50" s="244"/>
      <c r="AG50" s="245"/>
      <c r="AH50" s="248">
        <f>BD.PD5[[#This Row],[Av.P4 '[%']]]*BD.PD5[[#This Row],[Ppto. Orden Interna '[DOP']]]</f>
        <v>0</v>
      </c>
      <c r="AI50" s="244"/>
      <c r="AJ50" s="245"/>
      <c r="AK50" s="248">
        <f>BD.PD5[[#This Row],[Av.P5 '[%']]]*BD.PD5[[#This Row],[Ppto. Orden Interna '[DOP']]]</f>
        <v>0</v>
      </c>
      <c r="AL50" s="246">
        <f>BD.PD5[[#This Row],[Pago 5]]+BD.PD5[[#This Row],[Pago 4]]+BD.PD5[[#This Row],[Pago 3]]+BD.PD5[[#This Row],[Pago 2]]+BD.PD5[[#This Row],[Pago 1]]</f>
        <v>0</v>
      </c>
      <c r="AM50" s="308"/>
      <c r="AN50" s="308"/>
      <c r="AO50" s="308"/>
      <c r="AP50" s="308"/>
      <c r="AQ50" s="308"/>
      <c r="AR50" s="308"/>
      <c r="AS50" s="308"/>
      <c r="AT50" s="308"/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</row>
    <row r="51" spans="1:241" s="249" customFormat="1" ht="15" customHeight="1" x14ac:dyDescent="0.3">
      <c r="A51" s="174">
        <v>7.05</v>
      </c>
      <c r="B51" s="231" t="s">
        <v>243</v>
      </c>
      <c r="C51" s="232" t="e">
        <f>VLOOKUP(BD.PD5[[#This Row],[Pos]],[17]!PPto[#Data],3,FALSE)</f>
        <v>#REF!</v>
      </c>
      <c r="D51" s="233" t="s">
        <v>243</v>
      </c>
      <c r="E51" s="305">
        <f>IF(BD.PD5[[#This Row],[.]]="*",VLOOKUP(BD.PD5[[#This Row],[Pos]],[17]Presupuesto!A:H,7,FALSE),"")</f>
        <v>0</v>
      </c>
      <c r="F51" s="234"/>
      <c r="G51" s="234"/>
      <c r="H51" s="234"/>
      <c r="I51" s="392"/>
      <c r="J51" s="233" t="s">
        <v>117</v>
      </c>
      <c r="K51" s="236">
        <f>IF(BD.PD5[[#This Row],[Mon]]="DOP",1,HLOOKUP(BD.PD5[[#This Row],[Mon]],$J$1:$K$2,2,FALSE))</f>
        <v>64.5</v>
      </c>
      <c r="L51" s="237">
        <v>0</v>
      </c>
      <c r="M51" s="238">
        <f>BD.PD5[[#This Row],[Cant.]]*BD.PD5[[#This Row],[ Tasa ]]*BD.PD5[[#This Row],[ Precio Und.]]</f>
        <v>0</v>
      </c>
      <c r="N51" s="239"/>
      <c r="O51" s="238">
        <f>IF(BD.PD5[[#This Row],[Liquid. '[%']]]&lt;&gt;0,(BD.PD5[[#This Row],[Valor Neto '[DOP']]]*BD.PD5[[#This Row],[Liquid. '[%']]])+BD.PD5[[#This Row],[Valor Neto '[DOP']]],BD.PD5[[#This Row],[Valor Neto '[DOP']]])</f>
        <v>0</v>
      </c>
      <c r="P51" s="359">
        <f>BD.PD5[[#This Row],[Ppto. Orden Interna '[DOP']]]/HLOOKUP("USD",$J$1:$K$2,2,FALSE)</f>
        <v>0</v>
      </c>
      <c r="Q51" s="387"/>
      <c r="R51" s="240"/>
      <c r="S51" s="240"/>
      <c r="T51" s="240"/>
      <c r="U51" s="240"/>
      <c r="V51" s="391"/>
      <c r="W51" s="241"/>
      <c r="X51" s="242"/>
      <c r="Y51" s="248">
        <f>BD.PD5[[#This Row],[Av.P1 '[%']]]*BD.PD5[[#This Row],[Ppto. Orden Interna '[DOP']]]</f>
        <v>0</v>
      </c>
      <c r="Z51" s="244"/>
      <c r="AA51" s="245"/>
      <c r="AB51" s="248">
        <f>BD.PD5[[#This Row],[Av.P2 '[%']]]*BD.PD5[[#This Row],[Ppto. Orden Interna '[DOP']]]</f>
        <v>0</v>
      </c>
      <c r="AC51" s="244"/>
      <c r="AD51" s="245"/>
      <c r="AE51" s="248">
        <f>BD.PD5[[#This Row],[Av.P3 '[%']]]*BD.PD5[[#This Row],[Ppto. Orden Interna '[DOP']]]</f>
        <v>0</v>
      </c>
      <c r="AF51" s="244"/>
      <c r="AG51" s="245"/>
      <c r="AH51" s="248">
        <f>BD.PD5[[#This Row],[Av.P4 '[%']]]*BD.PD5[[#This Row],[Ppto. Orden Interna '[DOP']]]</f>
        <v>0</v>
      </c>
      <c r="AI51" s="244"/>
      <c r="AJ51" s="245"/>
      <c r="AK51" s="248">
        <f>BD.PD5[[#This Row],[Av.P5 '[%']]]*BD.PD5[[#This Row],[Ppto. Orden Interna '[DOP']]]</f>
        <v>0</v>
      </c>
      <c r="AL51" s="246">
        <f>BD.PD5[[#This Row],[Pago 5]]+BD.PD5[[#This Row],[Pago 4]]+BD.PD5[[#This Row],[Pago 3]]+BD.PD5[[#This Row],[Pago 2]]+BD.PD5[[#This Row],[Pago 1]]</f>
        <v>0</v>
      </c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</row>
    <row r="52" spans="1:241" s="249" customFormat="1" ht="15" customHeight="1" x14ac:dyDescent="0.3">
      <c r="A52" s="174">
        <v>7.06</v>
      </c>
      <c r="B52" s="231" t="s">
        <v>243</v>
      </c>
      <c r="C52" s="232" t="e">
        <f>VLOOKUP(BD.PD5[[#This Row],[Pos]],[17]!PPto[#Data],3,FALSE)</f>
        <v>#REF!</v>
      </c>
      <c r="D52" s="233" t="s">
        <v>243</v>
      </c>
      <c r="E52" s="305">
        <f>IF(BD.PD5[[#This Row],[.]]="*",VLOOKUP(BD.PD5[[#This Row],[Pos]],[17]Presupuesto!A:H,7,FALSE),"")</f>
        <v>0</v>
      </c>
      <c r="F52" s="234"/>
      <c r="G52" s="234"/>
      <c r="H52" s="234"/>
      <c r="I52" s="392"/>
      <c r="J52" s="233" t="s">
        <v>117</v>
      </c>
      <c r="K52" s="236">
        <f>IF(BD.PD5[[#This Row],[Mon]]="DOP",1,HLOOKUP(BD.PD5[[#This Row],[Mon]],$J$1:$K$2,2,FALSE))</f>
        <v>64.5</v>
      </c>
      <c r="L52" s="237">
        <v>0</v>
      </c>
      <c r="M52" s="238">
        <f>BD.PD5[[#This Row],[Cant.]]*BD.PD5[[#This Row],[ Tasa ]]*BD.PD5[[#This Row],[ Precio Und.]]</f>
        <v>0</v>
      </c>
      <c r="N52" s="239"/>
      <c r="O52" s="238">
        <f>IF(BD.PD5[[#This Row],[Liquid. '[%']]]&lt;&gt;0,(BD.PD5[[#This Row],[Valor Neto '[DOP']]]*BD.PD5[[#This Row],[Liquid. '[%']]])+BD.PD5[[#This Row],[Valor Neto '[DOP']]],BD.PD5[[#This Row],[Valor Neto '[DOP']]])</f>
        <v>0</v>
      </c>
      <c r="P52" s="359">
        <f>BD.PD5[[#This Row],[Ppto. Orden Interna '[DOP']]]/HLOOKUP("USD",$J$1:$K$2,2,FALSE)</f>
        <v>0</v>
      </c>
      <c r="Q52" s="387"/>
      <c r="R52" s="240"/>
      <c r="S52" s="240"/>
      <c r="T52" s="240"/>
      <c r="U52" s="240"/>
      <c r="V52" s="391"/>
      <c r="W52" s="241"/>
      <c r="X52" s="242"/>
      <c r="Y52" s="248">
        <f>BD.PD5[[#This Row],[Av.P1 '[%']]]*BD.PD5[[#This Row],[Ppto. Orden Interna '[DOP']]]</f>
        <v>0</v>
      </c>
      <c r="Z52" s="244"/>
      <c r="AA52" s="245"/>
      <c r="AB52" s="248">
        <f>BD.PD5[[#This Row],[Av.P2 '[%']]]*BD.PD5[[#This Row],[Ppto. Orden Interna '[DOP']]]</f>
        <v>0</v>
      </c>
      <c r="AC52" s="244"/>
      <c r="AD52" s="245"/>
      <c r="AE52" s="248">
        <f>BD.PD5[[#This Row],[Av.P3 '[%']]]*BD.PD5[[#This Row],[Ppto. Orden Interna '[DOP']]]</f>
        <v>0</v>
      </c>
      <c r="AF52" s="244"/>
      <c r="AG52" s="245"/>
      <c r="AH52" s="248">
        <f>BD.PD5[[#This Row],[Av.P4 '[%']]]*BD.PD5[[#This Row],[Ppto. Orden Interna '[DOP']]]</f>
        <v>0</v>
      </c>
      <c r="AI52" s="244"/>
      <c r="AJ52" s="245"/>
      <c r="AK52" s="248">
        <f>BD.PD5[[#This Row],[Av.P5 '[%']]]*BD.PD5[[#This Row],[Ppto. Orden Interna '[DOP']]]</f>
        <v>0</v>
      </c>
      <c r="AL52" s="246">
        <f>BD.PD5[[#This Row],[Pago 5]]+BD.PD5[[#This Row],[Pago 4]]+BD.PD5[[#This Row],[Pago 3]]+BD.PD5[[#This Row],[Pago 2]]+BD.PD5[[#This Row],[Pago 1]]</f>
        <v>0</v>
      </c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</row>
    <row r="53" spans="1:241" s="249" customFormat="1" ht="15" customHeight="1" x14ac:dyDescent="0.3">
      <c r="A53" s="174">
        <v>7.07</v>
      </c>
      <c r="B53" s="231" t="s">
        <v>243</v>
      </c>
      <c r="C53" s="232" t="e">
        <f>VLOOKUP(BD.PD5[[#This Row],[Pos]],[17]!PPto[#Data],3,FALSE)</f>
        <v>#REF!</v>
      </c>
      <c r="D53" s="233" t="s">
        <v>243</v>
      </c>
      <c r="E53" s="305">
        <f>IF(BD.PD5[[#This Row],[.]]="*",VLOOKUP(BD.PD5[[#This Row],[Pos]],[17]Presupuesto!A:H,7,FALSE),"")</f>
        <v>0</v>
      </c>
      <c r="F53" s="234"/>
      <c r="G53" s="234"/>
      <c r="H53" s="234"/>
      <c r="I53" s="392"/>
      <c r="J53" s="233" t="s">
        <v>117</v>
      </c>
      <c r="K53" s="236">
        <f>IF(BD.PD5[[#This Row],[Mon]]="DOP",1,HLOOKUP(BD.PD5[[#This Row],[Mon]],$J$1:$K$2,2,FALSE))</f>
        <v>64.5</v>
      </c>
      <c r="L53" s="237">
        <v>0</v>
      </c>
      <c r="M53" s="238">
        <f>BD.PD5[[#This Row],[Cant.]]*BD.PD5[[#This Row],[ Tasa ]]*BD.PD5[[#This Row],[ Precio Und.]]</f>
        <v>0</v>
      </c>
      <c r="N53" s="239"/>
      <c r="O53" s="238">
        <f>IF(BD.PD5[[#This Row],[Liquid. '[%']]]&lt;&gt;0,(BD.PD5[[#This Row],[Valor Neto '[DOP']]]*BD.PD5[[#This Row],[Liquid. '[%']]])+BD.PD5[[#This Row],[Valor Neto '[DOP']]],BD.PD5[[#This Row],[Valor Neto '[DOP']]])</f>
        <v>0</v>
      </c>
      <c r="P53" s="359">
        <f>BD.PD5[[#This Row],[Ppto. Orden Interna '[DOP']]]/HLOOKUP("USD",$J$1:$K$2,2,FALSE)</f>
        <v>0</v>
      </c>
      <c r="Q53" s="387"/>
      <c r="R53" s="240"/>
      <c r="S53" s="240"/>
      <c r="T53" s="240"/>
      <c r="U53" s="240"/>
      <c r="V53" s="391"/>
      <c r="W53" s="241"/>
      <c r="X53" s="242"/>
      <c r="Y53" s="248">
        <f>BD.PD5[[#This Row],[Av.P1 '[%']]]*BD.PD5[[#This Row],[Ppto. Orden Interna '[DOP']]]</f>
        <v>0</v>
      </c>
      <c r="Z53" s="244"/>
      <c r="AA53" s="245"/>
      <c r="AB53" s="248">
        <f>BD.PD5[[#This Row],[Av.P2 '[%']]]*BD.PD5[[#This Row],[Ppto. Orden Interna '[DOP']]]</f>
        <v>0</v>
      </c>
      <c r="AC53" s="244"/>
      <c r="AD53" s="245"/>
      <c r="AE53" s="248">
        <f>BD.PD5[[#This Row],[Av.P3 '[%']]]*BD.PD5[[#This Row],[Ppto. Orden Interna '[DOP']]]</f>
        <v>0</v>
      </c>
      <c r="AF53" s="244"/>
      <c r="AG53" s="245"/>
      <c r="AH53" s="248">
        <f>BD.PD5[[#This Row],[Av.P4 '[%']]]*BD.PD5[[#This Row],[Ppto. Orden Interna '[DOP']]]</f>
        <v>0</v>
      </c>
      <c r="AI53" s="244"/>
      <c r="AJ53" s="245"/>
      <c r="AK53" s="248">
        <f>BD.PD5[[#This Row],[Av.P5 '[%']]]*BD.PD5[[#This Row],[Ppto. Orden Interna '[DOP']]]</f>
        <v>0</v>
      </c>
      <c r="AL53" s="246">
        <f>BD.PD5[[#This Row],[Pago 5]]+BD.PD5[[#This Row],[Pago 4]]+BD.PD5[[#This Row],[Pago 3]]+BD.PD5[[#This Row],[Pago 2]]+BD.PD5[[#This Row],[Pago 1]]</f>
        <v>0</v>
      </c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</row>
    <row r="54" spans="1:241" s="249" customFormat="1" ht="15" customHeight="1" x14ac:dyDescent="0.3">
      <c r="A54" s="174">
        <v>8.01</v>
      </c>
      <c r="B54" s="231" t="s">
        <v>243</v>
      </c>
      <c r="C54" s="232" t="e">
        <f>VLOOKUP(BD.PD5[[#This Row],[Pos]],[17]!PPto[#Data],3,FALSE)</f>
        <v>#REF!</v>
      </c>
      <c r="D54" s="233" t="s">
        <v>243</v>
      </c>
      <c r="E54" s="305">
        <f>IF(BD.PD5[[#This Row],[.]]="*",VLOOKUP(BD.PD5[[#This Row],[Pos]],[17]Presupuesto!A:H,7,FALSE),"")</f>
        <v>0</v>
      </c>
      <c r="F54" s="234"/>
      <c r="G54" s="234"/>
      <c r="H54" s="234"/>
      <c r="I54" s="392"/>
      <c r="J54" s="233" t="s">
        <v>117</v>
      </c>
      <c r="K54" s="236">
        <f>IF(BD.PD5[[#This Row],[Mon]]="DOP",1,HLOOKUP(BD.PD5[[#This Row],[Mon]],$J$1:$K$2,2,FALSE))</f>
        <v>64.5</v>
      </c>
      <c r="L54" s="237">
        <v>0</v>
      </c>
      <c r="M54" s="238">
        <f>BD.PD5[[#This Row],[Cant.]]*BD.PD5[[#This Row],[ Tasa ]]*BD.PD5[[#This Row],[ Precio Und.]]</f>
        <v>0</v>
      </c>
      <c r="N54" s="239"/>
      <c r="O54" s="238">
        <f>IF(BD.PD5[[#This Row],[Liquid. '[%']]]&lt;&gt;0,(BD.PD5[[#This Row],[Valor Neto '[DOP']]]*BD.PD5[[#This Row],[Liquid. '[%']]])+BD.PD5[[#This Row],[Valor Neto '[DOP']]],BD.PD5[[#This Row],[Valor Neto '[DOP']]])</f>
        <v>0</v>
      </c>
      <c r="P54" s="359">
        <f>BD.PD5[[#This Row],[Ppto. Orden Interna '[DOP']]]/HLOOKUP("USD",$J$1:$K$2,2,FALSE)</f>
        <v>0</v>
      </c>
      <c r="Q54" s="387"/>
      <c r="R54" s="240"/>
      <c r="S54" s="240"/>
      <c r="T54" s="240"/>
      <c r="U54" s="240"/>
      <c r="V54" s="391"/>
      <c r="W54" s="241"/>
      <c r="X54" s="242"/>
      <c r="Y54" s="248">
        <f>BD.PD5[[#This Row],[Av.P1 '[%']]]*BD.PD5[[#This Row],[Ppto. Orden Interna '[DOP']]]</f>
        <v>0</v>
      </c>
      <c r="Z54" s="244"/>
      <c r="AA54" s="245"/>
      <c r="AB54" s="248">
        <f>BD.PD5[[#This Row],[Av.P2 '[%']]]*BD.PD5[[#This Row],[Ppto. Orden Interna '[DOP']]]</f>
        <v>0</v>
      </c>
      <c r="AC54" s="244"/>
      <c r="AD54" s="245"/>
      <c r="AE54" s="248">
        <f>BD.PD5[[#This Row],[Av.P3 '[%']]]*BD.PD5[[#This Row],[Ppto. Orden Interna '[DOP']]]</f>
        <v>0</v>
      </c>
      <c r="AF54" s="244"/>
      <c r="AG54" s="245"/>
      <c r="AH54" s="248">
        <f>BD.PD5[[#This Row],[Av.P4 '[%']]]*BD.PD5[[#This Row],[Ppto. Orden Interna '[DOP']]]</f>
        <v>0</v>
      </c>
      <c r="AI54" s="244"/>
      <c r="AJ54" s="245"/>
      <c r="AK54" s="248">
        <f>BD.PD5[[#This Row],[Av.P5 '[%']]]*BD.PD5[[#This Row],[Ppto. Orden Interna '[DOP']]]</f>
        <v>0</v>
      </c>
      <c r="AL54" s="246">
        <f>BD.PD5[[#This Row],[Pago 5]]+BD.PD5[[#This Row],[Pago 4]]+BD.PD5[[#This Row],[Pago 3]]+BD.PD5[[#This Row],[Pago 2]]+BD.PD5[[#This Row],[Pago 1]]</f>
        <v>0</v>
      </c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</row>
    <row r="55" spans="1:241" s="249" customFormat="1" ht="15" customHeight="1" x14ac:dyDescent="0.3">
      <c r="A55" s="174">
        <v>8.02</v>
      </c>
      <c r="B55" s="231" t="s">
        <v>243</v>
      </c>
      <c r="C55" s="232" t="e">
        <f>VLOOKUP(BD.PD5[[#This Row],[Pos]],[17]!PPto[#Data],3,FALSE)</f>
        <v>#REF!</v>
      </c>
      <c r="D55" s="233" t="s">
        <v>243</v>
      </c>
      <c r="E55" s="305">
        <f>IF(BD.PD5[[#This Row],[.]]="*",VLOOKUP(BD.PD5[[#This Row],[Pos]],[17]Presupuesto!A:H,7,FALSE),"")</f>
        <v>0</v>
      </c>
      <c r="F55" s="234"/>
      <c r="G55" s="234"/>
      <c r="H55" s="234"/>
      <c r="I55" s="392"/>
      <c r="J55" s="233" t="s">
        <v>117</v>
      </c>
      <c r="K55" s="236">
        <f>IF(BD.PD5[[#This Row],[Mon]]="DOP",1,HLOOKUP(BD.PD5[[#This Row],[Mon]],$J$1:$K$2,2,FALSE))</f>
        <v>64.5</v>
      </c>
      <c r="L55" s="237">
        <v>0</v>
      </c>
      <c r="M55" s="238">
        <f>BD.PD5[[#This Row],[Cant.]]*BD.PD5[[#This Row],[ Tasa ]]*BD.PD5[[#This Row],[ Precio Und.]]</f>
        <v>0</v>
      </c>
      <c r="N55" s="239"/>
      <c r="O55" s="238">
        <f>IF(BD.PD5[[#This Row],[Liquid. '[%']]]&lt;&gt;0,(BD.PD5[[#This Row],[Valor Neto '[DOP']]]*BD.PD5[[#This Row],[Liquid. '[%']]])+BD.PD5[[#This Row],[Valor Neto '[DOP']]],BD.PD5[[#This Row],[Valor Neto '[DOP']]])</f>
        <v>0</v>
      </c>
      <c r="P55" s="359">
        <f>BD.PD5[[#This Row],[Ppto. Orden Interna '[DOP']]]/HLOOKUP("USD",$J$1:$K$2,2,FALSE)</f>
        <v>0</v>
      </c>
      <c r="Q55" s="387"/>
      <c r="R55" s="240"/>
      <c r="S55" s="240"/>
      <c r="T55" s="240"/>
      <c r="U55" s="240"/>
      <c r="V55" s="391"/>
      <c r="W55" s="241"/>
      <c r="X55" s="242"/>
      <c r="Y55" s="248">
        <f>BD.PD5[[#This Row],[Av.P1 '[%']]]*BD.PD5[[#This Row],[Ppto. Orden Interna '[DOP']]]</f>
        <v>0</v>
      </c>
      <c r="Z55" s="244"/>
      <c r="AA55" s="245"/>
      <c r="AB55" s="248">
        <f>BD.PD5[[#This Row],[Av.P2 '[%']]]*BD.PD5[[#This Row],[Ppto. Orden Interna '[DOP']]]</f>
        <v>0</v>
      </c>
      <c r="AC55" s="244"/>
      <c r="AD55" s="245"/>
      <c r="AE55" s="248">
        <f>BD.PD5[[#This Row],[Av.P3 '[%']]]*BD.PD5[[#This Row],[Ppto. Orden Interna '[DOP']]]</f>
        <v>0</v>
      </c>
      <c r="AF55" s="244"/>
      <c r="AG55" s="245"/>
      <c r="AH55" s="248">
        <f>BD.PD5[[#This Row],[Av.P4 '[%']]]*BD.PD5[[#This Row],[Ppto. Orden Interna '[DOP']]]</f>
        <v>0</v>
      </c>
      <c r="AI55" s="244"/>
      <c r="AJ55" s="245"/>
      <c r="AK55" s="248">
        <f>BD.PD5[[#This Row],[Av.P5 '[%']]]*BD.PD5[[#This Row],[Ppto. Orden Interna '[DOP']]]</f>
        <v>0</v>
      </c>
      <c r="AL55" s="246">
        <f>BD.PD5[[#This Row],[Pago 5]]+BD.PD5[[#This Row],[Pago 4]]+BD.PD5[[#This Row],[Pago 3]]+BD.PD5[[#This Row],[Pago 2]]+BD.PD5[[#This Row],[Pago 1]]</f>
        <v>0</v>
      </c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</row>
    <row r="56" spans="1:241" s="249" customFormat="1" ht="15" customHeight="1" x14ac:dyDescent="0.3">
      <c r="A56" s="174">
        <v>8.0299999999999994</v>
      </c>
      <c r="B56" s="231" t="s">
        <v>243</v>
      </c>
      <c r="C56" s="232" t="e">
        <f>VLOOKUP(BD.PD5[[#This Row],[Pos]],[17]!PPto[#Data],3,FALSE)</f>
        <v>#REF!</v>
      </c>
      <c r="D56" s="233" t="s">
        <v>243</v>
      </c>
      <c r="E56" s="305">
        <f>IF(BD.PD5[[#This Row],[.]]="*",VLOOKUP(BD.PD5[[#This Row],[Pos]],[17]Presupuesto!A:H,7,FALSE),"")</f>
        <v>0</v>
      </c>
      <c r="F56" s="234"/>
      <c r="G56" s="234"/>
      <c r="H56" s="234"/>
      <c r="I56" s="392"/>
      <c r="J56" s="233" t="s">
        <v>117</v>
      </c>
      <c r="K56" s="236">
        <f>IF(BD.PD5[[#This Row],[Mon]]="DOP",1,HLOOKUP(BD.PD5[[#This Row],[Mon]],$J$1:$K$2,2,FALSE))</f>
        <v>64.5</v>
      </c>
      <c r="L56" s="237">
        <v>0</v>
      </c>
      <c r="M56" s="238">
        <f>BD.PD5[[#This Row],[Cant.]]*BD.PD5[[#This Row],[ Tasa ]]*BD.PD5[[#This Row],[ Precio Und.]]</f>
        <v>0</v>
      </c>
      <c r="N56" s="239"/>
      <c r="O56" s="238">
        <f>IF(BD.PD5[[#This Row],[Liquid. '[%']]]&lt;&gt;0,(BD.PD5[[#This Row],[Valor Neto '[DOP']]]*BD.PD5[[#This Row],[Liquid. '[%']]])+BD.PD5[[#This Row],[Valor Neto '[DOP']]],BD.PD5[[#This Row],[Valor Neto '[DOP']]])</f>
        <v>0</v>
      </c>
      <c r="P56" s="247">
        <f>BD.PD5[[#This Row],[Ppto. Orden Interna '[DOP']]]/HLOOKUP("USD",$J$1:$K$2,2,FALSE)</f>
        <v>0</v>
      </c>
      <c r="Q56" s="387"/>
      <c r="R56" s="240"/>
      <c r="S56" s="240"/>
      <c r="T56" s="240"/>
      <c r="U56" s="240"/>
      <c r="V56" s="391"/>
      <c r="W56" s="241"/>
      <c r="X56" s="242"/>
      <c r="Y56" s="248">
        <f>BD.PD5[[#This Row],[Av.P1 '[%']]]*BD.PD5[[#This Row],[Ppto. Orden Interna '[DOP']]]</f>
        <v>0</v>
      </c>
      <c r="Z56" s="244"/>
      <c r="AA56" s="245"/>
      <c r="AB56" s="248">
        <f>BD.PD5[[#This Row],[Av.P2 '[%']]]*BD.PD5[[#This Row],[Ppto. Orden Interna '[DOP']]]</f>
        <v>0</v>
      </c>
      <c r="AC56" s="244"/>
      <c r="AD56" s="245"/>
      <c r="AE56" s="248">
        <f>BD.PD5[[#This Row],[Av.P3 '[%']]]*BD.PD5[[#This Row],[Ppto. Orden Interna '[DOP']]]</f>
        <v>0</v>
      </c>
      <c r="AF56" s="244"/>
      <c r="AG56" s="245"/>
      <c r="AH56" s="248">
        <f>BD.PD5[[#This Row],[Av.P4 '[%']]]*BD.PD5[[#This Row],[Ppto. Orden Interna '[DOP']]]</f>
        <v>0</v>
      </c>
      <c r="AI56" s="244"/>
      <c r="AJ56" s="245"/>
      <c r="AK56" s="248">
        <f>BD.PD5[[#This Row],[Av.P5 '[%']]]*BD.PD5[[#This Row],[Ppto. Orden Interna '[DOP']]]</f>
        <v>0</v>
      </c>
      <c r="AL56" s="246">
        <f>BD.PD5[[#This Row],[Pago 5]]+BD.PD5[[#This Row],[Pago 4]]+BD.PD5[[#This Row],[Pago 3]]+BD.PD5[[#This Row],[Pago 2]]+BD.PD5[[#This Row],[Pago 1]]</f>
        <v>0</v>
      </c>
      <c r="AM56" s="308"/>
      <c r="AN56" s="308"/>
      <c r="AO56" s="308"/>
      <c r="AP56" s="308"/>
      <c r="AQ56" s="308"/>
      <c r="AR56" s="308"/>
      <c r="AS56" s="308"/>
      <c r="AT56" s="308"/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</row>
    <row r="57" spans="1:241" s="249" customFormat="1" ht="15" customHeight="1" x14ac:dyDescent="0.3">
      <c r="A57" s="174">
        <v>8.0399999999999991</v>
      </c>
      <c r="B57" s="231" t="s">
        <v>243</v>
      </c>
      <c r="C57" s="232" t="e">
        <f>VLOOKUP(BD.PD5[[#This Row],[Pos]],[17]!PPto[#Data],3,FALSE)</f>
        <v>#REF!</v>
      </c>
      <c r="D57" s="233" t="s">
        <v>243</v>
      </c>
      <c r="E57" s="305">
        <f>IF(BD.PD5[[#This Row],[.]]="*",VLOOKUP(BD.PD5[[#This Row],[Pos]],[17]Presupuesto!A:H,7,FALSE),"")</f>
        <v>0</v>
      </c>
      <c r="F57" s="234"/>
      <c r="G57" s="234"/>
      <c r="H57" s="234"/>
      <c r="I57" s="392"/>
      <c r="J57" s="233" t="s">
        <v>117</v>
      </c>
      <c r="K57" s="236">
        <f>IF(BD.PD5[[#This Row],[Mon]]="DOP",1,HLOOKUP(BD.PD5[[#This Row],[Mon]],$J$1:$K$2,2,FALSE))</f>
        <v>64.5</v>
      </c>
      <c r="L57" s="237">
        <v>0</v>
      </c>
      <c r="M57" s="238">
        <f>BD.PD5[[#This Row],[Cant.]]*BD.PD5[[#This Row],[ Tasa ]]*BD.PD5[[#This Row],[ Precio Und.]]</f>
        <v>0</v>
      </c>
      <c r="N57" s="239"/>
      <c r="O57" s="238">
        <f>IF(BD.PD5[[#This Row],[Liquid. '[%']]]&lt;&gt;0,(BD.PD5[[#This Row],[Valor Neto '[DOP']]]*BD.PD5[[#This Row],[Liquid. '[%']]])+BD.PD5[[#This Row],[Valor Neto '[DOP']]],BD.PD5[[#This Row],[Valor Neto '[DOP']]])</f>
        <v>0</v>
      </c>
      <c r="P57" s="247">
        <f>BD.PD5[[#This Row],[Ppto. Orden Interna '[DOP']]]/HLOOKUP("USD",$J$1:$K$2,2,FALSE)</f>
        <v>0</v>
      </c>
      <c r="Q57" s="387"/>
      <c r="R57" s="240"/>
      <c r="S57" s="240"/>
      <c r="T57" s="240"/>
      <c r="U57" s="240"/>
      <c r="V57" s="391"/>
      <c r="W57" s="241"/>
      <c r="X57" s="242"/>
      <c r="Y57" s="248">
        <f>BD.PD5[[#This Row],[Av.P1 '[%']]]*BD.PD5[[#This Row],[Ppto. Orden Interna '[DOP']]]</f>
        <v>0</v>
      </c>
      <c r="Z57" s="244"/>
      <c r="AA57" s="245"/>
      <c r="AB57" s="248">
        <f>BD.PD5[[#This Row],[Av.P2 '[%']]]*BD.PD5[[#This Row],[Ppto. Orden Interna '[DOP']]]</f>
        <v>0</v>
      </c>
      <c r="AC57" s="244"/>
      <c r="AD57" s="245"/>
      <c r="AE57" s="248">
        <f>BD.PD5[[#This Row],[Av.P3 '[%']]]*BD.PD5[[#This Row],[Ppto. Orden Interna '[DOP']]]</f>
        <v>0</v>
      </c>
      <c r="AF57" s="244"/>
      <c r="AG57" s="245"/>
      <c r="AH57" s="248">
        <f>BD.PD5[[#This Row],[Av.P4 '[%']]]*BD.PD5[[#This Row],[Ppto. Orden Interna '[DOP']]]</f>
        <v>0</v>
      </c>
      <c r="AI57" s="244"/>
      <c r="AJ57" s="245"/>
      <c r="AK57" s="248">
        <f>BD.PD5[[#This Row],[Av.P5 '[%']]]*BD.PD5[[#This Row],[Ppto. Orden Interna '[DOP']]]</f>
        <v>0</v>
      </c>
      <c r="AL57" s="246">
        <f>BD.PD5[[#This Row],[Pago 5]]+BD.PD5[[#This Row],[Pago 4]]+BD.PD5[[#This Row],[Pago 3]]+BD.PD5[[#This Row],[Pago 2]]+BD.PD5[[#This Row],[Pago 1]]</f>
        <v>0</v>
      </c>
      <c r="AM57" s="308"/>
      <c r="AN57" s="308"/>
      <c r="AO57" s="308"/>
      <c r="AP57" s="308"/>
      <c r="AQ57" s="308"/>
      <c r="AR57" s="308"/>
      <c r="AS57" s="308"/>
      <c r="AT57" s="308"/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</row>
    <row r="58" spans="1:241" s="249" customFormat="1" ht="15" customHeight="1" x14ac:dyDescent="0.3">
      <c r="A58" s="174">
        <v>8.0500000000000007</v>
      </c>
      <c r="B58" s="231" t="s">
        <v>243</v>
      </c>
      <c r="C58" s="232" t="e">
        <f>VLOOKUP(BD.PD5[[#This Row],[Pos]],[17]!PPto[#Data],3,FALSE)</f>
        <v>#REF!</v>
      </c>
      <c r="D58" s="233" t="s">
        <v>243</v>
      </c>
      <c r="E58" s="305">
        <f>IF(BD.PD5[[#This Row],[.]]="*",VLOOKUP(BD.PD5[[#This Row],[Pos]],[17]Presupuesto!A:H,7,FALSE),"")</f>
        <v>0</v>
      </c>
      <c r="F58" s="234"/>
      <c r="G58" s="234"/>
      <c r="H58" s="234"/>
      <c r="I58" s="392"/>
      <c r="J58" s="233" t="s">
        <v>117</v>
      </c>
      <c r="K58" s="236">
        <f>IF(BD.PD5[[#This Row],[Mon]]="DOP",1,HLOOKUP(BD.PD5[[#This Row],[Mon]],$J$1:$K$2,2,FALSE))</f>
        <v>64.5</v>
      </c>
      <c r="L58" s="237">
        <v>0</v>
      </c>
      <c r="M58" s="238">
        <f>BD.PD5[[#This Row],[Cant.]]*BD.PD5[[#This Row],[ Tasa ]]*BD.PD5[[#This Row],[ Precio Und.]]</f>
        <v>0</v>
      </c>
      <c r="N58" s="239"/>
      <c r="O58" s="238">
        <f>IF(BD.PD5[[#This Row],[Liquid. '[%']]]&lt;&gt;0,(BD.PD5[[#This Row],[Valor Neto '[DOP']]]*BD.PD5[[#This Row],[Liquid. '[%']]])+BD.PD5[[#This Row],[Valor Neto '[DOP']]],BD.PD5[[#This Row],[Valor Neto '[DOP']]])</f>
        <v>0</v>
      </c>
      <c r="P58" s="247">
        <f>BD.PD5[[#This Row],[Ppto. Orden Interna '[DOP']]]/HLOOKUP("USD",$J$1:$K$2,2,FALSE)</f>
        <v>0</v>
      </c>
      <c r="Q58" s="387"/>
      <c r="R58" s="240"/>
      <c r="S58" s="240"/>
      <c r="T58" s="240"/>
      <c r="U58" s="240"/>
      <c r="V58" s="391"/>
      <c r="W58" s="241"/>
      <c r="X58" s="242"/>
      <c r="Y58" s="248">
        <f>BD.PD5[[#This Row],[Av.P1 '[%']]]*BD.PD5[[#This Row],[Ppto. Orden Interna '[DOP']]]</f>
        <v>0</v>
      </c>
      <c r="Z58" s="244"/>
      <c r="AA58" s="245"/>
      <c r="AB58" s="248">
        <f>BD.PD5[[#This Row],[Av.P2 '[%']]]*BD.PD5[[#This Row],[Ppto. Orden Interna '[DOP']]]</f>
        <v>0</v>
      </c>
      <c r="AC58" s="244"/>
      <c r="AD58" s="245"/>
      <c r="AE58" s="248">
        <f>BD.PD5[[#This Row],[Av.P3 '[%']]]*BD.PD5[[#This Row],[Ppto. Orden Interna '[DOP']]]</f>
        <v>0</v>
      </c>
      <c r="AF58" s="244"/>
      <c r="AG58" s="245"/>
      <c r="AH58" s="248">
        <f>BD.PD5[[#This Row],[Av.P4 '[%']]]*BD.PD5[[#This Row],[Ppto. Orden Interna '[DOP']]]</f>
        <v>0</v>
      </c>
      <c r="AI58" s="244"/>
      <c r="AJ58" s="245"/>
      <c r="AK58" s="248">
        <f>BD.PD5[[#This Row],[Av.P5 '[%']]]*BD.PD5[[#This Row],[Ppto. Orden Interna '[DOP']]]</f>
        <v>0</v>
      </c>
      <c r="AL58" s="246">
        <f>BD.PD5[[#This Row],[Pago 5]]+BD.PD5[[#This Row],[Pago 4]]+BD.PD5[[#This Row],[Pago 3]]+BD.PD5[[#This Row],[Pago 2]]+BD.PD5[[#This Row],[Pago 1]]</f>
        <v>0</v>
      </c>
      <c r="AM58" s="308"/>
      <c r="AN58" s="308"/>
      <c r="AO58" s="308"/>
      <c r="AP58" s="308"/>
      <c r="AQ58" s="308"/>
      <c r="AR58" s="308"/>
      <c r="AS58" s="308"/>
      <c r="AT58" s="308"/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</row>
    <row r="59" spans="1:241" s="249" customFormat="1" ht="15" customHeight="1" x14ac:dyDescent="0.3">
      <c r="A59" s="174">
        <v>8.06</v>
      </c>
      <c r="B59" s="231" t="s">
        <v>243</v>
      </c>
      <c r="C59" s="232" t="e">
        <f>VLOOKUP(BD.PD5[[#This Row],[Pos]],[17]!PPto[#Data],3,FALSE)</f>
        <v>#REF!</v>
      </c>
      <c r="D59" s="233" t="s">
        <v>243</v>
      </c>
      <c r="E59" s="305">
        <f>IF(BD.PD5[[#This Row],[.]]="*",VLOOKUP(BD.PD5[[#This Row],[Pos]],[17]Presupuesto!A:H,7,FALSE),"")</f>
        <v>0</v>
      </c>
      <c r="F59" s="234"/>
      <c r="G59" s="234"/>
      <c r="H59" s="234"/>
      <c r="I59" s="392"/>
      <c r="J59" s="233" t="s">
        <v>117</v>
      </c>
      <c r="K59" s="236">
        <f>IF(BD.PD5[[#This Row],[Mon]]="DOP",1,HLOOKUP(BD.PD5[[#This Row],[Mon]],$J$1:$K$2,2,FALSE))</f>
        <v>64.5</v>
      </c>
      <c r="L59" s="237">
        <v>0</v>
      </c>
      <c r="M59" s="238">
        <f>BD.PD5[[#This Row],[Cant.]]*BD.PD5[[#This Row],[ Tasa ]]*BD.PD5[[#This Row],[ Precio Und.]]</f>
        <v>0</v>
      </c>
      <c r="N59" s="239"/>
      <c r="O59" s="238">
        <f>IF(BD.PD5[[#This Row],[Liquid. '[%']]]&lt;&gt;0,(BD.PD5[[#This Row],[Valor Neto '[DOP']]]*BD.PD5[[#This Row],[Liquid. '[%']]])+BD.PD5[[#This Row],[Valor Neto '[DOP']]],BD.PD5[[#This Row],[Valor Neto '[DOP']]])</f>
        <v>0</v>
      </c>
      <c r="P59" s="247">
        <f>BD.PD5[[#This Row],[Ppto. Orden Interna '[DOP']]]/HLOOKUP("USD",$J$1:$K$2,2,FALSE)</f>
        <v>0</v>
      </c>
      <c r="Q59" s="387"/>
      <c r="R59" s="240"/>
      <c r="S59" s="240"/>
      <c r="T59" s="240"/>
      <c r="U59" s="240"/>
      <c r="V59" s="391"/>
      <c r="W59" s="241"/>
      <c r="X59" s="242"/>
      <c r="Y59" s="248">
        <f>BD.PD5[[#This Row],[Av.P1 '[%']]]*BD.PD5[[#This Row],[Ppto. Orden Interna '[DOP']]]</f>
        <v>0</v>
      </c>
      <c r="Z59" s="244"/>
      <c r="AA59" s="245"/>
      <c r="AB59" s="248">
        <f>BD.PD5[[#This Row],[Av.P2 '[%']]]*BD.PD5[[#This Row],[Ppto. Orden Interna '[DOP']]]</f>
        <v>0</v>
      </c>
      <c r="AC59" s="244"/>
      <c r="AD59" s="245"/>
      <c r="AE59" s="248">
        <f>BD.PD5[[#This Row],[Av.P3 '[%']]]*BD.PD5[[#This Row],[Ppto. Orden Interna '[DOP']]]</f>
        <v>0</v>
      </c>
      <c r="AF59" s="244"/>
      <c r="AG59" s="245"/>
      <c r="AH59" s="248">
        <f>BD.PD5[[#This Row],[Av.P4 '[%']]]*BD.PD5[[#This Row],[Ppto. Orden Interna '[DOP']]]</f>
        <v>0</v>
      </c>
      <c r="AI59" s="244"/>
      <c r="AJ59" s="245"/>
      <c r="AK59" s="248">
        <f>BD.PD5[[#This Row],[Av.P5 '[%']]]*BD.PD5[[#This Row],[Ppto. Orden Interna '[DOP']]]</f>
        <v>0</v>
      </c>
      <c r="AL59" s="246">
        <f>BD.PD5[[#This Row],[Pago 5]]+BD.PD5[[#This Row],[Pago 4]]+BD.PD5[[#This Row],[Pago 3]]+BD.PD5[[#This Row],[Pago 2]]+BD.PD5[[#This Row],[Pago 1]]</f>
        <v>0</v>
      </c>
      <c r="AM59" s="308"/>
      <c r="AN59" s="308"/>
      <c r="AO59" s="308"/>
      <c r="AP59" s="308"/>
      <c r="AQ59" s="308"/>
      <c r="AR59" s="308"/>
      <c r="AS59" s="308"/>
      <c r="AT59" s="308"/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</row>
    <row r="60" spans="1:241" s="249" customFormat="1" ht="15" customHeight="1" x14ac:dyDescent="0.3">
      <c r="A60" s="174">
        <v>8.06</v>
      </c>
      <c r="B60" s="231"/>
      <c r="C60" s="232" t="e">
        <f>VLOOKUP(BD.PD5[[#This Row],[Pos]],[17]!PPto[#Data],3,FALSE)</f>
        <v>#REF!</v>
      </c>
      <c r="D60" s="233"/>
      <c r="E60" s="305" t="str">
        <f>IF(BD.PD5[[#This Row],[.]]="*",VLOOKUP(BD.PD5[[#This Row],[Pos]],[17]Presupuesto!A:H,7,FALSE),"")</f>
        <v/>
      </c>
      <c r="F60" s="234" t="s">
        <v>1164</v>
      </c>
      <c r="G60" s="234"/>
      <c r="H60" s="174" t="s">
        <v>1162</v>
      </c>
      <c r="I60" s="382">
        <v>1</v>
      </c>
      <c r="J60" s="174" t="s">
        <v>260</v>
      </c>
      <c r="K60" s="236">
        <f>IF(BD.PD5[[#This Row],[Mon]]="DOP",1,HLOOKUP(BD.PD5[[#This Row],[Mon]],$J$1:$K$2,2,FALSE))</f>
        <v>1</v>
      </c>
      <c r="L60" s="289">
        <v>97375</v>
      </c>
      <c r="M60" s="238">
        <f>BD.PD5[[#This Row],[Cant.]]*BD.PD5[[#This Row],[ Tasa ]]*BD.PD5[[#This Row],[ Precio Und.]]</f>
        <v>97375</v>
      </c>
      <c r="N60" s="290">
        <v>0</v>
      </c>
      <c r="O60" s="238">
        <f>IF(BD.PD5[[#This Row],[Liquid. '[%']]]&lt;&gt;0,(BD.PD5[[#This Row],[Valor Neto '[DOP']]]*BD.PD5[[#This Row],[Liquid. '[%']]])+BD.PD5[[#This Row],[Valor Neto '[DOP']]],BD.PD5[[#This Row],[Valor Neto '[DOP']]])</f>
        <v>97375</v>
      </c>
      <c r="P60" s="247">
        <f>BD.PD5[[#This Row],[Ppto. Orden Interna '[DOP']]]/HLOOKUP("USD",$J$1:$K$2,2,FALSE)</f>
        <v>1509.6899224806202</v>
      </c>
      <c r="Q60" s="387" t="s">
        <v>1165</v>
      </c>
      <c r="R60" s="240"/>
      <c r="S60" s="240"/>
      <c r="T60" s="174"/>
      <c r="U60" s="174"/>
      <c r="V60" s="387" t="s">
        <v>1165</v>
      </c>
      <c r="W60" s="361"/>
      <c r="X60" s="362"/>
      <c r="Y60" s="248">
        <f>BD.PD5[[#This Row],[Av.P1 '[%']]]*BD.PD5[[#This Row],[Ppto. Orden Interna '[DOP']]]</f>
        <v>0</v>
      </c>
      <c r="Z60" s="241"/>
      <c r="AA60" s="242"/>
      <c r="AB60" s="248">
        <f>BD.PD5[[#This Row],[Av.P2 '[%']]]*BD.PD5[[#This Row],[Ppto. Orden Interna '[DOP']]]</f>
        <v>0</v>
      </c>
      <c r="AC60" s="244"/>
      <c r="AD60" s="245"/>
      <c r="AE60" s="248">
        <f>BD.PD5[[#This Row],[Av.P3 '[%']]]*BD.PD5[[#This Row],[Ppto. Orden Interna '[DOP']]]</f>
        <v>0</v>
      </c>
      <c r="AF60" s="244"/>
      <c r="AG60" s="245"/>
      <c r="AH60" s="248">
        <f>BD.PD5[[#This Row],[Av.P4 '[%']]]*BD.PD5[[#This Row],[Ppto. Orden Interna '[DOP']]]</f>
        <v>0</v>
      </c>
      <c r="AI60" s="244"/>
      <c r="AJ60" s="245"/>
      <c r="AK60" s="248">
        <f>BD.PD5[[#This Row],[Av.P5 '[%']]]*BD.PD5[[#This Row],[Ppto. Orden Interna '[DOP']]]</f>
        <v>0</v>
      </c>
      <c r="AL60" s="246">
        <f>BD.PD5[[#This Row],[Pago 5]]+BD.PD5[[#This Row],[Pago 4]]+BD.PD5[[#This Row],[Pago 3]]+BD.PD5[[#This Row],[Pago 2]]+BD.PD5[[#This Row],[Pago 1]]</f>
        <v>0</v>
      </c>
      <c r="AM60" s="308"/>
      <c r="AN60" s="308"/>
      <c r="AO60" s="308"/>
      <c r="AP60" s="308"/>
      <c r="AQ60" s="308"/>
      <c r="AR60" s="308"/>
      <c r="AS60" s="308"/>
      <c r="AT60" s="308"/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</row>
    <row r="61" spans="1:241" s="249" customFormat="1" ht="15" customHeight="1" x14ac:dyDescent="0.3">
      <c r="A61" s="174">
        <v>8.06</v>
      </c>
      <c r="B61" s="231"/>
      <c r="C61" s="232" t="e">
        <f>VLOOKUP(BD.PD5[[#This Row],[Pos]],[17]!PPto[#Data],3,FALSE)</f>
        <v>#REF!</v>
      </c>
      <c r="D61" s="233" t="s">
        <v>23</v>
      </c>
      <c r="E61" s="305" t="str">
        <f>IF(BD.PD5[[#This Row],[.]]="*",VLOOKUP(BD.PD5[[#This Row],[Pos]],[17]Presupuesto!A:H,7,FALSE),"")</f>
        <v/>
      </c>
      <c r="F61" s="376" t="s">
        <v>1166</v>
      </c>
      <c r="G61" s="234"/>
      <c r="H61" s="174" t="s">
        <v>1162</v>
      </c>
      <c r="I61" s="382">
        <v>1</v>
      </c>
      <c r="J61" s="174" t="s">
        <v>260</v>
      </c>
      <c r="K61" s="236">
        <f>IF(BD.PD5[[#This Row],[Mon]]="DOP",1,HLOOKUP(BD.PD5[[#This Row],[Mon]],$J$1:$K$2,2,FALSE))</f>
        <v>1</v>
      </c>
      <c r="L61" s="289">
        <v>97375</v>
      </c>
      <c r="M61" s="238">
        <f>BD.PD5[[#This Row],[Cant.]]*BD.PD5[[#This Row],[ Tasa ]]*BD.PD5[[#This Row],[ Precio Und.]]</f>
        <v>97375</v>
      </c>
      <c r="N61" s="290">
        <v>0</v>
      </c>
      <c r="O61" s="238">
        <f>IF(BD.PD5[[#This Row],[Liquid. '[%']]]&lt;&gt;0,(BD.PD5[[#This Row],[Valor Neto '[DOP']]]*BD.PD5[[#This Row],[Liquid. '[%']]])+BD.PD5[[#This Row],[Valor Neto '[DOP']]],BD.PD5[[#This Row],[Valor Neto '[DOP']]])</f>
        <v>97375</v>
      </c>
      <c r="P61" s="247">
        <f>BD.PD5[[#This Row],[Ppto. Orden Interna '[DOP']]]/HLOOKUP("USD",$J$1:$K$2,2,FALSE)</f>
        <v>1509.6899224806202</v>
      </c>
      <c r="Q61" s="387" t="s">
        <v>1165</v>
      </c>
      <c r="R61" s="240"/>
      <c r="S61" s="240"/>
      <c r="T61" s="174"/>
      <c r="U61" s="174"/>
      <c r="V61" s="387" t="s">
        <v>1165</v>
      </c>
      <c r="W61" s="361"/>
      <c r="X61" s="362"/>
      <c r="Y61" s="248">
        <f>BD.PD5[[#This Row],[Av.P1 '[%']]]*BD.PD5[[#This Row],[Ppto. Orden Interna '[DOP']]]</f>
        <v>0</v>
      </c>
      <c r="Z61" s="241"/>
      <c r="AA61" s="242"/>
      <c r="AB61" s="248">
        <f>BD.PD5[[#This Row],[Av.P2 '[%']]]*BD.PD5[[#This Row],[Ppto. Orden Interna '[DOP']]]</f>
        <v>0</v>
      </c>
      <c r="AC61" s="244"/>
      <c r="AD61" s="245"/>
      <c r="AE61" s="248">
        <f>BD.PD5[[#This Row],[Av.P3 '[%']]]*BD.PD5[[#This Row],[Ppto. Orden Interna '[DOP']]]</f>
        <v>0</v>
      </c>
      <c r="AF61" s="244"/>
      <c r="AG61" s="245"/>
      <c r="AH61" s="248">
        <f>BD.PD5[[#This Row],[Av.P4 '[%']]]*BD.PD5[[#This Row],[Ppto. Orden Interna '[DOP']]]</f>
        <v>0</v>
      </c>
      <c r="AI61" s="244"/>
      <c r="AJ61" s="245"/>
      <c r="AK61" s="248">
        <f>BD.PD5[[#This Row],[Av.P5 '[%']]]*BD.PD5[[#This Row],[Ppto. Orden Interna '[DOP']]]</f>
        <v>0</v>
      </c>
      <c r="AL61" s="246">
        <f>BD.PD5[[#This Row],[Pago 5]]+BD.PD5[[#This Row],[Pago 4]]+BD.PD5[[#This Row],[Pago 3]]+BD.PD5[[#This Row],[Pago 2]]+BD.PD5[[#This Row],[Pago 1]]</f>
        <v>0</v>
      </c>
      <c r="AM61" s="308"/>
      <c r="AN61" s="308"/>
      <c r="AO61" s="308"/>
      <c r="AP61" s="308"/>
      <c r="AQ61" s="308"/>
      <c r="AR61" s="308"/>
      <c r="AS61" s="308"/>
      <c r="AT61" s="308"/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</row>
    <row r="62" spans="1:241" s="249" customFormat="1" ht="15" customHeight="1" x14ac:dyDescent="0.3">
      <c r="A62" s="174">
        <v>8.06</v>
      </c>
      <c r="B62" s="231"/>
      <c r="C62" s="232" t="e">
        <f>VLOOKUP(BD.PD5[[#This Row],[Pos]],[17]!PPto[#Data],3,FALSE)</f>
        <v>#REF!</v>
      </c>
      <c r="D62" s="174" t="s">
        <v>23</v>
      </c>
      <c r="E62" s="305" t="str">
        <f>IF(BD.PD5[[#This Row],[.]]="*",VLOOKUP(BD.PD5[[#This Row],[Pos]],[17]Presupuesto!A:H,7,FALSE),"")</f>
        <v/>
      </c>
      <c r="F62" s="378" t="s">
        <v>1167</v>
      </c>
      <c r="G62" s="174">
        <v>4512721682</v>
      </c>
      <c r="H62" s="174" t="s">
        <v>1162</v>
      </c>
      <c r="I62" s="382">
        <v>1</v>
      </c>
      <c r="J62" s="174" t="s">
        <v>260</v>
      </c>
      <c r="K62" s="236">
        <f>IF(BD.PD5[[#This Row],[Mon]]="DOP",1,HLOOKUP(BD.PD5[[#This Row],[Mon]],$J$1:$K$2,2,FALSE))</f>
        <v>1</v>
      </c>
      <c r="L62" s="289">
        <v>7935</v>
      </c>
      <c r="M62" s="238">
        <f>BD.PD5[[#This Row],[Cant.]]*BD.PD5[[#This Row],[ Tasa ]]*BD.PD5[[#This Row],[ Precio Und.]]</f>
        <v>7935</v>
      </c>
      <c r="N62" s="290">
        <v>0</v>
      </c>
      <c r="O62" s="238">
        <f>IF(BD.PD5[[#This Row],[Liquid. '[%']]]&lt;&gt;0,(BD.PD5[[#This Row],[Valor Neto '[DOP']]]*BD.PD5[[#This Row],[Liquid. '[%']]])+BD.PD5[[#This Row],[Valor Neto '[DOP']]],BD.PD5[[#This Row],[Valor Neto '[DOP']]])</f>
        <v>7935</v>
      </c>
      <c r="P62" s="247">
        <f>BD.PD5[[#This Row],[Ppto. Orden Interna '[DOP']]]/HLOOKUP("USD",$J$1:$K$2,2,FALSE)</f>
        <v>123.02325581395348</v>
      </c>
      <c r="Q62" s="398" t="s">
        <v>1168</v>
      </c>
      <c r="R62" s="240"/>
      <c r="S62" s="240"/>
      <c r="T62" s="174"/>
      <c r="U62" s="174"/>
      <c r="V62" s="458" t="s">
        <v>1168</v>
      </c>
      <c r="W62" s="241"/>
      <c r="X62" s="242"/>
      <c r="Y62" s="248">
        <f>BD.PD5[[#This Row],[Av.P1 '[%']]]*BD.PD5[[#This Row],[Ppto. Orden Interna '[DOP']]]</f>
        <v>0</v>
      </c>
      <c r="Z62" s="244"/>
      <c r="AA62" s="245"/>
      <c r="AB62" s="248">
        <f>BD.PD5[[#This Row],[Av.P2 '[%']]]*BD.PD5[[#This Row],[Ppto. Orden Interna '[DOP']]]</f>
        <v>0</v>
      </c>
      <c r="AC62" s="244"/>
      <c r="AD62" s="245"/>
      <c r="AE62" s="248">
        <f>BD.PD5[[#This Row],[Av.P3 '[%']]]*BD.PD5[[#This Row],[Ppto. Orden Interna '[DOP']]]</f>
        <v>0</v>
      </c>
      <c r="AF62" s="244"/>
      <c r="AG62" s="245"/>
      <c r="AH62" s="248">
        <f>BD.PD5[[#This Row],[Av.P4 '[%']]]*BD.PD5[[#This Row],[Ppto. Orden Interna '[DOP']]]</f>
        <v>0</v>
      </c>
      <c r="AI62" s="244"/>
      <c r="AJ62" s="245"/>
      <c r="AK62" s="248">
        <f>BD.PD5[[#This Row],[Av.P5 '[%']]]*BD.PD5[[#This Row],[Ppto. Orden Interna '[DOP']]]</f>
        <v>0</v>
      </c>
      <c r="AL62" s="246">
        <f>BD.PD5[[#This Row],[Pago 5]]+BD.PD5[[#This Row],[Pago 4]]+BD.PD5[[#This Row],[Pago 3]]+BD.PD5[[#This Row],[Pago 2]]+BD.PD5[[#This Row],[Pago 1]]</f>
        <v>0</v>
      </c>
      <c r="AM62" s="308"/>
      <c r="AN62" s="308"/>
      <c r="AO62" s="308"/>
      <c r="AP62" s="308"/>
      <c r="AQ62" s="308"/>
      <c r="AR62" s="308"/>
      <c r="AS62" s="308"/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</row>
    <row r="63" spans="1:241" s="249" customFormat="1" ht="15" customHeight="1" x14ac:dyDescent="0.3">
      <c r="A63" s="174">
        <v>8.06</v>
      </c>
      <c r="B63" s="231"/>
      <c r="C63" s="232" t="e">
        <f>VLOOKUP(BD.PD5[[#This Row],[Pos]],[17]!PPto[#Data],3,FALSE)</f>
        <v>#REF!</v>
      </c>
      <c r="D63" s="174" t="s">
        <v>23</v>
      </c>
      <c r="E63" s="305" t="str">
        <f>IF(BD.PD5[[#This Row],[.]]="*",VLOOKUP(BD.PD5[[#This Row],[Pos]],[17]Presupuesto!A:H,7,FALSE),"")</f>
        <v/>
      </c>
      <c r="F63" s="378" t="s">
        <v>1169</v>
      </c>
      <c r="G63" s="174">
        <v>4512721682</v>
      </c>
      <c r="H63" s="174" t="s">
        <v>1162</v>
      </c>
      <c r="I63" s="382">
        <v>1</v>
      </c>
      <c r="J63" s="174" t="s">
        <v>260</v>
      </c>
      <c r="K63" s="236">
        <f>IF(BD.PD5[[#This Row],[Mon]]="DOP",1,HLOOKUP(BD.PD5[[#This Row],[Mon]],$J$1:$K$2,2,FALSE))</f>
        <v>1</v>
      </c>
      <c r="L63" s="289">
        <v>1810</v>
      </c>
      <c r="M63" s="238">
        <f>BD.PD5[[#This Row],[Cant.]]*BD.PD5[[#This Row],[ Tasa ]]*BD.PD5[[#This Row],[ Precio Und.]]</f>
        <v>1810</v>
      </c>
      <c r="N63" s="290">
        <v>0</v>
      </c>
      <c r="O63" s="238">
        <f>IF(BD.PD5[[#This Row],[Liquid. '[%']]]&lt;&gt;0,(BD.PD5[[#This Row],[Valor Neto '[DOP']]]*BD.PD5[[#This Row],[Liquid. '[%']]])+BD.PD5[[#This Row],[Valor Neto '[DOP']]],BD.PD5[[#This Row],[Valor Neto '[DOP']]])</f>
        <v>1810</v>
      </c>
      <c r="P63" s="247">
        <f>BD.PD5[[#This Row],[Ppto. Orden Interna '[DOP']]]/HLOOKUP("USD",$J$1:$K$2,2,FALSE)</f>
        <v>28.062015503875969</v>
      </c>
      <c r="Q63" s="398" t="s">
        <v>1168</v>
      </c>
      <c r="R63" s="240"/>
      <c r="S63" s="240"/>
      <c r="T63" s="174"/>
      <c r="U63" s="174"/>
      <c r="V63" s="458" t="s">
        <v>1168</v>
      </c>
      <c r="W63" s="241"/>
      <c r="X63" s="242"/>
      <c r="Y63" s="248">
        <f>BD.PD5[[#This Row],[Av.P1 '[%']]]*BD.PD5[[#This Row],[Ppto. Orden Interna '[DOP']]]</f>
        <v>0</v>
      </c>
      <c r="Z63" s="244"/>
      <c r="AA63" s="245"/>
      <c r="AB63" s="248">
        <f>BD.PD5[[#This Row],[Av.P2 '[%']]]*BD.PD5[[#This Row],[Ppto. Orden Interna '[DOP']]]</f>
        <v>0</v>
      </c>
      <c r="AC63" s="244"/>
      <c r="AD63" s="245"/>
      <c r="AE63" s="248">
        <f>BD.PD5[[#This Row],[Av.P3 '[%']]]*BD.PD5[[#This Row],[Ppto. Orden Interna '[DOP']]]</f>
        <v>0</v>
      </c>
      <c r="AF63" s="244"/>
      <c r="AG63" s="245"/>
      <c r="AH63" s="248">
        <f>BD.PD5[[#This Row],[Av.P4 '[%']]]*BD.PD5[[#This Row],[Ppto. Orden Interna '[DOP']]]</f>
        <v>0</v>
      </c>
      <c r="AI63" s="244"/>
      <c r="AJ63" s="245"/>
      <c r="AK63" s="248">
        <f>BD.PD5[[#This Row],[Av.P5 '[%']]]*BD.PD5[[#This Row],[Ppto. Orden Interna '[DOP']]]</f>
        <v>0</v>
      </c>
      <c r="AL63" s="246">
        <f>BD.PD5[[#This Row],[Pago 5]]+BD.PD5[[#This Row],[Pago 4]]+BD.PD5[[#This Row],[Pago 3]]+BD.PD5[[#This Row],[Pago 2]]+BD.PD5[[#This Row],[Pago 1]]</f>
        <v>0</v>
      </c>
      <c r="AM63" s="308"/>
      <c r="AN63" s="308"/>
      <c r="AO63" s="308"/>
      <c r="AP63" s="308"/>
      <c r="AQ63" s="308"/>
      <c r="AR63" s="308"/>
      <c r="AS63" s="308"/>
      <c r="AT63" s="308"/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</row>
    <row r="64" spans="1:241" s="249" customFormat="1" ht="15" customHeight="1" x14ac:dyDescent="0.3">
      <c r="A64" s="174">
        <v>8.06</v>
      </c>
      <c r="B64" s="231"/>
      <c r="C64" s="232" t="e">
        <f>VLOOKUP(BD.PD5[[#This Row],[Pos]],[17]!PPto[#Data],3,FALSE)</f>
        <v>#REF!</v>
      </c>
      <c r="D64" s="174" t="s">
        <v>23</v>
      </c>
      <c r="E64" s="305" t="str">
        <f>IF(BD.PD5[[#This Row],[.]]="*",VLOOKUP(BD.PD5[[#This Row],[Pos]],[17]Presupuesto!A:H,7,FALSE),"")</f>
        <v/>
      </c>
      <c r="F64" s="378" t="s">
        <v>1170</v>
      </c>
      <c r="G64" s="174">
        <v>4512795782</v>
      </c>
      <c r="H64" s="174" t="s">
        <v>1201</v>
      </c>
      <c r="I64" s="288">
        <v>4</v>
      </c>
      <c r="J64" s="174" t="s">
        <v>260</v>
      </c>
      <c r="K64" s="236">
        <f>IF(BD.PD5[[#This Row],[Mon]]="DOP",1,HLOOKUP(BD.PD5[[#This Row],[Mon]],$J$1:$K$2,2,FALSE))</f>
        <v>1</v>
      </c>
      <c r="L64" s="289">
        <v>30387.5</v>
      </c>
      <c r="M64" s="238">
        <f>BD.PD5[[#This Row],[Cant.]]*BD.PD5[[#This Row],[ Tasa ]]*BD.PD5[[#This Row],[ Precio Und.]]</f>
        <v>121550</v>
      </c>
      <c r="N64" s="290">
        <v>0</v>
      </c>
      <c r="O64" s="238">
        <f>IF(BD.PD5[[#This Row],[Liquid. '[%']]]&lt;&gt;0,(BD.PD5[[#This Row],[Valor Neto '[DOP']]]*BD.PD5[[#This Row],[Liquid. '[%']]])+BD.PD5[[#This Row],[Valor Neto '[DOP']]],BD.PD5[[#This Row],[Valor Neto '[DOP']]])</f>
        <v>121550</v>
      </c>
      <c r="P64" s="247">
        <f>BD.PD5[[#This Row],[Ppto. Orden Interna '[DOP']]]/HLOOKUP("USD",$J$1:$K$2,2,FALSE)</f>
        <v>1884.4961240310076</v>
      </c>
      <c r="Q64" s="230" t="s">
        <v>1173</v>
      </c>
      <c r="R64" s="240"/>
      <c r="S64" s="240"/>
      <c r="T64" s="174"/>
      <c r="U64" s="174"/>
      <c r="V64" s="230" t="s">
        <v>1173</v>
      </c>
      <c r="W64" s="361"/>
      <c r="X64" s="362"/>
      <c r="Y64" s="248">
        <f>BD.PD5[[#This Row],[Av.P1 '[%']]]*BD.PD5[[#This Row],[Ppto. Orden Interna '[DOP']]]</f>
        <v>0</v>
      </c>
      <c r="Z64" s="361"/>
      <c r="AA64" s="362"/>
      <c r="AB64" s="248">
        <f>BD.PD5[[#This Row],[Av.P2 '[%']]]*BD.PD5[[#This Row],[Ppto. Orden Interna '[DOP']]]</f>
        <v>0</v>
      </c>
      <c r="AC64" s="244"/>
      <c r="AD64" s="245"/>
      <c r="AE64" s="248">
        <f>BD.PD5[[#This Row],[Av.P3 '[%']]]*BD.PD5[[#This Row],[Ppto. Orden Interna '[DOP']]]</f>
        <v>0</v>
      </c>
      <c r="AF64" s="244"/>
      <c r="AG64" s="245"/>
      <c r="AH64" s="248">
        <f>BD.PD5[[#This Row],[Av.P4 '[%']]]*BD.PD5[[#This Row],[Ppto. Orden Interna '[DOP']]]</f>
        <v>0</v>
      </c>
      <c r="AI64" s="244"/>
      <c r="AJ64" s="245"/>
      <c r="AK64" s="248">
        <f>BD.PD5[[#This Row],[Av.P5 '[%']]]*BD.PD5[[#This Row],[Ppto. Orden Interna '[DOP']]]</f>
        <v>0</v>
      </c>
      <c r="AL64" s="246">
        <f>BD.PD5[[#This Row],[Pago 5]]+BD.PD5[[#This Row],[Pago 4]]+BD.PD5[[#This Row],[Pago 3]]+BD.PD5[[#This Row],[Pago 2]]+BD.PD5[[#This Row],[Pago 1]]</f>
        <v>0</v>
      </c>
      <c r="AM64" s="308"/>
      <c r="AN64" s="308"/>
      <c r="AO64" s="308"/>
      <c r="AP64" s="308"/>
      <c r="AQ64" s="308"/>
      <c r="AR64" s="308"/>
      <c r="AS64" s="308"/>
      <c r="AT64" s="308"/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</row>
    <row r="65" spans="1:241" s="249" customFormat="1" ht="15" customHeight="1" x14ac:dyDescent="0.3">
      <c r="A65" s="174">
        <v>8.06</v>
      </c>
      <c r="B65" s="231"/>
      <c r="C65" s="232" t="e">
        <f>VLOOKUP(BD.PD5[[#This Row],[Pos]],[17]!PPto[#Data],3,FALSE)</f>
        <v>#REF!</v>
      </c>
      <c r="D65" s="174" t="s">
        <v>23</v>
      </c>
      <c r="E65" s="305" t="str">
        <f>IF(BD.PD5[[#This Row],[.]]="*",VLOOKUP(BD.PD5[[#This Row],[Pos]],[17]Presupuesto!A:H,7,FALSE),"")</f>
        <v/>
      </c>
      <c r="F65" s="378" t="s">
        <v>1171</v>
      </c>
      <c r="G65" s="174">
        <v>4512795782</v>
      </c>
      <c r="H65" s="174" t="s">
        <v>1201</v>
      </c>
      <c r="I65" s="288">
        <v>2</v>
      </c>
      <c r="J65" s="174" t="s">
        <v>260</v>
      </c>
      <c r="K65" s="236">
        <f>IF(BD.PD5[[#This Row],[Mon]]="DOP",1,HLOOKUP(BD.PD5[[#This Row],[Mon]],$J$1:$K$2,2,FALSE))</f>
        <v>1</v>
      </c>
      <c r="L65" s="289">
        <v>29121</v>
      </c>
      <c r="M65" s="238">
        <f>BD.PD5[[#This Row],[Cant.]]*BD.PD5[[#This Row],[ Tasa ]]*BD.PD5[[#This Row],[ Precio Und.]]</f>
        <v>58242</v>
      </c>
      <c r="N65" s="290">
        <v>0</v>
      </c>
      <c r="O65" s="238">
        <f>IF(BD.PD5[[#This Row],[Liquid. '[%']]]&lt;&gt;0,(BD.PD5[[#This Row],[Valor Neto '[DOP']]]*BD.PD5[[#This Row],[Liquid. '[%']]])+BD.PD5[[#This Row],[Valor Neto '[DOP']]],BD.PD5[[#This Row],[Valor Neto '[DOP']]])</f>
        <v>58242</v>
      </c>
      <c r="P65" s="247">
        <f>BD.PD5[[#This Row],[Ppto. Orden Interna '[DOP']]]/HLOOKUP("USD",$J$1:$K$2,2,FALSE)</f>
        <v>902.97674418604652</v>
      </c>
      <c r="Q65" s="230" t="s">
        <v>1173</v>
      </c>
      <c r="R65" s="240"/>
      <c r="S65" s="240"/>
      <c r="T65" s="174"/>
      <c r="U65" s="174"/>
      <c r="V65" s="230" t="s">
        <v>1173</v>
      </c>
      <c r="W65" s="361"/>
      <c r="X65" s="362"/>
      <c r="Y65" s="248">
        <f>BD.PD5[[#This Row],[Av.P1 '[%']]]*BD.PD5[[#This Row],[Ppto. Orden Interna '[DOP']]]</f>
        <v>0</v>
      </c>
      <c r="Z65" s="361"/>
      <c r="AA65" s="362"/>
      <c r="AB65" s="248">
        <f>BD.PD5[[#This Row],[Av.P2 '[%']]]*BD.PD5[[#This Row],[Ppto. Orden Interna '[DOP']]]</f>
        <v>0</v>
      </c>
      <c r="AC65" s="244"/>
      <c r="AD65" s="245"/>
      <c r="AE65" s="248">
        <f>BD.PD5[[#This Row],[Av.P3 '[%']]]*BD.PD5[[#This Row],[Ppto. Orden Interna '[DOP']]]</f>
        <v>0</v>
      </c>
      <c r="AF65" s="244"/>
      <c r="AG65" s="245"/>
      <c r="AH65" s="248">
        <f>BD.PD5[[#This Row],[Av.P4 '[%']]]*BD.PD5[[#This Row],[Ppto. Orden Interna '[DOP']]]</f>
        <v>0</v>
      </c>
      <c r="AI65" s="244"/>
      <c r="AJ65" s="245"/>
      <c r="AK65" s="248">
        <f>BD.PD5[[#This Row],[Av.P5 '[%']]]*BD.PD5[[#This Row],[Ppto. Orden Interna '[DOP']]]</f>
        <v>0</v>
      </c>
      <c r="AL65" s="246">
        <f>BD.PD5[[#This Row],[Pago 5]]+BD.PD5[[#This Row],[Pago 4]]+BD.PD5[[#This Row],[Pago 3]]+BD.PD5[[#This Row],[Pago 2]]+BD.PD5[[#This Row],[Pago 1]]</f>
        <v>0</v>
      </c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</row>
    <row r="66" spans="1:241" s="249" customFormat="1" ht="15" customHeight="1" x14ac:dyDescent="0.3">
      <c r="A66" s="174">
        <v>8.06</v>
      </c>
      <c r="B66" s="231"/>
      <c r="C66" s="232" t="e">
        <f>VLOOKUP(BD.PD5[[#This Row],[Pos]],[17]!PPto[#Data],3,FALSE)</f>
        <v>#REF!</v>
      </c>
      <c r="D66" s="174" t="s">
        <v>23</v>
      </c>
      <c r="E66" s="305" t="str">
        <f>IF(BD.PD5[[#This Row],[.]]="*",VLOOKUP(BD.PD5[[#This Row],[Pos]],[17]Presupuesto!A:H,7,FALSE),"")</f>
        <v/>
      </c>
      <c r="F66" s="234" t="s">
        <v>1172</v>
      </c>
      <c r="G66" s="234"/>
      <c r="H66" s="174" t="s">
        <v>1162</v>
      </c>
      <c r="I66" s="288">
        <v>1</v>
      </c>
      <c r="J66" s="174" t="s">
        <v>260</v>
      </c>
      <c r="K66" s="236">
        <f>IF(BD.PD5[[#This Row],[Mon]]="DOP",1,HLOOKUP(BD.PD5[[#This Row],[Mon]],$J$1:$K$2,2,FALSE))</f>
        <v>1</v>
      </c>
      <c r="L66" s="289">
        <v>33391.5</v>
      </c>
      <c r="M66" s="238">
        <f>BD.PD5[[#This Row],[Cant.]]*BD.PD5[[#This Row],[ Tasa ]]*BD.PD5[[#This Row],[ Precio Und.]]</f>
        <v>33391.5</v>
      </c>
      <c r="N66" s="290">
        <v>0</v>
      </c>
      <c r="O66" s="238">
        <f>IF(BD.PD5[[#This Row],[Liquid. '[%']]]&lt;&gt;0,(BD.PD5[[#This Row],[Valor Neto '[DOP']]]*BD.PD5[[#This Row],[Liquid. '[%']]])+BD.PD5[[#This Row],[Valor Neto '[DOP']]],BD.PD5[[#This Row],[Valor Neto '[DOP']]])</f>
        <v>33391.5</v>
      </c>
      <c r="P66" s="247">
        <f>BD.PD5[[#This Row],[Ppto. Orden Interna '[DOP']]]/HLOOKUP("USD",$J$1:$K$2,2,FALSE)</f>
        <v>517.69767441860461</v>
      </c>
      <c r="Q66" s="230" t="s">
        <v>1173</v>
      </c>
      <c r="R66" s="240"/>
      <c r="S66" s="240"/>
      <c r="T66" s="174"/>
      <c r="U66" s="174"/>
      <c r="V66" s="459" t="s">
        <v>1173</v>
      </c>
      <c r="W66" s="241"/>
      <c r="X66" s="242"/>
      <c r="Y66" s="248"/>
      <c r="Z66" s="361"/>
      <c r="AA66" s="362"/>
      <c r="AB66" s="248">
        <f>BD.PD5[[#This Row],[Av.P2 '[%']]]*BD.PD5[[#This Row],[Ppto. Orden Interna '[DOP']]]</f>
        <v>0</v>
      </c>
      <c r="AC66" s="244"/>
      <c r="AD66" s="245"/>
      <c r="AE66" s="248">
        <f>BD.PD5[[#This Row],[Av.P3 '[%']]]*BD.PD5[[#This Row],[Ppto. Orden Interna '[DOP']]]</f>
        <v>0</v>
      </c>
      <c r="AF66" s="244"/>
      <c r="AG66" s="245"/>
      <c r="AH66" s="248">
        <f>BD.PD5[[#This Row],[Av.P4 '[%']]]*BD.PD5[[#This Row],[Ppto. Orden Interna '[DOP']]]</f>
        <v>0</v>
      </c>
      <c r="AI66" s="244"/>
      <c r="AJ66" s="245"/>
      <c r="AK66" s="248">
        <f>BD.PD5[[#This Row],[Av.P5 '[%']]]*BD.PD5[[#This Row],[Ppto. Orden Interna '[DOP']]]</f>
        <v>0</v>
      </c>
      <c r="AL66" s="246">
        <f>BD.PD5[[#This Row],[Pago 5]]+BD.PD5[[#This Row],[Pago 4]]+BD.PD5[[#This Row],[Pago 3]]+BD.PD5[[#This Row],[Pago 2]]+BD.PD5[[#This Row],[Pago 1]]</f>
        <v>0</v>
      </c>
      <c r="AM66" s="308"/>
      <c r="AN66" s="308"/>
      <c r="AO66" s="308"/>
      <c r="AP66" s="308"/>
      <c r="AQ66" s="308"/>
      <c r="AR66" s="308"/>
      <c r="AS66" s="308"/>
      <c r="AT66" s="308"/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</row>
    <row r="67" spans="1:241" s="249" customFormat="1" ht="15" customHeight="1" x14ac:dyDescent="0.3">
      <c r="A67" s="174">
        <v>8.06</v>
      </c>
      <c r="B67" s="231"/>
      <c r="C67" s="232" t="e">
        <f>VLOOKUP(BD.PD5[[#This Row],[Pos]],[17]!PPto[#Data],3,FALSE)</f>
        <v>#REF!</v>
      </c>
      <c r="D67" s="174" t="s">
        <v>23</v>
      </c>
      <c r="E67" s="305" t="str">
        <f>IF(BD.PD5[[#This Row],[.]]="*",VLOOKUP(BD.PD5[[#This Row],[Pos]],[17]Presupuesto!A:H,7,FALSE),"")</f>
        <v/>
      </c>
      <c r="F67" s="378" t="s">
        <v>1174</v>
      </c>
      <c r="G67" s="174">
        <v>4512721679</v>
      </c>
      <c r="H67" s="174" t="s">
        <v>1162</v>
      </c>
      <c r="I67" s="288">
        <v>2</v>
      </c>
      <c r="J67" s="174" t="s">
        <v>260</v>
      </c>
      <c r="K67" s="236">
        <f>IF(BD.PD5[[#This Row],[Mon]]="DOP",1,HLOOKUP(BD.PD5[[#This Row],[Mon]],$J$1:$K$2,2,FALSE))</f>
        <v>1</v>
      </c>
      <c r="L67" s="289">
        <v>11822.03</v>
      </c>
      <c r="M67" s="238">
        <f>BD.PD5[[#This Row],[Cant.]]*BD.PD5[[#This Row],[ Tasa ]]*BD.PD5[[#This Row],[ Precio Und.]]</f>
        <v>23644.06</v>
      </c>
      <c r="N67" s="290">
        <v>0</v>
      </c>
      <c r="O67" s="238">
        <f>IF(BD.PD5[[#This Row],[Liquid. '[%']]]&lt;&gt;0,(BD.PD5[[#This Row],[Valor Neto '[DOP']]]*BD.PD5[[#This Row],[Liquid. '[%']]])+BD.PD5[[#This Row],[Valor Neto '[DOP']]],BD.PD5[[#This Row],[Valor Neto '[DOP']]])</f>
        <v>23644.06</v>
      </c>
      <c r="P67" s="247">
        <f>BD.PD5[[#This Row],[Ppto. Orden Interna '[DOP']]]/HLOOKUP("USD",$J$1:$K$2,2,FALSE)</f>
        <v>366.57457364341087</v>
      </c>
      <c r="Q67" s="230" t="s">
        <v>1175</v>
      </c>
      <c r="R67" s="240"/>
      <c r="S67" s="240"/>
      <c r="T67" s="174"/>
      <c r="U67" s="174"/>
      <c r="V67" s="230" t="s">
        <v>1175</v>
      </c>
      <c r="W67" s="241"/>
      <c r="X67" s="242"/>
      <c r="Y67" s="248">
        <f>BD.PD5[[#This Row],[Av.P1 '[%']]]*BD.PD5[[#This Row],[Ppto. Orden Interna '[DOP']]]</f>
        <v>0</v>
      </c>
      <c r="Z67" s="244"/>
      <c r="AA67" s="245"/>
      <c r="AB67" s="248">
        <f>BD.PD5[[#This Row],[Av.P2 '[%']]]*BD.PD5[[#This Row],[Ppto. Orden Interna '[DOP']]]</f>
        <v>0</v>
      </c>
      <c r="AC67" s="244"/>
      <c r="AD67" s="245"/>
      <c r="AE67" s="248">
        <f>BD.PD5[[#This Row],[Av.P3 '[%']]]*BD.PD5[[#This Row],[Ppto. Orden Interna '[DOP']]]</f>
        <v>0</v>
      </c>
      <c r="AF67" s="244"/>
      <c r="AG67" s="245"/>
      <c r="AH67" s="248">
        <f>BD.PD5[[#This Row],[Av.P4 '[%']]]*BD.PD5[[#This Row],[Ppto. Orden Interna '[DOP']]]</f>
        <v>0</v>
      </c>
      <c r="AI67" s="244"/>
      <c r="AJ67" s="245"/>
      <c r="AK67" s="248">
        <f>BD.PD5[[#This Row],[Av.P5 '[%']]]*BD.PD5[[#This Row],[Ppto. Orden Interna '[DOP']]]</f>
        <v>0</v>
      </c>
      <c r="AL67" s="246">
        <f>BD.PD5[[#This Row],[Pago 5]]+BD.PD5[[#This Row],[Pago 4]]+BD.PD5[[#This Row],[Pago 3]]+BD.PD5[[#This Row],[Pago 2]]+BD.PD5[[#This Row],[Pago 1]]</f>
        <v>0</v>
      </c>
      <c r="AM67" s="308"/>
      <c r="AN67" s="308"/>
      <c r="AO67" s="308"/>
      <c r="AP67" s="308"/>
      <c r="AQ67" s="308"/>
      <c r="AR67" s="308"/>
      <c r="AS67" s="308"/>
      <c r="AT67" s="308"/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</row>
    <row r="68" spans="1:241" s="306" customFormat="1" ht="15" customHeight="1" x14ac:dyDescent="0.3">
      <c r="A68" s="174">
        <v>8.06</v>
      </c>
      <c r="B68" s="231"/>
      <c r="C68" s="232" t="e">
        <f>VLOOKUP(BD.PD5[[#This Row],[Pos]],[17]!PPto[#Data],3,FALSE)</f>
        <v>#REF!</v>
      </c>
      <c r="D68" s="174" t="s">
        <v>23</v>
      </c>
      <c r="E68" s="305" t="str">
        <f>IF(BD.PD5[[#This Row],[.]]="*",VLOOKUP(BD.PD5[[#This Row],[Pos]],[17]Presupuesto!A:H,7,FALSE),"")</f>
        <v/>
      </c>
      <c r="F68" s="378" t="s">
        <v>1176</v>
      </c>
      <c r="G68" s="174">
        <v>4512745427</v>
      </c>
      <c r="H68" s="174" t="s">
        <v>1162</v>
      </c>
      <c r="I68" s="288">
        <v>1</v>
      </c>
      <c r="J68" s="174" t="s">
        <v>260</v>
      </c>
      <c r="K68" s="236">
        <f>IF(BD.PD5[[#This Row],[Mon]]="DOP",1,HLOOKUP(BD.PD5[[#This Row],[Mon]],$J$1:$K$2,2,FALSE))</f>
        <v>1</v>
      </c>
      <c r="L68" s="289">
        <v>373500</v>
      </c>
      <c r="M68" s="238">
        <f>BD.PD5[[#This Row],[Cant.]]*BD.PD5[[#This Row],[ Tasa ]]*BD.PD5[[#This Row],[ Precio Und.]]</f>
        <v>373500</v>
      </c>
      <c r="N68" s="290">
        <v>0</v>
      </c>
      <c r="O68" s="238">
        <f>IF(BD.PD5[[#This Row],[Liquid. '[%']]]&lt;&gt;0,(BD.PD5[[#This Row],[Valor Neto '[DOP']]]*BD.PD5[[#This Row],[Liquid. '[%']]])+BD.PD5[[#This Row],[Valor Neto '[DOP']]],BD.PD5[[#This Row],[Valor Neto '[DOP']]])</f>
        <v>373500</v>
      </c>
      <c r="P68" s="247">
        <f>BD.PD5[[#This Row],[Ppto. Orden Interna '[DOP']]]/HLOOKUP("USD",$J$1:$K$2,2,FALSE)</f>
        <v>5790.6976744186049</v>
      </c>
      <c r="Q68" s="460" t="s">
        <v>1177</v>
      </c>
      <c r="R68" s="360"/>
      <c r="S68" s="360"/>
      <c r="T68" s="174"/>
      <c r="U68" s="174"/>
      <c r="V68" s="459" t="s">
        <v>1177</v>
      </c>
      <c r="W68" s="241"/>
      <c r="X68" s="242"/>
      <c r="Y68" s="248">
        <f>BD.PD5[[#This Row],[Av.P1 '[%']]]*BD.PD5[[#This Row],[Ppto. Orden Interna '[DOP']]]</f>
        <v>0</v>
      </c>
      <c r="Z68" s="361"/>
      <c r="AA68" s="362"/>
      <c r="AB68" s="248">
        <f>BD.PD5[[#This Row],[Av.P2 '[%']]]*BD.PD5[[#This Row],[Ppto. Orden Interna '[DOP']]]</f>
        <v>0</v>
      </c>
      <c r="AC68" s="244"/>
      <c r="AD68" s="245"/>
      <c r="AE68" s="248">
        <f>BD.PD5[[#This Row],[Av.P3 '[%']]]*BD.PD5[[#This Row],[Ppto. Orden Interna '[DOP']]]</f>
        <v>0</v>
      </c>
      <c r="AF68" s="244"/>
      <c r="AG68" s="245"/>
      <c r="AH68" s="248">
        <f>BD.PD5[[#This Row],[Av.P4 '[%']]]*BD.PD5[[#This Row],[Ppto. Orden Interna '[DOP']]]</f>
        <v>0</v>
      </c>
      <c r="AI68" s="244"/>
      <c r="AJ68" s="245"/>
      <c r="AK68" s="248">
        <f>BD.PD5[[#This Row],[Av.P5 '[%']]]*BD.PD5[[#This Row],[Ppto. Orden Interna '[DOP']]]</f>
        <v>0</v>
      </c>
      <c r="AL68" s="246">
        <f>BD.PD5[[#This Row],[Pago 5]]+BD.PD5[[#This Row],[Pago 4]]+BD.PD5[[#This Row],[Pago 3]]+BD.PD5[[#This Row],[Pago 2]]+BD.PD5[[#This Row],[Pago 1]]</f>
        <v>0</v>
      </c>
      <c r="AM68" s="308"/>
    </row>
    <row r="69" spans="1:241" s="306" customFormat="1" ht="15" customHeight="1" x14ac:dyDescent="0.3">
      <c r="A69" s="174">
        <v>8.06</v>
      </c>
      <c r="B69" s="231"/>
      <c r="C69" s="232" t="e">
        <f>VLOOKUP(BD.PD5[[#This Row],[Pos]],[17]!PPto[#Data],3,FALSE)</f>
        <v>#REF!</v>
      </c>
      <c r="D69" s="174" t="s">
        <v>23</v>
      </c>
      <c r="E69" s="305" t="str">
        <f>IF(BD.PD5[[#This Row],[.]]="*",VLOOKUP(BD.PD5[[#This Row],[Pos]],[17]Presupuesto!A:H,7,FALSE),"")</f>
        <v/>
      </c>
      <c r="F69" s="378" t="s">
        <v>1178</v>
      </c>
      <c r="G69" s="174">
        <v>4512745427</v>
      </c>
      <c r="H69" s="174" t="s">
        <v>1162</v>
      </c>
      <c r="I69" s="288">
        <v>1</v>
      </c>
      <c r="J69" s="174" t="s">
        <v>260</v>
      </c>
      <c r="K69" s="236">
        <f>IF(BD.PD5[[#This Row],[Mon]]="DOP",1,HLOOKUP(BD.PD5[[#This Row],[Mon]],$J$1:$K$2,2,FALSE))</f>
        <v>1</v>
      </c>
      <c r="L69" s="289">
        <v>27000</v>
      </c>
      <c r="M69" s="238">
        <f>BD.PD5[[#This Row],[Cant.]]*BD.PD5[[#This Row],[ Tasa ]]*BD.PD5[[#This Row],[ Precio Und.]]</f>
        <v>27000</v>
      </c>
      <c r="N69" s="290">
        <v>0</v>
      </c>
      <c r="O69" s="238">
        <f>IF(BD.PD5[[#This Row],[Liquid. '[%']]]&lt;&gt;0,(BD.PD5[[#This Row],[Valor Neto '[DOP']]]*BD.PD5[[#This Row],[Liquid. '[%']]])+BD.PD5[[#This Row],[Valor Neto '[DOP']]],BD.PD5[[#This Row],[Valor Neto '[DOP']]])</f>
        <v>27000</v>
      </c>
      <c r="P69" s="247">
        <f>BD.PD5[[#This Row],[Ppto. Orden Interna '[DOP']]]/HLOOKUP("USD",$J$1:$K$2,2,FALSE)</f>
        <v>418.60465116279067</v>
      </c>
      <c r="Q69" s="460" t="s">
        <v>1177</v>
      </c>
      <c r="R69" s="240"/>
      <c r="S69" s="240"/>
      <c r="T69" s="174"/>
      <c r="U69" s="174"/>
      <c r="V69" s="459" t="s">
        <v>1177</v>
      </c>
      <c r="W69" s="241"/>
      <c r="X69" s="242"/>
      <c r="Y69" s="248">
        <f>BD.PD5[[#This Row],[Av.P1 '[%']]]*BD.PD5[[#This Row],[Ppto. Orden Interna '[DOP']]]</f>
        <v>0</v>
      </c>
      <c r="Z69" s="361"/>
      <c r="AA69" s="362"/>
      <c r="AB69" s="248">
        <f>BD.PD5[[#This Row],[Av.P2 '[%']]]*BD.PD5[[#This Row],[Ppto. Orden Interna '[DOP']]]</f>
        <v>0</v>
      </c>
      <c r="AC69" s="244"/>
      <c r="AD69" s="245"/>
      <c r="AE69" s="248">
        <f>BD.PD5[[#This Row],[Av.P3 '[%']]]*BD.PD5[[#This Row],[Ppto. Orden Interna '[DOP']]]</f>
        <v>0</v>
      </c>
      <c r="AF69" s="244"/>
      <c r="AG69" s="245"/>
      <c r="AH69" s="248">
        <f>BD.PD5[[#This Row],[Av.P4 '[%']]]*BD.PD5[[#This Row],[Ppto. Orden Interna '[DOP']]]</f>
        <v>0</v>
      </c>
      <c r="AI69" s="244"/>
      <c r="AJ69" s="245"/>
      <c r="AK69" s="248">
        <f>BD.PD5[[#This Row],[Av.P5 '[%']]]*BD.PD5[[#This Row],[Ppto. Orden Interna '[DOP']]]</f>
        <v>0</v>
      </c>
      <c r="AL69" s="246">
        <f>BD.PD5[[#This Row],[Pago 5]]+BD.PD5[[#This Row],[Pago 4]]+BD.PD5[[#This Row],[Pago 3]]+BD.PD5[[#This Row],[Pago 2]]+BD.PD5[[#This Row],[Pago 1]]</f>
        <v>0</v>
      </c>
      <c r="AM69" s="308"/>
    </row>
    <row r="70" spans="1:241" s="306" customFormat="1" x14ac:dyDescent="0.3">
      <c r="A70" s="174">
        <v>8.06</v>
      </c>
      <c r="B70" s="231"/>
      <c r="C70" s="232" t="e">
        <f>VLOOKUP(BD.PD5[[#This Row],[Pos]],[17]!PPto[#Data],3,FALSE)</f>
        <v>#REF!</v>
      </c>
      <c r="D70" s="174" t="s">
        <v>23</v>
      </c>
      <c r="E70" s="305" t="str">
        <f>IF(BD.PD5[[#This Row],[.]]="*",VLOOKUP(BD.PD5[[#This Row],[Pos]],[17]Presupuesto!A:H,7,FALSE),"")</f>
        <v/>
      </c>
      <c r="F70" s="378" t="s">
        <v>1179</v>
      </c>
      <c r="G70" s="174">
        <v>4512491769</v>
      </c>
      <c r="H70" s="174" t="s">
        <v>1162</v>
      </c>
      <c r="I70" s="288">
        <v>2</v>
      </c>
      <c r="J70" s="174" t="s">
        <v>260</v>
      </c>
      <c r="K70" s="236">
        <f>IF(BD.PD5[[#This Row],[Mon]]="DOP",1,HLOOKUP(BD.PD5[[#This Row],[Mon]],$J$1:$K$2,2,FALSE))</f>
        <v>1</v>
      </c>
      <c r="L70" s="289">
        <v>19200</v>
      </c>
      <c r="M70" s="238">
        <f>BD.PD5[[#This Row],[Cant.]]*BD.PD5[[#This Row],[ Tasa ]]*BD.PD5[[#This Row],[ Precio Und.]]</f>
        <v>38400</v>
      </c>
      <c r="N70" s="290">
        <v>0</v>
      </c>
      <c r="O70" s="238">
        <f>IF(BD.PD5[[#This Row],[Liquid. '[%']]]&lt;&gt;0,(BD.PD5[[#This Row],[Valor Neto '[DOP']]]*BD.PD5[[#This Row],[Liquid. '[%']]])+BD.PD5[[#This Row],[Valor Neto '[DOP']]],BD.PD5[[#This Row],[Valor Neto '[DOP']]])</f>
        <v>38400</v>
      </c>
      <c r="P70" s="247">
        <f>BD.PD5[[#This Row],[Ppto. Orden Interna '[DOP']]]/HLOOKUP("USD",$J$1:$K$2,2,FALSE)</f>
        <v>595.34883720930236</v>
      </c>
      <c r="Q70" s="461" t="s">
        <v>1180</v>
      </c>
      <c r="R70" s="240"/>
      <c r="S70" s="240"/>
      <c r="T70" s="174"/>
      <c r="U70" s="174"/>
      <c r="V70" s="462" t="s">
        <v>1180</v>
      </c>
      <c r="W70" s="361"/>
      <c r="X70" s="362"/>
      <c r="Y70" s="248">
        <f>BD.PD5[[#This Row],[Av.P1 '[%']]]*BD.PD5[[#This Row],[Ppto. Orden Interna '[DOP']]]</f>
        <v>0</v>
      </c>
      <c r="Z70" s="361"/>
      <c r="AA70" s="362"/>
      <c r="AB70" s="248">
        <f>BD.PD5[[#This Row],[Av.P2 '[%']]]*BD.PD5[[#This Row],[Ppto. Orden Interna '[DOP']]]</f>
        <v>0</v>
      </c>
      <c r="AC70" s="244"/>
      <c r="AD70" s="245"/>
      <c r="AE70" s="248">
        <f>BD.PD5[[#This Row],[Av.P3 '[%']]]*BD.PD5[[#This Row],[Ppto. Orden Interna '[DOP']]]</f>
        <v>0</v>
      </c>
      <c r="AF70" s="244"/>
      <c r="AG70" s="245"/>
      <c r="AH70" s="248">
        <f>BD.PD5[[#This Row],[Av.P4 '[%']]]*BD.PD5[[#This Row],[Ppto. Orden Interna '[DOP']]]</f>
        <v>0</v>
      </c>
      <c r="AI70" s="244"/>
      <c r="AJ70" s="245"/>
      <c r="AK70" s="248">
        <f>BD.PD5[[#This Row],[Av.P5 '[%']]]*BD.PD5[[#This Row],[Ppto. Orden Interna '[DOP']]]</f>
        <v>0</v>
      </c>
      <c r="AL70" s="246">
        <f>BD.PD5[[#This Row],[Pago 5]]+BD.PD5[[#This Row],[Pago 4]]+BD.PD5[[#This Row],[Pago 3]]+BD.PD5[[#This Row],[Pago 2]]+BD.PD5[[#This Row],[Pago 1]]</f>
        <v>0</v>
      </c>
      <c r="AM70" s="308"/>
    </row>
    <row r="71" spans="1:241" s="306" customFormat="1" x14ac:dyDescent="0.3">
      <c r="A71" s="174">
        <v>8.06</v>
      </c>
      <c r="B71" s="231"/>
      <c r="C71" s="232" t="e">
        <f>VLOOKUP(BD.PD5[[#This Row],[Pos]],[17]!PPto[#Data],3,FALSE)</f>
        <v>#REF!</v>
      </c>
      <c r="D71" s="174" t="s">
        <v>23</v>
      </c>
      <c r="E71" s="305" t="str">
        <f>IF(BD.PD5[[#This Row],[.]]="*",VLOOKUP(BD.PD5[[#This Row],[Pos]],[17]Presupuesto!A:H,7,FALSE),"")</f>
        <v/>
      </c>
      <c r="F71" s="234" t="s">
        <v>1181</v>
      </c>
      <c r="G71" s="234"/>
      <c r="H71" s="174" t="s">
        <v>1162</v>
      </c>
      <c r="I71" s="288">
        <v>1</v>
      </c>
      <c r="J71" s="174" t="s">
        <v>260</v>
      </c>
      <c r="K71" s="236">
        <f>IF(BD.PD5[[#This Row],[Mon]]="DOP",1,HLOOKUP(BD.PD5[[#This Row],[Mon]],$J$1:$K$2,2,FALSE))</f>
        <v>1</v>
      </c>
      <c r="L71" s="289">
        <v>9100</v>
      </c>
      <c r="M71" s="238">
        <f>BD.PD5[[#This Row],[Cant.]]*BD.PD5[[#This Row],[ Tasa ]]*BD.PD5[[#This Row],[ Precio Und.]]</f>
        <v>9100</v>
      </c>
      <c r="N71" s="290">
        <v>0</v>
      </c>
      <c r="O71" s="238">
        <f>IF(BD.PD5[[#This Row],[Liquid. '[%']]]&lt;&gt;0,(BD.PD5[[#This Row],[Valor Neto '[DOP']]]*BD.PD5[[#This Row],[Liquid. '[%']]])+BD.PD5[[#This Row],[Valor Neto '[DOP']]],BD.PD5[[#This Row],[Valor Neto '[DOP']]])</f>
        <v>9100</v>
      </c>
      <c r="P71" s="247">
        <f>BD.PD5[[#This Row],[Ppto. Orden Interna '[DOP']]]/HLOOKUP("USD",$J$1:$K$2,2,FALSE)</f>
        <v>141.08527131782947</v>
      </c>
      <c r="Q71" s="463" t="s">
        <v>1057</v>
      </c>
      <c r="R71" s="240"/>
      <c r="S71" s="240"/>
      <c r="T71" s="240"/>
      <c r="U71" s="240"/>
      <c r="V71" s="464"/>
      <c r="W71" s="241"/>
      <c r="X71" s="242"/>
      <c r="Y71" s="248">
        <f>BD.PD5[[#This Row],[Av.P1 '[%']]]*BD.PD5[[#This Row],[Ppto. Orden Interna '[DOP']]]</f>
        <v>0</v>
      </c>
      <c r="Z71" s="244"/>
      <c r="AA71" s="245"/>
      <c r="AB71" s="248">
        <f>BD.PD5[[#This Row],[Av.P2 '[%']]]*BD.PD5[[#This Row],[Ppto. Orden Interna '[DOP']]]</f>
        <v>0</v>
      </c>
      <c r="AC71" s="244"/>
      <c r="AD71" s="245"/>
      <c r="AE71" s="248">
        <f>BD.PD5[[#This Row],[Av.P3 '[%']]]*BD.PD5[[#This Row],[Ppto. Orden Interna '[DOP']]]</f>
        <v>0</v>
      </c>
      <c r="AF71" s="244"/>
      <c r="AG71" s="245"/>
      <c r="AH71" s="248">
        <f>BD.PD5[[#This Row],[Av.P4 '[%']]]*BD.PD5[[#This Row],[Ppto. Orden Interna '[DOP']]]</f>
        <v>0</v>
      </c>
      <c r="AI71" s="244"/>
      <c r="AJ71" s="245"/>
      <c r="AK71" s="248">
        <f>BD.PD5[[#This Row],[Av.P5 '[%']]]*BD.PD5[[#This Row],[Ppto. Orden Interna '[DOP']]]</f>
        <v>0</v>
      </c>
      <c r="AL71" s="246">
        <f>BD.PD5[[#This Row],[Pago 5]]+BD.PD5[[#This Row],[Pago 4]]+BD.PD5[[#This Row],[Pago 3]]+BD.PD5[[#This Row],[Pago 2]]+BD.PD5[[#This Row],[Pago 1]]</f>
        <v>0</v>
      </c>
      <c r="AM71" s="308"/>
    </row>
    <row r="72" spans="1:241" s="306" customFormat="1" ht="14.4" customHeight="1" x14ac:dyDescent="0.3">
      <c r="A72" s="174">
        <v>8.06</v>
      </c>
      <c r="B72" s="231"/>
      <c r="C72" s="232" t="e">
        <f>VLOOKUP(BD.PD5[[#This Row],[Pos]],[17]!PPto[#Data],3,FALSE)</f>
        <v>#REF!</v>
      </c>
      <c r="D72" s="174" t="s">
        <v>23</v>
      </c>
      <c r="E72" s="305" t="str">
        <f>IF(BD.PD5[[#This Row],[.]]="*",VLOOKUP(BD.PD5[[#This Row],[Pos]],[17]Presupuesto!A:H,7,FALSE),"")</f>
        <v/>
      </c>
      <c r="F72" s="358" t="s">
        <v>1182</v>
      </c>
      <c r="G72" s="234"/>
      <c r="H72" s="234"/>
      <c r="I72" s="288">
        <v>3</v>
      </c>
      <c r="J72" s="174" t="s">
        <v>260</v>
      </c>
      <c r="K72" s="236">
        <f>IF(BD.PD5[[#This Row],[Mon]]="DOP",1,HLOOKUP(BD.PD5[[#This Row],[Mon]],$J$1:$K$2,2,FALSE))</f>
        <v>1</v>
      </c>
      <c r="L72" s="289">
        <v>5000</v>
      </c>
      <c r="M72" s="238">
        <f>BD.PD5[[#This Row],[Cant.]]*BD.PD5[[#This Row],[ Tasa ]]*BD.PD5[[#This Row],[ Precio Und.]]</f>
        <v>15000</v>
      </c>
      <c r="N72" s="290">
        <v>0</v>
      </c>
      <c r="O72" s="238">
        <f>IF(BD.PD5[[#This Row],[Liquid. '[%']]]&lt;&gt;0,(BD.PD5[[#This Row],[Valor Neto '[DOP']]]*BD.PD5[[#This Row],[Liquid. '[%']]])+BD.PD5[[#This Row],[Valor Neto '[DOP']]],BD.PD5[[#This Row],[Valor Neto '[DOP']]])</f>
        <v>15000</v>
      </c>
      <c r="P72" s="247">
        <f>BD.PD5[[#This Row],[Ppto. Orden Interna '[DOP']]]/HLOOKUP("USD",$J$1:$K$2,2,FALSE)</f>
        <v>232.55813953488371</v>
      </c>
      <c r="Q72" s="460" t="s">
        <v>1058</v>
      </c>
      <c r="R72" s="240"/>
      <c r="S72" s="240"/>
      <c r="T72" s="240"/>
      <c r="U72" s="240"/>
      <c r="V72" s="459" t="s">
        <v>1058</v>
      </c>
      <c r="W72" s="241"/>
      <c r="X72" s="242"/>
      <c r="Y72" s="248">
        <f>BD.PD5[[#This Row],[Av.P1 '[%']]]*BD.PD5[[#This Row],[Ppto. Orden Interna '[DOP']]]</f>
        <v>0</v>
      </c>
      <c r="Z72" s="244"/>
      <c r="AA72" s="245"/>
      <c r="AB72" s="248">
        <f>BD.PD5[[#This Row],[Av.P2 '[%']]]*BD.PD5[[#This Row],[Ppto. Orden Interna '[DOP']]]</f>
        <v>0</v>
      </c>
      <c r="AC72" s="244"/>
      <c r="AD72" s="245"/>
      <c r="AE72" s="248">
        <f>BD.PD5[[#This Row],[Av.P3 '[%']]]*BD.PD5[[#This Row],[Ppto. Orden Interna '[DOP']]]</f>
        <v>0</v>
      </c>
      <c r="AF72" s="244"/>
      <c r="AG72" s="245"/>
      <c r="AH72" s="248">
        <f>BD.PD5[[#This Row],[Av.P4 '[%']]]*BD.PD5[[#This Row],[Ppto. Orden Interna '[DOP']]]</f>
        <v>0</v>
      </c>
      <c r="AI72" s="244"/>
      <c r="AJ72" s="245"/>
      <c r="AK72" s="248">
        <f>BD.PD5[[#This Row],[Av.P5 '[%']]]*BD.PD5[[#This Row],[Ppto. Orden Interna '[DOP']]]</f>
        <v>0</v>
      </c>
      <c r="AL72" s="246">
        <f>BD.PD5[[#This Row],[Pago 5]]+BD.PD5[[#This Row],[Pago 4]]+BD.PD5[[#This Row],[Pago 3]]+BD.PD5[[#This Row],[Pago 2]]+BD.PD5[[#This Row],[Pago 1]]</f>
        <v>0</v>
      </c>
      <c r="AM72" s="308"/>
    </row>
    <row r="73" spans="1:241" s="306" customFormat="1" x14ac:dyDescent="0.3">
      <c r="A73" s="174">
        <v>8.06</v>
      </c>
      <c r="B73" s="231"/>
      <c r="C73" s="232" t="e">
        <f>VLOOKUP(BD.PD5[[#This Row],[Pos]],[17]!PPto[#Data],3,FALSE)</f>
        <v>#REF!</v>
      </c>
      <c r="D73" s="174" t="s">
        <v>23</v>
      </c>
      <c r="E73" s="305" t="str">
        <f>IF(BD.PD5[[#This Row],[.]]="*",VLOOKUP(BD.PD5[[#This Row],[Pos]],[17]Presupuesto!A:H,7,FALSE),"")</f>
        <v/>
      </c>
      <c r="F73" s="358" t="s">
        <v>1059</v>
      </c>
      <c r="G73" s="234"/>
      <c r="H73" s="234"/>
      <c r="I73" s="288">
        <v>1</v>
      </c>
      <c r="J73" s="174" t="s">
        <v>260</v>
      </c>
      <c r="K73" s="236">
        <f>IF(BD.PD5[[#This Row],[Mon]]="DOP",1,HLOOKUP(BD.PD5[[#This Row],[Mon]],$J$1:$K$2,2,FALSE))</f>
        <v>1</v>
      </c>
      <c r="L73" s="289">
        <v>12000</v>
      </c>
      <c r="M73" s="238">
        <f>BD.PD5[[#This Row],[Cant.]]*BD.PD5[[#This Row],[ Tasa ]]*BD.PD5[[#This Row],[ Precio Und.]]</f>
        <v>12000</v>
      </c>
      <c r="N73" s="290">
        <v>0</v>
      </c>
      <c r="O73" s="238">
        <f>IF(BD.PD5[[#This Row],[Liquid. '[%']]]&lt;&gt;0,(BD.PD5[[#This Row],[Valor Neto '[DOP']]]*BD.PD5[[#This Row],[Liquid. '[%']]])+BD.PD5[[#This Row],[Valor Neto '[DOP']]],BD.PD5[[#This Row],[Valor Neto '[DOP']]])</f>
        <v>12000</v>
      </c>
      <c r="P73" s="247">
        <f>BD.PD5[[#This Row],[Ppto. Orden Interna '[DOP']]]/HLOOKUP("USD",$J$1:$K$2,2,FALSE)</f>
        <v>186.04651162790697</v>
      </c>
      <c r="Q73" s="460" t="s">
        <v>1058</v>
      </c>
      <c r="R73" s="240"/>
      <c r="S73" s="240"/>
      <c r="T73" s="240"/>
      <c r="U73" s="240"/>
      <c r="V73" s="459" t="s">
        <v>1058</v>
      </c>
      <c r="W73" s="241"/>
      <c r="X73" s="242"/>
      <c r="Y73" s="248">
        <f>BD.PD5[[#This Row],[Av.P1 '[%']]]*BD.PD5[[#This Row],[Ppto. Orden Interna '[DOP']]]</f>
        <v>0</v>
      </c>
      <c r="Z73" s="244"/>
      <c r="AA73" s="245"/>
      <c r="AB73" s="248">
        <f>BD.PD5[[#This Row],[Av.P2 '[%']]]*BD.PD5[[#This Row],[Ppto. Orden Interna '[DOP']]]</f>
        <v>0</v>
      </c>
      <c r="AC73" s="244"/>
      <c r="AD73" s="245"/>
      <c r="AE73" s="248">
        <f>BD.PD5[[#This Row],[Av.P3 '[%']]]*BD.PD5[[#This Row],[Ppto. Orden Interna '[DOP']]]</f>
        <v>0</v>
      </c>
      <c r="AF73" s="244"/>
      <c r="AG73" s="245"/>
      <c r="AH73" s="248">
        <f>BD.PD5[[#This Row],[Av.P4 '[%']]]*BD.PD5[[#This Row],[Ppto. Orden Interna '[DOP']]]</f>
        <v>0</v>
      </c>
      <c r="AI73" s="244"/>
      <c r="AJ73" s="245"/>
      <c r="AK73" s="248">
        <f>BD.PD5[[#This Row],[Av.P5 '[%']]]*BD.PD5[[#This Row],[Ppto. Orden Interna '[DOP']]]</f>
        <v>0</v>
      </c>
      <c r="AL73" s="246">
        <f>BD.PD5[[#This Row],[Pago 5]]+BD.PD5[[#This Row],[Pago 4]]+BD.PD5[[#This Row],[Pago 3]]+BD.PD5[[#This Row],[Pago 2]]+BD.PD5[[#This Row],[Pago 1]]</f>
        <v>0</v>
      </c>
      <c r="AM73" s="308"/>
    </row>
    <row r="74" spans="1:241" s="306" customFormat="1" x14ac:dyDescent="0.3">
      <c r="A74" s="174">
        <v>8.06</v>
      </c>
      <c r="B74" s="231"/>
      <c r="C74" s="232" t="e">
        <f>VLOOKUP(BD.PD5[[#This Row],[Pos]],[17]!PPto[#Data],3,FALSE)</f>
        <v>#REF!</v>
      </c>
      <c r="D74" s="174" t="s">
        <v>23</v>
      </c>
      <c r="E74" s="305" t="str">
        <f>IF(BD.PD5[[#This Row],[.]]="*",VLOOKUP(BD.PD5[[#This Row],[Pos]],[17]Presupuesto!A:H,7,FALSE),"")</f>
        <v/>
      </c>
      <c r="F74" s="234" t="s">
        <v>1183</v>
      </c>
      <c r="G74" s="234"/>
      <c r="H74" s="234"/>
      <c r="I74" s="288">
        <v>1</v>
      </c>
      <c r="J74" s="174" t="s">
        <v>260</v>
      </c>
      <c r="K74" s="236">
        <f>IF(BD.PD5[[#This Row],[Mon]]="DOP",1,HLOOKUP(BD.PD5[[#This Row],[Mon]],$J$1:$K$2,2,FALSE))</f>
        <v>1</v>
      </c>
      <c r="L74" s="289">
        <v>3000</v>
      </c>
      <c r="M74" s="238">
        <f>BD.PD5[[#This Row],[Cant.]]*BD.PD5[[#This Row],[ Tasa ]]*BD.PD5[[#This Row],[ Precio Und.]]</f>
        <v>3000</v>
      </c>
      <c r="N74" s="290">
        <v>0</v>
      </c>
      <c r="O74" s="238">
        <f>IF(BD.PD5[[#This Row],[Liquid. '[%']]]&lt;&gt;0,(BD.PD5[[#This Row],[Valor Neto '[DOP']]]*BD.PD5[[#This Row],[Liquid. '[%']]])+BD.PD5[[#This Row],[Valor Neto '[DOP']]],BD.PD5[[#This Row],[Valor Neto '[DOP']]])</f>
        <v>3000</v>
      </c>
      <c r="P74" s="247">
        <f>BD.PD5[[#This Row],[Ppto. Orden Interna '[DOP']]]/HLOOKUP("USD",$J$1:$K$2,2,FALSE)</f>
        <v>46.511627906976742</v>
      </c>
      <c r="Q74" s="460" t="s">
        <v>692</v>
      </c>
      <c r="R74" s="240"/>
      <c r="S74" s="240"/>
      <c r="T74" s="240"/>
      <c r="U74" s="240"/>
      <c r="V74" s="459" t="s">
        <v>692</v>
      </c>
      <c r="W74" s="241"/>
      <c r="X74" s="242"/>
      <c r="Y74" s="248">
        <f>BD.PD5[[#This Row],[Av.P1 '[%']]]*BD.PD5[[#This Row],[Ppto. Orden Interna '[DOP']]]</f>
        <v>0</v>
      </c>
      <c r="Z74" s="244"/>
      <c r="AA74" s="245"/>
      <c r="AB74" s="248">
        <f>BD.PD5[[#This Row],[Av.P2 '[%']]]*BD.PD5[[#This Row],[Ppto. Orden Interna '[DOP']]]</f>
        <v>0</v>
      </c>
      <c r="AC74" s="244"/>
      <c r="AD74" s="245"/>
      <c r="AE74" s="248">
        <f>BD.PD5[[#This Row],[Av.P3 '[%']]]*BD.PD5[[#This Row],[Ppto. Orden Interna '[DOP']]]</f>
        <v>0</v>
      </c>
      <c r="AF74" s="244"/>
      <c r="AG74" s="245"/>
      <c r="AH74" s="248">
        <f>BD.PD5[[#This Row],[Av.P4 '[%']]]*BD.PD5[[#This Row],[Ppto. Orden Interna '[DOP']]]</f>
        <v>0</v>
      </c>
      <c r="AI74" s="244"/>
      <c r="AJ74" s="245"/>
      <c r="AK74" s="248">
        <f>BD.PD5[[#This Row],[Av.P5 '[%']]]*BD.PD5[[#This Row],[Ppto. Orden Interna '[DOP']]]</f>
        <v>0</v>
      </c>
      <c r="AL74" s="246">
        <f>BD.PD5[[#This Row],[Pago 5]]+BD.PD5[[#This Row],[Pago 4]]+BD.PD5[[#This Row],[Pago 3]]+BD.PD5[[#This Row],[Pago 2]]+BD.PD5[[#This Row],[Pago 1]]</f>
        <v>0</v>
      </c>
      <c r="AM74" s="308"/>
    </row>
    <row r="75" spans="1:241" s="306" customFormat="1" x14ac:dyDescent="0.3">
      <c r="A75" s="174">
        <v>8.06</v>
      </c>
      <c r="B75" s="231"/>
      <c r="C75" s="232" t="e">
        <f>VLOOKUP(BD.PD5[[#This Row],[Pos]],[17]!PPto[#Data],3,FALSE)</f>
        <v>#REF!</v>
      </c>
      <c r="D75" s="233"/>
      <c r="E75" s="305" t="str">
        <f>IF(BD.PD5[[#This Row],[.]]="*",VLOOKUP(BD.PD5[[#This Row],[Pos]],[17]Presupuesto!A:H,7,FALSE),"")</f>
        <v/>
      </c>
      <c r="F75" s="234" t="s">
        <v>1184</v>
      </c>
      <c r="G75" s="234"/>
      <c r="H75" s="234"/>
      <c r="I75" s="288">
        <v>1</v>
      </c>
      <c r="J75" s="174" t="s">
        <v>260</v>
      </c>
      <c r="K75" s="236">
        <f>IF(BD.PD5[[#This Row],[Mon]]="DOP",1,HLOOKUP(BD.PD5[[#This Row],[Mon]],$J$1:$K$2,2,FALSE))</f>
        <v>1</v>
      </c>
      <c r="L75" s="289">
        <v>3000</v>
      </c>
      <c r="M75" s="238">
        <f>BD.PD5[[#This Row],[Cant.]]*BD.PD5[[#This Row],[ Tasa ]]*BD.PD5[[#This Row],[ Precio Und.]]</f>
        <v>3000</v>
      </c>
      <c r="N75" s="290">
        <v>0</v>
      </c>
      <c r="O75" s="238">
        <f>IF(BD.PD5[[#This Row],[Liquid. '[%']]]&lt;&gt;0,(BD.PD5[[#This Row],[Valor Neto '[DOP']]]*BD.PD5[[#This Row],[Liquid. '[%']]])+BD.PD5[[#This Row],[Valor Neto '[DOP']]],BD.PD5[[#This Row],[Valor Neto '[DOP']]])</f>
        <v>3000</v>
      </c>
      <c r="P75" s="247">
        <f>BD.PD5[[#This Row],[Ppto. Orden Interna '[DOP']]]/HLOOKUP("USD",$J$1:$K$2,2,FALSE)</f>
        <v>46.511627906976742</v>
      </c>
      <c r="Q75" s="465"/>
      <c r="R75" s="240"/>
      <c r="S75" s="240"/>
      <c r="T75" s="240"/>
      <c r="U75" s="240"/>
      <c r="V75" s="391"/>
      <c r="W75" s="241"/>
      <c r="X75" s="242"/>
      <c r="Y75" s="248">
        <f>BD.PD5[[#This Row],[Av.P1 '[%']]]*BD.PD5[[#This Row],[Ppto. Orden Interna '[DOP']]]</f>
        <v>0</v>
      </c>
      <c r="Z75" s="244"/>
      <c r="AA75" s="245"/>
      <c r="AB75" s="248">
        <f>BD.PD5[[#This Row],[Av.P2 '[%']]]*BD.PD5[[#This Row],[Ppto. Orden Interna '[DOP']]]</f>
        <v>0</v>
      </c>
      <c r="AC75" s="244"/>
      <c r="AD75" s="245"/>
      <c r="AE75" s="248">
        <f>BD.PD5[[#This Row],[Av.P3 '[%']]]*BD.PD5[[#This Row],[Ppto. Orden Interna '[DOP']]]</f>
        <v>0</v>
      </c>
      <c r="AF75" s="244"/>
      <c r="AG75" s="245"/>
      <c r="AH75" s="248">
        <f>BD.PD5[[#This Row],[Av.P4 '[%']]]*BD.PD5[[#This Row],[Ppto. Orden Interna '[DOP']]]</f>
        <v>0</v>
      </c>
      <c r="AI75" s="244"/>
      <c r="AJ75" s="245"/>
      <c r="AK75" s="248">
        <f>BD.PD5[[#This Row],[Av.P5 '[%']]]*BD.PD5[[#This Row],[Ppto. Orden Interna '[DOP']]]</f>
        <v>0</v>
      </c>
      <c r="AL75" s="246">
        <f>BD.PD5[[#This Row],[Pago 5]]+BD.PD5[[#This Row],[Pago 4]]+BD.PD5[[#This Row],[Pago 3]]+BD.PD5[[#This Row],[Pago 2]]+BD.PD5[[#This Row],[Pago 1]]</f>
        <v>0</v>
      </c>
      <c r="AM75" s="308"/>
    </row>
    <row r="76" spans="1:241" s="306" customFormat="1" x14ac:dyDescent="0.3">
      <c r="A76" s="174">
        <v>8.06</v>
      </c>
      <c r="B76" s="231"/>
      <c r="C76" s="232" t="e">
        <f>VLOOKUP(BD.PD5[[#This Row],[Pos]],[17]!PPto[#Data],3,FALSE)</f>
        <v>#REF!</v>
      </c>
      <c r="D76" s="174" t="s">
        <v>23</v>
      </c>
      <c r="E76" s="305" t="str">
        <f>IF(BD.PD5[[#This Row],[.]]="*",VLOOKUP(BD.PD5[[#This Row],[Pos]],[17]Presupuesto!A:H,7,FALSE),"")</f>
        <v/>
      </c>
      <c r="F76" s="234" t="s">
        <v>1185</v>
      </c>
      <c r="G76" s="234"/>
      <c r="H76" s="234"/>
      <c r="I76" s="288">
        <v>1</v>
      </c>
      <c r="J76" s="174" t="s">
        <v>260</v>
      </c>
      <c r="K76" s="236">
        <f>IF(BD.PD5[[#This Row],[Mon]]="DOP",1,HLOOKUP(BD.PD5[[#This Row],[Mon]],$J$1:$K$2,2,FALSE))</f>
        <v>1</v>
      </c>
      <c r="L76" s="289">
        <v>30000</v>
      </c>
      <c r="M76" s="238">
        <f>BD.PD5[[#This Row],[Cant.]]*BD.PD5[[#This Row],[ Tasa ]]*BD.PD5[[#This Row],[ Precio Und.]]</f>
        <v>30000</v>
      </c>
      <c r="N76" s="290">
        <v>0</v>
      </c>
      <c r="O76" s="238">
        <f>IF(BD.PD5[[#This Row],[Liquid. '[%']]]&lt;&gt;0,(BD.PD5[[#This Row],[Valor Neto '[DOP']]]*BD.PD5[[#This Row],[Liquid. '[%']]])+BD.PD5[[#This Row],[Valor Neto '[DOP']]],BD.PD5[[#This Row],[Valor Neto '[DOP']]])</f>
        <v>30000</v>
      </c>
      <c r="P76" s="247">
        <f>BD.PD5[[#This Row],[Ppto. Orden Interna '[DOP']]]/HLOOKUP("USD",$J$1:$K$2,2,FALSE)</f>
        <v>465.11627906976742</v>
      </c>
      <c r="Q76" s="466"/>
      <c r="R76" s="240"/>
      <c r="S76" s="240"/>
      <c r="T76" s="240"/>
      <c r="U76" s="240"/>
      <c r="V76" s="467"/>
      <c r="W76" s="241"/>
      <c r="X76" s="242"/>
      <c r="Y76" s="248">
        <f>BD.PD5[[#This Row],[Av.P1 '[%']]]*BD.PD5[[#This Row],[Ppto. Orden Interna '[DOP']]]</f>
        <v>0</v>
      </c>
      <c r="Z76" s="244"/>
      <c r="AA76" s="245"/>
      <c r="AB76" s="248">
        <f>BD.PD5[[#This Row],[Av.P2 '[%']]]*BD.PD5[[#This Row],[Ppto. Orden Interna '[DOP']]]</f>
        <v>0</v>
      </c>
      <c r="AC76" s="244"/>
      <c r="AD76" s="245"/>
      <c r="AE76" s="248">
        <f>BD.PD5[[#This Row],[Av.P3 '[%']]]*BD.PD5[[#This Row],[Ppto. Orden Interna '[DOP']]]</f>
        <v>0</v>
      </c>
      <c r="AF76" s="244"/>
      <c r="AG76" s="245"/>
      <c r="AH76" s="248">
        <f>BD.PD5[[#This Row],[Av.P4 '[%']]]*BD.PD5[[#This Row],[Ppto. Orden Interna '[DOP']]]</f>
        <v>0</v>
      </c>
      <c r="AI76" s="244"/>
      <c r="AJ76" s="245"/>
      <c r="AK76" s="248">
        <f>BD.PD5[[#This Row],[Av.P5 '[%']]]*BD.PD5[[#This Row],[Ppto. Orden Interna '[DOP']]]</f>
        <v>0</v>
      </c>
      <c r="AL76" s="246">
        <f>BD.PD5[[#This Row],[Pago 5]]+BD.PD5[[#This Row],[Pago 4]]+BD.PD5[[#This Row],[Pago 3]]+BD.PD5[[#This Row],[Pago 2]]+BD.PD5[[#This Row],[Pago 1]]</f>
        <v>0</v>
      </c>
      <c r="AM76" s="308"/>
    </row>
    <row r="77" spans="1:241" s="306" customFormat="1" x14ac:dyDescent="0.3">
      <c r="A77" s="174">
        <v>8.06</v>
      </c>
      <c r="B77" s="231"/>
      <c r="C77" s="232" t="e">
        <f>VLOOKUP(BD.PD5[[#This Row],[Pos]],[17]!PPto[#Data],3,FALSE)</f>
        <v>#REF!</v>
      </c>
      <c r="D77" s="174" t="s">
        <v>23</v>
      </c>
      <c r="E77" s="305" t="str">
        <f>IF(BD.PD5[[#This Row],[.]]="*",VLOOKUP(BD.PD5[[#This Row],[Pos]],[17]Presupuesto!A:H,7,FALSE),"")</f>
        <v/>
      </c>
      <c r="F77" s="234" t="s">
        <v>1186</v>
      </c>
      <c r="G77" s="234"/>
      <c r="H77" s="234"/>
      <c r="I77" s="288">
        <v>1</v>
      </c>
      <c r="J77" s="174" t="s">
        <v>260</v>
      </c>
      <c r="K77" s="236">
        <f>IF(BD.PD5[[#This Row],[Mon]]="DOP",1,HLOOKUP(BD.PD5[[#This Row],[Mon]],$J$1:$K$2,2,FALSE))</f>
        <v>1</v>
      </c>
      <c r="L77" s="289">
        <v>15100</v>
      </c>
      <c r="M77" s="238">
        <f>BD.PD5[[#This Row],[Cant.]]*BD.PD5[[#This Row],[ Tasa ]]*BD.PD5[[#This Row],[ Precio Und.]]</f>
        <v>15100</v>
      </c>
      <c r="N77" s="290">
        <v>0</v>
      </c>
      <c r="O77" s="238">
        <f>IF(BD.PD5[[#This Row],[Liquid. '[%']]]&lt;&gt;0,(BD.PD5[[#This Row],[Valor Neto '[DOP']]]*BD.PD5[[#This Row],[Liquid. '[%']]])+BD.PD5[[#This Row],[Valor Neto '[DOP']]],BD.PD5[[#This Row],[Valor Neto '[DOP']]])</f>
        <v>15100</v>
      </c>
      <c r="P77" s="247">
        <f>BD.PD5[[#This Row],[Ppto. Orden Interna '[DOP']]]/HLOOKUP("USD",$J$1:$K$2,2,FALSE)</f>
        <v>234.10852713178295</v>
      </c>
      <c r="Q77" s="465"/>
      <c r="R77" s="240"/>
      <c r="S77" s="240"/>
      <c r="T77" s="240"/>
      <c r="U77" s="240"/>
      <c r="V77" s="391"/>
      <c r="W77" s="241"/>
      <c r="X77" s="242"/>
      <c r="Y77" s="248">
        <f>BD.PD5[[#This Row],[Av.P1 '[%']]]*BD.PD5[[#This Row],[Ppto. Orden Interna '[DOP']]]</f>
        <v>0</v>
      </c>
      <c r="Z77" s="244"/>
      <c r="AA77" s="245"/>
      <c r="AB77" s="248">
        <f>BD.PD5[[#This Row],[Av.P2 '[%']]]*BD.PD5[[#This Row],[Ppto. Orden Interna '[DOP']]]</f>
        <v>0</v>
      </c>
      <c r="AC77" s="244"/>
      <c r="AD77" s="245"/>
      <c r="AE77" s="248">
        <f>BD.PD5[[#This Row],[Av.P3 '[%']]]*BD.PD5[[#This Row],[Ppto. Orden Interna '[DOP']]]</f>
        <v>0</v>
      </c>
      <c r="AF77" s="244"/>
      <c r="AG77" s="245"/>
      <c r="AH77" s="248">
        <f>BD.PD5[[#This Row],[Av.P4 '[%']]]*BD.PD5[[#This Row],[Ppto. Orden Interna '[DOP']]]</f>
        <v>0</v>
      </c>
      <c r="AI77" s="244"/>
      <c r="AJ77" s="245"/>
      <c r="AK77" s="248">
        <f>BD.PD5[[#This Row],[Av.P5 '[%']]]*BD.PD5[[#This Row],[Ppto. Orden Interna '[DOP']]]</f>
        <v>0</v>
      </c>
      <c r="AL77" s="246">
        <f>BD.PD5[[#This Row],[Pago 5]]+BD.PD5[[#This Row],[Pago 4]]+BD.PD5[[#This Row],[Pago 3]]+BD.PD5[[#This Row],[Pago 2]]+BD.PD5[[#This Row],[Pago 1]]</f>
        <v>0</v>
      </c>
      <c r="AM77" s="308"/>
    </row>
    <row r="78" spans="1:241" s="306" customFormat="1" x14ac:dyDescent="0.3">
      <c r="A78" s="174">
        <v>8.06</v>
      </c>
      <c r="B78" s="231"/>
      <c r="C78" s="232" t="e">
        <f>VLOOKUP(BD.PD5[[#This Row],[Pos]],[17]!PPto[#Data],3,FALSE)</f>
        <v>#REF!</v>
      </c>
      <c r="D78" s="174" t="s">
        <v>23</v>
      </c>
      <c r="E78" s="305" t="str">
        <f>IF(BD.PD5[[#This Row],[.]]="*",VLOOKUP(BD.PD5[[#This Row],[Pos]],[17]Presupuesto!A:H,7,FALSE),"")</f>
        <v/>
      </c>
      <c r="F78" s="378" t="s">
        <v>1187</v>
      </c>
      <c r="G78" s="174">
        <v>4600076604</v>
      </c>
      <c r="H78" s="174" t="s">
        <v>1162</v>
      </c>
      <c r="I78" s="288">
        <v>1</v>
      </c>
      <c r="J78" s="174" t="s">
        <v>189</v>
      </c>
      <c r="K78" s="236">
        <f>IF(BD.PD5[[#This Row],[Mon]]="DOP",1,HLOOKUP(BD.PD5[[#This Row],[Mon]],$J$1:$K$2,2,FALSE))</f>
        <v>77</v>
      </c>
      <c r="L78" s="289">
        <v>30680</v>
      </c>
      <c r="M78" s="238">
        <f>BD.PD5[[#This Row],[Cant.]]*BD.PD5[[#This Row],[ Tasa ]]*BD.PD5[[#This Row],[ Precio Und.]]</f>
        <v>2362360</v>
      </c>
      <c r="N78" s="290">
        <v>0.05</v>
      </c>
      <c r="O78" s="238">
        <f>IF(BD.PD5[[#This Row],[Liquid. '[%']]]&lt;&gt;0,(BD.PD5[[#This Row],[Valor Neto '[DOP']]]*BD.PD5[[#This Row],[Liquid. '[%']]])+BD.PD5[[#This Row],[Valor Neto '[DOP']]],BD.PD5[[#This Row],[Valor Neto '[DOP']]])</f>
        <v>2480478</v>
      </c>
      <c r="P78" s="247">
        <f>BD.PD5[[#This Row],[Ppto. Orden Interna '[DOP']]]/HLOOKUP("USD",$J$1:$K$2,2,FALSE)</f>
        <v>38457.023255813954</v>
      </c>
      <c r="Q78" s="460" t="s">
        <v>1188</v>
      </c>
      <c r="R78" s="240"/>
      <c r="S78" s="240"/>
      <c r="T78" s="174"/>
      <c r="U78" s="174"/>
      <c r="V78" s="460" t="s">
        <v>1188</v>
      </c>
      <c r="W78" s="241"/>
      <c r="X78" s="242"/>
      <c r="Y78" s="248">
        <f>BD.PD5[[#This Row],[Av.P1 '[%']]]*BD.PD5[[#This Row],[Ppto. Orden Interna '[DOP']]]</f>
        <v>0</v>
      </c>
      <c r="Z78" s="241"/>
      <c r="AA78" s="242"/>
      <c r="AB78" s="248">
        <f>BD.PD5[[#This Row],[Av.P2 '[%']]]*BD.PD5[[#This Row],[Ppto. Orden Interna '[DOP']]]</f>
        <v>0</v>
      </c>
      <c r="AC78" s="244"/>
      <c r="AD78" s="245"/>
      <c r="AE78" s="248">
        <f>BD.PD5[[#This Row],[Av.P3 '[%']]]*BD.PD5[[#This Row],[Ppto. Orden Interna '[DOP']]]</f>
        <v>0</v>
      </c>
      <c r="AF78" s="244"/>
      <c r="AG78" s="245"/>
      <c r="AH78" s="248">
        <f>BD.PD5[[#This Row],[Av.P4 '[%']]]*BD.PD5[[#This Row],[Ppto. Orden Interna '[DOP']]]</f>
        <v>0</v>
      </c>
      <c r="AI78" s="244"/>
      <c r="AJ78" s="245"/>
      <c r="AK78" s="248">
        <f>BD.PD5[[#This Row],[Av.P5 '[%']]]*BD.PD5[[#This Row],[Ppto. Orden Interna '[DOP']]]</f>
        <v>0</v>
      </c>
      <c r="AL78" s="246">
        <f>BD.PD5[[#This Row],[Pago 5]]+BD.PD5[[#This Row],[Pago 4]]+BD.PD5[[#This Row],[Pago 3]]+BD.PD5[[#This Row],[Pago 2]]+BD.PD5[[#This Row],[Pago 1]]</f>
        <v>0</v>
      </c>
      <c r="AM78" s="308"/>
    </row>
    <row r="79" spans="1:241" s="306" customFormat="1" x14ac:dyDescent="0.3">
      <c r="A79" s="174">
        <v>8.06</v>
      </c>
      <c r="B79" s="231"/>
      <c r="C79" s="232" t="e">
        <f>VLOOKUP(BD.PD5[[#This Row],[Pos]],[17]!PPto[#Data],3,FALSE)</f>
        <v>#REF!</v>
      </c>
      <c r="D79" s="174" t="s">
        <v>23</v>
      </c>
      <c r="E79" s="305" t="str">
        <f>IF(BD.PD5[[#This Row],[.]]="*",VLOOKUP(BD.PD5[[#This Row],[Pos]],[17]Presupuesto!A:H,7,FALSE),"")</f>
        <v/>
      </c>
      <c r="F79" s="378" t="s">
        <v>1189</v>
      </c>
      <c r="G79" s="174">
        <v>4600076604</v>
      </c>
      <c r="H79" s="174" t="s">
        <v>1162</v>
      </c>
      <c r="I79" s="288">
        <v>2</v>
      </c>
      <c r="J79" s="174" t="s">
        <v>189</v>
      </c>
      <c r="K79" s="236">
        <f>IF(BD.PD5[[#This Row],[Mon]]="DOP",1,HLOOKUP(BD.PD5[[#This Row],[Mon]],$J$1:$K$2,2,FALSE))</f>
        <v>77</v>
      </c>
      <c r="L79" s="289">
        <v>5380</v>
      </c>
      <c r="M79" s="238">
        <f>BD.PD5[[#This Row],[Cant.]]*BD.PD5[[#This Row],[ Tasa ]]*BD.PD5[[#This Row],[ Precio Und.]]</f>
        <v>828520</v>
      </c>
      <c r="N79" s="290">
        <v>0.12</v>
      </c>
      <c r="O79" s="238">
        <f>IF(BD.PD5[[#This Row],[Liquid. '[%']]]&lt;&gt;0,(BD.PD5[[#This Row],[Valor Neto '[DOP']]]*BD.PD5[[#This Row],[Liquid. '[%']]])+BD.PD5[[#This Row],[Valor Neto '[DOP']]],BD.PD5[[#This Row],[Valor Neto '[DOP']]])</f>
        <v>927942.4</v>
      </c>
      <c r="P79" s="247">
        <f>BD.PD5[[#This Row],[Ppto. Orden Interna '[DOP']]]/HLOOKUP("USD",$J$1:$K$2,2,FALSE)</f>
        <v>14386.703875968993</v>
      </c>
      <c r="Q79" s="460" t="s">
        <v>1188</v>
      </c>
      <c r="R79" s="240"/>
      <c r="S79" s="240"/>
      <c r="T79" s="174"/>
      <c r="U79" s="174"/>
      <c r="V79" s="460" t="s">
        <v>1188</v>
      </c>
      <c r="W79" s="241"/>
      <c r="X79" s="242"/>
      <c r="Y79" s="248">
        <f>BD.PD5[[#This Row],[Av.P1 '[%']]]*BD.PD5[[#This Row],[Ppto. Orden Interna '[DOP']]]</f>
        <v>0</v>
      </c>
      <c r="Z79" s="241"/>
      <c r="AA79" s="242"/>
      <c r="AB79" s="248">
        <f>BD.PD5[[#This Row],[Av.P2 '[%']]]*BD.PD5[[#This Row],[Ppto. Orden Interna '[DOP']]]</f>
        <v>0</v>
      </c>
      <c r="AC79" s="244"/>
      <c r="AD79" s="245"/>
      <c r="AE79" s="248">
        <f>BD.PD5[[#This Row],[Av.P3 '[%']]]*BD.PD5[[#This Row],[Ppto. Orden Interna '[DOP']]]</f>
        <v>0</v>
      </c>
      <c r="AF79" s="244"/>
      <c r="AG79" s="245"/>
      <c r="AH79" s="248">
        <f>BD.PD5[[#This Row],[Av.P4 '[%']]]*BD.PD5[[#This Row],[Ppto. Orden Interna '[DOP']]]</f>
        <v>0</v>
      </c>
      <c r="AI79" s="244"/>
      <c r="AJ79" s="245"/>
      <c r="AK79" s="248">
        <f>BD.PD5[[#This Row],[Av.P5 '[%']]]*BD.PD5[[#This Row],[Ppto. Orden Interna '[DOP']]]</f>
        <v>0</v>
      </c>
      <c r="AL79" s="246">
        <f>BD.PD5[[#This Row],[Pago 5]]+BD.PD5[[#This Row],[Pago 4]]+BD.PD5[[#This Row],[Pago 3]]+BD.PD5[[#This Row],[Pago 2]]+BD.PD5[[#This Row],[Pago 1]]</f>
        <v>0</v>
      </c>
      <c r="AM79" s="308"/>
    </row>
    <row r="80" spans="1:241" s="306" customFormat="1" x14ac:dyDescent="0.3">
      <c r="A80" s="174">
        <v>8.06</v>
      </c>
      <c r="B80" s="231"/>
      <c r="C80" s="232" t="e">
        <f>VLOOKUP(BD.PD5[[#This Row],[Pos]],[17]!PPto[#Data],3,FALSE)</f>
        <v>#REF!</v>
      </c>
      <c r="D80" s="174" t="s">
        <v>23</v>
      </c>
      <c r="E80" s="305" t="str">
        <f>IF(BD.PD5[[#This Row],[.]]="*",VLOOKUP(BD.PD5[[#This Row],[Pos]],[17]Presupuesto!A:H,7,FALSE),"")</f>
        <v/>
      </c>
      <c r="F80" s="378" t="s">
        <v>1190</v>
      </c>
      <c r="G80" s="174">
        <v>4600076604</v>
      </c>
      <c r="H80" s="174" t="s">
        <v>1162</v>
      </c>
      <c r="I80" s="288">
        <v>1</v>
      </c>
      <c r="J80" s="174" t="s">
        <v>189</v>
      </c>
      <c r="K80" s="236">
        <f>IF(BD.PD5[[#This Row],[Mon]]="DOP",1,HLOOKUP(BD.PD5[[#This Row],[Mon]],$J$1:$K$2,2,FALSE))</f>
        <v>77</v>
      </c>
      <c r="L80" s="289">
        <v>10325</v>
      </c>
      <c r="M80" s="238">
        <f>BD.PD5[[#This Row],[Cant.]]*BD.PD5[[#This Row],[ Tasa ]]*BD.PD5[[#This Row],[ Precio Und.]]</f>
        <v>795025</v>
      </c>
      <c r="N80" s="290">
        <v>0.08</v>
      </c>
      <c r="O80" s="238">
        <f>IF(BD.PD5[[#This Row],[Liquid. '[%']]]&lt;&gt;0,(BD.PD5[[#This Row],[Valor Neto '[DOP']]]*BD.PD5[[#This Row],[Liquid. '[%']]])+BD.PD5[[#This Row],[Valor Neto '[DOP']]],BD.PD5[[#This Row],[Valor Neto '[DOP']]])</f>
        <v>858627</v>
      </c>
      <c r="P80" s="247">
        <f>BD.PD5[[#This Row],[Ppto. Orden Interna '[DOP']]]/HLOOKUP("USD",$J$1:$K$2,2,FALSE)</f>
        <v>13312.046511627907</v>
      </c>
      <c r="Q80" s="460" t="s">
        <v>1188</v>
      </c>
      <c r="R80" s="240"/>
      <c r="S80" s="240"/>
      <c r="T80" s="174"/>
      <c r="U80" s="174"/>
      <c r="V80" s="460" t="s">
        <v>1188</v>
      </c>
      <c r="W80" s="241"/>
      <c r="X80" s="242"/>
      <c r="Y80" s="248">
        <f>BD.PD5[[#This Row],[Av.P1 '[%']]]*BD.PD5[[#This Row],[Ppto. Orden Interna '[DOP']]]</f>
        <v>0</v>
      </c>
      <c r="Z80" s="241"/>
      <c r="AA80" s="242"/>
      <c r="AB80" s="248">
        <f>BD.PD5[[#This Row],[Av.P2 '[%']]]*BD.PD5[[#This Row],[Ppto. Orden Interna '[DOP']]]</f>
        <v>0</v>
      </c>
      <c r="AC80" s="244"/>
      <c r="AD80" s="245"/>
      <c r="AE80" s="248">
        <f>BD.PD5[[#This Row],[Av.P3 '[%']]]*BD.PD5[[#This Row],[Ppto. Orden Interna '[DOP']]]</f>
        <v>0</v>
      </c>
      <c r="AF80" s="244"/>
      <c r="AG80" s="245"/>
      <c r="AH80" s="248">
        <f>BD.PD5[[#This Row],[Av.P4 '[%']]]*BD.PD5[[#This Row],[Ppto. Orden Interna '[DOP']]]</f>
        <v>0</v>
      </c>
      <c r="AI80" s="244"/>
      <c r="AJ80" s="245"/>
      <c r="AK80" s="248">
        <f>BD.PD5[[#This Row],[Av.P5 '[%']]]*BD.PD5[[#This Row],[Ppto. Orden Interna '[DOP']]]</f>
        <v>0</v>
      </c>
      <c r="AL80" s="246">
        <f>BD.PD5[[#This Row],[Pago 5]]+BD.PD5[[#This Row],[Pago 4]]+BD.PD5[[#This Row],[Pago 3]]+BD.PD5[[#This Row],[Pago 2]]+BD.PD5[[#This Row],[Pago 1]]</f>
        <v>0</v>
      </c>
      <c r="AM80" s="308"/>
    </row>
    <row r="81" spans="1:39" s="306" customFormat="1" x14ac:dyDescent="0.3">
      <c r="A81" s="174">
        <v>8.06</v>
      </c>
      <c r="B81" s="231"/>
      <c r="C81" s="232" t="e">
        <f>VLOOKUP(BD.PD5[[#This Row],[Pos]],[17]!PPto[#Data],3,FALSE)</f>
        <v>#REF!</v>
      </c>
      <c r="D81" s="174" t="s">
        <v>23</v>
      </c>
      <c r="E81" s="305" t="str">
        <f>IF(BD.PD5[[#This Row],[.]]="*",VLOOKUP(BD.PD5[[#This Row],[Pos]],[17]Presupuesto!A:H,7,FALSE),"")</f>
        <v/>
      </c>
      <c r="F81" s="378" t="s">
        <v>1191</v>
      </c>
      <c r="G81" s="174">
        <v>4600076604</v>
      </c>
      <c r="H81" s="174" t="s">
        <v>1162</v>
      </c>
      <c r="I81" s="288">
        <v>1</v>
      </c>
      <c r="J81" s="174" t="s">
        <v>189</v>
      </c>
      <c r="K81" s="236">
        <f>IF(BD.PD5[[#This Row],[Mon]]="DOP",1,HLOOKUP(BD.PD5[[#This Row],[Mon]],$J$1:$K$2,2,FALSE))</f>
        <v>77</v>
      </c>
      <c r="L81" s="289">
        <v>5430</v>
      </c>
      <c r="M81" s="238">
        <f>BD.PD5[[#This Row],[Cant.]]*BD.PD5[[#This Row],[ Tasa ]]*BD.PD5[[#This Row],[ Precio Und.]]</f>
        <v>418110</v>
      </c>
      <c r="N81" s="290">
        <v>0.08</v>
      </c>
      <c r="O81" s="238">
        <f>IF(BD.PD5[[#This Row],[Liquid. '[%']]]&lt;&gt;0,(BD.PD5[[#This Row],[Valor Neto '[DOP']]]*BD.PD5[[#This Row],[Liquid. '[%']]])+BD.PD5[[#This Row],[Valor Neto '[DOP']]],BD.PD5[[#This Row],[Valor Neto '[DOP']]])</f>
        <v>451558.8</v>
      </c>
      <c r="P81" s="247">
        <f>BD.PD5[[#This Row],[Ppto. Orden Interna '[DOP']]]/HLOOKUP("USD",$J$1:$K$2,2,FALSE)</f>
        <v>7000.9116279069767</v>
      </c>
      <c r="Q81" s="460" t="s">
        <v>1188</v>
      </c>
      <c r="R81" s="240"/>
      <c r="S81" s="240"/>
      <c r="T81" s="174"/>
      <c r="U81" s="174"/>
      <c r="V81" s="460" t="s">
        <v>1188</v>
      </c>
      <c r="W81" s="241"/>
      <c r="X81" s="242"/>
      <c r="Y81" s="248">
        <f>BD.PD5[[#This Row],[Av.P1 '[%']]]*BD.PD5[[#This Row],[Ppto. Orden Interna '[DOP']]]</f>
        <v>0</v>
      </c>
      <c r="Z81" s="241"/>
      <c r="AA81" s="242"/>
      <c r="AB81" s="248">
        <f>BD.PD5[[#This Row],[Av.P2 '[%']]]*BD.PD5[[#This Row],[Ppto. Orden Interna '[DOP']]]</f>
        <v>0</v>
      </c>
      <c r="AC81" s="244"/>
      <c r="AD81" s="245"/>
      <c r="AE81" s="248">
        <f>BD.PD5[[#This Row],[Av.P3 '[%']]]*BD.PD5[[#This Row],[Ppto. Orden Interna '[DOP']]]</f>
        <v>0</v>
      </c>
      <c r="AF81" s="244"/>
      <c r="AG81" s="245"/>
      <c r="AH81" s="248">
        <f>BD.PD5[[#This Row],[Av.P4 '[%']]]*BD.PD5[[#This Row],[Ppto. Orden Interna '[DOP']]]</f>
        <v>0</v>
      </c>
      <c r="AI81" s="244"/>
      <c r="AJ81" s="245"/>
      <c r="AK81" s="248">
        <f>BD.PD5[[#This Row],[Av.P5 '[%']]]*BD.PD5[[#This Row],[Ppto. Orden Interna '[DOP']]]</f>
        <v>0</v>
      </c>
      <c r="AL81" s="246">
        <f>BD.PD5[[#This Row],[Pago 5]]+BD.PD5[[#This Row],[Pago 4]]+BD.PD5[[#This Row],[Pago 3]]+BD.PD5[[#This Row],[Pago 2]]+BD.PD5[[#This Row],[Pago 1]]</f>
        <v>0</v>
      </c>
      <c r="AM81" s="308"/>
    </row>
    <row r="82" spans="1:39" s="306" customFormat="1" ht="13.95" customHeight="1" x14ac:dyDescent="0.3">
      <c r="A82" s="174">
        <v>8.06</v>
      </c>
      <c r="B82" s="231"/>
      <c r="C82" s="232" t="e">
        <f>VLOOKUP(BD.PD5[[#This Row],[Pos]],[17]!PPto[#Data],3,FALSE)</f>
        <v>#REF!</v>
      </c>
      <c r="D82" s="174" t="s">
        <v>23</v>
      </c>
      <c r="E82" s="305" t="str">
        <f>IF(BD.PD5[[#This Row],[.]]="*",VLOOKUP(BD.PD5[[#This Row],[Pos]],[17]Presupuesto!A:H,7,FALSE),"")</f>
        <v/>
      </c>
      <c r="F82" s="378" t="s">
        <v>1192</v>
      </c>
      <c r="G82" s="174">
        <v>4600076604</v>
      </c>
      <c r="H82" s="174" t="s">
        <v>1162</v>
      </c>
      <c r="I82" s="288">
        <v>1</v>
      </c>
      <c r="J82" s="174" t="s">
        <v>189</v>
      </c>
      <c r="K82" s="236">
        <f>IF(BD.PD5[[#This Row],[Mon]]="DOP",1,HLOOKUP(BD.PD5[[#This Row],[Mon]],$J$1:$K$2,2,FALSE))</f>
        <v>77</v>
      </c>
      <c r="L82" s="289">
        <v>2290</v>
      </c>
      <c r="M82" s="238">
        <f>BD.PD5[[#This Row],[Cant.]]*BD.PD5[[#This Row],[ Tasa ]]*BD.PD5[[#This Row],[ Precio Und.]]</f>
        <v>176330</v>
      </c>
      <c r="N82" s="290">
        <v>0.05</v>
      </c>
      <c r="O82" s="238">
        <f>IF(BD.PD5[[#This Row],[Liquid. '[%']]]&lt;&gt;0,(BD.PD5[[#This Row],[Valor Neto '[DOP']]]*BD.PD5[[#This Row],[Liquid. '[%']]])+BD.PD5[[#This Row],[Valor Neto '[DOP']]],BD.PD5[[#This Row],[Valor Neto '[DOP']]])</f>
        <v>185146.5</v>
      </c>
      <c r="P82" s="247">
        <f>BD.PD5[[#This Row],[Ppto. Orden Interna '[DOP']]]/HLOOKUP("USD",$J$1:$K$2,2,FALSE)</f>
        <v>2870.4883720930234</v>
      </c>
      <c r="Q82" s="460" t="s">
        <v>1188</v>
      </c>
      <c r="R82" s="240"/>
      <c r="S82" s="240"/>
      <c r="T82" s="174"/>
      <c r="U82" s="174"/>
      <c r="V82" s="460" t="s">
        <v>1188</v>
      </c>
      <c r="W82" s="241"/>
      <c r="X82" s="242"/>
      <c r="Y82" s="248">
        <f>BD.PD5[[#This Row],[Av.P1 '[%']]]*BD.PD5[[#This Row],[Ppto. Orden Interna '[DOP']]]</f>
        <v>0</v>
      </c>
      <c r="Z82" s="241"/>
      <c r="AA82" s="242"/>
      <c r="AB82" s="248">
        <f>BD.PD5[[#This Row],[Av.P2 '[%']]]*BD.PD5[[#This Row],[Ppto. Orden Interna '[DOP']]]</f>
        <v>0</v>
      </c>
      <c r="AC82" s="244"/>
      <c r="AD82" s="245"/>
      <c r="AE82" s="248">
        <f>BD.PD5[[#This Row],[Av.P3 '[%']]]*BD.PD5[[#This Row],[Ppto. Orden Interna '[DOP']]]</f>
        <v>0</v>
      </c>
      <c r="AF82" s="244"/>
      <c r="AG82" s="245"/>
      <c r="AH82" s="248">
        <f>BD.PD5[[#This Row],[Av.P4 '[%']]]*BD.PD5[[#This Row],[Ppto. Orden Interna '[DOP']]]</f>
        <v>0</v>
      </c>
      <c r="AI82" s="244"/>
      <c r="AJ82" s="245"/>
      <c r="AK82" s="248">
        <f>BD.PD5[[#This Row],[Av.P5 '[%']]]*BD.PD5[[#This Row],[Ppto. Orden Interna '[DOP']]]</f>
        <v>0</v>
      </c>
      <c r="AL82" s="246">
        <f>BD.PD5[[#This Row],[Pago 5]]+BD.PD5[[#This Row],[Pago 4]]+BD.PD5[[#This Row],[Pago 3]]+BD.PD5[[#This Row],[Pago 2]]+BD.PD5[[#This Row],[Pago 1]]</f>
        <v>0</v>
      </c>
      <c r="AM82" s="308"/>
    </row>
    <row r="83" spans="1:39" s="306" customFormat="1" x14ac:dyDescent="0.3">
      <c r="A83" s="174">
        <v>8.06</v>
      </c>
      <c r="B83" s="231"/>
      <c r="C83" s="232" t="e">
        <f>VLOOKUP(BD.PD5[[#This Row],[Pos]],[17]!PPto[#Data],3,FALSE)</f>
        <v>#REF!</v>
      </c>
      <c r="D83" s="174" t="s">
        <v>23</v>
      </c>
      <c r="E83" s="305" t="str">
        <f>IF(BD.PD5[[#This Row],[.]]="*",VLOOKUP(BD.PD5[[#This Row],[Pos]],[17]Presupuesto!A:H,7,FALSE),"")</f>
        <v/>
      </c>
      <c r="F83" s="378" t="s">
        <v>1193</v>
      </c>
      <c r="G83" s="174">
        <v>4600076604</v>
      </c>
      <c r="H83" s="174" t="s">
        <v>1162</v>
      </c>
      <c r="I83" s="288">
        <v>1</v>
      </c>
      <c r="J83" s="174" t="s">
        <v>189</v>
      </c>
      <c r="K83" s="236">
        <f>IF(BD.PD5[[#This Row],[Mon]]="DOP",1,HLOOKUP(BD.PD5[[#This Row],[Mon]],$J$1:$K$2,2,FALSE))</f>
        <v>77</v>
      </c>
      <c r="L83" s="289">
        <v>2825</v>
      </c>
      <c r="M83" s="238">
        <f>BD.PD5[[#This Row],[Cant.]]*BD.PD5[[#This Row],[ Tasa ]]*BD.PD5[[#This Row],[ Precio Und.]]</f>
        <v>217525</v>
      </c>
      <c r="N83" s="290">
        <v>0</v>
      </c>
      <c r="O83" s="238">
        <f>IF(BD.PD5[[#This Row],[Liquid. '[%']]]&lt;&gt;0,(BD.PD5[[#This Row],[Valor Neto '[DOP']]]*BD.PD5[[#This Row],[Liquid. '[%']]])+BD.PD5[[#This Row],[Valor Neto '[DOP']]],BD.PD5[[#This Row],[Valor Neto '[DOP']]])</f>
        <v>217525</v>
      </c>
      <c r="P83" s="247">
        <f>BD.PD5[[#This Row],[Ppto. Orden Interna '[DOP']]]/HLOOKUP("USD",$J$1:$K$2,2,FALSE)</f>
        <v>3372.4806201550387</v>
      </c>
      <c r="Q83" s="460" t="s">
        <v>1188</v>
      </c>
      <c r="R83" s="240"/>
      <c r="S83" s="240"/>
      <c r="T83" s="174"/>
      <c r="U83" s="174"/>
      <c r="V83" s="460" t="s">
        <v>1188</v>
      </c>
      <c r="W83" s="241"/>
      <c r="X83" s="242"/>
      <c r="Y83" s="248">
        <f>BD.PD5[[#This Row],[Av.P1 '[%']]]*BD.PD5[[#This Row],[Ppto. Orden Interna '[DOP']]]</f>
        <v>0</v>
      </c>
      <c r="Z83" s="241"/>
      <c r="AA83" s="242"/>
      <c r="AB83" s="248">
        <f>BD.PD5[[#This Row],[Av.P2 '[%']]]*BD.PD5[[#This Row],[Ppto. Orden Interna '[DOP']]]</f>
        <v>0</v>
      </c>
      <c r="AC83" s="244"/>
      <c r="AD83" s="245"/>
      <c r="AE83" s="248">
        <f>BD.PD5[[#This Row],[Av.P3 '[%']]]*BD.PD5[[#This Row],[Ppto. Orden Interna '[DOP']]]</f>
        <v>0</v>
      </c>
      <c r="AF83" s="244"/>
      <c r="AG83" s="245"/>
      <c r="AH83" s="248">
        <f>BD.PD5[[#This Row],[Av.P4 '[%']]]*BD.PD5[[#This Row],[Ppto. Orden Interna '[DOP']]]</f>
        <v>0</v>
      </c>
      <c r="AI83" s="244"/>
      <c r="AJ83" s="245"/>
      <c r="AK83" s="248">
        <f>BD.PD5[[#This Row],[Av.P5 '[%']]]*BD.PD5[[#This Row],[Ppto. Orden Interna '[DOP']]]</f>
        <v>0</v>
      </c>
      <c r="AL83" s="246">
        <f>BD.PD5[[#This Row],[Pago 5]]+BD.PD5[[#This Row],[Pago 4]]+BD.PD5[[#This Row],[Pago 3]]+BD.PD5[[#This Row],[Pago 2]]+BD.PD5[[#This Row],[Pago 1]]</f>
        <v>0</v>
      </c>
      <c r="AM83" s="308"/>
    </row>
    <row r="84" spans="1:39" s="306" customFormat="1" x14ac:dyDescent="0.3">
      <c r="A84" s="174">
        <v>8.06</v>
      </c>
      <c r="B84" s="231"/>
      <c r="C84" s="232" t="e">
        <f>VLOOKUP(BD.PD5[[#This Row],[Pos]],[17]!PPto[#Data],3,FALSE)</f>
        <v>#REF!</v>
      </c>
      <c r="D84" s="174" t="s">
        <v>23</v>
      </c>
      <c r="E84" s="305" t="str">
        <f>IF(BD.PD5[[#This Row],[.]]="*",VLOOKUP(BD.PD5[[#This Row],[Pos]],[17]Presupuesto!A:H,7,FALSE),"")</f>
        <v/>
      </c>
      <c r="F84" s="234"/>
      <c r="G84" s="234"/>
      <c r="H84" s="234"/>
      <c r="I84" s="288">
        <v>1</v>
      </c>
      <c r="J84" s="174" t="s">
        <v>189</v>
      </c>
      <c r="K84" s="236">
        <f>IF(BD.PD5[[#This Row],[Mon]]="DOP",1,HLOOKUP(BD.PD5[[#This Row],[Mon]],$J$1:$K$2,2,FALSE))</f>
        <v>77</v>
      </c>
      <c r="L84" s="289">
        <v>9505</v>
      </c>
      <c r="M84" s="238">
        <f>BD.PD5[[#This Row],[Cant.]]*BD.PD5[[#This Row],[ Tasa ]]*BD.PD5[[#This Row],[ Precio Und.]]</f>
        <v>731885</v>
      </c>
      <c r="N84" s="290">
        <v>0</v>
      </c>
      <c r="O84" s="238">
        <f>IF(BD.PD5[[#This Row],[Liquid. '[%']]]&lt;&gt;0,(BD.PD5[[#This Row],[Valor Neto '[DOP']]]*BD.PD5[[#This Row],[Liquid. '[%']]])+BD.PD5[[#This Row],[Valor Neto '[DOP']]],BD.PD5[[#This Row],[Valor Neto '[DOP']]])</f>
        <v>731885</v>
      </c>
      <c r="P84" s="247">
        <f>BD.PD5[[#This Row],[Ppto. Orden Interna '[DOP']]]/HLOOKUP("USD",$J$1:$K$2,2,FALSE)</f>
        <v>11347.054263565891</v>
      </c>
      <c r="Q84" s="466"/>
      <c r="R84" s="240"/>
      <c r="S84" s="240"/>
      <c r="T84" s="240"/>
      <c r="U84" s="240"/>
      <c r="V84" s="467"/>
      <c r="W84" s="241"/>
      <c r="X84" s="242"/>
      <c r="Y84" s="248">
        <f>BD.PD5[[#This Row],[Av.P1 '[%']]]*BD.PD5[[#This Row],[Ppto. Orden Interna '[DOP']]]</f>
        <v>0</v>
      </c>
      <c r="Z84" s="244"/>
      <c r="AA84" s="245"/>
      <c r="AB84" s="248">
        <f>BD.PD5[[#This Row],[Av.P2 '[%']]]*BD.PD5[[#This Row],[Ppto. Orden Interna '[DOP']]]</f>
        <v>0</v>
      </c>
      <c r="AC84" s="244"/>
      <c r="AD84" s="245"/>
      <c r="AE84" s="248">
        <f>BD.PD5[[#This Row],[Av.P3 '[%']]]*BD.PD5[[#This Row],[Ppto. Orden Interna '[DOP']]]</f>
        <v>0</v>
      </c>
      <c r="AF84" s="244"/>
      <c r="AG84" s="245"/>
      <c r="AH84" s="248">
        <f>BD.PD5[[#This Row],[Av.P4 '[%']]]*BD.PD5[[#This Row],[Ppto. Orden Interna '[DOP']]]</f>
        <v>0</v>
      </c>
      <c r="AI84" s="244"/>
      <c r="AJ84" s="245"/>
      <c r="AK84" s="248">
        <f>BD.PD5[[#This Row],[Av.P5 '[%']]]*BD.PD5[[#This Row],[Ppto. Orden Interna '[DOP']]]</f>
        <v>0</v>
      </c>
      <c r="AL84" s="246">
        <f>BD.PD5[[#This Row],[Pago 5]]+BD.PD5[[#This Row],[Pago 4]]+BD.PD5[[#This Row],[Pago 3]]+BD.PD5[[#This Row],[Pago 2]]+BD.PD5[[#This Row],[Pago 1]]</f>
        <v>0</v>
      </c>
      <c r="AM84" s="308"/>
    </row>
    <row r="85" spans="1:39" s="306" customFormat="1" x14ac:dyDescent="0.3">
      <c r="A85" s="174">
        <v>8.06</v>
      </c>
      <c r="B85" s="231"/>
      <c r="C85" s="232" t="e">
        <f>VLOOKUP(BD.PD5[[#This Row],[Pos]],[17]!PPto[#Data],3,FALSE)</f>
        <v>#REF!</v>
      </c>
      <c r="D85" s="174" t="s">
        <v>23</v>
      </c>
      <c r="E85" s="305" t="str">
        <f>IF(BD.PD5[[#This Row],[.]]="*",VLOOKUP(BD.PD5[[#This Row],[Pos]],[17]Presupuesto!A:H,7,FALSE),"")</f>
        <v/>
      </c>
      <c r="F85" s="234"/>
      <c r="G85" s="234"/>
      <c r="H85" s="234"/>
      <c r="I85" s="288">
        <v>1</v>
      </c>
      <c r="J85" s="174" t="s">
        <v>189</v>
      </c>
      <c r="K85" s="236">
        <f>IF(BD.PD5[[#This Row],[Mon]]="DOP",1,HLOOKUP(BD.PD5[[#This Row],[Mon]],$J$1:$K$2,2,FALSE))</f>
        <v>77</v>
      </c>
      <c r="L85" s="289">
        <v>4605</v>
      </c>
      <c r="M85" s="238">
        <f>BD.PD5[[#This Row],[Cant.]]*BD.PD5[[#This Row],[ Tasa ]]*BD.PD5[[#This Row],[ Precio Und.]]</f>
        <v>354585</v>
      </c>
      <c r="N85" s="290">
        <v>0</v>
      </c>
      <c r="O85" s="238">
        <f>IF(BD.PD5[[#This Row],[Liquid. '[%']]]&lt;&gt;0,(BD.PD5[[#This Row],[Valor Neto '[DOP']]]*BD.PD5[[#This Row],[Liquid. '[%']]])+BD.PD5[[#This Row],[Valor Neto '[DOP']]],BD.PD5[[#This Row],[Valor Neto '[DOP']]])</f>
        <v>354585</v>
      </c>
      <c r="P85" s="247">
        <f>BD.PD5[[#This Row],[Ppto. Orden Interna '[DOP']]]/HLOOKUP("USD",$J$1:$K$2,2,FALSE)</f>
        <v>5497.4418604651164</v>
      </c>
      <c r="Q85" s="466"/>
      <c r="R85" s="240"/>
      <c r="S85" s="240"/>
      <c r="T85" s="240"/>
      <c r="U85" s="240"/>
      <c r="V85" s="467"/>
      <c r="W85" s="241"/>
      <c r="X85" s="242"/>
      <c r="Y85" s="248">
        <f>BD.PD5[[#This Row],[Av.P1 '[%']]]*BD.PD5[[#This Row],[Ppto. Orden Interna '[DOP']]]</f>
        <v>0</v>
      </c>
      <c r="Z85" s="244"/>
      <c r="AA85" s="245"/>
      <c r="AB85" s="248">
        <f>BD.PD5[[#This Row],[Av.P2 '[%']]]*BD.PD5[[#This Row],[Ppto. Orden Interna '[DOP']]]</f>
        <v>0</v>
      </c>
      <c r="AC85" s="244"/>
      <c r="AD85" s="245"/>
      <c r="AE85" s="248">
        <f>BD.PD5[[#This Row],[Av.P3 '[%']]]*BD.PD5[[#This Row],[Ppto. Orden Interna '[DOP']]]</f>
        <v>0</v>
      </c>
      <c r="AF85" s="244"/>
      <c r="AG85" s="245"/>
      <c r="AH85" s="248">
        <f>BD.PD5[[#This Row],[Av.P4 '[%']]]*BD.PD5[[#This Row],[Ppto. Orden Interna '[DOP']]]</f>
        <v>0</v>
      </c>
      <c r="AI85" s="244"/>
      <c r="AJ85" s="245"/>
      <c r="AK85" s="248">
        <f>BD.PD5[[#This Row],[Av.P5 '[%']]]*BD.PD5[[#This Row],[Ppto. Orden Interna '[DOP']]]</f>
        <v>0</v>
      </c>
      <c r="AL85" s="246">
        <f>BD.PD5[[#This Row],[Pago 5]]+BD.PD5[[#This Row],[Pago 4]]+BD.PD5[[#This Row],[Pago 3]]+BD.PD5[[#This Row],[Pago 2]]+BD.PD5[[#This Row],[Pago 1]]</f>
        <v>0</v>
      </c>
      <c r="AM85" s="308"/>
    </row>
    <row r="86" spans="1:39" s="306" customFormat="1" x14ac:dyDescent="0.3">
      <c r="A86" s="174">
        <v>8.06</v>
      </c>
      <c r="B86" s="231"/>
      <c r="C86" s="232" t="e">
        <f>VLOOKUP(BD.PD5[[#This Row],[Pos]],[17]!PPto[#Data],3,FALSE)</f>
        <v>#REF!</v>
      </c>
      <c r="D86" s="174" t="s">
        <v>23</v>
      </c>
      <c r="E86" s="305" t="str">
        <f>IF(BD.PD5[[#This Row],[.]]="*",VLOOKUP(BD.PD5[[#This Row],[Pos]],[17]Presupuesto!A:H,7,FALSE),"")</f>
        <v/>
      </c>
      <c r="F86" s="234"/>
      <c r="G86" s="234"/>
      <c r="H86" s="234"/>
      <c r="I86" s="288">
        <v>1</v>
      </c>
      <c r="J86" s="174" t="s">
        <v>189</v>
      </c>
      <c r="K86" s="236">
        <f>IF(BD.PD5[[#This Row],[Mon]]="DOP",1,HLOOKUP(BD.PD5[[#This Row],[Mon]],$J$1:$K$2,2,FALSE))</f>
        <v>77</v>
      </c>
      <c r="L86" s="289">
        <v>4930</v>
      </c>
      <c r="M86" s="238">
        <f>BD.PD5[[#This Row],[Cant.]]*BD.PD5[[#This Row],[ Tasa ]]*BD.PD5[[#This Row],[ Precio Und.]]</f>
        <v>379610</v>
      </c>
      <c r="N86" s="290">
        <v>0</v>
      </c>
      <c r="O86" s="238">
        <f>IF(BD.PD5[[#This Row],[Liquid. '[%']]]&lt;&gt;0,(BD.PD5[[#This Row],[Valor Neto '[DOP']]]*BD.PD5[[#This Row],[Liquid. '[%']]])+BD.PD5[[#This Row],[Valor Neto '[DOP']]],BD.PD5[[#This Row],[Valor Neto '[DOP']]])</f>
        <v>379610</v>
      </c>
      <c r="P86" s="247">
        <f>BD.PD5[[#This Row],[Ppto. Orden Interna '[DOP']]]/HLOOKUP("USD",$J$1:$K$2,2,FALSE)</f>
        <v>5885.426356589147</v>
      </c>
      <c r="Q86" s="466"/>
      <c r="R86" s="240"/>
      <c r="S86" s="240"/>
      <c r="T86" s="240"/>
      <c r="U86" s="240"/>
      <c r="V86" s="467"/>
      <c r="W86" s="241"/>
      <c r="X86" s="242"/>
      <c r="Y86" s="248">
        <f>BD.PD5[[#This Row],[Av.P1 '[%']]]*BD.PD5[[#This Row],[Ppto. Orden Interna '[DOP']]]</f>
        <v>0</v>
      </c>
      <c r="Z86" s="244"/>
      <c r="AA86" s="245"/>
      <c r="AB86" s="248">
        <f>BD.PD5[[#This Row],[Av.P2 '[%']]]*BD.PD5[[#This Row],[Ppto. Orden Interna '[DOP']]]</f>
        <v>0</v>
      </c>
      <c r="AC86" s="244"/>
      <c r="AD86" s="245"/>
      <c r="AE86" s="248">
        <f>BD.PD5[[#This Row],[Av.P3 '[%']]]*BD.PD5[[#This Row],[Ppto. Orden Interna '[DOP']]]</f>
        <v>0</v>
      </c>
      <c r="AF86" s="244"/>
      <c r="AG86" s="245"/>
      <c r="AH86" s="248">
        <f>BD.PD5[[#This Row],[Av.P4 '[%']]]*BD.PD5[[#This Row],[Ppto. Orden Interna '[DOP']]]</f>
        <v>0</v>
      </c>
      <c r="AI86" s="244"/>
      <c r="AJ86" s="245"/>
      <c r="AK86" s="248">
        <f>BD.PD5[[#This Row],[Av.P5 '[%']]]*BD.PD5[[#This Row],[Ppto. Orden Interna '[DOP']]]</f>
        <v>0</v>
      </c>
      <c r="AL86" s="246">
        <f>BD.PD5[[#This Row],[Pago 5]]+BD.PD5[[#This Row],[Pago 4]]+BD.PD5[[#This Row],[Pago 3]]+BD.PD5[[#This Row],[Pago 2]]+BD.PD5[[#This Row],[Pago 1]]</f>
        <v>0</v>
      </c>
      <c r="AM86" s="308"/>
    </row>
    <row r="87" spans="1:39" s="306" customFormat="1" x14ac:dyDescent="0.3">
      <c r="A87" s="174">
        <v>8.07</v>
      </c>
      <c r="B87" s="231" t="s">
        <v>243</v>
      </c>
      <c r="C87" s="232" t="e">
        <f>VLOOKUP(BD.PD5[[#This Row],[Pos]],[17]!PPto[#Data],3,FALSE)</f>
        <v>#REF!</v>
      </c>
      <c r="D87" s="233" t="s">
        <v>243</v>
      </c>
      <c r="E87" s="305">
        <f>IF(BD.PD5[[#This Row],[.]]="*",VLOOKUP(BD.PD5[[#This Row],[Pos]],[17]Presupuesto!A:H,7,FALSE),"")</f>
        <v>0</v>
      </c>
      <c r="F87" s="234"/>
      <c r="G87" s="234"/>
      <c r="H87" s="234"/>
      <c r="I87" s="393"/>
      <c r="J87" s="233" t="s">
        <v>117</v>
      </c>
      <c r="K87" s="236">
        <f>IF(BD.PD5[[#This Row],[Mon]]="DOP",1,HLOOKUP(BD.PD5[[#This Row],[Mon]],$J$1:$K$2,2,FALSE))</f>
        <v>64.5</v>
      </c>
      <c r="L87" s="237">
        <v>0</v>
      </c>
      <c r="M87" s="238">
        <f>BD.PD5[[#This Row],[Cant.]]*BD.PD5[[#This Row],[ Tasa ]]*BD.PD5[[#This Row],[ Precio Und.]]</f>
        <v>0</v>
      </c>
      <c r="N87" s="239"/>
      <c r="O87" s="238">
        <f>IF(BD.PD5[[#This Row],[Liquid. '[%']]]&lt;&gt;0,(BD.PD5[[#This Row],[Valor Neto '[DOP']]]*BD.PD5[[#This Row],[Liquid. '[%']]])+BD.PD5[[#This Row],[Valor Neto '[DOP']]],BD.PD5[[#This Row],[Valor Neto '[DOP']]])</f>
        <v>0</v>
      </c>
      <c r="P87" s="247">
        <f>BD.PD5[[#This Row],[Ppto. Orden Interna '[DOP']]]/HLOOKUP("USD",$J$1:$K$2,2,FALSE)</f>
        <v>0</v>
      </c>
      <c r="Q87" s="379"/>
      <c r="R87" s="240"/>
      <c r="S87" s="240"/>
      <c r="T87" s="240"/>
      <c r="U87" s="240"/>
      <c r="V87" s="391"/>
      <c r="W87" s="241"/>
      <c r="X87" s="242"/>
      <c r="Y87" s="248">
        <f>BD.PD5[[#This Row],[Av.P1 '[%']]]*BD.PD5[[#This Row],[Ppto. Orden Interna '[DOP']]]</f>
        <v>0</v>
      </c>
      <c r="Z87" s="244"/>
      <c r="AA87" s="245"/>
      <c r="AB87" s="248">
        <f>BD.PD5[[#This Row],[Av.P2 '[%']]]*BD.PD5[[#This Row],[Ppto. Orden Interna '[DOP']]]</f>
        <v>0</v>
      </c>
      <c r="AC87" s="244"/>
      <c r="AD87" s="245"/>
      <c r="AE87" s="248">
        <f>BD.PD5[[#This Row],[Av.P3 '[%']]]*BD.PD5[[#This Row],[Ppto. Orden Interna '[DOP']]]</f>
        <v>0</v>
      </c>
      <c r="AF87" s="244"/>
      <c r="AG87" s="245"/>
      <c r="AH87" s="248">
        <f>BD.PD5[[#This Row],[Av.P4 '[%']]]*BD.PD5[[#This Row],[Ppto. Orden Interna '[DOP']]]</f>
        <v>0</v>
      </c>
      <c r="AI87" s="244"/>
      <c r="AJ87" s="245"/>
      <c r="AK87" s="248">
        <f>BD.PD5[[#This Row],[Av.P5 '[%']]]*BD.PD5[[#This Row],[Ppto. Orden Interna '[DOP']]]</f>
        <v>0</v>
      </c>
      <c r="AL87" s="246">
        <f>BD.PD5[[#This Row],[Pago 5]]+BD.PD5[[#This Row],[Pago 4]]+BD.PD5[[#This Row],[Pago 3]]+BD.PD5[[#This Row],[Pago 2]]+BD.PD5[[#This Row],[Pago 1]]</f>
        <v>0</v>
      </c>
      <c r="AM87" s="308"/>
    </row>
    <row r="88" spans="1:39" s="306" customFormat="1" x14ac:dyDescent="0.3">
      <c r="A88" s="174">
        <v>8.07</v>
      </c>
      <c r="B88" s="231"/>
      <c r="C88" s="232" t="e">
        <f>VLOOKUP(BD.PD5[[#This Row],[Pos]],[17]!PPto[#Data],3,FALSE)</f>
        <v>#REF!</v>
      </c>
      <c r="D88" s="174" t="s">
        <v>23</v>
      </c>
      <c r="E88" s="305" t="str">
        <f>IF(BD.PD5[[#This Row],[.]]="*",VLOOKUP(BD.PD5[[#This Row],[Pos]],[17]Presupuesto!A:H,7,FALSE),"")</f>
        <v/>
      </c>
      <c r="F88" s="378" t="s">
        <v>1194</v>
      </c>
      <c r="G88" s="174">
        <v>4512745437</v>
      </c>
      <c r="H88" s="174" t="s">
        <v>1162</v>
      </c>
      <c r="I88" s="382">
        <v>1</v>
      </c>
      <c r="J88" s="174" t="s">
        <v>260</v>
      </c>
      <c r="K88" s="236">
        <f>IF(BD.PD5[[#This Row],[Mon]]="DOP",1,HLOOKUP(BD.PD5[[#This Row],[Mon]],$J$1:$K$2,2,FALSE))</f>
        <v>1</v>
      </c>
      <c r="L88" s="289">
        <v>62000</v>
      </c>
      <c r="M88" s="238">
        <f>BD.PD5[[#This Row],[Cant.]]*BD.PD5[[#This Row],[ Tasa ]]*BD.PD5[[#This Row],[ Precio Und.]]</f>
        <v>62000</v>
      </c>
      <c r="N88" s="290">
        <v>0</v>
      </c>
      <c r="O88" s="238">
        <f>IF(BD.PD5[[#This Row],[Liquid. '[%']]]&lt;&gt;0,(BD.PD5[[#This Row],[Valor Neto '[DOP']]]*BD.PD5[[#This Row],[Liquid. '[%']]])+BD.PD5[[#This Row],[Valor Neto '[DOP']]],BD.PD5[[#This Row],[Valor Neto '[DOP']]])</f>
        <v>62000</v>
      </c>
      <c r="P88" s="247">
        <f>BD.PD5[[#This Row],[Ppto. Orden Interna '[DOP']]]/HLOOKUP("USD",$J$1:$K$2,2,FALSE)</f>
        <v>961.24031007751933</v>
      </c>
      <c r="Q88" s="448" t="s">
        <v>1195</v>
      </c>
      <c r="R88" s="240"/>
      <c r="S88" s="240"/>
      <c r="T88" s="174"/>
      <c r="U88" s="174"/>
      <c r="V88" s="458" t="s">
        <v>1195</v>
      </c>
      <c r="W88" s="241"/>
      <c r="X88" s="242"/>
      <c r="Y88" s="248">
        <f>BD.PD5[[#This Row],[Av.P1 '[%']]]*BD.PD5[[#This Row],[Ppto. Orden Interna '[DOP']]]</f>
        <v>0</v>
      </c>
      <c r="Z88" s="244"/>
      <c r="AA88" s="245"/>
      <c r="AB88" s="248">
        <f>BD.PD5[[#This Row],[Av.P2 '[%']]]*BD.PD5[[#This Row],[Ppto. Orden Interna '[DOP']]]</f>
        <v>0</v>
      </c>
      <c r="AC88" s="244"/>
      <c r="AD88" s="245"/>
      <c r="AE88" s="248">
        <f>BD.PD5[[#This Row],[Av.P3 '[%']]]*BD.PD5[[#This Row],[Ppto. Orden Interna '[DOP']]]</f>
        <v>0</v>
      </c>
      <c r="AF88" s="244"/>
      <c r="AG88" s="245"/>
      <c r="AH88" s="248">
        <f>BD.PD5[[#This Row],[Av.P4 '[%']]]*BD.PD5[[#This Row],[Ppto. Orden Interna '[DOP']]]</f>
        <v>0</v>
      </c>
      <c r="AI88" s="244"/>
      <c r="AJ88" s="245"/>
      <c r="AK88" s="248">
        <f>BD.PD5[[#This Row],[Av.P5 '[%']]]*BD.PD5[[#This Row],[Ppto. Orden Interna '[DOP']]]</f>
        <v>0</v>
      </c>
      <c r="AL88" s="246">
        <f>BD.PD5[[#This Row],[Pago 5]]+BD.PD5[[#This Row],[Pago 4]]+BD.PD5[[#This Row],[Pago 3]]+BD.PD5[[#This Row],[Pago 2]]+BD.PD5[[#This Row],[Pago 1]]</f>
        <v>0</v>
      </c>
      <c r="AM88" s="308"/>
    </row>
    <row r="89" spans="1:39" s="306" customFormat="1" x14ac:dyDescent="0.3">
      <c r="A89" s="174">
        <v>8.07</v>
      </c>
      <c r="B89" s="231"/>
      <c r="C89" s="232" t="e">
        <f>VLOOKUP(BD.PD5[[#This Row],[Pos]],[17]!PPto[#Data],3,FALSE)</f>
        <v>#REF!</v>
      </c>
      <c r="D89" s="174" t="s">
        <v>23</v>
      </c>
      <c r="E89" s="305" t="str">
        <f>IF(BD.PD5[[#This Row],[.]]="*",VLOOKUP(BD.PD5[[#This Row],[Pos]],[17]Presupuesto!A:H,7,FALSE),"")</f>
        <v/>
      </c>
      <c r="F89" s="378" t="s">
        <v>1196</v>
      </c>
      <c r="G89" s="174">
        <v>4512745437</v>
      </c>
      <c r="H89" s="174" t="s">
        <v>1162</v>
      </c>
      <c r="I89" s="288">
        <v>1</v>
      </c>
      <c r="J89" s="174" t="s">
        <v>260</v>
      </c>
      <c r="K89" s="236">
        <f>IF(BD.PD5[[#This Row],[Mon]]="DOP",1,HLOOKUP(BD.PD5[[#This Row],[Mon]],$J$1:$K$2,2,FALSE))</f>
        <v>1</v>
      </c>
      <c r="L89" s="289">
        <v>18000</v>
      </c>
      <c r="M89" s="238">
        <f>BD.PD5[[#This Row],[Cant.]]*BD.PD5[[#This Row],[ Tasa ]]*BD.PD5[[#This Row],[ Precio Und.]]</f>
        <v>18000</v>
      </c>
      <c r="N89" s="290">
        <v>0</v>
      </c>
      <c r="O89" s="238">
        <f>IF(BD.PD5[[#This Row],[Liquid. '[%']]]&lt;&gt;0,(BD.PD5[[#This Row],[Valor Neto '[DOP']]]*BD.PD5[[#This Row],[Liquid. '[%']]])+BD.PD5[[#This Row],[Valor Neto '[DOP']]],BD.PD5[[#This Row],[Valor Neto '[DOP']]])</f>
        <v>18000</v>
      </c>
      <c r="P89" s="247">
        <f>BD.PD5[[#This Row],[Ppto. Orden Interna '[DOP']]]/HLOOKUP("USD",$J$1:$K$2,2,FALSE)</f>
        <v>279.06976744186045</v>
      </c>
      <c r="Q89" s="460" t="s">
        <v>1195</v>
      </c>
      <c r="R89" s="240"/>
      <c r="S89" s="240"/>
      <c r="T89" s="174"/>
      <c r="U89" s="174"/>
      <c r="V89" s="459" t="s">
        <v>1195</v>
      </c>
      <c r="W89" s="241"/>
      <c r="X89" s="242"/>
      <c r="Y89" s="248">
        <f>BD.PD5[[#This Row],[Av.P1 '[%']]]*BD.PD5[[#This Row],[Ppto. Orden Interna '[DOP']]]</f>
        <v>0</v>
      </c>
      <c r="Z89" s="244"/>
      <c r="AA89" s="245"/>
      <c r="AB89" s="248">
        <f>BD.PD5[[#This Row],[Av.P2 '[%']]]*BD.PD5[[#This Row],[Ppto. Orden Interna '[DOP']]]</f>
        <v>0</v>
      </c>
      <c r="AC89" s="244"/>
      <c r="AD89" s="245"/>
      <c r="AE89" s="248">
        <f>BD.PD5[[#This Row],[Av.P3 '[%']]]*BD.PD5[[#This Row],[Ppto. Orden Interna '[DOP']]]</f>
        <v>0</v>
      </c>
      <c r="AF89" s="244"/>
      <c r="AG89" s="245"/>
      <c r="AH89" s="248">
        <f>BD.PD5[[#This Row],[Av.P4 '[%']]]*BD.PD5[[#This Row],[Ppto. Orden Interna '[DOP']]]</f>
        <v>0</v>
      </c>
      <c r="AI89" s="244"/>
      <c r="AJ89" s="245"/>
      <c r="AK89" s="248">
        <f>BD.PD5[[#This Row],[Av.P5 '[%']]]*BD.PD5[[#This Row],[Ppto. Orden Interna '[DOP']]]</f>
        <v>0</v>
      </c>
      <c r="AL89" s="246">
        <f>BD.PD5[[#This Row],[Pago 5]]+BD.PD5[[#This Row],[Pago 4]]+BD.PD5[[#This Row],[Pago 3]]+BD.PD5[[#This Row],[Pago 2]]+BD.PD5[[#This Row],[Pago 1]]</f>
        <v>0</v>
      </c>
      <c r="AM89" s="308"/>
    </row>
    <row r="90" spans="1:39" s="306" customFormat="1" x14ac:dyDescent="0.3">
      <c r="A90" s="174">
        <v>8.08</v>
      </c>
      <c r="B90" s="231" t="s">
        <v>243</v>
      </c>
      <c r="C90" s="232" t="e">
        <f>VLOOKUP(BD.PD5[[#This Row],[Pos]],[17]!PPto[#Data],3,FALSE)</f>
        <v>#REF!</v>
      </c>
      <c r="D90" s="233" t="s">
        <v>243</v>
      </c>
      <c r="E90" s="305">
        <f>IF(BD.PD5[[#This Row],[.]]="*",VLOOKUP(BD.PD5[[#This Row],[Pos]],[17]Presupuesto!A:H,7,FALSE),"")</f>
        <v>0</v>
      </c>
      <c r="F90" s="234"/>
      <c r="G90" s="234"/>
      <c r="H90" s="234"/>
      <c r="I90" s="394"/>
      <c r="J90" s="233" t="s">
        <v>117</v>
      </c>
      <c r="K90" s="236">
        <f>IF(BD.PD5[[#This Row],[Mon]]="DOP",1,HLOOKUP(BD.PD5[[#This Row],[Mon]],$J$1:$K$2,2,FALSE))</f>
        <v>64.5</v>
      </c>
      <c r="L90" s="237">
        <v>0</v>
      </c>
      <c r="M90" s="238">
        <f>BD.PD5[[#This Row],[Cant.]]*BD.PD5[[#This Row],[ Tasa ]]*BD.PD5[[#This Row],[ Precio Und.]]</f>
        <v>0</v>
      </c>
      <c r="N90" s="239"/>
      <c r="O90" s="238">
        <f>IF(BD.PD5[[#This Row],[Liquid. '[%']]]&lt;&gt;0,(BD.PD5[[#This Row],[Valor Neto '[DOP']]]*BD.PD5[[#This Row],[Liquid. '[%']]])+BD.PD5[[#This Row],[Valor Neto '[DOP']]],BD.PD5[[#This Row],[Valor Neto '[DOP']]])</f>
        <v>0</v>
      </c>
      <c r="P90" s="247">
        <f>BD.PD5[[#This Row],[Ppto. Orden Interna '[DOP']]]/HLOOKUP("USD",$J$1:$K$2,2,FALSE)</f>
        <v>0</v>
      </c>
      <c r="Q90" s="379"/>
      <c r="R90" s="240"/>
      <c r="S90" s="240"/>
      <c r="T90" s="240"/>
      <c r="U90" s="240"/>
      <c r="V90" s="391"/>
      <c r="W90" s="241"/>
      <c r="X90" s="242"/>
      <c r="Y90" s="248">
        <f>BD.PD5[[#This Row],[Av.P1 '[%']]]*BD.PD5[[#This Row],[Ppto. Orden Interna '[DOP']]]</f>
        <v>0</v>
      </c>
      <c r="Z90" s="244"/>
      <c r="AA90" s="245"/>
      <c r="AB90" s="248">
        <f>BD.PD5[[#This Row],[Av.P2 '[%']]]*BD.PD5[[#This Row],[Ppto. Orden Interna '[DOP']]]</f>
        <v>0</v>
      </c>
      <c r="AC90" s="244"/>
      <c r="AD90" s="245"/>
      <c r="AE90" s="248">
        <f>BD.PD5[[#This Row],[Av.P3 '[%']]]*BD.PD5[[#This Row],[Ppto. Orden Interna '[DOP']]]</f>
        <v>0</v>
      </c>
      <c r="AF90" s="244"/>
      <c r="AG90" s="245"/>
      <c r="AH90" s="248">
        <f>BD.PD5[[#This Row],[Av.P4 '[%']]]*BD.PD5[[#This Row],[Ppto. Orden Interna '[DOP']]]</f>
        <v>0</v>
      </c>
      <c r="AI90" s="244"/>
      <c r="AJ90" s="245"/>
      <c r="AK90" s="248">
        <f>BD.PD5[[#This Row],[Av.P5 '[%']]]*BD.PD5[[#This Row],[Ppto. Orden Interna '[DOP']]]</f>
        <v>0</v>
      </c>
      <c r="AL90" s="246">
        <f>BD.PD5[[#This Row],[Pago 5]]+BD.PD5[[#This Row],[Pago 4]]+BD.PD5[[#This Row],[Pago 3]]+BD.PD5[[#This Row],[Pago 2]]+BD.PD5[[#This Row],[Pago 1]]</f>
        <v>0</v>
      </c>
      <c r="AM90" s="308"/>
    </row>
    <row r="91" spans="1:39" s="306" customFormat="1" hidden="1" x14ac:dyDescent="0.3">
      <c r="A91" s="174">
        <v>9.01</v>
      </c>
      <c r="B91" s="231" t="s">
        <v>243</v>
      </c>
      <c r="C91" s="232" t="e">
        <f>VLOOKUP(BD.PD5[[#This Row],[Pos]],[17]!PPto[#Data],3,FALSE)</f>
        <v>#REF!</v>
      </c>
      <c r="D91" s="233" t="s">
        <v>243</v>
      </c>
      <c r="E91" s="305">
        <f>IF(BD.PD5[[#This Row],[.]]="*",VLOOKUP(BD.PD5[[#This Row],[Pos]],[17]Presupuesto!A:H,7,FALSE),"")</f>
        <v>0</v>
      </c>
      <c r="F91" s="234"/>
      <c r="G91" s="234"/>
      <c r="H91" s="234"/>
      <c r="I91" s="394"/>
      <c r="J91" s="233" t="s">
        <v>117</v>
      </c>
      <c r="K91" s="236">
        <f>IF(BD.PD5[[#This Row],[Mon]]="DOP",1,HLOOKUP(BD.PD5[[#This Row],[Mon]],$J$1:$K$2,2,FALSE))</f>
        <v>64.5</v>
      </c>
      <c r="L91" s="237">
        <v>0</v>
      </c>
      <c r="M91" s="238">
        <f>BD.PD5[[#This Row],[Cant.]]*BD.PD5[[#This Row],[ Tasa ]]*BD.PD5[[#This Row],[ Precio Und.]]</f>
        <v>0</v>
      </c>
      <c r="N91" s="239"/>
      <c r="O91" s="238">
        <f>IF(BD.PD5[[#This Row],[Liquid. '[%']]]&lt;&gt;0,(BD.PD5[[#This Row],[Valor Neto '[DOP']]]*BD.PD5[[#This Row],[Liquid. '[%']]])+BD.PD5[[#This Row],[Valor Neto '[DOP']]],BD.PD5[[#This Row],[Valor Neto '[DOP']]])</f>
        <v>0</v>
      </c>
      <c r="P91" s="247">
        <f>BD.PD5[[#This Row],[Ppto. Orden Interna '[DOP']]]/HLOOKUP("USD",$J$1:$K$2,2,FALSE)</f>
        <v>0</v>
      </c>
      <c r="Q91" s="379"/>
      <c r="R91" s="240"/>
      <c r="S91" s="240"/>
      <c r="T91" s="240"/>
      <c r="U91" s="240"/>
      <c r="V91" s="391"/>
      <c r="W91" s="241"/>
      <c r="X91" s="242"/>
      <c r="Y91" s="248">
        <f>BD.PD5[[#This Row],[Av.P1 '[%']]]*BD.PD5[[#This Row],[Ppto. Orden Interna '[DOP']]]</f>
        <v>0</v>
      </c>
      <c r="Z91" s="244"/>
      <c r="AA91" s="245"/>
      <c r="AB91" s="248">
        <f>BD.PD5[[#This Row],[Av.P2 '[%']]]*BD.PD5[[#This Row],[Ppto. Orden Interna '[DOP']]]</f>
        <v>0</v>
      </c>
      <c r="AC91" s="244"/>
      <c r="AD91" s="245"/>
      <c r="AE91" s="248">
        <f>BD.PD5[[#This Row],[Av.P3 '[%']]]*BD.PD5[[#This Row],[Ppto. Orden Interna '[DOP']]]</f>
        <v>0</v>
      </c>
      <c r="AF91" s="244"/>
      <c r="AG91" s="245"/>
      <c r="AH91" s="248">
        <f>BD.PD5[[#This Row],[Av.P4 '[%']]]*BD.PD5[[#This Row],[Ppto. Orden Interna '[DOP']]]</f>
        <v>0</v>
      </c>
      <c r="AI91" s="244"/>
      <c r="AJ91" s="245"/>
      <c r="AK91" s="248">
        <f>BD.PD5[[#This Row],[Av.P5 '[%']]]*BD.PD5[[#This Row],[Ppto. Orden Interna '[DOP']]]</f>
        <v>0</v>
      </c>
      <c r="AL91" s="246">
        <f>BD.PD5[[#This Row],[Pago 5]]+BD.PD5[[#This Row],[Pago 4]]+BD.PD5[[#This Row],[Pago 3]]+BD.PD5[[#This Row],[Pago 2]]+BD.PD5[[#This Row],[Pago 1]]</f>
        <v>0</v>
      </c>
      <c r="AM91" s="308"/>
    </row>
    <row r="92" spans="1:39" s="306" customFormat="1" hidden="1" x14ac:dyDescent="0.3">
      <c r="A92" s="174">
        <v>9.02</v>
      </c>
      <c r="B92" s="231" t="s">
        <v>243</v>
      </c>
      <c r="C92" s="232" t="e">
        <f>VLOOKUP(BD.PD5[[#This Row],[Pos]],[17]!PPto[#Data],3,FALSE)</f>
        <v>#REF!</v>
      </c>
      <c r="D92" s="233" t="s">
        <v>243</v>
      </c>
      <c r="E92" s="305">
        <f>IF(BD.PD5[[#This Row],[.]]="*",VLOOKUP(BD.PD5[[#This Row],[Pos]],[17]Presupuesto!A:H,7,FALSE),"")</f>
        <v>0</v>
      </c>
      <c r="F92" s="234"/>
      <c r="G92" s="234"/>
      <c r="H92" s="234"/>
      <c r="I92" s="394"/>
      <c r="J92" s="233" t="s">
        <v>117</v>
      </c>
      <c r="K92" s="236">
        <f>IF(BD.PD5[[#This Row],[Mon]]="DOP",1,HLOOKUP(BD.PD5[[#This Row],[Mon]],$J$1:$K$2,2,FALSE))</f>
        <v>64.5</v>
      </c>
      <c r="L92" s="237">
        <v>0</v>
      </c>
      <c r="M92" s="238">
        <f>BD.PD5[[#This Row],[Cant.]]*BD.PD5[[#This Row],[ Tasa ]]*BD.PD5[[#This Row],[ Precio Und.]]</f>
        <v>0</v>
      </c>
      <c r="N92" s="239"/>
      <c r="O92" s="238">
        <f>IF(BD.PD5[[#This Row],[Liquid. '[%']]]&lt;&gt;0,(BD.PD5[[#This Row],[Valor Neto '[DOP']]]*BD.PD5[[#This Row],[Liquid. '[%']]])+BD.PD5[[#This Row],[Valor Neto '[DOP']]],BD.PD5[[#This Row],[Valor Neto '[DOP']]])</f>
        <v>0</v>
      </c>
      <c r="P92" s="247">
        <f>BD.PD5[[#This Row],[Ppto. Orden Interna '[DOP']]]/HLOOKUP("USD",$J$1:$K$2,2,FALSE)</f>
        <v>0</v>
      </c>
      <c r="Q92" s="379"/>
      <c r="R92" s="240"/>
      <c r="S92" s="240"/>
      <c r="T92" s="240"/>
      <c r="U92" s="240"/>
      <c r="V92" s="391"/>
      <c r="W92" s="241"/>
      <c r="X92" s="242"/>
      <c r="Y92" s="248">
        <f>BD.PD5[[#This Row],[Av.P1 '[%']]]*BD.PD5[[#This Row],[Ppto. Orden Interna '[DOP']]]</f>
        <v>0</v>
      </c>
      <c r="Z92" s="244"/>
      <c r="AA92" s="245"/>
      <c r="AB92" s="248">
        <f>BD.PD5[[#This Row],[Av.P2 '[%']]]*BD.PD5[[#This Row],[Ppto. Orden Interna '[DOP']]]</f>
        <v>0</v>
      </c>
      <c r="AC92" s="244"/>
      <c r="AD92" s="245"/>
      <c r="AE92" s="248">
        <f>BD.PD5[[#This Row],[Av.P3 '[%']]]*BD.PD5[[#This Row],[Ppto. Orden Interna '[DOP']]]</f>
        <v>0</v>
      </c>
      <c r="AF92" s="244"/>
      <c r="AG92" s="245"/>
      <c r="AH92" s="248">
        <f>BD.PD5[[#This Row],[Av.P4 '[%']]]*BD.PD5[[#This Row],[Ppto. Orden Interna '[DOP']]]</f>
        <v>0</v>
      </c>
      <c r="AI92" s="244"/>
      <c r="AJ92" s="245"/>
      <c r="AK92" s="248">
        <f>BD.PD5[[#This Row],[Av.P5 '[%']]]*BD.PD5[[#This Row],[Ppto. Orden Interna '[DOP']]]</f>
        <v>0</v>
      </c>
      <c r="AL92" s="246">
        <f>BD.PD5[[#This Row],[Pago 5]]+BD.PD5[[#This Row],[Pago 4]]+BD.PD5[[#This Row],[Pago 3]]+BD.PD5[[#This Row],[Pago 2]]+BD.PD5[[#This Row],[Pago 1]]</f>
        <v>0</v>
      </c>
      <c r="AM92" s="308"/>
    </row>
    <row r="93" spans="1:39" s="306" customFormat="1" hidden="1" x14ac:dyDescent="0.3">
      <c r="A93" s="174">
        <v>9.0299999999999994</v>
      </c>
      <c r="B93" s="231" t="s">
        <v>243</v>
      </c>
      <c r="C93" s="232" t="e">
        <f>VLOOKUP(BD.PD5[[#This Row],[Pos]],[17]!PPto[#Data],3,FALSE)</f>
        <v>#REF!</v>
      </c>
      <c r="D93" s="233" t="s">
        <v>243</v>
      </c>
      <c r="E93" s="305">
        <f>IF(BD.PD5[[#This Row],[.]]="*",VLOOKUP(BD.PD5[[#This Row],[Pos]],[17]Presupuesto!A:H,7,FALSE),"")</f>
        <v>0</v>
      </c>
      <c r="F93" s="234"/>
      <c r="G93" s="234"/>
      <c r="H93" s="234"/>
      <c r="I93" s="394"/>
      <c r="J93" s="233" t="s">
        <v>117</v>
      </c>
      <c r="K93" s="236">
        <f>IF(BD.PD5[[#This Row],[Mon]]="DOP",1,HLOOKUP(BD.PD5[[#This Row],[Mon]],$J$1:$K$2,2,FALSE))</f>
        <v>64.5</v>
      </c>
      <c r="L93" s="237">
        <v>0</v>
      </c>
      <c r="M93" s="238">
        <f>BD.PD5[[#This Row],[Cant.]]*BD.PD5[[#This Row],[ Tasa ]]*BD.PD5[[#This Row],[ Precio Und.]]</f>
        <v>0</v>
      </c>
      <c r="N93" s="239"/>
      <c r="O93" s="238">
        <f>IF(BD.PD5[[#This Row],[Liquid. '[%']]]&lt;&gt;0,(BD.PD5[[#This Row],[Valor Neto '[DOP']]]*BD.PD5[[#This Row],[Liquid. '[%']]])+BD.PD5[[#This Row],[Valor Neto '[DOP']]],BD.PD5[[#This Row],[Valor Neto '[DOP']]])</f>
        <v>0</v>
      </c>
      <c r="P93" s="247">
        <f>BD.PD5[[#This Row],[Ppto. Orden Interna '[DOP']]]/HLOOKUP("USD",$J$1:$K$2,2,FALSE)</f>
        <v>0</v>
      </c>
      <c r="Q93" s="379"/>
      <c r="R93" s="240"/>
      <c r="S93" s="240"/>
      <c r="T93" s="240"/>
      <c r="U93" s="240"/>
      <c r="V93" s="391"/>
      <c r="W93" s="241"/>
      <c r="X93" s="242"/>
      <c r="Y93" s="248">
        <f>BD.PD5[[#This Row],[Av.P1 '[%']]]*BD.PD5[[#This Row],[Ppto. Orden Interna '[DOP']]]</f>
        <v>0</v>
      </c>
      <c r="Z93" s="244"/>
      <c r="AA93" s="245"/>
      <c r="AB93" s="248">
        <f>BD.PD5[[#This Row],[Av.P2 '[%']]]*BD.PD5[[#This Row],[Ppto. Orden Interna '[DOP']]]</f>
        <v>0</v>
      </c>
      <c r="AC93" s="244"/>
      <c r="AD93" s="245"/>
      <c r="AE93" s="248">
        <f>BD.PD5[[#This Row],[Av.P3 '[%']]]*BD.PD5[[#This Row],[Ppto. Orden Interna '[DOP']]]</f>
        <v>0</v>
      </c>
      <c r="AF93" s="244"/>
      <c r="AG93" s="245"/>
      <c r="AH93" s="248">
        <f>BD.PD5[[#This Row],[Av.P4 '[%']]]*BD.PD5[[#This Row],[Ppto. Orden Interna '[DOP']]]</f>
        <v>0</v>
      </c>
      <c r="AI93" s="244"/>
      <c r="AJ93" s="245"/>
      <c r="AK93" s="248">
        <f>BD.PD5[[#This Row],[Av.P5 '[%']]]*BD.PD5[[#This Row],[Ppto. Orden Interna '[DOP']]]</f>
        <v>0</v>
      </c>
      <c r="AL93" s="246">
        <f>BD.PD5[[#This Row],[Pago 5]]+BD.PD5[[#This Row],[Pago 4]]+BD.PD5[[#This Row],[Pago 3]]+BD.PD5[[#This Row],[Pago 2]]+BD.PD5[[#This Row],[Pago 1]]</f>
        <v>0</v>
      </c>
      <c r="AM93" s="308"/>
    </row>
    <row r="94" spans="1:39" s="306" customFormat="1" hidden="1" x14ac:dyDescent="0.3">
      <c r="A94" s="174">
        <v>9.0399999999999991</v>
      </c>
      <c r="B94" s="231" t="s">
        <v>243</v>
      </c>
      <c r="C94" s="232" t="e">
        <f>VLOOKUP(BD.PD5[[#This Row],[Pos]],[17]!PPto[#Data],3,FALSE)</f>
        <v>#REF!</v>
      </c>
      <c r="D94" s="233" t="s">
        <v>243</v>
      </c>
      <c r="E94" s="305">
        <f>IF(BD.PD5[[#This Row],[.]]="*",VLOOKUP(BD.PD5[[#This Row],[Pos]],[17]Presupuesto!A:H,7,FALSE),"")</f>
        <v>0</v>
      </c>
      <c r="F94" s="234"/>
      <c r="G94" s="234"/>
      <c r="H94" s="234"/>
      <c r="I94" s="394"/>
      <c r="J94" s="233" t="s">
        <v>117</v>
      </c>
      <c r="K94" s="236">
        <f>IF(BD.PD5[[#This Row],[Mon]]="DOP",1,HLOOKUP(BD.PD5[[#This Row],[Mon]],$J$1:$K$2,2,FALSE))</f>
        <v>64.5</v>
      </c>
      <c r="L94" s="237">
        <v>0</v>
      </c>
      <c r="M94" s="238">
        <f>BD.PD5[[#This Row],[Cant.]]*BD.PD5[[#This Row],[ Tasa ]]*BD.PD5[[#This Row],[ Precio Und.]]</f>
        <v>0</v>
      </c>
      <c r="N94" s="239"/>
      <c r="O94" s="238">
        <f>IF(BD.PD5[[#This Row],[Liquid. '[%']]]&lt;&gt;0,(BD.PD5[[#This Row],[Valor Neto '[DOP']]]*BD.PD5[[#This Row],[Liquid. '[%']]])+BD.PD5[[#This Row],[Valor Neto '[DOP']]],BD.PD5[[#This Row],[Valor Neto '[DOP']]])</f>
        <v>0</v>
      </c>
      <c r="P94" s="247">
        <f>BD.PD5[[#This Row],[Ppto. Orden Interna '[DOP']]]/HLOOKUP("USD",$J$1:$K$2,2,FALSE)</f>
        <v>0</v>
      </c>
      <c r="Q94" s="379"/>
      <c r="R94" s="240"/>
      <c r="S94" s="240"/>
      <c r="T94" s="240"/>
      <c r="U94" s="240"/>
      <c r="V94" s="391"/>
      <c r="W94" s="241"/>
      <c r="X94" s="242"/>
      <c r="Y94" s="248">
        <f>BD.PD5[[#This Row],[Av.P1 '[%']]]*BD.PD5[[#This Row],[Ppto. Orden Interna '[DOP']]]</f>
        <v>0</v>
      </c>
      <c r="Z94" s="244"/>
      <c r="AA94" s="245"/>
      <c r="AB94" s="248">
        <f>BD.PD5[[#This Row],[Av.P2 '[%']]]*BD.PD5[[#This Row],[Ppto. Orden Interna '[DOP']]]</f>
        <v>0</v>
      </c>
      <c r="AC94" s="244"/>
      <c r="AD94" s="245"/>
      <c r="AE94" s="248">
        <f>BD.PD5[[#This Row],[Av.P3 '[%']]]*BD.PD5[[#This Row],[Ppto. Orden Interna '[DOP']]]</f>
        <v>0</v>
      </c>
      <c r="AF94" s="244"/>
      <c r="AG94" s="245"/>
      <c r="AH94" s="248">
        <f>BD.PD5[[#This Row],[Av.P4 '[%']]]*BD.PD5[[#This Row],[Ppto. Orden Interna '[DOP']]]</f>
        <v>0</v>
      </c>
      <c r="AI94" s="244"/>
      <c r="AJ94" s="245"/>
      <c r="AK94" s="248">
        <f>BD.PD5[[#This Row],[Av.P5 '[%']]]*BD.PD5[[#This Row],[Ppto. Orden Interna '[DOP']]]</f>
        <v>0</v>
      </c>
      <c r="AL94" s="246">
        <f>BD.PD5[[#This Row],[Pago 5]]+BD.PD5[[#This Row],[Pago 4]]+BD.PD5[[#This Row],[Pago 3]]+BD.PD5[[#This Row],[Pago 2]]+BD.PD5[[#This Row],[Pago 1]]</f>
        <v>0</v>
      </c>
      <c r="AM94" s="308"/>
    </row>
    <row r="95" spans="1:39" s="306" customFormat="1" hidden="1" x14ac:dyDescent="0.3">
      <c r="A95" s="174">
        <v>9.0499999999999989</v>
      </c>
      <c r="B95" s="231" t="s">
        <v>243</v>
      </c>
      <c r="C95" s="232" t="e">
        <f>VLOOKUP(BD.PD5[[#This Row],[Pos]],[17]!PPto[#Data],3,FALSE)</f>
        <v>#REF!</v>
      </c>
      <c r="D95" s="233" t="s">
        <v>243</v>
      </c>
      <c r="E95" s="305">
        <f>IF(BD.PD5[[#This Row],[.]]="*",VLOOKUP(BD.PD5[[#This Row],[Pos]],[17]Presupuesto!A:H,7,FALSE),"")</f>
        <v>0</v>
      </c>
      <c r="F95" s="234"/>
      <c r="G95" s="234"/>
      <c r="H95" s="234"/>
      <c r="I95" s="393"/>
      <c r="J95" s="233" t="s">
        <v>117</v>
      </c>
      <c r="K95" s="236">
        <f>IF(BD.PD5[[#This Row],[Mon]]="DOP",1,HLOOKUP(BD.PD5[[#This Row],[Mon]],$J$1:$K$2,2,FALSE))</f>
        <v>64.5</v>
      </c>
      <c r="L95" s="237">
        <v>0</v>
      </c>
      <c r="M95" s="238">
        <f>BD.PD5[[#This Row],[Cant.]]*BD.PD5[[#This Row],[ Tasa ]]*BD.PD5[[#This Row],[ Precio Und.]]</f>
        <v>0</v>
      </c>
      <c r="N95" s="239"/>
      <c r="O95" s="238">
        <f>IF(BD.PD5[[#This Row],[Liquid. '[%']]]&lt;&gt;0,(BD.PD5[[#This Row],[Valor Neto '[DOP']]]*BD.PD5[[#This Row],[Liquid. '[%']]])+BD.PD5[[#This Row],[Valor Neto '[DOP']]],BD.PD5[[#This Row],[Valor Neto '[DOP']]])</f>
        <v>0</v>
      </c>
      <c r="P95" s="247">
        <f>BD.PD5[[#This Row],[Ppto. Orden Interna '[DOP']]]/HLOOKUP("USD",$J$1:$K$2,2,FALSE)</f>
        <v>0</v>
      </c>
      <c r="Q95" s="379"/>
      <c r="R95" s="240"/>
      <c r="S95" s="240"/>
      <c r="T95" s="240"/>
      <c r="U95" s="240"/>
      <c r="V95" s="391"/>
      <c r="W95" s="241"/>
      <c r="X95" s="242"/>
      <c r="Y95" s="248">
        <f>BD.PD5[[#This Row],[Av.P1 '[%']]]*BD.PD5[[#This Row],[Ppto. Orden Interna '[DOP']]]</f>
        <v>0</v>
      </c>
      <c r="Z95" s="244"/>
      <c r="AA95" s="245"/>
      <c r="AB95" s="248">
        <f>BD.PD5[[#This Row],[Av.P2 '[%']]]*BD.PD5[[#This Row],[Ppto. Orden Interna '[DOP']]]</f>
        <v>0</v>
      </c>
      <c r="AC95" s="244"/>
      <c r="AD95" s="245"/>
      <c r="AE95" s="248">
        <f>BD.PD5[[#This Row],[Av.P3 '[%']]]*BD.PD5[[#This Row],[Ppto. Orden Interna '[DOP']]]</f>
        <v>0</v>
      </c>
      <c r="AF95" s="244"/>
      <c r="AG95" s="245"/>
      <c r="AH95" s="248">
        <f>BD.PD5[[#This Row],[Av.P4 '[%']]]*BD.PD5[[#This Row],[Ppto. Orden Interna '[DOP']]]</f>
        <v>0</v>
      </c>
      <c r="AI95" s="244"/>
      <c r="AJ95" s="245"/>
      <c r="AK95" s="248">
        <f>BD.PD5[[#This Row],[Av.P5 '[%']]]*BD.PD5[[#This Row],[Ppto. Orden Interna '[DOP']]]</f>
        <v>0</v>
      </c>
      <c r="AL95" s="246">
        <f>BD.PD5[[#This Row],[Pago 5]]+BD.PD5[[#This Row],[Pago 4]]+BD.PD5[[#This Row],[Pago 3]]+BD.PD5[[#This Row],[Pago 2]]+BD.PD5[[#This Row],[Pago 1]]</f>
        <v>0</v>
      </c>
      <c r="AM95" s="308"/>
    </row>
    <row r="96" spans="1:39" s="306" customFormat="1" x14ac:dyDescent="0.3">
      <c r="A96" s="368" t="s">
        <v>730</v>
      </c>
      <c r="B96" s="369"/>
      <c r="C96" s="369"/>
      <c r="D96" s="370"/>
      <c r="E96" s="371">
        <f>SUBTOTAL(109,BD.PD5[Plan])</f>
        <v>0</v>
      </c>
      <c r="F96" s="368"/>
      <c r="G96" s="368"/>
      <c r="H96" s="368"/>
      <c r="I96" s="368"/>
      <c r="J96" s="368"/>
      <c r="K96" s="369"/>
      <c r="L96" s="249"/>
      <c r="M96" s="365">
        <f>SUBTOTAL(109,BD.PD5[Valor Neto '[DOP']])</f>
        <v>7396319.0600000005</v>
      </c>
      <c r="N96" s="372"/>
      <c r="O96" s="365">
        <f>SUBTOTAL(109,BD.PD5[Ppto. Orden Interna '[DOP']])</f>
        <v>7719726.7599999998</v>
      </c>
      <c r="P96" s="366">
        <f>SUBTOTAL(109,BD.PD5[Ppto. Orden Interna '[USD']])</f>
        <v>119685.68620155039</v>
      </c>
      <c r="Q96" s="368"/>
      <c r="R96" s="368"/>
      <c r="S96" s="368"/>
      <c r="T96" s="368"/>
      <c r="U96" s="368"/>
      <c r="V96" s="372"/>
      <c r="W96" s="373"/>
      <c r="X96" s="374"/>
      <c r="Y96" s="368"/>
      <c r="Z96" s="373"/>
      <c r="AA96" s="368"/>
      <c r="AB96" s="368"/>
      <c r="AC96" s="373"/>
      <c r="AD96" s="368"/>
      <c r="AE96" s="368"/>
      <c r="AF96" s="373"/>
      <c r="AG96" s="368"/>
      <c r="AH96" s="368"/>
      <c r="AI96" s="373"/>
      <c r="AJ96" s="368"/>
      <c r="AK96" s="368"/>
      <c r="AL96" s="367">
        <f>SUBTOTAL(109,BD.PD5[Total Flujo Caja])</f>
        <v>0</v>
      </c>
      <c r="AM96" s="368"/>
    </row>
    <row r="99" spans="16:16" x14ac:dyDescent="0.3">
      <c r="P99" s="539">
        <f>BD.PD5[[#Totals],[Ppto. Orden Interna '[USD']]]+Presupuesto!G80</f>
        <v>1104502.5288688561</v>
      </c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95">
    <cfRule type="expression" dxfId="18" priority="1">
      <formula>$AL5&lt;&gt;$O5</formula>
    </cfRule>
  </conditionalFormatting>
  <dataValidations count="2">
    <dataValidation operator="equal" allowBlank="1" showInputMessage="1" showErrorMessage="1" sqref="V34:V37 Q54 Q1:Q2 R5:U12 V44 R23:S33 T32:U33 Q47:Q52 R38:U55 O5:Q46 V5:V32 T23:U30 M5:M95 K5:K95 O47:P67 C5:E95" xr:uid="{208C2A1E-57A7-4FB4-B431-D946E8143047}"/>
    <dataValidation type="whole" operator="greaterThanOrEqual" allowBlank="1" showInputMessage="1" showErrorMessage="1" sqref="Z5:Z95 AI5:AI95 AF5:AF95 W5:W95 AC5:AC95" xr:uid="{6716816E-37BF-433A-B381-1FB9A229AEE5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0E5E-8212-42EE-857A-77756C5BE480}">
  <sheetPr codeName="Hoja6" filterMode="1">
    <tabColor theme="4" tint="-0.249977111117893"/>
  </sheetPr>
  <dimension ref="A2:WVU88"/>
  <sheetViews>
    <sheetView showGridLines="0" topLeftCell="A72" zoomScale="86" zoomScaleNormal="86" workbookViewId="0">
      <selection activeCell="B81" sqref="B81"/>
    </sheetView>
  </sheetViews>
  <sheetFormatPr baseColWidth="10" defaultColWidth="11.44140625" defaultRowHeight="15.6" x14ac:dyDescent="0.3"/>
  <cols>
    <col min="1" max="1" width="53.21875" customWidth="1"/>
    <col min="2" max="2" width="16.6640625" customWidth="1"/>
    <col min="3" max="3" width="17.109375" customWidth="1"/>
    <col min="4" max="4" width="59.6640625" customWidth="1"/>
    <col min="5" max="5" width="14.33203125" customWidth="1"/>
    <col min="6" max="6" width="13.6640625" customWidth="1"/>
    <col min="7" max="7" width="11.33203125" customWidth="1"/>
    <col min="8" max="8" width="17.44140625" customWidth="1"/>
    <col min="9" max="9" width="14.88671875" customWidth="1"/>
    <col min="10" max="11" width="17.109375" customWidth="1"/>
    <col min="12" max="12" width="19.88671875" customWidth="1"/>
    <col min="13" max="13" width="27.88671875" style="405" hidden="1" customWidth="1"/>
    <col min="14" max="14" width="17.33203125" customWidth="1"/>
    <col min="15" max="15" width="60.44140625" customWidth="1"/>
    <col min="257" max="257" width="42.33203125" customWidth="1"/>
    <col min="258" max="258" width="16.6640625" customWidth="1"/>
    <col min="259" max="259" width="17.109375" customWidth="1"/>
    <col min="260" max="260" width="59.6640625" customWidth="1"/>
    <col min="261" max="261" width="14.33203125" customWidth="1"/>
    <col min="262" max="262" width="13.6640625" customWidth="1"/>
    <col min="263" max="263" width="11.33203125" customWidth="1"/>
    <col min="264" max="264" width="17.44140625" customWidth="1"/>
    <col min="265" max="265" width="14.88671875" customWidth="1"/>
    <col min="266" max="267" width="17.109375" customWidth="1"/>
    <col min="268" max="268" width="19.88671875" customWidth="1"/>
    <col min="269" max="269" width="0" style="405" hidden="1" customWidth="1"/>
    <col min="270" max="270" width="17.33203125" customWidth="1"/>
    <col min="271" max="271" width="60.44140625" customWidth="1"/>
    <col min="513" max="513" width="42.33203125" customWidth="1"/>
    <col min="514" max="514" width="16.6640625" customWidth="1"/>
    <col min="515" max="515" width="17.109375" customWidth="1"/>
    <col min="516" max="516" width="59.6640625" customWidth="1"/>
    <col min="517" max="517" width="14.33203125" customWidth="1"/>
    <col min="518" max="518" width="13.6640625" customWidth="1"/>
    <col min="519" max="519" width="11.33203125" customWidth="1"/>
    <col min="520" max="520" width="17.44140625" customWidth="1"/>
    <col min="521" max="521" width="14.88671875" customWidth="1"/>
    <col min="522" max="523" width="17.109375" customWidth="1"/>
    <col min="524" max="524" width="19.88671875" customWidth="1"/>
    <col min="525" max="525" width="0" style="405" hidden="1" customWidth="1"/>
    <col min="526" max="526" width="17.33203125" customWidth="1"/>
    <col min="527" max="527" width="60.44140625" customWidth="1"/>
    <col min="769" max="769" width="42.33203125" customWidth="1"/>
    <col min="770" max="770" width="16.6640625" customWidth="1"/>
    <col min="771" max="771" width="17.109375" customWidth="1"/>
    <col min="772" max="772" width="59.6640625" customWidth="1"/>
    <col min="773" max="773" width="14.33203125" customWidth="1"/>
    <col min="774" max="774" width="13.6640625" customWidth="1"/>
    <col min="775" max="775" width="11.33203125" customWidth="1"/>
    <col min="776" max="776" width="17.44140625" customWidth="1"/>
    <col min="777" max="777" width="14.88671875" customWidth="1"/>
    <col min="778" max="779" width="17.109375" customWidth="1"/>
    <col min="780" max="780" width="19.88671875" customWidth="1"/>
    <col min="781" max="781" width="0" style="405" hidden="1" customWidth="1"/>
    <col min="782" max="782" width="17.33203125" customWidth="1"/>
    <col min="783" max="783" width="60.44140625" customWidth="1"/>
    <col min="1025" max="1025" width="42.33203125" customWidth="1"/>
    <col min="1026" max="1026" width="16.6640625" customWidth="1"/>
    <col min="1027" max="1027" width="17.109375" customWidth="1"/>
    <col min="1028" max="1028" width="59.6640625" customWidth="1"/>
    <col min="1029" max="1029" width="14.33203125" customWidth="1"/>
    <col min="1030" max="1030" width="13.6640625" customWidth="1"/>
    <col min="1031" max="1031" width="11.33203125" customWidth="1"/>
    <col min="1032" max="1032" width="17.44140625" customWidth="1"/>
    <col min="1033" max="1033" width="14.88671875" customWidth="1"/>
    <col min="1034" max="1035" width="17.109375" customWidth="1"/>
    <col min="1036" max="1036" width="19.88671875" customWidth="1"/>
    <col min="1037" max="1037" width="0" style="405" hidden="1" customWidth="1"/>
    <col min="1038" max="1038" width="17.33203125" customWidth="1"/>
    <col min="1039" max="1039" width="60.44140625" customWidth="1"/>
    <col min="1281" max="1281" width="42.33203125" customWidth="1"/>
    <col min="1282" max="1282" width="16.6640625" customWidth="1"/>
    <col min="1283" max="1283" width="17.109375" customWidth="1"/>
    <col min="1284" max="1284" width="59.6640625" customWidth="1"/>
    <col min="1285" max="1285" width="14.33203125" customWidth="1"/>
    <col min="1286" max="1286" width="13.6640625" customWidth="1"/>
    <col min="1287" max="1287" width="11.33203125" customWidth="1"/>
    <col min="1288" max="1288" width="17.44140625" customWidth="1"/>
    <col min="1289" max="1289" width="14.88671875" customWidth="1"/>
    <col min="1290" max="1291" width="17.109375" customWidth="1"/>
    <col min="1292" max="1292" width="19.88671875" customWidth="1"/>
    <col min="1293" max="1293" width="0" style="405" hidden="1" customWidth="1"/>
    <col min="1294" max="1294" width="17.33203125" customWidth="1"/>
    <col min="1295" max="1295" width="60.44140625" customWidth="1"/>
    <col min="1537" max="1537" width="42.33203125" customWidth="1"/>
    <col min="1538" max="1538" width="16.6640625" customWidth="1"/>
    <col min="1539" max="1539" width="17.109375" customWidth="1"/>
    <col min="1540" max="1540" width="59.6640625" customWidth="1"/>
    <col min="1541" max="1541" width="14.33203125" customWidth="1"/>
    <col min="1542" max="1542" width="13.6640625" customWidth="1"/>
    <col min="1543" max="1543" width="11.33203125" customWidth="1"/>
    <col min="1544" max="1544" width="17.44140625" customWidth="1"/>
    <col min="1545" max="1545" width="14.88671875" customWidth="1"/>
    <col min="1546" max="1547" width="17.109375" customWidth="1"/>
    <col min="1548" max="1548" width="19.88671875" customWidth="1"/>
    <col min="1549" max="1549" width="0" style="405" hidden="1" customWidth="1"/>
    <col min="1550" max="1550" width="17.33203125" customWidth="1"/>
    <col min="1551" max="1551" width="60.44140625" customWidth="1"/>
    <col min="1793" max="1793" width="42.33203125" customWidth="1"/>
    <col min="1794" max="1794" width="16.6640625" customWidth="1"/>
    <col min="1795" max="1795" width="17.109375" customWidth="1"/>
    <col min="1796" max="1796" width="59.6640625" customWidth="1"/>
    <col min="1797" max="1797" width="14.33203125" customWidth="1"/>
    <col min="1798" max="1798" width="13.6640625" customWidth="1"/>
    <col min="1799" max="1799" width="11.33203125" customWidth="1"/>
    <col min="1800" max="1800" width="17.44140625" customWidth="1"/>
    <col min="1801" max="1801" width="14.88671875" customWidth="1"/>
    <col min="1802" max="1803" width="17.109375" customWidth="1"/>
    <col min="1804" max="1804" width="19.88671875" customWidth="1"/>
    <col min="1805" max="1805" width="0" style="405" hidden="1" customWidth="1"/>
    <col min="1806" max="1806" width="17.33203125" customWidth="1"/>
    <col min="1807" max="1807" width="60.44140625" customWidth="1"/>
    <col min="2049" max="2049" width="42.33203125" customWidth="1"/>
    <col min="2050" max="2050" width="16.6640625" customWidth="1"/>
    <col min="2051" max="2051" width="17.109375" customWidth="1"/>
    <col min="2052" max="2052" width="59.6640625" customWidth="1"/>
    <col min="2053" max="2053" width="14.33203125" customWidth="1"/>
    <col min="2054" max="2054" width="13.6640625" customWidth="1"/>
    <col min="2055" max="2055" width="11.33203125" customWidth="1"/>
    <col min="2056" max="2056" width="17.44140625" customWidth="1"/>
    <col min="2057" max="2057" width="14.88671875" customWidth="1"/>
    <col min="2058" max="2059" width="17.109375" customWidth="1"/>
    <col min="2060" max="2060" width="19.88671875" customWidth="1"/>
    <col min="2061" max="2061" width="0" style="405" hidden="1" customWidth="1"/>
    <col min="2062" max="2062" width="17.33203125" customWidth="1"/>
    <col min="2063" max="2063" width="60.44140625" customWidth="1"/>
    <col min="2305" max="2305" width="42.33203125" customWidth="1"/>
    <col min="2306" max="2306" width="16.6640625" customWidth="1"/>
    <col min="2307" max="2307" width="17.109375" customWidth="1"/>
    <col min="2308" max="2308" width="59.6640625" customWidth="1"/>
    <col min="2309" max="2309" width="14.33203125" customWidth="1"/>
    <col min="2310" max="2310" width="13.6640625" customWidth="1"/>
    <col min="2311" max="2311" width="11.33203125" customWidth="1"/>
    <col min="2312" max="2312" width="17.44140625" customWidth="1"/>
    <col min="2313" max="2313" width="14.88671875" customWidth="1"/>
    <col min="2314" max="2315" width="17.109375" customWidth="1"/>
    <col min="2316" max="2316" width="19.88671875" customWidth="1"/>
    <col min="2317" max="2317" width="0" style="405" hidden="1" customWidth="1"/>
    <col min="2318" max="2318" width="17.33203125" customWidth="1"/>
    <col min="2319" max="2319" width="60.44140625" customWidth="1"/>
    <col min="2561" max="2561" width="42.33203125" customWidth="1"/>
    <col min="2562" max="2562" width="16.6640625" customWidth="1"/>
    <col min="2563" max="2563" width="17.109375" customWidth="1"/>
    <col min="2564" max="2564" width="59.6640625" customWidth="1"/>
    <col min="2565" max="2565" width="14.33203125" customWidth="1"/>
    <col min="2566" max="2566" width="13.6640625" customWidth="1"/>
    <col min="2567" max="2567" width="11.33203125" customWidth="1"/>
    <col min="2568" max="2568" width="17.44140625" customWidth="1"/>
    <col min="2569" max="2569" width="14.88671875" customWidth="1"/>
    <col min="2570" max="2571" width="17.109375" customWidth="1"/>
    <col min="2572" max="2572" width="19.88671875" customWidth="1"/>
    <col min="2573" max="2573" width="0" style="405" hidden="1" customWidth="1"/>
    <col min="2574" max="2574" width="17.33203125" customWidth="1"/>
    <col min="2575" max="2575" width="60.44140625" customWidth="1"/>
    <col min="2817" max="2817" width="42.33203125" customWidth="1"/>
    <col min="2818" max="2818" width="16.6640625" customWidth="1"/>
    <col min="2819" max="2819" width="17.109375" customWidth="1"/>
    <col min="2820" max="2820" width="59.6640625" customWidth="1"/>
    <col min="2821" max="2821" width="14.33203125" customWidth="1"/>
    <col min="2822" max="2822" width="13.6640625" customWidth="1"/>
    <col min="2823" max="2823" width="11.33203125" customWidth="1"/>
    <col min="2824" max="2824" width="17.44140625" customWidth="1"/>
    <col min="2825" max="2825" width="14.88671875" customWidth="1"/>
    <col min="2826" max="2827" width="17.109375" customWidth="1"/>
    <col min="2828" max="2828" width="19.88671875" customWidth="1"/>
    <col min="2829" max="2829" width="0" style="405" hidden="1" customWidth="1"/>
    <col min="2830" max="2830" width="17.33203125" customWidth="1"/>
    <col min="2831" max="2831" width="60.44140625" customWidth="1"/>
    <col min="3073" max="3073" width="42.33203125" customWidth="1"/>
    <col min="3074" max="3074" width="16.6640625" customWidth="1"/>
    <col min="3075" max="3075" width="17.109375" customWidth="1"/>
    <col min="3076" max="3076" width="59.6640625" customWidth="1"/>
    <col min="3077" max="3077" width="14.33203125" customWidth="1"/>
    <col min="3078" max="3078" width="13.6640625" customWidth="1"/>
    <col min="3079" max="3079" width="11.33203125" customWidth="1"/>
    <col min="3080" max="3080" width="17.44140625" customWidth="1"/>
    <col min="3081" max="3081" width="14.88671875" customWidth="1"/>
    <col min="3082" max="3083" width="17.109375" customWidth="1"/>
    <col min="3084" max="3084" width="19.88671875" customWidth="1"/>
    <col min="3085" max="3085" width="0" style="405" hidden="1" customWidth="1"/>
    <col min="3086" max="3086" width="17.33203125" customWidth="1"/>
    <col min="3087" max="3087" width="60.44140625" customWidth="1"/>
    <col min="3329" max="3329" width="42.33203125" customWidth="1"/>
    <col min="3330" max="3330" width="16.6640625" customWidth="1"/>
    <col min="3331" max="3331" width="17.109375" customWidth="1"/>
    <col min="3332" max="3332" width="59.6640625" customWidth="1"/>
    <col min="3333" max="3333" width="14.33203125" customWidth="1"/>
    <col min="3334" max="3334" width="13.6640625" customWidth="1"/>
    <col min="3335" max="3335" width="11.33203125" customWidth="1"/>
    <col min="3336" max="3336" width="17.44140625" customWidth="1"/>
    <col min="3337" max="3337" width="14.88671875" customWidth="1"/>
    <col min="3338" max="3339" width="17.109375" customWidth="1"/>
    <col min="3340" max="3340" width="19.88671875" customWidth="1"/>
    <col min="3341" max="3341" width="0" style="405" hidden="1" customWidth="1"/>
    <col min="3342" max="3342" width="17.33203125" customWidth="1"/>
    <col min="3343" max="3343" width="60.44140625" customWidth="1"/>
    <col min="3585" max="3585" width="42.33203125" customWidth="1"/>
    <col min="3586" max="3586" width="16.6640625" customWidth="1"/>
    <col min="3587" max="3587" width="17.109375" customWidth="1"/>
    <col min="3588" max="3588" width="59.6640625" customWidth="1"/>
    <col min="3589" max="3589" width="14.33203125" customWidth="1"/>
    <col min="3590" max="3590" width="13.6640625" customWidth="1"/>
    <col min="3591" max="3591" width="11.33203125" customWidth="1"/>
    <col min="3592" max="3592" width="17.44140625" customWidth="1"/>
    <col min="3593" max="3593" width="14.88671875" customWidth="1"/>
    <col min="3594" max="3595" width="17.109375" customWidth="1"/>
    <col min="3596" max="3596" width="19.88671875" customWidth="1"/>
    <col min="3597" max="3597" width="0" style="405" hidden="1" customWidth="1"/>
    <col min="3598" max="3598" width="17.33203125" customWidth="1"/>
    <col min="3599" max="3599" width="60.44140625" customWidth="1"/>
    <col min="3841" max="3841" width="42.33203125" customWidth="1"/>
    <col min="3842" max="3842" width="16.6640625" customWidth="1"/>
    <col min="3843" max="3843" width="17.109375" customWidth="1"/>
    <col min="3844" max="3844" width="59.6640625" customWidth="1"/>
    <col min="3845" max="3845" width="14.33203125" customWidth="1"/>
    <col min="3846" max="3846" width="13.6640625" customWidth="1"/>
    <col min="3847" max="3847" width="11.33203125" customWidth="1"/>
    <col min="3848" max="3848" width="17.44140625" customWidth="1"/>
    <col min="3849" max="3849" width="14.88671875" customWidth="1"/>
    <col min="3850" max="3851" width="17.109375" customWidth="1"/>
    <col min="3852" max="3852" width="19.88671875" customWidth="1"/>
    <col min="3853" max="3853" width="0" style="405" hidden="1" customWidth="1"/>
    <col min="3854" max="3854" width="17.33203125" customWidth="1"/>
    <col min="3855" max="3855" width="60.44140625" customWidth="1"/>
    <col min="4097" max="4097" width="42.33203125" customWidth="1"/>
    <col min="4098" max="4098" width="16.6640625" customWidth="1"/>
    <col min="4099" max="4099" width="17.109375" customWidth="1"/>
    <col min="4100" max="4100" width="59.6640625" customWidth="1"/>
    <col min="4101" max="4101" width="14.33203125" customWidth="1"/>
    <col min="4102" max="4102" width="13.6640625" customWidth="1"/>
    <col min="4103" max="4103" width="11.33203125" customWidth="1"/>
    <col min="4104" max="4104" width="17.44140625" customWidth="1"/>
    <col min="4105" max="4105" width="14.88671875" customWidth="1"/>
    <col min="4106" max="4107" width="17.109375" customWidth="1"/>
    <col min="4108" max="4108" width="19.88671875" customWidth="1"/>
    <col min="4109" max="4109" width="0" style="405" hidden="1" customWidth="1"/>
    <col min="4110" max="4110" width="17.33203125" customWidth="1"/>
    <col min="4111" max="4111" width="60.44140625" customWidth="1"/>
    <col min="4353" max="4353" width="42.33203125" customWidth="1"/>
    <col min="4354" max="4354" width="16.6640625" customWidth="1"/>
    <col min="4355" max="4355" width="17.109375" customWidth="1"/>
    <col min="4356" max="4356" width="59.6640625" customWidth="1"/>
    <col min="4357" max="4357" width="14.33203125" customWidth="1"/>
    <col min="4358" max="4358" width="13.6640625" customWidth="1"/>
    <col min="4359" max="4359" width="11.33203125" customWidth="1"/>
    <col min="4360" max="4360" width="17.44140625" customWidth="1"/>
    <col min="4361" max="4361" width="14.88671875" customWidth="1"/>
    <col min="4362" max="4363" width="17.109375" customWidth="1"/>
    <col min="4364" max="4364" width="19.88671875" customWidth="1"/>
    <col min="4365" max="4365" width="0" style="405" hidden="1" customWidth="1"/>
    <col min="4366" max="4366" width="17.33203125" customWidth="1"/>
    <col min="4367" max="4367" width="60.44140625" customWidth="1"/>
    <col min="4609" max="4609" width="42.33203125" customWidth="1"/>
    <col min="4610" max="4610" width="16.6640625" customWidth="1"/>
    <col min="4611" max="4611" width="17.109375" customWidth="1"/>
    <col min="4612" max="4612" width="59.6640625" customWidth="1"/>
    <col min="4613" max="4613" width="14.33203125" customWidth="1"/>
    <col min="4614" max="4614" width="13.6640625" customWidth="1"/>
    <col min="4615" max="4615" width="11.33203125" customWidth="1"/>
    <col min="4616" max="4616" width="17.44140625" customWidth="1"/>
    <col min="4617" max="4617" width="14.88671875" customWidth="1"/>
    <col min="4618" max="4619" width="17.109375" customWidth="1"/>
    <col min="4620" max="4620" width="19.88671875" customWidth="1"/>
    <col min="4621" max="4621" width="0" style="405" hidden="1" customWidth="1"/>
    <col min="4622" max="4622" width="17.33203125" customWidth="1"/>
    <col min="4623" max="4623" width="60.44140625" customWidth="1"/>
    <col min="4865" max="4865" width="42.33203125" customWidth="1"/>
    <col min="4866" max="4866" width="16.6640625" customWidth="1"/>
    <col min="4867" max="4867" width="17.109375" customWidth="1"/>
    <col min="4868" max="4868" width="59.6640625" customWidth="1"/>
    <col min="4869" max="4869" width="14.33203125" customWidth="1"/>
    <col min="4870" max="4870" width="13.6640625" customWidth="1"/>
    <col min="4871" max="4871" width="11.33203125" customWidth="1"/>
    <col min="4872" max="4872" width="17.44140625" customWidth="1"/>
    <col min="4873" max="4873" width="14.88671875" customWidth="1"/>
    <col min="4874" max="4875" width="17.109375" customWidth="1"/>
    <col min="4876" max="4876" width="19.88671875" customWidth="1"/>
    <col min="4877" max="4877" width="0" style="405" hidden="1" customWidth="1"/>
    <col min="4878" max="4878" width="17.33203125" customWidth="1"/>
    <col min="4879" max="4879" width="60.44140625" customWidth="1"/>
    <col min="5121" max="5121" width="42.33203125" customWidth="1"/>
    <col min="5122" max="5122" width="16.6640625" customWidth="1"/>
    <col min="5123" max="5123" width="17.109375" customWidth="1"/>
    <col min="5124" max="5124" width="59.6640625" customWidth="1"/>
    <col min="5125" max="5125" width="14.33203125" customWidth="1"/>
    <col min="5126" max="5126" width="13.6640625" customWidth="1"/>
    <col min="5127" max="5127" width="11.33203125" customWidth="1"/>
    <col min="5128" max="5128" width="17.44140625" customWidth="1"/>
    <col min="5129" max="5129" width="14.88671875" customWidth="1"/>
    <col min="5130" max="5131" width="17.109375" customWidth="1"/>
    <col min="5132" max="5132" width="19.88671875" customWidth="1"/>
    <col min="5133" max="5133" width="0" style="405" hidden="1" customWidth="1"/>
    <col min="5134" max="5134" width="17.33203125" customWidth="1"/>
    <col min="5135" max="5135" width="60.44140625" customWidth="1"/>
    <col min="5377" max="5377" width="42.33203125" customWidth="1"/>
    <col min="5378" max="5378" width="16.6640625" customWidth="1"/>
    <col min="5379" max="5379" width="17.109375" customWidth="1"/>
    <col min="5380" max="5380" width="59.6640625" customWidth="1"/>
    <col min="5381" max="5381" width="14.33203125" customWidth="1"/>
    <col min="5382" max="5382" width="13.6640625" customWidth="1"/>
    <col min="5383" max="5383" width="11.33203125" customWidth="1"/>
    <col min="5384" max="5384" width="17.44140625" customWidth="1"/>
    <col min="5385" max="5385" width="14.88671875" customWidth="1"/>
    <col min="5386" max="5387" width="17.109375" customWidth="1"/>
    <col min="5388" max="5388" width="19.88671875" customWidth="1"/>
    <col min="5389" max="5389" width="0" style="405" hidden="1" customWidth="1"/>
    <col min="5390" max="5390" width="17.33203125" customWidth="1"/>
    <col min="5391" max="5391" width="60.44140625" customWidth="1"/>
    <col min="5633" max="5633" width="42.33203125" customWidth="1"/>
    <col min="5634" max="5634" width="16.6640625" customWidth="1"/>
    <col min="5635" max="5635" width="17.109375" customWidth="1"/>
    <col min="5636" max="5636" width="59.6640625" customWidth="1"/>
    <col min="5637" max="5637" width="14.33203125" customWidth="1"/>
    <col min="5638" max="5638" width="13.6640625" customWidth="1"/>
    <col min="5639" max="5639" width="11.33203125" customWidth="1"/>
    <col min="5640" max="5640" width="17.44140625" customWidth="1"/>
    <col min="5641" max="5641" width="14.88671875" customWidth="1"/>
    <col min="5642" max="5643" width="17.109375" customWidth="1"/>
    <col min="5644" max="5644" width="19.88671875" customWidth="1"/>
    <col min="5645" max="5645" width="0" style="405" hidden="1" customWidth="1"/>
    <col min="5646" max="5646" width="17.33203125" customWidth="1"/>
    <col min="5647" max="5647" width="60.44140625" customWidth="1"/>
    <col min="5889" max="5889" width="42.33203125" customWidth="1"/>
    <col min="5890" max="5890" width="16.6640625" customWidth="1"/>
    <col min="5891" max="5891" width="17.109375" customWidth="1"/>
    <col min="5892" max="5892" width="59.6640625" customWidth="1"/>
    <col min="5893" max="5893" width="14.33203125" customWidth="1"/>
    <col min="5894" max="5894" width="13.6640625" customWidth="1"/>
    <col min="5895" max="5895" width="11.33203125" customWidth="1"/>
    <col min="5896" max="5896" width="17.44140625" customWidth="1"/>
    <col min="5897" max="5897" width="14.88671875" customWidth="1"/>
    <col min="5898" max="5899" width="17.109375" customWidth="1"/>
    <col min="5900" max="5900" width="19.88671875" customWidth="1"/>
    <col min="5901" max="5901" width="0" style="405" hidden="1" customWidth="1"/>
    <col min="5902" max="5902" width="17.33203125" customWidth="1"/>
    <col min="5903" max="5903" width="60.44140625" customWidth="1"/>
    <col min="6145" max="6145" width="42.33203125" customWidth="1"/>
    <col min="6146" max="6146" width="16.6640625" customWidth="1"/>
    <col min="6147" max="6147" width="17.109375" customWidth="1"/>
    <col min="6148" max="6148" width="59.6640625" customWidth="1"/>
    <col min="6149" max="6149" width="14.33203125" customWidth="1"/>
    <col min="6150" max="6150" width="13.6640625" customWidth="1"/>
    <col min="6151" max="6151" width="11.33203125" customWidth="1"/>
    <col min="6152" max="6152" width="17.44140625" customWidth="1"/>
    <col min="6153" max="6153" width="14.88671875" customWidth="1"/>
    <col min="6154" max="6155" width="17.109375" customWidth="1"/>
    <col min="6156" max="6156" width="19.88671875" customWidth="1"/>
    <col min="6157" max="6157" width="0" style="405" hidden="1" customWidth="1"/>
    <col min="6158" max="6158" width="17.33203125" customWidth="1"/>
    <col min="6159" max="6159" width="60.44140625" customWidth="1"/>
    <col min="6401" max="6401" width="42.33203125" customWidth="1"/>
    <col min="6402" max="6402" width="16.6640625" customWidth="1"/>
    <col min="6403" max="6403" width="17.109375" customWidth="1"/>
    <col min="6404" max="6404" width="59.6640625" customWidth="1"/>
    <col min="6405" max="6405" width="14.33203125" customWidth="1"/>
    <col min="6406" max="6406" width="13.6640625" customWidth="1"/>
    <col min="6407" max="6407" width="11.33203125" customWidth="1"/>
    <col min="6408" max="6408" width="17.44140625" customWidth="1"/>
    <col min="6409" max="6409" width="14.88671875" customWidth="1"/>
    <col min="6410" max="6411" width="17.109375" customWidth="1"/>
    <col min="6412" max="6412" width="19.88671875" customWidth="1"/>
    <col min="6413" max="6413" width="0" style="405" hidden="1" customWidth="1"/>
    <col min="6414" max="6414" width="17.33203125" customWidth="1"/>
    <col min="6415" max="6415" width="60.44140625" customWidth="1"/>
    <col min="6657" max="6657" width="42.33203125" customWidth="1"/>
    <col min="6658" max="6658" width="16.6640625" customWidth="1"/>
    <col min="6659" max="6659" width="17.109375" customWidth="1"/>
    <col min="6660" max="6660" width="59.6640625" customWidth="1"/>
    <col min="6661" max="6661" width="14.33203125" customWidth="1"/>
    <col min="6662" max="6662" width="13.6640625" customWidth="1"/>
    <col min="6663" max="6663" width="11.33203125" customWidth="1"/>
    <col min="6664" max="6664" width="17.44140625" customWidth="1"/>
    <col min="6665" max="6665" width="14.88671875" customWidth="1"/>
    <col min="6666" max="6667" width="17.109375" customWidth="1"/>
    <col min="6668" max="6668" width="19.88671875" customWidth="1"/>
    <col min="6669" max="6669" width="0" style="405" hidden="1" customWidth="1"/>
    <col min="6670" max="6670" width="17.33203125" customWidth="1"/>
    <col min="6671" max="6671" width="60.44140625" customWidth="1"/>
    <col min="6913" max="6913" width="42.33203125" customWidth="1"/>
    <col min="6914" max="6914" width="16.6640625" customWidth="1"/>
    <col min="6915" max="6915" width="17.109375" customWidth="1"/>
    <col min="6916" max="6916" width="59.6640625" customWidth="1"/>
    <col min="6917" max="6917" width="14.33203125" customWidth="1"/>
    <col min="6918" max="6918" width="13.6640625" customWidth="1"/>
    <col min="6919" max="6919" width="11.33203125" customWidth="1"/>
    <col min="6920" max="6920" width="17.44140625" customWidth="1"/>
    <col min="6921" max="6921" width="14.88671875" customWidth="1"/>
    <col min="6922" max="6923" width="17.109375" customWidth="1"/>
    <col min="6924" max="6924" width="19.88671875" customWidth="1"/>
    <col min="6925" max="6925" width="0" style="405" hidden="1" customWidth="1"/>
    <col min="6926" max="6926" width="17.33203125" customWidth="1"/>
    <col min="6927" max="6927" width="60.44140625" customWidth="1"/>
    <col min="7169" max="7169" width="42.33203125" customWidth="1"/>
    <col min="7170" max="7170" width="16.6640625" customWidth="1"/>
    <col min="7171" max="7171" width="17.109375" customWidth="1"/>
    <col min="7172" max="7172" width="59.6640625" customWidth="1"/>
    <col min="7173" max="7173" width="14.33203125" customWidth="1"/>
    <col min="7174" max="7174" width="13.6640625" customWidth="1"/>
    <col min="7175" max="7175" width="11.33203125" customWidth="1"/>
    <col min="7176" max="7176" width="17.44140625" customWidth="1"/>
    <col min="7177" max="7177" width="14.88671875" customWidth="1"/>
    <col min="7178" max="7179" width="17.109375" customWidth="1"/>
    <col min="7180" max="7180" width="19.88671875" customWidth="1"/>
    <col min="7181" max="7181" width="0" style="405" hidden="1" customWidth="1"/>
    <col min="7182" max="7182" width="17.33203125" customWidth="1"/>
    <col min="7183" max="7183" width="60.44140625" customWidth="1"/>
    <col min="7425" max="7425" width="42.33203125" customWidth="1"/>
    <col min="7426" max="7426" width="16.6640625" customWidth="1"/>
    <col min="7427" max="7427" width="17.109375" customWidth="1"/>
    <col min="7428" max="7428" width="59.6640625" customWidth="1"/>
    <col min="7429" max="7429" width="14.33203125" customWidth="1"/>
    <col min="7430" max="7430" width="13.6640625" customWidth="1"/>
    <col min="7431" max="7431" width="11.33203125" customWidth="1"/>
    <col min="7432" max="7432" width="17.44140625" customWidth="1"/>
    <col min="7433" max="7433" width="14.88671875" customWidth="1"/>
    <col min="7434" max="7435" width="17.109375" customWidth="1"/>
    <col min="7436" max="7436" width="19.88671875" customWidth="1"/>
    <col min="7437" max="7437" width="0" style="405" hidden="1" customWidth="1"/>
    <col min="7438" max="7438" width="17.33203125" customWidth="1"/>
    <col min="7439" max="7439" width="60.44140625" customWidth="1"/>
    <col min="7681" max="7681" width="42.33203125" customWidth="1"/>
    <col min="7682" max="7682" width="16.6640625" customWidth="1"/>
    <col min="7683" max="7683" width="17.109375" customWidth="1"/>
    <col min="7684" max="7684" width="59.6640625" customWidth="1"/>
    <col min="7685" max="7685" width="14.33203125" customWidth="1"/>
    <col min="7686" max="7686" width="13.6640625" customWidth="1"/>
    <col min="7687" max="7687" width="11.33203125" customWidth="1"/>
    <col min="7688" max="7688" width="17.44140625" customWidth="1"/>
    <col min="7689" max="7689" width="14.88671875" customWidth="1"/>
    <col min="7690" max="7691" width="17.109375" customWidth="1"/>
    <col min="7692" max="7692" width="19.88671875" customWidth="1"/>
    <col min="7693" max="7693" width="0" style="405" hidden="1" customWidth="1"/>
    <col min="7694" max="7694" width="17.33203125" customWidth="1"/>
    <col min="7695" max="7695" width="60.44140625" customWidth="1"/>
    <col min="7937" max="7937" width="42.33203125" customWidth="1"/>
    <col min="7938" max="7938" width="16.6640625" customWidth="1"/>
    <col min="7939" max="7939" width="17.109375" customWidth="1"/>
    <col min="7940" max="7940" width="59.6640625" customWidth="1"/>
    <col min="7941" max="7941" width="14.33203125" customWidth="1"/>
    <col min="7942" max="7942" width="13.6640625" customWidth="1"/>
    <col min="7943" max="7943" width="11.33203125" customWidth="1"/>
    <col min="7944" max="7944" width="17.44140625" customWidth="1"/>
    <col min="7945" max="7945" width="14.88671875" customWidth="1"/>
    <col min="7946" max="7947" width="17.109375" customWidth="1"/>
    <col min="7948" max="7948" width="19.88671875" customWidth="1"/>
    <col min="7949" max="7949" width="0" style="405" hidden="1" customWidth="1"/>
    <col min="7950" max="7950" width="17.33203125" customWidth="1"/>
    <col min="7951" max="7951" width="60.44140625" customWidth="1"/>
    <col min="8193" max="8193" width="42.33203125" customWidth="1"/>
    <col min="8194" max="8194" width="16.6640625" customWidth="1"/>
    <col min="8195" max="8195" width="17.109375" customWidth="1"/>
    <col min="8196" max="8196" width="59.6640625" customWidth="1"/>
    <col min="8197" max="8197" width="14.33203125" customWidth="1"/>
    <col min="8198" max="8198" width="13.6640625" customWidth="1"/>
    <col min="8199" max="8199" width="11.33203125" customWidth="1"/>
    <col min="8200" max="8200" width="17.44140625" customWidth="1"/>
    <col min="8201" max="8201" width="14.88671875" customWidth="1"/>
    <col min="8202" max="8203" width="17.109375" customWidth="1"/>
    <col min="8204" max="8204" width="19.88671875" customWidth="1"/>
    <col min="8205" max="8205" width="0" style="405" hidden="1" customWidth="1"/>
    <col min="8206" max="8206" width="17.33203125" customWidth="1"/>
    <col min="8207" max="8207" width="60.44140625" customWidth="1"/>
    <col min="8449" max="8449" width="42.33203125" customWidth="1"/>
    <col min="8450" max="8450" width="16.6640625" customWidth="1"/>
    <col min="8451" max="8451" width="17.109375" customWidth="1"/>
    <col min="8452" max="8452" width="59.6640625" customWidth="1"/>
    <col min="8453" max="8453" width="14.33203125" customWidth="1"/>
    <col min="8454" max="8454" width="13.6640625" customWidth="1"/>
    <col min="8455" max="8455" width="11.33203125" customWidth="1"/>
    <col min="8456" max="8456" width="17.44140625" customWidth="1"/>
    <col min="8457" max="8457" width="14.88671875" customWidth="1"/>
    <col min="8458" max="8459" width="17.109375" customWidth="1"/>
    <col min="8460" max="8460" width="19.88671875" customWidth="1"/>
    <col min="8461" max="8461" width="0" style="405" hidden="1" customWidth="1"/>
    <col min="8462" max="8462" width="17.33203125" customWidth="1"/>
    <col min="8463" max="8463" width="60.44140625" customWidth="1"/>
    <col min="8705" max="8705" width="42.33203125" customWidth="1"/>
    <col min="8706" max="8706" width="16.6640625" customWidth="1"/>
    <col min="8707" max="8707" width="17.109375" customWidth="1"/>
    <col min="8708" max="8708" width="59.6640625" customWidth="1"/>
    <col min="8709" max="8709" width="14.33203125" customWidth="1"/>
    <col min="8710" max="8710" width="13.6640625" customWidth="1"/>
    <col min="8711" max="8711" width="11.33203125" customWidth="1"/>
    <col min="8712" max="8712" width="17.44140625" customWidth="1"/>
    <col min="8713" max="8713" width="14.88671875" customWidth="1"/>
    <col min="8714" max="8715" width="17.109375" customWidth="1"/>
    <col min="8716" max="8716" width="19.88671875" customWidth="1"/>
    <col min="8717" max="8717" width="0" style="405" hidden="1" customWidth="1"/>
    <col min="8718" max="8718" width="17.33203125" customWidth="1"/>
    <col min="8719" max="8719" width="60.44140625" customWidth="1"/>
    <col min="8961" max="8961" width="42.33203125" customWidth="1"/>
    <col min="8962" max="8962" width="16.6640625" customWidth="1"/>
    <col min="8963" max="8963" width="17.109375" customWidth="1"/>
    <col min="8964" max="8964" width="59.6640625" customWidth="1"/>
    <col min="8965" max="8965" width="14.33203125" customWidth="1"/>
    <col min="8966" max="8966" width="13.6640625" customWidth="1"/>
    <col min="8967" max="8967" width="11.33203125" customWidth="1"/>
    <col min="8968" max="8968" width="17.44140625" customWidth="1"/>
    <col min="8969" max="8969" width="14.88671875" customWidth="1"/>
    <col min="8970" max="8971" width="17.109375" customWidth="1"/>
    <col min="8972" max="8972" width="19.88671875" customWidth="1"/>
    <col min="8973" max="8973" width="0" style="405" hidden="1" customWidth="1"/>
    <col min="8974" max="8974" width="17.33203125" customWidth="1"/>
    <col min="8975" max="8975" width="60.44140625" customWidth="1"/>
    <col min="9217" max="9217" width="42.33203125" customWidth="1"/>
    <col min="9218" max="9218" width="16.6640625" customWidth="1"/>
    <col min="9219" max="9219" width="17.109375" customWidth="1"/>
    <col min="9220" max="9220" width="59.6640625" customWidth="1"/>
    <col min="9221" max="9221" width="14.33203125" customWidth="1"/>
    <col min="9222" max="9222" width="13.6640625" customWidth="1"/>
    <col min="9223" max="9223" width="11.33203125" customWidth="1"/>
    <col min="9224" max="9224" width="17.44140625" customWidth="1"/>
    <col min="9225" max="9225" width="14.88671875" customWidth="1"/>
    <col min="9226" max="9227" width="17.109375" customWidth="1"/>
    <col min="9228" max="9228" width="19.88671875" customWidth="1"/>
    <col min="9229" max="9229" width="0" style="405" hidden="1" customWidth="1"/>
    <col min="9230" max="9230" width="17.33203125" customWidth="1"/>
    <col min="9231" max="9231" width="60.44140625" customWidth="1"/>
    <col min="9473" max="9473" width="42.33203125" customWidth="1"/>
    <col min="9474" max="9474" width="16.6640625" customWidth="1"/>
    <col min="9475" max="9475" width="17.109375" customWidth="1"/>
    <col min="9476" max="9476" width="59.6640625" customWidth="1"/>
    <col min="9477" max="9477" width="14.33203125" customWidth="1"/>
    <col min="9478" max="9478" width="13.6640625" customWidth="1"/>
    <col min="9479" max="9479" width="11.33203125" customWidth="1"/>
    <col min="9480" max="9480" width="17.44140625" customWidth="1"/>
    <col min="9481" max="9481" width="14.88671875" customWidth="1"/>
    <col min="9482" max="9483" width="17.109375" customWidth="1"/>
    <col min="9484" max="9484" width="19.88671875" customWidth="1"/>
    <col min="9485" max="9485" width="0" style="405" hidden="1" customWidth="1"/>
    <col min="9486" max="9486" width="17.33203125" customWidth="1"/>
    <col min="9487" max="9487" width="60.44140625" customWidth="1"/>
    <col min="9729" max="9729" width="42.33203125" customWidth="1"/>
    <col min="9730" max="9730" width="16.6640625" customWidth="1"/>
    <col min="9731" max="9731" width="17.109375" customWidth="1"/>
    <col min="9732" max="9732" width="59.6640625" customWidth="1"/>
    <col min="9733" max="9733" width="14.33203125" customWidth="1"/>
    <col min="9734" max="9734" width="13.6640625" customWidth="1"/>
    <col min="9735" max="9735" width="11.33203125" customWidth="1"/>
    <col min="9736" max="9736" width="17.44140625" customWidth="1"/>
    <col min="9737" max="9737" width="14.88671875" customWidth="1"/>
    <col min="9738" max="9739" width="17.109375" customWidth="1"/>
    <col min="9740" max="9740" width="19.88671875" customWidth="1"/>
    <col min="9741" max="9741" width="0" style="405" hidden="1" customWidth="1"/>
    <col min="9742" max="9742" width="17.33203125" customWidth="1"/>
    <col min="9743" max="9743" width="60.44140625" customWidth="1"/>
    <col min="9985" max="9985" width="42.33203125" customWidth="1"/>
    <col min="9986" max="9986" width="16.6640625" customWidth="1"/>
    <col min="9987" max="9987" width="17.109375" customWidth="1"/>
    <col min="9988" max="9988" width="59.6640625" customWidth="1"/>
    <col min="9989" max="9989" width="14.33203125" customWidth="1"/>
    <col min="9990" max="9990" width="13.6640625" customWidth="1"/>
    <col min="9991" max="9991" width="11.33203125" customWidth="1"/>
    <col min="9992" max="9992" width="17.44140625" customWidth="1"/>
    <col min="9993" max="9993" width="14.88671875" customWidth="1"/>
    <col min="9994" max="9995" width="17.109375" customWidth="1"/>
    <col min="9996" max="9996" width="19.88671875" customWidth="1"/>
    <col min="9997" max="9997" width="0" style="405" hidden="1" customWidth="1"/>
    <col min="9998" max="9998" width="17.33203125" customWidth="1"/>
    <col min="9999" max="9999" width="60.44140625" customWidth="1"/>
    <col min="10241" max="10241" width="42.33203125" customWidth="1"/>
    <col min="10242" max="10242" width="16.6640625" customWidth="1"/>
    <col min="10243" max="10243" width="17.109375" customWidth="1"/>
    <col min="10244" max="10244" width="59.6640625" customWidth="1"/>
    <col min="10245" max="10245" width="14.33203125" customWidth="1"/>
    <col min="10246" max="10246" width="13.6640625" customWidth="1"/>
    <col min="10247" max="10247" width="11.33203125" customWidth="1"/>
    <col min="10248" max="10248" width="17.44140625" customWidth="1"/>
    <col min="10249" max="10249" width="14.88671875" customWidth="1"/>
    <col min="10250" max="10251" width="17.109375" customWidth="1"/>
    <col min="10252" max="10252" width="19.88671875" customWidth="1"/>
    <col min="10253" max="10253" width="0" style="405" hidden="1" customWidth="1"/>
    <col min="10254" max="10254" width="17.33203125" customWidth="1"/>
    <col min="10255" max="10255" width="60.44140625" customWidth="1"/>
    <col min="10497" max="10497" width="42.33203125" customWidth="1"/>
    <col min="10498" max="10498" width="16.6640625" customWidth="1"/>
    <col min="10499" max="10499" width="17.109375" customWidth="1"/>
    <col min="10500" max="10500" width="59.6640625" customWidth="1"/>
    <col min="10501" max="10501" width="14.33203125" customWidth="1"/>
    <col min="10502" max="10502" width="13.6640625" customWidth="1"/>
    <col min="10503" max="10503" width="11.33203125" customWidth="1"/>
    <col min="10504" max="10504" width="17.44140625" customWidth="1"/>
    <col min="10505" max="10505" width="14.88671875" customWidth="1"/>
    <col min="10506" max="10507" width="17.109375" customWidth="1"/>
    <col min="10508" max="10508" width="19.88671875" customWidth="1"/>
    <col min="10509" max="10509" width="0" style="405" hidden="1" customWidth="1"/>
    <col min="10510" max="10510" width="17.33203125" customWidth="1"/>
    <col min="10511" max="10511" width="60.44140625" customWidth="1"/>
    <col min="10753" max="10753" width="42.33203125" customWidth="1"/>
    <col min="10754" max="10754" width="16.6640625" customWidth="1"/>
    <col min="10755" max="10755" width="17.109375" customWidth="1"/>
    <col min="10756" max="10756" width="59.6640625" customWidth="1"/>
    <col min="10757" max="10757" width="14.33203125" customWidth="1"/>
    <col min="10758" max="10758" width="13.6640625" customWidth="1"/>
    <col min="10759" max="10759" width="11.33203125" customWidth="1"/>
    <col min="10760" max="10760" width="17.44140625" customWidth="1"/>
    <col min="10761" max="10761" width="14.88671875" customWidth="1"/>
    <col min="10762" max="10763" width="17.109375" customWidth="1"/>
    <col min="10764" max="10764" width="19.88671875" customWidth="1"/>
    <col min="10765" max="10765" width="0" style="405" hidden="1" customWidth="1"/>
    <col min="10766" max="10766" width="17.33203125" customWidth="1"/>
    <col min="10767" max="10767" width="60.44140625" customWidth="1"/>
    <col min="11009" max="11009" width="42.33203125" customWidth="1"/>
    <col min="11010" max="11010" width="16.6640625" customWidth="1"/>
    <col min="11011" max="11011" width="17.109375" customWidth="1"/>
    <col min="11012" max="11012" width="59.6640625" customWidth="1"/>
    <col min="11013" max="11013" width="14.33203125" customWidth="1"/>
    <col min="11014" max="11014" width="13.6640625" customWidth="1"/>
    <col min="11015" max="11015" width="11.33203125" customWidth="1"/>
    <col min="11016" max="11016" width="17.44140625" customWidth="1"/>
    <col min="11017" max="11017" width="14.88671875" customWidth="1"/>
    <col min="11018" max="11019" width="17.109375" customWidth="1"/>
    <col min="11020" max="11020" width="19.88671875" customWidth="1"/>
    <col min="11021" max="11021" width="0" style="405" hidden="1" customWidth="1"/>
    <col min="11022" max="11022" width="17.33203125" customWidth="1"/>
    <col min="11023" max="11023" width="60.44140625" customWidth="1"/>
    <col min="11265" max="11265" width="42.33203125" customWidth="1"/>
    <col min="11266" max="11266" width="16.6640625" customWidth="1"/>
    <col min="11267" max="11267" width="17.109375" customWidth="1"/>
    <col min="11268" max="11268" width="59.6640625" customWidth="1"/>
    <col min="11269" max="11269" width="14.33203125" customWidth="1"/>
    <col min="11270" max="11270" width="13.6640625" customWidth="1"/>
    <col min="11271" max="11271" width="11.33203125" customWidth="1"/>
    <col min="11272" max="11272" width="17.44140625" customWidth="1"/>
    <col min="11273" max="11273" width="14.88671875" customWidth="1"/>
    <col min="11274" max="11275" width="17.109375" customWidth="1"/>
    <col min="11276" max="11276" width="19.88671875" customWidth="1"/>
    <col min="11277" max="11277" width="0" style="405" hidden="1" customWidth="1"/>
    <col min="11278" max="11278" width="17.33203125" customWidth="1"/>
    <col min="11279" max="11279" width="60.44140625" customWidth="1"/>
    <col min="11521" max="11521" width="42.33203125" customWidth="1"/>
    <col min="11522" max="11522" width="16.6640625" customWidth="1"/>
    <col min="11523" max="11523" width="17.109375" customWidth="1"/>
    <col min="11524" max="11524" width="59.6640625" customWidth="1"/>
    <col min="11525" max="11525" width="14.33203125" customWidth="1"/>
    <col min="11526" max="11526" width="13.6640625" customWidth="1"/>
    <col min="11527" max="11527" width="11.33203125" customWidth="1"/>
    <col min="11528" max="11528" width="17.44140625" customWidth="1"/>
    <col min="11529" max="11529" width="14.88671875" customWidth="1"/>
    <col min="11530" max="11531" width="17.109375" customWidth="1"/>
    <col min="11532" max="11532" width="19.88671875" customWidth="1"/>
    <col min="11533" max="11533" width="0" style="405" hidden="1" customWidth="1"/>
    <col min="11534" max="11534" width="17.33203125" customWidth="1"/>
    <col min="11535" max="11535" width="60.44140625" customWidth="1"/>
    <col min="11777" max="11777" width="42.33203125" customWidth="1"/>
    <col min="11778" max="11778" width="16.6640625" customWidth="1"/>
    <col min="11779" max="11779" width="17.109375" customWidth="1"/>
    <col min="11780" max="11780" width="59.6640625" customWidth="1"/>
    <col min="11781" max="11781" width="14.33203125" customWidth="1"/>
    <col min="11782" max="11782" width="13.6640625" customWidth="1"/>
    <col min="11783" max="11783" width="11.33203125" customWidth="1"/>
    <col min="11784" max="11784" width="17.44140625" customWidth="1"/>
    <col min="11785" max="11785" width="14.88671875" customWidth="1"/>
    <col min="11786" max="11787" width="17.109375" customWidth="1"/>
    <col min="11788" max="11788" width="19.88671875" customWidth="1"/>
    <col min="11789" max="11789" width="0" style="405" hidden="1" customWidth="1"/>
    <col min="11790" max="11790" width="17.33203125" customWidth="1"/>
    <col min="11791" max="11791" width="60.44140625" customWidth="1"/>
    <col min="12033" max="12033" width="42.33203125" customWidth="1"/>
    <col min="12034" max="12034" width="16.6640625" customWidth="1"/>
    <col min="12035" max="12035" width="17.109375" customWidth="1"/>
    <col min="12036" max="12036" width="59.6640625" customWidth="1"/>
    <col min="12037" max="12037" width="14.33203125" customWidth="1"/>
    <col min="12038" max="12038" width="13.6640625" customWidth="1"/>
    <col min="12039" max="12039" width="11.33203125" customWidth="1"/>
    <col min="12040" max="12040" width="17.44140625" customWidth="1"/>
    <col min="12041" max="12041" width="14.88671875" customWidth="1"/>
    <col min="12042" max="12043" width="17.109375" customWidth="1"/>
    <col min="12044" max="12044" width="19.88671875" customWidth="1"/>
    <col min="12045" max="12045" width="0" style="405" hidden="1" customWidth="1"/>
    <col min="12046" max="12046" width="17.33203125" customWidth="1"/>
    <col min="12047" max="12047" width="60.44140625" customWidth="1"/>
    <col min="12289" max="12289" width="42.33203125" customWidth="1"/>
    <col min="12290" max="12290" width="16.6640625" customWidth="1"/>
    <col min="12291" max="12291" width="17.109375" customWidth="1"/>
    <col min="12292" max="12292" width="59.6640625" customWidth="1"/>
    <col min="12293" max="12293" width="14.33203125" customWidth="1"/>
    <col min="12294" max="12294" width="13.6640625" customWidth="1"/>
    <col min="12295" max="12295" width="11.33203125" customWidth="1"/>
    <col min="12296" max="12296" width="17.44140625" customWidth="1"/>
    <col min="12297" max="12297" width="14.88671875" customWidth="1"/>
    <col min="12298" max="12299" width="17.109375" customWidth="1"/>
    <col min="12300" max="12300" width="19.88671875" customWidth="1"/>
    <col min="12301" max="12301" width="0" style="405" hidden="1" customWidth="1"/>
    <col min="12302" max="12302" width="17.33203125" customWidth="1"/>
    <col min="12303" max="12303" width="60.44140625" customWidth="1"/>
    <col min="12545" max="12545" width="42.33203125" customWidth="1"/>
    <col min="12546" max="12546" width="16.6640625" customWidth="1"/>
    <col min="12547" max="12547" width="17.109375" customWidth="1"/>
    <col min="12548" max="12548" width="59.6640625" customWidth="1"/>
    <col min="12549" max="12549" width="14.33203125" customWidth="1"/>
    <col min="12550" max="12550" width="13.6640625" customWidth="1"/>
    <col min="12551" max="12551" width="11.33203125" customWidth="1"/>
    <col min="12552" max="12552" width="17.44140625" customWidth="1"/>
    <col min="12553" max="12553" width="14.88671875" customWidth="1"/>
    <col min="12554" max="12555" width="17.109375" customWidth="1"/>
    <col min="12556" max="12556" width="19.88671875" customWidth="1"/>
    <col min="12557" max="12557" width="0" style="405" hidden="1" customWidth="1"/>
    <col min="12558" max="12558" width="17.33203125" customWidth="1"/>
    <col min="12559" max="12559" width="60.44140625" customWidth="1"/>
    <col min="12801" max="12801" width="42.33203125" customWidth="1"/>
    <col min="12802" max="12802" width="16.6640625" customWidth="1"/>
    <col min="12803" max="12803" width="17.109375" customWidth="1"/>
    <col min="12804" max="12804" width="59.6640625" customWidth="1"/>
    <col min="12805" max="12805" width="14.33203125" customWidth="1"/>
    <col min="12806" max="12806" width="13.6640625" customWidth="1"/>
    <col min="12807" max="12807" width="11.33203125" customWidth="1"/>
    <col min="12808" max="12808" width="17.44140625" customWidth="1"/>
    <col min="12809" max="12809" width="14.88671875" customWidth="1"/>
    <col min="12810" max="12811" width="17.109375" customWidth="1"/>
    <col min="12812" max="12812" width="19.88671875" customWidth="1"/>
    <col min="12813" max="12813" width="0" style="405" hidden="1" customWidth="1"/>
    <col min="12814" max="12814" width="17.33203125" customWidth="1"/>
    <col min="12815" max="12815" width="60.44140625" customWidth="1"/>
    <col min="13057" max="13057" width="42.33203125" customWidth="1"/>
    <col min="13058" max="13058" width="16.6640625" customWidth="1"/>
    <col min="13059" max="13059" width="17.109375" customWidth="1"/>
    <col min="13060" max="13060" width="59.6640625" customWidth="1"/>
    <col min="13061" max="13061" width="14.33203125" customWidth="1"/>
    <col min="13062" max="13062" width="13.6640625" customWidth="1"/>
    <col min="13063" max="13063" width="11.33203125" customWidth="1"/>
    <col min="13064" max="13064" width="17.44140625" customWidth="1"/>
    <col min="13065" max="13065" width="14.88671875" customWidth="1"/>
    <col min="13066" max="13067" width="17.109375" customWidth="1"/>
    <col min="13068" max="13068" width="19.88671875" customWidth="1"/>
    <col min="13069" max="13069" width="0" style="405" hidden="1" customWidth="1"/>
    <col min="13070" max="13070" width="17.33203125" customWidth="1"/>
    <col min="13071" max="13071" width="60.44140625" customWidth="1"/>
    <col min="13313" max="13313" width="42.33203125" customWidth="1"/>
    <col min="13314" max="13314" width="16.6640625" customWidth="1"/>
    <col min="13315" max="13315" width="17.109375" customWidth="1"/>
    <col min="13316" max="13316" width="59.6640625" customWidth="1"/>
    <col min="13317" max="13317" width="14.33203125" customWidth="1"/>
    <col min="13318" max="13318" width="13.6640625" customWidth="1"/>
    <col min="13319" max="13319" width="11.33203125" customWidth="1"/>
    <col min="13320" max="13320" width="17.44140625" customWidth="1"/>
    <col min="13321" max="13321" width="14.88671875" customWidth="1"/>
    <col min="13322" max="13323" width="17.109375" customWidth="1"/>
    <col min="13324" max="13324" width="19.88671875" customWidth="1"/>
    <col min="13325" max="13325" width="0" style="405" hidden="1" customWidth="1"/>
    <col min="13326" max="13326" width="17.33203125" customWidth="1"/>
    <col min="13327" max="13327" width="60.44140625" customWidth="1"/>
    <col min="13569" max="13569" width="42.33203125" customWidth="1"/>
    <col min="13570" max="13570" width="16.6640625" customWidth="1"/>
    <col min="13571" max="13571" width="17.109375" customWidth="1"/>
    <col min="13572" max="13572" width="59.6640625" customWidth="1"/>
    <col min="13573" max="13573" width="14.33203125" customWidth="1"/>
    <col min="13574" max="13574" width="13.6640625" customWidth="1"/>
    <col min="13575" max="13575" width="11.33203125" customWidth="1"/>
    <col min="13576" max="13576" width="17.44140625" customWidth="1"/>
    <col min="13577" max="13577" width="14.88671875" customWidth="1"/>
    <col min="13578" max="13579" width="17.109375" customWidth="1"/>
    <col min="13580" max="13580" width="19.88671875" customWidth="1"/>
    <col min="13581" max="13581" width="0" style="405" hidden="1" customWidth="1"/>
    <col min="13582" max="13582" width="17.33203125" customWidth="1"/>
    <col min="13583" max="13583" width="60.44140625" customWidth="1"/>
    <col min="13825" max="13825" width="42.33203125" customWidth="1"/>
    <col min="13826" max="13826" width="16.6640625" customWidth="1"/>
    <col min="13827" max="13827" width="17.109375" customWidth="1"/>
    <col min="13828" max="13828" width="59.6640625" customWidth="1"/>
    <col min="13829" max="13829" width="14.33203125" customWidth="1"/>
    <col min="13830" max="13830" width="13.6640625" customWidth="1"/>
    <col min="13831" max="13831" width="11.33203125" customWidth="1"/>
    <col min="13832" max="13832" width="17.44140625" customWidth="1"/>
    <col min="13833" max="13833" width="14.88671875" customWidth="1"/>
    <col min="13834" max="13835" width="17.109375" customWidth="1"/>
    <col min="13836" max="13836" width="19.88671875" customWidth="1"/>
    <col min="13837" max="13837" width="0" style="405" hidden="1" customWidth="1"/>
    <col min="13838" max="13838" width="17.33203125" customWidth="1"/>
    <col min="13839" max="13839" width="60.44140625" customWidth="1"/>
    <col min="14081" max="14081" width="42.33203125" customWidth="1"/>
    <col min="14082" max="14082" width="16.6640625" customWidth="1"/>
    <col min="14083" max="14083" width="17.109375" customWidth="1"/>
    <col min="14084" max="14084" width="59.6640625" customWidth="1"/>
    <col min="14085" max="14085" width="14.33203125" customWidth="1"/>
    <col min="14086" max="14086" width="13.6640625" customWidth="1"/>
    <col min="14087" max="14087" width="11.33203125" customWidth="1"/>
    <col min="14088" max="14088" width="17.44140625" customWidth="1"/>
    <col min="14089" max="14089" width="14.88671875" customWidth="1"/>
    <col min="14090" max="14091" width="17.109375" customWidth="1"/>
    <col min="14092" max="14092" width="19.88671875" customWidth="1"/>
    <col min="14093" max="14093" width="0" style="405" hidden="1" customWidth="1"/>
    <col min="14094" max="14094" width="17.33203125" customWidth="1"/>
    <col min="14095" max="14095" width="60.44140625" customWidth="1"/>
    <col min="14337" max="14337" width="42.33203125" customWidth="1"/>
    <col min="14338" max="14338" width="16.6640625" customWidth="1"/>
    <col min="14339" max="14339" width="17.109375" customWidth="1"/>
    <col min="14340" max="14340" width="59.6640625" customWidth="1"/>
    <col min="14341" max="14341" width="14.33203125" customWidth="1"/>
    <col min="14342" max="14342" width="13.6640625" customWidth="1"/>
    <col min="14343" max="14343" width="11.33203125" customWidth="1"/>
    <col min="14344" max="14344" width="17.44140625" customWidth="1"/>
    <col min="14345" max="14345" width="14.88671875" customWidth="1"/>
    <col min="14346" max="14347" width="17.109375" customWidth="1"/>
    <col min="14348" max="14348" width="19.88671875" customWidth="1"/>
    <col min="14349" max="14349" width="0" style="405" hidden="1" customWidth="1"/>
    <col min="14350" max="14350" width="17.33203125" customWidth="1"/>
    <col min="14351" max="14351" width="60.44140625" customWidth="1"/>
    <col min="14593" max="14593" width="42.33203125" customWidth="1"/>
    <col min="14594" max="14594" width="16.6640625" customWidth="1"/>
    <col min="14595" max="14595" width="17.109375" customWidth="1"/>
    <col min="14596" max="14596" width="59.6640625" customWidth="1"/>
    <col min="14597" max="14597" width="14.33203125" customWidth="1"/>
    <col min="14598" max="14598" width="13.6640625" customWidth="1"/>
    <col min="14599" max="14599" width="11.33203125" customWidth="1"/>
    <col min="14600" max="14600" width="17.44140625" customWidth="1"/>
    <col min="14601" max="14601" width="14.88671875" customWidth="1"/>
    <col min="14602" max="14603" width="17.109375" customWidth="1"/>
    <col min="14604" max="14604" width="19.88671875" customWidth="1"/>
    <col min="14605" max="14605" width="0" style="405" hidden="1" customWidth="1"/>
    <col min="14606" max="14606" width="17.33203125" customWidth="1"/>
    <col min="14607" max="14607" width="60.44140625" customWidth="1"/>
    <col min="14849" max="14849" width="42.33203125" customWidth="1"/>
    <col min="14850" max="14850" width="16.6640625" customWidth="1"/>
    <col min="14851" max="14851" width="17.109375" customWidth="1"/>
    <col min="14852" max="14852" width="59.6640625" customWidth="1"/>
    <col min="14853" max="14853" width="14.33203125" customWidth="1"/>
    <col min="14854" max="14854" width="13.6640625" customWidth="1"/>
    <col min="14855" max="14855" width="11.33203125" customWidth="1"/>
    <col min="14856" max="14856" width="17.44140625" customWidth="1"/>
    <col min="14857" max="14857" width="14.88671875" customWidth="1"/>
    <col min="14858" max="14859" width="17.109375" customWidth="1"/>
    <col min="14860" max="14860" width="19.88671875" customWidth="1"/>
    <col min="14861" max="14861" width="0" style="405" hidden="1" customWidth="1"/>
    <col min="14862" max="14862" width="17.33203125" customWidth="1"/>
    <col min="14863" max="14863" width="60.44140625" customWidth="1"/>
    <col min="15105" max="15105" width="42.33203125" customWidth="1"/>
    <col min="15106" max="15106" width="16.6640625" customWidth="1"/>
    <col min="15107" max="15107" width="17.109375" customWidth="1"/>
    <col min="15108" max="15108" width="59.6640625" customWidth="1"/>
    <col min="15109" max="15109" width="14.33203125" customWidth="1"/>
    <col min="15110" max="15110" width="13.6640625" customWidth="1"/>
    <col min="15111" max="15111" width="11.33203125" customWidth="1"/>
    <col min="15112" max="15112" width="17.44140625" customWidth="1"/>
    <col min="15113" max="15113" width="14.88671875" customWidth="1"/>
    <col min="15114" max="15115" width="17.109375" customWidth="1"/>
    <col min="15116" max="15116" width="19.88671875" customWidth="1"/>
    <col min="15117" max="15117" width="0" style="405" hidden="1" customWidth="1"/>
    <col min="15118" max="15118" width="17.33203125" customWidth="1"/>
    <col min="15119" max="15119" width="60.44140625" customWidth="1"/>
    <col min="15361" max="15361" width="42.33203125" customWidth="1"/>
    <col min="15362" max="15362" width="16.6640625" customWidth="1"/>
    <col min="15363" max="15363" width="17.109375" customWidth="1"/>
    <col min="15364" max="15364" width="59.6640625" customWidth="1"/>
    <col min="15365" max="15365" width="14.33203125" customWidth="1"/>
    <col min="15366" max="15366" width="13.6640625" customWidth="1"/>
    <col min="15367" max="15367" width="11.33203125" customWidth="1"/>
    <col min="15368" max="15368" width="17.44140625" customWidth="1"/>
    <col min="15369" max="15369" width="14.88671875" customWidth="1"/>
    <col min="15370" max="15371" width="17.109375" customWidth="1"/>
    <col min="15372" max="15372" width="19.88671875" customWidth="1"/>
    <col min="15373" max="15373" width="0" style="405" hidden="1" customWidth="1"/>
    <col min="15374" max="15374" width="17.33203125" customWidth="1"/>
    <col min="15375" max="15375" width="60.44140625" customWidth="1"/>
    <col min="15617" max="15617" width="42.33203125" customWidth="1"/>
    <col min="15618" max="15618" width="16.6640625" customWidth="1"/>
    <col min="15619" max="15619" width="17.109375" customWidth="1"/>
    <col min="15620" max="15620" width="59.6640625" customWidth="1"/>
    <col min="15621" max="15621" width="14.33203125" customWidth="1"/>
    <col min="15622" max="15622" width="13.6640625" customWidth="1"/>
    <col min="15623" max="15623" width="11.33203125" customWidth="1"/>
    <col min="15624" max="15624" width="17.44140625" customWidth="1"/>
    <col min="15625" max="15625" width="14.88671875" customWidth="1"/>
    <col min="15626" max="15627" width="17.109375" customWidth="1"/>
    <col min="15628" max="15628" width="19.88671875" customWidth="1"/>
    <col min="15629" max="15629" width="0" style="405" hidden="1" customWidth="1"/>
    <col min="15630" max="15630" width="17.33203125" customWidth="1"/>
    <col min="15631" max="15631" width="60.44140625" customWidth="1"/>
    <col min="15873" max="15873" width="42.33203125" customWidth="1"/>
    <col min="15874" max="15874" width="16.6640625" customWidth="1"/>
    <col min="15875" max="15875" width="17.109375" customWidth="1"/>
    <col min="15876" max="15876" width="59.6640625" customWidth="1"/>
    <col min="15877" max="15877" width="14.33203125" customWidth="1"/>
    <col min="15878" max="15878" width="13.6640625" customWidth="1"/>
    <col min="15879" max="15879" width="11.33203125" customWidth="1"/>
    <col min="15880" max="15880" width="17.44140625" customWidth="1"/>
    <col min="15881" max="15881" width="14.88671875" customWidth="1"/>
    <col min="15882" max="15883" width="17.109375" customWidth="1"/>
    <col min="15884" max="15884" width="19.88671875" customWidth="1"/>
    <col min="15885" max="15885" width="0" style="405" hidden="1" customWidth="1"/>
    <col min="15886" max="15886" width="17.33203125" customWidth="1"/>
    <col min="15887" max="15887" width="60.44140625" customWidth="1"/>
    <col min="16129" max="16129" width="42.33203125" customWidth="1"/>
    <col min="16130" max="16130" width="16.6640625" customWidth="1"/>
    <col min="16131" max="16131" width="17.109375" customWidth="1"/>
    <col min="16132" max="16132" width="59.6640625" customWidth="1"/>
    <col min="16133" max="16133" width="14.33203125" customWidth="1"/>
    <col min="16134" max="16134" width="13.6640625" customWidth="1"/>
    <col min="16135" max="16135" width="11.33203125" customWidth="1"/>
    <col min="16136" max="16136" width="17.44140625" customWidth="1"/>
    <col min="16137" max="16137" width="14.88671875" customWidth="1"/>
    <col min="16138" max="16139" width="17.109375" customWidth="1"/>
    <col min="16140" max="16140" width="19.88671875" customWidth="1"/>
    <col min="16141" max="16141" width="0" style="405" hidden="1" customWidth="1"/>
    <col min="16142" max="16142" width="17.33203125" customWidth="1"/>
    <col min="16143" max="16143" width="60.44140625" customWidth="1"/>
  </cols>
  <sheetData>
    <row r="2" spans="1:781 1037:1805 2061:2829 3085:3853 4109:4877 5133:5901 6157:6925 7181:7949 8205:8973 9229:9997 10253:11021 11277:12045 12301:13069 13325:14093 14349:15117 15373:16141" ht="15" customHeight="1" x14ac:dyDescent="0.3">
      <c r="A2" s="640"/>
      <c r="B2" s="641"/>
      <c r="C2" s="642" t="s">
        <v>772</v>
      </c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441"/>
    </row>
    <row r="3" spans="1:781 1037:1805 2061:2829 3085:3853 4109:4877 5133:5901 6157:6925 7181:7949 8205:8973 9229:9997 10253:11021 11277:12045 12301:13069 13325:14093 14349:15117 15373:16141" ht="15" customHeight="1" x14ac:dyDescent="0.3">
      <c r="A3" s="173" t="s">
        <v>1650</v>
      </c>
      <c r="B3" s="171" t="s">
        <v>773</v>
      </c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406"/>
    </row>
    <row r="4" spans="1:781 1037:1805 2061:2829 3085:3853 4109:4877 5133:5901 6157:6925 7181:7949 8205:8973 9229:9997 10253:11021 11277:12045 12301:13069 13325:14093 14349:15117 15373:16141" ht="15" customHeight="1" x14ac:dyDescent="0.3">
      <c r="A4" s="592" t="s">
        <v>774</v>
      </c>
      <c r="B4" s="171" t="s">
        <v>775</v>
      </c>
      <c r="C4" s="591"/>
      <c r="D4" s="591"/>
      <c r="E4" s="591"/>
      <c r="F4" s="591"/>
      <c r="G4" s="591"/>
      <c r="H4" s="591"/>
      <c r="I4" s="591"/>
      <c r="J4" s="591"/>
      <c r="K4" s="593" t="s">
        <v>776</v>
      </c>
      <c r="L4" s="593" t="s">
        <v>777</v>
      </c>
      <c r="M4" s="406"/>
    </row>
    <row r="5" spans="1:781 1037:1805 2061:2829 3085:3853 4109:4877 5133:5901 6157:6925 7181:7949 8205:8973 9229:9997 10253:11021 11277:12045 12301:13069 13325:14093 14349:15117 15373:16141" ht="15" customHeight="1" x14ac:dyDescent="0.3">
      <c r="A5" s="592" t="s">
        <v>778</v>
      </c>
      <c r="B5" s="171" t="s">
        <v>779</v>
      </c>
      <c r="C5" s="591"/>
      <c r="D5" s="591"/>
      <c r="E5" s="591"/>
      <c r="F5" s="591"/>
      <c r="G5" s="591"/>
      <c r="H5" s="591"/>
      <c r="I5" s="591"/>
      <c r="J5" s="591"/>
      <c r="K5" s="594">
        <v>63.5</v>
      </c>
      <c r="L5" s="595">
        <v>76.5</v>
      </c>
      <c r="M5" s="406"/>
    </row>
    <row r="6" spans="1:781 1037:1805 2061:2829 3085:3853 4109:4877 5133:5901 6157:6925 7181:7949 8205:8973 9229:9997 10253:11021 11277:12045 12301:13069 13325:14093 14349:15117 15373:16141" ht="15" customHeight="1" x14ac:dyDescent="0.3">
      <c r="A6" s="592" t="s">
        <v>780</v>
      </c>
      <c r="B6" s="171" t="s">
        <v>781</v>
      </c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406"/>
    </row>
    <row r="7" spans="1:781 1037:1805 2061:2829 3085:3853 4109:4877 5133:5901 6157:6925 7181:7949 8205:8973 9229:9997 10253:11021 11277:12045 12301:13069 13325:14093 14349:15117 15373:16141" ht="15" customHeight="1" x14ac:dyDescent="0.3">
      <c r="A7" s="173" t="s">
        <v>782</v>
      </c>
      <c r="B7" s="172">
        <v>46275</v>
      </c>
      <c r="C7" s="591"/>
      <c r="D7" s="591"/>
      <c r="E7" s="591"/>
      <c r="F7" s="591"/>
      <c r="G7" s="591"/>
      <c r="H7" s="591"/>
      <c r="I7" s="591"/>
      <c r="J7" s="591"/>
      <c r="K7" s="591"/>
      <c r="L7" s="591"/>
      <c r="M7" s="406"/>
    </row>
    <row r="8" spans="1:781 1037:1805 2061:2829 3085:3853 4109:4877 5133:5901 6157:6925 7181:7949 8205:8973 9229:9997 10253:11021 11277:12045 12301:13069 13325:14093 14349:15117 15373:16141" s="601" customFormat="1" ht="15" customHeight="1" x14ac:dyDescent="0.3">
      <c r="A8" s="596"/>
      <c r="B8" s="597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407"/>
      <c r="JI8" s="408"/>
      <c r="TE8" s="408"/>
      <c r="ADA8" s="408"/>
      <c r="AMW8" s="408"/>
      <c r="AWS8" s="408"/>
      <c r="BGO8" s="408"/>
      <c r="BQK8" s="408"/>
      <c r="CAG8" s="408"/>
      <c r="CKC8" s="408"/>
      <c r="CTY8" s="408"/>
      <c r="DDU8" s="408"/>
      <c r="DNQ8" s="408"/>
      <c r="DXM8" s="408"/>
      <c r="EHI8" s="408"/>
      <c r="ERE8" s="408"/>
      <c r="FBA8" s="408"/>
      <c r="FKW8" s="408"/>
      <c r="FUS8" s="408"/>
      <c r="GEO8" s="408"/>
      <c r="GOK8" s="408"/>
      <c r="GYG8" s="408"/>
      <c r="HIC8" s="408"/>
      <c r="HRY8" s="408"/>
      <c r="IBU8" s="408"/>
      <c r="ILQ8" s="408"/>
      <c r="IVM8" s="408"/>
      <c r="JFI8" s="408"/>
      <c r="JPE8" s="408"/>
      <c r="JZA8" s="408"/>
      <c r="KIW8" s="408"/>
      <c r="KSS8" s="408"/>
      <c r="LCO8" s="408"/>
      <c r="LMK8" s="408"/>
      <c r="LWG8" s="408"/>
      <c r="MGC8" s="408"/>
      <c r="MPY8" s="408"/>
      <c r="MZU8" s="408"/>
      <c r="NJQ8" s="408"/>
      <c r="NTM8" s="408"/>
      <c r="ODI8" s="408"/>
      <c r="ONE8" s="408"/>
      <c r="OXA8" s="408"/>
      <c r="PGW8" s="408"/>
      <c r="PQS8" s="408"/>
      <c r="QAO8" s="408"/>
      <c r="QKK8" s="408"/>
      <c r="QUG8" s="408"/>
      <c r="REC8" s="408"/>
      <c r="RNY8" s="408"/>
      <c r="RXU8" s="408"/>
      <c r="SHQ8" s="408"/>
      <c r="SRM8" s="408"/>
      <c r="TBI8" s="408"/>
      <c r="TLE8" s="408"/>
      <c r="TVA8" s="408"/>
      <c r="UEW8" s="408"/>
      <c r="UOS8" s="408"/>
      <c r="UYO8" s="408"/>
      <c r="VIK8" s="408"/>
      <c r="VSG8" s="408"/>
      <c r="WCC8" s="408"/>
      <c r="WLY8" s="408"/>
      <c r="WVU8" s="408"/>
    </row>
    <row r="9" spans="1:781 1037:1805 2061:2829 3085:3853 4109:4877 5133:5901 6157:6925 7181:7949 8205:8973 9229:9997 10253:11021 11277:12045 12301:13069 13325:14093 14349:15117 15373:16141" ht="15" customHeight="1" x14ac:dyDescent="0.3">
      <c r="A9" s="644" t="s">
        <v>783</v>
      </c>
      <c r="B9" s="645"/>
      <c r="C9" s="645"/>
      <c r="D9" s="645"/>
      <c r="E9" s="645"/>
      <c r="F9" s="645"/>
      <c r="G9" s="645"/>
      <c r="H9" s="645"/>
      <c r="I9" s="646"/>
      <c r="J9" s="599"/>
      <c r="K9" s="599"/>
      <c r="L9" s="647" t="s">
        <v>784</v>
      </c>
      <c r="M9" s="648"/>
      <c r="N9" s="647"/>
    </row>
    <row r="10" spans="1:781 1037:1805 2061:2829 3085:3853 4109:4877 5133:5901 6157:6925 7181:7949 8205:8973 9229:9997 10253:11021 11277:12045 12301:13069 13325:14093 14349:15117 15373:16141" s="602" customFormat="1" ht="48" customHeight="1" x14ac:dyDescent="0.3">
      <c r="A10" s="600" t="s">
        <v>785</v>
      </c>
      <c r="B10" s="600" t="s">
        <v>786</v>
      </c>
      <c r="C10" s="600" t="s">
        <v>787</v>
      </c>
      <c r="D10" s="600" t="s">
        <v>788</v>
      </c>
      <c r="E10" s="600" t="s">
        <v>789</v>
      </c>
      <c r="F10" s="600" t="s">
        <v>790</v>
      </c>
      <c r="G10" s="600" t="s">
        <v>791</v>
      </c>
      <c r="H10" s="600" t="s">
        <v>792</v>
      </c>
      <c r="I10" s="600" t="s">
        <v>793</v>
      </c>
      <c r="J10" s="600" t="s">
        <v>730</v>
      </c>
      <c r="K10" s="600" t="s">
        <v>794</v>
      </c>
      <c r="L10" s="600" t="s">
        <v>795</v>
      </c>
      <c r="M10" s="409" t="s">
        <v>796</v>
      </c>
      <c r="N10" s="600" t="s">
        <v>797</v>
      </c>
      <c r="O10" s="600" t="s">
        <v>798</v>
      </c>
      <c r="JI10" s="410"/>
      <c r="TE10" s="410"/>
      <c r="ADA10" s="410"/>
      <c r="AMW10" s="410"/>
      <c r="AWS10" s="410"/>
      <c r="BGO10" s="410"/>
      <c r="BQK10" s="410"/>
      <c r="CAG10" s="410"/>
      <c r="CKC10" s="410"/>
      <c r="CTY10" s="410"/>
      <c r="DDU10" s="410"/>
      <c r="DNQ10" s="410"/>
      <c r="DXM10" s="410"/>
      <c r="EHI10" s="410"/>
      <c r="ERE10" s="410"/>
      <c r="FBA10" s="410"/>
      <c r="FKW10" s="410"/>
      <c r="FUS10" s="410"/>
      <c r="GEO10" s="410"/>
      <c r="GOK10" s="410"/>
      <c r="GYG10" s="410"/>
      <c r="HIC10" s="410"/>
      <c r="HRY10" s="410"/>
      <c r="IBU10" s="410"/>
      <c r="ILQ10" s="410"/>
      <c r="IVM10" s="410"/>
      <c r="JFI10" s="410"/>
      <c r="JPE10" s="410"/>
      <c r="JZA10" s="410"/>
      <c r="KIW10" s="410"/>
      <c r="KSS10" s="410"/>
      <c r="LCO10" s="410"/>
      <c r="LMK10" s="410"/>
      <c r="LWG10" s="410"/>
      <c r="MGC10" s="410"/>
      <c r="MPY10" s="410"/>
      <c r="MZU10" s="410"/>
      <c r="NJQ10" s="410"/>
      <c r="NTM10" s="410"/>
      <c r="ODI10" s="410"/>
      <c r="ONE10" s="410"/>
      <c r="OXA10" s="410"/>
      <c r="PGW10" s="410"/>
      <c r="PQS10" s="410"/>
      <c r="QAO10" s="410"/>
      <c r="QKK10" s="410"/>
      <c r="QUG10" s="410"/>
      <c r="REC10" s="410"/>
      <c r="RNY10" s="410"/>
      <c r="RXU10" s="410"/>
      <c r="SHQ10" s="410"/>
      <c r="SRM10" s="410"/>
      <c r="TBI10" s="410"/>
      <c r="TLE10" s="410"/>
      <c r="TVA10" s="410"/>
      <c r="UEW10" s="410"/>
      <c r="UOS10" s="410"/>
      <c r="UYO10" s="410"/>
      <c r="VIK10" s="410"/>
      <c r="VSG10" s="410"/>
      <c r="WCC10" s="410"/>
      <c r="WLY10" s="410"/>
      <c r="WVU10" s="410"/>
    </row>
    <row r="11" spans="1:781 1037:1805 2061:2829 3085:3853 4109:4877 5133:5901 6157:6925 7181:7949 8205:8973 9229:9997 10253:11021 11277:12045 12301:13069 13325:14093 14349:15117 15373:16141" s="405" customFormat="1" ht="27" hidden="1" customHeight="1" x14ac:dyDescent="0.3">
      <c r="A11" s="411" t="s">
        <v>799</v>
      </c>
      <c r="B11" s="411">
        <v>4600059222</v>
      </c>
      <c r="C11" s="412">
        <v>44836</v>
      </c>
      <c r="D11" s="411" t="s">
        <v>800</v>
      </c>
      <c r="E11" s="411" t="s">
        <v>801</v>
      </c>
      <c r="F11" s="411" t="s">
        <v>802</v>
      </c>
      <c r="G11" s="411"/>
      <c r="H11" s="411"/>
      <c r="I11" s="411" t="s">
        <v>803</v>
      </c>
      <c r="J11" s="411"/>
      <c r="K11" s="411"/>
      <c r="L11" s="411" t="s">
        <v>804</v>
      </c>
      <c r="M11" s="411">
        <v>56</v>
      </c>
      <c r="N11" s="412" t="s">
        <v>805</v>
      </c>
      <c r="O11" s="413" t="s">
        <v>806</v>
      </c>
    </row>
    <row r="12" spans="1:781 1037:1805 2061:2829 3085:3853 4109:4877 5133:5901 6157:6925 7181:7949 8205:8973 9229:9997 10253:11021 11277:12045 12301:13069 13325:14093 14349:15117 15373:16141" s="405" customFormat="1" ht="37.950000000000003" hidden="1" customHeight="1" x14ac:dyDescent="0.3">
      <c r="A12" s="411" t="s">
        <v>807</v>
      </c>
      <c r="B12" s="411">
        <v>4600059307</v>
      </c>
      <c r="C12" s="412" t="s">
        <v>808</v>
      </c>
      <c r="D12" s="411" t="s">
        <v>809</v>
      </c>
      <c r="E12" s="411" t="s">
        <v>810</v>
      </c>
      <c r="F12" s="411" t="s">
        <v>811</v>
      </c>
      <c r="G12" s="411"/>
      <c r="H12" s="411"/>
      <c r="I12" s="411" t="s">
        <v>812</v>
      </c>
      <c r="J12" s="411"/>
      <c r="K12" s="411"/>
      <c r="L12" s="411" t="s">
        <v>813</v>
      </c>
      <c r="M12" s="411">
        <v>70</v>
      </c>
      <c r="N12" s="412" t="s">
        <v>814</v>
      </c>
      <c r="O12" s="413" t="s">
        <v>806</v>
      </c>
    </row>
    <row r="13" spans="1:781 1037:1805 2061:2829 3085:3853 4109:4877 5133:5901 6157:6925 7181:7949 8205:8973 9229:9997 10253:11021 11277:12045 12301:13069 13325:14093 14349:15117 15373:16141" s="405" customFormat="1" ht="35.4" hidden="1" customHeight="1" x14ac:dyDescent="0.3">
      <c r="A13" s="411" t="s">
        <v>815</v>
      </c>
      <c r="B13" s="411">
        <v>4600058803</v>
      </c>
      <c r="C13" s="412" t="s">
        <v>816</v>
      </c>
      <c r="D13" s="411" t="s">
        <v>817</v>
      </c>
      <c r="E13" s="411" t="s">
        <v>810</v>
      </c>
      <c r="F13" s="411" t="s">
        <v>818</v>
      </c>
      <c r="G13" s="411"/>
      <c r="H13" s="411"/>
      <c r="I13" s="411" t="s">
        <v>819</v>
      </c>
      <c r="J13" s="411"/>
      <c r="K13" s="411"/>
      <c r="L13" s="411" t="s">
        <v>820</v>
      </c>
      <c r="M13" s="411">
        <v>21</v>
      </c>
      <c r="N13" s="412" t="s">
        <v>821</v>
      </c>
      <c r="O13" s="413" t="s">
        <v>806</v>
      </c>
    </row>
    <row r="14" spans="1:781 1037:1805 2061:2829 3085:3853 4109:4877 5133:5901 6157:6925 7181:7949 8205:8973 9229:9997 10253:11021 11277:12045 12301:13069 13325:14093 14349:15117 15373:16141" s="405" customFormat="1" ht="37.950000000000003" hidden="1" customHeight="1" x14ac:dyDescent="0.3">
      <c r="A14" s="414" t="s">
        <v>822</v>
      </c>
      <c r="B14" s="414">
        <v>4600058769</v>
      </c>
      <c r="C14" s="415" t="s">
        <v>823</v>
      </c>
      <c r="D14" s="414" t="s">
        <v>824</v>
      </c>
      <c r="E14" s="414" t="s">
        <v>825</v>
      </c>
      <c r="F14" s="414" t="s">
        <v>818</v>
      </c>
      <c r="G14" s="414"/>
      <c r="H14" s="414"/>
      <c r="I14" s="416" t="s">
        <v>826</v>
      </c>
      <c r="J14" s="416"/>
      <c r="K14" s="416"/>
      <c r="L14" s="414" t="s">
        <v>827</v>
      </c>
      <c r="M14" s="414">
        <v>49</v>
      </c>
      <c r="N14" s="415" t="s">
        <v>828</v>
      </c>
      <c r="O14" s="413" t="s">
        <v>806</v>
      </c>
    </row>
    <row r="15" spans="1:781 1037:1805 2061:2829 3085:3853 4109:4877 5133:5901 6157:6925 7181:7949 8205:8973 9229:9997 10253:11021 11277:12045 12301:13069 13325:14093 14349:15117 15373:16141" s="405" customFormat="1" ht="31.2" hidden="1" customHeight="1" x14ac:dyDescent="0.3">
      <c r="A15" s="411" t="s">
        <v>829</v>
      </c>
      <c r="B15" s="417" t="s">
        <v>830</v>
      </c>
      <c r="C15" s="412" t="s">
        <v>831</v>
      </c>
      <c r="D15" s="411" t="s">
        <v>832</v>
      </c>
      <c r="E15" s="411" t="s">
        <v>833</v>
      </c>
      <c r="F15" s="411" t="s">
        <v>802</v>
      </c>
      <c r="G15" s="411"/>
      <c r="H15" s="411"/>
      <c r="I15" s="411" t="s">
        <v>834</v>
      </c>
      <c r="J15" s="411"/>
      <c r="K15" s="411"/>
      <c r="L15" s="411" t="s">
        <v>804</v>
      </c>
      <c r="M15" s="411">
        <v>56</v>
      </c>
      <c r="N15" s="412" t="s">
        <v>835</v>
      </c>
      <c r="O15" s="413" t="s">
        <v>806</v>
      </c>
    </row>
    <row r="16" spans="1:781 1037:1805 2061:2829 3085:3853 4109:4877 5133:5901 6157:6925 7181:7949 8205:8973 9229:9997 10253:11021 11277:12045 12301:13069 13325:14093 14349:15117 15373:16141" s="405" customFormat="1" ht="28.2" hidden="1" customHeight="1" x14ac:dyDescent="0.3">
      <c r="A16" s="411" t="s">
        <v>836</v>
      </c>
      <c r="B16" s="411">
        <v>4511115211</v>
      </c>
      <c r="C16" s="412" t="s">
        <v>837</v>
      </c>
      <c r="D16" s="411" t="s">
        <v>838</v>
      </c>
      <c r="E16" s="411" t="s">
        <v>839</v>
      </c>
      <c r="F16" s="411" t="s">
        <v>840</v>
      </c>
      <c r="G16" s="411"/>
      <c r="H16" s="411"/>
      <c r="I16" s="411" t="s">
        <v>841</v>
      </c>
      <c r="J16" s="411"/>
      <c r="K16" s="411"/>
      <c r="L16" s="411" t="s">
        <v>842</v>
      </c>
      <c r="M16" s="411" t="s">
        <v>109</v>
      </c>
      <c r="N16" s="412" t="s">
        <v>837</v>
      </c>
      <c r="O16" s="413" t="s">
        <v>806</v>
      </c>
    </row>
    <row r="17" spans="1:15" s="405" customFormat="1" ht="62.25" hidden="1" customHeight="1" x14ac:dyDescent="0.3">
      <c r="A17" s="418" t="s">
        <v>843</v>
      </c>
      <c r="B17" s="418">
        <v>4511176816</v>
      </c>
      <c r="C17" s="419" t="s">
        <v>844</v>
      </c>
      <c r="D17" s="418" t="s">
        <v>845</v>
      </c>
      <c r="E17" s="418" t="s">
        <v>839</v>
      </c>
      <c r="F17" s="418" t="s">
        <v>840</v>
      </c>
      <c r="G17" s="418"/>
      <c r="H17" s="418"/>
      <c r="I17" s="418" t="s">
        <v>846</v>
      </c>
      <c r="J17" s="418"/>
      <c r="K17" s="418"/>
      <c r="L17" s="418" t="s">
        <v>847</v>
      </c>
      <c r="M17" s="418" t="s">
        <v>847</v>
      </c>
      <c r="N17" s="418" t="s">
        <v>109</v>
      </c>
      <c r="O17" s="420" t="s">
        <v>848</v>
      </c>
    </row>
    <row r="18" spans="1:15" s="405" customFormat="1" ht="16.2" hidden="1" customHeight="1" x14ac:dyDescent="0.3">
      <c r="A18" s="411" t="s">
        <v>807</v>
      </c>
      <c r="B18" s="411">
        <v>4600061032</v>
      </c>
      <c r="C18" s="412" t="s">
        <v>849</v>
      </c>
      <c r="D18" s="411" t="s">
        <v>850</v>
      </c>
      <c r="E18" s="411" t="s">
        <v>810</v>
      </c>
      <c r="F18" s="411" t="s">
        <v>811</v>
      </c>
      <c r="G18" s="411"/>
      <c r="H18" s="411"/>
      <c r="I18" s="411" t="s">
        <v>851</v>
      </c>
      <c r="J18" s="411"/>
      <c r="K18" s="411"/>
      <c r="L18" s="411" t="s">
        <v>820</v>
      </c>
      <c r="M18" s="411">
        <v>21</v>
      </c>
      <c r="N18" s="411" t="s">
        <v>852</v>
      </c>
      <c r="O18" s="413" t="s">
        <v>806</v>
      </c>
    </row>
    <row r="19" spans="1:15" s="405" customFormat="1" ht="80.400000000000006" hidden="1" customHeight="1" x14ac:dyDescent="0.3">
      <c r="A19" s="411" t="s">
        <v>853</v>
      </c>
      <c r="B19" s="421">
        <v>4511223729</v>
      </c>
      <c r="C19" s="412" t="s">
        <v>854</v>
      </c>
      <c r="D19" s="411" t="s">
        <v>855</v>
      </c>
      <c r="E19" s="411" t="s">
        <v>839</v>
      </c>
      <c r="F19" s="411" t="s">
        <v>840</v>
      </c>
      <c r="G19" s="411"/>
      <c r="H19" s="411"/>
      <c r="I19" s="421" t="s">
        <v>856</v>
      </c>
      <c r="J19" s="421"/>
      <c r="K19" s="421"/>
      <c r="L19" s="411" t="s">
        <v>109</v>
      </c>
      <c r="M19" s="411" t="s">
        <v>109</v>
      </c>
      <c r="N19" s="411" t="s">
        <v>857</v>
      </c>
      <c r="O19" s="422" t="s">
        <v>806</v>
      </c>
    </row>
    <row r="20" spans="1:15" s="405" customFormat="1" hidden="1" x14ac:dyDescent="0.3">
      <c r="A20" s="411" t="s">
        <v>858</v>
      </c>
      <c r="B20" s="421">
        <v>4600061535</v>
      </c>
      <c r="C20" s="412" t="s">
        <v>859</v>
      </c>
      <c r="D20" s="411" t="s">
        <v>860</v>
      </c>
      <c r="E20" s="411" t="s">
        <v>861</v>
      </c>
      <c r="F20" s="411" t="s">
        <v>811</v>
      </c>
      <c r="G20" s="411"/>
      <c r="H20" s="411"/>
      <c r="I20" s="421" t="s">
        <v>862</v>
      </c>
      <c r="J20" s="421"/>
      <c r="K20" s="421"/>
      <c r="L20" s="411" t="s">
        <v>813</v>
      </c>
      <c r="M20" s="411">
        <v>60</v>
      </c>
      <c r="N20" s="411" t="s">
        <v>863</v>
      </c>
      <c r="O20" s="413" t="s">
        <v>806</v>
      </c>
    </row>
    <row r="21" spans="1:15" s="405" customFormat="1" hidden="1" x14ac:dyDescent="0.3">
      <c r="A21" s="418" t="s">
        <v>864</v>
      </c>
      <c r="B21" s="423">
        <v>4511305818</v>
      </c>
      <c r="C21" s="419" t="s">
        <v>865</v>
      </c>
      <c r="D21" s="418" t="s">
        <v>866</v>
      </c>
      <c r="E21" s="418" t="s">
        <v>839</v>
      </c>
      <c r="F21" s="418" t="s">
        <v>840</v>
      </c>
      <c r="G21" s="418"/>
      <c r="H21" s="418"/>
      <c r="I21" s="423" t="s">
        <v>867</v>
      </c>
      <c r="J21" s="423"/>
      <c r="K21" s="423"/>
      <c r="L21" s="418" t="s">
        <v>847</v>
      </c>
      <c r="M21" s="418" t="s">
        <v>847</v>
      </c>
      <c r="N21" s="418" t="s">
        <v>109</v>
      </c>
      <c r="O21" s="424" t="s">
        <v>806</v>
      </c>
    </row>
    <row r="22" spans="1:15" s="405" customFormat="1" hidden="1" x14ac:dyDescent="0.3">
      <c r="A22" s="411" t="s">
        <v>868</v>
      </c>
      <c r="B22" s="421">
        <v>4511332298</v>
      </c>
      <c r="C22" s="412" t="s">
        <v>869</v>
      </c>
      <c r="D22" s="411" t="s">
        <v>870</v>
      </c>
      <c r="E22" s="411" t="s">
        <v>839</v>
      </c>
      <c r="F22" s="411" t="s">
        <v>840</v>
      </c>
      <c r="G22" s="411"/>
      <c r="H22" s="411"/>
      <c r="I22" s="421" t="s">
        <v>871</v>
      </c>
      <c r="J22" s="421"/>
      <c r="K22" s="421"/>
      <c r="L22" s="411" t="s">
        <v>847</v>
      </c>
      <c r="M22" s="411" t="s">
        <v>847</v>
      </c>
      <c r="N22" s="411" t="s">
        <v>109</v>
      </c>
      <c r="O22" s="413" t="s">
        <v>806</v>
      </c>
    </row>
    <row r="23" spans="1:15" s="405" customFormat="1" hidden="1" x14ac:dyDescent="0.3">
      <c r="A23" s="411" t="s">
        <v>872</v>
      </c>
      <c r="B23" s="421">
        <v>4511345665</v>
      </c>
      <c r="C23" s="412" t="s">
        <v>873</v>
      </c>
      <c r="D23" s="411" t="s">
        <v>874</v>
      </c>
      <c r="E23" s="411" t="s">
        <v>839</v>
      </c>
      <c r="F23" s="411" t="s">
        <v>840</v>
      </c>
      <c r="G23" s="411"/>
      <c r="H23" s="411"/>
      <c r="I23" s="421" t="s">
        <v>875</v>
      </c>
      <c r="J23" s="421"/>
      <c r="K23" s="421"/>
      <c r="L23" s="411" t="s">
        <v>842</v>
      </c>
      <c r="M23" s="411" t="s">
        <v>109</v>
      </c>
      <c r="N23" s="411" t="s">
        <v>109</v>
      </c>
      <c r="O23" s="413" t="s">
        <v>806</v>
      </c>
    </row>
    <row r="24" spans="1:15" s="405" customFormat="1" hidden="1" x14ac:dyDescent="0.3">
      <c r="A24" s="411" t="s">
        <v>876</v>
      </c>
      <c r="B24" s="421">
        <v>4511347220</v>
      </c>
      <c r="C24" s="412" t="s">
        <v>877</v>
      </c>
      <c r="D24" s="411" t="s">
        <v>878</v>
      </c>
      <c r="E24" s="411" t="s">
        <v>839</v>
      </c>
      <c r="F24" s="411" t="s">
        <v>840</v>
      </c>
      <c r="G24" s="411"/>
      <c r="H24" s="411"/>
      <c r="I24" s="421" t="s">
        <v>879</v>
      </c>
      <c r="J24" s="421"/>
      <c r="K24" s="421"/>
      <c r="L24" s="411" t="s">
        <v>847</v>
      </c>
      <c r="M24" s="411" t="s">
        <v>109</v>
      </c>
      <c r="N24" s="411" t="s">
        <v>109</v>
      </c>
      <c r="O24" s="413" t="s">
        <v>806</v>
      </c>
    </row>
    <row r="25" spans="1:15" s="405" customFormat="1" hidden="1" x14ac:dyDescent="0.3">
      <c r="A25" s="411" t="s">
        <v>868</v>
      </c>
      <c r="B25" s="421">
        <v>4511349225</v>
      </c>
      <c r="C25" s="412" t="s">
        <v>880</v>
      </c>
      <c r="D25" s="411" t="s">
        <v>881</v>
      </c>
      <c r="E25" s="411" t="s">
        <v>839</v>
      </c>
      <c r="F25" s="411" t="s">
        <v>840</v>
      </c>
      <c r="G25" s="411"/>
      <c r="H25" s="411"/>
      <c r="I25" s="421" t="s">
        <v>882</v>
      </c>
      <c r="J25" s="421"/>
      <c r="K25" s="421"/>
      <c r="L25" s="411" t="s">
        <v>847</v>
      </c>
      <c r="M25" s="411" t="s">
        <v>847</v>
      </c>
      <c r="N25" s="411" t="s">
        <v>109</v>
      </c>
      <c r="O25" s="413" t="s">
        <v>806</v>
      </c>
    </row>
    <row r="26" spans="1:15" s="405" customFormat="1" hidden="1" x14ac:dyDescent="0.3">
      <c r="A26" s="411" t="s">
        <v>883</v>
      </c>
      <c r="B26" s="421">
        <v>4511349401</v>
      </c>
      <c r="C26" s="412" t="s">
        <v>880</v>
      </c>
      <c r="D26" s="411" t="s">
        <v>884</v>
      </c>
      <c r="E26" s="411" t="s">
        <v>839</v>
      </c>
      <c r="F26" s="411" t="s">
        <v>840</v>
      </c>
      <c r="G26" s="411"/>
      <c r="H26" s="411"/>
      <c r="I26" s="421" t="s">
        <v>885</v>
      </c>
      <c r="J26" s="421"/>
      <c r="K26" s="421"/>
      <c r="L26" s="411" t="s">
        <v>847</v>
      </c>
      <c r="M26" s="411" t="s">
        <v>847</v>
      </c>
      <c r="N26" s="411" t="s">
        <v>109</v>
      </c>
      <c r="O26" s="413" t="s">
        <v>806</v>
      </c>
    </row>
    <row r="27" spans="1:15" s="405" customFormat="1" hidden="1" x14ac:dyDescent="0.3">
      <c r="A27" s="425" t="s">
        <v>719</v>
      </c>
      <c r="B27" s="426">
        <v>4511352868</v>
      </c>
      <c r="C27" s="427" t="s">
        <v>886</v>
      </c>
      <c r="D27" s="425" t="s">
        <v>887</v>
      </c>
      <c r="E27" s="425" t="s">
        <v>839</v>
      </c>
      <c r="F27" s="425" t="s">
        <v>840</v>
      </c>
      <c r="G27" s="425"/>
      <c r="H27" s="425"/>
      <c r="I27" s="426" t="s">
        <v>888</v>
      </c>
      <c r="J27" s="426"/>
      <c r="K27" s="426"/>
      <c r="L27" s="425" t="s">
        <v>889</v>
      </c>
      <c r="M27" s="425" t="s">
        <v>847</v>
      </c>
      <c r="N27" s="425" t="s">
        <v>109</v>
      </c>
      <c r="O27" s="420" t="s">
        <v>806</v>
      </c>
    </row>
    <row r="28" spans="1:15" s="405" customFormat="1" hidden="1" x14ac:dyDescent="0.3">
      <c r="A28" s="411" t="s">
        <v>719</v>
      </c>
      <c r="B28" s="421">
        <v>4511352968</v>
      </c>
      <c r="C28" s="412" t="s">
        <v>886</v>
      </c>
      <c r="D28" s="411" t="s">
        <v>890</v>
      </c>
      <c r="E28" s="411" t="s">
        <v>839</v>
      </c>
      <c r="F28" s="411" t="s">
        <v>840</v>
      </c>
      <c r="G28" s="411"/>
      <c r="H28" s="411"/>
      <c r="I28" s="421" t="s">
        <v>891</v>
      </c>
      <c r="J28" s="421"/>
      <c r="K28" s="421"/>
      <c r="L28" s="411" t="s">
        <v>889</v>
      </c>
      <c r="M28" s="411" t="s">
        <v>847</v>
      </c>
      <c r="N28" s="411" t="s">
        <v>109</v>
      </c>
      <c r="O28" s="413" t="s">
        <v>806</v>
      </c>
    </row>
    <row r="29" spans="1:15" s="405" customFormat="1" hidden="1" x14ac:dyDescent="0.3">
      <c r="A29" s="411" t="s">
        <v>367</v>
      </c>
      <c r="B29" s="421">
        <v>4511352376</v>
      </c>
      <c r="C29" s="412" t="s">
        <v>886</v>
      </c>
      <c r="D29" s="411" t="s">
        <v>892</v>
      </c>
      <c r="E29" s="411" t="s">
        <v>839</v>
      </c>
      <c r="F29" s="411" t="s">
        <v>840</v>
      </c>
      <c r="G29" s="411"/>
      <c r="H29" s="411"/>
      <c r="I29" s="421" t="s">
        <v>893</v>
      </c>
      <c r="J29" s="421"/>
      <c r="K29" s="421"/>
      <c r="L29" s="411" t="s">
        <v>894</v>
      </c>
      <c r="M29" s="411" t="s">
        <v>847</v>
      </c>
      <c r="N29" s="411" t="s">
        <v>109</v>
      </c>
      <c r="O29" s="413" t="s">
        <v>806</v>
      </c>
    </row>
    <row r="30" spans="1:15" s="405" customFormat="1" hidden="1" x14ac:dyDescent="0.3">
      <c r="A30" s="411" t="s">
        <v>868</v>
      </c>
      <c r="B30" s="421">
        <v>4511361581</v>
      </c>
      <c r="C30" s="412" t="s">
        <v>895</v>
      </c>
      <c r="D30" s="411" t="s">
        <v>896</v>
      </c>
      <c r="E30" s="411" t="s">
        <v>839</v>
      </c>
      <c r="F30" s="411" t="s">
        <v>840</v>
      </c>
      <c r="G30" s="411"/>
      <c r="H30" s="411"/>
      <c r="I30" s="421" t="s">
        <v>897</v>
      </c>
      <c r="J30" s="421"/>
      <c r="K30" s="421"/>
      <c r="L30" s="411" t="s">
        <v>847</v>
      </c>
      <c r="M30" s="411" t="s">
        <v>847</v>
      </c>
      <c r="N30" s="411" t="s">
        <v>109</v>
      </c>
      <c r="O30" s="413" t="s">
        <v>806</v>
      </c>
    </row>
    <row r="31" spans="1:15" s="405" customFormat="1" hidden="1" x14ac:dyDescent="0.3">
      <c r="A31" s="418" t="s">
        <v>898</v>
      </c>
      <c r="B31" s="423">
        <v>4511378481</v>
      </c>
      <c r="C31" s="419" t="s">
        <v>899</v>
      </c>
      <c r="D31" s="418" t="s">
        <v>900</v>
      </c>
      <c r="E31" s="418" t="s">
        <v>117</v>
      </c>
      <c r="F31" s="418" t="s">
        <v>840</v>
      </c>
      <c r="G31" s="418"/>
      <c r="H31" s="418"/>
      <c r="I31" s="423" t="s">
        <v>901</v>
      </c>
      <c r="J31" s="423"/>
      <c r="K31" s="423"/>
      <c r="L31" s="418" t="s">
        <v>847</v>
      </c>
      <c r="M31" s="418" t="s">
        <v>847</v>
      </c>
      <c r="N31" s="418" t="s">
        <v>109</v>
      </c>
      <c r="O31" s="424" t="s">
        <v>806</v>
      </c>
    </row>
    <row r="32" spans="1:15" s="405" customFormat="1" hidden="1" x14ac:dyDescent="0.3">
      <c r="A32" s="411" t="s">
        <v>719</v>
      </c>
      <c r="B32" s="421">
        <v>4511393016</v>
      </c>
      <c r="C32" s="412" t="s">
        <v>902</v>
      </c>
      <c r="D32" s="411" t="s">
        <v>903</v>
      </c>
      <c r="E32" s="411" t="s">
        <v>839</v>
      </c>
      <c r="F32" s="411" t="s">
        <v>840</v>
      </c>
      <c r="G32" s="411"/>
      <c r="H32" s="411"/>
      <c r="I32" s="421" t="s">
        <v>904</v>
      </c>
      <c r="J32" s="421"/>
      <c r="K32" s="421"/>
      <c r="L32" s="411" t="s">
        <v>847</v>
      </c>
      <c r="M32" s="411" t="s">
        <v>847</v>
      </c>
      <c r="N32" s="411" t="s">
        <v>109</v>
      </c>
      <c r="O32" s="422" t="s">
        <v>806</v>
      </c>
    </row>
    <row r="33" spans="1:26" s="405" customFormat="1" hidden="1" x14ac:dyDescent="0.3">
      <c r="A33" s="411" t="s">
        <v>905</v>
      </c>
      <c r="B33" s="421">
        <v>4511430108</v>
      </c>
      <c r="C33" s="412" t="s">
        <v>906</v>
      </c>
      <c r="D33" s="411" t="s">
        <v>907</v>
      </c>
      <c r="E33" s="411" t="s">
        <v>117</v>
      </c>
      <c r="F33" s="411" t="s">
        <v>840</v>
      </c>
      <c r="G33" s="411"/>
      <c r="H33" s="411"/>
      <c r="I33" s="421" t="s">
        <v>908</v>
      </c>
      <c r="J33" s="421"/>
      <c r="K33" s="421"/>
      <c r="L33" s="411" t="s">
        <v>909</v>
      </c>
      <c r="M33" s="411" t="s">
        <v>847</v>
      </c>
      <c r="N33" s="411" t="s">
        <v>109</v>
      </c>
      <c r="O33" s="413" t="s">
        <v>806</v>
      </c>
    </row>
    <row r="34" spans="1:26" s="405" customFormat="1" hidden="1" x14ac:dyDescent="0.3">
      <c r="A34" s="411" t="s">
        <v>554</v>
      </c>
      <c r="B34" s="421">
        <v>4511433501</v>
      </c>
      <c r="C34" s="412" t="s">
        <v>910</v>
      </c>
      <c r="D34" s="411" t="s">
        <v>911</v>
      </c>
      <c r="E34" s="411" t="s">
        <v>117</v>
      </c>
      <c r="F34" s="411" t="s">
        <v>840</v>
      </c>
      <c r="G34" s="411"/>
      <c r="H34" s="411"/>
      <c r="I34" s="421" t="s">
        <v>912</v>
      </c>
      <c r="J34" s="421"/>
      <c r="K34" s="421"/>
      <c r="L34" s="411" t="s">
        <v>913</v>
      </c>
      <c r="M34" s="411" t="s">
        <v>847</v>
      </c>
      <c r="N34" s="411" t="s">
        <v>109</v>
      </c>
      <c r="O34" s="413" t="s">
        <v>806</v>
      </c>
    </row>
    <row r="35" spans="1:26" s="405" customFormat="1" hidden="1" x14ac:dyDescent="0.3">
      <c r="A35" s="411" t="s">
        <v>914</v>
      </c>
      <c r="B35" s="421">
        <v>4511441401</v>
      </c>
      <c r="C35" s="412" t="s">
        <v>915</v>
      </c>
      <c r="D35" s="411" t="s">
        <v>916</v>
      </c>
      <c r="E35" s="411" t="s">
        <v>839</v>
      </c>
      <c r="F35" s="411" t="s">
        <v>840</v>
      </c>
      <c r="G35" s="411"/>
      <c r="H35" s="411"/>
      <c r="I35" s="421" t="s">
        <v>917</v>
      </c>
      <c r="J35" s="421"/>
      <c r="K35" s="421"/>
      <c r="L35" s="411" t="s">
        <v>109</v>
      </c>
      <c r="M35" s="411" t="s">
        <v>109</v>
      </c>
      <c r="N35" s="411" t="s">
        <v>109</v>
      </c>
      <c r="O35" s="413" t="s">
        <v>806</v>
      </c>
    </row>
    <row r="36" spans="1:26" s="405" customFormat="1" hidden="1" x14ac:dyDescent="0.3">
      <c r="A36" s="411" t="s">
        <v>918</v>
      </c>
      <c r="B36" s="421">
        <v>4511447877</v>
      </c>
      <c r="C36" s="412" t="s">
        <v>919</v>
      </c>
      <c r="D36" s="411" t="s">
        <v>920</v>
      </c>
      <c r="E36" s="411" t="s">
        <v>839</v>
      </c>
      <c r="F36" s="411" t="s">
        <v>840</v>
      </c>
      <c r="G36" s="411"/>
      <c r="H36" s="411"/>
      <c r="I36" s="421" t="s">
        <v>921</v>
      </c>
      <c r="J36" s="421"/>
      <c r="K36" s="421"/>
      <c r="L36" s="411">
        <v>5</v>
      </c>
      <c r="M36" s="411" t="s">
        <v>109</v>
      </c>
      <c r="N36" s="411" t="s">
        <v>109</v>
      </c>
      <c r="O36" s="413" t="s">
        <v>806</v>
      </c>
    </row>
    <row r="37" spans="1:26" s="405" customFormat="1" hidden="1" x14ac:dyDescent="0.3">
      <c r="A37" s="411" t="s">
        <v>918</v>
      </c>
      <c r="B37" s="421">
        <v>4511447886</v>
      </c>
      <c r="C37" s="412" t="s">
        <v>919</v>
      </c>
      <c r="D37" s="411" t="s">
        <v>922</v>
      </c>
      <c r="E37" s="411" t="s">
        <v>839</v>
      </c>
      <c r="F37" s="411" t="s">
        <v>840</v>
      </c>
      <c r="G37" s="411"/>
      <c r="H37" s="411"/>
      <c r="I37" s="421" t="s">
        <v>923</v>
      </c>
      <c r="J37" s="421"/>
      <c r="K37" s="421"/>
      <c r="L37" s="411">
        <v>10</v>
      </c>
      <c r="M37" s="411" t="s">
        <v>109</v>
      </c>
      <c r="N37" s="411" t="s">
        <v>109</v>
      </c>
      <c r="O37" s="413" t="s">
        <v>806</v>
      </c>
    </row>
    <row r="38" spans="1:26" s="405" customFormat="1" hidden="1" x14ac:dyDescent="0.3">
      <c r="A38" s="418" t="s">
        <v>918</v>
      </c>
      <c r="B38" s="423">
        <v>4511449707</v>
      </c>
      <c r="C38" s="419" t="s">
        <v>924</v>
      </c>
      <c r="D38" s="418" t="s">
        <v>925</v>
      </c>
      <c r="E38" s="418" t="s">
        <v>839</v>
      </c>
      <c r="F38" s="418" t="s">
        <v>840</v>
      </c>
      <c r="G38" s="418"/>
      <c r="H38" s="418"/>
      <c r="I38" s="423" t="s">
        <v>926</v>
      </c>
      <c r="J38" s="423"/>
      <c r="K38" s="423"/>
      <c r="L38" s="418">
        <v>10</v>
      </c>
      <c r="M38" s="418" t="s">
        <v>109</v>
      </c>
      <c r="N38" s="418" t="s">
        <v>109</v>
      </c>
      <c r="O38" s="424" t="s">
        <v>806</v>
      </c>
    </row>
    <row r="39" spans="1:26" s="405" customFormat="1" hidden="1" x14ac:dyDescent="0.3">
      <c r="A39" s="411" t="s">
        <v>927</v>
      </c>
      <c r="B39" s="421">
        <v>4511452700</v>
      </c>
      <c r="C39" s="412" t="s">
        <v>928</v>
      </c>
      <c r="D39" s="411" t="s">
        <v>929</v>
      </c>
      <c r="E39" s="411" t="s">
        <v>839</v>
      </c>
      <c r="F39" s="411" t="s">
        <v>840</v>
      </c>
      <c r="G39" s="411"/>
      <c r="H39" s="411"/>
      <c r="I39" s="428">
        <v>200641.3</v>
      </c>
      <c r="J39" s="428"/>
      <c r="K39" s="428"/>
      <c r="L39" s="411" t="s">
        <v>847</v>
      </c>
      <c r="M39" s="411" t="s">
        <v>109</v>
      </c>
      <c r="N39" s="411" t="s">
        <v>109</v>
      </c>
      <c r="O39" s="413" t="s">
        <v>806</v>
      </c>
    </row>
    <row r="40" spans="1:26" s="405" customFormat="1" hidden="1" x14ac:dyDescent="0.3">
      <c r="A40" s="411" t="s">
        <v>719</v>
      </c>
      <c r="B40" s="411">
        <v>4511452986</v>
      </c>
      <c r="C40" s="412" t="s">
        <v>928</v>
      </c>
      <c r="D40" s="411" t="s">
        <v>930</v>
      </c>
      <c r="E40" s="411" t="s">
        <v>839</v>
      </c>
      <c r="F40" s="411" t="s">
        <v>840</v>
      </c>
      <c r="G40" s="411"/>
      <c r="H40" s="411"/>
      <c r="I40" s="421" t="s">
        <v>931</v>
      </c>
      <c r="J40" s="421"/>
      <c r="K40" s="421"/>
      <c r="L40" s="411" t="s">
        <v>847</v>
      </c>
      <c r="M40" s="411" t="s">
        <v>109</v>
      </c>
      <c r="N40" s="411" t="s">
        <v>109</v>
      </c>
      <c r="O40" s="413" t="s">
        <v>806</v>
      </c>
    </row>
    <row r="41" spans="1:26" s="405" customFormat="1" hidden="1" x14ac:dyDescent="0.3">
      <c r="A41" s="418" t="s">
        <v>719</v>
      </c>
      <c r="B41" s="418">
        <v>4511461797</v>
      </c>
      <c r="C41" s="419" t="s">
        <v>932</v>
      </c>
      <c r="D41" s="418" t="s">
        <v>933</v>
      </c>
      <c r="E41" s="418" t="s">
        <v>839</v>
      </c>
      <c r="F41" s="418" t="s">
        <v>840</v>
      </c>
      <c r="G41" s="418"/>
      <c r="H41" s="418"/>
      <c r="I41" s="423" t="s">
        <v>934</v>
      </c>
      <c r="J41" s="423"/>
      <c r="K41" s="423"/>
      <c r="L41" s="418" t="s">
        <v>847</v>
      </c>
      <c r="M41" s="418" t="s">
        <v>109</v>
      </c>
      <c r="N41" s="418" t="s">
        <v>109</v>
      </c>
      <c r="O41" s="424" t="s">
        <v>806</v>
      </c>
    </row>
    <row r="42" spans="1:26" s="405" customFormat="1" ht="31.2" hidden="1" x14ac:dyDescent="0.3">
      <c r="A42" s="429" t="s">
        <v>843</v>
      </c>
      <c r="B42" s="429">
        <v>4511471214</v>
      </c>
      <c r="C42" s="429" t="s">
        <v>935</v>
      </c>
      <c r="D42" s="430" t="s">
        <v>936</v>
      </c>
      <c r="E42" s="431" t="s">
        <v>839</v>
      </c>
      <c r="F42" s="431" t="s">
        <v>840</v>
      </c>
      <c r="G42" s="431"/>
      <c r="H42" s="431"/>
      <c r="I42" s="429" t="s">
        <v>937</v>
      </c>
      <c r="J42" s="429"/>
      <c r="K42" s="429"/>
      <c r="L42" s="429" t="s">
        <v>847</v>
      </c>
      <c r="M42" s="429" t="s">
        <v>109</v>
      </c>
      <c r="N42" s="429" t="s">
        <v>109</v>
      </c>
      <c r="O42" s="432" t="s">
        <v>806</v>
      </c>
      <c r="P42" s="433"/>
      <c r="Q42" s="433"/>
      <c r="R42" s="433"/>
      <c r="S42" s="434"/>
      <c r="T42" s="435"/>
      <c r="U42" s="435"/>
      <c r="V42" s="433"/>
      <c r="W42" s="433"/>
      <c r="X42" s="433"/>
      <c r="Y42" s="433"/>
      <c r="Z42" s="436"/>
    </row>
    <row r="43" spans="1:26" s="405" customFormat="1" hidden="1" x14ac:dyDescent="0.3">
      <c r="A43" s="418" t="s">
        <v>719</v>
      </c>
      <c r="B43" s="418">
        <v>4511475148</v>
      </c>
      <c r="C43" s="418" t="s">
        <v>938</v>
      </c>
      <c r="D43" s="437" t="s">
        <v>939</v>
      </c>
      <c r="E43" s="418" t="s">
        <v>839</v>
      </c>
      <c r="F43" s="418" t="s">
        <v>840</v>
      </c>
      <c r="G43" s="418"/>
      <c r="H43" s="418"/>
      <c r="I43" s="418" t="s">
        <v>940</v>
      </c>
      <c r="J43" s="418"/>
      <c r="K43" s="418"/>
      <c r="L43" s="418" t="s">
        <v>847</v>
      </c>
      <c r="M43" s="418" t="s">
        <v>109</v>
      </c>
      <c r="N43" s="418" t="s">
        <v>109</v>
      </c>
      <c r="O43" s="424" t="s">
        <v>848</v>
      </c>
      <c r="Z43" s="438"/>
    </row>
    <row r="44" spans="1:26" s="405" customFormat="1" hidden="1" x14ac:dyDescent="0.3">
      <c r="A44" s="429" t="s">
        <v>719</v>
      </c>
      <c r="B44" s="429">
        <v>4511478675</v>
      </c>
      <c r="C44" s="429" t="s">
        <v>941</v>
      </c>
      <c r="D44" s="429" t="s">
        <v>942</v>
      </c>
      <c r="E44" s="429" t="s">
        <v>839</v>
      </c>
      <c r="F44" s="429" t="s">
        <v>840</v>
      </c>
      <c r="G44" s="429"/>
      <c r="H44" s="429"/>
      <c r="I44" s="429" t="s">
        <v>943</v>
      </c>
      <c r="J44" s="429"/>
      <c r="K44" s="429"/>
      <c r="L44" s="429" t="s">
        <v>847</v>
      </c>
      <c r="M44" s="439" t="s">
        <v>109</v>
      </c>
      <c r="N44" s="429" t="s">
        <v>109</v>
      </c>
      <c r="O44" s="432" t="s">
        <v>806</v>
      </c>
    </row>
    <row r="45" spans="1:26" s="405" customFormat="1" hidden="1" x14ac:dyDescent="0.3">
      <c r="A45" s="429" t="s">
        <v>554</v>
      </c>
      <c r="B45" s="429">
        <v>4511480483</v>
      </c>
      <c r="C45" s="429" t="s">
        <v>944</v>
      </c>
      <c r="D45" s="429" t="s">
        <v>945</v>
      </c>
      <c r="E45" s="429" t="s">
        <v>839</v>
      </c>
      <c r="F45" s="429" t="s">
        <v>840</v>
      </c>
      <c r="G45" s="429"/>
      <c r="H45" s="429"/>
      <c r="I45" s="429" t="s">
        <v>946</v>
      </c>
      <c r="J45" s="429"/>
      <c r="K45" s="429"/>
      <c r="L45" s="429" t="s">
        <v>847</v>
      </c>
      <c r="M45" s="439" t="s">
        <v>109</v>
      </c>
      <c r="N45" s="429" t="s">
        <v>109</v>
      </c>
      <c r="O45" s="432" t="s">
        <v>806</v>
      </c>
    </row>
    <row r="46" spans="1:26" s="405" customFormat="1" hidden="1" x14ac:dyDescent="0.3">
      <c r="A46" s="429" t="s">
        <v>918</v>
      </c>
      <c r="B46" s="429">
        <v>4511480878</v>
      </c>
      <c r="C46" s="429" t="s">
        <v>944</v>
      </c>
      <c r="D46" s="429" t="s">
        <v>947</v>
      </c>
      <c r="E46" s="429" t="s">
        <v>839</v>
      </c>
      <c r="F46" s="429" t="s">
        <v>840</v>
      </c>
      <c r="G46" s="429"/>
      <c r="H46" s="429"/>
      <c r="I46" s="429" t="s">
        <v>948</v>
      </c>
      <c r="J46" s="429"/>
      <c r="K46" s="429"/>
      <c r="L46" s="429" t="s">
        <v>847</v>
      </c>
      <c r="M46" s="429" t="s">
        <v>109</v>
      </c>
      <c r="N46" s="429" t="s">
        <v>109</v>
      </c>
      <c r="O46" s="432" t="s">
        <v>806</v>
      </c>
    </row>
    <row r="47" spans="1:26" s="405" customFormat="1" hidden="1" x14ac:dyDescent="0.3">
      <c r="A47" s="411" t="s">
        <v>568</v>
      </c>
      <c r="B47" s="411">
        <v>4511579102</v>
      </c>
      <c r="C47" s="411" t="s">
        <v>949</v>
      </c>
      <c r="D47" s="411" t="s">
        <v>950</v>
      </c>
      <c r="E47" s="411" t="s">
        <v>839</v>
      </c>
      <c r="F47" s="411" t="s">
        <v>840</v>
      </c>
      <c r="G47" s="411"/>
      <c r="H47" s="411"/>
      <c r="I47" s="411" t="s">
        <v>951</v>
      </c>
      <c r="J47" s="411"/>
      <c r="K47" s="411"/>
      <c r="L47" s="411" t="s">
        <v>847</v>
      </c>
      <c r="M47" s="411" t="s">
        <v>109</v>
      </c>
      <c r="N47" s="411" t="s">
        <v>109</v>
      </c>
      <c r="O47" s="432" t="s">
        <v>806</v>
      </c>
      <c r="P47" s="433"/>
    </row>
    <row r="48" spans="1:26" s="405" customFormat="1" hidden="1" x14ac:dyDescent="0.3">
      <c r="A48" s="418" t="s">
        <v>719</v>
      </c>
      <c r="B48" s="418">
        <v>4511595187</v>
      </c>
      <c r="C48" s="418" t="s">
        <v>952</v>
      </c>
      <c r="D48" s="418" t="s">
        <v>953</v>
      </c>
      <c r="E48" s="418" t="s">
        <v>839</v>
      </c>
      <c r="F48" s="418" t="s">
        <v>840</v>
      </c>
      <c r="G48" s="418"/>
      <c r="H48" s="418"/>
      <c r="I48" s="418" t="s">
        <v>954</v>
      </c>
      <c r="J48" s="418"/>
      <c r="K48" s="418"/>
      <c r="L48" s="418" t="s">
        <v>847</v>
      </c>
      <c r="M48" s="418" t="s">
        <v>109</v>
      </c>
      <c r="N48" s="418" t="s">
        <v>109</v>
      </c>
      <c r="O48" s="424" t="s">
        <v>806</v>
      </c>
    </row>
    <row r="49" spans="1:15" s="405" customFormat="1" hidden="1" x14ac:dyDescent="0.3">
      <c r="A49" s="411" t="s">
        <v>914</v>
      </c>
      <c r="B49" s="411">
        <v>4511622502</v>
      </c>
      <c r="C49" s="411" t="s">
        <v>955</v>
      </c>
      <c r="D49" s="411" t="s">
        <v>956</v>
      </c>
      <c r="E49" s="411" t="s">
        <v>839</v>
      </c>
      <c r="F49" s="411" t="s">
        <v>840</v>
      </c>
      <c r="G49" s="411"/>
      <c r="H49" s="411"/>
      <c r="I49" s="411" t="s">
        <v>957</v>
      </c>
      <c r="J49" s="411"/>
      <c r="K49" s="411"/>
      <c r="L49" s="411" t="s">
        <v>847</v>
      </c>
      <c r="M49" s="411" t="s">
        <v>109</v>
      </c>
      <c r="N49" s="411" t="s">
        <v>109</v>
      </c>
      <c r="O49" s="432" t="s">
        <v>806</v>
      </c>
    </row>
    <row r="50" spans="1:15" s="405" customFormat="1" hidden="1" x14ac:dyDescent="0.3">
      <c r="A50" s="418" t="s">
        <v>868</v>
      </c>
      <c r="B50" s="418">
        <v>4511622578</v>
      </c>
      <c r="C50" s="418" t="s">
        <v>955</v>
      </c>
      <c r="D50" s="418" t="s">
        <v>958</v>
      </c>
      <c r="E50" s="418" t="s">
        <v>839</v>
      </c>
      <c r="F50" s="418" t="s">
        <v>840</v>
      </c>
      <c r="G50" s="418"/>
      <c r="H50" s="418"/>
      <c r="I50" s="418" t="s">
        <v>959</v>
      </c>
      <c r="J50" s="418"/>
      <c r="K50" s="418"/>
      <c r="L50" s="418" t="s">
        <v>847</v>
      </c>
      <c r="M50" s="418" t="s">
        <v>109</v>
      </c>
      <c r="N50" s="418" t="s">
        <v>109</v>
      </c>
      <c r="O50" s="424" t="s">
        <v>806</v>
      </c>
    </row>
    <row r="51" spans="1:15" s="405" customFormat="1" hidden="1" x14ac:dyDescent="0.3">
      <c r="A51" s="418" t="s">
        <v>868</v>
      </c>
      <c r="B51" s="418">
        <v>4511622519</v>
      </c>
      <c r="C51" s="418" t="s">
        <v>955</v>
      </c>
      <c r="D51" s="418" t="s">
        <v>960</v>
      </c>
      <c r="E51" s="418" t="s">
        <v>839</v>
      </c>
      <c r="F51" s="418" t="s">
        <v>840</v>
      </c>
      <c r="G51" s="418"/>
      <c r="H51" s="418"/>
      <c r="I51" s="418" t="s">
        <v>961</v>
      </c>
      <c r="J51" s="418"/>
      <c r="K51" s="418"/>
      <c r="L51" s="418" t="s">
        <v>847</v>
      </c>
      <c r="M51" s="418" t="s">
        <v>109</v>
      </c>
      <c r="N51" s="418" t="s">
        <v>109</v>
      </c>
      <c r="O51" s="424" t="s">
        <v>806</v>
      </c>
    </row>
    <row r="52" spans="1:15" s="405" customFormat="1" ht="78" hidden="1" customHeight="1" x14ac:dyDescent="0.3">
      <c r="A52" s="418" t="s">
        <v>927</v>
      </c>
      <c r="B52" s="418">
        <v>4511625798</v>
      </c>
      <c r="C52" s="418" t="s">
        <v>962</v>
      </c>
      <c r="D52" s="418" t="s">
        <v>963</v>
      </c>
      <c r="E52" s="418" t="s">
        <v>839</v>
      </c>
      <c r="F52" s="418" t="s">
        <v>840</v>
      </c>
      <c r="G52" s="418"/>
      <c r="H52" s="418"/>
      <c r="I52" s="418" t="s">
        <v>964</v>
      </c>
      <c r="J52" s="418"/>
      <c r="K52" s="418"/>
      <c r="L52" s="418" t="s">
        <v>847</v>
      </c>
      <c r="M52" s="418" t="s">
        <v>109</v>
      </c>
      <c r="N52" s="418" t="s">
        <v>109</v>
      </c>
      <c r="O52" s="440" t="s">
        <v>806</v>
      </c>
    </row>
    <row r="53" spans="1:15" s="405" customFormat="1" hidden="1" x14ac:dyDescent="0.3">
      <c r="A53" s="418" t="s">
        <v>836</v>
      </c>
      <c r="B53" s="418">
        <v>4511625983</v>
      </c>
      <c r="C53" s="418" t="s">
        <v>962</v>
      </c>
      <c r="D53" s="418" t="s">
        <v>838</v>
      </c>
      <c r="E53" s="418" t="s">
        <v>839</v>
      </c>
      <c r="F53" s="418" t="s">
        <v>840</v>
      </c>
      <c r="G53" s="418"/>
      <c r="H53" s="418"/>
      <c r="I53" s="418" t="s">
        <v>841</v>
      </c>
      <c r="J53" s="418"/>
      <c r="K53" s="418"/>
      <c r="L53" s="418" t="s">
        <v>109</v>
      </c>
      <c r="M53" s="418" t="s">
        <v>109</v>
      </c>
      <c r="N53" s="418" t="s">
        <v>109</v>
      </c>
      <c r="O53" s="441" t="s">
        <v>806</v>
      </c>
    </row>
    <row r="54" spans="1:15" s="405" customFormat="1" hidden="1" x14ac:dyDescent="0.3">
      <c r="A54" s="418" t="s">
        <v>868</v>
      </c>
      <c r="B54" s="418">
        <v>4511627450</v>
      </c>
      <c r="C54" s="418" t="s">
        <v>965</v>
      </c>
      <c r="D54" s="418" t="s">
        <v>966</v>
      </c>
      <c r="E54" s="418" t="s">
        <v>839</v>
      </c>
      <c r="F54" s="418" t="s">
        <v>840</v>
      </c>
      <c r="G54" s="418"/>
      <c r="H54" s="418"/>
      <c r="I54" s="418" t="s">
        <v>967</v>
      </c>
      <c r="J54" s="418"/>
      <c r="K54" s="418"/>
      <c r="L54" s="418" t="s">
        <v>847</v>
      </c>
      <c r="M54" s="418" t="s">
        <v>109</v>
      </c>
      <c r="N54" s="418" t="s">
        <v>109</v>
      </c>
      <c r="O54" s="442" t="s">
        <v>806</v>
      </c>
    </row>
    <row r="55" spans="1:15" x14ac:dyDescent="0.3">
      <c r="A55" s="443" t="s">
        <v>968</v>
      </c>
      <c r="B55" s="443">
        <v>4512408305</v>
      </c>
      <c r="C55" s="443" t="s">
        <v>969</v>
      </c>
      <c r="D55" s="443" t="s">
        <v>970</v>
      </c>
      <c r="E55" s="443" t="s">
        <v>861</v>
      </c>
      <c r="F55" s="443" t="s">
        <v>109</v>
      </c>
      <c r="G55" s="443" t="s">
        <v>117</v>
      </c>
      <c r="H55" s="603">
        <v>7227</v>
      </c>
      <c r="I55" s="603"/>
      <c r="J55" s="603">
        <f>H55</f>
        <v>7227</v>
      </c>
      <c r="K55" s="603">
        <f>J55*K5</f>
        <v>458914.5</v>
      </c>
      <c r="L55" s="443" t="s">
        <v>971</v>
      </c>
      <c r="M55" s="444" t="s">
        <v>109</v>
      </c>
      <c r="N55" s="443" t="s">
        <v>971</v>
      </c>
      <c r="O55" s="604" t="s">
        <v>972</v>
      </c>
    </row>
    <row r="56" spans="1:15" s="405" customFormat="1" hidden="1" x14ac:dyDescent="0.3">
      <c r="A56" s="418" t="s">
        <v>868</v>
      </c>
      <c r="B56" s="418">
        <v>4511633588</v>
      </c>
      <c r="C56" s="418" t="s">
        <v>973</v>
      </c>
      <c r="D56" s="418" t="s">
        <v>974</v>
      </c>
      <c r="E56" s="418" t="s">
        <v>839</v>
      </c>
      <c r="F56" s="418" t="s">
        <v>840</v>
      </c>
      <c r="G56" s="418"/>
      <c r="H56" s="418"/>
      <c r="I56" s="418" t="s">
        <v>975</v>
      </c>
      <c r="J56" s="418"/>
      <c r="K56" s="418"/>
      <c r="L56" s="418" t="s">
        <v>847</v>
      </c>
      <c r="M56" s="418" t="s">
        <v>109</v>
      </c>
      <c r="N56" s="418" t="s">
        <v>109</v>
      </c>
      <c r="O56" s="442" t="s">
        <v>806</v>
      </c>
    </row>
    <row r="57" spans="1:15" x14ac:dyDescent="0.3">
      <c r="A57" s="443" t="s">
        <v>976</v>
      </c>
      <c r="B57" s="443">
        <v>4600072801</v>
      </c>
      <c r="C57" s="443" t="s">
        <v>977</v>
      </c>
      <c r="D57" s="443" t="s">
        <v>978</v>
      </c>
      <c r="E57" s="443" t="s">
        <v>979</v>
      </c>
      <c r="F57" s="443" t="s">
        <v>818</v>
      </c>
      <c r="G57" s="443" t="s">
        <v>117</v>
      </c>
      <c r="H57" s="603">
        <v>17620</v>
      </c>
      <c r="I57" s="603"/>
      <c r="J57" s="603">
        <f>H57</f>
        <v>17620</v>
      </c>
      <c r="K57" s="603">
        <f>J57*K5</f>
        <v>1118870</v>
      </c>
      <c r="L57" s="443" t="s">
        <v>980</v>
      </c>
      <c r="M57" s="5"/>
      <c r="N57" s="443" t="s">
        <v>981</v>
      </c>
      <c r="O57" s="604" t="s">
        <v>287</v>
      </c>
    </row>
    <row r="58" spans="1:15" x14ac:dyDescent="0.3">
      <c r="A58" s="443" t="s">
        <v>982</v>
      </c>
      <c r="B58" s="443">
        <v>4512415670</v>
      </c>
      <c r="C58" s="443" t="s">
        <v>983</v>
      </c>
      <c r="D58" s="443" t="s">
        <v>984</v>
      </c>
      <c r="E58" s="443" t="s">
        <v>839</v>
      </c>
      <c r="F58" s="443" t="s">
        <v>840</v>
      </c>
      <c r="G58" s="443" t="s">
        <v>117</v>
      </c>
      <c r="H58" s="605">
        <v>220508.48</v>
      </c>
      <c r="I58" s="603">
        <v>39691.53</v>
      </c>
      <c r="J58" s="603">
        <f>H58+I58</f>
        <v>260200.01</v>
      </c>
      <c r="K58" s="603">
        <f>J58*K5</f>
        <v>16522700.635</v>
      </c>
      <c r="L58" s="443"/>
      <c r="M58" s="5"/>
      <c r="N58" s="443"/>
      <c r="O58" s="606" t="s">
        <v>1148</v>
      </c>
    </row>
    <row r="59" spans="1:15" x14ac:dyDescent="0.3">
      <c r="A59" s="443" t="s">
        <v>985</v>
      </c>
      <c r="B59" s="443">
        <v>4600072906</v>
      </c>
      <c r="C59" s="443" t="s">
        <v>986</v>
      </c>
      <c r="D59" s="443" t="s">
        <v>987</v>
      </c>
      <c r="E59" s="443" t="s">
        <v>979</v>
      </c>
      <c r="F59" s="443" t="s">
        <v>811</v>
      </c>
      <c r="G59" s="443" t="s">
        <v>117</v>
      </c>
      <c r="H59" s="603">
        <v>21470</v>
      </c>
      <c r="I59" s="603"/>
      <c r="J59" s="603">
        <f>H59</f>
        <v>21470</v>
      </c>
      <c r="K59" s="603">
        <f>J59*K5</f>
        <v>1363345</v>
      </c>
      <c r="L59" s="443"/>
      <c r="N59" s="443" t="s">
        <v>988</v>
      </c>
      <c r="O59" s="604" t="s">
        <v>287</v>
      </c>
    </row>
    <row r="60" spans="1:15" x14ac:dyDescent="0.3">
      <c r="A60" s="443" t="s">
        <v>989</v>
      </c>
      <c r="B60" s="443">
        <v>4600072957</v>
      </c>
      <c r="C60" s="443" t="s">
        <v>990</v>
      </c>
      <c r="D60" s="443" t="s">
        <v>305</v>
      </c>
      <c r="E60" s="443" t="s">
        <v>825</v>
      </c>
      <c r="F60" s="443" t="s">
        <v>802</v>
      </c>
      <c r="G60" s="443" t="s">
        <v>189</v>
      </c>
      <c r="H60" s="603">
        <v>167219.85</v>
      </c>
      <c r="I60" s="603"/>
      <c r="J60" s="603">
        <f>H60</f>
        <v>167219.85</v>
      </c>
      <c r="K60" s="603">
        <f>J60*L5</f>
        <v>12792318.525</v>
      </c>
      <c r="L60" s="443">
        <v>119</v>
      </c>
      <c r="N60" s="443" t="s">
        <v>991</v>
      </c>
      <c r="O60" s="604" t="s">
        <v>287</v>
      </c>
    </row>
    <row r="61" spans="1:15" x14ac:dyDescent="0.3">
      <c r="A61" s="443" t="s">
        <v>992</v>
      </c>
      <c r="B61" s="443">
        <v>4600073043</v>
      </c>
      <c r="C61" s="443" t="s">
        <v>993</v>
      </c>
      <c r="D61" s="443" t="s">
        <v>994</v>
      </c>
      <c r="E61" s="443" t="s">
        <v>979</v>
      </c>
      <c r="F61" s="443" t="s">
        <v>811</v>
      </c>
      <c r="G61" s="443" t="s">
        <v>117</v>
      </c>
      <c r="H61" s="603">
        <v>83658</v>
      </c>
      <c r="I61" s="603"/>
      <c r="J61" s="603">
        <f>H61</f>
        <v>83658</v>
      </c>
      <c r="K61" s="603">
        <f>J61*K5</f>
        <v>5312283</v>
      </c>
      <c r="L61" s="443"/>
      <c r="N61" s="443"/>
      <c r="O61" s="604" t="s">
        <v>287</v>
      </c>
    </row>
    <row r="62" spans="1:15" x14ac:dyDescent="0.3">
      <c r="A62" s="443" t="s">
        <v>995</v>
      </c>
      <c r="B62" s="443">
        <v>4600073206</v>
      </c>
      <c r="C62" s="443" t="s">
        <v>251</v>
      </c>
      <c r="D62" s="443" t="s">
        <v>996</v>
      </c>
      <c r="E62" s="443" t="s">
        <v>997</v>
      </c>
      <c r="F62" s="443" t="s">
        <v>811</v>
      </c>
      <c r="G62" s="443" t="s">
        <v>189</v>
      </c>
      <c r="H62" s="603">
        <v>130033.99</v>
      </c>
      <c r="I62" s="603"/>
      <c r="J62" s="603">
        <f>H62</f>
        <v>130033.99</v>
      </c>
      <c r="K62" s="603">
        <f>J62*L5</f>
        <v>9947600.2350000013</v>
      </c>
      <c r="L62" s="443" t="s">
        <v>998</v>
      </c>
      <c r="N62" s="443" t="s">
        <v>999</v>
      </c>
      <c r="O62" s="604" t="s">
        <v>287</v>
      </c>
    </row>
    <row r="63" spans="1:15" x14ac:dyDescent="0.3">
      <c r="A63" s="443" t="s">
        <v>1000</v>
      </c>
      <c r="B63" s="443">
        <v>4512453195</v>
      </c>
      <c r="C63" s="443" t="s">
        <v>1001</v>
      </c>
      <c r="D63" s="443" t="s">
        <v>1002</v>
      </c>
      <c r="E63" s="443" t="s">
        <v>810</v>
      </c>
      <c r="F63" s="443" t="s">
        <v>818</v>
      </c>
      <c r="G63" s="443" t="s">
        <v>117</v>
      </c>
      <c r="H63" s="605">
        <v>32750</v>
      </c>
      <c r="I63" s="603">
        <v>5895</v>
      </c>
      <c r="J63" s="603">
        <f>H63+I63</f>
        <v>38645</v>
      </c>
      <c r="K63" s="603">
        <f>J63*K5</f>
        <v>2453957.5</v>
      </c>
      <c r="L63" s="443" t="s">
        <v>1003</v>
      </c>
      <c r="N63" s="443" t="s">
        <v>1004</v>
      </c>
      <c r="O63" s="443" t="s">
        <v>1610</v>
      </c>
    </row>
    <row r="64" spans="1:15" x14ac:dyDescent="0.3">
      <c r="A64" s="443" t="s">
        <v>355</v>
      </c>
      <c r="B64" s="443">
        <v>4600073155</v>
      </c>
      <c r="C64" s="443" t="s">
        <v>1001</v>
      </c>
      <c r="D64" s="443" t="s">
        <v>1005</v>
      </c>
      <c r="E64" s="443" t="s">
        <v>801</v>
      </c>
      <c r="F64" s="443" t="s">
        <v>811</v>
      </c>
      <c r="G64" s="443" t="s">
        <v>117</v>
      </c>
      <c r="H64" s="603">
        <v>173022</v>
      </c>
      <c r="I64" s="603"/>
      <c r="J64" s="603">
        <f>H64</f>
        <v>173022</v>
      </c>
      <c r="K64" s="603">
        <f>J64*K5</f>
        <v>10986897</v>
      </c>
      <c r="L64" s="443" t="s">
        <v>998</v>
      </c>
      <c r="N64" s="443" t="s">
        <v>1006</v>
      </c>
      <c r="O64" s="443" t="s">
        <v>1272</v>
      </c>
    </row>
    <row r="65" spans="1:15" x14ac:dyDescent="0.3">
      <c r="A65" s="443" t="s">
        <v>355</v>
      </c>
      <c r="B65" s="443">
        <v>4600073165</v>
      </c>
      <c r="C65" s="443" t="s">
        <v>251</v>
      </c>
      <c r="D65" s="443" t="s">
        <v>1007</v>
      </c>
      <c r="E65" s="443" t="s">
        <v>801</v>
      </c>
      <c r="F65" s="443" t="s">
        <v>811</v>
      </c>
      <c r="G65" s="443" t="s">
        <v>117</v>
      </c>
      <c r="H65" s="603">
        <v>36540</v>
      </c>
      <c r="I65" s="603"/>
      <c r="J65" s="603">
        <f>H65</f>
        <v>36540</v>
      </c>
      <c r="K65" s="603">
        <f>J65*K5</f>
        <v>2320290</v>
      </c>
      <c r="L65" s="443" t="s">
        <v>998</v>
      </c>
      <c r="N65" s="443" t="s">
        <v>1006</v>
      </c>
      <c r="O65" s="443" t="s">
        <v>1272</v>
      </c>
    </row>
    <row r="66" spans="1:15" x14ac:dyDescent="0.3">
      <c r="A66" s="443" t="s">
        <v>355</v>
      </c>
      <c r="B66" s="443">
        <v>4600073663</v>
      </c>
      <c r="C66" s="443" t="s">
        <v>1008</v>
      </c>
      <c r="D66" s="443" t="s">
        <v>1009</v>
      </c>
      <c r="E66" s="443" t="s">
        <v>801</v>
      </c>
      <c r="F66" s="443" t="s">
        <v>811</v>
      </c>
      <c r="G66" s="443" t="s">
        <v>117</v>
      </c>
      <c r="H66" s="603">
        <v>28327</v>
      </c>
      <c r="I66" s="603"/>
      <c r="J66" s="603">
        <f>H66</f>
        <v>28327</v>
      </c>
      <c r="K66" s="603">
        <f>J66*K5</f>
        <v>1798764.5</v>
      </c>
      <c r="L66" s="443" t="s">
        <v>998</v>
      </c>
      <c r="N66" s="443" t="s">
        <v>1010</v>
      </c>
      <c r="O66" s="443" t="s">
        <v>1272</v>
      </c>
    </row>
    <row r="67" spans="1:15" x14ac:dyDescent="0.3">
      <c r="A67" s="443" t="s">
        <v>430</v>
      </c>
      <c r="B67" s="443">
        <v>4512501388</v>
      </c>
      <c r="C67" s="443" t="s">
        <v>1008</v>
      </c>
      <c r="D67" s="443" t="s">
        <v>1011</v>
      </c>
      <c r="E67" s="443" t="s">
        <v>839</v>
      </c>
      <c r="F67" s="443" t="s">
        <v>840</v>
      </c>
      <c r="G67" s="443" t="s">
        <v>117</v>
      </c>
      <c r="H67" s="605">
        <v>38062.53</v>
      </c>
      <c r="I67" s="603">
        <v>6851.25</v>
      </c>
      <c r="J67" s="603">
        <f>H67+I67</f>
        <v>44913.78</v>
      </c>
      <c r="K67" s="603">
        <f>J67*K5</f>
        <v>2852025.03</v>
      </c>
      <c r="L67" s="443"/>
      <c r="N67" s="443"/>
      <c r="O67" s="604" t="s">
        <v>1012</v>
      </c>
    </row>
    <row r="68" spans="1:15" x14ac:dyDescent="0.3">
      <c r="A68" s="443" t="s">
        <v>1013</v>
      </c>
      <c r="B68" s="443">
        <v>4512504517</v>
      </c>
      <c r="C68" s="443" t="s">
        <v>1014</v>
      </c>
      <c r="D68" s="443" t="s">
        <v>404</v>
      </c>
      <c r="E68" s="443" t="s">
        <v>839</v>
      </c>
      <c r="F68" s="443" t="s">
        <v>840</v>
      </c>
      <c r="G68" s="443" t="s">
        <v>117</v>
      </c>
      <c r="H68" s="605">
        <v>14535.94</v>
      </c>
      <c r="I68" s="603">
        <v>2616.4699999999998</v>
      </c>
      <c r="J68" s="603">
        <f>H68+I68</f>
        <v>17152.41</v>
      </c>
      <c r="K68" s="603">
        <f>J68*K5</f>
        <v>1089178.0349999999</v>
      </c>
      <c r="L68" s="443"/>
      <c r="N68" s="443" t="s">
        <v>1015</v>
      </c>
      <c r="O68" s="604" t="s">
        <v>1012</v>
      </c>
    </row>
    <row r="69" spans="1:15" x14ac:dyDescent="0.3">
      <c r="A69" s="443" t="s">
        <v>1016</v>
      </c>
      <c r="B69" s="443">
        <v>4512510979</v>
      </c>
      <c r="C69" s="443" t="s">
        <v>1017</v>
      </c>
      <c r="D69" s="443" t="s">
        <v>510</v>
      </c>
      <c r="E69" s="443" t="s">
        <v>839</v>
      </c>
      <c r="F69" s="443" t="s">
        <v>840</v>
      </c>
      <c r="G69" s="443" t="s">
        <v>117</v>
      </c>
      <c r="H69" s="605">
        <v>25116</v>
      </c>
      <c r="I69" s="603">
        <v>4520.88</v>
      </c>
      <c r="J69" s="603">
        <f>H69+I69</f>
        <v>29636.880000000001</v>
      </c>
      <c r="K69" s="603">
        <f>J69*K5</f>
        <v>1881941.8800000001</v>
      </c>
      <c r="L69" s="443" t="s">
        <v>998</v>
      </c>
      <c r="N69" s="443"/>
      <c r="O69" s="604" t="s">
        <v>1012</v>
      </c>
    </row>
    <row r="70" spans="1:15" ht="32.4" customHeight="1" x14ac:dyDescent="0.3">
      <c r="A70" s="443" t="s">
        <v>1018</v>
      </c>
      <c r="B70" s="443">
        <v>4600074020</v>
      </c>
      <c r="C70" s="443" t="s">
        <v>1019</v>
      </c>
      <c r="D70" s="443" t="s">
        <v>1020</v>
      </c>
      <c r="E70" s="443" t="s">
        <v>997</v>
      </c>
      <c r="F70" s="443" t="s">
        <v>811</v>
      </c>
      <c r="G70" s="443" t="s">
        <v>117</v>
      </c>
      <c r="H70" s="603">
        <v>240512.57</v>
      </c>
      <c r="I70" s="603"/>
      <c r="J70" s="603">
        <f>H70</f>
        <v>240512.57</v>
      </c>
      <c r="K70" s="603">
        <f>J70*K5</f>
        <v>15272548.195</v>
      </c>
      <c r="L70" s="443" t="s">
        <v>1021</v>
      </c>
      <c r="N70" s="443" t="s">
        <v>1022</v>
      </c>
      <c r="O70" s="604" t="s">
        <v>287</v>
      </c>
    </row>
    <row r="71" spans="1:15" x14ac:dyDescent="0.3">
      <c r="A71" s="443" t="s">
        <v>328</v>
      </c>
      <c r="B71" s="443">
        <v>4600074304</v>
      </c>
      <c r="C71" s="443" t="s">
        <v>1023</v>
      </c>
      <c r="D71" s="443" t="s">
        <v>1024</v>
      </c>
      <c r="E71" s="443" t="s">
        <v>825</v>
      </c>
      <c r="F71" s="443" t="s">
        <v>811</v>
      </c>
      <c r="G71" s="443" t="s">
        <v>189</v>
      </c>
      <c r="H71" s="603">
        <v>15278.02</v>
      </c>
      <c r="I71" s="603"/>
      <c r="J71" s="603">
        <f>H71</f>
        <v>15278.02</v>
      </c>
      <c r="K71" s="603">
        <f>J71*L5</f>
        <v>1168768.53</v>
      </c>
      <c r="L71" s="443" t="s">
        <v>1021</v>
      </c>
      <c r="N71" s="443" t="s">
        <v>991</v>
      </c>
      <c r="O71" s="604" t="s">
        <v>287</v>
      </c>
    </row>
    <row r="72" spans="1:15" x14ac:dyDescent="0.3">
      <c r="A72" s="443" t="s">
        <v>1025</v>
      </c>
      <c r="B72" s="443">
        <v>4600074115</v>
      </c>
      <c r="C72" s="443" t="s">
        <v>1026</v>
      </c>
      <c r="D72" s="443" t="s">
        <v>1027</v>
      </c>
      <c r="E72" s="443" t="s">
        <v>997</v>
      </c>
      <c r="F72" s="443" t="s">
        <v>811</v>
      </c>
      <c r="G72" s="443" t="s">
        <v>189</v>
      </c>
      <c r="H72" s="603">
        <v>39000</v>
      </c>
      <c r="I72" s="603"/>
      <c r="J72" s="603">
        <f>H72</f>
        <v>39000</v>
      </c>
      <c r="K72" s="603">
        <f>J72*L5</f>
        <v>2983500</v>
      </c>
      <c r="L72" s="443" t="s">
        <v>998</v>
      </c>
      <c r="M72" s="445">
        <v>5</v>
      </c>
      <c r="N72" s="443" t="s">
        <v>1028</v>
      </c>
      <c r="O72" s="604" t="s">
        <v>287</v>
      </c>
    </row>
    <row r="73" spans="1:15" x14ac:dyDescent="0.3">
      <c r="A73" s="443" t="s">
        <v>1029</v>
      </c>
      <c r="B73" s="443">
        <v>4600074204</v>
      </c>
      <c r="C73" s="443" t="s">
        <v>273</v>
      </c>
      <c r="D73" s="443" t="s">
        <v>1030</v>
      </c>
      <c r="E73" s="443" t="s">
        <v>997</v>
      </c>
      <c r="F73" s="443" t="s">
        <v>818</v>
      </c>
      <c r="G73" s="443" t="s">
        <v>189</v>
      </c>
      <c r="H73" s="603">
        <v>241600</v>
      </c>
      <c r="I73" s="603"/>
      <c r="J73" s="603">
        <f>H73</f>
        <v>241600</v>
      </c>
      <c r="K73" s="603">
        <f>J73*L5</f>
        <v>18482400</v>
      </c>
      <c r="L73" s="443" t="s">
        <v>1031</v>
      </c>
      <c r="M73" s="446"/>
      <c r="N73" s="443" t="s">
        <v>1015</v>
      </c>
      <c r="O73" s="604" t="s">
        <v>287</v>
      </c>
    </row>
    <row r="74" spans="1:15" x14ac:dyDescent="0.3">
      <c r="A74" s="447" t="s">
        <v>1025</v>
      </c>
      <c r="B74" s="443">
        <v>4600074511</v>
      </c>
      <c r="C74" s="443" t="s">
        <v>1032</v>
      </c>
      <c r="D74" s="443" t="s">
        <v>1033</v>
      </c>
      <c r="E74" s="443" t="s">
        <v>997</v>
      </c>
      <c r="F74" s="443" t="s">
        <v>811</v>
      </c>
      <c r="G74" s="443" t="s">
        <v>189</v>
      </c>
      <c r="H74" s="603">
        <v>7280</v>
      </c>
      <c r="I74" s="603"/>
      <c r="J74" s="603">
        <f>H74</f>
        <v>7280</v>
      </c>
      <c r="K74" s="603">
        <f>J74*L5</f>
        <v>556920</v>
      </c>
      <c r="L74" s="443" t="s">
        <v>998</v>
      </c>
      <c r="N74" s="443" t="s">
        <v>1028</v>
      </c>
      <c r="O74" s="604" t="s">
        <v>287</v>
      </c>
    </row>
    <row r="75" spans="1:15" x14ac:dyDescent="0.3">
      <c r="A75" s="443" t="s">
        <v>1034</v>
      </c>
      <c r="B75" s="443">
        <v>4512567980</v>
      </c>
      <c r="C75" s="443" t="s">
        <v>1035</v>
      </c>
      <c r="D75" s="443" t="s">
        <v>1036</v>
      </c>
      <c r="E75" s="443" t="s">
        <v>839</v>
      </c>
      <c r="F75" s="443" t="s">
        <v>840</v>
      </c>
      <c r="G75" s="443" t="s">
        <v>260</v>
      </c>
      <c r="H75" s="590">
        <v>945223.71</v>
      </c>
      <c r="I75" s="590">
        <v>170140.27</v>
      </c>
      <c r="J75" s="590">
        <f>H75+I75</f>
        <v>1115363.98</v>
      </c>
      <c r="K75" s="590">
        <f>J75</f>
        <v>1115363.98</v>
      </c>
      <c r="L75" s="443" t="s">
        <v>971</v>
      </c>
      <c r="M75" s="443" t="s">
        <v>971</v>
      </c>
      <c r="N75" s="443" t="s">
        <v>971</v>
      </c>
      <c r="O75" s="443" t="s">
        <v>1037</v>
      </c>
    </row>
    <row r="76" spans="1:15" x14ac:dyDescent="0.3">
      <c r="A76" s="443" t="s">
        <v>995</v>
      </c>
      <c r="B76" s="443">
        <v>4600074983</v>
      </c>
      <c r="C76" s="443" t="s">
        <v>352</v>
      </c>
      <c r="D76" s="443" t="s">
        <v>1038</v>
      </c>
      <c r="E76" s="443" t="s">
        <v>997</v>
      </c>
      <c r="F76" s="443" t="s">
        <v>811</v>
      </c>
      <c r="G76" s="443" t="s">
        <v>189</v>
      </c>
      <c r="H76" s="590">
        <v>14266.07</v>
      </c>
      <c r="I76" s="443"/>
      <c r="J76" s="590">
        <f>H76</f>
        <v>14266.07</v>
      </c>
      <c r="K76" s="590">
        <f>J76*L5</f>
        <v>1091354.355</v>
      </c>
      <c r="L76" s="443" t="s">
        <v>998</v>
      </c>
      <c r="N76" s="443" t="s">
        <v>1039</v>
      </c>
      <c r="O76" s="604" t="s">
        <v>287</v>
      </c>
    </row>
    <row r="77" spans="1:15" x14ac:dyDescent="0.3">
      <c r="A77" s="443" t="s">
        <v>1040</v>
      </c>
      <c r="B77" s="443">
        <v>4512585451</v>
      </c>
      <c r="C77" s="443" t="s">
        <v>1041</v>
      </c>
      <c r="D77" s="443" t="s">
        <v>1042</v>
      </c>
      <c r="E77" s="443" t="s">
        <v>839</v>
      </c>
      <c r="F77" s="443" t="s">
        <v>840</v>
      </c>
      <c r="G77" s="443" t="s">
        <v>117</v>
      </c>
      <c r="H77" s="590">
        <v>44502.85</v>
      </c>
      <c r="I77" s="590">
        <v>8010.51</v>
      </c>
      <c r="J77" s="590">
        <f>H77+I77</f>
        <v>52513.36</v>
      </c>
      <c r="K77" s="590">
        <f>J77*K5</f>
        <v>3334598.36</v>
      </c>
      <c r="L77" s="443" t="s">
        <v>909</v>
      </c>
      <c r="N77" s="443" t="s">
        <v>971</v>
      </c>
      <c r="O77" s="604" t="s">
        <v>1012</v>
      </c>
    </row>
    <row r="78" spans="1:15" x14ac:dyDescent="0.3">
      <c r="A78" s="443" t="s">
        <v>384</v>
      </c>
      <c r="B78" s="443">
        <v>4512586840</v>
      </c>
      <c r="C78" s="443" t="s">
        <v>1043</v>
      </c>
      <c r="D78" s="443" t="s">
        <v>1044</v>
      </c>
      <c r="E78" s="443" t="s">
        <v>839</v>
      </c>
      <c r="F78" s="443" t="s">
        <v>840</v>
      </c>
      <c r="G78" s="443" t="s">
        <v>260</v>
      </c>
      <c r="H78" s="590">
        <v>624159.14</v>
      </c>
      <c r="I78" s="590">
        <v>112348.65</v>
      </c>
      <c r="J78" s="590">
        <f>H78+I78</f>
        <v>736507.79</v>
      </c>
      <c r="K78" s="590">
        <f>J78</f>
        <v>736507.79</v>
      </c>
      <c r="L78" s="443" t="s">
        <v>909</v>
      </c>
      <c r="N78" s="443" t="s">
        <v>971</v>
      </c>
      <c r="O78" s="604" t="s">
        <v>1012</v>
      </c>
    </row>
    <row r="79" spans="1:15" x14ac:dyDescent="0.3">
      <c r="A79" s="443" t="s">
        <v>995</v>
      </c>
      <c r="B79" s="443">
        <v>4600075212</v>
      </c>
      <c r="C79" s="443" t="s">
        <v>1045</v>
      </c>
      <c r="D79" s="443" t="s">
        <v>1046</v>
      </c>
      <c r="E79" s="443" t="s">
        <v>997</v>
      </c>
      <c r="F79" s="443" t="s">
        <v>811</v>
      </c>
      <c r="G79" s="443" t="s">
        <v>189</v>
      </c>
      <c r="H79" s="590">
        <v>7348</v>
      </c>
      <c r="I79" s="443"/>
      <c r="J79" s="590">
        <f>H79</f>
        <v>7348</v>
      </c>
      <c r="K79" s="590">
        <f>J79*L5</f>
        <v>562122</v>
      </c>
      <c r="L79" s="443" t="s">
        <v>998</v>
      </c>
      <c r="N79" s="443" t="s">
        <v>1047</v>
      </c>
      <c r="O79" s="604" t="s">
        <v>287</v>
      </c>
    </row>
    <row r="80" spans="1:15" x14ac:dyDescent="0.3">
      <c r="A80" s="443" t="s">
        <v>1048</v>
      </c>
      <c r="B80" s="443">
        <v>4512603505</v>
      </c>
      <c r="C80" s="443" t="s">
        <v>1049</v>
      </c>
      <c r="D80" s="443" t="s">
        <v>1050</v>
      </c>
      <c r="E80" s="443" t="s">
        <v>997</v>
      </c>
      <c r="F80" s="443" t="s">
        <v>811</v>
      </c>
      <c r="G80" s="443" t="s">
        <v>189</v>
      </c>
      <c r="H80" s="590">
        <v>208595.63</v>
      </c>
      <c r="I80" s="590">
        <v>37547.21</v>
      </c>
      <c r="J80" s="590">
        <f>H80+I80</f>
        <v>246142.84</v>
      </c>
      <c r="K80" s="590">
        <f>J80*L5</f>
        <v>18829927.259999998</v>
      </c>
      <c r="L80" s="443" t="s">
        <v>971</v>
      </c>
      <c r="N80" s="443" t="s">
        <v>971</v>
      </c>
      <c r="O80" s="443" t="s">
        <v>1037</v>
      </c>
    </row>
    <row r="81" spans="1:15" x14ac:dyDescent="0.3">
      <c r="A81" s="443" t="s">
        <v>1051</v>
      </c>
      <c r="B81" s="443">
        <v>4512631060</v>
      </c>
      <c r="C81" s="443" t="s">
        <v>1052</v>
      </c>
      <c r="D81" s="443" t="s">
        <v>1053</v>
      </c>
      <c r="E81" s="443" t="s">
        <v>839</v>
      </c>
      <c r="F81" s="443" t="s">
        <v>840</v>
      </c>
      <c r="G81" s="443" t="s">
        <v>117</v>
      </c>
      <c r="H81" s="590">
        <v>15768.64</v>
      </c>
      <c r="I81" s="590">
        <v>2838.35</v>
      </c>
      <c r="J81" s="590">
        <f>H81+I81</f>
        <v>18606.989999999998</v>
      </c>
      <c r="K81" s="590">
        <f>J81*K5</f>
        <v>1181543.8649999998</v>
      </c>
      <c r="L81" s="443" t="s">
        <v>909</v>
      </c>
      <c r="N81" s="443" t="s">
        <v>971</v>
      </c>
      <c r="O81" s="604" t="s">
        <v>1012</v>
      </c>
    </row>
    <row r="82" spans="1:15" x14ac:dyDescent="0.3">
      <c r="A82" s="443" t="s">
        <v>1612</v>
      </c>
      <c r="B82" s="443">
        <v>4600077373</v>
      </c>
      <c r="C82" s="443" t="s">
        <v>1613</v>
      </c>
      <c r="D82" s="443" t="s">
        <v>1611</v>
      </c>
      <c r="E82" s="443" t="s">
        <v>997</v>
      </c>
      <c r="F82" s="443" t="s">
        <v>811</v>
      </c>
      <c r="G82" s="443" t="s">
        <v>189</v>
      </c>
      <c r="H82" s="590">
        <v>7408.8</v>
      </c>
      <c r="I82" s="443"/>
      <c r="J82" s="590">
        <f>H82</f>
        <v>7408.8</v>
      </c>
      <c r="K82" s="590">
        <f>J82*L5</f>
        <v>566773.20000000007</v>
      </c>
      <c r="L82" s="443" t="s">
        <v>980</v>
      </c>
      <c r="N82" s="443" t="s">
        <v>1614</v>
      </c>
      <c r="O82" s="443"/>
    </row>
    <row r="83" spans="1:15" x14ac:dyDescent="0.3">
      <c r="A83" s="443" t="s">
        <v>1615</v>
      </c>
      <c r="B83" s="443">
        <v>4600077244</v>
      </c>
      <c r="C83" s="443" t="s">
        <v>1616</v>
      </c>
      <c r="D83" s="443" t="s">
        <v>1617</v>
      </c>
      <c r="E83" s="443" t="s">
        <v>997</v>
      </c>
      <c r="F83" s="443" t="s">
        <v>811</v>
      </c>
      <c r="G83" s="443" t="s">
        <v>189</v>
      </c>
      <c r="H83" s="590">
        <v>2595.94</v>
      </c>
      <c r="I83" s="443"/>
      <c r="J83" s="590">
        <f>H83</f>
        <v>2595.94</v>
      </c>
      <c r="K83" s="590">
        <f>J83*L5</f>
        <v>198589.41</v>
      </c>
      <c r="L83" s="443"/>
      <c r="N83" s="443"/>
      <c r="O83" s="443"/>
    </row>
    <row r="84" spans="1:15" x14ac:dyDescent="0.3">
      <c r="A84" s="443" t="s">
        <v>1619</v>
      </c>
      <c r="B84" s="443">
        <v>4600078576</v>
      </c>
      <c r="C84" s="443" t="s">
        <v>1620</v>
      </c>
      <c r="D84" s="443" t="s">
        <v>1618</v>
      </c>
      <c r="E84" s="443" t="s">
        <v>979</v>
      </c>
      <c r="F84" s="443" t="s">
        <v>811</v>
      </c>
      <c r="G84" s="443" t="s">
        <v>117</v>
      </c>
      <c r="H84" s="590">
        <v>12593.1</v>
      </c>
      <c r="I84" s="443"/>
      <c r="J84" s="590">
        <f>H84</f>
        <v>12593.1</v>
      </c>
      <c r="K84" s="590">
        <f>J84*K5</f>
        <v>799661.85</v>
      </c>
      <c r="L84" s="443" t="s">
        <v>889</v>
      </c>
      <c r="N84" s="443" t="s">
        <v>1621</v>
      </c>
      <c r="O84" s="443"/>
    </row>
    <row r="85" spans="1:15" x14ac:dyDescent="0.3">
      <c r="A85" s="443" t="s">
        <v>1198</v>
      </c>
      <c r="B85" s="443">
        <v>4512949071</v>
      </c>
      <c r="C85" s="443" t="s">
        <v>1622</v>
      </c>
      <c r="D85" s="443" t="s">
        <v>1623</v>
      </c>
      <c r="E85" s="443" t="s">
        <v>839</v>
      </c>
      <c r="F85" s="443" t="s">
        <v>840</v>
      </c>
      <c r="G85" s="443" t="s">
        <v>117</v>
      </c>
      <c r="H85" s="590">
        <v>17210.3</v>
      </c>
      <c r="I85" s="590">
        <v>3097.85</v>
      </c>
      <c r="J85" s="590">
        <f>H85+I85</f>
        <v>20308.149999999998</v>
      </c>
      <c r="K85" s="590">
        <f>J85*K5</f>
        <v>1289567.5249999999</v>
      </c>
      <c r="L85" s="443" t="s">
        <v>909</v>
      </c>
      <c r="N85" s="443"/>
      <c r="O85" s="604" t="s">
        <v>1012</v>
      </c>
    </row>
    <row r="86" spans="1:15" x14ac:dyDescent="0.3">
      <c r="A86" s="443" t="s">
        <v>1644</v>
      </c>
      <c r="B86" s="443">
        <v>4600079254</v>
      </c>
      <c r="C86" s="443" t="s">
        <v>1645</v>
      </c>
      <c r="D86" s="443" t="s">
        <v>1643</v>
      </c>
      <c r="E86" s="443" t="s">
        <v>979</v>
      </c>
      <c r="F86" s="443" t="s">
        <v>811</v>
      </c>
      <c r="G86" s="443" t="s">
        <v>117</v>
      </c>
      <c r="H86" s="590">
        <v>259704.31</v>
      </c>
      <c r="I86" s="443"/>
      <c r="J86" s="590">
        <v>259704.31</v>
      </c>
      <c r="K86" s="590">
        <f>J86*K5</f>
        <v>16491223.685000001</v>
      </c>
      <c r="L86" s="443"/>
      <c r="N86" s="443"/>
      <c r="O86" s="443" t="s">
        <v>1646</v>
      </c>
    </row>
    <row r="87" spans="1:15" x14ac:dyDescent="0.3">
      <c r="A87" s="443" t="s">
        <v>1648</v>
      </c>
      <c r="B87" s="443">
        <v>4512960367</v>
      </c>
      <c r="C87" s="443" t="s">
        <v>1649</v>
      </c>
      <c r="D87" s="443" t="s">
        <v>1647</v>
      </c>
      <c r="E87" s="443" t="s">
        <v>839</v>
      </c>
      <c r="F87" s="443" t="s">
        <v>840</v>
      </c>
      <c r="G87" s="443" t="s">
        <v>260</v>
      </c>
      <c r="H87" s="590">
        <v>5696638</v>
      </c>
      <c r="I87" s="590">
        <v>1025394.84</v>
      </c>
      <c r="J87" s="590">
        <f>H87+I87</f>
        <v>6722032.8399999999</v>
      </c>
      <c r="K87" s="443"/>
      <c r="L87" s="443"/>
      <c r="N87" s="443"/>
      <c r="O87" s="443" t="s">
        <v>1037</v>
      </c>
    </row>
    <row r="88" spans="1:15" x14ac:dyDescent="0.3">
      <c r="A88" s="443" t="s">
        <v>323</v>
      </c>
      <c r="B88" s="443">
        <v>4512963373</v>
      </c>
      <c r="C88" s="443" t="s">
        <v>1652</v>
      </c>
      <c r="D88" s="443" t="s">
        <v>1651</v>
      </c>
      <c r="E88" s="443" t="s">
        <v>839</v>
      </c>
      <c r="F88" s="443" t="s">
        <v>840</v>
      </c>
      <c r="G88" s="443" t="s">
        <v>117</v>
      </c>
      <c r="H88" s="590">
        <v>242066.3</v>
      </c>
      <c r="I88" s="590">
        <v>43571.93</v>
      </c>
      <c r="J88" s="590">
        <f>H88+I88</f>
        <v>285638.23</v>
      </c>
      <c r="K88" s="590">
        <f>J88*K5</f>
        <v>18138027.605</v>
      </c>
      <c r="L88" s="441"/>
      <c r="N88" s="441"/>
      <c r="O88" s="443" t="s">
        <v>1037</v>
      </c>
    </row>
  </sheetData>
  <autoFilter ref="A10:O10" xr:uid="{94E822C5-0F06-462C-9338-1C403C755690}">
    <filterColumn colId="14">
      <filters>
        <filter val="Pendiente de entrega"/>
        <filter val="Pendiente de entrega. Factura registrada."/>
      </filters>
    </filterColumn>
  </autoFilter>
  <mergeCells count="4">
    <mergeCell ref="A2:B2"/>
    <mergeCell ref="C2:M2"/>
    <mergeCell ref="A9:I9"/>
    <mergeCell ref="L9:N9"/>
  </mergeCells>
  <pageMargins left="0.7" right="0.7" top="0.75" bottom="0.75" header="0.3" footer="0.3"/>
  <pageSetup scale="4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23F2-CD7E-4908-8643-08B75FD04671}">
  <sheetPr codeName="Hoja7">
    <tabColor rgb="FF92D050"/>
  </sheetPr>
  <dimension ref="A2:F76"/>
  <sheetViews>
    <sheetView showGridLines="0" workbookViewId="0">
      <selection activeCell="D76" sqref="D76"/>
    </sheetView>
  </sheetViews>
  <sheetFormatPr baseColWidth="10" defaultRowHeight="14.4" x14ac:dyDescent="0.3"/>
  <cols>
    <col min="1" max="1" width="51.5546875" bestFit="1" customWidth="1"/>
    <col min="2" max="2" width="21.44140625" bestFit="1" customWidth="1"/>
    <col min="3" max="4" width="13" bestFit="1" customWidth="1"/>
    <col min="5" max="5" width="11.5546875" style="585" customWidth="1"/>
    <col min="6" max="6" width="12.109375" style="585" customWidth="1"/>
    <col min="7" max="7" width="5" bestFit="1" customWidth="1"/>
    <col min="8" max="8" width="10" bestFit="1" customWidth="1"/>
    <col min="9" max="10" width="5" bestFit="1" customWidth="1"/>
    <col min="11" max="11" width="10.44140625" bestFit="1" customWidth="1"/>
    <col min="12" max="14" width="5" bestFit="1" customWidth="1"/>
    <col min="15" max="15" width="10.44140625" bestFit="1" customWidth="1"/>
    <col min="16" max="16" width="9.44140625" bestFit="1" customWidth="1"/>
    <col min="17" max="18" width="11.44140625" bestFit="1" customWidth="1"/>
    <col min="19" max="19" width="10.44140625" bestFit="1" customWidth="1"/>
    <col min="20" max="23" width="5" bestFit="1" customWidth="1"/>
    <col min="24" max="24" width="11.44140625" bestFit="1" customWidth="1"/>
    <col min="25" max="25" width="10.44140625" bestFit="1" customWidth="1"/>
    <col min="26" max="26" width="11.44140625" bestFit="1" customWidth="1"/>
    <col min="27" max="27" width="5" bestFit="1" customWidth="1"/>
    <col min="28" max="28" width="10.44140625" bestFit="1" customWidth="1"/>
    <col min="29" max="29" width="11.44140625" bestFit="1" customWidth="1"/>
    <col min="30" max="30" width="10.44140625" bestFit="1" customWidth="1"/>
    <col min="31" max="31" width="11.44140625" bestFit="1" customWidth="1"/>
    <col min="32" max="33" width="10.44140625" bestFit="1" customWidth="1"/>
    <col min="34" max="34" width="11.44140625" bestFit="1" customWidth="1"/>
    <col min="35" max="35" width="10.44140625" bestFit="1" customWidth="1"/>
    <col min="36" max="39" width="5" bestFit="1" customWidth="1"/>
    <col min="40" max="42" width="10.44140625" bestFit="1" customWidth="1"/>
    <col min="43" max="44" width="11.44140625" bestFit="1" customWidth="1"/>
    <col min="45" max="45" width="10.44140625" bestFit="1" customWidth="1"/>
    <col min="46" max="47" width="5" bestFit="1" customWidth="1"/>
    <col min="48" max="48" width="11.44140625" bestFit="1" customWidth="1"/>
    <col min="49" max="51" width="10.44140625" bestFit="1" customWidth="1"/>
    <col min="52" max="52" width="11.44140625" bestFit="1" customWidth="1"/>
    <col min="53" max="53" width="10.44140625" bestFit="1" customWidth="1"/>
    <col min="54" max="54" width="11.44140625" bestFit="1" customWidth="1"/>
    <col min="55" max="55" width="10.44140625" bestFit="1" customWidth="1"/>
    <col min="56" max="61" width="5" bestFit="1" customWidth="1"/>
    <col min="62" max="62" width="13" bestFit="1" customWidth="1"/>
  </cols>
  <sheetData>
    <row r="2" spans="1:6" x14ac:dyDescent="0.3">
      <c r="B2" s="286" t="s">
        <v>1583</v>
      </c>
      <c r="C2" s="286" t="s">
        <v>1584</v>
      </c>
      <c r="D2" s="286" t="s">
        <v>1585</v>
      </c>
    </row>
    <row r="3" spans="1:6" x14ac:dyDescent="0.3">
      <c r="A3" s="540" t="s">
        <v>1578</v>
      </c>
      <c r="B3" s="540" t="s">
        <v>1576</v>
      </c>
    </row>
    <row r="4" spans="1:6" x14ac:dyDescent="0.3">
      <c r="A4" s="540" t="s">
        <v>1579</v>
      </c>
      <c r="B4" t="s">
        <v>1575</v>
      </c>
      <c r="C4" t="s">
        <v>1356</v>
      </c>
      <c r="D4" t="s">
        <v>1277</v>
      </c>
    </row>
    <row r="5" spans="1:6" x14ac:dyDescent="0.3">
      <c r="A5" s="353" t="s">
        <v>36</v>
      </c>
      <c r="B5" s="46">
        <v>0</v>
      </c>
      <c r="C5" s="46">
        <v>0</v>
      </c>
      <c r="D5" s="46">
        <v>0</v>
      </c>
    </row>
    <row r="6" spans="1:6" x14ac:dyDescent="0.3">
      <c r="A6" s="356" t="s">
        <v>38</v>
      </c>
      <c r="B6" s="46">
        <v>0</v>
      </c>
      <c r="C6" s="46">
        <v>0</v>
      </c>
      <c r="D6" s="46">
        <v>0</v>
      </c>
    </row>
    <row r="7" spans="1:6" x14ac:dyDescent="0.3">
      <c r="A7" s="356" t="s">
        <v>39</v>
      </c>
      <c r="B7" s="46">
        <v>0</v>
      </c>
      <c r="C7" s="46">
        <v>0</v>
      </c>
      <c r="D7" s="46">
        <v>0</v>
      </c>
    </row>
    <row r="8" spans="1:6" x14ac:dyDescent="0.3">
      <c r="A8" s="356" t="s">
        <v>40</v>
      </c>
      <c r="B8" s="46">
        <v>0</v>
      </c>
      <c r="C8" s="46">
        <v>0</v>
      </c>
      <c r="D8" s="46">
        <v>0</v>
      </c>
    </row>
    <row r="9" spans="1:6" x14ac:dyDescent="0.3">
      <c r="A9" s="356" t="s">
        <v>41</v>
      </c>
      <c r="B9" s="46">
        <v>0</v>
      </c>
      <c r="C9" s="46">
        <v>0</v>
      </c>
      <c r="D9" s="46">
        <v>0</v>
      </c>
    </row>
    <row r="10" spans="1:6" x14ac:dyDescent="0.3">
      <c r="A10" s="356" t="s">
        <v>42</v>
      </c>
      <c r="B10" s="46">
        <v>0</v>
      </c>
      <c r="C10" s="46">
        <v>0</v>
      </c>
      <c r="D10" s="46">
        <v>0</v>
      </c>
    </row>
    <row r="11" spans="1:6" x14ac:dyDescent="0.3">
      <c r="A11" s="356" t="s">
        <v>43</v>
      </c>
      <c r="B11" s="46">
        <v>0</v>
      </c>
      <c r="C11" s="46">
        <v>0</v>
      </c>
      <c r="D11" s="46">
        <v>0</v>
      </c>
    </row>
    <row r="12" spans="1:6" x14ac:dyDescent="0.3">
      <c r="A12" s="356" t="s">
        <v>44</v>
      </c>
      <c r="B12" s="46">
        <v>0</v>
      </c>
      <c r="C12" s="46">
        <v>0</v>
      </c>
      <c r="D12" s="46">
        <v>0</v>
      </c>
    </row>
    <row r="13" spans="1:6" x14ac:dyDescent="0.3">
      <c r="A13" s="356" t="s">
        <v>45</v>
      </c>
      <c r="B13" s="46">
        <v>0</v>
      </c>
      <c r="C13" s="46">
        <v>0</v>
      </c>
      <c r="D13" s="46">
        <v>0</v>
      </c>
    </row>
    <row r="14" spans="1:6" x14ac:dyDescent="0.3">
      <c r="A14" s="356" t="s">
        <v>46</v>
      </c>
      <c r="B14" s="46">
        <v>0</v>
      </c>
      <c r="C14" s="46">
        <v>0</v>
      </c>
      <c r="D14" s="46">
        <v>0</v>
      </c>
    </row>
    <row r="15" spans="1:6" x14ac:dyDescent="0.3">
      <c r="A15" s="353" t="s">
        <v>47</v>
      </c>
      <c r="B15" s="46">
        <v>261000.54439846153</v>
      </c>
      <c r="C15" s="46">
        <v>276648.03259076923</v>
      </c>
      <c r="D15" s="46">
        <v>292210.51892307692</v>
      </c>
      <c r="E15" s="585">
        <f>GETPIVOTDATA("Ppto. Orden Interna [USD]",$A$3,"Versión ","R2","Agrupados","2.00 Obra Civil")/GETPIVOTDATA("Ppto. Orden Interna [USD]",$A$3,"Versión ","R1","Agrupados","2.00 Obra Civil")-1</f>
        <v>5.995193699067225E-2</v>
      </c>
      <c r="F15" s="585">
        <f>GETPIVOTDATA("Ppto. Orden Interna [USD]",$A$3,"Versión ","R3","Agrupados","2.00 Obra Civil")/GETPIVOTDATA("Ppto. Orden Interna [USD]",$A$3,"Versión ","R2","Agrupados","2.00 Obra Civil")-1</f>
        <v>5.6253739405146774E-2</v>
      </c>
    </row>
    <row r="16" spans="1:6" x14ac:dyDescent="0.3">
      <c r="A16" s="356" t="s">
        <v>48</v>
      </c>
      <c r="B16" s="46">
        <v>7631</v>
      </c>
      <c r="C16" s="46">
        <v>18449.150000000001</v>
      </c>
      <c r="D16" s="46">
        <v>14578.884</v>
      </c>
      <c r="E16" s="585" t="s">
        <v>1586</v>
      </c>
    </row>
    <row r="17" spans="1:5" x14ac:dyDescent="0.3">
      <c r="A17" s="356" t="s">
        <v>49</v>
      </c>
      <c r="B17" s="46">
        <v>0</v>
      </c>
      <c r="C17" s="46">
        <v>0</v>
      </c>
      <c r="D17" s="46">
        <v>0</v>
      </c>
    </row>
    <row r="18" spans="1:5" x14ac:dyDescent="0.3">
      <c r="A18" s="356" t="s">
        <v>50</v>
      </c>
      <c r="B18" s="46">
        <v>0</v>
      </c>
      <c r="C18" s="46">
        <v>0</v>
      </c>
      <c r="D18" s="46">
        <v>0</v>
      </c>
    </row>
    <row r="19" spans="1:5" x14ac:dyDescent="0.3">
      <c r="A19" s="356" t="s">
        <v>51</v>
      </c>
      <c r="B19" s="46">
        <v>0</v>
      </c>
      <c r="C19" s="46">
        <v>0</v>
      </c>
      <c r="D19" s="46">
        <v>0</v>
      </c>
    </row>
    <row r="20" spans="1:5" x14ac:dyDescent="0.3">
      <c r="A20" s="356" t="s">
        <v>53</v>
      </c>
      <c r="B20" s="46">
        <v>25100</v>
      </c>
      <c r="C20" s="46">
        <v>14541.903230769231</v>
      </c>
      <c r="D20" s="46">
        <v>14541.903230769231</v>
      </c>
    </row>
    <row r="21" spans="1:5" x14ac:dyDescent="0.3">
      <c r="A21" s="356" t="s">
        <v>54</v>
      </c>
      <c r="B21" s="46">
        <v>8100</v>
      </c>
      <c r="C21" s="46">
        <v>8884.6153846153848</v>
      </c>
      <c r="D21" s="46">
        <v>8461.538461538461</v>
      </c>
      <c r="E21" s="585" t="s">
        <v>1587</v>
      </c>
    </row>
    <row r="22" spans="1:5" x14ac:dyDescent="0.3">
      <c r="A22" s="356" t="s">
        <v>55</v>
      </c>
      <c r="B22" s="46">
        <v>96702.005936923073</v>
      </c>
      <c r="C22" s="46">
        <v>112964.60993692307</v>
      </c>
      <c r="D22" s="46">
        <v>110731.23999999999</v>
      </c>
      <c r="E22" s="585" t="s">
        <v>1588</v>
      </c>
    </row>
    <row r="23" spans="1:5" x14ac:dyDescent="0.3">
      <c r="A23" s="356" t="s">
        <v>56</v>
      </c>
      <c r="B23" s="46">
        <v>110390.61538461538</v>
      </c>
      <c r="C23" s="46">
        <v>111481.53557692308</v>
      </c>
      <c r="D23" s="46">
        <v>133570.73476923077</v>
      </c>
      <c r="E23" s="585" t="s">
        <v>1589</v>
      </c>
    </row>
    <row r="24" spans="1:5" x14ac:dyDescent="0.3">
      <c r="A24" s="356" t="s">
        <v>57</v>
      </c>
      <c r="B24" s="46">
        <v>13076.923076923076</v>
      </c>
      <c r="C24" s="46">
        <v>10326.218461538459</v>
      </c>
      <c r="D24" s="46">
        <v>10326.218461538459</v>
      </c>
    </row>
    <row r="25" spans="1:5" x14ac:dyDescent="0.3">
      <c r="A25" s="356" t="s">
        <v>58</v>
      </c>
      <c r="B25" s="46">
        <v>0</v>
      </c>
      <c r="C25" s="46">
        <v>0</v>
      </c>
      <c r="D25" s="46">
        <v>0</v>
      </c>
    </row>
    <row r="26" spans="1:5" x14ac:dyDescent="0.3">
      <c r="A26" s="356" t="s">
        <v>59</v>
      </c>
      <c r="B26" s="46">
        <v>0</v>
      </c>
      <c r="C26" s="46">
        <v>0</v>
      </c>
      <c r="D26" s="46">
        <v>0</v>
      </c>
    </row>
    <row r="27" spans="1:5" x14ac:dyDescent="0.3">
      <c r="A27" s="353" t="s">
        <v>60</v>
      </c>
      <c r="B27" s="46">
        <v>186447.63307692308</v>
      </c>
      <c r="C27" s="46">
        <v>238378.52903384616</v>
      </c>
      <c r="D27" s="46">
        <v>238378.52903384616</v>
      </c>
    </row>
    <row r="28" spans="1:5" x14ac:dyDescent="0.3">
      <c r="A28" s="356" t="s">
        <v>61</v>
      </c>
      <c r="B28" s="46">
        <v>0</v>
      </c>
      <c r="C28" s="46">
        <v>0</v>
      </c>
      <c r="D28" s="46">
        <v>0</v>
      </c>
    </row>
    <row r="29" spans="1:5" x14ac:dyDescent="0.3">
      <c r="A29" s="356" t="s">
        <v>62</v>
      </c>
      <c r="B29" s="46">
        <v>0</v>
      </c>
      <c r="C29" s="46">
        <v>0</v>
      </c>
      <c r="D29" s="46">
        <v>0</v>
      </c>
    </row>
    <row r="30" spans="1:5" x14ac:dyDescent="0.3">
      <c r="A30" s="356" t="s">
        <v>63</v>
      </c>
      <c r="B30" s="46">
        <v>172204</v>
      </c>
      <c r="C30" s="46">
        <v>220508.5</v>
      </c>
      <c r="D30" s="46">
        <v>220508.5</v>
      </c>
    </row>
    <row r="31" spans="1:5" x14ac:dyDescent="0.3">
      <c r="A31" s="356" t="s">
        <v>64</v>
      </c>
      <c r="B31" s="46">
        <v>14243.633076923077</v>
      </c>
      <c r="C31" s="46">
        <v>17870.029033846156</v>
      </c>
      <c r="D31" s="46">
        <v>17870.029033846156</v>
      </c>
    </row>
    <row r="32" spans="1:5" x14ac:dyDescent="0.3">
      <c r="A32" s="353" t="s">
        <v>65</v>
      </c>
      <c r="B32" s="46">
        <v>271234.80461538461</v>
      </c>
      <c r="C32" s="46">
        <v>281817.92019230773</v>
      </c>
      <c r="D32" s="46">
        <v>279768.75230769231</v>
      </c>
    </row>
    <row r="33" spans="1:6" x14ac:dyDescent="0.3">
      <c r="A33" s="356" t="s">
        <v>66</v>
      </c>
      <c r="B33" s="46">
        <v>246747.98076923078</v>
      </c>
      <c r="C33" s="46">
        <v>247614.00865384619</v>
      </c>
      <c r="D33" s="46">
        <v>245564.84076923077</v>
      </c>
      <c r="E33" s="585" t="s">
        <v>1590</v>
      </c>
    </row>
    <row r="34" spans="1:6" x14ac:dyDescent="0.3">
      <c r="A34" s="356" t="s">
        <v>67</v>
      </c>
      <c r="B34" s="46">
        <v>0</v>
      </c>
      <c r="C34" s="46">
        <v>0</v>
      </c>
      <c r="D34" s="46">
        <v>0</v>
      </c>
    </row>
    <row r="35" spans="1:6" x14ac:dyDescent="0.3">
      <c r="A35" s="356" t="s">
        <v>68</v>
      </c>
      <c r="B35" s="46">
        <v>24486.823846153849</v>
      </c>
      <c r="C35" s="46">
        <v>34203.911538461536</v>
      </c>
      <c r="D35" s="46">
        <v>34203.911538461536</v>
      </c>
    </row>
    <row r="36" spans="1:6" x14ac:dyDescent="0.3">
      <c r="A36" s="353" t="s">
        <v>69</v>
      </c>
      <c r="B36" s="46">
        <v>1288938.0078384615</v>
      </c>
      <c r="C36" s="46">
        <v>1406608.2072076923</v>
      </c>
      <c r="D36" s="46">
        <v>1381583.7283769236</v>
      </c>
      <c r="E36" s="585">
        <f>GETPIVOTDATA("Ppto. Orden Interna [USD]",$A$3,"Versión ","R2","Agrupados","5.00 Frio Alimentario")/GETPIVOTDATA("Ppto. Orden Interna [USD]",$A$3,"Versión ","R1","Agrupados","5.00 Frio Alimentario")-1</f>
        <v>9.1292365229079353E-2</v>
      </c>
      <c r="F36" s="585">
        <f>GETPIVOTDATA("Ppto. Orden Interna [USD]",$A$3,"Versión ","R3","Agrupados","5.00 Frio Alimentario")/GETPIVOTDATA("Ppto. Orden Interna [USD]",$A$3,"Versión ","R2","Agrupados","5.00 Frio Alimentario")-1</f>
        <v>-1.7790653219950769E-2</v>
      </c>
    </row>
    <row r="37" spans="1:6" x14ac:dyDescent="0.3">
      <c r="A37" s="356" t="s">
        <v>70</v>
      </c>
      <c r="B37" s="46">
        <v>174165.56340000004</v>
      </c>
      <c r="C37" s="46">
        <v>201600</v>
      </c>
      <c r="D37" s="46">
        <v>201600</v>
      </c>
      <c r="E37" s="585" t="s">
        <v>1591</v>
      </c>
    </row>
    <row r="38" spans="1:6" x14ac:dyDescent="0.3">
      <c r="A38" s="356" t="s">
        <v>71</v>
      </c>
      <c r="B38" s="46">
        <v>39582.9</v>
      </c>
      <c r="C38" s="46">
        <v>42000</v>
      </c>
      <c r="D38" s="46">
        <v>42000</v>
      </c>
    </row>
    <row r="39" spans="1:6" x14ac:dyDescent="0.3">
      <c r="A39" s="356" t="s">
        <v>72</v>
      </c>
      <c r="B39" s="46">
        <v>733469.98480769235</v>
      </c>
      <c r="C39" s="46">
        <v>767114.26090000011</v>
      </c>
      <c r="D39" s="46">
        <v>733762.32006923121</v>
      </c>
      <c r="E39" s="585" t="s">
        <v>1592</v>
      </c>
    </row>
    <row r="40" spans="1:6" x14ac:dyDescent="0.3">
      <c r="A40" s="356" t="s">
        <v>73</v>
      </c>
      <c r="B40" s="46">
        <v>30609.790400000005</v>
      </c>
      <c r="C40" s="46">
        <v>27571.7</v>
      </c>
      <c r="D40" s="46">
        <v>35899.161999999997</v>
      </c>
      <c r="E40" s="585" t="s">
        <v>1593</v>
      </c>
    </row>
    <row r="41" spans="1:6" x14ac:dyDescent="0.3">
      <c r="A41" s="356" t="s">
        <v>74</v>
      </c>
      <c r="B41" s="46">
        <v>47174.769230769234</v>
      </c>
      <c r="C41" s="46">
        <v>39654.153846153844</v>
      </c>
      <c r="D41" s="46">
        <v>39654.153846153844</v>
      </c>
    </row>
    <row r="42" spans="1:6" x14ac:dyDescent="0.3">
      <c r="A42" s="356" t="s">
        <v>75</v>
      </c>
      <c r="B42" s="46">
        <v>207000</v>
      </c>
      <c r="C42" s="46">
        <v>269332.5924615385</v>
      </c>
      <c r="D42" s="46">
        <v>269332.5924615385</v>
      </c>
    </row>
    <row r="43" spans="1:6" x14ac:dyDescent="0.3">
      <c r="A43" s="356" t="s">
        <v>76</v>
      </c>
      <c r="B43" s="46">
        <v>56935</v>
      </c>
      <c r="C43" s="46">
        <v>59335.5</v>
      </c>
      <c r="D43" s="46">
        <v>59335.5</v>
      </c>
    </row>
    <row r="44" spans="1:6" x14ac:dyDescent="0.3">
      <c r="A44" s="353" t="s">
        <v>77</v>
      </c>
      <c r="B44" s="46">
        <v>118393.39738923077</v>
      </c>
      <c r="C44" s="46">
        <v>29448.316412307693</v>
      </c>
      <c r="D44" s="46">
        <v>29448.316412307693</v>
      </c>
    </row>
    <row r="45" spans="1:6" x14ac:dyDescent="0.3">
      <c r="A45" s="356" t="s">
        <v>78</v>
      </c>
      <c r="B45" s="46">
        <v>85000</v>
      </c>
      <c r="C45" s="46">
        <v>0</v>
      </c>
      <c r="D45" s="46">
        <v>0</v>
      </c>
    </row>
    <row r="46" spans="1:6" x14ac:dyDescent="0.3">
      <c r="A46" s="356" t="s">
        <v>79</v>
      </c>
      <c r="B46" s="46">
        <v>0</v>
      </c>
      <c r="C46" s="46">
        <v>0</v>
      </c>
      <c r="D46" s="46">
        <v>0</v>
      </c>
    </row>
    <row r="47" spans="1:6" x14ac:dyDescent="0.3">
      <c r="A47" s="356" t="s">
        <v>80</v>
      </c>
      <c r="B47" s="46">
        <v>0</v>
      </c>
      <c r="C47" s="46">
        <v>0</v>
      </c>
      <c r="D47" s="46">
        <v>0</v>
      </c>
    </row>
    <row r="48" spans="1:6" x14ac:dyDescent="0.3">
      <c r="A48" s="356" t="s">
        <v>81</v>
      </c>
      <c r="B48" s="46">
        <v>0</v>
      </c>
      <c r="C48" s="46">
        <v>0</v>
      </c>
      <c r="D48" s="46">
        <v>0</v>
      </c>
    </row>
    <row r="49" spans="1:6" x14ac:dyDescent="0.3">
      <c r="A49" s="356" t="s">
        <v>82</v>
      </c>
      <c r="B49" s="46"/>
      <c r="C49" s="46">
        <v>29448.316412307693</v>
      </c>
      <c r="D49" s="46">
        <v>29448.316412307693</v>
      </c>
    </row>
    <row r="50" spans="1:6" x14ac:dyDescent="0.3">
      <c r="A50" s="356" t="s">
        <v>83</v>
      </c>
      <c r="B50" s="46">
        <v>0</v>
      </c>
      <c r="C50" s="46"/>
      <c r="D50" s="46"/>
    </row>
    <row r="51" spans="1:6" x14ac:dyDescent="0.3">
      <c r="A51" s="356" t="s">
        <v>1580</v>
      </c>
      <c r="B51" s="46">
        <v>33393.397389230769</v>
      </c>
      <c r="C51" s="46"/>
      <c r="D51" s="46"/>
    </row>
    <row r="52" spans="1:6" x14ac:dyDescent="0.3">
      <c r="A52" s="353" t="s">
        <v>1582</v>
      </c>
      <c r="B52" s="46">
        <v>412010.62085384614</v>
      </c>
      <c r="C52" s="46">
        <v>577423.44597384613</v>
      </c>
      <c r="D52" s="46">
        <v>604104.68211230787</v>
      </c>
      <c r="E52" s="585">
        <f>GETPIVOTDATA("Ppto. Orden Interna [USD]",$A$3,"Versión ","R2","Agrupados","7.00 Equipamiento Producción")/GETPIVOTDATA("Ppto. Orden Interna [USD]",$A$3,"Versión ","R1","Agrupados","7.00 Equipamiento Producción")-1</f>
        <v>0.40147709002549581</v>
      </c>
      <c r="F52" s="585">
        <f>GETPIVOTDATA("Ppto. Orden Interna [USD]",$A$3,"Versión ","R3","Agrupados","7.00 Equipamiento Producción")/GETPIVOTDATA("Ppto. Orden Interna [USD]",$A$3,"Versión ","R2","Agrupados","7.00 Equipamiento Producción")-1</f>
        <v>4.6207400001679666E-2</v>
      </c>
    </row>
    <row r="53" spans="1:6" x14ac:dyDescent="0.3">
      <c r="A53" s="356" t="s">
        <v>85</v>
      </c>
      <c r="B53" s="46">
        <v>19696.503346153848</v>
      </c>
      <c r="C53" s="46">
        <v>24063.026923076919</v>
      </c>
      <c r="D53" s="46">
        <v>24063.026923076919</v>
      </c>
      <c r="E53" s="585" t="s">
        <v>1594</v>
      </c>
    </row>
    <row r="54" spans="1:6" x14ac:dyDescent="0.3">
      <c r="A54" s="356" t="s">
        <v>86</v>
      </c>
      <c r="B54" s="46">
        <v>67591.520066153855</v>
      </c>
      <c r="C54" s="46">
        <v>57361.526273846175</v>
      </c>
      <c r="D54" s="46">
        <v>57361.526273846175</v>
      </c>
      <c r="E54" s="585" t="s">
        <v>1595</v>
      </c>
    </row>
    <row r="55" spans="1:6" x14ac:dyDescent="0.3">
      <c r="A55" s="356" t="s">
        <v>87</v>
      </c>
      <c r="B55" s="46">
        <v>52141.354447692313</v>
      </c>
      <c r="C55" s="46">
        <v>72182.693161538467</v>
      </c>
      <c r="D55" s="46">
        <v>61078.593161538469</v>
      </c>
    </row>
    <row r="56" spans="1:6" x14ac:dyDescent="0.3">
      <c r="A56" s="356" t="s">
        <v>88</v>
      </c>
      <c r="B56" s="46">
        <v>189836.07873846154</v>
      </c>
      <c r="C56" s="46">
        <v>269321.99161538464</v>
      </c>
      <c r="D56" s="46">
        <v>296185.98775384622</v>
      </c>
      <c r="E56" s="585" t="s">
        <v>1596</v>
      </c>
    </row>
    <row r="57" spans="1:6" x14ac:dyDescent="0.3">
      <c r="A57" s="356" t="s">
        <v>89</v>
      </c>
      <c r="B57" s="46">
        <v>11120.548870769231</v>
      </c>
      <c r="C57" s="46">
        <v>60182.892615384619</v>
      </c>
      <c r="D57" s="46">
        <v>69225.012615384621</v>
      </c>
      <c r="E57" s="585" t="s">
        <v>1603</v>
      </c>
    </row>
    <row r="58" spans="1:6" x14ac:dyDescent="0.3">
      <c r="A58" s="356" t="s">
        <v>90</v>
      </c>
      <c r="B58" s="46">
        <v>0</v>
      </c>
      <c r="C58" s="46">
        <v>0</v>
      </c>
      <c r="D58" s="46">
        <v>0</v>
      </c>
    </row>
    <row r="59" spans="1:6" x14ac:dyDescent="0.3">
      <c r="A59" s="356" t="s">
        <v>91</v>
      </c>
      <c r="B59" s="46">
        <v>71624.615384615376</v>
      </c>
      <c r="C59" s="46">
        <v>94311.315384615387</v>
      </c>
      <c r="D59" s="46">
        <v>96190.535384615388</v>
      </c>
      <c r="E59" s="585" t="s">
        <v>1597</v>
      </c>
    </row>
    <row r="60" spans="1:6" x14ac:dyDescent="0.3">
      <c r="A60" s="353" t="s">
        <v>92</v>
      </c>
      <c r="B60" s="46">
        <v>927779.7833698499</v>
      </c>
      <c r="C60" s="46">
        <v>904203.10110831168</v>
      </c>
      <c r="D60" s="46">
        <v>894238.28615446552</v>
      </c>
      <c r="E60" s="585">
        <f>GETPIVOTDATA("Ppto. Orden Interna [USD]",$A$3,"Versión ","R2","Agrupados","8.00 Equipamiento Tienda")/GETPIVOTDATA("Ppto. Orden Interna [USD]",$A$3,"Versión ","R1","Agrupados","8.00 Equipamiento Tienda")-1</f>
        <v>-2.5411937923354833E-2</v>
      </c>
      <c r="F60" s="585">
        <f>GETPIVOTDATA("Ppto. Orden Interna [USD]",$A$3,"Versión ","R3","Agrupados","8.00 Equipamiento Tienda")/GETPIVOTDATA("Ppto. Orden Interna [USD]",$A$3,"Versión ","R2","Agrupados","8.00 Equipamiento Tienda")-1</f>
        <v>-1.1020549411555836E-2</v>
      </c>
    </row>
    <row r="61" spans="1:6" x14ac:dyDescent="0.3">
      <c r="A61" s="356" t="s">
        <v>93</v>
      </c>
      <c r="B61" s="46">
        <v>347618.64946153841</v>
      </c>
      <c r="C61" s="46">
        <v>379744.79676923074</v>
      </c>
      <c r="D61" s="46">
        <v>379744.79676923074</v>
      </c>
      <c r="E61" s="585" t="s">
        <v>1598</v>
      </c>
    </row>
    <row r="62" spans="1:6" x14ac:dyDescent="0.3">
      <c r="A62" s="356" t="s">
        <v>94</v>
      </c>
      <c r="B62" s="46">
        <v>78726.572923076921</v>
      </c>
      <c r="C62" s="46">
        <v>40067.475969230771</v>
      </c>
      <c r="D62" s="46">
        <v>43322.969630769236</v>
      </c>
      <c r="E62" s="585" t="s">
        <v>1599</v>
      </c>
    </row>
    <row r="63" spans="1:6" x14ac:dyDescent="0.3">
      <c r="A63" s="356" t="s">
        <v>95</v>
      </c>
      <c r="B63" s="46">
        <v>46910.187423696305</v>
      </c>
      <c r="C63" s="46">
        <v>44794.802808311688</v>
      </c>
      <c r="D63" s="46">
        <v>44794.802808311688</v>
      </c>
    </row>
    <row r="64" spans="1:6" x14ac:dyDescent="0.3">
      <c r="A64" s="356" t="s">
        <v>96</v>
      </c>
      <c r="B64" s="46">
        <v>82662.281384615388</v>
      </c>
      <c r="C64" s="46">
        <v>42013.504615384612</v>
      </c>
      <c r="D64" s="46">
        <v>42013.504615384612</v>
      </c>
      <c r="E64" s="585" t="s">
        <v>1600</v>
      </c>
    </row>
    <row r="65" spans="1:5" x14ac:dyDescent="0.3">
      <c r="A65" s="356" t="s">
        <v>97</v>
      </c>
      <c r="B65" s="46">
        <v>51929.430638461527</v>
      </c>
      <c r="C65" s="46">
        <v>51159.592330769214</v>
      </c>
      <c r="D65" s="46">
        <v>50287.302946153832</v>
      </c>
    </row>
    <row r="66" spans="1:5" x14ac:dyDescent="0.3">
      <c r="A66" s="356" t="s">
        <v>98</v>
      </c>
      <c r="B66" s="46">
        <v>49848.046153846153</v>
      </c>
      <c r="C66" s="46">
        <v>66355.007692307699</v>
      </c>
      <c r="D66" s="46">
        <v>54006.988461538465</v>
      </c>
      <c r="E66" s="585" t="s">
        <v>1602</v>
      </c>
    </row>
    <row r="67" spans="1:5" x14ac:dyDescent="0.3">
      <c r="A67" s="356" t="s">
        <v>99</v>
      </c>
      <c r="B67" s="46">
        <v>197807.69230769231</v>
      </c>
      <c r="C67" s="46">
        <v>198730.76923076925</v>
      </c>
      <c r="D67" s="46">
        <v>198730.76923076925</v>
      </c>
    </row>
    <row r="68" spans="1:5" x14ac:dyDescent="0.3">
      <c r="A68" s="356" t="s">
        <v>100</v>
      </c>
      <c r="B68" s="46">
        <v>72276.923076923063</v>
      </c>
      <c r="C68" s="46">
        <v>81337.151692307685</v>
      </c>
      <c r="D68" s="46">
        <v>81337.151692307685</v>
      </c>
    </row>
    <row r="69" spans="1:5" x14ac:dyDescent="0.3">
      <c r="A69" s="353" t="s">
        <v>101</v>
      </c>
      <c r="B69" s="46">
        <v>0</v>
      </c>
      <c r="C69" s="46">
        <v>0</v>
      </c>
      <c r="D69" s="46">
        <v>0</v>
      </c>
    </row>
    <row r="70" spans="1:5" x14ac:dyDescent="0.3">
      <c r="A70" s="356" t="s">
        <v>102</v>
      </c>
      <c r="B70" s="46">
        <v>0</v>
      </c>
      <c r="C70" s="46">
        <v>0</v>
      </c>
      <c r="D70" s="46">
        <v>0</v>
      </c>
    </row>
    <row r="71" spans="1:5" x14ac:dyDescent="0.3">
      <c r="A71" s="356" t="s">
        <v>103</v>
      </c>
      <c r="B71" s="46">
        <v>0</v>
      </c>
      <c r="C71" s="46">
        <v>0</v>
      </c>
      <c r="D71" s="46">
        <v>0</v>
      </c>
    </row>
    <row r="72" spans="1:5" x14ac:dyDescent="0.3">
      <c r="A72" s="356" t="s">
        <v>104</v>
      </c>
      <c r="B72" s="46">
        <v>0</v>
      </c>
      <c r="C72" s="46">
        <v>0</v>
      </c>
      <c r="D72" s="46">
        <v>0</v>
      </c>
    </row>
    <row r="73" spans="1:5" x14ac:dyDescent="0.3">
      <c r="A73" s="356" t="s">
        <v>105</v>
      </c>
      <c r="B73" s="46">
        <v>0</v>
      </c>
      <c r="C73" s="46">
        <v>0</v>
      </c>
      <c r="D73" s="46">
        <v>0</v>
      </c>
    </row>
    <row r="74" spans="1:5" x14ac:dyDescent="0.3">
      <c r="A74" s="356" t="s">
        <v>106</v>
      </c>
      <c r="B74" s="46">
        <v>0</v>
      </c>
      <c r="C74" s="46">
        <v>0</v>
      </c>
      <c r="D74" s="46">
        <v>0</v>
      </c>
    </row>
    <row r="75" spans="1:5" x14ac:dyDescent="0.3">
      <c r="A75" s="356" t="s">
        <v>107</v>
      </c>
      <c r="B75" s="46">
        <v>0</v>
      </c>
      <c r="C75" s="46">
        <v>0</v>
      </c>
      <c r="D75" s="46">
        <v>0</v>
      </c>
    </row>
    <row r="76" spans="1:5" x14ac:dyDescent="0.3">
      <c r="A76" s="353" t="s">
        <v>1577</v>
      </c>
      <c r="B76" s="46">
        <v>3465804.791542158</v>
      </c>
      <c r="C76" s="46">
        <v>3714527.5525190802</v>
      </c>
      <c r="D76" s="46">
        <v>3719732.81332062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0331-E4C6-48F4-BB40-1C861E061095}">
  <sheetPr codeName="Hoja8"/>
  <dimension ref="A1:AU1418"/>
  <sheetViews>
    <sheetView showGridLines="0" zoomScale="70" zoomScaleNormal="70" workbookViewId="0">
      <selection activeCell="Q745" sqref="Q745:Q781"/>
    </sheetView>
  </sheetViews>
  <sheetFormatPr baseColWidth="10" defaultRowHeight="14.4" x14ac:dyDescent="0.3"/>
  <cols>
    <col min="1" max="1" width="6.88671875" style="219" customWidth="1"/>
    <col min="2" max="2" width="4.21875" style="219" customWidth="1"/>
    <col min="3" max="3" width="11.77734375" style="219" customWidth="1"/>
    <col min="4" max="4" width="6.44140625" style="219" customWidth="1"/>
    <col min="5" max="5" width="18.77734375" style="219" customWidth="1"/>
    <col min="6" max="6" width="60.5546875" style="219" customWidth="1"/>
    <col min="7" max="7" width="18.33203125" style="219" customWidth="1"/>
    <col min="8" max="8" width="14.109375" style="219" customWidth="1"/>
    <col min="9" max="9" width="12.44140625" style="219" customWidth="1"/>
    <col min="10" max="10" width="9.33203125" style="219" customWidth="1"/>
    <col min="11" max="11" width="8.33203125" style="219" customWidth="1"/>
    <col min="12" max="12" width="7.5546875" style="219" customWidth="1"/>
    <col min="13" max="13" width="14.88671875" style="219" customWidth="1"/>
    <col min="14" max="14" width="15.109375" style="219" customWidth="1"/>
    <col min="15" max="15" width="8.6640625" style="219" customWidth="1"/>
    <col min="16" max="16" width="15.21875" style="219" customWidth="1"/>
    <col min="17" max="17" width="13.6640625" style="219" customWidth="1"/>
    <col min="18" max="18" width="36" style="219" customWidth="1"/>
    <col min="19" max="19" width="14.6640625" style="219" customWidth="1"/>
    <col min="20" max="20" width="11" style="219" customWidth="1"/>
    <col min="21" max="21" width="21.33203125" style="219" customWidth="1"/>
    <col min="22" max="22" width="8.6640625" style="219" customWidth="1"/>
    <col min="23" max="23" width="34.5546875" style="484" customWidth="1"/>
    <col min="24" max="24" width="10.6640625" style="219" customWidth="1"/>
    <col min="25" max="25" width="9.6640625" style="221" customWidth="1"/>
    <col min="26" max="26" width="17.5546875" style="219" customWidth="1"/>
    <col min="27" max="27" width="10.33203125" style="219" customWidth="1"/>
    <col min="28" max="28" width="12.5546875" style="219" customWidth="1"/>
    <col min="29" max="38" width="14.44140625" style="219" customWidth="1"/>
    <col min="39" max="39" width="17.88671875" style="219" customWidth="1"/>
    <col min="40" max="40" width="14.44140625" style="306" customWidth="1"/>
    <col min="41" max="41" width="16.5546875" style="306" customWidth="1"/>
    <col min="42" max="44" width="11.5546875" style="306" customWidth="1"/>
    <col min="45" max="45" width="16.109375" style="306" customWidth="1"/>
    <col min="46" max="46" width="11.6640625" customWidth="1"/>
    <col min="47" max="47" width="35.21875" customWidth="1"/>
  </cols>
  <sheetData>
    <row r="1" spans="1:47" x14ac:dyDescent="0.3">
      <c r="A1" s="630" t="s">
        <v>188</v>
      </c>
      <c r="B1" s="630"/>
      <c r="C1" s="630"/>
      <c r="D1" s="630"/>
      <c r="E1" s="630"/>
      <c r="F1" s="630"/>
      <c r="G1" s="218"/>
      <c r="H1" s="218"/>
      <c r="I1" s="218"/>
      <c r="K1" s="483" t="s">
        <v>117</v>
      </c>
      <c r="L1" s="483" t="s">
        <v>189</v>
      </c>
      <c r="R1" s="231" t="s">
        <v>24</v>
      </c>
      <c r="X1" s="219" t="s">
        <v>190</v>
      </c>
      <c r="AM1" s="629" t="s">
        <v>191</v>
      </c>
    </row>
    <row r="2" spans="1:47" x14ac:dyDescent="0.3">
      <c r="A2" s="631">
        <v>46071</v>
      </c>
      <c r="B2" s="631"/>
      <c r="C2" s="630"/>
      <c r="D2" s="630"/>
      <c r="E2" s="630"/>
      <c r="F2" s="630"/>
      <c r="G2" s="218"/>
      <c r="H2" s="218"/>
      <c r="I2" s="218"/>
      <c r="J2" s="483" t="s">
        <v>192</v>
      </c>
      <c r="K2" s="485">
        <v>65</v>
      </c>
      <c r="L2" s="485">
        <v>77</v>
      </c>
      <c r="R2" s="231" t="s">
        <v>23</v>
      </c>
      <c r="X2" s="632" t="s">
        <v>193</v>
      </c>
      <c r="Y2" s="632"/>
      <c r="Z2" s="632"/>
      <c r="AA2" s="632"/>
      <c r="AB2" s="632"/>
      <c r="AC2" s="632"/>
      <c r="AD2" s="632"/>
      <c r="AE2" s="632"/>
      <c r="AF2" s="632"/>
      <c r="AG2" s="486"/>
      <c r="AH2" s="486"/>
      <c r="AI2" s="486"/>
      <c r="AJ2" s="486"/>
      <c r="AK2" s="486"/>
      <c r="AL2" s="486"/>
      <c r="AM2" s="629"/>
    </row>
    <row r="3" spans="1:47" x14ac:dyDescent="0.3">
      <c r="D3" s="219" t="s">
        <v>194</v>
      </c>
      <c r="P3" s="538">
        <f>SUBTOTAL(109,BD.PD7[Ppto. Orden Interna '[DOP']])</f>
        <v>4691875.0554999998</v>
      </c>
      <c r="Q3" s="538">
        <f>SUBTOTAL(109,BD.PD7[Ppto. Orden Interna '[USD']])</f>
        <v>72182.693161538467</v>
      </c>
      <c r="X3" s="632" t="s">
        <v>195</v>
      </c>
      <c r="Y3" s="632"/>
      <c r="Z3" s="632"/>
      <c r="AA3" s="632" t="s">
        <v>196</v>
      </c>
      <c r="AB3" s="632"/>
      <c r="AC3" s="632"/>
      <c r="AD3" s="632" t="s">
        <v>197</v>
      </c>
      <c r="AE3" s="632"/>
      <c r="AF3" s="632"/>
      <c r="AG3" s="632" t="s">
        <v>198</v>
      </c>
      <c r="AH3" s="632"/>
      <c r="AI3" s="632"/>
      <c r="AJ3" s="632" t="s">
        <v>199</v>
      </c>
      <c r="AK3" s="632"/>
      <c r="AL3" s="632"/>
      <c r="AM3" s="629"/>
    </row>
    <row r="4" spans="1:47" ht="27.6" x14ac:dyDescent="0.3">
      <c r="A4" s="226" t="s">
        <v>200</v>
      </c>
      <c r="B4" s="226" t="s">
        <v>201</v>
      </c>
      <c r="C4" s="226" t="s">
        <v>202</v>
      </c>
      <c r="D4" s="226" t="s">
        <v>203</v>
      </c>
      <c r="E4" s="226" t="s">
        <v>204</v>
      </c>
      <c r="F4" s="226" t="s">
        <v>205</v>
      </c>
      <c r="G4" s="226" t="s">
        <v>1217</v>
      </c>
      <c r="H4" s="226" t="s">
        <v>1218</v>
      </c>
      <c r="I4" s="226" t="s">
        <v>206</v>
      </c>
      <c r="J4" s="226" t="s">
        <v>207</v>
      </c>
      <c r="K4" s="226" t="s">
        <v>208</v>
      </c>
      <c r="L4" s="226" t="s">
        <v>209</v>
      </c>
      <c r="M4" s="226" t="s">
        <v>210</v>
      </c>
      <c r="N4" s="226" t="s">
        <v>211</v>
      </c>
      <c r="O4" s="226" t="s">
        <v>212</v>
      </c>
      <c r="P4" s="226" t="s">
        <v>213</v>
      </c>
      <c r="Q4" s="226" t="s">
        <v>214</v>
      </c>
      <c r="R4" s="226" t="s">
        <v>215</v>
      </c>
      <c r="S4" s="226" t="s">
        <v>216</v>
      </c>
      <c r="T4" s="226" t="s">
        <v>217</v>
      </c>
      <c r="U4" s="226" t="s">
        <v>218</v>
      </c>
      <c r="V4" s="226" t="s">
        <v>219</v>
      </c>
      <c r="W4" s="487" t="s">
        <v>220</v>
      </c>
      <c r="X4" s="226" t="s">
        <v>221</v>
      </c>
      <c r="Y4" s="226" t="s">
        <v>222</v>
      </c>
      <c r="Z4" s="226" t="s">
        <v>223</v>
      </c>
      <c r="AA4" s="226" t="s">
        <v>224</v>
      </c>
      <c r="AB4" s="226" t="s">
        <v>225</v>
      </c>
      <c r="AC4" s="226" t="s">
        <v>226</v>
      </c>
      <c r="AD4" s="226" t="s">
        <v>227</v>
      </c>
      <c r="AE4" s="226" t="s">
        <v>228</v>
      </c>
      <c r="AF4" s="226" t="s">
        <v>229</v>
      </c>
      <c r="AG4" s="226" t="s">
        <v>230</v>
      </c>
      <c r="AH4" s="226" t="s">
        <v>231</v>
      </c>
      <c r="AI4" s="226" t="s">
        <v>232</v>
      </c>
      <c r="AJ4" s="226" t="s">
        <v>233</v>
      </c>
      <c r="AK4" s="226" t="s">
        <v>234</v>
      </c>
      <c r="AL4" s="226" t="s">
        <v>235</v>
      </c>
      <c r="AM4" s="226" t="s">
        <v>236</v>
      </c>
      <c r="AN4" s="488" t="s">
        <v>237</v>
      </c>
      <c r="AO4" s="489" t="s">
        <v>238</v>
      </c>
      <c r="AP4" s="489" t="s">
        <v>239</v>
      </c>
      <c r="AQ4" s="489" t="s">
        <v>240</v>
      </c>
      <c r="AR4" s="489" t="s">
        <v>241</v>
      </c>
      <c r="AS4" s="489" t="s">
        <v>242</v>
      </c>
      <c r="AT4" s="489" t="s">
        <v>1276</v>
      </c>
      <c r="AU4" s="489" t="s">
        <v>1581</v>
      </c>
    </row>
    <row r="5" spans="1:47" hidden="1" x14ac:dyDescent="0.3">
      <c r="A5" s="174">
        <v>1.01</v>
      </c>
      <c r="B5" s="231" t="s">
        <v>243</v>
      </c>
      <c r="C5" s="232" t="str">
        <f>VLOOKUP(BD.PD7[[#This Row],[Pos]],PPto[],3,FALSE)</f>
        <v>1.01 Diseño arquitectónico</v>
      </c>
      <c r="D5" s="233" t="s">
        <v>243</v>
      </c>
      <c r="E5" s="305">
        <f>IF(BD.PD7[[#This Row],[.]]="*",VLOOKUP(BD.PD7[[#This Row],[Pos]],Presupuesto!A:H,7,FALSE),"")</f>
        <v>0</v>
      </c>
      <c r="F5" s="234"/>
      <c r="G5" s="174"/>
      <c r="H5" s="174"/>
      <c r="I5" s="174"/>
      <c r="J5" s="392">
        <v>1</v>
      </c>
      <c r="K5" s="233" t="s">
        <v>117</v>
      </c>
      <c r="L5" s="383">
        <f>IF(BD.PD7[[#This Row],[Mon]]="DOP",1,HLOOKUP(BD.PD7[[#This Row],[Mon]],$K$1:$L$2,2,FALSE))</f>
        <v>65</v>
      </c>
      <c r="M5" s="490">
        <v>0</v>
      </c>
      <c r="N5" s="243">
        <f>BD.PD7[[#This Row],[Cant.]]*BD.PD7[[#This Row],[ Tasa ]]*BD.PD7[[#This Row],[ Precio Und.]]</f>
        <v>0</v>
      </c>
      <c r="O5" s="491">
        <v>0</v>
      </c>
      <c r="P5" s="243">
        <f>IF(BD.PD7[[#This Row],[Liquid. '[%']]]&lt;&gt;0,(BD.PD7[[#This Row],[Valor Neto '[DOP']]]*BD.PD7[[#This Row],[Liquid. '[%']]])+BD.PD7[[#This Row],[Valor Neto '[DOP']]],BD.PD7[[#This Row],[Valor Neto '[DOP']]])</f>
        <v>0</v>
      </c>
      <c r="Q5" s="243">
        <f>BD.PD7[[#This Row],[Ppto. Orden Interna '[DOP']]]/HLOOKUP("USD",$K$1:$L$2,2,FALSE)</f>
        <v>0</v>
      </c>
      <c r="R5" s="381"/>
      <c r="S5" s="387"/>
      <c r="T5" s="387"/>
      <c r="U5" s="492"/>
      <c r="V5" s="493"/>
      <c r="W5" s="494"/>
      <c r="X5" s="495"/>
      <c r="Y5" s="388"/>
      <c r="Z5" s="243">
        <f>BD.PD7[[#This Row],[Av.P1 '[%']]]*BD.PD7[[#This Row],[Ppto. Orden Interna '[DOP']]]</f>
        <v>0</v>
      </c>
      <c r="AA5" s="249"/>
      <c r="AB5" s="389"/>
      <c r="AC5" s="243">
        <f>BD.PD7[[#This Row],[Av.P2 '[%']]]*BD.PD7[[#This Row],[Ppto. Orden Interna '[DOP']]]</f>
        <v>0</v>
      </c>
      <c r="AD5" s="249"/>
      <c r="AE5" s="389"/>
      <c r="AF5" s="243">
        <f>BD.PD7[[#This Row],[Av.P3 '[%']]]*BD.PD7[[#This Row],[Ppto. Orden Interna '[DOP']]]</f>
        <v>0</v>
      </c>
      <c r="AG5" s="243"/>
      <c r="AH5" s="243"/>
      <c r="AI5" s="243">
        <f>BD.PD7[[#This Row],[Av.P2 '[%']]]*BD.PD7[[#This Row],[Ppto. Orden Interna '[DOP']]]</f>
        <v>0</v>
      </c>
      <c r="AJ5" s="243"/>
      <c r="AK5" s="243"/>
      <c r="AL5" s="243">
        <f>BD.PD7[[#This Row],[Av.P2 '[%']]]*BD.PD7[[#This Row],[Ppto. Orden Interna '[DOP']]]</f>
        <v>0</v>
      </c>
      <c r="AM5" s="496">
        <f>BD.PD7[[#This Row],[Pago 3]]+BD.PD7[[#This Row],[Pago 2]]+BD.PD7[[#This Row],[Pago 1]]</f>
        <v>0</v>
      </c>
      <c r="AN5" s="308"/>
      <c r="AO5" s="308"/>
      <c r="AP5" s="308"/>
      <c r="AQ5" s="308"/>
      <c r="AR5" s="308"/>
      <c r="AS5" s="308"/>
      <c r="AT5" s="249" t="s">
        <v>1277</v>
      </c>
      <c r="AU5" s="249" t="s">
        <v>36</v>
      </c>
    </row>
    <row r="6" spans="1:47" hidden="1" x14ac:dyDescent="0.3">
      <c r="A6" s="174">
        <v>1.02</v>
      </c>
      <c r="B6" s="231" t="s">
        <v>243</v>
      </c>
      <c r="C6" s="232" t="str">
        <f>VLOOKUP(BD.PD7[[#This Row],[Pos]],PPto[],3,FALSE)</f>
        <v>1.02 Diseño estructural</v>
      </c>
      <c r="D6" s="233" t="s">
        <v>243</v>
      </c>
      <c r="E6" s="305">
        <f>IF(BD.PD7[[#This Row],[.]]="*",VLOOKUP(BD.PD7[[#This Row],[Pos]],Presupuesto!A:H,7,FALSE),"")</f>
        <v>0</v>
      </c>
      <c r="F6" s="234"/>
      <c r="G6" s="174"/>
      <c r="H6" s="174"/>
      <c r="I6" s="174"/>
      <c r="J6" s="392">
        <v>1</v>
      </c>
      <c r="K6" s="233" t="s">
        <v>117</v>
      </c>
      <c r="L6" s="383">
        <f>IF(BD.PD7[[#This Row],[Mon]]="DOP",1,HLOOKUP(BD.PD7[[#This Row],[Mon]],$K$1:$L$2,2,FALSE))</f>
        <v>65</v>
      </c>
      <c r="M6" s="490">
        <v>0</v>
      </c>
      <c r="N6" s="243">
        <f>BD.PD7[[#This Row],[Cant.]]*BD.PD7[[#This Row],[ Tasa ]]*BD.PD7[[#This Row],[ Precio Und.]]</f>
        <v>0</v>
      </c>
      <c r="O6" s="491">
        <v>0</v>
      </c>
      <c r="P6" s="243">
        <f>IF(BD.PD7[[#This Row],[Liquid. '[%']]]&lt;&gt;0,(BD.PD7[[#This Row],[Valor Neto '[DOP']]]*BD.PD7[[#This Row],[Liquid. '[%']]])+BD.PD7[[#This Row],[Valor Neto '[DOP']]],BD.PD7[[#This Row],[Valor Neto '[DOP']]])</f>
        <v>0</v>
      </c>
      <c r="Q6" s="243">
        <f>BD.PD7[[#This Row],[Ppto. Orden Interna '[DOP']]]/HLOOKUP("USD",$K$1:$L$2,2,FALSE)</f>
        <v>0</v>
      </c>
      <c r="R6" s="381"/>
      <c r="S6" s="387"/>
      <c r="T6" s="387"/>
      <c r="U6" s="492"/>
      <c r="V6" s="493"/>
      <c r="W6" s="494"/>
      <c r="X6" s="495"/>
      <c r="Y6" s="388"/>
      <c r="Z6" s="243">
        <f>BD.PD7[[#This Row],[Av.P1 '[%']]]*BD.PD7[[#This Row],[Ppto. Orden Interna '[DOP']]]</f>
        <v>0</v>
      </c>
      <c r="AA6" s="249"/>
      <c r="AB6" s="389"/>
      <c r="AC6" s="243">
        <f>BD.PD7[[#This Row],[Av.P2 '[%']]]*BD.PD7[[#This Row],[Ppto. Orden Interna '[DOP']]]</f>
        <v>0</v>
      </c>
      <c r="AD6" s="249"/>
      <c r="AE6" s="389"/>
      <c r="AF6" s="243">
        <f>BD.PD7[[#This Row],[Av.P3 '[%']]]*BD.PD7[[#This Row],[Ppto. Orden Interna '[DOP']]]</f>
        <v>0</v>
      </c>
      <c r="AG6" s="243"/>
      <c r="AH6" s="243"/>
      <c r="AI6" s="243">
        <f>BD.PD7[[#This Row],[Av.P2 '[%']]]*BD.PD7[[#This Row],[Ppto. Orden Interna '[DOP']]]</f>
        <v>0</v>
      </c>
      <c r="AJ6" s="243"/>
      <c r="AK6" s="243"/>
      <c r="AL6" s="243">
        <f>BD.PD7[[#This Row],[Av.P2 '[%']]]*BD.PD7[[#This Row],[Ppto. Orden Interna '[DOP']]]</f>
        <v>0</v>
      </c>
      <c r="AM6" s="496">
        <f>BD.PD7[[#This Row],[Pago 3]]+BD.PD7[[#This Row],[Pago 2]]+BD.PD7[[#This Row],[Pago 1]]</f>
        <v>0</v>
      </c>
      <c r="AN6" s="308"/>
      <c r="AO6" s="308"/>
      <c r="AP6" s="308"/>
      <c r="AQ6" s="308"/>
      <c r="AR6" s="308"/>
      <c r="AS6" s="308"/>
      <c r="AT6" s="249" t="s">
        <v>1277</v>
      </c>
      <c r="AU6" s="249" t="s">
        <v>36</v>
      </c>
    </row>
    <row r="7" spans="1:47" hidden="1" x14ac:dyDescent="0.3">
      <c r="A7" s="174">
        <v>1.03</v>
      </c>
      <c r="B7" s="231" t="s">
        <v>243</v>
      </c>
      <c r="C7" s="232" t="str">
        <f>VLOOKUP(BD.PD7[[#This Row],[Pos]],PPto[],3,FALSE)</f>
        <v>1.03 Diseño electromecánico</v>
      </c>
      <c r="D7" s="233" t="s">
        <v>243</v>
      </c>
      <c r="E7" s="305">
        <f>IF(BD.PD7[[#This Row],[.]]="*",VLOOKUP(BD.PD7[[#This Row],[Pos]],Presupuesto!A:H,7,FALSE),"")</f>
        <v>0</v>
      </c>
      <c r="F7" s="234"/>
      <c r="G7" s="174"/>
      <c r="H7" s="174"/>
      <c r="I7" s="174"/>
      <c r="J7" s="392">
        <v>1</v>
      </c>
      <c r="K7" s="233" t="s">
        <v>117</v>
      </c>
      <c r="L7" s="383">
        <f>IF(BD.PD7[[#This Row],[Mon]]="DOP",1,HLOOKUP(BD.PD7[[#This Row],[Mon]],$K$1:$L$2,2,FALSE))</f>
        <v>65</v>
      </c>
      <c r="M7" s="490">
        <v>0</v>
      </c>
      <c r="N7" s="243">
        <f>BD.PD7[[#This Row],[Cant.]]*BD.PD7[[#This Row],[ Tasa ]]*BD.PD7[[#This Row],[ Precio Und.]]</f>
        <v>0</v>
      </c>
      <c r="O7" s="491">
        <v>0</v>
      </c>
      <c r="P7" s="243">
        <f>IF(BD.PD7[[#This Row],[Liquid. '[%']]]&lt;&gt;0,(BD.PD7[[#This Row],[Valor Neto '[DOP']]]*BD.PD7[[#This Row],[Liquid. '[%']]])+BD.PD7[[#This Row],[Valor Neto '[DOP']]],BD.PD7[[#This Row],[Valor Neto '[DOP']]])</f>
        <v>0</v>
      </c>
      <c r="Q7" s="243">
        <f>BD.PD7[[#This Row],[Ppto. Orden Interna '[DOP']]]/HLOOKUP("USD",$K$1:$L$2,2,FALSE)</f>
        <v>0</v>
      </c>
      <c r="R7" s="381"/>
      <c r="S7" s="387"/>
      <c r="T7" s="387"/>
      <c r="U7" s="492"/>
      <c r="V7" s="493"/>
      <c r="W7" s="494"/>
      <c r="X7" s="495"/>
      <c r="Y7" s="388"/>
      <c r="Z7" s="243">
        <f>BD.PD7[[#This Row],[Av.P1 '[%']]]*BD.PD7[[#This Row],[Ppto. Orden Interna '[DOP']]]</f>
        <v>0</v>
      </c>
      <c r="AA7" s="249"/>
      <c r="AB7" s="389"/>
      <c r="AC7" s="243">
        <f>BD.PD7[[#This Row],[Av.P2 '[%']]]*BD.PD7[[#This Row],[Ppto. Orden Interna '[DOP']]]</f>
        <v>0</v>
      </c>
      <c r="AD7" s="249"/>
      <c r="AE7" s="389"/>
      <c r="AF7" s="243">
        <f>BD.PD7[[#This Row],[Av.P3 '[%']]]*BD.PD7[[#This Row],[Ppto. Orden Interna '[DOP']]]</f>
        <v>0</v>
      </c>
      <c r="AG7" s="243"/>
      <c r="AH7" s="243"/>
      <c r="AI7" s="243">
        <f>BD.PD7[[#This Row],[Av.P2 '[%']]]*BD.PD7[[#This Row],[Ppto. Orden Interna '[DOP']]]</f>
        <v>0</v>
      </c>
      <c r="AJ7" s="243"/>
      <c r="AK7" s="243"/>
      <c r="AL7" s="243">
        <f>BD.PD7[[#This Row],[Av.P2 '[%']]]*BD.PD7[[#This Row],[Ppto. Orden Interna '[DOP']]]</f>
        <v>0</v>
      </c>
      <c r="AM7" s="496">
        <f>BD.PD7[[#This Row],[Pago 3]]+BD.PD7[[#This Row],[Pago 2]]+BD.PD7[[#This Row],[Pago 1]]</f>
        <v>0</v>
      </c>
      <c r="AN7" s="308"/>
      <c r="AO7" s="308"/>
      <c r="AP7" s="308"/>
      <c r="AQ7" s="308"/>
      <c r="AR7" s="308"/>
      <c r="AS7" s="308"/>
      <c r="AT7" s="249" t="s">
        <v>1277</v>
      </c>
      <c r="AU7" s="249" t="s">
        <v>36</v>
      </c>
    </row>
    <row r="8" spans="1:47" hidden="1" x14ac:dyDescent="0.3">
      <c r="A8" s="174">
        <v>1.04</v>
      </c>
      <c r="B8" s="231" t="s">
        <v>243</v>
      </c>
      <c r="C8" s="232" t="str">
        <f>VLOOKUP(BD.PD7[[#This Row],[Pos]],PPto[],3,FALSE)</f>
        <v>1.04 Diseño sanitario</v>
      </c>
      <c r="D8" s="233" t="s">
        <v>243</v>
      </c>
      <c r="E8" s="305">
        <f>IF(BD.PD7[[#This Row],[.]]="*",VLOOKUP(BD.PD7[[#This Row],[Pos]],Presupuesto!A:H,7,FALSE),"")</f>
        <v>0</v>
      </c>
      <c r="F8" s="234"/>
      <c r="G8" s="174"/>
      <c r="H8" s="174"/>
      <c r="I8" s="174"/>
      <c r="J8" s="392">
        <v>1</v>
      </c>
      <c r="K8" s="233" t="s">
        <v>117</v>
      </c>
      <c r="L8" s="383">
        <f>IF(BD.PD7[[#This Row],[Mon]]="DOP",1,HLOOKUP(BD.PD7[[#This Row],[Mon]],$K$1:$L$2,2,FALSE))</f>
        <v>65</v>
      </c>
      <c r="M8" s="490">
        <v>0</v>
      </c>
      <c r="N8" s="243">
        <f>BD.PD7[[#This Row],[Cant.]]*BD.PD7[[#This Row],[ Tasa ]]*BD.PD7[[#This Row],[ Precio Und.]]</f>
        <v>0</v>
      </c>
      <c r="O8" s="491">
        <v>0</v>
      </c>
      <c r="P8" s="243">
        <f>IF(BD.PD7[[#This Row],[Liquid. '[%']]]&lt;&gt;0,(BD.PD7[[#This Row],[Valor Neto '[DOP']]]*BD.PD7[[#This Row],[Liquid. '[%']]])+BD.PD7[[#This Row],[Valor Neto '[DOP']]],BD.PD7[[#This Row],[Valor Neto '[DOP']]])</f>
        <v>0</v>
      </c>
      <c r="Q8" s="243">
        <f>BD.PD7[[#This Row],[Ppto. Orden Interna '[DOP']]]/HLOOKUP("USD",$K$1:$L$2,2,FALSE)</f>
        <v>0</v>
      </c>
      <c r="R8" s="381"/>
      <c r="S8" s="387"/>
      <c r="T8" s="387"/>
      <c r="U8" s="492"/>
      <c r="V8" s="493"/>
      <c r="W8" s="494"/>
      <c r="X8" s="495"/>
      <c r="Y8" s="388"/>
      <c r="Z8" s="243">
        <f>BD.PD7[[#This Row],[Av.P1 '[%']]]*BD.PD7[[#This Row],[Ppto. Orden Interna '[DOP']]]</f>
        <v>0</v>
      </c>
      <c r="AA8" s="249"/>
      <c r="AB8" s="389"/>
      <c r="AC8" s="243">
        <f>BD.PD7[[#This Row],[Av.P2 '[%']]]*BD.PD7[[#This Row],[Ppto. Orden Interna '[DOP']]]</f>
        <v>0</v>
      </c>
      <c r="AD8" s="249"/>
      <c r="AE8" s="389"/>
      <c r="AF8" s="243">
        <f>BD.PD7[[#This Row],[Av.P3 '[%']]]*BD.PD7[[#This Row],[Ppto. Orden Interna '[DOP']]]</f>
        <v>0</v>
      </c>
      <c r="AG8" s="243"/>
      <c r="AH8" s="243"/>
      <c r="AI8" s="243">
        <f>BD.PD7[[#This Row],[Av.P2 '[%']]]*BD.PD7[[#This Row],[Ppto. Orden Interna '[DOP']]]</f>
        <v>0</v>
      </c>
      <c r="AJ8" s="243"/>
      <c r="AK8" s="243"/>
      <c r="AL8" s="243">
        <f>BD.PD7[[#This Row],[Av.P2 '[%']]]*BD.PD7[[#This Row],[Ppto. Orden Interna '[DOP']]]</f>
        <v>0</v>
      </c>
      <c r="AM8" s="496">
        <f>BD.PD7[[#This Row],[Pago 3]]+BD.PD7[[#This Row],[Pago 2]]+BD.PD7[[#This Row],[Pago 1]]</f>
        <v>0</v>
      </c>
      <c r="AN8" s="308"/>
      <c r="AO8" s="308"/>
      <c r="AP8" s="308"/>
      <c r="AQ8" s="308"/>
      <c r="AR8" s="308"/>
      <c r="AS8" s="308"/>
      <c r="AT8" s="249" t="s">
        <v>1277</v>
      </c>
      <c r="AU8" s="249" t="s">
        <v>36</v>
      </c>
    </row>
    <row r="9" spans="1:47" hidden="1" x14ac:dyDescent="0.3">
      <c r="A9" s="174">
        <v>1.05</v>
      </c>
      <c r="B9" s="231" t="s">
        <v>243</v>
      </c>
      <c r="C9" s="232" t="str">
        <f>VLOOKUP(BD.PD7[[#This Row],[Pos]],PPto[],3,FALSE)</f>
        <v>1.05 Estudio Geotécnico</v>
      </c>
      <c r="D9" s="233" t="s">
        <v>243</v>
      </c>
      <c r="E9" s="305">
        <f>IF(BD.PD7[[#This Row],[.]]="*",VLOOKUP(BD.PD7[[#This Row],[Pos]],Presupuesto!A:H,7,FALSE),"")</f>
        <v>0</v>
      </c>
      <c r="F9" s="234"/>
      <c r="G9" s="174"/>
      <c r="H9" s="174"/>
      <c r="I9" s="174"/>
      <c r="J9" s="392">
        <v>1</v>
      </c>
      <c r="K9" s="233" t="s">
        <v>117</v>
      </c>
      <c r="L9" s="383">
        <f>IF(BD.PD7[[#This Row],[Mon]]="DOP",1,HLOOKUP(BD.PD7[[#This Row],[Mon]],$K$1:$L$2,2,FALSE))</f>
        <v>65</v>
      </c>
      <c r="M9" s="490">
        <v>0</v>
      </c>
      <c r="N9" s="243">
        <f>BD.PD7[[#This Row],[Cant.]]*BD.PD7[[#This Row],[ Tasa ]]*BD.PD7[[#This Row],[ Precio Und.]]</f>
        <v>0</v>
      </c>
      <c r="O9" s="491">
        <v>0</v>
      </c>
      <c r="P9" s="243">
        <f>IF(BD.PD7[[#This Row],[Liquid. '[%']]]&lt;&gt;0,(BD.PD7[[#This Row],[Valor Neto '[DOP']]]*BD.PD7[[#This Row],[Liquid. '[%']]])+BD.PD7[[#This Row],[Valor Neto '[DOP']]],BD.PD7[[#This Row],[Valor Neto '[DOP']]])</f>
        <v>0</v>
      </c>
      <c r="Q9" s="243">
        <f>BD.PD7[[#This Row],[Ppto. Orden Interna '[DOP']]]/HLOOKUP("USD",$K$1:$L$2,2,FALSE)</f>
        <v>0</v>
      </c>
      <c r="R9" s="381"/>
      <c r="S9" s="387"/>
      <c r="T9" s="387"/>
      <c r="U9" s="492"/>
      <c r="V9" s="493"/>
      <c r="W9" s="494"/>
      <c r="X9" s="495"/>
      <c r="Y9" s="388"/>
      <c r="Z9" s="243">
        <f>BD.PD7[[#This Row],[Av.P1 '[%']]]*BD.PD7[[#This Row],[Ppto. Orden Interna '[DOP']]]</f>
        <v>0</v>
      </c>
      <c r="AA9" s="249"/>
      <c r="AB9" s="389"/>
      <c r="AC9" s="243">
        <f>BD.PD7[[#This Row],[Av.P2 '[%']]]*BD.PD7[[#This Row],[Ppto. Orden Interna '[DOP']]]</f>
        <v>0</v>
      </c>
      <c r="AD9" s="249"/>
      <c r="AE9" s="389"/>
      <c r="AF9" s="243">
        <f>BD.PD7[[#This Row],[Av.P3 '[%']]]*BD.PD7[[#This Row],[Ppto. Orden Interna '[DOP']]]</f>
        <v>0</v>
      </c>
      <c r="AG9" s="243"/>
      <c r="AH9" s="243"/>
      <c r="AI9" s="243">
        <f>BD.PD7[[#This Row],[Av.P2 '[%']]]*BD.PD7[[#This Row],[Ppto. Orden Interna '[DOP']]]</f>
        <v>0</v>
      </c>
      <c r="AJ9" s="243"/>
      <c r="AK9" s="243"/>
      <c r="AL9" s="243">
        <f>BD.PD7[[#This Row],[Av.P2 '[%']]]*BD.PD7[[#This Row],[Ppto. Orden Interna '[DOP']]]</f>
        <v>0</v>
      </c>
      <c r="AM9" s="496">
        <f>BD.PD7[[#This Row],[Pago 3]]+BD.PD7[[#This Row],[Pago 2]]+BD.PD7[[#This Row],[Pago 1]]</f>
        <v>0</v>
      </c>
      <c r="AN9" s="308"/>
      <c r="AO9" s="308"/>
      <c r="AP9" s="308"/>
      <c r="AQ9" s="308"/>
      <c r="AR9" s="308"/>
      <c r="AS9" s="308"/>
      <c r="AT9" s="249" t="s">
        <v>1277</v>
      </c>
      <c r="AU9" s="249" t="s">
        <v>36</v>
      </c>
    </row>
    <row r="10" spans="1:47" hidden="1" x14ac:dyDescent="0.3">
      <c r="A10" s="174">
        <v>1.06</v>
      </c>
      <c r="B10" s="231" t="s">
        <v>243</v>
      </c>
      <c r="C10" s="232" t="str">
        <f>VLOOKUP(BD.PD7[[#This Row],[Pos]],PPto[],3,FALSE)</f>
        <v>1.06 Levantamiento topográfico</v>
      </c>
      <c r="D10" s="233" t="s">
        <v>243</v>
      </c>
      <c r="E10" s="305">
        <f>IF(BD.PD7[[#This Row],[.]]="*",VLOOKUP(BD.PD7[[#This Row],[Pos]],Presupuesto!A:H,7,FALSE),"")</f>
        <v>0</v>
      </c>
      <c r="F10" s="234"/>
      <c r="G10" s="174"/>
      <c r="H10" s="174"/>
      <c r="I10" s="174"/>
      <c r="J10" s="392">
        <v>1</v>
      </c>
      <c r="K10" s="233" t="s">
        <v>117</v>
      </c>
      <c r="L10" s="383">
        <f>IF(BD.PD7[[#This Row],[Mon]]="DOP",1,HLOOKUP(BD.PD7[[#This Row],[Mon]],$K$1:$L$2,2,FALSE))</f>
        <v>65</v>
      </c>
      <c r="M10" s="490">
        <v>0</v>
      </c>
      <c r="N10" s="243">
        <f>BD.PD7[[#This Row],[Cant.]]*BD.PD7[[#This Row],[ Tasa ]]*BD.PD7[[#This Row],[ Precio Und.]]</f>
        <v>0</v>
      </c>
      <c r="O10" s="491">
        <v>0</v>
      </c>
      <c r="P1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" s="243">
        <f>BD.PD7[[#This Row],[Ppto. Orden Interna '[DOP']]]/HLOOKUP("USD",$K$1:$L$2,2,FALSE)</f>
        <v>0</v>
      </c>
      <c r="R10" s="381"/>
      <c r="S10" s="387"/>
      <c r="T10" s="387"/>
      <c r="U10" s="492"/>
      <c r="V10" s="493"/>
      <c r="W10" s="494"/>
      <c r="X10" s="495"/>
      <c r="Y10" s="388"/>
      <c r="Z10" s="243">
        <f>BD.PD7[[#This Row],[Av.P1 '[%']]]*BD.PD7[[#This Row],[Ppto. Orden Interna '[DOP']]]</f>
        <v>0</v>
      </c>
      <c r="AA10" s="249"/>
      <c r="AB10" s="389"/>
      <c r="AC10" s="243">
        <f>BD.PD7[[#This Row],[Av.P2 '[%']]]*BD.PD7[[#This Row],[Ppto. Orden Interna '[DOP']]]</f>
        <v>0</v>
      </c>
      <c r="AD10" s="249"/>
      <c r="AE10" s="389"/>
      <c r="AF10" s="243">
        <f>BD.PD7[[#This Row],[Av.P3 '[%']]]*BD.PD7[[#This Row],[Ppto. Orden Interna '[DOP']]]</f>
        <v>0</v>
      </c>
      <c r="AG10" s="243"/>
      <c r="AH10" s="243"/>
      <c r="AI10" s="243">
        <f>BD.PD7[[#This Row],[Av.P2 '[%']]]*BD.PD7[[#This Row],[Ppto. Orden Interna '[DOP']]]</f>
        <v>0</v>
      </c>
      <c r="AJ10" s="243"/>
      <c r="AK10" s="243"/>
      <c r="AL10" s="243">
        <f>BD.PD7[[#This Row],[Av.P2 '[%']]]*BD.PD7[[#This Row],[Ppto. Orden Interna '[DOP']]]</f>
        <v>0</v>
      </c>
      <c r="AM10" s="496">
        <f>BD.PD7[[#This Row],[Pago 3]]+BD.PD7[[#This Row],[Pago 2]]+BD.PD7[[#This Row],[Pago 1]]</f>
        <v>0</v>
      </c>
      <c r="AN10" s="308"/>
      <c r="AO10" s="308"/>
      <c r="AP10" s="308"/>
      <c r="AQ10" s="308"/>
      <c r="AR10" s="308"/>
      <c r="AS10" s="308"/>
      <c r="AT10" s="249" t="s">
        <v>1277</v>
      </c>
      <c r="AU10" s="249" t="s">
        <v>36</v>
      </c>
    </row>
    <row r="11" spans="1:47" hidden="1" x14ac:dyDescent="0.3">
      <c r="A11" s="174">
        <v>1.07</v>
      </c>
      <c r="B11" s="231" t="s">
        <v>243</v>
      </c>
      <c r="C11" s="232" t="str">
        <f>VLOOKUP(BD.PD7[[#This Row],[Pos]],PPto[],3,FALSE)</f>
        <v>1.07 Permisos</v>
      </c>
      <c r="D11" s="233" t="s">
        <v>243</v>
      </c>
      <c r="E11" s="305">
        <f>IF(BD.PD7[[#This Row],[.]]="*",VLOOKUP(BD.PD7[[#This Row],[Pos]],Presupuesto!A:H,7,FALSE),"")</f>
        <v>0</v>
      </c>
      <c r="F11" s="234"/>
      <c r="G11" s="174"/>
      <c r="H11" s="174"/>
      <c r="I11" s="174"/>
      <c r="J11" s="392">
        <v>1</v>
      </c>
      <c r="K11" s="233" t="s">
        <v>117</v>
      </c>
      <c r="L11" s="383">
        <f>IF(BD.PD7[[#This Row],[Mon]]="DOP",1,HLOOKUP(BD.PD7[[#This Row],[Mon]],$K$1:$L$2,2,FALSE))</f>
        <v>65</v>
      </c>
      <c r="M11" s="490">
        <v>0</v>
      </c>
      <c r="N11" s="243">
        <f>BD.PD7[[#This Row],[Cant.]]*BD.PD7[[#This Row],[ Tasa ]]*BD.PD7[[#This Row],[ Precio Und.]]</f>
        <v>0</v>
      </c>
      <c r="O11" s="491">
        <v>0</v>
      </c>
      <c r="P11" s="243">
        <f>IF(BD.PD7[[#This Row],[Liquid. '[%']]]&lt;&gt;0,(BD.PD7[[#This Row],[Valor Neto '[DOP']]]*BD.PD7[[#This Row],[Liquid. '[%']]])+BD.PD7[[#This Row],[Valor Neto '[DOP']]],BD.PD7[[#This Row],[Valor Neto '[DOP']]])</f>
        <v>0</v>
      </c>
      <c r="Q11" s="243">
        <f>BD.PD7[[#This Row],[Ppto. Orden Interna '[DOP']]]/HLOOKUP("USD",$K$1:$L$2,2,FALSE)</f>
        <v>0</v>
      </c>
      <c r="R11" s="381"/>
      <c r="S11" s="387"/>
      <c r="T11" s="387"/>
      <c r="U11" s="492"/>
      <c r="V11" s="493"/>
      <c r="W11" s="494"/>
      <c r="X11" s="495"/>
      <c r="Y11" s="388"/>
      <c r="Z11" s="243">
        <f>BD.PD7[[#This Row],[Av.P1 '[%']]]*BD.PD7[[#This Row],[Ppto. Orden Interna '[DOP']]]</f>
        <v>0</v>
      </c>
      <c r="AA11" s="249"/>
      <c r="AB11" s="389"/>
      <c r="AC11" s="243">
        <f>BD.PD7[[#This Row],[Av.P2 '[%']]]*BD.PD7[[#This Row],[Ppto. Orden Interna '[DOP']]]</f>
        <v>0</v>
      </c>
      <c r="AD11" s="249"/>
      <c r="AE11" s="389"/>
      <c r="AF11" s="243">
        <f>BD.PD7[[#This Row],[Av.P3 '[%']]]*BD.PD7[[#This Row],[Ppto. Orden Interna '[DOP']]]</f>
        <v>0</v>
      </c>
      <c r="AG11" s="243"/>
      <c r="AH11" s="243"/>
      <c r="AI11" s="243">
        <f>BD.PD7[[#This Row],[Av.P2 '[%']]]*BD.PD7[[#This Row],[Ppto. Orden Interna '[DOP']]]</f>
        <v>0</v>
      </c>
      <c r="AJ11" s="243"/>
      <c r="AK11" s="243"/>
      <c r="AL11" s="243">
        <f>BD.PD7[[#This Row],[Av.P2 '[%']]]*BD.PD7[[#This Row],[Ppto. Orden Interna '[DOP']]]</f>
        <v>0</v>
      </c>
      <c r="AM11" s="496">
        <f>BD.PD7[[#This Row],[Pago 3]]+BD.PD7[[#This Row],[Pago 2]]+BD.PD7[[#This Row],[Pago 1]]</f>
        <v>0</v>
      </c>
      <c r="AN11" s="308"/>
      <c r="AO11" s="308"/>
      <c r="AP11" s="308"/>
      <c r="AQ11" s="308"/>
      <c r="AR11" s="308"/>
      <c r="AS11" s="308"/>
      <c r="AT11" s="249" t="s">
        <v>1277</v>
      </c>
      <c r="AU11" s="249" t="s">
        <v>36</v>
      </c>
    </row>
    <row r="12" spans="1:47" hidden="1" x14ac:dyDescent="0.3">
      <c r="A12" s="174">
        <v>1.08</v>
      </c>
      <c r="B12" s="231" t="s">
        <v>243</v>
      </c>
      <c r="C12" s="232" t="str">
        <f>VLOOKUP(BD.PD7[[#This Row],[Pos]],PPto[],3,FALSE)</f>
        <v>1.08 Diseño sistema contra incendios</v>
      </c>
      <c r="D12" s="233" t="s">
        <v>243</v>
      </c>
      <c r="E12" s="305">
        <f>IF(BD.PD7[[#This Row],[.]]="*",VLOOKUP(BD.PD7[[#This Row],[Pos]],Presupuesto!A:H,7,FALSE),"")</f>
        <v>0</v>
      </c>
      <c r="F12" s="234"/>
      <c r="G12" s="174"/>
      <c r="H12" s="174"/>
      <c r="I12" s="174"/>
      <c r="J12" s="392">
        <v>1</v>
      </c>
      <c r="K12" s="233" t="s">
        <v>117</v>
      </c>
      <c r="L12" s="383">
        <f>IF(BD.PD7[[#This Row],[Mon]]="DOP",1,HLOOKUP(BD.PD7[[#This Row],[Mon]],$K$1:$L$2,2,FALSE))</f>
        <v>65</v>
      </c>
      <c r="M12" s="490">
        <v>0</v>
      </c>
      <c r="N12" s="243">
        <f>BD.PD7[[#This Row],[Cant.]]*BD.PD7[[#This Row],[ Tasa ]]*BD.PD7[[#This Row],[ Precio Und.]]</f>
        <v>0</v>
      </c>
      <c r="O12" s="491">
        <v>0</v>
      </c>
      <c r="P12" s="243">
        <f>IF(BD.PD7[[#This Row],[Liquid. '[%']]]&lt;&gt;0,(BD.PD7[[#This Row],[Valor Neto '[DOP']]]*BD.PD7[[#This Row],[Liquid. '[%']]])+BD.PD7[[#This Row],[Valor Neto '[DOP']]],BD.PD7[[#This Row],[Valor Neto '[DOP']]])</f>
        <v>0</v>
      </c>
      <c r="Q12" s="243">
        <f>BD.PD7[[#This Row],[Ppto. Orden Interna '[DOP']]]/HLOOKUP("USD",$K$1:$L$2,2,FALSE)</f>
        <v>0</v>
      </c>
      <c r="R12" s="381"/>
      <c r="S12" s="387"/>
      <c r="T12" s="387"/>
      <c r="U12" s="492"/>
      <c r="V12" s="493"/>
      <c r="W12" s="494"/>
      <c r="X12" s="495"/>
      <c r="Y12" s="388"/>
      <c r="Z12" s="243">
        <f>BD.PD7[[#This Row],[Av.P1 '[%']]]*BD.PD7[[#This Row],[Ppto. Orden Interna '[DOP']]]</f>
        <v>0</v>
      </c>
      <c r="AA12" s="249"/>
      <c r="AB12" s="389"/>
      <c r="AC12" s="243">
        <f>BD.PD7[[#This Row],[Av.P2 '[%']]]*BD.PD7[[#This Row],[Ppto. Orden Interna '[DOP']]]</f>
        <v>0</v>
      </c>
      <c r="AD12" s="249"/>
      <c r="AE12" s="389"/>
      <c r="AF12" s="243">
        <f>BD.PD7[[#This Row],[Av.P3 '[%']]]*BD.PD7[[#This Row],[Ppto. Orden Interna '[DOP']]]</f>
        <v>0</v>
      </c>
      <c r="AG12" s="243"/>
      <c r="AH12" s="243"/>
      <c r="AI12" s="243">
        <f>BD.PD7[[#This Row],[Av.P2 '[%']]]*BD.PD7[[#This Row],[Ppto. Orden Interna '[DOP']]]</f>
        <v>0</v>
      </c>
      <c r="AJ12" s="243"/>
      <c r="AK12" s="243"/>
      <c r="AL12" s="243">
        <f>BD.PD7[[#This Row],[Av.P2 '[%']]]*BD.PD7[[#This Row],[Ppto. Orden Interna '[DOP']]]</f>
        <v>0</v>
      </c>
      <c r="AM12" s="496">
        <f>BD.PD7[[#This Row],[Pago 3]]+BD.PD7[[#This Row],[Pago 2]]+BD.PD7[[#This Row],[Pago 1]]</f>
        <v>0</v>
      </c>
      <c r="AN12" s="308"/>
      <c r="AO12" s="308"/>
      <c r="AP12" s="308"/>
      <c r="AQ12" s="308"/>
      <c r="AR12" s="308"/>
      <c r="AS12" s="308"/>
      <c r="AT12" s="249" t="s">
        <v>1277</v>
      </c>
      <c r="AU12" s="249" t="s">
        <v>36</v>
      </c>
    </row>
    <row r="13" spans="1:47" hidden="1" x14ac:dyDescent="0.3">
      <c r="A13" s="174">
        <v>1.0900000000000001</v>
      </c>
      <c r="B13" s="231" t="s">
        <v>243</v>
      </c>
      <c r="C13" s="232" t="str">
        <f>VLOOKUP(BD.PD7[[#This Row],[Pos]],PPto[],3,FALSE)</f>
        <v>1.09 Diseño sistema gas</v>
      </c>
      <c r="D13" s="233" t="s">
        <v>243</v>
      </c>
      <c r="E13" s="305">
        <f>IF(BD.PD7[[#This Row],[.]]="*",VLOOKUP(BD.PD7[[#This Row],[Pos]],Presupuesto!A:H,7,FALSE),"")</f>
        <v>0</v>
      </c>
      <c r="F13" s="234"/>
      <c r="G13" s="174"/>
      <c r="H13" s="174"/>
      <c r="I13" s="174"/>
      <c r="J13" s="392">
        <v>1</v>
      </c>
      <c r="K13" s="233" t="s">
        <v>117</v>
      </c>
      <c r="L13" s="383">
        <f>IF(BD.PD7[[#This Row],[Mon]]="DOP",1,HLOOKUP(BD.PD7[[#This Row],[Mon]],$K$1:$L$2,2,FALSE))</f>
        <v>65</v>
      </c>
      <c r="M13" s="490">
        <v>0</v>
      </c>
      <c r="N13" s="243">
        <f>BD.PD7[[#This Row],[Cant.]]*BD.PD7[[#This Row],[ Tasa ]]*BD.PD7[[#This Row],[ Precio Und.]]</f>
        <v>0</v>
      </c>
      <c r="O13" s="491">
        <v>0</v>
      </c>
      <c r="P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" s="243">
        <f>BD.PD7[[#This Row],[Ppto. Orden Interna '[DOP']]]/HLOOKUP("USD",$K$1:$L$2,2,FALSE)</f>
        <v>0</v>
      </c>
      <c r="R13" s="381"/>
      <c r="S13" s="387"/>
      <c r="T13" s="387"/>
      <c r="U13" s="492"/>
      <c r="V13" s="493"/>
      <c r="W13" s="494"/>
      <c r="X13" s="495"/>
      <c r="Y13" s="388"/>
      <c r="Z13" s="243">
        <f>BD.PD7[[#This Row],[Av.P1 '[%']]]*BD.PD7[[#This Row],[Ppto. Orden Interna '[DOP']]]</f>
        <v>0</v>
      </c>
      <c r="AA13" s="249"/>
      <c r="AB13" s="389"/>
      <c r="AC13" s="243">
        <f>BD.PD7[[#This Row],[Av.P2 '[%']]]*BD.PD7[[#This Row],[Ppto. Orden Interna '[DOP']]]</f>
        <v>0</v>
      </c>
      <c r="AD13" s="249"/>
      <c r="AE13" s="389"/>
      <c r="AF13" s="243">
        <f>BD.PD7[[#This Row],[Av.P3 '[%']]]*BD.PD7[[#This Row],[Ppto. Orden Interna '[DOP']]]</f>
        <v>0</v>
      </c>
      <c r="AG13" s="243"/>
      <c r="AH13" s="243"/>
      <c r="AI13" s="243">
        <f>BD.PD7[[#This Row],[Av.P2 '[%']]]*BD.PD7[[#This Row],[Ppto. Orden Interna '[DOP']]]</f>
        <v>0</v>
      </c>
      <c r="AJ13" s="243"/>
      <c r="AK13" s="243"/>
      <c r="AL13" s="243">
        <f>BD.PD7[[#This Row],[Av.P2 '[%']]]*BD.PD7[[#This Row],[Ppto. Orden Interna '[DOP']]]</f>
        <v>0</v>
      </c>
      <c r="AM13" s="496">
        <f>BD.PD7[[#This Row],[Pago 3]]+BD.PD7[[#This Row],[Pago 2]]+BD.PD7[[#This Row],[Pago 1]]</f>
        <v>0</v>
      </c>
      <c r="AN13" s="308"/>
      <c r="AO13" s="308"/>
      <c r="AP13" s="308"/>
      <c r="AQ13" s="308"/>
      <c r="AR13" s="308"/>
      <c r="AS13" s="308"/>
      <c r="AT13" s="249" t="s">
        <v>1277</v>
      </c>
      <c r="AU13" s="249" t="s">
        <v>36</v>
      </c>
    </row>
    <row r="14" spans="1:47" hidden="1" x14ac:dyDescent="0.3">
      <c r="A14" s="174">
        <v>2.0099999999999998</v>
      </c>
      <c r="B14" s="231" t="s">
        <v>243</v>
      </c>
      <c r="C14" s="232" t="str">
        <f>VLOOKUP(BD.PD7[[#This Row],[Pos]],PPto[],3,FALSE)</f>
        <v xml:space="preserve">2.01 Edificación - Obra Civil </v>
      </c>
      <c r="D14" s="233" t="s">
        <v>243</v>
      </c>
      <c r="E14" s="305">
        <f>IF(BD.PD7[[#This Row],[.]]="*",VLOOKUP(BD.PD7[[#This Row],[Pos]],Presupuesto!A:H,7,FALSE),"")</f>
        <v>18449.150000000001</v>
      </c>
      <c r="F14" s="234"/>
      <c r="G14" s="174"/>
      <c r="H14" s="174"/>
      <c r="I14" s="174"/>
      <c r="J14" s="392">
        <v>1</v>
      </c>
      <c r="K14" s="233" t="s">
        <v>117</v>
      </c>
      <c r="L14" s="383">
        <f>IF(BD.PD7[[#This Row],[Mon]]="DOP",1,HLOOKUP(BD.PD7[[#This Row],[Mon]],$K$1:$L$2,2,FALSE))</f>
        <v>65</v>
      </c>
      <c r="M14" s="490">
        <v>0</v>
      </c>
      <c r="N14" s="243">
        <f>BD.PD7[[#This Row],[Cant.]]*BD.PD7[[#This Row],[ Tasa ]]*BD.PD7[[#This Row],[ Precio Und.]]</f>
        <v>0</v>
      </c>
      <c r="O14" s="491">
        <v>0</v>
      </c>
      <c r="P14" s="243">
        <f>IF(BD.PD7[[#This Row],[Liquid. '[%']]]&lt;&gt;0,(BD.PD7[[#This Row],[Valor Neto '[DOP']]]*BD.PD7[[#This Row],[Liquid. '[%']]])+BD.PD7[[#This Row],[Valor Neto '[DOP']]],BD.PD7[[#This Row],[Valor Neto '[DOP']]])</f>
        <v>0</v>
      </c>
      <c r="Q14" s="243">
        <f>BD.PD7[[#This Row],[Ppto. Orden Interna '[DOP']]]/HLOOKUP("USD",$K$1:$L$2,2,FALSE)</f>
        <v>0</v>
      </c>
      <c r="R14" s="381"/>
      <c r="S14" s="387"/>
      <c r="T14" s="387"/>
      <c r="U14" s="492"/>
      <c r="V14" s="493"/>
      <c r="W14" s="494"/>
      <c r="X14" s="495"/>
      <c r="Y14" s="388"/>
      <c r="Z14" s="243">
        <f>BD.PD7[[#This Row],[Av.P1 '[%']]]*BD.PD7[[#This Row],[Ppto. Orden Interna '[DOP']]]</f>
        <v>0</v>
      </c>
      <c r="AA14" s="249"/>
      <c r="AB14" s="389"/>
      <c r="AC14" s="243">
        <f>BD.PD7[[#This Row],[Av.P2 '[%']]]*BD.PD7[[#This Row],[Ppto. Orden Interna '[DOP']]]</f>
        <v>0</v>
      </c>
      <c r="AD14" s="249"/>
      <c r="AE14" s="389"/>
      <c r="AF14" s="243">
        <f>BD.PD7[[#This Row],[Av.P3 '[%']]]*BD.PD7[[#This Row],[Ppto. Orden Interna '[DOP']]]</f>
        <v>0</v>
      </c>
      <c r="AG14" s="243"/>
      <c r="AH14" s="243"/>
      <c r="AI14" s="243">
        <f>BD.PD7[[#This Row],[Av.P2 '[%']]]*BD.PD7[[#This Row],[Ppto. Orden Interna '[DOP']]]</f>
        <v>0</v>
      </c>
      <c r="AJ14" s="243"/>
      <c r="AK14" s="243"/>
      <c r="AL14" s="243">
        <f>BD.PD7[[#This Row],[Av.P2 '[%']]]*BD.PD7[[#This Row],[Ppto. Orden Interna '[DOP']]]</f>
        <v>0</v>
      </c>
      <c r="AM14" s="496">
        <f>BD.PD7[[#This Row],[Pago 3]]+BD.PD7[[#This Row],[Pago 2]]+BD.PD7[[#This Row],[Pago 1]]</f>
        <v>0</v>
      </c>
      <c r="AN14" s="308"/>
      <c r="AO14" s="308"/>
      <c r="AP14" s="308"/>
      <c r="AQ14" s="308"/>
      <c r="AR14" s="308"/>
      <c r="AS14" s="308"/>
      <c r="AT14" s="249" t="s">
        <v>1277</v>
      </c>
      <c r="AU14" s="249" t="s">
        <v>47</v>
      </c>
    </row>
    <row r="15" spans="1:47" hidden="1" x14ac:dyDescent="0.3">
      <c r="A15" s="174">
        <v>2.0099999999999998</v>
      </c>
      <c r="B15" s="231"/>
      <c r="C15" s="232" t="str">
        <f>VLOOKUP(BD.PD7[[#This Row],[Pos]],PPto[],3,FALSE)</f>
        <v xml:space="preserve">2.01 Edificación - Obra Civil </v>
      </c>
      <c r="D15" s="174" t="s">
        <v>23</v>
      </c>
      <c r="E15" s="305" t="str">
        <f>IF(BD.PD7[[#This Row],[.]]="*",VLOOKUP(BD.PD7[[#This Row],[Pos]],Presupuesto!A:H,7,FALSE),"")</f>
        <v/>
      </c>
      <c r="F15" s="358" t="s">
        <v>250</v>
      </c>
      <c r="G15" s="174"/>
      <c r="H15" s="174"/>
      <c r="I15" s="497" t="s">
        <v>1223</v>
      </c>
      <c r="J15" s="382">
        <v>0</v>
      </c>
      <c r="K15" s="174" t="s">
        <v>117</v>
      </c>
      <c r="L15" s="383">
        <f>IF(BD.PD7[[#This Row],[Mon]]="DOP",1,HLOOKUP(BD.PD7[[#This Row],[Mon]],$K$1:$L$2,2,FALSE))</f>
        <v>65</v>
      </c>
      <c r="M15" s="400">
        <v>33</v>
      </c>
      <c r="N15" s="243">
        <f>BD.PD7[[#This Row],[Cant.]]*BD.PD7[[#This Row],[ Tasa ]]*BD.PD7[[#This Row],[ Precio Und.]]</f>
        <v>0</v>
      </c>
      <c r="O15" s="386">
        <v>0</v>
      </c>
      <c r="P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5" s="243">
        <f>BD.PD7[[#This Row],[Ppto. Orden Interna '[DOP']]]/HLOOKUP("USD",$K$1:$L$2,2,FALSE)</f>
        <v>0</v>
      </c>
      <c r="R15" s="398" t="s">
        <v>1200</v>
      </c>
      <c r="S15" s="387"/>
      <c r="T15" s="387"/>
      <c r="U15" s="492"/>
      <c r="V15" s="493"/>
      <c r="W15" s="494"/>
      <c r="X15" s="174"/>
      <c r="Y15" s="399"/>
      <c r="Z15" s="243">
        <f>BD.PD7[[#This Row],[Av.P1 '[%']]]*BD.PD7[[#This Row],[Ppto. Orden Interna '[DOP']]]</f>
        <v>0</v>
      </c>
      <c r="AA15" s="174"/>
      <c r="AB15" s="399"/>
      <c r="AC15" s="243">
        <f>BD.PD7[[#This Row],[Av.P2 '[%']]]*BD.PD7[[#This Row],[Ppto. Orden Interna '[DOP']]]</f>
        <v>0</v>
      </c>
      <c r="AD15" s="249"/>
      <c r="AE15" s="389"/>
      <c r="AF15" s="243">
        <f>BD.PD7[[#This Row],[Av.P3 '[%']]]*BD.PD7[[#This Row],[Ppto. Orden Interna '[DOP']]]</f>
        <v>0</v>
      </c>
      <c r="AG15" s="243"/>
      <c r="AH15" s="243"/>
      <c r="AI15" s="243">
        <f>BD.PD7[[#This Row],[Av.P2 '[%']]]*BD.PD7[[#This Row],[Ppto. Orden Interna '[DOP']]]</f>
        <v>0</v>
      </c>
      <c r="AJ15" s="243"/>
      <c r="AK15" s="243"/>
      <c r="AL15" s="243">
        <f>BD.PD7[[#This Row],[Av.P2 '[%']]]*BD.PD7[[#This Row],[Ppto. Orden Interna '[DOP']]]</f>
        <v>0</v>
      </c>
      <c r="AM15" s="496">
        <f>BD.PD7[[#This Row],[Pago 3]]+BD.PD7[[#This Row],[Pago 2]]+BD.PD7[[#This Row],[Pago 1]]</f>
        <v>0</v>
      </c>
      <c r="AN15" s="308"/>
      <c r="AO15" s="308"/>
      <c r="AP15" s="308"/>
      <c r="AQ15" s="308"/>
      <c r="AR15" s="308"/>
      <c r="AS15" s="308"/>
      <c r="AT15" s="249" t="s">
        <v>1277</v>
      </c>
      <c r="AU15" s="249" t="s">
        <v>47</v>
      </c>
    </row>
    <row r="16" spans="1:47" hidden="1" x14ac:dyDescent="0.3">
      <c r="A16" s="174">
        <v>2.0099999999999998</v>
      </c>
      <c r="B16" s="231"/>
      <c r="C16" s="232" t="str">
        <f>VLOOKUP(BD.PD7[[#This Row],[Pos]],PPto[],3,FALSE)</f>
        <v xml:space="preserve">2.01 Edificación - Obra Civil </v>
      </c>
      <c r="D16" s="174" t="s">
        <v>23</v>
      </c>
      <c r="E16" s="305" t="str">
        <f>IF(BD.PD7[[#This Row],[.]]="*",VLOOKUP(BD.PD7[[#This Row],[Pos]],Presupuesto!A:H,7,FALSE),"")</f>
        <v/>
      </c>
      <c r="F16" s="358" t="s">
        <v>252</v>
      </c>
      <c r="G16" s="174"/>
      <c r="H16" s="174"/>
      <c r="I16" s="497" t="s">
        <v>1223</v>
      </c>
      <c r="J16" s="382">
        <v>0</v>
      </c>
      <c r="K16" s="174" t="s">
        <v>117</v>
      </c>
      <c r="L16" s="383">
        <f>IF(BD.PD7[[#This Row],[Mon]]="DOP",1,HLOOKUP(BD.PD7[[#This Row],[Mon]],$K$1:$L$2,2,FALSE))</f>
        <v>65</v>
      </c>
      <c r="M16" s="400">
        <v>28</v>
      </c>
      <c r="N16" s="243">
        <f>BD.PD7[[#This Row],[Cant.]]*BD.PD7[[#This Row],[ Tasa ]]*BD.PD7[[#This Row],[ Precio Und.]]</f>
        <v>0</v>
      </c>
      <c r="O16" s="386">
        <v>0</v>
      </c>
      <c r="P16" s="243">
        <f>IF(BD.PD7[[#This Row],[Liquid. '[%']]]&lt;&gt;0,(BD.PD7[[#This Row],[Valor Neto '[DOP']]]*BD.PD7[[#This Row],[Liquid. '[%']]])+BD.PD7[[#This Row],[Valor Neto '[DOP']]],BD.PD7[[#This Row],[Valor Neto '[DOP']]])</f>
        <v>0</v>
      </c>
      <c r="Q16" s="243">
        <f>BD.PD7[[#This Row],[Ppto. Orden Interna '[DOP']]]/HLOOKUP("USD",$K$1:$L$2,2,FALSE)</f>
        <v>0</v>
      </c>
      <c r="R16" s="398" t="s">
        <v>1200</v>
      </c>
      <c r="S16" s="387"/>
      <c r="T16" s="387"/>
      <c r="U16" s="492"/>
      <c r="V16" s="493"/>
      <c r="W16" s="494"/>
      <c r="X16" s="174"/>
      <c r="Y16" s="399"/>
      <c r="Z16" s="243">
        <f>BD.PD7[[#This Row],[Av.P1 '[%']]]*BD.PD7[[#This Row],[Ppto. Orden Interna '[DOP']]]</f>
        <v>0</v>
      </c>
      <c r="AA16" s="174"/>
      <c r="AB16" s="399"/>
      <c r="AC16" s="243">
        <f>BD.PD7[[#This Row],[Av.P2 '[%']]]*BD.PD7[[#This Row],[Ppto. Orden Interna '[DOP']]]</f>
        <v>0</v>
      </c>
      <c r="AD16" s="249"/>
      <c r="AE16" s="389"/>
      <c r="AF16" s="243">
        <f>BD.PD7[[#This Row],[Av.P3 '[%']]]*BD.PD7[[#This Row],[Ppto. Orden Interna '[DOP']]]</f>
        <v>0</v>
      </c>
      <c r="AG16" s="243"/>
      <c r="AH16" s="243"/>
      <c r="AI16" s="243">
        <f>BD.PD7[[#This Row],[Av.P2 '[%']]]*BD.PD7[[#This Row],[Ppto. Orden Interna '[DOP']]]</f>
        <v>0</v>
      </c>
      <c r="AJ16" s="243"/>
      <c r="AK16" s="243"/>
      <c r="AL16" s="243">
        <f>BD.PD7[[#This Row],[Av.P2 '[%']]]*BD.PD7[[#This Row],[Ppto. Orden Interna '[DOP']]]</f>
        <v>0</v>
      </c>
      <c r="AM16" s="496">
        <f>BD.PD7[[#This Row],[Pago 3]]+BD.PD7[[#This Row],[Pago 2]]+BD.PD7[[#This Row],[Pago 1]]</f>
        <v>0</v>
      </c>
      <c r="AN16" s="308"/>
      <c r="AO16" s="308"/>
      <c r="AP16" s="308"/>
      <c r="AQ16" s="308"/>
      <c r="AR16" s="308"/>
      <c r="AS16" s="308"/>
      <c r="AT16" s="249" t="s">
        <v>1277</v>
      </c>
      <c r="AU16" s="249" t="s">
        <v>47</v>
      </c>
    </row>
    <row r="17" spans="1:47" hidden="1" x14ac:dyDescent="0.3">
      <c r="A17" s="174">
        <v>2.0099999999999998</v>
      </c>
      <c r="B17" s="231"/>
      <c r="C17" s="232" t="str">
        <f>VLOOKUP(BD.PD7[[#This Row],[Pos]],PPto[],3,FALSE)</f>
        <v xml:space="preserve">2.01 Edificación - Obra Civil </v>
      </c>
      <c r="D17" s="174" t="s">
        <v>23</v>
      </c>
      <c r="E17" s="305" t="str">
        <f>IF(BD.PD7[[#This Row],[.]]="*",VLOOKUP(BD.PD7[[#This Row],[Pos]],Presupuesto!A:H,7,FALSE),"")</f>
        <v/>
      </c>
      <c r="F17" s="358" t="s">
        <v>253</v>
      </c>
      <c r="G17" s="174"/>
      <c r="H17" s="174"/>
      <c r="I17" s="497" t="s">
        <v>1223</v>
      </c>
      <c r="J17" s="382">
        <v>0</v>
      </c>
      <c r="K17" s="174" t="s">
        <v>117</v>
      </c>
      <c r="L17" s="383">
        <f>IF(BD.PD7[[#This Row],[Mon]]="DOP",1,HLOOKUP(BD.PD7[[#This Row],[Mon]],$K$1:$L$2,2,FALSE))</f>
        <v>65</v>
      </c>
      <c r="M17" s="400">
        <v>42.35</v>
      </c>
      <c r="N17" s="243">
        <f>BD.PD7[[#This Row],[Cant.]]*BD.PD7[[#This Row],[ Tasa ]]*BD.PD7[[#This Row],[ Precio Und.]]</f>
        <v>0</v>
      </c>
      <c r="O17" s="386">
        <v>0</v>
      </c>
      <c r="P17" s="243">
        <f>IF(BD.PD7[[#This Row],[Liquid. '[%']]]&lt;&gt;0,(BD.PD7[[#This Row],[Valor Neto '[DOP']]]*BD.PD7[[#This Row],[Liquid. '[%']]])+BD.PD7[[#This Row],[Valor Neto '[DOP']]],BD.PD7[[#This Row],[Valor Neto '[DOP']]])</f>
        <v>0</v>
      </c>
      <c r="Q17" s="243">
        <f>BD.PD7[[#This Row],[Ppto. Orden Interna '[DOP']]]/HLOOKUP("USD",$K$1:$L$2,2,FALSE)</f>
        <v>0</v>
      </c>
      <c r="R17" s="398" t="s">
        <v>1200</v>
      </c>
      <c r="S17" s="387"/>
      <c r="T17" s="387"/>
      <c r="U17" s="492"/>
      <c r="V17" s="493"/>
      <c r="W17" s="494"/>
      <c r="X17" s="174"/>
      <c r="Y17" s="399"/>
      <c r="Z17" s="243">
        <f>BD.PD7[[#This Row],[Av.P1 '[%']]]*BD.PD7[[#This Row],[Ppto. Orden Interna '[DOP']]]</f>
        <v>0</v>
      </c>
      <c r="AA17" s="174"/>
      <c r="AB17" s="399"/>
      <c r="AC17" s="243">
        <f>BD.PD7[[#This Row],[Av.P2 '[%']]]*BD.PD7[[#This Row],[Ppto. Orden Interna '[DOP']]]</f>
        <v>0</v>
      </c>
      <c r="AD17" s="249"/>
      <c r="AE17" s="389"/>
      <c r="AF17" s="243">
        <f>BD.PD7[[#This Row],[Av.P3 '[%']]]*BD.PD7[[#This Row],[Ppto. Orden Interna '[DOP']]]</f>
        <v>0</v>
      </c>
      <c r="AG17" s="243"/>
      <c r="AH17" s="243"/>
      <c r="AI17" s="243">
        <f>BD.PD7[[#This Row],[Av.P2 '[%']]]*BD.PD7[[#This Row],[Ppto. Orden Interna '[DOP']]]</f>
        <v>0</v>
      </c>
      <c r="AJ17" s="243"/>
      <c r="AK17" s="243"/>
      <c r="AL17" s="243">
        <f>BD.PD7[[#This Row],[Av.P2 '[%']]]*BD.PD7[[#This Row],[Ppto. Orden Interna '[DOP']]]</f>
        <v>0</v>
      </c>
      <c r="AM17" s="496">
        <f>BD.PD7[[#This Row],[Pago 3]]+BD.PD7[[#This Row],[Pago 2]]+BD.PD7[[#This Row],[Pago 1]]</f>
        <v>0</v>
      </c>
      <c r="AN17" s="308"/>
      <c r="AO17" s="308"/>
      <c r="AP17" s="308"/>
      <c r="AQ17" s="308"/>
      <c r="AR17" s="308"/>
      <c r="AS17" s="308"/>
      <c r="AT17" s="249" t="s">
        <v>1277</v>
      </c>
      <c r="AU17" s="249" t="s">
        <v>47</v>
      </c>
    </row>
    <row r="18" spans="1:47" hidden="1" x14ac:dyDescent="0.3">
      <c r="A18" s="174">
        <v>2.0099999999999998</v>
      </c>
      <c r="B18" s="231"/>
      <c r="C18" s="232" t="str">
        <f>VLOOKUP(BD.PD7[[#This Row],[Pos]],PPto[],3,FALSE)</f>
        <v xml:space="preserve">2.01 Edificación - Obra Civil </v>
      </c>
      <c r="D18" s="174" t="s">
        <v>23</v>
      </c>
      <c r="E18" s="305" t="str">
        <f>IF(BD.PD7[[#This Row],[.]]="*",VLOOKUP(BD.PD7[[#This Row],[Pos]],Presupuesto!A:H,7,FALSE),"")</f>
        <v/>
      </c>
      <c r="F18" s="498" t="s">
        <v>255</v>
      </c>
      <c r="G18" s="174" t="s">
        <v>1216</v>
      </c>
      <c r="H18" s="174"/>
      <c r="I18" s="497" t="s">
        <v>1223</v>
      </c>
      <c r="J18" s="382">
        <v>31</v>
      </c>
      <c r="K18" s="174" t="s">
        <v>117</v>
      </c>
      <c r="L18" s="383">
        <f>IF(BD.PD7[[#This Row],[Mon]]="DOP",1,HLOOKUP(BD.PD7[[#This Row],[Mon]],$K$1:$L$2,2,FALSE))</f>
        <v>65</v>
      </c>
      <c r="M18" s="400">
        <v>28.8</v>
      </c>
      <c r="N18" s="243">
        <f>BD.PD7[[#This Row],[Cant.]]*BD.PD7[[#This Row],[ Tasa ]]*BD.PD7[[#This Row],[ Precio Und.]]</f>
        <v>58032</v>
      </c>
      <c r="O18" s="386">
        <v>0</v>
      </c>
      <c r="P18" s="243">
        <f>IF(BD.PD7[[#This Row],[Liquid. '[%']]]&lt;&gt;0,(BD.PD7[[#This Row],[Valor Neto '[DOP']]]*BD.PD7[[#This Row],[Liquid. '[%']]])+BD.PD7[[#This Row],[Valor Neto '[DOP']]],BD.PD7[[#This Row],[Valor Neto '[DOP']]])</f>
        <v>58032</v>
      </c>
      <c r="Q18" s="243">
        <f>BD.PD7[[#This Row],[Ppto. Orden Interna '[DOP']]]/HLOOKUP("USD",$K$1:$L$2,2,FALSE)</f>
        <v>892.8</v>
      </c>
      <c r="R18" s="398" t="s">
        <v>1202</v>
      </c>
      <c r="S18" s="481"/>
      <c r="T18" s="481"/>
      <c r="U18" s="492" t="s">
        <v>249</v>
      </c>
      <c r="V18" s="493">
        <v>801667</v>
      </c>
      <c r="W18" s="499" t="s">
        <v>254</v>
      </c>
      <c r="X18" s="174">
        <v>15</v>
      </c>
      <c r="Y18" s="399">
        <v>0.5</v>
      </c>
      <c r="Z18" s="243">
        <f>BD.PD7[[#This Row],[Av.P1 '[%']]]*BD.PD7[[#This Row],[Ppto. Orden Interna '[DOP']]]</f>
        <v>29016</v>
      </c>
      <c r="AA18" s="174">
        <v>17</v>
      </c>
      <c r="AB18" s="399">
        <v>0.5</v>
      </c>
      <c r="AC18" s="243">
        <f>BD.PD7[[#This Row],[Av.P2 '[%']]]*BD.PD7[[#This Row],[Ppto. Orden Interna '[DOP']]]</f>
        <v>29016</v>
      </c>
      <c r="AD18" s="249"/>
      <c r="AE18" s="389"/>
      <c r="AF18" s="243">
        <f>BD.PD7[[#This Row],[Av.P3 '[%']]]*BD.PD7[[#This Row],[Ppto. Orden Interna '[DOP']]]</f>
        <v>0</v>
      </c>
      <c r="AG18" s="243"/>
      <c r="AH18" s="243"/>
      <c r="AI18" s="243">
        <f>BD.PD7[[#This Row],[Av.P2 '[%']]]*BD.PD7[[#This Row],[Ppto. Orden Interna '[DOP']]]</f>
        <v>29016</v>
      </c>
      <c r="AJ18" s="243"/>
      <c r="AK18" s="243"/>
      <c r="AL18" s="243">
        <f>BD.PD7[[#This Row],[Av.P2 '[%']]]*BD.PD7[[#This Row],[Ppto. Orden Interna '[DOP']]]</f>
        <v>29016</v>
      </c>
      <c r="AM18" s="496">
        <f>BD.PD7[[#This Row],[Pago 3]]+BD.PD7[[#This Row],[Pago 2]]+BD.PD7[[#This Row],[Pago 1]]</f>
        <v>58032</v>
      </c>
      <c r="AN18" s="308" t="s">
        <v>244</v>
      </c>
      <c r="AO18" s="308" t="s">
        <v>245</v>
      </c>
      <c r="AP18" s="308" t="s">
        <v>246</v>
      </c>
      <c r="AQ18" s="308" t="s">
        <v>247</v>
      </c>
      <c r="AR18" s="308">
        <v>594</v>
      </c>
      <c r="AS18" s="308" t="s">
        <v>248</v>
      </c>
      <c r="AT18" s="249" t="s">
        <v>1277</v>
      </c>
      <c r="AU18" s="249" t="s">
        <v>47</v>
      </c>
    </row>
    <row r="19" spans="1:47" hidden="1" x14ac:dyDescent="0.3">
      <c r="A19" s="174">
        <v>2.0099999999999998</v>
      </c>
      <c r="B19" s="231"/>
      <c r="C19" s="232" t="str">
        <f>VLOOKUP(BD.PD7[[#This Row],[Pos]],PPto[],3,FALSE)</f>
        <v xml:space="preserve">2.01 Edificación - Obra Civil </v>
      </c>
      <c r="D19" s="174" t="s">
        <v>23</v>
      </c>
      <c r="E19" s="305" t="str">
        <f>IF(BD.PD7[[#This Row],[.]]="*",VLOOKUP(BD.PD7[[#This Row],[Pos]],Presupuesto!A:H,7,FALSE),"")</f>
        <v/>
      </c>
      <c r="F19" s="498" t="s">
        <v>1203</v>
      </c>
      <c r="G19" s="174" t="s">
        <v>1216</v>
      </c>
      <c r="H19" s="174"/>
      <c r="I19" s="497" t="s">
        <v>1223</v>
      </c>
      <c r="J19" s="382">
        <v>156.6</v>
      </c>
      <c r="K19" s="174" t="s">
        <v>117</v>
      </c>
      <c r="L19" s="383">
        <f>IF(BD.PD7[[#This Row],[Mon]]="DOP",1,HLOOKUP(BD.PD7[[#This Row],[Mon]],$K$1:$L$2,2,FALSE))</f>
        <v>65</v>
      </c>
      <c r="M19" s="400">
        <v>25.45</v>
      </c>
      <c r="N19" s="243">
        <f>BD.PD7[[#This Row],[Cant.]]*BD.PD7[[#This Row],[ Tasa ]]*BD.PD7[[#This Row],[ Precio Und.]]</f>
        <v>259055.55</v>
      </c>
      <c r="O19" s="386">
        <v>0</v>
      </c>
      <c r="P19" s="243">
        <f>IF(BD.PD7[[#This Row],[Liquid. '[%']]]&lt;&gt;0,(BD.PD7[[#This Row],[Valor Neto '[DOP']]]*BD.PD7[[#This Row],[Liquid. '[%']]])+BD.PD7[[#This Row],[Valor Neto '[DOP']]],BD.PD7[[#This Row],[Valor Neto '[DOP']]])</f>
        <v>259055.55</v>
      </c>
      <c r="Q19" s="243">
        <f>BD.PD7[[#This Row],[Ppto. Orden Interna '[DOP']]]/HLOOKUP("USD",$K$1:$L$2,2,FALSE)</f>
        <v>3985.47</v>
      </c>
      <c r="R19" s="398" t="s">
        <v>1204</v>
      </c>
      <c r="S19" s="481"/>
      <c r="T19" s="481"/>
      <c r="U19" s="492" t="s">
        <v>249</v>
      </c>
      <c r="V19" s="493">
        <v>801667</v>
      </c>
      <c r="W19" s="499" t="s">
        <v>254</v>
      </c>
      <c r="X19" s="174">
        <v>15</v>
      </c>
      <c r="Y19" s="399">
        <v>0.5</v>
      </c>
      <c r="Z19" s="243">
        <f>BD.PD7[[#This Row],[Av.P1 '[%']]]*BD.PD7[[#This Row],[Ppto. Orden Interna '[DOP']]]</f>
        <v>129527.77499999999</v>
      </c>
      <c r="AA19" s="174">
        <v>17</v>
      </c>
      <c r="AB19" s="399">
        <v>0.5</v>
      </c>
      <c r="AC19" s="243">
        <f>BD.PD7[[#This Row],[Av.P2 '[%']]]*BD.PD7[[#This Row],[Ppto. Orden Interna '[DOP']]]</f>
        <v>129527.77499999999</v>
      </c>
      <c r="AD19" s="249"/>
      <c r="AE19" s="389"/>
      <c r="AF19" s="243">
        <f>BD.PD7[[#This Row],[Av.P3 '[%']]]*BD.PD7[[#This Row],[Ppto. Orden Interna '[DOP']]]</f>
        <v>0</v>
      </c>
      <c r="AG19" s="243"/>
      <c r="AH19" s="243"/>
      <c r="AI19" s="243">
        <f>BD.PD7[[#This Row],[Av.P2 '[%']]]*BD.PD7[[#This Row],[Ppto. Orden Interna '[DOP']]]</f>
        <v>129527.77499999999</v>
      </c>
      <c r="AJ19" s="243"/>
      <c r="AK19" s="243"/>
      <c r="AL19" s="243">
        <f>BD.PD7[[#This Row],[Av.P2 '[%']]]*BD.PD7[[#This Row],[Ppto. Orden Interna '[DOP']]]</f>
        <v>129527.77499999999</v>
      </c>
      <c r="AM19" s="496">
        <f>BD.PD7[[#This Row],[Pago 3]]+BD.PD7[[#This Row],[Pago 2]]+BD.PD7[[#This Row],[Pago 1]]</f>
        <v>259055.55</v>
      </c>
      <c r="AN19" s="308" t="s">
        <v>244</v>
      </c>
      <c r="AO19" s="308" t="s">
        <v>245</v>
      </c>
      <c r="AP19" s="308" t="s">
        <v>246</v>
      </c>
      <c r="AQ19" s="308" t="s">
        <v>247</v>
      </c>
      <c r="AR19" s="308">
        <v>594</v>
      </c>
      <c r="AS19" s="308" t="s">
        <v>248</v>
      </c>
      <c r="AT19" s="249" t="s">
        <v>1277</v>
      </c>
      <c r="AU19" s="249" t="s">
        <v>47</v>
      </c>
    </row>
    <row r="20" spans="1:47" hidden="1" x14ac:dyDescent="0.3">
      <c r="A20" s="174">
        <v>2.0099999999999998</v>
      </c>
      <c r="B20" s="231"/>
      <c r="C20" s="232" t="str">
        <f>VLOOKUP(BD.PD7[[#This Row],[Pos]],PPto[],3,FALSE)</f>
        <v xml:space="preserve">2.01 Edificación - Obra Civil </v>
      </c>
      <c r="D20" s="174" t="s">
        <v>23</v>
      </c>
      <c r="E20" s="305" t="str">
        <f>IF(BD.PD7[[#This Row],[.]]="*",VLOOKUP(BD.PD7[[#This Row],[Pos]],Presupuesto!A:H,7,FALSE),"")</f>
        <v/>
      </c>
      <c r="F20" s="498" t="s">
        <v>1205</v>
      </c>
      <c r="G20" s="174" t="s">
        <v>1216</v>
      </c>
      <c r="H20" s="174"/>
      <c r="I20" s="497" t="s">
        <v>1223</v>
      </c>
      <c r="J20" s="382">
        <v>83.16</v>
      </c>
      <c r="K20" s="174" t="s">
        <v>117</v>
      </c>
      <c r="L20" s="383">
        <f>IF(BD.PD7[[#This Row],[Mon]]="DOP",1,HLOOKUP(BD.PD7[[#This Row],[Mon]],$K$1:$L$2,2,FALSE))</f>
        <v>65</v>
      </c>
      <c r="M20" s="400">
        <v>25.45</v>
      </c>
      <c r="N20" s="243">
        <f>BD.PD7[[#This Row],[Cant.]]*BD.PD7[[#This Row],[ Tasa ]]*BD.PD7[[#This Row],[ Precio Und.]]</f>
        <v>137567.43</v>
      </c>
      <c r="O20" s="386">
        <v>0</v>
      </c>
      <c r="P20" s="243">
        <f>IF(BD.PD7[[#This Row],[Liquid. '[%']]]&lt;&gt;0,(BD.PD7[[#This Row],[Valor Neto '[DOP']]]*BD.PD7[[#This Row],[Liquid. '[%']]])+BD.PD7[[#This Row],[Valor Neto '[DOP']]],BD.PD7[[#This Row],[Valor Neto '[DOP']]])</f>
        <v>137567.43</v>
      </c>
      <c r="Q20" s="243">
        <f>BD.PD7[[#This Row],[Ppto. Orden Interna '[DOP']]]/HLOOKUP("USD",$K$1:$L$2,2,FALSE)</f>
        <v>2116.422</v>
      </c>
      <c r="R20" s="398" t="s">
        <v>1206</v>
      </c>
      <c r="S20" s="481"/>
      <c r="T20" s="481"/>
      <c r="U20" s="492" t="s">
        <v>249</v>
      </c>
      <c r="V20" s="493">
        <v>801667</v>
      </c>
      <c r="W20" s="499" t="s">
        <v>254</v>
      </c>
      <c r="X20" s="174">
        <v>15</v>
      </c>
      <c r="Y20" s="399">
        <v>0.5</v>
      </c>
      <c r="Z20" s="243">
        <f>BD.PD7[[#This Row],[Av.P1 '[%']]]*BD.PD7[[#This Row],[Ppto. Orden Interna '[DOP']]]</f>
        <v>68783.714999999997</v>
      </c>
      <c r="AA20" s="174">
        <v>17</v>
      </c>
      <c r="AB20" s="399">
        <v>0.5</v>
      </c>
      <c r="AC20" s="243">
        <f>BD.PD7[[#This Row],[Av.P2 '[%']]]*BD.PD7[[#This Row],[Ppto. Orden Interna '[DOP']]]</f>
        <v>68783.714999999997</v>
      </c>
      <c r="AD20" s="249"/>
      <c r="AE20" s="389"/>
      <c r="AF20" s="243">
        <f>BD.PD7[[#This Row],[Av.P3 '[%']]]*BD.PD7[[#This Row],[Ppto. Orden Interna '[DOP']]]</f>
        <v>0</v>
      </c>
      <c r="AG20" s="243"/>
      <c r="AH20" s="243"/>
      <c r="AI20" s="243">
        <f>BD.PD7[[#This Row],[Av.P2 '[%']]]*BD.PD7[[#This Row],[Ppto. Orden Interna '[DOP']]]</f>
        <v>68783.714999999997</v>
      </c>
      <c r="AJ20" s="243"/>
      <c r="AK20" s="243"/>
      <c r="AL20" s="243">
        <f>BD.PD7[[#This Row],[Av.P2 '[%']]]*BD.PD7[[#This Row],[Ppto. Orden Interna '[DOP']]]</f>
        <v>68783.714999999997</v>
      </c>
      <c r="AM20" s="496">
        <f>BD.PD7[[#This Row],[Pago 3]]+BD.PD7[[#This Row],[Pago 2]]+BD.PD7[[#This Row],[Pago 1]]</f>
        <v>137567.43</v>
      </c>
      <c r="AN20" s="308" t="s">
        <v>244</v>
      </c>
      <c r="AO20" s="308" t="s">
        <v>245</v>
      </c>
      <c r="AP20" s="308" t="s">
        <v>246</v>
      </c>
      <c r="AQ20" s="308" t="s">
        <v>247</v>
      </c>
      <c r="AR20" s="308">
        <v>594</v>
      </c>
      <c r="AS20" s="308" t="s">
        <v>248</v>
      </c>
      <c r="AT20" s="249" t="s">
        <v>1277</v>
      </c>
      <c r="AU20" s="249" t="s">
        <v>47</v>
      </c>
    </row>
    <row r="21" spans="1:47" hidden="1" x14ac:dyDescent="0.3">
      <c r="A21" s="174">
        <v>2.0099999999999998</v>
      </c>
      <c r="B21" s="231"/>
      <c r="C21" s="232" t="str">
        <f>VLOOKUP(BD.PD7[[#This Row],[Pos]],PPto[],3,FALSE)</f>
        <v xml:space="preserve">2.01 Edificación - Obra Civil </v>
      </c>
      <c r="D21" s="174" t="s">
        <v>23</v>
      </c>
      <c r="E21" s="305" t="str">
        <f>IF(BD.PD7[[#This Row],[.]]="*",VLOOKUP(BD.PD7[[#This Row],[Pos]],Presupuesto!A:H,7,FALSE),"")</f>
        <v/>
      </c>
      <c r="F21" s="498" t="s">
        <v>1207</v>
      </c>
      <c r="G21" s="174" t="s">
        <v>1216</v>
      </c>
      <c r="H21" s="174"/>
      <c r="I21" s="497" t="s">
        <v>1223</v>
      </c>
      <c r="J21" s="382">
        <v>81</v>
      </c>
      <c r="K21" s="174" t="s">
        <v>117</v>
      </c>
      <c r="L21" s="383">
        <f>IF(BD.PD7[[#This Row],[Mon]]="DOP",1,HLOOKUP(BD.PD7[[#This Row],[Mon]],$K$1:$L$2,2,FALSE))</f>
        <v>65</v>
      </c>
      <c r="M21" s="400">
        <v>25.45</v>
      </c>
      <c r="N21" s="243">
        <f>BD.PD7[[#This Row],[Cant.]]*BD.PD7[[#This Row],[ Tasa ]]*BD.PD7[[#This Row],[ Precio Und.]]</f>
        <v>133994.25</v>
      </c>
      <c r="O21" s="386">
        <v>0</v>
      </c>
      <c r="P21" s="243">
        <f>IF(BD.PD7[[#This Row],[Liquid. '[%']]]&lt;&gt;0,(BD.PD7[[#This Row],[Valor Neto '[DOP']]]*BD.PD7[[#This Row],[Liquid. '[%']]])+BD.PD7[[#This Row],[Valor Neto '[DOP']]],BD.PD7[[#This Row],[Valor Neto '[DOP']]])</f>
        <v>133994.25</v>
      </c>
      <c r="Q21" s="243">
        <f>BD.PD7[[#This Row],[Ppto. Orden Interna '[DOP']]]/HLOOKUP("USD",$K$1:$L$2,2,FALSE)</f>
        <v>2061.4499999999998</v>
      </c>
      <c r="R21" s="398" t="s">
        <v>1206</v>
      </c>
      <c r="S21" s="481"/>
      <c r="T21" s="481"/>
      <c r="U21" s="492" t="s">
        <v>249</v>
      </c>
      <c r="V21" s="493">
        <v>801667</v>
      </c>
      <c r="W21" s="499" t="s">
        <v>254</v>
      </c>
      <c r="X21" s="174">
        <v>15</v>
      </c>
      <c r="Y21" s="399">
        <v>0.5</v>
      </c>
      <c r="Z21" s="243">
        <f>BD.PD7[[#This Row],[Av.P1 '[%']]]*BD.PD7[[#This Row],[Ppto. Orden Interna '[DOP']]]</f>
        <v>66997.125</v>
      </c>
      <c r="AA21" s="174">
        <v>17</v>
      </c>
      <c r="AB21" s="399">
        <v>0.5</v>
      </c>
      <c r="AC21" s="243">
        <f>BD.PD7[[#This Row],[Av.P2 '[%']]]*BD.PD7[[#This Row],[Ppto. Orden Interna '[DOP']]]</f>
        <v>66997.125</v>
      </c>
      <c r="AD21" s="249"/>
      <c r="AE21" s="389"/>
      <c r="AF21" s="243">
        <f>BD.PD7[[#This Row],[Av.P3 '[%']]]*BD.PD7[[#This Row],[Ppto. Orden Interna '[DOP']]]</f>
        <v>0</v>
      </c>
      <c r="AG21" s="243"/>
      <c r="AH21" s="243"/>
      <c r="AI21" s="243">
        <f>BD.PD7[[#This Row],[Av.P2 '[%']]]*BD.PD7[[#This Row],[Ppto. Orden Interna '[DOP']]]</f>
        <v>66997.125</v>
      </c>
      <c r="AJ21" s="243"/>
      <c r="AK21" s="243"/>
      <c r="AL21" s="243">
        <f>BD.PD7[[#This Row],[Av.P2 '[%']]]*BD.PD7[[#This Row],[Ppto. Orden Interna '[DOP']]]</f>
        <v>66997.125</v>
      </c>
      <c r="AM21" s="496">
        <f>BD.PD7[[#This Row],[Pago 3]]+BD.PD7[[#This Row],[Pago 2]]+BD.PD7[[#This Row],[Pago 1]]</f>
        <v>133994.25</v>
      </c>
      <c r="AN21" s="308" t="s">
        <v>244</v>
      </c>
      <c r="AO21" s="308" t="s">
        <v>245</v>
      </c>
      <c r="AP21" s="308" t="s">
        <v>246</v>
      </c>
      <c r="AQ21" s="308" t="s">
        <v>247</v>
      </c>
      <c r="AR21" s="308">
        <v>594</v>
      </c>
      <c r="AS21" s="308" t="s">
        <v>248</v>
      </c>
      <c r="AT21" s="249" t="s">
        <v>1277</v>
      </c>
      <c r="AU21" s="249" t="s">
        <v>47</v>
      </c>
    </row>
    <row r="22" spans="1:47" hidden="1" x14ac:dyDescent="0.3">
      <c r="A22" s="174">
        <v>2.0099999999999998</v>
      </c>
      <c r="B22" s="231"/>
      <c r="C22" s="232" t="str">
        <f>VLOOKUP(BD.PD7[[#This Row],[Pos]],PPto[],3,FALSE)</f>
        <v xml:space="preserve">2.01 Edificación - Obra Civil </v>
      </c>
      <c r="D22" s="174" t="s">
        <v>23</v>
      </c>
      <c r="E22" s="305" t="str">
        <f>IF(BD.PD7[[#This Row],[.]]="*",VLOOKUP(BD.PD7[[#This Row],[Pos]],Presupuesto!A:H,7,FALSE),"")</f>
        <v/>
      </c>
      <c r="F22" s="234" t="s">
        <v>1208</v>
      </c>
      <c r="G22" s="174" t="s">
        <v>1216</v>
      </c>
      <c r="H22" s="174"/>
      <c r="I22" s="497" t="s">
        <v>1223</v>
      </c>
      <c r="J22" s="382">
        <v>57.24</v>
      </c>
      <c r="K22" s="174" t="s">
        <v>117</v>
      </c>
      <c r="L22" s="383">
        <f>IF(BD.PD7[[#This Row],[Mon]]="DOP",1,HLOOKUP(BD.PD7[[#This Row],[Mon]],$K$1:$L$2,2,FALSE))</f>
        <v>65</v>
      </c>
      <c r="M22" s="400">
        <v>25.45</v>
      </c>
      <c r="N22" s="243">
        <f>BD.PD7[[#This Row],[Cant.]]*BD.PD7[[#This Row],[ Tasa ]]*BD.PD7[[#This Row],[ Precio Und.]]</f>
        <v>94689.26999999999</v>
      </c>
      <c r="O22" s="386">
        <v>0</v>
      </c>
      <c r="P22" s="243">
        <f>IF(BD.PD7[[#This Row],[Liquid. '[%']]]&lt;&gt;0,(BD.PD7[[#This Row],[Valor Neto '[DOP']]]*BD.PD7[[#This Row],[Liquid. '[%']]])+BD.PD7[[#This Row],[Valor Neto '[DOP']]],BD.PD7[[#This Row],[Valor Neto '[DOP']]])</f>
        <v>94689.26999999999</v>
      </c>
      <c r="Q22" s="243">
        <f>BD.PD7[[#This Row],[Ppto. Orden Interna '[DOP']]]/HLOOKUP("USD",$K$1:$L$2,2,FALSE)</f>
        <v>1456.7579999999998</v>
      </c>
      <c r="R22" s="398" t="s">
        <v>1209</v>
      </c>
      <c r="S22" s="481"/>
      <c r="T22" s="481"/>
      <c r="U22" s="492" t="s">
        <v>249</v>
      </c>
      <c r="V22" s="493">
        <v>801667</v>
      </c>
      <c r="W22" s="499" t="s">
        <v>254</v>
      </c>
      <c r="X22" s="174">
        <v>15</v>
      </c>
      <c r="Y22" s="399">
        <v>0.5</v>
      </c>
      <c r="Z22" s="243">
        <f>BD.PD7[[#This Row],[Av.P1 '[%']]]*BD.PD7[[#This Row],[Ppto. Orden Interna '[DOP']]]</f>
        <v>47344.634999999995</v>
      </c>
      <c r="AA22" s="174">
        <v>17</v>
      </c>
      <c r="AB22" s="399">
        <v>0.5</v>
      </c>
      <c r="AC22" s="243">
        <f>BD.PD7[[#This Row],[Av.P2 '[%']]]*BD.PD7[[#This Row],[Ppto. Orden Interna '[DOP']]]</f>
        <v>47344.634999999995</v>
      </c>
      <c r="AD22" s="249"/>
      <c r="AE22" s="389"/>
      <c r="AF22" s="243">
        <f>BD.PD7[[#This Row],[Av.P3 '[%']]]*BD.PD7[[#This Row],[Ppto. Orden Interna '[DOP']]]</f>
        <v>0</v>
      </c>
      <c r="AG22" s="243"/>
      <c r="AH22" s="243"/>
      <c r="AI22" s="243">
        <f>BD.PD7[[#This Row],[Av.P2 '[%']]]*BD.PD7[[#This Row],[Ppto. Orden Interna '[DOP']]]</f>
        <v>47344.634999999995</v>
      </c>
      <c r="AJ22" s="243"/>
      <c r="AK22" s="243"/>
      <c r="AL22" s="243">
        <f>BD.PD7[[#This Row],[Av.P2 '[%']]]*BD.PD7[[#This Row],[Ppto. Orden Interna '[DOP']]]</f>
        <v>47344.634999999995</v>
      </c>
      <c r="AM22" s="496">
        <f>BD.PD7[[#This Row],[Pago 3]]+BD.PD7[[#This Row],[Pago 2]]+BD.PD7[[#This Row],[Pago 1]]</f>
        <v>94689.26999999999</v>
      </c>
      <c r="AN22" s="308" t="s">
        <v>244</v>
      </c>
      <c r="AO22" s="308" t="s">
        <v>245</v>
      </c>
      <c r="AP22" s="308" t="s">
        <v>246</v>
      </c>
      <c r="AQ22" s="308" t="s">
        <v>247</v>
      </c>
      <c r="AR22" s="308">
        <v>594</v>
      </c>
      <c r="AS22" s="308" t="s">
        <v>248</v>
      </c>
      <c r="AT22" s="249" t="s">
        <v>1277</v>
      </c>
      <c r="AU22" s="249" t="s">
        <v>47</v>
      </c>
    </row>
    <row r="23" spans="1:47" ht="27.6" hidden="1" x14ac:dyDescent="0.3">
      <c r="A23" s="174">
        <v>2.0099999999999998</v>
      </c>
      <c r="B23" s="231"/>
      <c r="C23" s="232" t="str">
        <f>VLOOKUP(BD.PD7[[#This Row],[Pos]],PPto[],3,FALSE)</f>
        <v xml:space="preserve">2.01 Edificación - Obra Civil </v>
      </c>
      <c r="D23" s="174" t="s">
        <v>23</v>
      </c>
      <c r="E23" s="305" t="str">
        <f>IF(BD.PD7[[#This Row],[.]]="*",VLOOKUP(BD.PD7[[#This Row],[Pos]],Presupuesto!A:H,7,FALSE),"")</f>
        <v/>
      </c>
      <c r="F23" s="500" t="s">
        <v>1210</v>
      </c>
      <c r="G23" s="174" t="s">
        <v>1216</v>
      </c>
      <c r="H23" s="174"/>
      <c r="I23" s="497" t="s">
        <v>1223</v>
      </c>
      <c r="J23" s="382">
        <v>49.68</v>
      </c>
      <c r="K23" s="174" t="s">
        <v>117</v>
      </c>
      <c r="L23" s="383">
        <f>IF(BD.PD7[[#This Row],[Mon]]="DOP",1,HLOOKUP(BD.PD7[[#This Row],[Mon]],$K$1:$L$2,2,FALSE))</f>
        <v>65</v>
      </c>
      <c r="M23" s="400">
        <v>34</v>
      </c>
      <c r="N23" s="243">
        <f>BD.PD7[[#This Row],[Cant.]]*BD.PD7[[#This Row],[ Tasa ]]*BD.PD7[[#This Row],[ Precio Und.]]</f>
        <v>109792.79999999999</v>
      </c>
      <c r="O23" s="386">
        <v>0</v>
      </c>
      <c r="P23" s="243">
        <f>IF(BD.PD7[[#This Row],[Liquid. '[%']]]&lt;&gt;0,(BD.PD7[[#This Row],[Valor Neto '[DOP']]]*BD.PD7[[#This Row],[Liquid. '[%']]])+BD.PD7[[#This Row],[Valor Neto '[DOP']]],BD.PD7[[#This Row],[Valor Neto '[DOP']]])</f>
        <v>109792.79999999999</v>
      </c>
      <c r="Q23" s="243">
        <f>BD.PD7[[#This Row],[Ppto. Orden Interna '[DOP']]]/HLOOKUP("USD",$K$1:$L$2,2,FALSE)</f>
        <v>1689.12</v>
      </c>
      <c r="R23" s="398" t="s">
        <v>1212</v>
      </c>
      <c r="S23" s="481"/>
      <c r="T23" s="481"/>
      <c r="U23" s="492" t="s">
        <v>249</v>
      </c>
      <c r="V23" s="493">
        <v>801667</v>
      </c>
      <c r="W23" s="499" t="s">
        <v>254</v>
      </c>
      <c r="X23" s="174">
        <v>15</v>
      </c>
      <c r="Y23" s="399">
        <v>0.5</v>
      </c>
      <c r="Z23" s="243">
        <f>BD.PD7[[#This Row],[Av.P1 '[%']]]*BD.PD7[[#This Row],[Ppto. Orden Interna '[DOP']]]</f>
        <v>54896.399999999994</v>
      </c>
      <c r="AA23" s="174">
        <v>17</v>
      </c>
      <c r="AB23" s="399">
        <v>0.5</v>
      </c>
      <c r="AC23" s="243">
        <f>BD.PD7[[#This Row],[Av.P2 '[%']]]*BD.PD7[[#This Row],[Ppto. Orden Interna '[DOP']]]</f>
        <v>54896.399999999994</v>
      </c>
      <c r="AD23" s="249"/>
      <c r="AE23" s="389"/>
      <c r="AF23" s="243">
        <f>BD.PD7[[#This Row],[Av.P3 '[%']]]*BD.PD7[[#This Row],[Ppto. Orden Interna '[DOP']]]</f>
        <v>0</v>
      </c>
      <c r="AG23" s="243"/>
      <c r="AH23" s="243"/>
      <c r="AI23" s="243">
        <f>BD.PD7[[#This Row],[Av.P2 '[%']]]*BD.PD7[[#This Row],[Ppto. Orden Interna '[DOP']]]</f>
        <v>54896.399999999994</v>
      </c>
      <c r="AJ23" s="243"/>
      <c r="AK23" s="243"/>
      <c r="AL23" s="243">
        <f>BD.PD7[[#This Row],[Av.P2 '[%']]]*BD.PD7[[#This Row],[Ppto. Orden Interna '[DOP']]]</f>
        <v>54896.399999999994</v>
      </c>
      <c r="AM23" s="496">
        <f>BD.PD7[[#This Row],[Pago 3]]+BD.PD7[[#This Row],[Pago 2]]+BD.PD7[[#This Row],[Pago 1]]</f>
        <v>109792.79999999999</v>
      </c>
      <c r="AN23" s="308" t="s">
        <v>244</v>
      </c>
      <c r="AO23" s="308" t="s">
        <v>245</v>
      </c>
      <c r="AP23" s="308" t="s">
        <v>246</v>
      </c>
      <c r="AQ23" s="308" t="s">
        <v>247</v>
      </c>
      <c r="AR23" s="308">
        <v>594</v>
      </c>
      <c r="AS23" s="308" t="s">
        <v>248</v>
      </c>
      <c r="AT23" s="249" t="s">
        <v>1277</v>
      </c>
      <c r="AU23" s="249" t="s">
        <v>47</v>
      </c>
    </row>
    <row r="24" spans="1:47" hidden="1" x14ac:dyDescent="0.3">
      <c r="A24" s="174">
        <v>2.0099999999999998</v>
      </c>
      <c r="B24" s="231"/>
      <c r="C24" s="232" t="str">
        <f>VLOOKUP(BD.PD7[[#This Row],[Pos]],PPto[],3,FALSE)</f>
        <v xml:space="preserve">2.01 Edificación - Obra Civil </v>
      </c>
      <c r="D24" s="174" t="s">
        <v>23</v>
      </c>
      <c r="E24" s="305" t="str">
        <f>IF(BD.PD7[[#This Row],[.]]="*",VLOOKUP(BD.PD7[[#This Row],[Pos]],Presupuesto!A:H,7,FALSE),"")</f>
        <v/>
      </c>
      <c r="F24" s="234" t="s">
        <v>1211</v>
      </c>
      <c r="G24" s="174" t="s">
        <v>1216</v>
      </c>
      <c r="H24" s="174"/>
      <c r="I24" s="497" t="s">
        <v>1223</v>
      </c>
      <c r="J24" s="382">
        <v>90.72</v>
      </c>
      <c r="K24" s="174" t="s">
        <v>117</v>
      </c>
      <c r="L24" s="383">
        <f>IF(BD.PD7[[#This Row],[Mon]]="DOP",1,HLOOKUP(BD.PD7[[#This Row],[Mon]],$K$1:$L$2,2,FALSE))</f>
        <v>65</v>
      </c>
      <c r="M24" s="400">
        <v>26.2</v>
      </c>
      <c r="N24" s="243">
        <f>BD.PD7[[#This Row],[Cant.]]*BD.PD7[[#This Row],[ Tasa ]]*BD.PD7[[#This Row],[ Precio Und.]]</f>
        <v>154496.16</v>
      </c>
      <c r="O24" s="386">
        <v>0</v>
      </c>
      <c r="P24" s="243">
        <f>IF(BD.PD7[[#This Row],[Liquid. '[%']]]&lt;&gt;0,(BD.PD7[[#This Row],[Valor Neto '[DOP']]]*BD.PD7[[#This Row],[Liquid. '[%']]])+BD.PD7[[#This Row],[Valor Neto '[DOP']]],BD.PD7[[#This Row],[Valor Neto '[DOP']]])</f>
        <v>154496.16</v>
      </c>
      <c r="Q24" s="243">
        <f>BD.PD7[[#This Row],[Ppto. Orden Interna '[DOP']]]/HLOOKUP("USD",$K$1:$L$2,2,FALSE)</f>
        <v>2376.864</v>
      </c>
      <c r="R24" s="381"/>
      <c r="S24" s="387"/>
      <c r="T24" s="387"/>
      <c r="U24" s="492" t="s">
        <v>249</v>
      </c>
      <c r="V24" s="493">
        <v>801667</v>
      </c>
      <c r="W24" s="499" t="s">
        <v>254</v>
      </c>
      <c r="X24" s="174">
        <v>15</v>
      </c>
      <c r="Y24" s="399">
        <v>0.5</v>
      </c>
      <c r="Z24" s="243">
        <f>BD.PD7[[#This Row],[Av.P1 '[%']]]*BD.PD7[[#This Row],[Ppto. Orden Interna '[DOP']]]</f>
        <v>77248.08</v>
      </c>
      <c r="AA24" s="174">
        <v>17</v>
      </c>
      <c r="AB24" s="399">
        <v>0.5</v>
      </c>
      <c r="AC24" s="243">
        <f>BD.PD7[[#This Row],[Av.P2 '[%']]]*BD.PD7[[#This Row],[Ppto. Orden Interna '[DOP']]]</f>
        <v>77248.08</v>
      </c>
      <c r="AD24" s="249"/>
      <c r="AE24" s="389"/>
      <c r="AF24" s="243">
        <f>BD.PD7[[#This Row],[Av.P3 '[%']]]*BD.PD7[[#This Row],[Ppto. Orden Interna '[DOP']]]</f>
        <v>0</v>
      </c>
      <c r="AG24" s="243"/>
      <c r="AH24" s="243"/>
      <c r="AI24" s="243">
        <f>BD.PD7[[#This Row],[Av.P2 '[%']]]*BD.PD7[[#This Row],[Ppto. Orden Interna '[DOP']]]</f>
        <v>77248.08</v>
      </c>
      <c r="AJ24" s="243"/>
      <c r="AK24" s="243"/>
      <c r="AL24" s="243">
        <f>BD.PD7[[#This Row],[Av.P2 '[%']]]*BD.PD7[[#This Row],[Ppto. Orden Interna '[DOP']]]</f>
        <v>77248.08</v>
      </c>
      <c r="AM24" s="496">
        <f>BD.PD7[[#This Row],[Pago 3]]+BD.PD7[[#This Row],[Pago 2]]+BD.PD7[[#This Row],[Pago 1]]</f>
        <v>154496.16</v>
      </c>
      <c r="AN24" s="308" t="s">
        <v>244</v>
      </c>
      <c r="AO24" s="308" t="s">
        <v>245</v>
      </c>
      <c r="AP24" s="308" t="s">
        <v>246</v>
      </c>
      <c r="AQ24" s="308" t="s">
        <v>247</v>
      </c>
      <c r="AR24" s="308">
        <v>594</v>
      </c>
      <c r="AS24" s="308" t="s">
        <v>248</v>
      </c>
      <c r="AT24" s="249" t="s">
        <v>1277</v>
      </c>
      <c r="AU24" s="249" t="s">
        <v>47</v>
      </c>
    </row>
    <row r="25" spans="1:47" hidden="1" x14ac:dyDescent="0.3">
      <c r="A25" s="174">
        <v>2.02</v>
      </c>
      <c r="B25" s="231" t="s">
        <v>243</v>
      </c>
      <c r="C25" s="232" t="str">
        <f>VLOOKUP(BD.PD7[[#This Row],[Pos]],PPto[],3,FALSE)</f>
        <v>2.02 Edificación - Estructura Metálica</v>
      </c>
      <c r="D25" s="233" t="s">
        <v>243</v>
      </c>
      <c r="E25" s="305">
        <f>IF(BD.PD7[[#This Row],[.]]="*",VLOOKUP(BD.PD7[[#This Row],[Pos]],Presupuesto!A:H,7,FALSE),"")</f>
        <v>0</v>
      </c>
      <c r="F25" s="234"/>
      <c r="G25" s="174"/>
      <c r="H25" s="174"/>
      <c r="I25" s="174"/>
      <c r="J25" s="392">
        <v>1</v>
      </c>
      <c r="K25" s="233" t="s">
        <v>117</v>
      </c>
      <c r="L25" s="383">
        <f>IF(BD.PD7[[#This Row],[Mon]]="DOP",1,HLOOKUP(BD.PD7[[#This Row],[Mon]],$K$1:$L$2,2,FALSE))</f>
        <v>65</v>
      </c>
      <c r="M25" s="490">
        <v>0</v>
      </c>
      <c r="N25" s="243">
        <f>BD.PD7[[#This Row],[Cant.]]*BD.PD7[[#This Row],[ Tasa ]]*BD.PD7[[#This Row],[ Precio Und.]]</f>
        <v>0</v>
      </c>
      <c r="O25" s="491">
        <v>0</v>
      </c>
      <c r="P25" s="243">
        <f>IF(BD.PD7[[#This Row],[Liquid. '[%']]]&lt;&gt;0,(BD.PD7[[#This Row],[Valor Neto '[DOP']]]*BD.PD7[[#This Row],[Liquid. '[%']]])+BD.PD7[[#This Row],[Valor Neto '[DOP']]],BD.PD7[[#This Row],[Valor Neto '[DOP']]])</f>
        <v>0</v>
      </c>
      <c r="Q25" s="243">
        <f>BD.PD7[[#This Row],[Ppto. Orden Interna '[DOP']]]/HLOOKUP("USD",$K$1:$L$2,2,FALSE)</f>
        <v>0</v>
      </c>
      <c r="R25" s="381"/>
      <c r="S25" s="387"/>
      <c r="T25" s="387"/>
      <c r="U25" s="492" t="s">
        <v>249</v>
      </c>
      <c r="V25" s="493">
        <v>801667</v>
      </c>
      <c r="W25" s="494"/>
      <c r="X25" s="495"/>
      <c r="Y25" s="388"/>
      <c r="Z25" s="243">
        <f>BD.PD7[[#This Row],[Av.P1 '[%']]]*BD.PD7[[#This Row],[Ppto. Orden Interna '[DOP']]]</f>
        <v>0</v>
      </c>
      <c r="AA25" s="249"/>
      <c r="AB25" s="389"/>
      <c r="AC25" s="243">
        <f>BD.PD7[[#This Row],[Av.P2 '[%']]]*BD.PD7[[#This Row],[Ppto. Orden Interna '[DOP']]]</f>
        <v>0</v>
      </c>
      <c r="AD25" s="249"/>
      <c r="AE25" s="389"/>
      <c r="AF25" s="243">
        <f>BD.PD7[[#This Row],[Av.P3 '[%']]]*BD.PD7[[#This Row],[Ppto. Orden Interna '[DOP']]]</f>
        <v>0</v>
      </c>
      <c r="AG25" s="243"/>
      <c r="AH25" s="243"/>
      <c r="AI25" s="243">
        <f>BD.PD7[[#This Row],[Av.P2 '[%']]]*BD.PD7[[#This Row],[Ppto. Orden Interna '[DOP']]]</f>
        <v>0</v>
      </c>
      <c r="AJ25" s="243"/>
      <c r="AK25" s="243"/>
      <c r="AL25" s="243">
        <f>BD.PD7[[#This Row],[Av.P2 '[%']]]*BD.PD7[[#This Row],[Ppto. Orden Interna '[DOP']]]</f>
        <v>0</v>
      </c>
      <c r="AM25" s="496">
        <f>BD.PD7[[#This Row],[Pago 3]]+BD.PD7[[#This Row],[Pago 2]]+BD.PD7[[#This Row],[Pago 1]]</f>
        <v>0</v>
      </c>
      <c r="AN25" s="308" t="s">
        <v>244</v>
      </c>
      <c r="AO25" s="308" t="s">
        <v>245</v>
      </c>
      <c r="AP25" s="308" t="s">
        <v>246</v>
      </c>
      <c r="AQ25" s="308" t="s">
        <v>247</v>
      </c>
      <c r="AR25" s="308">
        <v>594</v>
      </c>
      <c r="AS25" s="308" t="s">
        <v>248</v>
      </c>
      <c r="AT25" s="249" t="s">
        <v>1277</v>
      </c>
      <c r="AU25" s="249" t="s">
        <v>47</v>
      </c>
    </row>
    <row r="26" spans="1:47" hidden="1" x14ac:dyDescent="0.3">
      <c r="A26" s="174">
        <v>2.0299999999999998</v>
      </c>
      <c r="B26" s="231" t="s">
        <v>243</v>
      </c>
      <c r="C26" s="232" t="str">
        <f>VLOOKUP(BD.PD7[[#This Row],[Pos]],PPto[],3,FALSE)</f>
        <v>2.03 Edificación - Techo S.S. y Cerramientos Multipanel</v>
      </c>
      <c r="D26" s="233" t="s">
        <v>243</v>
      </c>
      <c r="E26" s="305">
        <f>IF(BD.PD7[[#This Row],[.]]="*",VLOOKUP(BD.PD7[[#This Row],[Pos]],Presupuesto!A:H,7,FALSE),"")</f>
        <v>0</v>
      </c>
      <c r="F26" s="234"/>
      <c r="G26" s="174"/>
      <c r="H26" s="174"/>
      <c r="I26" s="174"/>
      <c r="J26" s="392">
        <v>1</v>
      </c>
      <c r="K26" s="233" t="s">
        <v>117</v>
      </c>
      <c r="L26" s="383">
        <f>IF(BD.PD7[[#This Row],[Mon]]="DOP",1,HLOOKUP(BD.PD7[[#This Row],[Mon]],$K$1:$L$2,2,FALSE))</f>
        <v>65</v>
      </c>
      <c r="M26" s="490">
        <v>0</v>
      </c>
      <c r="N26" s="243">
        <f>BD.PD7[[#This Row],[Cant.]]*BD.PD7[[#This Row],[ Tasa ]]*BD.PD7[[#This Row],[ Precio Und.]]</f>
        <v>0</v>
      </c>
      <c r="O26" s="491">
        <v>0</v>
      </c>
      <c r="P26" s="243">
        <f>IF(BD.PD7[[#This Row],[Liquid. '[%']]]&lt;&gt;0,(BD.PD7[[#This Row],[Valor Neto '[DOP']]]*BD.PD7[[#This Row],[Liquid. '[%']]])+BD.PD7[[#This Row],[Valor Neto '[DOP']]],BD.PD7[[#This Row],[Valor Neto '[DOP']]])</f>
        <v>0</v>
      </c>
      <c r="Q26" s="243">
        <f>BD.PD7[[#This Row],[Ppto. Orden Interna '[DOP']]]/HLOOKUP("USD",$K$1:$L$2,2,FALSE)</f>
        <v>0</v>
      </c>
      <c r="R26" s="381"/>
      <c r="S26" s="387"/>
      <c r="T26" s="387"/>
      <c r="U26" s="492" t="s">
        <v>249</v>
      </c>
      <c r="V26" s="493">
        <v>801667</v>
      </c>
      <c r="W26" s="494"/>
      <c r="X26" s="495"/>
      <c r="Y26" s="388"/>
      <c r="Z26" s="243">
        <f>BD.PD7[[#This Row],[Av.P1 '[%']]]*BD.PD7[[#This Row],[Ppto. Orden Interna '[DOP']]]</f>
        <v>0</v>
      </c>
      <c r="AA26" s="249"/>
      <c r="AB26" s="389"/>
      <c r="AC26" s="243">
        <f>BD.PD7[[#This Row],[Av.P2 '[%']]]*BD.PD7[[#This Row],[Ppto. Orden Interna '[DOP']]]</f>
        <v>0</v>
      </c>
      <c r="AD26" s="249"/>
      <c r="AE26" s="389"/>
      <c r="AF26" s="243">
        <f>BD.PD7[[#This Row],[Av.P3 '[%']]]*BD.PD7[[#This Row],[Ppto. Orden Interna '[DOP']]]</f>
        <v>0</v>
      </c>
      <c r="AG26" s="243"/>
      <c r="AH26" s="243"/>
      <c r="AI26" s="243">
        <f>BD.PD7[[#This Row],[Av.P2 '[%']]]*BD.PD7[[#This Row],[Ppto. Orden Interna '[DOP']]]</f>
        <v>0</v>
      </c>
      <c r="AJ26" s="243"/>
      <c r="AK26" s="243"/>
      <c r="AL26" s="243">
        <f>BD.PD7[[#This Row],[Av.P2 '[%']]]*BD.PD7[[#This Row],[Ppto. Orden Interna '[DOP']]]</f>
        <v>0</v>
      </c>
      <c r="AM26" s="496">
        <f>BD.PD7[[#This Row],[Pago 3]]+BD.PD7[[#This Row],[Pago 2]]+BD.PD7[[#This Row],[Pago 1]]</f>
        <v>0</v>
      </c>
      <c r="AN26" s="308" t="s">
        <v>244</v>
      </c>
      <c r="AO26" s="308" t="s">
        <v>245</v>
      </c>
      <c r="AP26" s="308" t="s">
        <v>246</v>
      </c>
      <c r="AQ26" s="308" t="s">
        <v>247</v>
      </c>
      <c r="AR26" s="308">
        <v>594</v>
      </c>
      <c r="AS26" s="308" t="s">
        <v>248</v>
      </c>
      <c r="AT26" s="249" t="s">
        <v>1277</v>
      </c>
      <c r="AU26" s="249" t="s">
        <v>47</v>
      </c>
    </row>
    <row r="27" spans="1:47" hidden="1" x14ac:dyDescent="0.3">
      <c r="A27" s="174">
        <v>2.04</v>
      </c>
      <c r="B27" s="231" t="s">
        <v>243</v>
      </c>
      <c r="C27" s="232" t="str">
        <f>VLOOKUP(BD.PD7[[#This Row],[Pos]],PPto[],3,FALSE)</f>
        <v>2.04 Edificación - Tragaluces "Skylights"</v>
      </c>
      <c r="D27" s="233" t="s">
        <v>243</v>
      </c>
      <c r="E27" s="305">
        <f>IF(BD.PD7[[#This Row],[.]]="*",VLOOKUP(BD.PD7[[#This Row],[Pos]],Presupuesto!A:H,7,FALSE),"")</f>
        <v>0</v>
      </c>
      <c r="F27" s="234"/>
      <c r="G27" s="174"/>
      <c r="H27" s="174"/>
      <c r="I27" s="174"/>
      <c r="J27" s="392">
        <v>1</v>
      </c>
      <c r="K27" s="233" t="s">
        <v>117</v>
      </c>
      <c r="L27" s="383">
        <f>IF(BD.PD7[[#This Row],[Mon]]="DOP",1,HLOOKUP(BD.PD7[[#This Row],[Mon]],$K$1:$L$2,2,FALSE))</f>
        <v>65</v>
      </c>
      <c r="M27" s="490">
        <v>0</v>
      </c>
      <c r="N27" s="243">
        <f>BD.PD7[[#This Row],[Cant.]]*BD.PD7[[#This Row],[ Tasa ]]*BD.PD7[[#This Row],[ Precio Und.]]</f>
        <v>0</v>
      </c>
      <c r="O27" s="491">
        <v>0</v>
      </c>
      <c r="P27" s="243">
        <f>IF(BD.PD7[[#This Row],[Liquid. '[%']]]&lt;&gt;0,(BD.PD7[[#This Row],[Valor Neto '[DOP']]]*BD.PD7[[#This Row],[Liquid. '[%']]])+BD.PD7[[#This Row],[Valor Neto '[DOP']]],BD.PD7[[#This Row],[Valor Neto '[DOP']]])</f>
        <v>0</v>
      </c>
      <c r="Q27" s="243">
        <f>BD.PD7[[#This Row],[Ppto. Orden Interna '[DOP']]]/HLOOKUP("USD",$K$1:$L$2,2,FALSE)</f>
        <v>0</v>
      </c>
      <c r="R27" s="381"/>
      <c r="S27" s="387"/>
      <c r="T27" s="387"/>
      <c r="U27" s="492" t="s">
        <v>249</v>
      </c>
      <c r="V27" s="493">
        <v>801667</v>
      </c>
      <c r="W27" s="494"/>
      <c r="X27" s="495"/>
      <c r="Y27" s="388"/>
      <c r="Z27" s="243">
        <f>BD.PD7[[#This Row],[Av.P1 '[%']]]*BD.PD7[[#This Row],[Ppto. Orden Interna '[DOP']]]</f>
        <v>0</v>
      </c>
      <c r="AA27" s="249"/>
      <c r="AB27" s="389"/>
      <c r="AC27" s="243">
        <f>BD.PD7[[#This Row],[Av.P2 '[%']]]*BD.PD7[[#This Row],[Ppto. Orden Interna '[DOP']]]</f>
        <v>0</v>
      </c>
      <c r="AD27" s="249"/>
      <c r="AE27" s="389"/>
      <c r="AF27" s="243">
        <f>BD.PD7[[#This Row],[Av.P3 '[%']]]*BD.PD7[[#This Row],[Ppto. Orden Interna '[DOP']]]</f>
        <v>0</v>
      </c>
      <c r="AG27" s="243"/>
      <c r="AH27" s="243"/>
      <c r="AI27" s="243">
        <f>BD.PD7[[#This Row],[Av.P2 '[%']]]*BD.PD7[[#This Row],[Ppto. Orden Interna '[DOP']]]</f>
        <v>0</v>
      </c>
      <c r="AJ27" s="243"/>
      <c r="AK27" s="243"/>
      <c r="AL27" s="243">
        <f>BD.PD7[[#This Row],[Av.P2 '[%']]]*BD.PD7[[#This Row],[Ppto. Orden Interna '[DOP']]]</f>
        <v>0</v>
      </c>
      <c r="AM27" s="496">
        <f>BD.PD7[[#This Row],[Pago 3]]+BD.PD7[[#This Row],[Pago 2]]+BD.PD7[[#This Row],[Pago 1]]</f>
        <v>0</v>
      </c>
      <c r="AN27" s="308" t="s">
        <v>244</v>
      </c>
      <c r="AO27" s="308" t="s">
        <v>245</v>
      </c>
      <c r="AP27" s="308" t="s">
        <v>246</v>
      </c>
      <c r="AQ27" s="308" t="s">
        <v>247</v>
      </c>
      <c r="AR27" s="308">
        <v>594</v>
      </c>
      <c r="AS27" s="308" t="s">
        <v>248</v>
      </c>
      <c r="AT27" s="249" t="s">
        <v>1277</v>
      </c>
      <c r="AU27" s="249" t="s">
        <v>47</v>
      </c>
    </row>
    <row r="28" spans="1:47" hidden="1" x14ac:dyDescent="0.3">
      <c r="A28" s="174">
        <v>2.0499999999999998</v>
      </c>
      <c r="B28" s="231" t="s">
        <v>243</v>
      </c>
      <c r="C28" s="232" t="str">
        <f>VLOOKUP(BD.PD7[[#This Row],[Pos]],PPto[],3,FALSE)</f>
        <v>2.05 Instalaciones Sanitarias</v>
      </c>
      <c r="D28" s="233" t="s">
        <v>243</v>
      </c>
      <c r="E28" s="305">
        <f>IF(BD.PD7[[#This Row],[.]]="*",VLOOKUP(BD.PD7[[#This Row],[Pos]],Presupuesto!A:H,7,FALSE),"")</f>
        <v>25100</v>
      </c>
      <c r="F28" s="234"/>
      <c r="G28" s="174"/>
      <c r="H28" s="174"/>
      <c r="I28" s="174"/>
      <c r="J28" s="392">
        <v>1</v>
      </c>
      <c r="K28" s="233" t="s">
        <v>117</v>
      </c>
      <c r="L28" s="383">
        <f>IF(BD.PD7[[#This Row],[Mon]]="DOP",1,HLOOKUP(BD.PD7[[#This Row],[Mon]],$K$1:$L$2,2,FALSE))</f>
        <v>65</v>
      </c>
      <c r="M28" s="490">
        <v>0</v>
      </c>
      <c r="N28" s="243">
        <f>BD.PD7[[#This Row],[Cant.]]*BD.PD7[[#This Row],[ Tasa ]]*BD.PD7[[#This Row],[ Precio Und.]]</f>
        <v>0</v>
      </c>
      <c r="O28" s="491">
        <v>0</v>
      </c>
      <c r="P28" s="243">
        <f>IF(BD.PD7[[#This Row],[Liquid. '[%']]]&lt;&gt;0,(BD.PD7[[#This Row],[Valor Neto '[DOP']]]*BD.PD7[[#This Row],[Liquid. '[%']]])+BD.PD7[[#This Row],[Valor Neto '[DOP']]],BD.PD7[[#This Row],[Valor Neto '[DOP']]])</f>
        <v>0</v>
      </c>
      <c r="Q28" s="243">
        <f>BD.PD7[[#This Row],[Ppto. Orden Interna '[DOP']]]/HLOOKUP("USD",$K$1:$L$2,2,FALSE)</f>
        <v>0</v>
      </c>
      <c r="R28" s="381"/>
      <c r="S28" s="387"/>
      <c r="T28" s="387"/>
      <c r="U28" s="492" t="s">
        <v>249</v>
      </c>
      <c r="V28" s="493">
        <v>801667</v>
      </c>
      <c r="W28" s="494"/>
      <c r="X28" s="495"/>
      <c r="Y28" s="388"/>
      <c r="Z28" s="243">
        <f>BD.PD7[[#This Row],[Av.P1 '[%']]]*BD.PD7[[#This Row],[Ppto. Orden Interna '[DOP']]]</f>
        <v>0</v>
      </c>
      <c r="AA28" s="249"/>
      <c r="AB28" s="389"/>
      <c r="AC28" s="243">
        <f>BD.PD7[[#This Row],[Av.P2 '[%']]]*BD.PD7[[#This Row],[Ppto. Orden Interna '[DOP']]]</f>
        <v>0</v>
      </c>
      <c r="AD28" s="249"/>
      <c r="AE28" s="389"/>
      <c r="AF28" s="243">
        <f>BD.PD7[[#This Row],[Av.P3 '[%']]]*BD.PD7[[#This Row],[Ppto. Orden Interna '[DOP']]]</f>
        <v>0</v>
      </c>
      <c r="AG28" s="243"/>
      <c r="AH28" s="243"/>
      <c r="AI28" s="243">
        <f>BD.PD7[[#This Row],[Av.P2 '[%']]]*BD.PD7[[#This Row],[Ppto. Orden Interna '[DOP']]]</f>
        <v>0</v>
      </c>
      <c r="AJ28" s="243"/>
      <c r="AK28" s="243"/>
      <c r="AL28" s="243">
        <f>BD.PD7[[#This Row],[Av.P2 '[%']]]*BD.PD7[[#This Row],[Ppto. Orden Interna '[DOP']]]</f>
        <v>0</v>
      </c>
      <c r="AM28" s="496">
        <f>BD.PD7[[#This Row],[Pago 3]]+BD.PD7[[#This Row],[Pago 2]]+BD.PD7[[#This Row],[Pago 1]]</f>
        <v>0</v>
      </c>
      <c r="AN28" s="308" t="s">
        <v>244</v>
      </c>
      <c r="AO28" s="308" t="s">
        <v>245</v>
      </c>
      <c r="AP28" s="308" t="s">
        <v>246</v>
      </c>
      <c r="AQ28" s="308" t="s">
        <v>247</v>
      </c>
      <c r="AR28" s="308">
        <v>594</v>
      </c>
      <c r="AS28" s="308" t="s">
        <v>248</v>
      </c>
      <c r="AT28" s="249" t="s">
        <v>1277</v>
      </c>
      <c r="AU28" s="249" t="s">
        <v>47</v>
      </c>
    </row>
    <row r="29" spans="1:47" hidden="1" x14ac:dyDescent="0.3">
      <c r="A29" s="174">
        <v>2.0499999999999998</v>
      </c>
      <c r="B29" s="231"/>
      <c r="C29" s="232" t="str">
        <f>VLOOKUP(BD.PD7[[#This Row],[Pos]],PPto[],3,FALSE)</f>
        <v>2.05 Instalaciones Sanitarias</v>
      </c>
      <c r="D29" s="174" t="s">
        <v>23</v>
      </c>
      <c r="E29" s="305" t="str">
        <f>IF(BD.PD7[[#This Row],[.]]="*",VLOOKUP(BD.PD7[[#This Row],[Pos]],Presupuesto!A:H,7,FALSE),"")</f>
        <v/>
      </c>
      <c r="F29" s="501" t="s">
        <v>256</v>
      </c>
      <c r="G29" s="174" t="s">
        <v>1219</v>
      </c>
      <c r="H29" s="174">
        <v>4512567980</v>
      </c>
      <c r="I29" s="497" t="s">
        <v>1223</v>
      </c>
      <c r="J29" s="382">
        <v>1</v>
      </c>
      <c r="K29" s="174" t="s">
        <v>260</v>
      </c>
      <c r="L29" s="383">
        <f>IF(BD.PD7[[#This Row],[Mon]]="DOP",1,HLOOKUP(BD.PD7[[#This Row],[Mon]],$K$1:$L$2,2,FALSE))</f>
        <v>1</v>
      </c>
      <c r="M29" s="400">
        <v>945223.71</v>
      </c>
      <c r="N29" s="243">
        <f>BD.PD7[[#This Row],[Cant.]]*BD.PD7[[#This Row],[ Tasa ]]*BD.PD7[[#This Row],[ Precio Und.]]</f>
        <v>945223.71</v>
      </c>
      <c r="O29" s="386">
        <v>0</v>
      </c>
      <c r="P29" s="243">
        <f>IF(BD.PD7[[#This Row],[Liquid. '[%']]]&lt;&gt;0,(BD.PD7[[#This Row],[Valor Neto '[DOP']]]*BD.PD7[[#This Row],[Liquid. '[%']]])+BD.PD7[[#This Row],[Valor Neto '[DOP']]],BD.PD7[[#This Row],[Valor Neto '[DOP']]])</f>
        <v>945223.71</v>
      </c>
      <c r="Q29" s="243">
        <f>BD.PD7[[#This Row],[Ppto. Orden Interna '[DOP']]]/HLOOKUP("USD",$K$1:$L$2,2,FALSE)</f>
        <v>14541.903230769231</v>
      </c>
      <c r="R29" s="381" t="s">
        <v>1034</v>
      </c>
      <c r="S29" s="387"/>
      <c r="T29" s="387"/>
      <c r="U29" s="492" t="s">
        <v>249</v>
      </c>
      <c r="V29" s="493">
        <v>801667</v>
      </c>
      <c r="W29" s="494" t="s">
        <v>1034</v>
      </c>
      <c r="X29" s="495">
        <v>7</v>
      </c>
      <c r="Y29" s="388">
        <v>0.5</v>
      </c>
      <c r="Z29" s="243">
        <f>BD.PD7[[#This Row],[Av.P1 '[%']]]*BD.PD7[[#This Row],[Ppto. Orden Interna '[DOP']]]</f>
        <v>472611.85499999998</v>
      </c>
      <c r="AA29" s="495">
        <v>21</v>
      </c>
      <c r="AB29" s="399">
        <v>0.5</v>
      </c>
      <c r="AC29" s="243">
        <f>BD.PD7[[#This Row],[Av.P2 '[%']]]*BD.PD7[[#This Row],[Ppto. Orden Interna '[DOP']]]</f>
        <v>472611.85499999998</v>
      </c>
      <c r="AD29" s="249"/>
      <c r="AE29" s="389"/>
      <c r="AF29" s="243">
        <f>BD.PD7[[#This Row],[Av.P3 '[%']]]*BD.PD7[[#This Row],[Ppto. Orden Interna '[DOP']]]</f>
        <v>0</v>
      </c>
      <c r="AG29" s="243"/>
      <c r="AH29" s="243"/>
      <c r="AI29" s="243">
        <f>BD.PD7[[#This Row],[Av.P2 '[%']]]*BD.PD7[[#This Row],[Ppto. Orden Interna '[DOP']]]</f>
        <v>472611.85499999998</v>
      </c>
      <c r="AJ29" s="243"/>
      <c r="AK29" s="243"/>
      <c r="AL29" s="243">
        <f>BD.PD7[[#This Row],[Av.P2 '[%']]]*BD.PD7[[#This Row],[Ppto. Orden Interna '[DOP']]]</f>
        <v>472611.85499999998</v>
      </c>
      <c r="AM29" s="496">
        <f>BD.PD7[[#This Row],[Pago 3]]+BD.PD7[[#This Row],[Pago 2]]+BD.PD7[[#This Row],[Pago 1]]</f>
        <v>945223.71</v>
      </c>
      <c r="AN29" s="308" t="s">
        <v>244</v>
      </c>
      <c r="AO29" s="308" t="s">
        <v>245</v>
      </c>
      <c r="AP29" s="308" t="s">
        <v>246</v>
      </c>
      <c r="AQ29" s="308" t="s">
        <v>247</v>
      </c>
      <c r="AR29" s="308">
        <v>594</v>
      </c>
      <c r="AS29" s="308" t="s">
        <v>258</v>
      </c>
      <c r="AT29" s="249" t="s">
        <v>1277</v>
      </c>
      <c r="AU29" s="249" t="s">
        <v>47</v>
      </c>
    </row>
    <row r="30" spans="1:47" hidden="1" x14ac:dyDescent="0.3">
      <c r="A30" s="174">
        <v>2.06</v>
      </c>
      <c r="B30" s="231"/>
      <c r="C30" s="232" t="str">
        <f>VLOOKUP(BD.PD7[[#This Row],[Pos]],PPto[],3,FALSE)</f>
        <v>2.06 Instalación de Gas</v>
      </c>
      <c r="D30" s="174" t="s">
        <v>23</v>
      </c>
      <c r="E30" s="305" t="str">
        <f>IF(BD.PD7[[#This Row],[.]]="*",VLOOKUP(BD.PD7[[#This Row],[Pos]],Presupuesto!A:H,7,FALSE),"")</f>
        <v/>
      </c>
      <c r="F30" s="234" t="s">
        <v>259</v>
      </c>
      <c r="G30" s="174" t="s">
        <v>1216</v>
      </c>
      <c r="H30" s="174"/>
      <c r="I30" s="497" t="s">
        <v>1223</v>
      </c>
      <c r="J30" s="382">
        <v>1</v>
      </c>
      <c r="K30" s="174" t="s">
        <v>260</v>
      </c>
      <c r="L30" s="383">
        <f>IF(BD.PD7[[#This Row],[Mon]]="DOP",1,HLOOKUP(BD.PD7[[#This Row],[Mon]],$K$1:$L$2,2,FALSE))</f>
        <v>1</v>
      </c>
      <c r="M30" s="384">
        <v>550000</v>
      </c>
      <c r="N30" s="243">
        <f>BD.PD7[[#This Row],[Cant.]]*BD.PD7[[#This Row],[ Tasa ]]*BD.PD7[[#This Row],[ Precio Und.]]</f>
        <v>550000</v>
      </c>
      <c r="O30" s="386">
        <v>0</v>
      </c>
      <c r="P30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30" s="243">
        <f>BD.PD7[[#This Row],[Ppto. Orden Interna '[DOP']]]/HLOOKUP("USD",$K$1:$L$2,2,FALSE)</f>
        <v>8461.538461538461</v>
      </c>
      <c r="R30" s="381" t="s">
        <v>1225</v>
      </c>
      <c r="S30" s="387"/>
      <c r="T30" s="387"/>
      <c r="U30" s="492" t="s">
        <v>249</v>
      </c>
      <c r="V30" s="493">
        <v>801667</v>
      </c>
      <c r="W30" s="494" t="s">
        <v>261</v>
      </c>
      <c r="X30" s="495">
        <v>18</v>
      </c>
      <c r="Y30" s="388">
        <v>0.5</v>
      </c>
      <c r="Z30" s="243">
        <f>BD.PD7[[#This Row],[Av.P1 '[%']]]*BD.PD7[[#This Row],[Ppto. Orden Interna '[DOP']]]</f>
        <v>275000</v>
      </c>
      <c r="AA30" s="495">
        <v>21</v>
      </c>
      <c r="AB30" s="399">
        <v>0.5</v>
      </c>
      <c r="AC30" s="243">
        <f>BD.PD7[[#This Row],[Av.P2 '[%']]]*BD.PD7[[#This Row],[Ppto. Orden Interna '[DOP']]]</f>
        <v>275000</v>
      </c>
      <c r="AD30" s="249"/>
      <c r="AE30" s="389"/>
      <c r="AF30" s="243">
        <f>BD.PD7[[#This Row],[Av.P3 '[%']]]*BD.PD7[[#This Row],[Ppto. Orden Interna '[DOP']]]</f>
        <v>0</v>
      </c>
      <c r="AG30" s="243"/>
      <c r="AH30" s="243"/>
      <c r="AI30" s="243">
        <f>BD.PD7[[#This Row],[Av.P2 '[%']]]*BD.PD7[[#This Row],[Ppto. Orden Interna '[DOP']]]</f>
        <v>275000</v>
      </c>
      <c r="AJ30" s="243"/>
      <c r="AK30" s="243"/>
      <c r="AL30" s="243">
        <f>BD.PD7[[#This Row],[Av.P2 '[%']]]*BD.PD7[[#This Row],[Ppto. Orden Interna '[DOP']]]</f>
        <v>275000</v>
      </c>
      <c r="AM30" s="496">
        <f>BD.PD7[[#This Row],[Pago 3]]+BD.PD7[[#This Row],[Pago 2]]+BD.PD7[[#This Row],[Pago 1]]</f>
        <v>550000</v>
      </c>
      <c r="AN30" s="308" t="s">
        <v>244</v>
      </c>
      <c r="AO30" s="308" t="s">
        <v>245</v>
      </c>
      <c r="AP30" s="308" t="s">
        <v>246</v>
      </c>
      <c r="AQ30" s="308" t="s">
        <v>247</v>
      </c>
      <c r="AR30" s="308">
        <v>594</v>
      </c>
      <c r="AS30" s="308" t="s">
        <v>248</v>
      </c>
      <c r="AT30" s="249" t="s">
        <v>1277</v>
      </c>
      <c r="AU30" s="249" t="s">
        <v>47</v>
      </c>
    </row>
    <row r="31" spans="1:47" hidden="1" x14ac:dyDescent="0.3">
      <c r="A31" s="174">
        <v>2.0699999999999998</v>
      </c>
      <c r="B31" s="231" t="s">
        <v>243</v>
      </c>
      <c r="C31" s="232" t="str">
        <f>VLOOKUP(BD.PD7[[#This Row],[Pos]],PPto[],3,FALSE)</f>
        <v xml:space="preserve">2.07 Sistema Contra Incendios </v>
      </c>
      <c r="D31" s="233" t="s">
        <v>243</v>
      </c>
      <c r="E31" s="305">
        <f>IF(BD.PD7[[#This Row],[.]]="*",VLOOKUP(BD.PD7[[#This Row],[Pos]],Presupuesto!A:H,7,FALSE),"")</f>
        <v>113206.85977619048</v>
      </c>
      <c r="F31" s="234"/>
      <c r="G31" s="174"/>
      <c r="H31" s="174"/>
      <c r="I31" s="174"/>
      <c r="J31" s="392">
        <v>1</v>
      </c>
      <c r="K31" s="233" t="s">
        <v>117</v>
      </c>
      <c r="L31" s="383">
        <f>IF(BD.PD7[[#This Row],[Mon]]="DOP",1,HLOOKUP(BD.PD7[[#This Row],[Mon]],$K$1:$L$2,2,FALSE))</f>
        <v>65</v>
      </c>
      <c r="M31" s="490">
        <v>0</v>
      </c>
      <c r="N31" s="243">
        <f>BD.PD7[[#This Row],[Cant.]]*BD.PD7[[#This Row],[ Tasa ]]*BD.PD7[[#This Row],[ Precio Und.]]</f>
        <v>0</v>
      </c>
      <c r="O31" s="491">
        <v>0</v>
      </c>
      <c r="P31" s="243">
        <f>IF(BD.PD7[[#This Row],[Liquid. '[%']]]&lt;&gt;0,(BD.PD7[[#This Row],[Valor Neto '[DOP']]]*BD.PD7[[#This Row],[Liquid. '[%']]])+BD.PD7[[#This Row],[Valor Neto '[DOP']]],BD.PD7[[#This Row],[Valor Neto '[DOP']]])</f>
        <v>0</v>
      </c>
      <c r="Q31" s="243">
        <f>BD.PD7[[#This Row],[Ppto. Orden Interna '[DOP']]]/HLOOKUP("USD",$K$1:$L$2,2,FALSE)</f>
        <v>0</v>
      </c>
      <c r="R31" s="381"/>
      <c r="S31" s="387"/>
      <c r="T31" s="387"/>
      <c r="U31" s="492" t="s">
        <v>249</v>
      </c>
      <c r="V31" s="493">
        <v>801667</v>
      </c>
      <c r="W31" s="494"/>
      <c r="X31" s="495"/>
      <c r="Y31" s="388"/>
      <c r="Z31" s="243">
        <f>BD.PD7[[#This Row],[Av.P1 '[%']]]*BD.PD7[[#This Row],[Ppto. Orden Interna '[DOP']]]</f>
        <v>0</v>
      </c>
      <c r="AA31" s="249"/>
      <c r="AB31" s="389"/>
      <c r="AC31" s="243">
        <f>BD.PD7[[#This Row],[Av.P2 '[%']]]*BD.PD7[[#This Row],[Ppto. Orden Interna '[DOP']]]</f>
        <v>0</v>
      </c>
      <c r="AD31" s="249"/>
      <c r="AE31" s="389"/>
      <c r="AF31" s="243">
        <f>BD.PD7[[#This Row],[Av.P3 '[%']]]*BD.PD7[[#This Row],[Ppto. Orden Interna '[DOP']]]</f>
        <v>0</v>
      </c>
      <c r="AG31" s="243"/>
      <c r="AH31" s="243"/>
      <c r="AI31" s="243">
        <f>BD.PD7[[#This Row],[Av.P2 '[%']]]*BD.PD7[[#This Row],[Ppto. Orden Interna '[DOP']]]</f>
        <v>0</v>
      </c>
      <c r="AJ31" s="243"/>
      <c r="AK31" s="243"/>
      <c r="AL31" s="243">
        <f>BD.PD7[[#This Row],[Av.P2 '[%']]]*BD.PD7[[#This Row],[Ppto. Orden Interna '[DOP']]]</f>
        <v>0</v>
      </c>
      <c r="AM31" s="496">
        <f>BD.PD7[[#This Row],[Pago 3]]+BD.PD7[[#This Row],[Pago 2]]+BD.PD7[[#This Row],[Pago 1]]</f>
        <v>0</v>
      </c>
      <c r="AN31" s="308" t="s">
        <v>244</v>
      </c>
      <c r="AO31" s="308" t="s">
        <v>245</v>
      </c>
      <c r="AP31" s="308" t="s">
        <v>246</v>
      </c>
      <c r="AQ31" s="308" t="s">
        <v>247</v>
      </c>
      <c r="AR31" s="308">
        <v>594</v>
      </c>
      <c r="AS31" s="308" t="s">
        <v>248</v>
      </c>
      <c r="AT31" s="249" t="s">
        <v>1277</v>
      </c>
      <c r="AU31" s="249" t="s">
        <v>47</v>
      </c>
    </row>
    <row r="32" spans="1:47" hidden="1" x14ac:dyDescent="0.3">
      <c r="A32" s="174">
        <v>2.0699999999999998</v>
      </c>
      <c r="B32" s="231"/>
      <c r="C32" s="232" t="str">
        <f>VLOOKUP(BD.PD7[[#This Row],[Pos]],PPto[],3,FALSE)</f>
        <v xml:space="preserve">2.07 Sistema Contra Incendios </v>
      </c>
      <c r="D32" s="174" t="s">
        <v>23</v>
      </c>
      <c r="E32" s="305" t="str">
        <f>IF(BD.PD7[[#This Row],[.]]="*",VLOOKUP(BD.PD7[[#This Row],[Pos]],Presupuesto!A:H,7,FALSE),"")</f>
        <v/>
      </c>
      <c r="F32" s="502" t="s">
        <v>262</v>
      </c>
      <c r="G32" s="174" t="s">
        <v>1216</v>
      </c>
      <c r="H32" s="174"/>
      <c r="I32" s="497" t="s">
        <v>1223</v>
      </c>
      <c r="J32" s="382">
        <v>4</v>
      </c>
      <c r="K32" s="174" t="s">
        <v>117</v>
      </c>
      <c r="L32" s="383">
        <f>IF(BD.PD7[[#This Row],[Mon]]="DOP",1,HLOOKUP(BD.PD7[[#This Row],[Mon]],$K$1:$L$2,2,FALSE))</f>
        <v>65</v>
      </c>
      <c r="M32" s="384">
        <v>40</v>
      </c>
      <c r="N32" s="243">
        <f>BD.PD7[[#This Row],[Cant.]]*BD.PD7[[#This Row],[ Tasa ]]*BD.PD7[[#This Row],[ Precio Und.]]</f>
        <v>10400</v>
      </c>
      <c r="O32" s="386">
        <v>0</v>
      </c>
      <c r="P32" s="243">
        <f>IF(BD.PD7[[#This Row],[Liquid. '[%']]]&lt;&gt;0,(BD.PD7[[#This Row],[Valor Neto '[DOP']]]*BD.PD7[[#This Row],[Liquid. '[%']]])+BD.PD7[[#This Row],[Valor Neto '[DOP']]],BD.PD7[[#This Row],[Valor Neto '[DOP']]])</f>
        <v>10400</v>
      </c>
      <c r="Q32" s="243">
        <f>BD.PD7[[#This Row],[Ppto. Orden Interna '[DOP']]]/HLOOKUP("USD",$K$1:$L$2,2,FALSE)</f>
        <v>160</v>
      </c>
      <c r="R32" s="381" t="s">
        <v>263</v>
      </c>
      <c r="S32" s="387"/>
      <c r="T32" s="387"/>
      <c r="U32" s="492" t="s">
        <v>249</v>
      </c>
      <c r="V32" s="493">
        <v>801667</v>
      </c>
      <c r="W32" s="494" t="s">
        <v>1163</v>
      </c>
      <c r="X32" s="495">
        <v>18</v>
      </c>
      <c r="Y32" s="388">
        <v>0.7</v>
      </c>
      <c r="Z32" s="243">
        <f>BD.PD7[[#This Row],[Av.P1 '[%']]]*BD.PD7[[#This Row],[Ppto. Orden Interna '[DOP']]]</f>
        <v>7279.9999999999991</v>
      </c>
      <c r="AA32" s="495">
        <v>20</v>
      </c>
      <c r="AB32" s="388">
        <v>0.3</v>
      </c>
      <c r="AC32" s="243">
        <f>BD.PD7[[#This Row],[Av.P2 '[%']]]*BD.PD7[[#This Row],[Ppto. Orden Interna '[DOP']]]</f>
        <v>3120</v>
      </c>
      <c r="AD32" s="249"/>
      <c r="AE32" s="389"/>
      <c r="AF32" s="243">
        <f>BD.PD7[[#This Row],[Av.P3 '[%']]]*BD.PD7[[#This Row],[Ppto. Orden Interna '[DOP']]]</f>
        <v>0</v>
      </c>
      <c r="AG32" s="243"/>
      <c r="AH32" s="243"/>
      <c r="AI32" s="243">
        <f>BD.PD7[[#This Row],[Av.P2 '[%']]]*BD.PD7[[#This Row],[Ppto. Orden Interna '[DOP']]]</f>
        <v>3120</v>
      </c>
      <c r="AJ32" s="243"/>
      <c r="AK32" s="243"/>
      <c r="AL32" s="243">
        <f>BD.PD7[[#This Row],[Av.P2 '[%']]]*BD.PD7[[#This Row],[Ppto. Orden Interna '[DOP']]]</f>
        <v>3120</v>
      </c>
      <c r="AM32" s="496">
        <f>BD.PD7[[#This Row],[Pago 3]]+BD.PD7[[#This Row],[Pago 2]]+BD.PD7[[#This Row],[Pago 1]]</f>
        <v>10400</v>
      </c>
      <c r="AN32" s="308" t="s">
        <v>244</v>
      </c>
      <c r="AO32" s="308" t="s">
        <v>245</v>
      </c>
      <c r="AP32" s="308" t="s">
        <v>246</v>
      </c>
      <c r="AQ32" s="308" t="s">
        <v>247</v>
      </c>
      <c r="AR32" s="308">
        <v>594</v>
      </c>
      <c r="AS32" s="308" t="s">
        <v>248</v>
      </c>
      <c r="AT32" s="249" t="s">
        <v>1277</v>
      </c>
      <c r="AU32" s="249" t="s">
        <v>47</v>
      </c>
    </row>
    <row r="33" spans="1:47" hidden="1" x14ac:dyDescent="0.3">
      <c r="A33" s="174">
        <v>2.0699999999999998</v>
      </c>
      <c r="B33" s="231"/>
      <c r="C33" s="232" t="str">
        <f>VLOOKUP(BD.PD7[[#This Row],[Pos]],PPto[],3,FALSE)</f>
        <v xml:space="preserve">2.07 Sistema Contra Incendios </v>
      </c>
      <c r="D33" s="174" t="s">
        <v>23</v>
      </c>
      <c r="E33" s="305" t="str">
        <f>IF(BD.PD7[[#This Row],[.]]="*",VLOOKUP(BD.PD7[[#This Row],[Pos]],Presupuesto!A:H,7,FALSE),"")</f>
        <v/>
      </c>
      <c r="F33" s="502" t="s">
        <v>264</v>
      </c>
      <c r="G33" s="174" t="s">
        <v>1216</v>
      </c>
      <c r="H33" s="174"/>
      <c r="I33" s="497" t="s">
        <v>1223</v>
      </c>
      <c r="J33" s="382">
        <v>4</v>
      </c>
      <c r="K33" s="174" t="s">
        <v>117</v>
      </c>
      <c r="L33" s="383">
        <f>IF(BD.PD7[[#This Row],[Mon]]="DOP",1,HLOOKUP(BD.PD7[[#This Row],[Mon]],$K$1:$L$2,2,FALSE))</f>
        <v>65</v>
      </c>
      <c r="M33" s="384">
        <v>1155</v>
      </c>
      <c r="N33" s="243">
        <f>BD.PD7[[#This Row],[Cant.]]*BD.PD7[[#This Row],[ Tasa ]]*BD.PD7[[#This Row],[ Precio Und.]]</f>
        <v>300300</v>
      </c>
      <c r="O33" s="386">
        <v>0</v>
      </c>
      <c r="P33" s="243">
        <f>IF(BD.PD7[[#This Row],[Liquid. '[%']]]&lt;&gt;0,(BD.PD7[[#This Row],[Valor Neto '[DOP']]]*BD.PD7[[#This Row],[Liquid. '[%']]])+BD.PD7[[#This Row],[Valor Neto '[DOP']]],BD.PD7[[#This Row],[Valor Neto '[DOP']]])</f>
        <v>300300</v>
      </c>
      <c r="Q33" s="243">
        <f>BD.PD7[[#This Row],[Ppto. Orden Interna '[DOP']]]/HLOOKUP("USD",$K$1:$L$2,2,FALSE)</f>
        <v>4620</v>
      </c>
      <c r="R33" s="381" t="s">
        <v>263</v>
      </c>
      <c r="S33" s="387"/>
      <c r="T33" s="387"/>
      <c r="U33" s="492" t="s">
        <v>249</v>
      </c>
      <c r="V33" s="493">
        <v>801667</v>
      </c>
      <c r="W33" s="494" t="s">
        <v>1163</v>
      </c>
      <c r="X33" s="495">
        <v>18</v>
      </c>
      <c r="Y33" s="388">
        <v>0.7</v>
      </c>
      <c r="Z33" s="243">
        <f>BD.PD7[[#This Row],[Av.P1 '[%']]]*BD.PD7[[#This Row],[Ppto. Orden Interna '[DOP']]]</f>
        <v>210210</v>
      </c>
      <c r="AA33" s="495">
        <v>20</v>
      </c>
      <c r="AB33" s="388">
        <v>0.3</v>
      </c>
      <c r="AC33" s="243">
        <f>BD.PD7[[#This Row],[Av.P2 '[%']]]*BD.PD7[[#This Row],[Ppto. Orden Interna '[DOP']]]</f>
        <v>90090</v>
      </c>
      <c r="AD33" s="249"/>
      <c r="AE33" s="389"/>
      <c r="AF33" s="243">
        <f>BD.PD7[[#This Row],[Av.P3 '[%']]]*BD.PD7[[#This Row],[Ppto. Orden Interna '[DOP']]]</f>
        <v>0</v>
      </c>
      <c r="AG33" s="243"/>
      <c r="AH33" s="243"/>
      <c r="AI33" s="243">
        <f>BD.PD7[[#This Row],[Av.P2 '[%']]]*BD.PD7[[#This Row],[Ppto. Orden Interna '[DOP']]]</f>
        <v>90090</v>
      </c>
      <c r="AJ33" s="243"/>
      <c r="AK33" s="243"/>
      <c r="AL33" s="243">
        <f>BD.PD7[[#This Row],[Av.P2 '[%']]]*BD.PD7[[#This Row],[Ppto. Orden Interna '[DOP']]]</f>
        <v>90090</v>
      </c>
      <c r="AM33" s="496">
        <f>BD.PD7[[#This Row],[Pago 3]]+BD.PD7[[#This Row],[Pago 2]]+BD.PD7[[#This Row],[Pago 1]]</f>
        <v>300300</v>
      </c>
      <c r="AN33" s="308" t="s">
        <v>244</v>
      </c>
      <c r="AO33" s="308" t="s">
        <v>245</v>
      </c>
      <c r="AP33" s="308" t="s">
        <v>246</v>
      </c>
      <c r="AQ33" s="308" t="s">
        <v>247</v>
      </c>
      <c r="AR33" s="308">
        <v>594</v>
      </c>
      <c r="AS33" s="308" t="s">
        <v>248</v>
      </c>
      <c r="AT33" s="249" t="s">
        <v>1277</v>
      </c>
      <c r="AU33" s="249" t="s">
        <v>47</v>
      </c>
    </row>
    <row r="34" spans="1:47" hidden="1" x14ac:dyDescent="0.3">
      <c r="A34" s="174">
        <v>2.0699999999999998</v>
      </c>
      <c r="B34" s="231"/>
      <c r="C34" s="232" t="str">
        <f>VLOOKUP(BD.PD7[[#This Row],[Pos]],PPto[],3,FALSE)</f>
        <v xml:space="preserve">2.07 Sistema Contra Incendios </v>
      </c>
      <c r="D34" s="174" t="s">
        <v>23</v>
      </c>
      <c r="E34" s="305" t="str">
        <f>IF(BD.PD7[[#This Row],[.]]="*",VLOOKUP(BD.PD7[[#This Row],[Pos]],Presupuesto!A:H,7,FALSE),"")</f>
        <v/>
      </c>
      <c r="F34" s="502" t="s">
        <v>265</v>
      </c>
      <c r="G34" s="174" t="s">
        <v>1216</v>
      </c>
      <c r="H34" s="174"/>
      <c r="I34" s="497" t="s">
        <v>1223</v>
      </c>
      <c r="J34" s="382">
        <v>12</v>
      </c>
      <c r="K34" s="174" t="s">
        <v>117</v>
      </c>
      <c r="L34" s="383">
        <f>IF(BD.PD7[[#This Row],[Mon]]="DOP",1,HLOOKUP(BD.PD7[[#This Row],[Mon]],$K$1:$L$2,2,FALSE))</f>
        <v>65</v>
      </c>
      <c r="M34" s="384">
        <v>98</v>
      </c>
      <c r="N34" s="243">
        <f>BD.PD7[[#This Row],[Cant.]]*BD.PD7[[#This Row],[ Tasa ]]*BD.PD7[[#This Row],[ Precio Und.]]</f>
        <v>76440</v>
      </c>
      <c r="O34" s="386">
        <v>0</v>
      </c>
      <c r="P34" s="243">
        <f>IF(BD.PD7[[#This Row],[Liquid. '[%']]]&lt;&gt;0,(BD.PD7[[#This Row],[Valor Neto '[DOP']]]*BD.PD7[[#This Row],[Liquid. '[%']]])+BD.PD7[[#This Row],[Valor Neto '[DOP']]],BD.PD7[[#This Row],[Valor Neto '[DOP']]])</f>
        <v>76440</v>
      </c>
      <c r="Q34" s="243">
        <f>BD.PD7[[#This Row],[Ppto. Orden Interna '[DOP']]]/HLOOKUP("USD",$K$1:$L$2,2,FALSE)</f>
        <v>1176</v>
      </c>
      <c r="R34" s="381" t="s">
        <v>263</v>
      </c>
      <c r="S34" s="387"/>
      <c r="T34" s="387"/>
      <c r="U34" s="492" t="s">
        <v>249</v>
      </c>
      <c r="V34" s="493">
        <v>801667</v>
      </c>
      <c r="W34" s="494" t="s">
        <v>1163</v>
      </c>
      <c r="X34" s="495">
        <v>18</v>
      </c>
      <c r="Y34" s="388">
        <v>0.7</v>
      </c>
      <c r="Z34" s="243">
        <f>BD.PD7[[#This Row],[Av.P1 '[%']]]*BD.PD7[[#This Row],[Ppto. Orden Interna '[DOP']]]</f>
        <v>53508</v>
      </c>
      <c r="AA34" s="495">
        <v>20</v>
      </c>
      <c r="AB34" s="388">
        <v>0.3</v>
      </c>
      <c r="AC34" s="243">
        <f>BD.PD7[[#This Row],[Av.P2 '[%']]]*BD.PD7[[#This Row],[Ppto. Orden Interna '[DOP']]]</f>
        <v>22932</v>
      </c>
      <c r="AD34" s="249"/>
      <c r="AE34" s="389"/>
      <c r="AF34" s="243">
        <f>BD.PD7[[#This Row],[Av.P3 '[%']]]*BD.PD7[[#This Row],[Ppto. Orden Interna '[DOP']]]</f>
        <v>0</v>
      </c>
      <c r="AG34" s="243"/>
      <c r="AH34" s="243"/>
      <c r="AI34" s="243">
        <f>BD.PD7[[#This Row],[Av.P2 '[%']]]*BD.PD7[[#This Row],[Ppto. Orden Interna '[DOP']]]</f>
        <v>22932</v>
      </c>
      <c r="AJ34" s="243"/>
      <c r="AK34" s="243"/>
      <c r="AL34" s="243">
        <f>BD.PD7[[#This Row],[Av.P2 '[%']]]*BD.PD7[[#This Row],[Ppto. Orden Interna '[DOP']]]</f>
        <v>22932</v>
      </c>
      <c r="AM34" s="496">
        <f>BD.PD7[[#This Row],[Pago 3]]+BD.PD7[[#This Row],[Pago 2]]+BD.PD7[[#This Row],[Pago 1]]</f>
        <v>76440</v>
      </c>
      <c r="AN34" s="308" t="s">
        <v>244</v>
      </c>
      <c r="AO34" s="308" t="s">
        <v>245</v>
      </c>
      <c r="AP34" s="308" t="s">
        <v>246</v>
      </c>
      <c r="AQ34" s="308" t="s">
        <v>247</v>
      </c>
      <c r="AR34" s="308">
        <v>594</v>
      </c>
      <c r="AS34" s="308" t="s">
        <v>248</v>
      </c>
      <c r="AT34" s="249" t="s">
        <v>1277</v>
      </c>
      <c r="AU34" s="249" t="s">
        <v>47</v>
      </c>
    </row>
    <row r="35" spans="1:47" hidden="1" x14ac:dyDescent="0.3">
      <c r="A35" s="174">
        <v>2.0699999999999998</v>
      </c>
      <c r="B35" s="231"/>
      <c r="C35" s="232" t="str">
        <f>VLOOKUP(BD.PD7[[#This Row],[Pos]],PPto[],3,FALSE)</f>
        <v xml:space="preserve">2.07 Sistema Contra Incendios </v>
      </c>
      <c r="D35" s="174" t="s">
        <v>23</v>
      </c>
      <c r="E35" s="305" t="str">
        <f>IF(BD.PD7[[#This Row],[.]]="*",VLOOKUP(BD.PD7[[#This Row],[Pos]],Presupuesto!A:H,7,FALSE),"")</f>
        <v/>
      </c>
      <c r="F35" s="502" t="s">
        <v>266</v>
      </c>
      <c r="G35" s="174" t="s">
        <v>1216</v>
      </c>
      <c r="H35" s="174"/>
      <c r="I35" s="497" t="s">
        <v>1223</v>
      </c>
      <c r="J35" s="382">
        <v>8</v>
      </c>
      <c r="K35" s="174" t="s">
        <v>117</v>
      </c>
      <c r="L35" s="383">
        <f>IF(BD.PD7[[#This Row],[Mon]]="DOP",1,HLOOKUP(BD.PD7[[#This Row],[Mon]],$K$1:$L$2,2,FALSE))</f>
        <v>65</v>
      </c>
      <c r="M35" s="384">
        <v>173</v>
      </c>
      <c r="N35" s="243">
        <f>BD.PD7[[#This Row],[Cant.]]*BD.PD7[[#This Row],[ Tasa ]]*BD.PD7[[#This Row],[ Precio Und.]]</f>
        <v>89960</v>
      </c>
      <c r="O35" s="386">
        <v>0</v>
      </c>
      <c r="P35" s="243">
        <f>IF(BD.PD7[[#This Row],[Liquid. '[%']]]&lt;&gt;0,(BD.PD7[[#This Row],[Valor Neto '[DOP']]]*BD.PD7[[#This Row],[Liquid. '[%']]])+BD.PD7[[#This Row],[Valor Neto '[DOP']]],BD.PD7[[#This Row],[Valor Neto '[DOP']]])</f>
        <v>89960</v>
      </c>
      <c r="Q35" s="243">
        <f>BD.PD7[[#This Row],[Ppto. Orden Interna '[DOP']]]/HLOOKUP("USD",$K$1:$L$2,2,FALSE)</f>
        <v>1384</v>
      </c>
      <c r="R35" s="381" t="s">
        <v>263</v>
      </c>
      <c r="S35" s="387"/>
      <c r="T35" s="387"/>
      <c r="U35" s="492" t="s">
        <v>249</v>
      </c>
      <c r="V35" s="493">
        <v>801667</v>
      </c>
      <c r="W35" s="494" t="s">
        <v>1163</v>
      </c>
      <c r="X35" s="495">
        <v>18</v>
      </c>
      <c r="Y35" s="388">
        <v>0.7</v>
      </c>
      <c r="Z35" s="243">
        <f>BD.PD7[[#This Row],[Av.P1 '[%']]]*BD.PD7[[#This Row],[Ppto. Orden Interna '[DOP']]]</f>
        <v>62971.999999999993</v>
      </c>
      <c r="AA35" s="495">
        <v>20</v>
      </c>
      <c r="AB35" s="388">
        <v>0.3</v>
      </c>
      <c r="AC35" s="243">
        <f>BD.PD7[[#This Row],[Av.P2 '[%']]]*BD.PD7[[#This Row],[Ppto. Orden Interna '[DOP']]]</f>
        <v>26988</v>
      </c>
      <c r="AD35" s="249"/>
      <c r="AE35" s="389"/>
      <c r="AF35" s="243">
        <f>BD.PD7[[#This Row],[Av.P3 '[%']]]*BD.PD7[[#This Row],[Ppto. Orden Interna '[DOP']]]</f>
        <v>0</v>
      </c>
      <c r="AG35" s="243"/>
      <c r="AH35" s="243"/>
      <c r="AI35" s="243">
        <f>BD.PD7[[#This Row],[Av.P2 '[%']]]*BD.PD7[[#This Row],[Ppto. Orden Interna '[DOP']]]</f>
        <v>26988</v>
      </c>
      <c r="AJ35" s="243"/>
      <c r="AK35" s="243"/>
      <c r="AL35" s="243">
        <f>BD.PD7[[#This Row],[Av.P2 '[%']]]*BD.PD7[[#This Row],[Ppto. Orden Interna '[DOP']]]</f>
        <v>26988</v>
      </c>
      <c r="AM35" s="496">
        <f>BD.PD7[[#This Row],[Pago 3]]+BD.PD7[[#This Row],[Pago 2]]+BD.PD7[[#This Row],[Pago 1]]</f>
        <v>89960</v>
      </c>
      <c r="AN35" s="308" t="s">
        <v>244</v>
      </c>
      <c r="AO35" s="308" t="s">
        <v>245</v>
      </c>
      <c r="AP35" s="308" t="s">
        <v>246</v>
      </c>
      <c r="AQ35" s="308" t="s">
        <v>247</v>
      </c>
      <c r="AR35" s="308">
        <v>594</v>
      </c>
      <c r="AS35" s="308" t="s">
        <v>248</v>
      </c>
      <c r="AT35" s="249" t="s">
        <v>1277</v>
      </c>
      <c r="AU35" s="249" t="s">
        <v>47</v>
      </c>
    </row>
    <row r="36" spans="1:47" hidden="1" x14ac:dyDescent="0.3">
      <c r="A36" s="174">
        <v>2.0699999999999998</v>
      </c>
      <c r="B36" s="231"/>
      <c r="C36" s="232" t="str">
        <f>VLOOKUP(BD.PD7[[#This Row],[Pos]],PPto[],3,FALSE)</f>
        <v xml:space="preserve">2.07 Sistema Contra Incendios </v>
      </c>
      <c r="D36" s="174" t="s">
        <v>23</v>
      </c>
      <c r="E36" s="305" t="str">
        <f>IF(BD.PD7[[#This Row],[.]]="*",VLOOKUP(BD.PD7[[#This Row],[Pos]],Presupuesto!A:H,7,FALSE),"")</f>
        <v/>
      </c>
      <c r="F36" s="502" t="s">
        <v>267</v>
      </c>
      <c r="G36" s="174" t="s">
        <v>1216</v>
      </c>
      <c r="H36" s="174"/>
      <c r="I36" s="497" t="s">
        <v>1223</v>
      </c>
      <c r="J36" s="382">
        <v>2</v>
      </c>
      <c r="K36" s="174" t="s">
        <v>117</v>
      </c>
      <c r="L36" s="383">
        <f>IF(BD.PD7[[#This Row],[Mon]]="DOP",1,HLOOKUP(BD.PD7[[#This Row],[Mon]],$K$1:$L$2,2,FALSE))</f>
        <v>65</v>
      </c>
      <c r="M36" s="384">
        <v>284</v>
      </c>
      <c r="N36" s="243">
        <f>BD.PD7[[#This Row],[Cant.]]*BD.PD7[[#This Row],[ Tasa ]]*BD.PD7[[#This Row],[ Precio Und.]]</f>
        <v>36920</v>
      </c>
      <c r="O36" s="386">
        <v>0</v>
      </c>
      <c r="P36" s="243">
        <f>IF(BD.PD7[[#This Row],[Liquid. '[%']]]&lt;&gt;0,(BD.PD7[[#This Row],[Valor Neto '[DOP']]]*BD.PD7[[#This Row],[Liquid. '[%']]])+BD.PD7[[#This Row],[Valor Neto '[DOP']]],BD.PD7[[#This Row],[Valor Neto '[DOP']]])</f>
        <v>36920</v>
      </c>
      <c r="Q36" s="243">
        <f>BD.PD7[[#This Row],[Ppto. Orden Interna '[DOP']]]/HLOOKUP("USD",$K$1:$L$2,2,FALSE)</f>
        <v>568</v>
      </c>
      <c r="R36" s="381" t="s">
        <v>263</v>
      </c>
      <c r="S36" s="387"/>
      <c r="T36" s="387"/>
      <c r="U36" s="492" t="s">
        <v>249</v>
      </c>
      <c r="V36" s="493">
        <v>801667</v>
      </c>
      <c r="W36" s="494" t="s">
        <v>1163</v>
      </c>
      <c r="X36" s="495">
        <v>18</v>
      </c>
      <c r="Y36" s="388">
        <v>0.7</v>
      </c>
      <c r="Z36" s="243">
        <f>BD.PD7[[#This Row],[Av.P1 '[%']]]*BD.PD7[[#This Row],[Ppto. Orden Interna '[DOP']]]</f>
        <v>25844</v>
      </c>
      <c r="AA36" s="495">
        <v>20</v>
      </c>
      <c r="AB36" s="388">
        <v>0.3</v>
      </c>
      <c r="AC36" s="243">
        <f>BD.PD7[[#This Row],[Av.P2 '[%']]]*BD.PD7[[#This Row],[Ppto. Orden Interna '[DOP']]]</f>
        <v>11076</v>
      </c>
      <c r="AD36" s="249"/>
      <c r="AE36" s="389"/>
      <c r="AF36" s="243">
        <f>BD.PD7[[#This Row],[Av.P3 '[%']]]*BD.PD7[[#This Row],[Ppto. Orden Interna '[DOP']]]</f>
        <v>0</v>
      </c>
      <c r="AG36" s="243"/>
      <c r="AH36" s="243"/>
      <c r="AI36" s="243">
        <f>BD.PD7[[#This Row],[Av.P2 '[%']]]*BD.PD7[[#This Row],[Ppto. Orden Interna '[DOP']]]</f>
        <v>11076</v>
      </c>
      <c r="AJ36" s="243"/>
      <c r="AK36" s="243"/>
      <c r="AL36" s="243">
        <f>BD.PD7[[#This Row],[Av.P2 '[%']]]*BD.PD7[[#This Row],[Ppto. Orden Interna '[DOP']]]</f>
        <v>11076</v>
      </c>
      <c r="AM36" s="496">
        <f>BD.PD7[[#This Row],[Pago 3]]+BD.PD7[[#This Row],[Pago 2]]+BD.PD7[[#This Row],[Pago 1]]</f>
        <v>36920</v>
      </c>
      <c r="AN36" s="308" t="s">
        <v>244</v>
      </c>
      <c r="AO36" s="308" t="s">
        <v>245</v>
      </c>
      <c r="AP36" s="308" t="s">
        <v>246</v>
      </c>
      <c r="AQ36" s="308" t="s">
        <v>247</v>
      </c>
      <c r="AR36" s="308">
        <v>594</v>
      </c>
      <c r="AS36" s="308" t="s">
        <v>248</v>
      </c>
      <c r="AT36" s="249" t="s">
        <v>1277</v>
      </c>
      <c r="AU36" s="249" t="s">
        <v>47</v>
      </c>
    </row>
    <row r="37" spans="1:47" hidden="1" x14ac:dyDescent="0.3">
      <c r="A37" s="174">
        <v>2.0699999999999998</v>
      </c>
      <c r="B37" s="231"/>
      <c r="C37" s="232" t="str">
        <f>VLOOKUP(BD.PD7[[#This Row],[Pos]],PPto[],3,FALSE)</f>
        <v xml:space="preserve">2.07 Sistema Contra Incendios </v>
      </c>
      <c r="D37" s="174" t="s">
        <v>23</v>
      </c>
      <c r="E37" s="305" t="str">
        <f>IF(BD.PD7[[#This Row],[.]]="*",VLOOKUP(BD.PD7[[#This Row],[Pos]],Presupuesto!A:H,7,FALSE),"")</f>
        <v/>
      </c>
      <c r="F37" s="502" t="s">
        <v>268</v>
      </c>
      <c r="G37" s="174" t="s">
        <v>1216</v>
      </c>
      <c r="H37" s="174"/>
      <c r="I37" s="497" t="s">
        <v>1223</v>
      </c>
      <c r="J37" s="382">
        <v>7</v>
      </c>
      <c r="K37" s="174" t="s">
        <v>117</v>
      </c>
      <c r="L37" s="383">
        <f>IF(BD.PD7[[#This Row],[Mon]]="DOP",1,HLOOKUP(BD.PD7[[#This Row],[Mon]],$K$1:$L$2,2,FALSE))</f>
        <v>65</v>
      </c>
      <c r="M37" s="384">
        <v>327</v>
      </c>
      <c r="N37" s="243">
        <f>BD.PD7[[#This Row],[Cant.]]*BD.PD7[[#This Row],[ Tasa ]]*BD.PD7[[#This Row],[ Precio Und.]]</f>
        <v>148785</v>
      </c>
      <c r="O37" s="386">
        <v>0</v>
      </c>
      <c r="P37" s="243">
        <f>IF(BD.PD7[[#This Row],[Liquid. '[%']]]&lt;&gt;0,(BD.PD7[[#This Row],[Valor Neto '[DOP']]]*BD.PD7[[#This Row],[Liquid. '[%']]])+BD.PD7[[#This Row],[Valor Neto '[DOP']]],BD.PD7[[#This Row],[Valor Neto '[DOP']]])</f>
        <v>148785</v>
      </c>
      <c r="Q37" s="243">
        <f>BD.PD7[[#This Row],[Ppto. Orden Interna '[DOP']]]/HLOOKUP("USD",$K$1:$L$2,2,FALSE)</f>
        <v>2289</v>
      </c>
      <c r="R37" s="381" t="s">
        <v>263</v>
      </c>
      <c r="S37" s="387"/>
      <c r="T37" s="387"/>
      <c r="U37" s="492" t="s">
        <v>249</v>
      </c>
      <c r="V37" s="493">
        <v>801667</v>
      </c>
      <c r="W37" s="494" t="s">
        <v>1163</v>
      </c>
      <c r="X37" s="495">
        <v>18</v>
      </c>
      <c r="Y37" s="388">
        <v>0.7</v>
      </c>
      <c r="Z37" s="243">
        <f>BD.PD7[[#This Row],[Av.P1 '[%']]]*BD.PD7[[#This Row],[Ppto. Orden Interna '[DOP']]]</f>
        <v>104149.5</v>
      </c>
      <c r="AA37" s="495">
        <v>20</v>
      </c>
      <c r="AB37" s="388">
        <v>0.3</v>
      </c>
      <c r="AC37" s="243">
        <f>BD.PD7[[#This Row],[Av.P2 '[%']]]*BD.PD7[[#This Row],[Ppto. Orden Interna '[DOP']]]</f>
        <v>44635.5</v>
      </c>
      <c r="AD37" s="249"/>
      <c r="AE37" s="389"/>
      <c r="AF37" s="243">
        <f>BD.PD7[[#This Row],[Av.P3 '[%']]]*BD.PD7[[#This Row],[Ppto. Orden Interna '[DOP']]]</f>
        <v>0</v>
      </c>
      <c r="AG37" s="243"/>
      <c r="AH37" s="243"/>
      <c r="AI37" s="243">
        <f>BD.PD7[[#This Row],[Av.P2 '[%']]]*BD.PD7[[#This Row],[Ppto. Orden Interna '[DOP']]]</f>
        <v>44635.5</v>
      </c>
      <c r="AJ37" s="243"/>
      <c r="AK37" s="243"/>
      <c r="AL37" s="243">
        <f>BD.PD7[[#This Row],[Av.P2 '[%']]]*BD.PD7[[#This Row],[Ppto. Orden Interna '[DOP']]]</f>
        <v>44635.5</v>
      </c>
      <c r="AM37" s="496">
        <f>BD.PD7[[#This Row],[Pago 3]]+BD.PD7[[#This Row],[Pago 2]]+BD.PD7[[#This Row],[Pago 1]]</f>
        <v>148785</v>
      </c>
      <c r="AN37" s="308" t="s">
        <v>244</v>
      </c>
      <c r="AO37" s="308" t="s">
        <v>245</v>
      </c>
      <c r="AP37" s="308" t="s">
        <v>246</v>
      </c>
      <c r="AQ37" s="308" t="s">
        <v>247</v>
      </c>
      <c r="AR37" s="308">
        <v>594</v>
      </c>
      <c r="AS37" s="308" t="s">
        <v>248</v>
      </c>
      <c r="AT37" s="249" t="s">
        <v>1277</v>
      </c>
      <c r="AU37" s="249" t="s">
        <v>47</v>
      </c>
    </row>
    <row r="38" spans="1:47" hidden="1" x14ac:dyDescent="0.3">
      <c r="A38" s="174">
        <v>2.0699999999999998</v>
      </c>
      <c r="B38" s="231"/>
      <c r="C38" s="232" t="str">
        <f>VLOOKUP(BD.PD7[[#This Row],[Pos]],PPto[],3,FALSE)</f>
        <v xml:space="preserve">2.07 Sistema Contra Incendios </v>
      </c>
      <c r="D38" s="174" t="s">
        <v>23</v>
      </c>
      <c r="E38" s="305" t="str">
        <f>IF(BD.PD7[[#This Row],[.]]="*",VLOOKUP(BD.PD7[[#This Row],[Pos]],Presupuesto!A:H,7,FALSE),"")</f>
        <v/>
      </c>
      <c r="F38" s="502" t="s">
        <v>269</v>
      </c>
      <c r="G38" s="174" t="s">
        <v>1216</v>
      </c>
      <c r="H38" s="174"/>
      <c r="I38" s="497" t="s">
        <v>1223</v>
      </c>
      <c r="J38" s="382">
        <v>1</v>
      </c>
      <c r="K38" s="174" t="s">
        <v>117</v>
      </c>
      <c r="L38" s="383">
        <f>IF(BD.PD7[[#This Row],[Mon]]="DOP",1,HLOOKUP(BD.PD7[[#This Row],[Mon]],$K$1:$L$2,2,FALSE))</f>
        <v>65</v>
      </c>
      <c r="M38" s="384">
        <v>208</v>
      </c>
      <c r="N38" s="243">
        <f>BD.PD7[[#This Row],[Cant.]]*BD.PD7[[#This Row],[ Tasa ]]*BD.PD7[[#This Row],[ Precio Und.]]</f>
        <v>13520</v>
      </c>
      <c r="O38" s="386">
        <v>0</v>
      </c>
      <c r="P38" s="243">
        <f>IF(BD.PD7[[#This Row],[Liquid. '[%']]]&lt;&gt;0,(BD.PD7[[#This Row],[Valor Neto '[DOP']]]*BD.PD7[[#This Row],[Liquid. '[%']]])+BD.PD7[[#This Row],[Valor Neto '[DOP']]],BD.PD7[[#This Row],[Valor Neto '[DOP']]])</f>
        <v>13520</v>
      </c>
      <c r="Q38" s="243">
        <f>BD.PD7[[#This Row],[Ppto. Orden Interna '[DOP']]]/HLOOKUP("USD",$K$1:$L$2,2,FALSE)</f>
        <v>208</v>
      </c>
      <c r="R38" s="381" t="s">
        <v>263</v>
      </c>
      <c r="S38" s="387"/>
      <c r="T38" s="387"/>
      <c r="U38" s="492" t="s">
        <v>249</v>
      </c>
      <c r="V38" s="493">
        <v>801667</v>
      </c>
      <c r="W38" s="494" t="s">
        <v>1163</v>
      </c>
      <c r="X38" s="495">
        <v>18</v>
      </c>
      <c r="Y38" s="388">
        <v>0.7</v>
      </c>
      <c r="Z38" s="243">
        <f>BD.PD7[[#This Row],[Av.P1 '[%']]]*BD.PD7[[#This Row],[Ppto. Orden Interna '[DOP']]]</f>
        <v>9464</v>
      </c>
      <c r="AA38" s="495">
        <v>20</v>
      </c>
      <c r="AB38" s="388">
        <v>0.3</v>
      </c>
      <c r="AC38" s="243">
        <f>BD.PD7[[#This Row],[Av.P2 '[%']]]*BD.PD7[[#This Row],[Ppto. Orden Interna '[DOP']]]</f>
        <v>4056</v>
      </c>
      <c r="AD38" s="249"/>
      <c r="AE38" s="389"/>
      <c r="AF38" s="243">
        <f>BD.PD7[[#This Row],[Av.P3 '[%']]]*BD.PD7[[#This Row],[Ppto. Orden Interna '[DOP']]]</f>
        <v>0</v>
      </c>
      <c r="AG38" s="243"/>
      <c r="AH38" s="243"/>
      <c r="AI38" s="243">
        <f>BD.PD7[[#This Row],[Av.P2 '[%']]]*BD.PD7[[#This Row],[Ppto. Orden Interna '[DOP']]]</f>
        <v>4056</v>
      </c>
      <c r="AJ38" s="243"/>
      <c r="AK38" s="243"/>
      <c r="AL38" s="243">
        <f>BD.PD7[[#This Row],[Av.P2 '[%']]]*BD.PD7[[#This Row],[Ppto. Orden Interna '[DOP']]]</f>
        <v>4056</v>
      </c>
      <c r="AM38" s="496">
        <f>BD.PD7[[#This Row],[Pago 3]]+BD.PD7[[#This Row],[Pago 2]]+BD.PD7[[#This Row],[Pago 1]]</f>
        <v>13520</v>
      </c>
      <c r="AN38" s="308" t="s">
        <v>244</v>
      </c>
      <c r="AO38" s="308" t="s">
        <v>245</v>
      </c>
      <c r="AP38" s="308" t="s">
        <v>246</v>
      </c>
      <c r="AQ38" s="308" t="s">
        <v>247</v>
      </c>
      <c r="AR38" s="308">
        <v>594</v>
      </c>
      <c r="AS38" s="308" t="s">
        <v>248</v>
      </c>
      <c r="AT38" s="249" t="s">
        <v>1277</v>
      </c>
      <c r="AU38" s="249" t="s">
        <v>47</v>
      </c>
    </row>
    <row r="39" spans="1:47" hidden="1" x14ac:dyDescent="0.3">
      <c r="A39" s="174">
        <v>2.0699999999999998</v>
      </c>
      <c r="B39" s="231"/>
      <c r="C39" s="232" t="str">
        <f>VLOOKUP(BD.PD7[[#This Row],[Pos]],PPto[],3,FALSE)</f>
        <v xml:space="preserve">2.07 Sistema Contra Incendios </v>
      </c>
      <c r="D39" s="174" t="s">
        <v>23</v>
      </c>
      <c r="E39" s="305" t="str">
        <f>IF(BD.PD7[[#This Row],[.]]="*",VLOOKUP(BD.PD7[[#This Row],[Pos]],Presupuesto!A:H,7,FALSE),"")</f>
        <v/>
      </c>
      <c r="F39" s="502" t="s">
        <v>270</v>
      </c>
      <c r="G39" s="174" t="s">
        <v>1216</v>
      </c>
      <c r="H39" s="174"/>
      <c r="I39" s="497" t="s">
        <v>1223</v>
      </c>
      <c r="J39" s="382">
        <v>1</v>
      </c>
      <c r="K39" s="174" t="s">
        <v>117</v>
      </c>
      <c r="L39" s="383">
        <f>IF(BD.PD7[[#This Row],[Mon]]="DOP",1,HLOOKUP(BD.PD7[[#This Row],[Mon]],$K$1:$L$2,2,FALSE))</f>
        <v>65</v>
      </c>
      <c r="M39" s="384">
        <v>131</v>
      </c>
      <c r="N39" s="243">
        <f>BD.PD7[[#This Row],[Cant.]]*BD.PD7[[#This Row],[ Tasa ]]*BD.PD7[[#This Row],[ Precio Und.]]</f>
        <v>8515</v>
      </c>
      <c r="O39" s="386">
        <v>0</v>
      </c>
      <c r="P39" s="243">
        <f>IF(BD.PD7[[#This Row],[Liquid. '[%']]]&lt;&gt;0,(BD.PD7[[#This Row],[Valor Neto '[DOP']]]*BD.PD7[[#This Row],[Liquid. '[%']]])+BD.PD7[[#This Row],[Valor Neto '[DOP']]],BD.PD7[[#This Row],[Valor Neto '[DOP']]])</f>
        <v>8515</v>
      </c>
      <c r="Q39" s="243">
        <f>BD.PD7[[#This Row],[Ppto. Orden Interna '[DOP']]]/HLOOKUP("USD",$K$1:$L$2,2,FALSE)</f>
        <v>131</v>
      </c>
      <c r="R39" s="381" t="s">
        <v>263</v>
      </c>
      <c r="S39" s="387"/>
      <c r="T39" s="387"/>
      <c r="U39" s="492" t="s">
        <v>249</v>
      </c>
      <c r="V39" s="493">
        <v>801667</v>
      </c>
      <c r="W39" s="494" t="s">
        <v>1163</v>
      </c>
      <c r="X39" s="495">
        <v>18</v>
      </c>
      <c r="Y39" s="388">
        <v>0.7</v>
      </c>
      <c r="Z39" s="243">
        <f>BD.PD7[[#This Row],[Av.P1 '[%']]]*BD.PD7[[#This Row],[Ppto. Orden Interna '[DOP']]]</f>
        <v>5960.5</v>
      </c>
      <c r="AA39" s="495">
        <v>20</v>
      </c>
      <c r="AB39" s="388">
        <v>0.3</v>
      </c>
      <c r="AC39" s="243">
        <f>BD.PD7[[#This Row],[Av.P2 '[%']]]*BD.PD7[[#This Row],[Ppto. Orden Interna '[DOP']]]</f>
        <v>2554.5</v>
      </c>
      <c r="AD39" s="249"/>
      <c r="AE39" s="389"/>
      <c r="AF39" s="243">
        <f>BD.PD7[[#This Row],[Av.P3 '[%']]]*BD.PD7[[#This Row],[Ppto. Orden Interna '[DOP']]]</f>
        <v>0</v>
      </c>
      <c r="AG39" s="243"/>
      <c r="AH39" s="243"/>
      <c r="AI39" s="243">
        <f>BD.PD7[[#This Row],[Av.P2 '[%']]]*BD.PD7[[#This Row],[Ppto. Orden Interna '[DOP']]]</f>
        <v>2554.5</v>
      </c>
      <c r="AJ39" s="243"/>
      <c r="AK39" s="243"/>
      <c r="AL39" s="243">
        <f>BD.PD7[[#This Row],[Av.P2 '[%']]]*BD.PD7[[#This Row],[Ppto. Orden Interna '[DOP']]]</f>
        <v>2554.5</v>
      </c>
      <c r="AM39" s="496">
        <f>BD.PD7[[#This Row],[Pago 3]]+BD.PD7[[#This Row],[Pago 2]]+BD.PD7[[#This Row],[Pago 1]]</f>
        <v>8515</v>
      </c>
      <c r="AN39" s="308" t="s">
        <v>244</v>
      </c>
      <c r="AO39" s="308" t="s">
        <v>245</v>
      </c>
      <c r="AP39" s="308" t="s">
        <v>246</v>
      </c>
      <c r="AQ39" s="308" t="s">
        <v>247</v>
      </c>
      <c r="AR39" s="308">
        <v>594</v>
      </c>
      <c r="AS39" s="308" t="s">
        <v>248</v>
      </c>
      <c r="AT39" s="249" t="s">
        <v>1277</v>
      </c>
      <c r="AU39" s="249" t="s">
        <v>47</v>
      </c>
    </row>
    <row r="40" spans="1:47" hidden="1" x14ac:dyDescent="0.3">
      <c r="A40" s="174">
        <v>2.0699999999999998</v>
      </c>
      <c r="B40" s="231"/>
      <c r="C40" s="232" t="str">
        <f>VLOOKUP(BD.PD7[[#This Row],[Pos]],PPto[],3,FALSE)</f>
        <v xml:space="preserve">2.07 Sistema Contra Incendios </v>
      </c>
      <c r="D40" s="174" t="s">
        <v>23</v>
      </c>
      <c r="E40" s="305" t="str">
        <f>IF(BD.PD7[[#This Row],[.]]="*",VLOOKUP(BD.PD7[[#This Row],[Pos]],Presupuesto!A:H,7,FALSE),"")</f>
        <v/>
      </c>
      <c r="F40" s="502" t="s">
        <v>271</v>
      </c>
      <c r="G40" s="174" t="s">
        <v>1216</v>
      </c>
      <c r="H40" s="174"/>
      <c r="I40" s="497" t="s">
        <v>1223</v>
      </c>
      <c r="J40" s="382">
        <v>1</v>
      </c>
      <c r="K40" s="174" t="s">
        <v>117</v>
      </c>
      <c r="L40" s="383">
        <f>IF(BD.PD7[[#This Row],[Mon]]="DOP",1,HLOOKUP(BD.PD7[[#This Row],[Mon]],$K$1:$L$2,2,FALSE))</f>
        <v>65</v>
      </c>
      <c r="M40" s="384">
        <v>125</v>
      </c>
      <c r="N40" s="243">
        <f>BD.PD7[[#This Row],[Cant.]]*BD.PD7[[#This Row],[ Tasa ]]*BD.PD7[[#This Row],[ Precio Und.]]</f>
        <v>8125</v>
      </c>
      <c r="O40" s="386">
        <v>0</v>
      </c>
      <c r="P40" s="243">
        <f>IF(BD.PD7[[#This Row],[Liquid. '[%']]]&lt;&gt;0,(BD.PD7[[#This Row],[Valor Neto '[DOP']]]*BD.PD7[[#This Row],[Liquid. '[%']]])+BD.PD7[[#This Row],[Valor Neto '[DOP']]],BD.PD7[[#This Row],[Valor Neto '[DOP']]])</f>
        <v>8125</v>
      </c>
      <c r="Q40" s="243">
        <f>BD.PD7[[#This Row],[Ppto. Orden Interna '[DOP']]]/HLOOKUP("USD",$K$1:$L$2,2,FALSE)</f>
        <v>125</v>
      </c>
      <c r="R40" s="381" t="s">
        <v>263</v>
      </c>
      <c r="S40" s="387"/>
      <c r="T40" s="387"/>
      <c r="U40" s="492" t="s">
        <v>249</v>
      </c>
      <c r="V40" s="493">
        <v>801667</v>
      </c>
      <c r="W40" s="494" t="s">
        <v>1163</v>
      </c>
      <c r="X40" s="495">
        <v>18</v>
      </c>
      <c r="Y40" s="388">
        <v>0.7</v>
      </c>
      <c r="Z40" s="243">
        <f>BD.PD7[[#This Row],[Av.P1 '[%']]]*BD.PD7[[#This Row],[Ppto. Orden Interna '[DOP']]]</f>
        <v>5687.5</v>
      </c>
      <c r="AA40" s="495">
        <v>20</v>
      </c>
      <c r="AB40" s="388">
        <v>0.3</v>
      </c>
      <c r="AC40" s="243">
        <f>BD.PD7[[#This Row],[Av.P2 '[%']]]*BD.PD7[[#This Row],[Ppto. Orden Interna '[DOP']]]</f>
        <v>2437.5</v>
      </c>
      <c r="AD40" s="249"/>
      <c r="AE40" s="389"/>
      <c r="AF40" s="243">
        <f>BD.PD7[[#This Row],[Av.P3 '[%']]]*BD.PD7[[#This Row],[Ppto. Orden Interna '[DOP']]]</f>
        <v>0</v>
      </c>
      <c r="AG40" s="243"/>
      <c r="AH40" s="243"/>
      <c r="AI40" s="243">
        <f>BD.PD7[[#This Row],[Av.P2 '[%']]]*BD.PD7[[#This Row],[Ppto. Orden Interna '[DOP']]]</f>
        <v>2437.5</v>
      </c>
      <c r="AJ40" s="243"/>
      <c r="AK40" s="243"/>
      <c r="AL40" s="243">
        <f>BD.PD7[[#This Row],[Av.P2 '[%']]]*BD.PD7[[#This Row],[Ppto. Orden Interna '[DOP']]]</f>
        <v>2437.5</v>
      </c>
      <c r="AM40" s="496">
        <f>BD.PD7[[#This Row],[Pago 3]]+BD.PD7[[#This Row],[Pago 2]]+BD.PD7[[#This Row],[Pago 1]]</f>
        <v>8125</v>
      </c>
      <c r="AN40" s="308" t="s">
        <v>244</v>
      </c>
      <c r="AO40" s="308" t="s">
        <v>245</v>
      </c>
      <c r="AP40" s="308" t="s">
        <v>246</v>
      </c>
      <c r="AQ40" s="308" t="s">
        <v>247</v>
      </c>
      <c r="AR40" s="308">
        <v>594</v>
      </c>
      <c r="AS40" s="308" t="s">
        <v>248</v>
      </c>
      <c r="AT40" s="249" t="s">
        <v>1277</v>
      </c>
      <c r="AU40" s="249" t="s">
        <v>47</v>
      </c>
    </row>
    <row r="41" spans="1:47" hidden="1" x14ac:dyDescent="0.3">
      <c r="A41" s="174">
        <v>2.0699999999999998</v>
      </c>
      <c r="B41" s="231"/>
      <c r="C41" s="232" t="str">
        <f>VLOOKUP(BD.PD7[[#This Row],[Pos]],PPto[],3,FALSE)</f>
        <v xml:space="preserve">2.07 Sistema Contra Incendios </v>
      </c>
      <c r="D41" s="174" t="s">
        <v>23</v>
      </c>
      <c r="E41" s="305" t="str">
        <f>IF(BD.PD7[[#This Row],[.]]="*",VLOOKUP(BD.PD7[[#This Row],[Pos]],Presupuesto!A:H,7,FALSE),"")</f>
        <v/>
      </c>
      <c r="F41" s="234" t="s">
        <v>272</v>
      </c>
      <c r="G41" s="174" t="s">
        <v>1219</v>
      </c>
      <c r="H41" s="174">
        <v>4600073043</v>
      </c>
      <c r="I41" s="497" t="s">
        <v>1223</v>
      </c>
      <c r="J41" s="382">
        <v>1</v>
      </c>
      <c r="K41" s="174" t="s">
        <v>117</v>
      </c>
      <c r="L41" s="383">
        <f>IF(BD.PD7[[#This Row],[Mon]]="DOP",1,HLOOKUP(BD.PD7[[#This Row],[Mon]],$K$1:$L$2,2,FALSE))</f>
        <v>65</v>
      </c>
      <c r="M41" s="400">
        <v>79527</v>
      </c>
      <c r="N41" s="243">
        <f>BD.PD7[[#This Row],[Cant.]]*BD.PD7[[#This Row],[ Tasa ]]*BD.PD7[[#This Row],[ Precio Und.]]</f>
        <v>5169255</v>
      </c>
      <c r="O41" s="386">
        <v>0.12</v>
      </c>
      <c r="P41" s="243">
        <f>IF(BD.PD7[[#This Row],[Liquid. '[%']]]&lt;&gt;0,(BD.PD7[[#This Row],[Valor Neto '[DOP']]]*BD.PD7[[#This Row],[Liquid. '[%']]])+BD.PD7[[#This Row],[Valor Neto '[DOP']]],BD.PD7[[#This Row],[Valor Neto '[DOP']]])</f>
        <v>5789565.5999999996</v>
      </c>
      <c r="Q41" s="243">
        <f>BD.PD7[[#This Row],[Ppto. Orden Interna '[DOP']]]/HLOOKUP("USD",$K$1:$L$2,2,FALSE)</f>
        <v>89070.239999999991</v>
      </c>
      <c r="R41" s="174" t="s">
        <v>274</v>
      </c>
      <c r="S41" s="387"/>
      <c r="T41" s="387"/>
      <c r="U41" s="492" t="s">
        <v>249</v>
      </c>
      <c r="V41" s="493">
        <v>801667</v>
      </c>
      <c r="W41" s="494" t="s">
        <v>274</v>
      </c>
      <c r="X41" s="495">
        <v>4</v>
      </c>
      <c r="Y41" s="388">
        <v>0.5</v>
      </c>
      <c r="Z41" s="243">
        <f>BD.PD7[[#This Row],[Av.P1 '[%']]]*BD.PD7[[#This Row],[Ppto. Orden Interna '[DOP']]]</f>
        <v>2894782.8</v>
      </c>
      <c r="AA41" s="495">
        <v>9</v>
      </c>
      <c r="AB41" s="388">
        <v>0.5</v>
      </c>
      <c r="AC41" s="243">
        <f>BD.PD7[[#This Row],[Av.P2 '[%']]]*BD.PD7[[#This Row],[Ppto. Orden Interna '[DOP']]]</f>
        <v>2894782.8</v>
      </c>
      <c r="AD41" s="249"/>
      <c r="AE41" s="389"/>
      <c r="AF41" s="243">
        <f>BD.PD7[[#This Row],[Av.P3 '[%']]]*BD.PD7[[#This Row],[Ppto. Orden Interna '[DOP']]]</f>
        <v>0</v>
      </c>
      <c r="AG41" s="243"/>
      <c r="AH41" s="243"/>
      <c r="AI41" s="243">
        <f>BD.PD7[[#This Row],[Av.P2 '[%']]]*BD.PD7[[#This Row],[Ppto. Orden Interna '[DOP']]]</f>
        <v>2894782.8</v>
      </c>
      <c r="AJ41" s="243"/>
      <c r="AK41" s="243"/>
      <c r="AL41" s="243">
        <f>BD.PD7[[#This Row],[Av.P2 '[%']]]*BD.PD7[[#This Row],[Ppto. Orden Interna '[DOP']]]</f>
        <v>2894782.8</v>
      </c>
      <c r="AM41" s="496">
        <f>BD.PD7[[#This Row],[Pago 3]]+BD.PD7[[#This Row],[Pago 2]]+BD.PD7[[#This Row],[Pago 1]]</f>
        <v>5789565.5999999996</v>
      </c>
      <c r="AN41" s="308" t="s">
        <v>244</v>
      </c>
      <c r="AO41" s="308" t="s">
        <v>245</v>
      </c>
      <c r="AP41" s="308" t="s">
        <v>246</v>
      </c>
      <c r="AQ41" s="308" t="s">
        <v>247</v>
      </c>
      <c r="AR41" s="308">
        <v>594</v>
      </c>
      <c r="AS41" s="308" t="s">
        <v>258</v>
      </c>
      <c r="AT41" s="249" t="s">
        <v>1277</v>
      </c>
      <c r="AU41" s="249" t="s">
        <v>47</v>
      </c>
    </row>
    <row r="42" spans="1:47" hidden="1" x14ac:dyDescent="0.3">
      <c r="A42" s="174">
        <v>2.0699999999999998</v>
      </c>
      <c r="B42" s="231"/>
      <c r="C42" s="232" t="str">
        <f>VLOOKUP(BD.PD7[[#This Row],[Pos]],PPto[],3,FALSE)</f>
        <v xml:space="preserve">2.07 Sistema Contra Incendios </v>
      </c>
      <c r="D42" s="174" t="s">
        <v>23</v>
      </c>
      <c r="E42" s="305" t="str">
        <f>IF(BD.PD7[[#This Row],[.]]="*",VLOOKUP(BD.PD7[[#This Row],[Pos]],Presupuesto!A:H,7,FALSE),"")</f>
        <v/>
      </c>
      <c r="F42" s="234" t="s">
        <v>275</v>
      </c>
      <c r="G42" s="174" t="s">
        <v>1216</v>
      </c>
      <c r="H42" s="174"/>
      <c r="I42" s="497" t="s">
        <v>1223</v>
      </c>
      <c r="J42" s="382">
        <v>1</v>
      </c>
      <c r="K42" s="174" t="s">
        <v>117</v>
      </c>
      <c r="L42" s="383">
        <f>IF(BD.PD7[[#This Row],[Mon]]="DOP",1,HLOOKUP(BD.PD7[[#This Row],[Mon]],$K$1:$L$2,2,FALSE))</f>
        <v>65</v>
      </c>
      <c r="M42" s="384">
        <v>10000</v>
      </c>
      <c r="N42" s="243">
        <f>BD.PD7[[#This Row],[Cant.]]*BD.PD7[[#This Row],[ Tasa ]]*BD.PD7[[#This Row],[ Precio Und.]]</f>
        <v>650000</v>
      </c>
      <c r="O42" s="386">
        <v>0</v>
      </c>
      <c r="P42" s="243">
        <f>IF(BD.PD7[[#This Row],[Liquid. '[%']]]&lt;&gt;0,(BD.PD7[[#This Row],[Valor Neto '[DOP']]]*BD.PD7[[#This Row],[Liquid. '[%']]])+BD.PD7[[#This Row],[Valor Neto '[DOP']]],BD.PD7[[#This Row],[Valor Neto '[DOP']]])</f>
        <v>650000</v>
      </c>
      <c r="Q42" s="243">
        <f>BD.PD7[[#This Row],[Ppto. Orden Interna '[DOP']]]/HLOOKUP("USD",$K$1:$L$2,2,FALSE)</f>
        <v>10000</v>
      </c>
      <c r="R42" s="381" t="s">
        <v>276</v>
      </c>
      <c r="S42" s="387"/>
      <c r="T42" s="387"/>
      <c r="U42" s="492" t="s">
        <v>249</v>
      </c>
      <c r="V42" s="493">
        <v>801667</v>
      </c>
      <c r="W42" s="494" t="s">
        <v>276</v>
      </c>
      <c r="X42" s="495">
        <v>19</v>
      </c>
      <c r="Y42" s="388">
        <v>0.5</v>
      </c>
      <c r="Z42" s="243">
        <f>BD.PD7[[#This Row],[Av.P1 '[%']]]*BD.PD7[[#This Row],[Ppto. Orden Interna '[DOP']]]</f>
        <v>325000</v>
      </c>
      <c r="AA42" s="495">
        <v>21</v>
      </c>
      <c r="AB42" s="388">
        <v>0.5</v>
      </c>
      <c r="AC42" s="243">
        <f>BD.PD7[[#This Row],[Av.P2 '[%']]]*BD.PD7[[#This Row],[Ppto. Orden Interna '[DOP']]]</f>
        <v>325000</v>
      </c>
      <c r="AD42" s="249"/>
      <c r="AE42" s="389"/>
      <c r="AF42" s="243">
        <f>BD.PD7[[#This Row],[Av.P3 '[%']]]*BD.PD7[[#This Row],[Ppto. Orden Interna '[DOP']]]</f>
        <v>0</v>
      </c>
      <c r="AG42" s="243"/>
      <c r="AH42" s="243"/>
      <c r="AI42" s="243">
        <f>BD.PD7[[#This Row],[Av.P2 '[%']]]*BD.PD7[[#This Row],[Ppto. Orden Interna '[DOP']]]</f>
        <v>325000</v>
      </c>
      <c r="AJ42" s="243"/>
      <c r="AK42" s="243"/>
      <c r="AL42" s="243">
        <f>BD.PD7[[#This Row],[Av.P2 '[%']]]*BD.PD7[[#This Row],[Ppto. Orden Interna '[DOP']]]</f>
        <v>325000</v>
      </c>
      <c r="AM42" s="496">
        <f>BD.PD7[[#This Row],[Pago 3]]+BD.PD7[[#This Row],[Pago 2]]+BD.PD7[[#This Row],[Pago 1]]</f>
        <v>650000</v>
      </c>
      <c r="AN42" s="308" t="s">
        <v>244</v>
      </c>
      <c r="AO42" s="308" t="s">
        <v>245</v>
      </c>
      <c r="AP42" s="308" t="s">
        <v>246</v>
      </c>
      <c r="AQ42" s="308" t="s">
        <v>247</v>
      </c>
      <c r="AR42" s="308">
        <v>594</v>
      </c>
      <c r="AS42" s="308" t="s">
        <v>248</v>
      </c>
      <c r="AT42" s="249" t="s">
        <v>1277</v>
      </c>
      <c r="AU42" s="249" t="s">
        <v>47</v>
      </c>
    </row>
    <row r="43" spans="1:47" hidden="1" x14ac:dyDescent="0.3">
      <c r="A43" s="174">
        <v>2.0699999999999998</v>
      </c>
      <c r="B43" s="231"/>
      <c r="C43" s="232" t="str">
        <f>VLOOKUP(BD.PD7[[#This Row],[Pos]],PPto[],3,FALSE)</f>
        <v xml:space="preserve">2.07 Sistema Contra Incendios </v>
      </c>
      <c r="D43" s="174" t="s">
        <v>23</v>
      </c>
      <c r="E43" s="305" t="str">
        <f>IF(BD.PD7[[#This Row],[.]]="*",VLOOKUP(BD.PD7[[#This Row],[Pos]],Presupuesto!A:H,7,FALSE),"")</f>
        <v/>
      </c>
      <c r="F43" s="234" t="s">
        <v>277</v>
      </c>
      <c r="G43" s="174" t="s">
        <v>1216</v>
      </c>
      <c r="H43" s="174"/>
      <c r="I43" s="497" t="s">
        <v>1223</v>
      </c>
      <c r="J43" s="382">
        <v>1</v>
      </c>
      <c r="K43" s="174" t="s">
        <v>117</v>
      </c>
      <c r="L43" s="383">
        <f>IF(BD.PD7[[#This Row],[Mon]]="DOP",1,HLOOKUP(BD.PD7[[#This Row],[Mon]],$K$1:$L$2,2,FALSE))</f>
        <v>65</v>
      </c>
      <c r="M43" s="384">
        <v>1000</v>
      </c>
      <c r="N43" s="243">
        <f>BD.PD7[[#This Row],[Cant.]]*BD.PD7[[#This Row],[ Tasa ]]*BD.PD7[[#This Row],[ Precio Und.]]</f>
        <v>65000</v>
      </c>
      <c r="O43" s="386">
        <v>0</v>
      </c>
      <c r="P43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43" s="243">
        <f>BD.PD7[[#This Row],[Ppto. Orden Interna '[DOP']]]/HLOOKUP("USD",$K$1:$L$2,2,FALSE)</f>
        <v>1000</v>
      </c>
      <c r="R43" s="381" t="s">
        <v>276</v>
      </c>
      <c r="S43" s="387"/>
      <c r="T43" s="387"/>
      <c r="U43" s="492" t="s">
        <v>249</v>
      </c>
      <c r="V43" s="493">
        <v>801667</v>
      </c>
      <c r="W43" s="494" t="s">
        <v>276</v>
      </c>
      <c r="X43" s="495">
        <v>19</v>
      </c>
      <c r="Y43" s="388">
        <v>0.5</v>
      </c>
      <c r="Z43" s="243">
        <f>BD.PD7[[#This Row],[Av.P1 '[%']]]*BD.PD7[[#This Row],[Ppto. Orden Interna '[DOP']]]</f>
        <v>32500</v>
      </c>
      <c r="AA43" s="495">
        <v>21</v>
      </c>
      <c r="AB43" s="388">
        <v>0.5</v>
      </c>
      <c r="AC43" s="243">
        <f>BD.PD7[[#This Row],[Av.P2 '[%']]]*BD.PD7[[#This Row],[Ppto. Orden Interna '[DOP']]]</f>
        <v>32500</v>
      </c>
      <c r="AD43" s="249"/>
      <c r="AE43" s="389"/>
      <c r="AF43" s="243">
        <f>BD.PD7[[#This Row],[Av.P3 '[%']]]*BD.PD7[[#This Row],[Ppto. Orden Interna '[DOP']]]</f>
        <v>0</v>
      </c>
      <c r="AG43" s="243"/>
      <c r="AH43" s="243"/>
      <c r="AI43" s="243">
        <f>BD.PD7[[#This Row],[Av.P2 '[%']]]*BD.PD7[[#This Row],[Ppto. Orden Interna '[DOP']]]</f>
        <v>32500</v>
      </c>
      <c r="AJ43" s="243"/>
      <c r="AK43" s="243"/>
      <c r="AL43" s="243">
        <f>BD.PD7[[#This Row],[Av.P2 '[%']]]*BD.PD7[[#This Row],[Ppto. Orden Interna '[DOP']]]</f>
        <v>32500</v>
      </c>
      <c r="AM43" s="496">
        <f>BD.PD7[[#This Row],[Pago 3]]+BD.PD7[[#This Row],[Pago 2]]+BD.PD7[[#This Row],[Pago 1]]</f>
        <v>65000</v>
      </c>
      <c r="AN43" s="308" t="s">
        <v>244</v>
      </c>
      <c r="AO43" s="308" t="s">
        <v>245</v>
      </c>
      <c r="AP43" s="308" t="s">
        <v>246</v>
      </c>
      <c r="AQ43" s="308" t="s">
        <v>247</v>
      </c>
      <c r="AR43" s="308">
        <v>594</v>
      </c>
      <c r="AS43" s="308" t="s">
        <v>248</v>
      </c>
      <c r="AT43" s="249" t="s">
        <v>1277</v>
      </c>
      <c r="AU43" s="249" t="s">
        <v>47</v>
      </c>
    </row>
    <row r="44" spans="1:47" hidden="1" x14ac:dyDescent="0.3">
      <c r="A44" s="174">
        <v>2.08</v>
      </c>
      <c r="B44" s="231" t="s">
        <v>243</v>
      </c>
      <c r="C44" s="232" t="str">
        <f>VLOOKUP(BD.PD7[[#This Row],[Pos]],PPto[],3,FALSE)</f>
        <v>2.08 Instalaciones Mecánicas</v>
      </c>
      <c r="D44" s="233" t="s">
        <v>243</v>
      </c>
      <c r="E44" s="305">
        <f>IF(BD.PD7[[#This Row],[.]]="*",VLOOKUP(BD.PD7[[#This Row],[Pos]],Presupuesto!A:H,7,FALSE),"")</f>
        <v>112643.0886904762</v>
      </c>
      <c r="F44" s="234"/>
      <c r="G44" s="174"/>
      <c r="H44" s="174"/>
      <c r="I44" s="174"/>
      <c r="J44" s="392">
        <v>1</v>
      </c>
      <c r="K44" s="233" t="s">
        <v>117</v>
      </c>
      <c r="L44" s="383">
        <f>IF(BD.PD7[[#This Row],[Mon]]="DOP",1,HLOOKUP(BD.PD7[[#This Row],[Mon]],$K$1:$L$2,2,FALSE))</f>
        <v>65</v>
      </c>
      <c r="M44" s="490">
        <v>0</v>
      </c>
      <c r="N44" s="243">
        <f>BD.PD7[[#This Row],[Cant.]]*BD.PD7[[#This Row],[ Tasa ]]*BD.PD7[[#This Row],[ Precio Und.]]</f>
        <v>0</v>
      </c>
      <c r="O44" s="491">
        <v>0</v>
      </c>
      <c r="P44" s="243">
        <f>IF(BD.PD7[[#This Row],[Liquid. '[%']]]&lt;&gt;0,(BD.PD7[[#This Row],[Valor Neto '[DOP']]]*BD.PD7[[#This Row],[Liquid. '[%']]])+BD.PD7[[#This Row],[Valor Neto '[DOP']]],BD.PD7[[#This Row],[Valor Neto '[DOP']]])</f>
        <v>0</v>
      </c>
      <c r="Q44" s="243">
        <f>BD.PD7[[#This Row],[Ppto. Orden Interna '[DOP']]]/HLOOKUP("USD",$K$1:$L$2,2,FALSE)</f>
        <v>0</v>
      </c>
      <c r="R44" s="381"/>
      <c r="S44" s="387"/>
      <c r="T44" s="387"/>
      <c r="U44" s="492" t="s">
        <v>249</v>
      </c>
      <c r="V44" s="493">
        <v>801667</v>
      </c>
      <c r="W44" s="494"/>
      <c r="X44" s="495"/>
      <c r="Y44" s="388"/>
      <c r="Z44" s="243">
        <f>BD.PD7[[#This Row],[Av.P1 '[%']]]*BD.PD7[[#This Row],[Ppto. Orden Interna '[DOP']]]</f>
        <v>0</v>
      </c>
      <c r="AA44" s="249"/>
      <c r="AB44" s="389"/>
      <c r="AC44" s="243">
        <f>BD.PD7[[#This Row],[Av.P2 '[%']]]*BD.PD7[[#This Row],[Ppto. Orden Interna '[DOP']]]</f>
        <v>0</v>
      </c>
      <c r="AD44" s="249"/>
      <c r="AE44" s="389"/>
      <c r="AF44" s="243">
        <f>BD.PD7[[#This Row],[Av.P3 '[%']]]*BD.PD7[[#This Row],[Ppto. Orden Interna '[DOP']]]</f>
        <v>0</v>
      </c>
      <c r="AG44" s="243"/>
      <c r="AH44" s="243"/>
      <c r="AI44" s="243">
        <f>BD.PD7[[#This Row],[Av.P2 '[%']]]*BD.PD7[[#This Row],[Ppto. Orden Interna '[DOP']]]</f>
        <v>0</v>
      </c>
      <c r="AJ44" s="243"/>
      <c r="AK44" s="243"/>
      <c r="AL44" s="243">
        <f>BD.PD7[[#This Row],[Av.P2 '[%']]]*BD.PD7[[#This Row],[Ppto. Orden Interna '[DOP']]]</f>
        <v>0</v>
      </c>
      <c r="AM44" s="496">
        <f>BD.PD7[[#This Row],[Pago 3]]+BD.PD7[[#This Row],[Pago 2]]+BD.PD7[[#This Row],[Pago 1]]</f>
        <v>0</v>
      </c>
      <c r="AN44" s="308" t="s">
        <v>244</v>
      </c>
      <c r="AO44" s="308" t="s">
        <v>245</v>
      </c>
      <c r="AP44" s="308" t="s">
        <v>246</v>
      </c>
      <c r="AQ44" s="308" t="s">
        <v>247</v>
      </c>
      <c r="AR44" s="308">
        <v>594</v>
      </c>
      <c r="AS44" s="308" t="s">
        <v>248</v>
      </c>
      <c r="AT44" s="249" t="s">
        <v>1277</v>
      </c>
      <c r="AU44" s="249" t="s">
        <v>47</v>
      </c>
    </row>
    <row r="45" spans="1:47" hidden="1" x14ac:dyDescent="0.3">
      <c r="A45" s="174">
        <v>2.08</v>
      </c>
      <c r="B45" s="231"/>
      <c r="C45" s="232" t="str">
        <f>VLOOKUP(BD.PD7[[#This Row],[Pos]],PPto[],3,FALSE)</f>
        <v>2.08 Instalaciones Mecánicas</v>
      </c>
      <c r="D45" s="174" t="s">
        <v>23</v>
      </c>
      <c r="E45" s="305" t="str">
        <f>IF(BD.PD7[[#This Row],[.]]="*",VLOOKUP(BD.PD7[[#This Row],[Pos]],Presupuesto!A:H,7,FALSE),"")</f>
        <v/>
      </c>
      <c r="F45" s="503" t="s">
        <v>278</v>
      </c>
      <c r="G45" s="174" t="s">
        <v>1220</v>
      </c>
      <c r="H45" s="174">
        <v>4600070965</v>
      </c>
      <c r="I45" s="497" t="s">
        <v>1223</v>
      </c>
      <c r="J45" s="382">
        <v>1</v>
      </c>
      <c r="K45" s="174" t="s">
        <v>260</v>
      </c>
      <c r="L45" s="383">
        <f>IF(BD.PD7[[#This Row],[Mon]]="DOP",1,HLOOKUP(BD.PD7[[#This Row],[Mon]],$K$1:$L$2,2,FALSE))</f>
        <v>1</v>
      </c>
      <c r="M45" s="384">
        <v>579497.19999999995</v>
      </c>
      <c r="N45" s="243">
        <f>BD.PD7[[#This Row],[Cant.]]*BD.PD7[[#This Row],[ Tasa ]]*BD.PD7[[#This Row],[ Precio Und.]]</f>
        <v>579497.19999999995</v>
      </c>
      <c r="O45" s="386">
        <v>0</v>
      </c>
      <c r="P45" s="243">
        <f>IF(BD.PD7[[#This Row],[Liquid. '[%']]]&lt;&gt;0,(BD.PD7[[#This Row],[Valor Neto '[DOP']]]*BD.PD7[[#This Row],[Liquid. '[%']]])+BD.PD7[[#This Row],[Valor Neto '[DOP']]],BD.PD7[[#This Row],[Valor Neto '[DOP']]])</f>
        <v>579497.19999999995</v>
      </c>
      <c r="Q45" s="243">
        <f>BD.PD7[[#This Row],[Ppto. Orden Interna '[DOP']]]/HLOOKUP("USD",$K$1:$L$2,2,FALSE)</f>
        <v>8915.3415384615382</v>
      </c>
      <c r="R45" s="504" t="s">
        <v>985</v>
      </c>
      <c r="S45" s="387"/>
      <c r="T45" s="387"/>
      <c r="U45" s="492" t="s">
        <v>249</v>
      </c>
      <c r="V45" s="493">
        <v>801667</v>
      </c>
      <c r="W45" s="504" t="s">
        <v>985</v>
      </c>
      <c r="X45" s="495">
        <v>8</v>
      </c>
      <c r="Y45" s="388">
        <v>1</v>
      </c>
      <c r="Z45" s="243">
        <f>BD.PD7[[#This Row],[Av.P1 '[%']]]*BD.PD7[[#This Row],[Ppto. Orden Interna '[DOP']]]</f>
        <v>579497.19999999995</v>
      </c>
      <c r="AA45" s="249"/>
      <c r="AB45" s="389"/>
      <c r="AC45" s="243">
        <f>BD.PD7[[#This Row],[Av.P2 '[%']]]*BD.PD7[[#This Row],[Ppto. Orden Interna '[DOP']]]</f>
        <v>0</v>
      </c>
      <c r="AD45" s="249"/>
      <c r="AE45" s="389"/>
      <c r="AF45" s="243">
        <f>BD.PD7[[#This Row],[Av.P3 '[%']]]*BD.PD7[[#This Row],[Ppto. Orden Interna '[DOP']]]</f>
        <v>0</v>
      </c>
      <c r="AG45" s="243"/>
      <c r="AH45" s="243"/>
      <c r="AI45" s="243">
        <f>BD.PD7[[#This Row],[Av.P2 '[%']]]*BD.PD7[[#This Row],[Ppto. Orden Interna '[DOP']]]</f>
        <v>0</v>
      </c>
      <c r="AJ45" s="243"/>
      <c r="AK45" s="243"/>
      <c r="AL45" s="243">
        <f>BD.PD7[[#This Row],[Av.P2 '[%']]]*BD.PD7[[#This Row],[Ppto. Orden Interna '[DOP']]]</f>
        <v>0</v>
      </c>
      <c r="AM45" s="496">
        <f>BD.PD7[[#This Row],[Pago 3]]+BD.PD7[[#This Row],[Pago 2]]+BD.PD7[[#This Row],[Pago 1]]</f>
        <v>579497.19999999995</v>
      </c>
      <c r="AN45" s="308" t="s">
        <v>244</v>
      </c>
      <c r="AO45" s="308" t="s">
        <v>245</v>
      </c>
      <c r="AP45" s="308" t="s">
        <v>246</v>
      </c>
      <c r="AQ45" s="308" t="s">
        <v>247</v>
      </c>
      <c r="AR45" s="308">
        <v>594</v>
      </c>
      <c r="AS45" s="308" t="s">
        <v>258</v>
      </c>
      <c r="AT45" s="249" t="s">
        <v>1277</v>
      </c>
      <c r="AU45" s="249" t="s">
        <v>47</v>
      </c>
    </row>
    <row r="46" spans="1:47" hidden="1" x14ac:dyDescent="0.3">
      <c r="A46" s="174">
        <v>2.08</v>
      </c>
      <c r="B46" s="231"/>
      <c r="C46" s="232" t="str">
        <f>VLOOKUP(BD.PD7[[#This Row],[Pos]],PPto[],3,FALSE)</f>
        <v>2.08 Instalaciones Mecánicas</v>
      </c>
      <c r="D46" s="174" t="s">
        <v>23</v>
      </c>
      <c r="E46" s="305" t="str">
        <f>IF(BD.PD7[[#This Row],[.]]="*",VLOOKUP(BD.PD7[[#This Row],[Pos]],Presupuesto!A:H,7,FALSE),"")</f>
        <v/>
      </c>
      <c r="F46" s="505" t="s">
        <v>280</v>
      </c>
      <c r="G46" s="495" t="s">
        <v>1220</v>
      </c>
      <c r="H46" s="495">
        <v>4600070964</v>
      </c>
      <c r="I46" s="497" t="s">
        <v>1223</v>
      </c>
      <c r="J46" s="382">
        <v>1</v>
      </c>
      <c r="K46" s="174" t="s">
        <v>260</v>
      </c>
      <c r="L46" s="383">
        <f>IF(BD.PD7[[#This Row],[Mon]]="DOP",1,HLOOKUP(BD.PD7[[#This Row],[Mon]],$K$1:$L$2,2,FALSE))</f>
        <v>1</v>
      </c>
      <c r="M46" s="384">
        <v>1600516</v>
      </c>
      <c r="N46" s="243">
        <f>BD.PD7[[#This Row],[Cant.]]*BD.PD7[[#This Row],[ Tasa ]]*BD.PD7[[#This Row],[ Precio Und.]]</f>
        <v>1600516</v>
      </c>
      <c r="O46" s="386">
        <v>0</v>
      </c>
      <c r="P46" s="243">
        <f>IF(BD.PD7[[#This Row],[Liquid. '[%']]]&lt;&gt;0,(BD.PD7[[#This Row],[Valor Neto '[DOP']]]*BD.PD7[[#This Row],[Liquid. '[%']]])+BD.PD7[[#This Row],[Valor Neto '[DOP']]],BD.PD7[[#This Row],[Valor Neto '[DOP']]])</f>
        <v>1600516</v>
      </c>
      <c r="Q46" s="243">
        <f>BD.PD7[[#This Row],[Ppto. Orden Interna '[DOP']]]/HLOOKUP("USD",$K$1:$L$2,2,FALSE)</f>
        <v>24623.323076923076</v>
      </c>
      <c r="R46" s="504" t="s">
        <v>985</v>
      </c>
      <c r="S46" s="387"/>
      <c r="T46" s="387"/>
      <c r="U46" s="492" t="s">
        <v>249</v>
      </c>
      <c r="V46" s="493">
        <v>801667</v>
      </c>
      <c r="W46" s="504" t="s">
        <v>985</v>
      </c>
      <c r="X46" s="495">
        <v>8</v>
      </c>
      <c r="Y46" s="388">
        <v>1</v>
      </c>
      <c r="Z46" s="243">
        <f>BD.PD7[[#This Row],[Av.P1 '[%']]]*BD.PD7[[#This Row],[Ppto. Orden Interna '[DOP']]]</f>
        <v>1600516</v>
      </c>
      <c r="AA46" s="249"/>
      <c r="AB46" s="389"/>
      <c r="AC46" s="243">
        <f>BD.PD7[[#This Row],[Av.P2 '[%']]]*BD.PD7[[#This Row],[Ppto. Orden Interna '[DOP']]]</f>
        <v>0</v>
      </c>
      <c r="AD46" s="249"/>
      <c r="AE46" s="389"/>
      <c r="AF46" s="243">
        <f>BD.PD7[[#This Row],[Av.P3 '[%']]]*BD.PD7[[#This Row],[Ppto. Orden Interna '[DOP']]]</f>
        <v>0</v>
      </c>
      <c r="AG46" s="243"/>
      <c r="AH46" s="243"/>
      <c r="AI46" s="243">
        <f>BD.PD7[[#This Row],[Av.P2 '[%']]]*BD.PD7[[#This Row],[Ppto. Orden Interna '[DOP']]]</f>
        <v>0</v>
      </c>
      <c r="AJ46" s="243"/>
      <c r="AK46" s="243"/>
      <c r="AL46" s="243">
        <f>BD.PD7[[#This Row],[Av.P2 '[%']]]*BD.PD7[[#This Row],[Ppto. Orden Interna '[DOP']]]</f>
        <v>0</v>
      </c>
      <c r="AM46" s="496">
        <f>BD.PD7[[#This Row],[Pago 3]]+BD.PD7[[#This Row],[Pago 2]]+BD.PD7[[#This Row],[Pago 1]]</f>
        <v>1600516</v>
      </c>
      <c r="AN46" s="308" t="s">
        <v>244</v>
      </c>
      <c r="AO46" s="308" t="s">
        <v>245</v>
      </c>
      <c r="AP46" s="308" t="s">
        <v>246</v>
      </c>
      <c r="AQ46" s="308" t="s">
        <v>247</v>
      </c>
      <c r="AR46" s="308">
        <v>594</v>
      </c>
      <c r="AS46" s="308" t="s">
        <v>258</v>
      </c>
      <c r="AT46" s="249" t="s">
        <v>1277</v>
      </c>
      <c r="AU46" s="249" t="s">
        <v>47</v>
      </c>
    </row>
    <row r="47" spans="1:47" hidden="1" x14ac:dyDescent="0.3">
      <c r="A47" s="174">
        <v>2.08</v>
      </c>
      <c r="B47" s="231"/>
      <c r="C47" s="232" t="str">
        <f>VLOOKUP(BD.PD7[[#This Row],[Pos]],PPto[],3,FALSE)</f>
        <v>2.08 Instalaciones Mecánicas</v>
      </c>
      <c r="D47" s="174" t="s">
        <v>23</v>
      </c>
      <c r="E47" s="305" t="str">
        <f>IF(BD.PD7[[#This Row],[.]]="*",VLOOKUP(BD.PD7[[#This Row],[Pos]],Presupuesto!A:H,7,FALSE),"")</f>
        <v/>
      </c>
      <c r="F47" s="234" t="s">
        <v>281</v>
      </c>
      <c r="G47" s="174" t="s">
        <v>1216</v>
      </c>
      <c r="H47" s="174"/>
      <c r="I47" s="497" t="s">
        <v>1223</v>
      </c>
      <c r="J47" s="382">
        <v>1</v>
      </c>
      <c r="K47" s="174" t="s">
        <v>260</v>
      </c>
      <c r="L47" s="383">
        <f>IF(BD.PD7[[#This Row],[Mon]]="DOP",1,HLOOKUP(BD.PD7[[#This Row],[Mon]],$K$1:$L$2,2,FALSE))</f>
        <v>1</v>
      </c>
      <c r="M47" s="384">
        <v>518775</v>
      </c>
      <c r="N47" s="243">
        <f>BD.PD7[[#This Row],[Cant.]]*BD.PD7[[#This Row],[ Tasa ]]*BD.PD7[[#This Row],[ Precio Und.]]</f>
        <v>518775</v>
      </c>
      <c r="O47" s="386">
        <v>0</v>
      </c>
      <c r="P47" s="243">
        <f>IF(BD.PD7[[#This Row],[Liquid. '[%']]]&lt;&gt;0,(BD.PD7[[#This Row],[Valor Neto '[DOP']]]*BD.PD7[[#This Row],[Liquid. '[%']]])+BD.PD7[[#This Row],[Valor Neto '[DOP']]],BD.PD7[[#This Row],[Valor Neto '[DOP']]])</f>
        <v>518775</v>
      </c>
      <c r="Q47" s="243">
        <f>BD.PD7[[#This Row],[Ppto. Orden Interna '[DOP']]]/HLOOKUP("USD",$K$1:$L$2,2,FALSE)</f>
        <v>7981.1538461538457</v>
      </c>
      <c r="R47" s="494" t="s">
        <v>282</v>
      </c>
      <c r="S47" s="387"/>
      <c r="T47" s="387"/>
      <c r="U47" s="492" t="s">
        <v>249</v>
      </c>
      <c r="V47" s="493">
        <v>801667</v>
      </c>
      <c r="W47" s="494" t="s">
        <v>282</v>
      </c>
      <c r="X47" s="495">
        <v>16</v>
      </c>
      <c r="Y47" s="388">
        <v>0.7</v>
      </c>
      <c r="Z47" s="243">
        <f>BD.PD7[[#This Row],[Av.P1 '[%']]]*BD.PD7[[#This Row],[Ppto. Orden Interna '[DOP']]]</f>
        <v>363142.5</v>
      </c>
      <c r="AA47" s="174">
        <v>21</v>
      </c>
      <c r="AB47" s="399">
        <v>0.3</v>
      </c>
      <c r="AC47" s="243">
        <f>BD.PD7[[#This Row],[Av.P2 '[%']]]*BD.PD7[[#This Row],[Ppto. Orden Interna '[DOP']]]</f>
        <v>155632.5</v>
      </c>
      <c r="AD47" s="249"/>
      <c r="AE47" s="389"/>
      <c r="AF47" s="243">
        <f>BD.PD7[[#This Row],[Av.P3 '[%']]]*BD.PD7[[#This Row],[Ppto. Orden Interna '[DOP']]]</f>
        <v>0</v>
      </c>
      <c r="AG47" s="243"/>
      <c r="AH47" s="243"/>
      <c r="AI47" s="243">
        <f>BD.PD7[[#This Row],[Av.P2 '[%']]]*BD.PD7[[#This Row],[Ppto. Orden Interna '[DOP']]]</f>
        <v>155632.5</v>
      </c>
      <c r="AJ47" s="243"/>
      <c r="AK47" s="243"/>
      <c r="AL47" s="243">
        <f>BD.PD7[[#This Row],[Av.P2 '[%']]]*BD.PD7[[#This Row],[Ppto. Orden Interna '[DOP']]]</f>
        <v>155632.5</v>
      </c>
      <c r="AM47" s="496">
        <f>BD.PD7[[#This Row],[Pago 3]]+BD.PD7[[#This Row],[Pago 2]]+BD.PD7[[#This Row],[Pago 1]]</f>
        <v>518775</v>
      </c>
      <c r="AN47" s="308" t="s">
        <v>244</v>
      </c>
      <c r="AO47" s="308" t="s">
        <v>245</v>
      </c>
      <c r="AP47" s="308" t="s">
        <v>246</v>
      </c>
      <c r="AQ47" s="308" t="s">
        <v>247</v>
      </c>
      <c r="AR47" s="308">
        <v>594</v>
      </c>
      <c r="AS47" s="308" t="s">
        <v>248</v>
      </c>
      <c r="AT47" s="249" t="s">
        <v>1277</v>
      </c>
      <c r="AU47" s="249" t="s">
        <v>47</v>
      </c>
    </row>
    <row r="48" spans="1:47" hidden="1" x14ac:dyDescent="0.3">
      <c r="A48" s="174">
        <v>2.08</v>
      </c>
      <c r="B48" s="231"/>
      <c r="C48" s="232" t="str">
        <f>VLOOKUP(BD.PD7[[#This Row],[Pos]],PPto[],3,FALSE)</f>
        <v>2.08 Instalaciones Mecánicas</v>
      </c>
      <c r="D48" s="174" t="s">
        <v>23</v>
      </c>
      <c r="E48" s="305" t="str">
        <f>IF(BD.PD7[[#This Row],[.]]="*",VLOOKUP(BD.PD7[[#This Row],[Pos]],Presupuesto!A:H,7,FALSE),"")</f>
        <v/>
      </c>
      <c r="F48" s="234" t="s">
        <v>283</v>
      </c>
      <c r="G48" s="174" t="s">
        <v>1216</v>
      </c>
      <c r="H48" s="174"/>
      <c r="I48" s="497" t="s">
        <v>1223</v>
      </c>
      <c r="J48" s="382">
        <v>1</v>
      </c>
      <c r="K48" s="174" t="s">
        <v>260</v>
      </c>
      <c r="L48" s="383">
        <f>IF(BD.PD7[[#This Row],[Mon]]="DOP",1,HLOOKUP(BD.PD7[[#This Row],[Mon]],$K$1:$L$2,2,FALSE))</f>
        <v>1</v>
      </c>
      <c r="M48" s="384">
        <v>20000</v>
      </c>
      <c r="N48" s="243">
        <f>BD.PD7[[#This Row],[Cant.]]*BD.PD7[[#This Row],[ Tasa ]]*BD.PD7[[#This Row],[ Precio Und.]]</f>
        <v>20000</v>
      </c>
      <c r="O48" s="386">
        <v>0</v>
      </c>
      <c r="P48" s="243">
        <f>IF(BD.PD7[[#This Row],[Liquid. '[%']]]&lt;&gt;0,(BD.PD7[[#This Row],[Valor Neto '[DOP']]]*BD.PD7[[#This Row],[Liquid. '[%']]])+BD.PD7[[#This Row],[Valor Neto '[DOP']]],BD.PD7[[#This Row],[Valor Neto '[DOP']]])</f>
        <v>20000</v>
      </c>
      <c r="Q48" s="243">
        <f>BD.PD7[[#This Row],[Ppto. Orden Interna '[DOP']]]/HLOOKUP("USD",$K$1:$L$2,2,FALSE)</f>
        <v>307.69230769230768</v>
      </c>
      <c r="R48" s="494" t="s">
        <v>282</v>
      </c>
      <c r="S48" s="387"/>
      <c r="T48" s="387"/>
      <c r="U48" s="492" t="s">
        <v>249</v>
      </c>
      <c r="V48" s="493">
        <v>801667</v>
      </c>
      <c r="W48" s="494" t="s">
        <v>282</v>
      </c>
      <c r="X48" s="495">
        <v>16</v>
      </c>
      <c r="Y48" s="388">
        <v>0.7</v>
      </c>
      <c r="Z48" s="243">
        <f>BD.PD7[[#This Row],[Av.P1 '[%']]]*BD.PD7[[#This Row],[Ppto. Orden Interna '[DOP']]]</f>
        <v>14000</v>
      </c>
      <c r="AA48" s="174">
        <v>21</v>
      </c>
      <c r="AB48" s="399">
        <v>0.3</v>
      </c>
      <c r="AC48" s="243">
        <f>BD.PD7[[#This Row],[Av.P2 '[%']]]*BD.PD7[[#This Row],[Ppto. Orden Interna '[DOP']]]</f>
        <v>6000</v>
      </c>
      <c r="AD48" s="249"/>
      <c r="AE48" s="389"/>
      <c r="AF48" s="243">
        <f>BD.PD7[[#This Row],[Av.P3 '[%']]]*BD.PD7[[#This Row],[Ppto. Orden Interna '[DOP']]]</f>
        <v>0</v>
      </c>
      <c r="AG48" s="243"/>
      <c r="AH48" s="243"/>
      <c r="AI48" s="243">
        <f>BD.PD7[[#This Row],[Av.P2 '[%']]]*BD.PD7[[#This Row],[Ppto. Orden Interna '[DOP']]]</f>
        <v>6000</v>
      </c>
      <c r="AJ48" s="243"/>
      <c r="AK48" s="243"/>
      <c r="AL48" s="243">
        <f>BD.PD7[[#This Row],[Av.P2 '[%']]]*BD.PD7[[#This Row],[Ppto. Orden Interna '[DOP']]]</f>
        <v>6000</v>
      </c>
      <c r="AM48" s="496">
        <f>BD.PD7[[#This Row],[Pago 3]]+BD.PD7[[#This Row],[Pago 2]]+BD.PD7[[#This Row],[Pago 1]]</f>
        <v>20000</v>
      </c>
      <c r="AN48" s="308" t="s">
        <v>244</v>
      </c>
      <c r="AO48" s="308" t="s">
        <v>245</v>
      </c>
      <c r="AP48" s="308" t="s">
        <v>246</v>
      </c>
      <c r="AQ48" s="308" t="s">
        <v>247</v>
      </c>
      <c r="AR48" s="308">
        <v>594</v>
      </c>
      <c r="AS48" s="308" t="s">
        <v>248</v>
      </c>
      <c r="AT48" s="249" t="s">
        <v>1277</v>
      </c>
      <c r="AU48" s="249" t="s">
        <v>47</v>
      </c>
    </row>
    <row r="49" spans="1:47" hidden="1" x14ac:dyDescent="0.3">
      <c r="A49" s="174">
        <v>2.08</v>
      </c>
      <c r="B49" s="231"/>
      <c r="C49" s="232" t="str">
        <f>VLOOKUP(BD.PD7[[#This Row],[Pos]],PPto[],3,FALSE)</f>
        <v>2.08 Instalaciones Mecánicas</v>
      </c>
      <c r="D49" s="174" t="s">
        <v>23</v>
      </c>
      <c r="E49" s="305" t="str">
        <f>IF(BD.PD7[[#This Row],[.]]="*",VLOOKUP(BD.PD7[[#This Row],[Pos]],Presupuesto!A:H,7,FALSE),"")</f>
        <v/>
      </c>
      <c r="F49" s="234" t="s">
        <v>284</v>
      </c>
      <c r="G49" s="174" t="s">
        <v>1216</v>
      </c>
      <c r="H49" s="174"/>
      <c r="I49" s="497" t="s">
        <v>1223</v>
      </c>
      <c r="J49" s="382">
        <v>1</v>
      </c>
      <c r="K49" s="174" t="s">
        <v>260</v>
      </c>
      <c r="L49" s="383">
        <f>IF(BD.PD7[[#This Row],[Mon]]="DOP",1,HLOOKUP(BD.PD7[[#This Row],[Mon]],$K$1:$L$2,2,FALSE))</f>
        <v>1</v>
      </c>
      <c r="M49" s="384">
        <v>350000</v>
      </c>
      <c r="N49" s="243">
        <f>BD.PD7[[#This Row],[Cant.]]*BD.PD7[[#This Row],[ Tasa ]]*BD.PD7[[#This Row],[ Precio Und.]]</f>
        <v>350000</v>
      </c>
      <c r="O49" s="386">
        <v>0</v>
      </c>
      <c r="P49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49" s="243">
        <f>BD.PD7[[#This Row],[Ppto. Orden Interna '[DOP']]]/HLOOKUP("USD",$K$1:$L$2,2,FALSE)</f>
        <v>5384.6153846153848</v>
      </c>
      <c r="R49" s="494" t="s">
        <v>282</v>
      </c>
      <c r="S49" s="387"/>
      <c r="T49" s="387"/>
      <c r="U49" s="492" t="s">
        <v>249</v>
      </c>
      <c r="V49" s="493">
        <v>801667</v>
      </c>
      <c r="W49" s="494" t="s">
        <v>282</v>
      </c>
      <c r="X49" s="495">
        <v>16</v>
      </c>
      <c r="Y49" s="388">
        <v>0.7</v>
      </c>
      <c r="Z49" s="243">
        <f>BD.PD7[[#This Row],[Av.P1 '[%']]]*BD.PD7[[#This Row],[Ppto. Orden Interna '[DOP']]]</f>
        <v>244999.99999999997</v>
      </c>
      <c r="AA49" s="174">
        <v>21</v>
      </c>
      <c r="AB49" s="399">
        <v>0.3</v>
      </c>
      <c r="AC49" s="243">
        <f>BD.PD7[[#This Row],[Av.P2 '[%']]]*BD.PD7[[#This Row],[Ppto. Orden Interna '[DOP']]]</f>
        <v>105000</v>
      </c>
      <c r="AD49" s="249"/>
      <c r="AE49" s="389"/>
      <c r="AF49" s="243">
        <f>BD.PD7[[#This Row],[Av.P3 '[%']]]*BD.PD7[[#This Row],[Ppto. Orden Interna '[DOP']]]</f>
        <v>0</v>
      </c>
      <c r="AG49" s="243"/>
      <c r="AH49" s="243"/>
      <c r="AI49" s="243">
        <f>BD.PD7[[#This Row],[Av.P2 '[%']]]*BD.PD7[[#This Row],[Ppto. Orden Interna '[DOP']]]</f>
        <v>105000</v>
      </c>
      <c r="AJ49" s="243"/>
      <c r="AK49" s="243"/>
      <c r="AL49" s="243">
        <f>BD.PD7[[#This Row],[Av.P2 '[%']]]*BD.PD7[[#This Row],[Ppto. Orden Interna '[DOP']]]</f>
        <v>105000</v>
      </c>
      <c r="AM49" s="496">
        <f>BD.PD7[[#This Row],[Pago 3]]+BD.PD7[[#This Row],[Pago 2]]+BD.PD7[[#This Row],[Pago 1]]</f>
        <v>350000</v>
      </c>
      <c r="AN49" s="308" t="s">
        <v>244</v>
      </c>
      <c r="AO49" s="308" t="s">
        <v>245</v>
      </c>
      <c r="AP49" s="308" t="s">
        <v>246</v>
      </c>
      <c r="AQ49" s="308" t="s">
        <v>247</v>
      </c>
      <c r="AR49" s="308">
        <v>594</v>
      </c>
      <c r="AS49" s="308" t="s">
        <v>248</v>
      </c>
      <c r="AT49" s="249" t="s">
        <v>1277</v>
      </c>
      <c r="AU49" s="249" t="s">
        <v>47</v>
      </c>
    </row>
    <row r="50" spans="1:47" hidden="1" x14ac:dyDescent="0.3">
      <c r="A50" s="174">
        <v>2.08</v>
      </c>
      <c r="B50" s="231"/>
      <c r="C50" s="232" t="str">
        <f>VLOOKUP(BD.PD7[[#This Row],[Pos]],PPto[],3,FALSE)</f>
        <v>2.08 Instalaciones Mecánicas</v>
      </c>
      <c r="D50" s="174" t="s">
        <v>23</v>
      </c>
      <c r="E50" s="305" t="str">
        <f>IF(BD.PD7[[#This Row],[.]]="*",VLOOKUP(BD.PD7[[#This Row],[Pos]],Presupuesto!A:H,7,FALSE),"")</f>
        <v/>
      </c>
      <c r="F50" s="234" t="s">
        <v>1273</v>
      </c>
      <c r="G50" s="174" t="s">
        <v>1216</v>
      </c>
      <c r="H50" s="174"/>
      <c r="I50" s="497" t="s">
        <v>1223</v>
      </c>
      <c r="J50" s="382">
        <v>1</v>
      </c>
      <c r="K50" s="174" t="s">
        <v>260</v>
      </c>
      <c r="L50" s="383">
        <f>IF(BD.PD7[[#This Row],[Mon]]="DOP",1,HLOOKUP(BD.PD7[[#This Row],[Mon]],$K$1:$L$2,2,FALSE))</f>
        <v>1</v>
      </c>
      <c r="M50" s="384">
        <v>2736178.9</v>
      </c>
      <c r="N50" s="243">
        <f>BD.PD7[[#This Row],[Cant.]]*BD.PD7[[#This Row],[ Tasa ]]*BD.PD7[[#This Row],[ Precio Und.]]</f>
        <v>2736178.9</v>
      </c>
      <c r="O50" s="386">
        <v>0</v>
      </c>
      <c r="P50" s="243">
        <f>IF(BD.PD7[[#This Row],[Liquid. '[%']]]&lt;&gt;0,(BD.PD7[[#This Row],[Valor Neto '[DOP']]]*BD.PD7[[#This Row],[Liquid. '[%']]])+BD.PD7[[#This Row],[Valor Neto '[DOP']]],BD.PD7[[#This Row],[Valor Neto '[DOP']]])</f>
        <v>2736178.9</v>
      </c>
      <c r="Q50" s="243">
        <f>BD.PD7[[#This Row],[Ppto. Orden Interna '[DOP']]]/HLOOKUP("USD",$K$1:$L$2,2,FALSE)</f>
        <v>42095.06</v>
      </c>
      <c r="R50" s="494" t="s">
        <v>282</v>
      </c>
      <c r="S50" s="387"/>
      <c r="T50" s="387"/>
      <c r="U50" s="492" t="s">
        <v>249</v>
      </c>
      <c r="V50" s="493">
        <v>801667</v>
      </c>
      <c r="W50" s="494" t="s">
        <v>282</v>
      </c>
      <c r="X50" s="495">
        <v>16</v>
      </c>
      <c r="Y50" s="388">
        <v>0.7</v>
      </c>
      <c r="Z50" s="243">
        <f>BD.PD7[[#This Row],[Av.P1 '[%']]]*BD.PD7[[#This Row],[Ppto. Orden Interna '[DOP']]]</f>
        <v>1915325.2299999997</v>
      </c>
      <c r="AA50" s="174">
        <v>21</v>
      </c>
      <c r="AB50" s="399">
        <v>0.3</v>
      </c>
      <c r="AC50" s="243">
        <f>BD.PD7[[#This Row],[Av.P2 '[%']]]*BD.PD7[[#This Row],[Ppto. Orden Interna '[DOP']]]</f>
        <v>820853.66999999993</v>
      </c>
      <c r="AD50" s="249"/>
      <c r="AE50" s="389"/>
      <c r="AF50" s="243">
        <f>BD.PD7[[#This Row],[Av.P3 '[%']]]*BD.PD7[[#This Row],[Ppto. Orden Interna '[DOP']]]</f>
        <v>0</v>
      </c>
      <c r="AG50" s="243"/>
      <c r="AH50" s="243"/>
      <c r="AI50" s="243">
        <f>BD.PD7[[#This Row],[Av.P2 '[%']]]*BD.PD7[[#This Row],[Ppto. Orden Interna '[DOP']]]</f>
        <v>820853.66999999993</v>
      </c>
      <c r="AJ50" s="243"/>
      <c r="AK50" s="243"/>
      <c r="AL50" s="243">
        <f>BD.PD7[[#This Row],[Av.P2 '[%']]]*BD.PD7[[#This Row],[Ppto. Orden Interna '[DOP']]]</f>
        <v>820853.66999999993</v>
      </c>
      <c r="AM50" s="496">
        <f>BD.PD7[[#This Row],[Pago 3]]+BD.PD7[[#This Row],[Pago 2]]+BD.PD7[[#This Row],[Pago 1]]</f>
        <v>2736178.8999999994</v>
      </c>
      <c r="AN50" s="308" t="s">
        <v>244</v>
      </c>
      <c r="AO50" s="308" t="s">
        <v>245</v>
      </c>
      <c r="AP50" s="308" t="s">
        <v>246</v>
      </c>
      <c r="AQ50" s="308" t="s">
        <v>247</v>
      </c>
      <c r="AR50" s="308">
        <v>594</v>
      </c>
      <c r="AS50" s="308" t="s">
        <v>248</v>
      </c>
      <c r="AT50" s="249" t="s">
        <v>1277</v>
      </c>
      <c r="AU50" s="249" t="s">
        <v>47</v>
      </c>
    </row>
    <row r="51" spans="1:47" hidden="1" x14ac:dyDescent="0.3">
      <c r="A51" s="174">
        <v>2.08</v>
      </c>
      <c r="B51" s="231"/>
      <c r="C51" s="232" t="str">
        <f>VLOOKUP(BD.PD7[[#This Row],[Pos]],PPto[],3,FALSE)</f>
        <v>2.08 Instalaciones Mecánicas</v>
      </c>
      <c r="D51" s="174" t="s">
        <v>23</v>
      </c>
      <c r="E51" s="305" t="str">
        <f>IF(BD.PD7[[#This Row],[.]]="*",VLOOKUP(BD.PD7[[#This Row],[Pos]],Presupuesto!A:H,7,FALSE),"")</f>
        <v/>
      </c>
      <c r="F51" s="219" t="s">
        <v>285</v>
      </c>
      <c r="G51" s="174" t="s">
        <v>1216</v>
      </c>
      <c r="H51" s="174"/>
      <c r="I51" s="497" t="s">
        <v>1223</v>
      </c>
      <c r="J51" s="382">
        <v>1</v>
      </c>
      <c r="K51" s="174" t="s">
        <v>117</v>
      </c>
      <c r="L51" s="383">
        <f>IF(BD.PD7[[#This Row],[Mon]]="DOP",1,HLOOKUP(BD.PD7[[#This Row],[Mon]],$K$1:$L$2,2,FALSE))</f>
        <v>65</v>
      </c>
      <c r="M51" s="384">
        <v>4200</v>
      </c>
      <c r="N51" s="243">
        <f>BD.PD7[[#This Row],[Cant.]]*BD.PD7[[#This Row],[ Tasa ]]*BD.PD7[[#This Row],[ Precio Und.]]</f>
        <v>273000</v>
      </c>
      <c r="O51" s="386">
        <v>0</v>
      </c>
      <c r="P51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51" s="243">
        <f>BD.PD7[[#This Row],[Ppto. Orden Interna '[DOP']]]/HLOOKUP("USD",$K$1:$L$2,2,FALSE)</f>
        <v>4200</v>
      </c>
      <c r="R51" s="504" t="s">
        <v>323</v>
      </c>
      <c r="S51" s="387"/>
      <c r="T51" s="387"/>
      <c r="U51" s="492" t="s">
        <v>249</v>
      </c>
      <c r="V51" s="493">
        <v>801667</v>
      </c>
      <c r="W51" s="504" t="s">
        <v>323</v>
      </c>
      <c r="X51" s="495">
        <v>18</v>
      </c>
      <c r="Y51" s="388">
        <v>0.6</v>
      </c>
      <c r="Z51" s="243">
        <f>BD.PD7[[#This Row],[Av.P1 '[%']]]*BD.PD7[[#This Row],[Ppto. Orden Interna '[DOP']]]</f>
        <v>163800</v>
      </c>
      <c r="AA51" s="174">
        <v>21</v>
      </c>
      <c r="AB51" s="399">
        <v>0.4</v>
      </c>
      <c r="AC51" s="243">
        <f>BD.PD7[[#This Row],[Av.P2 '[%']]]*BD.PD7[[#This Row],[Ppto. Orden Interna '[DOP']]]</f>
        <v>109200</v>
      </c>
      <c r="AD51" s="249"/>
      <c r="AE51" s="389"/>
      <c r="AF51" s="243">
        <f>BD.PD7[[#This Row],[Av.P3 '[%']]]*BD.PD7[[#This Row],[Ppto. Orden Interna '[DOP']]]</f>
        <v>0</v>
      </c>
      <c r="AG51" s="243"/>
      <c r="AH51" s="243"/>
      <c r="AI51" s="243">
        <f>BD.PD7[[#This Row],[Av.P2 '[%']]]*BD.PD7[[#This Row],[Ppto. Orden Interna '[DOP']]]</f>
        <v>109200</v>
      </c>
      <c r="AJ51" s="243"/>
      <c r="AK51" s="243"/>
      <c r="AL51" s="243">
        <f>BD.PD7[[#This Row],[Av.P2 '[%']]]*BD.PD7[[#This Row],[Ppto. Orden Interna '[DOP']]]</f>
        <v>109200</v>
      </c>
      <c r="AM51" s="496">
        <f>BD.PD7[[#This Row],[Pago 3]]+BD.PD7[[#This Row],[Pago 2]]+BD.PD7[[#This Row],[Pago 1]]</f>
        <v>273000</v>
      </c>
      <c r="AN51" s="308" t="s">
        <v>244</v>
      </c>
      <c r="AO51" s="308" t="s">
        <v>245</v>
      </c>
      <c r="AP51" s="308" t="s">
        <v>246</v>
      </c>
      <c r="AQ51" s="308" t="s">
        <v>247</v>
      </c>
      <c r="AR51" s="308">
        <v>594</v>
      </c>
      <c r="AS51" s="308" t="s">
        <v>248</v>
      </c>
      <c r="AT51" s="249" t="s">
        <v>1277</v>
      </c>
      <c r="AU51" s="249" t="s">
        <v>47</v>
      </c>
    </row>
    <row r="52" spans="1:47" hidden="1" x14ac:dyDescent="0.3">
      <c r="A52" s="174">
        <v>2.08</v>
      </c>
      <c r="B52" s="231"/>
      <c r="C52" s="232" t="str">
        <f>VLOOKUP(BD.PD7[[#This Row],[Pos]],PPto[],3,FALSE)</f>
        <v>2.08 Instalaciones Mecánicas</v>
      </c>
      <c r="D52" s="174" t="s">
        <v>23</v>
      </c>
      <c r="E52" s="305" t="str">
        <f>IF(BD.PD7[[#This Row],[.]]="*",VLOOKUP(BD.PD7[[#This Row],[Pos]],Presupuesto!A:H,7,FALSE),"")</f>
        <v/>
      </c>
      <c r="F52" s="506" t="s">
        <v>286</v>
      </c>
      <c r="G52" s="174" t="s">
        <v>1220</v>
      </c>
      <c r="H52" s="174"/>
      <c r="I52" s="497" t="s">
        <v>1223</v>
      </c>
      <c r="J52" s="382">
        <v>2</v>
      </c>
      <c r="K52" s="174" t="s">
        <v>260</v>
      </c>
      <c r="L52" s="383">
        <f>IF(BD.PD7[[#This Row],[Mon]]="DOP",1,HLOOKUP(BD.PD7[[#This Row],[Mon]],$K$1:$L$2,2,FALSE))</f>
        <v>1</v>
      </c>
      <c r="M52" s="384">
        <v>237690.33</v>
      </c>
      <c r="N52" s="243">
        <f>BD.PD7[[#This Row],[Cant.]]*BD.PD7[[#This Row],[ Tasa ]]*BD.PD7[[#This Row],[ Precio Und.]]</f>
        <v>475380.66</v>
      </c>
      <c r="O52" s="386">
        <v>0</v>
      </c>
      <c r="P52" s="243">
        <f>IF(BD.PD7[[#This Row],[Liquid. '[%']]]&lt;&gt;0,(BD.PD7[[#This Row],[Valor Neto '[DOP']]]*BD.PD7[[#This Row],[Liquid. '[%']]])+BD.PD7[[#This Row],[Valor Neto '[DOP']]],BD.PD7[[#This Row],[Valor Neto '[DOP']]])</f>
        <v>475380.66</v>
      </c>
      <c r="Q52" s="243">
        <f>BD.PD7[[#This Row],[Ppto. Orden Interna '[DOP']]]/HLOOKUP("USD",$K$1:$L$2,2,FALSE)</f>
        <v>7313.548615384615</v>
      </c>
      <c r="R52" s="381" t="s">
        <v>287</v>
      </c>
      <c r="S52" s="387"/>
      <c r="T52" s="387"/>
      <c r="U52" s="492" t="s">
        <v>249</v>
      </c>
      <c r="V52" s="493">
        <v>801667</v>
      </c>
      <c r="W52" s="494" t="s">
        <v>279</v>
      </c>
      <c r="X52" s="495">
        <v>8</v>
      </c>
      <c r="Y52" s="388">
        <v>1</v>
      </c>
      <c r="Z52" s="243">
        <f>BD.PD7[[#This Row],[Av.P1 '[%']]]*BD.PD7[[#This Row],[Ppto. Orden Interna '[DOP']]]</f>
        <v>475380.66</v>
      </c>
      <c r="AA52" s="249"/>
      <c r="AB52" s="389"/>
      <c r="AC52" s="243">
        <f>BD.PD7[[#This Row],[Av.P2 '[%']]]*BD.PD7[[#This Row],[Ppto. Orden Interna '[DOP']]]</f>
        <v>0</v>
      </c>
      <c r="AD52" s="249"/>
      <c r="AE52" s="389"/>
      <c r="AF52" s="243">
        <f>BD.PD7[[#This Row],[Av.P3 '[%']]]*BD.PD7[[#This Row],[Ppto. Orden Interna '[DOP']]]</f>
        <v>0</v>
      </c>
      <c r="AG52" s="243"/>
      <c r="AH52" s="243"/>
      <c r="AI52" s="243">
        <f>BD.PD7[[#This Row],[Av.P2 '[%']]]*BD.PD7[[#This Row],[Ppto. Orden Interna '[DOP']]]</f>
        <v>0</v>
      </c>
      <c r="AJ52" s="243"/>
      <c r="AK52" s="243"/>
      <c r="AL52" s="243">
        <f>BD.PD7[[#This Row],[Av.P2 '[%']]]*BD.PD7[[#This Row],[Ppto. Orden Interna '[DOP']]]</f>
        <v>0</v>
      </c>
      <c r="AM52" s="496">
        <f>BD.PD7[[#This Row],[Pago 3]]+BD.PD7[[#This Row],[Pago 2]]+BD.PD7[[#This Row],[Pago 1]]</f>
        <v>475380.66</v>
      </c>
      <c r="AN52" s="308" t="s">
        <v>244</v>
      </c>
      <c r="AO52" s="308" t="s">
        <v>245</v>
      </c>
      <c r="AP52" s="308" t="s">
        <v>246</v>
      </c>
      <c r="AQ52" s="308" t="s">
        <v>247</v>
      </c>
      <c r="AR52" s="308">
        <v>594</v>
      </c>
      <c r="AS52" s="308" t="s">
        <v>248</v>
      </c>
      <c r="AT52" s="249" t="s">
        <v>1277</v>
      </c>
      <c r="AU52" s="249" t="s">
        <v>47</v>
      </c>
    </row>
    <row r="53" spans="1:47" hidden="1" x14ac:dyDescent="0.3">
      <c r="A53" s="174">
        <v>2.08</v>
      </c>
      <c r="B53" s="231"/>
      <c r="C53" s="232" t="str">
        <f>VLOOKUP(BD.PD7[[#This Row],[Pos]],PPto[],3,FALSE)</f>
        <v>2.08 Instalaciones Mecánicas</v>
      </c>
      <c r="D53" s="174" t="s">
        <v>23</v>
      </c>
      <c r="E53" s="305" t="str">
        <f>IF(BD.PD7[[#This Row],[.]]="*",VLOOKUP(BD.PD7[[#This Row],[Pos]],Presupuesto!A:H,7,FALSE),"")</f>
        <v/>
      </c>
      <c r="F53" s="507" t="s">
        <v>288</v>
      </c>
      <c r="G53" s="398" t="s">
        <v>1219</v>
      </c>
      <c r="H53" s="398">
        <v>4512453195</v>
      </c>
      <c r="I53" s="497" t="s">
        <v>1223</v>
      </c>
      <c r="J53" s="382">
        <v>1</v>
      </c>
      <c r="K53" s="174" t="s">
        <v>117</v>
      </c>
      <c r="L53" s="383">
        <f>IF(BD.PD7[[#This Row],[Mon]]="DOP",1,HLOOKUP(BD.PD7[[#This Row],[Mon]],$K$1:$L$2,2,FALSE))</f>
        <v>65</v>
      </c>
      <c r="M53" s="384">
        <v>25500</v>
      </c>
      <c r="N53" s="243">
        <f>BD.PD7[[#This Row],[Cant.]]*BD.PD7[[#This Row],[ Tasa ]]*BD.PD7[[#This Row],[ Precio Und.]]</f>
        <v>1657500</v>
      </c>
      <c r="O53" s="386">
        <v>0</v>
      </c>
      <c r="P53" s="243">
        <f>IF(BD.PD7[[#This Row],[Liquid. '[%']]]&lt;&gt;0,(BD.PD7[[#This Row],[Valor Neto '[DOP']]]*BD.PD7[[#This Row],[Liquid. '[%']]])+BD.PD7[[#This Row],[Valor Neto '[DOP']]],BD.PD7[[#This Row],[Valor Neto '[DOP']]])</f>
        <v>1657500</v>
      </c>
      <c r="Q53" s="243">
        <f>BD.PD7[[#This Row],[Ppto. Orden Interna '[DOP']]]/HLOOKUP("USD",$K$1:$L$2,2,FALSE)</f>
        <v>25500</v>
      </c>
      <c r="R53" s="381" t="s">
        <v>289</v>
      </c>
      <c r="S53" s="387"/>
      <c r="T53" s="387"/>
      <c r="U53" s="492" t="s">
        <v>249</v>
      </c>
      <c r="V53" s="493">
        <v>801667</v>
      </c>
      <c r="W53" s="494" t="s">
        <v>290</v>
      </c>
      <c r="X53" s="495">
        <v>4</v>
      </c>
      <c r="Y53" s="388">
        <v>0.4</v>
      </c>
      <c r="Z53" s="243">
        <f>BD.PD7[[#This Row],[Av.P1 '[%']]]*BD.PD7[[#This Row],[Ppto. Orden Interna '[DOP']]]</f>
        <v>663000</v>
      </c>
      <c r="AA53" s="495">
        <v>19</v>
      </c>
      <c r="AB53" s="388">
        <v>0.5</v>
      </c>
      <c r="AC53" s="243">
        <f>BD.PD7[[#This Row],[Av.P2 '[%']]]*BD.PD7[[#This Row],[Ppto. Orden Interna '[DOP']]]</f>
        <v>828750</v>
      </c>
      <c r="AD53" s="495">
        <v>21</v>
      </c>
      <c r="AE53" s="388">
        <v>0.1</v>
      </c>
      <c r="AF53" s="243">
        <f>BD.PD7[[#This Row],[Av.P3 '[%']]]*BD.PD7[[#This Row],[Ppto. Orden Interna '[DOP']]]</f>
        <v>165750</v>
      </c>
      <c r="AG53" s="243"/>
      <c r="AH53" s="243"/>
      <c r="AI53" s="243">
        <f>BD.PD7[[#This Row],[Av.P2 '[%']]]*BD.PD7[[#This Row],[Ppto. Orden Interna '[DOP']]]</f>
        <v>828750</v>
      </c>
      <c r="AJ53" s="243"/>
      <c r="AK53" s="243"/>
      <c r="AL53" s="243">
        <f>BD.PD7[[#This Row],[Av.P2 '[%']]]*BD.PD7[[#This Row],[Ppto. Orden Interna '[DOP']]]</f>
        <v>828750</v>
      </c>
      <c r="AM53" s="496">
        <f>BD.PD7[[#This Row],[Pago 3]]+BD.PD7[[#This Row],[Pago 2]]+BD.PD7[[#This Row],[Pago 1]]</f>
        <v>1657500</v>
      </c>
      <c r="AN53" s="308" t="s">
        <v>244</v>
      </c>
      <c r="AO53" s="308" t="s">
        <v>245</v>
      </c>
      <c r="AP53" s="308" t="s">
        <v>246</v>
      </c>
      <c r="AQ53" s="308" t="s">
        <v>247</v>
      </c>
      <c r="AR53" s="308">
        <v>594</v>
      </c>
      <c r="AS53" s="308" t="s">
        <v>258</v>
      </c>
      <c r="AT53" s="249" t="s">
        <v>1277</v>
      </c>
      <c r="AU53" s="249" t="s">
        <v>47</v>
      </c>
    </row>
    <row r="54" spans="1:47" hidden="1" x14ac:dyDescent="0.3">
      <c r="A54" s="174">
        <v>2.08</v>
      </c>
      <c r="B54" s="231"/>
      <c r="C54" s="232" t="str">
        <f>VLOOKUP(BD.PD7[[#This Row],[Pos]],PPto[],3,FALSE)</f>
        <v>2.08 Instalaciones Mecánicas</v>
      </c>
      <c r="D54" s="174" t="s">
        <v>23</v>
      </c>
      <c r="E54" s="305" t="str">
        <f>IF(BD.PD7[[#This Row],[.]]="*",VLOOKUP(BD.PD7[[#This Row],[Pos]],Presupuesto!A:H,7,FALSE),"")</f>
        <v/>
      </c>
      <c r="F54" s="507" t="s">
        <v>291</v>
      </c>
      <c r="G54" s="398" t="s">
        <v>1219</v>
      </c>
      <c r="H54" s="398">
        <v>4512453195</v>
      </c>
      <c r="I54" s="497" t="s">
        <v>1223</v>
      </c>
      <c r="J54" s="382">
        <v>1</v>
      </c>
      <c r="K54" s="174" t="s">
        <v>117</v>
      </c>
      <c r="L54" s="383">
        <f>IF(BD.PD7[[#This Row],[Mon]]="DOP",1,HLOOKUP(BD.PD7[[#This Row],[Mon]],$K$1:$L$2,2,FALSE))</f>
        <v>65</v>
      </c>
      <c r="M54" s="384">
        <v>3000</v>
      </c>
      <c r="N54" s="243">
        <f>BD.PD7[[#This Row],[Cant.]]*BD.PD7[[#This Row],[ Tasa ]]*BD.PD7[[#This Row],[ Precio Und.]]</f>
        <v>195000</v>
      </c>
      <c r="O54" s="386">
        <v>0</v>
      </c>
      <c r="P54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54" s="243">
        <f>BD.PD7[[#This Row],[Ppto. Orden Interna '[DOP']]]/HLOOKUP("USD",$K$1:$L$2,2,FALSE)</f>
        <v>3000</v>
      </c>
      <c r="R54" s="381" t="s">
        <v>289</v>
      </c>
      <c r="S54" s="387"/>
      <c r="T54" s="387"/>
      <c r="U54" s="492" t="s">
        <v>249</v>
      </c>
      <c r="V54" s="493">
        <v>801667</v>
      </c>
      <c r="W54" s="494" t="s">
        <v>290</v>
      </c>
      <c r="X54" s="495">
        <v>4</v>
      </c>
      <c r="Y54" s="388">
        <v>0.4</v>
      </c>
      <c r="Z54" s="243">
        <f>BD.PD7[[#This Row],[Av.P1 '[%']]]*BD.PD7[[#This Row],[Ppto. Orden Interna '[DOP']]]</f>
        <v>78000</v>
      </c>
      <c r="AA54" s="495">
        <v>19</v>
      </c>
      <c r="AB54" s="388">
        <v>0.5</v>
      </c>
      <c r="AC54" s="243">
        <f>BD.PD7[[#This Row],[Av.P2 '[%']]]*BD.PD7[[#This Row],[Ppto. Orden Interna '[DOP']]]</f>
        <v>97500</v>
      </c>
      <c r="AD54" s="495">
        <v>21</v>
      </c>
      <c r="AE54" s="388">
        <v>0.1</v>
      </c>
      <c r="AF54" s="243">
        <f>BD.PD7[[#This Row],[Av.P3 '[%']]]*BD.PD7[[#This Row],[Ppto. Orden Interna '[DOP']]]</f>
        <v>19500</v>
      </c>
      <c r="AG54" s="243"/>
      <c r="AH54" s="243"/>
      <c r="AI54" s="243">
        <f>BD.PD7[[#This Row],[Av.P2 '[%']]]*BD.PD7[[#This Row],[Ppto. Orden Interna '[DOP']]]</f>
        <v>97500</v>
      </c>
      <c r="AJ54" s="243"/>
      <c r="AK54" s="243"/>
      <c r="AL54" s="243">
        <f>BD.PD7[[#This Row],[Av.P2 '[%']]]*BD.PD7[[#This Row],[Ppto. Orden Interna '[DOP']]]</f>
        <v>97500</v>
      </c>
      <c r="AM54" s="496">
        <f>BD.PD7[[#This Row],[Pago 3]]+BD.PD7[[#This Row],[Pago 2]]+BD.PD7[[#This Row],[Pago 1]]</f>
        <v>195000</v>
      </c>
      <c r="AN54" s="308" t="s">
        <v>244</v>
      </c>
      <c r="AO54" s="308" t="s">
        <v>245</v>
      </c>
      <c r="AP54" s="308" t="s">
        <v>246</v>
      </c>
      <c r="AQ54" s="308" t="s">
        <v>247</v>
      </c>
      <c r="AR54" s="308">
        <v>594</v>
      </c>
      <c r="AS54" s="308" t="s">
        <v>258</v>
      </c>
      <c r="AT54" s="249" t="s">
        <v>1277</v>
      </c>
      <c r="AU54" s="249" t="s">
        <v>47</v>
      </c>
    </row>
    <row r="55" spans="1:47" hidden="1" x14ac:dyDescent="0.3">
      <c r="A55" s="174">
        <v>2.08</v>
      </c>
      <c r="B55" s="231"/>
      <c r="C55" s="232" t="str">
        <f>VLOOKUP(BD.PD7[[#This Row],[Pos]],PPto[],3,FALSE)</f>
        <v>2.08 Instalaciones Mecánicas</v>
      </c>
      <c r="D55" s="174" t="s">
        <v>23</v>
      </c>
      <c r="E55" s="305" t="str">
        <f>IF(BD.PD7[[#This Row],[.]]="*",VLOOKUP(BD.PD7[[#This Row],[Pos]],Presupuesto!A:H,7,FALSE),"")</f>
        <v/>
      </c>
      <c r="F55" s="507" t="s">
        <v>292</v>
      </c>
      <c r="G55" s="398" t="s">
        <v>1219</v>
      </c>
      <c r="H55" s="398">
        <v>4512453195</v>
      </c>
      <c r="I55" s="497" t="s">
        <v>1223</v>
      </c>
      <c r="J55" s="382">
        <v>1</v>
      </c>
      <c r="K55" s="174" t="s">
        <v>117</v>
      </c>
      <c r="L55" s="383">
        <f>IF(BD.PD7[[#This Row],[Mon]]="DOP",1,HLOOKUP(BD.PD7[[#This Row],[Mon]],$K$1:$L$2,2,FALSE))</f>
        <v>65</v>
      </c>
      <c r="M55" s="384">
        <v>1500</v>
      </c>
      <c r="N55" s="243">
        <f>BD.PD7[[#This Row],[Cant.]]*BD.PD7[[#This Row],[ Tasa ]]*BD.PD7[[#This Row],[ Precio Und.]]</f>
        <v>97500</v>
      </c>
      <c r="O55" s="386">
        <v>0</v>
      </c>
      <c r="P55" s="243">
        <f>IF(BD.PD7[[#This Row],[Liquid. '[%']]]&lt;&gt;0,(BD.PD7[[#This Row],[Valor Neto '[DOP']]]*BD.PD7[[#This Row],[Liquid. '[%']]])+BD.PD7[[#This Row],[Valor Neto '[DOP']]],BD.PD7[[#This Row],[Valor Neto '[DOP']]])</f>
        <v>97500</v>
      </c>
      <c r="Q55" s="243">
        <f>BD.PD7[[#This Row],[Ppto. Orden Interna '[DOP']]]/HLOOKUP("USD",$K$1:$L$2,2,FALSE)</f>
        <v>1500</v>
      </c>
      <c r="R55" s="381" t="s">
        <v>289</v>
      </c>
      <c r="S55" s="387"/>
      <c r="T55" s="387"/>
      <c r="U55" s="492" t="s">
        <v>249</v>
      </c>
      <c r="V55" s="493">
        <v>801667</v>
      </c>
      <c r="W55" s="494" t="s">
        <v>290</v>
      </c>
      <c r="X55" s="495">
        <v>4</v>
      </c>
      <c r="Y55" s="388">
        <v>0.4</v>
      </c>
      <c r="Z55" s="243">
        <f>BD.PD7[[#This Row],[Av.P1 '[%']]]*BD.PD7[[#This Row],[Ppto. Orden Interna '[DOP']]]</f>
        <v>39000</v>
      </c>
      <c r="AA55" s="495">
        <v>19</v>
      </c>
      <c r="AB55" s="388">
        <v>0.5</v>
      </c>
      <c r="AC55" s="243">
        <f>BD.PD7[[#This Row],[Av.P2 '[%']]]*BD.PD7[[#This Row],[Ppto. Orden Interna '[DOP']]]</f>
        <v>48750</v>
      </c>
      <c r="AD55" s="495">
        <v>21</v>
      </c>
      <c r="AE55" s="388">
        <v>0.1</v>
      </c>
      <c r="AF55" s="243">
        <f>BD.PD7[[#This Row],[Av.P3 '[%']]]*BD.PD7[[#This Row],[Ppto. Orden Interna '[DOP']]]</f>
        <v>9750</v>
      </c>
      <c r="AG55" s="243"/>
      <c r="AH55" s="243"/>
      <c r="AI55" s="243">
        <f>BD.PD7[[#This Row],[Av.P2 '[%']]]*BD.PD7[[#This Row],[Ppto. Orden Interna '[DOP']]]</f>
        <v>48750</v>
      </c>
      <c r="AJ55" s="243"/>
      <c r="AK55" s="243"/>
      <c r="AL55" s="243">
        <f>BD.PD7[[#This Row],[Av.P2 '[%']]]*BD.PD7[[#This Row],[Ppto. Orden Interna '[DOP']]]</f>
        <v>48750</v>
      </c>
      <c r="AM55" s="496">
        <f>BD.PD7[[#This Row],[Pago 3]]+BD.PD7[[#This Row],[Pago 2]]+BD.PD7[[#This Row],[Pago 1]]</f>
        <v>97500</v>
      </c>
      <c r="AN55" s="308" t="s">
        <v>244</v>
      </c>
      <c r="AO55" s="308" t="s">
        <v>245</v>
      </c>
      <c r="AP55" s="308" t="s">
        <v>246</v>
      </c>
      <c r="AQ55" s="308" t="s">
        <v>247</v>
      </c>
      <c r="AR55" s="308">
        <v>594</v>
      </c>
      <c r="AS55" s="308" t="s">
        <v>258</v>
      </c>
      <c r="AT55" s="249" t="s">
        <v>1277</v>
      </c>
      <c r="AU55" s="249" t="s">
        <v>47</v>
      </c>
    </row>
    <row r="56" spans="1:47" hidden="1" x14ac:dyDescent="0.3">
      <c r="A56" s="174">
        <v>2.08</v>
      </c>
      <c r="B56" s="231"/>
      <c r="C56" s="232" t="str">
        <f>VLOOKUP(BD.PD7[[#This Row],[Pos]],PPto[],3,FALSE)</f>
        <v>2.08 Instalaciones Mecánicas</v>
      </c>
      <c r="D56" s="174" t="s">
        <v>23</v>
      </c>
      <c r="E56" s="305" t="str">
        <f>IF(BD.PD7[[#This Row],[.]]="*",VLOOKUP(BD.PD7[[#This Row],[Pos]],Presupuesto!A:H,7,FALSE),"")</f>
        <v/>
      </c>
      <c r="F56" s="507" t="s">
        <v>293</v>
      </c>
      <c r="G56" s="398" t="s">
        <v>1219</v>
      </c>
      <c r="H56" s="398">
        <v>4512453195</v>
      </c>
      <c r="I56" s="497" t="s">
        <v>1223</v>
      </c>
      <c r="J56" s="382">
        <v>1</v>
      </c>
      <c r="K56" s="174" t="s">
        <v>117</v>
      </c>
      <c r="L56" s="383">
        <f>IF(BD.PD7[[#This Row],[Mon]]="DOP",1,HLOOKUP(BD.PD7[[#This Row],[Mon]],$K$1:$L$2,2,FALSE))</f>
        <v>65</v>
      </c>
      <c r="M56" s="384">
        <v>2750</v>
      </c>
      <c r="N56" s="243">
        <f>BD.PD7[[#This Row],[Cant.]]*BD.PD7[[#This Row],[ Tasa ]]*BD.PD7[[#This Row],[ Precio Und.]]</f>
        <v>178750</v>
      </c>
      <c r="O56" s="386">
        <v>0</v>
      </c>
      <c r="P56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56" s="243">
        <f>BD.PD7[[#This Row],[Ppto. Orden Interna '[DOP']]]/HLOOKUP("USD",$K$1:$L$2,2,FALSE)</f>
        <v>2750</v>
      </c>
      <c r="R56" s="381" t="s">
        <v>289</v>
      </c>
      <c r="S56" s="387"/>
      <c r="T56" s="387"/>
      <c r="U56" s="492" t="s">
        <v>249</v>
      </c>
      <c r="V56" s="493">
        <v>801667</v>
      </c>
      <c r="W56" s="494" t="s">
        <v>290</v>
      </c>
      <c r="X56" s="495">
        <v>4</v>
      </c>
      <c r="Y56" s="388">
        <v>0.4</v>
      </c>
      <c r="Z56" s="243">
        <f>BD.PD7[[#This Row],[Av.P1 '[%']]]*BD.PD7[[#This Row],[Ppto. Orden Interna '[DOP']]]</f>
        <v>71500</v>
      </c>
      <c r="AA56" s="495">
        <v>19</v>
      </c>
      <c r="AB56" s="388">
        <v>0.5</v>
      </c>
      <c r="AC56" s="243">
        <f>BD.PD7[[#This Row],[Av.P2 '[%']]]*BD.PD7[[#This Row],[Ppto. Orden Interna '[DOP']]]</f>
        <v>89375</v>
      </c>
      <c r="AD56" s="495">
        <v>21</v>
      </c>
      <c r="AE56" s="388">
        <v>0.1</v>
      </c>
      <c r="AF56" s="243">
        <f>BD.PD7[[#This Row],[Av.P3 '[%']]]*BD.PD7[[#This Row],[Ppto. Orden Interna '[DOP']]]</f>
        <v>17875</v>
      </c>
      <c r="AG56" s="243"/>
      <c r="AH56" s="243"/>
      <c r="AI56" s="243">
        <f>BD.PD7[[#This Row],[Av.P2 '[%']]]*BD.PD7[[#This Row],[Ppto. Orden Interna '[DOP']]]</f>
        <v>89375</v>
      </c>
      <c r="AJ56" s="243"/>
      <c r="AK56" s="243"/>
      <c r="AL56" s="243">
        <f>BD.PD7[[#This Row],[Av.P2 '[%']]]*BD.PD7[[#This Row],[Ppto. Orden Interna '[DOP']]]</f>
        <v>89375</v>
      </c>
      <c r="AM56" s="496">
        <f>BD.PD7[[#This Row],[Pago 3]]+BD.PD7[[#This Row],[Pago 2]]+BD.PD7[[#This Row],[Pago 1]]</f>
        <v>178750</v>
      </c>
      <c r="AN56" s="308" t="s">
        <v>244</v>
      </c>
      <c r="AO56" s="308" t="s">
        <v>245</v>
      </c>
      <c r="AP56" s="308" t="s">
        <v>246</v>
      </c>
      <c r="AQ56" s="308" t="s">
        <v>247</v>
      </c>
      <c r="AR56" s="308">
        <v>594</v>
      </c>
      <c r="AS56" s="308" t="s">
        <v>258</v>
      </c>
      <c r="AT56" s="249" t="s">
        <v>1277</v>
      </c>
      <c r="AU56" s="249" t="s">
        <v>47</v>
      </c>
    </row>
    <row r="57" spans="1:47" hidden="1" x14ac:dyDescent="0.3">
      <c r="A57" s="174">
        <v>2.09</v>
      </c>
      <c r="B57" s="231" t="s">
        <v>243</v>
      </c>
      <c r="C57" s="232" t="str">
        <f>VLOOKUP(BD.PD7[[#This Row],[Pos]],PPto[],3,FALSE)</f>
        <v>2.09 Rejillas y Sumideros</v>
      </c>
      <c r="D57" s="233" t="s">
        <v>243</v>
      </c>
      <c r="E57" s="305">
        <f>IF(BD.PD7[[#This Row],[.]]="*",VLOOKUP(BD.PD7[[#This Row],[Pos]],Presupuesto!A:H,7,FALSE),"")</f>
        <v>10654.03492063492</v>
      </c>
      <c r="F57" s="234"/>
      <c r="G57" s="174"/>
      <c r="H57" s="174"/>
      <c r="I57" s="174"/>
      <c r="J57" s="392">
        <v>1</v>
      </c>
      <c r="K57" s="233" t="s">
        <v>117</v>
      </c>
      <c r="L57" s="383">
        <f>IF(BD.PD7[[#This Row],[Mon]]="DOP",1,HLOOKUP(BD.PD7[[#This Row],[Mon]],$K$1:$L$2,2,FALSE))</f>
        <v>65</v>
      </c>
      <c r="M57" s="490">
        <v>0</v>
      </c>
      <c r="N57" s="243">
        <f>BD.PD7[[#This Row],[Cant.]]*BD.PD7[[#This Row],[ Tasa ]]*BD.PD7[[#This Row],[ Precio Und.]]</f>
        <v>0</v>
      </c>
      <c r="O57" s="491">
        <v>0</v>
      </c>
      <c r="P57" s="243">
        <f>IF(BD.PD7[[#This Row],[Liquid. '[%']]]&lt;&gt;0,(BD.PD7[[#This Row],[Valor Neto '[DOP']]]*BD.PD7[[#This Row],[Liquid. '[%']]])+BD.PD7[[#This Row],[Valor Neto '[DOP']]],BD.PD7[[#This Row],[Valor Neto '[DOP']]])</f>
        <v>0</v>
      </c>
      <c r="Q57" s="243">
        <f>BD.PD7[[#This Row],[Ppto. Orden Interna '[DOP']]]/HLOOKUP("USD",$K$1:$L$2,2,FALSE)</f>
        <v>0</v>
      </c>
      <c r="R57" s="381"/>
      <c r="S57" s="387"/>
      <c r="T57" s="387"/>
      <c r="U57" s="492" t="s">
        <v>249</v>
      </c>
      <c r="V57" s="493">
        <v>801667</v>
      </c>
      <c r="W57" s="494"/>
      <c r="X57" s="495"/>
      <c r="Y57" s="388"/>
      <c r="Z57" s="243">
        <f>BD.PD7[[#This Row],[Av.P1 '[%']]]*BD.PD7[[#This Row],[Ppto. Orden Interna '[DOP']]]</f>
        <v>0</v>
      </c>
      <c r="AA57" s="249"/>
      <c r="AB57" s="389"/>
      <c r="AC57" s="243">
        <f>BD.PD7[[#This Row],[Av.P2 '[%']]]*BD.PD7[[#This Row],[Ppto. Orden Interna '[DOP']]]</f>
        <v>0</v>
      </c>
      <c r="AD57" s="249"/>
      <c r="AE57" s="389"/>
      <c r="AF57" s="243">
        <f>BD.PD7[[#This Row],[Av.P3 '[%']]]*BD.PD7[[#This Row],[Ppto. Orden Interna '[DOP']]]</f>
        <v>0</v>
      </c>
      <c r="AG57" s="243"/>
      <c r="AH57" s="243"/>
      <c r="AI57" s="243">
        <f>BD.PD7[[#This Row],[Av.P2 '[%']]]*BD.PD7[[#This Row],[Ppto. Orden Interna '[DOP']]]</f>
        <v>0</v>
      </c>
      <c r="AJ57" s="243"/>
      <c r="AK57" s="243"/>
      <c r="AL57" s="243">
        <f>BD.PD7[[#This Row],[Av.P2 '[%']]]*BD.PD7[[#This Row],[Ppto. Orden Interna '[DOP']]]</f>
        <v>0</v>
      </c>
      <c r="AM57" s="496">
        <f>BD.PD7[[#This Row],[Pago 3]]+BD.PD7[[#This Row],[Pago 2]]+BD.PD7[[#This Row],[Pago 1]]</f>
        <v>0</v>
      </c>
      <c r="AN57" s="308" t="s">
        <v>244</v>
      </c>
      <c r="AO57" s="308" t="s">
        <v>245</v>
      </c>
      <c r="AP57" s="308" t="s">
        <v>246</v>
      </c>
      <c r="AQ57" s="308" t="s">
        <v>247</v>
      </c>
      <c r="AR57" s="308">
        <v>594</v>
      </c>
      <c r="AS57" s="308" t="s">
        <v>248</v>
      </c>
      <c r="AT57" s="249" t="s">
        <v>1277</v>
      </c>
      <c r="AU57" s="249" t="s">
        <v>47</v>
      </c>
    </row>
    <row r="58" spans="1:47" hidden="1" x14ac:dyDescent="0.3">
      <c r="A58" s="174">
        <v>2.09</v>
      </c>
      <c r="B58" s="231"/>
      <c r="C58" s="232" t="str">
        <f>VLOOKUP(BD.PD7[[#This Row],[Pos]],PPto[],3,FALSE)</f>
        <v>2.09 Rejillas y Sumideros</v>
      </c>
      <c r="D58" s="174" t="s">
        <v>23</v>
      </c>
      <c r="E58" s="305" t="str">
        <f>IF(BD.PD7[[#This Row],[.]]="*",VLOOKUP(BD.PD7[[#This Row],[Pos]],Presupuesto!A:H,7,FALSE),"")</f>
        <v/>
      </c>
      <c r="F58" s="234" t="s">
        <v>294</v>
      </c>
      <c r="G58" s="381" t="s">
        <v>1220</v>
      </c>
      <c r="H58" s="381">
        <v>4600072801</v>
      </c>
      <c r="I58" s="497" t="s">
        <v>1223</v>
      </c>
      <c r="J58" s="382">
        <v>4</v>
      </c>
      <c r="K58" s="174" t="s">
        <v>260</v>
      </c>
      <c r="L58" s="383">
        <f>IF(BD.PD7[[#This Row],[Mon]]="DOP",1,HLOOKUP(BD.PD7[[#This Row],[Mon]],$K$1:$L$2,2,FALSE))</f>
        <v>1</v>
      </c>
      <c r="M58" s="384">
        <v>20631</v>
      </c>
      <c r="N58" s="243">
        <f>BD.PD7[[#This Row],[Cant.]]*BD.PD7[[#This Row],[ Tasa ]]*BD.PD7[[#This Row],[ Precio Und.]]</f>
        <v>82524</v>
      </c>
      <c r="O58" s="386">
        <v>0</v>
      </c>
      <c r="P58" s="243">
        <f>IF(BD.PD7[[#This Row],[Liquid. '[%']]]&lt;&gt;0,(BD.PD7[[#This Row],[Valor Neto '[DOP']]]*BD.PD7[[#This Row],[Liquid. '[%']]])+BD.PD7[[#This Row],[Valor Neto '[DOP']]],BD.PD7[[#This Row],[Valor Neto '[DOP']]])</f>
        <v>82524</v>
      </c>
      <c r="Q58" s="243">
        <f>BD.PD7[[#This Row],[Ppto. Orden Interna '[DOP']]]/HLOOKUP("USD",$K$1:$L$2,2,FALSE)</f>
        <v>1269.5999999999999</v>
      </c>
      <c r="R58" s="381" t="s">
        <v>295</v>
      </c>
      <c r="S58" s="387"/>
      <c r="T58" s="387"/>
      <c r="U58" s="492" t="s">
        <v>249</v>
      </c>
      <c r="V58" s="493">
        <v>801667</v>
      </c>
      <c r="W58" s="494" t="s">
        <v>296</v>
      </c>
      <c r="X58" s="495">
        <v>3</v>
      </c>
      <c r="Y58" s="388">
        <v>0.4</v>
      </c>
      <c r="Z58" s="243">
        <f>BD.PD7[[#This Row],[Av.P1 '[%']]]*BD.PD7[[#This Row],[Ppto. Orden Interna '[DOP']]]</f>
        <v>33009.599999999999</v>
      </c>
      <c r="AA58" s="495">
        <v>6</v>
      </c>
      <c r="AB58" s="388">
        <v>0.6</v>
      </c>
      <c r="AC58" s="243">
        <f>BD.PD7[[#This Row],[Av.P2 '[%']]]*BD.PD7[[#This Row],[Ppto. Orden Interna '[DOP']]]</f>
        <v>49514.400000000001</v>
      </c>
      <c r="AD58" s="249"/>
      <c r="AE58" s="389"/>
      <c r="AF58" s="243">
        <f>BD.PD7[[#This Row],[Av.P3 '[%']]]*BD.PD7[[#This Row],[Ppto. Orden Interna '[DOP']]]</f>
        <v>0</v>
      </c>
      <c r="AG58" s="243"/>
      <c r="AH58" s="243"/>
      <c r="AI58" s="243">
        <f>BD.PD7[[#This Row],[Av.P2 '[%']]]*BD.PD7[[#This Row],[Ppto. Orden Interna '[DOP']]]</f>
        <v>49514.400000000001</v>
      </c>
      <c r="AJ58" s="243"/>
      <c r="AK58" s="243"/>
      <c r="AL58" s="243">
        <f>BD.PD7[[#This Row],[Av.P2 '[%']]]*BD.PD7[[#This Row],[Ppto. Orden Interna '[DOP']]]</f>
        <v>49514.400000000001</v>
      </c>
      <c r="AM58" s="496">
        <f>BD.PD7[[#This Row],[Pago 3]]+BD.PD7[[#This Row],[Pago 2]]+BD.PD7[[#This Row],[Pago 1]]</f>
        <v>82524</v>
      </c>
      <c r="AN58" s="308" t="s">
        <v>244</v>
      </c>
      <c r="AO58" s="308" t="s">
        <v>245</v>
      </c>
      <c r="AP58" s="308" t="s">
        <v>246</v>
      </c>
      <c r="AQ58" s="308" t="s">
        <v>247</v>
      </c>
      <c r="AR58" s="308">
        <v>594</v>
      </c>
      <c r="AS58" s="308" t="s">
        <v>258</v>
      </c>
      <c r="AT58" s="249" t="s">
        <v>1277</v>
      </c>
      <c r="AU58" s="249" t="s">
        <v>47</v>
      </c>
    </row>
    <row r="59" spans="1:47" hidden="1" x14ac:dyDescent="0.3">
      <c r="A59" s="174">
        <v>2.09</v>
      </c>
      <c r="B59" s="231"/>
      <c r="C59" s="232" t="str">
        <f>VLOOKUP(BD.PD7[[#This Row],[Pos]],PPto[],3,FALSE)</f>
        <v>2.09 Rejillas y Sumideros</v>
      </c>
      <c r="D59" s="174" t="s">
        <v>23</v>
      </c>
      <c r="E59" s="305" t="str">
        <f>IF(BD.PD7[[#This Row],[.]]="*",VLOOKUP(BD.PD7[[#This Row],[Pos]],Presupuesto!A:H,7,FALSE),"")</f>
        <v/>
      </c>
      <c r="F59" s="234" t="s">
        <v>297</v>
      </c>
      <c r="G59" s="381" t="s">
        <v>1220</v>
      </c>
      <c r="H59" s="381">
        <v>4600072801</v>
      </c>
      <c r="I59" s="497" t="s">
        <v>1223</v>
      </c>
      <c r="J59" s="382">
        <v>11</v>
      </c>
      <c r="K59" s="174" t="s">
        <v>260</v>
      </c>
      <c r="L59" s="383">
        <f>IF(BD.PD7[[#This Row],[Mon]]="DOP",1,HLOOKUP(BD.PD7[[#This Row],[Mon]],$K$1:$L$2,2,FALSE))</f>
        <v>1</v>
      </c>
      <c r="M59" s="384">
        <v>24606</v>
      </c>
      <c r="N59" s="243">
        <f>BD.PD7[[#This Row],[Cant.]]*BD.PD7[[#This Row],[ Tasa ]]*BD.PD7[[#This Row],[ Precio Und.]]</f>
        <v>270666</v>
      </c>
      <c r="O59" s="386">
        <v>0</v>
      </c>
      <c r="P59" s="243">
        <f>IF(BD.PD7[[#This Row],[Liquid. '[%']]]&lt;&gt;0,(BD.PD7[[#This Row],[Valor Neto '[DOP']]]*BD.PD7[[#This Row],[Liquid. '[%']]])+BD.PD7[[#This Row],[Valor Neto '[DOP']]],BD.PD7[[#This Row],[Valor Neto '[DOP']]])</f>
        <v>270666</v>
      </c>
      <c r="Q59" s="243">
        <f>BD.PD7[[#This Row],[Ppto. Orden Interna '[DOP']]]/HLOOKUP("USD",$K$1:$L$2,2,FALSE)</f>
        <v>4164.0923076923073</v>
      </c>
      <c r="R59" s="381" t="s">
        <v>295</v>
      </c>
      <c r="S59" s="387"/>
      <c r="T59" s="387"/>
      <c r="U59" s="492" t="s">
        <v>249</v>
      </c>
      <c r="V59" s="493">
        <v>801667</v>
      </c>
      <c r="W59" s="494" t="s">
        <v>296</v>
      </c>
      <c r="X59" s="495">
        <v>3</v>
      </c>
      <c r="Y59" s="388">
        <v>0.4</v>
      </c>
      <c r="Z59" s="243">
        <f>BD.PD7[[#This Row],[Av.P1 '[%']]]*BD.PD7[[#This Row],[Ppto. Orden Interna '[DOP']]]</f>
        <v>108266.40000000001</v>
      </c>
      <c r="AA59" s="495">
        <v>6</v>
      </c>
      <c r="AB59" s="388">
        <v>0.6</v>
      </c>
      <c r="AC59" s="243">
        <f>BD.PD7[[#This Row],[Av.P2 '[%']]]*BD.PD7[[#This Row],[Ppto. Orden Interna '[DOP']]]</f>
        <v>162399.6</v>
      </c>
      <c r="AD59" s="249"/>
      <c r="AE59" s="389"/>
      <c r="AF59" s="243">
        <f>BD.PD7[[#This Row],[Av.P3 '[%']]]*BD.PD7[[#This Row],[Ppto. Orden Interna '[DOP']]]</f>
        <v>0</v>
      </c>
      <c r="AG59" s="243"/>
      <c r="AH59" s="243"/>
      <c r="AI59" s="243">
        <f>BD.PD7[[#This Row],[Av.P2 '[%']]]*BD.PD7[[#This Row],[Ppto. Orden Interna '[DOP']]]</f>
        <v>162399.6</v>
      </c>
      <c r="AJ59" s="243"/>
      <c r="AK59" s="243"/>
      <c r="AL59" s="243">
        <f>BD.PD7[[#This Row],[Av.P2 '[%']]]*BD.PD7[[#This Row],[Ppto. Orden Interna '[DOP']]]</f>
        <v>162399.6</v>
      </c>
      <c r="AM59" s="496">
        <f>BD.PD7[[#This Row],[Pago 3]]+BD.PD7[[#This Row],[Pago 2]]+BD.PD7[[#This Row],[Pago 1]]</f>
        <v>270666</v>
      </c>
      <c r="AN59" s="308" t="s">
        <v>244</v>
      </c>
      <c r="AO59" s="308" t="s">
        <v>245</v>
      </c>
      <c r="AP59" s="308" t="s">
        <v>246</v>
      </c>
      <c r="AQ59" s="308" t="s">
        <v>247</v>
      </c>
      <c r="AR59" s="308">
        <v>594</v>
      </c>
      <c r="AS59" s="308" t="s">
        <v>258</v>
      </c>
      <c r="AT59" s="249" t="s">
        <v>1277</v>
      </c>
      <c r="AU59" s="249" t="s">
        <v>47</v>
      </c>
    </row>
    <row r="60" spans="1:47" hidden="1" x14ac:dyDescent="0.3">
      <c r="A60" s="174">
        <v>2.09</v>
      </c>
      <c r="B60" s="231"/>
      <c r="C60" s="232" t="str">
        <f>VLOOKUP(BD.PD7[[#This Row],[Pos]],PPto[],3,FALSE)</f>
        <v>2.09 Rejillas y Sumideros</v>
      </c>
      <c r="D60" s="174" t="s">
        <v>23</v>
      </c>
      <c r="E60" s="305" t="str">
        <f>IF(BD.PD7[[#This Row],[.]]="*",VLOOKUP(BD.PD7[[#This Row],[Pos]],Presupuesto!A:H,7,FALSE),"")</f>
        <v/>
      </c>
      <c r="F60" s="234" t="s">
        <v>298</v>
      </c>
      <c r="G60" s="381" t="s">
        <v>1220</v>
      </c>
      <c r="H60" s="381">
        <v>4600072801</v>
      </c>
      <c r="I60" s="497" t="s">
        <v>1223</v>
      </c>
      <c r="J60" s="382">
        <v>10</v>
      </c>
      <c r="K60" s="174" t="s">
        <v>260</v>
      </c>
      <c r="L60" s="383">
        <f>IF(BD.PD7[[#This Row],[Mon]]="DOP",1,HLOOKUP(BD.PD7[[#This Row],[Mon]],$K$1:$L$2,2,FALSE))</f>
        <v>1</v>
      </c>
      <c r="M60" s="384">
        <v>31801.42</v>
      </c>
      <c r="N60" s="243">
        <f>BD.PD7[[#This Row],[Cant.]]*BD.PD7[[#This Row],[ Tasa ]]*BD.PD7[[#This Row],[ Precio Und.]]</f>
        <v>318014.19999999995</v>
      </c>
      <c r="O60" s="386">
        <v>0</v>
      </c>
      <c r="P60" s="243">
        <f>IF(BD.PD7[[#This Row],[Liquid. '[%']]]&lt;&gt;0,(BD.PD7[[#This Row],[Valor Neto '[DOP']]]*BD.PD7[[#This Row],[Liquid. '[%']]])+BD.PD7[[#This Row],[Valor Neto '[DOP']]],BD.PD7[[#This Row],[Valor Neto '[DOP']]])</f>
        <v>318014.19999999995</v>
      </c>
      <c r="Q60" s="243">
        <f>BD.PD7[[#This Row],[Ppto. Orden Interna '[DOP']]]/HLOOKUP("USD",$K$1:$L$2,2,FALSE)</f>
        <v>4892.5261538461527</v>
      </c>
      <c r="R60" s="381" t="s">
        <v>295</v>
      </c>
      <c r="S60" s="387"/>
      <c r="T60" s="387"/>
      <c r="U60" s="492" t="s">
        <v>249</v>
      </c>
      <c r="V60" s="493">
        <v>801667</v>
      </c>
      <c r="W60" s="494" t="s">
        <v>296</v>
      </c>
      <c r="X60" s="495">
        <v>3</v>
      </c>
      <c r="Y60" s="388">
        <v>0.4</v>
      </c>
      <c r="Z60" s="243">
        <f>BD.PD7[[#This Row],[Av.P1 '[%']]]*BD.PD7[[#This Row],[Ppto. Orden Interna '[DOP']]]</f>
        <v>127205.68</v>
      </c>
      <c r="AA60" s="495">
        <v>6</v>
      </c>
      <c r="AB60" s="388">
        <v>0.6</v>
      </c>
      <c r="AC60" s="243">
        <f>BD.PD7[[#This Row],[Av.P2 '[%']]]*BD.PD7[[#This Row],[Ppto. Orden Interna '[DOP']]]</f>
        <v>190808.51999999996</v>
      </c>
      <c r="AD60" s="249"/>
      <c r="AE60" s="389"/>
      <c r="AF60" s="243">
        <f>BD.PD7[[#This Row],[Av.P3 '[%']]]*BD.PD7[[#This Row],[Ppto. Orden Interna '[DOP']]]</f>
        <v>0</v>
      </c>
      <c r="AG60" s="243"/>
      <c r="AH60" s="243"/>
      <c r="AI60" s="243">
        <f>BD.PD7[[#This Row],[Av.P2 '[%']]]*BD.PD7[[#This Row],[Ppto. Orden Interna '[DOP']]]</f>
        <v>190808.51999999996</v>
      </c>
      <c r="AJ60" s="243"/>
      <c r="AK60" s="243"/>
      <c r="AL60" s="243">
        <f>BD.PD7[[#This Row],[Av.P2 '[%']]]*BD.PD7[[#This Row],[Ppto. Orden Interna '[DOP']]]</f>
        <v>190808.51999999996</v>
      </c>
      <c r="AM60" s="496">
        <f>BD.PD7[[#This Row],[Pago 3]]+BD.PD7[[#This Row],[Pago 2]]+BD.PD7[[#This Row],[Pago 1]]</f>
        <v>318014.19999999995</v>
      </c>
      <c r="AN60" s="308" t="s">
        <v>244</v>
      </c>
      <c r="AO60" s="308" t="s">
        <v>245</v>
      </c>
      <c r="AP60" s="308" t="s">
        <v>246</v>
      </c>
      <c r="AQ60" s="308" t="s">
        <v>247</v>
      </c>
      <c r="AR60" s="308">
        <v>594</v>
      </c>
      <c r="AS60" s="308" t="s">
        <v>258</v>
      </c>
      <c r="AT60" s="249" t="s">
        <v>1277</v>
      </c>
      <c r="AU60" s="249" t="s">
        <v>47</v>
      </c>
    </row>
    <row r="61" spans="1:47" hidden="1" x14ac:dyDescent="0.3">
      <c r="A61" s="174">
        <v>2.1</v>
      </c>
      <c r="B61" s="231" t="s">
        <v>243</v>
      </c>
      <c r="C61" s="232" t="str">
        <f>VLOOKUP(BD.PD7[[#This Row],[Pos]],PPto[],3,FALSE)</f>
        <v>2.10 Supervisión Civil y Sanitaria</v>
      </c>
      <c r="D61" s="233" t="s">
        <v>243</v>
      </c>
      <c r="E61" s="305">
        <f>IF(BD.PD7[[#This Row],[.]]="*",VLOOKUP(BD.PD7[[#This Row],[Pos]],Presupuesto!A:H,7,FALSE),"")</f>
        <v>0</v>
      </c>
      <c r="F61" s="234"/>
      <c r="G61" s="174"/>
      <c r="H61" s="174"/>
      <c r="I61" s="174"/>
      <c r="J61" s="392">
        <v>1</v>
      </c>
      <c r="K61" s="233" t="s">
        <v>117</v>
      </c>
      <c r="L61" s="383">
        <f>IF(BD.PD7[[#This Row],[Mon]]="DOP",1,HLOOKUP(BD.PD7[[#This Row],[Mon]],$K$1:$L$2,2,FALSE))</f>
        <v>65</v>
      </c>
      <c r="M61" s="490">
        <v>0</v>
      </c>
      <c r="N61" s="243">
        <f>BD.PD7[[#This Row],[Cant.]]*BD.PD7[[#This Row],[ Tasa ]]*BD.PD7[[#This Row],[ Precio Und.]]</f>
        <v>0</v>
      </c>
      <c r="O61" s="491">
        <v>0</v>
      </c>
      <c r="P61" s="243">
        <f>IF(BD.PD7[[#This Row],[Liquid. '[%']]]&lt;&gt;0,(BD.PD7[[#This Row],[Valor Neto '[DOP']]]*BD.PD7[[#This Row],[Liquid. '[%']]])+BD.PD7[[#This Row],[Valor Neto '[DOP']]],BD.PD7[[#This Row],[Valor Neto '[DOP']]])</f>
        <v>0</v>
      </c>
      <c r="Q61" s="243">
        <f>BD.PD7[[#This Row],[Ppto. Orden Interna '[DOP']]]/HLOOKUP("USD",$K$1:$L$2,2,FALSE)</f>
        <v>0</v>
      </c>
      <c r="R61" s="381"/>
      <c r="S61" s="387"/>
      <c r="T61" s="387"/>
      <c r="U61" s="492" t="s">
        <v>249</v>
      </c>
      <c r="V61" s="493">
        <v>801667</v>
      </c>
      <c r="W61" s="494"/>
      <c r="X61" s="495"/>
      <c r="Y61" s="388"/>
      <c r="Z61" s="243">
        <f>BD.PD7[[#This Row],[Av.P1 '[%']]]*BD.PD7[[#This Row],[Ppto. Orden Interna '[DOP']]]</f>
        <v>0</v>
      </c>
      <c r="AA61" s="249"/>
      <c r="AB61" s="389"/>
      <c r="AC61" s="243">
        <f>BD.PD7[[#This Row],[Av.P2 '[%']]]*BD.PD7[[#This Row],[Ppto. Orden Interna '[DOP']]]</f>
        <v>0</v>
      </c>
      <c r="AD61" s="249"/>
      <c r="AE61" s="389"/>
      <c r="AF61" s="243">
        <f>BD.PD7[[#This Row],[Av.P3 '[%']]]*BD.PD7[[#This Row],[Ppto. Orden Interna '[DOP']]]</f>
        <v>0</v>
      </c>
      <c r="AG61" s="243"/>
      <c r="AH61" s="243"/>
      <c r="AI61" s="243">
        <f>BD.PD7[[#This Row],[Av.P2 '[%']]]*BD.PD7[[#This Row],[Ppto. Orden Interna '[DOP']]]</f>
        <v>0</v>
      </c>
      <c r="AJ61" s="243"/>
      <c r="AK61" s="243"/>
      <c r="AL61" s="243">
        <f>BD.PD7[[#This Row],[Av.P2 '[%']]]*BD.PD7[[#This Row],[Ppto. Orden Interna '[DOP']]]</f>
        <v>0</v>
      </c>
      <c r="AM61" s="496">
        <f>BD.PD7[[#This Row],[Pago 3]]+BD.PD7[[#This Row],[Pago 2]]+BD.PD7[[#This Row],[Pago 1]]</f>
        <v>0</v>
      </c>
      <c r="AN61" s="308" t="s">
        <v>244</v>
      </c>
      <c r="AO61" s="308" t="s">
        <v>245</v>
      </c>
      <c r="AP61" s="308" t="s">
        <v>246</v>
      </c>
      <c r="AQ61" s="308" t="s">
        <v>247</v>
      </c>
      <c r="AR61" s="308">
        <v>594</v>
      </c>
      <c r="AS61" s="308" t="s">
        <v>248</v>
      </c>
      <c r="AT61" s="249" t="s">
        <v>1277</v>
      </c>
      <c r="AU61" s="249" t="s">
        <v>47</v>
      </c>
    </row>
    <row r="62" spans="1:47" hidden="1" x14ac:dyDescent="0.3">
      <c r="A62" s="174">
        <v>2.11</v>
      </c>
      <c r="B62" s="231" t="s">
        <v>243</v>
      </c>
      <c r="C62" s="232" t="str">
        <f>VLOOKUP(BD.PD7[[#This Row],[Pos]],PPto[],3,FALSE)</f>
        <v>2.11 Supervisión Arquitectónica</v>
      </c>
      <c r="D62" s="233" t="s">
        <v>243</v>
      </c>
      <c r="E62" s="305">
        <f>IF(BD.PD7[[#This Row],[.]]="*",VLOOKUP(BD.PD7[[#This Row],[Pos]],Presupuesto!A:H,7,FALSE),"")</f>
        <v>0</v>
      </c>
      <c r="F62" s="234"/>
      <c r="G62" s="174"/>
      <c r="H62" s="174"/>
      <c r="I62" s="174"/>
      <c r="J62" s="392">
        <v>1</v>
      </c>
      <c r="K62" s="233" t="s">
        <v>117</v>
      </c>
      <c r="L62" s="383">
        <f>IF(BD.PD7[[#This Row],[Mon]]="DOP",1,HLOOKUP(BD.PD7[[#This Row],[Mon]],$K$1:$L$2,2,FALSE))</f>
        <v>65</v>
      </c>
      <c r="M62" s="490">
        <v>0</v>
      </c>
      <c r="N62" s="243">
        <f>BD.PD7[[#This Row],[Cant.]]*BD.PD7[[#This Row],[ Tasa ]]*BD.PD7[[#This Row],[ Precio Und.]]</f>
        <v>0</v>
      </c>
      <c r="O62" s="491">
        <v>0</v>
      </c>
      <c r="P62" s="243">
        <f>IF(BD.PD7[[#This Row],[Liquid. '[%']]]&lt;&gt;0,(BD.PD7[[#This Row],[Valor Neto '[DOP']]]*BD.PD7[[#This Row],[Liquid. '[%']]])+BD.PD7[[#This Row],[Valor Neto '[DOP']]],BD.PD7[[#This Row],[Valor Neto '[DOP']]])</f>
        <v>0</v>
      </c>
      <c r="Q62" s="243">
        <f>BD.PD7[[#This Row],[Ppto. Orden Interna '[DOP']]]/HLOOKUP("USD",$K$1:$L$2,2,FALSE)</f>
        <v>0</v>
      </c>
      <c r="R62" s="381"/>
      <c r="S62" s="387"/>
      <c r="T62" s="387"/>
      <c r="U62" s="492" t="s">
        <v>249</v>
      </c>
      <c r="V62" s="493">
        <v>801667</v>
      </c>
      <c r="W62" s="494"/>
      <c r="X62" s="495"/>
      <c r="Y62" s="388"/>
      <c r="Z62" s="243">
        <f>BD.PD7[[#This Row],[Av.P1 '[%']]]*BD.PD7[[#This Row],[Ppto. Orden Interna '[DOP']]]</f>
        <v>0</v>
      </c>
      <c r="AA62" s="249"/>
      <c r="AB62" s="389"/>
      <c r="AC62" s="243">
        <f>BD.PD7[[#This Row],[Av.P2 '[%']]]*BD.PD7[[#This Row],[Ppto. Orden Interna '[DOP']]]</f>
        <v>0</v>
      </c>
      <c r="AD62" s="249"/>
      <c r="AE62" s="389"/>
      <c r="AF62" s="243">
        <f>BD.PD7[[#This Row],[Av.P3 '[%']]]*BD.PD7[[#This Row],[Ppto. Orden Interna '[DOP']]]</f>
        <v>0</v>
      </c>
      <c r="AG62" s="243"/>
      <c r="AH62" s="243"/>
      <c r="AI62" s="243">
        <f>BD.PD7[[#This Row],[Av.P2 '[%']]]*BD.PD7[[#This Row],[Ppto. Orden Interna '[DOP']]]</f>
        <v>0</v>
      </c>
      <c r="AJ62" s="243"/>
      <c r="AK62" s="243"/>
      <c r="AL62" s="243">
        <f>BD.PD7[[#This Row],[Av.P2 '[%']]]*BD.PD7[[#This Row],[Ppto. Orden Interna '[DOP']]]</f>
        <v>0</v>
      </c>
      <c r="AM62" s="496">
        <f>BD.PD7[[#This Row],[Pago 3]]+BD.PD7[[#This Row],[Pago 2]]+BD.PD7[[#This Row],[Pago 1]]</f>
        <v>0</v>
      </c>
      <c r="AN62" s="308" t="s">
        <v>244</v>
      </c>
      <c r="AO62" s="308" t="s">
        <v>245</v>
      </c>
      <c r="AP62" s="308" t="s">
        <v>246</v>
      </c>
      <c r="AQ62" s="308" t="s">
        <v>247</v>
      </c>
      <c r="AR62" s="308">
        <v>594</v>
      </c>
      <c r="AS62" s="308" t="s">
        <v>248</v>
      </c>
      <c r="AT62" s="249" t="s">
        <v>1277</v>
      </c>
      <c r="AU62" s="249" t="s">
        <v>47</v>
      </c>
    </row>
    <row r="63" spans="1:47" hidden="1" x14ac:dyDescent="0.3">
      <c r="A63" s="174">
        <v>3.01</v>
      </c>
      <c r="B63" s="231" t="s">
        <v>243</v>
      </c>
      <c r="C63" s="232" t="str">
        <f>VLOOKUP(BD.PD7[[#This Row],[Pos]],PPto[],3,FALSE)</f>
        <v>3.01 Instalaciones Eléctricas</v>
      </c>
      <c r="D63" s="233" t="s">
        <v>243</v>
      </c>
      <c r="E63" s="305">
        <f>IF(BD.PD7[[#This Row],[.]]="*",VLOOKUP(BD.PD7[[#This Row],[Pos]],Presupuesto!A:H,7,FALSE),"")</f>
        <v>0</v>
      </c>
      <c r="F63" s="234"/>
      <c r="G63" s="174"/>
      <c r="H63" s="174"/>
      <c r="I63" s="174"/>
      <c r="J63" s="392">
        <v>1</v>
      </c>
      <c r="K63" s="233" t="s">
        <v>117</v>
      </c>
      <c r="L63" s="383">
        <f>IF(BD.PD7[[#This Row],[Mon]]="DOP",1,HLOOKUP(BD.PD7[[#This Row],[Mon]],$K$1:$L$2,2,FALSE))</f>
        <v>65</v>
      </c>
      <c r="M63" s="490">
        <v>0</v>
      </c>
      <c r="N63" s="243">
        <f>BD.PD7[[#This Row],[Cant.]]*BD.PD7[[#This Row],[ Tasa ]]*BD.PD7[[#This Row],[ Precio Und.]]</f>
        <v>0</v>
      </c>
      <c r="O63" s="491">
        <v>0</v>
      </c>
      <c r="P63" s="243">
        <f>IF(BD.PD7[[#This Row],[Liquid. '[%']]]&lt;&gt;0,(BD.PD7[[#This Row],[Valor Neto '[DOP']]]*BD.PD7[[#This Row],[Liquid. '[%']]])+BD.PD7[[#This Row],[Valor Neto '[DOP']]],BD.PD7[[#This Row],[Valor Neto '[DOP']]])</f>
        <v>0</v>
      </c>
      <c r="Q63" s="243">
        <f>BD.PD7[[#This Row],[Ppto. Orden Interna '[DOP']]]/HLOOKUP("USD",$K$1:$L$2,2,FALSE)</f>
        <v>0</v>
      </c>
      <c r="R63" s="381"/>
      <c r="S63" s="387"/>
      <c r="T63" s="387"/>
      <c r="U63" s="492" t="s">
        <v>299</v>
      </c>
      <c r="V63" s="493">
        <v>801668</v>
      </c>
      <c r="W63" s="494"/>
      <c r="X63" s="495"/>
      <c r="Y63" s="388"/>
      <c r="Z63" s="243">
        <f>BD.PD7[[#This Row],[Av.P1 '[%']]]*BD.PD7[[#This Row],[Ppto. Orden Interna '[DOP']]]</f>
        <v>0</v>
      </c>
      <c r="AA63" s="249"/>
      <c r="AB63" s="389"/>
      <c r="AC63" s="243">
        <f>BD.PD7[[#This Row],[Av.P2 '[%']]]*BD.PD7[[#This Row],[Ppto. Orden Interna '[DOP']]]</f>
        <v>0</v>
      </c>
      <c r="AD63" s="249"/>
      <c r="AE63" s="389"/>
      <c r="AF63" s="243">
        <f>BD.PD7[[#This Row],[Av.P3 '[%']]]*BD.PD7[[#This Row],[Ppto. Orden Interna '[DOP']]]</f>
        <v>0</v>
      </c>
      <c r="AG63" s="243"/>
      <c r="AH63" s="243"/>
      <c r="AI63" s="243">
        <f>BD.PD7[[#This Row],[Av.P2 '[%']]]*BD.PD7[[#This Row],[Ppto. Orden Interna '[DOP']]]</f>
        <v>0</v>
      </c>
      <c r="AJ63" s="243"/>
      <c r="AK63" s="243"/>
      <c r="AL63" s="243">
        <f>BD.PD7[[#This Row],[Av.P2 '[%']]]*BD.PD7[[#This Row],[Ppto. Orden Interna '[DOP']]]</f>
        <v>0</v>
      </c>
      <c r="AM63" s="496">
        <f>BD.PD7[[#This Row],[Pago 3]]+BD.PD7[[#This Row],[Pago 2]]+BD.PD7[[#This Row],[Pago 1]]</f>
        <v>0</v>
      </c>
      <c r="AN63" s="308" t="s">
        <v>244</v>
      </c>
      <c r="AO63" s="308" t="s">
        <v>245</v>
      </c>
      <c r="AP63" s="308" t="s">
        <v>246</v>
      </c>
      <c r="AQ63" s="308" t="s">
        <v>247</v>
      </c>
      <c r="AR63" s="308">
        <v>594</v>
      </c>
      <c r="AS63" s="308" t="s">
        <v>248</v>
      </c>
      <c r="AT63" s="249" t="s">
        <v>1277</v>
      </c>
      <c r="AU63" s="249" t="s">
        <v>60</v>
      </c>
    </row>
    <row r="64" spans="1:47" hidden="1" x14ac:dyDescent="0.3">
      <c r="A64" s="174">
        <v>3.02</v>
      </c>
      <c r="B64" s="231" t="s">
        <v>243</v>
      </c>
      <c r="C64" s="232" t="str">
        <f>VLOOKUP(BD.PD7[[#This Row],[Pos]],PPto[],3,FALSE)</f>
        <v>3.02 Supervisión Eléctrica</v>
      </c>
      <c r="D64" s="233" t="s">
        <v>243</v>
      </c>
      <c r="E64" s="305">
        <f>IF(BD.PD7[[#This Row],[.]]="*",VLOOKUP(BD.PD7[[#This Row],[Pos]],Presupuesto!A:H,7,FALSE),"")</f>
        <v>0</v>
      </c>
      <c r="F64" s="234"/>
      <c r="G64" s="174"/>
      <c r="H64" s="174"/>
      <c r="I64" s="174"/>
      <c r="J64" s="392">
        <v>1</v>
      </c>
      <c r="K64" s="233" t="s">
        <v>117</v>
      </c>
      <c r="L64" s="383">
        <f>IF(BD.PD7[[#This Row],[Mon]]="DOP",1,HLOOKUP(BD.PD7[[#This Row],[Mon]],$K$1:$L$2,2,FALSE))</f>
        <v>65</v>
      </c>
      <c r="M64" s="490">
        <v>0</v>
      </c>
      <c r="N64" s="243">
        <f>BD.PD7[[#This Row],[Cant.]]*BD.PD7[[#This Row],[ Tasa ]]*BD.PD7[[#This Row],[ Precio Und.]]</f>
        <v>0</v>
      </c>
      <c r="O64" s="491">
        <v>0</v>
      </c>
      <c r="P64" s="243">
        <f>IF(BD.PD7[[#This Row],[Liquid. '[%']]]&lt;&gt;0,(BD.PD7[[#This Row],[Valor Neto '[DOP']]]*BD.PD7[[#This Row],[Liquid. '[%']]])+BD.PD7[[#This Row],[Valor Neto '[DOP']]],BD.PD7[[#This Row],[Valor Neto '[DOP']]])</f>
        <v>0</v>
      </c>
      <c r="Q64" s="243">
        <f>BD.PD7[[#This Row],[Ppto. Orden Interna '[DOP']]]/HLOOKUP("USD",$K$1:$L$2,2,FALSE)</f>
        <v>0</v>
      </c>
      <c r="R64" s="381"/>
      <c r="S64" s="387"/>
      <c r="T64" s="387"/>
      <c r="U64" s="492" t="s">
        <v>299</v>
      </c>
      <c r="V64" s="493">
        <v>801668</v>
      </c>
      <c r="W64" s="494"/>
      <c r="X64" s="495"/>
      <c r="Y64" s="388"/>
      <c r="Z64" s="243">
        <f>BD.PD7[[#This Row],[Av.P1 '[%']]]*BD.PD7[[#This Row],[Ppto. Orden Interna '[DOP']]]</f>
        <v>0</v>
      </c>
      <c r="AA64" s="249"/>
      <c r="AB64" s="389"/>
      <c r="AC64" s="243">
        <f>BD.PD7[[#This Row],[Av.P2 '[%']]]*BD.PD7[[#This Row],[Ppto. Orden Interna '[DOP']]]</f>
        <v>0</v>
      </c>
      <c r="AD64" s="249"/>
      <c r="AE64" s="389"/>
      <c r="AF64" s="243">
        <f>BD.PD7[[#This Row],[Av.P3 '[%']]]*BD.PD7[[#This Row],[Ppto. Orden Interna '[DOP']]]</f>
        <v>0</v>
      </c>
      <c r="AG64" s="243"/>
      <c r="AH64" s="243"/>
      <c r="AI64" s="243">
        <f>BD.PD7[[#This Row],[Av.P2 '[%']]]*BD.PD7[[#This Row],[Ppto. Orden Interna '[DOP']]]</f>
        <v>0</v>
      </c>
      <c r="AJ64" s="243"/>
      <c r="AK64" s="243"/>
      <c r="AL64" s="243">
        <f>BD.PD7[[#This Row],[Av.P2 '[%']]]*BD.PD7[[#This Row],[Ppto. Orden Interna '[DOP']]]</f>
        <v>0</v>
      </c>
      <c r="AM64" s="496">
        <f>BD.PD7[[#This Row],[Pago 3]]+BD.PD7[[#This Row],[Pago 2]]+BD.PD7[[#This Row],[Pago 1]]</f>
        <v>0</v>
      </c>
      <c r="AN64" s="308" t="s">
        <v>244</v>
      </c>
      <c r="AO64" s="308" t="s">
        <v>245</v>
      </c>
      <c r="AP64" s="308" t="s">
        <v>246</v>
      </c>
      <c r="AQ64" s="308" t="s">
        <v>247</v>
      </c>
      <c r="AR64" s="308">
        <v>594</v>
      </c>
      <c r="AS64" s="308" t="s">
        <v>248</v>
      </c>
      <c r="AT64" s="249" t="s">
        <v>1277</v>
      </c>
      <c r="AU64" s="249" t="s">
        <v>60</v>
      </c>
    </row>
    <row r="65" spans="1:47" hidden="1" x14ac:dyDescent="0.3">
      <c r="A65" s="174">
        <v>3.03</v>
      </c>
      <c r="B65" s="231" t="s">
        <v>243</v>
      </c>
      <c r="C65" s="232" t="str">
        <f>VLOOKUP(BD.PD7[[#This Row],[Pos]],PPto[],3,FALSE)</f>
        <v>3.03 Generadores</v>
      </c>
      <c r="D65" s="233" t="s">
        <v>243</v>
      </c>
      <c r="E65" s="305">
        <f>IF(BD.PD7[[#This Row],[.]]="*",VLOOKUP(BD.PD7[[#This Row],[Pos]],Presupuesto!A:H,7,FALSE),"")</f>
        <v>220508.5</v>
      </c>
      <c r="F65" s="234"/>
      <c r="G65" s="174"/>
      <c r="H65" s="174"/>
      <c r="I65" s="174"/>
      <c r="J65" s="392">
        <v>1</v>
      </c>
      <c r="K65" s="233" t="s">
        <v>117</v>
      </c>
      <c r="L65" s="383">
        <f>IF(BD.PD7[[#This Row],[Mon]]="DOP",1,HLOOKUP(BD.PD7[[#This Row],[Mon]],$K$1:$L$2,2,FALSE))</f>
        <v>65</v>
      </c>
      <c r="M65" s="490">
        <v>0</v>
      </c>
      <c r="N65" s="243">
        <f>BD.PD7[[#This Row],[Cant.]]*BD.PD7[[#This Row],[ Tasa ]]*BD.PD7[[#This Row],[ Precio Und.]]</f>
        <v>0</v>
      </c>
      <c r="O65" s="491">
        <v>0</v>
      </c>
      <c r="P65" s="243">
        <f>IF(BD.PD7[[#This Row],[Liquid. '[%']]]&lt;&gt;0,(BD.PD7[[#This Row],[Valor Neto '[DOP']]]*BD.PD7[[#This Row],[Liquid. '[%']]])+BD.PD7[[#This Row],[Valor Neto '[DOP']]],BD.PD7[[#This Row],[Valor Neto '[DOP']]])</f>
        <v>0</v>
      </c>
      <c r="Q65" s="243">
        <f>BD.PD7[[#This Row],[Ppto. Orden Interna '[DOP']]]/HLOOKUP("USD",$K$1:$L$2,2,FALSE)</f>
        <v>0</v>
      </c>
      <c r="R65" s="381"/>
      <c r="S65" s="387"/>
      <c r="T65" s="387"/>
      <c r="U65" s="492" t="s">
        <v>299</v>
      </c>
      <c r="V65" s="493">
        <v>801668</v>
      </c>
      <c r="W65" s="494"/>
      <c r="X65" s="495"/>
      <c r="Y65" s="388"/>
      <c r="Z65" s="243">
        <f>BD.PD7[[#This Row],[Av.P1 '[%']]]*BD.PD7[[#This Row],[Ppto. Orden Interna '[DOP']]]</f>
        <v>0</v>
      </c>
      <c r="AA65" s="249"/>
      <c r="AB65" s="389"/>
      <c r="AC65" s="243">
        <f>BD.PD7[[#This Row],[Av.P2 '[%']]]*BD.PD7[[#This Row],[Ppto. Orden Interna '[DOP']]]</f>
        <v>0</v>
      </c>
      <c r="AD65" s="249"/>
      <c r="AE65" s="389"/>
      <c r="AF65" s="243">
        <f>BD.PD7[[#This Row],[Av.P3 '[%']]]*BD.PD7[[#This Row],[Ppto. Orden Interna '[DOP']]]</f>
        <v>0</v>
      </c>
      <c r="AG65" s="243"/>
      <c r="AH65" s="243"/>
      <c r="AI65" s="243">
        <f>BD.PD7[[#This Row],[Av.P2 '[%']]]*BD.PD7[[#This Row],[Ppto. Orden Interna '[DOP']]]</f>
        <v>0</v>
      </c>
      <c r="AJ65" s="243"/>
      <c r="AK65" s="243"/>
      <c r="AL65" s="243">
        <f>BD.PD7[[#This Row],[Av.P2 '[%']]]*BD.PD7[[#This Row],[Ppto. Orden Interna '[DOP']]]</f>
        <v>0</v>
      </c>
      <c r="AM65" s="496">
        <f>BD.PD7[[#This Row],[Pago 3]]+BD.PD7[[#This Row],[Pago 2]]+BD.PD7[[#This Row],[Pago 1]]</f>
        <v>0</v>
      </c>
      <c r="AN65" s="308" t="s">
        <v>244</v>
      </c>
      <c r="AO65" s="308" t="s">
        <v>245</v>
      </c>
      <c r="AP65" s="308" t="s">
        <v>246</v>
      </c>
      <c r="AQ65" s="308" t="s">
        <v>247</v>
      </c>
      <c r="AR65" s="308">
        <v>594</v>
      </c>
      <c r="AS65" s="308" t="s">
        <v>248</v>
      </c>
      <c r="AT65" s="249" t="s">
        <v>1277</v>
      </c>
      <c r="AU65" s="249" t="s">
        <v>60</v>
      </c>
    </row>
    <row r="66" spans="1:47" hidden="1" x14ac:dyDescent="0.3">
      <c r="A66" s="174">
        <v>3.03</v>
      </c>
      <c r="B66" s="231"/>
      <c r="C66" s="232" t="str">
        <f>VLOOKUP(BD.PD7[[#This Row],[Pos]],PPto[],3,FALSE)</f>
        <v>3.03 Generadores</v>
      </c>
      <c r="D66" s="174" t="s">
        <v>23</v>
      </c>
      <c r="E66" s="305" t="str">
        <f>IF(BD.PD7[[#This Row],[.]]="*",VLOOKUP(BD.PD7[[#This Row],[Pos]],Presupuesto!A:H,7,FALSE),"")</f>
        <v/>
      </c>
      <c r="F66" s="358" t="s">
        <v>300</v>
      </c>
      <c r="G66" s="174" t="s">
        <v>1219</v>
      </c>
      <c r="H66" s="174">
        <v>4511705070</v>
      </c>
      <c r="I66" s="497" t="s">
        <v>1223</v>
      </c>
      <c r="J66" s="382">
        <v>2</v>
      </c>
      <c r="K66" s="174" t="s">
        <v>117</v>
      </c>
      <c r="L66" s="383">
        <f>IF(BD.PD7[[#This Row],[Mon]]="DOP",1,HLOOKUP(BD.PD7[[#This Row],[Mon]],$K$1:$L$2,2,FALSE))</f>
        <v>65</v>
      </c>
      <c r="M66" s="400">
        <v>110254.25</v>
      </c>
      <c r="N66" s="243">
        <f>BD.PD7[[#This Row],[Cant.]]*BD.PD7[[#This Row],[ Tasa ]]*BD.PD7[[#This Row],[ Precio Und.]]</f>
        <v>14333052.5</v>
      </c>
      <c r="O66" s="386">
        <v>0</v>
      </c>
      <c r="P66" s="243">
        <f>IF(BD.PD7[[#This Row],[Liquid. '[%']]]&lt;&gt;0,(BD.PD7[[#This Row],[Valor Neto '[DOP']]]*BD.PD7[[#This Row],[Liquid. '[%']]])+BD.PD7[[#This Row],[Valor Neto '[DOP']]],BD.PD7[[#This Row],[Valor Neto '[DOP']]])</f>
        <v>14333052.5</v>
      </c>
      <c r="Q66" s="243">
        <f>BD.PD7[[#This Row],[Ppto. Orden Interna '[DOP']]]/HLOOKUP("USD",$K$1:$L$2,2,FALSE)</f>
        <v>220508.5</v>
      </c>
      <c r="R66" s="381" t="s">
        <v>301</v>
      </c>
      <c r="S66" s="381"/>
      <c r="T66" s="387"/>
      <c r="U66" s="492" t="s">
        <v>299</v>
      </c>
      <c r="V66" s="493">
        <v>801668</v>
      </c>
      <c r="W66" s="494" t="s">
        <v>301</v>
      </c>
      <c r="X66" s="174">
        <v>21</v>
      </c>
      <c r="Y66" s="399">
        <v>1</v>
      </c>
      <c r="Z66" s="243">
        <f>BD.PD7[[#This Row],[Av.P1 '[%']]]*BD.PD7[[#This Row],[Ppto. Orden Interna '[DOP']]]</f>
        <v>14333052.5</v>
      </c>
      <c r="AA66" s="174"/>
      <c r="AB66" s="399"/>
      <c r="AC66" s="243">
        <f>BD.PD7[[#This Row],[Av.P2 '[%']]]*BD.PD7[[#This Row],[Ppto. Orden Interna '[DOP']]]</f>
        <v>0</v>
      </c>
      <c r="AD66" s="249"/>
      <c r="AE66" s="389"/>
      <c r="AF66" s="243">
        <f>BD.PD7[[#This Row],[Av.P3 '[%']]]*BD.PD7[[#This Row],[Ppto. Orden Interna '[DOP']]]</f>
        <v>0</v>
      </c>
      <c r="AG66" s="243"/>
      <c r="AH66" s="243"/>
      <c r="AI66" s="243">
        <f>BD.PD7[[#This Row],[Av.P2 '[%']]]*BD.PD7[[#This Row],[Ppto. Orden Interna '[DOP']]]</f>
        <v>0</v>
      </c>
      <c r="AJ66" s="243"/>
      <c r="AK66" s="243"/>
      <c r="AL66" s="243">
        <f>BD.PD7[[#This Row],[Av.P2 '[%']]]*BD.PD7[[#This Row],[Ppto. Orden Interna '[DOP']]]</f>
        <v>0</v>
      </c>
      <c r="AM66" s="496">
        <f>BD.PD7[[#This Row],[Pago 3]]+BD.PD7[[#This Row],[Pago 2]]+BD.PD7[[#This Row],[Pago 1]]</f>
        <v>14333052.5</v>
      </c>
      <c r="AN66" s="308" t="s">
        <v>244</v>
      </c>
      <c r="AO66" s="308" t="s">
        <v>245</v>
      </c>
      <c r="AP66" s="308" t="s">
        <v>246</v>
      </c>
      <c r="AQ66" s="308" t="s">
        <v>247</v>
      </c>
      <c r="AR66" s="308">
        <v>594</v>
      </c>
      <c r="AS66" s="308" t="s">
        <v>258</v>
      </c>
      <c r="AT66" s="249" t="s">
        <v>1277</v>
      </c>
      <c r="AU66" s="249" t="s">
        <v>60</v>
      </c>
    </row>
    <row r="67" spans="1:47" hidden="1" x14ac:dyDescent="0.3">
      <c r="A67" s="174">
        <v>3.04</v>
      </c>
      <c r="B67" s="231" t="s">
        <v>243</v>
      </c>
      <c r="C67" s="232" t="str">
        <f>VLOOKUP(BD.PD7[[#This Row],[Pos]],PPto[],3,FALSE)</f>
        <v>3.04 Inversor y UPS</v>
      </c>
      <c r="D67" s="233" t="s">
        <v>243</v>
      </c>
      <c r="E67" s="305">
        <f>IF(BD.PD7[[#This Row],[.]]="*",VLOOKUP(BD.PD7[[#This Row],[Pos]],Presupuesto!A:H,7,FALSE),"")</f>
        <v>15343.02619047619</v>
      </c>
      <c r="F67" s="234"/>
      <c r="G67" s="174"/>
      <c r="H67" s="174"/>
      <c r="I67" s="174"/>
      <c r="J67" s="392">
        <v>1</v>
      </c>
      <c r="K67" s="233" t="s">
        <v>117</v>
      </c>
      <c r="L67" s="383">
        <f>IF(BD.PD7[[#This Row],[Mon]]="DOP",1,HLOOKUP(BD.PD7[[#This Row],[Mon]],$K$1:$L$2,2,FALSE))</f>
        <v>65</v>
      </c>
      <c r="M67" s="490">
        <v>0</v>
      </c>
      <c r="N67" s="243">
        <f>BD.PD7[[#This Row],[Cant.]]*BD.PD7[[#This Row],[ Tasa ]]*BD.PD7[[#This Row],[ Precio Und.]]</f>
        <v>0</v>
      </c>
      <c r="O67" s="491">
        <v>0</v>
      </c>
      <c r="P67" s="243">
        <f>IF(BD.PD7[[#This Row],[Liquid. '[%']]]&lt;&gt;0,(BD.PD7[[#This Row],[Valor Neto '[DOP']]]*BD.PD7[[#This Row],[Liquid. '[%']]])+BD.PD7[[#This Row],[Valor Neto '[DOP']]],BD.PD7[[#This Row],[Valor Neto '[DOP']]])</f>
        <v>0</v>
      </c>
      <c r="Q67" s="243">
        <f>BD.PD7[[#This Row],[Ppto. Orden Interna '[DOP']]]/HLOOKUP("USD",$K$1:$L$2,2,FALSE)</f>
        <v>0</v>
      </c>
      <c r="R67" s="381"/>
      <c r="S67" s="387"/>
      <c r="T67" s="387"/>
      <c r="U67" s="492" t="s">
        <v>299</v>
      </c>
      <c r="V67" s="493">
        <v>801668</v>
      </c>
      <c r="W67" s="494"/>
      <c r="X67" s="495"/>
      <c r="Y67" s="388"/>
      <c r="Z67" s="243">
        <f>BD.PD7[[#This Row],[Av.P1 '[%']]]*BD.PD7[[#This Row],[Ppto. Orden Interna '[DOP']]]</f>
        <v>0</v>
      </c>
      <c r="AA67" s="249"/>
      <c r="AB67" s="389"/>
      <c r="AC67" s="243">
        <f>BD.PD7[[#This Row],[Av.P2 '[%']]]*BD.PD7[[#This Row],[Ppto. Orden Interna '[DOP']]]</f>
        <v>0</v>
      </c>
      <c r="AD67" s="249"/>
      <c r="AE67" s="389"/>
      <c r="AF67" s="243">
        <f>BD.PD7[[#This Row],[Av.P3 '[%']]]*BD.PD7[[#This Row],[Ppto. Orden Interna '[DOP']]]</f>
        <v>0</v>
      </c>
      <c r="AG67" s="243"/>
      <c r="AH67" s="243"/>
      <c r="AI67" s="243">
        <f>BD.PD7[[#This Row],[Av.P2 '[%']]]*BD.PD7[[#This Row],[Ppto. Orden Interna '[DOP']]]</f>
        <v>0</v>
      </c>
      <c r="AJ67" s="243"/>
      <c r="AK67" s="243"/>
      <c r="AL67" s="243">
        <f>BD.PD7[[#This Row],[Av.P2 '[%']]]*BD.PD7[[#This Row],[Ppto. Orden Interna '[DOP']]]</f>
        <v>0</v>
      </c>
      <c r="AM67" s="496">
        <f>BD.PD7[[#This Row],[Pago 3]]+BD.PD7[[#This Row],[Pago 2]]+BD.PD7[[#This Row],[Pago 1]]</f>
        <v>0</v>
      </c>
      <c r="AN67" s="308" t="s">
        <v>244</v>
      </c>
      <c r="AO67" s="308" t="s">
        <v>245</v>
      </c>
      <c r="AP67" s="308" t="s">
        <v>246</v>
      </c>
      <c r="AQ67" s="308" t="s">
        <v>247</v>
      </c>
      <c r="AR67" s="308">
        <v>594</v>
      </c>
      <c r="AS67" s="308" t="s">
        <v>248</v>
      </c>
      <c r="AT67" s="249" t="s">
        <v>1277</v>
      </c>
      <c r="AU67" s="249" t="s">
        <v>60</v>
      </c>
    </row>
    <row r="68" spans="1:47" hidden="1" x14ac:dyDescent="0.3">
      <c r="A68" s="174">
        <v>3.04</v>
      </c>
      <c r="B68" s="231"/>
      <c r="C68" s="232" t="str">
        <f>VLOOKUP(BD.PD7[[#This Row],[Pos]],PPto[],3,FALSE)</f>
        <v>3.04 Inversor y UPS</v>
      </c>
      <c r="D68" s="174" t="s">
        <v>23</v>
      </c>
      <c r="E68" s="305" t="str">
        <f>IF(BD.PD7[[#This Row],[.]]="*",VLOOKUP(BD.PD7[[#This Row],[Pos]],Presupuesto!A:H,7,FALSE),"")</f>
        <v/>
      </c>
      <c r="F68" s="502" t="s">
        <v>1149</v>
      </c>
      <c r="G68" s="174" t="s">
        <v>1216</v>
      </c>
      <c r="H68" s="174"/>
      <c r="I68" s="497" t="s">
        <v>1223</v>
      </c>
      <c r="J68" s="382">
        <v>5</v>
      </c>
      <c r="K68" s="174" t="s">
        <v>260</v>
      </c>
      <c r="L68" s="383">
        <f>IF(BD.PD7[[#This Row],[Mon]]="DOP",1,HLOOKUP(BD.PD7[[#This Row],[Mon]],$K$1:$L$2,2,FALSE))</f>
        <v>1</v>
      </c>
      <c r="M68" s="384">
        <v>112328.38</v>
      </c>
      <c r="N68" s="243">
        <f>BD.PD7[[#This Row],[Cant.]]*BD.PD7[[#This Row],[ Tasa ]]*BD.PD7[[#This Row],[ Precio Und.]]</f>
        <v>561641.9</v>
      </c>
      <c r="O68" s="386">
        <v>0.02</v>
      </c>
      <c r="P68" s="243">
        <f>IF(BD.PD7[[#This Row],[Liquid. '[%']]]&lt;&gt;0,(BD.PD7[[#This Row],[Valor Neto '[DOP']]]*BD.PD7[[#This Row],[Liquid. '[%']]])+BD.PD7[[#This Row],[Valor Neto '[DOP']]],BD.PD7[[#This Row],[Valor Neto '[DOP']]])</f>
        <v>572874.73800000001</v>
      </c>
      <c r="Q68" s="243">
        <f>BD.PD7[[#This Row],[Ppto. Orden Interna '[DOP']]]/HLOOKUP("USD",$K$1:$L$2,2,FALSE)</f>
        <v>8813.4575076923084</v>
      </c>
      <c r="R68" s="381" t="s">
        <v>263</v>
      </c>
      <c r="S68" s="387"/>
      <c r="T68" s="387"/>
      <c r="U68" s="492" t="s">
        <v>299</v>
      </c>
      <c r="V68" s="493">
        <v>801668</v>
      </c>
      <c r="W68" s="494" t="s">
        <v>302</v>
      </c>
      <c r="X68" s="495">
        <v>20</v>
      </c>
      <c r="Y68" s="388">
        <v>1</v>
      </c>
      <c r="Z68" s="243">
        <f>BD.PD7[[#This Row],[Av.P1 '[%']]]*BD.PD7[[#This Row],[Ppto. Orden Interna '[DOP']]]</f>
        <v>572874.73800000001</v>
      </c>
      <c r="AA68" s="249"/>
      <c r="AB68" s="389"/>
      <c r="AC68" s="243">
        <f>BD.PD7[[#This Row],[Av.P2 '[%']]]*BD.PD7[[#This Row],[Ppto. Orden Interna '[DOP']]]</f>
        <v>0</v>
      </c>
      <c r="AD68" s="249"/>
      <c r="AE68" s="389"/>
      <c r="AF68" s="243">
        <f>BD.PD7[[#This Row],[Av.P3 '[%']]]*BD.PD7[[#This Row],[Ppto. Orden Interna '[DOP']]]</f>
        <v>0</v>
      </c>
      <c r="AG68" s="243"/>
      <c r="AH68" s="243"/>
      <c r="AI68" s="243">
        <f>BD.PD7[[#This Row],[Av.P2 '[%']]]*BD.PD7[[#This Row],[Ppto. Orden Interna '[DOP']]]</f>
        <v>0</v>
      </c>
      <c r="AJ68" s="243"/>
      <c r="AK68" s="243"/>
      <c r="AL68" s="243">
        <f>BD.PD7[[#This Row],[Av.P2 '[%']]]*BD.PD7[[#This Row],[Ppto. Orden Interna '[DOP']]]</f>
        <v>0</v>
      </c>
      <c r="AM68" s="496">
        <f>BD.PD7[[#This Row],[Pago 3]]+BD.PD7[[#This Row],[Pago 2]]+BD.PD7[[#This Row],[Pago 1]]</f>
        <v>572874.73800000001</v>
      </c>
      <c r="AN68" s="308" t="s">
        <v>244</v>
      </c>
      <c r="AO68" s="308" t="s">
        <v>245</v>
      </c>
      <c r="AP68" s="308" t="s">
        <v>246</v>
      </c>
      <c r="AQ68" s="308" t="s">
        <v>247</v>
      </c>
      <c r="AR68" s="308">
        <v>594</v>
      </c>
      <c r="AS68" s="308" t="s">
        <v>248</v>
      </c>
      <c r="AT68" s="249" t="s">
        <v>1277</v>
      </c>
      <c r="AU68" s="249" t="s">
        <v>60</v>
      </c>
    </row>
    <row r="69" spans="1:47" hidden="1" x14ac:dyDescent="0.3">
      <c r="A69" s="174">
        <v>3.04</v>
      </c>
      <c r="B69" s="231"/>
      <c r="C69" s="232" t="str">
        <f>VLOOKUP(BD.PD7[[#This Row],[Pos]],PPto[],3,FALSE)</f>
        <v>3.04 Inversor y UPS</v>
      </c>
      <c r="D69" s="174" t="s">
        <v>23</v>
      </c>
      <c r="E69" s="305" t="str">
        <f>IF(BD.PD7[[#This Row],[.]]="*",VLOOKUP(BD.PD7[[#This Row],[Pos]],Presupuesto!A:H,7,FALSE),"")</f>
        <v/>
      </c>
      <c r="F69" s="502" t="s">
        <v>303</v>
      </c>
      <c r="G69" s="174" t="s">
        <v>1216</v>
      </c>
      <c r="H69" s="174"/>
      <c r="I69" s="497" t="s">
        <v>1223</v>
      </c>
      <c r="J69" s="382">
        <v>1</v>
      </c>
      <c r="K69" s="174" t="s">
        <v>260</v>
      </c>
      <c r="L69" s="383">
        <f>IF(BD.PD7[[#This Row],[Mon]]="DOP",1,HLOOKUP(BD.PD7[[#This Row],[Mon]],$K$1:$L$2,2,FALSE))</f>
        <v>1</v>
      </c>
      <c r="M69" s="384">
        <v>120060.46</v>
      </c>
      <c r="N69" s="243">
        <f>BD.PD7[[#This Row],[Cant.]]*BD.PD7[[#This Row],[ Tasa ]]*BD.PD7[[#This Row],[ Precio Und.]]</f>
        <v>120060.46</v>
      </c>
      <c r="O69" s="386">
        <v>0.02</v>
      </c>
      <c r="P69" s="243">
        <f>IF(BD.PD7[[#This Row],[Liquid. '[%']]]&lt;&gt;0,(BD.PD7[[#This Row],[Valor Neto '[DOP']]]*BD.PD7[[#This Row],[Liquid. '[%']]])+BD.PD7[[#This Row],[Valor Neto '[DOP']]],BD.PD7[[#This Row],[Valor Neto '[DOP']]])</f>
        <v>122461.6692</v>
      </c>
      <c r="Q69" s="243">
        <f>BD.PD7[[#This Row],[Ppto. Orden Interna '[DOP']]]/HLOOKUP("USD",$K$1:$L$2,2,FALSE)</f>
        <v>1884.02568</v>
      </c>
      <c r="R69" s="381" t="s">
        <v>263</v>
      </c>
      <c r="S69" s="387"/>
      <c r="T69" s="387"/>
      <c r="U69" s="492" t="s">
        <v>299</v>
      </c>
      <c r="V69" s="493">
        <v>801668</v>
      </c>
      <c r="W69" s="494" t="s">
        <v>302</v>
      </c>
      <c r="X69" s="495">
        <v>20</v>
      </c>
      <c r="Y69" s="388">
        <v>1</v>
      </c>
      <c r="Z69" s="243">
        <f>BD.PD7[[#This Row],[Av.P1 '[%']]]*BD.PD7[[#This Row],[Ppto. Orden Interna '[DOP']]]</f>
        <v>122461.6692</v>
      </c>
      <c r="AA69" s="249"/>
      <c r="AB69" s="389"/>
      <c r="AC69" s="243">
        <f>BD.PD7[[#This Row],[Av.P2 '[%']]]*BD.PD7[[#This Row],[Ppto. Orden Interna '[DOP']]]</f>
        <v>0</v>
      </c>
      <c r="AD69" s="249"/>
      <c r="AE69" s="389"/>
      <c r="AF69" s="243">
        <f>BD.PD7[[#This Row],[Av.P3 '[%']]]*BD.PD7[[#This Row],[Ppto. Orden Interna '[DOP']]]</f>
        <v>0</v>
      </c>
      <c r="AG69" s="243"/>
      <c r="AH69" s="243"/>
      <c r="AI69" s="243">
        <f>BD.PD7[[#This Row],[Av.P2 '[%']]]*BD.PD7[[#This Row],[Ppto. Orden Interna '[DOP']]]</f>
        <v>0</v>
      </c>
      <c r="AJ69" s="243"/>
      <c r="AK69" s="243"/>
      <c r="AL69" s="243">
        <f>BD.PD7[[#This Row],[Av.P2 '[%']]]*BD.PD7[[#This Row],[Ppto. Orden Interna '[DOP']]]</f>
        <v>0</v>
      </c>
      <c r="AM69" s="496">
        <f>BD.PD7[[#This Row],[Pago 3]]+BD.PD7[[#This Row],[Pago 2]]+BD.PD7[[#This Row],[Pago 1]]</f>
        <v>122461.6692</v>
      </c>
      <c r="AN69" s="308" t="s">
        <v>244</v>
      </c>
      <c r="AO69" s="308" t="s">
        <v>245</v>
      </c>
      <c r="AP69" s="308" t="s">
        <v>246</v>
      </c>
      <c r="AQ69" s="308" t="s">
        <v>247</v>
      </c>
      <c r="AR69" s="308">
        <v>594</v>
      </c>
      <c r="AS69" s="308" t="s">
        <v>248</v>
      </c>
      <c r="AT69" s="249" t="s">
        <v>1277</v>
      </c>
      <c r="AU69" s="249" t="s">
        <v>60</v>
      </c>
    </row>
    <row r="70" spans="1:47" hidden="1" x14ac:dyDescent="0.3">
      <c r="A70" s="174">
        <v>3.04</v>
      </c>
      <c r="B70" s="231"/>
      <c r="C70" s="232" t="str">
        <f>VLOOKUP(BD.PD7[[#This Row],[Pos]],PPto[],3,FALSE)</f>
        <v>3.04 Inversor y UPS</v>
      </c>
      <c r="D70" s="174" t="s">
        <v>23</v>
      </c>
      <c r="E70" s="305" t="str">
        <f>IF(BD.PD7[[#This Row],[.]]="*",VLOOKUP(BD.PD7[[#This Row],[Pos]],Presupuesto!A:H,7,FALSE),"")</f>
        <v/>
      </c>
      <c r="F70" s="234" t="s">
        <v>1150</v>
      </c>
      <c r="G70" s="174" t="s">
        <v>1216</v>
      </c>
      <c r="H70" s="174"/>
      <c r="I70" s="497" t="s">
        <v>1223</v>
      </c>
      <c r="J70" s="382">
        <v>1</v>
      </c>
      <c r="K70" s="174" t="s">
        <v>260</v>
      </c>
      <c r="L70" s="383">
        <f>IF(BD.PD7[[#This Row],[Mon]]="DOP",1,HLOOKUP(BD.PD7[[#This Row],[Mon]],$K$1:$L$2,2,FALSE))</f>
        <v>1</v>
      </c>
      <c r="M70" s="384">
        <v>149650</v>
      </c>
      <c r="N70" s="243">
        <f>BD.PD7[[#This Row],[Cant.]]*BD.PD7[[#This Row],[ Tasa ]]*BD.PD7[[#This Row],[ Precio Und.]]</f>
        <v>149650</v>
      </c>
      <c r="O70" s="386">
        <v>0.02</v>
      </c>
      <c r="P70" s="243">
        <f>IF(BD.PD7[[#This Row],[Liquid. '[%']]]&lt;&gt;0,(BD.PD7[[#This Row],[Valor Neto '[DOP']]]*BD.PD7[[#This Row],[Liquid. '[%']]])+BD.PD7[[#This Row],[Valor Neto '[DOP']]],BD.PD7[[#This Row],[Valor Neto '[DOP']]])</f>
        <v>152643</v>
      </c>
      <c r="Q70" s="243">
        <f>BD.PD7[[#This Row],[Ppto. Orden Interna '[DOP']]]/HLOOKUP("USD",$K$1:$L$2,2,FALSE)</f>
        <v>2348.353846153846</v>
      </c>
      <c r="R70" s="381" t="s">
        <v>263</v>
      </c>
      <c r="S70" s="387"/>
      <c r="T70" s="387"/>
      <c r="U70" s="492" t="s">
        <v>299</v>
      </c>
      <c r="V70" s="493">
        <v>801668</v>
      </c>
      <c r="W70" s="494" t="s">
        <v>302</v>
      </c>
      <c r="X70" s="495">
        <v>20</v>
      </c>
      <c r="Y70" s="388">
        <v>1</v>
      </c>
      <c r="Z70" s="243">
        <f>BD.PD7[[#This Row],[Av.P1 '[%']]]*BD.PD7[[#This Row],[Ppto. Orden Interna '[DOP']]]</f>
        <v>152643</v>
      </c>
      <c r="AA70" s="249"/>
      <c r="AB70" s="389"/>
      <c r="AC70" s="243">
        <f>BD.PD7[[#This Row],[Av.P2 '[%']]]*BD.PD7[[#This Row],[Ppto. Orden Interna '[DOP']]]</f>
        <v>0</v>
      </c>
      <c r="AD70" s="249"/>
      <c r="AE70" s="389"/>
      <c r="AF70" s="243">
        <f>BD.PD7[[#This Row],[Av.P3 '[%']]]*BD.PD7[[#This Row],[Ppto. Orden Interna '[DOP']]]</f>
        <v>0</v>
      </c>
      <c r="AG70" s="243"/>
      <c r="AH70" s="243"/>
      <c r="AI70" s="243">
        <f>BD.PD7[[#This Row],[Av.P2 '[%']]]*BD.PD7[[#This Row],[Ppto. Orden Interna '[DOP']]]</f>
        <v>0</v>
      </c>
      <c r="AJ70" s="243"/>
      <c r="AK70" s="243"/>
      <c r="AL70" s="243">
        <f>BD.PD7[[#This Row],[Av.P2 '[%']]]*BD.PD7[[#This Row],[Ppto. Orden Interna '[DOP']]]</f>
        <v>0</v>
      </c>
      <c r="AM70" s="496">
        <f>BD.PD7[[#This Row],[Pago 3]]+BD.PD7[[#This Row],[Pago 2]]+BD.PD7[[#This Row],[Pago 1]]</f>
        <v>152643</v>
      </c>
      <c r="AN70" s="308" t="s">
        <v>244</v>
      </c>
      <c r="AO70" s="308" t="s">
        <v>245</v>
      </c>
      <c r="AP70" s="308" t="s">
        <v>246</v>
      </c>
      <c r="AQ70" s="308" t="s">
        <v>247</v>
      </c>
      <c r="AR70" s="308">
        <v>594</v>
      </c>
      <c r="AS70" s="308" t="s">
        <v>248</v>
      </c>
      <c r="AT70" s="249" t="s">
        <v>1277</v>
      </c>
      <c r="AU70" s="249" t="s">
        <v>60</v>
      </c>
    </row>
    <row r="71" spans="1:47" hidden="1" x14ac:dyDescent="0.3">
      <c r="A71" s="174">
        <v>3.04</v>
      </c>
      <c r="B71" s="231"/>
      <c r="C71" s="232" t="str">
        <f>VLOOKUP(BD.PD7[[#This Row],[Pos]],PPto[],3,FALSE)</f>
        <v>3.04 Inversor y UPS</v>
      </c>
      <c r="D71" s="174" t="s">
        <v>23</v>
      </c>
      <c r="E71" s="305" t="str">
        <f>IF(BD.PD7[[#This Row],[.]]="*",VLOOKUP(BD.PD7[[#This Row],[Pos]],Presupuesto!A:H,7,FALSE),"")</f>
        <v/>
      </c>
      <c r="F71" s="502" t="s">
        <v>1151</v>
      </c>
      <c r="G71" s="174" t="s">
        <v>1216</v>
      </c>
      <c r="H71" s="174"/>
      <c r="I71" s="497" t="s">
        <v>1223</v>
      </c>
      <c r="J71" s="382">
        <v>5</v>
      </c>
      <c r="K71" s="174" t="s">
        <v>260</v>
      </c>
      <c r="L71" s="383">
        <f>IF(BD.PD7[[#This Row],[Mon]]="DOP",1,HLOOKUP(BD.PD7[[#This Row],[Mon]],$K$1:$L$2,2,FALSE))</f>
        <v>1</v>
      </c>
      <c r="M71" s="384">
        <v>25600</v>
      </c>
      <c r="N71" s="243">
        <f>BD.PD7[[#This Row],[Cant.]]*BD.PD7[[#This Row],[ Tasa ]]*BD.PD7[[#This Row],[ Precio Und.]]</f>
        <v>128000</v>
      </c>
      <c r="O71" s="386">
        <v>0.02</v>
      </c>
      <c r="P71" s="243">
        <f>IF(BD.PD7[[#This Row],[Liquid. '[%']]]&lt;&gt;0,(BD.PD7[[#This Row],[Valor Neto '[DOP']]]*BD.PD7[[#This Row],[Liquid. '[%']]])+BD.PD7[[#This Row],[Valor Neto '[DOP']]],BD.PD7[[#This Row],[Valor Neto '[DOP']]])</f>
        <v>130560</v>
      </c>
      <c r="Q71" s="243">
        <f>BD.PD7[[#This Row],[Ppto. Orden Interna '[DOP']]]/HLOOKUP("USD",$K$1:$L$2,2,FALSE)</f>
        <v>2008.6153846153845</v>
      </c>
      <c r="R71" s="381" t="s">
        <v>263</v>
      </c>
      <c r="S71" s="387"/>
      <c r="T71" s="387"/>
      <c r="U71" s="492" t="s">
        <v>299</v>
      </c>
      <c r="V71" s="493">
        <v>801668</v>
      </c>
      <c r="W71" s="494" t="s">
        <v>302</v>
      </c>
      <c r="X71" s="495">
        <v>20</v>
      </c>
      <c r="Y71" s="388">
        <v>1</v>
      </c>
      <c r="Z71" s="243">
        <f>BD.PD7[[#This Row],[Av.P1 '[%']]]*BD.PD7[[#This Row],[Ppto. Orden Interna '[DOP']]]</f>
        <v>130560</v>
      </c>
      <c r="AA71" s="249"/>
      <c r="AB71" s="389"/>
      <c r="AC71" s="243">
        <f>BD.PD7[[#This Row],[Av.P2 '[%']]]*BD.PD7[[#This Row],[Ppto. Orden Interna '[DOP']]]</f>
        <v>0</v>
      </c>
      <c r="AD71" s="249"/>
      <c r="AE71" s="389"/>
      <c r="AF71" s="243">
        <f>BD.PD7[[#This Row],[Av.P3 '[%']]]*BD.PD7[[#This Row],[Ppto. Orden Interna '[DOP']]]</f>
        <v>0</v>
      </c>
      <c r="AG71" s="243"/>
      <c r="AH71" s="243"/>
      <c r="AI71" s="243">
        <f>BD.PD7[[#This Row],[Av.P2 '[%']]]*BD.PD7[[#This Row],[Ppto. Orden Interna '[DOP']]]</f>
        <v>0</v>
      </c>
      <c r="AJ71" s="243"/>
      <c r="AK71" s="243"/>
      <c r="AL71" s="243">
        <f>BD.PD7[[#This Row],[Av.P2 '[%']]]*BD.PD7[[#This Row],[Ppto. Orden Interna '[DOP']]]</f>
        <v>0</v>
      </c>
      <c r="AM71" s="496">
        <f>BD.PD7[[#This Row],[Pago 3]]+BD.PD7[[#This Row],[Pago 2]]+BD.PD7[[#This Row],[Pago 1]]</f>
        <v>130560</v>
      </c>
      <c r="AN71" s="308" t="s">
        <v>244</v>
      </c>
      <c r="AO71" s="308" t="s">
        <v>245</v>
      </c>
      <c r="AP71" s="308" t="s">
        <v>246</v>
      </c>
      <c r="AQ71" s="308" t="s">
        <v>247</v>
      </c>
      <c r="AR71" s="308">
        <v>594</v>
      </c>
      <c r="AS71" s="308" t="s">
        <v>248</v>
      </c>
      <c r="AT71" s="249" t="s">
        <v>1277</v>
      </c>
      <c r="AU71" s="249" t="s">
        <v>60</v>
      </c>
    </row>
    <row r="72" spans="1:47" hidden="1" x14ac:dyDescent="0.3">
      <c r="A72" s="174">
        <v>3.04</v>
      </c>
      <c r="B72" s="231"/>
      <c r="C72" s="232" t="str">
        <f>VLOOKUP(BD.PD7[[#This Row],[Pos]],PPto[],3,FALSE)</f>
        <v>3.04 Inversor y UPS</v>
      </c>
      <c r="D72" s="174" t="s">
        <v>23</v>
      </c>
      <c r="E72" s="305" t="str">
        <f>IF(BD.PD7[[#This Row],[.]]="*",VLOOKUP(BD.PD7[[#This Row],[Pos]],Presupuesto!A:H,7,FALSE),"")</f>
        <v/>
      </c>
      <c r="F72" s="502" t="s">
        <v>1152</v>
      </c>
      <c r="G72" s="174" t="s">
        <v>1216</v>
      </c>
      <c r="H72" s="174"/>
      <c r="I72" s="497" t="s">
        <v>1223</v>
      </c>
      <c r="J72" s="382">
        <v>8</v>
      </c>
      <c r="K72" s="174" t="s">
        <v>260</v>
      </c>
      <c r="L72" s="383">
        <f>IF(BD.PD7[[#This Row],[Mon]]="DOP",1,HLOOKUP(BD.PD7[[#This Row],[Mon]],$K$1:$L$2,2,FALSE))</f>
        <v>1</v>
      </c>
      <c r="M72" s="384">
        <v>12596</v>
      </c>
      <c r="N72" s="243">
        <f>BD.PD7[[#This Row],[Cant.]]*BD.PD7[[#This Row],[ Tasa ]]*BD.PD7[[#This Row],[ Precio Und.]]</f>
        <v>100768</v>
      </c>
      <c r="O72" s="386">
        <v>0.02</v>
      </c>
      <c r="P72" s="243">
        <f>IF(BD.PD7[[#This Row],[Liquid. '[%']]]&lt;&gt;0,(BD.PD7[[#This Row],[Valor Neto '[DOP']]]*BD.PD7[[#This Row],[Liquid. '[%']]])+BD.PD7[[#This Row],[Valor Neto '[DOP']]],BD.PD7[[#This Row],[Valor Neto '[DOP']]])</f>
        <v>102783.36</v>
      </c>
      <c r="Q72" s="243">
        <f>BD.PD7[[#This Row],[Ppto. Orden Interna '[DOP']]]/HLOOKUP("USD",$K$1:$L$2,2,FALSE)</f>
        <v>1581.2824615384616</v>
      </c>
      <c r="R72" s="381" t="s">
        <v>263</v>
      </c>
      <c r="S72" s="387"/>
      <c r="T72" s="387"/>
      <c r="U72" s="492" t="s">
        <v>299</v>
      </c>
      <c r="V72" s="493">
        <v>801668</v>
      </c>
      <c r="W72" s="494" t="s">
        <v>302</v>
      </c>
      <c r="X72" s="495">
        <v>20</v>
      </c>
      <c r="Y72" s="388">
        <v>1</v>
      </c>
      <c r="Z72" s="243">
        <f>BD.PD7[[#This Row],[Av.P1 '[%']]]*BD.PD7[[#This Row],[Ppto. Orden Interna '[DOP']]]</f>
        <v>102783.36</v>
      </c>
      <c r="AA72" s="249"/>
      <c r="AB72" s="389"/>
      <c r="AC72" s="243">
        <f>BD.PD7[[#This Row],[Av.P2 '[%']]]*BD.PD7[[#This Row],[Ppto. Orden Interna '[DOP']]]</f>
        <v>0</v>
      </c>
      <c r="AD72" s="249"/>
      <c r="AE72" s="389"/>
      <c r="AF72" s="243">
        <f>BD.PD7[[#This Row],[Av.P3 '[%']]]*BD.PD7[[#This Row],[Ppto. Orden Interna '[DOP']]]</f>
        <v>0</v>
      </c>
      <c r="AG72" s="243"/>
      <c r="AH72" s="243"/>
      <c r="AI72" s="243">
        <f>BD.PD7[[#This Row],[Av.P2 '[%']]]*BD.PD7[[#This Row],[Ppto. Orden Interna '[DOP']]]</f>
        <v>0</v>
      </c>
      <c r="AJ72" s="243"/>
      <c r="AK72" s="243"/>
      <c r="AL72" s="243">
        <f>BD.PD7[[#This Row],[Av.P2 '[%']]]*BD.PD7[[#This Row],[Ppto. Orden Interna '[DOP']]]</f>
        <v>0</v>
      </c>
      <c r="AM72" s="496">
        <f>BD.PD7[[#This Row],[Pago 3]]+BD.PD7[[#This Row],[Pago 2]]+BD.PD7[[#This Row],[Pago 1]]</f>
        <v>102783.36</v>
      </c>
      <c r="AN72" s="308" t="s">
        <v>244</v>
      </c>
      <c r="AO72" s="308" t="s">
        <v>245</v>
      </c>
      <c r="AP72" s="308" t="s">
        <v>246</v>
      </c>
      <c r="AQ72" s="308" t="s">
        <v>247</v>
      </c>
      <c r="AR72" s="308">
        <v>594</v>
      </c>
      <c r="AS72" s="308" t="s">
        <v>248</v>
      </c>
      <c r="AT72" s="249" t="s">
        <v>1277</v>
      </c>
      <c r="AU72" s="249" t="s">
        <v>60</v>
      </c>
    </row>
    <row r="73" spans="1:47" hidden="1" x14ac:dyDescent="0.3">
      <c r="A73" s="174">
        <v>3.04</v>
      </c>
      <c r="B73" s="231"/>
      <c r="C73" s="232" t="str">
        <f>VLOOKUP(BD.PD7[[#This Row],[Pos]],PPto[],3,FALSE)</f>
        <v>3.04 Inversor y UPS</v>
      </c>
      <c r="D73" s="174" t="s">
        <v>23</v>
      </c>
      <c r="E73" s="305" t="str">
        <f>IF(BD.PD7[[#This Row],[.]]="*",VLOOKUP(BD.PD7[[#This Row],[Pos]],Presupuesto!A:H,7,FALSE),"")</f>
        <v/>
      </c>
      <c r="F73" s="502" t="s">
        <v>1153</v>
      </c>
      <c r="G73" s="174" t="s">
        <v>1216</v>
      </c>
      <c r="H73" s="174"/>
      <c r="I73" s="497" t="s">
        <v>1223</v>
      </c>
      <c r="J73" s="382">
        <v>1</v>
      </c>
      <c r="K73" s="174" t="s">
        <v>260</v>
      </c>
      <c r="L73" s="383">
        <f>IF(BD.PD7[[#This Row],[Mon]]="DOP",1,HLOOKUP(BD.PD7[[#This Row],[Mon]],$K$1:$L$2,2,FALSE))</f>
        <v>1</v>
      </c>
      <c r="M73" s="384">
        <v>18656</v>
      </c>
      <c r="N73" s="243">
        <f>BD.PD7[[#This Row],[Cant.]]*BD.PD7[[#This Row],[ Tasa ]]*BD.PD7[[#This Row],[ Precio Und.]]</f>
        <v>18656</v>
      </c>
      <c r="O73" s="386">
        <v>0.02</v>
      </c>
      <c r="P73" s="243">
        <f>IF(BD.PD7[[#This Row],[Liquid. '[%']]]&lt;&gt;0,(BD.PD7[[#This Row],[Valor Neto '[DOP']]]*BD.PD7[[#This Row],[Liquid. '[%']]])+BD.PD7[[#This Row],[Valor Neto '[DOP']]],BD.PD7[[#This Row],[Valor Neto '[DOP']]])</f>
        <v>19029.12</v>
      </c>
      <c r="Q73" s="243">
        <f>BD.PD7[[#This Row],[Ppto. Orden Interna '[DOP']]]/HLOOKUP("USD",$K$1:$L$2,2,FALSE)</f>
        <v>292.7556923076923</v>
      </c>
      <c r="R73" s="381" t="s">
        <v>263</v>
      </c>
      <c r="S73" s="387"/>
      <c r="T73" s="387"/>
      <c r="U73" s="492" t="s">
        <v>299</v>
      </c>
      <c r="V73" s="493">
        <v>801668</v>
      </c>
      <c r="W73" s="494" t="s">
        <v>302</v>
      </c>
      <c r="X73" s="495">
        <v>20</v>
      </c>
      <c r="Y73" s="388">
        <v>1</v>
      </c>
      <c r="Z73" s="243">
        <f>BD.PD7[[#This Row],[Av.P1 '[%']]]*BD.PD7[[#This Row],[Ppto. Orden Interna '[DOP']]]</f>
        <v>19029.12</v>
      </c>
      <c r="AA73" s="249"/>
      <c r="AB73" s="389"/>
      <c r="AC73" s="243">
        <f>BD.PD7[[#This Row],[Av.P2 '[%']]]*BD.PD7[[#This Row],[Ppto. Orden Interna '[DOP']]]</f>
        <v>0</v>
      </c>
      <c r="AD73" s="249"/>
      <c r="AE73" s="389"/>
      <c r="AF73" s="243">
        <f>BD.PD7[[#This Row],[Av.P3 '[%']]]*BD.PD7[[#This Row],[Ppto. Orden Interna '[DOP']]]</f>
        <v>0</v>
      </c>
      <c r="AG73" s="243"/>
      <c r="AH73" s="243"/>
      <c r="AI73" s="243">
        <f>BD.PD7[[#This Row],[Av.P2 '[%']]]*BD.PD7[[#This Row],[Ppto. Orden Interna '[DOP']]]</f>
        <v>0</v>
      </c>
      <c r="AJ73" s="243"/>
      <c r="AK73" s="243"/>
      <c r="AL73" s="243">
        <f>BD.PD7[[#This Row],[Av.P2 '[%']]]*BD.PD7[[#This Row],[Ppto. Orden Interna '[DOP']]]</f>
        <v>0</v>
      </c>
      <c r="AM73" s="496">
        <f>BD.PD7[[#This Row],[Pago 3]]+BD.PD7[[#This Row],[Pago 2]]+BD.PD7[[#This Row],[Pago 1]]</f>
        <v>19029.12</v>
      </c>
      <c r="AN73" s="308" t="s">
        <v>244</v>
      </c>
      <c r="AO73" s="308" t="s">
        <v>245</v>
      </c>
      <c r="AP73" s="308" t="s">
        <v>246</v>
      </c>
      <c r="AQ73" s="308" t="s">
        <v>247</v>
      </c>
      <c r="AR73" s="308">
        <v>594</v>
      </c>
      <c r="AS73" s="308" t="s">
        <v>248</v>
      </c>
      <c r="AT73" s="249" t="s">
        <v>1277</v>
      </c>
      <c r="AU73" s="249" t="s">
        <v>60</v>
      </c>
    </row>
    <row r="74" spans="1:47" hidden="1" x14ac:dyDescent="0.3">
      <c r="A74" s="174">
        <v>3.04</v>
      </c>
      <c r="B74" s="231"/>
      <c r="C74" s="232" t="str">
        <f>VLOOKUP(BD.PD7[[#This Row],[Pos]],PPto[],3,FALSE)</f>
        <v>3.04 Inversor y UPS</v>
      </c>
      <c r="D74" s="174" t="s">
        <v>23</v>
      </c>
      <c r="E74" s="305" t="str">
        <f>IF(BD.PD7[[#This Row],[.]]="*",VLOOKUP(BD.PD7[[#This Row],[Pos]],Presupuesto!A:H,7,FALSE),"")</f>
        <v/>
      </c>
      <c r="F74" s="502" t="s">
        <v>1154</v>
      </c>
      <c r="G74" s="174" t="s">
        <v>1216</v>
      </c>
      <c r="H74" s="174"/>
      <c r="I74" s="497" t="s">
        <v>1223</v>
      </c>
      <c r="J74" s="382">
        <v>1</v>
      </c>
      <c r="K74" s="174" t="s">
        <v>260</v>
      </c>
      <c r="L74" s="383">
        <f>IF(BD.PD7[[#This Row],[Mon]]="DOP",1,HLOOKUP(BD.PD7[[#This Row],[Mon]],$K$1:$L$2,2,FALSE))</f>
        <v>1</v>
      </c>
      <c r="M74" s="384">
        <v>60000</v>
      </c>
      <c r="N74" s="243">
        <f>BD.PD7[[#This Row],[Cant.]]*BD.PD7[[#This Row],[ Tasa ]]*BD.PD7[[#This Row],[ Precio Und.]]</f>
        <v>60000</v>
      </c>
      <c r="O74" s="386">
        <v>0.02</v>
      </c>
      <c r="P74" s="243">
        <f>IF(BD.PD7[[#This Row],[Liquid. '[%']]]&lt;&gt;0,(BD.PD7[[#This Row],[Valor Neto '[DOP']]]*BD.PD7[[#This Row],[Liquid. '[%']]])+BD.PD7[[#This Row],[Valor Neto '[DOP']]],BD.PD7[[#This Row],[Valor Neto '[DOP']]])</f>
        <v>61200</v>
      </c>
      <c r="Q74" s="243">
        <f>BD.PD7[[#This Row],[Ppto. Orden Interna '[DOP']]]/HLOOKUP("USD",$K$1:$L$2,2,FALSE)</f>
        <v>941.53846153846155</v>
      </c>
      <c r="R74" s="381" t="s">
        <v>263</v>
      </c>
      <c r="S74" s="387"/>
      <c r="T74" s="387"/>
      <c r="U74" s="492" t="s">
        <v>299</v>
      </c>
      <c r="V74" s="493">
        <v>801668</v>
      </c>
      <c r="W74" s="494" t="s">
        <v>302</v>
      </c>
      <c r="X74" s="495">
        <v>20</v>
      </c>
      <c r="Y74" s="388">
        <v>1</v>
      </c>
      <c r="Z74" s="243">
        <f>BD.PD7[[#This Row],[Av.P1 '[%']]]*BD.PD7[[#This Row],[Ppto. Orden Interna '[DOP']]]</f>
        <v>61200</v>
      </c>
      <c r="AA74" s="249"/>
      <c r="AB74" s="389"/>
      <c r="AC74" s="243">
        <f>BD.PD7[[#This Row],[Av.P2 '[%']]]*BD.PD7[[#This Row],[Ppto. Orden Interna '[DOP']]]</f>
        <v>0</v>
      </c>
      <c r="AD74" s="249"/>
      <c r="AE74" s="389"/>
      <c r="AF74" s="243">
        <f>BD.PD7[[#This Row],[Av.P3 '[%']]]*BD.PD7[[#This Row],[Ppto. Orden Interna '[DOP']]]</f>
        <v>0</v>
      </c>
      <c r="AG74" s="243"/>
      <c r="AH74" s="243"/>
      <c r="AI74" s="243">
        <f>BD.PD7[[#This Row],[Av.P2 '[%']]]*BD.PD7[[#This Row],[Ppto. Orden Interna '[DOP']]]</f>
        <v>0</v>
      </c>
      <c r="AJ74" s="243"/>
      <c r="AK74" s="243"/>
      <c r="AL74" s="243">
        <f>BD.PD7[[#This Row],[Av.P2 '[%']]]*BD.PD7[[#This Row],[Ppto. Orden Interna '[DOP']]]</f>
        <v>0</v>
      </c>
      <c r="AM74" s="496">
        <f>BD.PD7[[#This Row],[Pago 3]]+BD.PD7[[#This Row],[Pago 2]]+BD.PD7[[#This Row],[Pago 1]]</f>
        <v>61200</v>
      </c>
      <c r="AN74" s="308" t="s">
        <v>244</v>
      </c>
      <c r="AO74" s="308" t="s">
        <v>245</v>
      </c>
      <c r="AP74" s="308" t="s">
        <v>246</v>
      </c>
      <c r="AQ74" s="308" t="s">
        <v>247</v>
      </c>
      <c r="AR74" s="308">
        <v>594</v>
      </c>
      <c r="AS74" s="308" t="s">
        <v>248</v>
      </c>
      <c r="AT74" s="249" t="s">
        <v>1277</v>
      </c>
      <c r="AU74" s="249" t="s">
        <v>60</v>
      </c>
    </row>
    <row r="75" spans="1:47" hidden="1" x14ac:dyDescent="0.3">
      <c r="A75" s="174">
        <v>4.01</v>
      </c>
      <c r="B75" s="231" t="s">
        <v>243</v>
      </c>
      <c r="C75" s="232" t="str">
        <f>VLOOKUP(BD.PD7[[#This Row],[Pos]],PPto[],3,FALSE)</f>
        <v>4.01 Suministro e instalación de Equipos</v>
      </c>
      <c r="D75" s="233" t="s">
        <v>243</v>
      </c>
      <c r="E75" s="305">
        <f>IF(BD.PD7[[#This Row],[.]]="*",VLOOKUP(BD.PD7[[#This Row],[Pos]],Presupuesto!A:H,7,FALSE),"")</f>
        <v>252156.91666666666</v>
      </c>
      <c r="F75" s="234"/>
      <c r="G75" s="174"/>
      <c r="H75" s="174"/>
      <c r="I75" s="174"/>
      <c r="J75" s="392">
        <v>1</v>
      </c>
      <c r="K75" s="233" t="s">
        <v>117</v>
      </c>
      <c r="L75" s="383">
        <f>IF(BD.PD7[[#This Row],[Mon]]="DOP",1,HLOOKUP(BD.PD7[[#This Row],[Mon]],$K$1:$L$2,2,FALSE))</f>
        <v>65</v>
      </c>
      <c r="M75" s="490">
        <v>0</v>
      </c>
      <c r="N75" s="243">
        <f>BD.PD7[[#This Row],[Cant.]]*BD.PD7[[#This Row],[ Tasa ]]*BD.PD7[[#This Row],[ Precio Und.]]</f>
        <v>0</v>
      </c>
      <c r="O75" s="491">
        <v>0</v>
      </c>
      <c r="P75" s="243">
        <f>IF(BD.PD7[[#This Row],[Liquid. '[%']]]&lt;&gt;0,(BD.PD7[[#This Row],[Valor Neto '[DOP']]]*BD.PD7[[#This Row],[Liquid. '[%']]])+BD.PD7[[#This Row],[Valor Neto '[DOP']]],BD.PD7[[#This Row],[Valor Neto '[DOP']]])</f>
        <v>0</v>
      </c>
      <c r="Q75" s="243">
        <f>BD.PD7[[#This Row],[Ppto. Orden Interna '[DOP']]]/HLOOKUP("USD",$K$1:$L$2,2,FALSE)</f>
        <v>0</v>
      </c>
      <c r="R75" s="381"/>
      <c r="S75" s="387"/>
      <c r="T75" s="387"/>
      <c r="U75" s="492" t="s">
        <v>304</v>
      </c>
      <c r="V75" s="493">
        <v>801669</v>
      </c>
      <c r="W75" s="494"/>
      <c r="X75" s="495"/>
      <c r="Y75" s="388"/>
      <c r="Z75" s="243">
        <f>BD.PD7[[#This Row],[Av.P1 '[%']]]*BD.PD7[[#This Row],[Ppto. Orden Interna '[DOP']]]</f>
        <v>0</v>
      </c>
      <c r="AA75" s="249"/>
      <c r="AB75" s="389"/>
      <c r="AC75" s="243">
        <f>BD.PD7[[#This Row],[Av.P2 '[%']]]*BD.PD7[[#This Row],[Ppto. Orden Interna '[DOP']]]</f>
        <v>0</v>
      </c>
      <c r="AD75" s="249"/>
      <c r="AE75" s="389"/>
      <c r="AF75" s="243">
        <f>BD.PD7[[#This Row],[Av.P3 '[%']]]*BD.PD7[[#This Row],[Ppto. Orden Interna '[DOP']]]</f>
        <v>0</v>
      </c>
      <c r="AG75" s="243"/>
      <c r="AH75" s="243"/>
      <c r="AI75" s="243">
        <f>BD.PD7[[#This Row],[Av.P2 '[%']]]*BD.PD7[[#This Row],[Ppto. Orden Interna '[DOP']]]</f>
        <v>0</v>
      </c>
      <c r="AJ75" s="243"/>
      <c r="AK75" s="243"/>
      <c r="AL75" s="243">
        <f>BD.PD7[[#This Row],[Av.P2 '[%']]]*BD.PD7[[#This Row],[Ppto. Orden Interna '[DOP']]]</f>
        <v>0</v>
      </c>
      <c r="AM75" s="496">
        <f>BD.PD7[[#This Row],[Pago 3]]+BD.PD7[[#This Row],[Pago 2]]+BD.PD7[[#This Row],[Pago 1]]</f>
        <v>0</v>
      </c>
      <c r="AN75" s="308" t="s">
        <v>244</v>
      </c>
      <c r="AO75" s="308" t="s">
        <v>245</v>
      </c>
      <c r="AP75" s="308" t="s">
        <v>246</v>
      </c>
      <c r="AQ75" s="308" t="s">
        <v>247</v>
      </c>
      <c r="AR75" s="308">
        <v>594</v>
      </c>
      <c r="AS75" s="308" t="s">
        <v>248</v>
      </c>
      <c r="AT75" s="249" t="s">
        <v>1277</v>
      </c>
      <c r="AU75" s="249" t="s">
        <v>65</v>
      </c>
    </row>
    <row r="76" spans="1:47" hidden="1" x14ac:dyDescent="0.3">
      <c r="A76" s="174">
        <v>4.01</v>
      </c>
      <c r="B76" s="231"/>
      <c r="C76" s="232" t="str">
        <f>VLOOKUP(BD.PD7[[#This Row],[Pos]],PPto[],3,FALSE)</f>
        <v>4.01 Suministro e instalación de Equipos</v>
      </c>
      <c r="D76" s="174" t="s">
        <v>23</v>
      </c>
      <c r="E76" s="305" t="str">
        <f>IF(BD.PD7[[#This Row],[.]]="*",VLOOKUP(BD.PD7[[#This Row],[Pos]],Presupuesto!A:H,7,FALSE),"")</f>
        <v/>
      </c>
      <c r="F76" s="234" t="s">
        <v>305</v>
      </c>
      <c r="G76" s="508" t="s">
        <v>1220</v>
      </c>
      <c r="H76" s="508">
        <v>4600072957</v>
      </c>
      <c r="I76" s="497" t="s">
        <v>1223</v>
      </c>
      <c r="J76" s="382">
        <v>5</v>
      </c>
      <c r="K76" s="174" t="s">
        <v>260</v>
      </c>
      <c r="L76" s="383">
        <f>IF(BD.PD7[[#This Row],[Mon]]="DOP",1,HLOOKUP(BD.PD7[[#This Row],[Mon]],$K$1:$L$2,2,FALSE))</f>
        <v>1</v>
      </c>
      <c r="M76" s="400">
        <v>3192342.93</v>
      </c>
      <c r="N76" s="243">
        <f>BD.PD7[[#This Row],[Cant.]]*BD.PD7[[#This Row],[ Tasa ]]*BD.PD7[[#This Row],[ Precio Und.]]</f>
        <v>15961714.65</v>
      </c>
      <c r="O76" s="386">
        <v>0</v>
      </c>
      <c r="P76" s="243">
        <f>IF(BD.PD7[[#This Row],[Liquid. '[%']]]&lt;&gt;0,(BD.PD7[[#This Row],[Valor Neto '[DOP']]]*BD.PD7[[#This Row],[Liquid. '[%']]])+BD.PD7[[#This Row],[Valor Neto '[DOP']]],BD.PD7[[#This Row],[Valor Neto '[DOP']]])</f>
        <v>15961714.65</v>
      </c>
      <c r="Q76" s="243">
        <f>BD.PD7[[#This Row],[Ppto. Orden Interna '[DOP']]]/HLOOKUP("USD",$K$1:$L$2,2,FALSE)</f>
        <v>245564.84076923077</v>
      </c>
      <c r="R76" s="508" t="s">
        <v>306</v>
      </c>
      <c r="S76" s="381"/>
      <c r="T76" s="387"/>
      <c r="U76" s="492" t="s">
        <v>304</v>
      </c>
      <c r="V76" s="493">
        <v>801669</v>
      </c>
      <c r="W76" s="494" t="s">
        <v>307</v>
      </c>
      <c r="X76" s="495">
        <v>3</v>
      </c>
      <c r="Y76" s="388">
        <v>0.4</v>
      </c>
      <c r="Z76" s="243">
        <f>BD.PD7[[#This Row],[Av.P1 '[%']]]*BD.PD7[[#This Row],[Ppto. Orden Interna '[DOP']]]</f>
        <v>6384685.8600000003</v>
      </c>
      <c r="AA76" s="509">
        <v>9</v>
      </c>
      <c r="AB76" s="388">
        <v>0.6</v>
      </c>
      <c r="AC76" s="243">
        <f>BD.PD7[[#This Row],[Av.P2 '[%']]]*BD.PD7[[#This Row],[Ppto. Orden Interna '[DOP']]]</f>
        <v>9577028.7899999991</v>
      </c>
      <c r="AD76" s="249"/>
      <c r="AE76" s="389"/>
      <c r="AF76" s="243">
        <f>BD.PD7[[#This Row],[Av.P3 '[%']]]*BD.PD7[[#This Row],[Ppto. Orden Interna '[DOP']]]</f>
        <v>0</v>
      </c>
      <c r="AG76" s="243"/>
      <c r="AH76" s="243"/>
      <c r="AI76" s="243">
        <f>BD.PD7[[#This Row],[Av.P2 '[%']]]*BD.PD7[[#This Row],[Ppto. Orden Interna '[DOP']]]</f>
        <v>9577028.7899999991</v>
      </c>
      <c r="AJ76" s="243"/>
      <c r="AK76" s="243"/>
      <c r="AL76" s="243">
        <f>BD.PD7[[#This Row],[Av.P2 '[%']]]*BD.PD7[[#This Row],[Ppto. Orden Interna '[DOP']]]</f>
        <v>9577028.7899999991</v>
      </c>
      <c r="AM76" s="496">
        <f>BD.PD7[[#This Row],[Pago 3]]+BD.PD7[[#This Row],[Pago 2]]+BD.PD7[[#This Row],[Pago 1]]</f>
        <v>15961714.649999999</v>
      </c>
      <c r="AN76" s="308" t="s">
        <v>244</v>
      </c>
      <c r="AO76" s="308" t="s">
        <v>245</v>
      </c>
      <c r="AP76" s="308" t="s">
        <v>246</v>
      </c>
      <c r="AQ76" s="308" t="s">
        <v>247</v>
      </c>
      <c r="AR76" s="308">
        <v>594</v>
      </c>
      <c r="AS76" s="308" t="s">
        <v>258</v>
      </c>
      <c r="AT76" s="249" t="s">
        <v>1277</v>
      </c>
      <c r="AU76" s="249" t="s">
        <v>65</v>
      </c>
    </row>
    <row r="77" spans="1:47" hidden="1" x14ac:dyDescent="0.3">
      <c r="A77" s="174">
        <v>4.0199999999999996</v>
      </c>
      <c r="B77" s="231" t="s">
        <v>243</v>
      </c>
      <c r="C77" s="232" t="str">
        <f>VLOOKUP(BD.PD7[[#This Row],[Pos]],PPto[],3,FALSE)</f>
        <v>4.02 Supervisión Mecánica</v>
      </c>
      <c r="D77" s="233" t="s">
        <v>243</v>
      </c>
      <c r="E77" s="305">
        <f>IF(BD.PD7[[#This Row],[.]]="*",VLOOKUP(BD.PD7[[#This Row],[Pos]],Presupuesto!A:H,7,FALSE),"")</f>
        <v>0</v>
      </c>
      <c r="F77" s="234"/>
      <c r="G77" s="174"/>
      <c r="H77" s="174"/>
      <c r="I77" s="174"/>
      <c r="J77" s="392">
        <v>1</v>
      </c>
      <c r="K77" s="233" t="s">
        <v>117</v>
      </c>
      <c r="L77" s="383">
        <f>IF(BD.PD7[[#This Row],[Mon]]="DOP",1,HLOOKUP(BD.PD7[[#This Row],[Mon]],$K$1:$L$2,2,FALSE))</f>
        <v>65</v>
      </c>
      <c r="M77" s="490">
        <v>0</v>
      </c>
      <c r="N77" s="243">
        <f>BD.PD7[[#This Row],[Cant.]]*BD.PD7[[#This Row],[ Tasa ]]*BD.PD7[[#This Row],[ Precio Und.]]</f>
        <v>0</v>
      </c>
      <c r="O77" s="491">
        <v>0</v>
      </c>
      <c r="P77" s="243">
        <f>IF(BD.PD7[[#This Row],[Liquid. '[%']]]&lt;&gt;0,(BD.PD7[[#This Row],[Valor Neto '[DOP']]]*BD.PD7[[#This Row],[Liquid. '[%']]])+BD.PD7[[#This Row],[Valor Neto '[DOP']]],BD.PD7[[#This Row],[Valor Neto '[DOP']]])</f>
        <v>0</v>
      </c>
      <c r="Q77" s="243">
        <f>BD.PD7[[#This Row],[Ppto. Orden Interna '[DOP']]]/HLOOKUP("USD",$K$1:$L$2,2,FALSE)</f>
        <v>0</v>
      </c>
      <c r="R77" s="381"/>
      <c r="S77" s="387"/>
      <c r="T77" s="387"/>
      <c r="U77" s="492" t="s">
        <v>304</v>
      </c>
      <c r="V77" s="493">
        <v>801669</v>
      </c>
      <c r="W77" s="494"/>
      <c r="X77" s="495"/>
      <c r="Y77" s="388"/>
      <c r="Z77" s="243">
        <f>BD.PD7[[#This Row],[Av.P1 '[%']]]*BD.PD7[[#This Row],[Ppto. Orden Interna '[DOP']]]</f>
        <v>0</v>
      </c>
      <c r="AA77" s="249"/>
      <c r="AB77" s="389"/>
      <c r="AC77" s="243">
        <f>BD.PD7[[#This Row],[Av.P2 '[%']]]*BD.PD7[[#This Row],[Ppto. Orden Interna '[DOP']]]</f>
        <v>0</v>
      </c>
      <c r="AD77" s="249"/>
      <c r="AE77" s="389"/>
      <c r="AF77" s="243">
        <f>BD.PD7[[#This Row],[Av.P3 '[%']]]*BD.PD7[[#This Row],[Ppto. Orden Interna '[DOP']]]</f>
        <v>0</v>
      </c>
      <c r="AG77" s="243"/>
      <c r="AH77" s="243"/>
      <c r="AI77" s="243">
        <f>BD.PD7[[#This Row],[Av.P2 '[%']]]*BD.PD7[[#This Row],[Ppto. Orden Interna '[DOP']]]</f>
        <v>0</v>
      </c>
      <c r="AJ77" s="243"/>
      <c r="AK77" s="243"/>
      <c r="AL77" s="243">
        <f>BD.PD7[[#This Row],[Av.P2 '[%']]]*BD.PD7[[#This Row],[Ppto. Orden Interna '[DOP']]]</f>
        <v>0</v>
      </c>
      <c r="AM77" s="496">
        <f>BD.PD7[[#This Row],[Pago 3]]+BD.PD7[[#This Row],[Pago 2]]+BD.PD7[[#This Row],[Pago 1]]</f>
        <v>0</v>
      </c>
      <c r="AN77" s="308" t="s">
        <v>244</v>
      </c>
      <c r="AO77" s="308" t="s">
        <v>245</v>
      </c>
      <c r="AP77" s="308" t="s">
        <v>246</v>
      </c>
      <c r="AQ77" s="308" t="s">
        <v>247</v>
      </c>
      <c r="AR77" s="308">
        <v>594</v>
      </c>
      <c r="AS77" s="308" t="s">
        <v>248</v>
      </c>
      <c r="AT77" s="249" t="s">
        <v>1277</v>
      </c>
      <c r="AU77" s="249" t="s">
        <v>65</v>
      </c>
    </row>
    <row r="78" spans="1:47" hidden="1" x14ac:dyDescent="0.3">
      <c r="A78" s="174">
        <v>4.03</v>
      </c>
      <c r="B78" s="231" t="s">
        <v>243</v>
      </c>
      <c r="C78" s="232" t="str">
        <f>VLOOKUP(BD.PD7[[#This Row],[Pos]],PPto[],3,FALSE)</f>
        <v>4.03 Sistema de Extracción cocina</v>
      </c>
      <c r="D78" s="233" t="s">
        <v>243</v>
      </c>
      <c r="E78" s="305">
        <f>IF(BD.PD7[[#This Row],[.]]="*",VLOOKUP(BD.PD7[[#This Row],[Pos]],Presupuesto!A:H,7,FALSE),"")</f>
        <v>35289.75</v>
      </c>
      <c r="F78" s="234"/>
      <c r="G78" s="174"/>
      <c r="H78" s="174"/>
      <c r="I78" s="174"/>
      <c r="J78" s="392">
        <v>1</v>
      </c>
      <c r="K78" s="233" t="s">
        <v>117</v>
      </c>
      <c r="L78" s="383">
        <f>IF(BD.PD7[[#This Row],[Mon]]="DOP",1,HLOOKUP(BD.PD7[[#This Row],[Mon]],$K$1:$L$2,2,FALSE))</f>
        <v>65</v>
      </c>
      <c r="M78" s="490">
        <v>0</v>
      </c>
      <c r="N78" s="243">
        <f>BD.PD7[[#This Row],[Cant.]]*BD.PD7[[#This Row],[ Tasa ]]*BD.PD7[[#This Row],[ Precio Und.]]</f>
        <v>0</v>
      </c>
      <c r="O78" s="491">
        <v>0</v>
      </c>
      <c r="P78" s="243">
        <f>IF(BD.PD7[[#This Row],[Liquid. '[%']]]&lt;&gt;0,(BD.PD7[[#This Row],[Valor Neto '[DOP']]]*BD.PD7[[#This Row],[Liquid. '[%']]])+BD.PD7[[#This Row],[Valor Neto '[DOP']]],BD.PD7[[#This Row],[Valor Neto '[DOP']]])</f>
        <v>0</v>
      </c>
      <c r="Q78" s="243">
        <f>BD.PD7[[#This Row],[Ppto. Orden Interna '[DOP']]]/HLOOKUP("USD",$K$1:$L$2,2,FALSE)</f>
        <v>0</v>
      </c>
      <c r="R78" s="381"/>
      <c r="S78" s="387"/>
      <c r="T78" s="387"/>
      <c r="U78" s="492" t="s">
        <v>304</v>
      </c>
      <c r="V78" s="493">
        <v>801669</v>
      </c>
      <c r="W78" s="494"/>
      <c r="X78" s="495"/>
      <c r="Y78" s="388"/>
      <c r="Z78" s="243">
        <f>BD.PD7[[#This Row],[Av.P1 '[%']]]*BD.PD7[[#This Row],[Ppto. Orden Interna '[DOP']]]</f>
        <v>0</v>
      </c>
      <c r="AA78" s="249"/>
      <c r="AB78" s="389"/>
      <c r="AC78" s="243">
        <f>BD.PD7[[#This Row],[Av.P2 '[%']]]*BD.PD7[[#This Row],[Ppto. Orden Interna '[DOP']]]</f>
        <v>0</v>
      </c>
      <c r="AD78" s="249"/>
      <c r="AE78" s="389"/>
      <c r="AF78" s="243">
        <f>BD.PD7[[#This Row],[Av.P3 '[%']]]*BD.PD7[[#This Row],[Ppto. Orden Interna '[DOP']]]</f>
        <v>0</v>
      </c>
      <c r="AG78" s="243"/>
      <c r="AH78" s="243"/>
      <c r="AI78" s="243">
        <f>BD.PD7[[#This Row],[Av.P2 '[%']]]*BD.PD7[[#This Row],[Ppto. Orden Interna '[DOP']]]</f>
        <v>0</v>
      </c>
      <c r="AJ78" s="243"/>
      <c r="AK78" s="243"/>
      <c r="AL78" s="243">
        <f>BD.PD7[[#This Row],[Av.P2 '[%']]]*BD.PD7[[#This Row],[Ppto. Orden Interna '[DOP']]]</f>
        <v>0</v>
      </c>
      <c r="AM78" s="496">
        <f>BD.PD7[[#This Row],[Pago 3]]+BD.PD7[[#This Row],[Pago 2]]+BD.PD7[[#This Row],[Pago 1]]</f>
        <v>0</v>
      </c>
      <c r="AN78" s="308" t="s">
        <v>244</v>
      </c>
      <c r="AO78" s="308" t="s">
        <v>245</v>
      </c>
      <c r="AP78" s="308" t="s">
        <v>246</v>
      </c>
      <c r="AQ78" s="308" t="s">
        <v>247</v>
      </c>
      <c r="AR78" s="308">
        <v>594</v>
      </c>
      <c r="AS78" s="308" t="s">
        <v>248</v>
      </c>
      <c r="AT78" s="249" t="s">
        <v>1277</v>
      </c>
      <c r="AU78" s="249" t="s">
        <v>65</v>
      </c>
    </row>
    <row r="79" spans="1:47" hidden="1" x14ac:dyDescent="0.3">
      <c r="A79" s="174">
        <v>4.03</v>
      </c>
      <c r="B79" s="231"/>
      <c r="C79" s="232" t="str">
        <f>VLOOKUP(BD.PD7[[#This Row],[Pos]],PPto[],3,FALSE)</f>
        <v>4.03 Sistema de Extracción cocina</v>
      </c>
      <c r="D79" s="174" t="s">
        <v>23</v>
      </c>
      <c r="E79" s="305" t="str">
        <f>IF(BD.PD7[[#This Row],[.]]="*",VLOOKUP(BD.PD7[[#This Row],[Pos]],Presupuesto!A:H,7,FALSE),"")</f>
        <v/>
      </c>
      <c r="F79" s="510" t="s">
        <v>308</v>
      </c>
      <c r="G79" s="174" t="s">
        <v>1216</v>
      </c>
      <c r="H79" s="174"/>
      <c r="I79" s="497" t="s">
        <v>1223</v>
      </c>
      <c r="J79" s="382">
        <v>1</v>
      </c>
      <c r="K79" s="174" t="s">
        <v>260</v>
      </c>
      <c r="L79" s="383">
        <f>IF(BD.PD7[[#This Row],[Mon]]="DOP",1,HLOOKUP(BD.PD7[[#This Row],[Mon]],$K$1:$L$2,2,FALSE))</f>
        <v>1</v>
      </c>
      <c r="M79" s="384">
        <v>250000</v>
      </c>
      <c r="N79" s="243">
        <f>BD.PD7[[#This Row],[Cant.]]*BD.PD7[[#This Row],[ Tasa ]]*BD.PD7[[#This Row],[ Precio Und.]]</f>
        <v>250000</v>
      </c>
      <c r="O79" s="386">
        <v>0.05</v>
      </c>
      <c r="P79" s="243">
        <f>IF(BD.PD7[[#This Row],[Liquid. '[%']]]&lt;&gt;0,(BD.PD7[[#This Row],[Valor Neto '[DOP']]]*BD.PD7[[#This Row],[Liquid. '[%']]])+BD.PD7[[#This Row],[Valor Neto '[DOP']]],BD.PD7[[#This Row],[Valor Neto '[DOP']]])</f>
        <v>262500</v>
      </c>
      <c r="Q79" s="243">
        <f>BD.PD7[[#This Row],[Ppto. Orden Interna '[DOP']]]/HLOOKUP("USD",$K$1:$L$2,2,FALSE)</f>
        <v>4038.4615384615386</v>
      </c>
      <c r="R79" s="381" t="s">
        <v>309</v>
      </c>
      <c r="S79" s="387"/>
      <c r="T79" s="387"/>
      <c r="U79" s="492" t="s">
        <v>304</v>
      </c>
      <c r="V79" s="493">
        <v>801669</v>
      </c>
      <c r="W79" s="402" t="s">
        <v>310</v>
      </c>
      <c r="X79" s="495">
        <v>18</v>
      </c>
      <c r="Y79" s="388">
        <v>0.7</v>
      </c>
      <c r="Z79" s="243">
        <f>BD.PD7[[#This Row],[Av.P1 '[%']]]*BD.PD7[[#This Row],[Ppto. Orden Interna '[DOP']]]</f>
        <v>183750</v>
      </c>
      <c r="AA79" s="495">
        <v>21</v>
      </c>
      <c r="AB79" s="388">
        <v>0.3</v>
      </c>
      <c r="AC79" s="243">
        <f>BD.PD7[[#This Row],[Av.P2 '[%']]]*BD.PD7[[#This Row],[Ppto. Orden Interna '[DOP']]]</f>
        <v>78750</v>
      </c>
      <c r="AD79" s="249"/>
      <c r="AE79" s="389"/>
      <c r="AF79" s="243">
        <f>BD.PD7[[#This Row],[Av.P3 '[%']]]*BD.PD7[[#This Row],[Ppto. Orden Interna '[DOP']]]</f>
        <v>0</v>
      </c>
      <c r="AG79" s="243"/>
      <c r="AH79" s="243"/>
      <c r="AI79" s="243">
        <f>BD.PD7[[#This Row],[Av.P2 '[%']]]*BD.PD7[[#This Row],[Ppto. Orden Interna '[DOP']]]</f>
        <v>78750</v>
      </c>
      <c r="AJ79" s="243"/>
      <c r="AK79" s="243"/>
      <c r="AL79" s="243">
        <f>BD.PD7[[#This Row],[Av.P2 '[%']]]*BD.PD7[[#This Row],[Ppto. Orden Interna '[DOP']]]</f>
        <v>78750</v>
      </c>
      <c r="AM79" s="496">
        <f>BD.PD7[[#This Row],[Pago 3]]+BD.PD7[[#This Row],[Pago 2]]+BD.PD7[[#This Row],[Pago 1]]</f>
        <v>262500</v>
      </c>
      <c r="AN79" s="308" t="s">
        <v>244</v>
      </c>
      <c r="AO79" s="308" t="s">
        <v>245</v>
      </c>
      <c r="AP79" s="308" t="s">
        <v>246</v>
      </c>
      <c r="AQ79" s="308" t="s">
        <v>247</v>
      </c>
      <c r="AR79" s="308">
        <v>594</v>
      </c>
      <c r="AS79" s="308" t="s">
        <v>248</v>
      </c>
      <c r="AT79" s="249" t="s">
        <v>1277</v>
      </c>
      <c r="AU79" s="249" t="s">
        <v>65</v>
      </c>
    </row>
    <row r="80" spans="1:47" hidden="1" x14ac:dyDescent="0.3">
      <c r="A80" s="174">
        <v>4.03</v>
      </c>
      <c r="B80" s="231"/>
      <c r="C80" s="232" t="str">
        <f>VLOOKUP(BD.PD7[[#This Row],[Pos]],PPto[],3,FALSE)</f>
        <v>4.03 Sistema de Extracción cocina</v>
      </c>
      <c r="D80" s="174" t="s">
        <v>23</v>
      </c>
      <c r="E80" s="305" t="str">
        <f>IF(BD.PD7[[#This Row],[.]]="*",VLOOKUP(BD.PD7[[#This Row],[Pos]],Presupuesto!A:H,7,FALSE),"")</f>
        <v/>
      </c>
      <c r="F80" s="510" t="s">
        <v>311</v>
      </c>
      <c r="G80" s="174" t="s">
        <v>1216</v>
      </c>
      <c r="H80" s="174"/>
      <c r="I80" s="497" t="s">
        <v>1223</v>
      </c>
      <c r="J80" s="382">
        <v>1</v>
      </c>
      <c r="K80" s="174" t="s">
        <v>260</v>
      </c>
      <c r="L80" s="383">
        <f>IF(BD.PD7[[#This Row],[Mon]]="DOP",1,HLOOKUP(BD.PD7[[#This Row],[Mon]],$K$1:$L$2,2,FALSE))</f>
        <v>1</v>
      </c>
      <c r="M80" s="384">
        <v>70000</v>
      </c>
      <c r="N80" s="243">
        <f>BD.PD7[[#This Row],[Cant.]]*BD.PD7[[#This Row],[ Tasa ]]*BD.PD7[[#This Row],[ Precio Und.]]</f>
        <v>70000</v>
      </c>
      <c r="O80" s="386">
        <v>0.05</v>
      </c>
      <c r="P80" s="243">
        <f>IF(BD.PD7[[#This Row],[Liquid. '[%']]]&lt;&gt;0,(BD.PD7[[#This Row],[Valor Neto '[DOP']]]*BD.PD7[[#This Row],[Liquid. '[%']]])+BD.PD7[[#This Row],[Valor Neto '[DOP']]],BD.PD7[[#This Row],[Valor Neto '[DOP']]])</f>
        <v>73500</v>
      </c>
      <c r="Q80" s="243">
        <f>BD.PD7[[#This Row],[Ppto. Orden Interna '[DOP']]]/HLOOKUP("USD",$K$1:$L$2,2,FALSE)</f>
        <v>1130.7692307692307</v>
      </c>
      <c r="R80" s="381" t="s">
        <v>309</v>
      </c>
      <c r="S80" s="387"/>
      <c r="T80" s="387"/>
      <c r="U80" s="492" t="s">
        <v>304</v>
      </c>
      <c r="V80" s="493">
        <v>801669</v>
      </c>
      <c r="W80" s="402" t="s">
        <v>310</v>
      </c>
      <c r="X80" s="495">
        <v>18</v>
      </c>
      <c r="Y80" s="388">
        <v>0.7</v>
      </c>
      <c r="Z80" s="243">
        <f>BD.PD7[[#This Row],[Av.P1 '[%']]]*BD.PD7[[#This Row],[Ppto. Orden Interna '[DOP']]]</f>
        <v>51450</v>
      </c>
      <c r="AA80" s="495">
        <v>21</v>
      </c>
      <c r="AB80" s="388">
        <v>0.3</v>
      </c>
      <c r="AC80" s="243">
        <f>BD.PD7[[#This Row],[Av.P2 '[%']]]*BD.PD7[[#This Row],[Ppto. Orden Interna '[DOP']]]</f>
        <v>22050</v>
      </c>
      <c r="AD80" s="249"/>
      <c r="AE80" s="389"/>
      <c r="AF80" s="243">
        <f>BD.PD7[[#This Row],[Av.P3 '[%']]]*BD.PD7[[#This Row],[Ppto. Orden Interna '[DOP']]]</f>
        <v>0</v>
      </c>
      <c r="AG80" s="243"/>
      <c r="AH80" s="243"/>
      <c r="AI80" s="243">
        <f>BD.PD7[[#This Row],[Av.P2 '[%']]]*BD.PD7[[#This Row],[Ppto. Orden Interna '[DOP']]]</f>
        <v>22050</v>
      </c>
      <c r="AJ80" s="243"/>
      <c r="AK80" s="243"/>
      <c r="AL80" s="243">
        <f>BD.PD7[[#This Row],[Av.P2 '[%']]]*BD.PD7[[#This Row],[Ppto. Orden Interna '[DOP']]]</f>
        <v>22050</v>
      </c>
      <c r="AM80" s="496">
        <f>BD.PD7[[#This Row],[Pago 3]]+BD.PD7[[#This Row],[Pago 2]]+BD.PD7[[#This Row],[Pago 1]]</f>
        <v>73500</v>
      </c>
      <c r="AN80" s="308" t="s">
        <v>244</v>
      </c>
      <c r="AO80" s="308" t="s">
        <v>245</v>
      </c>
      <c r="AP80" s="308" t="s">
        <v>246</v>
      </c>
      <c r="AQ80" s="308" t="s">
        <v>247</v>
      </c>
      <c r="AR80" s="308">
        <v>594</v>
      </c>
      <c r="AS80" s="308" t="s">
        <v>248</v>
      </c>
      <c r="AT80" s="249" t="s">
        <v>1277</v>
      </c>
      <c r="AU80" s="249" t="s">
        <v>65</v>
      </c>
    </row>
    <row r="81" spans="1:47" hidden="1" x14ac:dyDescent="0.3">
      <c r="A81" s="174">
        <v>4.03</v>
      </c>
      <c r="B81" s="231"/>
      <c r="C81" s="232" t="str">
        <f>VLOOKUP(BD.PD7[[#This Row],[Pos]],PPto[],3,FALSE)</f>
        <v>4.03 Sistema de Extracción cocina</v>
      </c>
      <c r="D81" s="174" t="s">
        <v>23</v>
      </c>
      <c r="E81" s="305" t="str">
        <f>IF(BD.PD7[[#This Row],[.]]="*",VLOOKUP(BD.PD7[[#This Row],[Pos]],Presupuesto!A:H,7,FALSE),"")</f>
        <v/>
      </c>
      <c r="F81" s="510" t="s">
        <v>312</v>
      </c>
      <c r="G81" s="174" t="s">
        <v>1216</v>
      </c>
      <c r="H81" s="174"/>
      <c r="I81" s="497" t="s">
        <v>1223</v>
      </c>
      <c r="J81" s="382">
        <v>2</v>
      </c>
      <c r="K81" s="174" t="s">
        <v>260</v>
      </c>
      <c r="L81" s="383">
        <f>IF(BD.PD7[[#This Row],[Mon]]="DOP",1,HLOOKUP(BD.PD7[[#This Row],[Mon]],$K$1:$L$2,2,FALSE))</f>
        <v>1</v>
      </c>
      <c r="M81" s="384">
        <v>126000</v>
      </c>
      <c r="N81" s="243">
        <f>BD.PD7[[#This Row],[Cant.]]*BD.PD7[[#This Row],[ Tasa ]]*BD.PD7[[#This Row],[ Precio Und.]]</f>
        <v>252000</v>
      </c>
      <c r="O81" s="386">
        <v>0.05</v>
      </c>
      <c r="P81" s="243">
        <f>IF(BD.PD7[[#This Row],[Liquid. '[%']]]&lt;&gt;0,(BD.PD7[[#This Row],[Valor Neto '[DOP']]]*BD.PD7[[#This Row],[Liquid. '[%']]])+BD.PD7[[#This Row],[Valor Neto '[DOP']]],BD.PD7[[#This Row],[Valor Neto '[DOP']]])</f>
        <v>264600</v>
      </c>
      <c r="Q81" s="243">
        <f>BD.PD7[[#This Row],[Ppto. Orden Interna '[DOP']]]/HLOOKUP("USD",$K$1:$L$2,2,FALSE)</f>
        <v>4070.7692307692309</v>
      </c>
      <c r="R81" s="381" t="s">
        <v>309</v>
      </c>
      <c r="S81" s="387"/>
      <c r="T81" s="387"/>
      <c r="U81" s="492" t="s">
        <v>304</v>
      </c>
      <c r="V81" s="493">
        <v>801669</v>
      </c>
      <c r="W81" s="402" t="s">
        <v>310</v>
      </c>
      <c r="X81" s="495">
        <v>18</v>
      </c>
      <c r="Y81" s="388">
        <v>0.7</v>
      </c>
      <c r="Z81" s="243">
        <f>BD.PD7[[#This Row],[Av.P1 '[%']]]*BD.PD7[[#This Row],[Ppto. Orden Interna '[DOP']]]</f>
        <v>185220</v>
      </c>
      <c r="AA81" s="495">
        <v>21</v>
      </c>
      <c r="AB81" s="388">
        <v>0.3</v>
      </c>
      <c r="AC81" s="243">
        <f>BD.PD7[[#This Row],[Av.P2 '[%']]]*BD.PD7[[#This Row],[Ppto. Orden Interna '[DOP']]]</f>
        <v>79380</v>
      </c>
      <c r="AD81" s="249"/>
      <c r="AE81" s="389"/>
      <c r="AF81" s="243">
        <f>BD.PD7[[#This Row],[Av.P3 '[%']]]*BD.PD7[[#This Row],[Ppto. Orden Interna '[DOP']]]</f>
        <v>0</v>
      </c>
      <c r="AG81" s="243"/>
      <c r="AH81" s="243"/>
      <c r="AI81" s="243">
        <f>BD.PD7[[#This Row],[Av.P2 '[%']]]*BD.PD7[[#This Row],[Ppto. Orden Interna '[DOP']]]</f>
        <v>79380</v>
      </c>
      <c r="AJ81" s="243"/>
      <c r="AK81" s="243"/>
      <c r="AL81" s="243">
        <f>BD.PD7[[#This Row],[Av.P2 '[%']]]*BD.PD7[[#This Row],[Ppto. Orden Interna '[DOP']]]</f>
        <v>79380</v>
      </c>
      <c r="AM81" s="496">
        <f>BD.PD7[[#This Row],[Pago 3]]+BD.PD7[[#This Row],[Pago 2]]+BD.PD7[[#This Row],[Pago 1]]</f>
        <v>264600</v>
      </c>
      <c r="AN81" s="308" t="s">
        <v>244</v>
      </c>
      <c r="AO81" s="308" t="s">
        <v>245</v>
      </c>
      <c r="AP81" s="308" t="s">
        <v>246</v>
      </c>
      <c r="AQ81" s="308" t="s">
        <v>247</v>
      </c>
      <c r="AR81" s="308">
        <v>594</v>
      </c>
      <c r="AS81" s="308" t="s">
        <v>248</v>
      </c>
      <c r="AT81" s="249" t="s">
        <v>1277</v>
      </c>
      <c r="AU81" s="249" t="s">
        <v>65</v>
      </c>
    </row>
    <row r="82" spans="1:47" hidden="1" x14ac:dyDescent="0.3">
      <c r="A82" s="174">
        <v>4.03</v>
      </c>
      <c r="B82" s="231"/>
      <c r="C82" s="232" t="str">
        <f>VLOOKUP(BD.PD7[[#This Row],[Pos]],PPto[],3,FALSE)</f>
        <v>4.03 Sistema de Extracción cocina</v>
      </c>
      <c r="D82" s="174" t="s">
        <v>23</v>
      </c>
      <c r="E82" s="305" t="str">
        <f>IF(BD.PD7[[#This Row],[.]]="*",VLOOKUP(BD.PD7[[#This Row],[Pos]],Presupuesto!A:H,7,FALSE),"")</f>
        <v/>
      </c>
      <c r="F82" s="510" t="s">
        <v>313</v>
      </c>
      <c r="G82" s="174" t="s">
        <v>1216</v>
      </c>
      <c r="H82" s="174"/>
      <c r="I82" s="497" t="s">
        <v>1223</v>
      </c>
      <c r="J82" s="382">
        <v>2</v>
      </c>
      <c r="K82" s="174" t="s">
        <v>260</v>
      </c>
      <c r="L82" s="383">
        <f>IF(BD.PD7[[#This Row],[Mon]]="DOP",1,HLOOKUP(BD.PD7[[#This Row],[Mon]],$K$1:$L$2,2,FALSE))</f>
        <v>1</v>
      </c>
      <c r="M82" s="384">
        <v>112000</v>
      </c>
      <c r="N82" s="243">
        <f>BD.PD7[[#This Row],[Cant.]]*BD.PD7[[#This Row],[ Tasa ]]*BD.PD7[[#This Row],[ Precio Und.]]</f>
        <v>224000</v>
      </c>
      <c r="O82" s="386">
        <v>0.05</v>
      </c>
      <c r="P82" s="243">
        <f>IF(BD.PD7[[#This Row],[Liquid. '[%']]]&lt;&gt;0,(BD.PD7[[#This Row],[Valor Neto '[DOP']]]*BD.PD7[[#This Row],[Liquid. '[%']]])+BD.PD7[[#This Row],[Valor Neto '[DOP']]],BD.PD7[[#This Row],[Valor Neto '[DOP']]])</f>
        <v>235200</v>
      </c>
      <c r="Q82" s="243">
        <f>BD.PD7[[#This Row],[Ppto. Orden Interna '[DOP']]]/HLOOKUP("USD",$K$1:$L$2,2,FALSE)</f>
        <v>3618.4615384615386</v>
      </c>
      <c r="R82" s="381" t="s">
        <v>309</v>
      </c>
      <c r="S82" s="387"/>
      <c r="T82" s="387"/>
      <c r="U82" s="492" t="s">
        <v>304</v>
      </c>
      <c r="V82" s="493">
        <v>801669</v>
      </c>
      <c r="W82" s="402" t="s">
        <v>310</v>
      </c>
      <c r="X82" s="495">
        <v>18</v>
      </c>
      <c r="Y82" s="388">
        <v>0.7</v>
      </c>
      <c r="Z82" s="243">
        <f>BD.PD7[[#This Row],[Av.P1 '[%']]]*BD.PD7[[#This Row],[Ppto. Orden Interna '[DOP']]]</f>
        <v>164640</v>
      </c>
      <c r="AA82" s="495">
        <v>21</v>
      </c>
      <c r="AB82" s="388">
        <v>0.3</v>
      </c>
      <c r="AC82" s="243">
        <f>BD.PD7[[#This Row],[Av.P2 '[%']]]*BD.PD7[[#This Row],[Ppto. Orden Interna '[DOP']]]</f>
        <v>70560</v>
      </c>
      <c r="AD82" s="249"/>
      <c r="AE82" s="389"/>
      <c r="AF82" s="243">
        <f>BD.PD7[[#This Row],[Av.P3 '[%']]]*BD.PD7[[#This Row],[Ppto. Orden Interna '[DOP']]]</f>
        <v>0</v>
      </c>
      <c r="AG82" s="243"/>
      <c r="AH82" s="243"/>
      <c r="AI82" s="243">
        <f>BD.PD7[[#This Row],[Av.P2 '[%']]]*BD.PD7[[#This Row],[Ppto. Orden Interna '[DOP']]]</f>
        <v>70560</v>
      </c>
      <c r="AJ82" s="243"/>
      <c r="AK82" s="243"/>
      <c r="AL82" s="243">
        <f>BD.PD7[[#This Row],[Av.P2 '[%']]]*BD.PD7[[#This Row],[Ppto. Orden Interna '[DOP']]]</f>
        <v>70560</v>
      </c>
      <c r="AM82" s="496">
        <f>BD.PD7[[#This Row],[Pago 3]]+BD.PD7[[#This Row],[Pago 2]]+BD.PD7[[#This Row],[Pago 1]]</f>
        <v>235200</v>
      </c>
      <c r="AN82" s="308" t="s">
        <v>244</v>
      </c>
      <c r="AO82" s="308" t="s">
        <v>245</v>
      </c>
      <c r="AP82" s="308" t="s">
        <v>246</v>
      </c>
      <c r="AQ82" s="308" t="s">
        <v>247</v>
      </c>
      <c r="AR82" s="308">
        <v>594</v>
      </c>
      <c r="AS82" s="308" t="s">
        <v>248</v>
      </c>
      <c r="AT82" s="249" t="s">
        <v>1277</v>
      </c>
      <c r="AU82" s="249" t="s">
        <v>65</v>
      </c>
    </row>
    <row r="83" spans="1:47" hidden="1" x14ac:dyDescent="0.3">
      <c r="A83" s="174">
        <v>4.03</v>
      </c>
      <c r="B83" s="231"/>
      <c r="C83" s="232" t="str">
        <f>VLOOKUP(BD.PD7[[#This Row],[Pos]],PPto[],3,FALSE)</f>
        <v>4.03 Sistema de Extracción cocina</v>
      </c>
      <c r="D83" s="174" t="s">
        <v>23</v>
      </c>
      <c r="E83" s="305" t="str">
        <f>IF(BD.PD7[[#This Row],[.]]="*",VLOOKUP(BD.PD7[[#This Row],[Pos]],Presupuesto!A:H,7,FALSE),"")</f>
        <v/>
      </c>
      <c r="F83" s="510" t="s">
        <v>314</v>
      </c>
      <c r="G83" s="174" t="s">
        <v>1216</v>
      </c>
      <c r="H83" s="174"/>
      <c r="I83" s="497" t="s">
        <v>1223</v>
      </c>
      <c r="J83" s="382">
        <v>1</v>
      </c>
      <c r="K83" s="174" t="s">
        <v>260</v>
      </c>
      <c r="L83" s="383">
        <f>IF(BD.PD7[[#This Row],[Mon]]="DOP",1,HLOOKUP(BD.PD7[[#This Row],[Mon]],$K$1:$L$2,2,FALSE))</f>
        <v>1</v>
      </c>
      <c r="M83" s="384">
        <v>260285</v>
      </c>
      <c r="N83" s="243">
        <f>BD.PD7[[#This Row],[Cant.]]*BD.PD7[[#This Row],[ Tasa ]]*BD.PD7[[#This Row],[ Precio Und.]]</f>
        <v>260285</v>
      </c>
      <c r="O83" s="386">
        <v>0.05</v>
      </c>
      <c r="P83" s="243">
        <f>IF(BD.PD7[[#This Row],[Liquid. '[%']]]&lt;&gt;0,(BD.PD7[[#This Row],[Valor Neto '[DOP']]]*BD.PD7[[#This Row],[Liquid. '[%']]])+BD.PD7[[#This Row],[Valor Neto '[DOP']]],BD.PD7[[#This Row],[Valor Neto '[DOP']]])</f>
        <v>273299.25</v>
      </c>
      <c r="Q83" s="243">
        <f>BD.PD7[[#This Row],[Ppto. Orden Interna '[DOP']]]/HLOOKUP("USD",$K$1:$L$2,2,FALSE)</f>
        <v>4204.6038461538465</v>
      </c>
      <c r="R83" s="381" t="s">
        <v>309</v>
      </c>
      <c r="S83" s="387"/>
      <c r="T83" s="387"/>
      <c r="U83" s="492" t="s">
        <v>304</v>
      </c>
      <c r="V83" s="493">
        <v>801669</v>
      </c>
      <c r="W83" s="402" t="s">
        <v>310</v>
      </c>
      <c r="X83" s="495">
        <v>18</v>
      </c>
      <c r="Y83" s="388">
        <v>0.7</v>
      </c>
      <c r="Z83" s="243">
        <f>BD.PD7[[#This Row],[Av.P1 '[%']]]*BD.PD7[[#This Row],[Ppto. Orden Interna '[DOP']]]</f>
        <v>191309.47499999998</v>
      </c>
      <c r="AA83" s="495">
        <v>21</v>
      </c>
      <c r="AB83" s="388">
        <v>0.3</v>
      </c>
      <c r="AC83" s="243">
        <f>BD.PD7[[#This Row],[Av.P2 '[%']]]*BD.PD7[[#This Row],[Ppto. Orden Interna '[DOP']]]</f>
        <v>81989.774999999994</v>
      </c>
      <c r="AD83" s="249"/>
      <c r="AE83" s="389"/>
      <c r="AF83" s="243">
        <f>BD.PD7[[#This Row],[Av.P3 '[%']]]*BD.PD7[[#This Row],[Ppto. Orden Interna '[DOP']]]</f>
        <v>0</v>
      </c>
      <c r="AG83" s="243"/>
      <c r="AH83" s="243"/>
      <c r="AI83" s="243">
        <f>BD.PD7[[#This Row],[Av.P2 '[%']]]*BD.PD7[[#This Row],[Ppto. Orden Interna '[DOP']]]</f>
        <v>81989.774999999994</v>
      </c>
      <c r="AJ83" s="243"/>
      <c r="AK83" s="243"/>
      <c r="AL83" s="243">
        <f>BD.PD7[[#This Row],[Av.P2 '[%']]]*BD.PD7[[#This Row],[Ppto. Orden Interna '[DOP']]]</f>
        <v>81989.774999999994</v>
      </c>
      <c r="AM83" s="496">
        <f>BD.PD7[[#This Row],[Pago 3]]+BD.PD7[[#This Row],[Pago 2]]+BD.PD7[[#This Row],[Pago 1]]</f>
        <v>273299.25</v>
      </c>
      <c r="AN83" s="308" t="s">
        <v>244</v>
      </c>
      <c r="AO83" s="308" t="s">
        <v>245</v>
      </c>
      <c r="AP83" s="308" t="s">
        <v>246</v>
      </c>
      <c r="AQ83" s="308" t="s">
        <v>247</v>
      </c>
      <c r="AR83" s="308">
        <v>594</v>
      </c>
      <c r="AS83" s="308" t="s">
        <v>248</v>
      </c>
      <c r="AT83" s="249" t="s">
        <v>1277</v>
      </c>
      <c r="AU83" s="249" t="s">
        <v>65</v>
      </c>
    </row>
    <row r="84" spans="1:47" hidden="1" x14ac:dyDescent="0.3">
      <c r="A84" s="174">
        <v>4.03</v>
      </c>
      <c r="B84" s="231"/>
      <c r="C84" s="232" t="str">
        <f>VLOOKUP(BD.PD7[[#This Row],[Pos]],PPto[],3,FALSE)</f>
        <v>4.03 Sistema de Extracción cocina</v>
      </c>
      <c r="D84" s="174" t="s">
        <v>23</v>
      </c>
      <c r="E84" s="305" t="str">
        <f>IF(BD.PD7[[#This Row],[.]]="*",VLOOKUP(BD.PD7[[#This Row],[Pos]],Presupuesto!A:H,7,FALSE),"")</f>
        <v/>
      </c>
      <c r="F84" s="510" t="s">
        <v>315</v>
      </c>
      <c r="G84" s="174" t="s">
        <v>1216</v>
      </c>
      <c r="H84" s="174"/>
      <c r="I84" s="497" t="s">
        <v>1223</v>
      </c>
      <c r="J84" s="382">
        <v>2</v>
      </c>
      <c r="K84" s="174" t="s">
        <v>260</v>
      </c>
      <c r="L84" s="383">
        <f>IF(BD.PD7[[#This Row],[Mon]]="DOP",1,HLOOKUP(BD.PD7[[#This Row],[Mon]],$K$1:$L$2,2,FALSE))</f>
        <v>1</v>
      </c>
      <c r="M84" s="384">
        <v>120300</v>
      </c>
      <c r="N84" s="243">
        <f>BD.PD7[[#This Row],[Cant.]]*BD.PD7[[#This Row],[ Tasa ]]*BD.PD7[[#This Row],[ Precio Und.]]</f>
        <v>240600</v>
      </c>
      <c r="O84" s="386">
        <v>0.05</v>
      </c>
      <c r="P84" s="243">
        <f>IF(BD.PD7[[#This Row],[Liquid. '[%']]]&lt;&gt;0,(BD.PD7[[#This Row],[Valor Neto '[DOP']]]*BD.PD7[[#This Row],[Liquid. '[%']]])+BD.PD7[[#This Row],[Valor Neto '[DOP']]],BD.PD7[[#This Row],[Valor Neto '[DOP']]])</f>
        <v>252630</v>
      </c>
      <c r="Q84" s="243">
        <f>BD.PD7[[#This Row],[Ppto. Orden Interna '[DOP']]]/HLOOKUP("USD",$K$1:$L$2,2,FALSE)</f>
        <v>3886.6153846153848</v>
      </c>
      <c r="R84" s="381" t="s">
        <v>309</v>
      </c>
      <c r="S84" s="387"/>
      <c r="T84" s="387"/>
      <c r="U84" s="492" t="s">
        <v>304</v>
      </c>
      <c r="V84" s="493">
        <v>801669</v>
      </c>
      <c r="W84" s="402" t="s">
        <v>310</v>
      </c>
      <c r="X84" s="495">
        <v>18</v>
      </c>
      <c r="Y84" s="388">
        <v>0.7</v>
      </c>
      <c r="Z84" s="243">
        <f>BD.PD7[[#This Row],[Av.P1 '[%']]]*BD.PD7[[#This Row],[Ppto. Orden Interna '[DOP']]]</f>
        <v>176841</v>
      </c>
      <c r="AA84" s="495">
        <v>21</v>
      </c>
      <c r="AB84" s="388">
        <v>0.3</v>
      </c>
      <c r="AC84" s="243">
        <f>BD.PD7[[#This Row],[Av.P2 '[%']]]*BD.PD7[[#This Row],[Ppto. Orden Interna '[DOP']]]</f>
        <v>75789</v>
      </c>
      <c r="AD84" s="249"/>
      <c r="AE84" s="389"/>
      <c r="AF84" s="243">
        <f>BD.PD7[[#This Row],[Av.P3 '[%']]]*BD.PD7[[#This Row],[Ppto. Orden Interna '[DOP']]]</f>
        <v>0</v>
      </c>
      <c r="AG84" s="243"/>
      <c r="AH84" s="243"/>
      <c r="AI84" s="243">
        <f>BD.PD7[[#This Row],[Av.P2 '[%']]]*BD.PD7[[#This Row],[Ppto. Orden Interna '[DOP']]]</f>
        <v>75789</v>
      </c>
      <c r="AJ84" s="243"/>
      <c r="AK84" s="243"/>
      <c r="AL84" s="243">
        <f>BD.PD7[[#This Row],[Av.P2 '[%']]]*BD.PD7[[#This Row],[Ppto. Orden Interna '[DOP']]]</f>
        <v>75789</v>
      </c>
      <c r="AM84" s="496">
        <f>BD.PD7[[#This Row],[Pago 3]]+BD.PD7[[#This Row],[Pago 2]]+BD.PD7[[#This Row],[Pago 1]]</f>
        <v>252630</v>
      </c>
      <c r="AN84" s="308" t="s">
        <v>244</v>
      </c>
      <c r="AO84" s="308" t="s">
        <v>245</v>
      </c>
      <c r="AP84" s="308" t="s">
        <v>246</v>
      </c>
      <c r="AQ84" s="308" t="s">
        <v>247</v>
      </c>
      <c r="AR84" s="308">
        <v>594</v>
      </c>
      <c r="AS84" s="308" t="s">
        <v>248</v>
      </c>
      <c r="AT84" s="249" t="s">
        <v>1277</v>
      </c>
      <c r="AU84" s="249" t="s">
        <v>65</v>
      </c>
    </row>
    <row r="85" spans="1:47" hidden="1" x14ac:dyDescent="0.3">
      <c r="A85" s="174">
        <v>4.03</v>
      </c>
      <c r="B85" s="231"/>
      <c r="C85" s="232" t="str">
        <f>VLOOKUP(BD.PD7[[#This Row],[Pos]],PPto[],3,FALSE)</f>
        <v>4.03 Sistema de Extracción cocina</v>
      </c>
      <c r="D85" s="174" t="s">
        <v>23</v>
      </c>
      <c r="E85" s="305" t="str">
        <f>IF(BD.PD7[[#This Row],[.]]="*",VLOOKUP(BD.PD7[[#This Row],[Pos]],Presupuesto!A:H,7,FALSE),"")</f>
        <v/>
      </c>
      <c r="F85" s="510" t="s">
        <v>316</v>
      </c>
      <c r="G85" s="174" t="s">
        <v>1216</v>
      </c>
      <c r="H85" s="174"/>
      <c r="I85" s="497" t="s">
        <v>1223</v>
      </c>
      <c r="J85" s="382">
        <v>1</v>
      </c>
      <c r="K85" s="174" t="s">
        <v>260</v>
      </c>
      <c r="L85" s="383">
        <f>IF(BD.PD7[[#This Row],[Mon]]="DOP",1,HLOOKUP(BD.PD7[[#This Row],[Mon]],$K$1:$L$2,2,FALSE))</f>
        <v>1</v>
      </c>
      <c r="M85" s="384">
        <v>114500</v>
      </c>
      <c r="N85" s="243">
        <f>BD.PD7[[#This Row],[Cant.]]*BD.PD7[[#This Row],[ Tasa ]]*BD.PD7[[#This Row],[ Precio Und.]]</f>
        <v>114500</v>
      </c>
      <c r="O85" s="386">
        <v>0.05</v>
      </c>
      <c r="P85" s="243">
        <f>IF(BD.PD7[[#This Row],[Liquid. '[%']]]&lt;&gt;0,(BD.PD7[[#This Row],[Valor Neto '[DOP']]]*BD.PD7[[#This Row],[Liquid. '[%']]])+BD.PD7[[#This Row],[Valor Neto '[DOP']]],BD.PD7[[#This Row],[Valor Neto '[DOP']]])</f>
        <v>120225</v>
      </c>
      <c r="Q85" s="243">
        <f>BD.PD7[[#This Row],[Ppto. Orden Interna '[DOP']]]/HLOOKUP("USD",$K$1:$L$2,2,FALSE)</f>
        <v>1849.6153846153845</v>
      </c>
      <c r="R85" s="381" t="s">
        <v>309</v>
      </c>
      <c r="S85" s="387"/>
      <c r="T85" s="387"/>
      <c r="U85" s="492" t="s">
        <v>304</v>
      </c>
      <c r="V85" s="493">
        <v>801669</v>
      </c>
      <c r="W85" s="402" t="s">
        <v>310</v>
      </c>
      <c r="X85" s="495">
        <v>18</v>
      </c>
      <c r="Y85" s="388">
        <v>0.7</v>
      </c>
      <c r="Z85" s="243">
        <f>BD.PD7[[#This Row],[Av.P1 '[%']]]*BD.PD7[[#This Row],[Ppto. Orden Interna '[DOP']]]</f>
        <v>84157.5</v>
      </c>
      <c r="AA85" s="495">
        <v>21</v>
      </c>
      <c r="AB85" s="388">
        <v>0.3</v>
      </c>
      <c r="AC85" s="243">
        <f>BD.PD7[[#This Row],[Av.P2 '[%']]]*BD.PD7[[#This Row],[Ppto. Orden Interna '[DOP']]]</f>
        <v>36067.5</v>
      </c>
      <c r="AD85" s="249"/>
      <c r="AE85" s="389"/>
      <c r="AF85" s="243">
        <f>BD.PD7[[#This Row],[Av.P3 '[%']]]*BD.PD7[[#This Row],[Ppto. Orden Interna '[DOP']]]</f>
        <v>0</v>
      </c>
      <c r="AG85" s="243"/>
      <c r="AH85" s="243"/>
      <c r="AI85" s="243">
        <f>BD.PD7[[#This Row],[Av.P2 '[%']]]*BD.PD7[[#This Row],[Ppto. Orden Interna '[DOP']]]</f>
        <v>36067.5</v>
      </c>
      <c r="AJ85" s="243"/>
      <c r="AK85" s="243"/>
      <c r="AL85" s="243">
        <f>BD.PD7[[#This Row],[Av.P2 '[%']]]*BD.PD7[[#This Row],[Ppto. Orden Interna '[DOP']]]</f>
        <v>36067.5</v>
      </c>
      <c r="AM85" s="496">
        <f>BD.PD7[[#This Row],[Pago 3]]+BD.PD7[[#This Row],[Pago 2]]+BD.PD7[[#This Row],[Pago 1]]</f>
        <v>120225</v>
      </c>
      <c r="AN85" s="308" t="s">
        <v>244</v>
      </c>
      <c r="AO85" s="308" t="s">
        <v>245</v>
      </c>
      <c r="AP85" s="308" t="s">
        <v>246</v>
      </c>
      <c r="AQ85" s="308" t="s">
        <v>247</v>
      </c>
      <c r="AR85" s="308">
        <v>594</v>
      </c>
      <c r="AS85" s="308" t="s">
        <v>248</v>
      </c>
      <c r="AT85" s="249" t="s">
        <v>1277</v>
      </c>
      <c r="AU85" s="249" t="s">
        <v>65</v>
      </c>
    </row>
    <row r="86" spans="1:47" hidden="1" x14ac:dyDescent="0.3">
      <c r="A86" s="174">
        <v>4.03</v>
      </c>
      <c r="B86" s="231"/>
      <c r="C86" s="232" t="str">
        <f>VLOOKUP(BD.PD7[[#This Row],[Pos]],PPto[],3,FALSE)</f>
        <v>4.03 Sistema de Extracción cocina</v>
      </c>
      <c r="D86" s="174" t="s">
        <v>23</v>
      </c>
      <c r="E86" s="305" t="str">
        <f>IF(BD.PD7[[#This Row],[.]]="*",VLOOKUP(BD.PD7[[#This Row],[Pos]],Presupuesto!A:H,7,FALSE),"")</f>
        <v/>
      </c>
      <c r="F86" s="510" t="s">
        <v>317</v>
      </c>
      <c r="G86" s="174" t="s">
        <v>1216</v>
      </c>
      <c r="H86" s="174"/>
      <c r="I86" s="497" t="s">
        <v>1223</v>
      </c>
      <c r="J86" s="382">
        <v>3</v>
      </c>
      <c r="K86" s="174" t="s">
        <v>260</v>
      </c>
      <c r="L86" s="383">
        <f>IF(BD.PD7[[#This Row],[Mon]]="DOP",1,HLOOKUP(BD.PD7[[#This Row],[Mon]],$K$1:$L$2,2,FALSE))</f>
        <v>1</v>
      </c>
      <c r="M86" s="384">
        <v>9500</v>
      </c>
      <c r="N86" s="243">
        <f>BD.PD7[[#This Row],[Cant.]]*BD.PD7[[#This Row],[ Tasa ]]*BD.PD7[[#This Row],[ Precio Und.]]</f>
        <v>28500</v>
      </c>
      <c r="O86" s="386">
        <v>0.05</v>
      </c>
      <c r="P86" s="243">
        <f>IF(BD.PD7[[#This Row],[Liquid. '[%']]]&lt;&gt;0,(BD.PD7[[#This Row],[Valor Neto '[DOP']]]*BD.PD7[[#This Row],[Liquid. '[%']]])+BD.PD7[[#This Row],[Valor Neto '[DOP']]],BD.PD7[[#This Row],[Valor Neto '[DOP']]])</f>
        <v>29925</v>
      </c>
      <c r="Q86" s="243">
        <f>BD.PD7[[#This Row],[Ppto. Orden Interna '[DOP']]]/HLOOKUP("USD",$K$1:$L$2,2,FALSE)</f>
        <v>460.38461538461536</v>
      </c>
      <c r="R86" s="381" t="s">
        <v>309</v>
      </c>
      <c r="S86" s="387"/>
      <c r="T86" s="387"/>
      <c r="U86" s="492" t="s">
        <v>304</v>
      </c>
      <c r="V86" s="493">
        <v>801669</v>
      </c>
      <c r="W86" s="402" t="s">
        <v>310</v>
      </c>
      <c r="X86" s="495">
        <v>18</v>
      </c>
      <c r="Y86" s="388">
        <v>0.7</v>
      </c>
      <c r="Z86" s="243">
        <f>BD.PD7[[#This Row],[Av.P1 '[%']]]*BD.PD7[[#This Row],[Ppto. Orden Interna '[DOP']]]</f>
        <v>20947.5</v>
      </c>
      <c r="AA86" s="495">
        <v>21</v>
      </c>
      <c r="AB86" s="388">
        <v>0.3</v>
      </c>
      <c r="AC86" s="243">
        <f>BD.PD7[[#This Row],[Av.P2 '[%']]]*BD.PD7[[#This Row],[Ppto. Orden Interna '[DOP']]]</f>
        <v>8977.5</v>
      </c>
      <c r="AD86" s="249"/>
      <c r="AE86" s="389"/>
      <c r="AF86" s="243">
        <f>BD.PD7[[#This Row],[Av.P3 '[%']]]*BD.PD7[[#This Row],[Ppto. Orden Interna '[DOP']]]</f>
        <v>0</v>
      </c>
      <c r="AG86" s="243"/>
      <c r="AH86" s="243"/>
      <c r="AI86" s="243">
        <f>BD.PD7[[#This Row],[Av.P2 '[%']]]*BD.PD7[[#This Row],[Ppto. Orden Interna '[DOP']]]</f>
        <v>8977.5</v>
      </c>
      <c r="AJ86" s="243"/>
      <c r="AK86" s="243"/>
      <c r="AL86" s="243">
        <f>BD.PD7[[#This Row],[Av.P2 '[%']]]*BD.PD7[[#This Row],[Ppto. Orden Interna '[DOP']]]</f>
        <v>8977.5</v>
      </c>
      <c r="AM86" s="496">
        <f>BD.PD7[[#This Row],[Pago 3]]+BD.PD7[[#This Row],[Pago 2]]+BD.PD7[[#This Row],[Pago 1]]</f>
        <v>29925</v>
      </c>
      <c r="AN86" s="308" t="s">
        <v>244</v>
      </c>
      <c r="AO86" s="308" t="s">
        <v>245</v>
      </c>
      <c r="AP86" s="308" t="s">
        <v>246</v>
      </c>
      <c r="AQ86" s="308" t="s">
        <v>247</v>
      </c>
      <c r="AR86" s="308">
        <v>594</v>
      </c>
      <c r="AS86" s="308" t="s">
        <v>248</v>
      </c>
      <c r="AT86" s="249" t="s">
        <v>1277</v>
      </c>
      <c r="AU86" s="249" t="s">
        <v>65</v>
      </c>
    </row>
    <row r="87" spans="1:47" hidden="1" x14ac:dyDescent="0.3">
      <c r="A87" s="174">
        <v>4.03</v>
      </c>
      <c r="B87" s="231"/>
      <c r="C87" s="232" t="str">
        <f>VLOOKUP(BD.PD7[[#This Row],[Pos]],PPto[],3,FALSE)</f>
        <v>4.03 Sistema de Extracción cocina</v>
      </c>
      <c r="D87" s="174" t="s">
        <v>23</v>
      </c>
      <c r="E87" s="305" t="str">
        <f>IF(BD.PD7[[#This Row],[.]]="*",VLOOKUP(BD.PD7[[#This Row],[Pos]],Presupuesto!A:H,7,FALSE),"")</f>
        <v/>
      </c>
      <c r="F87" s="510" t="s">
        <v>318</v>
      </c>
      <c r="G87" s="174" t="s">
        <v>1216</v>
      </c>
      <c r="H87" s="174"/>
      <c r="I87" s="497" t="s">
        <v>1223</v>
      </c>
      <c r="J87" s="382">
        <v>2</v>
      </c>
      <c r="K87" s="174" t="s">
        <v>260</v>
      </c>
      <c r="L87" s="383">
        <f>IF(BD.PD7[[#This Row],[Mon]]="DOP",1,HLOOKUP(BD.PD7[[#This Row],[Mon]],$K$1:$L$2,2,FALSE))</f>
        <v>1</v>
      </c>
      <c r="M87" s="384">
        <v>15000</v>
      </c>
      <c r="N87" s="243">
        <f>BD.PD7[[#This Row],[Cant.]]*BD.PD7[[#This Row],[ Tasa ]]*BD.PD7[[#This Row],[ Precio Und.]]</f>
        <v>30000</v>
      </c>
      <c r="O87" s="386">
        <v>0.05</v>
      </c>
      <c r="P87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87" s="243">
        <f>BD.PD7[[#This Row],[Ppto. Orden Interna '[DOP']]]/HLOOKUP("USD",$K$1:$L$2,2,FALSE)</f>
        <v>484.61538461538464</v>
      </c>
      <c r="R87" s="381" t="s">
        <v>309</v>
      </c>
      <c r="S87" s="387"/>
      <c r="T87" s="387"/>
      <c r="U87" s="492" t="s">
        <v>304</v>
      </c>
      <c r="V87" s="493">
        <v>801669</v>
      </c>
      <c r="W87" s="402" t="s">
        <v>310</v>
      </c>
      <c r="X87" s="495">
        <v>18</v>
      </c>
      <c r="Y87" s="388">
        <v>0.7</v>
      </c>
      <c r="Z87" s="243">
        <f>BD.PD7[[#This Row],[Av.P1 '[%']]]*BD.PD7[[#This Row],[Ppto. Orden Interna '[DOP']]]</f>
        <v>22050</v>
      </c>
      <c r="AA87" s="495">
        <v>21</v>
      </c>
      <c r="AB87" s="388">
        <v>0.3</v>
      </c>
      <c r="AC87" s="243">
        <f>BD.PD7[[#This Row],[Av.P2 '[%']]]*BD.PD7[[#This Row],[Ppto. Orden Interna '[DOP']]]</f>
        <v>9450</v>
      </c>
      <c r="AD87" s="249"/>
      <c r="AE87" s="389"/>
      <c r="AF87" s="243">
        <f>BD.PD7[[#This Row],[Av.P3 '[%']]]*BD.PD7[[#This Row],[Ppto. Orden Interna '[DOP']]]</f>
        <v>0</v>
      </c>
      <c r="AG87" s="243"/>
      <c r="AH87" s="243"/>
      <c r="AI87" s="243">
        <f>BD.PD7[[#This Row],[Av.P2 '[%']]]*BD.PD7[[#This Row],[Ppto. Orden Interna '[DOP']]]</f>
        <v>9450</v>
      </c>
      <c r="AJ87" s="243"/>
      <c r="AK87" s="243"/>
      <c r="AL87" s="243">
        <f>BD.PD7[[#This Row],[Av.P2 '[%']]]*BD.PD7[[#This Row],[Ppto. Orden Interna '[DOP']]]</f>
        <v>9450</v>
      </c>
      <c r="AM87" s="496">
        <f>BD.PD7[[#This Row],[Pago 3]]+BD.PD7[[#This Row],[Pago 2]]+BD.PD7[[#This Row],[Pago 1]]</f>
        <v>31500</v>
      </c>
      <c r="AN87" s="308" t="s">
        <v>244</v>
      </c>
      <c r="AO87" s="308" t="s">
        <v>245</v>
      </c>
      <c r="AP87" s="308" t="s">
        <v>246</v>
      </c>
      <c r="AQ87" s="308" t="s">
        <v>247</v>
      </c>
      <c r="AR87" s="308">
        <v>594</v>
      </c>
      <c r="AS87" s="308" t="s">
        <v>248</v>
      </c>
      <c r="AT87" s="249" t="s">
        <v>1277</v>
      </c>
      <c r="AU87" s="249" t="s">
        <v>65</v>
      </c>
    </row>
    <row r="88" spans="1:47" hidden="1" x14ac:dyDescent="0.3">
      <c r="A88" s="174">
        <v>4.03</v>
      </c>
      <c r="B88" s="231"/>
      <c r="C88" s="232" t="str">
        <f>VLOOKUP(BD.PD7[[#This Row],[Pos]],PPto[],3,FALSE)</f>
        <v>4.03 Sistema de Extracción cocina</v>
      </c>
      <c r="D88" s="174" t="s">
        <v>23</v>
      </c>
      <c r="E88" s="305" t="str">
        <f>IF(BD.PD7[[#This Row],[.]]="*",VLOOKUP(BD.PD7[[#This Row],[Pos]],Presupuesto!A:H,7,FALSE),"")</f>
        <v/>
      </c>
      <c r="F88" s="510" t="s">
        <v>318</v>
      </c>
      <c r="G88" s="174" t="s">
        <v>1216</v>
      </c>
      <c r="H88" s="174"/>
      <c r="I88" s="497" t="s">
        <v>1223</v>
      </c>
      <c r="J88" s="382">
        <v>2</v>
      </c>
      <c r="K88" s="174" t="s">
        <v>260</v>
      </c>
      <c r="L88" s="383">
        <f>IF(BD.PD7[[#This Row],[Mon]]="DOP",1,HLOOKUP(BD.PD7[[#This Row],[Mon]],$K$1:$L$2,2,FALSE))</f>
        <v>1</v>
      </c>
      <c r="M88" s="384">
        <v>15000</v>
      </c>
      <c r="N88" s="243">
        <f>BD.PD7[[#This Row],[Cant.]]*BD.PD7[[#This Row],[ Tasa ]]*BD.PD7[[#This Row],[ Precio Und.]]</f>
        <v>30000</v>
      </c>
      <c r="O88" s="386">
        <v>0.05</v>
      </c>
      <c r="P88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88" s="243">
        <f>BD.PD7[[#This Row],[Ppto. Orden Interna '[DOP']]]/HLOOKUP("USD",$K$1:$L$2,2,FALSE)</f>
        <v>484.61538461538464</v>
      </c>
      <c r="R88" s="381" t="s">
        <v>309</v>
      </c>
      <c r="S88" s="387"/>
      <c r="T88" s="387"/>
      <c r="U88" s="492" t="s">
        <v>304</v>
      </c>
      <c r="V88" s="493">
        <v>801669</v>
      </c>
      <c r="W88" s="402" t="s">
        <v>310</v>
      </c>
      <c r="X88" s="495">
        <v>18</v>
      </c>
      <c r="Y88" s="388">
        <v>0.7</v>
      </c>
      <c r="Z88" s="243">
        <f>BD.PD7[[#This Row],[Av.P1 '[%']]]*BD.PD7[[#This Row],[Ppto. Orden Interna '[DOP']]]</f>
        <v>22050</v>
      </c>
      <c r="AA88" s="495">
        <v>21</v>
      </c>
      <c r="AB88" s="388">
        <v>0.3</v>
      </c>
      <c r="AC88" s="243">
        <f>BD.PD7[[#This Row],[Av.P2 '[%']]]*BD.PD7[[#This Row],[Ppto. Orden Interna '[DOP']]]</f>
        <v>9450</v>
      </c>
      <c r="AD88" s="249"/>
      <c r="AE88" s="389"/>
      <c r="AF88" s="243">
        <f>BD.PD7[[#This Row],[Av.P3 '[%']]]*BD.PD7[[#This Row],[Ppto. Orden Interna '[DOP']]]</f>
        <v>0</v>
      </c>
      <c r="AG88" s="243"/>
      <c r="AH88" s="243"/>
      <c r="AI88" s="243">
        <f>BD.PD7[[#This Row],[Av.P2 '[%']]]*BD.PD7[[#This Row],[Ppto. Orden Interna '[DOP']]]</f>
        <v>9450</v>
      </c>
      <c r="AJ88" s="243"/>
      <c r="AK88" s="243"/>
      <c r="AL88" s="243">
        <f>BD.PD7[[#This Row],[Av.P2 '[%']]]*BD.PD7[[#This Row],[Ppto. Orden Interna '[DOP']]]</f>
        <v>9450</v>
      </c>
      <c r="AM88" s="496">
        <f>BD.PD7[[#This Row],[Pago 3]]+BD.PD7[[#This Row],[Pago 2]]+BD.PD7[[#This Row],[Pago 1]]</f>
        <v>31500</v>
      </c>
      <c r="AN88" s="308" t="s">
        <v>244</v>
      </c>
      <c r="AO88" s="308" t="s">
        <v>245</v>
      </c>
      <c r="AP88" s="308" t="s">
        <v>246</v>
      </c>
      <c r="AQ88" s="308" t="s">
        <v>247</v>
      </c>
      <c r="AR88" s="308">
        <v>594</v>
      </c>
      <c r="AS88" s="308" t="s">
        <v>248</v>
      </c>
      <c r="AT88" s="249" t="s">
        <v>1277</v>
      </c>
      <c r="AU88" s="249" t="s">
        <v>65</v>
      </c>
    </row>
    <row r="89" spans="1:47" ht="27.6" hidden="1" x14ac:dyDescent="0.3">
      <c r="A89" s="174">
        <v>4.03</v>
      </c>
      <c r="B89" s="231"/>
      <c r="C89" s="232" t="str">
        <f>VLOOKUP(BD.PD7[[#This Row],[Pos]],PPto[],3,FALSE)</f>
        <v>4.03 Sistema de Extracción cocina</v>
      </c>
      <c r="D89" s="174" t="s">
        <v>23</v>
      </c>
      <c r="E89" s="305" t="str">
        <f>IF(BD.PD7[[#This Row],[.]]="*",VLOOKUP(BD.PD7[[#This Row],[Pos]],Presupuesto!A:H,7,FALSE),"")</f>
        <v/>
      </c>
      <c r="F89" s="234" t="s">
        <v>319</v>
      </c>
      <c r="G89" s="174" t="s">
        <v>1216</v>
      </c>
      <c r="H89" s="174"/>
      <c r="I89" s="497" t="s">
        <v>1223</v>
      </c>
      <c r="J89" s="382">
        <v>500</v>
      </c>
      <c r="K89" s="174" t="s">
        <v>260</v>
      </c>
      <c r="L89" s="383">
        <f>IF(BD.PD7[[#This Row],[Mon]]="DOP",1,HLOOKUP(BD.PD7[[#This Row],[Mon]],$K$1:$L$2,2,FALSE))</f>
        <v>1</v>
      </c>
      <c r="M89" s="384">
        <v>1235</v>
      </c>
      <c r="N89" s="243">
        <f>BD.PD7[[#This Row],[Cant.]]*BD.PD7[[#This Row],[ Tasa ]]*BD.PD7[[#This Row],[ Precio Und.]]</f>
        <v>617500</v>
      </c>
      <c r="O89" s="386">
        <v>0.05</v>
      </c>
      <c r="P89" s="243">
        <f>IF(BD.PD7[[#This Row],[Liquid. '[%']]]&lt;&gt;0,(BD.PD7[[#This Row],[Valor Neto '[DOP']]]*BD.PD7[[#This Row],[Liquid. '[%']]])+BD.PD7[[#This Row],[Valor Neto '[DOP']]],BD.PD7[[#This Row],[Valor Neto '[DOP']]])</f>
        <v>648375</v>
      </c>
      <c r="Q89" s="243">
        <f>BD.PD7[[#This Row],[Ppto. Orden Interna '[DOP']]]/HLOOKUP("USD",$K$1:$L$2,2,FALSE)</f>
        <v>9975</v>
      </c>
      <c r="R89" s="381" t="s">
        <v>309</v>
      </c>
      <c r="S89" s="387"/>
      <c r="T89" s="387"/>
      <c r="U89" s="492" t="s">
        <v>304</v>
      </c>
      <c r="V89" s="493">
        <v>801669</v>
      </c>
      <c r="W89" s="494" t="s">
        <v>320</v>
      </c>
      <c r="X89" s="495">
        <v>21</v>
      </c>
      <c r="Y89" s="388">
        <v>1</v>
      </c>
      <c r="Z89" s="243">
        <f>BD.PD7[[#This Row],[Av.P1 '[%']]]*BD.PD7[[#This Row],[Ppto. Orden Interna '[DOP']]]</f>
        <v>648375</v>
      </c>
      <c r="AA89" s="495"/>
      <c r="AB89" s="388"/>
      <c r="AC89" s="243">
        <f>BD.PD7[[#This Row],[Av.P2 '[%']]]*BD.PD7[[#This Row],[Ppto. Orden Interna '[DOP']]]</f>
        <v>0</v>
      </c>
      <c r="AD89" s="249"/>
      <c r="AE89" s="389"/>
      <c r="AF89" s="243">
        <f>BD.PD7[[#This Row],[Av.P3 '[%']]]*BD.PD7[[#This Row],[Ppto. Orden Interna '[DOP']]]</f>
        <v>0</v>
      </c>
      <c r="AG89" s="243"/>
      <c r="AH89" s="243"/>
      <c r="AI89" s="243">
        <f>BD.PD7[[#This Row],[Av.P2 '[%']]]*BD.PD7[[#This Row],[Ppto. Orden Interna '[DOP']]]</f>
        <v>0</v>
      </c>
      <c r="AJ89" s="243"/>
      <c r="AK89" s="243"/>
      <c r="AL89" s="243">
        <f>BD.PD7[[#This Row],[Av.P2 '[%']]]*BD.PD7[[#This Row],[Ppto. Orden Interna '[DOP']]]</f>
        <v>0</v>
      </c>
      <c r="AM89" s="496">
        <f>BD.PD7[[#This Row],[Pago 3]]+BD.PD7[[#This Row],[Pago 2]]+BD.PD7[[#This Row],[Pago 1]]</f>
        <v>648375</v>
      </c>
      <c r="AN89" s="308" t="s">
        <v>244</v>
      </c>
      <c r="AO89" s="308" t="s">
        <v>245</v>
      </c>
      <c r="AP89" s="308" t="s">
        <v>246</v>
      </c>
      <c r="AQ89" s="308" t="s">
        <v>247</v>
      </c>
      <c r="AR89" s="308">
        <v>594</v>
      </c>
      <c r="AS89" s="308" t="s">
        <v>248</v>
      </c>
      <c r="AT89" s="249" t="s">
        <v>1277</v>
      </c>
      <c r="AU89" s="249" t="s">
        <v>65</v>
      </c>
    </row>
    <row r="90" spans="1:47" hidden="1" x14ac:dyDescent="0.3">
      <c r="A90" s="174">
        <v>5.01</v>
      </c>
      <c r="B90" s="231" t="s">
        <v>243</v>
      </c>
      <c r="C90" s="232" t="str">
        <f>VLOOKUP(BD.PD7[[#This Row],[Pos]],PPto[],3,FALSE)</f>
        <v>5.01 Paneles</v>
      </c>
      <c r="D90" s="233" t="s">
        <v>243</v>
      </c>
      <c r="E90" s="305">
        <f>IF(BD.PD7[[#This Row],[.]]="*",VLOOKUP(BD.PD7[[#This Row],[Pos]],Presupuesto!A:H,7,FALSE),"")</f>
        <v>201600</v>
      </c>
      <c r="F90" s="234"/>
      <c r="G90" s="174"/>
      <c r="H90" s="174"/>
      <c r="I90" s="174"/>
      <c r="J90" s="392">
        <v>1</v>
      </c>
      <c r="K90" s="233" t="s">
        <v>117</v>
      </c>
      <c r="L90" s="383">
        <f>IF(BD.PD7[[#This Row],[Mon]]="DOP",1,HLOOKUP(BD.PD7[[#This Row],[Mon]],$K$1:$L$2,2,FALSE))</f>
        <v>65</v>
      </c>
      <c r="M90" s="490">
        <v>0</v>
      </c>
      <c r="N90" s="243">
        <f>BD.PD7[[#This Row],[Cant.]]*BD.PD7[[#This Row],[ Tasa ]]*BD.PD7[[#This Row],[ Precio Und.]]</f>
        <v>0</v>
      </c>
      <c r="O90" s="491">
        <v>0</v>
      </c>
      <c r="P90" s="243">
        <f>IF(BD.PD7[[#This Row],[Liquid. '[%']]]&lt;&gt;0,(BD.PD7[[#This Row],[Valor Neto '[DOP']]]*BD.PD7[[#This Row],[Liquid. '[%']]])+BD.PD7[[#This Row],[Valor Neto '[DOP']]],BD.PD7[[#This Row],[Valor Neto '[DOP']]])</f>
        <v>0</v>
      </c>
      <c r="Q90" s="243">
        <f>BD.PD7[[#This Row],[Ppto. Orden Interna '[DOP']]]/HLOOKUP("USD",$K$1:$L$2,2,FALSE)</f>
        <v>0</v>
      </c>
      <c r="R90" s="381"/>
      <c r="S90" s="387"/>
      <c r="T90" s="387"/>
      <c r="U90" s="492" t="s">
        <v>321</v>
      </c>
      <c r="V90" s="493">
        <v>801670</v>
      </c>
      <c r="W90" s="494"/>
      <c r="X90" s="495"/>
      <c r="Y90" s="388"/>
      <c r="Z90" s="243">
        <f>BD.PD7[[#This Row],[Av.P1 '[%']]]*BD.PD7[[#This Row],[Ppto. Orden Interna '[DOP']]]</f>
        <v>0</v>
      </c>
      <c r="AA90" s="249"/>
      <c r="AB90" s="389"/>
      <c r="AC90" s="243">
        <f>BD.PD7[[#This Row],[Av.P2 '[%']]]*BD.PD7[[#This Row],[Ppto. Orden Interna '[DOP']]]</f>
        <v>0</v>
      </c>
      <c r="AD90" s="249"/>
      <c r="AE90" s="389"/>
      <c r="AF90" s="243">
        <f>BD.PD7[[#This Row],[Av.P3 '[%']]]*BD.PD7[[#This Row],[Ppto. Orden Interna '[DOP']]]</f>
        <v>0</v>
      </c>
      <c r="AG90" s="243"/>
      <c r="AH90" s="243"/>
      <c r="AI90" s="243">
        <f>BD.PD7[[#This Row],[Av.P2 '[%']]]*BD.PD7[[#This Row],[Ppto. Orden Interna '[DOP']]]</f>
        <v>0</v>
      </c>
      <c r="AJ90" s="243"/>
      <c r="AK90" s="243"/>
      <c r="AL90" s="243">
        <f>BD.PD7[[#This Row],[Av.P2 '[%']]]*BD.PD7[[#This Row],[Ppto. Orden Interna '[DOP']]]</f>
        <v>0</v>
      </c>
      <c r="AM90" s="496">
        <f>BD.PD7[[#This Row],[Pago 3]]+BD.PD7[[#This Row],[Pago 2]]+BD.PD7[[#This Row],[Pago 1]]</f>
        <v>0</v>
      </c>
      <c r="AN90" s="308" t="s">
        <v>244</v>
      </c>
      <c r="AO90" s="308" t="s">
        <v>245</v>
      </c>
      <c r="AP90" s="308" t="s">
        <v>246</v>
      </c>
      <c r="AQ90" s="308" t="s">
        <v>247</v>
      </c>
      <c r="AR90" s="308">
        <v>594</v>
      </c>
      <c r="AS90" s="308" t="s">
        <v>248</v>
      </c>
      <c r="AT90" s="249" t="s">
        <v>1277</v>
      </c>
      <c r="AU90" s="249" t="s">
        <v>69</v>
      </c>
    </row>
    <row r="91" spans="1:47" hidden="1" x14ac:dyDescent="0.3">
      <c r="A91" s="174">
        <v>5.01</v>
      </c>
      <c r="B91" s="231"/>
      <c r="C91" s="232" t="str">
        <f>VLOOKUP(BD.PD7[[#This Row],[Pos]],PPto[],3,FALSE)</f>
        <v>5.01 Paneles</v>
      </c>
      <c r="D91" s="174" t="s">
        <v>23</v>
      </c>
      <c r="E91" s="305" t="str">
        <f>IF(BD.PD7[[#This Row],[.]]="*",VLOOKUP(BD.PD7[[#This Row],[Pos]],Presupuesto!A:H,7,FALSE),"")</f>
        <v/>
      </c>
      <c r="F91" s="218" t="s">
        <v>322</v>
      </c>
      <c r="G91" s="174" t="s">
        <v>1216</v>
      </c>
      <c r="H91" s="174"/>
      <c r="I91" s="497" t="s">
        <v>1223</v>
      </c>
      <c r="J91" s="382">
        <v>1</v>
      </c>
      <c r="K91" s="511" t="s">
        <v>117</v>
      </c>
      <c r="L91" s="383">
        <f>IF(BD.PD7[[#This Row],[Mon]]="DOP",1,HLOOKUP(BD.PD7[[#This Row],[Mon]],$K$1:$L$2,2,FALSE))</f>
        <v>65</v>
      </c>
      <c r="M91" s="384">
        <v>192000</v>
      </c>
      <c r="N91" s="243">
        <f>BD.PD7[[#This Row],[Cant.]]*BD.PD7[[#This Row],[ Tasa ]]*BD.PD7[[#This Row],[ Precio Und.]]</f>
        <v>12480000</v>
      </c>
      <c r="O91" s="386">
        <v>0.05</v>
      </c>
      <c r="P91" s="243">
        <f>IF(BD.PD7[[#This Row],[Liquid. '[%']]]&lt;&gt;0,(BD.PD7[[#This Row],[Valor Neto '[DOP']]]*BD.PD7[[#This Row],[Liquid. '[%']]])+BD.PD7[[#This Row],[Valor Neto '[DOP']]],BD.PD7[[#This Row],[Valor Neto '[DOP']]])</f>
        <v>13104000</v>
      </c>
      <c r="Q91" s="243">
        <f>BD.PD7[[#This Row],[Ppto. Orden Interna '[DOP']]]/HLOOKUP("USD",$K$1:$L$2,2,FALSE)</f>
        <v>201600</v>
      </c>
      <c r="R91" s="381" t="s">
        <v>309</v>
      </c>
      <c r="S91" s="387"/>
      <c r="T91" s="387"/>
      <c r="U91" s="492" t="s">
        <v>321</v>
      </c>
      <c r="V91" s="493">
        <v>801670</v>
      </c>
      <c r="W91" s="494" t="s">
        <v>323</v>
      </c>
      <c r="X91" s="495">
        <v>18</v>
      </c>
      <c r="Y91" s="388">
        <v>0.6</v>
      </c>
      <c r="Z91" s="243">
        <f>BD.PD7[[#This Row],[Av.P1 '[%']]]*BD.PD7[[#This Row],[Ppto. Orden Interna '[DOP']]]</f>
        <v>7862400</v>
      </c>
      <c r="AA91" s="495">
        <v>21</v>
      </c>
      <c r="AB91" s="388">
        <v>0.4</v>
      </c>
      <c r="AC91" s="243">
        <f>BD.PD7[[#This Row],[Av.P2 '[%']]]*BD.PD7[[#This Row],[Ppto. Orden Interna '[DOP']]]</f>
        <v>5241600</v>
      </c>
      <c r="AD91" s="249"/>
      <c r="AE91" s="389"/>
      <c r="AF91" s="243">
        <f>BD.PD7[[#This Row],[Av.P3 '[%']]]*BD.PD7[[#This Row],[Ppto. Orden Interna '[DOP']]]</f>
        <v>0</v>
      </c>
      <c r="AG91" s="243"/>
      <c r="AH91" s="243"/>
      <c r="AI91" s="243">
        <f>BD.PD7[[#This Row],[Av.P2 '[%']]]*BD.PD7[[#This Row],[Ppto. Orden Interna '[DOP']]]</f>
        <v>5241600</v>
      </c>
      <c r="AJ91" s="243"/>
      <c r="AK91" s="243"/>
      <c r="AL91" s="243">
        <f>BD.PD7[[#This Row],[Av.P2 '[%']]]*BD.PD7[[#This Row],[Ppto. Orden Interna '[DOP']]]</f>
        <v>5241600</v>
      </c>
      <c r="AM91" s="496">
        <f>BD.PD7[[#This Row],[Pago 3]]+BD.PD7[[#This Row],[Pago 2]]+BD.PD7[[#This Row],[Pago 1]]</f>
        <v>13104000</v>
      </c>
      <c r="AN91" s="308" t="s">
        <v>244</v>
      </c>
      <c r="AO91" s="308" t="s">
        <v>245</v>
      </c>
      <c r="AP91" s="308" t="s">
        <v>246</v>
      </c>
      <c r="AQ91" s="308" t="s">
        <v>247</v>
      </c>
      <c r="AR91" s="308">
        <v>594</v>
      </c>
      <c r="AS91" s="308" t="s">
        <v>248</v>
      </c>
      <c r="AT91" s="249" t="s">
        <v>1277</v>
      </c>
      <c r="AU91" s="249" t="s">
        <v>69</v>
      </c>
    </row>
    <row r="92" spans="1:47" hidden="1" x14ac:dyDescent="0.3">
      <c r="A92" s="174">
        <v>5.0199999999999996</v>
      </c>
      <c r="B92" s="231" t="s">
        <v>243</v>
      </c>
      <c r="C92" s="232" t="str">
        <f>VLOOKUP(BD.PD7[[#This Row],[Pos]],PPto[],3,FALSE)</f>
        <v>5.02 FRP y Diamond Plate</v>
      </c>
      <c r="D92" s="233" t="s">
        <v>243</v>
      </c>
      <c r="E92" s="305">
        <f>IF(BD.PD7[[#This Row],[.]]="*",VLOOKUP(BD.PD7[[#This Row],[Pos]],Presupuesto!A:H,7,FALSE),"")</f>
        <v>42000</v>
      </c>
      <c r="F92" s="234"/>
      <c r="G92" s="174"/>
      <c r="H92" s="174"/>
      <c r="I92" s="174"/>
      <c r="J92" s="392">
        <v>1</v>
      </c>
      <c r="K92" s="233" t="s">
        <v>117</v>
      </c>
      <c r="L92" s="383">
        <f>IF(BD.PD7[[#This Row],[Mon]]="DOP",1,HLOOKUP(BD.PD7[[#This Row],[Mon]],$K$1:$L$2,2,FALSE))</f>
        <v>65</v>
      </c>
      <c r="M92" s="490">
        <v>0</v>
      </c>
      <c r="N92" s="243">
        <f>BD.PD7[[#This Row],[Cant.]]*BD.PD7[[#This Row],[ Tasa ]]*BD.PD7[[#This Row],[ Precio Und.]]</f>
        <v>0</v>
      </c>
      <c r="O92" s="491">
        <v>0</v>
      </c>
      <c r="P92" s="243">
        <f>IF(BD.PD7[[#This Row],[Liquid. '[%']]]&lt;&gt;0,(BD.PD7[[#This Row],[Valor Neto '[DOP']]]*BD.PD7[[#This Row],[Liquid. '[%']]])+BD.PD7[[#This Row],[Valor Neto '[DOP']]],BD.PD7[[#This Row],[Valor Neto '[DOP']]])</f>
        <v>0</v>
      </c>
      <c r="Q92" s="243">
        <f>BD.PD7[[#This Row],[Ppto. Orden Interna '[DOP']]]/HLOOKUP("USD",$K$1:$L$2,2,FALSE)</f>
        <v>0</v>
      </c>
      <c r="R92" s="381"/>
      <c r="S92" s="387"/>
      <c r="T92" s="387"/>
      <c r="U92" s="492" t="s">
        <v>321</v>
      </c>
      <c r="V92" s="493">
        <v>801670</v>
      </c>
      <c r="W92" s="494"/>
      <c r="X92" s="495"/>
      <c r="Y92" s="388"/>
      <c r="Z92" s="243">
        <f>BD.PD7[[#This Row],[Av.P1 '[%']]]*BD.PD7[[#This Row],[Ppto. Orden Interna '[DOP']]]</f>
        <v>0</v>
      </c>
      <c r="AA92" s="249"/>
      <c r="AB92" s="389"/>
      <c r="AC92" s="243">
        <f>BD.PD7[[#This Row],[Av.P2 '[%']]]*BD.PD7[[#This Row],[Ppto. Orden Interna '[DOP']]]</f>
        <v>0</v>
      </c>
      <c r="AD92" s="249"/>
      <c r="AE92" s="389"/>
      <c r="AF92" s="243">
        <f>BD.PD7[[#This Row],[Av.P3 '[%']]]*BD.PD7[[#This Row],[Ppto. Orden Interna '[DOP']]]</f>
        <v>0</v>
      </c>
      <c r="AG92" s="243"/>
      <c r="AH92" s="243"/>
      <c r="AI92" s="243">
        <f>BD.PD7[[#This Row],[Av.P2 '[%']]]*BD.PD7[[#This Row],[Ppto. Orden Interna '[DOP']]]</f>
        <v>0</v>
      </c>
      <c r="AJ92" s="243"/>
      <c r="AK92" s="243"/>
      <c r="AL92" s="243">
        <f>BD.PD7[[#This Row],[Av.P2 '[%']]]*BD.PD7[[#This Row],[Ppto. Orden Interna '[DOP']]]</f>
        <v>0</v>
      </c>
      <c r="AM92" s="496">
        <f>BD.PD7[[#This Row],[Pago 3]]+BD.PD7[[#This Row],[Pago 2]]+BD.PD7[[#This Row],[Pago 1]]</f>
        <v>0</v>
      </c>
      <c r="AN92" s="308" t="s">
        <v>244</v>
      </c>
      <c r="AO92" s="308" t="s">
        <v>245</v>
      </c>
      <c r="AP92" s="308" t="s">
        <v>246</v>
      </c>
      <c r="AQ92" s="308" t="s">
        <v>247</v>
      </c>
      <c r="AR92" s="308">
        <v>594</v>
      </c>
      <c r="AS92" s="308" t="s">
        <v>248</v>
      </c>
      <c r="AT92" s="249" t="s">
        <v>1277</v>
      </c>
      <c r="AU92" s="249" t="s">
        <v>69</v>
      </c>
    </row>
    <row r="93" spans="1:47" hidden="1" x14ac:dyDescent="0.3">
      <c r="A93" s="174">
        <v>5.0199999999999996</v>
      </c>
      <c r="B93" s="231"/>
      <c r="C93" s="232" t="str">
        <f>VLOOKUP(BD.PD7[[#This Row],[Pos]],PPto[],3,FALSE)</f>
        <v>5.02 FRP y Diamond Plate</v>
      </c>
      <c r="D93" s="174" t="s">
        <v>23</v>
      </c>
      <c r="E93" s="305" t="str">
        <f>IF(BD.PD7[[#This Row],[.]]="*",VLOOKUP(BD.PD7[[#This Row],[Pos]],Presupuesto!A:H,7,FALSE),"")</f>
        <v/>
      </c>
      <c r="F93" s="218" t="s">
        <v>324</v>
      </c>
      <c r="G93" s="174" t="s">
        <v>1216</v>
      </c>
      <c r="H93" s="174"/>
      <c r="I93" s="497" t="s">
        <v>1223</v>
      </c>
      <c r="J93" s="382">
        <v>1</v>
      </c>
      <c r="K93" s="511" t="s">
        <v>117</v>
      </c>
      <c r="L93" s="383">
        <f>IF(BD.PD7[[#This Row],[Mon]]="DOP",1,HLOOKUP(BD.PD7[[#This Row],[Mon]],$K$1:$L$2,2,FALSE))</f>
        <v>65</v>
      </c>
      <c r="M93" s="400">
        <v>40000</v>
      </c>
      <c r="N93" s="243">
        <f>BD.PD7[[#This Row],[Cant.]]*BD.PD7[[#This Row],[ Tasa ]]*BD.PD7[[#This Row],[ Precio Und.]]</f>
        <v>2600000</v>
      </c>
      <c r="O93" s="386">
        <v>0.05</v>
      </c>
      <c r="P93" s="243">
        <f>IF(BD.PD7[[#This Row],[Liquid. '[%']]]&lt;&gt;0,(BD.PD7[[#This Row],[Valor Neto '[DOP']]]*BD.PD7[[#This Row],[Liquid. '[%']]])+BD.PD7[[#This Row],[Valor Neto '[DOP']]],BD.PD7[[#This Row],[Valor Neto '[DOP']]])</f>
        <v>2730000</v>
      </c>
      <c r="Q93" s="243">
        <f>BD.PD7[[#This Row],[Ppto. Orden Interna '[DOP']]]/HLOOKUP("USD",$K$1:$L$2,2,FALSE)</f>
        <v>42000</v>
      </c>
      <c r="R93" s="381" t="s">
        <v>309</v>
      </c>
      <c r="S93" s="387"/>
      <c r="T93" s="387"/>
      <c r="U93" s="492" t="s">
        <v>321</v>
      </c>
      <c r="V93" s="493">
        <v>801670</v>
      </c>
      <c r="W93" s="494" t="s">
        <v>323</v>
      </c>
      <c r="X93" s="495">
        <v>18</v>
      </c>
      <c r="Y93" s="388">
        <v>0.6</v>
      </c>
      <c r="Z93" s="243">
        <f>BD.PD7[[#This Row],[Av.P1 '[%']]]*BD.PD7[[#This Row],[Ppto. Orden Interna '[DOP']]]</f>
        <v>1638000</v>
      </c>
      <c r="AA93" s="495">
        <v>21</v>
      </c>
      <c r="AB93" s="388">
        <v>0.4</v>
      </c>
      <c r="AC93" s="243">
        <f>BD.PD7[[#This Row],[Av.P2 '[%']]]*BD.PD7[[#This Row],[Ppto. Orden Interna '[DOP']]]</f>
        <v>1092000</v>
      </c>
      <c r="AD93" s="495"/>
      <c r="AE93" s="388"/>
      <c r="AF93" s="243">
        <f>BD.PD7[[#This Row],[Av.P3 '[%']]]*BD.PD7[[#This Row],[Ppto. Orden Interna '[DOP']]]</f>
        <v>0</v>
      </c>
      <c r="AG93" s="243"/>
      <c r="AH93" s="243"/>
      <c r="AI93" s="243">
        <f>BD.PD7[[#This Row],[Av.P2 '[%']]]*BD.PD7[[#This Row],[Ppto. Orden Interna '[DOP']]]</f>
        <v>1092000</v>
      </c>
      <c r="AJ93" s="243"/>
      <c r="AK93" s="243"/>
      <c r="AL93" s="243">
        <f>BD.PD7[[#This Row],[Av.P2 '[%']]]*BD.PD7[[#This Row],[Ppto. Orden Interna '[DOP']]]</f>
        <v>1092000</v>
      </c>
      <c r="AM93" s="496">
        <f>BD.PD7[[#This Row],[Pago 3]]+BD.PD7[[#This Row],[Pago 2]]+BD.PD7[[#This Row],[Pago 1]]</f>
        <v>2730000</v>
      </c>
      <c r="AN93" s="308" t="s">
        <v>244</v>
      </c>
      <c r="AO93" s="308" t="s">
        <v>245</v>
      </c>
      <c r="AP93" s="308" t="s">
        <v>246</v>
      </c>
      <c r="AQ93" s="308" t="s">
        <v>247</v>
      </c>
      <c r="AR93" s="308">
        <v>594</v>
      </c>
      <c r="AS93" s="308" t="s">
        <v>248</v>
      </c>
      <c r="AT93" s="249" t="s">
        <v>1277</v>
      </c>
      <c r="AU93" s="249" t="s">
        <v>69</v>
      </c>
    </row>
    <row r="94" spans="1:47" hidden="1" x14ac:dyDescent="0.3">
      <c r="A94" s="174">
        <v>5.03</v>
      </c>
      <c r="B94" s="231" t="s">
        <v>243</v>
      </c>
      <c r="C94" s="232" t="str">
        <f>VLOOKUP(BD.PD7[[#This Row],[Pos]],PPto[],3,FALSE)</f>
        <v>5.03 Neveras, Centrales y Evaporadores</v>
      </c>
      <c r="D94" s="233" t="s">
        <v>243</v>
      </c>
      <c r="E94" s="305">
        <f>IF(BD.PD7[[#This Row],[.]]="*",VLOOKUP(BD.PD7[[#This Row],[Pos]],Presupuesto!A:H,7,FALSE),"")</f>
        <v>779725.25238095236</v>
      </c>
      <c r="F94" s="234"/>
      <c r="G94" s="174"/>
      <c r="H94" s="174"/>
      <c r="I94" s="174"/>
      <c r="J94" s="392">
        <v>1</v>
      </c>
      <c r="K94" s="233" t="s">
        <v>117</v>
      </c>
      <c r="L94" s="383">
        <f>IF(BD.PD7[[#This Row],[Mon]]="DOP",1,HLOOKUP(BD.PD7[[#This Row],[Mon]],$K$1:$L$2,2,FALSE))</f>
        <v>65</v>
      </c>
      <c r="M94" s="490">
        <v>0</v>
      </c>
      <c r="N94" s="243">
        <f>BD.PD7[[#This Row],[Cant.]]*BD.PD7[[#This Row],[ Tasa ]]*BD.PD7[[#This Row],[ Precio Und.]]</f>
        <v>0</v>
      </c>
      <c r="O94" s="491">
        <v>0</v>
      </c>
      <c r="P94" s="243">
        <f>IF(BD.PD7[[#This Row],[Liquid. '[%']]]&lt;&gt;0,(BD.PD7[[#This Row],[Valor Neto '[DOP']]]*BD.PD7[[#This Row],[Liquid. '[%']]])+BD.PD7[[#This Row],[Valor Neto '[DOP']]],BD.PD7[[#This Row],[Valor Neto '[DOP']]])</f>
        <v>0</v>
      </c>
      <c r="Q94" s="243">
        <f>BD.PD7[[#This Row],[Ppto. Orden Interna '[DOP']]]/HLOOKUP("USD",$K$1:$L$2,2,FALSE)</f>
        <v>0</v>
      </c>
      <c r="R94" s="381"/>
      <c r="S94" s="387"/>
      <c r="T94" s="387"/>
      <c r="U94" s="492" t="s">
        <v>321</v>
      </c>
      <c r="V94" s="493">
        <v>801670</v>
      </c>
      <c r="W94" s="494"/>
      <c r="X94" s="495"/>
      <c r="Y94" s="388"/>
      <c r="Z94" s="243">
        <f>BD.PD7[[#This Row],[Av.P1 '[%']]]*BD.PD7[[#This Row],[Ppto. Orden Interna '[DOP']]]</f>
        <v>0</v>
      </c>
      <c r="AA94" s="249"/>
      <c r="AB94" s="389"/>
      <c r="AC94" s="243">
        <f>BD.PD7[[#This Row],[Av.P2 '[%']]]*BD.PD7[[#This Row],[Ppto. Orden Interna '[DOP']]]</f>
        <v>0</v>
      </c>
      <c r="AD94" s="249"/>
      <c r="AE94" s="389"/>
      <c r="AF94" s="243">
        <f>BD.PD7[[#This Row],[Av.P3 '[%']]]*BD.PD7[[#This Row],[Ppto. Orden Interna '[DOP']]]</f>
        <v>0</v>
      </c>
      <c r="AG94" s="243"/>
      <c r="AH94" s="243"/>
      <c r="AI94" s="243">
        <f>BD.PD7[[#This Row],[Av.P2 '[%']]]*BD.PD7[[#This Row],[Ppto. Orden Interna '[DOP']]]</f>
        <v>0</v>
      </c>
      <c r="AJ94" s="243"/>
      <c r="AK94" s="243"/>
      <c r="AL94" s="243">
        <f>BD.PD7[[#This Row],[Av.P2 '[%']]]*BD.PD7[[#This Row],[Ppto. Orden Interna '[DOP']]]</f>
        <v>0</v>
      </c>
      <c r="AM94" s="496">
        <f>BD.PD7[[#This Row],[Pago 3]]+BD.PD7[[#This Row],[Pago 2]]+BD.PD7[[#This Row],[Pago 1]]</f>
        <v>0</v>
      </c>
      <c r="AN94" s="308" t="s">
        <v>244</v>
      </c>
      <c r="AO94" s="308" t="s">
        <v>245</v>
      </c>
      <c r="AP94" s="308" t="s">
        <v>246</v>
      </c>
      <c r="AQ94" s="308" t="s">
        <v>247</v>
      </c>
      <c r="AR94" s="308">
        <v>594</v>
      </c>
      <c r="AS94" s="308" t="s">
        <v>248</v>
      </c>
      <c r="AT94" s="249" t="s">
        <v>1277</v>
      </c>
      <c r="AU94" s="249" t="s">
        <v>69</v>
      </c>
    </row>
    <row r="95" spans="1:47" hidden="1" x14ac:dyDescent="0.3">
      <c r="A95" s="511">
        <v>5.03</v>
      </c>
      <c r="B95" s="231"/>
      <c r="C95" s="232" t="str">
        <f>VLOOKUP(BD.PD7[[#This Row],[Pos]],PPto[],3,FALSE)</f>
        <v>5.03 Neveras, Centrales y Evaporadores</v>
      </c>
      <c r="D95" s="174" t="s">
        <v>23</v>
      </c>
      <c r="E95" s="305" t="str">
        <f>IF(BD.PD7[[#This Row],[.]]="*",VLOOKUP(BD.PD7[[#This Row],[Pos]],Presupuesto!A:H,7,FALSE),"")</f>
        <v/>
      </c>
      <c r="F95" s="234" t="s">
        <v>325</v>
      </c>
      <c r="G95" s="511" t="s">
        <v>1220</v>
      </c>
      <c r="H95" s="511">
        <v>4600074204</v>
      </c>
      <c r="I95" s="497" t="s">
        <v>1223</v>
      </c>
      <c r="J95" s="512">
        <v>1</v>
      </c>
      <c r="K95" s="511" t="s">
        <v>189</v>
      </c>
      <c r="L95" s="383">
        <f>IF(BD.PD7[[#This Row],[Mon]]="DOP",1,HLOOKUP(BD.PD7[[#This Row],[Mon]],$K$1:$L$2,2,FALSE))</f>
        <v>77</v>
      </c>
      <c r="M95" s="401">
        <v>249300</v>
      </c>
      <c r="N95" s="243">
        <f>BD.PD7[[#This Row],[Cant.]]*BD.PD7[[#This Row],[ Tasa ]]*BD.PD7[[#This Row],[ Precio Und.]]</f>
        <v>19196100</v>
      </c>
      <c r="O95" s="403">
        <v>0.15</v>
      </c>
      <c r="P95" s="243">
        <f>IF(BD.PD7[[#This Row],[Liquid. '[%']]]&lt;&gt;0,(BD.PD7[[#This Row],[Valor Neto '[DOP']]]*BD.PD7[[#This Row],[Liquid. '[%']]])+BD.PD7[[#This Row],[Valor Neto '[DOP']]],BD.PD7[[#This Row],[Valor Neto '[DOP']]])</f>
        <v>22075515</v>
      </c>
      <c r="Q95" s="243">
        <f>BD.PD7[[#This Row],[Ppto. Orden Interna '[DOP']]]/HLOOKUP("USD",$K$1:$L$2,2,FALSE)</f>
        <v>339623.30769230769</v>
      </c>
      <c r="R95" s="381" t="s">
        <v>326</v>
      </c>
      <c r="S95" s="513"/>
      <c r="T95" s="513"/>
      <c r="U95" s="492" t="s">
        <v>321</v>
      </c>
      <c r="V95" s="493">
        <v>801670</v>
      </c>
      <c r="W95" s="402" t="s">
        <v>326</v>
      </c>
      <c r="X95" s="174">
        <v>10</v>
      </c>
      <c r="Y95" s="403">
        <v>1</v>
      </c>
      <c r="Z95" s="243">
        <f>BD.PD7[[#This Row],[Av.P1 '[%']]]*BD.PD7[[#This Row],[Ppto. Orden Interna '[DOP']]]</f>
        <v>22075515</v>
      </c>
      <c r="AA95" s="174"/>
      <c r="AB95" s="403"/>
      <c r="AC95" s="243">
        <f>BD.PD7[[#This Row],[Av.P2 '[%']]]*BD.PD7[[#This Row],[Ppto. Orden Interna '[DOP']]]</f>
        <v>0</v>
      </c>
      <c r="AD95" s="514"/>
      <c r="AE95" s="404"/>
      <c r="AF95" s="243">
        <f>BD.PD7[[#This Row],[Av.P3 '[%']]]*BD.PD7[[#This Row],[Ppto. Orden Interna '[DOP']]]</f>
        <v>0</v>
      </c>
      <c r="AG95" s="243"/>
      <c r="AH95" s="243"/>
      <c r="AI95" s="243">
        <f>BD.PD7[[#This Row],[Av.P2 '[%']]]*BD.PD7[[#This Row],[Ppto. Orden Interna '[DOP']]]</f>
        <v>0</v>
      </c>
      <c r="AJ95" s="243"/>
      <c r="AK95" s="243"/>
      <c r="AL95" s="243">
        <f>BD.PD7[[#This Row],[Av.P2 '[%']]]*BD.PD7[[#This Row],[Ppto. Orden Interna '[DOP']]]</f>
        <v>0</v>
      </c>
      <c r="AM95" s="496">
        <f>BD.PD7[[#This Row],[Pago 3]]+BD.PD7[[#This Row],[Pago 2]]+BD.PD7[[#This Row],[Pago 1]]</f>
        <v>22075515</v>
      </c>
      <c r="AN95" s="308" t="s">
        <v>244</v>
      </c>
      <c r="AO95" s="308" t="s">
        <v>245</v>
      </c>
      <c r="AP95" s="308" t="s">
        <v>246</v>
      </c>
      <c r="AQ95" s="308" t="s">
        <v>247</v>
      </c>
      <c r="AR95" s="308">
        <v>594</v>
      </c>
      <c r="AS95" s="308" t="s">
        <v>258</v>
      </c>
      <c r="AT95" s="249" t="s">
        <v>1277</v>
      </c>
      <c r="AU95" s="249" t="s">
        <v>69</v>
      </c>
    </row>
    <row r="96" spans="1:47" hidden="1" x14ac:dyDescent="0.3">
      <c r="A96" s="174">
        <v>5.03</v>
      </c>
      <c r="B96" s="231"/>
      <c r="C96" s="232" t="str">
        <f>VLOOKUP(BD.PD7[[#This Row],[Pos]],PPto[],3,FALSE)</f>
        <v>5.03 Neveras, Centrales y Evaporadores</v>
      </c>
      <c r="D96" s="174" t="s">
        <v>23</v>
      </c>
      <c r="E96" s="305" t="str">
        <f>IF(BD.PD7[[#This Row],[.]]="*",VLOOKUP(BD.PD7[[#This Row],[Pos]],Presupuesto!A:H,7,FALSE),"")</f>
        <v/>
      </c>
      <c r="F96" s="510" t="s">
        <v>327</v>
      </c>
      <c r="G96" s="511" t="s">
        <v>1220</v>
      </c>
      <c r="H96" s="511">
        <v>4600074304</v>
      </c>
      <c r="I96" s="497" t="s">
        <v>1223</v>
      </c>
      <c r="J96" s="382">
        <v>1</v>
      </c>
      <c r="K96" s="174" t="s">
        <v>189</v>
      </c>
      <c r="L96" s="383">
        <f>IF(BD.PD7[[#This Row],[Mon]]="DOP",1,HLOOKUP(BD.PD7[[#This Row],[Mon]],$K$1:$L$2,2,FALSE))</f>
        <v>77</v>
      </c>
      <c r="M96" s="384">
        <v>6162.8</v>
      </c>
      <c r="N96" s="243">
        <f>BD.PD7[[#This Row],[Cant.]]*BD.PD7[[#This Row],[ Tasa ]]*BD.PD7[[#This Row],[ Precio Und.]]</f>
        <v>474535.60000000003</v>
      </c>
      <c r="O96" s="386">
        <v>0.15</v>
      </c>
      <c r="P96" s="243">
        <f>IF(BD.PD7[[#This Row],[Liquid. '[%']]]&lt;&gt;0,(BD.PD7[[#This Row],[Valor Neto '[DOP']]]*BD.PD7[[#This Row],[Liquid. '[%']]])+BD.PD7[[#This Row],[Valor Neto '[DOP']]],BD.PD7[[#This Row],[Valor Neto '[DOP']]])</f>
        <v>545715.94000000006</v>
      </c>
      <c r="Q96" s="243">
        <f>BD.PD7[[#This Row],[Ppto. Orden Interna '[DOP']]]/HLOOKUP("USD",$K$1:$L$2,2,FALSE)</f>
        <v>8395.6298461538463</v>
      </c>
      <c r="R96" s="381" t="s">
        <v>328</v>
      </c>
      <c r="S96" s="387"/>
      <c r="T96" s="387"/>
      <c r="U96" s="492" t="s">
        <v>321</v>
      </c>
      <c r="V96" s="493">
        <v>801670</v>
      </c>
      <c r="W96" s="494" t="s">
        <v>328</v>
      </c>
      <c r="X96" s="495">
        <v>6</v>
      </c>
      <c r="Y96" s="403">
        <v>0.5</v>
      </c>
      <c r="Z96" s="243">
        <f>BD.PD7[[#This Row],[Av.P1 '[%']]]*BD.PD7[[#This Row],[Ppto. Orden Interna '[DOP']]]</f>
        <v>272857.97000000003</v>
      </c>
      <c r="AA96" s="511">
        <v>8</v>
      </c>
      <c r="AB96" s="403">
        <v>0.5</v>
      </c>
      <c r="AC96" s="243">
        <f>BD.PD7[[#This Row],[Av.P2 '[%']]]*BD.PD7[[#This Row],[Ppto. Orden Interna '[DOP']]]</f>
        <v>272857.97000000003</v>
      </c>
      <c r="AD96" s="514"/>
      <c r="AE96" s="404"/>
      <c r="AF96" s="243">
        <f>BD.PD7[[#This Row],[Av.P3 '[%']]]*BD.PD7[[#This Row],[Ppto. Orden Interna '[DOP']]]</f>
        <v>0</v>
      </c>
      <c r="AG96" s="243"/>
      <c r="AH96" s="243"/>
      <c r="AI96" s="243">
        <f>BD.PD7[[#This Row],[Av.P2 '[%']]]*BD.PD7[[#This Row],[Ppto. Orden Interna '[DOP']]]</f>
        <v>272857.97000000003</v>
      </c>
      <c r="AJ96" s="243"/>
      <c r="AK96" s="243"/>
      <c r="AL96" s="243">
        <f>BD.PD7[[#This Row],[Av.P2 '[%']]]*BD.PD7[[#This Row],[Ppto. Orden Interna '[DOP']]]</f>
        <v>272857.97000000003</v>
      </c>
      <c r="AM96" s="496">
        <f>BD.PD7[[#This Row],[Pago 3]]+BD.PD7[[#This Row],[Pago 2]]+BD.PD7[[#This Row],[Pago 1]]</f>
        <v>545715.94000000006</v>
      </c>
      <c r="AN96" s="308" t="s">
        <v>244</v>
      </c>
      <c r="AO96" s="308" t="s">
        <v>245</v>
      </c>
      <c r="AP96" s="308" t="s">
        <v>246</v>
      </c>
      <c r="AQ96" s="308" t="s">
        <v>247</v>
      </c>
      <c r="AR96" s="308">
        <v>594</v>
      </c>
      <c r="AS96" s="308" t="s">
        <v>258</v>
      </c>
      <c r="AT96" s="249" t="s">
        <v>1277</v>
      </c>
      <c r="AU96" s="249" t="s">
        <v>69</v>
      </c>
    </row>
    <row r="97" spans="1:47" hidden="1" x14ac:dyDescent="0.3">
      <c r="A97" s="174">
        <v>5.03</v>
      </c>
      <c r="B97" s="231"/>
      <c r="C97" s="232" t="str">
        <f>VLOOKUP(BD.PD7[[#This Row],[Pos]],PPto[],3,FALSE)</f>
        <v>5.03 Neveras, Centrales y Evaporadores</v>
      </c>
      <c r="D97" s="174" t="s">
        <v>23</v>
      </c>
      <c r="E97" s="305" t="str">
        <f>IF(BD.PD7[[#This Row],[.]]="*",VLOOKUP(BD.PD7[[#This Row],[Pos]],Presupuesto!A:H,7,FALSE),"")</f>
        <v/>
      </c>
      <c r="F97" s="510" t="s">
        <v>329</v>
      </c>
      <c r="G97" s="511" t="s">
        <v>1220</v>
      </c>
      <c r="H97" s="511">
        <v>4600074304</v>
      </c>
      <c r="I97" s="497" t="s">
        <v>1223</v>
      </c>
      <c r="J97" s="382">
        <v>2</v>
      </c>
      <c r="K97" s="174" t="s">
        <v>189</v>
      </c>
      <c r="L97" s="383">
        <f>IF(BD.PD7[[#This Row],[Mon]]="DOP",1,HLOOKUP(BD.PD7[[#This Row],[Mon]],$K$1:$L$2,2,FALSE))</f>
        <v>77</v>
      </c>
      <c r="M97" s="384">
        <v>2235.46</v>
      </c>
      <c r="N97" s="243">
        <f>BD.PD7[[#This Row],[Cant.]]*BD.PD7[[#This Row],[ Tasa ]]*BD.PD7[[#This Row],[ Precio Und.]]</f>
        <v>344260.84</v>
      </c>
      <c r="O97" s="386">
        <v>0.15</v>
      </c>
      <c r="P97" s="243">
        <f>IF(BD.PD7[[#This Row],[Liquid. '[%']]]&lt;&gt;0,(BD.PD7[[#This Row],[Valor Neto '[DOP']]]*BD.PD7[[#This Row],[Liquid. '[%']]])+BD.PD7[[#This Row],[Valor Neto '[DOP']]],BD.PD7[[#This Row],[Valor Neto '[DOP']]])</f>
        <v>395899.96600000001</v>
      </c>
      <c r="Q97" s="243">
        <f>BD.PD7[[#This Row],[Ppto. Orden Interna '[DOP']]]/HLOOKUP("USD",$K$1:$L$2,2,FALSE)</f>
        <v>6090.7687076923075</v>
      </c>
      <c r="R97" s="381" t="s">
        <v>328</v>
      </c>
      <c r="S97" s="387"/>
      <c r="T97" s="387"/>
      <c r="U97" s="492" t="s">
        <v>321</v>
      </c>
      <c r="V97" s="493">
        <v>801670</v>
      </c>
      <c r="W97" s="494" t="s">
        <v>328</v>
      </c>
      <c r="X97" s="495">
        <v>6</v>
      </c>
      <c r="Y97" s="404">
        <v>0.5</v>
      </c>
      <c r="Z97" s="243">
        <f>BD.PD7[[#This Row],[Av.P1 '[%']]]*BD.PD7[[#This Row],[Ppto. Orden Interna '[DOP']]]</f>
        <v>197949.98300000001</v>
      </c>
      <c r="AA97" s="511">
        <v>8</v>
      </c>
      <c r="AB97" s="403">
        <v>0.5</v>
      </c>
      <c r="AC97" s="243">
        <f>BD.PD7[[#This Row],[Av.P2 '[%']]]*BD.PD7[[#This Row],[Ppto. Orden Interna '[DOP']]]</f>
        <v>197949.98300000001</v>
      </c>
      <c r="AD97" s="514"/>
      <c r="AE97" s="404"/>
      <c r="AF97" s="243">
        <f>BD.PD7[[#This Row],[Av.P3 '[%']]]*BD.PD7[[#This Row],[Ppto. Orden Interna '[DOP']]]</f>
        <v>0</v>
      </c>
      <c r="AG97" s="243"/>
      <c r="AH97" s="243"/>
      <c r="AI97" s="243">
        <f>BD.PD7[[#This Row],[Av.P2 '[%']]]*BD.PD7[[#This Row],[Ppto. Orden Interna '[DOP']]]</f>
        <v>197949.98300000001</v>
      </c>
      <c r="AJ97" s="243"/>
      <c r="AK97" s="243"/>
      <c r="AL97" s="243">
        <f>BD.PD7[[#This Row],[Av.P2 '[%']]]*BD.PD7[[#This Row],[Ppto. Orden Interna '[DOP']]]</f>
        <v>197949.98300000001</v>
      </c>
      <c r="AM97" s="496">
        <f>BD.PD7[[#This Row],[Pago 3]]+BD.PD7[[#This Row],[Pago 2]]+BD.PD7[[#This Row],[Pago 1]]</f>
        <v>395899.96600000001</v>
      </c>
      <c r="AN97" s="308" t="s">
        <v>244</v>
      </c>
      <c r="AO97" s="308" t="s">
        <v>245</v>
      </c>
      <c r="AP97" s="308" t="s">
        <v>246</v>
      </c>
      <c r="AQ97" s="308" t="s">
        <v>247</v>
      </c>
      <c r="AR97" s="308">
        <v>594</v>
      </c>
      <c r="AS97" s="308" t="s">
        <v>258</v>
      </c>
      <c r="AT97" s="249" t="s">
        <v>1277</v>
      </c>
      <c r="AU97" s="249" t="s">
        <v>69</v>
      </c>
    </row>
    <row r="98" spans="1:47" hidden="1" x14ac:dyDescent="0.3">
      <c r="A98" s="174">
        <v>5.03</v>
      </c>
      <c r="B98" s="231"/>
      <c r="C98" s="232" t="str">
        <f>VLOOKUP(BD.PD7[[#This Row],[Pos]],PPto[],3,FALSE)</f>
        <v>5.03 Neveras, Centrales y Evaporadores</v>
      </c>
      <c r="D98" s="174" t="s">
        <v>23</v>
      </c>
      <c r="E98" s="305" t="str">
        <f>IF(BD.PD7[[#This Row],[.]]="*",VLOOKUP(BD.PD7[[#This Row],[Pos]],Presupuesto!A:H,7,FALSE),"")</f>
        <v/>
      </c>
      <c r="F98" s="510" t="s">
        <v>330</v>
      </c>
      <c r="G98" s="511" t="s">
        <v>1220</v>
      </c>
      <c r="H98" s="511">
        <v>4600074304</v>
      </c>
      <c r="I98" s="497" t="s">
        <v>1223</v>
      </c>
      <c r="J98" s="382">
        <v>2</v>
      </c>
      <c r="K98" s="174" t="s">
        <v>189</v>
      </c>
      <c r="L98" s="383">
        <f>IF(BD.PD7[[#This Row],[Mon]]="DOP",1,HLOOKUP(BD.PD7[[#This Row],[Mon]],$K$1:$L$2,2,FALSE))</f>
        <v>77</v>
      </c>
      <c r="M98" s="384">
        <v>2070.75</v>
      </c>
      <c r="N98" s="243">
        <f>BD.PD7[[#This Row],[Cant.]]*BD.PD7[[#This Row],[ Tasa ]]*BD.PD7[[#This Row],[ Precio Und.]]</f>
        <v>318895.5</v>
      </c>
      <c r="O98" s="386">
        <v>0.15</v>
      </c>
      <c r="P98" s="243">
        <f>IF(BD.PD7[[#This Row],[Liquid. '[%']]]&lt;&gt;0,(BD.PD7[[#This Row],[Valor Neto '[DOP']]]*BD.PD7[[#This Row],[Liquid. '[%']]])+BD.PD7[[#This Row],[Valor Neto '[DOP']]],BD.PD7[[#This Row],[Valor Neto '[DOP']]])</f>
        <v>366729.82500000001</v>
      </c>
      <c r="Q98" s="243">
        <f>BD.PD7[[#This Row],[Ppto. Orden Interna '[DOP']]]/HLOOKUP("USD",$K$1:$L$2,2,FALSE)</f>
        <v>5641.9973076923079</v>
      </c>
      <c r="R98" s="381" t="s">
        <v>328</v>
      </c>
      <c r="S98" s="387"/>
      <c r="T98" s="387"/>
      <c r="U98" s="492" t="s">
        <v>321</v>
      </c>
      <c r="V98" s="493">
        <v>801670</v>
      </c>
      <c r="W98" s="494" t="s">
        <v>328</v>
      </c>
      <c r="X98" s="495">
        <v>6</v>
      </c>
      <c r="Y98" s="404">
        <v>0.5</v>
      </c>
      <c r="Z98" s="243">
        <f>BD.PD7[[#This Row],[Av.P1 '[%']]]*BD.PD7[[#This Row],[Ppto. Orden Interna '[DOP']]]</f>
        <v>183364.91250000001</v>
      </c>
      <c r="AA98" s="511">
        <v>8</v>
      </c>
      <c r="AB98" s="403">
        <v>0.5</v>
      </c>
      <c r="AC98" s="243">
        <f>BD.PD7[[#This Row],[Av.P2 '[%']]]*BD.PD7[[#This Row],[Ppto. Orden Interna '[DOP']]]</f>
        <v>183364.91250000001</v>
      </c>
      <c r="AD98" s="514"/>
      <c r="AE98" s="404"/>
      <c r="AF98" s="243">
        <f>BD.PD7[[#This Row],[Av.P3 '[%']]]*BD.PD7[[#This Row],[Ppto. Orden Interna '[DOP']]]</f>
        <v>0</v>
      </c>
      <c r="AG98" s="243"/>
      <c r="AH98" s="243"/>
      <c r="AI98" s="243">
        <f>BD.PD7[[#This Row],[Av.P2 '[%']]]*BD.PD7[[#This Row],[Ppto. Orden Interna '[DOP']]]</f>
        <v>183364.91250000001</v>
      </c>
      <c r="AJ98" s="243"/>
      <c r="AK98" s="243"/>
      <c r="AL98" s="243">
        <f>BD.PD7[[#This Row],[Av.P2 '[%']]]*BD.PD7[[#This Row],[Ppto. Orden Interna '[DOP']]]</f>
        <v>183364.91250000001</v>
      </c>
      <c r="AM98" s="496">
        <f>BD.PD7[[#This Row],[Pago 3]]+BD.PD7[[#This Row],[Pago 2]]+BD.PD7[[#This Row],[Pago 1]]</f>
        <v>366729.82500000001</v>
      </c>
      <c r="AN98" s="308" t="s">
        <v>244</v>
      </c>
      <c r="AO98" s="308" t="s">
        <v>245</v>
      </c>
      <c r="AP98" s="308" t="s">
        <v>246</v>
      </c>
      <c r="AQ98" s="308" t="s">
        <v>247</v>
      </c>
      <c r="AR98" s="308">
        <v>594</v>
      </c>
      <c r="AS98" s="308" t="s">
        <v>258</v>
      </c>
      <c r="AT98" s="249" t="s">
        <v>1277</v>
      </c>
      <c r="AU98" s="249" t="s">
        <v>69</v>
      </c>
    </row>
    <row r="99" spans="1:47" hidden="1" x14ac:dyDescent="0.3">
      <c r="A99" s="174">
        <v>5.03</v>
      </c>
      <c r="B99" s="231"/>
      <c r="C99" s="232" t="str">
        <f>VLOOKUP(BD.PD7[[#This Row],[Pos]],PPto[],3,FALSE)</f>
        <v>5.03 Neveras, Centrales y Evaporadores</v>
      </c>
      <c r="D99" s="174" t="s">
        <v>23</v>
      </c>
      <c r="E99" s="305" t="str">
        <f>IF(BD.PD7[[#This Row],[.]]="*",VLOOKUP(BD.PD7[[#This Row],[Pos]],Presupuesto!A:H,7,FALSE),"")</f>
        <v/>
      </c>
      <c r="F99" s="510" t="s">
        <v>1147</v>
      </c>
      <c r="G99" s="511" t="s">
        <v>1220</v>
      </c>
      <c r="H99" s="511">
        <v>4600074304</v>
      </c>
      <c r="I99" s="497" t="s">
        <v>1223</v>
      </c>
      <c r="J99" s="382">
        <v>6</v>
      </c>
      <c r="K99" s="174" t="s">
        <v>189</v>
      </c>
      <c r="L99" s="383">
        <f>IF(BD.PD7[[#This Row],[Mon]]="DOP",1,HLOOKUP(BD.PD7[[#This Row],[Mon]],$K$1:$L$2,2,FALSE))</f>
        <v>77</v>
      </c>
      <c r="M99" s="384">
        <v>83.8</v>
      </c>
      <c r="N99" s="243">
        <f>BD.PD7[[#This Row],[Cant.]]*BD.PD7[[#This Row],[ Tasa ]]*BD.PD7[[#This Row],[ Precio Und.]]</f>
        <v>38715.599999999999</v>
      </c>
      <c r="O99" s="386">
        <v>0.15</v>
      </c>
      <c r="P99" s="243">
        <f>IF(BD.PD7[[#This Row],[Liquid. '[%']]]&lt;&gt;0,(BD.PD7[[#This Row],[Valor Neto '[DOP']]]*BD.PD7[[#This Row],[Liquid. '[%']]])+BD.PD7[[#This Row],[Valor Neto '[DOP']]],BD.PD7[[#This Row],[Valor Neto '[DOP']]])</f>
        <v>44522.939999999995</v>
      </c>
      <c r="Q99" s="243">
        <f>BD.PD7[[#This Row],[Ppto. Orden Interna '[DOP']]]/HLOOKUP("USD",$K$1:$L$2,2,FALSE)</f>
        <v>684.96830769230758</v>
      </c>
      <c r="R99" s="381" t="s">
        <v>328</v>
      </c>
      <c r="S99" s="387"/>
      <c r="T99" s="387"/>
      <c r="U99" s="492" t="s">
        <v>321</v>
      </c>
      <c r="V99" s="493">
        <v>801670</v>
      </c>
      <c r="W99" s="494" t="s">
        <v>328</v>
      </c>
      <c r="X99" s="495">
        <v>6</v>
      </c>
      <c r="Y99" s="404">
        <v>0.5</v>
      </c>
      <c r="Z99" s="243">
        <f>BD.PD7[[#This Row],[Av.P1 '[%']]]*BD.PD7[[#This Row],[Ppto. Orden Interna '[DOP']]]</f>
        <v>22261.469999999998</v>
      </c>
      <c r="AA99" s="511">
        <v>8</v>
      </c>
      <c r="AB99" s="403">
        <v>0.5</v>
      </c>
      <c r="AC99" s="243">
        <f>BD.PD7[[#This Row],[Av.P2 '[%']]]*BD.PD7[[#This Row],[Ppto. Orden Interna '[DOP']]]</f>
        <v>22261.469999999998</v>
      </c>
      <c r="AD99" s="514"/>
      <c r="AE99" s="404"/>
      <c r="AF99" s="243">
        <f>BD.PD7[[#This Row],[Av.P3 '[%']]]*BD.PD7[[#This Row],[Ppto. Orden Interna '[DOP']]]</f>
        <v>0</v>
      </c>
      <c r="AG99" s="243"/>
      <c r="AH99" s="243"/>
      <c r="AI99" s="243">
        <f>BD.PD7[[#This Row],[Av.P2 '[%']]]*BD.PD7[[#This Row],[Ppto. Orden Interna '[DOP']]]</f>
        <v>22261.469999999998</v>
      </c>
      <c r="AJ99" s="243"/>
      <c r="AK99" s="243"/>
      <c r="AL99" s="243">
        <f>BD.PD7[[#This Row],[Av.P2 '[%']]]*BD.PD7[[#This Row],[Ppto. Orden Interna '[DOP']]]</f>
        <v>22261.469999999998</v>
      </c>
      <c r="AM99" s="496">
        <f>BD.PD7[[#This Row],[Pago 3]]+BD.PD7[[#This Row],[Pago 2]]+BD.PD7[[#This Row],[Pago 1]]</f>
        <v>44522.939999999995</v>
      </c>
      <c r="AN99" s="308" t="s">
        <v>244</v>
      </c>
      <c r="AO99" s="308" t="s">
        <v>245</v>
      </c>
      <c r="AP99" s="308" t="s">
        <v>246</v>
      </c>
      <c r="AQ99" s="308" t="s">
        <v>247</v>
      </c>
      <c r="AR99" s="308">
        <v>594</v>
      </c>
      <c r="AS99" s="308" t="s">
        <v>258</v>
      </c>
      <c r="AT99" s="249" t="s">
        <v>1277</v>
      </c>
      <c r="AU99" s="249" t="s">
        <v>69</v>
      </c>
    </row>
    <row r="100" spans="1:47" ht="27.6" hidden="1" x14ac:dyDescent="0.3">
      <c r="A100" s="174">
        <v>5.03</v>
      </c>
      <c r="B100" s="231"/>
      <c r="C100" s="232" t="str">
        <f>VLOOKUP(BD.PD7[[#This Row],[Pos]],PPto[],3,FALSE)</f>
        <v>5.03 Neveras, Centrales y Evaporadores</v>
      </c>
      <c r="D100" s="174" t="s">
        <v>23</v>
      </c>
      <c r="E100" s="305" t="str">
        <f>IF(BD.PD7[[#This Row],[.]]="*",VLOOKUP(BD.PD7[[#This Row],[Pos]],Presupuesto!A:H,7,FALSE),"")</f>
        <v/>
      </c>
      <c r="F100" s="515" t="s">
        <v>331</v>
      </c>
      <c r="G100" s="174"/>
      <c r="H100" s="174"/>
      <c r="I100" s="497" t="s">
        <v>1223</v>
      </c>
      <c r="J100" s="382">
        <v>4</v>
      </c>
      <c r="K100" s="174" t="s">
        <v>117</v>
      </c>
      <c r="L100" s="383">
        <f>IF(BD.PD7[[#This Row],[Mon]]="DOP",1,HLOOKUP(BD.PD7[[#This Row],[Mon]],$K$1:$L$2,2,FALSE))</f>
        <v>65</v>
      </c>
      <c r="M100" s="384">
        <v>2500</v>
      </c>
      <c r="N100" s="243">
        <f>BD.PD7[[#This Row],[Cant.]]*BD.PD7[[#This Row],[ Tasa ]]*BD.PD7[[#This Row],[ Precio Und.]]</f>
        <v>650000</v>
      </c>
      <c r="O100" s="386">
        <v>0.01</v>
      </c>
      <c r="P100" s="243">
        <f>IF(BD.PD7[[#This Row],[Liquid. '[%']]]&lt;&gt;0,(BD.PD7[[#This Row],[Valor Neto '[DOP']]]*BD.PD7[[#This Row],[Liquid. '[%']]])+BD.PD7[[#This Row],[Valor Neto '[DOP']]],BD.PD7[[#This Row],[Valor Neto '[DOP']]])</f>
        <v>656500</v>
      </c>
      <c r="Q100" s="243">
        <f>BD.PD7[[#This Row],[Ppto. Orden Interna '[DOP']]]/HLOOKUP("USD",$K$1:$L$2,2,FALSE)</f>
        <v>10100</v>
      </c>
      <c r="R100" s="381" t="s">
        <v>332</v>
      </c>
      <c r="S100" s="387"/>
      <c r="T100" s="387"/>
      <c r="U100" s="492" t="s">
        <v>321</v>
      </c>
      <c r="V100" s="493">
        <v>801670</v>
      </c>
      <c r="W100" s="494" t="s">
        <v>333</v>
      </c>
      <c r="X100" s="495">
        <v>21</v>
      </c>
      <c r="Y100" s="388">
        <v>1</v>
      </c>
      <c r="Z100" s="243">
        <f>BD.PD7[[#This Row],[Av.P1 '[%']]]*BD.PD7[[#This Row],[Ppto. Orden Interna '[DOP']]]</f>
        <v>656500</v>
      </c>
      <c r="AA100" s="495"/>
      <c r="AB100" s="389"/>
      <c r="AC100" s="243">
        <f>BD.PD7[[#This Row],[Av.P2 '[%']]]*BD.PD7[[#This Row],[Ppto. Orden Interna '[DOP']]]</f>
        <v>0</v>
      </c>
      <c r="AD100" s="249"/>
      <c r="AE100" s="389"/>
      <c r="AF100" s="243">
        <f>BD.PD7[[#This Row],[Av.P3 '[%']]]*BD.PD7[[#This Row],[Ppto. Orden Interna '[DOP']]]</f>
        <v>0</v>
      </c>
      <c r="AG100" s="243"/>
      <c r="AH100" s="243"/>
      <c r="AI100" s="243">
        <f>BD.PD7[[#This Row],[Av.P2 '[%']]]*BD.PD7[[#This Row],[Ppto. Orden Interna '[DOP']]]</f>
        <v>0</v>
      </c>
      <c r="AJ100" s="243"/>
      <c r="AK100" s="243"/>
      <c r="AL100" s="243">
        <f>BD.PD7[[#This Row],[Av.P2 '[%']]]*BD.PD7[[#This Row],[Ppto. Orden Interna '[DOP']]]</f>
        <v>0</v>
      </c>
      <c r="AM100" s="496">
        <f>BD.PD7[[#This Row],[Pago 3]]+BD.PD7[[#This Row],[Pago 2]]+BD.PD7[[#This Row],[Pago 1]]</f>
        <v>656500</v>
      </c>
      <c r="AN100" s="308" t="s">
        <v>244</v>
      </c>
      <c r="AO100" s="308" t="s">
        <v>245</v>
      </c>
      <c r="AP100" s="308" t="s">
        <v>246</v>
      </c>
      <c r="AQ100" s="308" t="s">
        <v>247</v>
      </c>
      <c r="AR100" s="308">
        <v>594</v>
      </c>
      <c r="AS100" s="308" t="s">
        <v>248</v>
      </c>
      <c r="AT100" s="249" t="s">
        <v>1277</v>
      </c>
      <c r="AU100" s="249" t="s">
        <v>69</v>
      </c>
    </row>
    <row r="101" spans="1:47" ht="27.6" hidden="1" x14ac:dyDescent="0.3">
      <c r="A101" s="174">
        <v>5.03</v>
      </c>
      <c r="B101" s="231"/>
      <c r="C101" s="232" t="str">
        <f>VLOOKUP(BD.PD7[[#This Row],[Pos]],PPto[],3,FALSE)</f>
        <v>5.03 Neveras, Centrales y Evaporadores</v>
      </c>
      <c r="D101" s="174" t="s">
        <v>23</v>
      </c>
      <c r="E101" s="305" t="str">
        <f>IF(BD.PD7[[#This Row],[.]]="*",VLOOKUP(BD.PD7[[#This Row],[Pos]],Presupuesto!A:H,7,FALSE),"")</f>
        <v/>
      </c>
      <c r="F101" s="516" t="s">
        <v>334</v>
      </c>
      <c r="G101" s="511"/>
      <c r="H101" s="511"/>
      <c r="I101" s="497" t="s">
        <v>1223</v>
      </c>
      <c r="J101" s="512">
        <v>1</v>
      </c>
      <c r="K101" s="511" t="s">
        <v>117</v>
      </c>
      <c r="L101" s="383">
        <f>IF(BD.PD7[[#This Row],[Mon]]="DOP",1,HLOOKUP(BD.PD7[[#This Row],[Mon]],$K$1:$L$2,2,FALSE))</f>
        <v>65</v>
      </c>
      <c r="M101" s="384">
        <v>1600</v>
      </c>
      <c r="N101" s="243">
        <f>BD.PD7[[#This Row],[Cant.]]*BD.PD7[[#This Row],[ Tasa ]]*BD.PD7[[#This Row],[ Precio Und.]]</f>
        <v>104000</v>
      </c>
      <c r="O101" s="386">
        <v>0.01</v>
      </c>
      <c r="P101" s="243">
        <f>IF(BD.PD7[[#This Row],[Liquid. '[%']]]&lt;&gt;0,(BD.PD7[[#This Row],[Valor Neto '[DOP']]]*BD.PD7[[#This Row],[Liquid. '[%']]])+BD.PD7[[#This Row],[Valor Neto '[DOP']]],BD.PD7[[#This Row],[Valor Neto '[DOP']]])</f>
        <v>105040</v>
      </c>
      <c r="Q101" s="243">
        <f>BD.PD7[[#This Row],[Ppto. Orden Interna '[DOP']]]/HLOOKUP("USD",$K$1:$L$2,2,FALSE)</f>
        <v>1616</v>
      </c>
      <c r="R101" s="381" t="s">
        <v>332</v>
      </c>
      <c r="S101" s="387"/>
      <c r="T101" s="387"/>
      <c r="U101" s="492" t="s">
        <v>321</v>
      </c>
      <c r="V101" s="493">
        <v>801670</v>
      </c>
      <c r="W101" s="494" t="s">
        <v>333</v>
      </c>
      <c r="X101" s="495">
        <v>21</v>
      </c>
      <c r="Y101" s="388">
        <v>1</v>
      </c>
      <c r="Z101" s="243">
        <f>BD.PD7[[#This Row],[Av.P1 '[%']]]*BD.PD7[[#This Row],[Ppto. Orden Interna '[DOP']]]</f>
        <v>105040</v>
      </c>
      <c r="AA101" s="249"/>
      <c r="AB101" s="389"/>
      <c r="AC101" s="243">
        <f>BD.PD7[[#This Row],[Av.P2 '[%']]]*BD.PD7[[#This Row],[Ppto. Orden Interna '[DOP']]]</f>
        <v>0</v>
      </c>
      <c r="AD101" s="249"/>
      <c r="AE101" s="389"/>
      <c r="AF101" s="243">
        <f>BD.PD7[[#This Row],[Av.P3 '[%']]]*BD.PD7[[#This Row],[Ppto. Orden Interna '[DOP']]]</f>
        <v>0</v>
      </c>
      <c r="AG101" s="243"/>
      <c r="AH101" s="243"/>
      <c r="AI101" s="243">
        <f>BD.PD7[[#This Row],[Av.P2 '[%']]]*BD.PD7[[#This Row],[Ppto. Orden Interna '[DOP']]]</f>
        <v>0</v>
      </c>
      <c r="AJ101" s="243"/>
      <c r="AK101" s="243"/>
      <c r="AL101" s="243">
        <f>BD.PD7[[#This Row],[Av.P2 '[%']]]*BD.PD7[[#This Row],[Ppto. Orden Interna '[DOP']]]</f>
        <v>0</v>
      </c>
      <c r="AM101" s="496">
        <f>BD.PD7[[#This Row],[Pago 3]]+BD.PD7[[#This Row],[Pago 2]]+BD.PD7[[#This Row],[Pago 1]]</f>
        <v>105040</v>
      </c>
      <c r="AN101" s="308" t="s">
        <v>244</v>
      </c>
      <c r="AO101" s="308" t="s">
        <v>245</v>
      </c>
      <c r="AP101" s="308" t="s">
        <v>246</v>
      </c>
      <c r="AQ101" s="308" t="s">
        <v>247</v>
      </c>
      <c r="AR101" s="308">
        <v>594</v>
      </c>
      <c r="AS101" s="308" t="s">
        <v>248</v>
      </c>
      <c r="AT101" s="249" t="s">
        <v>1277</v>
      </c>
      <c r="AU101" s="249" t="s">
        <v>69</v>
      </c>
    </row>
    <row r="102" spans="1:47" ht="27.6" hidden="1" x14ac:dyDescent="0.3">
      <c r="A102" s="174">
        <v>5.03</v>
      </c>
      <c r="B102" s="231"/>
      <c r="C102" s="232" t="str">
        <f>VLOOKUP(BD.PD7[[#This Row],[Pos]],PPto[],3,FALSE)</f>
        <v>5.03 Neveras, Centrales y Evaporadores</v>
      </c>
      <c r="D102" s="174" t="s">
        <v>23</v>
      </c>
      <c r="E102" s="305" t="str">
        <f>IF(BD.PD7[[#This Row],[.]]="*",VLOOKUP(BD.PD7[[#This Row],[Pos]],Presupuesto!A:H,7,FALSE),"")</f>
        <v/>
      </c>
      <c r="F102" s="234" t="s">
        <v>335</v>
      </c>
      <c r="G102" s="511"/>
      <c r="H102" s="511"/>
      <c r="I102" s="497" t="s">
        <v>1223</v>
      </c>
      <c r="J102" s="382">
        <v>1</v>
      </c>
      <c r="K102" s="511" t="s">
        <v>117</v>
      </c>
      <c r="L102" s="383">
        <f>IF(BD.PD7[[#This Row],[Mon]]="DOP",1,HLOOKUP(BD.PD7[[#This Row],[Mon]],$K$1:$L$2,2,FALSE))</f>
        <v>65</v>
      </c>
      <c r="M102" s="384">
        <v>2250</v>
      </c>
      <c r="N102" s="243">
        <f>BD.PD7[[#This Row],[Cant.]]*BD.PD7[[#This Row],[ Tasa ]]*BD.PD7[[#This Row],[ Precio Und.]]</f>
        <v>146250</v>
      </c>
      <c r="O102" s="386">
        <v>0.01</v>
      </c>
      <c r="P102" s="243">
        <f>IF(BD.PD7[[#This Row],[Liquid. '[%']]]&lt;&gt;0,(BD.PD7[[#This Row],[Valor Neto '[DOP']]]*BD.PD7[[#This Row],[Liquid. '[%']]])+BD.PD7[[#This Row],[Valor Neto '[DOP']]],BD.PD7[[#This Row],[Valor Neto '[DOP']]])</f>
        <v>147712.5</v>
      </c>
      <c r="Q102" s="243">
        <f>BD.PD7[[#This Row],[Ppto. Orden Interna '[DOP']]]/HLOOKUP("USD",$K$1:$L$2,2,FALSE)</f>
        <v>2272.5</v>
      </c>
      <c r="R102" s="381" t="s">
        <v>332</v>
      </c>
      <c r="S102" s="387"/>
      <c r="T102" s="387"/>
      <c r="U102" s="492" t="s">
        <v>321</v>
      </c>
      <c r="V102" s="493">
        <v>801670</v>
      </c>
      <c r="W102" s="494" t="s">
        <v>333</v>
      </c>
      <c r="X102" s="495">
        <v>21</v>
      </c>
      <c r="Y102" s="388">
        <v>1</v>
      </c>
      <c r="Z102" s="243">
        <f>BD.PD7[[#This Row],[Av.P1 '[%']]]*BD.PD7[[#This Row],[Ppto. Orden Interna '[DOP']]]</f>
        <v>147712.5</v>
      </c>
      <c r="AA102" s="249"/>
      <c r="AB102" s="389"/>
      <c r="AC102" s="243">
        <f>BD.PD7[[#This Row],[Av.P2 '[%']]]*BD.PD7[[#This Row],[Ppto. Orden Interna '[DOP']]]</f>
        <v>0</v>
      </c>
      <c r="AD102" s="249"/>
      <c r="AE102" s="389"/>
      <c r="AF102" s="243">
        <f>BD.PD7[[#This Row],[Av.P3 '[%']]]*BD.PD7[[#This Row],[Ppto. Orden Interna '[DOP']]]</f>
        <v>0</v>
      </c>
      <c r="AG102" s="243"/>
      <c r="AH102" s="243"/>
      <c r="AI102" s="243">
        <f>BD.PD7[[#This Row],[Av.P2 '[%']]]*BD.PD7[[#This Row],[Ppto. Orden Interna '[DOP']]]</f>
        <v>0</v>
      </c>
      <c r="AJ102" s="243"/>
      <c r="AK102" s="243"/>
      <c r="AL102" s="243">
        <f>BD.PD7[[#This Row],[Av.P2 '[%']]]*BD.PD7[[#This Row],[Ppto. Orden Interna '[DOP']]]</f>
        <v>0</v>
      </c>
      <c r="AM102" s="496">
        <f>BD.PD7[[#This Row],[Pago 3]]+BD.PD7[[#This Row],[Pago 2]]+BD.PD7[[#This Row],[Pago 1]]</f>
        <v>147712.5</v>
      </c>
      <c r="AN102" s="308" t="s">
        <v>244</v>
      </c>
      <c r="AO102" s="308" t="s">
        <v>245</v>
      </c>
      <c r="AP102" s="308" t="s">
        <v>246</v>
      </c>
      <c r="AQ102" s="308" t="s">
        <v>247</v>
      </c>
      <c r="AR102" s="308">
        <v>594</v>
      </c>
      <c r="AS102" s="308" t="s">
        <v>248</v>
      </c>
      <c r="AT102" s="249" t="s">
        <v>1277</v>
      </c>
      <c r="AU102" s="249" t="s">
        <v>69</v>
      </c>
    </row>
    <row r="103" spans="1:47" hidden="1" x14ac:dyDescent="0.3">
      <c r="A103" s="174">
        <v>5.03</v>
      </c>
      <c r="B103" s="231"/>
      <c r="C103" s="232" t="str">
        <f>VLOOKUP(BD.PD7[[#This Row],[Pos]],PPto[],3,FALSE)</f>
        <v>5.03 Neveras, Centrales y Evaporadores</v>
      </c>
      <c r="D103" s="174" t="s">
        <v>23</v>
      </c>
      <c r="E103" s="305" t="str">
        <f>IF(BD.PD7[[#This Row],[.]]="*",VLOOKUP(BD.PD7[[#This Row],[Pos]],Presupuesto!A:H,7,FALSE),"")</f>
        <v/>
      </c>
      <c r="F103" s="234" t="s">
        <v>336</v>
      </c>
      <c r="G103" s="511"/>
      <c r="H103" s="511"/>
      <c r="I103" s="497" t="s">
        <v>1223</v>
      </c>
      <c r="J103" s="382">
        <v>1</v>
      </c>
      <c r="K103" s="511" t="s">
        <v>117</v>
      </c>
      <c r="L103" s="383">
        <f>IF(BD.PD7[[#This Row],[Mon]]="DOP",1,HLOOKUP(BD.PD7[[#This Row],[Mon]],$K$1:$L$2,2,FALSE))</f>
        <v>65</v>
      </c>
      <c r="M103" s="384">
        <v>650</v>
      </c>
      <c r="N103" s="243">
        <f>BD.PD7[[#This Row],[Cant.]]*BD.PD7[[#This Row],[ Tasa ]]*BD.PD7[[#This Row],[ Precio Und.]]</f>
        <v>42250</v>
      </c>
      <c r="O103" s="386">
        <v>0.01</v>
      </c>
      <c r="P103" s="243">
        <f>IF(BD.PD7[[#This Row],[Liquid. '[%']]]&lt;&gt;0,(BD.PD7[[#This Row],[Valor Neto '[DOP']]]*BD.PD7[[#This Row],[Liquid. '[%']]])+BD.PD7[[#This Row],[Valor Neto '[DOP']]],BD.PD7[[#This Row],[Valor Neto '[DOP']]])</f>
        <v>42672.5</v>
      </c>
      <c r="Q103" s="243">
        <f>BD.PD7[[#This Row],[Ppto. Orden Interna '[DOP']]]/HLOOKUP("USD",$K$1:$L$2,2,FALSE)</f>
        <v>656.5</v>
      </c>
      <c r="R103" s="381" t="s">
        <v>337</v>
      </c>
      <c r="S103" s="387"/>
      <c r="T103" s="387"/>
      <c r="U103" s="492" t="s">
        <v>321</v>
      </c>
      <c r="V103" s="493">
        <v>801670</v>
      </c>
      <c r="W103" s="494" t="s">
        <v>337</v>
      </c>
      <c r="X103" s="495">
        <v>14</v>
      </c>
      <c r="Y103" s="388">
        <v>0.7</v>
      </c>
      <c r="Z103" s="243">
        <f>BD.PD7[[#This Row],[Av.P1 '[%']]]*BD.PD7[[#This Row],[Ppto. Orden Interna '[DOP']]]</f>
        <v>29870.749999999996</v>
      </c>
      <c r="AA103" s="495">
        <v>16</v>
      </c>
      <c r="AB103" s="388">
        <v>0.3</v>
      </c>
      <c r="AC103" s="243">
        <f>BD.PD7[[#This Row],[Av.P2 '[%']]]*BD.PD7[[#This Row],[Ppto. Orden Interna '[DOP']]]</f>
        <v>12801.75</v>
      </c>
      <c r="AD103" s="249"/>
      <c r="AE103" s="389"/>
      <c r="AF103" s="243">
        <f>BD.PD7[[#This Row],[Av.P3 '[%']]]*BD.PD7[[#This Row],[Ppto. Orden Interna '[DOP']]]</f>
        <v>0</v>
      </c>
      <c r="AG103" s="243"/>
      <c r="AH103" s="243"/>
      <c r="AI103" s="243">
        <f>BD.PD7[[#This Row],[Av.P2 '[%']]]*BD.PD7[[#This Row],[Ppto. Orden Interna '[DOP']]]</f>
        <v>12801.75</v>
      </c>
      <c r="AJ103" s="243"/>
      <c r="AK103" s="243"/>
      <c r="AL103" s="243">
        <f>BD.PD7[[#This Row],[Av.P2 '[%']]]*BD.PD7[[#This Row],[Ppto. Orden Interna '[DOP']]]</f>
        <v>12801.75</v>
      </c>
      <c r="AM103" s="496">
        <f>BD.PD7[[#This Row],[Pago 3]]+BD.PD7[[#This Row],[Pago 2]]+BD.PD7[[#This Row],[Pago 1]]</f>
        <v>42672.5</v>
      </c>
      <c r="AN103" s="308" t="s">
        <v>244</v>
      </c>
      <c r="AO103" s="308" t="s">
        <v>245</v>
      </c>
      <c r="AP103" s="308" t="s">
        <v>246</v>
      </c>
      <c r="AQ103" s="308" t="s">
        <v>247</v>
      </c>
      <c r="AR103" s="308">
        <v>594</v>
      </c>
      <c r="AS103" s="308" t="s">
        <v>248</v>
      </c>
      <c r="AT103" s="249" t="s">
        <v>1277</v>
      </c>
      <c r="AU103" s="249" t="s">
        <v>69</v>
      </c>
    </row>
    <row r="104" spans="1:47" hidden="1" x14ac:dyDescent="0.3">
      <c r="A104" s="174">
        <v>5.03</v>
      </c>
      <c r="B104" s="231"/>
      <c r="C104" s="232" t="str">
        <f>VLOOKUP(BD.PD7[[#This Row],[Pos]],PPto[],3,FALSE)</f>
        <v>5.03 Neveras, Centrales y Evaporadores</v>
      </c>
      <c r="D104" s="174" t="s">
        <v>23</v>
      </c>
      <c r="E104" s="305" t="str">
        <f>IF(BD.PD7[[#This Row],[.]]="*",VLOOKUP(BD.PD7[[#This Row],[Pos]],Presupuesto!A:H,7,FALSE),"")</f>
        <v/>
      </c>
      <c r="F104" s="510" t="s">
        <v>338</v>
      </c>
      <c r="G104" s="511" t="s">
        <v>1220</v>
      </c>
      <c r="H104" s="517">
        <v>4600073206</v>
      </c>
      <c r="I104" s="497" t="s">
        <v>1223</v>
      </c>
      <c r="J104" s="382">
        <v>1</v>
      </c>
      <c r="K104" s="174" t="s">
        <v>189</v>
      </c>
      <c r="L104" s="383">
        <f>IF(BD.PD7[[#This Row],[Mon]]="DOP",1,HLOOKUP(BD.PD7[[#This Row],[Mon]],$K$1:$L$2,2,FALSE))</f>
        <v>77</v>
      </c>
      <c r="M104" s="385">
        <v>4389.42</v>
      </c>
      <c r="N104" s="243">
        <f>BD.PD7[[#This Row],[Cant.]]*BD.PD7[[#This Row],[ Tasa ]]*BD.PD7[[#This Row],[ Precio Und.]]</f>
        <v>337985.34</v>
      </c>
      <c r="O104" s="386">
        <v>0.12</v>
      </c>
      <c r="P104" s="243">
        <f>IF(BD.PD7[[#This Row],[Liquid. '[%']]]&lt;&gt;0,(BD.PD7[[#This Row],[Valor Neto '[DOP']]]*BD.PD7[[#This Row],[Liquid. '[%']]])+BD.PD7[[#This Row],[Valor Neto '[DOP']]],BD.PD7[[#This Row],[Valor Neto '[DOP']]])</f>
        <v>378543.5808</v>
      </c>
      <c r="Q104" s="243">
        <f>BD.PD7[[#This Row],[Ppto. Orden Interna '[DOP']]]/HLOOKUP("USD",$K$1:$L$2,2,FALSE)</f>
        <v>5823.7473969230768</v>
      </c>
      <c r="R104" s="494" t="s">
        <v>339</v>
      </c>
      <c r="S104" s="387"/>
      <c r="T104" s="387"/>
      <c r="U104" s="492" t="s">
        <v>321</v>
      </c>
      <c r="V104" s="493">
        <v>801670</v>
      </c>
      <c r="W104" s="494" t="s">
        <v>339</v>
      </c>
      <c r="X104" s="495">
        <v>4</v>
      </c>
      <c r="Y104" s="403">
        <v>0.6</v>
      </c>
      <c r="Z104" s="243">
        <f>BD.PD7[[#This Row],[Av.P1 '[%']]]*BD.PD7[[#This Row],[Ppto. Orden Interna '[DOP']]]</f>
        <v>227126.14848</v>
      </c>
      <c r="AA104" s="511">
        <v>8</v>
      </c>
      <c r="AB104" s="403">
        <v>0.4</v>
      </c>
      <c r="AC104" s="243">
        <f>BD.PD7[[#This Row],[Av.P2 '[%']]]*BD.PD7[[#This Row],[Ppto. Orden Interna '[DOP']]]</f>
        <v>151417.43231999999</v>
      </c>
      <c r="AD104" s="514"/>
      <c r="AE104" s="404"/>
      <c r="AF104" s="243">
        <f>BD.PD7[[#This Row],[Av.P3 '[%']]]*BD.PD7[[#This Row],[Ppto. Orden Interna '[DOP']]]</f>
        <v>0</v>
      </c>
      <c r="AG104" s="243"/>
      <c r="AH104" s="243"/>
      <c r="AI104" s="243">
        <f>BD.PD7[[#This Row],[Av.P2 '[%']]]*BD.PD7[[#This Row],[Ppto. Orden Interna '[DOP']]]</f>
        <v>151417.43231999999</v>
      </c>
      <c r="AJ104" s="243"/>
      <c r="AK104" s="243"/>
      <c r="AL104" s="243">
        <f>BD.PD7[[#This Row],[Av.P2 '[%']]]*BD.PD7[[#This Row],[Ppto. Orden Interna '[DOP']]]</f>
        <v>151417.43231999999</v>
      </c>
      <c r="AM104" s="496">
        <f>BD.PD7[[#This Row],[Pago 3]]+BD.PD7[[#This Row],[Pago 2]]+BD.PD7[[#This Row],[Pago 1]]</f>
        <v>378543.5808</v>
      </c>
      <c r="AN104" s="308" t="s">
        <v>244</v>
      </c>
      <c r="AO104" s="308" t="s">
        <v>245</v>
      </c>
      <c r="AP104" s="308" t="s">
        <v>246</v>
      </c>
      <c r="AQ104" s="308" t="s">
        <v>247</v>
      </c>
      <c r="AR104" s="308">
        <v>594</v>
      </c>
      <c r="AS104" s="308" t="s">
        <v>258</v>
      </c>
      <c r="AT104" s="249" t="s">
        <v>1277</v>
      </c>
      <c r="AU104" s="249" t="s">
        <v>69</v>
      </c>
    </row>
    <row r="105" spans="1:47" hidden="1" x14ac:dyDescent="0.3">
      <c r="A105" s="174">
        <v>5.03</v>
      </c>
      <c r="B105" s="231"/>
      <c r="C105" s="232" t="str">
        <f>VLOOKUP(BD.PD7[[#This Row],[Pos]],PPto[],3,FALSE)</f>
        <v>5.03 Neveras, Centrales y Evaporadores</v>
      </c>
      <c r="D105" s="174" t="s">
        <v>23</v>
      </c>
      <c r="E105" s="305" t="str">
        <f>IF(BD.PD7[[#This Row],[.]]="*",VLOOKUP(BD.PD7[[#This Row],[Pos]],Presupuesto!A:H,7,FALSE),"")</f>
        <v/>
      </c>
      <c r="F105" s="510" t="s">
        <v>340</v>
      </c>
      <c r="G105" s="511" t="s">
        <v>1220</v>
      </c>
      <c r="H105" s="517">
        <v>4600073206</v>
      </c>
      <c r="I105" s="497" t="s">
        <v>1223</v>
      </c>
      <c r="J105" s="382">
        <v>1</v>
      </c>
      <c r="K105" s="174" t="s">
        <v>189</v>
      </c>
      <c r="L105" s="383">
        <f>IF(BD.PD7[[#This Row],[Mon]]="DOP",1,HLOOKUP(BD.PD7[[#This Row],[Mon]],$K$1:$L$2,2,FALSE))</f>
        <v>77</v>
      </c>
      <c r="M105" s="385">
        <v>632.57000000000005</v>
      </c>
      <c r="N105" s="243">
        <f>BD.PD7[[#This Row],[Cant.]]*BD.PD7[[#This Row],[ Tasa ]]*BD.PD7[[#This Row],[ Precio Und.]]</f>
        <v>48707.890000000007</v>
      </c>
      <c r="O105" s="386">
        <v>0.12</v>
      </c>
      <c r="P105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5" s="243">
        <f>BD.PD7[[#This Row],[Ppto. Orden Interna '[DOP']]]/HLOOKUP("USD",$K$1:$L$2,2,FALSE)</f>
        <v>839.27441230769239</v>
      </c>
      <c r="R105" s="494" t="s">
        <v>339</v>
      </c>
      <c r="S105" s="387"/>
      <c r="T105" s="387"/>
      <c r="U105" s="492" t="s">
        <v>321</v>
      </c>
      <c r="V105" s="493">
        <v>801670</v>
      </c>
      <c r="W105" s="494" t="s">
        <v>339</v>
      </c>
      <c r="X105" s="495">
        <v>4</v>
      </c>
      <c r="Y105" s="403">
        <v>0.6</v>
      </c>
      <c r="Z105" s="243">
        <f>BD.PD7[[#This Row],[Av.P1 '[%']]]*BD.PD7[[#This Row],[Ppto. Orden Interna '[DOP']]]</f>
        <v>32731.702080000003</v>
      </c>
      <c r="AA105" s="511">
        <v>8</v>
      </c>
      <c r="AB105" s="403">
        <v>0.4</v>
      </c>
      <c r="AC105" s="243">
        <f>BD.PD7[[#This Row],[Av.P2 '[%']]]*BD.PD7[[#This Row],[Ppto. Orden Interna '[DOP']]]</f>
        <v>21821.134720000002</v>
      </c>
      <c r="AD105" s="514"/>
      <c r="AE105" s="404"/>
      <c r="AF105" s="243">
        <f>BD.PD7[[#This Row],[Av.P3 '[%']]]*BD.PD7[[#This Row],[Ppto. Orden Interna '[DOP']]]</f>
        <v>0</v>
      </c>
      <c r="AG105" s="243"/>
      <c r="AH105" s="243"/>
      <c r="AI105" s="243">
        <f>BD.PD7[[#This Row],[Av.P2 '[%']]]*BD.PD7[[#This Row],[Ppto. Orden Interna '[DOP']]]</f>
        <v>21821.134720000002</v>
      </c>
      <c r="AJ105" s="243"/>
      <c r="AK105" s="243"/>
      <c r="AL105" s="243">
        <f>BD.PD7[[#This Row],[Av.P2 '[%']]]*BD.PD7[[#This Row],[Ppto. Orden Interna '[DOP']]]</f>
        <v>21821.134720000002</v>
      </c>
      <c r="AM105" s="496">
        <f>BD.PD7[[#This Row],[Pago 3]]+BD.PD7[[#This Row],[Pago 2]]+BD.PD7[[#This Row],[Pago 1]]</f>
        <v>54552.836800000005</v>
      </c>
      <c r="AN105" s="308" t="s">
        <v>244</v>
      </c>
      <c r="AO105" s="308" t="s">
        <v>245</v>
      </c>
      <c r="AP105" s="308" t="s">
        <v>246</v>
      </c>
      <c r="AQ105" s="308" t="s">
        <v>247</v>
      </c>
      <c r="AR105" s="308">
        <v>594</v>
      </c>
      <c r="AS105" s="308" t="s">
        <v>258</v>
      </c>
      <c r="AT105" s="249" t="s">
        <v>1277</v>
      </c>
      <c r="AU105" s="249" t="s">
        <v>69</v>
      </c>
    </row>
    <row r="106" spans="1:47" hidden="1" x14ac:dyDescent="0.3">
      <c r="A106" s="174">
        <v>5.03</v>
      </c>
      <c r="B106" s="231"/>
      <c r="C106" s="232" t="str">
        <f>VLOOKUP(BD.PD7[[#This Row],[Pos]],PPto[],3,FALSE)</f>
        <v>5.03 Neveras, Centrales y Evaporadores</v>
      </c>
      <c r="D106" s="174" t="s">
        <v>23</v>
      </c>
      <c r="E106" s="305" t="str">
        <f>IF(BD.PD7[[#This Row],[.]]="*",VLOOKUP(BD.PD7[[#This Row],[Pos]],Presupuesto!A:H,7,FALSE),"")</f>
        <v/>
      </c>
      <c r="F106" s="510" t="s">
        <v>338</v>
      </c>
      <c r="G106" s="511" t="s">
        <v>1220</v>
      </c>
      <c r="H106" s="517">
        <v>4600073206</v>
      </c>
      <c r="I106" s="497" t="s">
        <v>1223</v>
      </c>
      <c r="J106" s="382">
        <v>3</v>
      </c>
      <c r="K106" s="174" t="s">
        <v>189</v>
      </c>
      <c r="L106" s="383">
        <f>IF(BD.PD7[[#This Row],[Mon]]="DOP",1,HLOOKUP(BD.PD7[[#This Row],[Mon]],$K$1:$L$2,2,FALSE))</f>
        <v>77</v>
      </c>
      <c r="M106" s="385">
        <v>4389.42</v>
      </c>
      <c r="N106" s="243">
        <f>BD.PD7[[#This Row],[Cant.]]*BD.PD7[[#This Row],[ Tasa ]]*BD.PD7[[#This Row],[ Precio Und.]]</f>
        <v>1013956.02</v>
      </c>
      <c r="O106" s="386">
        <v>0.12</v>
      </c>
      <c r="P106" s="243">
        <f>IF(BD.PD7[[#This Row],[Liquid. '[%']]]&lt;&gt;0,(BD.PD7[[#This Row],[Valor Neto '[DOP']]]*BD.PD7[[#This Row],[Liquid. '[%']]])+BD.PD7[[#This Row],[Valor Neto '[DOP']]],BD.PD7[[#This Row],[Valor Neto '[DOP']]])</f>
        <v>1135630.7424000001</v>
      </c>
      <c r="Q106" s="243">
        <f>BD.PD7[[#This Row],[Ppto. Orden Interna '[DOP']]]/HLOOKUP("USD",$K$1:$L$2,2,FALSE)</f>
        <v>17471.242190769233</v>
      </c>
      <c r="R106" s="494" t="s">
        <v>339</v>
      </c>
      <c r="S106" s="387"/>
      <c r="T106" s="387"/>
      <c r="U106" s="492" t="s">
        <v>321</v>
      </c>
      <c r="V106" s="493">
        <v>801670</v>
      </c>
      <c r="W106" s="494" t="s">
        <v>339</v>
      </c>
      <c r="X106" s="495">
        <v>4</v>
      </c>
      <c r="Y106" s="403">
        <v>0.6</v>
      </c>
      <c r="Z106" s="243">
        <f>BD.PD7[[#This Row],[Av.P1 '[%']]]*BD.PD7[[#This Row],[Ppto. Orden Interna '[DOP']]]</f>
        <v>681378.44544000004</v>
      </c>
      <c r="AA106" s="511">
        <v>8</v>
      </c>
      <c r="AB106" s="403">
        <v>0.4</v>
      </c>
      <c r="AC106" s="243">
        <f>BD.PD7[[#This Row],[Av.P2 '[%']]]*BD.PD7[[#This Row],[Ppto. Orden Interna '[DOP']]]</f>
        <v>454252.29696000007</v>
      </c>
      <c r="AD106" s="514"/>
      <c r="AE106" s="404"/>
      <c r="AF106" s="243">
        <f>BD.PD7[[#This Row],[Av.P3 '[%']]]*BD.PD7[[#This Row],[Ppto. Orden Interna '[DOP']]]</f>
        <v>0</v>
      </c>
      <c r="AG106" s="243"/>
      <c r="AH106" s="243"/>
      <c r="AI106" s="243">
        <f>BD.PD7[[#This Row],[Av.P2 '[%']]]*BD.PD7[[#This Row],[Ppto. Orden Interna '[DOP']]]</f>
        <v>454252.29696000007</v>
      </c>
      <c r="AJ106" s="243"/>
      <c r="AK106" s="243"/>
      <c r="AL106" s="243">
        <f>BD.PD7[[#This Row],[Av.P2 '[%']]]*BD.PD7[[#This Row],[Ppto. Orden Interna '[DOP']]]</f>
        <v>454252.29696000007</v>
      </c>
      <c r="AM106" s="496">
        <f>BD.PD7[[#This Row],[Pago 3]]+BD.PD7[[#This Row],[Pago 2]]+BD.PD7[[#This Row],[Pago 1]]</f>
        <v>1135630.7424000001</v>
      </c>
      <c r="AN106" s="308" t="s">
        <v>244</v>
      </c>
      <c r="AO106" s="308" t="s">
        <v>245</v>
      </c>
      <c r="AP106" s="308" t="s">
        <v>246</v>
      </c>
      <c r="AQ106" s="308" t="s">
        <v>247</v>
      </c>
      <c r="AR106" s="308">
        <v>594</v>
      </c>
      <c r="AS106" s="308" t="s">
        <v>258</v>
      </c>
      <c r="AT106" s="249" t="s">
        <v>1277</v>
      </c>
      <c r="AU106" s="249" t="s">
        <v>69</v>
      </c>
    </row>
    <row r="107" spans="1:47" hidden="1" x14ac:dyDescent="0.3">
      <c r="A107" s="174">
        <v>5.03</v>
      </c>
      <c r="B107" s="231"/>
      <c r="C107" s="232" t="str">
        <f>VLOOKUP(BD.PD7[[#This Row],[Pos]],PPto[],3,FALSE)</f>
        <v>5.03 Neveras, Centrales y Evaporadores</v>
      </c>
      <c r="D107" s="174" t="s">
        <v>23</v>
      </c>
      <c r="E107" s="305" t="str">
        <f>IF(BD.PD7[[#This Row],[.]]="*",VLOOKUP(BD.PD7[[#This Row],[Pos]],Presupuesto!A:H,7,FALSE),"")</f>
        <v/>
      </c>
      <c r="F107" s="510" t="s">
        <v>341</v>
      </c>
      <c r="G107" s="511" t="s">
        <v>1220</v>
      </c>
      <c r="H107" s="517">
        <v>4600073206</v>
      </c>
      <c r="I107" s="497" t="s">
        <v>1223</v>
      </c>
      <c r="J107" s="382">
        <v>1</v>
      </c>
      <c r="K107" s="174" t="s">
        <v>189</v>
      </c>
      <c r="L107" s="383">
        <f>IF(BD.PD7[[#This Row],[Mon]]="DOP",1,HLOOKUP(BD.PD7[[#This Row],[Mon]],$K$1:$L$2,2,FALSE))</f>
        <v>77</v>
      </c>
      <c r="M107" s="385">
        <v>632.57000000000005</v>
      </c>
      <c r="N107" s="243">
        <f>BD.PD7[[#This Row],[Cant.]]*BD.PD7[[#This Row],[ Tasa ]]*BD.PD7[[#This Row],[ Precio Und.]]</f>
        <v>48707.890000000007</v>
      </c>
      <c r="O107" s="386">
        <v>0.12</v>
      </c>
      <c r="P107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7" s="243">
        <f>BD.PD7[[#This Row],[Ppto. Orden Interna '[DOP']]]/HLOOKUP("USD",$K$1:$L$2,2,FALSE)</f>
        <v>839.27441230769239</v>
      </c>
      <c r="R107" s="494" t="s">
        <v>339</v>
      </c>
      <c r="S107" s="387"/>
      <c r="T107" s="387"/>
      <c r="U107" s="492" t="s">
        <v>321</v>
      </c>
      <c r="V107" s="493">
        <v>801670</v>
      </c>
      <c r="W107" s="494" t="s">
        <v>339</v>
      </c>
      <c r="X107" s="495">
        <v>4</v>
      </c>
      <c r="Y107" s="403">
        <v>0.6</v>
      </c>
      <c r="Z107" s="243">
        <f>BD.PD7[[#This Row],[Av.P1 '[%']]]*BD.PD7[[#This Row],[Ppto. Orden Interna '[DOP']]]</f>
        <v>32731.702080000003</v>
      </c>
      <c r="AA107" s="511">
        <v>8</v>
      </c>
      <c r="AB107" s="403">
        <v>0.4</v>
      </c>
      <c r="AC107" s="243">
        <f>BD.PD7[[#This Row],[Av.P2 '[%']]]*BD.PD7[[#This Row],[Ppto. Orden Interna '[DOP']]]</f>
        <v>21821.134720000002</v>
      </c>
      <c r="AD107" s="514"/>
      <c r="AE107" s="404"/>
      <c r="AF107" s="243">
        <f>BD.PD7[[#This Row],[Av.P3 '[%']]]*BD.PD7[[#This Row],[Ppto. Orden Interna '[DOP']]]</f>
        <v>0</v>
      </c>
      <c r="AG107" s="243"/>
      <c r="AH107" s="243"/>
      <c r="AI107" s="243">
        <f>BD.PD7[[#This Row],[Av.P2 '[%']]]*BD.PD7[[#This Row],[Ppto. Orden Interna '[DOP']]]</f>
        <v>21821.134720000002</v>
      </c>
      <c r="AJ107" s="243"/>
      <c r="AK107" s="243"/>
      <c r="AL107" s="243">
        <f>BD.PD7[[#This Row],[Av.P2 '[%']]]*BD.PD7[[#This Row],[Ppto. Orden Interna '[DOP']]]</f>
        <v>21821.134720000002</v>
      </c>
      <c r="AM107" s="496">
        <f>BD.PD7[[#This Row],[Pago 3]]+BD.PD7[[#This Row],[Pago 2]]+BD.PD7[[#This Row],[Pago 1]]</f>
        <v>54552.836800000005</v>
      </c>
      <c r="AN107" s="308" t="s">
        <v>244</v>
      </c>
      <c r="AO107" s="308" t="s">
        <v>245</v>
      </c>
      <c r="AP107" s="308" t="s">
        <v>246</v>
      </c>
      <c r="AQ107" s="308" t="s">
        <v>247</v>
      </c>
      <c r="AR107" s="308">
        <v>594</v>
      </c>
      <c r="AS107" s="308" t="s">
        <v>258</v>
      </c>
      <c r="AT107" s="249" t="s">
        <v>1277</v>
      </c>
      <c r="AU107" s="249" t="s">
        <v>69</v>
      </c>
    </row>
    <row r="108" spans="1:47" hidden="1" x14ac:dyDescent="0.3">
      <c r="A108" s="174">
        <v>5.03</v>
      </c>
      <c r="B108" s="231"/>
      <c r="C108" s="232" t="str">
        <f>VLOOKUP(BD.PD7[[#This Row],[Pos]],PPto[],3,FALSE)</f>
        <v>5.03 Neveras, Centrales y Evaporadores</v>
      </c>
      <c r="D108" s="174" t="s">
        <v>23</v>
      </c>
      <c r="E108" s="305" t="str">
        <f>IF(BD.PD7[[#This Row],[.]]="*",VLOOKUP(BD.PD7[[#This Row],[Pos]],Presupuesto!A:H,7,FALSE),"")</f>
        <v/>
      </c>
      <c r="F108" s="510" t="s">
        <v>342</v>
      </c>
      <c r="G108" s="511" t="s">
        <v>1220</v>
      </c>
      <c r="H108" s="517">
        <v>4600073206</v>
      </c>
      <c r="I108" s="497" t="s">
        <v>1223</v>
      </c>
      <c r="J108" s="382">
        <v>1</v>
      </c>
      <c r="K108" s="174" t="s">
        <v>189</v>
      </c>
      <c r="L108" s="383">
        <f>IF(BD.PD7[[#This Row],[Mon]]="DOP",1,HLOOKUP(BD.PD7[[#This Row],[Mon]],$K$1:$L$2,2,FALSE))</f>
        <v>77</v>
      </c>
      <c r="M108" s="385">
        <v>7366.02</v>
      </c>
      <c r="N108" s="243">
        <f>BD.PD7[[#This Row],[Cant.]]*BD.PD7[[#This Row],[ Tasa ]]*BD.PD7[[#This Row],[ Precio Und.]]</f>
        <v>567183.54</v>
      </c>
      <c r="O108" s="386">
        <v>0.12</v>
      </c>
      <c r="P108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08" s="243">
        <f>BD.PD7[[#This Row],[Ppto. Orden Interna '[DOP']]]/HLOOKUP("USD",$K$1:$L$2,2,FALSE)</f>
        <v>9773.00868923077</v>
      </c>
      <c r="R108" s="494" t="s">
        <v>339</v>
      </c>
      <c r="S108" s="387"/>
      <c r="T108" s="387"/>
      <c r="U108" s="492" t="s">
        <v>321</v>
      </c>
      <c r="V108" s="493">
        <v>801670</v>
      </c>
      <c r="W108" s="494" t="s">
        <v>339</v>
      </c>
      <c r="X108" s="495">
        <v>4</v>
      </c>
      <c r="Y108" s="403">
        <v>0.6</v>
      </c>
      <c r="Z108" s="243">
        <f>BD.PD7[[#This Row],[Av.P1 '[%']]]*BD.PD7[[#This Row],[Ppto. Orden Interna '[DOP']]]</f>
        <v>381147.33888</v>
      </c>
      <c r="AA108" s="511">
        <v>8</v>
      </c>
      <c r="AB108" s="403">
        <v>0.4</v>
      </c>
      <c r="AC108" s="243">
        <f>BD.PD7[[#This Row],[Av.P2 '[%']]]*BD.PD7[[#This Row],[Ppto. Orden Interna '[DOP']]]</f>
        <v>254098.22592000003</v>
      </c>
      <c r="AD108" s="514"/>
      <c r="AE108" s="404"/>
      <c r="AF108" s="243">
        <f>BD.PD7[[#This Row],[Av.P3 '[%']]]*BD.PD7[[#This Row],[Ppto. Orden Interna '[DOP']]]</f>
        <v>0</v>
      </c>
      <c r="AG108" s="243"/>
      <c r="AH108" s="243"/>
      <c r="AI108" s="243">
        <f>BD.PD7[[#This Row],[Av.P2 '[%']]]*BD.PD7[[#This Row],[Ppto. Orden Interna '[DOP']]]</f>
        <v>254098.22592000003</v>
      </c>
      <c r="AJ108" s="243"/>
      <c r="AK108" s="243"/>
      <c r="AL108" s="243">
        <f>BD.PD7[[#This Row],[Av.P2 '[%']]]*BD.PD7[[#This Row],[Ppto. Orden Interna '[DOP']]]</f>
        <v>254098.22592000003</v>
      </c>
      <c r="AM108" s="496">
        <f>BD.PD7[[#This Row],[Pago 3]]+BD.PD7[[#This Row],[Pago 2]]+BD.PD7[[#This Row],[Pago 1]]</f>
        <v>635245.56480000005</v>
      </c>
      <c r="AN108" s="308" t="s">
        <v>244</v>
      </c>
      <c r="AO108" s="308" t="s">
        <v>245</v>
      </c>
      <c r="AP108" s="308" t="s">
        <v>246</v>
      </c>
      <c r="AQ108" s="308" t="s">
        <v>247</v>
      </c>
      <c r="AR108" s="308">
        <v>594</v>
      </c>
      <c r="AS108" s="308" t="s">
        <v>258</v>
      </c>
      <c r="AT108" s="249" t="s">
        <v>1277</v>
      </c>
      <c r="AU108" s="249" t="s">
        <v>69</v>
      </c>
    </row>
    <row r="109" spans="1:47" hidden="1" x14ac:dyDescent="0.3">
      <c r="A109" s="174">
        <v>5.03</v>
      </c>
      <c r="B109" s="231"/>
      <c r="C109" s="232" t="str">
        <f>VLOOKUP(BD.PD7[[#This Row],[Pos]],PPto[],3,FALSE)</f>
        <v>5.03 Neveras, Centrales y Evaporadores</v>
      </c>
      <c r="D109" s="174" t="s">
        <v>23</v>
      </c>
      <c r="E109" s="305" t="str">
        <f>IF(BD.PD7[[#This Row],[.]]="*",VLOOKUP(BD.PD7[[#This Row],[Pos]],Presupuesto!A:H,7,FALSE),"")</f>
        <v/>
      </c>
      <c r="F109" s="510" t="s">
        <v>340</v>
      </c>
      <c r="G109" s="511" t="s">
        <v>1220</v>
      </c>
      <c r="H109" s="517">
        <v>4600073206</v>
      </c>
      <c r="I109" s="497" t="s">
        <v>1223</v>
      </c>
      <c r="J109" s="382">
        <v>1</v>
      </c>
      <c r="K109" s="174" t="s">
        <v>189</v>
      </c>
      <c r="L109" s="383">
        <f>IF(BD.PD7[[#This Row],[Mon]]="DOP",1,HLOOKUP(BD.PD7[[#This Row],[Mon]],$K$1:$L$2,2,FALSE))</f>
        <v>77</v>
      </c>
      <c r="M109" s="385">
        <v>632.57000000000005</v>
      </c>
      <c r="N109" s="243">
        <f>BD.PD7[[#This Row],[Cant.]]*BD.PD7[[#This Row],[ Tasa ]]*BD.PD7[[#This Row],[ Precio Und.]]</f>
        <v>48707.890000000007</v>
      </c>
      <c r="O109" s="386">
        <v>0.12</v>
      </c>
      <c r="P109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09" s="243">
        <f>BD.PD7[[#This Row],[Ppto. Orden Interna '[DOP']]]/HLOOKUP("USD",$K$1:$L$2,2,FALSE)</f>
        <v>839.27441230769239</v>
      </c>
      <c r="R109" s="494" t="s">
        <v>339</v>
      </c>
      <c r="S109" s="387"/>
      <c r="T109" s="387"/>
      <c r="U109" s="492" t="s">
        <v>321</v>
      </c>
      <c r="V109" s="493">
        <v>801670</v>
      </c>
      <c r="W109" s="494" t="s">
        <v>339</v>
      </c>
      <c r="X109" s="495">
        <v>4</v>
      </c>
      <c r="Y109" s="403">
        <v>0.6</v>
      </c>
      <c r="Z109" s="243">
        <f>BD.PD7[[#This Row],[Av.P1 '[%']]]*BD.PD7[[#This Row],[Ppto. Orden Interna '[DOP']]]</f>
        <v>32731.702080000003</v>
      </c>
      <c r="AA109" s="511">
        <v>8</v>
      </c>
      <c r="AB109" s="403">
        <v>0.4</v>
      </c>
      <c r="AC109" s="243">
        <f>BD.PD7[[#This Row],[Av.P2 '[%']]]*BD.PD7[[#This Row],[Ppto. Orden Interna '[DOP']]]</f>
        <v>21821.134720000002</v>
      </c>
      <c r="AD109" s="514"/>
      <c r="AE109" s="404"/>
      <c r="AF109" s="243">
        <f>BD.PD7[[#This Row],[Av.P3 '[%']]]*BD.PD7[[#This Row],[Ppto. Orden Interna '[DOP']]]</f>
        <v>0</v>
      </c>
      <c r="AG109" s="243"/>
      <c r="AH109" s="243"/>
      <c r="AI109" s="243">
        <f>BD.PD7[[#This Row],[Av.P2 '[%']]]*BD.PD7[[#This Row],[Ppto. Orden Interna '[DOP']]]</f>
        <v>21821.134720000002</v>
      </c>
      <c r="AJ109" s="243"/>
      <c r="AK109" s="243"/>
      <c r="AL109" s="243">
        <f>BD.PD7[[#This Row],[Av.P2 '[%']]]*BD.PD7[[#This Row],[Ppto. Orden Interna '[DOP']]]</f>
        <v>21821.134720000002</v>
      </c>
      <c r="AM109" s="496">
        <f>BD.PD7[[#This Row],[Pago 3]]+BD.PD7[[#This Row],[Pago 2]]+BD.PD7[[#This Row],[Pago 1]]</f>
        <v>54552.836800000005</v>
      </c>
      <c r="AN109" s="308" t="s">
        <v>244</v>
      </c>
      <c r="AO109" s="308" t="s">
        <v>245</v>
      </c>
      <c r="AP109" s="308" t="s">
        <v>246</v>
      </c>
      <c r="AQ109" s="308" t="s">
        <v>247</v>
      </c>
      <c r="AR109" s="308">
        <v>594</v>
      </c>
      <c r="AS109" s="308" t="s">
        <v>258</v>
      </c>
      <c r="AT109" s="249" t="s">
        <v>1277</v>
      </c>
      <c r="AU109" s="249" t="s">
        <v>69</v>
      </c>
    </row>
    <row r="110" spans="1:47" hidden="1" x14ac:dyDescent="0.3">
      <c r="A110" s="174">
        <v>5.03</v>
      </c>
      <c r="B110" s="231"/>
      <c r="C110" s="232" t="str">
        <f>VLOOKUP(BD.PD7[[#This Row],[Pos]],PPto[],3,FALSE)</f>
        <v>5.03 Neveras, Centrales y Evaporadores</v>
      </c>
      <c r="D110" s="174" t="s">
        <v>23</v>
      </c>
      <c r="E110" s="305" t="str">
        <f>IF(BD.PD7[[#This Row],[.]]="*",VLOOKUP(BD.PD7[[#This Row],[Pos]],Presupuesto!A:H,7,FALSE),"")</f>
        <v/>
      </c>
      <c r="F110" s="510" t="s">
        <v>342</v>
      </c>
      <c r="G110" s="511" t="s">
        <v>1220</v>
      </c>
      <c r="H110" s="517">
        <v>4600073206</v>
      </c>
      <c r="I110" s="497" t="s">
        <v>1223</v>
      </c>
      <c r="J110" s="382">
        <v>1</v>
      </c>
      <c r="K110" s="174" t="s">
        <v>189</v>
      </c>
      <c r="L110" s="383">
        <f>IF(BD.PD7[[#This Row],[Mon]]="DOP",1,HLOOKUP(BD.PD7[[#This Row],[Mon]],$K$1:$L$2,2,FALSE))</f>
        <v>77</v>
      </c>
      <c r="M110" s="385">
        <v>7366.02</v>
      </c>
      <c r="N110" s="243">
        <f>BD.PD7[[#This Row],[Cant.]]*BD.PD7[[#This Row],[ Tasa ]]*BD.PD7[[#This Row],[ Precio Und.]]</f>
        <v>567183.54</v>
      </c>
      <c r="O110" s="386">
        <v>0.12</v>
      </c>
      <c r="P110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0" s="243">
        <f>BD.PD7[[#This Row],[Ppto. Orden Interna '[DOP']]]/HLOOKUP("USD",$K$1:$L$2,2,FALSE)</f>
        <v>9773.00868923077</v>
      </c>
      <c r="R110" s="494" t="s">
        <v>339</v>
      </c>
      <c r="S110" s="387"/>
      <c r="T110" s="387"/>
      <c r="U110" s="492" t="s">
        <v>321</v>
      </c>
      <c r="V110" s="493">
        <v>801670</v>
      </c>
      <c r="W110" s="494" t="s">
        <v>339</v>
      </c>
      <c r="X110" s="495">
        <v>4</v>
      </c>
      <c r="Y110" s="403">
        <v>0.6</v>
      </c>
      <c r="Z110" s="243">
        <f>BD.PD7[[#This Row],[Av.P1 '[%']]]*BD.PD7[[#This Row],[Ppto. Orden Interna '[DOP']]]</f>
        <v>381147.33888</v>
      </c>
      <c r="AA110" s="511">
        <v>8</v>
      </c>
      <c r="AB110" s="403">
        <v>0.4</v>
      </c>
      <c r="AC110" s="243">
        <f>BD.PD7[[#This Row],[Av.P2 '[%']]]*BD.PD7[[#This Row],[Ppto. Orden Interna '[DOP']]]</f>
        <v>254098.22592000003</v>
      </c>
      <c r="AD110" s="514"/>
      <c r="AE110" s="404"/>
      <c r="AF110" s="243">
        <f>BD.PD7[[#This Row],[Av.P3 '[%']]]*BD.PD7[[#This Row],[Ppto. Orden Interna '[DOP']]]</f>
        <v>0</v>
      </c>
      <c r="AG110" s="243"/>
      <c r="AH110" s="243"/>
      <c r="AI110" s="243">
        <f>BD.PD7[[#This Row],[Av.P2 '[%']]]*BD.PD7[[#This Row],[Ppto. Orden Interna '[DOP']]]</f>
        <v>254098.22592000003</v>
      </c>
      <c r="AJ110" s="243"/>
      <c r="AK110" s="243"/>
      <c r="AL110" s="243">
        <f>BD.PD7[[#This Row],[Av.P2 '[%']]]*BD.PD7[[#This Row],[Ppto. Orden Interna '[DOP']]]</f>
        <v>254098.22592000003</v>
      </c>
      <c r="AM110" s="496">
        <f>BD.PD7[[#This Row],[Pago 3]]+BD.PD7[[#This Row],[Pago 2]]+BD.PD7[[#This Row],[Pago 1]]</f>
        <v>635245.56480000005</v>
      </c>
      <c r="AN110" s="308" t="s">
        <v>244</v>
      </c>
      <c r="AO110" s="308" t="s">
        <v>245</v>
      </c>
      <c r="AP110" s="308" t="s">
        <v>246</v>
      </c>
      <c r="AQ110" s="308" t="s">
        <v>247</v>
      </c>
      <c r="AR110" s="308">
        <v>594</v>
      </c>
      <c r="AS110" s="308" t="s">
        <v>258</v>
      </c>
      <c r="AT110" s="249" t="s">
        <v>1277</v>
      </c>
      <c r="AU110" s="249" t="s">
        <v>69</v>
      </c>
    </row>
    <row r="111" spans="1:47" hidden="1" x14ac:dyDescent="0.3">
      <c r="A111" s="174">
        <v>5.03</v>
      </c>
      <c r="B111" s="231"/>
      <c r="C111" s="232" t="str">
        <f>VLOOKUP(BD.PD7[[#This Row],[Pos]],PPto[],3,FALSE)</f>
        <v>5.03 Neveras, Centrales y Evaporadores</v>
      </c>
      <c r="D111" s="174" t="s">
        <v>23</v>
      </c>
      <c r="E111" s="305" t="str">
        <f>IF(BD.PD7[[#This Row],[.]]="*",VLOOKUP(BD.PD7[[#This Row],[Pos]],Presupuesto!A:H,7,FALSE),"")</f>
        <v/>
      </c>
      <c r="F111" s="510" t="s">
        <v>342</v>
      </c>
      <c r="G111" s="511" t="s">
        <v>1220</v>
      </c>
      <c r="H111" s="517">
        <v>4600073206</v>
      </c>
      <c r="I111" s="497" t="s">
        <v>1223</v>
      </c>
      <c r="J111" s="382">
        <v>1</v>
      </c>
      <c r="K111" s="174" t="s">
        <v>189</v>
      </c>
      <c r="L111" s="383">
        <f>IF(BD.PD7[[#This Row],[Mon]]="DOP",1,HLOOKUP(BD.PD7[[#This Row],[Mon]],$K$1:$L$2,2,FALSE))</f>
        <v>77</v>
      </c>
      <c r="M111" s="385">
        <v>7366.02</v>
      </c>
      <c r="N111" s="243">
        <f>BD.PD7[[#This Row],[Cant.]]*BD.PD7[[#This Row],[ Tasa ]]*BD.PD7[[#This Row],[ Precio Und.]]</f>
        <v>567183.54</v>
      </c>
      <c r="O111" s="386">
        <v>0.12</v>
      </c>
      <c r="P111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1" s="243">
        <f>BD.PD7[[#This Row],[Ppto. Orden Interna '[DOP']]]/HLOOKUP("USD",$K$1:$L$2,2,FALSE)</f>
        <v>9773.00868923077</v>
      </c>
      <c r="R111" s="494" t="s">
        <v>339</v>
      </c>
      <c r="S111" s="387"/>
      <c r="T111" s="387"/>
      <c r="U111" s="492" t="s">
        <v>321</v>
      </c>
      <c r="V111" s="493">
        <v>801670</v>
      </c>
      <c r="W111" s="494" t="s">
        <v>339</v>
      </c>
      <c r="X111" s="495">
        <v>4</v>
      </c>
      <c r="Y111" s="403">
        <v>0.6</v>
      </c>
      <c r="Z111" s="243">
        <f>BD.PD7[[#This Row],[Av.P1 '[%']]]*BD.PD7[[#This Row],[Ppto. Orden Interna '[DOP']]]</f>
        <v>381147.33888</v>
      </c>
      <c r="AA111" s="511">
        <v>8</v>
      </c>
      <c r="AB111" s="403">
        <v>0.4</v>
      </c>
      <c r="AC111" s="243">
        <f>BD.PD7[[#This Row],[Av.P2 '[%']]]*BD.PD7[[#This Row],[Ppto. Orden Interna '[DOP']]]</f>
        <v>254098.22592000003</v>
      </c>
      <c r="AD111" s="514"/>
      <c r="AE111" s="404"/>
      <c r="AF111" s="243">
        <f>BD.PD7[[#This Row],[Av.P3 '[%']]]*BD.PD7[[#This Row],[Ppto. Orden Interna '[DOP']]]</f>
        <v>0</v>
      </c>
      <c r="AG111" s="243"/>
      <c r="AH111" s="243"/>
      <c r="AI111" s="243">
        <f>BD.PD7[[#This Row],[Av.P2 '[%']]]*BD.PD7[[#This Row],[Ppto. Orden Interna '[DOP']]]</f>
        <v>254098.22592000003</v>
      </c>
      <c r="AJ111" s="243"/>
      <c r="AK111" s="243"/>
      <c r="AL111" s="243">
        <f>BD.PD7[[#This Row],[Av.P2 '[%']]]*BD.PD7[[#This Row],[Ppto. Orden Interna '[DOP']]]</f>
        <v>254098.22592000003</v>
      </c>
      <c r="AM111" s="496">
        <f>BD.PD7[[#This Row],[Pago 3]]+BD.PD7[[#This Row],[Pago 2]]+BD.PD7[[#This Row],[Pago 1]]</f>
        <v>635245.56480000005</v>
      </c>
      <c r="AN111" s="308" t="s">
        <v>244</v>
      </c>
      <c r="AO111" s="308" t="s">
        <v>245</v>
      </c>
      <c r="AP111" s="308" t="s">
        <v>246</v>
      </c>
      <c r="AQ111" s="308" t="s">
        <v>247</v>
      </c>
      <c r="AR111" s="308">
        <v>594</v>
      </c>
      <c r="AS111" s="308" t="s">
        <v>258</v>
      </c>
      <c r="AT111" s="249" t="s">
        <v>1277</v>
      </c>
      <c r="AU111" s="249" t="s">
        <v>69</v>
      </c>
    </row>
    <row r="112" spans="1:47" hidden="1" x14ac:dyDescent="0.3">
      <c r="A112" s="174">
        <v>5.03</v>
      </c>
      <c r="B112" s="231"/>
      <c r="C112" s="232" t="str">
        <f>VLOOKUP(BD.PD7[[#This Row],[Pos]],PPto[],3,FALSE)</f>
        <v>5.03 Neveras, Centrales y Evaporadores</v>
      </c>
      <c r="D112" s="174" t="s">
        <v>23</v>
      </c>
      <c r="E112" s="305" t="str">
        <f>IF(BD.PD7[[#This Row],[.]]="*",VLOOKUP(BD.PD7[[#This Row],[Pos]],Presupuesto!A:H,7,FALSE),"")</f>
        <v/>
      </c>
      <c r="F112" s="510" t="s">
        <v>342</v>
      </c>
      <c r="G112" s="511" t="s">
        <v>1220</v>
      </c>
      <c r="H112" s="517">
        <v>4600073206</v>
      </c>
      <c r="I112" s="497" t="s">
        <v>1223</v>
      </c>
      <c r="J112" s="382">
        <v>1</v>
      </c>
      <c r="K112" s="174" t="s">
        <v>189</v>
      </c>
      <c r="L112" s="383">
        <f>IF(BD.PD7[[#This Row],[Mon]]="DOP",1,HLOOKUP(BD.PD7[[#This Row],[Mon]],$K$1:$L$2,2,FALSE))</f>
        <v>77</v>
      </c>
      <c r="M112" s="385">
        <v>7366.02</v>
      </c>
      <c r="N112" s="243">
        <f>BD.PD7[[#This Row],[Cant.]]*BD.PD7[[#This Row],[ Tasa ]]*BD.PD7[[#This Row],[ Precio Und.]]</f>
        <v>567183.54</v>
      </c>
      <c r="O112" s="386">
        <v>0.12</v>
      </c>
      <c r="P112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2" s="243">
        <f>BD.PD7[[#This Row],[Ppto. Orden Interna '[DOP']]]/HLOOKUP("USD",$K$1:$L$2,2,FALSE)</f>
        <v>9773.00868923077</v>
      </c>
      <c r="R112" s="494" t="s">
        <v>339</v>
      </c>
      <c r="S112" s="387"/>
      <c r="T112" s="387"/>
      <c r="U112" s="492" t="s">
        <v>321</v>
      </c>
      <c r="V112" s="493">
        <v>801670</v>
      </c>
      <c r="W112" s="494" t="s">
        <v>339</v>
      </c>
      <c r="X112" s="495">
        <v>4</v>
      </c>
      <c r="Y112" s="403">
        <v>0.6</v>
      </c>
      <c r="Z112" s="243">
        <f>BD.PD7[[#This Row],[Av.P1 '[%']]]*BD.PD7[[#This Row],[Ppto. Orden Interna '[DOP']]]</f>
        <v>381147.33888</v>
      </c>
      <c r="AA112" s="511">
        <v>8</v>
      </c>
      <c r="AB112" s="403">
        <v>0.4</v>
      </c>
      <c r="AC112" s="243">
        <f>BD.PD7[[#This Row],[Av.P2 '[%']]]*BD.PD7[[#This Row],[Ppto. Orden Interna '[DOP']]]</f>
        <v>254098.22592000003</v>
      </c>
      <c r="AD112" s="514"/>
      <c r="AE112" s="404"/>
      <c r="AF112" s="243">
        <f>BD.PD7[[#This Row],[Av.P3 '[%']]]*BD.PD7[[#This Row],[Ppto. Orden Interna '[DOP']]]</f>
        <v>0</v>
      </c>
      <c r="AG112" s="243"/>
      <c r="AH112" s="243"/>
      <c r="AI112" s="243">
        <f>BD.PD7[[#This Row],[Av.P2 '[%']]]*BD.PD7[[#This Row],[Ppto. Orden Interna '[DOP']]]</f>
        <v>254098.22592000003</v>
      </c>
      <c r="AJ112" s="243"/>
      <c r="AK112" s="243"/>
      <c r="AL112" s="243">
        <f>BD.PD7[[#This Row],[Av.P2 '[%']]]*BD.PD7[[#This Row],[Ppto. Orden Interna '[DOP']]]</f>
        <v>254098.22592000003</v>
      </c>
      <c r="AM112" s="496">
        <f>BD.PD7[[#This Row],[Pago 3]]+BD.PD7[[#This Row],[Pago 2]]+BD.PD7[[#This Row],[Pago 1]]</f>
        <v>635245.56480000005</v>
      </c>
      <c r="AN112" s="308" t="s">
        <v>244</v>
      </c>
      <c r="AO112" s="308" t="s">
        <v>245</v>
      </c>
      <c r="AP112" s="308" t="s">
        <v>246</v>
      </c>
      <c r="AQ112" s="308" t="s">
        <v>247</v>
      </c>
      <c r="AR112" s="308">
        <v>594</v>
      </c>
      <c r="AS112" s="308" t="s">
        <v>258</v>
      </c>
      <c r="AT112" s="249" t="s">
        <v>1277</v>
      </c>
      <c r="AU112" s="249" t="s">
        <v>69</v>
      </c>
    </row>
    <row r="113" spans="1:47" hidden="1" x14ac:dyDescent="0.3">
      <c r="A113" s="174">
        <v>5.03</v>
      </c>
      <c r="B113" s="231"/>
      <c r="C113" s="232" t="str">
        <f>VLOOKUP(BD.PD7[[#This Row],[Pos]],PPto[],3,FALSE)</f>
        <v>5.03 Neveras, Centrales y Evaporadores</v>
      </c>
      <c r="D113" s="174" t="s">
        <v>23</v>
      </c>
      <c r="E113" s="305" t="str">
        <f>IF(BD.PD7[[#This Row],[.]]="*",VLOOKUP(BD.PD7[[#This Row],[Pos]],Presupuesto!A:H,7,FALSE),"")</f>
        <v/>
      </c>
      <c r="F113" s="510" t="s">
        <v>341</v>
      </c>
      <c r="G113" s="511" t="s">
        <v>1220</v>
      </c>
      <c r="H113" s="517">
        <v>4600073206</v>
      </c>
      <c r="I113" s="497" t="s">
        <v>1223</v>
      </c>
      <c r="J113" s="382">
        <v>1</v>
      </c>
      <c r="K113" s="174" t="s">
        <v>189</v>
      </c>
      <c r="L113" s="383">
        <f>IF(BD.PD7[[#This Row],[Mon]]="DOP",1,HLOOKUP(BD.PD7[[#This Row],[Mon]],$K$1:$L$2,2,FALSE))</f>
        <v>77</v>
      </c>
      <c r="M113" s="385">
        <v>632.57000000000005</v>
      </c>
      <c r="N113" s="243">
        <f>BD.PD7[[#This Row],[Cant.]]*BD.PD7[[#This Row],[ Tasa ]]*BD.PD7[[#This Row],[ Precio Und.]]</f>
        <v>48707.890000000007</v>
      </c>
      <c r="O113" s="386">
        <v>0.12</v>
      </c>
      <c r="P113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3" s="243">
        <f>BD.PD7[[#This Row],[Ppto. Orden Interna '[DOP']]]/HLOOKUP("USD",$K$1:$L$2,2,FALSE)</f>
        <v>839.27441230769239</v>
      </c>
      <c r="R113" s="494" t="s">
        <v>339</v>
      </c>
      <c r="S113" s="387"/>
      <c r="T113" s="387"/>
      <c r="U113" s="492" t="s">
        <v>321</v>
      </c>
      <c r="V113" s="493">
        <v>801670</v>
      </c>
      <c r="W113" s="494" t="s">
        <v>339</v>
      </c>
      <c r="X113" s="495">
        <v>4</v>
      </c>
      <c r="Y113" s="403">
        <v>0.6</v>
      </c>
      <c r="Z113" s="243">
        <f>BD.PD7[[#This Row],[Av.P1 '[%']]]*BD.PD7[[#This Row],[Ppto. Orden Interna '[DOP']]]</f>
        <v>32731.702080000003</v>
      </c>
      <c r="AA113" s="511">
        <v>8</v>
      </c>
      <c r="AB113" s="403">
        <v>0.4</v>
      </c>
      <c r="AC113" s="243">
        <f>BD.PD7[[#This Row],[Av.P2 '[%']]]*BD.PD7[[#This Row],[Ppto. Orden Interna '[DOP']]]</f>
        <v>21821.134720000002</v>
      </c>
      <c r="AD113" s="514"/>
      <c r="AE113" s="404"/>
      <c r="AF113" s="243">
        <f>BD.PD7[[#This Row],[Av.P3 '[%']]]*BD.PD7[[#This Row],[Ppto. Orden Interna '[DOP']]]</f>
        <v>0</v>
      </c>
      <c r="AG113" s="243"/>
      <c r="AH113" s="243"/>
      <c r="AI113" s="243">
        <f>BD.PD7[[#This Row],[Av.P2 '[%']]]*BD.PD7[[#This Row],[Ppto. Orden Interna '[DOP']]]</f>
        <v>21821.134720000002</v>
      </c>
      <c r="AJ113" s="243"/>
      <c r="AK113" s="243"/>
      <c r="AL113" s="243">
        <f>BD.PD7[[#This Row],[Av.P2 '[%']]]*BD.PD7[[#This Row],[Ppto. Orden Interna '[DOP']]]</f>
        <v>21821.134720000002</v>
      </c>
      <c r="AM113" s="496">
        <f>BD.PD7[[#This Row],[Pago 3]]+BD.PD7[[#This Row],[Pago 2]]+BD.PD7[[#This Row],[Pago 1]]</f>
        <v>54552.836800000005</v>
      </c>
      <c r="AN113" s="308" t="s">
        <v>244</v>
      </c>
      <c r="AO113" s="308" t="s">
        <v>245</v>
      </c>
      <c r="AP113" s="308" t="s">
        <v>246</v>
      </c>
      <c r="AQ113" s="308" t="s">
        <v>247</v>
      </c>
      <c r="AR113" s="308">
        <v>594</v>
      </c>
      <c r="AS113" s="308" t="s">
        <v>258</v>
      </c>
      <c r="AT113" s="249" t="s">
        <v>1277</v>
      </c>
      <c r="AU113" s="249" t="s">
        <v>69</v>
      </c>
    </row>
    <row r="114" spans="1:47" hidden="1" x14ac:dyDescent="0.3">
      <c r="A114" s="174">
        <v>5.03</v>
      </c>
      <c r="B114" s="231"/>
      <c r="C114" s="232" t="str">
        <f>VLOOKUP(BD.PD7[[#This Row],[Pos]],PPto[],3,FALSE)</f>
        <v>5.03 Neveras, Centrales y Evaporadores</v>
      </c>
      <c r="D114" s="174" t="s">
        <v>23</v>
      </c>
      <c r="E114" s="305" t="str">
        <f>IF(BD.PD7[[#This Row],[.]]="*",VLOOKUP(BD.PD7[[#This Row],[Pos]],Presupuesto!A:H,7,FALSE),"")</f>
        <v/>
      </c>
      <c r="F114" s="510" t="s">
        <v>342</v>
      </c>
      <c r="G114" s="511" t="s">
        <v>1220</v>
      </c>
      <c r="H114" s="517">
        <v>4600073206</v>
      </c>
      <c r="I114" s="497" t="s">
        <v>1223</v>
      </c>
      <c r="J114" s="382">
        <v>1</v>
      </c>
      <c r="K114" s="174" t="s">
        <v>189</v>
      </c>
      <c r="L114" s="383">
        <f>IF(BD.PD7[[#This Row],[Mon]]="DOP",1,HLOOKUP(BD.PD7[[#This Row],[Mon]],$K$1:$L$2,2,FALSE))</f>
        <v>77</v>
      </c>
      <c r="M114" s="385">
        <v>7366.02</v>
      </c>
      <c r="N114" s="243">
        <f>BD.PD7[[#This Row],[Cant.]]*BD.PD7[[#This Row],[ Tasa ]]*BD.PD7[[#This Row],[ Precio Und.]]</f>
        <v>567183.54</v>
      </c>
      <c r="O114" s="386">
        <v>0.12</v>
      </c>
      <c r="P114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4" s="243">
        <f>BD.PD7[[#This Row],[Ppto. Orden Interna '[DOP']]]/HLOOKUP("USD",$K$1:$L$2,2,FALSE)</f>
        <v>9773.00868923077</v>
      </c>
      <c r="R114" s="494" t="s">
        <v>339</v>
      </c>
      <c r="S114" s="387"/>
      <c r="T114" s="387"/>
      <c r="U114" s="492" t="s">
        <v>321</v>
      </c>
      <c r="V114" s="493">
        <v>801670</v>
      </c>
      <c r="W114" s="494" t="s">
        <v>339</v>
      </c>
      <c r="X114" s="495">
        <v>4</v>
      </c>
      <c r="Y114" s="403">
        <v>0.6</v>
      </c>
      <c r="Z114" s="243">
        <f>BD.PD7[[#This Row],[Av.P1 '[%']]]*BD.PD7[[#This Row],[Ppto. Orden Interna '[DOP']]]</f>
        <v>381147.33888</v>
      </c>
      <c r="AA114" s="511">
        <v>8</v>
      </c>
      <c r="AB114" s="403">
        <v>0.4</v>
      </c>
      <c r="AC114" s="243">
        <f>BD.PD7[[#This Row],[Av.P2 '[%']]]*BD.PD7[[#This Row],[Ppto. Orden Interna '[DOP']]]</f>
        <v>254098.22592000003</v>
      </c>
      <c r="AD114" s="514"/>
      <c r="AE114" s="404"/>
      <c r="AF114" s="243">
        <f>BD.PD7[[#This Row],[Av.P3 '[%']]]*BD.PD7[[#This Row],[Ppto. Orden Interna '[DOP']]]</f>
        <v>0</v>
      </c>
      <c r="AG114" s="243"/>
      <c r="AH114" s="243"/>
      <c r="AI114" s="243">
        <f>BD.PD7[[#This Row],[Av.P2 '[%']]]*BD.PD7[[#This Row],[Ppto. Orden Interna '[DOP']]]</f>
        <v>254098.22592000003</v>
      </c>
      <c r="AJ114" s="243"/>
      <c r="AK114" s="243"/>
      <c r="AL114" s="243">
        <f>BD.PD7[[#This Row],[Av.P2 '[%']]]*BD.PD7[[#This Row],[Ppto. Orden Interna '[DOP']]]</f>
        <v>254098.22592000003</v>
      </c>
      <c r="AM114" s="496">
        <f>BD.PD7[[#This Row],[Pago 3]]+BD.PD7[[#This Row],[Pago 2]]+BD.PD7[[#This Row],[Pago 1]]</f>
        <v>635245.56480000005</v>
      </c>
      <c r="AN114" s="308" t="s">
        <v>244</v>
      </c>
      <c r="AO114" s="308" t="s">
        <v>245</v>
      </c>
      <c r="AP114" s="308" t="s">
        <v>246</v>
      </c>
      <c r="AQ114" s="308" t="s">
        <v>247</v>
      </c>
      <c r="AR114" s="308">
        <v>594</v>
      </c>
      <c r="AS114" s="308" t="s">
        <v>258</v>
      </c>
      <c r="AT114" s="249" t="s">
        <v>1277</v>
      </c>
      <c r="AU114" s="249" t="s">
        <v>69</v>
      </c>
    </row>
    <row r="115" spans="1:47" hidden="1" x14ac:dyDescent="0.3">
      <c r="A115" s="174">
        <v>5.03</v>
      </c>
      <c r="B115" s="231"/>
      <c r="C115" s="232" t="str">
        <f>VLOOKUP(BD.PD7[[#This Row],[Pos]],PPto[],3,FALSE)</f>
        <v>5.03 Neveras, Centrales y Evaporadores</v>
      </c>
      <c r="D115" s="174" t="s">
        <v>23</v>
      </c>
      <c r="E115" s="305" t="str">
        <f>IF(BD.PD7[[#This Row],[.]]="*",VLOOKUP(BD.PD7[[#This Row],[Pos]],Presupuesto!A:H,7,FALSE),"")</f>
        <v/>
      </c>
      <c r="F115" s="510" t="s">
        <v>340</v>
      </c>
      <c r="G115" s="511" t="s">
        <v>1220</v>
      </c>
      <c r="H115" s="517">
        <v>4600073206</v>
      </c>
      <c r="I115" s="497" t="s">
        <v>1223</v>
      </c>
      <c r="J115" s="382">
        <v>1</v>
      </c>
      <c r="K115" s="174" t="s">
        <v>189</v>
      </c>
      <c r="L115" s="383">
        <f>IF(BD.PD7[[#This Row],[Mon]]="DOP",1,HLOOKUP(BD.PD7[[#This Row],[Mon]],$K$1:$L$2,2,FALSE))</f>
        <v>77</v>
      </c>
      <c r="M115" s="385">
        <v>632.57000000000005</v>
      </c>
      <c r="N115" s="243">
        <f>BD.PD7[[#This Row],[Cant.]]*BD.PD7[[#This Row],[ Tasa ]]*BD.PD7[[#This Row],[ Precio Und.]]</f>
        <v>48707.890000000007</v>
      </c>
      <c r="O115" s="386">
        <v>0.12</v>
      </c>
      <c r="P115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5" s="243">
        <f>BD.PD7[[#This Row],[Ppto. Orden Interna '[DOP']]]/HLOOKUP("USD",$K$1:$L$2,2,FALSE)</f>
        <v>839.27441230769239</v>
      </c>
      <c r="R115" s="494" t="s">
        <v>339</v>
      </c>
      <c r="S115" s="387"/>
      <c r="T115" s="387"/>
      <c r="U115" s="492" t="s">
        <v>321</v>
      </c>
      <c r="V115" s="493">
        <v>801670</v>
      </c>
      <c r="W115" s="494" t="s">
        <v>339</v>
      </c>
      <c r="X115" s="495">
        <v>4</v>
      </c>
      <c r="Y115" s="403">
        <v>0.6</v>
      </c>
      <c r="Z115" s="243">
        <f>BD.PD7[[#This Row],[Av.P1 '[%']]]*BD.PD7[[#This Row],[Ppto. Orden Interna '[DOP']]]</f>
        <v>32731.702080000003</v>
      </c>
      <c r="AA115" s="511">
        <v>8</v>
      </c>
      <c r="AB115" s="403">
        <v>0.4</v>
      </c>
      <c r="AC115" s="243">
        <f>BD.PD7[[#This Row],[Av.P2 '[%']]]*BD.PD7[[#This Row],[Ppto. Orden Interna '[DOP']]]</f>
        <v>21821.134720000002</v>
      </c>
      <c r="AD115" s="514"/>
      <c r="AE115" s="404"/>
      <c r="AF115" s="243">
        <f>BD.PD7[[#This Row],[Av.P3 '[%']]]*BD.PD7[[#This Row],[Ppto. Orden Interna '[DOP']]]</f>
        <v>0</v>
      </c>
      <c r="AG115" s="243"/>
      <c r="AH115" s="243"/>
      <c r="AI115" s="243">
        <f>BD.PD7[[#This Row],[Av.P2 '[%']]]*BD.PD7[[#This Row],[Ppto. Orden Interna '[DOP']]]</f>
        <v>21821.134720000002</v>
      </c>
      <c r="AJ115" s="243"/>
      <c r="AK115" s="243"/>
      <c r="AL115" s="243">
        <f>BD.PD7[[#This Row],[Av.P2 '[%']]]*BD.PD7[[#This Row],[Ppto. Orden Interna '[DOP']]]</f>
        <v>21821.134720000002</v>
      </c>
      <c r="AM115" s="496">
        <f>BD.PD7[[#This Row],[Pago 3]]+BD.PD7[[#This Row],[Pago 2]]+BD.PD7[[#This Row],[Pago 1]]</f>
        <v>54552.836800000005</v>
      </c>
      <c r="AN115" s="308" t="s">
        <v>244</v>
      </c>
      <c r="AO115" s="308" t="s">
        <v>245</v>
      </c>
      <c r="AP115" s="308" t="s">
        <v>246</v>
      </c>
      <c r="AQ115" s="308" t="s">
        <v>247</v>
      </c>
      <c r="AR115" s="308">
        <v>594</v>
      </c>
      <c r="AS115" s="308" t="s">
        <v>258</v>
      </c>
      <c r="AT115" s="249" t="s">
        <v>1277</v>
      </c>
      <c r="AU115" s="249" t="s">
        <v>69</v>
      </c>
    </row>
    <row r="116" spans="1:47" hidden="1" x14ac:dyDescent="0.3">
      <c r="A116" s="174">
        <v>5.03</v>
      </c>
      <c r="B116" s="231"/>
      <c r="C116" s="232" t="str">
        <f>VLOOKUP(BD.PD7[[#This Row],[Pos]],PPto[],3,FALSE)</f>
        <v>5.03 Neveras, Centrales y Evaporadores</v>
      </c>
      <c r="D116" s="174" t="s">
        <v>23</v>
      </c>
      <c r="E116" s="305" t="str">
        <f>IF(BD.PD7[[#This Row],[.]]="*",VLOOKUP(BD.PD7[[#This Row],[Pos]],Presupuesto!A:H,7,FALSE),"")</f>
        <v/>
      </c>
      <c r="F116" s="510" t="s">
        <v>342</v>
      </c>
      <c r="G116" s="511" t="s">
        <v>1220</v>
      </c>
      <c r="H116" s="517">
        <v>4600073206</v>
      </c>
      <c r="I116" s="497" t="s">
        <v>1223</v>
      </c>
      <c r="J116" s="382">
        <v>1</v>
      </c>
      <c r="K116" s="174" t="s">
        <v>189</v>
      </c>
      <c r="L116" s="383">
        <f>IF(BD.PD7[[#This Row],[Mon]]="DOP",1,HLOOKUP(BD.PD7[[#This Row],[Mon]],$K$1:$L$2,2,FALSE))</f>
        <v>77</v>
      </c>
      <c r="M116" s="385">
        <v>7366.02</v>
      </c>
      <c r="N116" s="243">
        <f>BD.PD7[[#This Row],[Cant.]]*BD.PD7[[#This Row],[ Tasa ]]*BD.PD7[[#This Row],[ Precio Und.]]</f>
        <v>567183.54</v>
      </c>
      <c r="O116" s="386">
        <v>0.12</v>
      </c>
      <c r="P116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16" s="243">
        <f>BD.PD7[[#This Row],[Ppto. Orden Interna '[DOP']]]/HLOOKUP("USD",$K$1:$L$2,2,FALSE)</f>
        <v>9773.00868923077</v>
      </c>
      <c r="R116" s="494" t="s">
        <v>339</v>
      </c>
      <c r="S116" s="387"/>
      <c r="T116" s="387"/>
      <c r="U116" s="492" t="s">
        <v>321</v>
      </c>
      <c r="V116" s="493">
        <v>801670</v>
      </c>
      <c r="W116" s="494" t="s">
        <v>339</v>
      </c>
      <c r="X116" s="495">
        <v>4</v>
      </c>
      <c r="Y116" s="403">
        <v>0.6</v>
      </c>
      <c r="Z116" s="243">
        <f>BD.PD7[[#This Row],[Av.P1 '[%']]]*BD.PD7[[#This Row],[Ppto. Orden Interna '[DOP']]]</f>
        <v>381147.33888</v>
      </c>
      <c r="AA116" s="511">
        <v>8</v>
      </c>
      <c r="AB116" s="403">
        <v>0.4</v>
      </c>
      <c r="AC116" s="243">
        <f>BD.PD7[[#This Row],[Av.P2 '[%']]]*BD.PD7[[#This Row],[Ppto. Orden Interna '[DOP']]]</f>
        <v>254098.22592000003</v>
      </c>
      <c r="AD116" s="514"/>
      <c r="AE116" s="404"/>
      <c r="AF116" s="243">
        <f>BD.PD7[[#This Row],[Av.P3 '[%']]]*BD.PD7[[#This Row],[Ppto. Orden Interna '[DOP']]]</f>
        <v>0</v>
      </c>
      <c r="AG116" s="243"/>
      <c r="AH116" s="243"/>
      <c r="AI116" s="243">
        <f>BD.PD7[[#This Row],[Av.P2 '[%']]]*BD.PD7[[#This Row],[Ppto. Orden Interna '[DOP']]]</f>
        <v>254098.22592000003</v>
      </c>
      <c r="AJ116" s="243"/>
      <c r="AK116" s="243"/>
      <c r="AL116" s="243">
        <f>BD.PD7[[#This Row],[Av.P2 '[%']]]*BD.PD7[[#This Row],[Ppto. Orden Interna '[DOP']]]</f>
        <v>254098.22592000003</v>
      </c>
      <c r="AM116" s="496">
        <f>BD.PD7[[#This Row],[Pago 3]]+BD.PD7[[#This Row],[Pago 2]]+BD.PD7[[#This Row],[Pago 1]]</f>
        <v>635245.56480000005</v>
      </c>
      <c r="AN116" s="308" t="s">
        <v>244</v>
      </c>
      <c r="AO116" s="308" t="s">
        <v>245</v>
      </c>
      <c r="AP116" s="308" t="s">
        <v>246</v>
      </c>
      <c r="AQ116" s="308" t="s">
        <v>247</v>
      </c>
      <c r="AR116" s="308">
        <v>594</v>
      </c>
      <c r="AS116" s="308" t="s">
        <v>258</v>
      </c>
      <c r="AT116" s="249" t="s">
        <v>1277</v>
      </c>
      <c r="AU116" s="249" t="s">
        <v>69</v>
      </c>
    </row>
    <row r="117" spans="1:47" hidden="1" x14ac:dyDescent="0.3">
      <c r="A117" s="174">
        <v>5.03</v>
      </c>
      <c r="B117" s="231"/>
      <c r="C117" s="232" t="str">
        <f>VLOOKUP(BD.PD7[[#This Row],[Pos]],PPto[],3,FALSE)</f>
        <v>5.03 Neveras, Centrales y Evaporadores</v>
      </c>
      <c r="D117" s="174" t="s">
        <v>23</v>
      </c>
      <c r="E117" s="305" t="str">
        <f>IF(BD.PD7[[#This Row],[.]]="*",VLOOKUP(BD.PD7[[#This Row],[Pos]],Presupuesto!A:H,7,FALSE),"")</f>
        <v/>
      </c>
      <c r="F117" s="510" t="s">
        <v>343</v>
      </c>
      <c r="G117" s="511" t="s">
        <v>1220</v>
      </c>
      <c r="H117" s="517">
        <v>4600073206</v>
      </c>
      <c r="I117" s="497" t="s">
        <v>1223</v>
      </c>
      <c r="J117" s="382">
        <v>1</v>
      </c>
      <c r="K117" s="174" t="s">
        <v>189</v>
      </c>
      <c r="L117" s="383">
        <f>IF(BD.PD7[[#This Row],[Mon]]="DOP",1,HLOOKUP(BD.PD7[[#This Row],[Mon]],$K$1:$L$2,2,FALSE))</f>
        <v>77</v>
      </c>
      <c r="M117" s="385">
        <v>3828.6</v>
      </c>
      <c r="N117" s="243">
        <f>BD.PD7[[#This Row],[Cant.]]*BD.PD7[[#This Row],[ Tasa ]]*BD.PD7[[#This Row],[ Precio Und.]]</f>
        <v>294802.2</v>
      </c>
      <c r="O117" s="386">
        <v>0.12</v>
      </c>
      <c r="P117" s="243">
        <f>IF(BD.PD7[[#This Row],[Liquid. '[%']]]&lt;&gt;0,(BD.PD7[[#This Row],[Valor Neto '[DOP']]]*BD.PD7[[#This Row],[Liquid. '[%']]])+BD.PD7[[#This Row],[Valor Neto '[DOP']]],BD.PD7[[#This Row],[Valor Neto '[DOP']]])</f>
        <v>330178.46400000004</v>
      </c>
      <c r="Q117" s="243">
        <f>BD.PD7[[#This Row],[Ppto. Orden Interna '[DOP']]]/HLOOKUP("USD",$K$1:$L$2,2,FALSE)</f>
        <v>5079.6686769230773</v>
      </c>
      <c r="R117" s="494" t="s">
        <v>339</v>
      </c>
      <c r="S117" s="387"/>
      <c r="T117" s="387"/>
      <c r="U117" s="492" t="s">
        <v>321</v>
      </c>
      <c r="V117" s="493">
        <v>801670</v>
      </c>
      <c r="W117" s="494" t="s">
        <v>339</v>
      </c>
      <c r="X117" s="495">
        <v>4</v>
      </c>
      <c r="Y117" s="403">
        <v>0.6</v>
      </c>
      <c r="Z117" s="243">
        <f>BD.PD7[[#This Row],[Av.P1 '[%']]]*BD.PD7[[#This Row],[Ppto. Orden Interna '[DOP']]]</f>
        <v>198107.07840000003</v>
      </c>
      <c r="AA117" s="511">
        <v>8</v>
      </c>
      <c r="AB117" s="403">
        <v>0.4</v>
      </c>
      <c r="AC117" s="243">
        <f>BD.PD7[[#This Row],[Av.P2 '[%']]]*BD.PD7[[#This Row],[Ppto. Orden Interna '[DOP']]]</f>
        <v>132071.38560000001</v>
      </c>
      <c r="AD117" s="514"/>
      <c r="AE117" s="404"/>
      <c r="AF117" s="243">
        <f>BD.PD7[[#This Row],[Av.P3 '[%']]]*BD.PD7[[#This Row],[Ppto. Orden Interna '[DOP']]]</f>
        <v>0</v>
      </c>
      <c r="AG117" s="243"/>
      <c r="AH117" s="243"/>
      <c r="AI117" s="243">
        <f>BD.PD7[[#This Row],[Av.P2 '[%']]]*BD.PD7[[#This Row],[Ppto. Orden Interna '[DOP']]]</f>
        <v>132071.38560000001</v>
      </c>
      <c r="AJ117" s="243"/>
      <c r="AK117" s="243"/>
      <c r="AL117" s="243">
        <f>BD.PD7[[#This Row],[Av.P2 '[%']]]*BD.PD7[[#This Row],[Ppto. Orden Interna '[DOP']]]</f>
        <v>132071.38560000001</v>
      </c>
      <c r="AM117" s="496">
        <f>BD.PD7[[#This Row],[Pago 3]]+BD.PD7[[#This Row],[Pago 2]]+BD.PD7[[#This Row],[Pago 1]]</f>
        <v>330178.46400000004</v>
      </c>
      <c r="AN117" s="308" t="s">
        <v>244</v>
      </c>
      <c r="AO117" s="308" t="s">
        <v>245</v>
      </c>
      <c r="AP117" s="308" t="s">
        <v>246</v>
      </c>
      <c r="AQ117" s="308" t="s">
        <v>247</v>
      </c>
      <c r="AR117" s="308">
        <v>594</v>
      </c>
      <c r="AS117" s="308" t="s">
        <v>258</v>
      </c>
      <c r="AT117" s="249" t="s">
        <v>1277</v>
      </c>
      <c r="AU117" s="249" t="s">
        <v>69</v>
      </c>
    </row>
    <row r="118" spans="1:47" hidden="1" x14ac:dyDescent="0.3">
      <c r="A118" s="174">
        <v>5.03</v>
      </c>
      <c r="B118" s="231"/>
      <c r="C118" s="232" t="str">
        <f>VLOOKUP(BD.PD7[[#This Row],[Pos]],PPto[],3,FALSE)</f>
        <v>5.03 Neveras, Centrales y Evaporadores</v>
      </c>
      <c r="D118" s="174" t="s">
        <v>23</v>
      </c>
      <c r="E118" s="305" t="str">
        <f>IF(BD.PD7[[#This Row],[.]]="*",VLOOKUP(BD.PD7[[#This Row],[Pos]],Presupuesto!A:H,7,FALSE),"")</f>
        <v/>
      </c>
      <c r="F118" s="510" t="s">
        <v>340</v>
      </c>
      <c r="G118" s="511" t="s">
        <v>1220</v>
      </c>
      <c r="H118" s="517">
        <v>4600073206</v>
      </c>
      <c r="I118" s="497" t="s">
        <v>1223</v>
      </c>
      <c r="J118" s="382">
        <v>1</v>
      </c>
      <c r="K118" s="174" t="s">
        <v>189</v>
      </c>
      <c r="L118" s="383">
        <f>IF(BD.PD7[[#This Row],[Mon]]="DOP",1,HLOOKUP(BD.PD7[[#This Row],[Mon]],$K$1:$L$2,2,FALSE))</f>
        <v>77</v>
      </c>
      <c r="M118" s="385">
        <v>632.57000000000005</v>
      </c>
      <c r="N118" s="243">
        <f>BD.PD7[[#This Row],[Cant.]]*BD.PD7[[#This Row],[ Tasa ]]*BD.PD7[[#This Row],[ Precio Und.]]</f>
        <v>48707.890000000007</v>
      </c>
      <c r="O118" s="386">
        <v>0.12</v>
      </c>
      <c r="P118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18" s="243">
        <f>BD.PD7[[#This Row],[Ppto. Orden Interna '[DOP']]]/HLOOKUP("USD",$K$1:$L$2,2,FALSE)</f>
        <v>839.27441230769239</v>
      </c>
      <c r="R118" s="494" t="s">
        <v>339</v>
      </c>
      <c r="S118" s="387"/>
      <c r="T118" s="387"/>
      <c r="U118" s="492" t="s">
        <v>321</v>
      </c>
      <c r="V118" s="493">
        <v>801670</v>
      </c>
      <c r="W118" s="494" t="s">
        <v>339</v>
      </c>
      <c r="X118" s="495">
        <v>4</v>
      </c>
      <c r="Y118" s="403">
        <v>0.6</v>
      </c>
      <c r="Z118" s="243">
        <f>BD.PD7[[#This Row],[Av.P1 '[%']]]*BD.PD7[[#This Row],[Ppto. Orden Interna '[DOP']]]</f>
        <v>32731.702080000003</v>
      </c>
      <c r="AA118" s="511">
        <v>8</v>
      </c>
      <c r="AB118" s="403">
        <v>0.4</v>
      </c>
      <c r="AC118" s="243">
        <f>BD.PD7[[#This Row],[Av.P2 '[%']]]*BD.PD7[[#This Row],[Ppto. Orden Interna '[DOP']]]</f>
        <v>21821.134720000002</v>
      </c>
      <c r="AD118" s="514"/>
      <c r="AE118" s="404"/>
      <c r="AF118" s="243">
        <f>BD.PD7[[#This Row],[Av.P3 '[%']]]*BD.PD7[[#This Row],[Ppto. Orden Interna '[DOP']]]</f>
        <v>0</v>
      </c>
      <c r="AG118" s="243"/>
      <c r="AH118" s="243"/>
      <c r="AI118" s="243">
        <f>BD.PD7[[#This Row],[Av.P2 '[%']]]*BD.PD7[[#This Row],[Ppto. Orden Interna '[DOP']]]</f>
        <v>21821.134720000002</v>
      </c>
      <c r="AJ118" s="243"/>
      <c r="AK118" s="243"/>
      <c r="AL118" s="243">
        <f>BD.PD7[[#This Row],[Av.P2 '[%']]]*BD.PD7[[#This Row],[Ppto. Orden Interna '[DOP']]]</f>
        <v>21821.134720000002</v>
      </c>
      <c r="AM118" s="496">
        <f>BD.PD7[[#This Row],[Pago 3]]+BD.PD7[[#This Row],[Pago 2]]+BD.PD7[[#This Row],[Pago 1]]</f>
        <v>54552.836800000005</v>
      </c>
      <c r="AN118" s="308" t="s">
        <v>244</v>
      </c>
      <c r="AO118" s="308" t="s">
        <v>245</v>
      </c>
      <c r="AP118" s="308" t="s">
        <v>246</v>
      </c>
      <c r="AQ118" s="308" t="s">
        <v>247</v>
      </c>
      <c r="AR118" s="308">
        <v>594</v>
      </c>
      <c r="AS118" s="308" t="s">
        <v>258</v>
      </c>
      <c r="AT118" s="249" t="s">
        <v>1277</v>
      </c>
      <c r="AU118" s="249" t="s">
        <v>69</v>
      </c>
    </row>
    <row r="119" spans="1:47" hidden="1" x14ac:dyDescent="0.3">
      <c r="A119" s="174">
        <v>5.03</v>
      </c>
      <c r="B119" s="231"/>
      <c r="C119" s="232" t="str">
        <f>VLOOKUP(BD.PD7[[#This Row],[Pos]],PPto[],3,FALSE)</f>
        <v>5.03 Neveras, Centrales y Evaporadores</v>
      </c>
      <c r="D119" s="174" t="s">
        <v>23</v>
      </c>
      <c r="E119" s="305" t="str">
        <f>IF(BD.PD7[[#This Row],[.]]="*",VLOOKUP(BD.PD7[[#This Row],[Pos]],Presupuesto!A:H,7,FALSE),"")</f>
        <v/>
      </c>
      <c r="F119" s="510" t="s">
        <v>344</v>
      </c>
      <c r="G119" s="511" t="s">
        <v>1220</v>
      </c>
      <c r="H119" s="517">
        <v>4600073206</v>
      </c>
      <c r="I119" s="497" t="s">
        <v>1223</v>
      </c>
      <c r="J119" s="382">
        <v>1</v>
      </c>
      <c r="K119" s="174" t="s">
        <v>189</v>
      </c>
      <c r="L119" s="383">
        <f>IF(BD.PD7[[#This Row],[Mon]]="DOP",1,HLOOKUP(BD.PD7[[#This Row],[Mon]],$K$1:$L$2,2,FALSE))</f>
        <v>77</v>
      </c>
      <c r="M119" s="385">
        <v>5511.03</v>
      </c>
      <c r="N119" s="243">
        <f>BD.PD7[[#This Row],[Cant.]]*BD.PD7[[#This Row],[ Tasa ]]*BD.PD7[[#This Row],[ Precio Und.]]</f>
        <v>424349.31</v>
      </c>
      <c r="O119" s="386">
        <v>0.12</v>
      </c>
      <c r="P119" s="243">
        <f>IF(BD.PD7[[#This Row],[Liquid. '[%']]]&lt;&gt;0,(BD.PD7[[#This Row],[Valor Neto '[DOP']]]*BD.PD7[[#This Row],[Liquid. '[%']]])+BD.PD7[[#This Row],[Valor Neto '[DOP']]],BD.PD7[[#This Row],[Valor Neto '[DOP']]])</f>
        <v>475271.22719999996</v>
      </c>
      <c r="Q119" s="243">
        <f>BD.PD7[[#This Row],[Ppto. Orden Interna '[DOP']]]/HLOOKUP("USD",$K$1:$L$2,2,FALSE)</f>
        <v>7311.865033846153</v>
      </c>
      <c r="R119" s="494" t="s">
        <v>339</v>
      </c>
      <c r="S119" s="387"/>
      <c r="T119" s="387"/>
      <c r="U119" s="492" t="s">
        <v>321</v>
      </c>
      <c r="V119" s="493">
        <v>801670</v>
      </c>
      <c r="W119" s="494" t="s">
        <v>339</v>
      </c>
      <c r="X119" s="495">
        <v>4</v>
      </c>
      <c r="Y119" s="403">
        <v>0.6</v>
      </c>
      <c r="Z119" s="243">
        <f>BD.PD7[[#This Row],[Av.P1 '[%']]]*BD.PD7[[#This Row],[Ppto. Orden Interna '[DOP']]]</f>
        <v>285162.73631999997</v>
      </c>
      <c r="AA119" s="511">
        <v>8</v>
      </c>
      <c r="AB119" s="403">
        <v>0.4</v>
      </c>
      <c r="AC119" s="243">
        <f>BD.PD7[[#This Row],[Av.P2 '[%']]]*BD.PD7[[#This Row],[Ppto. Orden Interna '[DOP']]]</f>
        <v>190108.49088</v>
      </c>
      <c r="AD119" s="514"/>
      <c r="AE119" s="404"/>
      <c r="AF119" s="243">
        <f>BD.PD7[[#This Row],[Av.P3 '[%']]]*BD.PD7[[#This Row],[Ppto. Orden Interna '[DOP']]]</f>
        <v>0</v>
      </c>
      <c r="AG119" s="243"/>
      <c r="AH119" s="243"/>
      <c r="AI119" s="243">
        <f>BD.PD7[[#This Row],[Av.P2 '[%']]]*BD.PD7[[#This Row],[Ppto. Orden Interna '[DOP']]]</f>
        <v>190108.49088</v>
      </c>
      <c r="AJ119" s="243"/>
      <c r="AK119" s="243"/>
      <c r="AL119" s="243">
        <f>BD.PD7[[#This Row],[Av.P2 '[%']]]*BD.PD7[[#This Row],[Ppto. Orden Interna '[DOP']]]</f>
        <v>190108.49088</v>
      </c>
      <c r="AM119" s="496">
        <f>BD.PD7[[#This Row],[Pago 3]]+BD.PD7[[#This Row],[Pago 2]]+BD.PD7[[#This Row],[Pago 1]]</f>
        <v>475271.22719999996</v>
      </c>
      <c r="AN119" s="308" t="s">
        <v>244</v>
      </c>
      <c r="AO119" s="308" t="s">
        <v>245</v>
      </c>
      <c r="AP119" s="308" t="s">
        <v>246</v>
      </c>
      <c r="AQ119" s="308" t="s">
        <v>247</v>
      </c>
      <c r="AR119" s="308">
        <v>594</v>
      </c>
      <c r="AS119" s="308" t="s">
        <v>258</v>
      </c>
      <c r="AT119" s="249" t="s">
        <v>1277</v>
      </c>
      <c r="AU119" s="249" t="s">
        <v>69</v>
      </c>
    </row>
    <row r="120" spans="1:47" hidden="1" x14ac:dyDescent="0.3">
      <c r="A120" s="174">
        <v>5.03</v>
      </c>
      <c r="B120" s="231"/>
      <c r="C120" s="232" t="str">
        <f>VLOOKUP(BD.PD7[[#This Row],[Pos]],PPto[],3,FALSE)</f>
        <v>5.03 Neveras, Centrales y Evaporadores</v>
      </c>
      <c r="D120" s="174" t="s">
        <v>23</v>
      </c>
      <c r="E120" s="305" t="str">
        <f>IF(BD.PD7[[#This Row],[.]]="*",VLOOKUP(BD.PD7[[#This Row],[Pos]],Presupuesto!A:H,7,FALSE),"")</f>
        <v/>
      </c>
      <c r="F120" s="510" t="s">
        <v>340</v>
      </c>
      <c r="G120" s="511" t="s">
        <v>1220</v>
      </c>
      <c r="H120" s="517">
        <v>4600073206</v>
      </c>
      <c r="I120" s="497" t="s">
        <v>1223</v>
      </c>
      <c r="J120" s="382">
        <v>1</v>
      </c>
      <c r="K120" s="174" t="s">
        <v>189</v>
      </c>
      <c r="L120" s="383">
        <f>IF(BD.PD7[[#This Row],[Mon]]="DOP",1,HLOOKUP(BD.PD7[[#This Row],[Mon]],$K$1:$L$2,2,FALSE))</f>
        <v>77</v>
      </c>
      <c r="M120" s="385">
        <v>632.57000000000005</v>
      </c>
      <c r="N120" s="243">
        <f>BD.PD7[[#This Row],[Cant.]]*BD.PD7[[#This Row],[ Tasa ]]*BD.PD7[[#This Row],[ Precio Und.]]</f>
        <v>48707.890000000007</v>
      </c>
      <c r="O120" s="386">
        <v>0.12</v>
      </c>
      <c r="P120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20" s="243">
        <f>BD.PD7[[#This Row],[Ppto. Orden Interna '[DOP']]]/HLOOKUP("USD",$K$1:$L$2,2,FALSE)</f>
        <v>839.27441230769239</v>
      </c>
      <c r="R120" s="494" t="s">
        <v>339</v>
      </c>
      <c r="S120" s="387"/>
      <c r="T120" s="387"/>
      <c r="U120" s="492" t="s">
        <v>321</v>
      </c>
      <c r="V120" s="493">
        <v>801670</v>
      </c>
      <c r="W120" s="494" t="s">
        <v>339</v>
      </c>
      <c r="X120" s="495">
        <v>4</v>
      </c>
      <c r="Y120" s="403">
        <v>0.6</v>
      </c>
      <c r="Z120" s="243">
        <f>BD.PD7[[#This Row],[Av.P1 '[%']]]*BD.PD7[[#This Row],[Ppto. Orden Interna '[DOP']]]</f>
        <v>32731.702080000003</v>
      </c>
      <c r="AA120" s="511">
        <v>8</v>
      </c>
      <c r="AB120" s="403">
        <v>0.4</v>
      </c>
      <c r="AC120" s="243">
        <f>BD.PD7[[#This Row],[Av.P2 '[%']]]*BD.PD7[[#This Row],[Ppto. Orden Interna '[DOP']]]</f>
        <v>21821.134720000002</v>
      </c>
      <c r="AD120" s="514"/>
      <c r="AE120" s="404"/>
      <c r="AF120" s="243">
        <f>BD.PD7[[#This Row],[Av.P3 '[%']]]*BD.PD7[[#This Row],[Ppto. Orden Interna '[DOP']]]</f>
        <v>0</v>
      </c>
      <c r="AG120" s="243"/>
      <c r="AH120" s="243"/>
      <c r="AI120" s="243">
        <f>BD.PD7[[#This Row],[Av.P2 '[%']]]*BD.PD7[[#This Row],[Ppto. Orden Interna '[DOP']]]</f>
        <v>21821.134720000002</v>
      </c>
      <c r="AJ120" s="243"/>
      <c r="AK120" s="243"/>
      <c r="AL120" s="243">
        <f>BD.PD7[[#This Row],[Av.P2 '[%']]]*BD.PD7[[#This Row],[Ppto. Orden Interna '[DOP']]]</f>
        <v>21821.134720000002</v>
      </c>
      <c r="AM120" s="496">
        <f>BD.PD7[[#This Row],[Pago 3]]+BD.PD7[[#This Row],[Pago 2]]+BD.PD7[[#This Row],[Pago 1]]</f>
        <v>54552.836800000005</v>
      </c>
      <c r="AN120" s="308" t="s">
        <v>244</v>
      </c>
      <c r="AO120" s="308" t="s">
        <v>245</v>
      </c>
      <c r="AP120" s="308" t="s">
        <v>246</v>
      </c>
      <c r="AQ120" s="308" t="s">
        <v>247</v>
      </c>
      <c r="AR120" s="308">
        <v>594</v>
      </c>
      <c r="AS120" s="308" t="s">
        <v>258</v>
      </c>
      <c r="AT120" s="249" t="s">
        <v>1277</v>
      </c>
      <c r="AU120" s="249" t="s">
        <v>69</v>
      </c>
    </row>
    <row r="121" spans="1:47" hidden="1" x14ac:dyDescent="0.3">
      <c r="A121" s="174">
        <v>5.03</v>
      </c>
      <c r="B121" s="231"/>
      <c r="C121" s="232" t="str">
        <f>VLOOKUP(BD.PD7[[#This Row],[Pos]],PPto[],3,FALSE)</f>
        <v>5.03 Neveras, Centrales y Evaporadores</v>
      </c>
      <c r="D121" s="174" t="s">
        <v>23</v>
      </c>
      <c r="E121" s="305" t="str">
        <f>IF(BD.PD7[[#This Row],[.]]="*",VLOOKUP(BD.PD7[[#This Row],[Pos]],Presupuesto!A:H,7,FALSE),"")</f>
        <v/>
      </c>
      <c r="F121" s="510" t="s">
        <v>344</v>
      </c>
      <c r="G121" s="511" t="s">
        <v>1220</v>
      </c>
      <c r="H121" s="517">
        <v>4600073206</v>
      </c>
      <c r="I121" s="497" t="s">
        <v>1223</v>
      </c>
      <c r="J121" s="382">
        <v>1</v>
      </c>
      <c r="K121" s="174" t="s">
        <v>189</v>
      </c>
      <c r="L121" s="383">
        <f>IF(BD.PD7[[#This Row],[Mon]]="DOP",1,HLOOKUP(BD.PD7[[#This Row],[Mon]],$K$1:$L$2,2,FALSE))</f>
        <v>77</v>
      </c>
      <c r="M121" s="385">
        <v>5511.03</v>
      </c>
      <c r="N121" s="243">
        <f>BD.PD7[[#This Row],[Cant.]]*BD.PD7[[#This Row],[ Tasa ]]*BD.PD7[[#This Row],[ Precio Und.]]</f>
        <v>424349.31</v>
      </c>
      <c r="O121" s="386">
        <v>0.12</v>
      </c>
      <c r="P121" s="243">
        <f>IF(BD.PD7[[#This Row],[Liquid. '[%']]]&lt;&gt;0,(BD.PD7[[#This Row],[Valor Neto '[DOP']]]*BD.PD7[[#This Row],[Liquid. '[%']]])+BD.PD7[[#This Row],[Valor Neto '[DOP']]],BD.PD7[[#This Row],[Valor Neto '[DOP']]])</f>
        <v>475271.22719999996</v>
      </c>
      <c r="Q121" s="243">
        <f>BD.PD7[[#This Row],[Ppto. Orden Interna '[DOP']]]/HLOOKUP("USD",$K$1:$L$2,2,FALSE)</f>
        <v>7311.865033846153</v>
      </c>
      <c r="R121" s="494" t="s">
        <v>339</v>
      </c>
      <c r="S121" s="387"/>
      <c r="T121" s="387"/>
      <c r="U121" s="492" t="s">
        <v>321</v>
      </c>
      <c r="V121" s="493">
        <v>801670</v>
      </c>
      <c r="W121" s="494" t="s">
        <v>339</v>
      </c>
      <c r="X121" s="495">
        <v>4</v>
      </c>
      <c r="Y121" s="403">
        <v>0.6</v>
      </c>
      <c r="Z121" s="243">
        <f>BD.PD7[[#This Row],[Av.P1 '[%']]]*BD.PD7[[#This Row],[Ppto. Orden Interna '[DOP']]]</f>
        <v>285162.73631999997</v>
      </c>
      <c r="AA121" s="511">
        <v>8</v>
      </c>
      <c r="AB121" s="403">
        <v>0.4</v>
      </c>
      <c r="AC121" s="243">
        <f>BD.PD7[[#This Row],[Av.P2 '[%']]]*BD.PD7[[#This Row],[Ppto. Orden Interna '[DOP']]]</f>
        <v>190108.49088</v>
      </c>
      <c r="AD121" s="514"/>
      <c r="AE121" s="404"/>
      <c r="AF121" s="243">
        <f>BD.PD7[[#This Row],[Av.P3 '[%']]]*BD.PD7[[#This Row],[Ppto. Orden Interna '[DOP']]]</f>
        <v>0</v>
      </c>
      <c r="AG121" s="243"/>
      <c r="AH121" s="243"/>
      <c r="AI121" s="243">
        <f>BD.PD7[[#This Row],[Av.P2 '[%']]]*BD.PD7[[#This Row],[Ppto. Orden Interna '[DOP']]]</f>
        <v>190108.49088</v>
      </c>
      <c r="AJ121" s="243"/>
      <c r="AK121" s="243"/>
      <c r="AL121" s="243">
        <f>BD.PD7[[#This Row],[Av.P2 '[%']]]*BD.PD7[[#This Row],[Ppto. Orden Interna '[DOP']]]</f>
        <v>190108.49088</v>
      </c>
      <c r="AM121" s="496">
        <f>BD.PD7[[#This Row],[Pago 3]]+BD.PD7[[#This Row],[Pago 2]]+BD.PD7[[#This Row],[Pago 1]]</f>
        <v>475271.22719999996</v>
      </c>
      <c r="AN121" s="308" t="s">
        <v>244</v>
      </c>
      <c r="AO121" s="308" t="s">
        <v>245</v>
      </c>
      <c r="AP121" s="308" t="s">
        <v>246</v>
      </c>
      <c r="AQ121" s="308" t="s">
        <v>247</v>
      </c>
      <c r="AR121" s="308">
        <v>594</v>
      </c>
      <c r="AS121" s="308" t="s">
        <v>258</v>
      </c>
      <c r="AT121" s="249" t="s">
        <v>1277</v>
      </c>
      <c r="AU121" s="249" t="s">
        <v>69</v>
      </c>
    </row>
    <row r="122" spans="1:47" hidden="1" x14ac:dyDescent="0.3">
      <c r="A122" s="174">
        <v>5.03</v>
      </c>
      <c r="B122" s="231"/>
      <c r="C122" s="232" t="str">
        <f>VLOOKUP(BD.PD7[[#This Row],[Pos]],PPto[],3,FALSE)</f>
        <v>5.03 Neveras, Centrales y Evaporadores</v>
      </c>
      <c r="D122" s="174" t="s">
        <v>23</v>
      </c>
      <c r="E122" s="305" t="str">
        <f>IF(BD.PD7[[#This Row],[.]]="*",VLOOKUP(BD.PD7[[#This Row],[Pos]],Presupuesto!A:H,7,FALSE),"")</f>
        <v/>
      </c>
      <c r="F122" s="510" t="s">
        <v>342</v>
      </c>
      <c r="G122" s="511" t="s">
        <v>1220</v>
      </c>
      <c r="H122" s="517">
        <v>4600073206</v>
      </c>
      <c r="I122" s="497" t="s">
        <v>1223</v>
      </c>
      <c r="J122" s="382">
        <v>1</v>
      </c>
      <c r="K122" s="174" t="s">
        <v>189</v>
      </c>
      <c r="L122" s="383">
        <f>IF(BD.PD7[[#This Row],[Mon]]="DOP",1,HLOOKUP(BD.PD7[[#This Row],[Mon]],$K$1:$L$2,2,FALSE))</f>
        <v>77</v>
      </c>
      <c r="M122" s="385">
        <v>7366.02</v>
      </c>
      <c r="N122" s="243">
        <f>BD.PD7[[#This Row],[Cant.]]*BD.PD7[[#This Row],[ Tasa ]]*BD.PD7[[#This Row],[ Precio Und.]]</f>
        <v>567183.54</v>
      </c>
      <c r="O122" s="386">
        <v>0.12</v>
      </c>
      <c r="P122" s="243">
        <f>IF(BD.PD7[[#This Row],[Liquid. '[%']]]&lt;&gt;0,(BD.PD7[[#This Row],[Valor Neto '[DOP']]]*BD.PD7[[#This Row],[Liquid. '[%']]])+BD.PD7[[#This Row],[Valor Neto '[DOP']]],BD.PD7[[#This Row],[Valor Neto '[DOP']]])</f>
        <v>635245.56480000005</v>
      </c>
      <c r="Q122" s="243">
        <f>BD.PD7[[#This Row],[Ppto. Orden Interna '[DOP']]]/HLOOKUP("USD",$K$1:$L$2,2,FALSE)</f>
        <v>9773.00868923077</v>
      </c>
      <c r="R122" s="494" t="s">
        <v>339</v>
      </c>
      <c r="S122" s="387"/>
      <c r="T122" s="387"/>
      <c r="U122" s="492" t="s">
        <v>321</v>
      </c>
      <c r="V122" s="493">
        <v>801670</v>
      </c>
      <c r="W122" s="494" t="s">
        <v>339</v>
      </c>
      <c r="X122" s="495">
        <v>4</v>
      </c>
      <c r="Y122" s="403">
        <v>0.6</v>
      </c>
      <c r="Z122" s="243">
        <f>BD.PD7[[#This Row],[Av.P1 '[%']]]*BD.PD7[[#This Row],[Ppto. Orden Interna '[DOP']]]</f>
        <v>381147.33888</v>
      </c>
      <c r="AA122" s="511">
        <v>8</v>
      </c>
      <c r="AB122" s="403">
        <v>0.4</v>
      </c>
      <c r="AC122" s="243">
        <f>BD.PD7[[#This Row],[Av.P2 '[%']]]*BD.PD7[[#This Row],[Ppto. Orden Interna '[DOP']]]</f>
        <v>254098.22592000003</v>
      </c>
      <c r="AD122" s="514"/>
      <c r="AE122" s="404"/>
      <c r="AF122" s="243">
        <f>BD.PD7[[#This Row],[Av.P3 '[%']]]*BD.PD7[[#This Row],[Ppto. Orden Interna '[DOP']]]</f>
        <v>0</v>
      </c>
      <c r="AG122" s="243"/>
      <c r="AH122" s="243"/>
      <c r="AI122" s="243">
        <f>BD.PD7[[#This Row],[Av.P2 '[%']]]*BD.PD7[[#This Row],[Ppto. Orden Interna '[DOP']]]</f>
        <v>254098.22592000003</v>
      </c>
      <c r="AJ122" s="243"/>
      <c r="AK122" s="243"/>
      <c r="AL122" s="243">
        <f>BD.PD7[[#This Row],[Av.P2 '[%']]]*BD.PD7[[#This Row],[Ppto. Orden Interna '[DOP']]]</f>
        <v>254098.22592000003</v>
      </c>
      <c r="AM122" s="496">
        <f>BD.PD7[[#This Row],[Pago 3]]+BD.PD7[[#This Row],[Pago 2]]+BD.PD7[[#This Row],[Pago 1]]</f>
        <v>635245.56480000005</v>
      </c>
      <c r="AN122" s="308" t="s">
        <v>244</v>
      </c>
      <c r="AO122" s="308" t="s">
        <v>245</v>
      </c>
      <c r="AP122" s="308" t="s">
        <v>246</v>
      </c>
      <c r="AQ122" s="308" t="s">
        <v>247</v>
      </c>
      <c r="AR122" s="308">
        <v>594</v>
      </c>
      <c r="AS122" s="308" t="s">
        <v>258</v>
      </c>
      <c r="AT122" s="249" t="s">
        <v>1277</v>
      </c>
      <c r="AU122" s="249" t="s">
        <v>69</v>
      </c>
    </row>
    <row r="123" spans="1:47" hidden="1" x14ac:dyDescent="0.3">
      <c r="A123" s="174">
        <v>5.03</v>
      </c>
      <c r="B123" s="231"/>
      <c r="C123" s="232" t="str">
        <f>VLOOKUP(BD.PD7[[#This Row],[Pos]],PPto[],3,FALSE)</f>
        <v>5.03 Neveras, Centrales y Evaporadores</v>
      </c>
      <c r="D123" s="174" t="s">
        <v>23</v>
      </c>
      <c r="E123" s="305" t="str">
        <f>IF(BD.PD7[[#This Row],[.]]="*",VLOOKUP(BD.PD7[[#This Row],[Pos]],Presupuesto!A:H,7,FALSE),"")</f>
        <v/>
      </c>
      <c r="F123" s="510" t="s">
        <v>341</v>
      </c>
      <c r="G123" s="511" t="s">
        <v>1220</v>
      </c>
      <c r="H123" s="517">
        <v>4600073206</v>
      </c>
      <c r="I123" s="497" t="s">
        <v>1223</v>
      </c>
      <c r="J123" s="382">
        <v>1</v>
      </c>
      <c r="K123" s="174" t="s">
        <v>189</v>
      </c>
      <c r="L123" s="383">
        <f>IF(BD.PD7[[#This Row],[Mon]]="DOP",1,HLOOKUP(BD.PD7[[#This Row],[Mon]],$K$1:$L$2,2,FALSE))</f>
        <v>77</v>
      </c>
      <c r="M123" s="385">
        <v>632.57000000000005</v>
      </c>
      <c r="N123" s="243">
        <f>BD.PD7[[#This Row],[Cant.]]*BD.PD7[[#This Row],[ Tasa ]]*BD.PD7[[#This Row],[ Precio Und.]]</f>
        <v>48707.890000000007</v>
      </c>
      <c r="O123" s="386">
        <v>0.12</v>
      </c>
      <c r="P123" s="243">
        <f>IF(BD.PD7[[#This Row],[Liquid. '[%']]]&lt;&gt;0,(BD.PD7[[#This Row],[Valor Neto '[DOP']]]*BD.PD7[[#This Row],[Liquid. '[%']]])+BD.PD7[[#This Row],[Valor Neto '[DOP']]],BD.PD7[[#This Row],[Valor Neto '[DOP']]])</f>
        <v>54552.836800000005</v>
      </c>
      <c r="Q123" s="243">
        <f>BD.PD7[[#This Row],[Ppto. Orden Interna '[DOP']]]/HLOOKUP("USD",$K$1:$L$2,2,FALSE)</f>
        <v>839.27441230769239</v>
      </c>
      <c r="R123" s="494" t="s">
        <v>339</v>
      </c>
      <c r="S123" s="387"/>
      <c r="T123" s="387"/>
      <c r="U123" s="492" t="s">
        <v>321</v>
      </c>
      <c r="V123" s="493">
        <v>801670</v>
      </c>
      <c r="W123" s="494" t="s">
        <v>339</v>
      </c>
      <c r="X123" s="495">
        <v>4</v>
      </c>
      <c r="Y123" s="403">
        <v>0.6</v>
      </c>
      <c r="Z123" s="243">
        <f>BD.PD7[[#This Row],[Av.P1 '[%']]]*BD.PD7[[#This Row],[Ppto. Orden Interna '[DOP']]]</f>
        <v>32731.702080000003</v>
      </c>
      <c r="AA123" s="511">
        <v>8</v>
      </c>
      <c r="AB123" s="403">
        <v>0.4</v>
      </c>
      <c r="AC123" s="243">
        <f>BD.PD7[[#This Row],[Av.P2 '[%']]]*BD.PD7[[#This Row],[Ppto. Orden Interna '[DOP']]]</f>
        <v>21821.134720000002</v>
      </c>
      <c r="AD123" s="514"/>
      <c r="AE123" s="404"/>
      <c r="AF123" s="243">
        <f>BD.PD7[[#This Row],[Av.P3 '[%']]]*BD.PD7[[#This Row],[Ppto. Orden Interna '[DOP']]]</f>
        <v>0</v>
      </c>
      <c r="AG123" s="243"/>
      <c r="AH123" s="243"/>
      <c r="AI123" s="243">
        <f>BD.PD7[[#This Row],[Av.P2 '[%']]]*BD.PD7[[#This Row],[Ppto. Orden Interna '[DOP']]]</f>
        <v>21821.134720000002</v>
      </c>
      <c r="AJ123" s="243"/>
      <c r="AK123" s="243"/>
      <c r="AL123" s="243">
        <f>BD.PD7[[#This Row],[Av.P2 '[%']]]*BD.PD7[[#This Row],[Ppto. Orden Interna '[DOP']]]</f>
        <v>21821.134720000002</v>
      </c>
      <c r="AM123" s="496">
        <f>BD.PD7[[#This Row],[Pago 3]]+BD.PD7[[#This Row],[Pago 2]]+BD.PD7[[#This Row],[Pago 1]]</f>
        <v>54552.836800000005</v>
      </c>
      <c r="AN123" s="308" t="s">
        <v>244</v>
      </c>
      <c r="AO123" s="308" t="s">
        <v>245</v>
      </c>
      <c r="AP123" s="308" t="s">
        <v>246</v>
      </c>
      <c r="AQ123" s="308" t="s">
        <v>247</v>
      </c>
      <c r="AR123" s="308">
        <v>594</v>
      </c>
      <c r="AS123" s="308" t="s">
        <v>258</v>
      </c>
      <c r="AT123" s="249" t="s">
        <v>1277</v>
      </c>
      <c r="AU123" s="249" t="s">
        <v>69</v>
      </c>
    </row>
    <row r="124" spans="1:47" hidden="1" x14ac:dyDescent="0.3">
      <c r="A124" s="174">
        <v>5.03</v>
      </c>
      <c r="B124" s="231"/>
      <c r="C124" s="232" t="str">
        <f>VLOOKUP(BD.PD7[[#This Row],[Pos]],PPto[],3,FALSE)</f>
        <v>5.03 Neveras, Centrales y Evaporadores</v>
      </c>
      <c r="D124" s="174" t="s">
        <v>23</v>
      </c>
      <c r="E124" s="305" t="str">
        <f>IF(BD.PD7[[#This Row],[.]]="*",VLOOKUP(BD.PD7[[#This Row],[Pos]],Presupuesto!A:H,7,FALSE),"")</f>
        <v/>
      </c>
      <c r="F124" s="510" t="s">
        <v>345</v>
      </c>
      <c r="G124" s="511" t="s">
        <v>1220</v>
      </c>
      <c r="H124" s="517">
        <v>4600073206</v>
      </c>
      <c r="I124" s="497" t="s">
        <v>1223</v>
      </c>
      <c r="J124" s="382">
        <v>1</v>
      </c>
      <c r="K124" s="174" t="s">
        <v>189</v>
      </c>
      <c r="L124" s="383">
        <f>IF(BD.PD7[[#This Row],[Mon]]="DOP",1,HLOOKUP(BD.PD7[[#This Row],[Mon]],$K$1:$L$2,2,FALSE))</f>
        <v>77</v>
      </c>
      <c r="M124" s="385">
        <v>7051.6</v>
      </c>
      <c r="N124" s="243">
        <f>BD.PD7[[#This Row],[Cant.]]*BD.PD7[[#This Row],[ Tasa ]]*BD.PD7[[#This Row],[ Precio Und.]]</f>
        <v>542973.20000000007</v>
      </c>
      <c r="O124" s="386">
        <v>0.12</v>
      </c>
      <c r="P124" s="243">
        <f>IF(BD.PD7[[#This Row],[Liquid. '[%']]]&lt;&gt;0,(BD.PD7[[#This Row],[Valor Neto '[DOP']]]*BD.PD7[[#This Row],[Liquid. '[%']]])+BD.PD7[[#This Row],[Valor Neto '[DOP']]],BD.PD7[[#This Row],[Valor Neto '[DOP']]])</f>
        <v>608129.98400000005</v>
      </c>
      <c r="Q124" s="243">
        <f>BD.PD7[[#This Row],[Ppto. Orden Interna '[DOP']]]/HLOOKUP("USD",$K$1:$L$2,2,FALSE)</f>
        <v>9355.8459076923082</v>
      </c>
      <c r="R124" s="494" t="s">
        <v>339</v>
      </c>
      <c r="S124" s="387"/>
      <c r="T124" s="387"/>
      <c r="U124" s="492" t="s">
        <v>321</v>
      </c>
      <c r="V124" s="493">
        <v>801670</v>
      </c>
      <c r="W124" s="494" t="s">
        <v>339</v>
      </c>
      <c r="X124" s="495">
        <v>4</v>
      </c>
      <c r="Y124" s="403">
        <v>0.6</v>
      </c>
      <c r="Z124" s="243">
        <f>BD.PD7[[#This Row],[Av.P1 '[%']]]*BD.PD7[[#This Row],[Ppto. Orden Interna '[DOP']]]</f>
        <v>364877.99040000001</v>
      </c>
      <c r="AA124" s="511">
        <v>8</v>
      </c>
      <c r="AB124" s="403">
        <v>0.4</v>
      </c>
      <c r="AC124" s="243">
        <f>BD.PD7[[#This Row],[Av.P2 '[%']]]*BD.PD7[[#This Row],[Ppto. Orden Interna '[DOP']]]</f>
        <v>243251.99360000005</v>
      </c>
      <c r="AD124" s="514"/>
      <c r="AE124" s="404"/>
      <c r="AF124" s="243">
        <f>BD.PD7[[#This Row],[Av.P3 '[%']]]*BD.PD7[[#This Row],[Ppto. Orden Interna '[DOP']]]</f>
        <v>0</v>
      </c>
      <c r="AG124" s="243"/>
      <c r="AH124" s="243"/>
      <c r="AI124" s="243">
        <f>BD.PD7[[#This Row],[Av.P2 '[%']]]*BD.PD7[[#This Row],[Ppto. Orden Interna '[DOP']]]</f>
        <v>243251.99360000005</v>
      </c>
      <c r="AJ124" s="243"/>
      <c r="AK124" s="243"/>
      <c r="AL124" s="243">
        <f>BD.PD7[[#This Row],[Av.P2 '[%']]]*BD.PD7[[#This Row],[Ppto. Orden Interna '[DOP']]]</f>
        <v>243251.99360000005</v>
      </c>
      <c r="AM124" s="496">
        <f>BD.PD7[[#This Row],[Pago 3]]+BD.PD7[[#This Row],[Pago 2]]+BD.PD7[[#This Row],[Pago 1]]</f>
        <v>608129.98400000005</v>
      </c>
      <c r="AN124" s="308" t="s">
        <v>244</v>
      </c>
      <c r="AO124" s="308" t="s">
        <v>245</v>
      </c>
      <c r="AP124" s="308" t="s">
        <v>246</v>
      </c>
      <c r="AQ124" s="308" t="s">
        <v>247</v>
      </c>
      <c r="AR124" s="308">
        <v>594</v>
      </c>
      <c r="AS124" s="308" t="s">
        <v>258</v>
      </c>
      <c r="AT124" s="249" t="s">
        <v>1277</v>
      </c>
      <c r="AU124" s="249" t="s">
        <v>69</v>
      </c>
    </row>
    <row r="125" spans="1:47" hidden="1" x14ac:dyDescent="0.3">
      <c r="A125" s="174">
        <v>5.03</v>
      </c>
      <c r="B125" s="231"/>
      <c r="C125" s="232" t="str">
        <f>VLOOKUP(BD.PD7[[#This Row],[Pos]],PPto[],3,FALSE)</f>
        <v>5.03 Neveras, Centrales y Evaporadores</v>
      </c>
      <c r="D125" s="174" t="s">
        <v>23</v>
      </c>
      <c r="E125" s="305" t="str">
        <f>IF(BD.PD7[[#This Row],[.]]="*",VLOOKUP(BD.PD7[[#This Row],[Pos]],Presupuesto!A:H,7,FALSE),"")</f>
        <v/>
      </c>
      <c r="F125" s="510" t="s">
        <v>346</v>
      </c>
      <c r="G125" s="511" t="s">
        <v>1220</v>
      </c>
      <c r="H125" s="517">
        <v>4600073206</v>
      </c>
      <c r="I125" s="497" t="s">
        <v>1223</v>
      </c>
      <c r="J125" s="382">
        <v>2</v>
      </c>
      <c r="K125" s="174" t="s">
        <v>189</v>
      </c>
      <c r="L125" s="383">
        <f>IF(BD.PD7[[#This Row],[Mon]]="DOP",1,HLOOKUP(BD.PD7[[#This Row],[Mon]],$K$1:$L$2,2,FALSE))</f>
        <v>77</v>
      </c>
      <c r="M125" s="385">
        <v>653.30999999999995</v>
      </c>
      <c r="N125" s="243">
        <f>BD.PD7[[#This Row],[Cant.]]*BD.PD7[[#This Row],[ Tasa ]]*BD.PD7[[#This Row],[ Precio Und.]]</f>
        <v>100609.73999999999</v>
      </c>
      <c r="O125" s="386">
        <v>0.12</v>
      </c>
      <c r="P125" s="243">
        <f>IF(BD.PD7[[#This Row],[Liquid. '[%']]]&lt;&gt;0,(BD.PD7[[#This Row],[Valor Neto '[DOP']]]*BD.PD7[[#This Row],[Liquid. '[%']]])+BD.PD7[[#This Row],[Valor Neto '[DOP']]],BD.PD7[[#This Row],[Valor Neto '[DOP']]])</f>
        <v>112682.90879999999</v>
      </c>
      <c r="Q125" s="243">
        <f>BD.PD7[[#This Row],[Ppto. Orden Interna '[DOP']]]/HLOOKUP("USD",$K$1:$L$2,2,FALSE)</f>
        <v>1733.5832123076921</v>
      </c>
      <c r="R125" s="494" t="s">
        <v>339</v>
      </c>
      <c r="S125" s="387"/>
      <c r="T125" s="387"/>
      <c r="U125" s="492" t="s">
        <v>321</v>
      </c>
      <c r="V125" s="493">
        <v>801670</v>
      </c>
      <c r="W125" s="494" t="s">
        <v>339</v>
      </c>
      <c r="X125" s="495">
        <v>4</v>
      </c>
      <c r="Y125" s="403">
        <v>0.6</v>
      </c>
      <c r="Z125" s="243">
        <f>BD.PD7[[#This Row],[Av.P1 '[%']]]*BD.PD7[[#This Row],[Ppto. Orden Interna '[DOP']]]</f>
        <v>67609.745279999988</v>
      </c>
      <c r="AA125" s="511">
        <v>8</v>
      </c>
      <c r="AB125" s="403">
        <v>0.4</v>
      </c>
      <c r="AC125" s="243">
        <f>BD.PD7[[#This Row],[Av.P2 '[%']]]*BD.PD7[[#This Row],[Ppto. Orden Interna '[DOP']]]</f>
        <v>45073.163520000002</v>
      </c>
      <c r="AD125" s="514"/>
      <c r="AE125" s="404"/>
      <c r="AF125" s="243">
        <f>BD.PD7[[#This Row],[Av.P3 '[%']]]*BD.PD7[[#This Row],[Ppto. Orden Interna '[DOP']]]</f>
        <v>0</v>
      </c>
      <c r="AG125" s="243"/>
      <c r="AH125" s="243"/>
      <c r="AI125" s="243">
        <f>BD.PD7[[#This Row],[Av.P2 '[%']]]*BD.PD7[[#This Row],[Ppto. Orden Interna '[DOP']]]</f>
        <v>45073.163520000002</v>
      </c>
      <c r="AJ125" s="243"/>
      <c r="AK125" s="243"/>
      <c r="AL125" s="243">
        <f>BD.PD7[[#This Row],[Av.P2 '[%']]]*BD.PD7[[#This Row],[Ppto. Orden Interna '[DOP']]]</f>
        <v>45073.163520000002</v>
      </c>
      <c r="AM125" s="496">
        <f>BD.PD7[[#This Row],[Pago 3]]+BD.PD7[[#This Row],[Pago 2]]+BD.PD7[[#This Row],[Pago 1]]</f>
        <v>112682.90879999999</v>
      </c>
      <c r="AN125" s="308" t="s">
        <v>244</v>
      </c>
      <c r="AO125" s="308" t="s">
        <v>245</v>
      </c>
      <c r="AP125" s="308" t="s">
        <v>246</v>
      </c>
      <c r="AQ125" s="308" t="s">
        <v>247</v>
      </c>
      <c r="AR125" s="308">
        <v>594</v>
      </c>
      <c r="AS125" s="308" t="s">
        <v>258</v>
      </c>
      <c r="AT125" s="249" t="s">
        <v>1277</v>
      </c>
      <c r="AU125" s="249" t="s">
        <v>69</v>
      </c>
    </row>
    <row r="126" spans="1:47" hidden="1" x14ac:dyDescent="0.3">
      <c r="A126" s="174">
        <v>5.03</v>
      </c>
      <c r="B126" s="231"/>
      <c r="C126" s="232" t="str">
        <f>VLOOKUP(BD.PD7[[#This Row],[Pos]],PPto[],3,FALSE)</f>
        <v>5.03 Neveras, Centrales y Evaporadores</v>
      </c>
      <c r="D126" s="174" t="s">
        <v>23</v>
      </c>
      <c r="E126" s="305" t="str">
        <f>IF(BD.PD7[[#This Row],[.]]="*",VLOOKUP(BD.PD7[[#This Row],[Pos]],Presupuesto!A:H,7,FALSE),"")</f>
        <v/>
      </c>
      <c r="F126" s="510" t="s">
        <v>347</v>
      </c>
      <c r="G126" s="511" t="s">
        <v>1220</v>
      </c>
      <c r="H126" s="517">
        <v>4600073206</v>
      </c>
      <c r="I126" s="497" t="s">
        <v>1223</v>
      </c>
      <c r="J126" s="382">
        <v>1</v>
      </c>
      <c r="K126" s="174" t="s">
        <v>189</v>
      </c>
      <c r="L126" s="383">
        <f>IF(BD.PD7[[#This Row],[Mon]]="DOP",1,HLOOKUP(BD.PD7[[#This Row],[Mon]],$K$1:$L$2,2,FALSE))</f>
        <v>77</v>
      </c>
      <c r="M126" s="385">
        <v>8316.74</v>
      </c>
      <c r="N126" s="243">
        <f>BD.PD7[[#This Row],[Cant.]]*BD.PD7[[#This Row],[ Tasa ]]*BD.PD7[[#This Row],[ Precio Und.]]</f>
        <v>640388.98</v>
      </c>
      <c r="O126" s="386">
        <v>0.12</v>
      </c>
      <c r="P126" s="243">
        <f>IF(BD.PD7[[#This Row],[Liquid. '[%']]]&lt;&gt;0,(BD.PD7[[#This Row],[Valor Neto '[DOP']]]*BD.PD7[[#This Row],[Liquid. '[%']]])+BD.PD7[[#This Row],[Valor Neto '[DOP']]],BD.PD7[[#This Row],[Valor Neto '[DOP']]])</f>
        <v>717235.65760000004</v>
      </c>
      <c r="Q126" s="243">
        <f>BD.PD7[[#This Row],[Ppto. Orden Interna '[DOP']]]/HLOOKUP("USD",$K$1:$L$2,2,FALSE)</f>
        <v>11034.394732307694</v>
      </c>
      <c r="R126" s="494" t="s">
        <v>339</v>
      </c>
      <c r="S126" s="387"/>
      <c r="T126" s="387"/>
      <c r="U126" s="492" t="s">
        <v>321</v>
      </c>
      <c r="V126" s="493">
        <v>801670</v>
      </c>
      <c r="W126" s="494" t="s">
        <v>339</v>
      </c>
      <c r="X126" s="495">
        <v>4</v>
      </c>
      <c r="Y126" s="403">
        <v>0.6</v>
      </c>
      <c r="Z126" s="243">
        <f>BD.PD7[[#This Row],[Av.P1 '[%']]]*BD.PD7[[#This Row],[Ppto. Orden Interna '[DOP']]]</f>
        <v>430341.39455999999</v>
      </c>
      <c r="AA126" s="511">
        <v>8</v>
      </c>
      <c r="AB126" s="403">
        <v>0.4</v>
      </c>
      <c r="AC126" s="243">
        <f>BD.PD7[[#This Row],[Av.P2 '[%']]]*BD.PD7[[#This Row],[Ppto. Orden Interna '[DOP']]]</f>
        <v>286894.26304000005</v>
      </c>
      <c r="AD126" s="514"/>
      <c r="AE126" s="404"/>
      <c r="AF126" s="243">
        <f>BD.PD7[[#This Row],[Av.P3 '[%']]]*BD.PD7[[#This Row],[Ppto. Orden Interna '[DOP']]]</f>
        <v>0</v>
      </c>
      <c r="AG126" s="243"/>
      <c r="AH126" s="243"/>
      <c r="AI126" s="243">
        <f>BD.PD7[[#This Row],[Av.P2 '[%']]]*BD.PD7[[#This Row],[Ppto. Orden Interna '[DOP']]]</f>
        <v>286894.26304000005</v>
      </c>
      <c r="AJ126" s="243"/>
      <c r="AK126" s="243"/>
      <c r="AL126" s="243">
        <f>BD.PD7[[#This Row],[Av.P2 '[%']]]*BD.PD7[[#This Row],[Ppto. Orden Interna '[DOP']]]</f>
        <v>286894.26304000005</v>
      </c>
      <c r="AM126" s="496">
        <f>BD.PD7[[#This Row],[Pago 3]]+BD.PD7[[#This Row],[Pago 2]]+BD.PD7[[#This Row],[Pago 1]]</f>
        <v>717235.65760000004</v>
      </c>
      <c r="AN126" s="308" t="s">
        <v>244</v>
      </c>
      <c r="AO126" s="308" t="s">
        <v>245</v>
      </c>
      <c r="AP126" s="308" t="s">
        <v>246</v>
      </c>
      <c r="AQ126" s="308" t="s">
        <v>247</v>
      </c>
      <c r="AR126" s="308">
        <v>594</v>
      </c>
      <c r="AS126" s="308" t="s">
        <v>258</v>
      </c>
      <c r="AT126" s="249" t="s">
        <v>1277</v>
      </c>
      <c r="AU126" s="249" t="s">
        <v>69</v>
      </c>
    </row>
    <row r="127" spans="1:47" hidden="1" x14ac:dyDescent="0.3">
      <c r="A127" s="174">
        <v>5.03</v>
      </c>
      <c r="B127" s="231"/>
      <c r="C127" s="232" t="str">
        <f>VLOOKUP(BD.PD7[[#This Row],[Pos]],PPto[],3,FALSE)</f>
        <v>5.03 Neveras, Centrales y Evaporadores</v>
      </c>
      <c r="D127" s="174" t="s">
        <v>23</v>
      </c>
      <c r="E127" s="305" t="str">
        <f>IF(BD.PD7[[#This Row],[.]]="*",VLOOKUP(BD.PD7[[#This Row],[Pos]],Presupuesto!A:H,7,FALSE),"")</f>
        <v/>
      </c>
      <c r="F127" s="510" t="s">
        <v>346</v>
      </c>
      <c r="G127" s="511" t="s">
        <v>1220</v>
      </c>
      <c r="H127" s="517">
        <v>4600073206</v>
      </c>
      <c r="I127" s="497" t="s">
        <v>1223</v>
      </c>
      <c r="J127" s="382">
        <v>1</v>
      </c>
      <c r="K127" s="174" t="s">
        <v>189</v>
      </c>
      <c r="L127" s="383">
        <f>IF(BD.PD7[[#This Row],[Mon]]="DOP",1,HLOOKUP(BD.PD7[[#This Row],[Mon]],$K$1:$L$2,2,FALSE))</f>
        <v>77</v>
      </c>
      <c r="M127" s="385">
        <v>653.30999999999995</v>
      </c>
      <c r="N127" s="243">
        <f>BD.PD7[[#This Row],[Cant.]]*BD.PD7[[#This Row],[ Tasa ]]*BD.PD7[[#This Row],[ Precio Und.]]</f>
        <v>50304.869999999995</v>
      </c>
      <c r="O127" s="386">
        <v>0.12</v>
      </c>
      <c r="P127" s="243">
        <f>IF(BD.PD7[[#This Row],[Liquid. '[%']]]&lt;&gt;0,(BD.PD7[[#This Row],[Valor Neto '[DOP']]]*BD.PD7[[#This Row],[Liquid. '[%']]])+BD.PD7[[#This Row],[Valor Neto '[DOP']]],BD.PD7[[#This Row],[Valor Neto '[DOP']]])</f>
        <v>56341.454399999995</v>
      </c>
      <c r="Q127" s="243">
        <f>BD.PD7[[#This Row],[Ppto. Orden Interna '[DOP']]]/HLOOKUP("USD",$K$1:$L$2,2,FALSE)</f>
        <v>866.79160615384603</v>
      </c>
      <c r="R127" s="494" t="s">
        <v>339</v>
      </c>
      <c r="S127" s="387"/>
      <c r="T127" s="387"/>
      <c r="U127" s="492" t="s">
        <v>321</v>
      </c>
      <c r="V127" s="493">
        <v>801670</v>
      </c>
      <c r="W127" s="494" t="s">
        <v>339</v>
      </c>
      <c r="X127" s="495">
        <v>4</v>
      </c>
      <c r="Y127" s="403">
        <v>0.6</v>
      </c>
      <c r="Z127" s="243">
        <f>BD.PD7[[#This Row],[Av.P1 '[%']]]*BD.PD7[[#This Row],[Ppto. Orden Interna '[DOP']]]</f>
        <v>33804.872639999994</v>
      </c>
      <c r="AA127" s="511">
        <v>8</v>
      </c>
      <c r="AB127" s="403">
        <v>0.4</v>
      </c>
      <c r="AC127" s="243">
        <f>BD.PD7[[#This Row],[Av.P2 '[%']]]*BD.PD7[[#This Row],[Ppto. Orden Interna '[DOP']]]</f>
        <v>22536.581760000001</v>
      </c>
      <c r="AD127" s="514"/>
      <c r="AE127" s="404"/>
      <c r="AF127" s="243">
        <f>BD.PD7[[#This Row],[Av.P3 '[%']]]*BD.PD7[[#This Row],[Ppto. Orden Interna '[DOP']]]</f>
        <v>0</v>
      </c>
      <c r="AG127" s="243"/>
      <c r="AH127" s="243"/>
      <c r="AI127" s="243">
        <f>BD.PD7[[#This Row],[Av.P2 '[%']]]*BD.PD7[[#This Row],[Ppto. Orden Interna '[DOP']]]</f>
        <v>22536.581760000001</v>
      </c>
      <c r="AJ127" s="243"/>
      <c r="AK127" s="243"/>
      <c r="AL127" s="243">
        <f>BD.PD7[[#This Row],[Av.P2 '[%']]]*BD.PD7[[#This Row],[Ppto. Orden Interna '[DOP']]]</f>
        <v>22536.581760000001</v>
      </c>
      <c r="AM127" s="496">
        <f>BD.PD7[[#This Row],[Pago 3]]+BD.PD7[[#This Row],[Pago 2]]+BD.PD7[[#This Row],[Pago 1]]</f>
        <v>56341.454399999995</v>
      </c>
      <c r="AN127" s="308" t="s">
        <v>244</v>
      </c>
      <c r="AO127" s="308" t="s">
        <v>245</v>
      </c>
      <c r="AP127" s="308" t="s">
        <v>246</v>
      </c>
      <c r="AQ127" s="308" t="s">
        <v>247</v>
      </c>
      <c r="AR127" s="308">
        <v>594</v>
      </c>
      <c r="AS127" s="308" t="s">
        <v>258</v>
      </c>
      <c r="AT127" s="249" t="s">
        <v>1277</v>
      </c>
      <c r="AU127" s="249" t="s">
        <v>69</v>
      </c>
    </row>
    <row r="128" spans="1:47" hidden="1" x14ac:dyDescent="0.3">
      <c r="A128" s="174">
        <v>5.03</v>
      </c>
      <c r="B128" s="231"/>
      <c r="C128" s="232" t="str">
        <f>VLOOKUP(BD.PD7[[#This Row],[Pos]],PPto[],3,FALSE)</f>
        <v>5.03 Neveras, Centrales y Evaporadores</v>
      </c>
      <c r="D128" s="174" t="s">
        <v>23</v>
      </c>
      <c r="E128" s="305" t="str">
        <f>IF(BD.PD7[[#This Row],[.]]="*",VLOOKUP(BD.PD7[[#This Row],[Pos]],Presupuesto!A:H,7,FALSE),"")</f>
        <v/>
      </c>
      <c r="F128" s="510" t="s">
        <v>348</v>
      </c>
      <c r="G128" s="511" t="s">
        <v>1220</v>
      </c>
      <c r="H128" s="517">
        <v>4600073206</v>
      </c>
      <c r="I128" s="497" t="s">
        <v>1223</v>
      </c>
      <c r="J128" s="382">
        <v>1</v>
      </c>
      <c r="K128" s="174" t="s">
        <v>189</v>
      </c>
      <c r="L128" s="383">
        <f>IF(BD.PD7[[#This Row],[Mon]]="DOP",1,HLOOKUP(BD.PD7[[#This Row],[Mon]],$K$1:$L$2,2,FALSE))</f>
        <v>77</v>
      </c>
      <c r="M128" s="385">
        <v>684.42</v>
      </c>
      <c r="N128" s="243">
        <f>BD.PD7[[#This Row],[Cant.]]*BD.PD7[[#This Row],[ Tasa ]]*BD.PD7[[#This Row],[ Precio Und.]]</f>
        <v>52700.34</v>
      </c>
      <c r="O128" s="386">
        <v>0.12</v>
      </c>
      <c r="P128" s="243">
        <f>IF(BD.PD7[[#This Row],[Liquid. '[%']]]&lt;&gt;0,(BD.PD7[[#This Row],[Valor Neto '[DOP']]]*BD.PD7[[#This Row],[Liquid. '[%']]])+BD.PD7[[#This Row],[Valor Neto '[DOP']]],BD.PD7[[#This Row],[Valor Neto '[DOP']]])</f>
        <v>59024.380799999999</v>
      </c>
      <c r="Q128" s="243">
        <f>BD.PD7[[#This Row],[Ppto. Orden Interna '[DOP']]]/HLOOKUP("USD",$K$1:$L$2,2,FALSE)</f>
        <v>908.0673969230769</v>
      </c>
      <c r="R128" s="494" t="s">
        <v>339</v>
      </c>
      <c r="S128" s="387"/>
      <c r="T128" s="387"/>
      <c r="U128" s="492" t="s">
        <v>321</v>
      </c>
      <c r="V128" s="493">
        <v>801670</v>
      </c>
      <c r="W128" s="494" t="s">
        <v>339</v>
      </c>
      <c r="X128" s="495">
        <v>4</v>
      </c>
      <c r="Y128" s="403">
        <v>0.6</v>
      </c>
      <c r="Z128" s="243">
        <f>BD.PD7[[#This Row],[Av.P1 '[%']]]*BD.PD7[[#This Row],[Ppto. Orden Interna '[DOP']]]</f>
        <v>35414.628479999999</v>
      </c>
      <c r="AA128" s="511">
        <v>8</v>
      </c>
      <c r="AB128" s="403">
        <v>0.4</v>
      </c>
      <c r="AC128" s="243">
        <f>BD.PD7[[#This Row],[Av.P2 '[%']]]*BD.PD7[[#This Row],[Ppto. Orden Interna '[DOP']]]</f>
        <v>23609.75232</v>
      </c>
      <c r="AD128" s="514"/>
      <c r="AE128" s="404"/>
      <c r="AF128" s="243">
        <f>BD.PD7[[#This Row],[Av.P3 '[%']]]*BD.PD7[[#This Row],[Ppto. Orden Interna '[DOP']]]</f>
        <v>0</v>
      </c>
      <c r="AG128" s="243"/>
      <c r="AH128" s="243"/>
      <c r="AI128" s="243">
        <f>BD.PD7[[#This Row],[Av.P2 '[%']]]*BD.PD7[[#This Row],[Ppto. Orden Interna '[DOP']]]</f>
        <v>23609.75232</v>
      </c>
      <c r="AJ128" s="243"/>
      <c r="AK128" s="243"/>
      <c r="AL128" s="243">
        <f>BD.PD7[[#This Row],[Av.P2 '[%']]]*BD.PD7[[#This Row],[Ppto. Orden Interna '[DOP']]]</f>
        <v>23609.75232</v>
      </c>
      <c r="AM128" s="496">
        <f>BD.PD7[[#This Row],[Pago 3]]+BD.PD7[[#This Row],[Pago 2]]+BD.PD7[[#This Row],[Pago 1]]</f>
        <v>59024.380799999999</v>
      </c>
      <c r="AN128" s="308" t="s">
        <v>244</v>
      </c>
      <c r="AO128" s="308" t="s">
        <v>245</v>
      </c>
      <c r="AP128" s="308" t="s">
        <v>246</v>
      </c>
      <c r="AQ128" s="308" t="s">
        <v>247</v>
      </c>
      <c r="AR128" s="308">
        <v>594</v>
      </c>
      <c r="AS128" s="308" t="s">
        <v>258</v>
      </c>
      <c r="AT128" s="249" t="s">
        <v>1277</v>
      </c>
      <c r="AU128" s="249" t="s">
        <v>69</v>
      </c>
    </row>
    <row r="129" spans="1:47" hidden="1" x14ac:dyDescent="0.3">
      <c r="A129" s="174">
        <v>5.03</v>
      </c>
      <c r="B129" s="231"/>
      <c r="C129" s="232" t="str">
        <f>VLOOKUP(BD.PD7[[#This Row],[Pos]],PPto[],3,FALSE)</f>
        <v>5.03 Neveras, Centrales y Evaporadores</v>
      </c>
      <c r="D129" s="174" t="s">
        <v>23</v>
      </c>
      <c r="E129" s="305" t="str">
        <f>IF(BD.PD7[[#This Row],[.]]="*",VLOOKUP(BD.PD7[[#This Row],[Pos]],Presupuesto!A:H,7,FALSE),"")</f>
        <v/>
      </c>
      <c r="F129" s="510" t="s">
        <v>347</v>
      </c>
      <c r="G129" s="511" t="s">
        <v>1220</v>
      </c>
      <c r="H129" s="517">
        <v>4600073206</v>
      </c>
      <c r="I129" s="497" t="s">
        <v>1223</v>
      </c>
      <c r="J129" s="382">
        <v>2</v>
      </c>
      <c r="K129" s="174" t="s">
        <v>189</v>
      </c>
      <c r="L129" s="383">
        <f>IF(BD.PD7[[#This Row],[Mon]]="DOP",1,HLOOKUP(BD.PD7[[#This Row],[Mon]],$K$1:$L$2,2,FALSE))</f>
        <v>77</v>
      </c>
      <c r="M129" s="385">
        <v>8316.74</v>
      </c>
      <c r="N129" s="243">
        <f>BD.PD7[[#This Row],[Cant.]]*BD.PD7[[#This Row],[ Tasa ]]*BD.PD7[[#This Row],[ Precio Und.]]</f>
        <v>1280777.96</v>
      </c>
      <c r="O129" s="386">
        <v>0.12</v>
      </c>
      <c r="P129" s="243">
        <f>IF(BD.PD7[[#This Row],[Liquid. '[%']]]&lt;&gt;0,(BD.PD7[[#This Row],[Valor Neto '[DOP']]]*BD.PD7[[#This Row],[Liquid. '[%']]])+BD.PD7[[#This Row],[Valor Neto '[DOP']]],BD.PD7[[#This Row],[Valor Neto '[DOP']]])</f>
        <v>1434471.3152000001</v>
      </c>
      <c r="Q129" s="243">
        <f>BD.PD7[[#This Row],[Ppto. Orden Interna '[DOP']]]/HLOOKUP("USD",$K$1:$L$2,2,FALSE)</f>
        <v>22068.789464615387</v>
      </c>
      <c r="R129" s="494" t="s">
        <v>339</v>
      </c>
      <c r="S129" s="387"/>
      <c r="T129" s="387"/>
      <c r="U129" s="492" t="s">
        <v>321</v>
      </c>
      <c r="V129" s="493">
        <v>801670</v>
      </c>
      <c r="W129" s="494" t="s">
        <v>339</v>
      </c>
      <c r="X129" s="495">
        <v>4</v>
      </c>
      <c r="Y129" s="403">
        <v>0.6</v>
      </c>
      <c r="Z129" s="243">
        <f>BD.PD7[[#This Row],[Av.P1 '[%']]]*BD.PD7[[#This Row],[Ppto. Orden Interna '[DOP']]]</f>
        <v>860682.78911999997</v>
      </c>
      <c r="AA129" s="511">
        <v>8</v>
      </c>
      <c r="AB129" s="403">
        <v>0.4</v>
      </c>
      <c r="AC129" s="243">
        <f>BD.PD7[[#This Row],[Av.P2 '[%']]]*BD.PD7[[#This Row],[Ppto. Orden Interna '[DOP']]]</f>
        <v>573788.5260800001</v>
      </c>
      <c r="AD129" s="514"/>
      <c r="AE129" s="404"/>
      <c r="AF129" s="243">
        <f>BD.PD7[[#This Row],[Av.P3 '[%']]]*BD.PD7[[#This Row],[Ppto. Orden Interna '[DOP']]]</f>
        <v>0</v>
      </c>
      <c r="AG129" s="243"/>
      <c r="AH129" s="243"/>
      <c r="AI129" s="243">
        <f>BD.PD7[[#This Row],[Av.P2 '[%']]]*BD.PD7[[#This Row],[Ppto. Orden Interna '[DOP']]]</f>
        <v>573788.5260800001</v>
      </c>
      <c r="AJ129" s="243"/>
      <c r="AK129" s="243"/>
      <c r="AL129" s="243">
        <f>BD.PD7[[#This Row],[Av.P2 '[%']]]*BD.PD7[[#This Row],[Ppto. Orden Interna '[DOP']]]</f>
        <v>573788.5260800001</v>
      </c>
      <c r="AM129" s="496">
        <f>BD.PD7[[#This Row],[Pago 3]]+BD.PD7[[#This Row],[Pago 2]]+BD.PD7[[#This Row],[Pago 1]]</f>
        <v>1434471.3152000001</v>
      </c>
      <c r="AN129" s="308" t="s">
        <v>244</v>
      </c>
      <c r="AO129" s="308" t="s">
        <v>245</v>
      </c>
      <c r="AP129" s="308" t="s">
        <v>246</v>
      </c>
      <c r="AQ129" s="308" t="s">
        <v>247</v>
      </c>
      <c r="AR129" s="308">
        <v>594</v>
      </c>
      <c r="AS129" s="308" t="s">
        <v>258</v>
      </c>
      <c r="AT129" s="249" t="s">
        <v>1277</v>
      </c>
      <c r="AU129" s="249" t="s">
        <v>69</v>
      </c>
    </row>
    <row r="130" spans="1:47" hidden="1" x14ac:dyDescent="0.3">
      <c r="A130" s="174">
        <v>5.03</v>
      </c>
      <c r="B130" s="231"/>
      <c r="C130" s="232" t="str">
        <f>VLOOKUP(BD.PD7[[#This Row],[Pos]],PPto[],3,FALSE)</f>
        <v>5.03 Neveras, Centrales y Evaporadores</v>
      </c>
      <c r="D130" s="174" t="s">
        <v>23</v>
      </c>
      <c r="E130" s="305" t="str">
        <f>IF(BD.PD7[[#This Row],[.]]="*",VLOOKUP(BD.PD7[[#This Row],[Pos]],Presupuesto!A:H,7,FALSE),"")</f>
        <v/>
      </c>
      <c r="F130" s="510" t="s">
        <v>349</v>
      </c>
      <c r="G130" s="511" t="s">
        <v>1220</v>
      </c>
      <c r="H130" s="517">
        <v>4600073206</v>
      </c>
      <c r="I130" s="497" t="s">
        <v>1223</v>
      </c>
      <c r="J130" s="382">
        <v>1</v>
      </c>
      <c r="K130" s="174" t="s">
        <v>189</v>
      </c>
      <c r="L130" s="383">
        <f>IF(BD.PD7[[#This Row],[Mon]]="DOP",1,HLOOKUP(BD.PD7[[#This Row],[Mon]],$K$1:$L$2,2,FALSE))</f>
        <v>77</v>
      </c>
      <c r="M130" s="385">
        <v>5703.5</v>
      </c>
      <c r="N130" s="243">
        <f>BD.PD7[[#This Row],[Cant.]]*BD.PD7[[#This Row],[ Tasa ]]*BD.PD7[[#This Row],[ Precio Und.]]</f>
        <v>439169.5</v>
      </c>
      <c r="O130" s="386">
        <v>0.12</v>
      </c>
      <c r="P130" s="243">
        <f>IF(BD.PD7[[#This Row],[Liquid. '[%']]]&lt;&gt;0,(BD.PD7[[#This Row],[Valor Neto '[DOP']]]*BD.PD7[[#This Row],[Liquid. '[%']]])+BD.PD7[[#This Row],[Valor Neto '[DOP']]],BD.PD7[[#This Row],[Valor Neto '[DOP']]])</f>
        <v>491869.83999999997</v>
      </c>
      <c r="Q130" s="243">
        <f>BD.PD7[[#This Row],[Ppto. Orden Interna '[DOP']]]/HLOOKUP("USD",$K$1:$L$2,2,FALSE)</f>
        <v>7567.2283076923068</v>
      </c>
      <c r="R130" s="494" t="s">
        <v>339</v>
      </c>
      <c r="S130" s="387"/>
      <c r="T130" s="387"/>
      <c r="U130" s="492" t="s">
        <v>321</v>
      </c>
      <c r="V130" s="493">
        <v>801670</v>
      </c>
      <c r="W130" s="494" t="s">
        <v>339</v>
      </c>
      <c r="X130" s="495">
        <v>4</v>
      </c>
      <c r="Y130" s="403">
        <v>0.6</v>
      </c>
      <c r="Z130" s="243">
        <f>BD.PD7[[#This Row],[Av.P1 '[%']]]*BD.PD7[[#This Row],[Ppto. Orden Interna '[DOP']]]</f>
        <v>295121.90399999998</v>
      </c>
      <c r="AA130" s="511">
        <v>8</v>
      </c>
      <c r="AB130" s="403">
        <v>0.4</v>
      </c>
      <c r="AC130" s="243">
        <f>BD.PD7[[#This Row],[Av.P2 '[%']]]*BD.PD7[[#This Row],[Ppto. Orden Interna '[DOP']]]</f>
        <v>196747.93599999999</v>
      </c>
      <c r="AD130" s="514"/>
      <c r="AE130" s="404"/>
      <c r="AF130" s="243">
        <f>BD.PD7[[#This Row],[Av.P3 '[%']]]*BD.PD7[[#This Row],[Ppto. Orden Interna '[DOP']]]</f>
        <v>0</v>
      </c>
      <c r="AG130" s="243"/>
      <c r="AH130" s="243"/>
      <c r="AI130" s="243">
        <f>BD.PD7[[#This Row],[Av.P2 '[%']]]*BD.PD7[[#This Row],[Ppto. Orden Interna '[DOP']]]</f>
        <v>196747.93599999999</v>
      </c>
      <c r="AJ130" s="243"/>
      <c r="AK130" s="243"/>
      <c r="AL130" s="243">
        <f>BD.PD7[[#This Row],[Av.P2 '[%']]]*BD.PD7[[#This Row],[Ppto. Orden Interna '[DOP']]]</f>
        <v>196747.93599999999</v>
      </c>
      <c r="AM130" s="496">
        <f>BD.PD7[[#This Row],[Pago 3]]+BD.PD7[[#This Row],[Pago 2]]+BD.PD7[[#This Row],[Pago 1]]</f>
        <v>491869.83999999997</v>
      </c>
      <c r="AN130" s="308" t="s">
        <v>244</v>
      </c>
      <c r="AO130" s="308" t="s">
        <v>245</v>
      </c>
      <c r="AP130" s="308" t="s">
        <v>246</v>
      </c>
      <c r="AQ130" s="308" t="s">
        <v>247</v>
      </c>
      <c r="AR130" s="308">
        <v>594</v>
      </c>
      <c r="AS130" s="308" t="s">
        <v>258</v>
      </c>
      <c r="AT130" s="249" t="s">
        <v>1277</v>
      </c>
      <c r="AU130" s="249" t="s">
        <v>69</v>
      </c>
    </row>
    <row r="131" spans="1:47" hidden="1" x14ac:dyDescent="0.3">
      <c r="A131" s="174">
        <v>5.03</v>
      </c>
      <c r="B131" s="231"/>
      <c r="C131" s="232" t="str">
        <f>VLOOKUP(BD.PD7[[#This Row],[Pos]],PPto[],3,FALSE)</f>
        <v>5.03 Neveras, Centrales y Evaporadores</v>
      </c>
      <c r="D131" s="174" t="s">
        <v>23</v>
      </c>
      <c r="E131" s="305" t="str">
        <f>IF(BD.PD7[[#This Row],[.]]="*",VLOOKUP(BD.PD7[[#This Row],[Pos]],Presupuesto!A:H,7,FALSE),"")</f>
        <v/>
      </c>
      <c r="F131" s="510" t="s">
        <v>341</v>
      </c>
      <c r="G131" s="511" t="s">
        <v>1220</v>
      </c>
      <c r="H131" s="517">
        <v>4600073206</v>
      </c>
      <c r="I131" s="497" t="s">
        <v>1223</v>
      </c>
      <c r="J131" s="382">
        <v>1</v>
      </c>
      <c r="K131" s="174" t="s">
        <v>189</v>
      </c>
      <c r="L131" s="383">
        <f>IF(BD.PD7[[#This Row],[Mon]]="DOP",1,HLOOKUP(BD.PD7[[#This Row],[Mon]],$K$1:$L$2,2,FALSE))</f>
        <v>77</v>
      </c>
      <c r="M131" s="385">
        <v>653.30999999999995</v>
      </c>
      <c r="N131" s="243">
        <f>BD.PD7[[#This Row],[Cant.]]*BD.PD7[[#This Row],[ Tasa ]]*BD.PD7[[#This Row],[ Precio Und.]]</f>
        <v>50304.869999999995</v>
      </c>
      <c r="O131" s="386">
        <v>0.12</v>
      </c>
      <c r="P131" s="243">
        <f>IF(BD.PD7[[#This Row],[Liquid. '[%']]]&lt;&gt;0,(BD.PD7[[#This Row],[Valor Neto '[DOP']]]*BD.PD7[[#This Row],[Liquid. '[%']]])+BD.PD7[[#This Row],[Valor Neto '[DOP']]],BD.PD7[[#This Row],[Valor Neto '[DOP']]])</f>
        <v>56341.454399999995</v>
      </c>
      <c r="Q131" s="243">
        <f>BD.PD7[[#This Row],[Ppto. Orden Interna '[DOP']]]/HLOOKUP("USD",$K$1:$L$2,2,FALSE)</f>
        <v>866.79160615384603</v>
      </c>
      <c r="R131" s="494" t="s">
        <v>339</v>
      </c>
      <c r="S131" s="387"/>
      <c r="T131" s="387"/>
      <c r="U131" s="492" t="s">
        <v>321</v>
      </c>
      <c r="V131" s="493">
        <v>801670</v>
      </c>
      <c r="W131" s="494" t="s">
        <v>339</v>
      </c>
      <c r="X131" s="495">
        <v>4</v>
      </c>
      <c r="Y131" s="403">
        <v>0.6</v>
      </c>
      <c r="Z131" s="243">
        <f>BD.PD7[[#This Row],[Av.P1 '[%']]]*BD.PD7[[#This Row],[Ppto. Orden Interna '[DOP']]]</f>
        <v>33804.872639999994</v>
      </c>
      <c r="AA131" s="511">
        <v>8</v>
      </c>
      <c r="AB131" s="403">
        <v>0.4</v>
      </c>
      <c r="AC131" s="243">
        <f>BD.PD7[[#This Row],[Av.P2 '[%']]]*BD.PD7[[#This Row],[Ppto. Orden Interna '[DOP']]]</f>
        <v>22536.581760000001</v>
      </c>
      <c r="AD131" s="514"/>
      <c r="AE131" s="404"/>
      <c r="AF131" s="243">
        <f>BD.PD7[[#This Row],[Av.P3 '[%']]]*BD.PD7[[#This Row],[Ppto. Orden Interna '[DOP']]]</f>
        <v>0</v>
      </c>
      <c r="AG131" s="243"/>
      <c r="AH131" s="243"/>
      <c r="AI131" s="243">
        <f>BD.PD7[[#This Row],[Av.P2 '[%']]]*BD.PD7[[#This Row],[Ppto. Orden Interna '[DOP']]]</f>
        <v>22536.581760000001</v>
      </c>
      <c r="AJ131" s="243"/>
      <c r="AK131" s="243"/>
      <c r="AL131" s="243">
        <f>BD.PD7[[#This Row],[Av.P2 '[%']]]*BD.PD7[[#This Row],[Ppto. Orden Interna '[DOP']]]</f>
        <v>22536.581760000001</v>
      </c>
      <c r="AM131" s="496">
        <f>BD.PD7[[#This Row],[Pago 3]]+BD.PD7[[#This Row],[Pago 2]]+BD.PD7[[#This Row],[Pago 1]]</f>
        <v>56341.454399999995</v>
      </c>
      <c r="AN131" s="308" t="s">
        <v>244</v>
      </c>
      <c r="AO131" s="308" t="s">
        <v>245</v>
      </c>
      <c r="AP131" s="308" t="s">
        <v>246</v>
      </c>
      <c r="AQ131" s="308" t="s">
        <v>247</v>
      </c>
      <c r="AR131" s="308">
        <v>594</v>
      </c>
      <c r="AS131" s="308" t="s">
        <v>258</v>
      </c>
      <c r="AT131" s="249" t="s">
        <v>1277</v>
      </c>
      <c r="AU131" s="249" t="s">
        <v>69</v>
      </c>
    </row>
    <row r="132" spans="1:47" hidden="1" x14ac:dyDescent="0.3">
      <c r="A132" s="174">
        <v>5.03</v>
      </c>
      <c r="B132" s="231"/>
      <c r="C132" s="232" t="str">
        <f>VLOOKUP(BD.PD7[[#This Row],[Pos]],PPto[],3,FALSE)</f>
        <v>5.03 Neveras, Centrales y Evaporadores</v>
      </c>
      <c r="D132" s="174" t="s">
        <v>23</v>
      </c>
      <c r="E132" s="305" t="str">
        <f>IF(BD.PD7[[#This Row],[.]]="*",VLOOKUP(BD.PD7[[#This Row],[Pos]],Presupuesto!A:H,7,FALSE),"")</f>
        <v/>
      </c>
      <c r="F132" s="234" t="s">
        <v>350</v>
      </c>
      <c r="G132" s="511" t="s">
        <v>1220</v>
      </c>
      <c r="H132" s="517">
        <v>4600075212</v>
      </c>
      <c r="I132" s="497" t="s">
        <v>1223</v>
      </c>
      <c r="J132" s="382">
        <v>2</v>
      </c>
      <c r="K132" s="174" t="s">
        <v>260</v>
      </c>
      <c r="L132" s="383">
        <f>IF(BD.PD7[[#This Row],[Mon]]="DOP",1,HLOOKUP(BD.PD7[[#This Row],[Mon]],$K$1:$L$2,2,FALSE))</f>
        <v>1</v>
      </c>
      <c r="M132" s="377">
        <v>370766.81</v>
      </c>
      <c r="N132" s="243">
        <f>BD.PD7[[#This Row],[Cant.]]*BD.PD7[[#This Row],[ Tasa ]]*BD.PD7[[#This Row],[ Precio Und.]]</f>
        <v>741533.62</v>
      </c>
      <c r="O132" s="386">
        <v>0</v>
      </c>
      <c r="P132" s="243">
        <f>IF(BD.PD7[[#This Row],[Liquid. '[%']]]&lt;&gt;0,(BD.PD7[[#This Row],[Valor Neto '[DOP']]]*BD.PD7[[#This Row],[Liquid. '[%']]])+BD.PD7[[#This Row],[Valor Neto '[DOP']]],BD.PD7[[#This Row],[Valor Neto '[DOP']]])</f>
        <v>741533.62</v>
      </c>
      <c r="Q132" s="243">
        <f>BD.PD7[[#This Row],[Ppto. Orden Interna '[DOP']]]/HLOOKUP("USD",$K$1:$L$2,2,FALSE)</f>
        <v>11408.209538461539</v>
      </c>
      <c r="R132" s="494" t="s">
        <v>339</v>
      </c>
      <c r="S132" s="387"/>
      <c r="T132" s="387"/>
      <c r="U132" s="492" t="s">
        <v>321</v>
      </c>
      <c r="V132" s="493">
        <v>801670</v>
      </c>
      <c r="W132" s="494" t="s">
        <v>339</v>
      </c>
      <c r="X132" s="495">
        <v>8</v>
      </c>
      <c r="Y132" s="404">
        <v>0.6</v>
      </c>
      <c r="Z132" s="243">
        <f>BD.PD7[[#This Row],[Av.P1 '[%']]]*BD.PD7[[#This Row],[Ppto. Orden Interna '[DOP']]]</f>
        <v>444920.17199999996</v>
      </c>
      <c r="AA132" s="511">
        <v>10</v>
      </c>
      <c r="AB132" s="403">
        <v>0.4</v>
      </c>
      <c r="AC132" s="243">
        <f>BD.PD7[[#This Row],[Av.P2 '[%']]]*BD.PD7[[#This Row],[Ppto. Orden Interna '[DOP']]]</f>
        <v>296613.44800000003</v>
      </c>
      <c r="AD132" s="514"/>
      <c r="AE132" s="404"/>
      <c r="AF132" s="243">
        <f>BD.PD7[[#This Row],[Av.P3 '[%']]]*BD.PD7[[#This Row],[Ppto. Orden Interna '[DOP']]]</f>
        <v>0</v>
      </c>
      <c r="AG132" s="243"/>
      <c r="AH132" s="243"/>
      <c r="AI132" s="243">
        <f>BD.PD7[[#This Row],[Av.P2 '[%']]]*BD.PD7[[#This Row],[Ppto. Orden Interna '[DOP']]]</f>
        <v>296613.44800000003</v>
      </c>
      <c r="AJ132" s="243"/>
      <c r="AK132" s="243"/>
      <c r="AL132" s="243">
        <f>BD.PD7[[#This Row],[Av.P2 '[%']]]*BD.PD7[[#This Row],[Ppto. Orden Interna '[DOP']]]</f>
        <v>296613.44800000003</v>
      </c>
      <c r="AM132" s="496">
        <f>BD.PD7[[#This Row],[Pago 3]]+BD.PD7[[#This Row],[Pago 2]]+BD.PD7[[#This Row],[Pago 1]]</f>
        <v>741533.62</v>
      </c>
      <c r="AN132" s="308" t="s">
        <v>244</v>
      </c>
      <c r="AO132" s="308" t="s">
        <v>245</v>
      </c>
      <c r="AP132" s="308" t="s">
        <v>246</v>
      </c>
      <c r="AQ132" s="308" t="s">
        <v>247</v>
      </c>
      <c r="AR132" s="308">
        <v>594</v>
      </c>
      <c r="AS132" s="308" t="s">
        <v>258</v>
      </c>
      <c r="AT132" s="249" t="s">
        <v>1277</v>
      </c>
      <c r="AU132" s="249" t="s">
        <v>69</v>
      </c>
    </row>
    <row r="133" spans="1:47" hidden="1" x14ac:dyDescent="0.3">
      <c r="A133" s="174">
        <v>5.03</v>
      </c>
      <c r="B133" s="231"/>
      <c r="C133" s="232" t="str">
        <f>VLOOKUP(BD.PD7[[#This Row],[Pos]],PPto[],3,FALSE)</f>
        <v>5.03 Neveras, Centrales y Evaporadores</v>
      </c>
      <c r="D133" s="174" t="s">
        <v>23</v>
      </c>
      <c r="E133" s="305" t="str">
        <f>IF(BD.PD7[[#This Row],[.]]="*",VLOOKUP(BD.PD7[[#This Row],[Pos]],Presupuesto!A:H,7,FALSE),"")</f>
        <v/>
      </c>
      <c r="F133" s="234" t="s">
        <v>351</v>
      </c>
      <c r="G133" s="511" t="s">
        <v>1220</v>
      </c>
      <c r="H133" s="517">
        <v>4600074983</v>
      </c>
      <c r="I133" s="497" t="s">
        <v>1223</v>
      </c>
      <c r="J133" s="382">
        <v>2</v>
      </c>
      <c r="K133" s="174" t="s">
        <v>189</v>
      </c>
      <c r="L133" s="383">
        <f>IF(BD.PD7[[#This Row],[Mon]]="DOP",1,HLOOKUP(BD.PD7[[#This Row],[Mon]],$K$1:$L$2,2,FALSE))</f>
        <v>77</v>
      </c>
      <c r="M133" s="377">
        <v>3312</v>
      </c>
      <c r="N133" s="243">
        <f>BD.PD7[[#This Row],[Cant.]]*BD.PD7[[#This Row],[ Tasa ]]*BD.PD7[[#This Row],[ Precio Und.]]</f>
        <v>510048</v>
      </c>
      <c r="O133" s="386">
        <v>0.33</v>
      </c>
      <c r="P133" s="243">
        <f>IF(BD.PD7[[#This Row],[Liquid. '[%']]]&lt;&gt;0,(BD.PD7[[#This Row],[Valor Neto '[DOP']]]*BD.PD7[[#This Row],[Liquid. '[%']]])+BD.PD7[[#This Row],[Valor Neto '[DOP']]],BD.PD7[[#This Row],[Valor Neto '[DOP']]])</f>
        <v>678363.84</v>
      </c>
      <c r="Q133" s="243">
        <f>BD.PD7[[#This Row],[Ppto. Orden Interna '[DOP']]]/HLOOKUP("USD",$K$1:$L$2,2,FALSE)</f>
        <v>10436.366769230768</v>
      </c>
      <c r="R133" s="494" t="s">
        <v>339</v>
      </c>
      <c r="S133" s="387"/>
      <c r="T133" s="387"/>
      <c r="U133" s="492" t="s">
        <v>321</v>
      </c>
      <c r="V133" s="493">
        <v>801670</v>
      </c>
      <c r="W133" s="494" t="s">
        <v>339</v>
      </c>
      <c r="X133" s="495">
        <v>7</v>
      </c>
      <c r="Y133" s="404">
        <v>0.6</v>
      </c>
      <c r="Z133" s="243">
        <f>BD.PD7[[#This Row],[Av.P1 '[%']]]*BD.PD7[[#This Row],[Ppto. Orden Interna '[DOP']]]</f>
        <v>407018.30399999995</v>
      </c>
      <c r="AA133" s="511">
        <v>10</v>
      </c>
      <c r="AB133" s="403">
        <v>0.4</v>
      </c>
      <c r="AC133" s="243">
        <f>BD.PD7[[#This Row],[Av.P2 '[%']]]*BD.PD7[[#This Row],[Ppto. Orden Interna '[DOP']]]</f>
        <v>271345.53600000002</v>
      </c>
      <c r="AD133" s="514"/>
      <c r="AE133" s="404"/>
      <c r="AF133" s="243">
        <f>BD.PD7[[#This Row],[Av.P3 '[%']]]*BD.PD7[[#This Row],[Ppto. Orden Interna '[DOP']]]</f>
        <v>0</v>
      </c>
      <c r="AG133" s="243"/>
      <c r="AH133" s="243"/>
      <c r="AI133" s="243">
        <f>BD.PD7[[#This Row],[Av.P2 '[%']]]*BD.PD7[[#This Row],[Ppto. Orden Interna '[DOP']]]</f>
        <v>271345.53600000002</v>
      </c>
      <c r="AJ133" s="243"/>
      <c r="AK133" s="243"/>
      <c r="AL133" s="243">
        <f>BD.PD7[[#This Row],[Av.P2 '[%']]]*BD.PD7[[#This Row],[Ppto. Orden Interna '[DOP']]]</f>
        <v>271345.53600000002</v>
      </c>
      <c r="AM133" s="496">
        <f>BD.PD7[[#This Row],[Pago 3]]+BD.PD7[[#This Row],[Pago 2]]+BD.PD7[[#This Row],[Pago 1]]</f>
        <v>678363.84</v>
      </c>
      <c r="AN133" s="308" t="s">
        <v>244</v>
      </c>
      <c r="AO133" s="308" t="s">
        <v>245</v>
      </c>
      <c r="AP133" s="308" t="s">
        <v>246</v>
      </c>
      <c r="AQ133" s="308" t="s">
        <v>247</v>
      </c>
      <c r="AR133" s="308">
        <v>594</v>
      </c>
      <c r="AS133" s="308" t="s">
        <v>258</v>
      </c>
      <c r="AT133" s="249" t="s">
        <v>1277</v>
      </c>
      <c r="AU133" s="249" t="s">
        <v>69</v>
      </c>
    </row>
    <row r="134" spans="1:47" hidden="1" x14ac:dyDescent="0.3">
      <c r="A134" s="174">
        <v>5.03</v>
      </c>
      <c r="B134" s="231"/>
      <c r="C134" s="232" t="str">
        <f>VLOOKUP(BD.PD7[[#This Row],[Pos]],PPto[],3,FALSE)</f>
        <v>5.03 Neveras, Centrales y Evaporadores</v>
      </c>
      <c r="D134" s="174" t="s">
        <v>23</v>
      </c>
      <c r="E134" s="305" t="str">
        <f>IF(BD.PD7[[#This Row],[.]]="*",VLOOKUP(BD.PD7[[#This Row],[Pos]],Presupuesto!A:H,7,FALSE),"")</f>
        <v/>
      </c>
      <c r="F134" s="234" t="s">
        <v>353</v>
      </c>
      <c r="G134" s="511" t="s">
        <v>1220</v>
      </c>
      <c r="H134" s="517">
        <v>4600074983</v>
      </c>
      <c r="I134" s="497" t="s">
        <v>1223</v>
      </c>
      <c r="J134" s="382">
        <v>4</v>
      </c>
      <c r="K134" s="174" t="s">
        <v>189</v>
      </c>
      <c r="L134" s="383">
        <f>IF(BD.PD7[[#This Row],[Mon]]="DOP",1,HLOOKUP(BD.PD7[[#This Row],[Mon]],$K$1:$L$2,2,FALSE))</f>
        <v>77</v>
      </c>
      <c r="M134" s="377">
        <v>644.29</v>
      </c>
      <c r="N134" s="243">
        <f>BD.PD7[[#This Row],[Cant.]]*BD.PD7[[#This Row],[ Tasa ]]*BD.PD7[[#This Row],[ Precio Und.]]</f>
        <v>198441.31999999998</v>
      </c>
      <c r="O134" s="386">
        <v>0.33</v>
      </c>
      <c r="P134" s="243">
        <f>IF(BD.PD7[[#This Row],[Liquid. '[%']]]&lt;&gt;0,(BD.PD7[[#This Row],[Valor Neto '[DOP']]]*BD.PD7[[#This Row],[Liquid. '[%']]])+BD.PD7[[#This Row],[Valor Neto '[DOP']]],BD.PD7[[#This Row],[Valor Neto '[DOP']]])</f>
        <v>263926.95559999999</v>
      </c>
      <c r="Q134" s="243">
        <f>BD.PD7[[#This Row],[Ppto. Orden Interna '[DOP']]]/HLOOKUP("USD",$K$1:$L$2,2,FALSE)</f>
        <v>4060.4147015384615</v>
      </c>
      <c r="R134" s="494" t="s">
        <v>339</v>
      </c>
      <c r="S134" s="387"/>
      <c r="T134" s="387"/>
      <c r="U134" s="492" t="s">
        <v>321</v>
      </c>
      <c r="V134" s="493">
        <v>801670</v>
      </c>
      <c r="W134" s="494" t="s">
        <v>339</v>
      </c>
      <c r="X134" s="495">
        <v>7</v>
      </c>
      <c r="Y134" s="404">
        <v>0.6</v>
      </c>
      <c r="Z134" s="243">
        <f>BD.PD7[[#This Row],[Av.P1 '[%']]]*BD.PD7[[#This Row],[Ppto. Orden Interna '[DOP']]]</f>
        <v>158356.17335999999</v>
      </c>
      <c r="AA134" s="511">
        <v>10</v>
      </c>
      <c r="AB134" s="403">
        <v>0.4</v>
      </c>
      <c r="AC134" s="243">
        <f>BD.PD7[[#This Row],[Av.P2 '[%']]]*BD.PD7[[#This Row],[Ppto. Orden Interna '[DOP']]]</f>
        <v>105570.78224</v>
      </c>
      <c r="AD134" s="514"/>
      <c r="AE134" s="404"/>
      <c r="AF134" s="243">
        <f>BD.PD7[[#This Row],[Av.P3 '[%']]]*BD.PD7[[#This Row],[Ppto. Orden Interna '[DOP']]]</f>
        <v>0</v>
      </c>
      <c r="AG134" s="243"/>
      <c r="AH134" s="243"/>
      <c r="AI134" s="243">
        <f>BD.PD7[[#This Row],[Av.P2 '[%']]]*BD.PD7[[#This Row],[Ppto. Orden Interna '[DOP']]]</f>
        <v>105570.78224</v>
      </c>
      <c r="AJ134" s="243"/>
      <c r="AK134" s="243"/>
      <c r="AL134" s="243">
        <f>BD.PD7[[#This Row],[Av.P2 '[%']]]*BD.PD7[[#This Row],[Ppto. Orden Interna '[DOP']]]</f>
        <v>105570.78224</v>
      </c>
      <c r="AM134" s="496">
        <f>BD.PD7[[#This Row],[Pago 3]]+BD.PD7[[#This Row],[Pago 2]]+BD.PD7[[#This Row],[Pago 1]]</f>
        <v>263926.95559999999</v>
      </c>
      <c r="AN134" s="308" t="s">
        <v>244</v>
      </c>
      <c r="AO134" s="308" t="s">
        <v>245</v>
      </c>
      <c r="AP134" s="308" t="s">
        <v>246</v>
      </c>
      <c r="AQ134" s="308" t="s">
        <v>247</v>
      </c>
      <c r="AR134" s="308">
        <v>594</v>
      </c>
      <c r="AS134" s="308" t="s">
        <v>258</v>
      </c>
      <c r="AT134" s="249" t="s">
        <v>1277</v>
      </c>
      <c r="AU134" s="249" t="s">
        <v>69</v>
      </c>
    </row>
    <row r="135" spans="1:47" hidden="1" x14ac:dyDescent="0.3">
      <c r="A135" s="174">
        <v>5.03</v>
      </c>
      <c r="B135" s="231"/>
      <c r="C135" s="232" t="str">
        <f>VLOOKUP(BD.PD7[[#This Row],[Pos]],PPto[],3,FALSE)</f>
        <v>5.03 Neveras, Centrales y Evaporadores</v>
      </c>
      <c r="D135" s="174" t="s">
        <v>23</v>
      </c>
      <c r="E135" s="305" t="str">
        <f>IF(BD.PD7[[#This Row],[.]]="*",VLOOKUP(BD.PD7[[#This Row],[Pos]],Presupuesto!A:H,7,FALSE),"")</f>
        <v/>
      </c>
      <c r="F135" s="234" t="s">
        <v>354</v>
      </c>
      <c r="G135" s="511" t="s">
        <v>1220</v>
      </c>
      <c r="H135" s="517">
        <v>4600074983</v>
      </c>
      <c r="I135" s="497" t="s">
        <v>1223</v>
      </c>
      <c r="J135" s="382">
        <v>1</v>
      </c>
      <c r="K135" s="174" t="s">
        <v>189</v>
      </c>
      <c r="L135" s="383">
        <f>IF(BD.PD7[[#This Row],[Mon]]="DOP",1,HLOOKUP(BD.PD7[[#This Row],[Mon]],$K$1:$L$2,2,FALSE))</f>
        <v>77</v>
      </c>
      <c r="M135" s="377">
        <v>3776.33</v>
      </c>
      <c r="N135" s="243">
        <f>BD.PD7[[#This Row],[Cant.]]*BD.PD7[[#This Row],[ Tasa ]]*BD.PD7[[#This Row],[ Precio Und.]]</f>
        <v>290777.40999999997</v>
      </c>
      <c r="O135" s="386">
        <v>0.33</v>
      </c>
      <c r="P135" s="243">
        <f>IF(BD.PD7[[#This Row],[Liquid. '[%']]]&lt;&gt;0,(BD.PD7[[#This Row],[Valor Neto '[DOP']]]*BD.PD7[[#This Row],[Liquid. '[%']]])+BD.PD7[[#This Row],[Valor Neto '[DOP']]],BD.PD7[[#This Row],[Valor Neto '[DOP']]])</f>
        <v>386733.95529999997</v>
      </c>
      <c r="Q135" s="243">
        <f>BD.PD7[[#This Row],[Ppto. Orden Interna '[DOP']]]/HLOOKUP("USD",$K$1:$L$2,2,FALSE)</f>
        <v>5949.7531584615381</v>
      </c>
      <c r="R135" s="494" t="s">
        <v>339</v>
      </c>
      <c r="S135" s="387"/>
      <c r="T135" s="387"/>
      <c r="U135" s="492" t="s">
        <v>321</v>
      </c>
      <c r="V135" s="493">
        <v>801670</v>
      </c>
      <c r="W135" s="494" t="s">
        <v>339</v>
      </c>
      <c r="X135" s="495">
        <v>7</v>
      </c>
      <c r="Y135" s="404">
        <v>0.6</v>
      </c>
      <c r="Z135" s="243">
        <f>BD.PD7[[#This Row],[Av.P1 '[%']]]*BD.PD7[[#This Row],[Ppto. Orden Interna '[DOP']]]</f>
        <v>232040.37317999997</v>
      </c>
      <c r="AA135" s="511">
        <v>10</v>
      </c>
      <c r="AB135" s="403">
        <v>0.4</v>
      </c>
      <c r="AC135" s="243">
        <f>BD.PD7[[#This Row],[Av.P2 '[%']]]*BD.PD7[[#This Row],[Ppto. Orden Interna '[DOP']]]</f>
        <v>154693.58212000001</v>
      </c>
      <c r="AD135" s="514"/>
      <c r="AE135" s="404"/>
      <c r="AF135" s="243">
        <f>BD.PD7[[#This Row],[Av.P3 '[%']]]*BD.PD7[[#This Row],[Ppto. Orden Interna '[DOP']]]</f>
        <v>0</v>
      </c>
      <c r="AG135" s="243"/>
      <c r="AH135" s="243"/>
      <c r="AI135" s="243">
        <f>BD.PD7[[#This Row],[Av.P2 '[%']]]*BD.PD7[[#This Row],[Ppto. Orden Interna '[DOP']]]</f>
        <v>154693.58212000001</v>
      </c>
      <c r="AJ135" s="243"/>
      <c r="AK135" s="243"/>
      <c r="AL135" s="243">
        <f>BD.PD7[[#This Row],[Av.P2 '[%']]]*BD.PD7[[#This Row],[Ppto. Orden Interna '[DOP']]]</f>
        <v>154693.58212000001</v>
      </c>
      <c r="AM135" s="496">
        <f>BD.PD7[[#This Row],[Pago 3]]+BD.PD7[[#This Row],[Pago 2]]+BD.PD7[[#This Row],[Pago 1]]</f>
        <v>386733.95529999997</v>
      </c>
      <c r="AN135" s="308" t="s">
        <v>244</v>
      </c>
      <c r="AO135" s="308" t="s">
        <v>245</v>
      </c>
      <c r="AP135" s="308" t="s">
        <v>246</v>
      </c>
      <c r="AQ135" s="308" t="s">
        <v>247</v>
      </c>
      <c r="AR135" s="308">
        <v>594</v>
      </c>
      <c r="AS135" s="308" t="s">
        <v>258</v>
      </c>
      <c r="AT135" s="249" t="s">
        <v>1277</v>
      </c>
      <c r="AU135" s="249" t="s">
        <v>69</v>
      </c>
    </row>
    <row r="136" spans="1:47" hidden="1" x14ac:dyDescent="0.3">
      <c r="A136" s="174">
        <v>5.03</v>
      </c>
      <c r="B136" s="231"/>
      <c r="C136" s="232" t="str">
        <f>VLOOKUP(BD.PD7[[#This Row],[Pos]],PPto[],3,FALSE)</f>
        <v>5.03 Neveras, Centrales y Evaporadores</v>
      </c>
      <c r="D136" s="174" t="s">
        <v>23</v>
      </c>
      <c r="E136" s="305" t="str">
        <f>IF(BD.PD7[[#This Row],[.]]="*",VLOOKUP(BD.PD7[[#This Row],[Pos]],Presupuesto!A:H,7,FALSE),"")</f>
        <v/>
      </c>
      <c r="F136" s="234" t="s">
        <v>353</v>
      </c>
      <c r="G136" s="511" t="s">
        <v>1220</v>
      </c>
      <c r="H136" s="517">
        <v>4600074983</v>
      </c>
      <c r="I136" s="497" t="s">
        <v>1223</v>
      </c>
      <c r="J136" s="382">
        <v>2</v>
      </c>
      <c r="K136" s="174" t="s">
        <v>189</v>
      </c>
      <c r="L136" s="383">
        <f>IF(BD.PD7[[#This Row],[Mon]]="DOP",1,HLOOKUP(BD.PD7[[#This Row],[Mon]],$K$1:$L$2,2,FALSE))</f>
        <v>77</v>
      </c>
      <c r="M136" s="377">
        <v>644.29</v>
      </c>
      <c r="N136" s="243">
        <f>BD.PD7[[#This Row],[Cant.]]*BD.PD7[[#This Row],[ Tasa ]]*BD.PD7[[#This Row],[ Precio Und.]]</f>
        <v>99220.659999999989</v>
      </c>
      <c r="O136" s="386">
        <v>0.33</v>
      </c>
      <c r="P136" s="243">
        <f>IF(BD.PD7[[#This Row],[Liquid. '[%']]]&lt;&gt;0,(BD.PD7[[#This Row],[Valor Neto '[DOP']]]*BD.PD7[[#This Row],[Liquid. '[%']]])+BD.PD7[[#This Row],[Valor Neto '[DOP']]],BD.PD7[[#This Row],[Valor Neto '[DOP']]])</f>
        <v>131963.47779999999</v>
      </c>
      <c r="Q136" s="243">
        <f>BD.PD7[[#This Row],[Ppto. Orden Interna '[DOP']]]/HLOOKUP("USD",$K$1:$L$2,2,FALSE)</f>
        <v>2030.2073507692307</v>
      </c>
      <c r="R136" s="494" t="s">
        <v>339</v>
      </c>
      <c r="S136" s="387"/>
      <c r="T136" s="387"/>
      <c r="U136" s="492" t="s">
        <v>321</v>
      </c>
      <c r="V136" s="493">
        <v>801670</v>
      </c>
      <c r="W136" s="494" t="s">
        <v>339</v>
      </c>
      <c r="X136" s="495">
        <v>7</v>
      </c>
      <c r="Y136" s="404">
        <v>0.6</v>
      </c>
      <c r="Z136" s="243">
        <f>BD.PD7[[#This Row],[Av.P1 '[%']]]*BD.PD7[[#This Row],[Ppto. Orden Interna '[DOP']]]</f>
        <v>79178.086679999993</v>
      </c>
      <c r="AA136" s="511">
        <v>10</v>
      </c>
      <c r="AB136" s="403">
        <v>0.4</v>
      </c>
      <c r="AC136" s="243">
        <f>BD.PD7[[#This Row],[Av.P2 '[%']]]*BD.PD7[[#This Row],[Ppto. Orden Interna '[DOP']]]</f>
        <v>52785.39112</v>
      </c>
      <c r="AD136" s="514"/>
      <c r="AE136" s="404"/>
      <c r="AF136" s="243">
        <f>BD.PD7[[#This Row],[Av.P3 '[%']]]*BD.PD7[[#This Row],[Ppto. Orden Interna '[DOP']]]</f>
        <v>0</v>
      </c>
      <c r="AG136" s="243"/>
      <c r="AH136" s="243"/>
      <c r="AI136" s="243">
        <f>BD.PD7[[#This Row],[Av.P2 '[%']]]*BD.PD7[[#This Row],[Ppto. Orden Interna '[DOP']]]</f>
        <v>52785.39112</v>
      </c>
      <c r="AJ136" s="243"/>
      <c r="AK136" s="243"/>
      <c r="AL136" s="243">
        <f>BD.PD7[[#This Row],[Av.P2 '[%']]]*BD.PD7[[#This Row],[Ppto. Orden Interna '[DOP']]]</f>
        <v>52785.39112</v>
      </c>
      <c r="AM136" s="496">
        <f>BD.PD7[[#This Row],[Pago 3]]+BD.PD7[[#This Row],[Pago 2]]+BD.PD7[[#This Row],[Pago 1]]</f>
        <v>131963.47779999999</v>
      </c>
      <c r="AN136" s="308" t="s">
        <v>244</v>
      </c>
      <c r="AO136" s="308" t="s">
        <v>245</v>
      </c>
      <c r="AP136" s="308" t="s">
        <v>246</v>
      </c>
      <c r="AQ136" s="308" t="s">
        <v>247</v>
      </c>
      <c r="AR136" s="308">
        <v>594</v>
      </c>
      <c r="AS136" s="308" t="s">
        <v>258</v>
      </c>
      <c r="AT136" s="249" t="s">
        <v>1277</v>
      </c>
      <c r="AU136" s="249" t="s">
        <v>69</v>
      </c>
    </row>
    <row r="137" spans="1:47" hidden="1" x14ac:dyDescent="0.3">
      <c r="A137" s="174">
        <v>5.03</v>
      </c>
      <c r="B137" s="231"/>
      <c r="C137" s="232" t="str">
        <f>VLOOKUP(BD.PD7[[#This Row],[Pos]],PPto[],3,FALSE)</f>
        <v>5.03 Neveras, Centrales y Evaporadores</v>
      </c>
      <c r="D137" s="174" t="s">
        <v>23</v>
      </c>
      <c r="E137" s="305" t="str">
        <f>IF(BD.PD7[[#This Row],[.]]="*",VLOOKUP(BD.PD7[[#This Row],[Pos]],Presupuesto!A:H,7,FALSE),"")</f>
        <v/>
      </c>
      <c r="F137" s="234" t="s">
        <v>1231</v>
      </c>
      <c r="G137" s="511" t="s">
        <v>1219</v>
      </c>
      <c r="H137" s="174">
        <v>4600073155</v>
      </c>
      <c r="I137" s="497" t="s">
        <v>1223</v>
      </c>
      <c r="J137" s="382">
        <v>3</v>
      </c>
      <c r="K137" s="174" t="s">
        <v>117</v>
      </c>
      <c r="L137" s="383">
        <f>IF(BD.PD7[[#This Row],[Mon]]="DOP",1,HLOOKUP(BD.PD7[[#This Row],[Mon]],$K$1:$L$2,2,FALSE))</f>
        <v>65</v>
      </c>
      <c r="M137" s="400">
        <v>11026</v>
      </c>
      <c r="N137" s="243">
        <f>BD.PD7[[#This Row],[Cant.]]*BD.PD7[[#This Row],[ Tasa ]]*BD.PD7[[#This Row],[ Precio Und.]]</f>
        <v>2150070</v>
      </c>
      <c r="O137" s="386">
        <v>0.52</v>
      </c>
      <c r="P137" s="243">
        <f>IF(BD.PD7[[#This Row],[Liquid. '[%']]]&lt;&gt;0,(BD.PD7[[#This Row],[Valor Neto '[DOP']]]*BD.PD7[[#This Row],[Liquid. '[%']]])+BD.PD7[[#This Row],[Valor Neto '[DOP']]],BD.PD7[[#This Row],[Valor Neto '[DOP']]])</f>
        <v>3268106.4000000004</v>
      </c>
      <c r="Q137" s="243">
        <f>BD.PD7[[#This Row],[Ppto. Orden Interna '[DOP']]]/HLOOKUP("USD",$K$1:$L$2,2,FALSE)</f>
        <v>50278.560000000005</v>
      </c>
      <c r="R137" s="499" t="s">
        <v>355</v>
      </c>
      <c r="S137" s="481"/>
      <c r="T137" s="481"/>
      <c r="U137" s="492" t="s">
        <v>321</v>
      </c>
      <c r="V137" s="493">
        <v>801670</v>
      </c>
      <c r="W137" s="499" t="s">
        <v>355</v>
      </c>
      <c r="X137" s="174">
        <v>4</v>
      </c>
      <c r="Y137" s="399">
        <v>0.5</v>
      </c>
      <c r="Z137" s="243">
        <f>BD.PD7[[#This Row],[Av.P1 '[%']]]*BD.PD7[[#This Row],[Ppto. Orden Interna '[DOP']]]</f>
        <v>1634053.2000000002</v>
      </c>
      <c r="AA137" s="174">
        <v>13</v>
      </c>
      <c r="AB137" s="399">
        <v>0.5</v>
      </c>
      <c r="AC137" s="243">
        <f>BD.PD7[[#This Row],[Av.P2 '[%']]]*BD.PD7[[#This Row],[Ppto. Orden Interna '[DOP']]]</f>
        <v>1634053.2000000002</v>
      </c>
      <c r="AD137" s="249"/>
      <c r="AE137" s="389"/>
      <c r="AF137" s="243">
        <f>BD.PD7[[#This Row],[Av.P3 '[%']]]*BD.PD7[[#This Row],[Ppto. Orden Interna '[DOP']]]</f>
        <v>0</v>
      </c>
      <c r="AG137" s="243"/>
      <c r="AH137" s="243"/>
      <c r="AI137" s="243">
        <f>BD.PD7[[#This Row],[Av.P2 '[%']]]*BD.PD7[[#This Row],[Ppto. Orden Interna '[DOP']]]</f>
        <v>1634053.2000000002</v>
      </c>
      <c r="AJ137" s="243"/>
      <c r="AK137" s="243"/>
      <c r="AL137" s="243">
        <f>BD.PD7[[#This Row],[Av.P2 '[%']]]*BD.PD7[[#This Row],[Ppto. Orden Interna '[DOP']]]</f>
        <v>1634053.2000000002</v>
      </c>
      <c r="AM137" s="496">
        <f>BD.PD7[[#This Row],[Pago 3]]+BD.PD7[[#This Row],[Pago 2]]+BD.PD7[[#This Row],[Pago 1]]</f>
        <v>3268106.4000000004</v>
      </c>
      <c r="AN137" s="308" t="s">
        <v>244</v>
      </c>
      <c r="AO137" s="308" t="s">
        <v>245</v>
      </c>
      <c r="AP137" s="308" t="s">
        <v>246</v>
      </c>
      <c r="AQ137" s="308" t="s">
        <v>247</v>
      </c>
      <c r="AR137" s="308">
        <v>594</v>
      </c>
      <c r="AS137" s="308" t="s">
        <v>258</v>
      </c>
      <c r="AT137" s="249" t="s">
        <v>1277</v>
      </c>
      <c r="AU137" s="249" t="s">
        <v>69</v>
      </c>
    </row>
    <row r="138" spans="1:47" hidden="1" x14ac:dyDescent="0.3">
      <c r="A138" s="174">
        <v>5.03</v>
      </c>
      <c r="B138" s="231"/>
      <c r="C138" s="232" t="str">
        <f>VLOOKUP(BD.PD7[[#This Row],[Pos]],PPto[],3,FALSE)</f>
        <v>5.03 Neveras, Centrales y Evaporadores</v>
      </c>
      <c r="D138" s="174" t="s">
        <v>23</v>
      </c>
      <c r="E138" s="305" t="str">
        <f>IF(BD.PD7[[#This Row],[.]]="*",VLOOKUP(BD.PD7[[#This Row],[Pos]],Presupuesto!A:H,7,FALSE),"")</f>
        <v/>
      </c>
      <c r="F138" s="234" t="s">
        <v>1235</v>
      </c>
      <c r="G138" s="511" t="s">
        <v>1219</v>
      </c>
      <c r="H138" s="174">
        <v>4600073155</v>
      </c>
      <c r="I138" s="497" t="s">
        <v>1223</v>
      </c>
      <c r="J138" s="382">
        <v>2</v>
      </c>
      <c r="K138" s="174" t="s">
        <v>117</v>
      </c>
      <c r="L138" s="383">
        <f>IF(BD.PD7[[#This Row],[Mon]]="DOP",1,HLOOKUP(BD.PD7[[#This Row],[Mon]],$K$1:$L$2,2,FALSE))</f>
        <v>65</v>
      </c>
      <c r="M138" s="400">
        <v>8122</v>
      </c>
      <c r="N138" s="243">
        <f>BD.PD7[[#This Row],[Cant.]]*BD.PD7[[#This Row],[ Tasa ]]*BD.PD7[[#This Row],[ Precio Und.]]</f>
        <v>1055860</v>
      </c>
      <c r="O138" s="386">
        <v>0.52</v>
      </c>
      <c r="P138" s="243">
        <f>IF(BD.PD7[[#This Row],[Liquid. '[%']]]&lt;&gt;0,(BD.PD7[[#This Row],[Valor Neto '[DOP']]]*BD.PD7[[#This Row],[Liquid. '[%']]])+BD.PD7[[#This Row],[Valor Neto '[DOP']]],BD.PD7[[#This Row],[Valor Neto '[DOP']]])</f>
        <v>1604907.2000000002</v>
      </c>
      <c r="Q138" s="243">
        <f>BD.PD7[[#This Row],[Ppto. Orden Interna '[DOP']]]/HLOOKUP("USD",$K$1:$L$2,2,FALSE)</f>
        <v>24690.880000000005</v>
      </c>
      <c r="R138" s="499" t="s">
        <v>355</v>
      </c>
      <c r="S138" s="481"/>
      <c r="T138" s="481"/>
      <c r="U138" s="492" t="s">
        <v>321</v>
      </c>
      <c r="V138" s="493">
        <v>801670</v>
      </c>
      <c r="W138" s="499" t="s">
        <v>355</v>
      </c>
      <c r="X138" s="174">
        <v>4</v>
      </c>
      <c r="Y138" s="399">
        <v>0.5</v>
      </c>
      <c r="Z138" s="243">
        <f>BD.PD7[[#This Row],[Av.P1 '[%']]]*BD.PD7[[#This Row],[Ppto. Orden Interna '[DOP']]]</f>
        <v>802453.60000000009</v>
      </c>
      <c r="AA138" s="174">
        <v>13</v>
      </c>
      <c r="AB138" s="399">
        <v>0.5</v>
      </c>
      <c r="AC138" s="243">
        <f>BD.PD7[[#This Row],[Av.P2 '[%']]]*BD.PD7[[#This Row],[Ppto. Orden Interna '[DOP']]]</f>
        <v>802453.60000000009</v>
      </c>
      <c r="AD138" s="249"/>
      <c r="AE138" s="389"/>
      <c r="AF138" s="243">
        <f>BD.PD7[[#This Row],[Av.P3 '[%']]]*BD.PD7[[#This Row],[Ppto. Orden Interna '[DOP']]]</f>
        <v>0</v>
      </c>
      <c r="AG138" s="243"/>
      <c r="AH138" s="243"/>
      <c r="AI138" s="243">
        <f>BD.PD7[[#This Row],[Av.P2 '[%']]]*BD.PD7[[#This Row],[Ppto. Orden Interna '[DOP']]]</f>
        <v>802453.60000000009</v>
      </c>
      <c r="AJ138" s="243"/>
      <c r="AK138" s="243"/>
      <c r="AL138" s="243">
        <f>BD.PD7[[#This Row],[Av.P2 '[%']]]*BD.PD7[[#This Row],[Ppto. Orden Interna '[DOP']]]</f>
        <v>802453.60000000009</v>
      </c>
      <c r="AM138" s="496">
        <f>BD.PD7[[#This Row],[Pago 3]]+BD.PD7[[#This Row],[Pago 2]]+BD.PD7[[#This Row],[Pago 1]]</f>
        <v>1604907.2000000002</v>
      </c>
      <c r="AN138" s="308" t="s">
        <v>244</v>
      </c>
      <c r="AO138" s="308" t="s">
        <v>245</v>
      </c>
      <c r="AP138" s="308" t="s">
        <v>246</v>
      </c>
      <c r="AQ138" s="308" t="s">
        <v>247</v>
      </c>
      <c r="AR138" s="308">
        <v>594</v>
      </c>
      <c r="AS138" s="308" t="s">
        <v>258</v>
      </c>
      <c r="AT138" s="249" t="s">
        <v>1277</v>
      </c>
      <c r="AU138" s="249" t="s">
        <v>69</v>
      </c>
    </row>
    <row r="139" spans="1:47" hidden="1" x14ac:dyDescent="0.3">
      <c r="A139" s="174">
        <v>5.03</v>
      </c>
      <c r="B139" s="231"/>
      <c r="C139" s="232" t="str">
        <f>VLOOKUP(BD.PD7[[#This Row],[Pos]],PPto[],3,FALSE)</f>
        <v>5.03 Neveras, Centrales y Evaporadores</v>
      </c>
      <c r="D139" s="174" t="s">
        <v>23</v>
      </c>
      <c r="E139" s="305" t="str">
        <f>IF(BD.PD7[[#This Row],[.]]="*",VLOOKUP(BD.PD7[[#This Row],[Pos]],Presupuesto!A:H,7,FALSE),"")</f>
        <v/>
      </c>
      <c r="F139" s="234" t="s">
        <v>1236</v>
      </c>
      <c r="G139" s="511" t="s">
        <v>1219</v>
      </c>
      <c r="H139" s="174">
        <v>4600073155</v>
      </c>
      <c r="I139" s="497" t="s">
        <v>1223</v>
      </c>
      <c r="J139" s="382">
        <v>1</v>
      </c>
      <c r="K139" s="174" t="s">
        <v>117</v>
      </c>
      <c r="L139" s="383">
        <f>IF(BD.PD7[[#This Row],[Mon]]="DOP",1,HLOOKUP(BD.PD7[[#This Row],[Mon]],$K$1:$L$2,2,FALSE))</f>
        <v>65</v>
      </c>
      <c r="M139" s="400">
        <v>11036</v>
      </c>
      <c r="N139" s="243">
        <f>BD.PD7[[#This Row],[Cant.]]*BD.PD7[[#This Row],[ Tasa ]]*BD.PD7[[#This Row],[ Precio Und.]]</f>
        <v>717340</v>
      </c>
      <c r="O139" s="386">
        <v>0.52</v>
      </c>
      <c r="P139" s="243">
        <f>IF(BD.PD7[[#This Row],[Liquid. '[%']]]&lt;&gt;0,(BD.PD7[[#This Row],[Valor Neto '[DOP']]]*BD.PD7[[#This Row],[Liquid. '[%']]])+BD.PD7[[#This Row],[Valor Neto '[DOP']]],BD.PD7[[#This Row],[Valor Neto '[DOP']]])</f>
        <v>1090356.8</v>
      </c>
      <c r="Q139" s="243">
        <f>BD.PD7[[#This Row],[Ppto. Orden Interna '[DOP']]]/HLOOKUP("USD",$K$1:$L$2,2,FALSE)</f>
        <v>16774.72</v>
      </c>
      <c r="R139" s="499" t="s">
        <v>355</v>
      </c>
      <c r="S139" s="481"/>
      <c r="T139" s="481"/>
      <c r="U139" s="492" t="s">
        <v>321</v>
      </c>
      <c r="V139" s="493">
        <v>801670</v>
      </c>
      <c r="W139" s="499" t="s">
        <v>355</v>
      </c>
      <c r="X139" s="174">
        <v>4</v>
      </c>
      <c r="Y139" s="399">
        <v>0.5</v>
      </c>
      <c r="Z139" s="243">
        <f>BD.PD7[[#This Row],[Av.P1 '[%']]]*BD.PD7[[#This Row],[Ppto. Orden Interna '[DOP']]]</f>
        <v>545178.4</v>
      </c>
      <c r="AA139" s="174">
        <v>13</v>
      </c>
      <c r="AB139" s="399">
        <v>0.5</v>
      </c>
      <c r="AC139" s="243">
        <f>BD.PD7[[#This Row],[Av.P2 '[%']]]*BD.PD7[[#This Row],[Ppto. Orden Interna '[DOP']]]</f>
        <v>545178.4</v>
      </c>
      <c r="AD139" s="249"/>
      <c r="AE139" s="389"/>
      <c r="AF139" s="243">
        <f>BD.PD7[[#This Row],[Av.P3 '[%']]]*BD.PD7[[#This Row],[Ppto. Orden Interna '[DOP']]]</f>
        <v>0</v>
      </c>
      <c r="AG139" s="243"/>
      <c r="AH139" s="243"/>
      <c r="AI139" s="243">
        <f>BD.PD7[[#This Row],[Av.P2 '[%']]]*BD.PD7[[#This Row],[Ppto. Orden Interna '[DOP']]]</f>
        <v>545178.4</v>
      </c>
      <c r="AJ139" s="243"/>
      <c r="AK139" s="243"/>
      <c r="AL139" s="243">
        <f>BD.PD7[[#This Row],[Av.P2 '[%']]]*BD.PD7[[#This Row],[Ppto. Orden Interna '[DOP']]]</f>
        <v>545178.4</v>
      </c>
      <c r="AM139" s="496">
        <f>BD.PD7[[#This Row],[Pago 3]]+BD.PD7[[#This Row],[Pago 2]]+BD.PD7[[#This Row],[Pago 1]]</f>
        <v>1090356.8</v>
      </c>
      <c r="AN139" s="308" t="s">
        <v>244</v>
      </c>
      <c r="AO139" s="308" t="s">
        <v>245</v>
      </c>
      <c r="AP139" s="308" t="s">
        <v>246</v>
      </c>
      <c r="AQ139" s="308" t="s">
        <v>247</v>
      </c>
      <c r="AR139" s="308">
        <v>594</v>
      </c>
      <c r="AS139" s="308" t="s">
        <v>258</v>
      </c>
      <c r="AT139" s="249" t="s">
        <v>1277</v>
      </c>
      <c r="AU139" s="249" t="s">
        <v>69</v>
      </c>
    </row>
    <row r="140" spans="1:47" hidden="1" x14ac:dyDescent="0.3">
      <c r="A140" s="174">
        <v>5.03</v>
      </c>
      <c r="B140" s="231"/>
      <c r="C140" s="232" t="str">
        <f>VLOOKUP(BD.PD7[[#This Row],[Pos]],PPto[],3,FALSE)</f>
        <v>5.03 Neveras, Centrales y Evaporadores</v>
      </c>
      <c r="D140" s="174" t="s">
        <v>23</v>
      </c>
      <c r="E140" s="305" t="str">
        <f>IF(BD.PD7[[#This Row],[.]]="*",VLOOKUP(BD.PD7[[#This Row],[Pos]],Presupuesto!A:H,7,FALSE),"")</f>
        <v/>
      </c>
      <c r="F140" s="234" t="s">
        <v>1237</v>
      </c>
      <c r="G140" s="511" t="s">
        <v>1219</v>
      </c>
      <c r="H140" s="174">
        <v>4600073155</v>
      </c>
      <c r="I140" s="497" t="s">
        <v>1223</v>
      </c>
      <c r="J140" s="382">
        <v>1</v>
      </c>
      <c r="K140" s="174" t="s">
        <v>117</v>
      </c>
      <c r="L140" s="383">
        <f>IF(BD.PD7[[#This Row],[Mon]]="DOP",1,HLOOKUP(BD.PD7[[#This Row],[Mon]],$K$1:$L$2,2,FALSE))</f>
        <v>65</v>
      </c>
      <c r="M140" s="400">
        <v>10295</v>
      </c>
      <c r="N140" s="243">
        <f>BD.PD7[[#This Row],[Cant.]]*BD.PD7[[#This Row],[ Tasa ]]*BD.PD7[[#This Row],[ Precio Und.]]</f>
        <v>669175</v>
      </c>
      <c r="O140" s="386">
        <v>0.52</v>
      </c>
      <c r="P140" s="243">
        <f>IF(BD.PD7[[#This Row],[Liquid. '[%']]]&lt;&gt;0,(BD.PD7[[#This Row],[Valor Neto '[DOP']]]*BD.PD7[[#This Row],[Liquid. '[%']]])+BD.PD7[[#This Row],[Valor Neto '[DOP']]],BD.PD7[[#This Row],[Valor Neto '[DOP']]])</f>
        <v>1017146</v>
      </c>
      <c r="Q140" s="243">
        <f>BD.PD7[[#This Row],[Ppto. Orden Interna '[DOP']]]/HLOOKUP("USD",$K$1:$L$2,2,FALSE)</f>
        <v>15648.4</v>
      </c>
      <c r="R140" s="499" t="s">
        <v>355</v>
      </c>
      <c r="S140" s="481"/>
      <c r="T140" s="481"/>
      <c r="U140" s="492" t="s">
        <v>321</v>
      </c>
      <c r="V140" s="493">
        <v>801670</v>
      </c>
      <c r="W140" s="499" t="s">
        <v>355</v>
      </c>
      <c r="X140" s="174">
        <v>4</v>
      </c>
      <c r="Y140" s="399">
        <v>0.5</v>
      </c>
      <c r="Z140" s="243">
        <f>BD.PD7[[#This Row],[Av.P1 '[%']]]*BD.PD7[[#This Row],[Ppto. Orden Interna '[DOP']]]</f>
        <v>508573</v>
      </c>
      <c r="AA140" s="174">
        <v>13</v>
      </c>
      <c r="AB140" s="399">
        <v>0.5</v>
      </c>
      <c r="AC140" s="243">
        <f>BD.PD7[[#This Row],[Av.P2 '[%']]]*BD.PD7[[#This Row],[Ppto. Orden Interna '[DOP']]]</f>
        <v>508573</v>
      </c>
      <c r="AD140" s="249"/>
      <c r="AE140" s="389"/>
      <c r="AF140" s="243">
        <f>BD.PD7[[#This Row],[Av.P3 '[%']]]*BD.PD7[[#This Row],[Ppto. Orden Interna '[DOP']]]</f>
        <v>0</v>
      </c>
      <c r="AG140" s="243"/>
      <c r="AH140" s="243"/>
      <c r="AI140" s="243">
        <f>BD.PD7[[#This Row],[Av.P2 '[%']]]*BD.PD7[[#This Row],[Ppto. Orden Interna '[DOP']]]</f>
        <v>508573</v>
      </c>
      <c r="AJ140" s="243"/>
      <c r="AK140" s="243"/>
      <c r="AL140" s="243">
        <f>BD.PD7[[#This Row],[Av.P2 '[%']]]*BD.PD7[[#This Row],[Ppto. Orden Interna '[DOP']]]</f>
        <v>508573</v>
      </c>
      <c r="AM140" s="496">
        <f>BD.PD7[[#This Row],[Pago 3]]+BD.PD7[[#This Row],[Pago 2]]+BD.PD7[[#This Row],[Pago 1]]</f>
        <v>1017146</v>
      </c>
      <c r="AN140" s="308" t="s">
        <v>244</v>
      </c>
      <c r="AO140" s="308" t="s">
        <v>245</v>
      </c>
      <c r="AP140" s="308" t="s">
        <v>246</v>
      </c>
      <c r="AQ140" s="308" t="s">
        <v>247</v>
      </c>
      <c r="AR140" s="308">
        <v>594</v>
      </c>
      <c r="AS140" s="308" t="s">
        <v>258</v>
      </c>
      <c r="AT140" s="249" t="s">
        <v>1277</v>
      </c>
      <c r="AU140" s="249" t="s">
        <v>69</v>
      </c>
    </row>
    <row r="141" spans="1:47" hidden="1" x14ac:dyDescent="0.3">
      <c r="A141" s="174">
        <v>5.03</v>
      </c>
      <c r="B141" s="231"/>
      <c r="C141" s="232" t="str">
        <f>VLOOKUP(BD.PD7[[#This Row],[Pos]],PPto[],3,FALSE)</f>
        <v>5.03 Neveras, Centrales y Evaporadores</v>
      </c>
      <c r="D141" s="174" t="s">
        <v>23</v>
      </c>
      <c r="E141" s="305" t="str">
        <f>IF(BD.PD7[[#This Row],[.]]="*",VLOOKUP(BD.PD7[[#This Row],[Pos]],Presupuesto!A:H,7,FALSE),"")</f>
        <v/>
      </c>
      <c r="F141" s="234" t="s">
        <v>1238</v>
      </c>
      <c r="G141" s="511" t="s">
        <v>1219</v>
      </c>
      <c r="H141" s="174">
        <v>4600073155</v>
      </c>
      <c r="I141" s="497" t="s">
        <v>1223</v>
      </c>
      <c r="J141" s="382">
        <v>1</v>
      </c>
      <c r="K141" s="174" t="s">
        <v>117</v>
      </c>
      <c r="L141" s="383">
        <f>IF(BD.PD7[[#This Row],[Mon]]="DOP",1,HLOOKUP(BD.PD7[[#This Row],[Mon]],$K$1:$L$2,2,FALSE))</f>
        <v>65</v>
      </c>
      <c r="M141" s="400">
        <v>6957</v>
      </c>
      <c r="N141" s="243">
        <f>BD.PD7[[#This Row],[Cant.]]*BD.PD7[[#This Row],[ Tasa ]]*BD.PD7[[#This Row],[ Precio Und.]]</f>
        <v>452205</v>
      </c>
      <c r="O141" s="386">
        <v>0.52</v>
      </c>
      <c r="P141" s="243">
        <f>IF(BD.PD7[[#This Row],[Liquid. '[%']]]&lt;&gt;0,(BD.PD7[[#This Row],[Valor Neto '[DOP']]]*BD.PD7[[#This Row],[Liquid. '[%']]])+BD.PD7[[#This Row],[Valor Neto '[DOP']]],BD.PD7[[#This Row],[Valor Neto '[DOP']]])</f>
        <v>687351.6</v>
      </c>
      <c r="Q141" s="243">
        <f>BD.PD7[[#This Row],[Ppto. Orden Interna '[DOP']]]/HLOOKUP("USD",$K$1:$L$2,2,FALSE)</f>
        <v>10574.64</v>
      </c>
      <c r="R141" s="499" t="s">
        <v>355</v>
      </c>
      <c r="S141" s="481"/>
      <c r="T141" s="481"/>
      <c r="U141" s="492" t="s">
        <v>321</v>
      </c>
      <c r="V141" s="493">
        <v>801670</v>
      </c>
      <c r="W141" s="499" t="s">
        <v>355</v>
      </c>
      <c r="X141" s="174">
        <v>4</v>
      </c>
      <c r="Y141" s="399">
        <v>0.5</v>
      </c>
      <c r="Z141" s="243">
        <f>BD.PD7[[#This Row],[Av.P1 '[%']]]*BD.PD7[[#This Row],[Ppto. Orden Interna '[DOP']]]</f>
        <v>343675.8</v>
      </c>
      <c r="AA141" s="174">
        <v>13</v>
      </c>
      <c r="AB141" s="399">
        <v>0.5</v>
      </c>
      <c r="AC141" s="243">
        <f>BD.PD7[[#This Row],[Av.P2 '[%']]]*BD.PD7[[#This Row],[Ppto. Orden Interna '[DOP']]]</f>
        <v>343675.8</v>
      </c>
      <c r="AD141" s="249"/>
      <c r="AE141" s="389"/>
      <c r="AF141" s="243">
        <f>BD.PD7[[#This Row],[Av.P3 '[%']]]*BD.PD7[[#This Row],[Ppto. Orden Interna '[DOP']]]</f>
        <v>0</v>
      </c>
      <c r="AG141" s="243"/>
      <c r="AH141" s="243"/>
      <c r="AI141" s="243">
        <f>BD.PD7[[#This Row],[Av.P2 '[%']]]*BD.PD7[[#This Row],[Ppto. Orden Interna '[DOP']]]</f>
        <v>343675.8</v>
      </c>
      <c r="AJ141" s="243"/>
      <c r="AK141" s="243"/>
      <c r="AL141" s="243">
        <f>BD.PD7[[#This Row],[Av.P2 '[%']]]*BD.PD7[[#This Row],[Ppto. Orden Interna '[DOP']]]</f>
        <v>343675.8</v>
      </c>
      <c r="AM141" s="496">
        <f>BD.PD7[[#This Row],[Pago 3]]+BD.PD7[[#This Row],[Pago 2]]+BD.PD7[[#This Row],[Pago 1]]</f>
        <v>687351.6</v>
      </c>
      <c r="AN141" s="308" t="s">
        <v>244</v>
      </c>
      <c r="AO141" s="308" t="s">
        <v>245</v>
      </c>
      <c r="AP141" s="308" t="s">
        <v>246</v>
      </c>
      <c r="AQ141" s="308" t="s">
        <v>247</v>
      </c>
      <c r="AR141" s="308">
        <v>594</v>
      </c>
      <c r="AS141" s="308" t="s">
        <v>258</v>
      </c>
      <c r="AT141" s="249" t="s">
        <v>1277</v>
      </c>
      <c r="AU141" s="249" t="s">
        <v>69</v>
      </c>
    </row>
    <row r="142" spans="1:47" hidden="1" x14ac:dyDescent="0.3">
      <c r="A142" s="174">
        <v>5.03</v>
      </c>
      <c r="B142" s="231"/>
      <c r="C142" s="232" t="str">
        <f>VLOOKUP(BD.PD7[[#This Row],[Pos]],PPto[],3,FALSE)</f>
        <v>5.03 Neveras, Centrales y Evaporadores</v>
      </c>
      <c r="D142" s="174" t="s">
        <v>23</v>
      </c>
      <c r="E142" s="305" t="str">
        <f>IF(BD.PD7[[#This Row],[.]]="*",VLOOKUP(BD.PD7[[#This Row],[Pos]],Presupuesto!A:H,7,FALSE),"")</f>
        <v/>
      </c>
      <c r="F142" s="234" t="s">
        <v>1240</v>
      </c>
      <c r="G142" s="511" t="s">
        <v>1219</v>
      </c>
      <c r="H142" s="174">
        <v>4600073155</v>
      </c>
      <c r="I142" s="497" t="s">
        <v>1223</v>
      </c>
      <c r="J142" s="382">
        <v>1</v>
      </c>
      <c r="K142" s="174" t="s">
        <v>117</v>
      </c>
      <c r="L142" s="383">
        <f>IF(BD.PD7[[#This Row],[Mon]]="DOP",1,HLOOKUP(BD.PD7[[#This Row],[Mon]],$K$1:$L$2,2,FALSE))</f>
        <v>65</v>
      </c>
      <c r="M142" s="400">
        <v>7844</v>
      </c>
      <c r="N142" s="243">
        <f>BD.PD7[[#This Row],[Cant.]]*BD.PD7[[#This Row],[ Tasa ]]*BD.PD7[[#This Row],[ Precio Und.]]</f>
        <v>509860</v>
      </c>
      <c r="O142" s="386">
        <v>0.52</v>
      </c>
      <c r="P142" s="243">
        <f>IF(BD.PD7[[#This Row],[Liquid. '[%']]]&lt;&gt;0,(BD.PD7[[#This Row],[Valor Neto '[DOP']]]*BD.PD7[[#This Row],[Liquid. '[%']]])+BD.PD7[[#This Row],[Valor Neto '[DOP']]],BD.PD7[[#This Row],[Valor Neto '[DOP']]])</f>
        <v>774987.2</v>
      </c>
      <c r="Q142" s="243">
        <f>BD.PD7[[#This Row],[Ppto. Orden Interna '[DOP']]]/HLOOKUP("USD",$K$1:$L$2,2,FALSE)</f>
        <v>11922.88</v>
      </c>
      <c r="R142" s="499" t="s">
        <v>355</v>
      </c>
      <c r="S142" s="481"/>
      <c r="T142" s="481"/>
      <c r="U142" s="492" t="s">
        <v>321</v>
      </c>
      <c r="V142" s="493">
        <v>801670</v>
      </c>
      <c r="W142" s="499" t="s">
        <v>355</v>
      </c>
      <c r="X142" s="174">
        <v>4</v>
      </c>
      <c r="Y142" s="399">
        <v>0.5</v>
      </c>
      <c r="Z142" s="243">
        <f>BD.PD7[[#This Row],[Av.P1 '[%']]]*BD.PD7[[#This Row],[Ppto. Orden Interna '[DOP']]]</f>
        <v>387493.6</v>
      </c>
      <c r="AA142" s="174">
        <v>13</v>
      </c>
      <c r="AB142" s="399">
        <v>0.5</v>
      </c>
      <c r="AC142" s="243">
        <f>BD.PD7[[#This Row],[Av.P2 '[%']]]*BD.PD7[[#This Row],[Ppto. Orden Interna '[DOP']]]</f>
        <v>387493.6</v>
      </c>
      <c r="AD142" s="249"/>
      <c r="AE142" s="389"/>
      <c r="AF142" s="243">
        <f>BD.PD7[[#This Row],[Av.P3 '[%']]]*BD.PD7[[#This Row],[Ppto. Orden Interna '[DOP']]]</f>
        <v>0</v>
      </c>
      <c r="AG142" s="243"/>
      <c r="AH142" s="243"/>
      <c r="AI142" s="243">
        <f>BD.PD7[[#This Row],[Av.P2 '[%']]]*BD.PD7[[#This Row],[Ppto. Orden Interna '[DOP']]]</f>
        <v>387493.6</v>
      </c>
      <c r="AJ142" s="243"/>
      <c r="AK142" s="243"/>
      <c r="AL142" s="243">
        <f>BD.PD7[[#This Row],[Av.P2 '[%']]]*BD.PD7[[#This Row],[Ppto. Orden Interna '[DOP']]]</f>
        <v>387493.6</v>
      </c>
      <c r="AM142" s="496">
        <f>BD.PD7[[#This Row],[Pago 3]]+BD.PD7[[#This Row],[Pago 2]]+BD.PD7[[#This Row],[Pago 1]]</f>
        <v>774987.2</v>
      </c>
      <c r="AN142" s="308" t="s">
        <v>244</v>
      </c>
      <c r="AO142" s="308" t="s">
        <v>245</v>
      </c>
      <c r="AP142" s="308" t="s">
        <v>246</v>
      </c>
      <c r="AQ142" s="308" t="s">
        <v>247</v>
      </c>
      <c r="AR142" s="308">
        <v>594</v>
      </c>
      <c r="AS142" s="308" t="s">
        <v>258</v>
      </c>
      <c r="AT142" s="249" t="s">
        <v>1277</v>
      </c>
      <c r="AU142" s="249" t="s">
        <v>69</v>
      </c>
    </row>
    <row r="143" spans="1:47" hidden="1" x14ac:dyDescent="0.3">
      <c r="A143" s="174">
        <v>5.03</v>
      </c>
      <c r="B143" s="231"/>
      <c r="C143" s="232" t="str">
        <f>VLOOKUP(BD.PD7[[#This Row],[Pos]],PPto[],3,FALSE)</f>
        <v>5.03 Neveras, Centrales y Evaporadores</v>
      </c>
      <c r="D143" s="174" t="s">
        <v>23</v>
      </c>
      <c r="E143" s="305" t="str">
        <f>IF(BD.PD7[[#This Row],[.]]="*",VLOOKUP(BD.PD7[[#This Row],[Pos]],Presupuesto!A:H,7,FALSE),"")</f>
        <v/>
      </c>
      <c r="F143" s="234" t="s">
        <v>1241</v>
      </c>
      <c r="G143" s="511" t="s">
        <v>1219</v>
      </c>
      <c r="H143" s="174">
        <v>4600073155</v>
      </c>
      <c r="I143" s="497" t="s">
        <v>1223</v>
      </c>
      <c r="J143" s="382">
        <v>1</v>
      </c>
      <c r="K143" s="174" t="s">
        <v>117</v>
      </c>
      <c r="L143" s="383">
        <f>IF(BD.PD7[[#This Row],[Mon]]="DOP",1,HLOOKUP(BD.PD7[[#This Row],[Mon]],$K$1:$L$2,2,FALSE))</f>
        <v>65</v>
      </c>
      <c r="M143" s="400">
        <v>547</v>
      </c>
      <c r="N143" s="243">
        <f>BD.PD7[[#This Row],[Cant.]]*BD.PD7[[#This Row],[ Tasa ]]*BD.PD7[[#This Row],[ Precio Und.]]</f>
        <v>35555</v>
      </c>
      <c r="O143" s="386">
        <v>0.52</v>
      </c>
      <c r="P143" s="243">
        <f>IF(BD.PD7[[#This Row],[Liquid. '[%']]]&lt;&gt;0,(BD.PD7[[#This Row],[Valor Neto '[DOP']]]*BD.PD7[[#This Row],[Liquid. '[%']]])+BD.PD7[[#This Row],[Valor Neto '[DOP']]],BD.PD7[[#This Row],[Valor Neto '[DOP']]])</f>
        <v>54043.600000000006</v>
      </c>
      <c r="Q143" s="243">
        <f>BD.PD7[[#This Row],[Ppto. Orden Interna '[DOP']]]/HLOOKUP("USD",$K$1:$L$2,2,FALSE)</f>
        <v>831.44</v>
      </c>
      <c r="R143" s="499" t="s">
        <v>355</v>
      </c>
      <c r="S143" s="481"/>
      <c r="T143" s="481"/>
      <c r="U143" s="492" t="s">
        <v>321</v>
      </c>
      <c r="V143" s="493">
        <v>801670</v>
      </c>
      <c r="W143" s="499" t="s">
        <v>355</v>
      </c>
      <c r="X143" s="174">
        <v>4</v>
      </c>
      <c r="Y143" s="399">
        <v>0.5</v>
      </c>
      <c r="Z143" s="243">
        <f>BD.PD7[[#This Row],[Av.P1 '[%']]]*BD.PD7[[#This Row],[Ppto. Orden Interna '[DOP']]]</f>
        <v>27021.800000000003</v>
      </c>
      <c r="AA143" s="174">
        <v>13</v>
      </c>
      <c r="AB143" s="399">
        <v>0.5</v>
      </c>
      <c r="AC143" s="243">
        <f>BD.PD7[[#This Row],[Av.P2 '[%']]]*BD.PD7[[#This Row],[Ppto. Orden Interna '[DOP']]]</f>
        <v>27021.800000000003</v>
      </c>
      <c r="AD143" s="249"/>
      <c r="AE143" s="389"/>
      <c r="AF143" s="243">
        <f>BD.PD7[[#This Row],[Av.P3 '[%']]]*BD.PD7[[#This Row],[Ppto. Orden Interna '[DOP']]]</f>
        <v>0</v>
      </c>
      <c r="AG143" s="243"/>
      <c r="AH143" s="243"/>
      <c r="AI143" s="243">
        <f>BD.PD7[[#This Row],[Av.P2 '[%']]]*BD.PD7[[#This Row],[Ppto. Orden Interna '[DOP']]]</f>
        <v>27021.800000000003</v>
      </c>
      <c r="AJ143" s="243"/>
      <c r="AK143" s="243"/>
      <c r="AL143" s="243">
        <f>BD.PD7[[#This Row],[Av.P2 '[%']]]*BD.PD7[[#This Row],[Ppto. Orden Interna '[DOP']]]</f>
        <v>27021.800000000003</v>
      </c>
      <c r="AM143" s="496">
        <f>BD.PD7[[#This Row],[Pago 3]]+BD.PD7[[#This Row],[Pago 2]]+BD.PD7[[#This Row],[Pago 1]]</f>
        <v>54043.600000000006</v>
      </c>
      <c r="AN143" s="308" t="s">
        <v>244</v>
      </c>
      <c r="AO143" s="308" t="s">
        <v>245</v>
      </c>
      <c r="AP143" s="308" t="s">
        <v>246</v>
      </c>
      <c r="AQ143" s="308" t="s">
        <v>247</v>
      </c>
      <c r="AR143" s="308">
        <v>594</v>
      </c>
      <c r="AS143" s="308" t="s">
        <v>258</v>
      </c>
      <c r="AT143" s="249" t="s">
        <v>1277</v>
      </c>
      <c r="AU143" s="249" t="s">
        <v>69</v>
      </c>
    </row>
    <row r="144" spans="1:47" hidden="1" x14ac:dyDescent="0.3">
      <c r="A144" s="174">
        <v>5.03</v>
      </c>
      <c r="B144" s="231"/>
      <c r="C144" s="232" t="str">
        <f>VLOOKUP(BD.PD7[[#This Row],[Pos]],PPto[],3,FALSE)</f>
        <v>5.03 Neveras, Centrales y Evaporadores</v>
      </c>
      <c r="D144" s="174" t="s">
        <v>23</v>
      </c>
      <c r="E144" s="305" t="str">
        <f>IF(BD.PD7[[#This Row],[.]]="*",VLOOKUP(BD.PD7[[#This Row],[Pos]],Presupuesto!A:H,7,FALSE),"")</f>
        <v/>
      </c>
      <c r="F144" s="234" t="s">
        <v>356</v>
      </c>
      <c r="G144" s="511" t="s">
        <v>1219</v>
      </c>
      <c r="H144" s="174">
        <v>4600073663</v>
      </c>
      <c r="I144" s="497" t="s">
        <v>1223</v>
      </c>
      <c r="J144" s="382">
        <v>1</v>
      </c>
      <c r="K144" s="174" t="s">
        <v>117</v>
      </c>
      <c r="L144" s="383">
        <f>IF(BD.PD7[[#This Row],[Mon]]="DOP",1,HLOOKUP(BD.PD7[[#This Row],[Mon]],$K$1:$L$2,2,FALSE))</f>
        <v>65</v>
      </c>
      <c r="M144" s="400">
        <v>14177</v>
      </c>
      <c r="N144" s="243">
        <f>BD.PD7[[#This Row],[Cant.]]*BD.PD7[[#This Row],[ Tasa ]]*BD.PD7[[#This Row],[ Precio Und.]]</f>
        <v>921505</v>
      </c>
      <c r="O144" s="386">
        <v>0.52</v>
      </c>
      <c r="P144" s="243">
        <f>IF(BD.PD7[[#This Row],[Liquid. '[%']]]&lt;&gt;0,(BD.PD7[[#This Row],[Valor Neto '[DOP']]]*BD.PD7[[#This Row],[Liquid. '[%']]])+BD.PD7[[#This Row],[Valor Neto '[DOP']]],BD.PD7[[#This Row],[Valor Neto '[DOP']]])</f>
        <v>1400687.6</v>
      </c>
      <c r="Q144" s="243">
        <f>BD.PD7[[#This Row],[Ppto. Orden Interna '[DOP']]]/HLOOKUP("USD",$K$1:$L$2,2,FALSE)</f>
        <v>21549.040000000001</v>
      </c>
      <c r="R144" s="499" t="s">
        <v>355</v>
      </c>
      <c r="S144" s="481"/>
      <c r="T144" s="481"/>
      <c r="U144" s="492" t="s">
        <v>321</v>
      </c>
      <c r="V144" s="493">
        <v>801670</v>
      </c>
      <c r="W144" s="499" t="s">
        <v>355</v>
      </c>
      <c r="X144" s="174">
        <v>4</v>
      </c>
      <c r="Y144" s="399">
        <v>0.5</v>
      </c>
      <c r="Z144" s="243">
        <f>BD.PD7[[#This Row],[Av.P1 '[%']]]*BD.PD7[[#This Row],[Ppto. Orden Interna '[DOP']]]</f>
        <v>700343.8</v>
      </c>
      <c r="AA144" s="174">
        <v>13</v>
      </c>
      <c r="AB144" s="399">
        <v>0.5</v>
      </c>
      <c r="AC144" s="243">
        <f>BD.PD7[[#This Row],[Av.P2 '[%']]]*BD.PD7[[#This Row],[Ppto. Orden Interna '[DOP']]]</f>
        <v>700343.8</v>
      </c>
      <c r="AD144" s="249"/>
      <c r="AE144" s="389"/>
      <c r="AF144" s="243">
        <f>BD.PD7[[#This Row],[Av.P3 '[%']]]*BD.PD7[[#This Row],[Ppto. Orden Interna '[DOP']]]</f>
        <v>0</v>
      </c>
      <c r="AG144" s="243"/>
      <c r="AH144" s="243"/>
      <c r="AI144" s="243">
        <f>BD.PD7[[#This Row],[Av.P2 '[%']]]*BD.PD7[[#This Row],[Ppto. Orden Interna '[DOP']]]</f>
        <v>700343.8</v>
      </c>
      <c r="AJ144" s="243"/>
      <c r="AK144" s="243"/>
      <c r="AL144" s="243">
        <f>BD.PD7[[#This Row],[Av.P2 '[%']]]*BD.PD7[[#This Row],[Ppto. Orden Interna '[DOP']]]</f>
        <v>700343.8</v>
      </c>
      <c r="AM144" s="496">
        <f>BD.PD7[[#This Row],[Pago 3]]+BD.PD7[[#This Row],[Pago 2]]+BD.PD7[[#This Row],[Pago 1]]</f>
        <v>1400687.6</v>
      </c>
      <c r="AN144" s="308" t="s">
        <v>244</v>
      </c>
      <c r="AO144" s="308" t="s">
        <v>245</v>
      </c>
      <c r="AP144" s="308" t="s">
        <v>246</v>
      </c>
      <c r="AQ144" s="308" t="s">
        <v>247</v>
      </c>
      <c r="AR144" s="308">
        <v>594</v>
      </c>
      <c r="AS144" s="308" t="s">
        <v>258</v>
      </c>
      <c r="AT144" s="249" t="s">
        <v>1277</v>
      </c>
      <c r="AU144" s="249" t="s">
        <v>69</v>
      </c>
    </row>
    <row r="145" spans="1:47" hidden="1" x14ac:dyDescent="0.3">
      <c r="A145" s="174">
        <v>5.04</v>
      </c>
      <c r="B145" s="231" t="s">
        <v>243</v>
      </c>
      <c r="C145" s="232" t="str">
        <f>VLOOKUP(BD.PD7[[#This Row],[Pos]],PPto[],3,FALSE)</f>
        <v>5.04 Bumpers Mcue/ Rack</v>
      </c>
      <c r="D145" s="233" t="s">
        <v>243</v>
      </c>
      <c r="E145" s="305">
        <f>IF(BD.PD7[[#This Row],[.]]="*",VLOOKUP(BD.PD7[[#This Row],[Pos]],Presupuesto!A:H,7,FALSE),"")</f>
        <v>27571.7</v>
      </c>
      <c r="F145" s="234"/>
      <c r="G145" s="174"/>
      <c r="H145" s="174"/>
      <c r="I145" s="174"/>
      <c r="J145" s="392">
        <v>1</v>
      </c>
      <c r="K145" s="233" t="s">
        <v>117</v>
      </c>
      <c r="L145" s="383">
        <f>IF(BD.PD7[[#This Row],[Mon]]="DOP",1,HLOOKUP(BD.PD7[[#This Row],[Mon]],$K$1:$L$2,2,FALSE))</f>
        <v>65</v>
      </c>
      <c r="M145" s="490">
        <v>0</v>
      </c>
      <c r="N145" s="243">
        <f>BD.PD7[[#This Row],[Cant.]]*BD.PD7[[#This Row],[ Tasa ]]*BD.PD7[[#This Row],[ Precio Und.]]</f>
        <v>0</v>
      </c>
      <c r="O145" s="491">
        <v>0</v>
      </c>
      <c r="P145" s="243">
        <f>IF(BD.PD7[[#This Row],[Liquid. '[%']]]&lt;&gt;0,(BD.PD7[[#This Row],[Valor Neto '[DOP']]]*BD.PD7[[#This Row],[Liquid. '[%']]])+BD.PD7[[#This Row],[Valor Neto '[DOP']]],BD.PD7[[#This Row],[Valor Neto '[DOP']]])</f>
        <v>0</v>
      </c>
      <c r="Q145" s="243">
        <f>BD.PD7[[#This Row],[Ppto. Orden Interna '[DOP']]]/HLOOKUP("USD",$K$1:$L$2,2,FALSE)</f>
        <v>0</v>
      </c>
      <c r="R145" s="381"/>
      <c r="S145" s="387"/>
      <c r="T145" s="387"/>
      <c r="U145" s="492" t="s">
        <v>321</v>
      </c>
      <c r="V145" s="493">
        <v>801670</v>
      </c>
      <c r="W145" s="494"/>
      <c r="X145" s="495"/>
      <c r="Y145" s="388"/>
      <c r="Z145" s="243">
        <f>BD.PD7[[#This Row],[Av.P1 '[%']]]*BD.PD7[[#This Row],[Ppto. Orden Interna '[DOP']]]</f>
        <v>0</v>
      </c>
      <c r="AA145" s="249"/>
      <c r="AB145" s="389"/>
      <c r="AC145" s="243">
        <f>BD.PD7[[#This Row],[Av.P2 '[%']]]*BD.PD7[[#This Row],[Ppto. Orden Interna '[DOP']]]</f>
        <v>0</v>
      </c>
      <c r="AD145" s="249"/>
      <c r="AE145" s="389"/>
      <c r="AF145" s="243">
        <f>BD.PD7[[#This Row],[Av.P3 '[%']]]*BD.PD7[[#This Row],[Ppto. Orden Interna '[DOP']]]</f>
        <v>0</v>
      </c>
      <c r="AG145" s="243"/>
      <c r="AH145" s="243"/>
      <c r="AI145" s="243">
        <f>BD.PD7[[#This Row],[Av.P2 '[%']]]*BD.PD7[[#This Row],[Ppto. Orden Interna '[DOP']]]</f>
        <v>0</v>
      </c>
      <c r="AJ145" s="243"/>
      <c r="AK145" s="243"/>
      <c r="AL145" s="243">
        <f>BD.PD7[[#This Row],[Av.P2 '[%']]]*BD.PD7[[#This Row],[Ppto. Orden Interna '[DOP']]]</f>
        <v>0</v>
      </c>
      <c r="AM145" s="496">
        <f>BD.PD7[[#This Row],[Pago 3]]+BD.PD7[[#This Row],[Pago 2]]+BD.PD7[[#This Row],[Pago 1]]</f>
        <v>0</v>
      </c>
      <c r="AN145" s="308" t="s">
        <v>244</v>
      </c>
      <c r="AO145" s="308" t="s">
        <v>245</v>
      </c>
      <c r="AP145" s="308" t="s">
        <v>246</v>
      </c>
      <c r="AQ145" s="308" t="s">
        <v>247</v>
      </c>
      <c r="AR145" s="308">
        <v>594</v>
      </c>
      <c r="AS145" s="308" t="s">
        <v>248</v>
      </c>
      <c r="AT145" s="249" t="s">
        <v>1277</v>
      </c>
      <c r="AU145" s="249" t="s">
        <v>69</v>
      </c>
    </row>
    <row r="146" spans="1:47" hidden="1" x14ac:dyDescent="0.3">
      <c r="A146" s="174">
        <v>5.04</v>
      </c>
      <c r="B146" s="231"/>
      <c r="C146" s="232" t="str">
        <f>VLOOKUP(BD.PD7[[#This Row],[Pos]],PPto[],3,FALSE)</f>
        <v>5.04 Bumpers Mcue/ Rack</v>
      </c>
      <c r="D146" s="174" t="s">
        <v>23</v>
      </c>
      <c r="E146" s="305" t="str">
        <f>IF(BD.PD7[[#This Row],[.]]="*",VLOOKUP(BD.PD7[[#This Row],[Pos]],Presupuesto!A:H,7,FALSE),"")</f>
        <v/>
      </c>
      <c r="F146" s="510" t="s">
        <v>1158</v>
      </c>
      <c r="G146" s="174" t="s">
        <v>1216</v>
      </c>
      <c r="H146" s="174"/>
      <c r="I146" s="497" t="s">
        <v>1223</v>
      </c>
      <c r="J146" s="382">
        <v>100</v>
      </c>
      <c r="K146" s="174" t="s">
        <v>117</v>
      </c>
      <c r="L146" s="383">
        <f>IF(BD.PD7[[#This Row],[Mon]]="DOP",1,HLOOKUP(BD.PD7[[#This Row],[Mon]],$K$1:$L$2,2,FALSE))</f>
        <v>65</v>
      </c>
      <c r="M146" s="384">
        <v>74</v>
      </c>
      <c r="N146" s="243">
        <f>BD.PD7[[#This Row],[Cant.]]*BD.PD7[[#This Row],[ Tasa ]]*BD.PD7[[#This Row],[ Precio Und.]]</f>
        <v>481000</v>
      </c>
      <c r="O146" s="386">
        <v>0.42</v>
      </c>
      <c r="P146" s="243">
        <f>IF(BD.PD7[[#This Row],[Liquid. '[%']]]&lt;&gt;0,(BD.PD7[[#This Row],[Valor Neto '[DOP']]]*BD.PD7[[#This Row],[Liquid. '[%']]])+BD.PD7[[#This Row],[Valor Neto '[DOP']]],BD.PD7[[#This Row],[Valor Neto '[DOP']]])</f>
        <v>683020</v>
      </c>
      <c r="Q146" s="243">
        <f>BD.PD7[[#This Row],[Ppto. Orden Interna '[DOP']]]/HLOOKUP("USD",$K$1:$L$2,2,FALSE)</f>
        <v>10508</v>
      </c>
      <c r="R146" s="381"/>
      <c r="S146" s="398" t="s">
        <v>1161</v>
      </c>
      <c r="T146" s="387"/>
      <c r="U146" s="492" t="s">
        <v>321</v>
      </c>
      <c r="V146" s="493">
        <v>801670</v>
      </c>
      <c r="W146" s="494" t="s">
        <v>357</v>
      </c>
      <c r="X146" s="174">
        <v>16</v>
      </c>
      <c r="Y146" s="388">
        <v>0.5</v>
      </c>
      <c r="Z146" s="243">
        <f>BD.PD7[[#This Row],[Av.P1 '[%']]]*BD.PD7[[#This Row],[Ppto. Orden Interna '[DOP']]]</f>
        <v>341510</v>
      </c>
      <c r="AA146" s="174">
        <v>17</v>
      </c>
      <c r="AB146" s="399">
        <v>0.5</v>
      </c>
      <c r="AC146" s="243">
        <f>BD.PD7[[#This Row],[Av.P2 '[%']]]*BD.PD7[[#This Row],[Ppto. Orden Interna '[DOP']]]</f>
        <v>341510</v>
      </c>
      <c r="AD146" s="249"/>
      <c r="AE146" s="389"/>
      <c r="AF146" s="243">
        <f>BD.PD7[[#This Row],[Av.P3 '[%']]]*BD.PD7[[#This Row],[Ppto. Orden Interna '[DOP']]]</f>
        <v>0</v>
      </c>
      <c r="AG146" s="243"/>
      <c r="AH146" s="243"/>
      <c r="AI146" s="243">
        <f>BD.PD7[[#This Row],[Av.P2 '[%']]]*BD.PD7[[#This Row],[Ppto. Orden Interna '[DOP']]]</f>
        <v>341510</v>
      </c>
      <c r="AJ146" s="243"/>
      <c r="AK146" s="243"/>
      <c r="AL146" s="243">
        <f>BD.PD7[[#This Row],[Av.P2 '[%']]]*BD.PD7[[#This Row],[Ppto. Orden Interna '[DOP']]]</f>
        <v>341510</v>
      </c>
      <c r="AM146" s="496">
        <f>BD.PD7[[#This Row],[Pago 3]]+BD.PD7[[#This Row],[Pago 2]]+BD.PD7[[#This Row],[Pago 1]]</f>
        <v>683020</v>
      </c>
      <c r="AN146" s="308" t="s">
        <v>244</v>
      </c>
      <c r="AO146" s="308" t="s">
        <v>245</v>
      </c>
      <c r="AP146" s="308" t="s">
        <v>246</v>
      </c>
      <c r="AQ146" s="308" t="s">
        <v>247</v>
      </c>
      <c r="AR146" s="308">
        <v>594</v>
      </c>
      <c r="AS146" s="308" t="s">
        <v>248</v>
      </c>
      <c r="AT146" s="249" t="s">
        <v>1277</v>
      </c>
      <c r="AU146" s="249" t="s">
        <v>69</v>
      </c>
    </row>
    <row r="147" spans="1:47" hidden="1" x14ac:dyDescent="0.3">
      <c r="A147" s="174">
        <v>5.04</v>
      </c>
      <c r="B147" s="231"/>
      <c r="C147" s="232" t="str">
        <f>VLOOKUP(BD.PD7[[#This Row],[Pos]],PPto[],3,FALSE)</f>
        <v>5.04 Bumpers Mcue/ Rack</v>
      </c>
      <c r="D147" s="174" t="s">
        <v>23</v>
      </c>
      <c r="E147" s="305" t="str">
        <f>IF(BD.PD7[[#This Row],[.]]="*",VLOOKUP(BD.PD7[[#This Row],[Pos]],Presupuesto!A:H,7,FALSE),"")</f>
        <v/>
      </c>
      <c r="F147" s="234" t="s">
        <v>1157</v>
      </c>
      <c r="G147" s="174" t="s">
        <v>1216</v>
      </c>
      <c r="H147" s="174"/>
      <c r="I147" s="497" t="s">
        <v>1223</v>
      </c>
      <c r="J147" s="382">
        <v>139</v>
      </c>
      <c r="K147" s="174" t="s">
        <v>117</v>
      </c>
      <c r="L147" s="383">
        <f>IF(BD.PD7[[#This Row],[Mon]]="DOP",1,HLOOKUP(BD.PD7[[#This Row],[Mon]],$K$1:$L$2,2,FALSE))</f>
        <v>65</v>
      </c>
      <c r="M147" s="384">
        <v>36</v>
      </c>
      <c r="N147" s="243">
        <f>BD.PD7[[#This Row],[Cant.]]*BD.PD7[[#This Row],[ Tasa ]]*BD.PD7[[#This Row],[ Precio Und.]]</f>
        <v>325260</v>
      </c>
      <c r="O147" s="386">
        <v>0.42</v>
      </c>
      <c r="P147" s="243">
        <f>IF(BD.PD7[[#This Row],[Liquid. '[%']]]&lt;&gt;0,(BD.PD7[[#This Row],[Valor Neto '[DOP']]]*BD.PD7[[#This Row],[Liquid. '[%']]])+BD.PD7[[#This Row],[Valor Neto '[DOP']]],BD.PD7[[#This Row],[Valor Neto '[DOP']]])</f>
        <v>461869.19999999995</v>
      </c>
      <c r="Q147" s="243">
        <f>BD.PD7[[#This Row],[Ppto. Orden Interna '[DOP']]]/HLOOKUP("USD",$K$1:$L$2,2,FALSE)</f>
        <v>7105.6799999999994</v>
      </c>
      <c r="R147" s="381"/>
      <c r="S147" s="398" t="s">
        <v>1161</v>
      </c>
      <c r="T147" s="387"/>
      <c r="U147" s="492" t="s">
        <v>321</v>
      </c>
      <c r="V147" s="493">
        <v>801670</v>
      </c>
      <c r="W147" s="494" t="s">
        <v>357</v>
      </c>
      <c r="X147" s="174">
        <v>16</v>
      </c>
      <c r="Y147" s="388">
        <v>0.5</v>
      </c>
      <c r="Z147" s="243">
        <f>BD.PD7[[#This Row],[Av.P1 '[%']]]*BD.PD7[[#This Row],[Ppto. Orden Interna '[DOP']]]</f>
        <v>230934.59999999998</v>
      </c>
      <c r="AA147" s="174">
        <v>17</v>
      </c>
      <c r="AB147" s="399">
        <v>0.5</v>
      </c>
      <c r="AC147" s="243">
        <f>BD.PD7[[#This Row],[Av.P2 '[%']]]*BD.PD7[[#This Row],[Ppto. Orden Interna '[DOP']]]</f>
        <v>230934.59999999998</v>
      </c>
      <c r="AD147" s="249"/>
      <c r="AE147" s="389"/>
      <c r="AF147" s="243">
        <f>BD.PD7[[#This Row],[Av.P3 '[%']]]*BD.PD7[[#This Row],[Ppto. Orden Interna '[DOP']]]</f>
        <v>0</v>
      </c>
      <c r="AG147" s="243"/>
      <c r="AH147" s="243"/>
      <c r="AI147" s="243">
        <f>BD.PD7[[#This Row],[Av.P2 '[%']]]*BD.PD7[[#This Row],[Ppto. Orden Interna '[DOP']]]</f>
        <v>230934.59999999998</v>
      </c>
      <c r="AJ147" s="243"/>
      <c r="AK147" s="243"/>
      <c r="AL147" s="243">
        <f>BD.PD7[[#This Row],[Av.P2 '[%']]]*BD.PD7[[#This Row],[Ppto. Orden Interna '[DOP']]]</f>
        <v>230934.59999999998</v>
      </c>
      <c r="AM147" s="496">
        <f>BD.PD7[[#This Row],[Pago 3]]+BD.PD7[[#This Row],[Pago 2]]+BD.PD7[[#This Row],[Pago 1]]</f>
        <v>461869.19999999995</v>
      </c>
      <c r="AN147" s="308" t="s">
        <v>244</v>
      </c>
      <c r="AO147" s="308" t="s">
        <v>245</v>
      </c>
      <c r="AP147" s="308" t="s">
        <v>246</v>
      </c>
      <c r="AQ147" s="308" t="s">
        <v>247</v>
      </c>
      <c r="AR147" s="308">
        <v>594</v>
      </c>
      <c r="AS147" s="308" t="s">
        <v>248</v>
      </c>
      <c r="AT147" s="249" t="s">
        <v>1277</v>
      </c>
      <c r="AU147" s="249" t="s">
        <v>69</v>
      </c>
    </row>
    <row r="148" spans="1:47" hidden="1" x14ac:dyDescent="0.3">
      <c r="A148" s="174">
        <v>5.04</v>
      </c>
      <c r="B148" s="231"/>
      <c r="C148" s="232" t="str">
        <f>VLOOKUP(BD.PD7[[#This Row],[Pos]],PPto[],3,FALSE)</f>
        <v>5.04 Bumpers Mcue/ Rack</v>
      </c>
      <c r="D148" s="174" t="s">
        <v>23</v>
      </c>
      <c r="E148" s="305" t="str">
        <f>IF(BD.PD7[[#This Row],[.]]="*",VLOOKUP(BD.PD7[[#This Row],[Pos]],Presupuesto!A:H,7,FALSE),"")</f>
        <v/>
      </c>
      <c r="F148" s="510" t="s">
        <v>358</v>
      </c>
      <c r="G148" s="174" t="s">
        <v>1216</v>
      </c>
      <c r="H148" s="174"/>
      <c r="I148" s="497" t="s">
        <v>1223</v>
      </c>
      <c r="J148" s="382">
        <v>66</v>
      </c>
      <c r="K148" s="174" t="s">
        <v>117</v>
      </c>
      <c r="L148" s="383">
        <f>IF(BD.PD7[[#This Row],[Mon]]="DOP",1,HLOOKUP(BD.PD7[[#This Row],[Mon]],$K$1:$L$2,2,FALSE))</f>
        <v>65</v>
      </c>
      <c r="M148" s="384">
        <v>8</v>
      </c>
      <c r="N148" s="243">
        <f>BD.PD7[[#This Row],[Cant.]]*BD.PD7[[#This Row],[ Tasa ]]*BD.PD7[[#This Row],[ Precio Und.]]</f>
        <v>34320</v>
      </c>
      <c r="O148" s="386">
        <v>0.42</v>
      </c>
      <c r="P148" s="243">
        <f>IF(BD.PD7[[#This Row],[Liquid. '[%']]]&lt;&gt;0,(BD.PD7[[#This Row],[Valor Neto '[DOP']]]*BD.PD7[[#This Row],[Liquid. '[%']]])+BD.PD7[[#This Row],[Valor Neto '[DOP']]],BD.PD7[[#This Row],[Valor Neto '[DOP']]])</f>
        <v>48734.400000000001</v>
      </c>
      <c r="Q148" s="243">
        <f>BD.PD7[[#This Row],[Ppto. Orden Interna '[DOP']]]/HLOOKUP("USD",$K$1:$L$2,2,FALSE)</f>
        <v>749.76</v>
      </c>
      <c r="R148" s="381"/>
      <c r="S148" s="398" t="s">
        <v>1161</v>
      </c>
      <c r="T148" s="387"/>
      <c r="U148" s="492" t="s">
        <v>321</v>
      </c>
      <c r="V148" s="493">
        <v>801670</v>
      </c>
      <c r="W148" s="494" t="s">
        <v>357</v>
      </c>
      <c r="X148" s="174">
        <v>16</v>
      </c>
      <c r="Y148" s="388">
        <v>0.5</v>
      </c>
      <c r="Z148" s="243">
        <f>BD.PD7[[#This Row],[Av.P1 '[%']]]*BD.PD7[[#This Row],[Ppto. Orden Interna '[DOP']]]</f>
        <v>24367.200000000001</v>
      </c>
      <c r="AA148" s="174">
        <v>17</v>
      </c>
      <c r="AB148" s="399">
        <v>0.5</v>
      </c>
      <c r="AC148" s="243">
        <f>BD.PD7[[#This Row],[Av.P2 '[%']]]*BD.PD7[[#This Row],[Ppto. Orden Interna '[DOP']]]</f>
        <v>24367.200000000001</v>
      </c>
      <c r="AD148" s="249"/>
      <c r="AE148" s="389"/>
      <c r="AF148" s="243">
        <f>BD.PD7[[#This Row],[Av.P3 '[%']]]*BD.PD7[[#This Row],[Ppto. Orden Interna '[DOP']]]</f>
        <v>0</v>
      </c>
      <c r="AG148" s="243"/>
      <c r="AH148" s="243"/>
      <c r="AI148" s="243">
        <f>BD.PD7[[#This Row],[Av.P2 '[%']]]*BD.PD7[[#This Row],[Ppto. Orden Interna '[DOP']]]</f>
        <v>24367.200000000001</v>
      </c>
      <c r="AJ148" s="243"/>
      <c r="AK148" s="243"/>
      <c r="AL148" s="243">
        <f>BD.PD7[[#This Row],[Av.P2 '[%']]]*BD.PD7[[#This Row],[Ppto. Orden Interna '[DOP']]]</f>
        <v>24367.200000000001</v>
      </c>
      <c r="AM148" s="496">
        <f>BD.PD7[[#This Row],[Pago 3]]+BD.PD7[[#This Row],[Pago 2]]+BD.PD7[[#This Row],[Pago 1]]</f>
        <v>48734.400000000001</v>
      </c>
      <c r="AN148" s="308" t="s">
        <v>244</v>
      </c>
      <c r="AO148" s="308" t="s">
        <v>245</v>
      </c>
      <c r="AP148" s="308" t="s">
        <v>246</v>
      </c>
      <c r="AQ148" s="308" t="s">
        <v>247</v>
      </c>
      <c r="AR148" s="308">
        <v>594</v>
      </c>
      <c r="AS148" s="308" t="s">
        <v>248</v>
      </c>
      <c r="AT148" s="249" t="s">
        <v>1277</v>
      </c>
      <c r="AU148" s="249" t="s">
        <v>69</v>
      </c>
    </row>
    <row r="149" spans="1:47" hidden="1" x14ac:dyDescent="0.3">
      <c r="A149" s="174">
        <v>5.04</v>
      </c>
      <c r="B149" s="231"/>
      <c r="C149" s="232" t="str">
        <f>VLOOKUP(BD.PD7[[#This Row],[Pos]],PPto[],3,FALSE)</f>
        <v>5.04 Bumpers Mcue/ Rack</v>
      </c>
      <c r="D149" s="174" t="s">
        <v>23</v>
      </c>
      <c r="E149" s="305" t="str">
        <f>IF(BD.PD7[[#This Row],[.]]="*",VLOOKUP(BD.PD7[[#This Row],[Pos]],Presupuesto!A:H,7,FALSE),"")</f>
        <v/>
      </c>
      <c r="F149" s="510" t="s">
        <v>1155</v>
      </c>
      <c r="G149" s="174" t="s">
        <v>1216</v>
      </c>
      <c r="H149" s="174"/>
      <c r="I149" s="497" t="s">
        <v>1223</v>
      </c>
      <c r="J149" s="382">
        <v>20</v>
      </c>
      <c r="K149" s="174" t="s">
        <v>117</v>
      </c>
      <c r="L149" s="383">
        <f>IF(BD.PD7[[#This Row],[Mon]]="DOP",1,HLOOKUP(BD.PD7[[#This Row],[Mon]],$K$1:$L$2,2,FALSE))</f>
        <v>65</v>
      </c>
      <c r="M149" s="384">
        <v>14</v>
      </c>
      <c r="N149" s="243">
        <f>BD.PD7[[#This Row],[Cant.]]*BD.PD7[[#This Row],[ Tasa ]]*BD.PD7[[#This Row],[ Precio Und.]]</f>
        <v>18200</v>
      </c>
      <c r="O149" s="386">
        <v>0.42</v>
      </c>
      <c r="P149" s="243">
        <f>IF(BD.PD7[[#This Row],[Liquid. '[%']]]&lt;&gt;0,(BD.PD7[[#This Row],[Valor Neto '[DOP']]]*BD.PD7[[#This Row],[Liquid. '[%']]])+BD.PD7[[#This Row],[Valor Neto '[DOP']]],BD.PD7[[#This Row],[Valor Neto '[DOP']]])</f>
        <v>25844</v>
      </c>
      <c r="Q149" s="243">
        <f>BD.PD7[[#This Row],[Ppto. Orden Interna '[DOP']]]/HLOOKUP("USD",$K$1:$L$2,2,FALSE)</f>
        <v>397.6</v>
      </c>
      <c r="R149" s="381"/>
      <c r="S149" s="398" t="s">
        <v>1161</v>
      </c>
      <c r="T149" s="387"/>
      <c r="U149" s="492" t="s">
        <v>321</v>
      </c>
      <c r="V149" s="493">
        <v>801670</v>
      </c>
      <c r="W149" s="494" t="s">
        <v>357</v>
      </c>
      <c r="X149" s="174">
        <v>16</v>
      </c>
      <c r="Y149" s="388">
        <v>0.5</v>
      </c>
      <c r="Z149" s="243">
        <f>BD.PD7[[#This Row],[Av.P1 '[%']]]*BD.PD7[[#This Row],[Ppto. Orden Interna '[DOP']]]</f>
        <v>12922</v>
      </c>
      <c r="AA149" s="174">
        <v>17</v>
      </c>
      <c r="AB149" s="399">
        <v>0.5</v>
      </c>
      <c r="AC149" s="243">
        <f>BD.PD7[[#This Row],[Av.P2 '[%']]]*BD.PD7[[#This Row],[Ppto. Orden Interna '[DOP']]]</f>
        <v>12922</v>
      </c>
      <c r="AD149" s="249"/>
      <c r="AE149" s="389"/>
      <c r="AF149" s="243">
        <f>BD.PD7[[#This Row],[Av.P3 '[%']]]*BD.PD7[[#This Row],[Ppto. Orden Interna '[DOP']]]</f>
        <v>0</v>
      </c>
      <c r="AG149" s="243"/>
      <c r="AH149" s="243"/>
      <c r="AI149" s="243">
        <f>BD.PD7[[#This Row],[Av.P2 '[%']]]*BD.PD7[[#This Row],[Ppto. Orden Interna '[DOP']]]</f>
        <v>12922</v>
      </c>
      <c r="AJ149" s="243"/>
      <c r="AK149" s="243"/>
      <c r="AL149" s="243">
        <f>BD.PD7[[#This Row],[Av.P2 '[%']]]*BD.PD7[[#This Row],[Ppto. Orden Interna '[DOP']]]</f>
        <v>12922</v>
      </c>
      <c r="AM149" s="496">
        <f>BD.PD7[[#This Row],[Pago 3]]+BD.PD7[[#This Row],[Pago 2]]+BD.PD7[[#This Row],[Pago 1]]</f>
        <v>25844</v>
      </c>
      <c r="AN149" s="308" t="s">
        <v>244</v>
      </c>
      <c r="AO149" s="308" t="s">
        <v>245</v>
      </c>
      <c r="AP149" s="308" t="s">
        <v>246</v>
      </c>
      <c r="AQ149" s="308" t="s">
        <v>247</v>
      </c>
      <c r="AR149" s="308">
        <v>594</v>
      </c>
      <c r="AS149" s="308" t="s">
        <v>248</v>
      </c>
      <c r="AT149" s="249" t="s">
        <v>1277</v>
      </c>
      <c r="AU149" s="249" t="s">
        <v>69</v>
      </c>
    </row>
    <row r="150" spans="1:47" hidden="1" x14ac:dyDescent="0.3">
      <c r="A150" s="174">
        <v>5.04</v>
      </c>
      <c r="B150" s="231"/>
      <c r="C150" s="232" t="str">
        <f>VLOOKUP(BD.PD7[[#This Row],[Pos]],PPto[],3,FALSE)</f>
        <v>5.04 Bumpers Mcue/ Rack</v>
      </c>
      <c r="D150" s="174" t="s">
        <v>23</v>
      </c>
      <c r="E150" s="305" t="str">
        <f>IF(BD.PD7[[#This Row],[.]]="*",VLOOKUP(BD.PD7[[#This Row],[Pos]],Presupuesto!A:H,7,FALSE),"")</f>
        <v/>
      </c>
      <c r="F150" s="510" t="s">
        <v>359</v>
      </c>
      <c r="G150" s="174" t="s">
        <v>1216</v>
      </c>
      <c r="H150" s="174"/>
      <c r="I150" s="497" t="s">
        <v>1223</v>
      </c>
      <c r="J150" s="382">
        <v>34</v>
      </c>
      <c r="K150" s="174" t="s">
        <v>117</v>
      </c>
      <c r="L150" s="383">
        <f>IF(BD.PD7[[#This Row],[Mon]]="DOP",1,HLOOKUP(BD.PD7[[#This Row],[Mon]],$K$1:$L$2,2,FALSE))</f>
        <v>65</v>
      </c>
      <c r="M150" s="384">
        <v>3.15</v>
      </c>
      <c r="N150" s="243">
        <f>BD.PD7[[#This Row],[Cant.]]*BD.PD7[[#This Row],[ Tasa ]]*BD.PD7[[#This Row],[ Precio Und.]]</f>
        <v>6961.5</v>
      </c>
      <c r="O150" s="386">
        <v>0.42</v>
      </c>
      <c r="P150" s="243">
        <f>IF(BD.PD7[[#This Row],[Liquid. '[%']]]&lt;&gt;0,(BD.PD7[[#This Row],[Valor Neto '[DOP']]]*BD.PD7[[#This Row],[Liquid. '[%']]])+BD.PD7[[#This Row],[Valor Neto '[DOP']]],BD.PD7[[#This Row],[Valor Neto '[DOP']]])</f>
        <v>9885.33</v>
      </c>
      <c r="Q150" s="243">
        <f>BD.PD7[[#This Row],[Ppto. Orden Interna '[DOP']]]/HLOOKUP("USD",$K$1:$L$2,2,FALSE)</f>
        <v>152.08199999999999</v>
      </c>
      <c r="R150" s="381"/>
      <c r="S150" s="398" t="s">
        <v>1161</v>
      </c>
      <c r="T150" s="387"/>
      <c r="U150" s="492" t="s">
        <v>321</v>
      </c>
      <c r="V150" s="493">
        <v>801670</v>
      </c>
      <c r="W150" s="494" t="s">
        <v>357</v>
      </c>
      <c r="X150" s="174">
        <v>16</v>
      </c>
      <c r="Y150" s="388">
        <v>0.5</v>
      </c>
      <c r="Z150" s="243">
        <f>BD.PD7[[#This Row],[Av.P1 '[%']]]*BD.PD7[[#This Row],[Ppto. Orden Interna '[DOP']]]</f>
        <v>4942.665</v>
      </c>
      <c r="AA150" s="174">
        <v>17</v>
      </c>
      <c r="AB150" s="399">
        <v>0.5</v>
      </c>
      <c r="AC150" s="243">
        <f>BD.PD7[[#This Row],[Av.P2 '[%']]]*BD.PD7[[#This Row],[Ppto. Orden Interna '[DOP']]]</f>
        <v>4942.665</v>
      </c>
      <c r="AD150" s="249"/>
      <c r="AE150" s="389"/>
      <c r="AF150" s="243">
        <f>BD.PD7[[#This Row],[Av.P3 '[%']]]*BD.PD7[[#This Row],[Ppto. Orden Interna '[DOP']]]</f>
        <v>0</v>
      </c>
      <c r="AG150" s="243"/>
      <c r="AH150" s="243"/>
      <c r="AI150" s="243">
        <f>BD.PD7[[#This Row],[Av.P2 '[%']]]*BD.PD7[[#This Row],[Ppto. Orden Interna '[DOP']]]</f>
        <v>4942.665</v>
      </c>
      <c r="AJ150" s="243"/>
      <c r="AK150" s="243"/>
      <c r="AL150" s="243">
        <f>BD.PD7[[#This Row],[Av.P2 '[%']]]*BD.PD7[[#This Row],[Ppto. Orden Interna '[DOP']]]</f>
        <v>4942.665</v>
      </c>
      <c r="AM150" s="496">
        <f>BD.PD7[[#This Row],[Pago 3]]+BD.PD7[[#This Row],[Pago 2]]+BD.PD7[[#This Row],[Pago 1]]</f>
        <v>9885.33</v>
      </c>
      <c r="AN150" s="308" t="s">
        <v>244</v>
      </c>
      <c r="AO150" s="308" t="s">
        <v>245</v>
      </c>
      <c r="AP150" s="308" t="s">
        <v>246</v>
      </c>
      <c r="AQ150" s="308" t="s">
        <v>247</v>
      </c>
      <c r="AR150" s="308">
        <v>594</v>
      </c>
      <c r="AS150" s="308" t="s">
        <v>248</v>
      </c>
      <c r="AT150" s="249" t="s">
        <v>1277</v>
      </c>
      <c r="AU150" s="249" t="s">
        <v>69</v>
      </c>
    </row>
    <row r="151" spans="1:47" hidden="1" x14ac:dyDescent="0.3">
      <c r="A151" s="174">
        <v>5.04</v>
      </c>
      <c r="B151" s="231"/>
      <c r="C151" s="232" t="str">
        <f>VLOOKUP(BD.PD7[[#This Row],[Pos]],PPto[],3,FALSE)</f>
        <v>5.04 Bumpers Mcue/ Rack</v>
      </c>
      <c r="D151" s="174" t="s">
        <v>23</v>
      </c>
      <c r="E151" s="305" t="str">
        <f>IF(BD.PD7[[#This Row],[.]]="*",VLOOKUP(BD.PD7[[#This Row],[Pos]],Presupuesto!A:H,7,FALSE),"")</f>
        <v/>
      </c>
      <c r="F151" s="510" t="s">
        <v>1160</v>
      </c>
      <c r="G151" s="174" t="s">
        <v>1216</v>
      </c>
      <c r="H151" s="174"/>
      <c r="I151" s="497" t="s">
        <v>1223</v>
      </c>
      <c r="J151" s="382">
        <v>2</v>
      </c>
      <c r="K151" s="174" t="s">
        <v>117</v>
      </c>
      <c r="L151" s="383">
        <f>IF(BD.PD7[[#This Row],[Mon]]="DOP",1,HLOOKUP(BD.PD7[[#This Row],[Mon]],$K$1:$L$2,2,FALSE))</f>
        <v>65</v>
      </c>
      <c r="M151" s="384">
        <v>120</v>
      </c>
      <c r="N151" s="243">
        <f>BD.PD7[[#This Row],[Cant.]]*BD.PD7[[#This Row],[ Tasa ]]*BD.PD7[[#This Row],[ Precio Und.]]</f>
        <v>15600</v>
      </c>
      <c r="O151" s="386">
        <v>0.42</v>
      </c>
      <c r="P151" s="243">
        <f>IF(BD.PD7[[#This Row],[Liquid. '[%']]]&lt;&gt;0,(BD.PD7[[#This Row],[Valor Neto '[DOP']]]*BD.PD7[[#This Row],[Liquid. '[%']]])+BD.PD7[[#This Row],[Valor Neto '[DOP']]],BD.PD7[[#This Row],[Valor Neto '[DOP']]])</f>
        <v>22152</v>
      </c>
      <c r="Q151" s="243">
        <f>BD.PD7[[#This Row],[Ppto. Orden Interna '[DOP']]]/HLOOKUP("USD",$K$1:$L$2,2,FALSE)</f>
        <v>340.8</v>
      </c>
      <c r="R151" s="381"/>
      <c r="S151" s="398" t="s">
        <v>1161</v>
      </c>
      <c r="T151" s="387"/>
      <c r="U151" s="492" t="s">
        <v>321</v>
      </c>
      <c r="V151" s="493">
        <v>801670</v>
      </c>
      <c r="W151" s="494" t="s">
        <v>357</v>
      </c>
      <c r="X151" s="174">
        <v>16</v>
      </c>
      <c r="Y151" s="388">
        <v>0.5</v>
      </c>
      <c r="Z151" s="243">
        <f>BD.PD7[[#This Row],[Av.P1 '[%']]]*BD.PD7[[#This Row],[Ppto. Orden Interna '[DOP']]]</f>
        <v>11076</v>
      </c>
      <c r="AA151" s="174">
        <v>17</v>
      </c>
      <c r="AB151" s="399">
        <v>0.5</v>
      </c>
      <c r="AC151" s="243">
        <f>BD.PD7[[#This Row],[Av.P2 '[%']]]*BD.PD7[[#This Row],[Ppto. Orden Interna '[DOP']]]</f>
        <v>11076</v>
      </c>
      <c r="AD151" s="249"/>
      <c r="AE151" s="389"/>
      <c r="AF151" s="243">
        <f>BD.PD7[[#This Row],[Av.P3 '[%']]]*BD.PD7[[#This Row],[Ppto. Orden Interna '[DOP']]]</f>
        <v>0</v>
      </c>
      <c r="AG151" s="243"/>
      <c r="AH151" s="243"/>
      <c r="AI151" s="243">
        <f>BD.PD7[[#This Row],[Av.P2 '[%']]]*BD.PD7[[#This Row],[Ppto. Orden Interna '[DOP']]]</f>
        <v>11076</v>
      </c>
      <c r="AJ151" s="243"/>
      <c r="AK151" s="243"/>
      <c r="AL151" s="243">
        <f>BD.PD7[[#This Row],[Av.P2 '[%']]]*BD.PD7[[#This Row],[Ppto. Orden Interna '[DOP']]]</f>
        <v>11076</v>
      </c>
      <c r="AM151" s="496">
        <f>BD.PD7[[#This Row],[Pago 3]]+BD.PD7[[#This Row],[Pago 2]]+BD.PD7[[#This Row],[Pago 1]]</f>
        <v>22152</v>
      </c>
      <c r="AN151" s="308" t="s">
        <v>244</v>
      </c>
      <c r="AO151" s="308" t="s">
        <v>245</v>
      </c>
      <c r="AP151" s="308" t="s">
        <v>246</v>
      </c>
      <c r="AQ151" s="308" t="s">
        <v>247</v>
      </c>
      <c r="AR151" s="308">
        <v>594</v>
      </c>
      <c r="AS151" s="308" t="s">
        <v>248</v>
      </c>
      <c r="AT151" s="249" t="s">
        <v>1277</v>
      </c>
      <c r="AU151" s="249" t="s">
        <v>69</v>
      </c>
    </row>
    <row r="152" spans="1:47" hidden="1" x14ac:dyDescent="0.3">
      <c r="A152" s="174">
        <v>5.04</v>
      </c>
      <c r="B152" s="231"/>
      <c r="C152" s="232" t="str">
        <f>VLOOKUP(BD.PD7[[#This Row],[Pos]],PPto[],3,FALSE)</f>
        <v>5.04 Bumpers Mcue/ Rack</v>
      </c>
      <c r="D152" s="174" t="s">
        <v>23</v>
      </c>
      <c r="E152" s="305" t="str">
        <f>IF(BD.PD7[[#This Row],[.]]="*",VLOOKUP(BD.PD7[[#This Row],[Pos]],Presupuesto!A:H,7,FALSE),"")</f>
        <v/>
      </c>
      <c r="F152" s="510" t="s">
        <v>360</v>
      </c>
      <c r="G152" s="174" t="s">
        <v>1216</v>
      </c>
      <c r="H152" s="174"/>
      <c r="I152" s="497" t="s">
        <v>1223</v>
      </c>
      <c r="J152" s="382">
        <v>22</v>
      </c>
      <c r="K152" s="174" t="s">
        <v>117</v>
      </c>
      <c r="L152" s="383">
        <f>IF(BD.PD7[[#This Row],[Mon]]="DOP",1,HLOOKUP(BD.PD7[[#This Row],[Mon]],$K$1:$L$2,2,FALSE))</f>
        <v>65</v>
      </c>
      <c r="M152" s="384">
        <v>218</v>
      </c>
      <c r="N152" s="243">
        <f>BD.PD7[[#This Row],[Cant.]]*BD.PD7[[#This Row],[ Tasa ]]*BD.PD7[[#This Row],[ Precio Und.]]</f>
        <v>311740</v>
      </c>
      <c r="O152" s="386">
        <v>0.42</v>
      </c>
      <c r="P152" s="243">
        <f>IF(BD.PD7[[#This Row],[Liquid. '[%']]]&lt;&gt;0,(BD.PD7[[#This Row],[Valor Neto '[DOP']]]*BD.PD7[[#This Row],[Liquid. '[%']]])+BD.PD7[[#This Row],[Valor Neto '[DOP']]],BD.PD7[[#This Row],[Valor Neto '[DOP']]])</f>
        <v>442670.8</v>
      </c>
      <c r="Q152" s="243">
        <f>BD.PD7[[#This Row],[Ppto. Orden Interna '[DOP']]]/HLOOKUP("USD",$K$1:$L$2,2,FALSE)</f>
        <v>6810.32</v>
      </c>
      <c r="R152" s="381"/>
      <c r="S152" s="398" t="s">
        <v>1161</v>
      </c>
      <c r="T152" s="387"/>
      <c r="U152" s="492" t="s">
        <v>321</v>
      </c>
      <c r="V152" s="493">
        <v>801670</v>
      </c>
      <c r="W152" s="494" t="s">
        <v>361</v>
      </c>
      <c r="X152" s="174">
        <v>16</v>
      </c>
      <c r="Y152" s="388">
        <v>0.5</v>
      </c>
      <c r="Z152" s="243">
        <f>BD.PD7[[#This Row],[Av.P1 '[%']]]*BD.PD7[[#This Row],[Ppto. Orden Interna '[DOP']]]</f>
        <v>221335.4</v>
      </c>
      <c r="AA152" s="174">
        <v>17</v>
      </c>
      <c r="AB152" s="399">
        <v>0.5</v>
      </c>
      <c r="AC152" s="243">
        <f>BD.PD7[[#This Row],[Av.P2 '[%']]]*BD.PD7[[#This Row],[Ppto. Orden Interna '[DOP']]]</f>
        <v>221335.4</v>
      </c>
      <c r="AD152" s="249"/>
      <c r="AE152" s="389"/>
      <c r="AF152" s="243">
        <f>BD.PD7[[#This Row],[Av.P3 '[%']]]*BD.PD7[[#This Row],[Ppto. Orden Interna '[DOP']]]</f>
        <v>0</v>
      </c>
      <c r="AG152" s="243"/>
      <c r="AH152" s="243"/>
      <c r="AI152" s="243">
        <f>BD.PD7[[#This Row],[Av.P2 '[%']]]*BD.PD7[[#This Row],[Ppto. Orden Interna '[DOP']]]</f>
        <v>221335.4</v>
      </c>
      <c r="AJ152" s="243"/>
      <c r="AK152" s="243"/>
      <c r="AL152" s="243">
        <f>BD.PD7[[#This Row],[Av.P2 '[%']]]*BD.PD7[[#This Row],[Ppto. Orden Interna '[DOP']]]</f>
        <v>221335.4</v>
      </c>
      <c r="AM152" s="496">
        <f>BD.PD7[[#This Row],[Pago 3]]+BD.PD7[[#This Row],[Pago 2]]+BD.PD7[[#This Row],[Pago 1]]</f>
        <v>442670.8</v>
      </c>
      <c r="AN152" s="308" t="s">
        <v>244</v>
      </c>
      <c r="AO152" s="308" t="s">
        <v>245</v>
      </c>
      <c r="AP152" s="308" t="s">
        <v>246</v>
      </c>
      <c r="AQ152" s="308" t="s">
        <v>247</v>
      </c>
      <c r="AR152" s="308">
        <v>594</v>
      </c>
      <c r="AS152" s="308" t="s">
        <v>248</v>
      </c>
      <c r="AT152" s="249" t="s">
        <v>1277</v>
      </c>
      <c r="AU152" s="249" t="s">
        <v>69</v>
      </c>
    </row>
    <row r="153" spans="1:47" hidden="1" x14ac:dyDescent="0.3">
      <c r="A153" s="174">
        <v>5.04</v>
      </c>
      <c r="B153" s="231"/>
      <c r="C153" s="232" t="str">
        <f>VLOOKUP(BD.PD7[[#This Row],[Pos]],PPto[],3,FALSE)</f>
        <v>5.04 Bumpers Mcue/ Rack</v>
      </c>
      <c r="D153" s="174" t="s">
        <v>23</v>
      </c>
      <c r="E153" s="305" t="str">
        <f>IF(BD.PD7[[#This Row],[.]]="*",VLOOKUP(BD.PD7[[#This Row],[Pos]],Presupuesto!A:H,7,FALSE),"")</f>
        <v/>
      </c>
      <c r="F153" s="510" t="s">
        <v>362</v>
      </c>
      <c r="G153" s="174" t="s">
        <v>1216</v>
      </c>
      <c r="H153" s="174"/>
      <c r="I153" s="497" t="s">
        <v>1223</v>
      </c>
      <c r="J153" s="382">
        <v>19</v>
      </c>
      <c r="K153" s="174" t="s">
        <v>117</v>
      </c>
      <c r="L153" s="383">
        <f>IF(BD.PD7[[#This Row],[Mon]]="DOP",1,HLOOKUP(BD.PD7[[#This Row],[Mon]],$K$1:$L$2,2,FALSE))</f>
        <v>65</v>
      </c>
      <c r="M153" s="384">
        <v>237</v>
      </c>
      <c r="N153" s="243">
        <f>BD.PD7[[#This Row],[Cant.]]*BD.PD7[[#This Row],[ Tasa ]]*BD.PD7[[#This Row],[ Precio Und.]]</f>
        <v>292695</v>
      </c>
      <c r="O153" s="386">
        <v>0.42</v>
      </c>
      <c r="P153" s="243">
        <f>IF(BD.PD7[[#This Row],[Liquid. '[%']]]&lt;&gt;0,(BD.PD7[[#This Row],[Valor Neto '[DOP']]]*BD.PD7[[#This Row],[Liquid. '[%']]])+BD.PD7[[#This Row],[Valor Neto '[DOP']]],BD.PD7[[#This Row],[Valor Neto '[DOP']]])</f>
        <v>415626.9</v>
      </c>
      <c r="Q153" s="243">
        <f>BD.PD7[[#This Row],[Ppto. Orden Interna '[DOP']]]/HLOOKUP("USD",$K$1:$L$2,2,FALSE)</f>
        <v>6394.26</v>
      </c>
      <c r="R153" s="381"/>
      <c r="S153" s="398" t="s">
        <v>1161</v>
      </c>
      <c r="T153" s="387"/>
      <c r="U153" s="492" t="s">
        <v>321</v>
      </c>
      <c r="V153" s="493">
        <v>801670</v>
      </c>
      <c r="W153" s="494" t="s">
        <v>357</v>
      </c>
      <c r="X153" s="174">
        <v>16</v>
      </c>
      <c r="Y153" s="388">
        <v>0.5</v>
      </c>
      <c r="Z153" s="243">
        <f>BD.PD7[[#This Row],[Av.P1 '[%']]]*BD.PD7[[#This Row],[Ppto. Orden Interna '[DOP']]]</f>
        <v>207813.45</v>
      </c>
      <c r="AA153" s="174">
        <v>17</v>
      </c>
      <c r="AB153" s="399">
        <v>0.5</v>
      </c>
      <c r="AC153" s="243">
        <f>BD.PD7[[#This Row],[Av.P2 '[%']]]*BD.PD7[[#This Row],[Ppto. Orden Interna '[DOP']]]</f>
        <v>207813.45</v>
      </c>
      <c r="AD153" s="249"/>
      <c r="AE153" s="389"/>
      <c r="AF153" s="243">
        <f>BD.PD7[[#This Row],[Av.P3 '[%']]]*BD.PD7[[#This Row],[Ppto. Orden Interna '[DOP']]]</f>
        <v>0</v>
      </c>
      <c r="AG153" s="243"/>
      <c r="AH153" s="243"/>
      <c r="AI153" s="243">
        <f>BD.PD7[[#This Row],[Av.P2 '[%']]]*BD.PD7[[#This Row],[Ppto. Orden Interna '[DOP']]]</f>
        <v>207813.45</v>
      </c>
      <c r="AJ153" s="243"/>
      <c r="AK153" s="243"/>
      <c r="AL153" s="243">
        <f>BD.PD7[[#This Row],[Av.P2 '[%']]]*BD.PD7[[#This Row],[Ppto. Orden Interna '[DOP']]]</f>
        <v>207813.45</v>
      </c>
      <c r="AM153" s="496">
        <f>BD.PD7[[#This Row],[Pago 3]]+BD.PD7[[#This Row],[Pago 2]]+BD.PD7[[#This Row],[Pago 1]]</f>
        <v>415626.9</v>
      </c>
      <c r="AN153" s="308" t="s">
        <v>244</v>
      </c>
      <c r="AO153" s="308" t="s">
        <v>245</v>
      </c>
      <c r="AP153" s="308" t="s">
        <v>246</v>
      </c>
      <c r="AQ153" s="308" t="s">
        <v>247</v>
      </c>
      <c r="AR153" s="308">
        <v>594</v>
      </c>
      <c r="AS153" s="308" t="s">
        <v>248</v>
      </c>
      <c r="AT153" s="249" t="s">
        <v>1277</v>
      </c>
      <c r="AU153" s="249" t="s">
        <v>69</v>
      </c>
    </row>
    <row r="154" spans="1:47" hidden="1" x14ac:dyDescent="0.3">
      <c r="A154" s="174">
        <v>5.04</v>
      </c>
      <c r="B154" s="231"/>
      <c r="C154" s="232" t="str">
        <f>VLOOKUP(BD.PD7[[#This Row],[Pos]],PPto[],3,FALSE)</f>
        <v>5.04 Bumpers Mcue/ Rack</v>
      </c>
      <c r="D154" s="174" t="s">
        <v>23</v>
      </c>
      <c r="E154" s="305" t="str">
        <f>IF(BD.PD7[[#This Row],[.]]="*",VLOOKUP(BD.PD7[[#This Row],[Pos]],Presupuesto!A:H,7,FALSE),"")</f>
        <v/>
      </c>
      <c r="F154" s="510" t="s">
        <v>1159</v>
      </c>
      <c r="G154" s="174" t="s">
        <v>1216</v>
      </c>
      <c r="H154" s="174"/>
      <c r="I154" s="497" t="s">
        <v>1223</v>
      </c>
      <c r="J154" s="382">
        <v>1</v>
      </c>
      <c r="K154" s="174" t="s">
        <v>117</v>
      </c>
      <c r="L154" s="383">
        <f>IF(BD.PD7[[#This Row],[Mon]]="DOP",1,HLOOKUP(BD.PD7[[#This Row],[Mon]],$K$1:$L$2,2,FALSE))</f>
        <v>65</v>
      </c>
      <c r="M154" s="384">
        <v>157</v>
      </c>
      <c r="N154" s="243">
        <f>BD.PD7[[#This Row],[Cant.]]*BD.PD7[[#This Row],[ Tasa ]]*BD.PD7[[#This Row],[ Precio Und.]]</f>
        <v>10205</v>
      </c>
      <c r="O154" s="386">
        <v>0.42</v>
      </c>
      <c r="P154" s="243">
        <f>IF(BD.PD7[[#This Row],[Liquid. '[%']]]&lt;&gt;0,(BD.PD7[[#This Row],[Valor Neto '[DOP']]]*BD.PD7[[#This Row],[Liquid. '[%']]])+BD.PD7[[#This Row],[Valor Neto '[DOP']]],BD.PD7[[#This Row],[Valor Neto '[DOP']]])</f>
        <v>14491.099999999999</v>
      </c>
      <c r="Q154" s="243">
        <f>BD.PD7[[#This Row],[Ppto. Orden Interna '[DOP']]]/HLOOKUP("USD",$K$1:$L$2,2,FALSE)</f>
        <v>222.93999999999997</v>
      </c>
      <c r="R154" s="381"/>
      <c r="S154" s="398" t="s">
        <v>1161</v>
      </c>
      <c r="T154" s="387"/>
      <c r="U154" s="492" t="s">
        <v>321</v>
      </c>
      <c r="V154" s="493">
        <v>801670</v>
      </c>
      <c r="W154" s="494" t="s">
        <v>363</v>
      </c>
      <c r="X154" s="174">
        <v>16</v>
      </c>
      <c r="Y154" s="388">
        <v>0.5</v>
      </c>
      <c r="Z154" s="243">
        <f>BD.PD7[[#This Row],[Av.P1 '[%']]]*BD.PD7[[#This Row],[Ppto. Orden Interna '[DOP']]]</f>
        <v>7245.5499999999993</v>
      </c>
      <c r="AA154" s="174">
        <v>17</v>
      </c>
      <c r="AB154" s="399">
        <v>0.5</v>
      </c>
      <c r="AC154" s="243">
        <f>BD.PD7[[#This Row],[Av.P2 '[%']]]*BD.PD7[[#This Row],[Ppto. Orden Interna '[DOP']]]</f>
        <v>7245.5499999999993</v>
      </c>
      <c r="AD154" s="249"/>
      <c r="AE154" s="389"/>
      <c r="AF154" s="243">
        <f>BD.PD7[[#This Row],[Av.P3 '[%']]]*BD.PD7[[#This Row],[Ppto. Orden Interna '[DOP']]]</f>
        <v>0</v>
      </c>
      <c r="AG154" s="243"/>
      <c r="AH154" s="243"/>
      <c r="AI154" s="243">
        <f>BD.PD7[[#This Row],[Av.P2 '[%']]]*BD.PD7[[#This Row],[Ppto. Orden Interna '[DOP']]]</f>
        <v>7245.5499999999993</v>
      </c>
      <c r="AJ154" s="243"/>
      <c r="AK154" s="243"/>
      <c r="AL154" s="243">
        <f>BD.PD7[[#This Row],[Av.P2 '[%']]]*BD.PD7[[#This Row],[Ppto. Orden Interna '[DOP']]]</f>
        <v>7245.5499999999993</v>
      </c>
      <c r="AM154" s="496">
        <f>BD.PD7[[#This Row],[Pago 3]]+BD.PD7[[#This Row],[Pago 2]]+BD.PD7[[#This Row],[Pago 1]]</f>
        <v>14491.099999999999</v>
      </c>
      <c r="AN154" s="308" t="s">
        <v>244</v>
      </c>
      <c r="AO154" s="308" t="s">
        <v>245</v>
      </c>
      <c r="AP154" s="308" t="s">
        <v>246</v>
      </c>
      <c r="AQ154" s="308" t="s">
        <v>247</v>
      </c>
      <c r="AR154" s="308">
        <v>594</v>
      </c>
      <c r="AS154" s="308" t="s">
        <v>248</v>
      </c>
      <c r="AT154" s="249" t="s">
        <v>1277</v>
      </c>
      <c r="AU154" s="249" t="s">
        <v>69</v>
      </c>
    </row>
    <row r="155" spans="1:47" hidden="1" x14ac:dyDescent="0.3">
      <c r="A155" s="174">
        <v>5.04</v>
      </c>
      <c r="B155" s="231"/>
      <c r="C155" s="232" t="str">
        <f>VLOOKUP(BD.PD7[[#This Row],[Pos]],PPto[],3,FALSE)</f>
        <v>5.04 Bumpers Mcue/ Rack</v>
      </c>
      <c r="D155" s="174" t="s">
        <v>23</v>
      </c>
      <c r="E155" s="305" t="str">
        <f>IF(BD.PD7[[#This Row],[.]]="*",VLOOKUP(BD.PD7[[#This Row],[Pos]],Presupuesto!A:H,7,FALSE),"")</f>
        <v/>
      </c>
      <c r="F155" s="510" t="s">
        <v>364</v>
      </c>
      <c r="G155" s="174" t="s">
        <v>1216</v>
      </c>
      <c r="H155" s="174"/>
      <c r="I155" s="497" t="s">
        <v>1223</v>
      </c>
      <c r="J155" s="382">
        <v>8</v>
      </c>
      <c r="K155" s="174" t="s">
        <v>117</v>
      </c>
      <c r="L155" s="383">
        <f>IF(BD.PD7[[#This Row],[Mon]]="DOP",1,HLOOKUP(BD.PD7[[#This Row],[Mon]],$K$1:$L$2,2,FALSE))</f>
        <v>65</v>
      </c>
      <c r="M155" s="384">
        <v>137</v>
      </c>
      <c r="N155" s="243">
        <f>BD.PD7[[#This Row],[Cant.]]*BD.PD7[[#This Row],[ Tasa ]]*BD.PD7[[#This Row],[ Precio Und.]]</f>
        <v>71240</v>
      </c>
      <c r="O155" s="386">
        <v>0.42</v>
      </c>
      <c r="P155" s="243">
        <f>IF(BD.PD7[[#This Row],[Liquid. '[%']]]&lt;&gt;0,(BD.PD7[[#This Row],[Valor Neto '[DOP']]]*BD.PD7[[#This Row],[Liquid. '[%']]])+BD.PD7[[#This Row],[Valor Neto '[DOP']]],BD.PD7[[#This Row],[Valor Neto '[DOP']]])</f>
        <v>101160.8</v>
      </c>
      <c r="Q155" s="243">
        <f>BD.PD7[[#This Row],[Ppto. Orden Interna '[DOP']]]/HLOOKUP("USD",$K$1:$L$2,2,FALSE)</f>
        <v>1556.32</v>
      </c>
      <c r="R155" s="381"/>
      <c r="S155" s="398" t="s">
        <v>1161</v>
      </c>
      <c r="T155" s="387"/>
      <c r="U155" s="492" t="s">
        <v>321</v>
      </c>
      <c r="V155" s="493">
        <v>801670</v>
      </c>
      <c r="W155" s="494" t="s">
        <v>357</v>
      </c>
      <c r="X155" s="174">
        <v>16</v>
      </c>
      <c r="Y155" s="388">
        <v>0.5</v>
      </c>
      <c r="Z155" s="243">
        <f>BD.PD7[[#This Row],[Av.P1 '[%']]]*BD.PD7[[#This Row],[Ppto. Orden Interna '[DOP']]]</f>
        <v>50580.4</v>
      </c>
      <c r="AA155" s="174">
        <v>17</v>
      </c>
      <c r="AB155" s="399">
        <v>0.5</v>
      </c>
      <c r="AC155" s="243">
        <f>BD.PD7[[#This Row],[Av.P2 '[%']]]*BD.PD7[[#This Row],[Ppto. Orden Interna '[DOP']]]</f>
        <v>50580.4</v>
      </c>
      <c r="AD155" s="249"/>
      <c r="AE155" s="389"/>
      <c r="AF155" s="243">
        <f>BD.PD7[[#This Row],[Av.P3 '[%']]]*BD.PD7[[#This Row],[Ppto. Orden Interna '[DOP']]]</f>
        <v>0</v>
      </c>
      <c r="AG155" s="243"/>
      <c r="AH155" s="243"/>
      <c r="AI155" s="243">
        <f>BD.PD7[[#This Row],[Av.P2 '[%']]]*BD.PD7[[#This Row],[Ppto. Orden Interna '[DOP']]]</f>
        <v>50580.4</v>
      </c>
      <c r="AJ155" s="243"/>
      <c r="AK155" s="243"/>
      <c r="AL155" s="243">
        <f>BD.PD7[[#This Row],[Av.P2 '[%']]]*BD.PD7[[#This Row],[Ppto. Orden Interna '[DOP']]]</f>
        <v>50580.4</v>
      </c>
      <c r="AM155" s="496">
        <f>BD.PD7[[#This Row],[Pago 3]]+BD.PD7[[#This Row],[Pago 2]]+BD.PD7[[#This Row],[Pago 1]]</f>
        <v>101160.8</v>
      </c>
      <c r="AN155" s="308" t="s">
        <v>244</v>
      </c>
      <c r="AO155" s="308" t="s">
        <v>245</v>
      </c>
      <c r="AP155" s="308" t="s">
        <v>246</v>
      </c>
      <c r="AQ155" s="308" t="s">
        <v>247</v>
      </c>
      <c r="AR155" s="308">
        <v>594</v>
      </c>
      <c r="AS155" s="308" t="s">
        <v>248</v>
      </c>
      <c r="AT155" s="249" t="s">
        <v>1277</v>
      </c>
      <c r="AU155" s="249" t="s">
        <v>69</v>
      </c>
    </row>
    <row r="156" spans="1:47" hidden="1" x14ac:dyDescent="0.3">
      <c r="A156" s="174">
        <v>5.04</v>
      </c>
      <c r="B156" s="231"/>
      <c r="C156" s="232" t="str">
        <f>VLOOKUP(BD.PD7[[#This Row],[Pos]],PPto[],3,FALSE)</f>
        <v>5.04 Bumpers Mcue/ Rack</v>
      </c>
      <c r="D156" s="174" t="s">
        <v>23</v>
      </c>
      <c r="E156" s="305" t="str">
        <f>IF(BD.PD7[[#This Row],[.]]="*",VLOOKUP(BD.PD7[[#This Row],[Pos]],Presupuesto!A:H,7,FALSE),"")</f>
        <v/>
      </c>
      <c r="F156" s="510" t="s">
        <v>365</v>
      </c>
      <c r="G156" s="174" t="s">
        <v>1216</v>
      </c>
      <c r="H156" s="174"/>
      <c r="I156" s="497" t="s">
        <v>1223</v>
      </c>
      <c r="J156" s="382">
        <v>6</v>
      </c>
      <c r="K156" s="174" t="s">
        <v>117</v>
      </c>
      <c r="L156" s="383">
        <f>IF(BD.PD7[[#This Row],[Mon]]="DOP",1,HLOOKUP(BD.PD7[[#This Row],[Mon]],$K$1:$L$2,2,FALSE))</f>
        <v>65</v>
      </c>
      <c r="M156" s="384">
        <v>195</v>
      </c>
      <c r="N156" s="243">
        <f>BD.PD7[[#This Row],[Cant.]]*BD.PD7[[#This Row],[ Tasa ]]*BD.PD7[[#This Row],[ Precio Und.]]</f>
        <v>76050</v>
      </c>
      <c r="O156" s="386">
        <v>0.42</v>
      </c>
      <c r="P156" s="243">
        <f>IF(BD.PD7[[#This Row],[Liquid. '[%']]]&lt;&gt;0,(BD.PD7[[#This Row],[Valor Neto '[DOP']]]*BD.PD7[[#This Row],[Liquid. '[%']]])+BD.PD7[[#This Row],[Valor Neto '[DOP']]],BD.PD7[[#This Row],[Valor Neto '[DOP']]])</f>
        <v>107991</v>
      </c>
      <c r="Q156" s="243">
        <f>BD.PD7[[#This Row],[Ppto. Orden Interna '[DOP']]]/HLOOKUP("USD",$K$1:$L$2,2,FALSE)</f>
        <v>1661.4</v>
      </c>
      <c r="R156" s="381"/>
      <c r="S156" s="398" t="s">
        <v>1161</v>
      </c>
      <c r="T156" s="387"/>
      <c r="U156" s="492" t="s">
        <v>321</v>
      </c>
      <c r="V156" s="493">
        <v>801670</v>
      </c>
      <c r="W156" s="494" t="s">
        <v>357</v>
      </c>
      <c r="X156" s="174">
        <v>16</v>
      </c>
      <c r="Y156" s="388">
        <v>0.5</v>
      </c>
      <c r="Z156" s="243">
        <f>BD.PD7[[#This Row],[Av.P1 '[%']]]*BD.PD7[[#This Row],[Ppto. Orden Interna '[DOP']]]</f>
        <v>53995.5</v>
      </c>
      <c r="AA156" s="174">
        <v>17</v>
      </c>
      <c r="AB156" s="399">
        <v>0.5</v>
      </c>
      <c r="AC156" s="243">
        <f>BD.PD7[[#This Row],[Av.P2 '[%']]]*BD.PD7[[#This Row],[Ppto. Orden Interna '[DOP']]]</f>
        <v>53995.5</v>
      </c>
      <c r="AD156" s="249"/>
      <c r="AE156" s="389"/>
      <c r="AF156" s="243">
        <f>BD.PD7[[#This Row],[Av.P3 '[%']]]*BD.PD7[[#This Row],[Ppto. Orden Interna '[DOP']]]</f>
        <v>0</v>
      </c>
      <c r="AG156" s="243"/>
      <c r="AH156" s="243"/>
      <c r="AI156" s="243">
        <f>BD.PD7[[#This Row],[Av.P2 '[%']]]*BD.PD7[[#This Row],[Ppto. Orden Interna '[DOP']]]</f>
        <v>53995.5</v>
      </c>
      <c r="AJ156" s="243"/>
      <c r="AK156" s="243"/>
      <c r="AL156" s="243">
        <f>BD.PD7[[#This Row],[Av.P2 '[%']]]*BD.PD7[[#This Row],[Ppto. Orden Interna '[DOP']]]</f>
        <v>53995.5</v>
      </c>
      <c r="AM156" s="496">
        <f>BD.PD7[[#This Row],[Pago 3]]+BD.PD7[[#This Row],[Pago 2]]+BD.PD7[[#This Row],[Pago 1]]</f>
        <v>107991</v>
      </c>
      <c r="AN156" s="308" t="s">
        <v>244</v>
      </c>
      <c r="AO156" s="308" t="s">
        <v>245</v>
      </c>
      <c r="AP156" s="308" t="s">
        <v>246</v>
      </c>
      <c r="AQ156" s="308" t="s">
        <v>247</v>
      </c>
      <c r="AR156" s="308">
        <v>594</v>
      </c>
      <c r="AS156" s="308" t="s">
        <v>248</v>
      </c>
      <c r="AT156" s="249" t="s">
        <v>1277</v>
      </c>
      <c r="AU156" s="249" t="s">
        <v>69</v>
      </c>
    </row>
    <row r="157" spans="1:47" hidden="1" x14ac:dyDescent="0.3">
      <c r="A157" s="174">
        <v>5.05</v>
      </c>
      <c r="B157" s="231" t="s">
        <v>243</v>
      </c>
      <c r="C157" s="232" t="str">
        <f>VLOOKUP(BD.PD7[[#This Row],[Pos]],PPto[],3,FALSE)</f>
        <v xml:space="preserve">5.05 Trameria Cuarto Frio </v>
      </c>
      <c r="D157" s="233" t="s">
        <v>243</v>
      </c>
      <c r="E157" s="305">
        <f>IF(BD.PD7[[#This Row],[.]]="*",VLOOKUP(BD.PD7[[#This Row],[Pos]],Presupuesto!A:H,7,FALSE),"")</f>
        <v>40175.555555555555</v>
      </c>
      <c r="F157" s="234"/>
      <c r="G157" s="174"/>
      <c r="H157" s="174"/>
      <c r="I157" s="174"/>
      <c r="J157" s="392">
        <v>1</v>
      </c>
      <c r="K157" s="233" t="s">
        <v>117</v>
      </c>
      <c r="L157" s="383">
        <f>IF(BD.PD7[[#This Row],[Mon]]="DOP",1,HLOOKUP(BD.PD7[[#This Row],[Mon]],$K$1:$L$2,2,FALSE))</f>
        <v>65</v>
      </c>
      <c r="M157" s="490">
        <v>0</v>
      </c>
      <c r="N157" s="243">
        <f>BD.PD7[[#This Row],[Cant.]]*BD.PD7[[#This Row],[ Tasa ]]*BD.PD7[[#This Row],[ Precio Und.]]</f>
        <v>0</v>
      </c>
      <c r="O157" s="491">
        <v>0</v>
      </c>
      <c r="P157" s="243">
        <f>IF(BD.PD7[[#This Row],[Liquid. '[%']]]&lt;&gt;0,(BD.PD7[[#This Row],[Valor Neto '[DOP']]]*BD.PD7[[#This Row],[Liquid. '[%']]])+BD.PD7[[#This Row],[Valor Neto '[DOP']]],BD.PD7[[#This Row],[Valor Neto '[DOP']]])</f>
        <v>0</v>
      </c>
      <c r="Q157" s="243">
        <f>BD.PD7[[#This Row],[Ppto. Orden Interna '[DOP']]]/HLOOKUP("USD",$K$1:$L$2,2,FALSE)</f>
        <v>0</v>
      </c>
      <c r="R157" s="381"/>
      <c r="S157" s="387"/>
      <c r="T157" s="387"/>
      <c r="U157" s="492" t="s">
        <v>321</v>
      </c>
      <c r="V157" s="493">
        <v>801670</v>
      </c>
      <c r="W157" s="494"/>
      <c r="X157" s="495"/>
      <c r="Y157" s="388"/>
      <c r="Z157" s="243">
        <f>BD.PD7[[#This Row],[Av.P1 '[%']]]*BD.PD7[[#This Row],[Ppto. Orden Interna '[DOP']]]</f>
        <v>0</v>
      </c>
      <c r="AA157" s="249"/>
      <c r="AB157" s="389"/>
      <c r="AC157" s="243">
        <f>BD.PD7[[#This Row],[Av.P2 '[%']]]*BD.PD7[[#This Row],[Ppto. Orden Interna '[DOP']]]</f>
        <v>0</v>
      </c>
      <c r="AD157" s="249"/>
      <c r="AE157" s="389"/>
      <c r="AF157" s="243">
        <f>BD.PD7[[#This Row],[Av.P3 '[%']]]*BD.PD7[[#This Row],[Ppto. Orden Interna '[DOP']]]</f>
        <v>0</v>
      </c>
      <c r="AG157" s="243"/>
      <c r="AH157" s="243"/>
      <c r="AI157" s="243">
        <f>BD.PD7[[#This Row],[Av.P2 '[%']]]*BD.PD7[[#This Row],[Ppto. Orden Interna '[DOP']]]</f>
        <v>0</v>
      </c>
      <c r="AJ157" s="243"/>
      <c r="AK157" s="243"/>
      <c r="AL157" s="243">
        <f>BD.PD7[[#This Row],[Av.P2 '[%']]]*BD.PD7[[#This Row],[Ppto. Orden Interna '[DOP']]]</f>
        <v>0</v>
      </c>
      <c r="AM157" s="496">
        <f>BD.PD7[[#This Row],[Pago 3]]+BD.PD7[[#This Row],[Pago 2]]+BD.PD7[[#This Row],[Pago 1]]</f>
        <v>0</v>
      </c>
      <c r="AN157" s="308" t="s">
        <v>244</v>
      </c>
      <c r="AO157" s="308" t="s">
        <v>245</v>
      </c>
      <c r="AP157" s="308" t="s">
        <v>246</v>
      </c>
      <c r="AQ157" s="308" t="s">
        <v>247</v>
      </c>
      <c r="AR157" s="308">
        <v>594</v>
      </c>
      <c r="AS157" s="308" t="s">
        <v>248</v>
      </c>
      <c r="AT157" s="249" t="s">
        <v>1277</v>
      </c>
      <c r="AU157" s="249" t="s">
        <v>69</v>
      </c>
    </row>
    <row r="158" spans="1:47" hidden="1" x14ac:dyDescent="0.3">
      <c r="A158" s="174">
        <v>5.05</v>
      </c>
      <c r="B158" s="231"/>
      <c r="C158" s="232" t="str">
        <f>VLOOKUP(BD.PD7[[#This Row],[Pos]],PPto[],3,FALSE)</f>
        <v xml:space="preserve">5.05 Trameria Cuarto Frio </v>
      </c>
      <c r="D158" s="174" t="s">
        <v>23</v>
      </c>
      <c r="E158" s="305" t="str">
        <f>IF(BD.PD7[[#This Row],[.]]="*",VLOOKUP(BD.PD7[[#This Row],[Pos]],Presupuesto!A:H,7,FALSE),"")</f>
        <v/>
      </c>
      <c r="F158" s="502" t="s">
        <v>366</v>
      </c>
      <c r="G158" s="174" t="s">
        <v>1216</v>
      </c>
      <c r="H158" s="174"/>
      <c r="I158" s="497" t="s">
        <v>1223</v>
      </c>
      <c r="J158" s="382">
        <v>52</v>
      </c>
      <c r="K158" s="174" t="s">
        <v>260</v>
      </c>
      <c r="L158" s="383">
        <f>IF(BD.PD7[[#This Row],[Mon]]="DOP",1,HLOOKUP(BD.PD7[[#This Row],[Mon]],$K$1:$L$2,2,FALSE))</f>
        <v>1</v>
      </c>
      <c r="M158" s="384">
        <v>46000</v>
      </c>
      <c r="N158" s="243">
        <f>BD.PD7[[#This Row],[Cant.]]*BD.PD7[[#This Row],[ Tasa ]]*BD.PD7[[#This Row],[ Precio Und.]]</f>
        <v>2392000</v>
      </c>
      <c r="O158" s="386">
        <v>0.01</v>
      </c>
      <c r="P158" s="243">
        <f>IF(BD.PD7[[#This Row],[Liquid. '[%']]]&lt;&gt;0,(BD.PD7[[#This Row],[Valor Neto '[DOP']]]*BD.PD7[[#This Row],[Liquid. '[%']]])+BD.PD7[[#This Row],[Valor Neto '[DOP']]],BD.PD7[[#This Row],[Valor Neto '[DOP']]])</f>
        <v>2415920</v>
      </c>
      <c r="Q158" s="243">
        <f>BD.PD7[[#This Row],[Ppto. Orden Interna '[DOP']]]/HLOOKUP("USD",$K$1:$L$2,2,FALSE)</f>
        <v>37168</v>
      </c>
      <c r="R158" s="494" t="s">
        <v>368</v>
      </c>
      <c r="S158" s="387"/>
      <c r="T158" s="387"/>
      <c r="U158" s="492" t="s">
        <v>321</v>
      </c>
      <c r="V158" s="493">
        <v>801670</v>
      </c>
      <c r="W158" s="494" t="s">
        <v>368</v>
      </c>
      <c r="X158" s="495">
        <v>18</v>
      </c>
      <c r="Y158" s="388">
        <v>0.5</v>
      </c>
      <c r="Z158" s="243">
        <f>BD.PD7[[#This Row],[Av.P1 '[%']]]*BD.PD7[[#This Row],[Ppto. Orden Interna '[DOP']]]</f>
        <v>1207960</v>
      </c>
      <c r="AA158" s="495">
        <v>20</v>
      </c>
      <c r="AB158" s="388">
        <v>0.5</v>
      </c>
      <c r="AC158" s="243">
        <f>BD.PD7[[#This Row],[Av.P2 '[%']]]*BD.PD7[[#This Row],[Ppto. Orden Interna '[DOP']]]</f>
        <v>1207960</v>
      </c>
      <c r="AD158" s="249"/>
      <c r="AE158" s="389"/>
      <c r="AF158" s="243">
        <f>BD.PD7[[#This Row],[Av.P3 '[%']]]*BD.PD7[[#This Row],[Ppto. Orden Interna '[DOP']]]</f>
        <v>0</v>
      </c>
      <c r="AG158" s="243"/>
      <c r="AH158" s="243"/>
      <c r="AI158" s="243">
        <f>BD.PD7[[#This Row],[Av.P2 '[%']]]*BD.PD7[[#This Row],[Ppto. Orden Interna '[DOP']]]</f>
        <v>1207960</v>
      </c>
      <c r="AJ158" s="243"/>
      <c r="AK158" s="243"/>
      <c r="AL158" s="243">
        <f>BD.PD7[[#This Row],[Av.P2 '[%']]]*BD.PD7[[#This Row],[Ppto. Orden Interna '[DOP']]]</f>
        <v>1207960</v>
      </c>
      <c r="AM158" s="496">
        <f>BD.PD7[[#This Row],[Pago 3]]+BD.PD7[[#This Row],[Pago 2]]+BD.PD7[[#This Row],[Pago 1]]</f>
        <v>2415920</v>
      </c>
      <c r="AN158" s="308" t="s">
        <v>244</v>
      </c>
      <c r="AO158" s="308" t="s">
        <v>245</v>
      </c>
      <c r="AP158" s="308" t="s">
        <v>246</v>
      </c>
      <c r="AQ158" s="308" t="s">
        <v>247</v>
      </c>
      <c r="AR158" s="308">
        <v>594</v>
      </c>
      <c r="AS158" s="308" t="s">
        <v>248</v>
      </c>
      <c r="AT158" s="249" t="s">
        <v>1277</v>
      </c>
      <c r="AU158" s="249" t="s">
        <v>69</v>
      </c>
    </row>
    <row r="159" spans="1:47" hidden="1" x14ac:dyDescent="0.3">
      <c r="A159" s="174">
        <v>5.05</v>
      </c>
      <c r="B159" s="231"/>
      <c r="C159" s="232" t="str">
        <f>VLOOKUP(BD.PD7[[#This Row],[Pos]],PPto[],3,FALSE)</f>
        <v xml:space="preserve">5.05 Trameria Cuarto Frio </v>
      </c>
      <c r="D159" s="174" t="s">
        <v>23</v>
      </c>
      <c r="E159" s="305" t="str">
        <f>IF(BD.PD7[[#This Row],[.]]="*",VLOOKUP(BD.PD7[[#This Row],[Pos]],Presupuesto!A:H,7,FALSE),"")</f>
        <v/>
      </c>
      <c r="F159" s="502" t="s">
        <v>369</v>
      </c>
      <c r="G159" s="174" t="s">
        <v>1216</v>
      </c>
      <c r="H159" s="174"/>
      <c r="I159" s="497" t="s">
        <v>1223</v>
      </c>
      <c r="J159" s="382">
        <v>5</v>
      </c>
      <c r="K159" s="174" t="s">
        <v>260</v>
      </c>
      <c r="L159" s="383">
        <f>IF(BD.PD7[[#This Row],[Mon]]="DOP",1,HLOOKUP(BD.PD7[[#This Row],[Mon]],$K$1:$L$2,2,FALSE))</f>
        <v>1</v>
      </c>
      <c r="M159" s="384">
        <v>32000</v>
      </c>
      <c r="N159" s="243">
        <f>BD.PD7[[#This Row],[Cant.]]*BD.PD7[[#This Row],[ Tasa ]]*BD.PD7[[#This Row],[ Precio Und.]]</f>
        <v>160000</v>
      </c>
      <c r="O159" s="386">
        <v>0.01</v>
      </c>
      <c r="P159" s="243">
        <f>IF(BD.PD7[[#This Row],[Liquid. '[%']]]&lt;&gt;0,(BD.PD7[[#This Row],[Valor Neto '[DOP']]]*BD.PD7[[#This Row],[Liquid. '[%']]])+BD.PD7[[#This Row],[Valor Neto '[DOP']]],BD.PD7[[#This Row],[Valor Neto '[DOP']]])</f>
        <v>161600</v>
      </c>
      <c r="Q159" s="243">
        <f>BD.PD7[[#This Row],[Ppto. Orden Interna '[DOP']]]/HLOOKUP("USD",$K$1:$L$2,2,FALSE)</f>
        <v>2486.1538461538462</v>
      </c>
      <c r="R159" s="381" t="s">
        <v>370</v>
      </c>
      <c r="S159" s="387"/>
      <c r="T159" s="387"/>
      <c r="U159" s="492" t="s">
        <v>321</v>
      </c>
      <c r="V159" s="493">
        <v>801670</v>
      </c>
      <c r="W159" s="381" t="s">
        <v>370</v>
      </c>
      <c r="X159" s="495">
        <v>18</v>
      </c>
      <c r="Y159" s="388">
        <v>0.5</v>
      </c>
      <c r="Z159" s="243">
        <f>BD.PD7[[#This Row],[Av.P1 '[%']]]*BD.PD7[[#This Row],[Ppto. Orden Interna '[DOP']]]</f>
        <v>80800</v>
      </c>
      <c r="AA159" s="495">
        <v>20</v>
      </c>
      <c r="AB159" s="388">
        <v>0.5</v>
      </c>
      <c r="AC159" s="243">
        <f>BD.PD7[[#This Row],[Av.P2 '[%']]]*BD.PD7[[#This Row],[Ppto. Orden Interna '[DOP']]]</f>
        <v>80800</v>
      </c>
      <c r="AD159" s="249"/>
      <c r="AE159" s="389"/>
      <c r="AF159" s="243">
        <f>BD.PD7[[#This Row],[Av.P3 '[%']]]*BD.PD7[[#This Row],[Ppto. Orden Interna '[DOP']]]</f>
        <v>0</v>
      </c>
      <c r="AG159" s="243"/>
      <c r="AH159" s="243"/>
      <c r="AI159" s="243">
        <f>BD.PD7[[#This Row],[Av.P2 '[%']]]*BD.PD7[[#This Row],[Ppto. Orden Interna '[DOP']]]</f>
        <v>80800</v>
      </c>
      <c r="AJ159" s="243"/>
      <c r="AK159" s="243"/>
      <c r="AL159" s="243">
        <f>BD.PD7[[#This Row],[Av.P2 '[%']]]*BD.PD7[[#This Row],[Ppto. Orden Interna '[DOP']]]</f>
        <v>80800</v>
      </c>
      <c r="AM159" s="496">
        <f>BD.PD7[[#This Row],[Pago 3]]+BD.PD7[[#This Row],[Pago 2]]+BD.PD7[[#This Row],[Pago 1]]</f>
        <v>161600</v>
      </c>
      <c r="AN159" s="308" t="s">
        <v>244</v>
      </c>
      <c r="AO159" s="308" t="s">
        <v>245</v>
      </c>
      <c r="AP159" s="308" t="s">
        <v>246</v>
      </c>
      <c r="AQ159" s="308" t="s">
        <v>247</v>
      </c>
      <c r="AR159" s="308">
        <v>594</v>
      </c>
      <c r="AS159" s="308" t="s">
        <v>248</v>
      </c>
      <c r="AT159" s="249" t="s">
        <v>1277</v>
      </c>
      <c r="AU159" s="249" t="s">
        <v>69</v>
      </c>
    </row>
    <row r="160" spans="1:47" hidden="1" x14ac:dyDescent="0.3">
      <c r="A160" s="174">
        <v>5.0599999999999996</v>
      </c>
      <c r="B160" s="231" t="s">
        <v>243</v>
      </c>
      <c r="C160" s="232" t="str">
        <f>VLOOKUP(BD.PD7[[#This Row],[Pos]],PPto[],3,FALSE)</f>
        <v xml:space="preserve">5.06 Instalacion Frio Alimentario </v>
      </c>
      <c r="D160" s="233" t="s">
        <v>243</v>
      </c>
      <c r="E160" s="305">
        <f>IF(BD.PD7[[#This Row],[.]]="*",VLOOKUP(BD.PD7[[#This Row],[Pos]],Presupuesto!A:H,7,FALSE),"")</f>
        <v>273866.17269841267</v>
      </c>
      <c r="F160" s="502"/>
      <c r="G160" s="174"/>
      <c r="H160" s="174"/>
      <c r="I160" s="174"/>
      <c r="J160" s="392"/>
      <c r="K160" s="233" t="s">
        <v>117</v>
      </c>
      <c r="L160" s="383">
        <f>IF(BD.PD7[[#This Row],[Mon]]="DOP",1,HLOOKUP(BD.PD7[[#This Row],[Mon]],$K$1:$L$2,2,FALSE))</f>
        <v>65</v>
      </c>
      <c r="M160" s="490"/>
      <c r="N160" s="243">
        <f>BD.PD7[[#This Row],[Cant.]]*BD.PD7[[#This Row],[ Tasa ]]*BD.PD7[[#This Row],[ Precio Und.]]</f>
        <v>0</v>
      </c>
      <c r="O160" s="491">
        <v>0</v>
      </c>
      <c r="P160" s="243">
        <f>IF(BD.PD7[[#This Row],[Liquid. '[%']]]&lt;&gt;0,(BD.PD7[[#This Row],[Valor Neto '[DOP']]]*BD.PD7[[#This Row],[Liquid. '[%']]])+BD.PD7[[#This Row],[Valor Neto '[DOP']]],BD.PD7[[#This Row],[Valor Neto '[DOP']]])</f>
        <v>0</v>
      </c>
      <c r="Q160" s="243">
        <f>BD.PD7[[#This Row],[Ppto. Orden Interna '[DOP']]]/HLOOKUP("USD",$K$1:$L$2,2,FALSE)</f>
        <v>0</v>
      </c>
      <c r="R160" s="381"/>
      <c r="S160" s="387"/>
      <c r="T160" s="387"/>
      <c r="U160" s="492" t="s">
        <v>321</v>
      </c>
      <c r="V160" s="493">
        <v>801670</v>
      </c>
      <c r="W160" s="494"/>
      <c r="X160" s="495"/>
      <c r="Y160" s="388"/>
      <c r="Z160" s="243">
        <f>BD.PD7[[#This Row],[Av.P1 '[%']]]*BD.PD7[[#This Row],[Ppto. Orden Interna '[DOP']]]</f>
        <v>0</v>
      </c>
      <c r="AA160" s="495"/>
      <c r="AB160" s="388"/>
      <c r="AC160" s="243">
        <f>BD.PD7[[#This Row],[Av.P2 '[%']]]*BD.PD7[[#This Row],[Ppto. Orden Interna '[DOP']]]</f>
        <v>0</v>
      </c>
      <c r="AD160" s="249"/>
      <c r="AE160" s="389"/>
      <c r="AF160" s="243">
        <f>BD.PD7[[#This Row],[Av.P3 '[%']]]*BD.PD7[[#This Row],[Ppto. Orden Interna '[DOP']]]</f>
        <v>0</v>
      </c>
      <c r="AG160" s="243"/>
      <c r="AH160" s="243"/>
      <c r="AI160" s="243">
        <f>BD.PD7[[#This Row],[Av.P2 '[%']]]*BD.PD7[[#This Row],[Ppto. Orden Interna '[DOP']]]</f>
        <v>0</v>
      </c>
      <c r="AJ160" s="243"/>
      <c r="AK160" s="243"/>
      <c r="AL160" s="243">
        <f>BD.PD7[[#This Row],[Av.P2 '[%']]]*BD.PD7[[#This Row],[Ppto. Orden Interna '[DOP']]]</f>
        <v>0</v>
      </c>
      <c r="AM160" s="496">
        <f>BD.PD7[[#This Row],[Pago 3]]+BD.PD7[[#This Row],[Pago 2]]+BD.PD7[[#This Row],[Pago 1]]</f>
        <v>0</v>
      </c>
      <c r="AN160" s="308" t="s">
        <v>244</v>
      </c>
      <c r="AO160" s="308" t="s">
        <v>245</v>
      </c>
      <c r="AP160" s="308" t="s">
        <v>246</v>
      </c>
      <c r="AQ160" s="308" t="s">
        <v>247</v>
      </c>
      <c r="AR160" s="308">
        <v>594</v>
      </c>
      <c r="AS160" s="308" t="s">
        <v>248</v>
      </c>
      <c r="AT160" s="249" t="s">
        <v>1277</v>
      </c>
      <c r="AU160" s="249" t="s">
        <v>69</v>
      </c>
    </row>
    <row r="161" spans="1:47" hidden="1" x14ac:dyDescent="0.3">
      <c r="A161" s="174">
        <v>5.0599999999999996</v>
      </c>
      <c r="B161" s="231"/>
      <c r="C161" s="232" t="str">
        <f>VLOOKUP(BD.PD7[[#This Row],[Pos]],PPto[],3,FALSE)</f>
        <v xml:space="preserve">5.06 Instalacion Frio Alimentario </v>
      </c>
      <c r="D161" s="174" t="s">
        <v>23</v>
      </c>
      <c r="E161" s="305" t="str">
        <f>IF(BD.PD7[[#This Row],[.]]="*",VLOOKUP(BD.PD7[[#This Row],[Pos]],Presupuesto!A:H,7,FALSE),"")</f>
        <v/>
      </c>
      <c r="F161" s="234" t="s">
        <v>371</v>
      </c>
      <c r="G161" s="174" t="s">
        <v>1219</v>
      </c>
      <c r="H161" s="174">
        <v>4512603505</v>
      </c>
      <c r="I161" s="497" t="s">
        <v>1223</v>
      </c>
      <c r="J161" s="382">
        <v>1</v>
      </c>
      <c r="K161" s="174" t="s">
        <v>189</v>
      </c>
      <c r="L161" s="383">
        <f>IF(BD.PD7[[#This Row],[Mon]]="DOP",1,HLOOKUP(BD.PD7[[#This Row],[Mon]],$K$1:$L$2,2,FALSE))</f>
        <v>77</v>
      </c>
      <c r="M161" s="384">
        <v>208595.63</v>
      </c>
      <c r="N161" s="243">
        <f>BD.PD7[[#This Row],[Cant.]]*BD.PD7[[#This Row],[ Tasa ]]*BD.PD7[[#This Row],[ Precio Und.]]</f>
        <v>16061863.51</v>
      </c>
      <c r="O161" s="386">
        <v>0</v>
      </c>
      <c r="P161" s="243">
        <f>IF(BD.PD7[[#This Row],[Liquid. '[%']]]&lt;&gt;0,(BD.PD7[[#This Row],[Valor Neto '[DOP']]]*BD.PD7[[#This Row],[Liquid. '[%']]])+BD.PD7[[#This Row],[Valor Neto '[DOP']]],BD.PD7[[#This Row],[Valor Neto '[DOP']]])</f>
        <v>16061863.51</v>
      </c>
      <c r="Q161" s="243">
        <f>BD.PD7[[#This Row],[Ppto. Orden Interna '[DOP']]]/HLOOKUP("USD",$K$1:$L$2,2,FALSE)</f>
        <v>247105.59246153847</v>
      </c>
      <c r="R161" s="381" t="s">
        <v>372</v>
      </c>
      <c r="S161" s="387"/>
      <c r="T161" s="387"/>
      <c r="U161" s="492" t="s">
        <v>321</v>
      </c>
      <c r="V161" s="493">
        <v>801670</v>
      </c>
      <c r="W161" s="402" t="s">
        <v>372</v>
      </c>
      <c r="X161" s="174">
        <v>8</v>
      </c>
      <c r="Y161" s="399">
        <v>0.5</v>
      </c>
      <c r="Z161" s="243">
        <f>BD.PD7[[#This Row],[Av.P1 '[%']]]*BD.PD7[[#This Row],[Ppto. Orden Interna '[DOP']]]</f>
        <v>8030931.7549999999</v>
      </c>
      <c r="AA161" s="174">
        <v>11</v>
      </c>
      <c r="AB161" s="399">
        <v>0.2</v>
      </c>
      <c r="AC161" s="243">
        <f>BD.PD7[[#This Row],[Av.P2 '[%']]]*BD.PD7[[#This Row],[Ppto. Orden Interna '[DOP']]]</f>
        <v>3212372.702</v>
      </c>
      <c r="AD161" s="174">
        <v>20</v>
      </c>
      <c r="AE161" s="399">
        <v>0.3</v>
      </c>
      <c r="AF161" s="243">
        <f>BD.PD7[[#This Row],[Av.P3 '[%']]]*BD.PD7[[#This Row],[Ppto. Orden Interna '[DOP']]]</f>
        <v>4818559.0529999994</v>
      </c>
      <c r="AG161" s="243"/>
      <c r="AH161" s="243"/>
      <c r="AI161" s="243">
        <f>BD.PD7[[#This Row],[Av.P2 '[%']]]*BD.PD7[[#This Row],[Ppto. Orden Interna '[DOP']]]</f>
        <v>3212372.702</v>
      </c>
      <c r="AJ161" s="243"/>
      <c r="AK161" s="243"/>
      <c r="AL161" s="243">
        <f>BD.PD7[[#This Row],[Av.P2 '[%']]]*BD.PD7[[#This Row],[Ppto. Orden Interna '[DOP']]]</f>
        <v>3212372.702</v>
      </c>
      <c r="AM161" s="496">
        <f>BD.PD7[[#This Row],[Pago 3]]+BD.PD7[[#This Row],[Pago 2]]+BD.PD7[[#This Row],[Pago 1]]</f>
        <v>16061863.509999998</v>
      </c>
      <c r="AN161" s="308" t="s">
        <v>244</v>
      </c>
      <c r="AO161" s="308" t="s">
        <v>245</v>
      </c>
      <c r="AP161" s="308" t="s">
        <v>246</v>
      </c>
      <c r="AQ161" s="308" t="s">
        <v>247</v>
      </c>
      <c r="AR161" s="308">
        <v>594</v>
      </c>
      <c r="AS161" s="308" t="s">
        <v>258</v>
      </c>
      <c r="AT161" s="249" t="s">
        <v>1277</v>
      </c>
      <c r="AU161" s="249" t="s">
        <v>69</v>
      </c>
    </row>
    <row r="162" spans="1:47" hidden="1" x14ac:dyDescent="0.3">
      <c r="A162" s="174">
        <v>5.0599999999999996</v>
      </c>
      <c r="B162" s="231"/>
      <c r="C162" s="232" t="str">
        <f>VLOOKUP(BD.PD7[[#This Row],[Pos]],PPto[],3,FALSE)</f>
        <v xml:space="preserve">5.06 Instalacion Frio Alimentario </v>
      </c>
      <c r="D162" s="174" t="s">
        <v>23</v>
      </c>
      <c r="E162" s="305" t="str">
        <f>IF(BD.PD7[[#This Row],[.]]="*",VLOOKUP(BD.PD7[[#This Row],[Pos]],Presupuesto!A:H,7,FALSE),"")</f>
        <v/>
      </c>
      <c r="F162" s="505" t="s">
        <v>373</v>
      </c>
      <c r="G162" s="174" t="s">
        <v>1216</v>
      </c>
      <c r="H162" s="495"/>
      <c r="I162" s="497" t="s">
        <v>1223</v>
      </c>
      <c r="J162" s="382">
        <v>1</v>
      </c>
      <c r="K162" s="174" t="s">
        <v>117</v>
      </c>
      <c r="L162" s="383">
        <f>IF(BD.PD7[[#This Row],[Mon]]="DOP",1,HLOOKUP(BD.PD7[[#This Row],[Mon]],$K$1:$L$2,2,FALSE))</f>
        <v>65</v>
      </c>
      <c r="M162" s="384">
        <v>15000</v>
      </c>
      <c r="N162" s="243">
        <f>BD.PD7[[#This Row],[Cant.]]*BD.PD7[[#This Row],[ Tasa ]]*BD.PD7[[#This Row],[ Precio Und.]]</f>
        <v>975000</v>
      </c>
      <c r="O162" s="386">
        <v>0</v>
      </c>
      <c r="P162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162" s="243">
        <f>BD.PD7[[#This Row],[Ppto. Orden Interna '[DOP']]]/HLOOKUP("USD",$K$1:$L$2,2,FALSE)</f>
        <v>15000</v>
      </c>
      <c r="R162" s="499" t="s">
        <v>374</v>
      </c>
      <c r="S162" s="387"/>
      <c r="T162" s="387"/>
      <c r="U162" s="492" t="s">
        <v>321</v>
      </c>
      <c r="V162" s="493">
        <v>801670</v>
      </c>
      <c r="W162" s="518" t="s">
        <v>375</v>
      </c>
      <c r="X162" s="495">
        <v>16</v>
      </c>
      <c r="Y162" s="388">
        <v>0.5</v>
      </c>
      <c r="Z162" s="243">
        <f>BD.PD7[[#This Row],[Av.P1 '[%']]]*BD.PD7[[#This Row],[Ppto. Orden Interna '[DOP']]]</f>
        <v>487500</v>
      </c>
      <c r="AA162" s="495">
        <v>18</v>
      </c>
      <c r="AB162" s="388">
        <v>0.5</v>
      </c>
      <c r="AC162" s="243">
        <f>BD.PD7[[#This Row],[Av.P2 '[%']]]*BD.PD7[[#This Row],[Ppto. Orden Interna '[DOP']]]</f>
        <v>487500</v>
      </c>
      <c r="AD162" s="249"/>
      <c r="AE162" s="389"/>
      <c r="AF162" s="243">
        <f>BD.PD7[[#This Row],[Av.P3 '[%']]]*BD.PD7[[#This Row],[Ppto. Orden Interna '[DOP']]]</f>
        <v>0</v>
      </c>
      <c r="AG162" s="243"/>
      <c r="AH162" s="243"/>
      <c r="AI162" s="243">
        <f>BD.PD7[[#This Row],[Av.P2 '[%']]]*BD.PD7[[#This Row],[Ppto. Orden Interna '[DOP']]]</f>
        <v>487500</v>
      </c>
      <c r="AJ162" s="243"/>
      <c r="AK162" s="243"/>
      <c r="AL162" s="243">
        <f>BD.PD7[[#This Row],[Av.P2 '[%']]]*BD.PD7[[#This Row],[Ppto. Orden Interna '[DOP']]]</f>
        <v>487500</v>
      </c>
      <c r="AM162" s="496">
        <f>BD.PD7[[#This Row],[Pago 3]]+BD.PD7[[#This Row],[Pago 2]]+BD.PD7[[#This Row],[Pago 1]]</f>
        <v>975000</v>
      </c>
      <c r="AN162" s="308" t="s">
        <v>244</v>
      </c>
      <c r="AO162" s="308" t="s">
        <v>245</v>
      </c>
      <c r="AP162" s="308" t="s">
        <v>246</v>
      </c>
      <c r="AQ162" s="308" t="s">
        <v>247</v>
      </c>
      <c r="AR162" s="308">
        <v>594</v>
      </c>
      <c r="AS162" s="308" t="s">
        <v>248</v>
      </c>
      <c r="AT162" s="249" t="s">
        <v>1277</v>
      </c>
      <c r="AU162" s="249" t="s">
        <v>69</v>
      </c>
    </row>
    <row r="163" spans="1:47" hidden="1" x14ac:dyDescent="0.3">
      <c r="A163" s="174">
        <v>5.0599999999999996</v>
      </c>
      <c r="B163" s="231"/>
      <c r="C163" s="232" t="str">
        <f>VLOOKUP(BD.PD7[[#This Row],[Pos]],PPto[],3,FALSE)</f>
        <v xml:space="preserve">5.06 Instalacion Frio Alimentario </v>
      </c>
      <c r="D163" s="174" t="s">
        <v>23</v>
      </c>
      <c r="E163" s="305" t="str">
        <f>IF(BD.PD7[[#This Row],[.]]="*",VLOOKUP(BD.PD7[[#This Row],[Pos]],Presupuesto!A:H,7,FALSE),"")</f>
        <v/>
      </c>
      <c r="F163" s="234" t="s">
        <v>376</v>
      </c>
      <c r="G163" s="174" t="s">
        <v>1219</v>
      </c>
      <c r="H163" s="174">
        <v>4512408305</v>
      </c>
      <c r="I163" s="497" t="s">
        <v>1223</v>
      </c>
      <c r="J163" s="382">
        <v>1</v>
      </c>
      <c r="K163" s="174" t="s">
        <v>117</v>
      </c>
      <c r="L163" s="383">
        <f>IF(BD.PD7[[#This Row],[Mon]]="DOP",1,HLOOKUP(BD.PD7[[#This Row],[Mon]],$K$1:$L$2,2,FALSE))</f>
        <v>65</v>
      </c>
      <c r="M163" s="384">
        <v>7227</v>
      </c>
      <c r="N163" s="243">
        <f>BD.PD7[[#This Row],[Cant.]]*BD.PD7[[#This Row],[ Tasa ]]*BD.PD7[[#This Row],[ Precio Und.]]</f>
        <v>469755</v>
      </c>
      <c r="O163" s="386">
        <v>0</v>
      </c>
      <c r="P163" s="243">
        <f>IF(BD.PD7[[#This Row],[Liquid. '[%']]]&lt;&gt;0,(BD.PD7[[#This Row],[Valor Neto '[DOP']]]*BD.PD7[[#This Row],[Liquid. '[%']]])+BD.PD7[[#This Row],[Valor Neto '[DOP']]],BD.PD7[[#This Row],[Valor Neto '[DOP']]])</f>
        <v>469755</v>
      </c>
      <c r="Q163" s="243">
        <f>BD.PD7[[#This Row],[Ppto. Orden Interna '[DOP']]]/HLOOKUP("USD",$K$1:$L$2,2,FALSE)</f>
        <v>7227</v>
      </c>
      <c r="R163" s="499" t="s">
        <v>374</v>
      </c>
      <c r="S163" s="387"/>
      <c r="T163" s="387"/>
      <c r="U163" s="492" t="s">
        <v>321</v>
      </c>
      <c r="V163" s="493">
        <v>801670</v>
      </c>
      <c r="W163" s="518" t="s">
        <v>375</v>
      </c>
      <c r="X163" s="495">
        <v>2</v>
      </c>
      <c r="Y163" s="388">
        <v>0.5</v>
      </c>
      <c r="Z163" s="243">
        <f>BD.PD7[[#This Row],[Av.P1 '[%']]]*BD.PD7[[#This Row],[Ppto. Orden Interna '[DOP']]]</f>
        <v>234877.5</v>
      </c>
      <c r="AA163" s="495">
        <v>9</v>
      </c>
      <c r="AB163" s="388">
        <v>0.5</v>
      </c>
      <c r="AC163" s="243">
        <f>BD.PD7[[#This Row],[Av.P2 '[%']]]*BD.PD7[[#This Row],[Ppto. Orden Interna '[DOP']]]</f>
        <v>234877.5</v>
      </c>
      <c r="AD163" s="249"/>
      <c r="AE163" s="389"/>
      <c r="AF163" s="243">
        <f>BD.PD7[[#This Row],[Av.P3 '[%']]]*BD.PD7[[#This Row],[Ppto. Orden Interna '[DOP']]]</f>
        <v>0</v>
      </c>
      <c r="AG163" s="243"/>
      <c r="AH163" s="243"/>
      <c r="AI163" s="243">
        <f>BD.PD7[[#This Row],[Av.P2 '[%']]]*BD.PD7[[#This Row],[Ppto. Orden Interna '[DOP']]]</f>
        <v>234877.5</v>
      </c>
      <c r="AJ163" s="243"/>
      <c r="AK163" s="243"/>
      <c r="AL163" s="243">
        <f>BD.PD7[[#This Row],[Av.P2 '[%']]]*BD.PD7[[#This Row],[Ppto. Orden Interna '[DOP']]]</f>
        <v>234877.5</v>
      </c>
      <c r="AM163" s="496">
        <f>BD.PD7[[#This Row],[Pago 3]]+BD.PD7[[#This Row],[Pago 2]]+BD.PD7[[#This Row],[Pago 1]]</f>
        <v>469755</v>
      </c>
      <c r="AN163" s="308" t="s">
        <v>244</v>
      </c>
      <c r="AO163" s="308" t="s">
        <v>245</v>
      </c>
      <c r="AP163" s="308" t="s">
        <v>246</v>
      </c>
      <c r="AQ163" s="308" t="s">
        <v>247</v>
      </c>
      <c r="AR163" s="308">
        <v>594</v>
      </c>
      <c r="AS163" s="308" t="s">
        <v>258</v>
      </c>
      <c r="AT163" s="249" t="s">
        <v>1277</v>
      </c>
      <c r="AU163" s="249" t="s">
        <v>69</v>
      </c>
    </row>
    <row r="164" spans="1:47" hidden="1" x14ac:dyDescent="0.3">
      <c r="A164" s="174">
        <v>5.07</v>
      </c>
      <c r="B164" s="231" t="s">
        <v>243</v>
      </c>
      <c r="C164" s="232" t="str">
        <f>VLOOKUP(BD.PD7[[#This Row],[Pos]],PPto[],3,FALSE)</f>
        <v>5.07 Chase Doors</v>
      </c>
      <c r="D164" s="233" t="s">
        <v>243</v>
      </c>
      <c r="E164" s="305">
        <f>IF(BD.PD7[[#This Row],[.]]="*",VLOOKUP(BD.PD7[[#This Row],[Pos]],Presupuesto!A:H,7,FALSE),"")</f>
        <v>59335.5</v>
      </c>
      <c r="F164" s="234"/>
      <c r="G164" s="174"/>
      <c r="H164" s="174"/>
      <c r="I164" s="174"/>
      <c r="J164" s="392">
        <v>1</v>
      </c>
      <c r="K164" s="233" t="s">
        <v>117</v>
      </c>
      <c r="L164" s="383">
        <f>IF(BD.PD7[[#This Row],[Mon]]="DOP",1,HLOOKUP(BD.PD7[[#This Row],[Mon]],$K$1:$L$2,2,FALSE))</f>
        <v>65</v>
      </c>
      <c r="M164" s="490">
        <v>0</v>
      </c>
      <c r="N164" s="243">
        <f>BD.PD7[[#This Row],[Cant.]]*BD.PD7[[#This Row],[ Tasa ]]*BD.PD7[[#This Row],[ Precio Und.]]</f>
        <v>0</v>
      </c>
      <c r="O164" s="491">
        <v>0</v>
      </c>
      <c r="P164" s="243">
        <f>IF(BD.PD7[[#This Row],[Liquid. '[%']]]&lt;&gt;0,(BD.PD7[[#This Row],[Valor Neto '[DOP']]]*BD.PD7[[#This Row],[Liquid. '[%']]])+BD.PD7[[#This Row],[Valor Neto '[DOP']]],BD.PD7[[#This Row],[Valor Neto '[DOP']]])</f>
        <v>0</v>
      </c>
      <c r="Q164" s="243">
        <f>BD.PD7[[#This Row],[Ppto. Orden Interna '[DOP']]]/HLOOKUP("USD",$K$1:$L$2,2,FALSE)</f>
        <v>0</v>
      </c>
      <c r="R164" s="381"/>
      <c r="S164" s="387"/>
      <c r="T164" s="387"/>
      <c r="U164" s="492" t="s">
        <v>321</v>
      </c>
      <c r="V164" s="493">
        <v>801670</v>
      </c>
      <c r="W164" s="494"/>
      <c r="X164" s="495"/>
      <c r="Y164" s="388"/>
      <c r="Z164" s="243">
        <f>BD.PD7[[#This Row],[Av.P1 '[%']]]*BD.PD7[[#This Row],[Ppto. Orden Interna '[DOP']]]</f>
        <v>0</v>
      </c>
      <c r="AA164" s="249"/>
      <c r="AB164" s="389"/>
      <c r="AC164" s="243">
        <f>BD.PD7[[#This Row],[Av.P2 '[%']]]*BD.PD7[[#This Row],[Ppto. Orden Interna '[DOP']]]</f>
        <v>0</v>
      </c>
      <c r="AD164" s="249"/>
      <c r="AE164" s="389"/>
      <c r="AF164" s="243">
        <f>BD.PD7[[#This Row],[Av.P3 '[%']]]*BD.PD7[[#This Row],[Ppto. Orden Interna '[DOP']]]</f>
        <v>0</v>
      </c>
      <c r="AG164" s="243"/>
      <c r="AH164" s="243"/>
      <c r="AI164" s="243">
        <f>BD.PD7[[#This Row],[Av.P2 '[%']]]*BD.PD7[[#This Row],[Ppto. Orden Interna '[DOP']]]</f>
        <v>0</v>
      </c>
      <c r="AJ164" s="243"/>
      <c r="AK164" s="243"/>
      <c r="AL164" s="243">
        <f>BD.PD7[[#This Row],[Av.P2 '[%']]]*BD.PD7[[#This Row],[Ppto. Orden Interna '[DOP']]]</f>
        <v>0</v>
      </c>
      <c r="AM164" s="496">
        <f>BD.PD7[[#This Row],[Pago 3]]+BD.PD7[[#This Row],[Pago 2]]+BD.PD7[[#This Row],[Pago 1]]</f>
        <v>0</v>
      </c>
      <c r="AN164" s="308" t="s">
        <v>244</v>
      </c>
      <c r="AO164" s="308" t="s">
        <v>245</v>
      </c>
      <c r="AP164" s="308" t="s">
        <v>246</v>
      </c>
      <c r="AQ164" s="308" t="s">
        <v>247</v>
      </c>
      <c r="AR164" s="308">
        <v>594</v>
      </c>
      <c r="AS164" s="308" t="s">
        <v>248</v>
      </c>
      <c r="AT164" s="249" t="s">
        <v>1277</v>
      </c>
      <c r="AU164" s="249" t="s">
        <v>69</v>
      </c>
    </row>
    <row r="165" spans="1:47" hidden="1" x14ac:dyDescent="0.3">
      <c r="A165" s="174">
        <v>5.07</v>
      </c>
      <c r="B165" s="231"/>
      <c r="C165" s="232" t="str">
        <f>VLOOKUP(BD.PD7[[#This Row],[Pos]],PPto[],3,FALSE)</f>
        <v>5.07 Chase Doors</v>
      </c>
      <c r="D165" s="174" t="s">
        <v>23</v>
      </c>
      <c r="E165" s="305" t="str">
        <f>IF(BD.PD7[[#This Row],[.]]="*",VLOOKUP(BD.PD7[[#This Row],[Pos]],Presupuesto!A:H,7,FALSE),"")</f>
        <v/>
      </c>
      <c r="F165" s="234" t="s">
        <v>377</v>
      </c>
      <c r="G165" s="174" t="s">
        <v>1216</v>
      </c>
      <c r="H165" s="174"/>
      <c r="I165" s="497" t="s">
        <v>1223</v>
      </c>
      <c r="J165" s="382">
        <v>7</v>
      </c>
      <c r="K165" s="174" t="s">
        <v>117</v>
      </c>
      <c r="L165" s="383">
        <f>IF(BD.PD7[[#This Row],[Mon]]="DOP",1,HLOOKUP(BD.PD7[[#This Row],[Mon]],$K$1:$L$2,2,FALSE))</f>
        <v>65</v>
      </c>
      <c r="M165" s="384">
        <v>4305</v>
      </c>
      <c r="N165" s="243">
        <f>BD.PD7[[#This Row],[Cant.]]*BD.PD7[[#This Row],[ Tasa ]]*BD.PD7[[#This Row],[ Precio Und.]]</f>
        <v>1958775</v>
      </c>
      <c r="O165" s="386">
        <v>0.3</v>
      </c>
      <c r="P165" s="243">
        <f>IF(BD.PD7[[#This Row],[Liquid. '[%']]]&lt;&gt;0,(BD.PD7[[#This Row],[Valor Neto '[DOP']]]*BD.PD7[[#This Row],[Liquid. '[%']]])+BD.PD7[[#This Row],[Valor Neto '[DOP']]],BD.PD7[[#This Row],[Valor Neto '[DOP']]])</f>
        <v>2546407.5</v>
      </c>
      <c r="Q165" s="243">
        <f>BD.PD7[[#This Row],[Ppto. Orden Interna '[DOP']]]/HLOOKUP("USD",$K$1:$L$2,2,FALSE)</f>
        <v>39175.5</v>
      </c>
      <c r="R165" s="221" t="s">
        <v>309</v>
      </c>
      <c r="S165" s="387"/>
      <c r="T165" s="387"/>
      <c r="U165" s="492" t="s">
        <v>321</v>
      </c>
      <c r="V165" s="493">
        <v>801670</v>
      </c>
      <c r="W165" s="494" t="s">
        <v>323</v>
      </c>
      <c r="X165" s="495">
        <v>18</v>
      </c>
      <c r="Y165" s="388">
        <v>0.6</v>
      </c>
      <c r="Z165" s="243">
        <f>BD.PD7[[#This Row],[Av.P1 '[%']]]*BD.PD7[[#This Row],[Ppto. Orden Interna '[DOP']]]</f>
        <v>1527844.5</v>
      </c>
      <c r="AA165" s="495">
        <v>21</v>
      </c>
      <c r="AB165" s="388">
        <v>0.4</v>
      </c>
      <c r="AC165" s="243">
        <f>BD.PD7[[#This Row],[Av.P2 '[%']]]*BD.PD7[[#This Row],[Ppto. Orden Interna '[DOP']]]</f>
        <v>1018563</v>
      </c>
      <c r="AD165" s="249"/>
      <c r="AE165" s="389"/>
      <c r="AF165" s="243">
        <f>BD.PD7[[#This Row],[Av.P3 '[%']]]*BD.PD7[[#This Row],[Ppto. Orden Interna '[DOP']]]</f>
        <v>0</v>
      </c>
      <c r="AG165" s="243"/>
      <c r="AH165" s="243"/>
      <c r="AI165" s="243">
        <f>BD.PD7[[#This Row],[Av.P2 '[%']]]*BD.PD7[[#This Row],[Ppto. Orden Interna '[DOP']]]</f>
        <v>1018563</v>
      </c>
      <c r="AJ165" s="243"/>
      <c r="AK165" s="243"/>
      <c r="AL165" s="243">
        <f>BD.PD7[[#This Row],[Av.P2 '[%']]]*BD.PD7[[#This Row],[Ppto. Orden Interna '[DOP']]]</f>
        <v>1018563</v>
      </c>
      <c r="AM165" s="496">
        <f>BD.PD7[[#This Row],[Pago 3]]+BD.PD7[[#This Row],[Pago 2]]+BD.PD7[[#This Row],[Pago 1]]</f>
        <v>2546407.5</v>
      </c>
      <c r="AN165" s="308" t="s">
        <v>244</v>
      </c>
      <c r="AO165" s="308" t="s">
        <v>245</v>
      </c>
      <c r="AP165" s="308" t="s">
        <v>246</v>
      </c>
      <c r="AQ165" s="308" t="s">
        <v>247</v>
      </c>
      <c r="AR165" s="308">
        <v>594</v>
      </c>
      <c r="AS165" s="308" t="s">
        <v>248</v>
      </c>
      <c r="AT165" s="249" t="s">
        <v>1277</v>
      </c>
      <c r="AU165" s="249" t="s">
        <v>69</v>
      </c>
    </row>
    <row r="166" spans="1:47" hidden="1" x14ac:dyDescent="0.3">
      <c r="A166" s="174">
        <v>5.07</v>
      </c>
      <c r="B166" s="231"/>
      <c r="C166" s="232" t="str">
        <f>VLOOKUP(BD.PD7[[#This Row],[Pos]],PPto[],3,FALSE)</f>
        <v>5.07 Chase Doors</v>
      </c>
      <c r="D166" s="174" t="s">
        <v>23</v>
      </c>
      <c r="E166" s="305" t="str">
        <f>IF(BD.PD7[[#This Row],[.]]="*",VLOOKUP(BD.PD7[[#This Row],[Pos]],Presupuesto!A:H,7,FALSE),"")</f>
        <v/>
      </c>
      <c r="F166" s="234" t="s">
        <v>378</v>
      </c>
      <c r="G166" s="174" t="s">
        <v>1216</v>
      </c>
      <c r="H166" s="174"/>
      <c r="I166" s="497" t="s">
        <v>1223</v>
      </c>
      <c r="J166" s="382">
        <v>4</v>
      </c>
      <c r="K166" s="174" t="s">
        <v>117</v>
      </c>
      <c r="L166" s="383">
        <f>IF(BD.PD7[[#This Row],[Mon]]="DOP",1,HLOOKUP(BD.PD7[[#This Row],[Mon]],$K$1:$L$2,2,FALSE))</f>
        <v>65</v>
      </c>
      <c r="M166" s="384">
        <v>2100</v>
      </c>
      <c r="N166" s="243">
        <f>BD.PD7[[#This Row],[Cant.]]*BD.PD7[[#This Row],[ Tasa ]]*BD.PD7[[#This Row],[ Precio Und.]]</f>
        <v>546000</v>
      </c>
      <c r="O166" s="386">
        <v>0.3</v>
      </c>
      <c r="P166" s="243">
        <f>IF(BD.PD7[[#This Row],[Liquid. '[%']]]&lt;&gt;0,(BD.PD7[[#This Row],[Valor Neto '[DOP']]]*BD.PD7[[#This Row],[Liquid. '[%']]])+BD.PD7[[#This Row],[Valor Neto '[DOP']]],BD.PD7[[#This Row],[Valor Neto '[DOP']]])</f>
        <v>709800</v>
      </c>
      <c r="Q166" s="243">
        <f>BD.PD7[[#This Row],[Ppto. Orden Interna '[DOP']]]/HLOOKUP("USD",$K$1:$L$2,2,FALSE)</f>
        <v>10920</v>
      </c>
      <c r="R166" s="221" t="s">
        <v>309</v>
      </c>
      <c r="S166" s="387"/>
      <c r="T166" s="387"/>
      <c r="U166" s="492" t="s">
        <v>321</v>
      </c>
      <c r="V166" s="493">
        <v>801670</v>
      </c>
      <c r="W166" s="494" t="s">
        <v>323</v>
      </c>
      <c r="X166" s="495">
        <v>18</v>
      </c>
      <c r="Y166" s="388">
        <v>0.6</v>
      </c>
      <c r="Z166" s="243">
        <f>BD.PD7[[#This Row],[Av.P1 '[%']]]*BD.PD7[[#This Row],[Ppto. Orden Interna '[DOP']]]</f>
        <v>425880</v>
      </c>
      <c r="AA166" s="495">
        <v>21</v>
      </c>
      <c r="AB166" s="388">
        <v>0.4</v>
      </c>
      <c r="AC166" s="243">
        <f>BD.PD7[[#This Row],[Av.P2 '[%']]]*BD.PD7[[#This Row],[Ppto. Orden Interna '[DOP']]]</f>
        <v>283920</v>
      </c>
      <c r="AD166" s="249"/>
      <c r="AE166" s="389"/>
      <c r="AF166" s="243">
        <f>BD.PD7[[#This Row],[Av.P3 '[%']]]*BD.PD7[[#This Row],[Ppto. Orden Interna '[DOP']]]</f>
        <v>0</v>
      </c>
      <c r="AG166" s="243"/>
      <c r="AH166" s="243"/>
      <c r="AI166" s="243">
        <f>BD.PD7[[#This Row],[Av.P2 '[%']]]*BD.PD7[[#This Row],[Ppto. Orden Interna '[DOP']]]</f>
        <v>283920</v>
      </c>
      <c r="AJ166" s="243"/>
      <c r="AK166" s="243"/>
      <c r="AL166" s="243">
        <f>BD.PD7[[#This Row],[Av.P2 '[%']]]*BD.PD7[[#This Row],[Ppto. Orden Interna '[DOP']]]</f>
        <v>283920</v>
      </c>
      <c r="AM166" s="496">
        <f>BD.PD7[[#This Row],[Pago 3]]+BD.PD7[[#This Row],[Pago 2]]+BD.PD7[[#This Row],[Pago 1]]</f>
        <v>709800</v>
      </c>
      <c r="AN166" s="308" t="s">
        <v>244</v>
      </c>
      <c r="AO166" s="308" t="s">
        <v>245</v>
      </c>
      <c r="AP166" s="308" t="s">
        <v>246</v>
      </c>
      <c r="AQ166" s="308" t="s">
        <v>247</v>
      </c>
      <c r="AR166" s="308">
        <v>594</v>
      </c>
      <c r="AS166" s="308" t="s">
        <v>248</v>
      </c>
      <c r="AT166" s="249" t="s">
        <v>1277</v>
      </c>
      <c r="AU166" s="249" t="s">
        <v>69</v>
      </c>
    </row>
    <row r="167" spans="1:47" hidden="1" x14ac:dyDescent="0.3">
      <c r="A167" s="174">
        <v>5.07</v>
      </c>
      <c r="B167" s="231"/>
      <c r="C167" s="232" t="str">
        <f>VLOOKUP(BD.PD7[[#This Row],[Pos]],PPto[],3,FALSE)</f>
        <v>5.07 Chase Doors</v>
      </c>
      <c r="D167" s="174" t="s">
        <v>23</v>
      </c>
      <c r="E167" s="305" t="str">
        <f>IF(BD.PD7[[#This Row],[.]]="*",VLOOKUP(BD.PD7[[#This Row],[Pos]],Presupuesto!A:H,7,FALSE),"")</f>
        <v/>
      </c>
      <c r="F167" s="234" t="s">
        <v>379</v>
      </c>
      <c r="G167" s="174" t="s">
        <v>1216</v>
      </c>
      <c r="H167" s="174"/>
      <c r="I167" s="497" t="s">
        <v>1223</v>
      </c>
      <c r="J167" s="382">
        <v>11</v>
      </c>
      <c r="K167" s="174" t="s">
        <v>117</v>
      </c>
      <c r="L167" s="383">
        <f>IF(BD.PD7[[#This Row],[Mon]]="DOP",1,HLOOKUP(BD.PD7[[#This Row],[Mon]],$K$1:$L$2,2,FALSE))</f>
        <v>65</v>
      </c>
      <c r="M167" s="384">
        <v>390</v>
      </c>
      <c r="N167" s="243">
        <f>BD.PD7[[#This Row],[Cant.]]*BD.PD7[[#This Row],[ Tasa ]]*BD.PD7[[#This Row],[ Precio Und.]]</f>
        <v>278850</v>
      </c>
      <c r="O167" s="386">
        <v>0</v>
      </c>
      <c r="P167" s="243">
        <f>IF(BD.PD7[[#This Row],[Liquid. '[%']]]&lt;&gt;0,(BD.PD7[[#This Row],[Valor Neto '[DOP']]]*BD.PD7[[#This Row],[Liquid. '[%']]])+BD.PD7[[#This Row],[Valor Neto '[DOP']]],BD.PD7[[#This Row],[Valor Neto '[DOP']]])</f>
        <v>278850</v>
      </c>
      <c r="Q167" s="243">
        <f>BD.PD7[[#This Row],[Ppto. Orden Interna '[DOP']]]/HLOOKUP("USD",$K$1:$L$2,2,FALSE)</f>
        <v>4290</v>
      </c>
      <c r="R167" s="221" t="s">
        <v>309</v>
      </c>
      <c r="S167" s="387"/>
      <c r="T167" s="387"/>
      <c r="U167" s="492" t="s">
        <v>321</v>
      </c>
      <c r="V167" s="493">
        <v>801670</v>
      </c>
      <c r="W167" s="494" t="s">
        <v>323</v>
      </c>
      <c r="X167" s="495">
        <v>18</v>
      </c>
      <c r="Y167" s="388">
        <v>0.6</v>
      </c>
      <c r="Z167" s="243">
        <f>BD.PD7[[#This Row],[Av.P1 '[%']]]*BD.PD7[[#This Row],[Ppto. Orden Interna '[DOP']]]</f>
        <v>167310</v>
      </c>
      <c r="AA167" s="495">
        <v>21</v>
      </c>
      <c r="AB167" s="388">
        <v>0.4</v>
      </c>
      <c r="AC167" s="243">
        <f>BD.PD7[[#This Row],[Av.P2 '[%']]]*BD.PD7[[#This Row],[Ppto. Orden Interna '[DOP']]]</f>
        <v>111540</v>
      </c>
      <c r="AD167" s="249"/>
      <c r="AE167" s="389"/>
      <c r="AF167" s="243">
        <f>BD.PD7[[#This Row],[Av.P3 '[%']]]*BD.PD7[[#This Row],[Ppto. Orden Interna '[DOP']]]</f>
        <v>0</v>
      </c>
      <c r="AG167" s="243"/>
      <c r="AH167" s="243"/>
      <c r="AI167" s="243">
        <f>BD.PD7[[#This Row],[Av.P2 '[%']]]*BD.PD7[[#This Row],[Ppto. Orden Interna '[DOP']]]</f>
        <v>111540</v>
      </c>
      <c r="AJ167" s="243"/>
      <c r="AK167" s="243"/>
      <c r="AL167" s="243">
        <f>BD.PD7[[#This Row],[Av.P2 '[%']]]*BD.PD7[[#This Row],[Ppto. Orden Interna '[DOP']]]</f>
        <v>111540</v>
      </c>
      <c r="AM167" s="496">
        <f>BD.PD7[[#This Row],[Pago 3]]+BD.PD7[[#This Row],[Pago 2]]+BD.PD7[[#This Row],[Pago 1]]</f>
        <v>278850</v>
      </c>
      <c r="AN167" s="308" t="s">
        <v>244</v>
      </c>
      <c r="AO167" s="308" t="s">
        <v>245</v>
      </c>
      <c r="AP167" s="308" t="s">
        <v>246</v>
      </c>
      <c r="AQ167" s="308" t="s">
        <v>247</v>
      </c>
      <c r="AR167" s="308">
        <v>594</v>
      </c>
      <c r="AS167" s="308" t="s">
        <v>248</v>
      </c>
      <c r="AT167" s="249" t="s">
        <v>1277</v>
      </c>
      <c r="AU167" s="249" t="s">
        <v>69</v>
      </c>
    </row>
    <row r="168" spans="1:47" hidden="1" x14ac:dyDescent="0.3">
      <c r="A168" s="174">
        <v>5.07</v>
      </c>
      <c r="B168" s="231"/>
      <c r="C168" s="232" t="str">
        <f>VLOOKUP(BD.PD7[[#This Row],[Pos]],PPto[],3,FALSE)</f>
        <v>5.07 Chase Doors</v>
      </c>
      <c r="D168" s="174" t="s">
        <v>23</v>
      </c>
      <c r="E168" s="305" t="str">
        <f>IF(BD.PD7[[#This Row],[.]]="*",VLOOKUP(BD.PD7[[#This Row],[Pos]],Presupuesto!A:H,7,FALSE),"")</f>
        <v/>
      </c>
      <c r="F168" s="234" t="s">
        <v>380</v>
      </c>
      <c r="G168" s="174" t="s">
        <v>1216</v>
      </c>
      <c r="H168" s="174"/>
      <c r="I168" s="497" t="s">
        <v>1223</v>
      </c>
      <c r="J168" s="382">
        <v>11</v>
      </c>
      <c r="K168" s="174" t="s">
        <v>117</v>
      </c>
      <c r="L168" s="383">
        <f>IF(BD.PD7[[#This Row],[Mon]]="DOP",1,HLOOKUP(BD.PD7[[#This Row],[Mon]],$K$1:$L$2,2,FALSE))</f>
        <v>65</v>
      </c>
      <c r="M168" s="384">
        <v>450</v>
      </c>
      <c r="N168" s="243">
        <f>BD.PD7[[#This Row],[Cant.]]*BD.PD7[[#This Row],[ Tasa ]]*BD.PD7[[#This Row],[ Precio Und.]]</f>
        <v>321750</v>
      </c>
      <c r="O168" s="386">
        <v>0</v>
      </c>
      <c r="P168" s="243">
        <f>IF(BD.PD7[[#This Row],[Liquid. '[%']]]&lt;&gt;0,(BD.PD7[[#This Row],[Valor Neto '[DOP']]]*BD.PD7[[#This Row],[Liquid. '[%']]])+BD.PD7[[#This Row],[Valor Neto '[DOP']]],BD.PD7[[#This Row],[Valor Neto '[DOP']]])</f>
        <v>321750</v>
      </c>
      <c r="Q168" s="243">
        <f>BD.PD7[[#This Row],[Ppto. Orden Interna '[DOP']]]/HLOOKUP("USD",$K$1:$L$2,2,FALSE)</f>
        <v>4950</v>
      </c>
      <c r="R168" s="221" t="s">
        <v>309</v>
      </c>
      <c r="S168" s="387"/>
      <c r="T168" s="387"/>
      <c r="U168" s="492" t="s">
        <v>321</v>
      </c>
      <c r="V168" s="493">
        <v>801670</v>
      </c>
      <c r="W168" s="494" t="s">
        <v>323</v>
      </c>
      <c r="X168" s="495">
        <v>18</v>
      </c>
      <c r="Y168" s="388">
        <v>0.6</v>
      </c>
      <c r="Z168" s="243">
        <f>BD.PD7[[#This Row],[Av.P1 '[%']]]*BD.PD7[[#This Row],[Ppto. Orden Interna '[DOP']]]</f>
        <v>193050</v>
      </c>
      <c r="AA168" s="495">
        <v>21</v>
      </c>
      <c r="AB168" s="388">
        <v>0.4</v>
      </c>
      <c r="AC168" s="243">
        <f>BD.PD7[[#This Row],[Av.P2 '[%']]]*BD.PD7[[#This Row],[Ppto. Orden Interna '[DOP']]]</f>
        <v>128700</v>
      </c>
      <c r="AD168" s="249"/>
      <c r="AE168" s="389"/>
      <c r="AF168" s="243">
        <f>BD.PD7[[#This Row],[Av.P3 '[%']]]*BD.PD7[[#This Row],[Ppto. Orden Interna '[DOP']]]</f>
        <v>0</v>
      </c>
      <c r="AG168" s="243"/>
      <c r="AH168" s="243"/>
      <c r="AI168" s="243">
        <f>BD.PD7[[#This Row],[Av.P2 '[%']]]*BD.PD7[[#This Row],[Ppto. Orden Interna '[DOP']]]</f>
        <v>128700</v>
      </c>
      <c r="AJ168" s="243"/>
      <c r="AK168" s="243"/>
      <c r="AL168" s="243">
        <f>BD.PD7[[#This Row],[Av.P2 '[%']]]*BD.PD7[[#This Row],[Ppto. Orden Interna '[DOP']]]</f>
        <v>128700</v>
      </c>
      <c r="AM168" s="496">
        <f>BD.PD7[[#This Row],[Pago 3]]+BD.PD7[[#This Row],[Pago 2]]+BD.PD7[[#This Row],[Pago 1]]</f>
        <v>321750</v>
      </c>
      <c r="AN168" s="308" t="s">
        <v>244</v>
      </c>
      <c r="AO168" s="308" t="s">
        <v>245</v>
      </c>
      <c r="AP168" s="308" t="s">
        <v>246</v>
      </c>
      <c r="AQ168" s="308" t="s">
        <v>247</v>
      </c>
      <c r="AR168" s="308">
        <v>594</v>
      </c>
      <c r="AS168" s="308" t="s">
        <v>248</v>
      </c>
      <c r="AT168" s="249" t="s">
        <v>1277</v>
      </c>
      <c r="AU168" s="249" t="s">
        <v>69</v>
      </c>
    </row>
    <row r="169" spans="1:47" hidden="1" x14ac:dyDescent="0.3">
      <c r="A169" s="174">
        <v>6.01</v>
      </c>
      <c r="B169" s="231" t="s">
        <v>243</v>
      </c>
      <c r="C169" s="232" t="str">
        <f>VLOOKUP(BD.PD7[[#This Row],[Pos]],PPto[],3,FALSE)</f>
        <v>6.01 Sistema de cámaras CCTV</v>
      </c>
      <c r="D169" s="233" t="s">
        <v>243</v>
      </c>
      <c r="E169" s="305">
        <f>IF(BD.PD7[[#This Row],[.]]="*",VLOOKUP(BD.PD7[[#This Row],[Pos]],Presupuesto!A:H,7,FALSE),"")</f>
        <v>0</v>
      </c>
      <c r="F169" s="519"/>
      <c r="G169" s="174"/>
      <c r="H169" s="174"/>
      <c r="I169" s="174"/>
      <c r="J169" s="392"/>
      <c r="K169" s="233" t="s">
        <v>117</v>
      </c>
      <c r="L169" s="383">
        <f>IF(BD.PD7[[#This Row],[Mon]]="DOP",1,HLOOKUP(BD.PD7[[#This Row],[Mon]],$K$1:$L$2,2,FALSE))</f>
        <v>65</v>
      </c>
      <c r="M169" s="490"/>
      <c r="N169" s="243">
        <f>BD.PD7[[#This Row],[Cant.]]*BD.PD7[[#This Row],[ Tasa ]]*BD.PD7[[#This Row],[ Precio Und.]]</f>
        <v>0</v>
      </c>
      <c r="O169" s="491"/>
      <c r="P169" s="243">
        <f>IF(BD.PD7[[#This Row],[Liquid. '[%']]]&lt;&gt;0,(BD.PD7[[#This Row],[Valor Neto '[DOP']]]*BD.PD7[[#This Row],[Liquid. '[%']]])+BD.PD7[[#This Row],[Valor Neto '[DOP']]],BD.PD7[[#This Row],[Valor Neto '[DOP']]])</f>
        <v>0</v>
      </c>
      <c r="Q169" s="243">
        <f>BD.PD7[[#This Row],[Ppto. Orden Interna '[DOP']]]/HLOOKUP("USD",$K$1:$L$2,2,FALSE)</f>
        <v>0</v>
      </c>
      <c r="R169" s="381"/>
      <c r="S169" s="387"/>
      <c r="T169" s="387"/>
      <c r="U169" s="387"/>
      <c r="V169" s="387"/>
      <c r="W169" s="494"/>
      <c r="X169" s="495"/>
      <c r="Y169" s="388"/>
      <c r="Z169" s="243">
        <f>BD.PD7[[#This Row],[Av.P1 '[%']]]*BD.PD7[[#This Row],[Ppto. Orden Interna '[DOP']]]</f>
        <v>0</v>
      </c>
      <c r="AA169" s="249"/>
      <c r="AB169" s="389"/>
      <c r="AC169" s="243">
        <f>BD.PD7[[#This Row],[Av.P2 '[%']]]*BD.PD7[[#This Row],[Ppto. Orden Interna '[DOP']]]</f>
        <v>0</v>
      </c>
      <c r="AD169" s="249"/>
      <c r="AE169" s="389"/>
      <c r="AF169" s="243">
        <f>BD.PD7[[#This Row],[Av.P3 '[%']]]*BD.PD7[[#This Row],[Ppto. Orden Interna '[DOP']]]</f>
        <v>0</v>
      </c>
      <c r="AG169" s="243"/>
      <c r="AH169" s="243"/>
      <c r="AI169" s="243">
        <f>BD.PD7[[#This Row],[Av.P2 '[%']]]*BD.PD7[[#This Row],[Ppto. Orden Interna '[DOP']]]</f>
        <v>0</v>
      </c>
      <c r="AJ169" s="243"/>
      <c r="AK169" s="243"/>
      <c r="AL169" s="243">
        <f>BD.PD7[[#This Row],[Av.P2 '[%']]]*BD.PD7[[#This Row],[Ppto. Orden Interna '[DOP']]]</f>
        <v>0</v>
      </c>
      <c r="AM169" s="496">
        <f>BD.PD7[[#This Row],[Pago 3]]+BD.PD7[[#This Row],[Pago 2]]+BD.PD7[[#This Row],[Pago 1]]</f>
        <v>0</v>
      </c>
      <c r="AN169" s="308" t="s">
        <v>244</v>
      </c>
      <c r="AO169" s="308" t="s">
        <v>245</v>
      </c>
      <c r="AP169" s="308" t="s">
        <v>246</v>
      </c>
      <c r="AQ169" s="308" t="s">
        <v>247</v>
      </c>
      <c r="AR169" s="308">
        <v>594</v>
      </c>
      <c r="AS169" s="308" t="s">
        <v>248</v>
      </c>
      <c r="AT169" s="249" t="s">
        <v>1277</v>
      </c>
      <c r="AU169" s="249" t="s">
        <v>77</v>
      </c>
    </row>
    <row r="170" spans="1:47" hidden="1" x14ac:dyDescent="0.3">
      <c r="A170" s="174">
        <v>6.02</v>
      </c>
      <c r="B170" s="231" t="s">
        <v>243</v>
      </c>
      <c r="C170" s="232" t="str">
        <f>VLOOKUP(BD.PD7[[#This Row],[Pos]],PPto[],3,FALSE)</f>
        <v>6.02 Antenas detección de robo</v>
      </c>
      <c r="D170" s="233" t="s">
        <v>243</v>
      </c>
      <c r="E170" s="305">
        <f>IF(BD.PD7[[#This Row],[.]]="*",VLOOKUP(BD.PD7[[#This Row],[Pos]],Presupuesto!A:H,7,FALSE),"")</f>
        <v>0</v>
      </c>
      <c r="F170" s="234"/>
      <c r="G170" s="174"/>
      <c r="H170" s="174"/>
      <c r="I170" s="174"/>
      <c r="J170" s="392">
        <v>1</v>
      </c>
      <c r="K170" s="233" t="s">
        <v>117</v>
      </c>
      <c r="L170" s="383">
        <f>IF(BD.PD7[[#This Row],[Mon]]="DOP",1,HLOOKUP(BD.PD7[[#This Row],[Mon]],$K$1:$L$2,2,FALSE))</f>
        <v>65</v>
      </c>
      <c r="M170" s="490">
        <v>0</v>
      </c>
      <c r="N170" s="243">
        <f>BD.PD7[[#This Row],[Cant.]]*BD.PD7[[#This Row],[ Tasa ]]*BD.PD7[[#This Row],[ Precio Und.]]</f>
        <v>0</v>
      </c>
      <c r="O170" s="491">
        <v>0</v>
      </c>
      <c r="P170" s="243">
        <f>IF(BD.PD7[[#This Row],[Liquid. '[%']]]&lt;&gt;0,(BD.PD7[[#This Row],[Valor Neto '[DOP']]]*BD.PD7[[#This Row],[Liquid. '[%']]])+BD.PD7[[#This Row],[Valor Neto '[DOP']]],BD.PD7[[#This Row],[Valor Neto '[DOP']]])</f>
        <v>0</v>
      </c>
      <c r="Q170" s="243">
        <f>BD.PD7[[#This Row],[Ppto. Orden Interna '[DOP']]]/HLOOKUP("USD",$K$1:$L$2,2,FALSE)</f>
        <v>0</v>
      </c>
      <c r="R170" s="381"/>
      <c r="S170" s="387"/>
      <c r="T170" s="387"/>
      <c r="U170" s="387"/>
      <c r="V170" s="387"/>
      <c r="W170" s="494"/>
      <c r="X170" s="495"/>
      <c r="Y170" s="388"/>
      <c r="Z170" s="243">
        <f>BD.PD7[[#This Row],[Av.P1 '[%']]]*BD.PD7[[#This Row],[Ppto. Orden Interna '[DOP']]]</f>
        <v>0</v>
      </c>
      <c r="AA170" s="249"/>
      <c r="AB170" s="389"/>
      <c r="AC170" s="243">
        <f>BD.PD7[[#This Row],[Av.P2 '[%']]]*BD.PD7[[#This Row],[Ppto. Orden Interna '[DOP']]]</f>
        <v>0</v>
      </c>
      <c r="AD170" s="249"/>
      <c r="AE170" s="389"/>
      <c r="AF170" s="243">
        <f>BD.PD7[[#This Row],[Av.P3 '[%']]]*BD.PD7[[#This Row],[Ppto. Orden Interna '[DOP']]]</f>
        <v>0</v>
      </c>
      <c r="AG170" s="243"/>
      <c r="AH170" s="243"/>
      <c r="AI170" s="243">
        <f>BD.PD7[[#This Row],[Av.P2 '[%']]]*BD.PD7[[#This Row],[Ppto. Orden Interna '[DOP']]]</f>
        <v>0</v>
      </c>
      <c r="AJ170" s="243"/>
      <c r="AK170" s="243"/>
      <c r="AL170" s="243">
        <f>BD.PD7[[#This Row],[Av.P2 '[%']]]*BD.PD7[[#This Row],[Ppto. Orden Interna '[DOP']]]</f>
        <v>0</v>
      </c>
      <c r="AM170" s="496">
        <f>BD.PD7[[#This Row],[Pago 3]]+BD.PD7[[#This Row],[Pago 2]]+BD.PD7[[#This Row],[Pago 1]]</f>
        <v>0</v>
      </c>
      <c r="AN170" s="308" t="s">
        <v>244</v>
      </c>
      <c r="AO170" s="308" t="s">
        <v>245</v>
      </c>
      <c r="AP170" s="308" t="s">
        <v>246</v>
      </c>
      <c r="AQ170" s="308" t="s">
        <v>247</v>
      </c>
      <c r="AR170" s="308">
        <v>594</v>
      </c>
      <c r="AS170" s="308" t="s">
        <v>248</v>
      </c>
      <c r="AT170" s="249" t="s">
        <v>1277</v>
      </c>
      <c r="AU170" s="249" t="s">
        <v>77</v>
      </c>
    </row>
    <row r="171" spans="1:47" hidden="1" x14ac:dyDescent="0.3">
      <c r="A171" s="174">
        <v>6.03</v>
      </c>
      <c r="B171" s="231" t="s">
        <v>243</v>
      </c>
      <c r="C171" s="232" t="str">
        <f>VLOOKUP(BD.PD7[[#This Row],[Pos]],PPto[],3,FALSE)</f>
        <v>6.03 Puntos de Venta</v>
      </c>
      <c r="D171" s="233" t="s">
        <v>243</v>
      </c>
      <c r="E171" s="305">
        <f>IF(BD.PD7[[#This Row],[.]]="*",VLOOKUP(BD.PD7[[#This Row],[Pos]],Presupuesto!A:H,7,FALSE),"")</f>
        <v>0</v>
      </c>
      <c r="F171" s="234"/>
      <c r="G171" s="174"/>
      <c r="H171" s="174"/>
      <c r="I171" s="174"/>
      <c r="J171" s="392">
        <v>1</v>
      </c>
      <c r="K171" s="233" t="s">
        <v>117</v>
      </c>
      <c r="L171" s="383">
        <f>IF(BD.PD7[[#This Row],[Mon]]="DOP",1,HLOOKUP(BD.PD7[[#This Row],[Mon]],$K$1:$L$2,2,FALSE))</f>
        <v>65</v>
      </c>
      <c r="M171" s="490">
        <v>0</v>
      </c>
      <c r="N171" s="243">
        <f>BD.PD7[[#This Row],[Cant.]]*BD.PD7[[#This Row],[ Tasa ]]*BD.PD7[[#This Row],[ Precio Und.]]</f>
        <v>0</v>
      </c>
      <c r="O171" s="491">
        <v>0</v>
      </c>
      <c r="P171" s="243">
        <f>IF(BD.PD7[[#This Row],[Liquid. '[%']]]&lt;&gt;0,(BD.PD7[[#This Row],[Valor Neto '[DOP']]]*BD.PD7[[#This Row],[Liquid. '[%']]])+BD.PD7[[#This Row],[Valor Neto '[DOP']]],BD.PD7[[#This Row],[Valor Neto '[DOP']]])</f>
        <v>0</v>
      </c>
      <c r="Q171" s="243">
        <f>BD.PD7[[#This Row],[Ppto. Orden Interna '[DOP']]]/HLOOKUP("USD",$K$1:$L$2,2,FALSE)</f>
        <v>0</v>
      </c>
      <c r="R171" s="381"/>
      <c r="S171" s="387"/>
      <c r="T171" s="387"/>
      <c r="U171" s="387"/>
      <c r="V171" s="387"/>
      <c r="W171" s="494"/>
      <c r="X171" s="495"/>
      <c r="Y171" s="388"/>
      <c r="Z171" s="243">
        <f>BD.PD7[[#This Row],[Av.P1 '[%']]]*BD.PD7[[#This Row],[Ppto. Orden Interna '[DOP']]]</f>
        <v>0</v>
      </c>
      <c r="AA171" s="249"/>
      <c r="AB171" s="389"/>
      <c r="AC171" s="243">
        <f>BD.PD7[[#This Row],[Av.P2 '[%']]]*BD.PD7[[#This Row],[Ppto. Orden Interna '[DOP']]]</f>
        <v>0</v>
      </c>
      <c r="AD171" s="249"/>
      <c r="AE171" s="389"/>
      <c r="AF171" s="243">
        <f>BD.PD7[[#This Row],[Av.P3 '[%']]]*BD.PD7[[#This Row],[Ppto. Orden Interna '[DOP']]]</f>
        <v>0</v>
      </c>
      <c r="AG171" s="243"/>
      <c r="AH171" s="243"/>
      <c r="AI171" s="243">
        <f>BD.PD7[[#This Row],[Av.P2 '[%']]]*BD.PD7[[#This Row],[Ppto. Orden Interna '[DOP']]]</f>
        <v>0</v>
      </c>
      <c r="AJ171" s="243"/>
      <c r="AK171" s="243"/>
      <c r="AL171" s="243">
        <f>BD.PD7[[#This Row],[Av.P2 '[%']]]*BD.PD7[[#This Row],[Ppto. Orden Interna '[DOP']]]</f>
        <v>0</v>
      </c>
      <c r="AM171" s="496">
        <f>BD.PD7[[#This Row],[Pago 3]]+BD.PD7[[#This Row],[Pago 2]]+BD.PD7[[#This Row],[Pago 1]]</f>
        <v>0</v>
      </c>
      <c r="AN171" s="308" t="s">
        <v>244</v>
      </c>
      <c r="AO171" s="308" t="s">
        <v>245</v>
      </c>
      <c r="AP171" s="308" t="s">
        <v>246</v>
      </c>
      <c r="AQ171" s="308" t="s">
        <v>247</v>
      </c>
      <c r="AR171" s="308">
        <v>594</v>
      </c>
      <c r="AS171" s="308" t="s">
        <v>248</v>
      </c>
      <c r="AT171" s="249" t="s">
        <v>1277</v>
      </c>
      <c r="AU171" s="249" t="s">
        <v>77</v>
      </c>
    </row>
    <row r="172" spans="1:47" hidden="1" x14ac:dyDescent="0.3">
      <c r="A172" s="174">
        <v>6.04</v>
      </c>
      <c r="B172" s="231" t="s">
        <v>243</v>
      </c>
      <c r="C172" s="232" t="str">
        <f>VLOOKUP(BD.PD7[[#This Row],[Pos]],PPto[],3,FALSE)</f>
        <v>6.04 Instalación de data y voz / Antenas de techo</v>
      </c>
      <c r="D172" s="233" t="s">
        <v>243</v>
      </c>
      <c r="E172" s="305">
        <f>IF(BD.PD7[[#This Row],[.]]="*",VLOOKUP(BD.PD7[[#This Row],[Pos]],Presupuesto!A:H,7,FALSE),"")</f>
        <v>0</v>
      </c>
      <c r="F172" s="234"/>
      <c r="G172" s="174"/>
      <c r="H172" s="174"/>
      <c r="I172" s="174"/>
      <c r="J172" s="392">
        <v>1</v>
      </c>
      <c r="K172" s="233" t="s">
        <v>117</v>
      </c>
      <c r="L172" s="383">
        <f>IF(BD.PD7[[#This Row],[Mon]]="DOP",1,HLOOKUP(BD.PD7[[#This Row],[Mon]],$K$1:$L$2,2,FALSE))</f>
        <v>65</v>
      </c>
      <c r="M172" s="490">
        <v>0</v>
      </c>
      <c r="N172" s="243">
        <f>BD.PD7[[#This Row],[Cant.]]*BD.PD7[[#This Row],[ Tasa ]]*BD.PD7[[#This Row],[ Precio Und.]]</f>
        <v>0</v>
      </c>
      <c r="O172" s="491">
        <v>0</v>
      </c>
      <c r="P172" s="243">
        <f>IF(BD.PD7[[#This Row],[Liquid. '[%']]]&lt;&gt;0,(BD.PD7[[#This Row],[Valor Neto '[DOP']]]*BD.PD7[[#This Row],[Liquid. '[%']]])+BD.PD7[[#This Row],[Valor Neto '[DOP']]],BD.PD7[[#This Row],[Valor Neto '[DOP']]])</f>
        <v>0</v>
      </c>
      <c r="Q172" s="243">
        <f>BD.PD7[[#This Row],[Ppto. Orden Interna '[DOP']]]/HLOOKUP("USD",$K$1:$L$2,2,FALSE)</f>
        <v>0</v>
      </c>
      <c r="R172" s="381"/>
      <c r="S172" s="387"/>
      <c r="T172" s="387"/>
      <c r="U172" s="387"/>
      <c r="V172" s="387"/>
      <c r="W172" s="494"/>
      <c r="X172" s="495"/>
      <c r="Y172" s="388"/>
      <c r="Z172" s="243">
        <f>BD.PD7[[#This Row],[Av.P1 '[%']]]*BD.PD7[[#This Row],[Ppto. Orden Interna '[DOP']]]</f>
        <v>0</v>
      </c>
      <c r="AA172" s="249"/>
      <c r="AB172" s="389"/>
      <c r="AC172" s="243">
        <f>BD.PD7[[#This Row],[Av.P2 '[%']]]*BD.PD7[[#This Row],[Ppto. Orden Interna '[DOP']]]</f>
        <v>0</v>
      </c>
      <c r="AD172" s="249"/>
      <c r="AE172" s="389"/>
      <c r="AF172" s="243">
        <f>BD.PD7[[#This Row],[Av.P3 '[%']]]*BD.PD7[[#This Row],[Ppto. Orden Interna '[DOP']]]</f>
        <v>0</v>
      </c>
      <c r="AG172" s="243"/>
      <c r="AH172" s="243"/>
      <c r="AI172" s="243">
        <f>BD.PD7[[#This Row],[Av.P2 '[%']]]*BD.PD7[[#This Row],[Ppto. Orden Interna '[DOP']]]</f>
        <v>0</v>
      </c>
      <c r="AJ172" s="243"/>
      <c r="AK172" s="243"/>
      <c r="AL172" s="243">
        <f>BD.PD7[[#This Row],[Av.P2 '[%']]]*BD.PD7[[#This Row],[Ppto. Orden Interna '[DOP']]]</f>
        <v>0</v>
      </c>
      <c r="AM172" s="496">
        <f>BD.PD7[[#This Row],[Pago 3]]+BD.PD7[[#This Row],[Pago 2]]+BD.PD7[[#This Row],[Pago 1]]</f>
        <v>0</v>
      </c>
      <c r="AN172" s="308" t="s">
        <v>244</v>
      </c>
      <c r="AO172" s="308" t="s">
        <v>245</v>
      </c>
      <c r="AP172" s="308" t="s">
        <v>246</v>
      </c>
      <c r="AQ172" s="308" t="s">
        <v>247</v>
      </c>
      <c r="AR172" s="308">
        <v>594</v>
      </c>
      <c r="AS172" s="308" t="s">
        <v>248</v>
      </c>
      <c r="AT172" s="249" t="s">
        <v>1277</v>
      </c>
      <c r="AU172" s="249" t="s">
        <v>77</v>
      </c>
    </row>
    <row r="173" spans="1:47" hidden="1" x14ac:dyDescent="0.3">
      <c r="A173" s="174">
        <v>6.05</v>
      </c>
      <c r="B173" s="231"/>
      <c r="C173" s="232" t="str">
        <f>VLOOKUP(BD.PD7[[#This Row],[Pos]],PPto[],3,FALSE)</f>
        <v xml:space="preserve">6.05 Otros sum e inst Tecnología </v>
      </c>
      <c r="D173" s="174" t="s">
        <v>23</v>
      </c>
      <c r="E173" s="305" t="str">
        <f>IF(BD.PD7[[#This Row],[.]]="*",VLOOKUP(BD.PD7[[#This Row],[Pos]],Presupuesto!A:H,7,FALSE),"")</f>
        <v/>
      </c>
      <c r="F173" s="520" t="s">
        <v>381</v>
      </c>
      <c r="G173" s="174" t="s">
        <v>1219</v>
      </c>
      <c r="H173" s="174">
        <v>4512586840</v>
      </c>
      <c r="I173" s="497" t="s">
        <v>1223</v>
      </c>
      <c r="J173" s="382">
        <v>22</v>
      </c>
      <c r="K173" s="174" t="s">
        <v>260</v>
      </c>
      <c r="L173" s="383">
        <f>IF(BD.PD7[[#This Row],[Mon]]="DOP",1,HLOOKUP(BD.PD7[[#This Row],[Mon]],$K$1:$L$2,2,FALSE))</f>
        <v>1</v>
      </c>
      <c r="M173" s="384">
        <v>26000</v>
      </c>
      <c r="N173" s="243">
        <f>BD.PD7[[#This Row],[Cant.]]*BD.PD7[[#This Row],[ Tasa ]]*BD.PD7[[#This Row],[ Precio Und.]]</f>
        <v>572000</v>
      </c>
      <c r="O173" s="386">
        <v>0.01</v>
      </c>
      <c r="P173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173" s="243">
        <f>BD.PD7[[#This Row],[Ppto. Orden Interna '[DOP']]]/HLOOKUP("USD",$K$1:$L$2,2,FALSE)</f>
        <v>8888</v>
      </c>
      <c r="R173" s="381" t="s">
        <v>382</v>
      </c>
      <c r="S173" s="387"/>
      <c r="T173" s="387"/>
      <c r="U173" s="492" t="s">
        <v>383</v>
      </c>
      <c r="V173" s="493">
        <v>801671</v>
      </c>
      <c r="W173" s="494" t="s">
        <v>384</v>
      </c>
      <c r="X173" s="495">
        <v>21</v>
      </c>
      <c r="Y173" s="388">
        <v>1</v>
      </c>
      <c r="Z173" s="243">
        <f>BD.PD7[[#This Row],[Av.P1 '[%']]]*BD.PD7[[#This Row],[Ppto. Orden Interna '[DOP']]]</f>
        <v>577720</v>
      </c>
      <c r="AA173" s="249"/>
      <c r="AB173" s="389"/>
      <c r="AC173" s="243">
        <f>BD.PD7[[#This Row],[Av.P2 '[%']]]*BD.PD7[[#This Row],[Ppto. Orden Interna '[DOP']]]</f>
        <v>0</v>
      </c>
      <c r="AD173" s="249"/>
      <c r="AE173" s="389"/>
      <c r="AF173" s="243">
        <f>BD.PD7[[#This Row],[Av.P3 '[%']]]*BD.PD7[[#This Row],[Ppto. Orden Interna '[DOP']]]</f>
        <v>0</v>
      </c>
      <c r="AG173" s="243"/>
      <c r="AH173" s="243"/>
      <c r="AI173" s="243">
        <f>BD.PD7[[#This Row],[Av.P2 '[%']]]*BD.PD7[[#This Row],[Ppto. Orden Interna '[DOP']]]</f>
        <v>0</v>
      </c>
      <c r="AJ173" s="243"/>
      <c r="AK173" s="243"/>
      <c r="AL173" s="243">
        <f>BD.PD7[[#This Row],[Av.P2 '[%']]]*BD.PD7[[#This Row],[Ppto. Orden Interna '[DOP']]]</f>
        <v>0</v>
      </c>
      <c r="AM173" s="496">
        <f>BD.PD7[[#This Row],[Pago 3]]+BD.PD7[[#This Row],[Pago 2]]+BD.PD7[[#This Row],[Pago 1]]</f>
        <v>577720</v>
      </c>
      <c r="AN173" s="308" t="s">
        <v>244</v>
      </c>
      <c r="AO173" s="308" t="s">
        <v>245</v>
      </c>
      <c r="AP173" s="308" t="s">
        <v>246</v>
      </c>
      <c r="AQ173" s="308" t="s">
        <v>247</v>
      </c>
      <c r="AR173" s="308">
        <v>594</v>
      </c>
      <c r="AS173" s="308" t="s">
        <v>258</v>
      </c>
      <c r="AT173" s="249" t="s">
        <v>1277</v>
      </c>
      <c r="AU173" s="249" t="s">
        <v>77</v>
      </c>
    </row>
    <row r="174" spans="1:47" hidden="1" x14ac:dyDescent="0.3">
      <c r="A174" s="174">
        <v>6.05</v>
      </c>
      <c r="B174" s="231"/>
      <c r="C174" s="232" t="str">
        <f>VLOOKUP(BD.PD7[[#This Row],[Pos]],PPto[],3,FALSE)</f>
        <v xml:space="preserve">6.05 Otros sum e inst Tecnología </v>
      </c>
      <c r="D174" s="174" t="s">
        <v>23</v>
      </c>
      <c r="E174" s="305" t="str">
        <f>IF(BD.PD7[[#This Row],[.]]="*",VLOOKUP(BD.PD7[[#This Row],[Pos]],Presupuesto!A:H,7,FALSE),"")</f>
        <v/>
      </c>
      <c r="F174" s="521" t="s">
        <v>385</v>
      </c>
      <c r="G174" s="174" t="s">
        <v>1216</v>
      </c>
      <c r="H174" s="174"/>
      <c r="I174" s="497" t="s">
        <v>1223</v>
      </c>
      <c r="J174" s="382">
        <v>13</v>
      </c>
      <c r="K174" s="174" t="s">
        <v>260</v>
      </c>
      <c r="L174" s="383">
        <f>IF(BD.PD7[[#This Row],[Mon]]="DOP",1,HLOOKUP(BD.PD7[[#This Row],[Mon]],$K$1:$L$2,2,FALSE))</f>
        <v>1</v>
      </c>
      <c r="M174" s="384">
        <v>850</v>
      </c>
      <c r="N174" s="243">
        <f>BD.PD7[[#This Row],[Cant.]]*BD.PD7[[#This Row],[ Tasa ]]*BD.PD7[[#This Row],[ Precio Und.]]</f>
        <v>11050</v>
      </c>
      <c r="O174" s="386">
        <v>0.01</v>
      </c>
      <c r="P174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174" s="243">
        <f>BD.PD7[[#This Row],[Ppto. Orden Interna '[DOP']]]/HLOOKUP("USD",$K$1:$L$2,2,FALSE)</f>
        <v>171.7</v>
      </c>
      <c r="R174" s="381" t="s">
        <v>386</v>
      </c>
      <c r="S174" s="387"/>
      <c r="T174" s="387"/>
      <c r="U174" s="492" t="s">
        <v>383</v>
      </c>
      <c r="V174" s="493">
        <v>801671</v>
      </c>
      <c r="W174" s="494" t="s">
        <v>387</v>
      </c>
      <c r="X174" s="495">
        <v>21</v>
      </c>
      <c r="Y174" s="388">
        <v>1</v>
      </c>
      <c r="Z174" s="243">
        <f>BD.PD7[[#This Row],[Av.P1 '[%']]]*BD.PD7[[#This Row],[Ppto. Orden Interna '[DOP']]]</f>
        <v>11160.5</v>
      </c>
      <c r="AA174" s="249"/>
      <c r="AB174" s="389"/>
      <c r="AC174" s="243">
        <f>BD.PD7[[#This Row],[Av.P2 '[%']]]*BD.PD7[[#This Row],[Ppto. Orden Interna '[DOP']]]</f>
        <v>0</v>
      </c>
      <c r="AD174" s="249"/>
      <c r="AE174" s="389"/>
      <c r="AF174" s="243">
        <f>BD.PD7[[#This Row],[Av.P3 '[%']]]*BD.PD7[[#This Row],[Ppto. Orden Interna '[DOP']]]</f>
        <v>0</v>
      </c>
      <c r="AG174" s="243"/>
      <c r="AH174" s="243"/>
      <c r="AI174" s="243">
        <f>BD.PD7[[#This Row],[Av.P2 '[%']]]*BD.PD7[[#This Row],[Ppto. Orden Interna '[DOP']]]</f>
        <v>0</v>
      </c>
      <c r="AJ174" s="243"/>
      <c r="AK174" s="243"/>
      <c r="AL174" s="243">
        <f>BD.PD7[[#This Row],[Av.P2 '[%']]]*BD.PD7[[#This Row],[Ppto. Orden Interna '[DOP']]]</f>
        <v>0</v>
      </c>
      <c r="AM174" s="496">
        <f>BD.PD7[[#This Row],[Pago 3]]+BD.PD7[[#This Row],[Pago 2]]+BD.PD7[[#This Row],[Pago 1]]</f>
        <v>11160.5</v>
      </c>
      <c r="AN174" s="308" t="s">
        <v>244</v>
      </c>
      <c r="AO174" s="308" t="s">
        <v>245</v>
      </c>
      <c r="AP174" s="308" t="s">
        <v>246</v>
      </c>
      <c r="AQ174" s="308" t="s">
        <v>247</v>
      </c>
      <c r="AR174" s="308">
        <v>594</v>
      </c>
      <c r="AS174" s="308" t="s">
        <v>248</v>
      </c>
      <c r="AT174" s="249" t="s">
        <v>1277</v>
      </c>
      <c r="AU174" s="249" t="s">
        <v>77</v>
      </c>
    </row>
    <row r="175" spans="1:47" hidden="1" x14ac:dyDescent="0.3">
      <c r="A175" s="174">
        <v>6.05</v>
      </c>
      <c r="B175" s="231"/>
      <c r="C175" s="232" t="str">
        <f>VLOOKUP(BD.PD7[[#This Row],[Pos]],PPto[],3,FALSE)</f>
        <v xml:space="preserve">6.05 Otros sum e inst Tecnología </v>
      </c>
      <c r="D175" s="174" t="s">
        <v>23</v>
      </c>
      <c r="E175" s="305" t="str">
        <f>IF(BD.PD7[[#This Row],[.]]="*",VLOOKUP(BD.PD7[[#This Row],[Pos]],Presupuesto!A:H,7,FALSE),"")</f>
        <v/>
      </c>
      <c r="F175" s="521" t="s">
        <v>388</v>
      </c>
      <c r="G175" s="174" t="s">
        <v>1216</v>
      </c>
      <c r="H175" s="174"/>
      <c r="I175" s="497" t="s">
        <v>1223</v>
      </c>
      <c r="J175" s="382">
        <v>1</v>
      </c>
      <c r="K175" s="174" t="s">
        <v>260</v>
      </c>
      <c r="L175" s="383">
        <f>IF(BD.PD7[[#This Row],[Mon]]="DOP",1,HLOOKUP(BD.PD7[[#This Row],[Mon]],$K$1:$L$2,2,FALSE))</f>
        <v>1</v>
      </c>
      <c r="M175" s="384">
        <v>24950</v>
      </c>
      <c r="N175" s="243">
        <f>BD.PD7[[#This Row],[Cant.]]*BD.PD7[[#This Row],[ Tasa ]]*BD.PD7[[#This Row],[ Precio Und.]]</f>
        <v>24950</v>
      </c>
      <c r="O175" s="386">
        <v>0.01</v>
      </c>
      <c r="P175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175" s="243">
        <f>BD.PD7[[#This Row],[Ppto. Orden Interna '[DOP']]]/HLOOKUP("USD",$K$1:$L$2,2,FALSE)</f>
        <v>387.68461538461537</v>
      </c>
      <c r="R175" s="381" t="s">
        <v>389</v>
      </c>
      <c r="S175" s="387"/>
      <c r="T175" s="387"/>
      <c r="U175" s="492" t="s">
        <v>383</v>
      </c>
      <c r="V175" s="493">
        <v>801671</v>
      </c>
      <c r="W175" s="494" t="s">
        <v>390</v>
      </c>
      <c r="X175" s="495">
        <v>21</v>
      </c>
      <c r="Y175" s="388">
        <v>1</v>
      </c>
      <c r="Z175" s="243">
        <f>BD.PD7[[#This Row],[Av.P1 '[%']]]*BD.PD7[[#This Row],[Ppto. Orden Interna '[DOP']]]</f>
        <v>25199.5</v>
      </c>
      <c r="AA175" s="249"/>
      <c r="AB175" s="389"/>
      <c r="AC175" s="243">
        <f>BD.PD7[[#This Row],[Av.P2 '[%']]]*BD.PD7[[#This Row],[Ppto. Orden Interna '[DOP']]]</f>
        <v>0</v>
      </c>
      <c r="AD175" s="249"/>
      <c r="AE175" s="389"/>
      <c r="AF175" s="243">
        <f>BD.PD7[[#This Row],[Av.P3 '[%']]]*BD.PD7[[#This Row],[Ppto. Orden Interna '[DOP']]]</f>
        <v>0</v>
      </c>
      <c r="AG175" s="243"/>
      <c r="AH175" s="243"/>
      <c r="AI175" s="243">
        <f>BD.PD7[[#This Row],[Av.P2 '[%']]]*BD.PD7[[#This Row],[Ppto. Orden Interna '[DOP']]]</f>
        <v>0</v>
      </c>
      <c r="AJ175" s="243"/>
      <c r="AK175" s="243"/>
      <c r="AL175" s="243">
        <f>BD.PD7[[#This Row],[Av.P2 '[%']]]*BD.PD7[[#This Row],[Ppto. Orden Interna '[DOP']]]</f>
        <v>0</v>
      </c>
      <c r="AM175" s="496">
        <f>BD.PD7[[#This Row],[Pago 3]]+BD.PD7[[#This Row],[Pago 2]]+BD.PD7[[#This Row],[Pago 1]]</f>
        <v>25199.5</v>
      </c>
      <c r="AN175" s="308" t="s">
        <v>244</v>
      </c>
      <c r="AO175" s="308" t="s">
        <v>245</v>
      </c>
      <c r="AP175" s="308" t="s">
        <v>246</v>
      </c>
      <c r="AQ175" s="308" t="s">
        <v>247</v>
      </c>
      <c r="AR175" s="308">
        <v>594</v>
      </c>
      <c r="AS175" s="308" t="s">
        <v>248</v>
      </c>
      <c r="AT175" s="249" t="s">
        <v>1277</v>
      </c>
      <c r="AU175" s="249" t="s">
        <v>77</v>
      </c>
    </row>
    <row r="176" spans="1:47" hidden="1" x14ac:dyDescent="0.3">
      <c r="A176" s="174">
        <v>6.05</v>
      </c>
      <c r="B176" s="231"/>
      <c r="C176" s="232" t="str">
        <f>VLOOKUP(BD.PD7[[#This Row],[Pos]],PPto[],3,FALSE)</f>
        <v xml:space="preserve">6.05 Otros sum e inst Tecnología </v>
      </c>
      <c r="D176" s="174" t="s">
        <v>23</v>
      </c>
      <c r="E176" s="305" t="str">
        <f>IF(BD.PD7[[#This Row],[.]]="*",VLOOKUP(BD.PD7[[#This Row],[Pos]],Presupuesto!A:H,7,FALSE),"")</f>
        <v/>
      </c>
      <c r="F176" s="521" t="s">
        <v>391</v>
      </c>
      <c r="G176" s="174" t="s">
        <v>1216</v>
      </c>
      <c r="H176" s="174"/>
      <c r="I176" s="497" t="s">
        <v>1223</v>
      </c>
      <c r="J176" s="382">
        <v>1</v>
      </c>
      <c r="K176" s="174" t="s">
        <v>260</v>
      </c>
      <c r="L176" s="383">
        <f>IF(BD.PD7[[#This Row],[Mon]]="DOP",1,HLOOKUP(BD.PD7[[#This Row],[Mon]],$K$1:$L$2,2,FALSE))</f>
        <v>1</v>
      </c>
      <c r="M176" s="384">
        <v>32500</v>
      </c>
      <c r="N176" s="243">
        <f>BD.PD7[[#This Row],[Cant.]]*BD.PD7[[#This Row],[ Tasa ]]*BD.PD7[[#This Row],[ Precio Und.]]</f>
        <v>32500</v>
      </c>
      <c r="O176" s="386">
        <v>0.01</v>
      </c>
      <c r="P176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176" s="243">
        <f>BD.PD7[[#This Row],[Ppto. Orden Interna '[DOP']]]/HLOOKUP("USD",$K$1:$L$2,2,FALSE)</f>
        <v>505</v>
      </c>
      <c r="R176" s="381" t="s">
        <v>389</v>
      </c>
      <c r="S176" s="387"/>
      <c r="T176" s="387"/>
      <c r="U176" s="492" t="s">
        <v>383</v>
      </c>
      <c r="V176" s="493">
        <v>801671</v>
      </c>
      <c r="W176" s="494" t="s">
        <v>390</v>
      </c>
      <c r="X176" s="495">
        <v>21</v>
      </c>
      <c r="Y176" s="388">
        <v>1</v>
      </c>
      <c r="Z176" s="243">
        <f>BD.PD7[[#This Row],[Av.P1 '[%']]]*BD.PD7[[#This Row],[Ppto. Orden Interna '[DOP']]]</f>
        <v>32825</v>
      </c>
      <c r="AA176" s="249"/>
      <c r="AB176" s="389"/>
      <c r="AC176" s="243">
        <f>BD.PD7[[#This Row],[Av.P2 '[%']]]*BD.PD7[[#This Row],[Ppto. Orden Interna '[DOP']]]</f>
        <v>0</v>
      </c>
      <c r="AD176" s="249"/>
      <c r="AE176" s="389"/>
      <c r="AF176" s="243">
        <f>BD.PD7[[#This Row],[Av.P3 '[%']]]*BD.PD7[[#This Row],[Ppto. Orden Interna '[DOP']]]</f>
        <v>0</v>
      </c>
      <c r="AG176" s="243"/>
      <c r="AH176" s="243"/>
      <c r="AI176" s="243">
        <f>BD.PD7[[#This Row],[Av.P2 '[%']]]*BD.PD7[[#This Row],[Ppto. Orden Interna '[DOP']]]</f>
        <v>0</v>
      </c>
      <c r="AJ176" s="243"/>
      <c r="AK176" s="243"/>
      <c r="AL176" s="243">
        <f>BD.PD7[[#This Row],[Av.P2 '[%']]]*BD.PD7[[#This Row],[Ppto. Orden Interna '[DOP']]]</f>
        <v>0</v>
      </c>
      <c r="AM176" s="496">
        <f>BD.PD7[[#This Row],[Pago 3]]+BD.PD7[[#This Row],[Pago 2]]+BD.PD7[[#This Row],[Pago 1]]</f>
        <v>32825</v>
      </c>
      <c r="AN176" s="308" t="s">
        <v>244</v>
      </c>
      <c r="AO176" s="308" t="s">
        <v>245</v>
      </c>
      <c r="AP176" s="308" t="s">
        <v>246</v>
      </c>
      <c r="AQ176" s="308" t="s">
        <v>247</v>
      </c>
      <c r="AR176" s="308">
        <v>594</v>
      </c>
      <c r="AS176" s="308" t="s">
        <v>248</v>
      </c>
      <c r="AT176" s="249" t="s">
        <v>1277</v>
      </c>
      <c r="AU176" s="249" t="s">
        <v>77</v>
      </c>
    </row>
    <row r="177" spans="1:47" hidden="1" x14ac:dyDescent="0.3">
      <c r="A177" s="174">
        <v>6.05</v>
      </c>
      <c r="B177" s="231"/>
      <c r="C177" s="232" t="str">
        <f>VLOOKUP(BD.PD7[[#This Row],[Pos]],PPto[],3,FALSE)</f>
        <v xml:space="preserve">6.05 Otros sum e inst Tecnología </v>
      </c>
      <c r="D177" s="174" t="s">
        <v>23</v>
      </c>
      <c r="E177" s="305" t="str">
        <f>IF(BD.PD7[[#This Row],[.]]="*",VLOOKUP(BD.PD7[[#This Row],[Pos]],Presupuesto!A:H,7,FALSE),"")</f>
        <v/>
      </c>
      <c r="F177" s="234" t="s">
        <v>392</v>
      </c>
      <c r="G177" s="174" t="s">
        <v>1216</v>
      </c>
      <c r="H177" s="174"/>
      <c r="I177" s="497" t="s">
        <v>1223</v>
      </c>
      <c r="J177" s="382">
        <v>19</v>
      </c>
      <c r="K177" s="174" t="s">
        <v>260</v>
      </c>
      <c r="L177" s="383">
        <f>IF(BD.PD7[[#This Row],[Mon]]="DOP",1,HLOOKUP(BD.PD7[[#This Row],[Mon]],$K$1:$L$2,2,FALSE))</f>
        <v>1</v>
      </c>
      <c r="M177" s="384">
        <v>9129.5</v>
      </c>
      <c r="N177" s="243">
        <f>BD.PD7[[#This Row],[Cant.]]*BD.PD7[[#This Row],[ Tasa ]]*BD.PD7[[#This Row],[ Precio Und.]]</f>
        <v>173460.5</v>
      </c>
      <c r="O177" s="386">
        <v>0.01</v>
      </c>
      <c r="P177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177" s="243">
        <f>BD.PD7[[#This Row],[Ppto. Orden Interna '[DOP']]]/HLOOKUP("USD",$K$1:$L$2,2,FALSE)</f>
        <v>2695.3093076923078</v>
      </c>
      <c r="R177" s="381" t="s">
        <v>386</v>
      </c>
      <c r="S177" s="387"/>
      <c r="T177" s="387"/>
      <c r="U177" s="492" t="s">
        <v>383</v>
      </c>
      <c r="V177" s="493">
        <v>801671</v>
      </c>
      <c r="W177" s="494" t="s">
        <v>387</v>
      </c>
      <c r="X177" s="495">
        <v>21</v>
      </c>
      <c r="Y177" s="388">
        <v>1</v>
      </c>
      <c r="Z177" s="243">
        <f>BD.PD7[[#This Row],[Av.P1 '[%']]]*BD.PD7[[#This Row],[Ppto. Orden Interna '[DOP']]]</f>
        <v>175195.10500000001</v>
      </c>
      <c r="AA177" s="249"/>
      <c r="AB177" s="389"/>
      <c r="AC177" s="243">
        <f>BD.PD7[[#This Row],[Av.P2 '[%']]]*BD.PD7[[#This Row],[Ppto. Orden Interna '[DOP']]]</f>
        <v>0</v>
      </c>
      <c r="AD177" s="249"/>
      <c r="AE177" s="389"/>
      <c r="AF177" s="243">
        <f>BD.PD7[[#This Row],[Av.P3 '[%']]]*BD.PD7[[#This Row],[Ppto. Orden Interna '[DOP']]]</f>
        <v>0</v>
      </c>
      <c r="AG177" s="243"/>
      <c r="AH177" s="243"/>
      <c r="AI177" s="243">
        <f>BD.PD7[[#This Row],[Av.P2 '[%']]]*BD.PD7[[#This Row],[Ppto. Orden Interna '[DOP']]]</f>
        <v>0</v>
      </c>
      <c r="AJ177" s="243"/>
      <c r="AK177" s="243"/>
      <c r="AL177" s="243">
        <f>BD.PD7[[#This Row],[Av.P2 '[%']]]*BD.PD7[[#This Row],[Ppto. Orden Interna '[DOP']]]</f>
        <v>0</v>
      </c>
      <c r="AM177" s="496">
        <f>BD.PD7[[#This Row],[Pago 3]]+BD.PD7[[#This Row],[Pago 2]]+BD.PD7[[#This Row],[Pago 1]]</f>
        <v>175195.10500000001</v>
      </c>
      <c r="AN177" s="308" t="s">
        <v>244</v>
      </c>
      <c r="AO177" s="308" t="s">
        <v>245</v>
      </c>
      <c r="AP177" s="308" t="s">
        <v>246</v>
      </c>
      <c r="AQ177" s="308" t="s">
        <v>247</v>
      </c>
      <c r="AR177" s="308">
        <v>594</v>
      </c>
      <c r="AS177" s="308" t="s">
        <v>248</v>
      </c>
      <c r="AT177" s="249" t="s">
        <v>1277</v>
      </c>
      <c r="AU177" s="249" t="s">
        <v>77</v>
      </c>
    </row>
    <row r="178" spans="1:47" hidden="1" x14ac:dyDescent="0.3">
      <c r="A178" s="174">
        <v>6.05</v>
      </c>
      <c r="B178" s="231"/>
      <c r="C178" s="232" t="str">
        <f>VLOOKUP(BD.PD7[[#This Row],[Pos]],PPto[],3,FALSE)</f>
        <v xml:space="preserve">6.05 Otros sum e inst Tecnología </v>
      </c>
      <c r="D178" s="174" t="s">
        <v>23</v>
      </c>
      <c r="E178" s="305" t="str">
        <f>IF(BD.PD7[[#This Row],[.]]="*",VLOOKUP(BD.PD7[[#This Row],[Pos]],Presupuesto!A:H,7,FALSE),"")</f>
        <v/>
      </c>
      <c r="F178" s="234" t="s">
        <v>393</v>
      </c>
      <c r="G178" s="174" t="s">
        <v>1216</v>
      </c>
      <c r="H178" s="174"/>
      <c r="I178" s="497" t="s">
        <v>1223</v>
      </c>
      <c r="J178" s="382">
        <v>19</v>
      </c>
      <c r="K178" s="174" t="s">
        <v>260</v>
      </c>
      <c r="L178" s="383">
        <f>IF(BD.PD7[[#This Row],[Mon]]="DOP",1,HLOOKUP(BD.PD7[[#This Row],[Mon]],$K$1:$L$2,2,FALSE))</f>
        <v>1</v>
      </c>
      <c r="M178" s="384">
        <v>593.22</v>
      </c>
      <c r="N178" s="243">
        <f>BD.PD7[[#This Row],[Cant.]]*BD.PD7[[#This Row],[ Tasa ]]*BD.PD7[[#This Row],[ Precio Und.]]</f>
        <v>11271.18</v>
      </c>
      <c r="O178" s="386">
        <v>0.01</v>
      </c>
      <c r="P178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178" s="243">
        <f>BD.PD7[[#This Row],[Ppto. Orden Interna '[DOP']]]/HLOOKUP("USD",$K$1:$L$2,2,FALSE)</f>
        <v>175.1367969230769</v>
      </c>
      <c r="R178" s="381" t="s">
        <v>394</v>
      </c>
      <c r="S178" s="387"/>
      <c r="T178" s="387"/>
      <c r="U178" s="492" t="s">
        <v>383</v>
      </c>
      <c r="V178" s="493">
        <v>801671</v>
      </c>
      <c r="W178" s="494" t="s">
        <v>395</v>
      </c>
      <c r="X178" s="495">
        <v>21</v>
      </c>
      <c r="Y178" s="388">
        <v>1</v>
      </c>
      <c r="Z178" s="243">
        <f>BD.PD7[[#This Row],[Av.P1 '[%']]]*BD.PD7[[#This Row],[Ppto. Orden Interna '[DOP']]]</f>
        <v>11383.891799999999</v>
      </c>
      <c r="AA178" s="249"/>
      <c r="AB178" s="389"/>
      <c r="AC178" s="243">
        <f>BD.PD7[[#This Row],[Av.P2 '[%']]]*BD.PD7[[#This Row],[Ppto. Orden Interna '[DOP']]]</f>
        <v>0</v>
      </c>
      <c r="AD178" s="249"/>
      <c r="AE178" s="389"/>
      <c r="AF178" s="243">
        <f>BD.PD7[[#This Row],[Av.P3 '[%']]]*BD.PD7[[#This Row],[Ppto. Orden Interna '[DOP']]]</f>
        <v>0</v>
      </c>
      <c r="AG178" s="243"/>
      <c r="AH178" s="243"/>
      <c r="AI178" s="243">
        <f>BD.PD7[[#This Row],[Av.P2 '[%']]]*BD.PD7[[#This Row],[Ppto. Orden Interna '[DOP']]]</f>
        <v>0</v>
      </c>
      <c r="AJ178" s="243"/>
      <c r="AK178" s="243"/>
      <c r="AL178" s="243">
        <f>BD.PD7[[#This Row],[Av.P2 '[%']]]*BD.PD7[[#This Row],[Ppto. Orden Interna '[DOP']]]</f>
        <v>0</v>
      </c>
      <c r="AM178" s="496">
        <f>BD.PD7[[#This Row],[Pago 3]]+BD.PD7[[#This Row],[Pago 2]]+BD.PD7[[#This Row],[Pago 1]]</f>
        <v>11383.891799999999</v>
      </c>
      <c r="AN178" s="308" t="s">
        <v>244</v>
      </c>
      <c r="AO178" s="308" t="s">
        <v>245</v>
      </c>
      <c r="AP178" s="308" t="s">
        <v>246</v>
      </c>
      <c r="AQ178" s="308" t="s">
        <v>247</v>
      </c>
      <c r="AR178" s="308">
        <v>594</v>
      </c>
      <c r="AS178" s="308" t="s">
        <v>248</v>
      </c>
      <c r="AT178" s="249" t="s">
        <v>1277</v>
      </c>
      <c r="AU178" s="249" t="s">
        <v>77</v>
      </c>
    </row>
    <row r="179" spans="1:47" hidden="1" x14ac:dyDescent="0.3">
      <c r="A179" s="174">
        <v>6.05</v>
      </c>
      <c r="B179" s="231"/>
      <c r="C179" s="232" t="str">
        <f>VLOOKUP(BD.PD7[[#This Row],[Pos]],PPto[],3,FALSE)</f>
        <v xml:space="preserve">6.05 Otros sum e inst Tecnología </v>
      </c>
      <c r="D179" s="174" t="s">
        <v>23</v>
      </c>
      <c r="E179" s="305" t="str">
        <f>IF(BD.PD7[[#This Row],[.]]="*",VLOOKUP(BD.PD7[[#This Row],[Pos]],Presupuesto!A:H,7,FALSE),"")</f>
        <v/>
      </c>
      <c r="F179" s="234" t="s">
        <v>396</v>
      </c>
      <c r="G179" s="174" t="s">
        <v>1216</v>
      </c>
      <c r="H179" s="174"/>
      <c r="I179" s="497" t="s">
        <v>1223</v>
      </c>
      <c r="J179" s="382">
        <v>5</v>
      </c>
      <c r="K179" s="174" t="s">
        <v>260</v>
      </c>
      <c r="L179" s="383">
        <f>IF(BD.PD7[[#This Row],[Mon]]="DOP",1,HLOOKUP(BD.PD7[[#This Row],[Mon]],$K$1:$L$2,2,FALSE))</f>
        <v>1</v>
      </c>
      <c r="M179" s="384">
        <v>2250</v>
      </c>
      <c r="N179" s="243">
        <f>BD.PD7[[#This Row],[Cant.]]*BD.PD7[[#This Row],[ Tasa ]]*BD.PD7[[#This Row],[ Precio Und.]]</f>
        <v>11250</v>
      </c>
      <c r="O179" s="386">
        <v>0.01</v>
      </c>
      <c r="P179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179" s="243">
        <f>BD.PD7[[#This Row],[Ppto. Orden Interna '[DOP']]]/HLOOKUP("USD",$K$1:$L$2,2,FALSE)</f>
        <v>174.80769230769232</v>
      </c>
      <c r="R179" s="381" t="s">
        <v>389</v>
      </c>
      <c r="S179" s="387"/>
      <c r="T179" s="387"/>
      <c r="U179" s="492" t="s">
        <v>383</v>
      </c>
      <c r="V179" s="493">
        <v>801671</v>
      </c>
      <c r="W179" s="494" t="s">
        <v>390</v>
      </c>
      <c r="X179" s="495">
        <v>21</v>
      </c>
      <c r="Y179" s="388">
        <v>1</v>
      </c>
      <c r="Z179" s="243">
        <f>BD.PD7[[#This Row],[Av.P1 '[%']]]*BD.PD7[[#This Row],[Ppto. Orden Interna '[DOP']]]</f>
        <v>11362.5</v>
      </c>
      <c r="AA179" s="249"/>
      <c r="AB179" s="389"/>
      <c r="AC179" s="243">
        <f>BD.PD7[[#This Row],[Av.P2 '[%']]]*BD.PD7[[#This Row],[Ppto. Orden Interna '[DOP']]]</f>
        <v>0</v>
      </c>
      <c r="AD179" s="249"/>
      <c r="AE179" s="389"/>
      <c r="AF179" s="243">
        <f>BD.PD7[[#This Row],[Av.P3 '[%']]]*BD.PD7[[#This Row],[Ppto. Orden Interna '[DOP']]]</f>
        <v>0</v>
      </c>
      <c r="AG179" s="243"/>
      <c r="AH179" s="243"/>
      <c r="AI179" s="243">
        <f>BD.PD7[[#This Row],[Av.P2 '[%']]]*BD.PD7[[#This Row],[Ppto. Orden Interna '[DOP']]]</f>
        <v>0</v>
      </c>
      <c r="AJ179" s="243"/>
      <c r="AK179" s="243"/>
      <c r="AL179" s="243">
        <f>BD.PD7[[#This Row],[Av.P2 '[%']]]*BD.PD7[[#This Row],[Ppto. Orden Interna '[DOP']]]</f>
        <v>0</v>
      </c>
      <c r="AM179" s="496">
        <f>BD.PD7[[#This Row],[Pago 3]]+BD.PD7[[#This Row],[Pago 2]]+BD.PD7[[#This Row],[Pago 1]]</f>
        <v>11362.5</v>
      </c>
      <c r="AN179" s="308" t="s">
        <v>244</v>
      </c>
      <c r="AO179" s="308" t="s">
        <v>245</v>
      </c>
      <c r="AP179" s="308" t="s">
        <v>246</v>
      </c>
      <c r="AQ179" s="308" t="s">
        <v>247</v>
      </c>
      <c r="AR179" s="308">
        <v>594</v>
      </c>
      <c r="AS179" s="308" t="s">
        <v>248</v>
      </c>
      <c r="AT179" s="249" t="s">
        <v>1277</v>
      </c>
      <c r="AU179" s="249" t="s">
        <v>77</v>
      </c>
    </row>
    <row r="180" spans="1:47" hidden="1" x14ac:dyDescent="0.3">
      <c r="A180" s="174">
        <v>6.05</v>
      </c>
      <c r="B180" s="231"/>
      <c r="C180" s="232" t="str">
        <f>VLOOKUP(BD.PD7[[#This Row],[Pos]],PPto[],3,FALSE)</f>
        <v xml:space="preserve">6.05 Otros sum e inst Tecnología </v>
      </c>
      <c r="D180" s="174" t="s">
        <v>23</v>
      </c>
      <c r="E180" s="305" t="str">
        <f>IF(BD.PD7[[#This Row],[.]]="*",VLOOKUP(BD.PD7[[#This Row],[Pos]],Presupuesto!A:H,7,FALSE),"")</f>
        <v/>
      </c>
      <c r="F180" s="520" t="s">
        <v>397</v>
      </c>
      <c r="G180" s="174" t="s">
        <v>1216</v>
      </c>
      <c r="H180" s="174"/>
      <c r="I180" s="497" t="s">
        <v>1223</v>
      </c>
      <c r="J180" s="382">
        <v>1</v>
      </c>
      <c r="K180" s="174" t="s">
        <v>260</v>
      </c>
      <c r="L180" s="383">
        <f>IF(BD.PD7[[#This Row],[Mon]]="DOP",1,HLOOKUP(BD.PD7[[#This Row],[Mon]],$K$1:$L$2,2,FALSE))</f>
        <v>1</v>
      </c>
      <c r="M180" s="384">
        <v>4418</v>
      </c>
      <c r="N180" s="243">
        <f>BD.PD7[[#This Row],[Cant.]]*BD.PD7[[#This Row],[ Tasa ]]*BD.PD7[[#This Row],[ Precio Und.]]</f>
        <v>4418</v>
      </c>
      <c r="O180" s="386">
        <v>0.01</v>
      </c>
      <c r="P180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180" s="243">
        <f>BD.PD7[[#This Row],[Ppto. Orden Interna '[DOP']]]/HLOOKUP("USD",$K$1:$L$2,2,FALSE)</f>
        <v>68.648923076923083</v>
      </c>
      <c r="R180" s="381" t="s">
        <v>389</v>
      </c>
      <c r="S180" s="387"/>
      <c r="T180" s="387"/>
      <c r="U180" s="492" t="s">
        <v>383</v>
      </c>
      <c r="V180" s="493">
        <v>801671</v>
      </c>
      <c r="W180" s="494" t="s">
        <v>390</v>
      </c>
      <c r="X180" s="495">
        <v>21</v>
      </c>
      <c r="Y180" s="388">
        <v>1</v>
      </c>
      <c r="Z180" s="243">
        <f>BD.PD7[[#This Row],[Av.P1 '[%']]]*BD.PD7[[#This Row],[Ppto. Orden Interna '[DOP']]]</f>
        <v>4462.18</v>
      </c>
      <c r="AA180" s="249"/>
      <c r="AB180" s="389"/>
      <c r="AC180" s="243">
        <f>BD.PD7[[#This Row],[Av.P2 '[%']]]*BD.PD7[[#This Row],[Ppto. Orden Interna '[DOP']]]</f>
        <v>0</v>
      </c>
      <c r="AD180" s="249"/>
      <c r="AE180" s="389"/>
      <c r="AF180" s="243">
        <f>BD.PD7[[#This Row],[Av.P3 '[%']]]*BD.PD7[[#This Row],[Ppto. Orden Interna '[DOP']]]</f>
        <v>0</v>
      </c>
      <c r="AG180" s="243"/>
      <c r="AH180" s="243"/>
      <c r="AI180" s="243">
        <f>BD.PD7[[#This Row],[Av.P2 '[%']]]*BD.PD7[[#This Row],[Ppto. Orden Interna '[DOP']]]</f>
        <v>0</v>
      </c>
      <c r="AJ180" s="243"/>
      <c r="AK180" s="243"/>
      <c r="AL180" s="243">
        <f>BD.PD7[[#This Row],[Av.P2 '[%']]]*BD.PD7[[#This Row],[Ppto. Orden Interna '[DOP']]]</f>
        <v>0</v>
      </c>
      <c r="AM180" s="496">
        <f>BD.PD7[[#This Row],[Pago 3]]+BD.PD7[[#This Row],[Pago 2]]+BD.PD7[[#This Row],[Pago 1]]</f>
        <v>4462.18</v>
      </c>
      <c r="AN180" s="308" t="s">
        <v>244</v>
      </c>
      <c r="AO180" s="308" t="s">
        <v>245</v>
      </c>
      <c r="AP180" s="308" t="s">
        <v>246</v>
      </c>
      <c r="AQ180" s="308" t="s">
        <v>247</v>
      </c>
      <c r="AR180" s="308">
        <v>594</v>
      </c>
      <c r="AS180" s="308" t="s">
        <v>248</v>
      </c>
      <c r="AT180" s="249" t="s">
        <v>1277</v>
      </c>
      <c r="AU180" s="249" t="s">
        <v>77</v>
      </c>
    </row>
    <row r="181" spans="1:47" hidden="1" x14ac:dyDescent="0.3">
      <c r="A181" s="174">
        <v>6.05</v>
      </c>
      <c r="B181" s="231"/>
      <c r="C181" s="232" t="str">
        <f>VLOOKUP(BD.PD7[[#This Row],[Pos]],PPto[],3,FALSE)</f>
        <v xml:space="preserve">6.05 Otros sum e inst Tecnología </v>
      </c>
      <c r="D181" s="174" t="s">
        <v>23</v>
      </c>
      <c r="E181" s="305" t="str">
        <f>IF(BD.PD7[[#This Row],[.]]="*",VLOOKUP(BD.PD7[[#This Row],[Pos]],Presupuesto!A:H,7,FALSE),"")</f>
        <v/>
      </c>
      <c r="F181" s="520" t="s">
        <v>398</v>
      </c>
      <c r="G181" s="174" t="s">
        <v>1216</v>
      </c>
      <c r="H181" s="174"/>
      <c r="I181" s="497" t="s">
        <v>1223</v>
      </c>
      <c r="J181" s="382">
        <v>1</v>
      </c>
      <c r="K181" s="174" t="s">
        <v>260</v>
      </c>
      <c r="L181" s="383">
        <f>IF(BD.PD7[[#This Row],[Mon]]="DOP",1,HLOOKUP(BD.PD7[[#This Row],[Mon]],$K$1:$L$2,2,FALSE))</f>
        <v>1</v>
      </c>
      <c r="M181" s="384">
        <v>11550</v>
      </c>
      <c r="N181" s="243">
        <f>BD.PD7[[#This Row],[Cant.]]*BD.PD7[[#This Row],[ Tasa ]]*BD.PD7[[#This Row],[ Precio Und.]]</f>
        <v>11550</v>
      </c>
      <c r="O181" s="386">
        <v>0.01</v>
      </c>
      <c r="P181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181" s="243">
        <f>BD.PD7[[#This Row],[Ppto. Orden Interna '[DOP']]]/HLOOKUP("USD",$K$1:$L$2,2,FALSE)</f>
        <v>179.46923076923076</v>
      </c>
      <c r="R181" s="381" t="s">
        <v>389</v>
      </c>
      <c r="S181" s="387"/>
      <c r="T181" s="387"/>
      <c r="U181" s="492" t="s">
        <v>383</v>
      </c>
      <c r="V181" s="493">
        <v>801671</v>
      </c>
      <c r="W181" s="494" t="s">
        <v>390</v>
      </c>
      <c r="X181" s="495">
        <v>21</v>
      </c>
      <c r="Y181" s="388">
        <v>1</v>
      </c>
      <c r="Z181" s="243">
        <f>BD.PD7[[#This Row],[Av.P1 '[%']]]*BD.PD7[[#This Row],[Ppto. Orden Interna '[DOP']]]</f>
        <v>11665.5</v>
      </c>
      <c r="AA181" s="249"/>
      <c r="AB181" s="389"/>
      <c r="AC181" s="243">
        <f>BD.PD7[[#This Row],[Av.P2 '[%']]]*BD.PD7[[#This Row],[Ppto. Orden Interna '[DOP']]]</f>
        <v>0</v>
      </c>
      <c r="AD181" s="249"/>
      <c r="AE181" s="389"/>
      <c r="AF181" s="243">
        <f>BD.PD7[[#This Row],[Av.P3 '[%']]]*BD.PD7[[#This Row],[Ppto. Orden Interna '[DOP']]]</f>
        <v>0</v>
      </c>
      <c r="AG181" s="243"/>
      <c r="AH181" s="243"/>
      <c r="AI181" s="243">
        <f>BD.PD7[[#This Row],[Av.P2 '[%']]]*BD.PD7[[#This Row],[Ppto. Orden Interna '[DOP']]]</f>
        <v>0</v>
      </c>
      <c r="AJ181" s="243"/>
      <c r="AK181" s="243"/>
      <c r="AL181" s="243">
        <f>BD.PD7[[#This Row],[Av.P2 '[%']]]*BD.PD7[[#This Row],[Ppto. Orden Interna '[DOP']]]</f>
        <v>0</v>
      </c>
      <c r="AM181" s="496">
        <f>BD.PD7[[#This Row],[Pago 3]]+BD.PD7[[#This Row],[Pago 2]]+BD.PD7[[#This Row],[Pago 1]]</f>
        <v>11665.5</v>
      </c>
      <c r="AN181" s="308" t="s">
        <v>244</v>
      </c>
      <c r="AO181" s="308" t="s">
        <v>245</v>
      </c>
      <c r="AP181" s="308" t="s">
        <v>246</v>
      </c>
      <c r="AQ181" s="308" t="s">
        <v>247</v>
      </c>
      <c r="AR181" s="308">
        <v>594</v>
      </c>
      <c r="AS181" s="308" t="s">
        <v>248</v>
      </c>
      <c r="AT181" s="249" t="s">
        <v>1277</v>
      </c>
      <c r="AU181" s="249" t="s">
        <v>77</v>
      </c>
    </row>
    <row r="182" spans="1:47" hidden="1" x14ac:dyDescent="0.3">
      <c r="A182" s="174">
        <v>6.05</v>
      </c>
      <c r="B182" s="231"/>
      <c r="C182" s="232" t="str">
        <f>VLOOKUP(BD.PD7[[#This Row],[Pos]],PPto[],3,FALSE)</f>
        <v xml:space="preserve">6.05 Otros sum e inst Tecnología </v>
      </c>
      <c r="D182" s="174" t="s">
        <v>23</v>
      </c>
      <c r="E182" s="305" t="str">
        <f>IF(BD.PD7[[#This Row],[.]]="*",VLOOKUP(BD.PD7[[#This Row],[Pos]],Presupuesto!A:H,7,FALSE),"")</f>
        <v/>
      </c>
      <c r="F182" s="520" t="s">
        <v>399</v>
      </c>
      <c r="G182" s="174" t="s">
        <v>1216</v>
      </c>
      <c r="H182" s="174"/>
      <c r="I182" s="497" t="s">
        <v>1223</v>
      </c>
      <c r="J182" s="382">
        <v>1</v>
      </c>
      <c r="K182" s="174" t="s">
        <v>260</v>
      </c>
      <c r="L182" s="383">
        <f>IF(BD.PD7[[#This Row],[Mon]]="DOP",1,HLOOKUP(BD.PD7[[#This Row],[Mon]],$K$1:$L$2,2,FALSE))</f>
        <v>1</v>
      </c>
      <c r="M182" s="384">
        <v>4399</v>
      </c>
      <c r="N182" s="243">
        <f>BD.PD7[[#This Row],[Cant.]]*BD.PD7[[#This Row],[ Tasa ]]*BD.PD7[[#This Row],[ Precio Und.]]</f>
        <v>4399</v>
      </c>
      <c r="O182" s="386">
        <v>0.01</v>
      </c>
      <c r="P182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182" s="243">
        <f>BD.PD7[[#This Row],[Ppto. Orden Interna '[DOP']]]/HLOOKUP("USD",$K$1:$L$2,2,FALSE)</f>
        <v>68.353692307692299</v>
      </c>
      <c r="R182" s="381" t="s">
        <v>394</v>
      </c>
      <c r="S182" s="387"/>
      <c r="T182" s="387"/>
      <c r="U182" s="492" t="s">
        <v>383</v>
      </c>
      <c r="V182" s="493">
        <v>801671</v>
      </c>
      <c r="W182" s="494" t="s">
        <v>395</v>
      </c>
      <c r="X182" s="495">
        <v>21</v>
      </c>
      <c r="Y182" s="388">
        <v>1</v>
      </c>
      <c r="Z182" s="243">
        <f>BD.PD7[[#This Row],[Av.P1 '[%']]]*BD.PD7[[#This Row],[Ppto. Orden Interna '[DOP']]]</f>
        <v>4442.99</v>
      </c>
      <c r="AA182" s="249"/>
      <c r="AB182" s="389"/>
      <c r="AC182" s="243">
        <f>BD.PD7[[#This Row],[Av.P2 '[%']]]*BD.PD7[[#This Row],[Ppto. Orden Interna '[DOP']]]</f>
        <v>0</v>
      </c>
      <c r="AD182" s="249"/>
      <c r="AE182" s="389"/>
      <c r="AF182" s="243">
        <f>BD.PD7[[#This Row],[Av.P3 '[%']]]*BD.PD7[[#This Row],[Ppto. Orden Interna '[DOP']]]</f>
        <v>0</v>
      </c>
      <c r="AG182" s="243"/>
      <c r="AH182" s="243"/>
      <c r="AI182" s="243">
        <f>BD.PD7[[#This Row],[Av.P2 '[%']]]*BD.PD7[[#This Row],[Ppto. Orden Interna '[DOP']]]</f>
        <v>0</v>
      </c>
      <c r="AJ182" s="243"/>
      <c r="AK182" s="243"/>
      <c r="AL182" s="243">
        <f>BD.PD7[[#This Row],[Av.P2 '[%']]]*BD.PD7[[#This Row],[Ppto. Orden Interna '[DOP']]]</f>
        <v>0</v>
      </c>
      <c r="AM182" s="496">
        <f>BD.PD7[[#This Row],[Pago 3]]+BD.PD7[[#This Row],[Pago 2]]+BD.PD7[[#This Row],[Pago 1]]</f>
        <v>4442.99</v>
      </c>
      <c r="AN182" s="308" t="s">
        <v>244</v>
      </c>
      <c r="AO182" s="308" t="s">
        <v>245</v>
      </c>
      <c r="AP182" s="308" t="s">
        <v>246</v>
      </c>
      <c r="AQ182" s="308" t="s">
        <v>247</v>
      </c>
      <c r="AR182" s="308">
        <v>594</v>
      </c>
      <c r="AS182" s="308" t="s">
        <v>248</v>
      </c>
      <c r="AT182" s="249" t="s">
        <v>1277</v>
      </c>
      <c r="AU182" s="249" t="s">
        <v>77</v>
      </c>
    </row>
    <row r="183" spans="1:47" hidden="1" x14ac:dyDescent="0.3">
      <c r="A183" s="174">
        <v>6.05</v>
      </c>
      <c r="B183" s="231"/>
      <c r="C183" s="232" t="str">
        <f>VLOOKUP(BD.PD7[[#This Row],[Pos]],PPto[],3,FALSE)</f>
        <v xml:space="preserve">6.05 Otros sum e inst Tecnología </v>
      </c>
      <c r="D183" s="174" t="s">
        <v>23</v>
      </c>
      <c r="E183" s="305" t="str">
        <f>IF(BD.PD7[[#This Row],[.]]="*",VLOOKUP(BD.PD7[[#This Row],[Pos]],Presupuesto!A:H,7,FALSE),"")</f>
        <v/>
      </c>
      <c r="F183" s="523" t="s">
        <v>400</v>
      </c>
      <c r="G183" s="174" t="s">
        <v>1216</v>
      </c>
      <c r="H183" s="174"/>
      <c r="I183" s="497" t="s">
        <v>1223</v>
      </c>
      <c r="J183" s="382">
        <v>1</v>
      </c>
      <c r="K183" s="174" t="s">
        <v>260</v>
      </c>
      <c r="L183" s="383">
        <f>IF(BD.PD7[[#This Row],[Mon]]="DOP",1,HLOOKUP(BD.PD7[[#This Row],[Mon]],$K$1:$L$2,2,FALSE))</f>
        <v>1</v>
      </c>
      <c r="M183" s="384">
        <v>40000</v>
      </c>
      <c r="N183" s="243">
        <f>BD.PD7[[#This Row],[Cant.]]*BD.PD7[[#This Row],[ Tasa ]]*BD.PD7[[#This Row],[ Precio Und.]]</f>
        <v>40000</v>
      </c>
      <c r="O183" s="386">
        <v>0.01</v>
      </c>
      <c r="P183" s="243">
        <f>IF(BD.PD7[[#This Row],[Liquid. '[%']]]&lt;&gt;0,(BD.PD7[[#This Row],[Valor Neto '[DOP']]]*BD.PD7[[#This Row],[Liquid. '[%']]])+BD.PD7[[#This Row],[Valor Neto '[DOP']]],BD.PD7[[#This Row],[Valor Neto '[DOP']]])</f>
        <v>40400</v>
      </c>
      <c r="Q183" s="243">
        <f>BD.PD7[[#This Row],[Ppto. Orden Interna '[DOP']]]/HLOOKUP("USD",$K$1:$L$2,2,FALSE)</f>
        <v>621.53846153846155</v>
      </c>
      <c r="R183" s="381" t="s">
        <v>386</v>
      </c>
      <c r="S183" s="387"/>
      <c r="T183" s="387"/>
      <c r="U183" s="492" t="s">
        <v>383</v>
      </c>
      <c r="V183" s="493">
        <v>801671</v>
      </c>
      <c r="W183" s="494" t="s">
        <v>387</v>
      </c>
      <c r="X183" s="495">
        <v>21</v>
      </c>
      <c r="Y183" s="388">
        <v>1</v>
      </c>
      <c r="Z183" s="243">
        <f>BD.PD7[[#This Row],[Av.P1 '[%']]]*BD.PD7[[#This Row],[Ppto. Orden Interna '[DOP']]]</f>
        <v>40400</v>
      </c>
      <c r="AA183" s="249"/>
      <c r="AB183" s="389"/>
      <c r="AC183" s="243">
        <f>BD.PD7[[#This Row],[Av.P2 '[%']]]*BD.PD7[[#This Row],[Ppto. Orden Interna '[DOP']]]</f>
        <v>0</v>
      </c>
      <c r="AD183" s="249"/>
      <c r="AE183" s="389"/>
      <c r="AF183" s="243">
        <f>BD.PD7[[#This Row],[Av.P3 '[%']]]*BD.PD7[[#This Row],[Ppto. Orden Interna '[DOP']]]</f>
        <v>0</v>
      </c>
      <c r="AG183" s="243"/>
      <c r="AH183" s="243"/>
      <c r="AI183" s="243">
        <f>BD.PD7[[#This Row],[Av.P2 '[%']]]*BD.PD7[[#This Row],[Ppto. Orden Interna '[DOP']]]</f>
        <v>0</v>
      </c>
      <c r="AJ183" s="243"/>
      <c r="AK183" s="243"/>
      <c r="AL183" s="243">
        <f>BD.PD7[[#This Row],[Av.P2 '[%']]]*BD.PD7[[#This Row],[Ppto. Orden Interna '[DOP']]]</f>
        <v>0</v>
      </c>
      <c r="AM183" s="496">
        <f>BD.PD7[[#This Row],[Pago 3]]+BD.PD7[[#This Row],[Pago 2]]+BD.PD7[[#This Row],[Pago 1]]</f>
        <v>40400</v>
      </c>
      <c r="AN183" s="308" t="s">
        <v>244</v>
      </c>
      <c r="AO183" s="308" t="s">
        <v>245</v>
      </c>
      <c r="AP183" s="308" t="s">
        <v>246</v>
      </c>
      <c r="AQ183" s="308" t="s">
        <v>247</v>
      </c>
      <c r="AR183" s="308">
        <v>594</v>
      </c>
      <c r="AS183" s="308" t="s">
        <v>248</v>
      </c>
      <c r="AT183" s="249" t="s">
        <v>1277</v>
      </c>
      <c r="AU183" s="249" t="s">
        <v>77</v>
      </c>
    </row>
    <row r="184" spans="1:47" hidden="1" x14ac:dyDescent="0.3">
      <c r="A184" s="174">
        <v>6.05</v>
      </c>
      <c r="B184" s="231"/>
      <c r="C184" s="232" t="str">
        <f>VLOOKUP(BD.PD7[[#This Row],[Pos]],PPto[],3,FALSE)</f>
        <v xml:space="preserve">6.05 Otros sum e inst Tecnología </v>
      </c>
      <c r="D184" s="174" t="s">
        <v>23</v>
      </c>
      <c r="E184" s="305" t="str">
        <f>IF(BD.PD7[[#This Row],[.]]="*",VLOOKUP(BD.PD7[[#This Row],[Pos]],Presupuesto!A:H,7,FALSE),"")</f>
        <v/>
      </c>
      <c r="F184" s="523" t="s">
        <v>401</v>
      </c>
      <c r="G184" s="174" t="s">
        <v>1216</v>
      </c>
      <c r="H184" s="174"/>
      <c r="I184" s="497" t="s">
        <v>1223</v>
      </c>
      <c r="J184" s="382">
        <v>1</v>
      </c>
      <c r="K184" s="174" t="s">
        <v>260</v>
      </c>
      <c r="L184" s="383">
        <f>IF(BD.PD7[[#This Row],[Mon]]="DOP",1,HLOOKUP(BD.PD7[[#This Row],[Mon]],$K$1:$L$2,2,FALSE))</f>
        <v>1</v>
      </c>
      <c r="M184" s="384">
        <v>30000</v>
      </c>
      <c r="N184" s="243">
        <f>BD.PD7[[#This Row],[Cant.]]*BD.PD7[[#This Row],[ Tasa ]]*BD.PD7[[#This Row],[ Precio Und.]]</f>
        <v>30000</v>
      </c>
      <c r="O184" s="386">
        <v>0.01</v>
      </c>
      <c r="P184" s="243">
        <f>IF(BD.PD7[[#This Row],[Liquid. '[%']]]&lt;&gt;0,(BD.PD7[[#This Row],[Valor Neto '[DOP']]]*BD.PD7[[#This Row],[Liquid. '[%']]])+BD.PD7[[#This Row],[Valor Neto '[DOP']]],BD.PD7[[#This Row],[Valor Neto '[DOP']]])</f>
        <v>30300</v>
      </c>
      <c r="Q184" s="243">
        <f>BD.PD7[[#This Row],[Ppto. Orden Interna '[DOP']]]/HLOOKUP("USD",$K$1:$L$2,2,FALSE)</f>
        <v>466.15384615384613</v>
      </c>
      <c r="R184" s="381" t="s">
        <v>389</v>
      </c>
      <c r="S184" s="387"/>
      <c r="T184" s="387"/>
      <c r="U184" s="492" t="s">
        <v>383</v>
      </c>
      <c r="V184" s="493">
        <v>801671</v>
      </c>
      <c r="W184" s="494" t="s">
        <v>390</v>
      </c>
      <c r="X184" s="495">
        <v>21</v>
      </c>
      <c r="Y184" s="388">
        <v>1</v>
      </c>
      <c r="Z184" s="243">
        <f>BD.PD7[[#This Row],[Av.P1 '[%']]]*BD.PD7[[#This Row],[Ppto. Orden Interna '[DOP']]]</f>
        <v>30300</v>
      </c>
      <c r="AA184" s="249"/>
      <c r="AB184" s="389"/>
      <c r="AC184" s="243">
        <f>BD.PD7[[#This Row],[Av.P2 '[%']]]*BD.PD7[[#This Row],[Ppto. Orden Interna '[DOP']]]</f>
        <v>0</v>
      </c>
      <c r="AD184" s="249"/>
      <c r="AE184" s="389"/>
      <c r="AF184" s="243">
        <f>BD.PD7[[#This Row],[Av.P3 '[%']]]*BD.PD7[[#This Row],[Ppto. Orden Interna '[DOP']]]</f>
        <v>0</v>
      </c>
      <c r="AG184" s="243"/>
      <c r="AH184" s="243"/>
      <c r="AI184" s="243">
        <f>BD.PD7[[#This Row],[Av.P2 '[%']]]*BD.PD7[[#This Row],[Ppto. Orden Interna '[DOP']]]</f>
        <v>0</v>
      </c>
      <c r="AJ184" s="243"/>
      <c r="AK184" s="243"/>
      <c r="AL184" s="243">
        <f>BD.PD7[[#This Row],[Av.P2 '[%']]]*BD.PD7[[#This Row],[Ppto. Orden Interna '[DOP']]]</f>
        <v>0</v>
      </c>
      <c r="AM184" s="496">
        <f>BD.PD7[[#This Row],[Pago 3]]+BD.PD7[[#This Row],[Pago 2]]+BD.PD7[[#This Row],[Pago 1]]</f>
        <v>30300</v>
      </c>
      <c r="AN184" s="308" t="s">
        <v>244</v>
      </c>
      <c r="AO184" s="308" t="s">
        <v>245</v>
      </c>
      <c r="AP184" s="308" t="s">
        <v>246</v>
      </c>
      <c r="AQ184" s="308" t="s">
        <v>247</v>
      </c>
      <c r="AR184" s="308">
        <v>594</v>
      </c>
      <c r="AS184" s="308" t="s">
        <v>248</v>
      </c>
      <c r="AT184" s="249" t="s">
        <v>1277</v>
      </c>
      <c r="AU184" s="249" t="s">
        <v>77</v>
      </c>
    </row>
    <row r="185" spans="1:47" hidden="1" x14ac:dyDescent="0.3">
      <c r="A185" s="174">
        <v>6.05</v>
      </c>
      <c r="B185" s="231"/>
      <c r="C185" s="232" t="str">
        <f>VLOOKUP(BD.PD7[[#This Row],[Pos]],PPto[],3,FALSE)</f>
        <v xml:space="preserve">6.05 Otros sum e inst Tecnología </v>
      </c>
      <c r="D185" s="174" t="s">
        <v>23</v>
      </c>
      <c r="E185" s="305" t="str">
        <f>IF(BD.PD7[[#This Row],[.]]="*",VLOOKUP(BD.PD7[[#This Row],[Pos]],Presupuesto!A:H,7,FALSE),"")</f>
        <v/>
      </c>
      <c r="F185" s="523" t="s">
        <v>402</v>
      </c>
      <c r="G185" s="174" t="s">
        <v>1216</v>
      </c>
      <c r="H185" s="174"/>
      <c r="I185" s="497" t="s">
        <v>1223</v>
      </c>
      <c r="J185" s="382">
        <v>1</v>
      </c>
      <c r="K185" s="174" t="s">
        <v>260</v>
      </c>
      <c r="L185" s="383">
        <f>IF(BD.PD7[[#This Row],[Mon]]="DOP",1,HLOOKUP(BD.PD7[[#This Row],[Mon]],$K$1:$L$2,2,FALSE))</f>
        <v>1</v>
      </c>
      <c r="M185" s="384">
        <v>23500</v>
      </c>
      <c r="N185" s="243">
        <f>BD.PD7[[#This Row],[Cant.]]*BD.PD7[[#This Row],[ Tasa ]]*BD.PD7[[#This Row],[ Precio Und.]]</f>
        <v>23500</v>
      </c>
      <c r="O185" s="386">
        <v>0.01</v>
      </c>
      <c r="P185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185" s="243">
        <f>BD.PD7[[#This Row],[Ppto. Orden Interna '[DOP']]]/HLOOKUP("USD",$K$1:$L$2,2,FALSE)</f>
        <v>365.15384615384613</v>
      </c>
      <c r="R185" s="381" t="s">
        <v>382</v>
      </c>
      <c r="S185" s="387"/>
      <c r="T185" s="387"/>
      <c r="U185" s="492" t="s">
        <v>383</v>
      </c>
      <c r="V185" s="493">
        <v>801671</v>
      </c>
      <c r="W185" s="494" t="s">
        <v>403</v>
      </c>
      <c r="X185" s="495">
        <v>21</v>
      </c>
      <c r="Y185" s="388">
        <v>1</v>
      </c>
      <c r="Z185" s="243">
        <f>BD.PD7[[#This Row],[Av.P1 '[%']]]*BD.PD7[[#This Row],[Ppto. Orden Interna '[DOP']]]</f>
        <v>23735</v>
      </c>
      <c r="AA185" s="249"/>
      <c r="AB185" s="389"/>
      <c r="AC185" s="243">
        <f>BD.PD7[[#This Row],[Av.P2 '[%']]]*BD.PD7[[#This Row],[Ppto. Orden Interna '[DOP']]]</f>
        <v>0</v>
      </c>
      <c r="AD185" s="249"/>
      <c r="AE185" s="389"/>
      <c r="AF185" s="243">
        <f>BD.PD7[[#This Row],[Av.P3 '[%']]]*BD.PD7[[#This Row],[Ppto. Orden Interna '[DOP']]]</f>
        <v>0</v>
      </c>
      <c r="AG185" s="243"/>
      <c r="AH185" s="243"/>
      <c r="AI185" s="243">
        <f>BD.PD7[[#This Row],[Av.P2 '[%']]]*BD.PD7[[#This Row],[Ppto. Orden Interna '[DOP']]]</f>
        <v>0</v>
      </c>
      <c r="AJ185" s="243"/>
      <c r="AK185" s="243"/>
      <c r="AL185" s="243">
        <f>BD.PD7[[#This Row],[Av.P2 '[%']]]*BD.PD7[[#This Row],[Ppto. Orden Interna '[DOP']]]</f>
        <v>0</v>
      </c>
      <c r="AM185" s="496">
        <f>BD.PD7[[#This Row],[Pago 3]]+BD.PD7[[#This Row],[Pago 2]]+BD.PD7[[#This Row],[Pago 1]]</f>
        <v>23735</v>
      </c>
      <c r="AN185" s="308" t="s">
        <v>244</v>
      </c>
      <c r="AO185" s="308" t="s">
        <v>245</v>
      </c>
      <c r="AP185" s="308" t="s">
        <v>246</v>
      </c>
      <c r="AQ185" s="308" t="s">
        <v>247</v>
      </c>
      <c r="AR185" s="308">
        <v>594</v>
      </c>
      <c r="AS185" s="308" t="s">
        <v>248</v>
      </c>
      <c r="AT185" s="249" t="s">
        <v>1277</v>
      </c>
      <c r="AU185" s="249" t="s">
        <v>77</v>
      </c>
    </row>
    <row r="186" spans="1:47" hidden="1" x14ac:dyDescent="0.3">
      <c r="A186" s="174">
        <v>6.05</v>
      </c>
      <c r="B186" s="231"/>
      <c r="C186" s="232" t="str">
        <f>VLOOKUP(BD.PD7[[#This Row],[Pos]],PPto[],3,FALSE)</f>
        <v xml:space="preserve">6.05 Otros sum e inst Tecnología </v>
      </c>
      <c r="D186" s="174" t="s">
        <v>23</v>
      </c>
      <c r="E186" s="305" t="str">
        <f>IF(BD.PD7[[#This Row],[.]]="*",VLOOKUP(BD.PD7[[#This Row],[Pos]],Presupuesto!A:H,7,FALSE),"")</f>
        <v/>
      </c>
      <c r="F186" s="520" t="s">
        <v>404</v>
      </c>
      <c r="G186" s="174" t="s">
        <v>1219</v>
      </c>
      <c r="H186" s="398">
        <v>4512504517</v>
      </c>
      <c r="I186" s="497" t="s">
        <v>1223</v>
      </c>
      <c r="J186" s="512">
        <v>1</v>
      </c>
      <c r="K186" s="174" t="s">
        <v>117</v>
      </c>
      <c r="L186" s="383">
        <f>IF(BD.PD7[[#This Row],[Mon]]="DOP",1,HLOOKUP(BD.PD7[[#This Row],[Mon]],$K$1:$L$2,2,FALSE))</f>
        <v>65</v>
      </c>
      <c r="M186" s="384">
        <v>14536</v>
      </c>
      <c r="N186" s="243">
        <f>BD.PD7[[#This Row],[Cant.]]*BD.PD7[[#This Row],[ Tasa ]]*BD.PD7[[#This Row],[ Precio Und.]]</f>
        <v>944840</v>
      </c>
      <c r="O186" s="386">
        <v>0.01</v>
      </c>
      <c r="P186" s="243">
        <f>IF(BD.PD7[[#This Row],[Liquid. '[%']]]&lt;&gt;0,(BD.PD7[[#This Row],[Valor Neto '[DOP']]]*BD.PD7[[#This Row],[Liquid. '[%']]])+BD.PD7[[#This Row],[Valor Neto '[DOP']]],BD.PD7[[#This Row],[Valor Neto '[DOP']]])</f>
        <v>954288.4</v>
      </c>
      <c r="Q186" s="243">
        <f>BD.PD7[[#This Row],[Ppto. Orden Interna '[DOP']]]/HLOOKUP("USD",$K$1:$L$2,2,FALSE)</f>
        <v>14681.36</v>
      </c>
      <c r="R186" s="381" t="s">
        <v>405</v>
      </c>
      <c r="S186" s="387"/>
      <c r="T186" s="387"/>
      <c r="U186" s="492" t="s">
        <v>383</v>
      </c>
      <c r="V186" s="493">
        <v>801671</v>
      </c>
      <c r="W186" s="494" t="s">
        <v>405</v>
      </c>
      <c r="X186" s="495">
        <v>5</v>
      </c>
      <c r="Y186" s="388">
        <v>0.5</v>
      </c>
      <c r="Z186" s="243">
        <f>BD.PD7[[#This Row],[Av.P1 '[%']]]*BD.PD7[[#This Row],[Ppto. Orden Interna '[DOP']]]</f>
        <v>477144.2</v>
      </c>
      <c r="AA186" s="495">
        <v>20</v>
      </c>
      <c r="AB186" s="388">
        <v>0.5</v>
      </c>
      <c r="AC186" s="243">
        <f>BD.PD7[[#This Row],[Av.P2 '[%']]]*BD.PD7[[#This Row],[Ppto. Orden Interna '[DOP']]]</f>
        <v>477144.2</v>
      </c>
      <c r="AD186" s="249"/>
      <c r="AE186" s="389"/>
      <c r="AF186" s="243">
        <f>BD.PD7[[#This Row],[Av.P3 '[%']]]*BD.PD7[[#This Row],[Ppto. Orden Interna '[DOP']]]</f>
        <v>0</v>
      </c>
      <c r="AG186" s="243"/>
      <c r="AH186" s="243"/>
      <c r="AI186" s="243">
        <f>BD.PD7[[#This Row],[Av.P2 '[%']]]*BD.PD7[[#This Row],[Ppto. Orden Interna '[DOP']]]</f>
        <v>477144.2</v>
      </c>
      <c r="AJ186" s="243"/>
      <c r="AK186" s="243"/>
      <c r="AL186" s="243">
        <f>BD.PD7[[#This Row],[Av.P2 '[%']]]*BD.PD7[[#This Row],[Ppto. Orden Interna '[DOP']]]</f>
        <v>477144.2</v>
      </c>
      <c r="AM186" s="496">
        <f>BD.PD7[[#This Row],[Pago 3]]+BD.PD7[[#This Row],[Pago 2]]+BD.PD7[[#This Row],[Pago 1]]</f>
        <v>954288.4</v>
      </c>
      <c r="AN186" s="308" t="s">
        <v>244</v>
      </c>
      <c r="AO186" s="308" t="s">
        <v>245</v>
      </c>
      <c r="AP186" s="308" t="s">
        <v>246</v>
      </c>
      <c r="AQ186" s="308" t="s">
        <v>247</v>
      </c>
      <c r="AR186" s="308">
        <v>594</v>
      </c>
      <c r="AS186" s="308" t="s">
        <v>258</v>
      </c>
      <c r="AT186" s="249" t="s">
        <v>1277</v>
      </c>
      <c r="AU186" s="249" t="s">
        <v>77</v>
      </c>
    </row>
    <row r="187" spans="1:47" hidden="1" x14ac:dyDescent="0.3">
      <c r="A187" s="174">
        <v>7.01</v>
      </c>
      <c r="B187" s="231" t="s">
        <v>243</v>
      </c>
      <c r="C187" s="232" t="str">
        <f>VLOOKUP(BD.PD7[[#This Row],[Pos]],PPto[],3,FALSE)</f>
        <v xml:space="preserve">7.01 Equipamiento de Acero Inoxidable </v>
      </c>
      <c r="D187" s="233" t="s">
        <v>243</v>
      </c>
      <c r="E187" s="305">
        <f>IF(BD.PD7[[#This Row],[.]]="*",VLOOKUP(BD.PD7[[#This Row],[Pos]],Presupuesto!A:H,7,FALSE),"")</f>
        <v>24826.932539682548</v>
      </c>
      <c r="F187" s="234"/>
      <c r="G187" s="174"/>
      <c r="H187" s="174"/>
      <c r="I187" s="174"/>
      <c r="J187" s="392">
        <v>1</v>
      </c>
      <c r="K187" s="233" t="s">
        <v>117</v>
      </c>
      <c r="L187" s="383">
        <f>IF(BD.PD7[[#This Row],[Mon]]="DOP",1,HLOOKUP(BD.PD7[[#This Row],[Mon]],$K$1:$L$2,2,FALSE))</f>
        <v>65</v>
      </c>
      <c r="M187" s="490">
        <v>0</v>
      </c>
      <c r="N187" s="243">
        <f>BD.PD7[[#This Row],[Cant.]]*BD.PD7[[#This Row],[ Tasa ]]*BD.PD7[[#This Row],[ Precio Und.]]</f>
        <v>0</v>
      </c>
      <c r="O187" s="491">
        <v>0</v>
      </c>
      <c r="P187" s="243">
        <f>IF(BD.PD7[[#This Row],[Liquid. '[%']]]&lt;&gt;0,(BD.PD7[[#This Row],[Valor Neto '[DOP']]]*BD.PD7[[#This Row],[Liquid. '[%']]])+BD.PD7[[#This Row],[Valor Neto '[DOP']]],BD.PD7[[#This Row],[Valor Neto '[DOP']]])</f>
        <v>0</v>
      </c>
      <c r="Q187" s="243">
        <f>BD.PD7[[#This Row],[Ppto. Orden Interna '[DOP']]]/HLOOKUP("USD",$K$1:$L$2,2,FALSE)</f>
        <v>0</v>
      </c>
      <c r="R187" s="381"/>
      <c r="S187" s="387"/>
      <c r="T187" s="387"/>
      <c r="U187" s="492" t="s">
        <v>406</v>
      </c>
      <c r="V187" s="493">
        <v>801672</v>
      </c>
      <c r="W187" s="494"/>
      <c r="X187" s="495"/>
      <c r="Y187" s="388"/>
      <c r="Z187" s="243">
        <f>BD.PD7[[#This Row],[Av.P1 '[%']]]*BD.PD7[[#This Row],[Ppto. Orden Interna '[DOP']]]</f>
        <v>0</v>
      </c>
      <c r="AA187" s="249"/>
      <c r="AB187" s="389"/>
      <c r="AC187" s="243">
        <f>BD.PD7[[#This Row],[Av.P2 '[%']]]*BD.PD7[[#This Row],[Ppto. Orden Interna '[DOP']]]</f>
        <v>0</v>
      </c>
      <c r="AD187" s="249"/>
      <c r="AE187" s="389"/>
      <c r="AF187" s="243">
        <f>BD.PD7[[#This Row],[Av.P3 '[%']]]*BD.PD7[[#This Row],[Ppto. Orden Interna '[DOP']]]</f>
        <v>0</v>
      </c>
      <c r="AG187" s="243"/>
      <c r="AH187" s="243"/>
      <c r="AI187" s="243">
        <f>BD.PD7[[#This Row],[Av.P2 '[%']]]*BD.PD7[[#This Row],[Ppto. Orden Interna '[DOP']]]</f>
        <v>0</v>
      </c>
      <c r="AJ187" s="243"/>
      <c r="AK187" s="243"/>
      <c r="AL187" s="243">
        <f>BD.PD7[[#This Row],[Av.P2 '[%']]]*BD.PD7[[#This Row],[Ppto. Orden Interna '[DOP']]]</f>
        <v>0</v>
      </c>
      <c r="AM187" s="496">
        <f>BD.PD7[[#This Row],[Pago 3]]+BD.PD7[[#This Row],[Pago 2]]+BD.PD7[[#This Row],[Pago 1]]</f>
        <v>0</v>
      </c>
      <c r="AN187" s="308" t="s">
        <v>244</v>
      </c>
      <c r="AO187" s="308" t="s">
        <v>245</v>
      </c>
      <c r="AP187" s="308" t="s">
        <v>246</v>
      </c>
      <c r="AQ187" s="308" t="s">
        <v>247</v>
      </c>
      <c r="AR187" s="308">
        <v>594</v>
      </c>
      <c r="AS187" s="308" t="s">
        <v>248</v>
      </c>
      <c r="AT187" s="249" t="s">
        <v>1277</v>
      </c>
      <c r="AU187" s="249" t="s">
        <v>1582</v>
      </c>
    </row>
    <row r="188" spans="1:47" hidden="1" x14ac:dyDescent="0.3">
      <c r="A188" s="174">
        <v>7.01</v>
      </c>
      <c r="B188" s="231"/>
      <c r="C188" s="232" t="str">
        <f>VLOOKUP(BD.PD7[[#This Row],[Pos]],PPto[],3,FALSE)</f>
        <v xml:space="preserve">7.01 Equipamiento de Acero Inoxidable </v>
      </c>
      <c r="D188" s="174" t="s">
        <v>23</v>
      </c>
      <c r="E188" s="305" t="str">
        <f>IF(BD.PD7[[#This Row],[.]]="*",VLOOKUP(BD.PD7[[#This Row],[Pos]],Presupuesto!A:H,7,FALSE),"")</f>
        <v/>
      </c>
      <c r="F188" s="234" t="s">
        <v>407</v>
      </c>
      <c r="G188" s="174" t="s">
        <v>1216</v>
      </c>
      <c r="H188" s="174"/>
      <c r="I188" s="497" t="s">
        <v>1223</v>
      </c>
      <c r="J188" s="382">
        <v>3</v>
      </c>
      <c r="K188" s="174" t="s">
        <v>260</v>
      </c>
      <c r="L188" s="383">
        <f>IF(BD.PD7[[#This Row],[Mon]]="DOP",1,HLOOKUP(BD.PD7[[#This Row],[Mon]],$K$1:$L$2,2,FALSE))</f>
        <v>1</v>
      </c>
      <c r="M188" s="384">
        <v>20081.25</v>
      </c>
      <c r="N188" s="243">
        <f>BD.PD7[[#This Row],[Cant.]]*BD.PD7[[#This Row],[ Tasa ]]*BD.PD7[[#This Row],[ Precio Und.]]</f>
        <v>60243.75</v>
      </c>
      <c r="O188" s="386">
        <v>0</v>
      </c>
      <c r="P188" s="243">
        <f>IF(BD.PD7[[#This Row],[Liquid. '[%']]]&lt;&gt;0,(BD.PD7[[#This Row],[Valor Neto '[DOP']]]*BD.PD7[[#This Row],[Liquid. '[%']]])+BD.PD7[[#This Row],[Valor Neto '[DOP']]],BD.PD7[[#This Row],[Valor Neto '[DOP']]])</f>
        <v>60243.75</v>
      </c>
      <c r="Q188" s="243">
        <f>BD.PD7[[#This Row],[Ppto. Orden Interna '[DOP']]]/HLOOKUP("USD",$K$1:$L$2,2,FALSE)</f>
        <v>926.82692307692309</v>
      </c>
      <c r="R188" s="381" t="s">
        <v>408</v>
      </c>
      <c r="S188" s="387"/>
      <c r="T188" s="387"/>
      <c r="U188" s="492" t="s">
        <v>406</v>
      </c>
      <c r="V188" s="493">
        <v>801672</v>
      </c>
      <c r="W188" s="494" t="s">
        <v>368</v>
      </c>
      <c r="X188" s="495">
        <v>18</v>
      </c>
      <c r="Y188" s="388">
        <v>0.5</v>
      </c>
      <c r="Z188" s="243">
        <f>BD.PD7[[#This Row],[Av.P1 '[%']]]*BD.PD7[[#This Row],[Ppto. Orden Interna '[DOP']]]</f>
        <v>30121.875</v>
      </c>
      <c r="AA188" s="495">
        <v>21</v>
      </c>
      <c r="AB188" s="388">
        <v>0.5</v>
      </c>
      <c r="AC188" s="243">
        <f>BD.PD7[[#This Row],[Av.P2 '[%']]]*BD.PD7[[#This Row],[Ppto. Orden Interna '[DOP']]]</f>
        <v>30121.875</v>
      </c>
      <c r="AD188" s="249"/>
      <c r="AE188" s="389"/>
      <c r="AF188" s="243">
        <f>BD.PD7[[#This Row],[Av.P3 '[%']]]*BD.PD7[[#This Row],[Ppto. Orden Interna '[DOP']]]</f>
        <v>0</v>
      </c>
      <c r="AG188" s="243"/>
      <c r="AH188" s="243"/>
      <c r="AI188" s="243">
        <f>BD.PD7[[#This Row],[Av.P2 '[%']]]*BD.PD7[[#This Row],[Ppto. Orden Interna '[DOP']]]</f>
        <v>30121.875</v>
      </c>
      <c r="AJ188" s="243"/>
      <c r="AK188" s="243"/>
      <c r="AL188" s="243">
        <f>BD.PD7[[#This Row],[Av.P2 '[%']]]*BD.PD7[[#This Row],[Ppto. Orden Interna '[DOP']]]</f>
        <v>30121.875</v>
      </c>
      <c r="AM188" s="496">
        <f>BD.PD7[[#This Row],[Pago 3]]+BD.PD7[[#This Row],[Pago 2]]+BD.PD7[[#This Row],[Pago 1]]</f>
        <v>60243.75</v>
      </c>
      <c r="AN188" s="308" t="s">
        <v>244</v>
      </c>
      <c r="AO188" s="308" t="s">
        <v>245</v>
      </c>
      <c r="AP188" s="308" t="s">
        <v>246</v>
      </c>
      <c r="AQ188" s="308" t="s">
        <v>247</v>
      </c>
      <c r="AR188" s="308">
        <v>594</v>
      </c>
      <c r="AS188" s="308" t="s">
        <v>248</v>
      </c>
      <c r="AT188" s="249" t="s">
        <v>1277</v>
      </c>
      <c r="AU188" s="249" t="s">
        <v>1582</v>
      </c>
    </row>
    <row r="189" spans="1:47" hidden="1" x14ac:dyDescent="0.3">
      <c r="A189" s="174">
        <v>7.01</v>
      </c>
      <c r="B189" s="231"/>
      <c r="C189" s="232" t="str">
        <f>VLOOKUP(BD.PD7[[#This Row],[Pos]],PPto[],3,FALSE)</f>
        <v xml:space="preserve">7.01 Equipamiento de Acero Inoxidable </v>
      </c>
      <c r="D189" s="174" t="s">
        <v>23</v>
      </c>
      <c r="E189" s="305" t="str">
        <f>IF(BD.PD7[[#This Row],[.]]="*",VLOOKUP(BD.PD7[[#This Row],[Pos]],Presupuesto!A:H,7,FALSE),"")</f>
        <v/>
      </c>
      <c r="F189" s="234" t="s">
        <v>409</v>
      </c>
      <c r="G189" s="174" t="s">
        <v>1216</v>
      </c>
      <c r="H189" s="174"/>
      <c r="I189" s="497" t="s">
        <v>1223</v>
      </c>
      <c r="J189" s="382">
        <v>2</v>
      </c>
      <c r="K189" s="174" t="s">
        <v>260</v>
      </c>
      <c r="L189" s="383">
        <f>IF(BD.PD7[[#This Row],[Mon]]="DOP",1,HLOOKUP(BD.PD7[[#This Row],[Mon]],$K$1:$L$2,2,FALSE))</f>
        <v>1</v>
      </c>
      <c r="M189" s="384">
        <v>38933.25</v>
      </c>
      <c r="N189" s="243">
        <f>BD.PD7[[#This Row],[Cant.]]*BD.PD7[[#This Row],[ Tasa ]]*BD.PD7[[#This Row],[ Precio Und.]]</f>
        <v>77866.5</v>
      </c>
      <c r="O189" s="386">
        <v>0</v>
      </c>
      <c r="P189" s="243">
        <f>IF(BD.PD7[[#This Row],[Liquid. '[%']]]&lt;&gt;0,(BD.PD7[[#This Row],[Valor Neto '[DOP']]]*BD.PD7[[#This Row],[Liquid. '[%']]])+BD.PD7[[#This Row],[Valor Neto '[DOP']]],BD.PD7[[#This Row],[Valor Neto '[DOP']]])</f>
        <v>77866.5</v>
      </c>
      <c r="Q189" s="243">
        <f>BD.PD7[[#This Row],[Ppto. Orden Interna '[DOP']]]/HLOOKUP("USD",$K$1:$L$2,2,FALSE)</f>
        <v>1197.9461538461539</v>
      </c>
      <c r="R189" s="381" t="s">
        <v>408</v>
      </c>
      <c r="S189" s="387"/>
      <c r="T189" s="387"/>
      <c r="U189" s="492" t="s">
        <v>406</v>
      </c>
      <c r="V189" s="493">
        <v>801672</v>
      </c>
      <c r="W189" s="494" t="s">
        <v>368</v>
      </c>
      <c r="X189" s="495">
        <v>18</v>
      </c>
      <c r="Y189" s="388">
        <v>0.5</v>
      </c>
      <c r="Z189" s="243">
        <f>BD.PD7[[#This Row],[Av.P1 '[%']]]*BD.PD7[[#This Row],[Ppto. Orden Interna '[DOP']]]</f>
        <v>38933.25</v>
      </c>
      <c r="AA189" s="495">
        <v>21</v>
      </c>
      <c r="AB189" s="388">
        <v>0.5</v>
      </c>
      <c r="AC189" s="243">
        <f>BD.PD7[[#This Row],[Av.P2 '[%']]]*BD.PD7[[#This Row],[Ppto. Orden Interna '[DOP']]]</f>
        <v>38933.25</v>
      </c>
      <c r="AD189" s="249"/>
      <c r="AE189" s="389"/>
      <c r="AF189" s="243">
        <f>BD.PD7[[#This Row],[Av.P3 '[%']]]*BD.PD7[[#This Row],[Ppto. Orden Interna '[DOP']]]</f>
        <v>0</v>
      </c>
      <c r="AG189" s="243"/>
      <c r="AH189" s="243"/>
      <c r="AI189" s="243">
        <f>BD.PD7[[#This Row],[Av.P2 '[%']]]*BD.PD7[[#This Row],[Ppto. Orden Interna '[DOP']]]</f>
        <v>38933.25</v>
      </c>
      <c r="AJ189" s="243"/>
      <c r="AK189" s="243"/>
      <c r="AL189" s="243">
        <f>BD.PD7[[#This Row],[Av.P2 '[%']]]*BD.PD7[[#This Row],[Ppto. Orden Interna '[DOP']]]</f>
        <v>38933.25</v>
      </c>
      <c r="AM189" s="496">
        <f>BD.PD7[[#This Row],[Pago 3]]+BD.PD7[[#This Row],[Pago 2]]+BD.PD7[[#This Row],[Pago 1]]</f>
        <v>77866.5</v>
      </c>
      <c r="AN189" s="308" t="s">
        <v>244</v>
      </c>
      <c r="AO189" s="308" t="s">
        <v>245</v>
      </c>
      <c r="AP189" s="308" t="s">
        <v>246</v>
      </c>
      <c r="AQ189" s="308" t="s">
        <v>247</v>
      </c>
      <c r="AR189" s="308">
        <v>594</v>
      </c>
      <c r="AS189" s="308" t="s">
        <v>248</v>
      </c>
      <c r="AT189" s="249" t="s">
        <v>1277</v>
      </c>
      <c r="AU189" s="249" t="s">
        <v>1582</v>
      </c>
    </row>
    <row r="190" spans="1:47" hidden="1" x14ac:dyDescent="0.3">
      <c r="A190" s="174">
        <v>7.01</v>
      </c>
      <c r="B190" s="231"/>
      <c r="C190" s="232" t="str">
        <f>VLOOKUP(BD.PD7[[#This Row],[Pos]],PPto[],3,FALSE)</f>
        <v xml:space="preserve">7.01 Equipamiento de Acero Inoxidable </v>
      </c>
      <c r="D190" s="174" t="s">
        <v>23</v>
      </c>
      <c r="E190" s="305" t="str">
        <f>IF(BD.PD7[[#This Row],[.]]="*",VLOOKUP(BD.PD7[[#This Row],[Pos]],Presupuesto!A:H,7,FALSE),"")</f>
        <v/>
      </c>
      <c r="F190" s="234" t="s">
        <v>410</v>
      </c>
      <c r="G190" s="174" t="s">
        <v>1216</v>
      </c>
      <c r="H190" s="174"/>
      <c r="I190" s="497" t="s">
        <v>1223</v>
      </c>
      <c r="J190" s="382">
        <v>2</v>
      </c>
      <c r="K190" s="174" t="s">
        <v>260</v>
      </c>
      <c r="L190" s="383">
        <f>IF(BD.PD7[[#This Row],[Mon]]="DOP",1,HLOOKUP(BD.PD7[[#This Row],[Mon]],$K$1:$L$2,2,FALSE))</f>
        <v>1</v>
      </c>
      <c r="M190" s="384">
        <v>55729.5</v>
      </c>
      <c r="N190" s="243">
        <f>BD.PD7[[#This Row],[Cant.]]*BD.PD7[[#This Row],[ Tasa ]]*BD.PD7[[#This Row],[ Precio Und.]]</f>
        <v>111459</v>
      </c>
      <c r="O190" s="386">
        <v>0</v>
      </c>
      <c r="P190" s="243">
        <f>IF(BD.PD7[[#This Row],[Liquid. '[%']]]&lt;&gt;0,(BD.PD7[[#This Row],[Valor Neto '[DOP']]]*BD.PD7[[#This Row],[Liquid. '[%']]])+BD.PD7[[#This Row],[Valor Neto '[DOP']]],BD.PD7[[#This Row],[Valor Neto '[DOP']]])</f>
        <v>111459</v>
      </c>
      <c r="Q190" s="243">
        <f>BD.PD7[[#This Row],[Ppto. Orden Interna '[DOP']]]/HLOOKUP("USD",$K$1:$L$2,2,FALSE)</f>
        <v>1714.7538461538461</v>
      </c>
      <c r="R190" s="381" t="s">
        <v>408</v>
      </c>
      <c r="S190" s="387"/>
      <c r="T190" s="387"/>
      <c r="U190" s="492" t="s">
        <v>406</v>
      </c>
      <c r="V190" s="493">
        <v>801672</v>
      </c>
      <c r="W190" s="494" t="s">
        <v>368</v>
      </c>
      <c r="X190" s="495">
        <v>18</v>
      </c>
      <c r="Y190" s="388">
        <v>0.5</v>
      </c>
      <c r="Z190" s="243">
        <f>BD.PD7[[#This Row],[Av.P1 '[%']]]*BD.PD7[[#This Row],[Ppto. Orden Interna '[DOP']]]</f>
        <v>55729.5</v>
      </c>
      <c r="AA190" s="495">
        <v>21</v>
      </c>
      <c r="AB190" s="388">
        <v>0.5</v>
      </c>
      <c r="AC190" s="243">
        <f>BD.PD7[[#This Row],[Av.P2 '[%']]]*BD.PD7[[#This Row],[Ppto. Orden Interna '[DOP']]]</f>
        <v>55729.5</v>
      </c>
      <c r="AD190" s="249"/>
      <c r="AE190" s="389"/>
      <c r="AF190" s="243">
        <f>BD.PD7[[#This Row],[Av.P3 '[%']]]*BD.PD7[[#This Row],[Ppto. Orden Interna '[DOP']]]</f>
        <v>0</v>
      </c>
      <c r="AG190" s="243"/>
      <c r="AH190" s="243"/>
      <c r="AI190" s="243">
        <f>BD.PD7[[#This Row],[Av.P2 '[%']]]*BD.PD7[[#This Row],[Ppto. Orden Interna '[DOP']]]</f>
        <v>55729.5</v>
      </c>
      <c r="AJ190" s="243"/>
      <c r="AK190" s="243"/>
      <c r="AL190" s="243">
        <f>BD.PD7[[#This Row],[Av.P2 '[%']]]*BD.PD7[[#This Row],[Ppto. Orden Interna '[DOP']]]</f>
        <v>55729.5</v>
      </c>
      <c r="AM190" s="496">
        <f>BD.PD7[[#This Row],[Pago 3]]+BD.PD7[[#This Row],[Pago 2]]+BD.PD7[[#This Row],[Pago 1]]</f>
        <v>111459</v>
      </c>
      <c r="AN190" s="308" t="s">
        <v>244</v>
      </c>
      <c r="AO190" s="308" t="s">
        <v>245</v>
      </c>
      <c r="AP190" s="308" t="s">
        <v>246</v>
      </c>
      <c r="AQ190" s="308" t="s">
        <v>247</v>
      </c>
      <c r="AR190" s="308">
        <v>594</v>
      </c>
      <c r="AS190" s="308" t="s">
        <v>248</v>
      </c>
      <c r="AT190" s="249" t="s">
        <v>1277</v>
      </c>
      <c r="AU190" s="249" t="s">
        <v>1582</v>
      </c>
    </row>
    <row r="191" spans="1:47" hidden="1" x14ac:dyDescent="0.3">
      <c r="A191" s="174">
        <v>7.01</v>
      </c>
      <c r="B191" s="231"/>
      <c r="C191" s="232" t="str">
        <f>VLOOKUP(BD.PD7[[#This Row],[Pos]],PPto[],3,FALSE)</f>
        <v xml:space="preserve">7.01 Equipamiento de Acero Inoxidable </v>
      </c>
      <c r="D191" s="174" t="s">
        <v>23</v>
      </c>
      <c r="E191" s="305" t="str">
        <f>IF(BD.PD7[[#This Row],[.]]="*",VLOOKUP(BD.PD7[[#This Row],[Pos]],Presupuesto!A:H,7,FALSE),"")</f>
        <v/>
      </c>
      <c r="F191" s="234" t="s">
        <v>411</v>
      </c>
      <c r="G191" s="174" t="s">
        <v>1216</v>
      </c>
      <c r="H191" s="174"/>
      <c r="I191" s="497" t="s">
        <v>1223</v>
      </c>
      <c r="J191" s="382">
        <v>1</v>
      </c>
      <c r="K191" s="174" t="s">
        <v>260</v>
      </c>
      <c r="L191" s="383">
        <f>IF(BD.PD7[[#This Row],[Mon]]="DOP",1,HLOOKUP(BD.PD7[[#This Row],[Mon]],$K$1:$L$2,2,FALSE))</f>
        <v>1</v>
      </c>
      <c r="M191" s="384">
        <v>180000</v>
      </c>
      <c r="N191" s="243">
        <f>BD.PD7[[#This Row],[Cant.]]*BD.PD7[[#This Row],[ Tasa ]]*BD.PD7[[#This Row],[ Precio Und.]]</f>
        <v>180000</v>
      </c>
      <c r="O191" s="386">
        <v>0</v>
      </c>
      <c r="P191" s="243">
        <f>IF(BD.PD7[[#This Row],[Liquid. '[%']]]&lt;&gt;0,(BD.PD7[[#This Row],[Valor Neto '[DOP']]]*BD.PD7[[#This Row],[Liquid. '[%']]])+BD.PD7[[#This Row],[Valor Neto '[DOP']]],BD.PD7[[#This Row],[Valor Neto '[DOP']]])</f>
        <v>180000</v>
      </c>
      <c r="Q191" s="243">
        <f>BD.PD7[[#This Row],[Ppto. Orden Interna '[DOP']]]/HLOOKUP("USD",$K$1:$L$2,2,FALSE)</f>
        <v>2769.2307692307691</v>
      </c>
      <c r="R191" s="381" t="s">
        <v>408</v>
      </c>
      <c r="S191" s="387"/>
      <c r="T191" s="387"/>
      <c r="U191" s="492" t="s">
        <v>406</v>
      </c>
      <c r="V191" s="493">
        <v>801672</v>
      </c>
      <c r="W191" s="494" t="s">
        <v>368</v>
      </c>
      <c r="X191" s="495">
        <v>18</v>
      </c>
      <c r="Y191" s="388">
        <v>0.5</v>
      </c>
      <c r="Z191" s="243">
        <f>BD.PD7[[#This Row],[Av.P1 '[%']]]*BD.PD7[[#This Row],[Ppto. Orden Interna '[DOP']]]</f>
        <v>90000</v>
      </c>
      <c r="AA191" s="495">
        <v>21</v>
      </c>
      <c r="AB191" s="388">
        <v>0.5</v>
      </c>
      <c r="AC191" s="243">
        <f>BD.PD7[[#This Row],[Av.P2 '[%']]]*BD.PD7[[#This Row],[Ppto. Orden Interna '[DOP']]]</f>
        <v>90000</v>
      </c>
      <c r="AD191" s="249"/>
      <c r="AE191" s="389"/>
      <c r="AF191" s="243">
        <f>BD.PD7[[#This Row],[Av.P3 '[%']]]*BD.PD7[[#This Row],[Ppto. Orden Interna '[DOP']]]</f>
        <v>0</v>
      </c>
      <c r="AG191" s="243"/>
      <c r="AH191" s="243"/>
      <c r="AI191" s="243">
        <f>BD.PD7[[#This Row],[Av.P2 '[%']]]*BD.PD7[[#This Row],[Ppto. Orden Interna '[DOP']]]</f>
        <v>90000</v>
      </c>
      <c r="AJ191" s="243"/>
      <c r="AK191" s="243"/>
      <c r="AL191" s="243">
        <f>BD.PD7[[#This Row],[Av.P2 '[%']]]*BD.PD7[[#This Row],[Ppto. Orden Interna '[DOP']]]</f>
        <v>90000</v>
      </c>
      <c r="AM191" s="496">
        <f>BD.PD7[[#This Row],[Pago 3]]+BD.PD7[[#This Row],[Pago 2]]+BD.PD7[[#This Row],[Pago 1]]</f>
        <v>180000</v>
      </c>
      <c r="AN191" s="308" t="s">
        <v>244</v>
      </c>
      <c r="AO191" s="308" t="s">
        <v>245</v>
      </c>
      <c r="AP191" s="308" t="s">
        <v>246</v>
      </c>
      <c r="AQ191" s="308" t="s">
        <v>247</v>
      </c>
      <c r="AR191" s="308">
        <v>594</v>
      </c>
      <c r="AS191" s="308" t="s">
        <v>248</v>
      </c>
      <c r="AT191" s="249" t="s">
        <v>1277</v>
      </c>
      <c r="AU191" s="249" t="s">
        <v>1582</v>
      </c>
    </row>
    <row r="192" spans="1:47" hidden="1" x14ac:dyDescent="0.3">
      <c r="A192" s="174">
        <v>7.01</v>
      </c>
      <c r="B192" s="231"/>
      <c r="C192" s="232" t="str">
        <f>VLOOKUP(BD.PD7[[#This Row],[Pos]],PPto[],3,FALSE)</f>
        <v xml:space="preserve">7.01 Equipamiento de Acero Inoxidable </v>
      </c>
      <c r="D192" s="174" t="s">
        <v>23</v>
      </c>
      <c r="E192" s="305" t="str">
        <f>IF(BD.PD7[[#This Row],[.]]="*",VLOOKUP(BD.PD7[[#This Row],[Pos]],Presupuesto!A:H,7,FALSE),"")</f>
        <v/>
      </c>
      <c r="F192" s="234" t="s">
        <v>412</v>
      </c>
      <c r="G192" s="174" t="s">
        <v>1216</v>
      </c>
      <c r="H192" s="174"/>
      <c r="I192" s="497" t="s">
        <v>1223</v>
      </c>
      <c r="J192" s="382">
        <v>9</v>
      </c>
      <c r="K192" s="174" t="s">
        <v>260</v>
      </c>
      <c r="L192" s="383">
        <f>IF(BD.PD7[[#This Row],[Mon]]="DOP",1,HLOOKUP(BD.PD7[[#This Row],[Mon]],$K$1:$L$2,2,FALSE))</f>
        <v>1</v>
      </c>
      <c r="M192" s="384">
        <v>19350</v>
      </c>
      <c r="N192" s="243">
        <f>BD.PD7[[#This Row],[Cant.]]*BD.PD7[[#This Row],[ Tasa ]]*BD.PD7[[#This Row],[ Precio Und.]]</f>
        <v>174150</v>
      </c>
      <c r="O192" s="386">
        <v>0</v>
      </c>
      <c r="P192" s="243">
        <f>IF(BD.PD7[[#This Row],[Liquid. '[%']]]&lt;&gt;0,(BD.PD7[[#This Row],[Valor Neto '[DOP']]]*BD.PD7[[#This Row],[Liquid. '[%']]])+BD.PD7[[#This Row],[Valor Neto '[DOP']]],BD.PD7[[#This Row],[Valor Neto '[DOP']]])</f>
        <v>174150</v>
      </c>
      <c r="Q192" s="243">
        <f>BD.PD7[[#This Row],[Ppto. Orden Interna '[DOP']]]/HLOOKUP("USD",$K$1:$L$2,2,FALSE)</f>
        <v>2679.2307692307691</v>
      </c>
      <c r="R192" s="381" t="s">
        <v>408</v>
      </c>
      <c r="S192" s="387"/>
      <c r="T192" s="387"/>
      <c r="U192" s="492" t="s">
        <v>406</v>
      </c>
      <c r="V192" s="493">
        <v>801672</v>
      </c>
      <c r="W192" s="494" t="s">
        <v>368</v>
      </c>
      <c r="X192" s="495">
        <v>18</v>
      </c>
      <c r="Y192" s="388">
        <v>0.5</v>
      </c>
      <c r="Z192" s="243">
        <f>BD.PD7[[#This Row],[Av.P1 '[%']]]*BD.PD7[[#This Row],[Ppto. Orden Interna '[DOP']]]</f>
        <v>87075</v>
      </c>
      <c r="AA192" s="495">
        <v>21</v>
      </c>
      <c r="AB192" s="388">
        <v>0.5</v>
      </c>
      <c r="AC192" s="243">
        <f>BD.PD7[[#This Row],[Av.P2 '[%']]]*BD.PD7[[#This Row],[Ppto. Orden Interna '[DOP']]]</f>
        <v>87075</v>
      </c>
      <c r="AD192" s="249"/>
      <c r="AE192" s="389"/>
      <c r="AF192" s="243">
        <f>BD.PD7[[#This Row],[Av.P3 '[%']]]*BD.PD7[[#This Row],[Ppto. Orden Interna '[DOP']]]</f>
        <v>0</v>
      </c>
      <c r="AG192" s="243"/>
      <c r="AH192" s="243"/>
      <c r="AI192" s="243">
        <f>BD.PD7[[#This Row],[Av.P2 '[%']]]*BD.PD7[[#This Row],[Ppto. Orden Interna '[DOP']]]</f>
        <v>87075</v>
      </c>
      <c r="AJ192" s="243"/>
      <c r="AK192" s="243"/>
      <c r="AL192" s="243">
        <f>BD.PD7[[#This Row],[Av.P2 '[%']]]*BD.PD7[[#This Row],[Ppto. Orden Interna '[DOP']]]</f>
        <v>87075</v>
      </c>
      <c r="AM192" s="496">
        <f>BD.PD7[[#This Row],[Pago 3]]+BD.PD7[[#This Row],[Pago 2]]+BD.PD7[[#This Row],[Pago 1]]</f>
        <v>174150</v>
      </c>
      <c r="AN192" s="308" t="s">
        <v>244</v>
      </c>
      <c r="AO192" s="308" t="s">
        <v>245</v>
      </c>
      <c r="AP192" s="308" t="s">
        <v>246</v>
      </c>
      <c r="AQ192" s="308" t="s">
        <v>247</v>
      </c>
      <c r="AR192" s="308">
        <v>594</v>
      </c>
      <c r="AS192" s="308" t="s">
        <v>248</v>
      </c>
      <c r="AT192" s="249" t="s">
        <v>1277</v>
      </c>
      <c r="AU192" s="249" t="s">
        <v>1582</v>
      </c>
    </row>
    <row r="193" spans="1:47" hidden="1" x14ac:dyDescent="0.3">
      <c r="A193" s="174">
        <v>7.01</v>
      </c>
      <c r="B193" s="231"/>
      <c r="C193" s="232" t="str">
        <f>VLOOKUP(BD.PD7[[#This Row],[Pos]],PPto[],3,FALSE)</f>
        <v xml:space="preserve">7.01 Equipamiento de Acero Inoxidable </v>
      </c>
      <c r="D193" s="174" t="s">
        <v>23</v>
      </c>
      <c r="E193" s="305" t="str">
        <f>IF(BD.PD7[[#This Row],[.]]="*",VLOOKUP(BD.PD7[[#This Row],[Pos]],Presupuesto!A:H,7,FALSE),"")</f>
        <v/>
      </c>
      <c r="F193" s="234" t="s">
        <v>413</v>
      </c>
      <c r="G193" s="174" t="s">
        <v>1216</v>
      </c>
      <c r="H193" s="174"/>
      <c r="I193" s="497" t="s">
        <v>1223</v>
      </c>
      <c r="J193" s="382">
        <v>3</v>
      </c>
      <c r="K193" s="174" t="s">
        <v>260</v>
      </c>
      <c r="L193" s="383">
        <f>IF(BD.PD7[[#This Row],[Mon]]="DOP",1,HLOOKUP(BD.PD7[[#This Row],[Mon]],$K$1:$L$2,2,FALSE))</f>
        <v>1</v>
      </c>
      <c r="M193" s="384">
        <v>11000</v>
      </c>
      <c r="N193" s="243">
        <f>BD.PD7[[#This Row],[Cant.]]*BD.PD7[[#This Row],[ Tasa ]]*BD.PD7[[#This Row],[ Precio Und.]]</f>
        <v>33000</v>
      </c>
      <c r="O193" s="386">
        <v>0</v>
      </c>
      <c r="P193" s="243">
        <f>IF(BD.PD7[[#This Row],[Liquid. '[%']]]&lt;&gt;0,(BD.PD7[[#This Row],[Valor Neto '[DOP']]]*BD.PD7[[#This Row],[Liquid. '[%']]])+BD.PD7[[#This Row],[Valor Neto '[DOP']]],BD.PD7[[#This Row],[Valor Neto '[DOP']]])</f>
        <v>33000</v>
      </c>
      <c r="Q193" s="243">
        <f>BD.PD7[[#This Row],[Ppto. Orden Interna '[DOP']]]/HLOOKUP("USD",$K$1:$L$2,2,FALSE)</f>
        <v>507.69230769230768</v>
      </c>
      <c r="R193" s="381" t="s">
        <v>408</v>
      </c>
      <c r="S193" s="387"/>
      <c r="T193" s="387"/>
      <c r="U193" s="492" t="s">
        <v>406</v>
      </c>
      <c r="V193" s="493">
        <v>801672</v>
      </c>
      <c r="W193" s="494" t="s">
        <v>368</v>
      </c>
      <c r="X193" s="495">
        <v>18</v>
      </c>
      <c r="Y193" s="388">
        <v>0.5</v>
      </c>
      <c r="Z193" s="243">
        <f>BD.PD7[[#This Row],[Av.P1 '[%']]]*BD.PD7[[#This Row],[Ppto. Orden Interna '[DOP']]]</f>
        <v>16500</v>
      </c>
      <c r="AA193" s="495">
        <v>21</v>
      </c>
      <c r="AB193" s="388">
        <v>0.5</v>
      </c>
      <c r="AC193" s="243">
        <f>BD.PD7[[#This Row],[Av.P2 '[%']]]*BD.PD7[[#This Row],[Ppto. Orden Interna '[DOP']]]</f>
        <v>16500</v>
      </c>
      <c r="AD193" s="249"/>
      <c r="AE193" s="389"/>
      <c r="AF193" s="243">
        <f>BD.PD7[[#This Row],[Av.P3 '[%']]]*BD.PD7[[#This Row],[Ppto. Orden Interna '[DOP']]]</f>
        <v>0</v>
      </c>
      <c r="AG193" s="243"/>
      <c r="AH193" s="243"/>
      <c r="AI193" s="243">
        <f>BD.PD7[[#This Row],[Av.P2 '[%']]]*BD.PD7[[#This Row],[Ppto. Orden Interna '[DOP']]]</f>
        <v>16500</v>
      </c>
      <c r="AJ193" s="243"/>
      <c r="AK193" s="243"/>
      <c r="AL193" s="243">
        <f>BD.PD7[[#This Row],[Av.P2 '[%']]]*BD.PD7[[#This Row],[Ppto. Orden Interna '[DOP']]]</f>
        <v>16500</v>
      </c>
      <c r="AM193" s="496">
        <f>BD.PD7[[#This Row],[Pago 3]]+BD.PD7[[#This Row],[Pago 2]]+BD.PD7[[#This Row],[Pago 1]]</f>
        <v>33000</v>
      </c>
      <c r="AN193" s="308" t="s">
        <v>244</v>
      </c>
      <c r="AO193" s="308" t="s">
        <v>245</v>
      </c>
      <c r="AP193" s="308" t="s">
        <v>246</v>
      </c>
      <c r="AQ193" s="308" t="s">
        <v>247</v>
      </c>
      <c r="AR193" s="308">
        <v>594</v>
      </c>
      <c r="AS193" s="308" t="s">
        <v>248</v>
      </c>
      <c r="AT193" s="249" t="s">
        <v>1277</v>
      </c>
      <c r="AU193" s="249" t="s">
        <v>1582</v>
      </c>
    </row>
    <row r="194" spans="1:47" hidden="1" x14ac:dyDescent="0.3">
      <c r="A194" s="174">
        <v>7.01</v>
      </c>
      <c r="B194" s="231"/>
      <c r="C194" s="232" t="str">
        <f>VLOOKUP(BD.PD7[[#This Row],[Pos]],PPto[],3,FALSE)</f>
        <v xml:space="preserve">7.01 Equipamiento de Acero Inoxidable </v>
      </c>
      <c r="D194" s="174" t="s">
        <v>23</v>
      </c>
      <c r="E194" s="305" t="str">
        <f>IF(BD.PD7[[#This Row],[.]]="*",VLOOKUP(BD.PD7[[#This Row],[Pos]],Presupuesto!A:H,7,FALSE),"")</f>
        <v/>
      </c>
      <c r="F194" s="234" t="s">
        <v>414</v>
      </c>
      <c r="G194" s="174" t="s">
        <v>1216</v>
      </c>
      <c r="H194" s="174"/>
      <c r="I194" s="497" t="s">
        <v>1223</v>
      </c>
      <c r="J194" s="382">
        <v>3</v>
      </c>
      <c r="K194" s="174" t="s">
        <v>260</v>
      </c>
      <c r="L194" s="383">
        <f>IF(BD.PD7[[#This Row],[Mon]]="DOP",1,HLOOKUP(BD.PD7[[#This Row],[Mon]],$K$1:$L$2,2,FALSE))</f>
        <v>1</v>
      </c>
      <c r="M194" s="384">
        <v>19500</v>
      </c>
      <c r="N194" s="243">
        <f>BD.PD7[[#This Row],[Cant.]]*BD.PD7[[#This Row],[ Tasa ]]*BD.PD7[[#This Row],[ Precio Und.]]</f>
        <v>58500</v>
      </c>
      <c r="O194" s="386">
        <v>0</v>
      </c>
      <c r="P194" s="243">
        <f>IF(BD.PD7[[#This Row],[Liquid. '[%']]]&lt;&gt;0,(BD.PD7[[#This Row],[Valor Neto '[DOP']]]*BD.PD7[[#This Row],[Liquid. '[%']]])+BD.PD7[[#This Row],[Valor Neto '[DOP']]],BD.PD7[[#This Row],[Valor Neto '[DOP']]])</f>
        <v>58500</v>
      </c>
      <c r="Q194" s="243">
        <f>BD.PD7[[#This Row],[Ppto. Orden Interna '[DOP']]]/HLOOKUP("USD",$K$1:$L$2,2,FALSE)</f>
        <v>900</v>
      </c>
      <c r="R194" s="381" t="s">
        <v>408</v>
      </c>
      <c r="S194" s="387"/>
      <c r="T194" s="387"/>
      <c r="U194" s="492" t="s">
        <v>406</v>
      </c>
      <c r="V194" s="493">
        <v>801672</v>
      </c>
      <c r="W194" s="494" t="s">
        <v>368</v>
      </c>
      <c r="X194" s="495">
        <v>18</v>
      </c>
      <c r="Y194" s="388">
        <v>0.5</v>
      </c>
      <c r="Z194" s="243">
        <f>BD.PD7[[#This Row],[Av.P1 '[%']]]*BD.PD7[[#This Row],[Ppto. Orden Interna '[DOP']]]</f>
        <v>29250</v>
      </c>
      <c r="AA194" s="495">
        <v>21</v>
      </c>
      <c r="AB194" s="388">
        <v>0.5</v>
      </c>
      <c r="AC194" s="243">
        <f>BD.PD7[[#This Row],[Av.P2 '[%']]]*BD.PD7[[#This Row],[Ppto. Orden Interna '[DOP']]]</f>
        <v>29250</v>
      </c>
      <c r="AD194" s="249"/>
      <c r="AE194" s="389"/>
      <c r="AF194" s="243">
        <f>BD.PD7[[#This Row],[Av.P3 '[%']]]*BD.PD7[[#This Row],[Ppto. Orden Interna '[DOP']]]</f>
        <v>0</v>
      </c>
      <c r="AG194" s="243"/>
      <c r="AH194" s="243"/>
      <c r="AI194" s="243">
        <f>BD.PD7[[#This Row],[Av.P2 '[%']]]*BD.PD7[[#This Row],[Ppto. Orden Interna '[DOP']]]</f>
        <v>29250</v>
      </c>
      <c r="AJ194" s="243"/>
      <c r="AK194" s="243"/>
      <c r="AL194" s="243">
        <f>BD.PD7[[#This Row],[Av.P2 '[%']]]*BD.PD7[[#This Row],[Ppto. Orden Interna '[DOP']]]</f>
        <v>29250</v>
      </c>
      <c r="AM194" s="496">
        <f>BD.PD7[[#This Row],[Pago 3]]+BD.PD7[[#This Row],[Pago 2]]+BD.PD7[[#This Row],[Pago 1]]</f>
        <v>58500</v>
      </c>
      <c r="AN194" s="308" t="s">
        <v>244</v>
      </c>
      <c r="AO194" s="308" t="s">
        <v>245</v>
      </c>
      <c r="AP194" s="308" t="s">
        <v>246</v>
      </c>
      <c r="AQ194" s="308" t="s">
        <v>247</v>
      </c>
      <c r="AR194" s="308">
        <v>594</v>
      </c>
      <c r="AS194" s="308" t="s">
        <v>248</v>
      </c>
      <c r="AT194" s="249" t="s">
        <v>1277</v>
      </c>
      <c r="AU194" s="249" t="s">
        <v>1582</v>
      </c>
    </row>
    <row r="195" spans="1:47" hidden="1" x14ac:dyDescent="0.3">
      <c r="A195" s="174">
        <v>7.01</v>
      </c>
      <c r="B195" s="231"/>
      <c r="C195" s="232" t="str">
        <f>VLOOKUP(BD.PD7[[#This Row],[Pos]],PPto[],3,FALSE)</f>
        <v xml:space="preserve">7.01 Equipamiento de Acero Inoxidable </v>
      </c>
      <c r="D195" s="174" t="s">
        <v>23</v>
      </c>
      <c r="E195" s="305" t="str">
        <f>IF(BD.PD7[[#This Row],[.]]="*",VLOOKUP(BD.PD7[[#This Row],[Pos]],Presupuesto!A:H,7,FALSE),"")</f>
        <v/>
      </c>
      <c r="F195" s="234" t="s">
        <v>415</v>
      </c>
      <c r="G195" s="174" t="s">
        <v>1216</v>
      </c>
      <c r="H195" s="174"/>
      <c r="I195" s="497" t="s">
        <v>1223</v>
      </c>
      <c r="J195" s="382">
        <v>1</v>
      </c>
      <c r="K195" s="174" t="s">
        <v>260</v>
      </c>
      <c r="L195" s="383">
        <f>IF(BD.PD7[[#This Row],[Mon]]="DOP",1,HLOOKUP(BD.PD7[[#This Row],[Mon]],$K$1:$L$2,2,FALSE))</f>
        <v>1</v>
      </c>
      <c r="M195" s="384">
        <v>21284.25</v>
      </c>
      <c r="N195" s="243">
        <f>BD.PD7[[#This Row],[Cant.]]*BD.PD7[[#This Row],[ Tasa ]]*BD.PD7[[#This Row],[ Precio Und.]]</f>
        <v>21284.25</v>
      </c>
      <c r="O195" s="386">
        <v>0</v>
      </c>
      <c r="P195" s="243">
        <f>IF(BD.PD7[[#This Row],[Liquid. '[%']]]&lt;&gt;0,(BD.PD7[[#This Row],[Valor Neto '[DOP']]]*BD.PD7[[#This Row],[Liquid. '[%']]])+BD.PD7[[#This Row],[Valor Neto '[DOP']]],BD.PD7[[#This Row],[Valor Neto '[DOP']]])</f>
        <v>21284.25</v>
      </c>
      <c r="Q195" s="243">
        <f>BD.PD7[[#This Row],[Ppto. Orden Interna '[DOP']]]/HLOOKUP("USD",$K$1:$L$2,2,FALSE)</f>
        <v>327.45</v>
      </c>
      <c r="R195" s="381" t="s">
        <v>408</v>
      </c>
      <c r="S195" s="387"/>
      <c r="T195" s="387"/>
      <c r="U195" s="492" t="s">
        <v>406</v>
      </c>
      <c r="V195" s="493">
        <v>801672</v>
      </c>
      <c r="W195" s="494" t="s">
        <v>368</v>
      </c>
      <c r="X195" s="495">
        <v>18</v>
      </c>
      <c r="Y195" s="388">
        <v>0.5</v>
      </c>
      <c r="Z195" s="243">
        <f>BD.PD7[[#This Row],[Av.P1 '[%']]]*BD.PD7[[#This Row],[Ppto. Orden Interna '[DOP']]]</f>
        <v>10642.125</v>
      </c>
      <c r="AA195" s="495">
        <v>21</v>
      </c>
      <c r="AB195" s="388">
        <v>0.5</v>
      </c>
      <c r="AC195" s="243">
        <f>BD.PD7[[#This Row],[Av.P2 '[%']]]*BD.PD7[[#This Row],[Ppto. Orden Interna '[DOP']]]</f>
        <v>10642.125</v>
      </c>
      <c r="AD195" s="249"/>
      <c r="AE195" s="389"/>
      <c r="AF195" s="243">
        <f>BD.PD7[[#This Row],[Av.P3 '[%']]]*BD.PD7[[#This Row],[Ppto. Orden Interna '[DOP']]]</f>
        <v>0</v>
      </c>
      <c r="AG195" s="243"/>
      <c r="AH195" s="243"/>
      <c r="AI195" s="243">
        <f>BD.PD7[[#This Row],[Av.P2 '[%']]]*BD.PD7[[#This Row],[Ppto. Orden Interna '[DOP']]]</f>
        <v>10642.125</v>
      </c>
      <c r="AJ195" s="243"/>
      <c r="AK195" s="243"/>
      <c r="AL195" s="243">
        <f>BD.PD7[[#This Row],[Av.P2 '[%']]]*BD.PD7[[#This Row],[Ppto. Orden Interna '[DOP']]]</f>
        <v>10642.125</v>
      </c>
      <c r="AM195" s="496">
        <f>BD.PD7[[#This Row],[Pago 3]]+BD.PD7[[#This Row],[Pago 2]]+BD.PD7[[#This Row],[Pago 1]]</f>
        <v>21284.25</v>
      </c>
      <c r="AN195" s="308" t="s">
        <v>244</v>
      </c>
      <c r="AO195" s="308" t="s">
        <v>245</v>
      </c>
      <c r="AP195" s="308" t="s">
        <v>246</v>
      </c>
      <c r="AQ195" s="308" t="s">
        <v>247</v>
      </c>
      <c r="AR195" s="308">
        <v>594</v>
      </c>
      <c r="AS195" s="308" t="s">
        <v>248</v>
      </c>
      <c r="AT195" s="249" t="s">
        <v>1277</v>
      </c>
      <c r="AU195" s="249" t="s">
        <v>1582</v>
      </c>
    </row>
    <row r="196" spans="1:47" hidden="1" x14ac:dyDescent="0.3">
      <c r="A196" s="174">
        <v>7.01</v>
      </c>
      <c r="B196" s="231"/>
      <c r="C196" s="232" t="str">
        <f>VLOOKUP(BD.PD7[[#This Row],[Pos]],PPto[],3,FALSE)</f>
        <v xml:space="preserve">7.01 Equipamiento de Acero Inoxidable </v>
      </c>
      <c r="D196" s="174" t="s">
        <v>23</v>
      </c>
      <c r="E196" s="305" t="str">
        <f>IF(BD.PD7[[#This Row],[.]]="*",VLOOKUP(BD.PD7[[#This Row],[Pos]],Presupuesto!A:H,7,FALSE),"")</f>
        <v/>
      </c>
      <c r="F196" s="234" t="s">
        <v>416</v>
      </c>
      <c r="G196" s="174" t="s">
        <v>1216</v>
      </c>
      <c r="H196" s="174"/>
      <c r="I196" s="497" t="s">
        <v>1223</v>
      </c>
      <c r="J196" s="382">
        <v>3</v>
      </c>
      <c r="K196" s="174" t="s">
        <v>260</v>
      </c>
      <c r="L196" s="383">
        <f>IF(BD.PD7[[#This Row],[Mon]]="DOP",1,HLOOKUP(BD.PD7[[#This Row],[Mon]],$K$1:$L$2,2,FALSE))</f>
        <v>1</v>
      </c>
      <c r="M196" s="384">
        <v>42881.25</v>
      </c>
      <c r="N196" s="243">
        <f>BD.PD7[[#This Row],[Cant.]]*BD.PD7[[#This Row],[ Tasa ]]*BD.PD7[[#This Row],[ Precio Und.]]</f>
        <v>128643.75</v>
      </c>
      <c r="O196" s="386">
        <v>0</v>
      </c>
      <c r="P196" s="243">
        <f>IF(BD.PD7[[#This Row],[Liquid. '[%']]]&lt;&gt;0,(BD.PD7[[#This Row],[Valor Neto '[DOP']]]*BD.PD7[[#This Row],[Liquid. '[%']]])+BD.PD7[[#This Row],[Valor Neto '[DOP']]],BD.PD7[[#This Row],[Valor Neto '[DOP']]])</f>
        <v>128643.75</v>
      </c>
      <c r="Q196" s="243">
        <f>BD.PD7[[#This Row],[Ppto. Orden Interna '[DOP']]]/HLOOKUP("USD",$K$1:$L$2,2,FALSE)</f>
        <v>1979.1346153846155</v>
      </c>
      <c r="R196" s="381" t="s">
        <v>408</v>
      </c>
      <c r="S196" s="387"/>
      <c r="T196" s="387"/>
      <c r="U196" s="492" t="s">
        <v>406</v>
      </c>
      <c r="V196" s="493">
        <v>801672</v>
      </c>
      <c r="W196" s="494" t="s">
        <v>368</v>
      </c>
      <c r="X196" s="495">
        <v>18</v>
      </c>
      <c r="Y196" s="388">
        <v>0.5</v>
      </c>
      <c r="Z196" s="243">
        <f>BD.PD7[[#This Row],[Av.P1 '[%']]]*BD.PD7[[#This Row],[Ppto. Orden Interna '[DOP']]]</f>
        <v>64321.875</v>
      </c>
      <c r="AA196" s="495">
        <v>21</v>
      </c>
      <c r="AB196" s="388">
        <v>0.5</v>
      </c>
      <c r="AC196" s="243">
        <f>BD.PD7[[#This Row],[Av.P2 '[%']]]*BD.PD7[[#This Row],[Ppto. Orden Interna '[DOP']]]</f>
        <v>64321.875</v>
      </c>
      <c r="AD196" s="249"/>
      <c r="AE196" s="389"/>
      <c r="AF196" s="243">
        <f>BD.PD7[[#This Row],[Av.P3 '[%']]]*BD.PD7[[#This Row],[Ppto. Orden Interna '[DOP']]]</f>
        <v>0</v>
      </c>
      <c r="AG196" s="243"/>
      <c r="AH196" s="243"/>
      <c r="AI196" s="243">
        <f>BD.PD7[[#This Row],[Av.P2 '[%']]]*BD.PD7[[#This Row],[Ppto. Orden Interna '[DOP']]]</f>
        <v>64321.875</v>
      </c>
      <c r="AJ196" s="243"/>
      <c r="AK196" s="243"/>
      <c r="AL196" s="243">
        <f>BD.PD7[[#This Row],[Av.P2 '[%']]]*BD.PD7[[#This Row],[Ppto. Orden Interna '[DOP']]]</f>
        <v>64321.875</v>
      </c>
      <c r="AM196" s="496">
        <f>BD.PD7[[#This Row],[Pago 3]]+BD.PD7[[#This Row],[Pago 2]]+BD.PD7[[#This Row],[Pago 1]]</f>
        <v>128643.75</v>
      </c>
      <c r="AN196" s="308" t="s">
        <v>244</v>
      </c>
      <c r="AO196" s="308" t="s">
        <v>245</v>
      </c>
      <c r="AP196" s="308" t="s">
        <v>246</v>
      </c>
      <c r="AQ196" s="308" t="s">
        <v>247</v>
      </c>
      <c r="AR196" s="308">
        <v>594</v>
      </c>
      <c r="AS196" s="308" t="s">
        <v>248</v>
      </c>
      <c r="AT196" s="249" t="s">
        <v>1277</v>
      </c>
      <c r="AU196" s="249" t="s">
        <v>1582</v>
      </c>
    </row>
    <row r="197" spans="1:47" hidden="1" x14ac:dyDescent="0.3">
      <c r="A197" s="174">
        <v>7.01</v>
      </c>
      <c r="B197" s="231"/>
      <c r="C197" s="232" t="str">
        <f>VLOOKUP(BD.PD7[[#This Row],[Pos]],PPto[],3,FALSE)</f>
        <v xml:space="preserve">7.01 Equipamiento de Acero Inoxidable </v>
      </c>
      <c r="D197" s="174" t="s">
        <v>23</v>
      </c>
      <c r="E197" s="305" t="str">
        <f>IF(BD.PD7[[#This Row],[.]]="*",VLOOKUP(BD.PD7[[#This Row],[Pos]],Presupuesto!A:H,7,FALSE),"")</f>
        <v/>
      </c>
      <c r="F197" s="234" t="s">
        <v>417</v>
      </c>
      <c r="G197" s="174" t="s">
        <v>1216</v>
      </c>
      <c r="H197" s="174"/>
      <c r="I197" s="497" t="s">
        <v>1223</v>
      </c>
      <c r="J197" s="382">
        <v>1</v>
      </c>
      <c r="K197" s="174" t="s">
        <v>260</v>
      </c>
      <c r="L197" s="383">
        <f>IF(BD.PD7[[#This Row],[Mon]]="DOP",1,HLOOKUP(BD.PD7[[#This Row],[Mon]],$K$1:$L$2,2,FALSE))</f>
        <v>1</v>
      </c>
      <c r="M197" s="384">
        <v>42803.25</v>
      </c>
      <c r="N197" s="243">
        <f>BD.PD7[[#This Row],[Cant.]]*BD.PD7[[#This Row],[ Tasa ]]*BD.PD7[[#This Row],[ Precio Und.]]</f>
        <v>42803.25</v>
      </c>
      <c r="O197" s="386">
        <v>0</v>
      </c>
      <c r="P197" s="243">
        <f>IF(BD.PD7[[#This Row],[Liquid. '[%']]]&lt;&gt;0,(BD.PD7[[#This Row],[Valor Neto '[DOP']]]*BD.PD7[[#This Row],[Liquid. '[%']]])+BD.PD7[[#This Row],[Valor Neto '[DOP']]],BD.PD7[[#This Row],[Valor Neto '[DOP']]])</f>
        <v>42803.25</v>
      </c>
      <c r="Q197" s="243">
        <f>BD.PD7[[#This Row],[Ppto. Orden Interna '[DOP']]]/HLOOKUP("USD",$K$1:$L$2,2,FALSE)</f>
        <v>658.51153846153841</v>
      </c>
      <c r="R197" s="381" t="s">
        <v>408</v>
      </c>
      <c r="S197" s="387"/>
      <c r="T197" s="387"/>
      <c r="U197" s="492" t="s">
        <v>406</v>
      </c>
      <c r="V197" s="493">
        <v>801672</v>
      </c>
      <c r="W197" s="494" t="s">
        <v>368</v>
      </c>
      <c r="X197" s="495">
        <v>18</v>
      </c>
      <c r="Y197" s="388">
        <v>0.5</v>
      </c>
      <c r="Z197" s="243">
        <f>BD.PD7[[#This Row],[Av.P1 '[%']]]*BD.PD7[[#This Row],[Ppto. Orden Interna '[DOP']]]</f>
        <v>21401.625</v>
      </c>
      <c r="AA197" s="495">
        <v>21</v>
      </c>
      <c r="AB197" s="388">
        <v>0.5</v>
      </c>
      <c r="AC197" s="243">
        <f>BD.PD7[[#This Row],[Av.P2 '[%']]]*BD.PD7[[#This Row],[Ppto. Orden Interna '[DOP']]]</f>
        <v>21401.625</v>
      </c>
      <c r="AD197" s="249"/>
      <c r="AE197" s="389"/>
      <c r="AF197" s="243">
        <f>BD.PD7[[#This Row],[Av.P3 '[%']]]*BD.PD7[[#This Row],[Ppto. Orden Interna '[DOP']]]</f>
        <v>0</v>
      </c>
      <c r="AG197" s="243"/>
      <c r="AH197" s="243"/>
      <c r="AI197" s="243">
        <f>BD.PD7[[#This Row],[Av.P2 '[%']]]*BD.PD7[[#This Row],[Ppto. Orden Interna '[DOP']]]</f>
        <v>21401.625</v>
      </c>
      <c r="AJ197" s="243"/>
      <c r="AK197" s="243"/>
      <c r="AL197" s="243">
        <f>BD.PD7[[#This Row],[Av.P2 '[%']]]*BD.PD7[[#This Row],[Ppto. Orden Interna '[DOP']]]</f>
        <v>21401.625</v>
      </c>
      <c r="AM197" s="496">
        <f>BD.PD7[[#This Row],[Pago 3]]+BD.PD7[[#This Row],[Pago 2]]+BD.PD7[[#This Row],[Pago 1]]</f>
        <v>42803.25</v>
      </c>
      <c r="AN197" s="308" t="s">
        <v>244</v>
      </c>
      <c r="AO197" s="308" t="s">
        <v>245</v>
      </c>
      <c r="AP197" s="308" t="s">
        <v>246</v>
      </c>
      <c r="AQ197" s="308" t="s">
        <v>247</v>
      </c>
      <c r="AR197" s="308">
        <v>594</v>
      </c>
      <c r="AS197" s="308" t="s">
        <v>248</v>
      </c>
      <c r="AT197" s="249" t="s">
        <v>1277</v>
      </c>
      <c r="AU197" s="249" t="s">
        <v>1582</v>
      </c>
    </row>
    <row r="198" spans="1:47" hidden="1" x14ac:dyDescent="0.3">
      <c r="A198" s="174">
        <v>7.01</v>
      </c>
      <c r="B198" s="231"/>
      <c r="C198" s="232" t="str">
        <f>VLOOKUP(BD.PD7[[#This Row],[Pos]],PPto[],3,FALSE)</f>
        <v xml:space="preserve">7.01 Equipamiento de Acero Inoxidable </v>
      </c>
      <c r="D198" s="174" t="s">
        <v>23</v>
      </c>
      <c r="E198" s="305" t="str">
        <f>IF(BD.PD7[[#This Row],[.]]="*",VLOOKUP(BD.PD7[[#This Row],[Pos]],Presupuesto!A:H,7,FALSE),"")</f>
        <v/>
      </c>
      <c r="F198" s="234" t="s">
        <v>418</v>
      </c>
      <c r="G198" s="174" t="s">
        <v>1216</v>
      </c>
      <c r="H198" s="174"/>
      <c r="I198" s="497" t="s">
        <v>1223</v>
      </c>
      <c r="J198" s="382">
        <v>2</v>
      </c>
      <c r="K198" s="174" t="s">
        <v>260</v>
      </c>
      <c r="L198" s="383">
        <f>IF(BD.PD7[[#This Row],[Mon]]="DOP",1,HLOOKUP(BD.PD7[[#This Row],[Mon]],$K$1:$L$2,2,FALSE))</f>
        <v>1</v>
      </c>
      <c r="M198" s="384">
        <v>32818.5</v>
      </c>
      <c r="N198" s="243">
        <f>BD.PD7[[#This Row],[Cant.]]*BD.PD7[[#This Row],[ Tasa ]]*BD.PD7[[#This Row],[ Precio Und.]]</f>
        <v>65637</v>
      </c>
      <c r="O198" s="386">
        <v>0</v>
      </c>
      <c r="P198" s="243">
        <f>IF(BD.PD7[[#This Row],[Liquid. '[%']]]&lt;&gt;0,(BD.PD7[[#This Row],[Valor Neto '[DOP']]]*BD.PD7[[#This Row],[Liquid. '[%']]])+BD.PD7[[#This Row],[Valor Neto '[DOP']]],BD.PD7[[#This Row],[Valor Neto '[DOP']]])</f>
        <v>65637</v>
      </c>
      <c r="Q198" s="243">
        <f>BD.PD7[[#This Row],[Ppto. Orden Interna '[DOP']]]/HLOOKUP("USD",$K$1:$L$2,2,FALSE)</f>
        <v>1009.8</v>
      </c>
      <c r="R198" s="381" t="s">
        <v>408</v>
      </c>
      <c r="S198" s="387"/>
      <c r="T198" s="387"/>
      <c r="U198" s="492" t="s">
        <v>406</v>
      </c>
      <c r="V198" s="493">
        <v>801672</v>
      </c>
      <c r="W198" s="494" t="s">
        <v>368</v>
      </c>
      <c r="X198" s="495">
        <v>18</v>
      </c>
      <c r="Y198" s="388">
        <v>0.5</v>
      </c>
      <c r="Z198" s="243">
        <f>BD.PD7[[#This Row],[Av.P1 '[%']]]*BD.PD7[[#This Row],[Ppto. Orden Interna '[DOP']]]</f>
        <v>32818.5</v>
      </c>
      <c r="AA198" s="495">
        <v>21</v>
      </c>
      <c r="AB198" s="388">
        <v>0.5</v>
      </c>
      <c r="AC198" s="243">
        <f>BD.PD7[[#This Row],[Av.P2 '[%']]]*BD.PD7[[#This Row],[Ppto. Orden Interna '[DOP']]]</f>
        <v>32818.5</v>
      </c>
      <c r="AD198" s="249"/>
      <c r="AE198" s="389"/>
      <c r="AF198" s="243">
        <f>BD.PD7[[#This Row],[Av.P3 '[%']]]*BD.PD7[[#This Row],[Ppto. Orden Interna '[DOP']]]</f>
        <v>0</v>
      </c>
      <c r="AG198" s="243"/>
      <c r="AH198" s="243"/>
      <c r="AI198" s="243">
        <f>BD.PD7[[#This Row],[Av.P2 '[%']]]*BD.PD7[[#This Row],[Ppto. Orden Interna '[DOP']]]</f>
        <v>32818.5</v>
      </c>
      <c r="AJ198" s="243"/>
      <c r="AK198" s="243"/>
      <c r="AL198" s="243">
        <f>BD.PD7[[#This Row],[Av.P2 '[%']]]*BD.PD7[[#This Row],[Ppto. Orden Interna '[DOP']]]</f>
        <v>32818.5</v>
      </c>
      <c r="AM198" s="496">
        <f>BD.PD7[[#This Row],[Pago 3]]+BD.PD7[[#This Row],[Pago 2]]+BD.PD7[[#This Row],[Pago 1]]</f>
        <v>65637</v>
      </c>
      <c r="AN198" s="308" t="s">
        <v>244</v>
      </c>
      <c r="AO198" s="308" t="s">
        <v>245</v>
      </c>
      <c r="AP198" s="308" t="s">
        <v>246</v>
      </c>
      <c r="AQ198" s="308" t="s">
        <v>247</v>
      </c>
      <c r="AR198" s="308">
        <v>594</v>
      </c>
      <c r="AS198" s="308" t="s">
        <v>248</v>
      </c>
      <c r="AT198" s="249" t="s">
        <v>1277</v>
      </c>
      <c r="AU198" s="249" t="s">
        <v>1582</v>
      </c>
    </row>
    <row r="199" spans="1:47" hidden="1" x14ac:dyDescent="0.3">
      <c r="A199" s="174">
        <v>7.01</v>
      </c>
      <c r="B199" s="231"/>
      <c r="C199" s="232" t="str">
        <f>VLOOKUP(BD.PD7[[#This Row],[Pos]],PPto[],3,FALSE)</f>
        <v xml:space="preserve">7.01 Equipamiento de Acero Inoxidable </v>
      </c>
      <c r="D199" s="174" t="s">
        <v>23</v>
      </c>
      <c r="E199" s="305" t="str">
        <f>IF(BD.PD7[[#This Row],[.]]="*",VLOOKUP(BD.PD7[[#This Row],[Pos]],Presupuesto!A:H,7,FALSE),"")</f>
        <v/>
      </c>
      <c r="F199" s="234" t="s">
        <v>419</v>
      </c>
      <c r="G199" s="174" t="s">
        <v>1216</v>
      </c>
      <c r="H199" s="174"/>
      <c r="I199" s="497" t="s">
        <v>1223</v>
      </c>
      <c r="J199" s="382">
        <v>2</v>
      </c>
      <c r="K199" s="174" t="s">
        <v>260</v>
      </c>
      <c r="L199" s="383">
        <f>IF(BD.PD7[[#This Row],[Mon]]="DOP",1,HLOOKUP(BD.PD7[[#This Row],[Mon]],$K$1:$L$2,2,FALSE))</f>
        <v>1</v>
      </c>
      <c r="M199" s="384">
        <v>31077</v>
      </c>
      <c r="N199" s="243">
        <f>BD.PD7[[#This Row],[Cant.]]*BD.PD7[[#This Row],[ Tasa ]]*BD.PD7[[#This Row],[ Precio Und.]]</f>
        <v>62154</v>
      </c>
      <c r="O199" s="386">
        <v>0</v>
      </c>
      <c r="P199" s="243">
        <f>IF(BD.PD7[[#This Row],[Liquid. '[%']]]&lt;&gt;0,(BD.PD7[[#This Row],[Valor Neto '[DOP']]]*BD.PD7[[#This Row],[Liquid. '[%']]])+BD.PD7[[#This Row],[Valor Neto '[DOP']]],BD.PD7[[#This Row],[Valor Neto '[DOP']]])</f>
        <v>62154</v>
      </c>
      <c r="Q199" s="243">
        <f>BD.PD7[[#This Row],[Ppto. Orden Interna '[DOP']]]/HLOOKUP("USD",$K$1:$L$2,2,FALSE)</f>
        <v>956.21538461538466</v>
      </c>
      <c r="R199" s="381" t="s">
        <v>408</v>
      </c>
      <c r="S199" s="387"/>
      <c r="T199" s="387"/>
      <c r="U199" s="492" t="s">
        <v>406</v>
      </c>
      <c r="V199" s="493">
        <v>801672</v>
      </c>
      <c r="W199" s="494" t="s">
        <v>368</v>
      </c>
      <c r="X199" s="495">
        <v>18</v>
      </c>
      <c r="Y199" s="388">
        <v>0.5</v>
      </c>
      <c r="Z199" s="243">
        <f>BD.PD7[[#This Row],[Av.P1 '[%']]]*BD.PD7[[#This Row],[Ppto. Orden Interna '[DOP']]]</f>
        <v>31077</v>
      </c>
      <c r="AA199" s="495">
        <v>21</v>
      </c>
      <c r="AB199" s="388">
        <v>0.5</v>
      </c>
      <c r="AC199" s="243">
        <f>BD.PD7[[#This Row],[Av.P2 '[%']]]*BD.PD7[[#This Row],[Ppto. Orden Interna '[DOP']]]</f>
        <v>31077</v>
      </c>
      <c r="AD199" s="249"/>
      <c r="AE199" s="389"/>
      <c r="AF199" s="243">
        <f>BD.PD7[[#This Row],[Av.P3 '[%']]]*BD.PD7[[#This Row],[Ppto. Orden Interna '[DOP']]]</f>
        <v>0</v>
      </c>
      <c r="AG199" s="243"/>
      <c r="AH199" s="243"/>
      <c r="AI199" s="243">
        <f>BD.PD7[[#This Row],[Av.P2 '[%']]]*BD.PD7[[#This Row],[Ppto. Orden Interna '[DOP']]]</f>
        <v>31077</v>
      </c>
      <c r="AJ199" s="243"/>
      <c r="AK199" s="243"/>
      <c r="AL199" s="243">
        <f>BD.PD7[[#This Row],[Av.P2 '[%']]]*BD.PD7[[#This Row],[Ppto. Orden Interna '[DOP']]]</f>
        <v>31077</v>
      </c>
      <c r="AM199" s="496">
        <f>BD.PD7[[#This Row],[Pago 3]]+BD.PD7[[#This Row],[Pago 2]]+BD.PD7[[#This Row],[Pago 1]]</f>
        <v>62154</v>
      </c>
      <c r="AN199" s="308" t="s">
        <v>244</v>
      </c>
      <c r="AO199" s="308" t="s">
        <v>245</v>
      </c>
      <c r="AP199" s="308" t="s">
        <v>246</v>
      </c>
      <c r="AQ199" s="308" t="s">
        <v>247</v>
      </c>
      <c r="AR199" s="308">
        <v>594</v>
      </c>
      <c r="AS199" s="308" t="s">
        <v>248</v>
      </c>
      <c r="AT199" s="249" t="s">
        <v>1277</v>
      </c>
      <c r="AU199" s="249" t="s">
        <v>1582</v>
      </c>
    </row>
    <row r="200" spans="1:47" hidden="1" x14ac:dyDescent="0.3">
      <c r="A200" s="174">
        <v>7.01</v>
      </c>
      <c r="B200" s="231"/>
      <c r="C200" s="232" t="str">
        <f>VLOOKUP(BD.PD7[[#This Row],[Pos]],PPto[],3,FALSE)</f>
        <v xml:space="preserve">7.01 Equipamiento de Acero Inoxidable </v>
      </c>
      <c r="D200" s="174" t="s">
        <v>23</v>
      </c>
      <c r="E200" s="305" t="str">
        <f>IF(BD.PD7[[#This Row],[.]]="*",VLOOKUP(BD.PD7[[#This Row],[Pos]],Presupuesto!A:H,7,FALSE),"")</f>
        <v/>
      </c>
      <c r="F200" s="234" t="s">
        <v>420</v>
      </c>
      <c r="G200" s="174" t="s">
        <v>1216</v>
      </c>
      <c r="H200" s="174"/>
      <c r="I200" s="497" t="s">
        <v>1223</v>
      </c>
      <c r="J200" s="382">
        <v>1</v>
      </c>
      <c r="K200" s="174" t="s">
        <v>260</v>
      </c>
      <c r="L200" s="383">
        <f>IF(BD.PD7[[#This Row],[Mon]]="DOP",1,HLOOKUP(BD.PD7[[#This Row],[Mon]],$K$1:$L$2,2,FALSE))</f>
        <v>1</v>
      </c>
      <c r="M200" s="384">
        <v>18719.25</v>
      </c>
      <c r="N200" s="243">
        <f>BD.PD7[[#This Row],[Cant.]]*BD.PD7[[#This Row],[ Tasa ]]*BD.PD7[[#This Row],[ Precio Und.]]</f>
        <v>18719.25</v>
      </c>
      <c r="O200" s="386">
        <v>0</v>
      </c>
      <c r="P200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0" s="243">
        <f>BD.PD7[[#This Row],[Ppto. Orden Interna '[DOP']]]/HLOOKUP("USD",$K$1:$L$2,2,FALSE)</f>
        <v>287.98846153846154</v>
      </c>
      <c r="R200" s="381" t="s">
        <v>408</v>
      </c>
      <c r="S200" s="387"/>
      <c r="T200" s="387"/>
      <c r="U200" s="492" t="s">
        <v>406</v>
      </c>
      <c r="V200" s="493">
        <v>801672</v>
      </c>
      <c r="W200" s="494" t="s">
        <v>368</v>
      </c>
      <c r="X200" s="495">
        <v>18</v>
      </c>
      <c r="Y200" s="388">
        <v>0.5</v>
      </c>
      <c r="Z200" s="243">
        <f>BD.PD7[[#This Row],[Av.P1 '[%']]]*BD.PD7[[#This Row],[Ppto. Orden Interna '[DOP']]]</f>
        <v>9359.625</v>
      </c>
      <c r="AA200" s="495">
        <v>21</v>
      </c>
      <c r="AB200" s="388">
        <v>0.5</v>
      </c>
      <c r="AC200" s="243">
        <f>BD.PD7[[#This Row],[Av.P2 '[%']]]*BD.PD7[[#This Row],[Ppto. Orden Interna '[DOP']]]</f>
        <v>9359.625</v>
      </c>
      <c r="AD200" s="249"/>
      <c r="AE200" s="389"/>
      <c r="AF200" s="243">
        <f>BD.PD7[[#This Row],[Av.P3 '[%']]]*BD.PD7[[#This Row],[Ppto. Orden Interna '[DOP']]]</f>
        <v>0</v>
      </c>
      <c r="AG200" s="243"/>
      <c r="AH200" s="243"/>
      <c r="AI200" s="243">
        <f>BD.PD7[[#This Row],[Av.P2 '[%']]]*BD.PD7[[#This Row],[Ppto. Orden Interna '[DOP']]]</f>
        <v>9359.625</v>
      </c>
      <c r="AJ200" s="243"/>
      <c r="AK200" s="243"/>
      <c r="AL200" s="243">
        <f>BD.PD7[[#This Row],[Av.P2 '[%']]]*BD.PD7[[#This Row],[Ppto. Orden Interna '[DOP']]]</f>
        <v>9359.625</v>
      </c>
      <c r="AM200" s="496">
        <f>BD.PD7[[#This Row],[Pago 3]]+BD.PD7[[#This Row],[Pago 2]]+BD.PD7[[#This Row],[Pago 1]]</f>
        <v>18719.25</v>
      </c>
      <c r="AN200" s="308" t="s">
        <v>244</v>
      </c>
      <c r="AO200" s="308" t="s">
        <v>245</v>
      </c>
      <c r="AP200" s="308" t="s">
        <v>246</v>
      </c>
      <c r="AQ200" s="308" t="s">
        <v>247</v>
      </c>
      <c r="AR200" s="308">
        <v>594</v>
      </c>
      <c r="AS200" s="308" t="s">
        <v>248</v>
      </c>
      <c r="AT200" s="249" t="s">
        <v>1277</v>
      </c>
      <c r="AU200" s="249" t="s">
        <v>1582</v>
      </c>
    </row>
    <row r="201" spans="1:47" hidden="1" x14ac:dyDescent="0.3">
      <c r="A201" s="174">
        <v>7.01</v>
      </c>
      <c r="B201" s="231"/>
      <c r="C201" s="232" t="str">
        <f>VLOOKUP(BD.PD7[[#This Row],[Pos]],PPto[],3,FALSE)</f>
        <v xml:space="preserve">7.01 Equipamiento de Acero Inoxidable </v>
      </c>
      <c r="D201" s="174" t="s">
        <v>23</v>
      </c>
      <c r="E201" s="305" t="str">
        <f>IF(BD.PD7[[#This Row],[.]]="*",VLOOKUP(BD.PD7[[#This Row],[Pos]],Presupuesto!A:H,7,FALSE),"")</f>
        <v/>
      </c>
      <c r="F201" s="234" t="s">
        <v>420</v>
      </c>
      <c r="G201" s="174" t="s">
        <v>1216</v>
      </c>
      <c r="H201" s="174"/>
      <c r="I201" s="497" t="s">
        <v>1223</v>
      </c>
      <c r="J201" s="382">
        <v>1</v>
      </c>
      <c r="K201" s="174" t="s">
        <v>260</v>
      </c>
      <c r="L201" s="383">
        <f>IF(BD.PD7[[#This Row],[Mon]]="DOP",1,HLOOKUP(BD.PD7[[#This Row],[Mon]],$K$1:$L$2,2,FALSE))</f>
        <v>1</v>
      </c>
      <c r="M201" s="384">
        <v>18719.25</v>
      </c>
      <c r="N201" s="243">
        <f>BD.PD7[[#This Row],[Cant.]]*BD.PD7[[#This Row],[ Tasa ]]*BD.PD7[[#This Row],[ Precio Und.]]</f>
        <v>18719.25</v>
      </c>
      <c r="O201" s="386">
        <v>0</v>
      </c>
      <c r="P201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1" s="243">
        <f>BD.PD7[[#This Row],[Ppto. Orden Interna '[DOP']]]/HLOOKUP("USD",$K$1:$L$2,2,FALSE)</f>
        <v>287.98846153846154</v>
      </c>
      <c r="R201" s="381" t="s">
        <v>408</v>
      </c>
      <c r="S201" s="387"/>
      <c r="T201" s="387"/>
      <c r="U201" s="492" t="s">
        <v>406</v>
      </c>
      <c r="V201" s="493">
        <v>801672</v>
      </c>
      <c r="W201" s="494" t="s">
        <v>368</v>
      </c>
      <c r="X201" s="495">
        <v>18</v>
      </c>
      <c r="Y201" s="388">
        <v>0.5</v>
      </c>
      <c r="Z201" s="243">
        <f>BD.PD7[[#This Row],[Av.P1 '[%']]]*BD.PD7[[#This Row],[Ppto. Orden Interna '[DOP']]]</f>
        <v>9359.625</v>
      </c>
      <c r="AA201" s="495">
        <v>21</v>
      </c>
      <c r="AB201" s="388">
        <v>0.5</v>
      </c>
      <c r="AC201" s="243">
        <f>BD.PD7[[#This Row],[Av.P2 '[%']]]*BD.PD7[[#This Row],[Ppto. Orden Interna '[DOP']]]</f>
        <v>9359.625</v>
      </c>
      <c r="AD201" s="249"/>
      <c r="AE201" s="389"/>
      <c r="AF201" s="243">
        <f>BD.PD7[[#This Row],[Av.P3 '[%']]]*BD.PD7[[#This Row],[Ppto. Orden Interna '[DOP']]]</f>
        <v>0</v>
      </c>
      <c r="AG201" s="243"/>
      <c r="AH201" s="243"/>
      <c r="AI201" s="243">
        <f>BD.PD7[[#This Row],[Av.P2 '[%']]]*BD.PD7[[#This Row],[Ppto. Orden Interna '[DOP']]]</f>
        <v>9359.625</v>
      </c>
      <c r="AJ201" s="243"/>
      <c r="AK201" s="243"/>
      <c r="AL201" s="243">
        <f>BD.PD7[[#This Row],[Av.P2 '[%']]]*BD.PD7[[#This Row],[Ppto. Orden Interna '[DOP']]]</f>
        <v>9359.625</v>
      </c>
      <c r="AM201" s="496">
        <f>BD.PD7[[#This Row],[Pago 3]]+BD.PD7[[#This Row],[Pago 2]]+BD.PD7[[#This Row],[Pago 1]]</f>
        <v>18719.25</v>
      </c>
      <c r="AN201" s="308" t="s">
        <v>244</v>
      </c>
      <c r="AO201" s="308" t="s">
        <v>245</v>
      </c>
      <c r="AP201" s="308" t="s">
        <v>246</v>
      </c>
      <c r="AQ201" s="308" t="s">
        <v>247</v>
      </c>
      <c r="AR201" s="308">
        <v>594</v>
      </c>
      <c r="AS201" s="308" t="s">
        <v>248</v>
      </c>
      <c r="AT201" s="249" t="s">
        <v>1277</v>
      </c>
      <c r="AU201" s="249" t="s">
        <v>1582</v>
      </c>
    </row>
    <row r="202" spans="1:47" hidden="1" x14ac:dyDescent="0.3">
      <c r="A202" s="174">
        <v>7.01</v>
      </c>
      <c r="B202" s="231"/>
      <c r="C202" s="232" t="str">
        <f>VLOOKUP(BD.PD7[[#This Row],[Pos]],PPto[],3,FALSE)</f>
        <v xml:space="preserve">7.01 Equipamiento de Acero Inoxidable </v>
      </c>
      <c r="D202" s="174" t="s">
        <v>23</v>
      </c>
      <c r="E202" s="305" t="str">
        <f>IF(BD.PD7[[#This Row],[.]]="*",VLOOKUP(BD.PD7[[#This Row],[Pos]],Presupuesto!A:H,7,FALSE),"")</f>
        <v/>
      </c>
      <c r="F202" s="234" t="s">
        <v>420</v>
      </c>
      <c r="G202" s="174" t="s">
        <v>1216</v>
      </c>
      <c r="H202" s="174"/>
      <c r="I202" s="497" t="s">
        <v>1223</v>
      </c>
      <c r="J202" s="382">
        <v>1</v>
      </c>
      <c r="K202" s="174" t="s">
        <v>260</v>
      </c>
      <c r="L202" s="383">
        <f>IF(BD.PD7[[#This Row],[Mon]]="DOP",1,HLOOKUP(BD.PD7[[#This Row],[Mon]],$K$1:$L$2,2,FALSE))</f>
        <v>1</v>
      </c>
      <c r="M202" s="384">
        <v>18719.25</v>
      </c>
      <c r="N202" s="243">
        <f>BD.PD7[[#This Row],[Cant.]]*BD.PD7[[#This Row],[ Tasa ]]*BD.PD7[[#This Row],[ Precio Und.]]</f>
        <v>18719.25</v>
      </c>
      <c r="O202" s="386">
        <v>0</v>
      </c>
      <c r="P202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2" s="243">
        <f>BD.PD7[[#This Row],[Ppto. Orden Interna '[DOP']]]/HLOOKUP("USD",$K$1:$L$2,2,FALSE)</f>
        <v>287.98846153846154</v>
      </c>
      <c r="R202" s="381" t="s">
        <v>408</v>
      </c>
      <c r="S202" s="387"/>
      <c r="T202" s="387"/>
      <c r="U202" s="492" t="s">
        <v>406</v>
      </c>
      <c r="V202" s="493">
        <v>801672</v>
      </c>
      <c r="W202" s="494" t="s">
        <v>368</v>
      </c>
      <c r="X202" s="495">
        <v>18</v>
      </c>
      <c r="Y202" s="388">
        <v>0.5</v>
      </c>
      <c r="Z202" s="243">
        <f>BD.PD7[[#This Row],[Av.P1 '[%']]]*BD.PD7[[#This Row],[Ppto. Orden Interna '[DOP']]]</f>
        <v>9359.625</v>
      </c>
      <c r="AA202" s="495">
        <v>21</v>
      </c>
      <c r="AB202" s="388">
        <v>0.5</v>
      </c>
      <c r="AC202" s="243">
        <f>BD.PD7[[#This Row],[Av.P2 '[%']]]*BD.PD7[[#This Row],[Ppto. Orden Interna '[DOP']]]</f>
        <v>9359.625</v>
      </c>
      <c r="AD202" s="249"/>
      <c r="AE202" s="389"/>
      <c r="AF202" s="243">
        <f>BD.PD7[[#This Row],[Av.P3 '[%']]]*BD.PD7[[#This Row],[Ppto. Orden Interna '[DOP']]]</f>
        <v>0</v>
      </c>
      <c r="AG202" s="243"/>
      <c r="AH202" s="243"/>
      <c r="AI202" s="243">
        <f>BD.PD7[[#This Row],[Av.P2 '[%']]]*BD.PD7[[#This Row],[Ppto. Orden Interna '[DOP']]]</f>
        <v>9359.625</v>
      </c>
      <c r="AJ202" s="243"/>
      <c r="AK202" s="243"/>
      <c r="AL202" s="243">
        <f>BD.PD7[[#This Row],[Av.P2 '[%']]]*BD.PD7[[#This Row],[Ppto. Orden Interna '[DOP']]]</f>
        <v>9359.625</v>
      </c>
      <c r="AM202" s="496">
        <f>BD.PD7[[#This Row],[Pago 3]]+BD.PD7[[#This Row],[Pago 2]]+BD.PD7[[#This Row],[Pago 1]]</f>
        <v>18719.25</v>
      </c>
      <c r="AN202" s="308" t="s">
        <v>244</v>
      </c>
      <c r="AO202" s="308" t="s">
        <v>245</v>
      </c>
      <c r="AP202" s="308" t="s">
        <v>246</v>
      </c>
      <c r="AQ202" s="308" t="s">
        <v>247</v>
      </c>
      <c r="AR202" s="308">
        <v>594</v>
      </c>
      <c r="AS202" s="308" t="s">
        <v>248</v>
      </c>
      <c r="AT202" s="249" t="s">
        <v>1277</v>
      </c>
      <c r="AU202" s="249" t="s">
        <v>1582</v>
      </c>
    </row>
    <row r="203" spans="1:47" hidden="1" x14ac:dyDescent="0.3">
      <c r="A203" s="174">
        <v>7.01</v>
      </c>
      <c r="B203" s="231"/>
      <c r="C203" s="232" t="str">
        <f>VLOOKUP(BD.PD7[[#This Row],[Pos]],PPto[],3,FALSE)</f>
        <v xml:space="preserve">7.01 Equipamiento de Acero Inoxidable </v>
      </c>
      <c r="D203" s="174" t="s">
        <v>23</v>
      </c>
      <c r="E203" s="305" t="str">
        <f>IF(BD.PD7[[#This Row],[.]]="*",VLOOKUP(BD.PD7[[#This Row],[Pos]],Presupuesto!A:H,7,FALSE),"")</f>
        <v/>
      </c>
      <c r="F203" s="234" t="s">
        <v>421</v>
      </c>
      <c r="G203" s="174" t="s">
        <v>1216</v>
      </c>
      <c r="H203" s="174"/>
      <c r="I203" s="497" t="s">
        <v>1223</v>
      </c>
      <c r="J203" s="382">
        <v>1</v>
      </c>
      <c r="K203" s="174" t="s">
        <v>260</v>
      </c>
      <c r="L203" s="383">
        <f>IF(BD.PD7[[#This Row],[Mon]]="DOP",1,HLOOKUP(BD.PD7[[#This Row],[Mon]],$K$1:$L$2,2,FALSE))</f>
        <v>1</v>
      </c>
      <c r="M203" s="384">
        <v>29335.5</v>
      </c>
      <c r="N203" s="243">
        <f>BD.PD7[[#This Row],[Cant.]]*BD.PD7[[#This Row],[ Tasa ]]*BD.PD7[[#This Row],[ Precio Und.]]</f>
        <v>29335.5</v>
      </c>
      <c r="O203" s="386">
        <v>0</v>
      </c>
      <c r="P203" s="243">
        <f>IF(BD.PD7[[#This Row],[Liquid. '[%']]]&lt;&gt;0,(BD.PD7[[#This Row],[Valor Neto '[DOP']]]*BD.PD7[[#This Row],[Liquid. '[%']]])+BD.PD7[[#This Row],[Valor Neto '[DOP']]],BD.PD7[[#This Row],[Valor Neto '[DOP']]])</f>
        <v>29335.5</v>
      </c>
      <c r="Q203" s="243">
        <f>BD.PD7[[#This Row],[Ppto. Orden Interna '[DOP']]]/HLOOKUP("USD",$K$1:$L$2,2,FALSE)</f>
        <v>451.31538461538463</v>
      </c>
      <c r="R203" s="381" t="s">
        <v>408</v>
      </c>
      <c r="S203" s="387"/>
      <c r="T203" s="387"/>
      <c r="U203" s="492" t="s">
        <v>406</v>
      </c>
      <c r="V203" s="493">
        <v>801672</v>
      </c>
      <c r="W203" s="494" t="s">
        <v>368</v>
      </c>
      <c r="X203" s="495">
        <v>18</v>
      </c>
      <c r="Y203" s="388">
        <v>0.5</v>
      </c>
      <c r="Z203" s="243">
        <f>BD.PD7[[#This Row],[Av.P1 '[%']]]*BD.PD7[[#This Row],[Ppto. Orden Interna '[DOP']]]</f>
        <v>14667.75</v>
      </c>
      <c r="AA203" s="495">
        <v>21</v>
      </c>
      <c r="AB203" s="388">
        <v>0.5</v>
      </c>
      <c r="AC203" s="243">
        <f>BD.PD7[[#This Row],[Av.P2 '[%']]]*BD.PD7[[#This Row],[Ppto. Orden Interna '[DOP']]]</f>
        <v>14667.75</v>
      </c>
      <c r="AD203" s="249"/>
      <c r="AE203" s="389"/>
      <c r="AF203" s="243">
        <f>BD.PD7[[#This Row],[Av.P3 '[%']]]*BD.PD7[[#This Row],[Ppto. Orden Interna '[DOP']]]</f>
        <v>0</v>
      </c>
      <c r="AG203" s="243"/>
      <c r="AH203" s="243"/>
      <c r="AI203" s="243">
        <f>BD.PD7[[#This Row],[Av.P2 '[%']]]*BD.PD7[[#This Row],[Ppto. Orden Interna '[DOP']]]</f>
        <v>14667.75</v>
      </c>
      <c r="AJ203" s="243"/>
      <c r="AK203" s="243"/>
      <c r="AL203" s="243">
        <f>BD.PD7[[#This Row],[Av.P2 '[%']]]*BD.PD7[[#This Row],[Ppto. Orden Interna '[DOP']]]</f>
        <v>14667.75</v>
      </c>
      <c r="AM203" s="496">
        <f>BD.PD7[[#This Row],[Pago 3]]+BD.PD7[[#This Row],[Pago 2]]+BD.PD7[[#This Row],[Pago 1]]</f>
        <v>29335.5</v>
      </c>
      <c r="AN203" s="308" t="s">
        <v>244</v>
      </c>
      <c r="AO203" s="308" t="s">
        <v>245</v>
      </c>
      <c r="AP203" s="308" t="s">
        <v>246</v>
      </c>
      <c r="AQ203" s="308" t="s">
        <v>247</v>
      </c>
      <c r="AR203" s="308">
        <v>594</v>
      </c>
      <c r="AS203" s="308" t="s">
        <v>248</v>
      </c>
      <c r="AT203" s="249" t="s">
        <v>1277</v>
      </c>
      <c r="AU203" s="249" t="s">
        <v>1582</v>
      </c>
    </row>
    <row r="204" spans="1:47" hidden="1" x14ac:dyDescent="0.3">
      <c r="A204" s="174">
        <v>7.01</v>
      </c>
      <c r="B204" s="231"/>
      <c r="C204" s="232" t="str">
        <f>VLOOKUP(BD.PD7[[#This Row],[Pos]],PPto[],3,FALSE)</f>
        <v xml:space="preserve">7.01 Equipamiento de Acero Inoxidable </v>
      </c>
      <c r="D204" s="174" t="s">
        <v>23</v>
      </c>
      <c r="E204" s="305" t="str">
        <f>IF(BD.PD7[[#This Row],[.]]="*",VLOOKUP(BD.PD7[[#This Row],[Pos]],Presupuesto!A:H,7,FALSE),"")</f>
        <v/>
      </c>
      <c r="F204" s="234" t="s">
        <v>422</v>
      </c>
      <c r="G204" s="174" t="s">
        <v>1216</v>
      </c>
      <c r="H204" s="174"/>
      <c r="I204" s="497" t="s">
        <v>1223</v>
      </c>
      <c r="J204" s="382">
        <v>3</v>
      </c>
      <c r="K204" s="174" t="s">
        <v>260</v>
      </c>
      <c r="L204" s="383">
        <f>IF(BD.PD7[[#This Row],[Mon]]="DOP",1,HLOOKUP(BD.PD7[[#This Row],[Mon]],$K$1:$L$2,2,FALSE))</f>
        <v>1</v>
      </c>
      <c r="M204" s="384">
        <v>42300</v>
      </c>
      <c r="N204" s="243">
        <f>BD.PD7[[#This Row],[Cant.]]*BD.PD7[[#This Row],[ Tasa ]]*BD.PD7[[#This Row],[ Precio Und.]]</f>
        <v>126900</v>
      </c>
      <c r="O204" s="386">
        <v>0</v>
      </c>
      <c r="P204" s="243">
        <f>IF(BD.PD7[[#This Row],[Liquid. '[%']]]&lt;&gt;0,(BD.PD7[[#This Row],[Valor Neto '[DOP']]]*BD.PD7[[#This Row],[Liquid. '[%']]])+BD.PD7[[#This Row],[Valor Neto '[DOP']]],BD.PD7[[#This Row],[Valor Neto '[DOP']]])</f>
        <v>126900</v>
      </c>
      <c r="Q204" s="243">
        <f>BD.PD7[[#This Row],[Ppto. Orden Interna '[DOP']]]/HLOOKUP("USD",$K$1:$L$2,2,FALSE)</f>
        <v>1952.3076923076924</v>
      </c>
      <c r="R204" s="381" t="s">
        <v>408</v>
      </c>
      <c r="S204" s="387"/>
      <c r="T204" s="387"/>
      <c r="U204" s="492" t="s">
        <v>406</v>
      </c>
      <c r="V204" s="493">
        <v>801672</v>
      </c>
      <c r="W204" s="494" t="s">
        <v>368</v>
      </c>
      <c r="X204" s="495">
        <v>18</v>
      </c>
      <c r="Y204" s="388">
        <v>0.5</v>
      </c>
      <c r="Z204" s="243">
        <f>BD.PD7[[#This Row],[Av.P1 '[%']]]*BD.PD7[[#This Row],[Ppto. Orden Interna '[DOP']]]</f>
        <v>63450</v>
      </c>
      <c r="AA204" s="495">
        <v>21</v>
      </c>
      <c r="AB204" s="388">
        <v>0.5</v>
      </c>
      <c r="AC204" s="243">
        <f>BD.PD7[[#This Row],[Av.P2 '[%']]]*BD.PD7[[#This Row],[Ppto. Orden Interna '[DOP']]]</f>
        <v>63450</v>
      </c>
      <c r="AD204" s="249"/>
      <c r="AE204" s="389"/>
      <c r="AF204" s="243">
        <f>BD.PD7[[#This Row],[Av.P3 '[%']]]*BD.PD7[[#This Row],[Ppto. Orden Interna '[DOP']]]</f>
        <v>0</v>
      </c>
      <c r="AG204" s="243"/>
      <c r="AH204" s="243"/>
      <c r="AI204" s="243">
        <f>BD.PD7[[#This Row],[Av.P2 '[%']]]*BD.PD7[[#This Row],[Ppto. Orden Interna '[DOP']]]</f>
        <v>63450</v>
      </c>
      <c r="AJ204" s="243"/>
      <c r="AK204" s="243"/>
      <c r="AL204" s="243">
        <f>BD.PD7[[#This Row],[Av.P2 '[%']]]*BD.PD7[[#This Row],[Ppto. Orden Interna '[DOP']]]</f>
        <v>63450</v>
      </c>
      <c r="AM204" s="496">
        <f>BD.PD7[[#This Row],[Pago 3]]+BD.PD7[[#This Row],[Pago 2]]+BD.PD7[[#This Row],[Pago 1]]</f>
        <v>126900</v>
      </c>
      <c r="AN204" s="308" t="s">
        <v>244</v>
      </c>
      <c r="AO204" s="308" t="s">
        <v>245</v>
      </c>
      <c r="AP204" s="308" t="s">
        <v>246</v>
      </c>
      <c r="AQ204" s="308" t="s">
        <v>247</v>
      </c>
      <c r="AR204" s="308">
        <v>594</v>
      </c>
      <c r="AS204" s="308" t="s">
        <v>248</v>
      </c>
      <c r="AT204" s="249" t="s">
        <v>1277</v>
      </c>
      <c r="AU204" s="249" t="s">
        <v>1582</v>
      </c>
    </row>
    <row r="205" spans="1:47" hidden="1" x14ac:dyDescent="0.3">
      <c r="A205" s="174">
        <v>7.01</v>
      </c>
      <c r="B205" s="231"/>
      <c r="C205" s="232" t="str">
        <f>VLOOKUP(BD.PD7[[#This Row],[Pos]],PPto[],3,FALSE)</f>
        <v xml:space="preserve">7.01 Equipamiento de Acero Inoxidable </v>
      </c>
      <c r="D205" s="174" t="s">
        <v>23</v>
      </c>
      <c r="E205" s="305" t="str">
        <f>IF(BD.PD7[[#This Row],[.]]="*",VLOOKUP(BD.PD7[[#This Row],[Pos]],Presupuesto!A:H,7,FALSE),"")</f>
        <v/>
      </c>
      <c r="F205" s="234" t="s">
        <v>423</v>
      </c>
      <c r="G205" s="174" t="s">
        <v>1216</v>
      </c>
      <c r="H205" s="174"/>
      <c r="I205" s="497" t="s">
        <v>1223</v>
      </c>
      <c r="J205" s="382">
        <v>1</v>
      </c>
      <c r="K205" s="174" t="s">
        <v>260</v>
      </c>
      <c r="L205" s="383">
        <f>IF(BD.PD7[[#This Row],[Mon]]="DOP",1,HLOOKUP(BD.PD7[[#This Row],[Mon]],$K$1:$L$2,2,FALSE))</f>
        <v>1</v>
      </c>
      <c r="M205" s="384">
        <v>36573</v>
      </c>
      <c r="N205" s="243">
        <f>BD.PD7[[#This Row],[Cant.]]*BD.PD7[[#This Row],[ Tasa ]]*BD.PD7[[#This Row],[ Precio Und.]]</f>
        <v>36573</v>
      </c>
      <c r="O205" s="386">
        <v>0</v>
      </c>
      <c r="P205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205" s="243">
        <f>BD.PD7[[#This Row],[Ppto. Orden Interna '[DOP']]]/HLOOKUP("USD",$K$1:$L$2,2,FALSE)</f>
        <v>562.6615384615385</v>
      </c>
      <c r="R205" s="381" t="s">
        <v>408</v>
      </c>
      <c r="S205" s="387"/>
      <c r="T205" s="387"/>
      <c r="U205" s="492" t="s">
        <v>406</v>
      </c>
      <c r="V205" s="493">
        <v>801672</v>
      </c>
      <c r="W205" s="494" t="s">
        <v>368</v>
      </c>
      <c r="X205" s="495">
        <v>18</v>
      </c>
      <c r="Y205" s="388">
        <v>0.5</v>
      </c>
      <c r="Z205" s="243">
        <f>BD.PD7[[#This Row],[Av.P1 '[%']]]*BD.PD7[[#This Row],[Ppto. Orden Interna '[DOP']]]</f>
        <v>18286.5</v>
      </c>
      <c r="AA205" s="495">
        <v>21</v>
      </c>
      <c r="AB205" s="388">
        <v>0.5</v>
      </c>
      <c r="AC205" s="243">
        <f>BD.PD7[[#This Row],[Av.P2 '[%']]]*BD.PD7[[#This Row],[Ppto. Orden Interna '[DOP']]]</f>
        <v>18286.5</v>
      </c>
      <c r="AD205" s="249"/>
      <c r="AE205" s="389"/>
      <c r="AF205" s="243">
        <f>BD.PD7[[#This Row],[Av.P3 '[%']]]*BD.PD7[[#This Row],[Ppto. Orden Interna '[DOP']]]</f>
        <v>0</v>
      </c>
      <c r="AG205" s="243"/>
      <c r="AH205" s="243"/>
      <c r="AI205" s="243">
        <f>BD.PD7[[#This Row],[Av.P2 '[%']]]*BD.PD7[[#This Row],[Ppto. Orden Interna '[DOP']]]</f>
        <v>18286.5</v>
      </c>
      <c r="AJ205" s="243"/>
      <c r="AK205" s="243"/>
      <c r="AL205" s="243">
        <f>BD.PD7[[#This Row],[Av.P2 '[%']]]*BD.PD7[[#This Row],[Ppto. Orden Interna '[DOP']]]</f>
        <v>18286.5</v>
      </c>
      <c r="AM205" s="496">
        <f>BD.PD7[[#This Row],[Pago 3]]+BD.PD7[[#This Row],[Pago 2]]+BD.PD7[[#This Row],[Pago 1]]</f>
        <v>36573</v>
      </c>
      <c r="AN205" s="308" t="s">
        <v>244</v>
      </c>
      <c r="AO205" s="308" t="s">
        <v>245</v>
      </c>
      <c r="AP205" s="308" t="s">
        <v>246</v>
      </c>
      <c r="AQ205" s="308" t="s">
        <v>247</v>
      </c>
      <c r="AR205" s="308">
        <v>594</v>
      </c>
      <c r="AS205" s="308" t="s">
        <v>248</v>
      </c>
      <c r="AT205" s="249" t="s">
        <v>1277</v>
      </c>
      <c r="AU205" s="249" t="s">
        <v>1582</v>
      </c>
    </row>
    <row r="206" spans="1:47" hidden="1" x14ac:dyDescent="0.3">
      <c r="A206" s="174">
        <v>7.01</v>
      </c>
      <c r="B206" s="231"/>
      <c r="C206" s="232" t="str">
        <f>VLOOKUP(BD.PD7[[#This Row],[Pos]],PPto[],3,FALSE)</f>
        <v xml:space="preserve">7.01 Equipamiento de Acero Inoxidable </v>
      </c>
      <c r="D206" s="174" t="s">
        <v>23</v>
      </c>
      <c r="E206" s="305" t="str">
        <f>IF(BD.PD7[[#This Row],[.]]="*",VLOOKUP(BD.PD7[[#This Row],[Pos]],Presupuesto!A:H,7,FALSE),"")</f>
        <v/>
      </c>
      <c r="F206" s="234" t="s">
        <v>423</v>
      </c>
      <c r="G206" s="174" t="s">
        <v>1216</v>
      </c>
      <c r="H206" s="174"/>
      <c r="I206" s="497" t="s">
        <v>1223</v>
      </c>
      <c r="J206" s="382">
        <v>1</v>
      </c>
      <c r="K206" s="174" t="s">
        <v>260</v>
      </c>
      <c r="L206" s="383">
        <f>IF(BD.PD7[[#This Row],[Mon]]="DOP",1,HLOOKUP(BD.PD7[[#This Row],[Mon]],$K$1:$L$2,2,FALSE))</f>
        <v>1</v>
      </c>
      <c r="M206" s="384">
        <v>36573</v>
      </c>
      <c r="N206" s="243">
        <f>BD.PD7[[#This Row],[Cant.]]*BD.PD7[[#This Row],[ Tasa ]]*BD.PD7[[#This Row],[ Precio Und.]]</f>
        <v>36573</v>
      </c>
      <c r="O206" s="386">
        <v>0</v>
      </c>
      <c r="P206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206" s="243">
        <f>BD.PD7[[#This Row],[Ppto. Orden Interna '[DOP']]]/HLOOKUP("USD",$K$1:$L$2,2,FALSE)</f>
        <v>562.6615384615385</v>
      </c>
      <c r="R206" s="381" t="s">
        <v>408</v>
      </c>
      <c r="S206" s="387"/>
      <c r="T206" s="387"/>
      <c r="U206" s="492" t="s">
        <v>406</v>
      </c>
      <c r="V206" s="493">
        <v>801672</v>
      </c>
      <c r="W206" s="494" t="s">
        <v>368</v>
      </c>
      <c r="X206" s="495">
        <v>18</v>
      </c>
      <c r="Y206" s="388">
        <v>0.5</v>
      </c>
      <c r="Z206" s="243">
        <f>BD.PD7[[#This Row],[Av.P1 '[%']]]*BD.PD7[[#This Row],[Ppto. Orden Interna '[DOP']]]</f>
        <v>18286.5</v>
      </c>
      <c r="AA206" s="495">
        <v>21</v>
      </c>
      <c r="AB206" s="388">
        <v>0.5</v>
      </c>
      <c r="AC206" s="243">
        <f>BD.PD7[[#This Row],[Av.P2 '[%']]]*BD.PD7[[#This Row],[Ppto. Orden Interna '[DOP']]]</f>
        <v>18286.5</v>
      </c>
      <c r="AD206" s="249"/>
      <c r="AE206" s="389"/>
      <c r="AF206" s="243">
        <f>BD.PD7[[#This Row],[Av.P3 '[%']]]*BD.PD7[[#This Row],[Ppto. Orden Interna '[DOP']]]</f>
        <v>0</v>
      </c>
      <c r="AG206" s="243"/>
      <c r="AH206" s="243"/>
      <c r="AI206" s="243">
        <f>BD.PD7[[#This Row],[Av.P2 '[%']]]*BD.PD7[[#This Row],[Ppto. Orden Interna '[DOP']]]</f>
        <v>18286.5</v>
      </c>
      <c r="AJ206" s="243"/>
      <c r="AK206" s="243"/>
      <c r="AL206" s="243">
        <f>BD.PD7[[#This Row],[Av.P2 '[%']]]*BD.PD7[[#This Row],[Ppto. Orden Interna '[DOP']]]</f>
        <v>18286.5</v>
      </c>
      <c r="AM206" s="496">
        <f>BD.PD7[[#This Row],[Pago 3]]+BD.PD7[[#This Row],[Pago 2]]+BD.PD7[[#This Row],[Pago 1]]</f>
        <v>36573</v>
      </c>
      <c r="AN206" s="308" t="s">
        <v>244</v>
      </c>
      <c r="AO206" s="308" t="s">
        <v>245</v>
      </c>
      <c r="AP206" s="308" t="s">
        <v>246</v>
      </c>
      <c r="AQ206" s="308" t="s">
        <v>247</v>
      </c>
      <c r="AR206" s="308">
        <v>594</v>
      </c>
      <c r="AS206" s="308" t="s">
        <v>248</v>
      </c>
      <c r="AT206" s="249" t="s">
        <v>1277</v>
      </c>
      <c r="AU206" s="249" t="s">
        <v>1582</v>
      </c>
    </row>
    <row r="207" spans="1:47" hidden="1" x14ac:dyDescent="0.3">
      <c r="A207" s="174">
        <v>7.01</v>
      </c>
      <c r="B207" s="231"/>
      <c r="C207" s="232" t="str">
        <f>VLOOKUP(BD.PD7[[#This Row],[Pos]],PPto[],3,FALSE)</f>
        <v xml:space="preserve">7.01 Equipamiento de Acero Inoxidable </v>
      </c>
      <c r="D207" s="174" t="s">
        <v>23</v>
      </c>
      <c r="E207" s="305" t="str">
        <f>IF(BD.PD7[[#This Row],[.]]="*",VLOOKUP(BD.PD7[[#This Row],[Pos]],Presupuesto!A:H,7,FALSE),"")</f>
        <v/>
      </c>
      <c r="F207" s="234" t="s">
        <v>423</v>
      </c>
      <c r="G207" s="174" t="s">
        <v>1216</v>
      </c>
      <c r="H207" s="174"/>
      <c r="I207" s="497" t="s">
        <v>1223</v>
      </c>
      <c r="J207" s="382">
        <v>2</v>
      </c>
      <c r="K207" s="174" t="s">
        <v>260</v>
      </c>
      <c r="L207" s="383">
        <f>IF(BD.PD7[[#This Row],[Mon]]="DOP",1,HLOOKUP(BD.PD7[[#This Row],[Mon]],$K$1:$L$2,2,FALSE))</f>
        <v>1</v>
      </c>
      <c r="M207" s="384">
        <v>36573</v>
      </c>
      <c r="N207" s="243">
        <f>BD.PD7[[#This Row],[Cant.]]*BD.PD7[[#This Row],[ Tasa ]]*BD.PD7[[#This Row],[ Precio Und.]]</f>
        <v>73146</v>
      </c>
      <c r="O207" s="386">
        <v>0</v>
      </c>
      <c r="P207" s="243">
        <f>IF(BD.PD7[[#This Row],[Liquid. '[%']]]&lt;&gt;0,(BD.PD7[[#This Row],[Valor Neto '[DOP']]]*BD.PD7[[#This Row],[Liquid. '[%']]])+BD.PD7[[#This Row],[Valor Neto '[DOP']]],BD.PD7[[#This Row],[Valor Neto '[DOP']]])</f>
        <v>73146</v>
      </c>
      <c r="Q207" s="243">
        <f>BD.PD7[[#This Row],[Ppto. Orden Interna '[DOP']]]/HLOOKUP("USD",$K$1:$L$2,2,FALSE)</f>
        <v>1125.323076923077</v>
      </c>
      <c r="R207" s="381" t="s">
        <v>408</v>
      </c>
      <c r="S207" s="387"/>
      <c r="T207" s="387"/>
      <c r="U207" s="492" t="s">
        <v>406</v>
      </c>
      <c r="V207" s="493">
        <v>801672</v>
      </c>
      <c r="W207" s="494" t="s">
        <v>368</v>
      </c>
      <c r="X207" s="495">
        <v>18</v>
      </c>
      <c r="Y207" s="388">
        <v>0.5</v>
      </c>
      <c r="Z207" s="243">
        <f>BD.PD7[[#This Row],[Av.P1 '[%']]]*BD.PD7[[#This Row],[Ppto. Orden Interna '[DOP']]]</f>
        <v>36573</v>
      </c>
      <c r="AA207" s="495">
        <v>21</v>
      </c>
      <c r="AB207" s="388">
        <v>0.5</v>
      </c>
      <c r="AC207" s="243">
        <f>BD.PD7[[#This Row],[Av.P2 '[%']]]*BD.PD7[[#This Row],[Ppto. Orden Interna '[DOP']]]</f>
        <v>36573</v>
      </c>
      <c r="AD207" s="249"/>
      <c r="AE207" s="389"/>
      <c r="AF207" s="243">
        <f>BD.PD7[[#This Row],[Av.P3 '[%']]]*BD.PD7[[#This Row],[Ppto. Orden Interna '[DOP']]]</f>
        <v>0</v>
      </c>
      <c r="AG207" s="243"/>
      <c r="AH207" s="243"/>
      <c r="AI207" s="243">
        <f>BD.PD7[[#This Row],[Av.P2 '[%']]]*BD.PD7[[#This Row],[Ppto. Orden Interna '[DOP']]]</f>
        <v>36573</v>
      </c>
      <c r="AJ207" s="243"/>
      <c r="AK207" s="243"/>
      <c r="AL207" s="243">
        <f>BD.PD7[[#This Row],[Av.P2 '[%']]]*BD.PD7[[#This Row],[Ppto. Orden Interna '[DOP']]]</f>
        <v>36573</v>
      </c>
      <c r="AM207" s="496">
        <f>BD.PD7[[#This Row],[Pago 3]]+BD.PD7[[#This Row],[Pago 2]]+BD.PD7[[#This Row],[Pago 1]]</f>
        <v>73146</v>
      </c>
      <c r="AN207" s="308" t="s">
        <v>244</v>
      </c>
      <c r="AO207" s="308" t="s">
        <v>245</v>
      </c>
      <c r="AP207" s="308" t="s">
        <v>246</v>
      </c>
      <c r="AQ207" s="308" t="s">
        <v>247</v>
      </c>
      <c r="AR207" s="308">
        <v>594</v>
      </c>
      <c r="AS207" s="308" t="s">
        <v>248</v>
      </c>
      <c r="AT207" s="249" t="s">
        <v>1277</v>
      </c>
      <c r="AU207" s="249" t="s">
        <v>1582</v>
      </c>
    </row>
    <row r="208" spans="1:47" hidden="1" x14ac:dyDescent="0.3">
      <c r="A208" s="174">
        <v>7.01</v>
      </c>
      <c r="B208" s="231"/>
      <c r="C208" s="232" t="str">
        <f>VLOOKUP(BD.PD7[[#This Row],[Pos]],PPto[],3,FALSE)</f>
        <v xml:space="preserve">7.01 Equipamiento de Acero Inoxidable </v>
      </c>
      <c r="D208" s="174" t="s">
        <v>23</v>
      </c>
      <c r="E208" s="305" t="str">
        <f>IF(BD.PD7[[#This Row],[.]]="*",VLOOKUP(BD.PD7[[#This Row],[Pos]],Presupuesto!A:H,7,FALSE),"")</f>
        <v/>
      </c>
      <c r="F208" s="234" t="s">
        <v>424</v>
      </c>
      <c r="G208" s="174" t="s">
        <v>1216</v>
      </c>
      <c r="H208" s="174"/>
      <c r="I208" s="497" t="s">
        <v>1223</v>
      </c>
      <c r="J208" s="382">
        <v>1</v>
      </c>
      <c r="K208" s="174" t="s">
        <v>260</v>
      </c>
      <c r="L208" s="383">
        <f>IF(BD.PD7[[#This Row],[Mon]]="DOP",1,HLOOKUP(BD.PD7[[#This Row],[Mon]],$K$1:$L$2,2,FALSE))</f>
        <v>1</v>
      </c>
      <c r="M208" s="384">
        <v>32742</v>
      </c>
      <c r="N208" s="243">
        <f>BD.PD7[[#This Row],[Cant.]]*BD.PD7[[#This Row],[ Tasa ]]*BD.PD7[[#This Row],[ Precio Und.]]</f>
        <v>32742</v>
      </c>
      <c r="O208" s="386">
        <v>0</v>
      </c>
      <c r="P208" s="243">
        <f>IF(BD.PD7[[#This Row],[Liquid. '[%']]]&lt;&gt;0,(BD.PD7[[#This Row],[Valor Neto '[DOP']]]*BD.PD7[[#This Row],[Liquid. '[%']]])+BD.PD7[[#This Row],[Valor Neto '[DOP']]],BD.PD7[[#This Row],[Valor Neto '[DOP']]])</f>
        <v>32742</v>
      </c>
      <c r="Q208" s="243">
        <f>BD.PD7[[#This Row],[Ppto. Orden Interna '[DOP']]]/HLOOKUP("USD",$K$1:$L$2,2,FALSE)</f>
        <v>503.72307692307692</v>
      </c>
      <c r="R208" s="381" t="s">
        <v>408</v>
      </c>
      <c r="S208" s="387"/>
      <c r="T208" s="387"/>
      <c r="U208" s="492" t="s">
        <v>406</v>
      </c>
      <c r="V208" s="493">
        <v>801672</v>
      </c>
      <c r="W208" s="494" t="s">
        <v>368</v>
      </c>
      <c r="X208" s="495">
        <v>18</v>
      </c>
      <c r="Y208" s="388">
        <v>0.5</v>
      </c>
      <c r="Z208" s="243">
        <f>BD.PD7[[#This Row],[Av.P1 '[%']]]*BD.PD7[[#This Row],[Ppto. Orden Interna '[DOP']]]</f>
        <v>16371</v>
      </c>
      <c r="AA208" s="495">
        <v>21</v>
      </c>
      <c r="AB208" s="388">
        <v>0.5</v>
      </c>
      <c r="AC208" s="243">
        <f>BD.PD7[[#This Row],[Av.P2 '[%']]]*BD.PD7[[#This Row],[Ppto. Orden Interna '[DOP']]]</f>
        <v>16371</v>
      </c>
      <c r="AD208" s="249"/>
      <c r="AE208" s="389"/>
      <c r="AF208" s="243">
        <f>BD.PD7[[#This Row],[Av.P3 '[%']]]*BD.PD7[[#This Row],[Ppto. Orden Interna '[DOP']]]</f>
        <v>0</v>
      </c>
      <c r="AG208" s="243"/>
      <c r="AH208" s="243"/>
      <c r="AI208" s="243">
        <f>BD.PD7[[#This Row],[Av.P2 '[%']]]*BD.PD7[[#This Row],[Ppto. Orden Interna '[DOP']]]</f>
        <v>16371</v>
      </c>
      <c r="AJ208" s="243"/>
      <c r="AK208" s="243"/>
      <c r="AL208" s="243">
        <f>BD.PD7[[#This Row],[Av.P2 '[%']]]*BD.PD7[[#This Row],[Ppto. Orden Interna '[DOP']]]</f>
        <v>16371</v>
      </c>
      <c r="AM208" s="496">
        <f>BD.PD7[[#This Row],[Pago 3]]+BD.PD7[[#This Row],[Pago 2]]+BD.PD7[[#This Row],[Pago 1]]</f>
        <v>32742</v>
      </c>
      <c r="AN208" s="308" t="s">
        <v>244</v>
      </c>
      <c r="AO208" s="308" t="s">
        <v>245</v>
      </c>
      <c r="AP208" s="308" t="s">
        <v>246</v>
      </c>
      <c r="AQ208" s="308" t="s">
        <v>247</v>
      </c>
      <c r="AR208" s="308">
        <v>594</v>
      </c>
      <c r="AS208" s="308" t="s">
        <v>248</v>
      </c>
      <c r="AT208" s="249" t="s">
        <v>1277</v>
      </c>
      <c r="AU208" s="249" t="s">
        <v>1582</v>
      </c>
    </row>
    <row r="209" spans="1:47" hidden="1" x14ac:dyDescent="0.3">
      <c r="A209" s="174">
        <v>7.01</v>
      </c>
      <c r="B209" s="231"/>
      <c r="C209" s="232" t="str">
        <f>VLOOKUP(BD.PD7[[#This Row],[Pos]],PPto[],3,FALSE)</f>
        <v xml:space="preserve">7.01 Equipamiento de Acero Inoxidable </v>
      </c>
      <c r="D209" s="174" t="s">
        <v>23</v>
      </c>
      <c r="E209" s="305" t="str">
        <f>IF(BD.PD7[[#This Row],[.]]="*",VLOOKUP(BD.PD7[[#This Row],[Pos]],Presupuesto!A:H,7,FALSE),"")</f>
        <v/>
      </c>
      <c r="F209" s="234" t="s">
        <v>425</v>
      </c>
      <c r="G209" s="174" t="s">
        <v>1216</v>
      </c>
      <c r="H209" s="174"/>
      <c r="I209" s="497" t="s">
        <v>1223</v>
      </c>
      <c r="J209" s="382">
        <v>1</v>
      </c>
      <c r="K209" s="174" t="s">
        <v>260</v>
      </c>
      <c r="L209" s="383">
        <f>IF(BD.PD7[[#This Row],[Mon]]="DOP",1,HLOOKUP(BD.PD7[[#This Row],[Mon]],$K$1:$L$2,2,FALSE))</f>
        <v>1</v>
      </c>
      <c r="M209" s="384">
        <v>18719.25</v>
      </c>
      <c r="N209" s="243">
        <f>BD.PD7[[#This Row],[Cant.]]*BD.PD7[[#This Row],[ Tasa ]]*BD.PD7[[#This Row],[ Precio Und.]]</f>
        <v>18719.25</v>
      </c>
      <c r="O209" s="386">
        <v>0</v>
      </c>
      <c r="P209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209" s="243">
        <f>BD.PD7[[#This Row],[Ppto. Orden Interna '[DOP']]]/HLOOKUP("USD",$K$1:$L$2,2,FALSE)</f>
        <v>287.98846153846154</v>
      </c>
      <c r="R209" s="381" t="s">
        <v>408</v>
      </c>
      <c r="S209" s="387"/>
      <c r="T209" s="387"/>
      <c r="U209" s="492" t="s">
        <v>406</v>
      </c>
      <c r="V209" s="493">
        <v>801672</v>
      </c>
      <c r="W209" s="494" t="s">
        <v>368</v>
      </c>
      <c r="X209" s="495">
        <v>18</v>
      </c>
      <c r="Y209" s="388">
        <v>0.5</v>
      </c>
      <c r="Z209" s="243">
        <f>BD.PD7[[#This Row],[Av.P1 '[%']]]*BD.PD7[[#This Row],[Ppto. Orden Interna '[DOP']]]</f>
        <v>9359.625</v>
      </c>
      <c r="AA209" s="495">
        <v>21</v>
      </c>
      <c r="AB209" s="388">
        <v>0.5</v>
      </c>
      <c r="AC209" s="243">
        <f>BD.PD7[[#This Row],[Av.P2 '[%']]]*BD.PD7[[#This Row],[Ppto. Orden Interna '[DOP']]]</f>
        <v>9359.625</v>
      </c>
      <c r="AD209" s="249"/>
      <c r="AE209" s="389"/>
      <c r="AF209" s="243">
        <f>BD.PD7[[#This Row],[Av.P3 '[%']]]*BD.PD7[[#This Row],[Ppto. Orden Interna '[DOP']]]</f>
        <v>0</v>
      </c>
      <c r="AG209" s="243"/>
      <c r="AH209" s="243"/>
      <c r="AI209" s="243">
        <f>BD.PD7[[#This Row],[Av.P2 '[%']]]*BD.PD7[[#This Row],[Ppto. Orden Interna '[DOP']]]</f>
        <v>9359.625</v>
      </c>
      <c r="AJ209" s="243"/>
      <c r="AK209" s="243"/>
      <c r="AL209" s="243">
        <f>BD.PD7[[#This Row],[Av.P2 '[%']]]*BD.PD7[[#This Row],[Ppto. Orden Interna '[DOP']]]</f>
        <v>9359.625</v>
      </c>
      <c r="AM209" s="496">
        <f>BD.PD7[[#This Row],[Pago 3]]+BD.PD7[[#This Row],[Pago 2]]+BD.PD7[[#This Row],[Pago 1]]</f>
        <v>18719.25</v>
      </c>
      <c r="AN209" s="308" t="s">
        <v>244</v>
      </c>
      <c r="AO209" s="308" t="s">
        <v>245</v>
      </c>
      <c r="AP209" s="308" t="s">
        <v>246</v>
      </c>
      <c r="AQ209" s="308" t="s">
        <v>247</v>
      </c>
      <c r="AR209" s="308">
        <v>594</v>
      </c>
      <c r="AS209" s="308" t="s">
        <v>248</v>
      </c>
      <c r="AT209" s="249" t="s">
        <v>1277</v>
      </c>
      <c r="AU209" s="249" t="s">
        <v>1582</v>
      </c>
    </row>
    <row r="210" spans="1:47" hidden="1" x14ac:dyDescent="0.3">
      <c r="A210" s="174">
        <v>7.01</v>
      </c>
      <c r="B210" s="231"/>
      <c r="C210" s="232" t="str">
        <f>VLOOKUP(BD.PD7[[#This Row],[Pos]],PPto[],3,FALSE)</f>
        <v xml:space="preserve">7.01 Equipamiento de Acero Inoxidable </v>
      </c>
      <c r="D210" s="174" t="s">
        <v>23</v>
      </c>
      <c r="E210" s="305" t="str">
        <f>IF(BD.PD7[[#This Row],[.]]="*",VLOOKUP(BD.PD7[[#This Row],[Pos]],Presupuesto!A:H,7,FALSE),"")</f>
        <v/>
      </c>
      <c r="F210" s="234" t="s">
        <v>426</v>
      </c>
      <c r="G210" s="174" t="s">
        <v>1216</v>
      </c>
      <c r="H210" s="174"/>
      <c r="I210" s="497" t="s">
        <v>1223</v>
      </c>
      <c r="J210" s="382">
        <v>1</v>
      </c>
      <c r="K210" s="174" t="s">
        <v>260</v>
      </c>
      <c r="L210" s="383">
        <f>IF(BD.PD7[[#This Row],[Mon]]="DOP",1,HLOOKUP(BD.PD7[[#This Row],[Mon]],$K$1:$L$2,2,FALSE))</f>
        <v>1</v>
      </c>
      <c r="M210" s="384">
        <v>37736.25</v>
      </c>
      <c r="N210" s="243">
        <f>BD.PD7[[#This Row],[Cant.]]*BD.PD7[[#This Row],[ Tasa ]]*BD.PD7[[#This Row],[ Precio Und.]]</f>
        <v>37736.25</v>
      </c>
      <c r="O210" s="386">
        <v>0</v>
      </c>
      <c r="P210" s="243">
        <f>IF(BD.PD7[[#This Row],[Liquid. '[%']]]&lt;&gt;0,(BD.PD7[[#This Row],[Valor Neto '[DOP']]]*BD.PD7[[#This Row],[Liquid. '[%']]])+BD.PD7[[#This Row],[Valor Neto '[DOP']]],BD.PD7[[#This Row],[Valor Neto '[DOP']]])</f>
        <v>37736.25</v>
      </c>
      <c r="Q210" s="243">
        <f>BD.PD7[[#This Row],[Ppto. Orden Interna '[DOP']]]/HLOOKUP("USD",$K$1:$L$2,2,FALSE)</f>
        <v>580.55769230769226</v>
      </c>
      <c r="R210" s="381" t="s">
        <v>408</v>
      </c>
      <c r="S210" s="387"/>
      <c r="T210" s="387"/>
      <c r="U210" s="492" t="s">
        <v>406</v>
      </c>
      <c r="V210" s="493">
        <v>801672</v>
      </c>
      <c r="W210" s="494" t="s">
        <v>368</v>
      </c>
      <c r="X210" s="495">
        <v>18</v>
      </c>
      <c r="Y210" s="388">
        <v>0.5</v>
      </c>
      <c r="Z210" s="243">
        <f>BD.PD7[[#This Row],[Av.P1 '[%']]]*BD.PD7[[#This Row],[Ppto. Orden Interna '[DOP']]]</f>
        <v>18868.125</v>
      </c>
      <c r="AA210" s="495">
        <v>21</v>
      </c>
      <c r="AB210" s="388">
        <v>0.5</v>
      </c>
      <c r="AC210" s="243">
        <f>BD.PD7[[#This Row],[Av.P2 '[%']]]*BD.PD7[[#This Row],[Ppto. Orden Interna '[DOP']]]</f>
        <v>18868.125</v>
      </c>
      <c r="AD210" s="249"/>
      <c r="AE210" s="389"/>
      <c r="AF210" s="243">
        <f>BD.PD7[[#This Row],[Av.P3 '[%']]]*BD.PD7[[#This Row],[Ppto. Orden Interna '[DOP']]]</f>
        <v>0</v>
      </c>
      <c r="AG210" s="243"/>
      <c r="AH210" s="243"/>
      <c r="AI210" s="243">
        <f>BD.PD7[[#This Row],[Av.P2 '[%']]]*BD.PD7[[#This Row],[Ppto. Orden Interna '[DOP']]]</f>
        <v>18868.125</v>
      </c>
      <c r="AJ210" s="243"/>
      <c r="AK210" s="243"/>
      <c r="AL210" s="243">
        <f>BD.PD7[[#This Row],[Av.P2 '[%']]]*BD.PD7[[#This Row],[Ppto. Orden Interna '[DOP']]]</f>
        <v>18868.125</v>
      </c>
      <c r="AM210" s="496">
        <f>BD.PD7[[#This Row],[Pago 3]]+BD.PD7[[#This Row],[Pago 2]]+BD.PD7[[#This Row],[Pago 1]]</f>
        <v>37736.25</v>
      </c>
      <c r="AN210" s="308" t="s">
        <v>244</v>
      </c>
      <c r="AO210" s="308" t="s">
        <v>245</v>
      </c>
      <c r="AP210" s="308" t="s">
        <v>246</v>
      </c>
      <c r="AQ210" s="308" t="s">
        <v>247</v>
      </c>
      <c r="AR210" s="308">
        <v>594</v>
      </c>
      <c r="AS210" s="308" t="s">
        <v>248</v>
      </c>
      <c r="AT210" s="249" t="s">
        <v>1277</v>
      </c>
      <c r="AU210" s="249" t="s">
        <v>1582</v>
      </c>
    </row>
    <row r="211" spans="1:47" hidden="1" x14ac:dyDescent="0.3">
      <c r="A211" s="174">
        <v>7.01</v>
      </c>
      <c r="B211" s="231"/>
      <c r="C211" s="232" t="str">
        <f>VLOOKUP(BD.PD7[[#This Row],[Pos]],PPto[],3,FALSE)</f>
        <v xml:space="preserve">7.01 Equipamiento de Acero Inoxidable </v>
      </c>
      <c r="D211" s="174" t="s">
        <v>23</v>
      </c>
      <c r="E211" s="305" t="str">
        <f>IF(BD.PD7[[#This Row],[.]]="*",VLOOKUP(BD.PD7[[#This Row],[Pos]],Presupuesto!A:H,7,FALSE),"")</f>
        <v/>
      </c>
      <c r="F211" s="234" t="s">
        <v>426</v>
      </c>
      <c r="G211" s="174" t="s">
        <v>1216</v>
      </c>
      <c r="H211" s="174"/>
      <c r="I211" s="497" t="s">
        <v>1223</v>
      </c>
      <c r="J211" s="382">
        <v>2</v>
      </c>
      <c r="K211" s="174" t="s">
        <v>260</v>
      </c>
      <c r="L211" s="383">
        <f>IF(BD.PD7[[#This Row],[Mon]]="DOP",1,HLOOKUP(BD.PD7[[#This Row],[Mon]],$K$1:$L$2,2,FALSE))</f>
        <v>1</v>
      </c>
      <c r="M211" s="384">
        <v>37736.25</v>
      </c>
      <c r="N211" s="243">
        <f>BD.PD7[[#This Row],[Cant.]]*BD.PD7[[#This Row],[ Tasa ]]*BD.PD7[[#This Row],[ Precio Und.]]</f>
        <v>75472.5</v>
      </c>
      <c r="O211" s="386">
        <v>0</v>
      </c>
      <c r="P211" s="243">
        <f>IF(BD.PD7[[#This Row],[Liquid. '[%']]]&lt;&gt;0,(BD.PD7[[#This Row],[Valor Neto '[DOP']]]*BD.PD7[[#This Row],[Liquid. '[%']]])+BD.PD7[[#This Row],[Valor Neto '[DOP']]],BD.PD7[[#This Row],[Valor Neto '[DOP']]])</f>
        <v>75472.5</v>
      </c>
      <c r="Q211" s="243">
        <f>BD.PD7[[#This Row],[Ppto. Orden Interna '[DOP']]]/HLOOKUP("USD",$K$1:$L$2,2,FALSE)</f>
        <v>1161.1153846153845</v>
      </c>
      <c r="R211" s="381" t="s">
        <v>408</v>
      </c>
      <c r="S211" s="387"/>
      <c r="T211" s="387"/>
      <c r="U211" s="492" t="s">
        <v>406</v>
      </c>
      <c r="V211" s="493">
        <v>801672</v>
      </c>
      <c r="W211" s="494" t="s">
        <v>368</v>
      </c>
      <c r="X211" s="495">
        <v>18</v>
      </c>
      <c r="Y211" s="388">
        <v>0.5</v>
      </c>
      <c r="Z211" s="243">
        <f>BD.PD7[[#This Row],[Av.P1 '[%']]]*BD.PD7[[#This Row],[Ppto. Orden Interna '[DOP']]]</f>
        <v>37736.25</v>
      </c>
      <c r="AA211" s="495">
        <v>21</v>
      </c>
      <c r="AB211" s="388">
        <v>0.5</v>
      </c>
      <c r="AC211" s="243">
        <f>BD.PD7[[#This Row],[Av.P2 '[%']]]*BD.PD7[[#This Row],[Ppto. Orden Interna '[DOP']]]</f>
        <v>37736.25</v>
      </c>
      <c r="AD211" s="249"/>
      <c r="AE211" s="389"/>
      <c r="AF211" s="243">
        <f>BD.PD7[[#This Row],[Av.P3 '[%']]]*BD.PD7[[#This Row],[Ppto. Orden Interna '[DOP']]]</f>
        <v>0</v>
      </c>
      <c r="AG211" s="243"/>
      <c r="AH211" s="243"/>
      <c r="AI211" s="243">
        <f>BD.PD7[[#This Row],[Av.P2 '[%']]]*BD.PD7[[#This Row],[Ppto. Orden Interna '[DOP']]]</f>
        <v>37736.25</v>
      </c>
      <c r="AJ211" s="243"/>
      <c r="AK211" s="243"/>
      <c r="AL211" s="243">
        <f>BD.PD7[[#This Row],[Av.P2 '[%']]]*BD.PD7[[#This Row],[Ppto. Orden Interna '[DOP']]]</f>
        <v>37736.25</v>
      </c>
      <c r="AM211" s="496">
        <f>BD.PD7[[#This Row],[Pago 3]]+BD.PD7[[#This Row],[Pago 2]]+BD.PD7[[#This Row],[Pago 1]]</f>
        <v>75472.5</v>
      </c>
      <c r="AN211" s="308" t="s">
        <v>244</v>
      </c>
      <c r="AO211" s="308" t="s">
        <v>245</v>
      </c>
      <c r="AP211" s="308" t="s">
        <v>246</v>
      </c>
      <c r="AQ211" s="308" t="s">
        <v>247</v>
      </c>
      <c r="AR211" s="308">
        <v>594</v>
      </c>
      <c r="AS211" s="308" t="s">
        <v>248</v>
      </c>
      <c r="AT211" s="249" t="s">
        <v>1277</v>
      </c>
      <c r="AU211" s="249" t="s">
        <v>1582</v>
      </c>
    </row>
    <row r="212" spans="1:47" hidden="1" x14ac:dyDescent="0.3">
      <c r="A212" s="174">
        <v>7.01</v>
      </c>
      <c r="B212" s="231"/>
      <c r="C212" s="232" t="str">
        <f>VLOOKUP(BD.PD7[[#This Row],[Pos]],PPto[],3,FALSE)</f>
        <v xml:space="preserve">7.01 Equipamiento de Acero Inoxidable </v>
      </c>
      <c r="D212" s="174" t="s">
        <v>23</v>
      </c>
      <c r="E212" s="305" t="str">
        <f>IF(BD.PD7[[#This Row],[.]]="*",VLOOKUP(BD.PD7[[#This Row],[Pos]],Presupuesto!A:H,7,FALSE),"")</f>
        <v/>
      </c>
      <c r="F212" s="234" t="s">
        <v>427</v>
      </c>
      <c r="G212" s="174" t="s">
        <v>1216</v>
      </c>
      <c r="H212" s="174"/>
      <c r="I212" s="497" t="s">
        <v>1223</v>
      </c>
      <c r="J212" s="382">
        <v>1</v>
      </c>
      <c r="K212" s="174" t="s">
        <v>260</v>
      </c>
      <c r="L212" s="383">
        <f>IF(BD.PD7[[#This Row],[Mon]]="DOP",1,HLOOKUP(BD.PD7[[#This Row],[Mon]],$K$1:$L$2,2,FALSE))</f>
        <v>1</v>
      </c>
      <c r="M212" s="384">
        <v>25000</v>
      </c>
      <c r="N212" s="243">
        <f>BD.PD7[[#This Row],[Cant.]]*BD.PD7[[#This Row],[ Tasa ]]*BD.PD7[[#This Row],[ Precio Und.]]</f>
        <v>25000</v>
      </c>
      <c r="O212" s="386">
        <v>0</v>
      </c>
      <c r="P212" s="243">
        <f>IF(BD.PD7[[#This Row],[Liquid. '[%']]]&lt;&gt;0,(BD.PD7[[#This Row],[Valor Neto '[DOP']]]*BD.PD7[[#This Row],[Liquid. '[%']]])+BD.PD7[[#This Row],[Valor Neto '[DOP']]],BD.PD7[[#This Row],[Valor Neto '[DOP']]])</f>
        <v>25000</v>
      </c>
      <c r="Q212" s="243">
        <f>BD.PD7[[#This Row],[Ppto. Orden Interna '[DOP']]]/HLOOKUP("USD",$K$1:$L$2,2,FALSE)</f>
        <v>384.61538461538464</v>
      </c>
      <c r="R212" s="381" t="s">
        <v>408</v>
      </c>
      <c r="S212" s="387"/>
      <c r="T212" s="387"/>
      <c r="U212" s="492" t="s">
        <v>406</v>
      </c>
      <c r="V212" s="493">
        <v>801672</v>
      </c>
      <c r="W212" s="494" t="s">
        <v>368</v>
      </c>
      <c r="X212" s="495">
        <v>18</v>
      </c>
      <c r="Y212" s="388">
        <v>0.5</v>
      </c>
      <c r="Z212" s="243">
        <f>BD.PD7[[#This Row],[Av.P1 '[%']]]*BD.PD7[[#This Row],[Ppto. Orden Interna '[DOP']]]</f>
        <v>12500</v>
      </c>
      <c r="AA212" s="495">
        <v>21</v>
      </c>
      <c r="AB212" s="388">
        <v>0.5</v>
      </c>
      <c r="AC212" s="243">
        <f>BD.PD7[[#This Row],[Av.P2 '[%']]]*BD.PD7[[#This Row],[Ppto. Orden Interna '[DOP']]]</f>
        <v>12500</v>
      </c>
      <c r="AD212" s="249"/>
      <c r="AE212" s="389"/>
      <c r="AF212" s="243">
        <f>BD.PD7[[#This Row],[Av.P3 '[%']]]*BD.PD7[[#This Row],[Ppto. Orden Interna '[DOP']]]</f>
        <v>0</v>
      </c>
      <c r="AG212" s="243"/>
      <c r="AH212" s="243"/>
      <c r="AI212" s="243">
        <f>BD.PD7[[#This Row],[Av.P2 '[%']]]*BD.PD7[[#This Row],[Ppto. Orden Interna '[DOP']]]</f>
        <v>12500</v>
      </c>
      <c r="AJ212" s="243"/>
      <c r="AK212" s="243"/>
      <c r="AL212" s="243">
        <f>BD.PD7[[#This Row],[Av.P2 '[%']]]*BD.PD7[[#This Row],[Ppto. Orden Interna '[DOP']]]</f>
        <v>12500</v>
      </c>
      <c r="AM212" s="496">
        <f>BD.PD7[[#This Row],[Pago 3]]+BD.PD7[[#This Row],[Pago 2]]+BD.PD7[[#This Row],[Pago 1]]</f>
        <v>25000</v>
      </c>
      <c r="AN212" s="308" t="s">
        <v>244</v>
      </c>
      <c r="AO212" s="308" t="s">
        <v>245</v>
      </c>
      <c r="AP212" s="308" t="s">
        <v>246</v>
      </c>
      <c r="AQ212" s="308" t="s">
        <v>247</v>
      </c>
      <c r="AR212" s="308">
        <v>594</v>
      </c>
      <c r="AS212" s="308" t="s">
        <v>248</v>
      </c>
      <c r="AT212" s="249" t="s">
        <v>1277</v>
      </c>
      <c r="AU212" s="249" t="s">
        <v>1582</v>
      </c>
    </row>
    <row r="213" spans="1:47" hidden="1" x14ac:dyDescent="0.3">
      <c r="A213" s="174">
        <v>7.02</v>
      </c>
      <c r="B213" s="231" t="s">
        <v>243</v>
      </c>
      <c r="C213" s="232" t="str">
        <f>VLOOKUP(BD.PD7[[#This Row],[Pos]],PPto[],3,FALSE)</f>
        <v>7.02 Cocina, Patio Comidas y Rostizería</v>
      </c>
      <c r="D213" s="233" t="s">
        <v>243</v>
      </c>
      <c r="E213" s="305">
        <f>IF(BD.PD7[[#This Row],[.]]="*",VLOOKUP(BD.PD7[[#This Row],[Pos]],Presupuesto!A:H,7,FALSE),"")</f>
        <v>57974.172187301585</v>
      </c>
      <c r="F213" s="234"/>
      <c r="G213" s="174"/>
      <c r="H213" s="174"/>
      <c r="I213" s="174"/>
      <c r="J213" s="392">
        <v>1</v>
      </c>
      <c r="K213" s="233" t="s">
        <v>117</v>
      </c>
      <c r="L213" s="383">
        <f>IF(BD.PD7[[#This Row],[Mon]]="DOP",1,HLOOKUP(BD.PD7[[#This Row],[Mon]],$K$1:$L$2,2,FALSE))</f>
        <v>65</v>
      </c>
      <c r="M213" s="490">
        <v>0</v>
      </c>
      <c r="N213" s="243">
        <f>BD.PD7[[#This Row],[Cant.]]*BD.PD7[[#This Row],[ Tasa ]]*BD.PD7[[#This Row],[ Precio Und.]]</f>
        <v>0</v>
      </c>
      <c r="O213" s="491">
        <v>0</v>
      </c>
      <c r="P213" s="243">
        <f>IF(BD.PD7[[#This Row],[Liquid. '[%']]]&lt;&gt;0,(BD.PD7[[#This Row],[Valor Neto '[DOP']]]*BD.PD7[[#This Row],[Liquid. '[%']]])+BD.PD7[[#This Row],[Valor Neto '[DOP']]],BD.PD7[[#This Row],[Valor Neto '[DOP']]])</f>
        <v>0</v>
      </c>
      <c r="Q213" s="243">
        <f>BD.PD7[[#This Row],[Ppto. Orden Interna '[DOP']]]/HLOOKUP("USD",$K$1:$L$2,2,FALSE)</f>
        <v>0</v>
      </c>
      <c r="R213" s="381"/>
      <c r="S213" s="387"/>
      <c r="T213" s="387"/>
      <c r="U213" s="492" t="s">
        <v>406</v>
      </c>
      <c r="V213" s="493">
        <v>801672</v>
      </c>
      <c r="W213" s="494"/>
      <c r="X213" s="495"/>
      <c r="Y213" s="388"/>
      <c r="Z213" s="243">
        <f>BD.PD7[[#This Row],[Av.P1 '[%']]]*BD.PD7[[#This Row],[Ppto. Orden Interna '[DOP']]]</f>
        <v>0</v>
      </c>
      <c r="AA213" s="249"/>
      <c r="AB213" s="389"/>
      <c r="AC213" s="243">
        <f>BD.PD7[[#This Row],[Av.P2 '[%']]]*BD.PD7[[#This Row],[Ppto. Orden Interna '[DOP']]]</f>
        <v>0</v>
      </c>
      <c r="AD213" s="249"/>
      <c r="AE213" s="389"/>
      <c r="AF213" s="243">
        <f>BD.PD7[[#This Row],[Av.P3 '[%']]]*BD.PD7[[#This Row],[Ppto. Orden Interna '[DOP']]]</f>
        <v>0</v>
      </c>
      <c r="AG213" s="243"/>
      <c r="AH213" s="243"/>
      <c r="AI213" s="243">
        <f>BD.PD7[[#This Row],[Av.P2 '[%']]]*BD.PD7[[#This Row],[Ppto. Orden Interna '[DOP']]]</f>
        <v>0</v>
      </c>
      <c r="AJ213" s="243"/>
      <c r="AK213" s="243"/>
      <c r="AL213" s="243">
        <f>BD.PD7[[#This Row],[Av.P2 '[%']]]*BD.PD7[[#This Row],[Ppto. Orden Interna '[DOP']]]</f>
        <v>0</v>
      </c>
      <c r="AM213" s="496">
        <f>BD.PD7[[#This Row],[Pago 3]]+BD.PD7[[#This Row],[Pago 2]]+BD.PD7[[#This Row],[Pago 1]]</f>
        <v>0</v>
      </c>
      <c r="AN213" s="308" t="s">
        <v>244</v>
      </c>
      <c r="AO213" s="308" t="s">
        <v>245</v>
      </c>
      <c r="AP213" s="308" t="s">
        <v>246</v>
      </c>
      <c r="AQ213" s="308" t="s">
        <v>247</v>
      </c>
      <c r="AR213" s="308">
        <v>594</v>
      </c>
      <c r="AS213" s="308" t="s">
        <v>248</v>
      </c>
      <c r="AT213" s="249" t="s">
        <v>1277</v>
      </c>
      <c r="AU213" s="249" t="s">
        <v>1582</v>
      </c>
    </row>
    <row r="214" spans="1:47" ht="27.6" hidden="1" x14ac:dyDescent="0.3">
      <c r="A214" s="174">
        <v>7.02</v>
      </c>
      <c r="B214" s="231"/>
      <c r="C214" s="232" t="str">
        <f>VLOOKUP(BD.PD7[[#This Row],[Pos]],PPto[],3,FALSE)</f>
        <v>7.02 Cocina, Patio Comidas y Rostizería</v>
      </c>
      <c r="D214" s="174" t="s">
        <v>23</v>
      </c>
      <c r="E214" s="305" t="str">
        <f>IF(BD.PD7[[#This Row],[.]]="*",VLOOKUP(BD.PD7[[#This Row],[Pos]],Presupuesto!A:H,7,FALSE),"")</f>
        <v/>
      </c>
      <c r="F214" s="234" t="s">
        <v>428</v>
      </c>
      <c r="G214" s="174" t="s">
        <v>1219</v>
      </c>
      <c r="H214" s="174">
        <v>4512501388</v>
      </c>
      <c r="I214" s="497" t="s">
        <v>1223</v>
      </c>
      <c r="J214" s="382">
        <v>2</v>
      </c>
      <c r="K214" s="174" t="s">
        <v>117</v>
      </c>
      <c r="L214" s="383">
        <f>IF(BD.PD7[[#This Row],[Mon]]="DOP",1,HLOOKUP(BD.PD7[[#This Row],[Mon]],$K$1:$L$2,2,FALSE))</f>
        <v>65</v>
      </c>
      <c r="M214" s="384">
        <v>14132</v>
      </c>
      <c r="N214" s="243">
        <f>BD.PD7[[#This Row],[Cant.]]*BD.PD7[[#This Row],[ Tasa ]]*BD.PD7[[#This Row],[ Precio Und.]]</f>
        <v>1837160</v>
      </c>
      <c r="O214" s="386">
        <v>0</v>
      </c>
      <c r="P214" s="243">
        <f>IF(BD.PD7[[#This Row],[Liquid. '[%']]]&lt;&gt;0,(BD.PD7[[#This Row],[Valor Neto '[DOP']]]*BD.PD7[[#This Row],[Liquid. '[%']]])+BD.PD7[[#This Row],[Valor Neto '[DOP']]],BD.PD7[[#This Row],[Valor Neto '[DOP']]])</f>
        <v>1837160</v>
      </c>
      <c r="Q214" s="243">
        <f>BD.PD7[[#This Row],[Ppto. Orden Interna '[DOP']]]/HLOOKUP("USD",$K$1:$L$2,2,FALSE)</f>
        <v>28264</v>
      </c>
      <c r="R214" s="381" t="s">
        <v>429</v>
      </c>
      <c r="S214" s="387"/>
      <c r="T214" s="387"/>
      <c r="U214" s="492" t="s">
        <v>406</v>
      </c>
      <c r="V214" s="493">
        <v>801672</v>
      </c>
      <c r="W214" s="494" t="s">
        <v>430</v>
      </c>
      <c r="X214" s="495">
        <v>5</v>
      </c>
      <c r="Y214" s="388">
        <v>0.6</v>
      </c>
      <c r="Z214" s="243">
        <f>BD.PD7[[#This Row],[Av.P1 '[%']]]*BD.PD7[[#This Row],[Ppto. Orden Interna '[DOP']]]</f>
        <v>1102296</v>
      </c>
      <c r="AA214" s="495">
        <v>21</v>
      </c>
      <c r="AB214" s="388">
        <v>0.4</v>
      </c>
      <c r="AC214" s="243">
        <f>BD.PD7[[#This Row],[Av.P2 '[%']]]*BD.PD7[[#This Row],[Ppto. Orden Interna '[DOP']]]</f>
        <v>734864</v>
      </c>
      <c r="AD214" s="249"/>
      <c r="AE214" s="389"/>
      <c r="AF214" s="243">
        <f>BD.PD7[[#This Row],[Av.P3 '[%']]]*BD.PD7[[#This Row],[Ppto. Orden Interna '[DOP']]]</f>
        <v>0</v>
      </c>
      <c r="AG214" s="243"/>
      <c r="AH214" s="243"/>
      <c r="AI214" s="243">
        <f>BD.PD7[[#This Row],[Av.P2 '[%']]]*BD.PD7[[#This Row],[Ppto. Orden Interna '[DOP']]]</f>
        <v>734864</v>
      </c>
      <c r="AJ214" s="243"/>
      <c r="AK214" s="243"/>
      <c r="AL214" s="243">
        <f>BD.PD7[[#This Row],[Av.P2 '[%']]]*BD.PD7[[#This Row],[Ppto. Orden Interna '[DOP']]]</f>
        <v>734864</v>
      </c>
      <c r="AM214" s="496">
        <f>BD.PD7[[#This Row],[Pago 3]]+BD.PD7[[#This Row],[Pago 2]]+BD.PD7[[#This Row],[Pago 1]]</f>
        <v>1837160</v>
      </c>
      <c r="AN214" s="308" t="s">
        <v>244</v>
      </c>
      <c r="AO214" s="308" t="s">
        <v>245</v>
      </c>
      <c r="AP214" s="308" t="s">
        <v>246</v>
      </c>
      <c r="AQ214" s="308" t="s">
        <v>247</v>
      </c>
      <c r="AR214" s="308">
        <v>594</v>
      </c>
      <c r="AS214" s="308" t="s">
        <v>258</v>
      </c>
      <c r="AT214" s="249" t="s">
        <v>1277</v>
      </c>
      <c r="AU214" s="249" t="s">
        <v>1582</v>
      </c>
    </row>
    <row r="215" spans="1:47" ht="27.6" hidden="1" x14ac:dyDescent="0.3">
      <c r="A215" s="174">
        <v>7.02</v>
      </c>
      <c r="B215" s="231"/>
      <c r="C215" s="232" t="str">
        <f>VLOOKUP(BD.PD7[[#This Row],[Pos]],PPto[],3,FALSE)</f>
        <v>7.02 Cocina, Patio Comidas y Rostizería</v>
      </c>
      <c r="D215" s="174" t="s">
        <v>23</v>
      </c>
      <c r="E215" s="305" t="str">
        <f>IF(BD.PD7[[#This Row],[.]]="*",VLOOKUP(BD.PD7[[#This Row],[Pos]],Presupuesto!A:H,7,FALSE),"")</f>
        <v/>
      </c>
      <c r="F215" s="234" t="s">
        <v>431</v>
      </c>
      <c r="G215" s="174" t="s">
        <v>1219</v>
      </c>
      <c r="H215" s="174">
        <v>4512501388</v>
      </c>
      <c r="I215" s="497" t="s">
        <v>1223</v>
      </c>
      <c r="J215" s="382">
        <v>2</v>
      </c>
      <c r="K215" s="174" t="s">
        <v>117</v>
      </c>
      <c r="L215" s="383">
        <f>IF(BD.PD7[[#This Row],[Mon]]="DOP",1,HLOOKUP(BD.PD7[[#This Row],[Mon]],$K$1:$L$2,2,FALSE))</f>
        <v>65</v>
      </c>
      <c r="M215" s="384">
        <v>1690.92</v>
      </c>
      <c r="N215" s="243">
        <f>BD.PD7[[#This Row],[Cant.]]*BD.PD7[[#This Row],[ Tasa ]]*BD.PD7[[#This Row],[ Precio Und.]]</f>
        <v>219819.6</v>
      </c>
      <c r="O215" s="386">
        <v>0</v>
      </c>
      <c r="P215" s="243">
        <f>IF(BD.PD7[[#This Row],[Liquid. '[%']]]&lt;&gt;0,(BD.PD7[[#This Row],[Valor Neto '[DOP']]]*BD.PD7[[#This Row],[Liquid. '[%']]])+BD.PD7[[#This Row],[Valor Neto '[DOP']]],BD.PD7[[#This Row],[Valor Neto '[DOP']]])</f>
        <v>219819.6</v>
      </c>
      <c r="Q215" s="243">
        <f>BD.PD7[[#This Row],[Ppto. Orden Interna '[DOP']]]/HLOOKUP("USD",$K$1:$L$2,2,FALSE)</f>
        <v>3381.84</v>
      </c>
      <c r="R215" s="381" t="s">
        <v>429</v>
      </c>
      <c r="S215" s="387"/>
      <c r="T215" s="387"/>
      <c r="U215" s="492" t="s">
        <v>406</v>
      </c>
      <c r="V215" s="493">
        <v>801672</v>
      </c>
      <c r="W215" s="494" t="s">
        <v>430</v>
      </c>
      <c r="X215" s="495">
        <v>5</v>
      </c>
      <c r="Y215" s="388">
        <v>0.6</v>
      </c>
      <c r="Z215" s="243">
        <f>BD.PD7[[#This Row],[Av.P1 '[%']]]*BD.PD7[[#This Row],[Ppto. Orden Interna '[DOP']]]</f>
        <v>131891.76</v>
      </c>
      <c r="AA215" s="495">
        <v>21</v>
      </c>
      <c r="AB215" s="388">
        <v>0.4</v>
      </c>
      <c r="AC215" s="243">
        <f>BD.PD7[[#This Row],[Av.P2 '[%']]]*BD.PD7[[#This Row],[Ppto. Orden Interna '[DOP']]]</f>
        <v>87927.840000000011</v>
      </c>
      <c r="AD215" s="249"/>
      <c r="AE215" s="389"/>
      <c r="AF215" s="243">
        <f>BD.PD7[[#This Row],[Av.P3 '[%']]]*BD.PD7[[#This Row],[Ppto. Orden Interna '[DOP']]]</f>
        <v>0</v>
      </c>
      <c r="AG215" s="243"/>
      <c r="AH215" s="243"/>
      <c r="AI215" s="243">
        <f>BD.PD7[[#This Row],[Av.P2 '[%']]]*BD.PD7[[#This Row],[Ppto. Orden Interna '[DOP']]]</f>
        <v>87927.840000000011</v>
      </c>
      <c r="AJ215" s="243"/>
      <c r="AK215" s="243"/>
      <c r="AL215" s="243">
        <f>BD.PD7[[#This Row],[Av.P2 '[%']]]*BD.PD7[[#This Row],[Ppto. Orden Interna '[DOP']]]</f>
        <v>87927.840000000011</v>
      </c>
      <c r="AM215" s="496">
        <f>BD.PD7[[#This Row],[Pago 3]]+BD.PD7[[#This Row],[Pago 2]]+BD.PD7[[#This Row],[Pago 1]]</f>
        <v>219819.60000000003</v>
      </c>
      <c r="AN215" s="308" t="s">
        <v>244</v>
      </c>
      <c r="AO215" s="308" t="s">
        <v>245</v>
      </c>
      <c r="AP215" s="308" t="s">
        <v>246</v>
      </c>
      <c r="AQ215" s="308" t="s">
        <v>247</v>
      </c>
      <c r="AR215" s="308">
        <v>594</v>
      </c>
      <c r="AS215" s="308" t="s">
        <v>258</v>
      </c>
      <c r="AT215" s="249" t="s">
        <v>1277</v>
      </c>
      <c r="AU215" s="249" t="s">
        <v>1582</v>
      </c>
    </row>
    <row r="216" spans="1:47" ht="27.6" hidden="1" x14ac:dyDescent="0.3">
      <c r="A216" s="174">
        <v>7.02</v>
      </c>
      <c r="B216" s="231"/>
      <c r="C216" s="232" t="str">
        <f>VLOOKUP(BD.PD7[[#This Row],[Pos]],PPto[],3,FALSE)</f>
        <v>7.02 Cocina, Patio Comidas y Rostizería</v>
      </c>
      <c r="D216" s="174" t="s">
        <v>23</v>
      </c>
      <c r="E216" s="305" t="str">
        <f>IF(BD.PD7[[#This Row],[.]]="*",VLOOKUP(BD.PD7[[#This Row],[Pos]],Presupuesto!A:H,7,FALSE),"")</f>
        <v/>
      </c>
      <c r="F216" s="234" t="s">
        <v>432</v>
      </c>
      <c r="G216" s="174" t="s">
        <v>1219</v>
      </c>
      <c r="H216" s="174">
        <v>4512501388</v>
      </c>
      <c r="I216" s="497" t="s">
        <v>1223</v>
      </c>
      <c r="J216" s="382">
        <v>2</v>
      </c>
      <c r="K216" s="174" t="s">
        <v>117</v>
      </c>
      <c r="L216" s="383">
        <f>IF(BD.PD7[[#This Row],[Mon]]="DOP",1,HLOOKUP(BD.PD7[[#This Row],[Mon]],$K$1:$L$2,2,FALSE))</f>
        <v>65</v>
      </c>
      <c r="M216" s="384">
        <v>300</v>
      </c>
      <c r="N216" s="243">
        <f>BD.PD7[[#This Row],[Cant.]]*BD.PD7[[#This Row],[ Tasa ]]*BD.PD7[[#This Row],[ Precio Und.]]</f>
        <v>39000</v>
      </c>
      <c r="O216" s="386">
        <v>0</v>
      </c>
      <c r="P216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216" s="243">
        <f>BD.PD7[[#This Row],[Ppto. Orden Interna '[DOP']]]/HLOOKUP("USD",$K$1:$L$2,2,FALSE)</f>
        <v>600</v>
      </c>
      <c r="R216" s="381" t="s">
        <v>429</v>
      </c>
      <c r="S216" s="387"/>
      <c r="T216" s="387"/>
      <c r="U216" s="492" t="s">
        <v>406</v>
      </c>
      <c r="V216" s="493">
        <v>801672</v>
      </c>
      <c r="W216" s="494" t="s">
        <v>430</v>
      </c>
      <c r="X216" s="495">
        <v>5</v>
      </c>
      <c r="Y216" s="388">
        <v>0.6</v>
      </c>
      <c r="Z216" s="243">
        <f>BD.PD7[[#This Row],[Av.P1 '[%']]]*BD.PD7[[#This Row],[Ppto. Orden Interna '[DOP']]]</f>
        <v>23400</v>
      </c>
      <c r="AA216" s="495">
        <v>21</v>
      </c>
      <c r="AB216" s="388">
        <v>0.4</v>
      </c>
      <c r="AC216" s="243">
        <f>BD.PD7[[#This Row],[Av.P2 '[%']]]*BD.PD7[[#This Row],[Ppto. Orden Interna '[DOP']]]</f>
        <v>15600</v>
      </c>
      <c r="AD216" s="249"/>
      <c r="AE216" s="389"/>
      <c r="AF216" s="243">
        <f>BD.PD7[[#This Row],[Av.P3 '[%']]]*BD.PD7[[#This Row],[Ppto. Orden Interna '[DOP']]]</f>
        <v>0</v>
      </c>
      <c r="AG216" s="243"/>
      <c r="AH216" s="243"/>
      <c r="AI216" s="243">
        <f>BD.PD7[[#This Row],[Av.P2 '[%']]]*BD.PD7[[#This Row],[Ppto. Orden Interna '[DOP']]]</f>
        <v>15600</v>
      </c>
      <c r="AJ216" s="243"/>
      <c r="AK216" s="243"/>
      <c r="AL216" s="243">
        <f>BD.PD7[[#This Row],[Av.P2 '[%']]]*BD.PD7[[#This Row],[Ppto. Orden Interna '[DOP']]]</f>
        <v>15600</v>
      </c>
      <c r="AM216" s="496">
        <f>BD.PD7[[#This Row],[Pago 3]]+BD.PD7[[#This Row],[Pago 2]]+BD.PD7[[#This Row],[Pago 1]]</f>
        <v>39000</v>
      </c>
      <c r="AN216" s="308" t="s">
        <v>244</v>
      </c>
      <c r="AO216" s="308" t="s">
        <v>245</v>
      </c>
      <c r="AP216" s="308" t="s">
        <v>246</v>
      </c>
      <c r="AQ216" s="308" t="s">
        <v>247</v>
      </c>
      <c r="AR216" s="308">
        <v>594</v>
      </c>
      <c r="AS216" s="308" t="s">
        <v>258</v>
      </c>
      <c r="AT216" s="249" t="s">
        <v>1277</v>
      </c>
      <c r="AU216" s="249" t="s">
        <v>1582</v>
      </c>
    </row>
    <row r="217" spans="1:47" ht="27.6" hidden="1" x14ac:dyDescent="0.3">
      <c r="A217" s="174">
        <v>7.02</v>
      </c>
      <c r="B217" s="231"/>
      <c r="C217" s="232" t="str">
        <f>VLOOKUP(BD.PD7[[#This Row],[Pos]],PPto[],3,FALSE)</f>
        <v>7.02 Cocina, Patio Comidas y Rostizería</v>
      </c>
      <c r="D217" s="174" t="s">
        <v>23</v>
      </c>
      <c r="E217" s="305" t="str">
        <f>IF(BD.PD7[[#This Row],[.]]="*",VLOOKUP(BD.PD7[[#This Row],[Pos]],Presupuesto!A:H,7,FALSE),"")</f>
        <v/>
      </c>
      <c r="F217" s="234" t="s">
        <v>433</v>
      </c>
      <c r="G217" s="174" t="s">
        <v>1219</v>
      </c>
      <c r="H217" s="174">
        <v>4512501388</v>
      </c>
      <c r="I217" s="497" t="s">
        <v>1223</v>
      </c>
      <c r="J217" s="382">
        <v>18</v>
      </c>
      <c r="K217" s="174" t="s">
        <v>117</v>
      </c>
      <c r="L217" s="383">
        <f>IF(BD.PD7[[#This Row],[Mon]]="DOP",1,HLOOKUP(BD.PD7[[#This Row],[Mon]],$K$1:$L$2,2,FALSE))</f>
        <v>65</v>
      </c>
      <c r="M217" s="384">
        <v>100.51</v>
      </c>
      <c r="N217" s="243">
        <f>BD.PD7[[#This Row],[Cant.]]*BD.PD7[[#This Row],[ Tasa ]]*BD.PD7[[#This Row],[ Precio Und.]]</f>
        <v>117596.70000000001</v>
      </c>
      <c r="O217" s="386">
        <v>0</v>
      </c>
      <c r="P217" s="243">
        <f>IF(BD.PD7[[#This Row],[Liquid. '[%']]]&lt;&gt;0,(BD.PD7[[#This Row],[Valor Neto '[DOP']]]*BD.PD7[[#This Row],[Liquid. '[%']]])+BD.PD7[[#This Row],[Valor Neto '[DOP']]],BD.PD7[[#This Row],[Valor Neto '[DOP']]])</f>
        <v>117596.70000000001</v>
      </c>
      <c r="Q217" s="243">
        <f>BD.PD7[[#This Row],[Ppto. Orden Interna '[DOP']]]/HLOOKUP("USD",$K$1:$L$2,2,FALSE)</f>
        <v>1809.1800000000003</v>
      </c>
      <c r="R217" s="381" t="s">
        <v>429</v>
      </c>
      <c r="S217" s="387"/>
      <c r="T217" s="387"/>
      <c r="U217" s="492" t="s">
        <v>406</v>
      </c>
      <c r="V217" s="493">
        <v>801672</v>
      </c>
      <c r="W217" s="494" t="s">
        <v>430</v>
      </c>
      <c r="X217" s="495">
        <v>5</v>
      </c>
      <c r="Y217" s="388">
        <v>0.6</v>
      </c>
      <c r="Z217" s="243">
        <f>BD.PD7[[#This Row],[Av.P1 '[%']]]*BD.PD7[[#This Row],[Ppto. Orden Interna '[DOP']]]</f>
        <v>70558.02</v>
      </c>
      <c r="AA217" s="495">
        <v>21</v>
      </c>
      <c r="AB217" s="388">
        <v>0.4</v>
      </c>
      <c r="AC217" s="243">
        <f>BD.PD7[[#This Row],[Av.P2 '[%']]]*BD.PD7[[#This Row],[Ppto. Orden Interna '[DOP']]]</f>
        <v>47038.680000000008</v>
      </c>
      <c r="AD217" s="249"/>
      <c r="AE217" s="389"/>
      <c r="AF217" s="243">
        <f>BD.PD7[[#This Row],[Av.P3 '[%']]]*BD.PD7[[#This Row],[Ppto. Orden Interna '[DOP']]]</f>
        <v>0</v>
      </c>
      <c r="AG217" s="243"/>
      <c r="AH217" s="243"/>
      <c r="AI217" s="243">
        <f>BD.PD7[[#This Row],[Av.P2 '[%']]]*BD.PD7[[#This Row],[Ppto. Orden Interna '[DOP']]]</f>
        <v>47038.680000000008</v>
      </c>
      <c r="AJ217" s="243"/>
      <c r="AK217" s="243"/>
      <c r="AL217" s="243">
        <f>BD.PD7[[#This Row],[Av.P2 '[%']]]*BD.PD7[[#This Row],[Ppto. Orden Interna '[DOP']]]</f>
        <v>47038.680000000008</v>
      </c>
      <c r="AM217" s="496">
        <f>BD.PD7[[#This Row],[Pago 3]]+BD.PD7[[#This Row],[Pago 2]]+BD.PD7[[#This Row],[Pago 1]]</f>
        <v>117596.70000000001</v>
      </c>
      <c r="AN217" s="308" t="s">
        <v>244</v>
      </c>
      <c r="AO217" s="308" t="s">
        <v>245</v>
      </c>
      <c r="AP217" s="308" t="s">
        <v>246</v>
      </c>
      <c r="AQ217" s="308" t="s">
        <v>247</v>
      </c>
      <c r="AR217" s="308">
        <v>594</v>
      </c>
      <c r="AS217" s="308" t="s">
        <v>258</v>
      </c>
      <c r="AT217" s="249" t="s">
        <v>1277</v>
      </c>
      <c r="AU217" s="249" t="s">
        <v>1582</v>
      </c>
    </row>
    <row r="218" spans="1:47" ht="27.6" hidden="1" x14ac:dyDescent="0.3">
      <c r="A218" s="174">
        <v>7.02</v>
      </c>
      <c r="B218" s="231"/>
      <c r="C218" s="232" t="str">
        <f>VLOOKUP(BD.PD7[[#This Row],[Pos]],PPto[],3,FALSE)</f>
        <v>7.02 Cocina, Patio Comidas y Rostizería</v>
      </c>
      <c r="D218" s="174" t="s">
        <v>23</v>
      </c>
      <c r="E218" s="305" t="str">
        <f>IF(BD.PD7[[#This Row],[.]]="*",VLOOKUP(BD.PD7[[#This Row],[Pos]],Presupuesto!A:H,7,FALSE),"")</f>
        <v/>
      </c>
      <c r="F218" s="234" t="s">
        <v>434</v>
      </c>
      <c r="G218" s="174" t="s">
        <v>1219</v>
      </c>
      <c r="H218" s="174">
        <v>4512501388</v>
      </c>
      <c r="I218" s="497" t="s">
        <v>1223</v>
      </c>
      <c r="J218" s="382">
        <v>12</v>
      </c>
      <c r="K218" s="174" t="s">
        <v>117</v>
      </c>
      <c r="L218" s="383">
        <f>IF(BD.PD7[[#This Row],[Mon]]="DOP",1,HLOOKUP(BD.PD7[[#This Row],[Mon]],$K$1:$L$2,2,FALSE))</f>
        <v>65</v>
      </c>
      <c r="M218" s="384">
        <v>63.75</v>
      </c>
      <c r="N218" s="243">
        <f>BD.PD7[[#This Row],[Cant.]]*BD.PD7[[#This Row],[ Tasa ]]*BD.PD7[[#This Row],[ Precio Und.]]</f>
        <v>49725</v>
      </c>
      <c r="O218" s="386">
        <v>0</v>
      </c>
      <c r="P218" s="243">
        <f>IF(BD.PD7[[#This Row],[Liquid. '[%']]]&lt;&gt;0,(BD.PD7[[#This Row],[Valor Neto '[DOP']]]*BD.PD7[[#This Row],[Liquid. '[%']]])+BD.PD7[[#This Row],[Valor Neto '[DOP']]],BD.PD7[[#This Row],[Valor Neto '[DOP']]])</f>
        <v>49725</v>
      </c>
      <c r="Q218" s="243">
        <f>BD.PD7[[#This Row],[Ppto. Orden Interna '[DOP']]]/HLOOKUP("USD",$K$1:$L$2,2,FALSE)</f>
        <v>765</v>
      </c>
      <c r="R218" s="381" t="s">
        <v>429</v>
      </c>
      <c r="S218" s="387"/>
      <c r="T218" s="387"/>
      <c r="U218" s="492" t="s">
        <v>406</v>
      </c>
      <c r="V218" s="493">
        <v>801672</v>
      </c>
      <c r="W218" s="494" t="s">
        <v>430</v>
      </c>
      <c r="X218" s="495">
        <v>5</v>
      </c>
      <c r="Y218" s="388">
        <v>0.6</v>
      </c>
      <c r="Z218" s="243">
        <f>BD.PD7[[#This Row],[Av.P1 '[%']]]*BD.PD7[[#This Row],[Ppto. Orden Interna '[DOP']]]</f>
        <v>29835</v>
      </c>
      <c r="AA218" s="495">
        <v>21</v>
      </c>
      <c r="AB218" s="388">
        <v>0.4</v>
      </c>
      <c r="AC218" s="243">
        <f>BD.PD7[[#This Row],[Av.P2 '[%']]]*BD.PD7[[#This Row],[Ppto. Orden Interna '[DOP']]]</f>
        <v>19890</v>
      </c>
      <c r="AD218" s="249"/>
      <c r="AE218" s="389"/>
      <c r="AF218" s="243">
        <f>BD.PD7[[#This Row],[Av.P3 '[%']]]*BD.PD7[[#This Row],[Ppto. Orden Interna '[DOP']]]</f>
        <v>0</v>
      </c>
      <c r="AG218" s="243"/>
      <c r="AH218" s="243"/>
      <c r="AI218" s="243">
        <f>BD.PD7[[#This Row],[Av.P2 '[%']]]*BD.PD7[[#This Row],[Ppto. Orden Interna '[DOP']]]</f>
        <v>19890</v>
      </c>
      <c r="AJ218" s="243"/>
      <c r="AK218" s="243"/>
      <c r="AL218" s="243">
        <f>BD.PD7[[#This Row],[Av.P2 '[%']]]*BD.PD7[[#This Row],[Ppto. Orden Interna '[DOP']]]</f>
        <v>19890</v>
      </c>
      <c r="AM218" s="496">
        <f>BD.PD7[[#This Row],[Pago 3]]+BD.PD7[[#This Row],[Pago 2]]+BD.PD7[[#This Row],[Pago 1]]</f>
        <v>49725</v>
      </c>
      <c r="AN218" s="308" t="s">
        <v>244</v>
      </c>
      <c r="AO218" s="308" t="s">
        <v>245</v>
      </c>
      <c r="AP218" s="308" t="s">
        <v>246</v>
      </c>
      <c r="AQ218" s="308" t="s">
        <v>247</v>
      </c>
      <c r="AR218" s="308">
        <v>594</v>
      </c>
      <c r="AS218" s="308" t="s">
        <v>258</v>
      </c>
      <c r="AT218" s="249" t="s">
        <v>1277</v>
      </c>
      <c r="AU218" s="249" t="s">
        <v>1582</v>
      </c>
    </row>
    <row r="219" spans="1:47" ht="27.6" hidden="1" x14ac:dyDescent="0.3">
      <c r="A219" s="174">
        <v>7.02</v>
      </c>
      <c r="B219" s="231"/>
      <c r="C219" s="232" t="str">
        <f>VLOOKUP(BD.PD7[[#This Row],[Pos]],PPto[],3,FALSE)</f>
        <v>7.02 Cocina, Patio Comidas y Rostizería</v>
      </c>
      <c r="D219" s="174" t="s">
        <v>23</v>
      </c>
      <c r="E219" s="305" t="str">
        <f>IF(BD.PD7[[#This Row],[.]]="*",VLOOKUP(BD.PD7[[#This Row],[Pos]],Presupuesto!A:H,7,FALSE),"")</f>
        <v/>
      </c>
      <c r="F219" s="234" t="s">
        <v>435</v>
      </c>
      <c r="G219" s="174" t="s">
        <v>1219</v>
      </c>
      <c r="H219" s="174">
        <v>4512501388</v>
      </c>
      <c r="I219" s="497" t="s">
        <v>1223</v>
      </c>
      <c r="J219" s="382">
        <v>20</v>
      </c>
      <c r="K219" s="174" t="s">
        <v>117</v>
      </c>
      <c r="L219" s="383">
        <f>IF(BD.PD7[[#This Row],[Mon]]="DOP",1,HLOOKUP(BD.PD7[[#This Row],[Mon]],$K$1:$L$2,2,FALSE))</f>
        <v>65</v>
      </c>
      <c r="M219" s="384">
        <v>106.59</v>
      </c>
      <c r="N219" s="243">
        <f>BD.PD7[[#This Row],[Cant.]]*BD.PD7[[#This Row],[ Tasa ]]*BD.PD7[[#This Row],[ Precio Und.]]</f>
        <v>138567</v>
      </c>
      <c r="O219" s="386">
        <v>0</v>
      </c>
      <c r="P219" s="243">
        <f>IF(BD.PD7[[#This Row],[Liquid. '[%']]]&lt;&gt;0,(BD.PD7[[#This Row],[Valor Neto '[DOP']]]*BD.PD7[[#This Row],[Liquid. '[%']]])+BD.PD7[[#This Row],[Valor Neto '[DOP']]],BD.PD7[[#This Row],[Valor Neto '[DOP']]])</f>
        <v>138567</v>
      </c>
      <c r="Q219" s="243">
        <f>BD.PD7[[#This Row],[Ppto. Orden Interna '[DOP']]]/HLOOKUP("USD",$K$1:$L$2,2,FALSE)</f>
        <v>2131.8000000000002</v>
      </c>
      <c r="R219" s="381" t="s">
        <v>429</v>
      </c>
      <c r="S219" s="387"/>
      <c r="T219" s="387"/>
      <c r="U219" s="492" t="s">
        <v>406</v>
      </c>
      <c r="V219" s="493">
        <v>801672</v>
      </c>
      <c r="W219" s="494" t="s">
        <v>430</v>
      </c>
      <c r="X219" s="495">
        <v>5</v>
      </c>
      <c r="Y219" s="388">
        <v>0.6</v>
      </c>
      <c r="Z219" s="243">
        <f>BD.PD7[[#This Row],[Av.P1 '[%']]]*BD.PD7[[#This Row],[Ppto. Orden Interna '[DOP']]]</f>
        <v>83140.2</v>
      </c>
      <c r="AA219" s="495">
        <v>21</v>
      </c>
      <c r="AB219" s="388">
        <v>0.4</v>
      </c>
      <c r="AC219" s="243">
        <f>BD.PD7[[#This Row],[Av.P2 '[%']]]*BD.PD7[[#This Row],[Ppto. Orden Interna '[DOP']]]</f>
        <v>55426.8</v>
      </c>
      <c r="AD219" s="249"/>
      <c r="AE219" s="389"/>
      <c r="AF219" s="243">
        <f>BD.PD7[[#This Row],[Av.P3 '[%']]]*BD.PD7[[#This Row],[Ppto. Orden Interna '[DOP']]]</f>
        <v>0</v>
      </c>
      <c r="AG219" s="243"/>
      <c r="AH219" s="243"/>
      <c r="AI219" s="243">
        <f>BD.PD7[[#This Row],[Av.P2 '[%']]]*BD.PD7[[#This Row],[Ppto. Orden Interna '[DOP']]]</f>
        <v>55426.8</v>
      </c>
      <c r="AJ219" s="243"/>
      <c r="AK219" s="243"/>
      <c r="AL219" s="243">
        <f>BD.PD7[[#This Row],[Av.P2 '[%']]]*BD.PD7[[#This Row],[Ppto. Orden Interna '[DOP']]]</f>
        <v>55426.8</v>
      </c>
      <c r="AM219" s="496">
        <f>BD.PD7[[#This Row],[Pago 3]]+BD.PD7[[#This Row],[Pago 2]]+BD.PD7[[#This Row],[Pago 1]]</f>
        <v>138567</v>
      </c>
      <c r="AN219" s="308" t="s">
        <v>244</v>
      </c>
      <c r="AO219" s="308" t="s">
        <v>245</v>
      </c>
      <c r="AP219" s="308" t="s">
        <v>246</v>
      </c>
      <c r="AQ219" s="308" t="s">
        <v>247</v>
      </c>
      <c r="AR219" s="308">
        <v>594</v>
      </c>
      <c r="AS219" s="308" t="s">
        <v>258</v>
      </c>
      <c r="AT219" s="249" t="s">
        <v>1277</v>
      </c>
      <c r="AU219" s="249" t="s">
        <v>1582</v>
      </c>
    </row>
    <row r="220" spans="1:47" ht="27.6" hidden="1" x14ac:dyDescent="0.3">
      <c r="A220" s="174">
        <v>7.02</v>
      </c>
      <c r="B220" s="231"/>
      <c r="C220" s="232" t="str">
        <f>VLOOKUP(BD.PD7[[#This Row],[Pos]],PPto[],3,FALSE)</f>
        <v>7.02 Cocina, Patio Comidas y Rostizería</v>
      </c>
      <c r="D220" s="174" t="s">
        <v>23</v>
      </c>
      <c r="E220" s="305" t="str">
        <f>IF(BD.PD7[[#This Row],[.]]="*",VLOOKUP(BD.PD7[[#This Row],[Pos]],Presupuesto!A:H,7,FALSE),"")</f>
        <v/>
      </c>
      <c r="F220" s="234" t="s">
        <v>436</v>
      </c>
      <c r="G220" s="174" t="s">
        <v>1219</v>
      </c>
      <c r="H220" s="174">
        <v>4512501388</v>
      </c>
      <c r="I220" s="497" t="s">
        <v>1223</v>
      </c>
      <c r="J220" s="382">
        <v>4</v>
      </c>
      <c r="K220" s="174" t="s">
        <v>117</v>
      </c>
      <c r="L220" s="383">
        <f>IF(BD.PD7[[#This Row],[Mon]]="DOP",1,HLOOKUP(BD.PD7[[#This Row],[Mon]],$K$1:$L$2,2,FALSE))</f>
        <v>65</v>
      </c>
      <c r="M220" s="384">
        <v>158.01</v>
      </c>
      <c r="N220" s="243">
        <f>BD.PD7[[#This Row],[Cant.]]*BD.PD7[[#This Row],[ Tasa ]]*BD.PD7[[#This Row],[ Precio Und.]]</f>
        <v>41082.6</v>
      </c>
      <c r="O220" s="386">
        <v>0</v>
      </c>
      <c r="P220" s="243">
        <f>IF(BD.PD7[[#This Row],[Liquid. '[%']]]&lt;&gt;0,(BD.PD7[[#This Row],[Valor Neto '[DOP']]]*BD.PD7[[#This Row],[Liquid. '[%']]])+BD.PD7[[#This Row],[Valor Neto '[DOP']]],BD.PD7[[#This Row],[Valor Neto '[DOP']]])</f>
        <v>41082.6</v>
      </c>
      <c r="Q220" s="243">
        <f>BD.PD7[[#This Row],[Ppto. Orden Interna '[DOP']]]/HLOOKUP("USD",$K$1:$L$2,2,FALSE)</f>
        <v>632.04</v>
      </c>
      <c r="R220" s="381" t="s">
        <v>429</v>
      </c>
      <c r="S220" s="387"/>
      <c r="T220" s="387"/>
      <c r="U220" s="492" t="s">
        <v>406</v>
      </c>
      <c r="V220" s="493">
        <v>801672</v>
      </c>
      <c r="W220" s="494" t="s">
        <v>430</v>
      </c>
      <c r="X220" s="495">
        <v>5</v>
      </c>
      <c r="Y220" s="388">
        <v>0.6</v>
      </c>
      <c r="Z220" s="243">
        <f>BD.PD7[[#This Row],[Av.P1 '[%']]]*BD.PD7[[#This Row],[Ppto. Orden Interna '[DOP']]]</f>
        <v>24649.559999999998</v>
      </c>
      <c r="AA220" s="495">
        <v>21</v>
      </c>
      <c r="AB220" s="388">
        <v>0.4</v>
      </c>
      <c r="AC220" s="243">
        <f>BD.PD7[[#This Row],[Av.P2 '[%']]]*BD.PD7[[#This Row],[Ppto. Orden Interna '[DOP']]]</f>
        <v>16433.04</v>
      </c>
      <c r="AD220" s="249"/>
      <c r="AE220" s="389"/>
      <c r="AF220" s="243">
        <f>BD.PD7[[#This Row],[Av.P3 '[%']]]*BD.PD7[[#This Row],[Ppto. Orden Interna '[DOP']]]</f>
        <v>0</v>
      </c>
      <c r="AG220" s="243"/>
      <c r="AH220" s="243"/>
      <c r="AI220" s="243">
        <f>BD.PD7[[#This Row],[Av.P2 '[%']]]*BD.PD7[[#This Row],[Ppto. Orden Interna '[DOP']]]</f>
        <v>16433.04</v>
      </c>
      <c r="AJ220" s="243"/>
      <c r="AK220" s="243"/>
      <c r="AL220" s="243">
        <f>BD.PD7[[#This Row],[Av.P2 '[%']]]*BD.PD7[[#This Row],[Ppto. Orden Interna '[DOP']]]</f>
        <v>16433.04</v>
      </c>
      <c r="AM220" s="496">
        <f>BD.PD7[[#This Row],[Pago 3]]+BD.PD7[[#This Row],[Pago 2]]+BD.PD7[[#This Row],[Pago 1]]</f>
        <v>41082.6</v>
      </c>
      <c r="AN220" s="308" t="s">
        <v>244</v>
      </c>
      <c r="AO220" s="308" t="s">
        <v>245</v>
      </c>
      <c r="AP220" s="308" t="s">
        <v>246</v>
      </c>
      <c r="AQ220" s="308" t="s">
        <v>247</v>
      </c>
      <c r="AR220" s="308">
        <v>594</v>
      </c>
      <c r="AS220" s="308" t="s">
        <v>258</v>
      </c>
      <c r="AT220" s="249" t="s">
        <v>1277</v>
      </c>
      <c r="AU220" s="249" t="s">
        <v>1582</v>
      </c>
    </row>
    <row r="221" spans="1:47" ht="27.6" hidden="1" x14ac:dyDescent="0.3">
      <c r="A221" s="174">
        <v>7.02</v>
      </c>
      <c r="B221" s="231"/>
      <c r="C221" s="232" t="str">
        <f>VLOOKUP(BD.PD7[[#This Row],[Pos]],PPto[],3,FALSE)</f>
        <v>7.02 Cocina, Patio Comidas y Rostizería</v>
      </c>
      <c r="D221" s="174" t="s">
        <v>23</v>
      </c>
      <c r="E221" s="305" t="str">
        <f>IF(BD.PD7[[#This Row],[.]]="*",VLOOKUP(BD.PD7[[#This Row],[Pos]],Presupuesto!A:H,7,FALSE),"")</f>
        <v/>
      </c>
      <c r="F221" s="234" t="s">
        <v>437</v>
      </c>
      <c r="G221" s="174" t="s">
        <v>1219</v>
      </c>
      <c r="H221" s="174">
        <v>4512501388</v>
      </c>
      <c r="I221" s="497" t="s">
        <v>1223</v>
      </c>
      <c r="J221" s="382">
        <v>4</v>
      </c>
      <c r="K221" s="174" t="s">
        <v>117</v>
      </c>
      <c r="L221" s="383">
        <f>IF(BD.PD7[[#This Row],[Mon]]="DOP",1,HLOOKUP(BD.PD7[[#This Row],[Mon]],$K$1:$L$2,2,FALSE))</f>
        <v>65</v>
      </c>
      <c r="M221" s="384">
        <v>119.83</v>
      </c>
      <c r="N221" s="243">
        <f>BD.PD7[[#This Row],[Cant.]]*BD.PD7[[#This Row],[ Tasa ]]*BD.PD7[[#This Row],[ Precio Und.]]</f>
        <v>31155.8</v>
      </c>
      <c r="O221" s="386">
        <v>0</v>
      </c>
      <c r="P221" s="243">
        <f>IF(BD.PD7[[#This Row],[Liquid. '[%']]]&lt;&gt;0,(BD.PD7[[#This Row],[Valor Neto '[DOP']]]*BD.PD7[[#This Row],[Liquid. '[%']]])+BD.PD7[[#This Row],[Valor Neto '[DOP']]],BD.PD7[[#This Row],[Valor Neto '[DOP']]])</f>
        <v>31155.8</v>
      </c>
      <c r="Q221" s="243">
        <f>BD.PD7[[#This Row],[Ppto. Orden Interna '[DOP']]]/HLOOKUP("USD",$K$1:$L$2,2,FALSE)</f>
        <v>479.32</v>
      </c>
      <c r="R221" s="381" t="s">
        <v>429</v>
      </c>
      <c r="S221" s="387"/>
      <c r="T221" s="387"/>
      <c r="U221" s="492" t="s">
        <v>406</v>
      </c>
      <c r="V221" s="493">
        <v>801672</v>
      </c>
      <c r="W221" s="494" t="s">
        <v>430</v>
      </c>
      <c r="X221" s="495">
        <v>5</v>
      </c>
      <c r="Y221" s="388">
        <v>0.6</v>
      </c>
      <c r="Z221" s="243">
        <f>BD.PD7[[#This Row],[Av.P1 '[%']]]*BD.PD7[[#This Row],[Ppto. Orden Interna '[DOP']]]</f>
        <v>18693.48</v>
      </c>
      <c r="AA221" s="495">
        <v>21</v>
      </c>
      <c r="AB221" s="388">
        <v>0.4</v>
      </c>
      <c r="AC221" s="243">
        <f>BD.PD7[[#This Row],[Av.P2 '[%']]]*BD.PD7[[#This Row],[Ppto. Orden Interna '[DOP']]]</f>
        <v>12462.32</v>
      </c>
      <c r="AD221" s="249"/>
      <c r="AE221" s="389"/>
      <c r="AF221" s="243">
        <f>BD.PD7[[#This Row],[Av.P3 '[%']]]*BD.PD7[[#This Row],[Ppto. Orden Interna '[DOP']]]</f>
        <v>0</v>
      </c>
      <c r="AG221" s="243"/>
      <c r="AH221" s="243"/>
      <c r="AI221" s="243">
        <f>BD.PD7[[#This Row],[Av.P2 '[%']]]*BD.PD7[[#This Row],[Ppto. Orden Interna '[DOP']]]</f>
        <v>12462.32</v>
      </c>
      <c r="AJ221" s="243"/>
      <c r="AK221" s="243"/>
      <c r="AL221" s="243">
        <f>BD.PD7[[#This Row],[Av.P2 '[%']]]*BD.PD7[[#This Row],[Ppto. Orden Interna '[DOP']]]</f>
        <v>12462.32</v>
      </c>
      <c r="AM221" s="496">
        <f>BD.PD7[[#This Row],[Pago 3]]+BD.PD7[[#This Row],[Pago 2]]+BD.PD7[[#This Row],[Pago 1]]</f>
        <v>31155.8</v>
      </c>
      <c r="AN221" s="308" t="s">
        <v>244</v>
      </c>
      <c r="AO221" s="308" t="s">
        <v>245</v>
      </c>
      <c r="AP221" s="308" t="s">
        <v>246</v>
      </c>
      <c r="AQ221" s="308" t="s">
        <v>247</v>
      </c>
      <c r="AR221" s="308">
        <v>594</v>
      </c>
      <c r="AS221" s="308" t="s">
        <v>258</v>
      </c>
      <c r="AT221" s="249" t="s">
        <v>1277</v>
      </c>
      <c r="AU221" s="249" t="s">
        <v>1582</v>
      </c>
    </row>
    <row r="222" spans="1:47" hidden="1" x14ac:dyDescent="0.3">
      <c r="A222" s="174">
        <v>7.02</v>
      </c>
      <c r="B222" s="231"/>
      <c r="C222" s="232" t="str">
        <f>VLOOKUP(BD.PD7[[#This Row],[Pos]],PPto[],3,FALSE)</f>
        <v>7.02 Cocina, Patio Comidas y Rostizería</v>
      </c>
      <c r="D222" s="174" t="s">
        <v>23</v>
      </c>
      <c r="E222" s="305" t="str">
        <f>IF(BD.PD7[[#This Row],[.]]="*",VLOOKUP(BD.PD7[[#This Row],[Pos]],Presupuesto!A:H,7,FALSE),"")</f>
        <v/>
      </c>
      <c r="F222" s="502" t="s">
        <v>438</v>
      </c>
      <c r="G222" s="174" t="s">
        <v>1216</v>
      </c>
      <c r="H222" s="174"/>
      <c r="I222" s="497" t="s">
        <v>1223</v>
      </c>
      <c r="J222" s="382">
        <v>2</v>
      </c>
      <c r="K222" s="174" t="s">
        <v>260</v>
      </c>
      <c r="L222" s="383">
        <f>IF(BD.PD7[[#This Row],[Mon]]="DOP",1,HLOOKUP(BD.PD7[[#This Row],[Mon]],$K$1:$L$2,2,FALSE))</f>
        <v>1</v>
      </c>
      <c r="M222" s="384">
        <v>250</v>
      </c>
      <c r="N222" s="243">
        <f>BD.PD7[[#This Row],[Cant.]]*BD.PD7[[#This Row],[ Tasa ]]*BD.PD7[[#This Row],[ Precio Und.]]</f>
        <v>500</v>
      </c>
      <c r="O222" s="386">
        <v>0.01</v>
      </c>
      <c r="P222" s="243">
        <f>IF(BD.PD7[[#This Row],[Liquid. '[%']]]&lt;&gt;0,(BD.PD7[[#This Row],[Valor Neto '[DOP']]]*BD.PD7[[#This Row],[Liquid. '[%']]])+BD.PD7[[#This Row],[Valor Neto '[DOP']]],BD.PD7[[#This Row],[Valor Neto '[DOP']]])</f>
        <v>505</v>
      </c>
      <c r="Q222" s="243">
        <f>BD.PD7[[#This Row],[Ppto. Orden Interna '[DOP']]]/HLOOKUP("USD",$K$1:$L$2,2,FALSE)</f>
        <v>7.7692307692307692</v>
      </c>
      <c r="R222" s="381" t="s">
        <v>408</v>
      </c>
      <c r="S222" s="387"/>
      <c r="T222" s="387"/>
      <c r="U222" s="492" t="s">
        <v>406</v>
      </c>
      <c r="V222" s="493">
        <v>801672</v>
      </c>
      <c r="W222" s="494" t="s">
        <v>439</v>
      </c>
      <c r="X222" s="495">
        <v>21</v>
      </c>
      <c r="Y222" s="388">
        <v>1</v>
      </c>
      <c r="Z222" s="243">
        <f>BD.PD7[[#This Row],[Av.P1 '[%']]]*BD.PD7[[#This Row],[Ppto. Orden Interna '[DOP']]]</f>
        <v>505</v>
      </c>
      <c r="AA222" s="495"/>
      <c r="AB222" s="388"/>
      <c r="AC222" s="243">
        <f>BD.PD7[[#This Row],[Av.P2 '[%']]]*BD.PD7[[#This Row],[Ppto. Orden Interna '[DOP']]]</f>
        <v>0</v>
      </c>
      <c r="AD222" s="249"/>
      <c r="AE222" s="389"/>
      <c r="AF222" s="243">
        <f>BD.PD7[[#This Row],[Av.P3 '[%']]]*BD.PD7[[#This Row],[Ppto. Orden Interna '[DOP']]]</f>
        <v>0</v>
      </c>
      <c r="AG222" s="243"/>
      <c r="AH222" s="243"/>
      <c r="AI222" s="243">
        <f>BD.PD7[[#This Row],[Av.P2 '[%']]]*BD.PD7[[#This Row],[Ppto. Orden Interna '[DOP']]]</f>
        <v>0</v>
      </c>
      <c r="AJ222" s="243"/>
      <c r="AK222" s="243"/>
      <c r="AL222" s="243">
        <f>BD.PD7[[#This Row],[Av.P2 '[%']]]*BD.PD7[[#This Row],[Ppto. Orden Interna '[DOP']]]</f>
        <v>0</v>
      </c>
      <c r="AM222" s="496">
        <f>BD.PD7[[#This Row],[Pago 3]]+BD.PD7[[#This Row],[Pago 2]]+BD.PD7[[#This Row],[Pago 1]]</f>
        <v>505</v>
      </c>
      <c r="AN222" s="308" t="s">
        <v>244</v>
      </c>
      <c r="AO222" s="308" t="s">
        <v>245</v>
      </c>
      <c r="AP222" s="308" t="s">
        <v>246</v>
      </c>
      <c r="AQ222" s="308" t="s">
        <v>247</v>
      </c>
      <c r="AR222" s="308">
        <v>594</v>
      </c>
      <c r="AS222" s="308" t="s">
        <v>248</v>
      </c>
      <c r="AT222" s="249" t="s">
        <v>1277</v>
      </c>
      <c r="AU222" s="249" t="s">
        <v>1582</v>
      </c>
    </row>
    <row r="223" spans="1:47" hidden="1" x14ac:dyDescent="0.3">
      <c r="A223" s="174">
        <v>7.02</v>
      </c>
      <c r="B223" s="231"/>
      <c r="C223" s="232" t="str">
        <f>VLOOKUP(BD.PD7[[#This Row],[Pos]],PPto[],3,FALSE)</f>
        <v>7.02 Cocina, Patio Comidas y Rostizería</v>
      </c>
      <c r="D223" s="174" t="s">
        <v>23</v>
      </c>
      <c r="E223" s="305" t="str">
        <f>IF(BD.PD7[[#This Row],[.]]="*",VLOOKUP(BD.PD7[[#This Row],[Pos]],Presupuesto!A:H,7,FALSE),"")</f>
        <v/>
      </c>
      <c r="F223" s="502" t="s">
        <v>440</v>
      </c>
      <c r="G223" s="174" t="s">
        <v>1216</v>
      </c>
      <c r="H223" s="174"/>
      <c r="I223" s="497" t="s">
        <v>1223</v>
      </c>
      <c r="J223" s="382">
        <v>1</v>
      </c>
      <c r="K223" s="174" t="s">
        <v>260</v>
      </c>
      <c r="L223" s="383">
        <f>IF(BD.PD7[[#This Row],[Mon]]="DOP",1,HLOOKUP(BD.PD7[[#This Row],[Mon]],$K$1:$L$2,2,FALSE))</f>
        <v>1</v>
      </c>
      <c r="M223" s="384">
        <v>11074.16</v>
      </c>
      <c r="N223" s="243">
        <f>BD.PD7[[#This Row],[Cant.]]*BD.PD7[[#This Row],[ Tasa ]]*BD.PD7[[#This Row],[ Precio Und.]]</f>
        <v>11074.16</v>
      </c>
      <c r="O223" s="386">
        <v>0.01</v>
      </c>
      <c r="P223" s="243">
        <f>IF(BD.PD7[[#This Row],[Liquid. '[%']]]&lt;&gt;0,(BD.PD7[[#This Row],[Valor Neto '[DOP']]]*BD.PD7[[#This Row],[Liquid. '[%']]])+BD.PD7[[#This Row],[Valor Neto '[DOP']]],BD.PD7[[#This Row],[Valor Neto '[DOP']]])</f>
        <v>11184.901599999999</v>
      </c>
      <c r="Q223" s="243">
        <f>BD.PD7[[#This Row],[Ppto. Orden Interna '[DOP']]]/HLOOKUP("USD",$K$1:$L$2,2,FALSE)</f>
        <v>172.07540923076922</v>
      </c>
      <c r="R223" s="381" t="s">
        <v>408</v>
      </c>
      <c r="S223" s="387"/>
      <c r="T223" s="387"/>
      <c r="U223" s="492" t="s">
        <v>406</v>
      </c>
      <c r="V223" s="493">
        <v>801672</v>
      </c>
      <c r="W223" s="494" t="s">
        <v>439</v>
      </c>
      <c r="X223" s="495">
        <v>21</v>
      </c>
      <c r="Y223" s="388">
        <v>1</v>
      </c>
      <c r="Z223" s="243">
        <f>BD.PD7[[#This Row],[Av.P1 '[%']]]*BD.PD7[[#This Row],[Ppto. Orden Interna '[DOP']]]</f>
        <v>11184.901599999999</v>
      </c>
      <c r="AA223" s="174"/>
      <c r="AB223" s="389"/>
      <c r="AC223" s="243">
        <f>BD.PD7[[#This Row],[Av.P2 '[%']]]*BD.PD7[[#This Row],[Ppto. Orden Interna '[DOP']]]</f>
        <v>0</v>
      </c>
      <c r="AD223" s="249"/>
      <c r="AE223" s="389"/>
      <c r="AF223" s="243">
        <f>BD.PD7[[#This Row],[Av.P3 '[%']]]*BD.PD7[[#This Row],[Ppto. Orden Interna '[DOP']]]</f>
        <v>0</v>
      </c>
      <c r="AG223" s="243"/>
      <c r="AH223" s="243"/>
      <c r="AI223" s="243">
        <f>BD.PD7[[#This Row],[Av.P2 '[%']]]*BD.PD7[[#This Row],[Ppto. Orden Interna '[DOP']]]</f>
        <v>0</v>
      </c>
      <c r="AJ223" s="243"/>
      <c r="AK223" s="243"/>
      <c r="AL223" s="243">
        <f>BD.PD7[[#This Row],[Av.P2 '[%']]]*BD.PD7[[#This Row],[Ppto. Orden Interna '[DOP']]]</f>
        <v>0</v>
      </c>
      <c r="AM223" s="496">
        <f>BD.PD7[[#This Row],[Pago 3]]+BD.PD7[[#This Row],[Pago 2]]+BD.PD7[[#This Row],[Pago 1]]</f>
        <v>11184.901599999999</v>
      </c>
      <c r="AN223" s="308" t="s">
        <v>244</v>
      </c>
      <c r="AO223" s="308" t="s">
        <v>245</v>
      </c>
      <c r="AP223" s="308" t="s">
        <v>246</v>
      </c>
      <c r="AQ223" s="308" t="s">
        <v>247</v>
      </c>
      <c r="AR223" s="308">
        <v>594</v>
      </c>
      <c r="AS223" s="308" t="s">
        <v>248</v>
      </c>
      <c r="AT223" s="249" t="s">
        <v>1277</v>
      </c>
      <c r="AU223" s="249" t="s">
        <v>1582</v>
      </c>
    </row>
    <row r="224" spans="1:47" hidden="1" x14ac:dyDescent="0.3">
      <c r="A224" s="174">
        <v>7.02</v>
      </c>
      <c r="B224" s="231"/>
      <c r="C224" s="232" t="str">
        <f>VLOOKUP(BD.PD7[[#This Row],[Pos]],PPto[],3,FALSE)</f>
        <v>7.02 Cocina, Patio Comidas y Rostizería</v>
      </c>
      <c r="D224" s="174" t="s">
        <v>23</v>
      </c>
      <c r="E224" s="305" t="str">
        <f>IF(BD.PD7[[#This Row],[.]]="*",VLOOKUP(BD.PD7[[#This Row],[Pos]],Presupuesto!A:H,7,FALSE),"")</f>
        <v/>
      </c>
      <c r="F224" s="502" t="s">
        <v>435</v>
      </c>
      <c r="G224" s="174" t="s">
        <v>1216</v>
      </c>
      <c r="H224" s="174"/>
      <c r="I224" s="497" t="s">
        <v>1223</v>
      </c>
      <c r="J224" s="382">
        <v>4</v>
      </c>
      <c r="K224" s="174" t="s">
        <v>260</v>
      </c>
      <c r="L224" s="383">
        <f>IF(BD.PD7[[#This Row],[Mon]]="DOP",1,HLOOKUP(BD.PD7[[#This Row],[Mon]],$K$1:$L$2,2,FALSE))</f>
        <v>1</v>
      </c>
      <c r="M224" s="384">
        <v>6299.47</v>
      </c>
      <c r="N224" s="243">
        <f>BD.PD7[[#This Row],[Cant.]]*BD.PD7[[#This Row],[ Tasa ]]*BD.PD7[[#This Row],[ Precio Und.]]</f>
        <v>25197.88</v>
      </c>
      <c r="O224" s="386">
        <v>0.01</v>
      </c>
      <c r="P224" s="243">
        <f>IF(BD.PD7[[#This Row],[Liquid. '[%']]]&lt;&gt;0,(BD.PD7[[#This Row],[Valor Neto '[DOP']]]*BD.PD7[[#This Row],[Liquid. '[%']]])+BD.PD7[[#This Row],[Valor Neto '[DOP']]],BD.PD7[[#This Row],[Valor Neto '[DOP']]])</f>
        <v>25449.858800000002</v>
      </c>
      <c r="Q224" s="243">
        <f>BD.PD7[[#This Row],[Ppto. Orden Interna '[DOP']]]/HLOOKUP("USD",$K$1:$L$2,2,FALSE)</f>
        <v>391.53628923076928</v>
      </c>
      <c r="R224" s="381" t="s">
        <v>408</v>
      </c>
      <c r="S224" s="387"/>
      <c r="T224" s="387"/>
      <c r="U224" s="492" t="s">
        <v>406</v>
      </c>
      <c r="V224" s="493">
        <v>801672</v>
      </c>
      <c r="W224" s="494" t="s">
        <v>439</v>
      </c>
      <c r="X224" s="495">
        <v>21</v>
      </c>
      <c r="Y224" s="388">
        <v>1</v>
      </c>
      <c r="Z224" s="243">
        <f>BD.PD7[[#This Row],[Av.P1 '[%']]]*BD.PD7[[#This Row],[Ppto. Orden Interna '[DOP']]]</f>
        <v>25449.858800000002</v>
      </c>
      <c r="AA224" s="174"/>
      <c r="AB224" s="389"/>
      <c r="AC224" s="243">
        <f>BD.PD7[[#This Row],[Av.P2 '[%']]]*BD.PD7[[#This Row],[Ppto. Orden Interna '[DOP']]]</f>
        <v>0</v>
      </c>
      <c r="AD224" s="249"/>
      <c r="AE224" s="389"/>
      <c r="AF224" s="243">
        <f>BD.PD7[[#This Row],[Av.P3 '[%']]]*BD.PD7[[#This Row],[Ppto. Orden Interna '[DOP']]]</f>
        <v>0</v>
      </c>
      <c r="AG224" s="243"/>
      <c r="AH224" s="243"/>
      <c r="AI224" s="243">
        <f>BD.PD7[[#This Row],[Av.P2 '[%']]]*BD.PD7[[#This Row],[Ppto. Orden Interna '[DOP']]]</f>
        <v>0</v>
      </c>
      <c r="AJ224" s="243"/>
      <c r="AK224" s="243"/>
      <c r="AL224" s="243">
        <f>BD.PD7[[#This Row],[Av.P2 '[%']]]*BD.PD7[[#This Row],[Ppto. Orden Interna '[DOP']]]</f>
        <v>0</v>
      </c>
      <c r="AM224" s="496">
        <f>BD.PD7[[#This Row],[Pago 3]]+BD.PD7[[#This Row],[Pago 2]]+BD.PD7[[#This Row],[Pago 1]]</f>
        <v>25449.858800000002</v>
      </c>
      <c r="AN224" s="308" t="s">
        <v>244</v>
      </c>
      <c r="AO224" s="308" t="s">
        <v>245</v>
      </c>
      <c r="AP224" s="308" t="s">
        <v>246</v>
      </c>
      <c r="AQ224" s="308" t="s">
        <v>247</v>
      </c>
      <c r="AR224" s="308">
        <v>594</v>
      </c>
      <c r="AS224" s="308" t="s">
        <v>248</v>
      </c>
      <c r="AT224" s="249" t="s">
        <v>1277</v>
      </c>
      <c r="AU224" s="249" t="s">
        <v>1582</v>
      </c>
    </row>
    <row r="225" spans="1:47" hidden="1" x14ac:dyDescent="0.3">
      <c r="A225" s="174">
        <v>7.02</v>
      </c>
      <c r="B225" s="231"/>
      <c r="C225" s="232" t="str">
        <f>VLOOKUP(BD.PD7[[#This Row],[Pos]],PPto[],3,FALSE)</f>
        <v>7.02 Cocina, Patio Comidas y Rostizería</v>
      </c>
      <c r="D225" s="174" t="s">
        <v>23</v>
      </c>
      <c r="E225" s="305" t="str">
        <f>IF(BD.PD7[[#This Row],[.]]="*",VLOOKUP(BD.PD7[[#This Row],[Pos]],Presupuesto!A:H,7,FALSE),"")</f>
        <v/>
      </c>
      <c r="F225" s="502" t="s">
        <v>441</v>
      </c>
      <c r="G225" s="174" t="s">
        <v>1216</v>
      </c>
      <c r="H225" s="174"/>
      <c r="I225" s="497" t="s">
        <v>1223</v>
      </c>
      <c r="J225" s="382">
        <v>10</v>
      </c>
      <c r="K225" s="174" t="s">
        <v>260</v>
      </c>
      <c r="L225" s="383">
        <f>IF(BD.PD7[[#This Row],[Mon]]="DOP",1,HLOOKUP(BD.PD7[[#This Row],[Mon]],$K$1:$L$2,2,FALSE))</f>
        <v>1</v>
      </c>
      <c r="M225" s="384">
        <v>1650</v>
      </c>
      <c r="N225" s="243">
        <f>BD.PD7[[#This Row],[Cant.]]*BD.PD7[[#This Row],[ Tasa ]]*BD.PD7[[#This Row],[ Precio Und.]]</f>
        <v>16500</v>
      </c>
      <c r="O225" s="386">
        <v>0.01</v>
      </c>
      <c r="P225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225" s="243">
        <f>BD.PD7[[#This Row],[Ppto. Orden Interna '[DOP']]]/HLOOKUP("USD",$K$1:$L$2,2,FALSE)</f>
        <v>256.38461538461536</v>
      </c>
      <c r="R225" s="381" t="s">
        <v>408</v>
      </c>
      <c r="S225" s="387"/>
      <c r="T225" s="387"/>
      <c r="U225" s="492" t="s">
        <v>406</v>
      </c>
      <c r="V225" s="493">
        <v>801672</v>
      </c>
      <c r="W225" s="494" t="s">
        <v>439</v>
      </c>
      <c r="X225" s="495">
        <v>21</v>
      </c>
      <c r="Y225" s="388">
        <v>1</v>
      </c>
      <c r="Z225" s="243">
        <f>BD.PD7[[#This Row],[Av.P1 '[%']]]*BD.PD7[[#This Row],[Ppto. Orden Interna '[DOP']]]</f>
        <v>16665</v>
      </c>
      <c r="AA225" s="174"/>
      <c r="AB225" s="389"/>
      <c r="AC225" s="243">
        <f>BD.PD7[[#This Row],[Av.P2 '[%']]]*BD.PD7[[#This Row],[Ppto. Orden Interna '[DOP']]]</f>
        <v>0</v>
      </c>
      <c r="AD225" s="249"/>
      <c r="AE225" s="389"/>
      <c r="AF225" s="243">
        <f>BD.PD7[[#This Row],[Av.P3 '[%']]]*BD.PD7[[#This Row],[Ppto. Orden Interna '[DOP']]]</f>
        <v>0</v>
      </c>
      <c r="AG225" s="243"/>
      <c r="AH225" s="243"/>
      <c r="AI225" s="243">
        <f>BD.PD7[[#This Row],[Av.P2 '[%']]]*BD.PD7[[#This Row],[Ppto. Orden Interna '[DOP']]]</f>
        <v>0</v>
      </c>
      <c r="AJ225" s="243"/>
      <c r="AK225" s="243"/>
      <c r="AL225" s="243">
        <f>BD.PD7[[#This Row],[Av.P2 '[%']]]*BD.PD7[[#This Row],[Ppto. Orden Interna '[DOP']]]</f>
        <v>0</v>
      </c>
      <c r="AM225" s="496">
        <f>BD.PD7[[#This Row],[Pago 3]]+BD.PD7[[#This Row],[Pago 2]]+BD.PD7[[#This Row],[Pago 1]]</f>
        <v>16665</v>
      </c>
      <c r="AN225" s="308" t="s">
        <v>244</v>
      </c>
      <c r="AO225" s="308" t="s">
        <v>245</v>
      </c>
      <c r="AP225" s="308" t="s">
        <v>246</v>
      </c>
      <c r="AQ225" s="308" t="s">
        <v>247</v>
      </c>
      <c r="AR225" s="308">
        <v>594</v>
      </c>
      <c r="AS225" s="308" t="s">
        <v>248</v>
      </c>
      <c r="AT225" s="249" t="s">
        <v>1277</v>
      </c>
      <c r="AU225" s="249" t="s">
        <v>1582</v>
      </c>
    </row>
    <row r="226" spans="1:47" hidden="1" x14ac:dyDescent="0.3">
      <c r="A226" s="174">
        <v>7.02</v>
      </c>
      <c r="B226" s="231"/>
      <c r="C226" s="232" t="str">
        <f>VLOOKUP(BD.PD7[[#This Row],[Pos]],PPto[],3,FALSE)</f>
        <v>7.02 Cocina, Patio Comidas y Rostizería</v>
      </c>
      <c r="D226" s="174" t="s">
        <v>23</v>
      </c>
      <c r="E226" s="305" t="str">
        <f>IF(BD.PD7[[#This Row],[.]]="*",VLOOKUP(BD.PD7[[#This Row],[Pos]],Presupuesto!A:H,7,FALSE),"")</f>
        <v/>
      </c>
      <c r="F226" s="502" t="s">
        <v>442</v>
      </c>
      <c r="G226" s="174" t="s">
        <v>1216</v>
      </c>
      <c r="H226" s="174"/>
      <c r="I226" s="497" t="s">
        <v>1223</v>
      </c>
      <c r="J226" s="382">
        <v>10</v>
      </c>
      <c r="K226" s="174" t="s">
        <v>260</v>
      </c>
      <c r="L226" s="383">
        <f>IF(BD.PD7[[#This Row],[Mon]]="DOP",1,HLOOKUP(BD.PD7[[#This Row],[Mon]],$K$1:$L$2,2,FALSE))</f>
        <v>1</v>
      </c>
      <c r="M226" s="384">
        <v>450</v>
      </c>
      <c r="N226" s="243">
        <f>BD.PD7[[#This Row],[Cant.]]*BD.PD7[[#This Row],[ Tasa ]]*BD.PD7[[#This Row],[ Precio Und.]]</f>
        <v>4500</v>
      </c>
      <c r="O226" s="386">
        <v>0.01</v>
      </c>
      <c r="P226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226" s="243">
        <f>BD.PD7[[#This Row],[Ppto. Orden Interna '[DOP']]]/HLOOKUP("USD",$K$1:$L$2,2,FALSE)</f>
        <v>69.92307692307692</v>
      </c>
      <c r="R226" s="381" t="s">
        <v>408</v>
      </c>
      <c r="S226" s="387"/>
      <c r="T226" s="387"/>
      <c r="U226" s="492" t="s">
        <v>406</v>
      </c>
      <c r="V226" s="493">
        <v>801672</v>
      </c>
      <c r="W226" s="494" t="s">
        <v>439</v>
      </c>
      <c r="X226" s="495">
        <v>21</v>
      </c>
      <c r="Y226" s="388">
        <v>1</v>
      </c>
      <c r="Z226" s="243">
        <f>BD.PD7[[#This Row],[Av.P1 '[%']]]*BD.PD7[[#This Row],[Ppto. Orden Interna '[DOP']]]</f>
        <v>4545</v>
      </c>
      <c r="AA226" s="174"/>
      <c r="AB226" s="389"/>
      <c r="AC226" s="243">
        <f>BD.PD7[[#This Row],[Av.P2 '[%']]]*BD.PD7[[#This Row],[Ppto. Orden Interna '[DOP']]]</f>
        <v>0</v>
      </c>
      <c r="AD226" s="249"/>
      <c r="AE226" s="389"/>
      <c r="AF226" s="243">
        <f>BD.PD7[[#This Row],[Av.P3 '[%']]]*BD.PD7[[#This Row],[Ppto. Orden Interna '[DOP']]]</f>
        <v>0</v>
      </c>
      <c r="AG226" s="243"/>
      <c r="AH226" s="243"/>
      <c r="AI226" s="243">
        <f>BD.PD7[[#This Row],[Av.P2 '[%']]]*BD.PD7[[#This Row],[Ppto. Orden Interna '[DOP']]]</f>
        <v>0</v>
      </c>
      <c r="AJ226" s="243"/>
      <c r="AK226" s="243"/>
      <c r="AL226" s="243">
        <f>BD.PD7[[#This Row],[Av.P2 '[%']]]*BD.PD7[[#This Row],[Ppto. Orden Interna '[DOP']]]</f>
        <v>0</v>
      </c>
      <c r="AM226" s="496">
        <f>BD.PD7[[#This Row],[Pago 3]]+BD.PD7[[#This Row],[Pago 2]]+BD.PD7[[#This Row],[Pago 1]]</f>
        <v>4545</v>
      </c>
      <c r="AN226" s="308" t="s">
        <v>244</v>
      </c>
      <c r="AO226" s="308" t="s">
        <v>245</v>
      </c>
      <c r="AP226" s="308" t="s">
        <v>246</v>
      </c>
      <c r="AQ226" s="308" t="s">
        <v>247</v>
      </c>
      <c r="AR226" s="308">
        <v>594</v>
      </c>
      <c r="AS226" s="308" t="s">
        <v>248</v>
      </c>
      <c r="AT226" s="249" t="s">
        <v>1277</v>
      </c>
      <c r="AU226" s="249" t="s">
        <v>1582</v>
      </c>
    </row>
    <row r="227" spans="1:47" hidden="1" x14ac:dyDescent="0.3">
      <c r="A227" s="174">
        <v>7.02</v>
      </c>
      <c r="B227" s="231"/>
      <c r="C227" s="232" t="str">
        <f>VLOOKUP(BD.PD7[[#This Row],[Pos]],PPto[],3,FALSE)</f>
        <v>7.02 Cocina, Patio Comidas y Rostizería</v>
      </c>
      <c r="D227" s="174" t="s">
        <v>23</v>
      </c>
      <c r="E227" s="305" t="str">
        <f>IF(BD.PD7[[#This Row],[.]]="*",VLOOKUP(BD.PD7[[#This Row],[Pos]],Presupuesto!A:H,7,FALSE),"")</f>
        <v/>
      </c>
      <c r="F227" s="502" t="s">
        <v>443</v>
      </c>
      <c r="G227" s="174" t="s">
        <v>1216</v>
      </c>
      <c r="H227" s="174"/>
      <c r="I227" s="497" t="s">
        <v>1223</v>
      </c>
      <c r="J227" s="382">
        <v>1</v>
      </c>
      <c r="K227" s="174" t="s">
        <v>260</v>
      </c>
      <c r="L227" s="383">
        <f>IF(BD.PD7[[#This Row],[Mon]]="DOP",1,HLOOKUP(BD.PD7[[#This Row],[Mon]],$K$1:$L$2,2,FALSE))</f>
        <v>1</v>
      </c>
      <c r="M227" s="384">
        <v>420844.07</v>
      </c>
      <c r="N227" s="243">
        <f>BD.PD7[[#This Row],[Cant.]]*BD.PD7[[#This Row],[ Tasa ]]*BD.PD7[[#This Row],[ Precio Und.]]</f>
        <v>420844.07</v>
      </c>
      <c r="O227" s="386">
        <v>0.01</v>
      </c>
      <c r="P227" s="243">
        <f>IF(BD.PD7[[#This Row],[Liquid. '[%']]]&lt;&gt;0,(BD.PD7[[#This Row],[Valor Neto '[DOP']]]*BD.PD7[[#This Row],[Liquid. '[%']]])+BD.PD7[[#This Row],[Valor Neto '[DOP']]],BD.PD7[[#This Row],[Valor Neto '[DOP']]])</f>
        <v>425052.51069999998</v>
      </c>
      <c r="Q227" s="243">
        <f>BD.PD7[[#This Row],[Ppto. Orden Interna '[DOP']]]/HLOOKUP("USD",$K$1:$L$2,2,FALSE)</f>
        <v>6539.2693953846156</v>
      </c>
      <c r="R227" s="381" t="s">
        <v>408</v>
      </c>
      <c r="S227" s="387"/>
      <c r="T227" s="387"/>
      <c r="U227" s="492" t="s">
        <v>406</v>
      </c>
      <c r="V227" s="493">
        <v>801672</v>
      </c>
      <c r="W227" s="494" t="s">
        <v>439</v>
      </c>
      <c r="X227" s="495">
        <v>21</v>
      </c>
      <c r="Y227" s="388">
        <v>1</v>
      </c>
      <c r="Z227" s="243">
        <f>BD.PD7[[#This Row],[Av.P1 '[%']]]*BD.PD7[[#This Row],[Ppto. Orden Interna '[DOP']]]</f>
        <v>425052.51069999998</v>
      </c>
      <c r="AA227" s="174"/>
      <c r="AB227" s="389"/>
      <c r="AC227" s="243">
        <f>BD.PD7[[#This Row],[Av.P2 '[%']]]*BD.PD7[[#This Row],[Ppto. Orden Interna '[DOP']]]</f>
        <v>0</v>
      </c>
      <c r="AD227" s="249"/>
      <c r="AE227" s="389"/>
      <c r="AF227" s="243">
        <f>BD.PD7[[#This Row],[Av.P3 '[%']]]*BD.PD7[[#This Row],[Ppto. Orden Interna '[DOP']]]</f>
        <v>0</v>
      </c>
      <c r="AG227" s="243"/>
      <c r="AH227" s="243"/>
      <c r="AI227" s="243">
        <f>BD.PD7[[#This Row],[Av.P2 '[%']]]*BD.PD7[[#This Row],[Ppto. Orden Interna '[DOP']]]</f>
        <v>0</v>
      </c>
      <c r="AJ227" s="243"/>
      <c r="AK227" s="243"/>
      <c r="AL227" s="243">
        <f>BD.PD7[[#This Row],[Av.P2 '[%']]]*BD.PD7[[#This Row],[Ppto. Orden Interna '[DOP']]]</f>
        <v>0</v>
      </c>
      <c r="AM227" s="496">
        <f>BD.PD7[[#This Row],[Pago 3]]+BD.PD7[[#This Row],[Pago 2]]+BD.PD7[[#This Row],[Pago 1]]</f>
        <v>425052.51069999998</v>
      </c>
      <c r="AN227" s="308" t="s">
        <v>244</v>
      </c>
      <c r="AO227" s="308" t="s">
        <v>245</v>
      </c>
      <c r="AP227" s="308" t="s">
        <v>246</v>
      </c>
      <c r="AQ227" s="308" t="s">
        <v>247</v>
      </c>
      <c r="AR227" s="308">
        <v>594</v>
      </c>
      <c r="AS227" s="308" t="s">
        <v>248</v>
      </c>
      <c r="AT227" s="249" t="s">
        <v>1277</v>
      </c>
      <c r="AU227" s="249" t="s">
        <v>1582</v>
      </c>
    </row>
    <row r="228" spans="1:47" hidden="1" x14ac:dyDescent="0.3">
      <c r="A228" s="174">
        <v>7.02</v>
      </c>
      <c r="B228" s="231"/>
      <c r="C228" s="232" t="str">
        <f>VLOOKUP(BD.PD7[[#This Row],[Pos]],PPto[],3,FALSE)</f>
        <v>7.02 Cocina, Patio Comidas y Rostizería</v>
      </c>
      <c r="D228" s="174" t="s">
        <v>23</v>
      </c>
      <c r="E228" s="305" t="str">
        <f>IF(BD.PD7[[#This Row],[.]]="*",VLOOKUP(BD.PD7[[#This Row],[Pos]],Presupuesto!A:H,7,FALSE),"")</f>
        <v/>
      </c>
      <c r="F228" s="502" t="s">
        <v>444</v>
      </c>
      <c r="G228" s="174" t="s">
        <v>1216</v>
      </c>
      <c r="H228" s="174"/>
      <c r="I228" s="497" t="s">
        <v>1223</v>
      </c>
      <c r="J228" s="382">
        <v>3</v>
      </c>
      <c r="K228" s="174" t="s">
        <v>260</v>
      </c>
      <c r="L228" s="383">
        <f>IF(BD.PD7[[#This Row],[Mon]]="DOP",1,HLOOKUP(BD.PD7[[#This Row],[Mon]],$K$1:$L$2,2,FALSE))</f>
        <v>1</v>
      </c>
      <c r="M228" s="384">
        <v>690</v>
      </c>
      <c r="N228" s="243">
        <f>BD.PD7[[#This Row],[Cant.]]*BD.PD7[[#This Row],[ Tasa ]]*BD.PD7[[#This Row],[ Precio Und.]]</f>
        <v>2070</v>
      </c>
      <c r="O228" s="386">
        <v>0.01</v>
      </c>
      <c r="P228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228" s="243">
        <f>BD.PD7[[#This Row],[Ppto. Orden Interna '[DOP']]]/HLOOKUP("USD",$K$1:$L$2,2,FALSE)</f>
        <v>32.164615384615381</v>
      </c>
      <c r="R228" s="381" t="s">
        <v>408</v>
      </c>
      <c r="S228" s="387"/>
      <c r="T228" s="387"/>
      <c r="U228" s="492" t="s">
        <v>406</v>
      </c>
      <c r="V228" s="493">
        <v>801672</v>
      </c>
      <c r="W228" s="494" t="s">
        <v>439</v>
      </c>
      <c r="X228" s="495">
        <v>21</v>
      </c>
      <c r="Y228" s="388">
        <v>1</v>
      </c>
      <c r="Z228" s="243">
        <f>BD.PD7[[#This Row],[Av.P1 '[%']]]*BD.PD7[[#This Row],[Ppto. Orden Interna '[DOP']]]</f>
        <v>2090.6999999999998</v>
      </c>
      <c r="AA228" s="174"/>
      <c r="AB228" s="389"/>
      <c r="AC228" s="243">
        <f>BD.PD7[[#This Row],[Av.P2 '[%']]]*BD.PD7[[#This Row],[Ppto. Orden Interna '[DOP']]]</f>
        <v>0</v>
      </c>
      <c r="AD228" s="249"/>
      <c r="AE228" s="389"/>
      <c r="AF228" s="243">
        <f>BD.PD7[[#This Row],[Av.P3 '[%']]]*BD.PD7[[#This Row],[Ppto. Orden Interna '[DOP']]]</f>
        <v>0</v>
      </c>
      <c r="AG228" s="243"/>
      <c r="AH228" s="243"/>
      <c r="AI228" s="243">
        <f>BD.PD7[[#This Row],[Av.P2 '[%']]]*BD.PD7[[#This Row],[Ppto. Orden Interna '[DOP']]]</f>
        <v>0</v>
      </c>
      <c r="AJ228" s="243"/>
      <c r="AK228" s="243"/>
      <c r="AL228" s="243">
        <f>BD.PD7[[#This Row],[Av.P2 '[%']]]*BD.PD7[[#This Row],[Ppto. Orden Interna '[DOP']]]</f>
        <v>0</v>
      </c>
      <c r="AM228" s="496">
        <f>BD.PD7[[#This Row],[Pago 3]]+BD.PD7[[#This Row],[Pago 2]]+BD.PD7[[#This Row],[Pago 1]]</f>
        <v>2090.6999999999998</v>
      </c>
      <c r="AN228" s="308" t="s">
        <v>244</v>
      </c>
      <c r="AO228" s="308" t="s">
        <v>245</v>
      </c>
      <c r="AP228" s="308" t="s">
        <v>246</v>
      </c>
      <c r="AQ228" s="308" t="s">
        <v>247</v>
      </c>
      <c r="AR228" s="308">
        <v>594</v>
      </c>
      <c r="AS228" s="308" t="s">
        <v>248</v>
      </c>
      <c r="AT228" s="249" t="s">
        <v>1277</v>
      </c>
      <c r="AU228" s="249" t="s">
        <v>1582</v>
      </c>
    </row>
    <row r="229" spans="1:47" hidden="1" x14ac:dyDescent="0.3">
      <c r="A229" s="174">
        <v>7.02</v>
      </c>
      <c r="B229" s="231"/>
      <c r="C229" s="232" t="str">
        <f>VLOOKUP(BD.PD7[[#This Row],[Pos]],PPto[],3,FALSE)</f>
        <v>7.02 Cocina, Patio Comidas y Rostizería</v>
      </c>
      <c r="D229" s="174" t="s">
        <v>23</v>
      </c>
      <c r="E229" s="305" t="str">
        <f>IF(BD.PD7[[#This Row],[.]]="*",VLOOKUP(BD.PD7[[#This Row],[Pos]],Presupuesto!A:H,7,FALSE),"")</f>
        <v/>
      </c>
      <c r="F229" s="502" t="s">
        <v>445</v>
      </c>
      <c r="G229" s="174" t="s">
        <v>1216</v>
      </c>
      <c r="H229" s="174"/>
      <c r="I229" s="497" t="s">
        <v>1223</v>
      </c>
      <c r="J229" s="382">
        <v>2</v>
      </c>
      <c r="K229" s="174" t="s">
        <v>260</v>
      </c>
      <c r="L229" s="383">
        <f>IF(BD.PD7[[#This Row],[Mon]]="DOP",1,HLOOKUP(BD.PD7[[#This Row],[Mon]],$K$1:$L$2,2,FALSE))</f>
        <v>1</v>
      </c>
      <c r="M229" s="384">
        <v>600</v>
      </c>
      <c r="N229" s="243">
        <f>BD.PD7[[#This Row],[Cant.]]*BD.PD7[[#This Row],[ Tasa ]]*BD.PD7[[#This Row],[ Precio Und.]]</f>
        <v>1200</v>
      </c>
      <c r="O229" s="386">
        <v>0.01</v>
      </c>
      <c r="P229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229" s="243">
        <f>BD.PD7[[#This Row],[Ppto. Orden Interna '[DOP']]]/HLOOKUP("USD",$K$1:$L$2,2,FALSE)</f>
        <v>18.646153846153847</v>
      </c>
      <c r="R229" s="381" t="s">
        <v>408</v>
      </c>
      <c r="S229" s="387"/>
      <c r="T229" s="387"/>
      <c r="U229" s="492" t="s">
        <v>406</v>
      </c>
      <c r="V229" s="493">
        <v>801672</v>
      </c>
      <c r="W229" s="494" t="s">
        <v>439</v>
      </c>
      <c r="X229" s="495">
        <v>21</v>
      </c>
      <c r="Y229" s="388">
        <v>1</v>
      </c>
      <c r="Z229" s="243">
        <f>BD.PD7[[#This Row],[Av.P1 '[%']]]*BD.PD7[[#This Row],[Ppto. Orden Interna '[DOP']]]</f>
        <v>1212</v>
      </c>
      <c r="AA229" s="174"/>
      <c r="AB229" s="388"/>
      <c r="AC229" s="243">
        <f>BD.PD7[[#This Row],[Av.P2 '[%']]]*BD.PD7[[#This Row],[Ppto. Orden Interna '[DOP']]]</f>
        <v>0</v>
      </c>
      <c r="AD229" s="249"/>
      <c r="AE229" s="389"/>
      <c r="AF229" s="243">
        <f>BD.PD7[[#This Row],[Av.P3 '[%']]]*BD.PD7[[#This Row],[Ppto. Orden Interna '[DOP']]]</f>
        <v>0</v>
      </c>
      <c r="AG229" s="243"/>
      <c r="AH229" s="243"/>
      <c r="AI229" s="243">
        <f>BD.PD7[[#This Row],[Av.P2 '[%']]]*BD.PD7[[#This Row],[Ppto. Orden Interna '[DOP']]]</f>
        <v>0</v>
      </c>
      <c r="AJ229" s="243"/>
      <c r="AK229" s="243"/>
      <c r="AL229" s="243">
        <f>BD.PD7[[#This Row],[Av.P2 '[%']]]*BD.PD7[[#This Row],[Ppto. Orden Interna '[DOP']]]</f>
        <v>0</v>
      </c>
      <c r="AM229" s="496">
        <f>BD.PD7[[#This Row],[Pago 3]]+BD.PD7[[#This Row],[Pago 2]]+BD.PD7[[#This Row],[Pago 1]]</f>
        <v>1212</v>
      </c>
      <c r="AN229" s="308" t="s">
        <v>244</v>
      </c>
      <c r="AO229" s="308" t="s">
        <v>245</v>
      </c>
      <c r="AP229" s="308" t="s">
        <v>246</v>
      </c>
      <c r="AQ229" s="308" t="s">
        <v>247</v>
      </c>
      <c r="AR229" s="308">
        <v>594</v>
      </c>
      <c r="AS229" s="308" t="s">
        <v>248</v>
      </c>
      <c r="AT229" s="249" t="s">
        <v>1277</v>
      </c>
      <c r="AU229" s="249" t="s">
        <v>1582</v>
      </c>
    </row>
    <row r="230" spans="1:47" hidden="1" x14ac:dyDescent="0.3">
      <c r="A230" s="174">
        <v>7.02</v>
      </c>
      <c r="B230" s="231"/>
      <c r="C230" s="232" t="str">
        <f>VLOOKUP(BD.PD7[[#This Row],[Pos]],PPto[],3,FALSE)</f>
        <v>7.02 Cocina, Patio Comidas y Rostizería</v>
      </c>
      <c r="D230" s="174" t="s">
        <v>23</v>
      </c>
      <c r="E230" s="305" t="str">
        <f>IF(BD.PD7[[#This Row],[.]]="*",VLOOKUP(BD.PD7[[#This Row],[Pos]],Presupuesto!A:H,7,FALSE),"")</f>
        <v/>
      </c>
      <c r="F230" s="502" t="s">
        <v>446</v>
      </c>
      <c r="G230" s="174" t="s">
        <v>1216</v>
      </c>
      <c r="H230" s="174"/>
      <c r="I230" s="497" t="s">
        <v>1223</v>
      </c>
      <c r="J230" s="382">
        <v>1</v>
      </c>
      <c r="K230" s="174" t="s">
        <v>260</v>
      </c>
      <c r="L230" s="383">
        <f>IF(BD.PD7[[#This Row],[Mon]]="DOP",1,HLOOKUP(BD.PD7[[#This Row],[Mon]],$K$1:$L$2,2,FALSE))</f>
        <v>1</v>
      </c>
      <c r="M230" s="384">
        <v>2433.33</v>
      </c>
      <c r="N230" s="243">
        <f>BD.PD7[[#This Row],[Cant.]]*BD.PD7[[#This Row],[ Tasa ]]*BD.PD7[[#This Row],[ Precio Und.]]</f>
        <v>2433.33</v>
      </c>
      <c r="O230" s="386">
        <v>0.01</v>
      </c>
      <c r="P230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230" s="243">
        <f>BD.PD7[[#This Row],[Ppto. Orden Interna '[DOP']]]/HLOOKUP("USD",$K$1:$L$2,2,FALSE)</f>
        <v>37.810204615384613</v>
      </c>
      <c r="R230" s="381" t="s">
        <v>408</v>
      </c>
      <c r="S230" s="387"/>
      <c r="T230" s="387"/>
      <c r="U230" s="492" t="s">
        <v>406</v>
      </c>
      <c r="V230" s="493">
        <v>801672</v>
      </c>
      <c r="W230" s="494" t="s">
        <v>439</v>
      </c>
      <c r="X230" s="495">
        <v>21</v>
      </c>
      <c r="Y230" s="388">
        <v>1</v>
      </c>
      <c r="Z230" s="243">
        <f>BD.PD7[[#This Row],[Av.P1 '[%']]]*BD.PD7[[#This Row],[Ppto. Orden Interna '[DOP']]]</f>
        <v>2457.6632999999997</v>
      </c>
      <c r="AA230" s="249"/>
      <c r="AB230" s="389"/>
      <c r="AC230" s="243">
        <f>BD.PD7[[#This Row],[Av.P2 '[%']]]*BD.PD7[[#This Row],[Ppto. Orden Interna '[DOP']]]</f>
        <v>0</v>
      </c>
      <c r="AD230" s="249"/>
      <c r="AE230" s="389"/>
      <c r="AF230" s="243">
        <f>BD.PD7[[#This Row],[Av.P3 '[%']]]*BD.PD7[[#This Row],[Ppto. Orden Interna '[DOP']]]</f>
        <v>0</v>
      </c>
      <c r="AG230" s="243"/>
      <c r="AH230" s="243"/>
      <c r="AI230" s="243">
        <f>BD.PD7[[#This Row],[Av.P2 '[%']]]*BD.PD7[[#This Row],[Ppto. Orden Interna '[DOP']]]</f>
        <v>0</v>
      </c>
      <c r="AJ230" s="243"/>
      <c r="AK230" s="243"/>
      <c r="AL230" s="243">
        <f>BD.PD7[[#This Row],[Av.P2 '[%']]]*BD.PD7[[#This Row],[Ppto. Orden Interna '[DOP']]]</f>
        <v>0</v>
      </c>
      <c r="AM230" s="496">
        <f>BD.PD7[[#This Row],[Pago 3]]+BD.PD7[[#This Row],[Pago 2]]+BD.PD7[[#This Row],[Pago 1]]</f>
        <v>2457.6632999999997</v>
      </c>
      <c r="AN230" s="308" t="s">
        <v>244</v>
      </c>
      <c r="AO230" s="308" t="s">
        <v>245</v>
      </c>
      <c r="AP230" s="308" t="s">
        <v>246</v>
      </c>
      <c r="AQ230" s="308" t="s">
        <v>247</v>
      </c>
      <c r="AR230" s="308">
        <v>594</v>
      </c>
      <c r="AS230" s="308" t="s">
        <v>248</v>
      </c>
      <c r="AT230" s="249" t="s">
        <v>1277</v>
      </c>
      <c r="AU230" s="249" t="s">
        <v>1582</v>
      </c>
    </row>
    <row r="231" spans="1:47" hidden="1" x14ac:dyDescent="0.3">
      <c r="A231" s="174">
        <v>7.02</v>
      </c>
      <c r="B231" s="231"/>
      <c r="C231" s="232" t="str">
        <f>VLOOKUP(BD.PD7[[#This Row],[Pos]],PPto[],3,FALSE)</f>
        <v>7.02 Cocina, Patio Comidas y Rostizería</v>
      </c>
      <c r="D231" s="174" t="s">
        <v>23</v>
      </c>
      <c r="E231" s="305" t="str">
        <f>IF(BD.PD7[[#This Row],[.]]="*",VLOOKUP(BD.PD7[[#This Row],[Pos]],Presupuesto!A:H,7,FALSE),"")</f>
        <v/>
      </c>
      <c r="F231" s="502" t="s">
        <v>447</v>
      </c>
      <c r="G231" s="174" t="s">
        <v>1216</v>
      </c>
      <c r="H231" s="174"/>
      <c r="I231" s="497" t="s">
        <v>1223</v>
      </c>
      <c r="J231" s="382">
        <v>2</v>
      </c>
      <c r="K231" s="174" t="s">
        <v>260</v>
      </c>
      <c r="L231" s="383">
        <f>IF(BD.PD7[[#This Row],[Mon]]="DOP",1,HLOOKUP(BD.PD7[[#This Row],[Mon]],$K$1:$L$2,2,FALSE))</f>
        <v>1</v>
      </c>
      <c r="M231" s="384">
        <v>3200</v>
      </c>
      <c r="N231" s="243">
        <f>BD.PD7[[#This Row],[Cant.]]*BD.PD7[[#This Row],[ Tasa ]]*BD.PD7[[#This Row],[ Precio Und.]]</f>
        <v>6400</v>
      </c>
      <c r="O231" s="386">
        <v>0.01</v>
      </c>
      <c r="P231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231" s="243">
        <f>BD.PD7[[#This Row],[Ppto. Orden Interna '[DOP']]]/HLOOKUP("USD",$K$1:$L$2,2,FALSE)</f>
        <v>99.446153846153848</v>
      </c>
      <c r="R231" s="381" t="s">
        <v>408</v>
      </c>
      <c r="S231" s="387"/>
      <c r="T231" s="387"/>
      <c r="U231" s="492" t="s">
        <v>406</v>
      </c>
      <c r="V231" s="493">
        <v>801672</v>
      </c>
      <c r="W231" s="494" t="s">
        <v>439</v>
      </c>
      <c r="X231" s="495">
        <v>21</v>
      </c>
      <c r="Y231" s="388">
        <v>1</v>
      </c>
      <c r="Z231" s="243">
        <f>BD.PD7[[#This Row],[Av.P1 '[%']]]*BD.PD7[[#This Row],[Ppto. Orden Interna '[DOP']]]</f>
        <v>6464</v>
      </c>
      <c r="AA231" s="249"/>
      <c r="AB231" s="389"/>
      <c r="AC231" s="243">
        <f>BD.PD7[[#This Row],[Av.P2 '[%']]]*BD.PD7[[#This Row],[Ppto. Orden Interna '[DOP']]]</f>
        <v>0</v>
      </c>
      <c r="AD231" s="249"/>
      <c r="AE231" s="389"/>
      <c r="AF231" s="243">
        <f>BD.PD7[[#This Row],[Av.P3 '[%']]]*BD.PD7[[#This Row],[Ppto. Orden Interna '[DOP']]]</f>
        <v>0</v>
      </c>
      <c r="AG231" s="243"/>
      <c r="AH231" s="243"/>
      <c r="AI231" s="243">
        <f>BD.PD7[[#This Row],[Av.P2 '[%']]]*BD.PD7[[#This Row],[Ppto. Orden Interna '[DOP']]]</f>
        <v>0</v>
      </c>
      <c r="AJ231" s="243"/>
      <c r="AK231" s="243"/>
      <c r="AL231" s="243">
        <f>BD.PD7[[#This Row],[Av.P2 '[%']]]*BD.PD7[[#This Row],[Ppto. Orden Interna '[DOP']]]</f>
        <v>0</v>
      </c>
      <c r="AM231" s="496">
        <f>BD.PD7[[#This Row],[Pago 3]]+BD.PD7[[#This Row],[Pago 2]]+BD.PD7[[#This Row],[Pago 1]]</f>
        <v>6464</v>
      </c>
      <c r="AN231" s="308" t="s">
        <v>244</v>
      </c>
      <c r="AO231" s="308" t="s">
        <v>245</v>
      </c>
      <c r="AP231" s="308" t="s">
        <v>246</v>
      </c>
      <c r="AQ231" s="308" t="s">
        <v>247</v>
      </c>
      <c r="AR231" s="308">
        <v>594</v>
      </c>
      <c r="AS231" s="308" t="s">
        <v>248</v>
      </c>
      <c r="AT231" s="249" t="s">
        <v>1277</v>
      </c>
      <c r="AU231" s="249" t="s">
        <v>1582</v>
      </c>
    </row>
    <row r="232" spans="1:47" hidden="1" x14ac:dyDescent="0.3">
      <c r="A232" s="174">
        <v>7.02</v>
      </c>
      <c r="B232" s="231"/>
      <c r="C232" s="232" t="str">
        <f>VLOOKUP(BD.PD7[[#This Row],[Pos]],PPto[],3,FALSE)</f>
        <v>7.02 Cocina, Patio Comidas y Rostizería</v>
      </c>
      <c r="D232" s="174" t="s">
        <v>23</v>
      </c>
      <c r="E232" s="305" t="str">
        <f>IF(BD.PD7[[#This Row],[.]]="*",VLOOKUP(BD.PD7[[#This Row],[Pos]],Presupuesto!A:H,7,FALSE),"")</f>
        <v/>
      </c>
      <c r="F232" s="502" t="s">
        <v>448</v>
      </c>
      <c r="G232" s="174" t="s">
        <v>1216</v>
      </c>
      <c r="H232" s="174"/>
      <c r="I232" s="497" t="s">
        <v>1223</v>
      </c>
      <c r="J232" s="382">
        <v>2</v>
      </c>
      <c r="K232" s="174" t="s">
        <v>260</v>
      </c>
      <c r="L232" s="383">
        <f>IF(BD.PD7[[#This Row],[Mon]]="DOP",1,HLOOKUP(BD.PD7[[#This Row],[Mon]],$K$1:$L$2,2,FALSE))</f>
        <v>1</v>
      </c>
      <c r="M232" s="384">
        <v>850</v>
      </c>
      <c r="N232" s="243">
        <f>BD.PD7[[#This Row],[Cant.]]*BD.PD7[[#This Row],[ Tasa ]]*BD.PD7[[#This Row],[ Precio Und.]]</f>
        <v>1700</v>
      </c>
      <c r="O232" s="386">
        <v>0.01</v>
      </c>
      <c r="P232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232" s="243">
        <f>BD.PD7[[#This Row],[Ppto. Orden Interna '[DOP']]]/HLOOKUP("USD",$K$1:$L$2,2,FALSE)</f>
        <v>26.415384615384614</v>
      </c>
      <c r="R232" s="381" t="s">
        <v>408</v>
      </c>
      <c r="S232" s="387"/>
      <c r="T232" s="387"/>
      <c r="U232" s="492" t="s">
        <v>406</v>
      </c>
      <c r="V232" s="493">
        <v>801672</v>
      </c>
      <c r="W232" s="494" t="s">
        <v>439</v>
      </c>
      <c r="X232" s="495">
        <v>21</v>
      </c>
      <c r="Y232" s="388">
        <v>1</v>
      </c>
      <c r="Z232" s="243">
        <f>BD.PD7[[#This Row],[Av.P1 '[%']]]*BD.PD7[[#This Row],[Ppto. Orden Interna '[DOP']]]</f>
        <v>1717</v>
      </c>
      <c r="AA232" s="249"/>
      <c r="AB232" s="389"/>
      <c r="AC232" s="243">
        <f>BD.PD7[[#This Row],[Av.P2 '[%']]]*BD.PD7[[#This Row],[Ppto. Orden Interna '[DOP']]]</f>
        <v>0</v>
      </c>
      <c r="AD232" s="249"/>
      <c r="AE232" s="389"/>
      <c r="AF232" s="243">
        <f>BD.PD7[[#This Row],[Av.P3 '[%']]]*BD.PD7[[#This Row],[Ppto. Orden Interna '[DOP']]]</f>
        <v>0</v>
      </c>
      <c r="AG232" s="243"/>
      <c r="AH232" s="243"/>
      <c r="AI232" s="243">
        <f>BD.PD7[[#This Row],[Av.P2 '[%']]]*BD.PD7[[#This Row],[Ppto. Orden Interna '[DOP']]]</f>
        <v>0</v>
      </c>
      <c r="AJ232" s="243"/>
      <c r="AK232" s="243"/>
      <c r="AL232" s="243">
        <f>BD.PD7[[#This Row],[Av.P2 '[%']]]*BD.PD7[[#This Row],[Ppto. Orden Interna '[DOP']]]</f>
        <v>0</v>
      </c>
      <c r="AM232" s="496">
        <f>BD.PD7[[#This Row],[Pago 3]]+BD.PD7[[#This Row],[Pago 2]]+BD.PD7[[#This Row],[Pago 1]]</f>
        <v>1717</v>
      </c>
      <c r="AN232" s="308" t="s">
        <v>244</v>
      </c>
      <c r="AO232" s="308" t="s">
        <v>245</v>
      </c>
      <c r="AP232" s="308" t="s">
        <v>246</v>
      </c>
      <c r="AQ232" s="308" t="s">
        <v>247</v>
      </c>
      <c r="AR232" s="308">
        <v>594</v>
      </c>
      <c r="AS232" s="308" t="s">
        <v>248</v>
      </c>
      <c r="AT232" s="249" t="s">
        <v>1277</v>
      </c>
      <c r="AU232" s="249" t="s">
        <v>1582</v>
      </c>
    </row>
    <row r="233" spans="1:47" hidden="1" x14ac:dyDescent="0.3">
      <c r="A233" s="174">
        <v>7.02</v>
      </c>
      <c r="B233" s="231"/>
      <c r="C233" s="232" t="str">
        <f>VLOOKUP(BD.PD7[[#This Row],[Pos]],PPto[],3,FALSE)</f>
        <v>7.02 Cocina, Patio Comidas y Rostizería</v>
      </c>
      <c r="D233" s="174" t="s">
        <v>23</v>
      </c>
      <c r="E233" s="305" t="str">
        <f>IF(BD.PD7[[#This Row],[.]]="*",VLOOKUP(BD.PD7[[#This Row],[Pos]],Presupuesto!A:H,7,FALSE),"")</f>
        <v/>
      </c>
      <c r="F233" s="502" t="s">
        <v>449</v>
      </c>
      <c r="G233" s="174" t="s">
        <v>1216</v>
      </c>
      <c r="H233" s="174"/>
      <c r="I233" s="497" t="s">
        <v>1223</v>
      </c>
      <c r="J233" s="382">
        <v>4</v>
      </c>
      <c r="K233" s="174" t="s">
        <v>260</v>
      </c>
      <c r="L233" s="383">
        <f>IF(BD.PD7[[#This Row],[Mon]]="DOP",1,HLOOKUP(BD.PD7[[#This Row],[Mon]],$K$1:$L$2,2,FALSE))</f>
        <v>1</v>
      </c>
      <c r="M233" s="384">
        <v>1650</v>
      </c>
      <c r="N233" s="243">
        <f>BD.PD7[[#This Row],[Cant.]]*BD.PD7[[#This Row],[ Tasa ]]*BD.PD7[[#This Row],[ Precio Und.]]</f>
        <v>6600</v>
      </c>
      <c r="O233" s="386">
        <v>0.01</v>
      </c>
      <c r="P233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233" s="243">
        <f>BD.PD7[[#This Row],[Ppto. Orden Interna '[DOP']]]/HLOOKUP("USD",$K$1:$L$2,2,FALSE)</f>
        <v>102.55384615384615</v>
      </c>
      <c r="R233" s="381" t="s">
        <v>408</v>
      </c>
      <c r="S233" s="387"/>
      <c r="T233" s="387"/>
      <c r="U233" s="492" t="s">
        <v>406</v>
      </c>
      <c r="V233" s="493">
        <v>801672</v>
      </c>
      <c r="W233" s="494" t="s">
        <v>439</v>
      </c>
      <c r="X233" s="495">
        <v>21</v>
      </c>
      <c r="Y233" s="388">
        <v>1</v>
      </c>
      <c r="Z233" s="243">
        <f>BD.PD7[[#This Row],[Av.P1 '[%']]]*BD.PD7[[#This Row],[Ppto. Orden Interna '[DOP']]]</f>
        <v>6666</v>
      </c>
      <c r="AA233" s="249"/>
      <c r="AB233" s="389"/>
      <c r="AC233" s="243">
        <f>BD.PD7[[#This Row],[Av.P2 '[%']]]*BD.PD7[[#This Row],[Ppto. Orden Interna '[DOP']]]</f>
        <v>0</v>
      </c>
      <c r="AD233" s="249"/>
      <c r="AE233" s="389"/>
      <c r="AF233" s="243">
        <f>BD.PD7[[#This Row],[Av.P3 '[%']]]*BD.PD7[[#This Row],[Ppto. Orden Interna '[DOP']]]</f>
        <v>0</v>
      </c>
      <c r="AG233" s="243"/>
      <c r="AH233" s="243"/>
      <c r="AI233" s="243">
        <f>BD.PD7[[#This Row],[Av.P2 '[%']]]*BD.PD7[[#This Row],[Ppto. Orden Interna '[DOP']]]</f>
        <v>0</v>
      </c>
      <c r="AJ233" s="243"/>
      <c r="AK233" s="243"/>
      <c r="AL233" s="243">
        <f>BD.PD7[[#This Row],[Av.P2 '[%']]]*BD.PD7[[#This Row],[Ppto. Orden Interna '[DOP']]]</f>
        <v>0</v>
      </c>
      <c r="AM233" s="496">
        <f>BD.PD7[[#This Row],[Pago 3]]+BD.PD7[[#This Row],[Pago 2]]+BD.PD7[[#This Row],[Pago 1]]</f>
        <v>6666</v>
      </c>
      <c r="AN233" s="308" t="s">
        <v>244</v>
      </c>
      <c r="AO233" s="308" t="s">
        <v>245</v>
      </c>
      <c r="AP233" s="308" t="s">
        <v>246</v>
      </c>
      <c r="AQ233" s="308" t="s">
        <v>247</v>
      </c>
      <c r="AR233" s="308">
        <v>594</v>
      </c>
      <c r="AS233" s="308" t="s">
        <v>248</v>
      </c>
      <c r="AT233" s="249" t="s">
        <v>1277</v>
      </c>
      <c r="AU233" s="249" t="s">
        <v>1582</v>
      </c>
    </row>
    <row r="234" spans="1:47" hidden="1" x14ac:dyDescent="0.3">
      <c r="A234" s="174">
        <v>7.02</v>
      </c>
      <c r="B234" s="231"/>
      <c r="C234" s="232" t="str">
        <f>VLOOKUP(BD.PD7[[#This Row],[Pos]],PPto[],3,FALSE)</f>
        <v>7.02 Cocina, Patio Comidas y Rostizería</v>
      </c>
      <c r="D234" s="174" t="s">
        <v>23</v>
      </c>
      <c r="E234" s="305" t="str">
        <f>IF(BD.PD7[[#This Row],[.]]="*",VLOOKUP(BD.PD7[[#This Row],[Pos]],Presupuesto!A:H,7,FALSE),"")</f>
        <v/>
      </c>
      <c r="F234" s="502" t="s">
        <v>450</v>
      </c>
      <c r="G234" s="174" t="s">
        <v>1216</v>
      </c>
      <c r="H234" s="174"/>
      <c r="I234" s="497" t="s">
        <v>1223</v>
      </c>
      <c r="J234" s="382">
        <v>3</v>
      </c>
      <c r="K234" s="174" t="s">
        <v>260</v>
      </c>
      <c r="L234" s="383">
        <f>IF(BD.PD7[[#This Row],[Mon]]="DOP",1,HLOOKUP(BD.PD7[[#This Row],[Mon]],$K$1:$L$2,2,FALSE))</f>
        <v>1</v>
      </c>
      <c r="M234" s="384">
        <v>22800</v>
      </c>
      <c r="N234" s="243">
        <f>BD.PD7[[#This Row],[Cant.]]*BD.PD7[[#This Row],[ Tasa ]]*BD.PD7[[#This Row],[ Precio Und.]]</f>
        <v>68400</v>
      </c>
      <c r="O234" s="386">
        <v>0.01</v>
      </c>
      <c r="P234" s="243">
        <f>IF(BD.PD7[[#This Row],[Liquid. '[%']]]&lt;&gt;0,(BD.PD7[[#This Row],[Valor Neto '[DOP']]]*BD.PD7[[#This Row],[Liquid. '[%']]])+BD.PD7[[#This Row],[Valor Neto '[DOP']]],BD.PD7[[#This Row],[Valor Neto '[DOP']]])</f>
        <v>69084</v>
      </c>
      <c r="Q234" s="243">
        <f>BD.PD7[[#This Row],[Ppto. Orden Interna '[DOP']]]/HLOOKUP("USD",$K$1:$L$2,2,FALSE)</f>
        <v>1062.8307692307692</v>
      </c>
      <c r="R234" s="381" t="s">
        <v>408</v>
      </c>
      <c r="S234" s="387"/>
      <c r="T234" s="387"/>
      <c r="U234" s="492" t="s">
        <v>406</v>
      </c>
      <c r="V234" s="493">
        <v>801672</v>
      </c>
      <c r="W234" s="494" t="s">
        <v>439</v>
      </c>
      <c r="X234" s="495">
        <v>21</v>
      </c>
      <c r="Y234" s="388">
        <v>1</v>
      </c>
      <c r="Z234" s="243">
        <f>BD.PD7[[#This Row],[Av.P1 '[%']]]*BD.PD7[[#This Row],[Ppto. Orden Interna '[DOP']]]</f>
        <v>69084</v>
      </c>
      <c r="AA234" s="249"/>
      <c r="AB234" s="389"/>
      <c r="AC234" s="243">
        <f>BD.PD7[[#This Row],[Av.P2 '[%']]]*BD.PD7[[#This Row],[Ppto. Orden Interna '[DOP']]]</f>
        <v>0</v>
      </c>
      <c r="AD234" s="249"/>
      <c r="AE234" s="389"/>
      <c r="AF234" s="243">
        <f>BD.PD7[[#This Row],[Av.P3 '[%']]]*BD.PD7[[#This Row],[Ppto. Orden Interna '[DOP']]]</f>
        <v>0</v>
      </c>
      <c r="AG234" s="243"/>
      <c r="AH234" s="243"/>
      <c r="AI234" s="243">
        <f>BD.PD7[[#This Row],[Av.P2 '[%']]]*BD.PD7[[#This Row],[Ppto. Orden Interna '[DOP']]]</f>
        <v>0</v>
      </c>
      <c r="AJ234" s="243"/>
      <c r="AK234" s="243"/>
      <c r="AL234" s="243">
        <f>BD.PD7[[#This Row],[Av.P2 '[%']]]*BD.PD7[[#This Row],[Ppto. Orden Interna '[DOP']]]</f>
        <v>0</v>
      </c>
      <c r="AM234" s="496">
        <f>BD.PD7[[#This Row],[Pago 3]]+BD.PD7[[#This Row],[Pago 2]]+BD.PD7[[#This Row],[Pago 1]]</f>
        <v>69084</v>
      </c>
      <c r="AN234" s="308" t="s">
        <v>244</v>
      </c>
      <c r="AO234" s="308" t="s">
        <v>245</v>
      </c>
      <c r="AP234" s="308" t="s">
        <v>246</v>
      </c>
      <c r="AQ234" s="308" t="s">
        <v>247</v>
      </c>
      <c r="AR234" s="308">
        <v>594</v>
      </c>
      <c r="AS234" s="308" t="s">
        <v>248</v>
      </c>
      <c r="AT234" s="249" t="s">
        <v>1277</v>
      </c>
      <c r="AU234" s="249" t="s">
        <v>1582</v>
      </c>
    </row>
    <row r="235" spans="1:47" hidden="1" x14ac:dyDescent="0.3">
      <c r="A235" s="174">
        <v>7.02</v>
      </c>
      <c r="B235" s="231"/>
      <c r="C235" s="232" t="str">
        <f>VLOOKUP(BD.PD7[[#This Row],[Pos]],PPto[],3,FALSE)</f>
        <v>7.02 Cocina, Patio Comidas y Rostizería</v>
      </c>
      <c r="D235" s="174" t="s">
        <v>23</v>
      </c>
      <c r="E235" s="305" t="str">
        <f>IF(BD.PD7[[#This Row],[.]]="*",VLOOKUP(BD.PD7[[#This Row],[Pos]],Presupuesto!A:H,7,FALSE),"")</f>
        <v/>
      </c>
      <c r="F235" s="502" t="s">
        <v>451</v>
      </c>
      <c r="G235" s="174" t="s">
        <v>1216</v>
      </c>
      <c r="H235" s="174"/>
      <c r="I235" s="497" t="s">
        <v>1223</v>
      </c>
      <c r="J235" s="382">
        <v>1</v>
      </c>
      <c r="K235" s="174" t="s">
        <v>260</v>
      </c>
      <c r="L235" s="383">
        <f>IF(BD.PD7[[#This Row],[Mon]]="DOP",1,HLOOKUP(BD.PD7[[#This Row],[Mon]],$K$1:$L$2,2,FALSE))</f>
        <v>1</v>
      </c>
      <c r="M235" s="384">
        <v>307391.34000000003</v>
      </c>
      <c r="N235" s="243">
        <f>BD.PD7[[#This Row],[Cant.]]*BD.PD7[[#This Row],[ Tasa ]]*BD.PD7[[#This Row],[ Precio Und.]]</f>
        <v>307391.34000000003</v>
      </c>
      <c r="O235" s="386">
        <v>0.01</v>
      </c>
      <c r="P235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235" s="243">
        <f>BD.PD7[[#This Row],[Ppto. Orden Interna '[DOP']]]/HLOOKUP("USD",$K$1:$L$2,2,FALSE)</f>
        <v>4776.3885138461546</v>
      </c>
      <c r="R235" s="381" t="s">
        <v>408</v>
      </c>
      <c r="S235" s="387"/>
      <c r="T235" s="387"/>
      <c r="U235" s="492" t="s">
        <v>406</v>
      </c>
      <c r="V235" s="493">
        <v>801672</v>
      </c>
      <c r="W235" s="494" t="s">
        <v>439</v>
      </c>
      <c r="X235" s="495">
        <v>21</v>
      </c>
      <c r="Y235" s="388">
        <v>1</v>
      </c>
      <c r="Z235" s="243">
        <f>BD.PD7[[#This Row],[Av.P1 '[%']]]*BD.PD7[[#This Row],[Ppto. Orden Interna '[DOP']]]</f>
        <v>310465.25340000005</v>
      </c>
      <c r="AA235" s="249"/>
      <c r="AB235" s="389"/>
      <c r="AC235" s="243">
        <f>BD.PD7[[#This Row],[Av.P2 '[%']]]*BD.PD7[[#This Row],[Ppto. Orden Interna '[DOP']]]</f>
        <v>0</v>
      </c>
      <c r="AD235" s="249"/>
      <c r="AE235" s="389"/>
      <c r="AF235" s="243">
        <f>BD.PD7[[#This Row],[Av.P3 '[%']]]*BD.PD7[[#This Row],[Ppto. Orden Interna '[DOP']]]</f>
        <v>0</v>
      </c>
      <c r="AG235" s="243"/>
      <c r="AH235" s="243"/>
      <c r="AI235" s="243">
        <f>BD.PD7[[#This Row],[Av.P2 '[%']]]*BD.PD7[[#This Row],[Ppto. Orden Interna '[DOP']]]</f>
        <v>0</v>
      </c>
      <c r="AJ235" s="243"/>
      <c r="AK235" s="243"/>
      <c r="AL235" s="243">
        <f>BD.PD7[[#This Row],[Av.P2 '[%']]]*BD.PD7[[#This Row],[Ppto. Orden Interna '[DOP']]]</f>
        <v>0</v>
      </c>
      <c r="AM235" s="496">
        <f>BD.PD7[[#This Row],[Pago 3]]+BD.PD7[[#This Row],[Pago 2]]+BD.PD7[[#This Row],[Pago 1]]</f>
        <v>310465.25340000005</v>
      </c>
      <c r="AN235" s="308" t="s">
        <v>244</v>
      </c>
      <c r="AO235" s="308" t="s">
        <v>245</v>
      </c>
      <c r="AP235" s="308" t="s">
        <v>246</v>
      </c>
      <c r="AQ235" s="308" t="s">
        <v>247</v>
      </c>
      <c r="AR235" s="308">
        <v>594</v>
      </c>
      <c r="AS235" s="308" t="s">
        <v>248</v>
      </c>
      <c r="AT235" s="249" t="s">
        <v>1277</v>
      </c>
      <c r="AU235" s="249" t="s">
        <v>1582</v>
      </c>
    </row>
    <row r="236" spans="1:47" hidden="1" x14ac:dyDescent="0.3">
      <c r="A236" s="174">
        <v>7.02</v>
      </c>
      <c r="B236" s="231"/>
      <c r="C236" s="232" t="str">
        <f>VLOOKUP(BD.PD7[[#This Row],[Pos]],PPto[],3,FALSE)</f>
        <v>7.02 Cocina, Patio Comidas y Rostizería</v>
      </c>
      <c r="D236" s="174" t="s">
        <v>23</v>
      </c>
      <c r="E236" s="305" t="str">
        <f>IF(BD.PD7[[#This Row],[.]]="*",VLOOKUP(BD.PD7[[#This Row],[Pos]],Presupuesto!A:H,7,FALSE),"")</f>
        <v/>
      </c>
      <c r="F236" s="502" t="s">
        <v>452</v>
      </c>
      <c r="G236" s="174" t="s">
        <v>1216</v>
      </c>
      <c r="H236" s="511"/>
      <c r="I236" s="497" t="s">
        <v>1223</v>
      </c>
      <c r="J236" s="512">
        <v>1</v>
      </c>
      <c r="K236" s="174" t="s">
        <v>260</v>
      </c>
      <c r="L236" s="383">
        <f>IF(BD.PD7[[#This Row],[Mon]]="DOP",1,HLOOKUP(BD.PD7[[#This Row],[Mon]],$K$1:$L$2,2,FALSE))</f>
        <v>1</v>
      </c>
      <c r="M236" s="384">
        <v>3050</v>
      </c>
      <c r="N236" s="243">
        <f>BD.PD7[[#This Row],[Cant.]]*BD.PD7[[#This Row],[ Tasa ]]*BD.PD7[[#This Row],[ Precio Und.]]</f>
        <v>3050</v>
      </c>
      <c r="O236" s="386">
        <v>0.01</v>
      </c>
      <c r="P236" s="243">
        <f>IF(BD.PD7[[#This Row],[Liquid. '[%']]]&lt;&gt;0,(BD.PD7[[#This Row],[Valor Neto '[DOP']]]*BD.PD7[[#This Row],[Liquid. '[%']]])+BD.PD7[[#This Row],[Valor Neto '[DOP']]],BD.PD7[[#This Row],[Valor Neto '[DOP']]])</f>
        <v>3080.5</v>
      </c>
      <c r="Q236" s="243">
        <f>BD.PD7[[#This Row],[Ppto. Orden Interna '[DOP']]]/HLOOKUP("USD",$K$1:$L$2,2,FALSE)</f>
        <v>47.392307692307689</v>
      </c>
      <c r="R236" s="381" t="s">
        <v>408</v>
      </c>
      <c r="S236" s="387"/>
      <c r="T236" s="387"/>
      <c r="U236" s="492" t="s">
        <v>406</v>
      </c>
      <c r="V236" s="493">
        <v>801672</v>
      </c>
      <c r="W236" s="494" t="s">
        <v>439</v>
      </c>
      <c r="X236" s="495">
        <v>21</v>
      </c>
      <c r="Y236" s="388">
        <v>1</v>
      </c>
      <c r="Z236" s="243">
        <f>BD.PD7[[#This Row],[Av.P1 '[%']]]*BD.PD7[[#This Row],[Ppto. Orden Interna '[DOP']]]</f>
        <v>3080.5</v>
      </c>
      <c r="AA236" s="249"/>
      <c r="AB236" s="389"/>
      <c r="AC236" s="243">
        <f>BD.PD7[[#This Row],[Av.P2 '[%']]]*BD.PD7[[#This Row],[Ppto. Orden Interna '[DOP']]]</f>
        <v>0</v>
      </c>
      <c r="AD236" s="249"/>
      <c r="AE236" s="389"/>
      <c r="AF236" s="243">
        <f>BD.PD7[[#This Row],[Av.P3 '[%']]]*BD.PD7[[#This Row],[Ppto. Orden Interna '[DOP']]]</f>
        <v>0</v>
      </c>
      <c r="AG236" s="243"/>
      <c r="AH236" s="243"/>
      <c r="AI236" s="243">
        <f>BD.PD7[[#This Row],[Av.P2 '[%']]]*BD.PD7[[#This Row],[Ppto. Orden Interna '[DOP']]]</f>
        <v>0</v>
      </c>
      <c r="AJ236" s="243"/>
      <c r="AK236" s="243"/>
      <c r="AL236" s="243">
        <f>BD.PD7[[#This Row],[Av.P2 '[%']]]*BD.PD7[[#This Row],[Ppto. Orden Interna '[DOP']]]</f>
        <v>0</v>
      </c>
      <c r="AM236" s="496">
        <f>BD.PD7[[#This Row],[Pago 3]]+BD.PD7[[#This Row],[Pago 2]]+BD.PD7[[#This Row],[Pago 1]]</f>
        <v>3080.5</v>
      </c>
      <c r="AN236" s="308" t="s">
        <v>244</v>
      </c>
      <c r="AO236" s="308" t="s">
        <v>245</v>
      </c>
      <c r="AP236" s="308" t="s">
        <v>246</v>
      </c>
      <c r="AQ236" s="308" t="s">
        <v>247</v>
      </c>
      <c r="AR236" s="308">
        <v>594</v>
      </c>
      <c r="AS236" s="308" t="s">
        <v>248</v>
      </c>
      <c r="AT236" s="249" t="s">
        <v>1277</v>
      </c>
      <c r="AU236" s="249" t="s">
        <v>1582</v>
      </c>
    </row>
    <row r="237" spans="1:47" hidden="1" x14ac:dyDescent="0.3">
      <c r="A237" s="174">
        <v>7.02</v>
      </c>
      <c r="B237" s="231"/>
      <c r="C237" s="232" t="str">
        <f>VLOOKUP(BD.PD7[[#This Row],[Pos]],PPto[],3,FALSE)</f>
        <v>7.02 Cocina, Patio Comidas y Rostizería</v>
      </c>
      <c r="D237" s="174" t="s">
        <v>23</v>
      </c>
      <c r="E237" s="305" t="str">
        <f>IF(BD.PD7[[#This Row],[.]]="*",VLOOKUP(BD.PD7[[#This Row],[Pos]],Presupuesto!A:H,7,FALSE),"")</f>
        <v/>
      </c>
      <c r="F237" s="502" t="s">
        <v>453</v>
      </c>
      <c r="G237" s="174" t="s">
        <v>1216</v>
      </c>
      <c r="H237" s="174"/>
      <c r="I237" s="497" t="s">
        <v>1223</v>
      </c>
      <c r="J237" s="382">
        <v>2</v>
      </c>
      <c r="K237" s="174" t="s">
        <v>260</v>
      </c>
      <c r="L237" s="383">
        <f>IF(BD.PD7[[#This Row],[Mon]]="DOP",1,HLOOKUP(BD.PD7[[#This Row],[Mon]],$K$1:$L$2,2,FALSE))</f>
        <v>1</v>
      </c>
      <c r="M237" s="384">
        <v>400</v>
      </c>
      <c r="N237" s="243">
        <f>BD.PD7[[#This Row],[Cant.]]*BD.PD7[[#This Row],[ Tasa ]]*BD.PD7[[#This Row],[ Precio Und.]]</f>
        <v>800</v>
      </c>
      <c r="O237" s="386">
        <v>0.01</v>
      </c>
      <c r="P237" s="243">
        <f>IF(BD.PD7[[#This Row],[Liquid. '[%']]]&lt;&gt;0,(BD.PD7[[#This Row],[Valor Neto '[DOP']]]*BD.PD7[[#This Row],[Liquid. '[%']]])+BD.PD7[[#This Row],[Valor Neto '[DOP']]],BD.PD7[[#This Row],[Valor Neto '[DOP']]])</f>
        <v>808</v>
      </c>
      <c r="Q237" s="243">
        <f>BD.PD7[[#This Row],[Ppto. Orden Interna '[DOP']]]/HLOOKUP("USD",$K$1:$L$2,2,FALSE)</f>
        <v>12.430769230769231</v>
      </c>
      <c r="R237" s="381" t="s">
        <v>408</v>
      </c>
      <c r="S237" s="387"/>
      <c r="T237" s="387"/>
      <c r="U237" s="492" t="s">
        <v>406</v>
      </c>
      <c r="V237" s="493">
        <v>801672</v>
      </c>
      <c r="W237" s="494" t="s">
        <v>439</v>
      </c>
      <c r="X237" s="495">
        <v>21</v>
      </c>
      <c r="Y237" s="388">
        <v>1</v>
      </c>
      <c r="Z237" s="243">
        <f>BD.PD7[[#This Row],[Av.P1 '[%']]]*BD.PD7[[#This Row],[Ppto. Orden Interna '[DOP']]]</f>
        <v>808</v>
      </c>
      <c r="AA237" s="249"/>
      <c r="AB237" s="389"/>
      <c r="AC237" s="243">
        <f>BD.PD7[[#This Row],[Av.P2 '[%']]]*BD.PD7[[#This Row],[Ppto. Orden Interna '[DOP']]]</f>
        <v>0</v>
      </c>
      <c r="AD237" s="249"/>
      <c r="AE237" s="389"/>
      <c r="AF237" s="243">
        <f>BD.PD7[[#This Row],[Av.P3 '[%']]]*BD.PD7[[#This Row],[Ppto. Orden Interna '[DOP']]]</f>
        <v>0</v>
      </c>
      <c r="AG237" s="243"/>
      <c r="AH237" s="243"/>
      <c r="AI237" s="243">
        <f>BD.PD7[[#This Row],[Av.P2 '[%']]]*BD.PD7[[#This Row],[Ppto. Orden Interna '[DOP']]]</f>
        <v>0</v>
      </c>
      <c r="AJ237" s="243"/>
      <c r="AK237" s="243"/>
      <c r="AL237" s="243">
        <f>BD.PD7[[#This Row],[Av.P2 '[%']]]*BD.PD7[[#This Row],[Ppto. Orden Interna '[DOP']]]</f>
        <v>0</v>
      </c>
      <c r="AM237" s="496">
        <f>BD.PD7[[#This Row],[Pago 3]]+BD.PD7[[#This Row],[Pago 2]]+BD.PD7[[#This Row],[Pago 1]]</f>
        <v>808</v>
      </c>
      <c r="AN237" s="308" t="s">
        <v>244</v>
      </c>
      <c r="AO237" s="308" t="s">
        <v>245</v>
      </c>
      <c r="AP237" s="308" t="s">
        <v>246</v>
      </c>
      <c r="AQ237" s="308" t="s">
        <v>247</v>
      </c>
      <c r="AR237" s="308">
        <v>594</v>
      </c>
      <c r="AS237" s="308" t="s">
        <v>248</v>
      </c>
      <c r="AT237" s="249" t="s">
        <v>1277</v>
      </c>
      <c r="AU237" s="249" t="s">
        <v>1582</v>
      </c>
    </row>
    <row r="238" spans="1:47" hidden="1" x14ac:dyDescent="0.3">
      <c r="A238" s="174">
        <v>7.02</v>
      </c>
      <c r="B238" s="231"/>
      <c r="C238" s="232" t="str">
        <f>VLOOKUP(BD.PD7[[#This Row],[Pos]],PPto[],3,FALSE)</f>
        <v>7.02 Cocina, Patio Comidas y Rostizería</v>
      </c>
      <c r="D238" s="174" t="s">
        <v>23</v>
      </c>
      <c r="E238" s="305" t="str">
        <f>IF(BD.PD7[[#This Row],[.]]="*",VLOOKUP(BD.PD7[[#This Row],[Pos]],Presupuesto!A:H,7,FALSE),"")</f>
        <v/>
      </c>
      <c r="F238" s="502" t="s">
        <v>454</v>
      </c>
      <c r="G238" s="174" t="s">
        <v>1216</v>
      </c>
      <c r="H238" s="174"/>
      <c r="I238" s="497" t="s">
        <v>1223</v>
      </c>
      <c r="J238" s="382">
        <v>3</v>
      </c>
      <c r="K238" s="174" t="s">
        <v>260</v>
      </c>
      <c r="L238" s="383">
        <f>IF(BD.PD7[[#This Row],[Mon]]="DOP",1,HLOOKUP(BD.PD7[[#This Row],[Mon]],$K$1:$L$2,2,FALSE))</f>
        <v>1</v>
      </c>
      <c r="M238" s="384">
        <v>300</v>
      </c>
      <c r="N238" s="243">
        <f>BD.PD7[[#This Row],[Cant.]]*BD.PD7[[#This Row],[ Tasa ]]*BD.PD7[[#This Row],[ Precio Und.]]</f>
        <v>900</v>
      </c>
      <c r="O238" s="386">
        <v>0.01</v>
      </c>
      <c r="P238" s="243">
        <f>IF(BD.PD7[[#This Row],[Liquid. '[%']]]&lt;&gt;0,(BD.PD7[[#This Row],[Valor Neto '[DOP']]]*BD.PD7[[#This Row],[Liquid. '[%']]])+BD.PD7[[#This Row],[Valor Neto '[DOP']]],BD.PD7[[#This Row],[Valor Neto '[DOP']]])</f>
        <v>909</v>
      </c>
      <c r="Q238" s="243">
        <f>BD.PD7[[#This Row],[Ppto. Orden Interna '[DOP']]]/HLOOKUP("USD",$K$1:$L$2,2,FALSE)</f>
        <v>13.984615384615385</v>
      </c>
      <c r="R238" s="381" t="s">
        <v>408</v>
      </c>
      <c r="S238" s="387"/>
      <c r="T238" s="387"/>
      <c r="U238" s="492" t="s">
        <v>406</v>
      </c>
      <c r="V238" s="493">
        <v>801672</v>
      </c>
      <c r="W238" s="494" t="s">
        <v>439</v>
      </c>
      <c r="X238" s="495">
        <v>21</v>
      </c>
      <c r="Y238" s="388">
        <v>1</v>
      </c>
      <c r="Z238" s="243">
        <f>BD.PD7[[#This Row],[Av.P1 '[%']]]*BD.PD7[[#This Row],[Ppto. Orden Interna '[DOP']]]</f>
        <v>909</v>
      </c>
      <c r="AA238" s="249"/>
      <c r="AB238" s="389"/>
      <c r="AC238" s="243">
        <f>BD.PD7[[#This Row],[Av.P2 '[%']]]*BD.PD7[[#This Row],[Ppto. Orden Interna '[DOP']]]</f>
        <v>0</v>
      </c>
      <c r="AD238" s="249"/>
      <c r="AE238" s="389"/>
      <c r="AF238" s="243">
        <f>BD.PD7[[#This Row],[Av.P3 '[%']]]*BD.PD7[[#This Row],[Ppto. Orden Interna '[DOP']]]</f>
        <v>0</v>
      </c>
      <c r="AG238" s="243"/>
      <c r="AH238" s="243"/>
      <c r="AI238" s="243">
        <f>BD.PD7[[#This Row],[Av.P2 '[%']]]*BD.PD7[[#This Row],[Ppto. Orden Interna '[DOP']]]</f>
        <v>0</v>
      </c>
      <c r="AJ238" s="243"/>
      <c r="AK238" s="243"/>
      <c r="AL238" s="243">
        <f>BD.PD7[[#This Row],[Av.P2 '[%']]]*BD.PD7[[#This Row],[Ppto. Orden Interna '[DOP']]]</f>
        <v>0</v>
      </c>
      <c r="AM238" s="496">
        <f>BD.PD7[[#This Row],[Pago 3]]+BD.PD7[[#This Row],[Pago 2]]+BD.PD7[[#This Row],[Pago 1]]</f>
        <v>909</v>
      </c>
      <c r="AN238" s="308" t="s">
        <v>244</v>
      </c>
      <c r="AO238" s="308" t="s">
        <v>245</v>
      </c>
      <c r="AP238" s="308" t="s">
        <v>246</v>
      </c>
      <c r="AQ238" s="308" t="s">
        <v>247</v>
      </c>
      <c r="AR238" s="308">
        <v>594</v>
      </c>
      <c r="AS238" s="308" t="s">
        <v>248</v>
      </c>
      <c r="AT238" s="249" t="s">
        <v>1277</v>
      </c>
      <c r="AU238" s="249" t="s">
        <v>1582</v>
      </c>
    </row>
    <row r="239" spans="1:47" hidden="1" x14ac:dyDescent="0.3">
      <c r="A239" s="174">
        <v>7.02</v>
      </c>
      <c r="B239" s="231"/>
      <c r="C239" s="232" t="str">
        <f>VLOOKUP(BD.PD7[[#This Row],[Pos]],PPto[],3,FALSE)</f>
        <v>7.02 Cocina, Patio Comidas y Rostizería</v>
      </c>
      <c r="D239" s="174" t="s">
        <v>23</v>
      </c>
      <c r="E239" s="305" t="str">
        <f>IF(BD.PD7[[#This Row],[.]]="*",VLOOKUP(BD.PD7[[#This Row],[Pos]],Presupuesto!A:H,7,FALSE),"")</f>
        <v/>
      </c>
      <c r="F239" s="502" t="s">
        <v>455</v>
      </c>
      <c r="G239" s="174" t="s">
        <v>1216</v>
      </c>
      <c r="H239" s="174"/>
      <c r="I239" s="497" t="s">
        <v>1223</v>
      </c>
      <c r="J239" s="382">
        <v>3</v>
      </c>
      <c r="K239" s="174" t="s">
        <v>260</v>
      </c>
      <c r="L239" s="383">
        <f>IF(BD.PD7[[#This Row],[Mon]]="DOP",1,HLOOKUP(BD.PD7[[#This Row],[Mon]],$K$1:$L$2,2,FALSE))</f>
        <v>1</v>
      </c>
      <c r="M239" s="384">
        <v>300</v>
      </c>
      <c r="N239" s="243">
        <f>BD.PD7[[#This Row],[Cant.]]*BD.PD7[[#This Row],[ Tasa ]]*BD.PD7[[#This Row],[ Precio Und.]]</f>
        <v>900</v>
      </c>
      <c r="O239" s="386">
        <v>0.01</v>
      </c>
      <c r="P239" s="243">
        <f>IF(BD.PD7[[#This Row],[Liquid. '[%']]]&lt;&gt;0,(BD.PD7[[#This Row],[Valor Neto '[DOP']]]*BD.PD7[[#This Row],[Liquid. '[%']]])+BD.PD7[[#This Row],[Valor Neto '[DOP']]],BD.PD7[[#This Row],[Valor Neto '[DOP']]])</f>
        <v>909</v>
      </c>
      <c r="Q239" s="243">
        <f>BD.PD7[[#This Row],[Ppto. Orden Interna '[DOP']]]/HLOOKUP("USD",$K$1:$L$2,2,FALSE)</f>
        <v>13.984615384615385</v>
      </c>
      <c r="R239" s="381" t="s">
        <v>408</v>
      </c>
      <c r="S239" s="387"/>
      <c r="T239" s="387"/>
      <c r="U239" s="492" t="s">
        <v>406</v>
      </c>
      <c r="V239" s="493">
        <v>801672</v>
      </c>
      <c r="W239" s="494" t="s">
        <v>439</v>
      </c>
      <c r="X239" s="495">
        <v>21</v>
      </c>
      <c r="Y239" s="388">
        <v>1</v>
      </c>
      <c r="Z239" s="243">
        <f>BD.PD7[[#This Row],[Av.P1 '[%']]]*BD.PD7[[#This Row],[Ppto. Orden Interna '[DOP']]]</f>
        <v>909</v>
      </c>
      <c r="AA239" s="249"/>
      <c r="AB239" s="389"/>
      <c r="AC239" s="243">
        <f>BD.PD7[[#This Row],[Av.P2 '[%']]]*BD.PD7[[#This Row],[Ppto. Orden Interna '[DOP']]]</f>
        <v>0</v>
      </c>
      <c r="AD239" s="249"/>
      <c r="AE239" s="389"/>
      <c r="AF239" s="243">
        <f>BD.PD7[[#This Row],[Av.P3 '[%']]]*BD.PD7[[#This Row],[Ppto. Orden Interna '[DOP']]]</f>
        <v>0</v>
      </c>
      <c r="AG239" s="243"/>
      <c r="AH239" s="243"/>
      <c r="AI239" s="243">
        <f>BD.PD7[[#This Row],[Av.P2 '[%']]]*BD.PD7[[#This Row],[Ppto. Orden Interna '[DOP']]]</f>
        <v>0</v>
      </c>
      <c r="AJ239" s="243"/>
      <c r="AK239" s="243"/>
      <c r="AL239" s="243">
        <f>BD.PD7[[#This Row],[Av.P2 '[%']]]*BD.PD7[[#This Row],[Ppto. Orden Interna '[DOP']]]</f>
        <v>0</v>
      </c>
      <c r="AM239" s="496">
        <f>BD.PD7[[#This Row],[Pago 3]]+BD.PD7[[#This Row],[Pago 2]]+BD.PD7[[#This Row],[Pago 1]]</f>
        <v>909</v>
      </c>
      <c r="AN239" s="308" t="s">
        <v>244</v>
      </c>
      <c r="AO239" s="308" t="s">
        <v>245</v>
      </c>
      <c r="AP239" s="308" t="s">
        <v>246</v>
      </c>
      <c r="AQ239" s="308" t="s">
        <v>247</v>
      </c>
      <c r="AR239" s="308">
        <v>594</v>
      </c>
      <c r="AS239" s="308" t="s">
        <v>248</v>
      </c>
      <c r="AT239" s="249" t="s">
        <v>1277</v>
      </c>
      <c r="AU239" s="249" t="s">
        <v>1582</v>
      </c>
    </row>
    <row r="240" spans="1:47" hidden="1" x14ac:dyDescent="0.3">
      <c r="A240" s="174">
        <v>7.02</v>
      </c>
      <c r="B240" s="231"/>
      <c r="C240" s="232" t="str">
        <f>VLOOKUP(BD.PD7[[#This Row],[Pos]],PPto[],3,FALSE)</f>
        <v>7.02 Cocina, Patio Comidas y Rostizería</v>
      </c>
      <c r="D240" s="174" t="s">
        <v>23</v>
      </c>
      <c r="E240" s="305" t="str">
        <f>IF(BD.PD7[[#This Row],[.]]="*",VLOOKUP(BD.PD7[[#This Row],[Pos]],Presupuesto!A:H,7,FALSE),"")</f>
        <v/>
      </c>
      <c r="F240" s="502" t="s">
        <v>456</v>
      </c>
      <c r="G240" s="174" t="s">
        <v>1216</v>
      </c>
      <c r="H240" s="174"/>
      <c r="I240" s="497" t="s">
        <v>1223</v>
      </c>
      <c r="J240" s="382">
        <v>15</v>
      </c>
      <c r="K240" s="174" t="s">
        <v>260</v>
      </c>
      <c r="L240" s="383">
        <f>IF(BD.PD7[[#This Row],[Mon]]="DOP",1,HLOOKUP(BD.PD7[[#This Row],[Mon]],$K$1:$L$2,2,FALSE))</f>
        <v>1</v>
      </c>
      <c r="M240" s="384">
        <v>550.84</v>
      </c>
      <c r="N240" s="243">
        <f>BD.PD7[[#This Row],[Cant.]]*BD.PD7[[#This Row],[ Tasa ]]*BD.PD7[[#This Row],[ Precio Und.]]</f>
        <v>8262.6</v>
      </c>
      <c r="O240" s="386">
        <v>0.01</v>
      </c>
      <c r="P240" s="243">
        <f>IF(BD.PD7[[#This Row],[Liquid. '[%']]]&lt;&gt;0,(BD.PD7[[#This Row],[Valor Neto '[DOP']]]*BD.PD7[[#This Row],[Liquid. '[%']]])+BD.PD7[[#This Row],[Valor Neto '[DOP']]],BD.PD7[[#This Row],[Valor Neto '[DOP']]])</f>
        <v>8345.2260000000006</v>
      </c>
      <c r="Q240" s="243">
        <f>BD.PD7[[#This Row],[Ppto. Orden Interna '[DOP']]]/HLOOKUP("USD",$K$1:$L$2,2,FALSE)</f>
        <v>128.38809230769232</v>
      </c>
      <c r="R240" s="381" t="s">
        <v>408</v>
      </c>
      <c r="S240" s="387"/>
      <c r="T240" s="387"/>
      <c r="U240" s="492" t="s">
        <v>406</v>
      </c>
      <c r="V240" s="493">
        <v>801672</v>
      </c>
      <c r="W240" s="494" t="s">
        <v>439</v>
      </c>
      <c r="X240" s="495">
        <v>21</v>
      </c>
      <c r="Y240" s="388">
        <v>1</v>
      </c>
      <c r="Z240" s="243">
        <f>BD.PD7[[#This Row],[Av.P1 '[%']]]*BD.PD7[[#This Row],[Ppto. Orden Interna '[DOP']]]</f>
        <v>8345.2260000000006</v>
      </c>
      <c r="AA240" s="249"/>
      <c r="AB240" s="389"/>
      <c r="AC240" s="243">
        <f>BD.PD7[[#This Row],[Av.P2 '[%']]]*BD.PD7[[#This Row],[Ppto. Orden Interna '[DOP']]]</f>
        <v>0</v>
      </c>
      <c r="AD240" s="249"/>
      <c r="AE240" s="389"/>
      <c r="AF240" s="243">
        <f>BD.PD7[[#This Row],[Av.P3 '[%']]]*BD.PD7[[#This Row],[Ppto. Orden Interna '[DOP']]]</f>
        <v>0</v>
      </c>
      <c r="AG240" s="243"/>
      <c r="AH240" s="243"/>
      <c r="AI240" s="243">
        <f>BD.PD7[[#This Row],[Av.P2 '[%']]]*BD.PD7[[#This Row],[Ppto. Orden Interna '[DOP']]]</f>
        <v>0</v>
      </c>
      <c r="AJ240" s="243"/>
      <c r="AK240" s="243"/>
      <c r="AL240" s="243">
        <f>BD.PD7[[#This Row],[Av.P2 '[%']]]*BD.PD7[[#This Row],[Ppto. Orden Interna '[DOP']]]</f>
        <v>0</v>
      </c>
      <c r="AM240" s="496">
        <f>BD.PD7[[#This Row],[Pago 3]]+BD.PD7[[#This Row],[Pago 2]]+BD.PD7[[#This Row],[Pago 1]]</f>
        <v>8345.2260000000006</v>
      </c>
      <c r="AN240" s="308" t="s">
        <v>244</v>
      </c>
      <c r="AO240" s="308" t="s">
        <v>245</v>
      </c>
      <c r="AP240" s="308" t="s">
        <v>246</v>
      </c>
      <c r="AQ240" s="308" t="s">
        <v>247</v>
      </c>
      <c r="AR240" s="308">
        <v>594</v>
      </c>
      <c r="AS240" s="308" t="s">
        <v>248</v>
      </c>
      <c r="AT240" s="249" t="s">
        <v>1277</v>
      </c>
      <c r="AU240" s="249" t="s">
        <v>1582</v>
      </c>
    </row>
    <row r="241" spans="1:47" hidden="1" x14ac:dyDescent="0.3">
      <c r="A241" s="174">
        <v>7.02</v>
      </c>
      <c r="B241" s="231"/>
      <c r="C241" s="232" t="str">
        <f>VLOOKUP(BD.PD7[[#This Row],[Pos]],PPto[],3,FALSE)</f>
        <v>7.02 Cocina, Patio Comidas y Rostizería</v>
      </c>
      <c r="D241" s="174" t="s">
        <v>23</v>
      </c>
      <c r="E241" s="305" t="str">
        <f>IF(BD.PD7[[#This Row],[.]]="*",VLOOKUP(BD.PD7[[#This Row],[Pos]],Presupuesto!A:H,7,FALSE),"")</f>
        <v/>
      </c>
      <c r="F241" s="502" t="s">
        <v>457</v>
      </c>
      <c r="G241" s="174" t="s">
        <v>1216</v>
      </c>
      <c r="H241" s="174"/>
      <c r="I241" s="497" t="s">
        <v>1223</v>
      </c>
      <c r="J241" s="382">
        <v>4</v>
      </c>
      <c r="K241" s="174" t="s">
        <v>260</v>
      </c>
      <c r="L241" s="383">
        <f>IF(BD.PD7[[#This Row],[Mon]]="DOP",1,HLOOKUP(BD.PD7[[#This Row],[Mon]],$K$1:$L$2,2,FALSE))</f>
        <v>1</v>
      </c>
      <c r="M241" s="384">
        <v>635.59</v>
      </c>
      <c r="N241" s="243">
        <f>BD.PD7[[#This Row],[Cant.]]*BD.PD7[[#This Row],[ Tasa ]]*BD.PD7[[#This Row],[ Precio Und.]]</f>
        <v>2542.36</v>
      </c>
      <c r="O241" s="386">
        <v>0.01</v>
      </c>
      <c r="P241" s="243">
        <f>IF(BD.PD7[[#This Row],[Liquid. '[%']]]&lt;&gt;0,(BD.PD7[[#This Row],[Valor Neto '[DOP']]]*BD.PD7[[#This Row],[Liquid. '[%']]])+BD.PD7[[#This Row],[Valor Neto '[DOP']]],BD.PD7[[#This Row],[Valor Neto '[DOP']]])</f>
        <v>2567.7836000000002</v>
      </c>
      <c r="Q241" s="243">
        <f>BD.PD7[[#This Row],[Ppto. Orden Interna '[DOP']]]/HLOOKUP("USD",$K$1:$L$2,2,FALSE)</f>
        <v>39.504363076923077</v>
      </c>
      <c r="R241" s="381" t="s">
        <v>408</v>
      </c>
      <c r="S241" s="387"/>
      <c r="T241" s="387"/>
      <c r="U241" s="492" t="s">
        <v>406</v>
      </c>
      <c r="V241" s="493">
        <v>801672</v>
      </c>
      <c r="W241" s="494" t="s">
        <v>439</v>
      </c>
      <c r="X241" s="495">
        <v>21</v>
      </c>
      <c r="Y241" s="388">
        <v>1</v>
      </c>
      <c r="Z241" s="243">
        <f>BD.PD7[[#This Row],[Av.P1 '[%']]]*BD.PD7[[#This Row],[Ppto. Orden Interna '[DOP']]]</f>
        <v>2567.7836000000002</v>
      </c>
      <c r="AA241" s="174"/>
      <c r="AB241" s="399"/>
      <c r="AC241" s="243">
        <f>BD.PD7[[#This Row],[Av.P2 '[%']]]*BD.PD7[[#This Row],[Ppto. Orden Interna '[DOP']]]</f>
        <v>0</v>
      </c>
      <c r="AD241" s="249"/>
      <c r="AE241" s="389"/>
      <c r="AF241" s="243">
        <f>BD.PD7[[#This Row],[Av.P3 '[%']]]*BD.PD7[[#This Row],[Ppto. Orden Interna '[DOP']]]</f>
        <v>0</v>
      </c>
      <c r="AG241" s="243"/>
      <c r="AH241" s="243"/>
      <c r="AI241" s="243">
        <f>BD.PD7[[#This Row],[Av.P2 '[%']]]*BD.PD7[[#This Row],[Ppto. Orden Interna '[DOP']]]</f>
        <v>0</v>
      </c>
      <c r="AJ241" s="243"/>
      <c r="AK241" s="243"/>
      <c r="AL241" s="243">
        <f>BD.PD7[[#This Row],[Av.P2 '[%']]]*BD.PD7[[#This Row],[Ppto. Orden Interna '[DOP']]]</f>
        <v>0</v>
      </c>
      <c r="AM241" s="496">
        <f>BD.PD7[[#This Row],[Pago 3]]+BD.PD7[[#This Row],[Pago 2]]+BD.PD7[[#This Row],[Pago 1]]</f>
        <v>2567.7836000000002</v>
      </c>
      <c r="AN241" s="308" t="s">
        <v>244</v>
      </c>
      <c r="AO241" s="308" t="s">
        <v>245</v>
      </c>
      <c r="AP241" s="308" t="s">
        <v>246</v>
      </c>
      <c r="AQ241" s="308" t="s">
        <v>247</v>
      </c>
      <c r="AR241" s="308">
        <v>594</v>
      </c>
      <c r="AS241" s="308" t="s">
        <v>248</v>
      </c>
      <c r="AT241" s="249" t="s">
        <v>1277</v>
      </c>
      <c r="AU241" s="249" t="s">
        <v>1582</v>
      </c>
    </row>
    <row r="242" spans="1:47" hidden="1" x14ac:dyDescent="0.3">
      <c r="A242" s="174">
        <v>7.02</v>
      </c>
      <c r="B242" s="231"/>
      <c r="C242" s="232" t="str">
        <f>VLOOKUP(BD.PD7[[#This Row],[Pos]],PPto[],3,FALSE)</f>
        <v>7.02 Cocina, Patio Comidas y Rostizería</v>
      </c>
      <c r="D242" s="174" t="s">
        <v>23</v>
      </c>
      <c r="E242" s="305" t="str">
        <f>IF(BD.PD7[[#This Row],[.]]="*",VLOOKUP(BD.PD7[[#This Row],[Pos]],Presupuesto!A:H,7,FALSE),"")</f>
        <v/>
      </c>
      <c r="F242" s="502" t="s">
        <v>458</v>
      </c>
      <c r="G242" s="174" t="s">
        <v>1216</v>
      </c>
      <c r="H242" s="174"/>
      <c r="I242" s="497" t="s">
        <v>1223</v>
      </c>
      <c r="J242" s="382">
        <v>4</v>
      </c>
      <c r="K242" s="174" t="s">
        <v>260</v>
      </c>
      <c r="L242" s="383">
        <f>IF(BD.PD7[[#This Row],[Mon]]="DOP",1,HLOOKUP(BD.PD7[[#This Row],[Mon]],$K$1:$L$2,2,FALSE))</f>
        <v>1</v>
      </c>
      <c r="M242" s="384">
        <v>1990</v>
      </c>
      <c r="N242" s="243">
        <f>BD.PD7[[#This Row],[Cant.]]*BD.PD7[[#This Row],[ Tasa ]]*BD.PD7[[#This Row],[ Precio Und.]]</f>
        <v>7960</v>
      </c>
      <c r="O242" s="386">
        <v>0.01</v>
      </c>
      <c r="P242" s="243">
        <f>IF(BD.PD7[[#This Row],[Liquid. '[%']]]&lt;&gt;0,(BD.PD7[[#This Row],[Valor Neto '[DOP']]]*BD.PD7[[#This Row],[Liquid. '[%']]])+BD.PD7[[#This Row],[Valor Neto '[DOP']]],BD.PD7[[#This Row],[Valor Neto '[DOP']]])</f>
        <v>8039.6</v>
      </c>
      <c r="Q242" s="243">
        <f>BD.PD7[[#This Row],[Ppto. Orden Interna '[DOP']]]/HLOOKUP("USD",$K$1:$L$2,2,FALSE)</f>
        <v>123.68615384615386</v>
      </c>
      <c r="R242" s="381" t="s">
        <v>408</v>
      </c>
      <c r="S242" s="387"/>
      <c r="T242" s="387"/>
      <c r="U242" s="492" t="s">
        <v>406</v>
      </c>
      <c r="V242" s="493">
        <v>801672</v>
      </c>
      <c r="W242" s="494" t="s">
        <v>439</v>
      </c>
      <c r="X242" s="495">
        <v>21</v>
      </c>
      <c r="Y242" s="388">
        <v>1</v>
      </c>
      <c r="Z242" s="243">
        <f>BD.PD7[[#This Row],[Av.P1 '[%']]]*BD.PD7[[#This Row],[Ppto. Orden Interna '[DOP']]]</f>
        <v>8039.6</v>
      </c>
      <c r="AA242" s="174"/>
      <c r="AB242" s="399"/>
      <c r="AC242" s="243">
        <f>BD.PD7[[#This Row],[Av.P2 '[%']]]*BD.PD7[[#This Row],[Ppto. Orden Interna '[DOP']]]</f>
        <v>0</v>
      </c>
      <c r="AD242" s="249"/>
      <c r="AE242" s="389"/>
      <c r="AF242" s="243">
        <f>BD.PD7[[#This Row],[Av.P3 '[%']]]*BD.PD7[[#This Row],[Ppto. Orden Interna '[DOP']]]</f>
        <v>0</v>
      </c>
      <c r="AG242" s="243"/>
      <c r="AH242" s="243"/>
      <c r="AI242" s="243">
        <f>BD.PD7[[#This Row],[Av.P2 '[%']]]*BD.PD7[[#This Row],[Ppto. Orden Interna '[DOP']]]</f>
        <v>0</v>
      </c>
      <c r="AJ242" s="243"/>
      <c r="AK242" s="243"/>
      <c r="AL242" s="243">
        <f>BD.PD7[[#This Row],[Av.P2 '[%']]]*BD.PD7[[#This Row],[Ppto. Orden Interna '[DOP']]]</f>
        <v>0</v>
      </c>
      <c r="AM242" s="496">
        <f>BD.PD7[[#This Row],[Pago 3]]+BD.PD7[[#This Row],[Pago 2]]+BD.PD7[[#This Row],[Pago 1]]</f>
        <v>8039.6</v>
      </c>
      <c r="AN242" s="308" t="s">
        <v>244</v>
      </c>
      <c r="AO242" s="308" t="s">
        <v>245</v>
      </c>
      <c r="AP242" s="308" t="s">
        <v>246</v>
      </c>
      <c r="AQ242" s="308" t="s">
        <v>247</v>
      </c>
      <c r="AR242" s="308">
        <v>594</v>
      </c>
      <c r="AS242" s="308" t="s">
        <v>248</v>
      </c>
      <c r="AT242" s="249" t="s">
        <v>1277</v>
      </c>
      <c r="AU242" s="249" t="s">
        <v>1582</v>
      </c>
    </row>
    <row r="243" spans="1:47" hidden="1" x14ac:dyDescent="0.3">
      <c r="A243" s="174">
        <v>7.02</v>
      </c>
      <c r="B243" s="231"/>
      <c r="C243" s="232" t="str">
        <f>VLOOKUP(BD.PD7[[#This Row],[Pos]],PPto[],3,FALSE)</f>
        <v>7.02 Cocina, Patio Comidas y Rostizería</v>
      </c>
      <c r="D243" s="174" t="s">
        <v>23</v>
      </c>
      <c r="E243" s="305" t="str">
        <f>IF(BD.PD7[[#This Row],[.]]="*",VLOOKUP(BD.PD7[[#This Row],[Pos]],Presupuesto!A:H,7,FALSE),"")</f>
        <v/>
      </c>
      <c r="F243" s="502" t="s">
        <v>459</v>
      </c>
      <c r="G243" s="174" t="s">
        <v>1216</v>
      </c>
      <c r="H243" s="174"/>
      <c r="I243" s="497" t="s">
        <v>1223</v>
      </c>
      <c r="J243" s="382">
        <v>1</v>
      </c>
      <c r="K243" s="174" t="s">
        <v>260</v>
      </c>
      <c r="L243" s="383">
        <f>IF(BD.PD7[[#This Row],[Mon]]="DOP",1,HLOOKUP(BD.PD7[[#This Row],[Mon]],$K$1:$L$2,2,FALSE))</f>
        <v>1</v>
      </c>
      <c r="M243" s="384">
        <v>164063.31</v>
      </c>
      <c r="N243" s="243">
        <f>BD.PD7[[#This Row],[Cant.]]*BD.PD7[[#This Row],[ Tasa ]]*BD.PD7[[#This Row],[ Precio Und.]]</f>
        <v>164063.31</v>
      </c>
      <c r="O243" s="386">
        <v>0.01</v>
      </c>
      <c r="P243" s="243">
        <f>IF(BD.PD7[[#This Row],[Liquid. '[%']]]&lt;&gt;0,(BD.PD7[[#This Row],[Valor Neto '[DOP']]]*BD.PD7[[#This Row],[Liquid. '[%']]])+BD.PD7[[#This Row],[Valor Neto '[DOP']]],BD.PD7[[#This Row],[Valor Neto '[DOP']]])</f>
        <v>165703.9431</v>
      </c>
      <c r="Q243" s="243">
        <f>BD.PD7[[#This Row],[Ppto. Orden Interna '[DOP']]]/HLOOKUP("USD",$K$1:$L$2,2,FALSE)</f>
        <v>2549.2914323076925</v>
      </c>
      <c r="R243" s="381" t="s">
        <v>408</v>
      </c>
      <c r="S243" s="387"/>
      <c r="T243" s="387"/>
      <c r="U243" s="492" t="s">
        <v>406</v>
      </c>
      <c r="V243" s="493">
        <v>801672</v>
      </c>
      <c r="W243" s="494" t="s">
        <v>439</v>
      </c>
      <c r="X243" s="495">
        <v>21</v>
      </c>
      <c r="Y243" s="388">
        <v>1</v>
      </c>
      <c r="Z243" s="243">
        <f>BD.PD7[[#This Row],[Av.P1 '[%']]]*BD.PD7[[#This Row],[Ppto. Orden Interna '[DOP']]]</f>
        <v>165703.9431</v>
      </c>
      <c r="AA243" s="174"/>
      <c r="AB243" s="399"/>
      <c r="AC243" s="243">
        <f>BD.PD7[[#This Row],[Av.P2 '[%']]]*BD.PD7[[#This Row],[Ppto. Orden Interna '[DOP']]]</f>
        <v>0</v>
      </c>
      <c r="AD243" s="249"/>
      <c r="AE243" s="389"/>
      <c r="AF243" s="243">
        <f>BD.PD7[[#This Row],[Av.P3 '[%']]]*BD.PD7[[#This Row],[Ppto. Orden Interna '[DOP']]]</f>
        <v>0</v>
      </c>
      <c r="AG243" s="243"/>
      <c r="AH243" s="243"/>
      <c r="AI243" s="243">
        <f>BD.PD7[[#This Row],[Av.P2 '[%']]]*BD.PD7[[#This Row],[Ppto. Orden Interna '[DOP']]]</f>
        <v>0</v>
      </c>
      <c r="AJ243" s="243"/>
      <c r="AK243" s="243"/>
      <c r="AL243" s="243">
        <f>BD.PD7[[#This Row],[Av.P2 '[%']]]*BD.PD7[[#This Row],[Ppto. Orden Interna '[DOP']]]</f>
        <v>0</v>
      </c>
      <c r="AM243" s="496">
        <f>BD.PD7[[#This Row],[Pago 3]]+BD.PD7[[#This Row],[Pago 2]]+BD.PD7[[#This Row],[Pago 1]]</f>
        <v>165703.9431</v>
      </c>
      <c r="AN243" s="308" t="s">
        <v>244</v>
      </c>
      <c r="AO243" s="308" t="s">
        <v>245</v>
      </c>
      <c r="AP243" s="308" t="s">
        <v>246</v>
      </c>
      <c r="AQ243" s="308" t="s">
        <v>247</v>
      </c>
      <c r="AR243" s="308">
        <v>594</v>
      </c>
      <c r="AS243" s="308" t="s">
        <v>248</v>
      </c>
      <c r="AT243" s="249" t="s">
        <v>1277</v>
      </c>
      <c r="AU243" s="249" t="s">
        <v>1582</v>
      </c>
    </row>
    <row r="244" spans="1:47" hidden="1" x14ac:dyDescent="0.3">
      <c r="A244" s="174">
        <v>7.02</v>
      </c>
      <c r="B244" s="231"/>
      <c r="C244" s="232" t="str">
        <f>VLOOKUP(BD.PD7[[#This Row],[Pos]],PPto[],3,FALSE)</f>
        <v>7.02 Cocina, Patio Comidas y Rostizería</v>
      </c>
      <c r="D244" s="174" t="s">
        <v>23</v>
      </c>
      <c r="E244" s="305" t="str">
        <f>IF(BD.PD7[[#This Row],[.]]="*",VLOOKUP(BD.PD7[[#This Row],[Pos]],Presupuesto!A:H,7,FALSE),"")</f>
        <v/>
      </c>
      <c r="F244" s="502" t="s">
        <v>460</v>
      </c>
      <c r="G244" s="174" t="s">
        <v>1216</v>
      </c>
      <c r="H244" s="174"/>
      <c r="I244" s="497" t="s">
        <v>1223</v>
      </c>
      <c r="J244" s="382">
        <v>2</v>
      </c>
      <c r="K244" s="174" t="s">
        <v>260</v>
      </c>
      <c r="L244" s="383">
        <f>IF(BD.PD7[[#This Row],[Mon]]="DOP",1,HLOOKUP(BD.PD7[[#This Row],[Mon]],$K$1:$L$2,2,FALSE))</f>
        <v>1</v>
      </c>
      <c r="M244" s="384">
        <v>1200</v>
      </c>
      <c r="N244" s="243">
        <f>BD.PD7[[#This Row],[Cant.]]*BD.PD7[[#This Row],[ Tasa ]]*BD.PD7[[#This Row],[ Precio Und.]]</f>
        <v>2400</v>
      </c>
      <c r="O244" s="386">
        <v>0.01</v>
      </c>
      <c r="P244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44" s="243">
        <f>BD.PD7[[#This Row],[Ppto. Orden Interna '[DOP']]]/HLOOKUP("USD",$K$1:$L$2,2,FALSE)</f>
        <v>37.292307692307695</v>
      </c>
      <c r="R244" s="381" t="s">
        <v>408</v>
      </c>
      <c r="S244" s="387"/>
      <c r="T244" s="387"/>
      <c r="U244" s="492" t="s">
        <v>406</v>
      </c>
      <c r="V244" s="493">
        <v>801672</v>
      </c>
      <c r="W244" s="494" t="s">
        <v>439</v>
      </c>
      <c r="X244" s="495">
        <v>21</v>
      </c>
      <c r="Y244" s="388">
        <v>1</v>
      </c>
      <c r="Z244" s="243">
        <f>BD.PD7[[#This Row],[Av.P1 '[%']]]*BD.PD7[[#This Row],[Ppto. Orden Interna '[DOP']]]</f>
        <v>2424</v>
      </c>
      <c r="AA244" s="249"/>
      <c r="AB244" s="389"/>
      <c r="AC244" s="243">
        <f>BD.PD7[[#This Row],[Av.P2 '[%']]]*BD.PD7[[#This Row],[Ppto. Orden Interna '[DOP']]]</f>
        <v>0</v>
      </c>
      <c r="AD244" s="249"/>
      <c r="AE244" s="389"/>
      <c r="AF244" s="243">
        <f>BD.PD7[[#This Row],[Av.P3 '[%']]]*BD.PD7[[#This Row],[Ppto. Orden Interna '[DOP']]]</f>
        <v>0</v>
      </c>
      <c r="AG244" s="243"/>
      <c r="AH244" s="243"/>
      <c r="AI244" s="243">
        <f>BD.PD7[[#This Row],[Av.P2 '[%']]]*BD.PD7[[#This Row],[Ppto. Orden Interna '[DOP']]]</f>
        <v>0</v>
      </c>
      <c r="AJ244" s="243"/>
      <c r="AK244" s="243"/>
      <c r="AL244" s="243">
        <f>BD.PD7[[#This Row],[Av.P2 '[%']]]*BD.PD7[[#This Row],[Ppto. Orden Interna '[DOP']]]</f>
        <v>0</v>
      </c>
      <c r="AM244" s="496">
        <f>BD.PD7[[#This Row],[Pago 3]]+BD.PD7[[#This Row],[Pago 2]]+BD.PD7[[#This Row],[Pago 1]]</f>
        <v>2424</v>
      </c>
      <c r="AN244" s="308" t="s">
        <v>244</v>
      </c>
      <c r="AO244" s="308" t="s">
        <v>245</v>
      </c>
      <c r="AP244" s="308" t="s">
        <v>246</v>
      </c>
      <c r="AQ244" s="308" t="s">
        <v>247</v>
      </c>
      <c r="AR244" s="308">
        <v>594</v>
      </c>
      <c r="AS244" s="308" t="s">
        <v>248</v>
      </c>
      <c r="AT244" s="249" t="s">
        <v>1277</v>
      </c>
      <c r="AU244" s="249" t="s">
        <v>1582</v>
      </c>
    </row>
    <row r="245" spans="1:47" hidden="1" x14ac:dyDescent="0.3">
      <c r="A245" s="174">
        <v>7.02</v>
      </c>
      <c r="B245" s="231"/>
      <c r="C245" s="232" t="str">
        <f>VLOOKUP(BD.PD7[[#This Row],[Pos]],PPto[],3,FALSE)</f>
        <v>7.02 Cocina, Patio Comidas y Rostizería</v>
      </c>
      <c r="D245" s="174" t="s">
        <v>23</v>
      </c>
      <c r="E245" s="305" t="str">
        <f>IF(BD.PD7[[#This Row],[.]]="*",VLOOKUP(BD.PD7[[#This Row],[Pos]],Presupuesto!A:H,7,FALSE),"")</f>
        <v/>
      </c>
      <c r="F245" s="502" t="s">
        <v>461</v>
      </c>
      <c r="G245" s="174" t="s">
        <v>1216</v>
      </c>
      <c r="H245" s="174"/>
      <c r="I245" s="497" t="s">
        <v>1223</v>
      </c>
      <c r="J245" s="382">
        <v>20</v>
      </c>
      <c r="K245" s="174" t="s">
        <v>260</v>
      </c>
      <c r="L245" s="383">
        <f>IF(BD.PD7[[#This Row],[Mon]]="DOP",1,HLOOKUP(BD.PD7[[#This Row],[Mon]],$K$1:$L$2,2,FALSE))</f>
        <v>1</v>
      </c>
      <c r="M245" s="384">
        <v>350</v>
      </c>
      <c r="N245" s="243">
        <f>BD.PD7[[#This Row],[Cant.]]*BD.PD7[[#This Row],[ Tasa ]]*BD.PD7[[#This Row],[ Precio Und.]]</f>
        <v>7000</v>
      </c>
      <c r="O245" s="386">
        <v>0.01</v>
      </c>
      <c r="P245" s="243">
        <f>IF(BD.PD7[[#This Row],[Liquid. '[%']]]&lt;&gt;0,(BD.PD7[[#This Row],[Valor Neto '[DOP']]]*BD.PD7[[#This Row],[Liquid. '[%']]])+BD.PD7[[#This Row],[Valor Neto '[DOP']]],BD.PD7[[#This Row],[Valor Neto '[DOP']]])</f>
        <v>7070</v>
      </c>
      <c r="Q245" s="243">
        <f>BD.PD7[[#This Row],[Ppto. Orden Interna '[DOP']]]/HLOOKUP("USD",$K$1:$L$2,2,FALSE)</f>
        <v>108.76923076923077</v>
      </c>
      <c r="R245" s="381" t="s">
        <v>408</v>
      </c>
      <c r="S245" s="387"/>
      <c r="T245" s="387"/>
      <c r="U245" s="492" t="s">
        <v>406</v>
      </c>
      <c r="V245" s="493">
        <v>801672</v>
      </c>
      <c r="W245" s="494" t="s">
        <v>439</v>
      </c>
      <c r="X245" s="495">
        <v>21</v>
      </c>
      <c r="Y245" s="388">
        <v>1</v>
      </c>
      <c r="Z245" s="243">
        <f>BD.PD7[[#This Row],[Av.P1 '[%']]]*BD.PD7[[#This Row],[Ppto. Orden Interna '[DOP']]]</f>
        <v>7070</v>
      </c>
      <c r="AA245" s="249"/>
      <c r="AB245" s="389"/>
      <c r="AC245" s="243">
        <f>BD.PD7[[#This Row],[Av.P2 '[%']]]*BD.PD7[[#This Row],[Ppto. Orden Interna '[DOP']]]</f>
        <v>0</v>
      </c>
      <c r="AD245" s="249"/>
      <c r="AE245" s="389"/>
      <c r="AF245" s="243">
        <f>BD.PD7[[#This Row],[Av.P3 '[%']]]*BD.PD7[[#This Row],[Ppto. Orden Interna '[DOP']]]</f>
        <v>0</v>
      </c>
      <c r="AG245" s="243"/>
      <c r="AH245" s="243"/>
      <c r="AI245" s="243">
        <f>BD.PD7[[#This Row],[Av.P2 '[%']]]*BD.PD7[[#This Row],[Ppto. Orden Interna '[DOP']]]</f>
        <v>0</v>
      </c>
      <c r="AJ245" s="243"/>
      <c r="AK245" s="243"/>
      <c r="AL245" s="243">
        <f>BD.PD7[[#This Row],[Av.P2 '[%']]]*BD.PD7[[#This Row],[Ppto. Orden Interna '[DOP']]]</f>
        <v>0</v>
      </c>
      <c r="AM245" s="496">
        <f>BD.PD7[[#This Row],[Pago 3]]+BD.PD7[[#This Row],[Pago 2]]+BD.PD7[[#This Row],[Pago 1]]</f>
        <v>7070</v>
      </c>
      <c r="AN245" s="308" t="s">
        <v>244</v>
      </c>
      <c r="AO245" s="308" t="s">
        <v>245</v>
      </c>
      <c r="AP245" s="308" t="s">
        <v>246</v>
      </c>
      <c r="AQ245" s="308" t="s">
        <v>247</v>
      </c>
      <c r="AR245" s="308">
        <v>594</v>
      </c>
      <c r="AS245" s="308" t="s">
        <v>248</v>
      </c>
      <c r="AT245" s="249" t="s">
        <v>1277</v>
      </c>
      <c r="AU245" s="249" t="s">
        <v>1582</v>
      </c>
    </row>
    <row r="246" spans="1:47" hidden="1" x14ac:dyDescent="0.3">
      <c r="A246" s="174">
        <v>7.02</v>
      </c>
      <c r="B246" s="231"/>
      <c r="C246" s="232" t="str">
        <f>VLOOKUP(BD.PD7[[#This Row],[Pos]],PPto[],3,FALSE)</f>
        <v>7.02 Cocina, Patio Comidas y Rostizería</v>
      </c>
      <c r="D246" s="174" t="s">
        <v>23</v>
      </c>
      <c r="E246" s="305" t="str">
        <f>IF(BD.PD7[[#This Row],[.]]="*",VLOOKUP(BD.PD7[[#This Row],[Pos]],Presupuesto!A:H,7,FALSE),"")</f>
        <v/>
      </c>
      <c r="F246" s="502" t="s">
        <v>462</v>
      </c>
      <c r="G246" s="174" t="s">
        <v>1216</v>
      </c>
      <c r="H246" s="174"/>
      <c r="I246" s="497" t="s">
        <v>1223</v>
      </c>
      <c r="J246" s="382">
        <v>1</v>
      </c>
      <c r="K246" s="174" t="s">
        <v>260</v>
      </c>
      <c r="L246" s="383">
        <f>IF(BD.PD7[[#This Row],[Mon]]="DOP",1,HLOOKUP(BD.PD7[[#This Row],[Mon]],$K$1:$L$2,2,FALSE))</f>
        <v>1</v>
      </c>
      <c r="M246" s="384">
        <v>6438.22</v>
      </c>
      <c r="N246" s="243">
        <f>BD.PD7[[#This Row],[Cant.]]*BD.PD7[[#This Row],[ Tasa ]]*BD.PD7[[#This Row],[ Precio Und.]]</f>
        <v>6438.22</v>
      </c>
      <c r="O246" s="386">
        <v>0.01</v>
      </c>
      <c r="P246" s="243">
        <f>IF(BD.PD7[[#This Row],[Liquid. '[%']]]&lt;&gt;0,(BD.PD7[[#This Row],[Valor Neto '[DOP']]]*BD.PD7[[#This Row],[Liquid. '[%']]])+BD.PD7[[#This Row],[Valor Neto '[DOP']]],BD.PD7[[#This Row],[Valor Neto '[DOP']]])</f>
        <v>6502.6022000000003</v>
      </c>
      <c r="Q246" s="243">
        <f>BD.PD7[[#This Row],[Ppto. Orden Interna '[DOP']]]/HLOOKUP("USD",$K$1:$L$2,2,FALSE)</f>
        <v>100.04003384615385</v>
      </c>
      <c r="R246" s="381" t="s">
        <v>408</v>
      </c>
      <c r="S246" s="387"/>
      <c r="T246" s="387"/>
      <c r="U246" s="492" t="s">
        <v>406</v>
      </c>
      <c r="V246" s="493">
        <v>801672</v>
      </c>
      <c r="W246" s="494" t="s">
        <v>463</v>
      </c>
      <c r="X246" s="495">
        <v>21</v>
      </c>
      <c r="Y246" s="388">
        <v>1</v>
      </c>
      <c r="Z246" s="243">
        <f>BD.PD7[[#This Row],[Av.P1 '[%']]]*BD.PD7[[#This Row],[Ppto. Orden Interna '[DOP']]]</f>
        <v>6502.6022000000003</v>
      </c>
      <c r="AA246" s="249"/>
      <c r="AB246" s="389"/>
      <c r="AC246" s="243">
        <f>BD.PD7[[#This Row],[Av.P2 '[%']]]*BD.PD7[[#This Row],[Ppto. Orden Interna '[DOP']]]</f>
        <v>0</v>
      </c>
      <c r="AD246" s="249"/>
      <c r="AE246" s="389"/>
      <c r="AF246" s="243">
        <f>BD.PD7[[#This Row],[Av.P3 '[%']]]*BD.PD7[[#This Row],[Ppto. Orden Interna '[DOP']]]</f>
        <v>0</v>
      </c>
      <c r="AG246" s="243"/>
      <c r="AH246" s="243"/>
      <c r="AI246" s="243">
        <f>BD.PD7[[#This Row],[Av.P2 '[%']]]*BD.PD7[[#This Row],[Ppto. Orden Interna '[DOP']]]</f>
        <v>0</v>
      </c>
      <c r="AJ246" s="243"/>
      <c r="AK246" s="243"/>
      <c r="AL246" s="243">
        <f>BD.PD7[[#This Row],[Av.P2 '[%']]]*BD.PD7[[#This Row],[Ppto. Orden Interna '[DOP']]]</f>
        <v>0</v>
      </c>
      <c r="AM246" s="496">
        <f>BD.PD7[[#This Row],[Pago 3]]+BD.PD7[[#This Row],[Pago 2]]+BD.PD7[[#This Row],[Pago 1]]</f>
        <v>6502.6022000000003</v>
      </c>
      <c r="AN246" s="308" t="s">
        <v>244</v>
      </c>
      <c r="AO246" s="308" t="s">
        <v>245</v>
      </c>
      <c r="AP246" s="308" t="s">
        <v>246</v>
      </c>
      <c r="AQ246" s="308" t="s">
        <v>247</v>
      </c>
      <c r="AR246" s="308">
        <v>594</v>
      </c>
      <c r="AS246" s="308" t="s">
        <v>248</v>
      </c>
      <c r="AT246" s="249" t="s">
        <v>1277</v>
      </c>
      <c r="AU246" s="249" t="s">
        <v>1582</v>
      </c>
    </row>
    <row r="247" spans="1:47" hidden="1" x14ac:dyDescent="0.3">
      <c r="A247" s="174">
        <v>7.02</v>
      </c>
      <c r="B247" s="231"/>
      <c r="C247" s="232" t="str">
        <f>VLOOKUP(BD.PD7[[#This Row],[Pos]],PPto[],3,FALSE)</f>
        <v>7.02 Cocina, Patio Comidas y Rostizería</v>
      </c>
      <c r="D247" s="174" t="s">
        <v>23</v>
      </c>
      <c r="E247" s="305" t="str">
        <f>IF(BD.PD7[[#This Row],[.]]="*",VLOOKUP(BD.PD7[[#This Row],[Pos]],Presupuesto!A:H,7,FALSE),"")</f>
        <v/>
      </c>
      <c r="F247" s="502" t="s">
        <v>464</v>
      </c>
      <c r="G247" s="174" t="s">
        <v>1216</v>
      </c>
      <c r="H247" s="174"/>
      <c r="I247" s="497" t="s">
        <v>1223</v>
      </c>
      <c r="J247" s="382">
        <v>1</v>
      </c>
      <c r="K247" s="174" t="s">
        <v>260</v>
      </c>
      <c r="L247" s="383">
        <f>IF(BD.PD7[[#This Row],[Mon]]="DOP",1,HLOOKUP(BD.PD7[[#This Row],[Mon]],$K$1:$L$2,2,FALSE))</f>
        <v>1</v>
      </c>
      <c r="M247" s="384">
        <v>5821.21</v>
      </c>
      <c r="N247" s="243">
        <f>BD.PD7[[#This Row],[Cant.]]*BD.PD7[[#This Row],[ Tasa ]]*BD.PD7[[#This Row],[ Precio Und.]]</f>
        <v>5821.21</v>
      </c>
      <c r="O247" s="386">
        <v>0.01</v>
      </c>
      <c r="P247" s="243">
        <f>IF(BD.PD7[[#This Row],[Liquid. '[%']]]&lt;&gt;0,(BD.PD7[[#This Row],[Valor Neto '[DOP']]]*BD.PD7[[#This Row],[Liquid. '[%']]])+BD.PD7[[#This Row],[Valor Neto '[DOP']]],BD.PD7[[#This Row],[Valor Neto '[DOP']]])</f>
        <v>5879.4220999999998</v>
      </c>
      <c r="Q247" s="243">
        <f>BD.PD7[[#This Row],[Ppto. Orden Interna '[DOP']]]/HLOOKUP("USD",$K$1:$L$2,2,FALSE)</f>
        <v>90.452647692307693</v>
      </c>
      <c r="R247" s="381" t="s">
        <v>408</v>
      </c>
      <c r="S247" s="387"/>
      <c r="T247" s="387"/>
      <c r="U247" s="492" t="s">
        <v>406</v>
      </c>
      <c r="V247" s="493">
        <v>801672</v>
      </c>
      <c r="W247" s="494" t="s">
        <v>463</v>
      </c>
      <c r="X247" s="495">
        <v>21</v>
      </c>
      <c r="Y247" s="388">
        <v>1</v>
      </c>
      <c r="Z247" s="243">
        <f>BD.PD7[[#This Row],[Av.P1 '[%']]]*BD.PD7[[#This Row],[Ppto. Orden Interna '[DOP']]]</f>
        <v>5879.4220999999998</v>
      </c>
      <c r="AA247" s="249"/>
      <c r="AB247" s="389"/>
      <c r="AC247" s="243">
        <f>BD.PD7[[#This Row],[Av.P2 '[%']]]*BD.PD7[[#This Row],[Ppto. Orden Interna '[DOP']]]</f>
        <v>0</v>
      </c>
      <c r="AD247" s="249"/>
      <c r="AE247" s="389"/>
      <c r="AF247" s="243">
        <f>BD.PD7[[#This Row],[Av.P3 '[%']]]*BD.PD7[[#This Row],[Ppto. Orden Interna '[DOP']]]</f>
        <v>0</v>
      </c>
      <c r="AG247" s="243"/>
      <c r="AH247" s="243"/>
      <c r="AI247" s="243">
        <f>BD.PD7[[#This Row],[Av.P2 '[%']]]*BD.PD7[[#This Row],[Ppto. Orden Interna '[DOP']]]</f>
        <v>0</v>
      </c>
      <c r="AJ247" s="243"/>
      <c r="AK247" s="243"/>
      <c r="AL247" s="243">
        <f>BD.PD7[[#This Row],[Av.P2 '[%']]]*BD.PD7[[#This Row],[Ppto. Orden Interna '[DOP']]]</f>
        <v>0</v>
      </c>
      <c r="AM247" s="496">
        <f>BD.PD7[[#This Row],[Pago 3]]+BD.PD7[[#This Row],[Pago 2]]+BD.PD7[[#This Row],[Pago 1]]</f>
        <v>5879.4220999999998</v>
      </c>
      <c r="AN247" s="308" t="s">
        <v>244</v>
      </c>
      <c r="AO247" s="308" t="s">
        <v>245</v>
      </c>
      <c r="AP247" s="308" t="s">
        <v>246</v>
      </c>
      <c r="AQ247" s="308" t="s">
        <v>247</v>
      </c>
      <c r="AR247" s="308">
        <v>594</v>
      </c>
      <c r="AS247" s="308" t="s">
        <v>248</v>
      </c>
      <c r="AT247" s="249" t="s">
        <v>1277</v>
      </c>
      <c r="AU247" s="249" t="s">
        <v>1582</v>
      </c>
    </row>
    <row r="248" spans="1:47" hidden="1" x14ac:dyDescent="0.3">
      <c r="A248" s="174">
        <v>7.02</v>
      </c>
      <c r="B248" s="231"/>
      <c r="C248" s="232" t="str">
        <f>VLOOKUP(BD.PD7[[#This Row],[Pos]],PPto[],3,FALSE)</f>
        <v>7.02 Cocina, Patio Comidas y Rostizería</v>
      </c>
      <c r="D248" s="174" t="s">
        <v>23</v>
      </c>
      <c r="E248" s="305" t="str">
        <f>IF(BD.PD7[[#This Row],[.]]="*",VLOOKUP(BD.PD7[[#This Row],[Pos]],Presupuesto!A:H,7,FALSE),"")</f>
        <v/>
      </c>
      <c r="F248" s="502" t="s">
        <v>465</v>
      </c>
      <c r="G248" s="174" t="s">
        <v>1216</v>
      </c>
      <c r="H248" s="174"/>
      <c r="I248" s="497" t="s">
        <v>1223</v>
      </c>
      <c r="J248" s="382">
        <v>1</v>
      </c>
      <c r="K248" s="174" t="s">
        <v>260</v>
      </c>
      <c r="L248" s="383">
        <f>IF(BD.PD7[[#This Row],[Mon]]="DOP",1,HLOOKUP(BD.PD7[[#This Row],[Mon]],$K$1:$L$2,2,FALSE))</f>
        <v>1</v>
      </c>
      <c r="M248" s="384">
        <v>4853</v>
      </c>
      <c r="N248" s="243">
        <f>BD.PD7[[#This Row],[Cant.]]*BD.PD7[[#This Row],[ Tasa ]]*BD.PD7[[#This Row],[ Precio Und.]]</f>
        <v>4853</v>
      </c>
      <c r="O248" s="386">
        <v>0.01</v>
      </c>
      <c r="P248" s="243">
        <f>IF(BD.PD7[[#This Row],[Liquid. '[%']]]&lt;&gt;0,(BD.PD7[[#This Row],[Valor Neto '[DOP']]]*BD.PD7[[#This Row],[Liquid. '[%']]])+BD.PD7[[#This Row],[Valor Neto '[DOP']]],BD.PD7[[#This Row],[Valor Neto '[DOP']]])</f>
        <v>4901.53</v>
      </c>
      <c r="Q248" s="243">
        <f>BD.PD7[[#This Row],[Ppto. Orden Interna '[DOP']]]/HLOOKUP("USD",$K$1:$L$2,2,FALSE)</f>
        <v>75.408153846153837</v>
      </c>
      <c r="R248" s="381" t="s">
        <v>408</v>
      </c>
      <c r="S248" s="387"/>
      <c r="T248" s="387"/>
      <c r="U248" s="492" t="s">
        <v>406</v>
      </c>
      <c r="V248" s="493">
        <v>801672</v>
      </c>
      <c r="W248" s="494" t="s">
        <v>463</v>
      </c>
      <c r="X248" s="495">
        <v>21</v>
      </c>
      <c r="Y248" s="388">
        <v>1</v>
      </c>
      <c r="Z248" s="243">
        <f>BD.PD7[[#This Row],[Av.P1 '[%']]]*BD.PD7[[#This Row],[Ppto. Orden Interna '[DOP']]]</f>
        <v>4901.53</v>
      </c>
      <c r="AA248" s="249"/>
      <c r="AB248" s="389"/>
      <c r="AC248" s="243">
        <f>BD.PD7[[#This Row],[Av.P2 '[%']]]*BD.PD7[[#This Row],[Ppto. Orden Interna '[DOP']]]</f>
        <v>0</v>
      </c>
      <c r="AD248" s="249"/>
      <c r="AE248" s="389"/>
      <c r="AF248" s="243">
        <f>BD.PD7[[#This Row],[Av.P3 '[%']]]*BD.PD7[[#This Row],[Ppto. Orden Interna '[DOP']]]</f>
        <v>0</v>
      </c>
      <c r="AG248" s="243"/>
      <c r="AH248" s="243"/>
      <c r="AI248" s="243">
        <f>BD.PD7[[#This Row],[Av.P2 '[%']]]*BD.PD7[[#This Row],[Ppto. Orden Interna '[DOP']]]</f>
        <v>0</v>
      </c>
      <c r="AJ248" s="243"/>
      <c r="AK248" s="243"/>
      <c r="AL248" s="243">
        <f>BD.PD7[[#This Row],[Av.P2 '[%']]]*BD.PD7[[#This Row],[Ppto. Orden Interna '[DOP']]]</f>
        <v>0</v>
      </c>
      <c r="AM248" s="496">
        <f>BD.PD7[[#This Row],[Pago 3]]+BD.PD7[[#This Row],[Pago 2]]+BD.PD7[[#This Row],[Pago 1]]</f>
        <v>4901.53</v>
      </c>
      <c r="AN248" s="308" t="s">
        <v>244</v>
      </c>
      <c r="AO248" s="308" t="s">
        <v>245</v>
      </c>
      <c r="AP248" s="308" t="s">
        <v>246</v>
      </c>
      <c r="AQ248" s="308" t="s">
        <v>247</v>
      </c>
      <c r="AR248" s="308">
        <v>594</v>
      </c>
      <c r="AS248" s="308" t="s">
        <v>248</v>
      </c>
      <c r="AT248" s="249" t="s">
        <v>1277</v>
      </c>
      <c r="AU248" s="249" t="s">
        <v>1582</v>
      </c>
    </row>
    <row r="249" spans="1:47" hidden="1" x14ac:dyDescent="0.3">
      <c r="A249" s="174">
        <v>7.02</v>
      </c>
      <c r="B249" s="231"/>
      <c r="C249" s="232" t="str">
        <f>VLOOKUP(BD.PD7[[#This Row],[Pos]],PPto[],3,FALSE)</f>
        <v>7.02 Cocina, Patio Comidas y Rostizería</v>
      </c>
      <c r="D249" s="174" t="s">
        <v>23</v>
      </c>
      <c r="E249" s="305" t="str">
        <f>IF(BD.PD7[[#This Row],[.]]="*",VLOOKUP(BD.PD7[[#This Row],[Pos]],Presupuesto!A:H,7,FALSE),"")</f>
        <v/>
      </c>
      <c r="F249" s="502" t="s">
        <v>466</v>
      </c>
      <c r="G249" s="174" t="s">
        <v>1216</v>
      </c>
      <c r="H249" s="174"/>
      <c r="I249" s="497" t="s">
        <v>1223</v>
      </c>
      <c r="J249" s="382">
        <v>1</v>
      </c>
      <c r="K249" s="174" t="s">
        <v>260</v>
      </c>
      <c r="L249" s="383">
        <f>IF(BD.PD7[[#This Row],[Mon]]="DOP",1,HLOOKUP(BD.PD7[[#This Row],[Mon]],$K$1:$L$2,2,FALSE))</f>
        <v>1</v>
      </c>
      <c r="M249" s="384">
        <v>3650.85</v>
      </c>
      <c r="N249" s="243">
        <f>BD.PD7[[#This Row],[Cant.]]*BD.PD7[[#This Row],[ Tasa ]]*BD.PD7[[#This Row],[ Precio Und.]]</f>
        <v>3650.85</v>
      </c>
      <c r="O249" s="386">
        <v>0.01</v>
      </c>
      <c r="P249" s="243">
        <f>IF(BD.PD7[[#This Row],[Liquid. '[%']]]&lt;&gt;0,(BD.PD7[[#This Row],[Valor Neto '[DOP']]]*BD.PD7[[#This Row],[Liquid. '[%']]])+BD.PD7[[#This Row],[Valor Neto '[DOP']]],BD.PD7[[#This Row],[Valor Neto '[DOP']]])</f>
        <v>3687.3584999999998</v>
      </c>
      <c r="Q249" s="243">
        <f>BD.PD7[[#This Row],[Ppto. Orden Interna '[DOP']]]/HLOOKUP("USD",$K$1:$L$2,2,FALSE)</f>
        <v>56.728592307692303</v>
      </c>
      <c r="R249" s="381" t="s">
        <v>408</v>
      </c>
      <c r="S249" s="387"/>
      <c r="T249" s="387"/>
      <c r="U249" s="492" t="s">
        <v>406</v>
      </c>
      <c r="V249" s="493">
        <v>801672</v>
      </c>
      <c r="W249" s="494" t="s">
        <v>463</v>
      </c>
      <c r="X249" s="495">
        <v>21</v>
      </c>
      <c r="Y249" s="388">
        <v>1</v>
      </c>
      <c r="Z249" s="243">
        <f>BD.PD7[[#This Row],[Av.P1 '[%']]]*BD.PD7[[#This Row],[Ppto. Orden Interna '[DOP']]]</f>
        <v>3687.3584999999998</v>
      </c>
      <c r="AA249" s="249"/>
      <c r="AB249" s="389"/>
      <c r="AC249" s="243">
        <f>BD.PD7[[#This Row],[Av.P2 '[%']]]*BD.PD7[[#This Row],[Ppto. Orden Interna '[DOP']]]</f>
        <v>0</v>
      </c>
      <c r="AD249" s="249"/>
      <c r="AE249" s="389"/>
      <c r="AF249" s="243">
        <f>BD.PD7[[#This Row],[Av.P3 '[%']]]*BD.PD7[[#This Row],[Ppto. Orden Interna '[DOP']]]</f>
        <v>0</v>
      </c>
      <c r="AG249" s="243"/>
      <c r="AH249" s="243"/>
      <c r="AI249" s="243">
        <f>BD.PD7[[#This Row],[Av.P2 '[%']]]*BD.PD7[[#This Row],[Ppto. Orden Interna '[DOP']]]</f>
        <v>0</v>
      </c>
      <c r="AJ249" s="243"/>
      <c r="AK249" s="243"/>
      <c r="AL249" s="243">
        <f>BD.PD7[[#This Row],[Av.P2 '[%']]]*BD.PD7[[#This Row],[Ppto. Orden Interna '[DOP']]]</f>
        <v>0</v>
      </c>
      <c r="AM249" s="496">
        <f>BD.PD7[[#This Row],[Pago 3]]+BD.PD7[[#This Row],[Pago 2]]+BD.PD7[[#This Row],[Pago 1]]</f>
        <v>3687.3584999999998</v>
      </c>
      <c r="AN249" s="308" t="s">
        <v>244</v>
      </c>
      <c r="AO249" s="308" t="s">
        <v>245</v>
      </c>
      <c r="AP249" s="308" t="s">
        <v>246</v>
      </c>
      <c r="AQ249" s="308" t="s">
        <v>247</v>
      </c>
      <c r="AR249" s="308">
        <v>594</v>
      </c>
      <c r="AS249" s="308" t="s">
        <v>248</v>
      </c>
      <c r="AT249" s="249" t="s">
        <v>1277</v>
      </c>
      <c r="AU249" s="249" t="s">
        <v>1582</v>
      </c>
    </row>
    <row r="250" spans="1:47" hidden="1" x14ac:dyDescent="0.3">
      <c r="A250" s="174">
        <v>7.02</v>
      </c>
      <c r="B250" s="231"/>
      <c r="C250" s="232" t="str">
        <f>VLOOKUP(BD.PD7[[#This Row],[Pos]],PPto[],3,FALSE)</f>
        <v>7.02 Cocina, Patio Comidas y Rostizería</v>
      </c>
      <c r="D250" s="174" t="s">
        <v>23</v>
      </c>
      <c r="E250" s="305" t="str">
        <f>IF(BD.PD7[[#This Row],[.]]="*",VLOOKUP(BD.PD7[[#This Row],[Pos]],Presupuesto!A:H,7,FALSE),"")</f>
        <v/>
      </c>
      <c r="F250" s="502" t="s">
        <v>466</v>
      </c>
      <c r="G250" s="174" t="s">
        <v>1216</v>
      </c>
      <c r="H250" s="174"/>
      <c r="I250" s="497" t="s">
        <v>1223</v>
      </c>
      <c r="J250" s="382">
        <v>1</v>
      </c>
      <c r="K250" s="174" t="s">
        <v>260</v>
      </c>
      <c r="L250" s="383">
        <f>IF(BD.PD7[[#This Row],[Mon]]="DOP",1,HLOOKUP(BD.PD7[[#This Row],[Mon]],$K$1:$L$2,2,FALSE))</f>
        <v>1</v>
      </c>
      <c r="M250" s="384">
        <v>4242.25</v>
      </c>
      <c r="N250" s="243">
        <f>BD.PD7[[#This Row],[Cant.]]*BD.PD7[[#This Row],[ Tasa ]]*BD.PD7[[#This Row],[ Precio Und.]]</f>
        <v>4242.25</v>
      </c>
      <c r="O250" s="386">
        <v>0.01</v>
      </c>
      <c r="P250" s="243">
        <f>IF(BD.PD7[[#This Row],[Liquid. '[%']]]&lt;&gt;0,(BD.PD7[[#This Row],[Valor Neto '[DOP']]]*BD.PD7[[#This Row],[Liquid. '[%']]])+BD.PD7[[#This Row],[Valor Neto '[DOP']]],BD.PD7[[#This Row],[Valor Neto '[DOP']]])</f>
        <v>4284.6724999999997</v>
      </c>
      <c r="Q250" s="243">
        <f>BD.PD7[[#This Row],[Ppto. Orden Interna '[DOP']]]/HLOOKUP("USD",$K$1:$L$2,2,FALSE)</f>
        <v>65.918038461538458</v>
      </c>
      <c r="R250" s="381" t="s">
        <v>408</v>
      </c>
      <c r="S250" s="387"/>
      <c r="T250" s="387"/>
      <c r="U250" s="492" t="s">
        <v>406</v>
      </c>
      <c r="V250" s="493">
        <v>801672</v>
      </c>
      <c r="W250" s="494" t="s">
        <v>463</v>
      </c>
      <c r="X250" s="495">
        <v>21</v>
      </c>
      <c r="Y250" s="388">
        <v>1</v>
      </c>
      <c r="Z250" s="243">
        <f>BD.PD7[[#This Row],[Av.P1 '[%']]]*BD.PD7[[#This Row],[Ppto. Orden Interna '[DOP']]]</f>
        <v>4284.6724999999997</v>
      </c>
      <c r="AA250" s="249"/>
      <c r="AB250" s="389"/>
      <c r="AC250" s="243">
        <f>BD.PD7[[#This Row],[Av.P2 '[%']]]*BD.PD7[[#This Row],[Ppto. Orden Interna '[DOP']]]</f>
        <v>0</v>
      </c>
      <c r="AD250" s="249"/>
      <c r="AE250" s="389"/>
      <c r="AF250" s="243">
        <f>BD.PD7[[#This Row],[Av.P3 '[%']]]*BD.PD7[[#This Row],[Ppto. Orden Interna '[DOP']]]</f>
        <v>0</v>
      </c>
      <c r="AG250" s="243"/>
      <c r="AH250" s="243"/>
      <c r="AI250" s="243">
        <f>BD.PD7[[#This Row],[Av.P2 '[%']]]*BD.PD7[[#This Row],[Ppto. Orden Interna '[DOP']]]</f>
        <v>0</v>
      </c>
      <c r="AJ250" s="243"/>
      <c r="AK250" s="243"/>
      <c r="AL250" s="243">
        <f>BD.PD7[[#This Row],[Av.P2 '[%']]]*BD.PD7[[#This Row],[Ppto. Orden Interna '[DOP']]]</f>
        <v>0</v>
      </c>
      <c r="AM250" s="496">
        <f>BD.PD7[[#This Row],[Pago 3]]+BD.PD7[[#This Row],[Pago 2]]+BD.PD7[[#This Row],[Pago 1]]</f>
        <v>4284.6724999999997</v>
      </c>
      <c r="AN250" s="308" t="s">
        <v>244</v>
      </c>
      <c r="AO250" s="308" t="s">
        <v>245</v>
      </c>
      <c r="AP250" s="308" t="s">
        <v>246</v>
      </c>
      <c r="AQ250" s="308" t="s">
        <v>247</v>
      </c>
      <c r="AR250" s="308">
        <v>594</v>
      </c>
      <c r="AS250" s="308" t="s">
        <v>248</v>
      </c>
      <c r="AT250" s="249" t="s">
        <v>1277</v>
      </c>
      <c r="AU250" s="249" t="s">
        <v>1582</v>
      </c>
    </row>
    <row r="251" spans="1:47" hidden="1" x14ac:dyDescent="0.3">
      <c r="A251" s="174">
        <v>7.02</v>
      </c>
      <c r="B251" s="231"/>
      <c r="C251" s="232" t="str">
        <f>VLOOKUP(BD.PD7[[#This Row],[Pos]],PPto[],3,FALSE)</f>
        <v>7.02 Cocina, Patio Comidas y Rostizería</v>
      </c>
      <c r="D251" s="174" t="s">
        <v>23</v>
      </c>
      <c r="E251" s="305" t="str">
        <f>IF(BD.PD7[[#This Row],[.]]="*",VLOOKUP(BD.PD7[[#This Row],[Pos]],Presupuesto!A:H,7,FALSE),"")</f>
        <v/>
      </c>
      <c r="F251" s="502" t="s">
        <v>467</v>
      </c>
      <c r="G251" s="174" t="s">
        <v>1216</v>
      </c>
      <c r="H251" s="174"/>
      <c r="I251" s="497" t="s">
        <v>1223</v>
      </c>
      <c r="J251" s="382">
        <v>1</v>
      </c>
      <c r="K251" s="174" t="s">
        <v>260</v>
      </c>
      <c r="L251" s="383">
        <f>IF(BD.PD7[[#This Row],[Mon]]="DOP",1,HLOOKUP(BD.PD7[[#This Row],[Mon]],$K$1:$L$2,2,FALSE))</f>
        <v>1</v>
      </c>
      <c r="M251" s="384">
        <v>64770.41</v>
      </c>
      <c r="N251" s="243">
        <f>BD.PD7[[#This Row],[Cant.]]*BD.PD7[[#This Row],[ Tasa ]]*BD.PD7[[#This Row],[ Precio Und.]]</f>
        <v>64770.41</v>
      </c>
      <c r="O251" s="386">
        <v>0.01</v>
      </c>
      <c r="P251" s="243">
        <f>IF(BD.PD7[[#This Row],[Liquid. '[%']]]&lt;&gt;0,(BD.PD7[[#This Row],[Valor Neto '[DOP']]]*BD.PD7[[#This Row],[Liquid. '[%']]])+BD.PD7[[#This Row],[Valor Neto '[DOP']]],BD.PD7[[#This Row],[Valor Neto '[DOP']]])</f>
        <v>65418.114100000006</v>
      </c>
      <c r="Q251" s="243">
        <f>BD.PD7[[#This Row],[Ppto. Orden Interna '[DOP']]]/HLOOKUP("USD",$K$1:$L$2,2,FALSE)</f>
        <v>1006.4325246153848</v>
      </c>
      <c r="R251" s="381" t="s">
        <v>408</v>
      </c>
      <c r="S251" s="387"/>
      <c r="T251" s="387"/>
      <c r="U251" s="492" t="s">
        <v>406</v>
      </c>
      <c r="V251" s="493">
        <v>801672</v>
      </c>
      <c r="W251" s="494" t="s">
        <v>463</v>
      </c>
      <c r="X251" s="495">
        <v>21</v>
      </c>
      <c r="Y251" s="388">
        <v>1</v>
      </c>
      <c r="Z251" s="243">
        <f>BD.PD7[[#This Row],[Av.P1 '[%']]]*BD.PD7[[#This Row],[Ppto. Orden Interna '[DOP']]]</f>
        <v>65418.114100000006</v>
      </c>
      <c r="AA251" s="249"/>
      <c r="AB251" s="389"/>
      <c r="AC251" s="243">
        <f>BD.PD7[[#This Row],[Av.P2 '[%']]]*BD.PD7[[#This Row],[Ppto. Orden Interna '[DOP']]]</f>
        <v>0</v>
      </c>
      <c r="AD251" s="249"/>
      <c r="AE251" s="389"/>
      <c r="AF251" s="243">
        <f>BD.PD7[[#This Row],[Av.P3 '[%']]]*BD.PD7[[#This Row],[Ppto. Orden Interna '[DOP']]]</f>
        <v>0</v>
      </c>
      <c r="AG251" s="243"/>
      <c r="AH251" s="243"/>
      <c r="AI251" s="243">
        <f>BD.PD7[[#This Row],[Av.P2 '[%']]]*BD.PD7[[#This Row],[Ppto. Orden Interna '[DOP']]]</f>
        <v>0</v>
      </c>
      <c r="AJ251" s="243"/>
      <c r="AK251" s="243"/>
      <c r="AL251" s="243">
        <f>BD.PD7[[#This Row],[Av.P2 '[%']]]*BD.PD7[[#This Row],[Ppto. Orden Interna '[DOP']]]</f>
        <v>0</v>
      </c>
      <c r="AM251" s="496">
        <f>BD.PD7[[#This Row],[Pago 3]]+BD.PD7[[#This Row],[Pago 2]]+BD.PD7[[#This Row],[Pago 1]]</f>
        <v>65418.114100000006</v>
      </c>
      <c r="AN251" s="308" t="s">
        <v>244</v>
      </c>
      <c r="AO251" s="308" t="s">
        <v>245</v>
      </c>
      <c r="AP251" s="308" t="s">
        <v>246</v>
      </c>
      <c r="AQ251" s="308" t="s">
        <v>247</v>
      </c>
      <c r="AR251" s="308">
        <v>594</v>
      </c>
      <c r="AS251" s="308" t="s">
        <v>248</v>
      </c>
      <c r="AT251" s="249" t="s">
        <v>1277</v>
      </c>
      <c r="AU251" s="249" t="s">
        <v>1582</v>
      </c>
    </row>
    <row r="252" spans="1:47" hidden="1" x14ac:dyDescent="0.3">
      <c r="A252" s="174">
        <v>7.02</v>
      </c>
      <c r="B252" s="231"/>
      <c r="C252" s="232" t="str">
        <f>VLOOKUP(BD.PD7[[#This Row],[Pos]],PPto[],3,FALSE)</f>
        <v>7.02 Cocina, Patio Comidas y Rostizería</v>
      </c>
      <c r="D252" s="174" t="s">
        <v>23</v>
      </c>
      <c r="E252" s="305" t="str">
        <f>IF(BD.PD7[[#This Row],[.]]="*",VLOOKUP(BD.PD7[[#This Row],[Pos]],Presupuesto!A:H,7,FALSE),"")</f>
        <v/>
      </c>
      <c r="F252" s="502" t="s">
        <v>468</v>
      </c>
      <c r="G252" s="174" t="s">
        <v>1216</v>
      </c>
      <c r="H252" s="174"/>
      <c r="I252" s="497" t="s">
        <v>1223</v>
      </c>
      <c r="J252" s="382">
        <v>2</v>
      </c>
      <c r="K252" s="174" t="s">
        <v>260</v>
      </c>
      <c r="L252" s="383">
        <f>IF(BD.PD7[[#This Row],[Mon]]="DOP",1,HLOOKUP(BD.PD7[[#This Row],[Mon]],$K$1:$L$2,2,FALSE))</f>
        <v>1</v>
      </c>
      <c r="M252" s="384">
        <v>1450</v>
      </c>
      <c r="N252" s="243">
        <f>BD.PD7[[#This Row],[Cant.]]*BD.PD7[[#This Row],[ Tasa ]]*BD.PD7[[#This Row],[ Precio Und.]]</f>
        <v>2900</v>
      </c>
      <c r="O252" s="386">
        <v>0.01</v>
      </c>
      <c r="P252" s="243">
        <f>IF(BD.PD7[[#This Row],[Liquid. '[%']]]&lt;&gt;0,(BD.PD7[[#This Row],[Valor Neto '[DOP']]]*BD.PD7[[#This Row],[Liquid. '[%']]])+BD.PD7[[#This Row],[Valor Neto '[DOP']]],BD.PD7[[#This Row],[Valor Neto '[DOP']]])</f>
        <v>2929</v>
      </c>
      <c r="Q252" s="243">
        <f>BD.PD7[[#This Row],[Ppto. Orden Interna '[DOP']]]/HLOOKUP("USD",$K$1:$L$2,2,FALSE)</f>
        <v>45.061538461538461</v>
      </c>
      <c r="R252" s="381" t="s">
        <v>408</v>
      </c>
      <c r="S252" s="387"/>
      <c r="T252" s="387"/>
      <c r="U252" s="492" t="s">
        <v>406</v>
      </c>
      <c r="V252" s="493">
        <v>801672</v>
      </c>
      <c r="W252" s="494" t="s">
        <v>463</v>
      </c>
      <c r="X252" s="495">
        <v>21</v>
      </c>
      <c r="Y252" s="388">
        <v>1</v>
      </c>
      <c r="Z252" s="243">
        <f>BD.PD7[[#This Row],[Av.P1 '[%']]]*BD.PD7[[#This Row],[Ppto. Orden Interna '[DOP']]]</f>
        <v>2929</v>
      </c>
      <c r="AA252" s="249"/>
      <c r="AB252" s="389"/>
      <c r="AC252" s="243">
        <f>BD.PD7[[#This Row],[Av.P2 '[%']]]*BD.PD7[[#This Row],[Ppto. Orden Interna '[DOP']]]</f>
        <v>0</v>
      </c>
      <c r="AD252" s="249"/>
      <c r="AE252" s="389"/>
      <c r="AF252" s="243">
        <f>BD.PD7[[#This Row],[Av.P3 '[%']]]*BD.PD7[[#This Row],[Ppto. Orden Interna '[DOP']]]</f>
        <v>0</v>
      </c>
      <c r="AG252" s="243"/>
      <c r="AH252" s="243"/>
      <c r="AI252" s="243">
        <f>BD.PD7[[#This Row],[Av.P2 '[%']]]*BD.PD7[[#This Row],[Ppto. Orden Interna '[DOP']]]</f>
        <v>0</v>
      </c>
      <c r="AJ252" s="243"/>
      <c r="AK252" s="243"/>
      <c r="AL252" s="243">
        <f>BD.PD7[[#This Row],[Av.P2 '[%']]]*BD.PD7[[#This Row],[Ppto. Orden Interna '[DOP']]]</f>
        <v>0</v>
      </c>
      <c r="AM252" s="496">
        <f>BD.PD7[[#This Row],[Pago 3]]+BD.PD7[[#This Row],[Pago 2]]+BD.PD7[[#This Row],[Pago 1]]</f>
        <v>2929</v>
      </c>
      <c r="AN252" s="308" t="s">
        <v>244</v>
      </c>
      <c r="AO252" s="308" t="s">
        <v>245</v>
      </c>
      <c r="AP252" s="308" t="s">
        <v>246</v>
      </c>
      <c r="AQ252" s="308" t="s">
        <v>247</v>
      </c>
      <c r="AR252" s="308">
        <v>594</v>
      </c>
      <c r="AS252" s="308" t="s">
        <v>248</v>
      </c>
      <c r="AT252" s="249" t="s">
        <v>1277</v>
      </c>
      <c r="AU252" s="249" t="s">
        <v>1582</v>
      </c>
    </row>
    <row r="253" spans="1:47" hidden="1" x14ac:dyDescent="0.3">
      <c r="A253" s="174">
        <v>7.02</v>
      </c>
      <c r="B253" s="231"/>
      <c r="C253" s="232" t="str">
        <f>VLOOKUP(BD.PD7[[#This Row],[Pos]],PPto[],3,FALSE)</f>
        <v>7.02 Cocina, Patio Comidas y Rostizería</v>
      </c>
      <c r="D253" s="174" t="s">
        <v>23</v>
      </c>
      <c r="E253" s="305" t="str">
        <f>IF(BD.PD7[[#This Row],[.]]="*",VLOOKUP(BD.PD7[[#This Row],[Pos]],Presupuesto!A:H,7,FALSE),"")</f>
        <v/>
      </c>
      <c r="F253" s="502" t="s">
        <v>469</v>
      </c>
      <c r="G253" s="174" t="s">
        <v>1216</v>
      </c>
      <c r="H253" s="174"/>
      <c r="I253" s="497" t="s">
        <v>1223</v>
      </c>
      <c r="J253" s="382">
        <v>4</v>
      </c>
      <c r="K253" s="174" t="s">
        <v>260</v>
      </c>
      <c r="L253" s="383">
        <f>IF(BD.PD7[[#This Row],[Mon]]="DOP",1,HLOOKUP(BD.PD7[[#This Row],[Mon]],$K$1:$L$2,2,FALSE))</f>
        <v>1</v>
      </c>
      <c r="M253" s="384">
        <v>1450</v>
      </c>
      <c r="N253" s="243">
        <f>BD.PD7[[#This Row],[Cant.]]*BD.PD7[[#This Row],[ Tasa ]]*BD.PD7[[#This Row],[ Precio Und.]]</f>
        <v>5800</v>
      </c>
      <c r="O253" s="386">
        <v>0.01</v>
      </c>
      <c r="P253" s="243">
        <f>IF(BD.PD7[[#This Row],[Liquid. '[%']]]&lt;&gt;0,(BD.PD7[[#This Row],[Valor Neto '[DOP']]]*BD.PD7[[#This Row],[Liquid. '[%']]])+BD.PD7[[#This Row],[Valor Neto '[DOP']]],BD.PD7[[#This Row],[Valor Neto '[DOP']]])</f>
        <v>5858</v>
      </c>
      <c r="Q253" s="243">
        <f>BD.PD7[[#This Row],[Ppto. Orden Interna '[DOP']]]/HLOOKUP("USD",$K$1:$L$2,2,FALSE)</f>
        <v>90.123076923076923</v>
      </c>
      <c r="R253" s="381" t="s">
        <v>408</v>
      </c>
      <c r="S253" s="387"/>
      <c r="T253" s="387"/>
      <c r="U253" s="492" t="s">
        <v>406</v>
      </c>
      <c r="V253" s="493">
        <v>801672</v>
      </c>
      <c r="W253" s="494" t="s">
        <v>439</v>
      </c>
      <c r="X253" s="495">
        <v>21</v>
      </c>
      <c r="Y253" s="388">
        <v>1</v>
      </c>
      <c r="Z253" s="243">
        <f>BD.PD7[[#This Row],[Av.P1 '[%']]]*BD.PD7[[#This Row],[Ppto. Orden Interna '[DOP']]]</f>
        <v>5858</v>
      </c>
      <c r="AA253" s="249"/>
      <c r="AB253" s="389"/>
      <c r="AC253" s="243">
        <f>BD.PD7[[#This Row],[Av.P2 '[%']]]*BD.PD7[[#This Row],[Ppto. Orden Interna '[DOP']]]</f>
        <v>0</v>
      </c>
      <c r="AD253" s="249"/>
      <c r="AE253" s="389"/>
      <c r="AF253" s="243">
        <f>BD.PD7[[#This Row],[Av.P3 '[%']]]*BD.PD7[[#This Row],[Ppto. Orden Interna '[DOP']]]</f>
        <v>0</v>
      </c>
      <c r="AG253" s="243"/>
      <c r="AH253" s="243"/>
      <c r="AI253" s="243">
        <f>BD.PD7[[#This Row],[Av.P2 '[%']]]*BD.PD7[[#This Row],[Ppto. Orden Interna '[DOP']]]</f>
        <v>0</v>
      </c>
      <c r="AJ253" s="243"/>
      <c r="AK253" s="243"/>
      <c r="AL253" s="243">
        <f>BD.PD7[[#This Row],[Av.P2 '[%']]]*BD.PD7[[#This Row],[Ppto. Orden Interna '[DOP']]]</f>
        <v>0</v>
      </c>
      <c r="AM253" s="496">
        <f>BD.PD7[[#This Row],[Pago 3]]+BD.PD7[[#This Row],[Pago 2]]+BD.PD7[[#This Row],[Pago 1]]</f>
        <v>5858</v>
      </c>
      <c r="AN253" s="308" t="s">
        <v>244</v>
      </c>
      <c r="AO253" s="308" t="s">
        <v>245</v>
      </c>
      <c r="AP253" s="308" t="s">
        <v>246</v>
      </c>
      <c r="AQ253" s="308" t="s">
        <v>247</v>
      </c>
      <c r="AR253" s="308">
        <v>594</v>
      </c>
      <c r="AS253" s="308" t="s">
        <v>248</v>
      </c>
      <c r="AT253" s="249" t="s">
        <v>1277</v>
      </c>
      <c r="AU253" s="249" t="s">
        <v>1582</v>
      </c>
    </row>
    <row r="254" spans="1:47" hidden="1" x14ac:dyDescent="0.3">
      <c r="A254" s="174">
        <v>7.02</v>
      </c>
      <c r="B254" s="231"/>
      <c r="C254" s="232" t="str">
        <f>VLOOKUP(BD.PD7[[#This Row],[Pos]],PPto[],3,FALSE)</f>
        <v>7.02 Cocina, Patio Comidas y Rostizería</v>
      </c>
      <c r="D254" s="174" t="s">
        <v>23</v>
      </c>
      <c r="E254" s="305" t="str">
        <f>IF(BD.PD7[[#This Row],[.]]="*",VLOOKUP(BD.PD7[[#This Row],[Pos]],Presupuesto!A:H,7,FALSE),"")</f>
        <v/>
      </c>
      <c r="F254" s="502" t="s">
        <v>470</v>
      </c>
      <c r="G254" s="174" t="s">
        <v>1216</v>
      </c>
      <c r="H254" s="174"/>
      <c r="I254" s="497" t="s">
        <v>1223</v>
      </c>
      <c r="J254" s="382">
        <v>2</v>
      </c>
      <c r="K254" s="174" t="s">
        <v>260</v>
      </c>
      <c r="L254" s="383">
        <f>IF(BD.PD7[[#This Row],[Mon]]="DOP",1,HLOOKUP(BD.PD7[[#This Row],[Mon]],$K$1:$L$2,2,FALSE))</f>
        <v>1</v>
      </c>
      <c r="M254" s="384">
        <v>500</v>
      </c>
      <c r="N254" s="243">
        <f>BD.PD7[[#This Row],[Cant.]]*BD.PD7[[#This Row],[ Tasa ]]*BD.PD7[[#This Row],[ Precio Und.]]</f>
        <v>1000</v>
      </c>
      <c r="O254" s="386">
        <v>0.01</v>
      </c>
      <c r="P254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254" s="243">
        <f>BD.PD7[[#This Row],[Ppto. Orden Interna '[DOP']]]/HLOOKUP("USD",$K$1:$L$2,2,FALSE)</f>
        <v>15.538461538461538</v>
      </c>
      <c r="R254" s="381" t="s">
        <v>408</v>
      </c>
      <c r="S254" s="387"/>
      <c r="T254" s="387"/>
      <c r="U254" s="492" t="s">
        <v>406</v>
      </c>
      <c r="V254" s="493">
        <v>801672</v>
      </c>
      <c r="W254" s="494" t="s">
        <v>439</v>
      </c>
      <c r="X254" s="495">
        <v>21</v>
      </c>
      <c r="Y254" s="388">
        <v>1</v>
      </c>
      <c r="Z254" s="243">
        <f>BD.PD7[[#This Row],[Av.P1 '[%']]]*BD.PD7[[#This Row],[Ppto. Orden Interna '[DOP']]]</f>
        <v>1010</v>
      </c>
      <c r="AA254" s="249"/>
      <c r="AB254" s="389"/>
      <c r="AC254" s="243">
        <f>BD.PD7[[#This Row],[Av.P2 '[%']]]*BD.PD7[[#This Row],[Ppto. Orden Interna '[DOP']]]</f>
        <v>0</v>
      </c>
      <c r="AD254" s="249"/>
      <c r="AE254" s="389"/>
      <c r="AF254" s="243">
        <f>BD.PD7[[#This Row],[Av.P3 '[%']]]*BD.PD7[[#This Row],[Ppto. Orden Interna '[DOP']]]</f>
        <v>0</v>
      </c>
      <c r="AG254" s="243"/>
      <c r="AH254" s="243"/>
      <c r="AI254" s="243">
        <f>BD.PD7[[#This Row],[Av.P2 '[%']]]*BD.PD7[[#This Row],[Ppto. Orden Interna '[DOP']]]</f>
        <v>0</v>
      </c>
      <c r="AJ254" s="243"/>
      <c r="AK254" s="243"/>
      <c r="AL254" s="243">
        <f>BD.PD7[[#This Row],[Av.P2 '[%']]]*BD.PD7[[#This Row],[Ppto. Orden Interna '[DOP']]]</f>
        <v>0</v>
      </c>
      <c r="AM254" s="496">
        <f>BD.PD7[[#This Row],[Pago 3]]+BD.PD7[[#This Row],[Pago 2]]+BD.PD7[[#This Row],[Pago 1]]</f>
        <v>1010</v>
      </c>
      <c r="AN254" s="308" t="s">
        <v>244</v>
      </c>
      <c r="AO254" s="308" t="s">
        <v>245</v>
      </c>
      <c r="AP254" s="308" t="s">
        <v>246</v>
      </c>
      <c r="AQ254" s="308" t="s">
        <v>247</v>
      </c>
      <c r="AR254" s="308">
        <v>594</v>
      </c>
      <c r="AS254" s="308" t="s">
        <v>248</v>
      </c>
      <c r="AT254" s="249" t="s">
        <v>1277</v>
      </c>
      <c r="AU254" s="249" t="s">
        <v>1582</v>
      </c>
    </row>
    <row r="255" spans="1:47" hidden="1" x14ac:dyDescent="0.3">
      <c r="A255" s="174">
        <v>7.02</v>
      </c>
      <c r="B255" s="231"/>
      <c r="C255" s="232" t="str">
        <f>VLOOKUP(BD.PD7[[#This Row],[Pos]],PPto[],3,FALSE)</f>
        <v>7.02 Cocina, Patio Comidas y Rostizería</v>
      </c>
      <c r="D255" s="174" t="s">
        <v>23</v>
      </c>
      <c r="E255" s="305" t="str">
        <f>IF(BD.PD7[[#This Row],[.]]="*",VLOOKUP(BD.PD7[[#This Row],[Pos]],Presupuesto!A:H,7,FALSE),"")</f>
        <v/>
      </c>
      <c r="F255" s="502" t="s">
        <v>471</v>
      </c>
      <c r="G255" s="174" t="s">
        <v>1216</v>
      </c>
      <c r="H255" s="174"/>
      <c r="I255" s="497" t="s">
        <v>1223</v>
      </c>
      <c r="J255" s="382">
        <v>1</v>
      </c>
      <c r="K255" s="174" t="s">
        <v>260</v>
      </c>
      <c r="L255" s="383">
        <f>IF(BD.PD7[[#This Row],[Mon]]="DOP",1,HLOOKUP(BD.PD7[[#This Row],[Mon]],$K$1:$L$2,2,FALSE))</f>
        <v>1</v>
      </c>
      <c r="M255" s="384">
        <v>68807.789999999994</v>
      </c>
      <c r="N255" s="243">
        <f>BD.PD7[[#This Row],[Cant.]]*BD.PD7[[#This Row],[ Tasa ]]*BD.PD7[[#This Row],[ Precio Und.]]</f>
        <v>68807.789999999994</v>
      </c>
      <c r="O255" s="386">
        <v>0.01</v>
      </c>
      <c r="P255" s="243">
        <f>IF(BD.PD7[[#This Row],[Liquid. '[%']]]&lt;&gt;0,(BD.PD7[[#This Row],[Valor Neto '[DOP']]]*BD.PD7[[#This Row],[Liquid. '[%']]])+BD.PD7[[#This Row],[Valor Neto '[DOP']]],BD.PD7[[#This Row],[Valor Neto '[DOP']]])</f>
        <v>69495.867899999997</v>
      </c>
      <c r="Q255" s="243">
        <f>BD.PD7[[#This Row],[Ppto. Orden Interna '[DOP']]]/HLOOKUP("USD",$K$1:$L$2,2,FALSE)</f>
        <v>1069.1671984615384</v>
      </c>
      <c r="R255" s="381" t="s">
        <v>408</v>
      </c>
      <c r="S255" s="387"/>
      <c r="T255" s="387"/>
      <c r="U255" s="492" t="s">
        <v>406</v>
      </c>
      <c r="V255" s="493">
        <v>801672</v>
      </c>
      <c r="W255" s="494" t="s">
        <v>439</v>
      </c>
      <c r="X255" s="495">
        <v>21</v>
      </c>
      <c r="Y255" s="388">
        <v>1</v>
      </c>
      <c r="Z255" s="243">
        <f>BD.PD7[[#This Row],[Av.P1 '[%']]]*BD.PD7[[#This Row],[Ppto. Orden Interna '[DOP']]]</f>
        <v>69495.867899999997</v>
      </c>
      <c r="AA255" s="249"/>
      <c r="AB255" s="389"/>
      <c r="AC255" s="243">
        <f>BD.PD7[[#This Row],[Av.P2 '[%']]]*BD.PD7[[#This Row],[Ppto. Orden Interna '[DOP']]]</f>
        <v>0</v>
      </c>
      <c r="AD255" s="249"/>
      <c r="AE255" s="389"/>
      <c r="AF255" s="243">
        <f>BD.PD7[[#This Row],[Av.P3 '[%']]]*BD.PD7[[#This Row],[Ppto. Orden Interna '[DOP']]]</f>
        <v>0</v>
      </c>
      <c r="AG255" s="243"/>
      <c r="AH255" s="243"/>
      <c r="AI255" s="243">
        <f>BD.PD7[[#This Row],[Av.P2 '[%']]]*BD.PD7[[#This Row],[Ppto. Orden Interna '[DOP']]]</f>
        <v>0</v>
      </c>
      <c r="AJ255" s="243"/>
      <c r="AK255" s="243"/>
      <c r="AL255" s="243">
        <f>BD.PD7[[#This Row],[Av.P2 '[%']]]*BD.PD7[[#This Row],[Ppto. Orden Interna '[DOP']]]</f>
        <v>0</v>
      </c>
      <c r="AM255" s="496">
        <f>BD.PD7[[#This Row],[Pago 3]]+BD.PD7[[#This Row],[Pago 2]]+BD.PD7[[#This Row],[Pago 1]]</f>
        <v>69495.867899999997</v>
      </c>
      <c r="AN255" s="308" t="s">
        <v>244</v>
      </c>
      <c r="AO255" s="308" t="s">
        <v>245</v>
      </c>
      <c r="AP255" s="308" t="s">
        <v>246</v>
      </c>
      <c r="AQ255" s="308" t="s">
        <v>247</v>
      </c>
      <c r="AR255" s="308">
        <v>594</v>
      </c>
      <c r="AS255" s="308" t="s">
        <v>248</v>
      </c>
      <c r="AT255" s="249" t="s">
        <v>1277</v>
      </c>
      <c r="AU255" s="249" t="s">
        <v>1582</v>
      </c>
    </row>
    <row r="256" spans="1:47" hidden="1" x14ac:dyDescent="0.3">
      <c r="A256" s="174">
        <v>7.02</v>
      </c>
      <c r="B256" s="231"/>
      <c r="C256" s="232" t="str">
        <f>VLOOKUP(BD.PD7[[#This Row],[Pos]],PPto[],3,FALSE)</f>
        <v>7.02 Cocina, Patio Comidas y Rostizería</v>
      </c>
      <c r="D256" s="174" t="s">
        <v>23</v>
      </c>
      <c r="E256" s="305" t="str">
        <f>IF(BD.PD7[[#This Row],[.]]="*",VLOOKUP(BD.PD7[[#This Row],[Pos]],Presupuesto!A:H,7,FALSE),"")</f>
        <v/>
      </c>
      <c r="F256" s="502" t="s">
        <v>472</v>
      </c>
      <c r="G256" s="174" t="s">
        <v>1216</v>
      </c>
      <c r="H256" s="511"/>
      <c r="I256" s="497" t="s">
        <v>1223</v>
      </c>
      <c r="J256" s="512">
        <v>2</v>
      </c>
      <c r="K256" s="174" t="s">
        <v>260</v>
      </c>
      <c r="L256" s="383">
        <f>IF(BD.PD7[[#This Row],[Mon]]="DOP",1,HLOOKUP(BD.PD7[[#This Row],[Mon]],$K$1:$L$2,2,FALSE))</f>
        <v>1</v>
      </c>
      <c r="M256" s="384">
        <v>500</v>
      </c>
      <c r="N256" s="243">
        <f>BD.PD7[[#This Row],[Cant.]]*BD.PD7[[#This Row],[ Tasa ]]*BD.PD7[[#This Row],[ Precio Und.]]</f>
        <v>1000</v>
      </c>
      <c r="O256" s="386">
        <v>0.01</v>
      </c>
      <c r="P256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256" s="243">
        <f>BD.PD7[[#This Row],[Ppto. Orden Interna '[DOP']]]/HLOOKUP("USD",$K$1:$L$2,2,FALSE)</f>
        <v>15.538461538461538</v>
      </c>
      <c r="R256" s="381" t="s">
        <v>408</v>
      </c>
      <c r="S256" s="387"/>
      <c r="T256" s="387"/>
      <c r="U256" s="492" t="s">
        <v>406</v>
      </c>
      <c r="V256" s="493">
        <v>801672</v>
      </c>
      <c r="W256" s="494" t="s">
        <v>439</v>
      </c>
      <c r="X256" s="495">
        <v>21</v>
      </c>
      <c r="Y256" s="388">
        <v>1</v>
      </c>
      <c r="Z256" s="243">
        <f>BD.PD7[[#This Row],[Av.P1 '[%']]]*BD.PD7[[#This Row],[Ppto. Orden Interna '[DOP']]]</f>
        <v>1010</v>
      </c>
      <c r="AA256" s="249"/>
      <c r="AB256" s="389"/>
      <c r="AC256" s="243">
        <f>BD.PD7[[#This Row],[Av.P2 '[%']]]*BD.PD7[[#This Row],[Ppto. Orden Interna '[DOP']]]</f>
        <v>0</v>
      </c>
      <c r="AD256" s="249"/>
      <c r="AE256" s="389"/>
      <c r="AF256" s="243">
        <f>BD.PD7[[#This Row],[Av.P3 '[%']]]*BD.PD7[[#This Row],[Ppto. Orden Interna '[DOP']]]</f>
        <v>0</v>
      </c>
      <c r="AG256" s="243"/>
      <c r="AH256" s="243"/>
      <c r="AI256" s="243">
        <f>BD.PD7[[#This Row],[Av.P2 '[%']]]*BD.PD7[[#This Row],[Ppto. Orden Interna '[DOP']]]</f>
        <v>0</v>
      </c>
      <c r="AJ256" s="243"/>
      <c r="AK256" s="243"/>
      <c r="AL256" s="243">
        <f>BD.PD7[[#This Row],[Av.P2 '[%']]]*BD.PD7[[#This Row],[Ppto. Orden Interna '[DOP']]]</f>
        <v>0</v>
      </c>
      <c r="AM256" s="496">
        <f>BD.PD7[[#This Row],[Pago 3]]+BD.PD7[[#This Row],[Pago 2]]+BD.PD7[[#This Row],[Pago 1]]</f>
        <v>1010</v>
      </c>
      <c r="AN256" s="308" t="s">
        <v>244</v>
      </c>
      <c r="AO256" s="308" t="s">
        <v>245</v>
      </c>
      <c r="AP256" s="308" t="s">
        <v>246</v>
      </c>
      <c r="AQ256" s="308" t="s">
        <v>247</v>
      </c>
      <c r="AR256" s="308">
        <v>594</v>
      </c>
      <c r="AS256" s="308" t="s">
        <v>248</v>
      </c>
      <c r="AT256" s="249" t="s">
        <v>1277</v>
      </c>
      <c r="AU256" s="249" t="s">
        <v>1582</v>
      </c>
    </row>
    <row r="257" spans="1:47" hidden="1" x14ac:dyDescent="0.3">
      <c r="A257" s="174">
        <v>7.03</v>
      </c>
      <c r="B257" s="231" t="s">
        <v>243</v>
      </c>
      <c r="C257" s="232" t="str">
        <f>VLOOKUP(BD.PD7[[#This Row],[Pos]],PPto[],3,FALSE)</f>
        <v>7.03 Equipamiento Carniceria, Pescadería y Delicatesen</v>
      </c>
      <c r="D257" s="233" t="s">
        <v>243</v>
      </c>
      <c r="E257" s="305">
        <f>IF(BD.PD7[[#This Row],[.]]="*",VLOOKUP(BD.PD7[[#This Row],[Pos]],Presupuesto!A:H,7,FALSE),"")</f>
        <v>113048.39611904763</v>
      </c>
      <c r="F257" s="234"/>
      <c r="G257" s="174"/>
      <c r="H257" s="174"/>
      <c r="I257" s="174"/>
      <c r="J257" s="392">
        <v>1</v>
      </c>
      <c r="K257" s="233" t="s">
        <v>117</v>
      </c>
      <c r="L257" s="383">
        <f>IF(BD.PD7[[#This Row],[Mon]]="DOP",1,HLOOKUP(BD.PD7[[#This Row],[Mon]],$K$1:$L$2,2,FALSE))</f>
        <v>65</v>
      </c>
      <c r="M257" s="490">
        <v>0</v>
      </c>
      <c r="N257" s="243">
        <f>BD.PD7[[#This Row],[Cant.]]*BD.PD7[[#This Row],[ Tasa ]]*BD.PD7[[#This Row],[ Precio Und.]]</f>
        <v>0</v>
      </c>
      <c r="O257" s="491">
        <v>0</v>
      </c>
      <c r="P257" s="243">
        <f>IF(BD.PD7[[#This Row],[Liquid. '[%']]]&lt;&gt;0,(BD.PD7[[#This Row],[Valor Neto '[DOP']]]*BD.PD7[[#This Row],[Liquid. '[%']]])+BD.PD7[[#This Row],[Valor Neto '[DOP']]],BD.PD7[[#This Row],[Valor Neto '[DOP']]])</f>
        <v>0</v>
      </c>
      <c r="Q257" s="243">
        <f>BD.PD7[[#This Row],[Ppto. Orden Interna '[DOP']]]/HLOOKUP("USD",$K$1:$L$2,2,FALSE)</f>
        <v>0</v>
      </c>
      <c r="R257" s="381"/>
      <c r="S257" s="387"/>
      <c r="T257" s="387"/>
      <c r="U257" s="492" t="s">
        <v>406</v>
      </c>
      <c r="V257" s="493">
        <v>801672</v>
      </c>
      <c r="W257" s="494"/>
      <c r="X257" s="495"/>
      <c r="Y257" s="388"/>
      <c r="Z257" s="243">
        <f>BD.PD7[[#This Row],[Av.P1 '[%']]]*BD.PD7[[#This Row],[Ppto. Orden Interna '[DOP']]]</f>
        <v>0</v>
      </c>
      <c r="AA257" s="249"/>
      <c r="AB257" s="389"/>
      <c r="AC257" s="243">
        <f>BD.PD7[[#This Row],[Av.P2 '[%']]]*BD.PD7[[#This Row],[Ppto. Orden Interna '[DOP']]]</f>
        <v>0</v>
      </c>
      <c r="AD257" s="249"/>
      <c r="AE257" s="389"/>
      <c r="AF257" s="243">
        <f>BD.PD7[[#This Row],[Av.P3 '[%']]]*BD.PD7[[#This Row],[Ppto. Orden Interna '[DOP']]]</f>
        <v>0</v>
      </c>
      <c r="AG257" s="243"/>
      <c r="AH257" s="243"/>
      <c r="AI257" s="243">
        <f>BD.PD7[[#This Row],[Av.P2 '[%']]]*BD.PD7[[#This Row],[Ppto. Orden Interna '[DOP']]]</f>
        <v>0</v>
      </c>
      <c r="AJ257" s="243"/>
      <c r="AK257" s="243"/>
      <c r="AL257" s="243">
        <f>BD.PD7[[#This Row],[Av.P2 '[%']]]*BD.PD7[[#This Row],[Ppto. Orden Interna '[DOP']]]</f>
        <v>0</v>
      </c>
      <c r="AM257" s="496">
        <f>BD.PD7[[#This Row],[Pago 3]]+BD.PD7[[#This Row],[Pago 2]]+BD.PD7[[#This Row],[Pago 1]]</f>
        <v>0</v>
      </c>
      <c r="AN257" s="308" t="s">
        <v>244</v>
      </c>
      <c r="AO257" s="308" t="s">
        <v>245</v>
      </c>
      <c r="AP257" s="308" t="s">
        <v>246</v>
      </c>
      <c r="AQ257" s="308" t="s">
        <v>247</v>
      </c>
      <c r="AR257" s="308">
        <v>594</v>
      </c>
      <c r="AS257" s="308" t="s">
        <v>248</v>
      </c>
      <c r="AT257" s="249" t="s">
        <v>1277</v>
      </c>
      <c r="AU257" s="249" t="s">
        <v>1582</v>
      </c>
    </row>
    <row r="258" spans="1:47" hidden="1" x14ac:dyDescent="0.3">
      <c r="A258" s="174">
        <v>7.03</v>
      </c>
      <c r="B258" s="231"/>
      <c r="C258" s="232" t="str">
        <f>VLOOKUP(BD.PD7[[#This Row],[Pos]],PPto[],3,FALSE)</f>
        <v>7.03 Equipamiento Carniceria, Pescadería y Delicatesen</v>
      </c>
      <c r="D258" s="174" t="s">
        <v>23</v>
      </c>
      <c r="E258" s="305" t="str">
        <f>IF(BD.PD7[[#This Row],[.]]="*",VLOOKUP(BD.PD7[[#This Row],[Pos]],Presupuesto!A:H,7,FALSE),"")</f>
        <v/>
      </c>
      <c r="F258" s="502" t="s">
        <v>473</v>
      </c>
      <c r="G258" s="174" t="s">
        <v>1216</v>
      </c>
      <c r="H258" s="174"/>
      <c r="I258" s="497" t="s">
        <v>1223</v>
      </c>
      <c r="J258" s="382">
        <v>3</v>
      </c>
      <c r="K258" s="174" t="s">
        <v>260</v>
      </c>
      <c r="L258" s="383">
        <f>IF(BD.PD7[[#This Row],[Mon]]="DOP",1,HLOOKUP(BD.PD7[[#This Row],[Mon]],$K$1:$L$2,2,FALSE))</f>
        <v>1</v>
      </c>
      <c r="M258" s="384">
        <v>150</v>
      </c>
      <c r="N258" s="243">
        <f>BD.PD7[[#This Row],[Cant.]]*BD.PD7[[#This Row],[ Tasa ]]*BD.PD7[[#This Row],[ Precio Und.]]</f>
        <v>450</v>
      </c>
      <c r="O258" s="386">
        <v>0.01</v>
      </c>
      <c r="P258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258" s="243">
        <f>BD.PD7[[#This Row],[Ppto. Orden Interna '[DOP']]]/HLOOKUP("USD",$K$1:$L$2,2,FALSE)</f>
        <v>6.9923076923076923</v>
      </c>
      <c r="R258" s="381" t="s">
        <v>408</v>
      </c>
      <c r="S258" s="387"/>
      <c r="T258" s="387"/>
      <c r="U258" s="492" t="s">
        <v>406</v>
      </c>
      <c r="V258" s="493">
        <v>801672</v>
      </c>
      <c r="W258" s="494" t="s">
        <v>439</v>
      </c>
      <c r="X258" s="495">
        <v>21</v>
      </c>
      <c r="Y258" s="388">
        <v>1</v>
      </c>
      <c r="Z258" s="243">
        <f>BD.PD7[[#This Row],[Av.P1 '[%']]]*BD.PD7[[#This Row],[Ppto. Orden Interna '[DOP']]]</f>
        <v>454.5</v>
      </c>
      <c r="AA258" s="249"/>
      <c r="AB258" s="389"/>
      <c r="AC258" s="243">
        <f>BD.PD7[[#This Row],[Av.P2 '[%']]]*BD.PD7[[#This Row],[Ppto. Orden Interna '[DOP']]]</f>
        <v>0</v>
      </c>
      <c r="AD258" s="249"/>
      <c r="AE258" s="389"/>
      <c r="AF258" s="243">
        <f>BD.PD7[[#This Row],[Av.P3 '[%']]]*BD.PD7[[#This Row],[Ppto. Orden Interna '[DOP']]]</f>
        <v>0</v>
      </c>
      <c r="AG258" s="243"/>
      <c r="AH258" s="243"/>
      <c r="AI258" s="243">
        <f>BD.PD7[[#This Row],[Av.P2 '[%']]]*BD.PD7[[#This Row],[Ppto. Orden Interna '[DOP']]]</f>
        <v>0</v>
      </c>
      <c r="AJ258" s="243"/>
      <c r="AK258" s="243"/>
      <c r="AL258" s="243">
        <f>BD.PD7[[#This Row],[Av.P2 '[%']]]*BD.PD7[[#This Row],[Ppto. Orden Interna '[DOP']]]</f>
        <v>0</v>
      </c>
      <c r="AM258" s="496">
        <f>BD.PD7[[#This Row],[Pago 3]]+BD.PD7[[#This Row],[Pago 2]]+BD.PD7[[#This Row],[Pago 1]]</f>
        <v>454.5</v>
      </c>
      <c r="AN258" s="308" t="s">
        <v>244</v>
      </c>
      <c r="AO258" s="308" t="s">
        <v>245</v>
      </c>
      <c r="AP258" s="308" t="s">
        <v>246</v>
      </c>
      <c r="AQ258" s="308" t="s">
        <v>247</v>
      </c>
      <c r="AR258" s="308">
        <v>594</v>
      </c>
      <c r="AS258" s="308" t="s">
        <v>248</v>
      </c>
      <c r="AT258" s="249" t="s">
        <v>1277</v>
      </c>
      <c r="AU258" s="249" t="s">
        <v>1582</v>
      </c>
    </row>
    <row r="259" spans="1:47" hidden="1" x14ac:dyDescent="0.3">
      <c r="A259" s="174">
        <v>7.03</v>
      </c>
      <c r="B259" s="231"/>
      <c r="C259" s="232" t="str">
        <f>VLOOKUP(BD.PD7[[#This Row],[Pos]],PPto[],3,FALSE)</f>
        <v>7.03 Equipamiento Carniceria, Pescadería y Delicatesen</v>
      </c>
      <c r="D259" s="174" t="s">
        <v>23</v>
      </c>
      <c r="E259" s="305" t="str">
        <f>IF(BD.PD7[[#This Row],[.]]="*",VLOOKUP(BD.PD7[[#This Row],[Pos]],Presupuesto!A:H,7,FALSE),"")</f>
        <v/>
      </c>
      <c r="F259" s="502" t="s">
        <v>474</v>
      </c>
      <c r="G259" s="174" t="s">
        <v>1216</v>
      </c>
      <c r="H259" s="174"/>
      <c r="I259" s="497" t="s">
        <v>1223</v>
      </c>
      <c r="J259" s="382">
        <v>2</v>
      </c>
      <c r="K259" s="174" t="s">
        <v>260</v>
      </c>
      <c r="L259" s="383">
        <f>IF(BD.PD7[[#This Row],[Mon]]="DOP",1,HLOOKUP(BD.PD7[[#This Row],[Mon]],$K$1:$L$2,2,FALSE))</f>
        <v>1</v>
      </c>
      <c r="M259" s="384">
        <v>3000</v>
      </c>
      <c r="N259" s="243">
        <f>BD.PD7[[#This Row],[Cant.]]*BD.PD7[[#This Row],[ Tasa ]]*BD.PD7[[#This Row],[ Precio Und.]]</f>
        <v>6000</v>
      </c>
      <c r="O259" s="386">
        <v>0.01</v>
      </c>
      <c r="P259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259" s="243">
        <f>BD.PD7[[#This Row],[Ppto. Orden Interna '[DOP']]]/HLOOKUP("USD",$K$1:$L$2,2,FALSE)</f>
        <v>93.230769230769226</v>
      </c>
      <c r="R259" s="381" t="s">
        <v>408</v>
      </c>
      <c r="S259" s="387"/>
      <c r="T259" s="387"/>
      <c r="U259" s="492" t="s">
        <v>406</v>
      </c>
      <c r="V259" s="493">
        <v>801672</v>
      </c>
      <c r="W259" s="494" t="s">
        <v>439</v>
      </c>
      <c r="X259" s="495">
        <v>21</v>
      </c>
      <c r="Y259" s="388">
        <v>1</v>
      </c>
      <c r="Z259" s="243">
        <f>BD.PD7[[#This Row],[Av.P1 '[%']]]*BD.PD7[[#This Row],[Ppto. Orden Interna '[DOP']]]</f>
        <v>6060</v>
      </c>
      <c r="AA259" s="249"/>
      <c r="AB259" s="389"/>
      <c r="AC259" s="243">
        <f>BD.PD7[[#This Row],[Av.P2 '[%']]]*BD.PD7[[#This Row],[Ppto. Orden Interna '[DOP']]]</f>
        <v>0</v>
      </c>
      <c r="AD259" s="249"/>
      <c r="AE259" s="389"/>
      <c r="AF259" s="243">
        <f>BD.PD7[[#This Row],[Av.P3 '[%']]]*BD.PD7[[#This Row],[Ppto. Orden Interna '[DOP']]]</f>
        <v>0</v>
      </c>
      <c r="AG259" s="243"/>
      <c r="AH259" s="243"/>
      <c r="AI259" s="243">
        <f>BD.PD7[[#This Row],[Av.P2 '[%']]]*BD.PD7[[#This Row],[Ppto. Orden Interna '[DOP']]]</f>
        <v>0</v>
      </c>
      <c r="AJ259" s="243"/>
      <c r="AK259" s="243"/>
      <c r="AL259" s="243">
        <f>BD.PD7[[#This Row],[Av.P2 '[%']]]*BD.PD7[[#This Row],[Ppto. Orden Interna '[DOP']]]</f>
        <v>0</v>
      </c>
      <c r="AM259" s="496">
        <f>BD.PD7[[#This Row],[Pago 3]]+BD.PD7[[#This Row],[Pago 2]]+BD.PD7[[#This Row],[Pago 1]]</f>
        <v>6060</v>
      </c>
      <c r="AN259" s="308" t="s">
        <v>244</v>
      </c>
      <c r="AO259" s="308" t="s">
        <v>245</v>
      </c>
      <c r="AP259" s="308" t="s">
        <v>246</v>
      </c>
      <c r="AQ259" s="308" t="s">
        <v>247</v>
      </c>
      <c r="AR259" s="308">
        <v>594</v>
      </c>
      <c r="AS259" s="308" t="s">
        <v>248</v>
      </c>
      <c r="AT259" s="249" t="s">
        <v>1277</v>
      </c>
      <c r="AU259" s="249" t="s">
        <v>1582</v>
      </c>
    </row>
    <row r="260" spans="1:47" hidden="1" x14ac:dyDescent="0.3">
      <c r="A260" s="174">
        <v>7.03</v>
      </c>
      <c r="B260" s="231"/>
      <c r="C260" s="232" t="str">
        <f>VLOOKUP(BD.PD7[[#This Row],[Pos]],PPto[],3,FALSE)</f>
        <v>7.03 Equipamiento Carniceria, Pescadería y Delicatesen</v>
      </c>
      <c r="D260" s="174" t="s">
        <v>23</v>
      </c>
      <c r="E260" s="305" t="str">
        <f>IF(BD.PD7[[#This Row],[.]]="*",VLOOKUP(BD.PD7[[#This Row],[Pos]],Presupuesto!A:H,7,FALSE),"")</f>
        <v/>
      </c>
      <c r="F260" s="502" t="s">
        <v>475</v>
      </c>
      <c r="G260" s="174" t="s">
        <v>1216</v>
      </c>
      <c r="H260" s="174"/>
      <c r="I260" s="497" t="s">
        <v>1223</v>
      </c>
      <c r="J260" s="382">
        <v>3</v>
      </c>
      <c r="K260" s="174" t="s">
        <v>260</v>
      </c>
      <c r="L260" s="383">
        <f>IF(BD.PD7[[#This Row],[Mon]]="DOP",1,HLOOKUP(BD.PD7[[#This Row],[Mon]],$K$1:$L$2,2,FALSE))</f>
        <v>1</v>
      </c>
      <c r="M260" s="384">
        <v>230</v>
      </c>
      <c r="N260" s="243">
        <f>BD.PD7[[#This Row],[Cant.]]*BD.PD7[[#This Row],[ Tasa ]]*BD.PD7[[#This Row],[ Precio Und.]]</f>
        <v>690</v>
      </c>
      <c r="O260" s="386">
        <v>0.01</v>
      </c>
      <c r="P260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260" s="243">
        <f>BD.PD7[[#This Row],[Ppto. Orden Interna '[DOP']]]/HLOOKUP("USD",$K$1:$L$2,2,FALSE)</f>
        <v>10.721538461538461</v>
      </c>
      <c r="R260" s="381" t="s">
        <v>408</v>
      </c>
      <c r="S260" s="387"/>
      <c r="T260" s="387"/>
      <c r="U260" s="492" t="s">
        <v>406</v>
      </c>
      <c r="V260" s="493">
        <v>801672</v>
      </c>
      <c r="W260" s="494" t="s">
        <v>439</v>
      </c>
      <c r="X260" s="495">
        <v>21</v>
      </c>
      <c r="Y260" s="388">
        <v>1</v>
      </c>
      <c r="Z260" s="243">
        <f>BD.PD7[[#This Row],[Av.P1 '[%']]]*BD.PD7[[#This Row],[Ppto. Orden Interna '[DOP']]]</f>
        <v>696.9</v>
      </c>
      <c r="AA260" s="249"/>
      <c r="AB260" s="389"/>
      <c r="AC260" s="243">
        <f>BD.PD7[[#This Row],[Av.P2 '[%']]]*BD.PD7[[#This Row],[Ppto. Orden Interna '[DOP']]]</f>
        <v>0</v>
      </c>
      <c r="AD260" s="249"/>
      <c r="AE260" s="389"/>
      <c r="AF260" s="243">
        <f>BD.PD7[[#This Row],[Av.P3 '[%']]]*BD.PD7[[#This Row],[Ppto. Orden Interna '[DOP']]]</f>
        <v>0</v>
      </c>
      <c r="AG260" s="243"/>
      <c r="AH260" s="243"/>
      <c r="AI260" s="243">
        <f>BD.PD7[[#This Row],[Av.P2 '[%']]]*BD.PD7[[#This Row],[Ppto. Orden Interna '[DOP']]]</f>
        <v>0</v>
      </c>
      <c r="AJ260" s="243"/>
      <c r="AK260" s="243"/>
      <c r="AL260" s="243">
        <f>BD.PD7[[#This Row],[Av.P2 '[%']]]*BD.PD7[[#This Row],[Ppto. Orden Interna '[DOP']]]</f>
        <v>0</v>
      </c>
      <c r="AM260" s="496">
        <f>BD.PD7[[#This Row],[Pago 3]]+BD.PD7[[#This Row],[Pago 2]]+BD.PD7[[#This Row],[Pago 1]]</f>
        <v>696.9</v>
      </c>
      <c r="AN260" s="308" t="s">
        <v>244</v>
      </c>
      <c r="AO260" s="308" t="s">
        <v>245</v>
      </c>
      <c r="AP260" s="308" t="s">
        <v>246</v>
      </c>
      <c r="AQ260" s="308" t="s">
        <v>247</v>
      </c>
      <c r="AR260" s="308">
        <v>594</v>
      </c>
      <c r="AS260" s="308" t="s">
        <v>248</v>
      </c>
      <c r="AT260" s="249" t="s">
        <v>1277</v>
      </c>
      <c r="AU260" s="249" t="s">
        <v>1582</v>
      </c>
    </row>
    <row r="261" spans="1:47" hidden="1" x14ac:dyDescent="0.3">
      <c r="A261" s="174">
        <v>7.03</v>
      </c>
      <c r="B261" s="231"/>
      <c r="C261" s="232" t="str">
        <f>VLOOKUP(BD.PD7[[#This Row],[Pos]],PPto[],3,FALSE)</f>
        <v>7.03 Equipamiento Carniceria, Pescadería y Delicatesen</v>
      </c>
      <c r="D261" s="174" t="s">
        <v>23</v>
      </c>
      <c r="E261" s="305" t="str">
        <f>IF(BD.PD7[[#This Row],[.]]="*",VLOOKUP(BD.PD7[[#This Row],[Pos]],Presupuesto!A:H,7,FALSE),"")</f>
        <v/>
      </c>
      <c r="F261" s="502" t="s">
        <v>476</v>
      </c>
      <c r="G261" s="174" t="s">
        <v>1216</v>
      </c>
      <c r="H261" s="174"/>
      <c r="I261" s="497" t="s">
        <v>1223</v>
      </c>
      <c r="J261" s="382">
        <v>3</v>
      </c>
      <c r="K261" s="174" t="s">
        <v>260</v>
      </c>
      <c r="L261" s="383">
        <f>IF(BD.PD7[[#This Row],[Mon]]="DOP",1,HLOOKUP(BD.PD7[[#This Row],[Mon]],$K$1:$L$2,2,FALSE))</f>
        <v>1</v>
      </c>
      <c r="M261" s="384">
        <v>5263.8133333333335</v>
      </c>
      <c r="N261" s="243">
        <f>BD.PD7[[#This Row],[Cant.]]*BD.PD7[[#This Row],[ Tasa ]]*BD.PD7[[#This Row],[ Precio Und.]]</f>
        <v>15791.44</v>
      </c>
      <c r="O261" s="386">
        <v>0.01</v>
      </c>
      <c r="P261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261" s="243">
        <f>BD.PD7[[#This Row],[Ppto. Orden Interna '[DOP']]]/HLOOKUP("USD",$K$1:$L$2,2,FALSE)</f>
        <v>245.37468307692308</v>
      </c>
      <c r="R261" s="381" t="s">
        <v>408</v>
      </c>
      <c r="S261" s="387"/>
      <c r="T261" s="387"/>
      <c r="U261" s="492" t="s">
        <v>406</v>
      </c>
      <c r="V261" s="493">
        <v>801672</v>
      </c>
      <c r="W261" s="494" t="s">
        <v>439</v>
      </c>
      <c r="X261" s="495">
        <v>21</v>
      </c>
      <c r="Y261" s="388">
        <v>1</v>
      </c>
      <c r="Z261" s="243">
        <f>BD.PD7[[#This Row],[Av.P1 '[%']]]*BD.PD7[[#This Row],[Ppto. Orden Interna '[DOP']]]</f>
        <v>15949.3544</v>
      </c>
      <c r="AA261" s="249"/>
      <c r="AB261" s="389"/>
      <c r="AC261" s="243">
        <f>BD.PD7[[#This Row],[Av.P2 '[%']]]*BD.PD7[[#This Row],[Ppto. Orden Interna '[DOP']]]</f>
        <v>0</v>
      </c>
      <c r="AD261" s="249"/>
      <c r="AE261" s="389"/>
      <c r="AF261" s="243">
        <f>BD.PD7[[#This Row],[Av.P3 '[%']]]*BD.PD7[[#This Row],[Ppto. Orden Interna '[DOP']]]</f>
        <v>0</v>
      </c>
      <c r="AG261" s="243"/>
      <c r="AH261" s="243"/>
      <c r="AI261" s="243">
        <f>BD.PD7[[#This Row],[Av.P2 '[%']]]*BD.PD7[[#This Row],[Ppto. Orden Interna '[DOP']]]</f>
        <v>0</v>
      </c>
      <c r="AJ261" s="243"/>
      <c r="AK261" s="243"/>
      <c r="AL261" s="243">
        <f>BD.PD7[[#This Row],[Av.P2 '[%']]]*BD.PD7[[#This Row],[Ppto. Orden Interna '[DOP']]]</f>
        <v>0</v>
      </c>
      <c r="AM261" s="496">
        <f>BD.PD7[[#This Row],[Pago 3]]+BD.PD7[[#This Row],[Pago 2]]+BD.PD7[[#This Row],[Pago 1]]</f>
        <v>15949.3544</v>
      </c>
      <c r="AN261" s="308" t="s">
        <v>244</v>
      </c>
      <c r="AO261" s="308" t="s">
        <v>245</v>
      </c>
      <c r="AP261" s="308" t="s">
        <v>246</v>
      </c>
      <c r="AQ261" s="308" t="s">
        <v>247</v>
      </c>
      <c r="AR261" s="308">
        <v>594</v>
      </c>
      <c r="AS261" s="308" t="s">
        <v>248</v>
      </c>
      <c r="AT261" s="249" t="s">
        <v>1277</v>
      </c>
      <c r="AU261" s="249" t="s">
        <v>1582</v>
      </c>
    </row>
    <row r="262" spans="1:47" hidden="1" x14ac:dyDescent="0.3">
      <c r="A262" s="174">
        <v>7.03</v>
      </c>
      <c r="B262" s="231"/>
      <c r="C262" s="232" t="str">
        <f>VLOOKUP(BD.PD7[[#This Row],[Pos]],PPto[],3,FALSE)</f>
        <v>7.03 Equipamiento Carniceria, Pescadería y Delicatesen</v>
      </c>
      <c r="D262" s="174" t="s">
        <v>23</v>
      </c>
      <c r="E262" s="305" t="str">
        <f>IF(BD.PD7[[#This Row],[.]]="*",VLOOKUP(BD.PD7[[#This Row],[Pos]],Presupuesto!A:H,7,FALSE),"")</f>
        <v/>
      </c>
      <c r="F262" s="502" t="s">
        <v>477</v>
      </c>
      <c r="G262" s="174" t="s">
        <v>1216</v>
      </c>
      <c r="H262" s="174"/>
      <c r="I262" s="497" t="s">
        <v>1223</v>
      </c>
      <c r="J262" s="382">
        <v>1</v>
      </c>
      <c r="K262" s="174" t="s">
        <v>260</v>
      </c>
      <c r="L262" s="383">
        <f>IF(BD.PD7[[#This Row],[Mon]]="DOP",1,HLOOKUP(BD.PD7[[#This Row],[Mon]],$K$1:$L$2,2,FALSE))</f>
        <v>1</v>
      </c>
      <c r="M262" s="384">
        <v>937877.67</v>
      </c>
      <c r="N262" s="243">
        <f>BD.PD7[[#This Row],[Cant.]]*BD.PD7[[#This Row],[ Tasa ]]*BD.PD7[[#This Row],[ Precio Und.]]</f>
        <v>937877.67</v>
      </c>
      <c r="O262" s="386">
        <v>0.01</v>
      </c>
      <c r="P262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262" s="243">
        <f>BD.PD7[[#This Row],[Ppto. Orden Interna '[DOP']]]/HLOOKUP("USD",$K$1:$L$2,2,FALSE)</f>
        <v>14573.176103076925</v>
      </c>
      <c r="R262" s="381" t="s">
        <v>408</v>
      </c>
      <c r="S262" s="387"/>
      <c r="T262" s="387"/>
      <c r="U262" s="492" t="s">
        <v>406</v>
      </c>
      <c r="V262" s="493">
        <v>801672</v>
      </c>
      <c r="W262" s="494" t="s">
        <v>463</v>
      </c>
      <c r="X262" s="495">
        <v>21</v>
      </c>
      <c r="Y262" s="388">
        <v>1</v>
      </c>
      <c r="Z262" s="243">
        <f>BD.PD7[[#This Row],[Av.P1 '[%']]]*BD.PD7[[#This Row],[Ppto. Orden Interna '[DOP']]]</f>
        <v>947256.44670000009</v>
      </c>
      <c r="AA262" s="249"/>
      <c r="AB262" s="389"/>
      <c r="AC262" s="243">
        <f>BD.PD7[[#This Row],[Av.P2 '[%']]]*BD.PD7[[#This Row],[Ppto. Orden Interna '[DOP']]]</f>
        <v>0</v>
      </c>
      <c r="AD262" s="249"/>
      <c r="AE262" s="389"/>
      <c r="AF262" s="243">
        <f>BD.PD7[[#This Row],[Av.P3 '[%']]]*BD.PD7[[#This Row],[Ppto. Orden Interna '[DOP']]]</f>
        <v>0</v>
      </c>
      <c r="AG262" s="243"/>
      <c r="AH262" s="243"/>
      <c r="AI262" s="243">
        <f>BD.PD7[[#This Row],[Av.P2 '[%']]]*BD.PD7[[#This Row],[Ppto. Orden Interna '[DOP']]]</f>
        <v>0</v>
      </c>
      <c r="AJ262" s="243"/>
      <c r="AK262" s="243"/>
      <c r="AL262" s="243">
        <f>BD.PD7[[#This Row],[Av.P2 '[%']]]*BD.PD7[[#This Row],[Ppto. Orden Interna '[DOP']]]</f>
        <v>0</v>
      </c>
      <c r="AM262" s="496">
        <f>BD.PD7[[#This Row],[Pago 3]]+BD.PD7[[#This Row],[Pago 2]]+BD.PD7[[#This Row],[Pago 1]]</f>
        <v>947256.44670000009</v>
      </c>
      <c r="AN262" s="308" t="s">
        <v>244</v>
      </c>
      <c r="AO262" s="308" t="s">
        <v>245</v>
      </c>
      <c r="AP262" s="308" t="s">
        <v>246</v>
      </c>
      <c r="AQ262" s="308" t="s">
        <v>247</v>
      </c>
      <c r="AR262" s="308">
        <v>594</v>
      </c>
      <c r="AS262" s="308" t="s">
        <v>248</v>
      </c>
      <c r="AT262" s="249" t="s">
        <v>1277</v>
      </c>
      <c r="AU262" s="249" t="s">
        <v>1582</v>
      </c>
    </row>
    <row r="263" spans="1:47" hidden="1" x14ac:dyDescent="0.3">
      <c r="A263" s="174">
        <v>7.03</v>
      </c>
      <c r="B263" s="231"/>
      <c r="C263" s="232" t="str">
        <f>VLOOKUP(BD.PD7[[#This Row],[Pos]],PPto[],3,FALSE)</f>
        <v>7.03 Equipamiento Carniceria, Pescadería y Delicatesen</v>
      </c>
      <c r="D263" s="174" t="s">
        <v>23</v>
      </c>
      <c r="E263" s="305" t="str">
        <f>IF(BD.PD7[[#This Row],[.]]="*",VLOOKUP(BD.PD7[[#This Row],[Pos]],Presupuesto!A:H,7,FALSE),"")</f>
        <v/>
      </c>
      <c r="F263" s="502" t="s">
        <v>478</v>
      </c>
      <c r="G263" s="174" t="s">
        <v>1216</v>
      </c>
      <c r="H263" s="174"/>
      <c r="I263" s="497" t="s">
        <v>1223</v>
      </c>
      <c r="J263" s="382">
        <v>1</v>
      </c>
      <c r="K263" s="174" t="s">
        <v>260</v>
      </c>
      <c r="L263" s="383">
        <f>IF(BD.PD7[[#This Row],[Mon]]="DOP",1,HLOOKUP(BD.PD7[[#This Row],[Mon]],$K$1:$L$2,2,FALSE))</f>
        <v>1</v>
      </c>
      <c r="M263" s="384">
        <v>546727.98</v>
      </c>
      <c r="N263" s="243">
        <f>BD.PD7[[#This Row],[Cant.]]*BD.PD7[[#This Row],[ Tasa ]]*BD.PD7[[#This Row],[ Precio Und.]]</f>
        <v>546727.98</v>
      </c>
      <c r="O263" s="386">
        <v>0.01</v>
      </c>
      <c r="P263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263" s="243">
        <f>BD.PD7[[#This Row],[Ppto. Orden Interna '[DOP']]]/HLOOKUP("USD",$K$1:$L$2,2,FALSE)</f>
        <v>8495.3116892307698</v>
      </c>
      <c r="R263" s="381" t="s">
        <v>408</v>
      </c>
      <c r="S263" s="387"/>
      <c r="T263" s="387"/>
      <c r="U263" s="492" t="s">
        <v>406</v>
      </c>
      <c r="V263" s="493">
        <v>801672</v>
      </c>
      <c r="W263" s="494" t="s">
        <v>463</v>
      </c>
      <c r="X263" s="495">
        <v>21</v>
      </c>
      <c r="Y263" s="388">
        <v>1</v>
      </c>
      <c r="Z263" s="243">
        <f>BD.PD7[[#This Row],[Av.P1 '[%']]]*BD.PD7[[#This Row],[Ppto. Orden Interna '[DOP']]]</f>
        <v>552195.2598</v>
      </c>
      <c r="AA263" s="249"/>
      <c r="AB263" s="389"/>
      <c r="AC263" s="243">
        <f>BD.PD7[[#This Row],[Av.P2 '[%']]]*BD.PD7[[#This Row],[Ppto. Orden Interna '[DOP']]]</f>
        <v>0</v>
      </c>
      <c r="AD263" s="249"/>
      <c r="AE263" s="389"/>
      <c r="AF263" s="243">
        <f>BD.PD7[[#This Row],[Av.P3 '[%']]]*BD.PD7[[#This Row],[Ppto. Orden Interna '[DOP']]]</f>
        <v>0</v>
      </c>
      <c r="AG263" s="243"/>
      <c r="AH263" s="243"/>
      <c r="AI263" s="243">
        <f>BD.PD7[[#This Row],[Av.P2 '[%']]]*BD.PD7[[#This Row],[Ppto. Orden Interna '[DOP']]]</f>
        <v>0</v>
      </c>
      <c r="AJ263" s="243"/>
      <c r="AK263" s="243"/>
      <c r="AL263" s="243">
        <f>BD.PD7[[#This Row],[Av.P2 '[%']]]*BD.PD7[[#This Row],[Ppto. Orden Interna '[DOP']]]</f>
        <v>0</v>
      </c>
      <c r="AM263" s="496">
        <f>BD.PD7[[#This Row],[Pago 3]]+BD.PD7[[#This Row],[Pago 2]]+BD.PD7[[#This Row],[Pago 1]]</f>
        <v>552195.2598</v>
      </c>
      <c r="AN263" s="308" t="s">
        <v>244</v>
      </c>
      <c r="AO263" s="308" t="s">
        <v>245</v>
      </c>
      <c r="AP263" s="308" t="s">
        <v>246</v>
      </c>
      <c r="AQ263" s="308" t="s">
        <v>247</v>
      </c>
      <c r="AR263" s="308">
        <v>594</v>
      </c>
      <c r="AS263" s="308" t="s">
        <v>248</v>
      </c>
      <c r="AT263" s="249" t="s">
        <v>1277</v>
      </c>
      <c r="AU263" s="249" t="s">
        <v>1582</v>
      </c>
    </row>
    <row r="264" spans="1:47" hidden="1" x14ac:dyDescent="0.3">
      <c r="A264" s="174">
        <v>7.03</v>
      </c>
      <c r="B264" s="231"/>
      <c r="C264" s="232" t="str">
        <f>VLOOKUP(BD.PD7[[#This Row],[Pos]],PPto[],3,FALSE)</f>
        <v>7.03 Equipamiento Carniceria, Pescadería y Delicatesen</v>
      </c>
      <c r="D264" s="174" t="s">
        <v>23</v>
      </c>
      <c r="E264" s="305" t="str">
        <f>IF(BD.PD7[[#This Row],[.]]="*",VLOOKUP(BD.PD7[[#This Row],[Pos]],Presupuesto!A:H,7,FALSE),"")</f>
        <v/>
      </c>
      <c r="F264" s="502" t="s">
        <v>479</v>
      </c>
      <c r="G264" s="174" t="s">
        <v>1216</v>
      </c>
      <c r="H264" s="174"/>
      <c r="I264" s="497" t="s">
        <v>1223</v>
      </c>
      <c r="J264" s="382">
        <v>1</v>
      </c>
      <c r="K264" s="174" t="s">
        <v>260</v>
      </c>
      <c r="L264" s="383">
        <f>IF(BD.PD7[[#This Row],[Mon]]="DOP",1,HLOOKUP(BD.PD7[[#This Row],[Mon]],$K$1:$L$2,2,FALSE))</f>
        <v>1</v>
      </c>
      <c r="M264" s="384">
        <v>181574.8</v>
      </c>
      <c r="N264" s="243">
        <f>BD.PD7[[#This Row],[Cant.]]*BD.PD7[[#This Row],[ Tasa ]]*BD.PD7[[#This Row],[ Precio Und.]]</f>
        <v>181574.8</v>
      </c>
      <c r="O264" s="386">
        <v>0.01</v>
      </c>
      <c r="P264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264" s="243">
        <f>BD.PD7[[#This Row],[Ppto. Orden Interna '[DOP']]]/HLOOKUP("USD",$K$1:$L$2,2,FALSE)</f>
        <v>2821.3930461538457</v>
      </c>
      <c r="R264" s="381" t="s">
        <v>408</v>
      </c>
      <c r="S264" s="387"/>
      <c r="T264" s="387"/>
      <c r="U264" s="492" t="s">
        <v>406</v>
      </c>
      <c r="V264" s="493">
        <v>801672</v>
      </c>
      <c r="W264" s="494" t="s">
        <v>463</v>
      </c>
      <c r="X264" s="495">
        <v>21</v>
      </c>
      <c r="Y264" s="388">
        <v>1</v>
      </c>
      <c r="Z264" s="243">
        <f>BD.PD7[[#This Row],[Av.P1 '[%']]]*BD.PD7[[#This Row],[Ppto. Orden Interna '[DOP']]]</f>
        <v>183390.54799999998</v>
      </c>
      <c r="AA264" s="249"/>
      <c r="AB264" s="389"/>
      <c r="AC264" s="243">
        <f>BD.PD7[[#This Row],[Av.P2 '[%']]]*BD.PD7[[#This Row],[Ppto. Orden Interna '[DOP']]]</f>
        <v>0</v>
      </c>
      <c r="AD264" s="249"/>
      <c r="AE264" s="389"/>
      <c r="AF264" s="243">
        <f>BD.PD7[[#This Row],[Av.P3 '[%']]]*BD.PD7[[#This Row],[Ppto. Orden Interna '[DOP']]]</f>
        <v>0</v>
      </c>
      <c r="AG264" s="243"/>
      <c r="AH264" s="243"/>
      <c r="AI264" s="243">
        <f>BD.PD7[[#This Row],[Av.P2 '[%']]]*BD.PD7[[#This Row],[Ppto. Orden Interna '[DOP']]]</f>
        <v>0</v>
      </c>
      <c r="AJ264" s="243"/>
      <c r="AK264" s="243"/>
      <c r="AL264" s="243">
        <f>BD.PD7[[#This Row],[Av.P2 '[%']]]*BD.PD7[[#This Row],[Ppto. Orden Interna '[DOP']]]</f>
        <v>0</v>
      </c>
      <c r="AM264" s="496">
        <f>BD.PD7[[#This Row],[Pago 3]]+BD.PD7[[#This Row],[Pago 2]]+BD.PD7[[#This Row],[Pago 1]]</f>
        <v>183390.54799999998</v>
      </c>
      <c r="AN264" s="308" t="s">
        <v>244</v>
      </c>
      <c r="AO264" s="308" t="s">
        <v>245</v>
      </c>
      <c r="AP264" s="308" t="s">
        <v>246</v>
      </c>
      <c r="AQ264" s="308" t="s">
        <v>247</v>
      </c>
      <c r="AR264" s="308">
        <v>594</v>
      </c>
      <c r="AS264" s="308" t="s">
        <v>248</v>
      </c>
      <c r="AT264" s="249" t="s">
        <v>1277</v>
      </c>
      <c r="AU264" s="249" t="s">
        <v>1582</v>
      </c>
    </row>
    <row r="265" spans="1:47" hidden="1" x14ac:dyDescent="0.3">
      <c r="A265" s="174">
        <v>7.03</v>
      </c>
      <c r="B265" s="231"/>
      <c r="C265" s="232" t="str">
        <f>VLOOKUP(BD.PD7[[#This Row],[Pos]],PPto[],3,FALSE)</f>
        <v>7.03 Equipamiento Carniceria, Pescadería y Delicatesen</v>
      </c>
      <c r="D265" s="174" t="s">
        <v>23</v>
      </c>
      <c r="E265" s="305" t="str">
        <f>IF(BD.PD7[[#This Row],[.]]="*",VLOOKUP(BD.PD7[[#This Row],[Pos]],Presupuesto!A:H,7,FALSE),"")</f>
        <v/>
      </c>
      <c r="F265" s="502" t="s">
        <v>480</v>
      </c>
      <c r="G265" s="174" t="s">
        <v>1216</v>
      </c>
      <c r="H265" s="174"/>
      <c r="I265" s="497" t="s">
        <v>1223</v>
      </c>
      <c r="J265" s="382">
        <v>36</v>
      </c>
      <c r="K265" s="174" t="s">
        <v>260</v>
      </c>
      <c r="L265" s="383">
        <f>IF(BD.PD7[[#This Row],[Mon]]="DOP",1,HLOOKUP(BD.PD7[[#This Row],[Mon]],$K$1:$L$2,2,FALSE))</f>
        <v>1</v>
      </c>
      <c r="M265" s="384">
        <v>1978.2383333333335</v>
      </c>
      <c r="N265" s="243">
        <f>BD.PD7[[#This Row],[Cant.]]*BD.PD7[[#This Row],[ Tasa ]]*BD.PD7[[#This Row],[ Precio Und.]]</f>
        <v>71216.58</v>
      </c>
      <c r="O265" s="386">
        <v>0.01</v>
      </c>
      <c r="P265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265" s="243">
        <f>BD.PD7[[#This Row],[Ppto. Orden Interna '[DOP']]]/HLOOKUP("USD",$K$1:$L$2,2,FALSE)</f>
        <v>1106.5960892307694</v>
      </c>
      <c r="R265" s="381" t="s">
        <v>408</v>
      </c>
      <c r="S265" s="387"/>
      <c r="T265" s="387"/>
      <c r="U265" s="492" t="s">
        <v>406</v>
      </c>
      <c r="V265" s="493">
        <v>801672</v>
      </c>
      <c r="W265" s="494" t="s">
        <v>439</v>
      </c>
      <c r="X265" s="495">
        <v>21</v>
      </c>
      <c r="Y265" s="388">
        <v>1</v>
      </c>
      <c r="Z265" s="243">
        <f>BD.PD7[[#This Row],[Av.P1 '[%']]]*BD.PD7[[#This Row],[Ppto. Orden Interna '[DOP']]]</f>
        <v>71928.745800000004</v>
      </c>
      <c r="AA265" s="249"/>
      <c r="AB265" s="389"/>
      <c r="AC265" s="243">
        <f>BD.PD7[[#This Row],[Av.P2 '[%']]]*BD.PD7[[#This Row],[Ppto. Orden Interna '[DOP']]]</f>
        <v>0</v>
      </c>
      <c r="AD265" s="249"/>
      <c r="AE265" s="389"/>
      <c r="AF265" s="243">
        <f>BD.PD7[[#This Row],[Av.P3 '[%']]]*BD.PD7[[#This Row],[Ppto. Orden Interna '[DOP']]]</f>
        <v>0</v>
      </c>
      <c r="AG265" s="243"/>
      <c r="AH265" s="243"/>
      <c r="AI265" s="243">
        <f>BD.PD7[[#This Row],[Av.P2 '[%']]]*BD.PD7[[#This Row],[Ppto. Orden Interna '[DOP']]]</f>
        <v>0</v>
      </c>
      <c r="AJ265" s="243"/>
      <c r="AK265" s="243"/>
      <c r="AL265" s="243">
        <f>BD.PD7[[#This Row],[Av.P2 '[%']]]*BD.PD7[[#This Row],[Ppto. Orden Interna '[DOP']]]</f>
        <v>0</v>
      </c>
      <c r="AM265" s="496">
        <f>BD.PD7[[#This Row],[Pago 3]]+BD.PD7[[#This Row],[Pago 2]]+BD.PD7[[#This Row],[Pago 1]]</f>
        <v>71928.745800000004</v>
      </c>
      <c r="AN265" s="308" t="s">
        <v>244</v>
      </c>
      <c r="AO265" s="308" t="s">
        <v>245</v>
      </c>
      <c r="AP265" s="308" t="s">
        <v>246</v>
      </c>
      <c r="AQ265" s="308" t="s">
        <v>247</v>
      </c>
      <c r="AR265" s="308">
        <v>594</v>
      </c>
      <c r="AS265" s="308" t="s">
        <v>248</v>
      </c>
      <c r="AT265" s="249" t="s">
        <v>1277</v>
      </c>
      <c r="AU265" s="249" t="s">
        <v>1582</v>
      </c>
    </row>
    <row r="266" spans="1:47" hidden="1" x14ac:dyDescent="0.3">
      <c r="A266" s="174">
        <v>7.03</v>
      </c>
      <c r="B266" s="231"/>
      <c r="C266" s="232" t="str">
        <f>VLOOKUP(BD.PD7[[#This Row],[Pos]],PPto[],3,FALSE)</f>
        <v>7.03 Equipamiento Carniceria, Pescadería y Delicatesen</v>
      </c>
      <c r="D266" s="174" t="s">
        <v>23</v>
      </c>
      <c r="E266" s="305" t="str">
        <f>IF(BD.PD7[[#This Row],[.]]="*",VLOOKUP(BD.PD7[[#This Row],[Pos]],Presupuesto!A:H,7,FALSE),"")</f>
        <v/>
      </c>
      <c r="F266" s="502" t="s">
        <v>481</v>
      </c>
      <c r="G266" s="174" t="s">
        <v>1216</v>
      </c>
      <c r="H266" s="174"/>
      <c r="I266" s="497" t="s">
        <v>1223</v>
      </c>
      <c r="J266" s="382">
        <v>60</v>
      </c>
      <c r="K266" s="174" t="s">
        <v>260</v>
      </c>
      <c r="L266" s="383">
        <f>IF(BD.PD7[[#This Row],[Mon]]="DOP",1,HLOOKUP(BD.PD7[[#This Row],[Mon]],$K$1:$L$2,2,FALSE))</f>
        <v>1</v>
      </c>
      <c r="M266" s="384">
        <v>1171.6785000000002</v>
      </c>
      <c r="N266" s="243">
        <f>BD.PD7[[#This Row],[Cant.]]*BD.PD7[[#This Row],[ Tasa ]]*BD.PD7[[#This Row],[ Precio Und.]]</f>
        <v>70300.710000000006</v>
      </c>
      <c r="O266" s="386">
        <v>0.01</v>
      </c>
      <c r="P266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266" s="243">
        <f>BD.PD7[[#This Row],[Ppto. Orden Interna '[DOP']]]/HLOOKUP("USD",$K$1:$L$2,2,FALSE)</f>
        <v>1092.3648784615386</v>
      </c>
      <c r="R266" s="381" t="s">
        <v>408</v>
      </c>
      <c r="S266" s="387"/>
      <c r="T266" s="387"/>
      <c r="U266" s="492" t="s">
        <v>406</v>
      </c>
      <c r="V266" s="493">
        <v>801672</v>
      </c>
      <c r="W266" s="494" t="s">
        <v>439</v>
      </c>
      <c r="X266" s="495">
        <v>21</v>
      </c>
      <c r="Y266" s="388">
        <v>1</v>
      </c>
      <c r="Z266" s="243">
        <f>BD.PD7[[#This Row],[Av.P1 '[%']]]*BD.PD7[[#This Row],[Ppto. Orden Interna '[DOP']]]</f>
        <v>71003.717100000009</v>
      </c>
      <c r="AA266" s="249"/>
      <c r="AB266" s="389"/>
      <c r="AC266" s="243">
        <f>BD.PD7[[#This Row],[Av.P2 '[%']]]*BD.PD7[[#This Row],[Ppto. Orden Interna '[DOP']]]</f>
        <v>0</v>
      </c>
      <c r="AD266" s="249"/>
      <c r="AE266" s="389"/>
      <c r="AF266" s="243">
        <f>BD.PD7[[#This Row],[Av.P3 '[%']]]*BD.PD7[[#This Row],[Ppto. Orden Interna '[DOP']]]</f>
        <v>0</v>
      </c>
      <c r="AG266" s="243"/>
      <c r="AH266" s="243"/>
      <c r="AI266" s="243">
        <f>BD.PD7[[#This Row],[Av.P2 '[%']]]*BD.PD7[[#This Row],[Ppto. Orden Interna '[DOP']]]</f>
        <v>0</v>
      </c>
      <c r="AJ266" s="243"/>
      <c r="AK266" s="243"/>
      <c r="AL266" s="243">
        <f>BD.PD7[[#This Row],[Av.P2 '[%']]]*BD.PD7[[#This Row],[Ppto. Orden Interna '[DOP']]]</f>
        <v>0</v>
      </c>
      <c r="AM266" s="496">
        <f>BD.PD7[[#This Row],[Pago 3]]+BD.PD7[[#This Row],[Pago 2]]+BD.PD7[[#This Row],[Pago 1]]</f>
        <v>71003.717100000009</v>
      </c>
      <c r="AN266" s="308" t="s">
        <v>244</v>
      </c>
      <c r="AO266" s="308" t="s">
        <v>245</v>
      </c>
      <c r="AP266" s="308" t="s">
        <v>246</v>
      </c>
      <c r="AQ266" s="308" t="s">
        <v>247</v>
      </c>
      <c r="AR266" s="308">
        <v>594</v>
      </c>
      <c r="AS266" s="308" t="s">
        <v>248</v>
      </c>
      <c r="AT266" s="249" t="s">
        <v>1277</v>
      </c>
      <c r="AU266" s="249" t="s">
        <v>1582</v>
      </c>
    </row>
    <row r="267" spans="1:47" hidden="1" x14ac:dyDescent="0.3">
      <c r="A267" s="174">
        <v>7.03</v>
      </c>
      <c r="B267" s="231"/>
      <c r="C267" s="232" t="str">
        <f>VLOOKUP(BD.PD7[[#This Row],[Pos]],PPto[],3,FALSE)</f>
        <v>7.03 Equipamiento Carniceria, Pescadería y Delicatesen</v>
      </c>
      <c r="D267" s="174" t="s">
        <v>23</v>
      </c>
      <c r="E267" s="305" t="str">
        <f>IF(BD.PD7[[#This Row],[.]]="*",VLOOKUP(BD.PD7[[#This Row],[Pos]],Presupuesto!A:H,7,FALSE),"")</f>
        <v/>
      </c>
      <c r="F267" s="502" t="s">
        <v>482</v>
      </c>
      <c r="G267" s="174" t="s">
        <v>1216</v>
      </c>
      <c r="H267" s="174"/>
      <c r="I267" s="497" t="s">
        <v>1223</v>
      </c>
      <c r="J267" s="382">
        <v>96</v>
      </c>
      <c r="K267" s="174" t="s">
        <v>260</v>
      </c>
      <c r="L267" s="383">
        <f>IF(BD.PD7[[#This Row],[Mon]]="DOP",1,HLOOKUP(BD.PD7[[#This Row],[Mon]],$K$1:$L$2,2,FALSE))</f>
        <v>1</v>
      </c>
      <c r="M267" s="384">
        <v>1807.0286458333333</v>
      </c>
      <c r="N267" s="243">
        <f>BD.PD7[[#This Row],[Cant.]]*BD.PD7[[#This Row],[ Tasa ]]*BD.PD7[[#This Row],[ Precio Und.]]</f>
        <v>173474.75</v>
      </c>
      <c r="O267" s="386">
        <v>0.01</v>
      </c>
      <c r="P267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267" s="243">
        <f>BD.PD7[[#This Row],[Ppto. Orden Interna '[DOP']]]/HLOOKUP("USD",$K$1:$L$2,2,FALSE)</f>
        <v>2695.5307307692306</v>
      </c>
      <c r="R267" s="381" t="s">
        <v>408</v>
      </c>
      <c r="S267" s="387"/>
      <c r="T267" s="387"/>
      <c r="U267" s="492" t="s">
        <v>406</v>
      </c>
      <c r="V267" s="493">
        <v>801672</v>
      </c>
      <c r="W267" s="494" t="s">
        <v>439</v>
      </c>
      <c r="X267" s="495">
        <v>21</v>
      </c>
      <c r="Y267" s="388">
        <v>1</v>
      </c>
      <c r="Z267" s="243">
        <f>BD.PD7[[#This Row],[Av.P1 '[%']]]*BD.PD7[[#This Row],[Ppto. Orden Interna '[DOP']]]</f>
        <v>175209.4975</v>
      </c>
      <c r="AA267" s="249"/>
      <c r="AB267" s="389"/>
      <c r="AC267" s="243">
        <f>BD.PD7[[#This Row],[Av.P2 '[%']]]*BD.PD7[[#This Row],[Ppto. Orden Interna '[DOP']]]</f>
        <v>0</v>
      </c>
      <c r="AD267" s="249"/>
      <c r="AE267" s="389"/>
      <c r="AF267" s="243">
        <f>BD.PD7[[#This Row],[Av.P3 '[%']]]*BD.PD7[[#This Row],[Ppto. Orden Interna '[DOP']]]</f>
        <v>0</v>
      </c>
      <c r="AG267" s="243"/>
      <c r="AH267" s="243"/>
      <c r="AI267" s="243">
        <f>BD.PD7[[#This Row],[Av.P2 '[%']]]*BD.PD7[[#This Row],[Ppto. Orden Interna '[DOP']]]</f>
        <v>0</v>
      </c>
      <c r="AJ267" s="243"/>
      <c r="AK267" s="243"/>
      <c r="AL267" s="243">
        <f>BD.PD7[[#This Row],[Av.P2 '[%']]]*BD.PD7[[#This Row],[Ppto. Orden Interna '[DOP']]]</f>
        <v>0</v>
      </c>
      <c r="AM267" s="496">
        <f>BD.PD7[[#This Row],[Pago 3]]+BD.PD7[[#This Row],[Pago 2]]+BD.PD7[[#This Row],[Pago 1]]</f>
        <v>175209.4975</v>
      </c>
      <c r="AN267" s="308" t="s">
        <v>244</v>
      </c>
      <c r="AO267" s="308" t="s">
        <v>245</v>
      </c>
      <c r="AP267" s="308" t="s">
        <v>246</v>
      </c>
      <c r="AQ267" s="308" t="s">
        <v>247</v>
      </c>
      <c r="AR267" s="308">
        <v>594</v>
      </c>
      <c r="AS267" s="308" t="s">
        <v>248</v>
      </c>
      <c r="AT267" s="249" t="s">
        <v>1277</v>
      </c>
      <c r="AU267" s="249" t="s">
        <v>1582</v>
      </c>
    </row>
    <row r="268" spans="1:47" hidden="1" x14ac:dyDescent="0.3">
      <c r="A268" s="174">
        <v>7.03</v>
      </c>
      <c r="B268" s="231"/>
      <c r="C268" s="232" t="str">
        <f>VLOOKUP(BD.PD7[[#This Row],[Pos]],PPto[],3,FALSE)</f>
        <v>7.03 Equipamiento Carniceria, Pescadería y Delicatesen</v>
      </c>
      <c r="D268" s="174" t="s">
        <v>23</v>
      </c>
      <c r="E268" s="305" t="str">
        <f>IF(BD.PD7[[#This Row],[.]]="*",VLOOKUP(BD.PD7[[#This Row],[Pos]],Presupuesto!A:H,7,FALSE),"")</f>
        <v/>
      </c>
      <c r="F268" s="502" t="s">
        <v>483</v>
      </c>
      <c r="G268" s="174" t="s">
        <v>1216</v>
      </c>
      <c r="H268" s="174"/>
      <c r="I268" s="497" t="s">
        <v>1223</v>
      </c>
      <c r="J268" s="382">
        <v>1</v>
      </c>
      <c r="K268" s="174" t="s">
        <v>260</v>
      </c>
      <c r="L268" s="383">
        <f>IF(BD.PD7[[#This Row],[Mon]]="DOP",1,HLOOKUP(BD.PD7[[#This Row],[Mon]],$K$1:$L$2,2,FALSE))</f>
        <v>1</v>
      </c>
      <c r="M268" s="384">
        <v>600</v>
      </c>
      <c r="N268" s="243">
        <f>BD.PD7[[#This Row],[Cant.]]*BD.PD7[[#This Row],[ Tasa ]]*BD.PD7[[#This Row],[ Precio Und.]]</f>
        <v>600</v>
      </c>
      <c r="O268" s="386">
        <v>0.01</v>
      </c>
      <c r="P268" s="243">
        <f>IF(BD.PD7[[#This Row],[Liquid. '[%']]]&lt;&gt;0,(BD.PD7[[#This Row],[Valor Neto '[DOP']]]*BD.PD7[[#This Row],[Liquid. '[%']]])+BD.PD7[[#This Row],[Valor Neto '[DOP']]],BD.PD7[[#This Row],[Valor Neto '[DOP']]])</f>
        <v>606</v>
      </c>
      <c r="Q268" s="243">
        <f>BD.PD7[[#This Row],[Ppto. Orden Interna '[DOP']]]/HLOOKUP("USD",$K$1:$L$2,2,FALSE)</f>
        <v>9.3230769230769237</v>
      </c>
      <c r="R268" s="381" t="s">
        <v>408</v>
      </c>
      <c r="S268" s="387"/>
      <c r="T268" s="387"/>
      <c r="U268" s="492" t="s">
        <v>406</v>
      </c>
      <c r="V268" s="493">
        <v>801672</v>
      </c>
      <c r="W268" s="494" t="s">
        <v>439</v>
      </c>
      <c r="X268" s="495">
        <v>21</v>
      </c>
      <c r="Y268" s="388">
        <v>1</v>
      </c>
      <c r="Z268" s="243">
        <f>BD.PD7[[#This Row],[Av.P1 '[%']]]*BD.PD7[[#This Row],[Ppto. Orden Interna '[DOP']]]</f>
        <v>606</v>
      </c>
      <c r="AA268" s="249"/>
      <c r="AB268" s="389"/>
      <c r="AC268" s="243">
        <f>BD.PD7[[#This Row],[Av.P2 '[%']]]*BD.PD7[[#This Row],[Ppto. Orden Interna '[DOP']]]</f>
        <v>0</v>
      </c>
      <c r="AD268" s="249"/>
      <c r="AE268" s="389"/>
      <c r="AF268" s="243">
        <f>BD.PD7[[#This Row],[Av.P3 '[%']]]*BD.PD7[[#This Row],[Ppto. Orden Interna '[DOP']]]</f>
        <v>0</v>
      </c>
      <c r="AG268" s="243"/>
      <c r="AH268" s="243"/>
      <c r="AI268" s="243">
        <f>BD.PD7[[#This Row],[Av.P2 '[%']]]*BD.PD7[[#This Row],[Ppto. Orden Interna '[DOP']]]</f>
        <v>0</v>
      </c>
      <c r="AJ268" s="243"/>
      <c r="AK268" s="243"/>
      <c r="AL268" s="243">
        <f>BD.PD7[[#This Row],[Av.P2 '[%']]]*BD.PD7[[#This Row],[Ppto. Orden Interna '[DOP']]]</f>
        <v>0</v>
      </c>
      <c r="AM268" s="496">
        <f>BD.PD7[[#This Row],[Pago 3]]+BD.PD7[[#This Row],[Pago 2]]+BD.PD7[[#This Row],[Pago 1]]</f>
        <v>606</v>
      </c>
      <c r="AN268" s="308" t="s">
        <v>244</v>
      </c>
      <c r="AO268" s="308" t="s">
        <v>245</v>
      </c>
      <c r="AP268" s="308" t="s">
        <v>246</v>
      </c>
      <c r="AQ268" s="308" t="s">
        <v>247</v>
      </c>
      <c r="AR268" s="308">
        <v>594</v>
      </c>
      <c r="AS268" s="308" t="s">
        <v>248</v>
      </c>
      <c r="AT268" s="249" t="s">
        <v>1277</v>
      </c>
      <c r="AU268" s="249" t="s">
        <v>1582</v>
      </c>
    </row>
    <row r="269" spans="1:47" hidden="1" x14ac:dyDescent="0.3">
      <c r="A269" s="174">
        <v>7.03</v>
      </c>
      <c r="B269" s="231"/>
      <c r="C269" s="232" t="str">
        <f>VLOOKUP(BD.PD7[[#This Row],[Pos]],PPto[],3,FALSE)</f>
        <v>7.03 Equipamiento Carniceria, Pescadería y Delicatesen</v>
      </c>
      <c r="D269" s="174" t="s">
        <v>23</v>
      </c>
      <c r="E269" s="305" t="str">
        <f>IF(BD.PD7[[#This Row],[.]]="*",VLOOKUP(BD.PD7[[#This Row],[Pos]],Presupuesto!A:H,7,FALSE),"")</f>
        <v/>
      </c>
      <c r="F269" s="502" t="s">
        <v>484</v>
      </c>
      <c r="G269" s="174" t="s">
        <v>1216</v>
      </c>
      <c r="H269" s="174"/>
      <c r="I269" s="497" t="s">
        <v>1223</v>
      </c>
      <c r="J269" s="382">
        <v>1</v>
      </c>
      <c r="K269" s="174" t="s">
        <v>260</v>
      </c>
      <c r="L269" s="383">
        <f>IF(BD.PD7[[#This Row],[Mon]]="DOP",1,HLOOKUP(BD.PD7[[#This Row],[Mon]],$K$1:$L$2,2,FALSE))</f>
        <v>1</v>
      </c>
      <c r="M269" s="384">
        <v>6000</v>
      </c>
      <c r="N269" s="243">
        <f>BD.PD7[[#This Row],[Cant.]]*BD.PD7[[#This Row],[ Tasa ]]*BD.PD7[[#This Row],[ Precio Und.]]</f>
        <v>6000</v>
      </c>
      <c r="O269" s="386">
        <v>0.01</v>
      </c>
      <c r="P269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269" s="243">
        <f>BD.PD7[[#This Row],[Ppto. Orden Interna '[DOP']]]/HLOOKUP("USD",$K$1:$L$2,2,FALSE)</f>
        <v>93.230769230769226</v>
      </c>
      <c r="R269" s="381" t="s">
        <v>408</v>
      </c>
      <c r="S269" s="387"/>
      <c r="T269" s="387"/>
      <c r="U269" s="492" t="s">
        <v>406</v>
      </c>
      <c r="V269" s="493">
        <v>801672</v>
      </c>
      <c r="W269" s="494" t="s">
        <v>439</v>
      </c>
      <c r="X269" s="495">
        <v>21</v>
      </c>
      <c r="Y269" s="388">
        <v>1</v>
      </c>
      <c r="Z269" s="243">
        <f>BD.PD7[[#This Row],[Av.P1 '[%']]]*BD.PD7[[#This Row],[Ppto. Orden Interna '[DOP']]]</f>
        <v>6060</v>
      </c>
      <c r="AA269" s="249"/>
      <c r="AB269" s="389"/>
      <c r="AC269" s="243">
        <f>BD.PD7[[#This Row],[Av.P2 '[%']]]*BD.PD7[[#This Row],[Ppto. Orden Interna '[DOP']]]</f>
        <v>0</v>
      </c>
      <c r="AD269" s="249"/>
      <c r="AE269" s="389"/>
      <c r="AF269" s="243">
        <f>BD.PD7[[#This Row],[Av.P3 '[%']]]*BD.PD7[[#This Row],[Ppto. Orden Interna '[DOP']]]</f>
        <v>0</v>
      </c>
      <c r="AG269" s="243"/>
      <c r="AH269" s="243"/>
      <c r="AI269" s="243">
        <f>BD.PD7[[#This Row],[Av.P2 '[%']]]*BD.PD7[[#This Row],[Ppto. Orden Interna '[DOP']]]</f>
        <v>0</v>
      </c>
      <c r="AJ269" s="243"/>
      <c r="AK269" s="243"/>
      <c r="AL269" s="243">
        <f>BD.PD7[[#This Row],[Av.P2 '[%']]]*BD.PD7[[#This Row],[Ppto. Orden Interna '[DOP']]]</f>
        <v>0</v>
      </c>
      <c r="AM269" s="496">
        <f>BD.PD7[[#This Row],[Pago 3]]+BD.PD7[[#This Row],[Pago 2]]+BD.PD7[[#This Row],[Pago 1]]</f>
        <v>6060</v>
      </c>
      <c r="AN269" s="308" t="s">
        <v>244</v>
      </c>
      <c r="AO269" s="308" t="s">
        <v>245</v>
      </c>
      <c r="AP269" s="308" t="s">
        <v>246</v>
      </c>
      <c r="AQ269" s="308" t="s">
        <v>247</v>
      </c>
      <c r="AR269" s="308">
        <v>594</v>
      </c>
      <c r="AS269" s="308" t="s">
        <v>248</v>
      </c>
      <c r="AT269" s="249" t="s">
        <v>1277</v>
      </c>
      <c r="AU269" s="249" t="s">
        <v>1582</v>
      </c>
    </row>
    <row r="270" spans="1:47" hidden="1" x14ac:dyDescent="0.3">
      <c r="A270" s="174">
        <v>7.03</v>
      </c>
      <c r="B270" s="231"/>
      <c r="C270" s="232" t="str">
        <f>VLOOKUP(BD.PD7[[#This Row],[Pos]],PPto[],3,FALSE)</f>
        <v>7.03 Equipamiento Carniceria, Pescadería y Delicatesen</v>
      </c>
      <c r="D270" s="174" t="s">
        <v>23</v>
      </c>
      <c r="E270" s="305" t="str">
        <f>IF(BD.PD7[[#This Row],[.]]="*",VLOOKUP(BD.PD7[[#This Row],[Pos]],Presupuesto!A:H,7,FALSE),"")</f>
        <v/>
      </c>
      <c r="F270" s="502" t="s">
        <v>485</v>
      </c>
      <c r="G270" s="174" t="s">
        <v>1216</v>
      </c>
      <c r="H270" s="174"/>
      <c r="I270" s="497" t="s">
        <v>1223</v>
      </c>
      <c r="J270" s="382">
        <v>2</v>
      </c>
      <c r="K270" s="174" t="s">
        <v>260</v>
      </c>
      <c r="L270" s="383">
        <f>IF(BD.PD7[[#This Row],[Mon]]="DOP",1,HLOOKUP(BD.PD7[[#This Row],[Mon]],$K$1:$L$2,2,FALSE))</f>
        <v>1</v>
      </c>
      <c r="M270" s="384">
        <v>4000</v>
      </c>
      <c r="N270" s="243">
        <f>BD.PD7[[#This Row],[Cant.]]*BD.PD7[[#This Row],[ Tasa ]]*BD.PD7[[#This Row],[ Precio Und.]]</f>
        <v>8000</v>
      </c>
      <c r="O270" s="386">
        <v>0.01</v>
      </c>
      <c r="P270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270" s="243">
        <f>BD.PD7[[#This Row],[Ppto. Orden Interna '[DOP']]]/HLOOKUP("USD",$K$1:$L$2,2,FALSE)</f>
        <v>124.30769230769231</v>
      </c>
      <c r="R270" s="381" t="s">
        <v>408</v>
      </c>
      <c r="S270" s="387"/>
      <c r="T270" s="387"/>
      <c r="U270" s="492" t="s">
        <v>406</v>
      </c>
      <c r="V270" s="493">
        <v>801672</v>
      </c>
      <c r="W270" s="494" t="s">
        <v>439</v>
      </c>
      <c r="X270" s="495">
        <v>21</v>
      </c>
      <c r="Y270" s="388">
        <v>1</v>
      </c>
      <c r="Z270" s="243">
        <f>BD.PD7[[#This Row],[Av.P1 '[%']]]*BD.PD7[[#This Row],[Ppto. Orden Interna '[DOP']]]</f>
        <v>8080</v>
      </c>
      <c r="AA270" s="249"/>
      <c r="AB270" s="389"/>
      <c r="AC270" s="243">
        <f>BD.PD7[[#This Row],[Av.P2 '[%']]]*BD.PD7[[#This Row],[Ppto. Orden Interna '[DOP']]]</f>
        <v>0</v>
      </c>
      <c r="AD270" s="249"/>
      <c r="AE270" s="389"/>
      <c r="AF270" s="243">
        <f>BD.PD7[[#This Row],[Av.P3 '[%']]]*BD.PD7[[#This Row],[Ppto. Orden Interna '[DOP']]]</f>
        <v>0</v>
      </c>
      <c r="AG270" s="243"/>
      <c r="AH270" s="243"/>
      <c r="AI270" s="243">
        <f>BD.PD7[[#This Row],[Av.P2 '[%']]]*BD.PD7[[#This Row],[Ppto. Orden Interna '[DOP']]]</f>
        <v>0</v>
      </c>
      <c r="AJ270" s="243"/>
      <c r="AK270" s="243"/>
      <c r="AL270" s="243">
        <f>BD.PD7[[#This Row],[Av.P2 '[%']]]*BD.PD7[[#This Row],[Ppto. Orden Interna '[DOP']]]</f>
        <v>0</v>
      </c>
      <c r="AM270" s="496">
        <f>BD.PD7[[#This Row],[Pago 3]]+BD.PD7[[#This Row],[Pago 2]]+BD.PD7[[#This Row],[Pago 1]]</f>
        <v>8080</v>
      </c>
      <c r="AN270" s="308" t="s">
        <v>244</v>
      </c>
      <c r="AO270" s="308" t="s">
        <v>245</v>
      </c>
      <c r="AP270" s="308" t="s">
        <v>246</v>
      </c>
      <c r="AQ270" s="308" t="s">
        <v>247</v>
      </c>
      <c r="AR270" s="308">
        <v>594</v>
      </c>
      <c r="AS270" s="308" t="s">
        <v>248</v>
      </c>
      <c r="AT270" s="249" t="s">
        <v>1277</v>
      </c>
      <c r="AU270" s="249" t="s">
        <v>1582</v>
      </c>
    </row>
    <row r="271" spans="1:47" hidden="1" x14ac:dyDescent="0.3">
      <c r="A271" s="174">
        <v>7.03</v>
      </c>
      <c r="B271" s="231"/>
      <c r="C271" s="232" t="str">
        <f>VLOOKUP(BD.PD7[[#This Row],[Pos]],PPto[],3,FALSE)</f>
        <v>7.03 Equipamiento Carniceria, Pescadería y Delicatesen</v>
      </c>
      <c r="D271" s="174" t="s">
        <v>23</v>
      </c>
      <c r="E271" s="305" t="str">
        <f>IF(BD.PD7[[#This Row],[.]]="*",VLOOKUP(BD.PD7[[#This Row],[Pos]],Presupuesto!A:H,7,FALSE),"")</f>
        <v/>
      </c>
      <c r="F271" s="502" t="s">
        <v>486</v>
      </c>
      <c r="G271" s="174" t="s">
        <v>1216</v>
      </c>
      <c r="H271" s="174"/>
      <c r="I271" s="497" t="s">
        <v>1223</v>
      </c>
      <c r="J271" s="382">
        <v>5</v>
      </c>
      <c r="K271" s="174" t="s">
        <v>260</v>
      </c>
      <c r="L271" s="383">
        <f>IF(BD.PD7[[#This Row],[Mon]]="DOP",1,HLOOKUP(BD.PD7[[#This Row],[Mon]],$K$1:$L$2,2,FALSE))</f>
        <v>1</v>
      </c>
      <c r="M271" s="384">
        <v>3567.6959999999999</v>
      </c>
      <c r="N271" s="243">
        <f>BD.PD7[[#This Row],[Cant.]]*BD.PD7[[#This Row],[ Tasa ]]*BD.PD7[[#This Row],[ Precio Und.]]</f>
        <v>17838.48</v>
      </c>
      <c r="O271" s="386">
        <v>0.01</v>
      </c>
      <c r="P271" s="243">
        <f>IF(BD.PD7[[#This Row],[Liquid. '[%']]]&lt;&gt;0,(BD.PD7[[#This Row],[Valor Neto '[DOP']]]*BD.PD7[[#This Row],[Liquid. '[%']]])+BD.PD7[[#This Row],[Valor Neto '[DOP']]],BD.PD7[[#This Row],[Valor Neto '[DOP']]])</f>
        <v>18016.864799999999</v>
      </c>
      <c r="Q271" s="243">
        <f>BD.PD7[[#This Row],[Ppto. Orden Interna '[DOP']]]/HLOOKUP("USD",$K$1:$L$2,2,FALSE)</f>
        <v>277.18253538461539</v>
      </c>
      <c r="R271" s="381" t="s">
        <v>408</v>
      </c>
      <c r="S271" s="387"/>
      <c r="T271" s="387"/>
      <c r="U271" s="492" t="s">
        <v>406</v>
      </c>
      <c r="V271" s="493">
        <v>801672</v>
      </c>
      <c r="W271" s="494" t="s">
        <v>439</v>
      </c>
      <c r="X271" s="495">
        <v>21</v>
      </c>
      <c r="Y271" s="388">
        <v>1</v>
      </c>
      <c r="Z271" s="243">
        <f>BD.PD7[[#This Row],[Av.P1 '[%']]]*BD.PD7[[#This Row],[Ppto. Orden Interna '[DOP']]]</f>
        <v>18016.864799999999</v>
      </c>
      <c r="AA271" s="249"/>
      <c r="AB271" s="389"/>
      <c r="AC271" s="243">
        <f>BD.PD7[[#This Row],[Av.P2 '[%']]]*BD.PD7[[#This Row],[Ppto. Orden Interna '[DOP']]]</f>
        <v>0</v>
      </c>
      <c r="AD271" s="249"/>
      <c r="AE271" s="389"/>
      <c r="AF271" s="243">
        <f>BD.PD7[[#This Row],[Av.P3 '[%']]]*BD.PD7[[#This Row],[Ppto. Orden Interna '[DOP']]]</f>
        <v>0</v>
      </c>
      <c r="AG271" s="243"/>
      <c r="AH271" s="243"/>
      <c r="AI271" s="243">
        <f>BD.PD7[[#This Row],[Av.P2 '[%']]]*BD.PD7[[#This Row],[Ppto. Orden Interna '[DOP']]]</f>
        <v>0</v>
      </c>
      <c r="AJ271" s="243"/>
      <c r="AK271" s="243"/>
      <c r="AL271" s="243">
        <f>BD.PD7[[#This Row],[Av.P2 '[%']]]*BD.PD7[[#This Row],[Ppto. Orden Interna '[DOP']]]</f>
        <v>0</v>
      </c>
      <c r="AM271" s="496">
        <f>BD.PD7[[#This Row],[Pago 3]]+BD.PD7[[#This Row],[Pago 2]]+BD.PD7[[#This Row],[Pago 1]]</f>
        <v>18016.864799999999</v>
      </c>
      <c r="AN271" s="308" t="s">
        <v>244</v>
      </c>
      <c r="AO271" s="308" t="s">
        <v>245</v>
      </c>
      <c r="AP271" s="308" t="s">
        <v>246</v>
      </c>
      <c r="AQ271" s="308" t="s">
        <v>247</v>
      </c>
      <c r="AR271" s="308">
        <v>594</v>
      </c>
      <c r="AS271" s="308" t="s">
        <v>248</v>
      </c>
      <c r="AT271" s="249" t="s">
        <v>1277</v>
      </c>
      <c r="AU271" s="249" t="s">
        <v>1582</v>
      </c>
    </row>
    <row r="272" spans="1:47" hidden="1" x14ac:dyDescent="0.3">
      <c r="A272" s="174">
        <v>7.03</v>
      </c>
      <c r="B272" s="231"/>
      <c r="C272" s="232" t="str">
        <f>VLOOKUP(BD.PD7[[#This Row],[Pos]],PPto[],3,FALSE)</f>
        <v>7.03 Equipamiento Carniceria, Pescadería y Delicatesen</v>
      </c>
      <c r="D272" s="174" t="s">
        <v>23</v>
      </c>
      <c r="E272" s="305" t="str">
        <f>IF(BD.PD7[[#This Row],[.]]="*",VLOOKUP(BD.PD7[[#This Row],[Pos]],Presupuesto!A:H,7,FALSE),"")</f>
        <v/>
      </c>
      <c r="F272" s="502" t="s">
        <v>487</v>
      </c>
      <c r="G272" s="174" t="s">
        <v>1216</v>
      </c>
      <c r="H272" s="174"/>
      <c r="I272" s="497" t="s">
        <v>1223</v>
      </c>
      <c r="J272" s="382">
        <v>1</v>
      </c>
      <c r="K272" s="174" t="s">
        <v>260</v>
      </c>
      <c r="L272" s="383">
        <f>IF(BD.PD7[[#This Row],[Mon]]="DOP",1,HLOOKUP(BD.PD7[[#This Row],[Mon]],$K$1:$L$2,2,FALSE))</f>
        <v>1</v>
      </c>
      <c r="M272" s="384">
        <v>16413.669999999998</v>
      </c>
      <c r="N272" s="243">
        <f>BD.PD7[[#This Row],[Cant.]]*BD.PD7[[#This Row],[ Tasa ]]*BD.PD7[[#This Row],[ Precio Und.]]</f>
        <v>16413.669999999998</v>
      </c>
      <c r="O272" s="386">
        <v>0.01</v>
      </c>
      <c r="P272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272" s="243">
        <f>BD.PD7[[#This Row],[Ppto. Orden Interna '[DOP']]]/HLOOKUP("USD",$K$1:$L$2,2,FALSE)</f>
        <v>255.04317999999995</v>
      </c>
      <c r="R272" s="381" t="s">
        <v>408</v>
      </c>
      <c r="S272" s="387"/>
      <c r="T272" s="387"/>
      <c r="U272" s="492" t="s">
        <v>406</v>
      </c>
      <c r="V272" s="493">
        <v>801672</v>
      </c>
      <c r="W272" s="494" t="s">
        <v>439</v>
      </c>
      <c r="X272" s="495">
        <v>21</v>
      </c>
      <c r="Y272" s="388">
        <v>1</v>
      </c>
      <c r="Z272" s="243">
        <f>BD.PD7[[#This Row],[Av.P1 '[%']]]*BD.PD7[[#This Row],[Ppto. Orden Interna '[DOP']]]</f>
        <v>16577.806699999997</v>
      </c>
      <c r="AA272" s="249"/>
      <c r="AB272" s="389"/>
      <c r="AC272" s="243">
        <f>BD.PD7[[#This Row],[Av.P2 '[%']]]*BD.PD7[[#This Row],[Ppto. Orden Interna '[DOP']]]</f>
        <v>0</v>
      </c>
      <c r="AD272" s="249"/>
      <c r="AE272" s="389"/>
      <c r="AF272" s="243">
        <f>BD.PD7[[#This Row],[Av.P3 '[%']]]*BD.PD7[[#This Row],[Ppto. Orden Interna '[DOP']]]</f>
        <v>0</v>
      </c>
      <c r="AG272" s="243"/>
      <c r="AH272" s="243"/>
      <c r="AI272" s="243">
        <f>BD.PD7[[#This Row],[Av.P2 '[%']]]*BD.PD7[[#This Row],[Ppto. Orden Interna '[DOP']]]</f>
        <v>0</v>
      </c>
      <c r="AJ272" s="243"/>
      <c r="AK272" s="243"/>
      <c r="AL272" s="243">
        <f>BD.PD7[[#This Row],[Av.P2 '[%']]]*BD.PD7[[#This Row],[Ppto. Orden Interna '[DOP']]]</f>
        <v>0</v>
      </c>
      <c r="AM272" s="496">
        <f>BD.PD7[[#This Row],[Pago 3]]+BD.PD7[[#This Row],[Pago 2]]+BD.PD7[[#This Row],[Pago 1]]</f>
        <v>16577.806699999997</v>
      </c>
      <c r="AN272" s="308" t="s">
        <v>244</v>
      </c>
      <c r="AO272" s="308" t="s">
        <v>245</v>
      </c>
      <c r="AP272" s="308" t="s">
        <v>246</v>
      </c>
      <c r="AQ272" s="308" t="s">
        <v>247</v>
      </c>
      <c r="AR272" s="308">
        <v>594</v>
      </c>
      <c r="AS272" s="308" t="s">
        <v>248</v>
      </c>
      <c r="AT272" s="249" t="s">
        <v>1277</v>
      </c>
      <c r="AU272" s="249" t="s">
        <v>1582</v>
      </c>
    </row>
    <row r="273" spans="1:47" hidden="1" x14ac:dyDescent="0.3">
      <c r="A273" s="174">
        <v>7.03</v>
      </c>
      <c r="B273" s="231"/>
      <c r="C273" s="232" t="str">
        <f>VLOOKUP(BD.PD7[[#This Row],[Pos]],PPto[],3,FALSE)</f>
        <v>7.03 Equipamiento Carniceria, Pescadería y Delicatesen</v>
      </c>
      <c r="D273" s="174" t="s">
        <v>23</v>
      </c>
      <c r="E273" s="305" t="str">
        <f>IF(BD.PD7[[#This Row],[.]]="*",VLOOKUP(BD.PD7[[#This Row],[Pos]],Presupuesto!A:H,7,FALSE),"")</f>
        <v/>
      </c>
      <c r="F273" s="502" t="s">
        <v>488</v>
      </c>
      <c r="G273" s="174" t="s">
        <v>1216</v>
      </c>
      <c r="H273" s="174"/>
      <c r="I273" s="497" t="s">
        <v>1223</v>
      </c>
      <c r="J273" s="382">
        <v>3</v>
      </c>
      <c r="K273" s="174" t="s">
        <v>260</v>
      </c>
      <c r="L273" s="383">
        <f>IF(BD.PD7[[#This Row],[Mon]]="DOP",1,HLOOKUP(BD.PD7[[#This Row],[Mon]],$K$1:$L$2,2,FALSE))</f>
        <v>1</v>
      </c>
      <c r="M273" s="384">
        <v>2626.0833333333335</v>
      </c>
      <c r="N273" s="243">
        <f>BD.PD7[[#This Row],[Cant.]]*BD.PD7[[#This Row],[ Tasa ]]*BD.PD7[[#This Row],[ Precio Und.]]</f>
        <v>7878.25</v>
      </c>
      <c r="O273" s="386">
        <v>0.01</v>
      </c>
      <c r="P273" s="243">
        <f>IF(BD.PD7[[#This Row],[Liquid. '[%']]]&lt;&gt;0,(BD.PD7[[#This Row],[Valor Neto '[DOP']]]*BD.PD7[[#This Row],[Liquid. '[%']]])+BD.PD7[[#This Row],[Valor Neto '[DOP']]],BD.PD7[[#This Row],[Valor Neto '[DOP']]])</f>
        <v>7957.0325000000003</v>
      </c>
      <c r="Q273" s="243">
        <f>BD.PD7[[#This Row],[Ppto. Orden Interna '[DOP']]]/HLOOKUP("USD",$K$1:$L$2,2,FALSE)</f>
        <v>122.41588461538461</v>
      </c>
      <c r="R273" s="381" t="s">
        <v>408</v>
      </c>
      <c r="S273" s="387"/>
      <c r="T273" s="387"/>
      <c r="U273" s="492" t="s">
        <v>406</v>
      </c>
      <c r="V273" s="493">
        <v>801672</v>
      </c>
      <c r="W273" s="494" t="s">
        <v>439</v>
      </c>
      <c r="X273" s="495">
        <v>21</v>
      </c>
      <c r="Y273" s="388">
        <v>1</v>
      </c>
      <c r="Z273" s="243">
        <f>BD.PD7[[#This Row],[Av.P1 '[%']]]*BD.PD7[[#This Row],[Ppto. Orden Interna '[DOP']]]</f>
        <v>7957.0325000000003</v>
      </c>
      <c r="AA273" s="249"/>
      <c r="AB273" s="389"/>
      <c r="AC273" s="243">
        <f>BD.PD7[[#This Row],[Av.P2 '[%']]]*BD.PD7[[#This Row],[Ppto. Orden Interna '[DOP']]]</f>
        <v>0</v>
      </c>
      <c r="AD273" s="249"/>
      <c r="AE273" s="389"/>
      <c r="AF273" s="243">
        <f>BD.PD7[[#This Row],[Av.P3 '[%']]]*BD.PD7[[#This Row],[Ppto. Orden Interna '[DOP']]]</f>
        <v>0</v>
      </c>
      <c r="AG273" s="243"/>
      <c r="AH273" s="243"/>
      <c r="AI273" s="243">
        <f>BD.PD7[[#This Row],[Av.P2 '[%']]]*BD.PD7[[#This Row],[Ppto. Orden Interna '[DOP']]]</f>
        <v>0</v>
      </c>
      <c r="AJ273" s="243"/>
      <c r="AK273" s="243"/>
      <c r="AL273" s="243">
        <f>BD.PD7[[#This Row],[Av.P2 '[%']]]*BD.PD7[[#This Row],[Ppto. Orden Interna '[DOP']]]</f>
        <v>0</v>
      </c>
      <c r="AM273" s="496">
        <f>BD.PD7[[#This Row],[Pago 3]]+BD.PD7[[#This Row],[Pago 2]]+BD.PD7[[#This Row],[Pago 1]]</f>
        <v>7957.0325000000003</v>
      </c>
      <c r="AN273" s="308" t="s">
        <v>244</v>
      </c>
      <c r="AO273" s="308" t="s">
        <v>245</v>
      </c>
      <c r="AP273" s="308" t="s">
        <v>246</v>
      </c>
      <c r="AQ273" s="308" t="s">
        <v>247</v>
      </c>
      <c r="AR273" s="308">
        <v>594</v>
      </c>
      <c r="AS273" s="308" t="s">
        <v>248</v>
      </c>
      <c r="AT273" s="249" t="s">
        <v>1277</v>
      </c>
      <c r="AU273" s="249" t="s">
        <v>1582</v>
      </c>
    </row>
    <row r="274" spans="1:47" hidden="1" x14ac:dyDescent="0.3">
      <c r="A274" s="174">
        <v>7.03</v>
      </c>
      <c r="B274" s="231"/>
      <c r="C274" s="232" t="str">
        <f>VLOOKUP(BD.PD7[[#This Row],[Pos]],PPto[],3,FALSE)</f>
        <v>7.03 Equipamiento Carniceria, Pescadería y Delicatesen</v>
      </c>
      <c r="D274" s="174" t="s">
        <v>23</v>
      </c>
      <c r="E274" s="305" t="str">
        <f>IF(BD.PD7[[#This Row],[.]]="*",VLOOKUP(BD.PD7[[#This Row],[Pos]],Presupuesto!A:H,7,FALSE),"")</f>
        <v/>
      </c>
      <c r="F274" s="502" t="s">
        <v>489</v>
      </c>
      <c r="G274" s="174" t="s">
        <v>1216</v>
      </c>
      <c r="H274" s="174"/>
      <c r="I274" s="497" t="s">
        <v>1223</v>
      </c>
      <c r="J274" s="382">
        <v>48</v>
      </c>
      <c r="K274" s="174" t="s">
        <v>260</v>
      </c>
      <c r="L274" s="383">
        <f>IF(BD.PD7[[#This Row],[Mon]]="DOP",1,HLOOKUP(BD.PD7[[#This Row],[Mon]],$K$1:$L$2,2,FALSE))</f>
        <v>1</v>
      </c>
      <c r="M274" s="384">
        <v>3049.0739583333329</v>
      </c>
      <c r="N274" s="243">
        <f>BD.PD7[[#This Row],[Cant.]]*BD.PD7[[#This Row],[ Tasa ]]*BD.PD7[[#This Row],[ Precio Und.]]</f>
        <v>146355.54999999999</v>
      </c>
      <c r="O274" s="386">
        <v>0.01</v>
      </c>
      <c r="P274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274" s="243">
        <f>BD.PD7[[#This Row],[Ppto. Orden Interna '[DOP']]]/HLOOKUP("USD",$K$1:$L$2,2,FALSE)</f>
        <v>2274.1400846153842</v>
      </c>
      <c r="R274" s="381" t="s">
        <v>408</v>
      </c>
      <c r="S274" s="387"/>
      <c r="T274" s="387"/>
      <c r="U274" s="492" t="s">
        <v>406</v>
      </c>
      <c r="V274" s="493">
        <v>801672</v>
      </c>
      <c r="W274" s="494" t="s">
        <v>439</v>
      </c>
      <c r="X274" s="495">
        <v>21</v>
      </c>
      <c r="Y274" s="388">
        <v>1</v>
      </c>
      <c r="Z274" s="243">
        <f>BD.PD7[[#This Row],[Av.P1 '[%']]]*BD.PD7[[#This Row],[Ppto. Orden Interna '[DOP']]]</f>
        <v>147819.10549999998</v>
      </c>
      <c r="AA274" s="249"/>
      <c r="AB274" s="389"/>
      <c r="AC274" s="243">
        <f>BD.PD7[[#This Row],[Av.P2 '[%']]]*BD.PD7[[#This Row],[Ppto. Orden Interna '[DOP']]]</f>
        <v>0</v>
      </c>
      <c r="AD274" s="249"/>
      <c r="AE274" s="389"/>
      <c r="AF274" s="243">
        <f>BD.PD7[[#This Row],[Av.P3 '[%']]]*BD.PD7[[#This Row],[Ppto. Orden Interna '[DOP']]]</f>
        <v>0</v>
      </c>
      <c r="AG274" s="243"/>
      <c r="AH274" s="243"/>
      <c r="AI274" s="243">
        <f>BD.PD7[[#This Row],[Av.P2 '[%']]]*BD.PD7[[#This Row],[Ppto. Orden Interna '[DOP']]]</f>
        <v>0</v>
      </c>
      <c r="AJ274" s="243"/>
      <c r="AK274" s="243"/>
      <c r="AL274" s="243">
        <f>BD.PD7[[#This Row],[Av.P2 '[%']]]*BD.PD7[[#This Row],[Ppto. Orden Interna '[DOP']]]</f>
        <v>0</v>
      </c>
      <c r="AM274" s="496">
        <f>BD.PD7[[#This Row],[Pago 3]]+BD.PD7[[#This Row],[Pago 2]]+BD.PD7[[#This Row],[Pago 1]]</f>
        <v>147819.10549999998</v>
      </c>
      <c r="AN274" s="308" t="s">
        <v>244</v>
      </c>
      <c r="AO274" s="308" t="s">
        <v>245</v>
      </c>
      <c r="AP274" s="308" t="s">
        <v>246</v>
      </c>
      <c r="AQ274" s="308" t="s">
        <v>247</v>
      </c>
      <c r="AR274" s="308">
        <v>594</v>
      </c>
      <c r="AS274" s="308" t="s">
        <v>248</v>
      </c>
      <c r="AT274" s="249" t="s">
        <v>1277</v>
      </c>
      <c r="AU274" s="249" t="s">
        <v>1582</v>
      </c>
    </row>
    <row r="275" spans="1:47" hidden="1" x14ac:dyDescent="0.3">
      <c r="A275" s="174">
        <v>7.03</v>
      </c>
      <c r="B275" s="231"/>
      <c r="C275" s="232" t="str">
        <f>VLOOKUP(BD.PD7[[#This Row],[Pos]],PPto[],3,FALSE)</f>
        <v>7.03 Equipamiento Carniceria, Pescadería y Delicatesen</v>
      </c>
      <c r="D275" s="174" t="s">
        <v>23</v>
      </c>
      <c r="E275" s="305" t="str">
        <f>IF(BD.PD7[[#This Row],[.]]="*",VLOOKUP(BD.PD7[[#This Row],[Pos]],Presupuesto!A:H,7,FALSE),"")</f>
        <v/>
      </c>
      <c r="F275" s="502" t="s">
        <v>489</v>
      </c>
      <c r="G275" s="174" t="s">
        <v>1216</v>
      </c>
      <c r="H275" s="174"/>
      <c r="I275" s="497" t="s">
        <v>1223</v>
      </c>
      <c r="J275" s="382">
        <v>30</v>
      </c>
      <c r="K275" s="174" t="s">
        <v>260</v>
      </c>
      <c r="L275" s="383">
        <f>IF(BD.PD7[[#This Row],[Mon]]="DOP",1,HLOOKUP(BD.PD7[[#This Row],[Mon]],$K$1:$L$2,2,FALSE))</f>
        <v>1</v>
      </c>
      <c r="M275" s="384">
        <v>3049.0736666666667</v>
      </c>
      <c r="N275" s="243">
        <f>BD.PD7[[#This Row],[Cant.]]*BD.PD7[[#This Row],[ Tasa ]]*BD.PD7[[#This Row],[ Precio Und.]]</f>
        <v>91472.21</v>
      </c>
      <c r="O275" s="386">
        <v>0.01</v>
      </c>
      <c r="P275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275" s="243">
        <f>BD.PD7[[#This Row],[Ppto. Orden Interna '[DOP']]]/HLOOKUP("USD",$K$1:$L$2,2,FALSE)</f>
        <v>1421.3374169230769</v>
      </c>
      <c r="R275" s="381" t="s">
        <v>408</v>
      </c>
      <c r="S275" s="387"/>
      <c r="T275" s="387"/>
      <c r="U275" s="492" t="s">
        <v>406</v>
      </c>
      <c r="V275" s="493">
        <v>801672</v>
      </c>
      <c r="W275" s="494" t="s">
        <v>439</v>
      </c>
      <c r="X275" s="495">
        <v>21</v>
      </c>
      <c r="Y275" s="388">
        <v>1</v>
      </c>
      <c r="Z275" s="243">
        <f>BD.PD7[[#This Row],[Av.P1 '[%']]]*BD.PD7[[#This Row],[Ppto. Orden Interna '[DOP']]]</f>
        <v>92386.932100000005</v>
      </c>
      <c r="AA275" s="249"/>
      <c r="AB275" s="389"/>
      <c r="AC275" s="243">
        <f>BD.PD7[[#This Row],[Av.P2 '[%']]]*BD.PD7[[#This Row],[Ppto. Orden Interna '[DOP']]]</f>
        <v>0</v>
      </c>
      <c r="AD275" s="249"/>
      <c r="AE275" s="389"/>
      <c r="AF275" s="243">
        <f>BD.PD7[[#This Row],[Av.P3 '[%']]]*BD.PD7[[#This Row],[Ppto. Orden Interna '[DOP']]]</f>
        <v>0</v>
      </c>
      <c r="AG275" s="243"/>
      <c r="AH275" s="243"/>
      <c r="AI275" s="243">
        <f>BD.PD7[[#This Row],[Av.P2 '[%']]]*BD.PD7[[#This Row],[Ppto. Orden Interna '[DOP']]]</f>
        <v>0</v>
      </c>
      <c r="AJ275" s="243"/>
      <c r="AK275" s="243"/>
      <c r="AL275" s="243">
        <f>BD.PD7[[#This Row],[Av.P2 '[%']]]*BD.PD7[[#This Row],[Ppto. Orden Interna '[DOP']]]</f>
        <v>0</v>
      </c>
      <c r="AM275" s="496">
        <f>BD.PD7[[#This Row],[Pago 3]]+BD.PD7[[#This Row],[Pago 2]]+BD.PD7[[#This Row],[Pago 1]]</f>
        <v>92386.932100000005</v>
      </c>
      <c r="AN275" s="308" t="s">
        <v>244</v>
      </c>
      <c r="AO275" s="308" t="s">
        <v>245</v>
      </c>
      <c r="AP275" s="308" t="s">
        <v>246</v>
      </c>
      <c r="AQ275" s="308" t="s">
        <v>247</v>
      </c>
      <c r="AR275" s="308">
        <v>594</v>
      </c>
      <c r="AS275" s="308" t="s">
        <v>248</v>
      </c>
      <c r="AT275" s="249" t="s">
        <v>1277</v>
      </c>
      <c r="AU275" s="249" t="s">
        <v>1582</v>
      </c>
    </row>
    <row r="276" spans="1:47" hidden="1" x14ac:dyDescent="0.3">
      <c r="A276" s="174">
        <v>7.03</v>
      </c>
      <c r="B276" s="231"/>
      <c r="C276" s="232" t="str">
        <f>VLOOKUP(BD.PD7[[#This Row],[Pos]],PPto[],3,FALSE)</f>
        <v>7.03 Equipamiento Carniceria, Pescadería y Delicatesen</v>
      </c>
      <c r="D276" s="174" t="s">
        <v>23</v>
      </c>
      <c r="E276" s="305" t="str">
        <f>IF(BD.PD7[[#This Row],[.]]="*",VLOOKUP(BD.PD7[[#This Row],[Pos]],Presupuesto!A:H,7,FALSE),"")</f>
        <v/>
      </c>
      <c r="F276" s="502" t="s">
        <v>490</v>
      </c>
      <c r="G276" s="174" t="s">
        <v>1216</v>
      </c>
      <c r="H276" s="174"/>
      <c r="I276" s="497" t="s">
        <v>1223</v>
      </c>
      <c r="J276" s="382">
        <v>1</v>
      </c>
      <c r="K276" s="174" t="s">
        <v>260</v>
      </c>
      <c r="L276" s="383">
        <f>IF(BD.PD7[[#This Row],[Mon]]="DOP",1,HLOOKUP(BD.PD7[[#This Row],[Mon]],$K$1:$L$2,2,FALSE))</f>
        <v>1</v>
      </c>
      <c r="M276" s="384">
        <v>2400</v>
      </c>
      <c r="N276" s="243">
        <f>BD.PD7[[#This Row],[Cant.]]*BD.PD7[[#This Row],[ Tasa ]]*BD.PD7[[#This Row],[ Precio Und.]]</f>
        <v>2400</v>
      </c>
      <c r="O276" s="386">
        <v>0.01</v>
      </c>
      <c r="P276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76" s="243">
        <f>BD.PD7[[#This Row],[Ppto. Orden Interna '[DOP']]]/HLOOKUP("USD",$K$1:$L$2,2,FALSE)</f>
        <v>37.292307692307695</v>
      </c>
      <c r="R276" s="381" t="s">
        <v>408</v>
      </c>
      <c r="S276" s="387"/>
      <c r="T276" s="387"/>
      <c r="U276" s="492" t="s">
        <v>406</v>
      </c>
      <c r="V276" s="493">
        <v>801672</v>
      </c>
      <c r="W276" s="494" t="s">
        <v>439</v>
      </c>
      <c r="X276" s="495">
        <v>21</v>
      </c>
      <c r="Y276" s="388">
        <v>1</v>
      </c>
      <c r="Z276" s="243">
        <f>BD.PD7[[#This Row],[Av.P1 '[%']]]*BD.PD7[[#This Row],[Ppto. Orden Interna '[DOP']]]</f>
        <v>2424</v>
      </c>
      <c r="AA276" s="249"/>
      <c r="AB276" s="389"/>
      <c r="AC276" s="243">
        <f>BD.PD7[[#This Row],[Av.P2 '[%']]]*BD.PD7[[#This Row],[Ppto. Orden Interna '[DOP']]]</f>
        <v>0</v>
      </c>
      <c r="AD276" s="249"/>
      <c r="AE276" s="389"/>
      <c r="AF276" s="243">
        <f>BD.PD7[[#This Row],[Av.P3 '[%']]]*BD.PD7[[#This Row],[Ppto. Orden Interna '[DOP']]]</f>
        <v>0</v>
      </c>
      <c r="AG276" s="243"/>
      <c r="AH276" s="243"/>
      <c r="AI276" s="243">
        <f>BD.PD7[[#This Row],[Av.P2 '[%']]]*BD.PD7[[#This Row],[Ppto. Orden Interna '[DOP']]]</f>
        <v>0</v>
      </c>
      <c r="AJ276" s="243"/>
      <c r="AK276" s="243"/>
      <c r="AL276" s="243">
        <f>BD.PD7[[#This Row],[Av.P2 '[%']]]*BD.PD7[[#This Row],[Ppto. Orden Interna '[DOP']]]</f>
        <v>0</v>
      </c>
      <c r="AM276" s="496">
        <f>BD.PD7[[#This Row],[Pago 3]]+BD.PD7[[#This Row],[Pago 2]]+BD.PD7[[#This Row],[Pago 1]]</f>
        <v>2424</v>
      </c>
      <c r="AN276" s="308" t="s">
        <v>244</v>
      </c>
      <c r="AO276" s="308" t="s">
        <v>245</v>
      </c>
      <c r="AP276" s="308" t="s">
        <v>246</v>
      </c>
      <c r="AQ276" s="308" t="s">
        <v>247</v>
      </c>
      <c r="AR276" s="308">
        <v>594</v>
      </c>
      <c r="AS276" s="308" t="s">
        <v>248</v>
      </c>
      <c r="AT276" s="249" t="s">
        <v>1277</v>
      </c>
      <c r="AU276" s="249" t="s">
        <v>1582</v>
      </c>
    </row>
    <row r="277" spans="1:47" hidden="1" x14ac:dyDescent="0.3">
      <c r="A277" s="174">
        <v>7.03</v>
      </c>
      <c r="B277" s="231"/>
      <c r="C277" s="232" t="str">
        <f>VLOOKUP(BD.PD7[[#This Row],[Pos]],PPto[],3,FALSE)</f>
        <v>7.03 Equipamiento Carniceria, Pescadería y Delicatesen</v>
      </c>
      <c r="D277" s="174" t="s">
        <v>23</v>
      </c>
      <c r="E277" s="305" t="str">
        <f>IF(BD.PD7[[#This Row],[.]]="*",VLOOKUP(BD.PD7[[#This Row],[Pos]],Presupuesto!A:H,7,FALSE),"")</f>
        <v/>
      </c>
      <c r="F277" s="502" t="s">
        <v>491</v>
      </c>
      <c r="G277" s="174" t="s">
        <v>1216</v>
      </c>
      <c r="H277" s="174"/>
      <c r="I277" s="497" t="s">
        <v>1223</v>
      </c>
      <c r="J277" s="382">
        <v>1</v>
      </c>
      <c r="K277" s="174" t="s">
        <v>260</v>
      </c>
      <c r="L277" s="383">
        <f>IF(BD.PD7[[#This Row],[Mon]]="DOP",1,HLOOKUP(BD.PD7[[#This Row],[Mon]],$K$1:$L$2,2,FALSE))</f>
        <v>1</v>
      </c>
      <c r="M277" s="384">
        <v>2400</v>
      </c>
      <c r="N277" s="243">
        <f>BD.PD7[[#This Row],[Cant.]]*BD.PD7[[#This Row],[ Tasa ]]*BD.PD7[[#This Row],[ Precio Und.]]</f>
        <v>2400</v>
      </c>
      <c r="O277" s="386">
        <v>0.01</v>
      </c>
      <c r="P277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277" s="243">
        <f>BD.PD7[[#This Row],[Ppto. Orden Interna '[DOP']]]/HLOOKUP("USD",$K$1:$L$2,2,FALSE)</f>
        <v>37.292307692307695</v>
      </c>
      <c r="R277" s="381" t="s">
        <v>408</v>
      </c>
      <c r="S277" s="387"/>
      <c r="T277" s="387"/>
      <c r="U277" s="492" t="s">
        <v>406</v>
      </c>
      <c r="V277" s="493">
        <v>801672</v>
      </c>
      <c r="W277" s="494" t="s">
        <v>439</v>
      </c>
      <c r="X277" s="495">
        <v>21</v>
      </c>
      <c r="Y277" s="388">
        <v>1</v>
      </c>
      <c r="Z277" s="243">
        <f>BD.PD7[[#This Row],[Av.P1 '[%']]]*BD.PD7[[#This Row],[Ppto. Orden Interna '[DOP']]]</f>
        <v>2424</v>
      </c>
      <c r="AA277" s="249"/>
      <c r="AB277" s="389"/>
      <c r="AC277" s="243">
        <f>BD.PD7[[#This Row],[Av.P2 '[%']]]*BD.PD7[[#This Row],[Ppto. Orden Interna '[DOP']]]</f>
        <v>0</v>
      </c>
      <c r="AD277" s="249"/>
      <c r="AE277" s="389"/>
      <c r="AF277" s="243">
        <f>BD.PD7[[#This Row],[Av.P3 '[%']]]*BD.PD7[[#This Row],[Ppto. Orden Interna '[DOP']]]</f>
        <v>0</v>
      </c>
      <c r="AG277" s="243"/>
      <c r="AH277" s="243"/>
      <c r="AI277" s="243">
        <f>BD.PD7[[#This Row],[Av.P2 '[%']]]*BD.PD7[[#This Row],[Ppto. Orden Interna '[DOP']]]</f>
        <v>0</v>
      </c>
      <c r="AJ277" s="243"/>
      <c r="AK277" s="243"/>
      <c r="AL277" s="243">
        <f>BD.PD7[[#This Row],[Av.P2 '[%']]]*BD.PD7[[#This Row],[Ppto. Orden Interna '[DOP']]]</f>
        <v>0</v>
      </c>
      <c r="AM277" s="496">
        <f>BD.PD7[[#This Row],[Pago 3]]+BD.PD7[[#This Row],[Pago 2]]+BD.PD7[[#This Row],[Pago 1]]</f>
        <v>2424</v>
      </c>
      <c r="AN277" s="308" t="s">
        <v>244</v>
      </c>
      <c r="AO277" s="308" t="s">
        <v>245</v>
      </c>
      <c r="AP277" s="308" t="s">
        <v>246</v>
      </c>
      <c r="AQ277" s="308" t="s">
        <v>247</v>
      </c>
      <c r="AR277" s="308">
        <v>594</v>
      </c>
      <c r="AS277" s="308" t="s">
        <v>248</v>
      </c>
      <c r="AT277" s="249" t="s">
        <v>1277</v>
      </c>
      <c r="AU277" s="249" t="s">
        <v>1582</v>
      </c>
    </row>
    <row r="278" spans="1:47" hidden="1" x14ac:dyDescent="0.3">
      <c r="A278" s="174">
        <v>7.03</v>
      </c>
      <c r="B278" s="231"/>
      <c r="C278" s="232" t="str">
        <f>VLOOKUP(BD.PD7[[#This Row],[Pos]],PPto[],3,FALSE)</f>
        <v>7.03 Equipamiento Carniceria, Pescadería y Delicatesen</v>
      </c>
      <c r="D278" s="174" t="s">
        <v>23</v>
      </c>
      <c r="E278" s="305" t="str">
        <f>IF(BD.PD7[[#This Row],[.]]="*",VLOOKUP(BD.PD7[[#This Row],[Pos]],Presupuesto!A:H,7,FALSE),"")</f>
        <v/>
      </c>
      <c r="F278" s="502" t="s">
        <v>492</v>
      </c>
      <c r="G278" s="174" t="s">
        <v>1216</v>
      </c>
      <c r="H278" s="174"/>
      <c r="I278" s="497" t="s">
        <v>1223</v>
      </c>
      <c r="J278" s="382">
        <v>1</v>
      </c>
      <c r="K278" s="174" t="s">
        <v>260</v>
      </c>
      <c r="L278" s="383">
        <f>IF(BD.PD7[[#This Row],[Mon]]="DOP",1,HLOOKUP(BD.PD7[[#This Row],[Mon]],$K$1:$L$2,2,FALSE))</f>
        <v>1</v>
      </c>
      <c r="M278" s="384">
        <v>14000</v>
      </c>
      <c r="N278" s="243">
        <f>BD.PD7[[#This Row],[Cant.]]*BD.PD7[[#This Row],[ Tasa ]]*BD.PD7[[#This Row],[ Precio Und.]]</f>
        <v>14000</v>
      </c>
      <c r="O278" s="386">
        <v>0.01</v>
      </c>
      <c r="P278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278" s="243">
        <f>BD.PD7[[#This Row],[Ppto. Orden Interna '[DOP']]]/HLOOKUP("USD",$K$1:$L$2,2,FALSE)</f>
        <v>217.53846153846155</v>
      </c>
      <c r="R278" s="381" t="s">
        <v>408</v>
      </c>
      <c r="S278" s="387"/>
      <c r="T278" s="387"/>
      <c r="U278" s="492" t="s">
        <v>406</v>
      </c>
      <c r="V278" s="493">
        <v>801672</v>
      </c>
      <c r="W278" s="494" t="s">
        <v>439</v>
      </c>
      <c r="X278" s="495">
        <v>21</v>
      </c>
      <c r="Y278" s="388">
        <v>1</v>
      </c>
      <c r="Z278" s="243">
        <f>BD.PD7[[#This Row],[Av.P1 '[%']]]*BD.PD7[[#This Row],[Ppto. Orden Interna '[DOP']]]</f>
        <v>14140</v>
      </c>
      <c r="AA278" s="249"/>
      <c r="AB278" s="389"/>
      <c r="AC278" s="243">
        <f>BD.PD7[[#This Row],[Av.P2 '[%']]]*BD.PD7[[#This Row],[Ppto. Orden Interna '[DOP']]]</f>
        <v>0</v>
      </c>
      <c r="AD278" s="249"/>
      <c r="AE278" s="389"/>
      <c r="AF278" s="243">
        <f>BD.PD7[[#This Row],[Av.P3 '[%']]]*BD.PD7[[#This Row],[Ppto. Orden Interna '[DOP']]]</f>
        <v>0</v>
      </c>
      <c r="AG278" s="243"/>
      <c r="AH278" s="243"/>
      <c r="AI278" s="243">
        <f>BD.PD7[[#This Row],[Av.P2 '[%']]]*BD.PD7[[#This Row],[Ppto. Orden Interna '[DOP']]]</f>
        <v>0</v>
      </c>
      <c r="AJ278" s="243"/>
      <c r="AK278" s="243"/>
      <c r="AL278" s="243">
        <f>BD.PD7[[#This Row],[Av.P2 '[%']]]*BD.PD7[[#This Row],[Ppto. Orden Interna '[DOP']]]</f>
        <v>0</v>
      </c>
      <c r="AM278" s="496">
        <f>BD.PD7[[#This Row],[Pago 3]]+BD.PD7[[#This Row],[Pago 2]]+BD.PD7[[#This Row],[Pago 1]]</f>
        <v>14140</v>
      </c>
      <c r="AN278" s="308" t="s">
        <v>244</v>
      </c>
      <c r="AO278" s="308" t="s">
        <v>245</v>
      </c>
      <c r="AP278" s="308" t="s">
        <v>246</v>
      </c>
      <c r="AQ278" s="308" t="s">
        <v>247</v>
      </c>
      <c r="AR278" s="308">
        <v>594</v>
      </c>
      <c r="AS278" s="308" t="s">
        <v>248</v>
      </c>
      <c r="AT278" s="249" t="s">
        <v>1277</v>
      </c>
      <c r="AU278" s="249" t="s">
        <v>1582</v>
      </c>
    </row>
    <row r="279" spans="1:47" hidden="1" x14ac:dyDescent="0.3">
      <c r="A279" s="174">
        <v>7.03</v>
      </c>
      <c r="B279" s="231"/>
      <c r="C279" s="232" t="str">
        <f>VLOOKUP(BD.PD7[[#This Row],[Pos]],PPto[],3,FALSE)</f>
        <v>7.03 Equipamiento Carniceria, Pescadería y Delicatesen</v>
      </c>
      <c r="D279" s="174" t="s">
        <v>23</v>
      </c>
      <c r="E279" s="305" t="str">
        <f>IF(BD.PD7[[#This Row],[.]]="*",VLOOKUP(BD.PD7[[#This Row],[Pos]],Presupuesto!A:H,7,FALSE),"")</f>
        <v/>
      </c>
      <c r="F279" s="502" t="s">
        <v>493</v>
      </c>
      <c r="G279" s="174" t="s">
        <v>1216</v>
      </c>
      <c r="H279" s="174"/>
      <c r="I279" s="497" t="s">
        <v>1223</v>
      </c>
      <c r="J279" s="382">
        <v>6</v>
      </c>
      <c r="K279" s="174" t="s">
        <v>260</v>
      </c>
      <c r="L279" s="383">
        <f>IF(BD.PD7[[#This Row],[Mon]]="DOP",1,HLOOKUP(BD.PD7[[#This Row],[Mon]],$K$1:$L$2,2,FALSE))</f>
        <v>1</v>
      </c>
      <c r="M279" s="384">
        <v>1337.0183333333332</v>
      </c>
      <c r="N279" s="243">
        <f>BD.PD7[[#This Row],[Cant.]]*BD.PD7[[#This Row],[ Tasa ]]*BD.PD7[[#This Row],[ Precio Und.]]</f>
        <v>8022.1099999999988</v>
      </c>
      <c r="O279" s="386">
        <v>0.01</v>
      </c>
      <c r="P279" s="243">
        <f>IF(BD.PD7[[#This Row],[Liquid. '[%']]]&lt;&gt;0,(BD.PD7[[#This Row],[Valor Neto '[DOP']]]*BD.PD7[[#This Row],[Liquid. '[%']]])+BD.PD7[[#This Row],[Valor Neto '[DOP']]],BD.PD7[[#This Row],[Valor Neto '[DOP']]])</f>
        <v>8102.3310999999985</v>
      </c>
      <c r="Q279" s="243">
        <f>BD.PD7[[#This Row],[Ppto. Orden Interna '[DOP']]]/HLOOKUP("USD",$K$1:$L$2,2,FALSE)</f>
        <v>124.65124769230766</v>
      </c>
      <c r="R279" s="381" t="s">
        <v>408</v>
      </c>
      <c r="S279" s="387"/>
      <c r="T279" s="387"/>
      <c r="U279" s="492" t="s">
        <v>406</v>
      </c>
      <c r="V279" s="493">
        <v>801672</v>
      </c>
      <c r="W279" s="494" t="s">
        <v>439</v>
      </c>
      <c r="X279" s="495">
        <v>21</v>
      </c>
      <c r="Y279" s="388">
        <v>1</v>
      </c>
      <c r="Z279" s="243">
        <f>BD.PD7[[#This Row],[Av.P1 '[%']]]*BD.PD7[[#This Row],[Ppto. Orden Interna '[DOP']]]</f>
        <v>8102.3310999999985</v>
      </c>
      <c r="AA279" s="249"/>
      <c r="AB279" s="389"/>
      <c r="AC279" s="243">
        <f>BD.PD7[[#This Row],[Av.P2 '[%']]]*BD.PD7[[#This Row],[Ppto. Orden Interna '[DOP']]]</f>
        <v>0</v>
      </c>
      <c r="AD279" s="249"/>
      <c r="AE279" s="389"/>
      <c r="AF279" s="243">
        <f>BD.PD7[[#This Row],[Av.P3 '[%']]]*BD.PD7[[#This Row],[Ppto. Orden Interna '[DOP']]]</f>
        <v>0</v>
      </c>
      <c r="AG279" s="243"/>
      <c r="AH279" s="243"/>
      <c r="AI279" s="243">
        <f>BD.PD7[[#This Row],[Av.P2 '[%']]]*BD.PD7[[#This Row],[Ppto. Orden Interna '[DOP']]]</f>
        <v>0</v>
      </c>
      <c r="AJ279" s="243"/>
      <c r="AK279" s="243"/>
      <c r="AL279" s="243">
        <f>BD.PD7[[#This Row],[Av.P2 '[%']]]*BD.PD7[[#This Row],[Ppto. Orden Interna '[DOP']]]</f>
        <v>0</v>
      </c>
      <c r="AM279" s="496">
        <f>BD.PD7[[#This Row],[Pago 3]]+BD.PD7[[#This Row],[Pago 2]]+BD.PD7[[#This Row],[Pago 1]]</f>
        <v>8102.3310999999985</v>
      </c>
      <c r="AN279" s="308" t="s">
        <v>244</v>
      </c>
      <c r="AO279" s="308" t="s">
        <v>245</v>
      </c>
      <c r="AP279" s="308" t="s">
        <v>246</v>
      </c>
      <c r="AQ279" s="308" t="s">
        <v>247</v>
      </c>
      <c r="AR279" s="308">
        <v>594</v>
      </c>
      <c r="AS279" s="308" t="s">
        <v>248</v>
      </c>
      <c r="AT279" s="249" t="s">
        <v>1277</v>
      </c>
      <c r="AU279" s="249" t="s">
        <v>1582</v>
      </c>
    </row>
    <row r="280" spans="1:47" hidden="1" x14ac:dyDescent="0.3">
      <c r="A280" s="174">
        <v>7.03</v>
      </c>
      <c r="B280" s="231"/>
      <c r="C280" s="232" t="str">
        <f>VLOOKUP(BD.PD7[[#This Row],[Pos]],PPto[],3,FALSE)</f>
        <v>7.03 Equipamiento Carniceria, Pescadería y Delicatesen</v>
      </c>
      <c r="D280" s="174" t="s">
        <v>23</v>
      </c>
      <c r="E280" s="305" t="str">
        <f>IF(BD.PD7[[#This Row],[.]]="*",VLOOKUP(BD.PD7[[#This Row],[Pos]],Presupuesto!A:H,7,FALSE),"")</f>
        <v/>
      </c>
      <c r="F280" s="502" t="s">
        <v>494</v>
      </c>
      <c r="G280" s="174" t="s">
        <v>1216</v>
      </c>
      <c r="H280" s="174"/>
      <c r="I280" s="497" t="s">
        <v>1223</v>
      </c>
      <c r="J280" s="382">
        <v>1</v>
      </c>
      <c r="K280" s="174" t="s">
        <v>260</v>
      </c>
      <c r="L280" s="383">
        <f>IF(BD.PD7[[#This Row],[Mon]]="DOP",1,HLOOKUP(BD.PD7[[#This Row],[Mon]],$K$1:$L$2,2,FALSE))</f>
        <v>1</v>
      </c>
      <c r="M280" s="384">
        <v>140501.32999999999</v>
      </c>
      <c r="N280" s="243">
        <f>BD.PD7[[#This Row],[Cant.]]*BD.PD7[[#This Row],[ Tasa ]]*BD.PD7[[#This Row],[ Precio Und.]]</f>
        <v>140501.32999999999</v>
      </c>
      <c r="O280" s="386">
        <v>0.01</v>
      </c>
      <c r="P280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280" s="243">
        <f>BD.PD7[[#This Row],[Ppto. Orden Interna '[DOP']]]/HLOOKUP("USD",$K$1:$L$2,2,FALSE)</f>
        <v>2183.1745123076921</v>
      </c>
      <c r="R280" s="381" t="s">
        <v>408</v>
      </c>
      <c r="S280" s="387"/>
      <c r="T280" s="387"/>
      <c r="U280" s="492" t="s">
        <v>406</v>
      </c>
      <c r="V280" s="493">
        <v>801672</v>
      </c>
      <c r="W280" s="494" t="s">
        <v>439</v>
      </c>
      <c r="X280" s="495">
        <v>21</v>
      </c>
      <c r="Y280" s="388">
        <v>1</v>
      </c>
      <c r="Z280" s="243">
        <f>BD.PD7[[#This Row],[Av.P1 '[%']]]*BD.PD7[[#This Row],[Ppto. Orden Interna '[DOP']]]</f>
        <v>141906.34329999998</v>
      </c>
      <c r="AA280" s="249"/>
      <c r="AB280" s="389"/>
      <c r="AC280" s="243">
        <f>BD.PD7[[#This Row],[Av.P2 '[%']]]*BD.PD7[[#This Row],[Ppto. Orden Interna '[DOP']]]</f>
        <v>0</v>
      </c>
      <c r="AD280" s="249"/>
      <c r="AE280" s="389"/>
      <c r="AF280" s="243">
        <f>BD.PD7[[#This Row],[Av.P3 '[%']]]*BD.PD7[[#This Row],[Ppto. Orden Interna '[DOP']]]</f>
        <v>0</v>
      </c>
      <c r="AG280" s="243"/>
      <c r="AH280" s="243"/>
      <c r="AI280" s="243">
        <f>BD.PD7[[#This Row],[Av.P2 '[%']]]*BD.PD7[[#This Row],[Ppto. Orden Interna '[DOP']]]</f>
        <v>0</v>
      </c>
      <c r="AJ280" s="243"/>
      <c r="AK280" s="243"/>
      <c r="AL280" s="243">
        <f>BD.PD7[[#This Row],[Av.P2 '[%']]]*BD.PD7[[#This Row],[Ppto. Orden Interna '[DOP']]]</f>
        <v>0</v>
      </c>
      <c r="AM280" s="496">
        <f>BD.PD7[[#This Row],[Pago 3]]+BD.PD7[[#This Row],[Pago 2]]+BD.PD7[[#This Row],[Pago 1]]</f>
        <v>141906.34329999998</v>
      </c>
      <c r="AN280" s="308" t="s">
        <v>244</v>
      </c>
      <c r="AO280" s="308" t="s">
        <v>245</v>
      </c>
      <c r="AP280" s="308" t="s">
        <v>246</v>
      </c>
      <c r="AQ280" s="308" t="s">
        <v>247</v>
      </c>
      <c r="AR280" s="308">
        <v>594</v>
      </c>
      <c r="AS280" s="308" t="s">
        <v>248</v>
      </c>
      <c r="AT280" s="249" t="s">
        <v>1277</v>
      </c>
      <c r="AU280" s="249" t="s">
        <v>1582</v>
      </c>
    </row>
    <row r="281" spans="1:47" hidden="1" x14ac:dyDescent="0.3">
      <c r="A281" s="174">
        <v>7.03</v>
      </c>
      <c r="B281" s="231"/>
      <c r="C281" s="232" t="str">
        <f>VLOOKUP(BD.PD7[[#This Row],[Pos]],PPto[],3,FALSE)</f>
        <v>7.03 Equipamiento Carniceria, Pescadería y Delicatesen</v>
      </c>
      <c r="D281" s="174" t="s">
        <v>23</v>
      </c>
      <c r="E281" s="305" t="str">
        <f>IF(BD.PD7[[#This Row],[.]]="*",VLOOKUP(BD.PD7[[#This Row],[Pos]],Presupuesto!A:H,7,FALSE),"")</f>
        <v/>
      </c>
      <c r="F281" s="502" t="s">
        <v>495</v>
      </c>
      <c r="G281" s="174" t="s">
        <v>1216</v>
      </c>
      <c r="H281" s="174"/>
      <c r="I281" s="497" t="s">
        <v>1223</v>
      </c>
      <c r="J281" s="382">
        <v>4</v>
      </c>
      <c r="K281" s="174" t="s">
        <v>260</v>
      </c>
      <c r="L281" s="383">
        <f>IF(BD.PD7[[#This Row],[Mon]]="DOP",1,HLOOKUP(BD.PD7[[#This Row],[Mon]],$K$1:$L$2,2,FALSE))</f>
        <v>1</v>
      </c>
      <c r="M281" s="384">
        <v>151549.5</v>
      </c>
      <c r="N281" s="243">
        <f>BD.PD7[[#This Row],[Cant.]]*BD.PD7[[#This Row],[ Tasa ]]*BD.PD7[[#This Row],[ Precio Und.]]</f>
        <v>606198</v>
      </c>
      <c r="O281" s="386">
        <v>0.01</v>
      </c>
      <c r="P281" s="243">
        <f>IF(BD.PD7[[#This Row],[Liquid. '[%']]]&lt;&gt;0,(BD.PD7[[#This Row],[Valor Neto '[DOP']]]*BD.PD7[[#This Row],[Liquid. '[%']]])+BD.PD7[[#This Row],[Valor Neto '[DOP']]],BD.PD7[[#This Row],[Valor Neto '[DOP']]])</f>
        <v>612259.98</v>
      </c>
      <c r="Q281" s="243">
        <f>BD.PD7[[#This Row],[Ppto. Orden Interna '[DOP']]]/HLOOKUP("USD",$K$1:$L$2,2,FALSE)</f>
        <v>9419.3843076923076</v>
      </c>
      <c r="R281" s="381" t="s">
        <v>408</v>
      </c>
      <c r="S281" s="387"/>
      <c r="T281" s="387"/>
      <c r="U281" s="492" t="s">
        <v>406</v>
      </c>
      <c r="V281" s="493">
        <v>801672</v>
      </c>
      <c r="W281" s="494" t="s">
        <v>439</v>
      </c>
      <c r="X281" s="495">
        <v>21</v>
      </c>
      <c r="Y281" s="388">
        <v>1</v>
      </c>
      <c r="Z281" s="243">
        <f>BD.PD7[[#This Row],[Av.P1 '[%']]]*BD.PD7[[#This Row],[Ppto. Orden Interna '[DOP']]]</f>
        <v>612259.98</v>
      </c>
      <c r="AA281" s="249"/>
      <c r="AB281" s="389"/>
      <c r="AC281" s="243">
        <f>BD.PD7[[#This Row],[Av.P2 '[%']]]*BD.PD7[[#This Row],[Ppto. Orden Interna '[DOP']]]</f>
        <v>0</v>
      </c>
      <c r="AD281" s="249"/>
      <c r="AE281" s="389"/>
      <c r="AF281" s="243">
        <f>BD.PD7[[#This Row],[Av.P3 '[%']]]*BD.PD7[[#This Row],[Ppto. Orden Interna '[DOP']]]</f>
        <v>0</v>
      </c>
      <c r="AG281" s="243"/>
      <c r="AH281" s="243"/>
      <c r="AI281" s="243">
        <f>BD.PD7[[#This Row],[Av.P2 '[%']]]*BD.PD7[[#This Row],[Ppto. Orden Interna '[DOP']]]</f>
        <v>0</v>
      </c>
      <c r="AJ281" s="243"/>
      <c r="AK281" s="243"/>
      <c r="AL281" s="243">
        <f>BD.PD7[[#This Row],[Av.P2 '[%']]]*BD.PD7[[#This Row],[Ppto. Orden Interna '[DOP']]]</f>
        <v>0</v>
      </c>
      <c r="AM281" s="496">
        <f>BD.PD7[[#This Row],[Pago 3]]+BD.PD7[[#This Row],[Pago 2]]+BD.PD7[[#This Row],[Pago 1]]</f>
        <v>612259.98</v>
      </c>
      <c r="AN281" s="308" t="s">
        <v>244</v>
      </c>
      <c r="AO281" s="308" t="s">
        <v>245</v>
      </c>
      <c r="AP281" s="308" t="s">
        <v>246</v>
      </c>
      <c r="AQ281" s="308" t="s">
        <v>247</v>
      </c>
      <c r="AR281" s="308">
        <v>594</v>
      </c>
      <c r="AS281" s="308" t="s">
        <v>248</v>
      </c>
      <c r="AT281" s="249" t="s">
        <v>1277</v>
      </c>
      <c r="AU281" s="249" t="s">
        <v>1582</v>
      </c>
    </row>
    <row r="282" spans="1:47" hidden="1" x14ac:dyDescent="0.3">
      <c r="A282" s="174">
        <v>7.03</v>
      </c>
      <c r="B282" s="231"/>
      <c r="C282" s="232" t="str">
        <f>VLOOKUP(BD.PD7[[#This Row],[Pos]],PPto[],3,FALSE)</f>
        <v>7.03 Equipamiento Carniceria, Pescadería y Delicatesen</v>
      </c>
      <c r="D282" s="174" t="s">
        <v>23</v>
      </c>
      <c r="E282" s="305" t="str">
        <f>IF(BD.PD7[[#This Row],[.]]="*",VLOOKUP(BD.PD7[[#This Row],[Pos]],Presupuesto!A:H,7,FALSE),"")</f>
        <v/>
      </c>
      <c r="F282" s="502" t="s">
        <v>496</v>
      </c>
      <c r="G282" s="174" t="s">
        <v>1216</v>
      </c>
      <c r="H282" s="174"/>
      <c r="I282" s="497" t="s">
        <v>1223</v>
      </c>
      <c r="J282" s="382">
        <v>4</v>
      </c>
      <c r="K282" s="174" t="s">
        <v>260</v>
      </c>
      <c r="L282" s="383">
        <f>IF(BD.PD7[[#This Row],[Mon]]="DOP",1,HLOOKUP(BD.PD7[[#This Row],[Mon]],$K$1:$L$2,2,FALSE))</f>
        <v>1</v>
      </c>
      <c r="M282" s="384">
        <v>1200</v>
      </c>
      <c r="N282" s="243">
        <f>BD.PD7[[#This Row],[Cant.]]*BD.PD7[[#This Row],[ Tasa ]]*BD.PD7[[#This Row],[ Precio Und.]]</f>
        <v>4800</v>
      </c>
      <c r="O282" s="386">
        <v>0.01</v>
      </c>
      <c r="P282" s="243">
        <f>IF(BD.PD7[[#This Row],[Liquid. '[%']]]&lt;&gt;0,(BD.PD7[[#This Row],[Valor Neto '[DOP']]]*BD.PD7[[#This Row],[Liquid. '[%']]])+BD.PD7[[#This Row],[Valor Neto '[DOP']]],BD.PD7[[#This Row],[Valor Neto '[DOP']]])</f>
        <v>4848</v>
      </c>
      <c r="Q282" s="243">
        <f>BD.PD7[[#This Row],[Ppto. Orden Interna '[DOP']]]/HLOOKUP("USD",$K$1:$L$2,2,FALSE)</f>
        <v>74.58461538461539</v>
      </c>
      <c r="R282" s="381" t="s">
        <v>408</v>
      </c>
      <c r="S282" s="387"/>
      <c r="T282" s="387"/>
      <c r="U282" s="492" t="s">
        <v>406</v>
      </c>
      <c r="V282" s="493">
        <v>801672</v>
      </c>
      <c r="W282" s="494" t="s">
        <v>439</v>
      </c>
      <c r="X282" s="495">
        <v>21</v>
      </c>
      <c r="Y282" s="388">
        <v>1</v>
      </c>
      <c r="Z282" s="243">
        <f>BD.PD7[[#This Row],[Av.P1 '[%']]]*BD.PD7[[#This Row],[Ppto. Orden Interna '[DOP']]]</f>
        <v>4848</v>
      </c>
      <c r="AA282" s="249"/>
      <c r="AB282" s="389"/>
      <c r="AC282" s="243">
        <f>BD.PD7[[#This Row],[Av.P2 '[%']]]*BD.PD7[[#This Row],[Ppto. Orden Interna '[DOP']]]</f>
        <v>0</v>
      </c>
      <c r="AD282" s="249"/>
      <c r="AE282" s="389"/>
      <c r="AF282" s="243">
        <f>BD.PD7[[#This Row],[Av.P3 '[%']]]*BD.PD7[[#This Row],[Ppto. Orden Interna '[DOP']]]</f>
        <v>0</v>
      </c>
      <c r="AG282" s="243"/>
      <c r="AH282" s="243"/>
      <c r="AI282" s="243">
        <f>BD.PD7[[#This Row],[Av.P2 '[%']]]*BD.PD7[[#This Row],[Ppto. Orden Interna '[DOP']]]</f>
        <v>0</v>
      </c>
      <c r="AJ282" s="243"/>
      <c r="AK282" s="243"/>
      <c r="AL282" s="243">
        <f>BD.PD7[[#This Row],[Av.P2 '[%']]]*BD.PD7[[#This Row],[Ppto. Orden Interna '[DOP']]]</f>
        <v>0</v>
      </c>
      <c r="AM282" s="496">
        <f>BD.PD7[[#This Row],[Pago 3]]+BD.PD7[[#This Row],[Pago 2]]+BD.PD7[[#This Row],[Pago 1]]</f>
        <v>4848</v>
      </c>
      <c r="AN282" s="308" t="s">
        <v>244</v>
      </c>
      <c r="AO282" s="308" t="s">
        <v>245</v>
      </c>
      <c r="AP282" s="308" t="s">
        <v>246</v>
      </c>
      <c r="AQ282" s="308" t="s">
        <v>247</v>
      </c>
      <c r="AR282" s="308">
        <v>594</v>
      </c>
      <c r="AS282" s="308" t="s">
        <v>248</v>
      </c>
      <c r="AT282" s="249" t="s">
        <v>1277</v>
      </c>
      <c r="AU282" s="249" t="s">
        <v>1582</v>
      </c>
    </row>
    <row r="283" spans="1:47" hidden="1" x14ac:dyDescent="0.3">
      <c r="A283" s="174">
        <v>7.03</v>
      </c>
      <c r="B283" s="231"/>
      <c r="C283" s="232" t="str">
        <f>VLOOKUP(BD.PD7[[#This Row],[Pos]],PPto[],3,FALSE)</f>
        <v>7.03 Equipamiento Carniceria, Pescadería y Delicatesen</v>
      </c>
      <c r="D283" s="174" t="s">
        <v>23</v>
      </c>
      <c r="E283" s="305" t="str">
        <f>IF(BD.PD7[[#This Row],[.]]="*",VLOOKUP(BD.PD7[[#This Row],[Pos]],Presupuesto!A:H,7,FALSE),"")</f>
        <v/>
      </c>
      <c r="F283" s="502" t="s">
        <v>497</v>
      </c>
      <c r="G283" s="174" t="s">
        <v>1216</v>
      </c>
      <c r="H283" s="174"/>
      <c r="I283" s="497" t="s">
        <v>1223</v>
      </c>
      <c r="J283" s="382">
        <v>4</v>
      </c>
      <c r="K283" s="174" t="s">
        <v>260</v>
      </c>
      <c r="L283" s="383">
        <f>IF(BD.PD7[[#This Row],[Mon]]="DOP",1,HLOOKUP(BD.PD7[[#This Row],[Mon]],$K$1:$L$2,2,FALSE))</f>
        <v>1</v>
      </c>
      <c r="M283" s="384">
        <v>1400</v>
      </c>
      <c r="N283" s="243">
        <f>BD.PD7[[#This Row],[Cant.]]*BD.PD7[[#This Row],[ Tasa ]]*BD.PD7[[#This Row],[ Precio Und.]]</f>
        <v>5600</v>
      </c>
      <c r="O283" s="386">
        <v>0.01</v>
      </c>
      <c r="P283" s="243">
        <f>IF(BD.PD7[[#This Row],[Liquid. '[%']]]&lt;&gt;0,(BD.PD7[[#This Row],[Valor Neto '[DOP']]]*BD.PD7[[#This Row],[Liquid. '[%']]])+BD.PD7[[#This Row],[Valor Neto '[DOP']]],BD.PD7[[#This Row],[Valor Neto '[DOP']]])</f>
        <v>5656</v>
      </c>
      <c r="Q283" s="243">
        <f>BD.PD7[[#This Row],[Ppto. Orden Interna '[DOP']]]/HLOOKUP("USD",$K$1:$L$2,2,FALSE)</f>
        <v>87.015384615384619</v>
      </c>
      <c r="R283" s="381" t="s">
        <v>408</v>
      </c>
      <c r="S283" s="387"/>
      <c r="T283" s="387"/>
      <c r="U283" s="492" t="s">
        <v>406</v>
      </c>
      <c r="V283" s="493">
        <v>801672</v>
      </c>
      <c r="W283" s="494" t="s">
        <v>439</v>
      </c>
      <c r="X283" s="495">
        <v>21</v>
      </c>
      <c r="Y283" s="388">
        <v>1</v>
      </c>
      <c r="Z283" s="243">
        <f>BD.PD7[[#This Row],[Av.P1 '[%']]]*BD.PD7[[#This Row],[Ppto. Orden Interna '[DOP']]]</f>
        <v>5656</v>
      </c>
      <c r="AA283" s="249"/>
      <c r="AB283" s="389"/>
      <c r="AC283" s="243">
        <f>BD.PD7[[#This Row],[Av.P2 '[%']]]*BD.PD7[[#This Row],[Ppto. Orden Interna '[DOP']]]</f>
        <v>0</v>
      </c>
      <c r="AD283" s="249"/>
      <c r="AE283" s="389"/>
      <c r="AF283" s="243">
        <f>BD.PD7[[#This Row],[Av.P3 '[%']]]*BD.PD7[[#This Row],[Ppto. Orden Interna '[DOP']]]</f>
        <v>0</v>
      </c>
      <c r="AG283" s="243"/>
      <c r="AH283" s="243"/>
      <c r="AI283" s="243">
        <f>BD.PD7[[#This Row],[Av.P2 '[%']]]*BD.PD7[[#This Row],[Ppto. Orden Interna '[DOP']]]</f>
        <v>0</v>
      </c>
      <c r="AJ283" s="243"/>
      <c r="AK283" s="243"/>
      <c r="AL283" s="243">
        <f>BD.PD7[[#This Row],[Av.P2 '[%']]]*BD.PD7[[#This Row],[Ppto. Orden Interna '[DOP']]]</f>
        <v>0</v>
      </c>
      <c r="AM283" s="496">
        <f>BD.PD7[[#This Row],[Pago 3]]+BD.PD7[[#This Row],[Pago 2]]+BD.PD7[[#This Row],[Pago 1]]</f>
        <v>5656</v>
      </c>
      <c r="AN283" s="308" t="s">
        <v>244</v>
      </c>
      <c r="AO283" s="308" t="s">
        <v>245</v>
      </c>
      <c r="AP283" s="308" t="s">
        <v>246</v>
      </c>
      <c r="AQ283" s="308" t="s">
        <v>247</v>
      </c>
      <c r="AR283" s="308">
        <v>594</v>
      </c>
      <c r="AS283" s="308" t="s">
        <v>248</v>
      </c>
      <c r="AT283" s="249" t="s">
        <v>1277</v>
      </c>
      <c r="AU283" s="249" t="s">
        <v>1582</v>
      </c>
    </row>
    <row r="284" spans="1:47" hidden="1" x14ac:dyDescent="0.3">
      <c r="A284" s="174">
        <v>7.03</v>
      </c>
      <c r="B284" s="231"/>
      <c r="C284" s="232" t="str">
        <f>VLOOKUP(BD.PD7[[#This Row],[Pos]],PPto[],3,FALSE)</f>
        <v>7.03 Equipamiento Carniceria, Pescadería y Delicatesen</v>
      </c>
      <c r="D284" s="174" t="s">
        <v>23</v>
      </c>
      <c r="E284" s="305" t="str">
        <f>IF(BD.PD7[[#This Row],[.]]="*",VLOOKUP(BD.PD7[[#This Row],[Pos]],Presupuesto!A:H,7,FALSE),"")</f>
        <v/>
      </c>
      <c r="F284" s="502" t="s">
        <v>498</v>
      </c>
      <c r="G284" s="174" t="s">
        <v>1216</v>
      </c>
      <c r="H284" s="174"/>
      <c r="I284" s="497" t="s">
        <v>1223</v>
      </c>
      <c r="J284" s="382">
        <v>1</v>
      </c>
      <c r="K284" s="174" t="s">
        <v>260</v>
      </c>
      <c r="L284" s="383">
        <f>IF(BD.PD7[[#This Row],[Mon]]="DOP",1,HLOOKUP(BD.PD7[[#This Row],[Mon]],$K$1:$L$2,2,FALSE))</f>
        <v>1</v>
      </c>
      <c r="M284" s="384">
        <v>397260.62</v>
      </c>
      <c r="N284" s="243">
        <f>BD.PD7[[#This Row],[Cant.]]*BD.PD7[[#This Row],[ Tasa ]]*BD.PD7[[#This Row],[ Precio Und.]]</f>
        <v>397260.62</v>
      </c>
      <c r="O284" s="386">
        <v>0.01</v>
      </c>
      <c r="P284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284" s="243">
        <f>BD.PD7[[#This Row],[Ppto. Orden Interna '[DOP']]]/HLOOKUP("USD",$K$1:$L$2,2,FALSE)</f>
        <v>6172.818864615384</v>
      </c>
      <c r="R284" s="381" t="s">
        <v>408</v>
      </c>
      <c r="S284" s="387"/>
      <c r="T284" s="387"/>
      <c r="U284" s="492" t="s">
        <v>406</v>
      </c>
      <c r="V284" s="493">
        <v>801672</v>
      </c>
      <c r="W284" s="494" t="s">
        <v>463</v>
      </c>
      <c r="X284" s="495">
        <v>21</v>
      </c>
      <c r="Y284" s="388">
        <v>1</v>
      </c>
      <c r="Z284" s="243">
        <f>BD.PD7[[#This Row],[Av.P1 '[%']]]*BD.PD7[[#This Row],[Ppto. Orden Interna '[DOP']]]</f>
        <v>401233.22619999998</v>
      </c>
      <c r="AA284" s="249"/>
      <c r="AB284" s="389"/>
      <c r="AC284" s="243">
        <f>BD.PD7[[#This Row],[Av.P2 '[%']]]*BD.PD7[[#This Row],[Ppto. Orden Interna '[DOP']]]</f>
        <v>0</v>
      </c>
      <c r="AD284" s="249"/>
      <c r="AE284" s="389"/>
      <c r="AF284" s="243">
        <f>BD.PD7[[#This Row],[Av.P3 '[%']]]*BD.PD7[[#This Row],[Ppto. Orden Interna '[DOP']]]</f>
        <v>0</v>
      </c>
      <c r="AG284" s="243"/>
      <c r="AH284" s="243"/>
      <c r="AI284" s="243">
        <f>BD.PD7[[#This Row],[Av.P2 '[%']]]*BD.PD7[[#This Row],[Ppto. Orden Interna '[DOP']]]</f>
        <v>0</v>
      </c>
      <c r="AJ284" s="243"/>
      <c r="AK284" s="243"/>
      <c r="AL284" s="243">
        <f>BD.PD7[[#This Row],[Av.P2 '[%']]]*BD.PD7[[#This Row],[Ppto. Orden Interna '[DOP']]]</f>
        <v>0</v>
      </c>
      <c r="AM284" s="496">
        <f>BD.PD7[[#This Row],[Pago 3]]+BD.PD7[[#This Row],[Pago 2]]+BD.PD7[[#This Row],[Pago 1]]</f>
        <v>401233.22619999998</v>
      </c>
      <c r="AN284" s="308" t="s">
        <v>244</v>
      </c>
      <c r="AO284" s="308" t="s">
        <v>245</v>
      </c>
      <c r="AP284" s="308" t="s">
        <v>246</v>
      </c>
      <c r="AQ284" s="308" t="s">
        <v>247</v>
      </c>
      <c r="AR284" s="308">
        <v>594</v>
      </c>
      <c r="AS284" s="308" t="s">
        <v>248</v>
      </c>
      <c r="AT284" s="249" t="s">
        <v>1277</v>
      </c>
      <c r="AU284" s="249" t="s">
        <v>1582</v>
      </c>
    </row>
    <row r="285" spans="1:47" hidden="1" x14ac:dyDescent="0.3">
      <c r="A285" s="174">
        <v>7.03</v>
      </c>
      <c r="B285" s="231"/>
      <c r="C285" s="232" t="str">
        <f>VLOOKUP(BD.PD7[[#This Row],[Pos]],PPto[],3,FALSE)</f>
        <v>7.03 Equipamiento Carniceria, Pescadería y Delicatesen</v>
      </c>
      <c r="D285" s="174" t="s">
        <v>23</v>
      </c>
      <c r="E285" s="305" t="str">
        <f>IF(BD.PD7[[#This Row],[.]]="*",VLOOKUP(BD.PD7[[#This Row],[Pos]],Presupuesto!A:H,7,FALSE),"")</f>
        <v/>
      </c>
      <c r="F285" s="502" t="s">
        <v>499</v>
      </c>
      <c r="G285" s="174" t="s">
        <v>1216</v>
      </c>
      <c r="H285" s="174"/>
      <c r="I285" s="497" t="s">
        <v>1223</v>
      </c>
      <c r="J285" s="382">
        <v>1</v>
      </c>
      <c r="K285" s="174" t="s">
        <v>260</v>
      </c>
      <c r="L285" s="383">
        <f>IF(BD.PD7[[#This Row],[Mon]]="DOP",1,HLOOKUP(BD.PD7[[#This Row],[Mon]],$K$1:$L$2,2,FALSE))</f>
        <v>1</v>
      </c>
      <c r="M285" s="384">
        <v>165106.71</v>
      </c>
      <c r="N285" s="243">
        <f>BD.PD7[[#This Row],[Cant.]]*BD.PD7[[#This Row],[ Tasa ]]*BD.PD7[[#This Row],[ Precio Und.]]</f>
        <v>165106.71</v>
      </c>
      <c r="O285" s="386">
        <v>0.01</v>
      </c>
      <c r="P285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285" s="243">
        <f>BD.PD7[[#This Row],[Ppto. Orden Interna '[DOP']]]/HLOOKUP("USD",$K$1:$L$2,2,FALSE)</f>
        <v>2565.5042630769226</v>
      </c>
      <c r="R285" s="381" t="s">
        <v>408</v>
      </c>
      <c r="S285" s="387"/>
      <c r="T285" s="387"/>
      <c r="U285" s="492" t="s">
        <v>406</v>
      </c>
      <c r="V285" s="493">
        <v>801672</v>
      </c>
      <c r="W285" s="494" t="s">
        <v>463</v>
      </c>
      <c r="X285" s="495">
        <v>21</v>
      </c>
      <c r="Y285" s="388">
        <v>1</v>
      </c>
      <c r="Z285" s="243">
        <f>BD.PD7[[#This Row],[Av.P1 '[%']]]*BD.PD7[[#This Row],[Ppto. Orden Interna '[DOP']]]</f>
        <v>166757.77709999998</v>
      </c>
      <c r="AA285" s="249"/>
      <c r="AB285" s="389"/>
      <c r="AC285" s="243">
        <f>BD.PD7[[#This Row],[Av.P2 '[%']]]*BD.PD7[[#This Row],[Ppto. Orden Interna '[DOP']]]</f>
        <v>0</v>
      </c>
      <c r="AD285" s="249"/>
      <c r="AE285" s="389"/>
      <c r="AF285" s="243">
        <f>BD.PD7[[#This Row],[Av.P3 '[%']]]*BD.PD7[[#This Row],[Ppto. Orden Interna '[DOP']]]</f>
        <v>0</v>
      </c>
      <c r="AG285" s="243"/>
      <c r="AH285" s="243"/>
      <c r="AI285" s="243">
        <f>BD.PD7[[#This Row],[Av.P2 '[%']]]*BD.PD7[[#This Row],[Ppto. Orden Interna '[DOP']]]</f>
        <v>0</v>
      </c>
      <c r="AJ285" s="243"/>
      <c r="AK285" s="243"/>
      <c r="AL285" s="243">
        <f>BD.PD7[[#This Row],[Av.P2 '[%']]]*BD.PD7[[#This Row],[Ppto. Orden Interna '[DOP']]]</f>
        <v>0</v>
      </c>
      <c r="AM285" s="496">
        <f>BD.PD7[[#This Row],[Pago 3]]+BD.PD7[[#This Row],[Pago 2]]+BD.PD7[[#This Row],[Pago 1]]</f>
        <v>166757.77709999998</v>
      </c>
      <c r="AN285" s="308" t="s">
        <v>244</v>
      </c>
      <c r="AO285" s="308" t="s">
        <v>245</v>
      </c>
      <c r="AP285" s="308" t="s">
        <v>246</v>
      </c>
      <c r="AQ285" s="308" t="s">
        <v>247</v>
      </c>
      <c r="AR285" s="308">
        <v>594</v>
      </c>
      <c r="AS285" s="308" t="s">
        <v>248</v>
      </c>
      <c r="AT285" s="249" t="s">
        <v>1277</v>
      </c>
      <c r="AU285" s="249" t="s">
        <v>1582</v>
      </c>
    </row>
    <row r="286" spans="1:47" hidden="1" x14ac:dyDescent="0.3">
      <c r="A286" s="174">
        <v>7.03</v>
      </c>
      <c r="B286" s="231"/>
      <c r="C286" s="232" t="str">
        <f>VLOOKUP(BD.PD7[[#This Row],[Pos]],PPto[],3,FALSE)</f>
        <v>7.03 Equipamiento Carniceria, Pescadería y Delicatesen</v>
      </c>
      <c r="D286" s="174" t="s">
        <v>23</v>
      </c>
      <c r="E286" s="305" t="str">
        <f>IF(BD.PD7[[#This Row],[.]]="*",VLOOKUP(BD.PD7[[#This Row],[Pos]],Presupuesto!A:H,7,FALSE),"")</f>
        <v/>
      </c>
      <c r="F286" s="502" t="s">
        <v>500</v>
      </c>
      <c r="G286" s="174" t="s">
        <v>1216</v>
      </c>
      <c r="H286" s="174"/>
      <c r="I286" s="497" t="s">
        <v>1223</v>
      </c>
      <c r="J286" s="382">
        <v>2</v>
      </c>
      <c r="K286" s="174" t="s">
        <v>260</v>
      </c>
      <c r="L286" s="383">
        <f>IF(BD.PD7[[#This Row],[Mon]]="DOP",1,HLOOKUP(BD.PD7[[#This Row],[Mon]],$K$1:$L$2,2,FALSE))</f>
        <v>1</v>
      </c>
      <c r="M286" s="384">
        <v>950</v>
      </c>
      <c r="N286" s="243">
        <f>BD.PD7[[#This Row],[Cant.]]*BD.PD7[[#This Row],[ Tasa ]]*BD.PD7[[#This Row],[ Precio Und.]]</f>
        <v>1900</v>
      </c>
      <c r="O286" s="386">
        <v>0.01</v>
      </c>
      <c r="P286" s="243">
        <f>IF(BD.PD7[[#This Row],[Liquid. '[%']]]&lt;&gt;0,(BD.PD7[[#This Row],[Valor Neto '[DOP']]]*BD.PD7[[#This Row],[Liquid. '[%']]])+BD.PD7[[#This Row],[Valor Neto '[DOP']]],BD.PD7[[#This Row],[Valor Neto '[DOP']]])</f>
        <v>1919</v>
      </c>
      <c r="Q286" s="243">
        <f>BD.PD7[[#This Row],[Ppto. Orden Interna '[DOP']]]/HLOOKUP("USD",$K$1:$L$2,2,FALSE)</f>
        <v>29.523076923076925</v>
      </c>
      <c r="R286" s="381" t="s">
        <v>408</v>
      </c>
      <c r="S286" s="387"/>
      <c r="T286" s="387"/>
      <c r="U286" s="492" t="s">
        <v>406</v>
      </c>
      <c r="V286" s="493">
        <v>801672</v>
      </c>
      <c r="W286" s="494" t="s">
        <v>439</v>
      </c>
      <c r="X286" s="495">
        <v>21</v>
      </c>
      <c r="Y286" s="388">
        <v>1</v>
      </c>
      <c r="Z286" s="243">
        <f>BD.PD7[[#This Row],[Av.P1 '[%']]]*BD.PD7[[#This Row],[Ppto. Orden Interna '[DOP']]]</f>
        <v>1919</v>
      </c>
      <c r="AA286" s="249"/>
      <c r="AB286" s="389"/>
      <c r="AC286" s="243">
        <f>BD.PD7[[#This Row],[Av.P2 '[%']]]*BD.PD7[[#This Row],[Ppto. Orden Interna '[DOP']]]</f>
        <v>0</v>
      </c>
      <c r="AD286" s="249"/>
      <c r="AE286" s="389"/>
      <c r="AF286" s="243">
        <f>BD.PD7[[#This Row],[Av.P3 '[%']]]*BD.PD7[[#This Row],[Ppto. Orden Interna '[DOP']]]</f>
        <v>0</v>
      </c>
      <c r="AG286" s="243"/>
      <c r="AH286" s="243"/>
      <c r="AI286" s="243">
        <f>BD.PD7[[#This Row],[Av.P2 '[%']]]*BD.PD7[[#This Row],[Ppto. Orden Interna '[DOP']]]</f>
        <v>0</v>
      </c>
      <c r="AJ286" s="243"/>
      <c r="AK286" s="243"/>
      <c r="AL286" s="243">
        <f>BD.PD7[[#This Row],[Av.P2 '[%']]]*BD.PD7[[#This Row],[Ppto. Orden Interna '[DOP']]]</f>
        <v>0</v>
      </c>
      <c r="AM286" s="496">
        <f>BD.PD7[[#This Row],[Pago 3]]+BD.PD7[[#This Row],[Pago 2]]+BD.PD7[[#This Row],[Pago 1]]</f>
        <v>1919</v>
      </c>
      <c r="AN286" s="308" t="s">
        <v>244</v>
      </c>
      <c r="AO286" s="308" t="s">
        <v>245</v>
      </c>
      <c r="AP286" s="308" t="s">
        <v>246</v>
      </c>
      <c r="AQ286" s="308" t="s">
        <v>247</v>
      </c>
      <c r="AR286" s="308">
        <v>594</v>
      </c>
      <c r="AS286" s="308" t="s">
        <v>248</v>
      </c>
      <c r="AT286" s="249" t="s">
        <v>1277</v>
      </c>
      <c r="AU286" s="249" t="s">
        <v>1582</v>
      </c>
    </row>
    <row r="287" spans="1:47" hidden="1" x14ac:dyDescent="0.3">
      <c r="A287" s="174">
        <v>7.03</v>
      </c>
      <c r="B287" s="231"/>
      <c r="C287" s="232" t="str">
        <f>VLOOKUP(BD.PD7[[#This Row],[Pos]],PPto[],3,FALSE)</f>
        <v>7.03 Equipamiento Carniceria, Pescadería y Delicatesen</v>
      </c>
      <c r="D287" s="174" t="s">
        <v>23</v>
      </c>
      <c r="E287" s="305" t="str">
        <f>IF(BD.PD7[[#This Row],[.]]="*",VLOOKUP(BD.PD7[[#This Row],[Pos]],Presupuesto!A:H,7,FALSE),"")</f>
        <v/>
      </c>
      <c r="F287" s="502" t="s">
        <v>501</v>
      </c>
      <c r="G287" s="174" t="s">
        <v>1216</v>
      </c>
      <c r="H287" s="174"/>
      <c r="I287" s="497" t="s">
        <v>1223</v>
      </c>
      <c r="J287" s="382">
        <v>1</v>
      </c>
      <c r="K287" s="174" t="s">
        <v>260</v>
      </c>
      <c r="L287" s="383">
        <f>IF(BD.PD7[[#This Row],[Mon]]="DOP",1,HLOOKUP(BD.PD7[[#This Row],[Mon]],$K$1:$L$2,2,FALSE))</f>
        <v>1</v>
      </c>
      <c r="M287" s="384">
        <v>950</v>
      </c>
      <c r="N287" s="243">
        <f>BD.PD7[[#This Row],[Cant.]]*BD.PD7[[#This Row],[ Tasa ]]*BD.PD7[[#This Row],[ Precio Und.]]</f>
        <v>950</v>
      </c>
      <c r="O287" s="386">
        <v>0.01</v>
      </c>
      <c r="P287" s="243">
        <f>IF(BD.PD7[[#This Row],[Liquid. '[%']]]&lt;&gt;0,(BD.PD7[[#This Row],[Valor Neto '[DOP']]]*BD.PD7[[#This Row],[Liquid. '[%']]])+BD.PD7[[#This Row],[Valor Neto '[DOP']]],BD.PD7[[#This Row],[Valor Neto '[DOP']]])</f>
        <v>959.5</v>
      </c>
      <c r="Q287" s="243">
        <f>BD.PD7[[#This Row],[Ppto. Orden Interna '[DOP']]]/HLOOKUP("USD",$K$1:$L$2,2,FALSE)</f>
        <v>14.761538461538462</v>
      </c>
      <c r="R287" s="381" t="s">
        <v>408</v>
      </c>
      <c r="S287" s="387"/>
      <c r="T287" s="387"/>
      <c r="U287" s="492" t="s">
        <v>406</v>
      </c>
      <c r="V287" s="493">
        <v>801672</v>
      </c>
      <c r="W287" s="494" t="s">
        <v>439</v>
      </c>
      <c r="X287" s="495">
        <v>21</v>
      </c>
      <c r="Y287" s="388">
        <v>1</v>
      </c>
      <c r="Z287" s="243">
        <f>BD.PD7[[#This Row],[Av.P1 '[%']]]*BD.PD7[[#This Row],[Ppto. Orden Interna '[DOP']]]</f>
        <v>959.5</v>
      </c>
      <c r="AA287" s="249"/>
      <c r="AB287" s="389"/>
      <c r="AC287" s="243">
        <f>BD.PD7[[#This Row],[Av.P2 '[%']]]*BD.PD7[[#This Row],[Ppto. Orden Interna '[DOP']]]</f>
        <v>0</v>
      </c>
      <c r="AD287" s="249"/>
      <c r="AE287" s="389"/>
      <c r="AF287" s="243">
        <f>BD.PD7[[#This Row],[Av.P3 '[%']]]*BD.PD7[[#This Row],[Ppto. Orden Interna '[DOP']]]</f>
        <v>0</v>
      </c>
      <c r="AG287" s="243"/>
      <c r="AH287" s="243"/>
      <c r="AI287" s="243">
        <f>BD.PD7[[#This Row],[Av.P2 '[%']]]*BD.PD7[[#This Row],[Ppto. Orden Interna '[DOP']]]</f>
        <v>0</v>
      </c>
      <c r="AJ287" s="243"/>
      <c r="AK287" s="243"/>
      <c r="AL287" s="243">
        <f>BD.PD7[[#This Row],[Av.P2 '[%']]]*BD.PD7[[#This Row],[Ppto. Orden Interna '[DOP']]]</f>
        <v>0</v>
      </c>
      <c r="AM287" s="496">
        <f>BD.PD7[[#This Row],[Pago 3]]+BD.PD7[[#This Row],[Pago 2]]+BD.PD7[[#This Row],[Pago 1]]</f>
        <v>959.5</v>
      </c>
      <c r="AN287" s="308" t="s">
        <v>244</v>
      </c>
      <c r="AO287" s="308" t="s">
        <v>245</v>
      </c>
      <c r="AP287" s="308" t="s">
        <v>246</v>
      </c>
      <c r="AQ287" s="308" t="s">
        <v>247</v>
      </c>
      <c r="AR287" s="308">
        <v>594</v>
      </c>
      <c r="AS287" s="308" t="s">
        <v>248</v>
      </c>
      <c r="AT287" s="249" t="s">
        <v>1277</v>
      </c>
      <c r="AU287" s="249" t="s">
        <v>1582</v>
      </c>
    </row>
    <row r="288" spans="1:47" hidden="1" x14ac:dyDescent="0.3">
      <c r="A288" s="174">
        <v>7.03</v>
      </c>
      <c r="B288" s="231"/>
      <c r="C288" s="232" t="str">
        <f>VLOOKUP(BD.PD7[[#This Row],[Pos]],PPto[],3,FALSE)</f>
        <v>7.03 Equipamiento Carniceria, Pescadería y Delicatesen</v>
      </c>
      <c r="D288" s="174" t="s">
        <v>23</v>
      </c>
      <c r="E288" s="305" t="str">
        <f>IF(BD.PD7[[#This Row],[.]]="*",VLOOKUP(BD.PD7[[#This Row],[Pos]],Presupuesto!A:H,7,FALSE),"")</f>
        <v/>
      </c>
      <c r="F288" s="502" t="s">
        <v>502</v>
      </c>
      <c r="G288" s="174" t="s">
        <v>1216</v>
      </c>
      <c r="H288" s="174"/>
      <c r="I288" s="497" t="s">
        <v>1223</v>
      </c>
      <c r="J288" s="382">
        <v>3</v>
      </c>
      <c r="K288" s="174" t="s">
        <v>260</v>
      </c>
      <c r="L288" s="383">
        <f>IF(BD.PD7[[#This Row],[Mon]]="DOP",1,HLOOKUP(BD.PD7[[#This Row],[Mon]],$K$1:$L$2,2,FALSE))</f>
        <v>1</v>
      </c>
      <c r="M288" s="384">
        <v>1619.7299999999998</v>
      </c>
      <c r="N288" s="243">
        <f>BD.PD7[[#This Row],[Cant.]]*BD.PD7[[#This Row],[ Tasa ]]*BD.PD7[[#This Row],[ Precio Und.]]</f>
        <v>4859.1899999999996</v>
      </c>
      <c r="O288" s="386">
        <v>0.01</v>
      </c>
      <c r="P288" s="243">
        <f>IF(BD.PD7[[#This Row],[Liquid. '[%']]]&lt;&gt;0,(BD.PD7[[#This Row],[Valor Neto '[DOP']]]*BD.PD7[[#This Row],[Liquid. '[%']]])+BD.PD7[[#This Row],[Valor Neto '[DOP']]],BD.PD7[[#This Row],[Valor Neto '[DOP']]])</f>
        <v>4907.7819</v>
      </c>
      <c r="Q288" s="243">
        <f>BD.PD7[[#This Row],[Ppto. Orden Interna '[DOP']]]/HLOOKUP("USD",$K$1:$L$2,2,FALSE)</f>
        <v>75.50433692307692</v>
      </c>
      <c r="R288" s="381" t="s">
        <v>408</v>
      </c>
      <c r="S288" s="387"/>
      <c r="T288" s="387"/>
      <c r="U288" s="492" t="s">
        <v>406</v>
      </c>
      <c r="V288" s="493">
        <v>801672</v>
      </c>
      <c r="W288" s="494" t="s">
        <v>439</v>
      </c>
      <c r="X288" s="495">
        <v>21</v>
      </c>
      <c r="Y288" s="388">
        <v>1</v>
      </c>
      <c r="Z288" s="243">
        <f>BD.PD7[[#This Row],[Av.P1 '[%']]]*BD.PD7[[#This Row],[Ppto. Orden Interna '[DOP']]]</f>
        <v>4907.7819</v>
      </c>
      <c r="AA288" s="249"/>
      <c r="AB288" s="389"/>
      <c r="AC288" s="243">
        <f>BD.PD7[[#This Row],[Av.P2 '[%']]]*BD.PD7[[#This Row],[Ppto. Orden Interna '[DOP']]]</f>
        <v>0</v>
      </c>
      <c r="AD288" s="249"/>
      <c r="AE288" s="389"/>
      <c r="AF288" s="243">
        <f>BD.PD7[[#This Row],[Av.P3 '[%']]]*BD.PD7[[#This Row],[Ppto. Orden Interna '[DOP']]]</f>
        <v>0</v>
      </c>
      <c r="AG288" s="243"/>
      <c r="AH288" s="243"/>
      <c r="AI288" s="243">
        <f>BD.PD7[[#This Row],[Av.P2 '[%']]]*BD.PD7[[#This Row],[Ppto. Orden Interna '[DOP']]]</f>
        <v>0</v>
      </c>
      <c r="AJ288" s="243"/>
      <c r="AK288" s="243"/>
      <c r="AL288" s="243">
        <f>BD.PD7[[#This Row],[Av.P2 '[%']]]*BD.PD7[[#This Row],[Ppto. Orden Interna '[DOP']]]</f>
        <v>0</v>
      </c>
      <c r="AM288" s="496">
        <f>BD.PD7[[#This Row],[Pago 3]]+BD.PD7[[#This Row],[Pago 2]]+BD.PD7[[#This Row],[Pago 1]]</f>
        <v>4907.7819</v>
      </c>
      <c r="AN288" s="308" t="s">
        <v>244</v>
      </c>
      <c r="AO288" s="308" t="s">
        <v>245</v>
      </c>
      <c r="AP288" s="308" t="s">
        <v>246</v>
      </c>
      <c r="AQ288" s="308" t="s">
        <v>247</v>
      </c>
      <c r="AR288" s="308">
        <v>594</v>
      </c>
      <c r="AS288" s="308" t="s">
        <v>248</v>
      </c>
      <c r="AT288" s="249" t="s">
        <v>1277</v>
      </c>
      <c r="AU288" s="249" t="s">
        <v>1582</v>
      </c>
    </row>
    <row r="289" spans="1:47" hidden="1" x14ac:dyDescent="0.3">
      <c r="A289" s="174">
        <v>7.03</v>
      </c>
      <c r="B289" s="231"/>
      <c r="C289" s="232" t="str">
        <f>VLOOKUP(BD.PD7[[#This Row],[Pos]],PPto[],3,FALSE)</f>
        <v>7.03 Equipamiento Carniceria, Pescadería y Delicatesen</v>
      </c>
      <c r="D289" s="174" t="s">
        <v>23</v>
      </c>
      <c r="E289" s="305" t="str">
        <f>IF(BD.PD7[[#This Row],[.]]="*",VLOOKUP(BD.PD7[[#This Row],[Pos]],Presupuesto!A:H,7,FALSE),"")</f>
        <v/>
      </c>
      <c r="F289" s="502" t="s">
        <v>503</v>
      </c>
      <c r="G289" s="174" t="s">
        <v>1216</v>
      </c>
      <c r="H289" s="174"/>
      <c r="I289" s="497" t="s">
        <v>1223</v>
      </c>
      <c r="J289" s="382">
        <v>2</v>
      </c>
      <c r="K289" s="174" t="s">
        <v>260</v>
      </c>
      <c r="L289" s="383">
        <f>IF(BD.PD7[[#This Row],[Mon]]="DOP",1,HLOOKUP(BD.PD7[[#This Row],[Mon]],$K$1:$L$2,2,FALSE))</f>
        <v>1</v>
      </c>
      <c r="M289" s="384">
        <v>8808.0550000000003</v>
      </c>
      <c r="N289" s="243">
        <f>BD.PD7[[#This Row],[Cant.]]*BD.PD7[[#This Row],[ Tasa ]]*BD.PD7[[#This Row],[ Precio Und.]]</f>
        <v>17616.11</v>
      </c>
      <c r="O289" s="386">
        <v>0.01</v>
      </c>
      <c r="P289" s="243">
        <f>IF(BD.PD7[[#This Row],[Liquid. '[%']]]&lt;&gt;0,(BD.PD7[[#This Row],[Valor Neto '[DOP']]]*BD.PD7[[#This Row],[Liquid. '[%']]])+BD.PD7[[#This Row],[Valor Neto '[DOP']]],BD.PD7[[#This Row],[Valor Neto '[DOP']]])</f>
        <v>17792.271100000002</v>
      </c>
      <c r="Q289" s="243">
        <f>BD.PD7[[#This Row],[Ppto. Orden Interna '[DOP']]]/HLOOKUP("USD",$K$1:$L$2,2,FALSE)</f>
        <v>273.72724769230774</v>
      </c>
      <c r="R289" s="381" t="s">
        <v>408</v>
      </c>
      <c r="S289" s="387"/>
      <c r="T289" s="387"/>
      <c r="U289" s="492" t="s">
        <v>406</v>
      </c>
      <c r="V289" s="493">
        <v>801672</v>
      </c>
      <c r="W289" s="494" t="s">
        <v>463</v>
      </c>
      <c r="X289" s="495">
        <v>21</v>
      </c>
      <c r="Y289" s="388">
        <v>1</v>
      </c>
      <c r="Z289" s="243">
        <f>BD.PD7[[#This Row],[Av.P1 '[%']]]*BD.PD7[[#This Row],[Ppto. Orden Interna '[DOP']]]</f>
        <v>17792.271100000002</v>
      </c>
      <c r="AA289" s="249"/>
      <c r="AB289" s="389"/>
      <c r="AC289" s="243">
        <f>BD.PD7[[#This Row],[Av.P2 '[%']]]*BD.PD7[[#This Row],[Ppto. Orden Interna '[DOP']]]</f>
        <v>0</v>
      </c>
      <c r="AD289" s="249"/>
      <c r="AE289" s="389"/>
      <c r="AF289" s="243">
        <f>BD.PD7[[#This Row],[Av.P3 '[%']]]*BD.PD7[[#This Row],[Ppto. Orden Interna '[DOP']]]</f>
        <v>0</v>
      </c>
      <c r="AG289" s="243"/>
      <c r="AH289" s="243"/>
      <c r="AI289" s="243">
        <f>BD.PD7[[#This Row],[Av.P2 '[%']]]*BD.PD7[[#This Row],[Ppto. Orden Interna '[DOP']]]</f>
        <v>0</v>
      </c>
      <c r="AJ289" s="243"/>
      <c r="AK289" s="243"/>
      <c r="AL289" s="243">
        <f>BD.PD7[[#This Row],[Av.P2 '[%']]]*BD.PD7[[#This Row],[Ppto. Orden Interna '[DOP']]]</f>
        <v>0</v>
      </c>
      <c r="AM289" s="496">
        <f>BD.PD7[[#This Row],[Pago 3]]+BD.PD7[[#This Row],[Pago 2]]+BD.PD7[[#This Row],[Pago 1]]</f>
        <v>17792.271100000002</v>
      </c>
      <c r="AN289" s="308" t="s">
        <v>244</v>
      </c>
      <c r="AO289" s="308" t="s">
        <v>245</v>
      </c>
      <c r="AP289" s="308" t="s">
        <v>246</v>
      </c>
      <c r="AQ289" s="308" t="s">
        <v>247</v>
      </c>
      <c r="AR289" s="308">
        <v>594</v>
      </c>
      <c r="AS289" s="308" t="s">
        <v>248</v>
      </c>
      <c r="AT289" s="249" t="s">
        <v>1277</v>
      </c>
      <c r="AU289" s="249" t="s">
        <v>1582</v>
      </c>
    </row>
    <row r="290" spans="1:47" hidden="1" x14ac:dyDescent="0.3">
      <c r="A290" s="174">
        <v>7.03</v>
      </c>
      <c r="B290" s="231"/>
      <c r="C290" s="232" t="str">
        <f>VLOOKUP(BD.PD7[[#This Row],[Pos]],PPto[],3,FALSE)</f>
        <v>7.03 Equipamiento Carniceria, Pescadería y Delicatesen</v>
      </c>
      <c r="D290" s="174" t="s">
        <v>23</v>
      </c>
      <c r="E290" s="305" t="str">
        <f>IF(BD.PD7[[#This Row],[.]]="*",VLOOKUP(BD.PD7[[#This Row],[Pos]],Presupuesto!A:H,7,FALSE),"")</f>
        <v/>
      </c>
      <c r="F290" s="502" t="s">
        <v>504</v>
      </c>
      <c r="G290" s="174" t="s">
        <v>1216</v>
      </c>
      <c r="H290" s="174"/>
      <c r="I290" s="497" t="s">
        <v>1223</v>
      </c>
      <c r="J290" s="382">
        <v>3</v>
      </c>
      <c r="K290" s="174" t="s">
        <v>260</v>
      </c>
      <c r="L290" s="383">
        <f>IF(BD.PD7[[#This Row],[Mon]]="DOP",1,HLOOKUP(BD.PD7[[#This Row],[Mon]],$K$1:$L$2,2,FALSE))</f>
        <v>1</v>
      </c>
      <c r="M290" s="384">
        <v>8546.76</v>
      </c>
      <c r="N290" s="243">
        <f>BD.PD7[[#This Row],[Cant.]]*BD.PD7[[#This Row],[ Tasa ]]*BD.PD7[[#This Row],[ Precio Und.]]</f>
        <v>25640.28</v>
      </c>
      <c r="O290" s="386">
        <v>0.01</v>
      </c>
      <c r="P290" s="243">
        <f>IF(BD.PD7[[#This Row],[Liquid. '[%']]]&lt;&gt;0,(BD.PD7[[#This Row],[Valor Neto '[DOP']]]*BD.PD7[[#This Row],[Liquid. '[%']]])+BD.PD7[[#This Row],[Valor Neto '[DOP']]],BD.PD7[[#This Row],[Valor Neto '[DOP']]])</f>
        <v>25896.682799999999</v>
      </c>
      <c r="Q290" s="243">
        <f>BD.PD7[[#This Row],[Ppto. Orden Interna '[DOP']]]/HLOOKUP("USD",$K$1:$L$2,2,FALSE)</f>
        <v>398.41050461538458</v>
      </c>
      <c r="R290" s="381" t="s">
        <v>408</v>
      </c>
      <c r="S290" s="387"/>
      <c r="T290" s="387"/>
      <c r="U290" s="492" t="s">
        <v>406</v>
      </c>
      <c r="V290" s="493">
        <v>801672</v>
      </c>
      <c r="W290" s="494" t="s">
        <v>463</v>
      </c>
      <c r="X290" s="495">
        <v>21</v>
      </c>
      <c r="Y290" s="388">
        <v>1</v>
      </c>
      <c r="Z290" s="243">
        <f>BD.PD7[[#This Row],[Av.P1 '[%']]]*BD.PD7[[#This Row],[Ppto. Orden Interna '[DOP']]]</f>
        <v>25896.682799999999</v>
      </c>
      <c r="AA290" s="495"/>
      <c r="AB290" s="388"/>
      <c r="AC290" s="243">
        <f>BD.PD7[[#This Row],[Av.P2 '[%']]]*BD.PD7[[#This Row],[Ppto. Orden Interna '[DOP']]]</f>
        <v>0</v>
      </c>
      <c r="AD290" s="249"/>
      <c r="AE290" s="389"/>
      <c r="AF290" s="243">
        <f>BD.PD7[[#This Row],[Av.P3 '[%']]]*BD.PD7[[#This Row],[Ppto. Orden Interna '[DOP']]]</f>
        <v>0</v>
      </c>
      <c r="AG290" s="243"/>
      <c r="AH290" s="243"/>
      <c r="AI290" s="243">
        <f>BD.PD7[[#This Row],[Av.P2 '[%']]]*BD.PD7[[#This Row],[Ppto. Orden Interna '[DOP']]]</f>
        <v>0</v>
      </c>
      <c r="AJ290" s="243"/>
      <c r="AK290" s="243"/>
      <c r="AL290" s="243">
        <f>BD.PD7[[#This Row],[Av.P2 '[%']]]*BD.PD7[[#This Row],[Ppto. Orden Interna '[DOP']]]</f>
        <v>0</v>
      </c>
      <c r="AM290" s="496">
        <f>BD.PD7[[#This Row],[Pago 3]]+BD.PD7[[#This Row],[Pago 2]]+BD.PD7[[#This Row],[Pago 1]]</f>
        <v>25896.682799999999</v>
      </c>
      <c r="AN290" s="308" t="s">
        <v>244</v>
      </c>
      <c r="AO290" s="308" t="s">
        <v>245</v>
      </c>
      <c r="AP290" s="308" t="s">
        <v>246</v>
      </c>
      <c r="AQ290" s="308" t="s">
        <v>247</v>
      </c>
      <c r="AR290" s="308">
        <v>594</v>
      </c>
      <c r="AS290" s="308" t="s">
        <v>248</v>
      </c>
      <c r="AT290" s="249" t="s">
        <v>1277</v>
      </c>
      <c r="AU290" s="249" t="s">
        <v>1582</v>
      </c>
    </row>
    <row r="291" spans="1:47" hidden="1" x14ac:dyDescent="0.3">
      <c r="A291" s="174">
        <v>7.03</v>
      </c>
      <c r="B291" s="231"/>
      <c r="C291" s="232" t="str">
        <f>VLOOKUP(BD.PD7[[#This Row],[Pos]],PPto[],3,FALSE)</f>
        <v>7.03 Equipamiento Carniceria, Pescadería y Delicatesen</v>
      </c>
      <c r="D291" s="174" t="s">
        <v>23</v>
      </c>
      <c r="E291" s="305" t="str">
        <f>IF(BD.PD7[[#This Row],[.]]="*",VLOOKUP(BD.PD7[[#This Row],[Pos]],Presupuesto!A:H,7,FALSE),"")</f>
        <v/>
      </c>
      <c r="F291" s="502" t="s">
        <v>505</v>
      </c>
      <c r="G291" s="174" t="s">
        <v>1216</v>
      </c>
      <c r="H291" s="174"/>
      <c r="I291" s="497" t="s">
        <v>1223</v>
      </c>
      <c r="J291" s="382">
        <v>1</v>
      </c>
      <c r="K291" s="174" t="s">
        <v>260</v>
      </c>
      <c r="L291" s="383">
        <f>IF(BD.PD7[[#This Row],[Mon]]="DOP",1,HLOOKUP(BD.PD7[[#This Row],[Mon]],$K$1:$L$2,2,FALSE))</f>
        <v>1</v>
      </c>
      <c r="M291" s="384">
        <v>8316.0499999999993</v>
      </c>
      <c r="N291" s="243">
        <f>BD.PD7[[#This Row],[Cant.]]*BD.PD7[[#This Row],[ Tasa ]]*BD.PD7[[#This Row],[ Precio Und.]]</f>
        <v>8316.0499999999993</v>
      </c>
      <c r="O291" s="386">
        <v>0.01</v>
      </c>
      <c r="P291" s="243">
        <f>IF(BD.PD7[[#This Row],[Liquid. '[%']]]&lt;&gt;0,(BD.PD7[[#This Row],[Valor Neto '[DOP']]]*BD.PD7[[#This Row],[Liquid. '[%']]])+BD.PD7[[#This Row],[Valor Neto '[DOP']]],BD.PD7[[#This Row],[Valor Neto '[DOP']]])</f>
        <v>8399.2104999999992</v>
      </c>
      <c r="Q291" s="243">
        <f>BD.PD7[[#This Row],[Ppto. Orden Interna '[DOP']]]/HLOOKUP("USD",$K$1:$L$2,2,FALSE)</f>
        <v>129.21862307692305</v>
      </c>
      <c r="R291" s="381" t="s">
        <v>408</v>
      </c>
      <c r="S291" s="387"/>
      <c r="T291" s="387"/>
      <c r="U291" s="492" t="s">
        <v>406</v>
      </c>
      <c r="V291" s="493">
        <v>801672</v>
      </c>
      <c r="W291" s="494" t="s">
        <v>463</v>
      </c>
      <c r="X291" s="495">
        <v>21</v>
      </c>
      <c r="Y291" s="388">
        <v>1</v>
      </c>
      <c r="Z291" s="243">
        <f>BD.PD7[[#This Row],[Av.P1 '[%']]]*BD.PD7[[#This Row],[Ppto. Orden Interna '[DOP']]]</f>
        <v>8399.2104999999992</v>
      </c>
      <c r="AA291" s="249"/>
      <c r="AB291" s="389"/>
      <c r="AC291" s="243">
        <f>BD.PD7[[#This Row],[Av.P2 '[%']]]*BD.PD7[[#This Row],[Ppto. Orden Interna '[DOP']]]</f>
        <v>0</v>
      </c>
      <c r="AD291" s="249"/>
      <c r="AE291" s="389"/>
      <c r="AF291" s="243">
        <f>BD.PD7[[#This Row],[Av.P3 '[%']]]*BD.PD7[[#This Row],[Ppto. Orden Interna '[DOP']]]</f>
        <v>0</v>
      </c>
      <c r="AG291" s="243"/>
      <c r="AH291" s="243"/>
      <c r="AI291" s="243">
        <f>BD.PD7[[#This Row],[Av.P2 '[%']]]*BD.PD7[[#This Row],[Ppto. Orden Interna '[DOP']]]</f>
        <v>0</v>
      </c>
      <c r="AJ291" s="243"/>
      <c r="AK291" s="243"/>
      <c r="AL291" s="243">
        <f>BD.PD7[[#This Row],[Av.P2 '[%']]]*BD.PD7[[#This Row],[Ppto. Orden Interna '[DOP']]]</f>
        <v>0</v>
      </c>
      <c r="AM291" s="496">
        <f>BD.PD7[[#This Row],[Pago 3]]+BD.PD7[[#This Row],[Pago 2]]+BD.PD7[[#This Row],[Pago 1]]</f>
        <v>8399.2104999999992</v>
      </c>
      <c r="AN291" s="308" t="s">
        <v>244</v>
      </c>
      <c r="AO291" s="308" t="s">
        <v>245</v>
      </c>
      <c r="AP291" s="308" t="s">
        <v>246</v>
      </c>
      <c r="AQ291" s="308" t="s">
        <v>247</v>
      </c>
      <c r="AR291" s="308">
        <v>594</v>
      </c>
      <c r="AS291" s="308" t="s">
        <v>248</v>
      </c>
      <c r="AT291" s="249" t="s">
        <v>1277</v>
      </c>
      <c r="AU291" s="249" t="s">
        <v>1582</v>
      </c>
    </row>
    <row r="292" spans="1:47" hidden="1" x14ac:dyDescent="0.3">
      <c r="A292" s="174">
        <v>7.03</v>
      </c>
      <c r="B292" s="231"/>
      <c r="C292" s="232" t="str">
        <f>VLOOKUP(BD.PD7[[#This Row],[Pos]],PPto[],3,FALSE)</f>
        <v>7.03 Equipamiento Carniceria, Pescadería y Delicatesen</v>
      </c>
      <c r="D292" s="174" t="s">
        <v>23</v>
      </c>
      <c r="E292" s="305" t="str">
        <f>IF(BD.PD7[[#This Row],[.]]="*",VLOOKUP(BD.PD7[[#This Row],[Pos]],Presupuesto!A:H,7,FALSE),"")</f>
        <v/>
      </c>
      <c r="F292" s="502" t="s">
        <v>506</v>
      </c>
      <c r="G292" s="174" t="s">
        <v>1216</v>
      </c>
      <c r="H292" s="174"/>
      <c r="I292" s="497" t="s">
        <v>1223</v>
      </c>
      <c r="J292" s="382">
        <v>2</v>
      </c>
      <c r="K292" s="174" t="s">
        <v>260</v>
      </c>
      <c r="L292" s="383">
        <f>IF(BD.PD7[[#This Row],[Mon]]="DOP",1,HLOOKUP(BD.PD7[[#This Row],[Mon]],$K$1:$L$2,2,FALSE))</f>
        <v>1</v>
      </c>
      <c r="M292" s="384">
        <v>650</v>
      </c>
      <c r="N292" s="243">
        <f>BD.PD7[[#This Row],[Cant.]]*BD.PD7[[#This Row],[ Tasa ]]*BD.PD7[[#This Row],[ Precio Und.]]</f>
        <v>1300</v>
      </c>
      <c r="O292" s="386">
        <v>0.01</v>
      </c>
      <c r="P292" s="243">
        <f>IF(BD.PD7[[#This Row],[Liquid. '[%']]]&lt;&gt;0,(BD.PD7[[#This Row],[Valor Neto '[DOP']]]*BD.PD7[[#This Row],[Liquid. '[%']]])+BD.PD7[[#This Row],[Valor Neto '[DOP']]],BD.PD7[[#This Row],[Valor Neto '[DOP']]])</f>
        <v>1313</v>
      </c>
      <c r="Q292" s="243">
        <f>BD.PD7[[#This Row],[Ppto. Orden Interna '[DOP']]]/HLOOKUP("USD",$K$1:$L$2,2,FALSE)</f>
        <v>20.2</v>
      </c>
      <c r="R292" s="381" t="s">
        <v>408</v>
      </c>
      <c r="S292" s="387"/>
      <c r="T292" s="387"/>
      <c r="U292" s="492" t="s">
        <v>406</v>
      </c>
      <c r="V292" s="493">
        <v>801672</v>
      </c>
      <c r="W292" s="494" t="s">
        <v>463</v>
      </c>
      <c r="X292" s="495">
        <v>21</v>
      </c>
      <c r="Y292" s="388">
        <v>1</v>
      </c>
      <c r="Z292" s="243">
        <f>BD.PD7[[#This Row],[Av.P1 '[%']]]*BD.PD7[[#This Row],[Ppto. Orden Interna '[DOP']]]</f>
        <v>1313</v>
      </c>
      <c r="AA292" s="249"/>
      <c r="AB292" s="389"/>
      <c r="AC292" s="243">
        <f>BD.PD7[[#This Row],[Av.P2 '[%']]]*BD.PD7[[#This Row],[Ppto. Orden Interna '[DOP']]]</f>
        <v>0</v>
      </c>
      <c r="AD292" s="249"/>
      <c r="AE292" s="389"/>
      <c r="AF292" s="243">
        <f>BD.PD7[[#This Row],[Av.P3 '[%']]]*BD.PD7[[#This Row],[Ppto. Orden Interna '[DOP']]]</f>
        <v>0</v>
      </c>
      <c r="AG292" s="243"/>
      <c r="AH292" s="243"/>
      <c r="AI292" s="243">
        <f>BD.PD7[[#This Row],[Av.P2 '[%']]]*BD.PD7[[#This Row],[Ppto. Orden Interna '[DOP']]]</f>
        <v>0</v>
      </c>
      <c r="AJ292" s="243"/>
      <c r="AK292" s="243"/>
      <c r="AL292" s="243">
        <f>BD.PD7[[#This Row],[Av.P2 '[%']]]*BD.PD7[[#This Row],[Ppto. Orden Interna '[DOP']]]</f>
        <v>0</v>
      </c>
      <c r="AM292" s="496">
        <f>BD.PD7[[#This Row],[Pago 3]]+BD.PD7[[#This Row],[Pago 2]]+BD.PD7[[#This Row],[Pago 1]]</f>
        <v>1313</v>
      </c>
      <c r="AN292" s="308" t="s">
        <v>244</v>
      </c>
      <c r="AO292" s="308" t="s">
        <v>245</v>
      </c>
      <c r="AP292" s="308" t="s">
        <v>246</v>
      </c>
      <c r="AQ292" s="308" t="s">
        <v>247</v>
      </c>
      <c r="AR292" s="308">
        <v>594</v>
      </c>
      <c r="AS292" s="308" t="s">
        <v>248</v>
      </c>
      <c r="AT292" s="249" t="s">
        <v>1277</v>
      </c>
      <c r="AU292" s="249" t="s">
        <v>1582</v>
      </c>
    </row>
    <row r="293" spans="1:47" hidden="1" x14ac:dyDescent="0.3">
      <c r="A293" s="174">
        <v>7.03</v>
      </c>
      <c r="B293" s="231"/>
      <c r="C293" s="232" t="str">
        <f>VLOOKUP(BD.PD7[[#This Row],[Pos]],PPto[],3,FALSE)</f>
        <v>7.03 Equipamiento Carniceria, Pescadería y Delicatesen</v>
      </c>
      <c r="D293" s="174" t="s">
        <v>23</v>
      </c>
      <c r="E293" s="305" t="str">
        <f>IF(BD.PD7[[#This Row],[.]]="*",VLOOKUP(BD.PD7[[#This Row],[Pos]],Presupuesto!A:H,7,FALSE),"")</f>
        <v/>
      </c>
      <c r="F293" s="502" t="s">
        <v>507</v>
      </c>
      <c r="G293" s="174" t="s">
        <v>1216</v>
      </c>
      <c r="H293" s="174"/>
      <c r="I293" s="497" t="s">
        <v>1223</v>
      </c>
      <c r="J293" s="382">
        <v>9</v>
      </c>
      <c r="K293" s="174" t="s">
        <v>260</v>
      </c>
      <c r="L293" s="383">
        <f>IF(BD.PD7[[#This Row],[Mon]]="DOP",1,HLOOKUP(BD.PD7[[#This Row],[Mon]],$K$1:$L$2,2,FALSE))</f>
        <v>1</v>
      </c>
      <c r="M293" s="384">
        <v>25029.784444444445</v>
      </c>
      <c r="N293" s="243">
        <f>BD.PD7[[#This Row],[Cant.]]*BD.PD7[[#This Row],[ Tasa ]]*BD.PD7[[#This Row],[ Precio Und.]]</f>
        <v>225268.06</v>
      </c>
      <c r="O293" s="386">
        <v>0.01</v>
      </c>
      <c r="P293" s="243">
        <f>IF(BD.PD7[[#This Row],[Liquid. '[%']]]&lt;&gt;0,(BD.PD7[[#This Row],[Valor Neto '[DOP']]]*BD.PD7[[#This Row],[Liquid. '[%']]])+BD.PD7[[#This Row],[Valor Neto '[DOP']]],BD.PD7[[#This Row],[Valor Neto '[DOP']]])</f>
        <v>227520.74059999999</v>
      </c>
      <c r="Q293" s="243">
        <f>BD.PD7[[#This Row],[Ppto. Orden Interna '[DOP']]]/HLOOKUP("USD",$K$1:$L$2,2,FALSE)</f>
        <v>3500.319086153846</v>
      </c>
      <c r="R293" s="381" t="s">
        <v>408</v>
      </c>
      <c r="S293" s="387"/>
      <c r="T293" s="387"/>
      <c r="U293" s="492" t="s">
        <v>406</v>
      </c>
      <c r="V293" s="493">
        <v>801672</v>
      </c>
      <c r="W293" s="494" t="s">
        <v>463</v>
      </c>
      <c r="X293" s="495">
        <v>21</v>
      </c>
      <c r="Y293" s="388">
        <v>1</v>
      </c>
      <c r="Z293" s="243">
        <f>BD.PD7[[#This Row],[Av.P1 '[%']]]*BD.PD7[[#This Row],[Ppto. Orden Interna '[DOP']]]</f>
        <v>227520.74059999999</v>
      </c>
      <c r="AA293" s="249"/>
      <c r="AB293" s="389"/>
      <c r="AC293" s="243">
        <f>BD.PD7[[#This Row],[Av.P2 '[%']]]*BD.PD7[[#This Row],[Ppto. Orden Interna '[DOP']]]</f>
        <v>0</v>
      </c>
      <c r="AD293" s="249"/>
      <c r="AE293" s="389"/>
      <c r="AF293" s="243">
        <f>BD.PD7[[#This Row],[Av.P3 '[%']]]*BD.PD7[[#This Row],[Ppto. Orden Interna '[DOP']]]</f>
        <v>0</v>
      </c>
      <c r="AG293" s="243"/>
      <c r="AH293" s="243"/>
      <c r="AI293" s="243">
        <f>BD.PD7[[#This Row],[Av.P2 '[%']]]*BD.PD7[[#This Row],[Ppto. Orden Interna '[DOP']]]</f>
        <v>0</v>
      </c>
      <c r="AJ293" s="243"/>
      <c r="AK293" s="243"/>
      <c r="AL293" s="243">
        <f>BD.PD7[[#This Row],[Av.P2 '[%']]]*BD.PD7[[#This Row],[Ppto. Orden Interna '[DOP']]]</f>
        <v>0</v>
      </c>
      <c r="AM293" s="496">
        <f>BD.PD7[[#This Row],[Pago 3]]+BD.PD7[[#This Row],[Pago 2]]+BD.PD7[[#This Row],[Pago 1]]</f>
        <v>227520.74059999999</v>
      </c>
      <c r="AN293" s="308" t="s">
        <v>244</v>
      </c>
      <c r="AO293" s="308" t="s">
        <v>245</v>
      </c>
      <c r="AP293" s="308" t="s">
        <v>246</v>
      </c>
      <c r="AQ293" s="308" t="s">
        <v>247</v>
      </c>
      <c r="AR293" s="308">
        <v>594</v>
      </c>
      <c r="AS293" s="308" t="s">
        <v>248</v>
      </c>
      <c r="AT293" s="249" t="s">
        <v>1277</v>
      </c>
      <c r="AU293" s="249" t="s">
        <v>1582</v>
      </c>
    </row>
    <row r="294" spans="1:47" ht="41.4" hidden="1" x14ac:dyDescent="0.3">
      <c r="A294" s="174">
        <v>7.04</v>
      </c>
      <c r="B294" s="231" t="s">
        <v>243</v>
      </c>
      <c r="C294" s="232" t="str">
        <f>VLOOKUP(BD.PD7[[#This Row],[Pos]],PPto[],3,FALSE)</f>
        <v>7.04 Equipamiento de Panaderia, Reposteria y Rosticería</v>
      </c>
      <c r="D294" s="233" t="s">
        <v>243</v>
      </c>
      <c r="E294" s="305">
        <f>IF(BD.PD7[[#This Row],[.]]="*",VLOOKUP(BD.PD7[[#This Row],[Pos]],Presupuesto!A:H,7,FALSE),"")</f>
        <v>270980.85849206347</v>
      </c>
      <c r="F294" s="234"/>
      <c r="G294" s="174"/>
      <c r="H294" s="174"/>
      <c r="I294" s="174"/>
      <c r="J294" s="392">
        <v>1</v>
      </c>
      <c r="K294" s="233" t="s">
        <v>117</v>
      </c>
      <c r="L294" s="383">
        <f>IF(BD.PD7[[#This Row],[Mon]]="DOP",1,HLOOKUP(BD.PD7[[#This Row],[Mon]],$K$1:$L$2,2,FALSE))</f>
        <v>65</v>
      </c>
      <c r="M294" s="490">
        <v>0</v>
      </c>
      <c r="N294" s="243">
        <f>BD.PD7[[#This Row],[Cant.]]*BD.PD7[[#This Row],[ Tasa ]]*BD.PD7[[#This Row],[ Precio Und.]]</f>
        <v>0</v>
      </c>
      <c r="O294" s="491">
        <v>0</v>
      </c>
      <c r="P294" s="243">
        <f>IF(BD.PD7[[#This Row],[Liquid. '[%']]]&lt;&gt;0,(BD.PD7[[#This Row],[Valor Neto '[DOP']]]*BD.PD7[[#This Row],[Liquid. '[%']]])+BD.PD7[[#This Row],[Valor Neto '[DOP']]],BD.PD7[[#This Row],[Valor Neto '[DOP']]])</f>
        <v>0</v>
      </c>
      <c r="Q294" s="243">
        <f>BD.PD7[[#This Row],[Ppto. Orden Interna '[DOP']]]/HLOOKUP("USD",$K$1:$L$2,2,FALSE)</f>
        <v>0</v>
      </c>
      <c r="R294" s="381"/>
      <c r="S294" s="387"/>
      <c r="T294" s="387"/>
      <c r="U294" s="492" t="s">
        <v>406</v>
      </c>
      <c r="V294" s="493">
        <v>801672</v>
      </c>
      <c r="W294" s="494"/>
      <c r="X294" s="495"/>
      <c r="Y294" s="388"/>
      <c r="Z294" s="243">
        <f>BD.PD7[[#This Row],[Av.P1 '[%']]]*BD.PD7[[#This Row],[Ppto. Orden Interna '[DOP']]]</f>
        <v>0</v>
      </c>
      <c r="AA294" s="249"/>
      <c r="AB294" s="389"/>
      <c r="AC294" s="243">
        <f>BD.PD7[[#This Row],[Av.P2 '[%']]]*BD.PD7[[#This Row],[Ppto. Orden Interna '[DOP']]]</f>
        <v>0</v>
      </c>
      <c r="AD294" s="249"/>
      <c r="AE294" s="389"/>
      <c r="AF294" s="243">
        <f>BD.PD7[[#This Row],[Av.P3 '[%']]]*BD.PD7[[#This Row],[Ppto. Orden Interna '[DOP']]]</f>
        <v>0</v>
      </c>
      <c r="AG294" s="243"/>
      <c r="AH294" s="243"/>
      <c r="AI294" s="243">
        <f>BD.PD7[[#This Row],[Av.P2 '[%']]]*BD.PD7[[#This Row],[Ppto. Orden Interna '[DOP']]]</f>
        <v>0</v>
      </c>
      <c r="AJ294" s="243"/>
      <c r="AK294" s="243"/>
      <c r="AL294" s="243">
        <f>BD.PD7[[#This Row],[Av.P2 '[%']]]*BD.PD7[[#This Row],[Ppto. Orden Interna '[DOP']]]</f>
        <v>0</v>
      </c>
      <c r="AM294" s="496">
        <f>BD.PD7[[#This Row],[Pago 3]]+BD.PD7[[#This Row],[Pago 2]]+BD.PD7[[#This Row],[Pago 1]]</f>
        <v>0</v>
      </c>
      <c r="AN294" s="308" t="s">
        <v>244</v>
      </c>
      <c r="AO294" s="308" t="s">
        <v>245</v>
      </c>
      <c r="AP294" s="308" t="s">
        <v>246</v>
      </c>
      <c r="AQ294" s="308" t="s">
        <v>247</v>
      </c>
      <c r="AR294" s="308">
        <v>594</v>
      </c>
      <c r="AS294" s="308" t="s">
        <v>248</v>
      </c>
      <c r="AT294" s="249" t="s">
        <v>1277</v>
      </c>
      <c r="AU294" s="249" t="s">
        <v>1582</v>
      </c>
    </row>
    <row r="295" spans="1:47" ht="41.4" hidden="1" x14ac:dyDescent="0.3">
      <c r="A295" s="174">
        <v>7.04</v>
      </c>
      <c r="B295" s="231"/>
      <c r="C295" s="232" t="str">
        <f>VLOOKUP(BD.PD7[[#This Row],[Pos]],PPto[],3,FALSE)</f>
        <v>7.04 Equipamiento de Panaderia, Reposteria y Rosticería</v>
      </c>
      <c r="D295" s="174" t="s">
        <v>23</v>
      </c>
      <c r="E295" s="305" t="str">
        <f>IF(BD.PD7[[#This Row],[.]]="*",VLOOKUP(BD.PD7[[#This Row],[Pos]],Presupuesto!A:H,7,FALSE),"")</f>
        <v/>
      </c>
      <c r="F295" s="525" t="s">
        <v>510</v>
      </c>
      <c r="G295" s="174" t="s">
        <v>1219</v>
      </c>
      <c r="H295" s="174">
        <v>4512510979</v>
      </c>
      <c r="I295" s="497" t="s">
        <v>1223</v>
      </c>
      <c r="J295" s="382">
        <v>1</v>
      </c>
      <c r="K295" s="174" t="s">
        <v>117</v>
      </c>
      <c r="L295" s="383">
        <f>IF(BD.PD7[[#This Row],[Mon]]="DOP",1,HLOOKUP(BD.PD7[[#This Row],[Mon]],$K$1:$L$2,2,FALSE))</f>
        <v>65</v>
      </c>
      <c r="M295" s="400">
        <v>25116</v>
      </c>
      <c r="N295" s="243">
        <f>BD.PD7[[#This Row],[Cant.]]*BD.PD7[[#This Row],[ Tasa ]]*BD.PD7[[#This Row],[ Precio Und.]]</f>
        <v>1632540</v>
      </c>
      <c r="O295" s="386">
        <v>0</v>
      </c>
      <c r="P295" s="243">
        <f>IF(BD.PD7[[#This Row],[Liquid. '[%']]]&lt;&gt;0,(BD.PD7[[#This Row],[Valor Neto '[DOP']]]*BD.PD7[[#This Row],[Liquid. '[%']]])+BD.PD7[[#This Row],[Valor Neto '[DOP']]],BD.PD7[[#This Row],[Valor Neto '[DOP']]])</f>
        <v>1632540</v>
      </c>
      <c r="Q295" s="243">
        <f>BD.PD7[[#This Row],[Ppto. Orden Interna '[DOP']]]/HLOOKUP("USD",$K$1:$L$2,2,FALSE)</f>
        <v>25116</v>
      </c>
      <c r="R295" s="174" t="s">
        <v>511</v>
      </c>
      <c r="S295" s="481"/>
      <c r="T295" s="481"/>
      <c r="U295" s="492" t="s">
        <v>406</v>
      </c>
      <c r="V295" s="493">
        <v>801672</v>
      </c>
      <c r="W295" s="499" t="s">
        <v>511</v>
      </c>
      <c r="X295" s="174">
        <v>6</v>
      </c>
      <c r="Y295" s="399">
        <v>0.5</v>
      </c>
      <c r="Z295" s="243">
        <f>BD.PD7[[#This Row],[Av.P1 '[%']]]*BD.PD7[[#This Row],[Ppto. Orden Interna '[DOP']]]</f>
        <v>816270</v>
      </c>
      <c r="AA295" s="174">
        <v>21</v>
      </c>
      <c r="AB295" s="399">
        <v>0.5</v>
      </c>
      <c r="AC295" s="243">
        <f>BD.PD7[[#This Row],[Av.P2 '[%']]]*BD.PD7[[#This Row],[Ppto. Orden Interna '[DOP']]]</f>
        <v>816270</v>
      </c>
      <c r="AD295" s="249"/>
      <c r="AE295" s="389"/>
      <c r="AF295" s="243">
        <f>BD.PD7[[#This Row],[Av.P3 '[%']]]*BD.PD7[[#This Row],[Ppto. Orden Interna '[DOP']]]</f>
        <v>0</v>
      </c>
      <c r="AG295" s="243"/>
      <c r="AH295" s="243"/>
      <c r="AI295" s="243">
        <f>BD.PD7[[#This Row],[Av.P2 '[%']]]*BD.PD7[[#This Row],[Ppto. Orden Interna '[DOP']]]</f>
        <v>816270</v>
      </c>
      <c r="AJ295" s="243"/>
      <c r="AK295" s="243"/>
      <c r="AL295" s="243">
        <f>BD.PD7[[#This Row],[Av.P2 '[%']]]*BD.PD7[[#This Row],[Ppto. Orden Interna '[DOP']]]</f>
        <v>816270</v>
      </c>
      <c r="AM295" s="496">
        <f>BD.PD7[[#This Row],[Pago 3]]+BD.PD7[[#This Row],[Pago 2]]+BD.PD7[[#This Row],[Pago 1]]</f>
        <v>1632540</v>
      </c>
      <c r="AN295" s="308" t="s">
        <v>244</v>
      </c>
      <c r="AO295" s="308" t="s">
        <v>245</v>
      </c>
      <c r="AP295" s="308" t="s">
        <v>246</v>
      </c>
      <c r="AQ295" s="308" t="s">
        <v>247</v>
      </c>
      <c r="AR295" s="308">
        <v>594</v>
      </c>
      <c r="AS295" s="308" t="s">
        <v>258</v>
      </c>
      <c r="AT295" s="249" t="s">
        <v>1277</v>
      </c>
      <c r="AU295" s="249" t="s">
        <v>1582</v>
      </c>
    </row>
    <row r="296" spans="1:47" hidden="1" x14ac:dyDescent="0.3">
      <c r="A296" s="174">
        <v>7.04</v>
      </c>
      <c r="B296" s="231"/>
      <c r="C296" s="232" t="str">
        <f>VLOOKUP(BD.PD7[[#This Row],[Pos]],PPto[],3,FALSE)</f>
        <v>7.04 Equipamiento de Panaderia, Reposteria y Rosticería</v>
      </c>
      <c r="D296" s="174" t="s">
        <v>23</v>
      </c>
      <c r="E296" s="305" t="str">
        <f>IF(BD.PD7[[#This Row],[.]]="*",VLOOKUP(BD.PD7[[#This Row],[Pos]],Presupuesto!A:H,7,FALSE),"")</f>
        <v/>
      </c>
      <c r="F296" s="234" t="s">
        <v>1221</v>
      </c>
      <c r="G296" s="174" t="s">
        <v>1219</v>
      </c>
      <c r="H296" s="174">
        <v>4600077373</v>
      </c>
      <c r="I296" s="497" t="s">
        <v>1223</v>
      </c>
      <c r="J296" s="382">
        <v>1</v>
      </c>
      <c r="K296" s="174" t="s">
        <v>189</v>
      </c>
      <c r="L296" s="383">
        <f>IF(BD.PD7[[#This Row],[Mon]]="DOP",1,HLOOKUP(BD.PD7[[#This Row],[Mon]],$K$1:$L$2,2,FALSE))</f>
        <v>77</v>
      </c>
      <c r="M296" s="400">
        <v>7408.8</v>
      </c>
      <c r="N296" s="243">
        <f>BD.PD7[[#This Row],[Cant.]]*BD.PD7[[#This Row],[ Tasa ]]*BD.PD7[[#This Row],[ Precio Und.]]</f>
        <v>570477.6</v>
      </c>
      <c r="O296" s="386">
        <v>0.15</v>
      </c>
      <c r="P296" s="243">
        <f>IF(BD.PD7[[#This Row],[Liquid. '[%']]]&lt;&gt;0,(BD.PD7[[#This Row],[Valor Neto '[DOP']]]*BD.PD7[[#This Row],[Liquid. '[%']]])+BD.PD7[[#This Row],[Valor Neto '[DOP']]],BD.PD7[[#This Row],[Valor Neto '[DOP']]])</f>
        <v>656049.24</v>
      </c>
      <c r="Q296" s="243">
        <f>BD.PD7[[#This Row],[Ppto. Orden Interna '[DOP']]]/HLOOKUP("USD",$K$1:$L$2,2,FALSE)</f>
        <v>10093.065230769231</v>
      </c>
      <c r="R296" s="381" t="s">
        <v>512</v>
      </c>
      <c r="S296" s="387"/>
      <c r="T296" s="387"/>
      <c r="U296" s="492" t="s">
        <v>406</v>
      </c>
      <c r="V296" s="493">
        <v>801672</v>
      </c>
      <c r="W296" s="402" t="s">
        <v>512</v>
      </c>
      <c r="X296" s="495">
        <v>13</v>
      </c>
      <c r="Y296" s="388">
        <v>0.5</v>
      </c>
      <c r="Z296" s="243">
        <f>BD.PD7[[#This Row],[Av.P1 '[%']]]*BD.PD7[[#This Row],[Ppto. Orden Interna '[DOP']]]</f>
        <v>328024.62</v>
      </c>
      <c r="AA296" s="495">
        <v>15</v>
      </c>
      <c r="AB296" s="388">
        <v>0.5</v>
      </c>
      <c r="AC296" s="243">
        <f>BD.PD7[[#This Row],[Av.P2 '[%']]]*BD.PD7[[#This Row],[Ppto. Orden Interna '[DOP']]]</f>
        <v>328024.62</v>
      </c>
      <c r="AD296" s="249"/>
      <c r="AE296" s="389"/>
      <c r="AF296" s="243">
        <f>BD.PD7[[#This Row],[Av.P3 '[%']]]*BD.PD7[[#This Row],[Ppto. Orden Interna '[DOP']]]</f>
        <v>0</v>
      </c>
      <c r="AG296" s="243"/>
      <c r="AH296" s="243"/>
      <c r="AI296" s="243">
        <f>BD.PD7[[#This Row],[Av.P2 '[%']]]*BD.PD7[[#This Row],[Ppto. Orden Interna '[DOP']]]</f>
        <v>328024.62</v>
      </c>
      <c r="AJ296" s="243"/>
      <c r="AK296" s="243"/>
      <c r="AL296" s="243">
        <f>BD.PD7[[#This Row],[Av.P2 '[%']]]*BD.PD7[[#This Row],[Ppto. Orden Interna '[DOP']]]</f>
        <v>328024.62</v>
      </c>
      <c r="AM296" s="496">
        <f>BD.PD7[[#This Row],[Pago 3]]+BD.PD7[[#This Row],[Pago 2]]+BD.PD7[[#This Row],[Pago 1]]</f>
        <v>656049.24</v>
      </c>
      <c r="AN296" s="308" t="s">
        <v>244</v>
      </c>
      <c r="AO296" s="308" t="s">
        <v>245</v>
      </c>
      <c r="AP296" s="308" t="s">
        <v>246</v>
      </c>
      <c r="AQ296" s="308" t="s">
        <v>247</v>
      </c>
      <c r="AR296" s="308">
        <v>594</v>
      </c>
      <c r="AS296" s="308" t="s">
        <v>248</v>
      </c>
      <c r="AT296" s="249" t="s">
        <v>1277</v>
      </c>
      <c r="AU296" s="249" t="s">
        <v>1582</v>
      </c>
    </row>
    <row r="297" spans="1:47" hidden="1" x14ac:dyDescent="0.3">
      <c r="A297" s="174">
        <v>7.04</v>
      </c>
      <c r="B297" s="231"/>
      <c r="C297" s="232" t="str">
        <f>VLOOKUP(BD.PD7[[#This Row],[Pos]],PPto[],3,FALSE)</f>
        <v>7.04 Equipamiento de Panaderia, Reposteria y Rosticería</v>
      </c>
      <c r="D297" s="174" t="s">
        <v>23</v>
      </c>
      <c r="E297" s="305" t="str">
        <f>IF(BD.PD7[[#This Row],[.]]="*",VLOOKUP(BD.PD7[[#This Row],[Pos]],Presupuesto!A:H,7,FALSE),"")</f>
        <v/>
      </c>
      <c r="F297" s="502" t="s">
        <v>513</v>
      </c>
      <c r="G297" s="174" t="s">
        <v>1220</v>
      </c>
      <c r="H297" s="174">
        <v>4600073981</v>
      </c>
      <c r="I297" s="497" t="s">
        <v>1223</v>
      </c>
      <c r="J297" s="382">
        <v>510</v>
      </c>
      <c r="K297" s="174" t="s">
        <v>260</v>
      </c>
      <c r="L297" s="383">
        <f>IF(BD.PD7[[#This Row],[Mon]]="DOP",1,HLOOKUP(BD.PD7[[#This Row],[Mon]],$K$1:$L$2,2,FALSE))</f>
        <v>1</v>
      </c>
      <c r="M297" s="384">
        <v>1519.51</v>
      </c>
      <c r="N297" s="243">
        <f>BD.PD7[[#This Row],[Cant.]]*BD.PD7[[#This Row],[ Tasa ]]*BD.PD7[[#This Row],[ Precio Und.]]</f>
        <v>774950.1</v>
      </c>
      <c r="O297" s="386">
        <v>0</v>
      </c>
      <c r="P297" s="243">
        <f>IF(BD.PD7[[#This Row],[Liquid. '[%']]]&lt;&gt;0,(BD.PD7[[#This Row],[Valor Neto '[DOP']]]*BD.PD7[[#This Row],[Liquid. '[%']]])+BD.PD7[[#This Row],[Valor Neto '[DOP']]],BD.PD7[[#This Row],[Valor Neto '[DOP']]])</f>
        <v>774950.1</v>
      </c>
      <c r="Q297" s="243">
        <f>BD.PD7[[#This Row],[Ppto. Orden Interna '[DOP']]]/HLOOKUP("USD",$K$1:$L$2,2,FALSE)</f>
        <v>11922.30923076923</v>
      </c>
      <c r="R297" s="381" t="s">
        <v>514</v>
      </c>
      <c r="S297" s="387"/>
      <c r="T297" s="387"/>
      <c r="U297" s="492" t="s">
        <v>406</v>
      </c>
      <c r="V297" s="493">
        <v>801672</v>
      </c>
      <c r="W297" s="494" t="s">
        <v>1222</v>
      </c>
      <c r="X297" s="495">
        <v>6</v>
      </c>
      <c r="Y297" s="388">
        <v>0.5</v>
      </c>
      <c r="Z297" s="243">
        <f>BD.PD7[[#This Row],[Av.P1 '[%']]]*BD.PD7[[#This Row],[Ppto. Orden Interna '[DOP']]]</f>
        <v>387475.05</v>
      </c>
      <c r="AA297" s="495">
        <v>8</v>
      </c>
      <c r="AB297" s="388">
        <v>0.5</v>
      </c>
      <c r="AC297" s="243">
        <f>BD.PD7[[#This Row],[Av.P2 '[%']]]*BD.PD7[[#This Row],[Ppto. Orden Interna '[DOP']]]</f>
        <v>387475.05</v>
      </c>
      <c r="AD297" s="249"/>
      <c r="AE297" s="389"/>
      <c r="AF297" s="243">
        <f>BD.PD7[[#This Row],[Av.P3 '[%']]]*BD.PD7[[#This Row],[Ppto. Orden Interna '[DOP']]]</f>
        <v>0</v>
      </c>
      <c r="AG297" s="243"/>
      <c r="AH297" s="243"/>
      <c r="AI297" s="243">
        <f>BD.PD7[[#This Row],[Av.P2 '[%']]]*BD.PD7[[#This Row],[Ppto. Orden Interna '[DOP']]]</f>
        <v>387475.05</v>
      </c>
      <c r="AJ297" s="243"/>
      <c r="AK297" s="243"/>
      <c r="AL297" s="243">
        <f>BD.PD7[[#This Row],[Av.P2 '[%']]]*BD.PD7[[#This Row],[Ppto. Orden Interna '[DOP']]]</f>
        <v>387475.05</v>
      </c>
      <c r="AM297" s="496">
        <f>BD.PD7[[#This Row],[Pago 3]]+BD.PD7[[#This Row],[Pago 2]]+BD.PD7[[#This Row],[Pago 1]]</f>
        <v>774950.1</v>
      </c>
      <c r="AN297" s="308" t="s">
        <v>244</v>
      </c>
      <c r="AO297" s="308" t="s">
        <v>245</v>
      </c>
      <c r="AP297" s="308" t="s">
        <v>246</v>
      </c>
      <c r="AQ297" s="308" t="s">
        <v>247</v>
      </c>
      <c r="AR297" s="308">
        <v>594</v>
      </c>
      <c r="AS297" s="308" t="s">
        <v>248</v>
      </c>
      <c r="AT297" s="249" t="s">
        <v>1277</v>
      </c>
      <c r="AU297" s="249" t="s">
        <v>1582</v>
      </c>
    </row>
    <row r="298" spans="1:47" hidden="1" x14ac:dyDescent="0.3">
      <c r="A298" s="174">
        <v>7.04</v>
      </c>
      <c r="B298" s="231"/>
      <c r="C298" s="232" t="str">
        <f>VLOOKUP(BD.PD7[[#This Row],[Pos]],PPto[],3,FALSE)</f>
        <v>7.04 Equipamiento de Panaderia, Reposteria y Rosticería</v>
      </c>
      <c r="D298" s="174" t="s">
        <v>23</v>
      </c>
      <c r="E298" s="305" t="str">
        <f>IF(BD.PD7[[#This Row],[.]]="*",VLOOKUP(BD.PD7[[#This Row],[Pos]],Presupuesto!A:H,7,FALSE),"")</f>
        <v/>
      </c>
      <c r="F298" s="502" t="s">
        <v>515</v>
      </c>
      <c r="G298" s="174" t="s">
        <v>1220</v>
      </c>
      <c r="H298" s="174">
        <v>4600073981</v>
      </c>
      <c r="I298" s="497" t="s">
        <v>1223</v>
      </c>
      <c r="J298" s="382">
        <v>60</v>
      </c>
      <c r="K298" s="174" t="s">
        <v>260</v>
      </c>
      <c r="L298" s="383">
        <f>IF(BD.PD7[[#This Row],[Mon]]="DOP",1,HLOOKUP(BD.PD7[[#This Row],[Mon]],$K$1:$L$2,2,FALSE))</f>
        <v>1</v>
      </c>
      <c r="M298" s="384">
        <v>2389.0038333333337</v>
      </c>
      <c r="N298" s="243">
        <f>BD.PD7[[#This Row],[Cant.]]*BD.PD7[[#This Row],[ Tasa ]]*BD.PD7[[#This Row],[ Precio Und.]]</f>
        <v>143340.23000000001</v>
      </c>
      <c r="O298" s="386">
        <v>0</v>
      </c>
      <c r="P298" s="243">
        <f>IF(BD.PD7[[#This Row],[Liquid. '[%']]]&lt;&gt;0,(BD.PD7[[#This Row],[Valor Neto '[DOP']]]*BD.PD7[[#This Row],[Liquid. '[%']]])+BD.PD7[[#This Row],[Valor Neto '[DOP']]],BD.PD7[[#This Row],[Valor Neto '[DOP']]])</f>
        <v>143340.23000000001</v>
      </c>
      <c r="Q298" s="243">
        <f>BD.PD7[[#This Row],[Ppto. Orden Interna '[DOP']]]/HLOOKUP("USD",$K$1:$L$2,2,FALSE)</f>
        <v>2205.234307692308</v>
      </c>
      <c r="R298" s="381" t="s">
        <v>514</v>
      </c>
      <c r="S298" s="387"/>
      <c r="T298" s="387"/>
      <c r="U298" s="492" t="s">
        <v>406</v>
      </c>
      <c r="V298" s="493">
        <v>801672</v>
      </c>
      <c r="W298" s="494" t="s">
        <v>1222</v>
      </c>
      <c r="X298" s="495">
        <v>6</v>
      </c>
      <c r="Y298" s="388">
        <v>0.5</v>
      </c>
      <c r="Z298" s="243">
        <f>BD.PD7[[#This Row],[Av.P1 '[%']]]*BD.PD7[[#This Row],[Ppto. Orden Interna '[DOP']]]</f>
        <v>71670.115000000005</v>
      </c>
      <c r="AA298" s="495">
        <v>8</v>
      </c>
      <c r="AB298" s="388">
        <v>0.5</v>
      </c>
      <c r="AC298" s="243">
        <f>BD.PD7[[#This Row],[Av.P2 '[%']]]*BD.PD7[[#This Row],[Ppto. Orden Interna '[DOP']]]</f>
        <v>71670.115000000005</v>
      </c>
      <c r="AD298" s="249"/>
      <c r="AE298" s="389"/>
      <c r="AF298" s="243">
        <f>BD.PD7[[#This Row],[Av.P3 '[%']]]*BD.PD7[[#This Row],[Ppto. Orden Interna '[DOP']]]</f>
        <v>0</v>
      </c>
      <c r="AG298" s="243"/>
      <c r="AH298" s="243"/>
      <c r="AI298" s="243">
        <f>BD.PD7[[#This Row],[Av.P2 '[%']]]*BD.PD7[[#This Row],[Ppto. Orden Interna '[DOP']]]</f>
        <v>71670.115000000005</v>
      </c>
      <c r="AJ298" s="243"/>
      <c r="AK298" s="243"/>
      <c r="AL298" s="243">
        <f>BD.PD7[[#This Row],[Av.P2 '[%']]]*BD.PD7[[#This Row],[Ppto. Orden Interna '[DOP']]]</f>
        <v>71670.115000000005</v>
      </c>
      <c r="AM298" s="496">
        <f>BD.PD7[[#This Row],[Pago 3]]+BD.PD7[[#This Row],[Pago 2]]+BD.PD7[[#This Row],[Pago 1]]</f>
        <v>143340.23000000001</v>
      </c>
      <c r="AN298" s="308" t="s">
        <v>244</v>
      </c>
      <c r="AO298" s="308" t="s">
        <v>245</v>
      </c>
      <c r="AP298" s="308" t="s">
        <v>246</v>
      </c>
      <c r="AQ298" s="308" t="s">
        <v>247</v>
      </c>
      <c r="AR298" s="308">
        <v>594</v>
      </c>
      <c r="AS298" s="308" t="s">
        <v>258</v>
      </c>
      <c r="AT298" s="249" t="s">
        <v>1277</v>
      </c>
      <c r="AU298" s="249" t="s">
        <v>1582</v>
      </c>
    </row>
    <row r="299" spans="1:47" hidden="1" x14ac:dyDescent="0.3">
      <c r="A299" s="174">
        <v>7.04</v>
      </c>
      <c r="B299" s="231"/>
      <c r="C299" s="232" t="str">
        <f>VLOOKUP(BD.PD7[[#This Row],[Pos]],PPto[],3,FALSE)</f>
        <v>7.04 Equipamiento de Panaderia, Reposteria y Rosticería</v>
      </c>
      <c r="D299" s="174" t="s">
        <v>23</v>
      </c>
      <c r="E299" s="305" t="str">
        <f>IF(BD.PD7[[#This Row],[.]]="*",VLOOKUP(BD.PD7[[#This Row],[Pos]],Presupuesto!A:H,7,FALSE),"")</f>
        <v/>
      </c>
      <c r="F299" s="502" t="s">
        <v>516</v>
      </c>
      <c r="G299" s="174" t="s">
        <v>1220</v>
      </c>
      <c r="H299" s="174">
        <v>4600073981</v>
      </c>
      <c r="I299" s="497" t="s">
        <v>1223</v>
      </c>
      <c r="J299" s="382">
        <v>50</v>
      </c>
      <c r="K299" s="174" t="s">
        <v>260</v>
      </c>
      <c r="L299" s="383">
        <f>IF(BD.PD7[[#This Row],[Mon]]="DOP",1,HLOOKUP(BD.PD7[[#This Row],[Mon]],$K$1:$L$2,2,FALSE))</f>
        <v>1</v>
      </c>
      <c r="M299" s="384">
        <v>2764.15</v>
      </c>
      <c r="N299" s="243">
        <f>BD.PD7[[#This Row],[Cant.]]*BD.PD7[[#This Row],[ Tasa ]]*BD.PD7[[#This Row],[ Precio Und.]]</f>
        <v>138207.5</v>
      </c>
      <c r="O299" s="386">
        <v>0</v>
      </c>
      <c r="P299" s="243">
        <f>IF(BD.PD7[[#This Row],[Liquid. '[%']]]&lt;&gt;0,(BD.PD7[[#This Row],[Valor Neto '[DOP']]]*BD.PD7[[#This Row],[Liquid. '[%']]])+BD.PD7[[#This Row],[Valor Neto '[DOP']]],BD.PD7[[#This Row],[Valor Neto '[DOP']]])</f>
        <v>138207.5</v>
      </c>
      <c r="Q299" s="243">
        <f>BD.PD7[[#This Row],[Ppto. Orden Interna '[DOP']]]/HLOOKUP("USD",$K$1:$L$2,2,FALSE)</f>
        <v>2126.2692307692309</v>
      </c>
      <c r="R299" s="381" t="s">
        <v>514</v>
      </c>
      <c r="S299" s="387"/>
      <c r="T299" s="387"/>
      <c r="U299" s="492" t="s">
        <v>406</v>
      </c>
      <c r="V299" s="493">
        <v>801672</v>
      </c>
      <c r="W299" s="494" t="s">
        <v>1222</v>
      </c>
      <c r="X299" s="495">
        <v>6</v>
      </c>
      <c r="Y299" s="388">
        <v>0.5</v>
      </c>
      <c r="Z299" s="243">
        <f>BD.PD7[[#This Row],[Av.P1 '[%']]]*BD.PD7[[#This Row],[Ppto. Orden Interna '[DOP']]]</f>
        <v>69103.75</v>
      </c>
      <c r="AA299" s="495">
        <v>8</v>
      </c>
      <c r="AB299" s="388">
        <v>0.5</v>
      </c>
      <c r="AC299" s="243">
        <f>BD.PD7[[#This Row],[Av.P2 '[%']]]*BD.PD7[[#This Row],[Ppto. Orden Interna '[DOP']]]</f>
        <v>69103.75</v>
      </c>
      <c r="AD299" s="249"/>
      <c r="AE299" s="389"/>
      <c r="AF299" s="243">
        <f>BD.PD7[[#This Row],[Av.P3 '[%']]]*BD.PD7[[#This Row],[Ppto. Orden Interna '[DOP']]]</f>
        <v>0</v>
      </c>
      <c r="AG299" s="243"/>
      <c r="AH299" s="243"/>
      <c r="AI299" s="243">
        <f>BD.PD7[[#This Row],[Av.P2 '[%']]]*BD.PD7[[#This Row],[Ppto. Orden Interna '[DOP']]]</f>
        <v>69103.75</v>
      </c>
      <c r="AJ299" s="243"/>
      <c r="AK299" s="243"/>
      <c r="AL299" s="243">
        <f>BD.PD7[[#This Row],[Av.P2 '[%']]]*BD.PD7[[#This Row],[Ppto. Orden Interna '[DOP']]]</f>
        <v>69103.75</v>
      </c>
      <c r="AM299" s="496">
        <f>BD.PD7[[#This Row],[Pago 3]]+BD.PD7[[#This Row],[Pago 2]]+BD.PD7[[#This Row],[Pago 1]]</f>
        <v>138207.5</v>
      </c>
      <c r="AN299" s="308" t="s">
        <v>244</v>
      </c>
      <c r="AO299" s="308" t="s">
        <v>245</v>
      </c>
      <c r="AP299" s="308" t="s">
        <v>246</v>
      </c>
      <c r="AQ299" s="308" t="s">
        <v>247</v>
      </c>
      <c r="AR299" s="308">
        <v>594</v>
      </c>
      <c r="AS299" s="308" t="s">
        <v>258</v>
      </c>
      <c r="AT299" s="249" t="s">
        <v>1277</v>
      </c>
      <c r="AU299" s="249" t="s">
        <v>1582</v>
      </c>
    </row>
    <row r="300" spans="1:47" hidden="1" x14ac:dyDescent="0.3">
      <c r="A300" s="174">
        <v>7.04</v>
      </c>
      <c r="B300" s="231"/>
      <c r="C300" s="232" t="str">
        <f>VLOOKUP(BD.PD7[[#This Row],[Pos]],PPto[],3,FALSE)</f>
        <v>7.04 Equipamiento de Panaderia, Reposteria y Rosticería</v>
      </c>
      <c r="D300" s="174" t="s">
        <v>23</v>
      </c>
      <c r="E300" s="305" t="str">
        <f>IF(BD.PD7[[#This Row],[.]]="*",VLOOKUP(BD.PD7[[#This Row],[Pos]],Presupuesto!A:H,7,FALSE),"")</f>
        <v/>
      </c>
      <c r="F300" s="502" t="s">
        <v>517</v>
      </c>
      <c r="G300" s="174" t="s">
        <v>1220</v>
      </c>
      <c r="H300" s="174">
        <v>4600073981</v>
      </c>
      <c r="I300" s="497" t="s">
        <v>1223</v>
      </c>
      <c r="J300" s="382">
        <v>120</v>
      </c>
      <c r="K300" s="174" t="s">
        <v>260</v>
      </c>
      <c r="L300" s="383">
        <f>IF(BD.PD7[[#This Row],[Mon]]="DOP",1,HLOOKUP(BD.PD7[[#This Row],[Mon]],$K$1:$L$2,2,FALSE))</f>
        <v>1</v>
      </c>
      <c r="M300" s="384">
        <v>2984.1</v>
      </c>
      <c r="N300" s="243">
        <f>BD.PD7[[#This Row],[Cant.]]*BD.PD7[[#This Row],[ Tasa ]]*BD.PD7[[#This Row],[ Precio Und.]]</f>
        <v>358092</v>
      </c>
      <c r="O300" s="386">
        <v>0</v>
      </c>
      <c r="P300" s="243">
        <f>IF(BD.PD7[[#This Row],[Liquid. '[%']]]&lt;&gt;0,(BD.PD7[[#This Row],[Valor Neto '[DOP']]]*BD.PD7[[#This Row],[Liquid. '[%']]])+BD.PD7[[#This Row],[Valor Neto '[DOP']]],BD.PD7[[#This Row],[Valor Neto '[DOP']]])</f>
        <v>358092</v>
      </c>
      <c r="Q300" s="243">
        <f>BD.PD7[[#This Row],[Ppto. Orden Interna '[DOP']]]/HLOOKUP("USD",$K$1:$L$2,2,FALSE)</f>
        <v>5509.1076923076926</v>
      </c>
      <c r="R300" s="381" t="s">
        <v>514</v>
      </c>
      <c r="S300" s="387"/>
      <c r="T300" s="387"/>
      <c r="U300" s="492" t="s">
        <v>406</v>
      </c>
      <c r="V300" s="493">
        <v>801672</v>
      </c>
      <c r="W300" s="494" t="s">
        <v>1222</v>
      </c>
      <c r="X300" s="495">
        <v>6</v>
      </c>
      <c r="Y300" s="388">
        <v>0.5</v>
      </c>
      <c r="Z300" s="243">
        <f>BD.PD7[[#This Row],[Av.P1 '[%']]]*BD.PD7[[#This Row],[Ppto. Orden Interna '[DOP']]]</f>
        <v>179046</v>
      </c>
      <c r="AA300" s="495">
        <v>8</v>
      </c>
      <c r="AB300" s="388">
        <v>0.5</v>
      </c>
      <c r="AC300" s="243">
        <f>BD.PD7[[#This Row],[Av.P2 '[%']]]*BD.PD7[[#This Row],[Ppto. Orden Interna '[DOP']]]</f>
        <v>179046</v>
      </c>
      <c r="AD300" s="249"/>
      <c r="AE300" s="389"/>
      <c r="AF300" s="243">
        <f>BD.PD7[[#This Row],[Av.P3 '[%']]]*BD.PD7[[#This Row],[Ppto. Orden Interna '[DOP']]]</f>
        <v>0</v>
      </c>
      <c r="AG300" s="243"/>
      <c r="AH300" s="243"/>
      <c r="AI300" s="243">
        <f>BD.PD7[[#This Row],[Av.P2 '[%']]]*BD.PD7[[#This Row],[Ppto. Orden Interna '[DOP']]]</f>
        <v>179046</v>
      </c>
      <c r="AJ300" s="243"/>
      <c r="AK300" s="243"/>
      <c r="AL300" s="243">
        <f>BD.PD7[[#This Row],[Av.P2 '[%']]]*BD.PD7[[#This Row],[Ppto. Orden Interna '[DOP']]]</f>
        <v>179046</v>
      </c>
      <c r="AM300" s="496">
        <f>BD.PD7[[#This Row],[Pago 3]]+BD.PD7[[#This Row],[Pago 2]]+BD.PD7[[#This Row],[Pago 1]]</f>
        <v>358092</v>
      </c>
      <c r="AN300" s="308" t="s">
        <v>244</v>
      </c>
      <c r="AO300" s="308" t="s">
        <v>245</v>
      </c>
      <c r="AP300" s="308" t="s">
        <v>246</v>
      </c>
      <c r="AQ300" s="308" t="s">
        <v>247</v>
      </c>
      <c r="AR300" s="308">
        <v>594</v>
      </c>
      <c r="AS300" s="308" t="s">
        <v>258</v>
      </c>
      <c r="AT300" s="249" t="s">
        <v>1277</v>
      </c>
      <c r="AU300" s="249" t="s">
        <v>1582</v>
      </c>
    </row>
    <row r="301" spans="1:47" hidden="1" x14ac:dyDescent="0.3">
      <c r="A301" s="174">
        <v>7.04</v>
      </c>
      <c r="B301" s="231"/>
      <c r="C301" s="232" t="str">
        <f>VLOOKUP(BD.PD7[[#This Row],[Pos]],PPto[],3,FALSE)</f>
        <v>7.04 Equipamiento de Panaderia, Reposteria y Rosticería</v>
      </c>
      <c r="D301" s="174" t="s">
        <v>23</v>
      </c>
      <c r="E301" s="305" t="str">
        <f>IF(BD.PD7[[#This Row],[.]]="*",VLOOKUP(BD.PD7[[#This Row],[Pos]],Presupuesto!A:H,7,FALSE),"")</f>
        <v/>
      </c>
      <c r="F301" s="502" t="s">
        <v>518</v>
      </c>
      <c r="G301" s="174" t="s">
        <v>1220</v>
      </c>
      <c r="H301" s="174">
        <v>4600073981</v>
      </c>
      <c r="I301" s="497" t="s">
        <v>1223</v>
      </c>
      <c r="J301" s="382">
        <v>17</v>
      </c>
      <c r="K301" s="174" t="s">
        <v>117</v>
      </c>
      <c r="L301" s="383">
        <f>IF(BD.PD7[[#This Row],[Mon]]="DOP",1,HLOOKUP(BD.PD7[[#This Row],[Mon]],$K$1:$L$2,2,FALSE))</f>
        <v>65</v>
      </c>
      <c r="M301" s="384">
        <v>1105.5405882352941</v>
      </c>
      <c r="N301" s="243">
        <f>BD.PD7[[#This Row],[Cant.]]*BD.PD7[[#This Row],[ Tasa ]]*BD.PD7[[#This Row],[ Precio Und.]]</f>
        <v>1221622.3499999999</v>
      </c>
      <c r="O301" s="386">
        <v>0</v>
      </c>
      <c r="P301" s="243">
        <f>IF(BD.PD7[[#This Row],[Liquid. '[%']]]&lt;&gt;0,(BD.PD7[[#This Row],[Valor Neto '[DOP']]]*BD.PD7[[#This Row],[Liquid. '[%']]])+BD.PD7[[#This Row],[Valor Neto '[DOP']]],BD.PD7[[#This Row],[Valor Neto '[DOP']]])</f>
        <v>1221622.3499999999</v>
      </c>
      <c r="Q301" s="243">
        <f>BD.PD7[[#This Row],[Ppto. Orden Interna '[DOP']]]/HLOOKUP("USD",$K$1:$L$2,2,FALSE)</f>
        <v>18794.189999999999</v>
      </c>
      <c r="R301" s="381" t="s">
        <v>514</v>
      </c>
      <c r="S301" s="387"/>
      <c r="T301" s="387"/>
      <c r="U301" s="492" t="s">
        <v>406</v>
      </c>
      <c r="V301" s="493">
        <v>801672</v>
      </c>
      <c r="W301" s="494" t="s">
        <v>1222</v>
      </c>
      <c r="X301" s="495">
        <v>6</v>
      </c>
      <c r="Y301" s="388">
        <v>0.5</v>
      </c>
      <c r="Z301" s="243">
        <f>BD.PD7[[#This Row],[Av.P1 '[%']]]*BD.PD7[[#This Row],[Ppto. Orden Interna '[DOP']]]</f>
        <v>610811.17499999993</v>
      </c>
      <c r="AA301" s="495">
        <v>8</v>
      </c>
      <c r="AB301" s="388">
        <v>0.5</v>
      </c>
      <c r="AC301" s="243">
        <f>BD.PD7[[#This Row],[Av.P2 '[%']]]*BD.PD7[[#This Row],[Ppto. Orden Interna '[DOP']]]</f>
        <v>610811.17499999993</v>
      </c>
      <c r="AD301" s="249"/>
      <c r="AE301" s="389"/>
      <c r="AF301" s="243">
        <f>BD.PD7[[#This Row],[Av.P3 '[%']]]*BD.PD7[[#This Row],[Ppto. Orden Interna '[DOP']]]</f>
        <v>0</v>
      </c>
      <c r="AG301" s="243"/>
      <c r="AH301" s="243"/>
      <c r="AI301" s="243">
        <f>BD.PD7[[#This Row],[Av.P2 '[%']]]*BD.PD7[[#This Row],[Ppto. Orden Interna '[DOP']]]</f>
        <v>610811.17499999993</v>
      </c>
      <c r="AJ301" s="243"/>
      <c r="AK301" s="243"/>
      <c r="AL301" s="243">
        <f>BD.PD7[[#This Row],[Av.P2 '[%']]]*BD.PD7[[#This Row],[Ppto. Orden Interna '[DOP']]]</f>
        <v>610811.17499999993</v>
      </c>
      <c r="AM301" s="496">
        <f>BD.PD7[[#This Row],[Pago 3]]+BD.PD7[[#This Row],[Pago 2]]+BD.PD7[[#This Row],[Pago 1]]</f>
        <v>1221622.3499999999</v>
      </c>
      <c r="AN301" s="308" t="s">
        <v>244</v>
      </c>
      <c r="AO301" s="308" t="s">
        <v>245</v>
      </c>
      <c r="AP301" s="308" t="s">
        <v>246</v>
      </c>
      <c r="AQ301" s="308" t="s">
        <v>247</v>
      </c>
      <c r="AR301" s="308">
        <v>594</v>
      </c>
      <c r="AS301" s="308" t="s">
        <v>258</v>
      </c>
      <c r="AT301" s="249" t="s">
        <v>1277</v>
      </c>
      <c r="AU301" s="249" t="s">
        <v>1582</v>
      </c>
    </row>
    <row r="302" spans="1:47" hidden="1" x14ac:dyDescent="0.3">
      <c r="A302" s="174">
        <v>7.04</v>
      </c>
      <c r="B302" s="231"/>
      <c r="C302" s="232" t="str">
        <f>VLOOKUP(BD.PD7[[#This Row],[Pos]],PPto[],3,FALSE)</f>
        <v>7.04 Equipamiento de Panaderia, Reposteria y Rosticería</v>
      </c>
      <c r="D302" s="174" t="s">
        <v>23</v>
      </c>
      <c r="E302" s="305" t="str">
        <f>IF(BD.PD7[[#This Row],[.]]="*",VLOOKUP(BD.PD7[[#This Row],[Pos]],Presupuesto!A:H,7,FALSE),"")</f>
        <v/>
      </c>
      <c r="F302" s="234" t="s">
        <v>519</v>
      </c>
      <c r="G302" s="174" t="s">
        <v>1220</v>
      </c>
      <c r="H302" s="174">
        <v>4600074115</v>
      </c>
      <c r="I302" s="497" t="s">
        <v>1223</v>
      </c>
      <c r="J302" s="382">
        <v>3</v>
      </c>
      <c r="K302" s="174" t="s">
        <v>189</v>
      </c>
      <c r="L302" s="383">
        <f>IF(BD.PD7[[#This Row],[Mon]]="DOP",1,HLOOKUP(BD.PD7[[#This Row],[Mon]],$K$1:$L$2,2,FALSE))</f>
        <v>77</v>
      </c>
      <c r="M302" s="400">
        <v>13000</v>
      </c>
      <c r="N302" s="243">
        <f>BD.PD7[[#This Row],[Cant.]]*BD.PD7[[#This Row],[ Tasa ]]*BD.PD7[[#This Row],[ Precio Und.]]</f>
        <v>3003000</v>
      </c>
      <c r="O302" s="386">
        <v>0.25</v>
      </c>
      <c r="P302" s="243">
        <f>IF(BD.PD7[[#This Row],[Liquid. '[%']]]&lt;&gt;0,(BD.PD7[[#This Row],[Valor Neto '[DOP']]]*BD.PD7[[#This Row],[Liquid. '[%']]])+BD.PD7[[#This Row],[Valor Neto '[DOP']]],BD.PD7[[#This Row],[Valor Neto '[DOP']]])</f>
        <v>3753750</v>
      </c>
      <c r="Q302" s="243">
        <f>BD.PD7[[#This Row],[Ppto. Orden Interna '[DOP']]]/HLOOKUP("USD",$K$1:$L$2,2,FALSE)</f>
        <v>57750</v>
      </c>
      <c r="R302" s="398" t="s">
        <v>520</v>
      </c>
      <c r="S302" s="481"/>
      <c r="T302" s="481"/>
      <c r="U302" s="492" t="s">
        <v>406</v>
      </c>
      <c r="V302" s="493">
        <v>801672</v>
      </c>
      <c r="W302" s="494" t="s">
        <v>521</v>
      </c>
      <c r="X302" s="174">
        <v>6</v>
      </c>
      <c r="Y302" s="399">
        <v>0.5</v>
      </c>
      <c r="Z302" s="243">
        <f>BD.PD7[[#This Row],[Av.P1 '[%']]]*BD.PD7[[#This Row],[Ppto. Orden Interna '[DOP']]]</f>
        <v>1876875</v>
      </c>
      <c r="AA302" s="509">
        <v>9</v>
      </c>
      <c r="AB302" s="388">
        <v>0.5</v>
      </c>
      <c r="AC302" s="243">
        <f>BD.PD7[[#This Row],[Av.P2 '[%']]]*BD.PD7[[#This Row],[Ppto. Orden Interna '[DOP']]]</f>
        <v>1876875</v>
      </c>
      <c r="AD302" s="249"/>
      <c r="AE302" s="389"/>
      <c r="AF302" s="243">
        <f>BD.PD7[[#This Row],[Av.P3 '[%']]]*BD.PD7[[#This Row],[Ppto. Orden Interna '[DOP']]]</f>
        <v>0</v>
      </c>
      <c r="AG302" s="243"/>
      <c r="AH302" s="243"/>
      <c r="AI302" s="243">
        <f>BD.PD7[[#This Row],[Av.P2 '[%']]]*BD.PD7[[#This Row],[Ppto. Orden Interna '[DOP']]]</f>
        <v>1876875</v>
      </c>
      <c r="AJ302" s="243"/>
      <c r="AK302" s="243"/>
      <c r="AL302" s="243">
        <f>BD.PD7[[#This Row],[Av.P2 '[%']]]*BD.PD7[[#This Row],[Ppto. Orden Interna '[DOP']]]</f>
        <v>1876875</v>
      </c>
      <c r="AM302" s="496">
        <f>BD.PD7[[#This Row],[Pago 3]]+BD.PD7[[#This Row],[Pago 2]]+BD.PD7[[#This Row],[Pago 1]]</f>
        <v>3753750</v>
      </c>
      <c r="AN302" s="308" t="s">
        <v>244</v>
      </c>
      <c r="AO302" s="308" t="s">
        <v>245</v>
      </c>
      <c r="AP302" s="308" t="s">
        <v>246</v>
      </c>
      <c r="AQ302" s="308" t="s">
        <v>247</v>
      </c>
      <c r="AR302" s="308">
        <v>594</v>
      </c>
      <c r="AS302" s="308" t="s">
        <v>258</v>
      </c>
      <c r="AT302" s="249" t="s">
        <v>1277</v>
      </c>
      <c r="AU302" s="249" t="s">
        <v>1582</v>
      </c>
    </row>
    <row r="303" spans="1:47" hidden="1" x14ac:dyDescent="0.3">
      <c r="A303" s="174">
        <v>7.04</v>
      </c>
      <c r="B303" s="231"/>
      <c r="C303" s="232" t="str">
        <f>VLOOKUP(BD.PD7[[#This Row],[Pos]],PPto[],3,FALSE)</f>
        <v>7.04 Equipamiento de Panaderia, Reposteria y Rosticería</v>
      </c>
      <c r="D303" s="174" t="s">
        <v>23</v>
      </c>
      <c r="E303" s="305" t="str">
        <f>IF(BD.PD7[[#This Row],[.]]="*",VLOOKUP(BD.PD7[[#This Row],[Pos]],Presupuesto!A:H,7,FALSE),"")</f>
        <v/>
      </c>
      <c r="F303" s="234" t="s">
        <v>522</v>
      </c>
      <c r="G303" s="174" t="s">
        <v>1216</v>
      </c>
      <c r="H303" s="174"/>
      <c r="I303" s="497" t="s">
        <v>1223</v>
      </c>
      <c r="J303" s="382">
        <v>3</v>
      </c>
      <c r="K303" s="174" t="s">
        <v>260</v>
      </c>
      <c r="L303" s="383">
        <f>IF(BD.PD7[[#This Row],[Mon]]="DOP",1,HLOOKUP(BD.PD7[[#This Row],[Mon]],$K$1:$L$2,2,FALSE))</f>
        <v>1</v>
      </c>
      <c r="M303" s="400">
        <v>15398.4</v>
      </c>
      <c r="N303" s="243">
        <f>BD.PD7[[#This Row],[Cant.]]*BD.PD7[[#This Row],[ Tasa ]]*BD.PD7[[#This Row],[ Precio Und.]]</f>
        <v>46195.199999999997</v>
      </c>
      <c r="O303" s="386">
        <v>0</v>
      </c>
      <c r="P303" s="243">
        <f>IF(BD.PD7[[#This Row],[Liquid. '[%']]]&lt;&gt;0,(BD.PD7[[#This Row],[Valor Neto '[DOP']]]*BD.PD7[[#This Row],[Liquid. '[%']]])+BD.PD7[[#This Row],[Valor Neto '[DOP']]],BD.PD7[[#This Row],[Valor Neto '[DOP']]])</f>
        <v>46195.199999999997</v>
      </c>
      <c r="Q303" s="243">
        <f>BD.PD7[[#This Row],[Ppto. Orden Interna '[DOP']]]/HLOOKUP("USD",$K$1:$L$2,2,FALSE)</f>
        <v>710.69538461538457</v>
      </c>
      <c r="R303" s="398" t="s">
        <v>511</v>
      </c>
      <c r="S303" s="481"/>
      <c r="T303" s="481"/>
      <c r="U303" s="492" t="s">
        <v>406</v>
      </c>
      <c r="V303" s="493">
        <v>801672</v>
      </c>
      <c r="W303" s="499" t="s">
        <v>511</v>
      </c>
      <c r="X303" s="174">
        <v>21</v>
      </c>
      <c r="Y303" s="399">
        <v>1</v>
      </c>
      <c r="Z303" s="243">
        <f>BD.PD7[[#This Row],[Av.P1 '[%']]]*BD.PD7[[#This Row],[Ppto. Orden Interna '[DOP']]]</f>
        <v>46195.199999999997</v>
      </c>
      <c r="AA303" s="174"/>
      <c r="AB303" s="399"/>
      <c r="AC303" s="243">
        <f>BD.PD7[[#This Row],[Av.P2 '[%']]]*BD.PD7[[#This Row],[Ppto. Orden Interna '[DOP']]]</f>
        <v>0</v>
      </c>
      <c r="AD303" s="249"/>
      <c r="AE303" s="389"/>
      <c r="AF303" s="243">
        <f>BD.PD7[[#This Row],[Av.P3 '[%']]]*BD.PD7[[#This Row],[Ppto. Orden Interna '[DOP']]]</f>
        <v>0</v>
      </c>
      <c r="AG303" s="243"/>
      <c r="AH303" s="243"/>
      <c r="AI303" s="243">
        <f>BD.PD7[[#This Row],[Av.P2 '[%']]]*BD.PD7[[#This Row],[Ppto. Orden Interna '[DOP']]]</f>
        <v>0</v>
      </c>
      <c r="AJ303" s="243"/>
      <c r="AK303" s="243"/>
      <c r="AL303" s="243">
        <f>BD.PD7[[#This Row],[Av.P2 '[%']]]*BD.PD7[[#This Row],[Ppto. Orden Interna '[DOP']]]</f>
        <v>0</v>
      </c>
      <c r="AM303" s="496">
        <f>BD.PD7[[#This Row],[Pago 3]]+BD.PD7[[#This Row],[Pago 2]]+BD.PD7[[#This Row],[Pago 1]]</f>
        <v>46195.199999999997</v>
      </c>
      <c r="AN303" s="308" t="s">
        <v>244</v>
      </c>
      <c r="AO303" s="308" t="s">
        <v>245</v>
      </c>
      <c r="AP303" s="308" t="s">
        <v>246</v>
      </c>
      <c r="AQ303" s="308" t="s">
        <v>247</v>
      </c>
      <c r="AR303" s="308">
        <v>594</v>
      </c>
      <c r="AS303" s="308" t="s">
        <v>248</v>
      </c>
      <c r="AT303" s="249" t="s">
        <v>1277</v>
      </c>
      <c r="AU303" s="249" t="s">
        <v>1582</v>
      </c>
    </row>
    <row r="304" spans="1:47" hidden="1" x14ac:dyDescent="0.3">
      <c r="A304" s="174">
        <v>7.04</v>
      </c>
      <c r="B304" s="231"/>
      <c r="C304" s="232" t="str">
        <f>VLOOKUP(BD.PD7[[#This Row],[Pos]],PPto[],3,FALSE)</f>
        <v>7.04 Equipamiento de Panaderia, Reposteria y Rosticería</v>
      </c>
      <c r="D304" s="174" t="s">
        <v>23</v>
      </c>
      <c r="E304" s="305" t="str">
        <f>IF(BD.PD7[[#This Row],[.]]="*",VLOOKUP(BD.PD7[[#This Row],[Pos]],Presupuesto!A:H,7,FALSE),"")</f>
        <v/>
      </c>
      <c r="F304" s="234" t="s">
        <v>523</v>
      </c>
      <c r="G304" s="174" t="s">
        <v>1220</v>
      </c>
      <c r="H304" s="174">
        <v>4600074511</v>
      </c>
      <c r="I304" s="497" t="s">
        <v>1223</v>
      </c>
      <c r="J304" s="382">
        <v>28</v>
      </c>
      <c r="K304" s="174" t="s">
        <v>260</v>
      </c>
      <c r="L304" s="383">
        <f>IF(BD.PD7[[#This Row],[Mon]]="DOP",1,HLOOKUP(BD.PD7[[#This Row],[Mon]],$K$1:$L$2,2,FALSE))</f>
        <v>1</v>
      </c>
      <c r="M304" s="400">
        <v>22947.078000000001</v>
      </c>
      <c r="N304" s="243">
        <f>BD.PD7[[#This Row],[Cant.]]*BD.PD7[[#This Row],[ Tasa ]]*BD.PD7[[#This Row],[ Precio Und.]]</f>
        <v>642518.18400000001</v>
      </c>
      <c r="O304" s="386">
        <v>0</v>
      </c>
      <c r="P304" s="243">
        <f>IF(BD.PD7[[#This Row],[Liquid. '[%']]]&lt;&gt;0,(BD.PD7[[#This Row],[Valor Neto '[DOP']]]*BD.PD7[[#This Row],[Liquid. '[%']]])+BD.PD7[[#This Row],[Valor Neto '[DOP']]],BD.PD7[[#This Row],[Valor Neto '[DOP']]])</f>
        <v>642518.18400000001</v>
      </c>
      <c r="Q304" s="243">
        <f>BD.PD7[[#This Row],[Ppto. Orden Interna '[DOP']]]/HLOOKUP("USD",$K$1:$L$2,2,FALSE)</f>
        <v>9884.8951384615393</v>
      </c>
      <c r="R304" s="381" t="s">
        <v>520</v>
      </c>
      <c r="S304" s="387"/>
      <c r="T304" s="387"/>
      <c r="U304" s="492" t="s">
        <v>406</v>
      </c>
      <c r="V304" s="493">
        <v>801672</v>
      </c>
      <c r="W304" s="494" t="s">
        <v>521</v>
      </c>
      <c r="X304" s="495">
        <v>6</v>
      </c>
      <c r="Y304" s="388">
        <v>0.5</v>
      </c>
      <c r="Z304" s="243">
        <f>BD.PD7[[#This Row],[Av.P1 '[%']]]*BD.PD7[[#This Row],[Ppto. Orden Interna '[DOP']]]</f>
        <v>321259.092</v>
      </c>
      <c r="AA304" s="495">
        <v>10</v>
      </c>
      <c r="AB304" s="388">
        <v>0.5</v>
      </c>
      <c r="AC304" s="243">
        <f>BD.PD7[[#This Row],[Av.P2 '[%']]]*BD.PD7[[#This Row],[Ppto. Orden Interna '[DOP']]]</f>
        <v>321259.092</v>
      </c>
      <c r="AD304" s="249"/>
      <c r="AE304" s="389"/>
      <c r="AF304" s="243">
        <f>BD.PD7[[#This Row],[Av.P3 '[%']]]*BD.PD7[[#This Row],[Ppto. Orden Interna '[DOP']]]</f>
        <v>0</v>
      </c>
      <c r="AG304" s="243"/>
      <c r="AH304" s="243"/>
      <c r="AI304" s="243">
        <f>BD.PD7[[#This Row],[Av.P2 '[%']]]*BD.PD7[[#This Row],[Ppto. Orden Interna '[DOP']]]</f>
        <v>321259.092</v>
      </c>
      <c r="AJ304" s="243"/>
      <c r="AK304" s="243"/>
      <c r="AL304" s="243">
        <f>BD.PD7[[#This Row],[Av.P2 '[%']]]*BD.PD7[[#This Row],[Ppto. Orden Interna '[DOP']]]</f>
        <v>321259.092</v>
      </c>
      <c r="AM304" s="496">
        <f>BD.PD7[[#This Row],[Pago 3]]+BD.PD7[[#This Row],[Pago 2]]+BD.PD7[[#This Row],[Pago 1]]</f>
        <v>642518.18400000001</v>
      </c>
      <c r="AN304" s="308" t="s">
        <v>244</v>
      </c>
      <c r="AO304" s="308" t="s">
        <v>245</v>
      </c>
      <c r="AP304" s="308" t="s">
        <v>246</v>
      </c>
      <c r="AQ304" s="308" t="s">
        <v>247</v>
      </c>
      <c r="AR304" s="308">
        <v>594</v>
      </c>
      <c r="AS304" s="308" t="s">
        <v>258</v>
      </c>
      <c r="AT304" s="249" t="s">
        <v>1277</v>
      </c>
      <c r="AU304" s="249" t="s">
        <v>1582</v>
      </c>
    </row>
    <row r="305" spans="1:47" hidden="1" x14ac:dyDescent="0.3">
      <c r="A305" s="174">
        <v>7.04</v>
      </c>
      <c r="B305" s="231"/>
      <c r="C305" s="232" t="str">
        <f>VLOOKUP(BD.PD7[[#This Row],[Pos]],PPto[],3,FALSE)</f>
        <v>7.04 Equipamiento de Panaderia, Reposteria y Rosticería</v>
      </c>
      <c r="D305" s="174" t="s">
        <v>23</v>
      </c>
      <c r="E305" s="305" t="str">
        <f>IF(BD.PD7[[#This Row],[.]]="*",VLOOKUP(BD.PD7[[#This Row],[Pos]],Presupuesto!A:H,7,FALSE),"")</f>
        <v/>
      </c>
      <c r="F305" s="525" t="s">
        <v>524</v>
      </c>
      <c r="G305" s="174" t="s">
        <v>1216</v>
      </c>
      <c r="H305" s="174"/>
      <c r="I305" s="497" t="s">
        <v>1223</v>
      </c>
      <c r="J305" s="382">
        <v>1</v>
      </c>
      <c r="K305" s="174" t="s">
        <v>260</v>
      </c>
      <c r="L305" s="383">
        <f>IF(BD.PD7[[#This Row],[Mon]]="DOP",1,HLOOKUP(BD.PD7[[#This Row],[Mon]],$K$1:$L$2,2,FALSE))</f>
        <v>1</v>
      </c>
      <c r="M305" s="400">
        <v>109750</v>
      </c>
      <c r="N305" s="243">
        <f>BD.PD7[[#This Row],[Cant.]]*BD.PD7[[#This Row],[ Tasa ]]*BD.PD7[[#This Row],[ Precio Und.]]</f>
        <v>109750</v>
      </c>
      <c r="O305" s="386">
        <v>0</v>
      </c>
      <c r="P305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305" s="243">
        <f>BD.PD7[[#This Row],[Ppto. Orden Interna '[DOP']]]/HLOOKUP("USD",$K$1:$L$2,2,FALSE)</f>
        <v>1688.4615384615386</v>
      </c>
      <c r="R305" s="398" t="s">
        <v>525</v>
      </c>
      <c r="S305" s="387"/>
      <c r="T305" s="387"/>
      <c r="U305" s="492" t="s">
        <v>406</v>
      </c>
      <c r="V305" s="493">
        <v>801672</v>
      </c>
      <c r="W305" s="494" t="s">
        <v>525</v>
      </c>
      <c r="X305" s="174">
        <v>21</v>
      </c>
      <c r="Y305" s="399">
        <v>1</v>
      </c>
      <c r="Z305" s="243">
        <f>BD.PD7[[#This Row],[Av.P1 '[%']]]*BD.PD7[[#This Row],[Ppto. Orden Interna '[DOP']]]</f>
        <v>109750</v>
      </c>
      <c r="AA305" s="249"/>
      <c r="AB305" s="389"/>
      <c r="AC305" s="243">
        <f>BD.PD7[[#This Row],[Av.P2 '[%']]]*BD.PD7[[#This Row],[Ppto. Orden Interna '[DOP']]]</f>
        <v>0</v>
      </c>
      <c r="AD305" s="249"/>
      <c r="AE305" s="389"/>
      <c r="AF305" s="243">
        <f>BD.PD7[[#This Row],[Av.P3 '[%']]]*BD.PD7[[#This Row],[Ppto. Orden Interna '[DOP']]]</f>
        <v>0</v>
      </c>
      <c r="AG305" s="243"/>
      <c r="AH305" s="243"/>
      <c r="AI305" s="243">
        <f>BD.PD7[[#This Row],[Av.P2 '[%']]]*BD.PD7[[#This Row],[Ppto. Orden Interna '[DOP']]]</f>
        <v>0</v>
      </c>
      <c r="AJ305" s="243"/>
      <c r="AK305" s="243"/>
      <c r="AL305" s="243">
        <f>BD.PD7[[#This Row],[Av.P2 '[%']]]*BD.PD7[[#This Row],[Ppto. Orden Interna '[DOP']]]</f>
        <v>0</v>
      </c>
      <c r="AM305" s="496">
        <f>BD.PD7[[#This Row],[Pago 3]]+BD.PD7[[#This Row],[Pago 2]]+BD.PD7[[#This Row],[Pago 1]]</f>
        <v>109750</v>
      </c>
      <c r="AN305" s="308" t="s">
        <v>244</v>
      </c>
      <c r="AO305" s="308" t="s">
        <v>245</v>
      </c>
      <c r="AP305" s="308" t="s">
        <v>246</v>
      </c>
      <c r="AQ305" s="308" t="s">
        <v>247</v>
      </c>
      <c r="AR305" s="308">
        <v>594</v>
      </c>
      <c r="AS305" s="308" t="s">
        <v>248</v>
      </c>
      <c r="AT305" s="249" t="s">
        <v>1277</v>
      </c>
      <c r="AU305" s="249" t="s">
        <v>1582</v>
      </c>
    </row>
    <row r="306" spans="1:47" hidden="1" x14ac:dyDescent="0.3">
      <c r="A306" s="174">
        <v>7.04</v>
      </c>
      <c r="B306" s="231"/>
      <c r="C306" s="232" t="str">
        <f>VLOOKUP(BD.PD7[[#This Row],[Pos]],PPto[],3,FALSE)</f>
        <v>7.04 Equipamiento de Panaderia, Reposteria y Rosticería</v>
      </c>
      <c r="D306" s="174" t="s">
        <v>23</v>
      </c>
      <c r="E306" s="305" t="str">
        <f>IF(BD.PD7[[#This Row],[.]]="*",VLOOKUP(BD.PD7[[#This Row],[Pos]],Presupuesto!A:H,7,FALSE),"")</f>
        <v/>
      </c>
      <c r="F306" s="500" t="s">
        <v>1228</v>
      </c>
      <c r="G306" s="174" t="s">
        <v>1219</v>
      </c>
      <c r="H306" s="174">
        <v>4600073155</v>
      </c>
      <c r="I306" s="497" t="s">
        <v>1223</v>
      </c>
      <c r="J306" s="382">
        <v>7</v>
      </c>
      <c r="K306" s="174" t="s">
        <v>117</v>
      </c>
      <c r="L306" s="383">
        <f>IF(BD.PD7[[#This Row],[Mon]]="DOP",1,HLOOKUP(BD.PD7[[#This Row],[Mon]],$K$1:$L$2,2,FALSE))</f>
        <v>65</v>
      </c>
      <c r="M306" s="400">
        <v>4307</v>
      </c>
      <c r="N306" s="243">
        <f>BD.PD7[[#This Row],[Cant.]]*BD.PD7[[#This Row],[ Tasa ]]*BD.PD7[[#This Row],[ Precio Und.]]</f>
        <v>1959685</v>
      </c>
      <c r="O306" s="386">
        <v>0.52</v>
      </c>
      <c r="P306" s="243">
        <f>IF(BD.PD7[[#This Row],[Liquid. '[%']]]&lt;&gt;0,(BD.PD7[[#This Row],[Valor Neto '[DOP']]]*BD.PD7[[#This Row],[Liquid. '[%']]])+BD.PD7[[#This Row],[Valor Neto '[DOP']]],BD.PD7[[#This Row],[Valor Neto '[DOP']]])</f>
        <v>2978721.2</v>
      </c>
      <c r="Q306" s="243">
        <f>BD.PD7[[#This Row],[Ppto. Orden Interna '[DOP']]]/HLOOKUP("USD",$K$1:$L$2,2,FALSE)</f>
        <v>45826.48</v>
      </c>
      <c r="R306" s="499" t="s">
        <v>355</v>
      </c>
      <c r="S306" s="481"/>
      <c r="T306" s="481"/>
      <c r="U306" s="492" t="s">
        <v>406</v>
      </c>
      <c r="V306" s="493">
        <v>801672</v>
      </c>
      <c r="W306" s="499" t="s">
        <v>355</v>
      </c>
      <c r="X306" s="174">
        <v>4</v>
      </c>
      <c r="Y306" s="399">
        <v>0.5</v>
      </c>
      <c r="Z306" s="243">
        <f>BD.PD7[[#This Row],[Av.P1 '[%']]]*BD.PD7[[#This Row],[Ppto. Orden Interna '[DOP']]]</f>
        <v>1489360.6</v>
      </c>
      <c r="AA306" s="174">
        <v>13</v>
      </c>
      <c r="AB306" s="399">
        <v>0.5</v>
      </c>
      <c r="AC306" s="243">
        <f>BD.PD7[[#This Row],[Av.P2 '[%']]]*BD.PD7[[#This Row],[Ppto. Orden Interna '[DOP']]]</f>
        <v>1489360.6</v>
      </c>
      <c r="AD306" s="249"/>
      <c r="AE306" s="389"/>
      <c r="AF306" s="243">
        <f>BD.PD7[[#This Row],[Av.P3 '[%']]]*BD.PD7[[#This Row],[Ppto. Orden Interna '[DOP']]]</f>
        <v>0</v>
      </c>
      <c r="AG306" s="243"/>
      <c r="AH306" s="243"/>
      <c r="AI306" s="243">
        <f>BD.PD7[[#This Row],[Av.P2 '[%']]]*BD.PD7[[#This Row],[Ppto. Orden Interna '[DOP']]]</f>
        <v>1489360.6</v>
      </c>
      <c r="AJ306" s="243"/>
      <c r="AK306" s="243"/>
      <c r="AL306" s="243">
        <f>BD.PD7[[#This Row],[Av.P2 '[%']]]*BD.PD7[[#This Row],[Ppto. Orden Interna '[DOP']]]</f>
        <v>1489360.6</v>
      </c>
      <c r="AM306" s="496">
        <f>BD.PD7[[#This Row],[Pago 3]]+BD.PD7[[#This Row],[Pago 2]]+BD.PD7[[#This Row],[Pago 1]]</f>
        <v>2978721.2</v>
      </c>
      <c r="AN306" s="308" t="s">
        <v>244</v>
      </c>
      <c r="AO306" s="308" t="s">
        <v>245</v>
      </c>
      <c r="AP306" s="308" t="s">
        <v>246</v>
      </c>
      <c r="AQ306" s="308" t="s">
        <v>247</v>
      </c>
      <c r="AR306" s="308">
        <v>594</v>
      </c>
      <c r="AS306" s="308" t="s">
        <v>258</v>
      </c>
      <c r="AT306" s="249" t="s">
        <v>1277</v>
      </c>
      <c r="AU306" s="249" t="s">
        <v>1582</v>
      </c>
    </row>
    <row r="307" spans="1:47" hidden="1" x14ac:dyDescent="0.3">
      <c r="A307" s="174">
        <v>7.04</v>
      </c>
      <c r="B307" s="231"/>
      <c r="C307" s="232" t="str">
        <f>VLOOKUP(BD.PD7[[#This Row],[Pos]],PPto[],3,FALSE)</f>
        <v>7.04 Equipamiento de Panaderia, Reposteria y Rosticería</v>
      </c>
      <c r="D307" s="174" t="s">
        <v>23</v>
      </c>
      <c r="E307" s="305" t="str">
        <f>IF(BD.PD7[[#This Row],[.]]="*",VLOOKUP(BD.PD7[[#This Row],[Pos]],Presupuesto!A:H,7,FALSE),"")</f>
        <v/>
      </c>
      <c r="F307" s="234" t="s">
        <v>1229</v>
      </c>
      <c r="G307" s="174" t="s">
        <v>1219</v>
      </c>
      <c r="H307" s="174">
        <v>4600073155</v>
      </c>
      <c r="I307" s="497" t="s">
        <v>1223</v>
      </c>
      <c r="J307" s="382">
        <v>2</v>
      </c>
      <c r="K307" s="174" t="s">
        <v>117</v>
      </c>
      <c r="L307" s="383">
        <f>IF(BD.PD7[[#This Row],[Mon]]="DOP",1,HLOOKUP(BD.PD7[[#This Row],[Mon]],$K$1:$L$2,2,FALSE))</f>
        <v>65</v>
      </c>
      <c r="M307" s="400">
        <v>3560</v>
      </c>
      <c r="N307" s="243">
        <f>BD.PD7[[#This Row],[Cant.]]*BD.PD7[[#This Row],[ Tasa ]]*BD.PD7[[#This Row],[ Precio Und.]]</f>
        <v>462800</v>
      </c>
      <c r="O307" s="386">
        <v>0.52</v>
      </c>
      <c r="P307" s="243">
        <f>IF(BD.PD7[[#This Row],[Liquid. '[%']]]&lt;&gt;0,(BD.PD7[[#This Row],[Valor Neto '[DOP']]]*BD.PD7[[#This Row],[Liquid. '[%']]])+BD.PD7[[#This Row],[Valor Neto '[DOP']]],BD.PD7[[#This Row],[Valor Neto '[DOP']]])</f>
        <v>703456</v>
      </c>
      <c r="Q307" s="243">
        <f>BD.PD7[[#This Row],[Ppto. Orden Interna '[DOP']]]/HLOOKUP("USD",$K$1:$L$2,2,FALSE)</f>
        <v>10822.4</v>
      </c>
      <c r="R307" s="499" t="s">
        <v>355</v>
      </c>
      <c r="S307" s="481"/>
      <c r="T307" s="481"/>
      <c r="U307" s="492" t="s">
        <v>406</v>
      </c>
      <c r="V307" s="493">
        <v>801672</v>
      </c>
      <c r="W307" s="499" t="s">
        <v>355</v>
      </c>
      <c r="X307" s="174">
        <v>4</v>
      </c>
      <c r="Y307" s="399">
        <v>0.5</v>
      </c>
      <c r="Z307" s="243">
        <f>BD.PD7[[#This Row],[Av.P1 '[%']]]*BD.PD7[[#This Row],[Ppto. Orden Interna '[DOP']]]</f>
        <v>351728</v>
      </c>
      <c r="AA307" s="174">
        <v>13</v>
      </c>
      <c r="AB307" s="399">
        <v>0.5</v>
      </c>
      <c r="AC307" s="243">
        <f>BD.PD7[[#This Row],[Av.P2 '[%']]]*BD.PD7[[#This Row],[Ppto. Orden Interna '[DOP']]]</f>
        <v>351728</v>
      </c>
      <c r="AD307" s="249"/>
      <c r="AE307" s="389"/>
      <c r="AF307" s="243">
        <f>BD.PD7[[#This Row],[Av.P3 '[%']]]*BD.PD7[[#This Row],[Ppto. Orden Interna '[DOP']]]</f>
        <v>0</v>
      </c>
      <c r="AG307" s="243"/>
      <c r="AH307" s="243"/>
      <c r="AI307" s="243">
        <f>BD.PD7[[#This Row],[Av.P2 '[%']]]*BD.PD7[[#This Row],[Ppto. Orden Interna '[DOP']]]</f>
        <v>351728</v>
      </c>
      <c r="AJ307" s="243"/>
      <c r="AK307" s="243"/>
      <c r="AL307" s="243">
        <f>BD.PD7[[#This Row],[Av.P2 '[%']]]*BD.PD7[[#This Row],[Ppto. Orden Interna '[DOP']]]</f>
        <v>351728</v>
      </c>
      <c r="AM307" s="496">
        <f>BD.PD7[[#This Row],[Pago 3]]+BD.PD7[[#This Row],[Pago 2]]+BD.PD7[[#This Row],[Pago 1]]</f>
        <v>703456</v>
      </c>
      <c r="AN307" s="308" t="s">
        <v>244</v>
      </c>
      <c r="AO307" s="308" t="s">
        <v>245</v>
      </c>
      <c r="AP307" s="308" t="s">
        <v>246</v>
      </c>
      <c r="AQ307" s="308" t="s">
        <v>247</v>
      </c>
      <c r="AR307" s="308">
        <v>594</v>
      </c>
      <c r="AS307" s="308" t="s">
        <v>258</v>
      </c>
      <c r="AT307" s="249" t="s">
        <v>1277</v>
      </c>
      <c r="AU307" s="249" t="s">
        <v>1582</v>
      </c>
    </row>
    <row r="308" spans="1:47" hidden="1" x14ac:dyDescent="0.3">
      <c r="A308" s="174">
        <v>7.04</v>
      </c>
      <c r="B308" s="231"/>
      <c r="C308" s="232" t="str">
        <f>VLOOKUP(BD.PD7[[#This Row],[Pos]],PPto[],3,FALSE)</f>
        <v>7.04 Equipamiento de Panaderia, Reposteria y Rosticería</v>
      </c>
      <c r="D308" s="174" t="s">
        <v>23</v>
      </c>
      <c r="E308" s="305" t="str">
        <f>IF(BD.PD7[[#This Row],[.]]="*",VLOOKUP(BD.PD7[[#This Row],[Pos]],Presupuesto!A:H,7,FALSE),"")</f>
        <v/>
      </c>
      <c r="F308" s="500" t="s">
        <v>1230</v>
      </c>
      <c r="G308" s="174" t="s">
        <v>1219</v>
      </c>
      <c r="H308" s="174">
        <v>4600073155</v>
      </c>
      <c r="I308" s="497" t="s">
        <v>1223</v>
      </c>
      <c r="J308" s="382">
        <v>2</v>
      </c>
      <c r="K308" s="174" t="s">
        <v>117</v>
      </c>
      <c r="L308" s="383">
        <f>IF(BD.PD7[[#This Row],[Mon]]="DOP",1,HLOOKUP(BD.PD7[[#This Row],[Mon]],$K$1:$L$2,2,FALSE))</f>
        <v>65</v>
      </c>
      <c r="M308" s="400">
        <v>4767</v>
      </c>
      <c r="N308" s="243">
        <f>BD.PD7[[#This Row],[Cant.]]*BD.PD7[[#This Row],[ Tasa ]]*BD.PD7[[#This Row],[ Precio Und.]]</f>
        <v>619710</v>
      </c>
      <c r="O308" s="386">
        <v>0.52</v>
      </c>
      <c r="P308" s="243">
        <f>IF(BD.PD7[[#This Row],[Liquid. '[%']]]&lt;&gt;0,(BD.PD7[[#This Row],[Valor Neto '[DOP']]]*BD.PD7[[#This Row],[Liquid. '[%']]])+BD.PD7[[#This Row],[Valor Neto '[DOP']]],BD.PD7[[#This Row],[Valor Neto '[DOP']]])</f>
        <v>941959.2</v>
      </c>
      <c r="Q308" s="243">
        <f>BD.PD7[[#This Row],[Ppto. Orden Interna '[DOP']]]/HLOOKUP("USD",$K$1:$L$2,2,FALSE)</f>
        <v>14491.679999999998</v>
      </c>
      <c r="R308" s="499" t="s">
        <v>355</v>
      </c>
      <c r="S308" s="481"/>
      <c r="T308" s="481"/>
      <c r="U308" s="492" t="s">
        <v>406</v>
      </c>
      <c r="V308" s="493">
        <v>801672</v>
      </c>
      <c r="W308" s="499" t="s">
        <v>355</v>
      </c>
      <c r="X308" s="174">
        <v>4</v>
      </c>
      <c r="Y308" s="399">
        <v>0.5</v>
      </c>
      <c r="Z308" s="243">
        <f>BD.PD7[[#This Row],[Av.P1 '[%']]]*BD.PD7[[#This Row],[Ppto. Orden Interna '[DOP']]]</f>
        <v>470979.6</v>
      </c>
      <c r="AA308" s="174">
        <v>13</v>
      </c>
      <c r="AB308" s="399">
        <v>0.5</v>
      </c>
      <c r="AC308" s="243">
        <f>BD.PD7[[#This Row],[Av.P2 '[%']]]*BD.PD7[[#This Row],[Ppto. Orden Interna '[DOP']]]</f>
        <v>470979.6</v>
      </c>
      <c r="AD308" s="249"/>
      <c r="AE308" s="389"/>
      <c r="AF308" s="243">
        <f>BD.PD7[[#This Row],[Av.P3 '[%']]]*BD.PD7[[#This Row],[Ppto. Orden Interna '[DOP']]]</f>
        <v>0</v>
      </c>
      <c r="AG308" s="243"/>
      <c r="AH308" s="243"/>
      <c r="AI308" s="243">
        <f>BD.PD7[[#This Row],[Av.P2 '[%']]]*BD.PD7[[#This Row],[Ppto. Orden Interna '[DOP']]]</f>
        <v>470979.6</v>
      </c>
      <c r="AJ308" s="243"/>
      <c r="AK308" s="243"/>
      <c r="AL308" s="243">
        <f>BD.PD7[[#This Row],[Av.P2 '[%']]]*BD.PD7[[#This Row],[Ppto. Orden Interna '[DOP']]]</f>
        <v>470979.6</v>
      </c>
      <c r="AM308" s="496">
        <f>BD.PD7[[#This Row],[Pago 3]]+BD.PD7[[#This Row],[Pago 2]]+BD.PD7[[#This Row],[Pago 1]]</f>
        <v>941959.2</v>
      </c>
      <c r="AN308" s="308" t="s">
        <v>244</v>
      </c>
      <c r="AO308" s="308" t="s">
        <v>245</v>
      </c>
      <c r="AP308" s="308" t="s">
        <v>246</v>
      </c>
      <c r="AQ308" s="308" t="s">
        <v>247</v>
      </c>
      <c r="AR308" s="308">
        <v>594</v>
      </c>
      <c r="AS308" s="308" t="s">
        <v>258</v>
      </c>
      <c r="AT308" s="249" t="s">
        <v>1277</v>
      </c>
      <c r="AU308" s="249" t="s">
        <v>1582</v>
      </c>
    </row>
    <row r="309" spans="1:47" hidden="1" x14ac:dyDescent="0.3">
      <c r="A309" s="174">
        <v>7.04</v>
      </c>
      <c r="B309" s="231"/>
      <c r="C309" s="232" t="str">
        <f>VLOOKUP(BD.PD7[[#This Row],[Pos]],PPto[],3,FALSE)</f>
        <v>7.04 Equipamiento de Panaderia, Reposteria y Rosticería</v>
      </c>
      <c r="D309" s="174" t="s">
        <v>23</v>
      </c>
      <c r="E309" s="305" t="str">
        <f>IF(BD.PD7[[#This Row],[.]]="*",VLOOKUP(BD.PD7[[#This Row],[Pos]],Presupuesto!A:H,7,FALSE),"")</f>
        <v/>
      </c>
      <c r="F309" s="500" t="s">
        <v>1232</v>
      </c>
      <c r="G309" s="174" t="s">
        <v>1219</v>
      </c>
      <c r="H309" s="174">
        <v>4600073155</v>
      </c>
      <c r="I309" s="497" t="s">
        <v>1223</v>
      </c>
      <c r="J309" s="382">
        <v>4</v>
      </c>
      <c r="K309" s="174" t="s">
        <v>117</v>
      </c>
      <c r="L309" s="383">
        <f>IF(BD.PD7[[#This Row],[Mon]]="DOP",1,HLOOKUP(BD.PD7[[#This Row],[Mon]],$K$1:$L$2,2,FALSE))</f>
        <v>65</v>
      </c>
      <c r="M309" s="400">
        <v>2733</v>
      </c>
      <c r="N309" s="243">
        <f>BD.PD7[[#This Row],[Cant.]]*BD.PD7[[#This Row],[ Tasa ]]*BD.PD7[[#This Row],[ Precio Und.]]</f>
        <v>710580</v>
      </c>
      <c r="O309" s="386">
        <v>0.52</v>
      </c>
      <c r="P309" s="243">
        <f>IF(BD.PD7[[#This Row],[Liquid. '[%']]]&lt;&gt;0,(BD.PD7[[#This Row],[Valor Neto '[DOP']]]*BD.PD7[[#This Row],[Liquid. '[%']]])+BD.PD7[[#This Row],[Valor Neto '[DOP']]],BD.PD7[[#This Row],[Valor Neto '[DOP']]])</f>
        <v>1080081.6000000001</v>
      </c>
      <c r="Q309" s="243">
        <f>BD.PD7[[#This Row],[Ppto. Orden Interna '[DOP']]]/HLOOKUP("USD",$K$1:$L$2,2,FALSE)</f>
        <v>16616.640000000003</v>
      </c>
      <c r="R309" s="499" t="s">
        <v>355</v>
      </c>
      <c r="S309" s="481"/>
      <c r="T309" s="481"/>
      <c r="U309" s="492" t="s">
        <v>406</v>
      </c>
      <c r="V309" s="493">
        <v>801672</v>
      </c>
      <c r="W309" s="499" t="s">
        <v>355</v>
      </c>
      <c r="X309" s="174">
        <v>4</v>
      </c>
      <c r="Y309" s="399">
        <v>0.5</v>
      </c>
      <c r="Z309" s="243">
        <f>BD.PD7[[#This Row],[Av.P1 '[%']]]*BD.PD7[[#This Row],[Ppto. Orden Interna '[DOP']]]</f>
        <v>540040.80000000005</v>
      </c>
      <c r="AA309" s="174">
        <v>13</v>
      </c>
      <c r="AB309" s="399">
        <v>0.5</v>
      </c>
      <c r="AC309" s="243">
        <f>BD.PD7[[#This Row],[Av.P2 '[%']]]*BD.PD7[[#This Row],[Ppto. Orden Interna '[DOP']]]</f>
        <v>540040.80000000005</v>
      </c>
      <c r="AD309" s="249"/>
      <c r="AE309" s="389"/>
      <c r="AF309" s="243">
        <f>BD.PD7[[#This Row],[Av.P3 '[%']]]*BD.PD7[[#This Row],[Ppto. Orden Interna '[DOP']]]</f>
        <v>0</v>
      </c>
      <c r="AG309" s="243"/>
      <c r="AH309" s="243"/>
      <c r="AI309" s="243">
        <f>BD.PD7[[#This Row],[Av.P2 '[%']]]*BD.PD7[[#This Row],[Ppto. Orden Interna '[DOP']]]</f>
        <v>540040.80000000005</v>
      </c>
      <c r="AJ309" s="243"/>
      <c r="AK309" s="243"/>
      <c r="AL309" s="243">
        <f>BD.PD7[[#This Row],[Av.P2 '[%']]]*BD.PD7[[#This Row],[Ppto. Orden Interna '[DOP']]]</f>
        <v>540040.80000000005</v>
      </c>
      <c r="AM309" s="496">
        <f>BD.PD7[[#This Row],[Pago 3]]+BD.PD7[[#This Row],[Pago 2]]+BD.PD7[[#This Row],[Pago 1]]</f>
        <v>1080081.6000000001</v>
      </c>
      <c r="AN309" s="308" t="s">
        <v>244</v>
      </c>
      <c r="AO309" s="308" t="s">
        <v>245</v>
      </c>
      <c r="AP309" s="308" t="s">
        <v>246</v>
      </c>
      <c r="AQ309" s="308" t="s">
        <v>247</v>
      </c>
      <c r="AR309" s="308">
        <v>594</v>
      </c>
      <c r="AS309" s="308" t="s">
        <v>258</v>
      </c>
      <c r="AT309" s="249" t="s">
        <v>1277</v>
      </c>
      <c r="AU309" s="249" t="s">
        <v>1582</v>
      </c>
    </row>
    <row r="310" spans="1:47" hidden="1" x14ac:dyDescent="0.3">
      <c r="A310" s="174">
        <v>7.04</v>
      </c>
      <c r="B310" s="231"/>
      <c r="C310" s="232" t="str">
        <f>VLOOKUP(BD.PD7[[#This Row],[Pos]],PPto[],3,FALSE)</f>
        <v>7.04 Equipamiento de Panaderia, Reposteria y Rosticería</v>
      </c>
      <c r="D310" s="174" t="s">
        <v>23</v>
      </c>
      <c r="E310" s="305" t="str">
        <f>IF(BD.PD7[[#This Row],[.]]="*",VLOOKUP(BD.PD7[[#This Row],[Pos]],Presupuesto!A:H,7,FALSE),"")</f>
        <v/>
      </c>
      <c r="F310" s="500" t="s">
        <v>526</v>
      </c>
      <c r="G310" s="174" t="s">
        <v>1219</v>
      </c>
      <c r="H310" s="174">
        <v>4600073155</v>
      </c>
      <c r="I310" s="497" t="s">
        <v>1223</v>
      </c>
      <c r="J310" s="382">
        <v>1</v>
      </c>
      <c r="K310" s="174" t="s">
        <v>117</v>
      </c>
      <c r="L310" s="383">
        <f>IF(BD.PD7[[#This Row],[Mon]]="DOP",1,HLOOKUP(BD.PD7[[#This Row],[Mon]],$K$1:$L$2,2,FALSE))</f>
        <v>65</v>
      </c>
      <c r="M310" s="400">
        <v>2430</v>
      </c>
      <c r="N310" s="243">
        <f>BD.PD7[[#This Row],[Cant.]]*BD.PD7[[#This Row],[ Tasa ]]*BD.PD7[[#This Row],[ Precio Und.]]</f>
        <v>157950</v>
      </c>
      <c r="O310" s="386">
        <v>0.52</v>
      </c>
      <c r="P310" s="243">
        <f>IF(BD.PD7[[#This Row],[Liquid. '[%']]]&lt;&gt;0,(BD.PD7[[#This Row],[Valor Neto '[DOP']]]*BD.PD7[[#This Row],[Liquid. '[%']]])+BD.PD7[[#This Row],[Valor Neto '[DOP']]],BD.PD7[[#This Row],[Valor Neto '[DOP']]])</f>
        <v>240084</v>
      </c>
      <c r="Q310" s="243">
        <f>BD.PD7[[#This Row],[Ppto. Orden Interna '[DOP']]]/HLOOKUP("USD",$K$1:$L$2,2,FALSE)</f>
        <v>3693.6</v>
      </c>
      <c r="R310" s="499" t="s">
        <v>355</v>
      </c>
      <c r="S310" s="481"/>
      <c r="T310" s="481"/>
      <c r="U310" s="492" t="s">
        <v>406</v>
      </c>
      <c r="V310" s="493">
        <v>801672</v>
      </c>
      <c r="W310" s="499" t="s">
        <v>355</v>
      </c>
      <c r="X310" s="174">
        <v>4</v>
      </c>
      <c r="Y310" s="399">
        <v>0.5</v>
      </c>
      <c r="Z310" s="243">
        <f>BD.PD7[[#This Row],[Av.P1 '[%']]]*BD.PD7[[#This Row],[Ppto. Orden Interna '[DOP']]]</f>
        <v>120042</v>
      </c>
      <c r="AA310" s="174">
        <v>13</v>
      </c>
      <c r="AB310" s="399">
        <v>0.5</v>
      </c>
      <c r="AC310" s="243">
        <f>BD.PD7[[#This Row],[Av.P2 '[%']]]*BD.PD7[[#This Row],[Ppto. Orden Interna '[DOP']]]</f>
        <v>120042</v>
      </c>
      <c r="AD310" s="249"/>
      <c r="AE310" s="389"/>
      <c r="AF310" s="243">
        <f>BD.PD7[[#This Row],[Av.P3 '[%']]]*BD.PD7[[#This Row],[Ppto. Orden Interna '[DOP']]]</f>
        <v>0</v>
      </c>
      <c r="AG310" s="243"/>
      <c r="AH310" s="243"/>
      <c r="AI310" s="243">
        <f>BD.PD7[[#This Row],[Av.P2 '[%']]]*BD.PD7[[#This Row],[Ppto. Orden Interna '[DOP']]]</f>
        <v>120042</v>
      </c>
      <c r="AJ310" s="243"/>
      <c r="AK310" s="243"/>
      <c r="AL310" s="243">
        <f>BD.PD7[[#This Row],[Av.P2 '[%']]]*BD.PD7[[#This Row],[Ppto. Orden Interna '[DOP']]]</f>
        <v>120042</v>
      </c>
      <c r="AM310" s="496">
        <f>BD.PD7[[#This Row],[Pago 3]]+BD.PD7[[#This Row],[Pago 2]]+BD.PD7[[#This Row],[Pago 1]]</f>
        <v>240084</v>
      </c>
      <c r="AN310" s="308" t="s">
        <v>244</v>
      </c>
      <c r="AO310" s="308" t="s">
        <v>245</v>
      </c>
      <c r="AP310" s="308" t="s">
        <v>246</v>
      </c>
      <c r="AQ310" s="308" t="s">
        <v>247</v>
      </c>
      <c r="AR310" s="308">
        <v>594</v>
      </c>
      <c r="AS310" s="308" t="s">
        <v>258</v>
      </c>
      <c r="AT310" s="249" t="s">
        <v>1277</v>
      </c>
      <c r="AU310" s="249" t="s">
        <v>1582</v>
      </c>
    </row>
    <row r="311" spans="1:47" hidden="1" x14ac:dyDescent="0.3">
      <c r="A311" s="174">
        <v>7.04</v>
      </c>
      <c r="B311" s="231"/>
      <c r="C311" s="232" t="str">
        <f>VLOOKUP(BD.PD7[[#This Row],[Pos]],PPto[],3,FALSE)</f>
        <v>7.04 Equipamiento de Panaderia, Reposteria y Rosticería</v>
      </c>
      <c r="D311" s="174" t="s">
        <v>23</v>
      </c>
      <c r="E311" s="305" t="str">
        <f>IF(BD.PD7[[#This Row],[.]]="*",VLOOKUP(BD.PD7[[#This Row],[Pos]],Presupuesto!A:H,7,FALSE),"")</f>
        <v/>
      </c>
      <c r="F311" s="507" t="s">
        <v>1233</v>
      </c>
      <c r="G311" s="174" t="s">
        <v>1219</v>
      </c>
      <c r="H311" s="174">
        <v>4600073155</v>
      </c>
      <c r="I311" s="497" t="s">
        <v>1223</v>
      </c>
      <c r="J311" s="382">
        <v>1</v>
      </c>
      <c r="K311" s="174" t="s">
        <v>117</v>
      </c>
      <c r="L311" s="383">
        <f>IF(BD.PD7[[#This Row],[Mon]]="DOP",1,HLOOKUP(BD.PD7[[#This Row],[Mon]],$K$1:$L$2,2,FALSE))</f>
        <v>65</v>
      </c>
      <c r="M311" s="400">
        <v>13306</v>
      </c>
      <c r="N311" s="243">
        <f>BD.PD7[[#This Row],[Cant.]]*BD.PD7[[#This Row],[ Tasa ]]*BD.PD7[[#This Row],[ Precio Und.]]</f>
        <v>864890</v>
      </c>
      <c r="O311" s="386">
        <v>0.52</v>
      </c>
      <c r="P311" s="243">
        <f>IF(BD.PD7[[#This Row],[Liquid. '[%']]]&lt;&gt;0,(BD.PD7[[#This Row],[Valor Neto '[DOP']]]*BD.PD7[[#This Row],[Liquid. '[%']]])+BD.PD7[[#This Row],[Valor Neto '[DOP']]],BD.PD7[[#This Row],[Valor Neto '[DOP']]])</f>
        <v>1314632.8</v>
      </c>
      <c r="Q311" s="243">
        <f>BD.PD7[[#This Row],[Ppto. Orden Interna '[DOP']]]/HLOOKUP("USD",$K$1:$L$2,2,FALSE)</f>
        <v>20225.12</v>
      </c>
      <c r="R311" s="499" t="s">
        <v>355</v>
      </c>
      <c r="S311" s="481"/>
      <c r="T311" s="481"/>
      <c r="U311" s="492" t="s">
        <v>406</v>
      </c>
      <c r="V311" s="493">
        <v>801672</v>
      </c>
      <c r="W311" s="499" t="s">
        <v>355</v>
      </c>
      <c r="X311" s="174">
        <v>4</v>
      </c>
      <c r="Y311" s="399">
        <v>0.5</v>
      </c>
      <c r="Z311" s="243">
        <f>BD.PD7[[#This Row],[Av.P1 '[%']]]*BD.PD7[[#This Row],[Ppto. Orden Interna '[DOP']]]</f>
        <v>657316.4</v>
      </c>
      <c r="AA311" s="174">
        <v>13</v>
      </c>
      <c r="AB311" s="399">
        <v>0.5</v>
      </c>
      <c r="AC311" s="243">
        <f>BD.PD7[[#This Row],[Av.P2 '[%']]]*BD.PD7[[#This Row],[Ppto. Orden Interna '[DOP']]]</f>
        <v>657316.4</v>
      </c>
      <c r="AD311" s="249"/>
      <c r="AE311" s="389"/>
      <c r="AF311" s="243">
        <f>BD.PD7[[#This Row],[Av.P3 '[%']]]*BD.PD7[[#This Row],[Ppto. Orden Interna '[DOP']]]</f>
        <v>0</v>
      </c>
      <c r="AG311" s="243"/>
      <c r="AH311" s="243"/>
      <c r="AI311" s="243">
        <f>BD.PD7[[#This Row],[Av.P2 '[%']]]*BD.PD7[[#This Row],[Ppto. Orden Interna '[DOP']]]</f>
        <v>657316.4</v>
      </c>
      <c r="AJ311" s="243"/>
      <c r="AK311" s="243"/>
      <c r="AL311" s="243">
        <f>BD.PD7[[#This Row],[Av.P2 '[%']]]*BD.PD7[[#This Row],[Ppto. Orden Interna '[DOP']]]</f>
        <v>657316.4</v>
      </c>
      <c r="AM311" s="496">
        <f>BD.PD7[[#This Row],[Pago 3]]+BD.PD7[[#This Row],[Pago 2]]+BD.PD7[[#This Row],[Pago 1]]</f>
        <v>1314632.8</v>
      </c>
      <c r="AN311" s="308" t="s">
        <v>244</v>
      </c>
      <c r="AO311" s="308" t="s">
        <v>245</v>
      </c>
      <c r="AP311" s="308" t="s">
        <v>246</v>
      </c>
      <c r="AQ311" s="308" t="s">
        <v>247</v>
      </c>
      <c r="AR311" s="308">
        <v>594</v>
      </c>
      <c r="AS311" s="308" t="s">
        <v>258</v>
      </c>
      <c r="AT311" s="249" t="s">
        <v>1277</v>
      </c>
      <c r="AU311" s="249" t="s">
        <v>1582</v>
      </c>
    </row>
    <row r="312" spans="1:47" hidden="1" x14ac:dyDescent="0.3">
      <c r="A312" s="174">
        <v>7.04</v>
      </c>
      <c r="B312" s="231"/>
      <c r="C312" s="232" t="str">
        <f>VLOOKUP(BD.PD7[[#This Row],[Pos]],PPto[],3,FALSE)</f>
        <v>7.04 Equipamiento de Panaderia, Reposteria y Rosticería</v>
      </c>
      <c r="D312" s="174" t="s">
        <v>23</v>
      </c>
      <c r="E312" s="305" t="str">
        <f>IF(BD.PD7[[#This Row],[.]]="*",VLOOKUP(BD.PD7[[#This Row],[Pos]],Presupuesto!A:H,7,FALSE),"")</f>
        <v/>
      </c>
      <c r="F312" s="507" t="s">
        <v>1234</v>
      </c>
      <c r="G312" s="174" t="s">
        <v>1219</v>
      </c>
      <c r="H312" s="174">
        <v>4600073155</v>
      </c>
      <c r="I312" s="497" t="s">
        <v>1223</v>
      </c>
      <c r="J312" s="382">
        <v>1</v>
      </c>
      <c r="K312" s="174" t="s">
        <v>117</v>
      </c>
      <c r="L312" s="383">
        <f>IF(BD.PD7[[#This Row],[Mon]]="DOP",1,HLOOKUP(BD.PD7[[#This Row],[Mon]],$K$1:$L$2,2,FALSE))</f>
        <v>65</v>
      </c>
      <c r="M312" s="400">
        <v>3192</v>
      </c>
      <c r="N312" s="243">
        <f>BD.PD7[[#This Row],[Cant.]]*BD.PD7[[#This Row],[ Tasa ]]*BD.PD7[[#This Row],[ Precio Und.]]</f>
        <v>207480</v>
      </c>
      <c r="O312" s="386">
        <v>0.52</v>
      </c>
      <c r="P312" s="243">
        <f>IF(BD.PD7[[#This Row],[Liquid. '[%']]]&lt;&gt;0,(BD.PD7[[#This Row],[Valor Neto '[DOP']]]*BD.PD7[[#This Row],[Liquid. '[%']]])+BD.PD7[[#This Row],[Valor Neto '[DOP']]],BD.PD7[[#This Row],[Valor Neto '[DOP']]])</f>
        <v>315369.59999999998</v>
      </c>
      <c r="Q312" s="243">
        <f>BD.PD7[[#This Row],[Ppto. Orden Interna '[DOP']]]/HLOOKUP("USD",$K$1:$L$2,2,FALSE)</f>
        <v>4851.8399999999992</v>
      </c>
      <c r="R312" s="499" t="s">
        <v>355</v>
      </c>
      <c r="S312" s="481"/>
      <c r="T312" s="481"/>
      <c r="U312" s="492" t="s">
        <v>406</v>
      </c>
      <c r="V312" s="493">
        <v>801672</v>
      </c>
      <c r="W312" s="499" t="s">
        <v>355</v>
      </c>
      <c r="X312" s="174">
        <v>4</v>
      </c>
      <c r="Y312" s="399">
        <v>0.5</v>
      </c>
      <c r="Z312" s="243">
        <f>BD.PD7[[#This Row],[Av.P1 '[%']]]*BD.PD7[[#This Row],[Ppto. Orden Interna '[DOP']]]</f>
        <v>157684.79999999999</v>
      </c>
      <c r="AA312" s="174">
        <v>13</v>
      </c>
      <c r="AB312" s="399">
        <v>0.5</v>
      </c>
      <c r="AC312" s="243">
        <f>BD.PD7[[#This Row],[Av.P2 '[%']]]*BD.PD7[[#This Row],[Ppto. Orden Interna '[DOP']]]</f>
        <v>157684.79999999999</v>
      </c>
      <c r="AD312" s="249"/>
      <c r="AE312" s="389"/>
      <c r="AF312" s="243">
        <f>BD.PD7[[#This Row],[Av.P3 '[%']]]*BD.PD7[[#This Row],[Ppto. Orden Interna '[DOP']]]</f>
        <v>0</v>
      </c>
      <c r="AG312" s="243"/>
      <c r="AH312" s="243"/>
      <c r="AI312" s="243">
        <f>BD.PD7[[#This Row],[Av.P2 '[%']]]*BD.PD7[[#This Row],[Ppto. Orden Interna '[DOP']]]</f>
        <v>157684.79999999999</v>
      </c>
      <c r="AJ312" s="243"/>
      <c r="AK312" s="243"/>
      <c r="AL312" s="243">
        <f>BD.PD7[[#This Row],[Av.P2 '[%']]]*BD.PD7[[#This Row],[Ppto. Orden Interna '[DOP']]]</f>
        <v>157684.79999999999</v>
      </c>
      <c r="AM312" s="496">
        <f>BD.PD7[[#This Row],[Pago 3]]+BD.PD7[[#This Row],[Pago 2]]+BD.PD7[[#This Row],[Pago 1]]</f>
        <v>315369.59999999998</v>
      </c>
      <c r="AN312" s="308" t="s">
        <v>244</v>
      </c>
      <c r="AO312" s="308" t="s">
        <v>245</v>
      </c>
      <c r="AP312" s="308" t="s">
        <v>246</v>
      </c>
      <c r="AQ312" s="308" t="s">
        <v>247</v>
      </c>
      <c r="AR312" s="308">
        <v>594</v>
      </c>
      <c r="AS312" s="308" t="s">
        <v>258</v>
      </c>
      <c r="AT312" s="249" t="s">
        <v>1277</v>
      </c>
      <c r="AU312" s="249" t="s">
        <v>1582</v>
      </c>
    </row>
    <row r="313" spans="1:47" hidden="1" x14ac:dyDescent="0.3">
      <c r="A313" s="174">
        <v>7.04</v>
      </c>
      <c r="B313" s="231"/>
      <c r="C313" s="232" t="str">
        <f>VLOOKUP(BD.PD7[[#This Row],[Pos]],PPto[],3,FALSE)</f>
        <v>7.04 Equipamiento de Panaderia, Reposteria y Rosticería</v>
      </c>
      <c r="D313" s="174" t="s">
        <v>23</v>
      </c>
      <c r="E313" s="305" t="str">
        <f>IF(BD.PD7[[#This Row],[.]]="*",VLOOKUP(BD.PD7[[#This Row],[Pos]],Presupuesto!A:H,7,FALSE),"")</f>
        <v/>
      </c>
      <c r="F313" s="507" t="s">
        <v>1239</v>
      </c>
      <c r="G313" s="174" t="s">
        <v>1219</v>
      </c>
      <c r="H313" s="174">
        <v>4600073155</v>
      </c>
      <c r="I313" s="497" t="s">
        <v>1223</v>
      </c>
      <c r="J313" s="382">
        <v>2</v>
      </c>
      <c r="K313" s="174" t="s">
        <v>117</v>
      </c>
      <c r="L313" s="383">
        <f>IF(BD.PD7[[#This Row],[Mon]]="DOP",1,HLOOKUP(BD.PD7[[#This Row],[Mon]],$K$1:$L$2,2,FALSE))</f>
        <v>65</v>
      </c>
      <c r="M313" s="400">
        <v>3679</v>
      </c>
      <c r="N313" s="243">
        <f>BD.PD7[[#This Row],[Cant.]]*BD.PD7[[#This Row],[ Tasa ]]*BD.PD7[[#This Row],[ Precio Und.]]</f>
        <v>478270</v>
      </c>
      <c r="O313" s="386">
        <v>0.52</v>
      </c>
      <c r="P313" s="243">
        <f>IF(BD.PD7[[#This Row],[Liquid. '[%']]]&lt;&gt;0,(BD.PD7[[#This Row],[Valor Neto '[DOP']]]*BD.PD7[[#This Row],[Liquid. '[%']]])+BD.PD7[[#This Row],[Valor Neto '[DOP']]],BD.PD7[[#This Row],[Valor Neto '[DOP']]])</f>
        <v>726970.4</v>
      </c>
      <c r="Q313" s="243">
        <f>BD.PD7[[#This Row],[Ppto. Orden Interna '[DOP']]]/HLOOKUP("USD",$K$1:$L$2,2,FALSE)</f>
        <v>11184.16</v>
      </c>
      <c r="R313" s="499" t="s">
        <v>355</v>
      </c>
      <c r="S313" s="481"/>
      <c r="T313" s="481"/>
      <c r="U313" s="492" t="s">
        <v>406</v>
      </c>
      <c r="V313" s="493">
        <v>801672</v>
      </c>
      <c r="W313" s="499" t="s">
        <v>355</v>
      </c>
      <c r="X313" s="174">
        <v>4</v>
      </c>
      <c r="Y313" s="399">
        <v>0.5</v>
      </c>
      <c r="Z313" s="243">
        <f>BD.PD7[[#This Row],[Av.P1 '[%']]]*BD.PD7[[#This Row],[Ppto. Orden Interna '[DOP']]]</f>
        <v>363485.2</v>
      </c>
      <c r="AA313" s="174">
        <v>13</v>
      </c>
      <c r="AB313" s="399">
        <v>0.5</v>
      </c>
      <c r="AC313" s="243">
        <f>BD.PD7[[#This Row],[Av.P2 '[%']]]*BD.PD7[[#This Row],[Ppto. Orden Interna '[DOP']]]</f>
        <v>363485.2</v>
      </c>
      <c r="AD313" s="249"/>
      <c r="AE313" s="389"/>
      <c r="AF313" s="243">
        <f>BD.PD7[[#This Row],[Av.P3 '[%']]]*BD.PD7[[#This Row],[Ppto. Orden Interna '[DOP']]]</f>
        <v>0</v>
      </c>
      <c r="AG313" s="243"/>
      <c r="AH313" s="243"/>
      <c r="AI313" s="243">
        <f>BD.PD7[[#This Row],[Av.P2 '[%']]]*BD.PD7[[#This Row],[Ppto. Orden Interna '[DOP']]]</f>
        <v>363485.2</v>
      </c>
      <c r="AJ313" s="243"/>
      <c r="AK313" s="243"/>
      <c r="AL313" s="243">
        <f>BD.PD7[[#This Row],[Av.P2 '[%']]]*BD.PD7[[#This Row],[Ppto. Orden Interna '[DOP']]]</f>
        <v>363485.2</v>
      </c>
      <c r="AM313" s="496">
        <f>BD.PD7[[#This Row],[Pago 3]]+BD.PD7[[#This Row],[Pago 2]]+BD.PD7[[#This Row],[Pago 1]]</f>
        <v>726970.4</v>
      </c>
      <c r="AN313" s="308" t="s">
        <v>244</v>
      </c>
      <c r="AO313" s="308" t="s">
        <v>245</v>
      </c>
      <c r="AP313" s="308" t="s">
        <v>246</v>
      </c>
      <c r="AQ313" s="308" t="s">
        <v>247</v>
      </c>
      <c r="AR313" s="308">
        <v>594</v>
      </c>
      <c r="AS313" s="308" t="s">
        <v>258</v>
      </c>
      <c r="AT313" s="249" t="s">
        <v>1277</v>
      </c>
      <c r="AU313" s="249" t="s">
        <v>1582</v>
      </c>
    </row>
    <row r="314" spans="1:47" hidden="1" x14ac:dyDescent="0.3">
      <c r="A314" s="174">
        <v>7.04</v>
      </c>
      <c r="B314" s="231"/>
      <c r="C314" s="232" t="str">
        <f>VLOOKUP(BD.PD7[[#This Row],[Pos]],PPto[],3,FALSE)</f>
        <v>7.04 Equipamiento de Panaderia, Reposteria y Rosticería</v>
      </c>
      <c r="D314" s="174" t="s">
        <v>23</v>
      </c>
      <c r="E314" s="305" t="str">
        <f>IF(BD.PD7[[#This Row],[.]]="*",VLOOKUP(BD.PD7[[#This Row],[Pos]],Presupuesto!A:H,7,FALSE),"")</f>
        <v/>
      </c>
      <c r="F314" s="234" t="s">
        <v>527</v>
      </c>
      <c r="G314" s="174" t="s">
        <v>1219</v>
      </c>
      <c r="H314" s="174">
        <v>4600073663</v>
      </c>
      <c r="I314" s="497" t="s">
        <v>1223</v>
      </c>
      <c r="J314" s="382">
        <v>2</v>
      </c>
      <c r="K314" s="174" t="s">
        <v>117</v>
      </c>
      <c r="L314" s="383">
        <f>IF(BD.PD7[[#This Row],[Mon]]="DOP",1,HLOOKUP(BD.PD7[[#This Row],[Mon]],$K$1:$L$2,2,FALSE))</f>
        <v>65</v>
      </c>
      <c r="M314" s="400">
        <v>7185</v>
      </c>
      <c r="N314" s="243">
        <f>BD.PD7[[#This Row],[Cant.]]*BD.PD7[[#This Row],[ Tasa ]]*BD.PD7[[#This Row],[ Precio Und.]]</f>
        <v>934050</v>
      </c>
      <c r="O314" s="386">
        <v>0.52</v>
      </c>
      <c r="P314" s="243">
        <f>IF(BD.PD7[[#This Row],[Liquid. '[%']]]&lt;&gt;0,(BD.PD7[[#This Row],[Valor Neto '[DOP']]]*BD.PD7[[#This Row],[Liquid. '[%']]])+BD.PD7[[#This Row],[Valor Neto '[DOP']]],BD.PD7[[#This Row],[Valor Neto '[DOP']]])</f>
        <v>1419756</v>
      </c>
      <c r="Q314" s="243">
        <f>BD.PD7[[#This Row],[Ppto. Orden Interna '[DOP']]]/HLOOKUP("USD",$K$1:$L$2,2,FALSE)</f>
        <v>21842.400000000001</v>
      </c>
      <c r="R314" s="499" t="s">
        <v>355</v>
      </c>
      <c r="S314" s="481"/>
      <c r="T314" s="481"/>
      <c r="U314" s="492" t="s">
        <v>406</v>
      </c>
      <c r="V314" s="493">
        <v>801672</v>
      </c>
      <c r="W314" s="499" t="s">
        <v>355</v>
      </c>
      <c r="X314" s="174">
        <v>4</v>
      </c>
      <c r="Y314" s="399">
        <v>0.5</v>
      </c>
      <c r="Z314" s="243">
        <f>BD.PD7[[#This Row],[Av.P1 '[%']]]*BD.PD7[[#This Row],[Ppto. Orden Interna '[DOP']]]</f>
        <v>709878</v>
      </c>
      <c r="AA314" s="174">
        <v>13</v>
      </c>
      <c r="AB314" s="399">
        <v>0.5</v>
      </c>
      <c r="AC314" s="243">
        <f>BD.PD7[[#This Row],[Av.P2 '[%']]]*BD.PD7[[#This Row],[Ppto. Orden Interna '[DOP']]]</f>
        <v>709878</v>
      </c>
      <c r="AD314" s="249"/>
      <c r="AE314" s="389"/>
      <c r="AF314" s="243">
        <f>BD.PD7[[#This Row],[Av.P3 '[%']]]*BD.PD7[[#This Row],[Ppto. Orden Interna '[DOP']]]</f>
        <v>0</v>
      </c>
      <c r="AG314" s="243"/>
      <c r="AH314" s="243"/>
      <c r="AI314" s="243">
        <f>BD.PD7[[#This Row],[Av.P2 '[%']]]*BD.PD7[[#This Row],[Ppto. Orden Interna '[DOP']]]</f>
        <v>709878</v>
      </c>
      <c r="AJ314" s="243"/>
      <c r="AK314" s="243"/>
      <c r="AL314" s="243">
        <f>BD.PD7[[#This Row],[Av.P2 '[%']]]*BD.PD7[[#This Row],[Ppto. Orden Interna '[DOP']]]</f>
        <v>709878</v>
      </c>
      <c r="AM314" s="496">
        <f>BD.PD7[[#This Row],[Pago 3]]+BD.PD7[[#This Row],[Pago 2]]+BD.PD7[[#This Row],[Pago 1]]</f>
        <v>1419756</v>
      </c>
      <c r="AN314" s="308" t="s">
        <v>244</v>
      </c>
      <c r="AO314" s="308" t="s">
        <v>245</v>
      </c>
      <c r="AP314" s="308" t="s">
        <v>246</v>
      </c>
      <c r="AQ314" s="308" t="s">
        <v>247</v>
      </c>
      <c r="AR314" s="308">
        <v>594</v>
      </c>
      <c r="AS314" s="308" t="s">
        <v>258</v>
      </c>
      <c r="AT314" s="249" t="s">
        <v>1277</v>
      </c>
      <c r="AU314" s="249" t="s">
        <v>1582</v>
      </c>
    </row>
    <row r="315" spans="1:47" hidden="1" x14ac:dyDescent="0.3">
      <c r="A315" s="174">
        <v>7.04</v>
      </c>
      <c r="B315" s="231"/>
      <c r="C315" s="232" t="str">
        <f>VLOOKUP(BD.PD7[[#This Row],[Pos]],PPto[],3,FALSE)</f>
        <v>7.04 Equipamiento de Panaderia, Reposteria y Rosticería</v>
      </c>
      <c r="D315" s="174" t="s">
        <v>23</v>
      </c>
      <c r="E315" s="305" t="str">
        <f>IF(BD.PD7[[#This Row],[.]]="*",VLOOKUP(BD.PD7[[#This Row],[Pos]],Presupuesto!A:H,7,FALSE),"")</f>
        <v/>
      </c>
      <c r="F315" s="234" t="s">
        <v>528</v>
      </c>
      <c r="G315" s="174" t="s">
        <v>1219</v>
      </c>
      <c r="H315" s="174">
        <v>4600073663</v>
      </c>
      <c r="I315" s="497" t="s">
        <v>1223</v>
      </c>
      <c r="J315" s="382">
        <v>1</v>
      </c>
      <c r="K315" s="174" t="s">
        <v>117</v>
      </c>
      <c r="L315" s="383">
        <f>IF(BD.PD7[[#This Row],[Mon]]="DOP",1,HLOOKUP(BD.PD7[[#This Row],[Mon]],$K$1:$L$2,2,FALSE))</f>
        <v>65</v>
      </c>
      <c r="M315" s="400">
        <v>547</v>
      </c>
      <c r="N315" s="243">
        <f>BD.PD7[[#This Row],[Cant.]]*BD.PD7[[#This Row],[ Tasa ]]*BD.PD7[[#This Row],[ Precio Und.]]</f>
        <v>35555</v>
      </c>
      <c r="O315" s="386">
        <v>0.52</v>
      </c>
      <c r="P315" s="243">
        <f>IF(BD.PD7[[#This Row],[Liquid. '[%']]]&lt;&gt;0,(BD.PD7[[#This Row],[Valor Neto '[DOP']]]*BD.PD7[[#This Row],[Liquid. '[%']]])+BD.PD7[[#This Row],[Valor Neto '[DOP']]],BD.PD7[[#This Row],[Valor Neto '[DOP']]])</f>
        <v>54043.600000000006</v>
      </c>
      <c r="Q315" s="243">
        <f>BD.PD7[[#This Row],[Ppto. Orden Interna '[DOP']]]/HLOOKUP("USD",$K$1:$L$2,2,FALSE)</f>
        <v>831.44</v>
      </c>
      <c r="R315" s="499" t="s">
        <v>355</v>
      </c>
      <c r="S315" s="481"/>
      <c r="T315" s="481"/>
      <c r="U315" s="492" t="s">
        <v>406</v>
      </c>
      <c r="V315" s="493">
        <v>801672</v>
      </c>
      <c r="W315" s="499" t="s">
        <v>355</v>
      </c>
      <c r="X315" s="174">
        <v>4</v>
      </c>
      <c r="Y315" s="399">
        <v>0.5</v>
      </c>
      <c r="Z315" s="243">
        <f>BD.PD7[[#This Row],[Av.P1 '[%']]]*BD.PD7[[#This Row],[Ppto. Orden Interna '[DOP']]]</f>
        <v>27021.800000000003</v>
      </c>
      <c r="AA315" s="174">
        <v>13</v>
      </c>
      <c r="AB315" s="399">
        <v>0.5</v>
      </c>
      <c r="AC315" s="243">
        <f>BD.PD7[[#This Row],[Av.P2 '[%']]]*BD.PD7[[#This Row],[Ppto. Orden Interna '[DOP']]]</f>
        <v>27021.800000000003</v>
      </c>
      <c r="AD315" s="249"/>
      <c r="AE315" s="389"/>
      <c r="AF315" s="243">
        <f>BD.PD7[[#This Row],[Av.P3 '[%']]]*BD.PD7[[#This Row],[Ppto. Orden Interna '[DOP']]]</f>
        <v>0</v>
      </c>
      <c r="AG315" s="243"/>
      <c r="AH315" s="243"/>
      <c r="AI315" s="243">
        <f>BD.PD7[[#This Row],[Av.P2 '[%']]]*BD.PD7[[#This Row],[Ppto. Orden Interna '[DOP']]]</f>
        <v>27021.800000000003</v>
      </c>
      <c r="AJ315" s="243"/>
      <c r="AK315" s="243"/>
      <c r="AL315" s="243">
        <f>BD.PD7[[#This Row],[Av.P2 '[%']]]*BD.PD7[[#This Row],[Ppto. Orden Interna '[DOP']]]</f>
        <v>27021.800000000003</v>
      </c>
      <c r="AM315" s="496">
        <f>BD.PD7[[#This Row],[Pago 3]]+BD.PD7[[#This Row],[Pago 2]]+BD.PD7[[#This Row],[Pago 1]]</f>
        <v>54043.600000000006</v>
      </c>
      <c r="AN315" s="308" t="s">
        <v>244</v>
      </c>
      <c r="AO315" s="308" t="s">
        <v>245</v>
      </c>
      <c r="AP315" s="308" t="s">
        <v>246</v>
      </c>
      <c r="AQ315" s="308" t="s">
        <v>247</v>
      </c>
      <c r="AR315" s="308">
        <v>594</v>
      </c>
      <c r="AS315" s="308" t="s">
        <v>258</v>
      </c>
      <c r="AT315" s="249" t="s">
        <v>1277</v>
      </c>
      <c r="AU315" s="249" t="s">
        <v>1582</v>
      </c>
    </row>
    <row r="316" spans="1:47" hidden="1" x14ac:dyDescent="0.3">
      <c r="A316" s="174">
        <v>7.05</v>
      </c>
      <c r="B316" s="231" t="s">
        <v>243</v>
      </c>
      <c r="C316" s="232" t="str">
        <f>VLOOKUP(BD.PD7[[#This Row],[Pos]],PPto[],3,FALSE)</f>
        <v>7.05 Equipamiento de Frutas y Vegetales</v>
      </c>
      <c r="D316" s="233" t="s">
        <v>243</v>
      </c>
      <c r="E316" s="305">
        <f>IF(BD.PD7[[#This Row],[.]]="*",VLOOKUP(BD.PD7[[#This Row],[Pos]],Presupuesto!A:H,7,FALSE),"")</f>
        <v>60235.301904761909</v>
      </c>
      <c r="F316" s="234"/>
      <c r="G316" s="174"/>
      <c r="H316" s="174"/>
      <c r="I316" s="174"/>
      <c r="J316" s="392">
        <v>1</v>
      </c>
      <c r="K316" s="233" t="s">
        <v>117</v>
      </c>
      <c r="L316" s="383">
        <f>IF(BD.PD7[[#This Row],[Mon]]="DOP",1,HLOOKUP(BD.PD7[[#This Row],[Mon]],$K$1:$L$2,2,FALSE))</f>
        <v>65</v>
      </c>
      <c r="M316" s="490">
        <v>0</v>
      </c>
      <c r="N316" s="243">
        <f>BD.PD7[[#This Row],[Cant.]]*BD.PD7[[#This Row],[ Tasa ]]*BD.PD7[[#This Row],[ Precio Und.]]</f>
        <v>0</v>
      </c>
      <c r="O316" s="491">
        <v>0</v>
      </c>
      <c r="P316" s="243">
        <f>IF(BD.PD7[[#This Row],[Liquid. '[%']]]&lt;&gt;0,(BD.PD7[[#This Row],[Valor Neto '[DOP']]]*BD.PD7[[#This Row],[Liquid. '[%']]])+BD.PD7[[#This Row],[Valor Neto '[DOP']]],BD.PD7[[#This Row],[Valor Neto '[DOP']]])</f>
        <v>0</v>
      </c>
      <c r="Q316" s="243">
        <f>BD.PD7[[#This Row],[Ppto. Orden Interna '[DOP']]]/HLOOKUP("USD",$K$1:$L$2,2,FALSE)</f>
        <v>0</v>
      </c>
      <c r="R316" s="381"/>
      <c r="S316" s="387"/>
      <c r="T316" s="387"/>
      <c r="U316" s="492" t="s">
        <v>406</v>
      </c>
      <c r="V316" s="493">
        <v>801672</v>
      </c>
      <c r="W316" s="494"/>
      <c r="X316" s="495"/>
      <c r="Y316" s="388"/>
      <c r="Z316" s="243">
        <f>BD.PD7[[#This Row],[Av.P1 '[%']]]*BD.PD7[[#This Row],[Ppto. Orden Interna '[DOP']]]</f>
        <v>0</v>
      </c>
      <c r="AA316" s="495"/>
      <c r="AB316" s="389"/>
      <c r="AC316" s="243">
        <f>BD.PD7[[#This Row],[Av.P2 '[%']]]*BD.PD7[[#This Row],[Ppto. Orden Interna '[DOP']]]</f>
        <v>0</v>
      </c>
      <c r="AD316" s="249"/>
      <c r="AE316" s="389"/>
      <c r="AF316" s="243">
        <f>BD.PD7[[#This Row],[Av.P3 '[%']]]*BD.PD7[[#This Row],[Ppto. Orden Interna '[DOP']]]</f>
        <v>0</v>
      </c>
      <c r="AG316" s="243"/>
      <c r="AH316" s="243"/>
      <c r="AI316" s="243">
        <f>BD.PD7[[#This Row],[Av.P2 '[%']]]*BD.PD7[[#This Row],[Ppto. Orden Interna '[DOP']]]</f>
        <v>0</v>
      </c>
      <c r="AJ316" s="243"/>
      <c r="AK316" s="243"/>
      <c r="AL316" s="243">
        <f>BD.PD7[[#This Row],[Av.P2 '[%']]]*BD.PD7[[#This Row],[Ppto. Orden Interna '[DOP']]]</f>
        <v>0</v>
      </c>
      <c r="AM316" s="496">
        <f>BD.PD7[[#This Row],[Pago 3]]+BD.PD7[[#This Row],[Pago 2]]+BD.PD7[[#This Row],[Pago 1]]</f>
        <v>0</v>
      </c>
      <c r="AN316" s="308" t="s">
        <v>244</v>
      </c>
      <c r="AO316" s="308" t="s">
        <v>245</v>
      </c>
      <c r="AP316" s="308" t="s">
        <v>246</v>
      </c>
      <c r="AQ316" s="308" t="s">
        <v>247</v>
      </c>
      <c r="AR316" s="308">
        <v>594</v>
      </c>
      <c r="AS316" s="308" t="s">
        <v>248</v>
      </c>
      <c r="AT316" s="249" t="s">
        <v>1277</v>
      </c>
      <c r="AU316" s="249" t="s">
        <v>1582</v>
      </c>
    </row>
    <row r="317" spans="1:47" hidden="1" x14ac:dyDescent="0.3">
      <c r="A317" s="174">
        <v>7.05</v>
      </c>
      <c r="B317" s="231"/>
      <c r="C317" s="232" t="str">
        <f>VLOOKUP(BD.PD7[[#This Row],[Pos]],PPto[],3,FALSE)</f>
        <v>7.05 Equipamiento de Frutas y Vegetales</v>
      </c>
      <c r="D317" s="174" t="s">
        <v>23</v>
      </c>
      <c r="E317" s="305" t="str">
        <f>IF(BD.PD7[[#This Row],[.]]="*",VLOOKUP(BD.PD7[[#This Row],[Pos]],Presupuesto!A:H,7,FALSE),"")</f>
        <v/>
      </c>
      <c r="F317" s="523" t="s">
        <v>529</v>
      </c>
      <c r="G317" s="174" t="s">
        <v>1220</v>
      </c>
      <c r="H317" s="174">
        <v>4600072453</v>
      </c>
      <c r="I317" s="497" t="s">
        <v>1223</v>
      </c>
      <c r="J317" s="382">
        <v>170</v>
      </c>
      <c r="K317" s="174" t="s">
        <v>260</v>
      </c>
      <c r="L317" s="383">
        <f>IF(BD.PD7[[#This Row],[Mon]]="DOP",1,HLOOKUP(BD.PD7[[#This Row],[Mon]],$K$1:$L$2,2,FALSE))</f>
        <v>1</v>
      </c>
      <c r="M317" s="384">
        <v>475.52023529411764</v>
      </c>
      <c r="N317" s="243">
        <f>BD.PD7[[#This Row],[Cant.]]*BD.PD7[[#This Row],[ Tasa ]]*BD.PD7[[#This Row],[ Precio Und.]]</f>
        <v>80838.44</v>
      </c>
      <c r="O317" s="386">
        <v>0</v>
      </c>
      <c r="P317" s="243">
        <f>IF(BD.PD7[[#This Row],[Liquid. '[%']]]&lt;&gt;0,(BD.PD7[[#This Row],[Valor Neto '[DOP']]]*BD.PD7[[#This Row],[Liquid. '[%']]])+BD.PD7[[#This Row],[Valor Neto '[DOP']]],BD.PD7[[#This Row],[Valor Neto '[DOP']]])</f>
        <v>80838.44</v>
      </c>
      <c r="Q317" s="243">
        <f>BD.PD7[[#This Row],[Ppto. Orden Interna '[DOP']]]/HLOOKUP("USD",$K$1:$L$2,2,FALSE)</f>
        <v>1243.6683076923077</v>
      </c>
      <c r="R317" s="381" t="s">
        <v>530</v>
      </c>
      <c r="S317" s="387"/>
      <c r="T317" s="387"/>
      <c r="U317" s="492" t="s">
        <v>406</v>
      </c>
      <c r="V317" s="493">
        <v>801672</v>
      </c>
      <c r="W317" s="494" t="s">
        <v>531</v>
      </c>
      <c r="X317" s="495">
        <v>2</v>
      </c>
      <c r="Y317" s="388">
        <v>0.4</v>
      </c>
      <c r="Z317" s="243">
        <f>BD.PD7[[#This Row],[Av.P1 '[%']]]*BD.PD7[[#This Row],[Ppto. Orden Interna '[DOP']]]</f>
        <v>32335.376000000004</v>
      </c>
      <c r="AA317" s="495">
        <v>3</v>
      </c>
      <c r="AB317" s="388">
        <v>0.6</v>
      </c>
      <c r="AC317" s="243">
        <f>BD.PD7[[#This Row],[Av.P2 '[%']]]*BD.PD7[[#This Row],[Ppto. Orden Interna '[DOP']]]</f>
        <v>48503.063999999998</v>
      </c>
      <c r="AD317" s="249"/>
      <c r="AE317" s="389"/>
      <c r="AF317" s="243">
        <f>BD.PD7[[#This Row],[Av.P3 '[%']]]*BD.PD7[[#This Row],[Ppto. Orden Interna '[DOP']]]</f>
        <v>0</v>
      </c>
      <c r="AG317" s="243"/>
      <c r="AH317" s="243"/>
      <c r="AI317" s="243">
        <f>BD.PD7[[#This Row],[Av.P2 '[%']]]*BD.PD7[[#This Row],[Ppto. Orden Interna '[DOP']]]</f>
        <v>48503.063999999998</v>
      </c>
      <c r="AJ317" s="243"/>
      <c r="AK317" s="243"/>
      <c r="AL317" s="243">
        <f>BD.PD7[[#This Row],[Av.P2 '[%']]]*BD.PD7[[#This Row],[Ppto. Orden Interna '[DOP']]]</f>
        <v>48503.063999999998</v>
      </c>
      <c r="AM317" s="496">
        <f>BD.PD7[[#This Row],[Pago 3]]+BD.PD7[[#This Row],[Pago 2]]+BD.PD7[[#This Row],[Pago 1]]</f>
        <v>80838.44</v>
      </c>
      <c r="AN317" s="308" t="s">
        <v>244</v>
      </c>
      <c r="AO317" s="308" t="s">
        <v>245</v>
      </c>
      <c r="AP317" s="308" t="s">
        <v>246</v>
      </c>
      <c r="AQ317" s="308" t="s">
        <v>247</v>
      </c>
      <c r="AR317" s="308">
        <v>594</v>
      </c>
      <c r="AS317" s="308" t="s">
        <v>258</v>
      </c>
      <c r="AT317" s="249" t="s">
        <v>1277</v>
      </c>
      <c r="AU317" s="249" t="s">
        <v>1582</v>
      </c>
    </row>
    <row r="318" spans="1:47" hidden="1" x14ac:dyDescent="0.3">
      <c r="A318" s="174">
        <v>7.05</v>
      </c>
      <c r="B318" s="231"/>
      <c r="C318" s="232" t="str">
        <f>VLOOKUP(BD.PD7[[#This Row],[Pos]],PPto[],3,FALSE)</f>
        <v>7.05 Equipamiento de Frutas y Vegetales</v>
      </c>
      <c r="D318" s="174" t="s">
        <v>23</v>
      </c>
      <c r="E318" s="305" t="str">
        <f>IF(BD.PD7[[#This Row],[.]]="*",VLOOKUP(BD.PD7[[#This Row],[Pos]],Presupuesto!A:H,7,FALSE),"")</f>
        <v/>
      </c>
      <c r="F318" s="523" t="s">
        <v>532</v>
      </c>
      <c r="G318" s="174" t="s">
        <v>1220</v>
      </c>
      <c r="H318" s="174">
        <v>4600072453</v>
      </c>
      <c r="I318" s="497" t="s">
        <v>1223</v>
      </c>
      <c r="J318" s="382">
        <v>20</v>
      </c>
      <c r="K318" s="174" t="s">
        <v>260</v>
      </c>
      <c r="L318" s="383">
        <f>IF(BD.PD7[[#This Row],[Mon]]="DOP",1,HLOOKUP(BD.PD7[[#This Row],[Mon]],$K$1:$L$2,2,FALSE))</f>
        <v>1</v>
      </c>
      <c r="M318" s="384">
        <v>356.72899999999998</v>
      </c>
      <c r="N318" s="243">
        <f>BD.PD7[[#This Row],[Cant.]]*BD.PD7[[#This Row],[ Tasa ]]*BD.PD7[[#This Row],[ Precio Und.]]</f>
        <v>7134.58</v>
      </c>
      <c r="O318" s="386">
        <v>0</v>
      </c>
      <c r="P318" s="243">
        <f>IF(BD.PD7[[#This Row],[Liquid. '[%']]]&lt;&gt;0,(BD.PD7[[#This Row],[Valor Neto '[DOP']]]*BD.PD7[[#This Row],[Liquid. '[%']]])+BD.PD7[[#This Row],[Valor Neto '[DOP']]],BD.PD7[[#This Row],[Valor Neto '[DOP']]])</f>
        <v>7134.58</v>
      </c>
      <c r="Q318" s="243">
        <f>BD.PD7[[#This Row],[Ppto. Orden Interna '[DOP']]]/HLOOKUP("USD",$K$1:$L$2,2,FALSE)</f>
        <v>109.76276923076922</v>
      </c>
      <c r="R318" s="381" t="s">
        <v>533</v>
      </c>
      <c r="S318" s="387"/>
      <c r="T318" s="387"/>
      <c r="U318" s="492" t="s">
        <v>406</v>
      </c>
      <c r="V318" s="493">
        <v>801672</v>
      </c>
      <c r="W318" s="494" t="s">
        <v>337</v>
      </c>
      <c r="X318" s="495">
        <v>2</v>
      </c>
      <c r="Y318" s="388">
        <v>0.4</v>
      </c>
      <c r="Z318" s="243">
        <f>BD.PD7[[#This Row],[Av.P1 '[%']]]*BD.PD7[[#This Row],[Ppto. Orden Interna '[DOP']]]</f>
        <v>2853.8320000000003</v>
      </c>
      <c r="AA318" s="495">
        <v>3</v>
      </c>
      <c r="AB318" s="388">
        <v>0.6</v>
      </c>
      <c r="AC318" s="243">
        <f>BD.PD7[[#This Row],[Av.P2 '[%']]]*BD.PD7[[#This Row],[Ppto. Orden Interna '[DOP']]]</f>
        <v>4280.7479999999996</v>
      </c>
      <c r="AD318" s="249"/>
      <c r="AE318" s="389"/>
      <c r="AF318" s="243">
        <f>BD.PD7[[#This Row],[Av.P3 '[%']]]*BD.PD7[[#This Row],[Ppto. Orden Interna '[DOP']]]</f>
        <v>0</v>
      </c>
      <c r="AG318" s="243"/>
      <c r="AH318" s="243"/>
      <c r="AI318" s="243">
        <f>BD.PD7[[#This Row],[Av.P2 '[%']]]*BD.PD7[[#This Row],[Ppto. Orden Interna '[DOP']]]</f>
        <v>4280.7479999999996</v>
      </c>
      <c r="AJ318" s="243"/>
      <c r="AK318" s="243"/>
      <c r="AL318" s="243">
        <f>BD.PD7[[#This Row],[Av.P2 '[%']]]*BD.PD7[[#This Row],[Ppto. Orden Interna '[DOP']]]</f>
        <v>4280.7479999999996</v>
      </c>
      <c r="AM318" s="496">
        <f>BD.PD7[[#This Row],[Pago 3]]+BD.PD7[[#This Row],[Pago 2]]+BD.PD7[[#This Row],[Pago 1]]</f>
        <v>7134.58</v>
      </c>
      <c r="AN318" s="308" t="s">
        <v>244</v>
      </c>
      <c r="AO318" s="308" t="s">
        <v>245</v>
      </c>
      <c r="AP318" s="308" t="s">
        <v>246</v>
      </c>
      <c r="AQ318" s="308" t="s">
        <v>247</v>
      </c>
      <c r="AR318" s="308">
        <v>594</v>
      </c>
      <c r="AS318" s="308" t="s">
        <v>258</v>
      </c>
      <c r="AT318" s="249" t="s">
        <v>1277</v>
      </c>
      <c r="AU318" s="249" t="s">
        <v>1582</v>
      </c>
    </row>
    <row r="319" spans="1:47" hidden="1" x14ac:dyDescent="0.3">
      <c r="A319" s="174">
        <v>7.05</v>
      </c>
      <c r="B319" s="231"/>
      <c r="C319" s="232" t="str">
        <f>VLOOKUP(BD.PD7[[#This Row],[Pos]],PPto[],3,FALSE)</f>
        <v>7.05 Equipamiento de Frutas y Vegetales</v>
      </c>
      <c r="D319" s="174" t="s">
        <v>23</v>
      </c>
      <c r="E319" s="305" t="str">
        <f>IF(BD.PD7[[#This Row],[.]]="*",VLOOKUP(BD.PD7[[#This Row],[Pos]],Presupuesto!A:H,7,FALSE),"")</f>
        <v/>
      </c>
      <c r="F319" s="234" t="s">
        <v>534</v>
      </c>
      <c r="G319" s="174" t="s">
        <v>1216</v>
      </c>
      <c r="H319" s="174"/>
      <c r="I319" s="497" t="s">
        <v>1223</v>
      </c>
      <c r="J319" s="382">
        <v>1</v>
      </c>
      <c r="K319" s="174" t="s">
        <v>260</v>
      </c>
      <c r="L319" s="383">
        <f>IF(BD.PD7[[#This Row],[Mon]]="DOP",1,HLOOKUP(BD.PD7[[#This Row],[Mon]],$K$1:$L$2,2,FALSE))</f>
        <v>1</v>
      </c>
      <c r="M319" s="384">
        <v>17535</v>
      </c>
      <c r="N319" s="243">
        <f>BD.PD7[[#This Row],[Cant.]]*BD.PD7[[#This Row],[ Tasa ]]*BD.PD7[[#This Row],[ Precio Und.]]</f>
        <v>17535</v>
      </c>
      <c r="O319" s="386">
        <v>0</v>
      </c>
      <c r="P319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319" s="243">
        <f>BD.PD7[[#This Row],[Ppto. Orden Interna '[DOP']]]/HLOOKUP("USD",$K$1:$L$2,2,FALSE)</f>
        <v>269.76923076923077</v>
      </c>
      <c r="R319" s="381" t="s">
        <v>530</v>
      </c>
      <c r="S319" s="387"/>
      <c r="T319" s="387"/>
      <c r="U319" s="492" t="s">
        <v>406</v>
      </c>
      <c r="V319" s="493">
        <v>801672</v>
      </c>
      <c r="W319" s="494" t="s">
        <v>531</v>
      </c>
      <c r="X319" s="495">
        <v>21</v>
      </c>
      <c r="Y319" s="388">
        <v>1</v>
      </c>
      <c r="Z319" s="243">
        <f>BD.PD7[[#This Row],[Av.P1 '[%']]]*BD.PD7[[#This Row],[Ppto. Orden Interna '[DOP']]]</f>
        <v>17535</v>
      </c>
      <c r="AA319" s="495"/>
      <c r="AB319" s="388"/>
      <c r="AC319" s="243">
        <f>BD.PD7[[#This Row],[Av.P2 '[%']]]*BD.PD7[[#This Row],[Ppto. Orden Interna '[DOP']]]</f>
        <v>0</v>
      </c>
      <c r="AD319" s="249"/>
      <c r="AE319" s="389"/>
      <c r="AF319" s="243">
        <f>BD.PD7[[#This Row],[Av.P3 '[%']]]*BD.PD7[[#This Row],[Ppto. Orden Interna '[DOP']]]</f>
        <v>0</v>
      </c>
      <c r="AG319" s="243"/>
      <c r="AH319" s="243"/>
      <c r="AI319" s="243">
        <f>BD.PD7[[#This Row],[Av.P2 '[%']]]*BD.PD7[[#This Row],[Ppto. Orden Interna '[DOP']]]</f>
        <v>0</v>
      </c>
      <c r="AJ319" s="243"/>
      <c r="AK319" s="243"/>
      <c r="AL319" s="243">
        <f>BD.PD7[[#This Row],[Av.P2 '[%']]]*BD.PD7[[#This Row],[Ppto. Orden Interna '[DOP']]]</f>
        <v>0</v>
      </c>
      <c r="AM319" s="496">
        <f>BD.PD7[[#This Row],[Pago 3]]+BD.PD7[[#This Row],[Pago 2]]+BD.PD7[[#This Row],[Pago 1]]</f>
        <v>17535</v>
      </c>
      <c r="AN319" s="308" t="s">
        <v>244</v>
      </c>
      <c r="AO319" s="308" t="s">
        <v>245</v>
      </c>
      <c r="AP319" s="308" t="s">
        <v>246</v>
      </c>
      <c r="AQ319" s="308" t="s">
        <v>247</v>
      </c>
      <c r="AR319" s="308">
        <v>594</v>
      </c>
      <c r="AS319" s="308" t="s">
        <v>248</v>
      </c>
      <c r="AT319" s="249" t="s">
        <v>1277</v>
      </c>
      <c r="AU319" s="249" t="s">
        <v>1582</v>
      </c>
    </row>
    <row r="320" spans="1:47" hidden="1" x14ac:dyDescent="0.3">
      <c r="A320" s="174">
        <v>7.05</v>
      </c>
      <c r="B320" s="231"/>
      <c r="C320" s="232" t="str">
        <f>VLOOKUP(BD.PD7[[#This Row],[Pos]],PPto[],3,FALSE)</f>
        <v>7.05 Equipamiento de Frutas y Vegetales</v>
      </c>
      <c r="D320" s="174" t="s">
        <v>23</v>
      </c>
      <c r="E320" s="305" t="str">
        <f>IF(BD.PD7[[#This Row],[.]]="*",VLOOKUP(BD.PD7[[#This Row],[Pos]],Presupuesto!A:H,7,FALSE),"")</f>
        <v/>
      </c>
      <c r="F320" s="523" t="s">
        <v>535</v>
      </c>
      <c r="G320" s="174" t="s">
        <v>1216</v>
      </c>
      <c r="H320" s="174"/>
      <c r="I320" s="497" t="s">
        <v>1223</v>
      </c>
      <c r="J320" s="382">
        <v>2</v>
      </c>
      <c r="K320" s="174" t="s">
        <v>260</v>
      </c>
      <c r="L320" s="383">
        <f>IF(BD.PD7[[#This Row],[Mon]]="DOP",1,HLOOKUP(BD.PD7[[#This Row],[Mon]],$K$1:$L$2,2,FALSE))</f>
        <v>1</v>
      </c>
      <c r="M320" s="384">
        <v>900</v>
      </c>
      <c r="N320" s="243">
        <f>BD.PD7[[#This Row],[Cant.]]*BD.PD7[[#This Row],[ Tasa ]]*BD.PD7[[#This Row],[ Precio Und.]]</f>
        <v>1800</v>
      </c>
      <c r="O320" s="386">
        <v>0</v>
      </c>
      <c r="P320" s="243">
        <f>IF(BD.PD7[[#This Row],[Liquid. '[%']]]&lt;&gt;0,(BD.PD7[[#This Row],[Valor Neto '[DOP']]]*BD.PD7[[#This Row],[Liquid. '[%']]])+BD.PD7[[#This Row],[Valor Neto '[DOP']]],BD.PD7[[#This Row],[Valor Neto '[DOP']]])</f>
        <v>1800</v>
      </c>
      <c r="Q320" s="243">
        <f>BD.PD7[[#This Row],[Ppto. Orden Interna '[DOP']]]/HLOOKUP("USD",$K$1:$L$2,2,FALSE)</f>
        <v>27.692307692307693</v>
      </c>
      <c r="R320" s="381" t="s">
        <v>536</v>
      </c>
      <c r="S320" s="387"/>
      <c r="T320" s="387"/>
      <c r="U320" s="492" t="s">
        <v>406</v>
      </c>
      <c r="V320" s="493">
        <v>801672</v>
      </c>
      <c r="W320" s="494" t="s">
        <v>537</v>
      </c>
      <c r="X320" s="495">
        <v>21</v>
      </c>
      <c r="Y320" s="388">
        <v>1</v>
      </c>
      <c r="Z320" s="243">
        <f>BD.PD7[[#This Row],[Av.P1 '[%']]]*BD.PD7[[#This Row],[Ppto. Orden Interna '[DOP']]]</f>
        <v>1800</v>
      </c>
      <c r="AA320" s="249"/>
      <c r="AB320" s="389"/>
      <c r="AC320" s="243">
        <f>BD.PD7[[#This Row],[Av.P2 '[%']]]*BD.PD7[[#This Row],[Ppto. Orden Interna '[DOP']]]</f>
        <v>0</v>
      </c>
      <c r="AD320" s="249"/>
      <c r="AE320" s="389"/>
      <c r="AF320" s="243">
        <f>BD.PD7[[#This Row],[Av.P3 '[%']]]*BD.PD7[[#This Row],[Ppto. Orden Interna '[DOP']]]</f>
        <v>0</v>
      </c>
      <c r="AG320" s="243"/>
      <c r="AH320" s="243"/>
      <c r="AI320" s="243">
        <f>BD.PD7[[#This Row],[Av.P2 '[%']]]*BD.PD7[[#This Row],[Ppto. Orden Interna '[DOP']]]</f>
        <v>0</v>
      </c>
      <c r="AJ320" s="243"/>
      <c r="AK320" s="243"/>
      <c r="AL320" s="243">
        <f>BD.PD7[[#This Row],[Av.P2 '[%']]]*BD.PD7[[#This Row],[Ppto. Orden Interna '[DOP']]]</f>
        <v>0</v>
      </c>
      <c r="AM320" s="496">
        <f>BD.PD7[[#This Row],[Pago 3]]+BD.PD7[[#This Row],[Pago 2]]+BD.PD7[[#This Row],[Pago 1]]</f>
        <v>1800</v>
      </c>
      <c r="AN320" s="308" t="s">
        <v>244</v>
      </c>
      <c r="AO320" s="308" t="s">
        <v>245</v>
      </c>
      <c r="AP320" s="308" t="s">
        <v>246</v>
      </c>
      <c r="AQ320" s="308" t="s">
        <v>247</v>
      </c>
      <c r="AR320" s="308">
        <v>594</v>
      </c>
      <c r="AS320" s="308" t="s">
        <v>248</v>
      </c>
      <c r="AT320" s="249" t="s">
        <v>1277</v>
      </c>
      <c r="AU320" s="249" t="s">
        <v>1582</v>
      </c>
    </row>
    <row r="321" spans="1:47" hidden="1" x14ac:dyDescent="0.3">
      <c r="A321" s="174">
        <v>7.05</v>
      </c>
      <c r="B321" s="231"/>
      <c r="C321" s="232" t="str">
        <f>VLOOKUP(BD.PD7[[#This Row],[Pos]],PPto[],3,FALSE)</f>
        <v>7.05 Equipamiento de Frutas y Vegetales</v>
      </c>
      <c r="D321" s="174" t="s">
        <v>23</v>
      </c>
      <c r="E321" s="305" t="str">
        <f>IF(BD.PD7[[#This Row],[.]]="*",VLOOKUP(BD.PD7[[#This Row],[Pos]],Presupuesto!A:H,7,FALSE),"")</f>
        <v/>
      </c>
      <c r="F321" s="500" t="s">
        <v>1226</v>
      </c>
      <c r="G321" s="174" t="s">
        <v>1219</v>
      </c>
      <c r="H321" s="174">
        <v>4600073165</v>
      </c>
      <c r="I321" s="497" t="s">
        <v>1223</v>
      </c>
      <c r="J321" s="382">
        <v>6</v>
      </c>
      <c r="K321" s="174" t="s">
        <v>117</v>
      </c>
      <c r="L321" s="383">
        <f>IF(BD.PD7[[#This Row],[Mon]]="DOP",1,HLOOKUP(BD.PD7[[#This Row],[Mon]],$K$1:$L$2,2,FALSE))</f>
        <v>65</v>
      </c>
      <c r="M321" s="400">
        <v>1228</v>
      </c>
      <c r="N321" s="243">
        <f>BD.PD7[[#This Row],[Cant.]]*BD.PD7[[#This Row],[ Tasa ]]*BD.PD7[[#This Row],[ Precio Und.]]</f>
        <v>478920</v>
      </c>
      <c r="O321" s="386">
        <v>0.52</v>
      </c>
      <c r="P321" s="243">
        <f>IF(BD.PD7[[#This Row],[Liquid. '[%']]]&lt;&gt;0,(BD.PD7[[#This Row],[Valor Neto '[DOP']]]*BD.PD7[[#This Row],[Liquid. '[%']]])+BD.PD7[[#This Row],[Valor Neto '[DOP']]],BD.PD7[[#This Row],[Valor Neto '[DOP']]])</f>
        <v>727958.4</v>
      </c>
      <c r="Q321" s="243">
        <f>BD.PD7[[#This Row],[Ppto. Orden Interna '[DOP']]]/HLOOKUP("USD",$K$1:$L$2,2,FALSE)</f>
        <v>11199.36</v>
      </c>
      <c r="R321" s="398" t="s">
        <v>355</v>
      </c>
      <c r="S321" s="481"/>
      <c r="T321" s="481"/>
      <c r="U321" s="492" t="s">
        <v>406</v>
      </c>
      <c r="V321" s="493">
        <v>801672</v>
      </c>
      <c r="W321" s="499" t="s">
        <v>355</v>
      </c>
      <c r="X321" s="174">
        <v>4</v>
      </c>
      <c r="Y321" s="399">
        <v>0.5</v>
      </c>
      <c r="Z321" s="243">
        <f>BD.PD7[[#This Row],[Av.P1 '[%']]]*BD.PD7[[#This Row],[Ppto. Orden Interna '[DOP']]]</f>
        <v>363979.2</v>
      </c>
      <c r="AA321" s="174">
        <v>13</v>
      </c>
      <c r="AB321" s="399">
        <v>0.5</v>
      </c>
      <c r="AC321" s="243">
        <f>BD.PD7[[#This Row],[Av.P2 '[%']]]*BD.PD7[[#This Row],[Ppto. Orden Interna '[DOP']]]</f>
        <v>363979.2</v>
      </c>
      <c r="AD321" s="249"/>
      <c r="AE321" s="389"/>
      <c r="AF321" s="243">
        <f>BD.PD7[[#This Row],[Av.P3 '[%']]]*BD.PD7[[#This Row],[Ppto. Orden Interna '[DOP']]]</f>
        <v>0</v>
      </c>
      <c r="AG321" s="243"/>
      <c r="AH321" s="243"/>
      <c r="AI321" s="243">
        <f>BD.PD7[[#This Row],[Av.P2 '[%']]]*BD.PD7[[#This Row],[Ppto. Orden Interna '[DOP']]]</f>
        <v>363979.2</v>
      </c>
      <c r="AJ321" s="243"/>
      <c r="AK321" s="243"/>
      <c r="AL321" s="243">
        <f>BD.PD7[[#This Row],[Av.P2 '[%']]]*BD.PD7[[#This Row],[Ppto. Orden Interna '[DOP']]]</f>
        <v>363979.2</v>
      </c>
      <c r="AM321" s="496">
        <f>BD.PD7[[#This Row],[Pago 3]]+BD.PD7[[#This Row],[Pago 2]]+BD.PD7[[#This Row],[Pago 1]]</f>
        <v>727958.4</v>
      </c>
      <c r="AN321" s="308" t="s">
        <v>244</v>
      </c>
      <c r="AO321" s="308" t="s">
        <v>245</v>
      </c>
      <c r="AP321" s="308" t="s">
        <v>246</v>
      </c>
      <c r="AQ321" s="308" t="s">
        <v>247</v>
      </c>
      <c r="AR321" s="308">
        <v>594</v>
      </c>
      <c r="AS321" s="308" t="s">
        <v>258</v>
      </c>
      <c r="AT321" s="249" t="s">
        <v>1277</v>
      </c>
      <c r="AU321" s="249" t="s">
        <v>1582</v>
      </c>
    </row>
    <row r="322" spans="1:47" hidden="1" x14ac:dyDescent="0.3">
      <c r="A322" s="174">
        <v>7.05</v>
      </c>
      <c r="B322" s="231"/>
      <c r="C322" s="232" t="str">
        <f>VLOOKUP(BD.PD7[[#This Row],[Pos]],PPto[],3,FALSE)</f>
        <v>7.05 Equipamiento de Frutas y Vegetales</v>
      </c>
      <c r="D322" s="174" t="s">
        <v>23</v>
      </c>
      <c r="E322" s="305" t="str">
        <f>IF(BD.PD7[[#This Row],[.]]="*",VLOOKUP(BD.PD7[[#This Row],[Pos]],Presupuesto!A:H,7,FALSE),"")</f>
        <v/>
      </c>
      <c r="F322" s="500" t="s">
        <v>1227</v>
      </c>
      <c r="G322" s="174" t="s">
        <v>1219</v>
      </c>
      <c r="H322" s="174">
        <v>4600073165</v>
      </c>
      <c r="I322" s="497" t="s">
        <v>1223</v>
      </c>
      <c r="J322" s="382">
        <v>18</v>
      </c>
      <c r="K322" s="174" t="s">
        <v>117</v>
      </c>
      <c r="L322" s="383">
        <f>IF(BD.PD7[[#This Row],[Mon]]="DOP",1,HLOOKUP(BD.PD7[[#This Row],[Mon]],$K$1:$L$2,2,FALSE))</f>
        <v>65</v>
      </c>
      <c r="M322" s="400">
        <v>1771</v>
      </c>
      <c r="N322" s="243">
        <f>BD.PD7[[#This Row],[Cant.]]*BD.PD7[[#This Row],[ Tasa ]]*BD.PD7[[#This Row],[ Precio Und.]]</f>
        <v>2072070</v>
      </c>
      <c r="O322" s="386">
        <v>0.52</v>
      </c>
      <c r="P322" s="243">
        <f>IF(BD.PD7[[#This Row],[Liquid. '[%']]]&lt;&gt;0,(BD.PD7[[#This Row],[Valor Neto '[DOP']]]*BD.PD7[[#This Row],[Liquid. '[%']]])+BD.PD7[[#This Row],[Valor Neto '[DOP']]],BD.PD7[[#This Row],[Valor Neto '[DOP']]])</f>
        <v>3149546.4000000004</v>
      </c>
      <c r="Q322" s="243">
        <f>BD.PD7[[#This Row],[Ppto. Orden Interna '[DOP']]]/HLOOKUP("USD",$K$1:$L$2,2,FALSE)</f>
        <v>48454.560000000005</v>
      </c>
      <c r="R322" s="398" t="s">
        <v>355</v>
      </c>
      <c r="S322" s="481"/>
      <c r="T322" s="481"/>
      <c r="U322" s="492" t="s">
        <v>406</v>
      </c>
      <c r="V322" s="493">
        <v>801672</v>
      </c>
      <c r="W322" s="499" t="s">
        <v>355</v>
      </c>
      <c r="X322" s="174">
        <v>4</v>
      </c>
      <c r="Y322" s="399">
        <v>0.5</v>
      </c>
      <c r="Z322" s="243">
        <f>BD.PD7[[#This Row],[Av.P1 '[%']]]*BD.PD7[[#This Row],[Ppto. Orden Interna '[DOP']]]</f>
        <v>1574773.2000000002</v>
      </c>
      <c r="AA322" s="174">
        <v>13</v>
      </c>
      <c r="AB322" s="399">
        <v>0.5</v>
      </c>
      <c r="AC322" s="243">
        <f>BD.PD7[[#This Row],[Av.P2 '[%']]]*BD.PD7[[#This Row],[Ppto. Orden Interna '[DOP']]]</f>
        <v>1574773.2000000002</v>
      </c>
      <c r="AD322" s="249"/>
      <c r="AE322" s="389"/>
      <c r="AF322" s="243">
        <f>BD.PD7[[#This Row],[Av.P3 '[%']]]*BD.PD7[[#This Row],[Ppto. Orden Interna '[DOP']]]</f>
        <v>0</v>
      </c>
      <c r="AG322" s="243"/>
      <c r="AH322" s="243"/>
      <c r="AI322" s="243">
        <f>BD.PD7[[#This Row],[Av.P2 '[%']]]*BD.PD7[[#This Row],[Ppto. Orden Interna '[DOP']]]</f>
        <v>1574773.2000000002</v>
      </c>
      <c r="AJ322" s="243"/>
      <c r="AK322" s="243"/>
      <c r="AL322" s="243">
        <f>BD.PD7[[#This Row],[Av.P2 '[%']]]*BD.PD7[[#This Row],[Ppto. Orden Interna '[DOP']]]</f>
        <v>1574773.2000000002</v>
      </c>
      <c r="AM322" s="496">
        <f>BD.PD7[[#This Row],[Pago 3]]+BD.PD7[[#This Row],[Pago 2]]+BD.PD7[[#This Row],[Pago 1]]</f>
        <v>3149546.4000000004</v>
      </c>
      <c r="AN322" s="308" t="s">
        <v>244</v>
      </c>
      <c r="AO322" s="308" t="s">
        <v>245</v>
      </c>
      <c r="AP322" s="308" t="s">
        <v>246</v>
      </c>
      <c r="AQ322" s="308" t="s">
        <v>247</v>
      </c>
      <c r="AR322" s="308">
        <v>594</v>
      </c>
      <c r="AS322" s="308" t="s">
        <v>258</v>
      </c>
      <c r="AT322" s="249" t="s">
        <v>1277</v>
      </c>
      <c r="AU322" s="249" t="s">
        <v>1582</v>
      </c>
    </row>
    <row r="323" spans="1:47" hidden="1" x14ac:dyDescent="0.3">
      <c r="A323" s="174">
        <v>7.05</v>
      </c>
      <c r="B323" s="231"/>
      <c r="C323" s="232" t="str">
        <f>VLOOKUP(BD.PD7[[#This Row],[Pos]],PPto[],3,FALSE)</f>
        <v>7.05 Equipamiento de Frutas y Vegetales</v>
      </c>
      <c r="D323" s="174" t="s">
        <v>23</v>
      </c>
      <c r="E323" s="305" t="str">
        <f>IF(BD.PD7[[#This Row],[.]]="*",VLOOKUP(BD.PD7[[#This Row],[Pos]],Presupuesto!A:H,7,FALSE),"")</f>
        <v/>
      </c>
      <c r="F323" s="234" t="s">
        <v>538</v>
      </c>
      <c r="G323" s="174" t="s">
        <v>1219</v>
      </c>
      <c r="H323" s="174">
        <v>4600073165</v>
      </c>
      <c r="I323" s="497" t="s">
        <v>1223</v>
      </c>
      <c r="J323" s="382">
        <v>12</v>
      </c>
      <c r="K323" s="174" t="s">
        <v>117</v>
      </c>
      <c r="L323" s="383">
        <f>IF(BD.PD7[[#This Row],[Mon]]="DOP",1,HLOOKUP(BD.PD7[[#This Row],[Mon]],$K$1:$L$2,2,FALSE))</f>
        <v>65</v>
      </c>
      <c r="M323" s="400">
        <v>130</v>
      </c>
      <c r="N323" s="243">
        <f>BD.PD7[[#This Row],[Cant.]]*BD.PD7[[#This Row],[ Tasa ]]*BD.PD7[[#This Row],[ Precio Und.]]</f>
        <v>101400</v>
      </c>
      <c r="O323" s="386">
        <v>0.52</v>
      </c>
      <c r="P323" s="243">
        <f>IF(BD.PD7[[#This Row],[Liquid. '[%']]]&lt;&gt;0,(BD.PD7[[#This Row],[Valor Neto '[DOP']]]*BD.PD7[[#This Row],[Liquid. '[%']]])+BD.PD7[[#This Row],[Valor Neto '[DOP']]],BD.PD7[[#This Row],[Valor Neto '[DOP']]])</f>
        <v>154128</v>
      </c>
      <c r="Q323" s="243">
        <f>BD.PD7[[#This Row],[Ppto. Orden Interna '[DOP']]]/HLOOKUP("USD",$K$1:$L$2,2,FALSE)</f>
        <v>2371.1999999999998</v>
      </c>
      <c r="R323" s="398" t="s">
        <v>355</v>
      </c>
      <c r="S323" s="481"/>
      <c r="T323" s="481"/>
      <c r="U323" s="492" t="s">
        <v>406</v>
      </c>
      <c r="V323" s="493">
        <v>801672</v>
      </c>
      <c r="W323" s="499" t="s">
        <v>355</v>
      </c>
      <c r="X323" s="174">
        <v>4</v>
      </c>
      <c r="Y323" s="399">
        <v>0.5</v>
      </c>
      <c r="Z323" s="243">
        <f>BD.PD7[[#This Row],[Av.P1 '[%']]]*BD.PD7[[#This Row],[Ppto. Orden Interna '[DOP']]]</f>
        <v>77064</v>
      </c>
      <c r="AA323" s="174">
        <v>13</v>
      </c>
      <c r="AB323" s="399">
        <v>0.5</v>
      </c>
      <c r="AC323" s="243">
        <f>BD.PD7[[#This Row],[Av.P2 '[%']]]*BD.PD7[[#This Row],[Ppto. Orden Interna '[DOP']]]</f>
        <v>77064</v>
      </c>
      <c r="AD323" s="249"/>
      <c r="AE323" s="389"/>
      <c r="AF323" s="243">
        <f>BD.PD7[[#This Row],[Av.P3 '[%']]]*BD.PD7[[#This Row],[Ppto. Orden Interna '[DOP']]]</f>
        <v>0</v>
      </c>
      <c r="AG323" s="243"/>
      <c r="AH323" s="243"/>
      <c r="AI323" s="243">
        <f>BD.PD7[[#This Row],[Av.P2 '[%']]]*BD.PD7[[#This Row],[Ppto. Orden Interna '[DOP']]]</f>
        <v>77064</v>
      </c>
      <c r="AJ323" s="243"/>
      <c r="AK323" s="243"/>
      <c r="AL323" s="243">
        <f>BD.PD7[[#This Row],[Av.P2 '[%']]]*BD.PD7[[#This Row],[Ppto. Orden Interna '[DOP']]]</f>
        <v>77064</v>
      </c>
      <c r="AM323" s="496">
        <f>BD.PD7[[#This Row],[Pago 3]]+BD.PD7[[#This Row],[Pago 2]]+BD.PD7[[#This Row],[Pago 1]]</f>
        <v>154128</v>
      </c>
      <c r="AN323" s="308" t="s">
        <v>244</v>
      </c>
      <c r="AO323" s="308" t="s">
        <v>245</v>
      </c>
      <c r="AP323" s="308" t="s">
        <v>246</v>
      </c>
      <c r="AQ323" s="308" t="s">
        <v>247</v>
      </c>
      <c r="AR323" s="308">
        <v>594</v>
      </c>
      <c r="AS323" s="308" t="s">
        <v>258</v>
      </c>
      <c r="AT323" s="249" t="s">
        <v>1277</v>
      </c>
      <c r="AU323" s="249" t="s">
        <v>1582</v>
      </c>
    </row>
    <row r="324" spans="1:47" hidden="1" x14ac:dyDescent="0.3">
      <c r="A324" s="174">
        <v>7.05</v>
      </c>
      <c r="B324" s="231"/>
      <c r="C324" s="232" t="str">
        <f>VLOOKUP(BD.PD7[[#This Row],[Pos]],PPto[],3,FALSE)</f>
        <v>7.05 Equipamiento de Frutas y Vegetales</v>
      </c>
      <c r="D324" s="174" t="s">
        <v>23</v>
      </c>
      <c r="E324" s="305" t="str">
        <f>IF(BD.PD7[[#This Row],[.]]="*",VLOOKUP(BD.PD7[[#This Row],[Pos]],Presupuesto!A:H,7,FALSE),"")</f>
        <v/>
      </c>
      <c r="F324" s="234" t="s">
        <v>539</v>
      </c>
      <c r="G324" s="174" t="s">
        <v>1219</v>
      </c>
      <c r="H324" s="174"/>
      <c r="I324" s="497"/>
      <c r="J324" s="382">
        <v>1</v>
      </c>
      <c r="K324" s="174" t="s">
        <v>117</v>
      </c>
      <c r="L324" s="383">
        <f>IF(BD.PD7[[#This Row],[Mon]]="DOP",1,HLOOKUP(BD.PD7[[#This Row],[Mon]],$K$1:$L$2,2,FALSE))</f>
        <v>65</v>
      </c>
      <c r="M324" s="400">
        <v>5549</v>
      </c>
      <c r="N324" s="243">
        <f>BD.PD7[[#This Row],[Cant.]]*BD.PD7[[#This Row],[ Tasa ]]*BD.PD7[[#This Row],[ Precio Und.]]</f>
        <v>360685</v>
      </c>
      <c r="O324" s="386">
        <v>0</v>
      </c>
      <c r="P324" s="243">
        <f>IF(BD.PD7[[#This Row],[Liquid. '[%']]]&lt;&gt;0,(BD.PD7[[#This Row],[Valor Neto '[DOP']]]*BD.PD7[[#This Row],[Liquid. '[%']]])+BD.PD7[[#This Row],[Valor Neto '[DOP']]],BD.PD7[[#This Row],[Valor Neto '[DOP']]])</f>
        <v>360685</v>
      </c>
      <c r="Q324" s="243">
        <f>BD.PD7[[#This Row],[Ppto. Orden Interna '[DOP']]]/HLOOKUP("USD",$K$1:$L$2,2,FALSE)</f>
        <v>5549</v>
      </c>
      <c r="R324" s="398" t="s">
        <v>540</v>
      </c>
      <c r="S324" s="387"/>
      <c r="T324" s="387"/>
      <c r="U324" s="492" t="s">
        <v>406</v>
      </c>
      <c r="V324" s="493">
        <v>801672</v>
      </c>
      <c r="W324" s="494" t="s">
        <v>541</v>
      </c>
      <c r="X324" s="174">
        <v>16</v>
      </c>
      <c r="Y324" s="399">
        <v>0.5</v>
      </c>
      <c r="Z324" s="243">
        <f>BD.PD7[[#This Row],[Av.P1 '[%']]]*BD.PD7[[#This Row],[Ppto. Orden Interna '[DOP']]]</f>
        <v>180342.5</v>
      </c>
      <c r="AA324" s="495">
        <v>18</v>
      </c>
      <c r="AB324" s="388">
        <v>0.5</v>
      </c>
      <c r="AC324" s="243">
        <f>BD.PD7[[#This Row],[Av.P2 '[%']]]*BD.PD7[[#This Row],[Ppto. Orden Interna '[DOP']]]</f>
        <v>180342.5</v>
      </c>
      <c r="AD324" s="249"/>
      <c r="AE324" s="389"/>
      <c r="AF324" s="243">
        <f>BD.PD7[[#This Row],[Av.P3 '[%']]]*BD.PD7[[#This Row],[Ppto. Orden Interna '[DOP']]]</f>
        <v>0</v>
      </c>
      <c r="AG324" s="243"/>
      <c r="AH324" s="243"/>
      <c r="AI324" s="243">
        <f>BD.PD7[[#This Row],[Av.P2 '[%']]]*BD.PD7[[#This Row],[Ppto. Orden Interna '[DOP']]]</f>
        <v>180342.5</v>
      </c>
      <c r="AJ324" s="243"/>
      <c r="AK324" s="243"/>
      <c r="AL324" s="243">
        <f>BD.PD7[[#This Row],[Av.P2 '[%']]]*BD.PD7[[#This Row],[Ppto. Orden Interna '[DOP']]]</f>
        <v>180342.5</v>
      </c>
      <c r="AM324" s="496">
        <f>BD.PD7[[#This Row],[Pago 3]]+BD.PD7[[#This Row],[Pago 2]]+BD.PD7[[#This Row],[Pago 1]]</f>
        <v>360685</v>
      </c>
      <c r="AN324" s="308" t="s">
        <v>244</v>
      </c>
      <c r="AO324" s="308" t="s">
        <v>245</v>
      </c>
      <c r="AP324" s="308" t="s">
        <v>246</v>
      </c>
      <c r="AQ324" s="308" t="s">
        <v>247</v>
      </c>
      <c r="AR324" s="308">
        <v>594</v>
      </c>
      <c r="AS324" s="308" t="s">
        <v>258</v>
      </c>
      <c r="AT324" s="249" t="s">
        <v>1277</v>
      </c>
      <c r="AU324" s="249" t="s">
        <v>1582</v>
      </c>
    </row>
    <row r="325" spans="1:47" hidden="1" x14ac:dyDescent="0.3">
      <c r="A325" s="174">
        <v>7.06</v>
      </c>
      <c r="B325" s="231" t="s">
        <v>243</v>
      </c>
      <c r="C325" s="232" t="str">
        <f>VLOOKUP(BD.PD7[[#This Row],[Pos]],PPto[],3,FALSE)</f>
        <v>7.06 Balanzas</v>
      </c>
      <c r="D325" s="233" t="s">
        <v>243</v>
      </c>
      <c r="E325" s="305">
        <f>IF(BD.PD7[[#This Row],[.]]="*",VLOOKUP(BD.PD7[[#This Row],[Pos]],Presupuesto!A:H,7,FALSE),"")</f>
        <v>0</v>
      </c>
      <c r="F325" s="234"/>
      <c r="G325" s="174"/>
      <c r="H325" s="174"/>
      <c r="I325" s="174"/>
      <c r="J325" s="392">
        <v>1</v>
      </c>
      <c r="K325" s="233" t="s">
        <v>117</v>
      </c>
      <c r="L325" s="383">
        <f>IF(BD.PD7[[#This Row],[Mon]]="DOP",1,HLOOKUP(BD.PD7[[#This Row],[Mon]],$K$1:$L$2,2,FALSE))</f>
        <v>65</v>
      </c>
      <c r="M325" s="490">
        <v>0</v>
      </c>
      <c r="N325" s="243">
        <f>BD.PD7[[#This Row],[Cant.]]*BD.PD7[[#This Row],[ Tasa ]]*BD.PD7[[#This Row],[ Precio Und.]]</f>
        <v>0</v>
      </c>
      <c r="O325" s="491">
        <v>0</v>
      </c>
      <c r="P325" s="243">
        <f>IF(BD.PD7[[#This Row],[Liquid. '[%']]]&lt;&gt;0,(BD.PD7[[#This Row],[Valor Neto '[DOP']]]*BD.PD7[[#This Row],[Liquid. '[%']]])+BD.PD7[[#This Row],[Valor Neto '[DOP']]],BD.PD7[[#This Row],[Valor Neto '[DOP']]])</f>
        <v>0</v>
      </c>
      <c r="Q325" s="243">
        <f>BD.PD7[[#This Row],[Ppto. Orden Interna '[DOP']]]/HLOOKUP("USD",$K$1:$L$2,2,FALSE)</f>
        <v>0</v>
      </c>
      <c r="R325" s="381"/>
      <c r="S325" s="387"/>
      <c r="T325" s="387"/>
      <c r="U325" s="492" t="s">
        <v>406</v>
      </c>
      <c r="V325" s="493">
        <v>801672</v>
      </c>
      <c r="W325" s="494"/>
      <c r="X325" s="495"/>
      <c r="Y325" s="388"/>
      <c r="Z325" s="243">
        <f>BD.PD7[[#This Row],[Av.P1 '[%']]]*BD.PD7[[#This Row],[Ppto. Orden Interna '[DOP']]]</f>
        <v>0</v>
      </c>
      <c r="AA325" s="249"/>
      <c r="AB325" s="389"/>
      <c r="AC325" s="243">
        <f>BD.PD7[[#This Row],[Av.P2 '[%']]]*BD.PD7[[#This Row],[Ppto. Orden Interna '[DOP']]]</f>
        <v>0</v>
      </c>
      <c r="AD325" s="249"/>
      <c r="AE325" s="389"/>
      <c r="AF325" s="243">
        <f>BD.PD7[[#This Row],[Av.P3 '[%']]]*BD.PD7[[#This Row],[Ppto. Orden Interna '[DOP']]]</f>
        <v>0</v>
      </c>
      <c r="AG325" s="243"/>
      <c r="AH325" s="243"/>
      <c r="AI325" s="243">
        <f>BD.PD7[[#This Row],[Av.P2 '[%']]]*BD.PD7[[#This Row],[Ppto. Orden Interna '[DOP']]]</f>
        <v>0</v>
      </c>
      <c r="AJ325" s="243"/>
      <c r="AK325" s="243"/>
      <c r="AL325" s="243">
        <f>BD.PD7[[#This Row],[Av.P2 '[%']]]*BD.PD7[[#This Row],[Ppto. Orden Interna '[DOP']]]</f>
        <v>0</v>
      </c>
      <c r="AM325" s="496">
        <f>BD.PD7[[#This Row],[Pago 3]]+BD.PD7[[#This Row],[Pago 2]]+BD.PD7[[#This Row],[Pago 1]]</f>
        <v>0</v>
      </c>
      <c r="AN325" s="308" t="s">
        <v>244</v>
      </c>
      <c r="AO325" s="308" t="s">
        <v>245</v>
      </c>
      <c r="AP325" s="308" t="s">
        <v>246</v>
      </c>
      <c r="AQ325" s="308" t="s">
        <v>247</v>
      </c>
      <c r="AR325" s="308">
        <v>594</v>
      </c>
      <c r="AS325" s="308" t="s">
        <v>248</v>
      </c>
      <c r="AT325" s="249" t="s">
        <v>1277</v>
      </c>
      <c r="AU325" s="249" t="s">
        <v>1582</v>
      </c>
    </row>
    <row r="326" spans="1:47" ht="50.4" hidden="1" customHeight="1" x14ac:dyDescent="0.3">
      <c r="A326" s="174">
        <v>7.07</v>
      </c>
      <c r="B326" s="231"/>
      <c r="C326" s="232" t="str">
        <f>VLOOKUP(BD.PD7[[#This Row],[Pos]],PPto[],3,FALSE)</f>
        <v>7.07 Otros Equipamientos de Producción</v>
      </c>
      <c r="D326" s="174" t="s">
        <v>23</v>
      </c>
      <c r="E326" s="305" t="str">
        <f>IF(BD.PD7[[#This Row],[.]]="*",VLOOKUP(BD.PD7[[#This Row],[Pos]],Presupuesto!A:H,7,FALSE),"")</f>
        <v/>
      </c>
      <c r="F326" s="524" t="s">
        <v>508</v>
      </c>
      <c r="G326" s="174" t="s">
        <v>1216</v>
      </c>
      <c r="H326" s="499" t="s">
        <v>1274</v>
      </c>
      <c r="I326" s="497" t="s">
        <v>1223</v>
      </c>
      <c r="J326" s="382">
        <v>3</v>
      </c>
      <c r="K326" s="174" t="s">
        <v>117</v>
      </c>
      <c r="L326" s="383">
        <f>IF(BD.PD7[[#This Row],[Mon]]="DOP",1,HLOOKUP(BD.PD7[[#This Row],[Mon]],$K$1:$L$2,2,FALSE))</f>
        <v>65</v>
      </c>
      <c r="M326" s="400">
        <v>4124</v>
      </c>
      <c r="N326" s="395">
        <f>BD.PD7[[#This Row],[Cant.]]*BD.PD7[[#This Row],[ Tasa ]]*BD.PD7[[#This Row],[ Precio Und.]]</f>
        <v>804180</v>
      </c>
      <c r="O326" s="386">
        <v>0.52</v>
      </c>
      <c r="P326" s="395">
        <f>IF(BD.PD7[[#This Row],[Liquid. '[%']]]&lt;&gt;0,(BD.PD7[[#This Row],[Valor Neto '[DOP']]]*BD.PD7[[#This Row],[Liquid. '[%']]])+BD.PD7[[#This Row],[Valor Neto '[DOP']]],BD.PD7[[#This Row],[Valor Neto '[DOP']]])</f>
        <v>1222353.6000000001</v>
      </c>
      <c r="Q326" s="395">
        <f>BD.PD7[[#This Row],[Ppto. Orden Interna '[DOP']]]/HLOOKUP("USD",$K$1:$L$2,2,FALSE)</f>
        <v>18805.440000000002</v>
      </c>
      <c r="R326" s="499" t="s">
        <v>355</v>
      </c>
      <c r="S326" s="481"/>
      <c r="T326" s="481"/>
      <c r="U326" s="492" t="s">
        <v>406</v>
      </c>
      <c r="V326" s="493">
        <v>801672</v>
      </c>
      <c r="W326" s="499" t="s">
        <v>355</v>
      </c>
      <c r="X326" s="174">
        <v>16</v>
      </c>
      <c r="Y326" s="399">
        <v>0.5</v>
      </c>
      <c r="Z326" s="395">
        <f>BD.PD7[[#This Row],[Av.P1 '[%']]]*BD.PD7[[#This Row],[Ppto. Orden Interna '[DOP']]]</f>
        <v>611176.80000000005</v>
      </c>
      <c r="AA326" s="174">
        <v>18</v>
      </c>
      <c r="AB326" s="399">
        <v>0.5</v>
      </c>
      <c r="AC326" s="395">
        <f>BD.PD7[[#This Row],[Av.P2 '[%']]]*BD.PD7[[#This Row],[Ppto. Orden Interna '[DOP']]]</f>
        <v>611176.80000000005</v>
      </c>
      <c r="AD326" s="531"/>
      <c r="AE326" s="532"/>
      <c r="AF326" s="395">
        <f>BD.PD7[[#This Row],[Av.P3 '[%']]]*BD.PD7[[#This Row],[Ppto. Orden Interna '[DOP']]]</f>
        <v>0</v>
      </c>
      <c r="AG326" s="395"/>
      <c r="AH326" s="395"/>
      <c r="AI326" s="395">
        <f>BD.PD7[[#This Row],[Av.P2 '[%']]]*BD.PD7[[#This Row],[Ppto. Orden Interna '[DOP']]]</f>
        <v>611176.80000000005</v>
      </c>
      <c r="AJ326" s="395"/>
      <c r="AK326" s="395"/>
      <c r="AL326" s="395">
        <f>BD.PD7[[#This Row],[Av.P2 '[%']]]*BD.PD7[[#This Row],[Ppto. Orden Interna '[DOP']]]</f>
        <v>611176.80000000005</v>
      </c>
      <c r="AM326" s="482">
        <f>BD.PD7[[#This Row],[Pago 3]]+BD.PD7[[#This Row],[Pago 2]]+BD.PD7[[#This Row],[Pago 1]]</f>
        <v>1222353.6000000001</v>
      </c>
      <c r="AN326" s="533" t="s">
        <v>244</v>
      </c>
      <c r="AO326" s="533" t="s">
        <v>245</v>
      </c>
      <c r="AP326" s="533" t="s">
        <v>246</v>
      </c>
      <c r="AQ326" s="533" t="s">
        <v>247</v>
      </c>
      <c r="AR326" s="533">
        <v>594</v>
      </c>
      <c r="AS326" s="533" t="s">
        <v>248</v>
      </c>
      <c r="AT326" s="531" t="s">
        <v>1277</v>
      </c>
      <c r="AU326" s="531" t="s">
        <v>1582</v>
      </c>
    </row>
    <row r="327" spans="1:47" ht="41.4" hidden="1" customHeight="1" x14ac:dyDescent="0.3">
      <c r="A327" s="174">
        <v>7.07</v>
      </c>
      <c r="B327" s="231"/>
      <c r="C327" s="232" t="str">
        <f>VLOOKUP(BD.PD7[[#This Row],[Pos]],PPto[],3,FALSE)</f>
        <v>7.07 Otros Equipamientos de Producción</v>
      </c>
      <c r="D327" s="174" t="s">
        <v>23</v>
      </c>
      <c r="E327" s="305" t="str">
        <f>IF(BD.PD7[[#This Row],[.]]="*",VLOOKUP(BD.PD7[[#This Row],[Pos]],Presupuesto!A:H,7,FALSE),"")</f>
        <v/>
      </c>
      <c r="F327" s="524" t="s">
        <v>509</v>
      </c>
      <c r="G327" s="174" t="s">
        <v>1216</v>
      </c>
      <c r="H327" s="499" t="s">
        <v>1274</v>
      </c>
      <c r="I327" s="497" t="s">
        <v>1223</v>
      </c>
      <c r="J327" s="382">
        <v>2</v>
      </c>
      <c r="K327" s="174" t="s">
        <v>117</v>
      </c>
      <c r="L327" s="383">
        <f>IF(BD.PD7[[#This Row],[Mon]]="DOP",1,HLOOKUP(BD.PD7[[#This Row],[Mon]],$K$1:$L$2,2,FALSE))</f>
        <v>65</v>
      </c>
      <c r="M327" s="400">
        <v>7237</v>
      </c>
      <c r="N327" s="395">
        <f>BD.PD7[[#This Row],[Cant.]]*BD.PD7[[#This Row],[ Tasa ]]*BD.PD7[[#This Row],[ Precio Und.]]</f>
        <v>940810</v>
      </c>
      <c r="O327" s="386">
        <v>0.52</v>
      </c>
      <c r="P327" s="395">
        <f>IF(BD.PD7[[#This Row],[Liquid. '[%']]]&lt;&gt;0,(BD.PD7[[#This Row],[Valor Neto '[DOP']]]*BD.PD7[[#This Row],[Liquid. '[%']]])+BD.PD7[[#This Row],[Valor Neto '[DOP']]],BD.PD7[[#This Row],[Valor Neto '[DOP']]])</f>
        <v>1430031.2</v>
      </c>
      <c r="Q327" s="395">
        <f>BD.PD7[[#This Row],[Ppto. Orden Interna '[DOP']]]/HLOOKUP("USD",$K$1:$L$2,2,FALSE)</f>
        <v>22000.48</v>
      </c>
      <c r="R327" s="499" t="s">
        <v>355</v>
      </c>
      <c r="S327" s="481"/>
      <c r="T327" s="481"/>
      <c r="U327" s="492" t="s">
        <v>406</v>
      </c>
      <c r="V327" s="493">
        <v>801672</v>
      </c>
      <c r="W327" s="499" t="s">
        <v>355</v>
      </c>
      <c r="X327" s="174">
        <v>16</v>
      </c>
      <c r="Y327" s="399">
        <v>0.5</v>
      </c>
      <c r="Z327" s="395">
        <f>BD.PD7[[#This Row],[Av.P1 '[%']]]*BD.PD7[[#This Row],[Ppto. Orden Interna '[DOP']]]</f>
        <v>715015.6</v>
      </c>
      <c r="AA327" s="174">
        <v>18</v>
      </c>
      <c r="AB327" s="399">
        <v>0.5</v>
      </c>
      <c r="AC327" s="395">
        <f>BD.PD7[[#This Row],[Av.P2 '[%']]]*BD.PD7[[#This Row],[Ppto. Orden Interna '[DOP']]]</f>
        <v>715015.6</v>
      </c>
      <c r="AD327" s="531"/>
      <c r="AE327" s="532"/>
      <c r="AF327" s="395">
        <f>BD.PD7[[#This Row],[Av.P3 '[%']]]*BD.PD7[[#This Row],[Ppto. Orden Interna '[DOP']]]</f>
        <v>0</v>
      </c>
      <c r="AG327" s="395"/>
      <c r="AH327" s="395"/>
      <c r="AI327" s="395">
        <f>BD.PD7[[#This Row],[Av.P2 '[%']]]*BD.PD7[[#This Row],[Ppto. Orden Interna '[DOP']]]</f>
        <v>715015.6</v>
      </c>
      <c r="AJ327" s="395"/>
      <c r="AK327" s="395"/>
      <c r="AL327" s="395">
        <f>BD.PD7[[#This Row],[Av.P2 '[%']]]*BD.PD7[[#This Row],[Ppto. Orden Interna '[DOP']]]</f>
        <v>715015.6</v>
      </c>
      <c r="AM327" s="482">
        <f>BD.PD7[[#This Row],[Pago 3]]+BD.PD7[[#This Row],[Pago 2]]+BD.PD7[[#This Row],[Pago 1]]</f>
        <v>1430031.2</v>
      </c>
      <c r="AN327" s="533" t="s">
        <v>244</v>
      </c>
      <c r="AO327" s="533" t="s">
        <v>245</v>
      </c>
      <c r="AP327" s="533" t="s">
        <v>246</v>
      </c>
      <c r="AQ327" s="533" t="s">
        <v>247</v>
      </c>
      <c r="AR327" s="533">
        <v>594</v>
      </c>
      <c r="AS327" s="533" t="s">
        <v>248</v>
      </c>
      <c r="AT327" s="531" t="s">
        <v>1277</v>
      </c>
      <c r="AU327" s="531" t="s">
        <v>1582</v>
      </c>
    </row>
    <row r="328" spans="1:47" hidden="1" x14ac:dyDescent="0.3">
      <c r="A328" s="174">
        <v>7.07</v>
      </c>
      <c r="B328" s="231" t="s">
        <v>243</v>
      </c>
      <c r="C328" s="232" t="str">
        <f>VLOOKUP(BD.PD7[[#This Row],[Pos]],PPto[],3,FALSE)</f>
        <v>7.07 Otros Equipamientos de Producción</v>
      </c>
      <c r="D328" s="233" t="s">
        <v>243</v>
      </c>
      <c r="E328" s="305">
        <f>IF(BD.PD7[[#This Row],[.]]="*",VLOOKUP(BD.PD7[[#This Row],[Pos]],Presupuesto!A:H,7,FALSE),"")</f>
        <v>0</v>
      </c>
      <c r="F328" s="234"/>
      <c r="G328" s="174"/>
      <c r="H328" s="174"/>
      <c r="I328" s="174"/>
      <c r="J328" s="392">
        <v>0</v>
      </c>
      <c r="K328" s="233" t="s">
        <v>117</v>
      </c>
      <c r="L328" s="383">
        <f>IF(BD.PD7[[#This Row],[Mon]]="DOP",1,HLOOKUP(BD.PD7[[#This Row],[Mon]],$K$1:$L$2,2,FALSE))</f>
        <v>65</v>
      </c>
      <c r="M328" s="587">
        <v>0</v>
      </c>
      <c r="N328" s="395">
        <f>BD.PD7[[#This Row],[Cant.]]*BD.PD7[[#This Row],[ Tasa ]]*BD.PD7[[#This Row],[ Precio Und.]]</f>
        <v>0</v>
      </c>
      <c r="O328" s="491">
        <v>0</v>
      </c>
      <c r="P328" s="395">
        <f>IF(BD.PD7[[#This Row],[Liquid. '[%']]]&lt;&gt;0,(BD.PD7[[#This Row],[Valor Neto '[DOP']]]*BD.PD7[[#This Row],[Liquid. '[%']]])+BD.PD7[[#This Row],[Valor Neto '[DOP']]],BD.PD7[[#This Row],[Valor Neto '[DOP']]])</f>
        <v>0</v>
      </c>
      <c r="Q328" s="395">
        <f>BD.PD7[[#This Row],[Ppto. Orden Interna '[DOP']]]/HLOOKUP("USD",$K$1:$L$2,2,FALSE)</f>
        <v>0</v>
      </c>
      <c r="R328" s="398"/>
      <c r="S328" s="481"/>
      <c r="T328" s="481"/>
      <c r="U328" s="492" t="s">
        <v>406</v>
      </c>
      <c r="V328" s="493">
        <v>801672</v>
      </c>
      <c r="W328" s="499"/>
      <c r="X328" s="174">
        <v>7</v>
      </c>
      <c r="Y328" s="399">
        <v>0.5</v>
      </c>
      <c r="Z328" s="395">
        <f>BD.PD7[[#This Row],[Av.P1 '[%']]]*BD.PD7[[#This Row],[Ppto. Orden Interna '[DOP']]]</f>
        <v>0</v>
      </c>
      <c r="AA328" s="174">
        <v>10</v>
      </c>
      <c r="AB328" s="399">
        <v>0.5</v>
      </c>
      <c r="AC328" s="395">
        <f>BD.PD7[[#This Row],[Av.P2 '[%']]]*BD.PD7[[#This Row],[Ppto. Orden Interna '[DOP']]]</f>
        <v>0</v>
      </c>
      <c r="AD328" s="531"/>
      <c r="AE328" s="532"/>
      <c r="AF328" s="395">
        <f>BD.PD7[[#This Row],[Av.P3 '[%']]]*BD.PD7[[#This Row],[Ppto. Orden Interna '[DOP']]]</f>
        <v>0</v>
      </c>
      <c r="AG328" s="395"/>
      <c r="AH328" s="395"/>
      <c r="AI328" s="395">
        <f>BD.PD7[[#This Row],[Av.P2 '[%']]]*BD.PD7[[#This Row],[Ppto. Orden Interna '[DOP']]]</f>
        <v>0</v>
      </c>
      <c r="AJ328" s="395"/>
      <c r="AK328" s="395"/>
      <c r="AL328" s="395">
        <f>BD.PD7[[#This Row],[Av.P2 '[%']]]*BD.PD7[[#This Row],[Ppto. Orden Interna '[DOP']]]</f>
        <v>0</v>
      </c>
      <c r="AM328" s="482">
        <f>BD.PD7[[#This Row],[Pago 3]]+BD.PD7[[#This Row],[Pago 2]]+BD.PD7[[#This Row],[Pago 1]]</f>
        <v>0</v>
      </c>
      <c r="AN328" s="533" t="s">
        <v>244</v>
      </c>
      <c r="AO328" s="533" t="s">
        <v>245</v>
      </c>
      <c r="AP328" s="533" t="s">
        <v>246</v>
      </c>
      <c r="AQ328" s="533" t="s">
        <v>247</v>
      </c>
      <c r="AR328" s="533">
        <v>594</v>
      </c>
      <c r="AS328" s="533" t="s">
        <v>248</v>
      </c>
      <c r="AT328" s="531" t="s">
        <v>1277</v>
      </c>
      <c r="AU328" s="531" t="s">
        <v>1582</v>
      </c>
    </row>
    <row r="329" spans="1:47" hidden="1" x14ac:dyDescent="0.3">
      <c r="A329" s="174">
        <v>7.07</v>
      </c>
      <c r="B329" s="231"/>
      <c r="C329" s="232" t="str">
        <f>VLOOKUP(BD.PD7[[#This Row],[Pos]],PPto[],3,FALSE)</f>
        <v>7.07 Otros Equipamientos de Producción</v>
      </c>
      <c r="D329" s="174" t="s">
        <v>23</v>
      </c>
      <c r="E329" s="305" t="str">
        <f>IF(BD.PD7[[#This Row],[.]]="*",VLOOKUP(BD.PD7[[#This Row],[Pos]],Presupuesto!A:H,7,FALSE),"")</f>
        <v/>
      </c>
      <c r="F329" s="234"/>
      <c r="G329" s="174"/>
      <c r="H329" s="174"/>
      <c r="I329" s="174"/>
      <c r="J329" s="382">
        <v>0</v>
      </c>
      <c r="K329" s="174" t="s">
        <v>117</v>
      </c>
      <c r="L329" s="383">
        <f>IF(BD.PD7[[#This Row],[Mon]]="DOP",1,HLOOKUP(BD.PD7[[#This Row],[Mon]],$K$1:$L$2,2,FALSE))</f>
        <v>65</v>
      </c>
      <c r="M329" s="400">
        <v>0</v>
      </c>
      <c r="N329" s="395">
        <f>BD.PD7[[#This Row],[Cant.]]*BD.PD7[[#This Row],[ Tasa ]]*BD.PD7[[#This Row],[ Precio Und.]]</f>
        <v>0</v>
      </c>
      <c r="O329" s="386">
        <v>0</v>
      </c>
      <c r="P329" s="395">
        <f>IF(BD.PD7[[#This Row],[Liquid. '[%']]]&lt;&gt;0,(BD.PD7[[#This Row],[Valor Neto '[DOP']]]*BD.PD7[[#This Row],[Liquid. '[%']]])+BD.PD7[[#This Row],[Valor Neto '[DOP']]],BD.PD7[[#This Row],[Valor Neto '[DOP']]])</f>
        <v>0</v>
      </c>
      <c r="Q329" s="395">
        <f>BD.PD7[[#This Row],[Ppto. Orden Interna '[DOP']]]/HLOOKUP("USD",$K$1:$L$2,2,FALSE)</f>
        <v>0</v>
      </c>
      <c r="R329" s="398"/>
      <c r="S329" s="481"/>
      <c r="T329" s="481"/>
      <c r="U329" s="492" t="s">
        <v>406</v>
      </c>
      <c r="V329" s="493">
        <v>801672</v>
      </c>
      <c r="W329" s="499"/>
      <c r="X329" s="174">
        <v>7</v>
      </c>
      <c r="Y329" s="399">
        <v>0.5</v>
      </c>
      <c r="Z329" s="395">
        <f>BD.PD7[[#This Row],[Av.P1 '[%']]]*BD.PD7[[#This Row],[Ppto. Orden Interna '[DOP']]]</f>
        <v>0</v>
      </c>
      <c r="AA329" s="174">
        <v>10</v>
      </c>
      <c r="AB329" s="399">
        <v>0.5</v>
      </c>
      <c r="AC329" s="395">
        <f>BD.PD7[[#This Row],[Av.P2 '[%']]]*BD.PD7[[#This Row],[Ppto. Orden Interna '[DOP']]]</f>
        <v>0</v>
      </c>
      <c r="AD329" s="531"/>
      <c r="AE329" s="532"/>
      <c r="AF329" s="395">
        <f>BD.PD7[[#This Row],[Av.P3 '[%']]]*BD.PD7[[#This Row],[Ppto. Orden Interna '[DOP']]]</f>
        <v>0</v>
      </c>
      <c r="AG329" s="395"/>
      <c r="AH329" s="395"/>
      <c r="AI329" s="395">
        <f>BD.PD7[[#This Row],[Av.P2 '[%']]]*BD.PD7[[#This Row],[Ppto. Orden Interna '[DOP']]]</f>
        <v>0</v>
      </c>
      <c r="AJ329" s="395"/>
      <c r="AK329" s="395"/>
      <c r="AL329" s="395">
        <f>BD.PD7[[#This Row],[Av.P2 '[%']]]*BD.PD7[[#This Row],[Ppto. Orden Interna '[DOP']]]</f>
        <v>0</v>
      </c>
      <c r="AM329" s="482">
        <f>BD.PD7[[#This Row],[Pago 3]]+BD.PD7[[#This Row],[Pago 2]]+BD.PD7[[#This Row],[Pago 1]]</f>
        <v>0</v>
      </c>
      <c r="AN329" s="533" t="s">
        <v>244</v>
      </c>
      <c r="AO329" s="533" t="s">
        <v>245</v>
      </c>
      <c r="AP329" s="533" t="s">
        <v>246</v>
      </c>
      <c r="AQ329" s="533" t="s">
        <v>247</v>
      </c>
      <c r="AR329" s="533">
        <v>594</v>
      </c>
      <c r="AS329" s="533" t="s">
        <v>248</v>
      </c>
      <c r="AT329" s="531" t="s">
        <v>1277</v>
      </c>
      <c r="AU329" s="531" t="s">
        <v>1582</v>
      </c>
    </row>
    <row r="330" spans="1:47" hidden="1" x14ac:dyDescent="0.3">
      <c r="A330" s="174">
        <v>7.07</v>
      </c>
      <c r="B330" s="231"/>
      <c r="C330" s="232" t="str">
        <f>VLOOKUP(BD.PD7[[#This Row],[Pos]],PPto[],3,FALSE)</f>
        <v>7.07 Otros Equipamientos de Producción</v>
      </c>
      <c r="D330" s="174" t="s">
        <v>23</v>
      </c>
      <c r="E330" s="305" t="str">
        <f>IF(BD.PD7[[#This Row],[.]]="*",VLOOKUP(BD.PD7[[#This Row],[Pos]],Presupuesto!A:H,7,FALSE),"")</f>
        <v/>
      </c>
      <c r="F330" s="588" t="s">
        <v>596</v>
      </c>
      <c r="G330" s="174" t="s">
        <v>1216</v>
      </c>
      <c r="H330" s="174"/>
      <c r="I330" s="497" t="s">
        <v>1223</v>
      </c>
      <c r="J330" s="382">
        <v>1</v>
      </c>
      <c r="K330" s="174" t="s">
        <v>260</v>
      </c>
      <c r="L330" s="383">
        <f>IF(BD.PD7[[#This Row],[Mon]]="DOP",1,HLOOKUP(BD.PD7[[#This Row],[Mon]],$K$1:$L$2,2,FALSE))</f>
        <v>1</v>
      </c>
      <c r="M330" s="400">
        <v>3600000</v>
      </c>
      <c r="N330" s="395">
        <f>BD.PD7[[#This Row],[Cant.]]*BD.PD7[[#This Row],[ Tasa ]]*BD.PD7[[#This Row],[ Precio Und.]]</f>
        <v>3600000</v>
      </c>
      <c r="O330" s="386">
        <v>0</v>
      </c>
      <c r="P330" s="395">
        <f>IF(BD.PD7[[#This Row],[Liquid. '[%']]]&lt;&gt;0,(BD.PD7[[#This Row],[Valor Neto '[DOP']]]*BD.PD7[[#This Row],[Liquid. '[%']]])+BD.PD7[[#This Row],[Valor Neto '[DOP']]],BD.PD7[[#This Row],[Valor Neto '[DOP']]])</f>
        <v>3600000</v>
      </c>
      <c r="Q330" s="395">
        <f>BD.PD7[[#This Row],[Ppto. Orden Interna '[DOP']]]/HLOOKUP("USD",$K$1:$L$2,2,FALSE)</f>
        <v>55384.615384615383</v>
      </c>
      <c r="R330" s="398" t="s">
        <v>597</v>
      </c>
      <c r="S330" s="481"/>
      <c r="T330" s="481"/>
      <c r="U330" s="492" t="s">
        <v>542</v>
      </c>
      <c r="V330" s="493">
        <v>801673</v>
      </c>
      <c r="W330" s="499" t="s">
        <v>598</v>
      </c>
      <c r="X330" s="174">
        <v>16</v>
      </c>
      <c r="Y330" s="399">
        <v>0.5</v>
      </c>
      <c r="Z330" s="395">
        <f>BD.PD7[[#This Row],[Av.P1 '[%']]]*BD.PD7[[#This Row],[Ppto. Orden Interna '[DOP']]]</f>
        <v>1800000</v>
      </c>
      <c r="AA330" s="174">
        <v>18</v>
      </c>
      <c r="AB330" s="399">
        <v>0.5</v>
      </c>
      <c r="AC330" s="395">
        <f>BD.PD7[[#This Row],[Av.P2 '[%']]]*BD.PD7[[#This Row],[Ppto. Orden Interna '[DOP']]]</f>
        <v>1800000</v>
      </c>
      <c r="AD330" s="531"/>
      <c r="AE330" s="532"/>
      <c r="AF330" s="395">
        <f>BD.PD7[[#This Row],[Av.P3 '[%']]]*BD.PD7[[#This Row],[Ppto. Orden Interna '[DOP']]]</f>
        <v>0</v>
      </c>
      <c r="AG330" s="395"/>
      <c r="AH330" s="395"/>
      <c r="AI330" s="395">
        <f>BD.PD7[[#This Row],[Av.P2 '[%']]]*BD.PD7[[#This Row],[Ppto. Orden Interna '[DOP']]]</f>
        <v>1800000</v>
      </c>
      <c r="AJ330" s="395"/>
      <c r="AK330" s="395"/>
      <c r="AL330" s="395">
        <f>BD.PD7[[#This Row],[Av.P2 '[%']]]*BD.PD7[[#This Row],[Ppto. Orden Interna '[DOP']]]</f>
        <v>1800000</v>
      </c>
      <c r="AM330" s="482">
        <f>BD.PD7[[#This Row],[Pago 3]]+BD.PD7[[#This Row],[Pago 2]]+BD.PD7[[#This Row],[Pago 1]]</f>
        <v>3600000</v>
      </c>
      <c r="AN330" s="533" t="s">
        <v>244</v>
      </c>
      <c r="AO330" s="533" t="s">
        <v>245</v>
      </c>
      <c r="AP330" s="533" t="s">
        <v>246</v>
      </c>
      <c r="AQ330" s="533" t="s">
        <v>247</v>
      </c>
      <c r="AR330" s="533">
        <v>594</v>
      </c>
      <c r="AS330" s="533" t="s">
        <v>248</v>
      </c>
      <c r="AT330" s="531" t="s">
        <v>1277</v>
      </c>
      <c r="AU330" s="531" t="s">
        <v>1582</v>
      </c>
    </row>
    <row r="331" spans="1:47" hidden="1" x14ac:dyDescent="0.3">
      <c r="A331" s="174">
        <v>8.01</v>
      </c>
      <c r="B331" s="231" t="s">
        <v>243</v>
      </c>
      <c r="C331" s="232" t="str">
        <f>VLOOKUP(BD.PD7[[#This Row],[Pos]],PPto[],3,FALSE)</f>
        <v>8.01 Gondolas</v>
      </c>
      <c r="D331" s="233" t="s">
        <v>243</v>
      </c>
      <c r="E331" s="305">
        <f>IF(BD.PD7[[#This Row],[.]]="*",VLOOKUP(BD.PD7[[#This Row],[Pos]],Presupuesto!A:H,7,FALSE),"")</f>
        <v>387226.83714285714</v>
      </c>
      <c r="F331" s="234"/>
      <c r="G331" s="174"/>
      <c r="H331" s="174"/>
      <c r="I331" s="174"/>
      <c r="J331" s="392">
        <v>1</v>
      </c>
      <c r="K331" s="233" t="s">
        <v>117</v>
      </c>
      <c r="L331" s="383">
        <f>IF(BD.PD7[[#This Row],[Mon]]="DOP",1,HLOOKUP(BD.PD7[[#This Row],[Mon]],$K$1:$L$2,2,FALSE))</f>
        <v>65</v>
      </c>
      <c r="M331" s="490">
        <v>0</v>
      </c>
      <c r="N331" s="243">
        <f>BD.PD7[[#This Row],[Cant.]]*BD.PD7[[#This Row],[ Tasa ]]*BD.PD7[[#This Row],[ Precio Und.]]</f>
        <v>0</v>
      </c>
      <c r="O331" s="491">
        <v>0</v>
      </c>
      <c r="P331" s="243">
        <f>IF(BD.PD7[[#This Row],[Liquid. '[%']]]&lt;&gt;0,(BD.PD7[[#This Row],[Valor Neto '[DOP']]]*BD.PD7[[#This Row],[Liquid. '[%']]])+BD.PD7[[#This Row],[Valor Neto '[DOP']]],BD.PD7[[#This Row],[Valor Neto '[DOP']]])</f>
        <v>0</v>
      </c>
      <c r="Q331" s="243">
        <f>BD.PD7[[#This Row],[Ppto. Orden Interna '[DOP']]]/HLOOKUP("USD",$K$1:$L$2,2,FALSE)</f>
        <v>0</v>
      </c>
      <c r="R331" s="381"/>
      <c r="S331" s="387"/>
      <c r="T331" s="387"/>
      <c r="U331" s="492" t="s">
        <v>542</v>
      </c>
      <c r="V331" s="493">
        <v>801673</v>
      </c>
      <c r="W331" s="494"/>
      <c r="X331" s="495"/>
      <c r="Y331" s="388"/>
      <c r="Z331" s="243">
        <f>BD.PD7[[#This Row],[Av.P1 '[%']]]*BD.PD7[[#This Row],[Ppto. Orden Interna '[DOP']]]</f>
        <v>0</v>
      </c>
      <c r="AA331" s="249"/>
      <c r="AB331" s="389"/>
      <c r="AC331" s="243">
        <f>BD.PD7[[#This Row],[Av.P2 '[%']]]*BD.PD7[[#This Row],[Ppto. Orden Interna '[DOP']]]</f>
        <v>0</v>
      </c>
      <c r="AD331" s="249"/>
      <c r="AE331" s="389"/>
      <c r="AF331" s="243">
        <f>BD.PD7[[#This Row],[Av.P3 '[%']]]*BD.PD7[[#This Row],[Ppto. Orden Interna '[DOP']]]</f>
        <v>0</v>
      </c>
      <c r="AG331" s="243"/>
      <c r="AH331" s="243"/>
      <c r="AI331" s="243">
        <f>BD.PD7[[#This Row],[Av.P2 '[%']]]*BD.PD7[[#This Row],[Ppto. Orden Interna '[DOP']]]</f>
        <v>0</v>
      </c>
      <c r="AJ331" s="243"/>
      <c r="AK331" s="243"/>
      <c r="AL331" s="243">
        <f>BD.PD7[[#This Row],[Av.P2 '[%']]]*BD.PD7[[#This Row],[Ppto. Orden Interna '[DOP']]]</f>
        <v>0</v>
      </c>
      <c r="AM331" s="496">
        <f>BD.PD7[[#This Row],[Pago 3]]+BD.PD7[[#This Row],[Pago 2]]+BD.PD7[[#This Row],[Pago 1]]</f>
        <v>0</v>
      </c>
      <c r="AN331" s="308" t="s">
        <v>244</v>
      </c>
      <c r="AO331" s="308" t="s">
        <v>245</v>
      </c>
      <c r="AP331" s="308" t="s">
        <v>246</v>
      </c>
      <c r="AQ331" s="308" t="s">
        <v>247</v>
      </c>
      <c r="AR331" s="308">
        <v>594</v>
      </c>
      <c r="AS331" s="308" t="s">
        <v>248</v>
      </c>
      <c r="AT331" s="249" t="s">
        <v>1277</v>
      </c>
      <c r="AU331" s="249" t="s">
        <v>92</v>
      </c>
    </row>
    <row r="332" spans="1:47" hidden="1" x14ac:dyDescent="0.3">
      <c r="A332" s="174">
        <v>8.01</v>
      </c>
      <c r="B332" s="231"/>
      <c r="C332" s="232" t="str">
        <f>VLOOKUP(BD.PD7[[#This Row],[Pos]],PPto[],3,FALSE)</f>
        <v>8.01 Gondolas</v>
      </c>
      <c r="D332" s="174" t="s">
        <v>23</v>
      </c>
      <c r="E332" s="305" t="str">
        <f>IF(BD.PD7[[#This Row],[.]]="*",VLOOKUP(BD.PD7[[#This Row],[Pos]],Presupuesto!A:H,7,FALSE),"")</f>
        <v/>
      </c>
      <c r="F332" s="526" t="s">
        <v>543</v>
      </c>
      <c r="G332" s="174" t="s">
        <v>1216</v>
      </c>
      <c r="H332" s="174"/>
      <c r="I332" s="497" t="s">
        <v>1223</v>
      </c>
      <c r="J332" s="382">
        <v>4</v>
      </c>
      <c r="K332" s="174" t="s">
        <v>260</v>
      </c>
      <c r="L332" s="383">
        <f>IF(BD.PD7[[#This Row],[Mon]]="DOP",1,HLOOKUP(BD.PD7[[#This Row],[Mon]],$K$1:$L$2,2,FALSE))</f>
        <v>1</v>
      </c>
      <c r="M332" s="384">
        <v>4237.29</v>
      </c>
      <c r="N332" s="243">
        <f>BD.PD7[[#This Row],[Cant.]]*BD.PD7[[#This Row],[ Tasa ]]*BD.PD7[[#This Row],[ Precio Und.]]</f>
        <v>16949.16</v>
      </c>
      <c r="O332" s="386">
        <v>0</v>
      </c>
      <c r="P332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332" s="243">
        <f>BD.PD7[[#This Row],[Ppto. Orden Interna '[DOP']]]/HLOOKUP("USD",$K$1:$L$2,2,FALSE)</f>
        <v>260.7563076923077</v>
      </c>
      <c r="R332" s="381" t="s">
        <v>544</v>
      </c>
      <c r="S332" s="387"/>
      <c r="T332" s="387"/>
      <c r="U332" s="492" t="s">
        <v>542</v>
      </c>
      <c r="V332" s="493">
        <v>801673</v>
      </c>
      <c r="W332" s="494" t="s">
        <v>545</v>
      </c>
      <c r="X332" s="495">
        <v>21</v>
      </c>
      <c r="Y332" s="388">
        <v>1</v>
      </c>
      <c r="Z332" s="243">
        <f>BD.PD7[[#This Row],[Av.P1 '[%']]]*BD.PD7[[#This Row],[Ppto. Orden Interna '[DOP']]]</f>
        <v>16949.16</v>
      </c>
      <c r="AA332" s="495"/>
      <c r="AB332" s="388"/>
      <c r="AC332" s="243">
        <f>BD.PD7[[#This Row],[Av.P2 '[%']]]*BD.PD7[[#This Row],[Ppto. Orden Interna '[DOP']]]</f>
        <v>0</v>
      </c>
      <c r="AD332" s="249"/>
      <c r="AE332" s="389"/>
      <c r="AF332" s="243">
        <f>BD.PD7[[#This Row],[Av.P3 '[%']]]*BD.PD7[[#This Row],[Ppto. Orden Interna '[DOP']]]</f>
        <v>0</v>
      </c>
      <c r="AG332" s="243"/>
      <c r="AH332" s="243"/>
      <c r="AI332" s="243">
        <f>BD.PD7[[#This Row],[Av.P2 '[%']]]*BD.PD7[[#This Row],[Ppto. Orden Interna '[DOP']]]</f>
        <v>0</v>
      </c>
      <c r="AJ332" s="243"/>
      <c r="AK332" s="243"/>
      <c r="AL332" s="243">
        <f>BD.PD7[[#This Row],[Av.P2 '[%']]]*BD.PD7[[#This Row],[Ppto. Orden Interna '[DOP']]]</f>
        <v>0</v>
      </c>
      <c r="AM332" s="496">
        <f>BD.PD7[[#This Row],[Pago 3]]+BD.PD7[[#This Row],[Pago 2]]+BD.PD7[[#This Row],[Pago 1]]</f>
        <v>16949.16</v>
      </c>
      <c r="AN332" s="308" t="s">
        <v>244</v>
      </c>
      <c r="AO332" s="308" t="s">
        <v>245</v>
      </c>
      <c r="AP332" s="308" t="s">
        <v>246</v>
      </c>
      <c r="AQ332" s="308" t="s">
        <v>247</v>
      </c>
      <c r="AR332" s="308">
        <v>594</v>
      </c>
      <c r="AS332" s="308" t="s">
        <v>248</v>
      </c>
      <c r="AT332" s="249" t="s">
        <v>1277</v>
      </c>
      <c r="AU332" s="249" t="s">
        <v>92</v>
      </c>
    </row>
    <row r="333" spans="1:47" hidden="1" x14ac:dyDescent="0.3">
      <c r="A333" s="174">
        <v>8.01</v>
      </c>
      <c r="B333" s="231"/>
      <c r="C333" s="232" t="str">
        <f>VLOOKUP(BD.PD7[[#This Row],[Pos]],PPto[],3,FALSE)</f>
        <v>8.01 Gondolas</v>
      </c>
      <c r="D333" s="174" t="s">
        <v>23</v>
      </c>
      <c r="E333" s="305" t="str">
        <f>IF(BD.PD7[[#This Row],[.]]="*",VLOOKUP(BD.PD7[[#This Row],[Pos]],Presupuesto!A:H,7,FALSE),"")</f>
        <v/>
      </c>
      <c r="F333" s="501" t="s">
        <v>543</v>
      </c>
      <c r="G333" s="174" t="s">
        <v>1216</v>
      </c>
      <c r="H333" s="174"/>
      <c r="I333" s="497" t="s">
        <v>1223</v>
      </c>
      <c r="J333" s="382">
        <v>6</v>
      </c>
      <c r="K333" s="174" t="s">
        <v>260</v>
      </c>
      <c r="L333" s="383">
        <f>IF(BD.PD7[[#This Row],[Mon]]="DOP",1,HLOOKUP(BD.PD7[[#This Row],[Mon]],$K$1:$L$2,2,FALSE))</f>
        <v>1</v>
      </c>
      <c r="M333" s="384">
        <v>4237.29</v>
      </c>
      <c r="N333" s="243">
        <f>BD.PD7[[#This Row],[Cant.]]*BD.PD7[[#This Row],[ Tasa ]]*BD.PD7[[#This Row],[ Precio Und.]]</f>
        <v>25423.739999999998</v>
      </c>
      <c r="O333" s="386">
        <v>0</v>
      </c>
      <c r="P333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333" s="243">
        <f>BD.PD7[[#This Row],[Ppto. Orden Interna '[DOP']]]/HLOOKUP("USD",$K$1:$L$2,2,FALSE)</f>
        <v>391.13446153846149</v>
      </c>
      <c r="R333" s="381" t="s">
        <v>544</v>
      </c>
      <c r="S333" s="387"/>
      <c r="T333" s="387"/>
      <c r="U333" s="492" t="s">
        <v>542</v>
      </c>
      <c r="V333" s="493">
        <v>801673</v>
      </c>
      <c r="W333" s="494" t="s">
        <v>545</v>
      </c>
      <c r="X333" s="495">
        <v>21</v>
      </c>
      <c r="Y333" s="388">
        <v>1</v>
      </c>
      <c r="Z333" s="243">
        <f>BD.PD7[[#This Row],[Av.P1 '[%']]]*BD.PD7[[#This Row],[Ppto. Orden Interna '[DOP']]]</f>
        <v>25423.739999999998</v>
      </c>
      <c r="AA333" s="495"/>
      <c r="AB333" s="388"/>
      <c r="AC333" s="243">
        <f>BD.PD7[[#This Row],[Av.P2 '[%']]]*BD.PD7[[#This Row],[Ppto. Orden Interna '[DOP']]]</f>
        <v>0</v>
      </c>
      <c r="AD333" s="249"/>
      <c r="AE333" s="389"/>
      <c r="AF333" s="243">
        <f>BD.PD7[[#This Row],[Av.P3 '[%']]]*BD.PD7[[#This Row],[Ppto. Orden Interna '[DOP']]]</f>
        <v>0</v>
      </c>
      <c r="AG333" s="243"/>
      <c r="AH333" s="243"/>
      <c r="AI333" s="243">
        <f>BD.PD7[[#This Row],[Av.P2 '[%']]]*BD.PD7[[#This Row],[Ppto. Orden Interna '[DOP']]]</f>
        <v>0</v>
      </c>
      <c r="AJ333" s="243"/>
      <c r="AK333" s="243"/>
      <c r="AL333" s="243">
        <f>BD.PD7[[#This Row],[Av.P2 '[%']]]*BD.PD7[[#This Row],[Ppto. Orden Interna '[DOP']]]</f>
        <v>0</v>
      </c>
      <c r="AM333" s="496">
        <f>BD.PD7[[#This Row],[Pago 3]]+BD.PD7[[#This Row],[Pago 2]]+BD.PD7[[#This Row],[Pago 1]]</f>
        <v>25423.739999999998</v>
      </c>
      <c r="AN333" s="308" t="s">
        <v>244</v>
      </c>
      <c r="AO333" s="308" t="s">
        <v>245</v>
      </c>
      <c r="AP333" s="308" t="s">
        <v>246</v>
      </c>
      <c r="AQ333" s="308" t="s">
        <v>247</v>
      </c>
      <c r="AR333" s="308">
        <v>594</v>
      </c>
      <c r="AS333" s="308" t="s">
        <v>248</v>
      </c>
      <c r="AT333" s="249" t="s">
        <v>1277</v>
      </c>
      <c r="AU333" s="249" t="s">
        <v>92</v>
      </c>
    </row>
    <row r="334" spans="1:47" hidden="1" x14ac:dyDescent="0.3">
      <c r="A334" s="174">
        <v>8.01</v>
      </c>
      <c r="B334" s="231"/>
      <c r="C334" s="232" t="str">
        <f>VLOOKUP(BD.PD7[[#This Row],[Pos]],PPto[],3,FALSE)</f>
        <v>8.01 Gondolas</v>
      </c>
      <c r="D334" s="174" t="s">
        <v>23</v>
      </c>
      <c r="E334" s="305" t="str">
        <f>IF(BD.PD7[[#This Row],[.]]="*",VLOOKUP(BD.PD7[[#This Row],[Pos]],Presupuesto!A:H,7,FALSE),"")</f>
        <v/>
      </c>
      <c r="F334" s="527" t="s">
        <v>546</v>
      </c>
      <c r="G334" s="174" t="s">
        <v>1219</v>
      </c>
      <c r="H334" s="174">
        <v>4600074020</v>
      </c>
      <c r="I334" s="497" t="s">
        <v>1223</v>
      </c>
      <c r="J334" s="382">
        <v>1</v>
      </c>
      <c r="K334" s="174" t="s">
        <v>189</v>
      </c>
      <c r="L334" s="383">
        <f>IF(BD.PD7[[#This Row],[Mon]]="DOP",1,HLOOKUP(BD.PD7[[#This Row],[Mon]],$K$1:$L$2,2,FALSE))</f>
        <v>77</v>
      </c>
      <c r="M334" s="384">
        <v>213423</v>
      </c>
      <c r="N334" s="243">
        <f>BD.PD7[[#This Row],[Cant.]]*BD.PD7[[#This Row],[ Tasa ]]*BD.PD7[[#This Row],[ Precio Und.]]</f>
        <v>16433571</v>
      </c>
      <c r="O334" s="386">
        <v>0.35</v>
      </c>
      <c r="P334" s="243">
        <f>IF(BD.PD7[[#This Row],[Liquid. '[%']]]&lt;&gt;0,(BD.PD7[[#This Row],[Valor Neto '[DOP']]]*BD.PD7[[#This Row],[Liquid. '[%']]])+BD.PD7[[#This Row],[Valor Neto '[DOP']]],BD.PD7[[#This Row],[Valor Neto '[DOP']]])</f>
        <v>22185320.850000001</v>
      </c>
      <c r="Q334" s="243">
        <f>BD.PD7[[#This Row],[Ppto. Orden Interna '[DOP']]]/HLOOKUP("USD",$K$1:$L$2,2,FALSE)</f>
        <v>341312.62846153846</v>
      </c>
      <c r="R334" s="381" t="s">
        <v>547</v>
      </c>
      <c r="S334" s="387"/>
      <c r="T334" s="387"/>
      <c r="U334" s="492" t="s">
        <v>542</v>
      </c>
      <c r="V334" s="493">
        <v>801673</v>
      </c>
      <c r="W334" s="402" t="s">
        <v>547</v>
      </c>
      <c r="X334" s="509">
        <v>9</v>
      </c>
      <c r="Y334" s="388">
        <v>1</v>
      </c>
      <c r="Z334" s="243">
        <f>BD.PD7[[#This Row],[Av.P1 '[%']]]*BD.PD7[[#This Row],[Ppto. Orden Interna '[DOP']]]</f>
        <v>22185320.850000001</v>
      </c>
      <c r="AA334" s="495"/>
      <c r="AB334" s="388"/>
      <c r="AC334" s="243">
        <f>BD.PD7[[#This Row],[Av.P2 '[%']]]*BD.PD7[[#This Row],[Ppto. Orden Interna '[DOP']]]</f>
        <v>0</v>
      </c>
      <c r="AD334" s="249"/>
      <c r="AE334" s="389"/>
      <c r="AF334" s="243">
        <f>BD.PD7[[#This Row],[Av.P3 '[%']]]*BD.PD7[[#This Row],[Ppto. Orden Interna '[DOP']]]</f>
        <v>0</v>
      </c>
      <c r="AG334" s="243"/>
      <c r="AH334" s="243"/>
      <c r="AI334" s="243">
        <f>BD.PD7[[#This Row],[Av.P2 '[%']]]*BD.PD7[[#This Row],[Ppto. Orden Interna '[DOP']]]</f>
        <v>0</v>
      </c>
      <c r="AJ334" s="243"/>
      <c r="AK334" s="243"/>
      <c r="AL334" s="243">
        <f>BD.PD7[[#This Row],[Av.P2 '[%']]]*BD.PD7[[#This Row],[Ppto. Orden Interna '[DOP']]]</f>
        <v>0</v>
      </c>
      <c r="AM334" s="496">
        <f>BD.PD7[[#This Row],[Pago 3]]+BD.PD7[[#This Row],[Pago 2]]+BD.PD7[[#This Row],[Pago 1]]</f>
        <v>22185320.850000001</v>
      </c>
      <c r="AN334" s="308" t="s">
        <v>244</v>
      </c>
      <c r="AO334" s="308" t="s">
        <v>245</v>
      </c>
      <c r="AP334" s="308" t="s">
        <v>246</v>
      </c>
      <c r="AQ334" s="308" t="s">
        <v>247</v>
      </c>
      <c r="AR334" s="308">
        <v>594</v>
      </c>
      <c r="AS334" s="308" t="s">
        <v>248</v>
      </c>
      <c r="AT334" s="249" t="s">
        <v>1277</v>
      </c>
      <c r="AU334" s="249" t="s">
        <v>92</v>
      </c>
    </row>
    <row r="335" spans="1:47" hidden="1" x14ac:dyDescent="0.3">
      <c r="A335" s="174">
        <v>8.01</v>
      </c>
      <c r="B335" s="231"/>
      <c r="C335" s="232" t="str">
        <f>VLOOKUP(BD.PD7[[#This Row],[Pos]],PPto[],3,FALSE)</f>
        <v>8.01 Gondolas</v>
      </c>
      <c r="D335" s="174" t="s">
        <v>23</v>
      </c>
      <c r="E335" s="305" t="str">
        <f>IF(BD.PD7[[#This Row],[.]]="*",VLOOKUP(BD.PD7[[#This Row],[Pos]],Presupuesto!A:H,7,FALSE),"")</f>
        <v/>
      </c>
      <c r="F335" s="515" t="s">
        <v>548</v>
      </c>
      <c r="G335" s="174" t="s">
        <v>1216</v>
      </c>
      <c r="H335" s="174"/>
      <c r="I335" s="497" t="s">
        <v>1223</v>
      </c>
      <c r="J335" s="382">
        <v>1</v>
      </c>
      <c r="K335" s="174" t="s">
        <v>260</v>
      </c>
      <c r="L335" s="383">
        <f>IF(BD.PD7[[#This Row],[Mon]]="DOP",1,HLOOKUP(BD.PD7[[#This Row],[Mon]],$K$1:$L$2,2,FALSE))</f>
        <v>1</v>
      </c>
      <c r="M335" s="384">
        <v>1200000</v>
      </c>
      <c r="N335" s="243">
        <f>BD.PD7[[#This Row],[Cant.]]*BD.PD7[[#This Row],[ Tasa ]]*BD.PD7[[#This Row],[ Precio Und.]]</f>
        <v>1200000</v>
      </c>
      <c r="O335" s="386">
        <v>0</v>
      </c>
      <c r="P335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335" s="243">
        <f>BD.PD7[[#This Row],[Ppto. Orden Interna '[DOP']]]/HLOOKUP("USD",$K$1:$L$2,2,FALSE)</f>
        <v>18461.538461538461</v>
      </c>
      <c r="R335" s="381" t="s">
        <v>173</v>
      </c>
      <c r="S335" s="387"/>
      <c r="T335" s="387"/>
      <c r="U335" s="492" t="s">
        <v>542</v>
      </c>
      <c r="V335" s="493">
        <v>801673</v>
      </c>
      <c r="W335" s="494" t="s">
        <v>549</v>
      </c>
      <c r="X335" s="495">
        <v>19</v>
      </c>
      <c r="Y335" s="388">
        <v>0.7</v>
      </c>
      <c r="Z335" s="243">
        <f>BD.PD7[[#This Row],[Av.P1 '[%']]]*BD.PD7[[#This Row],[Ppto. Orden Interna '[DOP']]]</f>
        <v>840000</v>
      </c>
      <c r="AA335" s="495">
        <v>21</v>
      </c>
      <c r="AB335" s="388">
        <v>0.3</v>
      </c>
      <c r="AC335" s="243">
        <f>BD.PD7[[#This Row],[Av.P2 '[%']]]*BD.PD7[[#This Row],[Ppto. Orden Interna '[DOP']]]</f>
        <v>360000</v>
      </c>
      <c r="AD335" s="249"/>
      <c r="AE335" s="389"/>
      <c r="AF335" s="243">
        <f>BD.PD7[[#This Row],[Av.P3 '[%']]]*BD.PD7[[#This Row],[Ppto. Orden Interna '[DOP']]]</f>
        <v>0</v>
      </c>
      <c r="AG335" s="243"/>
      <c r="AH335" s="243"/>
      <c r="AI335" s="243">
        <f>BD.PD7[[#This Row],[Av.P2 '[%']]]*BD.PD7[[#This Row],[Ppto. Orden Interna '[DOP']]]</f>
        <v>360000</v>
      </c>
      <c r="AJ335" s="243"/>
      <c r="AK335" s="243"/>
      <c r="AL335" s="243">
        <f>BD.PD7[[#This Row],[Av.P2 '[%']]]*BD.PD7[[#This Row],[Ppto. Orden Interna '[DOP']]]</f>
        <v>360000</v>
      </c>
      <c r="AM335" s="496">
        <f>BD.PD7[[#This Row],[Pago 3]]+BD.PD7[[#This Row],[Pago 2]]+BD.PD7[[#This Row],[Pago 1]]</f>
        <v>1200000</v>
      </c>
      <c r="AN335" s="308" t="s">
        <v>244</v>
      </c>
      <c r="AO335" s="308" t="s">
        <v>245</v>
      </c>
      <c r="AP335" s="308" t="s">
        <v>246</v>
      </c>
      <c r="AQ335" s="308" t="s">
        <v>247</v>
      </c>
      <c r="AR335" s="308">
        <v>594</v>
      </c>
      <c r="AS335" s="308" t="s">
        <v>248</v>
      </c>
      <c r="AT335" s="249" t="s">
        <v>1277</v>
      </c>
      <c r="AU335" s="249" t="s">
        <v>92</v>
      </c>
    </row>
    <row r="336" spans="1:47" hidden="1" x14ac:dyDescent="0.3">
      <c r="A336" s="174">
        <v>8.01</v>
      </c>
      <c r="B336" s="231"/>
      <c r="C336" s="232" t="str">
        <f>VLOOKUP(BD.PD7[[#This Row],[Pos]],PPto[],3,FALSE)</f>
        <v>8.01 Gondolas</v>
      </c>
      <c r="D336" s="174" t="s">
        <v>23</v>
      </c>
      <c r="E336" s="305" t="str">
        <f>IF(BD.PD7[[#This Row],[.]]="*",VLOOKUP(BD.PD7[[#This Row],[Pos]],Presupuesto!A:H,7,FALSE),"")</f>
        <v/>
      </c>
      <c r="F336" s="520" t="s">
        <v>550</v>
      </c>
      <c r="G336" s="174" t="s">
        <v>1216</v>
      </c>
      <c r="H336" s="174"/>
      <c r="I336" s="497" t="s">
        <v>1223</v>
      </c>
      <c r="J336" s="382">
        <v>1</v>
      </c>
      <c r="K336" s="174" t="s">
        <v>260</v>
      </c>
      <c r="L336" s="383">
        <f>IF(BD.PD7[[#This Row],[Mon]]="DOP",1,HLOOKUP(BD.PD7[[#This Row],[Mon]],$K$1:$L$2,2,FALSE))</f>
        <v>1</v>
      </c>
      <c r="M336" s="384">
        <v>41101.69</v>
      </c>
      <c r="N336" s="243">
        <f>BD.PD7[[#This Row],[Cant.]]*BD.PD7[[#This Row],[ Tasa ]]*BD.PD7[[#This Row],[ Precio Und.]]</f>
        <v>41101.69</v>
      </c>
      <c r="O336" s="386">
        <v>0</v>
      </c>
      <c r="P336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336" s="243">
        <f>BD.PD7[[#This Row],[Ppto. Orden Interna '[DOP']]]/HLOOKUP("USD",$K$1:$L$2,2,FALSE)</f>
        <v>632.33369230769233</v>
      </c>
      <c r="R336" s="381" t="s">
        <v>551</v>
      </c>
      <c r="S336" s="387"/>
      <c r="T336" s="387"/>
      <c r="U336" s="492" t="s">
        <v>542</v>
      </c>
      <c r="V336" s="493">
        <v>801673</v>
      </c>
      <c r="W336" s="494" t="s">
        <v>337</v>
      </c>
      <c r="X336" s="495">
        <v>18</v>
      </c>
      <c r="Y336" s="388">
        <v>0.7</v>
      </c>
      <c r="Z336" s="243">
        <f>BD.PD7[[#This Row],[Av.P1 '[%']]]*BD.PD7[[#This Row],[Ppto. Orden Interna '[DOP']]]</f>
        <v>28771.183000000001</v>
      </c>
      <c r="AA336" s="495">
        <v>20</v>
      </c>
      <c r="AB336" s="388">
        <v>0.3</v>
      </c>
      <c r="AC336" s="243">
        <f>BD.PD7[[#This Row],[Av.P2 '[%']]]*BD.PD7[[#This Row],[Ppto. Orden Interna '[DOP']]]</f>
        <v>12330.507</v>
      </c>
      <c r="AD336" s="249"/>
      <c r="AE336" s="389"/>
      <c r="AF336" s="243">
        <f>BD.PD7[[#This Row],[Av.P3 '[%']]]*BD.PD7[[#This Row],[Ppto. Orden Interna '[DOP']]]</f>
        <v>0</v>
      </c>
      <c r="AG336" s="243"/>
      <c r="AH336" s="243"/>
      <c r="AI336" s="243">
        <f>BD.PD7[[#This Row],[Av.P2 '[%']]]*BD.PD7[[#This Row],[Ppto. Orden Interna '[DOP']]]</f>
        <v>12330.507</v>
      </c>
      <c r="AJ336" s="243"/>
      <c r="AK336" s="243"/>
      <c r="AL336" s="243">
        <f>BD.PD7[[#This Row],[Av.P2 '[%']]]*BD.PD7[[#This Row],[Ppto. Orden Interna '[DOP']]]</f>
        <v>12330.507</v>
      </c>
      <c r="AM336" s="496">
        <f>BD.PD7[[#This Row],[Pago 3]]+BD.PD7[[#This Row],[Pago 2]]+BD.PD7[[#This Row],[Pago 1]]</f>
        <v>41101.69</v>
      </c>
      <c r="AN336" s="308" t="s">
        <v>244</v>
      </c>
      <c r="AO336" s="308" t="s">
        <v>245</v>
      </c>
      <c r="AP336" s="308" t="s">
        <v>246</v>
      </c>
      <c r="AQ336" s="308" t="s">
        <v>247</v>
      </c>
      <c r="AR336" s="308">
        <v>594</v>
      </c>
      <c r="AS336" s="308" t="s">
        <v>248</v>
      </c>
      <c r="AT336" s="249" t="s">
        <v>1277</v>
      </c>
      <c r="AU336" s="249" t="s">
        <v>92</v>
      </c>
    </row>
    <row r="337" spans="1:47" hidden="1" x14ac:dyDescent="0.3">
      <c r="A337" s="174">
        <v>8.01</v>
      </c>
      <c r="B337" s="231"/>
      <c r="C337" s="232" t="str">
        <f>VLOOKUP(BD.PD7[[#This Row],[Pos]],PPto[],3,FALSE)</f>
        <v>8.01 Gondolas</v>
      </c>
      <c r="D337" s="174" t="s">
        <v>23</v>
      </c>
      <c r="E337" s="305" t="str">
        <f>IF(BD.PD7[[#This Row],[.]]="*",VLOOKUP(BD.PD7[[#This Row],[Pos]],Presupuesto!A:H,7,FALSE),"")</f>
        <v/>
      </c>
      <c r="F337" s="501" t="s">
        <v>552</v>
      </c>
      <c r="G337" s="174" t="s">
        <v>1216</v>
      </c>
      <c r="H337" s="174"/>
      <c r="I337" s="497" t="s">
        <v>1223</v>
      </c>
      <c r="J337" s="382">
        <v>3</v>
      </c>
      <c r="K337" s="174" t="s">
        <v>260</v>
      </c>
      <c r="L337" s="383">
        <f>IF(BD.PD7[[#This Row],[Mon]]="DOP",1,HLOOKUP(BD.PD7[[#This Row],[Mon]],$K$1:$L$2,2,FALSE))</f>
        <v>1</v>
      </c>
      <c r="M337" s="384">
        <v>15967.980000000001</v>
      </c>
      <c r="N337" s="243">
        <f>BD.PD7[[#This Row],[Cant.]]*BD.PD7[[#This Row],[ Tasa ]]*BD.PD7[[#This Row],[ Precio Und.]]</f>
        <v>47903.94</v>
      </c>
      <c r="O337" s="386">
        <v>0</v>
      </c>
      <c r="P337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337" s="243">
        <f>BD.PD7[[#This Row],[Ppto. Orden Interna '[DOP']]]/HLOOKUP("USD",$K$1:$L$2,2,FALSE)</f>
        <v>736.98369230769231</v>
      </c>
      <c r="R337" s="381" t="s">
        <v>553</v>
      </c>
      <c r="S337" s="387"/>
      <c r="T337" s="387"/>
      <c r="U337" s="492" t="s">
        <v>542</v>
      </c>
      <c r="V337" s="493">
        <v>801673</v>
      </c>
      <c r="W337" s="494" t="s">
        <v>554</v>
      </c>
      <c r="X337" s="495">
        <v>21</v>
      </c>
      <c r="Y337" s="388">
        <v>1</v>
      </c>
      <c r="Z337" s="243">
        <f>BD.PD7[[#This Row],[Av.P1 '[%']]]*BD.PD7[[#This Row],[Ppto. Orden Interna '[DOP']]]</f>
        <v>47903.94</v>
      </c>
      <c r="AA337" s="495"/>
      <c r="AB337" s="388"/>
      <c r="AC337" s="243">
        <f>BD.PD7[[#This Row],[Av.P2 '[%']]]*BD.PD7[[#This Row],[Ppto. Orden Interna '[DOP']]]</f>
        <v>0</v>
      </c>
      <c r="AD337" s="249"/>
      <c r="AE337" s="389"/>
      <c r="AF337" s="243">
        <f>BD.PD7[[#This Row],[Av.P3 '[%']]]*BD.PD7[[#This Row],[Ppto. Orden Interna '[DOP']]]</f>
        <v>0</v>
      </c>
      <c r="AG337" s="243"/>
      <c r="AH337" s="243"/>
      <c r="AI337" s="243">
        <f>BD.PD7[[#This Row],[Av.P2 '[%']]]*BD.PD7[[#This Row],[Ppto. Orden Interna '[DOP']]]</f>
        <v>0</v>
      </c>
      <c r="AJ337" s="243"/>
      <c r="AK337" s="243"/>
      <c r="AL337" s="243">
        <f>BD.PD7[[#This Row],[Av.P2 '[%']]]*BD.PD7[[#This Row],[Ppto. Orden Interna '[DOP']]]</f>
        <v>0</v>
      </c>
      <c r="AM337" s="496">
        <f>BD.PD7[[#This Row],[Pago 3]]+BD.PD7[[#This Row],[Pago 2]]+BD.PD7[[#This Row],[Pago 1]]</f>
        <v>47903.94</v>
      </c>
      <c r="AN337" s="308" t="s">
        <v>244</v>
      </c>
      <c r="AO337" s="308" t="s">
        <v>245</v>
      </c>
      <c r="AP337" s="308" t="s">
        <v>246</v>
      </c>
      <c r="AQ337" s="308" t="s">
        <v>247</v>
      </c>
      <c r="AR337" s="308">
        <v>594</v>
      </c>
      <c r="AS337" s="308" t="s">
        <v>248</v>
      </c>
      <c r="AT337" s="249" t="s">
        <v>1277</v>
      </c>
      <c r="AU337" s="249" t="s">
        <v>92</v>
      </c>
    </row>
    <row r="338" spans="1:47" hidden="1" x14ac:dyDescent="0.3">
      <c r="A338" s="174">
        <v>8.01</v>
      </c>
      <c r="B338" s="231"/>
      <c r="C338" s="232" t="str">
        <f>VLOOKUP(BD.PD7[[#This Row],[Pos]],PPto[],3,FALSE)</f>
        <v>8.01 Gondolas</v>
      </c>
      <c r="D338" s="174" t="s">
        <v>23</v>
      </c>
      <c r="E338" s="305" t="str">
        <f>IF(BD.PD7[[#This Row],[.]]="*",VLOOKUP(BD.PD7[[#This Row],[Pos]],Presupuesto!A:H,7,FALSE),"")</f>
        <v/>
      </c>
      <c r="F338" s="506" t="s">
        <v>555</v>
      </c>
      <c r="G338" s="174" t="s">
        <v>1216</v>
      </c>
      <c r="H338" s="174"/>
      <c r="I338" s="497" t="s">
        <v>1223</v>
      </c>
      <c r="J338" s="382">
        <v>1</v>
      </c>
      <c r="K338" s="174" t="s">
        <v>260</v>
      </c>
      <c r="L338" s="383">
        <f>IF(BD.PD7[[#This Row],[Mon]]="DOP",1,HLOOKUP(BD.PD7[[#This Row],[Mon]],$K$1:$L$2,2,FALSE))</f>
        <v>1</v>
      </c>
      <c r="M338" s="384">
        <v>8940.68</v>
      </c>
      <c r="N338" s="243">
        <f>BD.PD7[[#This Row],[Cant.]]*BD.PD7[[#This Row],[ Tasa ]]*BD.PD7[[#This Row],[ Precio Und.]]</f>
        <v>8940.68</v>
      </c>
      <c r="O338" s="386">
        <v>0</v>
      </c>
      <c r="P338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338" s="243">
        <f>BD.PD7[[#This Row],[Ppto. Orden Interna '[DOP']]]/HLOOKUP("USD",$K$1:$L$2,2,FALSE)</f>
        <v>137.54892307692307</v>
      </c>
      <c r="R338" s="381" t="s">
        <v>544</v>
      </c>
      <c r="S338" s="387"/>
      <c r="T338" s="387"/>
      <c r="U338" s="492" t="s">
        <v>542</v>
      </c>
      <c r="V338" s="493">
        <v>801673</v>
      </c>
      <c r="W338" s="494" t="s">
        <v>545</v>
      </c>
      <c r="X338" s="495">
        <v>21</v>
      </c>
      <c r="Y338" s="388">
        <v>1</v>
      </c>
      <c r="Z338" s="243">
        <f>BD.PD7[[#This Row],[Av.P1 '[%']]]*BD.PD7[[#This Row],[Ppto. Orden Interna '[DOP']]]</f>
        <v>8940.68</v>
      </c>
      <c r="AA338" s="249"/>
      <c r="AB338" s="389"/>
      <c r="AC338" s="243">
        <f>BD.PD7[[#This Row],[Av.P2 '[%']]]*BD.PD7[[#This Row],[Ppto. Orden Interna '[DOP']]]</f>
        <v>0</v>
      </c>
      <c r="AD338" s="249"/>
      <c r="AE338" s="389"/>
      <c r="AF338" s="243">
        <f>BD.PD7[[#This Row],[Av.P3 '[%']]]*BD.PD7[[#This Row],[Ppto. Orden Interna '[DOP']]]</f>
        <v>0</v>
      </c>
      <c r="AG338" s="243"/>
      <c r="AH338" s="243"/>
      <c r="AI338" s="243">
        <f>BD.PD7[[#This Row],[Av.P2 '[%']]]*BD.PD7[[#This Row],[Ppto. Orden Interna '[DOP']]]</f>
        <v>0</v>
      </c>
      <c r="AJ338" s="243"/>
      <c r="AK338" s="243"/>
      <c r="AL338" s="243">
        <f>BD.PD7[[#This Row],[Av.P2 '[%']]]*BD.PD7[[#This Row],[Ppto. Orden Interna '[DOP']]]</f>
        <v>0</v>
      </c>
      <c r="AM338" s="496">
        <f>BD.PD7[[#This Row],[Pago 3]]+BD.PD7[[#This Row],[Pago 2]]+BD.PD7[[#This Row],[Pago 1]]</f>
        <v>8940.68</v>
      </c>
      <c r="AN338" s="308" t="s">
        <v>244</v>
      </c>
      <c r="AO338" s="308" t="s">
        <v>245</v>
      </c>
      <c r="AP338" s="308" t="s">
        <v>246</v>
      </c>
      <c r="AQ338" s="308" t="s">
        <v>247</v>
      </c>
      <c r="AR338" s="308">
        <v>594</v>
      </c>
      <c r="AS338" s="308" t="s">
        <v>248</v>
      </c>
      <c r="AT338" s="249" t="s">
        <v>1277</v>
      </c>
      <c r="AU338" s="249" t="s">
        <v>92</v>
      </c>
    </row>
    <row r="339" spans="1:47" hidden="1" x14ac:dyDescent="0.3">
      <c r="A339" s="174">
        <v>8.01</v>
      </c>
      <c r="B339" s="231"/>
      <c r="C339" s="232" t="str">
        <f>VLOOKUP(BD.PD7[[#This Row],[Pos]],PPto[],3,FALSE)</f>
        <v>8.01 Gondolas</v>
      </c>
      <c r="D339" s="174" t="s">
        <v>23</v>
      </c>
      <c r="E339" s="305" t="str">
        <f>IF(BD.PD7[[#This Row],[.]]="*",VLOOKUP(BD.PD7[[#This Row],[Pos]],Presupuesto!A:H,7,FALSE),"")</f>
        <v/>
      </c>
      <c r="F339" s="506" t="s">
        <v>556</v>
      </c>
      <c r="G339" s="174" t="s">
        <v>1216</v>
      </c>
      <c r="H339" s="174"/>
      <c r="I339" s="497" t="s">
        <v>1223</v>
      </c>
      <c r="J339" s="382">
        <v>2</v>
      </c>
      <c r="K339" s="174" t="s">
        <v>260</v>
      </c>
      <c r="L339" s="383">
        <f>IF(BD.PD7[[#This Row],[Mon]]="DOP",1,HLOOKUP(BD.PD7[[#This Row],[Mon]],$K$1:$L$2,2,FALSE))</f>
        <v>1</v>
      </c>
      <c r="M339" s="384">
        <v>4728.8149999999996</v>
      </c>
      <c r="N339" s="243">
        <f>BD.PD7[[#This Row],[Cant.]]*BD.PD7[[#This Row],[ Tasa ]]*BD.PD7[[#This Row],[ Precio Und.]]</f>
        <v>9457.6299999999992</v>
      </c>
      <c r="O339" s="386">
        <v>0</v>
      </c>
      <c r="P339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339" s="243">
        <f>BD.PD7[[#This Row],[Ppto. Orden Interna '[DOP']]]/HLOOKUP("USD",$K$1:$L$2,2,FALSE)</f>
        <v>145.50199999999998</v>
      </c>
      <c r="R339" s="381" t="s">
        <v>544</v>
      </c>
      <c r="S339" s="387"/>
      <c r="T339" s="387"/>
      <c r="U339" s="492" t="s">
        <v>542</v>
      </c>
      <c r="V339" s="493">
        <v>801673</v>
      </c>
      <c r="W339" s="494" t="s">
        <v>545</v>
      </c>
      <c r="X339" s="495">
        <v>21</v>
      </c>
      <c r="Y339" s="388">
        <v>1</v>
      </c>
      <c r="Z339" s="243">
        <f>BD.PD7[[#This Row],[Av.P1 '[%']]]*BD.PD7[[#This Row],[Ppto. Orden Interna '[DOP']]]</f>
        <v>9457.6299999999992</v>
      </c>
      <c r="AA339" s="249"/>
      <c r="AB339" s="389"/>
      <c r="AC339" s="243">
        <f>BD.PD7[[#This Row],[Av.P2 '[%']]]*BD.PD7[[#This Row],[Ppto. Orden Interna '[DOP']]]</f>
        <v>0</v>
      </c>
      <c r="AD339" s="249"/>
      <c r="AE339" s="389"/>
      <c r="AF339" s="243">
        <f>BD.PD7[[#This Row],[Av.P3 '[%']]]*BD.PD7[[#This Row],[Ppto. Orden Interna '[DOP']]]</f>
        <v>0</v>
      </c>
      <c r="AG339" s="243"/>
      <c r="AH339" s="243"/>
      <c r="AI339" s="243">
        <f>BD.PD7[[#This Row],[Av.P2 '[%']]]*BD.PD7[[#This Row],[Ppto. Orden Interna '[DOP']]]</f>
        <v>0</v>
      </c>
      <c r="AJ339" s="243"/>
      <c r="AK339" s="243"/>
      <c r="AL339" s="243">
        <f>BD.PD7[[#This Row],[Av.P2 '[%']]]*BD.PD7[[#This Row],[Ppto. Orden Interna '[DOP']]]</f>
        <v>0</v>
      </c>
      <c r="AM339" s="496">
        <f>BD.PD7[[#This Row],[Pago 3]]+BD.PD7[[#This Row],[Pago 2]]+BD.PD7[[#This Row],[Pago 1]]</f>
        <v>9457.6299999999992</v>
      </c>
      <c r="AN339" s="308" t="s">
        <v>244</v>
      </c>
      <c r="AO339" s="308" t="s">
        <v>245</v>
      </c>
      <c r="AP339" s="308" t="s">
        <v>246</v>
      </c>
      <c r="AQ339" s="308" t="s">
        <v>247</v>
      </c>
      <c r="AR339" s="308">
        <v>594</v>
      </c>
      <c r="AS339" s="308" t="s">
        <v>248</v>
      </c>
      <c r="AT339" s="249" t="s">
        <v>1277</v>
      </c>
      <c r="AU339" s="249" t="s">
        <v>92</v>
      </c>
    </row>
    <row r="340" spans="1:47" hidden="1" x14ac:dyDescent="0.3">
      <c r="A340" s="174">
        <v>8.01</v>
      </c>
      <c r="B340" s="231"/>
      <c r="C340" s="232" t="str">
        <f>VLOOKUP(BD.PD7[[#This Row],[Pos]],PPto[],3,FALSE)</f>
        <v>8.01 Gondolas</v>
      </c>
      <c r="D340" s="174" t="s">
        <v>23</v>
      </c>
      <c r="E340" s="305" t="str">
        <f>IF(BD.PD7[[#This Row],[.]]="*",VLOOKUP(BD.PD7[[#This Row],[Pos]],Presupuesto!A:H,7,FALSE),"")</f>
        <v/>
      </c>
      <c r="F340" s="506" t="s">
        <v>557</v>
      </c>
      <c r="G340" s="174" t="s">
        <v>1216</v>
      </c>
      <c r="H340" s="174"/>
      <c r="I340" s="497" t="s">
        <v>1223</v>
      </c>
      <c r="J340" s="382">
        <v>3</v>
      </c>
      <c r="K340" s="174" t="s">
        <v>260</v>
      </c>
      <c r="L340" s="383">
        <f>IF(BD.PD7[[#This Row],[Mon]]="DOP",1,HLOOKUP(BD.PD7[[#This Row],[Mon]],$K$1:$L$2,2,FALSE))</f>
        <v>1</v>
      </c>
      <c r="M340" s="384">
        <v>11822.029999999999</v>
      </c>
      <c r="N340" s="243">
        <f>BD.PD7[[#This Row],[Cant.]]*BD.PD7[[#This Row],[ Tasa ]]*BD.PD7[[#This Row],[ Precio Und.]]</f>
        <v>35466.089999999997</v>
      </c>
      <c r="O340" s="386">
        <v>0</v>
      </c>
      <c r="P340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340" s="243">
        <f>BD.PD7[[#This Row],[Ppto. Orden Interna '[DOP']]]/HLOOKUP("USD",$K$1:$L$2,2,FALSE)</f>
        <v>545.63215384615376</v>
      </c>
      <c r="R340" s="381" t="s">
        <v>544</v>
      </c>
      <c r="S340" s="387"/>
      <c r="T340" s="387"/>
      <c r="U340" s="492" t="s">
        <v>542</v>
      </c>
      <c r="V340" s="493">
        <v>801673</v>
      </c>
      <c r="W340" s="494" t="s">
        <v>545</v>
      </c>
      <c r="X340" s="495">
        <v>21</v>
      </c>
      <c r="Y340" s="388">
        <v>1</v>
      </c>
      <c r="Z340" s="243">
        <f>BD.PD7[[#This Row],[Av.P1 '[%']]]*BD.PD7[[#This Row],[Ppto. Orden Interna '[DOP']]]</f>
        <v>35466.089999999997</v>
      </c>
      <c r="AA340" s="249"/>
      <c r="AB340" s="389"/>
      <c r="AC340" s="243">
        <f>BD.PD7[[#This Row],[Av.P2 '[%']]]*BD.PD7[[#This Row],[Ppto. Orden Interna '[DOP']]]</f>
        <v>0</v>
      </c>
      <c r="AD340" s="249"/>
      <c r="AE340" s="389"/>
      <c r="AF340" s="243">
        <f>BD.PD7[[#This Row],[Av.P3 '[%']]]*BD.PD7[[#This Row],[Ppto. Orden Interna '[DOP']]]</f>
        <v>0</v>
      </c>
      <c r="AG340" s="243"/>
      <c r="AH340" s="243"/>
      <c r="AI340" s="243">
        <f>BD.PD7[[#This Row],[Av.P2 '[%']]]*BD.PD7[[#This Row],[Ppto. Orden Interna '[DOP']]]</f>
        <v>0</v>
      </c>
      <c r="AJ340" s="243"/>
      <c r="AK340" s="243"/>
      <c r="AL340" s="243">
        <f>BD.PD7[[#This Row],[Av.P2 '[%']]]*BD.PD7[[#This Row],[Ppto. Orden Interna '[DOP']]]</f>
        <v>0</v>
      </c>
      <c r="AM340" s="496">
        <f>BD.PD7[[#This Row],[Pago 3]]+BD.PD7[[#This Row],[Pago 2]]+BD.PD7[[#This Row],[Pago 1]]</f>
        <v>35466.089999999997</v>
      </c>
      <c r="AN340" s="308" t="s">
        <v>244</v>
      </c>
      <c r="AO340" s="308" t="s">
        <v>245</v>
      </c>
      <c r="AP340" s="308" t="s">
        <v>246</v>
      </c>
      <c r="AQ340" s="308" t="s">
        <v>247</v>
      </c>
      <c r="AR340" s="308">
        <v>594</v>
      </c>
      <c r="AS340" s="308" t="s">
        <v>248</v>
      </c>
      <c r="AT340" s="249" t="s">
        <v>1277</v>
      </c>
      <c r="AU340" s="249" t="s">
        <v>92</v>
      </c>
    </row>
    <row r="341" spans="1:47" hidden="1" x14ac:dyDescent="0.3">
      <c r="A341" s="174">
        <v>8.01</v>
      </c>
      <c r="B341" s="231"/>
      <c r="C341" s="232" t="str">
        <f>VLOOKUP(BD.PD7[[#This Row],[Pos]],PPto[],3,FALSE)</f>
        <v>8.01 Gondolas</v>
      </c>
      <c r="D341" s="174" t="s">
        <v>23</v>
      </c>
      <c r="E341" s="305" t="str">
        <f>IF(BD.PD7[[#This Row],[.]]="*",VLOOKUP(BD.PD7[[#This Row],[Pos]],Presupuesto!A:H,7,FALSE),"")</f>
        <v/>
      </c>
      <c r="F341" s="506" t="s">
        <v>558</v>
      </c>
      <c r="G341" s="174" t="s">
        <v>1216</v>
      </c>
      <c r="H341" s="174"/>
      <c r="I341" s="497" t="s">
        <v>1223</v>
      </c>
      <c r="J341" s="382">
        <v>2</v>
      </c>
      <c r="K341" s="174" t="s">
        <v>260</v>
      </c>
      <c r="L341" s="383">
        <f>IF(BD.PD7[[#This Row],[Mon]]="DOP",1,HLOOKUP(BD.PD7[[#This Row],[Mon]],$K$1:$L$2,2,FALSE))</f>
        <v>1</v>
      </c>
      <c r="M341" s="384">
        <v>4728.8149999999996</v>
      </c>
      <c r="N341" s="243">
        <f>BD.PD7[[#This Row],[Cant.]]*BD.PD7[[#This Row],[ Tasa ]]*BD.PD7[[#This Row],[ Precio Und.]]</f>
        <v>9457.6299999999992</v>
      </c>
      <c r="O341" s="386">
        <v>0</v>
      </c>
      <c r="P341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341" s="243">
        <f>BD.PD7[[#This Row],[Ppto. Orden Interna '[DOP']]]/HLOOKUP("USD",$K$1:$L$2,2,FALSE)</f>
        <v>145.50199999999998</v>
      </c>
      <c r="R341" s="381" t="s">
        <v>544</v>
      </c>
      <c r="S341" s="387"/>
      <c r="T341" s="387"/>
      <c r="U341" s="492" t="s">
        <v>542</v>
      </c>
      <c r="V341" s="493">
        <v>801673</v>
      </c>
      <c r="W341" s="494" t="s">
        <v>545</v>
      </c>
      <c r="X341" s="495">
        <v>21</v>
      </c>
      <c r="Y341" s="388">
        <v>1</v>
      </c>
      <c r="Z341" s="243">
        <f>BD.PD7[[#This Row],[Av.P1 '[%']]]*BD.PD7[[#This Row],[Ppto. Orden Interna '[DOP']]]</f>
        <v>9457.6299999999992</v>
      </c>
      <c r="AA341" s="249"/>
      <c r="AB341" s="389"/>
      <c r="AC341" s="243">
        <f>BD.PD7[[#This Row],[Av.P2 '[%']]]*BD.PD7[[#This Row],[Ppto. Orden Interna '[DOP']]]</f>
        <v>0</v>
      </c>
      <c r="AD341" s="249"/>
      <c r="AE341" s="389"/>
      <c r="AF341" s="243">
        <f>BD.PD7[[#This Row],[Av.P3 '[%']]]*BD.PD7[[#This Row],[Ppto. Orden Interna '[DOP']]]</f>
        <v>0</v>
      </c>
      <c r="AG341" s="243"/>
      <c r="AH341" s="243"/>
      <c r="AI341" s="243">
        <f>BD.PD7[[#This Row],[Av.P2 '[%']]]*BD.PD7[[#This Row],[Ppto. Orden Interna '[DOP']]]</f>
        <v>0</v>
      </c>
      <c r="AJ341" s="243"/>
      <c r="AK341" s="243"/>
      <c r="AL341" s="243">
        <f>BD.PD7[[#This Row],[Av.P2 '[%']]]*BD.PD7[[#This Row],[Ppto. Orden Interna '[DOP']]]</f>
        <v>0</v>
      </c>
      <c r="AM341" s="496">
        <f>BD.PD7[[#This Row],[Pago 3]]+BD.PD7[[#This Row],[Pago 2]]+BD.PD7[[#This Row],[Pago 1]]</f>
        <v>9457.6299999999992</v>
      </c>
      <c r="AN341" s="308" t="s">
        <v>244</v>
      </c>
      <c r="AO341" s="308" t="s">
        <v>245</v>
      </c>
      <c r="AP341" s="308" t="s">
        <v>246</v>
      </c>
      <c r="AQ341" s="308" t="s">
        <v>247</v>
      </c>
      <c r="AR341" s="308">
        <v>594</v>
      </c>
      <c r="AS341" s="308" t="s">
        <v>248</v>
      </c>
      <c r="AT341" s="249" t="s">
        <v>1277</v>
      </c>
      <c r="AU341" s="249" t="s">
        <v>92</v>
      </c>
    </row>
    <row r="342" spans="1:47" hidden="1" x14ac:dyDescent="0.3">
      <c r="A342" s="174">
        <v>8.01</v>
      </c>
      <c r="B342" s="231"/>
      <c r="C342" s="232" t="str">
        <f>VLOOKUP(BD.PD7[[#This Row],[Pos]],PPto[],3,FALSE)</f>
        <v>8.01 Gondolas</v>
      </c>
      <c r="D342" s="174" t="s">
        <v>23</v>
      </c>
      <c r="E342" s="305" t="str">
        <f>IF(BD.PD7[[#This Row],[.]]="*",VLOOKUP(BD.PD7[[#This Row],[Pos]],Presupuesto!A:H,7,FALSE),"")</f>
        <v/>
      </c>
      <c r="F342" s="506" t="s">
        <v>559</v>
      </c>
      <c r="G342" s="174" t="s">
        <v>1216</v>
      </c>
      <c r="H342" s="174"/>
      <c r="I342" s="497" t="s">
        <v>1223</v>
      </c>
      <c r="J342" s="382">
        <v>1</v>
      </c>
      <c r="K342" s="174" t="s">
        <v>260</v>
      </c>
      <c r="L342" s="383">
        <f>IF(BD.PD7[[#This Row],[Mon]]="DOP",1,HLOOKUP(BD.PD7[[#This Row],[Mon]],$K$1:$L$2,2,FALSE))</f>
        <v>1</v>
      </c>
      <c r="M342" s="384">
        <v>16398.310000000001</v>
      </c>
      <c r="N342" s="243">
        <f>BD.PD7[[#This Row],[Cant.]]*BD.PD7[[#This Row],[ Tasa ]]*BD.PD7[[#This Row],[ Precio Und.]]</f>
        <v>16398.310000000001</v>
      </c>
      <c r="O342" s="386">
        <v>0</v>
      </c>
      <c r="P342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342" s="243">
        <f>BD.PD7[[#This Row],[Ppto. Orden Interna '[DOP']]]/HLOOKUP("USD",$K$1:$L$2,2,FALSE)</f>
        <v>252.28169230769234</v>
      </c>
      <c r="R342" s="381" t="s">
        <v>544</v>
      </c>
      <c r="S342" s="387"/>
      <c r="T342" s="387"/>
      <c r="U342" s="492" t="s">
        <v>542</v>
      </c>
      <c r="V342" s="493">
        <v>801673</v>
      </c>
      <c r="W342" s="494" t="s">
        <v>545</v>
      </c>
      <c r="X342" s="495">
        <v>21</v>
      </c>
      <c r="Y342" s="388">
        <v>1</v>
      </c>
      <c r="Z342" s="243">
        <f>BD.PD7[[#This Row],[Av.P1 '[%']]]*BD.PD7[[#This Row],[Ppto. Orden Interna '[DOP']]]</f>
        <v>16398.310000000001</v>
      </c>
      <c r="AA342" s="249"/>
      <c r="AB342" s="389"/>
      <c r="AC342" s="243">
        <f>BD.PD7[[#This Row],[Av.P2 '[%']]]*BD.PD7[[#This Row],[Ppto. Orden Interna '[DOP']]]</f>
        <v>0</v>
      </c>
      <c r="AD342" s="249"/>
      <c r="AE342" s="389"/>
      <c r="AF342" s="243">
        <f>BD.PD7[[#This Row],[Av.P3 '[%']]]*BD.PD7[[#This Row],[Ppto. Orden Interna '[DOP']]]</f>
        <v>0</v>
      </c>
      <c r="AG342" s="243"/>
      <c r="AH342" s="243"/>
      <c r="AI342" s="243">
        <f>BD.PD7[[#This Row],[Av.P2 '[%']]]*BD.PD7[[#This Row],[Ppto. Orden Interna '[DOP']]]</f>
        <v>0</v>
      </c>
      <c r="AJ342" s="243"/>
      <c r="AK342" s="243"/>
      <c r="AL342" s="243">
        <f>BD.PD7[[#This Row],[Av.P2 '[%']]]*BD.PD7[[#This Row],[Ppto. Orden Interna '[DOP']]]</f>
        <v>0</v>
      </c>
      <c r="AM342" s="496">
        <f>BD.PD7[[#This Row],[Pago 3]]+BD.PD7[[#This Row],[Pago 2]]+BD.PD7[[#This Row],[Pago 1]]</f>
        <v>16398.310000000001</v>
      </c>
      <c r="AN342" s="308" t="s">
        <v>244</v>
      </c>
      <c r="AO342" s="308" t="s">
        <v>245</v>
      </c>
      <c r="AP342" s="308" t="s">
        <v>246</v>
      </c>
      <c r="AQ342" s="308" t="s">
        <v>247</v>
      </c>
      <c r="AR342" s="308">
        <v>594</v>
      </c>
      <c r="AS342" s="308" t="s">
        <v>248</v>
      </c>
      <c r="AT342" s="249" t="s">
        <v>1277</v>
      </c>
      <c r="AU342" s="249" t="s">
        <v>92</v>
      </c>
    </row>
    <row r="343" spans="1:47" hidden="1" x14ac:dyDescent="0.3">
      <c r="A343" s="174">
        <v>8.01</v>
      </c>
      <c r="B343" s="231"/>
      <c r="C343" s="232" t="str">
        <f>VLOOKUP(BD.PD7[[#This Row],[Pos]],PPto[],3,FALSE)</f>
        <v>8.01 Gondolas</v>
      </c>
      <c r="D343" s="174" t="s">
        <v>23</v>
      </c>
      <c r="E343" s="305" t="str">
        <f>IF(BD.PD7[[#This Row],[.]]="*",VLOOKUP(BD.PD7[[#This Row],[Pos]],Presupuesto!A:H,7,FALSE),"")</f>
        <v/>
      </c>
      <c r="F343" s="506" t="s">
        <v>560</v>
      </c>
      <c r="G343" s="174" t="s">
        <v>1216</v>
      </c>
      <c r="H343" s="174"/>
      <c r="I343" s="497" t="s">
        <v>1223</v>
      </c>
      <c r="J343" s="382">
        <v>2</v>
      </c>
      <c r="K343" s="174" t="s">
        <v>260</v>
      </c>
      <c r="L343" s="383">
        <f>IF(BD.PD7[[#This Row],[Mon]]="DOP",1,HLOOKUP(BD.PD7[[#This Row],[Mon]],$K$1:$L$2,2,FALSE))</f>
        <v>1</v>
      </c>
      <c r="M343" s="384">
        <v>11822.03</v>
      </c>
      <c r="N343" s="243">
        <f>BD.PD7[[#This Row],[Cant.]]*BD.PD7[[#This Row],[ Tasa ]]*BD.PD7[[#This Row],[ Precio Und.]]</f>
        <v>23644.06</v>
      </c>
      <c r="O343" s="386">
        <v>0</v>
      </c>
      <c r="P343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343" s="243">
        <f>BD.PD7[[#This Row],[Ppto. Orden Interna '[DOP']]]/HLOOKUP("USD",$K$1:$L$2,2,FALSE)</f>
        <v>363.75476923076923</v>
      </c>
      <c r="R343" s="381" t="s">
        <v>544</v>
      </c>
      <c r="S343" s="387"/>
      <c r="T343" s="387"/>
      <c r="U343" s="492" t="s">
        <v>542</v>
      </c>
      <c r="V343" s="493">
        <v>801673</v>
      </c>
      <c r="W343" s="494" t="s">
        <v>545</v>
      </c>
      <c r="X343" s="495">
        <v>21</v>
      </c>
      <c r="Y343" s="388">
        <v>1</v>
      </c>
      <c r="Z343" s="243">
        <f>BD.PD7[[#This Row],[Av.P1 '[%']]]*BD.PD7[[#This Row],[Ppto. Orden Interna '[DOP']]]</f>
        <v>23644.06</v>
      </c>
      <c r="AA343" s="249"/>
      <c r="AB343" s="389"/>
      <c r="AC343" s="243">
        <f>BD.PD7[[#This Row],[Av.P2 '[%']]]*BD.PD7[[#This Row],[Ppto. Orden Interna '[DOP']]]</f>
        <v>0</v>
      </c>
      <c r="AD343" s="249"/>
      <c r="AE343" s="389"/>
      <c r="AF343" s="243">
        <f>BD.PD7[[#This Row],[Av.P3 '[%']]]*BD.PD7[[#This Row],[Ppto. Orden Interna '[DOP']]]</f>
        <v>0</v>
      </c>
      <c r="AG343" s="243"/>
      <c r="AH343" s="243"/>
      <c r="AI343" s="243">
        <f>BD.PD7[[#This Row],[Av.P2 '[%']]]*BD.PD7[[#This Row],[Ppto. Orden Interna '[DOP']]]</f>
        <v>0</v>
      </c>
      <c r="AJ343" s="243"/>
      <c r="AK343" s="243"/>
      <c r="AL343" s="243">
        <f>BD.PD7[[#This Row],[Av.P2 '[%']]]*BD.PD7[[#This Row],[Ppto. Orden Interna '[DOP']]]</f>
        <v>0</v>
      </c>
      <c r="AM343" s="496">
        <f>BD.PD7[[#This Row],[Pago 3]]+BD.PD7[[#This Row],[Pago 2]]+BD.PD7[[#This Row],[Pago 1]]</f>
        <v>23644.06</v>
      </c>
      <c r="AN343" s="308" t="s">
        <v>244</v>
      </c>
      <c r="AO343" s="308" t="s">
        <v>245</v>
      </c>
      <c r="AP343" s="308" t="s">
        <v>246</v>
      </c>
      <c r="AQ343" s="308" t="s">
        <v>247</v>
      </c>
      <c r="AR343" s="308">
        <v>594</v>
      </c>
      <c r="AS343" s="308" t="s">
        <v>248</v>
      </c>
      <c r="AT343" s="249" t="s">
        <v>1277</v>
      </c>
      <c r="AU343" s="249" t="s">
        <v>92</v>
      </c>
    </row>
    <row r="344" spans="1:47" hidden="1" x14ac:dyDescent="0.3">
      <c r="A344" s="174">
        <v>8.01</v>
      </c>
      <c r="B344" s="231"/>
      <c r="C344" s="232" t="str">
        <f>VLOOKUP(BD.PD7[[#This Row],[Pos]],PPto[],3,FALSE)</f>
        <v>8.01 Gondolas</v>
      </c>
      <c r="D344" s="174" t="s">
        <v>23</v>
      </c>
      <c r="E344" s="305" t="str">
        <f>IF(BD.PD7[[#This Row],[.]]="*",VLOOKUP(BD.PD7[[#This Row],[Pos]],Presupuesto!A:H,7,FALSE),"")</f>
        <v/>
      </c>
      <c r="F344" s="506" t="s">
        <v>561</v>
      </c>
      <c r="G344" s="174" t="s">
        <v>1216</v>
      </c>
      <c r="H344" s="174"/>
      <c r="I344" s="497" t="s">
        <v>1223</v>
      </c>
      <c r="J344" s="382">
        <v>1</v>
      </c>
      <c r="K344" s="174" t="s">
        <v>260</v>
      </c>
      <c r="L344" s="383">
        <f>IF(BD.PD7[[#This Row],[Mon]]="DOP",1,HLOOKUP(BD.PD7[[#This Row],[Mon]],$K$1:$L$2,2,FALSE))</f>
        <v>1</v>
      </c>
      <c r="M344" s="384">
        <v>9279.66</v>
      </c>
      <c r="N344" s="243">
        <f>BD.PD7[[#This Row],[Cant.]]*BD.PD7[[#This Row],[ Tasa ]]*BD.PD7[[#This Row],[ Precio Und.]]</f>
        <v>9279.66</v>
      </c>
      <c r="O344" s="386">
        <v>0</v>
      </c>
      <c r="P344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344" s="243">
        <f>BD.PD7[[#This Row],[Ppto. Orden Interna '[DOP']]]/HLOOKUP("USD",$K$1:$L$2,2,FALSE)</f>
        <v>142.76400000000001</v>
      </c>
      <c r="R344" s="381" t="s">
        <v>544</v>
      </c>
      <c r="S344" s="387"/>
      <c r="T344" s="387"/>
      <c r="U344" s="492" t="s">
        <v>542</v>
      </c>
      <c r="V344" s="493">
        <v>801673</v>
      </c>
      <c r="W344" s="494" t="s">
        <v>545</v>
      </c>
      <c r="X344" s="495">
        <v>21</v>
      </c>
      <c r="Y344" s="388">
        <v>1</v>
      </c>
      <c r="Z344" s="243">
        <f>BD.PD7[[#This Row],[Av.P1 '[%']]]*BD.PD7[[#This Row],[Ppto. Orden Interna '[DOP']]]</f>
        <v>9279.66</v>
      </c>
      <c r="AA344" s="249"/>
      <c r="AB344" s="389"/>
      <c r="AC344" s="243">
        <f>BD.PD7[[#This Row],[Av.P2 '[%']]]*BD.PD7[[#This Row],[Ppto. Orden Interna '[DOP']]]</f>
        <v>0</v>
      </c>
      <c r="AD344" s="249"/>
      <c r="AE344" s="389"/>
      <c r="AF344" s="243">
        <f>BD.PD7[[#This Row],[Av.P3 '[%']]]*BD.PD7[[#This Row],[Ppto. Orden Interna '[DOP']]]</f>
        <v>0</v>
      </c>
      <c r="AG344" s="243"/>
      <c r="AH344" s="243"/>
      <c r="AI344" s="243">
        <f>BD.PD7[[#This Row],[Av.P2 '[%']]]*BD.PD7[[#This Row],[Ppto. Orden Interna '[DOP']]]</f>
        <v>0</v>
      </c>
      <c r="AJ344" s="243"/>
      <c r="AK344" s="243"/>
      <c r="AL344" s="243">
        <f>BD.PD7[[#This Row],[Av.P2 '[%']]]*BD.PD7[[#This Row],[Ppto. Orden Interna '[DOP']]]</f>
        <v>0</v>
      </c>
      <c r="AM344" s="496">
        <f>BD.PD7[[#This Row],[Pago 3]]+BD.PD7[[#This Row],[Pago 2]]+BD.PD7[[#This Row],[Pago 1]]</f>
        <v>9279.66</v>
      </c>
      <c r="AN344" s="308" t="s">
        <v>244</v>
      </c>
      <c r="AO344" s="308" t="s">
        <v>245</v>
      </c>
      <c r="AP344" s="308" t="s">
        <v>246</v>
      </c>
      <c r="AQ344" s="308" t="s">
        <v>247</v>
      </c>
      <c r="AR344" s="308">
        <v>594</v>
      </c>
      <c r="AS344" s="308" t="s">
        <v>248</v>
      </c>
      <c r="AT344" s="249" t="s">
        <v>1277</v>
      </c>
      <c r="AU344" s="249" t="s">
        <v>92</v>
      </c>
    </row>
    <row r="345" spans="1:47" hidden="1" x14ac:dyDescent="0.3">
      <c r="A345" s="174">
        <v>8.01</v>
      </c>
      <c r="B345" s="231"/>
      <c r="C345" s="232" t="str">
        <f>VLOOKUP(BD.PD7[[#This Row],[Pos]],PPto[],3,FALSE)</f>
        <v>8.01 Gondolas</v>
      </c>
      <c r="D345" s="174" t="s">
        <v>23</v>
      </c>
      <c r="E345" s="305" t="str">
        <f>IF(BD.PD7[[#This Row],[.]]="*",VLOOKUP(BD.PD7[[#This Row],[Pos]],Presupuesto!A:H,7,FALSE),"")</f>
        <v/>
      </c>
      <c r="F345" s="506" t="s">
        <v>561</v>
      </c>
      <c r="G345" s="174" t="s">
        <v>1216</v>
      </c>
      <c r="H345" s="174"/>
      <c r="I345" s="497" t="s">
        <v>1223</v>
      </c>
      <c r="J345" s="382">
        <v>5</v>
      </c>
      <c r="K345" s="174" t="s">
        <v>260</v>
      </c>
      <c r="L345" s="383">
        <f>IF(BD.PD7[[#This Row],[Mon]]="DOP",1,HLOOKUP(BD.PD7[[#This Row],[Mon]],$K$1:$L$2,2,FALSE))</f>
        <v>1</v>
      </c>
      <c r="M345" s="384">
        <v>21271.19</v>
      </c>
      <c r="N345" s="243">
        <f>BD.PD7[[#This Row],[Cant.]]*BD.PD7[[#This Row],[ Tasa ]]*BD.PD7[[#This Row],[ Precio Und.]]</f>
        <v>106355.95</v>
      </c>
      <c r="O345" s="386">
        <v>0</v>
      </c>
      <c r="P345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345" s="243">
        <f>BD.PD7[[#This Row],[Ppto. Orden Interna '[DOP']]]/HLOOKUP("USD",$K$1:$L$2,2,FALSE)</f>
        <v>1636.2453846153846</v>
      </c>
      <c r="R345" s="381" t="s">
        <v>553</v>
      </c>
      <c r="S345" s="387"/>
      <c r="T345" s="387"/>
      <c r="U345" s="492" t="s">
        <v>542</v>
      </c>
      <c r="V345" s="493">
        <v>801673</v>
      </c>
      <c r="W345" s="494" t="s">
        <v>545</v>
      </c>
      <c r="X345" s="495">
        <v>21</v>
      </c>
      <c r="Y345" s="388">
        <v>1</v>
      </c>
      <c r="Z345" s="243">
        <f>BD.PD7[[#This Row],[Av.P1 '[%']]]*BD.PD7[[#This Row],[Ppto. Orden Interna '[DOP']]]</f>
        <v>106355.95</v>
      </c>
      <c r="AA345" s="249"/>
      <c r="AB345" s="389"/>
      <c r="AC345" s="243">
        <f>BD.PD7[[#This Row],[Av.P2 '[%']]]*BD.PD7[[#This Row],[Ppto. Orden Interna '[DOP']]]</f>
        <v>0</v>
      </c>
      <c r="AD345" s="249"/>
      <c r="AE345" s="389"/>
      <c r="AF345" s="243">
        <f>BD.PD7[[#This Row],[Av.P3 '[%']]]*BD.PD7[[#This Row],[Ppto. Orden Interna '[DOP']]]</f>
        <v>0</v>
      </c>
      <c r="AG345" s="243"/>
      <c r="AH345" s="243"/>
      <c r="AI345" s="243">
        <f>BD.PD7[[#This Row],[Av.P2 '[%']]]*BD.PD7[[#This Row],[Ppto. Orden Interna '[DOP']]]</f>
        <v>0</v>
      </c>
      <c r="AJ345" s="243"/>
      <c r="AK345" s="243"/>
      <c r="AL345" s="243">
        <f>BD.PD7[[#This Row],[Av.P2 '[%']]]*BD.PD7[[#This Row],[Ppto. Orden Interna '[DOP']]]</f>
        <v>0</v>
      </c>
      <c r="AM345" s="496">
        <f>BD.PD7[[#This Row],[Pago 3]]+BD.PD7[[#This Row],[Pago 2]]+BD.PD7[[#This Row],[Pago 1]]</f>
        <v>106355.95</v>
      </c>
      <c r="AN345" s="308" t="s">
        <v>244</v>
      </c>
      <c r="AO345" s="308" t="s">
        <v>245</v>
      </c>
      <c r="AP345" s="308" t="s">
        <v>246</v>
      </c>
      <c r="AQ345" s="308" t="s">
        <v>247</v>
      </c>
      <c r="AR345" s="308">
        <v>594</v>
      </c>
      <c r="AS345" s="308" t="s">
        <v>248</v>
      </c>
      <c r="AT345" s="249" t="s">
        <v>1277</v>
      </c>
      <c r="AU345" s="249" t="s">
        <v>92</v>
      </c>
    </row>
    <row r="346" spans="1:47" hidden="1" x14ac:dyDescent="0.3">
      <c r="A346" s="174">
        <v>8.01</v>
      </c>
      <c r="B346" s="231"/>
      <c r="C346" s="232" t="str">
        <f>VLOOKUP(BD.PD7[[#This Row],[Pos]],PPto[],3,FALSE)</f>
        <v>8.01 Gondolas</v>
      </c>
      <c r="D346" s="174" t="s">
        <v>23</v>
      </c>
      <c r="E346" s="305" t="str">
        <f>IF(BD.PD7[[#This Row],[.]]="*",VLOOKUP(BD.PD7[[#This Row],[Pos]],Presupuesto!A:H,7,FALSE),"")</f>
        <v/>
      </c>
      <c r="F346" s="527" t="s">
        <v>562</v>
      </c>
      <c r="G346" s="174" t="s">
        <v>1216</v>
      </c>
      <c r="H346" s="174"/>
      <c r="I346" s="497" t="s">
        <v>1223</v>
      </c>
      <c r="J346" s="382">
        <v>1</v>
      </c>
      <c r="K346" s="174" t="s">
        <v>260</v>
      </c>
      <c r="L346" s="383">
        <f>IF(BD.PD7[[#This Row],[Mon]]="DOP",1,HLOOKUP(BD.PD7[[#This Row],[Mon]],$K$1:$L$2,2,FALSE))</f>
        <v>1</v>
      </c>
      <c r="M346" s="384">
        <v>395000</v>
      </c>
      <c r="N346" s="243">
        <f>BD.PD7[[#This Row],[Cant.]]*BD.PD7[[#This Row],[ Tasa ]]*BD.PD7[[#This Row],[ Precio Und.]]</f>
        <v>395000</v>
      </c>
      <c r="O346" s="386">
        <v>0</v>
      </c>
      <c r="P346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346" s="243">
        <f>BD.PD7[[#This Row],[Ppto. Orden Interna '[DOP']]]/HLOOKUP("USD",$K$1:$L$2,2,FALSE)</f>
        <v>6076.9230769230771</v>
      </c>
      <c r="R346" s="381" t="s">
        <v>563</v>
      </c>
      <c r="S346" s="387"/>
      <c r="T346" s="387"/>
      <c r="U346" s="492" t="s">
        <v>542</v>
      </c>
      <c r="V346" s="493">
        <v>801673</v>
      </c>
      <c r="W346" s="494" t="s">
        <v>545</v>
      </c>
      <c r="X346" s="495">
        <v>21</v>
      </c>
      <c r="Y346" s="388">
        <v>1</v>
      </c>
      <c r="Z346" s="243">
        <f>BD.PD7[[#This Row],[Av.P1 '[%']]]*BD.PD7[[#This Row],[Ppto. Orden Interna '[DOP']]]</f>
        <v>395000</v>
      </c>
      <c r="AA346" s="495"/>
      <c r="AB346" s="388"/>
      <c r="AC346" s="243">
        <f>BD.PD7[[#This Row],[Av.P2 '[%']]]*BD.PD7[[#This Row],[Ppto. Orden Interna '[DOP']]]</f>
        <v>0</v>
      </c>
      <c r="AD346" s="249"/>
      <c r="AE346" s="389"/>
      <c r="AF346" s="243">
        <f>BD.PD7[[#This Row],[Av.P3 '[%']]]*BD.PD7[[#This Row],[Ppto. Orden Interna '[DOP']]]</f>
        <v>0</v>
      </c>
      <c r="AG346" s="243"/>
      <c r="AH346" s="243"/>
      <c r="AI346" s="243">
        <f>BD.PD7[[#This Row],[Av.P2 '[%']]]*BD.PD7[[#This Row],[Ppto. Orden Interna '[DOP']]]</f>
        <v>0</v>
      </c>
      <c r="AJ346" s="243"/>
      <c r="AK346" s="243"/>
      <c r="AL346" s="243">
        <f>BD.PD7[[#This Row],[Av.P2 '[%']]]*BD.PD7[[#This Row],[Ppto. Orden Interna '[DOP']]]</f>
        <v>0</v>
      </c>
      <c r="AM346" s="496">
        <f>BD.PD7[[#This Row],[Pago 3]]+BD.PD7[[#This Row],[Pago 2]]+BD.PD7[[#This Row],[Pago 1]]</f>
        <v>395000</v>
      </c>
      <c r="AN346" s="308" t="s">
        <v>244</v>
      </c>
      <c r="AO346" s="308" t="s">
        <v>245</v>
      </c>
      <c r="AP346" s="308" t="s">
        <v>246</v>
      </c>
      <c r="AQ346" s="308" t="s">
        <v>247</v>
      </c>
      <c r="AR346" s="308">
        <v>594</v>
      </c>
      <c r="AS346" s="308" t="s">
        <v>248</v>
      </c>
      <c r="AT346" s="249" t="s">
        <v>1277</v>
      </c>
      <c r="AU346" s="249" t="s">
        <v>92</v>
      </c>
    </row>
    <row r="347" spans="1:47" hidden="1" x14ac:dyDescent="0.3">
      <c r="A347" s="174">
        <v>8.01</v>
      </c>
      <c r="B347" s="231"/>
      <c r="C347" s="232" t="str">
        <f>VLOOKUP(BD.PD7[[#This Row],[Pos]],PPto[],3,FALSE)</f>
        <v>8.01 Gondolas</v>
      </c>
      <c r="D347" s="174" t="s">
        <v>23</v>
      </c>
      <c r="E347" s="305" t="str">
        <f>IF(BD.PD7[[#This Row],[.]]="*",VLOOKUP(BD.PD7[[#This Row],[Pos]],Presupuesto!A:H,7,FALSE),"")</f>
        <v/>
      </c>
      <c r="F347" s="527" t="s">
        <v>564</v>
      </c>
      <c r="G347" s="174" t="s">
        <v>1216</v>
      </c>
      <c r="H347" s="174"/>
      <c r="I347" s="497" t="s">
        <v>1223</v>
      </c>
      <c r="J347" s="382">
        <v>2</v>
      </c>
      <c r="K347" s="174" t="s">
        <v>260</v>
      </c>
      <c r="L347" s="383">
        <f>IF(BD.PD7[[#This Row],[Mon]]="DOP",1,HLOOKUP(BD.PD7[[#This Row],[Mon]],$K$1:$L$2,2,FALSE))</f>
        <v>1</v>
      </c>
      <c r="M347" s="384">
        <v>16356.2</v>
      </c>
      <c r="N347" s="243">
        <f>BD.PD7[[#This Row],[Cant.]]*BD.PD7[[#This Row],[ Tasa ]]*BD.PD7[[#This Row],[ Precio Und.]]</f>
        <v>32712.400000000001</v>
      </c>
      <c r="O347" s="386">
        <v>0</v>
      </c>
      <c r="P347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347" s="243">
        <f>BD.PD7[[#This Row],[Ppto. Orden Interna '[DOP']]]/HLOOKUP("USD",$K$1:$L$2,2,FALSE)</f>
        <v>503.26769230769236</v>
      </c>
      <c r="R347" s="381" t="s">
        <v>565</v>
      </c>
      <c r="S347" s="387"/>
      <c r="T347" s="387"/>
      <c r="U347" s="492" t="s">
        <v>542</v>
      </c>
      <c r="V347" s="493">
        <v>801673</v>
      </c>
      <c r="W347" s="494" t="s">
        <v>545</v>
      </c>
      <c r="X347" s="495">
        <v>21</v>
      </c>
      <c r="Y347" s="388">
        <v>1</v>
      </c>
      <c r="Z347" s="243">
        <f>BD.PD7[[#This Row],[Av.P1 '[%']]]*BD.PD7[[#This Row],[Ppto. Orden Interna '[DOP']]]</f>
        <v>32712.400000000001</v>
      </c>
      <c r="AA347" s="495"/>
      <c r="AB347" s="388"/>
      <c r="AC347" s="243">
        <f>BD.PD7[[#This Row],[Av.P2 '[%']]]*BD.PD7[[#This Row],[Ppto. Orden Interna '[DOP']]]</f>
        <v>0</v>
      </c>
      <c r="AD347" s="249"/>
      <c r="AE347" s="389"/>
      <c r="AF347" s="243">
        <f>BD.PD7[[#This Row],[Av.P3 '[%']]]*BD.PD7[[#This Row],[Ppto. Orden Interna '[DOP']]]</f>
        <v>0</v>
      </c>
      <c r="AG347" s="243"/>
      <c r="AH347" s="243"/>
      <c r="AI347" s="243">
        <f>BD.PD7[[#This Row],[Av.P2 '[%']]]*BD.PD7[[#This Row],[Ppto. Orden Interna '[DOP']]]</f>
        <v>0</v>
      </c>
      <c r="AJ347" s="243"/>
      <c r="AK347" s="243"/>
      <c r="AL347" s="243">
        <f>BD.PD7[[#This Row],[Av.P2 '[%']]]*BD.PD7[[#This Row],[Ppto. Orden Interna '[DOP']]]</f>
        <v>0</v>
      </c>
      <c r="AM347" s="496">
        <f>BD.PD7[[#This Row],[Pago 3]]+BD.PD7[[#This Row],[Pago 2]]+BD.PD7[[#This Row],[Pago 1]]</f>
        <v>32712.400000000001</v>
      </c>
      <c r="AN347" s="308" t="s">
        <v>244</v>
      </c>
      <c r="AO347" s="308" t="s">
        <v>245</v>
      </c>
      <c r="AP347" s="308" t="s">
        <v>246</v>
      </c>
      <c r="AQ347" s="308" t="s">
        <v>247</v>
      </c>
      <c r="AR347" s="308">
        <v>594</v>
      </c>
      <c r="AS347" s="308" t="s">
        <v>248</v>
      </c>
      <c r="AT347" s="249" t="s">
        <v>1277</v>
      </c>
      <c r="AU347" s="249" t="s">
        <v>92</v>
      </c>
    </row>
    <row r="348" spans="1:47" hidden="1" x14ac:dyDescent="0.3">
      <c r="A348" s="174">
        <v>8.01</v>
      </c>
      <c r="B348" s="231"/>
      <c r="C348" s="232" t="str">
        <f>VLOOKUP(BD.PD7[[#This Row],[Pos]],PPto[],3,FALSE)</f>
        <v>8.01 Gondolas</v>
      </c>
      <c r="D348" s="174" t="s">
        <v>23</v>
      </c>
      <c r="E348" s="305" t="str">
        <f>IF(BD.PD7[[#This Row],[.]]="*",VLOOKUP(BD.PD7[[#This Row],[Pos]],Presupuesto!A:H,7,FALSE),"")</f>
        <v/>
      </c>
      <c r="F348" s="219" t="s">
        <v>566</v>
      </c>
      <c r="G348" s="174" t="s">
        <v>1216</v>
      </c>
      <c r="H348" s="174"/>
      <c r="I348" s="497" t="s">
        <v>1223</v>
      </c>
      <c r="J348" s="382">
        <v>2</v>
      </c>
      <c r="K348" s="174" t="s">
        <v>260</v>
      </c>
      <c r="L348" s="383">
        <f>IF(BD.PD7[[#This Row],[Mon]]="DOP",1,HLOOKUP(BD.PD7[[#This Row],[Mon]],$K$1:$L$2,2,FALSE))</f>
        <v>1</v>
      </c>
      <c r="M348" s="384">
        <v>185000</v>
      </c>
      <c r="N348" s="243">
        <f>BD.PD7[[#This Row],[Cant.]]*BD.PD7[[#This Row],[ Tasa ]]*BD.PD7[[#This Row],[ Precio Und.]]</f>
        <v>370000</v>
      </c>
      <c r="O348" s="386">
        <v>0</v>
      </c>
      <c r="P348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348" s="243">
        <f>BD.PD7[[#This Row],[Ppto. Orden Interna '[DOP']]]/HLOOKUP("USD",$K$1:$L$2,2,FALSE)</f>
        <v>5692.3076923076924</v>
      </c>
      <c r="R348" s="381" t="s">
        <v>567</v>
      </c>
      <c r="S348" s="387"/>
      <c r="T348" s="387"/>
      <c r="U348" s="492" t="s">
        <v>542</v>
      </c>
      <c r="V348" s="493">
        <v>801673</v>
      </c>
      <c r="W348" s="494" t="s">
        <v>568</v>
      </c>
      <c r="X348" s="495">
        <v>18</v>
      </c>
      <c r="Y348" s="388">
        <v>0.6</v>
      </c>
      <c r="Z348" s="243">
        <f>BD.PD7[[#This Row],[Av.P1 '[%']]]*BD.PD7[[#This Row],[Ppto. Orden Interna '[DOP']]]</f>
        <v>222000</v>
      </c>
      <c r="AA348" s="495">
        <v>21</v>
      </c>
      <c r="AB348" s="388">
        <v>0.4</v>
      </c>
      <c r="AC348" s="243">
        <f>BD.PD7[[#This Row],[Av.P2 '[%']]]*BD.PD7[[#This Row],[Ppto. Orden Interna '[DOP']]]</f>
        <v>148000</v>
      </c>
      <c r="AD348" s="249"/>
      <c r="AE348" s="389"/>
      <c r="AF348" s="243">
        <f>BD.PD7[[#This Row],[Av.P3 '[%']]]*BD.PD7[[#This Row],[Ppto. Orden Interna '[DOP']]]</f>
        <v>0</v>
      </c>
      <c r="AG348" s="243"/>
      <c r="AH348" s="243"/>
      <c r="AI348" s="243">
        <f>BD.PD7[[#This Row],[Av.P2 '[%']]]*BD.PD7[[#This Row],[Ppto. Orden Interna '[DOP']]]</f>
        <v>148000</v>
      </c>
      <c r="AJ348" s="243"/>
      <c r="AK348" s="243"/>
      <c r="AL348" s="243">
        <f>BD.PD7[[#This Row],[Av.P2 '[%']]]*BD.PD7[[#This Row],[Ppto. Orden Interna '[DOP']]]</f>
        <v>148000</v>
      </c>
      <c r="AM348" s="496">
        <f>BD.PD7[[#This Row],[Pago 3]]+BD.PD7[[#This Row],[Pago 2]]+BD.PD7[[#This Row],[Pago 1]]</f>
        <v>370000</v>
      </c>
      <c r="AN348" s="308" t="s">
        <v>244</v>
      </c>
      <c r="AO348" s="308" t="s">
        <v>245</v>
      </c>
      <c r="AP348" s="308" t="s">
        <v>246</v>
      </c>
      <c r="AQ348" s="308" t="s">
        <v>247</v>
      </c>
      <c r="AR348" s="308">
        <v>594</v>
      </c>
      <c r="AS348" s="308" t="s">
        <v>248</v>
      </c>
      <c r="AT348" s="249" t="s">
        <v>1277</v>
      </c>
      <c r="AU348" s="249" t="s">
        <v>92</v>
      </c>
    </row>
    <row r="349" spans="1:47" hidden="1" x14ac:dyDescent="0.3">
      <c r="A349" s="174">
        <v>8.01</v>
      </c>
      <c r="B349" s="231"/>
      <c r="C349" s="232" t="str">
        <f>VLOOKUP(BD.PD7[[#This Row],[Pos]],PPto[],3,FALSE)</f>
        <v>8.01 Gondolas</v>
      </c>
      <c r="D349" s="174" t="s">
        <v>23</v>
      </c>
      <c r="E349" s="305" t="str">
        <f>IF(BD.PD7[[#This Row],[.]]="*",VLOOKUP(BD.PD7[[#This Row],[Pos]],Presupuesto!A:H,7,FALSE),"")</f>
        <v/>
      </c>
      <c r="F349" s="515" t="s">
        <v>569</v>
      </c>
      <c r="G349" s="174" t="s">
        <v>1216</v>
      </c>
      <c r="H349" s="174"/>
      <c r="I349" s="497" t="s">
        <v>1223</v>
      </c>
      <c r="J349" s="382">
        <v>1</v>
      </c>
      <c r="K349" s="174" t="s">
        <v>260</v>
      </c>
      <c r="L349" s="383">
        <f>IF(BD.PD7[[#This Row],[Mon]]="DOP",1,HLOOKUP(BD.PD7[[#This Row],[Mon]],$K$1:$L$2,2,FALSE))</f>
        <v>1</v>
      </c>
      <c r="M349" s="384">
        <v>150000</v>
      </c>
      <c r="N349" s="243">
        <f>BD.PD7[[#This Row],[Cant.]]*BD.PD7[[#This Row],[ Tasa ]]*BD.PD7[[#This Row],[ Precio Und.]]</f>
        <v>150000</v>
      </c>
      <c r="O349" s="386">
        <v>0</v>
      </c>
      <c r="P349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349" s="243">
        <f>BD.PD7[[#This Row],[Ppto. Orden Interna '[DOP']]]/HLOOKUP("USD",$K$1:$L$2,2,FALSE)</f>
        <v>2307.6923076923076</v>
      </c>
      <c r="R349" s="381" t="s">
        <v>567</v>
      </c>
      <c r="S349" s="387"/>
      <c r="T349" s="387"/>
      <c r="U349" s="492" t="s">
        <v>542</v>
      </c>
      <c r="V349" s="493">
        <v>801673</v>
      </c>
      <c r="W349" s="494" t="s">
        <v>568</v>
      </c>
      <c r="X349" s="495">
        <v>18</v>
      </c>
      <c r="Y349" s="388">
        <v>0.6</v>
      </c>
      <c r="Z349" s="243">
        <f>BD.PD7[[#This Row],[Av.P1 '[%']]]*BD.PD7[[#This Row],[Ppto. Orden Interna '[DOP']]]</f>
        <v>90000</v>
      </c>
      <c r="AA349" s="495">
        <v>21</v>
      </c>
      <c r="AB349" s="388">
        <v>0.4</v>
      </c>
      <c r="AC349" s="243">
        <f>BD.PD7[[#This Row],[Av.P2 '[%']]]*BD.PD7[[#This Row],[Ppto. Orden Interna '[DOP']]]</f>
        <v>60000</v>
      </c>
      <c r="AD349" s="249"/>
      <c r="AE349" s="389"/>
      <c r="AF349" s="243">
        <f>BD.PD7[[#This Row],[Av.P3 '[%']]]*BD.PD7[[#This Row],[Ppto. Orden Interna '[DOP']]]</f>
        <v>0</v>
      </c>
      <c r="AG349" s="243"/>
      <c r="AH349" s="243"/>
      <c r="AI349" s="243">
        <f>BD.PD7[[#This Row],[Av.P2 '[%']]]*BD.PD7[[#This Row],[Ppto. Orden Interna '[DOP']]]</f>
        <v>60000</v>
      </c>
      <c r="AJ349" s="243"/>
      <c r="AK349" s="243"/>
      <c r="AL349" s="243">
        <f>BD.PD7[[#This Row],[Av.P2 '[%']]]*BD.PD7[[#This Row],[Ppto. Orden Interna '[DOP']]]</f>
        <v>60000</v>
      </c>
      <c r="AM349" s="496">
        <f>BD.PD7[[#This Row],[Pago 3]]+BD.PD7[[#This Row],[Pago 2]]+BD.PD7[[#This Row],[Pago 1]]</f>
        <v>150000</v>
      </c>
      <c r="AN349" s="308" t="s">
        <v>244</v>
      </c>
      <c r="AO349" s="308" t="s">
        <v>245</v>
      </c>
      <c r="AP349" s="308" t="s">
        <v>246</v>
      </c>
      <c r="AQ349" s="308" t="s">
        <v>247</v>
      </c>
      <c r="AR349" s="308">
        <v>594</v>
      </c>
      <c r="AS349" s="308" t="s">
        <v>248</v>
      </c>
      <c r="AT349" s="249" t="s">
        <v>1277</v>
      </c>
      <c r="AU349" s="249" t="s">
        <v>92</v>
      </c>
    </row>
    <row r="350" spans="1:47" hidden="1" x14ac:dyDescent="0.3">
      <c r="A350" s="174">
        <v>8.02</v>
      </c>
      <c r="B350" s="231" t="s">
        <v>243</v>
      </c>
      <c r="C350" s="232" t="str">
        <f>VLOOKUP(BD.PD7[[#This Row],[Pos]],PPto[],3,FALSE)</f>
        <v>8.02 Checkout</v>
      </c>
      <c r="D350" s="233" t="s">
        <v>243</v>
      </c>
      <c r="E350" s="305">
        <f>IF(BD.PD7[[#This Row],[.]]="*",VLOOKUP(BD.PD7[[#This Row],[Pos]],Presupuesto!A:H,7,FALSE),"")</f>
        <v>40802.583238095242</v>
      </c>
      <c r="F350" s="234"/>
      <c r="G350" s="174"/>
      <c r="H350" s="174"/>
      <c r="I350" s="174"/>
      <c r="J350" s="392">
        <v>1</v>
      </c>
      <c r="K350" s="233" t="s">
        <v>117</v>
      </c>
      <c r="L350" s="383">
        <f>IF(BD.PD7[[#This Row],[Mon]]="DOP",1,HLOOKUP(BD.PD7[[#This Row],[Mon]],$K$1:$L$2,2,FALSE))</f>
        <v>65</v>
      </c>
      <c r="M350" s="490">
        <v>0</v>
      </c>
      <c r="N350" s="243">
        <f>BD.PD7[[#This Row],[Cant.]]*BD.PD7[[#This Row],[ Tasa ]]*BD.PD7[[#This Row],[ Precio Und.]]</f>
        <v>0</v>
      </c>
      <c r="O350" s="491">
        <v>0</v>
      </c>
      <c r="P350" s="243">
        <f>IF(BD.PD7[[#This Row],[Liquid. '[%']]]&lt;&gt;0,(BD.PD7[[#This Row],[Valor Neto '[DOP']]]*BD.PD7[[#This Row],[Liquid. '[%']]])+BD.PD7[[#This Row],[Valor Neto '[DOP']]],BD.PD7[[#This Row],[Valor Neto '[DOP']]])</f>
        <v>0</v>
      </c>
      <c r="Q350" s="243">
        <f>BD.PD7[[#This Row],[Ppto. Orden Interna '[DOP']]]/HLOOKUP("USD",$K$1:$L$2,2,FALSE)</f>
        <v>0</v>
      </c>
      <c r="R350" s="381"/>
      <c r="S350" s="387"/>
      <c r="T350" s="387"/>
      <c r="U350" s="492" t="s">
        <v>542</v>
      </c>
      <c r="V350" s="493">
        <v>801673</v>
      </c>
      <c r="W350" s="494"/>
      <c r="X350" s="495"/>
      <c r="Y350" s="388"/>
      <c r="Z350" s="243">
        <f>BD.PD7[[#This Row],[Av.P1 '[%']]]*BD.PD7[[#This Row],[Ppto. Orden Interna '[DOP']]]</f>
        <v>0</v>
      </c>
      <c r="AA350" s="249"/>
      <c r="AB350" s="389"/>
      <c r="AC350" s="243">
        <f>BD.PD7[[#This Row],[Av.P2 '[%']]]*BD.PD7[[#This Row],[Ppto. Orden Interna '[DOP']]]</f>
        <v>0</v>
      </c>
      <c r="AD350" s="249"/>
      <c r="AE350" s="389"/>
      <c r="AF350" s="243">
        <f>BD.PD7[[#This Row],[Av.P3 '[%']]]*BD.PD7[[#This Row],[Ppto. Orden Interna '[DOP']]]</f>
        <v>0</v>
      </c>
      <c r="AG350" s="243"/>
      <c r="AH350" s="243"/>
      <c r="AI350" s="243">
        <f>BD.PD7[[#This Row],[Av.P2 '[%']]]*BD.PD7[[#This Row],[Ppto. Orden Interna '[DOP']]]</f>
        <v>0</v>
      </c>
      <c r="AJ350" s="243"/>
      <c r="AK350" s="243"/>
      <c r="AL350" s="243">
        <f>BD.PD7[[#This Row],[Av.P2 '[%']]]*BD.PD7[[#This Row],[Ppto. Orden Interna '[DOP']]]</f>
        <v>0</v>
      </c>
      <c r="AM350" s="496">
        <f>BD.PD7[[#This Row],[Pago 3]]+BD.PD7[[#This Row],[Pago 2]]+BD.PD7[[#This Row],[Pago 1]]</f>
        <v>0</v>
      </c>
      <c r="AN350" s="308" t="s">
        <v>244</v>
      </c>
      <c r="AO350" s="308" t="s">
        <v>245</v>
      </c>
      <c r="AP350" s="308" t="s">
        <v>246</v>
      </c>
      <c r="AQ350" s="308" t="s">
        <v>247</v>
      </c>
      <c r="AR350" s="308">
        <v>594</v>
      </c>
      <c r="AS350" s="308" t="s">
        <v>248</v>
      </c>
      <c r="AT350" s="249" t="s">
        <v>1277</v>
      </c>
      <c r="AU350" s="249" t="s">
        <v>92</v>
      </c>
    </row>
    <row r="351" spans="1:47" hidden="1" x14ac:dyDescent="0.3">
      <c r="A351" s="174">
        <v>8.02</v>
      </c>
      <c r="B351" s="231"/>
      <c r="C351" s="232" t="str">
        <f>VLOOKUP(BD.PD7[[#This Row],[Pos]],PPto[],3,FALSE)</f>
        <v>8.02 Checkout</v>
      </c>
      <c r="D351" s="174" t="s">
        <v>23</v>
      </c>
      <c r="E351" s="305" t="str">
        <f>IF(BD.PD7[[#This Row],[.]]="*",VLOOKUP(BD.PD7[[#This Row],[Pos]],Presupuesto!A:H,7,FALSE),"")</f>
        <v/>
      </c>
      <c r="F351" s="527" t="s">
        <v>570</v>
      </c>
      <c r="G351" s="174" t="s">
        <v>1219</v>
      </c>
      <c r="H351" s="174">
        <v>4600074020</v>
      </c>
      <c r="I351" s="497" t="s">
        <v>1223</v>
      </c>
      <c r="J351" s="382">
        <v>12</v>
      </c>
      <c r="K351" s="174" t="s">
        <v>189</v>
      </c>
      <c r="L351" s="383">
        <f>IF(BD.PD7[[#This Row],[Mon]]="DOP",1,HLOOKUP(BD.PD7[[#This Row],[Mon]],$K$1:$L$2,2,FALSE))</f>
        <v>77</v>
      </c>
      <c r="M351" s="384">
        <v>1603.17</v>
      </c>
      <c r="N351" s="243">
        <f>BD.PD7[[#This Row],[Cant.]]*BD.PD7[[#This Row],[ Tasa ]]*BD.PD7[[#This Row],[ Precio Und.]]</f>
        <v>1481329.08</v>
      </c>
      <c r="O351" s="386">
        <v>0.35</v>
      </c>
      <c r="P351" s="243">
        <f>IF(BD.PD7[[#This Row],[Liquid. '[%']]]&lt;&gt;0,(BD.PD7[[#This Row],[Valor Neto '[DOP']]]*BD.PD7[[#This Row],[Liquid. '[%']]])+BD.PD7[[#This Row],[Valor Neto '[DOP']]],BD.PD7[[#This Row],[Valor Neto '[DOP']]])</f>
        <v>1999794.2580000001</v>
      </c>
      <c r="Q351" s="243">
        <f>BD.PD7[[#This Row],[Ppto. Orden Interna '[DOP']]]/HLOOKUP("USD",$K$1:$L$2,2,FALSE)</f>
        <v>30766.06550769231</v>
      </c>
      <c r="R351" s="381" t="s">
        <v>547</v>
      </c>
      <c r="S351" s="387"/>
      <c r="T351" s="387"/>
      <c r="U351" s="492" t="s">
        <v>542</v>
      </c>
      <c r="V351" s="493">
        <v>801673</v>
      </c>
      <c r="W351" s="402" t="s">
        <v>547</v>
      </c>
      <c r="X351" s="528">
        <v>9</v>
      </c>
      <c r="Y351" s="388">
        <v>1</v>
      </c>
      <c r="Z351" s="243">
        <f>BD.PD7[[#This Row],[Av.P1 '[%']]]*BD.PD7[[#This Row],[Ppto. Orden Interna '[DOP']]]</f>
        <v>1999794.2580000001</v>
      </c>
      <c r="AA351" s="495"/>
      <c r="AB351" s="388"/>
      <c r="AC351" s="243">
        <f>BD.PD7[[#This Row],[Av.P2 '[%']]]*BD.PD7[[#This Row],[Ppto. Orden Interna '[DOP']]]</f>
        <v>0</v>
      </c>
      <c r="AD351" s="249"/>
      <c r="AE351" s="389"/>
      <c r="AF351" s="243">
        <f>BD.PD7[[#This Row],[Av.P3 '[%']]]*BD.PD7[[#This Row],[Ppto. Orden Interna '[DOP']]]</f>
        <v>0</v>
      </c>
      <c r="AG351" s="243"/>
      <c r="AH351" s="243"/>
      <c r="AI351" s="243">
        <f>BD.PD7[[#This Row],[Av.P2 '[%']]]*BD.PD7[[#This Row],[Ppto. Orden Interna '[DOP']]]</f>
        <v>0</v>
      </c>
      <c r="AJ351" s="243"/>
      <c r="AK351" s="243"/>
      <c r="AL351" s="243">
        <f>BD.PD7[[#This Row],[Av.P2 '[%']]]*BD.PD7[[#This Row],[Ppto. Orden Interna '[DOP']]]</f>
        <v>0</v>
      </c>
      <c r="AM351" s="496">
        <f>BD.PD7[[#This Row],[Pago 3]]+BD.PD7[[#This Row],[Pago 2]]+BD.PD7[[#This Row],[Pago 1]]</f>
        <v>1999794.2580000001</v>
      </c>
      <c r="AN351" s="308" t="s">
        <v>244</v>
      </c>
      <c r="AO351" s="308" t="s">
        <v>245</v>
      </c>
      <c r="AP351" s="308" t="s">
        <v>246</v>
      </c>
      <c r="AQ351" s="308" t="s">
        <v>247</v>
      </c>
      <c r="AR351" s="308">
        <v>594</v>
      </c>
      <c r="AS351" s="308" t="s">
        <v>248</v>
      </c>
      <c r="AT351" s="249" t="s">
        <v>1277</v>
      </c>
      <c r="AU351" s="249" t="s">
        <v>92</v>
      </c>
    </row>
    <row r="352" spans="1:47" hidden="1" x14ac:dyDescent="0.3">
      <c r="A352" s="174">
        <v>8.02</v>
      </c>
      <c r="B352" s="231"/>
      <c r="C352" s="232" t="str">
        <f>VLOOKUP(BD.PD7[[#This Row],[Pos]],PPto[],3,FALSE)</f>
        <v>8.02 Checkout</v>
      </c>
      <c r="D352" s="174" t="s">
        <v>23</v>
      </c>
      <c r="E352" s="305" t="str">
        <f>IF(BD.PD7[[#This Row],[.]]="*",VLOOKUP(BD.PD7[[#This Row],[Pos]],Presupuesto!A:H,7,FALSE),"")</f>
        <v/>
      </c>
      <c r="F352" s="515" t="s">
        <v>571</v>
      </c>
      <c r="G352" s="174" t="s">
        <v>1219</v>
      </c>
      <c r="H352" s="174">
        <v>4600074020</v>
      </c>
      <c r="I352" s="497" t="s">
        <v>1223</v>
      </c>
      <c r="J352" s="382">
        <v>8</v>
      </c>
      <c r="K352" s="174" t="s">
        <v>189</v>
      </c>
      <c r="L352" s="383">
        <f>IF(BD.PD7[[#This Row],[Mon]]="DOP",1,HLOOKUP(BD.PD7[[#This Row],[Mon]],$K$1:$L$2,2,FALSE))</f>
        <v>77</v>
      </c>
      <c r="M352" s="384">
        <v>981.48</v>
      </c>
      <c r="N352" s="243">
        <f>BD.PD7[[#This Row],[Cant.]]*BD.PD7[[#This Row],[ Tasa ]]*BD.PD7[[#This Row],[ Precio Und.]]</f>
        <v>604591.68000000005</v>
      </c>
      <c r="O352" s="386">
        <v>0.35</v>
      </c>
      <c r="P352" s="243">
        <f>IF(BD.PD7[[#This Row],[Liquid. '[%']]]&lt;&gt;0,(BD.PD7[[#This Row],[Valor Neto '[DOP']]]*BD.PD7[[#This Row],[Liquid. '[%']]])+BD.PD7[[#This Row],[Valor Neto '[DOP']]],BD.PD7[[#This Row],[Valor Neto '[DOP']]])</f>
        <v>816198.76800000004</v>
      </c>
      <c r="Q352" s="243">
        <f>BD.PD7[[#This Row],[Ppto. Orden Interna '[DOP']]]/HLOOKUP("USD",$K$1:$L$2,2,FALSE)</f>
        <v>12556.904123076923</v>
      </c>
      <c r="R352" s="381" t="s">
        <v>547</v>
      </c>
      <c r="S352" s="387"/>
      <c r="T352" s="387"/>
      <c r="U352" s="492" t="s">
        <v>542</v>
      </c>
      <c r="V352" s="493">
        <v>801673</v>
      </c>
      <c r="W352" s="402" t="s">
        <v>547</v>
      </c>
      <c r="X352" s="528">
        <v>9</v>
      </c>
      <c r="Y352" s="388">
        <v>1</v>
      </c>
      <c r="Z352" s="243">
        <f>BD.PD7[[#This Row],[Av.P1 '[%']]]*BD.PD7[[#This Row],[Ppto. Orden Interna '[DOP']]]</f>
        <v>816198.76800000004</v>
      </c>
      <c r="AA352" s="495"/>
      <c r="AB352" s="388"/>
      <c r="AC352" s="243">
        <f>BD.PD7[[#This Row],[Av.P2 '[%']]]*BD.PD7[[#This Row],[Ppto. Orden Interna '[DOP']]]</f>
        <v>0</v>
      </c>
      <c r="AD352" s="249"/>
      <c r="AE352" s="389"/>
      <c r="AF352" s="243">
        <f>BD.PD7[[#This Row],[Av.P3 '[%']]]*BD.PD7[[#This Row],[Ppto. Orden Interna '[DOP']]]</f>
        <v>0</v>
      </c>
      <c r="AG352" s="243"/>
      <c r="AH352" s="243"/>
      <c r="AI352" s="243">
        <f>BD.PD7[[#This Row],[Av.P2 '[%']]]*BD.PD7[[#This Row],[Ppto. Orden Interna '[DOP']]]</f>
        <v>0</v>
      </c>
      <c r="AJ352" s="243"/>
      <c r="AK352" s="243"/>
      <c r="AL352" s="243">
        <f>BD.PD7[[#This Row],[Av.P2 '[%']]]*BD.PD7[[#This Row],[Ppto. Orden Interna '[DOP']]]</f>
        <v>0</v>
      </c>
      <c r="AM352" s="496">
        <f>BD.PD7[[#This Row],[Pago 3]]+BD.PD7[[#This Row],[Pago 2]]+BD.PD7[[#This Row],[Pago 1]]</f>
        <v>816198.76800000004</v>
      </c>
      <c r="AN352" s="308" t="s">
        <v>244</v>
      </c>
      <c r="AO352" s="308" t="s">
        <v>245</v>
      </c>
      <c r="AP352" s="308" t="s">
        <v>246</v>
      </c>
      <c r="AQ352" s="308" t="s">
        <v>247</v>
      </c>
      <c r="AR352" s="308">
        <v>594</v>
      </c>
      <c r="AS352" s="308" t="s">
        <v>248</v>
      </c>
      <c r="AT352" s="249" t="s">
        <v>1277</v>
      </c>
      <c r="AU352" s="249" t="s">
        <v>92</v>
      </c>
    </row>
    <row r="353" spans="1:47" hidden="1" x14ac:dyDescent="0.3">
      <c r="A353" s="174">
        <v>8.02</v>
      </c>
      <c r="B353" s="231"/>
      <c r="C353" s="232" t="str">
        <f>VLOOKUP(BD.PD7[[#This Row],[Pos]],PPto[],3,FALSE)</f>
        <v>8.02 Checkout</v>
      </c>
      <c r="D353" s="174" t="s">
        <v>23</v>
      </c>
      <c r="E353" s="305" t="str">
        <f>IF(BD.PD7[[#This Row],[.]]="*",VLOOKUP(BD.PD7[[#This Row],[Pos]],Presupuesto!A:H,7,FALSE),"")</f>
        <v/>
      </c>
      <c r="F353" s="529" t="s">
        <v>572</v>
      </c>
      <c r="G353" s="174"/>
      <c r="H353" s="174"/>
      <c r="I353" s="497" t="s">
        <v>1223</v>
      </c>
      <c r="J353" s="382">
        <v>0</v>
      </c>
      <c r="K353" s="174" t="s">
        <v>260</v>
      </c>
      <c r="L353" s="383">
        <f>IF(BD.PD7[[#This Row],[Mon]]="DOP",1,HLOOKUP(BD.PD7[[#This Row],[Mon]],$K$1:$L$2,2,FALSE))</f>
        <v>1</v>
      </c>
      <c r="M353" s="384">
        <v>0</v>
      </c>
      <c r="N353" s="243">
        <f>BD.PD7[[#This Row],[Cant.]]*BD.PD7[[#This Row],[ Tasa ]]*BD.PD7[[#This Row],[ Precio Und.]]</f>
        <v>0</v>
      </c>
      <c r="O353" s="386">
        <v>0</v>
      </c>
      <c r="P353" s="243">
        <f>IF(BD.PD7[[#This Row],[Liquid. '[%']]]&lt;&gt;0,(BD.PD7[[#This Row],[Valor Neto '[DOP']]]*BD.PD7[[#This Row],[Liquid. '[%']]])+BD.PD7[[#This Row],[Valor Neto '[DOP']]],BD.PD7[[#This Row],[Valor Neto '[DOP']]])</f>
        <v>0</v>
      </c>
      <c r="Q353" s="243">
        <f>BD.PD7[[#This Row],[Ppto. Orden Interna '[DOP']]]/HLOOKUP("USD",$K$1:$L$2,2,FALSE)</f>
        <v>0</v>
      </c>
      <c r="R353" s="381" t="s">
        <v>573</v>
      </c>
      <c r="S353" s="387"/>
      <c r="T353" s="387"/>
      <c r="U353" s="492" t="s">
        <v>542</v>
      </c>
      <c r="V353" s="493">
        <v>801673</v>
      </c>
      <c r="W353" s="494"/>
      <c r="X353" s="495"/>
      <c r="Y353" s="388"/>
      <c r="Z353" s="243">
        <f>BD.PD7[[#This Row],[Av.P1 '[%']]]*BD.PD7[[#This Row],[Ppto. Orden Interna '[DOP']]]</f>
        <v>0</v>
      </c>
      <c r="AA353" s="249"/>
      <c r="AB353" s="389"/>
      <c r="AC353" s="243">
        <f>BD.PD7[[#This Row],[Av.P2 '[%']]]*BD.PD7[[#This Row],[Ppto. Orden Interna '[DOP']]]</f>
        <v>0</v>
      </c>
      <c r="AD353" s="249"/>
      <c r="AE353" s="389"/>
      <c r="AF353" s="243">
        <f>BD.PD7[[#This Row],[Av.P3 '[%']]]*BD.PD7[[#This Row],[Ppto. Orden Interna '[DOP']]]</f>
        <v>0</v>
      </c>
      <c r="AG353" s="243"/>
      <c r="AH353" s="243"/>
      <c r="AI353" s="243">
        <f>BD.PD7[[#This Row],[Av.P2 '[%']]]*BD.PD7[[#This Row],[Ppto. Orden Interna '[DOP']]]</f>
        <v>0</v>
      </c>
      <c r="AJ353" s="243"/>
      <c r="AK353" s="243"/>
      <c r="AL353" s="243">
        <f>BD.PD7[[#This Row],[Av.P2 '[%']]]*BD.PD7[[#This Row],[Ppto. Orden Interna '[DOP']]]</f>
        <v>0</v>
      </c>
      <c r="AM353" s="496">
        <f>BD.PD7[[#This Row],[Pago 3]]+BD.PD7[[#This Row],[Pago 2]]+BD.PD7[[#This Row],[Pago 1]]</f>
        <v>0</v>
      </c>
      <c r="AN353" s="308" t="s">
        <v>244</v>
      </c>
      <c r="AO353" s="308" t="s">
        <v>245</v>
      </c>
      <c r="AP353" s="308" t="s">
        <v>246</v>
      </c>
      <c r="AQ353" s="308" t="s">
        <v>247</v>
      </c>
      <c r="AR353" s="308">
        <v>594</v>
      </c>
      <c r="AS353" s="308" t="s">
        <v>248</v>
      </c>
      <c r="AT353" s="249" t="s">
        <v>1277</v>
      </c>
      <c r="AU353" s="249" t="s">
        <v>92</v>
      </c>
    </row>
    <row r="354" spans="1:47" hidden="1" x14ac:dyDescent="0.3">
      <c r="A354" s="174">
        <v>8.0299999999999994</v>
      </c>
      <c r="B354" s="231" t="s">
        <v>243</v>
      </c>
      <c r="C354" s="232" t="str">
        <f>VLOOKUP(BD.PD7[[#This Row],[Pos]],PPto[],3,FALSE)</f>
        <v>8.03 Carritos, Canastas y Accesorios</v>
      </c>
      <c r="D354" s="233" t="s">
        <v>243</v>
      </c>
      <c r="E354" s="305">
        <f>IF(BD.PD7[[#This Row],[.]]="*",VLOOKUP(BD.PD7[[#This Row],[Pos]],Presupuesto!A:H,7,FALSE),"")</f>
        <v>46216.860040321582</v>
      </c>
      <c r="F354" s="234"/>
      <c r="G354" s="174"/>
      <c r="H354" s="174"/>
      <c r="I354" s="174"/>
      <c r="J354" s="392">
        <v>1</v>
      </c>
      <c r="K354" s="233" t="s">
        <v>117</v>
      </c>
      <c r="L354" s="383">
        <f>IF(BD.PD7[[#This Row],[Mon]]="DOP",1,HLOOKUP(BD.PD7[[#This Row],[Mon]],$K$1:$L$2,2,FALSE))</f>
        <v>65</v>
      </c>
      <c r="M354" s="490">
        <v>0</v>
      </c>
      <c r="N354" s="243">
        <f>BD.PD7[[#This Row],[Cant.]]*BD.PD7[[#This Row],[ Tasa ]]*BD.PD7[[#This Row],[ Precio Und.]]</f>
        <v>0</v>
      </c>
      <c r="O354" s="491">
        <v>0</v>
      </c>
      <c r="P354" s="243">
        <f>IF(BD.PD7[[#This Row],[Liquid. '[%']]]&lt;&gt;0,(BD.PD7[[#This Row],[Valor Neto '[DOP']]]*BD.PD7[[#This Row],[Liquid. '[%']]])+BD.PD7[[#This Row],[Valor Neto '[DOP']]],BD.PD7[[#This Row],[Valor Neto '[DOP']]])</f>
        <v>0</v>
      </c>
      <c r="Q354" s="243">
        <f>BD.PD7[[#This Row],[Ppto. Orden Interna '[DOP']]]/HLOOKUP("USD",$K$1:$L$2,2,FALSE)</f>
        <v>0</v>
      </c>
      <c r="R354" s="381"/>
      <c r="S354" s="387"/>
      <c r="T354" s="387"/>
      <c r="U354" s="492" t="s">
        <v>542</v>
      </c>
      <c r="V354" s="493">
        <v>801673</v>
      </c>
      <c r="W354" s="494"/>
      <c r="X354" s="495"/>
      <c r="Y354" s="388"/>
      <c r="Z354" s="243">
        <f>BD.PD7[[#This Row],[Av.P1 '[%']]]*BD.PD7[[#This Row],[Ppto. Orden Interna '[DOP']]]</f>
        <v>0</v>
      </c>
      <c r="AA354" s="249"/>
      <c r="AB354" s="389"/>
      <c r="AC354" s="243">
        <f>BD.PD7[[#This Row],[Av.P2 '[%']]]*BD.PD7[[#This Row],[Ppto. Orden Interna '[DOP']]]</f>
        <v>0</v>
      </c>
      <c r="AD354" s="249"/>
      <c r="AE354" s="389"/>
      <c r="AF354" s="243">
        <f>BD.PD7[[#This Row],[Av.P3 '[%']]]*BD.PD7[[#This Row],[Ppto. Orden Interna '[DOP']]]</f>
        <v>0</v>
      </c>
      <c r="AG354" s="243"/>
      <c r="AH354" s="243"/>
      <c r="AI354" s="243">
        <f>BD.PD7[[#This Row],[Av.P2 '[%']]]*BD.PD7[[#This Row],[Ppto. Orden Interna '[DOP']]]</f>
        <v>0</v>
      </c>
      <c r="AJ354" s="243"/>
      <c r="AK354" s="243"/>
      <c r="AL354" s="243">
        <f>BD.PD7[[#This Row],[Av.P2 '[%']]]*BD.PD7[[#This Row],[Ppto. Orden Interna '[DOP']]]</f>
        <v>0</v>
      </c>
      <c r="AM354" s="496">
        <f>BD.PD7[[#This Row],[Pago 3]]+BD.PD7[[#This Row],[Pago 2]]+BD.PD7[[#This Row],[Pago 1]]</f>
        <v>0</v>
      </c>
      <c r="AN354" s="308" t="s">
        <v>244</v>
      </c>
      <c r="AO354" s="308" t="s">
        <v>245</v>
      </c>
      <c r="AP354" s="308" t="s">
        <v>246</v>
      </c>
      <c r="AQ354" s="308" t="s">
        <v>247</v>
      </c>
      <c r="AR354" s="308">
        <v>594</v>
      </c>
      <c r="AS354" s="308" t="s">
        <v>248</v>
      </c>
      <c r="AT354" s="249" t="s">
        <v>1277</v>
      </c>
      <c r="AU354" s="249" t="s">
        <v>92</v>
      </c>
    </row>
    <row r="355" spans="1:47" hidden="1" x14ac:dyDescent="0.3">
      <c r="A355" s="174">
        <v>8.0299999999999994</v>
      </c>
      <c r="B355" s="231"/>
      <c r="C355" s="232" t="str">
        <f>VLOOKUP(BD.PD7[[#This Row],[Pos]],PPto[],3,FALSE)</f>
        <v>8.03 Carritos, Canastas y Accesorios</v>
      </c>
      <c r="D355" s="174" t="s">
        <v>23</v>
      </c>
      <c r="E355" s="305" t="str">
        <f>IF(BD.PD7[[#This Row],[.]]="*",VLOOKUP(BD.PD7[[#This Row],[Pos]],Presupuesto!A:H,7,FALSE),"")</f>
        <v/>
      </c>
      <c r="F355" s="234" t="s">
        <v>574</v>
      </c>
      <c r="G355" s="174" t="s">
        <v>1216</v>
      </c>
      <c r="H355" s="174"/>
      <c r="I355" s="497" t="s">
        <v>1223</v>
      </c>
      <c r="J355" s="382">
        <v>60</v>
      </c>
      <c r="K355" s="174" t="s">
        <v>260</v>
      </c>
      <c r="L355" s="383">
        <f>IF(BD.PD7[[#This Row],[Mon]]="DOP",1,HLOOKUP(BD.PD7[[#This Row],[Mon]],$K$1:$L$2,2,FALSE))</f>
        <v>1</v>
      </c>
      <c r="M355" s="384">
        <v>1438.7834523809524</v>
      </c>
      <c r="N355" s="243">
        <f>BD.PD7[[#This Row],[Cant.]]*BD.PD7[[#This Row],[ Tasa ]]*BD.PD7[[#This Row],[ Precio Und.]]</f>
        <v>86327.007142857154</v>
      </c>
      <c r="O355" s="386">
        <v>0.3</v>
      </c>
      <c r="P355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355" s="243">
        <f>BD.PD7[[#This Row],[Ppto. Orden Interna '[DOP']]]/HLOOKUP("USD",$K$1:$L$2,2,FALSE)</f>
        <v>1726.5401428571429</v>
      </c>
      <c r="R355" s="381" t="s">
        <v>575</v>
      </c>
      <c r="S355" s="387"/>
      <c r="T355" s="387"/>
      <c r="U355" s="492" t="s">
        <v>542</v>
      </c>
      <c r="V355" s="493">
        <v>801673</v>
      </c>
      <c r="W355" s="494" t="s">
        <v>576</v>
      </c>
      <c r="X355" s="495">
        <v>16</v>
      </c>
      <c r="Y355" s="388">
        <v>0.5</v>
      </c>
      <c r="Z355" s="243">
        <f>BD.PD7[[#This Row],[Av.P1 '[%']]]*BD.PD7[[#This Row],[Ppto. Orden Interna '[DOP']]]</f>
        <v>56112.554642857147</v>
      </c>
      <c r="AA355" s="495">
        <v>18</v>
      </c>
      <c r="AB355" s="388">
        <v>0.5</v>
      </c>
      <c r="AC355" s="243">
        <f>BD.PD7[[#This Row],[Av.P2 '[%']]]*BD.PD7[[#This Row],[Ppto. Orden Interna '[DOP']]]</f>
        <v>56112.554642857147</v>
      </c>
      <c r="AD355" s="249"/>
      <c r="AE355" s="389"/>
      <c r="AF355" s="243">
        <f>BD.PD7[[#This Row],[Av.P3 '[%']]]*BD.PD7[[#This Row],[Ppto. Orden Interna '[DOP']]]</f>
        <v>0</v>
      </c>
      <c r="AG355" s="243"/>
      <c r="AH355" s="243"/>
      <c r="AI355" s="243">
        <f>BD.PD7[[#This Row],[Av.P2 '[%']]]*BD.PD7[[#This Row],[Ppto. Orden Interna '[DOP']]]</f>
        <v>56112.554642857147</v>
      </c>
      <c r="AJ355" s="243"/>
      <c r="AK355" s="243"/>
      <c r="AL355" s="243">
        <f>BD.PD7[[#This Row],[Av.P2 '[%']]]*BD.PD7[[#This Row],[Ppto. Orden Interna '[DOP']]]</f>
        <v>56112.554642857147</v>
      </c>
      <c r="AM355" s="496">
        <f>BD.PD7[[#This Row],[Pago 3]]+BD.PD7[[#This Row],[Pago 2]]+BD.PD7[[#This Row],[Pago 1]]</f>
        <v>112225.10928571429</v>
      </c>
      <c r="AN355" s="308" t="s">
        <v>244</v>
      </c>
      <c r="AO355" s="308" t="s">
        <v>245</v>
      </c>
      <c r="AP355" s="308" t="s">
        <v>246</v>
      </c>
      <c r="AQ355" s="308" t="s">
        <v>247</v>
      </c>
      <c r="AR355" s="308">
        <v>594</v>
      </c>
      <c r="AS355" s="308" t="s">
        <v>248</v>
      </c>
      <c r="AT355" s="249" t="s">
        <v>1277</v>
      </c>
      <c r="AU355" s="249" t="s">
        <v>92</v>
      </c>
    </row>
    <row r="356" spans="1:47" hidden="1" x14ac:dyDescent="0.3">
      <c r="A356" s="174">
        <v>8.0299999999999994</v>
      </c>
      <c r="B356" s="231"/>
      <c r="C356" s="232" t="str">
        <f>VLOOKUP(BD.PD7[[#This Row],[Pos]],PPto[],3,FALSE)</f>
        <v>8.03 Carritos, Canastas y Accesorios</v>
      </c>
      <c r="D356" s="174" t="s">
        <v>23</v>
      </c>
      <c r="E356" s="305" t="str">
        <f>IF(BD.PD7[[#This Row],[.]]="*",VLOOKUP(BD.PD7[[#This Row],[Pos]],Presupuesto!A:H,7,FALSE),"")</f>
        <v/>
      </c>
      <c r="F356" s="234" t="s">
        <v>577</v>
      </c>
      <c r="G356" s="174" t="s">
        <v>1216</v>
      </c>
      <c r="H356" s="174"/>
      <c r="I356" s="497" t="s">
        <v>1223</v>
      </c>
      <c r="J356" s="382">
        <v>2</v>
      </c>
      <c r="K356" s="174" t="s">
        <v>260</v>
      </c>
      <c r="L356" s="383">
        <f>IF(BD.PD7[[#This Row],[Mon]]="DOP",1,HLOOKUP(BD.PD7[[#This Row],[Mon]],$K$1:$L$2,2,FALSE))</f>
        <v>1</v>
      </c>
      <c r="M356" s="384">
        <v>76528.710000000006</v>
      </c>
      <c r="N356" s="243">
        <f>BD.PD7[[#This Row],[Cant.]]*BD.PD7[[#This Row],[ Tasa ]]*BD.PD7[[#This Row],[ Precio Und.]]</f>
        <v>153057.42000000001</v>
      </c>
      <c r="O356" s="386">
        <v>0.3</v>
      </c>
      <c r="P356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356" s="243">
        <f>BD.PD7[[#This Row],[Ppto. Orden Interna '[DOP']]]/HLOOKUP("USD",$K$1:$L$2,2,FALSE)</f>
        <v>3061.1484</v>
      </c>
      <c r="R356" s="381" t="s">
        <v>575</v>
      </c>
      <c r="S356" s="387"/>
      <c r="T356" s="387"/>
      <c r="U356" s="492" t="s">
        <v>542</v>
      </c>
      <c r="V356" s="493">
        <v>801673</v>
      </c>
      <c r="W356" s="494" t="s">
        <v>576</v>
      </c>
      <c r="X356" s="495">
        <v>16</v>
      </c>
      <c r="Y356" s="388">
        <v>0.5</v>
      </c>
      <c r="Z356" s="243">
        <f>BD.PD7[[#This Row],[Av.P1 '[%']]]*BD.PD7[[#This Row],[Ppto. Orden Interna '[DOP']]]</f>
        <v>99487.323000000004</v>
      </c>
      <c r="AA356" s="495">
        <v>18</v>
      </c>
      <c r="AB356" s="388">
        <v>0.5</v>
      </c>
      <c r="AC356" s="243">
        <f>BD.PD7[[#This Row],[Av.P2 '[%']]]*BD.PD7[[#This Row],[Ppto. Orden Interna '[DOP']]]</f>
        <v>99487.323000000004</v>
      </c>
      <c r="AD356" s="249"/>
      <c r="AE356" s="389"/>
      <c r="AF356" s="243">
        <f>BD.PD7[[#This Row],[Av.P3 '[%']]]*BD.PD7[[#This Row],[Ppto. Orden Interna '[DOP']]]</f>
        <v>0</v>
      </c>
      <c r="AG356" s="243"/>
      <c r="AH356" s="243"/>
      <c r="AI356" s="243">
        <f>BD.PD7[[#This Row],[Av.P2 '[%']]]*BD.PD7[[#This Row],[Ppto. Orden Interna '[DOP']]]</f>
        <v>99487.323000000004</v>
      </c>
      <c r="AJ356" s="243"/>
      <c r="AK356" s="243"/>
      <c r="AL356" s="243">
        <f>BD.PD7[[#This Row],[Av.P2 '[%']]]*BD.PD7[[#This Row],[Ppto. Orden Interna '[DOP']]]</f>
        <v>99487.323000000004</v>
      </c>
      <c r="AM356" s="496">
        <f>BD.PD7[[#This Row],[Pago 3]]+BD.PD7[[#This Row],[Pago 2]]+BD.PD7[[#This Row],[Pago 1]]</f>
        <v>198974.64600000001</v>
      </c>
      <c r="AN356" s="308" t="s">
        <v>244</v>
      </c>
      <c r="AO356" s="308" t="s">
        <v>245</v>
      </c>
      <c r="AP356" s="308" t="s">
        <v>246</v>
      </c>
      <c r="AQ356" s="308" t="s">
        <v>247</v>
      </c>
      <c r="AR356" s="308">
        <v>594</v>
      </c>
      <c r="AS356" s="308" t="s">
        <v>248</v>
      </c>
      <c r="AT356" s="249" t="s">
        <v>1277</v>
      </c>
      <c r="AU356" s="249" t="s">
        <v>92</v>
      </c>
    </row>
    <row r="357" spans="1:47" hidden="1" x14ac:dyDescent="0.3">
      <c r="A357" s="174">
        <v>8.0299999999999994</v>
      </c>
      <c r="B357" s="231"/>
      <c r="C357" s="232" t="str">
        <f>VLOOKUP(BD.PD7[[#This Row],[Pos]],PPto[],3,FALSE)</f>
        <v>8.03 Carritos, Canastas y Accesorios</v>
      </c>
      <c r="D357" s="174" t="s">
        <v>23</v>
      </c>
      <c r="E357" s="305" t="str">
        <f>IF(BD.PD7[[#This Row],[.]]="*",VLOOKUP(BD.PD7[[#This Row],[Pos]],Presupuesto!A:H,7,FALSE),"")</f>
        <v/>
      </c>
      <c r="F357" s="234" t="s">
        <v>578</v>
      </c>
      <c r="G357" s="174" t="s">
        <v>1216</v>
      </c>
      <c r="H357" s="174"/>
      <c r="I357" s="497" t="s">
        <v>1223</v>
      </c>
      <c r="J357" s="382">
        <v>150</v>
      </c>
      <c r="K357" s="174" t="s">
        <v>260</v>
      </c>
      <c r="L357" s="383">
        <f>IF(BD.PD7[[#This Row],[Mon]]="DOP",1,HLOOKUP(BD.PD7[[#This Row],[Mon]],$K$1:$L$2,2,FALSE))</f>
        <v>1</v>
      </c>
      <c r="M357" s="384">
        <v>9341.7875999999997</v>
      </c>
      <c r="N357" s="243">
        <f>BD.PD7[[#This Row],[Cant.]]*BD.PD7[[#This Row],[ Tasa ]]*BD.PD7[[#This Row],[ Precio Und.]]</f>
        <v>1401268.14</v>
      </c>
      <c r="O357" s="386">
        <v>0.3</v>
      </c>
      <c r="P357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357" s="243">
        <f>BD.PD7[[#This Row],[Ppto. Orden Interna '[DOP']]]/HLOOKUP("USD",$K$1:$L$2,2,FALSE)</f>
        <v>28025.362799999999</v>
      </c>
      <c r="R357" s="381" t="s">
        <v>575</v>
      </c>
      <c r="S357" s="387"/>
      <c r="T357" s="387"/>
      <c r="U357" s="492" t="s">
        <v>542</v>
      </c>
      <c r="V357" s="493">
        <v>801673</v>
      </c>
      <c r="W357" s="494" t="s">
        <v>576</v>
      </c>
      <c r="X357" s="495">
        <v>16</v>
      </c>
      <c r="Y357" s="388">
        <v>0.5</v>
      </c>
      <c r="Z357" s="243">
        <f>BD.PD7[[#This Row],[Av.P1 '[%']]]*BD.PD7[[#This Row],[Ppto. Orden Interna '[DOP']]]</f>
        <v>910824.29099999997</v>
      </c>
      <c r="AA357" s="495">
        <v>18</v>
      </c>
      <c r="AB357" s="388">
        <v>0.5</v>
      </c>
      <c r="AC357" s="243">
        <f>BD.PD7[[#This Row],[Av.P2 '[%']]]*BD.PD7[[#This Row],[Ppto. Orden Interna '[DOP']]]</f>
        <v>910824.29099999997</v>
      </c>
      <c r="AD357" s="249"/>
      <c r="AE357" s="389"/>
      <c r="AF357" s="243">
        <f>BD.PD7[[#This Row],[Av.P3 '[%']]]*BD.PD7[[#This Row],[Ppto. Orden Interna '[DOP']]]</f>
        <v>0</v>
      </c>
      <c r="AG357" s="243"/>
      <c r="AH357" s="243"/>
      <c r="AI357" s="243">
        <f>BD.PD7[[#This Row],[Av.P2 '[%']]]*BD.PD7[[#This Row],[Ppto. Orden Interna '[DOP']]]</f>
        <v>910824.29099999997</v>
      </c>
      <c r="AJ357" s="243"/>
      <c r="AK357" s="243"/>
      <c r="AL357" s="243">
        <f>BD.PD7[[#This Row],[Av.P2 '[%']]]*BD.PD7[[#This Row],[Ppto. Orden Interna '[DOP']]]</f>
        <v>910824.29099999997</v>
      </c>
      <c r="AM357" s="496">
        <f>BD.PD7[[#This Row],[Pago 3]]+BD.PD7[[#This Row],[Pago 2]]+BD.PD7[[#This Row],[Pago 1]]</f>
        <v>1821648.5819999999</v>
      </c>
      <c r="AN357" s="308" t="s">
        <v>244</v>
      </c>
      <c r="AO357" s="308" t="s">
        <v>245</v>
      </c>
      <c r="AP357" s="308" t="s">
        <v>246</v>
      </c>
      <c r="AQ357" s="308" t="s">
        <v>247</v>
      </c>
      <c r="AR357" s="308">
        <v>594</v>
      </c>
      <c r="AS357" s="308" t="s">
        <v>248</v>
      </c>
      <c r="AT357" s="249" t="s">
        <v>1277</v>
      </c>
      <c r="AU357" s="249" t="s">
        <v>92</v>
      </c>
    </row>
    <row r="358" spans="1:47" hidden="1" x14ac:dyDescent="0.3">
      <c r="A358" s="174">
        <v>8.0299999999999994</v>
      </c>
      <c r="B358" s="231"/>
      <c r="C358" s="232" t="str">
        <f>VLOOKUP(BD.PD7[[#This Row],[Pos]],PPto[],3,FALSE)</f>
        <v>8.03 Carritos, Canastas y Accesorios</v>
      </c>
      <c r="D358" s="174" t="s">
        <v>23</v>
      </c>
      <c r="E358" s="305" t="str">
        <f>IF(BD.PD7[[#This Row],[.]]="*",VLOOKUP(BD.PD7[[#This Row],[Pos]],Presupuesto!A:H,7,FALSE),"")</f>
        <v/>
      </c>
      <c r="F358" s="234" t="s">
        <v>579</v>
      </c>
      <c r="G358" s="174" t="s">
        <v>1216</v>
      </c>
      <c r="H358" s="174"/>
      <c r="I358" s="497" t="s">
        <v>1223</v>
      </c>
      <c r="J358" s="382">
        <v>75</v>
      </c>
      <c r="K358" s="174" t="s">
        <v>260</v>
      </c>
      <c r="L358" s="383">
        <f>IF(BD.PD7[[#This Row],[Mon]]="DOP",1,HLOOKUP(BD.PD7[[#This Row],[Mon]],$K$1:$L$2,2,FALSE))</f>
        <v>1</v>
      </c>
      <c r="M358" s="384">
        <v>6319.4633636363633</v>
      </c>
      <c r="N358" s="243">
        <f>BD.PD7[[#This Row],[Cant.]]*BD.PD7[[#This Row],[ Tasa ]]*BD.PD7[[#This Row],[ Precio Und.]]</f>
        <v>473959.75227272726</v>
      </c>
      <c r="O358" s="386">
        <v>0.3</v>
      </c>
      <c r="P358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358" s="243">
        <f>BD.PD7[[#This Row],[Ppto. Orden Interna '[DOP']]]/HLOOKUP("USD",$K$1:$L$2,2,FALSE)</f>
        <v>9479.1950454545458</v>
      </c>
      <c r="R358" s="381" t="s">
        <v>575</v>
      </c>
      <c r="S358" s="387"/>
      <c r="T358" s="387"/>
      <c r="U358" s="492" t="s">
        <v>542</v>
      </c>
      <c r="V358" s="493">
        <v>801673</v>
      </c>
      <c r="W358" s="494" t="s">
        <v>576</v>
      </c>
      <c r="X358" s="495">
        <v>16</v>
      </c>
      <c r="Y358" s="388">
        <v>0.5</v>
      </c>
      <c r="Z358" s="243">
        <f>BD.PD7[[#This Row],[Av.P1 '[%']]]*BD.PD7[[#This Row],[Ppto. Orden Interna '[DOP']]]</f>
        <v>308073.83897727274</v>
      </c>
      <c r="AA358" s="495">
        <v>18</v>
      </c>
      <c r="AB358" s="388">
        <v>0.5</v>
      </c>
      <c r="AC358" s="243">
        <f>BD.PD7[[#This Row],[Av.P2 '[%']]]*BD.PD7[[#This Row],[Ppto. Orden Interna '[DOP']]]</f>
        <v>308073.83897727274</v>
      </c>
      <c r="AD358" s="249"/>
      <c r="AE358" s="389"/>
      <c r="AF358" s="243">
        <f>BD.PD7[[#This Row],[Av.P3 '[%']]]*BD.PD7[[#This Row],[Ppto. Orden Interna '[DOP']]]</f>
        <v>0</v>
      </c>
      <c r="AG358" s="243"/>
      <c r="AH358" s="243"/>
      <c r="AI358" s="243">
        <f>BD.PD7[[#This Row],[Av.P2 '[%']]]*BD.PD7[[#This Row],[Ppto. Orden Interna '[DOP']]]</f>
        <v>308073.83897727274</v>
      </c>
      <c r="AJ358" s="243"/>
      <c r="AK358" s="243"/>
      <c r="AL358" s="243">
        <f>BD.PD7[[#This Row],[Av.P2 '[%']]]*BD.PD7[[#This Row],[Ppto. Orden Interna '[DOP']]]</f>
        <v>308073.83897727274</v>
      </c>
      <c r="AM358" s="496">
        <f>BD.PD7[[#This Row],[Pago 3]]+BD.PD7[[#This Row],[Pago 2]]+BD.PD7[[#This Row],[Pago 1]]</f>
        <v>616147.67795454548</v>
      </c>
      <c r="AN358" s="308" t="s">
        <v>244</v>
      </c>
      <c r="AO358" s="308" t="s">
        <v>245</v>
      </c>
      <c r="AP358" s="308" t="s">
        <v>246</v>
      </c>
      <c r="AQ358" s="308" t="s">
        <v>247</v>
      </c>
      <c r="AR358" s="308">
        <v>594</v>
      </c>
      <c r="AS358" s="308" t="s">
        <v>248</v>
      </c>
      <c r="AT358" s="249" t="s">
        <v>1277</v>
      </c>
      <c r="AU358" s="249" t="s">
        <v>92</v>
      </c>
    </row>
    <row r="359" spans="1:47" hidden="1" x14ac:dyDescent="0.3">
      <c r="A359" s="174">
        <v>8.0299999999999994</v>
      </c>
      <c r="B359" s="231"/>
      <c r="C359" s="232" t="str">
        <f>VLOOKUP(BD.PD7[[#This Row],[Pos]],PPto[],3,FALSE)</f>
        <v>8.03 Carritos, Canastas y Accesorios</v>
      </c>
      <c r="D359" s="174" t="s">
        <v>23</v>
      </c>
      <c r="E359" s="305" t="str">
        <f>IF(BD.PD7[[#This Row],[.]]="*",VLOOKUP(BD.PD7[[#This Row],[Pos]],Presupuesto!A:H,7,FALSE),"")</f>
        <v/>
      </c>
      <c r="F359" s="234" t="s">
        <v>580</v>
      </c>
      <c r="G359" s="174" t="s">
        <v>1216</v>
      </c>
      <c r="H359" s="174"/>
      <c r="I359" s="497" t="s">
        <v>1223</v>
      </c>
      <c r="J359" s="382">
        <v>3</v>
      </c>
      <c r="K359" s="174" t="s">
        <v>260</v>
      </c>
      <c r="L359" s="383">
        <f>IF(BD.PD7[[#This Row],[Mon]]="DOP",1,HLOOKUP(BD.PD7[[#This Row],[Mon]],$K$1:$L$2,2,FALSE))</f>
        <v>1</v>
      </c>
      <c r="M359" s="384">
        <v>5806.3549999999996</v>
      </c>
      <c r="N359" s="243">
        <f>BD.PD7[[#This Row],[Cant.]]*BD.PD7[[#This Row],[ Tasa ]]*BD.PD7[[#This Row],[ Precio Und.]]</f>
        <v>17419.064999999999</v>
      </c>
      <c r="O359" s="386">
        <v>0.3</v>
      </c>
      <c r="P359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359" s="243">
        <f>BD.PD7[[#This Row],[Ppto. Orden Interna '[DOP']]]/HLOOKUP("USD",$K$1:$L$2,2,FALSE)</f>
        <v>348.38129999999995</v>
      </c>
      <c r="R359" s="381" t="s">
        <v>575</v>
      </c>
      <c r="S359" s="387"/>
      <c r="T359" s="387"/>
      <c r="U359" s="492" t="s">
        <v>542</v>
      </c>
      <c r="V359" s="493">
        <v>801673</v>
      </c>
      <c r="W359" s="494" t="s">
        <v>576</v>
      </c>
      <c r="X359" s="495">
        <v>16</v>
      </c>
      <c r="Y359" s="388">
        <v>0.5</v>
      </c>
      <c r="Z359" s="243">
        <f>BD.PD7[[#This Row],[Av.P1 '[%']]]*BD.PD7[[#This Row],[Ppto. Orden Interna '[DOP']]]</f>
        <v>11322.392249999999</v>
      </c>
      <c r="AA359" s="495">
        <v>18</v>
      </c>
      <c r="AB359" s="388">
        <v>0.5</v>
      </c>
      <c r="AC359" s="243">
        <f>BD.PD7[[#This Row],[Av.P2 '[%']]]*BD.PD7[[#This Row],[Ppto. Orden Interna '[DOP']]]</f>
        <v>11322.392249999999</v>
      </c>
      <c r="AD359" s="249"/>
      <c r="AE359" s="389"/>
      <c r="AF359" s="243">
        <f>BD.PD7[[#This Row],[Av.P3 '[%']]]*BD.PD7[[#This Row],[Ppto. Orden Interna '[DOP']]]</f>
        <v>0</v>
      </c>
      <c r="AG359" s="243"/>
      <c r="AH359" s="243"/>
      <c r="AI359" s="243">
        <f>BD.PD7[[#This Row],[Av.P2 '[%']]]*BD.PD7[[#This Row],[Ppto. Orden Interna '[DOP']]]</f>
        <v>11322.392249999999</v>
      </c>
      <c r="AJ359" s="243"/>
      <c r="AK359" s="243"/>
      <c r="AL359" s="243">
        <f>BD.PD7[[#This Row],[Av.P2 '[%']]]*BD.PD7[[#This Row],[Ppto. Orden Interna '[DOP']]]</f>
        <v>11322.392249999999</v>
      </c>
      <c r="AM359" s="496">
        <f>BD.PD7[[#This Row],[Pago 3]]+BD.PD7[[#This Row],[Pago 2]]+BD.PD7[[#This Row],[Pago 1]]</f>
        <v>22644.784499999998</v>
      </c>
      <c r="AN359" s="308" t="s">
        <v>244</v>
      </c>
      <c r="AO359" s="308" t="s">
        <v>245</v>
      </c>
      <c r="AP359" s="308" t="s">
        <v>246</v>
      </c>
      <c r="AQ359" s="308" t="s">
        <v>247</v>
      </c>
      <c r="AR359" s="308">
        <v>594</v>
      </c>
      <c r="AS359" s="308" t="s">
        <v>248</v>
      </c>
      <c r="AT359" s="249" t="s">
        <v>1277</v>
      </c>
      <c r="AU359" s="249" t="s">
        <v>92</v>
      </c>
    </row>
    <row r="360" spans="1:47" hidden="1" x14ac:dyDescent="0.3">
      <c r="A360" s="174">
        <v>8.0299999999999994</v>
      </c>
      <c r="B360" s="231"/>
      <c r="C360" s="232" t="str">
        <f>VLOOKUP(BD.PD7[[#This Row],[Pos]],PPto[],3,FALSE)</f>
        <v>8.03 Carritos, Canastas y Accesorios</v>
      </c>
      <c r="D360" s="174" t="s">
        <v>23</v>
      </c>
      <c r="E360" s="305" t="str">
        <f>IF(BD.PD7[[#This Row],[.]]="*",VLOOKUP(BD.PD7[[#This Row],[Pos]],Presupuesto!A:H,7,FALSE),"")</f>
        <v/>
      </c>
      <c r="F360" s="234" t="s">
        <v>581</v>
      </c>
      <c r="G360" s="174" t="s">
        <v>1216</v>
      </c>
      <c r="H360" s="174"/>
      <c r="I360" s="497" t="s">
        <v>1223</v>
      </c>
      <c r="J360" s="382">
        <v>1</v>
      </c>
      <c r="K360" s="174" t="s">
        <v>260</v>
      </c>
      <c r="L360" s="383">
        <f>IF(BD.PD7[[#This Row],[Mon]]="DOP",1,HLOOKUP(BD.PD7[[#This Row],[Mon]],$K$1:$L$2,2,FALSE))</f>
        <v>1</v>
      </c>
      <c r="M360" s="384">
        <v>95330.28</v>
      </c>
      <c r="N360" s="243">
        <f>BD.PD7[[#This Row],[Cant.]]*BD.PD7[[#This Row],[ Tasa ]]*BD.PD7[[#This Row],[ Precio Und.]]</f>
        <v>95330.28</v>
      </c>
      <c r="O360" s="386">
        <v>0.3</v>
      </c>
      <c r="P360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360" s="243">
        <f>BD.PD7[[#This Row],[Ppto. Orden Interna '[DOP']]]/HLOOKUP("USD",$K$1:$L$2,2,FALSE)</f>
        <v>1906.6056000000001</v>
      </c>
      <c r="R360" s="381" t="s">
        <v>582</v>
      </c>
      <c r="S360" s="387"/>
      <c r="T360" s="387"/>
      <c r="U360" s="492" t="s">
        <v>542</v>
      </c>
      <c r="V360" s="493">
        <v>801673</v>
      </c>
      <c r="W360" s="494" t="s">
        <v>576</v>
      </c>
      <c r="X360" s="495">
        <v>16</v>
      </c>
      <c r="Y360" s="388">
        <v>0.5</v>
      </c>
      <c r="Z360" s="243">
        <f>BD.PD7[[#This Row],[Av.P1 '[%']]]*BD.PD7[[#This Row],[Ppto. Orden Interna '[DOP']]]</f>
        <v>61964.682000000001</v>
      </c>
      <c r="AA360" s="495">
        <v>18</v>
      </c>
      <c r="AB360" s="388">
        <v>0.5</v>
      </c>
      <c r="AC360" s="243">
        <f>BD.PD7[[#This Row],[Av.P2 '[%']]]*BD.PD7[[#This Row],[Ppto. Orden Interna '[DOP']]]</f>
        <v>61964.682000000001</v>
      </c>
      <c r="AD360" s="249"/>
      <c r="AE360" s="389"/>
      <c r="AF360" s="243">
        <f>BD.PD7[[#This Row],[Av.P3 '[%']]]*BD.PD7[[#This Row],[Ppto. Orden Interna '[DOP']]]</f>
        <v>0</v>
      </c>
      <c r="AG360" s="243"/>
      <c r="AH360" s="243"/>
      <c r="AI360" s="243">
        <f>BD.PD7[[#This Row],[Av.P2 '[%']]]*BD.PD7[[#This Row],[Ppto. Orden Interna '[DOP']]]</f>
        <v>61964.682000000001</v>
      </c>
      <c r="AJ360" s="243"/>
      <c r="AK360" s="243"/>
      <c r="AL360" s="243">
        <f>BD.PD7[[#This Row],[Av.P2 '[%']]]*BD.PD7[[#This Row],[Ppto. Orden Interna '[DOP']]]</f>
        <v>61964.682000000001</v>
      </c>
      <c r="AM360" s="496">
        <f>BD.PD7[[#This Row],[Pago 3]]+BD.PD7[[#This Row],[Pago 2]]+BD.PD7[[#This Row],[Pago 1]]</f>
        <v>123929.364</v>
      </c>
      <c r="AN360" s="308" t="s">
        <v>244</v>
      </c>
      <c r="AO360" s="308" t="s">
        <v>245</v>
      </c>
      <c r="AP360" s="308" t="s">
        <v>246</v>
      </c>
      <c r="AQ360" s="308" t="s">
        <v>247</v>
      </c>
      <c r="AR360" s="308">
        <v>594</v>
      </c>
      <c r="AS360" s="308" t="s">
        <v>248</v>
      </c>
      <c r="AT360" s="249" t="s">
        <v>1277</v>
      </c>
      <c r="AU360" s="249" t="s">
        <v>92</v>
      </c>
    </row>
    <row r="361" spans="1:47" hidden="1" x14ac:dyDescent="0.3">
      <c r="A361" s="174">
        <v>8.0299999999999994</v>
      </c>
      <c r="B361" s="231"/>
      <c r="C361" s="232" t="str">
        <f>VLOOKUP(BD.PD7[[#This Row],[Pos]],PPto[],3,FALSE)</f>
        <v>8.03 Carritos, Canastas y Accesorios</v>
      </c>
      <c r="D361" s="174" t="s">
        <v>23</v>
      </c>
      <c r="E361" s="305" t="str">
        <f>IF(BD.PD7[[#This Row],[.]]="*",VLOOKUP(BD.PD7[[#This Row],[Pos]],Presupuesto!A:H,7,FALSE),"")</f>
        <v/>
      </c>
      <c r="F361" s="234" t="s">
        <v>583</v>
      </c>
      <c r="G361" s="174" t="s">
        <v>1216</v>
      </c>
      <c r="H361" s="174"/>
      <c r="I361" s="497" t="s">
        <v>1223</v>
      </c>
      <c r="J361" s="382">
        <v>2</v>
      </c>
      <c r="K361" s="174" t="s">
        <v>260</v>
      </c>
      <c r="L361" s="383">
        <f>IF(BD.PD7[[#This Row],[Mon]]="DOP",1,HLOOKUP(BD.PD7[[#This Row],[Mon]],$K$1:$L$2,2,FALSE))</f>
        <v>1</v>
      </c>
      <c r="M361" s="384">
        <v>6189.2379999999994</v>
      </c>
      <c r="N361" s="243">
        <f>BD.PD7[[#This Row],[Cant.]]*BD.PD7[[#This Row],[ Tasa ]]*BD.PD7[[#This Row],[ Precio Und.]]</f>
        <v>12378.475999999999</v>
      </c>
      <c r="O361" s="386">
        <v>0.3</v>
      </c>
      <c r="P361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361" s="243">
        <f>BD.PD7[[#This Row],[Ppto. Orden Interna '[DOP']]]/HLOOKUP("USD",$K$1:$L$2,2,FALSE)</f>
        <v>247.56951999999998</v>
      </c>
      <c r="R361" s="381" t="s">
        <v>584</v>
      </c>
      <c r="S361" s="387"/>
      <c r="T361" s="387"/>
      <c r="U361" s="492" t="s">
        <v>542</v>
      </c>
      <c r="V361" s="493">
        <v>801673</v>
      </c>
      <c r="W361" s="494" t="s">
        <v>576</v>
      </c>
      <c r="X361" s="495">
        <v>16</v>
      </c>
      <c r="Y361" s="388">
        <v>0.5</v>
      </c>
      <c r="Z361" s="243">
        <f>BD.PD7[[#This Row],[Av.P1 '[%']]]*BD.PD7[[#This Row],[Ppto. Orden Interna '[DOP']]]</f>
        <v>8046.009399999999</v>
      </c>
      <c r="AA361" s="495">
        <v>18</v>
      </c>
      <c r="AB361" s="388">
        <v>0.5</v>
      </c>
      <c r="AC361" s="243">
        <f>BD.PD7[[#This Row],[Av.P2 '[%']]]*BD.PD7[[#This Row],[Ppto. Orden Interna '[DOP']]]</f>
        <v>8046.009399999999</v>
      </c>
      <c r="AD361" s="249"/>
      <c r="AE361" s="389"/>
      <c r="AF361" s="243">
        <f>BD.PD7[[#This Row],[Av.P3 '[%']]]*BD.PD7[[#This Row],[Ppto. Orden Interna '[DOP']]]</f>
        <v>0</v>
      </c>
      <c r="AG361" s="243"/>
      <c r="AH361" s="243"/>
      <c r="AI361" s="243">
        <f>BD.PD7[[#This Row],[Av.P2 '[%']]]*BD.PD7[[#This Row],[Ppto. Orden Interna '[DOP']]]</f>
        <v>8046.009399999999</v>
      </c>
      <c r="AJ361" s="243"/>
      <c r="AK361" s="243"/>
      <c r="AL361" s="243">
        <f>BD.PD7[[#This Row],[Av.P2 '[%']]]*BD.PD7[[#This Row],[Ppto. Orden Interna '[DOP']]]</f>
        <v>8046.009399999999</v>
      </c>
      <c r="AM361" s="496">
        <f>BD.PD7[[#This Row],[Pago 3]]+BD.PD7[[#This Row],[Pago 2]]+BD.PD7[[#This Row],[Pago 1]]</f>
        <v>16092.018799999998</v>
      </c>
      <c r="AN361" s="308" t="s">
        <v>244</v>
      </c>
      <c r="AO361" s="308" t="s">
        <v>245</v>
      </c>
      <c r="AP361" s="308" t="s">
        <v>246</v>
      </c>
      <c r="AQ361" s="308" t="s">
        <v>247</v>
      </c>
      <c r="AR361" s="308">
        <v>594</v>
      </c>
      <c r="AS361" s="308" t="s">
        <v>248</v>
      </c>
      <c r="AT361" s="249" t="s">
        <v>1277</v>
      </c>
      <c r="AU361" s="249" t="s">
        <v>92</v>
      </c>
    </row>
    <row r="362" spans="1:47" hidden="1" x14ac:dyDescent="0.3">
      <c r="A362" s="174">
        <v>8.0399999999999991</v>
      </c>
      <c r="B362" s="231" t="s">
        <v>243</v>
      </c>
      <c r="C362" s="232" t="str">
        <f>VLOOKUP(BD.PD7[[#This Row],[Pos]],PPto[],3,FALSE)</f>
        <v>8.04 Trameria Almacen</v>
      </c>
      <c r="D362" s="233" t="s">
        <v>243</v>
      </c>
      <c r="E362" s="305">
        <f>IF(BD.PD7[[#This Row],[.]]="*",VLOOKUP(BD.PD7[[#This Row],[Pos]],Presupuesto!A:H,7,FALSE),"")</f>
        <v>56151.294603174596</v>
      </c>
      <c r="F362" s="234"/>
      <c r="G362" s="174"/>
      <c r="H362" s="174"/>
      <c r="I362" s="174"/>
      <c r="J362" s="392">
        <v>1</v>
      </c>
      <c r="K362" s="233" t="s">
        <v>117</v>
      </c>
      <c r="L362" s="383">
        <f>IF(BD.PD7[[#This Row],[Mon]]="DOP",1,HLOOKUP(BD.PD7[[#This Row],[Mon]],$K$1:$L$2,2,FALSE))</f>
        <v>65</v>
      </c>
      <c r="M362" s="490">
        <v>0</v>
      </c>
      <c r="N362" s="243">
        <f>BD.PD7[[#This Row],[Cant.]]*BD.PD7[[#This Row],[ Tasa ]]*BD.PD7[[#This Row],[ Precio Und.]]</f>
        <v>0</v>
      </c>
      <c r="O362" s="491">
        <v>0</v>
      </c>
      <c r="P362" s="243">
        <f>IF(BD.PD7[[#This Row],[Liquid. '[%']]]&lt;&gt;0,(BD.PD7[[#This Row],[Valor Neto '[DOP']]]*BD.PD7[[#This Row],[Liquid. '[%']]])+BD.PD7[[#This Row],[Valor Neto '[DOP']]],BD.PD7[[#This Row],[Valor Neto '[DOP']]])</f>
        <v>0</v>
      </c>
      <c r="Q362" s="243">
        <f>BD.PD7[[#This Row],[Ppto. Orden Interna '[DOP']]]/HLOOKUP("USD",$K$1:$L$2,2,FALSE)</f>
        <v>0</v>
      </c>
      <c r="R362" s="381"/>
      <c r="S362" s="387"/>
      <c r="T362" s="387"/>
      <c r="U362" s="492" t="s">
        <v>542</v>
      </c>
      <c r="V362" s="493">
        <v>801673</v>
      </c>
      <c r="W362" s="494"/>
      <c r="X362" s="495"/>
      <c r="Y362" s="388"/>
      <c r="Z362" s="243">
        <f>BD.PD7[[#This Row],[Av.P1 '[%']]]*BD.PD7[[#This Row],[Ppto. Orden Interna '[DOP']]]</f>
        <v>0</v>
      </c>
      <c r="AA362" s="249"/>
      <c r="AB362" s="389"/>
      <c r="AC362" s="243">
        <f>BD.PD7[[#This Row],[Av.P2 '[%']]]*BD.PD7[[#This Row],[Ppto. Orden Interna '[DOP']]]</f>
        <v>0</v>
      </c>
      <c r="AD362" s="249"/>
      <c r="AE362" s="389"/>
      <c r="AF362" s="243">
        <f>BD.PD7[[#This Row],[Av.P3 '[%']]]*BD.PD7[[#This Row],[Ppto. Orden Interna '[DOP']]]</f>
        <v>0</v>
      </c>
      <c r="AG362" s="243"/>
      <c r="AH362" s="243"/>
      <c r="AI362" s="243">
        <f>BD.PD7[[#This Row],[Av.P2 '[%']]]*BD.PD7[[#This Row],[Ppto. Orden Interna '[DOP']]]</f>
        <v>0</v>
      </c>
      <c r="AJ362" s="243"/>
      <c r="AK362" s="243"/>
      <c r="AL362" s="243">
        <f>BD.PD7[[#This Row],[Av.P2 '[%']]]*BD.PD7[[#This Row],[Ppto. Orden Interna '[DOP']]]</f>
        <v>0</v>
      </c>
      <c r="AM362" s="496">
        <f>BD.PD7[[#This Row],[Pago 3]]+BD.PD7[[#This Row],[Pago 2]]+BD.PD7[[#This Row],[Pago 1]]</f>
        <v>0</v>
      </c>
      <c r="AN362" s="308" t="s">
        <v>244</v>
      </c>
      <c r="AO362" s="308" t="s">
        <v>245</v>
      </c>
      <c r="AP362" s="308" t="s">
        <v>246</v>
      </c>
      <c r="AQ362" s="308" t="s">
        <v>247</v>
      </c>
      <c r="AR362" s="308">
        <v>594</v>
      </c>
      <c r="AS362" s="308" t="s">
        <v>248</v>
      </c>
      <c r="AT362" s="249" t="s">
        <v>1277</v>
      </c>
      <c r="AU362" s="249" t="s">
        <v>92</v>
      </c>
    </row>
    <row r="363" spans="1:47" hidden="1" x14ac:dyDescent="0.3">
      <c r="A363" s="174">
        <v>8.0399999999999991</v>
      </c>
      <c r="B363" s="231"/>
      <c r="C363" s="232" t="str">
        <f>VLOOKUP(BD.PD7[[#This Row],[Pos]],PPto[],3,FALSE)</f>
        <v>8.04 Trameria Almacen</v>
      </c>
      <c r="D363" s="174" t="s">
        <v>23</v>
      </c>
      <c r="E363" s="305" t="str">
        <f>IF(BD.PD7[[#This Row],[.]]="*",VLOOKUP(BD.PD7[[#This Row],[Pos]],Presupuesto!A:H,7,FALSE),"")</f>
        <v/>
      </c>
      <c r="F363" s="234" t="s">
        <v>585</v>
      </c>
      <c r="G363" s="174" t="s">
        <v>1216</v>
      </c>
      <c r="H363" s="174"/>
      <c r="I363" s="497" t="s">
        <v>1223</v>
      </c>
      <c r="J363" s="382">
        <v>1</v>
      </c>
      <c r="K363" s="174" t="s">
        <v>260</v>
      </c>
      <c r="L363" s="383">
        <f>IF(BD.PD7[[#This Row],[Mon]]="DOP",1,HLOOKUP(BD.PD7[[#This Row],[Mon]],$K$1:$L$2,2,FALSE))</f>
        <v>1</v>
      </c>
      <c r="M363" s="384">
        <v>950000</v>
      </c>
      <c r="N363" s="243">
        <f>BD.PD7[[#This Row],[Cant.]]*BD.PD7[[#This Row],[ Tasa ]]*BD.PD7[[#This Row],[ Precio Und.]]</f>
        <v>950000</v>
      </c>
      <c r="O363" s="386">
        <v>0</v>
      </c>
      <c r="P363" s="243">
        <f>IF(BD.PD7[[#This Row],[Liquid. '[%']]]&lt;&gt;0,(BD.PD7[[#This Row],[Valor Neto '[DOP']]]*BD.PD7[[#This Row],[Liquid. '[%']]])+BD.PD7[[#This Row],[Valor Neto '[DOP']]],BD.PD7[[#This Row],[Valor Neto '[DOP']]])</f>
        <v>950000</v>
      </c>
      <c r="Q363" s="243">
        <f>BD.PD7[[#This Row],[Ppto. Orden Interna '[DOP']]]/HLOOKUP("USD",$K$1:$L$2,2,FALSE)</f>
        <v>14615.384615384615</v>
      </c>
      <c r="R363" s="381" t="s">
        <v>586</v>
      </c>
      <c r="S363" s="387"/>
      <c r="T363" s="387"/>
      <c r="U363" s="492" t="s">
        <v>542</v>
      </c>
      <c r="V363" s="493">
        <v>801673</v>
      </c>
      <c r="W363" s="494" t="s">
        <v>587</v>
      </c>
      <c r="X363" s="495">
        <v>14</v>
      </c>
      <c r="Y363" s="388">
        <v>0.7</v>
      </c>
      <c r="Z363" s="243">
        <f>BD.PD7[[#This Row],[Av.P1 '[%']]]*BD.PD7[[#This Row],[Ppto. Orden Interna '[DOP']]]</f>
        <v>665000</v>
      </c>
      <c r="AA363" s="495">
        <v>16</v>
      </c>
      <c r="AB363" s="388">
        <v>0.3</v>
      </c>
      <c r="AC363" s="243">
        <f>BD.PD7[[#This Row],[Av.P2 '[%']]]*BD.PD7[[#This Row],[Ppto. Orden Interna '[DOP']]]</f>
        <v>285000</v>
      </c>
      <c r="AD363" s="249"/>
      <c r="AE363" s="389"/>
      <c r="AF363" s="243">
        <f>BD.PD7[[#This Row],[Av.P3 '[%']]]*BD.PD7[[#This Row],[Ppto. Orden Interna '[DOP']]]</f>
        <v>0</v>
      </c>
      <c r="AG363" s="243"/>
      <c r="AH363" s="243"/>
      <c r="AI363" s="243">
        <f>BD.PD7[[#This Row],[Av.P2 '[%']]]*BD.PD7[[#This Row],[Ppto. Orden Interna '[DOP']]]</f>
        <v>285000</v>
      </c>
      <c r="AJ363" s="243"/>
      <c r="AK363" s="243"/>
      <c r="AL363" s="243">
        <f>BD.PD7[[#This Row],[Av.P2 '[%']]]*BD.PD7[[#This Row],[Ppto. Orden Interna '[DOP']]]</f>
        <v>285000</v>
      </c>
      <c r="AM363" s="496">
        <f>BD.PD7[[#This Row],[Pago 3]]+BD.PD7[[#This Row],[Pago 2]]+BD.PD7[[#This Row],[Pago 1]]</f>
        <v>950000</v>
      </c>
      <c r="AN363" s="308" t="s">
        <v>244</v>
      </c>
      <c r="AO363" s="308" t="s">
        <v>245</v>
      </c>
      <c r="AP363" s="308" t="s">
        <v>246</v>
      </c>
      <c r="AQ363" s="308" t="s">
        <v>247</v>
      </c>
      <c r="AR363" s="308">
        <v>594</v>
      </c>
      <c r="AS363" s="308" t="s">
        <v>248</v>
      </c>
      <c r="AT363" s="249" t="s">
        <v>1277</v>
      </c>
      <c r="AU363" s="249" t="s">
        <v>92</v>
      </c>
    </row>
    <row r="364" spans="1:47" hidden="1" x14ac:dyDescent="0.3">
      <c r="A364" s="174">
        <v>8.0399999999999991</v>
      </c>
      <c r="B364" s="231"/>
      <c r="C364" s="232" t="str">
        <f>VLOOKUP(BD.PD7[[#This Row],[Pos]],PPto[],3,FALSE)</f>
        <v>8.04 Trameria Almacen</v>
      </c>
      <c r="D364" s="174" t="s">
        <v>23</v>
      </c>
      <c r="E364" s="305" t="str">
        <f>IF(BD.PD7[[#This Row],[.]]="*",VLOOKUP(BD.PD7[[#This Row],[Pos]],Presupuesto!A:H,7,FALSE),"")</f>
        <v/>
      </c>
      <c r="F364" s="358" t="s">
        <v>588</v>
      </c>
      <c r="G364" s="174" t="s">
        <v>1216</v>
      </c>
      <c r="H364" s="174"/>
      <c r="I364" s="497" t="s">
        <v>1223</v>
      </c>
      <c r="J364" s="382"/>
      <c r="K364" s="174" t="s">
        <v>260</v>
      </c>
      <c r="L364" s="383">
        <f>IF(BD.PD7[[#This Row],[Mon]]="DOP",1,HLOOKUP(BD.PD7[[#This Row],[Mon]],$K$1:$L$2,2,FALSE))</f>
        <v>1</v>
      </c>
      <c r="M364" s="384">
        <v>1200000</v>
      </c>
      <c r="N364" s="243">
        <f>BD.PD7[[#This Row],[Cant.]]*BD.PD7[[#This Row],[ Tasa ]]*BD.PD7[[#This Row],[ Precio Und.]]</f>
        <v>0</v>
      </c>
      <c r="O364" s="386">
        <v>0</v>
      </c>
      <c r="P364" s="243">
        <f>IF(BD.PD7[[#This Row],[Liquid. '[%']]]&lt;&gt;0,(BD.PD7[[#This Row],[Valor Neto '[DOP']]]*BD.PD7[[#This Row],[Liquid. '[%']]])+BD.PD7[[#This Row],[Valor Neto '[DOP']]],BD.PD7[[#This Row],[Valor Neto '[DOP']]])</f>
        <v>0</v>
      </c>
      <c r="Q364" s="243">
        <f>BD.PD7[[#This Row],[Ppto. Orden Interna '[DOP']]]/HLOOKUP("USD",$K$1:$L$2,2,FALSE)</f>
        <v>0</v>
      </c>
      <c r="R364" s="381" t="s">
        <v>586</v>
      </c>
      <c r="S364" s="387"/>
      <c r="T364" s="387"/>
      <c r="U364" s="492" t="s">
        <v>542</v>
      </c>
      <c r="V364" s="493">
        <v>801673</v>
      </c>
      <c r="W364" s="494" t="s">
        <v>587</v>
      </c>
      <c r="X364" s="495">
        <v>14</v>
      </c>
      <c r="Y364" s="388">
        <v>0.7</v>
      </c>
      <c r="Z364" s="243">
        <f>BD.PD7[[#This Row],[Av.P1 '[%']]]*BD.PD7[[#This Row],[Ppto. Orden Interna '[DOP']]]</f>
        <v>0</v>
      </c>
      <c r="AA364" s="495">
        <v>16</v>
      </c>
      <c r="AB364" s="388">
        <v>0.3</v>
      </c>
      <c r="AC364" s="243">
        <f>BD.PD7[[#This Row],[Av.P2 '[%']]]*BD.PD7[[#This Row],[Ppto. Orden Interna '[DOP']]]</f>
        <v>0</v>
      </c>
      <c r="AD364" s="249"/>
      <c r="AE364" s="389"/>
      <c r="AF364" s="243">
        <f>BD.PD7[[#This Row],[Av.P3 '[%']]]*BD.PD7[[#This Row],[Ppto. Orden Interna '[DOP']]]</f>
        <v>0</v>
      </c>
      <c r="AG364" s="243"/>
      <c r="AH364" s="243"/>
      <c r="AI364" s="243">
        <f>BD.PD7[[#This Row],[Av.P2 '[%']]]*BD.PD7[[#This Row],[Ppto. Orden Interna '[DOP']]]</f>
        <v>0</v>
      </c>
      <c r="AJ364" s="243"/>
      <c r="AK364" s="243"/>
      <c r="AL364" s="243">
        <f>BD.PD7[[#This Row],[Av.P2 '[%']]]*BD.PD7[[#This Row],[Ppto. Orden Interna '[DOP']]]</f>
        <v>0</v>
      </c>
      <c r="AM364" s="496">
        <f>BD.PD7[[#This Row],[Pago 3]]+BD.PD7[[#This Row],[Pago 2]]+BD.PD7[[#This Row],[Pago 1]]</f>
        <v>0</v>
      </c>
      <c r="AN364" s="308" t="s">
        <v>244</v>
      </c>
      <c r="AO364" s="308" t="s">
        <v>245</v>
      </c>
      <c r="AP364" s="308" t="s">
        <v>246</v>
      </c>
      <c r="AQ364" s="308" t="s">
        <v>247</v>
      </c>
      <c r="AR364" s="308">
        <v>594</v>
      </c>
      <c r="AS364" s="308" t="s">
        <v>248</v>
      </c>
      <c r="AT364" s="249" t="s">
        <v>1277</v>
      </c>
      <c r="AU364" s="249" t="s">
        <v>92</v>
      </c>
    </row>
    <row r="365" spans="1:47" hidden="1" x14ac:dyDescent="0.3">
      <c r="A365" s="174">
        <v>8.0399999999999991</v>
      </c>
      <c r="B365" s="231"/>
      <c r="C365" s="232" t="str">
        <f>VLOOKUP(BD.PD7[[#This Row],[Pos]],PPto[],3,FALSE)</f>
        <v>8.04 Trameria Almacen</v>
      </c>
      <c r="D365" s="174" t="s">
        <v>23</v>
      </c>
      <c r="E365" s="305" t="str">
        <f>IF(BD.PD7[[#This Row],[.]]="*",VLOOKUP(BD.PD7[[#This Row],[Pos]],Presupuesto!A:H,7,FALSE),"")</f>
        <v/>
      </c>
      <c r="F365" s="530" t="s">
        <v>592</v>
      </c>
      <c r="G365" s="174" t="s">
        <v>1216</v>
      </c>
      <c r="H365" s="511"/>
      <c r="I365" s="497" t="s">
        <v>1223</v>
      </c>
      <c r="J365" s="512">
        <v>2</v>
      </c>
      <c r="K365" s="511" t="s">
        <v>117</v>
      </c>
      <c r="L365" s="383">
        <f>IF(BD.PD7[[#This Row],[Mon]]="DOP",1,HLOOKUP(BD.PD7[[#This Row],[Mon]],$K$1:$L$2,2,FALSE))</f>
        <v>65</v>
      </c>
      <c r="M365" s="400">
        <v>13699.06</v>
      </c>
      <c r="N365" s="243">
        <f>BD.PD7[[#This Row],[Cant.]]*BD.PD7[[#This Row],[ Tasa ]]*BD.PD7[[#This Row],[ Precio Und.]]</f>
        <v>1780877.8</v>
      </c>
      <c r="O365" s="386">
        <v>0</v>
      </c>
      <c r="P365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365" s="243">
        <f>BD.PD7[[#This Row],[Ppto. Orden Interna '[DOP']]]/HLOOKUP("USD",$K$1:$L$2,2,FALSE)</f>
        <v>27398.12</v>
      </c>
      <c r="R365" s="398" t="s">
        <v>593</v>
      </c>
      <c r="S365" s="481"/>
      <c r="T365" s="481"/>
      <c r="U365" s="492" t="s">
        <v>542</v>
      </c>
      <c r="V365" s="493">
        <v>801673</v>
      </c>
      <c r="W365" s="499" t="s">
        <v>594</v>
      </c>
      <c r="X365" s="174">
        <v>20</v>
      </c>
      <c r="Y365" s="399">
        <v>1</v>
      </c>
      <c r="Z365" s="243">
        <f>BD.PD7[[#This Row],[Av.P1 '[%']]]*BD.PD7[[#This Row],[Ppto. Orden Interna '[DOP']]]</f>
        <v>1780877.8</v>
      </c>
      <c r="AA365" s="531"/>
      <c r="AB365" s="532"/>
      <c r="AC365" s="243">
        <f>BD.PD7[[#This Row],[Av.P2 '[%']]]*BD.PD7[[#This Row],[Ppto. Orden Interna '[DOP']]]</f>
        <v>0</v>
      </c>
      <c r="AD365" s="531"/>
      <c r="AE365" s="532"/>
      <c r="AF365" s="243">
        <f>BD.PD7[[#This Row],[Av.P3 '[%']]]*BD.PD7[[#This Row],[Ppto. Orden Interna '[DOP']]]</f>
        <v>0</v>
      </c>
      <c r="AG365" s="395"/>
      <c r="AH365" s="395"/>
      <c r="AI365" s="243">
        <f>BD.PD7[[#This Row],[Av.P2 '[%']]]*BD.PD7[[#This Row],[Ppto. Orden Interna '[DOP']]]</f>
        <v>0</v>
      </c>
      <c r="AJ365" s="395"/>
      <c r="AK365" s="395"/>
      <c r="AL365" s="395">
        <f>BD.PD7[[#This Row],[Av.P2 '[%']]]*BD.PD7[[#This Row],[Ppto. Orden Interna '[DOP']]]</f>
        <v>0</v>
      </c>
      <c r="AM365" s="482">
        <f>BD.PD7[[#This Row],[Pago 3]]+BD.PD7[[#This Row],[Pago 2]]+BD.PD7[[#This Row],[Pago 1]]</f>
        <v>1780877.8</v>
      </c>
      <c r="AN365" s="533" t="s">
        <v>244</v>
      </c>
      <c r="AO365" s="533" t="s">
        <v>245</v>
      </c>
      <c r="AP365" s="533" t="s">
        <v>246</v>
      </c>
      <c r="AQ365" s="533" t="s">
        <v>247</v>
      </c>
      <c r="AR365" s="533">
        <v>594</v>
      </c>
      <c r="AS365" s="533" t="s">
        <v>258</v>
      </c>
      <c r="AT365" s="249" t="s">
        <v>1277</v>
      </c>
      <c r="AU365" s="249" t="s">
        <v>92</v>
      </c>
    </row>
    <row r="366" spans="1:47" hidden="1" x14ac:dyDescent="0.3">
      <c r="A366" s="174">
        <v>8.0500000000000007</v>
      </c>
      <c r="B366" s="231" t="s">
        <v>243</v>
      </c>
      <c r="C366" s="232" t="str">
        <f>VLOOKUP(BD.PD7[[#This Row],[Pos]],PPto[],3,FALSE)</f>
        <v>8.05 Mobiliario no operacional para Tiendas</v>
      </c>
      <c r="D366" s="233" t="s">
        <v>243</v>
      </c>
      <c r="E366" s="305">
        <f>IF(BD.PD7[[#This Row],[.]]="*",VLOOKUP(BD.PD7[[#This Row],[Pos]],Presupuesto!A:H,7,FALSE),"")</f>
        <v>109926.56351587306</v>
      </c>
      <c r="F366" s="234"/>
      <c r="G366" s="174"/>
      <c r="H366" s="174"/>
      <c r="I366" s="174"/>
      <c r="J366" s="392">
        <v>1</v>
      </c>
      <c r="K366" s="233" t="s">
        <v>117</v>
      </c>
      <c r="L366" s="383">
        <f>IF(BD.PD7[[#This Row],[Mon]]="DOP",1,HLOOKUP(BD.PD7[[#This Row],[Mon]],$K$1:$L$2,2,FALSE))</f>
        <v>65</v>
      </c>
      <c r="M366" s="490">
        <v>0</v>
      </c>
      <c r="N366" s="243">
        <f>BD.PD7[[#This Row],[Cant.]]*BD.PD7[[#This Row],[ Tasa ]]*BD.PD7[[#This Row],[ Precio Und.]]</f>
        <v>0</v>
      </c>
      <c r="O366" s="491">
        <v>0</v>
      </c>
      <c r="P366" s="243">
        <f>IF(BD.PD7[[#This Row],[Liquid. '[%']]]&lt;&gt;0,(BD.PD7[[#This Row],[Valor Neto '[DOP']]]*BD.PD7[[#This Row],[Liquid. '[%']]])+BD.PD7[[#This Row],[Valor Neto '[DOP']]],BD.PD7[[#This Row],[Valor Neto '[DOP']]])</f>
        <v>0</v>
      </c>
      <c r="Q366" s="243">
        <f>BD.PD7[[#This Row],[Ppto. Orden Interna '[DOP']]]/HLOOKUP("USD",$K$1:$L$2,2,FALSE)</f>
        <v>0</v>
      </c>
      <c r="R366" s="381"/>
      <c r="S366" s="387"/>
      <c r="T366" s="387"/>
      <c r="U366" s="492" t="s">
        <v>542</v>
      </c>
      <c r="V366" s="493">
        <v>801673</v>
      </c>
      <c r="W366" s="494"/>
      <c r="X366" s="495"/>
      <c r="Y366" s="388"/>
      <c r="Z366" s="243">
        <f>BD.PD7[[#This Row],[Av.P1 '[%']]]*BD.PD7[[#This Row],[Ppto. Orden Interna '[DOP']]]</f>
        <v>0</v>
      </c>
      <c r="AA366" s="249"/>
      <c r="AB366" s="389"/>
      <c r="AC366" s="243">
        <f>BD.PD7[[#This Row],[Av.P2 '[%']]]*BD.PD7[[#This Row],[Ppto. Orden Interna '[DOP']]]</f>
        <v>0</v>
      </c>
      <c r="AD366" s="249"/>
      <c r="AE366" s="389"/>
      <c r="AF366" s="243">
        <f>BD.PD7[[#This Row],[Av.P3 '[%']]]*BD.PD7[[#This Row],[Ppto. Orden Interna '[DOP']]]</f>
        <v>0</v>
      </c>
      <c r="AG366" s="243"/>
      <c r="AH366" s="243"/>
      <c r="AI366" s="243">
        <f>BD.PD7[[#This Row],[Av.P2 '[%']]]*BD.PD7[[#This Row],[Ppto. Orden Interna '[DOP']]]</f>
        <v>0</v>
      </c>
      <c r="AJ366" s="243"/>
      <c r="AK366" s="243"/>
      <c r="AL366" s="243">
        <f>BD.PD7[[#This Row],[Av.P2 '[%']]]*BD.PD7[[#This Row],[Ppto. Orden Interna '[DOP']]]</f>
        <v>0</v>
      </c>
      <c r="AM366" s="496">
        <f>BD.PD7[[#This Row],[Pago 3]]+BD.PD7[[#This Row],[Pago 2]]+BD.PD7[[#This Row],[Pago 1]]</f>
        <v>0</v>
      </c>
      <c r="AN366" s="308" t="s">
        <v>244</v>
      </c>
      <c r="AO366" s="308" t="s">
        <v>245</v>
      </c>
      <c r="AP366" s="308" t="s">
        <v>246</v>
      </c>
      <c r="AQ366" s="308" t="s">
        <v>247</v>
      </c>
      <c r="AR366" s="308">
        <v>594</v>
      </c>
      <c r="AS366" s="308" t="s">
        <v>248</v>
      </c>
      <c r="AT366" s="249" t="s">
        <v>1277</v>
      </c>
      <c r="AU366" s="249" t="s">
        <v>92</v>
      </c>
    </row>
    <row r="367" spans="1:47" hidden="1" x14ac:dyDescent="0.3">
      <c r="A367" s="174">
        <v>8.0500000000000007</v>
      </c>
      <c r="B367" s="231"/>
      <c r="C367" s="232" t="str">
        <f>VLOOKUP(BD.PD7[[#This Row],[Pos]],PPto[],3,FALSE)</f>
        <v>8.05 Mobiliario no operacional para Tiendas</v>
      </c>
      <c r="D367" s="174" t="s">
        <v>23</v>
      </c>
      <c r="E367" s="305" t="str">
        <f>IF(BD.PD7[[#This Row],[.]]="*",VLOOKUP(BD.PD7[[#This Row],[Pos]],Presupuesto!A:H,7,FALSE),"")</f>
        <v/>
      </c>
      <c r="F367" s="506" t="s">
        <v>599</v>
      </c>
      <c r="G367" s="174" t="s">
        <v>1216</v>
      </c>
      <c r="H367" s="174"/>
      <c r="I367" s="497" t="s">
        <v>1223</v>
      </c>
      <c r="J367" s="382">
        <v>1</v>
      </c>
      <c r="K367" s="174" t="s">
        <v>260</v>
      </c>
      <c r="L367" s="383">
        <f>IF(BD.PD7[[#This Row],[Mon]]="DOP",1,HLOOKUP(BD.PD7[[#This Row],[Mon]],$K$1:$L$2,2,FALSE))</f>
        <v>1</v>
      </c>
      <c r="M367" s="384">
        <v>16288</v>
      </c>
      <c r="N367" s="243">
        <f>BD.PD7[[#This Row],[Cant.]]*BD.PD7[[#This Row],[ Tasa ]]*BD.PD7[[#This Row],[ Precio Und.]]</f>
        <v>16288</v>
      </c>
      <c r="O367" s="386">
        <v>0</v>
      </c>
      <c r="P367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367" s="243">
        <f>BD.PD7[[#This Row],[Ppto. Orden Interna '[DOP']]]/HLOOKUP("USD",$K$1:$L$2,2,FALSE)</f>
        <v>250.58461538461538</v>
      </c>
      <c r="R367" s="381" t="s">
        <v>600</v>
      </c>
      <c r="S367" s="387"/>
      <c r="T367" s="387"/>
      <c r="U367" s="492" t="s">
        <v>542</v>
      </c>
      <c r="V367" s="493">
        <v>801673</v>
      </c>
      <c r="W367" s="494" t="s">
        <v>601</v>
      </c>
      <c r="X367" s="495">
        <v>21</v>
      </c>
      <c r="Y367" s="388">
        <v>1</v>
      </c>
      <c r="Z367" s="243">
        <f>BD.PD7[[#This Row],[Av.P1 '[%']]]*BD.PD7[[#This Row],[Ppto. Orden Interna '[DOP']]]</f>
        <v>16288</v>
      </c>
      <c r="AA367" s="249"/>
      <c r="AB367" s="389"/>
      <c r="AC367" s="243">
        <f>BD.PD7[[#This Row],[Av.P2 '[%']]]*BD.PD7[[#This Row],[Ppto. Orden Interna '[DOP']]]</f>
        <v>0</v>
      </c>
      <c r="AD367" s="249"/>
      <c r="AE367" s="389"/>
      <c r="AF367" s="243">
        <f>BD.PD7[[#This Row],[Av.P3 '[%']]]*BD.PD7[[#This Row],[Ppto. Orden Interna '[DOP']]]</f>
        <v>0</v>
      </c>
      <c r="AG367" s="243"/>
      <c r="AH367" s="243"/>
      <c r="AI367" s="243">
        <f>BD.PD7[[#This Row],[Av.P2 '[%']]]*BD.PD7[[#This Row],[Ppto. Orden Interna '[DOP']]]</f>
        <v>0</v>
      </c>
      <c r="AJ367" s="243"/>
      <c r="AK367" s="243"/>
      <c r="AL367" s="243">
        <f>BD.PD7[[#This Row],[Av.P2 '[%']]]*BD.PD7[[#This Row],[Ppto. Orden Interna '[DOP']]]</f>
        <v>0</v>
      </c>
      <c r="AM367" s="496">
        <f>BD.PD7[[#This Row],[Pago 3]]+BD.PD7[[#This Row],[Pago 2]]+BD.PD7[[#This Row],[Pago 1]]</f>
        <v>16288</v>
      </c>
      <c r="AN367" s="308" t="s">
        <v>244</v>
      </c>
      <c r="AO367" s="308" t="s">
        <v>245</v>
      </c>
      <c r="AP367" s="308" t="s">
        <v>246</v>
      </c>
      <c r="AQ367" s="308" t="s">
        <v>247</v>
      </c>
      <c r="AR367" s="308">
        <v>594</v>
      </c>
      <c r="AS367" s="308" t="s">
        <v>248</v>
      </c>
      <c r="AT367" s="249" t="s">
        <v>1277</v>
      </c>
      <c r="AU367" s="249" t="s">
        <v>92</v>
      </c>
    </row>
    <row r="368" spans="1:47" hidden="1" x14ac:dyDescent="0.3">
      <c r="A368" s="174">
        <v>8.0500000000000007</v>
      </c>
      <c r="B368" s="231"/>
      <c r="C368" s="232" t="str">
        <f>VLOOKUP(BD.PD7[[#This Row],[Pos]],PPto[],3,FALSE)</f>
        <v>8.05 Mobiliario no operacional para Tiendas</v>
      </c>
      <c r="D368" s="174" t="s">
        <v>23</v>
      </c>
      <c r="E368" s="305" t="str">
        <f>IF(BD.PD7[[#This Row],[.]]="*",VLOOKUP(BD.PD7[[#This Row],[Pos]],Presupuesto!A:H,7,FALSE),"")</f>
        <v/>
      </c>
      <c r="F368" s="506" t="s">
        <v>602</v>
      </c>
      <c r="G368" s="174" t="s">
        <v>1216</v>
      </c>
      <c r="H368" s="174"/>
      <c r="I368" s="497" t="s">
        <v>1223</v>
      </c>
      <c r="J368" s="382">
        <v>1</v>
      </c>
      <c r="K368" s="174" t="s">
        <v>260</v>
      </c>
      <c r="L368" s="383">
        <f>IF(BD.PD7[[#This Row],[Mon]]="DOP",1,HLOOKUP(BD.PD7[[#This Row],[Mon]],$K$1:$L$2,2,FALSE))</f>
        <v>1</v>
      </c>
      <c r="M368" s="384">
        <v>9893.11</v>
      </c>
      <c r="N368" s="243">
        <f>BD.PD7[[#This Row],[Cant.]]*BD.PD7[[#This Row],[ Tasa ]]*BD.PD7[[#This Row],[ Precio Und.]]</f>
        <v>9893.11</v>
      </c>
      <c r="O368" s="386">
        <v>0</v>
      </c>
      <c r="P368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368" s="243">
        <f>BD.PD7[[#This Row],[Ppto. Orden Interna '[DOP']]]/HLOOKUP("USD",$K$1:$L$2,2,FALSE)</f>
        <v>152.20169230769233</v>
      </c>
      <c r="R368" s="381" t="s">
        <v>603</v>
      </c>
      <c r="S368" s="387"/>
      <c r="T368" s="387"/>
      <c r="U368" s="492" t="s">
        <v>542</v>
      </c>
      <c r="V368" s="493">
        <v>801673</v>
      </c>
      <c r="W368" s="494" t="s">
        <v>337</v>
      </c>
      <c r="X368" s="495">
        <v>21</v>
      </c>
      <c r="Y368" s="388">
        <v>1</v>
      </c>
      <c r="Z368" s="243">
        <f>BD.PD7[[#This Row],[Av.P1 '[%']]]*BD.PD7[[#This Row],[Ppto. Orden Interna '[DOP']]]</f>
        <v>9893.11</v>
      </c>
      <c r="AA368" s="495"/>
      <c r="AB368" s="388"/>
      <c r="AC368" s="243">
        <f>BD.PD7[[#This Row],[Av.P2 '[%']]]*BD.PD7[[#This Row],[Ppto. Orden Interna '[DOP']]]</f>
        <v>0</v>
      </c>
      <c r="AD368" s="249"/>
      <c r="AE368" s="389"/>
      <c r="AF368" s="243">
        <f>BD.PD7[[#This Row],[Av.P3 '[%']]]*BD.PD7[[#This Row],[Ppto. Orden Interna '[DOP']]]</f>
        <v>0</v>
      </c>
      <c r="AG368" s="243"/>
      <c r="AH368" s="243"/>
      <c r="AI368" s="243">
        <f>BD.PD7[[#This Row],[Av.P2 '[%']]]*BD.PD7[[#This Row],[Ppto. Orden Interna '[DOP']]]</f>
        <v>0</v>
      </c>
      <c r="AJ368" s="243"/>
      <c r="AK368" s="243"/>
      <c r="AL368" s="243">
        <f>BD.PD7[[#This Row],[Av.P2 '[%']]]*BD.PD7[[#This Row],[Ppto. Orden Interna '[DOP']]]</f>
        <v>0</v>
      </c>
      <c r="AM368" s="496">
        <f>BD.PD7[[#This Row],[Pago 3]]+BD.PD7[[#This Row],[Pago 2]]+BD.PD7[[#This Row],[Pago 1]]</f>
        <v>9893.11</v>
      </c>
      <c r="AN368" s="308" t="s">
        <v>244</v>
      </c>
      <c r="AO368" s="308" t="s">
        <v>245</v>
      </c>
      <c r="AP368" s="308" t="s">
        <v>246</v>
      </c>
      <c r="AQ368" s="308" t="s">
        <v>247</v>
      </c>
      <c r="AR368" s="308">
        <v>594</v>
      </c>
      <c r="AS368" s="308" t="s">
        <v>248</v>
      </c>
      <c r="AT368" s="249" t="s">
        <v>1277</v>
      </c>
      <c r="AU368" s="249" t="s">
        <v>92</v>
      </c>
    </row>
    <row r="369" spans="1:47" hidden="1" x14ac:dyDescent="0.3">
      <c r="A369" s="174">
        <v>8.0500000000000007</v>
      </c>
      <c r="B369" s="231"/>
      <c r="C369" s="232" t="str">
        <f>VLOOKUP(BD.PD7[[#This Row],[Pos]],PPto[],3,FALSE)</f>
        <v>8.05 Mobiliario no operacional para Tiendas</v>
      </c>
      <c r="D369" s="174" t="s">
        <v>23</v>
      </c>
      <c r="E369" s="305" t="str">
        <f>IF(BD.PD7[[#This Row],[.]]="*",VLOOKUP(BD.PD7[[#This Row],[Pos]],Presupuesto!A:H,7,FALSE),"")</f>
        <v/>
      </c>
      <c r="F369" s="234" t="s">
        <v>604</v>
      </c>
      <c r="G369" s="174" t="s">
        <v>1216</v>
      </c>
      <c r="H369" s="174"/>
      <c r="I369" s="497" t="s">
        <v>1223</v>
      </c>
      <c r="J369" s="382">
        <v>1</v>
      </c>
      <c r="K369" s="174" t="s">
        <v>260</v>
      </c>
      <c r="L369" s="383">
        <f>IF(BD.PD7[[#This Row],[Mon]]="DOP",1,HLOOKUP(BD.PD7[[#This Row],[Mon]],$K$1:$L$2,2,FALSE))</f>
        <v>1</v>
      </c>
      <c r="M369" s="384">
        <v>12000</v>
      </c>
      <c r="N369" s="243">
        <f>BD.PD7[[#This Row],[Cant.]]*BD.PD7[[#This Row],[ Tasa ]]*BD.PD7[[#This Row],[ Precio Und.]]</f>
        <v>12000</v>
      </c>
      <c r="O369" s="386">
        <v>0</v>
      </c>
      <c r="P369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369" s="243">
        <f>BD.PD7[[#This Row],[Ppto. Orden Interna '[DOP']]]/HLOOKUP("USD",$K$1:$L$2,2,FALSE)</f>
        <v>184.61538461538461</v>
      </c>
      <c r="R369" s="381" t="s">
        <v>605</v>
      </c>
      <c r="S369" s="387"/>
      <c r="T369" s="387"/>
      <c r="U369" s="492" t="s">
        <v>542</v>
      </c>
      <c r="V369" s="493">
        <v>801673</v>
      </c>
      <c r="W369" s="494" t="s">
        <v>606</v>
      </c>
      <c r="X369" s="495">
        <v>21</v>
      </c>
      <c r="Y369" s="388">
        <v>1</v>
      </c>
      <c r="Z369" s="243">
        <f>BD.PD7[[#This Row],[Av.P1 '[%']]]*BD.PD7[[#This Row],[Ppto. Orden Interna '[DOP']]]</f>
        <v>12000</v>
      </c>
      <c r="AA369" s="249"/>
      <c r="AB369" s="389"/>
      <c r="AC369" s="243">
        <f>BD.PD7[[#This Row],[Av.P2 '[%']]]*BD.PD7[[#This Row],[Ppto. Orden Interna '[DOP']]]</f>
        <v>0</v>
      </c>
      <c r="AD369" s="249"/>
      <c r="AE369" s="389"/>
      <c r="AF369" s="243">
        <f>BD.PD7[[#This Row],[Av.P3 '[%']]]*BD.PD7[[#This Row],[Ppto. Orden Interna '[DOP']]]</f>
        <v>0</v>
      </c>
      <c r="AG369" s="243"/>
      <c r="AH369" s="243"/>
      <c r="AI369" s="243">
        <f>BD.PD7[[#This Row],[Av.P2 '[%']]]*BD.PD7[[#This Row],[Ppto. Orden Interna '[DOP']]]</f>
        <v>0</v>
      </c>
      <c r="AJ369" s="243"/>
      <c r="AK369" s="243"/>
      <c r="AL369" s="243">
        <f>BD.PD7[[#This Row],[Av.P2 '[%']]]*BD.PD7[[#This Row],[Ppto. Orden Interna '[DOP']]]</f>
        <v>0</v>
      </c>
      <c r="AM369" s="496">
        <f>BD.PD7[[#This Row],[Pago 3]]+BD.PD7[[#This Row],[Pago 2]]+BD.PD7[[#This Row],[Pago 1]]</f>
        <v>12000</v>
      </c>
      <c r="AN369" s="308" t="s">
        <v>244</v>
      </c>
      <c r="AO369" s="308" t="s">
        <v>245</v>
      </c>
      <c r="AP369" s="308" t="s">
        <v>246</v>
      </c>
      <c r="AQ369" s="308" t="s">
        <v>247</v>
      </c>
      <c r="AR369" s="308">
        <v>594</v>
      </c>
      <c r="AS369" s="308" t="s">
        <v>248</v>
      </c>
      <c r="AT369" s="249" t="s">
        <v>1277</v>
      </c>
      <c r="AU369" s="249" t="s">
        <v>92</v>
      </c>
    </row>
    <row r="370" spans="1:47" hidden="1" x14ac:dyDescent="0.3">
      <c r="A370" s="174">
        <v>8.0500000000000007</v>
      </c>
      <c r="B370" s="231"/>
      <c r="C370" s="232" t="str">
        <f>VLOOKUP(BD.PD7[[#This Row],[Pos]],PPto[],3,FALSE)</f>
        <v>8.05 Mobiliario no operacional para Tiendas</v>
      </c>
      <c r="D370" s="174" t="s">
        <v>23</v>
      </c>
      <c r="E370" s="305" t="str">
        <f>IF(BD.PD7[[#This Row],[.]]="*",VLOOKUP(BD.PD7[[#This Row],[Pos]],Presupuesto!A:H,7,FALSE),"")</f>
        <v/>
      </c>
      <c r="F370" s="506" t="s">
        <v>607</v>
      </c>
      <c r="G370" s="174" t="s">
        <v>1216</v>
      </c>
      <c r="H370" s="174"/>
      <c r="I370" s="497" t="s">
        <v>1223</v>
      </c>
      <c r="J370" s="382">
        <v>60</v>
      </c>
      <c r="K370" s="174" t="s">
        <v>260</v>
      </c>
      <c r="L370" s="383">
        <f>IF(BD.PD7[[#This Row],[Mon]]="DOP",1,HLOOKUP(BD.PD7[[#This Row],[Mon]],$K$1:$L$2,2,FALSE))</f>
        <v>1</v>
      </c>
      <c r="M370" s="384">
        <v>1517.7958333333333</v>
      </c>
      <c r="N370" s="243">
        <f>BD.PD7[[#This Row],[Cant.]]*BD.PD7[[#This Row],[ Tasa ]]*BD.PD7[[#This Row],[ Precio Und.]]</f>
        <v>91067.75</v>
      </c>
      <c r="O370" s="386">
        <v>0</v>
      </c>
      <c r="P370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370" s="243">
        <f>BD.PD7[[#This Row],[Ppto. Orden Interna '[DOP']]]/HLOOKUP("USD",$K$1:$L$2,2,FALSE)</f>
        <v>1401.0423076923078</v>
      </c>
      <c r="R370" s="381" t="s">
        <v>257</v>
      </c>
      <c r="S370" s="387"/>
      <c r="T370" s="387"/>
      <c r="U370" s="492" t="s">
        <v>542</v>
      </c>
      <c r="V370" s="493">
        <v>801673</v>
      </c>
      <c r="W370" s="494" t="s">
        <v>608</v>
      </c>
      <c r="X370" s="495">
        <v>21</v>
      </c>
      <c r="Y370" s="388">
        <v>1</v>
      </c>
      <c r="Z370" s="243">
        <f>BD.PD7[[#This Row],[Av.P1 '[%']]]*BD.PD7[[#This Row],[Ppto. Orden Interna '[DOP']]]</f>
        <v>91067.75</v>
      </c>
      <c r="AA370" s="249"/>
      <c r="AB370" s="389"/>
      <c r="AC370" s="243">
        <f>BD.PD7[[#This Row],[Av.P2 '[%']]]*BD.PD7[[#This Row],[Ppto. Orden Interna '[DOP']]]</f>
        <v>0</v>
      </c>
      <c r="AD370" s="249"/>
      <c r="AE370" s="389"/>
      <c r="AF370" s="243">
        <f>BD.PD7[[#This Row],[Av.P3 '[%']]]*BD.PD7[[#This Row],[Ppto. Orden Interna '[DOP']]]</f>
        <v>0</v>
      </c>
      <c r="AG370" s="243"/>
      <c r="AH370" s="243"/>
      <c r="AI370" s="243">
        <f>BD.PD7[[#This Row],[Av.P2 '[%']]]*BD.PD7[[#This Row],[Ppto. Orden Interna '[DOP']]]</f>
        <v>0</v>
      </c>
      <c r="AJ370" s="243"/>
      <c r="AK370" s="243"/>
      <c r="AL370" s="243">
        <f>BD.PD7[[#This Row],[Av.P2 '[%']]]*BD.PD7[[#This Row],[Ppto. Orden Interna '[DOP']]]</f>
        <v>0</v>
      </c>
      <c r="AM370" s="496">
        <f>BD.PD7[[#This Row],[Pago 3]]+BD.PD7[[#This Row],[Pago 2]]+BD.PD7[[#This Row],[Pago 1]]</f>
        <v>91067.75</v>
      </c>
      <c r="AN370" s="308" t="s">
        <v>244</v>
      </c>
      <c r="AO370" s="308" t="s">
        <v>245</v>
      </c>
      <c r="AP370" s="308" t="s">
        <v>246</v>
      </c>
      <c r="AQ370" s="308" t="s">
        <v>247</v>
      </c>
      <c r="AR370" s="308">
        <v>594</v>
      </c>
      <c r="AS370" s="308" t="s">
        <v>248</v>
      </c>
      <c r="AT370" s="249" t="s">
        <v>1277</v>
      </c>
      <c r="AU370" s="249" t="s">
        <v>92</v>
      </c>
    </row>
    <row r="371" spans="1:47" hidden="1" x14ac:dyDescent="0.3">
      <c r="A371" s="174">
        <v>8.0500000000000007</v>
      </c>
      <c r="B371" s="231"/>
      <c r="C371" s="232" t="str">
        <f>VLOOKUP(BD.PD7[[#This Row],[Pos]],PPto[],3,FALSE)</f>
        <v>8.05 Mobiliario no operacional para Tiendas</v>
      </c>
      <c r="D371" s="174" t="s">
        <v>23</v>
      </c>
      <c r="E371" s="305" t="str">
        <f>IF(BD.PD7[[#This Row],[.]]="*",VLOOKUP(BD.PD7[[#This Row],[Pos]],Presupuesto!A:H,7,FALSE),"")</f>
        <v/>
      </c>
      <c r="F371" s="506" t="s">
        <v>609</v>
      </c>
      <c r="G371" s="174" t="s">
        <v>1216</v>
      </c>
      <c r="H371" s="174"/>
      <c r="I371" s="497" t="s">
        <v>1223</v>
      </c>
      <c r="J371" s="382">
        <v>5</v>
      </c>
      <c r="K371" s="174" t="s">
        <v>260</v>
      </c>
      <c r="L371" s="383">
        <f>IF(BD.PD7[[#This Row],[Mon]]="DOP",1,HLOOKUP(BD.PD7[[#This Row],[Mon]],$K$1:$L$2,2,FALSE))</f>
        <v>1</v>
      </c>
      <c r="M371" s="384">
        <v>69597.457999999999</v>
      </c>
      <c r="N371" s="243">
        <f>BD.PD7[[#This Row],[Cant.]]*BD.PD7[[#This Row],[ Tasa ]]*BD.PD7[[#This Row],[ Precio Und.]]</f>
        <v>347987.29</v>
      </c>
      <c r="O371" s="386">
        <v>0</v>
      </c>
      <c r="P371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371" s="243">
        <f>BD.PD7[[#This Row],[Ppto. Orden Interna '[DOP']]]/HLOOKUP("USD",$K$1:$L$2,2,FALSE)</f>
        <v>5353.6506153846149</v>
      </c>
      <c r="R371" s="381" t="s">
        <v>257</v>
      </c>
      <c r="S371" s="387"/>
      <c r="T371" s="387"/>
      <c r="U371" s="492" t="s">
        <v>542</v>
      </c>
      <c r="V371" s="493">
        <v>801673</v>
      </c>
      <c r="W371" s="494" t="s">
        <v>608</v>
      </c>
      <c r="X371" s="495">
        <v>21</v>
      </c>
      <c r="Y371" s="388">
        <v>1</v>
      </c>
      <c r="Z371" s="243">
        <f>BD.PD7[[#This Row],[Av.P1 '[%']]]*BD.PD7[[#This Row],[Ppto. Orden Interna '[DOP']]]</f>
        <v>347987.29</v>
      </c>
      <c r="AA371" s="249"/>
      <c r="AB371" s="389"/>
      <c r="AC371" s="243">
        <f>BD.PD7[[#This Row],[Av.P2 '[%']]]*BD.PD7[[#This Row],[Ppto. Orden Interna '[DOP']]]</f>
        <v>0</v>
      </c>
      <c r="AD371" s="249"/>
      <c r="AE371" s="389"/>
      <c r="AF371" s="243">
        <f>BD.PD7[[#This Row],[Av.P3 '[%']]]*BD.PD7[[#This Row],[Ppto. Orden Interna '[DOP']]]</f>
        <v>0</v>
      </c>
      <c r="AG371" s="243"/>
      <c r="AH371" s="243"/>
      <c r="AI371" s="243">
        <f>BD.PD7[[#This Row],[Av.P2 '[%']]]*BD.PD7[[#This Row],[Ppto. Orden Interna '[DOP']]]</f>
        <v>0</v>
      </c>
      <c r="AJ371" s="243"/>
      <c r="AK371" s="243"/>
      <c r="AL371" s="243">
        <f>BD.PD7[[#This Row],[Av.P2 '[%']]]*BD.PD7[[#This Row],[Ppto. Orden Interna '[DOP']]]</f>
        <v>0</v>
      </c>
      <c r="AM371" s="496">
        <f>BD.PD7[[#This Row],[Pago 3]]+BD.PD7[[#This Row],[Pago 2]]+BD.PD7[[#This Row],[Pago 1]]</f>
        <v>347987.29</v>
      </c>
      <c r="AN371" s="308" t="s">
        <v>244</v>
      </c>
      <c r="AO371" s="308" t="s">
        <v>245</v>
      </c>
      <c r="AP371" s="308" t="s">
        <v>246</v>
      </c>
      <c r="AQ371" s="308" t="s">
        <v>247</v>
      </c>
      <c r="AR371" s="308">
        <v>594</v>
      </c>
      <c r="AS371" s="308" t="s">
        <v>248</v>
      </c>
      <c r="AT371" s="249" t="s">
        <v>1277</v>
      </c>
      <c r="AU371" s="249" t="s">
        <v>92</v>
      </c>
    </row>
    <row r="372" spans="1:47" hidden="1" x14ac:dyDescent="0.3">
      <c r="A372" s="174">
        <v>8.0500000000000007</v>
      </c>
      <c r="B372" s="231"/>
      <c r="C372" s="232" t="str">
        <f>VLOOKUP(BD.PD7[[#This Row],[Pos]],PPto[],3,FALSE)</f>
        <v>8.05 Mobiliario no operacional para Tiendas</v>
      </c>
      <c r="D372" s="174" t="s">
        <v>23</v>
      </c>
      <c r="E372" s="305" t="str">
        <f>IF(BD.PD7[[#This Row],[.]]="*",VLOOKUP(BD.PD7[[#This Row],[Pos]],Presupuesto!A:H,7,FALSE),"")</f>
        <v/>
      </c>
      <c r="F372" s="506" t="s">
        <v>610</v>
      </c>
      <c r="G372" s="174" t="s">
        <v>1216</v>
      </c>
      <c r="H372" s="174"/>
      <c r="I372" s="497" t="s">
        <v>1223</v>
      </c>
      <c r="J372" s="382">
        <v>1</v>
      </c>
      <c r="K372" s="174" t="s">
        <v>260</v>
      </c>
      <c r="L372" s="383">
        <f>IF(BD.PD7[[#This Row],[Mon]]="DOP",1,HLOOKUP(BD.PD7[[#This Row],[Mon]],$K$1:$L$2,2,FALSE))</f>
        <v>1</v>
      </c>
      <c r="M372" s="384">
        <v>41428.57</v>
      </c>
      <c r="N372" s="243">
        <f>BD.PD7[[#This Row],[Cant.]]*BD.PD7[[#This Row],[ Tasa ]]*BD.PD7[[#This Row],[ Precio Und.]]</f>
        <v>41428.57</v>
      </c>
      <c r="O372" s="386">
        <v>0</v>
      </c>
      <c r="P372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372" s="243">
        <f>BD.PD7[[#This Row],[Ppto. Orden Interna '[DOP']]]/HLOOKUP("USD",$K$1:$L$2,2,FALSE)</f>
        <v>637.36261538461542</v>
      </c>
      <c r="R372" s="381"/>
      <c r="S372" s="387"/>
      <c r="T372" s="387"/>
      <c r="U372" s="492" t="s">
        <v>542</v>
      </c>
      <c r="V372" s="493">
        <v>801673</v>
      </c>
      <c r="W372" s="494" t="s">
        <v>611</v>
      </c>
      <c r="X372" s="495">
        <v>21</v>
      </c>
      <c r="Y372" s="388">
        <v>1</v>
      </c>
      <c r="Z372" s="243">
        <f>BD.PD7[[#This Row],[Av.P1 '[%']]]*BD.PD7[[#This Row],[Ppto. Orden Interna '[DOP']]]</f>
        <v>41428.57</v>
      </c>
      <c r="AA372" s="249"/>
      <c r="AB372" s="389"/>
      <c r="AC372" s="243">
        <f>BD.PD7[[#This Row],[Av.P2 '[%']]]*BD.PD7[[#This Row],[Ppto. Orden Interna '[DOP']]]</f>
        <v>0</v>
      </c>
      <c r="AD372" s="249"/>
      <c r="AE372" s="389"/>
      <c r="AF372" s="243">
        <f>BD.PD7[[#This Row],[Av.P3 '[%']]]*BD.PD7[[#This Row],[Ppto. Orden Interna '[DOP']]]</f>
        <v>0</v>
      </c>
      <c r="AG372" s="243"/>
      <c r="AH372" s="243"/>
      <c r="AI372" s="243">
        <f>BD.PD7[[#This Row],[Av.P2 '[%']]]*BD.PD7[[#This Row],[Ppto. Orden Interna '[DOP']]]</f>
        <v>0</v>
      </c>
      <c r="AJ372" s="243"/>
      <c r="AK372" s="243"/>
      <c r="AL372" s="243">
        <f>BD.PD7[[#This Row],[Av.P2 '[%']]]*BD.PD7[[#This Row],[Ppto. Orden Interna '[DOP']]]</f>
        <v>0</v>
      </c>
      <c r="AM372" s="496">
        <f>BD.PD7[[#This Row],[Pago 3]]+BD.PD7[[#This Row],[Pago 2]]+BD.PD7[[#This Row],[Pago 1]]</f>
        <v>41428.57</v>
      </c>
      <c r="AN372" s="308" t="s">
        <v>244</v>
      </c>
      <c r="AO372" s="308" t="s">
        <v>245</v>
      </c>
      <c r="AP372" s="308" t="s">
        <v>246</v>
      </c>
      <c r="AQ372" s="308" t="s">
        <v>247</v>
      </c>
      <c r="AR372" s="308">
        <v>594</v>
      </c>
      <c r="AS372" s="308" t="s">
        <v>248</v>
      </c>
      <c r="AT372" s="249" t="s">
        <v>1277</v>
      </c>
      <c r="AU372" s="249" t="s">
        <v>92</v>
      </c>
    </row>
    <row r="373" spans="1:47" hidden="1" x14ac:dyDescent="0.3">
      <c r="A373" s="174">
        <v>8.0500000000000007</v>
      </c>
      <c r="B373" s="231"/>
      <c r="C373" s="232" t="str">
        <f>VLOOKUP(BD.PD7[[#This Row],[Pos]],PPto[],3,FALSE)</f>
        <v>8.05 Mobiliario no operacional para Tiendas</v>
      </c>
      <c r="D373" s="174" t="s">
        <v>23</v>
      </c>
      <c r="E373" s="305" t="str">
        <f>IF(BD.PD7[[#This Row],[.]]="*",VLOOKUP(BD.PD7[[#This Row],[Pos]],Presupuesto!A:H,7,FALSE),"")</f>
        <v/>
      </c>
      <c r="F373" s="506" t="s">
        <v>613</v>
      </c>
      <c r="G373" s="174" t="s">
        <v>1216</v>
      </c>
      <c r="H373" s="174"/>
      <c r="I373" s="497" t="s">
        <v>1223</v>
      </c>
      <c r="J373" s="382">
        <v>1</v>
      </c>
      <c r="K373" s="174" t="s">
        <v>260</v>
      </c>
      <c r="L373" s="383">
        <f>IF(BD.PD7[[#This Row],[Mon]]="DOP",1,HLOOKUP(BD.PD7[[#This Row],[Mon]],$K$1:$L$2,2,FALSE))</f>
        <v>1</v>
      </c>
      <c r="M373" s="384">
        <v>37718.239999999998</v>
      </c>
      <c r="N373" s="243">
        <f>BD.PD7[[#This Row],[Cant.]]*BD.PD7[[#This Row],[ Tasa ]]*BD.PD7[[#This Row],[ Precio Und.]]</f>
        <v>37718.239999999998</v>
      </c>
      <c r="O373" s="386">
        <v>0</v>
      </c>
      <c r="P373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373" s="243">
        <f>BD.PD7[[#This Row],[Ppto. Orden Interna '[DOP']]]/HLOOKUP("USD",$K$1:$L$2,2,FALSE)</f>
        <v>580.28061538461532</v>
      </c>
      <c r="R373" s="381" t="s">
        <v>603</v>
      </c>
      <c r="S373" s="387"/>
      <c r="T373" s="387"/>
      <c r="U373" s="492" t="s">
        <v>542</v>
      </c>
      <c r="V373" s="493">
        <v>801673</v>
      </c>
      <c r="W373" s="494" t="s">
        <v>337</v>
      </c>
      <c r="X373" s="495">
        <v>18</v>
      </c>
      <c r="Y373" s="388">
        <v>0.7</v>
      </c>
      <c r="Z373" s="243">
        <f>BD.PD7[[#This Row],[Av.P1 '[%']]]*BD.PD7[[#This Row],[Ppto. Orden Interna '[DOP']]]</f>
        <v>26402.767999999996</v>
      </c>
      <c r="AA373" s="495">
        <v>20</v>
      </c>
      <c r="AB373" s="388">
        <v>0.3</v>
      </c>
      <c r="AC373" s="243">
        <f>BD.PD7[[#This Row],[Av.P2 '[%']]]*BD.PD7[[#This Row],[Ppto. Orden Interna '[DOP']]]</f>
        <v>11315.472</v>
      </c>
      <c r="AD373" s="249"/>
      <c r="AE373" s="389"/>
      <c r="AF373" s="243">
        <f>BD.PD7[[#This Row],[Av.P3 '[%']]]*BD.PD7[[#This Row],[Ppto. Orden Interna '[DOP']]]</f>
        <v>0</v>
      </c>
      <c r="AG373" s="243"/>
      <c r="AH373" s="243"/>
      <c r="AI373" s="243">
        <f>BD.PD7[[#This Row],[Av.P2 '[%']]]*BD.PD7[[#This Row],[Ppto. Orden Interna '[DOP']]]</f>
        <v>11315.472</v>
      </c>
      <c r="AJ373" s="243"/>
      <c r="AK373" s="243"/>
      <c r="AL373" s="243">
        <f>BD.PD7[[#This Row],[Av.P2 '[%']]]*BD.PD7[[#This Row],[Ppto. Orden Interna '[DOP']]]</f>
        <v>11315.472</v>
      </c>
      <c r="AM373" s="496">
        <f>BD.PD7[[#This Row],[Pago 3]]+BD.PD7[[#This Row],[Pago 2]]+BD.PD7[[#This Row],[Pago 1]]</f>
        <v>37718.239999999998</v>
      </c>
      <c r="AN373" s="308" t="s">
        <v>244</v>
      </c>
      <c r="AO373" s="308" t="s">
        <v>245</v>
      </c>
      <c r="AP373" s="308" t="s">
        <v>246</v>
      </c>
      <c r="AQ373" s="308" t="s">
        <v>247</v>
      </c>
      <c r="AR373" s="308">
        <v>594</v>
      </c>
      <c r="AS373" s="308" t="s">
        <v>248</v>
      </c>
      <c r="AT373" s="249" t="s">
        <v>1277</v>
      </c>
      <c r="AU373" s="249" t="s">
        <v>92</v>
      </c>
    </row>
    <row r="374" spans="1:47" hidden="1" x14ac:dyDescent="0.3">
      <c r="A374" s="174">
        <v>8.0500000000000007</v>
      </c>
      <c r="B374" s="231"/>
      <c r="C374" s="232" t="str">
        <f>VLOOKUP(BD.PD7[[#This Row],[Pos]],PPto[],3,FALSE)</f>
        <v>8.05 Mobiliario no operacional para Tiendas</v>
      </c>
      <c r="D374" s="174" t="s">
        <v>23</v>
      </c>
      <c r="E374" s="305" t="str">
        <f>IF(BD.PD7[[#This Row],[.]]="*",VLOOKUP(BD.PD7[[#This Row],[Pos]],Presupuesto!A:H,7,FALSE),"")</f>
        <v/>
      </c>
      <c r="F374" s="506" t="s">
        <v>614</v>
      </c>
      <c r="G374" s="174" t="s">
        <v>1216</v>
      </c>
      <c r="H374" s="174"/>
      <c r="I374" s="497" t="s">
        <v>1223</v>
      </c>
      <c r="J374" s="382">
        <v>4</v>
      </c>
      <c r="K374" s="174" t="s">
        <v>260</v>
      </c>
      <c r="L374" s="383">
        <f>IF(BD.PD7[[#This Row],[Mon]]="DOP",1,HLOOKUP(BD.PD7[[#This Row],[Mon]],$K$1:$L$2,2,FALSE))</f>
        <v>1</v>
      </c>
      <c r="M374" s="384">
        <v>61250</v>
      </c>
      <c r="N374" s="243">
        <f>BD.PD7[[#This Row],[Cant.]]*BD.PD7[[#This Row],[ Tasa ]]*BD.PD7[[#This Row],[ Precio Und.]]</f>
        <v>245000</v>
      </c>
      <c r="O374" s="386">
        <v>0.01</v>
      </c>
      <c r="P374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374" s="243">
        <f>BD.PD7[[#This Row],[Ppto. Orden Interna '[DOP']]]/HLOOKUP("USD",$K$1:$L$2,2,FALSE)</f>
        <v>3806.9230769230771</v>
      </c>
      <c r="R374" s="381" t="s">
        <v>615</v>
      </c>
      <c r="S374" s="387"/>
      <c r="T374" s="387"/>
      <c r="U374" s="492" t="s">
        <v>542</v>
      </c>
      <c r="V374" s="493">
        <v>801673</v>
      </c>
      <c r="W374" s="494" t="s">
        <v>337</v>
      </c>
      <c r="X374" s="495">
        <v>18</v>
      </c>
      <c r="Y374" s="388">
        <v>0.7</v>
      </c>
      <c r="Z374" s="243">
        <f>BD.PD7[[#This Row],[Av.P1 '[%']]]*BD.PD7[[#This Row],[Ppto. Orden Interna '[DOP']]]</f>
        <v>173215</v>
      </c>
      <c r="AA374" s="495">
        <v>20</v>
      </c>
      <c r="AB374" s="388">
        <v>0.3</v>
      </c>
      <c r="AC374" s="243">
        <f>BD.PD7[[#This Row],[Av.P2 '[%']]]*BD.PD7[[#This Row],[Ppto. Orden Interna '[DOP']]]</f>
        <v>74235</v>
      </c>
      <c r="AD374" s="249"/>
      <c r="AE374" s="389"/>
      <c r="AF374" s="243">
        <f>BD.PD7[[#This Row],[Av.P3 '[%']]]*BD.PD7[[#This Row],[Ppto. Orden Interna '[DOP']]]</f>
        <v>0</v>
      </c>
      <c r="AG374" s="243"/>
      <c r="AH374" s="243"/>
      <c r="AI374" s="243">
        <f>BD.PD7[[#This Row],[Av.P2 '[%']]]*BD.PD7[[#This Row],[Ppto. Orden Interna '[DOP']]]</f>
        <v>74235</v>
      </c>
      <c r="AJ374" s="243"/>
      <c r="AK374" s="243"/>
      <c r="AL374" s="243">
        <f>BD.PD7[[#This Row],[Av.P2 '[%']]]*BD.PD7[[#This Row],[Ppto. Orden Interna '[DOP']]]</f>
        <v>74235</v>
      </c>
      <c r="AM374" s="496">
        <f>BD.PD7[[#This Row],[Pago 3]]+BD.PD7[[#This Row],[Pago 2]]+BD.PD7[[#This Row],[Pago 1]]</f>
        <v>247450</v>
      </c>
      <c r="AN374" s="308" t="s">
        <v>244</v>
      </c>
      <c r="AO374" s="308" t="s">
        <v>245</v>
      </c>
      <c r="AP374" s="308" t="s">
        <v>246</v>
      </c>
      <c r="AQ374" s="308" t="s">
        <v>247</v>
      </c>
      <c r="AR374" s="308">
        <v>594</v>
      </c>
      <c r="AS374" s="308" t="s">
        <v>248</v>
      </c>
      <c r="AT374" s="249" t="s">
        <v>1277</v>
      </c>
      <c r="AU374" s="249" t="s">
        <v>92</v>
      </c>
    </row>
    <row r="375" spans="1:47" hidden="1" x14ac:dyDescent="0.3">
      <c r="A375" s="174">
        <v>8.0500000000000007</v>
      </c>
      <c r="B375" s="231"/>
      <c r="C375" s="232" t="str">
        <f>VLOOKUP(BD.PD7[[#This Row],[Pos]],PPto[],3,FALSE)</f>
        <v>8.05 Mobiliario no operacional para Tiendas</v>
      </c>
      <c r="D375" s="174" t="s">
        <v>23</v>
      </c>
      <c r="E375" s="305" t="str">
        <f>IF(BD.PD7[[#This Row],[.]]="*",VLOOKUP(BD.PD7[[#This Row],[Pos]],Presupuesto!A:H,7,FALSE),"")</f>
        <v/>
      </c>
      <c r="F375" s="506" t="s">
        <v>616</v>
      </c>
      <c r="G375" s="174" t="s">
        <v>1216</v>
      </c>
      <c r="H375" s="174"/>
      <c r="I375" s="497" t="s">
        <v>1223</v>
      </c>
      <c r="J375" s="382">
        <v>1</v>
      </c>
      <c r="K375" s="174" t="s">
        <v>260</v>
      </c>
      <c r="L375" s="383">
        <f>IF(BD.PD7[[#This Row],[Mon]]="DOP",1,HLOOKUP(BD.PD7[[#This Row],[Mon]],$K$1:$L$2,2,FALSE))</f>
        <v>1</v>
      </c>
      <c r="M375" s="384">
        <v>42630</v>
      </c>
      <c r="N375" s="243">
        <f>BD.PD7[[#This Row],[Cant.]]*BD.PD7[[#This Row],[ Tasa ]]*BD.PD7[[#This Row],[ Precio Und.]]</f>
        <v>42630</v>
      </c>
      <c r="O375" s="386">
        <v>0.01</v>
      </c>
      <c r="P375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375" s="243">
        <f>BD.PD7[[#This Row],[Ppto. Orden Interna '[DOP']]]/HLOOKUP("USD",$K$1:$L$2,2,FALSE)</f>
        <v>662.40461538461545</v>
      </c>
      <c r="R375" s="381" t="s">
        <v>603</v>
      </c>
      <c r="S375" s="387"/>
      <c r="T375" s="387"/>
      <c r="U375" s="492" t="s">
        <v>542</v>
      </c>
      <c r="V375" s="493">
        <v>801673</v>
      </c>
      <c r="W375" s="494" t="s">
        <v>337</v>
      </c>
      <c r="X375" s="495">
        <v>18</v>
      </c>
      <c r="Y375" s="388">
        <v>0.7</v>
      </c>
      <c r="Z375" s="243">
        <f>BD.PD7[[#This Row],[Av.P1 '[%']]]*BD.PD7[[#This Row],[Ppto. Orden Interna '[DOP']]]</f>
        <v>30139.41</v>
      </c>
      <c r="AA375" s="495">
        <v>20</v>
      </c>
      <c r="AB375" s="388">
        <v>0.3</v>
      </c>
      <c r="AC375" s="243">
        <f>BD.PD7[[#This Row],[Av.P2 '[%']]]*BD.PD7[[#This Row],[Ppto. Orden Interna '[DOP']]]</f>
        <v>12916.890000000001</v>
      </c>
      <c r="AD375" s="249"/>
      <c r="AE375" s="389"/>
      <c r="AF375" s="243">
        <f>BD.PD7[[#This Row],[Av.P3 '[%']]]*BD.PD7[[#This Row],[Ppto. Orden Interna '[DOP']]]</f>
        <v>0</v>
      </c>
      <c r="AG375" s="243"/>
      <c r="AH375" s="243"/>
      <c r="AI375" s="243">
        <f>BD.PD7[[#This Row],[Av.P2 '[%']]]*BD.PD7[[#This Row],[Ppto. Orden Interna '[DOP']]]</f>
        <v>12916.890000000001</v>
      </c>
      <c r="AJ375" s="243"/>
      <c r="AK375" s="243"/>
      <c r="AL375" s="243">
        <f>BD.PD7[[#This Row],[Av.P2 '[%']]]*BD.PD7[[#This Row],[Ppto. Orden Interna '[DOP']]]</f>
        <v>12916.890000000001</v>
      </c>
      <c r="AM375" s="496">
        <f>BD.PD7[[#This Row],[Pago 3]]+BD.PD7[[#This Row],[Pago 2]]+BD.PD7[[#This Row],[Pago 1]]</f>
        <v>43056.3</v>
      </c>
      <c r="AN375" s="308" t="s">
        <v>244</v>
      </c>
      <c r="AO375" s="308" t="s">
        <v>245</v>
      </c>
      <c r="AP375" s="308" t="s">
        <v>246</v>
      </c>
      <c r="AQ375" s="308" t="s">
        <v>247</v>
      </c>
      <c r="AR375" s="308">
        <v>594</v>
      </c>
      <c r="AS375" s="308" t="s">
        <v>248</v>
      </c>
      <c r="AT375" s="249" t="s">
        <v>1277</v>
      </c>
      <c r="AU375" s="249" t="s">
        <v>92</v>
      </c>
    </row>
    <row r="376" spans="1:47" hidden="1" x14ac:dyDescent="0.3">
      <c r="A376" s="174">
        <v>8.0500000000000007</v>
      </c>
      <c r="B376" s="231"/>
      <c r="C376" s="232" t="str">
        <f>VLOOKUP(BD.PD7[[#This Row],[Pos]],PPto[],3,FALSE)</f>
        <v>8.05 Mobiliario no operacional para Tiendas</v>
      </c>
      <c r="D376" s="174" t="s">
        <v>23</v>
      </c>
      <c r="E376" s="305" t="str">
        <f>IF(BD.PD7[[#This Row],[.]]="*",VLOOKUP(BD.PD7[[#This Row],[Pos]],Presupuesto!A:H,7,FALSE),"")</f>
        <v/>
      </c>
      <c r="F376" s="506" t="s">
        <v>617</v>
      </c>
      <c r="G376" s="174" t="s">
        <v>1216</v>
      </c>
      <c r="H376" s="174"/>
      <c r="I376" s="497" t="s">
        <v>1223</v>
      </c>
      <c r="J376" s="382">
        <v>1</v>
      </c>
      <c r="K376" s="174" t="s">
        <v>260</v>
      </c>
      <c r="L376" s="383">
        <f>IF(BD.PD7[[#This Row],[Mon]]="DOP",1,HLOOKUP(BD.PD7[[#This Row],[Mon]],$K$1:$L$2,2,FALSE))</f>
        <v>1</v>
      </c>
      <c r="M376" s="384">
        <v>44345</v>
      </c>
      <c r="N376" s="243">
        <f>BD.PD7[[#This Row],[Cant.]]*BD.PD7[[#This Row],[ Tasa ]]*BD.PD7[[#This Row],[ Precio Und.]]</f>
        <v>44345</v>
      </c>
      <c r="O376" s="386">
        <v>0.01</v>
      </c>
      <c r="P376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376" s="243">
        <f>BD.PD7[[#This Row],[Ppto. Orden Interna '[DOP']]]/HLOOKUP("USD",$K$1:$L$2,2,FALSE)</f>
        <v>689.0530769230769</v>
      </c>
      <c r="R376" s="381" t="s">
        <v>603</v>
      </c>
      <c r="S376" s="387"/>
      <c r="T376" s="387"/>
      <c r="U376" s="492" t="s">
        <v>542</v>
      </c>
      <c r="V376" s="493">
        <v>801673</v>
      </c>
      <c r="W376" s="494" t="s">
        <v>337</v>
      </c>
      <c r="X376" s="495">
        <v>18</v>
      </c>
      <c r="Y376" s="388">
        <v>0.7</v>
      </c>
      <c r="Z376" s="243">
        <f>BD.PD7[[#This Row],[Av.P1 '[%']]]*BD.PD7[[#This Row],[Ppto. Orden Interna '[DOP']]]</f>
        <v>31351.914999999997</v>
      </c>
      <c r="AA376" s="495">
        <v>20</v>
      </c>
      <c r="AB376" s="388">
        <v>0.3</v>
      </c>
      <c r="AC376" s="243">
        <f>BD.PD7[[#This Row],[Av.P2 '[%']]]*BD.PD7[[#This Row],[Ppto. Orden Interna '[DOP']]]</f>
        <v>13436.534999999998</v>
      </c>
      <c r="AD376" s="249"/>
      <c r="AE376" s="389"/>
      <c r="AF376" s="243">
        <f>BD.PD7[[#This Row],[Av.P3 '[%']]]*BD.PD7[[#This Row],[Ppto. Orden Interna '[DOP']]]</f>
        <v>0</v>
      </c>
      <c r="AG376" s="243"/>
      <c r="AH376" s="243"/>
      <c r="AI376" s="243">
        <f>BD.PD7[[#This Row],[Av.P2 '[%']]]*BD.PD7[[#This Row],[Ppto. Orden Interna '[DOP']]]</f>
        <v>13436.534999999998</v>
      </c>
      <c r="AJ376" s="243"/>
      <c r="AK376" s="243"/>
      <c r="AL376" s="243">
        <f>BD.PD7[[#This Row],[Av.P2 '[%']]]*BD.PD7[[#This Row],[Ppto. Orden Interna '[DOP']]]</f>
        <v>13436.534999999998</v>
      </c>
      <c r="AM376" s="496">
        <f>BD.PD7[[#This Row],[Pago 3]]+BD.PD7[[#This Row],[Pago 2]]+BD.PD7[[#This Row],[Pago 1]]</f>
        <v>44788.45</v>
      </c>
      <c r="AN376" s="308" t="s">
        <v>244</v>
      </c>
      <c r="AO376" s="308" t="s">
        <v>245</v>
      </c>
      <c r="AP376" s="308" t="s">
        <v>246</v>
      </c>
      <c r="AQ376" s="308" t="s">
        <v>247</v>
      </c>
      <c r="AR376" s="308">
        <v>594</v>
      </c>
      <c r="AS376" s="308" t="s">
        <v>248</v>
      </c>
      <c r="AT376" s="249" t="s">
        <v>1277</v>
      </c>
      <c r="AU376" s="249" t="s">
        <v>92</v>
      </c>
    </row>
    <row r="377" spans="1:47" hidden="1" x14ac:dyDescent="0.3">
      <c r="A377" s="174">
        <v>8.0500000000000007</v>
      </c>
      <c r="B377" s="231"/>
      <c r="C377" s="232" t="str">
        <f>VLOOKUP(BD.PD7[[#This Row],[Pos]],PPto[],3,FALSE)</f>
        <v>8.05 Mobiliario no operacional para Tiendas</v>
      </c>
      <c r="D377" s="174" t="s">
        <v>23</v>
      </c>
      <c r="E377" s="305" t="str">
        <f>IF(BD.PD7[[#This Row],[.]]="*",VLOOKUP(BD.PD7[[#This Row],[Pos]],Presupuesto!A:H,7,FALSE),"")</f>
        <v/>
      </c>
      <c r="F377" s="506" t="s">
        <v>618</v>
      </c>
      <c r="G377" s="174" t="s">
        <v>1216</v>
      </c>
      <c r="H377" s="174"/>
      <c r="I377" s="497" t="s">
        <v>1223</v>
      </c>
      <c r="J377" s="382">
        <v>1</v>
      </c>
      <c r="K377" s="174" t="s">
        <v>260</v>
      </c>
      <c r="L377" s="383">
        <f>IF(BD.PD7[[#This Row],[Mon]]="DOP",1,HLOOKUP(BD.PD7[[#This Row],[Mon]],$K$1:$L$2,2,FALSE))</f>
        <v>1</v>
      </c>
      <c r="M377" s="384">
        <v>71010.8</v>
      </c>
      <c r="N377" s="243">
        <f>BD.PD7[[#This Row],[Cant.]]*BD.PD7[[#This Row],[ Tasa ]]*BD.PD7[[#This Row],[ Precio Und.]]</f>
        <v>71010.8</v>
      </c>
      <c r="O377" s="386">
        <v>0.01</v>
      </c>
      <c r="P377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377" s="243">
        <f>BD.PD7[[#This Row],[Ppto. Orden Interna '[DOP']]]/HLOOKUP("USD",$K$1:$L$2,2,FALSE)</f>
        <v>1103.3985846153846</v>
      </c>
      <c r="R377" s="381" t="s">
        <v>603</v>
      </c>
      <c r="S377" s="387"/>
      <c r="T377" s="387"/>
      <c r="U377" s="492" t="s">
        <v>542</v>
      </c>
      <c r="V377" s="493">
        <v>801673</v>
      </c>
      <c r="W377" s="494" t="s">
        <v>337</v>
      </c>
      <c r="X377" s="495">
        <v>18</v>
      </c>
      <c r="Y377" s="388">
        <v>0.7</v>
      </c>
      <c r="Z377" s="243">
        <f>BD.PD7[[#This Row],[Av.P1 '[%']]]*BD.PD7[[#This Row],[Ppto. Orden Interna '[DOP']]]</f>
        <v>50204.635599999994</v>
      </c>
      <c r="AA377" s="495">
        <v>20</v>
      </c>
      <c r="AB377" s="388">
        <v>0.3</v>
      </c>
      <c r="AC377" s="243">
        <f>BD.PD7[[#This Row],[Av.P2 '[%']]]*BD.PD7[[#This Row],[Ppto. Orden Interna '[DOP']]]</f>
        <v>21516.272399999998</v>
      </c>
      <c r="AD377" s="249"/>
      <c r="AE377" s="389"/>
      <c r="AF377" s="243">
        <f>BD.PD7[[#This Row],[Av.P3 '[%']]]*BD.PD7[[#This Row],[Ppto. Orden Interna '[DOP']]]</f>
        <v>0</v>
      </c>
      <c r="AG377" s="243"/>
      <c r="AH377" s="243"/>
      <c r="AI377" s="243">
        <f>BD.PD7[[#This Row],[Av.P2 '[%']]]*BD.PD7[[#This Row],[Ppto. Orden Interna '[DOP']]]</f>
        <v>21516.272399999998</v>
      </c>
      <c r="AJ377" s="243"/>
      <c r="AK377" s="243"/>
      <c r="AL377" s="243">
        <f>BD.PD7[[#This Row],[Av.P2 '[%']]]*BD.PD7[[#This Row],[Ppto. Orden Interna '[DOP']]]</f>
        <v>21516.272399999998</v>
      </c>
      <c r="AM377" s="496">
        <f>BD.PD7[[#This Row],[Pago 3]]+BD.PD7[[#This Row],[Pago 2]]+BD.PD7[[#This Row],[Pago 1]]</f>
        <v>71720.907999999996</v>
      </c>
      <c r="AN377" s="308" t="s">
        <v>244</v>
      </c>
      <c r="AO377" s="308" t="s">
        <v>245</v>
      </c>
      <c r="AP377" s="308" t="s">
        <v>246</v>
      </c>
      <c r="AQ377" s="308" t="s">
        <v>247</v>
      </c>
      <c r="AR377" s="308">
        <v>594</v>
      </c>
      <c r="AS377" s="308" t="s">
        <v>248</v>
      </c>
      <c r="AT377" s="249" t="s">
        <v>1277</v>
      </c>
      <c r="AU377" s="249" t="s">
        <v>92</v>
      </c>
    </row>
    <row r="378" spans="1:47" hidden="1" x14ac:dyDescent="0.3">
      <c r="A378" s="174">
        <v>8.0500000000000007</v>
      </c>
      <c r="B378" s="231"/>
      <c r="C378" s="232" t="str">
        <f>VLOOKUP(BD.PD7[[#This Row],[Pos]],PPto[],3,FALSE)</f>
        <v>8.05 Mobiliario no operacional para Tiendas</v>
      </c>
      <c r="D378" s="174" t="s">
        <v>23</v>
      </c>
      <c r="E378" s="305" t="str">
        <f>IF(BD.PD7[[#This Row],[.]]="*",VLOOKUP(BD.PD7[[#This Row],[Pos]],Presupuesto!A:H,7,FALSE),"")</f>
        <v/>
      </c>
      <c r="F378" s="506" t="s">
        <v>619</v>
      </c>
      <c r="G378" s="174" t="s">
        <v>1216</v>
      </c>
      <c r="H378" s="174"/>
      <c r="I378" s="497" t="s">
        <v>1223</v>
      </c>
      <c r="J378" s="382">
        <v>1</v>
      </c>
      <c r="K378" s="174" t="s">
        <v>260</v>
      </c>
      <c r="L378" s="383">
        <f>IF(BD.PD7[[#This Row],[Mon]]="DOP",1,HLOOKUP(BD.PD7[[#This Row],[Mon]],$K$1:$L$2,2,FALSE))</f>
        <v>1</v>
      </c>
      <c r="M378" s="384">
        <v>87000.05</v>
      </c>
      <c r="N378" s="243">
        <f>BD.PD7[[#This Row],[Cant.]]*BD.PD7[[#This Row],[ Tasa ]]*BD.PD7[[#This Row],[ Precio Und.]]</f>
        <v>87000.05</v>
      </c>
      <c r="O378" s="386">
        <v>0.01</v>
      </c>
      <c r="P378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378" s="243">
        <f>BD.PD7[[#This Row],[Ppto. Orden Interna '[DOP']]]/HLOOKUP("USD",$K$1:$L$2,2,FALSE)</f>
        <v>1351.8469307692308</v>
      </c>
      <c r="R378" s="381" t="s">
        <v>620</v>
      </c>
      <c r="S378" s="387"/>
      <c r="T378" s="387"/>
      <c r="U378" s="492" t="s">
        <v>542</v>
      </c>
      <c r="V378" s="493">
        <v>801673</v>
      </c>
      <c r="W378" s="494" t="s">
        <v>337</v>
      </c>
      <c r="X378" s="495">
        <v>18</v>
      </c>
      <c r="Y378" s="388">
        <v>0.7</v>
      </c>
      <c r="Z378" s="243">
        <f>BD.PD7[[#This Row],[Av.P1 '[%']]]*BD.PD7[[#This Row],[Ppto. Orden Interna '[DOP']]]</f>
        <v>61509.035349999991</v>
      </c>
      <c r="AA378" s="495">
        <v>20</v>
      </c>
      <c r="AB378" s="388">
        <v>0.3</v>
      </c>
      <c r="AC378" s="243">
        <f>BD.PD7[[#This Row],[Av.P2 '[%']]]*BD.PD7[[#This Row],[Ppto. Orden Interna '[DOP']]]</f>
        <v>26361.015149999999</v>
      </c>
      <c r="AD378" s="249"/>
      <c r="AE378" s="389"/>
      <c r="AF378" s="243">
        <f>BD.PD7[[#This Row],[Av.P3 '[%']]]*BD.PD7[[#This Row],[Ppto. Orden Interna '[DOP']]]</f>
        <v>0</v>
      </c>
      <c r="AG378" s="243"/>
      <c r="AH378" s="243"/>
      <c r="AI378" s="243">
        <f>BD.PD7[[#This Row],[Av.P2 '[%']]]*BD.PD7[[#This Row],[Ppto. Orden Interna '[DOP']]]</f>
        <v>26361.015149999999</v>
      </c>
      <c r="AJ378" s="243"/>
      <c r="AK378" s="243"/>
      <c r="AL378" s="243">
        <f>BD.PD7[[#This Row],[Av.P2 '[%']]]*BD.PD7[[#This Row],[Ppto. Orden Interna '[DOP']]]</f>
        <v>26361.015149999999</v>
      </c>
      <c r="AM378" s="496">
        <f>BD.PD7[[#This Row],[Pago 3]]+BD.PD7[[#This Row],[Pago 2]]+BD.PD7[[#This Row],[Pago 1]]</f>
        <v>87870.050499999983</v>
      </c>
      <c r="AN378" s="308" t="s">
        <v>244</v>
      </c>
      <c r="AO378" s="308" t="s">
        <v>245</v>
      </c>
      <c r="AP378" s="308" t="s">
        <v>246</v>
      </c>
      <c r="AQ378" s="308" t="s">
        <v>247</v>
      </c>
      <c r="AR378" s="308">
        <v>594</v>
      </c>
      <c r="AS378" s="308" t="s">
        <v>248</v>
      </c>
      <c r="AT378" s="249" t="s">
        <v>1277</v>
      </c>
      <c r="AU378" s="249" t="s">
        <v>92</v>
      </c>
    </row>
    <row r="379" spans="1:47" hidden="1" x14ac:dyDescent="0.3">
      <c r="A379" s="174">
        <v>8.0500000000000007</v>
      </c>
      <c r="B379" s="231"/>
      <c r="C379" s="232" t="str">
        <f>VLOOKUP(BD.PD7[[#This Row],[Pos]],PPto[],3,FALSE)</f>
        <v>8.05 Mobiliario no operacional para Tiendas</v>
      </c>
      <c r="D379" s="174" t="s">
        <v>23</v>
      </c>
      <c r="E379" s="305" t="str">
        <f>IF(BD.PD7[[#This Row],[.]]="*",VLOOKUP(BD.PD7[[#This Row],[Pos]],Presupuesto!A:H,7,FALSE),"")</f>
        <v/>
      </c>
      <c r="F379" s="506" t="s">
        <v>621</v>
      </c>
      <c r="G379" s="174" t="s">
        <v>1216</v>
      </c>
      <c r="H379" s="174"/>
      <c r="I379" s="497" t="s">
        <v>1223</v>
      </c>
      <c r="J379" s="382">
        <v>1</v>
      </c>
      <c r="K379" s="174" t="s">
        <v>260</v>
      </c>
      <c r="L379" s="383">
        <f>IF(BD.PD7[[#This Row],[Mon]]="DOP",1,HLOOKUP(BD.PD7[[#This Row],[Mon]],$K$1:$L$2,2,FALSE))</f>
        <v>1</v>
      </c>
      <c r="M379" s="384">
        <v>41538.28</v>
      </c>
      <c r="N379" s="243">
        <f>BD.PD7[[#This Row],[Cant.]]*BD.PD7[[#This Row],[ Tasa ]]*BD.PD7[[#This Row],[ Precio Und.]]</f>
        <v>41538.28</v>
      </c>
      <c r="O379" s="386">
        <v>0.01</v>
      </c>
      <c r="P379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379" s="243">
        <f>BD.PD7[[#This Row],[Ppto. Orden Interna '[DOP']]]/HLOOKUP("USD",$K$1:$L$2,2,FALSE)</f>
        <v>645.44096615384615</v>
      </c>
      <c r="R379" s="381" t="s">
        <v>603</v>
      </c>
      <c r="S379" s="387"/>
      <c r="T379" s="387"/>
      <c r="U379" s="492" t="s">
        <v>542</v>
      </c>
      <c r="V379" s="493">
        <v>801673</v>
      </c>
      <c r="W379" s="494" t="s">
        <v>337</v>
      </c>
      <c r="X379" s="495">
        <v>18</v>
      </c>
      <c r="Y379" s="388">
        <v>0.7</v>
      </c>
      <c r="Z379" s="243">
        <f>BD.PD7[[#This Row],[Av.P1 '[%']]]*BD.PD7[[#This Row],[Ppto. Orden Interna '[DOP']]]</f>
        <v>29367.563959999996</v>
      </c>
      <c r="AA379" s="495">
        <v>20</v>
      </c>
      <c r="AB379" s="388">
        <v>0.3</v>
      </c>
      <c r="AC379" s="243">
        <f>BD.PD7[[#This Row],[Av.P2 '[%']]]*BD.PD7[[#This Row],[Ppto. Orden Interna '[DOP']]]</f>
        <v>12586.098839999999</v>
      </c>
      <c r="AD379" s="249"/>
      <c r="AE379" s="389"/>
      <c r="AF379" s="243">
        <f>BD.PD7[[#This Row],[Av.P3 '[%']]]*BD.PD7[[#This Row],[Ppto. Orden Interna '[DOP']]]</f>
        <v>0</v>
      </c>
      <c r="AG379" s="243"/>
      <c r="AH379" s="243"/>
      <c r="AI379" s="243">
        <f>BD.PD7[[#This Row],[Av.P2 '[%']]]*BD.PD7[[#This Row],[Ppto. Orden Interna '[DOP']]]</f>
        <v>12586.098839999999</v>
      </c>
      <c r="AJ379" s="243"/>
      <c r="AK379" s="243"/>
      <c r="AL379" s="243">
        <f>BD.PD7[[#This Row],[Av.P2 '[%']]]*BD.PD7[[#This Row],[Ppto. Orden Interna '[DOP']]]</f>
        <v>12586.098839999999</v>
      </c>
      <c r="AM379" s="496">
        <f>BD.PD7[[#This Row],[Pago 3]]+BD.PD7[[#This Row],[Pago 2]]+BD.PD7[[#This Row],[Pago 1]]</f>
        <v>41953.662799999991</v>
      </c>
      <c r="AN379" s="308" t="s">
        <v>244</v>
      </c>
      <c r="AO379" s="308" t="s">
        <v>245</v>
      </c>
      <c r="AP379" s="308" t="s">
        <v>246</v>
      </c>
      <c r="AQ379" s="308" t="s">
        <v>247</v>
      </c>
      <c r="AR379" s="308">
        <v>594</v>
      </c>
      <c r="AS379" s="308" t="s">
        <v>248</v>
      </c>
      <c r="AT379" s="249" t="s">
        <v>1277</v>
      </c>
      <c r="AU379" s="249" t="s">
        <v>92</v>
      </c>
    </row>
    <row r="380" spans="1:47" hidden="1" x14ac:dyDescent="0.3">
      <c r="A380" s="174">
        <v>8.0500000000000007</v>
      </c>
      <c r="B380" s="231"/>
      <c r="C380" s="232" t="str">
        <f>VLOOKUP(BD.PD7[[#This Row],[Pos]],PPto[],3,FALSE)</f>
        <v>8.05 Mobiliario no operacional para Tiendas</v>
      </c>
      <c r="D380" s="174" t="s">
        <v>23</v>
      </c>
      <c r="E380" s="305" t="str">
        <f>IF(BD.PD7[[#This Row],[.]]="*",VLOOKUP(BD.PD7[[#This Row],[Pos]],Presupuesto!A:H,7,FALSE),"")</f>
        <v/>
      </c>
      <c r="F380" s="506" t="s">
        <v>622</v>
      </c>
      <c r="G380" s="174" t="s">
        <v>1216</v>
      </c>
      <c r="H380" s="174"/>
      <c r="I380" s="497" t="s">
        <v>1223</v>
      </c>
      <c r="J380" s="382">
        <v>1</v>
      </c>
      <c r="K380" s="174" t="s">
        <v>260</v>
      </c>
      <c r="L380" s="383">
        <f>IF(BD.PD7[[#This Row],[Mon]]="DOP",1,HLOOKUP(BD.PD7[[#This Row],[Mon]],$K$1:$L$2,2,FALSE))</f>
        <v>1</v>
      </c>
      <c r="M380" s="384">
        <v>58496.2</v>
      </c>
      <c r="N380" s="243">
        <f>BD.PD7[[#This Row],[Cant.]]*BD.PD7[[#This Row],[ Tasa ]]*BD.PD7[[#This Row],[ Precio Und.]]</f>
        <v>58496.2</v>
      </c>
      <c r="O380" s="386">
        <v>0.01</v>
      </c>
      <c r="P380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380" s="243">
        <f>BD.PD7[[#This Row],[Ppto. Orden Interna '[DOP']]]/HLOOKUP("USD",$K$1:$L$2,2,FALSE)</f>
        <v>908.94095384615377</v>
      </c>
      <c r="R380" s="381" t="s">
        <v>603</v>
      </c>
      <c r="S380" s="387"/>
      <c r="T380" s="387"/>
      <c r="U380" s="492" t="s">
        <v>542</v>
      </c>
      <c r="V380" s="493">
        <v>801673</v>
      </c>
      <c r="W380" s="494" t="s">
        <v>337</v>
      </c>
      <c r="X380" s="495">
        <v>18</v>
      </c>
      <c r="Y380" s="388">
        <v>0.7</v>
      </c>
      <c r="Z380" s="243">
        <f>BD.PD7[[#This Row],[Av.P1 '[%']]]*BD.PD7[[#This Row],[Ppto. Orden Interna '[DOP']]]</f>
        <v>41356.813399999992</v>
      </c>
      <c r="AA380" s="495">
        <v>20</v>
      </c>
      <c r="AB380" s="388">
        <v>0.3</v>
      </c>
      <c r="AC380" s="243">
        <f>BD.PD7[[#This Row],[Av.P2 '[%']]]*BD.PD7[[#This Row],[Ppto. Orden Interna '[DOP']]]</f>
        <v>17724.348599999998</v>
      </c>
      <c r="AD380" s="249"/>
      <c r="AE380" s="389"/>
      <c r="AF380" s="243">
        <f>BD.PD7[[#This Row],[Av.P3 '[%']]]*BD.PD7[[#This Row],[Ppto. Orden Interna '[DOP']]]</f>
        <v>0</v>
      </c>
      <c r="AG380" s="243"/>
      <c r="AH380" s="243"/>
      <c r="AI380" s="243">
        <f>BD.PD7[[#This Row],[Av.P2 '[%']]]*BD.PD7[[#This Row],[Ppto. Orden Interna '[DOP']]]</f>
        <v>17724.348599999998</v>
      </c>
      <c r="AJ380" s="243"/>
      <c r="AK380" s="243"/>
      <c r="AL380" s="243">
        <f>BD.PD7[[#This Row],[Av.P2 '[%']]]*BD.PD7[[#This Row],[Ppto. Orden Interna '[DOP']]]</f>
        <v>17724.348599999998</v>
      </c>
      <c r="AM380" s="496">
        <f>BD.PD7[[#This Row],[Pago 3]]+BD.PD7[[#This Row],[Pago 2]]+BD.PD7[[#This Row],[Pago 1]]</f>
        <v>59081.161999999989</v>
      </c>
      <c r="AN380" s="308" t="s">
        <v>244</v>
      </c>
      <c r="AO380" s="308" t="s">
        <v>245</v>
      </c>
      <c r="AP380" s="308" t="s">
        <v>246</v>
      </c>
      <c r="AQ380" s="308" t="s">
        <v>247</v>
      </c>
      <c r="AR380" s="308">
        <v>594</v>
      </c>
      <c r="AS380" s="308" t="s">
        <v>248</v>
      </c>
      <c r="AT380" s="249" t="s">
        <v>1277</v>
      </c>
      <c r="AU380" s="249" t="s">
        <v>92</v>
      </c>
    </row>
    <row r="381" spans="1:47" hidden="1" x14ac:dyDescent="0.3">
      <c r="A381" s="174">
        <v>8.0500000000000007</v>
      </c>
      <c r="B381" s="231"/>
      <c r="C381" s="232" t="str">
        <f>VLOOKUP(BD.PD7[[#This Row],[Pos]],PPto[],3,FALSE)</f>
        <v>8.05 Mobiliario no operacional para Tiendas</v>
      </c>
      <c r="D381" s="174" t="s">
        <v>23</v>
      </c>
      <c r="E381" s="305" t="str">
        <f>IF(BD.PD7[[#This Row],[.]]="*",VLOOKUP(BD.PD7[[#This Row],[Pos]],Presupuesto!A:H,7,FALSE),"")</f>
        <v/>
      </c>
      <c r="F381" s="506" t="s">
        <v>623</v>
      </c>
      <c r="G381" s="174" t="s">
        <v>1216</v>
      </c>
      <c r="H381" s="174"/>
      <c r="I381" s="497" t="s">
        <v>1223</v>
      </c>
      <c r="J381" s="382">
        <v>1</v>
      </c>
      <c r="K381" s="174" t="s">
        <v>260</v>
      </c>
      <c r="L381" s="383">
        <f>IF(BD.PD7[[#This Row],[Mon]]="DOP",1,HLOOKUP(BD.PD7[[#This Row],[Mon]],$K$1:$L$2,2,FALSE))</f>
        <v>1</v>
      </c>
      <c r="M381" s="384">
        <v>33891.339999999997</v>
      </c>
      <c r="N381" s="243">
        <f>BD.PD7[[#This Row],[Cant.]]*BD.PD7[[#This Row],[ Tasa ]]*BD.PD7[[#This Row],[ Precio Und.]]</f>
        <v>33891.339999999997</v>
      </c>
      <c r="O381" s="386">
        <v>0.01</v>
      </c>
      <c r="P381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381" s="243">
        <f>BD.PD7[[#This Row],[Ppto. Orden Interna '[DOP']]]/HLOOKUP("USD",$K$1:$L$2,2,FALSE)</f>
        <v>526.61928307692301</v>
      </c>
      <c r="R381" s="381" t="s">
        <v>603</v>
      </c>
      <c r="S381" s="387"/>
      <c r="T381" s="387"/>
      <c r="U381" s="492" t="s">
        <v>542</v>
      </c>
      <c r="V381" s="493">
        <v>801673</v>
      </c>
      <c r="W381" s="494" t="s">
        <v>337</v>
      </c>
      <c r="X381" s="495">
        <v>18</v>
      </c>
      <c r="Y381" s="388">
        <v>0.7</v>
      </c>
      <c r="Z381" s="243">
        <f>BD.PD7[[#This Row],[Av.P1 '[%']]]*BD.PD7[[#This Row],[Ppto. Orden Interna '[DOP']]]</f>
        <v>23961.177379999994</v>
      </c>
      <c r="AA381" s="495">
        <v>20</v>
      </c>
      <c r="AB381" s="388">
        <v>0.3</v>
      </c>
      <c r="AC381" s="243">
        <f>BD.PD7[[#This Row],[Av.P2 '[%']]]*BD.PD7[[#This Row],[Ppto. Orden Interna '[DOP']]]</f>
        <v>10269.076019999999</v>
      </c>
      <c r="AD381" s="249"/>
      <c r="AE381" s="389"/>
      <c r="AF381" s="243">
        <f>BD.PD7[[#This Row],[Av.P3 '[%']]]*BD.PD7[[#This Row],[Ppto. Orden Interna '[DOP']]]</f>
        <v>0</v>
      </c>
      <c r="AG381" s="243"/>
      <c r="AH381" s="243"/>
      <c r="AI381" s="243">
        <f>BD.PD7[[#This Row],[Av.P2 '[%']]]*BD.PD7[[#This Row],[Ppto. Orden Interna '[DOP']]]</f>
        <v>10269.076019999999</v>
      </c>
      <c r="AJ381" s="243"/>
      <c r="AK381" s="243"/>
      <c r="AL381" s="243">
        <f>BD.PD7[[#This Row],[Av.P2 '[%']]]*BD.PD7[[#This Row],[Ppto. Orden Interna '[DOP']]]</f>
        <v>10269.076019999999</v>
      </c>
      <c r="AM381" s="496">
        <f>BD.PD7[[#This Row],[Pago 3]]+BD.PD7[[#This Row],[Pago 2]]+BD.PD7[[#This Row],[Pago 1]]</f>
        <v>34230.253399999994</v>
      </c>
      <c r="AN381" s="308" t="s">
        <v>244</v>
      </c>
      <c r="AO381" s="308" t="s">
        <v>245</v>
      </c>
      <c r="AP381" s="308" t="s">
        <v>246</v>
      </c>
      <c r="AQ381" s="308" t="s">
        <v>247</v>
      </c>
      <c r="AR381" s="308">
        <v>594</v>
      </c>
      <c r="AS381" s="308" t="s">
        <v>248</v>
      </c>
      <c r="AT381" s="249" t="s">
        <v>1277</v>
      </c>
      <c r="AU381" s="249" t="s">
        <v>92</v>
      </c>
    </row>
    <row r="382" spans="1:47" hidden="1" x14ac:dyDescent="0.3">
      <c r="A382" s="174">
        <v>8.0500000000000007</v>
      </c>
      <c r="B382" s="231"/>
      <c r="C382" s="232" t="str">
        <f>VLOOKUP(BD.PD7[[#This Row],[Pos]],PPto[],3,FALSE)</f>
        <v>8.05 Mobiliario no operacional para Tiendas</v>
      </c>
      <c r="D382" s="174" t="s">
        <v>23</v>
      </c>
      <c r="E382" s="305" t="str">
        <f>IF(BD.PD7[[#This Row],[.]]="*",VLOOKUP(BD.PD7[[#This Row],[Pos]],Presupuesto!A:H,7,FALSE),"")</f>
        <v/>
      </c>
      <c r="F382" s="506" t="s">
        <v>624</v>
      </c>
      <c r="G382" s="174" t="s">
        <v>1216</v>
      </c>
      <c r="H382" s="174"/>
      <c r="I382" s="497" t="s">
        <v>1223</v>
      </c>
      <c r="J382" s="382">
        <v>1</v>
      </c>
      <c r="K382" s="174" t="s">
        <v>260</v>
      </c>
      <c r="L382" s="383">
        <f>IF(BD.PD7[[#This Row],[Mon]]="DOP",1,HLOOKUP(BD.PD7[[#This Row],[Mon]],$K$1:$L$2,2,FALSE))</f>
        <v>1</v>
      </c>
      <c r="M382" s="384">
        <v>74970</v>
      </c>
      <c r="N382" s="243">
        <f>BD.PD7[[#This Row],[Cant.]]*BD.PD7[[#This Row],[ Tasa ]]*BD.PD7[[#This Row],[ Precio Und.]]</f>
        <v>74970</v>
      </c>
      <c r="O382" s="386">
        <v>0.01</v>
      </c>
      <c r="P382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382" s="243">
        <f>BD.PD7[[#This Row],[Ppto. Orden Interna '[DOP']]]/HLOOKUP("USD",$K$1:$L$2,2,FALSE)</f>
        <v>1164.9184615384615</v>
      </c>
      <c r="R382" s="381" t="s">
        <v>603</v>
      </c>
      <c r="S382" s="387"/>
      <c r="T382" s="387"/>
      <c r="U382" s="492" t="s">
        <v>542</v>
      </c>
      <c r="V382" s="493">
        <v>801673</v>
      </c>
      <c r="W382" s="494" t="s">
        <v>337</v>
      </c>
      <c r="X382" s="495">
        <v>18</v>
      </c>
      <c r="Y382" s="388">
        <v>0.7</v>
      </c>
      <c r="Z382" s="243">
        <f>BD.PD7[[#This Row],[Av.P1 '[%']]]*BD.PD7[[#This Row],[Ppto. Orden Interna '[DOP']]]</f>
        <v>53003.789999999994</v>
      </c>
      <c r="AA382" s="495">
        <v>20</v>
      </c>
      <c r="AB382" s="388">
        <v>0.3</v>
      </c>
      <c r="AC382" s="243">
        <f>BD.PD7[[#This Row],[Av.P2 '[%']]]*BD.PD7[[#This Row],[Ppto. Orden Interna '[DOP']]]</f>
        <v>22715.91</v>
      </c>
      <c r="AD382" s="249"/>
      <c r="AE382" s="389"/>
      <c r="AF382" s="243">
        <f>BD.PD7[[#This Row],[Av.P3 '[%']]]*BD.PD7[[#This Row],[Ppto. Orden Interna '[DOP']]]</f>
        <v>0</v>
      </c>
      <c r="AG382" s="243"/>
      <c r="AH382" s="243"/>
      <c r="AI382" s="243">
        <f>BD.PD7[[#This Row],[Av.P2 '[%']]]*BD.PD7[[#This Row],[Ppto. Orden Interna '[DOP']]]</f>
        <v>22715.91</v>
      </c>
      <c r="AJ382" s="243"/>
      <c r="AK382" s="243"/>
      <c r="AL382" s="243">
        <f>BD.PD7[[#This Row],[Av.P2 '[%']]]*BD.PD7[[#This Row],[Ppto. Orden Interna '[DOP']]]</f>
        <v>22715.91</v>
      </c>
      <c r="AM382" s="496">
        <f>BD.PD7[[#This Row],[Pago 3]]+BD.PD7[[#This Row],[Pago 2]]+BD.PD7[[#This Row],[Pago 1]]</f>
        <v>75719.7</v>
      </c>
      <c r="AN382" s="308" t="s">
        <v>244</v>
      </c>
      <c r="AO382" s="308" t="s">
        <v>245</v>
      </c>
      <c r="AP382" s="308" t="s">
        <v>246</v>
      </c>
      <c r="AQ382" s="308" t="s">
        <v>247</v>
      </c>
      <c r="AR382" s="308">
        <v>594</v>
      </c>
      <c r="AS382" s="308" t="s">
        <v>248</v>
      </c>
      <c r="AT382" s="249" t="s">
        <v>1277</v>
      </c>
      <c r="AU382" s="249" t="s">
        <v>92</v>
      </c>
    </row>
    <row r="383" spans="1:47" hidden="1" x14ac:dyDescent="0.3">
      <c r="A383" s="174">
        <v>8.0500000000000007</v>
      </c>
      <c r="B383" s="231"/>
      <c r="C383" s="232" t="str">
        <f>VLOOKUP(BD.PD7[[#This Row],[Pos]],PPto[],3,FALSE)</f>
        <v>8.05 Mobiliario no operacional para Tiendas</v>
      </c>
      <c r="D383" s="174" t="s">
        <v>23</v>
      </c>
      <c r="E383" s="305" t="str">
        <f>IF(BD.PD7[[#This Row],[.]]="*",VLOOKUP(BD.PD7[[#This Row],[Pos]],Presupuesto!A:H,7,FALSE),"")</f>
        <v/>
      </c>
      <c r="F383" s="506" t="s">
        <v>625</v>
      </c>
      <c r="G383" s="174" t="s">
        <v>1216</v>
      </c>
      <c r="H383" s="174"/>
      <c r="I383" s="497" t="s">
        <v>1223</v>
      </c>
      <c r="J383" s="382">
        <v>1</v>
      </c>
      <c r="K383" s="174" t="s">
        <v>260</v>
      </c>
      <c r="L383" s="383">
        <f>IF(BD.PD7[[#This Row],[Mon]]="DOP",1,HLOOKUP(BD.PD7[[#This Row],[Mon]],$K$1:$L$2,2,FALSE))</f>
        <v>1</v>
      </c>
      <c r="M383" s="384">
        <v>68208</v>
      </c>
      <c r="N383" s="243">
        <f>BD.PD7[[#This Row],[Cant.]]*BD.PD7[[#This Row],[ Tasa ]]*BD.PD7[[#This Row],[ Precio Und.]]</f>
        <v>68208</v>
      </c>
      <c r="O383" s="386">
        <v>0.01</v>
      </c>
      <c r="P383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383" s="243">
        <f>BD.PD7[[#This Row],[Ppto. Orden Interna '[DOP']]]/HLOOKUP("USD",$K$1:$L$2,2,FALSE)</f>
        <v>1059.8473846153847</v>
      </c>
      <c r="R383" s="381" t="s">
        <v>603</v>
      </c>
      <c r="S383" s="387"/>
      <c r="T383" s="387"/>
      <c r="U383" s="492" t="s">
        <v>542</v>
      </c>
      <c r="V383" s="493">
        <v>801673</v>
      </c>
      <c r="W383" s="494" t="s">
        <v>337</v>
      </c>
      <c r="X383" s="495">
        <v>18</v>
      </c>
      <c r="Y383" s="388">
        <v>0.7</v>
      </c>
      <c r="Z383" s="243">
        <f>BD.PD7[[#This Row],[Av.P1 '[%']]]*BD.PD7[[#This Row],[Ppto. Orden Interna '[DOP']]]</f>
        <v>48223.055999999997</v>
      </c>
      <c r="AA383" s="495">
        <v>20</v>
      </c>
      <c r="AB383" s="388">
        <v>0.3</v>
      </c>
      <c r="AC383" s="243">
        <f>BD.PD7[[#This Row],[Av.P2 '[%']]]*BD.PD7[[#This Row],[Ppto. Orden Interna '[DOP']]]</f>
        <v>20667.024000000001</v>
      </c>
      <c r="AD383" s="249"/>
      <c r="AE383" s="389"/>
      <c r="AF383" s="243">
        <f>BD.PD7[[#This Row],[Av.P3 '[%']]]*BD.PD7[[#This Row],[Ppto. Orden Interna '[DOP']]]</f>
        <v>0</v>
      </c>
      <c r="AG383" s="243"/>
      <c r="AH383" s="243"/>
      <c r="AI383" s="243">
        <f>BD.PD7[[#This Row],[Av.P2 '[%']]]*BD.PD7[[#This Row],[Ppto. Orden Interna '[DOP']]]</f>
        <v>20667.024000000001</v>
      </c>
      <c r="AJ383" s="243"/>
      <c r="AK383" s="243"/>
      <c r="AL383" s="243">
        <f>BD.PD7[[#This Row],[Av.P2 '[%']]]*BD.PD7[[#This Row],[Ppto. Orden Interna '[DOP']]]</f>
        <v>20667.024000000001</v>
      </c>
      <c r="AM383" s="496">
        <f>BD.PD7[[#This Row],[Pago 3]]+BD.PD7[[#This Row],[Pago 2]]+BD.PD7[[#This Row],[Pago 1]]</f>
        <v>68890.080000000002</v>
      </c>
      <c r="AN383" s="308" t="s">
        <v>244</v>
      </c>
      <c r="AO383" s="308" t="s">
        <v>245</v>
      </c>
      <c r="AP383" s="308" t="s">
        <v>246</v>
      </c>
      <c r="AQ383" s="308" t="s">
        <v>247</v>
      </c>
      <c r="AR383" s="308">
        <v>594</v>
      </c>
      <c r="AS383" s="308" t="s">
        <v>248</v>
      </c>
      <c r="AT383" s="249" t="s">
        <v>1277</v>
      </c>
      <c r="AU383" s="249" t="s">
        <v>92</v>
      </c>
    </row>
    <row r="384" spans="1:47" hidden="1" x14ac:dyDescent="0.3">
      <c r="A384" s="174">
        <v>8.0500000000000007</v>
      </c>
      <c r="B384" s="231"/>
      <c r="C384" s="232" t="str">
        <f>VLOOKUP(BD.PD7[[#This Row],[Pos]],PPto[],3,FALSE)</f>
        <v>8.05 Mobiliario no operacional para Tiendas</v>
      </c>
      <c r="D384" s="174" t="s">
        <v>23</v>
      </c>
      <c r="E384" s="305" t="str">
        <f>IF(BD.PD7[[#This Row],[.]]="*",VLOOKUP(BD.PD7[[#This Row],[Pos]],Presupuesto!A:H,7,FALSE),"")</f>
        <v/>
      </c>
      <c r="F384" s="506" t="s">
        <v>626</v>
      </c>
      <c r="G384" s="174" t="s">
        <v>1216</v>
      </c>
      <c r="H384" s="174"/>
      <c r="I384" s="497" t="s">
        <v>1223</v>
      </c>
      <c r="J384" s="382">
        <v>1</v>
      </c>
      <c r="K384" s="174" t="s">
        <v>260</v>
      </c>
      <c r="L384" s="383">
        <f>IF(BD.PD7[[#This Row],[Mon]]="DOP",1,HLOOKUP(BD.PD7[[#This Row],[Mon]],$K$1:$L$2,2,FALSE))</f>
        <v>1</v>
      </c>
      <c r="M384" s="384">
        <v>37718.239999999998</v>
      </c>
      <c r="N384" s="243">
        <f>BD.PD7[[#This Row],[Cant.]]*BD.PD7[[#This Row],[ Tasa ]]*BD.PD7[[#This Row],[ Precio Und.]]</f>
        <v>37718.239999999998</v>
      </c>
      <c r="O384" s="386">
        <v>0.01</v>
      </c>
      <c r="P384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384" s="243">
        <f>BD.PD7[[#This Row],[Ppto. Orden Interna '[DOP']]]/HLOOKUP("USD",$K$1:$L$2,2,FALSE)</f>
        <v>586.08342153846149</v>
      </c>
      <c r="R384" s="381" t="s">
        <v>603</v>
      </c>
      <c r="S384" s="387"/>
      <c r="T384" s="387"/>
      <c r="U384" s="492" t="s">
        <v>542</v>
      </c>
      <c r="V384" s="493">
        <v>801673</v>
      </c>
      <c r="W384" s="494" t="s">
        <v>337</v>
      </c>
      <c r="X384" s="495">
        <v>18</v>
      </c>
      <c r="Y384" s="388">
        <v>0.7</v>
      </c>
      <c r="Z384" s="243">
        <f>BD.PD7[[#This Row],[Av.P1 '[%']]]*BD.PD7[[#This Row],[Ppto. Orden Interna '[DOP']]]</f>
        <v>26666.795679999996</v>
      </c>
      <c r="AA384" s="495">
        <v>20</v>
      </c>
      <c r="AB384" s="388">
        <v>0.3</v>
      </c>
      <c r="AC384" s="243">
        <f>BD.PD7[[#This Row],[Av.P2 '[%']]]*BD.PD7[[#This Row],[Ppto. Orden Interna '[DOP']]]</f>
        <v>11428.626719999998</v>
      </c>
      <c r="AD384" s="249"/>
      <c r="AE384" s="389"/>
      <c r="AF384" s="243">
        <f>BD.PD7[[#This Row],[Av.P3 '[%']]]*BD.PD7[[#This Row],[Ppto. Orden Interna '[DOP']]]</f>
        <v>0</v>
      </c>
      <c r="AG384" s="243"/>
      <c r="AH384" s="243"/>
      <c r="AI384" s="243">
        <f>BD.PD7[[#This Row],[Av.P2 '[%']]]*BD.PD7[[#This Row],[Ppto. Orden Interna '[DOP']]]</f>
        <v>11428.626719999998</v>
      </c>
      <c r="AJ384" s="243"/>
      <c r="AK384" s="243"/>
      <c r="AL384" s="243">
        <f>BD.PD7[[#This Row],[Av.P2 '[%']]]*BD.PD7[[#This Row],[Ppto. Orden Interna '[DOP']]]</f>
        <v>11428.626719999998</v>
      </c>
      <c r="AM384" s="496">
        <f>BD.PD7[[#This Row],[Pago 3]]+BD.PD7[[#This Row],[Pago 2]]+BD.PD7[[#This Row],[Pago 1]]</f>
        <v>38095.422399999996</v>
      </c>
      <c r="AN384" s="308" t="s">
        <v>244</v>
      </c>
      <c r="AO384" s="308" t="s">
        <v>245</v>
      </c>
      <c r="AP384" s="308" t="s">
        <v>246</v>
      </c>
      <c r="AQ384" s="308" t="s">
        <v>247</v>
      </c>
      <c r="AR384" s="308">
        <v>594</v>
      </c>
      <c r="AS384" s="308" t="s">
        <v>248</v>
      </c>
      <c r="AT384" s="249" t="s">
        <v>1277</v>
      </c>
      <c r="AU384" s="249" t="s">
        <v>92</v>
      </c>
    </row>
    <row r="385" spans="1:47" hidden="1" x14ac:dyDescent="0.3">
      <c r="A385" s="174">
        <v>8.0500000000000007</v>
      </c>
      <c r="B385" s="231"/>
      <c r="C385" s="232" t="str">
        <f>VLOOKUP(BD.PD7[[#This Row],[Pos]],PPto[],3,FALSE)</f>
        <v>8.05 Mobiliario no operacional para Tiendas</v>
      </c>
      <c r="D385" s="174" t="s">
        <v>23</v>
      </c>
      <c r="E385" s="305" t="str">
        <f>IF(BD.PD7[[#This Row],[.]]="*",VLOOKUP(BD.PD7[[#This Row],[Pos]],Presupuesto!A:H,7,FALSE),"")</f>
        <v/>
      </c>
      <c r="F385" s="506" t="s">
        <v>627</v>
      </c>
      <c r="G385" s="174" t="s">
        <v>1216</v>
      </c>
      <c r="H385" s="174"/>
      <c r="I385" s="497" t="s">
        <v>1223</v>
      </c>
      <c r="J385" s="382">
        <v>1</v>
      </c>
      <c r="K385" s="174" t="s">
        <v>260</v>
      </c>
      <c r="L385" s="383">
        <f>IF(BD.PD7[[#This Row],[Mon]]="DOP",1,HLOOKUP(BD.PD7[[#This Row],[Mon]],$K$1:$L$2,2,FALSE))</f>
        <v>1</v>
      </c>
      <c r="M385" s="384">
        <v>37718.239999999998</v>
      </c>
      <c r="N385" s="243">
        <f>BD.PD7[[#This Row],[Cant.]]*BD.PD7[[#This Row],[ Tasa ]]*BD.PD7[[#This Row],[ Precio Und.]]</f>
        <v>37718.239999999998</v>
      </c>
      <c r="O385" s="386">
        <v>0.01</v>
      </c>
      <c r="P385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385" s="243">
        <f>BD.PD7[[#This Row],[Ppto. Orden Interna '[DOP']]]/HLOOKUP("USD",$K$1:$L$2,2,FALSE)</f>
        <v>586.08342153846149</v>
      </c>
      <c r="R385" s="381" t="s">
        <v>603</v>
      </c>
      <c r="S385" s="387"/>
      <c r="T385" s="387"/>
      <c r="U385" s="492" t="s">
        <v>542</v>
      </c>
      <c r="V385" s="493">
        <v>801673</v>
      </c>
      <c r="W385" s="494" t="s">
        <v>337</v>
      </c>
      <c r="X385" s="495">
        <v>18</v>
      </c>
      <c r="Y385" s="388">
        <v>0.7</v>
      </c>
      <c r="Z385" s="243">
        <f>BD.PD7[[#This Row],[Av.P1 '[%']]]*BD.PD7[[#This Row],[Ppto. Orden Interna '[DOP']]]</f>
        <v>26666.795679999996</v>
      </c>
      <c r="AA385" s="495">
        <v>20</v>
      </c>
      <c r="AB385" s="388">
        <v>0.3</v>
      </c>
      <c r="AC385" s="243">
        <f>BD.PD7[[#This Row],[Av.P2 '[%']]]*BD.PD7[[#This Row],[Ppto. Orden Interna '[DOP']]]</f>
        <v>11428.626719999998</v>
      </c>
      <c r="AD385" s="249"/>
      <c r="AE385" s="389"/>
      <c r="AF385" s="243">
        <f>BD.PD7[[#This Row],[Av.P3 '[%']]]*BD.PD7[[#This Row],[Ppto. Orden Interna '[DOP']]]</f>
        <v>0</v>
      </c>
      <c r="AG385" s="243"/>
      <c r="AH385" s="243"/>
      <c r="AI385" s="243">
        <f>BD.PD7[[#This Row],[Av.P2 '[%']]]*BD.PD7[[#This Row],[Ppto. Orden Interna '[DOP']]]</f>
        <v>11428.626719999998</v>
      </c>
      <c r="AJ385" s="243"/>
      <c r="AK385" s="243"/>
      <c r="AL385" s="243">
        <f>BD.PD7[[#This Row],[Av.P2 '[%']]]*BD.PD7[[#This Row],[Ppto. Orden Interna '[DOP']]]</f>
        <v>11428.626719999998</v>
      </c>
      <c r="AM385" s="496">
        <f>BD.PD7[[#This Row],[Pago 3]]+BD.PD7[[#This Row],[Pago 2]]+BD.PD7[[#This Row],[Pago 1]]</f>
        <v>38095.422399999996</v>
      </c>
      <c r="AN385" s="308" t="s">
        <v>244</v>
      </c>
      <c r="AO385" s="308" t="s">
        <v>245</v>
      </c>
      <c r="AP385" s="308" t="s">
        <v>246</v>
      </c>
      <c r="AQ385" s="308" t="s">
        <v>247</v>
      </c>
      <c r="AR385" s="308">
        <v>594</v>
      </c>
      <c r="AS385" s="308" t="s">
        <v>248</v>
      </c>
      <c r="AT385" s="249" t="s">
        <v>1277</v>
      </c>
      <c r="AU385" s="249" t="s">
        <v>92</v>
      </c>
    </row>
    <row r="386" spans="1:47" hidden="1" x14ac:dyDescent="0.3">
      <c r="A386" s="174">
        <v>8.0500000000000007</v>
      </c>
      <c r="B386" s="231"/>
      <c r="C386" s="232" t="str">
        <f>VLOOKUP(BD.PD7[[#This Row],[Pos]],PPto[],3,FALSE)</f>
        <v>8.05 Mobiliario no operacional para Tiendas</v>
      </c>
      <c r="D386" s="174" t="s">
        <v>23</v>
      </c>
      <c r="E386" s="305" t="str">
        <f>IF(BD.PD7[[#This Row],[.]]="*",VLOOKUP(BD.PD7[[#This Row],[Pos]],Presupuesto!A:H,7,FALSE),"")</f>
        <v/>
      </c>
      <c r="F386" s="506" t="s">
        <v>628</v>
      </c>
      <c r="G386" s="174" t="s">
        <v>1216</v>
      </c>
      <c r="H386" s="174"/>
      <c r="I386" s="497" t="s">
        <v>1223</v>
      </c>
      <c r="J386" s="382">
        <v>1</v>
      </c>
      <c r="K386" s="174" t="s">
        <v>260</v>
      </c>
      <c r="L386" s="383">
        <f>IF(BD.PD7[[#This Row],[Mon]]="DOP",1,HLOOKUP(BD.PD7[[#This Row],[Mon]],$K$1:$L$2,2,FALSE))</f>
        <v>1</v>
      </c>
      <c r="M386" s="384">
        <v>38808</v>
      </c>
      <c r="N386" s="243">
        <f>BD.PD7[[#This Row],[Cant.]]*BD.PD7[[#This Row],[ Tasa ]]*BD.PD7[[#This Row],[ Precio Und.]]</f>
        <v>38808</v>
      </c>
      <c r="O386" s="386">
        <v>0.01</v>
      </c>
      <c r="P386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386" s="243">
        <f>BD.PD7[[#This Row],[Ppto. Orden Interna '[DOP']]]/HLOOKUP("USD",$K$1:$L$2,2,FALSE)</f>
        <v>603.01661538461542</v>
      </c>
      <c r="R386" s="381" t="s">
        <v>612</v>
      </c>
      <c r="S386" s="387"/>
      <c r="T386" s="387"/>
      <c r="U386" s="492" t="s">
        <v>542</v>
      </c>
      <c r="V386" s="493">
        <v>801673</v>
      </c>
      <c r="W386" s="494" t="s">
        <v>337</v>
      </c>
      <c r="X386" s="495">
        <v>18</v>
      </c>
      <c r="Y386" s="388">
        <v>0.7</v>
      </c>
      <c r="Z386" s="243">
        <f>BD.PD7[[#This Row],[Av.P1 '[%']]]*BD.PD7[[#This Row],[Ppto. Orden Interna '[DOP']]]</f>
        <v>27437.256000000001</v>
      </c>
      <c r="AA386" s="495">
        <v>20</v>
      </c>
      <c r="AB386" s="388">
        <v>0.3</v>
      </c>
      <c r="AC386" s="243">
        <f>BD.PD7[[#This Row],[Av.P2 '[%']]]*BD.PD7[[#This Row],[Ppto. Orden Interna '[DOP']]]</f>
        <v>11758.824000000001</v>
      </c>
      <c r="AD386" s="249"/>
      <c r="AE386" s="389"/>
      <c r="AF386" s="243">
        <f>BD.PD7[[#This Row],[Av.P3 '[%']]]*BD.PD7[[#This Row],[Ppto. Orden Interna '[DOP']]]</f>
        <v>0</v>
      </c>
      <c r="AG386" s="243"/>
      <c r="AH386" s="243"/>
      <c r="AI386" s="243">
        <f>BD.PD7[[#This Row],[Av.P2 '[%']]]*BD.PD7[[#This Row],[Ppto. Orden Interna '[DOP']]]</f>
        <v>11758.824000000001</v>
      </c>
      <c r="AJ386" s="243"/>
      <c r="AK386" s="243"/>
      <c r="AL386" s="243">
        <f>BD.PD7[[#This Row],[Av.P2 '[%']]]*BD.PD7[[#This Row],[Ppto. Orden Interna '[DOP']]]</f>
        <v>11758.824000000001</v>
      </c>
      <c r="AM386" s="496">
        <f>BD.PD7[[#This Row],[Pago 3]]+BD.PD7[[#This Row],[Pago 2]]+BD.PD7[[#This Row],[Pago 1]]</f>
        <v>39196.080000000002</v>
      </c>
      <c r="AN386" s="308" t="s">
        <v>244</v>
      </c>
      <c r="AO386" s="308" t="s">
        <v>245</v>
      </c>
      <c r="AP386" s="308" t="s">
        <v>246</v>
      </c>
      <c r="AQ386" s="308" t="s">
        <v>247</v>
      </c>
      <c r="AR386" s="308">
        <v>594</v>
      </c>
      <c r="AS386" s="308" t="s">
        <v>248</v>
      </c>
      <c r="AT386" s="249" t="s">
        <v>1277</v>
      </c>
      <c r="AU386" s="249" t="s">
        <v>92</v>
      </c>
    </row>
    <row r="387" spans="1:47" hidden="1" x14ac:dyDescent="0.3">
      <c r="A387" s="174">
        <v>8.0500000000000007</v>
      </c>
      <c r="B387" s="231"/>
      <c r="C387" s="232" t="str">
        <f>VLOOKUP(BD.PD7[[#This Row],[Pos]],PPto[],3,FALSE)</f>
        <v>8.05 Mobiliario no operacional para Tiendas</v>
      </c>
      <c r="D387" s="174" t="s">
        <v>23</v>
      </c>
      <c r="E387" s="305" t="str">
        <f>IF(BD.PD7[[#This Row],[.]]="*",VLOOKUP(BD.PD7[[#This Row],[Pos]],Presupuesto!A:H,7,FALSE),"")</f>
        <v/>
      </c>
      <c r="F387" s="506" t="s">
        <v>629</v>
      </c>
      <c r="G387" s="174" t="s">
        <v>1216</v>
      </c>
      <c r="H387" s="174"/>
      <c r="I387" s="497" t="s">
        <v>1223</v>
      </c>
      <c r="J387" s="382">
        <v>14</v>
      </c>
      <c r="K387" s="174" t="s">
        <v>260</v>
      </c>
      <c r="L387" s="383">
        <f>IF(BD.PD7[[#This Row],[Mon]]="DOP",1,HLOOKUP(BD.PD7[[#This Row],[Mon]],$K$1:$L$2,2,FALSE))</f>
        <v>1</v>
      </c>
      <c r="M387" s="384">
        <v>13500</v>
      </c>
      <c r="N387" s="243">
        <f>BD.PD7[[#This Row],[Cant.]]*BD.PD7[[#This Row],[ Tasa ]]*BD.PD7[[#This Row],[ Precio Und.]]</f>
        <v>189000</v>
      </c>
      <c r="O387" s="386">
        <v>0</v>
      </c>
      <c r="P387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387" s="243">
        <f>BD.PD7[[#This Row],[Ppto. Orden Interna '[DOP']]]/HLOOKUP("USD",$K$1:$L$2,2,FALSE)</f>
        <v>2907.6923076923076</v>
      </c>
      <c r="R387" s="381" t="s">
        <v>600</v>
      </c>
      <c r="S387" s="387"/>
      <c r="T387" s="387"/>
      <c r="U387" s="492" t="s">
        <v>542</v>
      </c>
      <c r="V387" s="493">
        <v>801673</v>
      </c>
      <c r="W387" s="494" t="s">
        <v>601</v>
      </c>
      <c r="X387" s="495">
        <v>21</v>
      </c>
      <c r="Y387" s="388">
        <v>1</v>
      </c>
      <c r="Z387" s="243">
        <f>BD.PD7[[#This Row],[Av.P1 '[%']]]*BD.PD7[[#This Row],[Ppto. Orden Interna '[DOP']]]</f>
        <v>189000</v>
      </c>
      <c r="AA387" s="249"/>
      <c r="AB387" s="389"/>
      <c r="AC387" s="243">
        <f>BD.PD7[[#This Row],[Av.P2 '[%']]]*BD.PD7[[#This Row],[Ppto. Orden Interna '[DOP']]]</f>
        <v>0</v>
      </c>
      <c r="AD387" s="249"/>
      <c r="AE387" s="389"/>
      <c r="AF387" s="243">
        <f>BD.PD7[[#This Row],[Av.P3 '[%']]]*BD.PD7[[#This Row],[Ppto. Orden Interna '[DOP']]]</f>
        <v>0</v>
      </c>
      <c r="AG387" s="243"/>
      <c r="AH387" s="243"/>
      <c r="AI387" s="243">
        <f>BD.PD7[[#This Row],[Av.P2 '[%']]]*BD.PD7[[#This Row],[Ppto. Orden Interna '[DOP']]]</f>
        <v>0</v>
      </c>
      <c r="AJ387" s="243"/>
      <c r="AK387" s="243"/>
      <c r="AL387" s="243">
        <f>BD.PD7[[#This Row],[Av.P2 '[%']]]*BD.PD7[[#This Row],[Ppto. Orden Interna '[DOP']]]</f>
        <v>0</v>
      </c>
      <c r="AM387" s="496">
        <f>BD.PD7[[#This Row],[Pago 3]]+BD.PD7[[#This Row],[Pago 2]]+BD.PD7[[#This Row],[Pago 1]]</f>
        <v>189000</v>
      </c>
      <c r="AN387" s="308" t="s">
        <v>244</v>
      </c>
      <c r="AO387" s="308" t="s">
        <v>245</v>
      </c>
      <c r="AP387" s="308" t="s">
        <v>246</v>
      </c>
      <c r="AQ387" s="308" t="s">
        <v>247</v>
      </c>
      <c r="AR387" s="308">
        <v>594</v>
      </c>
      <c r="AS387" s="308" t="s">
        <v>248</v>
      </c>
      <c r="AT387" s="249" t="s">
        <v>1277</v>
      </c>
      <c r="AU387" s="249" t="s">
        <v>92</v>
      </c>
    </row>
    <row r="388" spans="1:47" hidden="1" x14ac:dyDescent="0.3">
      <c r="A388" s="174">
        <v>8.0500000000000007</v>
      </c>
      <c r="B388" s="231"/>
      <c r="C388" s="232" t="str">
        <f>VLOOKUP(BD.PD7[[#This Row],[Pos]],PPto[],3,FALSE)</f>
        <v>8.05 Mobiliario no operacional para Tiendas</v>
      </c>
      <c r="D388" s="174" t="s">
        <v>23</v>
      </c>
      <c r="E388" s="305" t="str">
        <f>IF(BD.PD7[[#This Row],[.]]="*",VLOOKUP(BD.PD7[[#This Row],[Pos]],Presupuesto!A:H,7,FALSE),"")</f>
        <v/>
      </c>
      <c r="F388" s="506" t="s">
        <v>630</v>
      </c>
      <c r="G388" s="174" t="s">
        <v>1216</v>
      </c>
      <c r="H388" s="174"/>
      <c r="I388" s="497" t="s">
        <v>1223</v>
      </c>
      <c r="J388" s="382">
        <v>1</v>
      </c>
      <c r="K388" s="174" t="s">
        <v>260</v>
      </c>
      <c r="L388" s="383">
        <f>IF(BD.PD7[[#This Row],[Mon]]="DOP",1,HLOOKUP(BD.PD7[[#This Row],[Mon]],$K$1:$L$2,2,FALSE))</f>
        <v>1</v>
      </c>
      <c r="M388" s="384">
        <v>16000</v>
      </c>
      <c r="N388" s="243">
        <f>BD.PD7[[#This Row],[Cant.]]*BD.PD7[[#This Row],[ Tasa ]]*BD.PD7[[#This Row],[ Precio Und.]]</f>
        <v>16000</v>
      </c>
      <c r="O388" s="386">
        <v>0</v>
      </c>
      <c r="P388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388" s="243">
        <f>BD.PD7[[#This Row],[Ppto. Orden Interna '[DOP']]]/HLOOKUP("USD",$K$1:$L$2,2,FALSE)</f>
        <v>246.15384615384616</v>
      </c>
      <c r="R388" s="381" t="s">
        <v>600</v>
      </c>
      <c r="S388" s="387"/>
      <c r="T388" s="387"/>
      <c r="U388" s="492" t="s">
        <v>542</v>
      </c>
      <c r="V388" s="493">
        <v>801673</v>
      </c>
      <c r="W388" s="494" t="s">
        <v>601</v>
      </c>
      <c r="X388" s="495">
        <v>21</v>
      </c>
      <c r="Y388" s="388">
        <v>1</v>
      </c>
      <c r="Z388" s="243">
        <f>BD.PD7[[#This Row],[Av.P1 '[%']]]*BD.PD7[[#This Row],[Ppto. Orden Interna '[DOP']]]</f>
        <v>16000</v>
      </c>
      <c r="AA388" s="249"/>
      <c r="AB388" s="389"/>
      <c r="AC388" s="243">
        <f>BD.PD7[[#This Row],[Av.P2 '[%']]]*BD.PD7[[#This Row],[Ppto. Orden Interna '[DOP']]]</f>
        <v>0</v>
      </c>
      <c r="AD388" s="249"/>
      <c r="AE388" s="389"/>
      <c r="AF388" s="243">
        <f>BD.PD7[[#This Row],[Av.P3 '[%']]]*BD.PD7[[#This Row],[Ppto. Orden Interna '[DOP']]]</f>
        <v>0</v>
      </c>
      <c r="AG388" s="243"/>
      <c r="AH388" s="243"/>
      <c r="AI388" s="243">
        <f>BD.PD7[[#This Row],[Av.P2 '[%']]]*BD.PD7[[#This Row],[Ppto. Orden Interna '[DOP']]]</f>
        <v>0</v>
      </c>
      <c r="AJ388" s="243"/>
      <c r="AK388" s="243"/>
      <c r="AL388" s="243">
        <f>BD.PD7[[#This Row],[Av.P2 '[%']]]*BD.PD7[[#This Row],[Ppto. Orden Interna '[DOP']]]</f>
        <v>0</v>
      </c>
      <c r="AM388" s="496">
        <f>BD.PD7[[#This Row],[Pago 3]]+BD.PD7[[#This Row],[Pago 2]]+BD.PD7[[#This Row],[Pago 1]]</f>
        <v>16000</v>
      </c>
      <c r="AN388" s="308" t="s">
        <v>244</v>
      </c>
      <c r="AO388" s="308" t="s">
        <v>245</v>
      </c>
      <c r="AP388" s="308" t="s">
        <v>246</v>
      </c>
      <c r="AQ388" s="308" t="s">
        <v>247</v>
      </c>
      <c r="AR388" s="308">
        <v>594</v>
      </c>
      <c r="AS388" s="308" t="s">
        <v>248</v>
      </c>
      <c r="AT388" s="249" t="s">
        <v>1277</v>
      </c>
      <c r="AU388" s="249" t="s">
        <v>92</v>
      </c>
    </row>
    <row r="389" spans="1:47" hidden="1" x14ac:dyDescent="0.3">
      <c r="A389" s="174">
        <v>8.0500000000000007</v>
      </c>
      <c r="B389" s="231"/>
      <c r="C389" s="232" t="str">
        <f>VLOOKUP(BD.PD7[[#This Row],[Pos]],PPto[],3,FALSE)</f>
        <v>8.05 Mobiliario no operacional para Tiendas</v>
      </c>
      <c r="D389" s="174" t="s">
        <v>23</v>
      </c>
      <c r="E389" s="305" t="str">
        <f>IF(BD.PD7[[#This Row],[.]]="*",VLOOKUP(BD.PD7[[#This Row],[Pos]],Presupuesto!A:H,7,FALSE),"")</f>
        <v/>
      </c>
      <c r="F389" s="506" t="s">
        <v>630</v>
      </c>
      <c r="G389" s="174" t="s">
        <v>1216</v>
      </c>
      <c r="H389" s="174"/>
      <c r="I389" s="497" t="s">
        <v>1223</v>
      </c>
      <c r="J389" s="382">
        <v>1</v>
      </c>
      <c r="K389" s="174" t="s">
        <v>260</v>
      </c>
      <c r="L389" s="383">
        <f>IF(BD.PD7[[#This Row],[Mon]]="DOP",1,HLOOKUP(BD.PD7[[#This Row],[Mon]],$K$1:$L$2,2,FALSE))</f>
        <v>1</v>
      </c>
      <c r="M389" s="384">
        <v>32800</v>
      </c>
      <c r="N389" s="243">
        <f>BD.PD7[[#This Row],[Cant.]]*BD.PD7[[#This Row],[ Tasa ]]*BD.PD7[[#This Row],[ Precio Und.]]</f>
        <v>32800</v>
      </c>
      <c r="O389" s="386">
        <v>0</v>
      </c>
      <c r="P389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389" s="243">
        <f>BD.PD7[[#This Row],[Ppto. Orden Interna '[DOP']]]/HLOOKUP("USD",$K$1:$L$2,2,FALSE)</f>
        <v>504.61538461538464</v>
      </c>
      <c r="R389" s="381" t="s">
        <v>620</v>
      </c>
      <c r="S389" s="387"/>
      <c r="T389" s="387"/>
      <c r="U389" s="492" t="s">
        <v>542</v>
      </c>
      <c r="V389" s="493">
        <v>801673</v>
      </c>
      <c r="W389" s="494" t="s">
        <v>337</v>
      </c>
      <c r="X389" s="495">
        <v>18</v>
      </c>
      <c r="Y389" s="388">
        <v>0.7</v>
      </c>
      <c r="Z389" s="243">
        <f>BD.PD7[[#This Row],[Av.P1 '[%']]]*BD.PD7[[#This Row],[Ppto. Orden Interna '[DOP']]]</f>
        <v>22960</v>
      </c>
      <c r="AA389" s="495">
        <v>20</v>
      </c>
      <c r="AB389" s="388">
        <v>0.3</v>
      </c>
      <c r="AC389" s="243">
        <f>BD.PD7[[#This Row],[Av.P2 '[%']]]*BD.PD7[[#This Row],[Ppto. Orden Interna '[DOP']]]</f>
        <v>9840</v>
      </c>
      <c r="AD389" s="249"/>
      <c r="AE389" s="389"/>
      <c r="AF389" s="243">
        <f>BD.PD7[[#This Row],[Av.P3 '[%']]]*BD.PD7[[#This Row],[Ppto. Orden Interna '[DOP']]]</f>
        <v>0</v>
      </c>
      <c r="AG389" s="243"/>
      <c r="AH389" s="243"/>
      <c r="AI389" s="243">
        <f>BD.PD7[[#This Row],[Av.P2 '[%']]]*BD.PD7[[#This Row],[Ppto. Orden Interna '[DOP']]]</f>
        <v>9840</v>
      </c>
      <c r="AJ389" s="243"/>
      <c r="AK389" s="243"/>
      <c r="AL389" s="243">
        <f>BD.PD7[[#This Row],[Av.P2 '[%']]]*BD.PD7[[#This Row],[Ppto. Orden Interna '[DOP']]]</f>
        <v>9840</v>
      </c>
      <c r="AM389" s="496">
        <f>BD.PD7[[#This Row],[Pago 3]]+BD.PD7[[#This Row],[Pago 2]]+BD.PD7[[#This Row],[Pago 1]]</f>
        <v>32800</v>
      </c>
      <c r="AN389" s="308" t="s">
        <v>244</v>
      </c>
      <c r="AO389" s="308" t="s">
        <v>245</v>
      </c>
      <c r="AP389" s="308" t="s">
        <v>246</v>
      </c>
      <c r="AQ389" s="308" t="s">
        <v>247</v>
      </c>
      <c r="AR389" s="308">
        <v>594</v>
      </c>
      <c r="AS389" s="308" t="s">
        <v>248</v>
      </c>
      <c r="AT389" s="249" t="s">
        <v>1277</v>
      </c>
      <c r="AU389" s="249" t="s">
        <v>92</v>
      </c>
    </row>
    <row r="390" spans="1:47" hidden="1" x14ac:dyDescent="0.3">
      <c r="A390" s="174">
        <v>8.0500000000000007</v>
      </c>
      <c r="B390" s="231"/>
      <c r="C390" s="232" t="str">
        <f>VLOOKUP(BD.PD7[[#This Row],[Pos]],PPto[],3,FALSE)</f>
        <v>8.05 Mobiliario no operacional para Tiendas</v>
      </c>
      <c r="D390" s="174" t="s">
        <v>23</v>
      </c>
      <c r="E390" s="305" t="str">
        <f>IF(BD.PD7[[#This Row],[.]]="*",VLOOKUP(BD.PD7[[#This Row],[Pos]],Presupuesto!A:H,7,FALSE),"")</f>
        <v/>
      </c>
      <c r="F390" s="506" t="s">
        <v>631</v>
      </c>
      <c r="G390" s="174" t="s">
        <v>1216</v>
      </c>
      <c r="H390" s="511"/>
      <c r="I390" s="497" t="s">
        <v>1223</v>
      </c>
      <c r="J390" s="512">
        <v>1</v>
      </c>
      <c r="K390" s="174" t="s">
        <v>260</v>
      </c>
      <c r="L390" s="383">
        <f>IF(BD.PD7[[#This Row],[Mon]]="DOP",1,HLOOKUP(BD.PD7[[#This Row],[Mon]],$K$1:$L$2,2,FALSE))</f>
        <v>1</v>
      </c>
      <c r="M390" s="384">
        <v>16300</v>
      </c>
      <c r="N390" s="243">
        <f>BD.PD7[[#This Row],[Cant.]]*BD.PD7[[#This Row],[ Tasa ]]*BD.PD7[[#This Row],[ Precio Und.]]</f>
        <v>16300</v>
      </c>
      <c r="O390" s="386">
        <v>0</v>
      </c>
      <c r="P390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390" s="243">
        <f>BD.PD7[[#This Row],[Ppto. Orden Interna '[DOP']]]/HLOOKUP("USD",$K$1:$L$2,2,FALSE)</f>
        <v>250.76923076923077</v>
      </c>
      <c r="R390" s="381" t="s">
        <v>632</v>
      </c>
      <c r="S390" s="387"/>
      <c r="T390" s="387"/>
      <c r="U390" s="492" t="s">
        <v>542</v>
      </c>
      <c r="V390" s="493">
        <v>801673</v>
      </c>
      <c r="W390" s="494" t="s">
        <v>633</v>
      </c>
      <c r="X390" s="495">
        <v>21</v>
      </c>
      <c r="Y390" s="388">
        <v>1</v>
      </c>
      <c r="Z390" s="243">
        <f>BD.PD7[[#This Row],[Av.P1 '[%']]]*BD.PD7[[#This Row],[Ppto. Orden Interna '[DOP']]]</f>
        <v>16300</v>
      </c>
      <c r="AA390" s="249"/>
      <c r="AB390" s="389"/>
      <c r="AC390" s="243">
        <f>BD.PD7[[#This Row],[Av.P2 '[%']]]*BD.PD7[[#This Row],[Ppto. Orden Interna '[DOP']]]</f>
        <v>0</v>
      </c>
      <c r="AD390" s="249"/>
      <c r="AE390" s="389"/>
      <c r="AF390" s="243">
        <f>BD.PD7[[#This Row],[Av.P3 '[%']]]*BD.PD7[[#This Row],[Ppto. Orden Interna '[DOP']]]</f>
        <v>0</v>
      </c>
      <c r="AG390" s="243"/>
      <c r="AH390" s="243"/>
      <c r="AI390" s="243">
        <f>BD.PD7[[#This Row],[Av.P2 '[%']]]*BD.PD7[[#This Row],[Ppto. Orden Interna '[DOP']]]</f>
        <v>0</v>
      </c>
      <c r="AJ390" s="243"/>
      <c r="AK390" s="243"/>
      <c r="AL390" s="243">
        <f>BD.PD7[[#This Row],[Av.P2 '[%']]]*BD.PD7[[#This Row],[Ppto. Orden Interna '[DOP']]]</f>
        <v>0</v>
      </c>
      <c r="AM390" s="496">
        <f>BD.PD7[[#This Row],[Pago 3]]+BD.PD7[[#This Row],[Pago 2]]+BD.PD7[[#This Row],[Pago 1]]</f>
        <v>16300</v>
      </c>
      <c r="AN390" s="308" t="s">
        <v>244</v>
      </c>
      <c r="AO390" s="308" t="s">
        <v>245</v>
      </c>
      <c r="AP390" s="308" t="s">
        <v>246</v>
      </c>
      <c r="AQ390" s="308" t="s">
        <v>247</v>
      </c>
      <c r="AR390" s="308">
        <v>594</v>
      </c>
      <c r="AS390" s="308" t="s">
        <v>248</v>
      </c>
      <c r="AT390" s="249" t="s">
        <v>1277</v>
      </c>
      <c r="AU390" s="249" t="s">
        <v>92</v>
      </c>
    </row>
    <row r="391" spans="1:47" hidden="1" x14ac:dyDescent="0.3">
      <c r="A391" s="174">
        <v>8.0500000000000007</v>
      </c>
      <c r="B391" s="231"/>
      <c r="C391" s="232" t="str">
        <f>VLOOKUP(BD.PD7[[#This Row],[Pos]],PPto[],3,FALSE)</f>
        <v>8.05 Mobiliario no operacional para Tiendas</v>
      </c>
      <c r="D391" s="174" t="s">
        <v>23</v>
      </c>
      <c r="E391" s="305" t="str">
        <f>IF(BD.PD7[[#This Row],[.]]="*",VLOOKUP(BD.PD7[[#This Row],[Pos]],Presupuesto!A:H,7,FALSE),"")</f>
        <v/>
      </c>
      <c r="F391" s="506" t="s">
        <v>634</v>
      </c>
      <c r="G391" s="174" t="s">
        <v>1216</v>
      </c>
      <c r="H391" s="174"/>
      <c r="I391" s="497" t="s">
        <v>1223</v>
      </c>
      <c r="J391" s="382">
        <v>1</v>
      </c>
      <c r="K391" s="174" t="s">
        <v>260</v>
      </c>
      <c r="L391" s="383">
        <f>IF(BD.PD7[[#This Row],[Mon]]="DOP",1,HLOOKUP(BD.PD7[[#This Row],[Mon]],$K$1:$L$2,2,FALSE))</f>
        <v>1</v>
      </c>
      <c r="M391" s="384">
        <v>36260</v>
      </c>
      <c r="N391" s="243">
        <f>BD.PD7[[#This Row],[Cant.]]*BD.PD7[[#This Row],[ Tasa ]]*BD.PD7[[#This Row],[ Precio Und.]]</f>
        <v>36260</v>
      </c>
      <c r="O391" s="386">
        <v>0</v>
      </c>
      <c r="P391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391" s="243">
        <f>BD.PD7[[#This Row],[Ppto. Orden Interna '[DOP']]]/HLOOKUP("USD",$K$1:$L$2,2,FALSE)</f>
        <v>557.84615384615381</v>
      </c>
      <c r="R391" s="381" t="s">
        <v>565</v>
      </c>
      <c r="S391" s="387"/>
      <c r="T391" s="387"/>
      <c r="U391" s="492" t="s">
        <v>542</v>
      </c>
      <c r="V391" s="493">
        <v>801673</v>
      </c>
      <c r="W391" s="494" t="s">
        <v>337</v>
      </c>
      <c r="X391" s="495">
        <v>18</v>
      </c>
      <c r="Y391" s="388">
        <v>0.7</v>
      </c>
      <c r="Z391" s="243">
        <f>BD.PD7[[#This Row],[Av.P1 '[%']]]*BD.PD7[[#This Row],[Ppto. Orden Interna '[DOP']]]</f>
        <v>25382</v>
      </c>
      <c r="AA391" s="495">
        <v>20</v>
      </c>
      <c r="AB391" s="388">
        <v>0.3</v>
      </c>
      <c r="AC391" s="243">
        <f>BD.PD7[[#This Row],[Av.P2 '[%']]]*BD.PD7[[#This Row],[Ppto. Orden Interna '[DOP']]]</f>
        <v>10878</v>
      </c>
      <c r="AD391" s="249"/>
      <c r="AE391" s="389"/>
      <c r="AF391" s="243">
        <f>BD.PD7[[#This Row],[Av.P3 '[%']]]*BD.PD7[[#This Row],[Ppto. Orden Interna '[DOP']]]</f>
        <v>0</v>
      </c>
      <c r="AG391" s="243"/>
      <c r="AH391" s="243"/>
      <c r="AI391" s="243">
        <f>BD.PD7[[#This Row],[Av.P2 '[%']]]*BD.PD7[[#This Row],[Ppto. Orden Interna '[DOP']]]</f>
        <v>10878</v>
      </c>
      <c r="AJ391" s="243"/>
      <c r="AK391" s="243"/>
      <c r="AL391" s="243">
        <f>BD.PD7[[#This Row],[Av.P2 '[%']]]*BD.PD7[[#This Row],[Ppto. Orden Interna '[DOP']]]</f>
        <v>10878</v>
      </c>
      <c r="AM391" s="496">
        <f>BD.PD7[[#This Row],[Pago 3]]+BD.PD7[[#This Row],[Pago 2]]+BD.PD7[[#This Row],[Pago 1]]</f>
        <v>36260</v>
      </c>
      <c r="AN391" s="308" t="s">
        <v>244</v>
      </c>
      <c r="AO391" s="308" t="s">
        <v>245</v>
      </c>
      <c r="AP391" s="308" t="s">
        <v>246</v>
      </c>
      <c r="AQ391" s="308" t="s">
        <v>247</v>
      </c>
      <c r="AR391" s="308">
        <v>594</v>
      </c>
      <c r="AS391" s="308" t="s">
        <v>248</v>
      </c>
      <c r="AT391" s="249" t="s">
        <v>1277</v>
      </c>
      <c r="AU391" s="249" t="s">
        <v>92</v>
      </c>
    </row>
    <row r="392" spans="1:47" ht="41.4" hidden="1" x14ac:dyDescent="0.3">
      <c r="A392" s="174">
        <v>8.0500000000000007</v>
      </c>
      <c r="B392" s="231"/>
      <c r="C392" s="232" t="str">
        <f>VLOOKUP(BD.PD7[[#This Row],[Pos]],PPto[],3,FALSE)</f>
        <v>8.05 Mobiliario no operacional para Tiendas</v>
      </c>
      <c r="D392" s="174" t="s">
        <v>23</v>
      </c>
      <c r="E392" s="305" t="str">
        <f>IF(BD.PD7[[#This Row],[.]]="*",VLOOKUP(BD.PD7[[#This Row],[Pos]],Presupuesto!A:H,7,FALSE),"")</f>
        <v/>
      </c>
      <c r="F392" s="507" t="s">
        <v>635</v>
      </c>
      <c r="G392" s="174" t="s">
        <v>1216</v>
      </c>
      <c r="H392" s="174"/>
      <c r="I392" s="497" t="s">
        <v>1223</v>
      </c>
      <c r="J392" s="382">
        <v>1</v>
      </c>
      <c r="K392" s="174" t="s">
        <v>260</v>
      </c>
      <c r="L392" s="383">
        <f>IF(BD.PD7[[#This Row],[Mon]]="DOP",1,HLOOKUP(BD.PD7[[#This Row],[Mon]],$K$1:$L$2,2,FALSE))</f>
        <v>1</v>
      </c>
      <c r="M392" s="384">
        <v>5304</v>
      </c>
      <c r="N392" s="243">
        <f>BD.PD7[[#This Row],[Cant.]]*BD.PD7[[#This Row],[ Tasa ]]*BD.PD7[[#This Row],[ Precio Und.]]</f>
        <v>5304</v>
      </c>
      <c r="O392" s="386">
        <v>0.01</v>
      </c>
      <c r="P392" s="243">
        <f>IF(BD.PD7[[#This Row],[Liquid. '[%']]]&lt;&gt;0,(BD.PD7[[#This Row],[Valor Neto '[DOP']]]*BD.PD7[[#This Row],[Liquid. '[%']]])+BD.PD7[[#This Row],[Valor Neto '[DOP']]],BD.PD7[[#This Row],[Valor Neto '[DOP']]])</f>
        <v>5357.04</v>
      </c>
      <c r="Q392" s="243">
        <f>BD.PD7[[#This Row],[Ppto. Orden Interna '[DOP']]]/HLOOKUP("USD",$K$1:$L$2,2,FALSE)</f>
        <v>82.415999999999997</v>
      </c>
      <c r="R392" s="381" t="s">
        <v>636</v>
      </c>
      <c r="S392" s="387" t="s">
        <v>637</v>
      </c>
      <c r="T392" s="387"/>
      <c r="U392" s="492" t="s">
        <v>542</v>
      </c>
      <c r="V392" s="493">
        <v>801673</v>
      </c>
      <c r="W392" s="494" t="s">
        <v>638</v>
      </c>
      <c r="X392" s="495">
        <v>21</v>
      </c>
      <c r="Y392" s="388">
        <v>1</v>
      </c>
      <c r="Z392" s="243">
        <f>BD.PD7[[#This Row],[Av.P1 '[%']]]*BD.PD7[[#This Row],[Ppto. Orden Interna '[DOP']]]</f>
        <v>5357.04</v>
      </c>
      <c r="AA392" s="249"/>
      <c r="AB392" s="389"/>
      <c r="AC392" s="243">
        <f>BD.PD7[[#This Row],[Av.P2 '[%']]]*BD.PD7[[#This Row],[Ppto. Orden Interna '[DOP']]]</f>
        <v>0</v>
      </c>
      <c r="AD392" s="249"/>
      <c r="AE392" s="389"/>
      <c r="AF392" s="243">
        <f>BD.PD7[[#This Row],[Av.P3 '[%']]]*BD.PD7[[#This Row],[Ppto. Orden Interna '[DOP']]]</f>
        <v>0</v>
      </c>
      <c r="AG392" s="243"/>
      <c r="AH392" s="243"/>
      <c r="AI392" s="243">
        <f>BD.PD7[[#This Row],[Av.P2 '[%']]]*BD.PD7[[#This Row],[Ppto. Orden Interna '[DOP']]]</f>
        <v>0</v>
      </c>
      <c r="AJ392" s="243"/>
      <c r="AK392" s="243"/>
      <c r="AL392" s="243">
        <f>BD.PD7[[#This Row],[Av.P2 '[%']]]*BD.PD7[[#This Row],[Ppto. Orden Interna '[DOP']]]</f>
        <v>0</v>
      </c>
      <c r="AM392" s="496">
        <f>BD.PD7[[#This Row],[Pago 3]]+BD.PD7[[#This Row],[Pago 2]]+BD.PD7[[#This Row],[Pago 1]]</f>
        <v>5357.04</v>
      </c>
      <c r="AN392" s="308" t="s">
        <v>244</v>
      </c>
      <c r="AO392" s="308" t="s">
        <v>245</v>
      </c>
      <c r="AP392" s="308" t="s">
        <v>246</v>
      </c>
      <c r="AQ392" s="308" t="s">
        <v>247</v>
      </c>
      <c r="AR392" s="308">
        <v>594</v>
      </c>
      <c r="AS392" s="308" t="s">
        <v>248</v>
      </c>
      <c r="AT392" s="249" t="s">
        <v>1277</v>
      </c>
      <c r="AU392" s="249" t="s">
        <v>92</v>
      </c>
    </row>
    <row r="393" spans="1:47" hidden="1" x14ac:dyDescent="0.3">
      <c r="A393" s="174">
        <v>8.0500000000000007</v>
      </c>
      <c r="B393" s="231"/>
      <c r="C393" s="232" t="str">
        <f>VLOOKUP(BD.PD7[[#This Row],[Pos]],PPto[],3,FALSE)</f>
        <v>8.05 Mobiliario no operacional para Tiendas</v>
      </c>
      <c r="D393" s="174" t="s">
        <v>23</v>
      </c>
      <c r="E393" s="305" t="str">
        <f>IF(BD.PD7[[#This Row],[.]]="*",VLOOKUP(BD.PD7[[#This Row],[Pos]],Presupuesto!A:H,7,FALSE),"")</f>
        <v/>
      </c>
      <c r="F393" s="507" t="s">
        <v>639</v>
      </c>
      <c r="G393" s="174" t="s">
        <v>1216</v>
      </c>
      <c r="H393" s="174"/>
      <c r="I393" s="497" t="s">
        <v>1223</v>
      </c>
      <c r="J393" s="382">
        <v>1</v>
      </c>
      <c r="K393" s="174" t="s">
        <v>260</v>
      </c>
      <c r="L393" s="383">
        <f>IF(BD.PD7[[#This Row],[Mon]]="DOP",1,HLOOKUP(BD.PD7[[#This Row],[Mon]],$K$1:$L$2,2,FALSE))</f>
        <v>1</v>
      </c>
      <c r="M393" s="384">
        <v>12100</v>
      </c>
      <c r="N393" s="243">
        <f>BD.PD7[[#This Row],[Cant.]]*BD.PD7[[#This Row],[ Tasa ]]*BD.PD7[[#This Row],[ Precio Und.]]</f>
        <v>12100</v>
      </c>
      <c r="O393" s="386">
        <v>0.01</v>
      </c>
      <c r="P393" s="243">
        <f>IF(BD.PD7[[#This Row],[Liquid. '[%']]]&lt;&gt;0,(BD.PD7[[#This Row],[Valor Neto '[DOP']]]*BD.PD7[[#This Row],[Liquid. '[%']]])+BD.PD7[[#This Row],[Valor Neto '[DOP']]],BD.PD7[[#This Row],[Valor Neto '[DOP']]])</f>
        <v>12221</v>
      </c>
      <c r="Q393" s="243">
        <f>BD.PD7[[#This Row],[Ppto. Orden Interna '[DOP']]]/HLOOKUP("USD",$K$1:$L$2,2,FALSE)</f>
        <v>188.01538461538462</v>
      </c>
      <c r="R393" s="381" t="s">
        <v>636</v>
      </c>
      <c r="S393" s="387"/>
      <c r="T393" s="387"/>
      <c r="U393" s="492" t="s">
        <v>542</v>
      </c>
      <c r="V393" s="493">
        <v>801673</v>
      </c>
      <c r="W393" s="494" t="s">
        <v>638</v>
      </c>
      <c r="X393" s="495">
        <v>21</v>
      </c>
      <c r="Y393" s="388">
        <v>1</v>
      </c>
      <c r="Z393" s="243">
        <f>BD.PD7[[#This Row],[Av.P1 '[%']]]*BD.PD7[[#This Row],[Ppto. Orden Interna '[DOP']]]</f>
        <v>12221</v>
      </c>
      <c r="AA393" s="249"/>
      <c r="AB393" s="389"/>
      <c r="AC393" s="243">
        <f>BD.PD7[[#This Row],[Av.P2 '[%']]]*BD.PD7[[#This Row],[Ppto. Orden Interna '[DOP']]]</f>
        <v>0</v>
      </c>
      <c r="AD393" s="249"/>
      <c r="AE393" s="389"/>
      <c r="AF393" s="243">
        <f>BD.PD7[[#This Row],[Av.P3 '[%']]]*BD.PD7[[#This Row],[Ppto. Orden Interna '[DOP']]]</f>
        <v>0</v>
      </c>
      <c r="AG393" s="243"/>
      <c r="AH393" s="243"/>
      <c r="AI393" s="243">
        <f>BD.PD7[[#This Row],[Av.P2 '[%']]]*BD.PD7[[#This Row],[Ppto. Orden Interna '[DOP']]]</f>
        <v>0</v>
      </c>
      <c r="AJ393" s="243"/>
      <c r="AK393" s="243"/>
      <c r="AL393" s="243">
        <f>BD.PD7[[#This Row],[Av.P2 '[%']]]*BD.PD7[[#This Row],[Ppto. Orden Interna '[DOP']]]</f>
        <v>0</v>
      </c>
      <c r="AM393" s="496">
        <f>BD.PD7[[#This Row],[Pago 3]]+BD.PD7[[#This Row],[Pago 2]]+BD.PD7[[#This Row],[Pago 1]]</f>
        <v>12221</v>
      </c>
      <c r="AN393" s="308" t="s">
        <v>244</v>
      </c>
      <c r="AO393" s="308" t="s">
        <v>245</v>
      </c>
      <c r="AP393" s="308" t="s">
        <v>246</v>
      </c>
      <c r="AQ393" s="308" t="s">
        <v>247</v>
      </c>
      <c r="AR393" s="308">
        <v>594</v>
      </c>
      <c r="AS393" s="308" t="s">
        <v>248</v>
      </c>
      <c r="AT393" s="249" t="s">
        <v>1277</v>
      </c>
      <c r="AU393" s="249" t="s">
        <v>92</v>
      </c>
    </row>
    <row r="394" spans="1:47" hidden="1" x14ac:dyDescent="0.3">
      <c r="A394" s="174">
        <v>8.0500000000000007</v>
      </c>
      <c r="B394" s="231"/>
      <c r="C394" s="232" t="str">
        <f>VLOOKUP(BD.PD7[[#This Row],[Pos]],PPto[],3,FALSE)</f>
        <v>8.05 Mobiliario no operacional para Tiendas</v>
      </c>
      <c r="D394" s="174" t="s">
        <v>23</v>
      </c>
      <c r="E394" s="305" t="str">
        <f>IF(BD.PD7[[#This Row],[.]]="*",VLOOKUP(BD.PD7[[#This Row],[Pos]],Presupuesto!A:H,7,FALSE),"")</f>
        <v/>
      </c>
      <c r="F394" s="234" t="s">
        <v>640</v>
      </c>
      <c r="G394" s="174" t="s">
        <v>1216</v>
      </c>
      <c r="H394" s="174"/>
      <c r="I394" s="497" t="s">
        <v>1223</v>
      </c>
      <c r="J394" s="382">
        <v>1</v>
      </c>
      <c r="K394" s="174" t="s">
        <v>260</v>
      </c>
      <c r="L394" s="383">
        <f>IF(BD.PD7[[#This Row],[Mon]]="DOP",1,HLOOKUP(BD.PD7[[#This Row],[Mon]],$K$1:$L$2,2,FALSE))</f>
        <v>1</v>
      </c>
      <c r="M394" s="384">
        <v>130000</v>
      </c>
      <c r="N394" s="243">
        <f>BD.PD7[[#This Row],[Cant.]]*BD.PD7[[#This Row],[ Tasa ]]*BD.PD7[[#This Row],[ Precio Und.]]</f>
        <v>130000</v>
      </c>
      <c r="O394" s="386">
        <v>0.01</v>
      </c>
      <c r="P394" s="243">
        <f>IF(BD.PD7[[#This Row],[Liquid. '[%']]]&lt;&gt;0,(BD.PD7[[#This Row],[Valor Neto '[DOP']]]*BD.PD7[[#This Row],[Liquid. '[%']]])+BD.PD7[[#This Row],[Valor Neto '[DOP']]],BD.PD7[[#This Row],[Valor Neto '[DOP']]])</f>
        <v>131300</v>
      </c>
      <c r="Q394" s="243">
        <f>BD.PD7[[#This Row],[Ppto. Orden Interna '[DOP']]]/HLOOKUP("USD",$K$1:$L$2,2,FALSE)</f>
        <v>2020</v>
      </c>
      <c r="R394" s="381" t="s">
        <v>636</v>
      </c>
      <c r="S394" s="387"/>
      <c r="T394" s="387"/>
      <c r="U394" s="492" t="s">
        <v>542</v>
      </c>
      <c r="V394" s="493">
        <v>801673</v>
      </c>
      <c r="W394" s="494" t="s">
        <v>638</v>
      </c>
      <c r="X394" s="495">
        <v>21</v>
      </c>
      <c r="Y394" s="388">
        <v>1</v>
      </c>
      <c r="Z394" s="243">
        <f>BD.PD7[[#This Row],[Av.P1 '[%']]]*BD.PD7[[#This Row],[Ppto. Orden Interna '[DOP']]]</f>
        <v>131300</v>
      </c>
      <c r="AA394" s="249"/>
      <c r="AB394" s="389"/>
      <c r="AC394" s="243">
        <f>BD.PD7[[#This Row],[Av.P2 '[%']]]*BD.PD7[[#This Row],[Ppto. Orden Interna '[DOP']]]</f>
        <v>0</v>
      </c>
      <c r="AD394" s="249"/>
      <c r="AE394" s="389"/>
      <c r="AF394" s="243">
        <f>BD.PD7[[#This Row],[Av.P3 '[%']]]*BD.PD7[[#This Row],[Ppto. Orden Interna '[DOP']]]</f>
        <v>0</v>
      </c>
      <c r="AG394" s="243"/>
      <c r="AH394" s="243"/>
      <c r="AI394" s="243">
        <f>BD.PD7[[#This Row],[Av.P2 '[%']]]*BD.PD7[[#This Row],[Ppto. Orden Interna '[DOP']]]</f>
        <v>0</v>
      </c>
      <c r="AJ394" s="243"/>
      <c r="AK394" s="243"/>
      <c r="AL394" s="243">
        <f>BD.PD7[[#This Row],[Av.P2 '[%']]]*BD.PD7[[#This Row],[Ppto. Orden Interna '[DOP']]]</f>
        <v>0</v>
      </c>
      <c r="AM394" s="496">
        <f>BD.PD7[[#This Row],[Pago 3]]+BD.PD7[[#This Row],[Pago 2]]+BD.PD7[[#This Row],[Pago 1]]</f>
        <v>131300</v>
      </c>
      <c r="AN394" s="308" t="s">
        <v>244</v>
      </c>
      <c r="AO394" s="308" t="s">
        <v>245</v>
      </c>
      <c r="AP394" s="308" t="s">
        <v>246</v>
      </c>
      <c r="AQ394" s="308" t="s">
        <v>247</v>
      </c>
      <c r="AR394" s="308">
        <v>594</v>
      </c>
      <c r="AS394" s="308" t="s">
        <v>248</v>
      </c>
      <c r="AT394" s="249" t="s">
        <v>1277</v>
      </c>
      <c r="AU394" s="249" t="s">
        <v>92</v>
      </c>
    </row>
    <row r="395" spans="1:47" hidden="1" x14ac:dyDescent="0.3">
      <c r="A395" s="174">
        <v>8.0500000000000007</v>
      </c>
      <c r="B395" s="231"/>
      <c r="C395" s="232" t="str">
        <f>VLOOKUP(BD.PD7[[#This Row],[Pos]],PPto[],3,FALSE)</f>
        <v>8.05 Mobiliario no operacional para Tiendas</v>
      </c>
      <c r="D395" s="174" t="s">
        <v>23</v>
      </c>
      <c r="E395" s="305" t="str">
        <f>IF(BD.PD7[[#This Row],[.]]="*",VLOOKUP(BD.PD7[[#This Row],[Pos]],Presupuesto!A:H,7,FALSE),"")</f>
        <v/>
      </c>
      <c r="F395" s="234" t="s">
        <v>641</v>
      </c>
      <c r="G395" s="174" t="s">
        <v>1216</v>
      </c>
      <c r="H395" s="174"/>
      <c r="I395" s="497" t="s">
        <v>1223</v>
      </c>
      <c r="J395" s="382">
        <v>1</v>
      </c>
      <c r="K395" s="174" t="s">
        <v>260</v>
      </c>
      <c r="L395" s="383">
        <f>IF(BD.PD7[[#This Row],[Mon]]="DOP",1,HLOOKUP(BD.PD7[[#This Row],[Mon]],$K$1:$L$2,2,FALSE))</f>
        <v>1</v>
      </c>
      <c r="M395" s="384">
        <v>3289</v>
      </c>
      <c r="N395" s="243">
        <f>BD.PD7[[#This Row],[Cant.]]*BD.PD7[[#This Row],[ Tasa ]]*BD.PD7[[#This Row],[ Precio Und.]]</f>
        <v>3289</v>
      </c>
      <c r="O395" s="386">
        <v>0.01</v>
      </c>
      <c r="P395" s="243">
        <f>IF(BD.PD7[[#This Row],[Liquid. '[%']]]&lt;&gt;0,(BD.PD7[[#This Row],[Valor Neto '[DOP']]]*BD.PD7[[#This Row],[Liquid. '[%']]])+BD.PD7[[#This Row],[Valor Neto '[DOP']]],BD.PD7[[#This Row],[Valor Neto '[DOP']]])</f>
        <v>3321.89</v>
      </c>
      <c r="Q395" s="243">
        <f>BD.PD7[[#This Row],[Ppto. Orden Interna '[DOP']]]/HLOOKUP("USD",$K$1:$L$2,2,FALSE)</f>
        <v>51.105999999999995</v>
      </c>
      <c r="R395" s="381" t="s">
        <v>636</v>
      </c>
      <c r="S395" s="387"/>
      <c r="T395" s="387"/>
      <c r="U395" s="492" t="s">
        <v>542</v>
      </c>
      <c r="V395" s="493">
        <v>801673</v>
      </c>
      <c r="W395" s="494" t="s">
        <v>638</v>
      </c>
      <c r="X395" s="495">
        <v>21</v>
      </c>
      <c r="Y395" s="388">
        <v>1</v>
      </c>
      <c r="Z395" s="243">
        <f>BD.PD7[[#This Row],[Av.P1 '[%']]]*BD.PD7[[#This Row],[Ppto. Orden Interna '[DOP']]]</f>
        <v>3321.89</v>
      </c>
      <c r="AA395" s="249"/>
      <c r="AB395" s="389"/>
      <c r="AC395" s="243">
        <f>BD.PD7[[#This Row],[Av.P2 '[%']]]*BD.PD7[[#This Row],[Ppto. Orden Interna '[DOP']]]</f>
        <v>0</v>
      </c>
      <c r="AD395" s="249"/>
      <c r="AE395" s="389"/>
      <c r="AF395" s="243">
        <f>BD.PD7[[#This Row],[Av.P3 '[%']]]*BD.PD7[[#This Row],[Ppto. Orden Interna '[DOP']]]</f>
        <v>0</v>
      </c>
      <c r="AG395" s="243"/>
      <c r="AH395" s="243"/>
      <c r="AI395" s="243">
        <f>BD.PD7[[#This Row],[Av.P2 '[%']]]*BD.PD7[[#This Row],[Ppto. Orden Interna '[DOP']]]</f>
        <v>0</v>
      </c>
      <c r="AJ395" s="243"/>
      <c r="AK395" s="243"/>
      <c r="AL395" s="243">
        <f>BD.PD7[[#This Row],[Av.P2 '[%']]]*BD.PD7[[#This Row],[Ppto. Orden Interna '[DOP']]]</f>
        <v>0</v>
      </c>
      <c r="AM395" s="496">
        <f>BD.PD7[[#This Row],[Pago 3]]+BD.PD7[[#This Row],[Pago 2]]+BD.PD7[[#This Row],[Pago 1]]</f>
        <v>3321.89</v>
      </c>
      <c r="AN395" s="308" t="s">
        <v>244</v>
      </c>
      <c r="AO395" s="308" t="s">
        <v>245</v>
      </c>
      <c r="AP395" s="308" t="s">
        <v>246</v>
      </c>
      <c r="AQ395" s="308" t="s">
        <v>247</v>
      </c>
      <c r="AR395" s="308">
        <v>594</v>
      </c>
      <c r="AS395" s="308" t="s">
        <v>248</v>
      </c>
      <c r="AT395" s="249" t="s">
        <v>1277</v>
      </c>
      <c r="AU395" s="249" t="s">
        <v>92</v>
      </c>
    </row>
    <row r="396" spans="1:47" hidden="1" x14ac:dyDescent="0.3">
      <c r="A396" s="174">
        <v>8.06</v>
      </c>
      <c r="B396" s="231"/>
      <c r="C396" s="232" t="str">
        <f>VLOOKUP(BD.PD7[[#This Row],[Pos]],PPto[],3,FALSE)</f>
        <v>8.06 Otros Equipamientos de Tienda</v>
      </c>
      <c r="D396" s="174" t="s">
        <v>23</v>
      </c>
      <c r="E396" s="305" t="str">
        <f>IF(BD.PD7[[#This Row],[.]]="*",VLOOKUP(BD.PD7[[#This Row],[Pos]],Presupuesto!A:H,7,FALSE),"")</f>
        <v/>
      </c>
      <c r="F396" s="506" t="s">
        <v>1264</v>
      </c>
      <c r="G396" s="174" t="s">
        <v>1216</v>
      </c>
      <c r="H396" s="174"/>
      <c r="I396" s="497" t="s">
        <v>1223</v>
      </c>
      <c r="J396" s="382">
        <v>3</v>
      </c>
      <c r="K396" s="174" t="s">
        <v>260</v>
      </c>
      <c r="L396" s="383">
        <f>IF(BD.PD7[[#This Row],[Mon]]="DOP",1,HLOOKUP(BD.PD7[[#This Row],[Mon]],$K$1:$L$2,2,FALSE))</f>
        <v>1</v>
      </c>
      <c r="M396" s="384">
        <v>57000</v>
      </c>
      <c r="N396" s="243">
        <f>BD.PD7[[#This Row],[Cant.]]*BD.PD7[[#This Row],[ Tasa ]]*BD.PD7[[#This Row],[ Precio Und.]]</f>
        <v>171000</v>
      </c>
      <c r="O396" s="386">
        <v>0</v>
      </c>
      <c r="P396" s="243">
        <f>IF(BD.PD7[[#This Row],[Liquid. '[%']]]&lt;&gt;0,(BD.PD7[[#This Row],[Valor Neto '[DOP']]]*BD.PD7[[#This Row],[Liquid. '[%']]])+BD.PD7[[#This Row],[Valor Neto '[DOP']]],BD.PD7[[#This Row],[Valor Neto '[DOP']]])</f>
        <v>171000</v>
      </c>
      <c r="Q396" s="243">
        <f>BD.PD7[[#This Row],[Ppto. Orden Interna '[DOP']]]/HLOOKUP("USD",$K$1:$L$2,2,FALSE)</f>
        <v>2630.7692307692309</v>
      </c>
      <c r="R396" s="381" t="s">
        <v>659</v>
      </c>
      <c r="S396" s="387"/>
      <c r="T396" s="387"/>
      <c r="U396" s="492" t="s">
        <v>542</v>
      </c>
      <c r="V396" s="493">
        <v>801673</v>
      </c>
      <c r="W396" s="494" t="s">
        <v>611</v>
      </c>
      <c r="X396" s="495">
        <v>21</v>
      </c>
      <c r="Y396" s="388">
        <v>1</v>
      </c>
      <c r="Z396" s="243">
        <f>BD.PD7[[#This Row],[Av.P1 '[%']]]*BD.PD7[[#This Row],[Ppto. Orden Interna '[DOP']]]</f>
        <v>171000</v>
      </c>
      <c r="AA396" s="249"/>
      <c r="AB396" s="389"/>
      <c r="AC396" s="243">
        <f>BD.PD7[[#This Row],[Av.P2 '[%']]]*BD.PD7[[#This Row],[Ppto. Orden Interna '[DOP']]]</f>
        <v>0</v>
      </c>
      <c r="AD396" s="249"/>
      <c r="AE396" s="389"/>
      <c r="AF396" s="243">
        <f>BD.PD7[[#This Row],[Av.P3 '[%']]]*BD.PD7[[#This Row],[Ppto. Orden Interna '[DOP']]]</f>
        <v>0</v>
      </c>
      <c r="AG396" s="243"/>
      <c r="AH396" s="243"/>
      <c r="AI396" s="243">
        <f>BD.PD7[[#This Row],[Av.P2 '[%']]]*BD.PD7[[#This Row],[Ppto. Orden Interna '[DOP']]]</f>
        <v>0</v>
      </c>
      <c r="AJ396" s="243"/>
      <c r="AK396" s="243"/>
      <c r="AL396" s="243">
        <f>BD.PD7[[#This Row],[Av.P2 '[%']]]*BD.PD7[[#This Row],[Ppto. Orden Interna '[DOP']]]</f>
        <v>0</v>
      </c>
      <c r="AM396" s="496">
        <f>BD.PD7[[#This Row],[Pago 3]]+BD.PD7[[#This Row],[Pago 2]]+BD.PD7[[#This Row],[Pago 1]]</f>
        <v>171000</v>
      </c>
      <c r="AN396" s="308" t="s">
        <v>244</v>
      </c>
      <c r="AO396" s="308" t="s">
        <v>245</v>
      </c>
      <c r="AP396" s="308" t="s">
        <v>246</v>
      </c>
      <c r="AQ396" s="308" t="s">
        <v>247</v>
      </c>
      <c r="AR396" s="308">
        <v>594</v>
      </c>
      <c r="AS396" s="308" t="s">
        <v>248</v>
      </c>
      <c r="AT396" s="249" t="s">
        <v>1277</v>
      </c>
      <c r="AU396" s="249" t="s">
        <v>92</v>
      </c>
    </row>
    <row r="397" spans="1:47" hidden="1" x14ac:dyDescent="0.3">
      <c r="A397" s="174">
        <v>8.06</v>
      </c>
      <c r="B397" s="231"/>
      <c r="C397" s="232" t="str">
        <f>VLOOKUP(BD.PD7[[#This Row],[Pos]],PPto[],3,FALSE)</f>
        <v>8.06 Otros Equipamientos de Tienda</v>
      </c>
      <c r="D397" s="174" t="s">
        <v>23</v>
      </c>
      <c r="E397" s="305" t="str">
        <f>IF(BD.PD7[[#This Row],[.]]="*",VLOOKUP(BD.PD7[[#This Row],[Pos]],Presupuesto!A:H,7,FALSE),"")</f>
        <v/>
      </c>
      <c r="F397" s="507" t="s">
        <v>1265</v>
      </c>
      <c r="G397" s="174" t="s">
        <v>1216</v>
      </c>
      <c r="H397" s="174"/>
      <c r="I397" s="497" t="s">
        <v>1223</v>
      </c>
      <c r="J397" s="382">
        <v>1</v>
      </c>
      <c r="K397" s="174" t="s">
        <v>260</v>
      </c>
      <c r="L397" s="383">
        <f>IF(BD.PD7[[#This Row],[Mon]]="DOP",1,HLOOKUP(BD.PD7[[#This Row],[Mon]],$K$1:$L$2,2,FALSE))</f>
        <v>1</v>
      </c>
      <c r="M397" s="384">
        <v>26000</v>
      </c>
      <c r="N397" s="243">
        <f>BD.PD7[[#This Row],[Cant.]]*BD.PD7[[#This Row],[ Tasa ]]*BD.PD7[[#This Row],[ Precio Und.]]</f>
        <v>26000</v>
      </c>
      <c r="O397" s="386">
        <v>0</v>
      </c>
      <c r="P397" s="243">
        <f>IF(BD.PD7[[#This Row],[Liquid. '[%']]]&lt;&gt;0,(BD.PD7[[#This Row],[Valor Neto '[DOP']]]*BD.PD7[[#This Row],[Liquid. '[%']]])+BD.PD7[[#This Row],[Valor Neto '[DOP']]],BD.PD7[[#This Row],[Valor Neto '[DOP']]])</f>
        <v>26000</v>
      </c>
      <c r="Q397" s="243">
        <f>BD.PD7[[#This Row],[Ppto. Orden Interna '[DOP']]]/HLOOKUP("USD",$K$1:$L$2,2,FALSE)</f>
        <v>400</v>
      </c>
      <c r="R397" s="381" t="s">
        <v>659</v>
      </c>
      <c r="S397" s="387"/>
      <c r="T397" s="387"/>
      <c r="U397" s="492" t="s">
        <v>542</v>
      </c>
      <c r="V397" s="493">
        <v>801673</v>
      </c>
      <c r="W397" s="494" t="s">
        <v>611</v>
      </c>
      <c r="X397" s="495">
        <v>21</v>
      </c>
      <c r="Y397" s="388">
        <v>1</v>
      </c>
      <c r="Z397" s="243">
        <f>BD.PD7[[#This Row],[Av.P1 '[%']]]*BD.PD7[[#This Row],[Ppto. Orden Interna '[DOP']]]</f>
        <v>26000</v>
      </c>
      <c r="AA397" s="249"/>
      <c r="AB397" s="389"/>
      <c r="AC397" s="243">
        <f>BD.PD7[[#This Row],[Av.P2 '[%']]]*BD.PD7[[#This Row],[Ppto. Orden Interna '[DOP']]]</f>
        <v>0</v>
      </c>
      <c r="AD397" s="249"/>
      <c r="AE397" s="389"/>
      <c r="AF397" s="243">
        <f>BD.PD7[[#This Row],[Av.P3 '[%']]]*BD.PD7[[#This Row],[Ppto. Orden Interna '[DOP']]]</f>
        <v>0</v>
      </c>
      <c r="AG397" s="243"/>
      <c r="AH397" s="243"/>
      <c r="AI397" s="243">
        <f>BD.PD7[[#This Row],[Av.P2 '[%']]]*BD.PD7[[#This Row],[Ppto. Orden Interna '[DOP']]]</f>
        <v>0</v>
      </c>
      <c r="AJ397" s="243"/>
      <c r="AK397" s="243"/>
      <c r="AL397" s="243">
        <f>BD.PD7[[#This Row],[Av.P2 '[%']]]*BD.PD7[[#This Row],[Ppto. Orden Interna '[DOP']]]</f>
        <v>0</v>
      </c>
      <c r="AM397" s="496">
        <f>BD.PD7[[#This Row],[Pago 3]]+BD.PD7[[#This Row],[Pago 2]]+BD.PD7[[#This Row],[Pago 1]]</f>
        <v>26000</v>
      </c>
      <c r="AN397" s="308" t="s">
        <v>244</v>
      </c>
      <c r="AO397" s="308" t="s">
        <v>245</v>
      </c>
      <c r="AP397" s="308" t="s">
        <v>246</v>
      </c>
      <c r="AQ397" s="308" t="s">
        <v>247</v>
      </c>
      <c r="AR397" s="308">
        <v>594</v>
      </c>
      <c r="AS397" s="308" t="s">
        <v>248</v>
      </c>
      <c r="AT397" s="249" t="s">
        <v>1277</v>
      </c>
      <c r="AU397" s="249" t="s">
        <v>92</v>
      </c>
    </row>
    <row r="398" spans="1:47" hidden="1" x14ac:dyDescent="0.3">
      <c r="A398" s="174">
        <v>8.0500000000000007</v>
      </c>
      <c r="B398" s="231"/>
      <c r="C398" s="232" t="str">
        <f>VLOOKUP(BD.PD7[[#This Row],[Pos]],PPto[],3,FALSE)</f>
        <v>8.05 Mobiliario no operacional para Tiendas</v>
      </c>
      <c r="D398" s="174" t="s">
        <v>23</v>
      </c>
      <c r="E398" s="305" t="str">
        <f>IF(BD.PD7[[#This Row],[.]]="*",VLOOKUP(BD.PD7[[#This Row],[Pos]],Presupuesto!A:H,7,FALSE),"")</f>
        <v/>
      </c>
      <c r="F398" s="506" t="s">
        <v>642</v>
      </c>
      <c r="G398" s="174" t="s">
        <v>1216</v>
      </c>
      <c r="H398" s="174"/>
      <c r="I398" s="497" t="s">
        <v>1223</v>
      </c>
      <c r="J398" s="382">
        <v>1</v>
      </c>
      <c r="K398" s="174" t="s">
        <v>260</v>
      </c>
      <c r="L398" s="383">
        <f>IF(BD.PD7[[#This Row],[Mon]]="DOP",1,HLOOKUP(BD.PD7[[#This Row],[Mon]],$K$1:$L$2,2,FALSE))</f>
        <v>1</v>
      </c>
      <c r="M398" s="384">
        <v>6779.66</v>
      </c>
      <c r="N398" s="243">
        <f>BD.PD7[[#This Row],[Cant.]]*BD.PD7[[#This Row],[ Tasa ]]*BD.PD7[[#This Row],[ Precio Und.]]</f>
        <v>6779.66</v>
      </c>
      <c r="O398" s="386">
        <v>0</v>
      </c>
      <c r="P398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398" s="243">
        <f>BD.PD7[[#This Row],[Ppto. Orden Interna '[DOP']]]/HLOOKUP("USD",$K$1:$L$2,2,FALSE)</f>
        <v>104.30246153846154</v>
      </c>
      <c r="R398" s="381" t="s">
        <v>643</v>
      </c>
      <c r="S398" s="387"/>
      <c r="T398" s="387"/>
      <c r="U398" s="492" t="s">
        <v>542</v>
      </c>
      <c r="V398" s="493">
        <v>801673</v>
      </c>
      <c r="W398" s="494" t="s">
        <v>644</v>
      </c>
      <c r="X398" s="495">
        <v>21</v>
      </c>
      <c r="Y398" s="388">
        <v>1</v>
      </c>
      <c r="Z398" s="243">
        <f>BD.PD7[[#This Row],[Av.P1 '[%']]]*BD.PD7[[#This Row],[Ppto. Orden Interna '[DOP']]]</f>
        <v>6779.66</v>
      </c>
      <c r="AA398" s="249"/>
      <c r="AB398" s="389"/>
      <c r="AC398" s="243">
        <f>BD.PD7[[#This Row],[Av.P2 '[%']]]*BD.PD7[[#This Row],[Ppto. Orden Interna '[DOP']]]</f>
        <v>0</v>
      </c>
      <c r="AD398" s="249"/>
      <c r="AE398" s="389"/>
      <c r="AF398" s="243">
        <f>BD.PD7[[#This Row],[Av.P3 '[%']]]*BD.PD7[[#This Row],[Ppto. Orden Interna '[DOP']]]</f>
        <v>0</v>
      </c>
      <c r="AG398" s="243"/>
      <c r="AH398" s="243"/>
      <c r="AI398" s="243">
        <f>BD.PD7[[#This Row],[Av.P2 '[%']]]*BD.PD7[[#This Row],[Ppto. Orden Interna '[DOP']]]</f>
        <v>0</v>
      </c>
      <c r="AJ398" s="243"/>
      <c r="AK398" s="243"/>
      <c r="AL398" s="243">
        <f>BD.PD7[[#This Row],[Av.P2 '[%']]]*BD.PD7[[#This Row],[Ppto. Orden Interna '[DOP']]]</f>
        <v>0</v>
      </c>
      <c r="AM398" s="496">
        <f>BD.PD7[[#This Row],[Pago 3]]+BD.PD7[[#This Row],[Pago 2]]+BD.PD7[[#This Row],[Pago 1]]</f>
        <v>6779.66</v>
      </c>
      <c r="AN398" s="308" t="s">
        <v>244</v>
      </c>
      <c r="AO398" s="308" t="s">
        <v>245</v>
      </c>
      <c r="AP398" s="308" t="s">
        <v>246</v>
      </c>
      <c r="AQ398" s="308" t="s">
        <v>247</v>
      </c>
      <c r="AR398" s="308">
        <v>594</v>
      </c>
      <c r="AS398" s="308" t="s">
        <v>248</v>
      </c>
      <c r="AT398" s="249" t="s">
        <v>1277</v>
      </c>
      <c r="AU398" s="249" t="s">
        <v>92</v>
      </c>
    </row>
    <row r="399" spans="1:47" hidden="1" x14ac:dyDescent="0.3">
      <c r="A399" s="174">
        <v>8.0500000000000007</v>
      </c>
      <c r="B399" s="231"/>
      <c r="C399" s="232" t="str">
        <f>VLOOKUP(BD.PD7[[#This Row],[Pos]],PPto[],3,FALSE)</f>
        <v>8.05 Mobiliario no operacional para Tiendas</v>
      </c>
      <c r="D399" s="174" t="s">
        <v>23</v>
      </c>
      <c r="E399" s="305" t="str">
        <f>IF(BD.PD7[[#This Row],[.]]="*",VLOOKUP(BD.PD7[[#This Row],[Pos]],Presupuesto!A:H,7,FALSE),"")</f>
        <v/>
      </c>
      <c r="F399" s="507" t="s">
        <v>635</v>
      </c>
      <c r="G399" s="174" t="s">
        <v>1216</v>
      </c>
      <c r="H399" s="174"/>
      <c r="I399" s="497" t="s">
        <v>1223</v>
      </c>
      <c r="J399" s="382">
        <v>2</v>
      </c>
      <c r="K399" s="174" t="s">
        <v>260</v>
      </c>
      <c r="L399" s="383">
        <f>IF(BD.PD7[[#This Row],[Mon]]="DOP",1,HLOOKUP(BD.PD7[[#This Row],[Mon]],$K$1:$L$2,2,FALSE))</f>
        <v>1</v>
      </c>
      <c r="M399" s="384">
        <v>6240</v>
      </c>
      <c r="N399" s="243">
        <f>BD.PD7[[#This Row],[Cant.]]*BD.PD7[[#This Row],[ Tasa ]]*BD.PD7[[#This Row],[ Precio Und.]]</f>
        <v>12480</v>
      </c>
      <c r="O399" s="386">
        <v>0</v>
      </c>
      <c r="P399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399" s="243">
        <f>BD.PD7[[#This Row],[Ppto. Orden Interna '[DOP']]]/HLOOKUP("USD",$K$1:$L$2,2,FALSE)</f>
        <v>192</v>
      </c>
      <c r="R399" s="381" t="s">
        <v>636</v>
      </c>
      <c r="S399" s="387"/>
      <c r="T399" s="387"/>
      <c r="U399" s="492" t="s">
        <v>542</v>
      </c>
      <c r="V399" s="493">
        <v>801673</v>
      </c>
      <c r="W399" s="494" t="s">
        <v>644</v>
      </c>
      <c r="X399" s="495">
        <v>21</v>
      </c>
      <c r="Y399" s="388">
        <v>1</v>
      </c>
      <c r="Z399" s="243">
        <f>BD.PD7[[#This Row],[Av.P1 '[%']]]*BD.PD7[[#This Row],[Ppto. Orden Interna '[DOP']]]</f>
        <v>12480</v>
      </c>
      <c r="AA399" s="249"/>
      <c r="AB399" s="389"/>
      <c r="AC399" s="243">
        <f>BD.PD7[[#This Row],[Av.P2 '[%']]]*BD.PD7[[#This Row],[Ppto. Orden Interna '[DOP']]]</f>
        <v>0</v>
      </c>
      <c r="AD399" s="249"/>
      <c r="AE399" s="389"/>
      <c r="AF399" s="243">
        <f>BD.PD7[[#This Row],[Av.P3 '[%']]]*BD.PD7[[#This Row],[Ppto. Orden Interna '[DOP']]]</f>
        <v>0</v>
      </c>
      <c r="AG399" s="243"/>
      <c r="AH399" s="243"/>
      <c r="AI399" s="243">
        <f>BD.PD7[[#This Row],[Av.P2 '[%']]]*BD.PD7[[#This Row],[Ppto. Orden Interna '[DOP']]]</f>
        <v>0</v>
      </c>
      <c r="AJ399" s="243"/>
      <c r="AK399" s="243"/>
      <c r="AL399" s="243">
        <f>BD.PD7[[#This Row],[Av.P2 '[%']]]*BD.PD7[[#This Row],[Ppto. Orden Interna '[DOP']]]</f>
        <v>0</v>
      </c>
      <c r="AM399" s="496">
        <f>BD.PD7[[#This Row],[Pago 3]]+BD.PD7[[#This Row],[Pago 2]]+BD.PD7[[#This Row],[Pago 1]]</f>
        <v>12480</v>
      </c>
      <c r="AN399" s="308" t="s">
        <v>244</v>
      </c>
      <c r="AO399" s="308" t="s">
        <v>245</v>
      </c>
      <c r="AP399" s="308" t="s">
        <v>246</v>
      </c>
      <c r="AQ399" s="308" t="s">
        <v>247</v>
      </c>
      <c r="AR399" s="308">
        <v>594</v>
      </c>
      <c r="AS399" s="308" t="s">
        <v>248</v>
      </c>
      <c r="AT399" s="249" t="s">
        <v>1277</v>
      </c>
      <c r="AU399" s="249" t="s">
        <v>92</v>
      </c>
    </row>
    <row r="400" spans="1:47" hidden="1" x14ac:dyDescent="0.3">
      <c r="A400" s="174">
        <v>8.0500000000000007</v>
      </c>
      <c r="B400" s="231"/>
      <c r="C400" s="232" t="str">
        <f>VLOOKUP(BD.PD7[[#This Row],[Pos]],PPto[],3,FALSE)</f>
        <v>8.05 Mobiliario no operacional para Tiendas</v>
      </c>
      <c r="D400" s="174" t="s">
        <v>23</v>
      </c>
      <c r="E400" s="305" t="str">
        <f>IF(BD.PD7[[#This Row],[.]]="*",VLOOKUP(BD.PD7[[#This Row],[Pos]],Presupuesto!A:H,7,FALSE),"")</f>
        <v/>
      </c>
      <c r="F400" s="234" t="s">
        <v>645</v>
      </c>
      <c r="G400" s="174" t="s">
        <v>1216</v>
      </c>
      <c r="H400" s="174"/>
      <c r="I400" s="497" t="s">
        <v>1223</v>
      </c>
      <c r="J400" s="382">
        <v>1</v>
      </c>
      <c r="K400" s="174" t="s">
        <v>260</v>
      </c>
      <c r="L400" s="383">
        <f>IF(BD.PD7[[#This Row],[Mon]]="DOP",1,HLOOKUP(BD.PD7[[#This Row],[Mon]],$K$1:$L$2,2,FALSE))</f>
        <v>1</v>
      </c>
      <c r="M400" s="384">
        <v>900000</v>
      </c>
      <c r="N400" s="243">
        <f>BD.PD7[[#This Row],[Cant.]]*BD.PD7[[#This Row],[ Tasa ]]*BD.PD7[[#This Row],[ Precio Und.]]</f>
        <v>900000</v>
      </c>
      <c r="O400" s="386">
        <v>0.01</v>
      </c>
      <c r="P400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400" s="243">
        <f>BD.PD7[[#This Row],[Ppto. Orden Interna '[DOP']]]/HLOOKUP("USD",$K$1:$L$2,2,FALSE)</f>
        <v>13984.615384615385</v>
      </c>
      <c r="R400" s="381" t="s">
        <v>646</v>
      </c>
      <c r="S400" s="387"/>
      <c r="T400" s="387"/>
      <c r="U400" s="492" t="s">
        <v>542</v>
      </c>
      <c r="V400" s="493">
        <v>801673</v>
      </c>
      <c r="W400" s="494" t="s">
        <v>644</v>
      </c>
      <c r="X400" s="495">
        <v>21</v>
      </c>
      <c r="Y400" s="388">
        <v>1</v>
      </c>
      <c r="Z400" s="243">
        <f>BD.PD7[[#This Row],[Av.P1 '[%']]]*BD.PD7[[#This Row],[Ppto. Orden Interna '[DOP']]]</f>
        <v>909000</v>
      </c>
      <c r="AA400" s="249"/>
      <c r="AB400" s="389"/>
      <c r="AC400" s="243">
        <f>BD.PD7[[#This Row],[Av.P2 '[%']]]*BD.PD7[[#This Row],[Ppto. Orden Interna '[DOP']]]</f>
        <v>0</v>
      </c>
      <c r="AD400" s="249"/>
      <c r="AE400" s="389"/>
      <c r="AF400" s="243">
        <f>BD.PD7[[#This Row],[Av.P3 '[%']]]*BD.PD7[[#This Row],[Ppto. Orden Interna '[DOP']]]</f>
        <v>0</v>
      </c>
      <c r="AG400" s="243"/>
      <c r="AH400" s="243"/>
      <c r="AI400" s="243">
        <f>BD.PD7[[#This Row],[Av.P2 '[%']]]*BD.PD7[[#This Row],[Ppto. Orden Interna '[DOP']]]</f>
        <v>0</v>
      </c>
      <c r="AJ400" s="243"/>
      <c r="AK400" s="243"/>
      <c r="AL400" s="243">
        <f>BD.PD7[[#This Row],[Av.P2 '[%']]]*BD.PD7[[#This Row],[Ppto. Orden Interna '[DOP']]]</f>
        <v>0</v>
      </c>
      <c r="AM400" s="496">
        <f>BD.PD7[[#This Row],[Pago 3]]+BD.PD7[[#This Row],[Pago 2]]+BD.PD7[[#This Row],[Pago 1]]</f>
        <v>909000</v>
      </c>
      <c r="AN400" s="308" t="s">
        <v>244</v>
      </c>
      <c r="AO400" s="308" t="s">
        <v>245</v>
      </c>
      <c r="AP400" s="308" t="s">
        <v>246</v>
      </c>
      <c r="AQ400" s="308" t="s">
        <v>247</v>
      </c>
      <c r="AR400" s="308">
        <v>594</v>
      </c>
      <c r="AS400" s="308" t="s">
        <v>248</v>
      </c>
      <c r="AT400" s="249" t="s">
        <v>1277</v>
      </c>
      <c r="AU400" s="249" t="s">
        <v>92</v>
      </c>
    </row>
    <row r="401" spans="1:47" hidden="1" x14ac:dyDescent="0.3">
      <c r="A401" s="174">
        <v>8.0500000000000007</v>
      </c>
      <c r="B401" s="231"/>
      <c r="C401" s="232" t="str">
        <f>VLOOKUP(BD.PD7[[#This Row],[Pos]],PPto[],3,FALSE)</f>
        <v>8.05 Mobiliario no operacional para Tiendas</v>
      </c>
      <c r="D401" s="174" t="s">
        <v>23</v>
      </c>
      <c r="E401" s="305" t="str">
        <f>IF(BD.PD7[[#This Row],[.]]="*",VLOOKUP(BD.PD7[[#This Row],[Pos]],Presupuesto!A:H,7,FALSE),"")</f>
        <v/>
      </c>
      <c r="F401" s="506" t="s">
        <v>647</v>
      </c>
      <c r="G401" s="174" t="s">
        <v>1216</v>
      </c>
      <c r="H401" s="174"/>
      <c r="I401" s="497" t="s">
        <v>1223</v>
      </c>
      <c r="J401" s="382">
        <v>1</v>
      </c>
      <c r="K401" s="174" t="s">
        <v>260</v>
      </c>
      <c r="L401" s="383">
        <f>IF(BD.PD7[[#This Row],[Mon]]="DOP",1,HLOOKUP(BD.PD7[[#This Row],[Mon]],$K$1:$L$2,2,FALSE))</f>
        <v>1</v>
      </c>
      <c r="M401" s="384">
        <v>19502.740000000002</v>
      </c>
      <c r="N401" s="243">
        <f>BD.PD7[[#This Row],[Cant.]]*BD.PD7[[#This Row],[ Tasa ]]*BD.PD7[[#This Row],[ Precio Und.]]</f>
        <v>19502.740000000002</v>
      </c>
      <c r="O401" s="386">
        <v>0</v>
      </c>
      <c r="P401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401" s="243">
        <f>BD.PD7[[#This Row],[Ppto. Orden Interna '[DOP']]]/HLOOKUP("USD",$K$1:$L$2,2,FALSE)</f>
        <v>300.04215384615389</v>
      </c>
      <c r="R401" s="381" t="s">
        <v>632</v>
      </c>
      <c r="S401" s="387"/>
      <c r="T401" s="387"/>
      <c r="U401" s="492" t="s">
        <v>542</v>
      </c>
      <c r="V401" s="493">
        <v>801673</v>
      </c>
      <c r="W401" s="494" t="s">
        <v>633</v>
      </c>
      <c r="X401" s="495">
        <v>21</v>
      </c>
      <c r="Y401" s="388">
        <v>1</v>
      </c>
      <c r="Z401" s="243">
        <f>BD.PD7[[#This Row],[Av.P1 '[%']]]*BD.PD7[[#This Row],[Ppto. Orden Interna '[DOP']]]</f>
        <v>19502.740000000002</v>
      </c>
      <c r="AA401" s="495"/>
      <c r="AB401" s="388"/>
      <c r="AC401" s="243">
        <f>BD.PD7[[#This Row],[Av.P2 '[%']]]*BD.PD7[[#This Row],[Ppto. Orden Interna '[DOP']]]</f>
        <v>0</v>
      </c>
      <c r="AD401" s="249"/>
      <c r="AE401" s="389"/>
      <c r="AF401" s="243">
        <f>BD.PD7[[#This Row],[Av.P3 '[%']]]*BD.PD7[[#This Row],[Ppto. Orden Interna '[DOP']]]</f>
        <v>0</v>
      </c>
      <c r="AG401" s="243"/>
      <c r="AH401" s="243"/>
      <c r="AI401" s="243">
        <f>BD.PD7[[#This Row],[Av.P2 '[%']]]*BD.PD7[[#This Row],[Ppto. Orden Interna '[DOP']]]</f>
        <v>0</v>
      </c>
      <c r="AJ401" s="243"/>
      <c r="AK401" s="243"/>
      <c r="AL401" s="243">
        <f>BD.PD7[[#This Row],[Av.P2 '[%']]]*BD.PD7[[#This Row],[Ppto. Orden Interna '[DOP']]]</f>
        <v>0</v>
      </c>
      <c r="AM401" s="496">
        <f>BD.PD7[[#This Row],[Pago 3]]+BD.PD7[[#This Row],[Pago 2]]+BD.PD7[[#This Row],[Pago 1]]</f>
        <v>19502.740000000002</v>
      </c>
      <c r="AN401" s="308" t="s">
        <v>244</v>
      </c>
      <c r="AO401" s="308" t="s">
        <v>245</v>
      </c>
      <c r="AP401" s="308" t="s">
        <v>246</v>
      </c>
      <c r="AQ401" s="308" t="s">
        <v>247</v>
      </c>
      <c r="AR401" s="308">
        <v>594</v>
      </c>
      <c r="AS401" s="308" t="s">
        <v>248</v>
      </c>
      <c r="AT401" s="249" t="s">
        <v>1277</v>
      </c>
      <c r="AU401" s="249" t="s">
        <v>92</v>
      </c>
    </row>
    <row r="402" spans="1:47" hidden="1" x14ac:dyDescent="0.3">
      <c r="A402" s="174">
        <v>8.0500000000000007</v>
      </c>
      <c r="B402" s="231"/>
      <c r="C402" s="232" t="str">
        <f>VLOOKUP(BD.PD7[[#This Row],[Pos]],PPto[],3,FALSE)</f>
        <v>8.05 Mobiliario no operacional para Tiendas</v>
      </c>
      <c r="D402" s="174" t="s">
        <v>23</v>
      </c>
      <c r="E402" s="305" t="str">
        <f>IF(BD.PD7[[#This Row],[.]]="*",VLOOKUP(BD.PD7[[#This Row],[Pos]],Presupuesto!A:H,7,FALSE),"")</f>
        <v/>
      </c>
      <c r="F402" s="506" t="s">
        <v>648</v>
      </c>
      <c r="G402" s="174" t="s">
        <v>1216</v>
      </c>
      <c r="H402" s="174"/>
      <c r="I402" s="497" t="s">
        <v>1223</v>
      </c>
      <c r="J402" s="382">
        <v>1</v>
      </c>
      <c r="K402" s="174" t="s">
        <v>260</v>
      </c>
      <c r="L402" s="383">
        <f>IF(BD.PD7[[#This Row],[Mon]]="DOP",1,HLOOKUP(BD.PD7[[#This Row],[Mon]],$K$1:$L$2,2,FALSE))</f>
        <v>1</v>
      </c>
      <c r="M402" s="384">
        <v>19049.52</v>
      </c>
      <c r="N402" s="243">
        <f>BD.PD7[[#This Row],[Cant.]]*BD.PD7[[#This Row],[ Tasa ]]*BD.PD7[[#This Row],[ Precio Und.]]</f>
        <v>19049.52</v>
      </c>
      <c r="O402" s="386">
        <v>0</v>
      </c>
      <c r="P402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402" s="243">
        <f>BD.PD7[[#This Row],[Ppto. Orden Interna '[DOP']]]/HLOOKUP("USD",$K$1:$L$2,2,FALSE)</f>
        <v>293.06953846153846</v>
      </c>
      <c r="R402" s="381" t="s">
        <v>649</v>
      </c>
      <c r="S402" s="387"/>
      <c r="T402" s="387"/>
      <c r="U402" s="492" t="s">
        <v>542</v>
      </c>
      <c r="V402" s="493">
        <v>801673</v>
      </c>
      <c r="W402" s="494" t="s">
        <v>650</v>
      </c>
      <c r="X402" s="495">
        <v>21</v>
      </c>
      <c r="Y402" s="388">
        <v>1</v>
      </c>
      <c r="Z402" s="243">
        <f>BD.PD7[[#This Row],[Av.P1 '[%']]]*BD.PD7[[#This Row],[Ppto. Orden Interna '[DOP']]]</f>
        <v>19049.52</v>
      </c>
      <c r="AA402" s="249"/>
      <c r="AB402" s="389"/>
      <c r="AC402" s="243">
        <f>BD.PD7[[#This Row],[Av.P2 '[%']]]*BD.PD7[[#This Row],[Ppto. Orden Interna '[DOP']]]</f>
        <v>0</v>
      </c>
      <c r="AD402" s="249"/>
      <c r="AE402" s="389"/>
      <c r="AF402" s="243">
        <f>BD.PD7[[#This Row],[Av.P3 '[%']]]*BD.PD7[[#This Row],[Ppto. Orden Interna '[DOP']]]</f>
        <v>0</v>
      </c>
      <c r="AG402" s="243"/>
      <c r="AH402" s="243"/>
      <c r="AI402" s="243">
        <f>BD.PD7[[#This Row],[Av.P2 '[%']]]*BD.PD7[[#This Row],[Ppto. Orden Interna '[DOP']]]</f>
        <v>0</v>
      </c>
      <c r="AJ402" s="243"/>
      <c r="AK402" s="243"/>
      <c r="AL402" s="243">
        <f>BD.PD7[[#This Row],[Av.P2 '[%']]]*BD.PD7[[#This Row],[Ppto. Orden Interna '[DOP']]]</f>
        <v>0</v>
      </c>
      <c r="AM402" s="496">
        <f>BD.PD7[[#This Row],[Pago 3]]+BD.PD7[[#This Row],[Pago 2]]+BD.PD7[[#This Row],[Pago 1]]</f>
        <v>19049.52</v>
      </c>
      <c r="AN402" s="308" t="s">
        <v>244</v>
      </c>
      <c r="AO402" s="308" t="s">
        <v>245</v>
      </c>
      <c r="AP402" s="308" t="s">
        <v>246</v>
      </c>
      <c r="AQ402" s="308" t="s">
        <v>247</v>
      </c>
      <c r="AR402" s="308">
        <v>594</v>
      </c>
      <c r="AS402" s="308" t="s">
        <v>248</v>
      </c>
      <c r="AT402" s="249" t="s">
        <v>1277</v>
      </c>
      <c r="AU402" s="249" t="s">
        <v>92</v>
      </c>
    </row>
    <row r="403" spans="1:47" hidden="1" x14ac:dyDescent="0.3">
      <c r="A403" s="174">
        <v>8.0500000000000007</v>
      </c>
      <c r="B403" s="231"/>
      <c r="C403" s="232" t="str">
        <f>VLOOKUP(BD.PD7[[#This Row],[Pos]],PPto[],3,FALSE)</f>
        <v>8.05 Mobiliario no operacional para Tiendas</v>
      </c>
      <c r="D403" s="174" t="s">
        <v>23</v>
      </c>
      <c r="E403" s="305" t="str">
        <f>IF(BD.PD7[[#This Row],[.]]="*",VLOOKUP(BD.PD7[[#This Row],[Pos]],Presupuesto!A:H,7,FALSE),"")</f>
        <v/>
      </c>
      <c r="F403" s="507" t="s">
        <v>639</v>
      </c>
      <c r="G403" s="174" t="s">
        <v>1216</v>
      </c>
      <c r="H403" s="174"/>
      <c r="I403" s="497" t="s">
        <v>1223</v>
      </c>
      <c r="J403" s="382">
        <v>2</v>
      </c>
      <c r="K403" s="174" t="s">
        <v>260</v>
      </c>
      <c r="L403" s="383">
        <f>IF(BD.PD7[[#This Row],[Mon]]="DOP",1,HLOOKUP(BD.PD7[[#This Row],[Mon]],$K$1:$L$2,2,FALSE))</f>
        <v>1</v>
      </c>
      <c r="M403" s="384">
        <v>11370</v>
      </c>
      <c r="N403" s="243">
        <f>BD.PD7[[#This Row],[Cant.]]*BD.PD7[[#This Row],[ Tasa ]]*BD.PD7[[#This Row],[ Precio Und.]]</f>
        <v>22740</v>
      </c>
      <c r="O403" s="386">
        <v>0</v>
      </c>
      <c r="P403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403" s="243">
        <f>BD.PD7[[#This Row],[Ppto. Orden Interna '[DOP']]]/HLOOKUP("USD",$K$1:$L$2,2,FALSE)</f>
        <v>349.84615384615387</v>
      </c>
      <c r="R403" s="381" t="s">
        <v>636</v>
      </c>
      <c r="S403" s="387"/>
      <c r="T403" s="387"/>
      <c r="U403" s="492" t="s">
        <v>542</v>
      </c>
      <c r="V403" s="493">
        <v>801673</v>
      </c>
      <c r="W403" s="494" t="s">
        <v>644</v>
      </c>
      <c r="X403" s="495">
        <v>21</v>
      </c>
      <c r="Y403" s="388">
        <v>1</v>
      </c>
      <c r="Z403" s="243">
        <f>BD.PD7[[#This Row],[Av.P1 '[%']]]*BD.PD7[[#This Row],[Ppto. Orden Interna '[DOP']]]</f>
        <v>22740</v>
      </c>
      <c r="AA403" s="249"/>
      <c r="AB403" s="389"/>
      <c r="AC403" s="243">
        <f>BD.PD7[[#This Row],[Av.P2 '[%']]]*BD.PD7[[#This Row],[Ppto. Orden Interna '[DOP']]]</f>
        <v>0</v>
      </c>
      <c r="AD403" s="249"/>
      <c r="AE403" s="389"/>
      <c r="AF403" s="243">
        <f>BD.PD7[[#This Row],[Av.P3 '[%']]]*BD.PD7[[#This Row],[Ppto. Orden Interna '[DOP']]]</f>
        <v>0</v>
      </c>
      <c r="AG403" s="243"/>
      <c r="AH403" s="243"/>
      <c r="AI403" s="243">
        <f>BD.PD7[[#This Row],[Av.P2 '[%']]]*BD.PD7[[#This Row],[Ppto. Orden Interna '[DOP']]]</f>
        <v>0</v>
      </c>
      <c r="AJ403" s="243"/>
      <c r="AK403" s="243"/>
      <c r="AL403" s="243">
        <f>BD.PD7[[#This Row],[Av.P2 '[%']]]*BD.PD7[[#This Row],[Ppto. Orden Interna '[DOP']]]</f>
        <v>0</v>
      </c>
      <c r="AM403" s="496">
        <f>BD.PD7[[#This Row],[Pago 3]]+BD.PD7[[#This Row],[Pago 2]]+BD.PD7[[#This Row],[Pago 1]]</f>
        <v>22740</v>
      </c>
      <c r="AN403" s="308" t="s">
        <v>244</v>
      </c>
      <c r="AO403" s="308" t="s">
        <v>245</v>
      </c>
      <c r="AP403" s="308" t="s">
        <v>246</v>
      </c>
      <c r="AQ403" s="308" t="s">
        <v>247</v>
      </c>
      <c r="AR403" s="308">
        <v>594</v>
      </c>
      <c r="AS403" s="308" t="s">
        <v>248</v>
      </c>
      <c r="AT403" s="249" t="s">
        <v>1277</v>
      </c>
      <c r="AU403" s="249" t="s">
        <v>92</v>
      </c>
    </row>
    <row r="404" spans="1:47" hidden="1" x14ac:dyDescent="0.3">
      <c r="A404" s="174">
        <v>8.0500000000000007</v>
      </c>
      <c r="B404" s="231"/>
      <c r="C404" s="232" t="str">
        <f>VLOOKUP(BD.PD7[[#This Row],[Pos]],PPto[],3,FALSE)</f>
        <v>8.05 Mobiliario no operacional para Tiendas</v>
      </c>
      <c r="D404" s="174" t="s">
        <v>23</v>
      </c>
      <c r="E404" s="305" t="str">
        <f>IF(BD.PD7[[#This Row],[.]]="*",VLOOKUP(BD.PD7[[#This Row],[Pos]],Presupuesto!A:H,7,FALSE),"")</f>
        <v/>
      </c>
      <c r="F404" s="506" t="s">
        <v>651</v>
      </c>
      <c r="G404" s="174" t="s">
        <v>1216</v>
      </c>
      <c r="H404" s="174"/>
      <c r="I404" s="497" t="s">
        <v>1223</v>
      </c>
      <c r="J404" s="382">
        <v>1</v>
      </c>
      <c r="K404" s="174" t="s">
        <v>260</v>
      </c>
      <c r="L404" s="383">
        <f>IF(BD.PD7[[#This Row],[Mon]]="DOP",1,HLOOKUP(BD.PD7[[#This Row],[Mon]],$K$1:$L$2,2,FALSE))</f>
        <v>1</v>
      </c>
      <c r="M404" s="384">
        <v>14067.79</v>
      </c>
      <c r="N404" s="243">
        <f>BD.PD7[[#This Row],[Cant.]]*BD.PD7[[#This Row],[ Tasa ]]*BD.PD7[[#This Row],[ Precio Und.]]</f>
        <v>14067.79</v>
      </c>
      <c r="O404" s="386">
        <v>0</v>
      </c>
      <c r="P404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404" s="243">
        <f>BD.PD7[[#This Row],[Ppto. Orden Interna '[DOP']]]/HLOOKUP("USD",$K$1:$L$2,2,FALSE)</f>
        <v>216.42753846153846</v>
      </c>
      <c r="R404" s="381" t="s">
        <v>643</v>
      </c>
      <c r="S404" s="387"/>
      <c r="T404" s="387"/>
      <c r="U404" s="492" t="s">
        <v>542</v>
      </c>
      <c r="V404" s="493">
        <v>801673</v>
      </c>
      <c r="W404" s="494" t="s">
        <v>644</v>
      </c>
      <c r="X404" s="495">
        <v>21</v>
      </c>
      <c r="Y404" s="388">
        <v>1</v>
      </c>
      <c r="Z404" s="243">
        <f>BD.PD7[[#This Row],[Av.P1 '[%']]]*BD.PD7[[#This Row],[Ppto. Orden Interna '[DOP']]]</f>
        <v>14067.79</v>
      </c>
      <c r="AA404" s="249"/>
      <c r="AB404" s="389"/>
      <c r="AC404" s="243">
        <f>BD.PD7[[#This Row],[Av.P2 '[%']]]*BD.PD7[[#This Row],[Ppto. Orden Interna '[DOP']]]</f>
        <v>0</v>
      </c>
      <c r="AD404" s="249"/>
      <c r="AE404" s="389"/>
      <c r="AF404" s="243">
        <f>BD.PD7[[#This Row],[Av.P3 '[%']]]*BD.PD7[[#This Row],[Ppto. Orden Interna '[DOP']]]</f>
        <v>0</v>
      </c>
      <c r="AG404" s="243"/>
      <c r="AH404" s="243"/>
      <c r="AI404" s="243">
        <f>BD.PD7[[#This Row],[Av.P2 '[%']]]*BD.PD7[[#This Row],[Ppto. Orden Interna '[DOP']]]</f>
        <v>0</v>
      </c>
      <c r="AJ404" s="243"/>
      <c r="AK404" s="243"/>
      <c r="AL404" s="243">
        <f>BD.PD7[[#This Row],[Av.P2 '[%']]]*BD.PD7[[#This Row],[Ppto. Orden Interna '[DOP']]]</f>
        <v>0</v>
      </c>
      <c r="AM404" s="496">
        <f>BD.PD7[[#This Row],[Pago 3]]+BD.PD7[[#This Row],[Pago 2]]+BD.PD7[[#This Row],[Pago 1]]</f>
        <v>14067.79</v>
      </c>
      <c r="AN404" s="308" t="s">
        <v>244</v>
      </c>
      <c r="AO404" s="308" t="s">
        <v>245</v>
      </c>
      <c r="AP404" s="308" t="s">
        <v>246</v>
      </c>
      <c r="AQ404" s="308" t="s">
        <v>247</v>
      </c>
      <c r="AR404" s="308">
        <v>594</v>
      </c>
      <c r="AS404" s="308" t="s">
        <v>248</v>
      </c>
      <c r="AT404" s="249" t="s">
        <v>1277</v>
      </c>
      <c r="AU404" s="249" t="s">
        <v>92</v>
      </c>
    </row>
    <row r="405" spans="1:47" hidden="1" x14ac:dyDescent="0.3">
      <c r="A405" s="174">
        <v>8.0500000000000007</v>
      </c>
      <c r="B405" s="231"/>
      <c r="C405" s="232" t="str">
        <f>VLOOKUP(BD.PD7[[#This Row],[Pos]],PPto[],3,FALSE)</f>
        <v>8.05 Mobiliario no operacional para Tiendas</v>
      </c>
      <c r="D405" s="174" t="s">
        <v>23</v>
      </c>
      <c r="E405" s="305" t="str">
        <f>IF(BD.PD7[[#This Row],[.]]="*",VLOOKUP(BD.PD7[[#This Row],[Pos]],Presupuesto!A:H,7,FALSE),"")</f>
        <v/>
      </c>
      <c r="F405" s="234" t="s">
        <v>640</v>
      </c>
      <c r="G405" s="174" t="s">
        <v>1216</v>
      </c>
      <c r="H405" s="174"/>
      <c r="I405" s="497" t="s">
        <v>1223</v>
      </c>
      <c r="J405" s="382">
        <v>2</v>
      </c>
      <c r="K405" s="174" t="s">
        <v>260</v>
      </c>
      <c r="L405" s="383">
        <f>IF(BD.PD7[[#This Row],[Mon]]="DOP",1,HLOOKUP(BD.PD7[[#This Row],[Mon]],$K$1:$L$2,2,FALSE))</f>
        <v>1</v>
      </c>
      <c r="M405" s="384">
        <v>121011.5</v>
      </c>
      <c r="N405" s="243">
        <f>BD.PD7[[#This Row],[Cant.]]*BD.PD7[[#This Row],[ Tasa ]]*BD.PD7[[#This Row],[ Precio Und.]]</f>
        <v>242023</v>
      </c>
      <c r="O405" s="386">
        <v>0</v>
      </c>
      <c r="P405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405" s="243">
        <f>BD.PD7[[#This Row],[Ppto. Orden Interna '[DOP']]]/HLOOKUP("USD",$K$1:$L$2,2,FALSE)</f>
        <v>3723.4307692307693</v>
      </c>
      <c r="R405" s="381" t="s">
        <v>636</v>
      </c>
      <c r="S405" s="387"/>
      <c r="T405" s="387"/>
      <c r="U405" s="492" t="s">
        <v>542</v>
      </c>
      <c r="V405" s="493">
        <v>801673</v>
      </c>
      <c r="W405" s="494" t="s">
        <v>638</v>
      </c>
      <c r="X405" s="495">
        <v>21</v>
      </c>
      <c r="Y405" s="388">
        <v>1</v>
      </c>
      <c r="Z405" s="243">
        <f>BD.PD7[[#This Row],[Av.P1 '[%']]]*BD.PD7[[#This Row],[Ppto. Orden Interna '[DOP']]]</f>
        <v>242023</v>
      </c>
      <c r="AA405" s="249"/>
      <c r="AB405" s="389"/>
      <c r="AC405" s="243">
        <f>BD.PD7[[#This Row],[Av.P2 '[%']]]*BD.PD7[[#This Row],[Ppto. Orden Interna '[DOP']]]</f>
        <v>0</v>
      </c>
      <c r="AD405" s="249"/>
      <c r="AE405" s="389"/>
      <c r="AF405" s="243">
        <f>BD.PD7[[#This Row],[Av.P3 '[%']]]*BD.PD7[[#This Row],[Ppto. Orden Interna '[DOP']]]</f>
        <v>0</v>
      </c>
      <c r="AG405" s="243"/>
      <c r="AH405" s="243"/>
      <c r="AI405" s="243">
        <f>BD.PD7[[#This Row],[Av.P2 '[%']]]*BD.PD7[[#This Row],[Ppto. Orden Interna '[DOP']]]</f>
        <v>0</v>
      </c>
      <c r="AJ405" s="243"/>
      <c r="AK405" s="243"/>
      <c r="AL405" s="243">
        <f>BD.PD7[[#This Row],[Av.P2 '[%']]]*BD.PD7[[#This Row],[Ppto. Orden Interna '[DOP']]]</f>
        <v>0</v>
      </c>
      <c r="AM405" s="496">
        <f>BD.PD7[[#This Row],[Pago 3]]+BD.PD7[[#This Row],[Pago 2]]+BD.PD7[[#This Row],[Pago 1]]</f>
        <v>242023</v>
      </c>
      <c r="AN405" s="308" t="s">
        <v>244</v>
      </c>
      <c r="AO405" s="308" t="s">
        <v>245</v>
      </c>
      <c r="AP405" s="308" t="s">
        <v>246</v>
      </c>
      <c r="AQ405" s="308" t="s">
        <v>247</v>
      </c>
      <c r="AR405" s="308">
        <v>594</v>
      </c>
      <c r="AS405" s="308" t="s">
        <v>248</v>
      </c>
      <c r="AT405" s="249" t="s">
        <v>1277</v>
      </c>
      <c r="AU405" s="249" t="s">
        <v>92</v>
      </c>
    </row>
    <row r="406" spans="1:47" hidden="1" x14ac:dyDescent="0.3">
      <c r="A406" s="174">
        <v>8.0500000000000007</v>
      </c>
      <c r="B406" s="231"/>
      <c r="C406" s="232" t="str">
        <f>VLOOKUP(BD.PD7[[#This Row],[Pos]],PPto[],3,FALSE)</f>
        <v>8.05 Mobiliario no operacional para Tiendas</v>
      </c>
      <c r="D406" s="174" t="s">
        <v>23</v>
      </c>
      <c r="E406" s="305" t="str">
        <f>IF(BD.PD7[[#This Row],[.]]="*",VLOOKUP(BD.PD7[[#This Row],[Pos]],Presupuesto!A:H,7,FALSE),"")</f>
        <v/>
      </c>
      <c r="F406" s="506" t="s">
        <v>652</v>
      </c>
      <c r="G406" s="174" t="s">
        <v>1216</v>
      </c>
      <c r="H406" s="174"/>
      <c r="I406" s="497" t="s">
        <v>1223</v>
      </c>
      <c r="J406" s="382">
        <v>11</v>
      </c>
      <c r="K406" s="174" t="s">
        <v>260</v>
      </c>
      <c r="L406" s="383">
        <f>IF(BD.PD7[[#This Row],[Mon]]="DOP",1,HLOOKUP(BD.PD7[[#This Row],[Mon]],$K$1:$L$2,2,FALSE))</f>
        <v>1</v>
      </c>
      <c r="M406" s="384">
        <v>8785.6</v>
      </c>
      <c r="N406" s="243">
        <f>BD.PD7[[#This Row],[Cant.]]*BD.PD7[[#This Row],[ Tasa ]]*BD.PD7[[#This Row],[ Precio Und.]]</f>
        <v>96641.600000000006</v>
      </c>
      <c r="O406" s="386">
        <v>0</v>
      </c>
      <c r="P406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406" s="243">
        <f>BD.PD7[[#This Row],[Ppto. Orden Interna '[DOP']]]/HLOOKUP("USD",$K$1:$L$2,2,FALSE)</f>
        <v>1486.7938461538463</v>
      </c>
      <c r="R406" s="381" t="s">
        <v>612</v>
      </c>
      <c r="S406" s="387"/>
      <c r="T406" s="387"/>
      <c r="U406" s="492" t="s">
        <v>542</v>
      </c>
      <c r="V406" s="493">
        <v>801673</v>
      </c>
      <c r="W406" s="494" t="s">
        <v>337</v>
      </c>
      <c r="X406" s="495">
        <v>21</v>
      </c>
      <c r="Y406" s="388">
        <v>1</v>
      </c>
      <c r="Z406" s="243">
        <f>BD.PD7[[#This Row],[Av.P1 '[%']]]*BD.PD7[[#This Row],[Ppto. Orden Interna '[DOP']]]</f>
        <v>96641.600000000006</v>
      </c>
      <c r="AA406" s="495"/>
      <c r="AB406" s="388"/>
      <c r="AC406" s="243">
        <f>BD.PD7[[#This Row],[Av.P2 '[%']]]*BD.PD7[[#This Row],[Ppto. Orden Interna '[DOP']]]</f>
        <v>0</v>
      </c>
      <c r="AD406" s="249"/>
      <c r="AE406" s="389"/>
      <c r="AF406" s="243">
        <f>BD.PD7[[#This Row],[Av.P3 '[%']]]*BD.PD7[[#This Row],[Ppto. Orden Interna '[DOP']]]</f>
        <v>0</v>
      </c>
      <c r="AG406" s="243"/>
      <c r="AH406" s="243"/>
      <c r="AI406" s="243">
        <f>BD.PD7[[#This Row],[Av.P2 '[%']]]*BD.PD7[[#This Row],[Ppto. Orden Interna '[DOP']]]</f>
        <v>0</v>
      </c>
      <c r="AJ406" s="243"/>
      <c r="AK406" s="243"/>
      <c r="AL406" s="243">
        <f>BD.PD7[[#This Row],[Av.P2 '[%']]]*BD.PD7[[#This Row],[Ppto. Orden Interna '[DOP']]]</f>
        <v>0</v>
      </c>
      <c r="AM406" s="496">
        <f>BD.PD7[[#This Row],[Pago 3]]+BD.PD7[[#This Row],[Pago 2]]+BD.PD7[[#This Row],[Pago 1]]</f>
        <v>96641.600000000006</v>
      </c>
      <c r="AN406" s="308" t="s">
        <v>244</v>
      </c>
      <c r="AO406" s="308" t="s">
        <v>245</v>
      </c>
      <c r="AP406" s="308" t="s">
        <v>246</v>
      </c>
      <c r="AQ406" s="308" t="s">
        <v>247</v>
      </c>
      <c r="AR406" s="308">
        <v>594</v>
      </c>
      <c r="AS406" s="308" t="s">
        <v>248</v>
      </c>
      <c r="AT406" s="249" t="s">
        <v>1277</v>
      </c>
      <c r="AU406" s="249" t="s">
        <v>92</v>
      </c>
    </row>
    <row r="407" spans="1:47" hidden="1" x14ac:dyDescent="0.3">
      <c r="A407" s="174">
        <v>8.0500000000000007</v>
      </c>
      <c r="B407" s="231"/>
      <c r="C407" s="232" t="str">
        <f>VLOOKUP(BD.PD7[[#This Row],[Pos]],PPto[],3,FALSE)</f>
        <v>8.05 Mobiliario no operacional para Tiendas</v>
      </c>
      <c r="D407" s="174" t="s">
        <v>23</v>
      </c>
      <c r="E407" s="305" t="str">
        <f>IF(BD.PD7[[#This Row],[.]]="*",VLOOKUP(BD.PD7[[#This Row],[Pos]],Presupuesto!A:H,7,FALSE),"")</f>
        <v/>
      </c>
      <c r="F407" s="506" t="s">
        <v>653</v>
      </c>
      <c r="G407" s="174" t="s">
        <v>1216</v>
      </c>
      <c r="H407" s="174"/>
      <c r="I407" s="497" t="s">
        <v>1223</v>
      </c>
      <c r="J407" s="382">
        <v>1</v>
      </c>
      <c r="K407" s="174" t="s">
        <v>260</v>
      </c>
      <c r="L407" s="383">
        <f>IF(BD.PD7[[#This Row],[Mon]]="DOP",1,HLOOKUP(BD.PD7[[#This Row],[Mon]],$K$1:$L$2,2,FALSE))</f>
        <v>1</v>
      </c>
      <c r="M407" s="384">
        <v>3000</v>
      </c>
      <c r="N407" s="243">
        <f>BD.PD7[[#This Row],[Cant.]]*BD.PD7[[#This Row],[ Tasa ]]*BD.PD7[[#This Row],[ Precio Und.]]</f>
        <v>3000</v>
      </c>
      <c r="O407" s="386">
        <v>0</v>
      </c>
      <c r="P407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407" s="243">
        <f>BD.PD7[[#This Row],[Ppto. Orden Interna '[DOP']]]/HLOOKUP("USD",$K$1:$L$2,2,FALSE)</f>
        <v>46.153846153846153</v>
      </c>
      <c r="R407" s="381" t="s">
        <v>603</v>
      </c>
      <c r="S407" s="387"/>
      <c r="T407" s="387"/>
      <c r="U407" s="492" t="s">
        <v>542</v>
      </c>
      <c r="V407" s="493">
        <v>801673</v>
      </c>
      <c r="W407" s="494" t="s">
        <v>337</v>
      </c>
      <c r="X407" s="495">
        <v>21</v>
      </c>
      <c r="Y407" s="388">
        <v>1</v>
      </c>
      <c r="Z407" s="243">
        <f>BD.PD7[[#This Row],[Av.P1 '[%']]]*BD.PD7[[#This Row],[Ppto. Orden Interna '[DOP']]]</f>
        <v>3000</v>
      </c>
      <c r="AA407" s="495"/>
      <c r="AB407" s="388"/>
      <c r="AC407" s="243">
        <f>BD.PD7[[#This Row],[Av.P2 '[%']]]*BD.PD7[[#This Row],[Ppto. Orden Interna '[DOP']]]</f>
        <v>0</v>
      </c>
      <c r="AD407" s="249"/>
      <c r="AE407" s="389"/>
      <c r="AF407" s="243">
        <f>BD.PD7[[#This Row],[Av.P3 '[%']]]*BD.PD7[[#This Row],[Ppto. Orden Interna '[DOP']]]</f>
        <v>0</v>
      </c>
      <c r="AG407" s="243"/>
      <c r="AH407" s="243"/>
      <c r="AI407" s="243">
        <f>BD.PD7[[#This Row],[Av.P2 '[%']]]*BD.PD7[[#This Row],[Ppto. Orden Interna '[DOP']]]</f>
        <v>0</v>
      </c>
      <c r="AJ407" s="243"/>
      <c r="AK407" s="243"/>
      <c r="AL407" s="243">
        <f>BD.PD7[[#This Row],[Av.P2 '[%']]]*BD.PD7[[#This Row],[Ppto. Orden Interna '[DOP']]]</f>
        <v>0</v>
      </c>
      <c r="AM407" s="496">
        <f>BD.PD7[[#This Row],[Pago 3]]+BD.PD7[[#This Row],[Pago 2]]+BD.PD7[[#This Row],[Pago 1]]</f>
        <v>3000</v>
      </c>
      <c r="AN407" s="308" t="s">
        <v>244</v>
      </c>
      <c r="AO407" s="308" t="s">
        <v>245</v>
      </c>
      <c r="AP407" s="308" t="s">
        <v>246</v>
      </c>
      <c r="AQ407" s="308" t="s">
        <v>247</v>
      </c>
      <c r="AR407" s="308">
        <v>594</v>
      </c>
      <c r="AS407" s="308" t="s">
        <v>248</v>
      </c>
      <c r="AT407" s="249" t="s">
        <v>1277</v>
      </c>
      <c r="AU407" s="249" t="s">
        <v>92</v>
      </c>
    </row>
    <row r="408" spans="1:47" hidden="1" x14ac:dyDescent="0.3">
      <c r="A408" s="174">
        <v>8.0500000000000007</v>
      </c>
      <c r="B408" s="231"/>
      <c r="C408" s="232" t="str">
        <f>VLOOKUP(BD.PD7[[#This Row],[Pos]],PPto[],3,FALSE)</f>
        <v>8.05 Mobiliario no operacional para Tiendas</v>
      </c>
      <c r="D408" s="174" t="s">
        <v>23</v>
      </c>
      <c r="E408" s="305" t="str">
        <f>IF(BD.PD7[[#This Row],[.]]="*",VLOOKUP(BD.PD7[[#This Row],[Pos]],Presupuesto!A:H,7,FALSE),"")</f>
        <v/>
      </c>
      <c r="F408" s="506" t="s">
        <v>654</v>
      </c>
      <c r="G408" s="174" t="s">
        <v>1216</v>
      </c>
      <c r="H408" s="174"/>
      <c r="I408" s="497" t="s">
        <v>1223</v>
      </c>
      <c r="J408" s="382">
        <v>1</v>
      </c>
      <c r="K408" s="174" t="s">
        <v>260</v>
      </c>
      <c r="L408" s="383">
        <f>IF(BD.PD7[[#This Row],[Mon]]="DOP",1,HLOOKUP(BD.PD7[[#This Row],[Mon]],$K$1:$L$2,2,FALSE))</f>
        <v>1</v>
      </c>
      <c r="M408" s="384">
        <v>34300</v>
      </c>
      <c r="N408" s="243">
        <f>BD.PD7[[#This Row],[Cant.]]*BD.PD7[[#This Row],[ Tasa ]]*BD.PD7[[#This Row],[ Precio Und.]]</f>
        <v>34300</v>
      </c>
      <c r="O408" s="386">
        <v>0</v>
      </c>
      <c r="P408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408" s="243">
        <f>BD.PD7[[#This Row],[Ppto. Orden Interna '[DOP']]]/HLOOKUP("USD",$K$1:$L$2,2,FALSE)</f>
        <v>527.69230769230774</v>
      </c>
      <c r="R408" s="381" t="s">
        <v>655</v>
      </c>
      <c r="S408" s="387"/>
      <c r="T408" s="387"/>
      <c r="U408" s="492" t="s">
        <v>542</v>
      </c>
      <c r="V408" s="493">
        <v>801673</v>
      </c>
      <c r="W408" s="494" t="s">
        <v>337</v>
      </c>
      <c r="X408" s="495">
        <v>21</v>
      </c>
      <c r="Y408" s="388">
        <v>1</v>
      </c>
      <c r="Z408" s="243">
        <f>BD.PD7[[#This Row],[Av.P1 '[%']]]*BD.PD7[[#This Row],[Ppto. Orden Interna '[DOP']]]</f>
        <v>34300</v>
      </c>
      <c r="AA408" s="495"/>
      <c r="AB408" s="388"/>
      <c r="AC408" s="243">
        <f>BD.PD7[[#This Row],[Av.P2 '[%']]]*BD.PD7[[#This Row],[Ppto. Orden Interna '[DOP']]]</f>
        <v>0</v>
      </c>
      <c r="AD408" s="249"/>
      <c r="AE408" s="389"/>
      <c r="AF408" s="243">
        <f>BD.PD7[[#This Row],[Av.P3 '[%']]]*BD.PD7[[#This Row],[Ppto. Orden Interna '[DOP']]]</f>
        <v>0</v>
      </c>
      <c r="AG408" s="243"/>
      <c r="AH408" s="243"/>
      <c r="AI408" s="243">
        <f>BD.PD7[[#This Row],[Av.P2 '[%']]]*BD.PD7[[#This Row],[Ppto. Orden Interna '[DOP']]]</f>
        <v>0</v>
      </c>
      <c r="AJ408" s="243"/>
      <c r="AK408" s="243"/>
      <c r="AL408" s="243">
        <f>BD.PD7[[#This Row],[Av.P2 '[%']]]*BD.PD7[[#This Row],[Ppto. Orden Interna '[DOP']]]</f>
        <v>0</v>
      </c>
      <c r="AM408" s="496">
        <f>BD.PD7[[#This Row],[Pago 3]]+BD.PD7[[#This Row],[Pago 2]]+BD.PD7[[#This Row],[Pago 1]]</f>
        <v>34300</v>
      </c>
      <c r="AN408" s="308" t="s">
        <v>244</v>
      </c>
      <c r="AO408" s="308" t="s">
        <v>245</v>
      </c>
      <c r="AP408" s="308" t="s">
        <v>246</v>
      </c>
      <c r="AQ408" s="308" t="s">
        <v>247</v>
      </c>
      <c r="AR408" s="308">
        <v>594</v>
      </c>
      <c r="AS408" s="308" t="s">
        <v>248</v>
      </c>
      <c r="AT408" s="249" t="s">
        <v>1277</v>
      </c>
      <c r="AU408" s="249" t="s">
        <v>92</v>
      </c>
    </row>
    <row r="409" spans="1:47" hidden="1" x14ac:dyDescent="0.3">
      <c r="A409" s="174">
        <v>8.06</v>
      </c>
      <c r="B409" s="231"/>
      <c r="C409" s="232" t="str">
        <f>VLOOKUP(BD.PD7[[#This Row],[Pos]],PPto[],3,FALSE)</f>
        <v>8.06 Otros Equipamientos de Tienda</v>
      </c>
      <c r="D409" s="174" t="s">
        <v>23</v>
      </c>
      <c r="E409" s="305" t="str">
        <f>IF(BD.PD7[[#This Row],[.]]="*",VLOOKUP(BD.PD7[[#This Row],[Pos]],Presupuesto!A:H,7,FALSE),"")</f>
        <v/>
      </c>
      <c r="F409" s="234" t="s">
        <v>656</v>
      </c>
      <c r="G409" s="174" t="s">
        <v>1216</v>
      </c>
      <c r="H409" s="174"/>
      <c r="I409" s="497" t="s">
        <v>1223</v>
      </c>
      <c r="J409" s="382">
        <v>75</v>
      </c>
      <c r="K409" s="174" t="s">
        <v>260</v>
      </c>
      <c r="L409" s="383">
        <f>IF(BD.PD7[[#This Row],[Mon]]="DOP",1,HLOOKUP(BD.PD7[[#This Row],[Mon]],$K$1:$L$2,2,FALSE))</f>
        <v>1</v>
      </c>
      <c r="M409" s="384">
        <v>233.05</v>
      </c>
      <c r="N409" s="243">
        <f>BD.PD7[[#This Row],[Cant.]]*BD.PD7[[#This Row],[ Tasa ]]*BD.PD7[[#This Row],[ Precio Und.]]</f>
        <v>17478.75</v>
      </c>
      <c r="O409" s="386">
        <v>0</v>
      </c>
      <c r="P409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409" s="243">
        <f>BD.PD7[[#This Row],[Ppto. Orden Interna '[DOP']]]/HLOOKUP("USD",$K$1:$L$2,2,FALSE)</f>
        <v>268.90384615384613</v>
      </c>
      <c r="R409" s="381" t="s">
        <v>657</v>
      </c>
      <c r="S409" s="387"/>
      <c r="T409" s="387"/>
      <c r="U409" s="492" t="s">
        <v>542</v>
      </c>
      <c r="V409" s="493">
        <v>801673</v>
      </c>
      <c r="W409" s="494" t="s">
        <v>658</v>
      </c>
      <c r="X409" s="495">
        <v>21</v>
      </c>
      <c r="Y409" s="388">
        <v>1</v>
      </c>
      <c r="Z409" s="243">
        <f>BD.PD7[[#This Row],[Av.P1 '[%']]]*BD.PD7[[#This Row],[Ppto. Orden Interna '[DOP']]]</f>
        <v>17478.75</v>
      </c>
      <c r="AA409" s="249"/>
      <c r="AB409" s="389"/>
      <c r="AC409" s="243">
        <f>BD.PD7[[#This Row],[Av.P2 '[%']]]*BD.PD7[[#This Row],[Ppto. Orden Interna '[DOP']]]</f>
        <v>0</v>
      </c>
      <c r="AD409" s="249"/>
      <c r="AE409" s="389"/>
      <c r="AF409" s="243">
        <f>BD.PD7[[#This Row],[Av.P3 '[%']]]*BD.PD7[[#This Row],[Ppto. Orden Interna '[DOP']]]</f>
        <v>0</v>
      </c>
      <c r="AG409" s="243"/>
      <c r="AH409" s="243"/>
      <c r="AI409" s="243">
        <f>BD.PD7[[#This Row],[Av.P2 '[%']]]*BD.PD7[[#This Row],[Ppto. Orden Interna '[DOP']]]</f>
        <v>0</v>
      </c>
      <c r="AJ409" s="243"/>
      <c r="AK409" s="243"/>
      <c r="AL409" s="243">
        <f>BD.PD7[[#This Row],[Av.P2 '[%']]]*BD.PD7[[#This Row],[Ppto. Orden Interna '[DOP']]]</f>
        <v>0</v>
      </c>
      <c r="AM409" s="496">
        <f>BD.PD7[[#This Row],[Pago 3]]+BD.PD7[[#This Row],[Pago 2]]+BD.PD7[[#This Row],[Pago 1]]</f>
        <v>17478.75</v>
      </c>
      <c r="AN409" s="308" t="s">
        <v>244</v>
      </c>
      <c r="AO409" s="308" t="s">
        <v>245</v>
      </c>
      <c r="AP409" s="308" t="s">
        <v>246</v>
      </c>
      <c r="AQ409" s="308" t="s">
        <v>247</v>
      </c>
      <c r="AR409" s="308">
        <v>594</v>
      </c>
      <c r="AS409" s="308" t="s">
        <v>248</v>
      </c>
      <c r="AT409" s="249" t="s">
        <v>1277</v>
      </c>
      <c r="AU409" s="249" t="s">
        <v>92</v>
      </c>
    </row>
    <row r="410" spans="1:47" hidden="1" x14ac:dyDescent="0.3">
      <c r="A410" s="174">
        <v>8.06</v>
      </c>
      <c r="B410" s="231" t="s">
        <v>243</v>
      </c>
      <c r="C410" s="232" t="str">
        <f>VLOOKUP(BD.PD7[[#This Row],[Pos]],PPto[],3,FALSE)</f>
        <v>8.06 Otros Equipamientos de Tienda</v>
      </c>
      <c r="D410" s="233" t="s">
        <v>243</v>
      </c>
      <c r="E410" s="305">
        <f>IF(BD.PD7[[#This Row],[.]]="*",VLOOKUP(BD.PD7[[#This Row],[Pos]],Presupuesto!A:H,7,FALSE),"")</f>
        <v>57105.166666666664</v>
      </c>
      <c r="F410" s="234"/>
      <c r="G410" s="174"/>
      <c r="H410" s="174"/>
      <c r="I410" s="174"/>
      <c r="J410" s="392">
        <v>1</v>
      </c>
      <c r="K410" s="233" t="s">
        <v>117</v>
      </c>
      <c r="L410" s="383">
        <f>IF(BD.PD7[[#This Row],[Mon]]="DOP",1,HLOOKUP(BD.PD7[[#This Row],[Mon]],$K$1:$L$2,2,FALSE))</f>
        <v>65</v>
      </c>
      <c r="M410" s="490">
        <v>0</v>
      </c>
      <c r="N410" s="243">
        <f>BD.PD7[[#This Row],[Cant.]]*BD.PD7[[#This Row],[ Tasa ]]*BD.PD7[[#This Row],[ Precio Und.]]</f>
        <v>0</v>
      </c>
      <c r="O410" s="491">
        <v>0</v>
      </c>
      <c r="P410" s="243">
        <f>IF(BD.PD7[[#This Row],[Liquid. '[%']]]&lt;&gt;0,(BD.PD7[[#This Row],[Valor Neto '[DOP']]]*BD.PD7[[#This Row],[Liquid. '[%']]])+BD.PD7[[#This Row],[Valor Neto '[DOP']]],BD.PD7[[#This Row],[Valor Neto '[DOP']]])</f>
        <v>0</v>
      </c>
      <c r="Q410" s="243">
        <f>BD.PD7[[#This Row],[Ppto. Orden Interna '[DOP']]]/HLOOKUP("USD",$K$1:$L$2,2,FALSE)</f>
        <v>0</v>
      </c>
      <c r="R410" s="381"/>
      <c r="S410" s="387"/>
      <c r="T410" s="387"/>
      <c r="U410" s="492" t="s">
        <v>542</v>
      </c>
      <c r="V410" s="493">
        <v>801673</v>
      </c>
      <c r="W410" s="494"/>
      <c r="X410" s="495"/>
      <c r="Y410" s="388"/>
      <c r="Z410" s="243">
        <f>BD.PD7[[#This Row],[Av.P1 '[%']]]*BD.PD7[[#This Row],[Ppto. Orden Interna '[DOP']]]</f>
        <v>0</v>
      </c>
      <c r="AA410" s="249"/>
      <c r="AB410" s="389"/>
      <c r="AC410" s="243">
        <f>BD.PD7[[#This Row],[Av.P2 '[%']]]*BD.PD7[[#This Row],[Ppto. Orden Interna '[DOP']]]</f>
        <v>0</v>
      </c>
      <c r="AD410" s="249"/>
      <c r="AE410" s="389"/>
      <c r="AF410" s="243">
        <f>BD.PD7[[#This Row],[Av.P3 '[%']]]*BD.PD7[[#This Row],[Ppto. Orden Interna '[DOP']]]</f>
        <v>0</v>
      </c>
      <c r="AG410" s="243"/>
      <c r="AH410" s="243"/>
      <c r="AI410" s="243">
        <f>BD.PD7[[#This Row],[Av.P2 '[%']]]*BD.PD7[[#This Row],[Ppto. Orden Interna '[DOP']]]</f>
        <v>0</v>
      </c>
      <c r="AJ410" s="243"/>
      <c r="AK410" s="243"/>
      <c r="AL410" s="243">
        <f>BD.PD7[[#This Row],[Av.P2 '[%']]]*BD.PD7[[#This Row],[Ppto. Orden Interna '[DOP']]]</f>
        <v>0</v>
      </c>
      <c r="AM410" s="496">
        <f>BD.PD7[[#This Row],[Pago 3]]+BD.PD7[[#This Row],[Pago 2]]+BD.PD7[[#This Row],[Pago 1]]</f>
        <v>0</v>
      </c>
      <c r="AN410" s="308" t="s">
        <v>244</v>
      </c>
      <c r="AO410" s="308" t="s">
        <v>245</v>
      </c>
      <c r="AP410" s="308" t="s">
        <v>246</v>
      </c>
      <c r="AQ410" s="308" t="s">
        <v>247</v>
      </c>
      <c r="AR410" s="308">
        <v>594</v>
      </c>
      <c r="AS410" s="308" t="s">
        <v>248</v>
      </c>
      <c r="AT410" s="249" t="s">
        <v>1277</v>
      </c>
      <c r="AU410" s="249" t="s">
        <v>92</v>
      </c>
    </row>
    <row r="411" spans="1:47" hidden="1" x14ac:dyDescent="0.3">
      <c r="A411" s="174">
        <v>8.06</v>
      </c>
      <c r="B411" s="231"/>
      <c r="C411" s="232" t="str">
        <f>VLOOKUP(BD.PD7[[#This Row],[Pos]],PPto[],3,FALSE)</f>
        <v>8.06 Otros Equipamientos de Tienda</v>
      </c>
      <c r="D411" s="174" t="s">
        <v>23</v>
      </c>
      <c r="E411" s="305" t="str">
        <f>IF(BD.PD7[[#This Row],[.]]="*",VLOOKUP(BD.PD7[[#This Row],[Pos]],Presupuesto!A:H,7,FALSE),"")</f>
        <v/>
      </c>
      <c r="F411" s="506" t="s">
        <v>589</v>
      </c>
      <c r="G411" s="174" t="s">
        <v>1216</v>
      </c>
      <c r="H411" s="174"/>
      <c r="I411" s="497" t="s">
        <v>1223</v>
      </c>
      <c r="J411" s="382">
        <v>10</v>
      </c>
      <c r="K411" s="174" t="s">
        <v>260</v>
      </c>
      <c r="L411" s="383">
        <f>IF(BD.PD7[[#This Row],[Mon]]="DOP",1,HLOOKUP(BD.PD7[[#This Row],[Mon]],$K$1:$L$2,2,FALSE))</f>
        <v>1</v>
      </c>
      <c r="M411" s="384">
        <v>28950</v>
      </c>
      <c r="N411" s="243">
        <f>BD.PD7[[#This Row],[Cant.]]*BD.PD7[[#This Row],[ Tasa ]]*BD.PD7[[#This Row],[ Precio Und.]]</f>
        <v>289500</v>
      </c>
      <c r="O411" s="386">
        <v>0</v>
      </c>
      <c r="P411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411" s="243">
        <f>BD.PD7[[#This Row],[Ppto. Orden Interna '[DOP']]]/HLOOKUP("USD",$K$1:$L$2,2,FALSE)</f>
        <v>4453.8461538461543</v>
      </c>
      <c r="R411" s="381" t="s">
        <v>590</v>
      </c>
      <c r="S411" s="387"/>
      <c r="T411" s="387"/>
      <c r="U411" s="492" t="s">
        <v>542</v>
      </c>
      <c r="V411" s="493">
        <v>801673</v>
      </c>
      <c r="W411" s="494" t="s">
        <v>591</v>
      </c>
      <c r="X411" s="495">
        <v>21</v>
      </c>
      <c r="Y411" s="388">
        <v>1</v>
      </c>
      <c r="Z411" s="243">
        <f>BD.PD7[[#This Row],[Av.P1 '[%']]]*BD.PD7[[#This Row],[Ppto. Orden Interna '[DOP']]]</f>
        <v>289500</v>
      </c>
      <c r="AA411" s="249"/>
      <c r="AB411" s="389"/>
      <c r="AC411" s="243">
        <f>BD.PD7[[#This Row],[Av.P2 '[%']]]*BD.PD7[[#This Row],[Ppto. Orden Interna '[DOP']]]</f>
        <v>0</v>
      </c>
      <c r="AD411" s="249"/>
      <c r="AE411" s="389"/>
      <c r="AF411" s="243">
        <f>BD.PD7[[#This Row],[Av.P3 '[%']]]*BD.PD7[[#This Row],[Ppto. Orden Interna '[DOP']]]</f>
        <v>0</v>
      </c>
      <c r="AG411" s="243"/>
      <c r="AH411" s="243"/>
      <c r="AI411" s="243">
        <f>BD.PD7[[#This Row],[Av.P2 '[%']]]*BD.PD7[[#This Row],[Ppto. Orden Interna '[DOP']]]</f>
        <v>0</v>
      </c>
      <c r="AJ411" s="243"/>
      <c r="AK411" s="243"/>
      <c r="AL411" s="243">
        <f>BD.PD7[[#This Row],[Av.P2 '[%']]]*BD.PD7[[#This Row],[Ppto. Orden Interna '[DOP']]]</f>
        <v>0</v>
      </c>
      <c r="AM411" s="496">
        <f>BD.PD7[[#This Row],[Pago 3]]+BD.PD7[[#This Row],[Pago 2]]+BD.PD7[[#This Row],[Pago 1]]</f>
        <v>289500</v>
      </c>
      <c r="AN411" s="308" t="s">
        <v>244</v>
      </c>
      <c r="AO411" s="308" t="s">
        <v>245</v>
      </c>
      <c r="AP411" s="308" t="s">
        <v>246</v>
      </c>
      <c r="AQ411" s="308" t="s">
        <v>247</v>
      </c>
      <c r="AR411" s="308">
        <v>594</v>
      </c>
      <c r="AS411" s="308" t="s">
        <v>248</v>
      </c>
      <c r="AT411" s="249" t="s">
        <v>1277</v>
      </c>
      <c r="AU411" s="249" t="s">
        <v>92</v>
      </c>
    </row>
    <row r="412" spans="1:47" hidden="1" x14ac:dyDescent="0.3">
      <c r="A412" s="174">
        <v>8.06</v>
      </c>
      <c r="B412" s="231"/>
      <c r="C412" s="232" t="str">
        <f>VLOOKUP(BD.PD7[[#This Row],[Pos]],PPto[],3,FALSE)</f>
        <v>8.06 Otros Equipamientos de Tienda</v>
      </c>
      <c r="D412" s="174" t="s">
        <v>23</v>
      </c>
      <c r="E412" s="305" t="str">
        <f>IF(BD.PD7[[#This Row],[.]]="*",VLOOKUP(BD.PD7[[#This Row],[Pos]],Presupuesto!A:H,7,FALSE),"")</f>
        <v/>
      </c>
      <c r="F412" s="506" t="s">
        <v>595</v>
      </c>
      <c r="G412" s="174" t="s">
        <v>1216</v>
      </c>
      <c r="H412" s="511"/>
      <c r="I412" s="497" t="s">
        <v>1223</v>
      </c>
      <c r="J412" s="382">
        <v>2</v>
      </c>
      <c r="K412" s="174" t="s">
        <v>260</v>
      </c>
      <c r="L412" s="383">
        <f>IF(BD.PD7[[#This Row],[Mon]]="DOP",1,HLOOKUP(BD.PD7[[#This Row],[Mon]],$K$1:$L$2,2,FALSE))</f>
        <v>1</v>
      </c>
      <c r="M412" s="384">
        <v>36000</v>
      </c>
      <c r="N412" s="243">
        <f>BD.PD7[[#This Row],[Cant.]]*BD.PD7[[#This Row],[ Tasa ]]*BD.PD7[[#This Row],[ Precio Und.]]</f>
        <v>72000</v>
      </c>
      <c r="O412" s="386">
        <v>0</v>
      </c>
      <c r="P412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412" s="243">
        <f>BD.PD7[[#This Row],[Ppto. Orden Interna '[DOP']]]/HLOOKUP("USD",$K$1:$L$2,2,FALSE)</f>
        <v>1107.6923076923076</v>
      </c>
      <c r="R412" s="381" t="s">
        <v>593</v>
      </c>
      <c r="S412" s="387"/>
      <c r="T412" s="387"/>
      <c r="U412" s="492" t="s">
        <v>542</v>
      </c>
      <c r="V412" s="493">
        <v>801673</v>
      </c>
      <c r="W412" s="494" t="s">
        <v>594</v>
      </c>
      <c r="X412" s="495">
        <v>21</v>
      </c>
      <c r="Y412" s="388">
        <v>1</v>
      </c>
      <c r="Z412" s="243">
        <f>BD.PD7[[#This Row],[Av.P1 '[%']]]*BD.PD7[[#This Row],[Ppto. Orden Interna '[DOP']]]</f>
        <v>72000</v>
      </c>
      <c r="AA412" s="249"/>
      <c r="AB412" s="389"/>
      <c r="AC412" s="243">
        <f>BD.PD7[[#This Row],[Av.P2 '[%']]]*BD.PD7[[#This Row],[Ppto. Orden Interna '[DOP']]]</f>
        <v>0</v>
      </c>
      <c r="AD412" s="249"/>
      <c r="AE412" s="389"/>
      <c r="AF412" s="243">
        <f>BD.PD7[[#This Row],[Av.P3 '[%']]]*BD.PD7[[#This Row],[Ppto. Orden Interna '[DOP']]]</f>
        <v>0</v>
      </c>
      <c r="AG412" s="243"/>
      <c r="AH412" s="243"/>
      <c r="AI412" s="243">
        <f>BD.PD7[[#This Row],[Av.P2 '[%']]]*BD.PD7[[#This Row],[Ppto. Orden Interna '[DOP']]]</f>
        <v>0</v>
      </c>
      <c r="AJ412" s="243"/>
      <c r="AK412" s="243"/>
      <c r="AL412" s="243">
        <f>BD.PD7[[#This Row],[Av.P2 '[%']]]*BD.PD7[[#This Row],[Ppto. Orden Interna '[DOP']]]</f>
        <v>0</v>
      </c>
      <c r="AM412" s="496">
        <f>BD.PD7[[#This Row],[Pago 3]]+BD.PD7[[#This Row],[Pago 2]]+BD.PD7[[#This Row],[Pago 1]]</f>
        <v>72000</v>
      </c>
      <c r="AN412" s="308" t="s">
        <v>244</v>
      </c>
      <c r="AO412" s="308" t="s">
        <v>245</v>
      </c>
      <c r="AP412" s="308" t="s">
        <v>246</v>
      </c>
      <c r="AQ412" s="308" t="s">
        <v>247</v>
      </c>
      <c r="AR412" s="308">
        <v>594</v>
      </c>
      <c r="AS412" s="308" t="s">
        <v>248</v>
      </c>
      <c r="AT412" s="249" t="s">
        <v>1277</v>
      </c>
      <c r="AU412" s="249" t="s">
        <v>92</v>
      </c>
    </row>
    <row r="413" spans="1:47" hidden="1" x14ac:dyDescent="0.3">
      <c r="A413" s="174">
        <v>8.06</v>
      </c>
      <c r="B413" s="231"/>
      <c r="C413" s="232" t="str">
        <f>VLOOKUP(BD.PD7[[#This Row],[Pos]],PPto[],3,FALSE)</f>
        <v>8.06 Otros Equipamientos de Tienda</v>
      </c>
      <c r="D413" s="174" t="s">
        <v>23</v>
      </c>
      <c r="E413" s="305" t="str">
        <f>IF(BD.PD7[[#This Row],[.]]="*",VLOOKUP(BD.PD7[[#This Row],[Pos]],Presupuesto!A:H,7,FALSE),"")</f>
        <v/>
      </c>
      <c r="F413" s="507"/>
      <c r="G413" s="174" t="s">
        <v>1216</v>
      </c>
      <c r="H413" s="511"/>
      <c r="I413" s="497" t="s">
        <v>1601</v>
      </c>
      <c r="J413" s="382">
        <v>2</v>
      </c>
      <c r="K413" s="174" t="s">
        <v>117</v>
      </c>
      <c r="L413" s="383">
        <f>IF(BD.PD7[[#This Row],[Mon]]="DOP",1,HLOOKUP(BD.PD7[[#This Row],[Mon]],$K$1:$L$2,2,FALSE))</f>
        <v>65</v>
      </c>
      <c r="M413" s="384">
        <v>2650</v>
      </c>
      <c r="N413" s="243">
        <f>BD.PD7[[#This Row],[Cant.]]*BD.PD7[[#This Row],[ Tasa ]]*BD.PD7[[#This Row],[ Precio Und.]]</f>
        <v>344500</v>
      </c>
      <c r="O413" s="386">
        <v>0</v>
      </c>
      <c r="P413" s="243">
        <f>IF(BD.PD7[[#This Row],[Liquid. '[%']]]&lt;&gt;0,(BD.PD7[[#This Row],[Valor Neto '[DOP']]]*BD.PD7[[#This Row],[Liquid. '[%']]])+BD.PD7[[#This Row],[Valor Neto '[DOP']]],BD.PD7[[#This Row],[Valor Neto '[DOP']]])</f>
        <v>344500</v>
      </c>
      <c r="Q413" s="243">
        <f>BD.PD7[[#This Row],[Ppto. Orden Interna '[DOP']]]/HLOOKUP("USD",$K$1:$L$2,2,FALSE)</f>
        <v>5300</v>
      </c>
      <c r="R413" s="381"/>
      <c r="S413" s="387"/>
      <c r="T413" s="387"/>
      <c r="U413" s="492" t="s">
        <v>542</v>
      </c>
      <c r="V413" s="493">
        <v>801673</v>
      </c>
      <c r="W413" s="494" t="s">
        <v>594</v>
      </c>
      <c r="X413" s="495">
        <v>21</v>
      </c>
      <c r="Y413" s="388">
        <v>1</v>
      </c>
      <c r="Z413" s="243">
        <f>BD.PD7[[#This Row],[Av.P1 '[%']]]*BD.PD7[[#This Row],[Ppto. Orden Interna '[DOP']]]</f>
        <v>344500</v>
      </c>
      <c r="AA413" s="249"/>
      <c r="AB413" s="389"/>
      <c r="AC413" s="243">
        <f>BD.PD7[[#This Row],[Av.P2 '[%']]]*BD.PD7[[#This Row],[Ppto. Orden Interna '[DOP']]]</f>
        <v>0</v>
      </c>
      <c r="AD413" s="249"/>
      <c r="AE413" s="389"/>
      <c r="AF413" s="243">
        <f>BD.PD7[[#This Row],[Av.P3 '[%']]]*BD.PD7[[#This Row],[Ppto. Orden Interna '[DOP']]]</f>
        <v>0</v>
      </c>
      <c r="AG413" s="243"/>
      <c r="AH413" s="243"/>
      <c r="AI413" s="243">
        <f>BD.PD7[[#This Row],[Av.P2 '[%']]]*BD.PD7[[#This Row],[Ppto. Orden Interna '[DOP']]]</f>
        <v>0</v>
      </c>
      <c r="AJ413" s="243"/>
      <c r="AK413" s="243"/>
      <c r="AL413" s="243">
        <f>BD.PD7[[#This Row],[Av.P2 '[%']]]*BD.PD7[[#This Row],[Ppto. Orden Interna '[DOP']]]</f>
        <v>0</v>
      </c>
      <c r="AM413" s="496">
        <f>BD.PD7[[#This Row],[Pago 3]]+BD.PD7[[#This Row],[Pago 2]]+BD.PD7[[#This Row],[Pago 1]]</f>
        <v>344500</v>
      </c>
      <c r="AN413" s="308" t="s">
        <v>244</v>
      </c>
      <c r="AO413" s="308" t="s">
        <v>245</v>
      </c>
      <c r="AP413" s="308" t="s">
        <v>246</v>
      </c>
      <c r="AQ413" s="308" t="s">
        <v>247</v>
      </c>
      <c r="AR413" s="308">
        <v>594</v>
      </c>
      <c r="AS413" s="308" t="s">
        <v>248</v>
      </c>
      <c r="AT413" s="249" t="s">
        <v>1277</v>
      </c>
      <c r="AU413" s="249" t="s">
        <v>92</v>
      </c>
    </row>
    <row r="414" spans="1:47" hidden="1" x14ac:dyDescent="0.3">
      <c r="A414" s="174">
        <v>8.06</v>
      </c>
      <c r="B414" s="231"/>
      <c r="C414" s="232" t="str">
        <f>VLOOKUP(BD.PD7[[#This Row],[Pos]],PPto[],3,FALSE)</f>
        <v>8.06 Otros Equipamientos de Tienda</v>
      </c>
      <c r="D414" s="174" t="s">
        <v>23</v>
      </c>
      <c r="E414" s="305" t="str">
        <f>IF(BD.PD7[[#This Row],[.]]="*",VLOOKUP(BD.PD7[[#This Row],[Pos]],Presupuesto!A:H,7,FALSE),"")</f>
        <v/>
      </c>
      <c r="F414" s="234" t="s">
        <v>1270</v>
      </c>
      <c r="G414" s="174" t="s">
        <v>1216</v>
      </c>
      <c r="H414" s="174"/>
      <c r="I414" s="497" t="s">
        <v>1223</v>
      </c>
      <c r="J414" s="382">
        <v>2</v>
      </c>
      <c r="K414" s="174" t="s">
        <v>260</v>
      </c>
      <c r="L414" s="383">
        <f>IF(BD.PD7[[#This Row],[Mon]]="DOP",1,HLOOKUP(BD.PD7[[#This Row],[Mon]],$K$1:$L$2,2,FALSE))</f>
        <v>1</v>
      </c>
      <c r="M414" s="384">
        <v>90300</v>
      </c>
      <c r="N414" s="243">
        <f>BD.PD7[[#This Row],[Cant.]]*BD.PD7[[#This Row],[ Tasa ]]*BD.PD7[[#This Row],[ Precio Und.]]</f>
        <v>180600</v>
      </c>
      <c r="O414" s="386">
        <v>0</v>
      </c>
      <c r="P414" s="243">
        <f>IF(BD.PD7[[#This Row],[Liquid. '[%']]]&lt;&gt;0,(BD.PD7[[#This Row],[Valor Neto '[DOP']]]*BD.PD7[[#This Row],[Liquid. '[%']]])+BD.PD7[[#This Row],[Valor Neto '[DOP']]],BD.PD7[[#This Row],[Valor Neto '[DOP']]])</f>
        <v>180600</v>
      </c>
      <c r="Q414" s="243">
        <f>BD.PD7[[#This Row],[Ppto. Orden Interna '[DOP']]]/HLOOKUP("USD",$K$1:$L$2,2,FALSE)</f>
        <v>2778.4615384615386</v>
      </c>
      <c r="R414" s="381" t="s">
        <v>1173</v>
      </c>
      <c r="S414" s="387"/>
      <c r="T414" s="387"/>
      <c r="U414" s="492" t="s">
        <v>542</v>
      </c>
      <c r="V414" s="493">
        <v>801673</v>
      </c>
      <c r="W414" s="494" t="s">
        <v>1173</v>
      </c>
      <c r="X414" s="174">
        <v>18</v>
      </c>
      <c r="Y414" s="399">
        <v>0.5</v>
      </c>
      <c r="Z414" s="243">
        <f>BD.PD7[[#This Row],[Av.P1 '[%']]]*BD.PD7[[#This Row],[Ppto. Orden Interna '[DOP']]]</f>
        <v>90300</v>
      </c>
      <c r="AA414" s="174">
        <v>20</v>
      </c>
      <c r="AB414" s="399">
        <v>0.5</v>
      </c>
      <c r="AC414" s="243">
        <f>BD.PD7[[#This Row],[Av.P2 '[%']]]*BD.PD7[[#This Row],[Ppto. Orden Interna '[DOP']]]</f>
        <v>90300</v>
      </c>
      <c r="AD414" s="249"/>
      <c r="AE414" s="389"/>
      <c r="AF414" s="243">
        <f>BD.PD7[[#This Row],[Av.P3 '[%']]]*BD.PD7[[#This Row],[Ppto. Orden Interna '[DOP']]]</f>
        <v>0</v>
      </c>
      <c r="AG414" s="243"/>
      <c r="AH414" s="243"/>
      <c r="AI414" s="243">
        <f>BD.PD7[[#This Row],[Av.P2 '[%']]]*BD.PD7[[#This Row],[Ppto. Orden Interna '[DOP']]]</f>
        <v>90300</v>
      </c>
      <c r="AJ414" s="243"/>
      <c r="AK414" s="243"/>
      <c r="AL414" s="243">
        <f>BD.PD7[[#This Row],[Av.P2 '[%']]]*BD.PD7[[#This Row],[Ppto. Orden Interna '[DOP']]]</f>
        <v>90300</v>
      </c>
      <c r="AM414" s="496">
        <f>BD.PD7[[#This Row],[Pago 3]]+BD.PD7[[#This Row],[Pago 2]]+BD.PD7[[#This Row],[Pago 1]]</f>
        <v>180600</v>
      </c>
      <c r="AN414" s="308" t="s">
        <v>244</v>
      </c>
      <c r="AO414" s="308" t="s">
        <v>245</v>
      </c>
      <c r="AP414" s="308" t="s">
        <v>246</v>
      </c>
      <c r="AQ414" s="308" t="s">
        <v>247</v>
      </c>
      <c r="AR414" s="308">
        <v>594</v>
      </c>
      <c r="AS414" s="308" t="s">
        <v>248</v>
      </c>
      <c r="AT414" s="249" t="s">
        <v>1277</v>
      </c>
      <c r="AU414" s="249" t="s">
        <v>92</v>
      </c>
    </row>
    <row r="415" spans="1:47" ht="27.6" hidden="1" x14ac:dyDescent="0.3">
      <c r="A415" s="174">
        <v>8.06</v>
      </c>
      <c r="B415" s="231"/>
      <c r="C415" s="232" t="str">
        <f>VLOOKUP(BD.PD7[[#This Row],[Pos]],PPto[],3,FALSE)</f>
        <v>8.06 Otros Equipamientos de Tienda</v>
      </c>
      <c r="D415" s="174" t="s">
        <v>23</v>
      </c>
      <c r="E415" s="305" t="str">
        <f>IF(BD.PD7[[#This Row],[.]]="*",VLOOKUP(BD.PD7[[#This Row],[Pos]],Presupuesto!A:H,7,FALSE),"")</f>
        <v/>
      </c>
      <c r="F415" s="506" t="s">
        <v>1266</v>
      </c>
      <c r="G415" s="174" t="s">
        <v>1216</v>
      </c>
      <c r="H415" s="511"/>
      <c r="I415" s="497" t="s">
        <v>1223</v>
      </c>
      <c r="J415" s="512">
        <v>6</v>
      </c>
      <c r="K415" s="174" t="s">
        <v>260</v>
      </c>
      <c r="L415" s="383">
        <f>IF(BD.PD7[[#This Row],[Mon]]="DOP",1,HLOOKUP(BD.PD7[[#This Row],[Mon]],$K$1:$L$2,2,FALSE))</f>
        <v>1</v>
      </c>
      <c r="M415" s="384">
        <v>35000</v>
      </c>
      <c r="N415" s="243">
        <f>BD.PD7[[#This Row],[Cant.]]*BD.PD7[[#This Row],[ Tasa ]]*BD.PD7[[#This Row],[ Precio Und.]]</f>
        <v>210000</v>
      </c>
      <c r="O415" s="386">
        <v>0</v>
      </c>
      <c r="P415" s="243">
        <f>IF(BD.PD7[[#This Row],[Liquid. '[%']]]&lt;&gt;0,(BD.PD7[[#This Row],[Valor Neto '[DOP']]]*BD.PD7[[#This Row],[Liquid. '[%']]])+BD.PD7[[#This Row],[Valor Neto '[DOP']]],BD.PD7[[#This Row],[Valor Neto '[DOP']]])</f>
        <v>210000</v>
      </c>
      <c r="Q415" s="243">
        <f>BD.PD7[[#This Row],[Ppto. Orden Interna '[DOP']]]/HLOOKUP("USD",$K$1:$L$2,2,FALSE)</f>
        <v>3230.7692307692309</v>
      </c>
      <c r="R415" s="381" t="s">
        <v>1113</v>
      </c>
      <c r="S415" s="387"/>
      <c r="T415" s="387"/>
      <c r="U415" s="492" t="s">
        <v>542</v>
      </c>
      <c r="V415" s="493">
        <v>801673</v>
      </c>
      <c r="W415" s="494" t="s">
        <v>1271</v>
      </c>
      <c r="X415" s="495">
        <v>21</v>
      </c>
      <c r="Y415" s="388">
        <v>1</v>
      </c>
      <c r="Z415" s="243">
        <f>BD.PD7[[#This Row],[Av.P1 '[%']]]*BD.PD7[[#This Row],[Ppto. Orden Interna '[DOP']]]</f>
        <v>210000</v>
      </c>
      <c r="AA415" s="495"/>
      <c r="AB415" s="388"/>
      <c r="AC415" s="243">
        <f>BD.PD7[[#This Row],[Av.P2 '[%']]]*BD.PD7[[#This Row],[Ppto. Orden Interna '[DOP']]]</f>
        <v>0</v>
      </c>
      <c r="AD415" s="249"/>
      <c r="AE415" s="389"/>
      <c r="AF415" s="243">
        <f>BD.PD7[[#This Row],[Av.P3 '[%']]]*BD.PD7[[#This Row],[Ppto. Orden Interna '[DOP']]]</f>
        <v>0</v>
      </c>
      <c r="AG415" s="243"/>
      <c r="AH415" s="243"/>
      <c r="AI415" s="243">
        <f>BD.PD7[[#This Row],[Av.P2 '[%']]]*BD.PD7[[#This Row],[Ppto. Orden Interna '[DOP']]]</f>
        <v>0</v>
      </c>
      <c r="AJ415" s="243"/>
      <c r="AK415" s="243"/>
      <c r="AL415" s="243">
        <f>BD.PD7[[#This Row],[Av.P2 '[%']]]*BD.PD7[[#This Row],[Ppto. Orden Interna '[DOP']]]</f>
        <v>0</v>
      </c>
      <c r="AM415" s="496">
        <f>BD.PD7[[#This Row],[Pago 3]]+BD.PD7[[#This Row],[Pago 2]]+BD.PD7[[#This Row],[Pago 1]]</f>
        <v>210000</v>
      </c>
      <c r="AN415" s="308" t="s">
        <v>244</v>
      </c>
      <c r="AO415" s="308" t="s">
        <v>245</v>
      </c>
      <c r="AP415" s="308" t="s">
        <v>246</v>
      </c>
      <c r="AQ415" s="308" t="s">
        <v>247</v>
      </c>
      <c r="AR415" s="308">
        <v>594</v>
      </c>
      <c r="AS415" s="308" t="s">
        <v>248</v>
      </c>
      <c r="AT415" s="249" t="s">
        <v>1277</v>
      </c>
      <c r="AU415" s="249" t="s">
        <v>92</v>
      </c>
    </row>
    <row r="416" spans="1:47" ht="27.6" hidden="1" x14ac:dyDescent="0.3">
      <c r="A416" s="511">
        <v>8.06</v>
      </c>
      <c r="B416" s="231"/>
      <c r="C416" s="232" t="str">
        <f>VLOOKUP(BD.PD7[[#This Row],[Pos]],PPto[],3,FALSE)</f>
        <v>8.06 Otros Equipamientos de Tienda</v>
      </c>
      <c r="D416" s="174" t="s">
        <v>23</v>
      </c>
      <c r="E416" s="305" t="str">
        <f>IF(BD.PD7[[#This Row],[.]]="*",VLOOKUP(BD.PD7[[#This Row],[Pos]],Presupuesto!A:H,7,FALSE),"")</f>
        <v/>
      </c>
      <c r="F416" s="507" t="s">
        <v>1267</v>
      </c>
      <c r="G416" s="174" t="s">
        <v>1216</v>
      </c>
      <c r="H416" s="511"/>
      <c r="I416" s="497" t="s">
        <v>1223</v>
      </c>
      <c r="J416" s="382">
        <v>72</v>
      </c>
      <c r="K416" s="174" t="s">
        <v>260</v>
      </c>
      <c r="L416" s="383">
        <f>IF(BD.PD7[[#This Row],[Mon]]="DOP",1,HLOOKUP(BD.PD7[[#This Row],[Mon]],$K$1:$L$2,2,FALSE))</f>
        <v>1</v>
      </c>
      <c r="M416" s="384">
        <v>450</v>
      </c>
      <c r="N416" s="243">
        <f>BD.PD7[[#This Row],[Cant.]]*BD.PD7[[#This Row],[ Tasa ]]*BD.PD7[[#This Row],[ Precio Und.]]</f>
        <v>32400</v>
      </c>
      <c r="O416" s="386">
        <v>0</v>
      </c>
      <c r="P416" s="243">
        <f>IF(BD.PD7[[#This Row],[Liquid. '[%']]]&lt;&gt;0,(BD.PD7[[#This Row],[Valor Neto '[DOP']]]*BD.PD7[[#This Row],[Liquid. '[%']]])+BD.PD7[[#This Row],[Valor Neto '[DOP']]],BD.PD7[[#This Row],[Valor Neto '[DOP']]])</f>
        <v>32400</v>
      </c>
      <c r="Q416" s="243">
        <f>BD.PD7[[#This Row],[Ppto. Orden Interna '[DOP']]]/HLOOKUP("USD",$K$1:$L$2,2,FALSE)</f>
        <v>498.46153846153845</v>
      </c>
      <c r="R416" s="381" t="s">
        <v>1113</v>
      </c>
      <c r="S416" s="387"/>
      <c r="T416" s="387"/>
      <c r="U416" s="492" t="s">
        <v>542</v>
      </c>
      <c r="V416" s="493">
        <v>801673</v>
      </c>
      <c r="W416" s="494" t="s">
        <v>1271</v>
      </c>
      <c r="X416" s="495">
        <v>21</v>
      </c>
      <c r="Y416" s="388">
        <v>1</v>
      </c>
      <c r="Z416" s="243">
        <f>BD.PD7[[#This Row],[Av.P1 '[%']]]*BD.PD7[[#This Row],[Ppto. Orden Interna '[DOP']]]</f>
        <v>32400</v>
      </c>
      <c r="AA416" s="495"/>
      <c r="AB416" s="388"/>
      <c r="AC416" s="243">
        <f>BD.PD7[[#This Row],[Av.P2 '[%']]]*BD.PD7[[#This Row],[Ppto. Orden Interna '[DOP']]]</f>
        <v>0</v>
      </c>
      <c r="AD416" s="249"/>
      <c r="AE416" s="389"/>
      <c r="AF416" s="243">
        <f>BD.PD7[[#This Row],[Av.P3 '[%']]]*BD.PD7[[#This Row],[Ppto. Orden Interna '[DOP']]]</f>
        <v>0</v>
      </c>
      <c r="AG416" s="243"/>
      <c r="AH416" s="243"/>
      <c r="AI416" s="243">
        <f>BD.PD7[[#This Row],[Av.P2 '[%']]]*BD.PD7[[#This Row],[Ppto. Orden Interna '[DOP']]]</f>
        <v>0</v>
      </c>
      <c r="AJ416" s="243"/>
      <c r="AK416" s="243"/>
      <c r="AL416" s="243">
        <f>BD.PD7[[#This Row],[Av.P2 '[%']]]*BD.PD7[[#This Row],[Ppto. Orden Interna '[DOP']]]</f>
        <v>0</v>
      </c>
      <c r="AM416" s="496">
        <f>BD.PD7[[#This Row],[Pago 3]]+BD.PD7[[#This Row],[Pago 2]]+BD.PD7[[#This Row],[Pago 1]]</f>
        <v>32400</v>
      </c>
      <c r="AN416" s="308" t="s">
        <v>244</v>
      </c>
      <c r="AO416" s="308" t="s">
        <v>245</v>
      </c>
      <c r="AP416" s="308" t="s">
        <v>246</v>
      </c>
      <c r="AQ416" s="308" t="s">
        <v>247</v>
      </c>
      <c r="AR416" s="308">
        <v>594</v>
      </c>
      <c r="AS416" s="308" t="s">
        <v>248</v>
      </c>
      <c r="AT416" s="249" t="s">
        <v>1277</v>
      </c>
      <c r="AU416" s="249" t="s">
        <v>92</v>
      </c>
    </row>
    <row r="417" spans="1:47" ht="27.6" hidden="1" x14ac:dyDescent="0.3">
      <c r="A417" s="174">
        <v>8.06</v>
      </c>
      <c r="B417" s="231"/>
      <c r="C417" s="232" t="str">
        <f>VLOOKUP(BD.PD7[[#This Row],[Pos]],PPto[],3,FALSE)</f>
        <v>8.06 Otros Equipamientos de Tienda</v>
      </c>
      <c r="D417" s="174" t="s">
        <v>23</v>
      </c>
      <c r="E417" s="305" t="str">
        <f>IF(BD.PD7[[#This Row],[.]]="*",VLOOKUP(BD.PD7[[#This Row],[Pos]],Presupuesto!A:H,7,FALSE),"")</f>
        <v/>
      </c>
      <c r="F417" s="507" t="s">
        <v>1268</v>
      </c>
      <c r="G417" s="174" t="s">
        <v>1216</v>
      </c>
      <c r="H417" s="511"/>
      <c r="I417" s="497" t="s">
        <v>1223</v>
      </c>
      <c r="J417" s="382">
        <v>1</v>
      </c>
      <c r="K417" s="174" t="s">
        <v>260</v>
      </c>
      <c r="L417" s="383">
        <f>IF(BD.PD7[[#This Row],[Mon]]="DOP",1,HLOOKUP(BD.PD7[[#This Row],[Mon]],$K$1:$L$2,2,FALSE))</f>
        <v>1</v>
      </c>
      <c r="M417" s="384">
        <v>26000</v>
      </c>
      <c r="N417" s="243">
        <f>BD.PD7[[#This Row],[Cant.]]*BD.PD7[[#This Row],[ Tasa ]]*BD.PD7[[#This Row],[ Precio Und.]]</f>
        <v>26000</v>
      </c>
      <c r="O417" s="386">
        <v>0</v>
      </c>
      <c r="P417" s="243">
        <f>IF(BD.PD7[[#This Row],[Liquid. '[%']]]&lt;&gt;0,(BD.PD7[[#This Row],[Valor Neto '[DOP']]]*BD.PD7[[#This Row],[Liquid. '[%']]])+BD.PD7[[#This Row],[Valor Neto '[DOP']]],BD.PD7[[#This Row],[Valor Neto '[DOP']]])</f>
        <v>26000</v>
      </c>
      <c r="Q417" s="243">
        <f>BD.PD7[[#This Row],[Ppto. Orden Interna '[DOP']]]/HLOOKUP("USD",$K$1:$L$2,2,FALSE)</f>
        <v>400</v>
      </c>
      <c r="R417" s="381" t="s">
        <v>1113</v>
      </c>
      <c r="S417" s="387"/>
      <c r="T417" s="387"/>
      <c r="U417" s="492" t="s">
        <v>542</v>
      </c>
      <c r="V417" s="493">
        <v>801673</v>
      </c>
      <c r="W417" s="494" t="s">
        <v>1271</v>
      </c>
      <c r="X417" s="495">
        <v>21</v>
      </c>
      <c r="Y417" s="388">
        <v>1</v>
      </c>
      <c r="Z417" s="243">
        <f>BD.PD7[[#This Row],[Av.P1 '[%']]]*BD.PD7[[#This Row],[Ppto. Orden Interna '[DOP']]]</f>
        <v>26000</v>
      </c>
      <c r="AA417" s="495"/>
      <c r="AB417" s="388"/>
      <c r="AC417" s="243">
        <f>BD.PD7[[#This Row],[Av.P2 '[%']]]*BD.PD7[[#This Row],[Ppto. Orden Interna '[DOP']]]</f>
        <v>0</v>
      </c>
      <c r="AD417" s="249"/>
      <c r="AE417" s="389"/>
      <c r="AF417" s="243">
        <f>BD.PD7[[#This Row],[Av.P3 '[%']]]*BD.PD7[[#This Row],[Ppto. Orden Interna '[DOP']]]</f>
        <v>0</v>
      </c>
      <c r="AG417" s="243"/>
      <c r="AH417" s="243"/>
      <c r="AI417" s="243">
        <f>BD.PD7[[#This Row],[Av.P2 '[%']]]*BD.PD7[[#This Row],[Ppto. Orden Interna '[DOP']]]</f>
        <v>0</v>
      </c>
      <c r="AJ417" s="243"/>
      <c r="AK417" s="243"/>
      <c r="AL417" s="243">
        <f>BD.PD7[[#This Row],[Av.P2 '[%']]]*BD.PD7[[#This Row],[Ppto. Orden Interna '[DOP']]]</f>
        <v>0</v>
      </c>
      <c r="AM417" s="496">
        <f>BD.PD7[[#This Row],[Pago 3]]+BD.PD7[[#This Row],[Pago 2]]+BD.PD7[[#This Row],[Pago 1]]</f>
        <v>26000</v>
      </c>
      <c r="AN417" s="308" t="s">
        <v>244</v>
      </c>
      <c r="AO417" s="308" t="s">
        <v>245</v>
      </c>
      <c r="AP417" s="308" t="s">
        <v>246</v>
      </c>
      <c r="AQ417" s="308" t="s">
        <v>247</v>
      </c>
      <c r="AR417" s="308">
        <v>594</v>
      </c>
      <c r="AS417" s="308" t="s">
        <v>248</v>
      </c>
      <c r="AT417" s="249" t="s">
        <v>1277</v>
      </c>
      <c r="AU417" s="249" t="s">
        <v>92</v>
      </c>
    </row>
    <row r="418" spans="1:47" ht="27.6" hidden="1" x14ac:dyDescent="0.3">
      <c r="A418" s="174">
        <v>8.06</v>
      </c>
      <c r="B418" s="231"/>
      <c r="C418" s="232" t="str">
        <f>VLOOKUP(BD.PD7[[#This Row],[Pos]],PPto[],3,FALSE)</f>
        <v>8.06 Otros Equipamientos de Tienda</v>
      </c>
      <c r="D418" s="174" t="s">
        <v>23</v>
      </c>
      <c r="E418" s="305" t="str">
        <f>IF(BD.PD7[[#This Row],[.]]="*",VLOOKUP(BD.PD7[[#This Row],[Pos]],Presupuesto!A:H,7,FALSE),"")</f>
        <v/>
      </c>
      <c r="F418" s="507" t="s">
        <v>1269</v>
      </c>
      <c r="G418" s="174" t="s">
        <v>1216</v>
      </c>
      <c r="H418" s="511"/>
      <c r="I418" s="497" t="s">
        <v>1223</v>
      </c>
      <c r="J418" s="382">
        <v>1</v>
      </c>
      <c r="K418" s="174" t="s">
        <v>260</v>
      </c>
      <c r="L418" s="383">
        <f>IF(BD.PD7[[#This Row],[Mon]]="DOP",1,HLOOKUP(BD.PD7[[#This Row],[Mon]],$K$1:$L$2,2,FALSE))</f>
        <v>1</v>
      </c>
      <c r="M418" s="384">
        <v>9600</v>
      </c>
      <c r="N418" s="243">
        <f>BD.PD7[[#This Row],[Cant.]]*BD.PD7[[#This Row],[ Tasa ]]*BD.PD7[[#This Row],[ Precio Und.]]</f>
        <v>9600</v>
      </c>
      <c r="O418" s="386">
        <v>0</v>
      </c>
      <c r="P418" s="243">
        <f>IF(BD.PD7[[#This Row],[Liquid. '[%']]]&lt;&gt;0,(BD.PD7[[#This Row],[Valor Neto '[DOP']]]*BD.PD7[[#This Row],[Liquid. '[%']]])+BD.PD7[[#This Row],[Valor Neto '[DOP']]],BD.PD7[[#This Row],[Valor Neto '[DOP']]])</f>
        <v>9600</v>
      </c>
      <c r="Q418" s="243">
        <f>BD.PD7[[#This Row],[Ppto. Orden Interna '[DOP']]]/HLOOKUP("USD",$K$1:$L$2,2,FALSE)</f>
        <v>147.69230769230768</v>
      </c>
      <c r="R418" s="381" t="s">
        <v>1113</v>
      </c>
      <c r="S418" s="387"/>
      <c r="T418" s="387"/>
      <c r="U418" s="492" t="s">
        <v>542</v>
      </c>
      <c r="V418" s="493">
        <v>801673</v>
      </c>
      <c r="W418" s="494" t="s">
        <v>1271</v>
      </c>
      <c r="X418" s="495">
        <v>21</v>
      </c>
      <c r="Y418" s="388">
        <v>1</v>
      </c>
      <c r="Z418" s="243">
        <f>BD.PD7[[#This Row],[Av.P1 '[%']]]*BD.PD7[[#This Row],[Ppto. Orden Interna '[DOP']]]</f>
        <v>9600</v>
      </c>
      <c r="AA418" s="495"/>
      <c r="AB418" s="388"/>
      <c r="AC418" s="243">
        <f>BD.PD7[[#This Row],[Av.P2 '[%']]]*BD.PD7[[#This Row],[Ppto. Orden Interna '[DOP']]]</f>
        <v>0</v>
      </c>
      <c r="AD418" s="249"/>
      <c r="AE418" s="389"/>
      <c r="AF418" s="243">
        <f>BD.PD7[[#This Row],[Av.P3 '[%']]]*BD.PD7[[#This Row],[Ppto. Orden Interna '[DOP']]]</f>
        <v>0</v>
      </c>
      <c r="AG418" s="243"/>
      <c r="AH418" s="243"/>
      <c r="AI418" s="243">
        <f>BD.PD7[[#This Row],[Av.P2 '[%']]]*BD.PD7[[#This Row],[Ppto. Orden Interna '[DOP']]]</f>
        <v>0</v>
      </c>
      <c r="AJ418" s="243"/>
      <c r="AK418" s="243"/>
      <c r="AL418" s="243">
        <f>BD.PD7[[#This Row],[Av.P2 '[%']]]*BD.PD7[[#This Row],[Ppto. Orden Interna '[DOP']]]</f>
        <v>0</v>
      </c>
      <c r="AM418" s="496">
        <f>BD.PD7[[#This Row],[Pago 3]]+BD.PD7[[#This Row],[Pago 2]]+BD.PD7[[#This Row],[Pago 1]]</f>
        <v>9600</v>
      </c>
      <c r="AN418" s="308" t="s">
        <v>244</v>
      </c>
      <c r="AO418" s="308" t="s">
        <v>245</v>
      </c>
      <c r="AP418" s="308" t="s">
        <v>246</v>
      </c>
      <c r="AQ418" s="308" t="s">
        <v>247</v>
      </c>
      <c r="AR418" s="308">
        <v>594</v>
      </c>
      <c r="AS418" s="308" t="s">
        <v>248</v>
      </c>
      <c r="AT418" s="249" t="s">
        <v>1277</v>
      </c>
      <c r="AU418" s="249" t="s">
        <v>92</v>
      </c>
    </row>
    <row r="419" spans="1:47" hidden="1" x14ac:dyDescent="0.3">
      <c r="A419" s="174">
        <v>8.06</v>
      </c>
      <c r="B419" s="231"/>
      <c r="C419" s="232" t="str">
        <f>VLOOKUP(BD.PD7[[#This Row],[Pos]],PPto[],3,FALSE)</f>
        <v>8.06 Otros Equipamientos de Tienda</v>
      </c>
      <c r="D419" s="174" t="s">
        <v>23</v>
      </c>
      <c r="E419" s="305" t="str">
        <f>IF(BD.PD7[[#This Row],[.]]="*",VLOOKUP(BD.PD7[[#This Row],[Pos]],Presupuesto!A:H,7,FALSE),"")</f>
        <v/>
      </c>
      <c r="F419" s="234" t="s">
        <v>661</v>
      </c>
      <c r="G419" s="174" t="s">
        <v>1216</v>
      </c>
      <c r="H419" s="174"/>
      <c r="I419" s="497" t="s">
        <v>1223</v>
      </c>
      <c r="J419" s="382">
        <v>4</v>
      </c>
      <c r="K419" s="174" t="s">
        <v>260</v>
      </c>
      <c r="L419" s="383">
        <f>IF(BD.PD7[[#This Row],[Mon]]="DOP",1,HLOOKUP(BD.PD7[[#This Row],[Mon]],$K$1:$L$2,2,FALSE))</f>
        <v>1</v>
      </c>
      <c r="M419" s="384">
        <v>317.8</v>
      </c>
      <c r="N419" s="243">
        <f>BD.PD7[[#This Row],[Cant.]]*BD.PD7[[#This Row],[ Tasa ]]*BD.PD7[[#This Row],[ Precio Und.]]</f>
        <v>1271.2</v>
      </c>
      <c r="O419" s="386">
        <v>0</v>
      </c>
      <c r="P419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419" s="243">
        <f>BD.PD7[[#This Row],[Ppto. Orden Interna '[DOP']]]/HLOOKUP("USD",$K$1:$L$2,2,FALSE)</f>
        <v>19.556923076923077</v>
      </c>
      <c r="R419" s="381" t="s">
        <v>662</v>
      </c>
      <c r="S419" s="387"/>
      <c r="T419" s="387"/>
      <c r="U419" s="492" t="s">
        <v>542</v>
      </c>
      <c r="V419" s="493">
        <v>801673</v>
      </c>
      <c r="W419" s="494" t="s">
        <v>658</v>
      </c>
      <c r="X419" s="495">
        <v>21</v>
      </c>
      <c r="Y419" s="388">
        <v>1</v>
      </c>
      <c r="Z419" s="243">
        <f>BD.PD7[[#This Row],[Av.P1 '[%']]]*BD.PD7[[#This Row],[Ppto. Orden Interna '[DOP']]]</f>
        <v>1271.2</v>
      </c>
      <c r="AA419" s="249"/>
      <c r="AB419" s="389"/>
      <c r="AC419" s="243">
        <f>BD.PD7[[#This Row],[Av.P2 '[%']]]*BD.PD7[[#This Row],[Ppto. Orden Interna '[DOP']]]</f>
        <v>0</v>
      </c>
      <c r="AD419" s="249"/>
      <c r="AE419" s="389"/>
      <c r="AF419" s="243">
        <f>BD.PD7[[#This Row],[Av.P3 '[%']]]*BD.PD7[[#This Row],[Ppto. Orden Interna '[DOP']]]</f>
        <v>0</v>
      </c>
      <c r="AG419" s="243"/>
      <c r="AH419" s="243"/>
      <c r="AI419" s="243">
        <f>BD.PD7[[#This Row],[Av.P2 '[%']]]*BD.PD7[[#This Row],[Ppto. Orden Interna '[DOP']]]</f>
        <v>0</v>
      </c>
      <c r="AJ419" s="243"/>
      <c r="AK419" s="243"/>
      <c r="AL419" s="243">
        <f>BD.PD7[[#This Row],[Av.P2 '[%']]]*BD.PD7[[#This Row],[Ppto. Orden Interna '[DOP']]]</f>
        <v>0</v>
      </c>
      <c r="AM419" s="496">
        <f>BD.PD7[[#This Row],[Pago 3]]+BD.PD7[[#This Row],[Pago 2]]+BD.PD7[[#This Row],[Pago 1]]</f>
        <v>1271.2</v>
      </c>
      <c r="AN419" s="308" t="s">
        <v>244</v>
      </c>
      <c r="AO419" s="308" t="s">
        <v>245</v>
      </c>
      <c r="AP419" s="308" t="s">
        <v>246</v>
      </c>
      <c r="AQ419" s="308" t="s">
        <v>247</v>
      </c>
      <c r="AR419" s="308">
        <v>594</v>
      </c>
      <c r="AS419" s="308" t="s">
        <v>248</v>
      </c>
      <c r="AT419" s="249" t="s">
        <v>1277</v>
      </c>
      <c r="AU419" s="249" t="s">
        <v>92</v>
      </c>
    </row>
    <row r="420" spans="1:47" hidden="1" x14ac:dyDescent="0.3">
      <c r="A420" s="174">
        <v>8.06</v>
      </c>
      <c r="B420" s="231"/>
      <c r="C420" s="232" t="str">
        <f>VLOOKUP(BD.PD7[[#This Row],[Pos]],PPto[],3,FALSE)</f>
        <v>8.06 Otros Equipamientos de Tienda</v>
      </c>
      <c r="D420" s="174" t="s">
        <v>23</v>
      </c>
      <c r="E420" s="305" t="str">
        <f>IF(BD.PD7[[#This Row],[.]]="*",VLOOKUP(BD.PD7[[#This Row],[Pos]],Presupuesto!A:H,7,FALSE),"")</f>
        <v/>
      </c>
      <c r="F420" s="234" t="s">
        <v>663</v>
      </c>
      <c r="G420" s="174" t="s">
        <v>1216</v>
      </c>
      <c r="H420" s="174"/>
      <c r="I420" s="497" t="s">
        <v>1223</v>
      </c>
      <c r="J420" s="382">
        <v>6</v>
      </c>
      <c r="K420" s="174" t="s">
        <v>260</v>
      </c>
      <c r="L420" s="383">
        <f>IF(BD.PD7[[#This Row],[Mon]]="DOP",1,HLOOKUP(BD.PD7[[#This Row],[Mon]],$K$1:$L$2,2,FALSE))</f>
        <v>1</v>
      </c>
      <c r="M420" s="384">
        <v>261.02</v>
      </c>
      <c r="N420" s="243">
        <f>BD.PD7[[#This Row],[Cant.]]*BD.PD7[[#This Row],[ Tasa ]]*BD.PD7[[#This Row],[ Precio Und.]]</f>
        <v>1566.12</v>
      </c>
      <c r="O420" s="386">
        <v>0</v>
      </c>
      <c r="P420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420" s="243">
        <f>BD.PD7[[#This Row],[Ppto. Orden Interna '[DOP']]]/HLOOKUP("USD",$K$1:$L$2,2,FALSE)</f>
        <v>24.094153846153844</v>
      </c>
      <c r="R420" s="381" t="s">
        <v>664</v>
      </c>
      <c r="S420" s="387"/>
      <c r="T420" s="387"/>
      <c r="U420" s="492" t="s">
        <v>542</v>
      </c>
      <c r="V420" s="493">
        <v>801673</v>
      </c>
      <c r="W420" s="494" t="s">
        <v>658</v>
      </c>
      <c r="X420" s="495">
        <v>21</v>
      </c>
      <c r="Y420" s="388">
        <v>1</v>
      </c>
      <c r="Z420" s="243">
        <f>BD.PD7[[#This Row],[Av.P1 '[%']]]*BD.PD7[[#This Row],[Ppto. Orden Interna '[DOP']]]</f>
        <v>1566.12</v>
      </c>
      <c r="AA420" s="249"/>
      <c r="AB420" s="389"/>
      <c r="AC420" s="243">
        <f>BD.PD7[[#This Row],[Av.P2 '[%']]]*BD.PD7[[#This Row],[Ppto. Orden Interna '[DOP']]]</f>
        <v>0</v>
      </c>
      <c r="AD420" s="249"/>
      <c r="AE420" s="389"/>
      <c r="AF420" s="243">
        <f>BD.PD7[[#This Row],[Av.P3 '[%']]]*BD.PD7[[#This Row],[Ppto. Orden Interna '[DOP']]]</f>
        <v>0</v>
      </c>
      <c r="AG420" s="243"/>
      <c r="AH420" s="243"/>
      <c r="AI420" s="243">
        <f>BD.PD7[[#This Row],[Av.P2 '[%']]]*BD.PD7[[#This Row],[Ppto. Orden Interna '[DOP']]]</f>
        <v>0</v>
      </c>
      <c r="AJ420" s="243"/>
      <c r="AK420" s="243"/>
      <c r="AL420" s="243">
        <f>BD.PD7[[#This Row],[Av.P2 '[%']]]*BD.PD7[[#This Row],[Ppto. Orden Interna '[DOP']]]</f>
        <v>0</v>
      </c>
      <c r="AM420" s="496">
        <f>BD.PD7[[#This Row],[Pago 3]]+BD.PD7[[#This Row],[Pago 2]]+BD.PD7[[#This Row],[Pago 1]]</f>
        <v>1566.12</v>
      </c>
      <c r="AN420" s="308" t="s">
        <v>244</v>
      </c>
      <c r="AO420" s="308" t="s">
        <v>245</v>
      </c>
      <c r="AP420" s="308" t="s">
        <v>246</v>
      </c>
      <c r="AQ420" s="308" t="s">
        <v>247</v>
      </c>
      <c r="AR420" s="308">
        <v>594</v>
      </c>
      <c r="AS420" s="308" t="s">
        <v>248</v>
      </c>
      <c r="AT420" s="249" t="s">
        <v>1277</v>
      </c>
      <c r="AU420" s="249" t="s">
        <v>92</v>
      </c>
    </row>
    <row r="421" spans="1:47" hidden="1" x14ac:dyDescent="0.3">
      <c r="A421" s="174">
        <v>8.06</v>
      </c>
      <c r="B421" s="231"/>
      <c r="C421" s="232" t="str">
        <f>VLOOKUP(BD.PD7[[#This Row],[Pos]],PPto[],3,FALSE)</f>
        <v>8.06 Otros Equipamientos de Tienda</v>
      </c>
      <c r="D421" s="174" t="s">
        <v>23</v>
      </c>
      <c r="E421" s="305" t="str">
        <f>IF(BD.PD7[[#This Row],[.]]="*",VLOOKUP(BD.PD7[[#This Row],[Pos]],Presupuesto!A:H,7,FALSE),"")</f>
        <v/>
      </c>
      <c r="F421" s="234" t="s">
        <v>665</v>
      </c>
      <c r="G421" s="174" t="s">
        <v>1216</v>
      </c>
      <c r="H421" s="174"/>
      <c r="I421" s="497" t="s">
        <v>1223</v>
      </c>
      <c r="J421" s="382">
        <v>1</v>
      </c>
      <c r="K421" s="174" t="s">
        <v>260</v>
      </c>
      <c r="L421" s="383">
        <f>IF(BD.PD7[[#This Row],[Mon]]="DOP",1,HLOOKUP(BD.PD7[[#This Row],[Mon]],$K$1:$L$2,2,FALSE))</f>
        <v>1</v>
      </c>
      <c r="M421" s="384">
        <v>2210.6999999999998</v>
      </c>
      <c r="N421" s="243">
        <f>BD.PD7[[#This Row],[Cant.]]*BD.PD7[[#This Row],[ Tasa ]]*BD.PD7[[#This Row],[ Precio Und.]]</f>
        <v>2210.6999999999998</v>
      </c>
      <c r="O421" s="386">
        <v>0</v>
      </c>
      <c r="P421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421" s="243">
        <f>BD.PD7[[#This Row],[Ppto. Orden Interna '[DOP']]]/HLOOKUP("USD",$K$1:$L$2,2,FALSE)</f>
        <v>34.010769230769228</v>
      </c>
      <c r="R421" s="381" t="s">
        <v>666</v>
      </c>
      <c r="S421" s="387"/>
      <c r="T421" s="387"/>
      <c r="U421" s="492" t="s">
        <v>542</v>
      </c>
      <c r="V421" s="493">
        <v>801673</v>
      </c>
      <c r="W421" s="494" t="s">
        <v>660</v>
      </c>
      <c r="X421" s="495">
        <v>21</v>
      </c>
      <c r="Y421" s="388">
        <v>1</v>
      </c>
      <c r="Z421" s="243">
        <f>BD.PD7[[#This Row],[Av.P1 '[%']]]*BD.PD7[[#This Row],[Ppto. Orden Interna '[DOP']]]</f>
        <v>2210.6999999999998</v>
      </c>
      <c r="AA421" s="495"/>
      <c r="AB421" s="388"/>
      <c r="AC421" s="243">
        <f>BD.PD7[[#This Row],[Av.P2 '[%']]]*BD.PD7[[#This Row],[Ppto. Orden Interna '[DOP']]]</f>
        <v>0</v>
      </c>
      <c r="AD421" s="249"/>
      <c r="AE421" s="389"/>
      <c r="AF421" s="243">
        <f>BD.PD7[[#This Row],[Av.P3 '[%']]]*BD.PD7[[#This Row],[Ppto. Orden Interna '[DOP']]]</f>
        <v>0</v>
      </c>
      <c r="AG421" s="243"/>
      <c r="AH421" s="243"/>
      <c r="AI421" s="243">
        <f>BD.PD7[[#This Row],[Av.P2 '[%']]]*BD.PD7[[#This Row],[Ppto. Orden Interna '[DOP']]]</f>
        <v>0</v>
      </c>
      <c r="AJ421" s="243"/>
      <c r="AK421" s="243"/>
      <c r="AL421" s="243">
        <f>BD.PD7[[#This Row],[Av.P2 '[%']]]*BD.PD7[[#This Row],[Ppto. Orden Interna '[DOP']]]</f>
        <v>0</v>
      </c>
      <c r="AM421" s="496">
        <f>BD.PD7[[#This Row],[Pago 3]]+BD.PD7[[#This Row],[Pago 2]]+BD.PD7[[#This Row],[Pago 1]]</f>
        <v>2210.6999999999998</v>
      </c>
      <c r="AN421" s="308" t="s">
        <v>244</v>
      </c>
      <c r="AO421" s="308" t="s">
        <v>245</v>
      </c>
      <c r="AP421" s="308" t="s">
        <v>246</v>
      </c>
      <c r="AQ421" s="308" t="s">
        <v>247</v>
      </c>
      <c r="AR421" s="308">
        <v>594</v>
      </c>
      <c r="AS421" s="308" t="s">
        <v>248</v>
      </c>
      <c r="AT421" s="249" t="s">
        <v>1277</v>
      </c>
      <c r="AU421" s="249" t="s">
        <v>92</v>
      </c>
    </row>
    <row r="422" spans="1:47" hidden="1" x14ac:dyDescent="0.3">
      <c r="A422" s="174">
        <v>8.06</v>
      </c>
      <c r="B422" s="231"/>
      <c r="C422" s="232" t="str">
        <f>VLOOKUP(BD.PD7[[#This Row],[Pos]],PPto[],3,FALSE)</f>
        <v>8.06 Otros Equipamientos de Tienda</v>
      </c>
      <c r="D422" s="174" t="s">
        <v>23</v>
      </c>
      <c r="E422" s="305" t="str">
        <f>IF(BD.PD7[[#This Row],[.]]="*",VLOOKUP(BD.PD7[[#This Row],[Pos]],Presupuesto!A:H,7,FALSE),"")</f>
        <v/>
      </c>
      <c r="F422" s="234" t="s">
        <v>667</v>
      </c>
      <c r="G422" s="174" t="s">
        <v>1216</v>
      </c>
      <c r="H422" s="174"/>
      <c r="I422" s="497" t="s">
        <v>1223</v>
      </c>
      <c r="J422" s="382">
        <v>6</v>
      </c>
      <c r="K422" s="174" t="s">
        <v>260</v>
      </c>
      <c r="L422" s="383">
        <f>IF(BD.PD7[[#This Row],[Mon]]="DOP",1,HLOOKUP(BD.PD7[[#This Row],[Mon]],$K$1:$L$2,2,FALSE))</f>
        <v>1</v>
      </c>
      <c r="M422" s="384">
        <v>550</v>
      </c>
      <c r="N422" s="243">
        <f>BD.PD7[[#This Row],[Cant.]]*BD.PD7[[#This Row],[ Tasa ]]*BD.PD7[[#This Row],[ Precio Und.]]</f>
        <v>3300</v>
      </c>
      <c r="O422" s="386">
        <v>0</v>
      </c>
      <c r="P422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422" s="243">
        <f>BD.PD7[[#This Row],[Ppto. Orden Interna '[DOP']]]/HLOOKUP("USD",$K$1:$L$2,2,FALSE)</f>
        <v>50.769230769230766</v>
      </c>
      <c r="R422" s="381" t="s">
        <v>668</v>
      </c>
      <c r="S422" s="387"/>
      <c r="T422" s="387"/>
      <c r="U422" s="492" t="s">
        <v>542</v>
      </c>
      <c r="V422" s="493">
        <v>801673</v>
      </c>
      <c r="W422" s="494" t="s">
        <v>658</v>
      </c>
      <c r="X422" s="495">
        <v>21</v>
      </c>
      <c r="Y422" s="388">
        <v>1</v>
      </c>
      <c r="Z422" s="243">
        <f>BD.PD7[[#This Row],[Av.P1 '[%']]]*BD.PD7[[#This Row],[Ppto. Orden Interna '[DOP']]]</f>
        <v>3300</v>
      </c>
      <c r="AA422" s="249"/>
      <c r="AB422" s="389"/>
      <c r="AC422" s="243">
        <f>BD.PD7[[#This Row],[Av.P2 '[%']]]*BD.PD7[[#This Row],[Ppto. Orden Interna '[DOP']]]</f>
        <v>0</v>
      </c>
      <c r="AD422" s="249"/>
      <c r="AE422" s="389"/>
      <c r="AF422" s="243">
        <f>BD.PD7[[#This Row],[Av.P3 '[%']]]*BD.PD7[[#This Row],[Ppto. Orden Interna '[DOP']]]</f>
        <v>0</v>
      </c>
      <c r="AG422" s="243"/>
      <c r="AH422" s="243"/>
      <c r="AI422" s="243">
        <f>BD.PD7[[#This Row],[Av.P2 '[%']]]*BD.PD7[[#This Row],[Ppto. Orden Interna '[DOP']]]</f>
        <v>0</v>
      </c>
      <c r="AJ422" s="243"/>
      <c r="AK422" s="243"/>
      <c r="AL422" s="243">
        <f>BD.PD7[[#This Row],[Av.P2 '[%']]]*BD.PD7[[#This Row],[Ppto. Orden Interna '[DOP']]]</f>
        <v>0</v>
      </c>
      <c r="AM422" s="496">
        <f>BD.PD7[[#This Row],[Pago 3]]+BD.PD7[[#This Row],[Pago 2]]+BD.PD7[[#This Row],[Pago 1]]</f>
        <v>3300</v>
      </c>
      <c r="AN422" s="308" t="s">
        <v>244</v>
      </c>
      <c r="AO422" s="308" t="s">
        <v>245</v>
      </c>
      <c r="AP422" s="308" t="s">
        <v>246</v>
      </c>
      <c r="AQ422" s="308" t="s">
        <v>247</v>
      </c>
      <c r="AR422" s="308">
        <v>594</v>
      </c>
      <c r="AS422" s="308" t="s">
        <v>248</v>
      </c>
      <c r="AT422" s="249" t="s">
        <v>1277</v>
      </c>
      <c r="AU422" s="249" t="s">
        <v>92</v>
      </c>
    </row>
    <row r="423" spans="1:47" hidden="1" x14ac:dyDescent="0.3">
      <c r="A423" s="174">
        <v>8.06</v>
      </c>
      <c r="B423" s="231"/>
      <c r="C423" s="232" t="str">
        <f>VLOOKUP(BD.PD7[[#This Row],[Pos]],PPto[],3,FALSE)</f>
        <v>8.06 Otros Equipamientos de Tienda</v>
      </c>
      <c r="D423" s="174" t="s">
        <v>23</v>
      </c>
      <c r="E423" s="305" t="str">
        <f>IF(BD.PD7[[#This Row],[.]]="*",VLOOKUP(BD.PD7[[#This Row],[Pos]],Presupuesto!A:H,7,FALSE),"")</f>
        <v/>
      </c>
      <c r="F423" s="234" t="s">
        <v>669</v>
      </c>
      <c r="G423" s="174" t="s">
        <v>1216</v>
      </c>
      <c r="H423" s="174"/>
      <c r="I423" s="497" t="s">
        <v>1223</v>
      </c>
      <c r="J423" s="382">
        <v>11</v>
      </c>
      <c r="K423" s="174" t="s">
        <v>260</v>
      </c>
      <c r="L423" s="383">
        <f>IF(BD.PD7[[#This Row],[Mon]]="DOP",1,HLOOKUP(BD.PD7[[#This Row],[Mon]],$K$1:$L$2,2,FALSE))</f>
        <v>1</v>
      </c>
      <c r="M423" s="384">
        <v>446.23636363636365</v>
      </c>
      <c r="N423" s="243">
        <f>BD.PD7[[#This Row],[Cant.]]*BD.PD7[[#This Row],[ Tasa ]]*BD.PD7[[#This Row],[ Precio Und.]]</f>
        <v>4908.6000000000004</v>
      </c>
      <c r="O423" s="386">
        <v>0</v>
      </c>
      <c r="P423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423" s="243">
        <f>BD.PD7[[#This Row],[Ppto. Orden Interna '[DOP']]]/HLOOKUP("USD",$K$1:$L$2,2,FALSE)</f>
        <v>75.516923076923078</v>
      </c>
      <c r="R423" s="381" t="s">
        <v>670</v>
      </c>
      <c r="S423" s="387"/>
      <c r="T423" s="387"/>
      <c r="U423" s="492" t="s">
        <v>542</v>
      </c>
      <c r="V423" s="493">
        <v>801673</v>
      </c>
      <c r="W423" s="494" t="s">
        <v>671</v>
      </c>
      <c r="X423" s="495">
        <v>21</v>
      </c>
      <c r="Y423" s="388">
        <v>1</v>
      </c>
      <c r="Z423" s="243">
        <f>BD.PD7[[#This Row],[Av.P1 '[%']]]*BD.PD7[[#This Row],[Ppto. Orden Interna '[DOP']]]</f>
        <v>4908.6000000000004</v>
      </c>
      <c r="AA423" s="249"/>
      <c r="AB423" s="389"/>
      <c r="AC423" s="243">
        <f>BD.PD7[[#This Row],[Av.P2 '[%']]]*BD.PD7[[#This Row],[Ppto. Orden Interna '[DOP']]]</f>
        <v>0</v>
      </c>
      <c r="AD423" s="249"/>
      <c r="AE423" s="389"/>
      <c r="AF423" s="243">
        <f>BD.PD7[[#This Row],[Av.P3 '[%']]]*BD.PD7[[#This Row],[Ppto. Orden Interna '[DOP']]]</f>
        <v>0</v>
      </c>
      <c r="AG423" s="243"/>
      <c r="AH423" s="243"/>
      <c r="AI423" s="243">
        <f>BD.PD7[[#This Row],[Av.P2 '[%']]]*BD.PD7[[#This Row],[Ppto. Orden Interna '[DOP']]]</f>
        <v>0</v>
      </c>
      <c r="AJ423" s="243"/>
      <c r="AK423" s="243"/>
      <c r="AL423" s="243">
        <f>BD.PD7[[#This Row],[Av.P2 '[%']]]*BD.PD7[[#This Row],[Ppto. Orden Interna '[DOP']]]</f>
        <v>0</v>
      </c>
      <c r="AM423" s="496">
        <f>BD.PD7[[#This Row],[Pago 3]]+BD.PD7[[#This Row],[Pago 2]]+BD.PD7[[#This Row],[Pago 1]]</f>
        <v>4908.6000000000004</v>
      </c>
      <c r="AN423" s="308" t="s">
        <v>244</v>
      </c>
      <c r="AO423" s="308" t="s">
        <v>245</v>
      </c>
      <c r="AP423" s="308" t="s">
        <v>246</v>
      </c>
      <c r="AQ423" s="308" t="s">
        <v>247</v>
      </c>
      <c r="AR423" s="308">
        <v>594</v>
      </c>
      <c r="AS423" s="308" t="s">
        <v>248</v>
      </c>
      <c r="AT423" s="249" t="s">
        <v>1277</v>
      </c>
      <c r="AU423" s="249" t="s">
        <v>92</v>
      </c>
    </row>
    <row r="424" spans="1:47" hidden="1" x14ac:dyDescent="0.3">
      <c r="A424" s="174">
        <v>8.06</v>
      </c>
      <c r="B424" s="231"/>
      <c r="C424" s="232" t="str">
        <f>VLOOKUP(BD.PD7[[#This Row],[Pos]],PPto[],3,FALSE)</f>
        <v>8.06 Otros Equipamientos de Tienda</v>
      </c>
      <c r="D424" s="174" t="s">
        <v>23</v>
      </c>
      <c r="E424" s="305" t="str">
        <f>IF(BD.PD7[[#This Row],[.]]="*",VLOOKUP(BD.PD7[[#This Row],[Pos]],Presupuesto!A:H,7,FALSE),"")</f>
        <v/>
      </c>
      <c r="F424" s="234" t="s">
        <v>672</v>
      </c>
      <c r="G424" s="174" t="s">
        <v>1216</v>
      </c>
      <c r="H424" s="174"/>
      <c r="I424" s="497" t="s">
        <v>1223</v>
      </c>
      <c r="J424" s="382">
        <v>1</v>
      </c>
      <c r="K424" s="174" t="s">
        <v>260</v>
      </c>
      <c r="L424" s="383">
        <f>IF(BD.PD7[[#This Row],[Mon]]="DOP",1,HLOOKUP(BD.PD7[[#This Row],[Mon]],$K$1:$L$2,2,FALSE))</f>
        <v>1</v>
      </c>
      <c r="M424" s="384">
        <v>5843.88</v>
      </c>
      <c r="N424" s="243">
        <f>BD.PD7[[#This Row],[Cant.]]*BD.PD7[[#This Row],[ Tasa ]]*BD.PD7[[#This Row],[ Precio Und.]]</f>
        <v>5843.88</v>
      </c>
      <c r="O424" s="386">
        <v>0</v>
      </c>
      <c r="P424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424" s="243">
        <f>BD.PD7[[#This Row],[Ppto. Orden Interna '[DOP']]]/HLOOKUP("USD",$K$1:$L$2,2,FALSE)</f>
        <v>89.905846153846156</v>
      </c>
      <c r="R424" s="381" t="s">
        <v>673</v>
      </c>
      <c r="S424" s="387"/>
      <c r="T424" s="387"/>
      <c r="U424" s="492" t="s">
        <v>542</v>
      </c>
      <c r="V424" s="493">
        <v>801673</v>
      </c>
      <c r="W424" s="494" t="s">
        <v>658</v>
      </c>
      <c r="X424" s="495">
        <v>21</v>
      </c>
      <c r="Y424" s="388">
        <v>1</v>
      </c>
      <c r="Z424" s="243">
        <f>BD.PD7[[#This Row],[Av.P1 '[%']]]*BD.PD7[[#This Row],[Ppto. Orden Interna '[DOP']]]</f>
        <v>5843.88</v>
      </c>
      <c r="AA424" s="249"/>
      <c r="AB424" s="389"/>
      <c r="AC424" s="243">
        <f>BD.PD7[[#This Row],[Av.P2 '[%']]]*BD.PD7[[#This Row],[Ppto. Orden Interna '[DOP']]]</f>
        <v>0</v>
      </c>
      <c r="AD424" s="249"/>
      <c r="AE424" s="389"/>
      <c r="AF424" s="243">
        <f>BD.PD7[[#This Row],[Av.P3 '[%']]]*BD.PD7[[#This Row],[Ppto. Orden Interna '[DOP']]]</f>
        <v>0</v>
      </c>
      <c r="AG424" s="243"/>
      <c r="AH424" s="243"/>
      <c r="AI424" s="243">
        <f>BD.PD7[[#This Row],[Av.P2 '[%']]]*BD.PD7[[#This Row],[Ppto. Orden Interna '[DOP']]]</f>
        <v>0</v>
      </c>
      <c r="AJ424" s="243"/>
      <c r="AK424" s="243"/>
      <c r="AL424" s="243">
        <f>BD.PD7[[#This Row],[Av.P2 '[%']]]*BD.PD7[[#This Row],[Ppto. Orden Interna '[DOP']]]</f>
        <v>0</v>
      </c>
      <c r="AM424" s="496">
        <f>BD.PD7[[#This Row],[Pago 3]]+BD.PD7[[#This Row],[Pago 2]]+BD.PD7[[#This Row],[Pago 1]]</f>
        <v>5843.88</v>
      </c>
      <c r="AN424" s="308" t="s">
        <v>244</v>
      </c>
      <c r="AO424" s="308" t="s">
        <v>245</v>
      </c>
      <c r="AP424" s="308" t="s">
        <v>246</v>
      </c>
      <c r="AQ424" s="308" t="s">
        <v>247</v>
      </c>
      <c r="AR424" s="308">
        <v>594</v>
      </c>
      <c r="AS424" s="308" t="s">
        <v>248</v>
      </c>
      <c r="AT424" s="249" t="s">
        <v>1277</v>
      </c>
      <c r="AU424" s="249" t="s">
        <v>92</v>
      </c>
    </row>
    <row r="425" spans="1:47" hidden="1" x14ac:dyDescent="0.3">
      <c r="A425" s="174">
        <v>8.06</v>
      </c>
      <c r="B425" s="231"/>
      <c r="C425" s="232" t="str">
        <f>VLOOKUP(BD.PD7[[#This Row],[Pos]],PPto[],3,FALSE)</f>
        <v>8.06 Otros Equipamientos de Tienda</v>
      </c>
      <c r="D425" s="174" t="s">
        <v>23</v>
      </c>
      <c r="E425" s="305" t="str">
        <f>IF(BD.PD7[[#This Row],[.]]="*",VLOOKUP(BD.PD7[[#This Row],[Pos]],Presupuesto!A:H,7,FALSE),"")</f>
        <v/>
      </c>
      <c r="F425" s="234" t="s">
        <v>674</v>
      </c>
      <c r="G425" s="174" t="s">
        <v>1216</v>
      </c>
      <c r="H425" s="174"/>
      <c r="I425" s="497" t="s">
        <v>1223</v>
      </c>
      <c r="J425" s="382">
        <v>6</v>
      </c>
      <c r="K425" s="174" t="s">
        <v>260</v>
      </c>
      <c r="L425" s="383">
        <f>IF(BD.PD7[[#This Row],[Mon]]="DOP",1,HLOOKUP(BD.PD7[[#This Row],[Mon]],$K$1:$L$2,2,FALSE))</f>
        <v>1</v>
      </c>
      <c r="M425" s="384">
        <v>1400</v>
      </c>
      <c r="N425" s="243">
        <f>BD.PD7[[#This Row],[Cant.]]*BD.PD7[[#This Row],[ Tasa ]]*BD.PD7[[#This Row],[ Precio Und.]]</f>
        <v>8400</v>
      </c>
      <c r="O425" s="386">
        <v>0</v>
      </c>
      <c r="P425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425" s="243">
        <f>BD.PD7[[#This Row],[Ppto. Orden Interna '[DOP']]]/HLOOKUP("USD",$K$1:$L$2,2,FALSE)</f>
        <v>129.23076923076923</v>
      </c>
      <c r="R425" s="381" t="s">
        <v>668</v>
      </c>
      <c r="S425" s="387"/>
      <c r="T425" s="387"/>
      <c r="U425" s="492" t="s">
        <v>542</v>
      </c>
      <c r="V425" s="493">
        <v>801673</v>
      </c>
      <c r="W425" s="494" t="s">
        <v>658</v>
      </c>
      <c r="X425" s="495">
        <v>21</v>
      </c>
      <c r="Y425" s="388">
        <v>1</v>
      </c>
      <c r="Z425" s="243">
        <f>BD.PD7[[#This Row],[Av.P1 '[%']]]*BD.PD7[[#This Row],[Ppto. Orden Interna '[DOP']]]</f>
        <v>8400</v>
      </c>
      <c r="AA425" s="249"/>
      <c r="AB425" s="389"/>
      <c r="AC425" s="243">
        <f>BD.PD7[[#This Row],[Av.P2 '[%']]]*BD.PD7[[#This Row],[Ppto. Orden Interna '[DOP']]]</f>
        <v>0</v>
      </c>
      <c r="AD425" s="249"/>
      <c r="AE425" s="389"/>
      <c r="AF425" s="243">
        <f>BD.PD7[[#This Row],[Av.P3 '[%']]]*BD.PD7[[#This Row],[Ppto. Orden Interna '[DOP']]]</f>
        <v>0</v>
      </c>
      <c r="AG425" s="243"/>
      <c r="AH425" s="243"/>
      <c r="AI425" s="243">
        <f>BD.PD7[[#This Row],[Av.P2 '[%']]]*BD.PD7[[#This Row],[Ppto. Orden Interna '[DOP']]]</f>
        <v>0</v>
      </c>
      <c r="AJ425" s="243"/>
      <c r="AK425" s="243"/>
      <c r="AL425" s="243">
        <f>BD.PD7[[#This Row],[Av.P2 '[%']]]*BD.PD7[[#This Row],[Ppto. Orden Interna '[DOP']]]</f>
        <v>0</v>
      </c>
      <c r="AM425" s="496">
        <f>BD.PD7[[#This Row],[Pago 3]]+BD.PD7[[#This Row],[Pago 2]]+BD.PD7[[#This Row],[Pago 1]]</f>
        <v>8400</v>
      </c>
      <c r="AN425" s="308" t="s">
        <v>244</v>
      </c>
      <c r="AO425" s="308" t="s">
        <v>245</v>
      </c>
      <c r="AP425" s="308" t="s">
        <v>246</v>
      </c>
      <c r="AQ425" s="308" t="s">
        <v>247</v>
      </c>
      <c r="AR425" s="308">
        <v>594</v>
      </c>
      <c r="AS425" s="308" t="s">
        <v>248</v>
      </c>
      <c r="AT425" s="249" t="s">
        <v>1277</v>
      </c>
      <c r="AU425" s="249" t="s">
        <v>92</v>
      </c>
    </row>
    <row r="426" spans="1:47" hidden="1" x14ac:dyDescent="0.3">
      <c r="A426" s="174">
        <v>8.06</v>
      </c>
      <c r="B426" s="231"/>
      <c r="C426" s="232" t="str">
        <f>VLOOKUP(BD.PD7[[#This Row],[Pos]],PPto[],3,FALSE)</f>
        <v>8.06 Otros Equipamientos de Tienda</v>
      </c>
      <c r="D426" s="174" t="s">
        <v>23</v>
      </c>
      <c r="E426" s="305" t="str">
        <f>IF(BD.PD7[[#This Row],[.]]="*",VLOOKUP(BD.PD7[[#This Row],[Pos]],Presupuesto!A:H,7,FALSE),"")</f>
        <v/>
      </c>
      <c r="F426" s="234" t="s">
        <v>675</v>
      </c>
      <c r="G426" s="174" t="s">
        <v>1216</v>
      </c>
      <c r="H426" s="174"/>
      <c r="I426" s="497" t="s">
        <v>1223</v>
      </c>
      <c r="J426" s="382">
        <v>1</v>
      </c>
      <c r="K426" s="174" t="s">
        <v>260</v>
      </c>
      <c r="L426" s="383">
        <f>IF(BD.PD7[[#This Row],[Mon]]="DOP",1,HLOOKUP(BD.PD7[[#This Row],[Mon]],$K$1:$L$2,2,FALSE))</f>
        <v>1</v>
      </c>
      <c r="M426" s="384">
        <v>10000</v>
      </c>
      <c r="N426" s="243">
        <f>BD.PD7[[#This Row],[Cant.]]*BD.PD7[[#This Row],[ Tasa ]]*BD.PD7[[#This Row],[ Precio Und.]]</f>
        <v>10000</v>
      </c>
      <c r="O426" s="386">
        <v>0</v>
      </c>
      <c r="P426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426" s="243">
        <f>BD.PD7[[#This Row],[Ppto. Orden Interna '[DOP']]]/HLOOKUP("USD",$K$1:$L$2,2,FALSE)</f>
        <v>153.84615384615384</v>
      </c>
      <c r="R426" s="381" t="s">
        <v>676</v>
      </c>
      <c r="S426" s="387"/>
      <c r="T426" s="387"/>
      <c r="U426" s="492" t="s">
        <v>542</v>
      </c>
      <c r="V426" s="493">
        <v>801673</v>
      </c>
      <c r="W426" s="494" t="s">
        <v>658</v>
      </c>
      <c r="X426" s="495">
        <v>21</v>
      </c>
      <c r="Y426" s="388">
        <v>1</v>
      </c>
      <c r="Z426" s="243">
        <f>BD.PD7[[#This Row],[Av.P1 '[%']]]*BD.PD7[[#This Row],[Ppto. Orden Interna '[DOP']]]</f>
        <v>10000</v>
      </c>
      <c r="AA426" s="249"/>
      <c r="AB426" s="389"/>
      <c r="AC426" s="243">
        <f>BD.PD7[[#This Row],[Av.P2 '[%']]]*BD.PD7[[#This Row],[Ppto. Orden Interna '[DOP']]]</f>
        <v>0</v>
      </c>
      <c r="AD426" s="249"/>
      <c r="AE426" s="389"/>
      <c r="AF426" s="243">
        <f>BD.PD7[[#This Row],[Av.P3 '[%']]]*BD.PD7[[#This Row],[Ppto. Orden Interna '[DOP']]]</f>
        <v>0</v>
      </c>
      <c r="AG426" s="243"/>
      <c r="AH426" s="243"/>
      <c r="AI426" s="243">
        <f>BD.PD7[[#This Row],[Av.P2 '[%']]]*BD.PD7[[#This Row],[Ppto. Orden Interna '[DOP']]]</f>
        <v>0</v>
      </c>
      <c r="AJ426" s="243"/>
      <c r="AK426" s="243"/>
      <c r="AL426" s="243">
        <f>BD.PD7[[#This Row],[Av.P2 '[%']]]*BD.PD7[[#This Row],[Ppto. Orden Interna '[DOP']]]</f>
        <v>0</v>
      </c>
      <c r="AM426" s="496">
        <f>BD.PD7[[#This Row],[Pago 3]]+BD.PD7[[#This Row],[Pago 2]]+BD.PD7[[#This Row],[Pago 1]]</f>
        <v>10000</v>
      </c>
      <c r="AN426" s="308" t="s">
        <v>244</v>
      </c>
      <c r="AO426" s="308" t="s">
        <v>245</v>
      </c>
      <c r="AP426" s="308" t="s">
        <v>246</v>
      </c>
      <c r="AQ426" s="308" t="s">
        <v>247</v>
      </c>
      <c r="AR426" s="308">
        <v>594</v>
      </c>
      <c r="AS426" s="308" t="s">
        <v>248</v>
      </c>
      <c r="AT426" s="249" t="s">
        <v>1277</v>
      </c>
      <c r="AU426" s="249" t="s">
        <v>92</v>
      </c>
    </row>
    <row r="427" spans="1:47" hidden="1" x14ac:dyDescent="0.3">
      <c r="A427" s="174">
        <v>8.06</v>
      </c>
      <c r="B427" s="231"/>
      <c r="C427" s="232" t="str">
        <f>VLOOKUP(BD.PD7[[#This Row],[Pos]],PPto[],3,FALSE)</f>
        <v>8.06 Otros Equipamientos de Tienda</v>
      </c>
      <c r="D427" s="174" t="s">
        <v>23</v>
      </c>
      <c r="E427" s="305" t="str">
        <f>IF(BD.PD7[[#This Row],[.]]="*",VLOOKUP(BD.PD7[[#This Row],[Pos]],Presupuesto!A:H,7,FALSE),"")</f>
        <v/>
      </c>
      <c r="F427" s="234" t="s">
        <v>677</v>
      </c>
      <c r="G427" s="174" t="s">
        <v>1216</v>
      </c>
      <c r="H427" s="174"/>
      <c r="I427" s="497" t="s">
        <v>1223</v>
      </c>
      <c r="J427" s="382">
        <v>6</v>
      </c>
      <c r="K427" s="174" t="s">
        <v>260</v>
      </c>
      <c r="L427" s="383">
        <f>IF(BD.PD7[[#This Row],[Mon]]="DOP",1,HLOOKUP(BD.PD7[[#This Row],[Mon]],$K$1:$L$2,2,FALSE))</f>
        <v>1</v>
      </c>
      <c r="M427" s="384">
        <v>1845.76</v>
      </c>
      <c r="N427" s="243">
        <f>BD.PD7[[#This Row],[Cant.]]*BD.PD7[[#This Row],[ Tasa ]]*BD.PD7[[#This Row],[ Precio Und.]]</f>
        <v>11074.56</v>
      </c>
      <c r="O427" s="386">
        <v>0</v>
      </c>
      <c r="P427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427" s="243">
        <f>BD.PD7[[#This Row],[Ppto. Orden Interna '[DOP']]]/HLOOKUP("USD",$K$1:$L$2,2,FALSE)</f>
        <v>170.37784615384615</v>
      </c>
      <c r="R427" s="381" t="s">
        <v>664</v>
      </c>
      <c r="S427" s="387"/>
      <c r="T427" s="387"/>
      <c r="U427" s="492" t="s">
        <v>542</v>
      </c>
      <c r="V427" s="493">
        <v>801673</v>
      </c>
      <c r="W427" s="494" t="s">
        <v>658</v>
      </c>
      <c r="X427" s="495">
        <v>21</v>
      </c>
      <c r="Y427" s="388">
        <v>1</v>
      </c>
      <c r="Z427" s="243">
        <f>BD.PD7[[#This Row],[Av.P1 '[%']]]*BD.PD7[[#This Row],[Ppto. Orden Interna '[DOP']]]</f>
        <v>11074.56</v>
      </c>
      <c r="AA427" s="249"/>
      <c r="AB427" s="389"/>
      <c r="AC427" s="243">
        <f>BD.PD7[[#This Row],[Av.P2 '[%']]]*BD.PD7[[#This Row],[Ppto. Orden Interna '[DOP']]]</f>
        <v>0</v>
      </c>
      <c r="AD427" s="249"/>
      <c r="AE427" s="389"/>
      <c r="AF427" s="243">
        <f>BD.PD7[[#This Row],[Av.P3 '[%']]]*BD.PD7[[#This Row],[Ppto. Orden Interna '[DOP']]]</f>
        <v>0</v>
      </c>
      <c r="AG427" s="243"/>
      <c r="AH427" s="243"/>
      <c r="AI427" s="243">
        <f>BD.PD7[[#This Row],[Av.P2 '[%']]]*BD.PD7[[#This Row],[Ppto. Orden Interna '[DOP']]]</f>
        <v>0</v>
      </c>
      <c r="AJ427" s="243"/>
      <c r="AK427" s="243"/>
      <c r="AL427" s="243">
        <f>BD.PD7[[#This Row],[Av.P2 '[%']]]*BD.PD7[[#This Row],[Ppto. Orden Interna '[DOP']]]</f>
        <v>0</v>
      </c>
      <c r="AM427" s="496">
        <f>BD.PD7[[#This Row],[Pago 3]]+BD.PD7[[#This Row],[Pago 2]]+BD.PD7[[#This Row],[Pago 1]]</f>
        <v>11074.56</v>
      </c>
      <c r="AN427" s="308" t="s">
        <v>244</v>
      </c>
      <c r="AO427" s="308" t="s">
        <v>245</v>
      </c>
      <c r="AP427" s="308" t="s">
        <v>246</v>
      </c>
      <c r="AQ427" s="308" t="s">
        <v>247</v>
      </c>
      <c r="AR427" s="308">
        <v>594</v>
      </c>
      <c r="AS427" s="308" t="s">
        <v>248</v>
      </c>
      <c r="AT427" s="249" t="s">
        <v>1277</v>
      </c>
      <c r="AU427" s="249" t="s">
        <v>92</v>
      </c>
    </row>
    <row r="428" spans="1:47" hidden="1" x14ac:dyDescent="0.3">
      <c r="A428" s="174">
        <v>8.06</v>
      </c>
      <c r="B428" s="231"/>
      <c r="C428" s="232" t="str">
        <f>VLOOKUP(BD.PD7[[#This Row],[Pos]],PPto[],3,FALSE)</f>
        <v>8.06 Otros Equipamientos de Tienda</v>
      </c>
      <c r="D428" s="174" t="s">
        <v>23</v>
      </c>
      <c r="E428" s="305" t="str">
        <f>IF(BD.PD7[[#This Row],[.]]="*",VLOOKUP(BD.PD7[[#This Row],[Pos]],Presupuesto!A:H,7,FALSE),"")</f>
        <v/>
      </c>
      <c r="F428" s="234" t="s">
        <v>678</v>
      </c>
      <c r="G428" s="174" t="s">
        <v>1216</v>
      </c>
      <c r="H428" s="174"/>
      <c r="I428" s="497" t="s">
        <v>1223</v>
      </c>
      <c r="J428" s="382">
        <v>6</v>
      </c>
      <c r="K428" s="174" t="s">
        <v>260</v>
      </c>
      <c r="L428" s="383">
        <f>IF(BD.PD7[[#This Row],[Mon]]="DOP",1,HLOOKUP(BD.PD7[[#This Row],[Mon]],$K$1:$L$2,2,FALSE))</f>
        <v>1</v>
      </c>
      <c r="M428" s="384">
        <v>2300</v>
      </c>
      <c r="N428" s="243">
        <f>BD.PD7[[#This Row],[Cant.]]*BD.PD7[[#This Row],[ Tasa ]]*BD.PD7[[#This Row],[ Precio Und.]]</f>
        <v>13800</v>
      </c>
      <c r="O428" s="386">
        <v>0</v>
      </c>
      <c r="P428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428" s="243">
        <f>BD.PD7[[#This Row],[Ppto. Orden Interna '[DOP']]]/HLOOKUP("USD",$K$1:$L$2,2,FALSE)</f>
        <v>212.30769230769232</v>
      </c>
      <c r="R428" s="381" t="s">
        <v>679</v>
      </c>
      <c r="S428" s="387"/>
      <c r="T428" s="387"/>
      <c r="U428" s="492" t="s">
        <v>542</v>
      </c>
      <c r="V428" s="493">
        <v>801673</v>
      </c>
      <c r="W428" s="494" t="s">
        <v>658</v>
      </c>
      <c r="X428" s="495">
        <v>21</v>
      </c>
      <c r="Y428" s="388">
        <v>1</v>
      </c>
      <c r="Z428" s="243">
        <f>BD.PD7[[#This Row],[Av.P1 '[%']]]*BD.PD7[[#This Row],[Ppto. Orden Interna '[DOP']]]</f>
        <v>13800</v>
      </c>
      <c r="AA428" s="249"/>
      <c r="AB428" s="389"/>
      <c r="AC428" s="243">
        <f>BD.PD7[[#This Row],[Av.P2 '[%']]]*BD.PD7[[#This Row],[Ppto. Orden Interna '[DOP']]]</f>
        <v>0</v>
      </c>
      <c r="AD428" s="249"/>
      <c r="AE428" s="389"/>
      <c r="AF428" s="243">
        <f>BD.PD7[[#This Row],[Av.P3 '[%']]]*BD.PD7[[#This Row],[Ppto. Orden Interna '[DOP']]]</f>
        <v>0</v>
      </c>
      <c r="AG428" s="243"/>
      <c r="AH428" s="243"/>
      <c r="AI428" s="243">
        <f>BD.PD7[[#This Row],[Av.P2 '[%']]]*BD.PD7[[#This Row],[Ppto. Orden Interna '[DOP']]]</f>
        <v>0</v>
      </c>
      <c r="AJ428" s="243"/>
      <c r="AK428" s="243"/>
      <c r="AL428" s="243">
        <f>BD.PD7[[#This Row],[Av.P2 '[%']]]*BD.PD7[[#This Row],[Ppto. Orden Interna '[DOP']]]</f>
        <v>0</v>
      </c>
      <c r="AM428" s="496">
        <f>BD.PD7[[#This Row],[Pago 3]]+BD.PD7[[#This Row],[Pago 2]]+BD.PD7[[#This Row],[Pago 1]]</f>
        <v>13800</v>
      </c>
      <c r="AN428" s="308" t="s">
        <v>244</v>
      </c>
      <c r="AO428" s="308" t="s">
        <v>245</v>
      </c>
      <c r="AP428" s="308" t="s">
        <v>246</v>
      </c>
      <c r="AQ428" s="308" t="s">
        <v>247</v>
      </c>
      <c r="AR428" s="308">
        <v>594</v>
      </c>
      <c r="AS428" s="308" t="s">
        <v>248</v>
      </c>
      <c r="AT428" s="249" t="s">
        <v>1277</v>
      </c>
      <c r="AU428" s="249" t="s">
        <v>92</v>
      </c>
    </row>
    <row r="429" spans="1:47" hidden="1" x14ac:dyDescent="0.3">
      <c r="A429" s="174">
        <v>8.06</v>
      </c>
      <c r="B429" s="231"/>
      <c r="C429" s="232" t="str">
        <f>VLOOKUP(BD.PD7[[#This Row],[Pos]],PPto[],3,FALSE)</f>
        <v>8.06 Otros Equipamientos de Tienda</v>
      </c>
      <c r="D429" s="174" t="s">
        <v>23</v>
      </c>
      <c r="E429" s="305" t="str">
        <f>IF(BD.PD7[[#This Row],[.]]="*",VLOOKUP(BD.PD7[[#This Row],[Pos]],Presupuesto!A:H,7,FALSE),"")</f>
        <v/>
      </c>
      <c r="F429" s="234" t="s">
        <v>680</v>
      </c>
      <c r="G429" s="174" t="s">
        <v>1216</v>
      </c>
      <c r="H429" s="174"/>
      <c r="I429" s="497" t="s">
        <v>1223</v>
      </c>
      <c r="J429" s="382">
        <v>2</v>
      </c>
      <c r="K429" s="174" t="s">
        <v>260</v>
      </c>
      <c r="L429" s="383">
        <f>IF(BD.PD7[[#This Row],[Mon]]="DOP",1,HLOOKUP(BD.PD7[[#This Row],[Mon]],$K$1:$L$2,2,FALSE))</f>
        <v>1</v>
      </c>
      <c r="M429" s="384">
        <v>7240.68</v>
      </c>
      <c r="N429" s="243">
        <f>BD.PD7[[#This Row],[Cant.]]*BD.PD7[[#This Row],[ Tasa ]]*BD.PD7[[#This Row],[ Precio Und.]]</f>
        <v>14481.36</v>
      </c>
      <c r="O429" s="386">
        <v>0</v>
      </c>
      <c r="P429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429" s="243">
        <f>BD.PD7[[#This Row],[Ppto. Orden Interna '[DOP']]]/HLOOKUP("USD",$K$1:$L$2,2,FALSE)</f>
        <v>222.79015384615386</v>
      </c>
      <c r="R429" s="381" t="s">
        <v>679</v>
      </c>
      <c r="S429" s="387"/>
      <c r="T429" s="387"/>
      <c r="U429" s="492" t="s">
        <v>542</v>
      </c>
      <c r="V429" s="493">
        <v>801673</v>
      </c>
      <c r="W429" s="494" t="s">
        <v>658</v>
      </c>
      <c r="X429" s="495">
        <v>21</v>
      </c>
      <c r="Y429" s="388">
        <v>1</v>
      </c>
      <c r="Z429" s="243">
        <f>BD.PD7[[#This Row],[Av.P1 '[%']]]*BD.PD7[[#This Row],[Ppto. Orden Interna '[DOP']]]</f>
        <v>14481.36</v>
      </c>
      <c r="AA429" s="249"/>
      <c r="AB429" s="389"/>
      <c r="AC429" s="243">
        <f>BD.PD7[[#This Row],[Av.P2 '[%']]]*BD.PD7[[#This Row],[Ppto. Orden Interna '[DOP']]]</f>
        <v>0</v>
      </c>
      <c r="AD429" s="249"/>
      <c r="AE429" s="389"/>
      <c r="AF429" s="243">
        <f>BD.PD7[[#This Row],[Av.P3 '[%']]]*BD.PD7[[#This Row],[Ppto. Orden Interna '[DOP']]]</f>
        <v>0</v>
      </c>
      <c r="AG429" s="243"/>
      <c r="AH429" s="243"/>
      <c r="AI429" s="243">
        <f>BD.PD7[[#This Row],[Av.P2 '[%']]]*BD.PD7[[#This Row],[Ppto. Orden Interna '[DOP']]]</f>
        <v>0</v>
      </c>
      <c r="AJ429" s="243"/>
      <c r="AK429" s="243"/>
      <c r="AL429" s="243">
        <f>BD.PD7[[#This Row],[Av.P2 '[%']]]*BD.PD7[[#This Row],[Ppto. Orden Interna '[DOP']]]</f>
        <v>0</v>
      </c>
      <c r="AM429" s="496">
        <f>BD.PD7[[#This Row],[Pago 3]]+BD.PD7[[#This Row],[Pago 2]]+BD.PD7[[#This Row],[Pago 1]]</f>
        <v>14481.36</v>
      </c>
      <c r="AN429" s="308" t="s">
        <v>244</v>
      </c>
      <c r="AO429" s="308" t="s">
        <v>245</v>
      </c>
      <c r="AP429" s="308" t="s">
        <v>246</v>
      </c>
      <c r="AQ429" s="308" t="s">
        <v>247</v>
      </c>
      <c r="AR429" s="308">
        <v>594</v>
      </c>
      <c r="AS429" s="308" t="s">
        <v>248</v>
      </c>
      <c r="AT429" s="249" t="s">
        <v>1277</v>
      </c>
      <c r="AU429" s="249" t="s">
        <v>92</v>
      </c>
    </row>
    <row r="430" spans="1:47" hidden="1" x14ac:dyDescent="0.3">
      <c r="A430" s="174">
        <v>8.06</v>
      </c>
      <c r="B430" s="231"/>
      <c r="C430" s="232" t="str">
        <f>VLOOKUP(BD.PD7[[#This Row],[Pos]],PPto[],3,FALSE)</f>
        <v>8.06 Otros Equipamientos de Tienda</v>
      </c>
      <c r="D430" s="174" t="s">
        <v>23</v>
      </c>
      <c r="E430" s="305" t="str">
        <f>IF(BD.PD7[[#This Row],[.]]="*",VLOOKUP(BD.PD7[[#This Row],[Pos]],Presupuesto!A:H,7,FALSE),"")</f>
        <v/>
      </c>
      <c r="F430" s="234" t="s">
        <v>681</v>
      </c>
      <c r="G430" s="174" t="s">
        <v>1216</v>
      </c>
      <c r="H430" s="174"/>
      <c r="I430" s="497" t="s">
        <v>1223</v>
      </c>
      <c r="J430" s="382">
        <v>25</v>
      </c>
      <c r="K430" s="174" t="s">
        <v>260</v>
      </c>
      <c r="L430" s="383">
        <f>IF(BD.PD7[[#This Row],[Mon]]="DOP",1,HLOOKUP(BD.PD7[[#This Row],[Mon]],$K$1:$L$2,2,FALSE))</f>
        <v>1</v>
      </c>
      <c r="M430" s="384">
        <v>612.78839999999991</v>
      </c>
      <c r="N430" s="243">
        <f>BD.PD7[[#This Row],[Cant.]]*BD.PD7[[#This Row],[ Tasa ]]*BD.PD7[[#This Row],[ Precio Und.]]</f>
        <v>15319.709999999997</v>
      </c>
      <c r="O430" s="386">
        <v>0</v>
      </c>
      <c r="P430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430" s="243">
        <f>BD.PD7[[#This Row],[Ppto. Orden Interna '[DOP']]]/HLOOKUP("USD",$K$1:$L$2,2,FALSE)</f>
        <v>235.68784615384612</v>
      </c>
      <c r="R430" s="381" t="s">
        <v>682</v>
      </c>
      <c r="S430" s="387"/>
      <c r="T430" s="387"/>
      <c r="U430" s="492" t="s">
        <v>542</v>
      </c>
      <c r="V430" s="493">
        <v>801673</v>
      </c>
      <c r="W430" s="494" t="s">
        <v>279</v>
      </c>
      <c r="X430" s="495">
        <v>21</v>
      </c>
      <c r="Y430" s="388">
        <v>1</v>
      </c>
      <c r="Z430" s="243">
        <f>BD.PD7[[#This Row],[Av.P1 '[%']]]*BD.PD7[[#This Row],[Ppto. Orden Interna '[DOP']]]</f>
        <v>15319.709999999997</v>
      </c>
      <c r="AA430" s="249"/>
      <c r="AB430" s="389"/>
      <c r="AC430" s="243">
        <f>BD.PD7[[#This Row],[Av.P2 '[%']]]*BD.PD7[[#This Row],[Ppto. Orden Interna '[DOP']]]</f>
        <v>0</v>
      </c>
      <c r="AD430" s="249"/>
      <c r="AE430" s="389"/>
      <c r="AF430" s="243">
        <f>BD.PD7[[#This Row],[Av.P3 '[%']]]*BD.PD7[[#This Row],[Ppto. Orden Interna '[DOP']]]</f>
        <v>0</v>
      </c>
      <c r="AG430" s="243"/>
      <c r="AH430" s="243"/>
      <c r="AI430" s="243">
        <f>BD.PD7[[#This Row],[Av.P2 '[%']]]*BD.PD7[[#This Row],[Ppto. Orden Interna '[DOP']]]</f>
        <v>0</v>
      </c>
      <c r="AJ430" s="243"/>
      <c r="AK430" s="243"/>
      <c r="AL430" s="243">
        <f>BD.PD7[[#This Row],[Av.P2 '[%']]]*BD.PD7[[#This Row],[Ppto. Orden Interna '[DOP']]]</f>
        <v>0</v>
      </c>
      <c r="AM430" s="496">
        <f>BD.PD7[[#This Row],[Pago 3]]+BD.PD7[[#This Row],[Pago 2]]+BD.PD7[[#This Row],[Pago 1]]</f>
        <v>15319.709999999997</v>
      </c>
      <c r="AN430" s="308" t="s">
        <v>244</v>
      </c>
      <c r="AO430" s="308" t="s">
        <v>245</v>
      </c>
      <c r="AP430" s="308" t="s">
        <v>246</v>
      </c>
      <c r="AQ430" s="308" t="s">
        <v>247</v>
      </c>
      <c r="AR430" s="308">
        <v>594</v>
      </c>
      <c r="AS430" s="308" t="s">
        <v>248</v>
      </c>
      <c r="AT430" s="249" t="s">
        <v>1277</v>
      </c>
      <c r="AU430" s="249" t="s">
        <v>92</v>
      </c>
    </row>
    <row r="431" spans="1:47" hidden="1" x14ac:dyDescent="0.3">
      <c r="A431" s="174">
        <v>8.06</v>
      </c>
      <c r="B431" s="231"/>
      <c r="C431" s="232" t="str">
        <f>VLOOKUP(BD.PD7[[#This Row],[Pos]],PPto[],3,FALSE)</f>
        <v>8.06 Otros Equipamientos de Tienda</v>
      </c>
      <c r="D431" s="174" t="s">
        <v>23</v>
      </c>
      <c r="E431" s="305" t="str">
        <f>IF(BD.PD7[[#This Row],[.]]="*",VLOOKUP(BD.PD7[[#This Row],[Pos]],Presupuesto!A:H,7,FALSE),"")</f>
        <v/>
      </c>
      <c r="F431" s="506" t="s">
        <v>683</v>
      </c>
      <c r="G431" s="174" t="s">
        <v>1216</v>
      </c>
      <c r="H431" s="174"/>
      <c r="I431" s="497" t="s">
        <v>1223</v>
      </c>
      <c r="J431" s="382">
        <v>1</v>
      </c>
      <c r="K431" s="174" t="s">
        <v>260</v>
      </c>
      <c r="L431" s="383">
        <f>IF(BD.PD7[[#This Row],[Mon]]="DOP",1,HLOOKUP(BD.PD7[[#This Row],[Mon]],$K$1:$L$2,2,FALSE))</f>
        <v>1</v>
      </c>
      <c r="M431" s="384">
        <v>17000</v>
      </c>
      <c r="N431" s="243">
        <f>BD.PD7[[#This Row],[Cant.]]*BD.PD7[[#This Row],[ Tasa ]]*BD.PD7[[#This Row],[ Precio Und.]]</f>
        <v>17000</v>
      </c>
      <c r="O431" s="386">
        <v>0</v>
      </c>
      <c r="P431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431" s="243">
        <f>BD.PD7[[#This Row],[Ppto. Orden Interna '[DOP']]]/HLOOKUP("USD",$K$1:$L$2,2,FALSE)</f>
        <v>261.53846153846155</v>
      </c>
      <c r="R431" s="381" t="s">
        <v>684</v>
      </c>
      <c r="S431" s="387"/>
      <c r="T431" s="387"/>
      <c r="U431" s="492" t="s">
        <v>542</v>
      </c>
      <c r="V431" s="493">
        <v>801673</v>
      </c>
      <c r="W431" s="494" t="s">
        <v>537</v>
      </c>
      <c r="X431" s="495">
        <v>21</v>
      </c>
      <c r="Y431" s="388">
        <v>1</v>
      </c>
      <c r="Z431" s="243">
        <f>BD.PD7[[#This Row],[Av.P1 '[%']]]*BD.PD7[[#This Row],[Ppto. Orden Interna '[DOP']]]</f>
        <v>17000</v>
      </c>
      <c r="AA431" s="249"/>
      <c r="AB431" s="389"/>
      <c r="AC431" s="243">
        <f>BD.PD7[[#This Row],[Av.P2 '[%']]]*BD.PD7[[#This Row],[Ppto. Orden Interna '[DOP']]]</f>
        <v>0</v>
      </c>
      <c r="AD431" s="249"/>
      <c r="AE431" s="389"/>
      <c r="AF431" s="243">
        <f>BD.PD7[[#This Row],[Av.P3 '[%']]]*BD.PD7[[#This Row],[Ppto. Orden Interna '[DOP']]]</f>
        <v>0</v>
      </c>
      <c r="AG431" s="243"/>
      <c r="AH431" s="243"/>
      <c r="AI431" s="243">
        <f>BD.PD7[[#This Row],[Av.P2 '[%']]]*BD.PD7[[#This Row],[Ppto. Orden Interna '[DOP']]]</f>
        <v>0</v>
      </c>
      <c r="AJ431" s="243"/>
      <c r="AK431" s="243"/>
      <c r="AL431" s="243">
        <f>BD.PD7[[#This Row],[Av.P2 '[%']]]*BD.PD7[[#This Row],[Ppto. Orden Interna '[DOP']]]</f>
        <v>0</v>
      </c>
      <c r="AM431" s="496">
        <f>BD.PD7[[#This Row],[Pago 3]]+BD.PD7[[#This Row],[Pago 2]]+BD.PD7[[#This Row],[Pago 1]]</f>
        <v>17000</v>
      </c>
      <c r="AN431" s="308" t="s">
        <v>244</v>
      </c>
      <c r="AO431" s="308" t="s">
        <v>245</v>
      </c>
      <c r="AP431" s="308" t="s">
        <v>246</v>
      </c>
      <c r="AQ431" s="308" t="s">
        <v>247</v>
      </c>
      <c r="AR431" s="308">
        <v>594</v>
      </c>
      <c r="AS431" s="308" t="s">
        <v>248</v>
      </c>
      <c r="AT431" s="249" t="s">
        <v>1277</v>
      </c>
      <c r="AU431" s="249" t="s">
        <v>92</v>
      </c>
    </row>
    <row r="432" spans="1:47" hidden="1" x14ac:dyDescent="0.3">
      <c r="A432" s="174">
        <v>8.06</v>
      </c>
      <c r="B432" s="231"/>
      <c r="C432" s="232" t="str">
        <f>VLOOKUP(BD.PD7[[#This Row],[Pos]],PPto[],3,FALSE)</f>
        <v>8.06 Otros Equipamientos de Tienda</v>
      </c>
      <c r="D432" s="174" t="s">
        <v>23</v>
      </c>
      <c r="E432" s="305" t="str">
        <f>IF(BD.PD7[[#This Row],[.]]="*",VLOOKUP(BD.PD7[[#This Row],[Pos]],Presupuesto!A:H,7,FALSE),"")</f>
        <v/>
      </c>
      <c r="F432" s="234" t="s">
        <v>685</v>
      </c>
      <c r="G432" s="174" t="s">
        <v>1216</v>
      </c>
      <c r="H432" s="174"/>
      <c r="I432" s="497" t="s">
        <v>1223</v>
      </c>
      <c r="J432" s="382">
        <v>1</v>
      </c>
      <c r="K432" s="174" t="s">
        <v>260</v>
      </c>
      <c r="L432" s="383">
        <f>IF(BD.PD7[[#This Row],[Mon]]="DOP",1,HLOOKUP(BD.PD7[[#This Row],[Mon]],$K$1:$L$2,2,FALSE))</f>
        <v>1</v>
      </c>
      <c r="M432" s="384">
        <v>17490.68</v>
      </c>
      <c r="N432" s="243">
        <f>BD.PD7[[#This Row],[Cant.]]*BD.PD7[[#This Row],[ Tasa ]]*BD.PD7[[#This Row],[ Precio Und.]]</f>
        <v>17490.68</v>
      </c>
      <c r="O432" s="386">
        <v>0</v>
      </c>
      <c r="P432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432" s="243">
        <f>BD.PD7[[#This Row],[Ppto. Orden Interna '[DOP']]]/HLOOKUP("USD",$K$1:$L$2,2,FALSE)</f>
        <v>269.08738461538462</v>
      </c>
      <c r="R432" s="381" t="s">
        <v>686</v>
      </c>
      <c r="S432" s="387"/>
      <c r="T432" s="387"/>
      <c r="U432" s="492" t="s">
        <v>542</v>
      </c>
      <c r="V432" s="493">
        <v>801673</v>
      </c>
      <c r="W432" s="494" t="s">
        <v>687</v>
      </c>
      <c r="X432" s="495">
        <v>21</v>
      </c>
      <c r="Y432" s="388">
        <v>1</v>
      </c>
      <c r="Z432" s="243">
        <f>BD.PD7[[#This Row],[Av.P1 '[%']]]*BD.PD7[[#This Row],[Ppto. Orden Interna '[DOP']]]</f>
        <v>17490.68</v>
      </c>
      <c r="AA432" s="249"/>
      <c r="AB432" s="389"/>
      <c r="AC432" s="243">
        <f>BD.PD7[[#This Row],[Av.P2 '[%']]]*BD.PD7[[#This Row],[Ppto. Orden Interna '[DOP']]]</f>
        <v>0</v>
      </c>
      <c r="AD432" s="249"/>
      <c r="AE432" s="389"/>
      <c r="AF432" s="243">
        <f>BD.PD7[[#This Row],[Av.P3 '[%']]]*BD.PD7[[#This Row],[Ppto. Orden Interna '[DOP']]]</f>
        <v>0</v>
      </c>
      <c r="AG432" s="243"/>
      <c r="AH432" s="243"/>
      <c r="AI432" s="243">
        <f>BD.PD7[[#This Row],[Av.P2 '[%']]]*BD.PD7[[#This Row],[Ppto. Orden Interna '[DOP']]]</f>
        <v>0</v>
      </c>
      <c r="AJ432" s="243"/>
      <c r="AK432" s="243"/>
      <c r="AL432" s="243">
        <f>BD.PD7[[#This Row],[Av.P2 '[%']]]*BD.PD7[[#This Row],[Ppto. Orden Interna '[DOP']]]</f>
        <v>0</v>
      </c>
      <c r="AM432" s="496">
        <f>BD.PD7[[#This Row],[Pago 3]]+BD.PD7[[#This Row],[Pago 2]]+BD.PD7[[#This Row],[Pago 1]]</f>
        <v>17490.68</v>
      </c>
      <c r="AN432" s="308" t="s">
        <v>244</v>
      </c>
      <c r="AO432" s="308" t="s">
        <v>245</v>
      </c>
      <c r="AP432" s="308" t="s">
        <v>246</v>
      </c>
      <c r="AQ432" s="308" t="s">
        <v>247</v>
      </c>
      <c r="AR432" s="308">
        <v>594</v>
      </c>
      <c r="AS432" s="308" t="s">
        <v>248</v>
      </c>
      <c r="AT432" s="249" t="s">
        <v>1277</v>
      </c>
      <c r="AU432" s="249" t="s">
        <v>92</v>
      </c>
    </row>
    <row r="433" spans="1:47" hidden="1" x14ac:dyDescent="0.3">
      <c r="A433" s="174">
        <v>8.06</v>
      </c>
      <c r="B433" s="231"/>
      <c r="C433" s="232" t="str">
        <f>VLOOKUP(BD.PD7[[#This Row],[Pos]],PPto[],3,FALSE)</f>
        <v>8.06 Otros Equipamientos de Tienda</v>
      </c>
      <c r="D433" s="174" t="s">
        <v>23</v>
      </c>
      <c r="E433" s="305" t="str">
        <f>IF(BD.PD7[[#This Row],[.]]="*",VLOOKUP(BD.PD7[[#This Row],[Pos]],Presupuesto!A:H,7,FALSE),"")</f>
        <v/>
      </c>
      <c r="F433" s="234" t="s">
        <v>688</v>
      </c>
      <c r="G433" s="174" t="s">
        <v>1216</v>
      </c>
      <c r="H433" s="174"/>
      <c r="I433" s="497" t="s">
        <v>1223</v>
      </c>
      <c r="J433" s="382">
        <v>1</v>
      </c>
      <c r="K433" s="174" t="s">
        <v>260</v>
      </c>
      <c r="L433" s="383">
        <f>IF(BD.PD7[[#This Row],[Mon]]="DOP",1,HLOOKUP(BD.PD7[[#This Row],[Mon]],$K$1:$L$2,2,FALSE))</f>
        <v>1</v>
      </c>
      <c r="M433" s="384">
        <v>17773.189999999999</v>
      </c>
      <c r="N433" s="243">
        <f>BD.PD7[[#This Row],[Cant.]]*BD.PD7[[#This Row],[ Tasa ]]*BD.PD7[[#This Row],[ Precio Und.]]</f>
        <v>17773.189999999999</v>
      </c>
      <c r="O433" s="386">
        <v>0</v>
      </c>
      <c r="P433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433" s="243">
        <f>BD.PD7[[#This Row],[Ppto. Orden Interna '[DOP']]]/HLOOKUP("USD",$K$1:$L$2,2,FALSE)</f>
        <v>273.4336923076923</v>
      </c>
      <c r="R433" s="381" t="s">
        <v>689</v>
      </c>
      <c r="S433" s="387"/>
      <c r="T433" s="387"/>
      <c r="U433" s="492" t="s">
        <v>542</v>
      </c>
      <c r="V433" s="493">
        <v>801673</v>
      </c>
      <c r="W433" s="494" t="s">
        <v>660</v>
      </c>
      <c r="X433" s="495">
        <v>21</v>
      </c>
      <c r="Y433" s="388">
        <v>1</v>
      </c>
      <c r="Z433" s="243">
        <f>BD.PD7[[#This Row],[Av.P1 '[%']]]*BD.PD7[[#This Row],[Ppto. Orden Interna '[DOP']]]</f>
        <v>17773.189999999999</v>
      </c>
      <c r="AA433" s="495"/>
      <c r="AB433" s="388"/>
      <c r="AC433" s="243">
        <f>BD.PD7[[#This Row],[Av.P2 '[%']]]*BD.PD7[[#This Row],[Ppto. Orden Interna '[DOP']]]</f>
        <v>0</v>
      </c>
      <c r="AD433" s="249"/>
      <c r="AE433" s="389"/>
      <c r="AF433" s="243">
        <f>BD.PD7[[#This Row],[Av.P3 '[%']]]*BD.PD7[[#This Row],[Ppto. Orden Interna '[DOP']]]</f>
        <v>0</v>
      </c>
      <c r="AG433" s="243"/>
      <c r="AH433" s="243"/>
      <c r="AI433" s="243">
        <f>BD.PD7[[#This Row],[Av.P2 '[%']]]*BD.PD7[[#This Row],[Ppto. Orden Interna '[DOP']]]</f>
        <v>0</v>
      </c>
      <c r="AJ433" s="243"/>
      <c r="AK433" s="243"/>
      <c r="AL433" s="243">
        <f>BD.PD7[[#This Row],[Av.P2 '[%']]]*BD.PD7[[#This Row],[Ppto. Orden Interna '[DOP']]]</f>
        <v>0</v>
      </c>
      <c r="AM433" s="496">
        <f>BD.PD7[[#This Row],[Pago 3]]+BD.PD7[[#This Row],[Pago 2]]+BD.PD7[[#This Row],[Pago 1]]</f>
        <v>17773.189999999999</v>
      </c>
      <c r="AN433" s="308" t="s">
        <v>244</v>
      </c>
      <c r="AO433" s="308" t="s">
        <v>245</v>
      </c>
      <c r="AP433" s="308" t="s">
        <v>246</v>
      </c>
      <c r="AQ433" s="308" t="s">
        <v>247</v>
      </c>
      <c r="AR433" s="308">
        <v>594</v>
      </c>
      <c r="AS433" s="308" t="s">
        <v>248</v>
      </c>
      <c r="AT433" s="249" t="s">
        <v>1277</v>
      </c>
      <c r="AU433" s="249" t="s">
        <v>92</v>
      </c>
    </row>
    <row r="434" spans="1:47" hidden="1" x14ac:dyDescent="0.3">
      <c r="A434" s="174">
        <v>8.06</v>
      </c>
      <c r="B434" s="231"/>
      <c r="C434" s="232" t="str">
        <f>VLOOKUP(BD.PD7[[#This Row],[Pos]],PPto[],3,FALSE)</f>
        <v>8.06 Otros Equipamientos de Tienda</v>
      </c>
      <c r="D434" s="174" t="s">
        <v>23</v>
      </c>
      <c r="E434" s="305" t="str">
        <f>IF(BD.PD7[[#This Row],[.]]="*",VLOOKUP(BD.PD7[[#This Row],[Pos]],Presupuesto!A:H,7,FALSE),"")</f>
        <v/>
      </c>
      <c r="F434" s="234" t="s">
        <v>690</v>
      </c>
      <c r="G434" s="174" t="s">
        <v>1216</v>
      </c>
      <c r="H434" s="174"/>
      <c r="I434" s="497" t="s">
        <v>1223</v>
      </c>
      <c r="J434" s="382">
        <v>12</v>
      </c>
      <c r="K434" s="174" t="s">
        <v>260</v>
      </c>
      <c r="L434" s="383">
        <f>IF(BD.PD7[[#This Row],[Mon]]="DOP",1,HLOOKUP(BD.PD7[[#This Row],[Mon]],$K$1:$L$2,2,FALSE))</f>
        <v>1</v>
      </c>
      <c r="M434" s="384">
        <v>1772.9475</v>
      </c>
      <c r="N434" s="243">
        <f>BD.PD7[[#This Row],[Cant.]]*BD.PD7[[#This Row],[ Tasa ]]*BD.PD7[[#This Row],[ Precio Und.]]</f>
        <v>21275.37</v>
      </c>
      <c r="O434" s="386">
        <v>0</v>
      </c>
      <c r="P434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434" s="243">
        <f>BD.PD7[[#This Row],[Ppto. Orden Interna '[DOP']]]/HLOOKUP("USD",$K$1:$L$2,2,FALSE)</f>
        <v>327.31338461538462</v>
      </c>
      <c r="R434" s="381" t="s">
        <v>691</v>
      </c>
      <c r="S434" s="387"/>
      <c r="T434" s="387"/>
      <c r="U434" s="492" t="s">
        <v>542</v>
      </c>
      <c r="V434" s="493">
        <v>801673</v>
      </c>
      <c r="W434" s="494" t="s">
        <v>692</v>
      </c>
      <c r="X434" s="495">
        <v>21</v>
      </c>
      <c r="Y434" s="388">
        <v>1</v>
      </c>
      <c r="Z434" s="243">
        <f>BD.PD7[[#This Row],[Av.P1 '[%']]]*BD.PD7[[#This Row],[Ppto. Orden Interna '[DOP']]]</f>
        <v>21275.37</v>
      </c>
      <c r="AA434" s="249"/>
      <c r="AB434" s="389"/>
      <c r="AC434" s="243">
        <f>BD.PD7[[#This Row],[Av.P2 '[%']]]*BD.PD7[[#This Row],[Ppto. Orden Interna '[DOP']]]</f>
        <v>0</v>
      </c>
      <c r="AD434" s="249"/>
      <c r="AE434" s="389"/>
      <c r="AF434" s="243">
        <f>BD.PD7[[#This Row],[Av.P3 '[%']]]*BD.PD7[[#This Row],[Ppto. Orden Interna '[DOP']]]</f>
        <v>0</v>
      </c>
      <c r="AG434" s="243"/>
      <c r="AH434" s="243"/>
      <c r="AI434" s="243">
        <f>BD.PD7[[#This Row],[Av.P2 '[%']]]*BD.PD7[[#This Row],[Ppto. Orden Interna '[DOP']]]</f>
        <v>0</v>
      </c>
      <c r="AJ434" s="243"/>
      <c r="AK434" s="243"/>
      <c r="AL434" s="243">
        <f>BD.PD7[[#This Row],[Av.P2 '[%']]]*BD.PD7[[#This Row],[Ppto. Orden Interna '[DOP']]]</f>
        <v>0</v>
      </c>
      <c r="AM434" s="496">
        <f>BD.PD7[[#This Row],[Pago 3]]+BD.PD7[[#This Row],[Pago 2]]+BD.PD7[[#This Row],[Pago 1]]</f>
        <v>21275.37</v>
      </c>
      <c r="AN434" s="308" t="s">
        <v>244</v>
      </c>
      <c r="AO434" s="308" t="s">
        <v>245</v>
      </c>
      <c r="AP434" s="308" t="s">
        <v>246</v>
      </c>
      <c r="AQ434" s="308" t="s">
        <v>247</v>
      </c>
      <c r="AR434" s="308">
        <v>594</v>
      </c>
      <c r="AS434" s="308" t="s">
        <v>248</v>
      </c>
      <c r="AT434" s="249" t="s">
        <v>1277</v>
      </c>
      <c r="AU434" s="249" t="s">
        <v>92</v>
      </c>
    </row>
    <row r="435" spans="1:47" hidden="1" x14ac:dyDescent="0.3">
      <c r="A435" s="174">
        <v>8.06</v>
      </c>
      <c r="B435" s="231"/>
      <c r="C435" s="232" t="str">
        <f>VLOOKUP(BD.PD7[[#This Row],[Pos]],PPto[],3,FALSE)</f>
        <v>8.06 Otros Equipamientos de Tienda</v>
      </c>
      <c r="D435" s="174" t="s">
        <v>23</v>
      </c>
      <c r="E435" s="305" t="str">
        <f>IF(BD.PD7[[#This Row],[.]]="*",VLOOKUP(BD.PD7[[#This Row],[Pos]],Presupuesto!A:H,7,FALSE),"")</f>
        <v/>
      </c>
      <c r="F435" s="501" t="s">
        <v>693</v>
      </c>
      <c r="G435" s="174" t="s">
        <v>1216</v>
      </c>
      <c r="H435" s="174"/>
      <c r="I435" s="497" t="s">
        <v>1223</v>
      </c>
      <c r="J435" s="382">
        <v>1</v>
      </c>
      <c r="K435" s="174" t="s">
        <v>260</v>
      </c>
      <c r="L435" s="383">
        <f>IF(BD.PD7[[#This Row],[Mon]]="DOP",1,HLOOKUP(BD.PD7[[#This Row],[Mon]],$K$1:$L$2,2,FALSE))</f>
        <v>1</v>
      </c>
      <c r="M435" s="384">
        <v>22000</v>
      </c>
      <c r="N435" s="243">
        <f>BD.PD7[[#This Row],[Cant.]]*BD.PD7[[#This Row],[ Tasa ]]*BD.PD7[[#This Row],[ Precio Und.]]</f>
        <v>22000</v>
      </c>
      <c r="O435" s="386">
        <v>0</v>
      </c>
      <c r="P435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435" s="243">
        <f>BD.PD7[[#This Row],[Ppto. Orden Interna '[DOP']]]/HLOOKUP("USD",$K$1:$L$2,2,FALSE)</f>
        <v>338.46153846153845</v>
      </c>
      <c r="R435" s="381" t="s">
        <v>694</v>
      </c>
      <c r="S435" s="387"/>
      <c r="T435" s="387"/>
      <c r="U435" s="492" t="s">
        <v>542</v>
      </c>
      <c r="V435" s="493">
        <v>801673</v>
      </c>
      <c r="W435" s="494" t="s">
        <v>439</v>
      </c>
      <c r="X435" s="495">
        <v>21</v>
      </c>
      <c r="Y435" s="388">
        <v>1</v>
      </c>
      <c r="Z435" s="243">
        <f>BD.PD7[[#This Row],[Av.P1 '[%']]]*BD.PD7[[#This Row],[Ppto. Orden Interna '[DOP']]]</f>
        <v>22000</v>
      </c>
      <c r="AA435" s="249"/>
      <c r="AB435" s="389"/>
      <c r="AC435" s="243">
        <f>BD.PD7[[#This Row],[Av.P2 '[%']]]*BD.PD7[[#This Row],[Ppto. Orden Interna '[DOP']]]</f>
        <v>0</v>
      </c>
      <c r="AD435" s="249"/>
      <c r="AE435" s="389"/>
      <c r="AF435" s="243">
        <f>BD.PD7[[#This Row],[Av.P3 '[%']]]*BD.PD7[[#This Row],[Ppto. Orden Interna '[DOP']]]</f>
        <v>0</v>
      </c>
      <c r="AG435" s="243"/>
      <c r="AH435" s="243"/>
      <c r="AI435" s="243">
        <f>BD.PD7[[#This Row],[Av.P2 '[%']]]*BD.PD7[[#This Row],[Ppto. Orden Interna '[DOP']]]</f>
        <v>0</v>
      </c>
      <c r="AJ435" s="243"/>
      <c r="AK435" s="243"/>
      <c r="AL435" s="243">
        <f>BD.PD7[[#This Row],[Av.P2 '[%']]]*BD.PD7[[#This Row],[Ppto. Orden Interna '[DOP']]]</f>
        <v>0</v>
      </c>
      <c r="AM435" s="496">
        <f>BD.PD7[[#This Row],[Pago 3]]+BD.PD7[[#This Row],[Pago 2]]+BD.PD7[[#This Row],[Pago 1]]</f>
        <v>22000</v>
      </c>
      <c r="AN435" s="308" t="s">
        <v>244</v>
      </c>
      <c r="AO435" s="308" t="s">
        <v>245</v>
      </c>
      <c r="AP435" s="308" t="s">
        <v>246</v>
      </c>
      <c r="AQ435" s="308" t="s">
        <v>247</v>
      </c>
      <c r="AR435" s="308">
        <v>594</v>
      </c>
      <c r="AS435" s="308" t="s">
        <v>248</v>
      </c>
      <c r="AT435" s="249" t="s">
        <v>1277</v>
      </c>
      <c r="AU435" s="249" t="s">
        <v>92</v>
      </c>
    </row>
    <row r="436" spans="1:47" hidden="1" x14ac:dyDescent="0.3">
      <c r="A436" s="174">
        <v>8.06</v>
      </c>
      <c r="B436" s="231"/>
      <c r="C436" s="232" t="str">
        <f>VLOOKUP(BD.PD7[[#This Row],[Pos]],PPto[],3,FALSE)</f>
        <v>8.06 Otros Equipamientos de Tienda</v>
      </c>
      <c r="D436" s="174" t="s">
        <v>23</v>
      </c>
      <c r="E436" s="305" t="str">
        <f>IF(BD.PD7[[#This Row],[.]]="*",VLOOKUP(BD.PD7[[#This Row],[Pos]],Presupuesto!A:H,7,FALSE),"")</f>
        <v/>
      </c>
      <c r="F436" s="234" t="s">
        <v>695</v>
      </c>
      <c r="G436" s="174" t="s">
        <v>1216</v>
      </c>
      <c r="H436" s="174"/>
      <c r="I436" s="497" t="s">
        <v>1223</v>
      </c>
      <c r="J436" s="382">
        <v>2</v>
      </c>
      <c r="K436" s="174" t="s">
        <v>260</v>
      </c>
      <c r="L436" s="383">
        <f>IF(BD.PD7[[#This Row],[Mon]]="DOP",1,HLOOKUP(BD.PD7[[#This Row],[Mon]],$K$1:$L$2,2,FALSE))</f>
        <v>1</v>
      </c>
      <c r="M436" s="384">
        <v>15319.49</v>
      </c>
      <c r="N436" s="243">
        <f>BD.PD7[[#This Row],[Cant.]]*BD.PD7[[#This Row],[ Tasa ]]*BD.PD7[[#This Row],[ Precio Und.]]</f>
        <v>30638.98</v>
      </c>
      <c r="O436" s="386">
        <v>0</v>
      </c>
      <c r="P436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436" s="243">
        <f>BD.PD7[[#This Row],[Ppto. Orden Interna '[DOP']]]/HLOOKUP("USD",$K$1:$L$2,2,FALSE)</f>
        <v>471.36892307692307</v>
      </c>
      <c r="R436" s="381" t="s">
        <v>679</v>
      </c>
      <c r="S436" s="387"/>
      <c r="T436" s="387"/>
      <c r="U436" s="492" t="s">
        <v>542</v>
      </c>
      <c r="V436" s="493">
        <v>801673</v>
      </c>
      <c r="W436" s="494" t="s">
        <v>658</v>
      </c>
      <c r="X436" s="495">
        <v>21</v>
      </c>
      <c r="Y436" s="388">
        <v>1</v>
      </c>
      <c r="Z436" s="243">
        <f>BD.PD7[[#This Row],[Av.P1 '[%']]]*BD.PD7[[#This Row],[Ppto. Orden Interna '[DOP']]]</f>
        <v>30638.98</v>
      </c>
      <c r="AA436" s="249"/>
      <c r="AB436" s="389"/>
      <c r="AC436" s="243">
        <f>BD.PD7[[#This Row],[Av.P2 '[%']]]*BD.PD7[[#This Row],[Ppto. Orden Interna '[DOP']]]</f>
        <v>0</v>
      </c>
      <c r="AD436" s="249"/>
      <c r="AE436" s="389"/>
      <c r="AF436" s="243">
        <f>BD.PD7[[#This Row],[Av.P3 '[%']]]*BD.PD7[[#This Row],[Ppto. Orden Interna '[DOP']]]</f>
        <v>0</v>
      </c>
      <c r="AG436" s="243"/>
      <c r="AH436" s="243"/>
      <c r="AI436" s="243">
        <f>BD.PD7[[#This Row],[Av.P2 '[%']]]*BD.PD7[[#This Row],[Ppto. Orden Interna '[DOP']]]</f>
        <v>0</v>
      </c>
      <c r="AJ436" s="243"/>
      <c r="AK436" s="243"/>
      <c r="AL436" s="243">
        <f>BD.PD7[[#This Row],[Av.P2 '[%']]]*BD.PD7[[#This Row],[Ppto. Orden Interna '[DOP']]]</f>
        <v>0</v>
      </c>
      <c r="AM436" s="496">
        <f>BD.PD7[[#This Row],[Pago 3]]+BD.PD7[[#This Row],[Pago 2]]+BD.PD7[[#This Row],[Pago 1]]</f>
        <v>30638.98</v>
      </c>
      <c r="AN436" s="308" t="s">
        <v>244</v>
      </c>
      <c r="AO436" s="308" t="s">
        <v>245</v>
      </c>
      <c r="AP436" s="308" t="s">
        <v>246</v>
      </c>
      <c r="AQ436" s="308" t="s">
        <v>247</v>
      </c>
      <c r="AR436" s="308">
        <v>594</v>
      </c>
      <c r="AS436" s="308" t="s">
        <v>248</v>
      </c>
      <c r="AT436" s="249" t="s">
        <v>1277</v>
      </c>
      <c r="AU436" s="249" t="s">
        <v>92</v>
      </c>
    </row>
    <row r="437" spans="1:47" hidden="1" x14ac:dyDescent="0.3">
      <c r="A437" s="174">
        <v>8.06</v>
      </c>
      <c r="B437" s="231"/>
      <c r="C437" s="232" t="str">
        <f>VLOOKUP(BD.PD7[[#This Row],[Pos]],PPto[],3,FALSE)</f>
        <v>8.06 Otros Equipamientos de Tienda</v>
      </c>
      <c r="D437" s="174" t="s">
        <v>23</v>
      </c>
      <c r="E437" s="305" t="str">
        <f>IF(BD.PD7[[#This Row],[.]]="*",VLOOKUP(BD.PD7[[#This Row],[Pos]],Presupuesto!A:H,7,FALSE),"")</f>
        <v/>
      </c>
      <c r="F437" s="234" t="s">
        <v>696</v>
      </c>
      <c r="G437" s="174" t="s">
        <v>1216</v>
      </c>
      <c r="H437" s="174"/>
      <c r="I437" s="497" t="s">
        <v>1223</v>
      </c>
      <c r="J437" s="382">
        <v>2</v>
      </c>
      <c r="K437" s="174" t="s">
        <v>260</v>
      </c>
      <c r="L437" s="383">
        <f>IF(BD.PD7[[#This Row],[Mon]]="DOP",1,HLOOKUP(BD.PD7[[#This Row],[Mon]],$K$1:$L$2,2,FALSE))</f>
        <v>1</v>
      </c>
      <c r="M437" s="384">
        <v>16711.86</v>
      </c>
      <c r="N437" s="243">
        <f>BD.PD7[[#This Row],[Cant.]]*BD.PD7[[#This Row],[ Tasa ]]*BD.PD7[[#This Row],[ Precio Und.]]</f>
        <v>33423.72</v>
      </c>
      <c r="O437" s="386">
        <v>0</v>
      </c>
      <c r="P437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437" s="243">
        <f>BD.PD7[[#This Row],[Ppto. Orden Interna '[DOP']]]/HLOOKUP("USD",$K$1:$L$2,2,FALSE)</f>
        <v>514.21107692307692</v>
      </c>
      <c r="R437" s="381" t="s">
        <v>679</v>
      </c>
      <c r="S437" s="387"/>
      <c r="T437" s="387"/>
      <c r="U437" s="492" t="s">
        <v>542</v>
      </c>
      <c r="V437" s="493">
        <v>801673</v>
      </c>
      <c r="W437" s="494" t="s">
        <v>658</v>
      </c>
      <c r="X437" s="495">
        <v>21</v>
      </c>
      <c r="Y437" s="388">
        <v>1</v>
      </c>
      <c r="Z437" s="243">
        <f>BD.PD7[[#This Row],[Av.P1 '[%']]]*BD.PD7[[#This Row],[Ppto. Orden Interna '[DOP']]]</f>
        <v>33423.72</v>
      </c>
      <c r="AA437" s="249"/>
      <c r="AB437" s="389"/>
      <c r="AC437" s="243">
        <f>BD.PD7[[#This Row],[Av.P2 '[%']]]*BD.PD7[[#This Row],[Ppto. Orden Interna '[DOP']]]</f>
        <v>0</v>
      </c>
      <c r="AD437" s="249"/>
      <c r="AE437" s="389"/>
      <c r="AF437" s="243">
        <f>BD.PD7[[#This Row],[Av.P3 '[%']]]*BD.PD7[[#This Row],[Ppto. Orden Interna '[DOP']]]</f>
        <v>0</v>
      </c>
      <c r="AG437" s="243"/>
      <c r="AH437" s="243"/>
      <c r="AI437" s="243">
        <f>BD.PD7[[#This Row],[Av.P2 '[%']]]*BD.PD7[[#This Row],[Ppto. Orden Interna '[DOP']]]</f>
        <v>0</v>
      </c>
      <c r="AJ437" s="243"/>
      <c r="AK437" s="243"/>
      <c r="AL437" s="243">
        <f>BD.PD7[[#This Row],[Av.P2 '[%']]]*BD.PD7[[#This Row],[Ppto. Orden Interna '[DOP']]]</f>
        <v>0</v>
      </c>
      <c r="AM437" s="496">
        <f>BD.PD7[[#This Row],[Pago 3]]+BD.PD7[[#This Row],[Pago 2]]+BD.PD7[[#This Row],[Pago 1]]</f>
        <v>33423.72</v>
      </c>
      <c r="AN437" s="308" t="s">
        <v>244</v>
      </c>
      <c r="AO437" s="308" t="s">
        <v>245</v>
      </c>
      <c r="AP437" s="308" t="s">
        <v>246</v>
      </c>
      <c r="AQ437" s="308" t="s">
        <v>247</v>
      </c>
      <c r="AR437" s="308">
        <v>594</v>
      </c>
      <c r="AS437" s="308" t="s">
        <v>248</v>
      </c>
      <c r="AT437" s="249" t="s">
        <v>1277</v>
      </c>
      <c r="AU437" s="249" t="s">
        <v>92</v>
      </c>
    </row>
    <row r="438" spans="1:47" hidden="1" x14ac:dyDescent="0.3">
      <c r="A438" s="174">
        <v>8.06</v>
      </c>
      <c r="B438" s="231"/>
      <c r="C438" s="232" t="str">
        <f>VLOOKUP(BD.PD7[[#This Row],[Pos]],PPto[],3,FALSE)</f>
        <v>8.06 Otros Equipamientos de Tienda</v>
      </c>
      <c r="D438" s="174" t="s">
        <v>23</v>
      </c>
      <c r="E438" s="305" t="str">
        <f>IF(BD.PD7[[#This Row],[.]]="*",VLOOKUP(BD.PD7[[#This Row],[Pos]],Presupuesto!A:H,7,FALSE),"")</f>
        <v/>
      </c>
      <c r="F438" s="506" t="s">
        <v>697</v>
      </c>
      <c r="G438" s="174" t="s">
        <v>1216</v>
      </c>
      <c r="H438" s="174"/>
      <c r="I438" s="497" t="s">
        <v>1223</v>
      </c>
      <c r="J438" s="382">
        <v>1</v>
      </c>
      <c r="K438" s="174" t="s">
        <v>260</v>
      </c>
      <c r="L438" s="383">
        <f>IF(BD.PD7[[#This Row],[Mon]]="DOP",1,HLOOKUP(BD.PD7[[#This Row],[Mon]],$K$1:$L$2,2,FALSE))</f>
        <v>1</v>
      </c>
      <c r="M438" s="384">
        <v>35857.22</v>
      </c>
      <c r="N438" s="243">
        <f>BD.PD7[[#This Row],[Cant.]]*BD.PD7[[#This Row],[ Tasa ]]*BD.PD7[[#This Row],[ Precio Und.]]</f>
        <v>35857.22</v>
      </c>
      <c r="O438" s="386">
        <v>0</v>
      </c>
      <c r="P438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438" s="243">
        <f>BD.PD7[[#This Row],[Ppto. Orden Interna '[DOP']]]/HLOOKUP("USD",$K$1:$L$2,2,FALSE)</f>
        <v>551.64953846153844</v>
      </c>
      <c r="R438" s="381" t="s">
        <v>643</v>
      </c>
      <c r="S438" s="387"/>
      <c r="T438" s="387"/>
      <c r="U438" s="492" t="s">
        <v>542</v>
      </c>
      <c r="V438" s="493">
        <v>801673</v>
      </c>
      <c r="W438" s="494" t="s">
        <v>337</v>
      </c>
      <c r="X438" s="495">
        <v>18</v>
      </c>
      <c r="Y438" s="388">
        <v>0.7</v>
      </c>
      <c r="Z438" s="243">
        <f>BD.PD7[[#This Row],[Av.P1 '[%']]]*BD.PD7[[#This Row],[Ppto. Orden Interna '[DOP']]]</f>
        <v>25100.054</v>
      </c>
      <c r="AA438" s="495">
        <v>20</v>
      </c>
      <c r="AB438" s="388">
        <v>0.3</v>
      </c>
      <c r="AC438" s="243">
        <f>BD.PD7[[#This Row],[Av.P2 '[%']]]*BD.PD7[[#This Row],[Ppto. Orden Interna '[DOP']]]</f>
        <v>10757.165999999999</v>
      </c>
      <c r="AD438" s="249"/>
      <c r="AE438" s="389"/>
      <c r="AF438" s="243">
        <f>BD.PD7[[#This Row],[Av.P3 '[%']]]*BD.PD7[[#This Row],[Ppto. Orden Interna '[DOP']]]</f>
        <v>0</v>
      </c>
      <c r="AG438" s="243"/>
      <c r="AH438" s="243"/>
      <c r="AI438" s="243">
        <f>BD.PD7[[#This Row],[Av.P2 '[%']]]*BD.PD7[[#This Row],[Ppto. Orden Interna '[DOP']]]</f>
        <v>10757.165999999999</v>
      </c>
      <c r="AJ438" s="243"/>
      <c r="AK438" s="243"/>
      <c r="AL438" s="243">
        <f>BD.PD7[[#This Row],[Av.P2 '[%']]]*BD.PD7[[#This Row],[Ppto. Orden Interna '[DOP']]]</f>
        <v>10757.165999999999</v>
      </c>
      <c r="AM438" s="496">
        <f>BD.PD7[[#This Row],[Pago 3]]+BD.PD7[[#This Row],[Pago 2]]+BD.PD7[[#This Row],[Pago 1]]</f>
        <v>35857.22</v>
      </c>
      <c r="AN438" s="308" t="s">
        <v>244</v>
      </c>
      <c r="AO438" s="308" t="s">
        <v>245</v>
      </c>
      <c r="AP438" s="308" t="s">
        <v>246</v>
      </c>
      <c r="AQ438" s="308" t="s">
        <v>247</v>
      </c>
      <c r="AR438" s="308">
        <v>594</v>
      </c>
      <c r="AS438" s="308" t="s">
        <v>248</v>
      </c>
      <c r="AT438" s="249" t="s">
        <v>1277</v>
      </c>
      <c r="AU438" s="249" t="s">
        <v>92</v>
      </c>
    </row>
    <row r="439" spans="1:47" hidden="1" x14ac:dyDescent="0.3">
      <c r="A439" s="174">
        <v>8.06</v>
      </c>
      <c r="B439" s="231"/>
      <c r="C439" s="232" t="str">
        <f>VLOOKUP(BD.PD7[[#This Row],[Pos]],PPto[],3,FALSE)</f>
        <v>8.06 Otros Equipamientos de Tienda</v>
      </c>
      <c r="D439" s="174" t="s">
        <v>23</v>
      </c>
      <c r="E439" s="305" t="str">
        <f>IF(BD.PD7[[#This Row],[.]]="*",VLOOKUP(BD.PD7[[#This Row],[Pos]],Presupuesto!A:H,7,FALSE),"")</f>
        <v/>
      </c>
      <c r="F439" s="234" t="s">
        <v>698</v>
      </c>
      <c r="G439" s="174" t="s">
        <v>1216</v>
      </c>
      <c r="H439" s="174"/>
      <c r="I439" s="497" t="s">
        <v>1223</v>
      </c>
      <c r="J439" s="382">
        <v>2</v>
      </c>
      <c r="K439" s="174" t="s">
        <v>260</v>
      </c>
      <c r="L439" s="383">
        <f>IF(BD.PD7[[#This Row],[Mon]]="DOP",1,HLOOKUP(BD.PD7[[#This Row],[Mon]],$K$1:$L$2,2,FALSE))</f>
        <v>1</v>
      </c>
      <c r="M439" s="384">
        <v>18000</v>
      </c>
      <c r="N439" s="243">
        <f>BD.PD7[[#This Row],[Cant.]]*BD.PD7[[#This Row],[ Tasa ]]*BD.PD7[[#This Row],[ Precio Und.]]</f>
        <v>36000</v>
      </c>
      <c r="O439" s="386">
        <v>0</v>
      </c>
      <c r="P439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439" s="243">
        <f>BD.PD7[[#This Row],[Ppto. Orden Interna '[DOP']]]/HLOOKUP("USD",$K$1:$L$2,2,FALSE)</f>
        <v>553.84615384615381</v>
      </c>
      <c r="R439" s="381" t="s">
        <v>668</v>
      </c>
      <c r="S439" s="387"/>
      <c r="T439" s="387"/>
      <c r="U439" s="492" t="s">
        <v>542</v>
      </c>
      <c r="V439" s="493">
        <v>801673</v>
      </c>
      <c r="W439" s="494" t="s">
        <v>658</v>
      </c>
      <c r="X439" s="495">
        <v>21</v>
      </c>
      <c r="Y439" s="388">
        <v>1</v>
      </c>
      <c r="Z439" s="243">
        <f>BD.PD7[[#This Row],[Av.P1 '[%']]]*BD.PD7[[#This Row],[Ppto. Orden Interna '[DOP']]]</f>
        <v>36000</v>
      </c>
      <c r="AA439" s="249"/>
      <c r="AB439" s="389"/>
      <c r="AC439" s="243">
        <f>BD.PD7[[#This Row],[Av.P2 '[%']]]*BD.PD7[[#This Row],[Ppto. Orden Interna '[DOP']]]</f>
        <v>0</v>
      </c>
      <c r="AD439" s="249"/>
      <c r="AE439" s="389"/>
      <c r="AF439" s="243">
        <f>BD.PD7[[#This Row],[Av.P3 '[%']]]*BD.PD7[[#This Row],[Ppto. Orden Interna '[DOP']]]</f>
        <v>0</v>
      </c>
      <c r="AG439" s="243"/>
      <c r="AH439" s="243"/>
      <c r="AI439" s="243">
        <f>BD.PD7[[#This Row],[Av.P2 '[%']]]*BD.PD7[[#This Row],[Ppto. Orden Interna '[DOP']]]</f>
        <v>0</v>
      </c>
      <c r="AJ439" s="243"/>
      <c r="AK439" s="243"/>
      <c r="AL439" s="243">
        <f>BD.PD7[[#This Row],[Av.P2 '[%']]]*BD.PD7[[#This Row],[Ppto. Orden Interna '[DOP']]]</f>
        <v>0</v>
      </c>
      <c r="AM439" s="496">
        <f>BD.PD7[[#This Row],[Pago 3]]+BD.PD7[[#This Row],[Pago 2]]+BD.PD7[[#This Row],[Pago 1]]</f>
        <v>36000</v>
      </c>
      <c r="AN439" s="308" t="s">
        <v>244</v>
      </c>
      <c r="AO439" s="308" t="s">
        <v>245</v>
      </c>
      <c r="AP439" s="308" t="s">
        <v>246</v>
      </c>
      <c r="AQ439" s="308" t="s">
        <v>247</v>
      </c>
      <c r="AR439" s="308">
        <v>594</v>
      </c>
      <c r="AS439" s="308" t="s">
        <v>248</v>
      </c>
      <c r="AT439" s="249" t="s">
        <v>1277</v>
      </c>
      <c r="AU439" s="249" t="s">
        <v>92</v>
      </c>
    </row>
    <row r="440" spans="1:47" hidden="1" x14ac:dyDescent="0.3">
      <c r="A440" s="174">
        <v>8.06</v>
      </c>
      <c r="B440" s="231"/>
      <c r="C440" s="232" t="str">
        <f>VLOOKUP(BD.PD7[[#This Row],[Pos]],PPto[],3,FALSE)</f>
        <v>8.06 Otros Equipamientos de Tienda</v>
      </c>
      <c r="D440" s="174" t="s">
        <v>23</v>
      </c>
      <c r="E440" s="305" t="str">
        <f>IF(BD.PD7[[#This Row],[.]]="*",VLOOKUP(BD.PD7[[#This Row],[Pos]],Presupuesto!A:H,7,FALSE),"")</f>
        <v/>
      </c>
      <c r="F440" s="234" t="s">
        <v>699</v>
      </c>
      <c r="G440" s="174" t="s">
        <v>1216</v>
      </c>
      <c r="H440" s="174"/>
      <c r="I440" s="497" t="s">
        <v>1223</v>
      </c>
      <c r="J440" s="382">
        <v>1</v>
      </c>
      <c r="K440" s="174" t="s">
        <v>260</v>
      </c>
      <c r="L440" s="383">
        <f>IF(BD.PD7[[#This Row],[Mon]]="DOP",1,HLOOKUP(BD.PD7[[#This Row],[Mon]],$K$1:$L$2,2,FALSE))</f>
        <v>1</v>
      </c>
      <c r="M440" s="384">
        <v>107857.62</v>
      </c>
      <c r="N440" s="243">
        <f>BD.PD7[[#This Row],[Cant.]]*BD.PD7[[#This Row],[ Tasa ]]*BD.PD7[[#This Row],[ Precio Und.]]</f>
        <v>107857.62</v>
      </c>
      <c r="O440" s="386">
        <v>0</v>
      </c>
      <c r="P440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440" s="243">
        <f>BD.PD7[[#This Row],[Ppto. Orden Interna '[DOP']]]/HLOOKUP("USD",$K$1:$L$2,2,FALSE)</f>
        <v>1659.348</v>
      </c>
      <c r="R440" s="381" t="s">
        <v>700</v>
      </c>
      <c r="S440" s="387"/>
      <c r="T440" s="387"/>
      <c r="U440" s="492" t="s">
        <v>542</v>
      </c>
      <c r="V440" s="493">
        <v>801673</v>
      </c>
      <c r="W440" s="494" t="s">
        <v>701</v>
      </c>
      <c r="X440" s="495">
        <v>21</v>
      </c>
      <c r="Y440" s="388">
        <v>1</v>
      </c>
      <c r="Z440" s="243">
        <f>BD.PD7[[#This Row],[Av.P1 '[%']]]*BD.PD7[[#This Row],[Ppto. Orden Interna '[DOP']]]</f>
        <v>107857.62</v>
      </c>
      <c r="AA440" s="249"/>
      <c r="AB440" s="389"/>
      <c r="AC440" s="243">
        <f>BD.PD7[[#This Row],[Av.P2 '[%']]]*BD.PD7[[#This Row],[Ppto. Orden Interna '[DOP']]]</f>
        <v>0</v>
      </c>
      <c r="AD440" s="249"/>
      <c r="AE440" s="389"/>
      <c r="AF440" s="243">
        <f>BD.PD7[[#This Row],[Av.P3 '[%']]]*BD.PD7[[#This Row],[Ppto. Orden Interna '[DOP']]]</f>
        <v>0</v>
      </c>
      <c r="AG440" s="243"/>
      <c r="AH440" s="243"/>
      <c r="AI440" s="243">
        <f>BD.PD7[[#This Row],[Av.P2 '[%']]]*BD.PD7[[#This Row],[Ppto. Orden Interna '[DOP']]]</f>
        <v>0</v>
      </c>
      <c r="AJ440" s="243"/>
      <c r="AK440" s="243"/>
      <c r="AL440" s="243">
        <f>BD.PD7[[#This Row],[Av.P2 '[%']]]*BD.PD7[[#This Row],[Ppto. Orden Interna '[DOP']]]</f>
        <v>0</v>
      </c>
      <c r="AM440" s="496">
        <f>BD.PD7[[#This Row],[Pago 3]]+BD.PD7[[#This Row],[Pago 2]]+BD.PD7[[#This Row],[Pago 1]]</f>
        <v>107857.62</v>
      </c>
      <c r="AN440" s="308" t="s">
        <v>244</v>
      </c>
      <c r="AO440" s="308" t="s">
        <v>245</v>
      </c>
      <c r="AP440" s="308" t="s">
        <v>246</v>
      </c>
      <c r="AQ440" s="308" t="s">
        <v>247</v>
      </c>
      <c r="AR440" s="308">
        <v>594</v>
      </c>
      <c r="AS440" s="308" t="s">
        <v>248</v>
      </c>
      <c r="AT440" s="249" t="s">
        <v>1277</v>
      </c>
      <c r="AU440" s="249" t="s">
        <v>92</v>
      </c>
    </row>
    <row r="441" spans="1:47" hidden="1" x14ac:dyDescent="0.3">
      <c r="A441" s="174">
        <v>8.06</v>
      </c>
      <c r="B441" s="231"/>
      <c r="C441" s="232" t="str">
        <f>VLOOKUP(BD.PD7[[#This Row],[Pos]],PPto[],3,FALSE)</f>
        <v>8.06 Otros Equipamientos de Tienda</v>
      </c>
      <c r="D441" s="174" t="s">
        <v>23</v>
      </c>
      <c r="E441" s="305" t="str">
        <f>IF(BD.PD7[[#This Row],[.]]="*",VLOOKUP(BD.PD7[[#This Row],[Pos]],Presupuesto!A:H,7,FALSE),"")</f>
        <v/>
      </c>
      <c r="F441" s="234" t="s">
        <v>702</v>
      </c>
      <c r="G441" s="174" t="s">
        <v>1216</v>
      </c>
      <c r="H441" s="174"/>
      <c r="I441" s="497" t="s">
        <v>1223</v>
      </c>
      <c r="J441" s="382">
        <v>4</v>
      </c>
      <c r="K441" s="174" t="s">
        <v>260</v>
      </c>
      <c r="L441" s="383">
        <f>IF(BD.PD7[[#This Row],[Mon]]="DOP",1,HLOOKUP(BD.PD7[[#This Row],[Mon]],$K$1:$L$2,2,FALSE))</f>
        <v>1</v>
      </c>
      <c r="M441" s="384">
        <v>40470.647499999999</v>
      </c>
      <c r="N441" s="243">
        <f>BD.PD7[[#This Row],[Cant.]]*BD.PD7[[#This Row],[ Tasa ]]*BD.PD7[[#This Row],[ Precio Und.]]</f>
        <v>161882.59</v>
      </c>
      <c r="O441" s="386">
        <v>0</v>
      </c>
      <c r="P441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441" s="243">
        <f>BD.PD7[[#This Row],[Ppto. Orden Interna '[DOP']]]/HLOOKUP("USD",$K$1:$L$2,2,FALSE)</f>
        <v>2490.5013846153847</v>
      </c>
      <c r="R441" s="381" t="s">
        <v>703</v>
      </c>
      <c r="S441" s="387"/>
      <c r="T441" s="387"/>
      <c r="U441" s="492" t="s">
        <v>542</v>
      </c>
      <c r="V441" s="493">
        <v>801673</v>
      </c>
      <c r="W441" s="535" t="s">
        <v>704</v>
      </c>
      <c r="X441" s="495">
        <v>21</v>
      </c>
      <c r="Y441" s="388">
        <v>1</v>
      </c>
      <c r="Z441" s="243">
        <f>BD.PD7[[#This Row],[Av.P1 '[%']]]*BD.PD7[[#This Row],[Ppto. Orden Interna '[DOP']]]</f>
        <v>161882.59</v>
      </c>
      <c r="AA441" s="249"/>
      <c r="AB441" s="389"/>
      <c r="AC441" s="243">
        <f>BD.PD7[[#This Row],[Av.P2 '[%']]]*BD.PD7[[#This Row],[Ppto. Orden Interna '[DOP']]]</f>
        <v>0</v>
      </c>
      <c r="AD441" s="249"/>
      <c r="AE441" s="389"/>
      <c r="AF441" s="243">
        <f>BD.PD7[[#This Row],[Av.P3 '[%']]]*BD.PD7[[#This Row],[Ppto. Orden Interna '[DOP']]]</f>
        <v>0</v>
      </c>
      <c r="AG441" s="243"/>
      <c r="AH441" s="243"/>
      <c r="AI441" s="243">
        <f>BD.PD7[[#This Row],[Av.P2 '[%']]]*BD.PD7[[#This Row],[Ppto. Orden Interna '[DOP']]]</f>
        <v>0</v>
      </c>
      <c r="AJ441" s="243"/>
      <c r="AK441" s="243"/>
      <c r="AL441" s="243">
        <f>BD.PD7[[#This Row],[Av.P2 '[%']]]*BD.PD7[[#This Row],[Ppto. Orden Interna '[DOP']]]</f>
        <v>0</v>
      </c>
      <c r="AM441" s="496">
        <f>BD.PD7[[#This Row],[Pago 3]]+BD.PD7[[#This Row],[Pago 2]]+BD.PD7[[#This Row],[Pago 1]]</f>
        <v>161882.59</v>
      </c>
      <c r="AN441" s="308" t="s">
        <v>244</v>
      </c>
      <c r="AO441" s="308" t="s">
        <v>245</v>
      </c>
      <c r="AP441" s="308" t="s">
        <v>246</v>
      </c>
      <c r="AQ441" s="308" t="s">
        <v>247</v>
      </c>
      <c r="AR441" s="308">
        <v>594</v>
      </c>
      <c r="AS441" s="308" t="s">
        <v>248</v>
      </c>
      <c r="AT441" s="249" t="s">
        <v>1277</v>
      </c>
      <c r="AU441" s="249" t="s">
        <v>92</v>
      </c>
    </row>
    <row r="442" spans="1:47" hidden="1" x14ac:dyDescent="0.3">
      <c r="A442" s="174">
        <v>8.06</v>
      </c>
      <c r="B442" s="231"/>
      <c r="C442" s="232" t="str">
        <f>VLOOKUP(BD.PD7[[#This Row],[Pos]],PPto[],3,FALSE)</f>
        <v>8.06 Otros Equipamientos de Tienda</v>
      </c>
      <c r="D442" s="174" t="s">
        <v>23</v>
      </c>
      <c r="E442" s="305" t="str">
        <f>IF(BD.PD7[[#This Row],[.]]="*",VLOOKUP(BD.PD7[[#This Row],[Pos]],Presupuesto!A:H,7,FALSE),"")</f>
        <v/>
      </c>
      <c r="F442" s="457" t="s">
        <v>1242</v>
      </c>
      <c r="G442" s="174" t="s">
        <v>1216</v>
      </c>
      <c r="H442" s="174"/>
      <c r="I442" s="497" t="s">
        <v>1223</v>
      </c>
      <c r="J442" s="382">
        <v>2</v>
      </c>
      <c r="K442" s="174" t="s">
        <v>260</v>
      </c>
      <c r="L442" s="383">
        <f>IF(BD.PD7[[#This Row],[Mon]]="DOP",1,HLOOKUP(BD.PD7[[#This Row],[Mon]],$K$1:$L$2,2,FALSE))</f>
        <v>1</v>
      </c>
      <c r="M442" s="400">
        <v>769000</v>
      </c>
      <c r="N442" s="243">
        <f>BD.PD7[[#This Row],[Cant.]]*BD.PD7[[#This Row],[ Tasa ]]*BD.PD7[[#This Row],[ Precio Und.]]</f>
        <v>1538000</v>
      </c>
      <c r="O442" s="386">
        <v>0</v>
      </c>
      <c r="P442" s="243">
        <f>IF(BD.PD7[[#This Row],[Liquid. '[%']]]&lt;&gt;0,(BD.PD7[[#This Row],[Valor Neto '[DOP']]]*BD.PD7[[#This Row],[Liquid. '[%']]])+BD.PD7[[#This Row],[Valor Neto '[DOP']]],BD.PD7[[#This Row],[Valor Neto '[DOP']]])</f>
        <v>1538000</v>
      </c>
      <c r="Q442" s="243">
        <f>BD.PD7[[#This Row],[Ppto. Orden Interna '[DOP']]]/HLOOKUP("USD",$K$1:$L$2,2,FALSE)</f>
        <v>23661.538461538461</v>
      </c>
      <c r="R442" s="398" t="s">
        <v>1243</v>
      </c>
      <c r="S442" s="481"/>
      <c r="T442" s="481"/>
      <c r="U442" s="492" t="s">
        <v>542</v>
      </c>
      <c r="V442" s="493">
        <v>801673</v>
      </c>
      <c r="W442" s="499" t="s">
        <v>1243</v>
      </c>
      <c r="X442" s="174">
        <v>17</v>
      </c>
      <c r="Y442" s="399">
        <v>0.5</v>
      </c>
      <c r="Z442" s="243">
        <f>BD.PD7[[#This Row],[Av.P1 '[%']]]*BD.PD7[[#This Row],[Ppto. Orden Interna '[DOP']]]</f>
        <v>769000</v>
      </c>
      <c r="AA442" s="174">
        <v>19</v>
      </c>
      <c r="AB442" s="399">
        <v>0.5</v>
      </c>
      <c r="AC442" s="243">
        <f>BD.PD7[[#This Row],[Av.P2 '[%']]]*BD.PD7[[#This Row],[Ppto. Orden Interna '[DOP']]]</f>
        <v>769000</v>
      </c>
      <c r="AD442" s="249"/>
      <c r="AE442" s="389"/>
      <c r="AF442" s="243">
        <f>BD.PD7[[#This Row],[Av.P3 '[%']]]*BD.PD7[[#This Row],[Ppto. Orden Interna '[DOP']]]</f>
        <v>0</v>
      </c>
      <c r="AG442" s="243"/>
      <c r="AH442" s="243"/>
      <c r="AI442" s="243">
        <f>BD.PD7[[#This Row],[Av.P2 '[%']]]*BD.PD7[[#This Row],[Ppto. Orden Interna '[DOP']]]</f>
        <v>769000</v>
      </c>
      <c r="AJ442" s="243"/>
      <c r="AK442" s="243"/>
      <c r="AL442" s="243">
        <f>BD.PD7[[#This Row],[Av.P2 '[%']]]*BD.PD7[[#This Row],[Ppto. Orden Interna '[DOP']]]</f>
        <v>769000</v>
      </c>
      <c r="AM442" s="496">
        <f>BD.PD7[[#This Row],[Pago 3]]+BD.PD7[[#This Row],[Pago 2]]+BD.PD7[[#This Row],[Pago 1]]</f>
        <v>1538000</v>
      </c>
      <c r="AN442" s="308" t="s">
        <v>244</v>
      </c>
      <c r="AO442" s="308" t="s">
        <v>245</v>
      </c>
      <c r="AP442" s="308" t="s">
        <v>246</v>
      </c>
      <c r="AQ442" s="308" t="s">
        <v>247</v>
      </c>
      <c r="AR442" s="308">
        <v>594</v>
      </c>
      <c r="AS442" s="308" t="s">
        <v>248</v>
      </c>
      <c r="AT442" s="249" t="s">
        <v>1277</v>
      </c>
      <c r="AU442" s="249" t="s">
        <v>92</v>
      </c>
    </row>
    <row r="443" spans="1:47" hidden="1" x14ac:dyDescent="0.3">
      <c r="A443" s="174">
        <v>8.07</v>
      </c>
      <c r="B443" s="231" t="s">
        <v>243</v>
      </c>
      <c r="C443" s="232" t="str">
        <f>VLOOKUP(BD.PD7[[#This Row],[Pos]],PPto[],3,FALSE)</f>
        <v>8.07 Señalizacion interiores</v>
      </c>
      <c r="D443" s="233" t="s">
        <v>243</v>
      </c>
      <c r="E443" s="305">
        <f>IF(BD.PD7[[#This Row],[.]]="*",VLOOKUP(BD.PD7[[#This Row],[Pos]],Presupuesto!A:H,7,FALSE),"")</f>
        <v>203468.25396825399</v>
      </c>
      <c r="F443" s="234"/>
      <c r="G443" s="174"/>
      <c r="H443" s="174"/>
      <c r="I443" s="174"/>
      <c r="J443" s="392">
        <v>1</v>
      </c>
      <c r="K443" s="233" t="s">
        <v>117</v>
      </c>
      <c r="L443" s="383">
        <f>IF(BD.PD7[[#This Row],[Mon]]="DOP",1,HLOOKUP(BD.PD7[[#This Row],[Mon]],$K$1:$L$2,2,FALSE))</f>
        <v>65</v>
      </c>
      <c r="M443" s="490">
        <v>0</v>
      </c>
      <c r="N443" s="243">
        <f>BD.PD7[[#This Row],[Cant.]]*BD.PD7[[#This Row],[ Tasa ]]*BD.PD7[[#This Row],[ Precio Und.]]</f>
        <v>0</v>
      </c>
      <c r="O443" s="491">
        <v>0</v>
      </c>
      <c r="P443" s="243">
        <f>IF(BD.PD7[[#This Row],[Liquid. '[%']]]&lt;&gt;0,(BD.PD7[[#This Row],[Valor Neto '[DOP']]]*BD.PD7[[#This Row],[Liquid. '[%']]])+BD.PD7[[#This Row],[Valor Neto '[DOP']]],BD.PD7[[#This Row],[Valor Neto '[DOP']]])</f>
        <v>0</v>
      </c>
      <c r="Q443" s="243">
        <f>BD.PD7[[#This Row],[Ppto. Orden Interna '[DOP']]]/HLOOKUP("USD",$K$1:$L$2,2,FALSE)</f>
        <v>0</v>
      </c>
      <c r="R443" s="381"/>
      <c r="S443" s="387"/>
      <c r="T443" s="387"/>
      <c r="U443" s="492" t="s">
        <v>542</v>
      </c>
      <c r="V443" s="493">
        <v>801673</v>
      </c>
      <c r="W443" s="494"/>
      <c r="X443" s="495"/>
      <c r="Y443" s="388"/>
      <c r="Z443" s="243">
        <f>BD.PD7[[#This Row],[Av.P1 '[%']]]*BD.PD7[[#This Row],[Ppto. Orden Interna '[DOP']]]</f>
        <v>0</v>
      </c>
      <c r="AA443" s="249"/>
      <c r="AB443" s="389"/>
      <c r="AC443" s="243">
        <f>BD.PD7[[#This Row],[Av.P2 '[%']]]*BD.PD7[[#This Row],[Ppto. Orden Interna '[DOP']]]</f>
        <v>0</v>
      </c>
      <c r="AD443" s="249"/>
      <c r="AE443" s="389"/>
      <c r="AF443" s="243">
        <f>BD.PD7[[#This Row],[Av.P3 '[%']]]*BD.PD7[[#This Row],[Ppto. Orden Interna '[DOP']]]</f>
        <v>0</v>
      </c>
      <c r="AG443" s="243"/>
      <c r="AH443" s="243"/>
      <c r="AI443" s="243">
        <f>BD.PD7[[#This Row],[Av.P2 '[%']]]*BD.PD7[[#This Row],[Ppto. Orden Interna '[DOP']]]</f>
        <v>0</v>
      </c>
      <c r="AJ443" s="243"/>
      <c r="AK443" s="243"/>
      <c r="AL443" s="243">
        <f>BD.PD7[[#This Row],[Av.P2 '[%']]]*BD.PD7[[#This Row],[Ppto. Orden Interna '[DOP']]]</f>
        <v>0</v>
      </c>
      <c r="AM443" s="496">
        <f>BD.PD7[[#This Row],[Pago 3]]+BD.PD7[[#This Row],[Pago 2]]+BD.PD7[[#This Row],[Pago 1]]</f>
        <v>0</v>
      </c>
      <c r="AN443" s="308" t="s">
        <v>244</v>
      </c>
      <c r="AO443" s="308" t="s">
        <v>245</v>
      </c>
      <c r="AP443" s="308" t="s">
        <v>246</v>
      </c>
      <c r="AQ443" s="308" t="s">
        <v>247</v>
      </c>
      <c r="AR443" s="308">
        <v>594</v>
      </c>
      <c r="AS443" s="308" t="s">
        <v>248</v>
      </c>
      <c r="AT443" s="249" t="s">
        <v>1277</v>
      </c>
      <c r="AU443" s="249" t="s">
        <v>92</v>
      </c>
    </row>
    <row r="444" spans="1:47" hidden="1" x14ac:dyDescent="0.3">
      <c r="A444" s="174">
        <v>8.07</v>
      </c>
      <c r="B444" s="231"/>
      <c r="C444" s="232" t="str">
        <f>VLOOKUP(BD.PD7[[#This Row],[Pos]],PPto[],3,FALSE)</f>
        <v>8.07 Señalizacion interiores</v>
      </c>
      <c r="D444" s="174" t="s">
        <v>23</v>
      </c>
      <c r="E444" s="305" t="str">
        <f>IF(BD.PD7[[#This Row],[.]]="*",VLOOKUP(BD.PD7[[#This Row],[Pos]],Presupuesto!A:H,7,FALSE),"")</f>
        <v/>
      </c>
      <c r="F444" s="234" t="s">
        <v>706</v>
      </c>
      <c r="G444" s="174" t="s">
        <v>1216</v>
      </c>
      <c r="H444" s="174"/>
      <c r="I444" s="497" t="s">
        <v>1223</v>
      </c>
      <c r="J444" s="382">
        <v>1</v>
      </c>
      <c r="K444" s="174" t="s">
        <v>260</v>
      </c>
      <c r="L444" s="383">
        <f>IF(BD.PD7[[#This Row],[Mon]]="DOP",1,HLOOKUP(BD.PD7[[#This Row],[Mon]],$K$1:$L$2,2,FALSE))</f>
        <v>1</v>
      </c>
      <c r="M444" s="384">
        <v>40000</v>
      </c>
      <c r="N444" s="243">
        <f>BD.PD7[[#This Row],[Cant.]]*BD.PD7[[#This Row],[ Tasa ]]*BD.PD7[[#This Row],[ Precio Und.]]</f>
        <v>40000</v>
      </c>
      <c r="O444" s="386">
        <v>0</v>
      </c>
      <c r="P444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444" s="243">
        <f>BD.PD7[[#This Row],[Ppto. Orden Interna '[DOP']]]/HLOOKUP("USD",$K$1:$L$2,2,FALSE)</f>
        <v>615.38461538461536</v>
      </c>
      <c r="R444" s="381" t="s">
        <v>707</v>
      </c>
      <c r="S444" s="387"/>
      <c r="T444" s="387"/>
      <c r="U444" s="492" t="s">
        <v>542</v>
      </c>
      <c r="V444" s="493">
        <v>801673</v>
      </c>
      <c r="W444" s="494" t="s">
        <v>708</v>
      </c>
      <c r="X444" s="495">
        <v>21</v>
      </c>
      <c r="Y444" s="388">
        <v>1</v>
      </c>
      <c r="Z444" s="243">
        <f>BD.PD7[[#This Row],[Av.P1 '[%']]]*BD.PD7[[#This Row],[Ppto. Orden Interna '[DOP']]]</f>
        <v>40000</v>
      </c>
      <c r="AA444" s="495"/>
      <c r="AB444" s="388"/>
      <c r="AC444" s="243">
        <f>BD.PD7[[#This Row],[Av.P2 '[%']]]*BD.PD7[[#This Row],[Ppto. Orden Interna '[DOP']]]</f>
        <v>0</v>
      </c>
      <c r="AD444" s="249"/>
      <c r="AE444" s="389"/>
      <c r="AF444" s="243">
        <f>BD.PD7[[#This Row],[Av.P3 '[%']]]*BD.PD7[[#This Row],[Ppto. Orden Interna '[DOP']]]</f>
        <v>0</v>
      </c>
      <c r="AG444" s="243"/>
      <c r="AH444" s="243"/>
      <c r="AI444" s="243">
        <f>BD.PD7[[#This Row],[Av.P2 '[%']]]*BD.PD7[[#This Row],[Ppto. Orden Interna '[DOP']]]</f>
        <v>0</v>
      </c>
      <c r="AJ444" s="243"/>
      <c r="AK444" s="243"/>
      <c r="AL444" s="243">
        <f>BD.PD7[[#This Row],[Av.P2 '[%']]]*BD.PD7[[#This Row],[Ppto. Orden Interna '[DOP']]]</f>
        <v>0</v>
      </c>
      <c r="AM444" s="496">
        <f>BD.PD7[[#This Row],[Pago 3]]+BD.PD7[[#This Row],[Pago 2]]+BD.PD7[[#This Row],[Pago 1]]</f>
        <v>40000</v>
      </c>
      <c r="AN444" s="308" t="s">
        <v>244</v>
      </c>
      <c r="AO444" s="308" t="s">
        <v>245</v>
      </c>
      <c r="AP444" s="308" t="s">
        <v>246</v>
      </c>
      <c r="AQ444" s="308" t="s">
        <v>247</v>
      </c>
      <c r="AR444" s="308">
        <v>594</v>
      </c>
      <c r="AS444" s="308" t="s">
        <v>248</v>
      </c>
      <c r="AT444" s="249" t="s">
        <v>1277</v>
      </c>
      <c r="AU444" s="249" t="s">
        <v>92</v>
      </c>
    </row>
    <row r="445" spans="1:47" hidden="1" x14ac:dyDescent="0.3">
      <c r="A445" s="174">
        <v>8.07</v>
      </c>
      <c r="B445" s="231"/>
      <c r="C445" s="232" t="str">
        <f>VLOOKUP(BD.PD7[[#This Row],[Pos]],PPto[],3,FALSE)</f>
        <v>8.07 Señalizacion interiores</v>
      </c>
      <c r="D445" s="174" t="s">
        <v>23</v>
      </c>
      <c r="E445" s="305" t="str">
        <f>IF(BD.PD7[[#This Row],[.]]="*",VLOOKUP(BD.PD7[[#This Row],[Pos]],Presupuesto!A:H,7,FALSE),"")</f>
        <v/>
      </c>
      <c r="F445" s="234" t="s">
        <v>709</v>
      </c>
      <c r="G445" s="174" t="s">
        <v>1216</v>
      </c>
      <c r="H445" s="174"/>
      <c r="I445" s="497" t="s">
        <v>1223</v>
      </c>
      <c r="J445" s="382">
        <v>1</v>
      </c>
      <c r="K445" s="174" t="s">
        <v>260</v>
      </c>
      <c r="L445" s="383">
        <f>IF(BD.PD7[[#This Row],[Mon]]="DOP",1,HLOOKUP(BD.PD7[[#This Row],[Mon]],$K$1:$L$2,2,FALSE))</f>
        <v>1</v>
      </c>
      <c r="M445" s="384">
        <v>7500000</v>
      </c>
      <c r="N445" s="243">
        <f>BD.PD7[[#This Row],[Cant.]]*BD.PD7[[#This Row],[ Tasa ]]*BD.PD7[[#This Row],[ Precio Und.]]</f>
        <v>7500000</v>
      </c>
      <c r="O445" s="386">
        <v>0</v>
      </c>
      <c r="P445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445" s="243">
        <f>BD.PD7[[#This Row],[Ppto. Orden Interna '[DOP']]]/HLOOKUP("USD",$K$1:$L$2,2,FALSE)</f>
        <v>115384.61538461539</v>
      </c>
      <c r="R445" s="381"/>
      <c r="S445" s="387"/>
      <c r="T445" s="387"/>
      <c r="U445" s="492" t="s">
        <v>542</v>
      </c>
      <c r="V445" s="493">
        <v>801673</v>
      </c>
      <c r="W445" s="494" t="s">
        <v>1195</v>
      </c>
      <c r="X445" s="495">
        <v>18</v>
      </c>
      <c r="Y445" s="388">
        <v>0.5</v>
      </c>
      <c r="Z445" s="243">
        <f>BD.PD7[[#This Row],[Av.P1 '[%']]]*BD.PD7[[#This Row],[Ppto. Orden Interna '[DOP']]]</f>
        <v>3750000</v>
      </c>
      <c r="AA445" s="495">
        <v>20</v>
      </c>
      <c r="AB445" s="388">
        <v>0.5</v>
      </c>
      <c r="AC445" s="243">
        <f>BD.PD7[[#This Row],[Av.P2 '[%']]]*BD.PD7[[#This Row],[Ppto. Orden Interna '[DOP']]]</f>
        <v>3750000</v>
      </c>
      <c r="AD445" s="249"/>
      <c r="AE445" s="389"/>
      <c r="AF445" s="243">
        <f>BD.PD7[[#This Row],[Av.P3 '[%']]]*BD.PD7[[#This Row],[Ppto. Orden Interna '[DOP']]]</f>
        <v>0</v>
      </c>
      <c r="AG445" s="243"/>
      <c r="AH445" s="243"/>
      <c r="AI445" s="243">
        <f>BD.PD7[[#This Row],[Av.P2 '[%']]]*BD.PD7[[#This Row],[Ppto. Orden Interna '[DOP']]]</f>
        <v>3750000</v>
      </c>
      <c r="AJ445" s="243"/>
      <c r="AK445" s="243"/>
      <c r="AL445" s="243">
        <f>BD.PD7[[#This Row],[Av.P2 '[%']]]*BD.PD7[[#This Row],[Ppto. Orden Interna '[DOP']]]</f>
        <v>3750000</v>
      </c>
      <c r="AM445" s="496">
        <f>BD.PD7[[#This Row],[Pago 3]]+BD.PD7[[#This Row],[Pago 2]]+BD.PD7[[#This Row],[Pago 1]]</f>
        <v>7500000</v>
      </c>
      <c r="AN445" s="308" t="s">
        <v>244</v>
      </c>
      <c r="AO445" s="308" t="s">
        <v>245</v>
      </c>
      <c r="AP445" s="308" t="s">
        <v>246</v>
      </c>
      <c r="AQ445" s="308" t="s">
        <v>247</v>
      </c>
      <c r="AR445" s="308">
        <v>594</v>
      </c>
      <c r="AS445" s="308" t="s">
        <v>248</v>
      </c>
      <c r="AT445" s="249" t="s">
        <v>1277</v>
      </c>
      <c r="AU445" s="249" t="s">
        <v>92</v>
      </c>
    </row>
    <row r="446" spans="1:47" hidden="1" x14ac:dyDescent="0.3">
      <c r="A446" s="174">
        <v>8.07</v>
      </c>
      <c r="B446" s="231"/>
      <c r="C446" s="232" t="str">
        <f>VLOOKUP(BD.PD7[[#This Row],[Pos]],PPto[],3,FALSE)</f>
        <v>8.07 Señalizacion interiores</v>
      </c>
      <c r="D446" s="174" t="s">
        <v>23</v>
      </c>
      <c r="E446" s="305" t="str">
        <f>IF(BD.PD7[[#This Row],[.]]="*",VLOOKUP(BD.PD7[[#This Row],[Pos]],Presupuesto!A:H,7,FALSE),"")</f>
        <v/>
      </c>
      <c r="F446" s="234" t="s">
        <v>1244</v>
      </c>
      <c r="G446" s="174" t="s">
        <v>1216</v>
      </c>
      <c r="H446" s="174"/>
      <c r="I446" s="497" t="s">
        <v>1223</v>
      </c>
      <c r="J446" s="382">
        <v>0</v>
      </c>
      <c r="K446" s="174" t="s">
        <v>260</v>
      </c>
      <c r="L446" s="383">
        <f>IF(BD.PD7[[#This Row],[Mon]]="DOP",1,HLOOKUP(BD.PD7[[#This Row],[Mon]],$K$1:$L$2,2,FALSE))</f>
        <v>1</v>
      </c>
      <c r="M446" s="384">
        <v>148800</v>
      </c>
      <c r="N446" s="243">
        <f>BD.PD7[[#This Row],[Cant.]]*BD.PD7[[#This Row],[ Tasa ]]*BD.PD7[[#This Row],[ Precio Und.]]</f>
        <v>0</v>
      </c>
      <c r="O446" s="386">
        <v>0</v>
      </c>
      <c r="P446" s="243">
        <f>IF(BD.PD7[[#This Row],[Liquid. '[%']]]&lt;&gt;0,(BD.PD7[[#This Row],[Valor Neto '[DOP']]]*BD.PD7[[#This Row],[Liquid. '[%']]])+BD.PD7[[#This Row],[Valor Neto '[DOP']]],BD.PD7[[#This Row],[Valor Neto '[DOP']]])</f>
        <v>0</v>
      </c>
      <c r="Q446" s="243">
        <f>BD.PD7[[#This Row],[Ppto. Orden Interna '[DOP']]]/HLOOKUP("USD",$K$1:$L$2,2,FALSE)</f>
        <v>0</v>
      </c>
      <c r="R446" s="381" t="s">
        <v>1224</v>
      </c>
      <c r="S446" s="387"/>
      <c r="T446" s="387"/>
      <c r="U446" s="492" t="s">
        <v>542</v>
      </c>
      <c r="V446" s="493">
        <v>801673</v>
      </c>
      <c r="W446" s="494" t="s">
        <v>1195</v>
      </c>
      <c r="X446" s="495">
        <v>18</v>
      </c>
      <c r="Y446" s="388">
        <v>0.5</v>
      </c>
      <c r="Z446" s="243">
        <f>BD.PD7[[#This Row],[Av.P1 '[%']]]*BD.PD7[[#This Row],[Ppto. Orden Interna '[DOP']]]</f>
        <v>0</v>
      </c>
      <c r="AA446" s="495">
        <v>20</v>
      </c>
      <c r="AB446" s="388">
        <v>0.5</v>
      </c>
      <c r="AC446" s="243">
        <f>BD.PD7[[#This Row],[Av.P2 '[%']]]*BD.PD7[[#This Row],[Ppto. Orden Interna '[DOP']]]</f>
        <v>0</v>
      </c>
      <c r="AD446" s="249"/>
      <c r="AE446" s="389"/>
      <c r="AF446" s="243">
        <f>BD.PD7[[#This Row],[Av.P3 '[%']]]*BD.PD7[[#This Row],[Ppto. Orden Interna '[DOP']]]</f>
        <v>0</v>
      </c>
      <c r="AG446" s="243"/>
      <c r="AH446" s="243"/>
      <c r="AI446" s="243">
        <f>BD.PD7[[#This Row],[Av.P2 '[%']]]*BD.PD7[[#This Row],[Ppto. Orden Interna '[DOP']]]</f>
        <v>0</v>
      </c>
      <c r="AJ446" s="243"/>
      <c r="AK446" s="243"/>
      <c r="AL446" s="243">
        <f>BD.PD7[[#This Row],[Av.P2 '[%']]]*BD.PD7[[#This Row],[Ppto. Orden Interna '[DOP']]]</f>
        <v>0</v>
      </c>
      <c r="AM446" s="496">
        <f>BD.PD7[[#This Row],[Pago 3]]+BD.PD7[[#This Row],[Pago 2]]+BD.PD7[[#This Row],[Pago 1]]</f>
        <v>0</v>
      </c>
      <c r="AN446" s="308" t="s">
        <v>244</v>
      </c>
      <c r="AO446" s="308" t="s">
        <v>245</v>
      </c>
      <c r="AP446" s="308" t="s">
        <v>246</v>
      </c>
      <c r="AQ446" s="308" t="s">
        <v>247</v>
      </c>
      <c r="AR446" s="308">
        <v>594</v>
      </c>
      <c r="AS446" s="308" t="s">
        <v>248</v>
      </c>
      <c r="AT446" s="249" t="s">
        <v>1277</v>
      </c>
      <c r="AU446" s="249" t="s">
        <v>92</v>
      </c>
    </row>
    <row r="447" spans="1:47" hidden="1" x14ac:dyDescent="0.3">
      <c r="A447" s="174">
        <v>8.07</v>
      </c>
      <c r="B447" s="231"/>
      <c r="C447" s="232" t="str">
        <f>VLOOKUP(BD.PD7[[#This Row],[Pos]],PPto[],3,FALSE)</f>
        <v>8.07 Señalizacion interiores</v>
      </c>
      <c r="D447" s="174" t="s">
        <v>23</v>
      </c>
      <c r="E447" s="305" t="str">
        <f>IF(BD.PD7[[#This Row],[.]]="*",VLOOKUP(BD.PD7[[#This Row],[Pos]],Presupuesto!A:H,7,FALSE),"")</f>
        <v/>
      </c>
      <c r="F447" s="219" t="s">
        <v>1245</v>
      </c>
      <c r="G447" s="174" t="s">
        <v>1216</v>
      </c>
      <c r="H447" s="174"/>
      <c r="I447" s="497" t="s">
        <v>1223</v>
      </c>
      <c r="J447" s="382">
        <v>0</v>
      </c>
      <c r="K447" s="174" t="s">
        <v>260</v>
      </c>
      <c r="L447" s="383">
        <f>IF(BD.PD7[[#This Row],[Mon]]="DOP",1,HLOOKUP(BD.PD7[[#This Row],[Mon]],$K$1:$L$2,2,FALSE))</f>
        <v>1</v>
      </c>
      <c r="M447" s="384">
        <v>21000</v>
      </c>
      <c r="N447" s="243">
        <f>BD.PD7[[#This Row],[Cant.]]*BD.PD7[[#This Row],[ Tasa ]]*BD.PD7[[#This Row],[ Precio Und.]]</f>
        <v>0</v>
      </c>
      <c r="O447" s="386">
        <v>0</v>
      </c>
      <c r="P447" s="243">
        <f>IF(BD.PD7[[#This Row],[Liquid. '[%']]]&lt;&gt;0,(BD.PD7[[#This Row],[Valor Neto '[DOP']]]*BD.PD7[[#This Row],[Liquid. '[%']]])+BD.PD7[[#This Row],[Valor Neto '[DOP']]],BD.PD7[[#This Row],[Valor Neto '[DOP']]])</f>
        <v>0</v>
      </c>
      <c r="Q447" s="243">
        <f>BD.PD7[[#This Row],[Ppto. Orden Interna '[DOP']]]/HLOOKUP("USD",$K$1:$L$2,2,FALSE)</f>
        <v>0</v>
      </c>
      <c r="R447" s="381" t="s">
        <v>1224</v>
      </c>
      <c r="S447" s="387"/>
      <c r="T447" s="387"/>
      <c r="U447" s="492" t="s">
        <v>542</v>
      </c>
      <c r="V447" s="493">
        <v>801673</v>
      </c>
      <c r="W447" s="494" t="s">
        <v>1195</v>
      </c>
      <c r="X447" s="495">
        <v>18</v>
      </c>
      <c r="Y447" s="388">
        <v>0.5</v>
      </c>
      <c r="Z447" s="243">
        <f>BD.PD7[[#This Row],[Av.P1 '[%']]]*BD.PD7[[#This Row],[Ppto. Orden Interna '[DOP']]]</f>
        <v>0</v>
      </c>
      <c r="AA447" s="495">
        <v>20</v>
      </c>
      <c r="AB447" s="388">
        <v>0.5</v>
      </c>
      <c r="AC447" s="243">
        <f>BD.PD7[[#This Row],[Av.P2 '[%']]]*BD.PD7[[#This Row],[Ppto. Orden Interna '[DOP']]]</f>
        <v>0</v>
      </c>
      <c r="AD447" s="249"/>
      <c r="AE447" s="389"/>
      <c r="AF447" s="243">
        <f>BD.PD7[[#This Row],[Av.P3 '[%']]]*BD.PD7[[#This Row],[Ppto. Orden Interna '[DOP']]]</f>
        <v>0</v>
      </c>
      <c r="AG447" s="243"/>
      <c r="AH447" s="243"/>
      <c r="AI447" s="243">
        <f>BD.PD7[[#This Row],[Av.P2 '[%']]]*BD.PD7[[#This Row],[Ppto. Orden Interna '[DOP']]]</f>
        <v>0</v>
      </c>
      <c r="AJ447" s="243"/>
      <c r="AK447" s="243"/>
      <c r="AL447" s="243">
        <f>BD.PD7[[#This Row],[Av.P2 '[%']]]*BD.PD7[[#This Row],[Ppto. Orden Interna '[DOP']]]</f>
        <v>0</v>
      </c>
      <c r="AM447" s="496">
        <f>BD.PD7[[#This Row],[Pago 3]]+BD.PD7[[#This Row],[Pago 2]]+BD.PD7[[#This Row],[Pago 1]]</f>
        <v>0</v>
      </c>
      <c r="AN447" s="308" t="s">
        <v>244</v>
      </c>
      <c r="AO447" s="308" t="s">
        <v>245</v>
      </c>
      <c r="AP447" s="308" t="s">
        <v>246</v>
      </c>
      <c r="AQ447" s="308" t="s">
        <v>247</v>
      </c>
      <c r="AR447" s="308">
        <v>594</v>
      </c>
      <c r="AS447" s="308" t="s">
        <v>248</v>
      </c>
      <c r="AT447" s="249" t="s">
        <v>1277</v>
      </c>
      <c r="AU447" s="249" t="s">
        <v>92</v>
      </c>
    </row>
    <row r="448" spans="1:47" hidden="1" x14ac:dyDescent="0.3">
      <c r="A448" s="174">
        <v>8.07</v>
      </c>
      <c r="B448" s="231"/>
      <c r="C448" s="232" t="str">
        <f>VLOOKUP(BD.PD7[[#This Row],[Pos]],PPto[],3,FALSE)</f>
        <v>8.07 Señalizacion interiores</v>
      </c>
      <c r="D448" s="174" t="s">
        <v>23</v>
      </c>
      <c r="E448" s="305" t="str">
        <f>IF(BD.PD7[[#This Row],[.]]="*",VLOOKUP(BD.PD7[[#This Row],[Pos]],Presupuesto!A:H,7,FALSE),"")</f>
        <v/>
      </c>
      <c r="F448" s="234" t="s">
        <v>1246</v>
      </c>
      <c r="G448" s="174" t="s">
        <v>1216</v>
      </c>
      <c r="H448" s="174"/>
      <c r="I448" s="497" t="s">
        <v>1223</v>
      </c>
      <c r="J448" s="382">
        <v>0</v>
      </c>
      <c r="K448" s="174" t="s">
        <v>260</v>
      </c>
      <c r="L448" s="383">
        <f>IF(BD.PD7[[#This Row],[Mon]]="DOP",1,HLOOKUP(BD.PD7[[#This Row],[Mon]],$K$1:$L$2,2,FALSE))</f>
        <v>1</v>
      </c>
      <c r="M448" s="384">
        <v>10922</v>
      </c>
      <c r="N448" s="243">
        <f>BD.PD7[[#This Row],[Cant.]]*BD.PD7[[#This Row],[ Tasa ]]*BD.PD7[[#This Row],[ Precio Und.]]</f>
        <v>0</v>
      </c>
      <c r="O448" s="386">
        <v>0</v>
      </c>
      <c r="P448" s="243">
        <f>IF(BD.PD7[[#This Row],[Liquid. '[%']]]&lt;&gt;0,(BD.PD7[[#This Row],[Valor Neto '[DOP']]]*BD.PD7[[#This Row],[Liquid. '[%']]])+BD.PD7[[#This Row],[Valor Neto '[DOP']]],BD.PD7[[#This Row],[Valor Neto '[DOP']]])</f>
        <v>0</v>
      </c>
      <c r="Q448" s="243">
        <f>BD.PD7[[#This Row],[Ppto. Orden Interna '[DOP']]]/HLOOKUP("USD",$K$1:$L$2,2,FALSE)</f>
        <v>0</v>
      </c>
      <c r="R448" s="381" t="s">
        <v>1224</v>
      </c>
      <c r="S448" s="387"/>
      <c r="T448" s="387"/>
      <c r="U448" s="492" t="s">
        <v>542</v>
      </c>
      <c r="V448" s="493">
        <v>801673</v>
      </c>
      <c r="W448" s="494" t="s">
        <v>1195</v>
      </c>
      <c r="X448" s="495">
        <v>18</v>
      </c>
      <c r="Y448" s="388">
        <v>0.5</v>
      </c>
      <c r="Z448" s="243">
        <f>BD.PD7[[#This Row],[Av.P1 '[%']]]*BD.PD7[[#This Row],[Ppto. Orden Interna '[DOP']]]</f>
        <v>0</v>
      </c>
      <c r="AA448" s="495">
        <v>20</v>
      </c>
      <c r="AB448" s="388">
        <v>0.5</v>
      </c>
      <c r="AC448" s="243">
        <f>BD.PD7[[#This Row],[Av.P2 '[%']]]*BD.PD7[[#This Row],[Ppto. Orden Interna '[DOP']]]</f>
        <v>0</v>
      </c>
      <c r="AD448" s="249"/>
      <c r="AE448" s="389"/>
      <c r="AF448" s="243">
        <f>BD.PD7[[#This Row],[Av.P3 '[%']]]*BD.PD7[[#This Row],[Ppto. Orden Interna '[DOP']]]</f>
        <v>0</v>
      </c>
      <c r="AG448" s="243"/>
      <c r="AH448" s="243"/>
      <c r="AI448" s="243">
        <f>BD.PD7[[#This Row],[Av.P2 '[%']]]*BD.PD7[[#This Row],[Ppto. Orden Interna '[DOP']]]</f>
        <v>0</v>
      </c>
      <c r="AJ448" s="243"/>
      <c r="AK448" s="243"/>
      <c r="AL448" s="243">
        <f>BD.PD7[[#This Row],[Av.P2 '[%']]]*BD.PD7[[#This Row],[Ppto. Orden Interna '[DOP']]]</f>
        <v>0</v>
      </c>
      <c r="AM448" s="496">
        <f>BD.PD7[[#This Row],[Pago 3]]+BD.PD7[[#This Row],[Pago 2]]+BD.PD7[[#This Row],[Pago 1]]</f>
        <v>0</v>
      </c>
      <c r="AN448" s="308" t="s">
        <v>244</v>
      </c>
      <c r="AO448" s="308" t="s">
        <v>245</v>
      </c>
      <c r="AP448" s="308" t="s">
        <v>246</v>
      </c>
      <c r="AQ448" s="308" t="s">
        <v>247</v>
      </c>
      <c r="AR448" s="308">
        <v>594</v>
      </c>
      <c r="AS448" s="308" t="s">
        <v>248</v>
      </c>
      <c r="AT448" s="249" t="s">
        <v>1277</v>
      </c>
      <c r="AU448" s="249" t="s">
        <v>92</v>
      </c>
    </row>
    <row r="449" spans="1:47" hidden="1" x14ac:dyDescent="0.3">
      <c r="A449" s="174">
        <v>8.07</v>
      </c>
      <c r="B449" s="231"/>
      <c r="C449" s="232" t="str">
        <f>VLOOKUP(BD.PD7[[#This Row],[Pos]],PPto[],3,FALSE)</f>
        <v>8.07 Señalizacion interiores</v>
      </c>
      <c r="D449" s="174" t="s">
        <v>23</v>
      </c>
      <c r="E449" s="305" t="str">
        <f>IF(BD.PD7[[#This Row],[.]]="*",VLOOKUP(BD.PD7[[#This Row],[Pos]],Presupuesto!A:H,7,FALSE),"")</f>
        <v/>
      </c>
      <c r="F449" s="234" t="s">
        <v>1247</v>
      </c>
      <c r="G449" s="174" t="s">
        <v>1216</v>
      </c>
      <c r="H449" s="174"/>
      <c r="I449" s="497" t="s">
        <v>1223</v>
      </c>
      <c r="J449" s="382">
        <v>0</v>
      </c>
      <c r="K449" s="174" t="s">
        <v>260</v>
      </c>
      <c r="L449" s="383">
        <f>IF(BD.PD7[[#This Row],[Mon]]="DOP",1,HLOOKUP(BD.PD7[[#This Row],[Mon]],$K$1:$L$2,2,FALSE))</f>
        <v>1</v>
      </c>
      <c r="M449" s="384">
        <v>14500</v>
      </c>
      <c r="N449" s="243">
        <f>BD.PD7[[#This Row],[Cant.]]*BD.PD7[[#This Row],[ Tasa ]]*BD.PD7[[#This Row],[ Precio Und.]]</f>
        <v>0</v>
      </c>
      <c r="O449" s="386">
        <v>0</v>
      </c>
      <c r="P449" s="243">
        <f>IF(BD.PD7[[#This Row],[Liquid. '[%']]]&lt;&gt;0,(BD.PD7[[#This Row],[Valor Neto '[DOP']]]*BD.PD7[[#This Row],[Liquid. '[%']]])+BD.PD7[[#This Row],[Valor Neto '[DOP']]],BD.PD7[[#This Row],[Valor Neto '[DOP']]])</f>
        <v>0</v>
      </c>
      <c r="Q449" s="243">
        <f>BD.PD7[[#This Row],[Ppto. Orden Interna '[DOP']]]/HLOOKUP("USD",$K$1:$L$2,2,FALSE)</f>
        <v>0</v>
      </c>
      <c r="R449" s="381" t="s">
        <v>1224</v>
      </c>
      <c r="S449" s="387"/>
      <c r="T449" s="387"/>
      <c r="U449" s="492" t="s">
        <v>542</v>
      </c>
      <c r="V449" s="493">
        <v>801673</v>
      </c>
      <c r="W449" s="494" t="s">
        <v>1195</v>
      </c>
      <c r="X449" s="495">
        <v>18</v>
      </c>
      <c r="Y449" s="388">
        <v>0.5</v>
      </c>
      <c r="Z449" s="243">
        <f>BD.PD7[[#This Row],[Av.P1 '[%']]]*BD.PD7[[#This Row],[Ppto. Orden Interna '[DOP']]]</f>
        <v>0</v>
      </c>
      <c r="AA449" s="495">
        <v>20</v>
      </c>
      <c r="AB449" s="388">
        <v>0.5</v>
      </c>
      <c r="AC449" s="243">
        <f>BD.PD7[[#This Row],[Av.P2 '[%']]]*BD.PD7[[#This Row],[Ppto. Orden Interna '[DOP']]]</f>
        <v>0</v>
      </c>
      <c r="AD449" s="249"/>
      <c r="AE449" s="389"/>
      <c r="AF449" s="243">
        <f>BD.PD7[[#This Row],[Av.P3 '[%']]]*BD.PD7[[#This Row],[Ppto. Orden Interna '[DOP']]]</f>
        <v>0</v>
      </c>
      <c r="AG449" s="243"/>
      <c r="AH449" s="243"/>
      <c r="AI449" s="243">
        <f>BD.PD7[[#This Row],[Av.P2 '[%']]]*BD.PD7[[#This Row],[Ppto. Orden Interna '[DOP']]]</f>
        <v>0</v>
      </c>
      <c r="AJ449" s="243"/>
      <c r="AK449" s="243"/>
      <c r="AL449" s="243">
        <f>BD.PD7[[#This Row],[Av.P2 '[%']]]*BD.PD7[[#This Row],[Ppto. Orden Interna '[DOP']]]</f>
        <v>0</v>
      </c>
      <c r="AM449" s="496">
        <f>BD.PD7[[#This Row],[Pago 3]]+BD.PD7[[#This Row],[Pago 2]]+BD.PD7[[#This Row],[Pago 1]]</f>
        <v>0</v>
      </c>
      <c r="AN449" s="308" t="s">
        <v>244</v>
      </c>
      <c r="AO449" s="308" t="s">
        <v>245</v>
      </c>
      <c r="AP449" s="308" t="s">
        <v>246</v>
      </c>
      <c r="AQ449" s="308" t="s">
        <v>247</v>
      </c>
      <c r="AR449" s="308">
        <v>594</v>
      </c>
      <c r="AS449" s="308" t="s">
        <v>248</v>
      </c>
      <c r="AT449" s="249" t="s">
        <v>1277</v>
      </c>
      <c r="AU449" s="249" t="s">
        <v>92</v>
      </c>
    </row>
    <row r="450" spans="1:47" hidden="1" x14ac:dyDescent="0.3">
      <c r="A450" s="174">
        <v>8.07</v>
      </c>
      <c r="B450" s="231"/>
      <c r="C450" s="232" t="str">
        <f>VLOOKUP(BD.PD7[[#This Row],[Pos]],PPto[],3,FALSE)</f>
        <v>8.07 Señalizacion interiores</v>
      </c>
      <c r="D450" s="174" t="s">
        <v>23</v>
      </c>
      <c r="E450" s="305" t="str">
        <f>IF(BD.PD7[[#This Row],[.]]="*",VLOOKUP(BD.PD7[[#This Row],[Pos]],Presupuesto!A:H,7,FALSE),"")</f>
        <v/>
      </c>
      <c r="F450" s="234" t="s">
        <v>1248</v>
      </c>
      <c r="G450" s="174" t="s">
        <v>1216</v>
      </c>
      <c r="H450" s="174"/>
      <c r="I450" s="497" t="s">
        <v>1223</v>
      </c>
      <c r="J450" s="382">
        <v>0</v>
      </c>
      <c r="K450" s="174" t="s">
        <v>260</v>
      </c>
      <c r="L450" s="383">
        <f>IF(BD.PD7[[#This Row],[Mon]]="DOP",1,HLOOKUP(BD.PD7[[#This Row],[Mon]],$K$1:$L$2,2,FALSE))</f>
        <v>1</v>
      </c>
      <c r="M450" s="384">
        <v>73000</v>
      </c>
      <c r="N450" s="243">
        <f>BD.PD7[[#This Row],[Cant.]]*BD.PD7[[#This Row],[ Tasa ]]*BD.PD7[[#This Row],[ Precio Und.]]</f>
        <v>0</v>
      </c>
      <c r="O450" s="386">
        <v>0</v>
      </c>
      <c r="P450" s="243">
        <f>IF(BD.PD7[[#This Row],[Liquid. '[%']]]&lt;&gt;0,(BD.PD7[[#This Row],[Valor Neto '[DOP']]]*BD.PD7[[#This Row],[Liquid. '[%']]])+BD.PD7[[#This Row],[Valor Neto '[DOP']]],BD.PD7[[#This Row],[Valor Neto '[DOP']]])</f>
        <v>0</v>
      </c>
      <c r="Q450" s="243">
        <f>BD.PD7[[#This Row],[Ppto. Orden Interna '[DOP']]]/HLOOKUP("USD",$K$1:$L$2,2,FALSE)</f>
        <v>0</v>
      </c>
      <c r="R450" s="381" t="s">
        <v>1224</v>
      </c>
      <c r="S450" s="387"/>
      <c r="T450" s="387"/>
      <c r="U450" s="492" t="s">
        <v>542</v>
      </c>
      <c r="V450" s="493">
        <v>801673</v>
      </c>
      <c r="W450" s="494" t="s">
        <v>1195</v>
      </c>
      <c r="X450" s="495">
        <v>18</v>
      </c>
      <c r="Y450" s="388">
        <v>0.5</v>
      </c>
      <c r="Z450" s="243">
        <f>BD.PD7[[#This Row],[Av.P1 '[%']]]*BD.PD7[[#This Row],[Ppto. Orden Interna '[DOP']]]</f>
        <v>0</v>
      </c>
      <c r="AA450" s="495">
        <v>20</v>
      </c>
      <c r="AB450" s="388">
        <v>0.5</v>
      </c>
      <c r="AC450" s="243">
        <f>BD.PD7[[#This Row],[Av.P2 '[%']]]*BD.PD7[[#This Row],[Ppto. Orden Interna '[DOP']]]</f>
        <v>0</v>
      </c>
      <c r="AD450" s="249"/>
      <c r="AE450" s="389"/>
      <c r="AF450" s="243">
        <f>BD.PD7[[#This Row],[Av.P3 '[%']]]*BD.PD7[[#This Row],[Ppto. Orden Interna '[DOP']]]</f>
        <v>0</v>
      </c>
      <c r="AG450" s="243"/>
      <c r="AH450" s="243"/>
      <c r="AI450" s="243">
        <f>BD.PD7[[#This Row],[Av.P2 '[%']]]*BD.PD7[[#This Row],[Ppto. Orden Interna '[DOP']]]</f>
        <v>0</v>
      </c>
      <c r="AJ450" s="243"/>
      <c r="AK450" s="243"/>
      <c r="AL450" s="243">
        <f>BD.PD7[[#This Row],[Av.P2 '[%']]]*BD.PD7[[#This Row],[Ppto. Orden Interna '[DOP']]]</f>
        <v>0</v>
      </c>
      <c r="AM450" s="496">
        <f>BD.PD7[[#This Row],[Pago 3]]+BD.PD7[[#This Row],[Pago 2]]+BD.PD7[[#This Row],[Pago 1]]</f>
        <v>0</v>
      </c>
      <c r="AN450" s="308" t="s">
        <v>244</v>
      </c>
      <c r="AO450" s="308" t="s">
        <v>245</v>
      </c>
      <c r="AP450" s="308" t="s">
        <v>246</v>
      </c>
      <c r="AQ450" s="308" t="s">
        <v>247</v>
      </c>
      <c r="AR450" s="308">
        <v>594</v>
      </c>
      <c r="AS450" s="308" t="s">
        <v>248</v>
      </c>
      <c r="AT450" s="249" t="s">
        <v>1277</v>
      </c>
      <c r="AU450" s="249" t="s">
        <v>92</v>
      </c>
    </row>
    <row r="451" spans="1:47" hidden="1" x14ac:dyDescent="0.3">
      <c r="A451" s="174">
        <v>8.07</v>
      </c>
      <c r="B451" s="231"/>
      <c r="C451" s="232" t="str">
        <f>VLOOKUP(BD.PD7[[#This Row],[Pos]],PPto[],3,FALSE)</f>
        <v>8.07 Señalizacion interiores</v>
      </c>
      <c r="D451" s="174" t="s">
        <v>23</v>
      </c>
      <c r="E451" s="305" t="str">
        <f>IF(BD.PD7[[#This Row],[.]]="*",VLOOKUP(BD.PD7[[#This Row],[Pos]],Presupuesto!A:H,7,FALSE),"")</f>
        <v/>
      </c>
      <c r="F451" s="234" t="s">
        <v>1249</v>
      </c>
      <c r="G451" s="174" t="s">
        <v>1216</v>
      </c>
      <c r="H451" s="174"/>
      <c r="I451" s="497" t="s">
        <v>1223</v>
      </c>
      <c r="J451" s="382">
        <v>0</v>
      </c>
      <c r="K451" s="174" t="s">
        <v>260</v>
      </c>
      <c r="L451" s="383">
        <f>IF(BD.PD7[[#This Row],[Mon]]="DOP",1,HLOOKUP(BD.PD7[[#This Row],[Mon]],$K$1:$L$2,2,FALSE))</f>
        <v>1</v>
      </c>
      <c r="M451" s="384">
        <v>73000</v>
      </c>
      <c r="N451" s="243">
        <f>BD.PD7[[#This Row],[Cant.]]*BD.PD7[[#This Row],[ Tasa ]]*BD.PD7[[#This Row],[ Precio Und.]]</f>
        <v>0</v>
      </c>
      <c r="O451" s="386">
        <v>0</v>
      </c>
      <c r="P451" s="243">
        <f>IF(BD.PD7[[#This Row],[Liquid. '[%']]]&lt;&gt;0,(BD.PD7[[#This Row],[Valor Neto '[DOP']]]*BD.PD7[[#This Row],[Liquid. '[%']]])+BD.PD7[[#This Row],[Valor Neto '[DOP']]],BD.PD7[[#This Row],[Valor Neto '[DOP']]])</f>
        <v>0</v>
      </c>
      <c r="Q451" s="243">
        <f>BD.PD7[[#This Row],[Ppto. Orden Interna '[DOP']]]/HLOOKUP("USD",$K$1:$L$2,2,FALSE)</f>
        <v>0</v>
      </c>
      <c r="R451" s="381" t="s">
        <v>1224</v>
      </c>
      <c r="S451" s="387"/>
      <c r="T451" s="387"/>
      <c r="U451" s="492" t="s">
        <v>542</v>
      </c>
      <c r="V451" s="493">
        <v>801673</v>
      </c>
      <c r="W451" s="494" t="s">
        <v>1195</v>
      </c>
      <c r="X451" s="495">
        <v>18</v>
      </c>
      <c r="Y451" s="388">
        <v>0.5</v>
      </c>
      <c r="Z451" s="243">
        <f>BD.PD7[[#This Row],[Av.P1 '[%']]]*BD.PD7[[#This Row],[Ppto. Orden Interna '[DOP']]]</f>
        <v>0</v>
      </c>
      <c r="AA451" s="495">
        <v>20</v>
      </c>
      <c r="AB451" s="388">
        <v>0.5</v>
      </c>
      <c r="AC451" s="243">
        <f>BD.PD7[[#This Row],[Av.P2 '[%']]]*BD.PD7[[#This Row],[Ppto. Orden Interna '[DOP']]]</f>
        <v>0</v>
      </c>
      <c r="AD451" s="249"/>
      <c r="AE451" s="389"/>
      <c r="AF451" s="243">
        <f>BD.PD7[[#This Row],[Av.P3 '[%']]]*BD.PD7[[#This Row],[Ppto. Orden Interna '[DOP']]]</f>
        <v>0</v>
      </c>
      <c r="AG451" s="243"/>
      <c r="AH451" s="243"/>
      <c r="AI451" s="243">
        <f>BD.PD7[[#This Row],[Av.P2 '[%']]]*BD.PD7[[#This Row],[Ppto. Orden Interna '[DOP']]]</f>
        <v>0</v>
      </c>
      <c r="AJ451" s="243"/>
      <c r="AK451" s="243"/>
      <c r="AL451" s="243">
        <f>BD.PD7[[#This Row],[Av.P2 '[%']]]*BD.PD7[[#This Row],[Ppto. Orden Interna '[DOP']]]</f>
        <v>0</v>
      </c>
      <c r="AM451" s="496">
        <f>BD.PD7[[#This Row],[Pago 3]]+BD.PD7[[#This Row],[Pago 2]]+BD.PD7[[#This Row],[Pago 1]]</f>
        <v>0</v>
      </c>
      <c r="AN451" s="308" t="s">
        <v>244</v>
      </c>
      <c r="AO451" s="308" t="s">
        <v>245</v>
      </c>
      <c r="AP451" s="308" t="s">
        <v>246</v>
      </c>
      <c r="AQ451" s="308" t="s">
        <v>247</v>
      </c>
      <c r="AR451" s="308">
        <v>594</v>
      </c>
      <c r="AS451" s="308" t="s">
        <v>248</v>
      </c>
      <c r="AT451" s="249" t="s">
        <v>1277</v>
      </c>
      <c r="AU451" s="249" t="s">
        <v>92</v>
      </c>
    </row>
    <row r="452" spans="1:47" hidden="1" x14ac:dyDescent="0.3">
      <c r="A452" s="174">
        <v>8.07</v>
      </c>
      <c r="B452" s="231"/>
      <c r="C452" s="232" t="str">
        <f>VLOOKUP(BD.PD7[[#This Row],[Pos]],PPto[],3,FALSE)</f>
        <v>8.07 Señalizacion interiores</v>
      </c>
      <c r="D452" s="174" t="s">
        <v>23</v>
      </c>
      <c r="E452" s="305" t="str">
        <f>IF(BD.PD7[[#This Row],[.]]="*",VLOOKUP(BD.PD7[[#This Row],[Pos]],Presupuesto!A:H,7,FALSE),"")</f>
        <v/>
      </c>
      <c r="F452" s="234" t="s">
        <v>1250</v>
      </c>
      <c r="G452" s="174" t="s">
        <v>1216</v>
      </c>
      <c r="H452" s="174"/>
      <c r="I452" s="497" t="s">
        <v>1223</v>
      </c>
      <c r="J452" s="382">
        <v>0</v>
      </c>
      <c r="K452" s="174" t="s">
        <v>260</v>
      </c>
      <c r="L452" s="383">
        <f>IF(BD.PD7[[#This Row],[Mon]]="DOP",1,HLOOKUP(BD.PD7[[#This Row],[Mon]],$K$1:$L$2,2,FALSE))</f>
        <v>1</v>
      </c>
      <c r="M452" s="384">
        <v>73000</v>
      </c>
      <c r="N452" s="243">
        <f>BD.PD7[[#This Row],[Cant.]]*BD.PD7[[#This Row],[ Tasa ]]*BD.PD7[[#This Row],[ Precio Und.]]</f>
        <v>0</v>
      </c>
      <c r="O452" s="386">
        <v>0</v>
      </c>
      <c r="P452" s="243">
        <f>IF(BD.PD7[[#This Row],[Liquid. '[%']]]&lt;&gt;0,(BD.PD7[[#This Row],[Valor Neto '[DOP']]]*BD.PD7[[#This Row],[Liquid. '[%']]])+BD.PD7[[#This Row],[Valor Neto '[DOP']]],BD.PD7[[#This Row],[Valor Neto '[DOP']]])</f>
        <v>0</v>
      </c>
      <c r="Q452" s="243">
        <f>BD.PD7[[#This Row],[Ppto. Orden Interna '[DOP']]]/HLOOKUP("USD",$K$1:$L$2,2,FALSE)</f>
        <v>0</v>
      </c>
      <c r="R452" s="381" t="s">
        <v>1224</v>
      </c>
      <c r="S452" s="387"/>
      <c r="T452" s="387"/>
      <c r="U452" s="492" t="s">
        <v>542</v>
      </c>
      <c r="V452" s="493">
        <v>801673</v>
      </c>
      <c r="W452" s="494" t="s">
        <v>1195</v>
      </c>
      <c r="X452" s="495">
        <v>18</v>
      </c>
      <c r="Y452" s="388">
        <v>0.5</v>
      </c>
      <c r="Z452" s="243">
        <f>BD.PD7[[#This Row],[Av.P1 '[%']]]*BD.PD7[[#This Row],[Ppto. Orden Interna '[DOP']]]</f>
        <v>0</v>
      </c>
      <c r="AA452" s="495">
        <v>20</v>
      </c>
      <c r="AB452" s="388">
        <v>0.5</v>
      </c>
      <c r="AC452" s="243">
        <f>BD.PD7[[#This Row],[Av.P2 '[%']]]*BD.PD7[[#This Row],[Ppto. Orden Interna '[DOP']]]</f>
        <v>0</v>
      </c>
      <c r="AD452" s="249"/>
      <c r="AE452" s="389"/>
      <c r="AF452" s="243">
        <f>BD.PD7[[#This Row],[Av.P3 '[%']]]*BD.PD7[[#This Row],[Ppto. Orden Interna '[DOP']]]</f>
        <v>0</v>
      </c>
      <c r="AG452" s="243"/>
      <c r="AH452" s="243"/>
      <c r="AI452" s="243">
        <f>BD.PD7[[#This Row],[Av.P2 '[%']]]*BD.PD7[[#This Row],[Ppto. Orden Interna '[DOP']]]</f>
        <v>0</v>
      </c>
      <c r="AJ452" s="243"/>
      <c r="AK452" s="243"/>
      <c r="AL452" s="243">
        <f>BD.PD7[[#This Row],[Av.P2 '[%']]]*BD.PD7[[#This Row],[Ppto. Orden Interna '[DOP']]]</f>
        <v>0</v>
      </c>
      <c r="AM452" s="496">
        <f>BD.PD7[[#This Row],[Pago 3]]+BD.PD7[[#This Row],[Pago 2]]+BD.PD7[[#This Row],[Pago 1]]</f>
        <v>0</v>
      </c>
      <c r="AN452" s="308" t="s">
        <v>244</v>
      </c>
      <c r="AO452" s="308" t="s">
        <v>245</v>
      </c>
      <c r="AP452" s="308" t="s">
        <v>246</v>
      </c>
      <c r="AQ452" s="308" t="s">
        <v>247</v>
      </c>
      <c r="AR452" s="308">
        <v>594</v>
      </c>
      <c r="AS452" s="308" t="s">
        <v>248</v>
      </c>
      <c r="AT452" s="249" t="s">
        <v>1277</v>
      </c>
      <c r="AU452" s="249" t="s">
        <v>92</v>
      </c>
    </row>
    <row r="453" spans="1:47" hidden="1" x14ac:dyDescent="0.3">
      <c r="A453" s="174">
        <v>8.07</v>
      </c>
      <c r="B453" s="231"/>
      <c r="C453" s="232" t="str">
        <f>VLOOKUP(BD.PD7[[#This Row],[Pos]],PPto[],3,FALSE)</f>
        <v>8.07 Señalizacion interiores</v>
      </c>
      <c r="D453" s="174" t="s">
        <v>23</v>
      </c>
      <c r="E453" s="305" t="str">
        <f>IF(BD.PD7[[#This Row],[.]]="*",VLOOKUP(BD.PD7[[#This Row],[Pos]],Presupuesto!A:H,7,FALSE),"")</f>
        <v/>
      </c>
      <c r="F453" s="234" t="s">
        <v>1251</v>
      </c>
      <c r="G453" s="174" t="s">
        <v>1216</v>
      </c>
      <c r="H453" s="174"/>
      <c r="I453" s="497" t="s">
        <v>1223</v>
      </c>
      <c r="J453" s="382">
        <v>0</v>
      </c>
      <c r="K453" s="174" t="s">
        <v>260</v>
      </c>
      <c r="L453" s="383">
        <f>IF(BD.PD7[[#This Row],[Mon]]="DOP",1,HLOOKUP(BD.PD7[[#This Row],[Mon]],$K$1:$L$2,2,FALSE))</f>
        <v>1</v>
      </c>
      <c r="M453" s="384">
        <v>10220</v>
      </c>
      <c r="N453" s="243">
        <f>BD.PD7[[#This Row],[Cant.]]*BD.PD7[[#This Row],[ Tasa ]]*BD.PD7[[#This Row],[ Precio Und.]]</f>
        <v>0</v>
      </c>
      <c r="O453" s="386">
        <v>0</v>
      </c>
      <c r="P453" s="243">
        <f>IF(BD.PD7[[#This Row],[Liquid. '[%']]]&lt;&gt;0,(BD.PD7[[#This Row],[Valor Neto '[DOP']]]*BD.PD7[[#This Row],[Liquid. '[%']]])+BD.PD7[[#This Row],[Valor Neto '[DOP']]],BD.PD7[[#This Row],[Valor Neto '[DOP']]])</f>
        <v>0</v>
      </c>
      <c r="Q453" s="243">
        <f>BD.PD7[[#This Row],[Ppto. Orden Interna '[DOP']]]/HLOOKUP("USD",$K$1:$L$2,2,FALSE)</f>
        <v>0</v>
      </c>
      <c r="R453" s="381" t="s">
        <v>1224</v>
      </c>
      <c r="S453" s="387"/>
      <c r="T453" s="387"/>
      <c r="U453" s="492" t="s">
        <v>542</v>
      </c>
      <c r="V453" s="493">
        <v>801673</v>
      </c>
      <c r="W453" s="494" t="s">
        <v>1195</v>
      </c>
      <c r="X453" s="495">
        <v>18</v>
      </c>
      <c r="Y453" s="388">
        <v>0.5</v>
      </c>
      <c r="Z453" s="243">
        <f>BD.PD7[[#This Row],[Av.P1 '[%']]]*BD.PD7[[#This Row],[Ppto. Orden Interna '[DOP']]]</f>
        <v>0</v>
      </c>
      <c r="AA453" s="495">
        <v>20</v>
      </c>
      <c r="AB453" s="388">
        <v>0.5</v>
      </c>
      <c r="AC453" s="243">
        <f>BD.PD7[[#This Row],[Av.P2 '[%']]]*BD.PD7[[#This Row],[Ppto. Orden Interna '[DOP']]]</f>
        <v>0</v>
      </c>
      <c r="AD453" s="249"/>
      <c r="AE453" s="389"/>
      <c r="AF453" s="243">
        <f>BD.PD7[[#This Row],[Av.P3 '[%']]]*BD.PD7[[#This Row],[Ppto. Orden Interna '[DOP']]]</f>
        <v>0</v>
      </c>
      <c r="AG453" s="243"/>
      <c r="AH453" s="243"/>
      <c r="AI453" s="243">
        <f>BD.PD7[[#This Row],[Av.P2 '[%']]]*BD.PD7[[#This Row],[Ppto. Orden Interna '[DOP']]]</f>
        <v>0</v>
      </c>
      <c r="AJ453" s="243"/>
      <c r="AK453" s="243"/>
      <c r="AL453" s="243">
        <f>BD.PD7[[#This Row],[Av.P2 '[%']]]*BD.PD7[[#This Row],[Ppto. Orden Interna '[DOP']]]</f>
        <v>0</v>
      </c>
      <c r="AM453" s="496">
        <f>BD.PD7[[#This Row],[Pago 3]]+BD.PD7[[#This Row],[Pago 2]]+BD.PD7[[#This Row],[Pago 1]]</f>
        <v>0</v>
      </c>
      <c r="AN453" s="308" t="s">
        <v>244</v>
      </c>
      <c r="AO453" s="308" t="s">
        <v>245</v>
      </c>
      <c r="AP453" s="308" t="s">
        <v>246</v>
      </c>
      <c r="AQ453" s="308" t="s">
        <v>247</v>
      </c>
      <c r="AR453" s="308">
        <v>594</v>
      </c>
      <c r="AS453" s="308" t="s">
        <v>248</v>
      </c>
      <c r="AT453" s="249" t="s">
        <v>1277</v>
      </c>
      <c r="AU453" s="249" t="s">
        <v>92</v>
      </c>
    </row>
    <row r="454" spans="1:47" hidden="1" x14ac:dyDescent="0.3">
      <c r="A454" s="174">
        <v>8.07</v>
      </c>
      <c r="B454" s="231"/>
      <c r="C454" s="232" t="str">
        <f>VLOOKUP(BD.PD7[[#This Row],[Pos]],PPto[],3,FALSE)</f>
        <v>8.07 Señalizacion interiores</v>
      </c>
      <c r="D454" s="174" t="s">
        <v>23</v>
      </c>
      <c r="E454" s="305" t="str">
        <f>IF(BD.PD7[[#This Row],[.]]="*",VLOOKUP(BD.PD7[[#This Row],[Pos]],Presupuesto!A:H,7,FALSE),"")</f>
        <v/>
      </c>
      <c r="F454" s="234" t="s">
        <v>1252</v>
      </c>
      <c r="G454" s="174" t="s">
        <v>1216</v>
      </c>
      <c r="H454" s="174"/>
      <c r="I454" s="497" t="s">
        <v>1223</v>
      </c>
      <c r="J454" s="382">
        <v>0</v>
      </c>
      <c r="K454" s="174" t="s">
        <v>260</v>
      </c>
      <c r="L454" s="383">
        <f>IF(BD.PD7[[#This Row],[Mon]]="DOP",1,HLOOKUP(BD.PD7[[#This Row],[Mon]],$K$1:$L$2,2,FALSE))</f>
        <v>1</v>
      </c>
      <c r="M454" s="384">
        <v>80000</v>
      </c>
      <c r="N454" s="243">
        <f>BD.PD7[[#This Row],[Cant.]]*BD.PD7[[#This Row],[ Tasa ]]*BD.PD7[[#This Row],[ Precio Und.]]</f>
        <v>0</v>
      </c>
      <c r="O454" s="386">
        <v>0</v>
      </c>
      <c r="P454" s="243">
        <f>IF(BD.PD7[[#This Row],[Liquid. '[%']]]&lt;&gt;0,(BD.PD7[[#This Row],[Valor Neto '[DOP']]]*BD.PD7[[#This Row],[Liquid. '[%']]])+BD.PD7[[#This Row],[Valor Neto '[DOP']]],BD.PD7[[#This Row],[Valor Neto '[DOP']]])</f>
        <v>0</v>
      </c>
      <c r="Q454" s="243">
        <f>BD.PD7[[#This Row],[Ppto. Orden Interna '[DOP']]]/HLOOKUP("USD",$K$1:$L$2,2,FALSE)</f>
        <v>0</v>
      </c>
      <c r="R454" s="381" t="s">
        <v>1224</v>
      </c>
      <c r="S454" s="387"/>
      <c r="T454" s="387"/>
      <c r="U454" s="492" t="s">
        <v>542</v>
      </c>
      <c r="V454" s="493">
        <v>801673</v>
      </c>
      <c r="W454" s="494" t="s">
        <v>1195</v>
      </c>
      <c r="X454" s="495">
        <v>18</v>
      </c>
      <c r="Y454" s="388">
        <v>0.5</v>
      </c>
      <c r="Z454" s="243">
        <f>BD.PD7[[#This Row],[Av.P1 '[%']]]*BD.PD7[[#This Row],[Ppto. Orden Interna '[DOP']]]</f>
        <v>0</v>
      </c>
      <c r="AA454" s="495">
        <v>20</v>
      </c>
      <c r="AB454" s="388">
        <v>0.5</v>
      </c>
      <c r="AC454" s="243">
        <f>BD.PD7[[#This Row],[Av.P2 '[%']]]*BD.PD7[[#This Row],[Ppto. Orden Interna '[DOP']]]</f>
        <v>0</v>
      </c>
      <c r="AD454" s="249"/>
      <c r="AE454" s="389"/>
      <c r="AF454" s="243">
        <f>BD.PD7[[#This Row],[Av.P3 '[%']]]*BD.PD7[[#This Row],[Ppto. Orden Interna '[DOP']]]</f>
        <v>0</v>
      </c>
      <c r="AG454" s="243"/>
      <c r="AH454" s="243"/>
      <c r="AI454" s="243">
        <f>BD.PD7[[#This Row],[Av.P2 '[%']]]*BD.PD7[[#This Row],[Ppto. Orden Interna '[DOP']]]</f>
        <v>0</v>
      </c>
      <c r="AJ454" s="243"/>
      <c r="AK454" s="243"/>
      <c r="AL454" s="243">
        <f>BD.PD7[[#This Row],[Av.P2 '[%']]]*BD.PD7[[#This Row],[Ppto. Orden Interna '[DOP']]]</f>
        <v>0</v>
      </c>
      <c r="AM454" s="496">
        <f>BD.PD7[[#This Row],[Pago 3]]+BD.PD7[[#This Row],[Pago 2]]+BD.PD7[[#This Row],[Pago 1]]</f>
        <v>0</v>
      </c>
      <c r="AN454" s="308" t="s">
        <v>244</v>
      </c>
      <c r="AO454" s="308" t="s">
        <v>245</v>
      </c>
      <c r="AP454" s="308" t="s">
        <v>246</v>
      </c>
      <c r="AQ454" s="308" t="s">
        <v>247</v>
      </c>
      <c r="AR454" s="308">
        <v>594</v>
      </c>
      <c r="AS454" s="308" t="s">
        <v>248</v>
      </c>
      <c r="AT454" s="249" t="s">
        <v>1277</v>
      </c>
      <c r="AU454" s="249" t="s">
        <v>92</v>
      </c>
    </row>
    <row r="455" spans="1:47" hidden="1" x14ac:dyDescent="0.3">
      <c r="A455" s="174">
        <v>8.07</v>
      </c>
      <c r="B455" s="231"/>
      <c r="C455" s="232" t="str">
        <f>VLOOKUP(BD.PD7[[#This Row],[Pos]],PPto[],3,FALSE)</f>
        <v>8.07 Señalizacion interiores</v>
      </c>
      <c r="D455" s="174" t="s">
        <v>23</v>
      </c>
      <c r="E455" s="305" t="str">
        <f>IF(BD.PD7[[#This Row],[.]]="*",VLOOKUP(BD.PD7[[#This Row],[Pos]],Presupuesto!A:H,7,FALSE),"")</f>
        <v/>
      </c>
      <c r="F455" s="234" t="s">
        <v>1253</v>
      </c>
      <c r="G455" s="174" t="s">
        <v>1216</v>
      </c>
      <c r="H455" s="174"/>
      <c r="I455" s="497" t="s">
        <v>1223</v>
      </c>
      <c r="J455" s="382">
        <v>0</v>
      </c>
      <c r="K455" s="174" t="s">
        <v>260</v>
      </c>
      <c r="L455" s="383">
        <f>IF(BD.PD7[[#This Row],[Mon]]="DOP",1,HLOOKUP(BD.PD7[[#This Row],[Mon]],$K$1:$L$2,2,FALSE))</f>
        <v>1</v>
      </c>
      <c r="M455" s="384">
        <v>35000</v>
      </c>
      <c r="N455" s="243">
        <f>BD.PD7[[#This Row],[Cant.]]*BD.PD7[[#This Row],[ Tasa ]]*BD.PD7[[#This Row],[ Precio Und.]]</f>
        <v>0</v>
      </c>
      <c r="O455" s="386">
        <v>0</v>
      </c>
      <c r="P455" s="243">
        <f>IF(BD.PD7[[#This Row],[Liquid. '[%']]]&lt;&gt;0,(BD.PD7[[#This Row],[Valor Neto '[DOP']]]*BD.PD7[[#This Row],[Liquid. '[%']]])+BD.PD7[[#This Row],[Valor Neto '[DOP']]],BD.PD7[[#This Row],[Valor Neto '[DOP']]])</f>
        <v>0</v>
      </c>
      <c r="Q455" s="243">
        <f>BD.PD7[[#This Row],[Ppto. Orden Interna '[DOP']]]/HLOOKUP("USD",$K$1:$L$2,2,FALSE)</f>
        <v>0</v>
      </c>
      <c r="R455" s="381" t="s">
        <v>1224</v>
      </c>
      <c r="S455" s="387"/>
      <c r="T455" s="387"/>
      <c r="U455" s="492" t="s">
        <v>542</v>
      </c>
      <c r="V455" s="493">
        <v>801673</v>
      </c>
      <c r="W455" s="494" t="s">
        <v>1195</v>
      </c>
      <c r="X455" s="495">
        <v>18</v>
      </c>
      <c r="Y455" s="388">
        <v>0.5</v>
      </c>
      <c r="Z455" s="243">
        <f>BD.PD7[[#This Row],[Av.P1 '[%']]]*BD.PD7[[#This Row],[Ppto. Orden Interna '[DOP']]]</f>
        <v>0</v>
      </c>
      <c r="AA455" s="495">
        <v>20</v>
      </c>
      <c r="AB455" s="388">
        <v>0.5</v>
      </c>
      <c r="AC455" s="243">
        <f>BD.PD7[[#This Row],[Av.P2 '[%']]]*BD.PD7[[#This Row],[Ppto. Orden Interna '[DOP']]]</f>
        <v>0</v>
      </c>
      <c r="AD455" s="249"/>
      <c r="AE455" s="389"/>
      <c r="AF455" s="243">
        <f>BD.PD7[[#This Row],[Av.P3 '[%']]]*BD.PD7[[#This Row],[Ppto. Orden Interna '[DOP']]]</f>
        <v>0</v>
      </c>
      <c r="AG455" s="243"/>
      <c r="AH455" s="243"/>
      <c r="AI455" s="243">
        <f>BD.PD7[[#This Row],[Av.P2 '[%']]]*BD.PD7[[#This Row],[Ppto. Orden Interna '[DOP']]]</f>
        <v>0</v>
      </c>
      <c r="AJ455" s="243"/>
      <c r="AK455" s="243"/>
      <c r="AL455" s="243">
        <f>BD.PD7[[#This Row],[Av.P2 '[%']]]*BD.PD7[[#This Row],[Ppto. Orden Interna '[DOP']]]</f>
        <v>0</v>
      </c>
      <c r="AM455" s="496">
        <f>BD.PD7[[#This Row],[Pago 3]]+BD.PD7[[#This Row],[Pago 2]]+BD.PD7[[#This Row],[Pago 1]]</f>
        <v>0</v>
      </c>
      <c r="AN455" s="308" t="s">
        <v>244</v>
      </c>
      <c r="AO455" s="308" t="s">
        <v>245</v>
      </c>
      <c r="AP455" s="308" t="s">
        <v>246</v>
      </c>
      <c r="AQ455" s="308" t="s">
        <v>247</v>
      </c>
      <c r="AR455" s="308">
        <v>594</v>
      </c>
      <c r="AS455" s="308" t="s">
        <v>248</v>
      </c>
      <c r="AT455" s="249" t="s">
        <v>1277</v>
      </c>
      <c r="AU455" s="249" t="s">
        <v>92</v>
      </c>
    </row>
    <row r="456" spans="1:47" hidden="1" x14ac:dyDescent="0.3">
      <c r="A456" s="174">
        <v>8.07</v>
      </c>
      <c r="B456" s="231"/>
      <c r="C456" s="232" t="str">
        <f>VLOOKUP(BD.PD7[[#This Row],[Pos]],PPto[],3,FALSE)</f>
        <v>8.07 Señalizacion interiores</v>
      </c>
      <c r="D456" s="174" t="s">
        <v>23</v>
      </c>
      <c r="E456" s="305" t="str">
        <f>IF(BD.PD7[[#This Row],[.]]="*",VLOOKUP(BD.PD7[[#This Row],[Pos]],Presupuesto!A:H,7,FALSE),"")</f>
        <v/>
      </c>
      <c r="F456" s="234" t="s">
        <v>1254</v>
      </c>
      <c r="G456" s="174" t="s">
        <v>1216</v>
      </c>
      <c r="H456" s="174"/>
      <c r="I456" s="497" t="s">
        <v>1223</v>
      </c>
      <c r="J456" s="382">
        <v>0</v>
      </c>
      <c r="K456" s="174" t="s">
        <v>260</v>
      </c>
      <c r="L456" s="383">
        <f>IF(BD.PD7[[#This Row],[Mon]]="DOP",1,HLOOKUP(BD.PD7[[#This Row],[Mon]],$K$1:$L$2,2,FALSE))</f>
        <v>1</v>
      </c>
      <c r="M456" s="384">
        <v>11000</v>
      </c>
      <c r="N456" s="243">
        <f>BD.PD7[[#This Row],[Cant.]]*BD.PD7[[#This Row],[ Tasa ]]*BD.PD7[[#This Row],[ Precio Und.]]</f>
        <v>0</v>
      </c>
      <c r="O456" s="386">
        <v>0</v>
      </c>
      <c r="P456" s="243">
        <f>IF(BD.PD7[[#This Row],[Liquid. '[%']]]&lt;&gt;0,(BD.PD7[[#This Row],[Valor Neto '[DOP']]]*BD.PD7[[#This Row],[Liquid. '[%']]])+BD.PD7[[#This Row],[Valor Neto '[DOP']]],BD.PD7[[#This Row],[Valor Neto '[DOP']]])</f>
        <v>0</v>
      </c>
      <c r="Q456" s="243">
        <f>BD.PD7[[#This Row],[Ppto. Orden Interna '[DOP']]]/HLOOKUP("USD",$K$1:$L$2,2,FALSE)</f>
        <v>0</v>
      </c>
      <c r="R456" s="381" t="s">
        <v>1224</v>
      </c>
      <c r="S456" s="387"/>
      <c r="T456" s="387"/>
      <c r="U456" s="492" t="s">
        <v>542</v>
      </c>
      <c r="V456" s="493">
        <v>801673</v>
      </c>
      <c r="W456" s="494" t="s">
        <v>1195</v>
      </c>
      <c r="X456" s="495">
        <v>18</v>
      </c>
      <c r="Y456" s="388">
        <v>0.5</v>
      </c>
      <c r="Z456" s="243">
        <f>BD.PD7[[#This Row],[Av.P1 '[%']]]*BD.PD7[[#This Row],[Ppto. Orden Interna '[DOP']]]</f>
        <v>0</v>
      </c>
      <c r="AA456" s="495">
        <v>20</v>
      </c>
      <c r="AB456" s="388">
        <v>0.5</v>
      </c>
      <c r="AC456" s="243">
        <f>BD.PD7[[#This Row],[Av.P2 '[%']]]*BD.PD7[[#This Row],[Ppto. Orden Interna '[DOP']]]</f>
        <v>0</v>
      </c>
      <c r="AD456" s="249"/>
      <c r="AE456" s="389"/>
      <c r="AF456" s="243">
        <f>BD.PD7[[#This Row],[Av.P3 '[%']]]*BD.PD7[[#This Row],[Ppto. Orden Interna '[DOP']]]</f>
        <v>0</v>
      </c>
      <c r="AG456" s="243"/>
      <c r="AH456" s="243"/>
      <c r="AI456" s="243">
        <f>BD.PD7[[#This Row],[Av.P2 '[%']]]*BD.PD7[[#This Row],[Ppto. Orden Interna '[DOP']]]</f>
        <v>0</v>
      </c>
      <c r="AJ456" s="243"/>
      <c r="AK456" s="243"/>
      <c r="AL456" s="243">
        <f>BD.PD7[[#This Row],[Av.P2 '[%']]]*BD.PD7[[#This Row],[Ppto. Orden Interna '[DOP']]]</f>
        <v>0</v>
      </c>
      <c r="AM456" s="496">
        <f>BD.PD7[[#This Row],[Pago 3]]+BD.PD7[[#This Row],[Pago 2]]+BD.PD7[[#This Row],[Pago 1]]</f>
        <v>0</v>
      </c>
      <c r="AN456" s="308" t="s">
        <v>244</v>
      </c>
      <c r="AO456" s="308" t="s">
        <v>245</v>
      </c>
      <c r="AP456" s="308" t="s">
        <v>246</v>
      </c>
      <c r="AQ456" s="308" t="s">
        <v>247</v>
      </c>
      <c r="AR456" s="308">
        <v>594</v>
      </c>
      <c r="AS456" s="308" t="s">
        <v>248</v>
      </c>
      <c r="AT456" s="249" t="s">
        <v>1277</v>
      </c>
      <c r="AU456" s="249" t="s">
        <v>92</v>
      </c>
    </row>
    <row r="457" spans="1:47" hidden="1" x14ac:dyDescent="0.3">
      <c r="A457" s="174">
        <v>8.07</v>
      </c>
      <c r="B457" s="231"/>
      <c r="C457" s="232" t="str">
        <f>VLOOKUP(BD.PD7[[#This Row],[Pos]],PPto[],3,FALSE)</f>
        <v>8.07 Señalizacion interiores</v>
      </c>
      <c r="D457" s="174" t="s">
        <v>23</v>
      </c>
      <c r="E457" s="305" t="str">
        <f>IF(BD.PD7[[#This Row],[.]]="*",VLOOKUP(BD.PD7[[#This Row],[Pos]],Presupuesto!A:H,7,FALSE),"")</f>
        <v/>
      </c>
      <c r="F457" s="234" t="s">
        <v>1255</v>
      </c>
      <c r="G457" s="174" t="s">
        <v>1216</v>
      </c>
      <c r="H457" s="174"/>
      <c r="I457" s="497" t="s">
        <v>1223</v>
      </c>
      <c r="J457" s="382">
        <v>0</v>
      </c>
      <c r="K457" s="174" t="s">
        <v>117</v>
      </c>
      <c r="L457" s="383">
        <f>IF(BD.PD7[[#This Row],[Mon]]="DOP",1,HLOOKUP(BD.PD7[[#This Row],[Mon]],$K$1:$L$2,2,FALSE))</f>
        <v>65</v>
      </c>
      <c r="M457" s="384">
        <v>86.42</v>
      </c>
      <c r="N457" s="243">
        <f>BD.PD7[[#This Row],[Cant.]]*BD.PD7[[#This Row],[ Tasa ]]*BD.PD7[[#This Row],[ Precio Und.]]</f>
        <v>0</v>
      </c>
      <c r="O457" s="386">
        <v>0</v>
      </c>
      <c r="P457" s="243">
        <f>IF(BD.PD7[[#This Row],[Liquid. '[%']]]&lt;&gt;0,(BD.PD7[[#This Row],[Valor Neto '[DOP']]]*BD.PD7[[#This Row],[Liquid. '[%']]])+BD.PD7[[#This Row],[Valor Neto '[DOP']]],BD.PD7[[#This Row],[Valor Neto '[DOP']]])</f>
        <v>0</v>
      </c>
      <c r="Q457" s="243">
        <f>BD.PD7[[#This Row],[Ppto. Orden Interna '[DOP']]]/HLOOKUP("USD",$K$1:$L$2,2,FALSE)</f>
        <v>0</v>
      </c>
      <c r="R457" s="381" t="s">
        <v>1224</v>
      </c>
      <c r="S457" s="387"/>
      <c r="T457" s="387"/>
      <c r="U457" s="492" t="s">
        <v>542</v>
      </c>
      <c r="V457" s="493">
        <v>801673</v>
      </c>
      <c r="W457" s="494" t="s">
        <v>323</v>
      </c>
      <c r="X457" s="495">
        <v>18</v>
      </c>
      <c r="Y457" s="388">
        <v>0.5</v>
      </c>
      <c r="Z457" s="243">
        <f>BD.PD7[[#This Row],[Av.P1 '[%']]]*BD.PD7[[#This Row],[Ppto. Orden Interna '[DOP']]]</f>
        <v>0</v>
      </c>
      <c r="AA457" s="495">
        <v>20</v>
      </c>
      <c r="AB457" s="388">
        <v>0.5</v>
      </c>
      <c r="AC457" s="243">
        <f>BD.PD7[[#This Row],[Av.P2 '[%']]]*BD.PD7[[#This Row],[Ppto. Orden Interna '[DOP']]]</f>
        <v>0</v>
      </c>
      <c r="AD457" s="249"/>
      <c r="AE457" s="389"/>
      <c r="AF457" s="243">
        <f>BD.PD7[[#This Row],[Av.P3 '[%']]]*BD.PD7[[#This Row],[Ppto. Orden Interna '[DOP']]]</f>
        <v>0</v>
      </c>
      <c r="AG457" s="243"/>
      <c r="AH457" s="243"/>
      <c r="AI457" s="243">
        <f>BD.PD7[[#This Row],[Av.P2 '[%']]]*BD.PD7[[#This Row],[Ppto. Orden Interna '[DOP']]]</f>
        <v>0</v>
      </c>
      <c r="AJ457" s="243"/>
      <c r="AK457" s="243"/>
      <c r="AL457" s="243">
        <f>BD.PD7[[#This Row],[Av.P2 '[%']]]*BD.PD7[[#This Row],[Ppto. Orden Interna '[DOP']]]</f>
        <v>0</v>
      </c>
      <c r="AM457" s="496">
        <f>BD.PD7[[#This Row],[Pago 3]]+BD.PD7[[#This Row],[Pago 2]]+BD.PD7[[#This Row],[Pago 1]]</f>
        <v>0</v>
      </c>
      <c r="AN457" s="308" t="s">
        <v>244</v>
      </c>
      <c r="AO457" s="308" t="s">
        <v>245</v>
      </c>
      <c r="AP457" s="308" t="s">
        <v>246</v>
      </c>
      <c r="AQ457" s="308" t="s">
        <v>247</v>
      </c>
      <c r="AR457" s="308">
        <v>594</v>
      </c>
      <c r="AS457" s="308" t="s">
        <v>248</v>
      </c>
      <c r="AT457" s="249" t="s">
        <v>1277</v>
      </c>
      <c r="AU457" s="249" t="s">
        <v>92</v>
      </c>
    </row>
    <row r="458" spans="1:47" hidden="1" x14ac:dyDescent="0.3">
      <c r="A458" s="174">
        <v>8.07</v>
      </c>
      <c r="B458" s="231"/>
      <c r="C458" s="232" t="str">
        <f>VLOOKUP(BD.PD7[[#This Row],[Pos]],PPto[],3,FALSE)</f>
        <v>8.07 Señalizacion interiores</v>
      </c>
      <c r="D458" s="174" t="s">
        <v>23</v>
      </c>
      <c r="E458" s="305" t="str">
        <f>IF(BD.PD7[[#This Row],[.]]="*",VLOOKUP(BD.PD7[[#This Row],[Pos]],Presupuesto!A:H,7,FALSE),"")</f>
        <v/>
      </c>
      <c r="F458" s="234" t="s">
        <v>1256</v>
      </c>
      <c r="G458" s="174" t="s">
        <v>1216</v>
      </c>
      <c r="H458" s="174"/>
      <c r="I458" s="497" t="s">
        <v>1223</v>
      </c>
      <c r="J458" s="382">
        <v>0</v>
      </c>
      <c r="K458" s="174" t="s">
        <v>260</v>
      </c>
      <c r="L458" s="383">
        <f>IF(BD.PD7[[#This Row],[Mon]]="DOP",1,HLOOKUP(BD.PD7[[#This Row],[Mon]],$K$1:$L$2,2,FALSE))</f>
        <v>1</v>
      </c>
      <c r="M458" s="384">
        <v>2200</v>
      </c>
      <c r="N458" s="243">
        <f>BD.PD7[[#This Row],[Cant.]]*BD.PD7[[#This Row],[ Tasa ]]*BD.PD7[[#This Row],[ Precio Und.]]</f>
        <v>0</v>
      </c>
      <c r="O458" s="386">
        <v>0</v>
      </c>
      <c r="P458" s="243">
        <f>IF(BD.PD7[[#This Row],[Liquid. '[%']]]&lt;&gt;0,(BD.PD7[[#This Row],[Valor Neto '[DOP']]]*BD.PD7[[#This Row],[Liquid. '[%']]])+BD.PD7[[#This Row],[Valor Neto '[DOP']]],BD.PD7[[#This Row],[Valor Neto '[DOP']]])</f>
        <v>0</v>
      </c>
      <c r="Q458" s="243">
        <f>BD.PD7[[#This Row],[Ppto. Orden Interna '[DOP']]]/HLOOKUP("USD",$K$1:$L$2,2,FALSE)</f>
        <v>0</v>
      </c>
      <c r="R458" s="381" t="s">
        <v>1263</v>
      </c>
      <c r="S458" s="387"/>
      <c r="T458" s="387"/>
      <c r="U458" s="492" t="s">
        <v>542</v>
      </c>
      <c r="V458" s="493">
        <v>801673</v>
      </c>
      <c r="W458" s="494" t="s">
        <v>1195</v>
      </c>
      <c r="X458" s="495">
        <v>18</v>
      </c>
      <c r="Y458" s="388">
        <v>0.5</v>
      </c>
      <c r="Z458" s="243">
        <f>BD.PD7[[#This Row],[Av.P1 '[%']]]*BD.PD7[[#This Row],[Ppto. Orden Interna '[DOP']]]</f>
        <v>0</v>
      </c>
      <c r="AA458" s="495">
        <v>20</v>
      </c>
      <c r="AB458" s="388">
        <v>0.5</v>
      </c>
      <c r="AC458" s="243">
        <f>BD.PD7[[#This Row],[Av.P2 '[%']]]*BD.PD7[[#This Row],[Ppto. Orden Interna '[DOP']]]</f>
        <v>0</v>
      </c>
      <c r="AD458" s="249"/>
      <c r="AE458" s="389"/>
      <c r="AF458" s="243">
        <f>BD.PD7[[#This Row],[Av.P3 '[%']]]*BD.PD7[[#This Row],[Ppto. Orden Interna '[DOP']]]</f>
        <v>0</v>
      </c>
      <c r="AG458" s="243"/>
      <c r="AH458" s="243"/>
      <c r="AI458" s="243">
        <f>BD.PD7[[#This Row],[Av.P2 '[%']]]*BD.PD7[[#This Row],[Ppto. Orden Interna '[DOP']]]</f>
        <v>0</v>
      </c>
      <c r="AJ458" s="243"/>
      <c r="AK458" s="243"/>
      <c r="AL458" s="243">
        <f>BD.PD7[[#This Row],[Av.P2 '[%']]]*BD.PD7[[#This Row],[Ppto. Orden Interna '[DOP']]]</f>
        <v>0</v>
      </c>
      <c r="AM458" s="496">
        <f>BD.PD7[[#This Row],[Pago 3]]+BD.PD7[[#This Row],[Pago 2]]+BD.PD7[[#This Row],[Pago 1]]</f>
        <v>0</v>
      </c>
      <c r="AN458" s="308" t="s">
        <v>244</v>
      </c>
      <c r="AO458" s="308" t="s">
        <v>245</v>
      </c>
      <c r="AP458" s="308" t="s">
        <v>246</v>
      </c>
      <c r="AQ458" s="308" t="s">
        <v>247</v>
      </c>
      <c r="AR458" s="308">
        <v>594</v>
      </c>
      <c r="AS458" s="308" t="s">
        <v>248</v>
      </c>
      <c r="AT458" s="249" t="s">
        <v>1277</v>
      </c>
      <c r="AU458" s="249" t="s">
        <v>92</v>
      </c>
    </row>
    <row r="459" spans="1:47" hidden="1" x14ac:dyDescent="0.3">
      <c r="A459" s="174">
        <v>8.07</v>
      </c>
      <c r="B459" s="231"/>
      <c r="C459" s="232" t="str">
        <f>VLOOKUP(BD.PD7[[#This Row],[Pos]],PPto[],3,FALSE)</f>
        <v>8.07 Señalizacion interiores</v>
      </c>
      <c r="D459" s="174" t="s">
        <v>23</v>
      </c>
      <c r="E459" s="305" t="str">
        <f>IF(BD.PD7[[#This Row],[.]]="*",VLOOKUP(BD.PD7[[#This Row],[Pos]],Presupuesto!A:H,7,FALSE),"")</f>
        <v/>
      </c>
      <c r="F459" s="234" t="s">
        <v>1257</v>
      </c>
      <c r="G459" s="174" t="s">
        <v>1216</v>
      </c>
      <c r="H459" s="174"/>
      <c r="I459" s="497" t="s">
        <v>1223</v>
      </c>
      <c r="J459" s="382">
        <v>0</v>
      </c>
      <c r="K459" s="174" t="s">
        <v>260</v>
      </c>
      <c r="L459" s="383">
        <f>IF(BD.PD7[[#This Row],[Mon]]="DOP",1,HLOOKUP(BD.PD7[[#This Row],[Mon]],$K$1:$L$2,2,FALSE))</f>
        <v>1</v>
      </c>
      <c r="M459" s="384">
        <v>1727</v>
      </c>
      <c r="N459" s="243">
        <f>BD.PD7[[#This Row],[Cant.]]*BD.PD7[[#This Row],[ Tasa ]]*BD.PD7[[#This Row],[ Precio Und.]]</f>
        <v>0</v>
      </c>
      <c r="O459" s="386">
        <v>0</v>
      </c>
      <c r="P459" s="243">
        <f>IF(BD.PD7[[#This Row],[Liquid. '[%']]]&lt;&gt;0,(BD.PD7[[#This Row],[Valor Neto '[DOP']]]*BD.PD7[[#This Row],[Liquid. '[%']]])+BD.PD7[[#This Row],[Valor Neto '[DOP']]],BD.PD7[[#This Row],[Valor Neto '[DOP']]])</f>
        <v>0</v>
      </c>
      <c r="Q459" s="243">
        <f>BD.PD7[[#This Row],[Ppto. Orden Interna '[DOP']]]/HLOOKUP("USD",$K$1:$L$2,2,FALSE)</f>
        <v>0</v>
      </c>
      <c r="R459" s="381" t="s">
        <v>1263</v>
      </c>
      <c r="S459" s="387"/>
      <c r="T459" s="387"/>
      <c r="U459" s="492" t="s">
        <v>542</v>
      </c>
      <c r="V459" s="493">
        <v>801673</v>
      </c>
      <c r="W459" s="494" t="s">
        <v>1195</v>
      </c>
      <c r="X459" s="495">
        <v>18</v>
      </c>
      <c r="Y459" s="388">
        <v>0.5</v>
      </c>
      <c r="Z459" s="243">
        <f>BD.PD7[[#This Row],[Av.P1 '[%']]]*BD.PD7[[#This Row],[Ppto. Orden Interna '[DOP']]]</f>
        <v>0</v>
      </c>
      <c r="AA459" s="495">
        <v>20</v>
      </c>
      <c r="AB459" s="388">
        <v>0.5</v>
      </c>
      <c r="AC459" s="243">
        <f>BD.PD7[[#This Row],[Av.P2 '[%']]]*BD.PD7[[#This Row],[Ppto. Orden Interna '[DOP']]]</f>
        <v>0</v>
      </c>
      <c r="AD459" s="249"/>
      <c r="AE459" s="389"/>
      <c r="AF459" s="243">
        <f>BD.PD7[[#This Row],[Av.P3 '[%']]]*BD.PD7[[#This Row],[Ppto. Orden Interna '[DOP']]]</f>
        <v>0</v>
      </c>
      <c r="AG459" s="243"/>
      <c r="AH459" s="243"/>
      <c r="AI459" s="243">
        <f>BD.PD7[[#This Row],[Av.P2 '[%']]]*BD.PD7[[#This Row],[Ppto. Orden Interna '[DOP']]]</f>
        <v>0</v>
      </c>
      <c r="AJ459" s="243"/>
      <c r="AK459" s="243"/>
      <c r="AL459" s="243">
        <f>BD.PD7[[#This Row],[Av.P2 '[%']]]*BD.PD7[[#This Row],[Ppto. Orden Interna '[DOP']]]</f>
        <v>0</v>
      </c>
      <c r="AM459" s="496">
        <f>BD.PD7[[#This Row],[Pago 3]]+BD.PD7[[#This Row],[Pago 2]]+BD.PD7[[#This Row],[Pago 1]]</f>
        <v>0</v>
      </c>
      <c r="AN459" s="308" t="s">
        <v>244</v>
      </c>
      <c r="AO459" s="308" t="s">
        <v>245</v>
      </c>
      <c r="AP459" s="308" t="s">
        <v>246</v>
      </c>
      <c r="AQ459" s="308" t="s">
        <v>247</v>
      </c>
      <c r="AR459" s="308">
        <v>594</v>
      </c>
      <c r="AS459" s="308" t="s">
        <v>248</v>
      </c>
      <c r="AT459" s="249" t="s">
        <v>1277</v>
      </c>
      <c r="AU459" s="249" t="s">
        <v>92</v>
      </c>
    </row>
    <row r="460" spans="1:47" hidden="1" x14ac:dyDescent="0.3">
      <c r="A460" s="174">
        <v>8.07</v>
      </c>
      <c r="B460" s="231"/>
      <c r="C460" s="232" t="str">
        <f>VLOOKUP(BD.PD7[[#This Row],[Pos]],PPto[],3,FALSE)</f>
        <v>8.07 Señalizacion interiores</v>
      </c>
      <c r="D460" s="174" t="s">
        <v>23</v>
      </c>
      <c r="E460" s="305" t="str">
        <f>IF(BD.PD7[[#This Row],[.]]="*",VLOOKUP(BD.PD7[[#This Row],[Pos]],Presupuesto!A:H,7,FALSE),"")</f>
        <v/>
      </c>
      <c r="F460" s="234" t="s">
        <v>1258</v>
      </c>
      <c r="G460" s="174" t="s">
        <v>1216</v>
      </c>
      <c r="H460" s="174"/>
      <c r="I460" s="497" t="s">
        <v>1223</v>
      </c>
      <c r="J460" s="382">
        <v>0</v>
      </c>
      <c r="K460" s="174" t="s">
        <v>260</v>
      </c>
      <c r="L460" s="383">
        <f>IF(BD.PD7[[#This Row],[Mon]]="DOP",1,HLOOKUP(BD.PD7[[#This Row],[Mon]],$K$1:$L$2,2,FALSE))</f>
        <v>1</v>
      </c>
      <c r="M460" s="384">
        <v>1560</v>
      </c>
      <c r="N460" s="243">
        <f>BD.PD7[[#This Row],[Cant.]]*BD.PD7[[#This Row],[ Tasa ]]*BD.PD7[[#This Row],[ Precio Und.]]</f>
        <v>0</v>
      </c>
      <c r="O460" s="386">
        <v>0</v>
      </c>
      <c r="P460" s="243">
        <f>IF(BD.PD7[[#This Row],[Liquid. '[%']]]&lt;&gt;0,(BD.PD7[[#This Row],[Valor Neto '[DOP']]]*BD.PD7[[#This Row],[Liquid. '[%']]])+BD.PD7[[#This Row],[Valor Neto '[DOP']]],BD.PD7[[#This Row],[Valor Neto '[DOP']]])</f>
        <v>0</v>
      </c>
      <c r="Q460" s="243">
        <f>BD.PD7[[#This Row],[Ppto. Orden Interna '[DOP']]]/HLOOKUP("USD",$K$1:$L$2,2,FALSE)</f>
        <v>0</v>
      </c>
      <c r="R460" s="381" t="s">
        <v>1263</v>
      </c>
      <c r="S460" s="387"/>
      <c r="T460" s="387"/>
      <c r="U460" s="492" t="s">
        <v>542</v>
      </c>
      <c r="V460" s="493">
        <v>801673</v>
      </c>
      <c r="W460" s="494" t="s">
        <v>1195</v>
      </c>
      <c r="X460" s="495">
        <v>18</v>
      </c>
      <c r="Y460" s="388">
        <v>0.5</v>
      </c>
      <c r="Z460" s="243">
        <f>BD.PD7[[#This Row],[Av.P1 '[%']]]*BD.PD7[[#This Row],[Ppto. Orden Interna '[DOP']]]</f>
        <v>0</v>
      </c>
      <c r="AA460" s="495">
        <v>20</v>
      </c>
      <c r="AB460" s="388">
        <v>0.5</v>
      </c>
      <c r="AC460" s="243">
        <f>BD.PD7[[#This Row],[Av.P2 '[%']]]*BD.PD7[[#This Row],[Ppto. Orden Interna '[DOP']]]</f>
        <v>0</v>
      </c>
      <c r="AD460" s="249"/>
      <c r="AE460" s="389"/>
      <c r="AF460" s="243">
        <f>BD.PD7[[#This Row],[Av.P3 '[%']]]*BD.PD7[[#This Row],[Ppto. Orden Interna '[DOP']]]</f>
        <v>0</v>
      </c>
      <c r="AG460" s="243"/>
      <c r="AH460" s="243"/>
      <c r="AI460" s="243">
        <f>BD.PD7[[#This Row],[Av.P2 '[%']]]*BD.PD7[[#This Row],[Ppto. Orden Interna '[DOP']]]</f>
        <v>0</v>
      </c>
      <c r="AJ460" s="243"/>
      <c r="AK460" s="243"/>
      <c r="AL460" s="243">
        <f>BD.PD7[[#This Row],[Av.P2 '[%']]]*BD.PD7[[#This Row],[Ppto. Orden Interna '[DOP']]]</f>
        <v>0</v>
      </c>
      <c r="AM460" s="496">
        <f>BD.PD7[[#This Row],[Pago 3]]+BD.PD7[[#This Row],[Pago 2]]+BD.PD7[[#This Row],[Pago 1]]</f>
        <v>0</v>
      </c>
      <c r="AN460" s="308" t="s">
        <v>244</v>
      </c>
      <c r="AO460" s="308" t="s">
        <v>245</v>
      </c>
      <c r="AP460" s="308" t="s">
        <v>246</v>
      </c>
      <c r="AQ460" s="308" t="s">
        <v>247</v>
      </c>
      <c r="AR460" s="308">
        <v>594</v>
      </c>
      <c r="AS460" s="308" t="s">
        <v>248</v>
      </c>
      <c r="AT460" s="249" t="s">
        <v>1277</v>
      </c>
      <c r="AU460" s="249" t="s">
        <v>92</v>
      </c>
    </row>
    <row r="461" spans="1:47" hidden="1" x14ac:dyDescent="0.3">
      <c r="A461" s="174">
        <v>8.07</v>
      </c>
      <c r="B461" s="231"/>
      <c r="C461" s="232" t="str">
        <f>VLOOKUP(BD.PD7[[#This Row],[Pos]],PPto[],3,FALSE)</f>
        <v>8.07 Señalizacion interiores</v>
      </c>
      <c r="D461" s="174" t="s">
        <v>23</v>
      </c>
      <c r="E461" s="305" t="str">
        <f>IF(BD.PD7[[#This Row],[.]]="*",VLOOKUP(BD.PD7[[#This Row],[Pos]],Presupuesto!A:H,7,FALSE),"")</f>
        <v/>
      </c>
      <c r="F461" s="234" t="s">
        <v>1259</v>
      </c>
      <c r="G461" s="174" t="s">
        <v>1216</v>
      </c>
      <c r="H461" s="174"/>
      <c r="I461" s="497" t="s">
        <v>1223</v>
      </c>
      <c r="J461" s="382">
        <v>0</v>
      </c>
      <c r="K461" s="174" t="s">
        <v>260</v>
      </c>
      <c r="L461" s="383">
        <f>IF(BD.PD7[[#This Row],[Mon]]="DOP",1,HLOOKUP(BD.PD7[[#This Row],[Mon]],$K$1:$L$2,2,FALSE))</f>
        <v>1</v>
      </c>
      <c r="M461" s="384">
        <v>750</v>
      </c>
      <c r="N461" s="243">
        <f>BD.PD7[[#This Row],[Cant.]]*BD.PD7[[#This Row],[ Tasa ]]*BD.PD7[[#This Row],[ Precio Und.]]</f>
        <v>0</v>
      </c>
      <c r="O461" s="386">
        <v>0</v>
      </c>
      <c r="P461" s="243">
        <f>IF(BD.PD7[[#This Row],[Liquid. '[%']]]&lt;&gt;0,(BD.PD7[[#This Row],[Valor Neto '[DOP']]]*BD.PD7[[#This Row],[Liquid. '[%']]])+BD.PD7[[#This Row],[Valor Neto '[DOP']]],BD.PD7[[#This Row],[Valor Neto '[DOP']]])</f>
        <v>0</v>
      </c>
      <c r="Q461" s="243">
        <f>BD.PD7[[#This Row],[Ppto. Orden Interna '[DOP']]]/HLOOKUP("USD",$K$1:$L$2,2,FALSE)</f>
        <v>0</v>
      </c>
      <c r="R461" s="381" t="s">
        <v>1263</v>
      </c>
      <c r="S461" s="387"/>
      <c r="T461" s="387"/>
      <c r="U461" s="492" t="s">
        <v>542</v>
      </c>
      <c r="V461" s="493">
        <v>801673</v>
      </c>
      <c r="W461" s="494" t="s">
        <v>1195</v>
      </c>
      <c r="X461" s="495">
        <v>18</v>
      </c>
      <c r="Y461" s="388">
        <v>0.5</v>
      </c>
      <c r="Z461" s="243">
        <f>BD.PD7[[#This Row],[Av.P1 '[%']]]*BD.PD7[[#This Row],[Ppto. Orden Interna '[DOP']]]</f>
        <v>0</v>
      </c>
      <c r="AA461" s="495">
        <v>20</v>
      </c>
      <c r="AB461" s="388">
        <v>0.5</v>
      </c>
      <c r="AC461" s="243">
        <f>BD.PD7[[#This Row],[Av.P2 '[%']]]*BD.PD7[[#This Row],[Ppto. Orden Interna '[DOP']]]</f>
        <v>0</v>
      </c>
      <c r="AD461" s="249"/>
      <c r="AE461" s="389"/>
      <c r="AF461" s="243">
        <f>BD.PD7[[#This Row],[Av.P3 '[%']]]*BD.PD7[[#This Row],[Ppto. Orden Interna '[DOP']]]</f>
        <v>0</v>
      </c>
      <c r="AG461" s="243"/>
      <c r="AH461" s="243"/>
      <c r="AI461" s="243">
        <f>BD.PD7[[#This Row],[Av.P2 '[%']]]*BD.PD7[[#This Row],[Ppto. Orden Interna '[DOP']]]</f>
        <v>0</v>
      </c>
      <c r="AJ461" s="243"/>
      <c r="AK461" s="243"/>
      <c r="AL461" s="243">
        <f>BD.PD7[[#This Row],[Av.P2 '[%']]]*BD.PD7[[#This Row],[Ppto. Orden Interna '[DOP']]]</f>
        <v>0</v>
      </c>
      <c r="AM461" s="496">
        <f>BD.PD7[[#This Row],[Pago 3]]+BD.PD7[[#This Row],[Pago 2]]+BD.PD7[[#This Row],[Pago 1]]</f>
        <v>0</v>
      </c>
      <c r="AN461" s="308" t="s">
        <v>244</v>
      </c>
      <c r="AO461" s="308" t="s">
        <v>245</v>
      </c>
      <c r="AP461" s="308" t="s">
        <v>246</v>
      </c>
      <c r="AQ461" s="308" t="s">
        <v>247</v>
      </c>
      <c r="AR461" s="308">
        <v>594</v>
      </c>
      <c r="AS461" s="308" t="s">
        <v>248</v>
      </c>
      <c r="AT461" s="249" t="s">
        <v>1277</v>
      </c>
      <c r="AU461" s="249" t="s">
        <v>92</v>
      </c>
    </row>
    <row r="462" spans="1:47" hidden="1" x14ac:dyDescent="0.3">
      <c r="A462" s="174">
        <v>8.07</v>
      </c>
      <c r="B462" s="231"/>
      <c r="C462" s="232" t="str">
        <f>VLOOKUP(BD.PD7[[#This Row],[Pos]],PPto[],3,FALSE)</f>
        <v>8.07 Señalizacion interiores</v>
      </c>
      <c r="D462" s="174" t="s">
        <v>23</v>
      </c>
      <c r="E462" s="305" t="str">
        <f>IF(BD.PD7[[#This Row],[.]]="*",VLOOKUP(BD.PD7[[#This Row],[Pos]],Presupuesto!A:H,7,FALSE),"")</f>
        <v/>
      </c>
      <c r="F462" s="234" t="s">
        <v>1260</v>
      </c>
      <c r="G462" s="174" t="s">
        <v>1216</v>
      </c>
      <c r="H462" s="174"/>
      <c r="I462" s="497" t="s">
        <v>1223</v>
      </c>
      <c r="J462" s="382">
        <v>0</v>
      </c>
      <c r="K462" s="174" t="s">
        <v>260</v>
      </c>
      <c r="L462" s="383">
        <f>IF(BD.PD7[[#This Row],[Mon]]="DOP",1,HLOOKUP(BD.PD7[[#This Row],[Mon]],$K$1:$L$2,2,FALSE))</f>
        <v>1</v>
      </c>
      <c r="M462" s="384">
        <v>1560</v>
      </c>
      <c r="N462" s="243">
        <f>BD.PD7[[#This Row],[Cant.]]*BD.PD7[[#This Row],[ Tasa ]]*BD.PD7[[#This Row],[ Precio Und.]]</f>
        <v>0</v>
      </c>
      <c r="O462" s="386">
        <v>0</v>
      </c>
      <c r="P462" s="243">
        <f>IF(BD.PD7[[#This Row],[Liquid. '[%']]]&lt;&gt;0,(BD.PD7[[#This Row],[Valor Neto '[DOP']]]*BD.PD7[[#This Row],[Liquid. '[%']]])+BD.PD7[[#This Row],[Valor Neto '[DOP']]],BD.PD7[[#This Row],[Valor Neto '[DOP']]])</f>
        <v>0</v>
      </c>
      <c r="Q462" s="243">
        <f>BD.PD7[[#This Row],[Ppto. Orden Interna '[DOP']]]/HLOOKUP("USD",$K$1:$L$2,2,FALSE)</f>
        <v>0</v>
      </c>
      <c r="R462" s="381" t="s">
        <v>1263</v>
      </c>
      <c r="S462" s="387"/>
      <c r="T462" s="387"/>
      <c r="U462" s="492" t="s">
        <v>542</v>
      </c>
      <c r="V462" s="493">
        <v>801673</v>
      </c>
      <c r="W462" s="494" t="s">
        <v>1195</v>
      </c>
      <c r="X462" s="495">
        <v>18</v>
      </c>
      <c r="Y462" s="388">
        <v>0.5</v>
      </c>
      <c r="Z462" s="243">
        <f>BD.PD7[[#This Row],[Av.P1 '[%']]]*BD.PD7[[#This Row],[Ppto. Orden Interna '[DOP']]]</f>
        <v>0</v>
      </c>
      <c r="AA462" s="495">
        <v>20</v>
      </c>
      <c r="AB462" s="388">
        <v>0.5</v>
      </c>
      <c r="AC462" s="243">
        <f>BD.PD7[[#This Row],[Av.P2 '[%']]]*BD.PD7[[#This Row],[Ppto. Orden Interna '[DOP']]]</f>
        <v>0</v>
      </c>
      <c r="AD462" s="249"/>
      <c r="AE462" s="389"/>
      <c r="AF462" s="243">
        <f>BD.PD7[[#This Row],[Av.P3 '[%']]]*BD.PD7[[#This Row],[Ppto. Orden Interna '[DOP']]]</f>
        <v>0</v>
      </c>
      <c r="AG462" s="243"/>
      <c r="AH462" s="243"/>
      <c r="AI462" s="243">
        <f>BD.PD7[[#This Row],[Av.P2 '[%']]]*BD.PD7[[#This Row],[Ppto. Orden Interna '[DOP']]]</f>
        <v>0</v>
      </c>
      <c r="AJ462" s="243"/>
      <c r="AK462" s="243"/>
      <c r="AL462" s="243">
        <f>BD.PD7[[#This Row],[Av.P2 '[%']]]*BD.PD7[[#This Row],[Ppto. Orden Interna '[DOP']]]</f>
        <v>0</v>
      </c>
      <c r="AM462" s="496">
        <f>BD.PD7[[#This Row],[Pago 3]]+BD.PD7[[#This Row],[Pago 2]]+BD.PD7[[#This Row],[Pago 1]]</f>
        <v>0</v>
      </c>
      <c r="AN462" s="308" t="s">
        <v>244</v>
      </c>
      <c r="AO462" s="308" t="s">
        <v>245</v>
      </c>
      <c r="AP462" s="308" t="s">
        <v>246</v>
      </c>
      <c r="AQ462" s="308" t="s">
        <v>247</v>
      </c>
      <c r="AR462" s="308">
        <v>594</v>
      </c>
      <c r="AS462" s="308" t="s">
        <v>248</v>
      </c>
      <c r="AT462" s="249" t="s">
        <v>1277</v>
      </c>
      <c r="AU462" s="249" t="s">
        <v>92</v>
      </c>
    </row>
    <row r="463" spans="1:47" hidden="1" x14ac:dyDescent="0.3">
      <c r="A463" s="174">
        <v>8.07</v>
      </c>
      <c r="B463" s="231"/>
      <c r="C463" s="232" t="str">
        <f>VLOOKUP(BD.PD7[[#This Row],[Pos]],PPto[],3,FALSE)</f>
        <v>8.07 Señalizacion interiores</v>
      </c>
      <c r="D463" s="174" t="s">
        <v>23</v>
      </c>
      <c r="E463" s="305" t="str">
        <f>IF(BD.PD7[[#This Row],[.]]="*",VLOOKUP(BD.PD7[[#This Row],[Pos]],Presupuesto!A:H,7,FALSE),"")</f>
        <v/>
      </c>
      <c r="F463" s="234" t="s">
        <v>1261</v>
      </c>
      <c r="G463" s="174" t="s">
        <v>1216</v>
      </c>
      <c r="H463" s="174"/>
      <c r="I463" s="497" t="s">
        <v>1223</v>
      </c>
      <c r="J463" s="382">
        <v>0</v>
      </c>
      <c r="K463" s="174" t="s">
        <v>260</v>
      </c>
      <c r="L463" s="383">
        <f>IF(BD.PD7[[#This Row],[Mon]]="DOP",1,HLOOKUP(BD.PD7[[#This Row],[Mon]],$K$1:$L$2,2,FALSE))</f>
        <v>1</v>
      </c>
      <c r="M463" s="384">
        <v>480000</v>
      </c>
      <c r="N463" s="243">
        <f>BD.PD7[[#This Row],[Cant.]]*BD.PD7[[#This Row],[ Tasa ]]*BD.PD7[[#This Row],[ Precio Und.]]</f>
        <v>0</v>
      </c>
      <c r="O463" s="386">
        <v>0</v>
      </c>
      <c r="P463" s="243">
        <f>IF(BD.PD7[[#This Row],[Liquid. '[%']]]&lt;&gt;0,(BD.PD7[[#This Row],[Valor Neto '[DOP']]]*BD.PD7[[#This Row],[Liquid. '[%']]])+BD.PD7[[#This Row],[Valor Neto '[DOP']]],BD.PD7[[#This Row],[Valor Neto '[DOP']]])</f>
        <v>0</v>
      </c>
      <c r="Q463" s="243">
        <f>BD.PD7[[#This Row],[Ppto. Orden Interna '[DOP']]]/HLOOKUP("USD",$K$1:$L$2,2,FALSE)</f>
        <v>0</v>
      </c>
      <c r="R463" s="381" t="s">
        <v>1263</v>
      </c>
      <c r="S463" s="387"/>
      <c r="T463" s="387"/>
      <c r="U463" s="492" t="s">
        <v>542</v>
      </c>
      <c r="V463" s="493">
        <v>801673</v>
      </c>
      <c r="W463" s="494" t="s">
        <v>1195</v>
      </c>
      <c r="X463" s="495">
        <v>18</v>
      </c>
      <c r="Y463" s="388">
        <v>0.5</v>
      </c>
      <c r="Z463" s="243">
        <f>BD.PD7[[#This Row],[Av.P1 '[%']]]*BD.PD7[[#This Row],[Ppto. Orden Interna '[DOP']]]</f>
        <v>0</v>
      </c>
      <c r="AA463" s="495">
        <v>20</v>
      </c>
      <c r="AB463" s="388">
        <v>0.5</v>
      </c>
      <c r="AC463" s="243">
        <f>BD.PD7[[#This Row],[Av.P2 '[%']]]*BD.PD7[[#This Row],[Ppto. Orden Interna '[DOP']]]</f>
        <v>0</v>
      </c>
      <c r="AD463" s="249"/>
      <c r="AE463" s="389"/>
      <c r="AF463" s="243">
        <f>BD.PD7[[#This Row],[Av.P3 '[%']]]*BD.PD7[[#This Row],[Ppto. Orden Interna '[DOP']]]</f>
        <v>0</v>
      </c>
      <c r="AG463" s="243"/>
      <c r="AH463" s="243"/>
      <c r="AI463" s="243">
        <f>BD.PD7[[#This Row],[Av.P2 '[%']]]*BD.PD7[[#This Row],[Ppto. Orden Interna '[DOP']]]</f>
        <v>0</v>
      </c>
      <c r="AJ463" s="243"/>
      <c r="AK463" s="243"/>
      <c r="AL463" s="243">
        <f>BD.PD7[[#This Row],[Av.P2 '[%']]]*BD.PD7[[#This Row],[Ppto. Orden Interna '[DOP']]]</f>
        <v>0</v>
      </c>
      <c r="AM463" s="496">
        <f>BD.PD7[[#This Row],[Pago 3]]+BD.PD7[[#This Row],[Pago 2]]+BD.PD7[[#This Row],[Pago 1]]</f>
        <v>0</v>
      </c>
      <c r="AN463" s="308" t="s">
        <v>244</v>
      </c>
      <c r="AO463" s="308" t="s">
        <v>245</v>
      </c>
      <c r="AP463" s="308" t="s">
        <v>246</v>
      </c>
      <c r="AQ463" s="308" t="s">
        <v>247</v>
      </c>
      <c r="AR463" s="308">
        <v>594</v>
      </c>
      <c r="AS463" s="308" t="s">
        <v>248</v>
      </c>
      <c r="AT463" s="249" t="s">
        <v>1277</v>
      </c>
      <c r="AU463" s="249" t="s">
        <v>92</v>
      </c>
    </row>
    <row r="464" spans="1:47" hidden="1" x14ac:dyDescent="0.3">
      <c r="A464" s="174">
        <v>8.07</v>
      </c>
      <c r="B464" s="231"/>
      <c r="C464" s="232" t="str">
        <f>VLOOKUP(BD.PD7[[#This Row],[Pos]],PPto[],3,FALSE)</f>
        <v>8.07 Señalizacion interiores</v>
      </c>
      <c r="D464" s="174" t="s">
        <v>23</v>
      </c>
      <c r="E464" s="305" t="str">
        <f>IF(BD.PD7[[#This Row],[.]]="*",VLOOKUP(BD.PD7[[#This Row],[Pos]],Presupuesto!A:H,7,FALSE),"")</f>
        <v/>
      </c>
      <c r="F464" s="234" t="s">
        <v>1262</v>
      </c>
      <c r="G464" s="174" t="s">
        <v>1216</v>
      </c>
      <c r="H464" s="174"/>
      <c r="I464" s="497" t="s">
        <v>1223</v>
      </c>
      <c r="J464" s="382">
        <v>0</v>
      </c>
      <c r="K464" s="174" t="s">
        <v>260</v>
      </c>
      <c r="L464" s="383">
        <f>IF(BD.PD7[[#This Row],[Mon]]="DOP",1,HLOOKUP(BD.PD7[[#This Row],[Mon]],$K$1:$L$2,2,FALSE))</f>
        <v>1</v>
      </c>
      <c r="M464" s="384">
        <v>120600</v>
      </c>
      <c r="N464" s="243">
        <f>BD.PD7[[#This Row],[Cant.]]*BD.PD7[[#This Row],[ Tasa ]]*BD.PD7[[#This Row],[ Precio Und.]]</f>
        <v>0</v>
      </c>
      <c r="O464" s="386">
        <v>0</v>
      </c>
      <c r="P464" s="243">
        <f>IF(BD.PD7[[#This Row],[Liquid. '[%']]]&lt;&gt;0,(BD.PD7[[#This Row],[Valor Neto '[DOP']]]*BD.PD7[[#This Row],[Liquid. '[%']]])+BD.PD7[[#This Row],[Valor Neto '[DOP']]],BD.PD7[[#This Row],[Valor Neto '[DOP']]])</f>
        <v>0</v>
      </c>
      <c r="Q464" s="243">
        <f>BD.PD7[[#This Row],[Ppto. Orden Interna '[DOP']]]/HLOOKUP("USD",$K$1:$L$2,2,FALSE)</f>
        <v>0</v>
      </c>
      <c r="R464" s="381" t="s">
        <v>1263</v>
      </c>
      <c r="S464" s="387"/>
      <c r="T464" s="387"/>
      <c r="U464" s="492" t="s">
        <v>542</v>
      </c>
      <c r="V464" s="493">
        <v>801673</v>
      </c>
      <c r="W464" s="494" t="s">
        <v>1195</v>
      </c>
      <c r="X464" s="495">
        <v>18</v>
      </c>
      <c r="Y464" s="388">
        <v>0.5</v>
      </c>
      <c r="Z464" s="243">
        <f>BD.PD7[[#This Row],[Av.P1 '[%']]]*BD.PD7[[#This Row],[Ppto. Orden Interna '[DOP']]]</f>
        <v>0</v>
      </c>
      <c r="AA464" s="495">
        <v>20</v>
      </c>
      <c r="AB464" s="388">
        <v>0.5</v>
      </c>
      <c r="AC464" s="243">
        <f>BD.PD7[[#This Row],[Av.P2 '[%']]]*BD.PD7[[#This Row],[Ppto. Orden Interna '[DOP']]]</f>
        <v>0</v>
      </c>
      <c r="AD464" s="249"/>
      <c r="AE464" s="389"/>
      <c r="AF464" s="243">
        <f>BD.PD7[[#This Row],[Av.P3 '[%']]]*BD.PD7[[#This Row],[Ppto. Orden Interna '[DOP']]]</f>
        <v>0</v>
      </c>
      <c r="AG464" s="243"/>
      <c r="AH464" s="243"/>
      <c r="AI464" s="243">
        <f>BD.PD7[[#This Row],[Av.P2 '[%']]]*BD.PD7[[#This Row],[Ppto. Orden Interna '[DOP']]]</f>
        <v>0</v>
      </c>
      <c r="AJ464" s="243"/>
      <c r="AK464" s="243"/>
      <c r="AL464" s="243">
        <f>BD.PD7[[#This Row],[Av.P2 '[%']]]*BD.PD7[[#This Row],[Ppto. Orden Interna '[DOP']]]</f>
        <v>0</v>
      </c>
      <c r="AM464" s="496">
        <f>BD.PD7[[#This Row],[Pago 3]]+BD.PD7[[#This Row],[Pago 2]]+BD.PD7[[#This Row],[Pago 1]]</f>
        <v>0</v>
      </c>
      <c r="AN464" s="308" t="s">
        <v>244</v>
      </c>
      <c r="AO464" s="308" t="s">
        <v>245</v>
      </c>
      <c r="AP464" s="308" t="s">
        <v>246</v>
      </c>
      <c r="AQ464" s="308" t="s">
        <v>247</v>
      </c>
      <c r="AR464" s="308">
        <v>594</v>
      </c>
      <c r="AS464" s="308" t="s">
        <v>248</v>
      </c>
      <c r="AT464" s="249" t="s">
        <v>1277</v>
      </c>
      <c r="AU464" s="249" t="s">
        <v>92</v>
      </c>
    </row>
    <row r="465" spans="1:47" hidden="1" x14ac:dyDescent="0.3">
      <c r="A465" s="174">
        <v>8.07</v>
      </c>
      <c r="B465" s="231"/>
      <c r="C465" s="232" t="str">
        <f>VLOOKUP(BD.PD7[[#This Row],[Pos]],PPto[],3,FALSE)</f>
        <v>8.07 Señalizacion interiores</v>
      </c>
      <c r="D465" s="174" t="s">
        <v>23</v>
      </c>
      <c r="E465" s="305" t="str">
        <f>IF(BD.PD7[[#This Row],[.]]="*",VLOOKUP(BD.PD7[[#This Row],[Pos]],Presupuesto!A:H,7,FALSE),"")</f>
        <v/>
      </c>
      <c r="F465" s="234" t="s">
        <v>711</v>
      </c>
      <c r="G465" s="174" t="s">
        <v>1216</v>
      </c>
      <c r="H465" s="174"/>
      <c r="I465" s="497" t="s">
        <v>1223</v>
      </c>
      <c r="J465" s="382">
        <v>1</v>
      </c>
      <c r="K465" s="174" t="s">
        <v>117</v>
      </c>
      <c r="L465" s="383">
        <f>IF(BD.PD7[[#This Row],[Mon]]="DOP",1,HLOOKUP(BD.PD7[[#This Row],[Mon]],$K$1:$L$2,2,FALSE))</f>
        <v>65</v>
      </c>
      <c r="M465" s="384">
        <v>45000</v>
      </c>
      <c r="N465" s="243">
        <f>BD.PD7[[#This Row],[Cant.]]*BD.PD7[[#This Row],[ Tasa ]]*BD.PD7[[#This Row],[ Precio Und.]]</f>
        <v>2925000</v>
      </c>
      <c r="O465" s="386">
        <v>0.1</v>
      </c>
      <c r="P465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465" s="243">
        <f>BD.PD7[[#This Row],[Ppto. Orden Interna '[DOP']]]/HLOOKUP("USD",$K$1:$L$2,2,FALSE)</f>
        <v>49500</v>
      </c>
      <c r="R465" s="381" t="s">
        <v>712</v>
      </c>
      <c r="S465" s="387"/>
      <c r="T465" s="387"/>
      <c r="U465" s="492" t="s">
        <v>542</v>
      </c>
      <c r="V465" s="493">
        <v>801673</v>
      </c>
      <c r="W465" s="494" t="s">
        <v>713</v>
      </c>
      <c r="X465" s="495">
        <v>18</v>
      </c>
      <c r="Y465" s="388">
        <v>0.5</v>
      </c>
      <c r="Z465" s="243">
        <f>BD.PD7[[#This Row],[Av.P1 '[%']]]*BD.PD7[[#This Row],[Ppto. Orden Interna '[DOP']]]</f>
        <v>1608750</v>
      </c>
      <c r="AA465" s="495">
        <v>20</v>
      </c>
      <c r="AB465" s="388">
        <v>0.5</v>
      </c>
      <c r="AC465" s="243">
        <f>BD.PD7[[#This Row],[Av.P2 '[%']]]*BD.PD7[[#This Row],[Ppto. Orden Interna '[DOP']]]</f>
        <v>1608750</v>
      </c>
      <c r="AD465" s="249"/>
      <c r="AE465" s="389"/>
      <c r="AF465" s="243">
        <f>BD.PD7[[#This Row],[Av.P3 '[%']]]*BD.PD7[[#This Row],[Ppto. Orden Interna '[DOP']]]</f>
        <v>0</v>
      </c>
      <c r="AG465" s="243"/>
      <c r="AH465" s="243"/>
      <c r="AI465" s="243">
        <f>BD.PD7[[#This Row],[Av.P2 '[%']]]*BD.PD7[[#This Row],[Ppto. Orden Interna '[DOP']]]</f>
        <v>1608750</v>
      </c>
      <c r="AJ465" s="243"/>
      <c r="AK465" s="243"/>
      <c r="AL465" s="243">
        <f>BD.PD7[[#This Row],[Av.P2 '[%']]]*BD.PD7[[#This Row],[Ppto. Orden Interna '[DOP']]]</f>
        <v>1608750</v>
      </c>
      <c r="AM465" s="496">
        <f>BD.PD7[[#This Row],[Pago 3]]+BD.PD7[[#This Row],[Pago 2]]+BD.PD7[[#This Row],[Pago 1]]</f>
        <v>3217500</v>
      </c>
      <c r="AN465" s="308" t="s">
        <v>244</v>
      </c>
      <c r="AO465" s="308" t="s">
        <v>245</v>
      </c>
      <c r="AP465" s="308" t="s">
        <v>246</v>
      </c>
      <c r="AQ465" s="308" t="s">
        <v>247</v>
      </c>
      <c r="AR465" s="308">
        <v>594</v>
      </c>
      <c r="AS465" s="308" t="s">
        <v>248</v>
      </c>
      <c r="AT465" s="249" t="s">
        <v>1277</v>
      </c>
      <c r="AU465" s="249" t="s">
        <v>92</v>
      </c>
    </row>
    <row r="466" spans="1:47" hidden="1" x14ac:dyDescent="0.3">
      <c r="A466" s="174">
        <v>8.07</v>
      </c>
      <c r="B466" s="231"/>
      <c r="C466" s="232" t="str">
        <f>VLOOKUP(BD.PD7[[#This Row],[Pos]],PPto[],3,FALSE)</f>
        <v>8.07 Señalizacion interiores</v>
      </c>
      <c r="D466" s="174" t="s">
        <v>23</v>
      </c>
      <c r="E466" s="305" t="str">
        <f>IF(BD.PD7[[#This Row],[.]]="*",VLOOKUP(BD.PD7[[#This Row],[Pos]],Presupuesto!A:H,7,FALSE),"")</f>
        <v/>
      </c>
      <c r="F466" s="234" t="s">
        <v>714</v>
      </c>
      <c r="G466" s="174" t="s">
        <v>1216</v>
      </c>
      <c r="H466" s="174"/>
      <c r="I466" s="497" t="s">
        <v>1223</v>
      </c>
      <c r="J466" s="382">
        <v>1</v>
      </c>
      <c r="K466" s="174" t="s">
        <v>260</v>
      </c>
      <c r="L466" s="383">
        <f>IF(BD.PD7[[#This Row],[Mon]]="DOP",1,HLOOKUP(BD.PD7[[#This Row],[Mon]],$K$1:$L$2,2,FALSE))</f>
        <v>1</v>
      </c>
      <c r="M466" s="384">
        <v>1050000</v>
      </c>
      <c r="N466" s="243">
        <f>BD.PD7[[#This Row],[Cant.]]*BD.PD7[[#This Row],[ Tasa ]]*BD.PD7[[#This Row],[ Precio Und.]]</f>
        <v>1050000</v>
      </c>
      <c r="O466" s="386">
        <v>0.05</v>
      </c>
      <c r="P466" s="243">
        <f>IF(BD.PD7[[#This Row],[Liquid. '[%']]]&lt;&gt;0,(BD.PD7[[#This Row],[Valor Neto '[DOP']]]*BD.PD7[[#This Row],[Liquid. '[%']]])+BD.PD7[[#This Row],[Valor Neto '[DOP']]],BD.PD7[[#This Row],[Valor Neto '[DOP']]])</f>
        <v>1102500</v>
      </c>
      <c r="Q466" s="243">
        <f>BD.PD7[[#This Row],[Ppto. Orden Interna '[DOP']]]/HLOOKUP("USD",$K$1:$L$2,2,FALSE)</f>
        <v>16961.538461538461</v>
      </c>
      <c r="R466" s="381" t="s">
        <v>715</v>
      </c>
      <c r="S466" s="387"/>
      <c r="T466" s="387"/>
      <c r="U466" s="492" t="s">
        <v>542</v>
      </c>
      <c r="V466" s="493">
        <v>801673</v>
      </c>
      <c r="W466" s="494" t="s">
        <v>705</v>
      </c>
      <c r="X466" s="495">
        <v>18</v>
      </c>
      <c r="Y466" s="388">
        <v>0.5</v>
      </c>
      <c r="Z466" s="243">
        <f>BD.PD7[[#This Row],[Av.P1 '[%']]]*BD.PD7[[#This Row],[Ppto. Orden Interna '[DOP']]]</f>
        <v>551250</v>
      </c>
      <c r="AA466" s="495">
        <v>20</v>
      </c>
      <c r="AB466" s="388">
        <v>0.5</v>
      </c>
      <c r="AC466" s="243">
        <f>BD.PD7[[#This Row],[Av.P2 '[%']]]*BD.PD7[[#This Row],[Ppto. Orden Interna '[DOP']]]</f>
        <v>551250</v>
      </c>
      <c r="AD466" s="249"/>
      <c r="AE466" s="389"/>
      <c r="AF466" s="243">
        <f>BD.PD7[[#This Row],[Av.P3 '[%']]]*BD.PD7[[#This Row],[Ppto. Orden Interna '[DOP']]]</f>
        <v>0</v>
      </c>
      <c r="AG466" s="243"/>
      <c r="AH466" s="243"/>
      <c r="AI466" s="243">
        <f>BD.PD7[[#This Row],[Av.P2 '[%']]]*BD.PD7[[#This Row],[Ppto. Orden Interna '[DOP']]]</f>
        <v>551250</v>
      </c>
      <c r="AJ466" s="243"/>
      <c r="AK466" s="243"/>
      <c r="AL466" s="243">
        <f>BD.PD7[[#This Row],[Av.P2 '[%']]]*BD.PD7[[#This Row],[Ppto. Orden Interna '[DOP']]]</f>
        <v>551250</v>
      </c>
      <c r="AM466" s="496">
        <f>BD.PD7[[#This Row],[Pago 3]]+BD.PD7[[#This Row],[Pago 2]]+BD.PD7[[#This Row],[Pago 1]]</f>
        <v>1102500</v>
      </c>
      <c r="AN466" s="308" t="s">
        <v>244</v>
      </c>
      <c r="AO466" s="308" t="s">
        <v>245</v>
      </c>
      <c r="AP466" s="308" t="s">
        <v>246</v>
      </c>
      <c r="AQ466" s="308" t="s">
        <v>247</v>
      </c>
      <c r="AR466" s="308">
        <v>594</v>
      </c>
      <c r="AS466" s="308" t="s">
        <v>248</v>
      </c>
      <c r="AT466" s="249" t="s">
        <v>1277</v>
      </c>
      <c r="AU466" s="249" t="s">
        <v>92</v>
      </c>
    </row>
    <row r="467" spans="1:47" hidden="1" x14ac:dyDescent="0.3">
      <c r="A467" s="174">
        <v>8.07</v>
      </c>
      <c r="B467" s="231"/>
      <c r="C467" s="232" t="str">
        <f>VLOOKUP(BD.PD7[[#This Row],[Pos]],PPto[],3,FALSE)</f>
        <v>8.07 Señalizacion interiores</v>
      </c>
      <c r="D467" s="174" t="s">
        <v>23</v>
      </c>
      <c r="E467" s="305" t="str">
        <f>IF(BD.PD7[[#This Row],[.]]="*",VLOOKUP(BD.PD7[[#This Row],[Pos]],Presupuesto!A:H,7,FALSE),"")</f>
        <v/>
      </c>
      <c r="F467" s="234" t="s">
        <v>716</v>
      </c>
      <c r="G467" s="174" t="s">
        <v>1216</v>
      </c>
      <c r="H467" s="174"/>
      <c r="I467" s="497" t="s">
        <v>1223</v>
      </c>
      <c r="J467" s="382">
        <v>1</v>
      </c>
      <c r="K467" s="174" t="s">
        <v>260</v>
      </c>
      <c r="L467" s="383">
        <f>IF(BD.PD7[[#This Row],[Mon]]="DOP",1,HLOOKUP(BD.PD7[[#This Row],[Mon]],$K$1:$L$2,2,FALSE))</f>
        <v>1</v>
      </c>
      <c r="M467" s="384">
        <v>150000</v>
      </c>
      <c r="N467" s="243">
        <f>BD.PD7[[#This Row],[Cant.]]*BD.PD7[[#This Row],[ Tasa ]]*BD.PD7[[#This Row],[ Precio Und.]]</f>
        <v>150000</v>
      </c>
      <c r="O467" s="386">
        <v>0.05</v>
      </c>
      <c r="P467" s="243">
        <f>IF(BD.PD7[[#This Row],[Liquid. '[%']]]&lt;&gt;0,(BD.PD7[[#This Row],[Valor Neto '[DOP']]]*BD.PD7[[#This Row],[Liquid. '[%']]])+BD.PD7[[#This Row],[Valor Neto '[DOP']]],BD.PD7[[#This Row],[Valor Neto '[DOP']]])</f>
        <v>157500</v>
      </c>
      <c r="Q467" s="243">
        <f>BD.PD7[[#This Row],[Ppto. Orden Interna '[DOP']]]/HLOOKUP("USD",$K$1:$L$2,2,FALSE)</f>
        <v>2423.0769230769229</v>
      </c>
      <c r="R467" s="381" t="s">
        <v>707</v>
      </c>
      <c r="S467" s="387"/>
      <c r="T467" s="387"/>
      <c r="U467" s="492" t="s">
        <v>542</v>
      </c>
      <c r="V467" s="493">
        <v>801673</v>
      </c>
      <c r="W467" s="494" t="s">
        <v>708</v>
      </c>
      <c r="X467" s="495">
        <v>21</v>
      </c>
      <c r="Y467" s="388">
        <v>1</v>
      </c>
      <c r="Z467" s="243">
        <f>BD.PD7[[#This Row],[Av.P1 '[%']]]*BD.PD7[[#This Row],[Ppto. Orden Interna '[DOP']]]</f>
        <v>157500</v>
      </c>
      <c r="AA467" s="495"/>
      <c r="AB467" s="388"/>
      <c r="AC467" s="243">
        <f>BD.PD7[[#This Row],[Av.P2 '[%']]]*BD.PD7[[#This Row],[Ppto. Orden Interna '[DOP']]]</f>
        <v>0</v>
      </c>
      <c r="AD467" s="249"/>
      <c r="AE467" s="389"/>
      <c r="AF467" s="243">
        <f>BD.PD7[[#This Row],[Av.P3 '[%']]]*BD.PD7[[#This Row],[Ppto. Orden Interna '[DOP']]]</f>
        <v>0</v>
      </c>
      <c r="AG467" s="243"/>
      <c r="AH467" s="243"/>
      <c r="AI467" s="243">
        <f>BD.PD7[[#This Row],[Av.P2 '[%']]]*BD.PD7[[#This Row],[Ppto. Orden Interna '[DOP']]]</f>
        <v>0</v>
      </c>
      <c r="AJ467" s="243"/>
      <c r="AK467" s="243"/>
      <c r="AL467" s="243">
        <f>BD.PD7[[#This Row],[Av.P2 '[%']]]*BD.PD7[[#This Row],[Ppto. Orden Interna '[DOP']]]</f>
        <v>0</v>
      </c>
      <c r="AM467" s="496">
        <f>BD.PD7[[#This Row],[Pago 3]]+BD.PD7[[#This Row],[Pago 2]]+BD.PD7[[#This Row],[Pago 1]]</f>
        <v>157500</v>
      </c>
      <c r="AN467" s="308" t="s">
        <v>244</v>
      </c>
      <c r="AO467" s="308" t="s">
        <v>245</v>
      </c>
      <c r="AP467" s="308" t="s">
        <v>246</v>
      </c>
      <c r="AQ467" s="308" t="s">
        <v>247</v>
      </c>
      <c r="AR467" s="308">
        <v>594</v>
      </c>
      <c r="AS467" s="308" t="s">
        <v>248</v>
      </c>
      <c r="AT467" s="249" t="s">
        <v>1277</v>
      </c>
      <c r="AU467" s="249" t="s">
        <v>92</v>
      </c>
    </row>
    <row r="468" spans="1:47" hidden="1" x14ac:dyDescent="0.3">
      <c r="A468" s="174">
        <v>8.07</v>
      </c>
      <c r="B468" s="231"/>
      <c r="C468" s="232" t="str">
        <f>VLOOKUP(BD.PD7[[#This Row],[Pos]],PPto[],3,FALSE)</f>
        <v>8.07 Señalizacion interiores</v>
      </c>
      <c r="D468" s="174" t="s">
        <v>23</v>
      </c>
      <c r="E468" s="305" t="str">
        <f>IF(BD.PD7[[#This Row],[.]]="*",VLOOKUP(BD.PD7[[#This Row],[Pos]],Presupuesto!A:H,7,FALSE),"")</f>
        <v/>
      </c>
      <c r="F468" s="234" t="s">
        <v>717</v>
      </c>
      <c r="G468" s="174" t="s">
        <v>1216</v>
      </c>
      <c r="H468" s="174"/>
      <c r="I468" s="497" t="s">
        <v>1223</v>
      </c>
      <c r="J468" s="382">
        <v>1</v>
      </c>
      <c r="K468" s="174" t="s">
        <v>260</v>
      </c>
      <c r="L468" s="383">
        <f>IF(BD.PD7[[#This Row],[Mon]]="DOP",1,HLOOKUP(BD.PD7[[#This Row],[Mon]],$K$1:$L$2,2,FALSE))</f>
        <v>1</v>
      </c>
      <c r="M468" s="384">
        <v>350000</v>
      </c>
      <c r="N468" s="243">
        <f>BD.PD7[[#This Row],[Cant.]]*BD.PD7[[#This Row],[ Tasa ]]*BD.PD7[[#This Row],[ Precio Und.]]</f>
        <v>350000</v>
      </c>
      <c r="O468" s="386">
        <v>0</v>
      </c>
      <c r="P468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468" s="243">
        <f>BD.PD7[[#This Row],[Ppto. Orden Interna '[DOP']]]/HLOOKUP("USD",$K$1:$L$2,2,FALSE)</f>
        <v>5384.6153846153848</v>
      </c>
      <c r="R468" s="381" t="s">
        <v>707</v>
      </c>
      <c r="S468" s="387"/>
      <c r="T468" s="387"/>
      <c r="U468" s="492" t="s">
        <v>542</v>
      </c>
      <c r="V468" s="493">
        <v>801673</v>
      </c>
      <c r="W468" s="494" t="s">
        <v>708</v>
      </c>
      <c r="X468" s="495">
        <v>21</v>
      </c>
      <c r="Y468" s="388">
        <v>1</v>
      </c>
      <c r="Z468" s="243">
        <f>BD.PD7[[#This Row],[Av.P1 '[%']]]*BD.PD7[[#This Row],[Ppto. Orden Interna '[DOP']]]</f>
        <v>350000</v>
      </c>
      <c r="AA468" s="495"/>
      <c r="AB468" s="388"/>
      <c r="AC468" s="243">
        <f>BD.PD7[[#This Row],[Av.P2 '[%']]]*BD.PD7[[#This Row],[Ppto. Orden Interna '[DOP']]]</f>
        <v>0</v>
      </c>
      <c r="AD468" s="249"/>
      <c r="AE468" s="389"/>
      <c r="AF468" s="243">
        <f>BD.PD7[[#This Row],[Av.P3 '[%']]]*BD.PD7[[#This Row],[Ppto. Orden Interna '[DOP']]]</f>
        <v>0</v>
      </c>
      <c r="AG468" s="243"/>
      <c r="AH468" s="243"/>
      <c r="AI468" s="243">
        <f>BD.PD7[[#This Row],[Av.P2 '[%']]]*BD.PD7[[#This Row],[Ppto. Orden Interna '[DOP']]]</f>
        <v>0</v>
      </c>
      <c r="AJ468" s="243"/>
      <c r="AK468" s="243"/>
      <c r="AL468" s="243">
        <f>BD.PD7[[#This Row],[Av.P2 '[%']]]*BD.PD7[[#This Row],[Ppto. Orden Interna '[DOP']]]</f>
        <v>0</v>
      </c>
      <c r="AM468" s="496">
        <f>BD.PD7[[#This Row],[Pago 3]]+BD.PD7[[#This Row],[Pago 2]]+BD.PD7[[#This Row],[Pago 1]]</f>
        <v>350000</v>
      </c>
      <c r="AN468" s="308" t="s">
        <v>244</v>
      </c>
      <c r="AO468" s="308" t="s">
        <v>245</v>
      </c>
      <c r="AP468" s="308" t="s">
        <v>246</v>
      </c>
      <c r="AQ468" s="308" t="s">
        <v>247</v>
      </c>
      <c r="AR468" s="308">
        <v>594</v>
      </c>
      <c r="AS468" s="308" t="s">
        <v>248</v>
      </c>
      <c r="AT468" s="249" t="s">
        <v>1277</v>
      </c>
      <c r="AU468" s="249" t="s">
        <v>92</v>
      </c>
    </row>
    <row r="469" spans="1:47" hidden="1" x14ac:dyDescent="0.3">
      <c r="A469" s="174">
        <v>8.07</v>
      </c>
      <c r="B469" s="231"/>
      <c r="C469" s="232" t="str">
        <f>VLOOKUP(BD.PD7[[#This Row],[Pos]],PPto[],3,FALSE)</f>
        <v>8.07 Señalizacion interiores</v>
      </c>
      <c r="D469" s="174" t="s">
        <v>23</v>
      </c>
      <c r="E469" s="305" t="str">
        <f>IF(BD.PD7[[#This Row],[.]]="*",VLOOKUP(BD.PD7[[#This Row],[Pos]],Presupuesto!A:H,7,FALSE),"")</f>
        <v/>
      </c>
      <c r="F469" s="234" t="s">
        <v>718</v>
      </c>
      <c r="G469" s="174" t="s">
        <v>1216</v>
      </c>
      <c r="H469" s="174"/>
      <c r="I469" s="497" t="s">
        <v>1223</v>
      </c>
      <c r="J469" s="382">
        <v>1</v>
      </c>
      <c r="K469" s="174" t="s">
        <v>260</v>
      </c>
      <c r="L469" s="383">
        <f>IF(BD.PD7[[#This Row],[Mon]]="DOP",1,HLOOKUP(BD.PD7[[#This Row],[Mon]],$K$1:$L$2,2,FALSE))</f>
        <v>1</v>
      </c>
      <c r="M469" s="384">
        <v>550000</v>
      </c>
      <c r="N469" s="243">
        <f>BD.PD7[[#This Row],[Cant.]]*BD.PD7[[#This Row],[ Tasa ]]*BD.PD7[[#This Row],[ Precio Und.]]</f>
        <v>550000</v>
      </c>
      <c r="O469" s="386">
        <v>0</v>
      </c>
      <c r="P469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469" s="243">
        <f>BD.PD7[[#This Row],[Ppto. Orden Interna '[DOP']]]/HLOOKUP("USD",$K$1:$L$2,2,FALSE)</f>
        <v>8461.538461538461</v>
      </c>
      <c r="R469" s="381" t="s">
        <v>715</v>
      </c>
      <c r="S469" s="387"/>
      <c r="T469" s="387"/>
      <c r="U469" s="492" t="s">
        <v>542</v>
      </c>
      <c r="V469" s="493">
        <v>801673</v>
      </c>
      <c r="W469" s="494" t="s">
        <v>719</v>
      </c>
      <c r="X469" s="495">
        <v>21</v>
      </c>
      <c r="Y469" s="388">
        <v>1</v>
      </c>
      <c r="Z469" s="243">
        <f>BD.PD7[[#This Row],[Av.P1 '[%']]]*BD.PD7[[#This Row],[Ppto. Orden Interna '[DOP']]]</f>
        <v>550000</v>
      </c>
      <c r="AA469" s="495"/>
      <c r="AB469" s="388"/>
      <c r="AC469" s="243">
        <f>BD.PD7[[#This Row],[Av.P2 '[%']]]*BD.PD7[[#This Row],[Ppto. Orden Interna '[DOP']]]</f>
        <v>0</v>
      </c>
      <c r="AD469" s="249"/>
      <c r="AE469" s="389"/>
      <c r="AF469" s="243">
        <f>BD.PD7[[#This Row],[Av.P3 '[%']]]*BD.PD7[[#This Row],[Ppto. Orden Interna '[DOP']]]</f>
        <v>0</v>
      </c>
      <c r="AG469" s="243"/>
      <c r="AH469" s="243"/>
      <c r="AI469" s="243">
        <f>BD.PD7[[#This Row],[Av.P2 '[%']]]*BD.PD7[[#This Row],[Ppto. Orden Interna '[DOP']]]</f>
        <v>0</v>
      </c>
      <c r="AJ469" s="243"/>
      <c r="AK469" s="243"/>
      <c r="AL469" s="243">
        <f>BD.PD7[[#This Row],[Av.P2 '[%']]]*BD.PD7[[#This Row],[Ppto. Orden Interna '[DOP']]]</f>
        <v>0</v>
      </c>
      <c r="AM469" s="496">
        <f>BD.PD7[[#This Row],[Pago 3]]+BD.PD7[[#This Row],[Pago 2]]+BD.PD7[[#This Row],[Pago 1]]</f>
        <v>550000</v>
      </c>
      <c r="AN469" s="308" t="s">
        <v>244</v>
      </c>
      <c r="AO469" s="308" t="s">
        <v>245</v>
      </c>
      <c r="AP469" s="308" t="s">
        <v>246</v>
      </c>
      <c r="AQ469" s="308" t="s">
        <v>247</v>
      </c>
      <c r="AR469" s="308">
        <v>594</v>
      </c>
      <c r="AS469" s="308" t="s">
        <v>248</v>
      </c>
      <c r="AT469" s="249" t="s">
        <v>1277</v>
      </c>
      <c r="AU469" s="249" t="s">
        <v>92</v>
      </c>
    </row>
    <row r="470" spans="1:47" hidden="1" x14ac:dyDescent="0.3">
      <c r="A470" s="174">
        <v>8.08</v>
      </c>
      <c r="B470" s="231" t="s">
        <v>243</v>
      </c>
      <c r="C470" s="232" t="str">
        <f>VLOOKUP(BD.PD7[[#This Row],[Pos]],PPto[],3,FALSE)</f>
        <v>8.08 Señalizacion exteriores</v>
      </c>
      <c r="D470" s="233" t="s">
        <v>243</v>
      </c>
      <c r="E470" s="305">
        <f>IF(BD.PD7[[#This Row],[.]]="*",VLOOKUP(BD.PD7[[#This Row],[Pos]],Presupuesto!A:H,7,FALSE),"")</f>
        <v>83919.283492063492</v>
      </c>
      <c r="F470" s="234"/>
      <c r="G470" s="174"/>
      <c r="H470" s="174"/>
      <c r="I470" s="174"/>
      <c r="J470" s="392">
        <v>1</v>
      </c>
      <c r="K470" s="233" t="s">
        <v>117</v>
      </c>
      <c r="L470" s="383">
        <f>IF(BD.PD7[[#This Row],[Mon]]="DOP",1,HLOOKUP(BD.PD7[[#This Row],[Mon]],$K$1:$L$2,2,FALSE))</f>
        <v>65</v>
      </c>
      <c r="M470" s="490">
        <v>0</v>
      </c>
      <c r="N470" s="243">
        <f>BD.PD7[[#This Row],[Cant.]]*BD.PD7[[#This Row],[ Tasa ]]*BD.PD7[[#This Row],[ Precio Und.]]</f>
        <v>0</v>
      </c>
      <c r="O470" s="491">
        <v>0</v>
      </c>
      <c r="P470" s="243">
        <f>IF(BD.PD7[[#This Row],[Liquid. '[%']]]&lt;&gt;0,(BD.PD7[[#This Row],[Valor Neto '[DOP']]]*BD.PD7[[#This Row],[Liquid. '[%']]])+BD.PD7[[#This Row],[Valor Neto '[DOP']]],BD.PD7[[#This Row],[Valor Neto '[DOP']]])</f>
        <v>0</v>
      </c>
      <c r="Q470" s="243">
        <f>BD.PD7[[#This Row],[Ppto. Orden Interna '[DOP']]]/HLOOKUP("USD",$K$1:$L$2,2,FALSE)</f>
        <v>0</v>
      </c>
      <c r="R470" s="381"/>
      <c r="S470" s="387"/>
      <c r="T470" s="387"/>
      <c r="U470" s="492" t="s">
        <v>542</v>
      </c>
      <c r="V470" s="493">
        <v>801673</v>
      </c>
      <c r="W470" s="494"/>
      <c r="X470" s="495"/>
      <c r="Y470" s="388"/>
      <c r="Z470" s="243">
        <f>BD.PD7[[#This Row],[Av.P1 '[%']]]*BD.PD7[[#This Row],[Ppto. Orden Interna '[DOP']]]</f>
        <v>0</v>
      </c>
      <c r="AA470" s="249"/>
      <c r="AB470" s="389"/>
      <c r="AC470" s="243">
        <f>BD.PD7[[#This Row],[Av.P2 '[%']]]*BD.PD7[[#This Row],[Ppto. Orden Interna '[DOP']]]</f>
        <v>0</v>
      </c>
      <c r="AD470" s="249"/>
      <c r="AE470" s="389"/>
      <c r="AF470" s="243">
        <f>BD.PD7[[#This Row],[Av.P3 '[%']]]*BD.PD7[[#This Row],[Ppto. Orden Interna '[DOP']]]</f>
        <v>0</v>
      </c>
      <c r="AG470" s="243"/>
      <c r="AH470" s="243"/>
      <c r="AI470" s="243">
        <f>BD.PD7[[#This Row],[Av.P2 '[%']]]*BD.PD7[[#This Row],[Ppto. Orden Interna '[DOP']]]</f>
        <v>0</v>
      </c>
      <c r="AJ470" s="243"/>
      <c r="AK470" s="243"/>
      <c r="AL470" s="243">
        <f>BD.PD7[[#This Row],[Av.P2 '[%']]]*BD.PD7[[#This Row],[Ppto. Orden Interna '[DOP']]]</f>
        <v>0</v>
      </c>
      <c r="AM470" s="496">
        <f>BD.PD7[[#This Row],[Pago 3]]+BD.PD7[[#This Row],[Pago 2]]+BD.PD7[[#This Row],[Pago 1]]</f>
        <v>0</v>
      </c>
      <c r="AN470" s="308" t="s">
        <v>244</v>
      </c>
      <c r="AO470" s="308" t="s">
        <v>245</v>
      </c>
      <c r="AP470" s="308" t="s">
        <v>246</v>
      </c>
      <c r="AQ470" s="308" t="s">
        <v>247</v>
      </c>
      <c r="AR470" s="308">
        <v>594</v>
      </c>
      <c r="AS470" s="308" t="s">
        <v>248</v>
      </c>
      <c r="AT470" s="249" t="s">
        <v>1277</v>
      </c>
      <c r="AU470" s="249" t="s">
        <v>92</v>
      </c>
    </row>
    <row r="471" spans="1:47" hidden="1" x14ac:dyDescent="0.3">
      <c r="A471" s="174">
        <v>8.08</v>
      </c>
      <c r="B471" s="231"/>
      <c r="C471" s="232" t="str">
        <f>VLOOKUP(BD.PD7[[#This Row],[Pos]],PPto[],3,FALSE)</f>
        <v>8.08 Señalizacion exteriores</v>
      </c>
      <c r="D471" s="174" t="s">
        <v>23</v>
      </c>
      <c r="E471" s="305" t="str">
        <f>IF(BD.PD7[[#This Row],[.]]="*",VLOOKUP(BD.PD7[[#This Row],[Pos]],Presupuesto!A:H,7,FALSE),"")</f>
        <v/>
      </c>
      <c r="F471" s="234" t="s">
        <v>720</v>
      </c>
      <c r="G471" s="174" t="s">
        <v>1216</v>
      </c>
      <c r="H471" s="174"/>
      <c r="I471" s="497" t="s">
        <v>1223</v>
      </c>
      <c r="J471" s="382">
        <v>1</v>
      </c>
      <c r="K471" s="511" t="s">
        <v>260</v>
      </c>
      <c r="L471" s="383">
        <f>IF(BD.PD7[[#This Row],[Mon]]="DOP",1,HLOOKUP(BD.PD7[[#This Row],[Mon]],$K$1:$L$2,2,FALSE))</f>
        <v>1</v>
      </c>
      <c r="M471" s="384">
        <v>759552</v>
      </c>
      <c r="N471" s="243">
        <f>BD.PD7[[#This Row],[Cant.]]*BD.PD7[[#This Row],[ Tasa ]]*BD.PD7[[#This Row],[ Precio Und.]]</f>
        <v>759552</v>
      </c>
      <c r="O471" s="386">
        <v>0</v>
      </c>
      <c r="P471" s="243">
        <f>IF(BD.PD7[[#This Row],[Liquid. '[%']]]&lt;&gt;0,(BD.PD7[[#This Row],[Valor Neto '[DOP']]]*BD.PD7[[#This Row],[Liquid. '[%']]])+BD.PD7[[#This Row],[Valor Neto '[DOP']]],BD.PD7[[#This Row],[Valor Neto '[DOP']]])</f>
        <v>759552</v>
      </c>
      <c r="Q471" s="243">
        <f>BD.PD7[[#This Row],[Ppto. Orden Interna '[DOP']]]/HLOOKUP("USD",$K$1:$L$2,2,FALSE)</f>
        <v>11685.415384615384</v>
      </c>
      <c r="R471" s="381" t="s">
        <v>1263</v>
      </c>
      <c r="S471" s="387"/>
      <c r="T471" s="387"/>
      <c r="U471" s="492" t="s">
        <v>542</v>
      </c>
      <c r="V471" s="493">
        <v>801673</v>
      </c>
      <c r="W471" s="494" t="s">
        <v>710</v>
      </c>
      <c r="X471" s="495">
        <v>18</v>
      </c>
      <c r="Y471" s="388">
        <v>0.5</v>
      </c>
      <c r="Z471" s="243">
        <f>BD.PD7[[#This Row],[Av.P1 '[%']]]*BD.PD7[[#This Row],[Ppto. Orden Interna '[DOP']]]</f>
        <v>379776</v>
      </c>
      <c r="AA471" s="495">
        <v>20</v>
      </c>
      <c r="AB471" s="388">
        <v>0.5</v>
      </c>
      <c r="AC471" s="243">
        <f>BD.PD7[[#This Row],[Av.P2 '[%']]]*BD.PD7[[#This Row],[Ppto. Orden Interna '[DOP']]]</f>
        <v>379776</v>
      </c>
      <c r="AD471" s="249"/>
      <c r="AE471" s="389"/>
      <c r="AF471" s="243">
        <f>BD.PD7[[#This Row],[Av.P3 '[%']]]*BD.PD7[[#This Row],[Ppto. Orden Interna '[DOP']]]</f>
        <v>0</v>
      </c>
      <c r="AG471" s="243"/>
      <c r="AH471" s="243"/>
      <c r="AI471" s="243">
        <f>BD.PD7[[#This Row],[Av.P2 '[%']]]*BD.PD7[[#This Row],[Ppto. Orden Interna '[DOP']]]</f>
        <v>379776</v>
      </c>
      <c r="AJ471" s="243"/>
      <c r="AK471" s="243"/>
      <c r="AL471" s="243">
        <f>BD.PD7[[#This Row],[Av.P2 '[%']]]*BD.PD7[[#This Row],[Ppto. Orden Interna '[DOP']]]</f>
        <v>379776</v>
      </c>
      <c r="AM471" s="496">
        <f>BD.PD7[[#This Row],[Pago 3]]+BD.PD7[[#This Row],[Pago 2]]+BD.PD7[[#This Row],[Pago 1]]</f>
        <v>759552</v>
      </c>
      <c r="AN471" s="308" t="s">
        <v>244</v>
      </c>
      <c r="AO471" s="308" t="s">
        <v>245</v>
      </c>
      <c r="AP471" s="308" t="s">
        <v>246</v>
      </c>
      <c r="AQ471" s="308" t="s">
        <v>247</v>
      </c>
      <c r="AR471" s="308">
        <v>594</v>
      </c>
      <c r="AS471" s="308" t="s">
        <v>248</v>
      </c>
      <c r="AT471" s="249" t="s">
        <v>1277</v>
      </c>
      <c r="AU471" s="249" t="s">
        <v>92</v>
      </c>
    </row>
    <row r="472" spans="1:47" hidden="1" x14ac:dyDescent="0.3">
      <c r="A472" s="174">
        <v>8.08</v>
      </c>
      <c r="B472" s="231"/>
      <c r="C472" s="232" t="str">
        <f>VLOOKUP(BD.PD7[[#This Row],[Pos]],PPto[],3,FALSE)</f>
        <v>8.08 Señalizacion exteriores</v>
      </c>
      <c r="D472" s="174" t="s">
        <v>23</v>
      </c>
      <c r="E472" s="305" t="str">
        <f>IF(BD.PD7[[#This Row],[.]]="*",VLOOKUP(BD.PD7[[#This Row],[Pos]],Presupuesto!A:H,7,FALSE),"")</f>
        <v/>
      </c>
      <c r="F472" s="234" t="s">
        <v>721</v>
      </c>
      <c r="G472" s="174" t="s">
        <v>1216</v>
      </c>
      <c r="H472" s="174"/>
      <c r="I472" s="497" t="s">
        <v>1223</v>
      </c>
      <c r="J472" s="382">
        <v>2</v>
      </c>
      <c r="K472" s="511" t="s">
        <v>260</v>
      </c>
      <c r="L472" s="383">
        <f>IF(BD.PD7[[#This Row],[Mon]]="DOP",1,HLOOKUP(BD.PD7[[#This Row],[Mon]],$K$1:$L$2,2,FALSE))</f>
        <v>1</v>
      </c>
      <c r="M472" s="384">
        <v>314736</v>
      </c>
      <c r="N472" s="243">
        <f>BD.PD7[[#This Row],[Cant.]]*BD.PD7[[#This Row],[ Tasa ]]*BD.PD7[[#This Row],[ Precio Und.]]</f>
        <v>629472</v>
      </c>
      <c r="O472" s="386">
        <v>0</v>
      </c>
      <c r="P472" s="243">
        <f>IF(BD.PD7[[#This Row],[Liquid. '[%']]]&lt;&gt;0,(BD.PD7[[#This Row],[Valor Neto '[DOP']]]*BD.PD7[[#This Row],[Liquid. '[%']]])+BD.PD7[[#This Row],[Valor Neto '[DOP']]],BD.PD7[[#This Row],[Valor Neto '[DOP']]])</f>
        <v>629472</v>
      </c>
      <c r="Q472" s="243">
        <f>BD.PD7[[#This Row],[Ppto. Orden Interna '[DOP']]]/HLOOKUP("USD",$K$1:$L$2,2,FALSE)</f>
        <v>9684.1846153846145</v>
      </c>
      <c r="R472" s="381" t="s">
        <v>1263</v>
      </c>
      <c r="S472" s="387"/>
      <c r="T472" s="387"/>
      <c r="U472" s="492" t="s">
        <v>542</v>
      </c>
      <c r="V472" s="493">
        <v>801673</v>
      </c>
      <c r="W472" s="494" t="s">
        <v>710</v>
      </c>
      <c r="X472" s="495">
        <v>18</v>
      </c>
      <c r="Y472" s="388">
        <v>0.5</v>
      </c>
      <c r="Z472" s="243">
        <f>BD.PD7[[#This Row],[Av.P1 '[%']]]*BD.PD7[[#This Row],[Ppto. Orden Interna '[DOP']]]</f>
        <v>314736</v>
      </c>
      <c r="AA472" s="495">
        <v>20</v>
      </c>
      <c r="AB472" s="388">
        <v>0.5</v>
      </c>
      <c r="AC472" s="243">
        <f>BD.PD7[[#This Row],[Av.P2 '[%']]]*BD.PD7[[#This Row],[Ppto. Orden Interna '[DOP']]]</f>
        <v>314736</v>
      </c>
      <c r="AD472" s="249"/>
      <c r="AE472" s="389"/>
      <c r="AF472" s="243">
        <f>BD.PD7[[#This Row],[Av.P3 '[%']]]*BD.PD7[[#This Row],[Ppto. Orden Interna '[DOP']]]</f>
        <v>0</v>
      </c>
      <c r="AG472" s="243"/>
      <c r="AH472" s="243"/>
      <c r="AI472" s="243">
        <f>BD.PD7[[#This Row],[Av.P2 '[%']]]*BD.PD7[[#This Row],[Ppto. Orden Interna '[DOP']]]</f>
        <v>314736</v>
      </c>
      <c r="AJ472" s="243"/>
      <c r="AK472" s="243"/>
      <c r="AL472" s="243">
        <f>BD.PD7[[#This Row],[Av.P2 '[%']]]*BD.PD7[[#This Row],[Ppto. Orden Interna '[DOP']]]</f>
        <v>314736</v>
      </c>
      <c r="AM472" s="496">
        <f>BD.PD7[[#This Row],[Pago 3]]+BD.PD7[[#This Row],[Pago 2]]+BD.PD7[[#This Row],[Pago 1]]</f>
        <v>629472</v>
      </c>
      <c r="AN472" s="308" t="s">
        <v>244</v>
      </c>
      <c r="AO472" s="308" t="s">
        <v>245</v>
      </c>
      <c r="AP472" s="308" t="s">
        <v>246</v>
      </c>
      <c r="AQ472" s="308" t="s">
        <v>247</v>
      </c>
      <c r="AR472" s="308">
        <v>594</v>
      </c>
      <c r="AS472" s="308" t="s">
        <v>248</v>
      </c>
      <c r="AT472" s="249" t="s">
        <v>1277</v>
      </c>
      <c r="AU472" s="249" t="s">
        <v>92</v>
      </c>
    </row>
    <row r="473" spans="1:47" hidden="1" x14ac:dyDescent="0.3">
      <c r="A473" s="174">
        <v>8.08</v>
      </c>
      <c r="B473" s="231"/>
      <c r="C473" s="232" t="str">
        <f>VLOOKUP(BD.PD7[[#This Row],[Pos]],PPto[],3,FALSE)</f>
        <v>8.08 Señalizacion exteriores</v>
      </c>
      <c r="D473" s="174" t="s">
        <v>23</v>
      </c>
      <c r="E473" s="305" t="str">
        <f>IF(BD.PD7[[#This Row],[.]]="*",VLOOKUP(BD.PD7[[#This Row],[Pos]],Presupuesto!A:H,7,FALSE),"")</f>
        <v/>
      </c>
      <c r="F473" s="234" t="s">
        <v>722</v>
      </c>
      <c r="G473" s="174" t="s">
        <v>1216</v>
      </c>
      <c r="H473" s="174"/>
      <c r="I473" s="497" t="s">
        <v>1223</v>
      </c>
      <c r="J473" s="382">
        <v>1</v>
      </c>
      <c r="K473" s="511" t="s">
        <v>260</v>
      </c>
      <c r="L473" s="383">
        <f>IF(BD.PD7[[#This Row],[Mon]]="DOP",1,HLOOKUP(BD.PD7[[#This Row],[Mon]],$K$1:$L$2,2,FALSE))</f>
        <v>1</v>
      </c>
      <c r="M473" s="384">
        <v>301104</v>
      </c>
      <c r="N473" s="243">
        <f>BD.PD7[[#This Row],[Cant.]]*BD.PD7[[#This Row],[ Tasa ]]*BD.PD7[[#This Row],[ Precio Und.]]</f>
        <v>301104</v>
      </c>
      <c r="O473" s="386">
        <v>0</v>
      </c>
      <c r="P473" s="243">
        <f>IF(BD.PD7[[#This Row],[Liquid. '[%']]]&lt;&gt;0,(BD.PD7[[#This Row],[Valor Neto '[DOP']]]*BD.PD7[[#This Row],[Liquid. '[%']]])+BD.PD7[[#This Row],[Valor Neto '[DOP']]],BD.PD7[[#This Row],[Valor Neto '[DOP']]])</f>
        <v>301104</v>
      </c>
      <c r="Q473" s="243">
        <f>BD.PD7[[#This Row],[Ppto. Orden Interna '[DOP']]]/HLOOKUP("USD",$K$1:$L$2,2,FALSE)</f>
        <v>4632.3692307692309</v>
      </c>
      <c r="R473" s="381" t="s">
        <v>1263</v>
      </c>
      <c r="S473" s="387"/>
      <c r="T473" s="387"/>
      <c r="U473" s="492" t="s">
        <v>542</v>
      </c>
      <c r="V473" s="493">
        <v>801673</v>
      </c>
      <c r="W473" s="494" t="s">
        <v>710</v>
      </c>
      <c r="X473" s="495">
        <v>18</v>
      </c>
      <c r="Y473" s="388">
        <v>0.5</v>
      </c>
      <c r="Z473" s="243">
        <f>BD.PD7[[#This Row],[Av.P1 '[%']]]*BD.PD7[[#This Row],[Ppto. Orden Interna '[DOP']]]</f>
        <v>150552</v>
      </c>
      <c r="AA473" s="495">
        <v>20</v>
      </c>
      <c r="AB473" s="388">
        <v>0.5</v>
      </c>
      <c r="AC473" s="243">
        <f>BD.PD7[[#This Row],[Av.P2 '[%']]]*BD.PD7[[#This Row],[Ppto. Orden Interna '[DOP']]]</f>
        <v>150552</v>
      </c>
      <c r="AD473" s="249"/>
      <c r="AE473" s="389"/>
      <c r="AF473" s="243">
        <f>BD.PD7[[#This Row],[Av.P3 '[%']]]*BD.PD7[[#This Row],[Ppto. Orden Interna '[DOP']]]</f>
        <v>0</v>
      </c>
      <c r="AG473" s="243"/>
      <c r="AH473" s="243"/>
      <c r="AI473" s="243">
        <f>BD.PD7[[#This Row],[Av.P2 '[%']]]*BD.PD7[[#This Row],[Ppto. Orden Interna '[DOP']]]</f>
        <v>150552</v>
      </c>
      <c r="AJ473" s="243"/>
      <c r="AK473" s="243"/>
      <c r="AL473" s="243">
        <f>BD.PD7[[#This Row],[Av.P2 '[%']]]*BD.PD7[[#This Row],[Ppto. Orden Interna '[DOP']]]</f>
        <v>150552</v>
      </c>
      <c r="AM473" s="496">
        <f>BD.PD7[[#This Row],[Pago 3]]+BD.PD7[[#This Row],[Pago 2]]+BD.PD7[[#This Row],[Pago 1]]</f>
        <v>301104</v>
      </c>
      <c r="AN473" s="308" t="s">
        <v>244</v>
      </c>
      <c r="AO473" s="308" t="s">
        <v>245</v>
      </c>
      <c r="AP473" s="308" t="s">
        <v>246</v>
      </c>
      <c r="AQ473" s="308" t="s">
        <v>247</v>
      </c>
      <c r="AR473" s="308">
        <v>594</v>
      </c>
      <c r="AS473" s="308" t="s">
        <v>248</v>
      </c>
      <c r="AT473" s="249" t="s">
        <v>1277</v>
      </c>
      <c r="AU473" s="249" t="s">
        <v>92</v>
      </c>
    </row>
    <row r="474" spans="1:47" hidden="1" x14ac:dyDescent="0.3">
      <c r="A474" s="174">
        <v>8.08</v>
      </c>
      <c r="B474" s="231"/>
      <c r="C474" s="232" t="str">
        <f>VLOOKUP(BD.PD7[[#This Row],[Pos]],PPto[],3,FALSE)</f>
        <v>8.08 Señalizacion exteriores</v>
      </c>
      <c r="D474" s="174" t="s">
        <v>23</v>
      </c>
      <c r="E474" s="305" t="str">
        <f>IF(BD.PD7[[#This Row],[.]]="*",VLOOKUP(BD.PD7[[#This Row],[Pos]],Presupuesto!A:H,7,FALSE),"")</f>
        <v/>
      </c>
      <c r="F474" s="234" t="s">
        <v>723</v>
      </c>
      <c r="G474" s="174" t="s">
        <v>1216</v>
      </c>
      <c r="H474" s="174"/>
      <c r="I474" s="497" t="s">
        <v>1223</v>
      </c>
      <c r="J474" s="382">
        <v>1</v>
      </c>
      <c r="K474" s="511" t="s">
        <v>260</v>
      </c>
      <c r="L474" s="383">
        <f>IF(BD.PD7[[#This Row],[Mon]]="DOP",1,HLOOKUP(BD.PD7[[#This Row],[Mon]],$K$1:$L$2,2,FALSE))</f>
        <v>1</v>
      </c>
      <c r="M474" s="384">
        <v>2400000</v>
      </c>
      <c r="N474" s="243">
        <f>BD.PD7[[#This Row],[Cant.]]*BD.PD7[[#This Row],[ Tasa ]]*BD.PD7[[#This Row],[ Precio Und.]]</f>
        <v>2400000</v>
      </c>
      <c r="O474" s="386">
        <v>0</v>
      </c>
      <c r="P474" s="243">
        <f>IF(BD.PD7[[#This Row],[Liquid. '[%']]]&lt;&gt;0,(BD.PD7[[#This Row],[Valor Neto '[DOP']]]*BD.PD7[[#This Row],[Liquid. '[%']]])+BD.PD7[[#This Row],[Valor Neto '[DOP']]],BD.PD7[[#This Row],[Valor Neto '[DOP']]])</f>
        <v>2400000</v>
      </c>
      <c r="Q474" s="243">
        <f>BD.PD7[[#This Row],[Ppto. Orden Interna '[DOP']]]/HLOOKUP("USD",$K$1:$L$2,2,FALSE)</f>
        <v>36923.076923076922</v>
      </c>
      <c r="R474" s="381" t="s">
        <v>1263</v>
      </c>
      <c r="S474" s="387"/>
      <c r="T474" s="387"/>
      <c r="U474" s="492" t="s">
        <v>542</v>
      </c>
      <c r="V474" s="493">
        <v>801673</v>
      </c>
      <c r="W474" s="494" t="s">
        <v>710</v>
      </c>
      <c r="X474" s="495">
        <v>18</v>
      </c>
      <c r="Y474" s="388">
        <v>0.5</v>
      </c>
      <c r="Z474" s="243">
        <f>BD.PD7[[#This Row],[Av.P1 '[%']]]*BD.PD7[[#This Row],[Ppto. Orden Interna '[DOP']]]</f>
        <v>1200000</v>
      </c>
      <c r="AA474" s="495">
        <v>20</v>
      </c>
      <c r="AB474" s="388">
        <v>0.5</v>
      </c>
      <c r="AC474" s="243">
        <f>BD.PD7[[#This Row],[Av.P2 '[%']]]*BD.PD7[[#This Row],[Ppto. Orden Interna '[DOP']]]</f>
        <v>1200000</v>
      </c>
      <c r="AD474" s="249"/>
      <c r="AE474" s="389"/>
      <c r="AF474" s="243">
        <f>BD.PD7[[#This Row],[Av.P3 '[%']]]*BD.PD7[[#This Row],[Ppto. Orden Interna '[DOP']]]</f>
        <v>0</v>
      </c>
      <c r="AG474" s="243"/>
      <c r="AH474" s="243"/>
      <c r="AI474" s="243">
        <f>BD.PD7[[#This Row],[Av.P2 '[%']]]*BD.PD7[[#This Row],[Ppto. Orden Interna '[DOP']]]</f>
        <v>1200000</v>
      </c>
      <c r="AJ474" s="243"/>
      <c r="AK474" s="243"/>
      <c r="AL474" s="243">
        <f>BD.PD7[[#This Row],[Av.P2 '[%']]]*BD.PD7[[#This Row],[Ppto. Orden Interna '[DOP']]]</f>
        <v>1200000</v>
      </c>
      <c r="AM474" s="496">
        <f>BD.PD7[[#This Row],[Pago 3]]+BD.PD7[[#This Row],[Pago 2]]+BD.PD7[[#This Row],[Pago 1]]</f>
        <v>2400000</v>
      </c>
      <c r="AN474" s="308" t="s">
        <v>244</v>
      </c>
      <c r="AO474" s="308" t="s">
        <v>245</v>
      </c>
      <c r="AP474" s="308" t="s">
        <v>246</v>
      </c>
      <c r="AQ474" s="308" t="s">
        <v>247</v>
      </c>
      <c r="AR474" s="308">
        <v>594</v>
      </c>
      <c r="AS474" s="308" t="s">
        <v>248</v>
      </c>
      <c r="AT474" s="249" t="s">
        <v>1277</v>
      </c>
      <c r="AU474" s="249" t="s">
        <v>92</v>
      </c>
    </row>
    <row r="475" spans="1:47" hidden="1" x14ac:dyDescent="0.3">
      <c r="A475" s="174">
        <v>8.08</v>
      </c>
      <c r="B475" s="231"/>
      <c r="C475" s="232" t="str">
        <f>VLOOKUP(BD.PD7[[#This Row],[Pos]],PPto[],3,FALSE)</f>
        <v>8.08 Señalizacion exteriores</v>
      </c>
      <c r="D475" s="174" t="s">
        <v>23</v>
      </c>
      <c r="E475" s="305" t="str">
        <f>IF(BD.PD7[[#This Row],[.]]="*",VLOOKUP(BD.PD7[[#This Row],[Pos]],Presupuesto!A:H,7,FALSE),"")</f>
        <v/>
      </c>
      <c r="F475" s="234" t="s">
        <v>724</v>
      </c>
      <c r="G475" s="174" t="s">
        <v>1216</v>
      </c>
      <c r="H475" s="174"/>
      <c r="I475" s="497" t="s">
        <v>1223</v>
      </c>
      <c r="J475" s="382">
        <v>4</v>
      </c>
      <c r="K475" s="511" t="s">
        <v>260</v>
      </c>
      <c r="L475" s="383">
        <f>IF(BD.PD7[[#This Row],[Mon]]="DOP",1,HLOOKUP(BD.PD7[[#This Row],[Mon]],$K$1:$L$2,2,FALSE))</f>
        <v>1</v>
      </c>
      <c r="M475" s="384">
        <v>63471.6</v>
      </c>
      <c r="N475" s="243">
        <f>BD.PD7[[#This Row],[Cant.]]*BD.PD7[[#This Row],[ Tasa ]]*BD.PD7[[#This Row],[ Precio Und.]]</f>
        <v>253886.4</v>
      </c>
      <c r="O475" s="386">
        <v>0</v>
      </c>
      <c r="P475" s="243">
        <f>IF(BD.PD7[[#This Row],[Liquid. '[%']]]&lt;&gt;0,(BD.PD7[[#This Row],[Valor Neto '[DOP']]]*BD.PD7[[#This Row],[Liquid. '[%']]])+BD.PD7[[#This Row],[Valor Neto '[DOP']]],BD.PD7[[#This Row],[Valor Neto '[DOP']]])</f>
        <v>253886.4</v>
      </c>
      <c r="Q475" s="243">
        <f>BD.PD7[[#This Row],[Ppto. Orden Interna '[DOP']]]/HLOOKUP("USD",$K$1:$L$2,2,FALSE)</f>
        <v>3905.9446153846152</v>
      </c>
      <c r="R475" s="381" t="s">
        <v>1263</v>
      </c>
      <c r="S475" s="387"/>
      <c r="T475" s="387"/>
      <c r="U475" s="492" t="s">
        <v>542</v>
      </c>
      <c r="V475" s="493">
        <v>801673</v>
      </c>
      <c r="W475" s="494" t="s">
        <v>710</v>
      </c>
      <c r="X475" s="495">
        <v>18</v>
      </c>
      <c r="Y475" s="388">
        <v>0.5</v>
      </c>
      <c r="Z475" s="243">
        <f>BD.PD7[[#This Row],[Av.P1 '[%']]]*BD.PD7[[#This Row],[Ppto. Orden Interna '[DOP']]]</f>
        <v>126943.2</v>
      </c>
      <c r="AA475" s="495">
        <v>20</v>
      </c>
      <c r="AB475" s="388">
        <v>0.5</v>
      </c>
      <c r="AC475" s="243">
        <f>BD.PD7[[#This Row],[Av.P2 '[%']]]*BD.PD7[[#This Row],[Ppto. Orden Interna '[DOP']]]</f>
        <v>126943.2</v>
      </c>
      <c r="AD475" s="249"/>
      <c r="AE475" s="389"/>
      <c r="AF475" s="243">
        <f>BD.PD7[[#This Row],[Av.P3 '[%']]]*BD.PD7[[#This Row],[Ppto. Orden Interna '[DOP']]]</f>
        <v>0</v>
      </c>
      <c r="AG475" s="243"/>
      <c r="AH475" s="243"/>
      <c r="AI475" s="243">
        <f>BD.PD7[[#This Row],[Av.P2 '[%']]]*BD.PD7[[#This Row],[Ppto. Orden Interna '[DOP']]]</f>
        <v>126943.2</v>
      </c>
      <c r="AJ475" s="243"/>
      <c r="AK475" s="243"/>
      <c r="AL475" s="243">
        <f>BD.PD7[[#This Row],[Av.P2 '[%']]]*BD.PD7[[#This Row],[Ppto. Orden Interna '[DOP']]]</f>
        <v>126943.2</v>
      </c>
      <c r="AM475" s="496">
        <f>BD.PD7[[#This Row],[Pago 3]]+BD.PD7[[#This Row],[Pago 2]]+BD.PD7[[#This Row],[Pago 1]]</f>
        <v>253886.4</v>
      </c>
      <c r="AN475" s="308" t="s">
        <v>244</v>
      </c>
      <c r="AO475" s="308" t="s">
        <v>245</v>
      </c>
      <c r="AP475" s="308" t="s">
        <v>246</v>
      </c>
      <c r="AQ475" s="308" t="s">
        <v>247</v>
      </c>
      <c r="AR475" s="308">
        <v>594</v>
      </c>
      <c r="AS475" s="308" t="s">
        <v>248</v>
      </c>
      <c r="AT475" s="249" t="s">
        <v>1277</v>
      </c>
      <c r="AU475" s="249" t="s">
        <v>92</v>
      </c>
    </row>
    <row r="476" spans="1:47" hidden="1" x14ac:dyDescent="0.3">
      <c r="A476" s="174">
        <v>8.08</v>
      </c>
      <c r="B476" s="231"/>
      <c r="C476" s="232" t="str">
        <f>VLOOKUP(BD.PD7[[#This Row],[Pos]],PPto[],3,FALSE)</f>
        <v>8.08 Señalizacion exteriores</v>
      </c>
      <c r="D476" s="174" t="s">
        <v>23</v>
      </c>
      <c r="E476" s="305" t="str">
        <f>IF(BD.PD7[[#This Row],[.]]="*",VLOOKUP(BD.PD7[[#This Row],[Pos]],Presupuesto!A:H,7,FALSE),"")</f>
        <v/>
      </c>
      <c r="F476" s="234" t="s">
        <v>725</v>
      </c>
      <c r="G476" s="174" t="s">
        <v>1216</v>
      </c>
      <c r="H476" s="174"/>
      <c r="I476" s="497" t="s">
        <v>1223</v>
      </c>
      <c r="J476" s="382">
        <v>4</v>
      </c>
      <c r="K476" s="511" t="s">
        <v>260</v>
      </c>
      <c r="L476" s="383">
        <f>IF(BD.PD7[[#This Row],[Mon]]="DOP",1,HLOOKUP(BD.PD7[[#This Row],[Mon]],$K$1:$L$2,2,FALSE))</f>
        <v>1</v>
      </c>
      <c r="M476" s="384">
        <v>52897.45</v>
      </c>
      <c r="N476" s="243">
        <f>BD.PD7[[#This Row],[Cant.]]*BD.PD7[[#This Row],[ Tasa ]]*BD.PD7[[#This Row],[ Precio Und.]]</f>
        <v>211589.8</v>
      </c>
      <c r="O476" s="386">
        <v>0</v>
      </c>
      <c r="P476" s="243">
        <f>IF(BD.PD7[[#This Row],[Liquid. '[%']]]&lt;&gt;0,(BD.PD7[[#This Row],[Valor Neto '[DOP']]]*BD.PD7[[#This Row],[Liquid. '[%']]])+BD.PD7[[#This Row],[Valor Neto '[DOP']]],BD.PD7[[#This Row],[Valor Neto '[DOP']]])</f>
        <v>211589.8</v>
      </c>
      <c r="Q476" s="243">
        <f>BD.PD7[[#This Row],[Ppto. Orden Interna '[DOP']]]/HLOOKUP("USD",$K$1:$L$2,2,FALSE)</f>
        <v>3255.227692307692</v>
      </c>
      <c r="R476" s="381" t="s">
        <v>1263</v>
      </c>
      <c r="S476" s="387"/>
      <c r="T476" s="387"/>
      <c r="U476" s="492" t="s">
        <v>542</v>
      </c>
      <c r="V476" s="493">
        <v>801673</v>
      </c>
      <c r="W476" s="494" t="s">
        <v>710</v>
      </c>
      <c r="X476" s="495">
        <v>18</v>
      </c>
      <c r="Y476" s="388">
        <v>0.5</v>
      </c>
      <c r="Z476" s="243">
        <f>BD.PD7[[#This Row],[Av.P1 '[%']]]*BD.PD7[[#This Row],[Ppto. Orden Interna '[DOP']]]</f>
        <v>105794.9</v>
      </c>
      <c r="AA476" s="495">
        <v>20</v>
      </c>
      <c r="AB476" s="388">
        <v>0.5</v>
      </c>
      <c r="AC476" s="243">
        <f>BD.PD7[[#This Row],[Av.P2 '[%']]]*BD.PD7[[#This Row],[Ppto. Orden Interna '[DOP']]]</f>
        <v>105794.9</v>
      </c>
      <c r="AD476" s="249"/>
      <c r="AE476" s="389"/>
      <c r="AF476" s="243">
        <f>BD.PD7[[#This Row],[Av.P3 '[%']]]*BD.PD7[[#This Row],[Ppto. Orden Interna '[DOP']]]</f>
        <v>0</v>
      </c>
      <c r="AG476" s="243"/>
      <c r="AH476" s="243"/>
      <c r="AI476" s="243">
        <f>BD.PD7[[#This Row],[Av.P2 '[%']]]*BD.PD7[[#This Row],[Ppto. Orden Interna '[DOP']]]</f>
        <v>105794.9</v>
      </c>
      <c r="AJ476" s="243"/>
      <c r="AK476" s="243"/>
      <c r="AL476" s="243">
        <f>BD.PD7[[#This Row],[Av.P2 '[%']]]*BD.PD7[[#This Row],[Ppto. Orden Interna '[DOP']]]</f>
        <v>105794.9</v>
      </c>
      <c r="AM476" s="496">
        <f>BD.PD7[[#This Row],[Pago 3]]+BD.PD7[[#This Row],[Pago 2]]+BD.PD7[[#This Row],[Pago 1]]</f>
        <v>211589.8</v>
      </c>
      <c r="AN476" s="308" t="s">
        <v>244</v>
      </c>
      <c r="AO476" s="308" t="s">
        <v>245</v>
      </c>
      <c r="AP476" s="308" t="s">
        <v>246</v>
      </c>
      <c r="AQ476" s="308" t="s">
        <v>247</v>
      </c>
      <c r="AR476" s="308">
        <v>594</v>
      </c>
      <c r="AS476" s="308" t="s">
        <v>248</v>
      </c>
      <c r="AT476" s="249" t="s">
        <v>1277</v>
      </c>
      <c r="AU476" s="249" t="s">
        <v>92</v>
      </c>
    </row>
    <row r="477" spans="1:47" hidden="1" x14ac:dyDescent="0.3">
      <c r="A477" s="174">
        <v>8.08</v>
      </c>
      <c r="B477" s="231"/>
      <c r="C477" s="232" t="str">
        <f>VLOOKUP(BD.PD7[[#This Row],[Pos]],PPto[],3,FALSE)</f>
        <v>8.08 Señalizacion exteriores</v>
      </c>
      <c r="D477" s="174" t="s">
        <v>23</v>
      </c>
      <c r="E477" s="305" t="str">
        <f>IF(BD.PD7[[#This Row],[.]]="*",VLOOKUP(BD.PD7[[#This Row],[Pos]],Presupuesto!A:H,7,FALSE),"")</f>
        <v/>
      </c>
      <c r="F477" s="234" t="s">
        <v>726</v>
      </c>
      <c r="G477" s="174" t="s">
        <v>1216</v>
      </c>
      <c r="H477" s="174"/>
      <c r="I477" s="497" t="s">
        <v>1223</v>
      </c>
      <c r="J477" s="382">
        <v>3</v>
      </c>
      <c r="K477" s="511" t="s">
        <v>260</v>
      </c>
      <c r="L477" s="383">
        <f>IF(BD.PD7[[#This Row],[Mon]]="DOP",1,HLOOKUP(BD.PD7[[#This Row],[Mon]],$K$1:$L$2,2,FALSE))</f>
        <v>1</v>
      </c>
      <c r="M477" s="384">
        <v>84320.22</v>
      </c>
      <c r="N477" s="243">
        <f>BD.PD7[[#This Row],[Cant.]]*BD.PD7[[#This Row],[ Tasa ]]*BD.PD7[[#This Row],[ Precio Und.]]</f>
        <v>252960.66</v>
      </c>
      <c r="O477" s="386">
        <v>0</v>
      </c>
      <c r="P477" s="243">
        <f>IF(BD.PD7[[#This Row],[Liquid. '[%']]]&lt;&gt;0,(BD.PD7[[#This Row],[Valor Neto '[DOP']]]*BD.PD7[[#This Row],[Liquid. '[%']]])+BD.PD7[[#This Row],[Valor Neto '[DOP']]],BD.PD7[[#This Row],[Valor Neto '[DOP']]])</f>
        <v>252960.66</v>
      </c>
      <c r="Q477" s="243">
        <f>BD.PD7[[#This Row],[Ppto. Orden Interna '[DOP']]]/HLOOKUP("USD",$K$1:$L$2,2,FALSE)</f>
        <v>3891.7024615384616</v>
      </c>
      <c r="R477" s="381" t="s">
        <v>1263</v>
      </c>
      <c r="S477" s="387"/>
      <c r="T477" s="387"/>
      <c r="U477" s="492" t="s">
        <v>542</v>
      </c>
      <c r="V477" s="493">
        <v>801673</v>
      </c>
      <c r="W477" s="494" t="s">
        <v>710</v>
      </c>
      <c r="X477" s="495">
        <v>18</v>
      </c>
      <c r="Y477" s="388">
        <v>0.5</v>
      </c>
      <c r="Z477" s="243">
        <f>BD.PD7[[#This Row],[Av.P1 '[%']]]*BD.PD7[[#This Row],[Ppto. Orden Interna '[DOP']]]</f>
        <v>126480.33</v>
      </c>
      <c r="AA477" s="495">
        <v>20</v>
      </c>
      <c r="AB477" s="388">
        <v>0.5</v>
      </c>
      <c r="AC477" s="243">
        <f>BD.PD7[[#This Row],[Av.P2 '[%']]]*BD.PD7[[#This Row],[Ppto. Orden Interna '[DOP']]]</f>
        <v>126480.33</v>
      </c>
      <c r="AD477" s="249"/>
      <c r="AE477" s="389"/>
      <c r="AF477" s="243">
        <f>BD.PD7[[#This Row],[Av.P3 '[%']]]*BD.PD7[[#This Row],[Ppto. Orden Interna '[DOP']]]</f>
        <v>0</v>
      </c>
      <c r="AG477" s="243"/>
      <c r="AH477" s="243"/>
      <c r="AI477" s="243">
        <f>BD.PD7[[#This Row],[Av.P2 '[%']]]*BD.PD7[[#This Row],[Ppto. Orden Interna '[DOP']]]</f>
        <v>126480.33</v>
      </c>
      <c r="AJ477" s="243"/>
      <c r="AK477" s="243"/>
      <c r="AL477" s="243">
        <f>BD.PD7[[#This Row],[Av.P2 '[%']]]*BD.PD7[[#This Row],[Ppto. Orden Interna '[DOP']]]</f>
        <v>126480.33</v>
      </c>
      <c r="AM477" s="496">
        <f>BD.PD7[[#This Row],[Pago 3]]+BD.PD7[[#This Row],[Pago 2]]+BD.PD7[[#This Row],[Pago 1]]</f>
        <v>252960.66</v>
      </c>
      <c r="AN477" s="308" t="s">
        <v>244</v>
      </c>
      <c r="AO477" s="308" t="s">
        <v>245</v>
      </c>
      <c r="AP477" s="308" t="s">
        <v>246</v>
      </c>
      <c r="AQ477" s="308" t="s">
        <v>247</v>
      </c>
      <c r="AR477" s="308">
        <v>594</v>
      </c>
      <c r="AS477" s="308" t="s">
        <v>248</v>
      </c>
      <c r="AT477" s="249" t="s">
        <v>1277</v>
      </c>
      <c r="AU477" s="249" t="s">
        <v>92</v>
      </c>
    </row>
    <row r="478" spans="1:47" hidden="1" x14ac:dyDescent="0.3">
      <c r="A478" s="174">
        <v>8.08</v>
      </c>
      <c r="B478" s="231"/>
      <c r="C478" s="232" t="str">
        <f>VLOOKUP(BD.PD7[[#This Row],[Pos]],PPto[],3,FALSE)</f>
        <v>8.08 Señalizacion exteriores</v>
      </c>
      <c r="D478" s="174" t="s">
        <v>23</v>
      </c>
      <c r="E478" s="305" t="str">
        <f>IF(BD.PD7[[#This Row],[.]]="*",VLOOKUP(BD.PD7[[#This Row],[Pos]],Presupuesto!A:H,7,FALSE),"")</f>
        <v/>
      </c>
      <c r="F478" s="234" t="s">
        <v>727</v>
      </c>
      <c r="G478" s="174" t="s">
        <v>1216</v>
      </c>
      <c r="H478" s="174"/>
      <c r="I478" s="497" t="s">
        <v>1223</v>
      </c>
      <c r="J478" s="382">
        <v>2</v>
      </c>
      <c r="K478" s="511" t="s">
        <v>260</v>
      </c>
      <c r="L478" s="383">
        <f>IF(BD.PD7[[#This Row],[Mon]]="DOP",1,HLOOKUP(BD.PD7[[#This Row],[Mon]],$K$1:$L$2,2,FALSE))</f>
        <v>1</v>
      </c>
      <c r="M478" s="384">
        <v>156675</v>
      </c>
      <c r="N478" s="243">
        <f>BD.PD7[[#This Row],[Cant.]]*BD.PD7[[#This Row],[ Tasa ]]*BD.PD7[[#This Row],[ Precio Und.]]</f>
        <v>313350</v>
      </c>
      <c r="O478" s="386">
        <v>0</v>
      </c>
      <c r="P478" s="243">
        <f>IF(BD.PD7[[#This Row],[Liquid. '[%']]]&lt;&gt;0,(BD.PD7[[#This Row],[Valor Neto '[DOP']]]*BD.PD7[[#This Row],[Liquid. '[%']]])+BD.PD7[[#This Row],[Valor Neto '[DOP']]],BD.PD7[[#This Row],[Valor Neto '[DOP']]])</f>
        <v>313350</v>
      </c>
      <c r="Q478" s="243">
        <f>BD.PD7[[#This Row],[Ppto. Orden Interna '[DOP']]]/HLOOKUP("USD",$K$1:$L$2,2,FALSE)</f>
        <v>4820.7692307692305</v>
      </c>
      <c r="R478" s="381" t="s">
        <v>1263</v>
      </c>
      <c r="S478" s="387"/>
      <c r="T478" s="387"/>
      <c r="U478" s="492" t="s">
        <v>542</v>
      </c>
      <c r="V478" s="493">
        <v>801673</v>
      </c>
      <c r="W478" s="494" t="s">
        <v>710</v>
      </c>
      <c r="X478" s="495">
        <v>18</v>
      </c>
      <c r="Y478" s="388">
        <v>0.5</v>
      </c>
      <c r="Z478" s="243">
        <f>BD.PD7[[#This Row],[Av.P1 '[%']]]*BD.PD7[[#This Row],[Ppto. Orden Interna '[DOP']]]</f>
        <v>156675</v>
      </c>
      <c r="AA478" s="495">
        <v>20</v>
      </c>
      <c r="AB478" s="388">
        <v>0.5</v>
      </c>
      <c r="AC478" s="243">
        <f>BD.PD7[[#This Row],[Av.P2 '[%']]]*BD.PD7[[#This Row],[Ppto. Orden Interna '[DOP']]]</f>
        <v>156675</v>
      </c>
      <c r="AD478" s="249"/>
      <c r="AE478" s="389"/>
      <c r="AF478" s="243">
        <f>BD.PD7[[#This Row],[Av.P3 '[%']]]*BD.PD7[[#This Row],[Ppto. Orden Interna '[DOP']]]</f>
        <v>0</v>
      </c>
      <c r="AG478" s="243"/>
      <c r="AH478" s="243"/>
      <c r="AI478" s="243">
        <f>BD.PD7[[#This Row],[Av.P2 '[%']]]*BD.PD7[[#This Row],[Ppto. Orden Interna '[DOP']]]</f>
        <v>156675</v>
      </c>
      <c r="AJ478" s="243"/>
      <c r="AK478" s="243"/>
      <c r="AL478" s="243">
        <f>BD.PD7[[#This Row],[Av.P2 '[%']]]*BD.PD7[[#This Row],[Ppto. Orden Interna '[DOP']]]</f>
        <v>156675</v>
      </c>
      <c r="AM478" s="496">
        <f>BD.PD7[[#This Row],[Pago 3]]+BD.PD7[[#This Row],[Pago 2]]+BD.PD7[[#This Row],[Pago 1]]</f>
        <v>313350</v>
      </c>
      <c r="AN478" s="308" t="s">
        <v>244</v>
      </c>
      <c r="AO478" s="308" t="s">
        <v>245</v>
      </c>
      <c r="AP478" s="308" t="s">
        <v>246</v>
      </c>
      <c r="AQ478" s="308" t="s">
        <v>247</v>
      </c>
      <c r="AR478" s="308">
        <v>594</v>
      </c>
      <c r="AS478" s="308" t="s">
        <v>248</v>
      </c>
      <c r="AT478" s="249" t="s">
        <v>1277</v>
      </c>
      <c r="AU478" s="249" t="s">
        <v>92</v>
      </c>
    </row>
    <row r="479" spans="1:47" hidden="1" x14ac:dyDescent="0.3">
      <c r="A479" s="174">
        <v>8.08</v>
      </c>
      <c r="B479" s="231"/>
      <c r="C479" s="232" t="str">
        <f>VLOOKUP(BD.PD7[[#This Row],[Pos]],PPto[],3,FALSE)</f>
        <v>8.08 Señalizacion exteriores</v>
      </c>
      <c r="D479" s="174" t="s">
        <v>23</v>
      </c>
      <c r="E479" s="305" t="str">
        <f>IF(BD.PD7[[#This Row],[.]]="*",VLOOKUP(BD.PD7[[#This Row],[Pos]],Presupuesto!A:H,7,FALSE),"")</f>
        <v/>
      </c>
      <c r="F479" s="234" t="s">
        <v>728</v>
      </c>
      <c r="G479" s="174" t="s">
        <v>1216</v>
      </c>
      <c r="H479" s="174"/>
      <c r="I479" s="497" t="s">
        <v>1223</v>
      </c>
      <c r="J479" s="382">
        <v>1</v>
      </c>
      <c r="K479" s="511" t="s">
        <v>260</v>
      </c>
      <c r="L479" s="383">
        <f>IF(BD.PD7[[#This Row],[Mon]]="DOP",1,HLOOKUP(BD.PD7[[#This Row],[Mon]],$K$1:$L$2,2,FALSE))</f>
        <v>1</v>
      </c>
      <c r="M479" s="384">
        <v>100000</v>
      </c>
      <c r="N479" s="243">
        <f>BD.PD7[[#This Row],[Cant.]]*BD.PD7[[#This Row],[ Tasa ]]*BD.PD7[[#This Row],[ Precio Und.]]</f>
        <v>100000</v>
      </c>
      <c r="O479" s="386">
        <v>0</v>
      </c>
      <c r="P479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479" s="243">
        <f>BD.PD7[[#This Row],[Ppto. Orden Interna '[DOP']]]/HLOOKUP("USD",$K$1:$L$2,2,FALSE)</f>
        <v>1538.4615384615386</v>
      </c>
      <c r="R479" s="381" t="s">
        <v>1263</v>
      </c>
      <c r="S479" s="387"/>
      <c r="T479" s="387"/>
      <c r="U479" s="492" t="s">
        <v>542</v>
      </c>
      <c r="V479" s="493">
        <v>801673</v>
      </c>
      <c r="W479" s="494" t="s">
        <v>710</v>
      </c>
      <c r="X479" s="495">
        <v>18</v>
      </c>
      <c r="Y479" s="388">
        <v>0.5</v>
      </c>
      <c r="Z479" s="243">
        <f>BD.PD7[[#This Row],[Av.P1 '[%']]]*BD.PD7[[#This Row],[Ppto. Orden Interna '[DOP']]]</f>
        <v>50000</v>
      </c>
      <c r="AA479" s="495">
        <v>20</v>
      </c>
      <c r="AB479" s="388">
        <v>0.5</v>
      </c>
      <c r="AC479" s="243">
        <f>BD.PD7[[#This Row],[Av.P2 '[%']]]*BD.PD7[[#This Row],[Ppto. Orden Interna '[DOP']]]</f>
        <v>50000</v>
      </c>
      <c r="AD479" s="249"/>
      <c r="AE479" s="389"/>
      <c r="AF479" s="243">
        <f>BD.PD7[[#This Row],[Av.P3 '[%']]]*BD.PD7[[#This Row],[Ppto. Orden Interna '[DOP']]]</f>
        <v>0</v>
      </c>
      <c r="AG479" s="243"/>
      <c r="AH479" s="243"/>
      <c r="AI479" s="243">
        <f>BD.PD7[[#This Row],[Av.P2 '[%']]]*BD.PD7[[#This Row],[Ppto. Orden Interna '[DOP']]]</f>
        <v>50000</v>
      </c>
      <c r="AJ479" s="243"/>
      <c r="AK479" s="243"/>
      <c r="AL479" s="243">
        <f>BD.PD7[[#This Row],[Av.P2 '[%']]]*BD.PD7[[#This Row],[Ppto. Orden Interna '[DOP']]]</f>
        <v>50000</v>
      </c>
      <c r="AM479" s="496">
        <f>BD.PD7[[#This Row],[Pago 3]]+BD.PD7[[#This Row],[Pago 2]]+BD.PD7[[#This Row],[Pago 1]]</f>
        <v>100000</v>
      </c>
      <c r="AN479" s="308" t="s">
        <v>244</v>
      </c>
      <c r="AO479" s="308" t="s">
        <v>245</v>
      </c>
      <c r="AP479" s="308" t="s">
        <v>246</v>
      </c>
      <c r="AQ479" s="308" t="s">
        <v>247</v>
      </c>
      <c r="AR479" s="308">
        <v>594</v>
      </c>
      <c r="AS479" s="308" t="s">
        <v>248</v>
      </c>
      <c r="AT479" s="249" t="s">
        <v>1277</v>
      </c>
      <c r="AU479" s="249" t="s">
        <v>92</v>
      </c>
    </row>
    <row r="480" spans="1:47" hidden="1" x14ac:dyDescent="0.3">
      <c r="A480" s="174">
        <v>8.08</v>
      </c>
      <c r="B480" s="231"/>
      <c r="C480" s="232" t="str">
        <f>VLOOKUP(BD.PD7[[#This Row],[Pos]],PPto[],3,FALSE)</f>
        <v>8.08 Señalizacion exteriores</v>
      </c>
      <c r="D480" s="174" t="s">
        <v>23</v>
      </c>
      <c r="E480" s="305" t="str">
        <f>IF(BD.PD7[[#This Row],[.]]="*",VLOOKUP(BD.PD7[[#This Row],[Pos]],Presupuesto!A:H,7,FALSE),"")</f>
        <v/>
      </c>
      <c r="F480" s="234" t="s">
        <v>729</v>
      </c>
      <c r="G480" s="174" t="s">
        <v>1216</v>
      </c>
      <c r="H480" s="174"/>
      <c r="I480" s="497" t="s">
        <v>1223</v>
      </c>
      <c r="J480" s="382">
        <v>1</v>
      </c>
      <c r="K480" s="511" t="s">
        <v>260</v>
      </c>
      <c r="L480" s="383">
        <f>IF(BD.PD7[[#This Row],[Mon]]="DOP",1,HLOOKUP(BD.PD7[[#This Row],[Mon]],$K$1:$L$2,2,FALSE))</f>
        <v>1</v>
      </c>
      <c r="M480" s="384">
        <v>65000</v>
      </c>
      <c r="N480" s="243">
        <f>BD.PD7[[#This Row],[Cant.]]*BD.PD7[[#This Row],[ Tasa ]]*BD.PD7[[#This Row],[ Precio Und.]]</f>
        <v>65000</v>
      </c>
      <c r="O480" s="386">
        <v>0</v>
      </c>
      <c r="P480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480" s="243">
        <f>BD.PD7[[#This Row],[Ppto. Orden Interna '[DOP']]]/HLOOKUP("USD",$K$1:$L$2,2,FALSE)</f>
        <v>1000</v>
      </c>
      <c r="R480" s="381" t="s">
        <v>1263</v>
      </c>
      <c r="S480" s="387"/>
      <c r="T480" s="387"/>
      <c r="U480" s="492" t="s">
        <v>542</v>
      </c>
      <c r="V480" s="493">
        <v>801673</v>
      </c>
      <c r="W480" s="494" t="s">
        <v>710</v>
      </c>
      <c r="X480" s="495">
        <v>18</v>
      </c>
      <c r="Y480" s="388">
        <v>0.5</v>
      </c>
      <c r="Z480" s="243">
        <f>BD.PD7[[#This Row],[Av.P1 '[%']]]*BD.PD7[[#This Row],[Ppto. Orden Interna '[DOP']]]</f>
        <v>32500</v>
      </c>
      <c r="AA480" s="495">
        <v>20</v>
      </c>
      <c r="AB480" s="388">
        <v>0.5</v>
      </c>
      <c r="AC480" s="243">
        <f>BD.PD7[[#This Row],[Av.P2 '[%']]]*BD.PD7[[#This Row],[Ppto. Orden Interna '[DOP']]]</f>
        <v>32500</v>
      </c>
      <c r="AD480" s="249"/>
      <c r="AE480" s="389"/>
      <c r="AF480" s="243">
        <f>BD.PD7[[#This Row],[Av.P3 '[%']]]*BD.PD7[[#This Row],[Ppto. Orden Interna '[DOP']]]</f>
        <v>0</v>
      </c>
      <c r="AG480" s="243"/>
      <c r="AH480" s="243"/>
      <c r="AI480" s="243">
        <f>BD.PD7[[#This Row],[Av.P2 '[%']]]*BD.PD7[[#This Row],[Ppto. Orden Interna '[DOP']]]</f>
        <v>32500</v>
      </c>
      <c r="AJ480" s="243"/>
      <c r="AK480" s="243"/>
      <c r="AL480" s="243">
        <f>BD.PD7[[#This Row],[Av.P2 '[%']]]*BD.PD7[[#This Row],[Ppto. Orden Interna '[DOP']]]</f>
        <v>32500</v>
      </c>
      <c r="AM480" s="496">
        <f>BD.PD7[[#This Row],[Pago 3]]+BD.PD7[[#This Row],[Pago 2]]+BD.PD7[[#This Row],[Pago 1]]</f>
        <v>65000</v>
      </c>
      <c r="AN480" s="308" t="s">
        <v>244</v>
      </c>
      <c r="AO480" s="308" t="s">
        <v>245</v>
      </c>
      <c r="AP480" s="308" t="s">
        <v>246</v>
      </c>
      <c r="AQ480" s="308" t="s">
        <v>247</v>
      </c>
      <c r="AR480" s="308">
        <v>594</v>
      </c>
      <c r="AS480" s="308" t="s">
        <v>248</v>
      </c>
      <c r="AT480" s="249" t="s">
        <v>1277</v>
      </c>
      <c r="AU480" s="249" t="s">
        <v>92</v>
      </c>
    </row>
    <row r="481" spans="1:47" hidden="1" x14ac:dyDescent="0.3">
      <c r="A481" s="174">
        <v>9.01</v>
      </c>
      <c r="B481" s="231" t="s">
        <v>243</v>
      </c>
      <c r="C481" s="232" t="str">
        <f>VLOOKUP(BD.PD7[[#This Row],[Pos]],PPto[],3,FALSE)</f>
        <v>9.01 COMERCIALIZACION</v>
      </c>
      <c r="D481" s="233" t="s">
        <v>243</v>
      </c>
      <c r="E481" s="305">
        <f>IF(BD.PD7[[#This Row],[.]]="*",VLOOKUP(BD.PD7[[#This Row],[Pos]],Presupuesto!A:H,7,FALSE),"")</f>
        <v>0</v>
      </c>
      <c r="F481" s="234"/>
      <c r="G481" s="174"/>
      <c r="H481" s="174"/>
      <c r="I481" s="174"/>
      <c r="J481" s="392">
        <v>1</v>
      </c>
      <c r="K481" s="233" t="s">
        <v>117</v>
      </c>
      <c r="L481" s="383">
        <f>IF(BD.PD7[[#This Row],[Mon]]="DOP",1,HLOOKUP(BD.PD7[[#This Row],[Mon]],$K$1:$L$2,2,FALSE))</f>
        <v>65</v>
      </c>
      <c r="M481" s="490">
        <v>0</v>
      </c>
      <c r="N481" s="243">
        <f>BD.PD7[[#This Row],[Cant.]]*BD.PD7[[#This Row],[ Tasa ]]*BD.PD7[[#This Row],[ Precio Und.]]</f>
        <v>0</v>
      </c>
      <c r="O481" s="491">
        <v>0</v>
      </c>
      <c r="P481" s="243">
        <f>IF(BD.PD7[[#This Row],[Liquid. '[%']]]&lt;&gt;0,(BD.PD7[[#This Row],[Valor Neto '[DOP']]]*BD.PD7[[#This Row],[Liquid. '[%']]])+BD.PD7[[#This Row],[Valor Neto '[DOP']]],BD.PD7[[#This Row],[Valor Neto '[DOP']]])</f>
        <v>0</v>
      </c>
      <c r="Q481" s="243">
        <f>BD.PD7[[#This Row],[Ppto. Orden Interna '[DOP']]]/HLOOKUP("USD",$K$1:$L$2,2,FALSE)</f>
        <v>0</v>
      </c>
      <c r="R481" s="381"/>
      <c r="S481" s="387"/>
      <c r="T481" s="387"/>
      <c r="U481" s="387"/>
      <c r="V481" s="387"/>
      <c r="W481" s="494"/>
      <c r="X481" s="495"/>
      <c r="Y481" s="388"/>
      <c r="Z481" s="243">
        <f>BD.PD7[[#This Row],[Av.P1 '[%']]]*BD.PD7[[#This Row],[Ppto. Orden Interna '[DOP']]]</f>
        <v>0</v>
      </c>
      <c r="AA481" s="249"/>
      <c r="AB481" s="389"/>
      <c r="AC481" s="243">
        <f>BD.PD7[[#This Row],[Av.P2 '[%']]]*BD.PD7[[#This Row],[Ppto. Orden Interna '[DOP']]]</f>
        <v>0</v>
      </c>
      <c r="AD481" s="249"/>
      <c r="AE481" s="389"/>
      <c r="AF481" s="243">
        <f>BD.PD7[[#This Row],[Av.P3 '[%']]]*BD.PD7[[#This Row],[Ppto. Orden Interna '[DOP']]]</f>
        <v>0</v>
      </c>
      <c r="AG481" s="243"/>
      <c r="AH481" s="243"/>
      <c r="AI481" s="243">
        <f>BD.PD7[[#This Row],[Av.P2 '[%']]]*BD.PD7[[#This Row],[Ppto. Orden Interna '[DOP']]]</f>
        <v>0</v>
      </c>
      <c r="AJ481" s="243"/>
      <c r="AK481" s="243"/>
      <c r="AL481" s="243">
        <f>BD.PD7[[#This Row],[Av.P2 '[%']]]*BD.PD7[[#This Row],[Ppto. Orden Interna '[DOP']]]</f>
        <v>0</v>
      </c>
      <c r="AM481" s="496">
        <f>BD.PD7[[#This Row],[Pago 3]]+BD.PD7[[#This Row],[Pago 2]]+BD.PD7[[#This Row],[Pago 1]]</f>
        <v>0</v>
      </c>
      <c r="AN481" s="308"/>
      <c r="AO481" s="308"/>
      <c r="AP481" s="308"/>
      <c r="AQ481" s="308"/>
      <c r="AR481" s="308"/>
      <c r="AS481" s="308"/>
      <c r="AT481" s="249" t="s">
        <v>1277</v>
      </c>
      <c r="AU481" s="249" t="s">
        <v>101</v>
      </c>
    </row>
    <row r="482" spans="1:47" hidden="1" x14ac:dyDescent="0.3">
      <c r="A482" s="174">
        <v>9.02</v>
      </c>
      <c r="B482" s="231" t="s">
        <v>243</v>
      </c>
      <c r="C482" s="232" t="str">
        <f>VLOOKUP(BD.PD7[[#This Row],[Pos]],PPto[],3,FALSE)</f>
        <v>9.02 INSUMOS</v>
      </c>
      <c r="D482" s="233" t="s">
        <v>243</v>
      </c>
      <c r="E482" s="305">
        <f>IF(BD.PD7[[#This Row],[.]]="*",VLOOKUP(BD.PD7[[#This Row],[Pos]],Presupuesto!A:H,7,FALSE),"")</f>
        <v>0</v>
      </c>
      <c r="F482" s="234"/>
      <c r="G482" s="174"/>
      <c r="H482" s="174"/>
      <c r="I482" s="174"/>
      <c r="J482" s="392">
        <v>1</v>
      </c>
      <c r="K482" s="233" t="s">
        <v>117</v>
      </c>
      <c r="L482" s="383">
        <f>IF(BD.PD7[[#This Row],[Mon]]="DOP",1,HLOOKUP(BD.PD7[[#This Row],[Mon]],$K$1:$L$2,2,FALSE))</f>
        <v>65</v>
      </c>
      <c r="M482" s="490">
        <v>0</v>
      </c>
      <c r="N482" s="243">
        <f>BD.PD7[[#This Row],[Cant.]]*BD.PD7[[#This Row],[ Tasa ]]*BD.PD7[[#This Row],[ Precio Und.]]</f>
        <v>0</v>
      </c>
      <c r="O482" s="491">
        <v>0</v>
      </c>
      <c r="P482" s="243">
        <f>IF(BD.PD7[[#This Row],[Liquid. '[%']]]&lt;&gt;0,(BD.PD7[[#This Row],[Valor Neto '[DOP']]]*BD.PD7[[#This Row],[Liquid. '[%']]])+BD.PD7[[#This Row],[Valor Neto '[DOP']]],BD.PD7[[#This Row],[Valor Neto '[DOP']]])</f>
        <v>0</v>
      </c>
      <c r="Q482" s="243">
        <f>BD.PD7[[#This Row],[Ppto. Orden Interna '[DOP']]]/HLOOKUP("USD",$K$1:$L$2,2,FALSE)</f>
        <v>0</v>
      </c>
      <c r="R482" s="381"/>
      <c r="S482" s="387"/>
      <c r="T482" s="387"/>
      <c r="U482" s="387"/>
      <c r="V482" s="387"/>
      <c r="W482" s="494"/>
      <c r="X482" s="495"/>
      <c r="Y482" s="388"/>
      <c r="Z482" s="243">
        <f>BD.PD7[[#This Row],[Av.P1 '[%']]]*BD.PD7[[#This Row],[Ppto. Orden Interna '[DOP']]]</f>
        <v>0</v>
      </c>
      <c r="AA482" s="249"/>
      <c r="AB482" s="389"/>
      <c r="AC482" s="243">
        <f>BD.PD7[[#This Row],[Av.P2 '[%']]]*BD.PD7[[#This Row],[Ppto. Orden Interna '[DOP']]]</f>
        <v>0</v>
      </c>
      <c r="AD482" s="249"/>
      <c r="AE482" s="389"/>
      <c r="AF482" s="243">
        <f>BD.PD7[[#This Row],[Av.P3 '[%']]]*BD.PD7[[#This Row],[Ppto. Orden Interna '[DOP']]]</f>
        <v>0</v>
      </c>
      <c r="AG482" s="243"/>
      <c r="AH482" s="243"/>
      <c r="AI482" s="243">
        <f>BD.PD7[[#This Row],[Av.P2 '[%']]]*BD.PD7[[#This Row],[Ppto. Orden Interna '[DOP']]]</f>
        <v>0</v>
      </c>
      <c r="AJ482" s="243"/>
      <c r="AK482" s="243"/>
      <c r="AL482" s="243">
        <f>BD.PD7[[#This Row],[Av.P2 '[%']]]*BD.PD7[[#This Row],[Ppto. Orden Interna '[DOP']]]</f>
        <v>0</v>
      </c>
      <c r="AM482" s="496">
        <f>BD.PD7[[#This Row],[Pago 3]]+BD.PD7[[#This Row],[Pago 2]]+BD.PD7[[#This Row],[Pago 1]]</f>
        <v>0</v>
      </c>
      <c r="AN482" s="308"/>
      <c r="AO482" s="308"/>
      <c r="AP482" s="308"/>
      <c r="AQ482" s="308"/>
      <c r="AR482" s="308"/>
      <c r="AS482" s="308"/>
      <c r="AT482" s="249" t="s">
        <v>1277</v>
      </c>
      <c r="AU482" s="249" t="s">
        <v>101</v>
      </c>
    </row>
    <row r="483" spans="1:47" hidden="1" x14ac:dyDescent="0.3">
      <c r="A483" s="174">
        <v>9.0299999999999994</v>
      </c>
      <c r="B483" s="231" t="s">
        <v>243</v>
      </c>
      <c r="C483" s="232" t="str">
        <f>VLOOKUP(BD.PD7[[#This Row],[Pos]],PPto[],3,FALSE)</f>
        <v>9.03 PUBLICIDAD Y MERCADEO</v>
      </c>
      <c r="D483" s="233" t="s">
        <v>243</v>
      </c>
      <c r="E483" s="305">
        <f>IF(BD.PD7[[#This Row],[.]]="*",VLOOKUP(BD.PD7[[#This Row],[Pos]],Presupuesto!A:H,7,FALSE),"")</f>
        <v>0</v>
      </c>
      <c r="F483" s="234"/>
      <c r="G483" s="174"/>
      <c r="H483" s="174"/>
      <c r="I483" s="174"/>
      <c r="J483" s="392">
        <v>1</v>
      </c>
      <c r="K483" s="233" t="s">
        <v>117</v>
      </c>
      <c r="L483" s="383">
        <f>IF(BD.PD7[[#This Row],[Mon]]="DOP",1,HLOOKUP(BD.PD7[[#This Row],[Mon]],$K$1:$L$2,2,FALSE))</f>
        <v>65</v>
      </c>
      <c r="M483" s="490">
        <v>0</v>
      </c>
      <c r="N483" s="243">
        <f>BD.PD7[[#This Row],[Cant.]]*BD.PD7[[#This Row],[ Tasa ]]*BD.PD7[[#This Row],[ Precio Und.]]</f>
        <v>0</v>
      </c>
      <c r="O483" s="491">
        <v>0</v>
      </c>
      <c r="P483" s="243">
        <f>IF(BD.PD7[[#This Row],[Liquid. '[%']]]&lt;&gt;0,(BD.PD7[[#This Row],[Valor Neto '[DOP']]]*BD.PD7[[#This Row],[Liquid. '[%']]])+BD.PD7[[#This Row],[Valor Neto '[DOP']]],BD.PD7[[#This Row],[Valor Neto '[DOP']]])</f>
        <v>0</v>
      </c>
      <c r="Q483" s="243">
        <f>BD.PD7[[#This Row],[Ppto. Orden Interna '[DOP']]]/HLOOKUP("USD",$K$1:$L$2,2,FALSE)</f>
        <v>0</v>
      </c>
      <c r="R483" s="381"/>
      <c r="S483" s="387"/>
      <c r="T483" s="387"/>
      <c r="U483" s="387"/>
      <c r="V483" s="387"/>
      <c r="W483" s="494"/>
      <c r="X483" s="495"/>
      <c r="Y483" s="388"/>
      <c r="Z483" s="243">
        <f>BD.PD7[[#This Row],[Av.P1 '[%']]]*BD.PD7[[#This Row],[Ppto. Orden Interna '[DOP']]]</f>
        <v>0</v>
      </c>
      <c r="AA483" s="249"/>
      <c r="AB483" s="389"/>
      <c r="AC483" s="243">
        <f>BD.PD7[[#This Row],[Av.P2 '[%']]]*BD.PD7[[#This Row],[Ppto. Orden Interna '[DOP']]]</f>
        <v>0</v>
      </c>
      <c r="AD483" s="249"/>
      <c r="AE483" s="389"/>
      <c r="AF483" s="243">
        <f>BD.PD7[[#This Row],[Av.P3 '[%']]]*BD.PD7[[#This Row],[Ppto. Orden Interna '[DOP']]]</f>
        <v>0</v>
      </c>
      <c r="AG483" s="243"/>
      <c r="AH483" s="243"/>
      <c r="AI483" s="243">
        <f>BD.PD7[[#This Row],[Av.P2 '[%']]]*BD.PD7[[#This Row],[Ppto. Orden Interna '[DOP']]]</f>
        <v>0</v>
      </c>
      <c r="AJ483" s="243"/>
      <c r="AK483" s="243"/>
      <c r="AL483" s="243">
        <f>BD.PD7[[#This Row],[Av.P2 '[%']]]*BD.PD7[[#This Row],[Ppto. Orden Interna '[DOP']]]</f>
        <v>0</v>
      </c>
      <c r="AM483" s="496">
        <f>BD.PD7[[#This Row],[Pago 3]]+BD.PD7[[#This Row],[Pago 2]]+BD.PD7[[#This Row],[Pago 1]]</f>
        <v>0</v>
      </c>
      <c r="AN483" s="308"/>
      <c r="AO483" s="308"/>
      <c r="AP483" s="308"/>
      <c r="AQ483" s="308"/>
      <c r="AR483" s="308"/>
      <c r="AS483" s="308"/>
      <c r="AT483" s="249" t="s">
        <v>1277</v>
      </c>
      <c r="AU483" s="249" t="s">
        <v>101</v>
      </c>
    </row>
    <row r="484" spans="1:47" hidden="1" x14ac:dyDescent="0.3">
      <c r="A484" s="174">
        <v>9.0399999999999991</v>
      </c>
      <c r="B484" s="231" t="s">
        <v>243</v>
      </c>
      <c r="C484" s="232" t="str">
        <f>VLOOKUP(BD.PD7[[#This Row],[Pos]],PPto[],3,FALSE)</f>
        <v>9.04 MONTAJE</v>
      </c>
      <c r="D484" s="233" t="s">
        <v>243</v>
      </c>
      <c r="E484" s="305">
        <f>IF(BD.PD7[[#This Row],[.]]="*",VLOOKUP(BD.PD7[[#This Row],[Pos]],Presupuesto!A:H,7,FALSE),"")</f>
        <v>0</v>
      </c>
      <c r="F484" s="234"/>
      <c r="G484" s="174"/>
      <c r="H484" s="174"/>
      <c r="I484" s="174"/>
      <c r="J484" s="392">
        <v>1</v>
      </c>
      <c r="K484" s="233" t="s">
        <v>117</v>
      </c>
      <c r="L484" s="383">
        <f>IF(BD.PD7[[#This Row],[Mon]]="DOP",1,HLOOKUP(BD.PD7[[#This Row],[Mon]],$K$1:$L$2,2,FALSE))</f>
        <v>65</v>
      </c>
      <c r="M484" s="490">
        <v>0</v>
      </c>
      <c r="N484" s="243">
        <f>BD.PD7[[#This Row],[Cant.]]*BD.PD7[[#This Row],[ Tasa ]]*BD.PD7[[#This Row],[ Precio Und.]]</f>
        <v>0</v>
      </c>
      <c r="O484" s="491">
        <v>0</v>
      </c>
      <c r="P484" s="243">
        <f>IF(BD.PD7[[#This Row],[Liquid. '[%']]]&lt;&gt;0,(BD.PD7[[#This Row],[Valor Neto '[DOP']]]*BD.PD7[[#This Row],[Liquid. '[%']]])+BD.PD7[[#This Row],[Valor Neto '[DOP']]],BD.PD7[[#This Row],[Valor Neto '[DOP']]])</f>
        <v>0</v>
      </c>
      <c r="Q484" s="243">
        <f>BD.PD7[[#This Row],[Ppto. Orden Interna '[DOP']]]/HLOOKUP("USD",$K$1:$L$2,2,FALSE)</f>
        <v>0</v>
      </c>
      <c r="R484" s="381"/>
      <c r="S484" s="387"/>
      <c r="T484" s="387"/>
      <c r="U484" s="387"/>
      <c r="V484" s="387"/>
      <c r="W484" s="494"/>
      <c r="X484" s="495"/>
      <c r="Y484" s="388"/>
      <c r="Z484" s="243">
        <f>BD.PD7[[#This Row],[Av.P1 '[%']]]*BD.PD7[[#This Row],[Ppto. Orden Interna '[DOP']]]</f>
        <v>0</v>
      </c>
      <c r="AA484" s="249"/>
      <c r="AB484" s="389"/>
      <c r="AC484" s="243">
        <f>BD.PD7[[#This Row],[Av.P2 '[%']]]*BD.PD7[[#This Row],[Ppto. Orden Interna '[DOP']]]</f>
        <v>0</v>
      </c>
      <c r="AD484" s="249"/>
      <c r="AE484" s="389"/>
      <c r="AF484" s="243">
        <f>BD.PD7[[#This Row],[Av.P3 '[%']]]*BD.PD7[[#This Row],[Ppto. Orden Interna '[DOP']]]</f>
        <v>0</v>
      </c>
      <c r="AG484" s="243"/>
      <c r="AH484" s="243"/>
      <c r="AI484" s="243">
        <f>BD.PD7[[#This Row],[Av.P2 '[%']]]*BD.PD7[[#This Row],[Ppto. Orden Interna '[DOP']]]</f>
        <v>0</v>
      </c>
      <c r="AJ484" s="243"/>
      <c r="AK484" s="243"/>
      <c r="AL484" s="243">
        <f>BD.PD7[[#This Row],[Av.P2 '[%']]]*BD.PD7[[#This Row],[Ppto. Orden Interna '[DOP']]]</f>
        <v>0</v>
      </c>
      <c r="AM484" s="496">
        <f>BD.PD7[[#This Row],[Pago 3]]+BD.PD7[[#This Row],[Pago 2]]+BD.PD7[[#This Row],[Pago 1]]</f>
        <v>0</v>
      </c>
      <c r="AN484" s="308"/>
      <c r="AO484" s="308"/>
      <c r="AP484" s="308"/>
      <c r="AQ484" s="308"/>
      <c r="AR484" s="308"/>
      <c r="AS484" s="308"/>
      <c r="AT484" s="249" t="s">
        <v>1277</v>
      </c>
      <c r="AU484" s="249" t="s">
        <v>101</v>
      </c>
    </row>
    <row r="485" spans="1:47" hidden="1" x14ac:dyDescent="0.3">
      <c r="A485" s="174">
        <v>9.0499999999999989</v>
      </c>
      <c r="B485" s="231" t="s">
        <v>243</v>
      </c>
      <c r="C485" s="232" t="str">
        <f>VLOOKUP(BD.PD7[[#This Row],[Pos]],PPto[],3,FALSE)</f>
        <v>9.05 DECORACIÓN TEMPORADAS</v>
      </c>
      <c r="D485" s="233" t="s">
        <v>243</v>
      </c>
      <c r="E485" s="305">
        <f>IF(BD.PD7[[#This Row],[.]]="*",VLOOKUP(BD.PD7[[#This Row],[Pos]],Presupuesto!A:H,7,FALSE),"")</f>
        <v>0</v>
      </c>
      <c r="F485" s="234"/>
      <c r="G485" s="174"/>
      <c r="H485" s="174"/>
      <c r="I485" s="174"/>
      <c r="J485" s="392">
        <v>1</v>
      </c>
      <c r="K485" s="233" t="s">
        <v>117</v>
      </c>
      <c r="L485" s="383">
        <f>IF(BD.PD7[[#This Row],[Mon]]="DOP",1,HLOOKUP(BD.PD7[[#This Row],[Mon]],$K$1:$L$2,2,FALSE))</f>
        <v>65</v>
      </c>
      <c r="M485" s="490">
        <v>0</v>
      </c>
      <c r="N485" s="243">
        <f>BD.PD7[[#This Row],[Cant.]]*BD.PD7[[#This Row],[ Tasa ]]*BD.PD7[[#This Row],[ Precio Und.]]</f>
        <v>0</v>
      </c>
      <c r="O485" s="491">
        <v>0</v>
      </c>
      <c r="P485" s="243">
        <f>IF(BD.PD7[[#This Row],[Liquid. '[%']]]&lt;&gt;0,(BD.PD7[[#This Row],[Valor Neto '[DOP']]]*BD.PD7[[#This Row],[Liquid. '[%']]])+BD.PD7[[#This Row],[Valor Neto '[DOP']]],BD.PD7[[#This Row],[Valor Neto '[DOP']]])</f>
        <v>0</v>
      </c>
      <c r="Q485" s="243">
        <f>BD.PD7[[#This Row],[Ppto. Orden Interna '[DOP']]]/HLOOKUP("USD",$K$1:$L$2,2,FALSE)</f>
        <v>0</v>
      </c>
      <c r="R485" s="381"/>
      <c r="S485" s="387"/>
      <c r="T485" s="387"/>
      <c r="U485" s="387"/>
      <c r="V485" s="387"/>
      <c r="W485" s="494"/>
      <c r="X485" s="495"/>
      <c r="Y485" s="388"/>
      <c r="Z485" s="243">
        <f>BD.PD7[[#This Row],[Av.P1 '[%']]]*BD.PD7[[#This Row],[Ppto. Orden Interna '[DOP']]]</f>
        <v>0</v>
      </c>
      <c r="AA485" s="249"/>
      <c r="AB485" s="389"/>
      <c r="AC485" s="243">
        <f>BD.PD7[[#This Row],[Av.P2 '[%']]]*BD.PD7[[#This Row],[Ppto. Orden Interna '[DOP']]]</f>
        <v>0</v>
      </c>
      <c r="AD485" s="249"/>
      <c r="AE485" s="389"/>
      <c r="AF485" s="243">
        <f>BD.PD7[[#This Row],[Av.P3 '[%']]]*BD.PD7[[#This Row],[Ppto. Orden Interna '[DOP']]]</f>
        <v>0</v>
      </c>
      <c r="AG485" s="243"/>
      <c r="AH485" s="243"/>
      <c r="AI485" s="243">
        <f>BD.PD7[[#This Row],[Av.P2 '[%']]]*BD.PD7[[#This Row],[Ppto. Orden Interna '[DOP']]]</f>
        <v>0</v>
      </c>
      <c r="AJ485" s="243"/>
      <c r="AK485" s="243"/>
      <c r="AL485" s="243">
        <f>BD.PD7[[#This Row],[Av.P2 '[%']]]*BD.PD7[[#This Row],[Ppto. Orden Interna '[DOP']]]</f>
        <v>0</v>
      </c>
      <c r="AM485" s="496">
        <f>BD.PD7[[#This Row],[Pago 3]]+BD.PD7[[#This Row],[Pago 2]]+BD.PD7[[#This Row],[Pago 1]]</f>
        <v>0</v>
      </c>
      <c r="AN485" s="308"/>
      <c r="AO485" s="308"/>
      <c r="AP485" s="308"/>
      <c r="AQ485" s="308"/>
      <c r="AR485" s="308"/>
      <c r="AS485" s="308"/>
      <c r="AT485" s="249" t="s">
        <v>1277</v>
      </c>
      <c r="AU485" s="249" t="s">
        <v>101</v>
      </c>
    </row>
    <row r="486" spans="1:47" hidden="1" x14ac:dyDescent="0.3">
      <c r="A486" s="174">
        <v>9.06</v>
      </c>
      <c r="B486" s="231" t="s">
        <v>243</v>
      </c>
      <c r="C486" s="232" t="str">
        <f>VLOOKUP(BD.PD7[[#This Row],[Pos]],PPto[],3,FALSE)</f>
        <v>9.06 -</v>
      </c>
      <c r="D486" s="233" t="s">
        <v>243</v>
      </c>
      <c r="E486" s="305">
        <f>IF(BD.PD7[[#This Row],[.]]="*",VLOOKUP(BD.PD7[[#This Row],[Pos]],Presupuesto!A:H,7,FALSE),"")</f>
        <v>0</v>
      </c>
      <c r="F486" s="234"/>
      <c r="G486" s="174"/>
      <c r="H486" s="174"/>
      <c r="I486" s="174"/>
      <c r="J486" s="392">
        <v>1</v>
      </c>
      <c r="K486" s="233" t="s">
        <v>117</v>
      </c>
      <c r="L486" s="383">
        <f>IF(BD.PD7[[#This Row],[Mon]]="DOP",1,HLOOKUP(BD.PD7[[#This Row],[Mon]],$K$1:$L$2,2,FALSE))</f>
        <v>65</v>
      </c>
      <c r="M486" s="490">
        <v>0</v>
      </c>
      <c r="N486" s="243">
        <f>BD.PD7[[#This Row],[Cant.]]*BD.PD7[[#This Row],[ Tasa ]]*BD.PD7[[#This Row],[ Precio Und.]]</f>
        <v>0</v>
      </c>
      <c r="O486" s="491">
        <v>0</v>
      </c>
      <c r="P486" s="243">
        <f>IF(BD.PD7[[#This Row],[Liquid. '[%']]]&lt;&gt;0,(BD.PD7[[#This Row],[Valor Neto '[DOP']]]*BD.PD7[[#This Row],[Liquid. '[%']]])+BD.PD7[[#This Row],[Valor Neto '[DOP']]],BD.PD7[[#This Row],[Valor Neto '[DOP']]])</f>
        <v>0</v>
      </c>
      <c r="Q486" s="243">
        <f>BD.PD7[[#This Row],[Ppto. Orden Interna '[DOP']]]/HLOOKUP("USD",$K$1:$L$2,2,FALSE)</f>
        <v>0</v>
      </c>
      <c r="R486" s="381"/>
      <c r="S486" s="387"/>
      <c r="T486" s="387"/>
      <c r="U486" s="387"/>
      <c r="V486" s="387"/>
      <c r="W486" s="494"/>
      <c r="X486" s="495"/>
      <c r="Y486" s="388"/>
      <c r="Z486" s="243">
        <f>BD.PD7[[#This Row],[Av.P1 '[%']]]*BD.PD7[[#This Row],[Ppto. Orden Interna '[DOP']]]</f>
        <v>0</v>
      </c>
      <c r="AA486" s="249"/>
      <c r="AB486" s="389"/>
      <c r="AC486" s="243">
        <f>BD.PD7[[#This Row],[Av.P2 '[%']]]*BD.PD7[[#This Row],[Ppto. Orden Interna '[DOP']]]</f>
        <v>0</v>
      </c>
      <c r="AD486" s="249"/>
      <c r="AE486" s="389"/>
      <c r="AF486" s="243">
        <f>BD.PD7[[#This Row],[Av.P3 '[%']]]*BD.PD7[[#This Row],[Ppto. Orden Interna '[DOP']]]</f>
        <v>0</v>
      </c>
      <c r="AG486" s="243"/>
      <c r="AH486" s="243"/>
      <c r="AI486" s="243">
        <f>BD.PD7[[#This Row],[Av.P2 '[%']]]*BD.PD7[[#This Row],[Ppto. Orden Interna '[DOP']]]</f>
        <v>0</v>
      </c>
      <c r="AJ486" s="243"/>
      <c r="AK486" s="243"/>
      <c r="AL486" s="243">
        <f>BD.PD7[[#This Row],[Av.P2 '[%']]]*BD.PD7[[#This Row],[Ppto. Orden Interna '[DOP']]]</f>
        <v>0</v>
      </c>
      <c r="AM486" s="496">
        <f>BD.PD7[[#This Row],[Pago 3]]+BD.PD7[[#This Row],[Pago 2]]+BD.PD7[[#This Row],[Pago 1]]</f>
        <v>0</v>
      </c>
      <c r="AN486" s="308"/>
      <c r="AO486" s="308"/>
      <c r="AP486" s="308"/>
      <c r="AQ486" s="308"/>
      <c r="AR486" s="308"/>
      <c r="AS486" s="308"/>
      <c r="AT486" s="249" t="s">
        <v>1277</v>
      </c>
      <c r="AU486" s="249" t="s">
        <v>101</v>
      </c>
    </row>
    <row r="487" spans="1:47" hidden="1" x14ac:dyDescent="0.3">
      <c r="A487" s="174">
        <v>1.01</v>
      </c>
      <c r="B487" s="231" t="s">
        <v>243</v>
      </c>
      <c r="C487" s="232" t="str">
        <f>VLOOKUP(BD.PD7[[#This Row],[Pos]],PPto[],3,FALSE)</f>
        <v>1.01 Diseño arquitectónico</v>
      </c>
      <c r="D487" s="233" t="s">
        <v>243</v>
      </c>
      <c r="E487" s="305">
        <f>IF(BD.PD7[[#This Row],[.]]="*",VLOOKUP(BD.PD7[[#This Row],[Pos]],Presupuesto!A:H,7,FALSE),"")</f>
        <v>0</v>
      </c>
      <c r="F487" s="234"/>
      <c r="G487" s="174"/>
      <c r="H487" s="174"/>
      <c r="I487" s="174"/>
      <c r="J487" s="174">
        <v>1</v>
      </c>
      <c r="K487" s="174" t="s">
        <v>117</v>
      </c>
      <c r="L487" s="383">
        <f>IF(BD.PD7[[#This Row],[Mon]]="DOP",1,HLOOKUP(BD.PD7[[#This Row],[Mon]],$K$1:$L$2,2,FALSE))</f>
        <v>65</v>
      </c>
      <c r="M487" s="541">
        <v>0</v>
      </c>
      <c r="N487" s="243">
        <f>BD.PD7[[#This Row],[Cant.]]*BD.PD7[[#This Row],[ Tasa ]]*BD.PD7[[#This Row],[ Precio Und.]]</f>
        <v>0</v>
      </c>
      <c r="O487" s="174">
        <v>0</v>
      </c>
      <c r="P487" s="243">
        <f>IF(BD.PD7[[#This Row],[Liquid. '[%']]]&lt;&gt;0,(BD.PD7[[#This Row],[Valor Neto '[DOP']]]*BD.PD7[[#This Row],[Liquid. '[%']]])+BD.PD7[[#This Row],[Valor Neto '[DOP']]],BD.PD7[[#This Row],[Valor Neto '[DOP']]])</f>
        <v>0</v>
      </c>
      <c r="Q487" s="243">
        <f>BD.PD7[[#This Row],[Ppto. Orden Interna '[DOP']]]/HLOOKUP("USD",$K$1:$L$2,2,FALSE)</f>
        <v>0</v>
      </c>
      <c r="R487" s="543"/>
      <c r="S487" s="544"/>
      <c r="T487" s="544"/>
      <c r="U487" s="544" t="s">
        <v>1279</v>
      </c>
      <c r="V487" s="544">
        <v>801360</v>
      </c>
      <c r="W487" s="494"/>
      <c r="X487" s="495"/>
      <c r="Y487" s="495"/>
      <c r="Z487" s="243">
        <f>BD.PD7[[#This Row],[Av.P1 '[%']]]*BD.PD7[[#This Row],[Ppto. Orden Interna '[DOP']]]</f>
        <v>0</v>
      </c>
      <c r="AA487" s="249"/>
      <c r="AB487" s="249"/>
      <c r="AC487" s="243">
        <f>BD.PD7[[#This Row],[Av.P2 '[%']]]*BD.PD7[[#This Row],[Ppto. Orden Interna '[DOP']]]</f>
        <v>0</v>
      </c>
      <c r="AD487" s="249"/>
      <c r="AE487" s="249"/>
      <c r="AF487" s="243">
        <f>BD.PD7[[#This Row],[Av.P3 '[%']]]*BD.PD7[[#This Row],[Ppto. Orden Interna '[DOP']]]</f>
        <v>0</v>
      </c>
      <c r="AG487" s="545"/>
      <c r="AH487" s="545"/>
      <c r="AI487" s="243">
        <f>BD.PD7[[#This Row],[Av.P2 '[%']]]*BD.PD7[[#This Row],[Ppto. Orden Interna '[DOP']]]</f>
        <v>0</v>
      </c>
      <c r="AJ487" s="545"/>
      <c r="AK487" s="545"/>
      <c r="AL487" s="542">
        <f>BD.PD7[[#This Row],[Av.P2 '[%']]]*BD.PD7[[#This Row],[Ppto. Orden Interna '[DOP']]]</f>
        <v>0</v>
      </c>
      <c r="AM487" s="584">
        <v>0</v>
      </c>
      <c r="AN487" s="308" t="s">
        <v>244</v>
      </c>
      <c r="AO487" s="308" t="s">
        <v>245</v>
      </c>
      <c r="AP487" s="308" t="s">
        <v>246</v>
      </c>
      <c r="AQ487" s="308" t="s">
        <v>247</v>
      </c>
      <c r="AR487" s="308">
        <v>594</v>
      </c>
      <c r="AS487" s="308" t="s">
        <v>248</v>
      </c>
      <c r="AT487" s="249" t="s">
        <v>1356</v>
      </c>
      <c r="AU487" s="249" t="s">
        <v>36</v>
      </c>
    </row>
    <row r="488" spans="1:47" hidden="1" x14ac:dyDescent="0.3">
      <c r="A488" s="174">
        <v>1.02</v>
      </c>
      <c r="B488" s="231" t="s">
        <v>243</v>
      </c>
      <c r="C488" s="232" t="str">
        <f>VLOOKUP(BD.PD7[[#This Row],[Pos]],PPto[],3,FALSE)</f>
        <v>1.02 Diseño estructural</v>
      </c>
      <c r="D488" s="233" t="s">
        <v>243</v>
      </c>
      <c r="E488" s="305">
        <f>IF(BD.PD7[[#This Row],[.]]="*",VLOOKUP(BD.PD7[[#This Row],[Pos]],Presupuesto!A:H,7,FALSE),"")</f>
        <v>0</v>
      </c>
      <c r="F488" s="234"/>
      <c r="G488" s="174"/>
      <c r="H488" s="174"/>
      <c r="I488" s="174"/>
      <c r="J488" s="174">
        <v>1</v>
      </c>
      <c r="K488" s="174" t="s">
        <v>117</v>
      </c>
      <c r="L488" s="383">
        <f>IF(BD.PD7[[#This Row],[Mon]]="DOP",1,HLOOKUP(BD.PD7[[#This Row],[Mon]],$K$1:$L$2,2,FALSE))</f>
        <v>65</v>
      </c>
      <c r="M488" s="541">
        <v>0</v>
      </c>
      <c r="N488" s="243">
        <f>BD.PD7[[#This Row],[Cant.]]*BD.PD7[[#This Row],[ Tasa ]]*BD.PD7[[#This Row],[ Precio Und.]]</f>
        <v>0</v>
      </c>
      <c r="O488" s="174">
        <v>0</v>
      </c>
      <c r="P488" s="243">
        <f>IF(BD.PD7[[#This Row],[Liquid. '[%']]]&lt;&gt;0,(BD.PD7[[#This Row],[Valor Neto '[DOP']]]*BD.PD7[[#This Row],[Liquid. '[%']]])+BD.PD7[[#This Row],[Valor Neto '[DOP']]],BD.PD7[[#This Row],[Valor Neto '[DOP']]])</f>
        <v>0</v>
      </c>
      <c r="Q488" s="243">
        <f>BD.PD7[[#This Row],[Ppto. Orden Interna '[DOP']]]/HLOOKUP("USD",$K$1:$L$2,2,FALSE)</f>
        <v>0</v>
      </c>
      <c r="R488" s="543"/>
      <c r="S488" s="544"/>
      <c r="T488" s="544"/>
      <c r="U488" s="544" t="s">
        <v>1279</v>
      </c>
      <c r="V488" s="544">
        <v>801360</v>
      </c>
      <c r="W488" s="494"/>
      <c r="X488" s="495"/>
      <c r="Y488" s="495"/>
      <c r="Z488" s="243">
        <f>BD.PD7[[#This Row],[Av.P1 '[%']]]*BD.PD7[[#This Row],[Ppto. Orden Interna '[DOP']]]</f>
        <v>0</v>
      </c>
      <c r="AA488" s="249"/>
      <c r="AB488" s="249"/>
      <c r="AC488" s="243">
        <f>BD.PD7[[#This Row],[Av.P2 '[%']]]*BD.PD7[[#This Row],[Ppto. Orden Interna '[DOP']]]</f>
        <v>0</v>
      </c>
      <c r="AD488" s="249"/>
      <c r="AE488" s="249"/>
      <c r="AF488" s="243">
        <f>BD.PD7[[#This Row],[Av.P3 '[%']]]*BD.PD7[[#This Row],[Ppto. Orden Interna '[DOP']]]</f>
        <v>0</v>
      </c>
      <c r="AG488" s="545"/>
      <c r="AH488" s="545"/>
      <c r="AI488" s="243">
        <f>BD.PD7[[#This Row],[Av.P2 '[%']]]*BD.PD7[[#This Row],[Ppto. Orden Interna '[DOP']]]</f>
        <v>0</v>
      </c>
      <c r="AJ488" s="545"/>
      <c r="AK488" s="545"/>
      <c r="AL488" s="542">
        <f>BD.PD7[[#This Row],[Av.P2 '[%']]]*BD.PD7[[#This Row],[Ppto. Orden Interna '[DOP']]]</f>
        <v>0</v>
      </c>
      <c r="AM488" s="584">
        <v>0</v>
      </c>
      <c r="AN488" s="308" t="s">
        <v>244</v>
      </c>
      <c r="AO488" s="308" t="s">
        <v>245</v>
      </c>
      <c r="AP488" s="308" t="s">
        <v>246</v>
      </c>
      <c r="AQ488" s="308" t="s">
        <v>247</v>
      </c>
      <c r="AR488" s="308">
        <v>594</v>
      </c>
      <c r="AS488" s="308" t="s">
        <v>248</v>
      </c>
      <c r="AT488" s="249" t="s">
        <v>1356</v>
      </c>
      <c r="AU488" s="249" t="s">
        <v>36</v>
      </c>
    </row>
    <row r="489" spans="1:47" hidden="1" x14ac:dyDescent="0.3">
      <c r="A489" s="174">
        <v>1.03</v>
      </c>
      <c r="B489" s="231" t="s">
        <v>243</v>
      </c>
      <c r="C489" s="232" t="str">
        <f>VLOOKUP(BD.PD7[[#This Row],[Pos]],PPto[],3,FALSE)</f>
        <v>1.03 Diseño electromecánico</v>
      </c>
      <c r="D489" s="233" t="s">
        <v>243</v>
      </c>
      <c r="E489" s="305">
        <f>IF(BD.PD7[[#This Row],[.]]="*",VLOOKUP(BD.PD7[[#This Row],[Pos]],Presupuesto!A:H,7,FALSE),"")</f>
        <v>0</v>
      </c>
      <c r="F489" s="234"/>
      <c r="G489" s="174"/>
      <c r="H489" s="174"/>
      <c r="I489" s="174"/>
      <c r="J489" s="174">
        <v>1</v>
      </c>
      <c r="K489" s="174" t="s">
        <v>117</v>
      </c>
      <c r="L489" s="383">
        <f>IF(BD.PD7[[#This Row],[Mon]]="DOP",1,HLOOKUP(BD.PD7[[#This Row],[Mon]],$K$1:$L$2,2,FALSE))</f>
        <v>65</v>
      </c>
      <c r="M489" s="541">
        <v>0</v>
      </c>
      <c r="N489" s="243">
        <f>BD.PD7[[#This Row],[Cant.]]*BD.PD7[[#This Row],[ Tasa ]]*BD.PD7[[#This Row],[ Precio Und.]]</f>
        <v>0</v>
      </c>
      <c r="O489" s="174">
        <v>0</v>
      </c>
      <c r="P489" s="243">
        <f>IF(BD.PD7[[#This Row],[Liquid. '[%']]]&lt;&gt;0,(BD.PD7[[#This Row],[Valor Neto '[DOP']]]*BD.PD7[[#This Row],[Liquid. '[%']]])+BD.PD7[[#This Row],[Valor Neto '[DOP']]],BD.PD7[[#This Row],[Valor Neto '[DOP']]])</f>
        <v>0</v>
      </c>
      <c r="Q489" s="243">
        <f>BD.PD7[[#This Row],[Ppto. Orden Interna '[DOP']]]/HLOOKUP("USD",$K$1:$L$2,2,FALSE)</f>
        <v>0</v>
      </c>
      <c r="R489" s="543"/>
      <c r="S489" s="544"/>
      <c r="T489" s="544"/>
      <c r="U489" s="544" t="s">
        <v>1279</v>
      </c>
      <c r="V489" s="544">
        <v>801360</v>
      </c>
      <c r="W489" s="494"/>
      <c r="X489" s="495"/>
      <c r="Y489" s="495"/>
      <c r="Z489" s="243">
        <f>BD.PD7[[#This Row],[Av.P1 '[%']]]*BD.PD7[[#This Row],[Ppto. Orden Interna '[DOP']]]</f>
        <v>0</v>
      </c>
      <c r="AA489" s="249"/>
      <c r="AB489" s="249"/>
      <c r="AC489" s="243">
        <f>BD.PD7[[#This Row],[Av.P2 '[%']]]*BD.PD7[[#This Row],[Ppto. Orden Interna '[DOP']]]</f>
        <v>0</v>
      </c>
      <c r="AD489" s="249"/>
      <c r="AE489" s="249"/>
      <c r="AF489" s="243">
        <f>BD.PD7[[#This Row],[Av.P3 '[%']]]*BD.PD7[[#This Row],[Ppto. Orden Interna '[DOP']]]</f>
        <v>0</v>
      </c>
      <c r="AG489" s="545"/>
      <c r="AH489" s="545"/>
      <c r="AI489" s="243">
        <f>BD.PD7[[#This Row],[Av.P2 '[%']]]*BD.PD7[[#This Row],[Ppto. Orden Interna '[DOP']]]</f>
        <v>0</v>
      </c>
      <c r="AJ489" s="545"/>
      <c r="AK489" s="545"/>
      <c r="AL489" s="542">
        <f>BD.PD7[[#This Row],[Av.P2 '[%']]]*BD.PD7[[#This Row],[Ppto. Orden Interna '[DOP']]]</f>
        <v>0</v>
      </c>
      <c r="AM489" s="584">
        <v>0</v>
      </c>
      <c r="AN489" s="308" t="s">
        <v>244</v>
      </c>
      <c r="AO489" s="308" t="s">
        <v>245</v>
      </c>
      <c r="AP489" s="308" t="s">
        <v>246</v>
      </c>
      <c r="AQ489" s="308" t="s">
        <v>247</v>
      </c>
      <c r="AR489" s="308">
        <v>594</v>
      </c>
      <c r="AS489" s="308" t="s">
        <v>248</v>
      </c>
      <c r="AT489" s="249" t="s">
        <v>1356</v>
      </c>
      <c r="AU489" s="249" t="s">
        <v>36</v>
      </c>
    </row>
    <row r="490" spans="1:47" hidden="1" x14ac:dyDescent="0.3">
      <c r="A490" s="174">
        <v>1.04</v>
      </c>
      <c r="B490" s="231" t="s">
        <v>243</v>
      </c>
      <c r="C490" s="232" t="str">
        <f>VLOOKUP(BD.PD7[[#This Row],[Pos]],PPto[],3,FALSE)</f>
        <v>1.04 Diseño sanitario</v>
      </c>
      <c r="D490" s="233" t="s">
        <v>243</v>
      </c>
      <c r="E490" s="305">
        <f>IF(BD.PD7[[#This Row],[.]]="*",VLOOKUP(BD.PD7[[#This Row],[Pos]],Presupuesto!A:H,7,FALSE),"")</f>
        <v>0</v>
      </c>
      <c r="F490" s="234"/>
      <c r="G490" s="174"/>
      <c r="H490" s="174"/>
      <c r="I490" s="174"/>
      <c r="J490" s="174">
        <v>1</v>
      </c>
      <c r="K490" s="174" t="s">
        <v>117</v>
      </c>
      <c r="L490" s="383">
        <f>IF(BD.PD7[[#This Row],[Mon]]="DOP",1,HLOOKUP(BD.PD7[[#This Row],[Mon]],$K$1:$L$2,2,FALSE))</f>
        <v>65</v>
      </c>
      <c r="M490" s="541">
        <v>0</v>
      </c>
      <c r="N490" s="243">
        <f>BD.PD7[[#This Row],[Cant.]]*BD.PD7[[#This Row],[ Tasa ]]*BD.PD7[[#This Row],[ Precio Und.]]</f>
        <v>0</v>
      </c>
      <c r="O490" s="174">
        <v>0</v>
      </c>
      <c r="P490" s="243">
        <f>IF(BD.PD7[[#This Row],[Liquid. '[%']]]&lt;&gt;0,(BD.PD7[[#This Row],[Valor Neto '[DOP']]]*BD.PD7[[#This Row],[Liquid. '[%']]])+BD.PD7[[#This Row],[Valor Neto '[DOP']]],BD.PD7[[#This Row],[Valor Neto '[DOP']]])</f>
        <v>0</v>
      </c>
      <c r="Q490" s="243">
        <f>BD.PD7[[#This Row],[Ppto. Orden Interna '[DOP']]]/HLOOKUP("USD",$K$1:$L$2,2,FALSE)</f>
        <v>0</v>
      </c>
      <c r="R490" s="543"/>
      <c r="S490" s="544"/>
      <c r="T490" s="544"/>
      <c r="U490" s="544" t="s">
        <v>1279</v>
      </c>
      <c r="V490" s="544">
        <v>801360</v>
      </c>
      <c r="W490" s="494"/>
      <c r="X490" s="495"/>
      <c r="Y490" s="495"/>
      <c r="Z490" s="243">
        <f>BD.PD7[[#This Row],[Av.P1 '[%']]]*BD.PD7[[#This Row],[Ppto. Orden Interna '[DOP']]]</f>
        <v>0</v>
      </c>
      <c r="AA490" s="249"/>
      <c r="AB490" s="249"/>
      <c r="AC490" s="243">
        <f>BD.PD7[[#This Row],[Av.P2 '[%']]]*BD.PD7[[#This Row],[Ppto. Orden Interna '[DOP']]]</f>
        <v>0</v>
      </c>
      <c r="AD490" s="249"/>
      <c r="AE490" s="249"/>
      <c r="AF490" s="243">
        <f>BD.PD7[[#This Row],[Av.P3 '[%']]]*BD.PD7[[#This Row],[Ppto. Orden Interna '[DOP']]]</f>
        <v>0</v>
      </c>
      <c r="AG490" s="545"/>
      <c r="AH490" s="545"/>
      <c r="AI490" s="243">
        <f>BD.PD7[[#This Row],[Av.P2 '[%']]]*BD.PD7[[#This Row],[Ppto. Orden Interna '[DOP']]]</f>
        <v>0</v>
      </c>
      <c r="AJ490" s="545"/>
      <c r="AK490" s="545"/>
      <c r="AL490" s="542">
        <f>BD.PD7[[#This Row],[Av.P2 '[%']]]*BD.PD7[[#This Row],[Ppto. Orden Interna '[DOP']]]</f>
        <v>0</v>
      </c>
      <c r="AM490" s="584">
        <v>0</v>
      </c>
      <c r="AN490" s="308" t="s">
        <v>244</v>
      </c>
      <c r="AO490" s="308" t="s">
        <v>245</v>
      </c>
      <c r="AP490" s="308" t="s">
        <v>246</v>
      </c>
      <c r="AQ490" s="308" t="s">
        <v>247</v>
      </c>
      <c r="AR490" s="308">
        <v>594</v>
      </c>
      <c r="AS490" s="308" t="s">
        <v>248</v>
      </c>
      <c r="AT490" s="249" t="s">
        <v>1356</v>
      </c>
      <c r="AU490" s="249" t="s">
        <v>36</v>
      </c>
    </row>
    <row r="491" spans="1:47" hidden="1" x14ac:dyDescent="0.3">
      <c r="A491" s="174">
        <v>1.05</v>
      </c>
      <c r="B491" s="231" t="s">
        <v>243</v>
      </c>
      <c r="C491" s="232" t="str">
        <f>VLOOKUP(BD.PD7[[#This Row],[Pos]],PPto[],3,FALSE)</f>
        <v>1.05 Estudio Geotécnico</v>
      </c>
      <c r="D491" s="233" t="s">
        <v>243</v>
      </c>
      <c r="E491" s="305">
        <f>IF(BD.PD7[[#This Row],[.]]="*",VLOOKUP(BD.PD7[[#This Row],[Pos]],Presupuesto!A:H,7,FALSE),"")</f>
        <v>0</v>
      </c>
      <c r="F491" s="234"/>
      <c r="G491" s="174"/>
      <c r="H491" s="174"/>
      <c r="I491" s="174"/>
      <c r="J491" s="174">
        <v>1</v>
      </c>
      <c r="K491" s="174" t="s">
        <v>117</v>
      </c>
      <c r="L491" s="383">
        <f>IF(BD.PD7[[#This Row],[Mon]]="DOP",1,HLOOKUP(BD.PD7[[#This Row],[Mon]],$K$1:$L$2,2,FALSE))</f>
        <v>65</v>
      </c>
      <c r="M491" s="541">
        <v>0</v>
      </c>
      <c r="N491" s="243">
        <f>BD.PD7[[#This Row],[Cant.]]*BD.PD7[[#This Row],[ Tasa ]]*BD.PD7[[#This Row],[ Precio Und.]]</f>
        <v>0</v>
      </c>
      <c r="O491" s="174">
        <v>0</v>
      </c>
      <c r="P491" s="243">
        <f>IF(BD.PD7[[#This Row],[Liquid. '[%']]]&lt;&gt;0,(BD.PD7[[#This Row],[Valor Neto '[DOP']]]*BD.PD7[[#This Row],[Liquid. '[%']]])+BD.PD7[[#This Row],[Valor Neto '[DOP']]],BD.PD7[[#This Row],[Valor Neto '[DOP']]])</f>
        <v>0</v>
      </c>
      <c r="Q491" s="243">
        <f>BD.PD7[[#This Row],[Ppto. Orden Interna '[DOP']]]/HLOOKUP("USD",$K$1:$L$2,2,FALSE)</f>
        <v>0</v>
      </c>
      <c r="R491" s="543"/>
      <c r="S491" s="544"/>
      <c r="T491" s="544"/>
      <c r="U491" s="544" t="s">
        <v>1279</v>
      </c>
      <c r="V491" s="544">
        <v>801360</v>
      </c>
      <c r="W491" s="494"/>
      <c r="X491" s="495"/>
      <c r="Y491" s="495"/>
      <c r="Z491" s="243">
        <f>BD.PD7[[#This Row],[Av.P1 '[%']]]*BD.PD7[[#This Row],[Ppto. Orden Interna '[DOP']]]</f>
        <v>0</v>
      </c>
      <c r="AA491" s="249"/>
      <c r="AB491" s="249"/>
      <c r="AC491" s="243">
        <f>BD.PD7[[#This Row],[Av.P2 '[%']]]*BD.PD7[[#This Row],[Ppto. Orden Interna '[DOP']]]</f>
        <v>0</v>
      </c>
      <c r="AD491" s="249"/>
      <c r="AE491" s="249"/>
      <c r="AF491" s="243">
        <f>BD.PD7[[#This Row],[Av.P3 '[%']]]*BD.PD7[[#This Row],[Ppto. Orden Interna '[DOP']]]</f>
        <v>0</v>
      </c>
      <c r="AG491" s="545"/>
      <c r="AH491" s="545"/>
      <c r="AI491" s="243">
        <f>BD.PD7[[#This Row],[Av.P2 '[%']]]*BD.PD7[[#This Row],[Ppto. Orden Interna '[DOP']]]</f>
        <v>0</v>
      </c>
      <c r="AJ491" s="545"/>
      <c r="AK491" s="545"/>
      <c r="AL491" s="542">
        <f>BD.PD7[[#This Row],[Av.P2 '[%']]]*BD.PD7[[#This Row],[Ppto. Orden Interna '[DOP']]]</f>
        <v>0</v>
      </c>
      <c r="AM491" s="584">
        <v>0</v>
      </c>
      <c r="AN491" s="308" t="s">
        <v>244</v>
      </c>
      <c r="AO491" s="308" t="s">
        <v>245</v>
      </c>
      <c r="AP491" s="308" t="s">
        <v>246</v>
      </c>
      <c r="AQ491" s="308" t="s">
        <v>247</v>
      </c>
      <c r="AR491" s="308">
        <v>594</v>
      </c>
      <c r="AS491" s="308" t="s">
        <v>248</v>
      </c>
      <c r="AT491" s="249" t="s">
        <v>1356</v>
      </c>
      <c r="AU491" s="249" t="s">
        <v>36</v>
      </c>
    </row>
    <row r="492" spans="1:47" hidden="1" x14ac:dyDescent="0.3">
      <c r="A492" s="174">
        <v>1.06</v>
      </c>
      <c r="B492" s="231" t="s">
        <v>243</v>
      </c>
      <c r="C492" s="232" t="str">
        <f>VLOOKUP(BD.PD7[[#This Row],[Pos]],PPto[],3,FALSE)</f>
        <v>1.06 Levantamiento topográfico</v>
      </c>
      <c r="D492" s="233" t="s">
        <v>243</v>
      </c>
      <c r="E492" s="305">
        <f>IF(BD.PD7[[#This Row],[.]]="*",VLOOKUP(BD.PD7[[#This Row],[Pos]],Presupuesto!A:H,7,FALSE),"")</f>
        <v>0</v>
      </c>
      <c r="F492" s="234"/>
      <c r="G492" s="174"/>
      <c r="H492" s="174"/>
      <c r="I492" s="174"/>
      <c r="J492" s="174">
        <v>1</v>
      </c>
      <c r="K492" s="174" t="s">
        <v>117</v>
      </c>
      <c r="L492" s="383">
        <f>IF(BD.PD7[[#This Row],[Mon]]="DOP",1,HLOOKUP(BD.PD7[[#This Row],[Mon]],$K$1:$L$2,2,FALSE))</f>
        <v>65</v>
      </c>
      <c r="M492" s="541">
        <v>0</v>
      </c>
      <c r="N492" s="243">
        <f>BD.PD7[[#This Row],[Cant.]]*BD.PD7[[#This Row],[ Tasa ]]*BD.PD7[[#This Row],[ Precio Und.]]</f>
        <v>0</v>
      </c>
      <c r="O492" s="174">
        <v>0</v>
      </c>
      <c r="P492" s="243">
        <f>IF(BD.PD7[[#This Row],[Liquid. '[%']]]&lt;&gt;0,(BD.PD7[[#This Row],[Valor Neto '[DOP']]]*BD.PD7[[#This Row],[Liquid. '[%']]])+BD.PD7[[#This Row],[Valor Neto '[DOP']]],BD.PD7[[#This Row],[Valor Neto '[DOP']]])</f>
        <v>0</v>
      </c>
      <c r="Q492" s="243">
        <f>BD.PD7[[#This Row],[Ppto. Orden Interna '[DOP']]]/HLOOKUP("USD",$K$1:$L$2,2,FALSE)</f>
        <v>0</v>
      </c>
      <c r="R492" s="543"/>
      <c r="S492" s="544"/>
      <c r="T492" s="544"/>
      <c r="U492" s="544" t="s">
        <v>1279</v>
      </c>
      <c r="V492" s="544">
        <v>801360</v>
      </c>
      <c r="W492" s="494"/>
      <c r="X492" s="495"/>
      <c r="Y492" s="495"/>
      <c r="Z492" s="243">
        <f>BD.PD7[[#This Row],[Av.P1 '[%']]]*BD.PD7[[#This Row],[Ppto. Orden Interna '[DOP']]]</f>
        <v>0</v>
      </c>
      <c r="AA492" s="249"/>
      <c r="AB492" s="249"/>
      <c r="AC492" s="243">
        <f>BD.PD7[[#This Row],[Av.P2 '[%']]]*BD.PD7[[#This Row],[Ppto. Orden Interna '[DOP']]]</f>
        <v>0</v>
      </c>
      <c r="AD492" s="249"/>
      <c r="AE492" s="249"/>
      <c r="AF492" s="243">
        <f>BD.PD7[[#This Row],[Av.P3 '[%']]]*BD.PD7[[#This Row],[Ppto. Orden Interna '[DOP']]]</f>
        <v>0</v>
      </c>
      <c r="AG492" s="545"/>
      <c r="AH492" s="545"/>
      <c r="AI492" s="243">
        <f>BD.PD7[[#This Row],[Av.P2 '[%']]]*BD.PD7[[#This Row],[Ppto. Orden Interna '[DOP']]]</f>
        <v>0</v>
      </c>
      <c r="AJ492" s="545"/>
      <c r="AK492" s="545"/>
      <c r="AL492" s="542">
        <f>BD.PD7[[#This Row],[Av.P2 '[%']]]*BD.PD7[[#This Row],[Ppto. Orden Interna '[DOP']]]</f>
        <v>0</v>
      </c>
      <c r="AM492" s="584">
        <v>0</v>
      </c>
      <c r="AN492" s="308" t="s">
        <v>244</v>
      </c>
      <c r="AO492" s="308" t="s">
        <v>245</v>
      </c>
      <c r="AP492" s="308" t="s">
        <v>246</v>
      </c>
      <c r="AQ492" s="308" t="s">
        <v>247</v>
      </c>
      <c r="AR492" s="308">
        <v>594</v>
      </c>
      <c r="AS492" s="308" t="s">
        <v>248</v>
      </c>
      <c r="AT492" s="249" t="s">
        <v>1356</v>
      </c>
      <c r="AU492" s="249" t="s">
        <v>36</v>
      </c>
    </row>
    <row r="493" spans="1:47" hidden="1" x14ac:dyDescent="0.3">
      <c r="A493" s="174">
        <v>1.07</v>
      </c>
      <c r="B493" s="231" t="s">
        <v>243</v>
      </c>
      <c r="C493" s="232" t="str">
        <f>VLOOKUP(BD.PD7[[#This Row],[Pos]],PPto[],3,FALSE)</f>
        <v>1.07 Permisos</v>
      </c>
      <c r="D493" s="233" t="s">
        <v>243</v>
      </c>
      <c r="E493" s="305">
        <f>IF(BD.PD7[[#This Row],[.]]="*",VLOOKUP(BD.PD7[[#This Row],[Pos]],Presupuesto!A:H,7,FALSE),"")</f>
        <v>0</v>
      </c>
      <c r="F493" s="234"/>
      <c r="G493" s="174"/>
      <c r="H493" s="174"/>
      <c r="I493" s="174"/>
      <c r="J493" s="174">
        <v>1</v>
      </c>
      <c r="K493" s="174" t="s">
        <v>117</v>
      </c>
      <c r="L493" s="383">
        <f>IF(BD.PD7[[#This Row],[Mon]]="DOP",1,HLOOKUP(BD.PD7[[#This Row],[Mon]],$K$1:$L$2,2,FALSE))</f>
        <v>65</v>
      </c>
      <c r="M493" s="541">
        <v>0</v>
      </c>
      <c r="N493" s="243">
        <f>BD.PD7[[#This Row],[Cant.]]*BD.PD7[[#This Row],[ Tasa ]]*BD.PD7[[#This Row],[ Precio Und.]]</f>
        <v>0</v>
      </c>
      <c r="O493" s="174">
        <v>0</v>
      </c>
      <c r="P493" s="243">
        <f>IF(BD.PD7[[#This Row],[Liquid. '[%']]]&lt;&gt;0,(BD.PD7[[#This Row],[Valor Neto '[DOP']]]*BD.PD7[[#This Row],[Liquid. '[%']]])+BD.PD7[[#This Row],[Valor Neto '[DOP']]],BD.PD7[[#This Row],[Valor Neto '[DOP']]])</f>
        <v>0</v>
      </c>
      <c r="Q493" s="243">
        <f>BD.PD7[[#This Row],[Ppto. Orden Interna '[DOP']]]/HLOOKUP("USD",$K$1:$L$2,2,FALSE)</f>
        <v>0</v>
      </c>
      <c r="R493" s="543"/>
      <c r="S493" s="544"/>
      <c r="T493" s="544"/>
      <c r="U493" s="544" t="s">
        <v>1279</v>
      </c>
      <c r="V493" s="544">
        <v>801360</v>
      </c>
      <c r="W493" s="494"/>
      <c r="X493" s="495"/>
      <c r="Y493" s="495"/>
      <c r="Z493" s="243">
        <f>BD.PD7[[#This Row],[Av.P1 '[%']]]*BD.PD7[[#This Row],[Ppto. Orden Interna '[DOP']]]</f>
        <v>0</v>
      </c>
      <c r="AA493" s="249"/>
      <c r="AB493" s="249"/>
      <c r="AC493" s="243">
        <f>BD.PD7[[#This Row],[Av.P2 '[%']]]*BD.PD7[[#This Row],[Ppto. Orden Interna '[DOP']]]</f>
        <v>0</v>
      </c>
      <c r="AD493" s="249"/>
      <c r="AE493" s="249"/>
      <c r="AF493" s="243">
        <f>BD.PD7[[#This Row],[Av.P3 '[%']]]*BD.PD7[[#This Row],[Ppto. Orden Interna '[DOP']]]</f>
        <v>0</v>
      </c>
      <c r="AG493" s="545"/>
      <c r="AH493" s="545"/>
      <c r="AI493" s="243">
        <f>BD.PD7[[#This Row],[Av.P2 '[%']]]*BD.PD7[[#This Row],[Ppto. Orden Interna '[DOP']]]</f>
        <v>0</v>
      </c>
      <c r="AJ493" s="545"/>
      <c r="AK493" s="545"/>
      <c r="AL493" s="542">
        <f>BD.PD7[[#This Row],[Av.P2 '[%']]]*BD.PD7[[#This Row],[Ppto. Orden Interna '[DOP']]]</f>
        <v>0</v>
      </c>
      <c r="AM493" s="584">
        <v>0</v>
      </c>
      <c r="AN493" s="308" t="s">
        <v>244</v>
      </c>
      <c r="AO493" s="308" t="s">
        <v>245</v>
      </c>
      <c r="AP493" s="308" t="s">
        <v>246</v>
      </c>
      <c r="AQ493" s="308" t="s">
        <v>247</v>
      </c>
      <c r="AR493" s="308">
        <v>594</v>
      </c>
      <c r="AS493" s="308" t="s">
        <v>248</v>
      </c>
      <c r="AT493" s="249" t="s">
        <v>1356</v>
      </c>
      <c r="AU493" s="249" t="s">
        <v>36</v>
      </c>
    </row>
    <row r="494" spans="1:47" hidden="1" x14ac:dyDescent="0.3">
      <c r="A494" s="174">
        <v>1.08</v>
      </c>
      <c r="B494" s="231" t="s">
        <v>243</v>
      </c>
      <c r="C494" s="232" t="str">
        <f>VLOOKUP(BD.PD7[[#This Row],[Pos]],PPto[],3,FALSE)</f>
        <v>1.08 Diseño sistema contra incendios</v>
      </c>
      <c r="D494" s="233" t="s">
        <v>243</v>
      </c>
      <c r="E494" s="305">
        <f>IF(BD.PD7[[#This Row],[.]]="*",VLOOKUP(BD.PD7[[#This Row],[Pos]],Presupuesto!A:H,7,FALSE),"")</f>
        <v>0</v>
      </c>
      <c r="F494" s="234"/>
      <c r="G494" s="174"/>
      <c r="H494" s="174"/>
      <c r="I494" s="174"/>
      <c r="J494" s="174">
        <v>1</v>
      </c>
      <c r="K494" s="174" t="s">
        <v>117</v>
      </c>
      <c r="L494" s="383">
        <f>IF(BD.PD7[[#This Row],[Mon]]="DOP",1,HLOOKUP(BD.PD7[[#This Row],[Mon]],$K$1:$L$2,2,FALSE))</f>
        <v>65</v>
      </c>
      <c r="M494" s="541">
        <v>0</v>
      </c>
      <c r="N494" s="243">
        <f>BD.PD7[[#This Row],[Cant.]]*BD.PD7[[#This Row],[ Tasa ]]*BD.PD7[[#This Row],[ Precio Und.]]</f>
        <v>0</v>
      </c>
      <c r="O494" s="174">
        <v>0</v>
      </c>
      <c r="P494" s="243">
        <f>IF(BD.PD7[[#This Row],[Liquid. '[%']]]&lt;&gt;0,(BD.PD7[[#This Row],[Valor Neto '[DOP']]]*BD.PD7[[#This Row],[Liquid. '[%']]])+BD.PD7[[#This Row],[Valor Neto '[DOP']]],BD.PD7[[#This Row],[Valor Neto '[DOP']]])</f>
        <v>0</v>
      </c>
      <c r="Q494" s="243">
        <f>BD.PD7[[#This Row],[Ppto. Orden Interna '[DOP']]]/HLOOKUP("USD",$K$1:$L$2,2,FALSE)</f>
        <v>0</v>
      </c>
      <c r="R494" s="543"/>
      <c r="S494" s="544"/>
      <c r="T494" s="544"/>
      <c r="U494" s="544" t="s">
        <v>1279</v>
      </c>
      <c r="V494" s="544">
        <v>801360</v>
      </c>
      <c r="W494" s="494"/>
      <c r="X494" s="495"/>
      <c r="Y494" s="495"/>
      <c r="Z494" s="243">
        <f>BD.PD7[[#This Row],[Av.P1 '[%']]]*BD.PD7[[#This Row],[Ppto. Orden Interna '[DOP']]]</f>
        <v>0</v>
      </c>
      <c r="AA494" s="249"/>
      <c r="AB494" s="249"/>
      <c r="AC494" s="243">
        <f>BD.PD7[[#This Row],[Av.P2 '[%']]]*BD.PD7[[#This Row],[Ppto. Orden Interna '[DOP']]]</f>
        <v>0</v>
      </c>
      <c r="AD494" s="249"/>
      <c r="AE494" s="249"/>
      <c r="AF494" s="243">
        <f>BD.PD7[[#This Row],[Av.P3 '[%']]]*BD.PD7[[#This Row],[Ppto. Orden Interna '[DOP']]]</f>
        <v>0</v>
      </c>
      <c r="AG494" s="545"/>
      <c r="AH494" s="545"/>
      <c r="AI494" s="243">
        <f>BD.PD7[[#This Row],[Av.P2 '[%']]]*BD.PD7[[#This Row],[Ppto. Orden Interna '[DOP']]]</f>
        <v>0</v>
      </c>
      <c r="AJ494" s="545"/>
      <c r="AK494" s="545"/>
      <c r="AL494" s="542">
        <f>BD.PD7[[#This Row],[Av.P2 '[%']]]*BD.PD7[[#This Row],[Ppto. Orden Interna '[DOP']]]</f>
        <v>0</v>
      </c>
      <c r="AM494" s="584">
        <v>0</v>
      </c>
      <c r="AN494" s="308" t="s">
        <v>244</v>
      </c>
      <c r="AO494" s="308" t="s">
        <v>245</v>
      </c>
      <c r="AP494" s="308" t="s">
        <v>246</v>
      </c>
      <c r="AQ494" s="308" t="s">
        <v>247</v>
      </c>
      <c r="AR494" s="308">
        <v>594</v>
      </c>
      <c r="AS494" s="308" t="s">
        <v>248</v>
      </c>
      <c r="AT494" s="249" t="s">
        <v>1356</v>
      </c>
      <c r="AU494" s="249" t="s">
        <v>36</v>
      </c>
    </row>
    <row r="495" spans="1:47" hidden="1" x14ac:dyDescent="0.3">
      <c r="A495" s="174">
        <v>1.0900000000000001</v>
      </c>
      <c r="B495" s="231" t="s">
        <v>243</v>
      </c>
      <c r="C495" s="232" t="str">
        <f>VLOOKUP(BD.PD7[[#This Row],[Pos]],PPto[],3,FALSE)</f>
        <v>1.09 Diseño sistema gas</v>
      </c>
      <c r="D495" s="233" t="s">
        <v>243</v>
      </c>
      <c r="E495" s="305">
        <f>IF(BD.PD7[[#This Row],[.]]="*",VLOOKUP(BD.PD7[[#This Row],[Pos]],Presupuesto!A:H,7,FALSE),"")</f>
        <v>0</v>
      </c>
      <c r="F495" s="234"/>
      <c r="G495" s="174"/>
      <c r="H495" s="174"/>
      <c r="I495" s="174"/>
      <c r="J495" s="174">
        <v>1</v>
      </c>
      <c r="K495" s="174" t="s">
        <v>117</v>
      </c>
      <c r="L495" s="383">
        <f>IF(BD.PD7[[#This Row],[Mon]]="DOP",1,HLOOKUP(BD.PD7[[#This Row],[Mon]],$K$1:$L$2,2,FALSE))</f>
        <v>65</v>
      </c>
      <c r="M495" s="541">
        <v>0</v>
      </c>
      <c r="N495" s="243">
        <f>BD.PD7[[#This Row],[Cant.]]*BD.PD7[[#This Row],[ Tasa ]]*BD.PD7[[#This Row],[ Precio Und.]]</f>
        <v>0</v>
      </c>
      <c r="O495" s="174">
        <v>0</v>
      </c>
      <c r="P495" s="243">
        <f>IF(BD.PD7[[#This Row],[Liquid. '[%']]]&lt;&gt;0,(BD.PD7[[#This Row],[Valor Neto '[DOP']]]*BD.PD7[[#This Row],[Liquid. '[%']]])+BD.PD7[[#This Row],[Valor Neto '[DOP']]],BD.PD7[[#This Row],[Valor Neto '[DOP']]])</f>
        <v>0</v>
      </c>
      <c r="Q495" s="243">
        <f>BD.PD7[[#This Row],[Ppto. Orden Interna '[DOP']]]/HLOOKUP("USD",$K$1:$L$2,2,FALSE)</f>
        <v>0</v>
      </c>
      <c r="R495" s="543"/>
      <c r="S495" s="544"/>
      <c r="T495" s="544"/>
      <c r="U495" s="544" t="s">
        <v>1279</v>
      </c>
      <c r="V495" s="544">
        <v>801360</v>
      </c>
      <c r="W495" s="494"/>
      <c r="X495" s="495"/>
      <c r="Y495" s="495"/>
      <c r="Z495" s="243">
        <f>BD.PD7[[#This Row],[Av.P1 '[%']]]*BD.PD7[[#This Row],[Ppto. Orden Interna '[DOP']]]</f>
        <v>0</v>
      </c>
      <c r="AA495" s="249"/>
      <c r="AB495" s="249"/>
      <c r="AC495" s="243">
        <f>BD.PD7[[#This Row],[Av.P2 '[%']]]*BD.PD7[[#This Row],[Ppto. Orden Interna '[DOP']]]</f>
        <v>0</v>
      </c>
      <c r="AD495" s="249"/>
      <c r="AE495" s="249"/>
      <c r="AF495" s="243">
        <f>BD.PD7[[#This Row],[Av.P3 '[%']]]*BD.PD7[[#This Row],[Ppto. Orden Interna '[DOP']]]</f>
        <v>0</v>
      </c>
      <c r="AG495" s="545"/>
      <c r="AH495" s="545"/>
      <c r="AI495" s="243">
        <f>BD.PD7[[#This Row],[Av.P2 '[%']]]*BD.PD7[[#This Row],[Ppto. Orden Interna '[DOP']]]</f>
        <v>0</v>
      </c>
      <c r="AJ495" s="545"/>
      <c r="AK495" s="545"/>
      <c r="AL495" s="542">
        <f>BD.PD7[[#This Row],[Av.P2 '[%']]]*BD.PD7[[#This Row],[Ppto. Orden Interna '[DOP']]]</f>
        <v>0</v>
      </c>
      <c r="AM495" s="584">
        <v>0</v>
      </c>
      <c r="AN495" s="308" t="s">
        <v>244</v>
      </c>
      <c r="AO495" s="308" t="s">
        <v>245</v>
      </c>
      <c r="AP495" s="308" t="s">
        <v>246</v>
      </c>
      <c r="AQ495" s="308" t="s">
        <v>247</v>
      </c>
      <c r="AR495" s="308">
        <v>594</v>
      </c>
      <c r="AS495" s="308" t="s">
        <v>248</v>
      </c>
      <c r="AT495" s="249" t="s">
        <v>1356</v>
      </c>
      <c r="AU495" s="249" t="s">
        <v>36</v>
      </c>
    </row>
    <row r="496" spans="1:47" hidden="1" x14ac:dyDescent="0.3">
      <c r="A496" s="174">
        <v>2.0099999999999998</v>
      </c>
      <c r="B496" s="231" t="s">
        <v>243</v>
      </c>
      <c r="C496" s="232" t="str">
        <f>VLOOKUP(BD.PD7[[#This Row],[Pos]],PPto[],3,FALSE)</f>
        <v xml:space="preserve">2.01 Edificación - Obra Civil </v>
      </c>
      <c r="D496" s="233" t="s">
        <v>243</v>
      </c>
      <c r="E496" s="305">
        <f>IF(BD.PD7[[#This Row],[.]]="*",VLOOKUP(BD.PD7[[#This Row],[Pos]],Presupuesto!A:H,7,FALSE),"")</f>
        <v>18449.150000000001</v>
      </c>
      <c r="F496" s="234"/>
      <c r="G496" s="174"/>
      <c r="H496" s="174"/>
      <c r="I496" s="174"/>
      <c r="J496" s="174">
        <v>1</v>
      </c>
      <c r="K496" s="174" t="s">
        <v>117</v>
      </c>
      <c r="L496" s="383">
        <f>IF(BD.PD7[[#This Row],[Mon]]="DOP",1,HLOOKUP(BD.PD7[[#This Row],[Mon]],$K$1:$L$2,2,FALSE))</f>
        <v>65</v>
      </c>
      <c r="M496" s="541">
        <v>0</v>
      </c>
      <c r="N496" s="243">
        <f>BD.PD7[[#This Row],[Cant.]]*BD.PD7[[#This Row],[ Tasa ]]*BD.PD7[[#This Row],[ Precio Und.]]</f>
        <v>0</v>
      </c>
      <c r="O496" s="174">
        <v>0</v>
      </c>
      <c r="P496" s="243">
        <f>IF(BD.PD7[[#This Row],[Liquid. '[%']]]&lt;&gt;0,(BD.PD7[[#This Row],[Valor Neto '[DOP']]]*BD.PD7[[#This Row],[Liquid. '[%']]])+BD.PD7[[#This Row],[Valor Neto '[DOP']]],BD.PD7[[#This Row],[Valor Neto '[DOP']]])</f>
        <v>0</v>
      </c>
      <c r="Q496" s="243">
        <f>BD.PD7[[#This Row],[Ppto. Orden Interna '[DOP']]]/HLOOKUP("USD",$K$1:$L$2,2,FALSE)</f>
        <v>0</v>
      </c>
      <c r="R496" s="543"/>
      <c r="S496" s="544"/>
      <c r="T496" s="544"/>
      <c r="U496" s="544" t="s">
        <v>249</v>
      </c>
      <c r="V496" s="544">
        <v>801667</v>
      </c>
      <c r="W496" s="494"/>
      <c r="X496" s="495"/>
      <c r="Y496" s="495"/>
      <c r="Z496" s="243">
        <f>BD.PD7[[#This Row],[Av.P1 '[%']]]*BD.PD7[[#This Row],[Ppto. Orden Interna '[DOP']]]</f>
        <v>0</v>
      </c>
      <c r="AA496" s="249"/>
      <c r="AB496" s="249"/>
      <c r="AC496" s="243">
        <f>BD.PD7[[#This Row],[Av.P2 '[%']]]*BD.PD7[[#This Row],[Ppto. Orden Interna '[DOP']]]</f>
        <v>0</v>
      </c>
      <c r="AD496" s="249"/>
      <c r="AE496" s="249"/>
      <c r="AF496" s="243">
        <f>BD.PD7[[#This Row],[Av.P3 '[%']]]*BD.PD7[[#This Row],[Ppto. Orden Interna '[DOP']]]</f>
        <v>0</v>
      </c>
      <c r="AG496" s="545"/>
      <c r="AH496" s="545"/>
      <c r="AI496" s="243">
        <f>BD.PD7[[#This Row],[Av.P2 '[%']]]*BD.PD7[[#This Row],[Ppto. Orden Interna '[DOP']]]</f>
        <v>0</v>
      </c>
      <c r="AJ496" s="545"/>
      <c r="AK496" s="545"/>
      <c r="AL496" s="542">
        <f>BD.PD7[[#This Row],[Av.P2 '[%']]]*BD.PD7[[#This Row],[Ppto. Orden Interna '[DOP']]]</f>
        <v>0</v>
      </c>
      <c r="AM496" s="584">
        <v>0</v>
      </c>
      <c r="AN496" s="308" t="s">
        <v>244</v>
      </c>
      <c r="AO496" s="308" t="s">
        <v>245</v>
      </c>
      <c r="AP496" s="308" t="s">
        <v>246</v>
      </c>
      <c r="AQ496" s="308" t="s">
        <v>247</v>
      </c>
      <c r="AR496" s="308">
        <v>594</v>
      </c>
      <c r="AS496" s="308" t="s">
        <v>248</v>
      </c>
      <c r="AT496" s="249" t="s">
        <v>1356</v>
      </c>
      <c r="AU496" s="249" t="s">
        <v>47</v>
      </c>
    </row>
    <row r="497" spans="1:47" hidden="1" x14ac:dyDescent="0.3">
      <c r="A497" s="174">
        <v>2.0099999999999998</v>
      </c>
      <c r="B497" s="231"/>
      <c r="C497" s="232" t="str">
        <f>VLOOKUP(BD.PD7[[#This Row],[Pos]],PPto[],3,FALSE)</f>
        <v xml:space="preserve">2.01 Edificación - Obra Civil </v>
      </c>
      <c r="D497" s="233" t="s">
        <v>23</v>
      </c>
      <c r="E497" s="305" t="str">
        <f>IF(BD.PD7[[#This Row],[.]]="*",VLOOKUP(BD.PD7[[#This Row],[Pos]],Presupuesto!A:H,7,FALSE),"")</f>
        <v/>
      </c>
      <c r="F497" s="234" t="s">
        <v>250</v>
      </c>
      <c r="G497" s="174"/>
      <c r="H497" s="174"/>
      <c r="I497" s="174" t="s">
        <v>251</v>
      </c>
      <c r="J497" s="174">
        <v>0</v>
      </c>
      <c r="K497" s="174" t="s">
        <v>117</v>
      </c>
      <c r="L497" s="383">
        <f>IF(BD.PD7[[#This Row],[Mon]]="DOP",1,HLOOKUP(BD.PD7[[#This Row],[Mon]],$K$1:$L$2,2,FALSE))</f>
        <v>65</v>
      </c>
      <c r="M497" s="541">
        <v>33</v>
      </c>
      <c r="N497" s="243">
        <f>BD.PD7[[#This Row],[Cant.]]*BD.PD7[[#This Row],[ Tasa ]]*BD.PD7[[#This Row],[ Precio Und.]]</f>
        <v>0</v>
      </c>
      <c r="O497" s="174">
        <v>0</v>
      </c>
      <c r="P497" s="243">
        <f>IF(BD.PD7[[#This Row],[Liquid. '[%']]]&lt;&gt;0,(BD.PD7[[#This Row],[Valor Neto '[DOP']]]*BD.PD7[[#This Row],[Liquid. '[%']]])+BD.PD7[[#This Row],[Valor Neto '[DOP']]],BD.PD7[[#This Row],[Valor Neto '[DOP']]])</f>
        <v>0</v>
      </c>
      <c r="Q497" s="243">
        <f>BD.PD7[[#This Row],[Ppto. Orden Interna '[DOP']]]/HLOOKUP("USD",$K$1:$L$2,2,FALSE)</f>
        <v>0</v>
      </c>
      <c r="R497" s="543" t="s">
        <v>1280</v>
      </c>
      <c r="S497" s="544"/>
      <c r="T497" s="544"/>
      <c r="U497" s="544" t="s">
        <v>249</v>
      </c>
      <c r="V497" s="544">
        <v>801667</v>
      </c>
      <c r="W497" s="494"/>
      <c r="X497" s="495"/>
      <c r="Y497" s="495"/>
      <c r="Z497" s="243">
        <f>BD.PD7[[#This Row],[Av.P1 '[%']]]*BD.PD7[[#This Row],[Ppto. Orden Interna '[DOP']]]</f>
        <v>0</v>
      </c>
      <c r="AA497" s="249"/>
      <c r="AB497" s="249"/>
      <c r="AC497" s="243">
        <f>BD.PD7[[#This Row],[Av.P2 '[%']]]*BD.PD7[[#This Row],[Ppto. Orden Interna '[DOP']]]</f>
        <v>0</v>
      </c>
      <c r="AD497" s="249"/>
      <c r="AE497" s="249"/>
      <c r="AF497" s="243">
        <f>BD.PD7[[#This Row],[Av.P3 '[%']]]*BD.PD7[[#This Row],[Ppto. Orden Interna '[DOP']]]</f>
        <v>0</v>
      </c>
      <c r="AG497" s="545"/>
      <c r="AH497" s="545"/>
      <c r="AI497" s="243">
        <f>BD.PD7[[#This Row],[Av.P2 '[%']]]*BD.PD7[[#This Row],[Ppto. Orden Interna '[DOP']]]</f>
        <v>0</v>
      </c>
      <c r="AJ497" s="545"/>
      <c r="AK497" s="545"/>
      <c r="AL497" s="542">
        <f>BD.PD7[[#This Row],[Av.P2 '[%']]]*BD.PD7[[#This Row],[Ppto. Orden Interna '[DOP']]]</f>
        <v>0</v>
      </c>
      <c r="AM497" s="584">
        <v>0</v>
      </c>
      <c r="AN497" s="308" t="s">
        <v>244</v>
      </c>
      <c r="AO497" s="308" t="s">
        <v>245</v>
      </c>
      <c r="AP497" s="308" t="s">
        <v>246</v>
      </c>
      <c r="AQ497" s="308" t="s">
        <v>247</v>
      </c>
      <c r="AR497" s="308">
        <v>594</v>
      </c>
      <c r="AS497" s="308" t="s">
        <v>248</v>
      </c>
      <c r="AT497" s="249" t="s">
        <v>1356</v>
      </c>
      <c r="AU497" s="249" t="s">
        <v>47</v>
      </c>
    </row>
    <row r="498" spans="1:47" hidden="1" x14ac:dyDescent="0.3">
      <c r="A498" s="174">
        <v>2.0099999999999998</v>
      </c>
      <c r="B498" s="231"/>
      <c r="C498" s="232" t="str">
        <f>VLOOKUP(BD.PD7[[#This Row],[Pos]],PPto[],3,FALSE)</f>
        <v xml:space="preserve">2.01 Edificación - Obra Civil </v>
      </c>
      <c r="D498" s="233" t="s">
        <v>23</v>
      </c>
      <c r="E498" s="305" t="str">
        <f>IF(BD.PD7[[#This Row],[.]]="*",VLOOKUP(BD.PD7[[#This Row],[Pos]],Presupuesto!A:H,7,FALSE),"")</f>
        <v/>
      </c>
      <c r="F498" s="234" t="s">
        <v>252</v>
      </c>
      <c r="G498" s="174"/>
      <c r="H498" s="174"/>
      <c r="I498" s="174" t="s">
        <v>251</v>
      </c>
      <c r="J498" s="174">
        <v>0</v>
      </c>
      <c r="K498" s="174" t="s">
        <v>117</v>
      </c>
      <c r="L498" s="383">
        <f>IF(BD.PD7[[#This Row],[Mon]]="DOP",1,HLOOKUP(BD.PD7[[#This Row],[Mon]],$K$1:$L$2,2,FALSE))</f>
        <v>65</v>
      </c>
      <c r="M498" s="541">
        <v>28</v>
      </c>
      <c r="N498" s="243">
        <f>BD.PD7[[#This Row],[Cant.]]*BD.PD7[[#This Row],[ Tasa ]]*BD.PD7[[#This Row],[ Precio Und.]]</f>
        <v>0</v>
      </c>
      <c r="O498" s="174">
        <v>0</v>
      </c>
      <c r="P498" s="243">
        <f>IF(BD.PD7[[#This Row],[Liquid. '[%']]]&lt;&gt;0,(BD.PD7[[#This Row],[Valor Neto '[DOP']]]*BD.PD7[[#This Row],[Liquid. '[%']]])+BD.PD7[[#This Row],[Valor Neto '[DOP']]],BD.PD7[[#This Row],[Valor Neto '[DOP']]])</f>
        <v>0</v>
      </c>
      <c r="Q498" s="243">
        <f>BD.PD7[[#This Row],[Ppto. Orden Interna '[DOP']]]/HLOOKUP("USD",$K$1:$L$2,2,FALSE)</f>
        <v>0</v>
      </c>
      <c r="R498" s="543" t="s">
        <v>1280</v>
      </c>
      <c r="S498" s="544"/>
      <c r="T498" s="544"/>
      <c r="U498" s="544" t="s">
        <v>249</v>
      </c>
      <c r="V498" s="544">
        <v>801667</v>
      </c>
      <c r="W498" s="494"/>
      <c r="X498" s="495"/>
      <c r="Y498" s="495"/>
      <c r="Z498" s="243">
        <f>BD.PD7[[#This Row],[Av.P1 '[%']]]*BD.PD7[[#This Row],[Ppto. Orden Interna '[DOP']]]</f>
        <v>0</v>
      </c>
      <c r="AA498" s="249"/>
      <c r="AB498" s="249"/>
      <c r="AC498" s="243">
        <f>BD.PD7[[#This Row],[Av.P2 '[%']]]*BD.PD7[[#This Row],[Ppto. Orden Interna '[DOP']]]</f>
        <v>0</v>
      </c>
      <c r="AD498" s="249"/>
      <c r="AE498" s="249"/>
      <c r="AF498" s="243">
        <f>BD.PD7[[#This Row],[Av.P3 '[%']]]*BD.PD7[[#This Row],[Ppto. Orden Interna '[DOP']]]</f>
        <v>0</v>
      </c>
      <c r="AG498" s="545"/>
      <c r="AH498" s="545"/>
      <c r="AI498" s="243">
        <f>BD.PD7[[#This Row],[Av.P2 '[%']]]*BD.PD7[[#This Row],[Ppto. Orden Interna '[DOP']]]</f>
        <v>0</v>
      </c>
      <c r="AJ498" s="545"/>
      <c r="AK498" s="545"/>
      <c r="AL498" s="542">
        <f>BD.PD7[[#This Row],[Av.P2 '[%']]]*BD.PD7[[#This Row],[Ppto. Orden Interna '[DOP']]]</f>
        <v>0</v>
      </c>
      <c r="AM498" s="584">
        <v>0</v>
      </c>
      <c r="AN498" s="308" t="s">
        <v>244</v>
      </c>
      <c r="AO498" s="308" t="s">
        <v>245</v>
      </c>
      <c r="AP498" s="308" t="s">
        <v>246</v>
      </c>
      <c r="AQ498" s="308" t="s">
        <v>247</v>
      </c>
      <c r="AR498" s="308">
        <v>594</v>
      </c>
      <c r="AS498" s="308" t="s">
        <v>248</v>
      </c>
      <c r="AT498" s="249" t="s">
        <v>1356</v>
      </c>
      <c r="AU498" s="249" t="s">
        <v>47</v>
      </c>
    </row>
    <row r="499" spans="1:47" hidden="1" x14ac:dyDescent="0.3">
      <c r="A499" s="174">
        <v>2.0099999999999998</v>
      </c>
      <c r="B499" s="231"/>
      <c r="C499" s="232" t="str">
        <f>VLOOKUP(BD.PD7[[#This Row],[Pos]],PPto[],3,FALSE)</f>
        <v xml:space="preserve">2.01 Edificación - Obra Civil </v>
      </c>
      <c r="D499" s="233" t="s">
        <v>23</v>
      </c>
      <c r="E499" s="305" t="str">
        <f>IF(BD.PD7[[#This Row],[.]]="*",VLOOKUP(BD.PD7[[#This Row],[Pos]],Presupuesto!A:H,7,FALSE),"")</f>
        <v/>
      </c>
      <c r="F499" s="234" t="s">
        <v>253</v>
      </c>
      <c r="G499" s="174"/>
      <c r="H499" s="174"/>
      <c r="I499" s="174" t="s">
        <v>251</v>
      </c>
      <c r="J499" s="174">
        <v>0</v>
      </c>
      <c r="K499" s="174" t="s">
        <v>117</v>
      </c>
      <c r="L499" s="383">
        <f>IF(BD.PD7[[#This Row],[Mon]]="DOP",1,HLOOKUP(BD.PD7[[#This Row],[Mon]],$K$1:$L$2,2,FALSE))</f>
        <v>65</v>
      </c>
      <c r="M499" s="541">
        <v>42.35</v>
      </c>
      <c r="N499" s="243">
        <f>BD.PD7[[#This Row],[Cant.]]*BD.PD7[[#This Row],[ Tasa ]]*BD.PD7[[#This Row],[ Precio Und.]]</f>
        <v>0</v>
      </c>
      <c r="O499" s="174">
        <v>0</v>
      </c>
      <c r="P499" s="243">
        <f>IF(BD.PD7[[#This Row],[Liquid. '[%']]]&lt;&gt;0,(BD.PD7[[#This Row],[Valor Neto '[DOP']]]*BD.PD7[[#This Row],[Liquid. '[%']]])+BD.PD7[[#This Row],[Valor Neto '[DOP']]],BD.PD7[[#This Row],[Valor Neto '[DOP']]])</f>
        <v>0</v>
      </c>
      <c r="Q499" s="243">
        <f>BD.PD7[[#This Row],[Ppto. Orden Interna '[DOP']]]/HLOOKUP("USD",$K$1:$L$2,2,FALSE)</f>
        <v>0</v>
      </c>
      <c r="R499" s="543" t="s">
        <v>1280</v>
      </c>
      <c r="S499" s="544"/>
      <c r="T499" s="544"/>
      <c r="U499" s="544" t="s">
        <v>249</v>
      </c>
      <c r="V499" s="544">
        <v>801667</v>
      </c>
      <c r="W499" s="494"/>
      <c r="X499" s="495"/>
      <c r="Y499" s="495"/>
      <c r="Z499" s="243">
        <f>BD.PD7[[#This Row],[Av.P1 '[%']]]*BD.PD7[[#This Row],[Ppto. Orden Interna '[DOP']]]</f>
        <v>0</v>
      </c>
      <c r="AA499" s="249"/>
      <c r="AB499" s="249"/>
      <c r="AC499" s="243">
        <f>BD.PD7[[#This Row],[Av.P2 '[%']]]*BD.PD7[[#This Row],[Ppto. Orden Interna '[DOP']]]</f>
        <v>0</v>
      </c>
      <c r="AD499" s="249"/>
      <c r="AE499" s="249"/>
      <c r="AF499" s="243">
        <f>BD.PD7[[#This Row],[Av.P3 '[%']]]*BD.PD7[[#This Row],[Ppto. Orden Interna '[DOP']]]</f>
        <v>0</v>
      </c>
      <c r="AG499" s="545"/>
      <c r="AH499" s="545"/>
      <c r="AI499" s="243">
        <f>BD.PD7[[#This Row],[Av.P2 '[%']]]*BD.PD7[[#This Row],[Ppto. Orden Interna '[DOP']]]</f>
        <v>0</v>
      </c>
      <c r="AJ499" s="545"/>
      <c r="AK499" s="545"/>
      <c r="AL499" s="542">
        <f>BD.PD7[[#This Row],[Av.P2 '[%']]]*BD.PD7[[#This Row],[Ppto. Orden Interna '[DOP']]]</f>
        <v>0</v>
      </c>
      <c r="AM499" s="584">
        <v>0</v>
      </c>
      <c r="AN499" s="308" t="s">
        <v>244</v>
      </c>
      <c r="AO499" s="308" t="s">
        <v>245</v>
      </c>
      <c r="AP499" s="308" t="s">
        <v>246</v>
      </c>
      <c r="AQ499" s="308" t="s">
        <v>247</v>
      </c>
      <c r="AR499" s="308">
        <v>594</v>
      </c>
      <c r="AS499" s="308" t="s">
        <v>248</v>
      </c>
      <c r="AT499" s="249" t="s">
        <v>1356</v>
      </c>
      <c r="AU499" s="249" t="s">
        <v>47</v>
      </c>
    </row>
    <row r="500" spans="1:47" ht="41.4" hidden="1" x14ac:dyDescent="0.3">
      <c r="A500" s="174">
        <v>2.0099999999999998</v>
      </c>
      <c r="B500" s="231"/>
      <c r="C500" s="232" t="str">
        <f>VLOOKUP(BD.PD7[[#This Row],[Pos]],PPto[],3,FALSE)</f>
        <v xml:space="preserve">2.01 Edificación - Obra Civil </v>
      </c>
      <c r="D500" s="233" t="s">
        <v>23</v>
      </c>
      <c r="E500" s="305" t="str">
        <f>IF(BD.PD7[[#This Row],[.]]="*",VLOOKUP(BD.PD7[[#This Row],[Pos]],Presupuesto!A:H,7,FALSE),"")</f>
        <v/>
      </c>
      <c r="F500" s="234" t="s">
        <v>1281</v>
      </c>
      <c r="G500" s="174"/>
      <c r="H500" s="174"/>
      <c r="I500" s="174" t="s">
        <v>251</v>
      </c>
      <c r="J500" s="174">
        <v>230</v>
      </c>
      <c r="K500" s="174" t="s">
        <v>117</v>
      </c>
      <c r="L500" s="383">
        <f>IF(BD.PD7[[#This Row],[Mon]]="DOP",1,HLOOKUP(BD.PD7[[#This Row],[Mon]],$K$1:$L$2,2,FALSE))</f>
        <v>65</v>
      </c>
      <c r="M500" s="541">
        <v>27.13</v>
      </c>
      <c r="N500" s="243">
        <f>BD.PD7[[#This Row],[Cant.]]*BD.PD7[[#This Row],[ Tasa ]]*BD.PD7[[#This Row],[ Precio Und.]]</f>
        <v>405593.5</v>
      </c>
      <c r="O500" s="174">
        <v>0</v>
      </c>
      <c r="P500" s="243">
        <f>IF(BD.PD7[[#This Row],[Liquid. '[%']]]&lt;&gt;0,(BD.PD7[[#This Row],[Valor Neto '[DOP']]]*BD.PD7[[#This Row],[Liquid. '[%']]])+BD.PD7[[#This Row],[Valor Neto '[DOP']]],BD.PD7[[#This Row],[Valor Neto '[DOP']]])</f>
        <v>405593.5</v>
      </c>
      <c r="Q500" s="243">
        <f>BD.PD7[[#This Row],[Ppto. Orden Interna '[DOP']]]/HLOOKUP("USD",$K$1:$L$2,2,FALSE)</f>
        <v>6239.9</v>
      </c>
      <c r="R500" s="543" t="s">
        <v>1282</v>
      </c>
      <c r="S500" s="544"/>
      <c r="T500" s="544"/>
      <c r="U500" s="544" t="s">
        <v>249</v>
      </c>
      <c r="V500" s="544">
        <v>801667</v>
      </c>
      <c r="W500" s="494" t="s">
        <v>254</v>
      </c>
      <c r="X500" s="495">
        <v>13</v>
      </c>
      <c r="Y500" s="495">
        <v>0.5</v>
      </c>
      <c r="Z500" s="243">
        <f>BD.PD7[[#This Row],[Av.P1 '[%']]]*BD.PD7[[#This Row],[Ppto. Orden Interna '[DOP']]]</f>
        <v>202796.75</v>
      </c>
      <c r="AA500" s="249">
        <v>14</v>
      </c>
      <c r="AB500" s="249">
        <v>0.5</v>
      </c>
      <c r="AC500" s="243">
        <f>BD.PD7[[#This Row],[Av.P2 '[%']]]*BD.PD7[[#This Row],[Ppto. Orden Interna '[DOP']]]</f>
        <v>202796.75</v>
      </c>
      <c r="AD500" s="249"/>
      <c r="AE500" s="249"/>
      <c r="AF500" s="243">
        <f>BD.PD7[[#This Row],[Av.P3 '[%']]]*BD.PD7[[#This Row],[Ppto. Orden Interna '[DOP']]]</f>
        <v>0</v>
      </c>
      <c r="AG500" s="545"/>
      <c r="AH500" s="545"/>
      <c r="AI500" s="243">
        <f>BD.PD7[[#This Row],[Av.P2 '[%']]]*BD.PD7[[#This Row],[Ppto. Orden Interna '[DOP']]]</f>
        <v>202796.75</v>
      </c>
      <c r="AJ500" s="545"/>
      <c r="AK500" s="545"/>
      <c r="AL500" s="542">
        <f>BD.PD7[[#This Row],[Av.P2 '[%']]]*BD.PD7[[#This Row],[Ppto. Orden Interna '[DOP']]]</f>
        <v>202796.75</v>
      </c>
      <c r="AM500" s="584">
        <v>405593.5</v>
      </c>
      <c r="AN500" s="308" t="s">
        <v>244</v>
      </c>
      <c r="AO500" s="308" t="s">
        <v>245</v>
      </c>
      <c r="AP500" s="308" t="s">
        <v>246</v>
      </c>
      <c r="AQ500" s="308" t="s">
        <v>247</v>
      </c>
      <c r="AR500" s="308">
        <v>594</v>
      </c>
      <c r="AS500" s="308" t="s">
        <v>248</v>
      </c>
      <c r="AT500" s="249" t="s">
        <v>1356</v>
      </c>
      <c r="AU500" s="249" t="s">
        <v>47</v>
      </c>
    </row>
    <row r="501" spans="1:47" hidden="1" x14ac:dyDescent="0.3">
      <c r="A501" s="174">
        <v>2.0099999999999998</v>
      </c>
      <c r="B501" s="231"/>
      <c r="C501" s="232" t="str">
        <f>VLOOKUP(BD.PD7[[#This Row],[Pos]],PPto[],3,FALSE)</f>
        <v xml:space="preserve">2.01 Edificación - Obra Civil </v>
      </c>
      <c r="D501" s="233" t="s">
        <v>23</v>
      </c>
      <c r="E501" s="305" t="str">
        <f>IF(BD.PD7[[#This Row],[.]]="*",VLOOKUP(BD.PD7[[#This Row],[Pos]],Presupuesto!A:H,7,FALSE),"")</f>
        <v/>
      </c>
      <c r="F501" s="234" t="s">
        <v>255</v>
      </c>
      <c r="G501" s="174"/>
      <c r="H501" s="174"/>
      <c r="I501" s="174" t="s">
        <v>1283</v>
      </c>
      <c r="J501" s="174">
        <v>160</v>
      </c>
      <c r="K501" s="174" t="s">
        <v>117</v>
      </c>
      <c r="L501" s="383">
        <f>IF(BD.PD7[[#This Row],[Mon]]="DOP",1,HLOOKUP(BD.PD7[[#This Row],[Mon]],$K$1:$L$2,2,FALSE))</f>
        <v>65</v>
      </c>
      <c r="M501" s="541">
        <v>27.9</v>
      </c>
      <c r="N501" s="243">
        <f>BD.PD7[[#This Row],[Cant.]]*BD.PD7[[#This Row],[ Tasa ]]*BD.PD7[[#This Row],[ Precio Und.]]</f>
        <v>290160</v>
      </c>
      <c r="O501" s="174">
        <v>0</v>
      </c>
      <c r="P501" s="243">
        <f>IF(BD.PD7[[#This Row],[Liquid. '[%']]]&lt;&gt;0,(BD.PD7[[#This Row],[Valor Neto '[DOP']]]*BD.PD7[[#This Row],[Liquid. '[%']]])+BD.PD7[[#This Row],[Valor Neto '[DOP']]],BD.PD7[[#This Row],[Valor Neto '[DOP']]])</f>
        <v>290160</v>
      </c>
      <c r="Q501" s="243">
        <f>BD.PD7[[#This Row],[Ppto. Orden Interna '[DOP']]]/HLOOKUP("USD",$K$1:$L$2,2,FALSE)</f>
        <v>4464</v>
      </c>
      <c r="R501" s="543" t="s">
        <v>1284</v>
      </c>
      <c r="S501" s="544"/>
      <c r="T501" s="544"/>
      <c r="U501" s="544" t="s">
        <v>249</v>
      </c>
      <c r="V501" s="544">
        <v>801667</v>
      </c>
      <c r="W501" s="494" t="s">
        <v>254</v>
      </c>
      <c r="X501" s="495">
        <v>13</v>
      </c>
      <c r="Y501" s="495">
        <v>0.5</v>
      </c>
      <c r="Z501" s="243">
        <f>BD.PD7[[#This Row],[Av.P1 '[%']]]*BD.PD7[[#This Row],[Ppto. Orden Interna '[DOP']]]</f>
        <v>145080</v>
      </c>
      <c r="AA501" s="249">
        <v>14</v>
      </c>
      <c r="AB501" s="249">
        <v>0.5</v>
      </c>
      <c r="AC501" s="243">
        <f>BD.PD7[[#This Row],[Av.P2 '[%']]]*BD.PD7[[#This Row],[Ppto. Orden Interna '[DOP']]]</f>
        <v>145080</v>
      </c>
      <c r="AD501" s="249"/>
      <c r="AE501" s="249"/>
      <c r="AF501" s="243">
        <f>BD.PD7[[#This Row],[Av.P3 '[%']]]*BD.PD7[[#This Row],[Ppto. Orden Interna '[DOP']]]</f>
        <v>0</v>
      </c>
      <c r="AG501" s="545"/>
      <c r="AH501" s="545"/>
      <c r="AI501" s="243">
        <f>BD.PD7[[#This Row],[Av.P2 '[%']]]*BD.PD7[[#This Row],[Ppto. Orden Interna '[DOP']]]</f>
        <v>145080</v>
      </c>
      <c r="AJ501" s="545"/>
      <c r="AK501" s="545"/>
      <c r="AL501" s="542">
        <f>BD.PD7[[#This Row],[Av.P2 '[%']]]*BD.PD7[[#This Row],[Ppto. Orden Interna '[DOP']]]</f>
        <v>145080</v>
      </c>
      <c r="AM501" s="584">
        <v>290160</v>
      </c>
      <c r="AN501" s="308" t="s">
        <v>244</v>
      </c>
      <c r="AO501" s="308" t="s">
        <v>245</v>
      </c>
      <c r="AP501" s="308" t="s">
        <v>246</v>
      </c>
      <c r="AQ501" s="308" t="s">
        <v>247</v>
      </c>
      <c r="AR501" s="308">
        <v>594</v>
      </c>
      <c r="AS501" s="308" t="s">
        <v>248</v>
      </c>
      <c r="AT501" s="249" t="s">
        <v>1356</v>
      </c>
      <c r="AU501" s="249" t="s">
        <v>47</v>
      </c>
    </row>
    <row r="502" spans="1:47" hidden="1" x14ac:dyDescent="0.3">
      <c r="A502" s="174">
        <v>2.0099999999999998</v>
      </c>
      <c r="B502" s="231"/>
      <c r="C502" s="232" t="str">
        <f>VLOOKUP(BD.PD7[[#This Row],[Pos]],PPto[],3,FALSE)</f>
        <v xml:space="preserve">2.01 Edificación - Obra Civil </v>
      </c>
      <c r="D502" s="233" t="s">
        <v>23</v>
      </c>
      <c r="E502" s="305" t="str">
        <f>IF(BD.PD7[[#This Row],[.]]="*",VLOOKUP(BD.PD7[[#This Row],[Pos]],Presupuesto!A:H,7,FALSE),"")</f>
        <v/>
      </c>
      <c r="F502" s="234" t="s">
        <v>1285</v>
      </c>
      <c r="G502" s="174"/>
      <c r="H502" s="174"/>
      <c r="I502" s="174" t="s">
        <v>251</v>
      </c>
      <c r="J502" s="174">
        <v>75</v>
      </c>
      <c r="K502" s="174" t="s">
        <v>117</v>
      </c>
      <c r="L502" s="383">
        <f>IF(BD.PD7[[#This Row],[Mon]]="DOP",1,HLOOKUP(BD.PD7[[#This Row],[Mon]],$K$1:$L$2,2,FALSE))</f>
        <v>65</v>
      </c>
      <c r="M502" s="541">
        <v>23.85</v>
      </c>
      <c r="N502" s="243">
        <f>BD.PD7[[#This Row],[Cant.]]*BD.PD7[[#This Row],[ Tasa ]]*BD.PD7[[#This Row],[ Precio Und.]]</f>
        <v>116268.75</v>
      </c>
      <c r="O502" s="174">
        <v>0</v>
      </c>
      <c r="P502" s="243">
        <f>IF(BD.PD7[[#This Row],[Liquid. '[%']]]&lt;&gt;0,(BD.PD7[[#This Row],[Valor Neto '[DOP']]]*BD.PD7[[#This Row],[Liquid. '[%']]])+BD.PD7[[#This Row],[Valor Neto '[DOP']]],BD.PD7[[#This Row],[Valor Neto '[DOP']]])</f>
        <v>116268.75</v>
      </c>
      <c r="Q502" s="243">
        <f>BD.PD7[[#This Row],[Ppto. Orden Interna '[DOP']]]/HLOOKUP("USD",$K$1:$L$2,2,FALSE)</f>
        <v>1788.75</v>
      </c>
      <c r="R502" s="543" t="s">
        <v>1286</v>
      </c>
      <c r="S502" s="544"/>
      <c r="T502" s="544"/>
      <c r="U502" s="544" t="s">
        <v>249</v>
      </c>
      <c r="V502" s="544">
        <v>801667</v>
      </c>
      <c r="W502" s="494" t="s">
        <v>254</v>
      </c>
      <c r="X502" s="495">
        <v>13</v>
      </c>
      <c r="Y502" s="495">
        <v>0.5</v>
      </c>
      <c r="Z502" s="243">
        <f>BD.PD7[[#This Row],[Av.P1 '[%']]]*BD.PD7[[#This Row],[Ppto. Orden Interna '[DOP']]]</f>
        <v>58134.375</v>
      </c>
      <c r="AA502" s="249">
        <v>14</v>
      </c>
      <c r="AB502" s="249">
        <v>0.5</v>
      </c>
      <c r="AC502" s="243">
        <f>BD.PD7[[#This Row],[Av.P2 '[%']]]*BD.PD7[[#This Row],[Ppto. Orden Interna '[DOP']]]</f>
        <v>58134.375</v>
      </c>
      <c r="AD502" s="249"/>
      <c r="AE502" s="249"/>
      <c r="AF502" s="243">
        <f>BD.PD7[[#This Row],[Av.P3 '[%']]]*BD.PD7[[#This Row],[Ppto. Orden Interna '[DOP']]]</f>
        <v>0</v>
      </c>
      <c r="AG502" s="545"/>
      <c r="AH502" s="545"/>
      <c r="AI502" s="243">
        <f>BD.PD7[[#This Row],[Av.P2 '[%']]]*BD.PD7[[#This Row],[Ppto. Orden Interna '[DOP']]]</f>
        <v>58134.375</v>
      </c>
      <c r="AJ502" s="545"/>
      <c r="AK502" s="545"/>
      <c r="AL502" s="542">
        <f>BD.PD7[[#This Row],[Av.P2 '[%']]]*BD.PD7[[#This Row],[Ppto. Orden Interna '[DOP']]]</f>
        <v>58134.375</v>
      </c>
      <c r="AM502" s="584">
        <v>116268.75</v>
      </c>
      <c r="AN502" s="308" t="s">
        <v>244</v>
      </c>
      <c r="AO502" s="308" t="s">
        <v>245</v>
      </c>
      <c r="AP502" s="308" t="s">
        <v>246</v>
      </c>
      <c r="AQ502" s="308" t="s">
        <v>247</v>
      </c>
      <c r="AR502" s="308">
        <v>594</v>
      </c>
      <c r="AS502" s="308" t="s">
        <v>248</v>
      </c>
      <c r="AT502" s="249" t="s">
        <v>1356</v>
      </c>
      <c r="AU502" s="249" t="s">
        <v>47</v>
      </c>
    </row>
    <row r="503" spans="1:47" hidden="1" x14ac:dyDescent="0.3">
      <c r="A503" s="174">
        <v>2.0099999999999998</v>
      </c>
      <c r="B503" s="231"/>
      <c r="C503" s="232" t="str">
        <f>VLOOKUP(BD.PD7[[#This Row],[Pos]],PPto[],3,FALSE)</f>
        <v xml:space="preserve">2.01 Edificación - Obra Civil </v>
      </c>
      <c r="D503" s="233" t="s">
        <v>23</v>
      </c>
      <c r="E503" s="305" t="str">
        <f>IF(BD.PD7[[#This Row],[.]]="*",VLOOKUP(BD.PD7[[#This Row],[Pos]],Presupuesto!A:H,7,FALSE),"")</f>
        <v/>
      </c>
      <c r="F503" s="234" t="s">
        <v>1287</v>
      </c>
      <c r="G503" s="174"/>
      <c r="H503" s="174"/>
      <c r="I503" s="174" t="s">
        <v>251</v>
      </c>
      <c r="J503" s="174">
        <v>30</v>
      </c>
      <c r="K503" s="174" t="s">
        <v>117</v>
      </c>
      <c r="L503" s="383">
        <f>IF(BD.PD7[[#This Row],[Mon]]="DOP",1,HLOOKUP(BD.PD7[[#This Row],[Mon]],$K$1:$L$2,2,FALSE))</f>
        <v>65</v>
      </c>
      <c r="M503" s="541">
        <v>42.35</v>
      </c>
      <c r="N503" s="243">
        <f>BD.PD7[[#This Row],[Cant.]]*BD.PD7[[#This Row],[ Tasa ]]*BD.PD7[[#This Row],[ Precio Und.]]</f>
        <v>82582.5</v>
      </c>
      <c r="O503" s="174">
        <v>0</v>
      </c>
      <c r="P503" s="243">
        <f>IF(BD.PD7[[#This Row],[Liquid. '[%']]]&lt;&gt;0,(BD.PD7[[#This Row],[Valor Neto '[DOP']]]*BD.PD7[[#This Row],[Liquid. '[%']]])+BD.PD7[[#This Row],[Valor Neto '[DOP']]],BD.PD7[[#This Row],[Valor Neto '[DOP']]])</f>
        <v>82582.5</v>
      </c>
      <c r="Q503" s="243">
        <f>BD.PD7[[#This Row],[Ppto. Orden Interna '[DOP']]]/HLOOKUP("USD",$K$1:$L$2,2,FALSE)</f>
        <v>1270.5</v>
      </c>
      <c r="R503" s="543" t="s">
        <v>1286</v>
      </c>
      <c r="S503" s="544"/>
      <c r="T503" s="544"/>
      <c r="U503" s="544" t="s">
        <v>249</v>
      </c>
      <c r="V503" s="544">
        <v>801667</v>
      </c>
      <c r="W503" s="494" t="s">
        <v>254</v>
      </c>
      <c r="X503" s="495">
        <v>13</v>
      </c>
      <c r="Y503" s="495">
        <v>0.5</v>
      </c>
      <c r="Z503" s="243">
        <f>BD.PD7[[#This Row],[Av.P1 '[%']]]*BD.PD7[[#This Row],[Ppto. Orden Interna '[DOP']]]</f>
        <v>41291.25</v>
      </c>
      <c r="AA503" s="249">
        <v>14</v>
      </c>
      <c r="AB503" s="249">
        <v>0.5</v>
      </c>
      <c r="AC503" s="243">
        <f>BD.PD7[[#This Row],[Av.P2 '[%']]]*BD.PD7[[#This Row],[Ppto. Orden Interna '[DOP']]]</f>
        <v>41291.25</v>
      </c>
      <c r="AD503" s="249"/>
      <c r="AE503" s="249"/>
      <c r="AF503" s="243">
        <f>BD.PD7[[#This Row],[Av.P3 '[%']]]*BD.PD7[[#This Row],[Ppto. Orden Interna '[DOP']]]</f>
        <v>0</v>
      </c>
      <c r="AG503" s="545"/>
      <c r="AH503" s="545"/>
      <c r="AI503" s="243">
        <f>BD.PD7[[#This Row],[Av.P2 '[%']]]*BD.PD7[[#This Row],[Ppto. Orden Interna '[DOP']]]</f>
        <v>41291.25</v>
      </c>
      <c r="AJ503" s="545"/>
      <c r="AK503" s="545"/>
      <c r="AL503" s="542">
        <f>BD.PD7[[#This Row],[Av.P2 '[%']]]*BD.PD7[[#This Row],[Ppto. Orden Interna '[DOP']]]</f>
        <v>41291.25</v>
      </c>
      <c r="AM503" s="584">
        <v>82582.5</v>
      </c>
      <c r="AN503" s="308" t="s">
        <v>244</v>
      </c>
      <c r="AO503" s="308" t="s">
        <v>245</v>
      </c>
      <c r="AP503" s="308" t="s">
        <v>246</v>
      </c>
      <c r="AQ503" s="308" t="s">
        <v>247</v>
      </c>
      <c r="AR503" s="308">
        <v>594</v>
      </c>
      <c r="AS503" s="308" t="s">
        <v>248</v>
      </c>
      <c r="AT503" s="249" t="s">
        <v>1356</v>
      </c>
      <c r="AU503" s="249" t="s">
        <v>47</v>
      </c>
    </row>
    <row r="504" spans="1:47" hidden="1" x14ac:dyDescent="0.3">
      <c r="A504" s="174">
        <v>2.0099999999999998</v>
      </c>
      <c r="B504" s="231"/>
      <c r="C504" s="232" t="str">
        <f>VLOOKUP(BD.PD7[[#This Row],[Pos]],PPto[],3,FALSE)</f>
        <v xml:space="preserve">2.01 Edificación - Obra Civil </v>
      </c>
      <c r="D504" s="233" t="s">
        <v>23</v>
      </c>
      <c r="E504" s="305" t="str">
        <f>IF(BD.PD7[[#This Row],[.]]="*",VLOOKUP(BD.PD7[[#This Row],[Pos]],Presupuesto!A:H,7,FALSE),"")</f>
        <v/>
      </c>
      <c r="F504" s="234" t="s">
        <v>1288</v>
      </c>
      <c r="G504" s="174"/>
      <c r="H504" s="174"/>
      <c r="I504" s="174" t="s">
        <v>251</v>
      </c>
      <c r="J504" s="174">
        <v>165</v>
      </c>
      <c r="K504" s="174" t="s">
        <v>117</v>
      </c>
      <c r="L504" s="383">
        <f>IF(BD.PD7[[#This Row],[Mon]]="DOP",1,HLOOKUP(BD.PD7[[#This Row],[Mon]],$K$1:$L$2,2,FALSE))</f>
        <v>65</v>
      </c>
      <c r="M504" s="541">
        <v>28.4</v>
      </c>
      <c r="N504" s="243">
        <f>BD.PD7[[#This Row],[Cant.]]*BD.PD7[[#This Row],[ Tasa ]]*BD.PD7[[#This Row],[ Precio Und.]]</f>
        <v>304590</v>
      </c>
      <c r="O504" s="174">
        <v>0</v>
      </c>
      <c r="P504" s="243">
        <f>IF(BD.PD7[[#This Row],[Liquid. '[%']]]&lt;&gt;0,(BD.PD7[[#This Row],[Valor Neto '[DOP']]]*BD.PD7[[#This Row],[Liquid. '[%']]])+BD.PD7[[#This Row],[Valor Neto '[DOP']]],BD.PD7[[#This Row],[Valor Neto '[DOP']]])</f>
        <v>304590</v>
      </c>
      <c r="Q504" s="243">
        <f>BD.PD7[[#This Row],[Ppto. Orden Interna '[DOP']]]/HLOOKUP("USD",$K$1:$L$2,2,FALSE)</f>
        <v>4686</v>
      </c>
      <c r="R504" s="543" t="s">
        <v>1289</v>
      </c>
      <c r="S504" s="544"/>
      <c r="T504" s="544"/>
      <c r="U504" s="544" t="s">
        <v>249</v>
      </c>
      <c r="V504" s="544">
        <v>801667</v>
      </c>
      <c r="W504" s="494" t="s">
        <v>254</v>
      </c>
      <c r="X504" s="495">
        <v>13</v>
      </c>
      <c r="Y504" s="495">
        <v>0.5</v>
      </c>
      <c r="Z504" s="243">
        <f>BD.PD7[[#This Row],[Av.P1 '[%']]]*BD.PD7[[#This Row],[Ppto. Orden Interna '[DOP']]]</f>
        <v>152295</v>
      </c>
      <c r="AA504" s="249">
        <v>14</v>
      </c>
      <c r="AB504" s="249">
        <v>0.5</v>
      </c>
      <c r="AC504" s="243">
        <f>BD.PD7[[#This Row],[Av.P2 '[%']]]*BD.PD7[[#This Row],[Ppto. Orden Interna '[DOP']]]</f>
        <v>152295</v>
      </c>
      <c r="AD504" s="249"/>
      <c r="AE504" s="249"/>
      <c r="AF504" s="243">
        <f>BD.PD7[[#This Row],[Av.P3 '[%']]]*BD.PD7[[#This Row],[Ppto. Orden Interna '[DOP']]]</f>
        <v>0</v>
      </c>
      <c r="AG504" s="545"/>
      <c r="AH504" s="545"/>
      <c r="AI504" s="243">
        <f>BD.PD7[[#This Row],[Av.P2 '[%']]]*BD.PD7[[#This Row],[Ppto. Orden Interna '[DOP']]]</f>
        <v>152295</v>
      </c>
      <c r="AJ504" s="545"/>
      <c r="AK504" s="545"/>
      <c r="AL504" s="542">
        <f>BD.PD7[[#This Row],[Av.P2 '[%']]]*BD.PD7[[#This Row],[Ppto. Orden Interna '[DOP']]]</f>
        <v>152295</v>
      </c>
      <c r="AM504" s="584">
        <v>304590</v>
      </c>
      <c r="AN504" s="308" t="s">
        <v>244</v>
      </c>
      <c r="AO504" s="308" t="s">
        <v>245</v>
      </c>
      <c r="AP504" s="308" t="s">
        <v>246</v>
      </c>
      <c r="AQ504" s="308" t="s">
        <v>247</v>
      </c>
      <c r="AR504" s="308">
        <v>594</v>
      </c>
      <c r="AS504" s="308" t="s">
        <v>248</v>
      </c>
      <c r="AT504" s="249" t="s">
        <v>1356</v>
      </c>
      <c r="AU504" s="249" t="s">
        <v>47</v>
      </c>
    </row>
    <row r="505" spans="1:47" hidden="1" x14ac:dyDescent="0.3">
      <c r="A505" s="174">
        <v>2.02</v>
      </c>
      <c r="B505" s="231" t="s">
        <v>243</v>
      </c>
      <c r="C505" s="232" t="str">
        <f>VLOOKUP(BD.PD7[[#This Row],[Pos]],PPto[],3,FALSE)</f>
        <v>2.02 Edificación - Estructura Metálica</v>
      </c>
      <c r="D505" s="233" t="s">
        <v>243</v>
      </c>
      <c r="E505" s="305">
        <f>IF(BD.PD7[[#This Row],[.]]="*",VLOOKUP(BD.PD7[[#This Row],[Pos]],Presupuesto!A:H,7,FALSE),"")</f>
        <v>0</v>
      </c>
      <c r="F505" s="234"/>
      <c r="G505" s="174"/>
      <c r="H505" s="174"/>
      <c r="I505" s="174"/>
      <c r="J505" s="174">
        <v>1</v>
      </c>
      <c r="K505" s="174" t="s">
        <v>117</v>
      </c>
      <c r="L505" s="383">
        <f>IF(BD.PD7[[#This Row],[Mon]]="DOP",1,HLOOKUP(BD.PD7[[#This Row],[Mon]],$K$1:$L$2,2,FALSE))</f>
        <v>65</v>
      </c>
      <c r="M505" s="541">
        <v>0</v>
      </c>
      <c r="N505" s="243">
        <f>BD.PD7[[#This Row],[Cant.]]*BD.PD7[[#This Row],[ Tasa ]]*BD.PD7[[#This Row],[ Precio Und.]]</f>
        <v>0</v>
      </c>
      <c r="O505" s="174">
        <v>0</v>
      </c>
      <c r="P505" s="243">
        <f>IF(BD.PD7[[#This Row],[Liquid. '[%']]]&lt;&gt;0,(BD.PD7[[#This Row],[Valor Neto '[DOP']]]*BD.PD7[[#This Row],[Liquid. '[%']]])+BD.PD7[[#This Row],[Valor Neto '[DOP']]],BD.PD7[[#This Row],[Valor Neto '[DOP']]])</f>
        <v>0</v>
      </c>
      <c r="Q505" s="243">
        <f>BD.PD7[[#This Row],[Ppto. Orden Interna '[DOP']]]/HLOOKUP("USD",$K$1:$L$2,2,FALSE)</f>
        <v>0</v>
      </c>
      <c r="R505" s="543"/>
      <c r="S505" s="544"/>
      <c r="T505" s="544"/>
      <c r="U505" s="544" t="s">
        <v>249</v>
      </c>
      <c r="V505" s="544">
        <v>801667</v>
      </c>
      <c r="W505" s="494"/>
      <c r="X505" s="495"/>
      <c r="Y505" s="495"/>
      <c r="Z505" s="243">
        <f>BD.PD7[[#This Row],[Av.P1 '[%']]]*BD.PD7[[#This Row],[Ppto. Orden Interna '[DOP']]]</f>
        <v>0</v>
      </c>
      <c r="AA505" s="249"/>
      <c r="AB505" s="249"/>
      <c r="AC505" s="243">
        <f>BD.PD7[[#This Row],[Av.P2 '[%']]]*BD.PD7[[#This Row],[Ppto. Orden Interna '[DOP']]]</f>
        <v>0</v>
      </c>
      <c r="AD505" s="249"/>
      <c r="AE505" s="249"/>
      <c r="AF505" s="243">
        <f>BD.PD7[[#This Row],[Av.P3 '[%']]]*BD.PD7[[#This Row],[Ppto. Orden Interna '[DOP']]]</f>
        <v>0</v>
      </c>
      <c r="AG505" s="545"/>
      <c r="AH505" s="545"/>
      <c r="AI505" s="243">
        <f>BD.PD7[[#This Row],[Av.P2 '[%']]]*BD.PD7[[#This Row],[Ppto. Orden Interna '[DOP']]]</f>
        <v>0</v>
      </c>
      <c r="AJ505" s="545"/>
      <c r="AK505" s="545"/>
      <c r="AL505" s="542">
        <f>BD.PD7[[#This Row],[Av.P2 '[%']]]*BD.PD7[[#This Row],[Ppto. Orden Interna '[DOP']]]</f>
        <v>0</v>
      </c>
      <c r="AM505" s="584">
        <v>0</v>
      </c>
      <c r="AN505" s="308" t="s">
        <v>244</v>
      </c>
      <c r="AO505" s="308" t="s">
        <v>245</v>
      </c>
      <c r="AP505" s="308" t="s">
        <v>246</v>
      </c>
      <c r="AQ505" s="308" t="s">
        <v>247</v>
      </c>
      <c r="AR505" s="308">
        <v>594</v>
      </c>
      <c r="AS505" s="308" t="s">
        <v>248</v>
      </c>
      <c r="AT505" s="249" t="s">
        <v>1356</v>
      </c>
      <c r="AU505" s="249" t="s">
        <v>47</v>
      </c>
    </row>
    <row r="506" spans="1:47" hidden="1" x14ac:dyDescent="0.3">
      <c r="A506" s="174">
        <v>2.0299999999999998</v>
      </c>
      <c r="B506" s="231" t="s">
        <v>243</v>
      </c>
      <c r="C506" s="232" t="str">
        <f>VLOOKUP(BD.PD7[[#This Row],[Pos]],PPto[],3,FALSE)</f>
        <v>2.03 Edificación - Techo S.S. y Cerramientos Multipanel</v>
      </c>
      <c r="D506" s="233" t="s">
        <v>243</v>
      </c>
      <c r="E506" s="305">
        <f>IF(BD.PD7[[#This Row],[.]]="*",VLOOKUP(BD.PD7[[#This Row],[Pos]],Presupuesto!A:H,7,FALSE),"")</f>
        <v>0</v>
      </c>
      <c r="F506" s="234"/>
      <c r="G506" s="174"/>
      <c r="H506" s="174"/>
      <c r="I506" s="174"/>
      <c r="J506" s="174">
        <v>1</v>
      </c>
      <c r="K506" s="174" t="s">
        <v>117</v>
      </c>
      <c r="L506" s="383">
        <f>IF(BD.PD7[[#This Row],[Mon]]="DOP",1,HLOOKUP(BD.PD7[[#This Row],[Mon]],$K$1:$L$2,2,FALSE))</f>
        <v>65</v>
      </c>
      <c r="M506" s="541">
        <v>0</v>
      </c>
      <c r="N506" s="243">
        <f>BD.PD7[[#This Row],[Cant.]]*BD.PD7[[#This Row],[ Tasa ]]*BD.PD7[[#This Row],[ Precio Und.]]</f>
        <v>0</v>
      </c>
      <c r="O506" s="174">
        <v>0</v>
      </c>
      <c r="P506" s="243">
        <f>IF(BD.PD7[[#This Row],[Liquid. '[%']]]&lt;&gt;0,(BD.PD7[[#This Row],[Valor Neto '[DOP']]]*BD.PD7[[#This Row],[Liquid. '[%']]])+BD.PD7[[#This Row],[Valor Neto '[DOP']]],BD.PD7[[#This Row],[Valor Neto '[DOP']]])</f>
        <v>0</v>
      </c>
      <c r="Q506" s="243">
        <f>BD.PD7[[#This Row],[Ppto. Orden Interna '[DOP']]]/HLOOKUP("USD",$K$1:$L$2,2,FALSE)</f>
        <v>0</v>
      </c>
      <c r="R506" s="543"/>
      <c r="S506" s="544"/>
      <c r="T506" s="544"/>
      <c r="U506" s="544" t="s">
        <v>249</v>
      </c>
      <c r="V506" s="544">
        <v>801667</v>
      </c>
      <c r="W506" s="494"/>
      <c r="X506" s="495"/>
      <c r="Y506" s="495"/>
      <c r="Z506" s="243">
        <f>BD.PD7[[#This Row],[Av.P1 '[%']]]*BD.PD7[[#This Row],[Ppto. Orden Interna '[DOP']]]</f>
        <v>0</v>
      </c>
      <c r="AA506" s="249"/>
      <c r="AB506" s="249"/>
      <c r="AC506" s="243">
        <f>BD.PD7[[#This Row],[Av.P2 '[%']]]*BD.PD7[[#This Row],[Ppto. Orden Interna '[DOP']]]</f>
        <v>0</v>
      </c>
      <c r="AD506" s="249"/>
      <c r="AE506" s="249"/>
      <c r="AF506" s="243">
        <f>BD.PD7[[#This Row],[Av.P3 '[%']]]*BD.PD7[[#This Row],[Ppto. Orden Interna '[DOP']]]</f>
        <v>0</v>
      </c>
      <c r="AG506" s="545"/>
      <c r="AH506" s="545"/>
      <c r="AI506" s="243">
        <f>BD.PD7[[#This Row],[Av.P2 '[%']]]*BD.PD7[[#This Row],[Ppto. Orden Interna '[DOP']]]</f>
        <v>0</v>
      </c>
      <c r="AJ506" s="545"/>
      <c r="AK506" s="545"/>
      <c r="AL506" s="542">
        <f>BD.PD7[[#This Row],[Av.P2 '[%']]]*BD.PD7[[#This Row],[Ppto. Orden Interna '[DOP']]]</f>
        <v>0</v>
      </c>
      <c r="AM506" s="584">
        <v>0</v>
      </c>
      <c r="AN506" s="308" t="s">
        <v>244</v>
      </c>
      <c r="AO506" s="308" t="s">
        <v>245</v>
      </c>
      <c r="AP506" s="308" t="s">
        <v>246</v>
      </c>
      <c r="AQ506" s="308" t="s">
        <v>247</v>
      </c>
      <c r="AR506" s="308">
        <v>594</v>
      </c>
      <c r="AS506" s="308" t="s">
        <v>248</v>
      </c>
      <c r="AT506" s="249" t="s">
        <v>1356</v>
      </c>
      <c r="AU506" s="249" t="s">
        <v>47</v>
      </c>
    </row>
    <row r="507" spans="1:47" hidden="1" x14ac:dyDescent="0.3">
      <c r="A507" s="174">
        <v>2.04</v>
      </c>
      <c r="B507" s="231" t="s">
        <v>243</v>
      </c>
      <c r="C507" s="232" t="str">
        <f>VLOOKUP(BD.PD7[[#This Row],[Pos]],PPto[],3,FALSE)</f>
        <v>2.04 Edificación - Tragaluces "Skylights"</v>
      </c>
      <c r="D507" s="233" t="s">
        <v>243</v>
      </c>
      <c r="E507" s="305">
        <f>IF(BD.PD7[[#This Row],[.]]="*",VLOOKUP(BD.PD7[[#This Row],[Pos]],Presupuesto!A:H,7,FALSE),"")</f>
        <v>0</v>
      </c>
      <c r="F507" s="234"/>
      <c r="G507" s="174"/>
      <c r="H507" s="174"/>
      <c r="I507" s="174"/>
      <c r="J507" s="174">
        <v>1</v>
      </c>
      <c r="K507" s="174" t="s">
        <v>117</v>
      </c>
      <c r="L507" s="383">
        <f>IF(BD.PD7[[#This Row],[Mon]]="DOP",1,HLOOKUP(BD.PD7[[#This Row],[Mon]],$K$1:$L$2,2,FALSE))</f>
        <v>65</v>
      </c>
      <c r="M507" s="541">
        <v>0</v>
      </c>
      <c r="N507" s="243">
        <f>BD.PD7[[#This Row],[Cant.]]*BD.PD7[[#This Row],[ Tasa ]]*BD.PD7[[#This Row],[ Precio Und.]]</f>
        <v>0</v>
      </c>
      <c r="O507" s="174">
        <v>0</v>
      </c>
      <c r="P507" s="243">
        <f>IF(BD.PD7[[#This Row],[Liquid. '[%']]]&lt;&gt;0,(BD.PD7[[#This Row],[Valor Neto '[DOP']]]*BD.PD7[[#This Row],[Liquid. '[%']]])+BD.PD7[[#This Row],[Valor Neto '[DOP']]],BD.PD7[[#This Row],[Valor Neto '[DOP']]])</f>
        <v>0</v>
      </c>
      <c r="Q507" s="243">
        <f>BD.PD7[[#This Row],[Ppto. Orden Interna '[DOP']]]/HLOOKUP("USD",$K$1:$L$2,2,FALSE)</f>
        <v>0</v>
      </c>
      <c r="R507" s="543"/>
      <c r="S507" s="544"/>
      <c r="T507" s="544"/>
      <c r="U507" s="544" t="s">
        <v>249</v>
      </c>
      <c r="V507" s="544">
        <v>801667</v>
      </c>
      <c r="W507" s="494"/>
      <c r="X507" s="495"/>
      <c r="Y507" s="495"/>
      <c r="Z507" s="243">
        <f>BD.PD7[[#This Row],[Av.P1 '[%']]]*BD.PD7[[#This Row],[Ppto. Orden Interna '[DOP']]]</f>
        <v>0</v>
      </c>
      <c r="AA507" s="249"/>
      <c r="AB507" s="249"/>
      <c r="AC507" s="243">
        <f>BD.PD7[[#This Row],[Av.P2 '[%']]]*BD.PD7[[#This Row],[Ppto. Orden Interna '[DOP']]]</f>
        <v>0</v>
      </c>
      <c r="AD507" s="249"/>
      <c r="AE507" s="249"/>
      <c r="AF507" s="243">
        <f>BD.PD7[[#This Row],[Av.P3 '[%']]]*BD.PD7[[#This Row],[Ppto. Orden Interna '[DOP']]]</f>
        <v>0</v>
      </c>
      <c r="AG507" s="545"/>
      <c r="AH507" s="545"/>
      <c r="AI507" s="243">
        <f>BD.PD7[[#This Row],[Av.P2 '[%']]]*BD.PD7[[#This Row],[Ppto. Orden Interna '[DOP']]]</f>
        <v>0</v>
      </c>
      <c r="AJ507" s="545"/>
      <c r="AK507" s="545"/>
      <c r="AL507" s="542">
        <f>BD.PD7[[#This Row],[Av.P2 '[%']]]*BD.PD7[[#This Row],[Ppto. Orden Interna '[DOP']]]</f>
        <v>0</v>
      </c>
      <c r="AM507" s="584">
        <v>0</v>
      </c>
      <c r="AN507" s="308" t="s">
        <v>244</v>
      </c>
      <c r="AO507" s="308" t="s">
        <v>245</v>
      </c>
      <c r="AP507" s="308" t="s">
        <v>246</v>
      </c>
      <c r="AQ507" s="308" t="s">
        <v>247</v>
      </c>
      <c r="AR507" s="308">
        <v>594</v>
      </c>
      <c r="AS507" s="308" t="s">
        <v>248</v>
      </c>
      <c r="AT507" s="249" t="s">
        <v>1356</v>
      </c>
      <c r="AU507" s="249" t="s">
        <v>47</v>
      </c>
    </row>
    <row r="508" spans="1:47" hidden="1" x14ac:dyDescent="0.3">
      <c r="A508" s="174">
        <v>2.0499999999999998</v>
      </c>
      <c r="B508" s="231" t="s">
        <v>243</v>
      </c>
      <c r="C508" s="232" t="str">
        <f>VLOOKUP(BD.PD7[[#This Row],[Pos]],PPto[],3,FALSE)</f>
        <v>2.05 Instalaciones Sanitarias</v>
      </c>
      <c r="D508" s="233" t="s">
        <v>243</v>
      </c>
      <c r="E508" s="305">
        <f>IF(BD.PD7[[#This Row],[.]]="*",VLOOKUP(BD.PD7[[#This Row],[Pos]],Presupuesto!A:H,7,FALSE),"")</f>
        <v>25100</v>
      </c>
      <c r="F508" s="234"/>
      <c r="G508" s="174"/>
      <c r="H508" s="174"/>
      <c r="I508" s="174"/>
      <c r="J508" s="174">
        <v>1</v>
      </c>
      <c r="K508" s="174" t="s">
        <v>117</v>
      </c>
      <c r="L508" s="383">
        <f>IF(BD.PD7[[#This Row],[Mon]]="DOP",1,HLOOKUP(BD.PD7[[#This Row],[Mon]],$K$1:$L$2,2,FALSE))</f>
        <v>65</v>
      </c>
      <c r="M508" s="541">
        <v>0</v>
      </c>
      <c r="N508" s="243">
        <f>BD.PD7[[#This Row],[Cant.]]*BD.PD7[[#This Row],[ Tasa ]]*BD.PD7[[#This Row],[ Precio Und.]]</f>
        <v>0</v>
      </c>
      <c r="O508" s="174">
        <v>0</v>
      </c>
      <c r="P508" s="243">
        <f>IF(BD.PD7[[#This Row],[Liquid. '[%']]]&lt;&gt;0,(BD.PD7[[#This Row],[Valor Neto '[DOP']]]*BD.PD7[[#This Row],[Liquid. '[%']]])+BD.PD7[[#This Row],[Valor Neto '[DOP']]],BD.PD7[[#This Row],[Valor Neto '[DOP']]])</f>
        <v>0</v>
      </c>
      <c r="Q508" s="243">
        <f>BD.PD7[[#This Row],[Ppto. Orden Interna '[DOP']]]/HLOOKUP("USD",$K$1:$L$2,2,FALSE)</f>
        <v>0</v>
      </c>
      <c r="R508" s="543"/>
      <c r="S508" s="544"/>
      <c r="T508" s="544"/>
      <c r="U508" s="544" t="s">
        <v>249</v>
      </c>
      <c r="V508" s="544">
        <v>801667</v>
      </c>
      <c r="W508" s="494"/>
      <c r="X508" s="495"/>
      <c r="Y508" s="495"/>
      <c r="Z508" s="243">
        <f>BD.PD7[[#This Row],[Av.P1 '[%']]]*BD.PD7[[#This Row],[Ppto. Orden Interna '[DOP']]]</f>
        <v>0</v>
      </c>
      <c r="AA508" s="249"/>
      <c r="AB508" s="249"/>
      <c r="AC508" s="243">
        <f>BD.PD7[[#This Row],[Av.P2 '[%']]]*BD.PD7[[#This Row],[Ppto. Orden Interna '[DOP']]]</f>
        <v>0</v>
      </c>
      <c r="AD508" s="249"/>
      <c r="AE508" s="249"/>
      <c r="AF508" s="243">
        <f>BD.PD7[[#This Row],[Av.P3 '[%']]]*BD.PD7[[#This Row],[Ppto. Orden Interna '[DOP']]]</f>
        <v>0</v>
      </c>
      <c r="AG508" s="545"/>
      <c r="AH508" s="545"/>
      <c r="AI508" s="243">
        <f>BD.PD7[[#This Row],[Av.P2 '[%']]]*BD.PD7[[#This Row],[Ppto. Orden Interna '[DOP']]]</f>
        <v>0</v>
      </c>
      <c r="AJ508" s="545"/>
      <c r="AK508" s="545"/>
      <c r="AL508" s="542">
        <f>BD.PD7[[#This Row],[Av.P2 '[%']]]*BD.PD7[[#This Row],[Ppto. Orden Interna '[DOP']]]</f>
        <v>0</v>
      </c>
      <c r="AM508" s="584">
        <v>0</v>
      </c>
      <c r="AN508" s="308" t="s">
        <v>244</v>
      </c>
      <c r="AO508" s="308" t="s">
        <v>245</v>
      </c>
      <c r="AP508" s="308" t="s">
        <v>246</v>
      </c>
      <c r="AQ508" s="308" t="s">
        <v>247</v>
      </c>
      <c r="AR508" s="308">
        <v>594</v>
      </c>
      <c r="AS508" s="308" t="s">
        <v>248</v>
      </c>
      <c r="AT508" s="249" t="s">
        <v>1356</v>
      </c>
      <c r="AU508" s="249" t="s">
        <v>47</v>
      </c>
    </row>
    <row r="509" spans="1:47" hidden="1" x14ac:dyDescent="0.3">
      <c r="A509" s="174">
        <v>2.0499999999999998</v>
      </c>
      <c r="B509" s="231"/>
      <c r="C509" s="232" t="str">
        <f>VLOOKUP(BD.PD7[[#This Row],[Pos]],PPto[],3,FALSE)</f>
        <v>2.05 Instalaciones Sanitarias</v>
      </c>
      <c r="D509" s="233" t="s">
        <v>23</v>
      </c>
      <c r="E509" s="305" t="str">
        <f>IF(BD.PD7[[#This Row],[.]]="*",VLOOKUP(BD.PD7[[#This Row],[Pos]],Presupuesto!A:H,7,FALSE),"")</f>
        <v/>
      </c>
      <c r="F509" s="234" t="s">
        <v>256</v>
      </c>
      <c r="G509" s="174">
        <v>4512567980</v>
      </c>
      <c r="H509" s="174"/>
      <c r="I509" s="174" t="s">
        <v>1290</v>
      </c>
      <c r="J509" s="174">
        <v>1</v>
      </c>
      <c r="K509" s="174" t="s">
        <v>260</v>
      </c>
      <c r="L509" s="383">
        <f>IF(BD.PD7[[#This Row],[Mon]]="DOP",1,HLOOKUP(BD.PD7[[#This Row],[Mon]],$K$1:$L$2,2,FALSE))</f>
        <v>1</v>
      </c>
      <c r="M509" s="541">
        <v>945223.71</v>
      </c>
      <c r="N509" s="243">
        <f>BD.PD7[[#This Row],[Cant.]]*BD.PD7[[#This Row],[ Tasa ]]*BD.PD7[[#This Row],[ Precio Und.]]</f>
        <v>945223.71</v>
      </c>
      <c r="O509" s="174">
        <v>0</v>
      </c>
      <c r="P509" s="243">
        <f>IF(BD.PD7[[#This Row],[Liquid. '[%']]]&lt;&gt;0,(BD.PD7[[#This Row],[Valor Neto '[DOP']]]*BD.PD7[[#This Row],[Liquid. '[%']]])+BD.PD7[[#This Row],[Valor Neto '[DOP']]],BD.PD7[[#This Row],[Valor Neto '[DOP']]])</f>
        <v>945223.71</v>
      </c>
      <c r="Q509" s="243">
        <f>BD.PD7[[#This Row],[Ppto. Orden Interna '[DOP']]]/HLOOKUP("USD",$K$1:$L$2,2,FALSE)</f>
        <v>14541.903230769231</v>
      </c>
      <c r="R509" s="543" t="s">
        <v>1034</v>
      </c>
      <c r="S509" s="544"/>
      <c r="T509" s="544"/>
      <c r="U509" s="544" t="s">
        <v>249</v>
      </c>
      <c r="V509" s="544">
        <v>801667</v>
      </c>
      <c r="W509" s="494" t="s">
        <v>1034</v>
      </c>
      <c r="X509" s="495">
        <v>7</v>
      </c>
      <c r="Y509" s="495">
        <v>0.5</v>
      </c>
      <c r="Z509" s="243">
        <f>BD.PD7[[#This Row],[Av.P1 '[%']]]*BD.PD7[[#This Row],[Ppto. Orden Interna '[DOP']]]</f>
        <v>472611.85499999998</v>
      </c>
      <c r="AA509" s="249">
        <v>16</v>
      </c>
      <c r="AB509" s="249">
        <v>0.5</v>
      </c>
      <c r="AC509" s="243">
        <f>BD.PD7[[#This Row],[Av.P2 '[%']]]*BD.PD7[[#This Row],[Ppto. Orden Interna '[DOP']]]</f>
        <v>472611.85499999998</v>
      </c>
      <c r="AD509" s="249"/>
      <c r="AE509" s="249"/>
      <c r="AF509" s="243">
        <f>BD.PD7[[#This Row],[Av.P3 '[%']]]*BD.PD7[[#This Row],[Ppto. Orden Interna '[DOP']]]</f>
        <v>0</v>
      </c>
      <c r="AG509" s="545"/>
      <c r="AH509" s="545"/>
      <c r="AI509" s="243">
        <f>BD.PD7[[#This Row],[Av.P2 '[%']]]*BD.PD7[[#This Row],[Ppto. Orden Interna '[DOP']]]</f>
        <v>472611.85499999998</v>
      </c>
      <c r="AJ509" s="545"/>
      <c r="AK509" s="545"/>
      <c r="AL509" s="542">
        <f>BD.PD7[[#This Row],[Av.P2 '[%']]]*BD.PD7[[#This Row],[Ppto. Orden Interna '[DOP']]]</f>
        <v>472611.85499999998</v>
      </c>
      <c r="AM509" s="584">
        <v>945223.71</v>
      </c>
      <c r="AN509" s="308" t="s">
        <v>244</v>
      </c>
      <c r="AO509" s="308" t="s">
        <v>245</v>
      </c>
      <c r="AP509" s="308" t="s">
        <v>246</v>
      </c>
      <c r="AQ509" s="308" t="s">
        <v>247</v>
      </c>
      <c r="AR509" s="308">
        <v>594</v>
      </c>
      <c r="AS509" s="308" t="s">
        <v>258</v>
      </c>
      <c r="AT509" s="249" t="s">
        <v>1356</v>
      </c>
      <c r="AU509" s="249" t="s">
        <v>47</v>
      </c>
    </row>
    <row r="510" spans="1:47" hidden="1" x14ac:dyDescent="0.3">
      <c r="A510" s="174">
        <v>2.06</v>
      </c>
      <c r="B510" s="231"/>
      <c r="C510" s="232" t="str">
        <f>VLOOKUP(BD.PD7[[#This Row],[Pos]],PPto[],3,FALSE)</f>
        <v>2.06 Instalación de Gas</v>
      </c>
      <c r="D510" s="233" t="s">
        <v>23</v>
      </c>
      <c r="E510" s="305" t="str">
        <f>IF(BD.PD7[[#This Row],[.]]="*",VLOOKUP(BD.PD7[[#This Row],[Pos]],Presupuesto!A:H,7,FALSE),"")</f>
        <v/>
      </c>
      <c r="F510" s="234" t="s">
        <v>259</v>
      </c>
      <c r="G510" s="174"/>
      <c r="H510" s="174"/>
      <c r="I510" s="174" t="s">
        <v>251</v>
      </c>
      <c r="J510" s="174">
        <v>1</v>
      </c>
      <c r="K510" s="174" t="s">
        <v>260</v>
      </c>
      <c r="L510" s="383">
        <f>IF(BD.PD7[[#This Row],[Mon]]="DOP",1,HLOOKUP(BD.PD7[[#This Row],[Mon]],$K$1:$L$2,2,FALSE))</f>
        <v>1</v>
      </c>
      <c r="M510" s="541">
        <v>550000</v>
      </c>
      <c r="N510" s="243">
        <f>BD.PD7[[#This Row],[Cant.]]*BD.PD7[[#This Row],[ Tasa ]]*BD.PD7[[#This Row],[ Precio Und.]]</f>
        <v>550000</v>
      </c>
      <c r="O510" s="174">
        <v>0.05</v>
      </c>
      <c r="P510" s="243">
        <f>IF(BD.PD7[[#This Row],[Liquid. '[%']]]&lt;&gt;0,(BD.PD7[[#This Row],[Valor Neto '[DOP']]]*BD.PD7[[#This Row],[Liquid. '[%']]])+BD.PD7[[#This Row],[Valor Neto '[DOP']]],BD.PD7[[#This Row],[Valor Neto '[DOP']]])</f>
        <v>577500</v>
      </c>
      <c r="Q510" s="243">
        <f>BD.PD7[[#This Row],[Ppto. Orden Interna '[DOP']]]/HLOOKUP("USD",$K$1:$L$2,2,FALSE)</f>
        <v>8884.6153846153848</v>
      </c>
      <c r="R510" s="543" t="s">
        <v>1291</v>
      </c>
      <c r="S510" s="544"/>
      <c r="T510" s="544"/>
      <c r="U510" s="544" t="s">
        <v>249</v>
      </c>
      <c r="V510" s="544">
        <v>801667</v>
      </c>
      <c r="W510" s="494" t="s">
        <v>261</v>
      </c>
      <c r="X510" s="495">
        <v>14</v>
      </c>
      <c r="Y510" s="495">
        <v>0.5</v>
      </c>
      <c r="Z510" s="243">
        <f>BD.PD7[[#This Row],[Av.P1 '[%']]]*BD.PD7[[#This Row],[Ppto. Orden Interna '[DOP']]]</f>
        <v>288750</v>
      </c>
      <c r="AA510" s="249">
        <v>16</v>
      </c>
      <c r="AB510" s="249">
        <v>0.5</v>
      </c>
      <c r="AC510" s="243">
        <f>BD.PD7[[#This Row],[Av.P2 '[%']]]*BD.PD7[[#This Row],[Ppto. Orden Interna '[DOP']]]</f>
        <v>288750</v>
      </c>
      <c r="AD510" s="249"/>
      <c r="AE510" s="249"/>
      <c r="AF510" s="243">
        <f>BD.PD7[[#This Row],[Av.P3 '[%']]]*BD.PD7[[#This Row],[Ppto. Orden Interna '[DOP']]]</f>
        <v>0</v>
      </c>
      <c r="AG510" s="545"/>
      <c r="AH510" s="545"/>
      <c r="AI510" s="243">
        <f>BD.PD7[[#This Row],[Av.P2 '[%']]]*BD.PD7[[#This Row],[Ppto. Orden Interna '[DOP']]]</f>
        <v>288750</v>
      </c>
      <c r="AJ510" s="545"/>
      <c r="AK510" s="545"/>
      <c r="AL510" s="542">
        <f>BD.PD7[[#This Row],[Av.P2 '[%']]]*BD.PD7[[#This Row],[Ppto. Orden Interna '[DOP']]]</f>
        <v>288750</v>
      </c>
      <c r="AM510" s="584">
        <v>577500</v>
      </c>
      <c r="AN510" s="308" t="s">
        <v>244</v>
      </c>
      <c r="AO510" s="308" t="s">
        <v>245</v>
      </c>
      <c r="AP510" s="308" t="s">
        <v>246</v>
      </c>
      <c r="AQ510" s="308" t="s">
        <v>247</v>
      </c>
      <c r="AR510" s="308">
        <v>594</v>
      </c>
      <c r="AS510" s="308" t="s">
        <v>248</v>
      </c>
      <c r="AT510" s="249" t="s">
        <v>1356</v>
      </c>
      <c r="AU510" s="249" t="s">
        <v>47</v>
      </c>
    </row>
    <row r="511" spans="1:47" hidden="1" x14ac:dyDescent="0.3">
      <c r="A511" s="174">
        <v>2.0699999999999998</v>
      </c>
      <c r="B511" s="231" t="s">
        <v>243</v>
      </c>
      <c r="C511" s="232" t="str">
        <f>VLOOKUP(BD.PD7[[#This Row],[Pos]],PPto[],3,FALSE)</f>
        <v xml:space="preserve">2.07 Sistema Contra Incendios </v>
      </c>
      <c r="D511" s="233" t="s">
        <v>243</v>
      </c>
      <c r="E511" s="305">
        <f>IF(BD.PD7[[#This Row],[.]]="*",VLOOKUP(BD.PD7[[#This Row],[Pos]],Presupuesto!A:H,7,FALSE),"")</f>
        <v>113206.85977619048</v>
      </c>
      <c r="F511" s="234"/>
      <c r="G511" s="174"/>
      <c r="H511" s="174"/>
      <c r="I511" s="174"/>
      <c r="J511" s="174">
        <v>1</v>
      </c>
      <c r="K511" s="174" t="s">
        <v>117</v>
      </c>
      <c r="L511" s="383">
        <f>IF(BD.PD7[[#This Row],[Mon]]="DOP",1,HLOOKUP(BD.PD7[[#This Row],[Mon]],$K$1:$L$2,2,FALSE))</f>
        <v>65</v>
      </c>
      <c r="M511" s="541">
        <v>0</v>
      </c>
      <c r="N511" s="243">
        <f>BD.PD7[[#This Row],[Cant.]]*BD.PD7[[#This Row],[ Tasa ]]*BD.PD7[[#This Row],[ Precio Und.]]</f>
        <v>0</v>
      </c>
      <c r="O511" s="174">
        <v>0</v>
      </c>
      <c r="P511" s="243">
        <f>IF(BD.PD7[[#This Row],[Liquid. '[%']]]&lt;&gt;0,(BD.PD7[[#This Row],[Valor Neto '[DOP']]]*BD.PD7[[#This Row],[Liquid. '[%']]])+BD.PD7[[#This Row],[Valor Neto '[DOP']]],BD.PD7[[#This Row],[Valor Neto '[DOP']]])</f>
        <v>0</v>
      </c>
      <c r="Q511" s="243">
        <f>BD.PD7[[#This Row],[Ppto. Orden Interna '[DOP']]]/HLOOKUP("USD",$K$1:$L$2,2,FALSE)</f>
        <v>0</v>
      </c>
      <c r="R511" s="543"/>
      <c r="S511" s="544"/>
      <c r="T511" s="544"/>
      <c r="U511" s="544" t="s">
        <v>249</v>
      </c>
      <c r="V511" s="544">
        <v>801667</v>
      </c>
      <c r="W511" s="494"/>
      <c r="X511" s="495"/>
      <c r="Y511" s="495"/>
      <c r="Z511" s="243">
        <f>BD.PD7[[#This Row],[Av.P1 '[%']]]*BD.PD7[[#This Row],[Ppto. Orden Interna '[DOP']]]</f>
        <v>0</v>
      </c>
      <c r="AA511" s="249"/>
      <c r="AB511" s="249"/>
      <c r="AC511" s="243">
        <f>BD.PD7[[#This Row],[Av.P2 '[%']]]*BD.PD7[[#This Row],[Ppto. Orden Interna '[DOP']]]</f>
        <v>0</v>
      </c>
      <c r="AD511" s="249"/>
      <c r="AE511" s="249"/>
      <c r="AF511" s="243">
        <f>BD.PD7[[#This Row],[Av.P3 '[%']]]*BD.PD7[[#This Row],[Ppto. Orden Interna '[DOP']]]</f>
        <v>0</v>
      </c>
      <c r="AG511" s="545"/>
      <c r="AH511" s="545"/>
      <c r="AI511" s="243">
        <f>BD.PD7[[#This Row],[Av.P2 '[%']]]*BD.PD7[[#This Row],[Ppto. Orden Interna '[DOP']]]</f>
        <v>0</v>
      </c>
      <c r="AJ511" s="545"/>
      <c r="AK511" s="545"/>
      <c r="AL511" s="542">
        <f>BD.PD7[[#This Row],[Av.P2 '[%']]]*BD.PD7[[#This Row],[Ppto. Orden Interna '[DOP']]]</f>
        <v>0</v>
      </c>
      <c r="AM511" s="584">
        <v>0</v>
      </c>
      <c r="AN511" s="308" t="s">
        <v>244</v>
      </c>
      <c r="AO511" s="308" t="s">
        <v>245</v>
      </c>
      <c r="AP511" s="308" t="s">
        <v>246</v>
      </c>
      <c r="AQ511" s="308" t="s">
        <v>247</v>
      </c>
      <c r="AR511" s="308">
        <v>594</v>
      </c>
      <c r="AS511" s="308" t="s">
        <v>248</v>
      </c>
      <c r="AT511" s="249" t="s">
        <v>1356</v>
      </c>
      <c r="AU511" s="249" t="s">
        <v>47</v>
      </c>
    </row>
    <row r="512" spans="1:47" hidden="1" x14ac:dyDescent="0.3">
      <c r="A512" s="174">
        <v>2.0699999999999998</v>
      </c>
      <c r="B512" s="231"/>
      <c r="C512" s="232" t="str">
        <f>VLOOKUP(BD.PD7[[#This Row],[Pos]],PPto[],3,FALSE)</f>
        <v xml:space="preserve">2.07 Sistema Contra Incendios </v>
      </c>
      <c r="D512" s="233" t="s">
        <v>23</v>
      </c>
      <c r="E512" s="305" t="str">
        <f>IF(BD.PD7[[#This Row],[.]]="*",VLOOKUP(BD.PD7[[#This Row],[Pos]],Presupuesto!A:H,7,FALSE),"")</f>
        <v/>
      </c>
      <c r="F512" s="234" t="s">
        <v>262</v>
      </c>
      <c r="G512" s="174"/>
      <c r="H512" s="174"/>
      <c r="I512" s="174" t="s">
        <v>1292</v>
      </c>
      <c r="J512" s="174">
        <v>4</v>
      </c>
      <c r="K512" s="174" t="s">
        <v>260</v>
      </c>
      <c r="L512" s="383">
        <f>IF(BD.PD7[[#This Row],[Mon]]="DOP",1,HLOOKUP(BD.PD7[[#This Row],[Mon]],$K$1:$L$2,2,FALSE))</f>
        <v>1</v>
      </c>
      <c r="M512" s="541">
        <v>2364</v>
      </c>
      <c r="N512" s="243">
        <f>BD.PD7[[#This Row],[Cant.]]*BD.PD7[[#This Row],[ Tasa ]]*BD.PD7[[#This Row],[ Precio Und.]]</f>
        <v>9456</v>
      </c>
      <c r="O512" s="174">
        <v>0.01</v>
      </c>
      <c r="P512" s="243">
        <f>IF(BD.PD7[[#This Row],[Liquid. '[%']]]&lt;&gt;0,(BD.PD7[[#This Row],[Valor Neto '[DOP']]]*BD.PD7[[#This Row],[Liquid. '[%']]])+BD.PD7[[#This Row],[Valor Neto '[DOP']]],BD.PD7[[#This Row],[Valor Neto '[DOP']]])</f>
        <v>9550.56</v>
      </c>
      <c r="Q512" s="243">
        <f>BD.PD7[[#This Row],[Ppto. Orden Interna '[DOP']]]/HLOOKUP("USD",$K$1:$L$2,2,FALSE)</f>
        <v>146.93169230769229</v>
      </c>
      <c r="R512" s="543" t="s">
        <v>263</v>
      </c>
      <c r="S512" s="544"/>
      <c r="T512" s="544"/>
      <c r="U512" s="544" t="s">
        <v>249</v>
      </c>
      <c r="V512" s="544">
        <v>801667</v>
      </c>
      <c r="W512" s="494" t="s">
        <v>1293</v>
      </c>
      <c r="X512" s="495">
        <v>16</v>
      </c>
      <c r="Y512" s="495">
        <v>1</v>
      </c>
      <c r="Z512" s="243">
        <f>BD.PD7[[#This Row],[Av.P1 '[%']]]*BD.PD7[[#This Row],[Ppto. Orden Interna '[DOP']]]</f>
        <v>9550.56</v>
      </c>
      <c r="AA512" s="249"/>
      <c r="AB512" s="249"/>
      <c r="AC512" s="243">
        <f>BD.PD7[[#This Row],[Av.P2 '[%']]]*BD.PD7[[#This Row],[Ppto. Orden Interna '[DOP']]]</f>
        <v>0</v>
      </c>
      <c r="AD512" s="249"/>
      <c r="AE512" s="249"/>
      <c r="AF512" s="243">
        <f>BD.PD7[[#This Row],[Av.P3 '[%']]]*BD.PD7[[#This Row],[Ppto. Orden Interna '[DOP']]]</f>
        <v>0</v>
      </c>
      <c r="AG512" s="545"/>
      <c r="AH512" s="545"/>
      <c r="AI512" s="243">
        <f>BD.PD7[[#This Row],[Av.P2 '[%']]]*BD.PD7[[#This Row],[Ppto. Orden Interna '[DOP']]]</f>
        <v>0</v>
      </c>
      <c r="AJ512" s="545"/>
      <c r="AK512" s="545"/>
      <c r="AL512" s="542">
        <f>BD.PD7[[#This Row],[Av.P2 '[%']]]*BD.PD7[[#This Row],[Ppto. Orden Interna '[DOP']]]</f>
        <v>0</v>
      </c>
      <c r="AM512" s="584">
        <v>9550.56</v>
      </c>
      <c r="AN512" s="308" t="s">
        <v>244</v>
      </c>
      <c r="AO512" s="308" t="s">
        <v>245</v>
      </c>
      <c r="AP512" s="308" t="s">
        <v>246</v>
      </c>
      <c r="AQ512" s="308" t="s">
        <v>247</v>
      </c>
      <c r="AR512" s="308">
        <v>594</v>
      </c>
      <c r="AS512" s="308" t="s">
        <v>248</v>
      </c>
      <c r="AT512" s="249" t="s">
        <v>1356</v>
      </c>
      <c r="AU512" s="249" t="s">
        <v>47</v>
      </c>
    </row>
    <row r="513" spans="1:47" hidden="1" x14ac:dyDescent="0.3">
      <c r="A513" s="174">
        <v>2.0699999999999998</v>
      </c>
      <c r="B513" s="231"/>
      <c r="C513" s="232" t="str">
        <f>VLOOKUP(BD.PD7[[#This Row],[Pos]],PPto[],3,FALSE)</f>
        <v xml:space="preserve">2.07 Sistema Contra Incendios </v>
      </c>
      <c r="D513" s="233" t="s">
        <v>23</v>
      </c>
      <c r="E513" s="305" t="str">
        <f>IF(BD.PD7[[#This Row],[.]]="*",VLOOKUP(BD.PD7[[#This Row],[Pos]],Presupuesto!A:H,7,FALSE),"")</f>
        <v/>
      </c>
      <c r="F513" s="234" t="s">
        <v>264</v>
      </c>
      <c r="G513" s="174"/>
      <c r="H513" s="174"/>
      <c r="I513" s="174" t="s">
        <v>1292</v>
      </c>
      <c r="J513" s="174">
        <v>4</v>
      </c>
      <c r="K513" s="174" t="s">
        <v>260</v>
      </c>
      <c r="L513" s="383">
        <f>IF(BD.PD7[[#This Row],[Mon]]="DOP",1,HLOOKUP(BD.PD7[[#This Row],[Mon]],$K$1:$L$2,2,FALSE))</f>
        <v>1</v>
      </c>
      <c r="M513" s="541">
        <v>37764.9</v>
      </c>
      <c r="N513" s="243">
        <f>BD.PD7[[#This Row],[Cant.]]*BD.PD7[[#This Row],[ Tasa ]]*BD.PD7[[#This Row],[ Precio Und.]]</f>
        <v>151059.6</v>
      </c>
      <c r="O513" s="174">
        <v>0.01</v>
      </c>
      <c r="P513" s="243">
        <f>IF(BD.PD7[[#This Row],[Liquid. '[%']]]&lt;&gt;0,(BD.PD7[[#This Row],[Valor Neto '[DOP']]]*BD.PD7[[#This Row],[Liquid. '[%']]])+BD.PD7[[#This Row],[Valor Neto '[DOP']]],BD.PD7[[#This Row],[Valor Neto '[DOP']]])</f>
        <v>152570.196</v>
      </c>
      <c r="Q513" s="243">
        <f>BD.PD7[[#This Row],[Ppto. Orden Interna '[DOP']]]/HLOOKUP("USD",$K$1:$L$2,2,FALSE)</f>
        <v>2347.2337846153846</v>
      </c>
      <c r="R513" s="543" t="s">
        <v>263</v>
      </c>
      <c r="S513" s="544"/>
      <c r="T513" s="544"/>
      <c r="U513" s="544" t="s">
        <v>249</v>
      </c>
      <c r="V513" s="544">
        <v>801667</v>
      </c>
      <c r="W513" s="494" t="s">
        <v>1293</v>
      </c>
      <c r="X513" s="495">
        <v>16</v>
      </c>
      <c r="Y513" s="495">
        <v>1</v>
      </c>
      <c r="Z513" s="243">
        <f>BD.PD7[[#This Row],[Av.P1 '[%']]]*BD.PD7[[#This Row],[Ppto. Orden Interna '[DOP']]]</f>
        <v>152570.196</v>
      </c>
      <c r="AA513" s="249"/>
      <c r="AB513" s="249"/>
      <c r="AC513" s="243">
        <f>BD.PD7[[#This Row],[Av.P2 '[%']]]*BD.PD7[[#This Row],[Ppto. Orden Interna '[DOP']]]</f>
        <v>0</v>
      </c>
      <c r="AD513" s="249"/>
      <c r="AE513" s="249"/>
      <c r="AF513" s="243">
        <f>BD.PD7[[#This Row],[Av.P3 '[%']]]*BD.PD7[[#This Row],[Ppto. Orden Interna '[DOP']]]</f>
        <v>0</v>
      </c>
      <c r="AG513" s="545"/>
      <c r="AH513" s="545"/>
      <c r="AI513" s="243">
        <f>BD.PD7[[#This Row],[Av.P2 '[%']]]*BD.PD7[[#This Row],[Ppto. Orden Interna '[DOP']]]</f>
        <v>0</v>
      </c>
      <c r="AJ513" s="545"/>
      <c r="AK513" s="545"/>
      <c r="AL513" s="542">
        <f>BD.PD7[[#This Row],[Av.P2 '[%']]]*BD.PD7[[#This Row],[Ppto. Orden Interna '[DOP']]]</f>
        <v>0</v>
      </c>
      <c r="AM513" s="584">
        <v>152570.196</v>
      </c>
      <c r="AN513" s="308" t="s">
        <v>244</v>
      </c>
      <c r="AO513" s="308" t="s">
        <v>245</v>
      </c>
      <c r="AP513" s="308" t="s">
        <v>246</v>
      </c>
      <c r="AQ513" s="308" t="s">
        <v>247</v>
      </c>
      <c r="AR513" s="308">
        <v>594</v>
      </c>
      <c r="AS513" s="308" t="s">
        <v>248</v>
      </c>
      <c r="AT513" s="249" t="s">
        <v>1356</v>
      </c>
      <c r="AU513" s="249" t="s">
        <v>47</v>
      </c>
    </row>
    <row r="514" spans="1:47" hidden="1" x14ac:dyDescent="0.3">
      <c r="A514" s="174">
        <v>2.0699999999999998</v>
      </c>
      <c r="B514" s="231"/>
      <c r="C514" s="232" t="str">
        <f>VLOOKUP(BD.PD7[[#This Row],[Pos]],PPto[],3,FALSE)</f>
        <v xml:space="preserve">2.07 Sistema Contra Incendios </v>
      </c>
      <c r="D514" s="233" t="s">
        <v>23</v>
      </c>
      <c r="E514" s="305" t="str">
        <f>IF(BD.PD7[[#This Row],[.]]="*",VLOOKUP(BD.PD7[[#This Row],[Pos]],Presupuesto!A:H,7,FALSE),"")</f>
        <v/>
      </c>
      <c r="F514" s="234" t="s">
        <v>265</v>
      </c>
      <c r="G514" s="174"/>
      <c r="H514" s="174"/>
      <c r="I514" s="174" t="s">
        <v>1292</v>
      </c>
      <c r="J514" s="174">
        <v>11</v>
      </c>
      <c r="K514" s="174" t="s">
        <v>260</v>
      </c>
      <c r="L514" s="383">
        <f>IF(BD.PD7[[#This Row],[Mon]]="DOP",1,HLOOKUP(BD.PD7[[#This Row],[Mon]],$K$1:$L$2,2,FALSE))</f>
        <v>1</v>
      </c>
      <c r="M514" s="541">
        <v>5732.7</v>
      </c>
      <c r="N514" s="243">
        <f>BD.PD7[[#This Row],[Cant.]]*BD.PD7[[#This Row],[ Tasa ]]*BD.PD7[[#This Row],[ Precio Und.]]</f>
        <v>63059.7</v>
      </c>
      <c r="O514" s="174">
        <v>0.01</v>
      </c>
      <c r="P514" s="243">
        <f>IF(BD.PD7[[#This Row],[Liquid. '[%']]]&lt;&gt;0,(BD.PD7[[#This Row],[Valor Neto '[DOP']]]*BD.PD7[[#This Row],[Liquid. '[%']]])+BD.PD7[[#This Row],[Valor Neto '[DOP']]],BD.PD7[[#This Row],[Valor Neto '[DOP']]])</f>
        <v>63690.296999999999</v>
      </c>
      <c r="Q514" s="243">
        <f>BD.PD7[[#This Row],[Ppto. Orden Interna '[DOP']]]/HLOOKUP("USD",$K$1:$L$2,2,FALSE)</f>
        <v>979.85072307692303</v>
      </c>
      <c r="R514" s="543" t="s">
        <v>263</v>
      </c>
      <c r="S514" s="544"/>
      <c r="T514" s="544"/>
      <c r="U514" s="544" t="s">
        <v>249</v>
      </c>
      <c r="V514" s="544">
        <v>801667</v>
      </c>
      <c r="W514" s="494" t="s">
        <v>1293</v>
      </c>
      <c r="X514" s="495">
        <v>16</v>
      </c>
      <c r="Y514" s="495">
        <v>1</v>
      </c>
      <c r="Z514" s="243">
        <f>BD.PD7[[#This Row],[Av.P1 '[%']]]*BD.PD7[[#This Row],[Ppto. Orden Interna '[DOP']]]</f>
        <v>63690.296999999999</v>
      </c>
      <c r="AA514" s="249"/>
      <c r="AB514" s="249"/>
      <c r="AC514" s="243">
        <f>BD.PD7[[#This Row],[Av.P2 '[%']]]*BD.PD7[[#This Row],[Ppto. Orden Interna '[DOP']]]</f>
        <v>0</v>
      </c>
      <c r="AD514" s="249"/>
      <c r="AE514" s="249"/>
      <c r="AF514" s="243">
        <f>BD.PD7[[#This Row],[Av.P3 '[%']]]*BD.PD7[[#This Row],[Ppto. Orden Interna '[DOP']]]</f>
        <v>0</v>
      </c>
      <c r="AG514" s="545"/>
      <c r="AH514" s="545"/>
      <c r="AI514" s="243">
        <f>BD.PD7[[#This Row],[Av.P2 '[%']]]*BD.PD7[[#This Row],[Ppto. Orden Interna '[DOP']]]</f>
        <v>0</v>
      </c>
      <c r="AJ514" s="545"/>
      <c r="AK514" s="545"/>
      <c r="AL514" s="542">
        <f>BD.PD7[[#This Row],[Av.P2 '[%']]]*BD.PD7[[#This Row],[Ppto. Orden Interna '[DOP']]]</f>
        <v>0</v>
      </c>
      <c r="AM514" s="584">
        <v>63690.296999999999</v>
      </c>
      <c r="AN514" s="308" t="s">
        <v>244</v>
      </c>
      <c r="AO514" s="308" t="s">
        <v>245</v>
      </c>
      <c r="AP514" s="308" t="s">
        <v>246</v>
      </c>
      <c r="AQ514" s="308" t="s">
        <v>247</v>
      </c>
      <c r="AR514" s="308">
        <v>594</v>
      </c>
      <c r="AS514" s="308" t="s">
        <v>248</v>
      </c>
      <c r="AT514" s="249" t="s">
        <v>1356</v>
      </c>
      <c r="AU514" s="249" t="s">
        <v>47</v>
      </c>
    </row>
    <row r="515" spans="1:47" hidden="1" x14ac:dyDescent="0.3">
      <c r="A515" s="174">
        <v>2.0699999999999998</v>
      </c>
      <c r="B515" s="231"/>
      <c r="C515" s="232" t="str">
        <f>VLOOKUP(BD.PD7[[#This Row],[Pos]],PPto[],3,FALSE)</f>
        <v xml:space="preserve">2.07 Sistema Contra Incendios </v>
      </c>
      <c r="D515" s="233" t="s">
        <v>23</v>
      </c>
      <c r="E515" s="305" t="str">
        <f>IF(BD.PD7[[#This Row],[.]]="*",VLOOKUP(BD.PD7[[#This Row],[Pos]],Presupuesto!A:H,7,FALSE),"")</f>
        <v/>
      </c>
      <c r="F515" s="234" t="s">
        <v>265</v>
      </c>
      <c r="G515" s="174"/>
      <c r="H515" s="174"/>
      <c r="I515" s="174" t="s">
        <v>1292</v>
      </c>
      <c r="J515" s="174">
        <v>1</v>
      </c>
      <c r="K515" s="174" t="s">
        <v>260</v>
      </c>
      <c r="L515" s="383">
        <f>IF(BD.PD7[[#This Row],[Mon]]="DOP",1,HLOOKUP(BD.PD7[[#This Row],[Mon]],$K$1:$L$2,2,FALSE))</f>
        <v>1</v>
      </c>
      <c r="M515" s="541">
        <v>5850.9</v>
      </c>
      <c r="N515" s="243">
        <f>BD.PD7[[#This Row],[Cant.]]*BD.PD7[[#This Row],[ Tasa ]]*BD.PD7[[#This Row],[ Precio Und.]]</f>
        <v>5850.9</v>
      </c>
      <c r="O515" s="174">
        <v>0.01</v>
      </c>
      <c r="P515" s="243">
        <f>IF(BD.PD7[[#This Row],[Liquid. '[%']]]&lt;&gt;0,(BD.PD7[[#This Row],[Valor Neto '[DOP']]]*BD.PD7[[#This Row],[Liquid. '[%']]])+BD.PD7[[#This Row],[Valor Neto '[DOP']]],BD.PD7[[#This Row],[Valor Neto '[DOP']]])</f>
        <v>5909.4089999999997</v>
      </c>
      <c r="Q515" s="243">
        <f>BD.PD7[[#This Row],[Ppto. Orden Interna '[DOP']]]/HLOOKUP("USD",$K$1:$L$2,2,FALSE)</f>
        <v>90.913984615384607</v>
      </c>
      <c r="R515" s="543" t="s">
        <v>263</v>
      </c>
      <c r="S515" s="544"/>
      <c r="T515" s="544"/>
      <c r="U515" s="544" t="s">
        <v>249</v>
      </c>
      <c r="V515" s="544">
        <v>801667</v>
      </c>
      <c r="W515" s="494" t="s">
        <v>1293</v>
      </c>
      <c r="X515" s="495">
        <v>16</v>
      </c>
      <c r="Y515" s="495">
        <v>1</v>
      </c>
      <c r="Z515" s="243">
        <f>BD.PD7[[#This Row],[Av.P1 '[%']]]*BD.PD7[[#This Row],[Ppto. Orden Interna '[DOP']]]</f>
        <v>5909.4089999999997</v>
      </c>
      <c r="AA515" s="249"/>
      <c r="AB515" s="249"/>
      <c r="AC515" s="243">
        <f>BD.PD7[[#This Row],[Av.P2 '[%']]]*BD.PD7[[#This Row],[Ppto. Orden Interna '[DOP']]]</f>
        <v>0</v>
      </c>
      <c r="AD515" s="249"/>
      <c r="AE515" s="249"/>
      <c r="AF515" s="243">
        <f>BD.PD7[[#This Row],[Av.P3 '[%']]]*BD.PD7[[#This Row],[Ppto. Orden Interna '[DOP']]]</f>
        <v>0</v>
      </c>
      <c r="AG515" s="545"/>
      <c r="AH515" s="545"/>
      <c r="AI515" s="243">
        <f>BD.PD7[[#This Row],[Av.P2 '[%']]]*BD.PD7[[#This Row],[Ppto. Orden Interna '[DOP']]]</f>
        <v>0</v>
      </c>
      <c r="AJ515" s="545"/>
      <c r="AK515" s="545"/>
      <c r="AL515" s="542">
        <f>BD.PD7[[#This Row],[Av.P2 '[%']]]*BD.PD7[[#This Row],[Ppto. Orden Interna '[DOP']]]</f>
        <v>0</v>
      </c>
      <c r="AM515" s="584">
        <v>5909.4089999999997</v>
      </c>
      <c r="AN515" s="308" t="s">
        <v>244</v>
      </c>
      <c r="AO515" s="308" t="s">
        <v>245</v>
      </c>
      <c r="AP515" s="308" t="s">
        <v>246</v>
      </c>
      <c r="AQ515" s="308" t="s">
        <v>247</v>
      </c>
      <c r="AR515" s="308">
        <v>594</v>
      </c>
      <c r="AS515" s="308" t="s">
        <v>248</v>
      </c>
      <c r="AT515" s="249" t="s">
        <v>1356</v>
      </c>
      <c r="AU515" s="249" t="s">
        <v>47</v>
      </c>
    </row>
    <row r="516" spans="1:47" hidden="1" x14ac:dyDescent="0.3">
      <c r="A516" s="174">
        <v>2.0699999999999998</v>
      </c>
      <c r="B516" s="231"/>
      <c r="C516" s="232" t="str">
        <f>VLOOKUP(BD.PD7[[#This Row],[Pos]],PPto[],3,FALSE)</f>
        <v xml:space="preserve">2.07 Sistema Contra Incendios </v>
      </c>
      <c r="D516" s="233" t="s">
        <v>23</v>
      </c>
      <c r="E516" s="305" t="str">
        <f>IF(BD.PD7[[#This Row],[.]]="*",VLOOKUP(BD.PD7[[#This Row],[Pos]],Presupuesto!A:H,7,FALSE),"")</f>
        <v/>
      </c>
      <c r="F516" s="234" t="s">
        <v>266</v>
      </c>
      <c r="G516" s="174"/>
      <c r="H516" s="174"/>
      <c r="I516" s="174" t="s">
        <v>1292</v>
      </c>
      <c r="J516" s="174">
        <v>7</v>
      </c>
      <c r="K516" s="174" t="s">
        <v>260</v>
      </c>
      <c r="L516" s="383">
        <f>IF(BD.PD7[[#This Row],[Mon]]="DOP",1,HLOOKUP(BD.PD7[[#This Row],[Mon]],$K$1:$L$2,2,FALSE))</f>
        <v>1</v>
      </c>
      <c r="M516" s="541">
        <v>10165.199999999999</v>
      </c>
      <c r="N516" s="243">
        <f>BD.PD7[[#This Row],[Cant.]]*BD.PD7[[#This Row],[ Tasa ]]*BD.PD7[[#This Row],[ Precio Und.]]</f>
        <v>71156.399999999994</v>
      </c>
      <c r="O516" s="174">
        <v>0.01</v>
      </c>
      <c r="P516" s="243">
        <f>IF(BD.PD7[[#This Row],[Liquid. '[%']]]&lt;&gt;0,(BD.PD7[[#This Row],[Valor Neto '[DOP']]]*BD.PD7[[#This Row],[Liquid. '[%']]])+BD.PD7[[#This Row],[Valor Neto '[DOP']]],BD.PD7[[#This Row],[Valor Neto '[DOP']]])</f>
        <v>71867.963999999993</v>
      </c>
      <c r="Q516" s="243">
        <f>BD.PD7[[#This Row],[Ppto. Orden Interna '[DOP']]]/HLOOKUP("USD",$K$1:$L$2,2,FALSE)</f>
        <v>1105.6609846153845</v>
      </c>
      <c r="R516" s="543" t="s">
        <v>263</v>
      </c>
      <c r="S516" s="544"/>
      <c r="T516" s="544"/>
      <c r="U516" s="544" t="s">
        <v>249</v>
      </c>
      <c r="V516" s="544">
        <v>801667</v>
      </c>
      <c r="W516" s="494" t="s">
        <v>1293</v>
      </c>
      <c r="X516" s="495">
        <v>16</v>
      </c>
      <c r="Y516" s="495">
        <v>1</v>
      </c>
      <c r="Z516" s="243">
        <f>BD.PD7[[#This Row],[Av.P1 '[%']]]*BD.PD7[[#This Row],[Ppto. Orden Interna '[DOP']]]</f>
        <v>71867.963999999993</v>
      </c>
      <c r="AA516" s="249"/>
      <c r="AB516" s="249"/>
      <c r="AC516" s="243">
        <f>BD.PD7[[#This Row],[Av.P2 '[%']]]*BD.PD7[[#This Row],[Ppto. Orden Interna '[DOP']]]</f>
        <v>0</v>
      </c>
      <c r="AD516" s="249"/>
      <c r="AE516" s="249"/>
      <c r="AF516" s="243">
        <f>BD.PD7[[#This Row],[Av.P3 '[%']]]*BD.PD7[[#This Row],[Ppto. Orden Interna '[DOP']]]</f>
        <v>0</v>
      </c>
      <c r="AG516" s="545"/>
      <c r="AH516" s="545"/>
      <c r="AI516" s="243">
        <f>BD.PD7[[#This Row],[Av.P2 '[%']]]*BD.PD7[[#This Row],[Ppto. Orden Interna '[DOP']]]</f>
        <v>0</v>
      </c>
      <c r="AJ516" s="545"/>
      <c r="AK516" s="545"/>
      <c r="AL516" s="542">
        <f>BD.PD7[[#This Row],[Av.P2 '[%']]]*BD.PD7[[#This Row],[Ppto. Orden Interna '[DOP']]]</f>
        <v>0</v>
      </c>
      <c r="AM516" s="584">
        <v>71867.963999999993</v>
      </c>
      <c r="AN516" s="308" t="s">
        <v>244</v>
      </c>
      <c r="AO516" s="308" t="s">
        <v>245</v>
      </c>
      <c r="AP516" s="308" t="s">
        <v>246</v>
      </c>
      <c r="AQ516" s="308" t="s">
        <v>247</v>
      </c>
      <c r="AR516" s="308">
        <v>594</v>
      </c>
      <c r="AS516" s="308" t="s">
        <v>248</v>
      </c>
      <c r="AT516" s="249" t="s">
        <v>1356</v>
      </c>
      <c r="AU516" s="249" t="s">
        <v>47</v>
      </c>
    </row>
    <row r="517" spans="1:47" hidden="1" x14ac:dyDescent="0.3">
      <c r="A517" s="174">
        <v>2.0699999999999998</v>
      </c>
      <c r="B517" s="231"/>
      <c r="C517" s="232" t="str">
        <f>VLOOKUP(BD.PD7[[#This Row],[Pos]],PPto[],3,FALSE)</f>
        <v xml:space="preserve">2.07 Sistema Contra Incendios </v>
      </c>
      <c r="D517" s="233" t="s">
        <v>23</v>
      </c>
      <c r="E517" s="305" t="str">
        <f>IF(BD.PD7[[#This Row],[.]]="*",VLOOKUP(BD.PD7[[#This Row],[Pos]],Presupuesto!A:H,7,FALSE),"")</f>
        <v/>
      </c>
      <c r="F517" s="234" t="s">
        <v>266</v>
      </c>
      <c r="G517" s="174"/>
      <c r="H517" s="174"/>
      <c r="I517" s="174" t="s">
        <v>1292</v>
      </c>
      <c r="J517" s="174">
        <v>1</v>
      </c>
      <c r="K517" s="174" t="s">
        <v>260</v>
      </c>
      <c r="L517" s="383">
        <f>IF(BD.PD7[[#This Row],[Mon]]="DOP",1,HLOOKUP(BD.PD7[[#This Row],[Mon]],$K$1:$L$2,2,FALSE))</f>
        <v>1</v>
      </c>
      <c r="M517" s="541">
        <v>10401.6</v>
      </c>
      <c r="N517" s="243">
        <f>BD.PD7[[#This Row],[Cant.]]*BD.PD7[[#This Row],[ Tasa ]]*BD.PD7[[#This Row],[ Precio Und.]]</f>
        <v>10401.6</v>
      </c>
      <c r="O517" s="174">
        <v>0.01</v>
      </c>
      <c r="P517" s="243">
        <f>IF(BD.PD7[[#This Row],[Liquid. '[%']]]&lt;&gt;0,(BD.PD7[[#This Row],[Valor Neto '[DOP']]]*BD.PD7[[#This Row],[Liquid. '[%']]])+BD.PD7[[#This Row],[Valor Neto '[DOP']]],BD.PD7[[#This Row],[Valor Neto '[DOP']]])</f>
        <v>10505.616</v>
      </c>
      <c r="Q517" s="243">
        <f>BD.PD7[[#This Row],[Ppto. Orden Interna '[DOP']]]/HLOOKUP("USD",$K$1:$L$2,2,FALSE)</f>
        <v>161.62486153846154</v>
      </c>
      <c r="R517" s="543" t="s">
        <v>263</v>
      </c>
      <c r="S517" s="544"/>
      <c r="T517" s="544"/>
      <c r="U517" s="544" t="s">
        <v>249</v>
      </c>
      <c r="V517" s="544">
        <v>801667</v>
      </c>
      <c r="W517" s="494" t="s">
        <v>1293</v>
      </c>
      <c r="X517" s="495">
        <v>16</v>
      </c>
      <c r="Y517" s="495">
        <v>1</v>
      </c>
      <c r="Z517" s="243">
        <f>BD.PD7[[#This Row],[Av.P1 '[%']]]*BD.PD7[[#This Row],[Ppto. Orden Interna '[DOP']]]</f>
        <v>10505.616</v>
      </c>
      <c r="AA517" s="249"/>
      <c r="AB517" s="249"/>
      <c r="AC517" s="243">
        <f>BD.PD7[[#This Row],[Av.P2 '[%']]]*BD.PD7[[#This Row],[Ppto. Orden Interna '[DOP']]]</f>
        <v>0</v>
      </c>
      <c r="AD517" s="249"/>
      <c r="AE517" s="249"/>
      <c r="AF517" s="243">
        <f>BD.PD7[[#This Row],[Av.P3 '[%']]]*BD.PD7[[#This Row],[Ppto. Orden Interna '[DOP']]]</f>
        <v>0</v>
      </c>
      <c r="AG517" s="545"/>
      <c r="AH517" s="545"/>
      <c r="AI517" s="243">
        <f>BD.PD7[[#This Row],[Av.P2 '[%']]]*BD.PD7[[#This Row],[Ppto. Orden Interna '[DOP']]]</f>
        <v>0</v>
      </c>
      <c r="AJ517" s="545"/>
      <c r="AK517" s="545"/>
      <c r="AL517" s="542">
        <f>BD.PD7[[#This Row],[Av.P2 '[%']]]*BD.PD7[[#This Row],[Ppto. Orden Interna '[DOP']]]</f>
        <v>0</v>
      </c>
      <c r="AM517" s="584">
        <v>10505.616</v>
      </c>
      <c r="AN517" s="308" t="s">
        <v>244</v>
      </c>
      <c r="AO517" s="308" t="s">
        <v>245</v>
      </c>
      <c r="AP517" s="308" t="s">
        <v>246</v>
      </c>
      <c r="AQ517" s="308" t="s">
        <v>247</v>
      </c>
      <c r="AR517" s="308">
        <v>594</v>
      </c>
      <c r="AS517" s="308" t="s">
        <v>248</v>
      </c>
      <c r="AT517" s="249" t="s">
        <v>1356</v>
      </c>
      <c r="AU517" s="249" t="s">
        <v>47</v>
      </c>
    </row>
    <row r="518" spans="1:47" hidden="1" x14ac:dyDescent="0.3">
      <c r="A518" s="174">
        <v>2.0699999999999998</v>
      </c>
      <c r="B518" s="231"/>
      <c r="C518" s="232" t="str">
        <f>VLOOKUP(BD.PD7[[#This Row],[Pos]],PPto[],3,FALSE)</f>
        <v xml:space="preserve">2.07 Sistema Contra Incendios </v>
      </c>
      <c r="D518" s="233" t="s">
        <v>23</v>
      </c>
      <c r="E518" s="305" t="str">
        <f>IF(BD.PD7[[#This Row],[.]]="*",VLOOKUP(BD.PD7[[#This Row],[Pos]],Presupuesto!A:H,7,FALSE),"")</f>
        <v/>
      </c>
      <c r="F518" s="234" t="s">
        <v>267</v>
      </c>
      <c r="G518" s="174"/>
      <c r="H518" s="174"/>
      <c r="I518" s="174" t="s">
        <v>1292</v>
      </c>
      <c r="J518" s="174">
        <v>2</v>
      </c>
      <c r="K518" s="174" t="s">
        <v>260</v>
      </c>
      <c r="L518" s="383">
        <f>IF(BD.PD7[[#This Row],[Mon]]="DOP",1,HLOOKUP(BD.PD7[[#This Row],[Mon]],$K$1:$L$2,2,FALSE))</f>
        <v>1</v>
      </c>
      <c r="M518" s="541">
        <v>15070.5</v>
      </c>
      <c r="N518" s="243">
        <f>BD.PD7[[#This Row],[Cant.]]*BD.PD7[[#This Row],[ Tasa ]]*BD.PD7[[#This Row],[ Precio Und.]]</f>
        <v>30141</v>
      </c>
      <c r="O518" s="174">
        <v>0.01</v>
      </c>
      <c r="P518" s="243">
        <f>IF(BD.PD7[[#This Row],[Liquid. '[%']]]&lt;&gt;0,(BD.PD7[[#This Row],[Valor Neto '[DOP']]]*BD.PD7[[#This Row],[Liquid. '[%']]])+BD.PD7[[#This Row],[Valor Neto '[DOP']]],BD.PD7[[#This Row],[Valor Neto '[DOP']]])</f>
        <v>30442.41</v>
      </c>
      <c r="Q518" s="243">
        <f>BD.PD7[[#This Row],[Ppto. Orden Interna '[DOP']]]/HLOOKUP("USD",$K$1:$L$2,2,FALSE)</f>
        <v>468.3447692307692</v>
      </c>
      <c r="R518" s="543" t="s">
        <v>263</v>
      </c>
      <c r="S518" s="544"/>
      <c r="T518" s="544"/>
      <c r="U518" s="544" t="s">
        <v>249</v>
      </c>
      <c r="V518" s="544">
        <v>801667</v>
      </c>
      <c r="W518" s="494" t="s">
        <v>1293</v>
      </c>
      <c r="X518" s="495">
        <v>16</v>
      </c>
      <c r="Y518" s="495">
        <v>1</v>
      </c>
      <c r="Z518" s="243">
        <f>BD.PD7[[#This Row],[Av.P1 '[%']]]*BD.PD7[[#This Row],[Ppto. Orden Interna '[DOP']]]</f>
        <v>30442.41</v>
      </c>
      <c r="AA518" s="249"/>
      <c r="AB518" s="249"/>
      <c r="AC518" s="243">
        <f>BD.PD7[[#This Row],[Av.P2 '[%']]]*BD.PD7[[#This Row],[Ppto. Orden Interna '[DOP']]]</f>
        <v>0</v>
      </c>
      <c r="AD518" s="249"/>
      <c r="AE518" s="249"/>
      <c r="AF518" s="243">
        <f>BD.PD7[[#This Row],[Av.P3 '[%']]]*BD.PD7[[#This Row],[Ppto. Orden Interna '[DOP']]]</f>
        <v>0</v>
      </c>
      <c r="AG518" s="545"/>
      <c r="AH518" s="545"/>
      <c r="AI518" s="243">
        <f>BD.PD7[[#This Row],[Av.P2 '[%']]]*BD.PD7[[#This Row],[Ppto. Orden Interna '[DOP']]]</f>
        <v>0</v>
      </c>
      <c r="AJ518" s="545"/>
      <c r="AK518" s="545"/>
      <c r="AL518" s="542">
        <f>BD.PD7[[#This Row],[Av.P2 '[%']]]*BD.PD7[[#This Row],[Ppto. Orden Interna '[DOP']]]</f>
        <v>0</v>
      </c>
      <c r="AM518" s="584">
        <v>30442.41</v>
      </c>
      <c r="AN518" s="308" t="s">
        <v>244</v>
      </c>
      <c r="AO518" s="308" t="s">
        <v>245</v>
      </c>
      <c r="AP518" s="308" t="s">
        <v>246</v>
      </c>
      <c r="AQ518" s="308" t="s">
        <v>247</v>
      </c>
      <c r="AR518" s="308">
        <v>594</v>
      </c>
      <c r="AS518" s="308" t="s">
        <v>248</v>
      </c>
      <c r="AT518" s="249" t="s">
        <v>1356</v>
      </c>
      <c r="AU518" s="249" t="s">
        <v>47</v>
      </c>
    </row>
    <row r="519" spans="1:47" hidden="1" x14ac:dyDescent="0.3">
      <c r="A519" s="174">
        <v>2.0699999999999998</v>
      </c>
      <c r="B519" s="231"/>
      <c r="C519" s="232" t="str">
        <f>VLOOKUP(BD.PD7[[#This Row],[Pos]],PPto[],3,FALSE)</f>
        <v xml:space="preserve">2.07 Sistema Contra Incendios </v>
      </c>
      <c r="D519" s="233" t="s">
        <v>23</v>
      </c>
      <c r="E519" s="305" t="str">
        <f>IF(BD.PD7[[#This Row],[.]]="*",VLOOKUP(BD.PD7[[#This Row],[Pos]],Presupuesto!A:H,7,FALSE),"")</f>
        <v/>
      </c>
      <c r="F519" s="234" t="s">
        <v>268</v>
      </c>
      <c r="G519" s="174"/>
      <c r="H519" s="174"/>
      <c r="I519" s="174" t="s">
        <v>1292</v>
      </c>
      <c r="J519" s="174">
        <v>5</v>
      </c>
      <c r="K519" s="174" t="s">
        <v>260</v>
      </c>
      <c r="L519" s="383">
        <f>IF(BD.PD7[[#This Row],[Mon]]="DOP",1,HLOOKUP(BD.PD7[[#This Row],[Mon]],$K$1:$L$2,2,FALSE))</f>
        <v>1</v>
      </c>
      <c r="M519" s="541">
        <v>17375.400000000001</v>
      </c>
      <c r="N519" s="243">
        <f>BD.PD7[[#This Row],[Cant.]]*BD.PD7[[#This Row],[ Tasa ]]*BD.PD7[[#This Row],[ Precio Und.]]</f>
        <v>86877</v>
      </c>
      <c r="O519" s="174">
        <v>0.01</v>
      </c>
      <c r="P519" s="243">
        <f>IF(BD.PD7[[#This Row],[Liquid. '[%']]]&lt;&gt;0,(BD.PD7[[#This Row],[Valor Neto '[DOP']]]*BD.PD7[[#This Row],[Liquid. '[%']]])+BD.PD7[[#This Row],[Valor Neto '[DOP']]],BD.PD7[[#This Row],[Valor Neto '[DOP']]])</f>
        <v>87745.77</v>
      </c>
      <c r="Q519" s="243">
        <f>BD.PD7[[#This Row],[Ppto. Orden Interna '[DOP']]]/HLOOKUP("USD",$K$1:$L$2,2,FALSE)</f>
        <v>1349.934923076923</v>
      </c>
      <c r="R519" s="543" t="s">
        <v>263</v>
      </c>
      <c r="S519" s="544"/>
      <c r="T519" s="544"/>
      <c r="U519" s="544" t="s">
        <v>249</v>
      </c>
      <c r="V519" s="544">
        <v>801667</v>
      </c>
      <c r="W519" s="494" t="s">
        <v>1293</v>
      </c>
      <c r="X519" s="495">
        <v>16</v>
      </c>
      <c r="Y519" s="495">
        <v>1</v>
      </c>
      <c r="Z519" s="243">
        <f>BD.PD7[[#This Row],[Av.P1 '[%']]]*BD.PD7[[#This Row],[Ppto. Orden Interna '[DOP']]]</f>
        <v>87745.77</v>
      </c>
      <c r="AA519" s="249"/>
      <c r="AB519" s="249"/>
      <c r="AC519" s="243">
        <f>BD.PD7[[#This Row],[Av.P2 '[%']]]*BD.PD7[[#This Row],[Ppto. Orden Interna '[DOP']]]</f>
        <v>0</v>
      </c>
      <c r="AD519" s="249"/>
      <c r="AE519" s="249"/>
      <c r="AF519" s="243">
        <f>BD.PD7[[#This Row],[Av.P3 '[%']]]*BD.PD7[[#This Row],[Ppto. Orden Interna '[DOP']]]</f>
        <v>0</v>
      </c>
      <c r="AG519" s="545"/>
      <c r="AH519" s="545"/>
      <c r="AI519" s="243">
        <f>BD.PD7[[#This Row],[Av.P2 '[%']]]*BD.PD7[[#This Row],[Ppto. Orden Interna '[DOP']]]</f>
        <v>0</v>
      </c>
      <c r="AJ519" s="545"/>
      <c r="AK519" s="545"/>
      <c r="AL519" s="542">
        <f>BD.PD7[[#This Row],[Av.P2 '[%']]]*BD.PD7[[#This Row],[Ppto. Orden Interna '[DOP']]]</f>
        <v>0</v>
      </c>
      <c r="AM519" s="584">
        <v>87745.77</v>
      </c>
      <c r="AN519" s="308" t="s">
        <v>244</v>
      </c>
      <c r="AO519" s="308" t="s">
        <v>245</v>
      </c>
      <c r="AP519" s="308" t="s">
        <v>246</v>
      </c>
      <c r="AQ519" s="308" t="s">
        <v>247</v>
      </c>
      <c r="AR519" s="308">
        <v>594</v>
      </c>
      <c r="AS519" s="308" t="s">
        <v>248</v>
      </c>
      <c r="AT519" s="249" t="s">
        <v>1356</v>
      </c>
      <c r="AU519" s="249" t="s">
        <v>47</v>
      </c>
    </row>
    <row r="520" spans="1:47" hidden="1" x14ac:dyDescent="0.3">
      <c r="A520" s="174">
        <v>2.0699999999999998</v>
      </c>
      <c r="B520" s="231"/>
      <c r="C520" s="232" t="str">
        <f>VLOOKUP(BD.PD7[[#This Row],[Pos]],PPto[],3,FALSE)</f>
        <v xml:space="preserve">2.07 Sistema Contra Incendios </v>
      </c>
      <c r="D520" s="233" t="s">
        <v>23</v>
      </c>
      <c r="E520" s="305" t="str">
        <f>IF(BD.PD7[[#This Row],[.]]="*",VLOOKUP(BD.PD7[[#This Row],[Pos]],Presupuesto!A:H,7,FALSE),"")</f>
        <v/>
      </c>
      <c r="F520" s="234" t="s">
        <v>268</v>
      </c>
      <c r="G520" s="174"/>
      <c r="H520" s="174"/>
      <c r="I520" s="174" t="s">
        <v>1292</v>
      </c>
      <c r="J520" s="174">
        <v>2</v>
      </c>
      <c r="K520" s="174" t="s">
        <v>260</v>
      </c>
      <c r="L520" s="383">
        <f>IF(BD.PD7[[#This Row],[Mon]]="DOP",1,HLOOKUP(BD.PD7[[#This Row],[Mon]],$K$1:$L$2,2,FALSE))</f>
        <v>1</v>
      </c>
      <c r="M520" s="541">
        <v>17730</v>
      </c>
      <c r="N520" s="243">
        <f>BD.PD7[[#This Row],[Cant.]]*BD.PD7[[#This Row],[ Tasa ]]*BD.PD7[[#This Row],[ Precio Und.]]</f>
        <v>35460</v>
      </c>
      <c r="O520" s="174">
        <v>0.01</v>
      </c>
      <c r="P520" s="243">
        <f>IF(BD.PD7[[#This Row],[Liquid. '[%']]]&lt;&gt;0,(BD.PD7[[#This Row],[Valor Neto '[DOP']]]*BD.PD7[[#This Row],[Liquid. '[%']]])+BD.PD7[[#This Row],[Valor Neto '[DOP']]],BD.PD7[[#This Row],[Valor Neto '[DOP']]])</f>
        <v>35814.6</v>
      </c>
      <c r="Q520" s="243">
        <f>BD.PD7[[#This Row],[Ppto. Orden Interna '[DOP']]]/HLOOKUP("USD",$K$1:$L$2,2,FALSE)</f>
        <v>550.99384615384611</v>
      </c>
      <c r="R520" s="543" t="s">
        <v>263</v>
      </c>
      <c r="S520" s="544"/>
      <c r="T520" s="544"/>
      <c r="U520" s="544" t="s">
        <v>249</v>
      </c>
      <c r="V520" s="544">
        <v>801667</v>
      </c>
      <c r="W520" s="494" t="s">
        <v>1293</v>
      </c>
      <c r="X520" s="495">
        <v>16</v>
      </c>
      <c r="Y520" s="495">
        <v>1</v>
      </c>
      <c r="Z520" s="243">
        <f>BD.PD7[[#This Row],[Av.P1 '[%']]]*BD.PD7[[#This Row],[Ppto. Orden Interna '[DOP']]]</f>
        <v>35814.6</v>
      </c>
      <c r="AA520" s="249"/>
      <c r="AB520" s="249"/>
      <c r="AC520" s="243">
        <f>BD.PD7[[#This Row],[Av.P2 '[%']]]*BD.PD7[[#This Row],[Ppto. Orden Interna '[DOP']]]</f>
        <v>0</v>
      </c>
      <c r="AD520" s="249"/>
      <c r="AE520" s="249"/>
      <c r="AF520" s="243">
        <f>BD.PD7[[#This Row],[Av.P3 '[%']]]*BD.PD7[[#This Row],[Ppto. Orden Interna '[DOP']]]</f>
        <v>0</v>
      </c>
      <c r="AG520" s="545"/>
      <c r="AH520" s="545"/>
      <c r="AI520" s="243">
        <f>BD.PD7[[#This Row],[Av.P2 '[%']]]*BD.PD7[[#This Row],[Ppto. Orden Interna '[DOP']]]</f>
        <v>0</v>
      </c>
      <c r="AJ520" s="545"/>
      <c r="AK520" s="545"/>
      <c r="AL520" s="542">
        <f>BD.PD7[[#This Row],[Av.P2 '[%']]]*BD.PD7[[#This Row],[Ppto. Orden Interna '[DOP']]]</f>
        <v>0</v>
      </c>
      <c r="AM520" s="584">
        <v>35814.6</v>
      </c>
      <c r="AN520" s="308" t="s">
        <v>244</v>
      </c>
      <c r="AO520" s="308" t="s">
        <v>245</v>
      </c>
      <c r="AP520" s="308" t="s">
        <v>246</v>
      </c>
      <c r="AQ520" s="308" t="s">
        <v>247</v>
      </c>
      <c r="AR520" s="308">
        <v>594</v>
      </c>
      <c r="AS520" s="308" t="s">
        <v>248</v>
      </c>
      <c r="AT520" s="249" t="s">
        <v>1356</v>
      </c>
      <c r="AU520" s="249" t="s">
        <v>47</v>
      </c>
    </row>
    <row r="521" spans="1:47" hidden="1" x14ac:dyDescent="0.3">
      <c r="A521" s="174">
        <v>2.0699999999999998</v>
      </c>
      <c r="B521" s="231"/>
      <c r="C521" s="232" t="str">
        <f>VLOOKUP(BD.PD7[[#This Row],[Pos]],PPto[],3,FALSE)</f>
        <v xml:space="preserve">2.07 Sistema Contra Incendios </v>
      </c>
      <c r="D521" s="233" t="s">
        <v>23</v>
      </c>
      <c r="E521" s="305" t="str">
        <f>IF(BD.PD7[[#This Row],[.]]="*",VLOOKUP(BD.PD7[[#This Row],[Pos]],Presupuesto!A:H,7,FALSE),"")</f>
        <v/>
      </c>
      <c r="F521" s="234" t="s">
        <v>269</v>
      </c>
      <c r="G521" s="174"/>
      <c r="H521" s="174"/>
      <c r="I521" s="174" t="s">
        <v>1292</v>
      </c>
      <c r="J521" s="174">
        <v>1</v>
      </c>
      <c r="K521" s="174" t="s">
        <v>260</v>
      </c>
      <c r="L521" s="383">
        <f>IF(BD.PD7[[#This Row],[Mon]]="DOP",1,HLOOKUP(BD.PD7[[#This Row],[Mon]],$K$1:$L$2,2,FALSE))</f>
        <v>1</v>
      </c>
      <c r="M521" s="541">
        <v>10578.9</v>
      </c>
      <c r="N521" s="243">
        <f>BD.PD7[[#This Row],[Cant.]]*BD.PD7[[#This Row],[ Tasa ]]*BD.PD7[[#This Row],[ Precio Und.]]</f>
        <v>10578.9</v>
      </c>
      <c r="O521" s="174">
        <v>0.01</v>
      </c>
      <c r="P521" s="243">
        <f>IF(BD.PD7[[#This Row],[Liquid. '[%']]]&lt;&gt;0,(BD.PD7[[#This Row],[Valor Neto '[DOP']]]*BD.PD7[[#This Row],[Liquid. '[%']]])+BD.PD7[[#This Row],[Valor Neto '[DOP']]],BD.PD7[[#This Row],[Valor Neto '[DOP']]])</f>
        <v>10684.689</v>
      </c>
      <c r="Q521" s="243">
        <f>BD.PD7[[#This Row],[Ppto. Orden Interna '[DOP']]]/HLOOKUP("USD",$K$1:$L$2,2,FALSE)</f>
        <v>164.37983076923078</v>
      </c>
      <c r="R521" s="543" t="s">
        <v>263</v>
      </c>
      <c r="S521" s="544"/>
      <c r="T521" s="544"/>
      <c r="U521" s="544" t="s">
        <v>249</v>
      </c>
      <c r="V521" s="544">
        <v>801667</v>
      </c>
      <c r="W521" s="494" t="s">
        <v>1293</v>
      </c>
      <c r="X521" s="495">
        <v>16</v>
      </c>
      <c r="Y521" s="495">
        <v>1</v>
      </c>
      <c r="Z521" s="243">
        <f>BD.PD7[[#This Row],[Av.P1 '[%']]]*BD.PD7[[#This Row],[Ppto. Orden Interna '[DOP']]]</f>
        <v>10684.689</v>
      </c>
      <c r="AA521" s="249"/>
      <c r="AB521" s="249"/>
      <c r="AC521" s="243">
        <f>BD.PD7[[#This Row],[Av.P2 '[%']]]*BD.PD7[[#This Row],[Ppto. Orden Interna '[DOP']]]</f>
        <v>0</v>
      </c>
      <c r="AD521" s="249"/>
      <c r="AE521" s="249"/>
      <c r="AF521" s="243">
        <f>BD.PD7[[#This Row],[Av.P3 '[%']]]*BD.PD7[[#This Row],[Ppto. Orden Interna '[DOP']]]</f>
        <v>0</v>
      </c>
      <c r="AG521" s="545"/>
      <c r="AH521" s="545"/>
      <c r="AI521" s="243">
        <f>BD.PD7[[#This Row],[Av.P2 '[%']]]*BD.PD7[[#This Row],[Ppto. Orden Interna '[DOP']]]</f>
        <v>0</v>
      </c>
      <c r="AJ521" s="545"/>
      <c r="AK521" s="545"/>
      <c r="AL521" s="542">
        <f>BD.PD7[[#This Row],[Av.P2 '[%']]]*BD.PD7[[#This Row],[Ppto. Orden Interna '[DOP']]]</f>
        <v>0</v>
      </c>
      <c r="AM521" s="584">
        <v>10684.689</v>
      </c>
      <c r="AN521" s="308" t="s">
        <v>244</v>
      </c>
      <c r="AO521" s="308" t="s">
        <v>245</v>
      </c>
      <c r="AP521" s="308" t="s">
        <v>246</v>
      </c>
      <c r="AQ521" s="308" t="s">
        <v>247</v>
      </c>
      <c r="AR521" s="308">
        <v>594</v>
      </c>
      <c r="AS521" s="308" t="s">
        <v>248</v>
      </c>
      <c r="AT521" s="249" t="s">
        <v>1356</v>
      </c>
      <c r="AU521" s="249" t="s">
        <v>47</v>
      </c>
    </row>
    <row r="522" spans="1:47" hidden="1" x14ac:dyDescent="0.3">
      <c r="A522" s="174">
        <v>2.0699999999999998</v>
      </c>
      <c r="B522" s="231"/>
      <c r="C522" s="232" t="str">
        <f>VLOOKUP(BD.PD7[[#This Row],[Pos]],PPto[],3,FALSE)</f>
        <v xml:space="preserve">2.07 Sistema Contra Incendios </v>
      </c>
      <c r="D522" s="233" t="s">
        <v>23</v>
      </c>
      <c r="E522" s="305" t="str">
        <f>IF(BD.PD7[[#This Row],[.]]="*",VLOOKUP(BD.PD7[[#This Row],[Pos]],Presupuesto!A:H,7,FALSE),"")</f>
        <v/>
      </c>
      <c r="F522" s="234" t="s">
        <v>270</v>
      </c>
      <c r="G522" s="174"/>
      <c r="H522" s="174"/>
      <c r="I522" s="174" t="s">
        <v>1292</v>
      </c>
      <c r="J522" s="174">
        <v>1</v>
      </c>
      <c r="K522" s="174" t="s">
        <v>260</v>
      </c>
      <c r="L522" s="383">
        <f>IF(BD.PD7[[#This Row],[Mon]]="DOP",1,HLOOKUP(BD.PD7[[#This Row],[Mon]],$K$1:$L$2,2,FALSE))</f>
        <v>1</v>
      </c>
      <c r="M522" s="541">
        <v>7742.1</v>
      </c>
      <c r="N522" s="243">
        <f>BD.PD7[[#This Row],[Cant.]]*BD.PD7[[#This Row],[ Tasa ]]*BD.PD7[[#This Row],[ Precio Und.]]</f>
        <v>7742.1</v>
      </c>
      <c r="O522" s="174">
        <v>0.01</v>
      </c>
      <c r="P522" s="243">
        <f>IF(BD.PD7[[#This Row],[Liquid. '[%']]]&lt;&gt;0,(BD.PD7[[#This Row],[Valor Neto '[DOP']]]*BD.PD7[[#This Row],[Liquid. '[%']]])+BD.PD7[[#This Row],[Valor Neto '[DOP']]],BD.PD7[[#This Row],[Valor Neto '[DOP']]])</f>
        <v>7819.5210000000006</v>
      </c>
      <c r="Q522" s="243">
        <f>BD.PD7[[#This Row],[Ppto. Orden Interna '[DOP']]]/HLOOKUP("USD",$K$1:$L$2,2,FALSE)</f>
        <v>120.30032307692309</v>
      </c>
      <c r="R522" s="543" t="s">
        <v>263</v>
      </c>
      <c r="S522" s="544"/>
      <c r="T522" s="544"/>
      <c r="U522" s="544" t="s">
        <v>249</v>
      </c>
      <c r="V522" s="544">
        <v>801667</v>
      </c>
      <c r="W522" s="494" t="s">
        <v>1293</v>
      </c>
      <c r="X522" s="495">
        <v>16</v>
      </c>
      <c r="Y522" s="495">
        <v>1</v>
      </c>
      <c r="Z522" s="243">
        <f>BD.PD7[[#This Row],[Av.P1 '[%']]]*BD.PD7[[#This Row],[Ppto. Orden Interna '[DOP']]]</f>
        <v>7819.5210000000006</v>
      </c>
      <c r="AA522" s="249"/>
      <c r="AB522" s="249"/>
      <c r="AC522" s="243">
        <f>BD.PD7[[#This Row],[Av.P2 '[%']]]*BD.PD7[[#This Row],[Ppto. Orden Interna '[DOP']]]</f>
        <v>0</v>
      </c>
      <c r="AD522" s="249"/>
      <c r="AE522" s="249"/>
      <c r="AF522" s="243">
        <f>BD.PD7[[#This Row],[Av.P3 '[%']]]*BD.PD7[[#This Row],[Ppto. Orden Interna '[DOP']]]</f>
        <v>0</v>
      </c>
      <c r="AG522" s="545"/>
      <c r="AH522" s="545"/>
      <c r="AI522" s="243">
        <f>BD.PD7[[#This Row],[Av.P2 '[%']]]*BD.PD7[[#This Row],[Ppto. Orden Interna '[DOP']]]</f>
        <v>0</v>
      </c>
      <c r="AJ522" s="545"/>
      <c r="AK522" s="545"/>
      <c r="AL522" s="542">
        <f>BD.PD7[[#This Row],[Av.P2 '[%']]]*BD.PD7[[#This Row],[Ppto. Orden Interna '[DOP']]]</f>
        <v>0</v>
      </c>
      <c r="AM522" s="584">
        <v>7819.5210000000006</v>
      </c>
      <c r="AN522" s="308" t="s">
        <v>244</v>
      </c>
      <c r="AO522" s="308" t="s">
        <v>245</v>
      </c>
      <c r="AP522" s="308" t="s">
        <v>246</v>
      </c>
      <c r="AQ522" s="308" t="s">
        <v>247</v>
      </c>
      <c r="AR522" s="308">
        <v>594</v>
      </c>
      <c r="AS522" s="308" t="s">
        <v>248</v>
      </c>
      <c r="AT522" s="249" t="s">
        <v>1356</v>
      </c>
      <c r="AU522" s="249" t="s">
        <v>47</v>
      </c>
    </row>
    <row r="523" spans="1:47" hidden="1" x14ac:dyDescent="0.3">
      <c r="A523" s="174">
        <v>2.0699999999999998</v>
      </c>
      <c r="B523" s="231"/>
      <c r="C523" s="232" t="str">
        <f>VLOOKUP(BD.PD7[[#This Row],[Pos]],PPto[],3,FALSE)</f>
        <v xml:space="preserve">2.07 Sistema Contra Incendios </v>
      </c>
      <c r="D523" s="233" t="s">
        <v>23</v>
      </c>
      <c r="E523" s="305" t="str">
        <f>IF(BD.PD7[[#This Row],[.]]="*",VLOOKUP(BD.PD7[[#This Row],[Pos]],Presupuesto!A:H,7,FALSE),"")</f>
        <v/>
      </c>
      <c r="F523" s="234" t="s">
        <v>271</v>
      </c>
      <c r="G523" s="174"/>
      <c r="H523" s="174"/>
      <c r="I523" s="174" t="s">
        <v>1292</v>
      </c>
      <c r="J523" s="174">
        <v>1</v>
      </c>
      <c r="K523" s="174" t="s">
        <v>260</v>
      </c>
      <c r="L523" s="383">
        <f>IF(BD.PD7[[#This Row],[Mon]]="DOP",1,HLOOKUP(BD.PD7[[#This Row],[Mon]],$K$1:$L$2,2,FALSE))</f>
        <v>1</v>
      </c>
      <c r="M523" s="541">
        <v>9312.39</v>
      </c>
      <c r="N523" s="243">
        <f>BD.PD7[[#This Row],[Cant.]]*BD.PD7[[#This Row],[ Tasa ]]*BD.PD7[[#This Row],[ Precio Und.]]</f>
        <v>9312.39</v>
      </c>
      <c r="O523" s="174">
        <v>0.01</v>
      </c>
      <c r="P523" s="243">
        <f>IF(BD.PD7[[#This Row],[Liquid. '[%']]]&lt;&gt;0,(BD.PD7[[#This Row],[Valor Neto '[DOP']]]*BD.PD7[[#This Row],[Liquid. '[%']]])+BD.PD7[[#This Row],[Valor Neto '[DOP']]],BD.PD7[[#This Row],[Valor Neto '[DOP']]])</f>
        <v>9405.5138999999999</v>
      </c>
      <c r="Q523" s="243">
        <f>BD.PD7[[#This Row],[Ppto. Orden Interna '[DOP']]]/HLOOKUP("USD",$K$1:$L$2,2,FALSE)</f>
        <v>144.70021384615384</v>
      </c>
      <c r="R523" s="543" t="s">
        <v>263</v>
      </c>
      <c r="S523" s="544"/>
      <c r="T523" s="544"/>
      <c r="U523" s="544" t="s">
        <v>249</v>
      </c>
      <c r="V523" s="544">
        <v>801667</v>
      </c>
      <c r="W523" s="494" t="s">
        <v>1293</v>
      </c>
      <c r="X523" s="495">
        <v>16</v>
      </c>
      <c r="Y523" s="495">
        <v>1</v>
      </c>
      <c r="Z523" s="243">
        <f>BD.PD7[[#This Row],[Av.P1 '[%']]]*BD.PD7[[#This Row],[Ppto. Orden Interna '[DOP']]]</f>
        <v>9405.5138999999999</v>
      </c>
      <c r="AA523" s="249"/>
      <c r="AB523" s="249"/>
      <c r="AC523" s="243">
        <f>BD.PD7[[#This Row],[Av.P2 '[%']]]*BD.PD7[[#This Row],[Ppto. Orden Interna '[DOP']]]</f>
        <v>0</v>
      </c>
      <c r="AD523" s="249"/>
      <c r="AE523" s="249"/>
      <c r="AF523" s="243">
        <f>BD.PD7[[#This Row],[Av.P3 '[%']]]*BD.PD7[[#This Row],[Ppto. Orden Interna '[DOP']]]</f>
        <v>0</v>
      </c>
      <c r="AG523" s="545"/>
      <c r="AH523" s="545"/>
      <c r="AI523" s="243">
        <f>BD.PD7[[#This Row],[Av.P2 '[%']]]*BD.PD7[[#This Row],[Ppto. Orden Interna '[DOP']]]</f>
        <v>0</v>
      </c>
      <c r="AJ523" s="545"/>
      <c r="AK523" s="545"/>
      <c r="AL523" s="542">
        <f>BD.PD7[[#This Row],[Av.P2 '[%']]]*BD.PD7[[#This Row],[Ppto. Orden Interna '[DOP']]]</f>
        <v>0</v>
      </c>
      <c r="AM523" s="584">
        <v>9405.5138999999999</v>
      </c>
      <c r="AN523" s="308" t="s">
        <v>244</v>
      </c>
      <c r="AO523" s="308" t="s">
        <v>245</v>
      </c>
      <c r="AP523" s="308" t="s">
        <v>246</v>
      </c>
      <c r="AQ523" s="308" t="s">
        <v>247</v>
      </c>
      <c r="AR523" s="308">
        <v>594</v>
      </c>
      <c r="AS523" s="308" t="s">
        <v>248</v>
      </c>
      <c r="AT523" s="249" t="s">
        <v>1356</v>
      </c>
      <c r="AU523" s="249" t="s">
        <v>47</v>
      </c>
    </row>
    <row r="524" spans="1:47" hidden="1" x14ac:dyDescent="0.3">
      <c r="A524" s="174">
        <v>2.0699999999999998</v>
      </c>
      <c r="B524" s="231"/>
      <c r="C524" s="232" t="str">
        <f>VLOOKUP(BD.PD7[[#This Row],[Pos]],PPto[],3,FALSE)</f>
        <v xml:space="preserve">2.07 Sistema Contra Incendios </v>
      </c>
      <c r="D524" s="233" t="s">
        <v>23</v>
      </c>
      <c r="E524" s="305" t="str">
        <f>IF(BD.PD7[[#This Row],[.]]="*",VLOOKUP(BD.PD7[[#This Row],[Pos]],Presupuesto!A:H,7,FALSE),"")</f>
        <v/>
      </c>
      <c r="F524" s="234" t="s">
        <v>272</v>
      </c>
      <c r="G524" s="174">
        <v>4600073043</v>
      </c>
      <c r="H524" s="174"/>
      <c r="I524" s="174" t="s">
        <v>273</v>
      </c>
      <c r="J524" s="174">
        <v>1</v>
      </c>
      <c r="K524" s="174" t="s">
        <v>117</v>
      </c>
      <c r="L524" s="383">
        <f>IF(BD.PD7[[#This Row],[Mon]]="DOP",1,HLOOKUP(BD.PD7[[#This Row],[Mon]],$K$1:$L$2,2,FALSE))</f>
        <v>65</v>
      </c>
      <c r="M524" s="541">
        <v>79527</v>
      </c>
      <c r="N524" s="243">
        <f>BD.PD7[[#This Row],[Cant.]]*BD.PD7[[#This Row],[ Tasa ]]*BD.PD7[[#This Row],[ Precio Und.]]</f>
        <v>5169255</v>
      </c>
      <c r="O524" s="174">
        <v>0.12</v>
      </c>
      <c r="P524" s="243">
        <f>IF(BD.PD7[[#This Row],[Liquid. '[%']]]&lt;&gt;0,(BD.PD7[[#This Row],[Valor Neto '[DOP']]]*BD.PD7[[#This Row],[Liquid. '[%']]])+BD.PD7[[#This Row],[Valor Neto '[DOP']]],BD.PD7[[#This Row],[Valor Neto '[DOP']]])</f>
        <v>5789565.5999999996</v>
      </c>
      <c r="Q524" s="243">
        <f>BD.PD7[[#This Row],[Ppto. Orden Interna '[DOP']]]/HLOOKUP("USD",$K$1:$L$2,2,FALSE)</f>
        <v>89070.239999999991</v>
      </c>
      <c r="R524" s="543" t="s">
        <v>274</v>
      </c>
      <c r="S524" s="544"/>
      <c r="T524" s="544"/>
      <c r="U524" s="544" t="s">
        <v>249</v>
      </c>
      <c r="V524" s="544">
        <v>801667</v>
      </c>
      <c r="W524" s="494" t="s">
        <v>274</v>
      </c>
      <c r="X524" s="495">
        <v>4</v>
      </c>
      <c r="Y524" s="495">
        <v>0.5</v>
      </c>
      <c r="Z524" s="243">
        <f>BD.PD7[[#This Row],[Av.P1 '[%']]]*BD.PD7[[#This Row],[Ppto. Orden Interna '[DOP']]]</f>
        <v>2894782.8</v>
      </c>
      <c r="AA524" s="249">
        <v>9</v>
      </c>
      <c r="AB524" s="249">
        <v>0.5</v>
      </c>
      <c r="AC524" s="243">
        <f>BD.PD7[[#This Row],[Av.P2 '[%']]]*BD.PD7[[#This Row],[Ppto. Orden Interna '[DOP']]]</f>
        <v>2894782.8</v>
      </c>
      <c r="AD524" s="249"/>
      <c r="AE524" s="249"/>
      <c r="AF524" s="243">
        <f>BD.PD7[[#This Row],[Av.P3 '[%']]]*BD.PD7[[#This Row],[Ppto. Orden Interna '[DOP']]]</f>
        <v>0</v>
      </c>
      <c r="AG524" s="545"/>
      <c r="AH524" s="545"/>
      <c r="AI524" s="243">
        <f>BD.PD7[[#This Row],[Av.P2 '[%']]]*BD.PD7[[#This Row],[Ppto. Orden Interna '[DOP']]]</f>
        <v>2894782.8</v>
      </c>
      <c r="AJ524" s="545"/>
      <c r="AK524" s="545"/>
      <c r="AL524" s="542">
        <f>BD.PD7[[#This Row],[Av.P2 '[%']]]*BD.PD7[[#This Row],[Ppto. Orden Interna '[DOP']]]</f>
        <v>2894782.8</v>
      </c>
      <c r="AM524" s="584">
        <v>5789565.5999999996</v>
      </c>
      <c r="AN524" s="308" t="s">
        <v>244</v>
      </c>
      <c r="AO524" s="308" t="s">
        <v>245</v>
      </c>
      <c r="AP524" s="308" t="s">
        <v>246</v>
      </c>
      <c r="AQ524" s="308" t="s">
        <v>247</v>
      </c>
      <c r="AR524" s="308">
        <v>594</v>
      </c>
      <c r="AS524" s="308" t="s">
        <v>258</v>
      </c>
      <c r="AT524" s="249" t="s">
        <v>1356</v>
      </c>
      <c r="AU524" s="249" t="s">
        <v>47</v>
      </c>
    </row>
    <row r="525" spans="1:47" hidden="1" x14ac:dyDescent="0.3">
      <c r="A525" s="174">
        <v>2.0699999999999998</v>
      </c>
      <c r="B525" s="231"/>
      <c r="C525" s="232" t="str">
        <f>VLOOKUP(BD.PD7[[#This Row],[Pos]],PPto[],3,FALSE)</f>
        <v xml:space="preserve">2.07 Sistema Contra Incendios </v>
      </c>
      <c r="D525" s="233" t="s">
        <v>23</v>
      </c>
      <c r="E525" s="305" t="str">
        <f>IF(BD.PD7[[#This Row],[.]]="*",VLOOKUP(BD.PD7[[#This Row],[Pos]],Presupuesto!A:H,7,FALSE),"")</f>
        <v/>
      </c>
      <c r="F525" s="234" t="s">
        <v>275</v>
      </c>
      <c r="G525" s="174"/>
      <c r="H525" s="174"/>
      <c r="I525" s="174" t="s">
        <v>273</v>
      </c>
      <c r="J525" s="174">
        <v>1</v>
      </c>
      <c r="K525" s="174" t="s">
        <v>117</v>
      </c>
      <c r="L525" s="383">
        <f>IF(BD.PD7[[#This Row],[Mon]]="DOP",1,HLOOKUP(BD.PD7[[#This Row],[Mon]],$K$1:$L$2,2,FALSE))</f>
        <v>65</v>
      </c>
      <c r="M525" s="541">
        <v>14785</v>
      </c>
      <c r="N525" s="243">
        <f>BD.PD7[[#This Row],[Cant.]]*BD.PD7[[#This Row],[ Tasa ]]*BD.PD7[[#This Row],[ Precio Und.]]</f>
        <v>961025</v>
      </c>
      <c r="O525" s="174">
        <v>0</v>
      </c>
      <c r="P525" s="243">
        <f>IF(BD.PD7[[#This Row],[Liquid. '[%']]]&lt;&gt;0,(BD.PD7[[#This Row],[Valor Neto '[DOP']]]*BD.PD7[[#This Row],[Liquid. '[%']]])+BD.PD7[[#This Row],[Valor Neto '[DOP']]],BD.PD7[[#This Row],[Valor Neto '[DOP']]])</f>
        <v>961025</v>
      </c>
      <c r="Q525" s="243">
        <f>BD.PD7[[#This Row],[Ppto. Orden Interna '[DOP']]]/HLOOKUP("USD",$K$1:$L$2,2,FALSE)</f>
        <v>14785</v>
      </c>
      <c r="R525" s="543" t="s">
        <v>276</v>
      </c>
      <c r="S525" s="544"/>
      <c r="T525" s="544"/>
      <c r="U525" s="544" t="s">
        <v>249</v>
      </c>
      <c r="V525" s="544">
        <v>801667</v>
      </c>
      <c r="W525" s="494" t="s">
        <v>276</v>
      </c>
      <c r="X525" s="495">
        <v>14</v>
      </c>
      <c r="Y525" s="495">
        <v>0.5</v>
      </c>
      <c r="Z525" s="243">
        <f>BD.PD7[[#This Row],[Av.P1 '[%']]]*BD.PD7[[#This Row],[Ppto. Orden Interna '[DOP']]]</f>
        <v>480512.5</v>
      </c>
      <c r="AA525" s="249">
        <v>16</v>
      </c>
      <c r="AB525" s="249">
        <v>0.5</v>
      </c>
      <c r="AC525" s="243">
        <f>BD.PD7[[#This Row],[Av.P2 '[%']]]*BD.PD7[[#This Row],[Ppto. Orden Interna '[DOP']]]</f>
        <v>480512.5</v>
      </c>
      <c r="AD525" s="249"/>
      <c r="AE525" s="249"/>
      <c r="AF525" s="243">
        <f>BD.PD7[[#This Row],[Av.P3 '[%']]]*BD.PD7[[#This Row],[Ppto. Orden Interna '[DOP']]]</f>
        <v>0</v>
      </c>
      <c r="AG525" s="545"/>
      <c r="AH525" s="545"/>
      <c r="AI525" s="243">
        <f>BD.PD7[[#This Row],[Av.P2 '[%']]]*BD.PD7[[#This Row],[Ppto. Orden Interna '[DOP']]]</f>
        <v>480512.5</v>
      </c>
      <c r="AJ525" s="545"/>
      <c r="AK525" s="545"/>
      <c r="AL525" s="542">
        <f>BD.PD7[[#This Row],[Av.P2 '[%']]]*BD.PD7[[#This Row],[Ppto. Orden Interna '[DOP']]]</f>
        <v>480512.5</v>
      </c>
      <c r="AM525" s="584">
        <v>961025</v>
      </c>
      <c r="AN525" s="308" t="s">
        <v>244</v>
      </c>
      <c r="AO525" s="308" t="s">
        <v>245</v>
      </c>
      <c r="AP525" s="308" t="s">
        <v>246</v>
      </c>
      <c r="AQ525" s="308" t="s">
        <v>247</v>
      </c>
      <c r="AR525" s="308">
        <v>594</v>
      </c>
      <c r="AS525" s="308" t="s">
        <v>248</v>
      </c>
      <c r="AT525" s="249" t="s">
        <v>1356</v>
      </c>
      <c r="AU525" s="249" t="s">
        <v>47</v>
      </c>
    </row>
    <row r="526" spans="1:47" hidden="1" x14ac:dyDescent="0.3">
      <c r="A526" s="174">
        <v>2.0699999999999998</v>
      </c>
      <c r="B526" s="231"/>
      <c r="C526" s="232" t="str">
        <f>VLOOKUP(BD.PD7[[#This Row],[Pos]],PPto[],3,FALSE)</f>
        <v xml:space="preserve">2.07 Sistema Contra Incendios </v>
      </c>
      <c r="D526" s="233" t="s">
        <v>23</v>
      </c>
      <c r="E526" s="305" t="str">
        <f>IF(BD.PD7[[#This Row],[.]]="*",VLOOKUP(BD.PD7[[#This Row],[Pos]],Presupuesto!A:H,7,FALSE),"")</f>
        <v/>
      </c>
      <c r="F526" s="234" t="s">
        <v>277</v>
      </c>
      <c r="G526" s="174"/>
      <c r="H526" s="174"/>
      <c r="I526" s="174" t="s">
        <v>273</v>
      </c>
      <c r="J526" s="174">
        <v>1</v>
      </c>
      <c r="K526" s="174" t="s">
        <v>117</v>
      </c>
      <c r="L526" s="383">
        <f>IF(BD.PD7[[#This Row],[Mon]]="DOP",1,HLOOKUP(BD.PD7[[#This Row],[Mon]],$K$1:$L$2,2,FALSE))</f>
        <v>65</v>
      </c>
      <c r="M526" s="541">
        <v>1478.5</v>
      </c>
      <c r="N526" s="243">
        <f>BD.PD7[[#This Row],[Cant.]]*BD.PD7[[#This Row],[ Tasa ]]*BD.PD7[[#This Row],[ Precio Und.]]</f>
        <v>96102.5</v>
      </c>
      <c r="O526" s="174">
        <v>0</v>
      </c>
      <c r="P526" s="243">
        <f>IF(BD.PD7[[#This Row],[Liquid. '[%']]]&lt;&gt;0,(BD.PD7[[#This Row],[Valor Neto '[DOP']]]*BD.PD7[[#This Row],[Liquid. '[%']]])+BD.PD7[[#This Row],[Valor Neto '[DOP']]],BD.PD7[[#This Row],[Valor Neto '[DOP']]])</f>
        <v>96102.5</v>
      </c>
      <c r="Q526" s="243">
        <f>BD.PD7[[#This Row],[Ppto. Orden Interna '[DOP']]]/HLOOKUP("USD",$K$1:$L$2,2,FALSE)</f>
        <v>1478.5</v>
      </c>
      <c r="R526" s="543" t="s">
        <v>276</v>
      </c>
      <c r="S526" s="544"/>
      <c r="T526" s="544"/>
      <c r="U526" s="544" t="s">
        <v>249</v>
      </c>
      <c r="V526" s="544">
        <v>801667</v>
      </c>
      <c r="W526" s="494" t="s">
        <v>276</v>
      </c>
      <c r="X526" s="495">
        <v>14</v>
      </c>
      <c r="Y526" s="495">
        <v>0.5</v>
      </c>
      <c r="Z526" s="243">
        <f>BD.PD7[[#This Row],[Av.P1 '[%']]]*BD.PD7[[#This Row],[Ppto. Orden Interna '[DOP']]]</f>
        <v>48051.25</v>
      </c>
      <c r="AA526" s="249">
        <v>16</v>
      </c>
      <c r="AB526" s="249">
        <v>0.5</v>
      </c>
      <c r="AC526" s="243">
        <f>BD.PD7[[#This Row],[Av.P2 '[%']]]*BD.PD7[[#This Row],[Ppto. Orden Interna '[DOP']]]</f>
        <v>48051.25</v>
      </c>
      <c r="AD526" s="249"/>
      <c r="AE526" s="249"/>
      <c r="AF526" s="243">
        <f>BD.PD7[[#This Row],[Av.P3 '[%']]]*BD.PD7[[#This Row],[Ppto. Orden Interna '[DOP']]]</f>
        <v>0</v>
      </c>
      <c r="AG526" s="545"/>
      <c r="AH526" s="545"/>
      <c r="AI526" s="243">
        <f>BD.PD7[[#This Row],[Av.P2 '[%']]]*BD.PD7[[#This Row],[Ppto. Orden Interna '[DOP']]]</f>
        <v>48051.25</v>
      </c>
      <c r="AJ526" s="545"/>
      <c r="AK526" s="545"/>
      <c r="AL526" s="542">
        <f>BD.PD7[[#This Row],[Av.P2 '[%']]]*BD.PD7[[#This Row],[Ppto. Orden Interna '[DOP']]]</f>
        <v>48051.25</v>
      </c>
      <c r="AM526" s="584">
        <v>96102.5</v>
      </c>
      <c r="AN526" s="308" t="s">
        <v>244</v>
      </c>
      <c r="AO526" s="308" t="s">
        <v>245</v>
      </c>
      <c r="AP526" s="308" t="s">
        <v>246</v>
      </c>
      <c r="AQ526" s="308" t="s">
        <v>247</v>
      </c>
      <c r="AR526" s="308">
        <v>594</v>
      </c>
      <c r="AS526" s="308" t="s">
        <v>248</v>
      </c>
      <c r="AT526" s="249" t="s">
        <v>1356</v>
      </c>
      <c r="AU526" s="249" t="s">
        <v>47</v>
      </c>
    </row>
    <row r="527" spans="1:47" hidden="1" x14ac:dyDescent="0.3">
      <c r="A527" s="174">
        <v>2.08</v>
      </c>
      <c r="B527" s="231" t="s">
        <v>243</v>
      </c>
      <c r="C527" s="232" t="str">
        <f>VLOOKUP(BD.PD7[[#This Row],[Pos]],PPto[],3,FALSE)</f>
        <v>2.08 Instalaciones Mecánicas</v>
      </c>
      <c r="D527" s="233" t="s">
        <v>243</v>
      </c>
      <c r="E527" s="305">
        <f>IF(BD.PD7[[#This Row],[.]]="*",VLOOKUP(BD.PD7[[#This Row],[Pos]],Presupuesto!A:H,7,FALSE),"")</f>
        <v>112643.0886904762</v>
      </c>
      <c r="F527" s="234"/>
      <c r="G527" s="174"/>
      <c r="H527" s="174"/>
      <c r="I527" s="174"/>
      <c r="J527" s="174">
        <v>1</v>
      </c>
      <c r="K527" s="174" t="s">
        <v>117</v>
      </c>
      <c r="L527" s="383">
        <f>IF(BD.PD7[[#This Row],[Mon]]="DOP",1,HLOOKUP(BD.PD7[[#This Row],[Mon]],$K$1:$L$2,2,FALSE))</f>
        <v>65</v>
      </c>
      <c r="M527" s="541">
        <v>0</v>
      </c>
      <c r="N527" s="243">
        <f>BD.PD7[[#This Row],[Cant.]]*BD.PD7[[#This Row],[ Tasa ]]*BD.PD7[[#This Row],[ Precio Und.]]</f>
        <v>0</v>
      </c>
      <c r="O527" s="174">
        <v>0</v>
      </c>
      <c r="P527" s="243">
        <f>IF(BD.PD7[[#This Row],[Liquid. '[%']]]&lt;&gt;0,(BD.PD7[[#This Row],[Valor Neto '[DOP']]]*BD.PD7[[#This Row],[Liquid. '[%']]])+BD.PD7[[#This Row],[Valor Neto '[DOP']]],BD.PD7[[#This Row],[Valor Neto '[DOP']]])</f>
        <v>0</v>
      </c>
      <c r="Q527" s="243">
        <f>BD.PD7[[#This Row],[Ppto. Orden Interna '[DOP']]]/HLOOKUP("USD",$K$1:$L$2,2,FALSE)</f>
        <v>0</v>
      </c>
      <c r="R527" s="543"/>
      <c r="S527" s="544"/>
      <c r="T527" s="544"/>
      <c r="U527" s="544" t="s">
        <v>249</v>
      </c>
      <c r="V527" s="544">
        <v>801667</v>
      </c>
      <c r="W527" s="494"/>
      <c r="X527" s="495"/>
      <c r="Y527" s="495"/>
      <c r="Z527" s="243">
        <f>BD.PD7[[#This Row],[Av.P1 '[%']]]*BD.PD7[[#This Row],[Ppto. Orden Interna '[DOP']]]</f>
        <v>0</v>
      </c>
      <c r="AA527" s="249"/>
      <c r="AB527" s="249"/>
      <c r="AC527" s="243">
        <f>BD.PD7[[#This Row],[Av.P2 '[%']]]*BD.PD7[[#This Row],[Ppto. Orden Interna '[DOP']]]</f>
        <v>0</v>
      </c>
      <c r="AD527" s="249"/>
      <c r="AE527" s="249"/>
      <c r="AF527" s="243">
        <f>BD.PD7[[#This Row],[Av.P3 '[%']]]*BD.PD7[[#This Row],[Ppto. Orden Interna '[DOP']]]</f>
        <v>0</v>
      </c>
      <c r="AG527" s="545"/>
      <c r="AH527" s="545"/>
      <c r="AI527" s="243">
        <f>BD.PD7[[#This Row],[Av.P2 '[%']]]*BD.PD7[[#This Row],[Ppto. Orden Interna '[DOP']]]</f>
        <v>0</v>
      </c>
      <c r="AJ527" s="545"/>
      <c r="AK527" s="545"/>
      <c r="AL527" s="542">
        <f>BD.PD7[[#This Row],[Av.P2 '[%']]]*BD.PD7[[#This Row],[Ppto. Orden Interna '[DOP']]]</f>
        <v>0</v>
      </c>
      <c r="AM527" s="584">
        <v>0</v>
      </c>
      <c r="AN527" s="308" t="s">
        <v>244</v>
      </c>
      <c r="AO527" s="308" t="s">
        <v>245</v>
      </c>
      <c r="AP527" s="308" t="s">
        <v>246</v>
      </c>
      <c r="AQ527" s="308" t="s">
        <v>247</v>
      </c>
      <c r="AR527" s="308">
        <v>594</v>
      </c>
      <c r="AS527" s="308" t="s">
        <v>248</v>
      </c>
      <c r="AT527" s="249" t="s">
        <v>1356</v>
      </c>
      <c r="AU527" s="249" t="s">
        <v>47</v>
      </c>
    </row>
    <row r="528" spans="1:47" hidden="1" x14ac:dyDescent="0.3">
      <c r="A528" s="174">
        <v>2.08</v>
      </c>
      <c r="B528" s="231"/>
      <c r="C528" s="232" t="str">
        <f>VLOOKUP(BD.PD7[[#This Row],[Pos]],PPto[],3,FALSE)</f>
        <v>2.08 Instalaciones Mecánicas</v>
      </c>
      <c r="D528" s="233" t="s">
        <v>23</v>
      </c>
      <c r="E528" s="305" t="str">
        <f>IF(BD.PD7[[#This Row],[.]]="*",VLOOKUP(BD.PD7[[#This Row],[Pos]],Presupuesto!A:H,7,FALSE),"")</f>
        <v/>
      </c>
      <c r="F528" s="234" t="s">
        <v>278</v>
      </c>
      <c r="G528" s="174">
        <v>4600070965</v>
      </c>
      <c r="H528" s="174"/>
      <c r="I528" s="174" t="s">
        <v>273</v>
      </c>
      <c r="J528" s="174">
        <v>1</v>
      </c>
      <c r="K528" s="174" t="s">
        <v>117</v>
      </c>
      <c r="L528" s="383">
        <f>IF(BD.PD7[[#This Row],[Mon]]="DOP",1,HLOOKUP(BD.PD7[[#This Row],[Mon]],$K$1:$L$2,2,FALSE))</f>
        <v>65</v>
      </c>
      <c r="M528" s="541">
        <v>8884.09</v>
      </c>
      <c r="N528" s="243">
        <f>BD.PD7[[#This Row],[Cant.]]*BD.PD7[[#This Row],[ Tasa ]]*BD.PD7[[#This Row],[ Precio Und.]]</f>
        <v>577465.85</v>
      </c>
      <c r="O528" s="174">
        <v>0.25</v>
      </c>
      <c r="P528" s="243">
        <f>IF(BD.PD7[[#This Row],[Liquid. '[%']]]&lt;&gt;0,(BD.PD7[[#This Row],[Valor Neto '[DOP']]]*BD.PD7[[#This Row],[Liquid. '[%']]])+BD.PD7[[#This Row],[Valor Neto '[DOP']]],BD.PD7[[#This Row],[Valor Neto '[DOP']]])</f>
        <v>721832.3125</v>
      </c>
      <c r="Q528" s="243">
        <f>BD.PD7[[#This Row],[Ppto. Orden Interna '[DOP']]]/HLOOKUP("USD",$K$1:$L$2,2,FALSE)</f>
        <v>11105.112499999999</v>
      </c>
      <c r="R528" s="543" t="s">
        <v>1294</v>
      </c>
      <c r="S528" s="544"/>
      <c r="T528" s="544"/>
      <c r="U528" s="544" t="s">
        <v>249</v>
      </c>
      <c r="V528" s="544">
        <v>801667</v>
      </c>
      <c r="W528" s="494" t="s">
        <v>279</v>
      </c>
      <c r="X528" s="495">
        <v>8</v>
      </c>
      <c r="Y528" s="495">
        <v>1</v>
      </c>
      <c r="Z528" s="243">
        <f>BD.PD7[[#This Row],[Av.P1 '[%']]]*BD.PD7[[#This Row],[Ppto. Orden Interna '[DOP']]]</f>
        <v>721832.3125</v>
      </c>
      <c r="AA528" s="249"/>
      <c r="AB528" s="249"/>
      <c r="AC528" s="243">
        <f>BD.PD7[[#This Row],[Av.P2 '[%']]]*BD.PD7[[#This Row],[Ppto. Orden Interna '[DOP']]]</f>
        <v>0</v>
      </c>
      <c r="AD528" s="249"/>
      <c r="AE528" s="249"/>
      <c r="AF528" s="243">
        <f>BD.PD7[[#This Row],[Av.P3 '[%']]]*BD.PD7[[#This Row],[Ppto. Orden Interna '[DOP']]]</f>
        <v>0</v>
      </c>
      <c r="AG528" s="545"/>
      <c r="AH528" s="545"/>
      <c r="AI528" s="243">
        <f>BD.PD7[[#This Row],[Av.P2 '[%']]]*BD.PD7[[#This Row],[Ppto. Orden Interna '[DOP']]]</f>
        <v>0</v>
      </c>
      <c r="AJ528" s="545"/>
      <c r="AK528" s="545"/>
      <c r="AL528" s="542">
        <f>BD.PD7[[#This Row],[Av.P2 '[%']]]*BD.PD7[[#This Row],[Ppto. Orden Interna '[DOP']]]</f>
        <v>0</v>
      </c>
      <c r="AM528" s="584">
        <v>721832.3125</v>
      </c>
      <c r="AN528" s="308" t="s">
        <v>244</v>
      </c>
      <c r="AO528" s="308" t="s">
        <v>245</v>
      </c>
      <c r="AP528" s="308" t="s">
        <v>246</v>
      </c>
      <c r="AQ528" s="308" t="s">
        <v>247</v>
      </c>
      <c r="AR528" s="308">
        <v>594</v>
      </c>
      <c r="AS528" s="308" t="s">
        <v>258</v>
      </c>
      <c r="AT528" s="249" t="s">
        <v>1356</v>
      </c>
      <c r="AU528" s="249" t="s">
        <v>47</v>
      </c>
    </row>
    <row r="529" spans="1:47" hidden="1" x14ac:dyDescent="0.3">
      <c r="A529" s="174">
        <v>2.08</v>
      </c>
      <c r="B529" s="231"/>
      <c r="C529" s="232" t="str">
        <f>VLOOKUP(BD.PD7[[#This Row],[Pos]],PPto[],3,FALSE)</f>
        <v>2.08 Instalaciones Mecánicas</v>
      </c>
      <c r="D529" s="233" t="s">
        <v>23</v>
      </c>
      <c r="E529" s="305" t="str">
        <f>IF(BD.PD7[[#This Row],[.]]="*",VLOOKUP(BD.PD7[[#This Row],[Pos]],Presupuesto!A:H,7,FALSE),"")</f>
        <v/>
      </c>
      <c r="F529" s="234" t="s">
        <v>280</v>
      </c>
      <c r="G529" s="174">
        <v>4600070964</v>
      </c>
      <c r="H529" s="174"/>
      <c r="I529" s="174" t="s">
        <v>273</v>
      </c>
      <c r="J529" s="174">
        <v>1</v>
      </c>
      <c r="K529" s="174" t="s">
        <v>117</v>
      </c>
      <c r="L529" s="383">
        <f>IF(BD.PD7[[#This Row],[Mon]]="DOP",1,HLOOKUP(BD.PD7[[#This Row],[Mon]],$K$1:$L$2,2,FALSE))</f>
        <v>65</v>
      </c>
      <c r="M529" s="541">
        <v>21470</v>
      </c>
      <c r="N529" s="243">
        <f>BD.PD7[[#This Row],[Cant.]]*BD.PD7[[#This Row],[ Tasa ]]*BD.PD7[[#This Row],[ Precio Und.]]</f>
        <v>1395550</v>
      </c>
      <c r="O529" s="174">
        <v>0.25</v>
      </c>
      <c r="P529" s="243">
        <f>IF(BD.PD7[[#This Row],[Liquid. '[%']]]&lt;&gt;0,(BD.PD7[[#This Row],[Valor Neto '[DOP']]]*BD.PD7[[#This Row],[Liquid. '[%']]])+BD.PD7[[#This Row],[Valor Neto '[DOP']]],BD.PD7[[#This Row],[Valor Neto '[DOP']]])</f>
        <v>1744437.5</v>
      </c>
      <c r="Q529" s="243">
        <f>BD.PD7[[#This Row],[Ppto. Orden Interna '[DOP']]]/HLOOKUP("USD",$K$1:$L$2,2,FALSE)</f>
        <v>26837.5</v>
      </c>
      <c r="R529" s="543" t="s">
        <v>279</v>
      </c>
      <c r="S529" s="544"/>
      <c r="T529" s="544"/>
      <c r="U529" s="544" t="s">
        <v>249</v>
      </c>
      <c r="V529" s="544">
        <v>801667</v>
      </c>
      <c r="W529" s="494" t="s">
        <v>279</v>
      </c>
      <c r="X529" s="495">
        <v>8</v>
      </c>
      <c r="Y529" s="495">
        <v>1</v>
      </c>
      <c r="Z529" s="243">
        <f>BD.PD7[[#This Row],[Av.P1 '[%']]]*BD.PD7[[#This Row],[Ppto. Orden Interna '[DOP']]]</f>
        <v>1744437.5</v>
      </c>
      <c r="AA529" s="249"/>
      <c r="AB529" s="249"/>
      <c r="AC529" s="243">
        <f>BD.PD7[[#This Row],[Av.P2 '[%']]]*BD.PD7[[#This Row],[Ppto. Orden Interna '[DOP']]]</f>
        <v>0</v>
      </c>
      <c r="AD529" s="249"/>
      <c r="AE529" s="249"/>
      <c r="AF529" s="243">
        <f>BD.PD7[[#This Row],[Av.P3 '[%']]]*BD.PD7[[#This Row],[Ppto. Orden Interna '[DOP']]]</f>
        <v>0</v>
      </c>
      <c r="AG529" s="545"/>
      <c r="AH529" s="545"/>
      <c r="AI529" s="243">
        <f>BD.PD7[[#This Row],[Av.P2 '[%']]]*BD.PD7[[#This Row],[Ppto. Orden Interna '[DOP']]]</f>
        <v>0</v>
      </c>
      <c r="AJ529" s="545"/>
      <c r="AK529" s="545"/>
      <c r="AL529" s="542">
        <f>BD.PD7[[#This Row],[Av.P2 '[%']]]*BD.PD7[[#This Row],[Ppto. Orden Interna '[DOP']]]</f>
        <v>0</v>
      </c>
      <c r="AM529" s="584">
        <v>1744437.5</v>
      </c>
      <c r="AN529" s="308" t="s">
        <v>244</v>
      </c>
      <c r="AO529" s="308" t="s">
        <v>245</v>
      </c>
      <c r="AP529" s="308" t="s">
        <v>246</v>
      </c>
      <c r="AQ529" s="308" t="s">
        <v>247</v>
      </c>
      <c r="AR529" s="308">
        <v>594</v>
      </c>
      <c r="AS529" s="308" t="s">
        <v>258</v>
      </c>
      <c r="AT529" s="249" t="s">
        <v>1356</v>
      </c>
      <c r="AU529" s="249" t="s">
        <v>47</v>
      </c>
    </row>
    <row r="530" spans="1:47" hidden="1" x14ac:dyDescent="0.3">
      <c r="A530" s="174">
        <v>2.08</v>
      </c>
      <c r="B530" s="231"/>
      <c r="C530" s="232" t="str">
        <f>VLOOKUP(BD.PD7[[#This Row],[Pos]],PPto[],3,FALSE)</f>
        <v>2.08 Instalaciones Mecánicas</v>
      </c>
      <c r="D530" s="233" t="s">
        <v>23</v>
      </c>
      <c r="E530" s="305" t="str">
        <f>IF(BD.PD7[[#This Row],[.]]="*",VLOOKUP(BD.PD7[[#This Row],[Pos]],Presupuesto!A:H,7,FALSE),"")</f>
        <v/>
      </c>
      <c r="F530" s="234" t="s">
        <v>281</v>
      </c>
      <c r="G530" s="174"/>
      <c r="H530" s="174"/>
      <c r="I530" s="174" t="s">
        <v>1295</v>
      </c>
      <c r="J530" s="174">
        <v>2</v>
      </c>
      <c r="K530" s="174" t="s">
        <v>260</v>
      </c>
      <c r="L530" s="383">
        <f>IF(BD.PD7[[#This Row],[Mon]]="DOP",1,HLOOKUP(BD.PD7[[#This Row],[Mon]],$K$1:$L$2,2,FALSE))</f>
        <v>1</v>
      </c>
      <c r="M530" s="541">
        <v>586140</v>
      </c>
      <c r="N530" s="243">
        <f>BD.PD7[[#This Row],[Cant.]]*BD.PD7[[#This Row],[ Tasa ]]*BD.PD7[[#This Row],[ Precio Und.]]</f>
        <v>1172280</v>
      </c>
      <c r="O530" s="174">
        <v>0</v>
      </c>
      <c r="P530" s="243">
        <f>IF(BD.PD7[[#This Row],[Liquid. '[%']]]&lt;&gt;0,(BD.PD7[[#This Row],[Valor Neto '[DOP']]]*BD.PD7[[#This Row],[Liquid. '[%']]])+BD.PD7[[#This Row],[Valor Neto '[DOP']]],BD.PD7[[#This Row],[Valor Neto '[DOP']]])</f>
        <v>1172280</v>
      </c>
      <c r="Q530" s="243">
        <f>BD.PD7[[#This Row],[Ppto. Orden Interna '[DOP']]]/HLOOKUP("USD",$K$1:$L$2,2,FALSE)</f>
        <v>18035.076923076922</v>
      </c>
      <c r="R530" s="543" t="s">
        <v>1296</v>
      </c>
      <c r="S530" s="544"/>
      <c r="T530" s="544"/>
      <c r="U530" s="544" t="s">
        <v>249</v>
      </c>
      <c r="V530" s="544">
        <v>801667</v>
      </c>
      <c r="W530" s="494" t="s">
        <v>282</v>
      </c>
      <c r="X530" s="495">
        <v>13</v>
      </c>
      <c r="Y530" s="495">
        <v>0.7</v>
      </c>
      <c r="Z530" s="243">
        <f>BD.PD7[[#This Row],[Av.P1 '[%']]]*BD.PD7[[#This Row],[Ppto. Orden Interna '[DOP']]]</f>
        <v>820596</v>
      </c>
      <c r="AA530" s="249">
        <v>15</v>
      </c>
      <c r="AB530" s="249">
        <v>0.3</v>
      </c>
      <c r="AC530" s="243">
        <f>BD.PD7[[#This Row],[Av.P2 '[%']]]*BD.PD7[[#This Row],[Ppto. Orden Interna '[DOP']]]</f>
        <v>351684</v>
      </c>
      <c r="AD530" s="249"/>
      <c r="AE530" s="249"/>
      <c r="AF530" s="243">
        <f>BD.PD7[[#This Row],[Av.P3 '[%']]]*BD.PD7[[#This Row],[Ppto. Orden Interna '[DOP']]]</f>
        <v>0</v>
      </c>
      <c r="AG530" s="545"/>
      <c r="AH530" s="545"/>
      <c r="AI530" s="243">
        <f>BD.PD7[[#This Row],[Av.P2 '[%']]]*BD.PD7[[#This Row],[Ppto. Orden Interna '[DOP']]]</f>
        <v>351684</v>
      </c>
      <c r="AJ530" s="545"/>
      <c r="AK530" s="545"/>
      <c r="AL530" s="542">
        <f>BD.PD7[[#This Row],[Av.P2 '[%']]]*BD.PD7[[#This Row],[Ppto. Orden Interna '[DOP']]]</f>
        <v>351684</v>
      </c>
      <c r="AM530" s="584">
        <v>1172280</v>
      </c>
      <c r="AN530" s="308" t="s">
        <v>244</v>
      </c>
      <c r="AO530" s="308" t="s">
        <v>245</v>
      </c>
      <c r="AP530" s="308" t="s">
        <v>246</v>
      </c>
      <c r="AQ530" s="308" t="s">
        <v>247</v>
      </c>
      <c r="AR530" s="308">
        <v>594</v>
      </c>
      <c r="AS530" s="308" t="s">
        <v>248</v>
      </c>
      <c r="AT530" s="249" t="s">
        <v>1356</v>
      </c>
      <c r="AU530" s="249" t="s">
        <v>47</v>
      </c>
    </row>
    <row r="531" spans="1:47" hidden="1" x14ac:dyDescent="0.3">
      <c r="A531" s="174">
        <v>2.08</v>
      </c>
      <c r="B531" s="231"/>
      <c r="C531" s="232" t="str">
        <f>VLOOKUP(BD.PD7[[#This Row],[Pos]],PPto[],3,FALSE)</f>
        <v>2.08 Instalaciones Mecánicas</v>
      </c>
      <c r="D531" s="233" t="s">
        <v>23</v>
      </c>
      <c r="E531" s="305" t="str">
        <f>IF(BD.PD7[[#This Row],[.]]="*",VLOOKUP(BD.PD7[[#This Row],[Pos]],Presupuesto!A:H,7,FALSE),"")</f>
        <v/>
      </c>
      <c r="F531" s="234" t="s">
        <v>283</v>
      </c>
      <c r="G531" s="174"/>
      <c r="H531" s="174"/>
      <c r="I531" s="174" t="s">
        <v>1295</v>
      </c>
      <c r="J531" s="174">
        <v>2</v>
      </c>
      <c r="K531" s="174" t="s">
        <v>260</v>
      </c>
      <c r="L531" s="383">
        <f>IF(BD.PD7[[#This Row],[Mon]]="DOP",1,HLOOKUP(BD.PD7[[#This Row],[Mon]],$K$1:$L$2,2,FALSE))</f>
        <v>1</v>
      </c>
      <c r="M531" s="541">
        <v>35000</v>
      </c>
      <c r="N531" s="243">
        <f>BD.PD7[[#This Row],[Cant.]]*BD.PD7[[#This Row],[ Tasa ]]*BD.PD7[[#This Row],[ Precio Und.]]</f>
        <v>70000</v>
      </c>
      <c r="O531" s="174">
        <v>0</v>
      </c>
      <c r="P531" s="243">
        <f>IF(BD.PD7[[#This Row],[Liquid. '[%']]]&lt;&gt;0,(BD.PD7[[#This Row],[Valor Neto '[DOP']]]*BD.PD7[[#This Row],[Liquid. '[%']]])+BD.PD7[[#This Row],[Valor Neto '[DOP']]],BD.PD7[[#This Row],[Valor Neto '[DOP']]])</f>
        <v>70000</v>
      </c>
      <c r="Q531" s="243">
        <f>BD.PD7[[#This Row],[Ppto. Orden Interna '[DOP']]]/HLOOKUP("USD",$K$1:$L$2,2,FALSE)</f>
        <v>1076.9230769230769</v>
      </c>
      <c r="R531" s="543" t="s">
        <v>1296</v>
      </c>
      <c r="S531" s="544"/>
      <c r="T531" s="544"/>
      <c r="U531" s="544" t="s">
        <v>249</v>
      </c>
      <c r="V531" s="544">
        <v>801667</v>
      </c>
      <c r="W531" s="494" t="s">
        <v>282</v>
      </c>
      <c r="X531" s="495">
        <v>13</v>
      </c>
      <c r="Y531" s="495">
        <v>0.7</v>
      </c>
      <c r="Z531" s="243">
        <f>BD.PD7[[#This Row],[Av.P1 '[%']]]*BD.PD7[[#This Row],[Ppto. Orden Interna '[DOP']]]</f>
        <v>49000</v>
      </c>
      <c r="AA531" s="249">
        <v>15</v>
      </c>
      <c r="AB531" s="249">
        <v>0.3</v>
      </c>
      <c r="AC531" s="243">
        <f>BD.PD7[[#This Row],[Av.P2 '[%']]]*BD.PD7[[#This Row],[Ppto. Orden Interna '[DOP']]]</f>
        <v>21000</v>
      </c>
      <c r="AD531" s="249"/>
      <c r="AE531" s="249"/>
      <c r="AF531" s="243">
        <f>BD.PD7[[#This Row],[Av.P3 '[%']]]*BD.PD7[[#This Row],[Ppto. Orden Interna '[DOP']]]</f>
        <v>0</v>
      </c>
      <c r="AG531" s="545"/>
      <c r="AH531" s="545"/>
      <c r="AI531" s="243">
        <f>BD.PD7[[#This Row],[Av.P2 '[%']]]*BD.PD7[[#This Row],[Ppto. Orden Interna '[DOP']]]</f>
        <v>21000</v>
      </c>
      <c r="AJ531" s="545"/>
      <c r="AK531" s="545"/>
      <c r="AL531" s="542">
        <f>BD.PD7[[#This Row],[Av.P2 '[%']]]*BD.PD7[[#This Row],[Ppto. Orden Interna '[DOP']]]</f>
        <v>21000</v>
      </c>
      <c r="AM531" s="584">
        <v>70000</v>
      </c>
      <c r="AN531" s="308" t="s">
        <v>244</v>
      </c>
      <c r="AO531" s="308" t="s">
        <v>245</v>
      </c>
      <c r="AP531" s="308" t="s">
        <v>246</v>
      </c>
      <c r="AQ531" s="308" t="s">
        <v>247</v>
      </c>
      <c r="AR531" s="308">
        <v>594</v>
      </c>
      <c r="AS531" s="308" t="s">
        <v>248</v>
      </c>
      <c r="AT531" s="249" t="s">
        <v>1356</v>
      </c>
      <c r="AU531" s="249" t="s">
        <v>47</v>
      </c>
    </row>
    <row r="532" spans="1:47" hidden="1" x14ac:dyDescent="0.3">
      <c r="A532" s="174">
        <v>2.08</v>
      </c>
      <c r="B532" s="231"/>
      <c r="C532" s="232" t="str">
        <f>VLOOKUP(BD.PD7[[#This Row],[Pos]],PPto[],3,FALSE)</f>
        <v>2.08 Instalaciones Mecánicas</v>
      </c>
      <c r="D532" s="233" t="s">
        <v>23</v>
      </c>
      <c r="E532" s="305" t="str">
        <f>IF(BD.PD7[[#This Row],[.]]="*",VLOOKUP(BD.PD7[[#This Row],[Pos]],Presupuesto!A:H,7,FALSE),"")</f>
        <v/>
      </c>
      <c r="F532" s="234" t="s">
        <v>284</v>
      </c>
      <c r="G532" s="174"/>
      <c r="H532" s="174"/>
      <c r="I532" s="174" t="s">
        <v>1295</v>
      </c>
      <c r="J532" s="174">
        <v>2</v>
      </c>
      <c r="K532" s="174" t="s">
        <v>260</v>
      </c>
      <c r="L532" s="383">
        <f>IF(BD.PD7[[#This Row],[Mon]]="DOP",1,HLOOKUP(BD.PD7[[#This Row],[Mon]],$K$1:$L$2,2,FALSE))</f>
        <v>1</v>
      </c>
      <c r="M532" s="541">
        <v>330000</v>
      </c>
      <c r="N532" s="243">
        <f>BD.PD7[[#This Row],[Cant.]]*BD.PD7[[#This Row],[ Tasa ]]*BD.PD7[[#This Row],[ Precio Und.]]</f>
        <v>660000</v>
      </c>
      <c r="O532" s="174">
        <v>0</v>
      </c>
      <c r="P532" s="243">
        <f>IF(BD.PD7[[#This Row],[Liquid. '[%']]]&lt;&gt;0,(BD.PD7[[#This Row],[Valor Neto '[DOP']]]*BD.PD7[[#This Row],[Liquid. '[%']]])+BD.PD7[[#This Row],[Valor Neto '[DOP']]],BD.PD7[[#This Row],[Valor Neto '[DOP']]])</f>
        <v>660000</v>
      </c>
      <c r="Q532" s="243">
        <f>BD.PD7[[#This Row],[Ppto. Orden Interna '[DOP']]]/HLOOKUP("USD",$K$1:$L$2,2,FALSE)</f>
        <v>10153.846153846154</v>
      </c>
      <c r="R532" s="543" t="s">
        <v>1296</v>
      </c>
      <c r="S532" s="544"/>
      <c r="T532" s="544"/>
      <c r="U532" s="544" t="s">
        <v>249</v>
      </c>
      <c r="V532" s="544">
        <v>801667</v>
      </c>
      <c r="W532" s="494" t="s">
        <v>282</v>
      </c>
      <c r="X532" s="495">
        <v>13</v>
      </c>
      <c r="Y532" s="495">
        <v>0.7</v>
      </c>
      <c r="Z532" s="243">
        <f>BD.PD7[[#This Row],[Av.P1 '[%']]]*BD.PD7[[#This Row],[Ppto. Orden Interna '[DOP']]]</f>
        <v>461999.99999999994</v>
      </c>
      <c r="AA532" s="249">
        <v>15</v>
      </c>
      <c r="AB532" s="249">
        <v>0.3</v>
      </c>
      <c r="AC532" s="243">
        <f>BD.PD7[[#This Row],[Av.P2 '[%']]]*BD.PD7[[#This Row],[Ppto. Orden Interna '[DOP']]]</f>
        <v>198000</v>
      </c>
      <c r="AD532" s="249"/>
      <c r="AE532" s="249"/>
      <c r="AF532" s="243">
        <f>BD.PD7[[#This Row],[Av.P3 '[%']]]*BD.PD7[[#This Row],[Ppto. Orden Interna '[DOP']]]</f>
        <v>0</v>
      </c>
      <c r="AG532" s="545"/>
      <c r="AH532" s="545"/>
      <c r="AI532" s="243">
        <f>BD.PD7[[#This Row],[Av.P2 '[%']]]*BD.PD7[[#This Row],[Ppto. Orden Interna '[DOP']]]</f>
        <v>198000</v>
      </c>
      <c r="AJ532" s="545"/>
      <c r="AK532" s="545"/>
      <c r="AL532" s="542">
        <f>BD.PD7[[#This Row],[Av.P2 '[%']]]*BD.PD7[[#This Row],[Ppto. Orden Interna '[DOP']]]</f>
        <v>198000</v>
      </c>
      <c r="AM532" s="584">
        <v>660000</v>
      </c>
      <c r="AN532" s="308" t="s">
        <v>244</v>
      </c>
      <c r="AO532" s="308" t="s">
        <v>245</v>
      </c>
      <c r="AP532" s="308" t="s">
        <v>246</v>
      </c>
      <c r="AQ532" s="308" t="s">
        <v>247</v>
      </c>
      <c r="AR532" s="308">
        <v>594</v>
      </c>
      <c r="AS532" s="308" t="s">
        <v>248</v>
      </c>
      <c r="AT532" s="249" t="s">
        <v>1356</v>
      </c>
      <c r="AU532" s="249" t="s">
        <v>47</v>
      </c>
    </row>
    <row r="533" spans="1:47" hidden="1" x14ac:dyDescent="0.3">
      <c r="A533" s="174">
        <v>2.08</v>
      </c>
      <c r="B533" s="231"/>
      <c r="C533" s="232" t="str">
        <f>VLOOKUP(BD.PD7[[#This Row],[Pos]],PPto[],3,FALSE)</f>
        <v>2.08 Instalaciones Mecánicas</v>
      </c>
      <c r="D533" s="233" t="s">
        <v>23</v>
      </c>
      <c r="E533" s="305" t="str">
        <f>IF(BD.PD7[[#This Row],[.]]="*",VLOOKUP(BD.PD7[[#This Row],[Pos]],Presupuesto!A:H,7,FALSE),"")</f>
        <v/>
      </c>
      <c r="F533" s="234" t="s">
        <v>285</v>
      </c>
      <c r="G533" s="174"/>
      <c r="H533" s="174"/>
      <c r="I533" s="174" t="s">
        <v>273</v>
      </c>
      <c r="J533" s="174">
        <v>1</v>
      </c>
      <c r="K533" s="174" t="s">
        <v>117</v>
      </c>
      <c r="L533" s="383">
        <f>IF(BD.PD7[[#This Row],[Mon]]="DOP",1,HLOOKUP(BD.PD7[[#This Row],[Mon]],$K$1:$L$2,2,FALSE))</f>
        <v>65</v>
      </c>
      <c r="M533" s="541">
        <v>4200</v>
      </c>
      <c r="N533" s="243">
        <f>BD.PD7[[#This Row],[Cant.]]*BD.PD7[[#This Row],[ Tasa ]]*BD.PD7[[#This Row],[ Precio Und.]]</f>
        <v>273000</v>
      </c>
      <c r="O533" s="174">
        <v>0</v>
      </c>
      <c r="P533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533" s="243">
        <f>BD.PD7[[#This Row],[Ppto. Orden Interna '[DOP']]]/HLOOKUP("USD",$K$1:$L$2,2,FALSE)</f>
        <v>4200</v>
      </c>
      <c r="R533" s="543" t="s">
        <v>1297</v>
      </c>
      <c r="S533" s="544"/>
      <c r="T533" s="544"/>
      <c r="U533" s="544" t="s">
        <v>249</v>
      </c>
      <c r="V533" s="544">
        <v>801667</v>
      </c>
      <c r="W533" s="494" t="s">
        <v>279</v>
      </c>
      <c r="X533" s="495">
        <v>15</v>
      </c>
      <c r="Y533" s="495">
        <v>1</v>
      </c>
      <c r="Z533" s="243">
        <f>BD.PD7[[#This Row],[Av.P1 '[%']]]*BD.PD7[[#This Row],[Ppto. Orden Interna '[DOP']]]</f>
        <v>273000</v>
      </c>
      <c r="AA533" s="249"/>
      <c r="AB533" s="249"/>
      <c r="AC533" s="243">
        <f>BD.PD7[[#This Row],[Av.P2 '[%']]]*BD.PD7[[#This Row],[Ppto. Orden Interna '[DOP']]]</f>
        <v>0</v>
      </c>
      <c r="AD533" s="249"/>
      <c r="AE533" s="249"/>
      <c r="AF533" s="243">
        <f>BD.PD7[[#This Row],[Av.P3 '[%']]]*BD.PD7[[#This Row],[Ppto. Orden Interna '[DOP']]]</f>
        <v>0</v>
      </c>
      <c r="AG533" s="545"/>
      <c r="AH533" s="545"/>
      <c r="AI533" s="243">
        <f>BD.PD7[[#This Row],[Av.P2 '[%']]]*BD.PD7[[#This Row],[Ppto. Orden Interna '[DOP']]]</f>
        <v>0</v>
      </c>
      <c r="AJ533" s="545"/>
      <c r="AK533" s="545"/>
      <c r="AL533" s="542">
        <f>BD.PD7[[#This Row],[Av.P2 '[%']]]*BD.PD7[[#This Row],[Ppto. Orden Interna '[DOP']]]</f>
        <v>0</v>
      </c>
      <c r="AM533" s="584">
        <v>273000</v>
      </c>
      <c r="AN533" s="308" t="s">
        <v>244</v>
      </c>
      <c r="AO533" s="308" t="s">
        <v>245</v>
      </c>
      <c r="AP533" s="308" t="s">
        <v>246</v>
      </c>
      <c r="AQ533" s="308" t="s">
        <v>247</v>
      </c>
      <c r="AR533" s="308">
        <v>594</v>
      </c>
      <c r="AS533" s="308" t="s">
        <v>248</v>
      </c>
      <c r="AT533" s="249" t="s">
        <v>1356</v>
      </c>
      <c r="AU533" s="249" t="s">
        <v>47</v>
      </c>
    </row>
    <row r="534" spans="1:47" hidden="1" x14ac:dyDescent="0.3">
      <c r="A534" s="174">
        <v>2.08</v>
      </c>
      <c r="B534" s="231"/>
      <c r="C534" s="232" t="str">
        <f>VLOOKUP(BD.PD7[[#This Row],[Pos]],PPto[],3,FALSE)</f>
        <v>2.08 Instalaciones Mecánicas</v>
      </c>
      <c r="D534" s="233" t="s">
        <v>23</v>
      </c>
      <c r="E534" s="305" t="str">
        <f>IF(BD.PD7[[#This Row],[.]]="*",VLOOKUP(BD.PD7[[#This Row],[Pos]],Presupuesto!A:H,7,FALSE),"")</f>
        <v/>
      </c>
      <c r="F534" s="234" t="s">
        <v>286</v>
      </c>
      <c r="G534" s="174"/>
      <c r="H534" s="174"/>
      <c r="I534" s="174" t="s">
        <v>273</v>
      </c>
      <c r="J534" s="174">
        <v>2</v>
      </c>
      <c r="K534" s="174" t="s">
        <v>260</v>
      </c>
      <c r="L534" s="383">
        <f>IF(BD.PD7[[#This Row],[Mon]]="DOP",1,HLOOKUP(BD.PD7[[#This Row],[Mon]],$K$1:$L$2,2,FALSE))</f>
        <v>1</v>
      </c>
      <c r="M534" s="541">
        <v>238000</v>
      </c>
      <c r="N534" s="243">
        <f>BD.PD7[[#This Row],[Cant.]]*BD.PD7[[#This Row],[ Tasa ]]*BD.PD7[[#This Row],[ Precio Und.]]</f>
        <v>476000</v>
      </c>
      <c r="O534" s="174">
        <v>0</v>
      </c>
      <c r="P534" s="243">
        <f>IF(BD.PD7[[#This Row],[Liquid. '[%']]]&lt;&gt;0,(BD.PD7[[#This Row],[Valor Neto '[DOP']]]*BD.PD7[[#This Row],[Liquid. '[%']]])+BD.PD7[[#This Row],[Valor Neto '[DOP']]],BD.PD7[[#This Row],[Valor Neto '[DOP']]])</f>
        <v>476000</v>
      </c>
      <c r="Q534" s="243">
        <f>BD.PD7[[#This Row],[Ppto. Orden Interna '[DOP']]]/HLOOKUP("USD",$K$1:$L$2,2,FALSE)</f>
        <v>7323.0769230769229</v>
      </c>
      <c r="R534" s="543" t="s">
        <v>287</v>
      </c>
      <c r="S534" s="544"/>
      <c r="T534" s="544"/>
      <c r="U534" s="544" t="s">
        <v>249</v>
      </c>
      <c r="V534" s="544">
        <v>801667</v>
      </c>
      <c r="W534" s="494" t="s">
        <v>279</v>
      </c>
      <c r="X534" s="495">
        <v>8</v>
      </c>
      <c r="Y534" s="495">
        <v>1</v>
      </c>
      <c r="Z534" s="243">
        <f>BD.PD7[[#This Row],[Av.P1 '[%']]]*BD.PD7[[#This Row],[Ppto. Orden Interna '[DOP']]]</f>
        <v>476000</v>
      </c>
      <c r="AA534" s="249"/>
      <c r="AB534" s="249"/>
      <c r="AC534" s="243">
        <f>BD.PD7[[#This Row],[Av.P2 '[%']]]*BD.PD7[[#This Row],[Ppto. Orden Interna '[DOP']]]</f>
        <v>0</v>
      </c>
      <c r="AD534" s="249"/>
      <c r="AE534" s="249"/>
      <c r="AF534" s="243">
        <f>BD.PD7[[#This Row],[Av.P3 '[%']]]*BD.PD7[[#This Row],[Ppto. Orden Interna '[DOP']]]</f>
        <v>0</v>
      </c>
      <c r="AG534" s="545"/>
      <c r="AH534" s="545"/>
      <c r="AI534" s="243">
        <f>BD.PD7[[#This Row],[Av.P2 '[%']]]*BD.PD7[[#This Row],[Ppto. Orden Interna '[DOP']]]</f>
        <v>0</v>
      </c>
      <c r="AJ534" s="545"/>
      <c r="AK534" s="545"/>
      <c r="AL534" s="542">
        <f>BD.PD7[[#This Row],[Av.P2 '[%']]]*BD.PD7[[#This Row],[Ppto. Orden Interna '[DOP']]]</f>
        <v>0</v>
      </c>
      <c r="AM534" s="584">
        <v>476000</v>
      </c>
      <c r="AN534" s="308" t="s">
        <v>244</v>
      </c>
      <c r="AO534" s="308" t="s">
        <v>245</v>
      </c>
      <c r="AP534" s="308" t="s">
        <v>246</v>
      </c>
      <c r="AQ534" s="308" t="s">
        <v>247</v>
      </c>
      <c r="AR534" s="308">
        <v>594</v>
      </c>
      <c r="AS534" s="308" t="s">
        <v>248</v>
      </c>
      <c r="AT534" s="249" t="s">
        <v>1356</v>
      </c>
      <c r="AU534" s="249" t="s">
        <v>47</v>
      </c>
    </row>
    <row r="535" spans="1:47" hidden="1" x14ac:dyDescent="0.3">
      <c r="A535" s="174">
        <v>2.08</v>
      </c>
      <c r="B535" s="231"/>
      <c r="C535" s="232" t="str">
        <f>VLOOKUP(BD.PD7[[#This Row],[Pos]],PPto[],3,FALSE)</f>
        <v>2.08 Instalaciones Mecánicas</v>
      </c>
      <c r="D535" s="233" t="s">
        <v>23</v>
      </c>
      <c r="E535" s="305" t="str">
        <f>IF(BD.PD7[[#This Row],[.]]="*",VLOOKUP(BD.PD7[[#This Row],[Pos]],Presupuesto!A:H,7,FALSE),"")</f>
        <v/>
      </c>
      <c r="F535" s="234" t="s">
        <v>288</v>
      </c>
      <c r="G535" s="174">
        <v>4512453195</v>
      </c>
      <c r="H535" s="174"/>
      <c r="I535" s="174" t="s">
        <v>273</v>
      </c>
      <c r="J535" s="174">
        <v>1</v>
      </c>
      <c r="K535" s="174" t="s">
        <v>117</v>
      </c>
      <c r="L535" s="383">
        <f>IF(BD.PD7[[#This Row],[Mon]]="DOP",1,HLOOKUP(BD.PD7[[#This Row],[Mon]],$K$1:$L$2,2,FALSE))</f>
        <v>65</v>
      </c>
      <c r="M535" s="541">
        <v>25500</v>
      </c>
      <c r="N535" s="243">
        <f>BD.PD7[[#This Row],[Cant.]]*BD.PD7[[#This Row],[ Tasa ]]*BD.PD7[[#This Row],[ Precio Und.]]</f>
        <v>1657500</v>
      </c>
      <c r="O535" s="174">
        <v>0</v>
      </c>
      <c r="P535" s="243">
        <f>IF(BD.PD7[[#This Row],[Liquid. '[%']]]&lt;&gt;0,(BD.PD7[[#This Row],[Valor Neto '[DOP']]]*BD.PD7[[#This Row],[Liquid. '[%']]])+BD.PD7[[#This Row],[Valor Neto '[DOP']]],BD.PD7[[#This Row],[Valor Neto '[DOP']]])</f>
        <v>1657500</v>
      </c>
      <c r="Q535" s="243">
        <f>BD.PD7[[#This Row],[Ppto. Orden Interna '[DOP']]]/HLOOKUP("USD",$K$1:$L$2,2,FALSE)</f>
        <v>25500</v>
      </c>
      <c r="R535" s="543" t="s">
        <v>289</v>
      </c>
      <c r="S535" s="544"/>
      <c r="T535" s="544"/>
      <c r="U535" s="544" t="s">
        <v>249</v>
      </c>
      <c r="V535" s="544">
        <v>801667</v>
      </c>
      <c r="W535" s="494" t="s">
        <v>290</v>
      </c>
      <c r="X535" s="495">
        <v>4</v>
      </c>
      <c r="Y535" s="495">
        <v>0.4</v>
      </c>
      <c r="Z535" s="243">
        <f>BD.PD7[[#This Row],[Av.P1 '[%']]]*BD.PD7[[#This Row],[Ppto. Orden Interna '[DOP']]]</f>
        <v>663000</v>
      </c>
      <c r="AA535" s="249">
        <v>13</v>
      </c>
      <c r="AB535" s="249">
        <v>0.5</v>
      </c>
      <c r="AC535" s="243">
        <f>BD.PD7[[#This Row],[Av.P2 '[%']]]*BD.PD7[[#This Row],[Ppto. Orden Interna '[DOP']]]</f>
        <v>828750</v>
      </c>
      <c r="AD535" s="249">
        <v>15</v>
      </c>
      <c r="AE535" s="249">
        <v>0.1</v>
      </c>
      <c r="AF535" s="243">
        <f>BD.PD7[[#This Row],[Av.P3 '[%']]]*BD.PD7[[#This Row],[Ppto. Orden Interna '[DOP']]]</f>
        <v>165750</v>
      </c>
      <c r="AG535" s="545"/>
      <c r="AH535" s="545"/>
      <c r="AI535" s="243">
        <f>BD.PD7[[#This Row],[Av.P2 '[%']]]*BD.PD7[[#This Row],[Ppto. Orden Interna '[DOP']]]</f>
        <v>828750</v>
      </c>
      <c r="AJ535" s="545"/>
      <c r="AK535" s="545"/>
      <c r="AL535" s="542">
        <f>BD.PD7[[#This Row],[Av.P2 '[%']]]*BD.PD7[[#This Row],[Ppto. Orden Interna '[DOP']]]</f>
        <v>828750</v>
      </c>
      <c r="AM535" s="584">
        <v>1657500</v>
      </c>
      <c r="AN535" s="308" t="s">
        <v>244</v>
      </c>
      <c r="AO535" s="308" t="s">
        <v>245</v>
      </c>
      <c r="AP535" s="308" t="s">
        <v>246</v>
      </c>
      <c r="AQ535" s="308" t="s">
        <v>247</v>
      </c>
      <c r="AR535" s="308">
        <v>594</v>
      </c>
      <c r="AS535" s="308" t="s">
        <v>258</v>
      </c>
      <c r="AT535" s="249" t="s">
        <v>1356</v>
      </c>
      <c r="AU535" s="249" t="s">
        <v>47</v>
      </c>
    </row>
    <row r="536" spans="1:47" hidden="1" x14ac:dyDescent="0.3">
      <c r="A536" s="174">
        <v>2.08</v>
      </c>
      <c r="B536" s="231"/>
      <c r="C536" s="232" t="str">
        <f>VLOOKUP(BD.PD7[[#This Row],[Pos]],PPto[],3,FALSE)</f>
        <v>2.08 Instalaciones Mecánicas</v>
      </c>
      <c r="D536" s="233" t="s">
        <v>23</v>
      </c>
      <c r="E536" s="305" t="str">
        <f>IF(BD.PD7[[#This Row],[.]]="*",VLOOKUP(BD.PD7[[#This Row],[Pos]],Presupuesto!A:H,7,FALSE),"")</f>
        <v/>
      </c>
      <c r="F536" s="234" t="s">
        <v>291</v>
      </c>
      <c r="G536" s="174">
        <v>4512453195</v>
      </c>
      <c r="H536" s="174"/>
      <c r="I536" s="174" t="s">
        <v>273</v>
      </c>
      <c r="J536" s="174">
        <v>1</v>
      </c>
      <c r="K536" s="174" t="s">
        <v>117</v>
      </c>
      <c r="L536" s="383">
        <f>IF(BD.PD7[[#This Row],[Mon]]="DOP",1,HLOOKUP(BD.PD7[[#This Row],[Mon]],$K$1:$L$2,2,FALSE))</f>
        <v>65</v>
      </c>
      <c r="M536" s="541">
        <v>3000</v>
      </c>
      <c r="N536" s="243">
        <f>BD.PD7[[#This Row],[Cant.]]*BD.PD7[[#This Row],[ Tasa ]]*BD.PD7[[#This Row],[ Precio Und.]]</f>
        <v>195000</v>
      </c>
      <c r="O536" s="174">
        <v>0</v>
      </c>
      <c r="P536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536" s="243">
        <f>BD.PD7[[#This Row],[Ppto. Orden Interna '[DOP']]]/HLOOKUP("USD",$K$1:$L$2,2,FALSE)</f>
        <v>3000</v>
      </c>
      <c r="R536" s="543" t="s">
        <v>289</v>
      </c>
      <c r="S536" s="544"/>
      <c r="T536" s="544"/>
      <c r="U536" s="544" t="s">
        <v>249</v>
      </c>
      <c r="V536" s="544">
        <v>801667</v>
      </c>
      <c r="W536" s="494" t="s">
        <v>290</v>
      </c>
      <c r="X536" s="495">
        <v>4</v>
      </c>
      <c r="Y536" s="495">
        <v>0.4</v>
      </c>
      <c r="Z536" s="243">
        <f>BD.PD7[[#This Row],[Av.P1 '[%']]]*BD.PD7[[#This Row],[Ppto. Orden Interna '[DOP']]]</f>
        <v>78000</v>
      </c>
      <c r="AA536" s="249">
        <v>13</v>
      </c>
      <c r="AB536" s="249">
        <v>0.5</v>
      </c>
      <c r="AC536" s="243">
        <f>BD.PD7[[#This Row],[Av.P2 '[%']]]*BD.PD7[[#This Row],[Ppto. Orden Interna '[DOP']]]</f>
        <v>97500</v>
      </c>
      <c r="AD536" s="249">
        <v>15</v>
      </c>
      <c r="AE536" s="249">
        <v>0.1</v>
      </c>
      <c r="AF536" s="243">
        <f>BD.PD7[[#This Row],[Av.P3 '[%']]]*BD.PD7[[#This Row],[Ppto. Orden Interna '[DOP']]]</f>
        <v>19500</v>
      </c>
      <c r="AG536" s="545"/>
      <c r="AH536" s="545"/>
      <c r="AI536" s="243">
        <f>BD.PD7[[#This Row],[Av.P2 '[%']]]*BD.PD7[[#This Row],[Ppto. Orden Interna '[DOP']]]</f>
        <v>97500</v>
      </c>
      <c r="AJ536" s="545"/>
      <c r="AK536" s="545"/>
      <c r="AL536" s="542">
        <f>BD.PD7[[#This Row],[Av.P2 '[%']]]*BD.PD7[[#This Row],[Ppto. Orden Interna '[DOP']]]</f>
        <v>97500</v>
      </c>
      <c r="AM536" s="584">
        <v>195000</v>
      </c>
      <c r="AN536" s="308" t="s">
        <v>244</v>
      </c>
      <c r="AO536" s="308" t="s">
        <v>245</v>
      </c>
      <c r="AP536" s="308" t="s">
        <v>246</v>
      </c>
      <c r="AQ536" s="308" t="s">
        <v>247</v>
      </c>
      <c r="AR536" s="308">
        <v>594</v>
      </c>
      <c r="AS536" s="308" t="s">
        <v>258</v>
      </c>
      <c r="AT536" s="249" t="s">
        <v>1356</v>
      </c>
      <c r="AU536" s="249" t="s">
        <v>47</v>
      </c>
    </row>
    <row r="537" spans="1:47" hidden="1" x14ac:dyDescent="0.3">
      <c r="A537" s="174">
        <v>2.08</v>
      </c>
      <c r="B537" s="231"/>
      <c r="C537" s="232" t="str">
        <f>VLOOKUP(BD.PD7[[#This Row],[Pos]],PPto[],3,FALSE)</f>
        <v>2.08 Instalaciones Mecánicas</v>
      </c>
      <c r="D537" s="233" t="s">
        <v>23</v>
      </c>
      <c r="E537" s="305" t="str">
        <f>IF(BD.PD7[[#This Row],[.]]="*",VLOOKUP(BD.PD7[[#This Row],[Pos]],Presupuesto!A:H,7,FALSE),"")</f>
        <v/>
      </c>
      <c r="F537" s="234" t="s">
        <v>292</v>
      </c>
      <c r="G537" s="174">
        <v>4512453195</v>
      </c>
      <c r="H537" s="174"/>
      <c r="I537" s="174" t="s">
        <v>273</v>
      </c>
      <c r="J537" s="174">
        <v>1</v>
      </c>
      <c r="K537" s="174" t="s">
        <v>117</v>
      </c>
      <c r="L537" s="383">
        <f>IF(BD.PD7[[#This Row],[Mon]]="DOP",1,HLOOKUP(BD.PD7[[#This Row],[Mon]],$K$1:$L$2,2,FALSE))</f>
        <v>65</v>
      </c>
      <c r="M537" s="541">
        <v>1500</v>
      </c>
      <c r="N537" s="243">
        <f>BD.PD7[[#This Row],[Cant.]]*BD.PD7[[#This Row],[ Tasa ]]*BD.PD7[[#This Row],[ Precio Und.]]</f>
        <v>97500</v>
      </c>
      <c r="O537" s="174">
        <v>0</v>
      </c>
      <c r="P537" s="243">
        <f>IF(BD.PD7[[#This Row],[Liquid. '[%']]]&lt;&gt;0,(BD.PD7[[#This Row],[Valor Neto '[DOP']]]*BD.PD7[[#This Row],[Liquid. '[%']]])+BD.PD7[[#This Row],[Valor Neto '[DOP']]],BD.PD7[[#This Row],[Valor Neto '[DOP']]])</f>
        <v>97500</v>
      </c>
      <c r="Q537" s="243">
        <f>BD.PD7[[#This Row],[Ppto. Orden Interna '[DOP']]]/HLOOKUP("USD",$K$1:$L$2,2,FALSE)</f>
        <v>1500</v>
      </c>
      <c r="R537" s="543" t="s">
        <v>289</v>
      </c>
      <c r="S537" s="544"/>
      <c r="T537" s="544"/>
      <c r="U537" s="544" t="s">
        <v>249</v>
      </c>
      <c r="V537" s="544">
        <v>801667</v>
      </c>
      <c r="W537" s="494" t="s">
        <v>290</v>
      </c>
      <c r="X537" s="495">
        <v>4</v>
      </c>
      <c r="Y537" s="495">
        <v>0.4</v>
      </c>
      <c r="Z537" s="243">
        <f>BD.PD7[[#This Row],[Av.P1 '[%']]]*BD.PD7[[#This Row],[Ppto. Orden Interna '[DOP']]]</f>
        <v>39000</v>
      </c>
      <c r="AA537" s="249">
        <v>13</v>
      </c>
      <c r="AB537" s="249">
        <v>0.5</v>
      </c>
      <c r="AC537" s="243">
        <f>BD.PD7[[#This Row],[Av.P2 '[%']]]*BD.PD7[[#This Row],[Ppto. Orden Interna '[DOP']]]</f>
        <v>48750</v>
      </c>
      <c r="AD537" s="249">
        <v>15</v>
      </c>
      <c r="AE537" s="249">
        <v>0.1</v>
      </c>
      <c r="AF537" s="243">
        <f>BD.PD7[[#This Row],[Av.P3 '[%']]]*BD.PD7[[#This Row],[Ppto. Orden Interna '[DOP']]]</f>
        <v>9750</v>
      </c>
      <c r="AG537" s="545"/>
      <c r="AH537" s="545"/>
      <c r="AI537" s="243">
        <f>BD.PD7[[#This Row],[Av.P2 '[%']]]*BD.PD7[[#This Row],[Ppto. Orden Interna '[DOP']]]</f>
        <v>48750</v>
      </c>
      <c r="AJ537" s="545"/>
      <c r="AK537" s="545"/>
      <c r="AL537" s="542">
        <f>BD.PD7[[#This Row],[Av.P2 '[%']]]*BD.PD7[[#This Row],[Ppto. Orden Interna '[DOP']]]</f>
        <v>48750</v>
      </c>
      <c r="AM537" s="584">
        <v>97500</v>
      </c>
      <c r="AN537" s="308" t="s">
        <v>244</v>
      </c>
      <c r="AO537" s="308" t="s">
        <v>245</v>
      </c>
      <c r="AP537" s="308" t="s">
        <v>246</v>
      </c>
      <c r="AQ537" s="308" t="s">
        <v>247</v>
      </c>
      <c r="AR537" s="308">
        <v>594</v>
      </c>
      <c r="AS537" s="308" t="s">
        <v>258</v>
      </c>
      <c r="AT537" s="249" t="s">
        <v>1356</v>
      </c>
      <c r="AU537" s="249" t="s">
        <v>47</v>
      </c>
    </row>
    <row r="538" spans="1:47" hidden="1" x14ac:dyDescent="0.3">
      <c r="A538" s="174">
        <v>2.08</v>
      </c>
      <c r="B538" s="231"/>
      <c r="C538" s="232" t="str">
        <f>VLOOKUP(BD.PD7[[#This Row],[Pos]],PPto[],3,FALSE)</f>
        <v>2.08 Instalaciones Mecánicas</v>
      </c>
      <c r="D538" s="233" t="s">
        <v>23</v>
      </c>
      <c r="E538" s="305" t="str">
        <f>IF(BD.PD7[[#This Row],[.]]="*",VLOOKUP(BD.PD7[[#This Row],[Pos]],Presupuesto!A:H,7,FALSE),"")</f>
        <v/>
      </c>
      <c r="F538" s="234" t="s">
        <v>293</v>
      </c>
      <c r="G538" s="174">
        <v>4512453195</v>
      </c>
      <c r="H538" s="174"/>
      <c r="I538" s="174" t="s">
        <v>273</v>
      </c>
      <c r="J538" s="174">
        <v>1</v>
      </c>
      <c r="K538" s="174" t="s">
        <v>117</v>
      </c>
      <c r="L538" s="383">
        <f>IF(BD.PD7[[#This Row],[Mon]]="DOP",1,HLOOKUP(BD.PD7[[#This Row],[Mon]],$K$1:$L$2,2,FALSE))</f>
        <v>65</v>
      </c>
      <c r="M538" s="541">
        <v>2750</v>
      </c>
      <c r="N538" s="243">
        <f>BD.PD7[[#This Row],[Cant.]]*BD.PD7[[#This Row],[ Tasa ]]*BD.PD7[[#This Row],[ Precio Und.]]</f>
        <v>178750</v>
      </c>
      <c r="O538" s="174">
        <v>0</v>
      </c>
      <c r="P538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538" s="243">
        <f>BD.PD7[[#This Row],[Ppto. Orden Interna '[DOP']]]/HLOOKUP("USD",$K$1:$L$2,2,FALSE)</f>
        <v>2750</v>
      </c>
      <c r="R538" s="543" t="s">
        <v>289</v>
      </c>
      <c r="S538" s="544"/>
      <c r="T538" s="544"/>
      <c r="U538" s="544" t="s">
        <v>249</v>
      </c>
      <c r="V538" s="544">
        <v>801667</v>
      </c>
      <c r="W538" s="494" t="s">
        <v>290</v>
      </c>
      <c r="X538" s="495">
        <v>4</v>
      </c>
      <c r="Y538" s="495">
        <v>0.4</v>
      </c>
      <c r="Z538" s="243">
        <f>BD.PD7[[#This Row],[Av.P1 '[%']]]*BD.PD7[[#This Row],[Ppto. Orden Interna '[DOP']]]</f>
        <v>71500</v>
      </c>
      <c r="AA538" s="249">
        <v>13</v>
      </c>
      <c r="AB538" s="249">
        <v>0.5</v>
      </c>
      <c r="AC538" s="243">
        <f>BD.PD7[[#This Row],[Av.P2 '[%']]]*BD.PD7[[#This Row],[Ppto. Orden Interna '[DOP']]]</f>
        <v>89375</v>
      </c>
      <c r="AD538" s="249">
        <v>15</v>
      </c>
      <c r="AE538" s="249">
        <v>0.1</v>
      </c>
      <c r="AF538" s="243">
        <f>BD.PD7[[#This Row],[Av.P3 '[%']]]*BD.PD7[[#This Row],[Ppto. Orden Interna '[DOP']]]</f>
        <v>17875</v>
      </c>
      <c r="AG538" s="545"/>
      <c r="AH538" s="545"/>
      <c r="AI538" s="243">
        <f>BD.PD7[[#This Row],[Av.P2 '[%']]]*BD.PD7[[#This Row],[Ppto. Orden Interna '[DOP']]]</f>
        <v>89375</v>
      </c>
      <c r="AJ538" s="545"/>
      <c r="AK538" s="545"/>
      <c r="AL538" s="542">
        <f>BD.PD7[[#This Row],[Av.P2 '[%']]]*BD.PD7[[#This Row],[Ppto. Orden Interna '[DOP']]]</f>
        <v>89375</v>
      </c>
      <c r="AM538" s="584">
        <v>178750</v>
      </c>
      <c r="AN538" s="308" t="s">
        <v>244</v>
      </c>
      <c r="AO538" s="308" t="s">
        <v>245</v>
      </c>
      <c r="AP538" s="308" t="s">
        <v>246</v>
      </c>
      <c r="AQ538" s="308" t="s">
        <v>247</v>
      </c>
      <c r="AR538" s="308">
        <v>594</v>
      </c>
      <c r="AS538" s="308" t="s">
        <v>258</v>
      </c>
      <c r="AT538" s="249" t="s">
        <v>1356</v>
      </c>
      <c r="AU538" s="249" t="s">
        <v>47</v>
      </c>
    </row>
    <row r="539" spans="1:47" hidden="1" x14ac:dyDescent="0.3">
      <c r="A539" s="174">
        <v>2.09</v>
      </c>
      <c r="B539" s="231" t="s">
        <v>243</v>
      </c>
      <c r="C539" s="232" t="str">
        <f>VLOOKUP(BD.PD7[[#This Row],[Pos]],PPto[],3,FALSE)</f>
        <v>2.09 Rejillas y Sumideros</v>
      </c>
      <c r="D539" s="233" t="s">
        <v>243</v>
      </c>
      <c r="E539" s="305">
        <f>IF(BD.PD7[[#This Row],[.]]="*",VLOOKUP(BD.PD7[[#This Row],[Pos]],Presupuesto!A:H,7,FALSE),"")</f>
        <v>10654.03492063492</v>
      </c>
      <c r="F539" s="234"/>
      <c r="G539" s="174"/>
      <c r="H539" s="174"/>
      <c r="I539" s="174"/>
      <c r="J539" s="174">
        <v>1</v>
      </c>
      <c r="K539" s="174" t="s">
        <v>117</v>
      </c>
      <c r="L539" s="383">
        <f>IF(BD.PD7[[#This Row],[Mon]]="DOP",1,HLOOKUP(BD.PD7[[#This Row],[Mon]],$K$1:$L$2,2,FALSE))</f>
        <v>65</v>
      </c>
      <c r="M539" s="541">
        <v>0</v>
      </c>
      <c r="N539" s="243">
        <f>BD.PD7[[#This Row],[Cant.]]*BD.PD7[[#This Row],[ Tasa ]]*BD.PD7[[#This Row],[ Precio Und.]]</f>
        <v>0</v>
      </c>
      <c r="O539" s="174">
        <v>0</v>
      </c>
      <c r="P539" s="243">
        <f>IF(BD.PD7[[#This Row],[Liquid. '[%']]]&lt;&gt;0,(BD.PD7[[#This Row],[Valor Neto '[DOP']]]*BD.PD7[[#This Row],[Liquid. '[%']]])+BD.PD7[[#This Row],[Valor Neto '[DOP']]],BD.PD7[[#This Row],[Valor Neto '[DOP']]])</f>
        <v>0</v>
      </c>
      <c r="Q539" s="243">
        <f>BD.PD7[[#This Row],[Ppto. Orden Interna '[DOP']]]/HLOOKUP("USD",$K$1:$L$2,2,FALSE)</f>
        <v>0</v>
      </c>
      <c r="R539" s="543"/>
      <c r="S539" s="544"/>
      <c r="T539" s="544"/>
      <c r="U539" s="544" t="s">
        <v>249</v>
      </c>
      <c r="V539" s="544">
        <v>801667</v>
      </c>
      <c r="W539" s="494"/>
      <c r="X539" s="495"/>
      <c r="Y539" s="495"/>
      <c r="Z539" s="243">
        <f>BD.PD7[[#This Row],[Av.P1 '[%']]]*BD.PD7[[#This Row],[Ppto. Orden Interna '[DOP']]]</f>
        <v>0</v>
      </c>
      <c r="AA539" s="249"/>
      <c r="AB539" s="249"/>
      <c r="AC539" s="243">
        <f>BD.PD7[[#This Row],[Av.P2 '[%']]]*BD.PD7[[#This Row],[Ppto. Orden Interna '[DOP']]]</f>
        <v>0</v>
      </c>
      <c r="AD539" s="249"/>
      <c r="AE539" s="249"/>
      <c r="AF539" s="243">
        <f>BD.PD7[[#This Row],[Av.P3 '[%']]]*BD.PD7[[#This Row],[Ppto. Orden Interna '[DOP']]]</f>
        <v>0</v>
      </c>
      <c r="AG539" s="545"/>
      <c r="AH539" s="545"/>
      <c r="AI539" s="243">
        <f>BD.PD7[[#This Row],[Av.P2 '[%']]]*BD.PD7[[#This Row],[Ppto. Orden Interna '[DOP']]]</f>
        <v>0</v>
      </c>
      <c r="AJ539" s="545"/>
      <c r="AK539" s="545"/>
      <c r="AL539" s="542">
        <f>BD.PD7[[#This Row],[Av.P2 '[%']]]*BD.PD7[[#This Row],[Ppto. Orden Interna '[DOP']]]</f>
        <v>0</v>
      </c>
      <c r="AM539" s="584">
        <v>0</v>
      </c>
      <c r="AN539" s="308" t="s">
        <v>244</v>
      </c>
      <c r="AO539" s="308" t="s">
        <v>245</v>
      </c>
      <c r="AP539" s="308" t="s">
        <v>246</v>
      </c>
      <c r="AQ539" s="308" t="s">
        <v>247</v>
      </c>
      <c r="AR539" s="308">
        <v>594</v>
      </c>
      <c r="AS539" s="308" t="s">
        <v>248</v>
      </c>
      <c r="AT539" s="249" t="s">
        <v>1356</v>
      </c>
      <c r="AU539" s="249" t="s">
        <v>47</v>
      </c>
    </row>
    <row r="540" spans="1:47" hidden="1" x14ac:dyDescent="0.3">
      <c r="A540" s="174">
        <v>2.09</v>
      </c>
      <c r="B540" s="231"/>
      <c r="C540" s="232" t="str">
        <f>VLOOKUP(BD.PD7[[#This Row],[Pos]],PPto[],3,FALSE)</f>
        <v>2.09 Rejillas y Sumideros</v>
      </c>
      <c r="D540" s="233" t="s">
        <v>23</v>
      </c>
      <c r="E540" s="305" t="str">
        <f>IF(BD.PD7[[#This Row],[.]]="*",VLOOKUP(BD.PD7[[#This Row],[Pos]],Presupuesto!A:H,7,FALSE),"")</f>
        <v/>
      </c>
      <c r="F540" s="234" t="s">
        <v>294</v>
      </c>
      <c r="G540" s="174">
        <v>4600072801</v>
      </c>
      <c r="H540" s="174"/>
      <c r="I540" s="174" t="s">
        <v>273</v>
      </c>
      <c r="J540" s="174">
        <v>4</v>
      </c>
      <c r="K540" s="174" t="s">
        <v>260</v>
      </c>
      <c r="L540" s="383">
        <f>IF(BD.PD7[[#This Row],[Mon]]="DOP",1,HLOOKUP(BD.PD7[[#This Row],[Mon]],$K$1:$L$2,2,FALSE))</f>
        <v>1</v>
      </c>
      <c r="M540" s="541">
        <v>20631</v>
      </c>
      <c r="N540" s="243">
        <f>BD.PD7[[#This Row],[Cant.]]*BD.PD7[[#This Row],[ Tasa ]]*BD.PD7[[#This Row],[ Precio Und.]]</f>
        <v>82524</v>
      </c>
      <c r="O540" s="174">
        <v>0</v>
      </c>
      <c r="P540" s="243">
        <f>IF(BD.PD7[[#This Row],[Liquid. '[%']]]&lt;&gt;0,(BD.PD7[[#This Row],[Valor Neto '[DOP']]]*BD.PD7[[#This Row],[Liquid. '[%']]])+BD.PD7[[#This Row],[Valor Neto '[DOP']]],BD.PD7[[#This Row],[Valor Neto '[DOP']]])</f>
        <v>82524</v>
      </c>
      <c r="Q540" s="243">
        <f>BD.PD7[[#This Row],[Ppto. Orden Interna '[DOP']]]/HLOOKUP("USD",$K$1:$L$2,2,FALSE)</f>
        <v>1269.5999999999999</v>
      </c>
      <c r="R540" s="543" t="s">
        <v>295</v>
      </c>
      <c r="S540" s="544"/>
      <c r="T540" s="544"/>
      <c r="U540" s="544" t="s">
        <v>249</v>
      </c>
      <c r="V540" s="544">
        <v>801667</v>
      </c>
      <c r="W540" s="494" t="s">
        <v>296</v>
      </c>
      <c r="X540" s="495">
        <v>3</v>
      </c>
      <c r="Y540" s="495">
        <v>0.4</v>
      </c>
      <c r="Z540" s="243">
        <f>BD.PD7[[#This Row],[Av.P1 '[%']]]*BD.PD7[[#This Row],[Ppto. Orden Interna '[DOP']]]</f>
        <v>33009.599999999999</v>
      </c>
      <c r="AA540" s="249">
        <v>6</v>
      </c>
      <c r="AB540" s="249">
        <v>0.6</v>
      </c>
      <c r="AC540" s="243">
        <f>BD.PD7[[#This Row],[Av.P2 '[%']]]*BD.PD7[[#This Row],[Ppto. Orden Interna '[DOP']]]</f>
        <v>49514.400000000001</v>
      </c>
      <c r="AD540" s="249"/>
      <c r="AE540" s="249"/>
      <c r="AF540" s="243">
        <f>BD.PD7[[#This Row],[Av.P3 '[%']]]*BD.PD7[[#This Row],[Ppto. Orden Interna '[DOP']]]</f>
        <v>0</v>
      </c>
      <c r="AG540" s="545"/>
      <c r="AH540" s="545"/>
      <c r="AI540" s="243">
        <f>BD.PD7[[#This Row],[Av.P2 '[%']]]*BD.PD7[[#This Row],[Ppto. Orden Interna '[DOP']]]</f>
        <v>49514.400000000001</v>
      </c>
      <c r="AJ540" s="545"/>
      <c r="AK540" s="545"/>
      <c r="AL540" s="542">
        <f>BD.PD7[[#This Row],[Av.P2 '[%']]]*BD.PD7[[#This Row],[Ppto. Orden Interna '[DOP']]]</f>
        <v>49514.400000000001</v>
      </c>
      <c r="AM540" s="584">
        <v>82524</v>
      </c>
      <c r="AN540" s="308" t="s">
        <v>244</v>
      </c>
      <c r="AO540" s="308" t="s">
        <v>245</v>
      </c>
      <c r="AP540" s="308" t="s">
        <v>246</v>
      </c>
      <c r="AQ540" s="308" t="s">
        <v>247</v>
      </c>
      <c r="AR540" s="308">
        <v>594</v>
      </c>
      <c r="AS540" s="308" t="s">
        <v>258</v>
      </c>
      <c r="AT540" s="249" t="s">
        <v>1356</v>
      </c>
      <c r="AU540" s="249" t="s">
        <v>47</v>
      </c>
    </row>
    <row r="541" spans="1:47" hidden="1" x14ac:dyDescent="0.3">
      <c r="A541" s="174">
        <v>2.09</v>
      </c>
      <c r="B541" s="231"/>
      <c r="C541" s="232" t="str">
        <f>VLOOKUP(BD.PD7[[#This Row],[Pos]],PPto[],3,FALSE)</f>
        <v>2.09 Rejillas y Sumideros</v>
      </c>
      <c r="D541" s="233" t="s">
        <v>23</v>
      </c>
      <c r="E541" s="305" t="str">
        <f>IF(BD.PD7[[#This Row],[.]]="*",VLOOKUP(BD.PD7[[#This Row],[Pos]],Presupuesto!A:H,7,FALSE),"")</f>
        <v/>
      </c>
      <c r="F541" s="234" t="s">
        <v>297</v>
      </c>
      <c r="G541" s="174">
        <v>4600072801</v>
      </c>
      <c r="H541" s="174"/>
      <c r="I541" s="174" t="s">
        <v>273</v>
      </c>
      <c r="J541" s="174">
        <v>11</v>
      </c>
      <c r="K541" s="174" t="s">
        <v>260</v>
      </c>
      <c r="L541" s="383">
        <f>IF(BD.PD7[[#This Row],[Mon]]="DOP",1,HLOOKUP(BD.PD7[[#This Row],[Mon]],$K$1:$L$2,2,FALSE))</f>
        <v>1</v>
      </c>
      <c r="M541" s="541">
        <v>24606</v>
      </c>
      <c r="N541" s="243">
        <f>BD.PD7[[#This Row],[Cant.]]*BD.PD7[[#This Row],[ Tasa ]]*BD.PD7[[#This Row],[ Precio Und.]]</f>
        <v>270666</v>
      </c>
      <c r="O541" s="174">
        <v>0</v>
      </c>
      <c r="P541" s="243">
        <f>IF(BD.PD7[[#This Row],[Liquid. '[%']]]&lt;&gt;0,(BD.PD7[[#This Row],[Valor Neto '[DOP']]]*BD.PD7[[#This Row],[Liquid. '[%']]])+BD.PD7[[#This Row],[Valor Neto '[DOP']]],BD.PD7[[#This Row],[Valor Neto '[DOP']]])</f>
        <v>270666</v>
      </c>
      <c r="Q541" s="243">
        <f>BD.PD7[[#This Row],[Ppto. Orden Interna '[DOP']]]/HLOOKUP("USD",$K$1:$L$2,2,FALSE)</f>
        <v>4164.0923076923073</v>
      </c>
      <c r="R541" s="543" t="s">
        <v>295</v>
      </c>
      <c r="S541" s="544"/>
      <c r="T541" s="544"/>
      <c r="U541" s="544" t="s">
        <v>249</v>
      </c>
      <c r="V541" s="544">
        <v>801667</v>
      </c>
      <c r="W541" s="494" t="s">
        <v>296</v>
      </c>
      <c r="X541" s="495">
        <v>3</v>
      </c>
      <c r="Y541" s="495">
        <v>0.4</v>
      </c>
      <c r="Z541" s="243">
        <f>BD.PD7[[#This Row],[Av.P1 '[%']]]*BD.PD7[[#This Row],[Ppto. Orden Interna '[DOP']]]</f>
        <v>108266.40000000001</v>
      </c>
      <c r="AA541" s="249">
        <v>6</v>
      </c>
      <c r="AB541" s="249">
        <v>0.6</v>
      </c>
      <c r="AC541" s="243">
        <f>BD.PD7[[#This Row],[Av.P2 '[%']]]*BD.PD7[[#This Row],[Ppto. Orden Interna '[DOP']]]</f>
        <v>162399.6</v>
      </c>
      <c r="AD541" s="249"/>
      <c r="AE541" s="249"/>
      <c r="AF541" s="243">
        <f>BD.PD7[[#This Row],[Av.P3 '[%']]]*BD.PD7[[#This Row],[Ppto. Orden Interna '[DOP']]]</f>
        <v>0</v>
      </c>
      <c r="AG541" s="545"/>
      <c r="AH541" s="545"/>
      <c r="AI541" s="243">
        <f>BD.PD7[[#This Row],[Av.P2 '[%']]]*BD.PD7[[#This Row],[Ppto. Orden Interna '[DOP']]]</f>
        <v>162399.6</v>
      </c>
      <c r="AJ541" s="545"/>
      <c r="AK541" s="545"/>
      <c r="AL541" s="542">
        <f>BD.PD7[[#This Row],[Av.P2 '[%']]]*BD.PD7[[#This Row],[Ppto. Orden Interna '[DOP']]]</f>
        <v>162399.6</v>
      </c>
      <c r="AM541" s="584">
        <v>270666</v>
      </c>
      <c r="AN541" s="308" t="s">
        <v>244</v>
      </c>
      <c r="AO541" s="308" t="s">
        <v>245</v>
      </c>
      <c r="AP541" s="308" t="s">
        <v>246</v>
      </c>
      <c r="AQ541" s="308" t="s">
        <v>247</v>
      </c>
      <c r="AR541" s="308">
        <v>594</v>
      </c>
      <c r="AS541" s="308" t="s">
        <v>258</v>
      </c>
      <c r="AT541" s="249" t="s">
        <v>1356</v>
      </c>
      <c r="AU541" s="249" t="s">
        <v>47</v>
      </c>
    </row>
    <row r="542" spans="1:47" hidden="1" x14ac:dyDescent="0.3">
      <c r="A542" s="174">
        <v>2.09</v>
      </c>
      <c r="B542" s="231"/>
      <c r="C542" s="232" t="str">
        <f>VLOOKUP(BD.PD7[[#This Row],[Pos]],PPto[],3,FALSE)</f>
        <v>2.09 Rejillas y Sumideros</v>
      </c>
      <c r="D542" s="233" t="s">
        <v>23</v>
      </c>
      <c r="E542" s="305" t="str">
        <f>IF(BD.PD7[[#This Row],[.]]="*",VLOOKUP(BD.PD7[[#This Row],[Pos]],Presupuesto!A:H,7,FALSE),"")</f>
        <v/>
      </c>
      <c r="F542" s="234" t="s">
        <v>298</v>
      </c>
      <c r="G542" s="174">
        <v>4600072801</v>
      </c>
      <c r="H542" s="174"/>
      <c r="I542" s="174" t="s">
        <v>273</v>
      </c>
      <c r="J542" s="174">
        <v>10</v>
      </c>
      <c r="K542" s="174" t="s">
        <v>260</v>
      </c>
      <c r="L542" s="383">
        <f>IF(BD.PD7[[#This Row],[Mon]]="DOP",1,HLOOKUP(BD.PD7[[#This Row],[Mon]],$K$1:$L$2,2,FALSE))</f>
        <v>1</v>
      </c>
      <c r="M542" s="541">
        <v>31801.42</v>
      </c>
      <c r="N542" s="243">
        <f>BD.PD7[[#This Row],[Cant.]]*BD.PD7[[#This Row],[ Tasa ]]*BD.PD7[[#This Row],[ Precio Und.]]</f>
        <v>318014.19999999995</v>
      </c>
      <c r="O542" s="174">
        <v>0</v>
      </c>
      <c r="P542" s="243">
        <f>IF(BD.PD7[[#This Row],[Liquid. '[%']]]&lt;&gt;0,(BD.PD7[[#This Row],[Valor Neto '[DOP']]]*BD.PD7[[#This Row],[Liquid. '[%']]])+BD.PD7[[#This Row],[Valor Neto '[DOP']]],BD.PD7[[#This Row],[Valor Neto '[DOP']]])</f>
        <v>318014.19999999995</v>
      </c>
      <c r="Q542" s="243">
        <f>BD.PD7[[#This Row],[Ppto. Orden Interna '[DOP']]]/HLOOKUP("USD",$K$1:$L$2,2,FALSE)</f>
        <v>4892.5261538461527</v>
      </c>
      <c r="R542" s="543" t="s">
        <v>295</v>
      </c>
      <c r="S542" s="544"/>
      <c r="T542" s="544"/>
      <c r="U542" s="544" t="s">
        <v>249</v>
      </c>
      <c r="V542" s="544">
        <v>801667</v>
      </c>
      <c r="W542" s="494" t="s">
        <v>296</v>
      </c>
      <c r="X542" s="495">
        <v>3</v>
      </c>
      <c r="Y542" s="495">
        <v>0.4</v>
      </c>
      <c r="Z542" s="243">
        <f>BD.PD7[[#This Row],[Av.P1 '[%']]]*BD.PD7[[#This Row],[Ppto. Orden Interna '[DOP']]]</f>
        <v>127205.68</v>
      </c>
      <c r="AA542" s="249">
        <v>6</v>
      </c>
      <c r="AB542" s="249">
        <v>0.6</v>
      </c>
      <c r="AC542" s="243">
        <f>BD.PD7[[#This Row],[Av.P2 '[%']]]*BD.PD7[[#This Row],[Ppto. Orden Interna '[DOP']]]</f>
        <v>190808.51999999996</v>
      </c>
      <c r="AD542" s="249"/>
      <c r="AE542" s="249"/>
      <c r="AF542" s="243">
        <f>BD.PD7[[#This Row],[Av.P3 '[%']]]*BD.PD7[[#This Row],[Ppto. Orden Interna '[DOP']]]</f>
        <v>0</v>
      </c>
      <c r="AG542" s="545"/>
      <c r="AH542" s="545"/>
      <c r="AI542" s="243">
        <f>BD.PD7[[#This Row],[Av.P2 '[%']]]*BD.PD7[[#This Row],[Ppto. Orden Interna '[DOP']]]</f>
        <v>190808.51999999996</v>
      </c>
      <c r="AJ542" s="545"/>
      <c r="AK542" s="545"/>
      <c r="AL542" s="542">
        <f>BD.PD7[[#This Row],[Av.P2 '[%']]]*BD.PD7[[#This Row],[Ppto. Orden Interna '[DOP']]]</f>
        <v>190808.51999999996</v>
      </c>
      <c r="AM542" s="584">
        <v>318014.19999999995</v>
      </c>
      <c r="AN542" s="308" t="s">
        <v>244</v>
      </c>
      <c r="AO542" s="308" t="s">
        <v>245</v>
      </c>
      <c r="AP542" s="308" t="s">
        <v>246</v>
      </c>
      <c r="AQ542" s="308" t="s">
        <v>247</v>
      </c>
      <c r="AR542" s="308">
        <v>594</v>
      </c>
      <c r="AS542" s="308" t="s">
        <v>258</v>
      </c>
      <c r="AT542" s="249" t="s">
        <v>1356</v>
      </c>
      <c r="AU542" s="249" t="s">
        <v>47</v>
      </c>
    </row>
    <row r="543" spans="1:47" hidden="1" x14ac:dyDescent="0.3">
      <c r="A543" s="174">
        <v>2.1</v>
      </c>
      <c r="B543" s="231" t="s">
        <v>243</v>
      </c>
      <c r="C543" s="232" t="str">
        <f>VLOOKUP(BD.PD7[[#This Row],[Pos]],PPto[],3,FALSE)</f>
        <v>2.10 Supervisión Civil y Sanitaria</v>
      </c>
      <c r="D543" s="233" t="s">
        <v>243</v>
      </c>
      <c r="E543" s="305">
        <f>IF(BD.PD7[[#This Row],[.]]="*",VLOOKUP(BD.PD7[[#This Row],[Pos]],Presupuesto!A:H,7,FALSE),"")</f>
        <v>0</v>
      </c>
      <c r="F543" s="234"/>
      <c r="G543" s="174"/>
      <c r="H543" s="174"/>
      <c r="I543" s="174"/>
      <c r="J543" s="174">
        <v>1</v>
      </c>
      <c r="K543" s="174" t="s">
        <v>117</v>
      </c>
      <c r="L543" s="383">
        <f>IF(BD.PD7[[#This Row],[Mon]]="DOP",1,HLOOKUP(BD.PD7[[#This Row],[Mon]],$K$1:$L$2,2,FALSE))</f>
        <v>65</v>
      </c>
      <c r="M543" s="541">
        <v>0</v>
      </c>
      <c r="N543" s="243">
        <f>BD.PD7[[#This Row],[Cant.]]*BD.PD7[[#This Row],[ Tasa ]]*BD.PD7[[#This Row],[ Precio Und.]]</f>
        <v>0</v>
      </c>
      <c r="O543" s="174">
        <v>0</v>
      </c>
      <c r="P543" s="243">
        <f>IF(BD.PD7[[#This Row],[Liquid. '[%']]]&lt;&gt;0,(BD.PD7[[#This Row],[Valor Neto '[DOP']]]*BD.PD7[[#This Row],[Liquid. '[%']]])+BD.PD7[[#This Row],[Valor Neto '[DOP']]],BD.PD7[[#This Row],[Valor Neto '[DOP']]])</f>
        <v>0</v>
      </c>
      <c r="Q543" s="243">
        <f>BD.PD7[[#This Row],[Ppto. Orden Interna '[DOP']]]/HLOOKUP("USD",$K$1:$L$2,2,FALSE)</f>
        <v>0</v>
      </c>
      <c r="R543" s="543"/>
      <c r="S543" s="544"/>
      <c r="T543" s="544"/>
      <c r="U543" s="544" t="s">
        <v>249</v>
      </c>
      <c r="V543" s="544">
        <v>801667</v>
      </c>
      <c r="W543" s="494"/>
      <c r="X543" s="495"/>
      <c r="Y543" s="495"/>
      <c r="Z543" s="243">
        <f>BD.PD7[[#This Row],[Av.P1 '[%']]]*BD.PD7[[#This Row],[Ppto. Orden Interna '[DOP']]]</f>
        <v>0</v>
      </c>
      <c r="AA543" s="249"/>
      <c r="AB543" s="249"/>
      <c r="AC543" s="243">
        <f>BD.PD7[[#This Row],[Av.P2 '[%']]]*BD.PD7[[#This Row],[Ppto. Orden Interna '[DOP']]]</f>
        <v>0</v>
      </c>
      <c r="AD543" s="249"/>
      <c r="AE543" s="249"/>
      <c r="AF543" s="243">
        <f>BD.PD7[[#This Row],[Av.P3 '[%']]]*BD.PD7[[#This Row],[Ppto. Orden Interna '[DOP']]]</f>
        <v>0</v>
      </c>
      <c r="AG543" s="545"/>
      <c r="AH543" s="545"/>
      <c r="AI543" s="243">
        <f>BD.PD7[[#This Row],[Av.P2 '[%']]]*BD.PD7[[#This Row],[Ppto. Orden Interna '[DOP']]]</f>
        <v>0</v>
      </c>
      <c r="AJ543" s="545"/>
      <c r="AK543" s="545"/>
      <c r="AL543" s="542">
        <f>BD.PD7[[#This Row],[Av.P2 '[%']]]*BD.PD7[[#This Row],[Ppto. Orden Interna '[DOP']]]</f>
        <v>0</v>
      </c>
      <c r="AM543" s="584">
        <v>0</v>
      </c>
      <c r="AN543" s="308" t="s">
        <v>244</v>
      </c>
      <c r="AO543" s="308" t="s">
        <v>245</v>
      </c>
      <c r="AP543" s="308" t="s">
        <v>246</v>
      </c>
      <c r="AQ543" s="308" t="s">
        <v>247</v>
      </c>
      <c r="AR543" s="308">
        <v>594</v>
      </c>
      <c r="AS543" s="308" t="s">
        <v>248</v>
      </c>
      <c r="AT543" s="249" t="s">
        <v>1356</v>
      </c>
      <c r="AU543" s="249" t="s">
        <v>47</v>
      </c>
    </row>
    <row r="544" spans="1:47" hidden="1" x14ac:dyDescent="0.3">
      <c r="A544" s="174">
        <v>2.11</v>
      </c>
      <c r="B544" s="231" t="s">
        <v>243</v>
      </c>
      <c r="C544" s="232" t="str">
        <f>VLOOKUP(BD.PD7[[#This Row],[Pos]],PPto[],3,FALSE)</f>
        <v>2.11 Supervisión Arquitectónica</v>
      </c>
      <c r="D544" s="233" t="s">
        <v>243</v>
      </c>
      <c r="E544" s="305">
        <f>IF(BD.PD7[[#This Row],[.]]="*",VLOOKUP(BD.PD7[[#This Row],[Pos]],Presupuesto!A:H,7,FALSE),"")</f>
        <v>0</v>
      </c>
      <c r="F544" s="234"/>
      <c r="G544" s="174"/>
      <c r="H544" s="174"/>
      <c r="I544" s="174"/>
      <c r="J544" s="174">
        <v>1</v>
      </c>
      <c r="K544" s="174" t="s">
        <v>117</v>
      </c>
      <c r="L544" s="383">
        <f>IF(BD.PD7[[#This Row],[Mon]]="DOP",1,HLOOKUP(BD.PD7[[#This Row],[Mon]],$K$1:$L$2,2,FALSE))</f>
        <v>65</v>
      </c>
      <c r="M544" s="541">
        <v>0</v>
      </c>
      <c r="N544" s="243">
        <f>BD.PD7[[#This Row],[Cant.]]*BD.PD7[[#This Row],[ Tasa ]]*BD.PD7[[#This Row],[ Precio Und.]]</f>
        <v>0</v>
      </c>
      <c r="O544" s="174">
        <v>0</v>
      </c>
      <c r="P544" s="243">
        <f>IF(BD.PD7[[#This Row],[Liquid. '[%']]]&lt;&gt;0,(BD.PD7[[#This Row],[Valor Neto '[DOP']]]*BD.PD7[[#This Row],[Liquid. '[%']]])+BD.PD7[[#This Row],[Valor Neto '[DOP']]],BD.PD7[[#This Row],[Valor Neto '[DOP']]])</f>
        <v>0</v>
      </c>
      <c r="Q544" s="243">
        <f>BD.PD7[[#This Row],[Ppto. Orden Interna '[DOP']]]/HLOOKUP("USD",$K$1:$L$2,2,FALSE)</f>
        <v>0</v>
      </c>
      <c r="R544" s="543"/>
      <c r="S544" s="544"/>
      <c r="T544" s="544"/>
      <c r="U544" s="544" t="s">
        <v>249</v>
      </c>
      <c r="V544" s="544">
        <v>801667</v>
      </c>
      <c r="W544" s="494"/>
      <c r="X544" s="495"/>
      <c r="Y544" s="495"/>
      <c r="Z544" s="243">
        <f>BD.PD7[[#This Row],[Av.P1 '[%']]]*BD.PD7[[#This Row],[Ppto. Orden Interna '[DOP']]]</f>
        <v>0</v>
      </c>
      <c r="AA544" s="249"/>
      <c r="AB544" s="249"/>
      <c r="AC544" s="243">
        <f>BD.PD7[[#This Row],[Av.P2 '[%']]]*BD.PD7[[#This Row],[Ppto. Orden Interna '[DOP']]]</f>
        <v>0</v>
      </c>
      <c r="AD544" s="249"/>
      <c r="AE544" s="249"/>
      <c r="AF544" s="243">
        <f>BD.PD7[[#This Row],[Av.P3 '[%']]]*BD.PD7[[#This Row],[Ppto. Orden Interna '[DOP']]]</f>
        <v>0</v>
      </c>
      <c r="AG544" s="545"/>
      <c r="AH544" s="545"/>
      <c r="AI544" s="243">
        <f>BD.PD7[[#This Row],[Av.P2 '[%']]]*BD.PD7[[#This Row],[Ppto. Orden Interna '[DOP']]]</f>
        <v>0</v>
      </c>
      <c r="AJ544" s="545"/>
      <c r="AK544" s="545"/>
      <c r="AL544" s="542">
        <f>BD.PD7[[#This Row],[Av.P2 '[%']]]*BD.PD7[[#This Row],[Ppto. Orden Interna '[DOP']]]</f>
        <v>0</v>
      </c>
      <c r="AM544" s="584">
        <v>0</v>
      </c>
      <c r="AN544" s="308" t="s">
        <v>244</v>
      </c>
      <c r="AO544" s="308" t="s">
        <v>245</v>
      </c>
      <c r="AP544" s="308" t="s">
        <v>246</v>
      </c>
      <c r="AQ544" s="308" t="s">
        <v>247</v>
      </c>
      <c r="AR544" s="308">
        <v>594</v>
      </c>
      <c r="AS544" s="308" t="s">
        <v>248</v>
      </c>
      <c r="AT544" s="249" t="s">
        <v>1356</v>
      </c>
      <c r="AU544" s="249" t="s">
        <v>47</v>
      </c>
    </row>
    <row r="545" spans="1:47" hidden="1" x14ac:dyDescent="0.3">
      <c r="A545" s="174">
        <v>3.01</v>
      </c>
      <c r="B545" s="231" t="s">
        <v>243</v>
      </c>
      <c r="C545" s="232" t="str">
        <f>VLOOKUP(BD.PD7[[#This Row],[Pos]],PPto[],3,FALSE)</f>
        <v>3.01 Instalaciones Eléctricas</v>
      </c>
      <c r="D545" s="233" t="s">
        <v>243</v>
      </c>
      <c r="E545" s="305">
        <f>IF(BD.PD7[[#This Row],[.]]="*",VLOOKUP(BD.PD7[[#This Row],[Pos]],Presupuesto!A:H,7,FALSE),"")</f>
        <v>0</v>
      </c>
      <c r="F545" s="234"/>
      <c r="G545" s="174"/>
      <c r="H545" s="174"/>
      <c r="I545" s="174"/>
      <c r="J545" s="174">
        <v>1</v>
      </c>
      <c r="K545" s="174" t="s">
        <v>117</v>
      </c>
      <c r="L545" s="383">
        <f>IF(BD.PD7[[#This Row],[Mon]]="DOP",1,HLOOKUP(BD.PD7[[#This Row],[Mon]],$K$1:$L$2,2,FALSE))</f>
        <v>65</v>
      </c>
      <c r="M545" s="541">
        <v>0</v>
      </c>
      <c r="N545" s="243">
        <f>BD.PD7[[#This Row],[Cant.]]*BD.PD7[[#This Row],[ Tasa ]]*BD.PD7[[#This Row],[ Precio Und.]]</f>
        <v>0</v>
      </c>
      <c r="O545" s="174">
        <v>0</v>
      </c>
      <c r="P545" s="243">
        <f>IF(BD.PD7[[#This Row],[Liquid. '[%']]]&lt;&gt;0,(BD.PD7[[#This Row],[Valor Neto '[DOP']]]*BD.PD7[[#This Row],[Liquid. '[%']]])+BD.PD7[[#This Row],[Valor Neto '[DOP']]],BD.PD7[[#This Row],[Valor Neto '[DOP']]])</f>
        <v>0</v>
      </c>
      <c r="Q545" s="243">
        <f>BD.PD7[[#This Row],[Ppto. Orden Interna '[DOP']]]/HLOOKUP("USD",$K$1:$L$2,2,FALSE)</f>
        <v>0</v>
      </c>
      <c r="R545" s="543"/>
      <c r="S545" s="544"/>
      <c r="T545" s="544"/>
      <c r="U545" s="544" t="s">
        <v>299</v>
      </c>
      <c r="V545" s="544">
        <v>801668</v>
      </c>
      <c r="W545" s="494"/>
      <c r="X545" s="495"/>
      <c r="Y545" s="495"/>
      <c r="Z545" s="243">
        <f>BD.PD7[[#This Row],[Av.P1 '[%']]]*BD.PD7[[#This Row],[Ppto. Orden Interna '[DOP']]]</f>
        <v>0</v>
      </c>
      <c r="AA545" s="249"/>
      <c r="AB545" s="249"/>
      <c r="AC545" s="243">
        <f>BD.PD7[[#This Row],[Av.P2 '[%']]]*BD.PD7[[#This Row],[Ppto. Orden Interna '[DOP']]]</f>
        <v>0</v>
      </c>
      <c r="AD545" s="249"/>
      <c r="AE545" s="249"/>
      <c r="AF545" s="243">
        <f>BD.PD7[[#This Row],[Av.P3 '[%']]]*BD.PD7[[#This Row],[Ppto. Orden Interna '[DOP']]]</f>
        <v>0</v>
      </c>
      <c r="AG545" s="545"/>
      <c r="AH545" s="545"/>
      <c r="AI545" s="243">
        <f>BD.PD7[[#This Row],[Av.P2 '[%']]]*BD.PD7[[#This Row],[Ppto. Orden Interna '[DOP']]]</f>
        <v>0</v>
      </c>
      <c r="AJ545" s="545"/>
      <c r="AK545" s="545"/>
      <c r="AL545" s="542">
        <f>BD.PD7[[#This Row],[Av.P2 '[%']]]*BD.PD7[[#This Row],[Ppto. Orden Interna '[DOP']]]</f>
        <v>0</v>
      </c>
      <c r="AM545" s="584">
        <v>0</v>
      </c>
      <c r="AN545" s="308" t="s">
        <v>244</v>
      </c>
      <c r="AO545" s="308" t="s">
        <v>245</v>
      </c>
      <c r="AP545" s="308" t="s">
        <v>246</v>
      </c>
      <c r="AQ545" s="308" t="s">
        <v>247</v>
      </c>
      <c r="AR545" s="308">
        <v>594</v>
      </c>
      <c r="AS545" s="308" t="s">
        <v>248</v>
      </c>
      <c r="AT545" s="249" t="s">
        <v>1356</v>
      </c>
      <c r="AU545" s="249" t="s">
        <v>60</v>
      </c>
    </row>
    <row r="546" spans="1:47" hidden="1" x14ac:dyDescent="0.3">
      <c r="A546" s="174">
        <v>3.02</v>
      </c>
      <c r="B546" s="231" t="s">
        <v>243</v>
      </c>
      <c r="C546" s="232" t="str">
        <f>VLOOKUP(BD.PD7[[#This Row],[Pos]],PPto[],3,FALSE)</f>
        <v>3.02 Supervisión Eléctrica</v>
      </c>
      <c r="D546" s="233" t="s">
        <v>243</v>
      </c>
      <c r="E546" s="305">
        <f>IF(BD.PD7[[#This Row],[.]]="*",VLOOKUP(BD.PD7[[#This Row],[Pos]],Presupuesto!A:H,7,FALSE),"")</f>
        <v>0</v>
      </c>
      <c r="F546" s="234"/>
      <c r="G546" s="174"/>
      <c r="H546" s="174"/>
      <c r="I546" s="174"/>
      <c r="J546" s="174">
        <v>1</v>
      </c>
      <c r="K546" s="174" t="s">
        <v>117</v>
      </c>
      <c r="L546" s="383">
        <f>IF(BD.PD7[[#This Row],[Mon]]="DOP",1,HLOOKUP(BD.PD7[[#This Row],[Mon]],$K$1:$L$2,2,FALSE))</f>
        <v>65</v>
      </c>
      <c r="M546" s="541">
        <v>0</v>
      </c>
      <c r="N546" s="243">
        <f>BD.PD7[[#This Row],[Cant.]]*BD.PD7[[#This Row],[ Tasa ]]*BD.PD7[[#This Row],[ Precio Und.]]</f>
        <v>0</v>
      </c>
      <c r="O546" s="174">
        <v>0</v>
      </c>
      <c r="P546" s="243">
        <f>IF(BD.PD7[[#This Row],[Liquid. '[%']]]&lt;&gt;0,(BD.PD7[[#This Row],[Valor Neto '[DOP']]]*BD.PD7[[#This Row],[Liquid. '[%']]])+BD.PD7[[#This Row],[Valor Neto '[DOP']]],BD.PD7[[#This Row],[Valor Neto '[DOP']]])</f>
        <v>0</v>
      </c>
      <c r="Q546" s="243">
        <f>BD.PD7[[#This Row],[Ppto. Orden Interna '[DOP']]]/HLOOKUP("USD",$K$1:$L$2,2,FALSE)</f>
        <v>0</v>
      </c>
      <c r="R546" s="543"/>
      <c r="S546" s="544"/>
      <c r="T546" s="544"/>
      <c r="U546" s="544" t="s">
        <v>299</v>
      </c>
      <c r="V546" s="544">
        <v>801668</v>
      </c>
      <c r="W546" s="494"/>
      <c r="X546" s="495"/>
      <c r="Y546" s="495"/>
      <c r="Z546" s="243">
        <f>BD.PD7[[#This Row],[Av.P1 '[%']]]*BD.PD7[[#This Row],[Ppto. Orden Interna '[DOP']]]</f>
        <v>0</v>
      </c>
      <c r="AA546" s="249"/>
      <c r="AB546" s="249"/>
      <c r="AC546" s="243">
        <f>BD.PD7[[#This Row],[Av.P2 '[%']]]*BD.PD7[[#This Row],[Ppto. Orden Interna '[DOP']]]</f>
        <v>0</v>
      </c>
      <c r="AD546" s="249"/>
      <c r="AE546" s="249"/>
      <c r="AF546" s="243">
        <f>BD.PD7[[#This Row],[Av.P3 '[%']]]*BD.PD7[[#This Row],[Ppto. Orden Interna '[DOP']]]</f>
        <v>0</v>
      </c>
      <c r="AG546" s="545"/>
      <c r="AH546" s="545"/>
      <c r="AI546" s="243">
        <f>BD.PD7[[#This Row],[Av.P2 '[%']]]*BD.PD7[[#This Row],[Ppto. Orden Interna '[DOP']]]</f>
        <v>0</v>
      </c>
      <c r="AJ546" s="545"/>
      <c r="AK546" s="545"/>
      <c r="AL546" s="542">
        <f>BD.PD7[[#This Row],[Av.P2 '[%']]]*BD.PD7[[#This Row],[Ppto. Orden Interna '[DOP']]]</f>
        <v>0</v>
      </c>
      <c r="AM546" s="584">
        <v>0</v>
      </c>
      <c r="AN546" s="308" t="s">
        <v>244</v>
      </c>
      <c r="AO546" s="308" t="s">
        <v>245</v>
      </c>
      <c r="AP546" s="308" t="s">
        <v>246</v>
      </c>
      <c r="AQ546" s="308" t="s">
        <v>247</v>
      </c>
      <c r="AR546" s="308">
        <v>594</v>
      </c>
      <c r="AS546" s="308" t="s">
        <v>248</v>
      </c>
      <c r="AT546" s="249" t="s">
        <v>1356</v>
      </c>
      <c r="AU546" s="249" t="s">
        <v>60</v>
      </c>
    </row>
    <row r="547" spans="1:47" hidden="1" x14ac:dyDescent="0.3">
      <c r="A547" s="174">
        <v>3.03</v>
      </c>
      <c r="B547" s="231" t="s">
        <v>243</v>
      </c>
      <c r="C547" s="232" t="str">
        <f>VLOOKUP(BD.PD7[[#This Row],[Pos]],PPto[],3,FALSE)</f>
        <v>3.03 Generadores</v>
      </c>
      <c r="D547" s="233" t="s">
        <v>243</v>
      </c>
      <c r="E547" s="305">
        <f>IF(BD.PD7[[#This Row],[.]]="*",VLOOKUP(BD.PD7[[#This Row],[Pos]],Presupuesto!A:H,7,FALSE),"")</f>
        <v>220508.5</v>
      </c>
      <c r="F547" s="234"/>
      <c r="G547" s="174"/>
      <c r="H547" s="174"/>
      <c r="I547" s="174"/>
      <c r="J547" s="174">
        <v>1</v>
      </c>
      <c r="K547" s="174" t="s">
        <v>117</v>
      </c>
      <c r="L547" s="383">
        <f>IF(BD.PD7[[#This Row],[Mon]]="DOP",1,HLOOKUP(BD.PD7[[#This Row],[Mon]],$K$1:$L$2,2,FALSE))</f>
        <v>65</v>
      </c>
      <c r="M547" s="541">
        <v>0</v>
      </c>
      <c r="N547" s="243">
        <f>BD.PD7[[#This Row],[Cant.]]*BD.PD7[[#This Row],[ Tasa ]]*BD.PD7[[#This Row],[ Precio Und.]]</f>
        <v>0</v>
      </c>
      <c r="O547" s="174">
        <v>0</v>
      </c>
      <c r="P547" s="243">
        <f>IF(BD.PD7[[#This Row],[Liquid. '[%']]]&lt;&gt;0,(BD.PD7[[#This Row],[Valor Neto '[DOP']]]*BD.PD7[[#This Row],[Liquid. '[%']]])+BD.PD7[[#This Row],[Valor Neto '[DOP']]],BD.PD7[[#This Row],[Valor Neto '[DOP']]])</f>
        <v>0</v>
      </c>
      <c r="Q547" s="243">
        <f>BD.PD7[[#This Row],[Ppto. Orden Interna '[DOP']]]/HLOOKUP("USD",$K$1:$L$2,2,FALSE)</f>
        <v>0</v>
      </c>
      <c r="R547" s="543"/>
      <c r="S547" s="544"/>
      <c r="T547" s="544"/>
      <c r="U547" s="544" t="s">
        <v>299</v>
      </c>
      <c r="V547" s="544">
        <v>801668</v>
      </c>
      <c r="W547" s="494"/>
      <c r="X547" s="495"/>
      <c r="Y547" s="495"/>
      <c r="Z547" s="243">
        <f>BD.PD7[[#This Row],[Av.P1 '[%']]]*BD.PD7[[#This Row],[Ppto. Orden Interna '[DOP']]]</f>
        <v>0</v>
      </c>
      <c r="AA547" s="249"/>
      <c r="AB547" s="249"/>
      <c r="AC547" s="243">
        <f>BD.PD7[[#This Row],[Av.P2 '[%']]]*BD.PD7[[#This Row],[Ppto. Orden Interna '[DOP']]]</f>
        <v>0</v>
      </c>
      <c r="AD547" s="249"/>
      <c r="AE547" s="249"/>
      <c r="AF547" s="243">
        <f>BD.PD7[[#This Row],[Av.P3 '[%']]]*BD.PD7[[#This Row],[Ppto. Orden Interna '[DOP']]]</f>
        <v>0</v>
      </c>
      <c r="AG547" s="545"/>
      <c r="AH547" s="545"/>
      <c r="AI547" s="243">
        <f>BD.PD7[[#This Row],[Av.P2 '[%']]]*BD.PD7[[#This Row],[Ppto. Orden Interna '[DOP']]]</f>
        <v>0</v>
      </c>
      <c r="AJ547" s="545"/>
      <c r="AK547" s="545"/>
      <c r="AL547" s="542">
        <f>BD.PD7[[#This Row],[Av.P2 '[%']]]*BD.PD7[[#This Row],[Ppto. Orden Interna '[DOP']]]</f>
        <v>0</v>
      </c>
      <c r="AM547" s="584">
        <v>0</v>
      </c>
      <c r="AN547" s="308" t="s">
        <v>244</v>
      </c>
      <c r="AO547" s="308" t="s">
        <v>245</v>
      </c>
      <c r="AP547" s="308" t="s">
        <v>246</v>
      </c>
      <c r="AQ547" s="308" t="s">
        <v>247</v>
      </c>
      <c r="AR547" s="308">
        <v>594</v>
      </c>
      <c r="AS547" s="308" t="s">
        <v>248</v>
      </c>
      <c r="AT547" s="249" t="s">
        <v>1356</v>
      </c>
      <c r="AU547" s="249" t="s">
        <v>60</v>
      </c>
    </row>
    <row r="548" spans="1:47" hidden="1" x14ac:dyDescent="0.3">
      <c r="A548" s="174">
        <v>3.03</v>
      </c>
      <c r="B548" s="231"/>
      <c r="C548" s="232" t="str">
        <f>VLOOKUP(BD.PD7[[#This Row],[Pos]],PPto[],3,FALSE)</f>
        <v>3.03 Generadores</v>
      </c>
      <c r="D548" s="233" t="s">
        <v>23</v>
      </c>
      <c r="E548" s="305" t="str">
        <f>IF(BD.PD7[[#This Row],[.]]="*",VLOOKUP(BD.PD7[[#This Row],[Pos]],Presupuesto!A:H,7,FALSE),"")</f>
        <v/>
      </c>
      <c r="F548" s="234" t="s">
        <v>300</v>
      </c>
      <c r="G548" s="174">
        <v>4511705070</v>
      </c>
      <c r="H548" s="174"/>
      <c r="I548" s="174" t="s">
        <v>1298</v>
      </c>
      <c r="J548" s="174">
        <v>2</v>
      </c>
      <c r="K548" s="174" t="s">
        <v>117</v>
      </c>
      <c r="L548" s="383">
        <f>IF(BD.PD7[[#This Row],[Mon]]="DOP",1,HLOOKUP(BD.PD7[[#This Row],[Mon]],$K$1:$L$2,2,FALSE))</f>
        <v>65</v>
      </c>
      <c r="M548" s="541">
        <v>110254.25</v>
      </c>
      <c r="N548" s="243">
        <f>BD.PD7[[#This Row],[Cant.]]*BD.PD7[[#This Row],[ Tasa ]]*BD.PD7[[#This Row],[ Precio Und.]]</f>
        <v>14333052.5</v>
      </c>
      <c r="O548" s="174">
        <v>0</v>
      </c>
      <c r="P548" s="243">
        <f>IF(BD.PD7[[#This Row],[Liquid. '[%']]]&lt;&gt;0,(BD.PD7[[#This Row],[Valor Neto '[DOP']]]*BD.PD7[[#This Row],[Liquid. '[%']]])+BD.PD7[[#This Row],[Valor Neto '[DOP']]],BD.PD7[[#This Row],[Valor Neto '[DOP']]])</f>
        <v>14333052.5</v>
      </c>
      <c r="Q548" s="243">
        <f>BD.PD7[[#This Row],[Ppto. Orden Interna '[DOP']]]/HLOOKUP("USD",$K$1:$L$2,2,FALSE)</f>
        <v>220508.5</v>
      </c>
      <c r="R548" s="543" t="s">
        <v>301</v>
      </c>
      <c r="S548" s="544"/>
      <c r="T548" s="544"/>
      <c r="U548" s="544" t="s">
        <v>299</v>
      </c>
      <c r="V548" s="544">
        <v>801668</v>
      </c>
      <c r="W548" s="494" t="s">
        <v>301</v>
      </c>
      <c r="X548" s="495">
        <v>16</v>
      </c>
      <c r="Y548" s="495">
        <v>1</v>
      </c>
      <c r="Z548" s="243">
        <f>BD.PD7[[#This Row],[Av.P1 '[%']]]*BD.PD7[[#This Row],[Ppto. Orden Interna '[DOP']]]</f>
        <v>14333052.5</v>
      </c>
      <c r="AA548" s="249"/>
      <c r="AB548" s="249"/>
      <c r="AC548" s="243">
        <f>BD.PD7[[#This Row],[Av.P2 '[%']]]*BD.PD7[[#This Row],[Ppto. Orden Interna '[DOP']]]</f>
        <v>0</v>
      </c>
      <c r="AD548" s="249"/>
      <c r="AE548" s="249"/>
      <c r="AF548" s="243">
        <f>BD.PD7[[#This Row],[Av.P3 '[%']]]*BD.PD7[[#This Row],[Ppto. Orden Interna '[DOP']]]</f>
        <v>0</v>
      </c>
      <c r="AG548" s="545"/>
      <c r="AH548" s="545"/>
      <c r="AI548" s="243">
        <f>BD.PD7[[#This Row],[Av.P2 '[%']]]*BD.PD7[[#This Row],[Ppto. Orden Interna '[DOP']]]</f>
        <v>0</v>
      </c>
      <c r="AJ548" s="545"/>
      <c r="AK548" s="545"/>
      <c r="AL548" s="542">
        <f>BD.PD7[[#This Row],[Av.P2 '[%']]]*BD.PD7[[#This Row],[Ppto. Orden Interna '[DOP']]]</f>
        <v>0</v>
      </c>
      <c r="AM548" s="584">
        <v>14333052.5</v>
      </c>
      <c r="AN548" s="308" t="s">
        <v>244</v>
      </c>
      <c r="AO548" s="308" t="s">
        <v>245</v>
      </c>
      <c r="AP548" s="308" t="s">
        <v>246</v>
      </c>
      <c r="AQ548" s="308" t="s">
        <v>247</v>
      </c>
      <c r="AR548" s="308">
        <v>594</v>
      </c>
      <c r="AS548" s="308" t="s">
        <v>258</v>
      </c>
      <c r="AT548" s="249" t="s">
        <v>1356</v>
      </c>
      <c r="AU548" s="249" t="s">
        <v>60</v>
      </c>
    </row>
    <row r="549" spans="1:47" hidden="1" x14ac:dyDescent="0.3">
      <c r="A549" s="174">
        <v>3.04</v>
      </c>
      <c r="B549" s="231" t="s">
        <v>243</v>
      </c>
      <c r="C549" s="232" t="str">
        <f>VLOOKUP(BD.PD7[[#This Row],[Pos]],PPto[],3,FALSE)</f>
        <v>3.04 Inversor y UPS</v>
      </c>
      <c r="D549" s="233" t="s">
        <v>243</v>
      </c>
      <c r="E549" s="305">
        <f>IF(BD.PD7[[#This Row],[.]]="*",VLOOKUP(BD.PD7[[#This Row],[Pos]],Presupuesto!A:H,7,FALSE),"")</f>
        <v>15343.02619047619</v>
      </c>
      <c r="F549" s="234"/>
      <c r="G549" s="174"/>
      <c r="H549" s="174"/>
      <c r="I549" s="174"/>
      <c r="J549" s="174">
        <v>1</v>
      </c>
      <c r="K549" s="174" t="s">
        <v>117</v>
      </c>
      <c r="L549" s="383">
        <f>IF(BD.PD7[[#This Row],[Mon]]="DOP",1,HLOOKUP(BD.PD7[[#This Row],[Mon]],$K$1:$L$2,2,FALSE))</f>
        <v>65</v>
      </c>
      <c r="M549" s="541">
        <v>0</v>
      </c>
      <c r="N549" s="243">
        <f>BD.PD7[[#This Row],[Cant.]]*BD.PD7[[#This Row],[ Tasa ]]*BD.PD7[[#This Row],[ Precio Und.]]</f>
        <v>0</v>
      </c>
      <c r="O549" s="174">
        <v>0</v>
      </c>
      <c r="P549" s="243">
        <f>IF(BD.PD7[[#This Row],[Liquid. '[%']]]&lt;&gt;0,(BD.PD7[[#This Row],[Valor Neto '[DOP']]]*BD.PD7[[#This Row],[Liquid. '[%']]])+BD.PD7[[#This Row],[Valor Neto '[DOP']]],BD.PD7[[#This Row],[Valor Neto '[DOP']]])</f>
        <v>0</v>
      </c>
      <c r="Q549" s="243">
        <f>BD.PD7[[#This Row],[Ppto. Orden Interna '[DOP']]]/HLOOKUP("USD",$K$1:$L$2,2,FALSE)</f>
        <v>0</v>
      </c>
      <c r="R549" s="543"/>
      <c r="S549" s="544"/>
      <c r="T549" s="544"/>
      <c r="U549" s="544" t="s">
        <v>299</v>
      </c>
      <c r="V549" s="544">
        <v>801668</v>
      </c>
      <c r="W549" s="494"/>
      <c r="X549" s="495"/>
      <c r="Y549" s="495"/>
      <c r="Z549" s="243">
        <f>BD.PD7[[#This Row],[Av.P1 '[%']]]*BD.PD7[[#This Row],[Ppto. Orden Interna '[DOP']]]</f>
        <v>0</v>
      </c>
      <c r="AA549" s="249"/>
      <c r="AB549" s="249"/>
      <c r="AC549" s="243">
        <f>BD.PD7[[#This Row],[Av.P2 '[%']]]*BD.PD7[[#This Row],[Ppto. Orden Interna '[DOP']]]</f>
        <v>0</v>
      </c>
      <c r="AD549" s="249"/>
      <c r="AE549" s="249"/>
      <c r="AF549" s="243">
        <f>BD.PD7[[#This Row],[Av.P3 '[%']]]*BD.PD7[[#This Row],[Ppto. Orden Interna '[DOP']]]</f>
        <v>0</v>
      </c>
      <c r="AG549" s="545"/>
      <c r="AH549" s="545"/>
      <c r="AI549" s="243">
        <f>BD.PD7[[#This Row],[Av.P2 '[%']]]*BD.PD7[[#This Row],[Ppto. Orden Interna '[DOP']]]</f>
        <v>0</v>
      </c>
      <c r="AJ549" s="545"/>
      <c r="AK549" s="545"/>
      <c r="AL549" s="542">
        <f>BD.PD7[[#This Row],[Av.P2 '[%']]]*BD.PD7[[#This Row],[Ppto. Orden Interna '[DOP']]]</f>
        <v>0</v>
      </c>
      <c r="AM549" s="584">
        <v>0</v>
      </c>
      <c r="AN549" s="308" t="s">
        <v>244</v>
      </c>
      <c r="AO549" s="308" t="s">
        <v>245</v>
      </c>
      <c r="AP549" s="308" t="s">
        <v>246</v>
      </c>
      <c r="AQ549" s="308" t="s">
        <v>247</v>
      </c>
      <c r="AR549" s="308">
        <v>594</v>
      </c>
      <c r="AS549" s="308" t="s">
        <v>248</v>
      </c>
      <c r="AT549" s="249" t="s">
        <v>1356</v>
      </c>
      <c r="AU549" s="249" t="s">
        <v>60</v>
      </c>
    </row>
    <row r="550" spans="1:47" hidden="1" x14ac:dyDescent="0.3">
      <c r="A550" s="174">
        <v>3.04</v>
      </c>
      <c r="B550" s="231"/>
      <c r="C550" s="232" t="str">
        <f>VLOOKUP(BD.PD7[[#This Row],[Pos]],PPto[],3,FALSE)</f>
        <v>3.04 Inversor y UPS</v>
      </c>
      <c r="D550" s="233" t="s">
        <v>23</v>
      </c>
      <c r="E550" s="305" t="str">
        <f>IF(BD.PD7[[#This Row],[.]]="*",VLOOKUP(BD.PD7[[#This Row],[Pos]],Presupuesto!A:H,7,FALSE),"")</f>
        <v/>
      </c>
      <c r="F550" s="234" t="s">
        <v>1149</v>
      </c>
      <c r="G550" s="174"/>
      <c r="H550" s="174"/>
      <c r="I550" s="174" t="s">
        <v>1299</v>
      </c>
      <c r="J550" s="174">
        <v>5</v>
      </c>
      <c r="K550" s="174" t="s">
        <v>260</v>
      </c>
      <c r="L550" s="383">
        <f>IF(BD.PD7[[#This Row],[Mon]]="DOP",1,HLOOKUP(BD.PD7[[#This Row],[Mon]],$K$1:$L$2,2,FALSE))</f>
        <v>1</v>
      </c>
      <c r="M550" s="541">
        <v>112328.38</v>
      </c>
      <c r="N550" s="243">
        <f>BD.PD7[[#This Row],[Cant.]]*BD.PD7[[#This Row],[ Tasa ]]*BD.PD7[[#This Row],[ Precio Und.]]</f>
        <v>561641.9</v>
      </c>
      <c r="O550" s="174">
        <v>0.02</v>
      </c>
      <c r="P550" s="243">
        <f>IF(BD.PD7[[#This Row],[Liquid. '[%']]]&lt;&gt;0,(BD.PD7[[#This Row],[Valor Neto '[DOP']]]*BD.PD7[[#This Row],[Liquid. '[%']]])+BD.PD7[[#This Row],[Valor Neto '[DOP']]],BD.PD7[[#This Row],[Valor Neto '[DOP']]])</f>
        <v>572874.73800000001</v>
      </c>
      <c r="Q550" s="243">
        <f>BD.PD7[[#This Row],[Ppto. Orden Interna '[DOP']]]/HLOOKUP("USD",$K$1:$L$2,2,FALSE)</f>
        <v>8813.4575076923084</v>
      </c>
      <c r="R550" s="543" t="s">
        <v>263</v>
      </c>
      <c r="S550" s="544"/>
      <c r="T550" s="544"/>
      <c r="U550" s="544" t="s">
        <v>299</v>
      </c>
      <c r="V550" s="544">
        <v>801668</v>
      </c>
      <c r="W550" s="494" t="s">
        <v>302</v>
      </c>
      <c r="X550" s="495">
        <v>16</v>
      </c>
      <c r="Y550" s="495">
        <v>1</v>
      </c>
      <c r="Z550" s="243">
        <f>BD.PD7[[#This Row],[Av.P1 '[%']]]*BD.PD7[[#This Row],[Ppto. Orden Interna '[DOP']]]</f>
        <v>572874.73800000001</v>
      </c>
      <c r="AA550" s="249"/>
      <c r="AB550" s="249"/>
      <c r="AC550" s="243">
        <f>BD.PD7[[#This Row],[Av.P2 '[%']]]*BD.PD7[[#This Row],[Ppto. Orden Interna '[DOP']]]</f>
        <v>0</v>
      </c>
      <c r="AD550" s="249"/>
      <c r="AE550" s="249"/>
      <c r="AF550" s="243">
        <f>BD.PD7[[#This Row],[Av.P3 '[%']]]*BD.PD7[[#This Row],[Ppto. Orden Interna '[DOP']]]</f>
        <v>0</v>
      </c>
      <c r="AG550" s="545"/>
      <c r="AH550" s="545"/>
      <c r="AI550" s="243">
        <f>BD.PD7[[#This Row],[Av.P2 '[%']]]*BD.PD7[[#This Row],[Ppto. Orden Interna '[DOP']]]</f>
        <v>0</v>
      </c>
      <c r="AJ550" s="545"/>
      <c r="AK550" s="545"/>
      <c r="AL550" s="542">
        <f>BD.PD7[[#This Row],[Av.P2 '[%']]]*BD.PD7[[#This Row],[Ppto. Orden Interna '[DOP']]]</f>
        <v>0</v>
      </c>
      <c r="AM550" s="584">
        <v>572874.73800000001</v>
      </c>
      <c r="AN550" s="308" t="s">
        <v>244</v>
      </c>
      <c r="AO550" s="308" t="s">
        <v>245</v>
      </c>
      <c r="AP550" s="308" t="s">
        <v>246</v>
      </c>
      <c r="AQ550" s="308" t="s">
        <v>247</v>
      </c>
      <c r="AR550" s="308">
        <v>594</v>
      </c>
      <c r="AS550" s="308" t="s">
        <v>248</v>
      </c>
      <c r="AT550" s="249" t="s">
        <v>1356</v>
      </c>
      <c r="AU550" s="249" t="s">
        <v>60</v>
      </c>
    </row>
    <row r="551" spans="1:47" hidden="1" x14ac:dyDescent="0.3">
      <c r="A551" s="174">
        <v>3.04</v>
      </c>
      <c r="B551" s="231"/>
      <c r="C551" s="232" t="str">
        <f>VLOOKUP(BD.PD7[[#This Row],[Pos]],PPto[],3,FALSE)</f>
        <v>3.04 Inversor y UPS</v>
      </c>
      <c r="D551" s="233" t="s">
        <v>23</v>
      </c>
      <c r="E551" s="305" t="str">
        <f>IF(BD.PD7[[#This Row],[.]]="*",VLOOKUP(BD.PD7[[#This Row],[Pos]],Presupuesto!A:H,7,FALSE),"")</f>
        <v/>
      </c>
      <c r="F551" s="234" t="s">
        <v>303</v>
      </c>
      <c r="G551" s="174"/>
      <c r="H551" s="174"/>
      <c r="I551" s="174" t="s">
        <v>1299</v>
      </c>
      <c r="J551" s="174">
        <v>1</v>
      </c>
      <c r="K551" s="174" t="s">
        <v>260</v>
      </c>
      <c r="L551" s="383">
        <f>IF(BD.PD7[[#This Row],[Mon]]="DOP",1,HLOOKUP(BD.PD7[[#This Row],[Mon]],$K$1:$L$2,2,FALSE))</f>
        <v>1</v>
      </c>
      <c r="M551" s="541">
        <v>120060.46</v>
      </c>
      <c r="N551" s="243">
        <f>BD.PD7[[#This Row],[Cant.]]*BD.PD7[[#This Row],[ Tasa ]]*BD.PD7[[#This Row],[ Precio Und.]]</f>
        <v>120060.46</v>
      </c>
      <c r="O551" s="174">
        <v>0.02</v>
      </c>
      <c r="P551" s="243">
        <f>IF(BD.PD7[[#This Row],[Liquid. '[%']]]&lt;&gt;0,(BD.PD7[[#This Row],[Valor Neto '[DOP']]]*BD.PD7[[#This Row],[Liquid. '[%']]])+BD.PD7[[#This Row],[Valor Neto '[DOP']]],BD.PD7[[#This Row],[Valor Neto '[DOP']]])</f>
        <v>122461.6692</v>
      </c>
      <c r="Q551" s="243">
        <f>BD.PD7[[#This Row],[Ppto. Orden Interna '[DOP']]]/HLOOKUP("USD",$K$1:$L$2,2,FALSE)</f>
        <v>1884.02568</v>
      </c>
      <c r="R551" s="543" t="s">
        <v>263</v>
      </c>
      <c r="S551" s="544"/>
      <c r="T551" s="544"/>
      <c r="U551" s="544" t="s">
        <v>299</v>
      </c>
      <c r="V551" s="544">
        <v>801668</v>
      </c>
      <c r="W551" s="494" t="s">
        <v>302</v>
      </c>
      <c r="X551" s="495">
        <v>16</v>
      </c>
      <c r="Y551" s="495">
        <v>1</v>
      </c>
      <c r="Z551" s="243">
        <f>BD.PD7[[#This Row],[Av.P1 '[%']]]*BD.PD7[[#This Row],[Ppto. Orden Interna '[DOP']]]</f>
        <v>122461.6692</v>
      </c>
      <c r="AA551" s="249"/>
      <c r="AB551" s="249"/>
      <c r="AC551" s="243">
        <f>BD.PD7[[#This Row],[Av.P2 '[%']]]*BD.PD7[[#This Row],[Ppto. Orden Interna '[DOP']]]</f>
        <v>0</v>
      </c>
      <c r="AD551" s="249"/>
      <c r="AE551" s="249"/>
      <c r="AF551" s="243">
        <f>BD.PD7[[#This Row],[Av.P3 '[%']]]*BD.PD7[[#This Row],[Ppto. Orden Interna '[DOP']]]</f>
        <v>0</v>
      </c>
      <c r="AG551" s="545"/>
      <c r="AH551" s="545"/>
      <c r="AI551" s="243">
        <f>BD.PD7[[#This Row],[Av.P2 '[%']]]*BD.PD7[[#This Row],[Ppto. Orden Interna '[DOP']]]</f>
        <v>0</v>
      </c>
      <c r="AJ551" s="545"/>
      <c r="AK551" s="545"/>
      <c r="AL551" s="542">
        <f>BD.PD7[[#This Row],[Av.P2 '[%']]]*BD.PD7[[#This Row],[Ppto. Orden Interna '[DOP']]]</f>
        <v>0</v>
      </c>
      <c r="AM551" s="584">
        <v>122461.6692</v>
      </c>
      <c r="AN551" s="308" t="s">
        <v>244</v>
      </c>
      <c r="AO551" s="308" t="s">
        <v>245</v>
      </c>
      <c r="AP551" s="308" t="s">
        <v>246</v>
      </c>
      <c r="AQ551" s="308" t="s">
        <v>247</v>
      </c>
      <c r="AR551" s="308">
        <v>594</v>
      </c>
      <c r="AS551" s="308" t="s">
        <v>248</v>
      </c>
      <c r="AT551" s="249" t="s">
        <v>1356</v>
      </c>
      <c r="AU551" s="249" t="s">
        <v>60</v>
      </c>
    </row>
    <row r="552" spans="1:47" hidden="1" x14ac:dyDescent="0.3">
      <c r="A552" s="174">
        <v>3.04</v>
      </c>
      <c r="B552" s="231"/>
      <c r="C552" s="232" t="str">
        <f>VLOOKUP(BD.PD7[[#This Row],[Pos]],PPto[],3,FALSE)</f>
        <v>3.04 Inversor y UPS</v>
      </c>
      <c r="D552" s="233" t="s">
        <v>23</v>
      </c>
      <c r="E552" s="305" t="str">
        <f>IF(BD.PD7[[#This Row],[.]]="*",VLOOKUP(BD.PD7[[#This Row],[Pos]],Presupuesto!A:H,7,FALSE),"")</f>
        <v/>
      </c>
      <c r="F552" s="234" t="s">
        <v>1150</v>
      </c>
      <c r="G552" s="174"/>
      <c r="H552" s="174"/>
      <c r="I552" s="174" t="s">
        <v>1299</v>
      </c>
      <c r="J552" s="174">
        <v>1</v>
      </c>
      <c r="K552" s="174" t="s">
        <v>260</v>
      </c>
      <c r="L552" s="383">
        <f>IF(BD.PD7[[#This Row],[Mon]]="DOP",1,HLOOKUP(BD.PD7[[#This Row],[Mon]],$K$1:$L$2,2,FALSE))</f>
        <v>1</v>
      </c>
      <c r="M552" s="541">
        <v>149650</v>
      </c>
      <c r="N552" s="243">
        <f>BD.PD7[[#This Row],[Cant.]]*BD.PD7[[#This Row],[ Tasa ]]*BD.PD7[[#This Row],[ Precio Und.]]</f>
        <v>149650</v>
      </c>
      <c r="O552" s="174">
        <v>0.02</v>
      </c>
      <c r="P552" s="243">
        <f>IF(BD.PD7[[#This Row],[Liquid. '[%']]]&lt;&gt;0,(BD.PD7[[#This Row],[Valor Neto '[DOP']]]*BD.PD7[[#This Row],[Liquid. '[%']]])+BD.PD7[[#This Row],[Valor Neto '[DOP']]],BD.PD7[[#This Row],[Valor Neto '[DOP']]])</f>
        <v>152643</v>
      </c>
      <c r="Q552" s="243">
        <f>BD.PD7[[#This Row],[Ppto. Orden Interna '[DOP']]]/HLOOKUP("USD",$K$1:$L$2,2,FALSE)</f>
        <v>2348.353846153846</v>
      </c>
      <c r="R552" s="543" t="s">
        <v>263</v>
      </c>
      <c r="S552" s="544"/>
      <c r="T552" s="544"/>
      <c r="U552" s="544" t="s">
        <v>299</v>
      </c>
      <c r="V552" s="544">
        <v>801668</v>
      </c>
      <c r="W552" s="494" t="s">
        <v>302</v>
      </c>
      <c r="X552" s="495">
        <v>16</v>
      </c>
      <c r="Y552" s="495">
        <v>1</v>
      </c>
      <c r="Z552" s="243">
        <f>BD.PD7[[#This Row],[Av.P1 '[%']]]*BD.PD7[[#This Row],[Ppto. Orden Interna '[DOP']]]</f>
        <v>152643</v>
      </c>
      <c r="AA552" s="249"/>
      <c r="AB552" s="249"/>
      <c r="AC552" s="243">
        <f>BD.PD7[[#This Row],[Av.P2 '[%']]]*BD.PD7[[#This Row],[Ppto. Orden Interna '[DOP']]]</f>
        <v>0</v>
      </c>
      <c r="AD552" s="249"/>
      <c r="AE552" s="249"/>
      <c r="AF552" s="243">
        <f>BD.PD7[[#This Row],[Av.P3 '[%']]]*BD.PD7[[#This Row],[Ppto. Orden Interna '[DOP']]]</f>
        <v>0</v>
      </c>
      <c r="AG552" s="545"/>
      <c r="AH552" s="545"/>
      <c r="AI552" s="243">
        <f>BD.PD7[[#This Row],[Av.P2 '[%']]]*BD.PD7[[#This Row],[Ppto. Orden Interna '[DOP']]]</f>
        <v>0</v>
      </c>
      <c r="AJ552" s="545"/>
      <c r="AK552" s="545"/>
      <c r="AL552" s="542">
        <f>BD.PD7[[#This Row],[Av.P2 '[%']]]*BD.PD7[[#This Row],[Ppto. Orden Interna '[DOP']]]</f>
        <v>0</v>
      </c>
      <c r="AM552" s="584">
        <v>152643</v>
      </c>
      <c r="AN552" s="308" t="s">
        <v>244</v>
      </c>
      <c r="AO552" s="308" t="s">
        <v>245</v>
      </c>
      <c r="AP552" s="308" t="s">
        <v>246</v>
      </c>
      <c r="AQ552" s="308" t="s">
        <v>247</v>
      </c>
      <c r="AR552" s="308">
        <v>594</v>
      </c>
      <c r="AS552" s="308" t="s">
        <v>248</v>
      </c>
      <c r="AT552" s="249" t="s">
        <v>1356</v>
      </c>
      <c r="AU552" s="249" t="s">
        <v>60</v>
      </c>
    </row>
    <row r="553" spans="1:47" hidden="1" x14ac:dyDescent="0.3">
      <c r="A553" s="174">
        <v>3.04</v>
      </c>
      <c r="B553" s="231"/>
      <c r="C553" s="232" t="str">
        <f>VLOOKUP(BD.PD7[[#This Row],[Pos]],PPto[],3,FALSE)</f>
        <v>3.04 Inversor y UPS</v>
      </c>
      <c r="D553" s="233" t="s">
        <v>23</v>
      </c>
      <c r="E553" s="305" t="str">
        <f>IF(BD.PD7[[#This Row],[.]]="*",VLOOKUP(BD.PD7[[#This Row],[Pos]],Presupuesto!A:H,7,FALSE),"")</f>
        <v/>
      </c>
      <c r="F553" s="234" t="s">
        <v>1151</v>
      </c>
      <c r="G553" s="174"/>
      <c r="H553" s="174"/>
      <c r="I553" s="174" t="s">
        <v>1299</v>
      </c>
      <c r="J553" s="174">
        <v>5</v>
      </c>
      <c r="K553" s="174" t="s">
        <v>260</v>
      </c>
      <c r="L553" s="383">
        <f>IF(BD.PD7[[#This Row],[Mon]]="DOP",1,HLOOKUP(BD.PD7[[#This Row],[Mon]],$K$1:$L$2,2,FALSE))</f>
        <v>1</v>
      </c>
      <c r="M553" s="541">
        <v>25600</v>
      </c>
      <c r="N553" s="243">
        <f>BD.PD7[[#This Row],[Cant.]]*BD.PD7[[#This Row],[ Tasa ]]*BD.PD7[[#This Row],[ Precio Und.]]</f>
        <v>128000</v>
      </c>
      <c r="O553" s="174">
        <v>0.02</v>
      </c>
      <c r="P553" s="243">
        <f>IF(BD.PD7[[#This Row],[Liquid. '[%']]]&lt;&gt;0,(BD.PD7[[#This Row],[Valor Neto '[DOP']]]*BD.PD7[[#This Row],[Liquid. '[%']]])+BD.PD7[[#This Row],[Valor Neto '[DOP']]],BD.PD7[[#This Row],[Valor Neto '[DOP']]])</f>
        <v>130560</v>
      </c>
      <c r="Q553" s="243">
        <f>BD.PD7[[#This Row],[Ppto. Orden Interna '[DOP']]]/HLOOKUP("USD",$K$1:$L$2,2,FALSE)</f>
        <v>2008.6153846153845</v>
      </c>
      <c r="R553" s="543" t="s">
        <v>263</v>
      </c>
      <c r="S553" s="544"/>
      <c r="T553" s="544"/>
      <c r="U553" s="544" t="s">
        <v>299</v>
      </c>
      <c r="V553" s="544">
        <v>801668</v>
      </c>
      <c r="W553" s="494" t="s">
        <v>302</v>
      </c>
      <c r="X553" s="495">
        <v>16</v>
      </c>
      <c r="Y553" s="495">
        <v>1</v>
      </c>
      <c r="Z553" s="243">
        <f>BD.PD7[[#This Row],[Av.P1 '[%']]]*BD.PD7[[#This Row],[Ppto. Orden Interna '[DOP']]]</f>
        <v>130560</v>
      </c>
      <c r="AA553" s="249"/>
      <c r="AB553" s="249"/>
      <c r="AC553" s="243">
        <f>BD.PD7[[#This Row],[Av.P2 '[%']]]*BD.PD7[[#This Row],[Ppto. Orden Interna '[DOP']]]</f>
        <v>0</v>
      </c>
      <c r="AD553" s="249"/>
      <c r="AE553" s="249"/>
      <c r="AF553" s="243">
        <f>BD.PD7[[#This Row],[Av.P3 '[%']]]*BD.PD7[[#This Row],[Ppto. Orden Interna '[DOP']]]</f>
        <v>0</v>
      </c>
      <c r="AG553" s="545"/>
      <c r="AH553" s="545"/>
      <c r="AI553" s="243">
        <f>BD.PD7[[#This Row],[Av.P2 '[%']]]*BD.PD7[[#This Row],[Ppto. Orden Interna '[DOP']]]</f>
        <v>0</v>
      </c>
      <c r="AJ553" s="545"/>
      <c r="AK553" s="545"/>
      <c r="AL553" s="542">
        <f>BD.PD7[[#This Row],[Av.P2 '[%']]]*BD.PD7[[#This Row],[Ppto. Orden Interna '[DOP']]]</f>
        <v>0</v>
      </c>
      <c r="AM553" s="584">
        <v>130560</v>
      </c>
      <c r="AN553" s="308" t="s">
        <v>244</v>
      </c>
      <c r="AO553" s="308" t="s">
        <v>245</v>
      </c>
      <c r="AP553" s="308" t="s">
        <v>246</v>
      </c>
      <c r="AQ553" s="308" t="s">
        <v>247</v>
      </c>
      <c r="AR553" s="308">
        <v>594</v>
      </c>
      <c r="AS553" s="308" t="s">
        <v>248</v>
      </c>
      <c r="AT553" s="249" t="s">
        <v>1356</v>
      </c>
      <c r="AU553" s="249" t="s">
        <v>60</v>
      </c>
    </row>
    <row r="554" spans="1:47" hidden="1" x14ac:dyDescent="0.3">
      <c r="A554" s="174">
        <v>3.04</v>
      </c>
      <c r="B554" s="231"/>
      <c r="C554" s="232" t="str">
        <f>VLOOKUP(BD.PD7[[#This Row],[Pos]],PPto[],3,FALSE)</f>
        <v>3.04 Inversor y UPS</v>
      </c>
      <c r="D554" s="233" t="s">
        <v>23</v>
      </c>
      <c r="E554" s="305" t="str">
        <f>IF(BD.PD7[[#This Row],[.]]="*",VLOOKUP(BD.PD7[[#This Row],[Pos]],Presupuesto!A:H,7,FALSE),"")</f>
        <v/>
      </c>
      <c r="F554" s="234" t="s">
        <v>1152</v>
      </c>
      <c r="G554" s="174"/>
      <c r="H554" s="174"/>
      <c r="I554" s="174" t="s">
        <v>1299</v>
      </c>
      <c r="J554" s="174">
        <v>8</v>
      </c>
      <c r="K554" s="174" t="s">
        <v>260</v>
      </c>
      <c r="L554" s="383">
        <f>IF(BD.PD7[[#This Row],[Mon]]="DOP",1,HLOOKUP(BD.PD7[[#This Row],[Mon]],$K$1:$L$2,2,FALSE))</f>
        <v>1</v>
      </c>
      <c r="M554" s="541">
        <v>12596</v>
      </c>
      <c r="N554" s="243">
        <f>BD.PD7[[#This Row],[Cant.]]*BD.PD7[[#This Row],[ Tasa ]]*BD.PD7[[#This Row],[ Precio Und.]]</f>
        <v>100768</v>
      </c>
      <c r="O554" s="174">
        <v>0.02</v>
      </c>
      <c r="P554" s="243">
        <f>IF(BD.PD7[[#This Row],[Liquid. '[%']]]&lt;&gt;0,(BD.PD7[[#This Row],[Valor Neto '[DOP']]]*BD.PD7[[#This Row],[Liquid. '[%']]])+BD.PD7[[#This Row],[Valor Neto '[DOP']]],BD.PD7[[#This Row],[Valor Neto '[DOP']]])</f>
        <v>102783.36</v>
      </c>
      <c r="Q554" s="243">
        <f>BD.PD7[[#This Row],[Ppto. Orden Interna '[DOP']]]/HLOOKUP("USD",$K$1:$L$2,2,FALSE)</f>
        <v>1581.2824615384616</v>
      </c>
      <c r="R554" s="543" t="s">
        <v>263</v>
      </c>
      <c r="S554" s="544"/>
      <c r="T554" s="544"/>
      <c r="U554" s="544" t="s">
        <v>299</v>
      </c>
      <c r="V554" s="544">
        <v>801668</v>
      </c>
      <c r="W554" s="494" t="s">
        <v>302</v>
      </c>
      <c r="X554" s="495">
        <v>16</v>
      </c>
      <c r="Y554" s="495">
        <v>1</v>
      </c>
      <c r="Z554" s="243">
        <f>BD.PD7[[#This Row],[Av.P1 '[%']]]*BD.PD7[[#This Row],[Ppto. Orden Interna '[DOP']]]</f>
        <v>102783.36</v>
      </c>
      <c r="AA554" s="249"/>
      <c r="AB554" s="249"/>
      <c r="AC554" s="243">
        <f>BD.PD7[[#This Row],[Av.P2 '[%']]]*BD.PD7[[#This Row],[Ppto. Orden Interna '[DOP']]]</f>
        <v>0</v>
      </c>
      <c r="AD554" s="249"/>
      <c r="AE554" s="249"/>
      <c r="AF554" s="243">
        <f>BD.PD7[[#This Row],[Av.P3 '[%']]]*BD.PD7[[#This Row],[Ppto. Orden Interna '[DOP']]]</f>
        <v>0</v>
      </c>
      <c r="AG554" s="545"/>
      <c r="AH554" s="545"/>
      <c r="AI554" s="243">
        <f>BD.PD7[[#This Row],[Av.P2 '[%']]]*BD.PD7[[#This Row],[Ppto. Orden Interna '[DOP']]]</f>
        <v>0</v>
      </c>
      <c r="AJ554" s="545"/>
      <c r="AK554" s="545"/>
      <c r="AL554" s="542">
        <f>BD.PD7[[#This Row],[Av.P2 '[%']]]*BD.PD7[[#This Row],[Ppto. Orden Interna '[DOP']]]</f>
        <v>0</v>
      </c>
      <c r="AM554" s="584">
        <v>102783.36</v>
      </c>
      <c r="AN554" s="308" t="s">
        <v>244</v>
      </c>
      <c r="AO554" s="308" t="s">
        <v>245</v>
      </c>
      <c r="AP554" s="308" t="s">
        <v>246</v>
      </c>
      <c r="AQ554" s="308" t="s">
        <v>247</v>
      </c>
      <c r="AR554" s="308">
        <v>594</v>
      </c>
      <c r="AS554" s="308" t="s">
        <v>248</v>
      </c>
      <c r="AT554" s="249" t="s">
        <v>1356</v>
      </c>
      <c r="AU554" s="249" t="s">
        <v>60</v>
      </c>
    </row>
    <row r="555" spans="1:47" hidden="1" x14ac:dyDescent="0.3">
      <c r="A555" s="174">
        <v>3.04</v>
      </c>
      <c r="B555" s="231"/>
      <c r="C555" s="232" t="str">
        <f>VLOOKUP(BD.PD7[[#This Row],[Pos]],PPto[],3,FALSE)</f>
        <v>3.04 Inversor y UPS</v>
      </c>
      <c r="D555" s="233" t="s">
        <v>23</v>
      </c>
      <c r="E555" s="305" t="str">
        <f>IF(BD.PD7[[#This Row],[.]]="*",VLOOKUP(BD.PD7[[#This Row],[Pos]],Presupuesto!A:H,7,FALSE),"")</f>
        <v/>
      </c>
      <c r="F555" s="234" t="s">
        <v>1153</v>
      </c>
      <c r="G555" s="174"/>
      <c r="H555" s="174"/>
      <c r="I555" s="174" t="s">
        <v>1299</v>
      </c>
      <c r="J555" s="174">
        <v>1</v>
      </c>
      <c r="K555" s="174" t="s">
        <v>260</v>
      </c>
      <c r="L555" s="383">
        <f>IF(BD.PD7[[#This Row],[Mon]]="DOP",1,HLOOKUP(BD.PD7[[#This Row],[Mon]],$K$1:$L$2,2,FALSE))</f>
        <v>1</v>
      </c>
      <c r="M555" s="541">
        <v>18656</v>
      </c>
      <c r="N555" s="243">
        <f>BD.PD7[[#This Row],[Cant.]]*BD.PD7[[#This Row],[ Tasa ]]*BD.PD7[[#This Row],[ Precio Und.]]</f>
        <v>18656</v>
      </c>
      <c r="O555" s="174">
        <v>0.02</v>
      </c>
      <c r="P555" s="243">
        <f>IF(BD.PD7[[#This Row],[Liquid. '[%']]]&lt;&gt;0,(BD.PD7[[#This Row],[Valor Neto '[DOP']]]*BD.PD7[[#This Row],[Liquid. '[%']]])+BD.PD7[[#This Row],[Valor Neto '[DOP']]],BD.PD7[[#This Row],[Valor Neto '[DOP']]])</f>
        <v>19029.12</v>
      </c>
      <c r="Q555" s="243">
        <f>BD.PD7[[#This Row],[Ppto. Orden Interna '[DOP']]]/HLOOKUP("USD",$K$1:$L$2,2,FALSE)</f>
        <v>292.7556923076923</v>
      </c>
      <c r="R555" s="543" t="s">
        <v>263</v>
      </c>
      <c r="S555" s="544"/>
      <c r="T555" s="544"/>
      <c r="U555" s="544" t="s">
        <v>299</v>
      </c>
      <c r="V555" s="544">
        <v>801668</v>
      </c>
      <c r="W555" s="494" t="s">
        <v>302</v>
      </c>
      <c r="X555" s="495">
        <v>16</v>
      </c>
      <c r="Y555" s="495">
        <v>1</v>
      </c>
      <c r="Z555" s="243">
        <f>BD.PD7[[#This Row],[Av.P1 '[%']]]*BD.PD7[[#This Row],[Ppto. Orden Interna '[DOP']]]</f>
        <v>19029.12</v>
      </c>
      <c r="AA555" s="249"/>
      <c r="AB555" s="249"/>
      <c r="AC555" s="243">
        <f>BD.PD7[[#This Row],[Av.P2 '[%']]]*BD.PD7[[#This Row],[Ppto. Orden Interna '[DOP']]]</f>
        <v>0</v>
      </c>
      <c r="AD555" s="249"/>
      <c r="AE555" s="249"/>
      <c r="AF555" s="243">
        <f>BD.PD7[[#This Row],[Av.P3 '[%']]]*BD.PD7[[#This Row],[Ppto. Orden Interna '[DOP']]]</f>
        <v>0</v>
      </c>
      <c r="AG555" s="545"/>
      <c r="AH555" s="545"/>
      <c r="AI555" s="243">
        <f>BD.PD7[[#This Row],[Av.P2 '[%']]]*BD.PD7[[#This Row],[Ppto. Orden Interna '[DOP']]]</f>
        <v>0</v>
      </c>
      <c r="AJ555" s="545"/>
      <c r="AK555" s="545"/>
      <c r="AL555" s="542">
        <f>BD.PD7[[#This Row],[Av.P2 '[%']]]*BD.PD7[[#This Row],[Ppto. Orden Interna '[DOP']]]</f>
        <v>0</v>
      </c>
      <c r="AM555" s="584">
        <v>19029.12</v>
      </c>
      <c r="AN555" s="308" t="s">
        <v>244</v>
      </c>
      <c r="AO555" s="308" t="s">
        <v>245</v>
      </c>
      <c r="AP555" s="308" t="s">
        <v>246</v>
      </c>
      <c r="AQ555" s="308" t="s">
        <v>247</v>
      </c>
      <c r="AR555" s="308">
        <v>594</v>
      </c>
      <c r="AS555" s="308" t="s">
        <v>248</v>
      </c>
      <c r="AT555" s="249" t="s">
        <v>1356</v>
      </c>
      <c r="AU555" s="249" t="s">
        <v>60</v>
      </c>
    </row>
    <row r="556" spans="1:47" hidden="1" x14ac:dyDescent="0.3">
      <c r="A556" s="174">
        <v>3.04</v>
      </c>
      <c r="B556" s="231"/>
      <c r="C556" s="232" t="str">
        <f>VLOOKUP(BD.PD7[[#This Row],[Pos]],PPto[],3,FALSE)</f>
        <v>3.04 Inversor y UPS</v>
      </c>
      <c r="D556" s="233" t="s">
        <v>23</v>
      </c>
      <c r="E556" s="305" t="str">
        <f>IF(BD.PD7[[#This Row],[.]]="*",VLOOKUP(BD.PD7[[#This Row],[Pos]],Presupuesto!A:H,7,FALSE),"")</f>
        <v/>
      </c>
      <c r="F556" s="234" t="s">
        <v>1154</v>
      </c>
      <c r="G556" s="174"/>
      <c r="H556" s="174"/>
      <c r="I556" s="174" t="s">
        <v>1299</v>
      </c>
      <c r="J556" s="174">
        <v>1</v>
      </c>
      <c r="K556" s="174" t="s">
        <v>260</v>
      </c>
      <c r="L556" s="383">
        <f>IF(BD.PD7[[#This Row],[Mon]]="DOP",1,HLOOKUP(BD.PD7[[#This Row],[Mon]],$K$1:$L$2,2,FALSE))</f>
        <v>1</v>
      </c>
      <c r="M556" s="541">
        <v>60000</v>
      </c>
      <c r="N556" s="243">
        <f>BD.PD7[[#This Row],[Cant.]]*BD.PD7[[#This Row],[ Tasa ]]*BD.PD7[[#This Row],[ Precio Und.]]</f>
        <v>60000</v>
      </c>
      <c r="O556" s="174">
        <v>0.02</v>
      </c>
      <c r="P556" s="243">
        <f>IF(BD.PD7[[#This Row],[Liquid. '[%']]]&lt;&gt;0,(BD.PD7[[#This Row],[Valor Neto '[DOP']]]*BD.PD7[[#This Row],[Liquid. '[%']]])+BD.PD7[[#This Row],[Valor Neto '[DOP']]],BD.PD7[[#This Row],[Valor Neto '[DOP']]])</f>
        <v>61200</v>
      </c>
      <c r="Q556" s="243">
        <f>BD.PD7[[#This Row],[Ppto. Orden Interna '[DOP']]]/HLOOKUP("USD",$K$1:$L$2,2,FALSE)</f>
        <v>941.53846153846155</v>
      </c>
      <c r="R556" s="543" t="s">
        <v>263</v>
      </c>
      <c r="S556" s="544"/>
      <c r="T556" s="544"/>
      <c r="U556" s="544" t="s">
        <v>299</v>
      </c>
      <c r="V556" s="544">
        <v>801668</v>
      </c>
      <c r="W556" s="494" t="s">
        <v>302</v>
      </c>
      <c r="X556" s="495">
        <v>16</v>
      </c>
      <c r="Y556" s="495">
        <v>1</v>
      </c>
      <c r="Z556" s="243">
        <f>BD.PD7[[#This Row],[Av.P1 '[%']]]*BD.PD7[[#This Row],[Ppto. Orden Interna '[DOP']]]</f>
        <v>61200</v>
      </c>
      <c r="AA556" s="249"/>
      <c r="AB556" s="249"/>
      <c r="AC556" s="243">
        <f>BD.PD7[[#This Row],[Av.P2 '[%']]]*BD.PD7[[#This Row],[Ppto. Orden Interna '[DOP']]]</f>
        <v>0</v>
      </c>
      <c r="AD556" s="249"/>
      <c r="AE556" s="249"/>
      <c r="AF556" s="243">
        <f>BD.PD7[[#This Row],[Av.P3 '[%']]]*BD.PD7[[#This Row],[Ppto. Orden Interna '[DOP']]]</f>
        <v>0</v>
      </c>
      <c r="AG556" s="545"/>
      <c r="AH556" s="545"/>
      <c r="AI556" s="243">
        <f>BD.PD7[[#This Row],[Av.P2 '[%']]]*BD.PD7[[#This Row],[Ppto. Orden Interna '[DOP']]]</f>
        <v>0</v>
      </c>
      <c r="AJ556" s="545"/>
      <c r="AK556" s="545"/>
      <c r="AL556" s="542">
        <f>BD.PD7[[#This Row],[Av.P2 '[%']]]*BD.PD7[[#This Row],[Ppto. Orden Interna '[DOP']]]</f>
        <v>0</v>
      </c>
      <c r="AM556" s="584">
        <v>61200</v>
      </c>
      <c r="AN556" s="308" t="s">
        <v>244</v>
      </c>
      <c r="AO556" s="308" t="s">
        <v>245</v>
      </c>
      <c r="AP556" s="308" t="s">
        <v>246</v>
      </c>
      <c r="AQ556" s="308" t="s">
        <v>247</v>
      </c>
      <c r="AR556" s="308">
        <v>594</v>
      </c>
      <c r="AS556" s="308" t="s">
        <v>248</v>
      </c>
      <c r="AT556" s="249" t="s">
        <v>1356</v>
      </c>
      <c r="AU556" s="249" t="s">
        <v>60</v>
      </c>
    </row>
    <row r="557" spans="1:47" hidden="1" x14ac:dyDescent="0.3">
      <c r="A557" s="174">
        <v>4.01</v>
      </c>
      <c r="B557" s="231" t="s">
        <v>243</v>
      </c>
      <c r="C557" s="232" t="str">
        <f>VLOOKUP(BD.PD7[[#This Row],[Pos]],PPto[],3,FALSE)</f>
        <v>4.01 Suministro e instalación de Equipos</v>
      </c>
      <c r="D557" s="233" t="s">
        <v>243</v>
      </c>
      <c r="E557" s="305">
        <f>IF(BD.PD7[[#This Row],[.]]="*",VLOOKUP(BD.PD7[[#This Row],[Pos]],Presupuesto!A:H,7,FALSE),"")</f>
        <v>252156.91666666666</v>
      </c>
      <c r="F557" s="234"/>
      <c r="G557" s="174"/>
      <c r="H557" s="174"/>
      <c r="I557" s="174"/>
      <c r="J557" s="174">
        <v>1</v>
      </c>
      <c r="K557" s="174" t="s">
        <v>117</v>
      </c>
      <c r="L557" s="383">
        <f>IF(BD.PD7[[#This Row],[Mon]]="DOP",1,HLOOKUP(BD.PD7[[#This Row],[Mon]],$K$1:$L$2,2,FALSE))</f>
        <v>65</v>
      </c>
      <c r="M557" s="541">
        <v>0</v>
      </c>
      <c r="N557" s="243">
        <f>BD.PD7[[#This Row],[Cant.]]*BD.PD7[[#This Row],[ Tasa ]]*BD.PD7[[#This Row],[ Precio Und.]]</f>
        <v>0</v>
      </c>
      <c r="O557" s="174">
        <v>0</v>
      </c>
      <c r="P557" s="243">
        <f>IF(BD.PD7[[#This Row],[Liquid. '[%']]]&lt;&gt;0,(BD.PD7[[#This Row],[Valor Neto '[DOP']]]*BD.PD7[[#This Row],[Liquid. '[%']]])+BD.PD7[[#This Row],[Valor Neto '[DOP']]],BD.PD7[[#This Row],[Valor Neto '[DOP']]])</f>
        <v>0</v>
      </c>
      <c r="Q557" s="243">
        <f>BD.PD7[[#This Row],[Ppto. Orden Interna '[DOP']]]/HLOOKUP("USD",$K$1:$L$2,2,FALSE)</f>
        <v>0</v>
      </c>
      <c r="R557" s="543"/>
      <c r="S557" s="544"/>
      <c r="T557" s="544"/>
      <c r="U557" s="544" t="s">
        <v>304</v>
      </c>
      <c r="V557" s="544">
        <v>801669</v>
      </c>
      <c r="W557" s="494"/>
      <c r="X557" s="495"/>
      <c r="Y557" s="495"/>
      <c r="Z557" s="243">
        <f>BD.PD7[[#This Row],[Av.P1 '[%']]]*BD.PD7[[#This Row],[Ppto. Orden Interna '[DOP']]]</f>
        <v>0</v>
      </c>
      <c r="AA557" s="249"/>
      <c r="AB557" s="249"/>
      <c r="AC557" s="243">
        <f>BD.PD7[[#This Row],[Av.P2 '[%']]]*BD.PD7[[#This Row],[Ppto. Orden Interna '[DOP']]]</f>
        <v>0</v>
      </c>
      <c r="AD557" s="249"/>
      <c r="AE557" s="249"/>
      <c r="AF557" s="243">
        <f>BD.PD7[[#This Row],[Av.P3 '[%']]]*BD.PD7[[#This Row],[Ppto. Orden Interna '[DOP']]]</f>
        <v>0</v>
      </c>
      <c r="AG557" s="545"/>
      <c r="AH557" s="545"/>
      <c r="AI557" s="243">
        <f>BD.PD7[[#This Row],[Av.P2 '[%']]]*BD.PD7[[#This Row],[Ppto. Orden Interna '[DOP']]]</f>
        <v>0</v>
      </c>
      <c r="AJ557" s="545"/>
      <c r="AK557" s="545"/>
      <c r="AL557" s="542">
        <f>BD.PD7[[#This Row],[Av.P2 '[%']]]*BD.PD7[[#This Row],[Ppto. Orden Interna '[DOP']]]</f>
        <v>0</v>
      </c>
      <c r="AM557" s="584">
        <v>0</v>
      </c>
      <c r="AN557" s="308" t="s">
        <v>244</v>
      </c>
      <c r="AO557" s="308" t="s">
        <v>245</v>
      </c>
      <c r="AP557" s="308" t="s">
        <v>246</v>
      </c>
      <c r="AQ557" s="308" t="s">
        <v>247</v>
      </c>
      <c r="AR557" s="308">
        <v>594</v>
      </c>
      <c r="AS557" s="308" t="s">
        <v>248</v>
      </c>
      <c r="AT557" s="249" t="s">
        <v>1356</v>
      </c>
      <c r="AU557" s="249" t="s">
        <v>65</v>
      </c>
    </row>
    <row r="558" spans="1:47" hidden="1" x14ac:dyDescent="0.3">
      <c r="A558" s="174">
        <v>4.01</v>
      </c>
      <c r="B558" s="231"/>
      <c r="C558" s="232" t="str">
        <f>VLOOKUP(BD.PD7[[#This Row],[Pos]],PPto[],3,FALSE)</f>
        <v>4.01 Suministro e instalación de Equipos</v>
      </c>
      <c r="D558" s="233" t="s">
        <v>23</v>
      </c>
      <c r="E558" s="305" t="str">
        <f>IF(BD.PD7[[#This Row],[.]]="*",VLOOKUP(BD.PD7[[#This Row],[Pos]],Presupuesto!A:H,7,FALSE),"")</f>
        <v/>
      </c>
      <c r="F558" s="234" t="s">
        <v>305</v>
      </c>
      <c r="G558" s="174">
        <v>4600072957</v>
      </c>
      <c r="H558" s="174"/>
      <c r="I558" s="174" t="s">
        <v>273</v>
      </c>
      <c r="J558" s="174">
        <v>5</v>
      </c>
      <c r="K558" s="174" t="s">
        <v>189</v>
      </c>
      <c r="L558" s="383">
        <f>IF(BD.PD7[[#This Row],[Mon]]="DOP",1,HLOOKUP(BD.PD7[[#This Row],[Mon]],$K$1:$L$2,2,FALSE))</f>
        <v>77</v>
      </c>
      <c r="M558" s="541">
        <v>33443.97</v>
      </c>
      <c r="N558" s="243">
        <f>BD.PD7[[#This Row],[Cant.]]*BD.PD7[[#This Row],[ Tasa ]]*BD.PD7[[#This Row],[ Precio Und.]]</f>
        <v>12875928.450000001</v>
      </c>
      <c r="O558" s="174">
        <v>0.25</v>
      </c>
      <c r="P558" s="243">
        <f>IF(BD.PD7[[#This Row],[Liquid. '[%']]]&lt;&gt;0,(BD.PD7[[#This Row],[Valor Neto '[DOP']]]*BD.PD7[[#This Row],[Liquid. '[%']]])+BD.PD7[[#This Row],[Valor Neto '[DOP']]],BD.PD7[[#This Row],[Valor Neto '[DOP']]])</f>
        <v>16094910.562500002</v>
      </c>
      <c r="Q558" s="243">
        <f>BD.PD7[[#This Row],[Ppto. Orden Interna '[DOP']]]/HLOOKUP("USD",$K$1:$L$2,2,FALSE)</f>
        <v>247614.00865384619</v>
      </c>
      <c r="R558" s="543" t="s">
        <v>306</v>
      </c>
      <c r="S558" s="544"/>
      <c r="T558" s="544"/>
      <c r="U558" s="544" t="s">
        <v>304</v>
      </c>
      <c r="V558" s="544">
        <v>801669</v>
      </c>
      <c r="W558" s="494" t="s">
        <v>307</v>
      </c>
      <c r="X558" s="495">
        <v>3</v>
      </c>
      <c r="Y558" s="495">
        <v>0.4</v>
      </c>
      <c r="Z558" s="243">
        <f>BD.PD7[[#This Row],[Av.P1 '[%']]]*BD.PD7[[#This Row],[Ppto. Orden Interna '[DOP']]]</f>
        <v>6437964.2250000015</v>
      </c>
      <c r="AA558" s="249">
        <v>9</v>
      </c>
      <c r="AB558" s="249">
        <v>0.6</v>
      </c>
      <c r="AC558" s="243">
        <f>BD.PD7[[#This Row],[Av.P2 '[%']]]*BD.PD7[[#This Row],[Ppto. Orden Interna '[DOP']]]</f>
        <v>9656946.3375000004</v>
      </c>
      <c r="AD558" s="249"/>
      <c r="AE558" s="249"/>
      <c r="AF558" s="243">
        <f>BD.PD7[[#This Row],[Av.P3 '[%']]]*BD.PD7[[#This Row],[Ppto. Orden Interna '[DOP']]]</f>
        <v>0</v>
      </c>
      <c r="AG558" s="545"/>
      <c r="AH558" s="545"/>
      <c r="AI558" s="243">
        <f>BD.PD7[[#This Row],[Av.P2 '[%']]]*BD.PD7[[#This Row],[Ppto. Orden Interna '[DOP']]]</f>
        <v>9656946.3375000004</v>
      </c>
      <c r="AJ558" s="545"/>
      <c r="AK558" s="545"/>
      <c r="AL558" s="542">
        <f>BD.PD7[[#This Row],[Av.P2 '[%']]]*BD.PD7[[#This Row],[Ppto. Orden Interna '[DOP']]]</f>
        <v>9656946.3375000004</v>
      </c>
      <c r="AM558" s="584" t="e">
        <v>#N/A</v>
      </c>
      <c r="AN558" s="308" t="s">
        <v>244</v>
      </c>
      <c r="AO558" s="308" t="s">
        <v>245</v>
      </c>
      <c r="AP558" s="308" t="s">
        <v>246</v>
      </c>
      <c r="AQ558" s="308" t="s">
        <v>247</v>
      </c>
      <c r="AR558" s="308">
        <v>594</v>
      </c>
      <c r="AS558" s="308" t="s">
        <v>258</v>
      </c>
      <c r="AT558" s="249" t="s">
        <v>1356</v>
      </c>
      <c r="AU558" s="249" t="s">
        <v>65</v>
      </c>
    </row>
    <row r="559" spans="1:47" hidden="1" x14ac:dyDescent="0.3">
      <c r="A559" s="174">
        <v>4.0199999999999996</v>
      </c>
      <c r="B559" s="231" t="s">
        <v>243</v>
      </c>
      <c r="C559" s="232" t="str">
        <f>VLOOKUP(BD.PD7[[#This Row],[Pos]],PPto[],3,FALSE)</f>
        <v>4.02 Supervisión Mecánica</v>
      </c>
      <c r="D559" s="233" t="s">
        <v>23</v>
      </c>
      <c r="E559" s="305">
        <f>IF(BD.PD7[[#This Row],[.]]="*",VLOOKUP(BD.PD7[[#This Row],[Pos]],Presupuesto!A:H,7,FALSE),"")</f>
        <v>0</v>
      </c>
      <c r="F559" s="234"/>
      <c r="G559" s="174"/>
      <c r="H559" s="174"/>
      <c r="I559" s="174"/>
      <c r="J559" s="174">
        <v>1</v>
      </c>
      <c r="K559" s="174" t="s">
        <v>117</v>
      </c>
      <c r="L559" s="383">
        <f>IF(BD.PD7[[#This Row],[Mon]]="DOP",1,HLOOKUP(BD.PD7[[#This Row],[Mon]],$K$1:$L$2,2,FALSE))</f>
        <v>65</v>
      </c>
      <c r="M559" s="541">
        <v>0</v>
      </c>
      <c r="N559" s="243">
        <f>BD.PD7[[#This Row],[Cant.]]*BD.PD7[[#This Row],[ Tasa ]]*BD.PD7[[#This Row],[ Precio Und.]]</f>
        <v>0</v>
      </c>
      <c r="O559" s="174">
        <v>0</v>
      </c>
      <c r="P559" s="243">
        <f>IF(BD.PD7[[#This Row],[Liquid. '[%']]]&lt;&gt;0,(BD.PD7[[#This Row],[Valor Neto '[DOP']]]*BD.PD7[[#This Row],[Liquid. '[%']]])+BD.PD7[[#This Row],[Valor Neto '[DOP']]],BD.PD7[[#This Row],[Valor Neto '[DOP']]])</f>
        <v>0</v>
      </c>
      <c r="Q559" s="243">
        <f>BD.PD7[[#This Row],[Ppto. Orden Interna '[DOP']]]/HLOOKUP("USD",$K$1:$L$2,2,FALSE)</f>
        <v>0</v>
      </c>
      <c r="R559" s="543"/>
      <c r="S559" s="544"/>
      <c r="T559" s="544"/>
      <c r="U559" s="544" t="s">
        <v>304</v>
      </c>
      <c r="V559" s="544">
        <v>801669</v>
      </c>
      <c r="W559" s="494"/>
      <c r="X559" s="495"/>
      <c r="Y559" s="495"/>
      <c r="Z559" s="243">
        <f>BD.PD7[[#This Row],[Av.P1 '[%']]]*BD.PD7[[#This Row],[Ppto. Orden Interna '[DOP']]]</f>
        <v>0</v>
      </c>
      <c r="AA559" s="249"/>
      <c r="AB559" s="249"/>
      <c r="AC559" s="243">
        <f>BD.PD7[[#This Row],[Av.P2 '[%']]]*BD.PD7[[#This Row],[Ppto. Orden Interna '[DOP']]]</f>
        <v>0</v>
      </c>
      <c r="AD559" s="249"/>
      <c r="AE559" s="249"/>
      <c r="AF559" s="243">
        <f>BD.PD7[[#This Row],[Av.P3 '[%']]]*BD.PD7[[#This Row],[Ppto. Orden Interna '[DOP']]]</f>
        <v>0</v>
      </c>
      <c r="AG559" s="545"/>
      <c r="AH559" s="545"/>
      <c r="AI559" s="243">
        <f>BD.PD7[[#This Row],[Av.P2 '[%']]]*BD.PD7[[#This Row],[Ppto. Orden Interna '[DOP']]]</f>
        <v>0</v>
      </c>
      <c r="AJ559" s="545"/>
      <c r="AK559" s="545"/>
      <c r="AL559" s="542">
        <f>BD.PD7[[#This Row],[Av.P2 '[%']]]*BD.PD7[[#This Row],[Ppto. Orden Interna '[DOP']]]</f>
        <v>0</v>
      </c>
      <c r="AM559" s="584">
        <v>0</v>
      </c>
      <c r="AN559" s="308" t="s">
        <v>244</v>
      </c>
      <c r="AO559" s="308" t="s">
        <v>245</v>
      </c>
      <c r="AP559" s="308" t="s">
        <v>246</v>
      </c>
      <c r="AQ559" s="308" t="s">
        <v>247</v>
      </c>
      <c r="AR559" s="308">
        <v>594</v>
      </c>
      <c r="AS559" s="308" t="s">
        <v>248</v>
      </c>
      <c r="AT559" s="249" t="s">
        <v>1356</v>
      </c>
      <c r="AU559" s="249" t="s">
        <v>65</v>
      </c>
    </row>
    <row r="560" spans="1:47" hidden="1" x14ac:dyDescent="0.3">
      <c r="A560" s="174">
        <v>4.03</v>
      </c>
      <c r="B560" s="231" t="s">
        <v>243</v>
      </c>
      <c r="C560" s="232" t="str">
        <f>VLOOKUP(BD.PD7[[#This Row],[Pos]],PPto[],3,FALSE)</f>
        <v>4.03 Sistema de Extracción cocina</v>
      </c>
      <c r="D560" s="233" t="s">
        <v>243</v>
      </c>
      <c r="E560" s="305">
        <f>IF(BD.PD7[[#This Row],[.]]="*",VLOOKUP(BD.PD7[[#This Row],[Pos]],Presupuesto!A:H,7,FALSE),"")</f>
        <v>35289.75</v>
      </c>
      <c r="F560" s="234"/>
      <c r="G560" s="174"/>
      <c r="H560" s="174"/>
      <c r="I560" s="174"/>
      <c r="J560" s="174">
        <v>1</v>
      </c>
      <c r="K560" s="174" t="s">
        <v>117</v>
      </c>
      <c r="L560" s="383">
        <f>IF(BD.PD7[[#This Row],[Mon]]="DOP",1,HLOOKUP(BD.PD7[[#This Row],[Mon]],$K$1:$L$2,2,FALSE))</f>
        <v>65</v>
      </c>
      <c r="M560" s="541">
        <v>0</v>
      </c>
      <c r="N560" s="243">
        <f>BD.PD7[[#This Row],[Cant.]]*BD.PD7[[#This Row],[ Tasa ]]*BD.PD7[[#This Row],[ Precio Und.]]</f>
        <v>0</v>
      </c>
      <c r="O560" s="174">
        <v>0</v>
      </c>
      <c r="P560" s="243">
        <f>IF(BD.PD7[[#This Row],[Liquid. '[%']]]&lt;&gt;0,(BD.PD7[[#This Row],[Valor Neto '[DOP']]]*BD.PD7[[#This Row],[Liquid. '[%']]])+BD.PD7[[#This Row],[Valor Neto '[DOP']]],BD.PD7[[#This Row],[Valor Neto '[DOP']]])</f>
        <v>0</v>
      </c>
      <c r="Q560" s="243">
        <f>BD.PD7[[#This Row],[Ppto. Orden Interna '[DOP']]]/HLOOKUP("USD",$K$1:$L$2,2,FALSE)</f>
        <v>0</v>
      </c>
      <c r="R560" s="543"/>
      <c r="S560" s="544"/>
      <c r="T560" s="544"/>
      <c r="U560" s="544" t="s">
        <v>304</v>
      </c>
      <c r="V560" s="544">
        <v>801669</v>
      </c>
      <c r="W560" s="494"/>
      <c r="X560" s="495"/>
      <c r="Y560" s="495"/>
      <c r="Z560" s="243">
        <f>BD.PD7[[#This Row],[Av.P1 '[%']]]*BD.PD7[[#This Row],[Ppto. Orden Interna '[DOP']]]</f>
        <v>0</v>
      </c>
      <c r="AA560" s="249"/>
      <c r="AB560" s="249"/>
      <c r="AC560" s="243">
        <f>BD.PD7[[#This Row],[Av.P2 '[%']]]*BD.PD7[[#This Row],[Ppto. Orden Interna '[DOP']]]</f>
        <v>0</v>
      </c>
      <c r="AD560" s="249"/>
      <c r="AE560" s="249"/>
      <c r="AF560" s="243">
        <f>BD.PD7[[#This Row],[Av.P3 '[%']]]*BD.PD7[[#This Row],[Ppto. Orden Interna '[DOP']]]</f>
        <v>0</v>
      </c>
      <c r="AG560" s="545"/>
      <c r="AH560" s="545"/>
      <c r="AI560" s="243">
        <f>BD.PD7[[#This Row],[Av.P2 '[%']]]*BD.PD7[[#This Row],[Ppto. Orden Interna '[DOP']]]</f>
        <v>0</v>
      </c>
      <c r="AJ560" s="545"/>
      <c r="AK560" s="545"/>
      <c r="AL560" s="542">
        <f>BD.PD7[[#This Row],[Av.P2 '[%']]]*BD.PD7[[#This Row],[Ppto. Orden Interna '[DOP']]]</f>
        <v>0</v>
      </c>
      <c r="AM560" s="584">
        <v>0</v>
      </c>
      <c r="AN560" s="308" t="s">
        <v>244</v>
      </c>
      <c r="AO560" s="308" t="s">
        <v>245</v>
      </c>
      <c r="AP560" s="308" t="s">
        <v>246</v>
      </c>
      <c r="AQ560" s="308" t="s">
        <v>247</v>
      </c>
      <c r="AR560" s="308">
        <v>594</v>
      </c>
      <c r="AS560" s="308" t="s">
        <v>248</v>
      </c>
      <c r="AT560" s="249" t="s">
        <v>1356</v>
      </c>
      <c r="AU560" s="249" t="s">
        <v>65</v>
      </c>
    </row>
    <row r="561" spans="1:47" hidden="1" x14ac:dyDescent="0.3">
      <c r="A561" s="174">
        <v>4.03</v>
      </c>
      <c r="B561" s="231"/>
      <c r="C561" s="232" t="str">
        <f>VLOOKUP(BD.PD7[[#This Row],[Pos]],PPto[],3,FALSE)</f>
        <v>4.03 Sistema de Extracción cocina</v>
      </c>
      <c r="D561" s="233" t="s">
        <v>23</v>
      </c>
      <c r="E561" s="305" t="str">
        <f>IF(BD.PD7[[#This Row],[.]]="*",VLOOKUP(BD.PD7[[#This Row],[Pos]],Presupuesto!A:H,7,FALSE),"")</f>
        <v/>
      </c>
      <c r="F561" s="234" t="s">
        <v>308</v>
      </c>
      <c r="G561" s="174"/>
      <c r="H561" s="174"/>
      <c r="I561" s="174" t="s">
        <v>1292</v>
      </c>
      <c r="J561" s="174">
        <v>1</v>
      </c>
      <c r="K561" s="174" t="s">
        <v>260</v>
      </c>
      <c r="L561" s="383">
        <f>IF(BD.PD7[[#This Row],[Mon]]="DOP",1,HLOOKUP(BD.PD7[[#This Row],[Mon]],$K$1:$L$2,2,FALSE))</f>
        <v>1</v>
      </c>
      <c r="M561" s="541">
        <v>250000</v>
      </c>
      <c r="N561" s="243">
        <f>BD.PD7[[#This Row],[Cant.]]*BD.PD7[[#This Row],[ Tasa ]]*BD.PD7[[#This Row],[ Precio Und.]]</f>
        <v>250000</v>
      </c>
      <c r="O561" s="174">
        <v>0.05</v>
      </c>
      <c r="P561" s="243">
        <f>IF(BD.PD7[[#This Row],[Liquid. '[%']]]&lt;&gt;0,(BD.PD7[[#This Row],[Valor Neto '[DOP']]]*BD.PD7[[#This Row],[Liquid. '[%']]])+BD.PD7[[#This Row],[Valor Neto '[DOP']]],BD.PD7[[#This Row],[Valor Neto '[DOP']]])</f>
        <v>262500</v>
      </c>
      <c r="Q561" s="243">
        <f>BD.PD7[[#This Row],[Ppto. Orden Interna '[DOP']]]/HLOOKUP("USD",$K$1:$L$2,2,FALSE)</f>
        <v>4038.4615384615386</v>
      </c>
      <c r="R561" s="543" t="s">
        <v>309</v>
      </c>
      <c r="S561" s="544"/>
      <c r="T561" s="544"/>
      <c r="U561" s="544" t="s">
        <v>304</v>
      </c>
      <c r="V561" s="544">
        <v>801669</v>
      </c>
      <c r="W561" s="494" t="s">
        <v>310</v>
      </c>
      <c r="X561" s="495">
        <v>13</v>
      </c>
      <c r="Y561" s="495">
        <v>0.7</v>
      </c>
      <c r="Z561" s="243">
        <f>BD.PD7[[#This Row],[Av.P1 '[%']]]*BD.PD7[[#This Row],[Ppto. Orden Interna '[DOP']]]</f>
        <v>183750</v>
      </c>
      <c r="AA561" s="249">
        <v>15</v>
      </c>
      <c r="AB561" s="249">
        <v>0.3</v>
      </c>
      <c r="AC561" s="243">
        <f>BD.PD7[[#This Row],[Av.P2 '[%']]]*BD.PD7[[#This Row],[Ppto. Orden Interna '[DOP']]]</f>
        <v>78750</v>
      </c>
      <c r="AD561" s="249"/>
      <c r="AE561" s="249"/>
      <c r="AF561" s="243">
        <f>BD.PD7[[#This Row],[Av.P3 '[%']]]*BD.PD7[[#This Row],[Ppto. Orden Interna '[DOP']]]</f>
        <v>0</v>
      </c>
      <c r="AG561" s="545"/>
      <c r="AH561" s="545"/>
      <c r="AI561" s="243">
        <f>BD.PD7[[#This Row],[Av.P2 '[%']]]*BD.PD7[[#This Row],[Ppto. Orden Interna '[DOP']]]</f>
        <v>78750</v>
      </c>
      <c r="AJ561" s="545"/>
      <c r="AK561" s="545"/>
      <c r="AL561" s="542">
        <f>BD.PD7[[#This Row],[Av.P2 '[%']]]*BD.PD7[[#This Row],[Ppto. Orden Interna '[DOP']]]</f>
        <v>78750</v>
      </c>
      <c r="AM561" s="584">
        <v>262500</v>
      </c>
      <c r="AN561" s="308" t="s">
        <v>244</v>
      </c>
      <c r="AO561" s="308" t="s">
        <v>245</v>
      </c>
      <c r="AP561" s="308" t="s">
        <v>246</v>
      </c>
      <c r="AQ561" s="308" t="s">
        <v>247</v>
      </c>
      <c r="AR561" s="308">
        <v>594</v>
      </c>
      <c r="AS561" s="308" t="s">
        <v>248</v>
      </c>
      <c r="AT561" s="249" t="s">
        <v>1356</v>
      </c>
      <c r="AU561" s="249" t="s">
        <v>65</v>
      </c>
    </row>
    <row r="562" spans="1:47" hidden="1" x14ac:dyDescent="0.3">
      <c r="A562" s="174">
        <v>4.03</v>
      </c>
      <c r="B562" s="231"/>
      <c r="C562" s="232" t="str">
        <f>VLOOKUP(BD.PD7[[#This Row],[Pos]],PPto[],3,FALSE)</f>
        <v>4.03 Sistema de Extracción cocina</v>
      </c>
      <c r="D562" s="233" t="s">
        <v>23</v>
      </c>
      <c r="E562" s="305" t="str">
        <f>IF(BD.PD7[[#This Row],[.]]="*",VLOOKUP(BD.PD7[[#This Row],[Pos]],Presupuesto!A:H,7,FALSE),"")</f>
        <v/>
      </c>
      <c r="F562" s="234" t="s">
        <v>311</v>
      </c>
      <c r="G562" s="174"/>
      <c r="H562" s="174"/>
      <c r="I562" s="174" t="s">
        <v>1292</v>
      </c>
      <c r="J562" s="174">
        <v>1</v>
      </c>
      <c r="K562" s="174" t="s">
        <v>260</v>
      </c>
      <c r="L562" s="383">
        <f>IF(BD.PD7[[#This Row],[Mon]]="DOP",1,HLOOKUP(BD.PD7[[#This Row],[Mon]],$K$1:$L$2,2,FALSE))</f>
        <v>1</v>
      </c>
      <c r="M562" s="541">
        <v>70000</v>
      </c>
      <c r="N562" s="243">
        <f>BD.PD7[[#This Row],[Cant.]]*BD.PD7[[#This Row],[ Tasa ]]*BD.PD7[[#This Row],[ Precio Und.]]</f>
        <v>70000</v>
      </c>
      <c r="O562" s="174">
        <v>0.05</v>
      </c>
      <c r="P562" s="243">
        <f>IF(BD.PD7[[#This Row],[Liquid. '[%']]]&lt;&gt;0,(BD.PD7[[#This Row],[Valor Neto '[DOP']]]*BD.PD7[[#This Row],[Liquid. '[%']]])+BD.PD7[[#This Row],[Valor Neto '[DOP']]],BD.PD7[[#This Row],[Valor Neto '[DOP']]])</f>
        <v>73500</v>
      </c>
      <c r="Q562" s="243">
        <f>BD.PD7[[#This Row],[Ppto. Orden Interna '[DOP']]]/HLOOKUP("USD",$K$1:$L$2,2,FALSE)</f>
        <v>1130.7692307692307</v>
      </c>
      <c r="R562" s="543" t="s">
        <v>309</v>
      </c>
      <c r="S562" s="544"/>
      <c r="T562" s="544"/>
      <c r="U562" s="544" t="s">
        <v>304</v>
      </c>
      <c r="V562" s="544">
        <v>801669</v>
      </c>
      <c r="W562" s="494" t="s">
        <v>310</v>
      </c>
      <c r="X562" s="495">
        <v>13</v>
      </c>
      <c r="Y562" s="495">
        <v>0.7</v>
      </c>
      <c r="Z562" s="243">
        <f>BD.PD7[[#This Row],[Av.P1 '[%']]]*BD.PD7[[#This Row],[Ppto. Orden Interna '[DOP']]]</f>
        <v>51450</v>
      </c>
      <c r="AA562" s="249">
        <v>15</v>
      </c>
      <c r="AB562" s="249">
        <v>0.3</v>
      </c>
      <c r="AC562" s="243">
        <f>BD.PD7[[#This Row],[Av.P2 '[%']]]*BD.PD7[[#This Row],[Ppto. Orden Interna '[DOP']]]</f>
        <v>22050</v>
      </c>
      <c r="AD562" s="249"/>
      <c r="AE562" s="249"/>
      <c r="AF562" s="243">
        <f>BD.PD7[[#This Row],[Av.P3 '[%']]]*BD.PD7[[#This Row],[Ppto. Orden Interna '[DOP']]]</f>
        <v>0</v>
      </c>
      <c r="AG562" s="545"/>
      <c r="AH562" s="545"/>
      <c r="AI562" s="243">
        <f>BD.PD7[[#This Row],[Av.P2 '[%']]]*BD.PD7[[#This Row],[Ppto. Orden Interna '[DOP']]]</f>
        <v>22050</v>
      </c>
      <c r="AJ562" s="545"/>
      <c r="AK562" s="545"/>
      <c r="AL562" s="542">
        <f>BD.PD7[[#This Row],[Av.P2 '[%']]]*BD.PD7[[#This Row],[Ppto. Orden Interna '[DOP']]]</f>
        <v>22050</v>
      </c>
      <c r="AM562" s="584">
        <v>73500</v>
      </c>
      <c r="AN562" s="308" t="s">
        <v>244</v>
      </c>
      <c r="AO562" s="308" t="s">
        <v>245</v>
      </c>
      <c r="AP562" s="308" t="s">
        <v>246</v>
      </c>
      <c r="AQ562" s="308" t="s">
        <v>247</v>
      </c>
      <c r="AR562" s="308">
        <v>594</v>
      </c>
      <c r="AS562" s="308" t="s">
        <v>248</v>
      </c>
      <c r="AT562" s="249" t="s">
        <v>1356</v>
      </c>
      <c r="AU562" s="249" t="s">
        <v>65</v>
      </c>
    </row>
    <row r="563" spans="1:47" hidden="1" x14ac:dyDescent="0.3">
      <c r="A563" s="174">
        <v>4.03</v>
      </c>
      <c r="B563" s="231"/>
      <c r="C563" s="232" t="str">
        <f>VLOOKUP(BD.PD7[[#This Row],[Pos]],PPto[],3,FALSE)</f>
        <v>4.03 Sistema de Extracción cocina</v>
      </c>
      <c r="D563" s="233" t="s">
        <v>23</v>
      </c>
      <c r="E563" s="305" t="str">
        <f>IF(BD.PD7[[#This Row],[.]]="*",VLOOKUP(BD.PD7[[#This Row],[Pos]],Presupuesto!A:H,7,FALSE),"")</f>
        <v/>
      </c>
      <c r="F563" s="234" t="s">
        <v>312</v>
      </c>
      <c r="G563" s="174"/>
      <c r="H563" s="174"/>
      <c r="I563" s="174" t="s">
        <v>1292</v>
      </c>
      <c r="J563" s="174">
        <v>2</v>
      </c>
      <c r="K563" s="174" t="s">
        <v>260</v>
      </c>
      <c r="L563" s="383">
        <f>IF(BD.PD7[[#This Row],[Mon]]="DOP",1,HLOOKUP(BD.PD7[[#This Row],[Mon]],$K$1:$L$2,2,FALSE))</f>
        <v>1</v>
      </c>
      <c r="M563" s="541">
        <v>126000</v>
      </c>
      <c r="N563" s="243">
        <f>BD.PD7[[#This Row],[Cant.]]*BD.PD7[[#This Row],[ Tasa ]]*BD.PD7[[#This Row],[ Precio Und.]]</f>
        <v>252000</v>
      </c>
      <c r="O563" s="174">
        <v>0.05</v>
      </c>
      <c r="P563" s="243">
        <f>IF(BD.PD7[[#This Row],[Liquid. '[%']]]&lt;&gt;0,(BD.PD7[[#This Row],[Valor Neto '[DOP']]]*BD.PD7[[#This Row],[Liquid. '[%']]])+BD.PD7[[#This Row],[Valor Neto '[DOP']]],BD.PD7[[#This Row],[Valor Neto '[DOP']]])</f>
        <v>264600</v>
      </c>
      <c r="Q563" s="243">
        <f>BD.PD7[[#This Row],[Ppto. Orden Interna '[DOP']]]/HLOOKUP("USD",$K$1:$L$2,2,FALSE)</f>
        <v>4070.7692307692309</v>
      </c>
      <c r="R563" s="543" t="s">
        <v>309</v>
      </c>
      <c r="S563" s="544"/>
      <c r="T563" s="544"/>
      <c r="U563" s="544" t="s">
        <v>304</v>
      </c>
      <c r="V563" s="544">
        <v>801669</v>
      </c>
      <c r="W563" s="494" t="s">
        <v>310</v>
      </c>
      <c r="X563" s="495">
        <v>13</v>
      </c>
      <c r="Y563" s="495">
        <v>0.7</v>
      </c>
      <c r="Z563" s="243">
        <f>BD.PD7[[#This Row],[Av.P1 '[%']]]*BD.PD7[[#This Row],[Ppto. Orden Interna '[DOP']]]</f>
        <v>185220</v>
      </c>
      <c r="AA563" s="249">
        <v>15</v>
      </c>
      <c r="AB563" s="249">
        <v>0.3</v>
      </c>
      <c r="AC563" s="243">
        <f>BD.PD7[[#This Row],[Av.P2 '[%']]]*BD.PD7[[#This Row],[Ppto. Orden Interna '[DOP']]]</f>
        <v>79380</v>
      </c>
      <c r="AD563" s="249"/>
      <c r="AE563" s="249"/>
      <c r="AF563" s="243">
        <f>BD.PD7[[#This Row],[Av.P3 '[%']]]*BD.PD7[[#This Row],[Ppto. Orden Interna '[DOP']]]</f>
        <v>0</v>
      </c>
      <c r="AG563" s="545"/>
      <c r="AH563" s="545"/>
      <c r="AI563" s="243">
        <f>BD.PD7[[#This Row],[Av.P2 '[%']]]*BD.PD7[[#This Row],[Ppto. Orden Interna '[DOP']]]</f>
        <v>79380</v>
      </c>
      <c r="AJ563" s="545"/>
      <c r="AK563" s="545"/>
      <c r="AL563" s="542">
        <f>BD.PD7[[#This Row],[Av.P2 '[%']]]*BD.PD7[[#This Row],[Ppto. Orden Interna '[DOP']]]</f>
        <v>79380</v>
      </c>
      <c r="AM563" s="584">
        <v>264600</v>
      </c>
      <c r="AN563" s="308" t="s">
        <v>244</v>
      </c>
      <c r="AO563" s="308" t="s">
        <v>245</v>
      </c>
      <c r="AP563" s="308" t="s">
        <v>246</v>
      </c>
      <c r="AQ563" s="308" t="s">
        <v>247</v>
      </c>
      <c r="AR563" s="308">
        <v>594</v>
      </c>
      <c r="AS563" s="308" t="s">
        <v>248</v>
      </c>
      <c r="AT563" s="249" t="s">
        <v>1356</v>
      </c>
      <c r="AU563" s="249" t="s">
        <v>65</v>
      </c>
    </row>
    <row r="564" spans="1:47" hidden="1" x14ac:dyDescent="0.3">
      <c r="A564" s="174">
        <v>4.03</v>
      </c>
      <c r="B564" s="231"/>
      <c r="C564" s="232" t="str">
        <f>VLOOKUP(BD.PD7[[#This Row],[Pos]],PPto[],3,FALSE)</f>
        <v>4.03 Sistema de Extracción cocina</v>
      </c>
      <c r="D564" s="233" t="s">
        <v>23</v>
      </c>
      <c r="E564" s="305" t="str">
        <f>IF(BD.PD7[[#This Row],[.]]="*",VLOOKUP(BD.PD7[[#This Row],[Pos]],Presupuesto!A:H,7,FALSE),"")</f>
        <v/>
      </c>
      <c r="F564" s="234" t="s">
        <v>313</v>
      </c>
      <c r="G564" s="174"/>
      <c r="H564" s="174"/>
      <c r="I564" s="174" t="s">
        <v>1292</v>
      </c>
      <c r="J564" s="174">
        <v>2</v>
      </c>
      <c r="K564" s="174" t="s">
        <v>260</v>
      </c>
      <c r="L564" s="383">
        <f>IF(BD.PD7[[#This Row],[Mon]]="DOP",1,HLOOKUP(BD.PD7[[#This Row],[Mon]],$K$1:$L$2,2,FALSE))</f>
        <v>1</v>
      </c>
      <c r="M564" s="541">
        <v>112000</v>
      </c>
      <c r="N564" s="243">
        <f>BD.PD7[[#This Row],[Cant.]]*BD.PD7[[#This Row],[ Tasa ]]*BD.PD7[[#This Row],[ Precio Und.]]</f>
        <v>224000</v>
      </c>
      <c r="O564" s="174">
        <v>0.05</v>
      </c>
      <c r="P564" s="243">
        <f>IF(BD.PD7[[#This Row],[Liquid. '[%']]]&lt;&gt;0,(BD.PD7[[#This Row],[Valor Neto '[DOP']]]*BD.PD7[[#This Row],[Liquid. '[%']]])+BD.PD7[[#This Row],[Valor Neto '[DOP']]],BD.PD7[[#This Row],[Valor Neto '[DOP']]])</f>
        <v>235200</v>
      </c>
      <c r="Q564" s="243">
        <f>BD.PD7[[#This Row],[Ppto. Orden Interna '[DOP']]]/HLOOKUP("USD",$K$1:$L$2,2,FALSE)</f>
        <v>3618.4615384615386</v>
      </c>
      <c r="R564" s="543" t="s">
        <v>309</v>
      </c>
      <c r="S564" s="544"/>
      <c r="T564" s="544"/>
      <c r="U564" s="544" t="s">
        <v>304</v>
      </c>
      <c r="V564" s="544">
        <v>801669</v>
      </c>
      <c r="W564" s="494" t="s">
        <v>310</v>
      </c>
      <c r="X564" s="495">
        <v>13</v>
      </c>
      <c r="Y564" s="495">
        <v>0.7</v>
      </c>
      <c r="Z564" s="243">
        <f>BD.PD7[[#This Row],[Av.P1 '[%']]]*BD.PD7[[#This Row],[Ppto. Orden Interna '[DOP']]]</f>
        <v>164640</v>
      </c>
      <c r="AA564" s="249">
        <v>15</v>
      </c>
      <c r="AB564" s="249">
        <v>0.3</v>
      </c>
      <c r="AC564" s="243">
        <f>BD.PD7[[#This Row],[Av.P2 '[%']]]*BD.PD7[[#This Row],[Ppto. Orden Interna '[DOP']]]</f>
        <v>70560</v>
      </c>
      <c r="AD564" s="249"/>
      <c r="AE564" s="249"/>
      <c r="AF564" s="243">
        <f>BD.PD7[[#This Row],[Av.P3 '[%']]]*BD.PD7[[#This Row],[Ppto. Orden Interna '[DOP']]]</f>
        <v>0</v>
      </c>
      <c r="AG564" s="545"/>
      <c r="AH564" s="545"/>
      <c r="AI564" s="243">
        <f>BD.PD7[[#This Row],[Av.P2 '[%']]]*BD.PD7[[#This Row],[Ppto. Orden Interna '[DOP']]]</f>
        <v>70560</v>
      </c>
      <c r="AJ564" s="545"/>
      <c r="AK564" s="545"/>
      <c r="AL564" s="542">
        <f>BD.PD7[[#This Row],[Av.P2 '[%']]]*BD.PD7[[#This Row],[Ppto. Orden Interna '[DOP']]]</f>
        <v>70560</v>
      </c>
      <c r="AM564" s="584">
        <v>235200</v>
      </c>
      <c r="AN564" s="308" t="s">
        <v>244</v>
      </c>
      <c r="AO564" s="308" t="s">
        <v>245</v>
      </c>
      <c r="AP564" s="308" t="s">
        <v>246</v>
      </c>
      <c r="AQ564" s="308" t="s">
        <v>247</v>
      </c>
      <c r="AR564" s="308">
        <v>594</v>
      </c>
      <c r="AS564" s="308" t="s">
        <v>248</v>
      </c>
      <c r="AT564" s="249" t="s">
        <v>1356</v>
      </c>
      <c r="AU564" s="249" t="s">
        <v>65</v>
      </c>
    </row>
    <row r="565" spans="1:47" hidden="1" x14ac:dyDescent="0.3">
      <c r="A565" s="174">
        <v>4.03</v>
      </c>
      <c r="B565" s="231"/>
      <c r="C565" s="232" t="str">
        <f>VLOOKUP(BD.PD7[[#This Row],[Pos]],PPto[],3,FALSE)</f>
        <v>4.03 Sistema de Extracción cocina</v>
      </c>
      <c r="D565" s="233" t="s">
        <v>23</v>
      </c>
      <c r="E565" s="305" t="str">
        <f>IF(BD.PD7[[#This Row],[.]]="*",VLOOKUP(BD.PD7[[#This Row],[Pos]],Presupuesto!A:H,7,FALSE),"")</f>
        <v/>
      </c>
      <c r="F565" s="234" t="s">
        <v>314</v>
      </c>
      <c r="G565" s="174"/>
      <c r="H565" s="174"/>
      <c r="I565" s="174" t="s">
        <v>1292</v>
      </c>
      <c r="J565" s="174">
        <v>1</v>
      </c>
      <c r="K565" s="174" t="s">
        <v>260</v>
      </c>
      <c r="L565" s="383">
        <f>IF(BD.PD7[[#This Row],[Mon]]="DOP",1,HLOOKUP(BD.PD7[[#This Row],[Mon]],$K$1:$L$2,2,FALSE))</f>
        <v>1</v>
      </c>
      <c r="M565" s="541">
        <v>260285</v>
      </c>
      <c r="N565" s="243">
        <f>BD.PD7[[#This Row],[Cant.]]*BD.PD7[[#This Row],[ Tasa ]]*BD.PD7[[#This Row],[ Precio Und.]]</f>
        <v>260285</v>
      </c>
      <c r="O565" s="174">
        <v>0.05</v>
      </c>
      <c r="P565" s="243">
        <f>IF(BD.PD7[[#This Row],[Liquid. '[%']]]&lt;&gt;0,(BD.PD7[[#This Row],[Valor Neto '[DOP']]]*BD.PD7[[#This Row],[Liquid. '[%']]])+BD.PD7[[#This Row],[Valor Neto '[DOP']]],BD.PD7[[#This Row],[Valor Neto '[DOP']]])</f>
        <v>273299.25</v>
      </c>
      <c r="Q565" s="243">
        <f>BD.PD7[[#This Row],[Ppto. Orden Interna '[DOP']]]/HLOOKUP("USD",$K$1:$L$2,2,FALSE)</f>
        <v>4204.6038461538465</v>
      </c>
      <c r="R565" s="543" t="s">
        <v>309</v>
      </c>
      <c r="S565" s="544"/>
      <c r="T565" s="544"/>
      <c r="U565" s="544" t="s">
        <v>304</v>
      </c>
      <c r="V565" s="544">
        <v>801669</v>
      </c>
      <c r="W565" s="494" t="s">
        <v>310</v>
      </c>
      <c r="X565" s="495">
        <v>13</v>
      </c>
      <c r="Y565" s="495">
        <v>0.7</v>
      </c>
      <c r="Z565" s="243">
        <f>BD.PD7[[#This Row],[Av.P1 '[%']]]*BD.PD7[[#This Row],[Ppto. Orden Interna '[DOP']]]</f>
        <v>191309.47499999998</v>
      </c>
      <c r="AA565" s="249">
        <v>15</v>
      </c>
      <c r="AB565" s="249">
        <v>0.3</v>
      </c>
      <c r="AC565" s="243">
        <f>BD.PD7[[#This Row],[Av.P2 '[%']]]*BD.PD7[[#This Row],[Ppto. Orden Interna '[DOP']]]</f>
        <v>81989.774999999994</v>
      </c>
      <c r="AD565" s="249"/>
      <c r="AE565" s="249"/>
      <c r="AF565" s="243">
        <f>BD.PD7[[#This Row],[Av.P3 '[%']]]*BD.PD7[[#This Row],[Ppto. Orden Interna '[DOP']]]</f>
        <v>0</v>
      </c>
      <c r="AG565" s="545"/>
      <c r="AH565" s="545"/>
      <c r="AI565" s="243">
        <f>BD.PD7[[#This Row],[Av.P2 '[%']]]*BD.PD7[[#This Row],[Ppto. Orden Interna '[DOP']]]</f>
        <v>81989.774999999994</v>
      </c>
      <c r="AJ565" s="545"/>
      <c r="AK565" s="545"/>
      <c r="AL565" s="542">
        <f>BD.PD7[[#This Row],[Av.P2 '[%']]]*BD.PD7[[#This Row],[Ppto. Orden Interna '[DOP']]]</f>
        <v>81989.774999999994</v>
      </c>
      <c r="AM565" s="584">
        <v>273299.25</v>
      </c>
      <c r="AN565" s="308" t="s">
        <v>244</v>
      </c>
      <c r="AO565" s="308" t="s">
        <v>245</v>
      </c>
      <c r="AP565" s="308" t="s">
        <v>246</v>
      </c>
      <c r="AQ565" s="308" t="s">
        <v>247</v>
      </c>
      <c r="AR565" s="308">
        <v>594</v>
      </c>
      <c r="AS565" s="308" t="s">
        <v>248</v>
      </c>
      <c r="AT565" s="249" t="s">
        <v>1356</v>
      </c>
      <c r="AU565" s="249" t="s">
        <v>65</v>
      </c>
    </row>
    <row r="566" spans="1:47" hidden="1" x14ac:dyDescent="0.3">
      <c r="A566" s="174">
        <v>4.03</v>
      </c>
      <c r="B566" s="231"/>
      <c r="C566" s="232" t="str">
        <f>VLOOKUP(BD.PD7[[#This Row],[Pos]],PPto[],3,FALSE)</f>
        <v>4.03 Sistema de Extracción cocina</v>
      </c>
      <c r="D566" s="233" t="s">
        <v>23</v>
      </c>
      <c r="E566" s="305" t="str">
        <f>IF(BD.PD7[[#This Row],[.]]="*",VLOOKUP(BD.PD7[[#This Row],[Pos]],Presupuesto!A:H,7,FALSE),"")</f>
        <v/>
      </c>
      <c r="F566" s="234" t="s">
        <v>315</v>
      </c>
      <c r="G566" s="174"/>
      <c r="H566" s="174"/>
      <c r="I566" s="174" t="s">
        <v>1292</v>
      </c>
      <c r="J566" s="174">
        <v>2</v>
      </c>
      <c r="K566" s="174" t="s">
        <v>260</v>
      </c>
      <c r="L566" s="383">
        <f>IF(BD.PD7[[#This Row],[Mon]]="DOP",1,HLOOKUP(BD.PD7[[#This Row],[Mon]],$K$1:$L$2,2,FALSE))</f>
        <v>1</v>
      </c>
      <c r="M566" s="541">
        <v>120300</v>
      </c>
      <c r="N566" s="243">
        <f>BD.PD7[[#This Row],[Cant.]]*BD.PD7[[#This Row],[ Tasa ]]*BD.PD7[[#This Row],[ Precio Und.]]</f>
        <v>240600</v>
      </c>
      <c r="O566" s="174">
        <v>0.05</v>
      </c>
      <c r="P566" s="243">
        <f>IF(BD.PD7[[#This Row],[Liquid. '[%']]]&lt;&gt;0,(BD.PD7[[#This Row],[Valor Neto '[DOP']]]*BD.PD7[[#This Row],[Liquid. '[%']]])+BD.PD7[[#This Row],[Valor Neto '[DOP']]],BD.PD7[[#This Row],[Valor Neto '[DOP']]])</f>
        <v>252630</v>
      </c>
      <c r="Q566" s="243">
        <f>BD.PD7[[#This Row],[Ppto. Orden Interna '[DOP']]]/HLOOKUP("USD",$K$1:$L$2,2,FALSE)</f>
        <v>3886.6153846153848</v>
      </c>
      <c r="R566" s="543" t="s">
        <v>309</v>
      </c>
      <c r="S566" s="544"/>
      <c r="T566" s="544"/>
      <c r="U566" s="544" t="s">
        <v>304</v>
      </c>
      <c r="V566" s="544">
        <v>801669</v>
      </c>
      <c r="W566" s="494" t="s">
        <v>310</v>
      </c>
      <c r="X566" s="495">
        <v>13</v>
      </c>
      <c r="Y566" s="495">
        <v>0.7</v>
      </c>
      <c r="Z566" s="243">
        <f>BD.PD7[[#This Row],[Av.P1 '[%']]]*BD.PD7[[#This Row],[Ppto. Orden Interna '[DOP']]]</f>
        <v>176841</v>
      </c>
      <c r="AA566" s="249">
        <v>15</v>
      </c>
      <c r="AB566" s="249">
        <v>0.3</v>
      </c>
      <c r="AC566" s="243">
        <f>BD.PD7[[#This Row],[Av.P2 '[%']]]*BD.PD7[[#This Row],[Ppto. Orden Interna '[DOP']]]</f>
        <v>75789</v>
      </c>
      <c r="AD566" s="249"/>
      <c r="AE566" s="249"/>
      <c r="AF566" s="243">
        <f>BD.PD7[[#This Row],[Av.P3 '[%']]]*BD.PD7[[#This Row],[Ppto. Orden Interna '[DOP']]]</f>
        <v>0</v>
      </c>
      <c r="AG566" s="545"/>
      <c r="AH566" s="545"/>
      <c r="AI566" s="243">
        <f>BD.PD7[[#This Row],[Av.P2 '[%']]]*BD.PD7[[#This Row],[Ppto. Orden Interna '[DOP']]]</f>
        <v>75789</v>
      </c>
      <c r="AJ566" s="545"/>
      <c r="AK566" s="545"/>
      <c r="AL566" s="542">
        <f>BD.PD7[[#This Row],[Av.P2 '[%']]]*BD.PD7[[#This Row],[Ppto. Orden Interna '[DOP']]]</f>
        <v>75789</v>
      </c>
      <c r="AM566" s="584">
        <v>252630</v>
      </c>
      <c r="AN566" s="308" t="s">
        <v>244</v>
      </c>
      <c r="AO566" s="308" t="s">
        <v>245</v>
      </c>
      <c r="AP566" s="308" t="s">
        <v>246</v>
      </c>
      <c r="AQ566" s="308" t="s">
        <v>247</v>
      </c>
      <c r="AR566" s="308">
        <v>594</v>
      </c>
      <c r="AS566" s="308" t="s">
        <v>248</v>
      </c>
      <c r="AT566" s="249" t="s">
        <v>1356</v>
      </c>
      <c r="AU566" s="249" t="s">
        <v>65</v>
      </c>
    </row>
    <row r="567" spans="1:47" hidden="1" x14ac:dyDescent="0.3">
      <c r="A567" s="174">
        <v>4.03</v>
      </c>
      <c r="B567" s="231"/>
      <c r="C567" s="232" t="str">
        <f>VLOOKUP(BD.PD7[[#This Row],[Pos]],PPto[],3,FALSE)</f>
        <v>4.03 Sistema de Extracción cocina</v>
      </c>
      <c r="D567" s="233" t="s">
        <v>23</v>
      </c>
      <c r="E567" s="305" t="str">
        <f>IF(BD.PD7[[#This Row],[.]]="*",VLOOKUP(BD.PD7[[#This Row],[Pos]],Presupuesto!A:H,7,FALSE),"")</f>
        <v/>
      </c>
      <c r="F567" s="234" t="s">
        <v>316</v>
      </c>
      <c r="G567" s="174"/>
      <c r="H567" s="174"/>
      <c r="I567" s="174" t="s">
        <v>1292</v>
      </c>
      <c r="J567" s="174">
        <v>1</v>
      </c>
      <c r="K567" s="174" t="s">
        <v>260</v>
      </c>
      <c r="L567" s="383">
        <f>IF(BD.PD7[[#This Row],[Mon]]="DOP",1,HLOOKUP(BD.PD7[[#This Row],[Mon]],$K$1:$L$2,2,FALSE))</f>
        <v>1</v>
      </c>
      <c r="M567" s="541">
        <v>114500</v>
      </c>
      <c r="N567" s="243">
        <f>BD.PD7[[#This Row],[Cant.]]*BD.PD7[[#This Row],[ Tasa ]]*BD.PD7[[#This Row],[ Precio Und.]]</f>
        <v>114500</v>
      </c>
      <c r="O567" s="174">
        <v>0.05</v>
      </c>
      <c r="P567" s="243">
        <f>IF(BD.PD7[[#This Row],[Liquid. '[%']]]&lt;&gt;0,(BD.PD7[[#This Row],[Valor Neto '[DOP']]]*BD.PD7[[#This Row],[Liquid. '[%']]])+BD.PD7[[#This Row],[Valor Neto '[DOP']]],BD.PD7[[#This Row],[Valor Neto '[DOP']]])</f>
        <v>120225</v>
      </c>
      <c r="Q567" s="243">
        <f>BD.PD7[[#This Row],[Ppto. Orden Interna '[DOP']]]/HLOOKUP("USD",$K$1:$L$2,2,FALSE)</f>
        <v>1849.6153846153845</v>
      </c>
      <c r="R567" s="543" t="s">
        <v>309</v>
      </c>
      <c r="S567" s="544"/>
      <c r="T567" s="544"/>
      <c r="U567" s="544" t="s">
        <v>304</v>
      </c>
      <c r="V567" s="544">
        <v>801669</v>
      </c>
      <c r="W567" s="494" t="s">
        <v>310</v>
      </c>
      <c r="X567" s="495">
        <v>13</v>
      </c>
      <c r="Y567" s="495">
        <v>0.7</v>
      </c>
      <c r="Z567" s="243">
        <f>BD.PD7[[#This Row],[Av.P1 '[%']]]*BD.PD7[[#This Row],[Ppto. Orden Interna '[DOP']]]</f>
        <v>84157.5</v>
      </c>
      <c r="AA567" s="249">
        <v>15</v>
      </c>
      <c r="AB567" s="249">
        <v>0.3</v>
      </c>
      <c r="AC567" s="243">
        <f>BD.PD7[[#This Row],[Av.P2 '[%']]]*BD.PD7[[#This Row],[Ppto. Orden Interna '[DOP']]]</f>
        <v>36067.5</v>
      </c>
      <c r="AD567" s="249"/>
      <c r="AE567" s="249"/>
      <c r="AF567" s="243">
        <f>BD.PD7[[#This Row],[Av.P3 '[%']]]*BD.PD7[[#This Row],[Ppto. Orden Interna '[DOP']]]</f>
        <v>0</v>
      </c>
      <c r="AG567" s="545"/>
      <c r="AH567" s="545"/>
      <c r="AI567" s="243">
        <f>BD.PD7[[#This Row],[Av.P2 '[%']]]*BD.PD7[[#This Row],[Ppto. Orden Interna '[DOP']]]</f>
        <v>36067.5</v>
      </c>
      <c r="AJ567" s="545"/>
      <c r="AK567" s="545"/>
      <c r="AL567" s="542">
        <f>BD.PD7[[#This Row],[Av.P2 '[%']]]*BD.PD7[[#This Row],[Ppto. Orden Interna '[DOP']]]</f>
        <v>36067.5</v>
      </c>
      <c r="AM567" s="584">
        <v>120225</v>
      </c>
      <c r="AN567" s="308" t="s">
        <v>244</v>
      </c>
      <c r="AO567" s="308" t="s">
        <v>245</v>
      </c>
      <c r="AP567" s="308" t="s">
        <v>246</v>
      </c>
      <c r="AQ567" s="308" t="s">
        <v>247</v>
      </c>
      <c r="AR567" s="308">
        <v>594</v>
      </c>
      <c r="AS567" s="308" t="s">
        <v>248</v>
      </c>
      <c r="AT567" s="249" t="s">
        <v>1356</v>
      </c>
      <c r="AU567" s="249" t="s">
        <v>65</v>
      </c>
    </row>
    <row r="568" spans="1:47" hidden="1" x14ac:dyDescent="0.3">
      <c r="A568" s="174">
        <v>4.03</v>
      </c>
      <c r="B568" s="231"/>
      <c r="C568" s="232" t="str">
        <f>VLOOKUP(BD.PD7[[#This Row],[Pos]],PPto[],3,FALSE)</f>
        <v>4.03 Sistema de Extracción cocina</v>
      </c>
      <c r="D568" s="233" t="s">
        <v>23</v>
      </c>
      <c r="E568" s="305" t="str">
        <f>IF(BD.PD7[[#This Row],[.]]="*",VLOOKUP(BD.PD7[[#This Row],[Pos]],Presupuesto!A:H,7,FALSE),"")</f>
        <v/>
      </c>
      <c r="F568" s="234" t="s">
        <v>317</v>
      </c>
      <c r="G568" s="174"/>
      <c r="H568" s="174"/>
      <c r="I568" s="174" t="s">
        <v>1292</v>
      </c>
      <c r="J568" s="174">
        <v>3</v>
      </c>
      <c r="K568" s="174" t="s">
        <v>260</v>
      </c>
      <c r="L568" s="383">
        <f>IF(BD.PD7[[#This Row],[Mon]]="DOP",1,HLOOKUP(BD.PD7[[#This Row],[Mon]],$K$1:$L$2,2,FALSE))</f>
        <v>1</v>
      </c>
      <c r="M568" s="541">
        <v>9500</v>
      </c>
      <c r="N568" s="243">
        <f>BD.PD7[[#This Row],[Cant.]]*BD.PD7[[#This Row],[ Tasa ]]*BD.PD7[[#This Row],[ Precio Und.]]</f>
        <v>28500</v>
      </c>
      <c r="O568" s="174">
        <v>0.05</v>
      </c>
      <c r="P568" s="243">
        <f>IF(BD.PD7[[#This Row],[Liquid. '[%']]]&lt;&gt;0,(BD.PD7[[#This Row],[Valor Neto '[DOP']]]*BD.PD7[[#This Row],[Liquid. '[%']]])+BD.PD7[[#This Row],[Valor Neto '[DOP']]],BD.PD7[[#This Row],[Valor Neto '[DOP']]])</f>
        <v>29925</v>
      </c>
      <c r="Q568" s="243">
        <f>BD.PD7[[#This Row],[Ppto. Orden Interna '[DOP']]]/HLOOKUP("USD",$K$1:$L$2,2,FALSE)</f>
        <v>460.38461538461536</v>
      </c>
      <c r="R568" s="543" t="s">
        <v>309</v>
      </c>
      <c r="S568" s="544"/>
      <c r="T568" s="544"/>
      <c r="U568" s="544" t="s">
        <v>304</v>
      </c>
      <c r="V568" s="544">
        <v>801669</v>
      </c>
      <c r="W568" s="494" t="s">
        <v>310</v>
      </c>
      <c r="X568" s="495">
        <v>13</v>
      </c>
      <c r="Y568" s="495">
        <v>0.7</v>
      </c>
      <c r="Z568" s="243">
        <f>BD.PD7[[#This Row],[Av.P1 '[%']]]*BD.PD7[[#This Row],[Ppto. Orden Interna '[DOP']]]</f>
        <v>20947.5</v>
      </c>
      <c r="AA568" s="249">
        <v>15</v>
      </c>
      <c r="AB568" s="249">
        <v>0.3</v>
      </c>
      <c r="AC568" s="243">
        <f>BD.PD7[[#This Row],[Av.P2 '[%']]]*BD.PD7[[#This Row],[Ppto. Orden Interna '[DOP']]]</f>
        <v>8977.5</v>
      </c>
      <c r="AD568" s="249"/>
      <c r="AE568" s="249"/>
      <c r="AF568" s="243">
        <f>BD.PD7[[#This Row],[Av.P3 '[%']]]*BD.PD7[[#This Row],[Ppto. Orden Interna '[DOP']]]</f>
        <v>0</v>
      </c>
      <c r="AG568" s="545"/>
      <c r="AH568" s="545"/>
      <c r="AI568" s="243">
        <f>BD.PD7[[#This Row],[Av.P2 '[%']]]*BD.PD7[[#This Row],[Ppto. Orden Interna '[DOP']]]</f>
        <v>8977.5</v>
      </c>
      <c r="AJ568" s="545"/>
      <c r="AK568" s="545"/>
      <c r="AL568" s="542">
        <f>BD.PD7[[#This Row],[Av.P2 '[%']]]*BD.PD7[[#This Row],[Ppto. Orden Interna '[DOP']]]</f>
        <v>8977.5</v>
      </c>
      <c r="AM568" s="584">
        <v>29925</v>
      </c>
      <c r="AN568" s="308" t="s">
        <v>244</v>
      </c>
      <c r="AO568" s="308" t="s">
        <v>245</v>
      </c>
      <c r="AP568" s="308" t="s">
        <v>246</v>
      </c>
      <c r="AQ568" s="308" t="s">
        <v>247</v>
      </c>
      <c r="AR568" s="308">
        <v>594</v>
      </c>
      <c r="AS568" s="308" t="s">
        <v>248</v>
      </c>
      <c r="AT568" s="249" t="s">
        <v>1356</v>
      </c>
      <c r="AU568" s="249" t="s">
        <v>65</v>
      </c>
    </row>
    <row r="569" spans="1:47" hidden="1" x14ac:dyDescent="0.3">
      <c r="A569" s="174">
        <v>4.03</v>
      </c>
      <c r="B569" s="231"/>
      <c r="C569" s="232" t="str">
        <f>VLOOKUP(BD.PD7[[#This Row],[Pos]],PPto[],3,FALSE)</f>
        <v>4.03 Sistema de Extracción cocina</v>
      </c>
      <c r="D569" s="233" t="s">
        <v>23</v>
      </c>
      <c r="E569" s="305" t="str">
        <f>IF(BD.PD7[[#This Row],[.]]="*",VLOOKUP(BD.PD7[[#This Row],[Pos]],Presupuesto!A:H,7,FALSE),"")</f>
        <v/>
      </c>
      <c r="F569" s="234" t="s">
        <v>318</v>
      </c>
      <c r="G569" s="174"/>
      <c r="H569" s="174"/>
      <c r="I569" s="174" t="s">
        <v>1292</v>
      </c>
      <c r="J569" s="174">
        <v>2</v>
      </c>
      <c r="K569" s="174" t="s">
        <v>260</v>
      </c>
      <c r="L569" s="383">
        <f>IF(BD.PD7[[#This Row],[Mon]]="DOP",1,HLOOKUP(BD.PD7[[#This Row],[Mon]],$K$1:$L$2,2,FALSE))</f>
        <v>1</v>
      </c>
      <c r="M569" s="541">
        <v>15000</v>
      </c>
      <c r="N569" s="243">
        <f>BD.PD7[[#This Row],[Cant.]]*BD.PD7[[#This Row],[ Tasa ]]*BD.PD7[[#This Row],[ Precio Und.]]</f>
        <v>30000</v>
      </c>
      <c r="O569" s="174">
        <v>0.05</v>
      </c>
      <c r="P569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569" s="243">
        <f>BD.PD7[[#This Row],[Ppto. Orden Interna '[DOP']]]/HLOOKUP("USD",$K$1:$L$2,2,FALSE)</f>
        <v>484.61538461538464</v>
      </c>
      <c r="R569" s="543" t="s">
        <v>309</v>
      </c>
      <c r="S569" s="544"/>
      <c r="T569" s="544"/>
      <c r="U569" s="544" t="s">
        <v>304</v>
      </c>
      <c r="V569" s="544">
        <v>801669</v>
      </c>
      <c r="W569" s="494" t="s">
        <v>310</v>
      </c>
      <c r="X569" s="495">
        <v>13</v>
      </c>
      <c r="Y569" s="495">
        <v>0.7</v>
      </c>
      <c r="Z569" s="243">
        <f>BD.PD7[[#This Row],[Av.P1 '[%']]]*BD.PD7[[#This Row],[Ppto. Orden Interna '[DOP']]]</f>
        <v>22050</v>
      </c>
      <c r="AA569" s="249">
        <v>15</v>
      </c>
      <c r="AB569" s="249">
        <v>0.3</v>
      </c>
      <c r="AC569" s="243">
        <f>BD.PD7[[#This Row],[Av.P2 '[%']]]*BD.PD7[[#This Row],[Ppto. Orden Interna '[DOP']]]</f>
        <v>9450</v>
      </c>
      <c r="AD569" s="249"/>
      <c r="AE569" s="249"/>
      <c r="AF569" s="243">
        <f>BD.PD7[[#This Row],[Av.P3 '[%']]]*BD.PD7[[#This Row],[Ppto. Orden Interna '[DOP']]]</f>
        <v>0</v>
      </c>
      <c r="AG569" s="545"/>
      <c r="AH569" s="545"/>
      <c r="AI569" s="243">
        <f>BD.PD7[[#This Row],[Av.P2 '[%']]]*BD.PD7[[#This Row],[Ppto. Orden Interna '[DOP']]]</f>
        <v>9450</v>
      </c>
      <c r="AJ569" s="545"/>
      <c r="AK569" s="545"/>
      <c r="AL569" s="542">
        <f>BD.PD7[[#This Row],[Av.P2 '[%']]]*BD.PD7[[#This Row],[Ppto. Orden Interna '[DOP']]]</f>
        <v>9450</v>
      </c>
      <c r="AM569" s="584">
        <v>31500</v>
      </c>
      <c r="AN569" s="308" t="s">
        <v>244</v>
      </c>
      <c r="AO569" s="308" t="s">
        <v>245</v>
      </c>
      <c r="AP569" s="308" t="s">
        <v>246</v>
      </c>
      <c r="AQ569" s="308" t="s">
        <v>247</v>
      </c>
      <c r="AR569" s="308">
        <v>594</v>
      </c>
      <c r="AS569" s="308" t="s">
        <v>248</v>
      </c>
      <c r="AT569" s="249" t="s">
        <v>1356</v>
      </c>
      <c r="AU569" s="249" t="s">
        <v>65</v>
      </c>
    </row>
    <row r="570" spans="1:47" hidden="1" x14ac:dyDescent="0.3">
      <c r="A570" s="174">
        <v>4.03</v>
      </c>
      <c r="B570" s="231"/>
      <c r="C570" s="232" t="str">
        <f>VLOOKUP(BD.PD7[[#This Row],[Pos]],PPto[],3,FALSE)</f>
        <v>4.03 Sistema de Extracción cocina</v>
      </c>
      <c r="D570" s="233" t="s">
        <v>23</v>
      </c>
      <c r="E570" s="305" t="str">
        <f>IF(BD.PD7[[#This Row],[.]]="*",VLOOKUP(BD.PD7[[#This Row],[Pos]],Presupuesto!A:H,7,FALSE),"")</f>
        <v/>
      </c>
      <c r="F570" s="234" t="s">
        <v>318</v>
      </c>
      <c r="G570" s="174"/>
      <c r="H570" s="174"/>
      <c r="I570" s="174" t="s">
        <v>1292</v>
      </c>
      <c r="J570" s="174">
        <v>2</v>
      </c>
      <c r="K570" s="174" t="s">
        <v>260</v>
      </c>
      <c r="L570" s="383">
        <f>IF(BD.PD7[[#This Row],[Mon]]="DOP",1,HLOOKUP(BD.PD7[[#This Row],[Mon]],$K$1:$L$2,2,FALSE))</f>
        <v>1</v>
      </c>
      <c r="M570" s="541">
        <v>15000</v>
      </c>
      <c r="N570" s="243">
        <f>BD.PD7[[#This Row],[Cant.]]*BD.PD7[[#This Row],[ Tasa ]]*BD.PD7[[#This Row],[ Precio Und.]]</f>
        <v>30000</v>
      </c>
      <c r="O570" s="174">
        <v>0.05</v>
      </c>
      <c r="P570" s="243">
        <f>IF(BD.PD7[[#This Row],[Liquid. '[%']]]&lt;&gt;0,(BD.PD7[[#This Row],[Valor Neto '[DOP']]]*BD.PD7[[#This Row],[Liquid. '[%']]])+BD.PD7[[#This Row],[Valor Neto '[DOP']]],BD.PD7[[#This Row],[Valor Neto '[DOP']]])</f>
        <v>31500</v>
      </c>
      <c r="Q570" s="243">
        <f>BD.PD7[[#This Row],[Ppto. Orden Interna '[DOP']]]/HLOOKUP("USD",$K$1:$L$2,2,FALSE)</f>
        <v>484.61538461538464</v>
      </c>
      <c r="R570" s="543" t="s">
        <v>309</v>
      </c>
      <c r="S570" s="544"/>
      <c r="T570" s="544"/>
      <c r="U570" s="544" t="s">
        <v>304</v>
      </c>
      <c r="V570" s="544">
        <v>801669</v>
      </c>
      <c r="W570" s="494" t="s">
        <v>310</v>
      </c>
      <c r="X570" s="495">
        <v>13</v>
      </c>
      <c r="Y570" s="495">
        <v>0.7</v>
      </c>
      <c r="Z570" s="243">
        <f>BD.PD7[[#This Row],[Av.P1 '[%']]]*BD.PD7[[#This Row],[Ppto. Orden Interna '[DOP']]]</f>
        <v>22050</v>
      </c>
      <c r="AA570" s="249">
        <v>15</v>
      </c>
      <c r="AB570" s="249">
        <v>0.3</v>
      </c>
      <c r="AC570" s="243">
        <f>BD.PD7[[#This Row],[Av.P2 '[%']]]*BD.PD7[[#This Row],[Ppto. Orden Interna '[DOP']]]</f>
        <v>9450</v>
      </c>
      <c r="AD570" s="249"/>
      <c r="AE570" s="249"/>
      <c r="AF570" s="243">
        <f>BD.PD7[[#This Row],[Av.P3 '[%']]]*BD.PD7[[#This Row],[Ppto. Orden Interna '[DOP']]]</f>
        <v>0</v>
      </c>
      <c r="AG570" s="545"/>
      <c r="AH570" s="545"/>
      <c r="AI570" s="243">
        <f>BD.PD7[[#This Row],[Av.P2 '[%']]]*BD.PD7[[#This Row],[Ppto. Orden Interna '[DOP']]]</f>
        <v>9450</v>
      </c>
      <c r="AJ570" s="545"/>
      <c r="AK570" s="545"/>
      <c r="AL570" s="542">
        <f>BD.PD7[[#This Row],[Av.P2 '[%']]]*BD.PD7[[#This Row],[Ppto. Orden Interna '[DOP']]]</f>
        <v>9450</v>
      </c>
      <c r="AM570" s="584">
        <v>31500</v>
      </c>
      <c r="AN570" s="308" t="s">
        <v>244</v>
      </c>
      <c r="AO570" s="308" t="s">
        <v>245</v>
      </c>
      <c r="AP570" s="308" t="s">
        <v>246</v>
      </c>
      <c r="AQ570" s="308" t="s">
        <v>247</v>
      </c>
      <c r="AR570" s="308">
        <v>594</v>
      </c>
      <c r="AS570" s="308" t="s">
        <v>248</v>
      </c>
      <c r="AT570" s="249" t="s">
        <v>1356</v>
      </c>
      <c r="AU570" s="249" t="s">
        <v>65</v>
      </c>
    </row>
    <row r="571" spans="1:47" ht="27.6" hidden="1" x14ac:dyDescent="0.3">
      <c r="A571" s="174">
        <v>4.03</v>
      </c>
      <c r="B571" s="231"/>
      <c r="C571" s="232" t="str">
        <f>VLOOKUP(BD.PD7[[#This Row],[Pos]],PPto[],3,FALSE)</f>
        <v>4.03 Sistema de Extracción cocina</v>
      </c>
      <c r="D571" s="233" t="s">
        <v>23</v>
      </c>
      <c r="E571" s="305" t="str">
        <f>IF(BD.PD7[[#This Row],[.]]="*",VLOOKUP(BD.PD7[[#This Row],[Pos]],Presupuesto!A:H,7,FALSE),"")</f>
        <v/>
      </c>
      <c r="F571" s="234" t="s">
        <v>319</v>
      </c>
      <c r="G571" s="174"/>
      <c r="H571" s="174"/>
      <c r="I571" s="174" t="s">
        <v>1300</v>
      </c>
      <c r="J571" s="174">
        <v>500</v>
      </c>
      <c r="K571" s="174" t="s">
        <v>260</v>
      </c>
      <c r="L571" s="383">
        <f>IF(BD.PD7[[#This Row],[Mon]]="DOP",1,HLOOKUP(BD.PD7[[#This Row],[Mon]],$K$1:$L$2,2,FALSE))</f>
        <v>1</v>
      </c>
      <c r="M571" s="541">
        <v>1235</v>
      </c>
      <c r="N571" s="243">
        <f>BD.PD7[[#This Row],[Cant.]]*BD.PD7[[#This Row],[ Tasa ]]*BD.PD7[[#This Row],[ Precio Und.]]</f>
        <v>617500</v>
      </c>
      <c r="O571" s="174">
        <v>0.05</v>
      </c>
      <c r="P571" s="243">
        <f>IF(BD.PD7[[#This Row],[Liquid. '[%']]]&lt;&gt;0,(BD.PD7[[#This Row],[Valor Neto '[DOP']]]*BD.PD7[[#This Row],[Liquid. '[%']]])+BD.PD7[[#This Row],[Valor Neto '[DOP']]],BD.PD7[[#This Row],[Valor Neto '[DOP']]])</f>
        <v>648375</v>
      </c>
      <c r="Q571" s="243">
        <f>BD.PD7[[#This Row],[Ppto. Orden Interna '[DOP']]]/HLOOKUP("USD",$K$1:$L$2,2,FALSE)</f>
        <v>9975</v>
      </c>
      <c r="R571" s="543" t="s">
        <v>309</v>
      </c>
      <c r="S571" s="544"/>
      <c r="T571" s="544"/>
      <c r="U571" s="544" t="s">
        <v>304</v>
      </c>
      <c r="V571" s="544">
        <v>801669</v>
      </c>
      <c r="W571" s="494" t="s">
        <v>320</v>
      </c>
      <c r="X571" s="495">
        <v>16</v>
      </c>
      <c r="Y571" s="495">
        <v>1</v>
      </c>
      <c r="Z571" s="243">
        <f>BD.PD7[[#This Row],[Av.P1 '[%']]]*BD.PD7[[#This Row],[Ppto. Orden Interna '[DOP']]]</f>
        <v>648375</v>
      </c>
      <c r="AA571" s="249"/>
      <c r="AB571" s="249"/>
      <c r="AC571" s="243">
        <f>BD.PD7[[#This Row],[Av.P2 '[%']]]*BD.PD7[[#This Row],[Ppto. Orden Interna '[DOP']]]</f>
        <v>0</v>
      </c>
      <c r="AD571" s="249"/>
      <c r="AE571" s="249"/>
      <c r="AF571" s="243">
        <f>BD.PD7[[#This Row],[Av.P3 '[%']]]*BD.PD7[[#This Row],[Ppto. Orden Interna '[DOP']]]</f>
        <v>0</v>
      </c>
      <c r="AG571" s="545"/>
      <c r="AH571" s="545"/>
      <c r="AI571" s="243">
        <f>BD.PD7[[#This Row],[Av.P2 '[%']]]*BD.PD7[[#This Row],[Ppto. Orden Interna '[DOP']]]</f>
        <v>0</v>
      </c>
      <c r="AJ571" s="545"/>
      <c r="AK571" s="545"/>
      <c r="AL571" s="542">
        <f>BD.PD7[[#This Row],[Av.P2 '[%']]]*BD.PD7[[#This Row],[Ppto. Orden Interna '[DOP']]]</f>
        <v>0</v>
      </c>
      <c r="AM571" s="584">
        <v>648375</v>
      </c>
      <c r="AN571" s="308" t="s">
        <v>244</v>
      </c>
      <c r="AO571" s="308" t="s">
        <v>245</v>
      </c>
      <c r="AP571" s="308" t="s">
        <v>246</v>
      </c>
      <c r="AQ571" s="308" t="s">
        <v>247</v>
      </c>
      <c r="AR571" s="308">
        <v>594</v>
      </c>
      <c r="AS571" s="308" t="s">
        <v>248</v>
      </c>
      <c r="AT571" s="249" t="s">
        <v>1356</v>
      </c>
      <c r="AU571" s="249" t="s">
        <v>65</v>
      </c>
    </row>
    <row r="572" spans="1:47" hidden="1" x14ac:dyDescent="0.3">
      <c r="A572" s="174">
        <v>5.01</v>
      </c>
      <c r="B572" s="231" t="s">
        <v>243</v>
      </c>
      <c r="C572" s="232" t="str">
        <f>VLOOKUP(BD.PD7[[#This Row],[Pos]],PPto[],3,FALSE)</f>
        <v>5.01 Paneles</v>
      </c>
      <c r="D572" s="233" t="s">
        <v>243</v>
      </c>
      <c r="E572" s="305">
        <f>IF(BD.PD7[[#This Row],[.]]="*",VLOOKUP(BD.PD7[[#This Row],[Pos]],Presupuesto!A:H,7,FALSE),"")</f>
        <v>201600</v>
      </c>
      <c r="F572" s="234"/>
      <c r="G572" s="174"/>
      <c r="H572" s="174"/>
      <c r="I572" s="174"/>
      <c r="J572" s="174">
        <v>1</v>
      </c>
      <c r="K572" s="174" t="s">
        <v>117</v>
      </c>
      <c r="L572" s="383">
        <f>IF(BD.PD7[[#This Row],[Mon]]="DOP",1,HLOOKUP(BD.PD7[[#This Row],[Mon]],$K$1:$L$2,2,FALSE))</f>
        <v>65</v>
      </c>
      <c r="M572" s="541">
        <v>0</v>
      </c>
      <c r="N572" s="243">
        <f>BD.PD7[[#This Row],[Cant.]]*BD.PD7[[#This Row],[ Tasa ]]*BD.PD7[[#This Row],[ Precio Und.]]</f>
        <v>0</v>
      </c>
      <c r="O572" s="174">
        <v>0</v>
      </c>
      <c r="P572" s="243">
        <f>IF(BD.PD7[[#This Row],[Liquid. '[%']]]&lt;&gt;0,(BD.PD7[[#This Row],[Valor Neto '[DOP']]]*BD.PD7[[#This Row],[Liquid. '[%']]])+BD.PD7[[#This Row],[Valor Neto '[DOP']]],BD.PD7[[#This Row],[Valor Neto '[DOP']]])</f>
        <v>0</v>
      </c>
      <c r="Q572" s="243">
        <f>BD.PD7[[#This Row],[Ppto. Orden Interna '[DOP']]]/HLOOKUP("USD",$K$1:$L$2,2,FALSE)</f>
        <v>0</v>
      </c>
      <c r="R572" s="543"/>
      <c r="S572" s="544"/>
      <c r="T572" s="544"/>
      <c r="U572" s="544" t="s">
        <v>321</v>
      </c>
      <c r="V572" s="544">
        <v>801670</v>
      </c>
      <c r="W572" s="494"/>
      <c r="X572" s="495"/>
      <c r="Y572" s="495"/>
      <c r="Z572" s="243">
        <f>BD.PD7[[#This Row],[Av.P1 '[%']]]*BD.PD7[[#This Row],[Ppto. Orden Interna '[DOP']]]</f>
        <v>0</v>
      </c>
      <c r="AA572" s="249"/>
      <c r="AB572" s="249"/>
      <c r="AC572" s="243">
        <f>BD.PD7[[#This Row],[Av.P2 '[%']]]*BD.PD7[[#This Row],[Ppto. Orden Interna '[DOP']]]</f>
        <v>0</v>
      </c>
      <c r="AD572" s="249"/>
      <c r="AE572" s="249"/>
      <c r="AF572" s="243">
        <f>BD.PD7[[#This Row],[Av.P3 '[%']]]*BD.PD7[[#This Row],[Ppto. Orden Interna '[DOP']]]</f>
        <v>0</v>
      </c>
      <c r="AG572" s="545"/>
      <c r="AH572" s="545"/>
      <c r="AI572" s="243">
        <f>BD.PD7[[#This Row],[Av.P2 '[%']]]*BD.PD7[[#This Row],[Ppto. Orden Interna '[DOP']]]</f>
        <v>0</v>
      </c>
      <c r="AJ572" s="545"/>
      <c r="AK572" s="545"/>
      <c r="AL572" s="542">
        <f>BD.PD7[[#This Row],[Av.P2 '[%']]]*BD.PD7[[#This Row],[Ppto. Orden Interna '[DOP']]]</f>
        <v>0</v>
      </c>
      <c r="AM572" s="584">
        <v>0</v>
      </c>
      <c r="AN572" s="308" t="s">
        <v>244</v>
      </c>
      <c r="AO572" s="308" t="s">
        <v>245</v>
      </c>
      <c r="AP572" s="308" t="s">
        <v>246</v>
      </c>
      <c r="AQ572" s="308" t="s">
        <v>247</v>
      </c>
      <c r="AR572" s="308">
        <v>594</v>
      </c>
      <c r="AS572" s="308" t="s">
        <v>248</v>
      </c>
      <c r="AT572" s="249" t="s">
        <v>1356</v>
      </c>
      <c r="AU572" s="249" t="s">
        <v>69</v>
      </c>
    </row>
    <row r="573" spans="1:47" hidden="1" x14ac:dyDescent="0.3">
      <c r="A573" s="174">
        <v>5.01</v>
      </c>
      <c r="B573" s="231"/>
      <c r="C573" s="232" t="str">
        <f>VLOOKUP(BD.PD7[[#This Row],[Pos]],PPto[],3,FALSE)</f>
        <v>5.01 Paneles</v>
      </c>
      <c r="D573" s="233" t="s">
        <v>23</v>
      </c>
      <c r="E573" s="305" t="str">
        <f>IF(BD.PD7[[#This Row],[.]]="*",VLOOKUP(BD.PD7[[#This Row],[Pos]],Presupuesto!A:H,7,FALSE),"")</f>
        <v/>
      </c>
      <c r="F573" s="234" t="s">
        <v>322</v>
      </c>
      <c r="G573" s="174"/>
      <c r="H573" s="174"/>
      <c r="I573" s="174" t="s">
        <v>251</v>
      </c>
      <c r="J573" s="174">
        <v>1</v>
      </c>
      <c r="K573" s="174" t="s">
        <v>117</v>
      </c>
      <c r="L573" s="383">
        <f>IF(BD.PD7[[#This Row],[Mon]]="DOP",1,HLOOKUP(BD.PD7[[#This Row],[Mon]],$K$1:$L$2,2,FALSE))</f>
        <v>65</v>
      </c>
      <c r="M573" s="541">
        <v>192000</v>
      </c>
      <c r="N573" s="243">
        <f>BD.PD7[[#This Row],[Cant.]]*BD.PD7[[#This Row],[ Tasa ]]*BD.PD7[[#This Row],[ Precio Und.]]</f>
        <v>12480000</v>
      </c>
      <c r="O573" s="174">
        <v>0.05</v>
      </c>
      <c r="P573" s="243">
        <f>IF(BD.PD7[[#This Row],[Liquid. '[%']]]&lt;&gt;0,(BD.PD7[[#This Row],[Valor Neto '[DOP']]]*BD.PD7[[#This Row],[Liquid. '[%']]])+BD.PD7[[#This Row],[Valor Neto '[DOP']]],BD.PD7[[#This Row],[Valor Neto '[DOP']]])</f>
        <v>13104000</v>
      </c>
      <c r="Q573" s="243">
        <f>BD.PD7[[#This Row],[Ppto. Orden Interna '[DOP']]]/HLOOKUP("USD",$K$1:$L$2,2,FALSE)</f>
        <v>201600</v>
      </c>
      <c r="R573" s="543" t="s">
        <v>309</v>
      </c>
      <c r="S573" s="544"/>
      <c r="T573" s="544"/>
      <c r="U573" s="544" t="s">
        <v>321</v>
      </c>
      <c r="V573" s="544">
        <v>801670</v>
      </c>
      <c r="W573" s="494" t="s">
        <v>323</v>
      </c>
      <c r="X573" s="495">
        <v>13</v>
      </c>
      <c r="Y573" s="495">
        <v>0.6</v>
      </c>
      <c r="Z573" s="243">
        <f>BD.PD7[[#This Row],[Av.P1 '[%']]]*BD.PD7[[#This Row],[Ppto. Orden Interna '[DOP']]]</f>
        <v>7862400</v>
      </c>
      <c r="AA573" s="249">
        <v>15</v>
      </c>
      <c r="AB573" s="249">
        <v>0.4</v>
      </c>
      <c r="AC573" s="243">
        <f>BD.PD7[[#This Row],[Av.P2 '[%']]]*BD.PD7[[#This Row],[Ppto. Orden Interna '[DOP']]]</f>
        <v>5241600</v>
      </c>
      <c r="AD573" s="249"/>
      <c r="AE573" s="249"/>
      <c r="AF573" s="243">
        <f>BD.PD7[[#This Row],[Av.P3 '[%']]]*BD.PD7[[#This Row],[Ppto. Orden Interna '[DOP']]]</f>
        <v>0</v>
      </c>
      <c r="AG573" s="545"/>
      <c r="AH573" s="545"/>
      <c r="AI573" s="243">
        <f>BD.PD7[[#This Row],[Av.P2 '[%']]]*BD.PD7[[#This Row],[Ppto. Orden Interna '[DOP']]]</f>
        <v>5241600</v>
      </c>
      <c r="AJ573" s="545"/>
      <c r="AK573" s="545"/>
      <c r="AL573" s="542">
        <f>BD.PD7[[#This Row],[Av.P2 '[%']]]*BD.PD7[[#This Row],[Ppto. Orden Interna '[DOP']]]</f>
        <v>5241600</v>
      </c>
      <c r="AM573" s="584">
        <v>13104000</v>
      </c>
      <c r="AN573" s="308" t="s">
        <v>244</v>
      </c>
      <c r="AO573" s="308" t="s">
        <v>245</v>
      </c>
      <c r="AP573" s="308" t="s">
        <v>246</v>
      </c>
      <c r="AQ573" s="308" t="s">
        <v>247</v>
      </c>
      <c r="AR573" s="308">
        <v>594</v>
      </c>
      <c r="AS573" s="308" t="s">
        <v>248</v>
      </c>
      <c r="AT573" s="249" t="s">
        <v>1356</v>
      </c>
      <c r="AU573" s="249" t="s">
        <v>69</v>
      </c>
    </row>
    <row r="574" spans="1:47" hidden="1" x14ac:dyDescent="0.3">
      <c r="A574" s="174">
        <v>5.0199999999999996</v>
      </c>
      <c r="B574" s="231" t="s">
        <v>243</v>
      </c>
      <c r="C574" s="232" t="str">
        <f>VLOOKUP(BD.PD7[[#This Row],[Pos]],PPto[],3,FALSE)</f>
        <v>5.02 FRP y Diamond Plate</v>
      </c>
      <c r="D574" s="233" t="s">
        <v>243</v>
      </c>
      <c r="E574" s="305">
        <f>IF(BD.PD7[[#This Row],[.]]="*",VLOOKUP(BD.PD7[[#This Row],[Pos]],Presupuesto!A:H,7,FALSE),"")</f>
        <v>42000</v>
      </c>
      <c r="F574" s="234"/>
      <c r="G574" s="174"/>
      <c r="H574" s="174"/>
      <c r="I574" s="174"/>
      <c r="J574" s="174">
        <v>1</v>
      </c>
      <c r="K574" s="174" t="s">
        <v>117</v>
      </c>
      <c r="L574" s="383">
        <f>IF(BD.PD7[[#This Row],[Mon]]="DOP",1,HLOOKUP(BD.PD7[[#This Row],[Mon]],$K$1:$L$2,2,FALSE))</f>
        <v>65</v>
      </c>
      <c r="M574" s="541">
        <v>0</v>
      </c>
      <c r="N574" s="243">
        <f>BD.PD7[[#This Row],[Cant.]]*BD.PD7[[#This Row],[ Tasa ]]*BD.PD7[[#This Row],[ Precio Und.]]</f>
        <v>0</v>
      </c>
      <c r="O574" s="174">
        <v>0</v>
      </c>
      <c r="P574" s="243">
        <f>IF(BD.PD7[[#This Row],[Liquid. '[%']]]&lt;&gt;0,(BD.PD7[[#This Row],[Valor Neto '[DOP']]]*BD.PD7[[#This Row],[Liquid. '[%']]])+BD.PD7[[#This Row],[Valor Neto '[DOP']]],BD.PD7[[#This Row],[Valor Neto '[DOP']]])</f>
        <v>0</v>
      </c>
      <c r="Q574" s="243">
        <f>BD.PD7[[#This Row],[Ppto. Orden Interna '[DOP']]]/HLOOKUP("USD",$K$1:$L$2,2,FALSE)</f>
        <v>0</v>
      </c>
      <c r="R574" s="543"/>
      <c r="S574" s="544"/>
      <c r="T574" s="544"/>
      <c r="U574" s="544" t="s">
        <v>321</v>
      </c>
      <c r="V574" s="544">
        <v>801670</v>
      </c>
      <c r="W574" s="494"/>
      <c r="X574" s="495"/>
      <c r="Y574" s="495"/>
      <c r="Z574" s="243">
        <f>BD.PD7[[#This Row],[Av.P1 '[%']]]*BD.PD7[[#This Row],[Ppto. Orden Interna '[DOP']]]</f>
        <v>0</v>
      </c>
      <c r="AA574" s="249"/>
      <c r="AB574" s="249"/>
      <c r="AC574" s="243">
        <f>BD.PD7[[#This Row],[Av.P2 '[%']]]*BD.PD7[[#This Row],[Ppto. Orden Interna '[DOP']]]</f>
        <v>0</v>
      </c>
      <c r="AD574" s="249"/>
      <c r="AE574" s="249"/>
      <c r="AF574" s="243">
        <f>BD.PD7[[#This Row],[Av.P3 '[%']]]*BD.PD7[[#This Row],[Ppto. Orden Interna '[DOP']]]</f>
        <v>0</v>
      </c>
      <c r="AG574" s="545"/>
      <c r="AH574" s="545"/>
      <c r="AI574" s="243">
        <f>BD.PD7[[#This Row],[Av.P2 '[%']]]*BD.PD7[[#This Row],[Ppto. Orden Interna '[DOP']]]</f>
        <v>0</v>
      </c>
      <c r="AJ574" s="545"/>
      <c r="AK574" s="545"/>
      <c r="AL574" s="542">
        <f>BD.PD7[[#This Row],[Av.P2 '[%']]]*BD.PD7[[#This Row],[Ppto. Orden Interna '[DOP']]]</f>
        <v>0</v>
      </c>
      <c r="AM574" s="584">
        <v>0</v>
      </c>
      <c r="AN574" s="308" t="s">
        <v>244</v>
      </c>
      <c r="AO574" s="308" t="s">
        <v>245</v>
      </c>
      <c r="AP574" s="308" t="s">
        <v>246</v>
      </c>
      <c r="AQ574" s="308" t="s">
        <v>247</v>
      </c>
      <c r="AR574" s="308">
        <v>594</v>
      </c>
      <c r="AS574" s="308" t="s">
        <v>248</v>
      </c>
      <c r="AT574" s="249" t="s">
        <v>1356</v>
      </c>
      <c r="AU574" s="249" t="s">
        <v>69</v>
      </c>
    </row>
    <row r="575" spans="1:47" hidden="1" x14ac:dyDescent="0.3">
      <c r="A575" s="174">
        <v>5.0199999999999996</v>
      </c>
      <c r="B575" s="231"/>
      <c r="C575" s="232" t="str">
        <f>VLOOKUP(BD.PD7[[#This Row],[Pos]],PPto[],3,FALSE)</f>
        <v>5.02 FRP y Diamond Plate</v>
      </c>
      <c r="D575" s="233" t="s">
        <v>23</v>
      </c>
      <c r="E575" s="305" t="str">
        <f>IF(BD.PD7[[#This Row],[.]]="*",VLOOKUP(BD.PD7[[#This Row],[Pos]],Presupuesto!A:H,7,FALSE),"")</f>
        <v/>
      </c>
      <c r="F575" s="234" t="s">
        <v>324</v>
      </c>
      <c r="G575" s="174"/>
      <c r="H575" s="174"/>
      <c r="I575" s="174" t="s">
        <v>251</v>
      </c>
      <c r="J575" s="174">
        <v>1</v>
      </c>
      <c r="K575" s="174" t="s">
        <v>117</v>
      </c>
      <c r="L575" s="383">
        <f>IF(BD.PD7[[#This Row],[Mon]]="DOP",1,HLOOKUP(BD.PD7[[#This Row],[Mon]],$K$1:$L$2,2,FALSE))</f>
        <v>65</v>
      </c>
      <c r="M575" s="541">
        <v>40000</v>
      </c>
      <c r="N575" s="243">
        <f>BD.PD7[[#This Row],[Cant.]]*BD.PD7[[#This Row],[ Tasa ]]*BD.PD7[[#This Row],[ Precio Und.]]</f>
        <v>2600000</v>
      </c>
      <c r="O575" s="174">
        <v>0.05</v>
      </c>
      <c r="P575" s="243">
        <f>IF(BD.PD7[[#This Row],[Liquid. '[%']]]&lt;&gt;0,(BD.PD7[[#This Row],[Valor Neto '[DOP']]]*BD.PD7[[#This Row],[Liquid. '[%']]])+BD.PD7[[#This Row],[Valor Neto '[DOP']]],BD.PD7[[#This Row],[Valor Neto '[DOP']]])</f>
        <v>2730000</v>
      </c>
      <c r="Q575" s="243">
        <f>BD.PD7[[#This Row],[Ppto. Orden Interna '[DOP']]]/HLOOKUP("USD",$K$1:$L$2,2,FALSE)</f>
        <v>42000</v>
      </c>
      <c r="R575" s="543" t="s">
        <v>309</v>
      </c>
      <c r="S575" s="544"/>
      <c r="T575" s="544"/>
      <c r="U575" s="544" t="s">
        <v>321</v>
      </c>
      <c r="V575" s="544">
        <v>801670</v>
      </c>
      <c r="W575" s="494" t="s">
        <v>323</v>
      </c>
      <c r="X575" s="495">
        <v>13</v>
      </c>
      <c r="Y575" s="495">
        <v>0.6</v>
      </c>
      <c r="Z575" s="243">
        <f>BD.PD7[[#This Row],[Av.P1 '[%']]]*BD.PD7[[#This Row],[Ppto. Orden Interna '[DOP']]]</f>
        <v>1638000</v>
      </c>
      <c r="AA575" s="249">
        <v>15</v>
      </c>
      <c r="AB575" s="249">
        <v>0.4</v>
      </c>
      <c r="AC575" s="243">
        <f>BD.PD7[[#This Row],[Av.P2 '[%']]]*BD.PD7[[#This Row],[Ppto. Orden Interna '[DOP']]]</f>
        <v>1092000</v>
      </c>
      <c r="AD575" s="249"/>
      <c r="AE575" s="249"/>
      <c r="AF575" s="243">
        <f>BD.PD7[[#This Row],[Av.P3 '[%']]]*BD.PD7[[#This Row],[Ppto. Orden Interna '[DOP']]]</f>
        <v>0</v>
      </c>
      <c r="AG575" s="545"/>
      <c r="AH575" s="545"/>
      <c r="AI575" s="243">
        <f>BD.PD7[[#This Row],[Av.P2 '[%']]]*BD.PD7[[#This Row],[Ppto. Orden Interna '[DOP']]]</f>
        <v>1092000</v>
      </c>
      <c r="AJ575" s="545"/>
      <c r="AK575" s="545"/>
      <c r="AL575" s="542">
        <f>BD.PD7[[#This Row],[Av.P2 '[%']]]*BD.PD7[[#This Row],[Ppto. Orden Interna '[DOP']]]</f>
        <v>1092000</v>
      </c>
      <c r="AM575" s="584">
        <v>2730000</v>
      </c>
      <c r="AN575" s="308" t="s">
        <v>244</v>
      </c>
      <c r="AO575" s="308" t="s">
        <v>245</v>
      </c>
      <c r="AP575" s="308" t="s">
        <v>246</v>
      </c>
      <c r="AQ575" s="308" t="s">
        <v>247</v>
      </c>
      <c r="AR575" s="308">
        <v>594</v>
      </c>
      <c r="AS575" s="308" t="s">
        <v>248</v>
      </c>
      <c r="AT575" s="249" t="s">
        <v>1356</v>
      </c>
      <c r="AU575" s="249" t="s">
        <v>69</v>
      </c>
    </row>
    <row r="576" spans="1:47" hidden="1" x14ac:dyDescent="0.3">
      <c r="A576" s="174">
        <v>5.03</v>
      </c>
      <c r="B576" s="231" t="s">
        <v>243</v>
      </c>
      <c r="C576" s="232" t="str">
        <f>VLOOKUP(BD.PD7[[#This Row],[Pos]],PPto[],3,FALSE)</f>
        <v>5.03 Neveras, Centrales y Evaporadores</v>
      </c>
      <c r="D576" s="233" t="s">
        <v>243</v>
      </c>
      <c r="E576" s="305">
        <f>IF(BD.PD7[[#This Row],[.]]="*",VLOOKUP(BD.PD7[[#This Row],[Pos]],Presupuesto!A:H,7,FALSE),"")</f>
        <v>779725.25238095236</v>
      </c>
      <c r="F576" s="234"/>
      <c r="G576" s="174"/>
      <c r="H576" s="174"/>
      <c r="I576" s="174"/>
      <c r="J576" s="174">
        <v>1</v>
      </c>
      <c r="K576" s="174" t="s">
        <v>117</v>
      </c>
      <c r="L576" s="383">
        <f>IF(BD.PD7[[#This Row],[Mon]]="DOP",1,HLOOKUP(BD.PD7[[#This Row],[Mon]],$K$1:$L$2,2,FALSE))</f>
        <v>65</v>
      </c>
      <c r="M576" s="541">
        <v>0</v>
      </c>
      <c r="N576" s="243">
        <f>BD.PD7[[#This Row],[Cant.]]*BD.PD7[[#This Row],[ Tasa ]]*BD.PD7[[#This Row],[ Precio Und.]]</f>
        <v>0</v>
      </c>
      <c r="O576" s="174">
        <v>0</v>
      </c>
      <c r="P576" s="243">
        <f>IF(BD.PD7[[#This Row],[Liquid. '[%']]]&lt;&gt;0,(BD.PD7[[#This Row],[Valor Neto '[DOP']]]*BD.PD7[[#This Row],[Liquid. '[%']]])+BD.PD7[[#This Row],[Valor Neto '[DOP']]],BD.PD7[[#This Row],[Valor Neto '[DOP']]])</f>
        <v>0</v>
      </c>
      <c r="Q576" s="243">
        <f>BD.PD7[[#This Row],[Ppto. Orden Interna '[DOP']]]/HLOOKUP("USD",$K$1:$L$2,2,FALSE)</f>
        <v>0</v>
      </c>
      <c r="R576" s="543"/>
      <c r="S576" s="544"/>
      <c r="T576" s="544"/>
      <c r="U576" s="544" t="s">
        <v>321</v>
      </c>
      <c r="V576" s="544">
        <v>801670</v>
      </c>
      <c r="W576" s="494"/>
      <c r="X576" s="495"/>
      <c r="Y576" s="495"/>
      <c r="Z576" s="243">
        <f>BD.PD7[[#This Row],[Av.P1 '[%']]]*BD.PD7[[#This Row],[Ppto. Orden Interna '[DOP']]]</f>
        <v>0</v>
      </c>
      <c r="AA576" s="249"/>
      <c r="AB576" s="249"/>
      <c r="AC576" s="243">
        <f>BD.PD7[[#This Row],[Av.P2 '[%']]]*BD.PD7[[#This Row],[Ppto. Orden Interna '[DOP']]]</f>
        <v>0</v>
      </c>
      <c r="AD576" s="249"/>
      <c r="AE576" s="249"/>
      <c r="AF576" s="243">
        <f>BD.PD7[[#This Row],[Av.P3 '[%']]]*BD.PD7[[#This Row],[Ppto. Orden Interna '[DOP']]]</f>
        <v>0</v>
      </c>
      <c r="AG576" s="545"/>
      <c r="AH576" s="545"/>
      <c r="AI576" s="243">
        <f>BD.PD7[[#This Row],[Av.P2 '[%']]]*BD.PD7[[#This Row],[Ppto. Orden Interna '[DOP']]]</f>
        <v>0</v>
      </c>
      <c r="AJ576" s="545"/>
      <c r="AK576" s="545"/>
      <c r="AL576" s="542">
        <f>BD.PD7[[#This Row],[Av.P2 '[%']]]*BD.PD7[[#This Row],[Ppto. Orden Interna '[DOP']]]</f>
        <v>0</v>
      </c>
      <c r="AM576" s="584">
        <v>0</v>
      </c>
      <c r="AN576" s="308" t="s">
        <v>244</v>
      </c>
      <c r="AO576" s="308" t="s">
        <v>245</v>
      </c>
      <c r="AP576" s="308" t="s">
        <v>246</v>
      </c>
      <c r="AQ576" s="308" t="s">
        <v>247</v>
      </c>
      <c r="AR576" s="308">
        <v>594</v>
      </c>
      <c r="AS576" s="308" t="s">
        <v>248</v>
      </c>
      <c r="AT576" s="249" t="s">
        <v>1356</v>
      </c>
      <c r="AU576" s="249" t="s">
        <v>69</v>
      </c>
    </row>
    <row r="577" spans="1:47" hidden="1" x14ac:dyDescent="0.3">
      <c r="A577" s="174">
        <v>5.03</v>
      </c>
      <c r="B577" s="231"/>
      <c r="C577" s="232" t="str">
        <f>VLOOKUP(BD.PD7[[#This Row],[Pos]],PPto[],3,FALSE)</f>
        <v>5.03 Neveras, Centrales y Evaporadores</v>
      </c>
      <c r="D577" s="233" t="s">
        <v>23</v>
      </c>
      <c r="E577" s="305" t="str">
        <f>IF(BD.PD7[[#This Row],[.]]="*",VLOOKUP(BD.PD7[[#This Row],[Pos]],Presupuesto!A:H,7,FALSE),"")</f>
        <v/>
      </c>
      <c r="F577" s="234" t="s">
        <v>325</v>
      </c>
      <c r="G577" s="174">
        <v>4600074204</v>
      </c>
      <c r="H577" s="174"/>
      <c r="I577" s="174" t="s">
        <v>273</v>
      </c>
      <c r="J577" s="174">
        <v>1</v>
      </c>
      <c r="K577" s="174" t="s">
        <v>189</v>
      </c>
      <c r="L577" s="383">
        <f>IF(BD.PD7[[#This Row],[Mon]]="DOP",1,HLOOKUP(BD.PD7[[#This Row],[Mon]],$K$1:$L$2,2,FALSE))</f>
        <v>77</v>
      </c>
      <c r="M577" s="541">
        <v>249300</v>
      </c>
      <c r="N577" s="243">
        <f>BD.PD7[[#This Row],[Cant.]]*BD.PD7[[#This Row],[ Tasa ]]*BD.PD7[[#This Row],[ Precio Und.]]</f>
        <v>19196100</v>
      </c>
      <c r="O577" s="174">
        <v>0.15</v>
      </c>
      <c r="P577" s="243">
        <f>IF(BD.PD7[[#This Row],[Liquid. '[%']]]&lt;&gt;0,(BD.PD7[[#This Row],[Valor Neto '[DOP']]]*BD.PD7[[#This Row],[Liquid. '[%']]])+BD.PD7[[#This Row],[Valor Neto '[DOP']]],BD.PD7[[#This Row],[Valor Neto '[DOP']]])</f>
        <v>22075515</v>
      </c>
      <c r="Q577" s="243">
        <f>BD.PD7[[#This Row],[Ppto. Orden Interna '[DOP']]]/HLOOKUP("USD",$K$1:$L$2,2,FALSE)</f>
        <v>339623.30769230769</v>
      </c>
      <c r="R577" s="543" t="s">
        <v>326</v>
      </c>
      <c r="S577" s="544"/>
      <c r="T577" s="544"/>
      <c r="U577" s="544" t="s">
        <v>321</v>
      </c>
      <c r="V577" s="544">
        <v>801670</v>
      </c>
      <c r="W577" s="494" t="s">
        <v>326</v>
      </c>
      <c r="X577" s="495">
        <v>10</v>
      </c>
      <c r="Y577" s="495">
        <v>1</v>
      </c>
      <c r="Z577" s="243">
        <f>BD.PD7[[#This Row],[Av.P1 '[%']]]*BD.PD7[[#This Row],[Ppto. Orden Interna '[DOP']]]</f>
        <v>22075515</v>
      </c>
      <c r="AA577" s="249"/>
      <c r="AB577" s="249"/>
      <c r="AC577" s="243">
        <f>BD.PD7[[#This Row],[Av.P2 '[%']]]*BD.PD7[[#This Row],[Ppto. Orden Interna '[DOP']]]</f>
        <v>0</v>
      </c>
      <c r="AD577" s="249"/>
      <c r="AE577" s="249"/>
      <c r="AF577" s="243">
        <f>BD.PD7[[#This Row],[Av.P3 '[%']]]*BD.PD7[[#This Row],[Ppto. Orden Interna '[DOP']]]</f>
        <v>0</v>
      </c>
      <c r="AG577" s="545"/>
      <c r="AH577" s="545"/>
      <c r="AI577" s="243">
        <f>BD.PD7[[#This Row],[Av.P2 '[%']]]*BD.PD7[[#This Row],[Ppto. Orden Interna '[DOP']]]</f>
        <v>0</v>
      </c>
      <c r="AJ577" s="545"/>
      <c r="AK577" s="545"/>
      <c r="AL577" s="542">
        <f>BD.PD7[[#This Row],[Av.P2 '[%']]]*BD.PD7[[#This Row],[Ppto. Orden Interna '[DOP']]]</f>
        <v>0</v>
      </c>
      <c r="AM577" s="584" t="e">
        <v>#N/A</v>
      </c>
      <c r="AN577" s="308" t="s">
        <v>244</v>
      </c>
      <c r="AO577" s="308" t="s">
        <v>245</v>
      </c>
      <c r="AP577" s="308" t="s">
        <v>246</v>
      </c>
      <c r="AQ577" s="308" t="s">
        <v>247</v>
      </c>
      <c r="AR577" s="308">
        <v>594</v>
      </c>
      <c r="AS577" s="308" t="s">
        <v>258</v>
      </c>
      <c r="AT577" s="249" t="s">
        <v>1356</v>
      </c>
      <c r="AU577" s="249" t="s">
        <v>69</v>
      </c>
    </row>
    <row r="578" spans="1:47" hidden="1" x14ac:dyDescent="0.3">
      <c r="A578" s="174">
        <v>5.03</v>
      </c>
      <c r="B578" s="231"/>
      <c r="C578" s="232" t="str">
        <f>VLOOKUP(BD.PD7[[#This Row],[Pos]],PPto[],3,FALSE)</f>
        <v>5.03 Neveras, Centrales y Evaporadores</v>
      </c>
      <c r="D578" s="233" t="s">
        <v>23</v>
      </c>
      <c r="E578" s="305" t="str">
        <f>IF(BD.PD7[[#This Row],[.]]="*",VLOOKUP(BD.PD7[[#This Row],[Pos]],Presupuesto!A:H,7,FALSE),"")</f>
        <v/>
      </c>
      <c r="F578" s="234" t="s">
        <v>327</v>
      </c>
      <c r="G578" s="174">
        <v>4600074304</v>
      </c>
      <c r="H578" s="174"/>
      <c r="I578" s="174" t="s">
        <v>1301</v>
      </c>
      <c r="J578" s="174">
        <v>1</v>
      </c>
      <c r="K578" s="174" t="s">
        <v>189</v>
      </c>
      <c r="L578" s="383">
        <f>IF(BD.PD7[[#This Row],[Mon]]="DOP",1,HLOOKUP(BD.PD7[[#This Row],[Mon]],$K$1:$L$2,2,FALSE))</f>
        <v>77</v>
      </c>
      <c r="M578" s="541">
        <v>6162.8</v>
      </c>
      <c r="N578" s="243">
        <f>BD.PD7[[#This Row],[Cant.]]*BD.PD7[[#This Row],[ Tasa ]]*BD.PD7[[#This Row],[ Precio Und.]]</f>
        <v>474535.60000000003</v>
      </c>
      <c r="O578" s="174">
        <v>0.15</v>
      </c>
      <c r="P578" s="243">
        <f>IF(BD.PD7[[#This Row],[Liquid. '[%']]]&lt;&gt;0,(BD.PD7[[#This Row],[Valor Neto '[DOP']]]*BD.PD7[[#This Row],[Liquid. '[%']]])+BD.PD7[[#This Row],[Valor Neto '[DOP']]],BD.PD7[[#This Row],[Valor Neto '[DOP']]])</f>
        <v>545715.94000000006</v>
      </c>
      <c r="Q578" s="243">
        <f>BD.PD7[[#This Row],[Ppto. Orden Interna '[DOP']]]/HLOOKUP("USD",$K$1:$L$2,2,FALSE)</f>
        <v>8395.6298461538463</v>
      </c>
      <c r="R578" s="543" t="s">
        <v>328</v>
      </c>
      <c r="S578" s="544"/>
      <c r="T578" s="544"/>
      <c r="U578" s="544" t="s">
        <v>321</v>
      </c>
      <c r="V578" s="544">
        <v>801670</v>
      </c>
      <c r="W578" s="494" t="s">
        <v>328</v>
      </c>
      <c r="X578" s="495">
        <v>6</v>
      </c>
      <c r="Y578" s="495">
        <v>0.5</v>
      </c>
      <c r="Z578" s="243">
        <f>BD.PD7[[#This Row],[Av.P1 '[%']]]*BD.PD7[[#This Row],[Ppto. Orden Interna '[DOP']]]</f>
        <v>272857.97000000003</v>
      </c>
      <c r="AA578" s="249">
        <v>8</v>
      </c>
      <c r="AB578" s="249">
        <v>0.5</v>
      </c>
      <c r="AC578" s="243">
        <f>BD.PD7[[#This Row],[Av.P2 '[%']]]*BD.PD7[[#This Row],[Ppto. Orden Interna '[DOP']]]</f>
        <v>272857.97000000003</v>
      </c>
      <c r="AD578" s="249"/>
      <c r="AE578" s="249"/>
      <c r="AF578" s="243">
        <f>BD.PD7[[#This Row],[Av.P3 '[%']]]*BD.PD7[[#This Row],[Ppto. Orden Interna '[DOP']]]</f>
        <v>0</v>
      </c>
      <c r="AG578" s="545"/>
      <c r="AH578" s="545"/>
      <c r="AI578" s="243">
        <f>BD.PD7[[#This Row],[Av.P2 '[%']]]*BD.PD7[[#This Row],[Ppto. Orden Interna '[DOP']]]</f>
        <v>272857.97000000003</v>
      </c>
      <c r="AJ578" s="545"/>
      <c r="AK578" s="545"/>
      <c r="AL578" s="542">
        <f>BD.PD7[[#This Row],[Av.P2 '[%']]]*BD.PD7[[#This Row],[Ppto. Orden Interna '[DOP']]]</f>
        <v>272857.97000000003</v>
      </c>
      <c r="AM578" s="584" t="e">
        <v>#N/A</v>
      </c>
      <c r="AN578" s="308" t="s">
        <v>244</v>
      </c>
      <c r="AO578" s="308" t="s">
        <v>245</v>
      </c>
      <c r="AP578" s="308" t="s">
        <v>246</v>
      </c>
      <c r="AQ578" s="308" t="s">
        <v>247</v>
      </c>
      <c r="AR578" s="308">
        <v>594</v>
      </c>
      <c r="AS578" s="308" t="s">
        <v>258</v>
      </c>
      <c r="AT578" s="249" t="s">
        <v>1356</v>
      </c>
      <c r="AU578" s="249" t="s">
        <v>69</v>
      </c>
    </row>
    <row r="579" spans="1:47" hidden="1" x14ac:dyDescent="0.3">
      <c r="A579" s="174">
        <v>5.03</v>
      </c>
      <c r="B579" s="231"/>
      <c r="C579" s="232" t="str">
        <f>VLOOKUP(BD.PD7[[#This Row],[Pos]],PPto[],3,FALSE)</f>
        <v>5.03 Neveras, Centrales y Evaporadores</v>
      </c>
      <c r="D579" s="233" t="s">
        <v>23</v>
      </c>
      <c r="E579" s="305" t="str">
        <f>IF(BD.PD7[[#This Row],[.]]="*",VLOOKUP(BD.PD7[[#This Row],[Pos]],Presupuesto!A:H,7,FALSE),"")</f>
        <v/>
      </c>
      <c r="F579" s="234" t="s">
        <v>329</v>
      </c>
      <c r="G579" s="174">
        <v>4600074304</v>
      </c>
      <c r="H579" s="174"/>
      <c r="I579" s="174" t="s">
        <v>1301</v>
      </c>
      <c r="J579" s="174">
        <v>2</v>
      </c>
      <c r="K579" s="174" t="s">
        <v>189</v>
      </c>
      <c r="L579" s="383">
        <f>IF(BD.PD7[[#This Row],[Mon]]="DOP",1,HLOOKUP(BD.PD7[[#This Row],[Mon]],$K$1:$L$2,2,FALSE))</f>
        <v>77</v>
      </c>
      <c r="M579" s="541">
        <v>2235.46</v>
      </c>
      <c r="N579" s="243">
        <f>BD.PD7[[#This Row],[Cant.]]*BD.PD7[[#This Row],[ Tasa ]]*BD.PD7[[#This Row],[ Precio Und.]]</f>
        <v>344260.84</v>
      </c>
      <c r="O579" s="174">
        <v>0.15</v>
      </c>
      <c r="P579" s="243">
        <f>IF(BD.PD7[[#This Row],[Liquid. '[%']]]&lt;&gt;0,(BD.PD7[[#This Row],[Valor Neto '[DOP']]]*BD.PD7[[#This Row],[Liquid. '[%']]])+BD.PD7[[#This Row],[Valor Neto '[DOP']]],BD.PD7[[#This Row],[Valor Neto '[DOP']]])</f>
        <v>395899.96600000001</v>
      </c>
      <c r="Q579" s="243">
        <f>BD.PD7[[#This Row],[Ppto. Orden Interna '[DOP']]]/HLOOKUP("USD",$K$1:$L$2,2,FALSE)</f>
        <v>6090.7687076923075</v>
      </c>
      <c r="R579" s="543" t="s">
        <v>328</v>
      </c>
      <c r="S579" s="544"/>
      <c r="T579" s="544"/>
      <c r="U579" s="544" t="s">
        <v>321</v>
      </c>
      <c r="V579" s="544">
        <v>801670</v>
      </c>
      <c r="W579" s="494" t="s">
        <v>328</v>
      </c>
      <c r="X579" s="495">
        <v>6</v>
      </c>
      <c r="Y579" s="495">
        <v>0.5</v>
      </c>
      <c r="Z579" s="243">
        <f>BD.PD7[[#This Row],[Av.P1 '[%']]]*BD.PD7[[#This Row],[Ppto. Orden Interna '[DOP']]]</f>
        <v>197949.98300000001</v>
      </c>
      <c r="AA579" s="249">
        <v>8</v>
      </c>
      <c r="AB579" s="249">
        <v>0.5</v>
      </c>
      <c r="AC579" s="243">
        <f>BD.PD7[[#This Row],[Av.P2 '[%']]]*BD.PD7[[#This Row],[Ppto. Orden Interna '[DOP']]]</f>
        <v>197949.98300000001</v>
      </c>
      <c r="AD579" s="249"/>
      <c r="AE579" s="249"/>
      <c r="AF579" s="243">
        <f>BD.PD7[[#This Row],[Av.P3 '[%']]]*BD.PD7[[#This Row],[Ppto. Orden Interna '[DOP']]]</f>
        <v>0</v>
      </c>
      <c r="AG579" s="545"/>
      <c r="AH579" s="545"/>
      <c r="AI579" s="243">
        <f>BD.PD7[[#This Row],[Av.P2 '[%']]]*BD.PD7[[#This Row],[Ppto. Orden Interna '[DOP']]]</f>
        <v>197949.98300000001</v>
      </c>
      <c r="AJ579" s="545"/>
      <c r="AK579" s="545"/>
      <c r="AL579" s="542">
        <f>BD.PD7[[#This Row],[Av.P2 '[%']]]*BD.PD7[[#This Row],[Ppto. Orden Interna '[DOP']]]</f>
        <v>197949.98300000001</v>
      </c>
      <c r="AM579" s="584" t="e">
        <v>#N/A</v>
      </c>
      <c r="AN579" s="308" t="s">
        <v>244</v>
      </c>
      <c r="AO579" s="308" t="s">
        <v>245</v>
      </c>
      <c r="AP579" s="308" t="s">
        <v>246</v>
      </c>
      <c r="AQ579" s="308" t="s">
        <v>247</v>
      </c>
      <c r="AR579" s="308">
        <v>594</v>
      </c>
      <c r="AS579" s="308" t="s">
        <v>258</v>
      </c>
      <c r="AT579" s="249" t="s">
        <v>1356</v>
      </c>
      <c r="AU579" s="249" t="s">
        <v>69</v>
      </c>
    </row>
    <row r="580" spans="1:47" hidden="1" x14ac:dyDescent="0.3">
      <c r="A580" s="174">
        <v>5.03</v>
      </c>
      <c r="B580" s="231"/>
      <c r="C580" s="232" t="str">
        <f>VLOOKUP(BD.PD7[[#This Row],[Pos]],PPto[],3,FALSE)</f>
        <v>5.03 Neveras, Centrales y Evaporadores</v>
      </c>
      <c r="D580" s="233" t="s">
        <v>23</v>
      </c>
      <c r="E580" s="305" t="str">
        <f>IF(BD.PD7[[#This Row],[.]]="*",VLOOKUP(BD.PD7[[#This Row],[Pos]],Presupuesto!A:H,7,FALSE),"")</f>
        <v/>
      </c>
      <c r="F580" s="234" t="s">
        <v>330</v>
      </c>
      <c r="G580" s="174">
        <v>4600074304</v>
      </c>
      <c r="H580" s="174"/>
      <c r="I580" s="174" t="s">
        <v>1301</v>
      </c>
      <c r="J580" s="174">
        <v>2</v>
      </c>
      <c r="K580" s="174" t="s">
        <v>189</v>
      </c>
      <c r="L580" s="383">
        <f>IF(BD.PD7[[#This Row],[Mon]]="DOP",1,HLOOKUP(BD.PD7[[#This Row],[Mon]],$K$1:$L$2,2,FALSE))</f>
        <v>77</v>
      </c>
      <c r="M580" s="541">
        <v>2070.75</v>
      </c>
      <c r="N580" s="243">
        <f>BD.PD7[[#This Row],[Cant.]]*BD.PD7[[#This Row],[ Tasa ]]*BD.PD7[[#This Row],[ Precio Und.]]</f>
        <v>318895.5</v>
      </c>
      <c r="O580" s="174">
        <v>0.15</v>
      </c>
      <c r="P580" s="243">
        <f>IF(BD.PD7[[#This Row],[Liquid. '[%']]]&lt;&gt;0,(BD.PD7[[#This Row],[Valor Neto '[DOP']]]*BD.PD7[[#This Row],[Liquid. '[%']]])+BD.PD7[[#This Row],[Valor Neto '[DOP']]],BD.PD7[[#This Row],[Valor Neto '[DOP']]])</f>
        <v>366729.82500000001</v>
      </c>
      <c r="Q580" s="243">
        <f>BD.PD7[[#This Row],[Ppto. Orden Interna '[DOP']]]/HLOOKUP("USD",$K$1:$L$2,2,FALSE)</f>
        <v>5641.9973076923079</v>
      </c>
      <c r="R580" s="543" t="s">
        <v>328</v>
      </c>
      <c r="S580" s="544"/>
      <c r="T580" s="544"/>
      <c r="U580" s="544" t="s">
        <v>321</v>
      </c>
      <c r="V580" s="544">
        <v>801670</v>
      </c>
      <c r="W580" s="494" t="s">
        <v>328</v>
      </c>
      <c r="X580" s="495">
        <v>6</v>
      </c>
      <c r="Y580" s="495">
        <v>0.5</v>
      </c>
      <c r="Z580" s="243">
        <f>BD.PD7[[#This Row],[Av.P1 '[%']]]*BD.PD7[[#This Row],[Ppto. Orden Interna '[DOP']]]</f>
        <v>183364.91250000001</v>
      </c>
      <c r="AA580" s="249">
        <v>8</v>
      </c>
      <c r="AB580" s="249">
        <v>0.5</v>
      </c>
      <c r="AC580" s="243">
        <f>BD.PD7[[#This Row],[Av.P2 '[%']]]*BD.PD7[[#This Row],[Ppto. Orden Interna '[DOP']]]</f>
        <v>183364.91250000001</v>
      </c>
      <c r="AD580" s="249"/>
      <c r="AE580" s="249"/>
      <c r="AF580" s="243">
        <f>BD.PD7[[#This Row],[Av.P3 '[%']]]*BD.PD7[[#This Row],[Ppto. Orden Interna '[DOP']]]</f>
        <v>0</v>
      </c>
      <c r="AG580" s="545"/>
      <c r="AH580" s="545"/>
      <c r="AI580" s="243">
        <f>BD.PD7[[#This Row],[Av.P2 '[%']]]*BD.PD7[[#This Row],[Ppto. Orden Interna '[DOP']]]</f>
        <v>183364.91250000001</v>
      </c>
      <c r="AJ580" s="545"/>
      <c r="AK580" s="545"/>
      <c r="AL580" s="542">
        <f>BD.PD7[[#This Row],[Av.P2 '[%']]]*BD.PD7[[#This Row],[Ppto. Orden Interna '[DOP']]]</f>
        <v>183364.91250000001</v>
      </c>
      <c r="AM580" s="584" t="e">
        <v>#N/A</v>
      </c>
      <c r="AN580" s="308" t="s">
        <v>244</v>
      </c>
      <c r="AO580" s="308" t="s">
        <v>245</v>
      </c>
      <c r="AP580" s="308" t="s">
        <v>246</v>
      </c>
      <c r="AQ580" s="308" t="s">
        <v>247</v>
      </c>
      <c r="AR580" s="308">
        <v>594</v>
      </c>
      <c r="AS580" s="308" t="s">
        <v>258</v>
      </c>
      <c r="AT580" s="249" t="s">
        <v>1356</v>
      </c>
      <c r="AU580" s="249" t="s">
        <v>69</v>
      </c>
    </row>
    <row r="581" spans="1:47" hidden="1" x14ac:dyDescent="0.3">
      <c r="A581" s="174">
        <v>5.03</v>
      </c>
      <c r="B581" s="231"/>
      <c r="C581" s="232" t="str">
        <f>VLOOKUP(BD.PD7[[#This Row],[Pos]],PPto[],3,FALSE)</f>
        <v>5.03 Neveras, Centrales y Evaporadores</v>
      </c>
      <c r="D581" s="233" t="s">
        <v>23</v>
      </c>
      <c r="E581" s="305" t="str">
        <f>IF(BD.PD7[[#This Row],[.]]="*",VLOOKUP(BD.PD7[[#This Row],[Pos]],Presupuesto!A:H,7,FALSE),"")</f>
        <v/>
      </c>
      <c r="F581" s="234" t="s">
        <v>1147</v>
      </c>
      <c r="G581" s="174">
        <v>4600074304</v>
      </c>
      <c r="H581" s="174"/>
      <c r="I581" s="174" t="s">
        <v>1301</v>
      </c>
      <c r="J581" s="174">
        <v>6</v>
      </c>
      <c r="K581" s="174" t="s">
        <v>189</v>
      </c>
      <c r="L581" s="383">
        <f>IF(BD.PD7[[#This Row],[Mon]]="DOP",1,HLOOKUP(BD.PD7[[#This Row],[Mon]],$K$1:$L$2,2,FALSE))</f>
        <v>77</v>
      </c>
      <c r="M581" s="541">
        <v>83.8</v>
      </c>
      <c r="N581" s="243">
        <f>BD.PD7[[#This Row],[Cant.]]*BD.PD7[[#This Row],[ Tasa ]]*BD.PD7[[#This Row],[ Precio Und.]]</f>
        <v>38715.599999999999</v>
      </c>
      <c r="O581" s="174">
        <v>0.15</v>
      </c>
      <c r="P581" s="243">
        <f>IF(BD.PD7[[#This Row],[Liquid. '[%']]]&lt;&gt;0,(BD.PD7[[#This Row],[Valor Neto '[DOP']]]*BD.PD7[[#This Row],[Liquid. '[%']]])+BD.PD7[[#This Row],[Valor Neto '[DOP']]],BD.PD7[[#This Row],[Valor Neto '[DOP']]])</f>
        <v>44522.939999999995</v>
      </c>
      <c r="Q581" s="243">
        <f>BD.PD7[[#This Row],[Ppto. Orden Interna '[DOP']]]/HLOOKUP("USD",$K$1:$L$2,2,FALSE)</f>
        <v>684.96830769230758</v>
      </c>
      <c r="R581" s="543" t="s">
        <v>328</v>
      </c>
      <c r="S581" s="544"/>
      <c r="T581" s="544"/>
      <c r="U581" s="544" t="s">
        <v>321</v>
      </c>
      <c r="V581" s="544">
        <v>801670</v>
      </c>
      <c r="W581" s="494" t="s">
        <v>328</v>
      </c>
      <c r="X581" s="495">
        <v>6</v>
      </c>
      <c r="Y581" s="495">
        <v>0.5</v>
      </c>
      <c r="Z581" s="243">
        <f>BD.PD7[[#This Row],[Av.P1 '[%']]]*BD.PD7[[#This Row],[Ppto. Orden Interna '[DOP']]]</f>
        <v>22261.469999999998</v>
      </c>
      <c r="AA581" s="249">
        <v>8</v>
      </c>
      <c r="AB581" s="249">
        <v>0.5</v>
      </c>
      <c r="AC581" s="243">
        <f>BD.PD7[[#This Row],[Av.P2 '[%']]]*BD.PD7[[#This Row],[Ppto. Orden Interna '[DOP']]]</f>
        <v>22261.469999999998</v>
      </c>
      <c r="AD581" s="249"/>
      <c r="AE581" s="249"/>
      <c r="AF581" s="243">
        <f>BD.PD7[[#This Row],[Av.P3 '[%']]]*BD.PD7[[#This Row],[Ppto. Orden Interna '[DOP']]]</f>
        <v>0</v>
      </c>
      <c r="AG581" s="545"/>
      <c r="AH581" s="545"/>
      <c r="AI581" s="243">
        <f>BD.PD7[[#This Row],[Av.P2 '[%']]]*BD.PD7[[#This Row],[Ppto. Orden Interna '[DOP']]]</f>
        <v>22261.469999999998</v>
      </c>
      <c r="AJ581" s="545"/>
      <c r="AK581" s="545"/>
      <c r="AL581" s="542">
        <f>BD.PD7[[#This Row],[Av.P2 '[%']]]*BD.PD7[[#This Row],[Ppto. Orden Interna '[DOP']]]</f>
        <v>22261.469999999998</v>
      </c>
      <c r="AM581" s="584" t="e">
        <v>#N/A</v>
      </c>
      <c r="AN581" s="308" t="s">
        <v>244</v>
      </c>
      <c r="AO581" s="308" t="s">
        <v>245</v>
      </c>
      <c r="AP581" s="308" t="s">
        <v>246</v>
      </c>
      <c r="AQ581" s="308" t="s">
        <v>247</v>
      </c>
      <c r="AR581" s="308">
        <v>594</v>
      </c>
      <c r="AS581" s="308" t="s">
        <v>258</v>
      </c>
      <c r="AT581" s="249" t="s">
        <v>1356</v>
      </c>
      <c r="AU581" s="249" t="s">
        <v>69</v>
      </c>
    </row>
    <row r="582" spans="1:47" ht="27.6" hidden="1" x14ac:dyDescent="0.3">
      <c r="A582" s="174">
        <v>5.03</v>
      </c>
      <c r="B582" s="231"/>
      <c r="C582" s="232" t="str">
        <f>VLOOKUP(BD.PD7[[#This Row],[Pos]],PPto[],3,FALSE)</f>
        <v>5.03 Neveras, Centrales y Evaporadores</v>
      </c>
      <c r="D582" s="233" t="s">
        <v>23</v>
      </c>
      <c r="E582" s="305" t="str">
        <f>IF(BD.PD7[[#This Row],[.]]="*",VLOOKUP(BD.PD7[[#This Row],[Pos]],Presupuesto!A:H,7,FALSE),"")</f>
        <v/>
      </c>
      <c r="F582" s="234" t="s">
        <v>331</v>
      </c>
      <c r="G582" s="174"/>
      <c r="H582" s="174"/>
      <c r="I582" s="174" t="s">
        <v>1295</v>
      </c>
      <c r="J582" s="174">
        <v>4</v>
      </c>
      <c r="K582" s="174" t="s">
        <v>117</v>
      </c>
      <c r="L582" s="383">
        <f>IF(BD.PD7[[#This Row],[Mon]]="DOP",1,HLOOKUP(BD.PD7[[#This Row],[Mon]],$K$1:$L$2,2,FALSE))</f>
        <v>65</v>
      </c>
      <c r="M582" s="541">
        <v>2500</v>
      </c>
      <c r="N582" s="243">
        <f>BD.PD7[[#This Row],[Cant.]]*BD.PD7[[#This Row],[ Tasa ]]*BD.PD7[[#This Row],[ Precio Und.]]</f>
        <v>650000</v>
      </c>
      <c r="O582" s="174">
        <v>0.01</v>
      </c>
      <c r="P582" s="243">
        <f>IF(BD.PD7[[#This Row],[Liquid. '[%']]]&lt;&gt;0,(BD.PD7[[#This Row],[Valor Neto '[DOP']]]*BD.PD7[[#This Row],[Liquid. '[%']]])+BD.PD7[[#This Row],[Valor Neto '[DOP']]],BD.PD7[[#This Row],[Valor Neto '[DOP']]])</f>
        <v>656500</v>
      </c>
      <c r="Q582" s="243">
        <f>BD.PD7[[#This Row],[Ppto. Orden Interna '[DOP']]]/HLOOKUP("USD",$K$1:$L$2,2,FALSE)</f>
        <v>10100</v>
      </c>
      <c r="R582" s="543" t="s">
        <v>332</v>
      </c>
      <c r="S582" s="544"/>
      <c r="T582" s="544"/>
      <c r="U582" s="544" t="s">
        <v>321</v>
      </c>
      <c r="V582" s="544">
        <v>801670</v>
      </c>
      <c r="W582" s="494" t="s">
        <v>333</v>
      </c>
      <c r="X582" s="495">
        <v>16</v>
      </c>
      <c r="Y582" s="495">
        <v>1</v>
      </c>
      <c r="Z582" s="243">
        <f>BD.PD7[[#This Row],[Av.P1 '[%']]]*BD.PD7[[#This Row],[Ppto. Orden Interna '[DOP']]]</f>
        <v>656500</v>
      </c>
      <c r="AA582" s="249"/>
      <c r="AB582" s="249"/>
      <c r="AC582" s="243">
        <f>BD.PD7[[#This Row],[Av.P2 '[%']]]*BD.PD7[[#This Row],[Ppto. Orden Interna '[DOP']]]</f>
        <v>0</v>
      </c>
      <c r="AD582" s="249"/>
      <c r="AE582" s="249"/>
      <c r="AF582" s="243">
        <f>BD.PD7[[#This Row],[Av.P3 '[%']]]*BD.PD7[[#This Row],[Ppto. Orden Interna '[DOP']]]</f>
        <v>0</v>
      </c>
      <c r="AG582" s="545"/>
      <c r="AH582" s="545"/>
      <c r="AI582" s="243">
        <f>BD.PD7[[#This Row],[Av.P2 '[%']]]*BD.PD7[[#This Row],[Ppto. Orden Interna '[DOP']]]</f>
        <v>0</v>
      </c>
      <c r="AJ582" s="545"/>
      <c r="AK582" s="545"/>
      <c r="AL582" s="542">
        <f>BD.PD7[[#This Row],[Av.P2 '[%']]]*BD.PD7[[#This Row],[Ppto. Orden Interna '[DOP']]]</f>
        <v>0</v>
      </c>
      <c r="AM582" s="584">
        <v>656500</v>
      </c>
      <c r="AN582" s="308" t="s">
        <v>244</v>
      </c>
      <c r="AO582" s="308" t="s">
        <v>245</v>
      </c>
      <c r="AP582" s="308" t="s">
        <v>246</v>
      </c>
      <c r="AQ582" s="308" t="s">
        <v>247</v>
      </c>
      <c r="AR582" s="308">
        <v>594</v>
      </c>
      <c r="AS582" s="308" t="s">
        <v>248</v>
      </c>
      <c r="AT582" s="249" t="s">
        <v>1356</v>
      </c>
      <c r="AU582" s="249" t="s">
        <v>69</v>
      </c>
    </row>
    <row r="583" spans="1:47" ht="27.6" hidden="1" x14ac:dyDescent="0.3">
      <c r="A583" s="174">
        <v>5.03</v>
      </c>
      <c r="B583" s="231"/>
      <c r="C583" s="232" t="str">
        <f>VLOOKUP(BD.PD7[[#This Row],[Pos]],PPto[],3,FALSE)</f>
        <v>5.03 Neveras, Centrales y Evaporadores</v>
      </c>
      <c r="D583" s="233" t="s">
        <v>23</v>
      </c>
      <c r="E583" s="305" t="str">
        <f>IF(BD.PD7[[#This Row],[.]]="*",VLOOKUP(BD.PD7[[#This Row],[Pos]],Presupuesto!A:H,7,FALSE),"")</f>
        <v/>
      </c>
      <c r="F583" s="234" t="s">
        <v>334</v>
      </c>
      <c r="G583" s="174"/>
      <c r="H583" s="174"/>
      <c r="I583" s="174" t="s">
        <v>1295</v>
      </c>
      <c r="J583" s="174">
        <v>1</v>
      </c>
      <c r="K583" s="174" t="s">
        <v>117</v>
      </c>
      <c r="L583" s="383">
        <f>IF(BD.PD7[[#This Row],[Mon]]="DOP",1,HLOOKUP(BD.PD7[[#This Row],[Mon]],$K$1:$L$2,2,FALSE))</f>
        <v>65</v>
      </c>
      <c r="M583" s="541">
        <v>1600</v>
      </c>
      <c r="N583" s="243">
        <f>BD.PD7[[#This Row],[Cant.]]*BD.PD7[[#This Row],[ Tasa ]]*BD.PD7[[#This Row],[ Precio Und.]]</f>
        <v>104000</v>
      </c>
      <c r="O583" s="174">
        <v>0.01</v>
      </c>
      <c r="P583" s="243">
        <f>IF(BD.PD7[[#This Row],[Liquid. '[%']]]&lt;&gt;0,(BD.PD7[[#This Row],[Valor Neto '[DOP']]]*BD.PD7[[#This Row],[Liquid. '[%']]])+BD.PD7[[#This Row],[Valor Neto '[DOP']]],BD.PD7[[#This Row],[Valor Neto '[DOP']]])</f>
        <v>105040</v>
      </c>
      <c r="Q583" s="243">
        <f>BD.PD7[[#This Row],[Ppto. Orden Interna '[DOP']]]/HLOOKUP("USD",$K$1:$L$2,2,FALSE)</f>
        <v>1616</v>
      </c>
      <c r="R583" s="543" t="s">
        <v>332</v>
      </c>
      <c r="S583" s="544"/>
      <c r="T583" s="544"/>
      <c r="U583" s="544" t="s">
        <v>321</v>
      </c>
      <c r="V583" s="544">
        <v>801670</v>
      </c>
      <c r="W583" s="494" t="s">
        <v>333</v>
      </c>
      <c r="X583" s="495">
        <v>16</v>
      </c>
      <c r="Y583" s="495">
        <v>1</v>
      </c>
      <c r="Z583" s="243">
        <f>BD.PD7[[#This Row],[Av.P1 '[%']]]*BD.PD7[[#This Row],[Ppto. Orden Interna '[DOP']]]</f>
        <v>105040</v>
      </c>
      <c r="AA583" s="249"/>
      <c r="AB583" s="249"/>
      <c r="AC583" s="243">
        <f>BD.PD7[[#This Row],[Av.P2 '[%']]]*BD.PD7[[#This Row],[Ppto. Orden Interna '[DOP']]]</f>
        <v>0</v>
      </c>
      <c r="AD583" s="249"/>
      <c r="AE583" s="249"/>
      <c r="AF583" s="243">
        <f>BD.PD7[[#This Row],[Av.P3 '[%']]]*BD.PD7[[#This Row],[Ppto. Orden Interna '[DOP']]]</f>
        <v>0</v>
      </c>
      <c r="AG583" s="545"/>
      <c r="AH583" s="545"/>
      <c r="AI583" s="243">
        <f>BD.PD7[[#This Row],[Av.P2 '[%']]]*BD.PD7[[#This Row],[Ppto. Orden Interna '[DOP']]]</f>
        <v>0</v>
      </c>
      <c r="AJ583" s="545"/>
      <c r="AK583" s="545"/>
      <c r="AL583" s="542">
        <f>BD.PD7[[#This Row],[Av.P2 '[%']]]*BD.PD7[[#This Row],[Ppto. Orden Interna '[DOP']]]</f>
        <v>0</v>
      </c>
      <c r="AM583" s="584">
        <v>105040</v>
      </c>
      <c r="AN583" s="308" t="s">
        <v>244</v>
      </c>
      <c r="AO583" s="308" t="s">
        <v>245</v>
      </c>
      <c r="AP583" s="308" t="s">
        <v>246</v>
      </c>
      <c r="AQ583" s="308" t="s">
        <v>247</v>
      </c>
      <c r="AR583" s="308">
        <v>594</v>
      </c>
      <c r="AS583" s="308" t="s">
        <v>248</v>
      </c>
      <c r="AT583" s="249" t="s">
        <v>1356</v>
      </c>
      <c r="AU583" s="249" t="s">
        <v>69</v>
      </c>
    </row>
    <row r="584" spans="1:47" ht="27.6" hidden="1" x14ac:dyDescent="0.3">
      <c r="A584" s="174">
        <v>5.03</v>
      </c>
      <c r="B584" s="231"/>
      <c r="C584" s="232" t="str">
        <f>VLOOKUP(BD.PD7[[#This Row],[Pos]],PPto[],3,FALSE)</f>
        <v>5.03 Neveras, Centrales y Evaporadores</v>
      </c>
      <c r="D584" s="233" t="s">
        <v>23</v>
      </c>
      <c r="E584" s="305" t="str">
        <f>IF(BD.PD7[[#This Row],[.]]="*",VLOOKUP(BD.PD7[[#This Row],[Pos]],Presupuesto!A:H,7,FALSE),"")</f>
        <v/>
      </c>
      <c r="F584" s="234" t="s">
        <v>335</v>
      </c>
      <c r="G584" s="174"/>
      <c r="H584" s="174"/>
      <c r="I584" s="174" t="s">
        <v>1295</v>
      </c>
      <c r="J584" s="174">
        <v>1</v>
      </c>
      <c r="K584" s="174" t="s">
        <v>117</v>
      </c>
      <c r="L584" s="383">
        <f>IF(BD.PD7[[#This Row],[Mon]]="DOP",1,HLOOKUP(BD.PD7[[#This Row],[Mon]],$K$1:$L$2,2,FALSE))</f>
        <v>65</v>
      </c>
      <c r="M584" s="541">
        <v>2250</v>
      </c>
      <c r="N584" s="243">
        <f>BD.PD7[[#This Row],[Cant.]]*BD.PD7[[#This Row],[ Tasa ]]*BD.PD7[[#This Row],[ Precio Und.]]</f>
        <v>146250</v>
      </c>
      <c r="O584" s="174">
        <v>0.01</v>
      </c>
      <c r="P584" s="243">
        <f>IF(BD.PD7[[#This Row],[Liquid. '[%']]]&lt;&gt;0,(BD.PD7[[#This Row],[Valor Neto '[DOP']]]*BD.PD7[[#This Row],[Liquid. '[%']]])+BD.PD7[[#This Row],[Valor Neto '[DOP']]],BD.PD7[[#This Row],[Valor Neto '[DOP']]])</f>
        <v>147712.5</v>
      </c>
      <c r="Q584" s="243">
        <f>BD.PD7[[#This Row],[Ppto. Orden Interna '[DOP']]]/HLOOKUP("USD",$K$1:$L$2,2,FALSE)</f>
        <v>2272.5</v>
      </c>
      <c r="R584" s="543" t="s">
        <v>332</v>
      </c>
      <c r="S584" s="544"/>
      <c r="T584" s="544"/>
      <c r="U584" s="544" t="s">
        <v>321</v>
      </c>
      <c r="V584" s="544">
        <v>801670</v>
      </c>
      <c r="W584" s="494" t="s">
        <v>333</v>
      </c>
      <c r="X584" s="495">
        <v>16</v>
      </c>
      <c r="Y584" s="495">
        <v>1</v>
      </c>
      <c r="Z584" s="243">
        <f>BD.PD7[[#This Row],[Av.P1 '[%']]]*BD.PD7[[#This Row],[Ppto. Orden Interna '[DOP']]]</f>
        <v>147712.5</v>
      </c>
      <c r="AA584" s="249"/>
      <c r="AB584" s="249"/>
      <c r="AC584" s="243">
        <f>BD.PD7[[#This Row],[Av.P2 '[%']]]*BD.PD7[[#This Row],[Ppto. Orden Interna '[DOP']]]</f>
        <v>0</v>
      </c>
      <c r="AD584" s="249"/>
      <c r="AE584" s="249"/>
      <c r="AF584" s="243">
        <f>BD.PD7[[#This Row],[Av.P3 '[%']]]*BD.PD7[[#This Row],[Ppto. Orden Interna '[DOP']]]</f>
        <v>0</v>
      </c>
      <c r="AG584" s="545"/>
      <c r="AH584" s="545"/>
      <c r="AI584" s="243">
        <f>BD.PD7[[#This Row],[Av.P2 '[%']]]*BD.PD7[[#This Row],[Ppto. Orden Interna '[DOP']]]</f>
        <v>0</v>
      </c>
      <c r="AJ584" s="545"/>
      <c r="AK584" s="545"/>
      <c r="AL584" s="542">
        <f>BD.PD7[[#This Row],[Av.P2 '[%']]]*BD.PD7[[#This Row],[Ppto. Orden Interna '[DOP']]]</f>
        <v>0</v>
      </c>
      <c r="AM584" s="584">
        <v>147712.5</v>
      </c>
      <c r="AN584" s="308" t="s">
        <v>244</v>
      </c>
      <c r="AO584" s="308" t="s">
        <v>245</v>
      </c>
      <c r="AP584" s="308" t="s">
        <v>246</v>
      </c>
      <c r="AQ584" s="308" t="s">
        <v>247</v>
      </c>
      <c r="AR584" s="308">
        <v>594</v>
      </c>
      <c r="AS584" s="308" t="s">
        <v>248</v>
      </c>
      <c r="AT584" s="249" t="s">
        <v>1356</v>
      </c>
      <c r="AU584" s="249" t="s">
        <v>69</v>
      </c>
    </row>
    <row r="585" spans="1:47" hidden="1" x14ac:dyDescent="0.3">
      <c r="A585" s="174">
        <v>5.03</v>
      </c>
      <c r="B585" s="231"/>
      <c r="C585" s="232" t="str">
        <f>VLOOKUP(BD.PD7[[#This Row],[Pos]],PPto[],3,FALSE)</f>
        <v>5.03 Neveras, Centrales y Evaporadores</v>
      </c>
      <c r="D585" s="233" t="s">
        <v>23</v>
      </c>
      <c r="E585" s="305" t="str">
        <f>IF(BD.PD7[[#This Row],[.]]="*",VLOOKUP(BD.PD7[[#This Row],[Pos]],Presupuesto!A:H,7,FALSE),"")</f>
        <v/>
      </c>
      <c r="F585" s="234" t="s">
        <v>336</v>
      </c>
      <c r="G585" s="174"/>
      <c r="H585" s="174"/>
      <c r="I585" s="174" t="s">
        <v>1295</v>
      </c>
      <c r="J585" s="174">
        <v>1</v>
      </c>
      <c r="K585" s="174" t="s">
        <v>117</v>
      </c>
      <c r="L585" s="383">
        <f>IF(BD.PD7[[#This Row],[Mon]]="DOP",1,HLOOKUP(BD.PD7[[#This Row],[Mon]],$K$1:$L$2,2,FALSE))</f>
        <v>65</v>
      </c>
      <c r="M585" s="541">
        <v>650</v>
      </c>
      <c r="N585" s="243">
        <f>BD.PD7[[#This Row],[Cant.]]*BD.PD7[[#This Row],[ Tasa ]]*BD.PD7[[#This Row],[ Precio Und.]]</f>
        <v>42250</v>
      </c>
      <c r="O585" s="174">
        <v>0.01</v>
      </c>
      <c r="P585" s="243">
        <f>IF(BD.PD7[[#This Row],[Liquid. '[%']]]&lt;&gt;0,(BD.PD7[[#This Row],[Valor Neto '[DOP']]]*BD.PD7[[#This Row],[Liquid. '[%']]])+BD.PD7[[#This Row],[Valor Neto '[DOP']]],BD.PD7[[#This Row],[Valor Neto '[DOP']]])</f>
        <v>42672.5</v>
      </c>
      <c r="Q585" s="243">
        <f>BD.PD7[[#This Row],[Ppto. Orden Interna '[DOP']]]/HLOOKUP("USD",$K$1:$L$2,2,FALSE)</f>
        <v>656.5</v>
      </c>
      <c r="R585" s="543" t="s">
        <v>337</v>
      </c>
      <c r="S585" s="544"/>
      <c r="T585" s="544"/>
      <c r="U585" s="544" t="s">
        <v>321</v>
      </c>
      <c r="V585" s="544">
        <v>801670</v>
      </c>
      <c r="W585" s="494" t="s">
        <v>337</v>
      </c>
      <c r="X585" s="495">
        <v>14</v>
      </c>
      <c r="Y585" s="495">
        <v>0.7</v>
      </c>
      <c r="Z585" s="243">
        <f>BD.PD7[[#This Row],[Av.P1 '[%']]]*BD.PD7[[#This Row],[Ppto. Orden Interna '[DOP']]]</f>
        <v>29870.749999999996</v>
      </c>
      <c r="AA585" s="249">
        <v>16</v>
      </c>
      <c r="AB585" s="249">
        <v>0.3</v>
      </c>
      <c r="AC585" s="243">
        <f>BD.PD7[[#This Row],[Av.P2 '[%']]]*BD.PD7[[#This Row],[Ppto. Orden Interna '[DOP']]]</f>
        <v>12801.75</v>
      </c>
      <c r="AD585" s="249"/>
      <c r="AE585" s="249"/>
      <c r="AF585" s="243">
        <f>BD.PD7[[#This Row],[Av.P3 '[%']]]*BD.PD7[[#This Row],[Ppto. Orden Interna '[DOP']]]</f>
        <v>0</v>
      </c>
      <c r="AG585" s="545"/>
      <c r="AH585" s="545"/>
      <c r="AI585" s="243">
        <f>BD.PD7[[#This Row],[Av.P2 '[%']]]*BD.PD7[[#This Row],[Ppto. Orden Interna '[DOP']]]</f>
        <v>12801.75</v>
      </c>
      <c r="AJ585" s="545"/>
      <c r="AK585" s="545"/>
      <c r="AL585" s="542">
        <f>BD.PD7[[#This Row],[Av.P2 '[%']]]*BD.PD7[[#This Row],[Ppto. Orden Interna '[DOP']]]</f>
        <v>12801.75</v>
      </c>
      <c r="AM585" s="584">
        <v>42672.5</v>
      </c>
      <c r="AN585" s="308" t="s">
        <v>244</v>
      </c>
      <c r="AO585" s="308" t="s">
        <v>245</v>
      </c>
      <c r="AP585" s="308" t="s">
        <v>246</v>
      </c>
      <c r="AQ585" s="308" t="s">
        <v>247</v>
      </c>
      <c r="AR585" s="308">
        <v>594</v>
      </c>
      <c r="AS585" s="308" t="s">
        <v>248</v>
      </c>
      <c r="AT585" s="249" t="s">
        <v>1356</v>
      </c>
      <c r="AU585" s="249" t="s">
        <v>69</v>
      </c>
    </row>
    <row r="586" spans="1:47" hidden="1" x14ac:dyDescent="0.3">
      <c r="A586" s="174">
        <v>5.03</v>
      </c>
      <c r="B586" s="231"/>
      <c r="C586" s="232" t="str">
        <f>VLOOKUP(BD.PD7[[#This Row],[Pos]],PPto[],3,FALSE)</f>
        <v>5.03 Neveras, Centrales y Evaporadores</v>
      </c>
      <c r="D586" s="233" t="s">
        <v>23</v>
      </c>
      <c r="E586" s="305" t="str">
        <f>IF(BD.PD7[[#This Row],[.]]="*",VLOOKUP(BD.PD7[[#This Row],[Pos]],Presupuesto!A:H,7,FALSE),"")</f>
        <v/>
      </c>
      <c r="F586" s="234" t="s">
        <v>338</v>
      </c>
      <c r="G586" s="174">
        <v>4600073206</v>
      </c>
      <c r="H586" s="174"/>
      <c r="I586" s="174" t="s">
        <v>273</v>
      </c>
      <c r="J586" s="174">
        <v>1</v>
      </c>
      <c r="K586" s="174" t="s">
        <v>189</v>
      </c>
      <c r="L586" s="383">
        <f>IF(BD.PD7[[#This Row],[Mon]]="DOP",1,HLOOKUP(BD.PD7[[#This Row],[Mon]],$K$1:$L$2,2,FALSE))</f>
        <v>77</v>
      </c>
      <c r="M586" s="541">
        <v>4389.42</v>
      </c>
      <c r="N586" s="243">
        <f>BD.PD7[[#This Row],[Cant.]]*BD.PD7[[#This Row],[ Tasa ]]*BD.PD7[[#This Row],[ Precio Und.]]</f>
        <v>337985.34</v>
      </c>
      <c r="O586" s="174">
        <v>0.25</v>
      </c>
      <c r="P586" s="243">
        <f>IF(BD.PD7[[#This Row],[Liquid. '[%']]]&lt;&gt;0,(BD.PD7[[#This Row],[Valor Neto '[DOP']]]*BD.PD7[[#This Row],[Liquid. '[%']]])+BD.PD7[[#This Row],[Valor Neto '[DOP']]],BD.PD7[[#This Row],[Valor Neto '[DOP']]])</f>
        <v>422481.67500000005</v>
      </c>
      <c r="Q586" s="243">
        <f>BD.PD7[[#This Row],[Ppto. Orden Interna '[DOP']]]/HLOOKUP("USD",$K$1:$L$2,2,FALSE)</f>
        <v>6499.7180769230772</v>
      </c>
      <c r="R586" s="543" t="s">
        <v>1302</v>
      </c>
      <c r="S586" s="544"/>
      <c r="T586" s="544"/>
      <c r="U586" s="544" t="s">
        <v>321</v>
      </c>
      <c r="V586" s="544">
        <v>801670</v>
      </c>
      <c r="W586" s="494" t="s">
        <v>339</v>
      </c>
      <c r="X586" s="495">
        <v>4</v>
      </c>
      <c r="Y586" s="495">
        <v>0.6</v>
      </c>
      <c r="Z586" s="243">
        <f>BD.PD7[[#This Row],[Av.P1 '[%']]]*BD.PD7[[#This Row],[Ppto. Orden Interna '[DOP']]]</f>
        <v>253489.005</v>
      </c>
      <c r="AA586" s="249">
        <v>8</v>
      </c>
      <c r="AB586" s="249">
        <v>0.4</v>
      </c>
      <c r="AC586" s="243">
        <f>BD.PD7[[#This Row],[Av.P2 '[%']]]*BD.PD7[[#This Row],[Ppto. Orden Interna '[DOP']]]</f>
        <v>168992.67000000004</v>
      </c>
      <c r="AD586" s="249"/>
      <c r="AE586" s="249"/>
      <c r="AF586" s="243">
        <f>BD.PD7[[#This Row],[Av.P3 '[%']]]*BD.PD7[[#This Row],[Ppto. Orden Interna '[DOP']]]</f>
        <v>0</v>
      </c>
      <c r="AG586" s="545"/>
      <c r="AH586" s="545"/>
      <c r="AI586" s="243">
        <f>BD.PD7[[#This Row],[Av.P2 '[%']]]*BD.PD7[[#This Row],[Ppto. Orden Interna '[DOP']]]</f>
        <v>168992.67000000004</v>
      </c>
      <c r="AJ586" s="545"/>
      <c r="AK586" s="545"/>
      <c r="AL586" s="542">
        <f>BD.PD7[[#This Row],[Av.P2 '[%']]]*BD.PD7[[#This Row],[Ppto. Orden Interna '[DOP']]]</f>
        <v>168992.67000000004</v>
      </c>
      <c r="AM586" s="584" t="e">
        <v>#N/A</v>
      </c>
      <c r="AN586" s="308" t="s">
        <v>244</v>
      </c>
      <c r="AO586" s="308" t="s">
        <v>245</v>
      </c>
      <c r="AP586" s="308" t="s">
        <v>246</v>
      </c>
      <c r="AQ586" s="308" t="s">
        <v>247</v>
      </c>
      <c r="AR586" s="308">
        <v>594</v>
      </c>
      <c r="AS586" s="308" t="s">
        <v>258</v>
      </c>
      <c r="AT586" s="249" t="s">
        <v>1356</v>
      </c>
      <c r="AU586" s="249" t="s">
        <v>69</v>
      </c>
    </row>
    <row r="587" spans="1:47" hidden="1" x14ac:dyDescent="0.3">
      <c r="A587" s="174">
        <v>5.03</v>
      </c>
      <c r="B587" s="231"/>
      <c r="C587" s="232" t="str">
        <f>VLOOKUP(BD.PD7[[#This Row],[Pos]],PPto[],3,FALSE)</f>
        <v>5.03 Neveras, Centrales y Evaporadores</v>
      </c>
      <c r="D587" s="233" t="s">
        <v>23</v>
      </c>
      <c r="E587" s="305" t="str">
        <f>IF(BD.PD7[[#This Row],[.]]="*",VLOOKUP(BD.PD7[[#This Row],[Pos]],Presupuesto!A:H,7,FALSE),"")</f>
        <v/>
      </c>
      <c r="F587" s="234" t="s">
        <v>340</v>
      </c>
      <c r="G587" s="174">
        <v>4600073206</v>
      </c>
      <c r="H587" s="174"/>
      <c r="I587" s="174" t="s">
        <v>273</v>
      </c>
      <c r="J587" s="174">
        <v>1</v>
      </c>
      <c r="K587" s="174" t="s">
        <v>189</v>
      </c>
      <c r="L587" s="383">
        <f>IF(BD.PD7[[#This Row],[Mon]]="DOP",1,HLOOKUP(BD.PD7[[#This Row],[Mon]],$K$1:$L$2,2,FALSE))</f>
        <v>77</v>
      </c>
      <c r="M587" s="541">
        <v>632.57000000000005</v>
      </c>
      <c r="N587" s="243">
        <f>BD.PD7[[#This Row],[Cant.]]*BD.PD7[[#This Row],[ Tasa ]]*BD.PD7[[#This Row],[ Precio Und.]]</f>
        <v>48707.890000000007</v>
      </c>
      <c r="O587" s="174">
        <v>0.25</v>
      </c>
      <c r="P587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87" s="243">
        <f>BD.PD7[[#This Row],[Ppto. Orden Interna '[DOP']]]/HLOOKUP("USD",$K$1:$L$2,2,FALSE)</f>
        <v>936.69019230769243</v>
      </c>
      <c r="R587" s="543" t="s">
        <v>1302</v>
      </c>
      <c r="S587" s="544"/>
      <c r="T587" s="544"/>
      <c r="U587" s="544" t="s">
        <v>321</v>
      </c>
      <c r="V587" s="544">
        <v>801670</v>
      </c>
      <c r="W587" s="494" t="s">
        <v>339</v>
      </c>
      <c r="X587" s="495">
        <v>4</v>
      </c>
      <c r="Y587" s="495">
        <v>0.6</v>
      </c>
      <c r="Z587" s="243">
        <f>BD.PD7[[#This Row],[Av.P1 '[%']]]*BD.PD7[[#This Row],[Ppto. Orden Interna '[DOP']]]</f>
        <v>36530.917500000003</v>
      </c>
      <c r="AA587" s="249">
        <v>8</v>
      </c>
      <c r="AB587" s="249">
        <v>0.4</v>
      </c>
      <c r="AC587" s="243">
        <f>BD.PD7[[#This Row],[Av.P2 '[%']]]*BD.PD7[[#This Row],[Ppto. Orden Interna '[DOP']]]</f>
        <v>24353.945000000007</v>
      </c>
      <c r="AD587" s="249"/>
      <c r="AE587" s="249"/>
      <c r="AF587" s="243">
        <f>BD.PD7[[#This Row],[Av.P3 '[%']]]*BD.PD7[[#This Row],[Ppto. Orden Interna '[DOP']]]</f>
        <v>0</v>
      </c>
      <c r="AG587" s="545"/>
      <c r="AH587" s="545"/>
      <c r="AI587" s="243">
        <f>BD.PD7[[#This Row],[Av.P2 '[%']]]*BD.PD7[[#This Row],[Ppto. Orden Interna '[DOP']]]</f>
        <v>24353.945000000007</v>
      </c>
      <c r="AJ587" s="545"/>
      <c r="AK587" s="545"/>
      <c r="AL587" s="542">
        <f>BD.PD7[[#This Row],[Av.P2 '[%']]]*BD.PD7[[#This Row],[Ppto. Orden Interna '[DOP']]]</f>
        <v>24353.945000000007</v>
      </c>
      <c r="AM587" s="584" t="e">
        <v>#N/A</v>
      </c>
      <c r="AN587" s="308" t="s">
        <v>244</v>
      </c>
      <c r="AO587" s="308" t="s">
        <v>245</v>
      </c>
      <c r="AP587" s="308" t="s">
        <v>246</v>
      </c>
      <c r="AQ587" s="308" t="s">
        <v>247</v>
      </c>
      <c r="AR587" s="308">
        <v>594</v>
      </c>
      <c r="AS587" s="308" t="s">
        <v>258</v>
      </c>
      <c r="AT587" s="249" t="s">
        <v>1356</v>
      </c>
      <c r="AU587" s="249" t="s">
        <v>69</v>
      </c>
    </row>
    <row r="588" spans="1:47" hidden="1" x14ac:dyDescent="0.3">
      <c r="A588" s="174">
        <v>5.03</v>
      </c>
      <c r="B588" s="231"/>
      <c r="C588" s="232" t="str">
        <f>VLOOKUP(BD.PD7[[#This Row],[Pos]],PPto[],3,FALSE)</f>
        <v>5.03 Neveras, Centrales y Evaporadores</v>
      </c>
      <c r="D588" s="233" t="s">
        <v>23</v>
      </c>
      <c r="E588" s="305" t="str">
        <f>IF(BD.PD7[[#This Row],[.]]="*",VLOOKUP(BD.PD7[[#This Row],[Pos]],Presupuesto!A:H,7,FALSE),"")</f>
        <v/>
      </c>
      <c r="F588" s="234" t="s">
        <v>338</v>
      </c>
      <c r="G588" s="174">
        <v>4600073206</v>
      </c>
      <c r="H588" s="174"/>
      <c r="I588" s="174" t="s">
        <v>273</v>
      </c>
      <c r="J588" s="174">
        <v>3</v>
      </c>
      <c r="K588" s="174" t="s">
        <v>189</v>
      </c>
      <c r="L588" s="383">
        <f>IF(BD.PD7[[#This Row],[Mon]]="DOP",1,HLOOKUP(BD.PD7[[#This Row],[Mon]],$K$1:$L$2,2,FALSE))</f>
        <v>77</v>
      </c>
      <c r="M588" s="541">
        <v>4389.42</v>
      </c>
      <c r="N588" s="243">
        <f>BD.PD7[[#This Row],[Cant.]]*BD.PD7[[#This Row],[ Tasa ]]*BD.PD7[[#This Row],[ Precio Und.]]</f>
        <v>1013956.02</v>
      </c>
      <c r="O588" s="174">
        <v>0.25</v>
      </c>
      <c r="P588" s="243">
        <f>IF(BD.PD7[[#This Row],[Liquid. '[%']]]&lt;&gt;0,(BD.PD7[[#This Row],[Valor Neto '[DOP']]]*BD.PD7[[#This Row],[Liquid. '[%']]])+BD.PD7[[#This Row],[Valor Neto '[DOP']]],BD.PD7[[#This Row],[Valor Neto '[DOP']]])</f>
        <v>1267445.0249999999</v>
      </c>
      <c r="Q588" s="243">
        <f>BD.PD7[[#This Row],[Ppto. Orden Interna '[DOP']]]/HLOOKUP("USD",$K$1:$L$2,2,FALSE)</f>
        <v>19499.154230769229</v>
      </c>
      <c r="R588" s="543" t="s">
        <v>1302</v>
      </c>
      <c r="S588" s="544"/>
      <c r="T588" s="544"/>
      <c r="U588" s="544" t="s">
        <v>321</v>
      </c>
      <c r="V588" s="544">
        <v>801670</v>
      </c>
      <c r="W588" s="494" t="s">
        <v>339</v>
      </c>
      <c r="X588" s="495">
        <v>4</v>
      </c>
      <c r="Y588" s="495">
        <v>0.6</v>
      </c>
      <c r="Z588" s="243">
        <f>BD.PD7[[#This Row],[Av.P1 '[%']]]*BD.PD7[[#This Row],[Ppto. Orden Interna '[DOP']]]</f>
        <v>760467.0149999999</v>
      </c>
      <c r="AA588" s="249">
        <v>8</v>
      </c>
      <c r="AB588" s="249">
        <v>0.4</v>
      </c>
      <c r="AC588" s="243">
        <f>BD.PD7[[#This Row],[Av.P2 '[%']]]*BD.PD7[[#This Row],[Ppto. Orden Interna '[DOP']]]</f>
        <v>506978.01</v>
      </c>
      <c r="AD588" s="249"/>
      <c r="AE588" s="249"/>
      <c r="AF588" s="243">
        <f>BD.PD7[[#This Row],[Av.P3 '[%']]]*BD.PD7[[#This Row],[Ppto. Orden Interna '[DOP']]]</f>
        <v>0</v>
      </c>
      <c r="AG588" s="545"/>
      <c r="AH588" s="545"/>
      <c r="AI588" s="243">
        <f>BD.PD7[[#This Row],[Av.P2 '[%']]]*BD.PD7[[#This Row],[Ppto. Orden Interna '[DOP']]]</f>
        <v>506978.01</v>
      </c>
      <c r="AJ588" s="545"/>
      <c r="AK588" s="545"/>
      <c r="AL588" s="542">
        <f>BD.PD7[[#This Row],[Av.P2 '[%']]]*BD.PD7[[#This Row],[Ppto. Orden Interna '[DOP']]]</f>
        <v>506978.01</v>
      </c>
      <c r="AM588" s="584" t="e">
        <v>#N/A</v>
      </c>
      <c r="AN588" s="308" t="s">
        <v>244</v>
      </c>
      <c r="AO588" s="308" t="s">
        <v>245</v>
      </c>
      <c r="AP588" s="308" t="s">
        <v>246</v>
      </c>
      <c r="AQ588" s="308" t="s">
        <v>247</v>
      </c>
      <c r="AR588" s="308">
        <v>594</v>
      </c>
      <c r="AS588" s="308" t="s">
        <v>258</v>
      </c>
      <c r="AT588" s="249" t="s">
        <v>1356</v>
      </c>
      <c r="AU588" s="249" t="s">
        <v>69</v>
      </c>
    </row>
    <row r="589" spans="1:47" hidden="1" x14ac:dyDescent="0.3">
      <c r="A589" s="174">
        <v>5.03</v>
      </c>
      <c r="B589" s="231"/>
      <c r="C589" s="232" t="str">
        <f>VLOOKUP(BD.PD7[[#This Row],[Pos]],PPto[],3,FALSE)</f>
        <v>5.03 Neveras, Centrales y Evaporadores</v>
      </c>
      <c r="D589" s="233" t="s">
        <v>23</v>
      </c>
      <c r="E589" s="305" t="str">
        <f>IF(BD.PD7[[#This Row],[.]]="*",VLOOKUP(BD.PD7[[#This Row],[Pos]],Presupuesto!A:H,7,FALSE),"")</f>
        <v/>
      </c>
      <c r="F589" s="234" t="s">
        <v>341</v>
      </c>
      <c r="G589" s="174">
        <v>4600073206</v>
      </c>
      <c r="H589" s="174"/>
      <c r="I589" s="174" t="s">
        <v>273</v>
      </c>
      <c r="J589" s="174">
        <v>1</v>
      </c>
      <c r="K589" s="174" t="s">
        <v>189</v>
      </c>
      <c r="L589" s="383">
        <f>IF(BD.PD7[[#This Row],[Mon]]="DOP",1,HLOOKUP(BD.PD7[[#This Row],[Mon]],$K$1:$L$2,2,FALSE))</f>
        <v>77</v>
      </c>
      <c r="M589" s="541">
        <v>632.57000000000005</v>
      </c>
      <c r="N589" s="243">
        <f>BD.PD7[[#This Row],[Cant.]]*BD.PD7[[#This Row],[ Tasa ]]*BD.PD7[[#This Row],[ Precio Und.]]</f>
        <v>48707.890000000007</v>
      </c>
      <c r="O589" s="174">
        <v>0.25</v>
      </c>
      <c r="P589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89" s="243">
        <f>BD.PD7[[#This Row],[Ppto. Orden Interna '[DOP']]]/HLOOKUP("USD",$K$1:$L$2,2,FALSE)</f>
        <v>936.69019230769243</v>
      </c>
      <c r="R589" s="543" t="s">
        <v>1302</v>
      </c>
      <c r="S589" s="544"/>
      <c r="T589" s="544"/>
      <c r="U589" s="544" t="s">
        <v>321</v>
      </c>
      <c r="V589" s="544">
        <v>801670</v>
      </c>
      <c r="W589" s="494" t="s">
        <v>339</v>
      </c>
      <c r="X589" s="495">
        <v>4</v>
      </c>
      <c r="Y589" s="495">
        <v>0.6</v>
      </c>
      <c r="Z589" s="243">
        <f>BD.PD7[[#This Row],[Av.P1 '[%']]]*BD.PD7[[#This Row],[Ppto. Orden Interna '[DOP']]]</f>
        <v>36530.917500000003</v>
      </c>
      <c r="AA589" s="249">
        <v>8</v>
      </c>
      <c r="AB589" s="249">
        <v>0.4</v>
      </c>
      <c r="AC589" s="243">
        <f>BD.PD7[[#This Row],[Av.P2 '[%']]]*BD.PD7[[#This Row],[Ppto. Orden Interna '[DOP']]]</f>
        <v>24353.945000000007</v>
      </c>
      <c r="AD589" s="249"/>
      <c r="AE589" s="249"/>
      <c r="AF589" s="243">
        <f>BD.PD7[[#This Row],[Av.P3 '[%']]]*BD.PD7[[#This Row],[Ppto. Orden Interna '[DOP']]]</f>
        <v>0</v>
      </c>
      <c r="AG589" s="545"/>
      <c r="AH589" s="545"/>
      <c r="AI589" s="243">
        <f>BD.PD7[[#This Row],[Av.P2 '[%']]]*BD.PD7[[#This Row],[Ppto. Orden Interna '[DOP']]]</f>
        <v>24353.945000000007</v>
      </c>
      <c r="AJ589" s="545"/>
      <c r="AK589" s="545"/>
      <c r="AL589" s="542">
        <f>BD.PD7[[#This Row],[Av.P2 '[%']]]*BD.PD7[[#This Row],[Ppto. Orden Interna '[DOP']]]</f>
        <v>24353.945000000007</v>
      </c>
      <c r="AM589" s="584" t="e">
        <v>#N/A</v>
      </c>
      <c r="AN589" s="308" t="s">
        <v>244</v>
      </c>
      <c r="AO589" s="308" t="s">
        <v>245</v>
      </c>
      <c r="AP589" s="308" t="s">
        <v>246</v>
      </c>
      <c r="AQ589" s="308" t="s">
        <v>247</v>
      </c>
      <c r="AR589" s="308">
        <v>594</v>
      </c>
      <c r="AS589" s="308" t="s">
        <v>258</v>
      </c>
      <c r="AT589" s="249" t="s">
        <v>1356</v>
      </c>
      <c r="AU589" s="249" t="s">
        <v>69</v>
      </c>
    </row>
    <row r="590" spans="1:47" hidden="1" x14ac:dyDescent="0.3">
      <c r="A590" s="174">
        <v>5.03</v>
      </c>
      <c r="B590" s="231"/>
      <c r="C590" s="232" t="str">
        <f>VLOOKUP(BD.PD7[[#This Row],[Pos]],PPto[],3,FALSE)</f>
        <v>5.03 Neveras, Centrales y Evaporadores</v>
      </c>
      <c r="D590" s="233" t="s">
        <v>23</v>
      </c>
      <c r="E590" s="305" t="str">
        <f>IF(BD.PD7[[#This Row],[.]]="*",VLOOKUP(BD.PD7[[#This Row],[Pos]],Presupuesto!A:H,7,FALSE),"")</f>
        <v/>
      </c>
      <c r="F590" s="234" t="s">
        <v>342</v>
      </c>
      <c r="G590" s="174">
        <v>4600073206</v>
      </c>
      <c r="H590" s="174"/>
      <c r="I590" s="174" t="s">
        <v>273</v>
      </c>
      <c r="J590" s="174">
        <v>1</v>
      </c>
      <c r="K590" s="174" t="s">
        <v>189</v>
      </c>
      <c r="L590" s="383">
        <f>IF(BD.PD7[[#This Row],[Mon]]="DOP",1,HLOOKUP(BD.PD7[[#This Row],[Mon]],$K$1:$L$2,2,FALSE))</f>
        <v>77</v>
      </c>
      <c r="M590" s="541">
        <v>7366.02</v>
      </c>
      <c r="N590" s="243">
        <f>BD.PD7[[#This Row],[Cant.]]*BD.PD7[[#This Row],[ Tasa ]]*BD.PD7[[#This Row],[ Precio Und.]]</f>
        <v>567183.54</v>
      </c>
      <c r="O590" s="174">
        <v>0.25</v>
      </c>
      <c r="P590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0" s="243">
        <f>BD.PD7[[#This Row],[Ppto. Orden Interna '[DOP']]]/HLOOKUP("USD",$K$1:$L$2,2,FALSE)</f>
        <v>10907.37576923077</v>
      </c>
      <c r="R590" s="543" t="s">
        <v>1302</v>
      </c>
      <c r="S590" s="544"/>
      <c r="T590" s="544"/>
      <c r="U590" s="544" t="s">
        <v>321</v>
      </c>
      <c r="V590" s="544">
        <v>801670</v>
      </c>
      <c r="W590" s="494" t="s">
        <v>339</v>
      </c>
      <c r="X590" s="495">
        <v>4</v>
      </c>
      <c r="Y590" s="495">
        <v>0.6</v>
      </c>
      <c r="Z590" s="243">
        <f>BD.PD7[[#This Row],[Av.P1 '[%']]]*BD.PD7[[#This Row],[Ppto. Orden Interna '[DOP']]]</f>
        <v>425387.65500000003</v>
      </c>
      <c r="AA590" s="249">
        <v>8</v>
      </c>
      <c r="AB590" s="249">
        <v>0.4</v>
      </c>
      <c r="AC590" s="243">
        <f>BD.PD7[[#This Row],[Av.P2 '[%']]]*BD.PD7[[#This Row],[Ppto. Orden Interna '[DOP']]]</f>
        <v>283591.77</v>
      </c>
      <c r="AD590" s="249"/>
      <c r="AE590" s="249"/>
      <c r="AF590" s="243">
        <f>BD.PD7[[#This Row],[Av.P3 '[%']]]*BD.PD7[[#This Row],[Ppto. Orden Interna '[DOP']]]</f>
        <v>0</v>
      </c>
      <c r="AG590" s="545"/>
      <c r="AH590" s="545"/>
      <c r="AI590" s="243">
        <f>BD.PD7[[#This Row],[Av.P2 '[%']]]*BD.PD7[[#This Row],[Ppto. Orden Interna '[DOP']]]</f>
        <v>283591.77</v>
      </c>
      <c r="AJ590" s="545"/>
      <c r="AK590" s="545"/>
      <c r="AL590" s="542">
        <f>BD.PD7[[#This Row],[Av.P2 '[%']]]*BD.PD7[[#This Row],[Ppto. Orden Interna '[DOP']]]</f>
        <v>283591.77</v>
      </c>
      <c r="AM590" s="584" t="e">
        <v>#N/A</v>
      </c>
      <c r="AN590" s="308" t="s">
        <v>244</v>
      </c>
      <c r="AO590" s="308" t="s">
        <v>245</v>
      </c>
      <c r="AP590" s="308" t="s">
        <v>246</v>
      </c>
      <c r="AQ590" s="308" t="s">
        <v>247</v>
      </c>
      <c r="AR590" s="308">
        <v>594</v>
      </c>
      <c r="AS590" s="308" t="s">
        <v>258</v>
      </c>
      <c r="AT590" s="249" t="s">
        <v>1356</v>
      </c>
      <c r="AU590" s="249" t="s">
        <v>69</v>
      </c>
    </row>
    <row r="591" spans="1:47" hidden="1" x14ac:dyDescent="0.3">
      <c r="A591" s="174">
        <v>5.03</v>
      </c>
      <c r="B591" s="231"/>
      <c r="C591" s="232" t="str">
        <f>VLOOKUP(BD.PD7[[#This Row],[Pos]],PPto[],3,FALSE)</f>
        <v>5.03 Neveras, Centrales y Evaporadores</v>
      </c>
      <c r="D591" s="233" t="s">
        <v>23</v>
      </c>
      <c r="E591" s="305" t="str">
        <f>IF(BD.PD7[[#This Row],[.]]="*",VLOOKUP(BD.PD7[[#This Row],[Pos]],Presupuesto!A:H,7,FALSE),"")</f>
        <v/>
      </c>
      <c r="F591" s="234" t="s">
        <v>340</v>
      </c>
      <c r="G591" s="174">
        <v>4600073206</v>
      </c>
      <c r="H591" s="174"/>
      <c r="I591" s="174" t="s">
        <v>273</v>
      </c>
      <c r="J591" s="174">
        <v>1</v>
      </c>
      <c r="K591" s="174" t="s">
        <v>189</v>
      </c>
      <c r="L591" s="383">
        <f>IF(BD.PD7[[#This Row],[Mon]]="DOP",1,HLOOKUP(BD.PD7[[#This Row],[Mon]],$K$1:$L$2,2,FALSE))</f>
        <v>77</v>
      </c>
      <c r="M591" s="541">
        <v>632.57000000000005</v>
      </c>
      <c r="N591" s="243">
        <f>BD.PD7[[#This Row],[Cant.]]*BD.PD7[[#This Row],[ Tasa ]]*BD.PD7[[#This Row],[ Precio Und.]]</f>
        <v>48707.890000000007</v>
      </c>
      <c r="O591" s="174">
        <v>0.25</v>
      </c>
      <c r="P591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1" s="243">
        <f>BD.PD7[[#This Row],[Ppto. Orden Interna '[DOP']]]/HLOOKUP("USD",$K$1:$L$2,2,FALSE)</f>
        <v>936.69019230769243</v>
      </c>
      <c r="R591" s="543" t="s">
        <v>1302</v>
      </c>
      <c r="S591" s="544"/>
      <c r="T591" s="544"/>
      <c r="U591" s="544" t="s">
        <v>321</v>
      </c>
      <c r="V591" s="544">
        <v>801670</v>
      </c>
      <c r="W591" s="494" t="s">
        <v>339</v>
      </c>
      <c r="X591" s="495">
        <v>4</v>
      </c>
      <c r="Y591" s="495">
        <v>0.6</v>
      </c>
      <c r="Z591" s="243">
        <f>BD.PD7[[#This Row],[Av.P1 '[%']]]*BD.PD7[[#This Row],[Ppto. Orden Interna '[DOP']]]</f>
        <v>36530.917500000003</v>
      </c>
      <c r="AA591" s="249">
        <v>8</v>
      </c>
      <c r="AB591" s="249">
        <v>0.4</v>
      </c>
      <c r="AC591" s="243">
        <f>BD.PD7[[#This Row],[Av.P2 '[%']]]*BD.PD7[[#This Row],[Ppto. Orden Interna '[DOP']]]</f>
        <v>24353.945000000007</v>
      </c>
      <c r="AD591" s="249"/>
      <c r="AE591" s="249"/>
      <c r="AF591" s="243">
        <f>BD.PD7[[#This Row],[Av.P3 '[%']]]*BD.PD7[[#This Row],[Ppto. Orden Interna '[DOP']]]</f>
        <v>0</v>
      </c>
      <c r="AG591" s="545"/>
      <c r="AH591" s="545"/>
      <c r="AI591" s="243">
        <f>BD.PD7[[#This Row],[Av.P2 '[%']]]*BD.PD7[[#This Row],[Ppto. Orden Interna '[DOP']]]</f>
        <v>24353.945000000007</v>
      </c>
      <c r="AJ591" s="545"/>
      <c r="AK591" s="545"/>
      <c r="AL591" s="542">
        <f>BD.PD7[[#This Row],[Av.P2 '[%']]]*BD.PD7[[#This Row],[Ppto. Orden Interna '[DOP']]]</f>
        <v>24353.945000000007</v>
      </c>
      <c r="AM591" s="584" t="e">
        <v>#N/A</v>
      </c>
      <c r="AN591" s="308" t="s">
        <v>244</v>
      </c>
      <c r="AO591" s="308" t="s">
        <v>245</v>
      </c>
      <c r="AP591" s="308" t="s">
        <v>246</v>
      </c>
      <c r="AQ591" s="308" t="s">
        <v>247</v>
      </c>
      <c r="AR591" s="308">
        <v>594</v>
      </c>
      <c r="AS591" s="308" t="s">
        <v>258</v>
      </c>
      <c r="AT591" s="249" t="s">
        <v>1356</v>
      </c>
      <c r="AU591" s="249" t="s">
        <v>69</v>
      </c>
    </row>
    <row r="592" spans="1:47" hidden="1" x14ac:dyDescent="0.3">
      <c r="A592" s="174">
        <v>5.03</v>
      </c>
      <c r="B592" s="231"/>
      <c r="C592" s="232" t="str">
        <f>VLOOKUP(BD.PD7[[#This Row],[Pos]],PPto[],3,FALSE)</f>
        <v>5.03 Neveras, Centrales y Evaporadores</v>
      </c>
      <c r="D592" s="233" t="s">
        <v>23</v>
      </c>
      <c r="E592" s="305" t="str">
        <f>IF(BD.PD7[[#This Row],[.]]="*",VLOOKUP(BD.PD7[[#This Row],[Pos]],Presupuesto!A:H,7,FALSE),"")</f>
        <v/>
      </c>
      <c r="F592" s="234" t="s">
        <v>342</v>
      </c>
      <c r="G592" s="174">
        <v>4600073206</v>
      </c>
      <c r="H592" s="174"/>
      <c r="I592" s="174" t="s">
        <v>273</v>
      </c>
      <c r="J592" s="174">
        <v>1</v>
      </c>
      <c r="K592" s="174" t="s">
        <v>189</v>
      </c>
      <c r="L592" s="383">
        <f>IF(BD.PD7[[#This Row],[Mon]]="DOP",1,HLOOKUP(BD.PD7[[#This Row],[Mon]],$K$1:$L$2,2,FALSE))</f>
        <v>77</v>
      </c>
      <c r="M592" s="541">
        <v>7366.02</v>
      </c>
      <c r="N592" s="243">
        <f>BD.PD7[[#This Row],[Cant.]]*BD.PD7[[#This Row],[ Tasa ]]*BD.PD7[[#This Row],[ Precio Und.]]</f>
        <v>567183.54</v>
      </c>
      <c r="O592" s="174">
        <v>0.25</v>
      </c>
      <c r="P592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2" s="243">
        <f>BD.PD7[[#This Row],[Ppto. Orden Interna '[DOP']]]/HLOOKUP("USD",$K$1:$L$2,2,FALSE)</f>
        <v>10907.37576923077</v>
      </c>
      <c r="R592" s="543" t="s">
        <v>1302</v>
      </c>
      <c r="S592" s="544"/>
      <c r="T592" s="544"/>
      <c r="U592" s="544" t="s">
        <v>321</v>
      </c>
      <c r="V592" s="544">
        <v>801670</v>
      </c>
      <c r="W592" s="494" t="s">
        <v>339</v>
      </c>
      <c r="X592" s="495">
        <v>4</v>
      </c>
      <c r="Y592" s="495">
        <v>0.6</v>
      </c>
      <c r="Z592" s="243">
        <f>BD.PD7[[#This Row],[Av.P1 '[%']]]*BD.PD7[[#This Row],[Ppto. Orden Interna '[DOP']]]</f>
        <v>425387.65500000003</v>
      </c>
      <c r="AA592" s="249">
        <v>8</v>
      </c>
      <c r="AB592" s="249">
        <v>0.4</v>
      </c>
      <c r="AC592" s="243">
        <f>BD.PD7[[#This Row],[Av.P2 '[%']]]*BD.PD7[[#This Row],[Ppto. Orden Interna '[DOP']]]</f>
        <v>283591.77</v>
      </c>
      <c r="AD592" s="249"/>
      <c r="AE592" s="249"/>
      <c r="AF592" s="243">
        <f>BD.PD7[[#This Row],[Av.P3 '[%']]]*BD.PD7[[#This Row],[Ppto. Orden Interna '[DOP']]]</f>
        <v>0</v>
      </c>
      <c r="AG592" s="545"/>
      <c r="AH592" s="545"/>
      <c r="AI592" s="243">
        <f>BD.PD7[[#This Row],[Av.P2 '[%']]]*BD.PD7[[#This Row],[Ppto. Orden Interna '[DOP']]]</f>
        <v>283591.77</v>
      </c>
      <c r="AJ592" s="545"/>
      <c r="AK592" s="545"/>
      <c r="AL592" s="542">
        <f>BD.PD7[[#This Row],[Av.P2 '[%']]]*BD.PD7[[#This Row],[Ppto. Orden Interna '[DOP']]]</f>
        <v>283591.77</v>
      </c>
      <c r="AM592" s="584" t="e">
        <v>#N/A</v>
      </c>
      <c r="AN592" s="308" t="s">
        <v>244</v>
      </c>
      <c r="AO592" s="308" t="s">
        <v>245</v>
      </c>
      <c r="AP592" s="308" t="s">
        <v>246</v>
      </c>
      <c r="AQ592" s="308" t="s">
        <v>247</v>
      </c>
      <c r="AR592" s="308">
        <v>594</v>
      </c>
      <c r="AS592" s="308" t="s">
        <v>258</v>
      </c>
      <c r="AT592" s="249" t="s">
        <v>1356</v>
      </c>
      <c r="AU592" s="249" t="s">
        <v>69</v>
      </c>
    </row>
    <row r="593" spans="1:47" hidden="1" x14ac:dyDescent="0.3">
      <c r="A593" s="174">
        <v>5.03</v>
      </c>
      <c r="B593" s="231"/>
      <c r="C593" s="232" t="str">
        <f>VLOOKUP(BD.PD7[[#This Row],[Pos]],PPto[],3,FALSE)</f>
        <v>5.03 Neveras, Centrales y Evaporadores</v>
      </c>
      <c r="D593" s="233" t="s">
        <v>23</v>
      </c>
      <c r="E593" s="305" t="str">
        <f>IF(BD.PD7[[#This Row],[.]]="*",VLOOKUP(BD.PD7[[#This Row],[Pos]],Presupuesto!A:H,7,FALSE),"")</f>
        <v/>
      </c>
      <c r="F593" s="234" t="s">
        <v>342</v>
      </c>
      <c r="G593" s="174">
        <v>4600073206</v>
      </c>
      <c r="H593" s="174"/>
      <c r="I593" s="174" t="s">
        <v>273</v>
      </c>
      <c r="J593" s="174">
        <v>1</v>
      </c>
      <c r="K593" s="174" t="s">
        <v>189</v>
      </c>
      <c r="L593" s="383">
        <f>IF(BD.PD7[[#This Row],[Mon]]="DOP",1,HLOOKUP(BD.PD7[[#This Row],[Mon]],$K$1:$L$2,2,FALSE))</f>
        <v>77</v>
      </c>
      <c r="M593" s="541">
        <v>7366.02</v>
      </c>
      <c r="N593" s="243">
        <f>BD.PD7[[#This Row],[Cant.]]*BD.PD7[[#This Row],[ Tasa ]]*BD.PD7[[#This Row],[ Precio Und.]]</f>
        <v>567183.54</v>
      </c>
      <c r="O593" s="174">
        <v>0.25</v>
      </c>
      <c r="P593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3" s="243">
        <f>BD.PD7[[#This Row],[Ppto. Orden Interna '[DOP']]]/HLOOKUP("USD",$K$1:$L$2,2,FALSE)</f>
        <v>10907.37576923077</v>
      </c>
      <c r="R593" s="543" t="s">
        <v>1302</v>
      </c>
      <c r="S593" s="544"/>
      <c r="T593" s="544"/>
      <c r="U593" s="544" t="s">
        <v>321</v>
      </c>
      <c r="V593" s="544">
        <v>801670</v>
      </c>
      <c r="W593" s="494" t="s">
        <v>339</v>
      </c>
      <c r="X593" s="495">
        <v>4</v>
      </c>
      <c r="Y593" s="495">
        <v>0.6</v>
      </c>
      <c r="Z593" s="243">
        <f>BD.PD7[[#This Row],[Av.P1 '[%']]]*BD.PD7[[#This Row],[Ppto. Orden Interna '[DOP']]]</f>
        <v>425387.65500000003</v>
      </c>
      <c r="AA593" s="249">
        <v>8</v>
      </c>
      <c r="AB593" s="249">
        <v>0.4</v>
      </c>
      <c r="AC593" s="243">
        <f>BD.PD7[[#This Row],[Av.P2 '[%']]]*BD.PD7[[#This Row],[Ppto. Orden Interna '[DOP']]]</f>
        <v>283591.77</v>
      </c>
      <c r="AD593" s="249"/>
      <c r="AE593" s="249"/>
      <c r="AF593" s="243">
        <f>BD.PD7[[#This Row],[Av.P3 '[%']]]*BD.PD7[[#This Row],[Ppto. Orden Interna '[DOP']]]</f>
        <v>0</v>
      </c>
      <c r="AG593" s="545"/>
      <c r="AH593" s="545"/>
      <c r="AI593" s="243">
        <f>BD.PD7[[#This Row],[Av.P2 '[%']]]*BD.PD7[[#This Row],[Ppto. Orden Interna '[DOP']]]</f>
        <v>283591.77</v>
      </c>
      <c r="AJ593" s="545"/>
      <c r="AK593" s="545"/>
      <c r="AL593" s="542">
        <f>BD.PD7[[#This Row],[Av.P2 '[%']]]*BD.PD7[[#This Row],[Ppto. Orden Interna '[DOP']]]</f>
        <v>283591.77</v>
      </c>
      <c r="AM593" s="584" t="e">
        <v>#N/A</v>
      </c>
      <c r="AN593" s="308" t="s">
        <v>244</v>
      </c>
      <c r="AO593" s="308" t="s">
        <v>245</v>
      </c>
      <c r="AP593" s="308" t="s">
        <v>246</v>
      </c>
      <c r="AQ593" s="308" t="s">
        <v>247</v>
      </c>
      <c r="AR593" s="308">
        <v>594</v>
      </c>
      <c r="AS593" s="308" t="s">
        <v>258</v>
      </c>
      <c r="AT593" s="249" t="s">
        <v>1356</v>
      </c>
      <c r="AU593" s="249" t="s">
        <v>69</v>
      </c>
    </row>
    <row r="594" spans="1:47" hidden="1" x14ac:dyDescent="0.3">
      <c r="A594" s="174">
        <v>5.03</v>
      </c>
      <c r="B594" s="231"/>
      <c r="C594" s="232" t="str">
        <f>VLOOKUP(BD.PD7[[#This Row],[Pos]],PPto[],3,FALSE)</f>
        <v>5.03 Neveras, Centrales y Evaporadores</v>
      </c>
      <c r="D594" s="233" t="s">
        <v>23</v>
      </c>
      <c r="E594" s="305" t="str">
        <f>IF(BD.PD7[[#This Row],[.]]="*",VLOOKUP(BD.PD7[[#This Row],[Pos]],Presupuesto!A:H,7,FALSE),"")</f>
        <v/>
      </c>
      <c r="F594" s="234" t="s">
        <v>342</v>
      </c>
      <c r="G594" s="174">
        <v>4600073206</v>
      </c>
      <c r="H594" s="174"/>
      <c r="I594" s="174" t="s">
        <v>273</v>
      </c>
      <c r="J594" s="174">
        <v>1</v>
      </c>
      <c r="K594" s="174" t="s">
        <v>189</v>
      </c>
      <c r="L594" s="383">
        <f>IF(BD.PD7[[#This Row],[Mon]]="DOP",1,HLOOKUP(BD.PD7[[#This Row],[Mon]],$K$1:$L$2,2,FALSE))</f>
        <v>77</v>
      </c>
      <c r="M594" s="541">
        <v>7366.02</v>
      </c>
      <c r="N594" s="243">
        <f>BD.PD7[[#This Row],[Cant.]]*BD.PD7[[#This Row],[ Tasa ]]*BD.PD7[[#This Row],[ Precio Und.]]</f>
        <v>567183.54</v>
      </c>
      <c r="O594" s="174">
        <v>0.25</v>
      </c>
      <c r="P594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4" s="243">
        <f>BD.PD7[[#This Row],[Ppto. Orden Interna '[DOP']]]/HLOOKUP("USD",$K$1:$L$2,2,FALSE)</f>
        <v>10907.37576923077</v>
      </c>
      <c r="R594" s="543" t="s">
        <v>1302</v>
      </c>
      <c r="S594" s="544"/>
      <c r="T594" s="544"/>
      <c r="U594" s="544" t="s">
        <v>321</v>
      </c>
      <c r="V594" s="544">
        <v>801670</v>
      </c>
      <c r="W594" s="494" t="s">
        <v>339</v>
      </c>
      <c r="X594" s="495">
        <v>4</v>
      </c>
      <c r="Y594" s="495">
        <v>0.6</v>
      </c>
      <c r="Z594" s="243">
        <f>BD.PD7[[#This Row],[Av.P1 '[%']]]*BD.PD7[[#This Row],[Ppto. Orden Interna '[DOP']]]</f>
        <v>425387.65500000003</v>
      </c>
      <c r="AA594" s="249">
        <v>8</v>
      </c>
      <c r="AB594" s="249">
        <v>0.4</v>
      </c>
      <c r="AC594" s="243">
        <f>BD.PD7[[#This Row],[Av.P2 '[%']]]*BD.PD7[[#This Row],[Ppto. Orden Interna '[DOP']]]</f>
        <v>283591.77</v>
      </c>
      <c r="AD594" s="249"/>
      <c r="AE594" s="249"/>
      <c r="AF594" s="243">
        <f>BD.PD7[[#This Row],[Av.P3 '[%']]]*BD.PD7[[#This Row],[Ppto. Orden Interna '[DOP']]]</f>
        <v>0</v>
      </c>
      <c r="AG594" s="545"/>
      <c r="AH594" s="545"/>
      <c r="AI594" s="243">
        <f>BD.PD7[[#This Row],[Av.P2 '[%']]]*BD.PD7[[#This Row],[Ppto. Orden Interna '[DOP']]]</f>
        <v>283591.77</v>
      </c>
      <c r="AJ594" s="545"/>
      <c r="AK594" s="545"/>
      <c r="AL594" s="542">
        <f>BD.PD7[[#This Row],[Av.P2 '[%']]]*BD.PD7[[#This Row],[Ppto. Orden Interna '[DOP']]]</f>
        <v>283591.77</v>
      </c>
      <c r="AM594" s="584" t="e">
        <v>#N/A</v>
      </c>
      <c r="AN594" s="308" t="s">
        <v>244</v>
      </c>
      <c r="AO594" s="308" t="s">
        <v>245</v>
      </c>
      <c r="AP594" s="308" t="s">
        <v>246</v>
      </c>
      <c r="AQ594" s="308" t="s">
        <v>247</v>
      </c>
      <c r="AR594" s="308">
        <v>594</v>
      </c>
      <c r="AS594" s="308" t="s">
        <v>258</v>
      </c>
      <c r="AT594" s="249" t="s">
        <v>1356</v>
      </c>
      <c r="AU594" s="249" t="s">
        <v>69</v>
      </c>
    </row>
    <row r="595" spans="1:47" hidden="1" x14ac:dyDescent="0.3">
      <c r="A595" s="174">
        <v>5.03</v>
      </c>
      <c r="B595" s="231"/>
      <c r="C595" s="232" t="str">
        <f>VLOOKUP(BD.PD7[[#This Row],[Pos]],PPto[],3,FALSE)</f>
        <v>5.03 Neveras, Centrales y Evaporadores</v>
      </c>
      <c r="D595" s="233" t="s">
        <v>23</v>
      </c>
      <c r="E595" s="305" t="str">
        <f>IF(BD.PD7[[#This Row],[.]]="*",VLOOKUP(BD.PD7[[#This Row],[Pos]],Presupuesto!A:H,7,FALSE),"")</f>
        <v/>
      </c>
      <c r="F595" s="234" t="s">
        <v>341</v>
      </c>
      <c r="G595" s="174">
        <v>4600073206</v>
      </c>
      <c r="H595" s="174"/>
      <c r="I595" s="174" t="s">
        <v>273</v>
      </c>
      <c r="J595" s="174">
        <v>1</v>
      </c>
      <c r="K595" s="174" t="s">
        <v>189</v>
      </c>
      <c r="L595" s="383">
        <f>IF(BD.PD7[[#This Row],[Mon]]="DOP",1,HLOOKUP(BD.PD7[[#This Row],[Mon]],$K$1:$L$2,2,FALSE))</f>
        <v>77</v>
      </c>
      <c r="M595" s="541">
        <v>632.57000000000005</v>
      </c>
      <c r="N595" s="243">
        <f>BD.PD7[[#This Row],[Cant.]]*BD.PD7[[#This Row],[ Tasa ]]*BD.PD7[[#This Row],[ Precio Und.]]</f>
        <v>48707.890000000007</v>
      </c>
      <c r="O595" s="174">
        <v>0.25</v>
      </c>
      <c r="P595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5" s="243">
        <f>BD.PD7[[#This Row],[Ppto. Orden Interna '[DOP']]]/HLOOKUP("USD",$K$1:$L$2,2,FALSE)</f>
        <v>936.69019230769243</v>
      </c>
      <c r="R595" s="543" t="s">
        <v>1302</v>
      </c>
      <c r="S595" s="544"/>
      <c r="T595" s="544"/>
      <c r="U595" s="544" t="s">
        <v>321</v>
      </c>
      <c r="V595" s="544">
        <v>801670</v>
      </c>
      <c r="W595" s="494" t="s">
        <v>339</v>
      </c>
      <c r="X595" s="495">
        <v>4</v>
      </c>
      <c r="Y595" s="495">
        <v>0.6</v>
      </c>
      <c r="Z595" s="243">
        <f>BD.PD7[[#This Row],[Av.P1 '[%']]]*BD.PD7[[#This Row],[Ppto. Orden Interna '[DOP']]]</f>
        <v>36530.917500000003</v>
      </c>
      <c r="AA595" s="249">
        <v>8</v>
      </c>
      <c r="AB595" s="249">
        <v>0.4</v>
      </c>
      <c r="AC595" s="243">
        <f>BD.PD7[[#This Row],[Av.P2 '[%']]]*BD.PD7[[#This Row],[Ppto. Orden Interna '[DOP']]]</f>
        <v>24353.945000000007</v>
      </c>
      <c r="AD595" s="249"/>
      <c r="AE595" s="249"/>
      <c r="AF595" s="243">
        <f>BD.PD7[[#This Row],[Av.P3 '[%']]]*BD.PD7[[#This Row],[Ppto. Orden Interna '[DOP']]]</f>
        <v>0</v>
      </c>
      <c r="AG595" s="545"/>
      <c r="AH595" s="545"/>
      <c r="AI595" s="243">
        <f>BD.PD7[[#This Row],[Av.P2 '[%']]]*BD.PD7[[#This Row],[Ppto. Orden Interna '[DOP']]]</f>
        <v>24353.945000000007</v>
      </c>
      <c r="AJ595" s="545"/>
      <c r="AK595" s="545"/>
      <c r="AL595" s="542">
        <f>BD.PD7[[#This Row],[Av.P2 '[%']]]*BD.PD7[[#This Row],[Ppto. Orden Interna '[DOP']]]</f>
        <v>24353.945000000007</v>
      </c>
      <c r="AM595" s="584" t="e">
        <v>#N/A</v>
      </c>
      <c r="AN595" s="308" t="s">
        <v>244</v>
      </c>
      <c r="AO595" s="308" t="s">
        <v>245</v>
      </c>
      <c r="AP595" s="308" t="s">
        <v>246</v>
      </c>
      <c r="AQ595" s="308" t="s">
        <v>247</v>
      </c>
      <c r="AR595" s="308">
        <v>594</v>
      </c>
      <c r="AS595" s="308" t="s">
        <v>258</v>
      </c>
      <c r="AT595" s="249" t="s">
        <v>1356</v>
      </c>
      <c r="AU595" s="249" t="s">
        <v>69</v>
      </c>
    </row>
    <row r="596" spans="1:47" hidden="1" x14ac:dyDescent="0.3">
      <c r="A596" s="174">
        <v>5.03</v>
      </c>
      <c r="B596" s="231"/>
      <c r="C596" s="232" t="str">
        <f>VLOOKUP(BD.PD7[[#This Row],[Pos]],PPto[],3,FALSE)</f>
        <v>5.03 Neveras, Centrales y Evaporadores</v>
      </c>
      <c r="D596" s="233" t="s">
        <v>23</v>
      </c>
      <c r="E596" s="305" t="str">
        <f>IF(BD.PD7[[#This Row],[.]]="*",VLOOKUP(BD.PD7[[#This Row],[Pos]],Presupuesto!A:H,7,FALSE),"")</f>
        <v/>
      </c>
      <c r="F596" s="234" t="s">
        <v>342</v>
      </c>
      <c r="G596" s="174">
        <v>4600073206</v>
      </c>
      <c r="H596" s="174"/>
      <c r="I596" s="174" t="s">
        <v>273</v>
      </c>
      <c r="J596" s="174">
        <v>1</v>
      </c>
      <c r="K596" s="174" t="s">
        <v>189</v>
      </c>
      <c r="L596" s="383">
        <f>IF(BD.PD7[[#This Row],[Mon]]="DOP",1,HLOOKUP(BD.PD7[[#This Row],[Mon]],$K$1:$L$2,2,FALSE))</f>
        <v>77</v>
      </c>
      <c r="M596" s="541">
        <v>7366.02</v>
      </c>
      <c r="N596" s="243">
        <f>BD.PD7[[#This Row],[Cant.]]*BD.PD7[[#This Row],[ Tasa ]]*BD.PD7[[#This Row],[ Precio Und.]]</f>
        <v>567183.54</v>
      </c>
      <c r="O596" s="174">
        <v>0.25</v>
      </c>
      <c r="P596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6" s="243">
        <f>BD.PD7[[#This Row],[Ppto. Orden Interna '[DOP']]]/HLOOKUP("USD",$K$1:$L$2,2,FALSE)</f>
        <v>10907.37576923077</v>
      </c>
      <c r="R596" s="543" t="s">
        <v>1302</v>
      </c>
      <c r="S596" s="544"/>
      <c r="T596" s="544"/>
      <c r="U596" s="544" t="s">
        <v>321</v>
      </c>
      <c r="V596" s="544">
        <v>801670</v>
      </c>
      <c r="W596" s="494" t="s">
        <v>339</v>
      </c>
      <c r="X596" s="495">
        <v>4</v>
      </c>
      <c r="Y596" s="495">
        <v>0.6</v>
      </c>
      <c r="Z596" s="243">
        <f>BD.PD7[[#This Row],[Av.P1 '[%']]]*BD.PD7[[#This Row],[Ppto. Orden Interna '[DOP']]]</f>
        <v>425387.65500000003</v>
      </c>
      <c r="AA596" s="249">
        <v>8</v>
      </c>
      <c r="AB596" s="249">
        <v>0.4</v>
      </c>
      <c r="AC596" s="243">
        <f>BD.PD7[[#This Row],[Av.P2 '[%']]]*BD.PD7[[#This Row],[Ppto. Orden Interna '[DOP']]]</f>
        <v>283591.77</v>
      </c>
      <c r="AD596" s="249"/>
      <c r="AE596" s="249"/>
      <c r="AF596" s="243">
        <f>BD.PD7[[#This Row],[Av.P3 '[%']]]*BD.PD7[[#This Row],[Ppto. Orden Interna '[DOP']]]</f>
        <v>0</v>
      </c>
      <c r="AG596" s="545"/>
      <c r="AH596" s="545"/>
      <c r="AI596" s="243">
        <f>BD.PD7[[#This Row],[Av.P2 '[%']]]*BD.PD7[[#This Row],[Ppto. Orden Interna '[DOP']]]</f>
        <v>283591.77</v>
      </c>
      <c r="AJ596" s="545"/>
      <c r="AK596" s="545"/>
      <c r="AL596" s="542">
        <f>BD.PD7[[#This Row],[Av.P2 '[%']]]*BD.PD7[[#This Row],[Ppto. Orden Interna '[DOP']]]</f>
        <v>283591.77</v>
      </c>
      <c r="AM596" s="584" t="e">
        <v>#N/A</v>
      </c>
      <c r="AN596" s="308" t="s">
        <v>244</v>
      </c>
      <c r="AO596" s="308" t="s">
        <v>245</v>
      </c>
      <c r="AP596" s="308" t="s">
        <v>246</v>
      </c>
      <c r="AQ596" s="308" t="s">
        <v>247</v>
      </c>
      <c r="AR596" s="308">
        <v>594</v>
      </c>
      <c r="AS596" s="308" t="s">
        <v>258</v>
      </c>
      <c r="AT596" s="249" t="s">
        <v>1356</v>
      </c>
      <c r="AU596" s="249" t="s">
        <v>69</v>
      </c>
    </row>
    <row r="597" spans="1:47" hidden="1" x14ac:dyDescent="0.3">
      <c r="A597" s="174">
        <v>5.03</v>
      </c>
      <c r="B597" s="231"/>
      <c r="C597" s="232" t="str">
        <f>VLOOKUP(BD.PD7[[#This Row],[Pos]],PPto[],3,FALSE)</f>
        <v>5.03 Neveras, Centrales y Evaporadores</v>
      </c>
      <c r="D597" s="233" t="s">
        <v>23</v>
      </c>
      <c r="E597" s="305" t="str">
        <f>IF(BD.PD7[[#This Row],[.]]="*",VLOOKUP(BD.PD7[[#This Row],[Pos]],Presupuesto!A:H,7,FALSE),"")</f>
        <v/>
      </c>
      <c r="F597" s="234" t="s">
        <v>340</v>
      </c>
      <c r="G597" s="174">
        <v>4600073206</v>
      </c>
      <c r="H597" s="174"/>
      <c r="I597" s="174" t="s">
        <v>273</v>
      </c>
      <c r="J597" s="174">
        <v>1</v>
      </c>
      <c r="K597" s="174" t="s">
        <v>189</v>
      </c>
      <c r="L597" s="383">
        <f>IF(BD.PD7[[#This Row],[Mon]]="DOP",1,HLOOKUP(BD.PD7[[#This Row],[Mon]],$K$1:$L$2,2,FALSE))</f>
        <v>77</v>
      </c>
      <c r="M597" s="541">
        <v>632.57000000000005</v>
      </c>
      <c r="N597" s="243">
        <f>BD.PD7[[#This Row],[Cant.]]*BD.PD7[[#This Row],[ Tasa ]]*BD.PD7[[#This Row],[ Precio Und.]]</f>
        <v>48707.890000000007</v>
      </c>
      <c r="O597" s="174">
        <v>0.25</v>
      </c>
      <c r="P597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597" s="243">
        <f>BD.PD7[[#This Row],[Ppto. Orden Interna '[DOP']]]/HLOOKUP("USD",$K$1:$L$2,2,FALSE)</f>
        <v>936.69019230769243</v>
      </c>
      <c r="R597" s="543" t="s">
        <v>1302</v>
      </c>
      <c r="S597" s="544"/>
      <c r="T597" s="544"/>
      <c r="U597" s="544" t="s">
        <v>321</v>
      </c>
      <c r="V597" s="544">
        <v>801670</v>
      </c>
      <c r="W597" s="494" t="s">
        <v>339</v>
      </c>
      <c r="X597" s="495">
        <v>4</v>
      </c>
      <c r="Y597" s="495">
        <v>0.6</v>
      </c>
      <c r="Z597" s="243">
        <f>BD.PD7[[#This Row],[Av.P1 '[%']]]*BD.PD7[[#This Row],[Ppto. Orden Interna '[DOP']]]</f>
        <v>36530.917500000003</v>
      </c>
      <c r="AA597" s="249">
        <v>8</v>
      </c>
      <c r="AB597" s="249">
        <v>0.4</v>
      </c>
      <c r="AC597" s="243">
        <f>BD.PD7[[#This Row],[Av.P2 '[%']]]*BD.PD7[[#This Row],[Ppto. Orden Interna '[DOP']]]</f>
        <v>24353.945000000007</v>
      </c>
      <c r="AD597" s="249"/>
      <c r="AE597" s="249"/>
      <c r="AF597" s="243">
        <f>BD.PD7[[#This Row],[Av.P3 '[%']]]*BD.PD7[[#This Row],[Ppto. Orden Interna '[DOP']]]</f>
        <v>0</v>
      </c>
      <c r="AG597" s="545"/>
      <c r="AH597" s="545"/>
      <c r="AI597" s="243">
        <f>BD.PD7[[#This Row],[Av.P2 '[%']]]*BD.PD7[[#This Row],[Ppto. Orden Interna '[DOP']]]</f>
        <v>24353.945000000007</v>
      </c>
      <c r="AJ597" s="545"/>
      <c r="AK597" s="545"/>
      <c r="AL597" s="542">
        <f>BD.PD7[[#This Row],[Av.P2 '[%']]]*BD.PD7[[#This Row],[Ppto. Orden Interna '[DOP']]]</f>
        <v>24353.945000000007</v>
      </c>
      <c r="AM597" s="584" t="e">
        <v>#N/A</v>
      </c>
      <c r="AN597" s="308" t="s">
        <v>244</v>
      </c>
      <c r="AO597" s="308" t="s">
        <v>245</v>
      </c>
      <c r="AP597" s="308" t="s">
        <v>246</v>
      </c>
      <c r="AQ597" s="308" t="s">
        <v>247</v>
      </c>
      <c r="AR597" s="308">
        <v>594</v>
      </c>
      <c r="AS597" s="308" t="s">
        <v>258</v>
      </c>
      <c r="AT597" s="249" t="s">
        <v>1356</v>
      </c>
      <c r="AU597" s="249" t="s">
        <v>69</v>
      </c>
    </row>
    <row r="598" spans="1:47" hidden="1" x14ac:dyDescent="0.3">
      <c r="A598" s="174">
        <v>5.03</v>
      </c>
      <c r="B598" s="231"/>
      <c r="C598" s="232" t="str">
        <f>VLOOKUP(BD.PD7[[#This Row],[Pos]],PPto[],3,FALSE)</f>
        <v>5.03 Neveras, Centrales y Evaporadores</v>
      </c>
      <c r="D598" s="233" t="s">
        <v>23</v>
      </c>
      <c r="E598" s="305" t="str">
        <f>IF(BD.PD7[[#This Row],[.]]="*",VLOOKUP(BD.PD7[[#This Row],[Pos]],Presupuesto!A:H,7,FALSE),"")</f>
        <v/>
      </c>
      <c r="F598" s="234" t="s">
        <v>342</v>
      </c>
      <c r="G598" s="174">
        <v>4600073206</v>
      </c>
      <c r="H598" s="174"/>
      <c r="I598" s="174" t="s">
        <v>273</v>
      </c>
      <c r="J598" s="174">
        <v>1</v>
      </c>
      <c r="K598" s="174" t="s">
        <v>189</v>
      </c>
      <c r="L598" s="383">
        <f>IF(BD.PD7[[#This Row],[Mon]]="DOP",1,HLOOKUP(BD.PD7[[#This Row],[Mon]],$K$1:$L$2,2,FALSE))</f>
        <v>77</v>
      </c>
      <c r="M598" s="541">
        <v>7366.02</v>
      </c>
      <c r="N598" s="243">
        <f>BD.PD7[[#This Row],[Cant.]]*BD.PD7[[#This Row],[ Tasa ]]*BD.PD7[[#This Row],[ Precio Und.]]</f>
        <v>567183.54</v>
      </c>
      <c r="O598" s="174">
        <v>0.25</v>
      </c>
      <c r="P598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598" s="243">
        <f>BD.PD7[[#This Row],[Ppto. Orden Interna '[DOP']]]/HLOOKUP("USD",$K$1:$L$2,2,FALSE)</f>
        <v>10907.37576923077</v>
      </c>
      <c r="R598" s="543" t="s">
        <v>1302</v>
      </c>
      <c r="S598" s="544"/>
      <c r="T598" s="544"/>
      <c r="U598" s="544" t="s">
        <v>321</v>
      </c>
      <c r="V598" s="544">
        <v>801670</v>
      </c>
      <c r="W598" s="494" t="s">
        <v>339</v>
      </c>
      <c r="X598" s="495">
        <v>4</v>
      </c>
      <c r="Y598" s="495">
        <v>0.6</v>
      </c>
      <c r="Z598" s="243">
        <f>BD.PD7[[#This Row],[Av.P1 '[%']]]*BD.PD7[[#This Row],[Ppto. Orden Interna '[DOP']]]</f>
        <v>425387.65500000003</v>
      </c>
      <c r="AA598" s="249">
        <v>8</v>
      </c>
      <c r="AB598" s="249">
        <v>0.4</v>
      </c>
      <c r="AC598" s="243">
        <f>BD.PD7[[#This Row],[Av.P2 '[%']]]*BD.PD7[[#This Row],[Ppto. Orden Interna '[DOP']]]</f>
        <v>283591.77</v>
      </c>
      <c r="AD598" s="249"/>
      <c r="AE598" s="249"/>
      <c r="AF598" s="243">
        <f>BD.PD7[[#This Row],[Av.P3 '[%']]]*BD.PD7[[#This Row],[Ppto. Orden Interna '[DOP']]]</f>
        <v>0</v>
      </c>
      <c r="AG598" s="545"/>
      <c r="AH598" s="545"/>
      <c r="AI598" s="243">
        <f>BD.PD7[[#This Row],[Av.P2 '[%']]]*BD.PD7[[#This Row],[Ppto. Orden Interna '[DOP']]]</f>
        <v>283591.77</v>
      </c>
      <c r="AJ598" s="545"/>
      <c r="AK598" s="545"/>
      <c r="AL598" s="542">
        <f>BD.PD7[[#This Row],[Av.P2 '[%']]]*BD.PD7[[#This Row],[Ppto. Orden Interna '[DOP']]]</f>
        <v>283591.77</v>
      </c>
      <c r="AM598" s="584" t="e">
        <v>#N/A</v>
      </c>
      <c r="AN598" s="308" t="s">
        <v>244</v>
      </c>
      <c r="AO598" s="308" t="s">
        <v>245</v>
      </c>
      <c r="AP598" s="308" t="s">
        <v>246</v>
      </c>
      <c r="AQ598" s="308" t="s">
        <v>247</v>
      </c>
      <c r="AR598" s="308">
        <v>594</v>
      </c>
      <c r="AS598" s="308" t="s">
        <v>258</v>
      </c>
      <c r="AT598" s="249" t="s">
        <v>1356</v>
      </c>
      <c r="AU598" s="249" t="s">
        <v>69</v>
      </c>
    </row>
    <row r="599" spans="1:47" hidden="1" x14ac:dyDescent="0.3">
      <c r="A599" s="174">
        <v>5.03</v>
      </c>
      <c r="B599" s="231"/>
      <c r="C599" s="232" t="str">
        <f>VLOOKUP(BD.PD7[[#This Row],[Pos]],PPto[],3,FALSE)</f>
        <v>5.03 Neveras, Centrales y Evaporadores</v>
      </c>
      <c r="D599" s="233" t="s">
        <v>23</v>
      </c>
      <c r="E599" s="305" t="str">
        <f>IF(BD.PD7[[#This Row],[.]]="*",VLOOKUP(BD.PD7[[#This Row],[Pos]],Presupuesto!A:H,7,FALSE),"")</f>
        <v/>
      </c>
      <c r="F599" s="234" t="s">
        <v>343</v>
      </c>
      <c r="G599" s="174">
        <v>4600073206</v>
      </c>
      <c r="H599" s="174"/>
      <c r="I599" s="174" t="s">
        <v>273</v>
      </c>
      <c r="J599" s="174">
        <v>1</v>
      </c>
      <c r="K599" s="174" t="s">
        <v>189</v>
      </c>
      <c r="L599" s="383">
        <f>IF(BD.PD7[[#This Row],[Mon]]="DOP",1,HLOOKUP(BD.PD7[[#This Row],[Mon]],$K$1:$L$2,2,FALSE))</f>
        <v>77</v>
      </c>
      <c r="M599" s="541">
        <v>3828.6</v>
      </c>
      <c r="N599" s="243">
        <f>BD.PD7[[#This Row],[Cant.]]*BD.PD7[[#This Row],[ Tasa ]]*BD.PD7[[#This Row],[ Precio Und.]]</f>
        <v>294802.2</v>
      </c>
      <c r="O599" s="174">
        <v>0.25</v>
      </c>
      <c r="P599" s="243">
        <f>IF(BD.PD7[[#This Row],[Liquid. '[%']]]&lt;&gt;0,(BD.PD7[[#This Row],[Valor Neto '[DOP']]]*BD.PD7[[#This Row],[Liquid. '[%']]])+BD.PD7[[#This Row],[Valor Neto '[DOP']]],BD.PD7[[#This Row],[Valor Neto '[DOP']]])</f>
        <v>368502.75</v>
      </c>
      <c r="Q599" s="243">
        <f>BD.PD7[[#This Row],[Ppto. Orden Interna '[DOP']]]/HLOOKUP("USD",$K$1:$L$2,2,FALSE)</f>
        <v>5669.2730769230766</v>
      </c>
      <c r="R599" s="543" t="s">
        <v>1302</v>
      </c>
      <c r="S599" s="544"/>
      <c r="T599" s="544"/>
      <c r="U599" s="544" t="s">
        <v>321</v>
      </c>
      <c r="V599" s="544">
        <v>801670</v>
      </c>
      <c r="W599" s="494" t="s">
        <v>339</v>
      </c>
      <c r="X599" s="495">
        <v>4</v>
      </c>
      <c r="Y599" s="495">
        <v>0.6</v>
      </c>
      <c r="Z599" s="243">
        <f>BD.PD7[[#This Row],[Av.P1 '[%']]]*BD.PD7[[#This Row],[Ppto. Orden Interna '[DOP']]]</f>
        <v>221101.65</v>
      </c>
      <c r="AA599" s="249">
        <v>8</v>
      </c>
      <c r="AB599" s="249">
        <v>0.4</v>
      </c>
      <c r="AC599" s="243">
        <f>BD.PD7[[#This Row],[Av.P2 '[%']]]*BD.PD7[[#This Row],[Ppto. Orden Interna '[DOP']]]</f>
        <v>147401.1</v>
      </c>
      <c r="AD599" s="249"/>
      <c r="AE599" s="249"/>
      <c r="AF599" s="243">
        <f>BD.PD7[[#This Row],[Av.P3 '[%']]]*BD.PD7[[#This Row],[Ppto. Orden Interna '[DOP']]]</f>
        <v>0</v>
      </c>
      <c r="AG599" s="545"/>
      <c r="AH599" s="545"/>
      <c r="AI599" s="243">
        <f>BD.PD7[[#This Row],[Av.P2 '[%']]]*BD.PD7[[#This Row],[Ppto. Orden Interna '[DOP']]]</f>
        <v>147401.1</v>
      </c>
      <c r="AJ599" s="545"/>
      <c r="AK599" s="545"/>
      <c r="AL599" s="542">
        <f>BD.PD7[[#This Row],[Av.P2 '[%']]]*BD.PD7[[#This Row],[Ppto. Orden Interna '[DOP']]]</f>
        <v>147401.1</v>
      </c>
      <c r="AM599" s="584" t="e">
        <v>#N/A</v>
      </c>
      <c r="AN599" s="308" t="s">
        <v>244</v>
      </c>
      <c r="AO599" s="308" t="s">
        <v>245</v>
      </c>
      <c r="AP599" s="308" t="s">
        <v>246</v>
      </c>
      <c r="AQ599" s="308" t="s">
        <v>247</v>
      </c>
      <c r="AR599" s="308">
        <v>594</v>
      </c>
      <c r="AS599" s="308" t="s">
        <v>258</v>
      </c>
      <c r="AT599" s="249" t="s">
        <v>1356</v>
      </c>
      <c r="AU599" s="249" t="s">
        <v>69</v>
      </c>
    </row>
    <row r="600" spans="1:47" hidden="1" x14ac:dyDescent="0.3">
      <c r="A600" s="174">
        <v>5.03</v>
      </c>
      <c r="B600" s="231"/>
      <c r="C600" s="232" t="str">
        <f>VLOOKUP(BD.PD7[[#This Row],[Pos]],PPto[],3,FALSE)</f>
        <v>5.03 Neveras, Centrales y Evaporadores</v>
      </c>
      <c r="D600" s="233" t="s">
        <v>23</v>
      </c>
      <c r="E600" s="305" t="str">
        <f>IF(BD.PD7[[#This Row],[.]]="*",VLOOKUP(BD.PD7[[#This Row],[Pos]],Presupuesto!A:H,7,FALSE),"")</f>
        <v/>
      </c>
      <c r="F600" s="234" t="s">
        <v>340</v>
      </c>
      <c r="G600" s="174">
        <v>4600073206</v>
      </c>
      <c r="H600" s="174"/>
      <c r="I600" s="174" t="s">
        <v>273</v>
      </c>
      <c r="J600" s="174">
        <v>1</v>
      </c>
      <c r="K600" s="174" t="s">
        <v>189</v>
      </c>
      <c r="L600" s="383">
        <f>IF(BD.PD7[[#This Row],[Mon]]="DOP",1,HLOOKUP(BD.PD7[[#This Row],[Mon]],$K$1:$L$2,2,FALSE))</f>
        <v>77</v>
      </c>
      <c r="M600" s="541">
        <v>632.57000000000005</v>
      </c>
      <c r="N600" s="243">
        <f>BD.PD7[[#This Row],[Cant.]]*BD.PD7[[#This Row],[ Tasa ]]*BD.PD7[[#This Row],[ Precio Und.]]</f>
        <v>48707.890000000007</v>
      </c>
      <c r="O600" s="174">
        <v>0.25</v>
      </c>
      <c r="P600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0" s="243">
        <f>BD.PD7[[#This Row],[Ppto. Orden Interna '[DOP']]]/HLOOKUP("USD",$K$1:$L$2,2,FALSE)</f>
        <v>936.69019230769243</v>
      </c>
      <c r="R600" s="543" t="s">
        <v>1302</v>
      </c>
      <c r="S600" s="544"/>
      <c r="T600" s="544"/>
      <c r="U600" s="544" t="s">
        <v>321</v>
      </c>
      <c r="V600" s="544">
        <v>801670</v>
      </c>
      <c r="W600" s="494" t="s">
        <v>339</v>
      </c>
      <c r="X600" s="495">
        <v>4</v>
      </c>
      <c r="Y600" s="495">
        <v>0.6</v>
      </c>
      <c r="Z600" s="243">
        <f>BD.PD7[[#This Row],[Av.P1 '[%']]]*BD.PD7[[#This Row],[Ppto. Orden Interna '[DOP']]]</f>
        <v>36530.917500000003</v>
      </c>
      <c r="AA600" s="249">
        <v>8</v>
      </c>
      <c r="AB600" s="249">
        <v>0.4</v>
      </c>
      <c r="AC600" s="243">
        <f>BD.PD7[[#This Row],[Av.P2 '[%']]]*BD.PD7[[#This Row],[Ppto. Orden Interna '[DOP']]]</f>
        <v>24353.945000000007</v>
      </c>
      <c r="AD600" s="249"/>
      <c r="AE600" s="249"/>
      <c r="AF600" s="243">
        <f>BD.PD7[[#This Row],[Av.P3 '[%']]]*BD.PD7[[#This Row],[Ppto. Orden Interna '[DOP']]]</f>
        <v>0</v>
      </c>
      <c r="AG600" s="545"/>
      <c r="AH600" s="545"/>
      <c r="AI600" s="243">
        <f>BD.PD7[[#This Row],[Av.P2 '[%']]]*BD.PD7[[#This Row],[Ppto. Orden Interna '[DOP']]]</f>
        <v>24353.945000000007</v>
      </c>
      <c r="AJ600" s="545"/>
      <c r="AK600" s="545"/>
      <c r="AL600" s="542">
        <f>BD.PD7[[#This Row],[Av.P2 '[%']]]*BD.PD7[[#This Row],[Ppto. Orden Interna '[DOP']]]</f>
        <v>24353.945000000007</v>
      </c>
      <c r="AM600" s="584" t="e">
        <v>#N/A</v>
      </c>
      <c r="AN600" s="308" t="s">
        <v>244</v>
      </c>
      <c r="AO600" s="308" t="s">
        <v>245</v>
      </c>
      <c r="AP600" s="308" t="s">
        <v>246</v>
      </c>
      <c r="AQ600" s="308" t="s">
        <v>247</v>
      </c>
      <c r="AR600" s="308">
        <v>594</v>
      </c>
      <c r="AS600" s="308" t="s">
        <v>258</v>
      </c>
      <c r="AT600" s="249" t="s">
        <v>1356</v>
      </c>
      <c r="AU600" s="249" t="s">
        <v>69</v>
      </c>
    </row>
    <row r="601" spans="1:47" hidden="1" x14ac:dyDescent="0.3">
      <c r="A601" s="174">
        <v>5.03</v>
      </c>
      <c r="B601" s="231"/>
      <c r="C601" s="232" t="str">
        <f>VLOOKUP(BD.PD7[[#This Row],[Pos]],PPto[],3,FALSE)</f>
        <v>5.03 Neveras, Centrales y Evaporadores</v>
      </c>
      <c r="D601" s="233" t="s">
        <v>23</v>
      </c>
      <c r="E601" s="305" t="str">
        <f>IF(BD.PD7[[#This Row],[.]]="*",VLOOKUP(BD.PD7[[#This Row],[Pos]],Presupuesto!A:H,7,FALSE),"")</f>
        <v/>
      </c>
      <c r="F601" s="234" t="s">
        <v>344</v>
      </c>
      <c r="G601" s="174">
        <v>4600073206</v>
      </c>
      <c r="H601" s="174"/>
      <c r="I601" s="174" t="s">
        <v>273</v>
      </c>
      <c r="J601" s="174">
        <v>1</v>
      </c>
      <c r="K601" s="174" t="s">
        <v>189</v>
      </c>
      <c r="L601" s="383">
        <f>IF(BD.PD7[[#This Row],[Mon]]="DOP",1,HLOOKUP(BD.PD7[[#This Row],[Mon]],$K$1:$L$2,2,FALSE))</f>
        <v>77</v>
      </c>
      <c r="M601" s="541">
        <v>5511.03</v>
      </c>
      <c r="N601" s="243">
        <f>BD.PD7[[#This Row],[Cant.]]*BD.PD7[[#This Row],[ Tasa ]]*BD.PD7[[#This Row],[ Precio Und.]]</f>
        <v>424349.31</v>
      </c>
      <c r="O601" s="174">
        <v>0.25</v>
      </c>
      <c r="P601" s="243">
        <f>IF(BD.PD7[[#This Row],[Liquid. '[%']]]&lt;&gt;0,(BD.PD7[[#This Row],[Valor Neto '[DOP']]]*BD.PD7[[#This Row],[Liquid. '[%']]])+BD.PD7[[#This Row],[Valor Neto '[DOP']]],BD.PD7[[#This Row],[Valor Neto '[DOP']]])</f>
        <v>530436.63749999995</v>
      </c>
      <c r="Q601" s="243">
        <f>BD.PD7[[#This Row],[Ppto. Orden Interna '[DOP']]]/HLOOKUP("USD",$K$1:$L$2,2,FALSE)</f>
        <v>8160.5636538461531</v>
      </c>
      <c r="R601" s="543" t="s">
        <v>1302</v>
      </c>
      <c r="S601" s="544"/>
      <c r="T601" s="544"/>
      <c r="U601" s="544" t="s">
        <v>321</v>
      </c>
      <c r="V601" s="544">
        <v>801670</v>
      </c>
      <c r="W601" s="494" t="s">
        <v>339</v>
      </c>
      <c r="X601" s="495">
        <v>4</v>
      </c>
      <c r="Y601" s="495">
        <v>0.6</v>
      </c>
      <c r="Z601" s="243">
        <f>BD.PD7[[#This Row],[Av.P1 '[%']]]*BD.PD7[[#This Row],[Ppto. Orden Interna '[DOP']]]</f>
        <v>318261.98249999998</v>
      </c>
      <c r="AA601" s="249">
        <v>8</v>
      </c>
      <c r="AB601" s="249">
        <v>0.4</v>
      </c>
      <c r="AC601" s="243">
        <f>BD.PD7[[#This Row],[Av.P2 '[%']]]*BD.PD7[[#This Row],[Ppto. Orden Interna '[DOP']]]</f>
        <v>212174.655</v>
      </c>
      <c r="AD601" s="249"/>
      <c r="AE601" s="249"/>
      <c r="AF601" s="243">
        <f>BD.PD7[[#This Row],[Av.P3 '[%']]]*BD.PD7[[#This Row],[Ppto. Orden Interna '[DOP']]]</f>
        <v>0</v>
      </c>
      <c r="AG601" s="545"/>
      <c r="AH601" s="545"/>
      <c r="AI601" s="243">
        <f>BD.PD7[[#This Row],[Av.P2 '[%']]]*BD.PD7[[#This Row],[Ppto. Orden Interna '[DOP']]]</f>
        <v>212174.655</v>
      </c>
      <c r="AJ601" s="545"/>
      <c r="AK601" s="545"/>
      <c r="AL601" s="542">
        <f>BD.PD7[[#This Row],[Av.P2 '[%']]]*BD.PD7[[#This Row],[Ppto. Orden Interna '[DOP']]]</f>
        <v>212174.655</v>
      </c>
      <c r="AM601" s="584" t="e">
        <v>#N/A</v>
      </c>
      <c r="AN601" s="308" t="s">
        <v>244</v>
      </c>
      <c r="AO601" s="308" t="s">
        <v>245</v>
      </c>
      <c r="AP601" s="308" t="s">
        <v>246</v>
      </c>
      <c r="AQ601" s="308" t="s">
        <v>247</v>
      </c>
      <c r="AR601" s="308">
        <v>594</v>
      </c>
      <c r="AS601" s="308" t="s">
        <v>258</v>
      </c>
      <c r="AT601" s="249" t="s">
        <v>1356</v>
      </c>
      <c r="AU601" s="249" t="s">
        <v>69</v>
      </c>
    </row>
    <row r="602" spans="1:47" hidden="1" x14ac:dyDescent="0.3">
      <c r="A602" s="174">
        <v>5.03</v>
      </c>
      <c r="B602" s="231"/>
      <c r="C602" s="232" t="str">
        <f>VLOOKUP(BD.PD7[[#This Row],[Pos]],PPto[],3,FALSE)</f>
        <v>5.03 Neveras, Centrales y Evaporadores</v>
      </c>
      <c r="D602" s="233" t="s">
        <v>23</v>
      </c>
      <c r="E602" s="305" t="str">
        <f>IF(BD.PD7[[#This Row],[.]]="*",VLOOKUP(BD.PD7[[#This Row],[Pos]],Presupuesto!A:H,7,FALSE),"")</f>
        <v/>
      </c>
      <c r="F602" s="234" t="s">
        <v>340</v>
      </c>
      <c r="G602" s="174">
        <v>4600073206</v>
      </c>
      <c r="H602" s="174"/>
      <c r="I602" s="174" t="s">
        <v>273</v>
      </c>
      <c r="J602" s="174">
        <v>1</v>
      </c>
      <c r="K602" s="174" t="s">
        <v>189</v>
      </c>
      <c r="L602" s="383">
        <f>IF(BD.PD7[[#This Row],[Mon]]="DOP",1,HLOOKUP(BD.PD7[[#This Row],[Mon]],$K$1:$L$2,2,FALSE))</f>
        <v>77</v>
      </c>
      <c r="M602" s="541">
        <v>632.57000000000005</v>
      </c>
      <c r="N602" s="243">
        <f>BD.PD7[[#This Row],[Cant.]]*BD.PD7[[#This Row],[ Tasa ]]*BD.PD7[[#This Row],[ Precio Und.]]</f>
        <v>48707.890000000007</v>
      </c>
      <c r="O602" s="174">
        <v>0.25</v>
      </c>
      <c r="P602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2" s="243">
        <f>BD.PD7[[#This Row],[Ppto. Orden Interna '[DOP']]]/HLOOKUP("USD",$K$1:$L$2,2,FALSE)</f>
        <v>936.69019230769243</v>
      </c>
      <c r="R602" s="543" t="s">
        <v>1302</v>
      </c>
      <c r="S602" s="544"/>
      <c r="T602" s="544"/>
      <c r="U602" s="544" t="s">
        <v>321</v>
      </c>
      <c r="V602" s="544">
        <v>801670</v>
      </c>
      <c r="W602" s="494" t="s">
        <v>339</v>
      </c>
      <c r="X602" s="495">
        <v>4</v>
      </c>
      <c r="Y602" s="495">
        <v>0.6</v>
      </c>
      <c r="Z602" s="243">
        <f>BD.PD7[[#This Row],[Av.P1 '[%']]]*BD.PD7[[#This Row],[Ppto. Orden Interna '[DOP']]]</f>
        <v>36530.917500000003</v>
      </c>
      <c r="AA602" s="249">
        <v>8</v>
      </c>
      <c r="AB602" s="249">
        <v>0.4</v>
      </c>
      <c r="AC602" s="243">
        <f>BD.PD7[[#This Row],[Av.P2 '[%']]]*BD.PD7[[#This Row],[Ppto. Orden Interna '[DOP']]]</f>
        <v>24353.945000000007</v>
      </c>
      <c r="AD602" s="249"/>
      <c r="AE602" s="249"/>
      <c r="AF602" s="243">
        <f>BD.PD7[[#This Row],[Av.P3 '[%']]]*BD.PD7[[#This Row],[Ppto. Orden Interna '[DOP']]]</f>
        <v>0</v>
      </c>
      <c r="AG602" s="545"/>
      <c r="AH602" s="545"/>
      <c r="AI602" s="243">
        <f>BD.PD7[[#This Row],[Av.P2 '[%']]]*BD.PD7[[#This Row],[Ppto. Orden Interna '[DOP']]]</f>
        <v>24353.945000000007</v>
      </c>
      <c r="AJ602" s="545"/>
      <c r="AK602" s="545"/>
      <c r="AL602" s="542">
        <f>BD.PD7[[#This Row],[Av.P2 '[%']]]*BD.PD7[[#This Row],[Ppto. Orden Interna '[DOP']]]</f>
        <v>24353.945000000007</v>
      </c>
      <c r="AM602" s="584" t="e">
        <v>#N/A</v>
      </c>
      <c r="AN602" s="308" t="s">
        <v>244</v>
      </c>
      <c r="AO602" s="308" t="s">
        <v>245</v>
      </c>
      <c r="AP602" s="308" t="s">
        <v>246</v>
      </c>
      <c r="AQ602" s="308" t="s">
        <v>247</v>
      </c>
      <c r="AR602" s="308">
        <v>594</v>
      </c>
      <c r="AS602" s="308" t="s">
        <v>258</v>
      </c>
      <c r="AT602" s="249" t="s">
        <v>1356</v>
      </c>
      <c r="AU602" s="249" t="s">
        <v>69</v>
      </c>
    </row>
    <row r="603" spans="1:47" hidden="1" x14ac:dyDescent="0.3">
      <c r="A603" s="174">
        <v>5.03</v>
      </c>
      <c r="B603" s="231"/>
      <c r="C603" s="232" t="str">
        <f>VLOOKUP(BD.PD7[[#This Row],[Pos]],PPto[],3,FALSE)</f>
        <v>5.03 Neveras, Centrales y Evaporadores</v>
      </c>
      <c r="D603" s="233" t="s">
        <v>23</v>
      </c>
      <c r="E603" s="305" t="str">
        <f>IF(BD.PD7[[#This Row],[.]]="*",VLOOKUP(BD.PD7[[#This Row],[Pos]],Presupuesto!A:H,7,FALSE),"")</f>
        <v/>
      </c>
      <c r="F603" s="234" t="s">
        <v>344</v>
      </c>
      <c r="G603" s="174">
        <v>4600073206</v>
      </c>
      <c r="H603" s="174"/>
      <c r="I603" s="174" t="s">
        <v>273</v>
      </c>
      <c r="J603" s="174">
        <v>1</v>
      </c>
      <c r="K603" s="174" t="s">
        <v>189</v>
      </c>
      <c r="L603" s="383">
        <f>IF(BD.PD7[[#This Row],[Mon]]="DOP",1,HLOOKUP(BD.PD7[[#This Row],[Mon]],$K$1:$L$2,2,FALSE))</f>
        <v>77</v>
      </c>
      <c r="M603" s="541">
        <v>5511.03</v>
      </c>
      <c r="N603" s="243">
        <f>BD.PD7[[#This Row],[Cant.]]*BD.PD7[[#This Row],[ Tasa ]]*BD.PD7[[#This Row],[ Precio Und.]]</f>
        <v>424349.31</v>
      </c>
      <c r="O603" s="174">
        <v>0.25</v>
      </c>
      <c r="P603" s="243">
        <f>IF(BD.PD7[[#This Row],[Liquid. '[%']]]&lt;&gt;0,(BD.PD7[[#This Row],[Valor Neto '[DOP']]]*BD.PD7[[#This Row],[Liquid. '[%']]])+BD.PD7[[#This Row],[Valor Neto '[DOP']]],BD.PD7[[#This Row],[Valor Neto '[DOP']]])</f>
        <v>530436.63749999995</v>
      </c>
      <c r="Q603" s="243">
        <f>BD.PD7[[#This Row],[Ppto. Orden Interna '[DOP']]]/HLOOKUP("USD",$K$1:$L$2,2,FALSE)</f>
        <v>8160.5636538461531</v>
      </c>
      <c r="R603" s="543" t="s">
        <v>1302</v>
      </c>
      <c r="S603" s="544"/>
      <c r="T603" s="544"/>
      <c r="U603" s="544" t="s">
        <v>321</v>
      </c>
      <c r="V603" s="544">
        <v>801670</v>
      </c>
      <c r="W603" s="494" t="s">
        <v>339</v>
      </c>
      <c r="X603" s="495">
        <v>4</v>
      </c>
      <c r="Y603" s="495">
        <v>0.6</v>
      </c>
      <c r="Z603" s="243">
        <f>BD.PD7[[#This Row],[Av.P1 '[%']]]*BD.PD7[[#This Row],[Ppto. Orden Interna '[DOP']]]</f>
        <v>318261.98249999998</v>
      </c>
      <c r="AA603" s="249">
        <v>8</v>
      </c>
      <c r="AB603" s="249">
        <v>0.4</v>
      </c>
      <c r="AC603" s="243">
        <f>BD.PD7[[#This Row],[Av.P2 '[%']]]*BD.PD7[[#This Row],[Ppto. Orden Interna '[DOP']]]</f>
        <v>212174.655</v>
      </c>
      <c r="AD603" s="249"/>
      <c r="AE603" s="249"/>
      <c r="AF603" s="243">
        <f>BD.PD7[[#This Row],[Av.P3 '[%']]]*BD.PD7[[#This Row],[Ppto. Orden Interna '[DOP']]]</f>
        <v>0</v>
      </c>
      <c r="AG603" s="545"/>
      <c r="AH603" s="545"/>
      <c r="AI603" s="243">
        <f>BD.PD7[[#This Row],[Av.P2 '[%']]]*BD.PD7[[#This Row],[Ppto. Orden Interna '[DOP']]]</f>
        <v>212174.655</v>
      </c>
      <c r="AJ603" s="545"/>
      <c r="AK603" s="545"/>
      <c r="AL603" s="542">
        <f>BD.PD7[[#This Row],[Av.P2 '[%']]]*BD.PD7[[#This Row],[Ppto. Orden Interna '[DOP']]]</f>
        <v>212174.655</v>
      </c>
      <c r="AM603" s="584" t="e">
        <v>#N/A</v>
      </c>
      <c r="AN603" s="308" t="s">
        <v>244</v>
      </c>
      <c r="AO603" s="308" t="s">
        <v>245</v>
      </c>
      <c r="AP603" s="308" t="s">
        <v>246</v>
      </c>
      <c r="AQ603" s="308" t="s">
        <v>247</v>
      </c>
      <c r="AR603" s="308">
        <v>594</v>
      </c>
      <c r="AS603" s="308" t="s">
        <v>258</v>
      </c>
      <c r="AT603" s="249" t="s">
        <v>1356</v>
      </c>
      <c r="AU603" s="249" t="s">
        <v>69</v>
      </c>
    </row>
    <row r="604" spans="1:47" hidden="1" x14ac:dyDescent="0.3">
      <c r="A604" s="174">
        <v>5.03</v>
      </c>
      <c r="B604" s="231"/>
      <c r="C604" s="232" t="str">
        <f>VLOOKUP(BD.PD7[[#This Row],[Pos]],PPto[],3,FALSE)</f>
        <v>5.03 Neveras, Centrales y Evaporadores</v>
      </c>
      <c r="D604" s="233" t="s">
        <v>23</v>
      </c>
      <c r="E604" s="305" t="str">
        <f>IF(BD.PD7[[#This Row],[.]]="*",VLOOKUP(BD.PD7[[#This Row],[Pos]],Presupuesto!A:H,7,FALSE),"")</f>
        <v/>
      </c>
      <c r="F604" s="234" t="s">
        <v>342</v>
      </c>
      <c r="G604" s="174">
        <v>4600073206</v>
      </c>
      <c r="H604" s="174"/>
      <c r="I604" s="174" t="s">
        <v>273</v>
      </c>
      <c r="J604" s="174">
        <v>1</v>
      </c>
      <c r="K604" s="174" t="s">
        <v>189</v>
      </c>
      <c r="L604" s="383">
        <f>IF(BD.PD7[[#This Row],[Mon]]="DOP",1,HLOOKUP(BD.PD7[[#This Row],[Mon]],$K$1:$L$2,2,FALSE))</f>
        <v>77</v>
      </c>
      <c r="M604" s="541">
        <v>7366.02</v>
      </c>
      <c r="N604" s="243">
        <f>BD.PD7[[#This Row],[Cant.]]*BD.PD7[[#This Row],[ Tasa ]]*BD.PD7[[#This Row],[ Precio Und.]]</f>
        <v>567183.54</v>
      </c>
      <c r="O604" s="174">
        <v>0.25</v>
      </c>
      <c r="P604" s="243">
        <f>IF(BD.PD7[[#This Row],[Liquid. '[%']]]&lt;&gt;0,(BD.PD7[[#This Row],[Valor Neto '[DOP']]]*BD.PD7[[#This Row],[Liquid. '[%']]])+BD.PD7[[#This Row],[Valor Neto '[DOP']]],BD.PD7[[#This Row],[Valor Neto '[DOP']]])</f>
        <v>708979.42500000005</v>
      </c>
      <c r="Q604" s="243">
        <f>BD.PD7[[#This Row],[Ppto. Orden Interna '[DOP']]]/HLOOKUP("USD",$K$1:$L$2,2,FALSE)</f>
        <v>10907.37576923077</v>
      </c>
      <c r="R604" s="543" t="s">
        <v>1302</v>
      </c>
      <c r="S604" s="544"/>
      <c r="T604" s="544"/>
      <c r="U604" s="544" t="s">
        <v>321</v>
      </c>
      <c r="V604" s="544">
        <v>801670</v>
      </c>
      <c r="W604" s="494" t="s">
        <v>339</v>
      </c>
      <c r="X604" s="495">
        <v>4</v>
      </c>
      <c r="Y604" s="495">
        <v>0.6</v>
      </c>
      <c r="Z604" s="243">
        <f>BD.PD7[[#This Row],[Av.P1 '[%']]]*BD.PD7[[#This Row],[Ppto. Orden Interna '[DOP']]]</f>
        <v>425387.65500000003</v>
      </c>
      <c r="AA604" s="249">
        <v>8</v>
      </c>
      <c r="AB604" s="249">
        <v>0.4</v>
      </c>
      <c r="AC604" s="243">
        <f>BD.PD7[[#This Row],[Av.P2 '[%']]]*BD.PD7[[#This Row],[Ppto. Orden Interna '[DOP']]]</f>
        <v>283591.77</v>
      </c>
      <c r="AD604" s="249"/>
      <c r="AE604" s="249"/>
      <c r="AF604" s="243">
        <f>BD.PD7[[#This Row],[Av.P3 '[%']]]*BD.PD7[[#This Row],[Ppto. Orden Interna '[DOP']]]</f>
        <v>0</v>
      </c>
      <c r="AG604" s="545"/>
      <c r="AH604" s="545"/>
      <c r="AI604" s="243">
        <f>BD.PD7[[#This Row],[Av.P2 '[%']]]*BD.PD7[[#This Row],[Ppto. Orden Interna '[DOP']]]</f>
        <v>283591.77</v>
      </c>
      <c r="AJ604" s="545"/>
      <c r="AK604" s="545"/>
      <c r="AL604" s="542">
        <f>BD.PD7[[#This Row],[Av.P2 '[%']]]*BD.PD7[[#This Row],[Ppto. Orden Interna '[DOP']]]</f>
        <v>283591.77</v>
      </c>
      <c r="AM604" s="584" t="e">
        <v>#N/A</v>
      </c>
      <c r="AN604" s="308" t="s">
        <v>244</v>
      </c>
      <c r="AO604" s="308" t="s">
        <v>245</v>
      </c>
      <c r="AP604" s="308" t="s">
        <v>246</v>
      </c>
      <c r="AQ604" s="308" t="s">
        <v>247</v>
      </c>
      <c r="AR604" s="308">
        <v>594</v>
      </c>
      <c r="AS604" s="308" t="s">
        <v>258</v>
      </c>
      <c r="AT604" s="249" t="s">
        <v>1356</v>
      </c>
      <c r="AU604" s="249" t="s">
        <v>69</v>
      </c>
    </row>
    <row r="605" spans="1:47" hidden="1" x14ac:dyDescent="0.3">
      <c r="A605" s="174">
        <v>5.03</v>
      </c>
      <c r="B605" s="231"/>
      <c r="C605" s="232" t="str">
        <f>VLOOKUP(BD.PD7[[#This Row],[Pos]],PPto[],3,FALSE)</f>
        <v>5.03 Neveras, Centrales y Evaporadores</v>
      </c>
      <c r="D605" s="233" t="s">
        <v>23</v>
      </c>
      <c r="E605" s="305" t="str">
        <f>IF(BD.PD7[[#This Row],[.]]="*",VLOOKUP(BD.PD7[[#This Row],[Pos]],Presupuesto!A:H,7,FALSE),"")</f>
        <v/>
      </c>
      <c r="F605" s="234" t="s">
        <v>341</v>
      </c>
      <c r="G605" s="174">
        <v>4600073206</v>
      </c>
      <c r="H605" s="174"/>
      <c r="I605" s="174" t="s">
        <v>273</v>
      </c>
      <c r="J605" s="174">
        <v>1</v>
      </c>
      <c r="K605" s="174" t="s">
        <v>189</v>
      </c>
      <c r="L605" s="383">
        <f>IF(BD.PD7[[#This Row],[Mon]]="DOP",1,HLOOKUP(BD.PD7[[#This Row],[Mon]],$K$1:$L$2,2,FALSE))</f>
        <v>77</v>
      </c>
      <c r="M605" s="541">
        <v>632.57000000000005</v>
      </c>
      <c r="N605" s="243">
        <f>BD.PD7[[#This Row],[Cant.]]*BD.PD7[[#This Row],[ Tasa ]]*BD.PD7[[#This Row],[ Precio Und.]]</f>
        <v>48707.890000000007</v>
      </c>
      <c r="O605" s="174">
        <v>0.25</v>
      </c>
      <c r="P605" s="243">
        <f>IF(BD.PD7[[#This Row],[Liquid. '[%']]]&lt;&gt;0,(BD.PD7[[#This Row],[Valor Neto '[DOP']]]*BD.PD7[[#This Row],[Liquid. '[%']]])+BD.PD7[[#This Row],[Valor Neto '[DOP']]],BD.PD7[[#This Row],[Valor Neto '[DOP']]])</f>
        <v>60884.86250000001</v>
      </c>
      <c r="Q605" s="243">
        <f>BD.PD7[[#This Row],[Ppto. Orden Interna '[DOP']]]/HLOOKUP("USD",$K$1:$L$2,2,FALSE)</f>
        <v>936.69019230769243</v>
      </c>
      <c r="R605" s="543" t="s">
        <v>1302</v>
      </c>
      <c r="S605" s="544"/>
      <c r="T605" s="544"/>
      <c r="U605" s="544" t="s">
        <v>321</v>
      </c>
      <c r="V605" s="544">
        <v>801670</v>
      </c>
      <c r="W605" s="494" t="s">
        <v>339</v>
      </c>
      <c r="X605" s="495">
        <v>4</v>
      </c>
      <c r="Y605" s="495">
        <v>0.6</v>
      </c>
      <c r="Z605" s="243">
        <f>BD.PD7[[#This Row],[Av.P1 '[%']]]*BD.PD7[[#This Row],[Ppto. Orden Interna '[DOP']]]</f>
        <v>36530.917500000003</v>
      </c>
      <c r="AA605" s="249">
        <v>8</v>
      </c>
      <c r="AB605" s="249">
        <v>0.4</v>
      </c>
      <c r="AC605" s="243">
        <f>BD.PD7[[#This Row],[Av.P2 '[%']]]*BD.PD7[[#This Row],[Ppto. Orden Interna '[DOP']]]</f>
        <v>24353.945000000007</v>
      </c>
      <c r="AD605" s="249"/>
      <c r="AE605" s="249"/>
      <c r="AF605" s="243">
        <f>BD.PD7[[#This Row],[Av.P3 '[%']]]*BD.PD7[[#This Row],[Ppto. Orden Interna '[DOP']]]</f>
        <v>0</v>
      </c>
      <c r="AG605" s="545"/>
      <c r="AH605" s="545"/>
      <c r="AI605" s="243">
        <f>BD.PD7[[#This Row],[Av.P2 '[%']]]*BD.PD7[[#This Row],[Ppto. Orden Interna '[DOP']]]</f>
        <v>24353.945000000007</v>
      </c>
      <c r="AJ605" s="545"/>
      <c r="AK605" s="545"/>
      <c r="AL605" s="542">
        <f>BD.PD7[[#This Row],[Av.P2 '[%']]]*BD.PD7[[#This Row],[Ppto. Orden Interna '[DOP']]]</f>
        <v>24353.945000000007</v>
      </c>
      <c r="AM605" s="584" t="e">
        <v>#N/A</v>
      </c>
      <c r="AN605" s="308" t="s">
        <v>244</v>
      </c>
      <c r="AO605" s="308" t="s">
        <v>245</v>
      </c>
      <c r="AP605" s="308" t="s">
        <v>246</v>
      </c>
      <c r="AQ605" s="308" t="s">
        <v>247</v>
      </c>
      <c r="AR605" s="308">
        <v>594</v>
      </c>
      <c r="AS605" s="308" t="s">
        <v>258</v>
      </c>
      <c r="AT605" s="249" t="s">
        <v>1356</v>
      </c>
      <c r="AU605" s="249" t="s">
        <v>69</v>
      </c>
    </row>
    <row r="606" spans="1:47" hidden="1" x14ac:dyDescent="0.3">
      <c r="A606" s="174">
        <v>5.03</v>
      </c>
      <c r="B606" s="231"/>
      <c r="C606" s="232" t="str">
        <f>VLOOKUP(BD.PD7[[#This Row],[Pos]],PPto[],3,FALSE)</f>
        <v>5.03 Neveras, Centrales y Evaporadores</v>
      </c>
      <c r="D606" s="233" t="s">
        <v>23</v>
      </c>
      <c r="E606" s="305" t="str">
        <f>IF(BD.PD7[[#This Row],[.]]="*",VLOOKUP(BD.PD7[[#This Row],[Pos]],Presupuesto!A:H,7,FALSE),"")</f>
        <v/>
      </c>
      <c r="F606" s="234" t="s">
        <v>345</v>
      </c>
      <c r="G606" s="174">
        <v>4600073206</v>
      </c>
      <c r="H606" s="174"/>
      <c r="I606" s="174" t="s">
        <v>273</v>
      </c>
      <c r="J606" s="174">
        <v>1</v>
      </c>
      <c r="K606" s="174" t="s">
        <v>189</v>
      </c>
      <c r="L606" s="383">
        <f>IF(BD.PD7[[#This Row],[Mon]]="DOP",1,HLOOKUP(BD.PD7[[#This Row],[Mon]],$K$1:$L$2,2,FALSE))</f>
        <v>77</v>
      </c>
      <c r="M606" s="541">
        <v>7051.6</v>
      </c>
      <c r="N606" s="243">
        <f>BD.PD7[[#This Row],[Cant.]]*BD.PD7[[#This Row],[ Tasa ]]*BD.PD7[[#This Row],[ Precio Und.]]</f>
        <v>542973.20000000007</v>
      </c>
      <c r="O606" s="174">
        <v>0.25</v>
      </c>
      <c r="P606" s="243">
        <f>IF(BD.PD7[[#This Row],[Liquid. '[%']]]&lt;&gt;0,(BD.PD7[[#This Row],[Valor Neto '[DOP']]]*BD.PD7[[#This Row],[Liquid. '[%']]])+BD.PD7[[#This Row],[Valor Neto '[DOP']]],BD.PD7[[#This Row],[Valor Neto '[DOP']]])</f>
        <v>678716.50000000012</v>
      </c>
      <c r="Q606" s="243">
        <f>BD.PD7[[#This Row],[Ppto. Orden Interna '[DOP']]]/HLOOKUP("USD",$K$1:$L$2,2,FALSE)</f>
        <v>10441.792307692309</v>
      </c>
      <c r="R606" s="543" t="s">
        <v>1302</v>
      </c>
      <c r="S606" s="544"/>
      <c r="T606" s="544"/>
      <c r="U606" s="544" t="s">
        <v>321</v>
      </c>
      <c r="V606" s="544">
        <v>801670</v>
      </c>
      <c r="W606" s="494" t="s">
        <v>339</v>
      </c>
      <c r="X606" s="495">
        <v>4</v>
      </c>
      <c r="Y606" s="495">
        <v>0.6</v>
      </c>
      <c r="Z606" s="243">
        <f>BD.PD7[[#This Row],[Av.P1 '[%']]]*BD.PD7[[#This Row],[Ppto. Orden Interna '[DOP']]]</f>
        <v>407229.90000000008</v>
      </c>
      <c r="AA606" s="249">
        <v>8</v>
      </c>
      <c r="AB606" s="249">
        <v>0.4</v>
      </c>
      <c r="AC606" s="243">
        <f>BD.PD7[[#This Row],[Av.P2 '[%']]]*BD.PD7[[#This Row],[Ppto. Orden Interna '[DOP']]]</f>
        <v>271486.60000000003</v>
      </c>
      <c r="AD606" s="249"/>
      <c r="AE606" s="249"/>
      <c r="AF606" s="243">
        <f>BD.PD7[[#This Row],[Av.P3 '[%']]]*BD.PD7[[#This Row],[Ppto. Orden Interna '[DOP']]]</f>
        <v>0</v>
      </c>
      <c r="AG606" s="545"/>
      <c r="AH606" s="545"/>
      <c r="AI606" s="243">
        <f>BD.PD7[[#This Row],[Av.P2 '[%']]]*BD.PD7[[#This Row],[Ppto. Orden Interna '[DOP']]]</f>
        <v>271486.60000000003</v>
      </c>
      <c r="AJ606" s="545"/>
      <c r="AK606" s="545"/>
      <c r="AL606" s="542">
        <f>BD.PD7[[#This Row],[Av.P2 '[%']]]*BD.PD7[[#This Row],[Ppto. Orden Interna '[DOP']]]</f>
        <v>271486.60000000003</v>
      </c>
      <c r="AM606" s="584" t="e">
        <v>#N/A</v>
      </c>
      <c r="AN606" s="308" t="s">
        <v>244</v>
      </c>
      <c r="AO606" s="308" t="s">
        <v>245</v>
      </c>
      <c r="AP606" s="308" t="s">
        <v>246</v>
      </c>
      <c r="AQ606" s="308" t="s">
        <v>247</v>
      </c>
      <c r="AR606" s="308">
        <v>594</v>
      </c>
      <c r="AS606" s="308" t="s">
        <v>258</v>
      </c>
      <c r="AT606" s="249" t="s">
        <v>1356</v>
      </c>
      <c r="AU606" s="249" t="s">
        <v>69</v>
      </c>
    </row>
    <row r="607" spans="1:47" hidden="1" x14ac:dyDescent="0.3">
      <c r="A607" s="174">
        <v>5.03</v>
      </c>
      <c r="B607" s="231"/>
      <c r="C607" s="232" t="str">
        <f>VLOOKUP(BD.PD7[[#This Row],[Pos]],PPto[],3,FALSE)</f>
        <v>5.03 Neveras, Centrales y Evaporadores</v>
      </c>
      <c r="D607" s="233" t="s">
        <v>23</v>
      </c>
      <c r="E607" s="305" t="str">
        <f>IF(BD.PD7[[#This Row],[.]]="*",VLOOKUP(BD.PD7[[#This Row],[Pos]],Presupuesto!A:H,7,FALSE),"")</f>
        <v/>
      </c>
      <c r="F607" s="234" t="s">
        <v>346</v>
      </c>
      <c r="G607" s="174">
        <v>4600073206</v>
      </c>
      <c r="H607" s="174"/>
      <c r="I607" s="174" t="s">
        <v>273</v>
      </c>
      <c r="J607" s="174">
        <v>2</v>
      </c>
      <c r="K607" s="174" t="s">
        <v>189</v>
      </c>
      <c r="L607" s="383">
        <f>IF(BD.PD7[[#This Row],[Mon]]="DOP",1,HLOOKUP(BD.PD7[[#This Row],[Mon]],$K$1:$L$2,2,FALSE))</f>
        <v>77</v>
      </c>
      <c r="M607" s="541">
        <v>653.30999999999995</v>
      </c>
      <c r="N607" s="243">
        <f>BD.PD7[[#This Row],[Cant.]]*BD.PD7[[#This Row],[ Tasa ]]*BD.PD7[[#This Row],[ Precio Und.]]</f>
        <v>100609.73999999999</v>
      </c>
      <c r="O607" s="174">
        <v>0.25</v>
      </c>
      <c r="P607" s="243">
        <f>IF(BD.PD7[[#This Row],[Liquid. '[%']]]&lt;&gt;0,(BD.PD7[[#This Row],[Valor Neto '[DOP']]]*BD.PD7[[#This Row],[Liquid. '[%']]])+BD.PD7[[#This Row],[Valor Neto '[DOP']]],BD.PD7[[#This Row],[Valor Neto '[DOP']]])</f>
        <v>125762.17499999999</v>
      </c>
      <c r="Q607" s="243">
        <f>BD.PD7[[#This Row],[Ppto. Orden Interna '[DOP']]]/HLOOKUP("USD",$K$1:$L$2,2,FALSE)</f>
        <v>1934.802692307692</v>
      </c>
      <c r="R607" s="543" t="s">
        <v>1302</v>
      </c>
      <c r="S607" s="544"/>
      <c r="T607" s="544"/>
      <c r="U607" s="544" t="s">
        <v>321</v>
      </c>
      <c r="V607" s="544">
        <v>801670</v>
      </c>
      <c r="W607" s="494" t="s">
        <v>339</v>
      </c>
      <c r="X607" s="495">
        <v>4</v>
      </c>
      <c r="Y607" s="495">
        <v>0.6</v>
      </c>
      <c r="Z607" s="243">
        <f>BD.PD7[[#This Row],[Av.P1 '[%']]]*BD.PD7[[#This Row],[Ppto. Orden Interna '[DOP']]]</f>
        <v>75457.304999999993</v>
      </c>
      <c r="AA607" s="249">
        <v>8</v>
      </c>
      <c r="AB607" s="249">
        <v>0.4</v>
      </c>
      <c r="AC607" s="243">
        <f>BD.PD7[[#This Row],[Av.P2 '[%']]]*BD.PD7[[#This Row],[Ppto. Orden Interna '[DOP']]]</f>
        <v>50304.869999999995</v>
      </c>
      <c r="AD607" s="249"/>
      <c r="AE607" s="249"/>
      <c r="AF607" s="243">
        <f>BD.PD7[[#This Row],[Av.P3 '[%']]]*BD.PD7[[#This Row],[Ppto. Orden Interna '[DOP']]]</f>
        <v>0</v>
      </c>
      <c r="AG607" s="545"/>
      <c r="AH607" s="545"/>
      <c r="AI607" s="243">
        <f>BD.PD7[[#This Row],[Av.P2 '[%']]]*BD.PD7[[#This Row],[Ppto. Orden Interna '[DOP']]]</f>
        <v>50304.869999999995</v>
      </c>
      <c r="AJ607" s="545"/>
      <c r="AK607" s="545"/>
      <c r="AL607" s="542">
        <f>BD.PD7[[#This Row],[Av.P2 '[%']]]*BD.PD7[[#This Row],[Ppto. Orden Interna '[DOP']]]</f>
        <v>50304.869999999995</v>
      </c>
      <c r="AM607" s="584" t="e">
        <v>#N/A</v>
      </c>
      <c r="AN607" s="308" t="s">
        <v>244</v>
      </c>
      <c r="AO607" s="308" t="s">
        <v>245</v>
      </c>
      <c r="AP607" s="308" t="s">
        <v>246</v>
      </c>
      <c r="AQ607" s="308" t="s">
        <v>247</v>
      </c>
      <c r="AR607" s="308">
        <v>594</v>
      </c>
      <c r="AS607" s="308" t="s">
        <v>258</v>
      </c>
      <c r="AT607" s="249" t="s">
        <v>1356</v>
      </c>
      <c r="AU607" s="249" t="s">
        <v>69</v>
      </c>
    </row>
    <row r="608" spans="1:47" hidden="1" x14ac:dyDescent="0.3">
      <c r="A608" s="174">
        <v>5.03</v>
      </c>
      <c r="B608" s="231"/>
      <c r="C608" s="232" t="str">
        <f>VLOOKUP(BD.PD7[[#This Row],[Pos]],PPto[],3,FALSE)</f>
        <v>5.03 Neveras, Centrales y Evaporadores</v>
      </c>
      <c r="D608" s="233" t="s">
        <v>23</v>
      </c>
      <c r="E608" s="305" t="str">
        <f>IF(BD.PD7[[#This Row],[.]]="*",VLOOKUP(BD.PD7[[#This Row],[Pos]],Presupuesto!A:H,7,FALSE),"")</f>
        <v/>
      </c>
      <c r="F608" s="234" t="s">
        <v>347</v>
      </c>
      <c r="G608" s="174">
        <v>4600073206</v>
      </c>
      <c r="H608" s="174"/>
      <c r="I608" s="174" t="s">
        <v>273</v>
      </c>
      <c r="J608" s="174">
        <v>1</v>
      </c>
      <c r="K608" s="174" t="s">
        <v>189</v>
      </c>
      <c r="L608" s="383">
        <f>IF(BD.PD7[[#This Row],[Mon]]="DOP",1,HLOOKUP(BD.PD7[[#This Row],[Mon]],$K$1:$L$2,2,FALSE))</f>
        <v>77</v>
      </c>
      <c r="M608" s="541">
        <v>8316.74</v>
      </c>
      <c r="N608" s="243">
        <f>BD.PD7[[#This Row],[Cant.]]*BD.PD7[[#This Row],[ Tasa ]]*BD.PD7[[#This Row],[ Precio Und.]]</f>
        <v>640388.98</v>
      </c>
      <c r="O608" s="174">
        <v>0.25</v>
      </c>
      <c r="P608" s="243">
        <f>IF(BD.PD7[[#This Row],[Liquid. '[%']]]&lt;&gt;0,(BD.PD7[[#This Row],[Valor Neto '[DOP']]]*BD.PD7[[#This Row],[Liquid. '[%']]])+BD.PD7[[#This Row],[Valor Neto '[DOP']]],BD.PD7[[#This Row],[Valor Neto '[DOP']]])</f>
        <v>800486.22499999998</v>
      </c>
      <c r="Q608" s="243">
        <f>BD.PD7[[#This Row],[Ppto. Orden Interna '[DOP']]]/HLOOKUP("USD",$K$1:$L$2,2,FALSE)</f>
        <v>12315.172692307691</v>
      </c>
      <c r="R608" s="543" t="s">
        <v>1302</v>
      </c>
      <c r="S608" s="544"/>
      <c r="T608" s="544"/>
      <c r="U608" s="544" t="s">
        <v>321</v>
      </c>
      <c r="V608" s="544">
        <v>801670</v>
      </c>
      <c r="W608" s="494" t="s">
        <v>339</v>
      </c>
      <c r="X608" s="495">
        <v>4</v>
      </c>
      <c r="Y608" s="495">
        <v>0.6</v>
      </c>
      <c r="Z608" s="243">
        <f>BD.PD7[[#This Row],[Av.P1 '[%']]]*BD.PD7[[#This Row],[Ppto. Orden Interna '[DOP']]]</f>
        <v>480291.73499999999</v>
      </c>
      <c r="AA608" s="249">
        <v>8</v>
      </c>
      <c r="AB608" s="249">
        <v>0.4</v>
      </c>
      <c r="AC608" s="243">
        <f>BD.PD7[[#This Row],[Av.P2 '[%']]]*BD.PD7[[#This Row],[Ppto. Orden Interna '[DOP']]]</f>
        <v>320194.49</v>
      </c>
      <c r="AD608" s="249"/>
      <c r="AE608" s="249"/>
      <c r="AF608" s="243">
        <f>BD.PD7[[#This Row],[Av.P3 '[%']]]*BD.PD7[[#This Row],[Ppto. Orden Interna '[DOP']]]</f>
        <v>0</v>
      </c>
      <c r="AG608" s="545"/>
      <c r="AH608" s="545"/>
      <c r="AI608" s="243">
        <f>BD.PD7[[#This Row],[Av.P2 '[%']]]*BD.PD7[[#This Row],[Ppto. Orden Interna '[DOP']]]</f>
        <v>320194.49</v>
      </c>
      <c r="AJ608" s="545"/>
      <c r="AK608" s="545"/>
      <c r="AL608" s="542">
        <f>BD.PD7[[#This Row],[Av.P2 '[%']]]*BD.PD7[[#This Row],[Ppto. Orden Interna '[DOP']]]</f>
        <v>320194.49</v>
      </c>
      <c r="AM608" s="584" t="e">
        <v>#N/A</v>
      </c>
      <c r="AN608" s="308" t="s">
        <v>244</v>
      </c>
      <c r="AO608" s="308" t="s">
        <v>245</v>
      </c>
      <c r="AP608" s="308" t="s">
        <v>246</v>
      </c>
      <c r="AQ608" s="308" t="s">
        <v>247</v>
      </c>
      <c r="AR608" s="308">
        <v>594</v>
      </c>
      <c r="AS608" s="308" t="s">
        <v>258</v>
      </c>
      <c r="AT608" s="249" t="s">
        <v>1356</v>
      </c>
      <c r="AU608" s="249" t="s">
        <v>69</v>
      </c>
    </row>
    <row r="609" spans="1:47" hidden="1" x14ac:dyDescent="0.3">
      <c r="A609" s="174">
        <v>5.03</v>
      </c>
      <c r="B609" s="231"/>
      <c r="C609" s="232" t="str">
        <f>VLOOKUP(BD.PD7[[#This Row],[Pos]],PPto[],3,FALSE)</f>
        <v>5.03 Neveras, Centrales y Evaporadores</v>
      </c>
      <c r="D609" s="233" t="s">
        <v>23</v>
      </c>
      <c r="E609" s="305" t="str">
        <f>IF(BD.PD7[[#This Row],[.]]="*",VLOOKUP(BD.PD7[[#This Row],[Pos]],Presupuesto!A:H,7,FALSE),"")</f>
        <v/>
      </c>
      <c r="F609" s="234" t="s">
        <v>346</v>
      </c>
      <c r="G609" s="174">
        <v>4600073206</v>
      </c>
      <c r="H609" s="174"/>
      <c r="I609" s="174" t="s">
        <v>273</v>
      </c>
      <c r="J609" s="174">
        <v>1</v>
      </c>
      <c r="K609" s="174" t="s">
        <v>189</v>
      </c>
      <c r="L609" s="383">
        <f>IF(BD.PD7[[#This Row],[Mon]]="DOP",1,HLOOKUP(BD.PD7[[#This Row],[Mon]],$K$1:$L$2,2,FALSE))</f>
        <v>77</v>
      </c>
      <c r="M609" s="541">
        <v>653.30999999999995</v>
      </c>
      <c r="N609" s="243">
        <f>BD.PD7[[#This Row],[Cant.]]*BD.PD7[[#This Row],[ Tasa ]]*BD.PD7[[#This Row],[ Precio Und.]]</f>
        <v>50304.869999999995</v>
      </c>
      <c r="O609" s="174">
        <v>0.25</v>
      </c>
      <c r="P609" s="243">
        <f>IF(BD.PD7[[#This Row],[Liquid. '[%']]]&lt;&gt;0,(BD.PD7[[#This Row],[Valor Neto '[DOP']]]*BD.PD7[[#This Row],[Liquid. '[%']]])+BD.PD7[[#This Row],[Valor Neto '[DOP']]],BD.PD7[[#This Row],[Valor Neto '[DOP']]])</f>
        <v>62881.087499999994</v>
      </c>
      <c r="Q609" s="243">
        <f>BD.PD7[[#This Row],[Ppto. Orden Interna '[DOP']]]/HLOOKUP("USD",$K$1:$L$2,2,FALSE)</f>
        <v>967.40134615384602</v>
      </c>
      <c r="R609" s="543" t="s">
        <v>1302</v>
      </c>
      <c r="S609" s="544"/>
      <c r="T609" s="544"/>
      <c r="U609" s="544" t="s">
        <v>321</v>
      </c>
      <c r="V609" s="544">
        <v>801670</v>
      </c>
      <c r="W609" s="494" t="s">
        <v>339</v>
      </c>
      <c r="X609" s="495">
        <v>4</v>
      </c>
      <c r="Y609" s="495">
        <v>0.6</v>
      </c>
      <c r="Z609" s="243">
        <f>BD.PD7[[#This Row],[Av.P1 '[%']]]*BD.PD7[[#This Row],[Ppto. Orden Interna '[DOP']]]</f>
        <v>37728.652499999997</v>
      </c>
      <c r="AA609" s="249">
        <v>8</v>
      </c>
      <c r="AB609" s="249">
        <v>0.4</v>
      </c>
      <c r="AC609" s="243">
        <f>BD.PD7[[#This Row],[Av.P2 '[%']]]*BD.PD7[[#This Row],[Ppto. Orden Interna '[DOP']]]</f>
        <v>25152.434999999998</v>
      </c>
      <c r="AD609" s="249"/>
      <c r="AE609" s="249"/>
      <c r="AF609" s="243">
        <f>BD.PD7[[#This Row],[Av.P3 '[%']]]*BD.PD7[[#This Row],[Ppto. Orden Interna '[DOP']]]</f>
        <v>0</v>
      </c>
      <c r="AG609" s="545"/>
      <c r="AH609" s="545"/>
      <c r="AI609" s="243">
        <f>BD.PD7[[#This Row],[Av.P2 '[%']]]*BD.PD7[[#This Row],[Ppto. Orden Interna '[DOP']]]</f>
        <v>25152.434999999998</v>
      </c>
      <c r="AJ609" s="545"/>
      <c r="AK609" s="545"/>
      <c r="AL609" s="542">
        <f>BD.PD7[[#This Row],[Av.P2 '[%']]]*BD.PD7[[#This Row],[Ppto. Orden Interna '[DOP']]]</f>
        <v>25152.434999999998</v>
      </c>
      <c r="AM609" s="584" t="e">
        <v>#N/A</v>
      </c>
      <c r="AN609" s="308" t="s">
        <v>244</v>
      </c>
      <c r="AO609" s="308" t="s">
        <v>245</v>
      </c>
      <c r="AP609" s="308" t="s">
        <v>246</v>
      </c>
      <c r="AQ609" s="308" t="s">
        <v>247</v>
      </c>
      <c r="AR609" s="308">
        <v>594</v>
      </c>
      <c r="AS609" s="308" t="s">
        <v>258</v>
      </c>
      <c r="AT609" s="249" t="s">
        <v>1356</v>
      </c>
      <c r="AU609" s="249" t="s">
        <v>69</v>
      </c>
    </row>
    <row r="610" spans="1:47" hidden="1" x14ac:dyDescent="0.3">
      <c r="A610" s="174">
        <v>5.03</v>
      </c>
      <c r="B610" s="231"/>
      <c r="C610" s="232" t="str">
        <f>VLOOKUP(BD.PD7[[#This Row],[Pos]],PPto[],3,FALSE)</f>
        <v>5.03 Neveras, Centrales y Evaporadores</v>
      </c>
      <c r="D610" s="233" t="s">
        <v>23</v>
      </c>
      <c r="E610" s="305" t="str">
        <f>IF(BD.PD7[[#This Row],[.]]="*",VLOOKUP(BD.PD7[[#This Row],[Pos]],Presupuesto!A:H,7,FALSE),"")</f>
        <v/>
      </c>
      <c r="F610" s="234" t="s">
        <v>348</v>
      </c>
      <c r="G610" s="174">
        <v>4600073206</v>
      </c>
      <c r="H610" s="174"/>
      <c r="I610" s="174" t="s">
        <v>273</v>
      </c>
      <c r="J610" s="174">
        <v>1</v>
      </c>
      <c r="K610" s="174" t="s">
        <v>189</v>
      </c>
      <c r="L610" s="383">
        <f>IF(BD.PD7[[#This Row],[Mon]]="DOP",1,HLOOKUP(BD.PD7[[#This Row],[Mon]],$K$1:$L$2,2,FALSE))</f>
        <v>77</v>
      </c>
      <c r="M610" s="541">
        <v>684.42</v>
      </c>
      <c r="N610" s="243">
        <f>BD.PD7[[#This Row],[Cant.]]*BD.PD7[[#This Row],[ Tasa ]]*BD.PD7[[#This Row],[ Precio Und.]]</f>
        <v>52700.34</v>
      </c>
      <c r="O610" s="174">
        <v>0.25</v>
      </c>
      <c r="P610" s="243">
        <f>IF(BD.PD7[[#This Row],[Liquid. '[%']]]&lt;&gt;0,(BD.PD7[[#This Row],[Valor Neto '[DOP']]]*BD.PD7[[#This Row],[Liquid. '[%']]])+BD.PD7[[#This Row],[Valor Neto '[DOP']]],BD.PD7[[#This Row],[Valor Neto '[DOP']]])</f>
        <v>65875.424999999988</v>
      </c>
      <c r="Q610" s="243">
        <f>BD.PD7[[#This Row],[Ppto. Orden Interna '[DOP']]]/HLOOKUP("USD",$K$1:$L$2,2,FALSE)</f>
        <v>1013.4680769230768</v>
      </c>
      <c r="R610" s="543" t="s">
        <v>1302</v>
      </c>
      <c r="S610" s="544"/>
      <c r="T610" s="544"/>
      <c r="U610" s="544" t="s">
        <v>321</v>
      </c>
      <c r="V610" s="544">
        <v>801670</v>
      </c>
      <c r="W610" s="494" t="s">
        <v>339</v>
      </c>
      <c r="X610" s="495">
        <v>4</v>
      </c>
      <c r="Y610" s="495">
        <v>0.6</v>
      </c>
      <c r="Z610" s="243">
        <f>BD.PD7[[#This Row],[Av.P1 '[%']]]*BD.PD7[[#This Row],[Ppto. Orden Interna '[DOP']]]</f>
        <v>39525.25499999999</v>
      </c>
      <c r="AA610" s="249">
        <v>8</v>
      </c>
      <c r="AB610" s="249">
        <v>0.4</v>
      </c>
      <c r="AC610" s="243">
        <f>BD.PD7[[#This Row],[Av.P2 '[%']]]*BD.PD7[[#This Row],[Ppto. Orden Interna '[DOP']]]</f>
        <v>26350.17</v>
      </c>
      <c r="AD610" s="249"/>
      <c r="AE610" s="249"/>
      <c r="AF610" s="243">
        <f>BD.PD7[[#This Row],[Av.P3 '[%']]]*BD.PD7[[#This Row],[Ppto. Orden Interna '[DOP']]]</f>
        <v>0</v>
      </c>
      <c r="AG610" s="545"/>
      <c r="AH610" s="545"/>
      <c r="AI610" s="243">
        <f>BD.PD7[[#This Row],[Av.P2 '[%']]]*BD.PD7[[#This Row],[Ppto. Orden Interna '[DOP']]]</f>
        <v>26350.17</v>
      </c>
      <c r="AJ610" s="545"/>
      <c r="AK610" s="545"/>
      <c r="AL610" s="542">
        <f>BD.PD7[[#This Row],[Av.P2 '[%']]]*BD.PD7[[#This Row],[Ppto. Orden Interna '[DOP']]]</f>
        <v>26350.17</v>
      </c>
      <c r="AM610" s="584" t="e">
        <v>#N/A</v>
      </c>
      <c r="AN610" s="308" t="s">
        <v>244</v>
      </c>
      <c r="AO610" s="308" t="s">
        <v>245</v>
      </c>
      <c r="AP610" s="308" t="s">
        <v>246</v>
      </c>
      <c r="AQ610" s="308" t="s">
        <v>247</v>
      </c>
      <c r="AR610" s="308">
        <v>594</v>
      </c>
      <c r="AS610" s="308" t="s">
        <v>258</v>
      </c>
      <c r="AT610" s="249" t="s">
        <v>1356</v>
      </c>
      <c r="AU610" s="249" t="s">
        <v>69</v>
      </c>
    </row>
    <row r="611" spans="1:47" hidden="1" x14ac:dyDescent="0.3">
      <c r="A611" s="174">
        <v>5.03</v>
      </c>
      <c r="B611" s="231"/>
      <c r="C611" s="232" t="str">
        <f>VLOOKUP(BD.PD7[[#This Row],[Pos]],PPto[],3,FALSE)</f>
        <v>5.03 Neveras, Centrales y Evaporadores</v>
      </c>
      <c r="D611" s="233" t="s">
        <v>23</v>
      </c>
      <c r="E611" s="305" t="str">
        <f>IF(BD.PD7[[#This Row],[.]]="*",VLOOKUP(BD.PD7[[#This Row],[Pos]],Presupuesto!A:H,7,FALSE),"")</f>
        <v/>
      </c>
      <c r="F611" s="234" t="s">
        <v>347</v>
      </c>
      <c r="G611" s="174">
        <v>4600073206</v>
      </c>
      <c r="H611" s="174"/>
      <c r="I611" s="174" t="s">
        <v>273</v>
      </c>
      <c r="J611" s="174">
        <v>2</v>
      </c>
      <c r="K611" s="174" t="s">
        <v>189</v>
      </c>
      <c r="L611" s="383">
        <f>IF(BD.PD7[[#This Row],[Mon]]="DOP",1,HLOOKUP(BD.PD7[[#This Row],[Mon]],$K$1:$L$2,2,FALSE))</f>
        <v>77</v>
      </c>
      <c r="M611" s="541">
        <v>8316.74</v>
      </c>
      <c r="N611" s="243">
        <f>BD.PD7[[#This Row],[Cant.]]*BD.PD7[[#This Row],[ Tasa ]]*BD.PD7[[#This Row],[ Precio Und.]]</f>
        <v>1280777.96</v>
      </c>
      <c r="O611" s="174">
        <v>0.25</v>
      </c>
      <c r="P611" s="243">
        <f>IF(BD.PD7[[#This Row],[Liquid. '[%']]]&lt;&gt;0,(BD.PD7[[#This Row],[Valor Neto '[DOP']]]*BD.PD7[[#This Row],[Liquid. '[%']]])+BD.PD7[[#This Row],[Valor Neto '[DOP']]],BD.PD7[[#This Row],[Valor Neto '[DOP']]])</f>
        <v>1600972.45</v>
      </c>
      <c r="Q611" s="243">
        <f>BD.PD7[[#This Row],[Ppto. Orden Interna '[DOP']]]/HLOOKUP("USD",$K$1:$L$2,2,FALSE)</f>
        <v>24630.345384615382</v>
      </c>
      <c r="R611" s="543" t="s">
        <v>1302</v>
      </c>
      <c r="S611" s="544"/>
      <c r="T611" s="544"/>
      <c r="U611" s="544" t="s">
        <v>321</v>
      </c>
      <c r="V611" s="544">
        <v>801670</v>
      </c>
      <c r="W611" s="494" t="s">
        <v>339</v>
      </c>
      <c r="X611" s="495">
        <v>4</v>
      </c>
      <c r="Y611" s="495">
        <v>0.6</v>
      </c>
      <c r="Z611" s="243">
        <f>BD.PD7[[#This Row],[Av.P1 '[%']]]*BD.PD7[[#This Row],[Ppto. Orden Interna '[DOP']]]</f>
        <v>960583.47</v>
      </c>
      <c r="AA611" s="249">
        <v>8</v>
      </c>
      <c r="AB611" s="249">
        <v>0.4</v>
      </c>
      <c r="AC611" s="243">
        <f>BD.PD7[[#This Row],[Av.P2 '[%']]]*BD.PD7[[#This Row],[Ppto. Orden Interna '[DOP']]]</f>
        <v>640388.98</v>
      </c>
      <c r="AD611" s="249"/>
      <c r="AE611" s="249"/>
      <c r="AF611" s="243">
        <f>BD.PD7[[#This Row],[Av.P3 '[%']]]*BD.PD7[[#This Row],[Ppto. Orden Interna '[DOP']]]</f>
        <v>0</v>
      </c>
      <c r="AG611" s="545"/>
      <c r="AH611" s="545"/>
      <c r="AI611" s="243">
        <f>BD.PD7[[#This Row],[Av.P2 '[%']]]*BD.PD7[[#This Row],[Ppto. Orden Interna '[DOP']]]</f>
        <v>640388.98</v>
      </c>
      <c r="AJ611" s="545"/>
      <c r="AK611" s="545"/>
      <c r="AL611" s="542">
        <f>BD.PD7[[#This Row],[Av.P2 '[%']]]*BD.PD7[[#This Row],[Ppto. Orden Interna '[DOP']]]</f>
        <v>640388.98</v>
      </c>
      <c r="AM611" s="584" t="e">
        <v>#N/A</v>
      </c>
      <c r="AN611" s="308" t="s">
        <v>244</v>
      </c>
      <c r="AO611" s="308" t="s">
        <v>245</v>
      </c>
      <c r="AP611" s="308" t="s">
        <v>246</v>
      </c>
      <c r="AQ611" s="308" t="s">
        <v>247</v>
      </c>
      <c r="AR611" s="308">
        <v>594</v>
      </c>
      <c r="AS611" s="308" t="s">
        <v>258</v>
      </c>
      <c r="AT611" s="249" t="s">
        <v>1356</v>
      </c>
      <c r="AU611" s="249" t="s">
        <v>69</v>
      </c>
    </row>
    <row r="612" spans="1:47" hidden="1" x14ac:dyDescent="0.3">
      <c r="A612" s="174">
        <v>5.03</v>
      </c>
      <c r="B612" s="231"/>
      <c r="C612" s="232" t="str">
        <f>VLOOKUP(BD.PD7[[#This Row],[Pos]],PPto[],3,FALSE)</f>
        <v>5.03 Neveras, Centrales y Evaporadores</v>
      </c>
      <c r="D612" s="233" t="s">
        <v>23</v>
      </c>
      <c r="E612" s="305" t="str">
        <f>IF(BD.PD7[[#This Row],[.]]="*",VLOOKUP(BD.PD7[[#This Row],[Pos]],Presupuesto!A:H,7,FALSE),"")</f>
        <v/>
      </c>
      <c r="F612" s="234" t="s">
        <v>349</v>
      </c>
      <c r="G612" s="174">
        <v>4600073206</v>
      </c>
      <c r="H612" s="174"/>
      <c r="I612" s="174" t="s">
        <v>273</v>
      </c>
      <c r="J612" s="174">
        <v>1</v>
      </c>
      <c r="K612" s="174" t="s">
        <v>189</v>
      </c>
      <c r="L612" s="383">
        <f>IF(BD.PD7[[#This Row],[Mon]]="DOP",1,HLOOKUP(BD.PD7[[#This Row],[Mon]],$K$1:$L$2,2,FALSE))</f>
        <v>77</v>
      </c>
      <c r="M612" s="541">
        <v>5703.5</v>
      </c>
      <c r="N612" s="243">
        <f>BD.PD7[[#This Row],[Cant.]]*BD.PD7[[#This Row],[ Tasa ]]*BD.PD7[[#This Row],[ Precio Und.]]</f>
        <v>439169.5</v>
      </c>
      <c r="O612" s="174">
        <v>0.25</v>
      </c>
      <c r="P612" s="243">
        <f>IF(BD.PD7[[#This Row],[Liquid. '[%']]]&lt;&gt;0,(BD.PD7[[#This Row],[Valor Neto '[DOP']]]*BD.PD7[[#This Row],[Liquid. '[%']]])+BD.PD7[[#This Row],[Valor Neto '[DOP']]],BD.PD7[[#This Row],[Valor Neto '[DOP']]])</f>
        <v>548961.875</v>
      </c>
      <c r="Q612" s="243">
        <f>BD.PD7[[#This Row],[Ppto. Orden Interna '[DOP']]]/HLOOKUP("USD",$K$1:$L$2,2,FALSE)</f>
        <v>8445.5673076923085</v>
      </c>
      <c r="R612" s="543" t="s">
        <v>1302</v>
      </c>
      <c r="S612" s="544"/>
      <c r="T612" s="544"/>
      <c r="U612" s="544" t="s">
        <v>321</v>
      </c>
      <c r="V612" s="544">
        <v>801670</v>
      </c>
      <c r="W612" s="494" t="s">
        <v>339</v>
      </c>
      <c r="X612" s="495">
        <v>4</v>
      </c>
      <c r="Y612" s="495">
        <v>0.6</v>
      </c>
      <c r="Z612" s="243">
        <f>BD.PD7[[#This Row],[Av.P1 '[%']]]*BD.PD7[[#This Row],[Ppto. Orden Interna '[DOP']]]</f>
        <v>329377.125</v>
      </c>
      <c r="AA612" s="249">
        <v>8</v>
      </c>
      <c r="AB612" s="249">
        <v>0.4</v>
      </c>
      <c r="AC612" s="243">
        <f>BD.PD7[[#This Row],[Av.P2 '[%']]]*BD.PD7[[#This Row],[Ppto. Orden Interna '[DOP']]]</f>
        <v>219584.75</v>
      </c>
      <c r="AD612" s="249"/>
      <c r="AE612" s="249"/>
      <c r="AF612" s="243">
        <f>BD.PD7[[#This Row],[Av.P3 '[%']]]*BD.PD7[[#This Row],[Ppto. Orden Interna '[DOP']]]</f>
        <v>0</v>
      </c>
      <c r="AG612" s="545"/>
      <c r="AH612" s="545"/>
      <c r="AI612" s="243">
        <f>BD.PD7[[#This Row],[Av.P2 '[%']]]*BD.PD7[[#This Row],[Ppto. Orden Interna '[DOP']]]</f>
        <v>219584.75</v>
      </c>
      <c r="AJ612" s="545"/>
      <c r="AK612" s="545"/>
      <c r="AL612" s="542">
        <f>BD.PD7[[#This Row],[Av.P2 '[%']]]*BD.PD7[[#This Row],[Ppto. Orden Interna '[DOP']]]</f>
        <v>219584.75</v>
      </c>
      <c r="AM612" s="584" t="e">
        <v>#N/A</v>
      </c>
      <c r="AN612" s="308" t="s">
        <v>244</v>
      </c>
      <c r="AO612" s="308" t="s">
        <v>245</v>
      </c>
      <c r="AP612" s="308" t="s">
        <v>246</v>
      </c>
      <c r="AQ612" s="308" t="s">
        <v>247</v>
      </c>
      <c r="AR612" s="308">
        <v>594</v>
      </c>
      <c r="AS612" s="308" t="s">
        <v>258</v>
      </c>
      <c r="AT612" s="249" t="s">
        <v>1356</v>
      </c>
      <c r="AU612" s="249" t="s">
        <v>69</v>
      </c>
    </row>
    <row r="613" spans="1:47" hidden="1" x14ac:dyDescent="0.3">
      <c r="A613" s="174">
        <v>5.03</v>
      </c>
      <c r="B613" s="231"/>
      <c r="C613" s="232" t="str">
        <f>VLOOKUP(BD.PD7[[#This Row],[Pos]],PPto[],3,FALSE)</f>
        <v>5.03 Neveras, Centrales y Evaporadores</v>
      </c>
      <c r="D613" s="233" t="s">
        <v>23</v>
      </c>
      <c r="E613" s="305" t="str">
        <f>IF(BD.PD7[[#This Row],[.]]="*",VLOOKUP(BD.PD7[[#This Row],[Pos]],Presupuesto!A:H,7,FALSE),"")</f>
        <v/>
      </c>
      <c r="F613" s="234" t="s">
        <v>341</v>
      </c>
      <c r="G613" s="174">
        <v>4600073206</v>
      </c>
      <c r="H613" s="174"/>
      <c r="I613" s="174" t="s">
        <v>273</v>
      </c>
      <c r="J613" s="174">
        <v>1</v>
      </c>
      <c r="K613" s="174" t="s">
        <v>189</v>
      </c>
      <c r="L613" s="383">
        <f>IF(BD.PD7[[#This Row],[Mon]]="DOP",1,HLOOKUP(BD.PD7[[#This Row],[Mon]],$K$1:$L$2,2,FALSE))</f>
        <v>77</v>
      </c>
      <c r="M613" s="541">
        <v>653.30999999999995</v>
      </c>
      <c r="N613" s="243">
        <f>BD.PD7[[#This Row],[Cant.]]*BD.PD7[[#This Row],[ Tasa ]]*BD.PD7[[#This Row],[ Precio Und.]]</f>
        <v>50304.869999999995</v>
      </c>
      <c r="O613" s="174">
        <v>0.25</v>
      </c>
      <c r="P613" s="243">
        <f>IF(BD.PD7[[#This Row],[Liquid. '[%']]]&lt;&gt;0,(BD.PD7[[#This Row],[Valor Neto '[DOP']]]*BD.PD7[[#This Row],[Liquid. '[%']]])+BD.PD7[[#This Row],[Valor Neto '[DOP']]],BD.PD7[[#This Row],[Valor Neto '[DOP']]])</f>
        <v>62881.087499999994</v>
      </c>
      <c r="Q613" s="243">
        <f>BD.PD7[[#This Row],[Ppto. Orden Interna '[DOP']]]/HLOOKUP("USD",$K$1:$L$2,2,FALSE)</f>
        <v>967.40134615384602</v>
      </c>
      <c r="R613" s="543" t="s">
        <v>1302</v>
      </c>
      <c r="S613" s="544"/>
      <c r="T613" s="544"/>
      <c r="U613" s="544" t="s">
        <v>321</v>
      </c>
      <c r="V613" s="544">
        <v>801670</v>
      </c>
      <c r="W613" s="494" t="s">
        <v>339</v>
      </c>
      <c r="X613" s="495">
        <v>4</v>
      </c>
      <c r="Y613" s="495">
        <v>0.6</v>
      </c>
      <c r="Z613" s="243">
        <f>BD.PD7[[#This Row],[Av.P1 '[%']]]*BD.PD7[[#This Row],[Ppto. Orden Interna '[DOP']]]</f>
        <v>37728.652499999997</v>
      </c>
      <c r="AA613" s="249">
        <v>8</v>
      </c>
      <c r="AB613" s="249">
        <v>0.4</v>
      </c>
      <c r="AC613" s="243">
        <f>BD.PD7[[#This Row],[Av.P2 '[%']]]*BD.PD7[[#This Row],[Ppto. Orden Interna '[DOP']]]</f>
        <v>25152.434999999998</v>
      </c>
      <c r="AD613" s="249"/>
      <c r="AE613" s="249"/>
      <c r="AF613" s="243">
        <f>BD.PD7[[#This Row],[Av.P3 '[%']]]*BD.PD7[[#This Row],[Ppto. Orden Interna '[DOP']]]</f>
        <v>0</v>
      </c>
      <c r="AG613" s="545"/>
      <c r="AH613" s="545"/>
      <c r="AI613" s="243">
        <f>BD.PD7[[#This Row],[Av.P2 '[%']]]*BD.PD7[[#This Row],[Ppto. Orden Interna '[DOP']]]</f>
        <v>25152.434999999998</v>
      </c>
      <c r="AJ613" s="545"/>
      <c r="AK613" s="545"/>
      <c r="AL613" s="542">
        <f>BD.PD7[[#This Row],[Av.P2 '[%']]]*BD.PD7[[#This Row],[Ppto. Orden Interna '[DOP']]]</f>
        <v>25152.434999999998</v>
      </c>
      <c r="AM613" s="584" t="e">
        <v>#N/A</v>
      </c>
      <c r="AN613" s="308" t="s">
        <v>244</v>
      </c>
      <c r="AO613" s="308" t="s">
        <v>245</v>
      </c>
      <c r="AP613" s="308" t="s">
        <v>246</v>
      </c>
      <c r="AQ613" s="308" t="s">
        <v>247</v>
      </c>
      <c r="AR613" s="308">
        <v>594</v>
      </c>
      <c r="AS613" s="308" t="s">
        <v>258</v>
      </c>
      <c r="AT613" s="249" t="s">
        <v>1356</v>
      </c>
      <c r="AU613" s="249" t="s">
        <v>69</v>
      </c>
    </row>
    <row r="614" spans="1:47" hidden="1" x14ac:dyDescent="0.3">
      <c r="A614" s="174">
        <v>5.03</v>
      </c>
      <c r="B614" s="231"/>
      <c r="C614" s="232" t="str">
        <f>VLOOKUP(BD.PD7[[#This Row],[Pos]],PPto[],3,FALSE)</f>
        <v>5.03 Neveras, Centrales y Evaporadores</v>
      </c>
      <c r="D614" s="233" t="s">
        <v>23</v>
      </c>
      <c r="E614" s="305" t="str">
        <f>IF(BD.PD7[[#This Row],[.]]="*",VLOOKUP(BD.PD7[[#This Row],[Pos]],Presupuesto!A:H,7,FALSE),"")</f>
        <v/>
      </c>
      <c r="F614" s="234" t="s">
        <v>350</v>
      </c>
      <c r="G614" s="174">
        <v>4600075212</v>
      </c>
      <c r="H614" s="174"/>
      <c r="I614" s="174" t="s">
        <v>1303</v>
      </c>
      <c r="J614" s="174">
        <v>2</v>
      </c>
      <c r="K614" s="174" t="s">
        <v>189</v>
      </c>
      <c r="L614" s="383">
        <f>IF(BD.PD7[[#This Row],[Mon]]="DOP",1,HLOOKUP(BD.PD7[[#This Row],[Mon]],$K$1:$L$2,2,FALSE))</f>
        <v>77</v>
      </c>
      <c r="M614" s="541">
        <v>4322.3500000000004</v>
      </c>
      <c r="N614" s="243">
        <f>BD.PD7[[#This Row],[Cant.]]*BD.PD7[[#This Row],[ Tasa ]]*BD.PD7[[#This Row],[ Precio Und.]]</f>
        <v>665641.9</v>
      </c>
      <c r="O614" s="174">
        <v>0.25</v>
      </c>
      <c r="P614" s="243">
        <f>IF(BD.PD7[[#This Row],[Liquid. '[%']]]&lt;&gt;0,(BD.PD7[[#This Row],[Valor Neto '[DOP']]]*BD.PD7[[#This Row],[Liquid. '[%']]])+BD.PD7[[#This Row],[Valor Neto '[DOP']]],BD.PD7[[#This Row],[Valor Neto '[DOP']]])</f>
        <v>832052.375</v>
      </c>
      <c r="Q614" s="243">
        <f>BD.PD7[[#This Row],[Ppto. Orden Interna '[DOP']]]/HLOOKUP("USD",$K$1:$L$2,2,FALSE)</f>
        <v>12800.805769230768</v>
      </c>
      <c r="R614" s="543" t="s">
        <v>1302</v>
      </c>
      <c r="S614" s="544"/>
      <c r="T614" s="544"/>
      <c r="U614" s="544" t="s">
        <v>321</v>
      </c>
      <c r="V614" s="544">
        <v>801670</v>
      </c>
      <c r="W614" s="494" t="s">
        <v>339</v>
      </c>
      <c r="X614" s="495">
        <v>8</v>
      </c>
      <c r="Y614" s="495">
        <v>0.6</v>
      </c>
      <c r="Z614" s="243">
        <f>BD.PD7[[#This Row],[Av.P1 '[%']]]*BD.PD7[[#This Row],[Ppto. Orden Interna '[DOP']]]</f>
        <v>499231.42499999999</v>
      </c>
      <c r="AA614" s="249">
        <v>10</v>
      </c>
      <c r="AB614" s="249">
        <v>0.4</v>
      </c>
      <c r="AC614" s="243">
        <f>BD.PD7[[#This Row],[Av.P2 '[%']]]*BD.PD7[[#This Row],[Ppto. Orden Interna '[DOP']]]</f>
        <v>332820.95</v>
      </c>
      <c r="AD614" s="249"/>
      <c r="AE614" s="249"/>
      <c r="AF614" s="243">
        <f>BD.PD7[[#This Row],[Av.P3 '[%']]]*BD.PD7[[#This Row],[Ppto. Orden Interna '[DOP']]]</f>
        <v>0</v>
      </c>
      <c r="AG614" s="545"/>
      <c r="AH614" s="545"/>
      <c r="AI614" s="243">
        <f>BD.PD7[[#This Row],[Av.P2 '[%']]]*BD.PD7[[#This Row],[Ppto. Orden Interna '[DOP']]]</f>
        <v>332820.95</v>
      </c>
      <c r="AJ614" s="545"/>
      <c r="AK614" s="545"/>
      <c r="AL614" s="542">
        <f>BD.PD7[[#This Row],[Av.P2 '[%']]]*BD.PD7[[#This Row],[Ppto. Orden Interna '[DOP']]]</f>
        <v>332820.95</v>
      </c>
      <c r="AM614" s="584" t="e">
        <v>#N/A</v>
      </c>
      <c r="AN614" s="308" t="s">
        <v>244</v>
      </c>
      <c r="AO614" s="308" t="s">
        <v>245</v>
      </c>
      <c r="AP614" s="308" t="s">
        <v>246</v>
      </c>
      <c r="AQ614" s="308" t="s">
        <v>247</v>
      </c>
      <c r="AR614" s="308">
        <v>594</v>
      </c>
      <c r="AS614" s="308" t="s">
        <v>258</v>
      </c>
      <c r="AT614" s="249" t="s">
        <v>1356</v>
      </c>
      <c r="AU614" s="249" t="s">
        <v>69</v>
      </c>
    </row>
    <row r="615" spans="1:47" hidden="1" x14ac:dyDescent="0.3">
      <c r="A615" s="174">
        <v>5.03</v>
      </c>
      <c r="B615" s="231"/>
      <c r="C615" s="232" t="str">
        <f>VLOOKUP(BD.PD7[[#This Row],[Pos]],PPto[],3,FALSE)</f>
        <v>5.03 Neveras, Centrales y Evaporadores</v>
      </c>
      <c r="D615" s="233" t="s">
        <v>23</v>
      </c>
      <c r="E615" s="305" t="str">
        <f>IF(BD.PD7[[#This Row],[.]]="*",VLOOKUP(BD.PD7[[#This Row],[Pos]],Presupuesto!A:H,7,FALSE),"")</f>
        <v/>
      </c>
      <c r="F615" s="234" t="s">
        <v>351</v>
      </c>
      <c r="G615" s="174">
        <v>4600074983</v>
      </c>
      <c r="H615" s="174"/>
      <c r="I615" s="174" t="s">
        <v>352</v>
      </c>
      <c r="J615" s="174">
        <v>2</v>
      </c>
      <c r="K615" s="174" t="s">
        <v>189</v>
      </c>
      <c r="L615" s="383">
        <f>IF(BD.PD7[[#This Row],[Mon]]="DOP",1,HLOOKUP(BD.PD7[[#This Row],[Mon]],$K$1:$L$2,2,FALSE))</f>
        <v>77</v>
      </c>
      <c r="M615" s="541">
        <v>3312</v>
      </c>
      <c r="N615" s="243">
        <f>BD.PD7[[#This Row],[Cant.]]*BD.PD7[[#This Row],[ Tasa ]]*BD.PD7[[#This Row],[ Precio Und.]]</f>
        <v>510048</v>
      </c>
      <c r="O615" s="174">
        <v>0.25</v>
      </c>
      <c r="P615" s="243">
        <f>IF(BD.PD7[[#This Row],[Liquid. '[%']]]&lt;&gt;0,(BD.PD7[[#This Row],[Valor Neto '[DOP']]]*BD.PD7[[#This Row],[Liquid. '[%']]])+BD.PD7[[#This Row],[Valor Neto '[DOP']]],BD.PD7[[#This Row],[Valor Neto '[DOP']]])</f>
        <v>637560</v>
      </c>
      <c r="Q615" s="243">
        <f>BD.PD7[[#This Row],[Ppto. Orden Interna '[DOP']]]/HLOOKUP("USD",$K$1:$L$2,2,FALSE)</f>
        <v>9808.6153846153848</v>
      </c>
      <c r="R615" s="543" t="s">
        <v>1302</v>
      </c>
      <c r="S615" s="544"/>
      <c r="T615" s="544"/>
      <c r="U615" s="544" t="s">
        <v>321</v>
      </c>
      <c r="V615" s="544">
        <v>801670</v>
      </c>
      <c r="W615" s="494" t="s">
        <v>339</v>
      </c>
      <c r="X615" s="495">
        <v>7</v>
      </c>
      <c r="Y615" s="495">
        <v>0.6</v>
      </c>
      <c r="Z615" s="243">
        <f>BD.PD7[[#This Row],[Av.P1 '[%']]]*BD.PD7[[#This Row],[Ppto. Orden Interna '[DOP']]]</f>
        <v>382536</v>
      </c>
      <c r="AA615" s="249">
        <v>10</v>
      </c>
      <c r="AB615" s="249">
        <v>0.4</v>
      </c>
      <c r="AC615" s="243">
        <f>BD.PD7[[#This Row],[Av.P2 '[%']]]*BD.PD7[[#This Row],[Ppto. Orden Interna '[DOP']]]</f>
        <v>255024</v>
      </c>
      <c r="AD615" s="249"/>
      <c r="AE615" s="249"/>
      <c r="AF615" s="243">
        <f>BD.PD7[[#This Row],[Av.P3 '[%']]]*BD.PD7[[#This Row],[Ppto. Orden Interna '[DOP']]]</f>
        <v>0</v>
      </c>
      <c r="AG615" s="545"/>
      <c r="AH615" s="545"/>
      <c r="AI615" s="243">
        <f>BD.PD7[[#This Row],[Av.P2 '[%']]]*BD.PD7[[#This Row],[Ppto. Orden Interna '[DOP']]]</f>
        <v>255024</v>
      </c>
      <c r="AJ615" s="545"/>
      <c r="AK615" s="545"/>
      <c r="AL615" s="542">
        <f>BD.PD7[[#This Row],[Av.P2 '[%']]]*BD.PD7[[#This Row],[Ppto. Orden Interna '[DOP']]]</f>
        <v>255024</v>
      </c>
      <c r="AM615" s="584" t="e">
        <v>#N/A</v>
      </c>
      <c r="AN615" s="308" t="s">
        <v>244</v>
      </c>
      <c r="AO615" s="308" t="s">
        <v>245</v>
      </c>
      <c r="AP615" s="308" t="s">
        <v>246</v>
      </c>
      <c r="AQ615" s="308" t="s">
        <v>247</v>
      </c>
      <c r="AR615" s="308">
        <v>594</v>
      </c>
      <c r="AS615" s="308" t="s">
        <v>258</v>
      </c>
      <c r="AT615" s="249" t="s">
        <v>1356</v>
      </c>
      <c r="AU615" s="249" t="s">
        <v>69</v>
      </c>
    </row>
    <row r="616" spans="1:47" hidden="1" x14ac:dyDescent="0.3">
      <c r="A616" s="174">
        <v>5.03</v>
      </c>
      <c r="B616" s="231"/>
      <c r="C616" s="232" t="str">
        <f>VLOOKUP(BD.PD7[[#This Row],[Pos]],PPto[],3,FALSE)</f>
        <v>5.03 Neveras, Centrales y Evaporadores</v>
      </c>
      <c r="D616" s="233" t="s">
        <v>23</v>
      </c>
      <c r="E616" s="305" t="str">
        <f>IF(BD.PD7[[#This Row],[.]]="*",VLOOKUP(BD.PD7[[#This Row],[Pos]],Presupuesto!A:H,7,FALSE),"")</f>
        <v/>
      </c>
      <c r="F616" s="234" t="s">
        <v>353</v>
      </c>
      <c r="G616" s="174">
        <v>4600074983</v>
      </c>
      <c r="H616" s="174"/>
      <c r="I616" s="174" t="s">
        <v>352</v>
      </c>
      <c r="J616" s="174">
        <v>4</v>
      </c>
      <c r="K616" s="174" t="s">
        <v>189</v>
      </c>
      <c r="L616" s="383">
        <f>IF(BD.PD7[[#This Row],[Mon]]="DOP",1,HLOOKUP(BD.PD7[[#This Row],[Mon]],$K$1:$L$2,2,FALSE))</f>
        <v>77</v>
      </c>
      <c r="M616" s="541">
        <v>644.29</v>
      </c>
      <c r="N616" s="243">
        <f>BD.PD7[[#This Row],[Cant.]]*BD.PD7[[#This Row],[ Tasa ]]*BD.PD7[[#This Row],[ Precio Und.]]</f>
        <v>198441.31999999998</v>
      </c>
      <c r="O616" s="174">
        <v>0.25</v>
      </c>
      <c r="P616" s="243">
        <f>IF(BD.PD7[[#This Row],[Liquid. '[%']]]&lt;&gt;0,(BD.PD7[[#This Row],[Valor Neto '[DOP']]]*BD.PD7[[#This Row],[Liquid. '[%']]])+BD.PD7[[#This Row],[Valor Neto '[DOP']]],BD.PD7[[#This Row],[Valor Neto '[DOP']]])</f>
        <v>248051.64999999997</v>
      </c>
      <c r="Q616" s="243">
        <f>BD.PD7[[#This Row],[Ppto. Orden Interna '[DOP']]]/HLOOKUP("USD",$K$1:$L$2,2,FALSE)</f>
        <v>3816.1792307692303</v>
      </c>
      <c r="R616" s="543" t="s">
        <v>1302</v>
      </c>
      <c r="S616" s="544"/>
      <c r="T616" s="544"/>
      <c r="U616" s="544" t="s">
        <v>321</v>
      </c>
      <c r="V616" s="544">
        <v>801670</v>
      </c>
      <c r="W616" s="494" t="s">
        <v>339</v>
      </c>
      <c r="X616" s="495">
        <v>7</v>
      </c>
      <c r="Y616" s="495">
        <v>0.6</v>
      </c>
      <c r="Z616" s="243">
        <f>BD.PD7[[#This Row],[Av.P1 '[%']]]*BD.PD7[[#This Row],[Ppto. Orden Interna '[DOP']]]</f>
        <v>148830.98999999996</v>
      </c>
      <c r="AA616" s="249">
        <v>10</v>
      </c>
      <c r="AB616" s="249">
        <v>0.4</v>
      </c>
      <c r="AC616" s="243">
        <f>BD.PD7[[#This Row],[Av.P2 '[%']]]*BD.PD7[[#This Row],[Ppto. Orden Interna '[DOP']]]</f>
        <v>99220.659999999989</v>
      </c>
      <c r="AD616" s="249"/>
      <c r="AE616" s="249"/>
      <c r="AF616" s="243">
        <f>BD.PD7[[#This Row],[Av.P3 '[%']]]*BD.PD7[[#This Row],[Ppto. Orden Interna '[DOP']]]</f>
        <v>0</v>
      </c>
      <c r="AG616" s="545"/>
      <c r="AH616" s="545"/>
      <c r="AI616" s="243">
        <f>BD.PD7[[#This Row],[Av.P2 '[%']]]*BD.PD7[[#This Row],[Ppto. Orden Interna '[DOP']]]</f>
        <v>99220.659999999989</v>
      </c>
      <c r="AJ616" s="545"/>
      <c r="AK616" s="545"/>
      <c r="AL616" s="542">
        <f>BD.PD7[[#This Row],[Av.P2 '[%']]]*BD.PD7[[#This Row],[Ppto. Orden Interna '[DOP']]]</f>
        <v>99220.659999999989</v>
      </c>
      <c r="AM616" s="584" t="e">
        <v>#N/A</v>
      </c>
      <c r="AN616" s="308" t="s">
        <v>244</v>
      </c>
      <c r="AO616" s="308" t="s">
        <v>245</v>
      </c>
      <c r="AP616" s="308" t="s">
        <v>246</v>
      </c>
      <c r="AQ616" s="308" t="s">
        <v>247</v>
      </c>
      <c r="AR616" s="308">
        <v>594</v>
      </c>
      <c r="AS616" s="308" t="s">
        <v>258</v>
      </c>
      <c r="AT616" s="249" t="s">
        <v>1356</v>
      </c>
      <c r="AU616" s="249" t="s">
        <v>69</v>
      </c>
    </row>
    <row r="617" spans="1:47" hidden="1" x14ac:dyDescent="0.3">
      <c r="A617" s="174">
        <v>5.03</v>
      </c>
      <c r="B617" s="231"/>
      <c r="C617" s="232" t="str">
        <f>VLOOKUP(BD.PD7[[#This Row],[Pos]],PPto[],3,FALSE)</f>
        <v>5.03 Neveras, Centrales y Evaporadores</v>
      </c>
      <c r="D617" s="233" t="s">
        <v>23</v>
      </c>
      <c r="E617" s="305" t="str">
        <f>IF(BD.PD7[[#This Row],[.]]="*",VLOOKUP(BD.PD7[[#This Row],[Pos]],Presupuesto!A:H,7,FALSE),"")</f>
        <v/>
      </c>
      <c r="F617" s="234" t="s">
        <v>354</v>
      </c>
      <c r="G617" s="174">
        <v>4600074983</v>
      </c>
      <c r="H617" s="174"/>
      <c r="I617" s="174" t="s">
        <v>352</v>
      </c>
      <c r="J617" s="174">
        <v>1</v>
      </c>
      <c r="K617" s="174" t="s">
        <v>189</v>
      </c>
      <c r="L617" s="383">
        <f>IF(BD.PD7[[#This Row],[Mon]]="DOP",1,HLOOKUP(BD.PD7[[#This Row],[Mon]],$K$1:$L$2,2,FALSE))</f>
        <v>77</v>
      </c>
      <c r="M617" s="541">
        <v>3776.33</v>
      </c>
      <c r="N617" s="243">
        <f>BD.PD7[[#This Row],[Cant.]]*BD.PD7[[#This Row],[ Tasa ]]*BD.PD7[[#This Row],[ Precio Und.]]</f>
        <v>290777.40999999997</v>
      </c>
      <c r="O617" s="174">
        <v>0.25</v>
      </c>
      <c r="P617" s="243">
        <f>IF(BD.PD7[[#This Row],[Liquid. '[%']]]&lt;&gt;0,(BD.PD7[[#This Row],[Valor Neto '[DOP']]]*BD.PD7[[#This Row],[Liquid. '[%']]])+BD.PD7[[#This Row],[Valor Neto '[DOP']]],BD.PD7[[#This Row],[Valor Neto '[DOP']]])</f>
        <v>363471.76249999995</v>
      </c>
      <c r="Q617" s="243">
        <f>BD.PD7[[#This Row],[Ppto. Orden Interna '[DOP']]]/HLOOKUP("USD",$K$1:$L$2,2,FALSE)</f>
        <v>5591.8732692307685</v>
      </c>
      <c r="R617" s="543" t="s">
        <v>1302</v>
      </c>
      <c r="S617" s="544"/>
      <c r="T617" s="544"/>
      <c r="U617" s="544" t="s">
        <v>321</v>
      </c>
      <c r="V617" s="544">
        <v>801670</v>
      </c>
      <c r="W617" s="494" t="s">
        <v>339</v>
      </c>
      <c r="X617" s="495">
        <v>7</v>
      </c>
      <c r="Y617" s="495">
        <v>0.6</v>
      </c>
      <c r="Z617" s="243">
        <f>BD.PD7[[#This Row],[Av.P1 '[%']]]*BD.PD7[[#This Row],[Ppto. Orden Interna '[DOP']]]</f>
        <v>218083.05749999997</v>
      </c>
      <c r="AA617" s="249">
        <v>10</v>
      </c>
      <c r="AB617" s="249">
        <v>0.4</v>
      </c>
      <c r="AC617" s="243">
        <f>BD.PD7[[#This Row],[Av.P2 '[%']]]*BD.PD7[[#This Row],[Ppto. Orden Interna '[DOP']]]</f>
        <v>145388.70499999999</v>
      </c>
      <c r="AD617" s="249"/>
      <c r="AE617" s="249"/>
      <c r="AF617" s="243">
        <f>BD.PD7[[#This Row],[Av.P3 '[%']]]*BD.PD7[[#This Row],[Ppto. Orden Interna '[DOP']]]</f>
        <v>0</v>
      </c>
      <c r="AG617" s="545"/>
      <c r="AH617" s="545"/>
      <c r="AI617" s="243">
        <f>BD.PD7[[#This Row],[Av.P2 '[%']]]*BD.PD7[[#This Row],[Ppto. Orden Interna '[DOP']]]</f>
        <v>145388.70499999999</v>
      </c>
      <c r="AJ617" s="545"/>
      <c r="AK617" s="545"/>
      <c r="AL617" s="542">
        <f>BD.PD7[[#This Row],[Av.P2 '[%']]]*BD.PD7[[#This Row],[Ppto. Orden Interna '[DOP']]]</f>
        <v>145388.70499999999</v>
      </c>
      <c r="AM617" s="584" t="e">
        <v>#N/A</v>
      </c>
      <c r="AN617" s="308" t="s">
        <v>244</v>
      </c>
      <c r="AO617" s="308" t="s">
        <v>245</v>
      </c>
      <c r="AP617" s="308" t="s">
        <v>246</v>
      </c>
      <c r="AQ617" s="308" t="s">
        <v>247</v>
      </c>
      <c r="AR617" s="308">
        <v>594</v>
      </c>
      <c r="AS617" s="308" t="s">
        <v>258</v>
      </c>
      <c r="AT617" s="249" t="s">
        <v>1356</v>
      </c>
      <c r="AU617" s="249" t="s">
        <v>69</v>
      </c>
    </row>
    <row r="618" spans="1:47" hidden="1" x14ac:dyDescent="0.3">
      <c r="A618" s="174">
        <v>5.03</v>
      </c>
      <c r="B618" s="231"/>
      <c r="C618" s="232" t="str">
        <f>VLOOKUP(BD.PD7[[#This Row],[Pos]],PPto[],3,FALSE)</f>
        <v>5.03 Neveras, Centrales y Evaporadores</v>
      </c>
      <c r="D618" s="233" t="s">
        <v>23</v>
      </c>
      <c r="E618" s="305" t="str">
        <f>IF(BD.PD7[[#This Row],[.]]="*",VLOOKUP(BD.PD7[[#This Row],[Pos]],Presupuesto!A:H,7,FALSE),"")</f>
        <v/>
      </c>
      <c r="F618" s="234" t="s">
        <v>353</v>
      </c>
      <c r="G618" s="174">
        <v>4600074983</v>
      </c>
      <c r="H618" s="174"/>
      <c r="I618" s="174" t="s">
        <v>352</v>
      </c>
      <c r="J618" s="174">
        <v>2</v>
      </c>
      <c r="K618" s="174" t="s">
        <v>189</v>
      </c>
      <c r="L618" s="383">
        <f>IF(BD.PD7[[#This Row],[Mon]]="DOP",1,HLOOKUP(BD.PD7[[#This Row],[Mon]],$K$1:$L$2,2,FALSE))</f>
        <v>77</v>
      </c>
      <c r="M618" s="541">
        <v>644.29</v>
      </c>
      <c r="N618" s="243">
        <f>BD.PD7[[#This Row],[Cant.]]*BD.PD7[[#This Row],[ Tasa ]]*BD.PD7[[#This Row],[ Precio Und.]]</f>
        <v>99220.659999999989</v>
      </c>
      <c r="O618" s="174">
        <v>0.25</v>
      </c>
      <c r="P618" s="243">
        <f>IF(BD.PD7[[#This Row],[Liquid. '[%']]]&lt;&gt;0,(BD.PD7[[#This Row],[Valor Neto '[DOP']]]*BD.PD7[[#This Row],[Liquid. '[%']]])+BD.PD7[[#This Row],[Valor Neto '[DOP']]],BD.PD7[[#This Row],[Valor Neto '[DOP']]])</f>
        <v>124025.82499999998</v>
      </c>
      <c r="Q618" s="243">
        <f>BD.PD7[[#This Row],[Ppto. Orden Interna '[DOP']]]/HLOOKUP("USD",$K$1:$L$2,2,FALSE)</f>
        <v>1908.0896153846152</v>
      </c>
      <c r="R618" s="543" t="s">
        <v>1302</v>
      </c>
      <c r="S618" s="544"/>
      <c r="T618" s="544"/>
      <c r="U618" s="544" t="s">
        <v>321</v>
      </c>
      <c r="V618" s="544">
        <v>801670</v>
      </c>
      <c r="W618" s="494" t="s">
        <v>339</v>
      </c>
      <c r="X618" s="495">
        <v>7</v>
      </c>
      <c r="Y618" s="495">
        <v>0.6</v>
      </c>
      <c r="Z618" s="243">
        <f>BD.PD7[[#This Row],[Av.P1 '[%']]]*BD.PD7[[#This Row],[Ppto. Orden Interna '[DOP']]]</f>
        <v>74415.494999999981</v>
      </c>
      <c r="AA618" s="249">
        <v>10</v>
      </c>
      <c r="AB618" s="249">
        <v>0.4</v>
      </c>
      <c r="AC618" s="243">
        <f>BD.PD7[[#This Row],[Av.P2 '[%']]]*BD.PD7[[#This Row],[Ppto. Orden Interna '[DOP']]]</f>
        <v>49610.329999999994</v>
      </c>
      <c r="AD618" s="249"/>
      <c r="AE618" s="249"/>
      <c r="AF618" s="243">
        <f>BD.PD7[[#This Row],[Av.P3 '[%']]]*BD.PD7[[#This Row],[Ppto. Orden Interna '[DOP']]]</f>
        <v>0</v>
      </c>
      <c r="AG618" s="545"/>
      <c r="AH618" s="545"/>
      <c r="AI618" s="243">
        <f>BD.PD7[[#This Row],[Av.P2 '[%']]]*BD.PD7[[#This Row],[Ppto. Orden Interna '[DOP']]]</f>
        <v>49610.329999999994</v>
      </c>
      <c r="AJ618" s="545"/>
      <c r="AK618" s="545"/>
      <c r="AL618" s="542">
        <f>BD.PD7[[#This Row],[Av.P2 '[%']]]*BD.PD7[[#This Row],[Ppto. Orden Interna '[DOP']]]</f>
        <v>49610.329999999994</v>
      </c>
      <c r="AM618" s="584" t="e">
        <v>#N/A</v>
      </c>
      <c r="AN618" s="308" t="s">
        <v>244</v>
      </c>
      <c r="AO618" s="308" t="s">
        <v>245</v>
      </c>
      <c r="AP618" s="308" t="s">
        <v>246</v>
      </c>
      <c r="AQ618" s="308" t="s">
        <v>247</v>
      </c>
      <c r="AR618" s="308">
        <v>594</v>
      </c>
      <c r="AS618" s="308" t="s">
        <v>258</v>
      </c>
      <c r="AT618" s="249" t="s">
        <v>1356</v>
      </c>
      <c r="AU618" s="249" t="s">
        <v>69</v>
      </c>
    </row>
    <row r="619" spans="1:47" hidden="1" x14ac:dyDescent="0.3">
      <c r="A619" s="174">
        <v>5.03</v>
      </c>
      <c r="B619" s="231"/>
      <c r="C619" s="232" t="str">
        <f>VLOOKUP(BD.PD7[[#This Row],[Pos]],PPto[],3,FALSE)</f>
        <v>5.03 Neveras, Centrales y Evaporadores</v>
      </c>
      <c r="D619" s="233" t="s">
        <v>23</v>
      </c>
      <c r="E619" s="305" t="str">
        <f>IF(BD.PD7[[#This Row],[.]]="*",VLOOKUP(BD.PD7[[#This Row],[Pos]],Presupuesto!A:H,7,FALSE),"")</f>
        <v/>
      </c>
      <c r="F619" s="234" t="s">
        <v>1304</v>
      </c>
      <c r="G619" s="174">
        <v>4600073155</v>
      </c>
      <c r="H619" s="174"/>
      <c r="I619" s="174" t="s">
        <v>1305</v>
      </c>
      <c r="J619" s="174">
        <v>2</v>
      </c>
      <c r="K619" s="174" t="s">
        <v>117</v>
      </c>
      <c r="L619" s="383">
        <f>IF(BD.PD7[[#This Row],[Mon]]="DOP",1,HLOOKUP(BD.PD7[[#This Row],[Mon]],$K$1:$L$2,2,FALSE))</f>
        <v>65</v>
      </c>
      <c r="M619" s="541">
        <v>11176</v>
      </c>
      <c r="N619" s="243">
        <f>BD.PD7[[#This Row],[Cant.]]*BD.PD7[[#This Row],[ Tasa ]]*BD.PD7[[#This Row],[ Precio Und.]]</f>
        <v>1452880</v>
      </c>
      <c r="O619" s="174">
        <v>0.45</v>
      </c>
      <c r="P619" s="243">
        <f>IF(BD.PD7[[#This Row],[Liquid. '[%']]]&lt;&gt;0,(BD.PD7[[#This Row],[Valor Neto '[DOP']]]*BD.PD7[[#This Row],[Liquid. '[%']]])+BD.PD7[[#This Row],[Valor Neto '[DOP']]],BD.PD7[[#This Row],[Valor Neto '[DOP']]])</f>
        <v>2106676</v>
      </c>
      <c r="Q619" s="243">
        <f>BD.PD7[[#This Row],[Ppto. Orden Interna '[DOP']]]/HLOOKUP("USD",$K$1:$L$2,2,FALSE)</f>
        <v>32410.400000000001</v>
      </c>
      <c r="R619" s="543" t="s">
        <v>1306</v>
      </c>
      <c r="S619" s="544"/>
      <c r="T619" s="544"/>
      <c r="U619" s="544" t="s">
        <v>321</v>
      </c>
      <c r="V619" s="544">
        <v>801670</v>
      </c>
      <c r="W619" s="494" t="s">
        <v>355</v>
      </c>
      <c r="X619" s="495">
        <v>4</v>
      </c>
      <c r="Y619" s="495">
        <v>0.5</v>
      </c>
      <c r="Z619" s="243">
        <f>BD.PD7[[#This Row],[Av.P1 '[%']]]*BD.PD7[[#This Row],[Ppto. Orden Interna '[DOP']]]</f>
        <v>1053338</v>
      </c>
      <c r="AA619" s="249">
        <v>11</v>
      </c>
      <c r="AB619" s="249">
        <v>0.5</v>
      </c>
      <c r="AC619" s="243">
        <f>BD.PD7[[#This Row],[Av.P2 '[%']]]*BD.PD7[[#This Row],[Ppto. Orden Interna '[DOP']]]</f>
        <v>1053338</v>
      </c>
      <c r="AD619" s="249"/>
      <c r="AE619" s="249"/>
      <c r="AF619" s="243">
        <f>BD.PD7[[#This Row],[Av.P3 '[%']]]*BD.PD7[[#This Row],[Ppto. Orden Interna '[DOP']]]</f>
        <v>0</v>
      </c>
      <c r="AG619" s="545"/>
      <c r="AH619" s="545"/>
      <c r="AI619" s="243">
        <f>BD.PD7[[#This Row],[Av.P2 '[%']]]*BD.PD7[[#This Row],[Ppto. Orden Interna '[DOP']]]</f>
        <v>1053338</v>
      </c>
      <c r="AJ619" s="545"/>
      <c r="AK619" s="545"/>
      <c r="AL619" s="542">
        <f>BD.PD7[[#This Row],[Av.P2 '[%']]]*BD.PD7[[#This Row],[Ppto. Orden Interna '[DOP']]]</f>
        <v>1053338</v>
      </c>
      <c r="AM619" s="584">
        <v>2106676</v>
      </c>
      <c r="AN619" s="308" t="s">
        <v>244</v>
      </c>
      <c r="AO619" s="308" t="s">
        <v>245</v>
      </c>
      <c r="AP619" s="308" t="s">
        <v>246</v>
      </c>
      <c r="AQ619" s="308" t="s">
        <v>247</v>
      </c>
      <c r="AR619" s="308">
        <v>594</v>
      </c>
      <c r="AS619" s="308" t="s">
        <v>258</v>
      </c>
      <c r="AT619" s="249" t="s">
        <v>1356</v>
      </c>
      <c r="AU619" s="249" t="s">
        <v>69</v>
      </c>
    </row>
    <row r="620" spans="1:47" hidden="1" x14ac:dyDescent="0.3">
      <c r="A620" s="174">
        <v>5.03</v>
      </c>
      <c r="B620" s="231"/>
      <c r="C620" s="232" t="str">
        <f>VLOOKUP(BD.PD7[[#This Row],[Pos]],PPto[],3,FALSE)</f>
        <v>5.03 Neveras, Centrales y Evaporadores</v>
      </c>
      <c r="D620" s="233" t="s">
        <v>23</v>
      </c>
      <c r="E620" s="305" t="str">
        <f>IF(BD.PD7[[#This Row],[.]]="*",VLOOKUP(BD.PD7[[#This Row],[Pos]],Presupuesto!A:H,7,FALSE),"")</f>
        <v/>
      </c>
      <c r="F620" s="234" t="s">
        <v>1307</v>
      </c>
      <c r="G620" s="174">
        <v>4600073155</v>
      </c>
      <c r="H620" s="174"/>
      <c r="I620" s="174" t="s">
        <v>1292</v>
      </c>
      <c r="J620" s="174">
        <v>1</v>
      </c>
      <c r="K620" s="174" t="s">
        <v>117</v>
      </c>
      <c r="L620" s="383">
        <f>IF(BD.PD7[[#This Row],[Mon]]="DOP",1,HLOOKUP(BD.PD7[[#This Row],[Mon]],$K$1:$L$2,2,FALSE))</f>
        <v>65</v>
      </c>
      <c r="M620" s="541">
        <v>7994</v>
      </c>
      <c r="N620" s="243">
        <f>BD.PD7[[#This Row],[Cant.]]*BD.PD7[[#This Row],[ Tasa ]]*BD.PD7[[#This Row],[ Precio Und.]]</f>
        <v>519610</v>
      </c>
      <c r="O620" s="174">
        <v>0.45</v>
      </c>
      <c r="P620" s="243">
        <f>IF(BD.PD7[[#This Row],[Liquid. '[%']]]&lt;&gt;0,(BD.PD7[[#This Row],[Valor Neto '[DOP']]]*BD.PD7[[#This Row],[Liquid. '[%']]])+BD.PD7[[#This Row],[Valor Neto '[DOP']]],BD.PD7[[#This Row],[Valor Neto '[DOP']]])</f>
        <v>753434.5</v>
      </c>
      <c r="Q620" s="243">
        <f>BD.PD7[[#This Row],[Ppto. Orden Interna '[DOP']]]/HLOOKUP("USD",$K$1:$L$2,2,FALSE)</f>
        <v>11591.3</v>
      </c>
      <c r="R620" s="543" t="s">
        <v>1306</v>
      </c>
      <c r="S620" s="544"/>
      <c r="T620" s="544"/>
      <c r="U620" s="544" t="s">
        <v>321</v>
      </c>
      <c r="V620" s="544">
        <v>801670</v>
      </c>
      <c r="W620" s="494" t="s">
        <v>355</v>
      </c>
      <c r="X620" s="495">
        <v>4</v>
      </c>
      <c r="Y620" s="495">
        <v>0.5</v>
      </c>
      <c r="Z620" s="243">
        <f>BD.PD7[[#This Row],[Av.P1 '[%']]]*BD.PD7[[#This Row],[Ppto. Orden Interna '[DOP']]]</f>
        <v>376717.25</v>
      </c>
      <c r="AA620" s="249">
        <v>11</v>
      </c>
      <c r="AB620" s="249">
        <v>0.5</v>
      </c>
      <c r="AC620" s="243">
        <f>BD.PD7[[#This Row],[Av.P2 '[%']]]*BD.PD7[[#This Row],[Ppto. Orden Interna '[DOP']]]</f>
        <v>376717.25</v>
      </c>
      <c r="AD620" s="249"/>
      <c r="AE620" s="249"/>
      <c r="AF620" s="243">
        <f>BD.PD7[[#This Row],[Av.P3 '[%']]]*BD.PD7[[#This Row],[Ppto. Orden Interna '[DOP']]]</f>
        <v>0</v>
      </c>
      <c r="AG620" s="545"/>
      <c r="AH620" s="545"/>
      <c r="AI620" s="243">
        <f>BD.PD7[[#This Row],[Av.P2 '[%']]]*BD.PD7[[#This Row],[Ppto. Orden Interna '[DOP']]]</f>
        <v>376717.25</v>
      </c>
      <c r="AJ620" s="545"/>
      <c r="AK620" s="545"/>
      <c r="AL620" s="542">
        <f>BD.PD7[[#This Row],[Av.P2 '[%']]]*BD.PD7[[#This Row],[Ppto. Orden Interna '[DOP']]]</f>
        <v>376717.25</v>
      </c>
      <c r="AM620" s="584">
        <v>753434.5</v>
      </c>
      <c r="AN620" s="308" t="s">
        <v>244</v>
      </c>
      <c r="AO620" s="308" t="s">
        <v>245</v>
      </c>
      <c r="AP620" s="308" t="s">
        <v>246</v>
      </c>
      <c r="AQ620" s="308" t="s">
        <v>247</v>
      </c>
      <c r="AR620" s="308">
        <v>594</v>
      </c>
      <c r="AS620" s="308" t="s">
        <v>258</v>
      </c>
      <c r="AT620" s="249" t="s">
        <v>1356</v>
      </c>
      <c r="AU620" s="249" t="s">
        <v>69</v>
      </c>
    </row>
    <row r="621" spans="1:47" hidden="1" x14ac:dyDescent="0.3">
      <c r="A621" s="174">
        <v>5.03</v>
      </c>
      <c r="B621" s="231"/>
      <c r="C621" s="232" t="str">
        <f>VLOOKUP(BD.PD7[[#This Row],[Pos]],PPto[],3,FALSE)</f>
        <v>5.03 Neveras, Centrales y Evaporadores</v>
      </c>
      <c r="D621" s="233" t="s">
        <v>23</v>
      </c>
      <c r="E621" s="305" t="str">
        <f>IF(BD.PD7[[#This Row],[.]]="*",VLOOKUP(BD.PD7[[#This Row],[Pos]],Presupuesto!A:H,7,FALSE),"")</f>
        <v/>
      </c>
      <c r="F621" s="234" t="s">
        <v>1308</v>
      </c>
      <c r="G621" s="174">
        <v>4600073155</v>
      </c>
      <c r="H621" s="174"/>
      <c r="I621" s="174" t="s">
        <v>1305</v>
      </c>
      <c r="J621" s="174">
        <v>1</v>
      </c>
      <c r="K621" s="174" t="s">
        <v>117</v>
      </c>
      <c r="L621" s="383">
        <f>IF(BD.PD7[[#This Row],[Mon]]="DOP",1,HLOOKUP(BD.PD7[[#This Row],[Mon]],$K$1:$L$2,2,FALSE))</f>
        <v>65</v>
      </c>
      <c r="M621" s="541">
        <v>13306</v>
      </c>
      <c r="N621" s="243">
        <f>BD.PD7[[#This Row],[Cant.]]*BD.PD7[[#This Row],[ Tasa ]]*BD.PD7[[#This Row],[ Precio Und.]]</f>
        <v>864890</v>
      </c>
      <c r="O621" s="174">
        <v>0.45</v>
      </c>
      <c r="P621" s="243">
        <f>IF(BD.PD7[[#This Row],[Liquid. '[%']]]&lt;&gt;0,(BD.PD7[[#This Row],[Valor Neto '[DOP']]]*BD.PD7[[#This Row],[Liquid. '[%']]])+BD.PD7[[#This Row],[Valor Neto '[DOP']]],BD.PD7[[#This Row],[Valor Neto '[DOP']]])</f>
        <v>1254090.5</v>
      </c>
      <c r="Q621" s="243">
        <f>BD.PD7[[#This Row],[Ppto. Orden Interna '[DOP']]]/HLOOKUP("USD",$K$1:$L$2,2,FALSE)</f>
        <v>19293.7</v>
      </c>
      <c r="R621" s="543" t="s">
        <v>1306</v>
      </c>
      <c r="S621" s="544"/>
      <c r="T621" s="544"/>
      <c r="U621" s="544" t="s">
        <v>321</v>
      </c>
      <c r="V621" s="544">
        <v>801670</v>
      </c>
      <c r="W621" s="494" t="s">
        <v>355</v>
      </c>
      <c r="X621" s="495">
        <v>4</v>
      </c>
      <c r="Y621" s="495">
        <v>0.5</v>
      </c>
      <c r="Z621" s="243">
        <f>BD.PD7[[#This Row],[Av.P1 '[%']]]*BD.PD7[[#This Row],[Ppto. Orden Interna '[DOP']]]</f>
        <v>627045.25</v>
      </c>
      <c r="AA621" s="249">
        <v>11</v>
      </c>
      <c r="AB621" s="249">
        <v>0.5</v>
      </c>
      <c r="AC621" s="243">
        <f>BD.PD7[[#This Row],[Av.P2 '[%']]]*BD.PD7[[#This Row],[Ppto. Orden Interna '[DOP']]]</f>
        <v>627045.25</v>
      </c>
      <c r="AD621" s="249"/>
      <c r="AE621" s="249"/>
      <c r="AF621" s="243">
        <f>BD.PD7[[#This Row],[Av.P3 '[%']]]*BD.PD7[[#This Row],[Ppto. Orden Interna '[DOP']]]</f>
        <v>0</v>
      </c>
      <c r="AG621" s="545"/>
      <c r="AH621" s="545"/>
      <c r="AI621" s="243">
        <f>BD.PD7[[#This Row],[Av.P2 '[%']]]*BD.PD7[[#This Row],[Ppto. Orden Interna '[DOP']]]</f>
        <v>627045.25</v>
      </c>
      <c r="AJ621" s="545"/>
      <c r="AK621" s="545"/>
      <c r="AL621" s="542">
        <f>BD.PD7[[#This Row],[Av.P2 '[%']]]*BD.PD7[[#This Row],[Ppto. Orden Interna '[DOP']]]</f>
        <v>627045.25</v>
      </c>
      <c r="AM621" s="584">
        <v>1254090.5</v>
      </c>
      <c r="AN621" s="308" t="s">
        <v>244</v>
      </c>
      <c r="AO621" s="308" t="s">
        <v>245</v>
      </c>
      <c r="AP621" s="308" t="s">
        <v>246</v>
      </c>
      <c r="AQ621" s="308" t="s">
        <v>247</v>
      </c>
      <c r="AR621" s="308">
        <v>594</v>
      </c>
      <c r="AS621" s="308" t="s">
        <v>258</v>
      </c>
      <c r="AT621" s="249" t="s">
        <v>1356</v>
      </c>
      <c r="AU621" s="249" t="s">
        <v>69</v>
      </c>
    </row>
    <row r="622" spans="1:47" hidden="1" x14ac:dyDescent="0.3">
      <c r="A622" s="174">
        <v>5.03</v>
      </c>
      <c r="B622" s="231"/>
      <c r="C622" s="232" t="str">
        <f>VLOOKUP(BD.PD7[[#This Row],[Pos]],PPto[],3,FALSE)</f>
        <v>5.03 Neveras, Centrales y Evaporadores</v>
      </c>
      <c r="D622" s="233" t="s">
        <v>23</v>
      </c>
      <c r="E622" s="305" t="str">
        <f>IF(BD.PD7[[#This Row],[.]]="*",VLOOKUP(BD.PD7[[#This Row],[Pos]],Presupuesto!A:H,7,FALSE),"")</f>
        <v/>
      </c>
      <c r="F622" s="234" t="s">
        <v>1309</v>
      </c>
      <c r="G622" s="174">
        <v>4600073155</v>
      </c>
      <c r="H622" s="174"/>
      <c r="I622" s="174" t="s">
        <v>1305</v>
      </c>
      <c r="J622" s="174">
        <v>1</v>
      </c>
      <c r="K622" s="174" t="s">
        <v>117</v>
      </c>
      <c r="L622" s="383">
        <f>IF(BD.PD7[[#This Row],[Mon]]="DOP",1,HLOOKUP(BD.PD7[[#This Row],[Mon]],$K$1:$L$2,2,FALSE))</f>
        <v>65</v>
      </c>
      <c r="M622" s="541">
        <v>11176</v>
      </c>
      <c r="N622" s="243">
        <f>BD.PD7[[#This Row],[Cant.]]*BD.PD7[[#This Row],[ Tasa ]]*BD.PD7[[#This Row],[ Precio Und.]]</f>
        <v>726440</v>
      </c>
      <c r="O622" s="174">
        <v>0.45</v>
      </c>
      <c r="P622" s="243">
        <f>IF(BD.PD7[[#This Row],[Liquid. '[%']]]&lt;&gt;0,(BD.PD7[[#This Row],[Valor Neto '[DOP']]]*BD.PD7[[#This Row],[Liquid. '[%']]])+BD.PD7[[#This Row],[Valor Neto '[DOP']]],BD.PD7[[#This Row],[Valor Neto '[DOP']]])</f>
        <v>1053338</v>
      </c>
      <c r="Q622" s="243">
        <f>BD.PD7[[#This Row],[Ppto. Orden Interna '[DOP']]]/HLOOKUP("USD",$K$1:$L$2,2,FALSE)</f>
        <v>16205.2</v>
      </c>
      <c r="R622" s="543" t="s">
        <v>1306</v>
      </c>
      <c r="S622" s="544"/>
      <c r="T622" s="544"/>
      <c r="U622" s="544" t="s">
        <v>321</v>
      </c>
      <c r="V622" s="544">
        <v>801670</v>
      </c>
      <c r="W622" s="494" t="s">
        <v>355</v>
      </c>
      <c r="X622" s="495">
        <v>4</v>
      </c>
      <c r="Y622" s="495">
        <v>0.5</v>
      </c>
      <c r="Z622" s="243">
        <f>BD.PD7[[#This Row],[Av.P1 '[%']]]*BD.PD7[[#This Row],[Ppto. Orden Interna '[DOP']]]</f>
        <v>526669</v>
      </c>
      <c r="AA622" s="249">
        <v>11</v>
      </c>
      <c r="AB622" s="249">
        <v>0.5</v>
      </c>
      <c r="AC622" s="243">
        <f>BD.PD7[[#This Row],[Av.P2 '[%']]]*BD.PD7[[#This Row],[Ppto. Orden Interna '[DOP']]]</f>
        <v>526669</v>
      </c>
      <c r="AD622" s="249"/>
      <c r="AE622" s="249"/>
      <c r="AF622" s="243">
        <f>BD.PD7[[#This Row],[Av.P3 '[%']]]*BD.PD7[[#This Row],[Ppto. Orden Interna '[DOP']]]</f>
        <v>0</v>
      </c>
      <c r="AG622" s="545"/>
      <c r="AH622" s="545"/>
      <c r="AI622" s="243">
        <f>BD.PD7[[#This Row],[Av.P2 '[%']]]*BD.PD7[[#This Row],[Ppto. Orden Interna '[DOP']]]</f>
        <v>526669</v>
      </c>
      <c r="AJ622" s="545"/>
      <c r="AK622" s="545"/>
      <c r="AL622" s="542">
        <f>BD.PD7[[#This Row],[Av.P2 '[%']]]*BD.PD7[[#This Row],[Ppto. Orden Interna '[DOP']]]</f>
        <v>526669</v>
      </c>
      <c r="AM622" s="584">
        <v>1053338</v>
      </c>
      <c r="AN622" s="308" t="s">
        <v>244</v>
      </c>
      <c r="AO622" s="308" t="s">
        <v>245</v>
      </c>
      <c r="AP622" s="308" t="s">
        <v>246</v>
      </c>
      <c r="AQ622" s="308" t="s">
        <v>247</v>
      </c>
      <c r="AR622" s="308">
        <v>594</v>
      </c>
      <c r="AS622" s="308" t="s">
        <v>258</v>
      </c>
      <c r="AT622" s="249" t="s">
        <v>1356</v>
      </c>
      <c r="AU622" s="249" t="s">
        <v>69</v>
      </c>
    </row>
    <row r="623" spans="1:47" hidden="1" x14ac:dyDescent="0.3">
      <c r="A623" s="174">
        <v>5.03</v>
      </c>
      <c r="B623" s="231"/>
      <c r="C623" s="232" t="str">
        <f>VLOOKUP(BD.PD7[[#This Row],[Pos]],PPto[],3,FALSE)</f>
        <v>5.03 Neveras, Centrales y Evaporadores</v>
      </c>
      <c r="D623" s="233" t="s">
        <v>23</v>
      </c>
      <c r="E623" s="305" t="str">
        <f>IF(BD.PD7[[#This Row],[.]]="*",VLOOKUP(BD.PD7[[#This Row],[Pos]],Presupuesto!A:H,7,FALSE),"")</f>
        <v/>
      </c>
      <c r="F623" s="234" t="s">
        <v>1310</v>
      </c>
      <c r="G623" s="174">
        <v>4600073155</v>
      </c>
      <c r="H623" s="174"/>
      <c r="I623" s="174" t="s">
        <v>1305</v>
      </c>
      <c r="J623" s="174">
        <v>2</v>
      </c>
      <c r="K623" s="174" t="s">
        <v>117</v>
      </c>
      <c r="L623" s="383">
        <f>IF(BD.PD7[[#This Row],[Mon]]="DOP",1,HLOOKUP(BD.PD7[[#This Row],[Mon]],$K$1:$L$2,2,FALSE))</f>
        <v>65</v>
      </c>
      <c r="M623" s="541">
        <v>8272</v>
      </c>
      <c r="N623" s="243">
        <f>BD.PD7[[#This Row],[Cant.]]*BD.PD7[[#This Row],[ Tasa ]]*BD.PD7[[#This Row],[ Precio Und.]]</f>
        <v>1075360</v>
      </c>
      <c r="O623" s="174">
        <v>0.45</v>
      </c>
      <c r="P623" s="243">
        <f>IF(BD.PD7[[#This Row],[Liquid. '[%']]]&lt;&gt;0,(BD.PD7[[#This Row],[Valor Neto '[DOP']]]*BD.PD7[[#This Row],[Liquid. '[%']]])+BD.PD7[[#This Row],[Valor Neto '[DOP']]],BD.PD7[[#This Row],[Valor Neto '[DOP']]])</f>
        <v>1559272</v>
      </c>
      <c r="Q623" s="243">
        <f>BD.PD7[[#This Row],[Ppto. Orden Interna '[DOP']]]/HLOOKUP("USD",$K$1:$L$2,2,FALSE)</f>
        <v>23988.799999999999</v>
      </c>
      <c r="R623" s="543" t="s">
        <v>1306</v>
      </c>
      <c r="S623" s="544"/>
      <c r="T623" s="544"/>
      <c r="U623" s="544" t="s">
        <v>321</v>
      </c>
      <c r="V623" s="544">
        <v>801670</v>
      </c>
      <c r="W623" s="494" t="s">
        <v>355</v>
      </c>
      <c r="X623" s="495">
        <v>4</v>
      </c>
      <c r="Y623" s="495">
        <v>0.5</v>
      </c>
      <c r="Z623" s="243">
        <f>BD.PD7[[#This Row],[Av.P1 '[%']]]*BD.PD7[[#This Row],[Ppto. Orden Interna '[DOP']]]</f>
        <v>779636</v>
      </c>
      <c r="AA623" s="249">
        <v>11</v>
      </c>
      <c r="AB623" s="249">
        <v>0.5</v>
      </c>
      <c r="AC623" s="243">
        <f>BD.PD7[[#This Row],[Av.P2 '[%']]]*BD.PD7[[#This Row],[Ppto. Orden Interna '[DOP']]]</f>
        <v>779636</v>
      </c>
      <c r="AD623" s="249"/>
      <c r="AE623" s="249"/>
      <c r="AF623" s="243">
        <f>BD.PD7[[#This Row],[Av.P3 '[%']]]*BD.PD7[[#This Row],[Ppto. Orden Interna '[DOP']]]</f>
        <v>0</v>
      </c>
      <c r="AG623" s="545"/>
      <c r="AH623" s="545"/>
      <c r="AI623" s="243">
        <f>BD.PD7[[#This Row],[Av.P2 '[%']]]*BD.PD7[[#This Row],[Ppto. Orden Interna '[DOP']]]</f>
        <v>779636</v>
      </c>
      <c r="AJ623" s="545"/>
      <c r="AK623" s="545"/>
      <c r="AL623" s="542">
        <f>BD.PD7[[#This Row],[Av.P2 '[%']]]*BD.PD7[[#This Row],[Ppto. Orden Interna '[DOP']]]</f>
        <v>779636</v>
      </c>
      <c r="AM623" s="584">
        <v>1559272</v>
      </c>
      <c r="AN623" s="308" t="s">
        <v>244</v>
      </c>
      <c r="AO623" s="308" t="s">
        <v>245</v>
      </c>
      <c r="AP623" s="308" t="s">
        <v>246</v>
      </c>
      <c r="AQ623" s="308" t="s">
        <v>247</v>
      </c>
      <c r="AR623" s="308">
        <v>594</v>
      </c>
      <c r="AS623" s="308" t="s">
        <v>258</v>
      </c>
      <c r="AT623" s="249" t="s">
        <v>1356</v>
      </c>
      <c r="AU623" s="249" t="s">
        <v>69</v>
      </c>
    </row>
    <row r="624" spans="1:47" hidden="1" x14ac:dyDescent="0.3">
      <c r="A624" s="174">
        <v>5.03</v>
      </c>
      <c r="B624" s="231"/>
      <c r="C624" s="232" t="str">
        <f>VLOOKUP(BD.PD7[[#This Row],[Pos]],PPto[],3,FALSE)</f>
        <v>5.03 Neveras, Centrales y Evaporadores</v>
      </c>
      <c r="D624" s="233" t="s">
        <v>23</v>
      </c>
      <c r="E624" s="305" t="str">
        <f>IF(BD.PD7[[#This Row],[.]]="*",VLOOKUP(BD.PD7[[#This Row],[Pos]],Presupuesto!A:H,7,FALSE),"")</f>
        <v/>
      </c>
      <c r="F624" s="234" t="s">
        <v>1311</v>
      </c>
      <c r="G624" s="174">
        <v>4600073155</v>
      </c>
      <c r="H624" s="174"/>
      <c r="I624" s="174" t="s">
        <v>1305</v>
      </c>
      <c r="J624" s="174">
        <v>1</v>
      </c>
      <c r="K624" s="174" t="s">
        <v>117</v>
      </c>
      <c r="L624" s="383">
        <f>IF(BD.PD7[[#This Row],[Mon]]="DOP",1,HLOOKUP(BD.PD7[[#This Row],[Mon]],$K$1:$L$2,2,FALSE))</f>
        <v>65</v>
      </c>
      <c r="M624" s="541">
        <v>11186</v>
      </c>
      <c r="N624" s="243">
        <f>BD.PD7[[#This Row],[Cant.]]*BD.PD7[[#This Row],[ Tasa ]]*BD.PD7[[#This Row],[ Precio Und.]]</f>
        <v>727090</v>
      </c>
      <c r="O624" s="174">
        <v>0.45</v>
      </c>
      <c r="P624" s="243">
        <f>IF(BD.PD7[[#This Row],[Liquid. '[%']]]&lt;&gt;0,(BD.PD7[[#This Row],[Valor Neto '[DOP']]]*BD.PD7[[#This Row],[Liquid. '[%']]])+BD.PD7[[#This Row],[Valor Neto '[DOP']]],BD.PD7[[#This Row],[Valor Neto '[DOP']]])</f>
        <v>1054280.5</v>
      </c>
      <c r="Q624" s="243">
        <f>BD.PD7[[#This Row],[Ppto. Orden Interna '[DOP']]]/HLOOKUP("USD",$K$1:$L$2,2,FALSE)</f>
        <v>16219.7</v>
      </c>
      <c r="R624" s="543" t="s">
        <v>1306</v>
      </c>
      <c r="S624" s="544"/>
      <c r="T624" s="544"/>
      <c r="U624" s="544" t="s">
        <v>321</v>
      </c>
      <c r="V624" s="544">
        <v>801670</v>
      </c>
      <c r="W624" s="494" t="s">
        <v>355</v>
      </c>
      <c r="X624" s="495">
        <v>4</v>
      </c>
      <c r="Y624" s="495">
        <v>0.5</v>
      </c>
      <c r="Z624" s="243">
        <f>BD.PD7[[#This Row],[Av.P1 '[%']]]*BD.PD7[[#This Row],[Ppto. Orden Interna '[DOP']]]</f>
        <v>527140.25</v>
      </c>
      <c r="AA624" s="249">
        <v>11</v>
      </c>
      <c r="AB624" s="249">
        <v>0.5</v>
      </c>
      <c r="AC624" s="243">
        <f>BD.PD7[[#This Row],[Av.P2 '[%']]]*BD.PD7[[#This Row],[Ppto. Orden Interna '[DOP']]]</f>
        <v>527140.25</v>
      </c>
      <c r="AD624" s="249"/>
      <c r="AE624" s="249"/>
      <c r="AF624" s="243">
        <f>BD.PD7[[#This Row],[Av.P3 '[%']]]*BD.PD7[[#This Row],[Ppto. Orden Interna '[DOP']]]</f>
        <v>0</v>
      </c>
      <c r="AG624" s="545"/>
      <c r="AH624" s="545"/>
      <c r="AI624" s="243">
        <f>BD.PD7[[#This Row],[Av.P2 '[%']]]*BD.PD7[[#This Row],[Ppto. Orden Interna '[DOP']]]</f>
        <v>527140.25</v>
      </c>
      <c r="AJ624" s="545"/>
      <c r="AK624" s="545"/>
      <c r="AL624" s="542">
        <f>BD.PD7[[#This Row],[Av.P2 '[%']]]*BD.PD7[[#This Row],[Ppto. Orden Interna '[DOP']]]</f>
        <v>527140.25</v>
      </c>
      <c r="AM624" s="584">
        <v>1054280.5</v>
      </c>
      <c r="AN624" s="308" t="s">
        <v>244</v>
      </c>
      <c r="AO624" s="308" t="s">
        <v>245</v>
      </c>
      <c r="AP624" s="308" t="s">
        <v>246</v>
      </c>
      <c r="AQ624" s="308" t="s">
        <v>247</v>
      </c>
      <c r="AR624" s="308">
        <v>594</v>
      </c>
      <c r="AS624" s="308" t="s">
        <v>258</v>
      </c>
      <c r="AT624" s="249" t="s">
        <v>1356</v>
      </c>
      <c r="AU624" s="249" t="s">
        <v>69</v>
      </c>
    </row>
    <row r="625" spans="1:47" hidden="1" x14ac:dyDescent="0.3">
      <c r="A625" s="174">
        <v>5.03</v>
      </c>
      <c r="B625" s="231"/>
      <c r="C625" s="232" t="str">
        <f>VLOOKUP(BD.PD7[[#This Row],[Pos]],PPto[],3,FALSE)</f>
        <v>5.03 Neveras, Centrales y Evaporadores</v>
      </c>
      <c r="D625" s="233" t="s">
        <v>23</v>
      </c>
      <c r="E625" s="305" t="str">
        <f>IF(BD.PD7[[#This Row],[.]]="*",VLOOKUP(BD.PD7[[#This Row],[Pos]],Presupuesto!A:H,7,FALSE),"")</f>
        <v/>
      </c>
      <c r="F625" s="234" t="s">
        <v>1312</v>
      </c>
      <c r="G625" s="174">
        <v>4600073155</v>
      </c>
      <c r="H625" s="174"/>
      <c r="I625" s="174" t="s">
        <v>1305</v>
      </c>
      <c r="J625" s="174">
        <v>1</v>
      </c>
      <c r="K625" s="174" t="s">
        <v>117</v>
      </c>
      <c r="L625" s="383">
        <f>IF(BD.PD7[[#This Row],[Mon]]="DOP",1,HLOOKUP(BD.PD7[[#This Row],[Mon]],$K$1:$L$2,2,FALSE))</f>
        <v>65</v>
      </c>
      <c r="M625" s="541">
        <v>10445</v>
      </c>
      <c r="N625" s="243">
        <f>BD.PD7[[#This Row],[Cant.]]*BD.PD7[[#This Row],[ Tasa ]]*BD.PD7[[#This Row],[ Precio Und.]]</f>
        <v>678925</v>
      </c>
      <c r="O625" s="174">
        <v>0.45</v>
      </c>
      <c r="P625" s="243">
        <f>IF(BD.PD7[[#This Row],[Liquid. '[%']]]&lt;&gt;0,(BD.PD7[[#This Row],[Valor Neto '[DOP']]]*BD.PD7[[#This Row],[Liquid. '[%']]])+BD.PD7[[#This Row],[Valor Neto '[DOP']]],BD.PD7[[#This Row],[Valor Neto '[DOP']]])</f>
        <v>984441.25</v>
      </c>
      <c r="Q625" s="243">
        <f>BD.PD7[[#This Row],[Ppto. Orden Interna '[DOP']]]/HLOOKUP("USD",$K$1:$L$2,2,FALSE)</f>
        <v>15145.25</v>
      </c>
      <c r="R625" s="543" t="s">
        <v>1306</v>
      </c>
      <c r="S625" s="544"/>
      <c r="T625" s="544"/>
      <c r="U625" s="544" t="s">
        <v>321</v>
      </c>
      <c r="V625" s="544">
        <v>801670</v>
      </c>
      <c r="W625" s="494" t="s">
        <v>355</v>
      </c>
      <c r="X625" s="495">
        <v>4</v>
      </c>
      <c r="Y625" s="495">
        <v>0.5</v>
      </c>
      <c r="Z625" s="243">
        <f>BD.PD7[[#This Row],[Av.P1 '[%']]]*BD.PD7[[#This Row],[Ppto. Orden Interna '[DOP']]]</f>
        <v>492220.625</v>
      </c>
      <c r="AA625" s="249">
        <v>11</v>
      </c>
      <c r="AB625" s="249">
        <v>0.5</v>
      </c>
      <c r="AC625" s="243">
        <f>BD.PD7[[#This Row],[Av.P2 '[%']]]*BD.PD7[[#This Row],[Ppto. Orden Interna '[DOP']]]</f>
        <v>492220.625</v>
      </c>
      <c r="AD625" s="249"/>
      <c r="AE625" s="249"/>
      <c r="AF625" s="243">
        <f>BD.PD7[[#This Row],[Av.P3 '[%']]]*BD.PD7[[#This Row],[Ppto. Orden Interna '[DOP']]]</f>
        <v>0</v>
      </c>
      <c r="AG625" s="545"/>
      <c r="AH625" s="545"/>
      <c r="AI625" s="243">
        <f>BD.PD7[[#This Row],[Av.P2 '[%']]]*BD.PD7[[#This Row],[Ppto. Orden Interna '[DOP']]]</f>
        <v>492220.625</v>
      </c>
      <c r="AJ625" s="545"/>
      <c r="AK625" s="545"/>
      <c r="AL625" s="542">
        <f>BD.PD7[[#This Row],[Av.P2 '[%']]]*BD.PD7[[#This Row],[Ppto. Orden Interna '[DOP']]]</f>
        <v>492220.625</v>
      </c>
      <c r="AM625" s="584">
        <v>984441.25</v>
      </c>
      <c r="AN625" s="308" t="s">
        <v>244</v>
      </c>
      <c r="AO625" s="308" t="s">
        <v>245</v>
      </c>
      <c r="AP625" s="308" t="s">
        <v>246</v>
      </c>
      <c r="AQ625" s="308" t="s">
        <v>247</v>
      </c>
      <c r="AR625" s="308">
        <v>594</v>
      </c>
      <c r="AS625" s="308" t="s">
        <v>258</v>
      </c>
      <c r="AT625" s="249" t="s">
        <v>1356</v>
      </c>
      <c r="AU625" s="249" t="s">
        <v>69</v>
      </c>
    </row>
    <row r="626" spans="1:47" hidden="1" x14ac:dyDescent="0.3">
      <c r="A626" s="174">
        <v>5.03</v>
      </c>
      <c r="B626" s="231"/>
      <c r="C626" s="232" t="str">
        <f>VLOOKUP(BD.PD7[[#This Row],[Pos]],PPto[],3,FALSE)</f>
        <v>5.03 Neveras, Centrales y Evaporadores</v>
      </c>
      <c r="D626" s="233" t="s">
        <v>23</v>
      </c>
      <c r="E626" s="305" t="str">
        <f>IF(BD.PD7[[#This Row],[.]]="*",VLOOKUP(BD.PD7[[#This Row],[Pos]],Presupuesto!A:H,7,FALSE),"")</f>
        <v/>
      </c>
      <c r="F626" s="234" t="s">
        <v>1313</v>
      </c>
      <c r="G626" s="174">
        <v>4600073155</v>
      </c>
      <c r="H626" s="174"/>
      <c r="I626" s="174" t="s">
        <v>1305</v>
      </c>
      <c r="J626" s="174">
        <v>1</v>
      </c>
      <c r="K626" s="174" t="s">
        <v>117</v>
      </c>
      <c r="L626" s="383">
        <f>IF(BD.PD7[[#This Row],[Mon]]="DOP",1,HLOOKUP(BD.PD7[[#This Row],[Mon]],$K$1:$L$2,2,FALSE))</f>
        <v>65</v>
      </c>
      <c r="M626" s="541">
        <v>7107</v>
      </c>
      <c r="N626" s="243">
        <f>BD.PD7[[#This Row],[Cant.]]*BD.PD7[[#This Row],[ Tasa ]]*BD.PD7[[#This Row],[ Precio Und.]]</f>
        <v>461955</v>
      </c>
      <c r="O626" s="174">
        <v>0.45</v>
      </c>
      <c r="P626" s="243">
        <f>IF(BD.PD7[[#This Row],[Liquid. '[%']]]&lt;&gt;0,(BD.PD7[[#This Row],[Valor Neto '[DOP']]]*BD.PD7[[#This Row],[Liquid. '[%']]])+BD.PD7[[#This Row],[Valor Neto '[DOP']]],BD.PD7[[#This Row],[Valor Neto '[DOP']]])</f>
        <v>669834.75</v>
      </c>
      <c r="Q626" s="243">
        <f>BD.PD7[[#This Row],[Ppto. Orden Interna '[DOP']]]/HLOOKUP("USD",$K$1:$L$2,2,FALSE)</f>
        <v>10305.15</v>
      </c>
      <c r="R626" s="543" t="s">
        <v>1306</v>
      </c>
      <c r="S626" s="544"/>
      <c r="T626" s="544"/>
      <c r="U626" s="544" t="s">
        <v>321</v>
      </c>
      <c r="V626" s="544">
        <v>801670</v>
      </c>
      <c r="W626" s="494" t="s">
        <v>355</v>
      </c>
      <c r="X626" s="495">
        <v>4</v>
      </c>
      <c r="Y626" s="495">
        <v>0.5</v>
      </c>
      <c r="Z626" s="243">
        <f>BD.PD7[[#This Row],[Av.P1 '[%']]]*BD.PD7[[#This Row],[Ppto. Orden Interna '[DOP']]]</f>
        <v>334917.375</v>
      </c>
      <c r="AA626" s="249">
        <v>11</v>
      </c>
      <c r="AB626" s="249">
        <v>0.5</v>
      </c>
      <c r="AC626" s="243">
        <f>BD.PD7[[#This Row],[Av.P2 '[%']]]*BD.PD7[[#This Row],[Ppto. Orden Interna '[DOP']]]</f>
        <v>334917.375</v>
      </c>
      <c r="AD626" s="249"/>
      <c r="AE626" s="249"/>
      <c r="AF626" s="243">
        <f>BD.PD7[[#This Row],[Av.P3 '[%']]]*BD.PD7[[#This Row],[Ppto. Orden Interna '[DOP']]]</f>
        <v>0</v>
      </c>
      <c r="AG626" s="545"/>
      <c r="AH626" s="545"/>
      <c r="AI626" s="243">
        <f>BD.PD7[[#This Row],[Av.P2 '[%']]]*BD.PD7[[#This Row],[Ppto. Orden Interna '[DOP']]]</f>
        <v>334917.375</v>
      </c>
      <c r="AJ626" s="545"/>
      <c r="AK626" s="545"/>
      <c r="AL626" s="542">
        <f>BD.PD7[[#This Row],[Av.P2 '[%']]]*BD.PD7[[#This Row],[Ppto. Orden Interna '[DOP']]]</f>
        <v>334917.375</v>
      </c>
      <c r="AM626" s="584">
        <v>669834.75</v>
      </c>
      <c r="AN626" s="308" t="s">
        <v>244</v>
      </c>
      <c r="AO626" s="308" t="s">
        <v>245</v>
      </c>
      <c r="AP626" s="308" t="s">
        <v>246</v>
      </c>
      <c r="AQ626" s="308" t="s">
        <v>247</v>
      </c>
      <c r="AR626" s="308">
        <v>594</v>
      </c>
      <c r="AS626" s="308" t="s">
        <v>258</v>
      </c>
      <c r="AT626" s="249" t="s">
        <v>1356</v>
      </c>
      <c r="AU626" s="249" t="s">
        <v>69</v>
      </c>
    </row>
    <row r="627" spans="1:47" hidden="1" x14ac:dyDescent="0.3">
      <c r="A627" s="174">
        <v>5.03</v>
      </c>
      <c r="B627" s="231"/>
      <c r="C627" s="232" t="str">
        <f>VLOOKUP(BD.PD7[[#This Row],[Pos]],PPto[],3,FALSE)</f>
        <v>5.03 Neveras, Centrales y Evaporadores</v>
      </c>
      <c r="D627" s="233" t="s">
        <v>23</v>
      </c>
      <c r="E627" s="305" t="str">
        <f>IF(BD.PD7[[#This Row],[.]]="*",VLOOKUP(BD.PD7[[#This Row],[Pos]],Presupuesto!A:H,7,FALSE),"")</f>
        <v/>
      </c>
      <c r="F627" s="234" t="s">
        <v>356</v>
      </c>
      <c r="G627" s="174">
        <v>4600073155</v>
      </c>
      <c r="H627" s="174"/>
      <c r="I627" s="174" t="s">
        <v>1305</v>
      </c>
      <c r="J627" s="174">
        <v>1</v>
      </c>
      <c r="K627" s="174" t="s">
        <v>117</v>
      </c>
      <c r="L627" s="383">
        <f>IF(BD.PD7[[#This Row],[Mon]]="DOP",1,HLOOKUP(BD.PD7[[#This Row],[Mon]],$K$1:$L$2,2,FALSE))</f>
        <v>65</v>
      </c>
      <c r="M627" s="541">
        <v>14067</v>
      </c>
      <c r="N627" s="243">
        <f>BD.PD7[[#This Row],[Cant.]]*BD.PD7[[#This Row],[ Tasa ]]*BD.PD7[[#This Row],[ Precio Und.]]</f>
        <v>914355</v>
      </c>
      <c r="O627" s="174">
        <v>0.45</v>
      </c>
      <c r="P627" s="243">
        <f>IF(BD.PD7[[#This Row],[Liquid. '[%']]]&lt;&gt;0,(BD.PD7[[#This Row],[Valor Neto '[DOP']]]*BD.PD7[[#This Row],[Liquid. '[%']]])+BD.PD7[[#This Row],[Valor Neto '[DOP']]],BD.PD7[[#This Row],[Valor Neto '[DOP']]])</f>
        <v>1325814.75</v>
      </c>
      <c r="Q627" s="243">
        <f>BD.PD7[[#This Row],[Ppto. Orden Interna '[DOP']]]/HLOOKUP("USD",$K$1:$L$2,2,FALSE)</f>
        <v>20397.150000000001</v>
      </c>
      <c r="R627" s="543" t="s">
        <v>1306</v>
      </c>
      <c r="S627" s="544"/>
      <c r="T627" s="544"/>
      <c r="U627" s="544" t="s">
        <v>321</v>
      </c>
      <c r="V627" s="544">
        <v>801670</v>
      </c>
      <c r="W627" s="494" t="s">
        <v>355</v>
      </c>
      <c r="X627" s="495">
        <v>4</v>
      </c>
      <c r="Y627" s="495">
        <v>0.5</v>
      </c>
      <c r="Z627" s="243">
        <f>BD.PD7[[#This Row],[Av.P1 '[%']]]*BD.PD7[[#This Row],[Ppto. Orden Interna '[DOP']]]</f>
        <v>662907.375</v>
      </c>
      <c r="AA627" s="249">
        <v>11</v>
      </c>
      <c r="AB627" s="249">
        <v>0.5</v>
      </c>
      <c r="AC627" s="243">
        <f>BD.PD7[[#This Row],[Av.P2 '[%']]]*BD.PD7[[#This Row],[Ppto. Orden Interna '[DOP']]]</f>
        <v>662907.375</v>
      </c>
      <c r="AD627" s="249"/>
      <c r="AE627" s="249"/>
      <c r="AF627" s="243">
        <f>BD.PD7[[#This Row],[Av.P3 '[%']]]*BD.PD7[[#This Row],[Ppto. Orden Interna '[DOP']]]</f>
        <v>0</v>
      </c>
      <c r="AG627" s="545"/>
      <c r="AH627" s="545"/>
      <c r="AI627" s="243">
        <f>BD.PD7[[#This Row],[Av.P2 '[%']]]*BD.PD7[[#This Row],[Ppto. Orden Interna '[DOP']]]</f>
        <v>662907.375</v>
      </c>
      <c r="AJ627" s="545"/>
      <c r="AK627" s="545"/>
      <c r="AL627" s="542">
        <f>BD.PD7[[#This Row],[Av.P2 '[%']]]*BD.PD7[[#This Row],[Ppto. Orden Interna '[DOP']]]</f>
        <v>662907.375</v>
      </c>
      <c r="AM627" s="584">
        <v>1325814.75</v>
      </c>
      <c r="AN627" s="308" t="s">
        <v>244</v>
      </c>
      <c r="AO627" s="308" t="s">
        <v>245</v>
      </c>
      <c r="AP627" s="308" t="s">
        <v>246</v>
      </c>
      <c r="AQ627" s="308" t="s">
        <v>247</v>
      </c>
      <c r="AR627" s="308">
        <v>594</v>
      </c>
      <c r="AS627" s="308" t="s">
        <v>258</v>
      </c>
      <c r="AT627" s="249" t="s">
        <v>1356</v>
      </c>
      <c r="AU627" s="249" t="s">
        <v>69</v>
      </c>
    </row>
    <row r="628" spans="1:47" hidden="1" x14ac:dyDescent="0.3">
      <c r="A628" s="174">
        <v>5.04</v>
      </c>
      <c r="B628" s="231" t="s">
        <v>243</v>
      </c>
      <c r="C628" s="232" t="str">
        <f>VLOOKUP(BD.PD7[[#This Row],[Pos]],PPto[],3,FALSE)</f>
        <v>5.04 Bumpers Mcue/ Rack</v>
      </c>
      <c r="D628" s="233" t="s">
        <v>243</v>
      </c>
      <c r="E628" s="305">
        <f>IF(BD.PD7[[#This Row],[.]]="*",VLOOKUP(BD.PD7[[#This Row],[Pos]],Presupuesto!A:H,7,FALSE),"")</f>
        <v>27571.7</v>
      </c>
      <c r="F628" s="234"/>
      <c r="G628" s="174"/>
      <c r="H628" s="174"/>
      <c r="I628" s="174"/>
      <c r="J628" s="174">
        <v>1</v>
      </c>
      <c r="K628" s="174" t="s">
        <v>117</v>
      </c>
      <c r="L628" s="383">
        <f>IF(BD.PD7[[#This Row],[Mon]]="DOP",1,HLOOKUP(BD.PD7[[#This Row],[Mon]],$K$1:$L$2,2,FALSE))</f>
        <v>65</v>
      </c>
      <c r="M628" s="541">
        <v>0</v>
      </c>
      <c r="N628" s="243">
        <f>BD.PD7[[#This Row],[Cant.]]*BD.PD7[[#This Row],[ Tasa ]]*BD.PD7[[#This Row],[ Precio Und.]]</f>
        <v>0</v>
      </c>
      <c r="O628" s="174">
        <v>0</v>
      </c>
      <c r="P628" s="243">
        <f>IF(BD.PD7[[#This Row],[Liquid. '[%']]]&lt;&gt;0,(BD.PD7[[#This Row],[Valor Neto '[DOP']]]*BD.PD7[[#This Row],[Liquid. '[%']]])+BD.PD7[[#This Row],[Valor Neto '[DOP']]],BD.PD7[[#This Row],[Valor Neto '[DOP']]])</f>
        <v>0</v>
      </c>
      <c r="Q628" s="243">
        <f>BD.PD7[[#This Row],[Ppto. Orden Interna '[DOP']]]/HLOOKUP("USD",$K$1:$L$2,2,FALSE)</f>
        <v>0</v>
      </c>
      <c r="R628" s="543"/>
      <c r="S628" s="544"/>
      <c r="T628" s="544"/>
      <c r="U628" s="544" t="s">
        <v>321</v>
      </c>
      <c r="V628" s="544">
        <v>801670</v>
      </c>
      <c r="W628" s="494"/>
      <c r="X628" s="495"/>
      <c r="Y628" s="495"/>
      <c r="Z628" s="243">
        <f>BD.PD7[[#This Row],[Av.P1 '[%']]]*BD.PD7[[#This Row],[Ppto. Orden Interna '[DOP']]]</f>
        <v>0</v>
      </c>
      <c r="AA628" s="249"/>
      <c r="AB628" s="249"/>
      <c r="AC628" s="243">
        <f>BD.PD7[[#This Row],[Av.P2 '[%']]]*BD.PD7[[#This Row],[Ppto. Orden Interna '[DOP']]]</f>
        <v>0</v>
      </c>
      <c r="AD628" s="249"/>
      <c r="AE628" s="249"/>
      <c r="AF628" s="243">
        <f>BD.PD7[[#This Row],[Av.P3 '[%']]]*BD.PD7[[#This Row],[Ppto. Orden Interna '[DOP']]]</f>
        <v>0</v>
      </c>
      <c r="AG628" s="545"/>
      <c r="AH628" s="545"/>
      <c r="AI628" s="243">
        <f>BD.PD7[[#This Row],[Av.P2 '[%']]]*BD.PD7[[#This Row],[Ppto. Orden Interna '[DOP']]]</f>
        <v>0</v>
      </c>
      <c r="AJ628" s="545"/>
      <c r="AK628" s="545"/>
      <c r="AL628" s="542">
        <f>BD.PD7[[#This Row],[Av.P2 '[%']]]*BD.PD7[[#This Row],[Ppto. Orden Interna '[DOP']]]</f>
        <v>0</v>
      </c>
      <c r="AM628" s="584">
        <v>0</v>
      </c>
      <c r="AN628" s="308" t="s">
        <v>244</v>
      </c>
      <c r="AO628" s="308" t="s">
        <v>245</v>
      </c>
      <c r="AP628" s="308" t="s">
        <v>246</v>
      </c>
      <c r="AQ628" s="308" t="s">
        <v>247</v>
      </c>
      <c r="AR628" s="308">
        <v>594</v>
      </c>
      <c r="AS628" s="308" t="s">
        <v>248</v>
      </c>
      <c r="AT628" s="249" t="s">
        <v>1356</v>
      </c>
      <c r="AU628" s="249" t="s">
        <v>69</v>
      </c>
    </row>
    <row r="629" spans="1:47" hidden="1" x14ac:dyDescent="0.3">
      <c r="A629" s="174">
        <v>5.04</v>
      </c>
      <c r="B629" s="231"/>
      <c r="C629" s="232" t="str">
        <f>VLOOKUP(BD.PD7[[#This Row],[Pos]],PPto[],3,FALSE)</f>
        <v>5.04 Bumpers Mcue/ Rack</v>
      </c>
      <c r="D629" s="233" t="s">
        <v>23</v>
      </c>
      <c r="E629" s="305" t="str">
        <f>IF(BD.PD7[[#This Row],[.]]="*",VLOOKUP(BD.PD7[[#This Row],[Pos]],Presupuesto!A:H,7,FALSE),"")</f>
        <v/>
      </c>
      <c r="F629" s="234" t="s">
        <v>1314</v>
      </c>
      <c r="G629" s="174"/>
      <c r="H629" s="174"/>
      <c r="I629" s="174" t="s">
        <v>251</v>
      </c>
      <c r="J629" s="174">
        <v>117</v>
      </c>
      <c r="K629" s="174" t="s">
        <v>117</v>
      </c>
      <c r="L629" s="383">
        <f>IF(BD.PD7[[#This Row],[Mon]]="DOP",1,HLOOKUP(BD.PD7[[#This Row],[Mon]],$K$1:$L$2,2,FALSE))</f>
        <v>65</v>
      </c>
      <c r="M629" s="541">
        <v>35</v>
      </c>
      <c r="N629" s="243">
        <f>BD.PD7[[#This Row],[Cant.]]*BD.PD7[[#This Row],[ Tasa ]]*BD.PD7[[#This Row],[ Precio Und.]]</f>
        <v>266175</v>
      </c>
      <c r="O629" s="174">
        <v>0.3</v>
      </c>
      <c r="P629" s="243">
        <f>IF(BD.PD7[[#This Row],[Liquid. '[%']]]&lt;&gt;0,(BD.PD7[[#This Row],[Valor Neto '[DOP']]]*BD.PD7[[#This Row],[Liquid. '[%']]])+BD.PD7[[#This Row],[Valor Neto '[DOP']]],BD.PD7[[#This Row],[Valor Neto '[DOP']]])</f>
        <v>346027.5</v>
      </c>
      <c r="Q629" s="243">
        <f>BD.PD7[[#This Row],[Ppto. Orden Interna '[DOP']]]/HLOOKUP("USD",$K$1:$L$2,2,FALSE)</f>
        <v>5323.5</v>
      </c>
      <c r="R629" s="543" t="s">
        <v>309</v>
      </c>
      <c r="S629" s="544"/>
      <c r="T629" s="544"/>
      <c r="U629" s="544" t="s">
        <v>321</v>
      </c>
      <c r="V629" s="544">
        <v>801670</v>
      </c>
      <c r="W629" s="494" t="s">
        <v>357</v>
      </c>
      <c r="X629" s="495">
        <v>13</v>
      </c>
      <c r="Y629" s="495">
        <v>0.5</v>
      </c>
      <c r="Z629" s="243">
        <f>BD.PD7[[#This Row],[Av.P1 '[%']]]*BD.PD7[[#This Row],[Ppto. Orden Interna '[DOP']]]</f>
        <v>173013.75</v>
      </c>
      <c r="AA629" s="249">
        <v>15</v>
      </c>
      <c r="AB629" s="249">
        <v>0.5</v>
      </c>
      <c r="AC629" s="243">
        <f>BD.PD7[[#This Row],[Av.P2 '[%']]]*BD.PD7[[#This Row],[Ppto. Orden Interna '[DOP']]]</f>
        <v>173013.75</v>
      </c>
      <c r="AD629" s="249"/>
      <c r="AE629" s="249"/>
      <c r="AF629" s="243">
        <f>BD.PD7[[#This Row],[Av.P3 '[%']]]*BD.PD7[[#This Row],[Ppto. Orden Interna '[DOP']]]</f>
        <v>0</v>
      </c>
      <c r="AG629" s="545"/>
      <c r="AH629" s="545"/>
      <c r="AI629" s="243">
        <f>BD.PD7[[#This Row],[Av.P2 '[%']]]*BD.PD7[[#This Row],[Ppto. Orden Interna '[DOP']]]</f>
        <v>173013.75</v>
      </c>
      <c r="AJ629" s="545"/>
      <c r="AK629" s="545"/>
      <c r="AL629" s="542">
        <f>BD.PD7[[#This Row],[Av.P2 '[%']]]*BD.PD7[[#This Row],[Ppto. Orden Interna '[DOP']]]</f>
        <v>173013.75</v>
      </c>
      <c r="AM629" s="584">
        <v>346027.5</v>
      </c>
      <c r="AN629" s="308" t="s">
        <v>244</v>
      </c>
      <c r="AO629" s="308" t="s">
        <v>245</v>
      </c>
      <c r="AP629" s="308" t="s">
        <v>246</v>
      </c>
      <c r="AQ629" s="308" t="s">
        <v>247</v>
      </c>
      <c r="AR629" s="308">
        <v>594</v>
      </c>
      <c r="AS629" s="308" t="s">
        <v>248</v>
      </c>
      <c r="AT629" s="249" t="s">
        <v>1356</v>
      </c>
      <c r="AU629" s="249" t="s">
        <v>69</v>
      </c>
    </row>
    <row r="630" spans="1:47" hidden="1" x14ac:dyDescent="0.3">
      <c r="A630" s="174">
        <v>5.04</v>
      </c>
      <c r="B630" s="231"/>
      <c r="C630" s="232" t="str">
        <f>VLOOKUP(BD.PD7[[#This Row],[Pos]],PPto[],3,FALSE)</f>
        <v>5.04 Bumpers Mcue/ Rack</v>
      </c>
      <c r="D630" s="233" t="s">
        <v>23</v>
      </c>
      <c r="E630" s="305" t="str">
        <f>IF(BD.PD7[[#This Row],[.]]="*",VLOOKUP(BD.PD7[[#This Row],[Pos]],Presupuesto!A:H,7,FALSE),"")</f>
        <v/>
      </c>
      <c r="F630" s="234" t="s">
        <v>1315</v>
      </c>
      <c r="G630" s="174"/>
      <c r="H630" s="174"/>
      <c r="I630" s="174" t="s">
        <v>251</v>
      </c>
      <c r="J630" s="174">
        <v>67</v>
      </c>
      <c r="K630" s="174" t="s">
        <v>117</v>
      </c>
      <c r="L630" s="383">
        <f>IF(BD.PD7[[#This Row],[Mon]]="DOP",1,HLOOKUP(BD.PD7[[#This Row],[Mon]],$K$1:$L$2,2,FALSE))</f>
        <v>65</v>
      </c>
      <c r="M630" s="541">
        <v>75</v>
      </c>
      <c r="N630" s="243">
        <f>BD.PD7[[#This Row],[Cant.]]*BD.PD7[[#This Row],[ Tasa ]]*BD.PD7[[#This Row],[ Precio Und.]]</f>
        <v>326625</v>
      </c>
      <c r="O630" s="174">
        <v>0.3</v>
      </c>
      <c r="P630" s="243">
        <f>IF(BD.PD7[[#This Row],[Liquid. '[%']]]&lt;&gt;0,(BD.PD7[[#This Row],[Valor Neto '[DOP']]]*BD.PD7[[#This Row],[Liquid. '[%']]])+BD.PD7[[#This Row],[Valor Neto '[DOP']]],BD.PD7[[#This Row],[Valor Neto '[DOP']]])</f>
        <v>424612.5</v>
      </c>
      <c r="Q630" s="243">
        <f>BD.PD7[[#This Row],[Ppto. Orden Interna '[DOP']]]/HLOOKUP("USD",$K$1:$L$2,2,FALSE)</f>
        <v>6532.5</v>
      </c>
      <c r="R630" s="543" t="s">
        <v>309</v>
      </c>
      <c r="S630" s="544"/>
      <c r="T630" s="544"/>
      <c r="U630" s="544" t="s">
        <v>321</v>
      </c>
      <c r="V630" s="544">
        <v>801670</v>
      </c>
      <c r="W630" s="494" t="s">
        <v>357</v>
      </c>
      <c r="X630" s="495">
        <v>13</v>
      </c>
      <c r="Y630" s="495">
        <v>0.5</v>
      </c>
      <c r="Z630" s="243">
        <f>BD.PD7[[#This Row],[Av.P1 '[%']]]*BD.PD7[[#This Row],[Ppto. Orden Interna '[DOP']]]</f>
        <v>212306.25</v>
      </c>
      <c r="AA630" s="249">
        <v>15</v>
      </c>
      <c r="AB630" s="249">
        <v>0.5</v>
      </c>
      <c r="AC630" s="243">
        <f>BD.PD7[[#This Row],[Av.P2 '[%']]]*BD.PD7[[#This Row],[Ppto. Orden Interna '[DOP']]]</f>
        <v>212306.25</v>
      </c>
      <c r="AD630" s="249"/>
      <c r="AE630" s="249"/>
      <c r="AF630" s="243">
        <f>BD.PD7[[#This Row],[Av.P3 '[%']]]*BD.PD7[[#This Row],[Ppto. Orden Interna '[DOP']]]</f>
        <v>0</v>
      </c>
      <c r="AG630" s="545"/>
      <c r="AH630" s="545"/>
      <c r="AI630" s="243">
        <f>BD.PD7[[#This Row],[Av.P2 '[%']]]*BD.PD7[[#This Row],[Ppto. Orden Interna '[DOP']]]</f>
        <v>212306.25</v>
      </c>
      <c r="AJ630" s="545"/>
      <c r="AK630" s="545"/>
      <c r="AL630" s="542">
        <f>BD.PD7[[#This Row],[Av.P2 '[%']]]*BD.PD7[[#This Row],[Ppto. Orden Interna '[DOP']]]</f>
        <v>212306.25</v>
      </c>
      <c r="AM630" s="584">
        <v>424612.5</v>
      </c>
      <c r="AN630" s="308" t="s">
        <v>244</v>
      </c>
      <c r="AO630" s="308" t="s">
        <v>245</v>
      </c>
      <c r="AP630" s="308" t="s">
        <v>246</v>
      </c>
      <c r="AQ630" s="308" t="s">
        <v>247</v>
      </c>
      <c r="AR630" s="308">
        <v>594</v>
      </c>
      <c r="AS630" s="308" t="s">
        <v>248</v>
      </c>
      <c r="AT630" s="249" t="s">
        <v>1356</v>
      </c>
      <c r="AU630" s="249" t="s">
        <v>69</v>
      </c>
    </row>
    <row r="631" spans="1:47" hidden="1" x14ac:dyDescent="0.3">
      <c r="A631" s="174">
        <v>5.04</v>
      </c>
      <c r="B631" s="231"/>
      <c r="C631" s="232" t="str">
        <f>VLOOKUP(BD.PD7[[#This Row],[Pos]],PPto[],3,FALSE)</f>
        <v>5.04 Bumpers Mcue/ Rack</v>
      </c>
      <c r="D631" s="233" t="s">
        <v>23</v>
      </c>
      <c r="E631" s="305" t="str">
        <f>IF(BD.PD7[[#This Row],[.]]="*",VLOOKUP(BD.PD7[[#This Row],[Pos]],Presupuesto!A:H,7,FALSE),"")</f>
        <v/>
      </c>
      <c r="F631" s="234" t="s">
        <v>358</v>
      </c>
      <c r="G631" s="174"/>
      <c r="H631" s="174"/>
      <c r="I631" s="174" t="s">
        <v>251</v>
      </c>
      <c r="J631" s="174">
        <v>43</v>
      </c>
      <c r="K631" s="174" t="s">
        <v>117</v>
      </c>
      <c r="L631" s="383">
        <f>IF(BD.PD7[[#This Row],[Mon]]="DOP",1,HLOOKUP(BD.PD7[[#This Row],[Mon]],$K$1:$L$2,2,FALSE))</f>
        <v>65</v>
      </c>
      <c r="M631" s="541">
        <v>8</v>
      </c>
      <c r="N631" s="243">
        <f>BD.PD7[[#This Row],[Cant.]]*BD.PD7[[#This Row],[ Tasa ]]*BD.PD7[[#This Row],[ Precio Und.]]</f>
        <v>22360</v>
      </c>
      <c r="O631" s="174">
        <v>0.3</v>
      </c>
      <c r="P631" s="243">
        <f>IF(BD.PD7[[#This Row],[Liquid. '[%']]]&lt;&gt;0,(BD.PD7[[#This Row],[Valor Neto '[DOP']]]*BD.PD7[[#This Row],[Liquid. '[%']]])+BD.PD7[[#This Row],[Valor Neto '[DOP']]],BD.PD7[[#This Row],[Valor Neto '[DOP']]])</f>
        <v>29068</v>
      </c>
      <c r="Q631" s="243">
        <f>BD.PD7[[#This Row],[Ppto. Orden Interna '[DOP']]]/HLOOKUP("USD",$K$1:$L$2,2,FALSE)</f>
        <v>447.2</v>
      </c>
      <c r="R631" s="543" t="s">
        <v>309</v>
      </c>
      <c r="S631" s="544"/>
      <c r="T631" s="544"/>
      <c r="U631" s="544" t="s">
        <v>321</v>
      </c>
      <c r="V631" s="544">
        <v>801670</v>
      </c>
      <c r="W631" s="494" t="s">
        <v>357</v>
      </c>
      <c r="X631" s="495">
        <v>13</v>
      </c>
      <c r="Y631" s="495">
        <v>0.5</v>
      </c>
      <c r="Z631" s="243">
        <f>BD.PD7[[#This Row],[Av.P1 '[%']]]*BD.PD7[[#This Row],[Ppto. Orden Interna '[DOP']]]</f>
        <v>14534</v>
      </c>
      <c r="AA631" s="249">
        <v>15</v>
      </c>
      <c r="AB631" s="249">
        <v>0.5</v>
      </c>
      <c r="AC631" s="243">
        <f>BD.PD7[[#This Row],[Av.P2 '[%']]]*BD.PD7[[#This Row],[Ppto. Orden Interna '[DOP']]]</f>
        <v>14534</v>
      </c>
      <c r="AD631" s="249"/>
      <c r="AE631" s="249"/>
      <c r="AF631" s="243">
        <f>BD.PD7[[#This Row],[Av.P3 '[%']]]*BD.PD7[[#This Row],[Ppto. Orden Interna '[DOP']]]</f>
        <v>0</v>
      </c>
      <c r="AG631" s="545"/>
      <c r="AH631" s="545"/>
      <c r="AI631" s="243">
        <f>BD.PD7[[#This Row],[Av.P2 '[%']]]*BD.PD7[[#This Row],[Ppto. Orden Interna '[DOP']]]</f>
        <v>14534</v>
      </c>
      <c r="AJ631" s="545"/>
      <c r="AK631" s="545"/>
      <c r="AL631" s="542">
        <f>BD.PD7[[#This Row],[Av.P2 '[%']]]*BD.PD7[[#This Row],[Ppto. Orden Interna '[DOP']]]</f>
        <v>14534</v>
      </c>
      <c r="AM631" s="584">
        <v>29068</v>
      </c>
      <c r="AN631" s="308" t="s">
        <v>244</v>
      </c>
      <c r="AO631" s="308" t="s">
        <v>245</v>
      </c>
      <c r="AP631" s="308" t="s">
        <v>246</v>
      </c>
      <c r="AQ631" s="308" t="s">
        <v>247</v>
      </c>
      <c r="AR631" s="308">
        <v>594</v>
      </c>
      <c r="AS631" s="308" t="s">
        <v>248</v>
      </c>
      <c r="AT631" s="249" t="s">
        <v>1356</v>
      </c>
      <c r="AU631" s="249" t="s">
        <v>69</v>
      </c>
    </row>
    <row r="632" spans="1:47" hidden="1" x14ac:dyDescent="0.3">
      <c r="A632" s="174">
        <v>5.04</v>
      </c>
      <c r="B632" s="231"/>
      <c r="C632" s="232" t="str">
        <f>VLOOKUP(BD.PD7[[#This Row],[Pos]],PPto[],3,FALSE)</f>
        <v>5.04 Bumpers Mcue/ Rack</v>
      </c>
      <c r="D632" s="233" t="s">
        <v>23</v>
      </c>
      <c r="E632" s="305" t="str">
        <f>IF(BD.PD7[[#This Row],[.]]="*",VLOOKUP(BD.PD7[[#This Row],[Pos]],Presupuesto!A:H,7,FALSE),"")</f>
        <v/>
      </c>
      <c r="F632" s="234" t="s">
        <v>1316</v>
      </c>
      <c r="G632" s="174"/>
      <c r="H632" s="174"/>
      <c r="I632" s="174" t="s">
        <v>251</v>
      </c>
      <c r="J632" s="174">
        <v>2</v>
      </c>
      <c r="K632" s="174" t="s">
        <v>117</v>
      </c>
      <c r="L632" s="383">
        <f>IF(BD.PD7[[#This Row],[Mon]]="DOP",1,HLOOKUP(BD.PD7[[#This Row],[Mon]],$K$1:$L$2,2,FALSE))</f>
        <v>65</v>
      </c>
      <c r="M632" s="541">
        <v>16</v>
      </c>
      <c r="N632" s="243">
        <f>BD.PD7[[#This Row],[Cant.]]*BD.PD7[[#This Row],[ Tasa ]]*BD.PD7[[#This Row],[ Precio Und.]]</f>
        <v>2080</v>
      </c>
      <c r="O632" s="174">
        <v>0.3</v>
      </c>
      <c r="P632" s="243">
        <f>IF(BD.PD7[[#This Row],[Liquid. '[%']]]&lt;&gt;0,(BD.PD7[[#This Row],[Valor Neto '[DOP']]]*BD.PD7[[#This Row],[Liquid. '[%']]])+BD.PD7[[#This Row],[Valor Neto '[DOP']]],BD.PD7[[#This Row],[Valor Neto '[DOP']]])</f>
        <v>2704</v>
      </c>
      <c r="Q632" s="243">
        <f>BD.PD7[[#This Row],[Ppto. Orden Interna '[DOP']]]/HLOOKUP("USD",$K$1:$L$2,2,FALSE)</f>
        <v>41.6</v>
      </c>
      <c r="R632" s="543" t="s">
        <v>309</v>
      </c>
      <c r="S632" s="544"/>
      <c r="T632" s="544"/>
      <c r="U632" s="544" t="s">
        <v>321</v>
      </c>
      <c r="V632" s="544">
        <v>801670</v>
      </c>
      <c r="W632" s="494" t="s">
        <v>357</v>
      </c>
      <c r="X632" s="495">
        <v>13</v>
      </c>
      <c r="Y632" s="495">
        <v>0.5</v>
      </c>
      <c r="Z632" s="243">
        <f>BD.PD7[[#This Row],[Av.P1 '[%']]]*BD.PD7[[#This Row],[Ppto. Orden Interna '[DOP']]]</f>
        <v>1352</v>
      </c>
      <c r="AA632" s="249">
        <v>15</v>
      </c>
      <c r="AB632" s="249">
        <v>0.5</v>
      </c>
      <c r="AC632" s="243">
        <f>BD.PD7[[#This Row],[Av.P2 '[%']]]*BD.PD7[[#This Row],[Ppto. Orden Interna '[DOP']]]</f>
        <v>1352</v>
      </c>
      <c r="AD632" s="249"/>
      <c r="AE632" s="249"/>
      <c r="AF632" s="243">
        <f>BD.PD7[[#This Row],[Av.P3 '[%']]]*BD.PD7[[#This Row],[Ppto. Orden Interna '[DOP']]]</f>
        <v>0</v>
      </c>
      <c r="AG632" s="545"/>
      <c r="AH632" s="545"/>
      <c r="AI632" s="243">
        <f>BD.PD7[[#This Row],[Av.P2 '[%']]]*BD.PD7[[#This Row],[Ppto. Orden Interna '[DOP']]]</f>
        <v>1352</v>
      </c>
      <c r="AJ632" s="545"/>
      <c r="AK632" s="545"/>
      <c r="AL632" s="542">
        <f>BD.PD7[[#This Row],[Av.P2 '[%']]]*BD.PD7[[#This Row],[Ppto. Orden Interna '[DOP']]]</f>
        <v>1352</v>
      </c>
      <c r="AM632" s="584">
        <v>2704</v>
      </c>
      <c r="AN632" s="308" t="s">
        <v>244</v>
      </c>
      <c r="AO632" s="308" t="s">
        <v>245</v>
      </c>
      <c r="AP632" s="308" t="s">
        <v>246</v>
      </c>
      <c r="AQ632" s="308" t="s">
        <v>247</v>
      </c>
      <c r="AR632" s="308">
        <v>594</v>
      </c>
      <c r="AS632" s="308" t="s">
        <v>248</v>
      </c>
      <c r="AT632" s="249" t="s">
        <v>1356</v>
      </c>
      <c r="AU632" s="249" t="s">
        <v>69</v>
      </c>
    </row>
    <row r="633" spans="1:47" hidden="1" x14ac:dyDescent="0.3">
      <c r="A633" s="174">
        <v>5.04</v>
      </c>
      <c r="B633" s="231"/>
      <c r="C633" s="232" t="str">
        <f>VLOOKUP(BD.PD7[[#This Row],[Pos]],PPto[],3,FALSE)</f>
        <v>5.04 Bumpers Mcue/ Rack</v>
      </c>
      <c r="D633" s="233" t="s">
        <v>23</v>
      </c>
      <c r="E633" s="305" t="str">
        <f>IF(BD.PD7[[#This Row],[.]]="*",VLOOKUP(BD.PD7[[#This Row],[Pos]],Presupuesto!A:H,7,FALSE),"")</f>
        <v/>
      </c>
      <c r="F633" s="234" t="s">
        <v>359</v>
      </c>
      <c r="G633" s="174"/>
      <c r="H633" s="174"/>
      <c r="I633" s="174" t="s">
        <v>251</v>
      </c>
      <c r="J633" s="174">
        <v>73</v>
      </c>
      <c r="K633" s="174" t="s">
        <v>117</v>
      </c>
      <c r="L633" s="383">
        <f>IF(BD.PD7[[#This Row],[Mon]]="DOP",1,HLOOKUP(BD.PD7[[#This Row],[Mon]],$K$1:$L$2,2,FALSE))</f>
        <v>65</v>
      </c>
      <c r="M633" s="541">
        <v>4</v>
      </c>
      <c r="N633" s="243">
        <f>BD.PD7[[#This Row],[Cant.]]*BD.PD7[[#This Row],[ Tasa ]]*BD.PD7[[#This Row],[ Precio Und.]]</f>
        <v>18980</v>
      </c>
      <c r="O633" s="174">
        <v>0.3</v>
      </c>
      <c r="P633" s="243">
        <f>IF(BD.PD7[[#This Row],[Liquid. '[%']]]&lt;&gt;0,(BD.PD7[[#This Row],[Valor Neto '[DOP']]]*BD.PD7[[#This Row],[Liquid. '[%']]])+BD.PD7[[#This Row],[Valor Neto '[DOP']]],BD.PD7[[#This Row],[Valor Neto '[DOP']]])</f>
        <v>24674</v>
      </c>
      <c r="Q633" s="243">
        <f>BD.PD7[[#This Row],[Ppto. Orden Interna '[DOP']]]/HLOOKUP("USD",$K$1:$L$2,2,FALSE)</f>
        <v>379.6</v>
      </c>
      <c r="R633" s="543" t="s">
        <v>309</v>
      </c>
      <c r="S633" s="544"/>
      <c r="T633" s="544"/>
      <c r="U633" s="544" t="s">
        <v>321</v>
      </c>
      <c r="V633" s="544">
        <v>801670</v>
      </c>
      <c r="W633" s="494" t="s">
        <v>357</v>
      </c>
      <c r="X633" s="495">
        <v>13</v>
      </c>
      <c r="Y633" s="495">
        <v>0.5</v>
      </c>
      <c r="Z633" s="243">
        <f>BD.PD7[[#This Row],[Av.P1 '[%']]]*BD.PD7[[#This Row],[Ppto. Orden Interna '[DOP']]]</f>
        <v>12337</v>
      </c>
      <c r="AA633" s="249">
        <v>15</v>
      </c>
      <c r="AB633" s="249">
        <v>0.5</v>
      </c>
      <c r="AC633" s="243">
        <f>BD.PD7[[#This Row],[Av.P2 '[%']]]*BD.PD7[[#This Row],[Ppto. Orden Interna '[DOP']]]</f>
        <v>12337</v>
      </c>
      <c r="AD633" s="249"/>
      <c r="AE633" s="249"/>
      <c r="AF633" s="243">
        <f>BD.PD7[[#This Row],[Av.P3 '[%']]]*BD.PD7[[#This Row],[Ppto. Orden Interna '[DOP']]]</f>
        <v>0</v>
      </c>
      <c r="AG633" s="545"/>
      <c r="AH633" s="545"/>
      <c r="AI633" s="243">
        <f>BD.PD7[[#This Row],[Av.P2 '[%']]]*BD.PD7[[#This Row],[Ppto. Orden Interna '[DOP']]]</f>
        <v>12337</v>
      </c>
      <c r="AJ633" s="545"/>
      <c r="AK633" s="545"/>
      <c r="AL633" s="542">
        <f>BD.PD7[[#This Row],[Av.P2 '[%']]]*BD.PD7[[#This Row],[Ppto. Orden Interna '[DOP']]]</f>
        <v>12337</v>
      </c>
      <c r="AM633" s="584">
        <v>24674</v>
      </c>
      <c r="AN633" s="308" t="s">
        <v>244</v>
      </c>
      <c r="AO633" s="308" t="s">
        <v>245</v>
      </c>
      <c r="AP633" s="308" t="s">
        <v>246</v>
      </c>
      <c r="AQ633" s="308" t="s">
        <v>247</v>
      </c>
      <c r="AR633" s="308">
        <v>594</v>
      </c>
      <c r="AS633" s="308" t="s">
        <v>248</v>
      </c>
      <c r="AT633" s="249" t="s">
        <v>1356</v>
      </c>
      <c r="AU633" s="249" t="s">
        <v>69</v>
      </c>
    </row>
    <row r="634" spans="1:47" hidden="1" x14ac:dyDescent="0.3">
      <c r="A634" s="174">
        <v>5.04</v>
      </c>
      <c r="B634" s="231"/>
      <c r="C634" s="232" t="str">
        <f>VLOOKUP(BD.PD7[[#This Row],[Pos]],PPto[],3,FALSE)</f>
        <v>5.04 Bumpers Mcue/ Rack</v>
      </c>
      <c r="D634" s="233" t="s">
        <v>23</v>
      </c>
      <c r="E634" s="305" t="str">
        <f>IF(BD.PD7[[#This Row],[.]]="*",VLOOKUP(BD.PD7[[#This Row],[Pos]],Presupuesto!A:H,7,FALSE),"")</f>
        <v/>
      </c>
      <c r="F634" s="234" t="s">
        <v>1317</v>
      </c>
      <c r="G634" s="174"/>
      <c r="H634" s="174"/>
      <c r="I634" s="174" t="s">
        <v>251</v>
      </c>
      <c r="J634" s="174">
        <v>45</v>
      </c>
      <c r="K634" s="174" t="s">
        <v>117</v>
      </c>
      <c r="L634" s="383">
        <f>IF(BD.PD7[[#This Row],[Mon]]="DOP",1,HLOOKUP(BD.PD7[[#This Row],[Mon]],$K$1:$L$2,2,FALSE))</f>
        <v>65</v>
      </c>
      <c r="M634" s="541">
        <v>35</v>
      </c>
      <c r="N634" s="243">
        <f>BD.PD7[[#This Row],[Cant.]]*BD.PD7[[#This Row],[ Tasa ]]*BD.PD7[[#This Row],[ Precio Und.]]</f>
        <v>102375</v>
      </c>
      <c r="O634" s="174">
        <v>0.3</v>
      </c>
      <c r="P634" s="243">
        <f>IF(BD.PD7[[#This Row],[Liquid. '[%']]]&lt;&gt;0,(BD.PD7[[#This Row],[Valor Neto '[DOP']]]*BD.PD7[[#This Row],[Liquid. '[%']]])+BD.PD7[[#This Row],[Valor Neto '[DOP']]],BD.PD7[[#This Row],[Valor Neto '[DOP']]])</f>
        <v>133087.5</v>
      </c>
      <c r="Q634" s="243">
        <f>BD.PD7[[#This Row],[Ppto. Orden Interna '[DOP']]]/HLOOKUP("USD",$K$1:$L$2,2,FALSE)</f>
        <v>2047.5</v>
      </c>
      <c r="R634" s="543" t="s">
        <v>309</v>
      </c>
      <c r="S634" s="544"/>
      <c r="T634" s="544"/>
      <c r="U634" s="544" t="s">
        <v>321</v>
      </c>
      <c r="V634" s="544">
        <v>801670</v>
      </c>
      <c r="W634" s="494" t="s">
        <v>357</v>
      </c>
      <c r="X634" s="495">
        <v>13</v>
      </c>
      <c r="Y634" s="495">
        <v>0.5</v>
      </c>
      <c r="Z634" s="243">
        <f>BD.PD7[[#This Row],[Av.P1 '[%']]]*BD.PD7[[#This Row],[Ppto. Orden Interna '[DOP']]]</f>
        <v>66543.75</v>
      </c>
      <c r="AA634" s="249">
        <v>15</v>
      </c>
      <c r="AB634" s="249">
        <v>0.5</v>
      </c>
      <c r="AC634" s="243">
        <f>BD.PD7[[#This Row],[Av.P2 '[%']]]*BD.PD7[[#This Row],[Ppto. Orden Interna '[DOP']]]</f>
        <v>66543.75</v>
      </c>
      <c r="AD634" s="249"/>
      <c r="AE634" s="249"/>
      <c r="AF634" s="243">
        <f>BD.PD7[[#This Row],[Av.P3 '[%']]]*BD.PD7[[#This Row],[Ppto. Orden Interna '[DOP']]]</f>
        <v>0</v>
      </c>
      <c r="AG634" s="545"/>
      <c r="AH634" s="545"/>
      <c r="AI634" s="243">
        <f>BD.PD7[[#This Row],[Av.P2 '[%']]]*BD.PD7[[#This Row],[Ppto. Orden Interna '[DOP']]]</f>
        <v>66543.75</v>
      </c>
      <c r="AJ634" s="545"/>
      <c r="AK634" s="545"/>
      <c r="AL634" s="542">
        <f>BD.PD7[[#This Row],[Av.P2 '[%']]]*BD.PD7[[#This Row],[Ppto. Orden Interna '[DOP']]]</f>
        <v>66543.75</v>
      </c>
      <c r="AM634" s="584">
        <v>133087.5</v>
      </c>
      <c r="AN634" s="308" t="s">
        <v>244</v>
      </c>
      <c r="AO634" s="308" t="s">
        <v>245</v>
      </c>
      <c r="AP634" s="308" t="s">
        <v>246</v>
      </c>
      <c r="AQ634" s="308" t="s">
        <v>247</v>
      </c>
      <c r="AR634" s="308">
        <v>594</v>
      </c>
      <c r="AS634" s="308" t="s">
        <v>248</v>
      </c>
      <c r="AT634" s="249" t="s">
        <v>1356</v>
      </c>
      <c r="AU634" s="249" t="s">
        <v>69</v>
      </c>
    </row>
    <row r="635" spans="1:47" hidden="1" x14ac:dyDescent="0.3">
      <c r="A635" s="174">
        <v>5.04</v>
      </c>
      <c r="B635" s="231"/>
      <c r="C635" s="232" t="str">
        <f>VLOOKUP(BD.PD7[[#This Row],[Pos]],PPto[],3,FALSE)</f>
        <v>5.04 Bumpers Mcue/ Rack</v>
      </c>
      <c r="D635" s="233" t="s">
        <v>23</v>
      </c>
      <c r="E635" s="305" t="str">
        <f>IF(BD.PD7[[#This Row],[.]]="*",VLOOKUP(BD.PD7[[#This Row],[Pos]],Presupuesto!A:H,7,FALSE),"")</f>
        <v/>
      </c>
      <c r="F635" s="234" t="s">
        <v>1318</v>
      </c>
      <c r="G635" s="174"/>
      <c r="H635" s="174"/>
      <c r="I635" s="174" t="s">
        <v>251</v>
      </c>
      <c r="J635" s="174">
        <v>3</v>
      </c>
      <c r="K635" s="174" t="s">
        <v>117</v>
      </c>
      <c r="L635" s="383">
        <f>IF(BD.PD7[[#This Row],[Mon]]="DOP",1,HLOOKUP(BD.PD7[[#This Row],[Mon]],$K$1:$L$2,2,FALSE))</f>
        <v>65</v>
      </c>
      <c r="M635" s="541">
        <v>117</v>
      </c>
      <c r="N635" s="243">
        <f>BD.PD7[[#This Row],[Cant.]]*BD.PD7[[#This Row],[ Tasa ]]*BD.PD7[[#This Row],[ Precio Und.]]</f>
        <v>22815</v>
      </c>
      <c r="O635" s="174">
        <v>0.3</v>
      </c>
      <c r="P635" s="243">
        <f>IF(BD.PD7[[#This Row],[Liquid. '[%']]]&lt;&gt;0,(BD.PD7[[#This Row],[Valor Neto '[DOP']]]*BD.PD7[[#This Row],[Liquid. '[%']]])+BD.PD7[[#This Row],[Valor Neto '[DOP']]],BD.PD7[[#This Row],[Valor Neto '[DOP']]])</f>
        <v>29659.5</v>
      </c>
      <c r="Q635" s="243">
        <f>BD.PD7[[#This Row],[Ppto. Orden Interna '[DOP']]]/HLOOKUP("USD",$K$1:$L$2,2,FALSE)</f>
        <v>456.3</v>
      </c>
      <c r="R635" s="543" t="s">
        <v>309</v>
      </c>
      <c r="S635" s="544"/>
      <c r="T635" s="544"/>
      <c r="U635" s="544" t="s">
        <v>321</v>
      </c>
      <c r="V635" s="544">
        <v>801670</v>
      </c>
      <c r="W635" s="494" t="s">
        <v>1319</v>
      </c>
      <c r="X635" s="495">
        <v>13</v>
      </c>
      <c r="Y635" s="495">
        <v>0.5</v>
      </c>
      <c r="Z635" s="243">
        <f>BD.PD7[[#This Row],[Av.P1 '[%']]]*BD.PD7[[#This Row],[Ppto. Orden Interna '[DOP']]]</f>
        <v>14829.75</v>
      </c>
      <c r="AA635" s="249">
        <v>15</v>
      </c>
      <c r="AB635" s="249">
        <v>0.5</v>
      </c>
      <c r="AC635" s="243">
        <f>BD.PD7[[#This Row],[Av.P2 '[%']]]*BD.PD7[[#This Row],[Ppto. Orden Interna '[DOP']]]</f>
        <v>14829.75</v>
      </c>
      <c r="AD635" s="249"/>
      <c r="AE635" s="249"/>
      <c r="AF635" s="243">
        <f>BD.PD7[[#This Row],[Av.P3 '[%']]]*BD.PD7[[#This Row],[Ppto. Orden Interna '[DOP']]]</f>
        <v>0</v>
      </c>
      <c r="AG635" s="545"/>
      <c r="AH635" s="545"/>
      <c r="AI635" s="243">
        <f>BD.PD7[[#This Row],[Av.P2 '[%']]]*BD.PD7[[#This Row],[Ppto. Orden Interna '[DOP']]]</f>
        <v>14829.75</v>
      </c>
      <c r="AJ635" s="545"/>
      <c r="AK635" s="545"/>
      <c r="AL635" s="542">
        <f>BD.PD7[[#This Row],[Av.P2 '[%']]]*BD.PD7[[#This Row],[Ppto. Orden Interna '[DOP']]]</f>
        <v>14829.75</v>
      </c>
      <c r="AM635" s="584">
        <v>29659.5</v>
      </c>
      <c r="AN635" s="308" t="s">
        <v>244</v>
      </c>
      <c r="AO635" s="308" t="s">
        <v>245</v>
      </c>
      <c r="AP635" s="308" t="s">
        <v>246</v>
      </c>
      <c r="AQ635" s="308" t="s">
        <v>247</v>
      </c>
      <c r="AR635" s="308">
        <v>594</v>
      </c>
      <c r="AS635" s="308" t="s">
        <v>248</v>
      </c>
      <c r="AT635" s="249" t="s">
        <v>1356</v>
      </c>
      <c r="AU635" s="249" t="s">
        <v>69</v>
      </c>
    </row>
    <row r="636" spans="1:47" hidden="1" x14ac:dyDescent="0.3">
      <c r="A636" s="174">
        <v>5.04</v>
      </c>
      <c r="B636" s="231"/>
      <c r="C636" s="232" t="str">
        <f>VLOOKUP(BD.PD7[[#This Row],[Pos]],PPto[],3,FALSE)</f>
        <v>5.04 Bumpers Mcue/ Rack</v>
      </c>
      <c r="D636" s="233" t="s">
        <v>23</v>
      </c>
      <c r="E636" s="305" t="str">
        <f>IF(BD.PD7[[#This Row],[.]]="*",VLOOKUP(BD.PD7[[#This Row],[Pos]],Presupuesto!A:H,7,FALSE),"")</f>
        <v/>
      </c>
      <c r="F636" s="234" t="s">
        <v>1320</v>
      </c>
      <c r="G636" s="174"/>
      <c r="H636" s="174"/>
      <c r="I636" s="174" t="s">
        <v>251</v>
      </c>
      <c r="J636" s="174">
        <v>6</v>
      </c>
      <c r="K636" s="174" t="s">
        <v>117</v>
      </c>
      <c r="L636" s="383">
        <f>IF(BD.PD7[[#This Row],[Mon]]="DOP",1,HLOOKUP(BD.PD7[[#This Row],[Mon]],$K$1:$L$2,2,FALSE))</f>
        <v>65</v>
      </c>
      <c r="M636" s="541">
        <v>73</v>
      </c>
      <c r="N636" s="243">
        <f>BD.PD7[[#This Row],[Cant.]]*BD.PD7[[#This Row],[ Tasa ]]*BD.PD7[[#This Row],[ Precio Und.]]</f>
        <v>28470</v>
      </c>
      <c r="O636" s="174">
        <v>0.3</v>
      </c>
      <c r="P636" s="243">
        <f>IF(BD.PD7[[#This Row],[Liquid. '[%']]]&lt;&gt;0,(BD.PD7[[#This Row],[Valor Neto '[DOP']]]*BD.PD7[[#This Row],[Liquid. '[%']]])+BD.PD7[[#This Row],[Valor Neto '[DOP']]],BD.PD7[[#This Row],[Valor Neto '[DOP']]])</f>
        <v>37011</v>
      </c>
      <c r="Q636" s="243">
        <f>BD.PD7[[#This Row],[Ppto. Orden Interna '[DOP']]]/HLOOKUP("USD",$K$1:$L$2,2,FALSE)</f>
        <v>569.4</v>
      </c>
      <c r="R636" s="543" t="s">
        <v>309</v>
      </c>
      <c r="S636" s="544"/>
      <c r="T636" s="544"/>
      <c r="U636" s="544" t="s">
        <v>321</v>
      </c>
      <c r="V636" s="544">
        <v>801670</v>
      </c>
      <c r="W636" s="494" t="s">
        <v>1321</v>
      </c>
      <c r="X636" s="495">
        <v>13</v>
      </c>
      <c r="Y636" s="495">
        <v>0.5</v>
      </c>
      <c r="Z636" s="243">
        <f>BD.PD7[[#This Row],[Av.P1 '[%']]]*BD.PD7[[#This Row],[Ppto. Orden Interna '[DOP']]]</f>
        <v>18505.5</v>
      </c>
      <c r="AA636" s="249">
        <v>15</v>
      </c>
      <c r="AB636" s="249">
        <v>0.5</v>
      </c>
      <c r="AC636" s="243">
        <f>BD.PD7[[#This Row],[Av.P2 '[%']]]*BD.PD7[[#This Row],[Ppto. Orden Interna '[DOP']]]</f>
        <v>18505.5</v>
      </c>
      <c r="AD636" s="249"/>
      <c r="AE636" s="249"/>
      <c r="AF636" s="243">
        <f>BD.PD7[[#This Row],[Av.P3 '[%']]]*BD.PD7[[#This Row],[Ppto. Orden Interna '[DOP']]]</f>
        <v>0</v>
      </c>
      <c r="AG636" s="545"/>
      <c r="AH636" s="545"/>
      <c r="AI636" s="243">
        <f>BD.PD7[[#This Row],[Av.P2 '[%']]]*BD.PD7[[#This Row],[Ppto. Orden Interna '[DOP']]]</f>
        <v>18505.5</v>
      </c>
      <c r="AJ636" s="545"/>
      <c r="AK636" s="545"/>
      <c r="AL636" s="542">
        <f>BD.PD7[[#This Row],[Av.P2 '[%']]]*BD.PD7[[#This Row],[Ppto. Orden Interna '[DOP']]]</f>
        <v>18505.5</v>
      </c>
      <c r="AM636" s="584">
        <v>37011</v>
      </c>
      <c r="AN636" s="308" t="s">
        <v>244</v>
      </c>
      <c r="AO636" s="308" t="s">
        <v>245</v>
      </c>
      <c r="AP636" s="308" t="s">
        <v>246</v>
      </c>
      <c r="AQ636" s="308" t="s">
        <v>247</v>
      </c>
      <c r="AR636" s="308">
        <v>594</v>
      </c>
      <c r="AS636" s="308" t="s">
        <v>248</v>
      </c>
      <c r="AT636" s="249" t="s">
        <v>1356</v>
      </c>
      <c r="AU636" s="249" t="s">
        <v>69</v>
      </c>
    </row>
    <row r="637" spans="1:47" hidden="1" x14ac:dyDescent="0.3">
      <c r="A637" s="174">
        <v>5.04</v>
      </c>
      <c r="B637" s="231"/>
      <c r="C637" s="232" t="str">
        <f>VLOOKUP(BD.PD7[[#This Row],[Pos]],PPto[],3,FALSE)</f>
        <v>5.04 Bumpers Mcue/ Rack</v>
      </c>
      <c r="D637" s="233" t="s">
        <v>23</v>
      </c>
      <c r="E637" s="305" t="str">
        <f>IF(BD.PD7[[#This Row],[.]]="*",VLOOKUP(BD.PD7[[#This Row],[Pos]],Presupuesto!A:H,7,FALSE),"")</f>
        <v/>
      </c>
      <c r="F637" s="234" t="s">
        <v>1322</v>
      </c>
      <c r="G637" s="174"/>
      <c r="H637" s="174"/>
      <c r="I637" s="174" t="s">
        <v>251</v>
      </c>
      <c r="J637" s="174">
        <v>9</v>
      </c>
      <c r="K637" s="174" t="s">
        <v>117</v>
      </c>
      <c r="L637" s="383">
        <f>IF(BD.PD7[[#This Row],[Mon]]="DOP",1,HLOOKUP(BD.PD7[[#This Row],[Mon]],$K$1:$L$2,2,FALSE))</f>
        <v>65</v>
      </c>
      <c r="M637" s="541">
        <v>117</v>
      </c>
      <c r="N637" s="243">
        <f>BD.PD7[[#This Row],[Cant.]]*BD.PD7[[#This Row],[ Tasa ]]*BD.PD7[[#This Row],[ Precio Und.]]</f>
        <v>68445</v>
      </c>
      <c r="O637" s="174">
        <v>0.3</v>
      </c>
      <c r="P637" s="243">
        <f>IF(BD.PD7[[#This Row],[Liquid. '[%']]]&lt;&gt;0,(BD.PD7[[#This Row],[Valor Neto '[DOP']]]*BD.PD7[[#This Row],[Liquid. '[%']]])+BD.PD7[[#This Row],[Valor Neto '[DOP']]],BD.PD7[[#This Row],[Valor Neto '[DOP']]])</f>
        <v>88978.5</v>
      </c>
      <c r="Q637" s="243">
        <f>BD.PD7[[#This Row],[Ppto. Orden Interna '[DOP']]]/HLOOKUP("USD",$K$1:$L$2,2,FALSE)</f>
        <v>1368.9</v>
      </c>
      <c r="R637" s="543" t="s">
        <v>309</v>
      </c>
      <c r="S637" s="544"/>
      <c r="T637" s="544"/>
      <c r="U637" s="544" t="s">
        <v>321</v>
      </c>
      <c r="V637" s="544">
        <v>801670</v>
      </c>
      <c r="W637" s="494" t="s">
        <v>357</v>
      </c>
      <c r="X637" s="495">
        <v>13</v>
      </c>
      <c r="Y637" s="495">
        <v>0.5</v>
      </c>
      <c r="Z637" s="243">
        <f>BD.PD7[[#This Row],[Av.P1 '[%']]]*BD.PD7[[#This Row],[Ppto. Orden Interna '[DOP']]]</f>
        <v>44489.25</v>
      </c>
      <c r="AA637" s="249">
        <v>15</v>
      </c>
      <c r="AB637" s="249">
        <v>0.5</v>
      </c>
      <c r="AC637" s="243">
        <f>BD.PD7[[#This Row],[Av.P2 '[%']]]*BD.PD7[[#This Row],[Ppto. Orden Interna '[DOP']]]</f>
        <v>44489.25</v>
      </c>
      <c r="AD637" s="249"/>
      <c r="AE637" s="249"/>
      <c r="AF637" s="243">
        <f>BD.PD7[[#This Row],[Av.P3 '[%']]]*BD.PD7[[#This Row],[Ppto. Orden Interna '[DOP']]]</f>
        <v>0</v>
      </c>
      <c r="AG637" s="545"/>
      <c r="AH637" s="545"/>
      <c r="AI637" s="243">
        <f>BD.PD7[[#This Row],[Av.P2 '[%']]]*BD.PD7[[#This Row],[Ppto. Orden Interna '[DOP']]]</f>
        <v>44489.25</v>
      </c>
      <c r="AJ637" s="545"/>
      <c r="AK637" s="545"/>
      <c r="AL637" s="542">
        <f>BD.PD7[[#This Row],[Av.P2 '[%']]]*BD.PD7[[#This Row],[Ppto. Orden Interna '[DOP']]]</f>
        <v>44489.25</v>
      </c>
      <c r="AM637" s="584">
        <v>88978.5</v>
      </c>
      <c r="AN637" s="308" t="s">
        <v>244</v>
      </c>
      <c r="AO637" s="308" t="s">
        <v>245</v>
      </c>
      <c r="AP637" s="308" t="s">
        <v>246</v>
      </c>
      <c r="AQ637" s="308" t="s">
        <v>247</v>
      </c>
      <c r="AR637" s="308">
        <v>594</v>
      </c>
      <c r="AS637" s="308" t="s">
        <v>248</v>
      </c>
      <c r="AT637" s="249" t="s">
        <v>1356</v>
      </c>
      <c r="AU637" s="249" t="s">
        <v>69</v>
      </c>
    </row>
    <row r="638" spans="1:47" hidden="1" x14ac:dyDescent="0.3">
      <c r="A638" s="174">
        <v>5.04</v>
      </c>
      <c r="B638" s="231"/>
      <c r="C638" s="232" t="str">
        <f>VLOOKUP(BD.PD7[[#This Row],[Pos]],PPto[],3,FALSE)</f>
        <v>5.04 Bumpers Mcue/ Rack</v>
      </c>
      <c r="D638" s="233" t="s">
        <v>23</v>
      </c>
      <c r="E638" s="305" t="str">
        <f>IF(BD.PD7[[#This Row],[.]]="*",VLOOKUP(BD.PD7[[#This Row],[Pos]],Presupuesto!A:H,7,FALSE),"")</f>
        <v/>
      </c>
      <c r="F638" s="234" t="s">
        <v>360</v>
      </c>
      <c r="G638" s="174"/>
      <c r="H638" s="174"/>
      <c r="I638" s="174" t="s">
        <v>251</v>
      </c>
      <c r="J638" s="174">
        <v>5</v>
      </c>
      <c r="K638" s="174" t="s">
        <v>117</v>
      </c>
      <c r="L638" s="383">
        <f>IF(BD.PD7[[#This Row],[Mon]]="DOP",1,HLOOKUP(BD.PD7[[#This Row],[Mon]],$K$1:$L$2,2,FALSE))</f>
        <v>65</v>
      </c>
      <c r="M638" s="541">
        <v>210</v>
      </c>
      <c r="N638" s="243">
        <f>BD.PD7[[#This Row],[Cant.]]*BD.PD7[[#This Row],[ Tasa ]]*BD.PD7[[#This Row],[ Precio Und.]]</f>
        <v>68250</v>
      </c>
      <c r="O638" s="174">
        <v>0.3</v>
      </c>
      <c r="P638" s="243">
        <f>IF(BD.PD7[[#This Row],[Liquid. '[%']]]&lt;&gt;0,(BD.PD7[[#This Row],[Valor Neto '[DOP']]]*BD.PD7[[#This Row],[Liquid. '[%']]])+BD.PD7[[#This Row],[Valor Neto '[DOP']]],BD.PD7[[#This Row],[Valor Neto '[DOP']]])</f>
        <v>88725</v>
      </c>
      <c r="Q638" s="243">
        <f>BD.PD7[[#This Row],[Ppto. Orden Interna '[DOP']]]/HLOOKUP("USD",$K$1:$L$2,2,FALSE)</f>
        <v>1365</v>
      </c>
      <c r="R638" s="543" t="s">
        <v>309</v>
      </c>
      <c r="S638" s="544"/>
      <c r="T638" s="544"/>
      <c r="U638" s="544" t="s">
        <v>321</v>
      </c>
      <c r="V638" s="544">
        <v>801670</v>
      </c>
      <c r="W638" s="494" t="s">
        <v>361</v>
      </c>
      <c r="X638" s="495">
        <v>13</v>
      </c>
      <c r="Y638" s="495">
        <v>0.5</v>
      </c>
      <c r="Z638" s="243">
        <f>BD.PD7[[#This Row],[Av.P1 '[%']]]*BD.PD7[[#This Row],[Ppto. Orden Interna '[DOP']]]</f>
        <v>44362.5</v>
      </c>
      <c r="AA638" s="249">
        <v>15</v>
      </c>
      <c r="AB638" s="249">
        <v>0.5</v>
      </c>
      <c r="AC638" s="243">
        <f>BD.PD7[[#This Row],[Av.P2 '[%']]]*BD.PD7[[#This Row],[Ppto. Orden Interna '[DOP']]]</f>
        <v>44362.5</v>
      </c>
      <c r="AD638" s="249"/>
      <c r="AE638" s="249"/>
      <c r="AF638" s="243">
        <f>BD.PD7[[#This Row],[Av.P3 '[%']]]*BD.PD7[[#This Row],[Ppto. Orden Interna '[DOP']]]</f>
        <v>0</v>
      </c>
      <c r="AG638" s="545"/>
      <c r="AH638" s="545"/>
      <c r="AI638" s="243">
        <f>BD.PD7[[#This Row],[Av.P2 '[%']]]*BD.PD7[[#This Row],[Ppto. Orden Interna '[DOP']]]</f>
        <v>44362.5</v>
      </c>
      <c r="AJ638" s="545"/>
      <c r="AK638" s="545"/>
      <c r="AL638" s="542">
        <f>BD.PD7[[#This Row],[Av.P2 '[%']]]*BD.PD7[[#This Row],[Ppto. Orden Interna '[DOP']]]</f>
        <v>44362.5</v>
      </c>
      <c r="AM638" s="584">
        <v>88725</v>
      </c>
      <c r="AN638" s="308" t="s">
        <v>244</v>
      </c>
      <c r="AO638" s="308" t="s">
        <v>245</v>
      </c>
      <c r="AP638" s="308" t="s">
        <v>246</v>
      </c>
      <c r="AQ638" s="308" t="s">
        <v>247</v>
      </c>
      <c r="AR638" s="308">
        <v>594</v>
      </c>
      <c r="AS638" s="308" t="s">
        <v>248</v>
      </c>
      <c r="AT638" s="249" t="s">
        <v>1356</v>
      </c>
      <c r="AU638" s="249" t="s">
        <v>69</v>
      </c>
    </row>
    <row r="639" spans="1:47" hidden="1" x14ac:dyDescent="0.3">
      <c r="A639" s="174">
        <v>5.04</v>
      </c>
      <c r="B639" s="231"/>
      <c r="C639" s="232" t="str">
        <f>VLOOKUP(BD.PD7[[#This Row],[Pos]],PPto[],3,FALSE)</f>
        <v>5.04 Bumpers Mcue/ Rack</v>
      </c>
      <c r="D639" s="233" t="s">
        <v>23</v>
      </c>
      <c r="E639" s="305" t="str">
        <f>IF(BD.PD7[[#This Row],[.]]="*",VLOOKUP(BD.PD7[[#This Row],[Pos]],Presupuesto!A:H,7,FALSE),"")</f>
        <v/>
      </c>
      <c r="F639" s="234" t="s">
        <v>362</v>
      </c>
      <c r="G639" s="174"/>
      <c r="H639" s="174"/>
      <c r="I639" s="174" t="s">
        <v>251</v>
      </c>
      <c r="J639" s="174">
        <v>24</v>
      </c>
      <c r="K639" s="174" t="s">
        <v>117</v>
      </c>
      <c r="L639" s="383">
        <f>IF(BD.PD7[[#This Row],[Mon]]="DOP",1,HLOOKUP(BD.PD7[[#This Row],[Mon]],$K$1:$L$2,2,FALSE))</f>
        <v>65</v>
      </c>
      <c r="M639" s="541">
        <v>228</v>
      </c>
      <c r="N639" s="243">
        <f>BD.PD7[[#This Row],[Cant.]]*BD.PD7[[#This Row],[ Tasa ]]*BD.PD7[[#This Row],[ Precio Und.]]</f>
        <v>355680</v>
      </c>
      <c r="O639" s="174">
        <v>0.3</v>
      </c>
      <c r="P639" s="243">
        <f>IF(BD.PD7[[#This Row],[Liquid. '[%']]]&lt;&gt;0,(BD.PD7[[#This Row],[Valor Neto '[DOP']]]*BD.PD7[[#This Row],[Liquid. '[%']]])+BD.PD7[[#This Row],[Valor Neto '[DOP']]],BD.PD7[[#This Row],[Valor Neto '[DOP']]])</f>
        <v>462384</v>
      </c>
      <c r="Q639" s="243">
        <f>BD.PD7[[#This Row],[Ppto. Orden Interna '[DOP']]]/HLOOKUP("USD",$K$1:$L$2,2,FALSE)</f>
        <v>7113.6</v>
      </c>
      <c r="R639" s="543" t="s">
        <v>309</v>
      </c>
      <c r="S639" s="544"/>
      <c r="T639" s="544"/>
      <c r="U639" s="544" t="s">
        <v>321</v>
      </c>
      <c r="V639" s="544">
        <v>801670</v>
      </c>
      <c r="W639" s="494" t="s">
        <v>357</v>
      </c>
      <c r="X639" s="495">
        <v>13</v>
      </c>
      <c r="Y639" s="495">
        <v>0.5</v>
      </c>
      <c r="Z639" s="243">
        <f>BD.PD7[[#This Row],[Av.P1 '[%']]]*BD.PD7[[#This Row],[Ppto. Orden Interna '[DOP']]]</f>
        <v>231192</v>
      </c>
      <c r="AA639" s="249">
        <v>15</v>
      </c>
      <c r="AB639" s="249">
        <v>0.5</v>
      </c>
      <c r="AC639" s="243">
        <f>BD.PD7[[#This Row],[Av.P2 '[%']]]*BD.PD7[[#This Row],[Ppto. Orden Interna '[DOP']]]</f>
        <v>231192</v>
      </c>
      <c r="AD639" s="249"/>
      <c r="AE639" s="249"/>
      <c r="AF639" s="243">
        <f>BD.PD7[[#This Row],[Av.P3 '[%']]]*BD.PD7[[#This Row],[Ppto. Orden Interna '[DOP']]]</f>
        <v>0</v>
      </c>
      <c r="AG639" s="545"/>
      <c r="AH639" s="545"/>
      <c r="AI639" s="243">
        <f>BD.PD7[[#This Row],[Av.P2 '[%']]]*BD.PD7[[#This Row],[Ppto. Orden Interna '[DOP']]]</f>
        <v>231192</v>
      </c>
      <c r="AJ639" s="545"/>
      <c r="AK639" s="545"/>
      <c r="AL639" s="542">
        <f>BD.PD7[[#This Row],[Av.P2 '[%']]]*BD.PD7[[#This Row],[Ppto. Orden Interna '[DOP']]]</f>
        <v>231192</v>
      </c>
      <c r="AM639" s="584">
        <v>462384</v>
      </c>
      <c r="AN639" s="308" t="s">
        <v>244</v>
      </c>
      <c r="AO639" s="308" t="s">
        <v>245</v>
      </c>
      <c r="AP639" s="308" t="s">
        <v>246</v>
      </c>
      <c r="AQ639" s="308" t="s">
        <v>247</v>
      </c>
      <c r="AR639" s="308">
        <v>594</v>
      </c>
      <c r="AS639" s="308" t="s">
        <v>248</v>
      </c>
      <c r="AT639" s="249" t="s">
        <v>1356</v>
      </c>
      <c r="AU639" s="249" t="s">
        <v>69</v>
      </c>
    </row>
    <row r="640" spans="1:47" hidden="1" x14ac:dyDescent="0.3">
      <c r="A640" s="174">
        <v>5.04</v>
      </c>
      <c r="B640" s="231"/>
      <c r="C640" s="232" t="str">
        <f>VLOOKUP(BD.PD7[[#This Row],[Pos]],PPto[],3,FALSE)</f>
        <v>5.04 Bumpers Mcue/ Rack</v>
      </c>
      <c r="D640" s="233" t="s">
        <v>23</v>
      </c>
      <c r="E640" s="305" t="str">
        <f>IF(BD.PD7[[#This Row],[.]]="*",VLOOKUP(BD.PD7[[#This Row],[Pos]],Presupuesto!A:H,7,FALSE),"")</f>
        <v/>
      </c>
      <c r="F640" s="234" t="s">
        <v>1323</v>
      </c>
      <c r="G640" s="174"/>
      <c r="H640" s="174"/>
      <c r="I640" s="174" t="s">
        <v>251</v>
      </c>
      <c r="J640" s="174">
        <v>2</v>
      </c>
      <c r="K640" s="174" t="s">
        <v>117</v>
      </c>
      <c r="L640" s="383">
        <f>IF(BD.PD7[[#This Row],[Mon]]="DOP",1,HLOOKUP(BD.PD7[[#This Row],[Mon]],$K$1:$L$2,2,FALSE))</f>
        <v>65</v>
      </c>
      <c r="M640" s="541">
        <v>115</v>
      </c>
      <c r="N640" s="243">
        <f>BD.PD7[[#This Row],[Cant.]]*BD.PD7[[#This Row],[ Tasa ]]*BD.PD7[[#This Row],[ Precio Und.]]</f>
        <v>14950</v>
      </c>
      <c r="O640" s="174">
        <v>0.3</v>
      </c>
      <c r="P640" s="243">
        <f>IF(BD.PD7[[#This Row],[Liquid. '[%']]]&lt;&gt;0,(BD.PD7[[#This Row],[Valor Neto '[DOP']]]*BD.PD7[[#This Row],[Liquid. '[%']]])+BD.PD7[[#This Row],[Valor Neto '[DOP']]],BD.PD7[[#This Row],[Valor Neto '[DOP']]])</f>
        <v>19435</v>
      </c>
      <c r="Q640" s="243">
        <f>BD.PD7[[#This Row],[Ppto. Orden Interna '[DOP']]]/HLOOKUP("USD",$K$1:$L$2,2,FALSE)</f>
        <v>299</v>
      </c>
      <c r="R640" s="543" t="s">
        <v>309</v>
      </c>
      <c r="S640" s="544"/>
      <c r="T640" s="544"/>
      <c r="U640" s="544" t="s">
        <v>321</v>
      </c>
      <c r="V640" s="544">
        <v>801670</v>
      </c>
      <c r="W640" s="494" t="s">
        <v>363</v>
      </c>
      <c r="X640" s="495">
        <v>13</v>
      </c>
      <c r="Y640" s="495">
        <v>0.5</v>
      </c>
      <c r="Z640" s="243">
        <f>BD.PD7[[#This Row],[Av.P1 '[%']]]*BD.PD7[[#This Row],[Ppto. Orden Interna '[DOP']]]</f>
        <v>9717.5</v>
      </c>
      <c r="AA640" s="249">
        <v>15</v>
      </c>
      <c r="AB640" s="249">
        <v>0.5</v>
      </c>
      <c r="AC640" s="243">
        <f>BD.PD7[[#This Row],[Av.P2 '[%']]]*BD.PD7[[#This Row],[Ppto. Orden Interna '[DOP']]]</f>
        <v>9717.5</v>
      </c>
      <c r="AD640" s="249"/>
      <c r="AE640" s="249"/>
      <c r="AF640" s="243">
        <f>BD.PD7[[#This Row],[Av.P3 '[%']]]*BD.PD7[[#This Row],[Ppto. Orden Interna '[DOP']]]</f>
        <v>0</v>
      </c>
      <c r="AG640" s="545"/>
      <c r="AH640" s="545"/>
      <c r="AI640" s="243">
        <f>BD.PD7[[#This Row],[Av.P2 '[%']]]*BD.PD7[[#This Row],[Ppto. Orden Interna '[DOP']]]</f>
        <v>9717.5</v>
      </c>
      <c r="AJ640" s="545"/>
      <c r="AK640" s="545"/>
      <c r="AL640" s="542">
        <f>BD.PD7[[#This Row],[Av.P2 '[%']]]*BD.PD7[[#This Row],[Ppto. Orden Interna '[DOP']]]</f>
        <v>9717.5</v>
      </c>
      <c r="AM640" s="584">
        <v>19435</v>
      </c>
      <c r="AN640" s="308" t="s">
        <v>244</v>
      </c>
      <c r="AO640" s="308" t="s">
        <v>245</v>
      </c>
      <c r="AP640" s="308" t="s">
        <v>246</v>
      </c>
      <c r="AQ640" s="308" t="s">
        <v>247</v>
      </c>
      <c r="AR640" s="308">
        <v>594</v>
      </c>
      <c r="AS640" s="308" t="s">
        <v>248</v>
      </c>
      <c r="AT640" s="249" t="s">
        <v>1356</v>
      </c>
      <c r="AU640" s="249" t="s">
        <v>69</v>
      </c>
    </row>
    <row r="641" spans="1:47" hidden="1" x14ac:dyDescent="0.3">
      <c r="A641" s="174">
        <v>5.04</v>
      </c>
      <c r="B641" s="231"/>
      <c r="C641" s="232" t="str">
        <f>VLOOKUP(BD.PD7[[#This Row],[Pos]],PPto[],3,FALSE)</f>
        <v>5.04 Bumpers Mcue/ Rack</v>
      </c>
      <c r="D641" s="233" t="s">
        <v>23</v>
      </c>
      <c r="E641" s="305" t="str">
        <f>IF(BD.PD7[[#This Row],[.]]="*",VLOOKUP(BD.PD7[[#This Row],[Pos]],Presupuesto!A:H,7,FALSE),"")</f>
        <v/>
      </c>
      <c r="F641" s="234" t="s">
        <v>364</v>
      </c>
      <c r="G641" s="174"/>
      <c r="H641" s="174"/>
      <c r="I641" s="174" t="s">
        <v>251</v>
      </c>
      <c r="J641" s="174">
        <v>4</v>
      </c>
      <c r="K641" s="174" t="s">
        <v>117</v>
      </c>
      <c r="L641" s="383">
        <f>IF(BD.PD7[[#This Row],[Mon]]="DOP",1,HLOOKUP(BD.PD7[[#This Row],[Mon]],$K$1:$L$2,2,FALSE))</f>
        <v>65</v>
      </c>
      <c r="M641" s="541">
        <v>131</v>
      </c>
      <c r="N641" s="243">
        <f>BD.PD7[[#This Row],[Cant.]]*BD.PD7[[#This Row],[ Tasa ]]*BD.PD7[[#This Row],[ Precio Und.]]</f>
        <v>34060</v>
      </c>
      <c r="O641" s="174">
        <v>0.3</v>
      </c>
      <c r="P641" s="243">
        <f>IF(BD.PD7[[#This Row],[Liquid. '[%']]]&lt;&gt;0,(BD.PD7[[#This Row],[Valor Neto '[DOP']]]*BD.PD7[[#This Row],[Liquid. '[%']]])+BD.PD7[[#This Row],[Valor Neto '[DOP']]],BD.PD7[[#This Row],[Valor Neto '[DOP']]])</f>
        <v>44278</v>
      </c>
      <c r="Q641" s="243">
        <f>BD.PD7[[#This Row],[Ppto. Orden Interna '[DOP']]]/HLOOKUP("USD",$K$1:$L$2,2,FALSE)</f>
        <v>681.2</v>
      </c>
      <c r="R641" s="543" t="s">
        <v>309</v>
      </c>
      <c r="S641" s="544"/>
      <c r="T641" s="544"/>
      <c r="U641" s="544" t="s">
        <v>321</v>
      </c>
      <c r="V641" s="544">
        <v>801670</v>
      </c>
      <c r="W641" s="494" t="s">
        <v>357</v>
      </c>
      <c r="X641" s="495">
        <v>13</v>
      </c>
      <c r="Y641" s="495">
        <v>0.5</v>
      </c>
      <c r="Z641" s="243">
        <f>BD.PD7[[#This Row],[Av.P1 '[%']]]*BD.PD7[[#This Row],[Ppto. Orden Interna '[DOP']]]</f>
        <v>22139</v>
      </c>
      <c r="AA641" s="249">
        <v>15</v>
      </c>
      <c r="AB641" s="249">
        <v>0.5</v>
      </c>
      <c r="AC641" s="243">
        <f>BD.PD7[[#This Row],[Av.P2 '[%']]]*BD.PD7[[#This Row],[Ppto. Orden Interna '[DOP']]]</f>
        <v>22139</v>
      </c>
      <c r="AD641" s="249"/>
      <c r="AE641" s="249"/>
      <c r="AF641" s="243">
        <f>BD.PD7[[#This Row],[Av.P3 '[%']]]*BD.PD7[[#This Row],[Ppto. Orden Interna '[DOP']]]</f>
        <v>0</v>
      </c>
      <c r="AG641" s="545"/>
      <c r="AH641" s="545"/>
      <c r="AI641" s="243">
        <f>BD.PD7[[#This Row],[Av.P2 '[%']]]*BD.PD7[[#This Row],[Ppto. Orden Interna '[DOP']]]</f>
        <v>22139</v>
      </c>
      <c r="AJ641" s="545"/>
      <c r="AK641" s="545"/>
      <c r="AL641" s="542">
        <f>BD.PD7[[#This Row],[Av.P2 '[%']]]*BD.PD7[[#This Row],[Ppto. Orden Interna '[DOP']]]</f>
        <v>22139</v>
      </c>
      <c r="AM641" s="584">
        <v>44278</v>
      </c>
      <c r="AN641" s="308" t="s">
        <v>244</v>
      </c>
      <c r="AO641" s="308" t="s">
        <v>245</v>
      </c>
      <c r="AP641" s="308" t="s">
        <v>246</v>
      </c>
      <c r="AQ641" s="308" t="s">
        <v>247</v>
      </c>
      <c r="AR641" s="308">
        <v>594</v>
      </c>
      <c r="AS641" s="308" t="s">
        <v>248</v>
      </c>
      <c r="AT641" s="249" t="s">
        <v>1356</v>
      </c>
      <c r="AU641" s="249" t="s">
        <v>69</v>
      </c>
    </row>
    <row r="642" spans="1:47" hidden="1" x14ac:dyDescent="0.3">
      <c r="A642" s="174">
        <v>5.04</v>
      </c>
      <c r="B642" s="231"/>
      <c r="C642" s="232" t="str">
        <f>VLOOKUP(BD.PD7[[#This Row],[Pos]],PPto[],3,FALSE)</f>
        <v>5.04 Bumpers Mcue/ Rack</v>
      </c>
      <c r="D642" s="233" t="s">
        <v>23</v>
      </c>
      <c r="E642" s="305" t="str">
        <f>IF(BD.PD7[[#This Row],[.]]="*",VLOOKUP(BD.PD7[[#This Row],[Pos]],Presupuesto!A:H,7,FALSE),"")</f>
        <v/>
      </c>
      <c r="F642" s="234" t="s">
        <v>365</v>
      </c>
      <c r="G642" s="174"/>
      <c r="H642" s="174"/>
      <c r="I642" s="174" t="s">
        <v>251</v>
      </c>
      <c r="J642" s="174">
        <v>3</v>
      </c>
      <c r="K642" s="174" t="s">
        <v>117</v>
      </c>
      <c r="L642" s="383">
        <f>IF(BD.PD7[[#This Row],[Mon]]="DOP",1,HLOOKUP(BD.PD7[[#This Row],[Mon]],$K$1:$L$2,2,FALSE))</f>
        <v>65</v>
      </c>
      <c r="M642" s="541">
        <v>186</v>
      </c>
      <c r="N642" s="243">
        <f>BD.PD7[[#This Row],[Cant.]]*BD.PD7[[#This Row],[ Tasa ]]*BD.PD7[[#This Row],[ Precio Und.]]</f>
        <v>36270</v>
      </c>
      <c r="O642" s="174">
        <v>0.3</v>
      </c>
      <c r="P642" s="243">
        <f>IF(BD.PD7[[#This Row],[Liquid. '[%']]]&lt;&gt;0,(BD.PD7[[#This Row],[Valor Neto '[DOP']]]*BD.PD7[[#This Row],[Liquid. '[%']]])+BD.PD7[[#This Row],[Valor Neto '[DOP']]],BD.PD7[[#This Row],[Valor Neto '[DOP']]])</f>
        <v>47151</v>
      </c>
      <c r="Q642" s="243">
        <f>BD.PD7[[#This Row],[Ppto. Orden Interna '[DOP']]]/HLOOKUP("USD",$K$1:$L$2,2,FALSE)</f>
        <v>725.4</v>
      </c>
      <c r="R642" s="543" t="s">
        <v>309</v>
      </c>
      <c r="S642" s="544"/>
      <c r="T642" s="544"/>
      <c r="U642" s="544" t="s">
        <v>321</v>
      </c>
      <c r="V642" s="544">
        <v>801670</v>
      </c>
      <c r="W642" s="494" t="s">
        <v>357</v>
      </c>
      <c r="X642" s="495">
        <v>13</v>
      </c>
      <c r="Y642" s="495">
        <v>0.5</v>
      </c>
      <c r="Z642" s="243">
        <f>BD.PD7[[#This Row],[Av.P1 '[%']]]*BD.PD7[[#This Row],[Ppto. Orden Interna '[DOP']]]</f>
        <v>23575.5</v>
      </c>
      <c r="AA642" s="249">
        <v>15</v>
      </c>
      <c r="AB642" s="249">
        <v>0.5</v>
      </c>
      <c r="AC642" s="243">
        <f>BD.PD7[[#This Row],[Av.P2 '[%']]]*BD.PD7[[#This Row],[Ppto. Orden Interna '[DOP']]]</f>
        <v>23575.5</v>
      </c>
      <c r="AD642" s="249"/>
      <c r="AE642" s="249"/>
      <c r="AF642" s="243">
        <f>BD.PD7[[#This Row],[Av.P3 '[%']]]*BD.PD7[[#This Row],[Ppto. Orden Interna '[DOP']]]</f>
        <v>0</v>
      </c>
      <c r="AG642" s="545"/>
      <c r="AH642" s="545"/>
      <c r="AI642" s="243">
        <f>BD.PD7[[#This Row],[Av.P2 '[%']]]*BD.PD7[[#This Row],[Ppto. Orden Interna '[DOP']]]</f>
        <v>23575.5</v>
      </c>
      <c r="AJ642" s="545"/>
      <c r="AK642" s="545"/>
      <c r="AL642" s="542">
        <f>BD.PD7[[#This Row],[Av.P2 '[%']]]*BD.PD7[[#This Row],[Ppto. Orden Interna '[DOP']]]</f>
        <v>23575.5</v>
      </c>
      <c r="AM642" s="584">
        <v>47151</v>
      </c>
      <c r="AN642" s="308" t="s">
        <v>244</v>
      </c>
      <c r="AO642" s="308" t="s">
        <v>245</v>
      </c>
      <c r="AP642" s="308" t="s">
        <v>246</v>
      </c>
      <c r="AQ642" s="308" t="s">
        <v>247</v>
      </c>
      <c r="AR642" s="308">
        <v>594</v>
      </c>
      <c r="AS642" s="308" t="s">
        <v>248</v>
      </c>
      <c r="AT642" s="249" t="s">
        <v>1356</v>
      </c>
      <c r="AU642" s="249" t="s">
        <v>69</v>
      </c>
    </row>
    <row r="643" spans="1:47" hidden="1" x14ac:dyDescent="0.3">
      <c r="A643" s="174">
        <v>5.04</v>
      </c>
      <c r="B643" s="231"/>
      <c r="C643" s="232" t="str">
        <f>VLOOKUP(BD.PD7[[#This Row],[Pos]],PPto[],3,FALSE)</f>
        <v>5.04 Bumpers Mcue/ Rack</v>
      </c>
      <c r="D643" s="233" t="s">
        <v>23</v>
      </c>
      <c r="E643" s="305" t="str">
        <f>IF(BD.PD7[[#This Row],[.]]="*",VLOOKUP(BD.PD7[[#This Row],[Pos]],Presupuesto!A:H,7,FALSE),"")</f>
        <v/>
      </c>
      <c r="F643" s="234" t="s">
        <v>1324</v>
      </c>
      <c r="G643" s="174"/>
      <c r="H643" s="174"/>
      <c r="I643" s="174" t="s">
        <v>251</v>
      </c>
      <c r="J643" s="174">
        <v>5</v>
      </c>
      <c r="K643" s="174" t="s">
        <v>117</v>
      </c>
      <c r="L643" s="383">
        <f>IF(BD.PD7[[#This Row],[Mon]]="DOP",1,HLOOKUP(BD.PD7[[#This Row],[Mon]],$K$1:$L$2,2,FALSE))</f>
        <v>65</v>
      </c>
      <c r="M643" s="541">
        <v>34</v>
      </c>
      <c r="N643" s="243">
        <f>BD.PD7[[#This Row],[Cant.]]*BD.PD7[[#This Row],[ Tasa ]]*BD.PD7[[#This Row],[ Precio Und.]]</f>
        <v>11050</v>
      </c>
      <c r="O643" s="174">
        <v>0.3</v>
      </c>
      <c r="P643" s="243">
        <f>IF(BD.PD7[[#This Row],[Liquid. '[%']]]&lt;&gt;0,(BD.PD7[[#This Row],[Valor Neto '[DOP']]]*BD.PD7[[#This Row],[Liquid. '[%']]])+BD.PD7[[#This Row],[Valor Neto '[DOP']]],BD.PD7[[#This Row],[Valor Neto '[DOP']]])</f>
        <v>14365</v>
      </c>
      <c r="Q643" s="243">
        <f>BD.PD7[[#This Row],[Ppto. Orden Interna '[DOP']]]/HLOOKUP("USD",$K$1:$L$2,2,FALSE)</f>
        <v>221</v>
      </c>
      <c r="R643" s="543" t="s">
        <v>309</v>
      </c>
      <c r="S643" s="544"/>
      <c r="T643" s="544"/>
      <c r="U643" s="544" t="s">
        <v>321</v>
      </c>
      <c r="V643" s="544">
        <v>801670</v>
      </c>
      <c r="W643" s="494" t="s">
        <v>1325</v>
      </c>
      <c r="X643" s="495">
        <v>13</v>
      </c>
      <c r="Y643" s="495">
        <v>0.5</v>
      </c>
      <c r="Z643" s="243">
        <f>BD.PD7[[#This Row],[Av.P1 '[%']]]*BD.PD7[[#This Row],[Ppto. Orden Interna '[DOP']]]</f>
        <v>7182.5</v>
      </c>
      <c r="AA643" s="249">
        <v>15</v>
      </c>
      <c r="AB643" s="249">
        <v>0.5</v>
      </c>
      <c r="AC643" s="243">
        <f>BD.PD7[[#This Row],[Av.P2 '[%']]]*BD.PD7[[#This Row],[Ppto. Orden Interna '[DOP']]]</f>
        <v>7182.5</v>
      </c>
      <c r="AD643" s="249"/>
      <c r="AE643" s="249"/>
      <c r="AF643" s="243">
        <f>BD.PD7[[#This Row],[Av.P3 '[%']]]*BD.PD7[[#This Row],[Ppto. Orden Interna '[DOP']]]</f>
        <v>0</v>
      </c>
      <c r="AG643" s="545"/>
      <c r="AH643" s="545"/>
      <c r="AI643" s="243">
        <f>BD.PD7[[#This Row],[Av.P2 '[%']]]*BD.PD7[[#This Row],[Ppto. Orden Interna '[DOP']]]</f>
        <v>7182.5</v>
      </c>
      <c r="AJ643" s="545"/>
      <c r="AK643" s="545"/>
      <c r="AL643" s="542">
        <f>BD.PD7[[#This Row],[Av.P2 '[%']]]*BD.PD7[[#This Row],[Ppto. Orden Interna '[DOP']]]</f>
        <v>7182.5</v>
      </c>
      <c r="AM643" s="584">
        <v>14365</v>
      </c>
      <c r="AN643" s="308" t="s">
        <v>244</v>
      </c>
      <c r="AO643" s="308" t="s">
        <v>245</v>
      </c>
      <c r="AP643" s="308" t="s">
        <v>246</v>
      </c>
      <c r="AQ643" s="308" t="s">
        <v>247</v>
      </c>
      <c r="AR643" s="308">
        <v>594</v>
      </c>
      <c r="AS643" s="308" t="s">
        <v>248</v>
      </c>
      <c r="AT643" s="249" t="s">
        <v>1356</v>
      </c>
      <c r="AU643" s="249" t="s">
        <v>69</v>
      </c>
    </row>
    <row r="644" spans="1:47" hidden="1" x14ac:dyDescent="0.3">
      <c r="A644" s="174">
        <v>5.05</v>
      </c>
      <c r="B644" s="231" t="s">
        <v>243</v>
      </c>
      <c r="C644" s="232" t="str">
        <f>VLOOKUP(BD.PD7[[#This Row],[Pos]],PPto[],3,FALSE)</f>
        <v xml:space="preserve">5.05 Trameria Cuarto Frio </v>
      </c>
      <c r="D644" s="233" t="s">
        <v>243</v>
      </c>
      <c r="E644" s="305">
        <f>IF(BD.PD7[[#This Row],[.]]="*",VLOOKUP(BD.PD7[[#This Row],[Pos]],Presupuesto!A:H,7,FALSE),"")</f>
        <v>40175.555555555555</v>
      </c>
      <c r="F644" s="234"/>
      <c r="G644" s="174"/>
      <c r="H644" s="174"/>
      <c r="I644" s="174"/>
      <c r="J644" s="174">
        <v>1</v>
      </c>
      <c r="K644" s="174" t="s">
        <v>117</v>
      </c>
      <c r="L644" s="383">
        <f>IF(BD.PD7[[#This Row],[Mon]]="DOP",1,HLOOKUP(BD.PD7[[#This Row],[Mon]],$K$1:$L$2,2,FALSE))</f>
        <v>65</v>
      </c>
      <c r="M644" s="541">
        <v>0</v>
      </c>
      <c r="N644" s="243">
        <f>BD.PD7[[#This Row],[Cant.]]*BD.PD7[[#This Row],[ Tasa ]]*BD.PD7[[#This Row],[ Precio Und.]]</f>
        <v>0</v>
      </c>
      <c r="O644" s="174">
        <v>0</v>
      </c>
      <c r="P644" s="243">
        <f>IF(BD.PD7[[#This Row],[Liquid. '[%']]]&lt;&gt;0,(BD.PD7[[#This Row],[Valor Neto '[DOP']]]*BD.PD7[[#This Row],[Liquid. '[%']]])+BD.PD7[[#This Row],[Valor Neto '[DOP']]],BD.PD7[[#This Row],[Valor Neto '[DOP']]])</f>
        <v>0</v>
      </c>
      <c r="Q644" s="243">
        <f>BD.PD7[[#This Row],[Ppto. Orden Interna '[DOP']]]/HLOOKUP("USD",$K$1:$L$2,2,FALSE)</f>
        <v>0</v>
      </c>
      <c r="R644" s="543"/>
      <c r="S644" s="544"/>
      <c r="T644" s="544"/>
      <c r="U644" s="544" t="s">
        <v>321</v>
      </c>
      <c r="V644" s="544">
        <v>801670</v>
      </c>
      <c r="W644" s="494"/>
      <c r="X644" s="495"/>
      <c r="Y644" s="495"/>
      <c r="Z644" s="243">
        <f>BD.PD7[[#This Row],[Av.P1 '[%']]]*BD.PD7[[#This Row],[Ppto. Orden Interna '[DOP']]]</f>
        <v>0</v>
      </c>
      <c r="AA644" s="249"/>
      <c r="AB644" s="249"/>
      <c r="AC644" s="243">
        <f>BD.PD7[[#This Row],[Av.P2 '[%']]]*BD.PD7[[#This Row],[Ppto. Orden Interna '[DOP']]]</f>
        <v>0</v>
      </c>
      <c r="AD644" s="249"/>
      <c r="AE644" s="249"/>
      <c r="AF644" s="243">
        <f>BD.PD7[[#This Row],[Av.P3 '[%']]]*BD.PD7[[#This Row],[Ppto. Orden Interna '[DOP']]]</f>
        <v>0</v>
      </c>
      <c r="AG644" s="545"/>
      <c r="AH644" s="545"/>
      <c r="AI644" s="243">
        <f>BD.PD7[[#This Row],[Av.P2 '[%']]]*BD.PD7[[#This Row],[Ppto. Orden Interna '[DOP']]]</f>
        <v>0</v>
      </c>
      <c r="AJ644" s="545"/>
      <c r="AK644" s="545"/>
      <c r="AL644" s="542">
        <f>BD.PD7[[#This Row],[Av.P2 '[%']]]*BD.PD7[[#This Row],[Ppto. Orden Interna '[DOP']]]</f>
        <v>0</v>
      </c>
      <c r="AM644" s="584">
        <v>0</v>
      </c>
      <c r="AN644" s="308" t="s">
        <v>244</v>
      </c>
      <c r="AO644" s="308" t="s">
        <v>245</v>
      </c>
      <c r="AP644" s="308" t="s">
        <v>246</v>
      </c>
      <c r="AQ644" s="308" t="s">
        <v>247</v>
      </c>
      <c r="AR644" s="308">
        <v>594</v>
      </c>
      <c r="AS644" s="308" t="s">
        <v>248</v>
      </c>
      <c r="AT644" s="249" t="s">
        <v>1356</v>
      </c>
      <c r="AU644" s="249" t="s">
        <v>69</v>
      </c>
    </row>
    <row r="645" spans="1:47" hidden="1" x14ac:dyDescent="0.3">
      <c r="A645" s="174">
        <v>5.05</v>
      </c>
      <c r="B645" s="231"/>
      <c r="C645" s="232" t="str">
        <f>VLOOKUP(BD.PD7[[#This Row],[Pos]],PPto[],3,FALSE)</f>
        <v xml:space="preserve">5.05 Trameria Cuarto Frio </v>
      </c>
      <c r="D645" s="233" t="s">
        <v>23</v>
      </c>
      <c r="E645" s="305" t="str">
        <f>IF(BD.PD7[[#This Row],[.]]="*",VLOOKUP(BD.PD7[[#This Row],[Pos]],Presupuesto!A:H,7,FALSE),"")</f>
        <v/>
      </c>
      <c r="F645" s="234" t="s">
        <v>366</v>
      </c>
      <c r="G645" s="174"/>
      <c r="H645" s="174"/>
      <c r="I645" s="174" t="s">
        <v>251</v>
      </c>
      <c r="J645" s="174">
        <v>52</v>
      </c>
      <c r="K645" s="174" t="s">
        <v>260</v>
      </c>
      <c r="L645" s="383">
        <f>IF(BD.PD7[[#This Row],[Mon]]="DOP",1,HLOOKUP(BD.PD7[[#This Row],[Mon]],$K$1:$L$2,2,FALSE))</f>
        <v>1</v>
      </c>
      <c r="M645" s="541">
        <v>46000</v>
      </c>
      <c r="N645" s="243">
        <f>BD.PD7[[#This Row],[Cant.]]*BD.PD7[[#This Row],[ Tasa ]]*BD.PD7[[#This Row],[ Precio Und.]]</f>
        <v>2392000</v>
      </c>
      <c r="O645" s="174">
        <v>0.01</v>
      </c>
      <c r="P645" s="243">
        <f>IF(BD.PD7[[#This Row],[Liquid. '[%']]]&lt;&gt;0,(BD.PD7[[#This Row],[Valor Neto '[DOP']]]*BD.PD7[[#This Row],[Liquid. '[%']]])+BD.PD7[[#This Row],[Valor Neto '[DOP']]],BD.PD7[[#This Row],[Valor Neto '[DOP']]])</f>
        <v>2415920</v>
      </c>
      <c r="Q645" s="243">
        <f>BD.PD7[[#This Row],[Ppto. Orden Interna '[DOP']]]/HLOOKUP("USD",$K$1:$L$2,2,FALSE)</f>
        <v>37168</v>
      </c>
      <c r="R645" s="543" t="s">
        <v>367</v>
      </c>
      <c r="S645" s="544"/>
      <c r="T645" s="544"/>
      <c r="U645" s="544" t="s">
        <v>321</v>
      </c>
      <c r="V645" s="544">
        <v>801670</v>
      </c>
      <c r="W645" s="494" t="s">
        <v>368</v>
      </c>
      <c r="X645" s="495">
        <v>13</v>
      </c>
      <c r="Y645" s="495">
        <v>0.5</v>
      </c>
      <c r="Z645" s="243">
        <f>BD.PD7[[#This Row],[Av.P1 '[%']]]*BD.PD7[[#This Row],[Ppto. Orden Interna '[DOP']]]</f>
        <v>1207960</v>
      </c>
      <c r="AA645" s="249">
        <v>15</v>
      </c>
      <c r="AB645" s="249">
        <v>0.5</v>
      </c>
      <c r="AC645" s="243">
        <f>BD.PD7[[#This Row],[Av.P2 '[%']]]*BD.PD7[[#This Row],[Ppto. Orden Interna '[DOP']]]</f>
        <v>1207960</v>
      </c>
      <c r="AD645" s="249"/>
      <c r="AE645" s="249"/>
      <c r="AF645" s="243">
        <f>BD.PD7[[#This Row],[Av.P3 '[%']]]*BD.PD7[[#This Row],[Ppto. Orden Interna '[DOP']]]</f>
        <v>0</v>
      </c>
      <c r="AG645" s="545"/>
      <c r="AH645" s="545"/>
      <c r="AI645" s="243">
        <f>BD.PD7[[#This Row],[Av.P2 '[%']]]*BD.PD7[[#This Row],[Ppto. Orden Interna '[DOP']]]</f>
        <v>1207960</v>
      </c>
      <c r="AJ645" s="545"/>
      <c r="AK645" s="545"/>
      <c r="AL645" s="542">
        <f>BD.PD7[[#This Row],[Av.P2 '[%']]]*BD.PD7[[#This Row],[Ppto. Orden Interna '[DOP']]]</f>
        <v>1207960</v>
      </c>
      <c r="AM645" s="584">
        <v>2415920</v>
      </c>
      <c r="AN645" s="308" t="s">
        <v>244</v>
      </c>
      <c r="AO645" s="308" t="s">
        <v>245</v>
      </c>
      <c r="AP645" s="308" t="s">
        <v>246</v>
      </c>
      <c r="AQ645" s="308" t="s">
        <v>247</v>
      </c>
      <c r="AR645" s="308">
        <v>594</v>
      </c>
      <c r="AS645" s="308" t="s">
        <v>248</v>
      </c>
      <c r="AT645" s="249" t="s">
        <v>1356</v>
      </c>
      <c r="AU645" s="249" t="s">
        <v>69</v>
      </c>
    </row>
    <row r="646" spans="1:47" hidden="1" x14ac:dyDescent="0.3">
      <c r="A646" s="174">
        <v>5.05</v>
      </c>
      <c r="B646" s="231"/>
      <c r="C646" s="232" t="str">
        <f>VLOOKUP(BD.PD7[[#This Row],[Pos]],PPto[],3,FALSE)</f>
        <v xml:space="preserve">5.05 Trameria Cuarto Frio </v>
      </c>
      <c r="D646" s="233" t="s">
        <v>23</v>
      </c>
      <c r="E646" s="305" t="str">
        <f>IF(BD.PD7[[#This Row],[.]]="*",VLOOKUP(BD.PD7[[#This Row],[Pos]],Presupuesto!A:H,7,FALSE),"")</f>
        <v/>
      </c>
      <c r="F646" s="234" t="s">
        <v>369</v>
      </c>
      <c r="G646" s="174"/>
      <c r="H646" s="174"/>
      <c r="I646" s="174" t="s">
        <v>251</v>
      </c>
      <c r="J646" s="174">
        <v>5</v>
      </c>
      <c r="K646" s="174" t="s">
        <v>260</v>
      </c>
      <c r="L646" s="383">
        <f>IF(BD.PD7[[#This Row],[Mon]]="DOP",1,HLOOKUP(BD.PD7[[#This Row],[Mon]],$K$1:$L$2,2,FALSE))</f>
        <v>1</v>
      </c>
      <c r="M646" s="541">
        <v>32000</v>
      </c>
      <c r="N646" s="243">
        <f>BD.PD7[[#This Row],[Cant.]]*BD.PD7[[#This Row],[ Tasa ]]*BD.PD7[[#This Row],[ Precio Und.]]</f>
        <v>160000</v>
      </c>
      <c r="O646" s="174">
        <v>0.01</v>
      </c>
      <c r="P646" s="243">
        <f>IF(BD.PD7[[#This Row],[Liquid. '[%']]]&lt;&gt;0,(BD.PD7[[#This Row],[Valor Neto '[DOP']]]*BD.PD7[[#This Row],[Liquid. '[%']]])+BD.PD7[[#This Row],[Valor Neto '[DOP']]],BD.PD7[[#This Row],[Valor Neto '[DOP']]])</f>
        <v>161600</v>
      </c>
      <c r="Q646" s="243">
        <f>BD.PD7[[#This Row],[Ppto. Orden Interna '[DOP']]]/HLOOKUP("USD",$K$1:$L$2,2,FALSE)</f>
        <v>2486.1538461538462</v>
      </c>
      <c r="R646" s="543" t="s">
        <v>370</v>
      </c>
      <c r="S646" s="544"/>
      <c r="T646" s="544"/>
      <c r="U646" s="544" t="s">
        <v>321</v>
      </c>
      <c r="V646" s="544">
        <v>801670</v>
      </c>
      <c r="W646" s="494" t="s">
        <v>368</v>
      </c>
      <c r="X646" s="495">
        <v>13</v>
      </c>
      <c r="Y646" s="495">
        <v>0.5</v>
      </c>
      <c r="Z646" s="243">
        <f>BD.PD7[[#This Row],[Av.P1 '[%']]]*BD.PD7[[#This Row],[Ppto. Orden Interna '[DOP']]]</f>
        <v>80800</v>
      </c>
      <c r="AA646" s="249">
        <v>15</v>
      </c>
      <c r="AB646" s="249">
        <v>0.5</v>
      </c>
      <c r="AC646" s="243">
        <f>BD.PD7[[#This Row],[Av.P2 '[%']]]*BD.PD7[[#This Row],[Ppto. Orden Interna '[DOP']]]</f>
        <v>80800</v>
      </c>
      <c r="AD646" s="249"/>
      <c r="AE646" s="249"/>
      <c r="AF646" s="243">
        <f>BD.PD7[[#This Row],[Av.P3 '[%']]]*BD.PD7[[#This Row],[Ppto. Orden Interna '[DOP']]]</f>
        <v>0</v>
      </c>
      <c r="AG646" s="545"/>
      <c r="AH646" s="545"/>
      <c r="AI646" s="243">
        <f>BD.PD7[[#This Row],[Av.P2 '[%']]]*BD.PD7[[#This Row],[Ppto. Orden Interna '[DOP']]]</f>
        <v>80800</v>
      </c>
      <c r="AJ646" s="545"/>
      <c r="AK646" s="545"/>
      <c r="AL646" s="542">
        <f>BD.PD7[[#This Row],[Av.P2 '[%']]]*BD.PD7[[#This Row],[Ppto. Orden Interna '[DOP']]]</f>
        <v>80800</v>
      </c>
      <c r="AM646" s="584">
        <v>161600</v>
      </c>
      <c r="AN646" s="308" t="s">
        <v>244</v>
      </c>
      <c r="AO646" s="308" t="s">
        <v>245</v>
      </c>
      <c r="AP646" s="308" t="s">
        <v>246</v>
      </c>
      <c r="AQ646" s="308" t="s">
        <v>247</v>
      </c>
      <c r="AR646" s="308">
        <v>594</v>
      </c>
      <c r="AS646" s="308" t="s">
        <v>248</v>
      </c>
      <c r="AT646" s="249" t="s">
        <v>1356</v>
      </c>
      <c r="AU646" s="249" t="s">
        <v>69</v>
      </c>
    </row>
    <row r="647" spans="1:47" hidden="1" x14ac:dyDescent="0.3">
      <c r="A647" s="174">
        <v>5.0599999999999996</v>
      </c>
      <c r="B647" s="231" t="s">
        <v>243</v>
      </c>
      <c r="C647" s="232" t="str">
        <f>VLOOKUP(BD.PD7[[#This Row],[Pos]],PPto[],3,FALSE)</f>
        <v xml:space="preserve">5.06 Instalacion Frio Alimentario </v>
      </c>
      <c r="D647" s="233" t="s">
        <v>243</v>
      </c>
      <c r="E647" s="305">
        <f>IF(BD.PD7[[#This Row],[.]]="*",VLOOKUP(BD.PD7[[#This Row],[Pos]],Presupuesto!A:H,7,FALSE),"")</f>
        <v>273866.17269841267</v>
      </c>
      <c r="F647" s="234"/>
      <c r="G647" s="174"/>
      <c r="H647" s="174"/>
      <c r="I647" s="174"/>
      <c r="J647" s="174"/>
      <c r="K647" s="174" t="s">
        <v>117</v>
      </c>
      <c r="L647" s="383">
        <f>IF(BD.PD7[[#This Row],[Mon]]="DOP",1,HLOOKUP(BD.PD7[[#This Row],[Mon]],$K$1:$L$2,2,FALSE))</f>
        <v>65</v>
      </c>
      <c r="M647" s="541"/>
      <c r="N647" s="243">
        <f>BD.PD7[[#This Row],[Cant.]]*BD.PD7[[#This Row],[ Tasa ]]*BD.PD7[[#This Row],[ Precio Und.]]</f>
        <v>0</v>
      </c>
      <c r="O647" s="174">
        <v>0</v>
      </c>
      <c r="P647" s="243">
        <f>IF(BD.PD7[[#This Row],[Liquid. '[%']]]&lt;&gt;0,(BD.PD7[[#This Row],[Valor Neto '[DOP']]]*BD.PD7[[#This Row],[Liquid. '[%']]])+BD.PD7[[#This Row],[Valor Neto '[DOP']]],BD.PD7[[#This Row],[Valor Neto '[DOP']]])</f>
        <v>0</v>
      </c>
      <c r="Q647" s="243">
        <f>BD.PD7[[#This Row],[Ppto. Orden Interna '[DOP']]]/HLOOKUP("USD",$K$1:$L$2,2,FALSE)</f>
        <v>0</v>
      </c>
      <c r="R647" s="543"/>
      <c r="S647" s="544"/>
      <c r="T647" s="544"/>
      <c r="U647" s="544" t="s">
        <v>321</v>
      </c>
      <c r="V647" s="544">
        <v>801670</v>
      </c>
      <c r="W647" s="494" t="s">
        <v>368</v>
      </c>
      <c r="X647" s="495">
        <v>13</v>
      </c>
      <c r="Y647" s="495">
        <v>0.5</v>
      </c>
      <c r="Z647" s="243">
        <f>BD.PD7[[#This Row],[Av.P1 '[%']]]*BD.PD7[[#This Row],[Ppto. Orden Interna '[DOP']]]</f>
        <v>0</v>
      </c>
      <c r="AA647" s="249">
        <v>15</v>
      </c>
      <c r="AB647" s="249">
        <v>0.5</v>
      </c>
      <c r="AC647" s="243">
        <f>BD.PD7[[#This Row],[Av.P2 '[%']]]*BD.PD7[[#This Row],[Ppto. Orden Interna '[DOP']]]</f>
        <v>0</v>
      </c>
      <c r="AD647" s="249"/>
      <c r="AE647" s="249"/>
      <c r="AF647" s="243">
        <f>BD.PD7[[#This Row],[Av.P3 '[%']]]*BD.PD7[[#This Row],[Ppto. Orden Interna '[DOP']]]</f>
        <v>0</v>
      </c>
      <c r="AG647" s="545"/>
      <c r="AH647" s="545"/>
      <c r="AI647" s="243">
        <f>BD.PD7[[#This Row],[Av.P2 '[%']]]*BD.PD7[[#This Row],[Ppto. Orden Interna '[DOP']]]</f>
        <v>0</v>
      </c>
      <c r="AJ647" s="545"/>
      <c r="AK647" s="545"/>
      <c r="AL647" s="542">
        <f>BD.PD7[[#This Row],[Av.P2 '[%']]]*BD.PD7[[#This Row],[Ppto. Orden Interna '[DOP']]]</f>
        <v>0</v>
      </c>
      <c r="AM647" s="584">
        <v>0</v>
      </c>
      <c r="AN647" s="308" t="s">
        <v>244</v>
      </c>
      <c r="AO647" s="308" t="s">
        <v>245</v>
      </c>
      <c r="AP647" s="308" t="s">
        <v>246</v>
      </c>
      <c r="AQ647" s="308" t="s">
        <v>247</v>
      </c>
      <c r="AR647" s="308">
        <v>594</v>
      </c>
      <c r="AS647" s="308" t="s">
        <v>248</v>
      </c>
      <c r="AT647" s="249" t="s">
        <v>1356</v>
      </c>
      <c r="AU647" s="249" t="s">
        <v>69</v>
      </c>
    </row>
    <row r="648" spans="1:47" hidden="1" x14ac:dyDescent="0.3">
      <c r="A648" s="174">
        <v>5.0599999999999996</v>
      </c>
      <c r="B648" s="231"/>
      <c r="C648" s="232" t="str">
        <f>VLOOKUP(BD.PD7[[#This Row],[Pos]],PPto[],3,FALSE)</f>
        <v xml:space="preserve">5.06 Instalacion Frio Alimentario </v>
      </c>
      <c r="D648" s="233" t="s">
        <v>23</v>
      </c>
      <c r="E648" s="305" t="str">
        <f>IF(BD.PD7[[#This Row],[.]]="*",VLOOKUP(BD.PD7[[#This Row],[Pos]],Presupuesto!A:H,7,FALSE),"")</f>
        <v/>
      </c>
      <c r="F648" s="234" t="s">
        <v>371</v>
      </c>
      <c r="G648" s="174">
        <v>4512603505</v>
      </c>
      <c r="H648" s="174"/>
      <c r="I648" s="174" t="s">
        <v>1283</v>
      </c>
      <c r="J648" s="174">
        <v>1</v>
      </c>
      <c r="K648" s="174" t="s">
        <v>189</v>
      </c>
      <c r="L648" s="383">
        <f>IF(BD.PD7[[#This Row],[Mon]]="DOP",1,HLOOKUP(BD.PD7[[#This Row],[Mon]],$K$1:$L$2,2,FALSE))</f>
        <v>77</v>
      </c>
      <c r="M648" s="541">
        <v>208595.63</v>
      </c>
      <c r="N648" s="243">
        <f>BD.PD7[[#This Row],[Cant.]]*BD.PD7[[#This Row],[ Tasa ]]*BD.PD7[[#This Row],[ Precio Und.]]</f>
        <v>16061863.51</v>
      </c>
      <c r="O648" s="174">
        <v>0</v>
      </c>
      <c r="P648" s="243">
        <f>IF(BD.PD7[[#This Row],[Liquid. '[%']]]&lt;&gt;0,(BD.PD7[[#This Row],[Valor Neto '[DOP']]]*BD.PD7[[#This Row],[Liquid. '[%']]])+BD.PD7[[#This Row],[Valor Neto '[DOP']]],BD.PD7[[#This Row],[Valor Neto '[DOP']]])</f>
        <v>16061863.51</v>
      </c>
      <c r="Q648" s="243">
        <f>BD.PD7[[#This Row],[Ppto. Orden Interna '[DOP']]]/HLOOKUP("USD",$K$1:$L$2,2,FALSE)</f>
        <v>247105.59246153847</v>
      </c>
      <c r="R648" s="543" t="s">
        <v>372</v>
      </c>
      <c r="S648" s="544"/>
      <c r="T648" s="544"/>
      <c r="U648" s="544" t="s">
        <v>321</v>
      </c>
      <c r="V648" s="544">
        <v>801670</v>
      </c>
      <c r="W648" s="494" t="s">
        <v>372</v>
      </c>
      <c r="X648" s="495">
        <v>8</v>
      </c>
      <c r="Y648" s="495">
        <v>0.5</v>
      </c>
      <c r="Z648" s="243">
        <f>BD.PD7[[#This Row],[Av.P1 '[%']]]*BD.PD7[[#This Row],[Ppto. Orden Interna '[DOP']]]</f>
        <v>8030931.7549999999</v>
      </c>
      <c r="AA648" s="249">
        <v>11</v>
      </c>
      <c r="AB648" s="249">
        <v>0.5</v>
      </c>
      <c r="AC648" s="243">
        <f>BD.PD7[[#This Row],[Av.P2 '[%']]]*BD.PD7[[#This Row],[Ppto. Orden Interna '[DOP']]]</f>
        <v>8030931.7549999999</v>
      </c>
      <c r="AD648" s="249"/>
      <c r="AE648" s="249"/>
      <c r="AF648" s="243">
        <f>BD.PD7[[#This Row],[Av.P3 '[%']]]*BD.PD7[[#This Row],[Ppto. Orden Interna '[DOP']]]</f>
        <v>0</v>
      </c>
      <c r="AG648" s="545"/>
      <c r="AH648" s="545"/>
      <c r="AI648" s="243">
        <f>BD.PD7[[#This Row],[Av.P2 '[%']]]*BD.PD7[[#This Row],[Ppto. Orden Interna '[DOP']]]</f>
        <v>8030931.7549999999</v>
      </c>
      <c r="AJ648" s="545"/>
      <c r="AK648" s="545"/>
      <c r="AL648" s="542">
        <f>BD.PD7[[#This Row],[Av.P2 '[%']]]*BD.PD7[[#This Row],[Ppto. Orden Interna '[DOP']]]</f>
        <v>8030931.7549999999</v>
      </c>
      <c r="AM648" s="584" t="e">
        <v>#N/A</v>
      </c>
      <c r="AN648" s="308" t="s">
        <v>244</v>
      </c>
      <c r="AO648" s="308" t="s">
        <v>245</v>
      </c>
      <c r="AP648" s="308" t="s">
        <v>246</v>
      </c>
      <c r="AQ648" s="308" t="s">
        <v>247</v>
      </c>
      <c r="AR648" s="308">
        <v>594</v>
      </c>
      <c r="AS648" s="308" t="s">
        <v>258</v>
      </c>
      <c r="AT648" s="249" t="s">
        <v>1356</v>
      </c>
      <c r="AU648" s="249" t="s">
        <v>69</v>
      </c>
    </row>
    <row r="649" spans="1:47" hidden="1" x14ac:dyDescent="0.3">
      <c r="A649" s="174">
        <v>5.0599999999999996</v>
      </c>
      <c r="B649" s="231"/>
      <c r="C649" s="232" t="str">
        <f>VLOOKUP(BD.PD7[[#This Row],[Pos]],PPto[],3,FALSE)</f>
        <v xml:space="preserve">5.06 Instalacion Frio Alimentario </v>
      </c>
      <c r="D649" s="233" t="s">
        <v>23</v>
      </c>
      <c r="E649" s="305" t="str">
        <f>IF(BD.PD7[[#This Row],[.]]="*",VLOOKUP(BD.PD7[[#This Row],[Pos]],Presupuesto!A:H,7,FALSE),"")</f>
        <v/>
      </c>
      <c r="F649" s="234" t="s">
        <v>373</v>
      </c>
      <c r="G649" s="174"/>
      <c r="H649" s="174"/>
      <c r="I649" s="174" t="s">
        <v>1326</v>
      </c>
      <c r="J649" s="174">
        <v>1</v>
      </c>
      <c r="K649" s="174" t="s">
        <v>117</v>
      </c>
      <c r="L649" s="383">
        <f>IF(BD.PD7[[#This Row],[Mon]]="DOP",1,HLOOKUP(BD.PD7[[#This Row],[Mon]],$K$1:$L$2,2,FALSE))</f>
        <v>65</v>
      </c>
      <c r="M649" s="541">
        <v>15000</v>
      </c>
      <c r="N649" s="243">
        <f>BD.PD7[[#This Row],[Cant.]]*BD.PD7[[#This Row],[ Tasa ]]*BD.PD7[[#This Row],[ Precio Und.]]</f>
        <v>975000</v>
      </c>
      <c r="O649" s="174">
        <v>0</v>
      </c>
      <c r="P649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649" s="243">
        <f>BD.PD7[[#This Row],[Ppto. Orden Interna '[DOP']]]/HLOOKUP("USD",$K$1:$L$2,2,FALSE)</f>
        <v>15000</v>
      </c>
      <c r="R649" s="543" t="s">
        <v>374</v>
      </c>
      <c r="S649" s="544"/>
      <c r="T649" s="544"/>
      <c r="U649" s="544" t="s">
        <v>321</v>
      </c>
      <c r="V649" s="544">
        <v>801670</v>
      </c>
      <c r="W649" s="494" t="s">
        <v>375</v>
      </c>
      <c r="X649" s="495">
        <v>13</v>
      </c>
      <c r="Y649" s="495">
        <v>0.5</v>
      </c>
      <c r="Z649" s="243">
        <f>BD.PD7[[#This Row],[Av.P1 '[%']]]*BD.PD7[[#This Row],[Ppto. Orden Interna '[DOP']]]</f>
        <v>487500</v>
      </c>
      <c r="AA649" s="249">
        <v>15</v>
      </c>
      <c r="AB649" s="249">
        <v>0.5</v>
      </c>
      <c r="AC649" s="243">
        <f>BD.PD7[[#This Row],[Av.P2 '[%']]]*BD.PD7[[#This Row],[Ppto. Orden Interna '[DOP']]]</f>
        <v>487500</v>
      </c>
      <c r="AD649" s="249"/>
      <c r="AE649" s="249"/>
      <c r="AF649" s="243">
        <f>BD.PD7[[#This Row],[Av.P3 '[%']]]*BD.PD7[[#This Row],[Ppto. Orden Interna '[DOP']]]</f>
        <v>0</v>
      </c>
      <c r="AG649" s="545"/>
      <c r="AH649" s="545"/>
      <c r="AI649" s="243">
        <f>BD.PD7[[#This Row],[Av.P2 '[%']]]*BD.PD7[[#This Row],[Ppto. Orden Interna '[DOP']]]</f>
        <v>487500</v>
      </c>
      <c r="AJ649" s="545"/>
      <c r="AK649" s="545"/>
      <c r="AL649" s="542">
        <f>BD.PD7[[#This Row],[Av.P2 '[%']]]*BD.PD7[[#This Row],[Ppto. Orden Interna '[DOP']]]</f>
        <v>487500</v>
      </c>
      <c r="AM649" s="584">
        <v>975000</v>
      </c>
      <c r="AN649" s="308" t="s">
        <v>244</v>
      </c>
      <c r="AO649" s="308" t="s">
        <v>245</v>
      </c>
      <c r="AP649" s="308" t="s">
        <v>246</v>
      </c>
      <c r="AQ649" s="308" t="s">
        <v>247</v>
      </c>
      <c r="AR649" s="308">
        <v>594</v>
      </c>
      <c r="AS649" s="308" t="s">
        <v>248</v>
      </c>
      <c r="AT649" s="249" t="s">
        <v>1356</v>
      </c>
      <c r="AU649" s="249" t="s">
        <v>69</v>
      </c>
    </row>
    <row r="650" spans="1:47" hidden="1" x14ac:dyDescent="0.3">
      <c r="A650" s="174">
        <v>5.0599999999999996</v>
      </c>
      <c r="B650" s="231"/>
      <c r="C650" s="232" t="str">
        <f>VLOOKUP(BD.PD7[[#This Row],[Pos]],PPto[],3,FALSE)</f>
        <v xml:space="preserve">5.06 Instalacion Frio Alimentario </v>
      </c>
      <c r="D650" s="233" t="s">
        <v>23</v>
      </c>
      <c r="E650" s="305" t="str">
        <f>IF(BD.PD7[[#This Row],[.]]="*",VLOOKUP(BD.PD7[[#This Row],[Pos]],Presupuesto!A:H,7,FALSE),"")</f>
        <v/>
      </c>
      <c r="F650" s="234" t="s">
        <v>376</v>
      </c>
      <c r="G650" s="174">
        <v>4512408305</v>
      </c>
      <c r="H650" s="174"/>
      <c r="I650" s="174" t="s">
        <v>273</v>
      </c>
      <c r="J650" s="174">
        <v>1</v>
      </c>
      <c r="K650" s="174" t="s">
        <v>117</v>
      </c>
      <c r="L650" s="383">
        <f>IF(BD.PD7[[#This Row],[Mon]]="DOP",1,HLOOKUP(BD.PD7[[#This Row],[Mon]],$K$1:$L$2,2,FALSE))</f>
        <v>65</v>
      </c>
      <c r="M650" s="541">
        <v>7227</v>
      </c>
      <c r="N650" s="243">
        <f>BD.PD7[[#This Row],[Cant.]]*BD.PD7[[#This Row],[ Tasa ]]*BD.PD7[[#This Row],[ Precio Und.]]</f>
        <v>469755</v>
      </c>
      <c r="O650" s="174">
        <v>0</v>
      </c>
      <c r="P650" s="243">
        <f>IF(BD.PD7[[#This Row],[Liquid. '[%']]]&lt;&gt;0,(BD.PD7[[#This Row],[Valor Neto '[DOP']]]*BD.PD7[[#This Row],[Liquid. '[%']]])+BD.PD7[[#This Row],[Valor Neto '[DOP']]],BD.PD7[[#This Row],[Valor Neto '[DOP']]])</f>
        <v>469755</v>
      </c>
      <c r="Q650" s="243">
        <f>BD.PD7[[#This Row],[Ppto. Orden Interna '[DOP']]]/HLOOKUP("USD",$K$1:$L$2,2,FALSE)</f>
        <v>7227</v>
      </c>
      <c r="R650" s="543" t="s">
        <v>374</v>
      </c>
      <c r="S650" s="544"/>
      <c r="T650" s="544"/>
      <c r="U650" s="544" t="s">
        <v>321</v>
      </c>
      <c r="V650" s="544">
        <v>801670</v>
      </c>
      <c r="W650" s="494" t="s">
        <v>375</v>
      </c>
      <c r="X650" s="495">
        <v>2</v>
      </c>
      <c r="Y650" s="495">
        <v>0.5</v>
      </c>
      <c r="Z650" s="243">
        <f>BD.PD7[[#This Row],[Av.P1 '[%']]]*BD.PD7[[#This Row],[Ppto. Orden Interna '[DOP']]]</f>
        <v>234877.5</v>
      </c>
      <c r="AA650" s="249">
        <v>9</v>
      </c>
      <c r="AB650" s="249">
        <v>0.5</v>
      </c>
      <c r="AC650" s="243">
        <f>BD.PD7[[#This Row],[Av.P2 '[%']]]*BD.PD7[[#This Row],[Ppto. Orden Interna '[DOP']]]</f>
        <v>234877.5</v>
      </c>
      <c r="AD650" s="249"/>
      <c r="AE650" s="249"/>
      <c r="AF650" s="243">
        <f>BD.PD7[[#This Row],[Av.P3 '[%']]]*BD.PD7[[#This Row],[Ppto. Orden Interna '[DOP']]]</f>
        <v>0</v>
      </c>
      <c r="AG650" s="545"/>
      <c r="AH650" s="545"/>
      <c r="AI650" s="243">
        <f>BD.PD7[[#This Row],[Av.P2 '[%']]]*BD.PD7[[#This Row],[Ppto. Orden Interna '[DOP']]]</f>
        <v>234877.5</v>
      </c>
      <c r="AJ650" s="545"/>
      <c r="AK650" s="545"/>
      <c r="AL650" s="542">
        <f>BD.PD7[[#This Row],[Av.P2 '[%']]]*BD.PD7[[#This Row],[Ppto. Orden Interna '[DOP']]]</f>
        <v>234877.5</v>
      </c>
      <c r="AM650" s="584">
        <v>469755</v>
      </c>
      <c r="AN650" s="308" t="s">
        <v>244</v>
      </c>
      <c r="AO650" s="308" t="s">
        <v>245</v>
      </c>
      <c r="AP650" s="308" t="s">
        <v>246</v>
      </c>
      <c r="AQ650" s="308" t="s">
        <v>247</v>
      </c>
      <c r="AR650" s="308">
        <v>594</v>
      </c>
      <c r="AS650" s="308" t="s">
        <v>258</v>
      </c>
      <c r="AT650" s="249" t="s">
        <v>1356</v>
      </c>
      <c r="AU650" s="249" t="s">
        <v>69</v>
      </c>
    </row>
    <row r="651" spans="1:47" hidden="1" x14ac:dyDescent="0.3">
      <c r="A651" s="174">
        <v>5.07</v>
      </c>
      <c r="B651" s="231" t="s">
        <v>243</v>
      </c>
      <c r="C651" s="232" t="str">
        <f>VLOOKUP(BD.PD7[[#This Row],[Pos]],PPto[],3,FALSE)</f>
        <v>5.07 Chase Doors</v>
      </c>
      <c r="D651" s="233" t="s">
        <v>243</v>
      </c>
      <c r="E651" s="305">
        <f>IF(BD.PD7[[#This Row],[.]]="*",VLOOKUP(BD.PD7[[#This Row],[Pos]],Presupuesto!A:H,7,FALSE),"")</f>
        <v>59335.5</v>
      </c>
      <c r="F651" s="234"/>
      <c r="G651" s="174"/>
      <c r="H651" s="174"/>
      <c r="I651" s="174"/>
      <c r="J651" s="174">
        <v>1</v>
      </c>
      <c r="K651" s="174" t="s">
        <v>117</v>
      </c>
      <c r="L651" s="383">
        <f>IF(BD.PD7[[#This Row],[Mon]]="DOP",1,HLOOKUP(BD.PD7[[#This Row],[Mon]],$K$1:$L$2,2,FALSE))</f>
        <v>65</v>
      </c>
      <c r="M651" s="541">
        <v>0</v>
      </c>
      <c r="N651" s="243">
        <f>BD.PD7[[#This Row],[Cant.]]*BD.PD7[[#This Row],[ Tasa ]]*BD.PD7[[#This Row],[ Precio Und.]]</f>
        <v>0</v>
      </c>
      <c r="O651" s="174">
        <v>0</v>
      </c>
      <c r="P651" s="243">
        <f>IF(BD.PD7[[#This Row],[Liquid. '[%']]]&lt;&gt;0,(BD.PD7[[#This Row],[Valor Neto '[DOP']]]*BD.PD7[[#This Row],[Liquid. '[%']]])+BD.PD7[[#This Row],[Valor Neto '[DOP']]],BD.PD7[[#This Row],[Valor Neto '[DOP']]])</f>
        <v>0</v>
      </c>
      <c r="Q651" s="243">
        <f>BD.PD7[[#This Row],[Ppto. Orden Interna '[DOP']]]/HLOOKUP("USD",$K$1:$L$2,2,FALSE)</f>
        <v>0</v>
      </c>
      <c r="R651" s="543"/>
      <c r="S651" s="544"/>
      <c r="T651" s="544"/>
      <c r="U651" s="544" t="s">
        <v>321</v>
      </c>
      <c r="V651" s="544">
        <v>801670</v>
      </c>
      <c r="W651" s="494"/>
      <c r="X651" s="495"/>
      <c r="Y651" s="495"/>
      <c r="Z651" s="243">
        <f>BD.PD7[[#This Row],[Av.P1 '[%']]]*BD.PD7[[#This Row],[Ppto. Orden Interna '[DOP']]]</f>
        <v>0</v>
      </c>
      <c r="AA651" s="249"/>
      <c r="AB651" s="249"/>
      <c r="AC651" s="243">
        <f>BD.PD7[[#This Row],[Av.P2 '[%']]]*BD.PD7[[#This Row],[Ppto. Orden Interna '[DOP']]]</f>
        <v>0</v>
      </c>
      <c r="AD651" s="249"/>
      <c r="AE651" s="249"/>
      <c r="AF651" s="243">
        <f>BD.PD7[[#This Row],[Av.P3 '[%']]]*BD.PD7[[#This Row],[Ppto. Orden Interna '[DOP']]]</f>
        <v>0</v>
      </c>
      <c r="AG651" s="545"/>
      <c r="AH651" s="545"/>
      <c r="AI651" s="243">
        <f>BD.PD7[[#This Row],[Av.P2 '[%']]]*BD.PD7[[#This Row],[Ppto. Orden Interna '[DOP']]]</f>
        <v>0</v>
      </c>
      <c r="AJ651" s="545"/>
      <c r="AK651" s="545"/>
      <c r="AL651" s="542">
        <f>BD.PD7[[#This Row],[Av.P2 '[%']]]*BD.PD7[[#This Row],[Ppto. Orden Interna '[DOP']]]</f>
        <v>0</v>
      </c>
      <c r="AM651" s="584">
        <v>0</v>
      </c>
      <c r="AN651" s="308" t="s">
        <v>244</v>
      </c>
      <c r="AO651" s="308" t="s">
        <v>245</v>
      </c>
      <c r="AP651" s="308" t="s">
        <v>246</v>
      </c>
      <c r="AQ651" s="308" t="s">
        <v>247</v>
      </c>
      <c r="AR651" s="308">
        <v>594</v>
      </c>
      <c r="AS651" s="308" t="s">
        <v>248</v>
      </c>
      <c r="AT651" s="249" t="s">
        <v>1356</v>
      </c>
      <c r="AU651" s="249" t="s">
        <v>69</v>
      </c>
    </row>
    <row r="652" spans="1:47" hidden="1" x14ac:dyDescent="0.3">
      <c r="A652" s="174">
        <v>5.07</v>
      </c>
      <c r="B652" s="231"/>
      <c r="C652" s="232" t="str">
        <f>VLOOKUP(BD.PD7[[#This Row],[Pos]],PPto[],3,FALSE)</f>
        <v>5.07 Chase Doors</v>
      </c>
      <c r="D652" s="233" t="s">
        <v>23</v>
      </c>
      <c r="E652" s="305" t="str">
        <f>IF(BD.PD7[[#This Row],[.]]="*",VLOOKUP(BD.PD7[[#This Row],[Pos]],Presupuesto!A:H,7,FALSE),"")</f>
        <v/>
      </c>
      <c r="F652" s="234" t="s">
        <v>377</v>
      </c>
      <c r="G652" s="174"/>
      <c r="H652" s="174"/>
      <c r="I652" s="174" t="s">
        <v>251</v>
      </c>
      <c r="J652" s="174">
        <v>7</v>
      </c>
      <c r="K652" s="174" t="s">
        <v>117</v>
      </c>
      <c r="L652" s="383">
        <f>IF(BD.PD7[[#This Row],[Mon]]="DOP",1,HLOOKUP(BD.PD7[[#This Row],[Mon]],$K$1:$L$2,2,FALSE))</f>
        <v>65</v>
      </c>
      <c r="M652" s="541">
        <v>4305</v>
      </c>
      <c r="N652" s="243">
        <f>BD.PD7[[#This Row],[Cant.]]*BD.PD7[[#This Row],[ Tasa ]]*BD.PD7[[#This Row],[ Precio Und.]]</f>
        <v>1958775</v>
      </c>
      <c r="O652" s="174">
        <v>0.3</v>
      </c>
      <c r="P652" s="243">
        <f>IF(BD.PD7[[#This Row],[Liquid. '[%']]]&lt;&gt;0,(BD.PD7[[#This Row],[Valor Neto '[DOP']]]*BD.PD7[[#This Row],[Liquid. '[%']]])+BD.PD7[[#This Row],[Valor Neto '[DOP']]],BD.PD7[[#This Row],[Valor Neto '[DOP']]])</f>
        <v>2546407.5</v>
      </c>
      <c r="Q652" s="243">
        <f>BD.PD7[[#This Row],[Ppto. Orden Interna '[DOP']]]/HLOOKUP("USD",$K$1:$L$2,2,FALSE)</f>
        <v>39175.5</v>
      </c>
      <c r="R652" s="543" t="s">
        <v>309</v>
      </c>
      <c r="S652" s="544"/>
      <c r="T652" s="544"/>
      <c r="U652" s="544" t="s">
        <v>321</v>
      </c>
      <c r="V652" s="544">
        <v>801670</v>
      </c>
      <c r="W652" s="494" t="s">
        <v>323</v>
      </c>
      <c r="X652" s="495">
        <v>13</v>
      </c>
      <c r="Y652" s="495">
        <v>0.6</v>
      </c>
      <c r="Z652" s="243">
        <f>BD.PD7[[#This Row],[Av.P1 '[%']]]*BD.PD7[[#This Row],[Ppto. Orden Interna '[DOP']]]</f>
        <v>1527844.5</v>
      </c>
      <c r="AA652" s="249">
        <v>15</v>
      </c>
      <c r="AB652" s="249">
        <v>0.4</v>
      </c>
      <c r="AC652" s="243">
        <f>BD.PD7[[#This Row],[Av.P2 '[%']]]*BD.PD7[[#This Row],[Ppto. Orden Interna '[DOP']]]</f>
        <v>1018563</v>
      </c>
      <c r="AD652" s="249"/>
      <c r="AE652" s="249"/>
      <c r="AF652" s="243">
        <f>BD.PD7[[#This Row],[Av.P3 '[%']]]*BD.PD7[[#This Row],[Ppto. Orden Interna '[DOP']]]</f>
        <v>0</v>
      </c>
      <c r="AG652" s="545"/>
      <c r="AH652" s="545"/>
      <c r="AI652" s="243">
        <f>BD.PD7[[#This Row],[Av.P2 '[%']]]*BD.PD7[[#This Row],[Ppto. Orden Interna '[DOP']]]</f>
        <v>1018563</v>
      </c>
      <c r="AJ652" s="545"/>
      <c r="AK652" s="545"/>
      <c r="AL652" s="542">
        <f>BD.PD7[[#This Row],[Av.P2 '[%']]]*BD.PD7[[#This Row],[Ppto. Orden Interna '[DOP']]]</f>
        <v>1018563</v>
      </c>
      <c r="AM652" s="584">
        <v>2546407.5</v>
      </c>
      <c r="AN652" s="308" t="s">
        <v>244</v>
      </c>
      <c r="AO652" s="308" t="s">
        <v>245</v>
      </c>
      <c r="AP652" s="308" t="s">
        <v>246</v>
      </c>
      <c r="AQ652" s="308" t="s">
        <v>247</v>
      </c>
      <c r="AR652" s="308">
        <v>594</v>
      </c>
      <c r="AS652" s="308" t="s">
        <v>248</v>
      </c>
      <c r="AT652" s="249" t="s">
        <v>1356</v>
      </c>
      <c r="AU652" s="249" t="s">
        <v>69</v>
      </c>
    </row>
    <row r="653" spans="1:47" hidden="1" x14ac:dyDescent="0.3">
      <c r="A653" s="174">
        <v>5.07</v>
      </c>
      <c r="B653" s="231"/>
      <c r="C653" s="232" t="str">
        <f>VLOOKUP(BD.PD7[[#This Row],[Pos]],PPto[],3,FALSE)</f>
        <v>5.07 Chase Doors</v>
      </c>
      <c r="D653" s="233" t="s">
        <v>23</v>
      </c>
      <c r="E653" s="305" t="str">
        <f>IF(BD.PD7[[#This Row],[.]]="*",VLOOKUP(BD.PD7[[#This Row],[Pos]],Presupuesto!A:H,7,FALSE),"")</f>
        <v/>
      </c>
      <c r="F653" s="234" t="s">
        <v>378</v>
      </c>
      <c r="G653" s="174"/>
      <c r="H653" s="174"/>
      <c r="I653" s="174" t="s">
        <v>251</v>
      </c>
      <c r="J653" s="174">
        <v>4</v>
      </c>
      <c r="K653" s="174" t="s">
        <v>117</v>
      </c>
      <c r="L653" s="383">
        <f>IF(BD.PD7[[#This Row],[Mon]]="DOP",1,HLOOKUP(BD.PD7[[#This Row],[Mon]],$K$1:$L$2,2,FALSE))</f>
        <v>65</v>
      </c>
      <c r="M653" s="541">
        <v>2100</v>
      </c>
      <c r="N653" s="243">
        <f>BD.PD7[[#This Row],[Cant.]]*BD.PD7[[#This Row],[ Tasa ]]*BD.PD7[[#This Row],[ Precio Und.]]</f>
        <v>546000</v>
      </c>
      <c r="O653" s="174">
        <v>0.3</v>
      </c>
      <c r="P653" s="243">
        <f>IF(BD.PD7[[#This Row],[Liquid. '[%']]]&lt;&gt;0,(BD.PD7[[#This Row],[Valor Neto '[DOP']]]*BD.PD7[[#This Row],[Liquid. '[%']]])+BD.PD7[[#This Row],[Valor Neto '[DOP']]],BD.PD7[[#This Row],[Valor Neto '[DOP']]])</f>
        <v>709800</v>
      </c>
      <c r="Q653" s="243">
        <f>BD.PD7[[#This Row],[Ppto. Orden Interna '[DOP']]]/HLOOKUP("USD",$K$1:$L$2,2,FALSE)</f>
        <v>10920</v>
      </c>
      <c r="R653" s="543" t="s">
        <v>309</v>
      </c>
      <c r="S653" s="544"/>
      <c r="T653" s="544"/>
      <c r="U653" s="544" t="s">
        <v>321</v>
      </c>
      <c r="V653" s="544">
        <v>801670</v>
      </c>
      <c r="W653" s="494" t="s">
        <v>323</v>
      </c>
      <c r="X653" s="495">
        <v>13</v>
      </c>
      <c r="Y653" s="495">
        <v>0.6</v>
      </c>
      <c r="Z653" s="243">
        <f>BD.PD7[[#This Row],[Av.P1 '[%']]]*BD.PD7[[#This Row],[Ppto. Orden Interna '[DOP']]]</f>
        <v>425880</v>
      </c>
      <c r="AA653" s="249">
        <v>15</v>
      </c>
      <c r="AB653" s="249">
        <v>0.4</v>
      </c>
      <c r="AC653" s="243">
        <f>BD.PD7[[#This Row],[Av.P2 '[%']]]*BD.PD7[[#This Row],[Ppto. Orden Interna '[DOP']]]</f>
        <v>283920</v>
      </c>
      <c r="AD653" s="249"/>
      <c r="AE653" s="249"/>
      <c r="AF653" s="243">
        <f>BD.PD7[[#This Row],[Av.P3 '[%']]]*BD.PD7[[#This Row],[Ppto. Orden Interna '[DOP']]]</f>
        <v>0</v>
      </c>
      <c r="AG653" s="545"/>
      <c r="AH653" s="545"/>
      <c r="AI653" s="243">
        <f>BD.PD7[[#This Row],[Av.P2 '[%']]]*BD.PD7[[#This Row],[Ppto. Orden Interna '[DOP']]]</f>
        <v>283920</v>
      </c>
      <c r="AJ653" s="545"/>
      <c r="AK653" s="545"/>
      <c r="AL653" s="542">
        <f>BD.PD7[[#This Row],[Av.P2 '[%']]]*BD.PD7[[#This Row],[Ppto. Orden Interna '[DOP']]]</f>
        <v>283920</v>
      </c>
      <c r="AM653" s="584">
        <v>709800</v>
      </c>
      <c r="AN653" s="308" t="s">
        <v>244</v>
      </c>
      <c r="AO653" s="308" t="s">
        <v>245</v>
      </c>
      <c r="AP653" s="308" t="s">
        <v>246</v>
      </c>
      <c r="AQ653" s="308" t="s">
        <v>247</v>
      </c>
      <c r="AR653" s="308">
        <v>594</v>
      </c>
      <c r="AS653" s="308" t="s">
        <v>248</v>
      </c>
      <c r="AT653" s="249" t="s">
        <v>1356</v>
      </c>
      <c r="AU653" s="249" t="s">
        <v>69</v>
      </c>
    </row>
    <row r="654" spans="1:47" hidden="1" x14ac:dyDescent="0.3">
      <c r="A654" s="174">
        <v>5.07</v>
      </c>
      <c r="B654" s="231"/>
      <c r="C654" s="232" t="str">
        <f>VLOOKUP(BD.PD7[[#This Row],[Pos]],PPto[],3,FALSE)</f>
        <v>5.07 Chase Doors</v>
      </c>
      <c r="D654" s="233" t="s">
        <v>23</v>
      </c>
      <c r="E654" s="305" t="str">
        <f>IF(BD.PD7[[#This Row],[.]]="*",VLOOKUP(BD.PD7[[#This Row],[Pos]],Presupuesto!A:H,7,FALSE),"")</f>
        <v/>
      </c>
      <c r="F654" s="234" t="s">
        <v>379</v>
      </c>
      <c r="G654" s="174"/>
      <c r="H654" s="174"/>
      <c r="I654" s="174" t="s">
        <v>251</v>
      </c>
      <c r="J654" s="174">
        <v>11</v>
      </c>
      <c r="K654" s="174" t="s">
        <v>117</v>
      </c>
      <c r="L654" s="383">
        <f>IF(BD.PD7[[#This Row],[Mon]]="DOP",1,HLOOKUP(BD.PD7[[#This Row],[Mon]],$K$1:$L$2,2,FALSE))</f>
        <v>65</v>
      </c>
      <c r="M654" s="541">
        <v>390</v>
      </c>
      <c r="N654" s="243">
        <f>BD.PD7[[#This Row],[Cant.]]*BD.PD7[[#This Row],[ Tasa ]]*BD.PD7[[#This Row],[ Precio Und.]]</f>
        <v>278850</v>
      </c>
      <c r="O654" s="174">
        <v>0</v>
      </c>
      <c r="P654" s="243">
        <f>IF(BD.PD7[[#This Row],[Liquid. '[%']]]&lt;&gt;0,(BD.PD7[[#This Row],[Valor Neto '[DOP']]]*BD.PD7[[#This Row],[Liquid. '[%']]])+BD.PD7[[#This Row],[Valor Neto '[DOP']]],BD.PD7[[#This Row],[Valor Neto '[DOP']]])</f>
        <v>278850</v>
      </c>
      <c r="Q654" s="243">
        <f>BD.PD7[[#This Row],[Ppto. Orden Interna '[DOP']]]/HLOOKUP("USD",$K$1:$L$2,2,FALSE)</f>
        <v>4290</v>
      </c>
      <c r="R654" s="543" t="s">
        <v>309</v>
      </c>
      <c r="S654" s="544"/>
      <c r="T654" s="544"/>
      <c r="U654" s="544" t="s">
        <v>321</v>
      </c>
      <c r="V654" s="544">
        <v>801670</v>
      </c>
      <c r="W654" s="494" t="s">
        <v>323</v>
      </c>
      <c r="X654" s="495">
        <v>13</v>
      </c>
      <c r="Y654" s="495">
        <v>0.6</v>
      </c>
      <c r="Z654" s="243">
        <f>BD.PD7[[#This Row],[Av.P1 '[%']]]*BD.PD7[[#This Row],[Ppto. Orden Interna '[DOP']]]</f>
        <v>167310</v>
      </c>
      <c r="AA654" s="249">
        <v>15</v>
      </c>
      <c r="AB654" s="249">
        <v>0.4</v>
      </c>
      <c r="AC654" s="243">
        <f>BD.PD7[[#This Row],[Av.P2 '[%']]]*BD.PD7[[#This Row],[Ppto. Orden Interna '[DOP']]]</f>
        <v>111540</v>
      </c>
      <c r="AD654" s="249"/>
      <c r="AE654" s="249"/>
      <c r="AF654" s="243">
        <f>BD.PD7[[#This Row],[Av.P3 '[%']]]*BD.PD7[[#This Row],[Ppto. Orden Interna '[DOP']]]</f>
        <v>0</v>
      </c>
      <c r="AG654" s="545"/>
      <c r="AH654" s="545"/>
      <c r="AI654" s="243">
        <f>BD.PD7[[#This Row],[Av.P2 '[%']]]*BD.PD7[[#This Row],[Ppto. Orden Interna '[DOP']]]</f>
        <v>111540</v>
      </c>
      <c r="AJ654" s="545"/>
      <c r="AK654" s="545"/>
      <c r="AL654" s="542">
        <f>BD.PD7[[#This Row],[Av.P2 '[%']]]*BD.PD7[[#This Row],[Ppto. Orden Interna '[DOP']]]</f>
        <v>111540</v>
      </c>
      <c r="AM654" s="584">
        <v>278850</v>
      </c>
      <c r="AN654" s="308" t="s">
        <v>244</v>
      </c>
      <c r="AO654" s="308" t="s">
        <v>245</v>
      </c>
      <c r="AP654" s="308" t="s">
        <v>246</v>
      </c>
      <c r="AQ654" s="308" t="s">
        <v>247</v>
      </c>
      <c r="AR654" s="308">
        <v>594</v>
      </c>
      <c r="AS654" s="308" t="s">
        <v>248</v>
      </c>
      <c r="AT654" s="249" t="s">
        <v>1356</v>
      </c>
      <c r="AU654" s="249" t="s">
        <v>69</v>
      </c>
    </row>
    <row r="655" spans="1:47" hidden="1" x14ac:dyDescent="0.3">
      <c r="A655" s="174">
        <v>5.07</v>
      </c>
      <c r="B655" s="231"/>
      <c r="C655" s="232" t="str">
        <f>VLOOKUP(BD.PD7[[#This Row],[Pos]],PPto[],3,FALSE)</f>
        <v>5.07 Chase Doors</v>
      </c>
      <c r="D655" s="233" t="s">
        <v>23</v>
      </c>
      <c r="E655" s="305" t="str">
        <f>IF(BD.PD7[[#This Row],[.]]="*",VLOOKUP(BD.PD7[[#This Row],[Pos]],Presupuesto!A:H,7,FALSE),"")</f>
        <v/>
      </c>
      <c r="F655" s="234" t="s">
        <v>380</v>
      </c>
      <c r="G655" s="174"/>
      <c r="H655" s="174"/>
      <c r="I655" s="174" t="s">
        <v>251</v>
      </c>
      <c r="J655" s="174">
        <v>11</v>
      </c>
      <c r="K655" s="174" t="s">
        <v>117</v>
      </c>
      <c r="L655" s="383">
        <f>IF(BD.PD7[[#This Row],[Mon]]="DOP",1,HLOOKUP(BD.PD7[[#This Row],[Mon]],$K$1:$L$2,2,FALSE))</f>
        <v>65</v>
      </c>
      <c r="M655" s="541">
        <v>450</v>
      </c>
      <c r="N655" s="243">
        <f>BD.PD7[[#This Row],[Cant.]]*BD.PD7[[#This Row],[ Tasa ]]*BD.PD7[[#This Row],[ Precio Und.]]</f>
        <v>321750</v>
      </c>
      <c r="O655" s="174">
        <v>0</v>
      </c>
      <c r="P655" s="243">
        <f>IF(BD.PD7[[#This Row],[Liquid. '[%']]]&lt;&gt;0,(BD.PD7[[#This Row],[Valor Neto '[DOP']]]*BD.PD7[[#This Row],[Liquid. '[%']]])+BD.PD7[[#This Row],[Valor Neto '[DOP']]],BD.PD7[[#This Row],[Valor Neto '[DOP']]])</f>
        <v>321750</v>
      </c>
      <c r="Q655" s="243">
        <f>BD.PD7[[#This Row],[Ppto. Orden Interna '[DOP']]]/HLOOKUP("USD",$K$1:$L$2,2,FALSE)</f>
        <v>4950</v>
      </c>
      <c r="R655" s="543" t="s">
        <v>309</v>
      </c>
      <c r="S655" s="544"/>
      <c r="T655" s="544"/>
      <c r="U655" s="544" t="s">
        <v>321</v>
      </c>
      <c r="V655" s="544">
        <v>801670</v>
      </c>
      <c r="W655" s="494" t="s">
        <v>323</v>
      </c>
      <c r="X655" s="495">
        <v>13</v>
      </c>
      <c r="Y655" s="495">
        <v>0.6</v>
      </c>
      <c r="Z655" s="243">
        <f>BD.PD7[[#This Row],[Av.P1 '[%']]]*BD.PD7[[#This Row],[Ppto. Orden Interna '[DOP']]]</f>
        <v>193050</v>
      </c>
      <c r="AA655" s="249">
        <v>15</v>
      </c>
      <c r="AB655" s="249">
        <v>0.4</v>
      </c>
      <c r="AC655" s="243">
        <f>BD.PD7[[#This Row],[Av.P2 '[%']]]*BD.PD7[[#This Row],[Ppto. Orden Interna '[DOP']]]</f>
        <v>128700</v>
      </c>
      <c r="AD655" s="249"/>
      <c r="AE655" s="249"/>
      <c r="AF655" s="243">
        <f>BD.PD7[[#This Row],[Av.P3 '[%']]]*BD.PD7[[#This Row],[Ppto. Orden Interna '[DOP']]]</f>
        <v>0</v>
      </c>
      <c r="AG655" s="545"/>
      <c r="AH655" s="545"/>
      <c r="AI655" s="243">
        <f>BD.PD7[[#This Row],[Av.P2 '[%']]]*BD.PD7[[#This Row],[Ppto. Orden Interna '[DOP']]]</f>
        <v>128700</v>
      </c>
      <c r="AJ655" s="545"/>
      <c r="AK655" s="545"/>
      <c r="AL655" s="542">
        <f>BD.PD7[[#This Row],[Av.P2 '[%']]]*BD.PD7[[#This Row],[Ppto. Orden Interna '[DOP']]]</f>
        <v>128700</v>
      </c>
      <c r="AM655" s="584">
        <v>321750</v>
      </c>
      <c r="AN655" s="308" t="s">
        <v>244</v>
      </c>
      <c r="AO655" s="308" t="s">
        <v>245</v>
      </c>
      <c r="AP655" s="308" t="s">
        <v>246</v>
      </c>
      <c r="AQ655" s="308" t="s">
        <v>247</v>
      </c>
      <c r="AR655" s="308">
        <v>594</v>
      </c>
      <c r="AS655" s="308" t="s">
        <v>248</v>
      </c>
      <c r="AT655" s="249" t="s">
        <v>1356</v>
      </c>
      <c r="AU655" s="249" t="s">
        <v>69</v>
      </c>
    </row>
    <row r="656" spans="1:47" hidden="1" x14ac:dyDescent="0.3">
      <c r="A656" s="174">
        <v>6.01</v>
      </c>
      <c r="B656" s="231" t="s">
        <v>243</v>
      </c>
      <c r="C656" s="232" t="str">
        <f>VLOOKUP(BD.PD7[[#This Row],[Pos]],PPto[],3,FALSE)</f>
        <v>6.01 Sistema de cámaras CCTV</v>
      </c>
      <c r="D656" s="233" t="s">
        <v>243</v>
      </c>
      <c r="E656" s="305">
        <f>IF(BD.PD7[[#This Row],[.]]="*",VLOOKUP(BD.PD7[[#This Row],[Pos]],Presupuesto!A:H,7,FALSE),"")</f>
        <v>0</v>
      </c>
      <c r="F656" s="234"/>
      <c r="G656" s="174"/>
      <c r="H656" s="174"/>
      <c r="I656" s="174"/>
      <c r="J656" s="174"/>
      <c r="K656" s="174" t="s">
        <v>117</v>
      </c>
      <c r="L656" s="383">
        <f>IF(BD.PD7[[#This Row],[Mon]]="DOP",1,HLOOKUP(BD.PD7[[#This Row],[Mon]],$K$1:$L$2,2,FALSE))</f>
        <v>65</v>
      </c>
      <c r="M656" s="541"/>
      <c r="N656" s="243">
        <f>BD.PD7[[#This Row],[Cant.]]*BD.PD7[[#This Row],[ Tasa ]]*BD.PD7[[#This Row],[ Precio Und.]]</f>
        <v>0</v>
      </c>
      <c r="O656" s="174"/>
      <c r="P656" s="243">
        <f>IF(BD.PD7[[#This Row],[Liquid. '[%']]]&lt;&gt;0,(BD.PD7[[#This Row],[Valor Neto '[DOP']]]*BD.PD7[[#This Row],[Liquid. '[%']]])+BD.PD7[[#This Row],[Valor Neto '[DOP']]],BD.PD7[[#This Row],[Valor Neto '[DOP']]])</f>
        <v>0</v>
      </c>
      <c r="Q656" s="243">
        <f>BD.PD7[[#This Row],[Ppto. Orden Interna '[DOP']]]/HLOOKUP("USD",$K$1:$L$2,2,FALSE)</f>
        <v>0</v>
      </c>
      <c r="R656" s="543"/>
      <c r="S656" s="544"/>
      <c r="T656" s="544"/>
      <c r="U656" s="544"/>
      <c r="V656" s="544"/>
      <c r="W656" s="494"/>
      <c r="X656" s="495"/>
      <c r="Y656" s="495"/>
      <c r="Z656" s="243">
        <f>BD.PD7[[#This Row],[Av.P1 '[%']]]*BD.PD7[[#This Row],[Ppto. Orden Interna '[DOP']]]</f>
        <v>0</v>
      </c>
      <c r="AA656" s="249"/>
      <c r="AB656" s="249"/>
      <c r="AC656" s="243">
        <f>BD.PD7[[#This Row],[Av.P2 '[%']]]*BD.PD7[[#This Row],[Ppto. Orden Interna '[DOP']]]</f>
        <v>0</v>
      </c>
      <c r="AD656" s="249"/>
      <c r="AE656" s="249"/>
      <c r="AF656" s="243">
        <f>BD.PD7[[#This Row],[Av.P3 '[%']]]*BD.PD7[[#This Row],[Ppto. Orden Interna '[DOP']]]</f>
        <v>0</v>
      </c>
      <c r="AG656" s="545"/>
      <c r="AH656" s="545"/>
      <c r="AI656" s="243">
        <f>BD.PD7[[#This Row],[Av.P2 '[%']]]*BD.PD7[[#This Row],[Ppto. Orden Interna '[DOP']]]</f>
        <v>0</v>
      </c>
      <c r="AJ656" s="545"/>
      <c r="AK656" s="545"/>
      <c r="AL656" s="542">
        <f>BD.PD7[[#This Row],[Av.P2 '[%']]]*BD.PD7[[#This Row],[Ppto. Orden Interna '[DOP']]]</f>
        <v>0</v>
      </c>
      <c r="AM656" s="584">
        <v>0</v>
      </c>
      <c r="AN656" s="308" t="s">
        <v>244</v>
      </c>
      <c r="AO656" s="308" t="s">
        <v>245</v>
      </c>
      <c r="AP656" s="308" t="s">
        <v>246</v>
      </c>
      <c r="AQ656" s="308" t="s">
        <v>247</v>
      </c>
      <c r="AR656" s="308">
        <v>594</v>
      </c>
      <c r="AS656" s="308" t="s">
        <v>248</v>
      </c>
      <c r="AT656" s="249" t="s">
        <v>1356</v>
      </c>
      <c r="AU656" s="249" t="s">
        <v>77</v>
      </c>
    </row>
    <row r="657" spans="1:47" hidden="1" x14ac:dyDescent="0.3">
      <c r="A657" s="174">
        <v>6.02</v>
      </c>
      <c r="B657" s="231" t="s">
        <v>243</v>
      </c>
      <c r="C657" s="232" t="str">
        <f>VLOOKUP(BD.PD7[[#This Row],[Pos]],PPto[],3,FALSE)</f>
        <v>6.02 Antenas detección de robo</v>
      </c>
      <c r="D657" s="233" t="s">
        <v>243</v>
      </c>
      <c r="E657" s="305">
        <f>IF(BD.PD7[[#This Row],[.]]="*",VLOOKUP(BD.PD7[[#This Row],[Pos]],Presupuesto!A:H,7,FALSE),"")</f>
        <v>0</v>
      </c>
      <c r="F657" s="234"/>
      <c r="G657" s="174"/>
      <c r="H657" s="174"/>
      <c r="I657" s="174"/>
      <c r="J657" s="174">
        <v>1</v>
      </c>
      <c r="K657" s="174" t="s">
        <v>117</v>
      </c>
      <c r="L657" s="383">
        <f>IF(BD.PD7[[#This Row],[Mon]]="DOP",1,HLOOKUP(BD.PD7[[#This Row],[Mon]],$K$1:$L$2,2,FALSE))</f>
        <v>65</v>
      </c>
      <c r="M657" s="541">
        <v>0</v>
      </c>
      <c r="N657" s="243">
        <f>BD.PD7[[#This Row],[Cant.]]*BD.PD7[[#This Row],[ Tasa ]]*BD.PD7[[#This Row],[ Precio Und.]]</f>
        <v>0</v>
      </c>
      <c r="O657" s="174">
        <v>0</v>
      </c>
      <c r="P657" s="243">
        <f>IF(BD.PD7[[#This Row],[Liquid. '[%']]]&lt;&gt;0,(BD.PD7[[#This Row],[Valor Neto '[DOP']]]*BD.PD7[[#This Row],[Liquid. '[%']]])+BD.PD7[[#This Row],[Valor Neto '[DOP']]],BD.PD7[[#This Row],[Valor Neto '[DOP']]])</f>
        <v>0</v>
      </c>
      <c r="Q657" s="243">
        <f>BD.PD7[[#This Row],[Ppto. Orden Interna '[DOP']]]/HLOOKUP("USD",$K$1:$L$2,2,FALSE)</f>
        <v>0</v>
      </c>
      <c r="R657" s="543"/>
      <c r="S657" s="544"/>
      <c r="T657" s="544"/>
      <c r="U657" s="544"/>
      <c r="V657" s="544"/>
      <c r="W657" s="494"/>
      <c r="X657" s="495"/>
      <c r="Y657" s="495"/>
      <c r="Z657" s="243">
        <f>BD.PD7[[#This Row],[Av.P1 '[%']]]*BD.PD7[[#This Row],[Ppto. Orden Interna '[DOP']]]</f>
        <v>0</v>
      </c>
      <c r="AA657" s="249"/>
      <c r="AB657" s="249"/>
      <c r="AC657" s="243">
        <f>BD.PD7[[#This Row],[Av.P2 '[%']]]*BD.PD7[[#This Row],[Ppto. Orden Interna '[DOP']]]</f>
        <v>0</v>
      </c>
      <c r="AD657" s="249"/>
      <c r="AE657" s="249"/>
      <c r="AF657" s="243">
        <f>BD.PD7[[#This Row],[Av.P3 '[%']]]*BD.PD7[[#This Row],[Ppto. Orden Interna '[DOP']]]</f>
        <v>0</v>
      </c>
      <c r="AG657" s="545"/>
      <c r="AH657" s="545"/>
      <c r="AI657" s="243">
        <f>BD.PD7[[#This Row],[Av.P2 '[%']]]*BD.PD7[[#This Row],[Ppto. Orden Interna '[DOP']]]</f>
        <v>0</v>
      </c>
      <c r="AJ657" s="545"/>
      <c r="AK657" s="545"/>
      <c r="AL657" s="542">
        <f>BD.PD7[[#This Row],[Av.P2 '[%']]]*BD.PD7[[#This Row],[Ppto. Orden Interna '[DOP']]]</f>
        <v>0</v>
      </c>
      <c r="AM657" s="584">
        <v>0</v>
      </c>
      <c r="AN657" s="308" t="s">
        <v>244</v>
      </c>
      <c r="AO657" s="308" t="s">
        <v>245</v>
      </c>
      <c r="AP657" s="308" t="s">
        <v>246</v>
      </c>
      <c r="AQ657" s="308" t="s">
        <v>247</v>
      </c>
      <c r="AR657" s="308">
        <v>594</v>
      </c>
      <c r="AS657" s="308" t="s">
        <v>248</v>
      </c>
      <c r="AT657" s="249" t="s">
        <v>1356</v>
      </c>
      <c r="AU657" s="249" t="s">
        <v>77</v>
      </c>
    </row>
    <row r="658" spans="1:47" hidden="1" x14ac:dyDescent="0.3">
      <c r="A658" s="174">
        <v>6.03</v>
      </c>
      <c r="B658" s="231" t="s">
        <v>243</v>
      </c>
      <c r="C658" s="232" t="str">
        <f>VLOOKUP(BD.PD7[[#This Row],[Pos]],PPto[],3,FALSE)</f>
        <v>6.03 Puntos de Venta</v>
      </c>
      <c r="D658" s="233" t="s">
        <v>243</v>
      </c>
      <c r="E658" s="305">
        <f>IF(BD.PD7[[#This Row],[.]]="*",VLOOKUP(BD.PD7[[#This Row],[Pos]],Presupuesto!A:H,7,FALSE),"")</f>
        <v>0</v>
      </c>
      <c r="F658" s="234"/>
      <c r="G658" s="174"/>
      <c r="H658" s="174"/>
      <c r="I658" s="174"/>
      <c r="J658" s="174">
        <v>1</v>
      </c>
      <c r="K658" s="174" t="s">
        <v>117</v>
      </c>
      <c r="L658" s="383">
        <f>IF(BD.PD7[[#This Row],[Mon]]="DOP",1,HLOOKUP(BD.PD7[[#This Row],[Mon]],$K$1:$L$2,2,FALSE))</f>
        <v>65</v>
      </c>
      <c r="M658" s="541">
        <v>0</v>
      </c>
      <c r="N658" s="243">
        <f>BD.PD7[[#This Row],[Cant.]]*BD.PD7[[#This Row],[ Tasa ]]*BD.PD7[[#This Row],[ Precio Und.]]</f>
        <v>0</v>
      </c>
      <c r="O658" s="174">
        <v>0</v>
      </c>
      <c r="P658" s="243">
        <f>IF(BD.PD7[[#This Row],[Liquid. '[%']]]&lt;&gt;0,(BD.PD7[[#This Row],[Valor Neto '[DOP']]]*BD.PD7[[#This Row],[Liquid. '[%']]])+BD.PD7[[#This Row],[Valor Neto '[DOP']]],BD.PD7[[#This Row],[Valor Neto '[DOP']]])</f>
        <v>0</v>
      </c>
      <c r="Q658" s="243">
        <f>BD.PD7[[#This Row],[Ppto. Orden Interna '[DOP']]]/HLOOKUP("USD",$K$1:$L$2,2,FALSE)</f>
        <v>0</v>
      </c>
      <c r="R658" s="543"/>
      <c r="S658" s="544"/>
      <c r="T658" s="544"/>
      <c r="U658" s="544"/>
      <c r="V658" s="544"/>
      <c r="W658" s="494"/>
      <c r="X658" s="495"/>
      <c r="Y658" s="495"/>
      <c r="Z658" s="243">
        <f>BD.PD7[[#This Row],[Av.P1 '[%']]]*BD.PD7[[#This Row],[Ppto. Orden Interna '[DOP']]]</f>
        <v>0</v>
      </c>
      <c r="AA658" s="249"/>
      <c r="AB658" s="249"/>
      <c r="AC658" s="243">
        <f>BD.PD7[[#This Row],[Av.P2 '[%']]]*BD.PD7[[#This Row],[Ppto. Orden Interna '[DOP']]]</f>
        <v>0</v>
      </c>
      <c r="AD658" s="249"/>
      <c r="AE658" s="249"/>
      <c r="AF658" s="243">
        <f>BD.PD7[[#This Row],[Av.P3 '[%']]]*BD.PD7[[#This Row],[Ppto. Orden Interna '[DOP']]]</f>
        <v>0</v>
      </c>
      <c r="AG658" s="545"/>
      <c r="AH658" s="545"/>
      <c r="AI658" s="243">
        <f>BD.PD7[[#This Row],[Av.P2 '[%']]]*BD.PD7[[#This Row],[Ppto. Orden Interna '[DOP']]]</f>
        <v>0</v>
      </c>
      <c r="AJ658" s="545"/>
      <c r="AK658" s="545"/>
      <c r="AL658" s="542">
        <f>BD.PD7[[#This Row],[Av.P2 '[%']]]*BD.PD7[[#This Row],[Ppto. Orden Interna '[DOP']]]</f>
        <v>0</v>
      </c>
      <c r="AM658" s="584">
        <v>0</v>
      </c>
      <c r="AN658" s="308" t="s">
        <v>244</v>
      </c>
      <c r="AO658" s="308" t="s">
        <v>245</v>
      </c>
      <c r="AP658" s="308" t="s">
        <v>246</v>
      </c>
      <c r="AQ658" s="308" t="s">
        <v>247</v>
      </c>
      <c r="AR658" s="308">
        <v>594</v>
      </c>
      <c r="AS658" s="308" t="s">
        <v>248</v>
      </c>
      <c r="AT658" s="249" t="s">
        <v>1356</v>
      </c>
      <c r="AU658" s="249" t="s">
        <v>77</v>
      </c>
    </row>
    <row r="659" spans="1:47" hidden="1" x14ac:dyDescent="0.3">
      <c r="A659" s="174">
        <v>6.04</v>
      </c>
      <c r="B659" s="231" t="s">
        <v>243</v>
      </c>
      <c r="C659" s="232" t="str">
        <f>VLOOKUP(BD.PD7[[#This Row],[Pos]],PPto[],3,FALSE)</f>
        <v>6.04 Instalación de data y voz / Antenas de techo</v>
      </c>
      <c r="D659" s="233" t="s">
        <v>243</v>
      </c>
      <c r="E659" s="305">
        <f>IF(BD.PD7[[#This Row],[.]]="*",VLOOKUP(BD.PD7[[#This Row],[Pos]],Presupuesto!A:H,7,FALSE),"")</f>
        <v>0</v>
      </c>
      <c r="F659" s="234"/>
      <c r="G659" s="174"/>
      <c r="H659" s="174"/>
      <c r="I659" s="174"/>
      <c r="J659" s="174">
        <v>1</v>
      </c>
      <c r="K659" s="174" t="s">
        <v>117</v>
      </c>
      <c r="L659" s="383">
        <f>IF(BD.PD7[[#This Row],[Mon]]="DOP",1,HLOOKUP(BD.PD7[[#This Row],[Mon]],$K$1:$L$2,2,FALSE))</f>
        <v>65</v>
      </c>
      <c r="M659" s="541">
        <v>0</v>
      </c>
      <c r="N659" s="243">
        <f>BD.PD7[[#This Row],[Cant.]]*BD.PD7[[#This Row],[ Tasa ]]*BD.PD7[[#This Row],[ Precio Und.]]</f>
        <v>0</v>
      </c>
      <c r="O659" s="174">
        <v>0</v>
      </c>
      <c r="P659" s="243">
        <f>IF(BD.PD7[[#This Row],[Liquid. '[%']]]&lt;&gt;0,(BD.PD7[[#This Row],[Valor Neto '[DOP']]]*BD.PD7[[#This Row],[Liquid. '[%']]])+BD.PD7[[#This Row],[Valor Neto '[DOP']]],BD.PD7[[#This Row],[Valor Neto '[DOP']]])</f>
        <v>0</v>
      </c>
      <c r="Q659" s="243">
        <f>BD.PD7[[#This Row],[Ppto. Orden Interna '[DOP']]]/HLOOKUP("USD",$K$1:$L$2,2,FALSE)</f>
        <v>0</v>
      </c>
      <c r="R659" s="543"/>
      <c r="S659" s="544"/>
      <c r="T659" s="544"/>
      <c r="U659" s="544"/>
      <c r="V659" s="544"/>
      <c r="W659" s="494"/>
      <c r="X659" s="495"/>
      <c r="Y659" s="495"/>
      <c r="Z659" s="243">
        <f>BD.PD7[[#This Row],[Av.P1 '[%']]]*BD.PD7[[#This Row],[Ppto. Orden Interna '[DOP']]]</f>
        <v>0</v>
      </c>
      <c r="AA659" s="249"/>
      <c r="AB659" s="249"/>
      <c r="AC659" s="243">
        <f>BD.PD7[[#This Row],[Av.P2 '[%']]]*BD.PD7[[#This Row],[Ppto. Orden Interna '[DOP']]]</f>
        <v>0</v>
      </c>
      <c r="AD659" s="249"/>
      <c r="AE659" s="249"/>
      <c r="AF659" s="243">
        <f>BD.PD7[[#This Row],[Av.P3 '[%']]]*BD.PD7[[#This Row],[Ppto. Orden Interna '[DOP']]]</f>
        <v>0</v>
      </c>
      <c r="AG659" s="545"/>
      <c r="AH659" s="545"/>
      <c r="AI659" s="243">
        <f>BD.PD7[[#This Row],[Av.P2 '[%']]]*BD.PD7[[#This Row],[Ppto. Orden Interna '[DOP']]]</f>
        <v>0</v>
      </c>
      <c r="AJ659" s="545"/>
      <c r="AK659" s="545"/>
      <c r="AL659" s="542">
        <f>BD.PD7[[#This Row],[Av.P2 '[%']]]*BD.PD7[[#This Row],[Ppto. Orden Interna '[DOP']]]</f>
        <v>0</v>
      </c>
      <c r="AM659" s="584">
        <v>0</v>
      </c>
      <c r="AN659" s="308" t="s">
        <v>244</v>
      </c>
      <c r="AO659" s="308" t="s">
        <v>245</v>
      </c>
      <c r="AP659" s="308" t="s">
        <v>246</v>
      </c>
      <c r="AQ659" s="308" t="s">
        <v>247</v>
      </c>
      <c r="AR659" s="308">
        <v>594</v>
      </c>
      <c r="AS659" s="308" t="s">
        <v>248</v>
      </c>
      <c r="AT659" s="249" t="s">
        <v>1356</v>
      </c>
      <c r="AU659" s="249" t="s">
        <v>77</v>
      </c>
    </row>
    <row r="660" spans="1:47" hidden="1" x14ac:dyDescent="0.3">
      <c r="A660" s="174">
        <v>6.05</v>
      </c>
      <c r="B660" s="231"/>
      <c r="C660" s="232" t="str">
        <f>VLOOKUP(BD.PD7[[#This Row],[Pos]],PPto[],3,FALSE)</f>
        <v xml:space="preserve">6.05 Otros sum e inst Tecnología </v>
      </c>
      <c r="D660" s="233" t="s">
        <v>23</v>
      </c>
      <c r="E660" s="305" t="str">
        <f>IF(BD.PD7[[#This Row],[.]]="*",VLOOKUP(BD.PD7[[#This Row],[Pos]],Presupuesto!A:H,7,FALSE),"")</f>
        <v/>
      </c>
      <c r="F660" s="234" t="s">
        <v>381</v>
      </c>
      <c r="G660" s="174">
        <v>4512586840</v>
      </c>
      <c r="H660" s="174"/>
      <c r="I660" s="174" t="s">
        <v>251</v>
      </c>
      <c r="J660" s="174">
        <v>22</v>
      </c>
      <c r="K660" s="174" t="s">
        <v>260</v>
      </c>
      <c r="L660" s="383">
        <f>IF(BD.PD7[[#This Row],[Mon]]="DOP",1,HLOOKUP(BD.PD7[[#This Row],[Mon]],$K$1:$L$2,2,FALSE))</f>
        <v>1</v>
      </c>
      <c r="M660" s="541">
        <v>26000</v>
      </c>
      <c r="N660" s="243">
        <f>BD.PD7[[#This Row],[Cant.]]*BD.PD7[[#This Row],[ Tasa ]]*BD.PD7[[#This Row],[ Precio Und.]]</f>
        <v>572000</v>
      </c>
      <c r="O660" s="174">
        <v>0.01</v>
      </c>
      <c r="P660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660" s="243">
        <f>BD.PD7[[#This Row],[Ppto. Orden Interna '[DOP']]]/HLOOKUP("USD",$K$1:$L$2,2,FALSE)</f>
        <v>8888</v>
      </c>
      <c r="R660" s="543" t="s">
        <v>382</v>
      </c>
      <c r="S660" s="544"/>
      <c r="T660" s="544"/>
      <c r="U660" s="544" t="s">
        <v>383</v>
      </c>
      <c r="V660" s="544">
        <v>801671</v>
      </c>
      <c r="W660" s="494" t="s">
        <v>384</v>
      </c>
      <c r="X660" s="495">
        <v>16</v>
      </c>
      <c r="Y660" s="495">
        <v>1</v>
      </c>
      <c r="Z660" s="243">
        <f>BD.PD7[[#This Row],[Av.P1 '[%']]]*BD.PD7[[#This Row],[Ppto. Orden Interna '[DOP']]]</f>
        <v>577720</v>
      </c>
      <c r="AA660" s="249"/>
      <c r="AB660" s="249"/>
      <c r="AC660" s="243">
        <f>BD.PD7[[#This Row],[Av.P2 '[%']]]*BD.PD7[[#This Row],[Ppto. Orden Interna '[DOP']]]</f>
        <v>0</v>
      </c>
      <c r="AD660" s="249"/>
      <c r="AE660" s="249"/>
      <c r="AF660" s="243">
        <f>BD.PD7[[#This Row],[Av.P3 '[%']]]*BD.PD7[[#This Row],[Ppto. Orden Interna '[DOP']]]</f>
        <v>0</v>
      </c>
      <c r="AG660" s="545"/>
      <c r="AH660" s="545"/>
      <c r="AI660" s="243">
        <f>BD.PD7[[#This Row],[Av.P2 '[%']]]*BD.PD7[[#This Row],[Ppto. Orden Interna '[DOP']]]</f>
        <v>0</v>
      </c>
      <c r="AJ660" s="545"/>
      <c r="AK660" s="545"/>
      <c r="AL660" s="542">
        <f>BD.PD7[[#This Row],[Av.P2 '[%']]]*BD.PD7[[#This Row],[Ppto. Orden Interna '[DOP']]]</f>
        <v>0</v>
      </c>
      <c r="AM660" s="584">
        <v>577720</v>
      </c>
      <c r="AN660" s="308" t="s">
        <v>244</v>
      </c>
      <c r="AO660" s="308" t="s">
        <v>245</v>
      </c>
      <c r="AP660" s="308" t="s">
        <v>246</v>
      </c>
      <c r="AQ660" s="308" t="s">
        <v>247</v>
      </c>
      <c r="AR660" s="308">
        <v>594</v>
      </c>
      <c r="AS660" s="308" t="s">
        <v>258</v>
      </c>
      <c r="AT660" s="249" t="s">
        <v>1356</v>
      </c>
      <c r="AU660" s="249" t="s">
        <v>77</v>
      </c>
    </row>
    <row r="661" spans="1:47" hidden="1" x14ac:dyDescent="0.3">
      <c r="A661" s="174">
        <v>6.05</v>
      </c>
      <c r="B661" s="231"/>
      <c r="C661" s="232" t="str">
        <f>VLOOKUP(BD.PD7[[#This Row],[Pos]],PPto[],3,FALSE)</f>
        <v xml:space="preserve">6.05 Otros sum e inst Tecnología </v>
      </c>
      <c r="D661" s="233" t="s">
        <v>23</v>
      </c>
      <c r="E661" s="305" t="str">
        <f>IF(BD.PD7[[#This Row],[.]]="*",VLOOKUP(BD.PD7[[#This Row],[Pos]],Presupuesto!A:H,7,FALSE),"")</f>
        <v/>
      </c>
      <c r="F661" s="234" t="s">
        <v>385</v>
      </c>
      <c r="G661" s="174"/>
      <c r="H661" s="174"/>
      <c r="I661" s="174" t="s">
        <v>251</v>
      </c>
      <c r="J661" s="174">
        <v>13</v>
      </c>
      <c r="K661" s="174" t="s">
        <v>260</v>
      </c>
      <c r="L661" s="383">
        <f>IF(BD.PD7[[#This Row],[Mon]]="DOP",1,HLOOKUP(BD.PD7[[#This Row],[Mon]],$K$1:$L$2,2,FALSE))</f>
        <v>1</v>
      </c>
      <c r="M661" s="541">
        <v>850</v>
      </c>
      <c r="N661" s="243">
        <f>BD.PD7[[#This Row],[Cant.]]*BD.PD7[[#This Row],[ Tasa ]]*BD.PD7[[#This Row],[ Precio Und.]]</f>
        <v>11050</v>
      </c>
      <c r="O661" s="174">
        <v>0.01</v>
      </c>
      <c r="P661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661" s="243">
        <f>BD.PD7[[#This Row],[Ppto. Orden Interna '[DOP']]]/HLOOKUP("USD",$K$1:$L$2,2,FALSE)</f>
        <v>171.7</v>
      </c>
      <c r="R661" s="543" t="s">
        <v>386</v>
      </c>
      <c r="S661" s="544"/>
      <c r="T661" s="544"/>
      <c r="U661" s="544" t="s">
        <v>383</v>
      </c>
      <c r="V661" s="544">
        <v>801671</v>
      </c>
      <c r="W661" s="494" t="s">
        <v>387</v>
      </c>
      <c r="X661" s="495">
        <v>16</v>
      </c>
      <c r="Y661" s="495">
        <v>1</v>
      </c>
      <c r="Z661" s="243">
        <f>BD.PD7[[#This Row],[Av.P1 '[%']]]*BD.PD7[[#This Row],[Ppto. Orden Interna '[DOP']]]</f>
        <v>11160.5</v>
      </c>
      <c r="AA661" s="249"/>
      <c r="AB661" s="249"/>
      <c r="AC661" s="243">
        <f>BD.PD7[[#This Row],[Av.P2 '[%']]]*BD.PD7[[#This Row],[Ppto. Orden Interna '[DOP']]]</f>
        <v>0</v>
      </c>
      <c r="AD661" s="249"/>
      <c r="AE661" s="249"/>
      <c r="AF661" s="243">
        <f>BD.PD7[[#This Row],[Av.P3 '[%']]]*BD.PD7[[#This Row],[Ppto. Orden Interna '[DOP']]]</f>
        <v>0</v>
      </c>
      <c r="AG661" s="545"/>
      <c r="AH661" s="545"/>
      <c r="AI661" s="243">
        <f>BD.PD7[[#This Row],[Av.P2 '[%']]]*BD.PD7[[#This Row],[Ppto. Orden Interna '[DOP']]]</f>
        <v>0</v>
      </c>
      <c r="AJ661" s="545"/>
      <c r="AK661" s="545"/>
      <c r="AL661" s="542">
        <f>BD.PD7[[#This Row],[Av.P2 '[%']]]*BD.PD7[[#This Row],[Ppto. Orden Interna '[DOP']]]</f>
        <v>0</v>
      </c>
      <c r="AM661" s="584">
        <v>11160.5</v>
      </c>
      <c r="AN661" s="308" t="s">
        <v>244</v>
      </c>
      <c r="AO661" s="308" t="s">
        <v>245</v>
      </c>
      <c r="AP661" s="308" t="s">
        <v>246</v>
      </c>
      <c r="AQ661" s="308" t="s">
        <v>247</v>
      </c>
      <c r="AR661" s="308">
        <v>594</v>
      </c>
      <c r="AS661" s="308" t="s">
        <v>248</v>
      </c>
      <c r="AT661" s="249" t="s">
        <v>1356</v>
      </c>
      <c r="AU661" s="249" t="s">
        <v>77</v>
      </c>
    </row>
    <row r="662" spans="1:47" hidden="1" x14ac:dyDescent="0.3">
      <c r="A662" s="174">
        <v>6.05</v>
      </c>
      <c r="B662" s="231"/>
      <c r="C662" s="232" t="str">
        <f>VLOOKUP(BD.PD7[[#This Row],[Pos]],PPto[],3,FALSE)</f>
        <v xml:space="preserve">6.05 Otros sum e inst Tecnología </v>
      </c>
      <c r="D662" s="233" t="s">
        <v>23</v>
      </c>
      <c r="E662" s="305" t="str">
        <f>IF(BD.PD7[[#This Row],[.]]="*",VLOOKUP(BD.PD7[[#This Row],[Pos]],Presupuesto!A:H,7,FALSE),"")</f>
        <v/>
      </c>
      <c r="F662" s="234" t="s">
        <v>388</v>
      </c>
      <c r="G662" s="174"/>
      <c r="H662" s="174"/>
      <c r="I662" s="174" t="s">
        <v>251</v>
      </c>
      <c r="J662" s="174">
        <v>1</v>
      </c>
      <c r="K662" s="174" t="s">
        <v>260</v>
      </c>
      <c r="L662" s="383">
        <f>IF(BD.PD7[[#This Row],[Mon]]="DOP",1,HLOOKUP(BD.PD7[[#This Row],[Mon]],$K$1:$L$2,2,FALSE))</f>
        <v>1</v>
      </c>
      <c r="M662" s="541">
        <v>24950</v>
      </c>
      <c r="N662" s="243">
        <f>BD.PD7[[#This Row],[Cant.]]*BD.PD7[[#This Row],[ Tasa ]]*BD.PD7[[#This Row],[ Precio Und.]]</f>
        <v>24950</v>
      </c>
      <c r="O662" s="174">
        <v>0.01</v>
      </c>
      <c r="P662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662" s="243">
        <f>BD.PD7[[#This Row],[Ppto. Orden Interna '[DOP']]]/HLOOKUP("USD",$K$1:$L$2,2,FALSE)</f>
        <v>387.68461538461537</v>
      </c>
      <c r="R662" s="543" t="s">
        <v>389</v>
      </c>
      <c r="S662" s="544"/>
      <c r="T662" s="544"/>
      <c r="U662" s="544" t="s">
        <v>383</v>
      </c>
      <c r="V662" s="544">
        <v>801671</v>
      </c>
      <c r="W662" s="494" t="s">
        <v>390</v>
      </c>
      <c r="X662" s="495">
        <v>16</v>
      </c>
      <c r="Y662" s="495">
        <v>1</v>
      </c>
      <c r="Z662" s="243">
        <f>BD.PD7[[#This Row],[Av.P1 '[%']]]*BD.PD7[[#This Row],[Ppto. Orden Interna '[DOP']]]</f>
        <v>25199.5</v>
      </c>
      <c r="AA662" s="249"/>
      <c r="AB662" s="249"/>
      <c r="AC662" s="243">
        <f>BD.PD7[[#This Row],[Av.P2 '[%']]]*BD.PD7[[#This Row],[Ppto. Orden Interna '[DOP']]]</f>
        <v>0</v>
      </c>
      <c r="AD662" s="249"/>
      <c r="AE662" s="249"/>
      <c r="AF662" s="243">
        <f>BD.PD7[[#This Row],[Av.P3 '[%']]]*BD.PD7[[#This Row],[Ppto. Orden Interna '[DOP']]]</f>
        <v>0</v>
      </c>
      <c r="AG662" s="545"/>
      <c r="AH662" s="545"/>
      <c r="AI662" s="243">
        <f>BD.PD7[[#This Row],[Av.P2 '[%']]]*BD.PD7[[#This Row],[Ppto. Orden Interna '[DOP']]]</f>
        <v>0</v>
      </c>
      <c r="AJ662" s="545"/>
      <c r="AK662" s="545"/>
      <c r="AL662" s="542">
        <f>BD.PD7[[#This Row],[Av.P2 '[%']]]*BD.PD7[[#This Row],[Ppto. Orden Interna '[DOP']]]</f>
        <v>0</v>
      </c>
      <c r="AM662" s="584">
        <v>25199.5</v>
      </c>
      <c r="AN662" s="308" t="s">
        <v>244</v>
      </c>
      <c r="AO662" s="308" t="s">
        <v>245</v>
      </c>
      <c r="AP662" s="308" t="s">
        <v>246</v>
      </c>
      <c r="AQ662" s="308" t="s">
        <v>247</v>
      </c>
      <c r="AR662" s="308">
        <v>594</v>
      </c>
      <c r="AS662" s="308" t="s">
        <v>248</v>
      </c>
      <c r="AT662" s="249" t="s">
        <v>1356</v>
      </c>
      <c r="AU662" s="249" t="s">
        <v>77</v>
      </c>
    </row>
    <row r="663" spans="1:47" hidden="1" x14ac:dyDescent="0.3">
      <c r="A663" s="174">
        <v>6.05</v>
      </c>
      <c r="B663" s="231"/>
      <c r="C663" s="232" t="str">
        <f>VLOOKUP(BD.PD7[[#This Row],[Pos]],PPto[],3,FALSE)</f>
        <v xml:space="preserve">6.05 Otros sum e inst Tecnología </v>
      </c>
      <c r="D663" s="233" t="s">
        <v>23</v>
      </c>
      <c r="E663" s="305" t="str">
        <f>IF(BD.PD7[[#This Row],[.]]="*",VLOOKUP(BD.PD7[[#This Row],[Pos]],Presupuesto!A:H,7,FALSE),"")</f>
        <v/>
      </c>
      <c r="F663" s="234" t="s">
        <v>391</v>
      </c>
      <c r="G663" s="174"/>
      <c r="H663" s="174"/>
      <c r="I663" s="174" t="s">
        <v>251</v>
      </c>
      <c r="J663" s="174">
        <v>1</v>
      </c>
      <c r="K663" s="174" t="s">
        <v>260</v>
      </c>
      <c r="L663" s="383">
        <f>IF(BD.PD7[[#This Row],[Mon]]="DOP",1,HLOOKUP(BD.PD7[[#This Row],[Mon]],$K$1:$L$2,2,FALSE))</f>
        <v>1</v>
      </c>
      <c r="M663" s="541">
        <v>32500</v>
      </c>
      <c r="N663" s="243">
        <f>BD.PD7[[#This Row],[Cant.]]*BD.PD7[[#This Row],[ Tasa ]]*BD.PD7[[#This Row],[ Precio Und.]]</f>
        <v>32500</v>
      </c>
      <c r="O663" s="174">
        <v>0.01</v>
      </c>
      <c r="P663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663" s="243">
        <f>BD.PD7[[#This Row],[Ppto. Orden Interna '[DOP']]]/HLOOKUP("USD",$K$1:$L$2,2,FALSE)</f>
        <v>505</v>
      </c>
      <c r="R663" s="543" t="s">
        <v>389</v>
      </c>
      <c r="S663" s="544"/>
      <c r="T663" s="544"/>
      <c r="U663" s="544" t="s">
        <v>383</v>
      </c>
      <c r="V663" s="544">
        <v>801671</v>
      </c>
      <c r="W663" s="494" t="s">
        <v>390</v>
      </c>
      <c r="X663" s="495">
        <v>16</v>
      </c>
      <c r="Y663" s="495">
        <v>1</v>
      </c>
      <c r="Z663" s="243">
        <f>BD.PD7[[#This Row],[Av.P1 '[%']]]*BD.PD7[[#This Row],[Ppto. Orden Interna '[DOP']]]</f>
        <v>32825</v>
      </c>
      <c r="AA663" s="249"/>
      <c r="AB663" s="249"/>
      <c r="AC663" s="243">
        <f>BD.PD7[[#This Row],[Av.P2 '[%']]]*BD.PD7[[#This Row],[Ppto. Orden Interna '[DOP']]]</f>
        <v>0</v>
      </c>
      <c r="AD663" s="249"/>
      <c r="AE663" s="249"/>
      <c r="AF663" s="243">
        <f>BD.PD7[[#This Row],[Av.P3 '[%']]]*BD.PD7[[#This Row],[Ppto. Orden Interna '[DOP']]]</f>
        <v>0</v>
      </c>
      <c r="AG663" s="545"/>
      <c r="AH663" s="545"/>
      <c r="AI663" s="243">
        <f>BD.PD7[[#This Row],[Av.P2 '[%']]]*BD.PD7[[#This Row],[Ppto. Orden Interna '[DOP']]]</f>
        <v>0</v>
      </c>
      <c r="AJ663" s="545"/>
      <c r="AK663" s="545"/>
      <c r="AL663" s="542">
        <f>BD.PD7[[#This Row],[Av.P2 '[%']]]*BD.PD7[[#This Row],[Ppto. Orden Interna '[DOP']]]</f>
        <v>0</v>
      </c>
      <c r="AM663" s="584">
        <v>32825</v>
      </c>
      <c r="AN663" s="308" t="s">
        <v>244</v>
      </c>
      <c r="AO663" s="308" t="s">
        <v>245</v>
      </c>
      <c r="AP663" s="308" t="s">
        <v>246</v>
      </c>
      <c r="AQ663" s="308" t="s">
        <v>247</v>
      </c>
      <c r="AR663" s="308">
        <v>594</v>
      </c>
      <c r="AS663" s="308" t="s">
        <v>248</v>
      </c>
      <c r="AT663" s="249" t="s">
        <v>1356</v>
      </c>
      <c r="AU663" s="249" t="s">
        <v>77</v>
      </c>
    </row>
    <row r="664" spans="1:47" hidden="1" x14ac:dyDescent="0.3">
      <c r="A664" s="174">
        <v>6.05</v>
      </c>
      <c r="B664" s="231"/>
      <c r="C664" s="232" t="str">
        <f>VLOOKUP(BD.PD7[[#This Row],[Pos]],PPto[],3,FALSE)</f>
        <v xml:space="preserve">6.05 Otros sum e inst Tecnología </v>
      </c>
      <c r="D664" s="233" t="s">
        <v>23</v>
      </c>
      <c r="E664" s="305" t="str">
        <f>IF(BD.PD7[[#This Row],[.]]="*",VLOOKUP(BD.PD7[[#This Row],[Pos]],Presupuesto!A:H,7,FALSE),"")</f>
        <v/>
      </c>
      <c r="F664" s="234" t="s">
        <v>392</v>
      </c>
      <c r="G664" s="174"/>
      <c r="H664" s="174"/>
      <c r="I664" s="174" t="s">
        <v>251</v>
      </c>
      <c r="J664" s="174">
        <v>19</v>
      </c>
      <c r="K664" s="174" t="s">
        <v>260</v>
      </c>
      <c r="L664" s="383">
        <f>IF(BD.PD7[[#This Row],[Mon]]="DOP",1,HLOOKUP(BD.PD7[[#This Row],[Mon]],$K$1:$L$2,2,FALSE))</f>
        <v>1</v>
      </c>
      <c r="M664" s="541">
        <v>9129.5</v>
      </c>
      <c r="N664" s="243">
        <f>BD.PD7[[#This Row],[Cant.]]*BD.PD7[[#This Row],[ Tasa ]]*BD.PD7[[#This Row],[ Precio Und.]]</f>
        <v>173460.5</v>
      </c>
      <c r="O664" s="174">
        <v>0.01</v>
      </c>
      <c r="P664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664" s="243">
        <f>BD.PD7[[#This Row],[Ppto. Orden Interna '[DOP']]]/HLOOKUP("USD",$K$1:$L$2,2,FALSE)</f>
        <v>2695.3093076923078</v>
      </c>
      <c r="R664" s="543" t="s">
        <v>386</v>
      </c>
      <c r="S664" s="544"/>
      <c r="T664" s="544"/>
      <c r="U664" s="544" t="s">
        <v>383</v>
      </c>
      <c r="V664" s="544">
        <v>801671</v>
      </c>
      <c r="W664" s="494" t="s">
        <v>387</v>
      </c>
      <c r="X664" s="495">
        <v>16</v>
      </c>
      <c r="Y664" s="495">
        <v>1</v>
      </c>
      <c r="Z664" s="243">
        <f>BD.PD7[[#This Row],[Av.P1 '[%']]]*BD.PD7[[#This Row],[Ppto. Orden Interna '[DOP']]]</f>
        <v>175195.10500000001</v>
      </c>
      <c r="AA664" s="249"/>
      <c r="AB664" s="249"/>
      <c r="AC664" s="243">
        <f>BD.PD7[[#This Row],[Av.P2 '[%']]]*BD.PD7[[#This Row],[Ppto. Orden Interna '[DOP']]]</f>
        <v>0</v>
      </c>
      <c r="AD664" s="249"/>
      <c r="AE664" s="249"/>
      <c r="AF664" s="243">
        <f>BD.PD7[[#This Row],[Av.P3 '[%']]]*BD.PD7[[#This Row],[Ppto. Orden Interna '[DOP']]]</f>
        <v>0</v>
      </c>
      <c r="AG664" s="545"/>
      <c r="AH664" s="545"/>
      <c r="AI664" s="243">
        <f>BD.PD7[[#This Row],[Av.P2 '[%']]]*BD.PD7[[#This Row],[Ppto. Orden Interna '[DOP']]]</f>
        <v>0</v>
      </c>
      <c r="AJ664" s="545"/>
      <c r="AK664" s="545"/>
      <c r="AL664" s="542">
        <f>BD.PD7[[#This Row],[Av.P2 '[%']]]*BD.PD7[[#This Row],[Ppto. Orden Interna '[DOP']]]</f>
        <v>0</v>
      </c>
      <c r="AM664" s="584">
        <v>175195.10500000001</v>
      </c>
      <c r="AN664" s="308" t="s">
        <v>244</v>
      </c>
      <c r="AO664" s="308" t="s">
        <v>245</v>
      </c>
      <c r="AP664" s="308" t="s">
        <v>246</v>
      </c>
      <c r="AQ664" s="308" t="s">
        <v>247</v>
      </c>
      <c r="AR664" s="308">
        <v>594</v>
      </c>
      <c r="AS664" s="308" t="s">
        <v>248</v>
      </c>
      <c r="AT664" s="249" t="s">
        <v>1356</v>
      </c>
      <c r="AU664" s="249" t="s">
        <v>77</v>
      </c>
    </row>
    <row r="665" spans="1:47" hidden="1" x14ac:dyDescent="0.3">
      <c r="A665" s="174">
        <v>6.05</v>
      </c>
      <c r="B665" s="231"/>
      <c r="C665" s="232" t="str">
        <f>VLOOKUP(BD.PD7[[#This Row],[Pos]],PPto[],3,FALSE)</f>
        <v xml:space="preserve">6.05 Otros sum e inst Tecnología </v>
      </c>
      <c r="D665" s="233" t="s">
        <v>23</v>
      </c>
      <c r="E665" s="305" t="str">
        <f>IF(BD.PD7[[#This Row],[.]]="*",VLOOKUP(BD.PD7[[#This Row],[Pos]],Presupuesto!A:H,7,FALSE),"")</f>
        <v/>
      </c>
      <c r="F665" s="234" t="s">
        <v>393</v>
      </c>
      <c r="G665" s="174"/>
      <c r="H665" s="174"/>
      <c r="I665" s="174" t="s">
        <v>251</v>
      </c>
      <c r="J665" s="174">
        <v>19</v>
      </c>
      <c r="K665" s="174" t="s">
        <v>260</v>
      </c>
      <c r="L665" s="383">
        <f>IF(BD.PD7[[#This Row],[Mon]]="DOP",1,HLOOKUP(BD.PD7[[#This Row],[Mon]],$K$1:$L$2,2,FALSE))</f>
        <v>1</v>
      </c>
      <c r="M665" s="541">
        <v>593.22</v>
      </c>
      <c r="N665" s="243">
        <f>BD.PD7[[#This Row],[Cant.]]*BD.PD7[[#This Row],[ Tasa ]]*BD.PD7[[#This Row],[ Precio Und.]]</f>
        <v>11271.18</v>
      </c>
      <c r="O665" s="174">
        <v>0.01</v>
      </c>
      <c r="P665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665" s="243">
        <f>BD.PD7[[#This Row],[Ppto. Orden Interna '[DOP']]]/HLOOKUP("USD",$K$1:$L$2,2,FALSE)</f>
        <v>175.1367969230769</v>
      </c>
      <c r="R665" s="543" t="s">
        <v>394</v>
      </c>
      <c r="S665" s="544"/>
      <c r="T665" s="544"/>
      <c r="U665" s="544" t="s">
        <v>383</v>
      </c>
      <c r="V665" s="544">
        <v>801671</v>
      </c>
      <c r="W665" s="494" t="s">
        <v>395</v>
      </c>
      <c r="X665" s="495">
        <v>16</v>
      </c>
      <c r="Y665" s="495">
        <v>1</v>
      </c>
      <c r="Z665" s="243">
        <f>BD.PD7[[#This Row],[Av.P1 '[%']]]*BD.PD7[[#This Row],[Ppto. Orden Interna '[DOP']]]</f>
        <v>11383.891799999999</v>
      </c>
      <c r="AA665" s="249"/>
      <c r="AB665" s="249"/>
      <c r="AC665" s="243">
        <f>BD.PD7[[#This Row],[Av.P2 '[%']]]*BD.PD7[[#This Row],[Ppto. Orden Interna '[DOP']]]</f>
        <v>0</v>
      </c>
      <c r="AD665" s="249"/>
      <c r="AE665" s="249"/>
      <c r="AF665" s="243">
        <f>BD.PD7[[#This Row],[Av.P3 '[%']]]*BD.PD7[[#This Row],[Ppto. Orden Interna '[DOP']]]</f>
        <v>0</v>
      </c>
      <c r="AG665" s="545"/>
      <c r="AH665" s="545"/>
      <c r="AI665" s="243">
        <f>BD.PD7[[#This Row],[Av.P2 '[%']]]*BD.PD7[[#This Row],[Ppto. Orden Interna '[DOP']]]</f>
        <v>0</v>
      </c>
      <c r="AJ665" s="545"/>
      <c r="AK665" s="545"/>
      <c r="AL665" s="542">
        <f>BD.PD7[[#This Row],[Av.P2 '[%']]]*BD.PD7[[#This Row],[Ppto. Orden Interna '[DOP']]]</f>
        <v>0</v>
      </c>
      <c r="AM665" s="584">
        <v>11383.891799999999</v>
      </c>
      <c r="AN665" s="308" t="s">
        <v>244</v>
      </c>
      <c r="AO665" s="308" t="s">
        <v>245</v>
      </c>
      <c r="AP665" s="308" t="s">
        <v>246</v>
      </c>
      <c r="AQ665" s="308" t="s">
        <v>247</v>
      </c>
      <c r="AR665" s="308">
        <v>594</v>
      </c>
      <c r="AS665" s="308" t="s">
        <v>248</v>
      </c>
      <c r="AT665" s="249" t="s">
        <v>1356</v>
      </c>
      <c r="AU665" s="249" t="s">
        <v>77</v>
      </c>
    </row>
    <row r="666" spans="1:47" hidden="1" x14ac:dyDescent="0.3">
      <c r="A666" s="174">
        <v>6.05</v>
      </c>
      <c r="B666" s="231"/>
      <c r="C666" s="232" t="str">
        <f>VLOOKUP(BD.PD7[[#This Row],[Pos]],PPto[],3,FALSE)</f>
        <v xml:space="preserve">6.05 Otros sum e inst Tecnología </v>
      </c>
      <c r="D666" s="233" t="s">
        <v>23</v>
      </c>
      <c r="E666" s="305" t="str">
        <f>IF(BD.PD7[[#This Row],[.]]="*",VLOOKUP(BD.PD7[[#This Row],[Pos]],Presupuesto!A:H,7,FALSE),"")</f>
        <v/>
      </c>
      <c r="F666" s="234" t="s">
        <v>396</v>
      </c>
      <c r="G666" s="174"/>
      <c r="H666" s="174"/>
      <c r="I666" s="174" t="s">
        <v>251</v>
      </c>
      <c r="J666" s="174">
        <v>5</v>
      </c>
      <c r="K666" s="174" t="s">
        <v>260</v>
      </c>
      <c r="L666" s="383">
        <f>IF(BD.PD7[[#This Row],[Mon]]="DOP",1,HLOOKUP(BD.PD7[[#This Row],[Mon]],$K$1:$L$2,2,FALSE))</f>
        <v>1</v>
      </c>
      <c r="M666" s="541">
        <v>2250</v>
      </c>
      <c r="N666" s="243">
        <f>BD.PD7[[#This Row],[Cant.]]*BD.PD7[[#This Row],[ Tasa ]]*BD.PD7[[#This Row],[ Precio Und.]]</f>
        <v>11250</v>
      </c>
      <c r="O666" s="174">
        <v>0.01</v>
      </c>
      <c r="P666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666" s="243">
        <f>BD.PD7[[#This Row],[Ppto. Orden Interna '[DOP']]]/HLOOKUP("USD",$K$1:$L$2,2,FALSE)</f>
        <v>174.80769230769232</v>
      </c>
      <c r="R666" s="543" t="s">
        <v>389</v>
      </c>
      <c r="S666" s="544"/>
      <c r="T666" s="544"/>
      <c r="U666" s="544" t="s">
        <v>383</v>
      </c>
      <c r="V666" s="544">
        <v>801671</v>
      </c>
      <c r="W666" s="494" t="s">
        <v>390</v>
      </c>
      <c r="X666" s="495">
        <v>16</v>
      </c>
      <c r="Y666" s="495">
        <v>1</v>
      </c>
      <c r="Z666" s="243">
        <f>BD.PD7[[#This Row],[Av.P1 '[%']]]*BD.PD7[[#This Row],[Ppto. Orden Interna '[DOP']]]</f>
        <v>11362.5</v>
      </c>
      <c r="AA666" s="249"/>
      <c r="AB666" s="249"/>
      <c r="AC666" s="243">
        <f>BD.PD7[[#This Row],[Av.P2 '[%']]]*BD.PD7[[#This Row],[Ppto. Orden Interna '[DOP']]]</f>
        <v>0</v>
      </c>
      <c r="AD666" s="249"/>
      <c r="AE666" s="249"/>
      <c r="AF666" s="243">
        <f>BD.PD7[[#This Row],[Av.P3 '[%']]]*BD.PD7[[#This Row],[Ppto. Orden Interna '[DOP']]]</f>
        <v>0</v>
      </c>
      <c r="AG666" s="545"/>
      <c r="AH666" s="545"/>
      <c r="AI666" s="243">
        <f>BD.PD7[[#This Row],[Av.P2 '[%']]]*BD.PD7[[#This Row],[Ppto. Orden Interna '[DOP']]]</f>
        <v>0</v>
      </c>
      <c r="AJ666" s="545"/>
      <c r="AK666" s="545"/>
      <c r="AL666" s="542">
        <f>BD.PD7[[#This Row],[Av.P2 '[%']]]*BD.PD7[[#This Row],[Ppto. Orden Interna '[DOP']]]</f>
        <v>0</v>
      </c>
      <c r="AM666" s="584">
        <v>11362.5</v>
      </c>
      <c r="AN666" s="308" t="s">
        <v>244</v>
      </c>
      <c r="AO666" s="308" t="s">
        <v>245</v>
      </c>
      <c r="AP666" s="308" t="s">
        <v>246</v>
      </c>
      <c r="AQ666" s="308" t="s">
        <v>247</v>
      </c>
      <c r="AR666" s="308">
        <v>594</v>
      </c>
      <c r="AS666" s="308" t="s">
        <v>248</v>
      </c>
      <c r="AT666" s="249" t="s">
        <v>1356</v>
      </c>
      <c r="AU666" s="249" t="s">
        <v>77</v>
      </c>
    </row>
    <row r="667" spans="1:47" hidden="1" x14ac:dyDescent="0.3">
      <c r="A667" s="174">
        <v>6.05</v>
      </c>
      <c r="B667" s="231"/>
      <c r="C667" s="232" t="str">
        <f>VLOOKUP(BD.PD7[[#This Row],[Pos]],PPto[],3,FALSE)</f>
        <v xml:space="preserve">6.05 Otros sum e inst Tecnología </v>
      </c>
      <c r="D667" s="233" t="s">
        <v>23</v>
      </c>
      <c r="E667" s="305" t="str">
        <f>IF(BD.PD7[[#This Row],[.]]="*",VLOOKUP(BD.PD7[[#This Row],[Pos]],Presupuesto!A:H,7,FALSE),"")</f>
        <v/>
      </c>
      <c r="F667" s="234" t="s">
        <v>397</v>
      </c>
      <c r="G667" s="174"/>
      <c r="H667" s="174"/>
      <c r="I667" s="174" t="s">
        <v>251</v>
      </c>
      <c r="J667" s="174">
        <v>1</v>
      </c>
      <c r="K667" s="174" t="s">
        <v>260</v>
      </c>
      <c r="L667" s="383">
        <f>IF(BD.PD7[[#This Row],[Mon]]="DOP",1,HLOOKUP(BD.PD7[[#This Row],[Mon]],$K$1:$L$2,2,FALSE))</f>
        <v>1</v>
      </c>
      <c r="M667" s="541">
        <v>4418</v>
      </c>
      <c r="N667" s="243">
        <f>BD.PD7[[#This Row],[Cant.]]*BD.PD7[[#This Row],[ Tasa ]]*BD.PD7[[#This Row],[ Precio Und.]]</f>
        <v>4418</v>
      </c>
      <c r="O667" s="174">
        <v>0.01</v>
      </c>
      <c r="P667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667" s="243">
        <f>BD.PD7[[#This Row],[Ppto. Orden Interna '[DOP']]]/HLOOKUP("USD",$K$1:$L$2,2,FALSE)</f>
        <v>68.648923076923083</v>
      </c>
      <c r="R667" s="543" t="s">
        <v>389</v>
      </c>
      <c r="S667" s="544"/>
      <c r="T667" s="544"/>
      <c r="U667" s="544" t="s">
        <v>383</v>
      </c>
      <c r="V667" s="544">
        <v>801671</v>
      </c>
      <c r="W667" s="494" t="s">
        <v>390</v>
      </c>
      <c r="X667" s="495">
        <v>16</v>
      </c>
      <c r="Y667" s="495">
        <v>1</v>
      </c>
      <c r="Z667" s="243">
        <f>BD.PD7[[#This Row],[Av.P1 '[%']]]*BD.PD7[[#This Row],[Ppto. Orden Interna '[DOP']]]</f>
        <v>4462.18</v>
      </c>
      <c r="AA667" s="249"/>
      <c r="AB667" s="249"/>
      <c r="AC667" s="243">
        <f>BD.PD7[[#This Row],[Av.P2 '[%']]]*BD.PD7[[#This Row],[Ppto. Orden Interna '[DOP']]]</f>
        <v>0</v>
      </c>
      <c r="AD667" s="249"/>
      <c r="AE667" s="249"/>
      <c r="AF667" s="243">
        <f>BD.PD7[[#This Row],[Av.P3 '[%']]]*BD.PD7[[#This Row],[Ppto. Orden Interna '[DOP']]]</f>
        <v>0</v>
      </c>
      <c r="AG667" s="545"/>
      <c r="AH667" s="545"/>
      <c r="AI667" s="243">
        <f>BD.PD7[[#This Row],[Av.P2 '[%']]]*BD.PD7[[#This Row],[Ppto. Orden Interna '[DOP']]]</f>
        <v>0</v>
      </c>
      <c r="AJ667" s="545"/>
      <c r="AK667" s="545"/>
      <c r="AL667" s="542">
        <f>BD.PD7[[#This Row],[Av.P2 '[%']]]*BD.PD7[[#This Row],[Ppto. Orden Interna '[DOP']]]</f>
        <v>0</v>
      </c>
      <c r="AM667" s="584">
        <v>4462.18</v>
      </c>
      <c r="AN667" s="308" t="s">
        <v>244</v>
      </c>
      <c r="AO667" s="308" t="s">
        <v>245</v>
      </c>
      <c r="AP667" s="308" t="s">
        <v>246</v>
      </c>
      <c r="AQ667" s="308" t="s">
        <v>247</v>
      </c>
      <c r="AR667" s="308">
        <v>594</v>
      </c>
      <c r="AS667" s="308" t="s">
        <v>248</v>
      </c>
      <c r="AT667" s="249" t="s">
        <v>1356</v>
      </c>
      <c r="AU667" s="249" t="s">
        <v>77</v>
      </c>
    </row>
    <row r="668" spans="1:47" hidden="1" x14ac:dyDescent="0.3">
      <c r="A668" s="174">
        <v>6.05</v>
      </c>
      <c r="B668" s="231"/>
      <c r="C668" s="232" t="str">
        <f>VLOOKUP(BD.PD7[[#This Row],[Pos]],PPto[],3,FALSE)</f>
        <v xml:space="preserve">6.05 Otros sum e inst Tecnología </v>
      </c>
      <c r="D668" s="233" t="s">
        <v>23</v>
      </c>
      <c r="E668" s="305" t="str">
        <f>IF(BD.PD7[[#This Row],[.]]="*",VLOOKUP(BD.PD7[[#This Row],[Pos]],Presupuesto!A:H,7,FALSE),"")</f>
        <v/>
      </c>
      <c r="F668" s="234" t="s">
        <v>398</v>
      </c>
      <c r="G668" s="174"/>
      <c r="H668" s="174"/>
      <c r="I668" s="174" t="s">
        <v>251</v>
      </c>
      <c r="J668" s="174">
        <v>1</v>
      </c>
      <c r="K668" s="174" t="s">
        <v>260</v>
      </c>
      <c r="L668" s="383">
        <f>IF(BD.PD7[[#This Row],[Mon]]="DOP",1,HLOOKUP(BD.PD7[[#This Row],[Mon]],$K$1:$L$2,2,FALSE))</f>
        <v>1</v>
      </c>
      <c r="M668" s="541">
        <v>11550</v>
      </c>
      <c r="N668" s="243">
        <f>BD.PD7[[#This Row],[Cant.]]*BD.PD7[[#This Row],[ Tasa ]]*BD.PD7[[#This Row],[ Precio Und.]]</f>
        <v>11550</v>
      </c>
      <c r="O668" s="174">
        <v>0.01</v>
      </c>
      <c r="P668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668" s="243">
        <f>BD.PD7[[#This Row],[Ppto. Orden Interna '[DOP']]]/HLOOKUP("USD",$K$1:$L$2,2,FALSE)</f>
        <v>179.46923076923076</v>
      </c>
      <c r="R668" s="543" t="s">
        <v>389</v>
      </c>
      <c r="S668" s="544"/>
      <c r="T668" s="544"/>
      <c r="U668" s="544" t="s">
        <v>383</v>
      </c>
      <c r="V668" s="544">
        <v>801671</v>
      </c>
      <c r="W668" s="494" t="s">
        <v>390</v>
      </c>
      <c r="X668" s="495">
        <v>16</v>
      </c>
      <c r="Y668" s="495">
        <v>1</v>
      </c>
      <c r="Z668" s="243">
        <f>BD.PD7[[#This Row],[Av.P1 '[%']]]*BD.PD7[[#This Row],[Ppto. Orden Interna '[DOP']]]</f>
        <v>11665.5</v>
      </c>
      <c r="AA668" s="249"/>
      <c r="AB668" s="249"/>
      <c r="AC668" s="243">
        <f>BD.PD7[[#This Row],[Av.P2 '[%']]]*BD.PD7[[#This Row],[Ppto. Orden Interna '[DOP']]]</f>
        <v>0</v>
      </c>
      <c r="AD668" s="249"/>
      <c r="AE668" s="249"/>
      <c r="AF668" s="243">
        <f>BD.PD7[[#This Row],[Av.P3 '[%']]]*BD.PD7[[#This Row],[Ppto. Orden Interna '[DOP']]]</f>
        <v>0</v>
      </c>
      <c r="AG668" s="545"/>
      <c r="AH668" s="545"/>
      <c r="AI668" s="243">
        <f>BD.PD7[[#This Row],[Av.P2 '[%']]]*BD.PD7[[#This Row],[Ppto. Orden Interna '[DOP']]]</f>
        <v>0</v>
      </c>
      <c r="AJ668" s="545"/>
      <c r="AK668" s="545"/>
      <c r="AL668" s="542">
        <f>BD.PD7[[#This Row],[Av.P2 '[%']]]*BD.PD7[[#This Row],[Ppto. Orden Interna '[DOP']]]</f>
        <v>0</v>
      </c>
      <c r="AM668" s="584">
        <v>11665.5</v>
      </c>
      <c r="AN668" s="308" t="s">
        <v>244</v>
      </c>
      <c r="AO668" s="308" t="s">
        <v>245</v>
      </c>
      <c r="AP668" s="308" t="s">
        <v>246</v>
      </c>
      <c r="AQ668" s="308" t="s">
        <v>247</v>
      </c>
      <c r="AR668" s="308">
        <v>594</v>
      </c>
      <c r="AS668" s="308" t="s">
        <v>248</v>
      </c>
      <c r="AT668" s="249" t="s">
        <v>1356</v>
      </c>
      <c r="AU668" s="249" t="s">
        <v>77</v>
      </c>
    </row>
    <row r="669" spans="1:47" hidden="1" x14ac:dyDescent="0.3">
      <c r="A669" s="174">
        <v>6.05</v>
      </c>
      <c r="B669" s="231"/>
      <c r="C669" s="232" t="str">
        <f>VLOOKUP(BD.PD7[[#This Row],[Pos]],PPto[],3,FALSE)</f>
        <v xml:space="preserve">6.05 Otros sum e inst Tecnología </v>
      </c>
      <c r="D669" s="233" t="s">
        <v>23</v>
      </c>
      <c r="E669" s="305" t="str">
        <f>IF(BD.PD7[[#This Row],[.]]="*",VLOOKUP(BD.PD7[[#This Row],[Pos]],Presupuesto!A:H,7,FALSE),"")</f>
        <v/>
      </c>
      <c r="F669" s="234" t="s">
        <v>399</v>
      </c>
      <c r="G669" s="174"/>
      <c r="H669" s="174"/>
      <c r="I669" s="174" t="s">
        <v>251</v>
      </c>
      <c r="J669" s="174">
        <v>1</v>
      </c>
      <c r="K669" s="174" t="s">
        <v>260</v>
      </c>
      <c r="L669" s="383">
        <f>IF(BD.PD7[[#This Row],[Mon]]="DOP",1,HLOOKUP(BD.PD7[[#This Row],[Mon]],$K$1:$L$2,2,FALSE))</f>
        <v>1</v>
      </c>
      <c r="M669" s="541">
        <v>4399</v>
      </c>
      <c r="N669" s="243">
        <f>BD.PD7[[#This Row],[Cant.]]*BD.PD7[[#This Row],[ Tasa ]]*BD.PD7[[#This Row],[ Precio Und.]]</f>
        <v>4399</v>
      </c>
      <c r="O669" s="174">
        <v>0.01</v>
      </c>
      <c r="P669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669" s="243">
        <f>BD.PD7[[#This Row],[Ppto. Orden Interna '[DOP']]]/HLOOKUP("USD",$K$1:$L$2,2,FALSE)</f>
        <v>68.353692307692299</v>
      </c>
      <c r="R669" s="543" t="s">
        <v>394</v>
      </c>
      <c r="S669" s="544"/>
      <c r="T669" s="544"/>
      <c r="U669" s="544" t="s">
        <v>383</v>
      </c>
      <c r="V669" s="544">
        <v>801671</v>
      </c>
      <c r="W669" s="494" t="s">
        <v>395</v>
      </c>
      <c r="X669" s="495">
        <v>16</v>
      </c>
      <c r="Y669" s="495">
        <v>1</v>
      </c>
      <c r="Z669" s="243">
        <f>BD.PD7[[#This Row],[Av.P1 '[%']]]*BD.PD7[[#This Row],[Ppto. Orden Interna '[DOP']]]</f>
        <v>4442.99</v>
      </c>
      <c r="AA669" s="249"/>
      <c r="AB669" s="249"/>
      <c r="AC669" s="243">
        <f>BD.PD7[[#This Row],[Av.P2 '[%']]]*BD.PD7[[#This Row],[Ppto. Orden Interna '[DOP']]]</f>
        <v>0</v>
      </c>
      <c r="AD669" s="249"/>
      <c r="AE669" s="249"/>
      <c r="AF669" s="243">
        <f>BD.PD7[[#This Row],[Av.P3 '[%']]]*BD.PD7[[#This Row],[Ppto. Orden Interna '[DOP']]]</f>
        <v>0</v>
      </c>
      <c r="AG669" s="545"/>
      <c r="AH669" s="545"/>
      <c r="AI669" s="243">
        <f>BD.PD7[[#This Row],[Av.P2 '[%']]]*BD.PD7[[#This Row],[Ppto. Orden Interna '[DOP']]]</f>
        <v>0</v>
      </c>
      <c r="AJ669" s="545"/>
      <c r="AK669" s="545"/>
      <c r="AL669" s="542">
        <f>BD.PD7[[#This Row],[Av.P2 '[%']]]*BD.PD7[[#This Row],[Ppto. Orden Interna '[DOP']]]</f>
        <v>0</v>
      </c>
      <c r="AM669" s="584">
        <v>4442.99</v>
      </c>
      <c r="AN669" s="308" t="s">
        <v>244</v>
      </c>
      <c r="AO669" s="308" t="s">
        <v>245</v>
      </c>
      <c r="AP669" s="308" t="s">
        <v>246</v>
      </c>
      <c r="AQ669" s="308" t="s">
        <v>247</v>
      </c>
      <c r="AR669" s="308">
        <v>594</v>
      </c>
      <c r="AS669" s="308" t="s">
        <v>248</v>
      </c>
      <c r="AT669" s="249" t="s">
        <v>1356</v>
      </c>
      <c r="AU669" s="249" t="s">
        <v>77</v>
      </c>
    </row>
    <row r="670" spans="1:47" hidden="1" x14ac:dyDescent="0.3">
      <c r="A670" s="174">
        <v>6.05</v>
      </c>
      <c r="B670" s="231"/>
      <c r="C670" s="232" t="str">
        <f>VLOOKUP(BD.PD7[[#This Row],[Pos]],PPto[],3,FALSE)</f>
        <v xml:space="preserve">6.05 Otros sum e inst Tecnología </v>
      </c>
      <c r="D670" s="233" t="s">
        <v>23</v>
      </c>
      <c r="E670" s="305" t="str">
        <f>IF(BD.PD7[[#This Row],[.]]="*",VLOOKUP(BD.PD7[[#This Row],[Pos]],Presupuesto!A:H,7,FALSE),"")</f>
        <v/>
      </c>
      <c r="F670" s="234" t="s">
        <v>400</v>
      </c>
      <c r="G670" s="174"/>
      <c r="H670" s="174"/>
      <c r="I670" s="174" t="s">
        <v>251</v>
      </c>
      <c r="J670" s="174">
        <v>1</v>
      </c>
      <c r="K670" s="174" t="s">
        <v>260</v>
      </c>
      <c r="L670" s="383">
        <f>IF(BD.PD7[[#This Row],[Mon]]="DOP",1,HLOOKUP(BD.PD7[[#This Row],[Mon]],$K$1:$L$2,2,FALSE))</f>
        <v>1</v>
      </c>
      <c r="M670" s="541">
        <v>40000</v>
      </c>
      <c r="N670" s="243">
        <f>BD.PD7[[#This Row],[Cant.]]*BD.PD7[[#This Row],[ Tasa ]]*BD.PD7[[#This Row],[ Precio Und.]]</f>
        <v>40000</v>
      </c>
      <c r="O670" s="174">
        <v>0.01</v>
      </c>
      <c r="P670" s="243">
        <f>IF(BD.PD7[[#This Row],[Liquid. '[%']]]&lt;&gt;0,(BD.PD7[[#This Row],[Valor Neto '[DOP']]]*BD.PD7[[#This Row],[Liquid. '[%']]])+BD.PD7[[#This Row],[Valor Neto '[DOP']]],BD.PD7[[#This Row],[Valor Neto '[DOP']]])</f>
        <v>40400</v>
      </c>
      <c r="Q670" s="243">
        <f>BD.PD7[[#This Row],[Ppto. Orden Interna '[DOP']]]/HLOOKUP("USD",$K$1:$L$2,2,FALSE)</f>
        <v>621.53846153846155</v>
      </c>
      <c r="R670" s="543" t="s">
        <v>386</v>
      </c>
      <c r="S670" s="544"/>
      <c r="T670" s="544"/>
      <c r="U670" s="544" t="s">
        <v>383</v>
      </c>
      <c r="V670" s="544">
        <v>801671</v>
      </c>
      <c r="W670" s="494" t="s">
        <v>387</v>
      </c>
      <c r="X670" s="495">
        <v>16</v>
      </c>
      <c r="Y670" s="495">
        <v>1</v>
      </c>
      <c r="Z670" s="243">
        <f>BD.PD7[[#This Row],[Av.P1 '[%']]]*BD.PD7[[#This Row],[Ppto. Orden Interna '[DOP']]]</f>
        <v>40400</v>
      </c>
      <c r="AA670" s="249"/>
      <c r="AB670" s="249"/>
      <c r="AC670" s="243">
        <f>BD.PD7[[#This Row],[Av.P2 '[%']]]*BD.PD7[[#This Row],[Ppto. Orden Interna '[DOP']]]</f>
        <v>0</v>
      </c>
      <c r="AD670" s="249"/>
      <c r="AE670" s="249"/>
      <c r="AF670" s="243">
        <f>BD.PD7[[#This Row],[Av.P3 '[%']]]*BD.PD7[[#This Row],[Ppto. Orden Interna '[DOP']]]</f>
        <v>0</v>
      </c>
      <c r="AG670" s="545"/>
      <c r="AH670" s="545"/>
      <c r="AI670" s="243">
        <f>BD.PD7[[#This Row],[Av.P2 '[%']]]*BD.PD7[[#This Row],[Ppto. Orden Interna '[DOP']]]</f>
        <v>0</v>
      </c>
      <c r="AJ670" s="545"/>
      <c r="AK670" s="545"/>
      <c r="AL670" s="542">
        <f>BD.PD7[[#This Row],[Av.P2 '[%']]]*BD.PD7[[#This Row],[Ppto. Orden Interna '[DOP']]]</f>
        <v>0</v>
      </c>
      <c r="AM670" s="584">
        <v>40400</v>
      </c>
      <c r="AN670" s="308" t="s">
        <v>244</v>
      </c>
      <c r="AO670" s="308" t="s">
        <v>245</v>
      </c>
      <c r="AP670" s="308" t="s">
        <v>246</v>
      </c>
      <c r="AQ670" s="308" t="s">
        <v>247</v>
      </c>
      <c r="AR670" s="308">
        <v>594</v>
      </c>
      <c r="AS670" s="308" t="s">
        <v>248</v>
      </c>
      <c r="AT670" s="249" t="s">
        <v>1356</v>
      </c>
      <c r="AU670" s="249" t="s">
        <v>77</v>
      </c>
    </row>
    <row r="671" spans="1:47" hidden="1" x14ac:dyDescent="0.3">
      <c r="A671" s="174">
        <v>6.05</v>
      </c>
      <c r="B671" s="231"/>
      <c r="C671" s="232" t="str">
        <f>VLOOKUP(BD.PD7[[#This Row],[Pos]],PPto[],3,FALSE)</f>
        <v xml:space="preserve">6.05 Otros sum e inst Tecnología </v>
      </c>
      <c r="D671" s="233" t="s">
        <v>23</v>
      </c>
      <c r="E671" s="305" t="str">
        <f>IF(BD.PD7[[#This Row],[.]]="*",VLOOKUP(BD.PD7[[#This Row],[Pos]],Presupuesto!A:H,7,FALSE),"")</f>
        <v/>
      </c>
      <c r="F671" s="234" t="s">
        <v>401</v>
      </c>
      <c r="G671" s="174"/>
      <c r="H671" s="174"/>
      <c r="I671" s="174" t="s">
        <v>251</v>
      </c>
      <c r="J671" s="174">
        <v>1</v>
      </c>
      <c r="K671" s="174" t="s">
        <v>260</v>
      </c>
      <c r="L671" s="383">
        <f>IF(BD.PD7[[#This Row],[Mon]]="DOP",1,HLOOKUP(BD.PD7[[#This Row],[Mon]],$K$1:$L$2,2,FALSE))</f>
        <v>1</v>
      </c>
      <c r="M671" s="541">
        <v>30000</v>
      </c>
      <c r="N671" s="243">
        <f>BD.PD7[[#This Row],[Cant.]]*BD.PD7[[#This Row],[ Tasa ]]*BD.PD7[[#This Row],[ Precio Und.]]</f>
        <v>30000</v>
      </c>
      <c r="O671" s="174">
        <v>0.01</v>
      </c>
      <c r="P671" s="243">
        <f>IF(BD.PD7[[#This Row],[Liquid. '[%']]]&lt;&gt;0,(BD.PD7[[#This Row],[Valor Neto '[DOP']]]*BD.PD7[[#This Row],[Liquid. '[%']]])+BD.PD7[[#This Row],[Valor Neto '[DOP']]],BD.PD7[[#This Row],[Valor Neto '[DOP']]])</f>
        <v>30300</v>
      </c>
      <c r="Q671" s="243">
        <f>BD.PD7[[#This Row],[Ppto. Orden Interna '[DOP']]]/HLOOKUP("USD",$K$1:$L$2,2,FALSE)</f>
        <v>466.15384615384613</v>
      </c>
      <c r="R671" s="543" t="s">
        <v>389</v>
      </c>
      <c r="S671" s="544"/>
      <c r="T671" s="544"/>
      <c r="U671" s="544" t="s">
        <v>383</v>
      </c>
      <c r="V671" s="544">
        <v>801671</v>
      </c>
      <c r="W671" s="494" t="s">
        <v>390</v>
      </c>
      <c r="X671" s="495">
        <v>16</v>
      </c>
      <c r="Y671" s="495">
        <v>1</v>
      </c>
      <c r="Z671" s="243">
        <f>BD.PD7[[#This Row],[Av.P1 '[%']]]*BD.PD7[[#This Row],[Ppto. Orden Interna '[DOP']]]</f>
        <v>30300</v>
      </c>
      <c r="AA671" s="249"/>
      <c r="AB671" s="249"/>
      <c r="AC671" s="243">
        <f>BD.PD7[[#This Row],[Av.P2 '[%']]]*BD.PD7[[#This Row],[Ppto. Orden Interna '[DOP']]]</f>
        <v>0</v>
      </c>
      <c r="AD671" s="249"/>
      <c r="AE671" s="249"/>
      <c r="AF671" s="243">
        <f>BD.PD7[[#This Row],[Av.P3 '[%']]]*BD.PD7[[#This Row],[Ppto. Orden Interna '[DOP']]]</f>
        <v>0</v>
      </c>
      <c r="AG671" s="545"/>
      <c r="AH671" s="545"/>
      <c r="AI671" s="243">
        <f>BD.PD7[[#This Row],[Av.P2 '[%']]]*BD.PD7[[#This Row],[Ppto. Orden Interna '[DOP']]]</f>
        <v>0</v>
      </c>
      <c r="AJ671" s="545"/>
      <c r="AK671" s="545"/>
      <c r="AL671" s="542">
        <f>BD.PD7[[#This Row],[Av.P2 '[%']]]*BD.PD7[[#This Row],[Ppto. Orden Interna '[DOP']]]</f>
        <v>0</v>
      </c>
      <c r="AM671" s="584">
        <v>30300</v>
      </c>
      <c r="AN671" s="308" t="s">
        <v>244</v>
      </c>
      <c r="AO671" s="308" t="s">
        <v>245</v>
      </c>
      <c r="AP671" s="308" t="s">
        <v>246</v>
      </c>
      <c r="AQ671" s="308" t="s">
        <v>247</v>
      </c>
      <c r="AR671" s="308">
        <v>594</v>
      </c>
      <c r="AS671" s="308" t="s">
        <v>248</v>
      </c>
      <c r="AT671" s="249" t="s">
        <v>1356</v>
      </c>
      <c r="AU671" s="249" t="s">
        <v>77</v>
      </c>
    </row>
    <row r="672" spans="1:47" hidden="1" x14ac:dyDescent="0.3">
      <c r="A672" s="174">
        <v>6.05</v>
      </c>
      <c r="B672" s="231"/>
      <c r="C672" s="232" t="str">
        <f>VLOOKUP(BD.PD7[[#This Row],[Pos]],PPto[],3,FALSE)</f>
        <v xml:space="preserve">6.05 Otros sum e inst Tecnología </v>
      </c>
      <c r="D672" s="233" t="s">
        <v>23</v>
      </c>
      <c r="E672" s="305" t="str">
        <f>IF(BD.PD7[[#This Row],[.]]="*",VLOOKUP(BD.PD7[[#This Row],[Pos]],Presupuesto!A:H,7,FALSE),"")</f>
        <v/>
      </c>
      <c r="F672" s="234" t="s">
        <v>402</v>
      </c>
      <c r="G672" s="174"/>
      <c r="H672" s="174"/>
      <c r="I672" s="174" t="s">
        <v>251</v>
      </c>
      <c r="J672" s="174">
        <v>1</v>
      </c>
      <c r="K672" s="174" t="s">
        <v>260</v>
      </c>
      <c r="L672" s="383">
        <f>IF(BD.PD7[[#This Row],[Mon]]="DOP",1,HLOOKUP(BD.PD7[[#This Row],[Mon]],$K$1:$L$2,2,FALSE))</f>
        <v>1</v>
      </c>
      <c r="M672" s="541">
        <v>23500</v>
      </c>
      <c r="N672" s="243">
        <f>BD.PD7[[#This Row],[Cant.]]*BD.PD7[[#This Row],[ Tasa ]]*BD.PD7[[#This Row],[ Precio Und.]]</f>
        <v>23500</v>
      </c>
      <c r="O672" s="174">
        <v>0.01</v>
      </c>
      <c r="P672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672" s="243">
        <f>BD.PD7[[#This Row],[Ppto. Orden Interna '[DOP']]]/HLOOKUP("USD",$K$1:$L$2,2,FALSE)</f>
        <v>365.15384615384613</v>
      </c>
      <c r="R672" s="543" t="s">
        <v>382</v>
      </c>
      <c r="S672" s="544"/>
      <c r="T672" s="544"/>
      <c r="U672" s="544" t="s">
        <v>383</v>
      </c>
      <c r="V672" s="544">
        <v>801671</v>
      </c>
      <c r="W672" s="494" t="s">
        <v>403</v>
      </c>
      <c r="X672" s="495">
        <v>16</v>
      </c>
      <c r="Y672" s="495">
        <v>1</v>
      </c>
      <c r="Z672" s="243">
        <f>BD.PD7[[#This Row],[Av.P1 '[%']]]*BD.PD7[[#This Row],[Ppto. Orden Interna '[DOP']]]</f>
        <v>23735</v>
      </c>
      <c r="AA672" s="249"/>
      <c r="AB672" s="249"/>
      <c r="AC672" s="243">
        <f>BD.PD7[[#This Row],[Av.P2 '[%']]]*BD.PD7[[#This Row],[Ppto. Orden Interna '[DOP']]]</f>
        <v>0</v>
      </c>
      <c r="AD672" s="249"/>
      <c r="AE672" s="249"/>
      <c r="AF672" s="243">
        <f>BD.PD7[[#This Row],[Av.P3 '[%']]]*BD.PD7[[#This Row],[Ppto. Orden Interna '[DOP']]]</f>
        <v>0</v>
      </c>
      <c r="AG672" s="545"/>
      <c r="AH672" s="545"/>
      <c r="AI672" s="243">
        <f>BD.PD7[[#This Row],[Av.P2 '[%']]]*BD.PD7[[#This Row],[Ppto. Orden Interna '[DOP']]]</f>
        <v>0</v>
      </c>
      <c r="AJ672" s="545"/>
      <c r="AK672" s="545"/>
      <c r="AL672" s="542">
        <f>BD.PD7[[#This Row],[Av.P2 '[%']]]*BD.PD7[[#This Row],[Ppto. Orden Interna '[DOP']]]</f>
        <v>0</v>
      </c>
      <c r="AM672" s="584">
        <v>23735</v>
      </c>
      <c r="AN672" s="308" t="s">
        <v>244</v>
      </c>
      <c r="AO672" s="308" t="s">
        <v>245</v>
      </c>
      <c r="AP672" s="308" t="s">
        <v>246</v>
      </c>
      <c r="AQ672" s="308" t="s">
        <v>247</v>
      </c>
      <c r="AR672" s="308">
        <v>594</v>
      </c>
      <c r="AS672" s="308" t="s">
        <v>248</v>
      </c>
      <c r="AT672" s="249" t="s">
        <v>1356</v>
      </c>
      <c r="AU672" s="249" t="s">
        <v>77</v>
      </c>
    </row>
    <row r="673" spans="1:47" hidden="1" x14ac:dyDescent="0.3">
      <c r="A673" s="174">
        <v>6.05</v>
      </c>
      <c r="B673" s="231"/>
      <c r="C673" s="232" t="str">
        <f>VLOOKUP(BD.PD7[[#This Row],[Pos]],PPto[],3,FALSE)</f>
        <v xml:space="preserve">6.05 Otros sum e inst Tecnología </v>
      </c>
      <c r="D673" s="233" t="s">
        <v>23</v>
      </c>
      <c r="E673" s="305" t="str">
        <f>IF(BD.PD7[[#This Row],[.]]="*",VLOOKUP(BD.PD7[[#This Row],[Pos]],Presupuesto!A:H,7,FALSE),"")</f>
        <v/>
      </c>
      <c r="F673" s="234" t="s">
        <v>404</v>
      </c>
      <c r="G673" s="174">
        <v>4512504517</v>
      </c>
      <c r="H673" s="174"/>
      <c r="I673" s="174" t="s">
        <v>251</v>
      </c>
      <c r="J673" s="174">
        <v>1</v>
      </c>
      <c r="K673" s="174" t="s">
        <v>117</v>
      </c>
      <c r="L673" s="383">
        <f>IF(BD.PD7[[#This Row],[Mon]]="DOP",1,HLOOKUP(BD.PD7[[#This Row],[Mon]],$K$1:$L$2,2,FALSE))</f>
        <v>65</v>
      </c>
      <c r="M673" s="541">
        <v>14536</v>
      </c>
      <c r="N673" s="243">
        <f>BD.PD7[[#This Row],[Cant.]]*BD.PD7[[#This Row],[ Tasa ]]*BD.PD7[[#This Row],[ Precio Und.]]</f>
        <v>944840</v>
      </c>
      <c r="O673" s="174">
        <v>0.01</v>
      </c>
      <c r="P673" s="243">
        <f>IF(BD.PD7[[#This Row],[Liquid. '[%']]]&lt;&gt;0,(BD.PD7[[#This Row],[Valor Neto '[DOP']]]*BD.PD7[[#This Row],[Liquid. '[%']]])+BD.PD7[[#This Row],[Valor Neto '[DOP']]],BD.PD7[[#This Row],[Valor Neto '[DOP']]])</f>
        <v>954288.4</v>
      </c>
      <c r="Q673" s="243">
        <f>BD.PD7[[#This Row],[Ppto. Orden Interna '[DOP']]]/HLOOKUP("USD",$K$1:$L$2,2,FALSE)</f>
        <v>14681.36</v>
      </c>
      <c r="R673" s="543" t="s">
        <v>405</v>
      </c>
      <c r="S673" s="544"/>
      <c r="T673" s="544"/>
      <c r="U673" s="544" t="s">
        <v>383</v>
      </c>
      <c r="V673" s="544">
        <v>801671</v>
      </c>
      <c r="W673" s="494" t="s">
        <v>405</v>
      </c>
      <c r="X673" s="495">
        <v>5</v>
      </c>
      <c r="Y673" s="495">
        <v>0.5</v>
      </c>
      <c r="Z673" s="243">
        <f>BD.PD7[[#This Row],[Av.P1 '[%']]]*BD.PD7[[#This Row],[Ppto. Orden Interna '[DOP']]]</f>
        <v>477144.2</v>
      </c>
      <c r="AA673" s="249">
        <v>16</v>
      </c>
      <c r="AB673" s="249">
        <v>0.5</v>
      </c>
      <c r="AC673" s="243">
        <f>BD.PD7[[#This Row],[Av.P2 '[%']]]*BD.PD7[[#This Row],[Ppto. Orden Interna '[DOP']]]</f>
        <v>477144.2</v>
      </c>
      <c r="AD673" s="249"/>
      <c r="AE673" s="249"/>
      <c r="AF673" s="243">
        <f>BD.PD7[[#This Row],[Av.P3 '[%']]]*BD.PD7[[#This Row],[Ppto. Orden Interna '[DOP']]]</f>
        <v>0</v>
      </c>
      <c r="AG673" s="545"/>
      <c r="AH673" s="545"/>
      <c r="AI673" s="243">
        <f>BD.PD7[[#This Row],[Av.P2 '[%']]]*BD.PD7[[#This Row],[Ppto. Orden Interna '[DOP']]]</f>
        <v>477144.2</v>
      </c>
      <c r="AJ673" s="545"/>
      <c r="AK673" s="545"/>
      <c r="AL673" s="542">
        <f>BD.PD7[[#This Row],[Av.P2 '[%']]]*BD.PD7[[#This Row],[Ppto. Orden Interna '[DOP']]]</f>
        <v>477144.2</v>
      </c>
      <c r="AM673" s="584">
        <v>954288.4</v>
      </c>
      <c r="AN673" s="308" t="s">
        <v>244</v>
      </c>
      <c r="AO673" s="308" t="s">
        <v>245</v>
      </c>
      <c r="AP673" s="308" t="s">
        <v>246</v>
      </c>
      <c r="AQ673" s="308" t="s">
        <v>247</v>
      </c>
      <c r="AR673" s="308">
        <v>594</v>
      </c>
      <c r="AS673" s="308" t="s">
        <v>258</v>
      </c>
      <c r="AT673" s="249" t="s">
        <v>1356</v>
      </c>
      <c r="AU673" s="249" t="s">
        <v>77</v>
      </c>
    </row>
    <row r="674" spans="1:47" hidden="1" x14ac:dyDescent="0.3">
      <c r="A674" s="174">
        <v>7.01</v>
      </c>
      <c r="B674" s="231" t="s">
        <v>243</v>
      </c>
      <c r="C674" s="232" t="str">
        <f>VLOOKUP(BD.PD7[[#This Row],[Pos]],PPto[],3,FALSE)</f>
        <v xml:space="preserve">7.01 Equipamiento de Acero Inoxidable </v>
      </c>
      <c r="D674" s="233" t="s">
        <v>243</v>
      </c>
      <c r="E674" s="305">
        <f>IF(BD.PD7[[#This Row],[.]]="*",VLOOKUP(BD.PD7[[#This Row],[Pos]],Presupuesto!A:H,7,FALSE),"")</f>
        <v>24826.932539682548</v>
      </c>
      <c r="F674" s="234"/>
      <c r="G674" s="174"/>
      <c r="H674" s="174"/>
      <c r="I674" s="174"/>
      <c r="J674" s="174">
        <v>1</v>
      </c>
      <c r="K674" s="174" t="s">
        <v>117</v>
      </c>
      <c r="L674" s="383">
        <f>IF(BD.PD7[[#This Row],[Mon]]="DOP",1,HLOOKUP(BD.PD7[[#This Row],[Mon]],$K$1:$L$2,2,FALSE))</f>
        <v>65</v>
      </c>
      <c r="M674" s="541">
        <v>0</v>
      </c>
      <c r="N674" s="243">
        <f>BD.PD7[[#This Row],[Cant.]]*BD.PD7[[#This Row],[ Tasa ]]*BD.PD7[[#This Row],[ Precio Und.]]</f>
        <v>0</v>
      </c>
      <c r="O674" s="174">
        <v>0</v>
      </c>
      <c r="P674" s="243">
        <f>IF(BD.PD7[[#This Row],[Liquid. '[%']]]&lt;&gt;0,(BD.PD7[[#This Row],[Valor Neto '[DOP']]]*BD.PD7[[#This Row],[Liquid. '[%']]])+BD.PD7[[#This Row],[Valor Neto '[DOP']]],BD.PD7[[#This Row],[Valor Neto '[DOP']]])</f>
        <v>0</v>
      </c>
      <c r="Q674" s="243">
        <f>BD.PD7[[#This Row],[Ppto. Orden Interna '[DOP']]]/HLOOKUP("USD",$K$1:$L$2,2,FALSE)</f>
        <v>0</v>
      </c>
      <c r="R674" s="543"/>
      <c r="S674" s="544"/>
      <c r="T674" s="544"/>
      <c r="U674" s="544" t="s">
        <v>406</v>
      </c>
      <c r="V674" s="544">
        <v>801672</v>
      </c>
      <c r="W674" s="494"/>
      <c r="X674" s="495"/>
      <c r="Y674" s="495"/>
      <c r="Z674" s="243">
        <f>BD.PD7[[#This Row],[Av.P1 '[%']]]*BD.PD7[[#This Row],[Ppto. Orden Interna '[DOP']]]</f>
        <v>0</v>
      </c>
      <c r="AA674" s="249"/>
      <c r="AB674" s="249"/>
      <c r="AC674" s="243">
        <f>BD.PD7[[#This Row],[Av.P2 '[%']]]*BD.PD7[[#This Row],[Ppto. Orden Interna '[DOP']]]</f>
        <v>0</v>
      </c>
      <c r="AD674" s="249"/>
      <c r="AE674" s="249"/>
      <c r="AF674" s="243">
        <f>BD.PD7[[#This Row],[Av.P3 '[%']]]*BD.PD7[[#This Row],[Ppto. Orden Interna '[DOP']]]</f>
        <v>0</v>
      </c>
      <c r="AG674" s="545"/>
      <c r="AH674" s="545"/>
      <c r="AI674" s="243">
        <f>BD.PD7[[#This Row],[Av.P2 '[%']]]*BD.PD7[[#This Row],[Ppto. Orden Interna '[DOP']]]</f>
        <v>0</v>
      </c>
      <c r="AJ674" s="545"/>
      <c r="AK674" s="545"/>
      <c r="AL674" s="542">
        <f>BD.PD7[[#This Row],[Av.P2 '[%']]]*BD.PD7[[#This Row],[Ppto. Orden Interna '[DOP']]]</f>
        <v>0</v>
      </c>
      <c r="AM674" s="584">
        <v>0</v>
      </c>
      <c r="AN674" s="308" t="s">
        <v>244</v>
      </c>
      <c r="AO674" s="308" t="s">
        <v>245</v>
      </c>
      <c r="AP674" s="308" t="s">
        <v>246</v>
      </c>
      <c r="AQ674" s="308" t="s">
        <v>247</v>
      </c>
      <c r="AR674" s="308">
        <v>594</v>
      </c>
      <c r="AS674" s="308" t="s">
        <v>248</v>
      </c>
      <c r="AT674" s="249" t="s">
        <v>1356</v>
      </c>
      <c r="AU674" s="249" t="s">
        <v>1582</v>
      </c>
    </row>
    <row r="675" spans="1:47" hidden="1" x14ac:dyDescent="0.3">
      <c r="A675" s="174">
        <v>7.01</v>
      </c>
      <c r="B675" s="231"/>
      <c r="C675" s="232" t="str">
        <f>VLOOKUP(BD.PD7[[#This Row],[Pos]],PPto[],3,FALSE)</f>
        <v xml:space="preserve">7.01 Equipamiento de Acero Inoxidable </v>
      </c>
      <c r="D675" s="233" t="s">
        <v>23</v>
      </c>
      <c r="E675" s="305" t="str">
        <f>IF(BD.PD7[[#This Row],[.]]="*",VLOOKUP(BD.PD7[[#This Row],[Pos]],Presupuesto!A:H,7,FALSE),"")</f>
        <v/>
      </c>
      <c r="F675" s="234" t="s">
        <v>407</v>
      </c>
      <c r="G675" s="174"/>
      <c r="H675" s="174"/>
      <c r="I675" s="174" t="s">
        <v>1295</v>
      </c>
      <c r="J675" s="174">
        <v>3</v>
      </c>
      <c r="K675" s="174" t="s">
        <v>260</v>
      </c>
      <c r="L675" s="383">
        <f>IF(BD.PD7[[#This Row],[Mon]]="DOP",1,HLOOKUP(BD.PD7[[#This Row],[Mon]],$K$1:$L$2,2,FALSE))</f>
        <v>1</v>
      </c>
      <c r="M675" s="541">
        <v>20081.25</v>
      </c>
      <c r="N675" s="243">
        <f>BD.PD7[[#This Row],[Cant.]]*BD.PD7[[#This Row],[ Tasa ]]*BD.PD7[[#This Row],[ Precio Und.]]</f>
        <v>60243.75</v>
      </c>
      <c r="O675" s="174">
        <v>0</v>
      </c>
      <c r="P675" s="243">
        <f>IF(BD.PD7[[#This Row],[Liquid. '[%']]]&lt;&gt;0,(BD.PD7[[#This Row],[Valor Neto '[DOP']]]*BD.PD7[[#This Row],[Liquid. '[%']]])+BD.PD7[[#This Row],[Valor Neto '[DOP']]],BD.PD7[[#This Row],[Valor Neto '[DOP']]])</f>
        <v>60243.75</v>
      </c>
      <c r="Q675" s="243">
        <f>BD.PD7[[#This Row],[Ppto. Orden Interna '[DOP']]]/HLOOKUP("USD",$K$1:$L$2,2,FALSE)</f>
        <v>926.82692307692309</v>
      </c>
      <c r="R675" s="543" t="s">
        <v>408</v>
      </c>
      <c r="S675" s="544"/>
      <c r="T675" s="544"/>
      <c r="U675" s="544" t="s">
        <v>406</v>
      </c>
      <c r="V675" s="544">
        <v>801672</v>
      </c>
      <c r="W675" s="494" t="s">
        <v>368</v>
      </c>
      <c r="X675" s="495">
        <v>13</v>
      </c>
      <c r="Y675" s="495">
        <v>0.5</v>
      </c>
      <c r="Z675" s="243">
        <f>BD.PD7[[#This Row],[Av.P1 '[%']]]*BD.PD7[[#This Row],[Ppto. Orden Interna '[DOP']]]</f>
        <v>30121.875</v>
      </c>
      <c r="AA675" s="249">
        <v>15</v>
      </c>
      <c r="AB675" s="249">
        <v>0.5</v>
      </c>
      <c r="AC675" s="243">
        <f>BD.PD7[[#This Row],[Av.P2 '[%']]]*BD.PD7[[#This Row],[Ppto. Orden Interna '[DOP']]]</f>
        <v>30121.875</v>
      </c>
      <c r="AD675" s="249"/>
      <c r="AE675" s="249"/>
      <c r="AF675" s="243">
        <f>BD.PD7[[#This Row],[Av.P3 '[%']]]*BD.PD7[[#This Row],[Ppto. Orden Interna '[DOP']]]</f>
        <v>0</v>
      </c>
      <c r="AG675" s="545"/>
      <c r="AH675" s="545"/>
      <c r="AI675" s="243">
        <f>BD.PD7[[#This Row],[Av.P2 '[%']]]*BD.PD7[[#This Row],[Ppto. Orden Interna '[DOP']]]</f>
        <v>30121.875</v>
      </c>
      <c r="AJ675" s="545"/>
      <c r="AK675" s="545"/>
      <c r="AL675" s="542">
        <f>BD.PD7[[#This Row],[Av.P2 '[%']]]*BD.PD7[[#This Row],[Ppto. Orden Interna '[DOP']]]</f>
        <v>30121.875</v>
      </c>
      <c r="AM675" s="584">
        <v>60243.75</v>
      </c>
      <c r="AN675" s="308" t="s">
        <v>244</v>
      </c>
      <c r="AO675" s="308" t="s">
        <v>245</v>
      </c>
      <c r="AP675" s="308" t="s">
        <v>246</v>
      </c>
      <c r="AQ675" s="308" t="s">
        <v>247</v>
      </c>
      <c r="AR675" s="308">
        <v>594</v>
      </c>
      <c r="AS675" s="308" t="s">
        <v>248</v>
      </c>
      <c r="AT675" s="249" t="s">
        <v>1356</v>
      </c>
      <c r="AU675" s="249" t="s">
        <v>1582</v>
      </c>
    </row>
    <row r="676" spans="1:47" hidden="1" x14ac:dyDescent="0.3">
      <c r="A676" s="174">
        <v>7.01</v>
      </c>
      <c r="B676" s="231"/>
      <c r="C676" s="232" t="str">
        <f>VLOOKUP(BD.PD7[[#This Row],[Pos]],PPto[],3,FALSE)</f>
        <v xml:space="preserve">7.01 Equipamiento de Acero Inoxidable </v>
      </c>
      <c r="D676" s="233" t="s">
        <v>23</v>
      </c>
      <c r="E676" s="305" t="str">
        <f>IF(BD.PD7[[#This Row],[.]]="*",VLOOKUP(BD.PD7[[#This Row],[Pos]],Presupuesto!A:H,7,FALSE),"")</f>
        <v/>
      </c>
      <c r="F676" s="234" t="s">
        <v>409</v>
      </c>
      <c r="G676" s="174"/>
      <c r="H676" s="174"/>
      <c r="I676" s="174" t="s">
        <v>1295</v>
      </c>
      <c r="J676" s="174">
        <v>2</v>
      </c>
      <c r="K676" s="174" t="s">
        <v>260</v>
      </c>
      <c r="L676" s="383">
        <f>IF(BD.PD7[[#This Row],[Mon]]="DOP",1,HLOOKUP(BD.PD7[[#This Row],[Mon]],$K$1:$L$2,2,FALSE))</f>
        <v>1</v>
      </c>
      <c r="M676" s="541">
        <v>38933.25</v>
      </c>
      <c r="N676" s="243">
        <f>BD.PD7[[#This Row],[Cant.]]*BD.PD7[[#This Row],[ Tasa ]]*BD.PD7[[#This Row],[ Precio Und.]]</f>
        <v>77866.5</v>
      </c>
      <c r="O676" s="174">
        <v>0</v>
      </c>
      <c r="P676" s="243">
        <f>IF(BD.PD7[[#This Row],[Liquid. '[%']]]&lt;&gt;0,(BD.PD7[[#This Row],[Valor Neto '[DOP']]]*BD.PD7[[#This Row],[Liquid. '[%']]])+BD.PD7[[#This Row],[Valor Neto '[DOP']]],BD.PD7[[#This Row],[Valor Neto '[DOP']]])</f>
        <v>77866.5</v>
      </c>
      <c r="Q676" s="243">
        <f>BD.PD7[[#This Row],[Ppto. Orden Interna '[DOP']]]/HLOOKUP("USD",$K$1:$L$2,2,FALSE)</f>
        <v>1197.9461538461539</v>
      </c>
      <c r="R676" s="543" t="s">
        <v>408</v>
      </c>
      <c r="S676" s="544"/>
      <c r="T676" s="544"/>
      <c r="U676" s="544" t="s">
        <v>406</v>
      </c>
      <c r="V676" s="544">
        <v>801672</v>
      </c>
      <c r="W676" s="494" t="s">
        <v>368</v>
      </c>
      <c r="X676" s="495">
        <v>13</v>
      </c>
      <c r="Y676" s="495">
        <v>0.5</v>
      </c>
      <c r="Z676" s="243">
        <f>BD.PD7[[#This Row],[Av.P1 '[%']]]*BD.PD7[[#This Row],[Ppto. Orden Interna '[DOP']]]</f>
        <v>38933.25</v>
      </c>
      <c r="AA676" s="249">
        <v>15</v>
      </c>
      <c r="AB676" s="249">
        <v>0.5</v>
      </c>
      <c r="AC676" s="243">
        <f>BD.PD7[[#This Row],[Av.P2 '[%']]]*BD.PD7[[#This Row],[Ppto. Orden Interna '[DOP']]]</f>
        <v>38933.25</v>
      </c>
      <c r="AD676" s="249"/>
      <c r="AE676" s="249"/>
      <c r="AF676" s="243">
        <f>BD.PD7[[#This Row],[Av.P3 '[%']]]*BD.PD7[[#This Row],[Ppto. Orden Interna '[DOP']]]</f>
        <v>0</v>
      </c>
      <c r="AG676" s="545"/>
      <c r="AH676" s="545"/>
      <c r="AI676" s="243">
        <f>BD.PD7[[#This Row],[Av.P2 '[%']]]*BD.PD7[[#This Row],[Ppto. Orden Interna '[DOP']]]</f>
        <v>38933.25</v>
      </c>
      <c r="AJ676" s="545"/>
      <c r="AK676" s="545"/>
      <c r="AL676" s="542">
        <f>BD.PD7[[#This Row],[Av.P2 '[%']]]*BD.PD7[[#This Row],[Ppto. Orden Interna '[DOP']]]</f>
        <v>38933.25</v>
      </c>
      <c r="AM676" s="584">
        <v>77866.5</v>
      </c>
      <c r="AN676" s="308" t="s">
        <v>244</v>
      </c>
      <c r="AO676" s="308" t="s">
        <v>245</v>
      </c>
      <c r="AP676" s="308" t="s">
        <v>246</v>
      </c>
      <c r="AQ676" s="308" t="s">
        <v>247</v>
      </c>
      <c r="AR676" s="308">
        <v>594</v>
      </c>
      <c r="AS676" s="308" t="s">
        <v>248</v>
      </c>
      <c r="AT676" s="249" t="s">
        <v>1356</v>
      </c>
      <c r="AU676" s="249" t="s">
        <v>1582</v>
      </c>
    </row>
    <row r="677" spans="1:47" hidden="1" x14ac:dyDescent="0.3">
      <c r="A677" s="174">
        <v>7.01</v>
      </c>
      <c r="B677" s="231"/>
      <c r="C677" s="232" t="str">
        <f>VLOOKUP(BD.PD7[[#This Row],[Pos]],PPto[],3,FALSE)</f>
        <v xml:space="preserve">7.01 Equipamiento de Acero Inoxidable </v>
      </c>
      <c r="D677" s="233" t="s">
        <v>23</v>
      </c>
      <c r="E677" s="305" t="str">
        <f>IF(BD.PD7[[#This Row],[.]]="*",VLOOKUP(BD.PD7[[#This Row],[Pos]],Presupuesto!A:H,7,FALSE),"")</f>
        <v/>
      </c>
      <c r="F677" s="234" t="s">
        <v>410</v>
      </c>
      <c r="G677" s="174"/>
      <c r="H677" s="174"/>
      <c r="I677" s="174" t="s">
        <v>1295</v>
      </c>
      <c r="J677" s="174">
        <v>2</v>
      </c>
      <c r="K677" s="174" t="s">
        <v>260</v>
      </c>
      <c r="L677" s="383">
        <f>IF(BD.PD7[[#This Row],[Mon]]="DOP",1,HLOOKUP(BD.PD7[[#This Row],[Mon]],$K$1:$L$2,2,FALSE))</f>
        <v>1</v>
      </c>
      <c r="M677" s="541">
        <v>55729.5</v>
      </c>
      <c r="N677" s="243">
        <f>BD.PD7[[#This Row],[Cant.]]*BD.PD7[[#This Row],[ Tasa ]]*BD.PD7[[#This Row],[ Precio Und.]]</f>
        <v>111459</v>
      </c>
      <c r="O677" s="174">
        <v>0</v>
      </c>
      <c r="P677" s="243">
        <f>IF(BD.PD7[[#This Row],[Liquid. '[%']]]&lt;&gt;0,(BD.PD7[[#This Row],[Valor Neto '[DOP']]]*BD.PD7[[#This Row],[Liquid. '[%']]])+BD.PD7[[#This Row],[Valor Neto '[DOP']]],BD.PD7[[#This Row],[Valor Neto '[DOP']]])</f>
        <v>111459</v>
      </c>
      <c r="Q677" s="243">
        <f>BD.PD7[[#This Row],[Ppto. Orden Interna '[DOP']]]/HLOOKUP("USD",$K$1:$L$2,2,FALSE)</f>
        <v>1714.7538461538461</v>
      </c>
      <c r="R677" s="543" t="s">
        <v>408</v>
      </c>
      <c r="S677" s="544"/>
      <c r="T677" s="544"/>
      <c r="U677" s="544" t="s">
        <v>406</v>
      </c>
      <c r="V677" s="544">
        <v>801672</v>
      </c>
      <c r="W677" s="494" t="s">
        <v>368</v>
      </c>
      <c r="X677" s="495">
        <v>13</v>
      </c>
      <c r="Y677" s="495">
        <v>0.5</v>
      </c>
      <c r="Z677" s="243">
        <f>BD.PD7[[#This Row],[Av.P1 '[%']]]*BD.PD7[[#This Row],[Ppto. Orden Interna '[DOP']]]</f>
        <v>55729.5</v>
      </c>
      <c r="AA677" s="249">
        <v>15</v>
      </c>
      <c r="AB677" s="249">
        <v>0.5</v>
      </c>
      <c r="AC677" s="243">
        <f>BD.PD7[[#This Row],[Av.P2 '[%']]]*BD.PD7[[#This Row],[Ppto. Orden Interna '[DOP']]]</f>
        <v>55729.5</v>
      </c>
      <c r="AD677" s="249"/>
      <c r="AE677" s="249"/>
      <c r="AF677" s="243">
        <f>BD.PD7[[#This Row],[Av.P3 '[%']]]*BD.PD7[[#This Row],[Ppto. Orden Interna '[DOP']]]</f>
        <v>0</v>
      </c>
      <c r="AG677" s="545"/>
      <c r="AH677" s="545"/>
      <c r="AI677" s="243">
        <f>BD.PD7[[#This Row],[Av.P2 '[%']]]*BD.PD7[[#This Row],[Ppto. Orden Interna '[DOP']]]</f>
        <v>55729.5</v>
      </c>
      <c r="AJ677" s="545"/>
      <c r="AK677" s="545"/>
      <c r="AL677" s="542">
        <f>BD.PD7[[#This Row],[Av.P2 '[%']]]*BD.PD7[[#This Row],[Ppto. Orden Interna '[DOP']]]</f>
        <v>55729.5</v>
      </c>
      <c r="AM677" s="584">
        <v>111459</v>
      </c>
      <c r="AN677" s="308" t="s">
        <v>244</v>
      </c>
      <c r="AO677" s="308" t="s">
        <v>245</v>
      </c>
      <c r="AP677" s="308" t="s">
        <v>246</v>
      </c>
      <c r="AQ677" s="308" t="s">
        <v>247</v>
      </c>
      <c r="AR677" s="308">
        <v>594</v>
      </c>
      <c r="AS677" s="308" t="s">
        <v>248</v>
      </c>
      <c r="AT677" s="249" t="s">
        <v>1356</v>
      </c>
      <c r="AU677" s="249" t="s">
        <v>1582</v>
      </c>
    </row>
    <row r="678" spans="1:47" hidden="1" x14ac:dyDescent="0.3">
      <c r="A678" s="174">
        <v>7.01</v>
      </c>
      <c r="B678" s="231"/>
      <c r="C678" s="232" t="str">
        <f>VLOOKUP(BD.PD7[[#This Row],[Pos]],PPto[],3,FALSE)</f>
        <v xml:space="preserve">7.01 Equipamiento de Acero Inoxidable </v>
      </c>
      <c r="D678" s="233" t="s">
        <v>23</v>
      </c>
      <c r="E678" s="305" t="str">
        <f>IF(BD.PD7[[#This Row],[.]]="*",VLOOKUP(BD.PD7[[#This Row],[Pos]],Presupuesto!A:H,7,FALSE),"")</f>
        <v/>
      </c>
      <c r="F678" s="234" t="s">
        <v>411</v>
      </c>
      <c r="G678" s="174"/>
      <c r="H678" s="174"/>
      <c r="I678" s="174" t="s">
        <v>1295</v>
      </c>
      <c r="J678" s="174">
        <v>1</v>
      </c>
      <c r="K678" s="174" t="s">
        <v>260</v>
      </c>
      <c r="L678" s="383">
        <f>IF(BD.PD7[[#This Row],[Mon]]="DOP",1,HLOOKUP(BD.PD7[[#This Row],[Mon]],$K$1:$L$2,2,FALSE))</f>
        <v>1</v>
      </c>
      <c r="M678" s="541">
        <v>180000</v>
      </c>
      <c r="N678" s="243">
        <f>BD.PD7[[#This Row],[Cant.]]*BD.PD7[[#This Row],[ Tasa ]]*BD.PD7[[#This Row],[ Precio Und.]]</f>
        <v>180000</v>
      </c>
      <c r="O678" s="174">
        <v>0</v>
      </c>
      <c r="P678" s="243">
        <f>IF(BD.PD7[[#This Row],[Liquid. '[%']]]&lt;&gt;0,(BD.PD7[[#This Row],[Valor Neto '[DOP']]]*BD.PD7[[#This Row],[Liquid. '[%']]])+BD.PD7[[#This Row],[Valor Neto '[DOP']]],BD.PD7[[#This Row],[Valor Neto '[DOP']]])</f>
        <v>180000</v>
      </c>
      <c r="Q678" s="243">
        <f>BD.PD7[[#This Row],[Ppto. Orden Interna '[DOP']]]/HLOOKUP("USD",$K$1:$L$2,2,FALSE)</f>
        <v>2769.2307692307691</v>
      </c>
      <c r="R678" s="543" t="s">
        <v>408</v>
      </c>
      <c r="S678" s="544"/>
      <c r="T678" s="544"/>
      <c r="U678" s="544" t="s">
        <v>406</v>
      </c>
      <c r="V678" s="544">
        <v>801672</v>
      </c>
      <c r="W678" s="494" t="s">
        <v>368</v>
      </c>
      <c r="X678" s="495">
        <v>13</v>
      </c>
      <c r="Y678" s="495">
        <v>0.5</v>
      </c>
      <c r="Z678" s="243">
        <f>BD.PD7[[#This Row],[Av.P1 '[%']]]*BD.PD7[[#This Row],[Ppto. Orden Interna '[DOP']]]</f>
        <v>90000</v>
      </c>
      <c r="AA678" s="249">
        <v>15</v>
      </c>
      <c r="AB678" s="249">
        <v>0.5</v>
      </c>
      <c r="AC678" s="243">
        <f>BD.PD7[[#This Row],[Av.P2 '[%']]]*BD.PD7[[#This Row],[Ppto. Orden Interna '[DOP']]]</f>
        <v>90000</v>
      </c>
      <c r="AD678" s="249"/>
      <c r="AE678" s="249"/>
      <c r="AF678" s="243">
        <f>BD.PD7[[#This Row],[Av.P3 '[%']]]*BD.PD7[[#This Row],[Ppto. Orden Interna '[DOP']]]</f>
        <v>0</v>
      </c>
      <c r="AG678" s="545"/>
      <c r="AH678" s="545"/>
      <c r="AI678" s="243">
        <f>BD.PD7[[#This Row],[Av.P2 '[%']]]*BD.PD7[[#This Row],[Ppto. Orden Interna '[DOP']]]</f>
        <v>90000</v>
      </c>
      <c r="AJ678" s="545"/>
      <c r="AK678" s="545"/>
      <c r="AL678" s="542">
        <f>BD.PD7[[#This Row],[Av.P2 '[%']]]*BD.PD7[[#This Row],[Ppto. Orden Interna '[DOP']]]</f>
        <v>90000</v>
      </c>
      <c r="AM678" s="584">
        <v>180000</v>
      </c>
      <c r="AN678" s="308" t="s">
        <v>244</v>
      </c>
      <c r="AO678" s="308" t="s">
        <v>245</v>
      </c>
      <c r="AP678" s="308" t="s">
        <v>246</v>
      </c>
      <c r="AQ678" s="308" t="s">
        <v>247</v>
      </c>
      <c r="AR678" s="308">
        <v>594</v>
      </c>
      <c r="AS678" s="308" t="s">
        <v>248</v>
      </c>
      <c r="AT678" s="249" t="s">
        <v>1356</v>
      </c>
      <c r="AU678" s="249" t="s">
        <v>1582</v>
      </c>
    </row>
    <row r="679" spans="1:47" hidden="1" x14ac:dyDescent="0.3">
      <c r="A679" s="174">
        <v>7.01</v>
      </c>
      <c r="B679" s="231"/>
      <c r="C679" s="232" t="str">
        <f>VLOOKUP(BD.PD7[[#This Row],[Pos]],PPto[],3,FALSE)</f>
        <v xml:space="preserve">7.01 Equipamiento de Acero Inoxidable </v>
      </c>
      <c r="D679" s="233" t="s">
        <v>23</v>
      </c>
      <c r="E679" s="305" t="str">
        <f>IF(BD.PD7[[#This Row],[.]]="*",VLOOKUP(BD.PD7[[#This Row],[Pos]],Presupuesto!A:H,7,FALSE),"")</f>
        <v/>
      </c>
      <c r="F679" s="234" t="s">
        <v>412</v>
      </c>
      <c r="G679" s="174"/>
      <c r="H679" s="174"/>
      <c r="I679" s="174" t="s">
        <v>1295</v>
      </c>
      <c r="J679" s="174">
        <v>9</v>
      </c>
      <c r="K679" s="174" t="s">
        <v>260</v>
      </c>
      <c r="L679" s="383">
        <f>IF(BD.PD7[[#This Row],[Mon]]="DOP",1,HLOOKUP(BD.PD7[[#This Row],[Mon]],$K$1:$L$2,2,FALSE))</f>
        <v>1</v>
      </c>
      <c r="M679" s="541">
        <v>19350</v>
      </c>
      <c r="N679" s="243">
        <f>BD.PD7[[#This Row],[Cant.]]*BD.PD7[[#This Row],[ Tasa ]]*BD.PD7[[#This Row],[ Precio Und.]]</f>
        <v>174150</v>
      </c>
      <c r="O679" s="174">
        <v>0</v>
      </c>
      <c r="P679" s="243">
        <f>IF(BD.PD7[[#This Row],[Liquid. '[%']]]&lt;&gt;0,(BD.PD7[[#This Row],[Valor Neto '[DOP']]]*BD.PD7[[#This Row],[Liquid. '[%']]])+BD.PD7[[#This Row],[Valor Neto '[DOP']]],BD.PD7[[#This Row],[Valor Neto '[DOP']]])</f>
        <v>174150</v>
      </c>
      <c r="Q679" s="243">
        <f>BD.PD7[[#This Row],[Ppto. Orden Interna '[DOP']]]/HLOOKUP("USD",$K$1:$L$2,2,FALSE)</f>
        <v>2679.2307692307691</v>
      </c>
      <c r="R679" s="543" t="s">
        <v>408</v>
      </c>
      <c r="S679" s="544"/>
      <c r="T679" s="544"/>
      <c r="U679" s="544" t="s">
        <v>406</v>
      </c>
      <c r="V679" s="544">
        <v>801672</v>
      </c>
      <c r="W679" s="494" t="s">
        <v>368</v>
      </c>
      <c r="X679" s="495">
        <v>13</v>
      </c>
      <c r="Y679" s="495">
        <v>0.5</v>
      </c>
      <c r="Z679" s="243">
        <f>BD.PD7[[#This Row],[Av.P1 '[%']]]*BD.PD7[[#This Row],[Ppto. Orden Interna '[DOP']]]</f>
        <v>87075</v>
      </c>
      <c r="AA679" s="249">
        <v>15</v>
      </c>
      <c r="AB679" s="249">
        <v>0.5</v>
      </c>
      <c r="AC679" s="243">
        <f>BD.PD7[[#This Row],[Av.P2 '[%']]]*BD.PD7[[#This Row],[Ppto. Orden Interna '[DOP']]]</f>
        <v>87075</v>
      </c>
      <c r="AD679" s="249"/>
      <c r="AE679" s="249"/>
      <c r="AF679" s="243">
        <f>BD.PD7[[#This Row],[Av.P3 '[%']]]*BD.PD7[[#This Row],[Ppto. Orden Interna '[DOP']]]</f>
        <v>0</v>
      </c>
      <c r="AG679" s="545"/>
      <c r="AH679" s="545"/>
      <c r="AI679" s="243">
        <f>BD.PD7[[#This Row],[Av.P2 '[%']]]*BD.PD7[[#This Row],[Ppto. Orden Interna '[DOP']]]</f>
        <v>87075</v>
      </c>
      <c r="AJ679" s="545"/>
      <c r="AK679" s="545"/>
      <c r="AL679" s="542">
        <f>BD.PD7[[#This Row],[Av.P2 '[%']]]*BD.PD7[[#This Row],[Ppto. Orden Interna '[DOP']]]</f>
        <v>87075</v>
      </c>
      <c r="AM679" s="584">
        <v>174150</v>
      </c>
      <c r="AN679" s="308" t="s">
        <v>244</v>
      </c>
      <c r="AO679" s="308" t="s">
        <v>245</v>
      </c>
      <c r="AP679" s="308" t="s">
        <v>246</v>
      </c>
      <c r="AQ679" s="308" t="s">
        <v>247</v>
      </c>
      <c r="AR679" s="308">
        <v>594</v>
      </c>
      <c r="AS679" s="308" t="s">
        <v>248</v>
      </c>
      <c r="AT679" s="249" t="s">
        <v>1356</v>
      </c>
      <c r="AU679" s="249" t="s">
        <v>1582</v>
      </c>
    </row>
    <row r="680" spans="1:47" hidden="1" x14ac:dyDescent="0.3">
      <c r="A680" s="174">
        <v>7.01</v>
      </c>
      <c r="B680" s="231"/>
      <c r="C680" s="232" t="str">
        <f>VLOOKUP(BD.PD7[[#This Row],[Pos]],PPto[],3,FALSE)</f>
        <v xml:space="preserve">7.01 Equipamiento de Acero Inoxidable </v>
      </c>
      <c r="D680" s="233" t="s">
        <v>23</v>
      </c>
      <c r="E680" s="305" t="str">
        <f>IF(BD.PD7[[#This Row],[.]]="*",VLOOKUP(BD.PD7[[#This Row],[Pos]],Presupuesto!A:H,7,FALSE),"")</f>
        <v/>
      </c>
      <c r="F680" s="234" t="s">
        <v>413</v>
      </c>
      <c r="G680" s="174"/>
      <c r="H680" s="174"/>
      <c r="I680" s="174" t="s">
        <v>1295</v>
      </c>
      <c r="J680" s="174">
        <v>3</v>
      </c>
      <c r="K680" s="174" t="s">
        <v>260</v>
      </c>
      <c r="L680" s="383">
        <f>IF(BD.PD7[[#This Row],[Mon]]="DOP",1,HLOOKUP(BD.PD7[[#This Row],[Mon]],$K$1:$L$2,2,FALSE))</f>
        <v>1</v>
      </c>
      <c r="M680" s="541">
        <v>11000</v>
      </c>
      <c r="N680" s="243">
        <f>BD.PD7[[#This Row],[Cant.]]*BD.PD7[[#This Row],[ Tasa ]]*BD.PD7[[#This Row],[ Precio Und.]]</f>
        <v>33000</v>
      </c>
      <c r="O680" s="174">
        <v>0</v>
      </c>
      <c r="P680" s="243">
        <f>IF(BD.PD7[[#This Row],[Liquid. '[%']]]&lt;&gt;0,(BD.PD7[[#This Row],[Valor Neto '[DOP']]]*BD.PD7[[#This Row],[Liquid. '[%']]])+BD.PD7[[#This Row],[Valor Neto '[DOP']]],BD.PD7[[#This Row],[Valor Neto '[DOP']]])</f>
        <v>33000</v>
      </c>
      <c r="Q680" s="243">
        <f>BD.PD7[[#This Row],[Ppto. Orden Interna '[DOP']]]/HLOOKUP("USD",$K$1:$L$2,2,FALSE)</f>
        <v>507.69230769230768</v>
      </c>
      <c r="R680" s="543" t="s">
        <v>408</v>
      </c>
      <c r="S680" s="544"/>
      <c r="T680" s="544"/>
      <c r="U680" s="544" t="s">
        <v>406</v>
      </c>
      <c r="V680" s="544">
        <v>801672</v>
      </c>
      <c r="W680" s="494" t="s">
        <v>368</v>
      </c>
      <c r="X680" s="495">
        <v>13</v>
      </c>
      <c r="Y680" s="495">
        <v>0.5</v>
      </c>
      <c r="Z680" s="243">
        <f>BD.PD7[[#This Row],[Av.P1 '[%']]]*BD.PD7[[#This Row],[Ppto. Orden Interna '[DOP']]]</f>
        <v>16500</v>
      </c>
      <c r="AA680" s="249">
        <v>15</v>
      </c>
      <c r="AB680" s="249">
        <v>0.5</v>
      </c>
      <c r="AC680" s="243">
        <f>BD.PD7[[#This Row],[Av.P2 '[%']]]*BD.PD7[[#This Row],[Ppto. Orden Interna '[DOP']]]</f>
        <v>16500</v>
      </c>
      <c r="AD680" s="249"/>
      <c r="AE680" s="249"/>
      <c r="AF680" s="243">
        <f>BD.PD7[[#This Row],[Av.P3 '[%']]]*BD.PD7[[#This Row],[Ppto. Orden Interna '[DOP']]]</f>
        <v>0</v>
      </c>
      <c r="AG680" s="545"/>
      <c r="AH680" s="545"/>
      <c r="AI680" s="243">
        <f>BD.PD7[[#This Row],[Av.P2 '[%']]]*BD.PD7[[#This Row],[Ppto. Orden Interna '[DOP']]]</f>
        <v>16500</v>
      </c>
      <c r="AJ680" s="545"/>
      <c r="AK680" s="545"/>
      <c r="AL680" s="542">
        <f>BD.PD7[[#This Row],[Av.P2 '[%']]]*BD.PD7[[#This Row],[Ppto. Orden Interna '[DOP']]]</f>
        <v>16500</v>
      </c>
      <c r="AM680" s="584">
        <v>33000</v>
      </c>
      <c r="AN680" s="308" t="s">
        <v>244</v>
      </c>
      <c r="AO680" s="308" t="s">
        <v>245</v>
      </c>
      <c r="AP680" s="308" t="s">
        <v>246</v>
      </c>
      <c r="AQ680" s="308" t="s">
        <v>247</v>
      </c>
      <c r="AR680" s="308">
        <v>594</v>
      </c>
      <c r="AS680" s="308" t="s">
        <v>248</v>
      </c>
      <c r="AT680" s="249" t="s">
        <v>1356</v>
      </c>
      <c r="AU680" s="249" t="s">
        <v>1582</v>
      </c>
    </row>
    <row r="681" spans="1:47" hidden="1" x14ac:dyDescent="0.3">
      <c r="A681" s="174">
        <v>7.01</v>
      </c>
      <c r="B681" s="231"/>
      <c r="C681" s="232" t="str">
        <f>VLOOKUP(BD.PD7[[#This Row],[Pos]],PPto[],3,FALSE)</f>
        <v xml:space="preserve">7.01 Equipamiento de Acero Inoxidable </v>
      </c>
      <c r="D681" s="233" t="s">
        <v>23</v>
      </c>
      <c r="E681" s="305" t="str">
        <f>IF(BD.PD7[[#This Row],[.]]="*",VLOOKUP(BD.PD7[[#This Row],[Pos]],Presupuesto!A:H,7,FALSE),"")</f>
        <v/>
      </c>
      <c r="F681" s="234" t="s">
        <v>414</v>
      </c>
      <c r="G681" s="174"/>
      <c r="H681" s="174"/>
      <c r="I681" s="174" t="s">
        <v>1295</v>
      </c>
      <c r="J681" s="174">
        <v>3</v>
      </c>
      <c r="K681" s="174" t="s">
        <v>260</v>
      </c>
      <c r="L681" s="383">
        <f>IF(BD.PD7[[#This Row],[Mon]]="DOP",1,HLOOKUP(BD.PD7[[#This Row],[Mon]],$K$1:$L$2,2,FALSE))</f>
        <v>1</v>
      </c>
      <c r="M681" s="541">
        <v>19500</v>
      </c>
      <c r="N681" s="243">
        <f>BD.PD7[[#This Row],[Cant.]]*BD.PD7[[#This Row],[ Tasa ]]*BD.PD7[[#This Row],[ Precio Und.]]</f>
        <v>58500</v>
      </c>
      <c r="O681" s="174">
        <v>0</v>
      </c>
      <c r="P681" s="243">
        <f>IF(BD.PD7[[#This Row],[Liquid. '[%']]]&lt;&gt;0,(BD.PD7[[#This Row],[Valor Neto '[DOP']]]*BD.PD7[[#This Row],[Liquid. '[%']]])+BD.PD7[[#This Row],[Valor Neto '[DOP']]],BD.PD7[[#This Row],[Valor Neto '[DOP']]])</f>
        <v>58500</v>
      </c>
      <c r="Q681" s="243">
        <f>BD.PD7[[#This Row],[Ppto. Orden Interna '[DOP']]]/HLOOKUP("USD",$K$1:$L$2,2,FALSE)</f>
        <v>900</v>
      </c>
      <c r="R681" s="543" t="s">
        <v>408</v>
      </c>
      <c r="S681" s="544"/>
      <c r="T681" s="544"/>
      <c r="U681" s="544" t="s">
        <v>406</v>
      </c>
      <c r="V681" s="544">
        <v>801672</v>
      </c>
      <c r="W681" s="494" t="s">
        <v>368</v>
      </c>
      <c r="X681" s="495">
        <v>13</v>
      </c>
      <c r="Y681" s="495">
        <v>0.5</v>
      </c>
      <c r="Z681" s="243">
        <f>BD.PD7[[#This Row],[Av.P1 '[%']]]*BD.PD7[[#This Row],[Ppto. Orden Interna '[DOP']]]</f>
        <v>29250</v>
      </c>
      <c r="AA681" s="249">
        <v>15</v>
      </c>
      <c r="AB681" s="249">
        <v>0.5</v>
      </c>
      <c r="AC681" s="243">
        <f>BD.PD7[[#This Row],[Av.P2 '[%']]]*BD.PD7[[#This Row],[Ppto. Orden Interna '[DOP']]]</f>
        <v>29250</v>
      </c>
      <c r="AD681" s="249"/>
      <c r="AE681" s="249"/>
      <c r="AF681" s="243">
        <f>BD.PD7[[#This Row],[Av.P3 '[%']]]*BD.PD7[[#This Row],[Ppto. Orden Interna '[DOP']]]</f>
        <v>0</v>
      </c>
      <c r="AG681" s="545"/>
      <c r="AH681" s="545"/>
      <c r="AI681" s="243">
        <f>BD.PD7[[#This Row],[Av.P2 '[%']]]*BD.PD7[[#This Row],[Ppto. Orden Interna '[DOP']]]</f>
        <v>29250</v>
      </c>
      <c r="AJ681" s="545"/>
      <c r="AK681" s="545"/>
      <c r="AL681" s="542">
        <f>BD.PD7[[#This Row],[Av.P2 '[%']]]*BD.PD7[[#This Row],[Ppto. Orden Interna '[DOP']]]</f>
        <v>29250</v>
      </c>
      <c r="AM681" s="584">
        <v>58500</v>
      </c>
      <c r="AN681" s="308" t="s">
        <v>244</v>
      </c>
      <c r="AO681" s="308" t="s">
        <v>245</v>
      </c>
      <c r="AP681" s="308" t="s">
        <v>246</v>
      </c>
      <c r="AQ681" s="308" t="s">
        <v>247</v>
      </c>
      <c r="AR681" s="308">
        <v>594</v>
      </c>
      <c r="AS681" s="308" t="s">
        <v>248</v>
      </c>
      <c r="AT681" s="249" t="s">
        <v>1356</v>
      </c>
      <c r="AU681" s="249" t="s">
        <v>1582</v>
      </c>
    </row>
    <row r="682" spans="1:47" hidden="1" x14ac:dyDescent="0.3">
      <c r="A682" s="174">
        <v>7.01</v>
      </c>
      <c r="B682" s="231"/>
      <c r="C682" s="232" t="str">
        <f>VLOOKUP(BD.PD7[[#This Row],[Pos]],PPto[],3,FALSE)</f>
        <v xml:space="preserve">7.01 Equipamiento de Acero Inoxidable </v>
      </c>
      <c r="D682" s="233" t="s">
        <v>23</v>
      </c>
      <c r="E682" s="305" t="str">
        <f>IF(BD.PD7[[#This Row],[.]]="*",VLOOKUP(BD.PD7[[#This Row],[Pos]],Presupuesto!A:H,7,FALSE),"")</f>
        <v/>
      </c>
      <c r="F682" s="234" t="s">
        <v>415</v>
      </c>
      <c r="G682" s="174"/>
      <c r="H682" s="174"/>
      <c r="I682" s="174" t="s">
        <v>1295</v>
      </c>
      <c r="J682" s="174">
        <v>1</v>
      </c>
      <c r="K682" s="174" t="s">
        <v>260</v>
      </c>
      <c r="L682" s="383">
        <f>IF(BD.PD7[[#This Row],[Mon]]="DOP",1,HLOOKUP(BD.PD7[[#This Row],[Mon]],$K$1:$L$2,2,FALSE))</f>
        <v>1</v>
      </c>
      <c r="M682" s="541">
        <v>21284.25</v>
      </c>
      <c r="N682" s="243">
        <f>BD.PD7[[#This Row],[Cant.]]*BD.PD7[[#This Row],[ Tasa ]]*BD.PD7[[#This Row],[ Precio Und.]]</f>
        <v>21284.25</v>
      </c>
      <c r="O682" s="174">
        <v>0</v>
      </c>
      <c r="P682" s="243">
        <f>IF(BD.PD7[[#This Row],[Liquid. '[%']]]&lt;&gt;0,(BD.PD7[[#This Row],[Valor Neto '[DOP']]]*BD.PD7[[#This Row],[Liquid. '[%']]])+BD.PD7[[#This Row],[Valor Neto '[DOP']]],BD.PD7[[#This Row],[Valor Neto '[DOP']]])</f>
        <v>21284.25</v>
      </c>
      <c r="Q682" s="243">
        <f>BD.PD7[[#This Row],[Ppto. Orden Interna '[DOP']]]/HLOOKUP("USD",$K$1:$L$2,2,FALSE)</f>
        <v>327.45</v>
      </c>
      <c r="R682" s="543" t="s">
        <v>408</v>
      </c>
      <c r="S682" s="544"/>
      <c r="T682" s="544"/>
      <c r="U682" s="544" t="s">
        <v>406</v>
      </c>
      <c r="V682" s="544">
        <v>801672</v>
      </c>
      <c r="W682" s="494" t="s">
        <v>368</v>
      </c>
      <c r="X682" s="495">
        <v>13</v>
      </c>
      <c r="Y682" s="495">
        <v>0.5</v>
      </c>
      <c r="Z682" s="243">
        <f>BD.PD7[[#This Row],[Av.P1 '[%']]]*BD.PD7[[#This Row],[Ppto. Orden Interna '[DOP']]]</f>
        <v>10642.125</v>
      </c>
      <c r="AA682" s="249">
        <v>15</v>
      </c>
      <c r="AB682" s="249">
        <v>0.5</v>
      </c>
      <c r="AC682" s="243">
        <f>BD.PD7[[#This Row],[Av.P2 '[%']]]*BD.PD7[[#This Row],[Ppto. Orden Interna '[DOP']]]</f>
        <v>10642.125</v>
      </c>
      <c r="AD682" s="249"/>
      <c r="AE682" s="249"/>
      <c r="AF682" s="243">
        <f>BD.PD7[[#This Row],[Av.P3 '[%']]]*BD.PD7[[#This Row],[Ppto. Orden Interna '[DOP']]]</f>
        <v>0</v>
      </c>
      <c r="AG682" s="545"/>
      <c r="AH682" s="545"/>
      <c r="AI682" s="243">
        <f>BD.PD7[[#This Row],[Av.P2 '[%']]]*BD.PD7[[#This Row],[Ppto. Orden Interna '[DOP']]]</f>
        <v>10642.125</v>
      </c>
      <c r="AJ682" s="545"/>
      <c r="AK682" s="545"/>
      <c r="AL682" s="542">
        <f>BD.PD7[[#This Row],[Av.P2 '[%']]]*BD.PD7[[#This Row],[Ppto. Orden Interna '[DOP']]]</f>
        <v>10642.125</v>
      </c>
      <c r="AM682" s="584">
        <v>21284.25</v>
      </c>
      <c r="AN682" s="308" t="s">
        <v>244</v>
      </c>
      <c r="AO682" s="308" t="s">
        <v>245</v>
      </c>
      <c r="AP682" s="308" t="s">
        <v>246</v>
      </c>
      <c r="AQ682" s="308" t="s">
        <v>247</v>
      </c>
      <c r="AR682" s="308">
        <v>594</v>
      </c>
      <c r="AS682" s="308" t="s">
        <v>248</v>
      </c>
      <c r="AT682" s="249" t="s">
        <v>1356</v>
      </c>
      <c r="AU682" s="249" t="s">
        <v>1582</v>
      </c>
    </row>
    <row r="683" spans="1:47" hidden="1" x14ac:dyDescent="0.3">
      <c r="A683" s="174">
        <v>7.01</v>
      </c>
      <c r="B683" s="231"/>
      <c r="C683" s="232" t="str">
        <f>VLOOKUP(BD.PD7[[#This Row],[Pos]],PPto[],3,FALSE)</f>
        <v xml:space="preserve">7.01 Equipamiento de Acero Inoxidable </v>
      </c>
      <c r="D683" s="233" t="s">
        <v>23</v>
      </c>
      <c r="E683" s="305" t="str">
        <f>IF(BD.PD7[[#This Row],[.]]="*",VLOOKUP(BD.PD7[[#This Row],[Pos]],Presupuesto!A:H,7,FALSE),"")</f>
        <v/>
      </c>
      <c r="F683" s="234" t="s">
        <v>416</v>
      </c>
      <c r="G683" s="174"/>
      <c r="H683" s="174"/>
      <c r="I683" s="174" t="s">
        <v>1295</v>
      </c>
      <c r="J683" s="174">
        <v>3</v>
      </c>
      <c r="K683" s="174" t="s">
        <v>260</v>
      </c>
      <c r="L683" s="383">
        <f>IF(BD.PD7[[#This Row],[Mon]]="DOP",1,HLOOKUP(BD.PD7[[#This Row],[Mon]],$K$1:$L$2,2,FALSE))</f>
        <v>1</v>
      </c>
      <c r="M683" s="541">
        <v>42881.25</v>
      </c>
      <c r="N683" s="243">
        <f>BD.PD7[[#This Row],[Cant.]]*BD.PD7[[#This Row],[ Tasa ]]*BD.PD7[[#This Row],[ Precio Und.]]</f>
        <v>128643.75</v>
      </c>
      <c r="O683" s="174">
        <v>0</v>
      </c>
      <c r="P683" s="243">
        <f>IF(BD.PD7[[#This Row],[Liquid. '[%']]]&lt;&gt;0,(BD.PD7[[#This Row],[Valor Neto '[DOP']]]*BD.PD7[[#This Row],[Liquid. '[%']]])+BD.PD7[[#This Row],[Valor Neto '[DOP']]],BD.PD7[[#This Row],[Valor Neto '[DOP']]])</f>
        <v>128643.75</v>
      </c>
      <c r="Q683" s="243">
        <f>BD.PD7[[#This Row],[Ppto. Orden Interna '[DOP']]]/HLOOKUP("USD",$K$1:$L$2,2,FALSE)</f>
        <v>1979.1346153846155</v>
      </c>
      <c r="R683" s="543" t="s">
        <v>408</v>
      </c>
      <c r="S683" s="544"/>
      <c r="T683" s="544"/>
      <c r="U683" s="544" t="s">
        <v>406</v>
      </c>
      <c r="V683" s="544">
        <v>801672</v>
      </c>
      <c r="W683" s="494" t="s">
        <v>368</v>
      </c>
      <c r="X683" s="495">
        <v>13</v>
      </c>
      <c r="Y683" s="495">
        <v>0.5</v>
      </c>
      <c r="Z683" s="243">
        <f>BD.PD7[[#This Row],[Av.P1 '[%']]]*BD.PD7[[#This Row],[Ppto. Orden Interna '[DOP']]]</f>
        <v>64321.875</v>
      </c>
      <c r="AA683" s="249">
        <v>15</v>
      </c>
      <c r="AB683" s="249">
        <v>0.5</v>
      </c>
      <c r="AC683" s="243">
        <f>BD.PD7[[#This Row],[Av.P2 '[%']]]*BD.PD7[[#This Row],[Ppto. Orden Interna '[DOP']]]</f>
        <v>64321.875</v>
      </c>
      <c r="AD683" s="249"/>
      <c r="AE683" s="249"/>
      <c r="AF683" s="243">
        <f>BD.PD7[[#This Row],[Av.P3 '[%']]]*BD.PD7[[#This Row],[Ppto. Orden Interna '[DOP']]]</f>
        <v>0</v>
      </c>
      <c r="AG683" s="545"/>
      <c r="AH683" s="545"/>
      <c r="AI683" s="243">
        <f>BD.PD7[[#This Row],[Av.P2 '[%']]]*BD.PD7[[#This Row],[Ppto. Orden Interna '[DOP']]]</f>
        <v>64321.875</v>
      </c>
      <c r="AJ683" s="545"/>
      <c r="AK683" s="545"/>
      <c r="AL683" s="542">
        <f>BD.PD7[[#This Row],[Av.P2 '[%']]]*BD.PD7[[#This Row],[Ppto. Orden Interna '[DOP']]]</f>
        <v>64321.875</v>
      </c>
      <c r="AM683" s="584">
        <v>128643.75</v>
      </c>
      <c r="AN683" s="308" t="s">
        <v>244</v>
      </c>
      <c r="AO683" s="308" t="s">
        <v>245</v>
      </c>
      <c r="AP683" s="308" t="s">
        <v>246</v>
      </c>
      <c r="AQ683" s="308" t="s">
        <v>247</v>
      </c>
      <c r="AR683" s="308">
        <v>594</v>
      </c>
      <c r="AS683" s="308" t="s">
        <v>248</v>
      </c>
      <c r="AT683" s="249" t="s">
        <v>1356</v>
      </c>
      <c r="AU683" s="249" t="s">
        <v>1582</v>
      </c>
    </row>
    <row r="684" spans="1:47" hidden="1" x14ac:dyDescent="0.3">
      <c r="A684" s="174">
        <v>7.01</v>
      </c>
      <c r="B684" s="231"/>
      <c r="C684" s="232" t="str">
        <f>VLOOKUP(BD.PD7[[#This Row],[Pos]],PPto[],3,FALSE)</f>
        <v xml:space="preserve">7.01 Equipamiento de Acero Inoxidable </v>
      </c>
      <c r="D684" s="233" t="s">
        <v>23</v>
      </c>
      <c r="E684" s="305" t="str">
        <f>IF(BD.PD7[[#This Row],[.]]="*",VLOOKUP(BD.PD7[[#This Row],[Pos]],Presupuesto!A:H,7,FALSE),"")</f>
        <v/>
      </c>
      <c r="F684" s="234" t="s">
        <v>417</v>
      </c>
      <c r="G684" s="174"/>
      <c r="H684" s="174"/>
      <c r="I684" s="174" t="s">
        <v>1295</v>
      </c>
      <c r="J684" s="174">
        <v>1</v>
      </c>
      <c r="K684" s="174" t="s">
        <v>260</v>
      </c>
      <c r="L684" s="383">
        <f>IF(BD.PD7[[#This Row],[Mon]]="DOP",1,HLOOKUP(BD.PD7[[#This Row],[Mon]],$K$1:$L$2,2,FALSE))</f>
        <v>1</v>
      </c>
      <c r="M684" s="541">
        <v>42803.25</v>
      </c>
      <c r="N684" s="243">
        <f>BD.PD7[[#This Row],[Cant.]]*BD.PD7[[#This Row],[ Tasa ]]*BD.PD7[[#This Row],[ Precio Und.]]</f>
        <v>42803.25</v>
      </c>
      <c r="O684" s="174">
        <v>0</v>
      </c>
      <c r="P684" s="243">
        <f>IF(BD.PD7[[#This Row],[Liquid. '[%']]]&lt;&gt;0,(BD.PD7[[#This Row],[Valor Neto '[DOP']]]*BD.PD7[[#This Row],[Liquid. '[%']]])+BD.PD7[[#This Row],[Valor Neto '[DOP']]],BD.PD7[[#This Row],[Valor Neto '[DOP']]])</f>
        <v>42803.25</v>
      </c>
      <c r="Q684" s="243">
        <f>BD.PD7[[#This Row],[Ppto. Orden Interna '[DOP']]]/HLOOKUP("USD",$K$1:$L$2,2,FALSE)</f>
        <v>658.51153846153841</v>
      </c>
      <c r="R684" s="543" t="s">
        <v>408</v>
      </c>
      <c r="S684" s="544"/>
      <c r="T684" s="544"/>
      <c r="U684" s="544" t="s">
        <v>406</v>
      </c>
      <c r="V684" s="544">
        <v>801672</v>
      </c>
      <c r="W684" s="494" t="s">
        <v>368</v>
      </c>
      <c r="X684" s="495">
        <v>13</v>
      </c>
      <c r="Y684" s="495">
        <v>0.5</v>
      </c>
      <c r="Z684" s="243">
        <f>BD.PD7[[#This Row],[Av.P1 '[%']]]*BD.PD7[[#This Row],[Ppto. Orden Interna '[DOP']]]</f>
        <v>21401.625</v>
      </c>
      <c r="AA684" s="249">
        <v>15</v>
      </c>
      <c r="AB684" s="249">
        <v>0.5</v>
      </c>
      <c r="AC684" s="243">
        <f>BD.PD7[[#This Row],[Av.P2 '[%']]]*BD.PD7[[#This Row],[Ppto. Orden Interna '[DOP']]]</f>
        <v>21401.625</v>
      </c>
      <c r="AD684" s="249"/>
      <c r="AE684" s="249"/>
      <c r="AF684" s="243">
        <f>BD.PD7[[#This Row],[Av.P3 '[%']]]*BD.PD7[[#This Row],[Ppto. Orden Interna '[DOP']]]</f>
        <v>0</v>
      </c>
      <c r="AG684" s="545"/>
      <c r="AH684" s="545"/>
      <c r="AI684" s="243">
        <f>BD.PD7[[#This Row],[Av.P2 '[%']]]*BD.PD7[[#This Row],[Ppto. Orden Interna '[DOP']]]</f>
        <v>21401.625</v>
      </c>
      <c r="AJ684" s="545"/>
      <c r="AK684" s="545"/>
      <c r="AL684" s="542">
        <f>BD.PD7[[#This Row],[Av.P2 '[%']]]*BD.PD7[[#This Row],[Ppto. Orden Interna '[DOP']]]</f>
        <v>21401.625</v>
      </c>
      <c r="AM684" s="584">
        <v>42803.25</v>
      </c>
      <c r="AN684" s="308" t="s">
        <v>244</v>
      </c>
      <c r="AO684" s="308" t="s">
        <v>245</v>
      </c>
      <c r="AP684" s="308" t="s">
        <v>246</v>
      </c>
      <c r="AQ684" s="308" t="s">
        <v>247</v>
      </c>
      <c r="AR684" s="308">
        <v>594</v>
      </c>
      <c r="AS684" s="308" t="s">
        <v>248</v>
      </c>
      <c r="AT684" s="249" t="s">
        <v>1356</v>
      </c>
      <c r="AU684" s="249" t="s">
        <v>1582</v>
      </c>
    </row>
    <row r="685" spans="1:47" hidden="1" x14ac:dyDescent="0.3">
      <c r="A685" s="174">
        <v>7.01</v>
      </c>
      <c r="B685" s="231"/>
      <c r="C685" s="232" t="str">
        <f>VLOOKUP(BD.PD7[[#This Row],[Pos]],PPto[],3,FALSE)</f>
        <v xml:space="preserve">7.01 Equipamiento de Acero Inoxidable </v>
      </c>
      <c r="D685" s="233" t="s">
        <v>23</v>
      </c>
      <c r="E685" s="305" t="str">
        <f>IF(BD.PD7[[#This Row],[.]]="*",VLOOKUP(BD.PD7[[#This Row],[Pos]],Presupuesto!A:H,7,FALSE),"")</f>
        <v/>
      </c>
      <c r="F685" s="234" t="s">
        <v>418</v>
      </c>
      <c r="G685" s="174"/>
      <c r="H685" s="174"/>
      <c r="I685" s="174" t="s">
        <v>1295</v>
      </c>
      <c r="J685" s="174">
        <v>2</v>
      </c>
      <c r="K685" s="174" t="s">
        <v>260</v>
      </c>
      <c r="L685" s="383">
        <f>IF(BD.PD7[[#This Row],[Mon]]="DOP",1,HLOOKUP(BD.PD7[[#This Row],[Mon]],$K$1:$L$2,2,FALSE))</f>
        <v>1</v>
      </c>
      <c r="M685" s="541">
        <v>32818.5</v>
      </c>
      <c r="N685" s="243">
        <f>BD.PD7[[#This Row],[Cant.]]*BD.PD7[[#This Row],[ Tasa ]]*BD.PD7[[#This Row],[ Precio Und.]]</f>
        <v>65637</v>
      </c>
      <c r="O685" s="174">
        <v>0</v>
      </c>
      <c r="P685" s="243">
        <f>IF(BD.PD7[[#This Row],[Liquid. '[%']]]&lt;&gt;0,(BD.PD7[[#This Row],[Valor Neto '[DOP']]]*BD.PD7[[#This Row],[Liquid. '[%']]])+BD.PD7[[#This Row],[Valor Neto '[DOP']]],BD.PD7[[#This Row],[Valor Neto '[DOP']]])</f>
        <v>65637</v>
      </c>
      <c r="Q685" s="243">
        <f>BD.PD7[[#This Row],[Ppto. Orden Interna '[DOP']]]/HLOOKUP("USD",$K$1:$L$2,2,FALSE)</f>
        <v>1009.8</v>
      </c>
      <c r="R685" s="543" t="s">
        <v>408</v>
      </c>
      <c r="S685" s="544"/>
      <c r="T685" s="544"/>
      <c r="U685" s="544" t="s">
        <v>406</v>
      </c>
      <c r="V685" s="544">
        <v>801672</v>
      </c>
      <c r="W685" s="494" t="s">
        <v>368</v>
      </c>
      <c r="X685" s="495">
        <v>13</v>
      </c>
      <c r="Y685" s="495">
        <v>0.5</v>
      </c>
      <c r="Z685" s="243">
        <f>BD.PD7[[#This Row],[Av.P1 '[%']]]*BD.PD7[[#This Row],[Ppto. Orden Interna '[DOP']]]</f>
        <v>32818.5</v>
      </c>
      <c r="AA685" s="249">
        <v>15</v>
      </c>
      <c r="AB685" s="249">
        <v>0.5</v>
      </c>
      <c r="AC685" s="243">
        <f>BD.PD7[[#This Row],[Av.P2 '[%']]]*BD.PD7[[#This Row],[Ppto. Orden Interna '[DOP']]]</f>
        <v>32818.5</v>
      </c>
      <c r="AD685" s="249"/>
      <c r="AE685" s="249"/>
      <c r="AF685" s="243">
        <f>BD.PD7[[#This Row],[Av.P3 '[%']]]*BD.PD7[[#This Row],[Ppto. Orden Interna '[DOP']]]</f>
        <v>0</v>
      </c>
      <c r="AG685" s="545"/>
      <c r="AH685" s="545"/>
      <c r="AI685" s="243">
        <f>BD.PD7[[#This Row],[Av.P2 '[%']]]*BD.PD7[[#This Row],[Ppto. Orden Interna '[DOP']]]</f>
        <v>32818.5</v>
      </c>
      <c r="AJ685" s="545"/>
      <c r="AK685" s="545"/>
      <c r="AL685" s="542">
        <f>BD.PD7[[#This Row],[Av.P2 '[%']]]*BD.PD7[[#This Row],[Ppto. Orden Interna '[DOP']]]</f>
        <v>32818.5</v>
      </c>
      <c r="AM685" s="584">
        <v>65637</v>
      </c>
      <c r="AN685" s="308" t="s">
        <v>244</v>
      </c>
      <c r="AO685" s="308" t="s">
        <v>245</v>
      </c>
      <c r="AP685" s="308" t="s">
        <v>246</v>
      </c>
      <c r="AQ685" s="308" t="s">
        <v>247</v>
      </c>
      <c r="AR685" s="308">
        <v>594</v>
      </c>
      <c r="AS685" s="308" t="s">
        <v>248</v>
      </c>
      <c r="AT685" s="249" t="s">
        <v>1356</v>
      </c>
      <c r="AU685" s="249" t="s">
        <v>1582</v>
      </c>
    </row>
    <row r="686" spans="1:47" hidden="1" x14ac:dyDescent="0.3">
      <c r="A686" s="174">
        <v>7.01</v>
      </c>
      <c r="B686" s="231"/>
      <c r="C686" s="232" t="str">
        <f>VLOOKUP(BD.PD7[[#This Row],[Pos]],PPto[],3,FALSE)</f>
        <v xml:space="preserve">7.01 Equipamiento de Acero Inoxidable </v>
      </c>
      <c r="D686" s="233" t="s">
        <v>23</v>
      </c>
      <c r="E686" s="305" t="str">
        <f>IF(BD.PD7[[#This Row],[.]]="*",VLOOKUP(BD.PD7[[#This Row],[Pos]],Presupuesto!A:H,7,FALSE),"")</f>
        <v/>
      </c>
      <c r="F686" s="234" t="s">
        <v>419</v>
      </c>
      <c r="G686" s="174"/>
      <c r="H686" s="174"/>
      <c r="I686" s="174" t="s">
        <v>1295</v>
      </c>
      <c r="J686" s="174">
        <v>2</v>
      </c>
      <c r="K686" s="174" t="s">
        <v>260</v>
      </c>
      <c r="L686" s="383">
        <f>IF(BD.PD7[[#This Row],[Mon]]="DOP",1,HLOOKUP(BD.PD7[[#This Row],[Mon]],$K$1:$L$2,2,FALSE))</f>
        <v>1</v>
      </c>
      <c r="M686" s="541">
        <v>31077</v>
      </c>
      <c r="N686" s="243">
        <f>BD.PD7[[#This Row],[Cant.]]*BD.PD7[[#This Row],[ Tasa ]]*BD.PD7[[#This Row],[ Precio Und.]]</f>
        <v>62154</v>
      </c>
      <c r="O686" s="174">
        <v>0</v>
      </c>
      <c r="P686" s="243">
        <f>IF(BD.PD7[[#This Row],[Liquid. '[%']]]&lt;&gt;0,(BD.PD7[[#This Row],[Valor Neto '[DOP']]]*BD.PD7[[#This Row],[Liquid. '[%']]])+BD.PD7[[#This Row],[Valor Neto '[DOP']]],BD.PD7[[#This Row],[Valor Neto '[DOP']]])</f>
        <v>62154</v>
      </c>
      <c r="Q686" s="243">
        <f>BD.PD7[[#This Row],[Ppto. Orden Interna '[DOP']]]/HLOOKUP("USD",$K$1:$L$2,2,FALSE)</f>
        <v>956.21538461538466</v>
      </c>
      <c r="R686" s="543" t="s">
        <v>408</v>
      </c>
      <c r="S686" s="544"/>
      <c r="T686" s="544"/>
      <c r="U686" s="544" t="s">
        <v>406</v>
      </c>
      <c r="V686" s="544">
        <v>801672</v>
      </c>
      <c r="W686" s="494" t="s">
        <v>368</v>
      </c>
      <c r="X686" s="495">
        <v>13</v>
      </c>
      <c r="Y686" s="495">
        <v>0.5</v>
      </c>
      <c r="Z686" s="243">
        <f>BD.PD7[[#This Row],[Av.P1 '[%']]]*BD.PD7[[#This Row],[Ppto. Orden Interna '[DOP']]]</f>
        <v>31077</v>
      </c>
      <c r="AA686" s="249">
        <v>15</v>
      </c>
      <c r="AB686" s="249">
        <v>0.5</v>
      </c>
      <c r="AC686" s="243">
        <f>BD.PD7[[#This Row],[Av.P2 '[%']]]*BD.PD7[[#This Row],[Ppto. Orden Interna '[DOP']]]</f>
        <v>31077</v>
      </c>
      <c r="AD686" s="249"/>
      <c r="AE686" s="249"/>
      <c r="AF686" s="243">
        <f>BD.PD7[[#This Row],[Av.P3 '[%']]]*BD.PD7[[#This Row],[Ppto. Orden Interna '[DOP']]]</f>
        <v>0</v>
      </c>
      <c r="AG686" s="545"/>
      <c r="AH686" s="545"/>
      <c r="AI686" s="243">
        <f>BD.PD7[[#This Row],[Av.P2 '[%']]]*BD.PD7[[#This Row],[Ppto. Orden Interna '[DOP']]]</f>
        <v>31077</v>
      </c>
      <c r="AJ686" s="545"/>
      <c r="AK686" s="545"/>
      <c r="AL686" s="542">
        <f>BD.PD7[[#This Row],[Av.P2 '[%']]]*BD.PD7[[#This Row],[Ppto. Orden Interna '[DOP']]]</f>
        <v>31077</v>
      </c>
      <c r="AM686" s="584">
        <v>62154</v>
      </c>
      <c r="AN686" s="308" t="s">
        <v>244</v>
      </c>
      <c r="AO686" s="308" t="s">
        <v>245</v>
      </c>
      <c r="AP686" s="308" t="s">
        <v>246</v>
      </c>
      <c r="AQ686" s="308" t="s">
        <v>247</v>
      </c>
      <c r="AR686" s="308">
        <v>594</v>
      </c>
      <c r="AS686" s="308" t="s">
        <v>248</v>
      </c>
      <c r="AT686" s="249" t="s">
        <v>1356</v>
      </c>
      <c r="AU686" s="249" t="s">
        <v>1582</v>
      </c>
    </row>
    <row r="687" spans="1:47" hidden="1" x14ac:dyDescent="0.3">
      <c r="A687" s="174">
        <v>7.01</v>
      </c>
      <c r="B687" s="231"/>
      <c r="C687" s="232" t="str">
        <f>VLOOKUP(BD.PD7[[#This Row],[Pos]],PPto[],3,FALSE)</f>
        <v xml:space="preserve">7.01 Equipamiento de Acero Inoxidable </v>
      </c>
      <c r="D687" s="233" t="s">
        <v>23</v>
      </c>
      <c r="E687" s="305" t="str">
        <f>IF(BD.PD7[[#This Row],[.]]="*",VLOOKUP(BD.PD7[[#This Row],[Pos]],Presupuesto!A:H,7,FALSE),"")</f>
        <v/>
      </c>
      <c r="F687" s="234" t="s">
        <v>420</v>
      </c>
      <c r="G687" s="174"/>
      <c r="H687" s="174"/>
      <c r="I687" s="174" t="s">
        <v>1295</v>
      </c>
      <c r="J687" s="174">
        <v>1</v>
      </c>
      <c r="K687" s="174" t="s">
        <v>260</v>
      </c>
      <c r="L687" s="383">
        <f>IF(BD.PD7[[#This Row],[Mon]]="DOP",1,HLOOKUP(BD.PD7[[#This Row],[Mon]],$K$1:$L$2,2,FALSE))</f>
        <v>1</v>
      </c>
      <c r="M687" s="541">
        <v>18719.25</v>
      </c>
      <c r="N687" s="243">
        <f>BD.PD7[[#This Row],[Cant.]]*BD.PD7[[#This Row],[ Tasa ]]*BD.PD7[[#This Row],[ Precio Und.]]</f>
        <v>18719.25</v>
      </c>
      <c r="O687" s="174">
        <v>0</v>
      </c>
      <c r="P687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7" s="243">
        <f>BD.PD7[[#This Row],[Ppto. Orden Interna '[DOP']]]/HLOOKUP("USD",$K$1:$L$2,2,FALSE)</f>
        <v>287.98846153846154</v>
      </c>
      <c r="R687" s="543" t="s">
        <v>408</v>
      </c>
      <c r="S687" s="544"/>
      <c r="T687" s="544"/>
      <c r="U687" s="544" t="s">
        <v>406</v>
      </c>
      <c r="V687" s="544">
        <v>801672</v>
      </c>
      <c r="W687" s="494" t="s">
        <v>368</v>
      </c>
      <c r="X687" s="495">
        <v>13</v>
      </c>
      <c r="Y687" s="495">
        <v>0.5</v>
      </c>
      <c r="Z687" s="243">
        <f>BD.PD7[[#This Row],[Av.P1 '[%']]]*BD.PD7[[#This Row],[Ppto. Orden Interna '[DOP']]]</f>
        <v>9359.625</v>
      </c>
      <c r="AA687" s="249">
        <v>15</v>
      </c>
      <c r="AB687" s="249">
        <v>0.5</v>
      </c>
      <c r="AC687" s="243">
        <f>BD.PD7[[#This Row],[Av.P2 '[%']]]*BD.PD7[[#This Row],[Ppto. Orden Interna '[DOP']]]</f>
        <v>9359.625</v>
      </c>
      <c r="AD687" s="249"/>
      <c r="AE687" s="249"/>
      <c r="AF687" s="243">
        <f>BD.PD7[[#This Row],[Av.P3 '[%']]]*BD.PD7[[#This Row],[Ppto. Orden Interna '[DOP']]]</f>
        <v>0</v>
      </c>
      <c r="AG687" s="545"/>
      <c r="AH687" s="545"/>
      <c r="AI687" s="243">
        <f>BD.PD7[[#This Row],[Av.P2 '[%']]]*BD.PD7[[#This Row],[Ppto. Orden Interna '[DOP']]]</f>
        <v>9359.625</v>
      </c>
      <c r="AJ687" s="545"/>
      <c r="AK687" s="545"/>
      <c r="AL687" s="542">
        <f>BD.PD7[[#This Row],[Av.P2 '[%']]]*BD.PD7[[#This Row],[Ppto. Orden Interna '[DOP']]]</f>
        <v>9359.625</v>
      </c>
      <c r="AM687" s="584">
        <v>18719.25</v>
      </c>
      <c r="AN687" s="308" t="s">
        <v>244</v>
      </c>
      <c r="AO687" s="308" t="s">
        <v>245</v>
      </c>
      <c r="AP687" s="308" t="s">
        <v>246</v>
      </c>
      <c r="AQ687" s="308" t="s">
        <v>247</v>
      </c>
      <c r="AR687" s="308">
        <v>594</v>
      </c>
      <c r="AS687" s="308" t="s">
        <v>248</v>
      </c>
      <c r="AT687" s="249" t="s">
        <v>1356</v>
      </c>
      <c r="AU687" s="249" t="s">
        <v>1582</v>
      </c>
    </row>
    <row r="688" spans="1:47" hidden="1" x14ac:dyDescent="0.3">
      <c r="A688" s="174">
        <v>7.01</v>
      </c>
      <c r="B688" s="231"/>
      <c r="C688" s="232" t="str">
        <f>VLOOKUP(BD.PD7[[#This Row],[Pos]],PPto[],3,FALSE)</f>
        <v xml:space="preserve">7.01 Equipamiento de Acero Inoxidable </v>
      </c>
      <c r="D688" s="233" t="s">
        <v>23</v>
      </c>
      <c r="E688" s="305" t="str">
        <f>IF(BD.PD7[[#This Row],[.]]="*",VLOOKUP(BD.PD7[[#This Row],[Pos]],Presupuesto!A:H,7,FALSE),"")</f>
        <v/>
      </c>
      <c r="F688" s="234" t="s">
        <v>420</v>
      </c>
      <c r="G688" s="174"/>
      <c r="H688" s="174"/>
      <c r="I688" s="174" t="s">
        <v>1295</v>
      </c>
      <c r="J688" s="174">
        <v>1</v>
      </c>
      <c r="K688" s="174" t="s">
        <v>260</v>
      </c>
      <c r="L688" s="383">
        <f>IF(BD.PD7[[#This Row],[Mon]]="DOP",1,HLOOKUP(BD.PD7[[#This Row],[Mon]],$K$1:$L$2,2,FALSE))</f>
        <v>1</v>
      </c>
      <c r="M688" s="541">
        <v>18719.25</v>
      </c>
      <c r="N688" s="243">
        <f>BD.PD7[[#This Row],[Cant.]]*BD.PD7[[#This Row],[ Tasa ]]*BD.PD7[[#This Row],[ Precio Und.]]</f>
        <v>18719.25</v>
      </c>
      <c r="O688" s="174">
        <v>0</v>
      </c>
      <c r="P688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8" s="243">
        <f>BD.PD7[[#This Row],[Ppto. Orden Interna '[DOP']]]/HLOOKUP("USD",$K$1:$L$2,2,FALSE)</f>
        <v>287.98846153846154</v>
      </c>
      <c r="R688" s="543" t="s">
        <v>408</v>
      </c>
      <c r="S688" s="544"/>
      <c r="T688" s="544"/>
      <c r="U688" s="544" t="s">
        <v>406</v>
      </c>
      <c r="V688" s="544">
        <v>801672</v>
      </c>
      <c r="W688" s="494" t="s">
        <v>368</v>
      </c>
      <c r="X688" s="495">
        <v>13</v>
      </c>
      <c r="Y688" s="495">
        <v>0.5</v>
      </c>
      <c r="Z688" s="243">
        <f>BD.PD7[[#This Row],[Av.P1 '[%']]]*BD.PD7[[#This Row],[Ppto. Orden Interna '[DOP']]]</f>
        <v>9359.625</v>
      </c>
      <c r="AA688" s="249">
        <v>15</v>
      </c>
      <c r="AB688" s="249">
        <v>0.5</v>
      </c>
      <c r="AC688" s="243">
        <f>BD.PD7[[#This Row],[Av.P2 '[%']]]*BD.PD7[[#This Row],[Ppto. Orden Interna '[DOP']]]</f>
        <v>9359.625</v>
      </c>
      <c r="AD688" s="249"/>
      <c r="AE688" s="249"/>
      <c r="AF688" s="243">
        <f>BD.PD7[[#This Row],[Av.P3 '[%']]]*BD.PD7[[#This Row],[Ppto. Orden Interna '[DOP']]]</f>
        <v>0</v>
      </c>
      <c r="AG688" s="545"/>
      <c r="AH688" s="545"/>
      <c r="AI688" s="243">
        <f>BD.PD7[[#This Row],[Av.P2 '[%']]]*BD.PD7[[#This Row],[Ppto. Orden Interna '[DOP']]]</f>
        <v>9359.625</v>
      </c>
      <c r="AJ688" s="545"/>
      <c r="AK688" s="545"/>
      <c r="AL688" s="542">
        <f>BD.PD7[[#This Row],[Av.P2 '[%']]]*BD.PD7[[#This Row],[Ppto. Orden Interna '[DOP']]]</f>
        <v>9359.625</v>
      </c>
      <c r="AM688" s="584">
        <v>18719.25</v>
      </c>
      <c r="AN688" s="308" t="s">
        <v>244</v>
      </c>
      <c r="AO688" s="308" t="s">
        <v>245</v>
      </c>
      <c r="AP688" s="308" t="s">
        <v>246</v>
      </c>
      <c r="AQ688" s="308" t="s">
        <v>247</v>
      </c>
      <c r="AR688" s="308">
        <v>594</v>
      </c>
      <c r="AS688" s="308" t="s">
        <v>248</v>
      </c>
      <c r="AT688" s="249" t="s">
        <v>1356</v>
      </c>
      <c r="AU688" s="249" t="s">
        <v>1582</v>
      </c>
    </row>
    <row r="689" spans="1:47" hidden="1" x14ac:dyDescent="0.3">
      <c r="A689" s="174">
        <v>7.01</v>
      </c>
      <c r="B689" s="231"/>
      <c r="C689" s="232" t="str">
        <f>VLOOKUP(BD.PD7[[#This Row],[Pos]],PPto[],3,FALSE)</f>
        <v xml:space="preserve">7.01 Equipamiento de Acero Inoxidable </v>
      </c>
      <c r="D689" s="233" t="s">
        <v>23</v>
      </c>
      <c r="E689" s="305" t="str">
        <f>IF(BD.PD7[[#This Row],[.]]="*",VLOOKUP(BD.PD7[[#This Row],[Pos]],Presupuesto!A:H,7,FALSE),"")</f>
        <v/>
      </c>
      <c r="F689" s="234" t="s">
        <v>420</v>
      </c>
      <c r="G689" s="174"/>
      <c r="H689" s="174"/>
      <c r="I689" s="174" t="s">
        <v>1295</v>
      </c>
      <c r="J689" s="174">
        <v>1</v>
      </c>
      <c r="K689" s="174" t="s">
        <v>260</v>
      </c>
      <c r="L689" s="383">
        <f>IF(BD.PD7[[#This Row],[Mon]]="DOP",1,HLOOKUP(BD.PD7[[#This Row],[Mon]],$K$1:$L$2,2,FALSE))</f>
        <v>1</v>
      </c>
      <c r="M689" s="541">
        <v>18719.25</v>
      </c>
      <c r="N689" s="243">
        <f>BD.PD7[[#This Row],[Cant.]]*BD.PD7[[#This Row],[ Tasa ]]*BD.PD7[[#This Row],[ Precio Und.]]</f>
        <v>18719.25</v>
      </c>
      <c r="O689" s="174">
        <v>0</v>
      </c>
      <c r="P689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89" s="243">
        <f>BD.PD7[[#This Row],[Ppto. Orden Interna '[DOP']]]/HLOOKUP("USD",$K$1:$L$2,2,FALSE)</f>
        <v>287.98846153846154</v>
      </c>
      <c r="R689" s="543" t="s">
        <v>408</v>
      </c>
      <c r="S689" s="544"/>
      <c r="T689" s="544"/>
      <c r="U689" s="544" t="s">
        <v>406</v>
      </c>
      <c r="V689" s="544">
        <v>801672</v>
      </c>
      <c r="W689" s="494" t="s">
        <v>368</v>
      </c>
      <c r="X689" s="495">
        <v>13</v>
      </c>
      <c r="Y689" s="495">
        <v>0.5</v>
      </c>
      <c r="Z689" s="243">
        <f>BD.PD7[[#This Row],[Av.P1 '[%']]]*BD.PD7[[#This Row],[Ppto. Orden Interna '[DOP']]]</f>
        <v>9359.625</v>
      </c>
      <c r="AA689" s="249">
        <v>15</v>
      </c>
      <c r="AB689" s="249">
        <v>0.5</v>
      </c>
      <c r="AC689" s="243">
        <f>BD.PD7[[#This Row],[Av.P2 '[%']]]*BD.PD7[[#This Row],[Ppto. Orden Interna '[DOP']]]</f>
        <v>9359.625</v>
      </c>
      <c r="AD689" s="249"/>
      <c r="AE689" s="249"/>
      <c r="AF689" s="243">
        <f>BD.PD7[[#This Row],[Av.P3 '[%']]]*BD.PD7[[#This Row],[Ppto. Orden Interna '[DOP']]]</f>
        <v>0</v>
      </c>
      <c r="AG689" s="545"/>
      <c r="AH689" s="545"/>
      <c r="AI689" s="243">
        <f>BD.PD7[[#This Row],[Av.P2 '[%']]]*BD.PD7[[#This Row],[Ppto. Orden Interna '[DOP']]]</f>
        <v>9359.625</v>
      </c>
      <c r="AJ689" s="545"/>
      <c r="AK689" s="545"/>
      <c r="AL689" s="542">
        <f>BD.PD7[[#This Row],[Av.P2 '[%']]]*BD.PD7[[#This Row],[Ppto. Orden Interna '[DOP']]]</f>
        <v>9359.625</v>
      </c>
      <c r="AM689" s="584">
        <v>18719.25</v>
      </c>
      <c r="AN689" s="308" t="s">
        <v>244</v>
      </c>
      <c r="AO689" s="308" t="s">
        <v>245</v>
      </c>
      <c r="AP689" s="308" t="s">
        <v>246</v>
      </c>
      <c r="AQ689" s="308" t="s">
        <v>247</v>
      </c>
      <c r="AR689" s="308">
        <v>594</v>
      </c>
      <c r="AS689" s="308" t="s">
        <v>248</v>
      </c>
      <c r="AT689" s="249" t="s">
        <v>1356</v>
      </c>
      <c r="AU689" s="249" t="s">
        <v>1582</v>
      </c>
    </row>
    <row r="690" spans="1:47" hidden="1" x14ac:dyDescent="0.3">
      <c r="A690" s="174">
        <v>7.01</v>
      </c>
      <c r="B690" s="231"/>
      <c r="C690" s="232" t="str">
        <f>VLOOKUP(BD.PD7[[#This Row],[Pos]],PPto[],3,FALSE)</f>
        <v xml:space="preserve">7.01 Equipamiento de Acero Inoxidable </v>
      </c>
      <c r="D690" s="233" t="s">
        <v>23</v>
      </c>
      <c r="E690" s="305" t="str">
        <f>IF(BD.PD7[[#This Row],[.]]="*",VLOOKUP(BD.PD7[[#This Row],[Pos]],Presupuesto!A:H,7,FALSE),"")</f>
        <v/>
      </c>
      <c r="F690" s="234" t="s">
        <v>421</v>
      </c>
      <c r="G690" s="174"/>
      <c r="H690" s="174"/>
      <c r="I690" s="174" t="s">
        <v>1295</v>
      </c>
      <c r="J690" s="174">
        <v>1</v>
      </c>
      <c r="K690" s="174" t="s">
        <v>260</v>
      </c>
      <c r="L690" s="383">
        <f>IF(BD.PD7[[#This Row],[Mon]]="DOP",1,HLOOKUP(BD.PD7[[#This Row],[Mon]],$K$1:$L$2,2,FALSE))</f>
        <v>1</v>
      </c>
      <c r="M690" s="541">
        <v>29335.5</v>
      </c>
      <c r="N690" s="243">
        <f>BD.PD7[[#This Row],[Cant.]]*BD.PD7[[#This Row],[ Tasa ]]*BD.PD7[[#This Row],[ Precio Und.]]</f>
        <v>29335.5</v>
      </c>
      <c r="O690" s="174">
        <v>0</v>
      </c>
      <c r="P690" s="243">
        <f>IF(BD.PD7[[#This Row],[Liquid. '[%']]]&lt;&gt;0,(BD.PD7[[#This Row],[Valor Neto '[DOP']]]*BD.PD7[[#This Row],[Liquid. '[%']]])+BD.PD7[[#This Row],[Valor Neto '[DOP']]],BD.PD7[[#This Row],[Valor Neto '[DOP']]])</f>
        <v>29335.5</v>
      </c>
      <c r="Q690" s="243">
        <f>BD.PD7[[#This Row],[Ppto. Orden Interna '[DOP']]]/HLOOKUP("USD",$K$1:$L$2,2,FALSE)</f>
        <v>451.31538461538463</v>
      </c>
      <c r="R690" s="543" t="s">
        <v>408</v>
      </c>
      <c r="S690" s="544"/>
      <c r="T690" s="544"/>
      <c r="U690" s="544" t="s">
        <v>406</v>
      </c>
      <c r="V690" s="544">
        <v>801672</v>
      </c>
      <c r="W690" s="494" t="s">
        <v>368</v>
      </c>
      <c r="X690" s="495">
        <v>13</v>
      </c>
      <c r="Y690" s="495">
        <v>0.5</v>
      </c>
      <c r="Z690" s="243">
        <f>BD.PD7[[#This Row],[Av.P1 '[%']]]*BD.PD7[[#This Row],[Ppto. Orden Interna '[DOP']]]</f>
        <v>14667.75</v>
      </c>
      <c r="AA690" s="249">
        <v>15</v>
      </c>
      <c r="AB690" s="249">
        <v>0.5</v>
      </c>
      <c r="AC690" s="243">
        <f>BD.PD7[[#This Row],[Av.P2 '[%']]]*BD.PD7[[#This Row],[Ppto. Orden Interna '[DOP']]]</f>
        <v>14667.75</v>
      </c>
      <c r="AD690" s="249"/>
      <c r="AE690" s="249"/>
      <c r="AF690" s="243">
        <f>BD.PD7[[#This Row],[Av.P3 '[%']]]*BD.PD7[[#This Row],[Ppto. Orden Interna '[DOP']]]</f>
        <v>0</v>
      </c>
      <c r="AG690" s="545"/>
      <c r="AH690" s="545"/>
      <c r="AI690" s="243">
        <f>BD.PD7[[#This Row],[Av.P2 '[%']]]*BD.PD7[[#This Row],[Ppto. Orden Interna '[DOP']]]</f>
        <v>14667.75</v>
      </c>
      <c r="AJ690" s="545"/>
      <c r="AK690" s="545"/>
      <c r="AL690" s="542">
        <f>BD.PD7[[#This Row],[Av.P2 '[%']]]*BD.PD7[[#This Row],[Ppto. Orden Interna '[DOP']]]</f>
        <v>14667.75</v>
      </c>
      <c r="AM690" s="584">
        <v>29335.5</v>
      </c>
      <c r="AN690" s="308" t="s">
        <v>244</v>
      </c>
      <c r="AO690" s="308" t="s">
        <v>245</v>
      </c>
      <c r="AP690" s="308" t="s">
        <v>246</v>
      </c>
      <c r="AQ690" s="308" t="s">
        <v>247</v>
      </c>
      <c r="AR690" s="308">
        <v>594</v>
      </c>
      <c r="AS690" s="308" t="s">
        <v>248</v>
      </c>
      <c r="AT690" s="249" t="s">
        <v>1356</v>
      </c>
      <c r="AU690" s="249" t="s">
        <v>1582</v>
      </c>
    </row>
    <row r="691" spans="1:47" hidden="1" x14ac:dyDescent="0.3">
      <c r="A691" s="174">
        <v>7.01</v>
      </c>
      <c r="B691" s="231"/>
      <c r="C691" s="232" t="str">
        <f>VLOOKUP(BD.PD7[[#This Row],[Pos]],PPto[],3,FALSE)</f>
        <v xml:space="preserve">7.01 Equipamiento de Acero Inoxidable </v>
      </c>
      <c r="D691" s="233" t="s">
        <v>23</v>
      </c>
      <c r="E691" s="305" t="str">
        <f>IF(BD.PD7[[#This Row],[.]]="*",VLOOKUP(BD.PD7[[#This Row],[Pos]],Presupuesto!A:H,7,FALSE),"")</f>
        <v/>
      </c>
      <c r="F691" s="234" t="s">
        <v>422</v>
      </c>
      <c r="G691" s="174"/>
      <c r="H691" s="174"/>
      <c r="I691" s="174" t="s">
        <v>1295</v>
      </c>
      <c r="J691" s="174">
        <v>3</v>
      </c>
      <c r="K691" s="174" t="s">
        <v>260</v>
      </c>
      <c r="L691" s="383">
        <f>IF(BD.PD7[[#This Row],[Mon]]="DOP",1,HLOOKUP(BD.PD7[[#This Row],[Mon]],$K$1:$L$2,2,FALSE))</f>
        <v>1</v>
      </c>
      <c r="M691" s="541">
        <v>42300</v>
      </c>
      <c r="N691" s="243">
        <f>BD.PD7[[#This Row],[Cant.]]*BD.PD7[[#This Row],[ Tasa ]]*BD.PD7[[#This Row],[ Precio Und.]]</f>
        <v>126900</v>
      </c>
      <c r="O691" s="174">
        <v>0</v>
      </c>
      <c r="P691" s="243">
        <f>IF(BD.PD7[[#This Row],[Liquid. '[%']]]&lt;&gt;0,(BD.PD7[[#This Row],[Valor Neto '[DOP']]]*BD.PD7[[#This Row],[Liquid. '[%']]])+BD.PD7[[#This Row],[Valor Neto '[DOP']]],BD.PD7[[#This Row],[Valor Neto '[DOP']]])</f>
        <v>126900</v>
      </c>
      <c r="Q691" s="243">
        <f>BD.PD7[[#This Row],[Ppto. Orden Interna '[DOP']]]/HLOOKUP("USD",$K$1:$L$2,2,FALSE)</f>
        <v>1952.3076923076924</v>
      </c>
      <c r="R691" s="543" t="s">
        <v>408</v>
      </c>
      <c r="S691" s="544"/>
      <c r="T691" s="544"/>
      <c r="U691" s="544" t="s">
        <v>406</v>
      </c>
      <c r="V691" s="544">
        <v>801672</v>
      </c>
      <c r="W691" s="494" t="s">
        <v>368</v>
      </c>
      <c r="X691" s="495">
        <v>13</v>
      </c>
      <c r="Y691" s="495">
        <v>0.5</v>
      </c>
      <c r="Z691" s="243">
        <f>BD.PD7[[#This Row],[Av.P1 '[%']]]*BD.PD7[[#This Row],[Ppto. Orden Interna '[DOP']]]</f>
        <v>63450</v>
      </c>
      <c r="AA691" s="249">
        <v>15</v>
      </c>
      <c r="AB691" s="249">
        <v>0.5</v>
      </c>
      <c r="AC691" s="243">
        <f>BD.PD7[[#This Row],[Av.P2 '[%']]]*BD.PD7[[#This Row],[Ppto. Orden Interna '[DOP']]]</f>
        <v>63450</v>
      </c>
      <c r="AD691" s="249"/>
      <c r="AE691" s="249"/>
      <c r="AF691" s="243">
        <f>BD.PD7[[#This Row],[Av.P3 '[%']]]*BD.PD7[[#This Row],[Ppto. Orden Interna '[DOP']]]</f>
        <v>0</v>
      </c>
      <c r="AG691" s="545"/>
      <c r="AH691" s="545"/>
      <c r="AI691" s="243">
        <f>BD.PD7[[#This Row],[Av.P2 '[%']]]*BD.PD7[[#This Row],[Ppto. Orden Interna '[DOP']]]</f>
        <v>63450</v>
      </c>
      <c r="AJ691" s="545"/>
      <c r="AK691" s="545"/>
      <c r="AL691" s="542">
        <f>BD.PD7[[#This Row],[Av.P2 '[%']]]*BD.PD7[[#This Row],[Ppto. Orden Interna '[DOP']]]</f>
        <v>63450</v>
      </c>
      <c r="AM691" s="584">
        <v>126900</v>
      </c>
      <c r="AN691" s="308" t="s">
        <v>244</v>
      </c>
      <c r="AO691" s="308" t="s">
        <v>245</v>
      </c>
      <c r="AP691" s="308" t="s">
        <v>246</v>
      </c>
      <c r="AQ691" s="308" t="s">
        <v>247</v>
      </c>
      <c r="AR691" s="308">
        <v>594</v>
      </c>
      <c r="AS691" s="308" t="s">
        <v>248</v>
      </c>
      <c r="AT691" s="249" t="s">
        <v>1356</v>
      </c>
      <c r="AU691" s="249" t="s">
        <v>1582</v>
      </c>
    </row>
    <row r="692" spans="1:47" hidden="1" x14ac:dyDescent="0.3">
      <c r="A692" s="174">
        <v>7.01</v>
      </c>
      <c r="B692" s="231"/>
      <c r="C692" s="232" t="str">
        <f>VLOOKUP(BD.PD7[[#This Row],[Pos]],PPto[],3,FALSE)</f>
        <v xml:space="preserve">7.01 Equipamiento de Acero Inoxidable </v>
      </c>
      <c r="D692" s="233" t="s">
        <v>23</v>
      </c>
      <c r="E692" s="305" t="str">
        <f>IF(BD.PD7[[#This Row],[.]]="*",VLOOKUP(BD.PD7[[#This Row],[Pos]],Presupuesto!A:H,7,FALSE),"")</f>
        <v/>
      </c>
      <c r="F692" s="234" t="s">
        <v>423</v>
      </c>
      <c r="G692" s="174"/>
      <c r="H692" s="174"/>
      <c r="I692" s="174" t="s">
        <v>1295</v>
      </c>
      <c r="J692" s="174">
        <v>1</v>
      </c>
      <c r="K692" s="174" t="s">
        <v>260</v>
      </c>
      <c r="L692" s="383">
        <f>IF(BD.PD7[[#This Row],[Mon]]="DOP",1,HLOOKUP(BD.PD7[[#This Row],[Mon]],$K$1:$L$2,2,FALSE))</f>
        <v>1</v>
      </c>
      <c r="M692" s="541">
        <v>36573</v>
      </c>
      <c r="N692" s="243">
        <f>BD.PD7[[#This Row],[Cant.]]*BD.PD7[[#This Row],[ Tasa ]]*BD.PD7[[#This Row],[ Precio Und.]]</f>
        <v>36573</v>
      </c>
      <c r="O692" s="174">
        <v>0</v>
      </c>
      <c r="P692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692" s="243">
        <f>BD.PD7[[#This Row],[Ppto. Orden Interna '[DOP']]]/HLOOKUP("USD",$K$1:$L$2,2,FALSE)</f>
        <v>562.6615384615385</v>
      </c>
      <c r="R692" s="543" t="s">
        <v>408</v>
      </c>
      <c r="S692" s="544"/>
      <c r="T692" s="544"/>
      <c r="U692" s="544" t="s">
        <v>406</v>
      </c>
      <c r="V692" s="544">
        <v>801672</v>
      </c>
      <c r="W692" s="494" t="s">
        <v>368</v>
      </c>
      <c r="X692" s="495">
        <v>13</v>
      </c>
      <c r="Y692" s="495">
        <v>0.5</v>
      </c>
      <c r="Z692" s="243">
        <f>BD.PD7[[#This Row],[Av.P1 '[%']]]*BD.PD7[[#This Row],[Ppto. Orden Interna '[DOP']]]</f>
        <v>18286.5</v>
      </c>
      <c r="AA692" s="249">
        <v>15</v>
      </c>
      <c r="AB692" s="249">
        <v>0.5</v>
      </c>
      <c r="AC692" s="243">
        <f>BD.PD7[[#This Row],[Av.P2 '[%']]]*BD.PD7[[#This Row],[Ppto. Orden Interna '[DOP']]]</f>
        <v>18286.5</v>
      </c>
      <c r="AD692" s="249"/>
      <c r="AE692" s="249"/>
      <c r="AF692" s="243">
        <f>BD.PD7[[#This Row],[Av.P3 '[%']]]*BD.PD7[[#This Row],[Ppto. Orden Interna '[DOP']]]</f>
        <v>0</v>
      </c>
      <c r="AG692" s="545"/>
      <c r="AH692" s="545"/>
      <c r="AI692" s="243">
        <f>BD.PD7[[#This Row],[Av.P2 '[%']]]*BD.PD7[[#This Row],[Ppto. Orden Interna '[DOP']]]</f>
        <v>18286.5</v>
      </c>
      <c r="AJ692" s="545"/>
      <c r="AK692" s="545"/>
      <c r="AL692" s="542">
        <f>BD.PD7[[#This Row],[Av.P2 '[%']]]*BD.PD7[[#This Row],[Ppto. Orden Interna '[DOP']]]</f>
        <v>18286.5</v>
      </c>
      <c r="AM692" s="584">
        <v>36573</v>
      </c>
      <c r="AN692" s="308" t="s">
        <v>244</v>
      </c>
      <c r="AO692" s="308" t="s">
        <v>245</v>
      </c>
      <c r="AP692" s="308" t="s">
        <v>246</v>
      </c>
      <c r="AQ692" s="308" t="s">
        <v>247</v>
      </c>
      <c r="AR692" s="308">
        <v>594</v>
      </c>
      <c r="AS692" s="308" t="s">
        <v>248</v>
      </c>
      <c r="AT692" s="249" t="s">
        <v>1356</v>
      </c>
      <c r="AU692" s="249" t="s">
        <v>1582</v>
      </c>
    </row>
    <row r="693" spans="1:47" hidden="1" x14ac:dyDescent="0.3">
      <c r="A693" s="174">
        <v>7.01</v>
      </c>
      <c r="B693" s="231"/>
      <c r="C693" s="232" t="str">
        <f>VLOOKUP(BD.PD7[[#This Row],[Pos]],PPto[],3,FALSE)</f>
        <v xml:space="preserve">7.01 Equipamiento de Acero Inoxidable </v>
      </c>
      <c r="D693" s="233" t="s">
        <v>23</v>
      </c>
      <c r="E693" s="305" t="str">
        <f>IF(BD.PD7[[#This Row],[.]]="*",VLOOKUP(BD.PD7[[#This Row],[Pos]],Presupuesto!A:H,7,FALSE),"")</f>
        <v/>
      </c>
      <c r="F693" s="234" t="s">
        <v>423</v>
      </c>
      <c r="G693" s="174"/>
      <c r="H693" s="174"/>
      <c r="I693" s="174" t="s">
        <v>1295</v>
      </c>
      <c r="J693" s="174">
        <v>1</v>
      </c>
      <c r="K693" s="174" t="s">
        <v>260</v>
      </c>
      <c r="L693" s="383">
        <f>IF(BD.PD7[[#This Row],[Mon]]="DOP",1,HLOOKUP(BD.PD7[[#This Row],[Mon]],$K$1:$L$2,2,FALSE))</f>
        <v>1</v>
      </c>
      <c r="M693" s="541">
        <v>36573</v>
      </c>
      <c r="N693" s="243">
        <f>BD.PD7[[#This Row],[Cant.]]*BD.PD7[[#This Row],[ Tasa ]]*BD.PD7[[#This Row],[ Precio Und.]]</f>
        <v>36573</v>
      </c>
      <c r="O693" s="174">
        <v>0</v>
      </c>
      <c r="P693" s="243">
        <f>IF(BD.PD7[[#This Row],[Liquid. '[%']]]&lt;&gt;0,(BD.PD7[[#This Row],[Valor Neto '[DOP']]]*BD.PD7[[#This Row],[Liquid. '[%']]])+BD.PD7[[#This Row],[Valor Neto '[DOP']]],BD.PD7[[#This Row],[Valor Neto '[DOP']]])</f>
        <v>36573</v>
      </c>
      <c r="Q693" s="243">
        <f>BD.PD7[[#This Row],[Ppto. Orden Interna '[DOP']]]/HLOOKUP("USD",$K$1:$L$2,2,FALSE)</f>
        <v>562.6615384615385</v>
      </c>
      <c r="R693" s="543" t="s">
        <v>408</v>
      </c>
      <c r="S693" s="544"/>
      <c r="T693" s="544"/>
      <c r="U693" s="544" t="s">
        <v>406</v>
      </c>
      <c r="V693" s="544">
        <v>801672</v>
      </c>
      <c r="W693" s="494" t="s">
        <v>368</v>
      </c>
      <c r="X693" s="495">
        <v>13</v>
      </c>
      <c r="Y693" s="495">
        <v>0.5</v>
      </c>
      <c r="Z693" s="243">
        <f>BD.PD7[[#This Row],[Av.P1 '[%']]]*BD.PD7[[#This Row],[Ppto. Orden Interna '[DOP']]]</f>
        <v>18286.5</v>
      </c>
      <c r="AA693" s="249">
        <v>15</v>
      </c>
      <c r="AB693" s="249">
        <v>0.5</v>
      </c>
      <c r="AC693" s="243">
        <f>BD.PD7[[#This Row],[Av.P2 '[%']]]*BD.PD7[[#This Row],[Ppto. Orden Interna '[DOP']]]</f>
        <v>18286.5</v>
      </c>
      <c r="AD693" s="249"/>
      <c r="AE693" s="249"/>
      <c r="AF693" s="243">
        <f>BD.PD7[[#This Row],[Av.P3 '[%']]]*BD.PD7[[#This Row],[Ppto. Orden Interna '[DOP']]]</f>
        <v>0</v>
      </c>
      <c r="AG693" s="545"/>
      <c r="AH693" s="545"/>
      <c r="AI693" s="243">
        <f>BD.PD7[[#This Row],[Av.P2 '[%']]]*BD.PD7[[#This Row],[Ppto. Orden Interna '[DOP']]]</f>
        <v>18286.5</v>
      </c>
      <c r="AJ693" s="545"/>
      <c r="AK693" s="545"/>
      <c r="AL693" s="542">
        <f>BD.PD7[[#This Row],[Av.P2 '[%']]]*BD.PD7[[#This Row],[Ppto. Orden Interna '[DOP']]]</f>
        <v>18286.5</v>
      </c>
      <c r="AM693" s="584">
        <v>36573</v>
      </c>
      <c r="AN693" s="308" t="s">
        <v>244</v>
      </c>
      <c r="AO693" s="308" t="s">
        <v>245</v>
      </c>
      <c r="AP693" s="308" t="s">
        <v>246</v>
      </c>
      <c r="AQ693" s="308" t="s">
        <v>247</v>
      </c>
      <c r="AR693" s="308">
        <v>594</v>
      </c>
      <c r="AS693" s="308" t="s">
        <v>248</v>
      </c>
      <c r="AT693" s="249" t="s">
        <v>1356</v>
      </c>
      <c r="AU693" s="249" t="s">
        <v>1582</v>
      </c>
    </row>
    <row r="694" spans="1:47" hidden="1" x14ac:dyDescent="0.3">
      <c r="A694" s="174">
        <v>7.01</v>
      </c>
      <c r="B694" s="231"/>
      <c r="C694" s="232" t="str">
        <f>VLOOKUP(BD.PD7[[#This Row],[Pos]],PPto[],3,FALSE)</f>
        <v xml:space="preserve">7.01 Equipamiento de Acero Inoxidable </v>
      </c>
      <c r="D694" s="233" t="s">
        <v>23</v>
      </c>
      <c r="E694" s="305" t="str">
        <f>IF(BD.PD7[[#This Row],[.]]="*",VLOOKUP(BD.PD7[[#This Row],[Pos]],Presupuesto!A:H,7,FALSE),"")</f>
        <v/>
      </c>
      <c r="F694" s="234" t="s">
        <v>423</v>
      </c>
      <c r="G694" s="174"/>
      <c r="H694" s="174"/>
      <c r="I694" s="174" t="s">
        <v>1295</v>
      </c>
      <c r="J694" s="174">
        <v>2</v>
      </c>
      <c r="K694" s="174" t="s">
        <v>260</v>
      </c>
      <c r="L694" s="383">
        <f>IF(BD.PD7[[#This Row],[Mon]]="DOP",1,HLOOKUP(BD.PD7[[#This Row],[Mon]],$K$1:$L$2,2,FALSE))</f>
        <v>1</v>
      </c>
      <c r="M694" s="541">
        <v>36573</v>
      </c>
      <c r="N694" s="243">
        <f>BD.PD7[[#This Row],[Cant.]]*BD.PD7[[#This Row],[ Tasa ]]*BD.PD7[[#This Row],[ Precio Und.]]</f>
        <v>73146</v>
      </c>
      <c r="O694" s="174">
        <v>0</v>
      </c>
      <c r="P694" s="243">
        <f>IF(BD.PD7[[#This Row],[Liquid. '[%']]]&lt;&gt;0,(BD.PD7[[#This Row],[Valor Neto '[DOP']]]*BD.PD7[[#This Row],[Liquid. '[%']]])+BD.PD7[[#This Row],[Valor Neto '[DOP']]],BD.PD7[[#This Row],[Valor Neto '[DOP']]])</f>
        <v>73146</v>
      </c>
      <c r="Q694" s="243">
        <f>BD.PD7[[#This Row],[Ppto. Orden Interna '[DOP']]]/HLOOKUP("USD",$K$1:$L$2,2,FALSE)</f>
        <v>1125.323076923077</v>
      </c>
      <c r="R694" s="543" t="s">
        <v>408</v>
      </c>
      <c r="S694" s="544"/>
      <c r="T694" s="544"/>
      <c r="U694" s="544" t="s">
        <v>406</v>
      </c>
      <c r="V694" s="544">
        <v>801672</v>
      </c>
      <c r="W694" s="494" t="s">
        <v>368</v>
      </c>
      <c r="X694" s="495">
        <v>13</v>
      </c>
      <c r="Y694" s="495">
        <v>0.5</v>
      </c>
      <c r="Z694" s="243">
        <f>BD.PD7[[#This Row],[Av.P1 '[%']]]*BD.PD7[[#This Row],[Ppto. Orden Interna '[DOP']]]</f>
        <v>36573</v>
      </c>
      <c r="AA694" s="249">
        <v>15</v>
      </c>
      <c r="AB694" s="249">
        <v>0.5</v>
      </c>
      <c r="AC694" s="243">
        <f>BD.PD7[[#This Row],[Av.P2 '[%']]]*BD.PD7[[#This Row],[Ppto. Orden Interna '[DOP']]]</f>
        <v>36573</v>
      </c>
      <c r="AD694" s="249"/>
      <c r="AE694" s="249"/>
      <c r="AF694" s="243">
        <f>BD.PD7[[#This Row],[Av.P3 '[%']]]*BD.PD7[[#This Row],[Ppto. Orden Interna '[DOP']]]</f>
        <v>0</v>
      </c>
      <c r="AG694" s="545"/>
      <c r="AH694" s="545"/>
      <c r="AI694" s="243">
        <f>BD.PD7[[#This Row],[Av.P2 '[%']]]*BD.PD7[[#This Row],[Ppto. Orden Interna '[DOP']]]</f>
        <v>36573</v>
      </c>
      <c r="AJ694" s="545"/>
      <c r="AK694" s="545"/>
      <c r="AL694" s="542">
        <f>BD.PD7[[#This Row],[Av.P2 '[%']]]*BD.PD7[[#This Row],[Ppto. Orden Interna '[DOP']]]</f>
        <v>36573</v>
      </c>
      <c r="AM694" s="584">
        <v>73146</v>
      </c>
      <c r="AN694" s="308" t="s">
        <v>244</v>
      </c>
      <c r="AO694" s="308" t="s">
        <v>245</v>
      </c>
      <c r="AP694" s="308" t="s">
        <v>246</v>
      </c>
      <c r="AQ694" s="308" t="s">
        <v>247</v>
      </c>
      <c r="AR694" s="308">
        <v>594</v>
      </c>
      <c r="AS694" s="308" t="s">
        <v>248</v>
      </c>
      <c r="AT694" s="249" t="s">
        <v>1356</v>
      </c>
      <c r="AU694" s="249" t="s">
        <v>1582</v>
      </c>
    </row>
    <row r="695" spans="1:47" hidden="1" x14ac:dyDescent="0.3">
      <c r="A695" s="174">
        <v>7.01</v>
      </c>
      <c r="B695" s="231"/>
      <c r="C695" s="232" t="str">
        <f>VLOOKUP(BD.PD7[[#This Row],[Pos]],PPto[],3,FALSE)</f>
        <v xml:space="preserve">7.01 Equipamiento de Acero Inoxidable </v>
      </c>
      <c r="D695" s="233" t="s">
        <v>23</v>
      </c>
      <c r="E695" s="305" t="str">
        <f>IF(BD.PD7[[#This Row],[.]]="*",VLOOKUP(BD.PD7[[#This Row],[Pos]],Presupuesto!A:H,7,FALSE),"")</f>
        <v/>
      </c>
      <c r="F695" s="234" t="s">
        <v>424</v>
      </c>
      <c r="G695" s="174"/>
      <c r="H695" s="174"/>
      <c r="I695" s="174" t="s">
        <v>1295</v>
      </c>
      <c r="J695" s="174">
        <v>1</v>
      </c>
      <c r="K695" s="174" t="s">
        <v>260</v>
      </c>
      <c r="L695" s="383">
        <f>IF(BD.PD7[[#This Row],[Mon]]="DOP",1,HLOOKUP(BD.PD7[[#This Row],[Mon]],$K$1:$L$2,2,FALSE))</f>
        <v>1</v>
      </c>
      <c r="M695" s="541">
        <v>32742</v>
      </c>
      <c r="N695" s="243">
        <f>BD.PD7[[#This Row],[Cant.]]*BD.PD7[[#This Row],[ Tasa ]]*BD.PD7[[#This Row],[ Precio Und.]]</f>
        <v>32742</v>
      </c>
      <c r="O695" s="174">
        <v>0</v>
      </c>
      <c r="P695" s="243">
        <f>IF(BD.PD7[[#This Row],[Liquid. '[%']]]&lt;&gt;0,(BD.PD7[[#This Row],[Valor Neto '[DOP']]]*BD.PD7[[#This Row],[Liquid. '[%']]])+BD.PD7[[#This Row],[Valor Neto '[DOP']]],BD.PD7[[#This Row],[Valor Neto '[DOP']]])</f>
        <v>32742</v>
      </c>
      <c r="Q695" s="243">
        <f>BD.PD7[[#This Row],[Ppto. Orden Interna '[DOP']]]/HLOOKUP("USD",$K$1:$L$2,2,FALSE)</f>
        <v>503.72307692307692</v>
      </c>
      <c r="R695" s="543" t="s">
        <v>408</v>
      </c>
      <c r="S695" s="544"/>
      <c r="T695" s="544"/>
      <c r="U695" s="544" t="s">
        <v>406</v>
      </c>
      <c r="V695" s="544">
        <v>801672</v>
      </c>
      <c r="W695" s="494" t="s">
        <v>368</v>
      </c>
      <c r="X695" s="495">
        <v>13</v>
      </c>
      <c r="Y695" s="495">
        <v>0.5</v>
      </c>
      <c r="Z695" s="243">
        <f>BD.PD7[[#This Row],[Av.P1 '[%']]]*BD.PD7[[#This Row],[Ppto. Orden Interna '[DOP']]]</f>
        <v>16371</v>
      </c>
      <c r="AA695" s="249">
        <v>15</v>
      </c>
      <c r="AB695" s="249">
        <v>0.5</v>
      </c>
      <c r="AC695" s="243">
        <f>BD.PD7[[#This Row],[Av.P2 '[%']]]*BD.PD7[[#This Row],[Ppto. Orden Interna '[DOP']]]</f>
        <v>16371</v>
      </c>
      <c r="AD695" s="249"/>
      <c r="AE695" s="249"/>
      <c r="AF695" s="243">
        <f>BD.PD7[[#This Row],[Av.P3 '[%']]]*BD.PD7[[#This Row],[Ppto. Orden Interna '[DOP']]]</f>
        <v>0</v>
      </c>
      <c r="AG695" s="545"/>
      <c r="AH695" s="545"/>
      <c r="AI695" s="243">
        <f>BD.PD7[[#This Row],[Av.P2 '[%']]]*BD.PD7[[#This Row],[Ppto. Orden Interna '[DOP']]]</f>
        <v>16371</v>
      </c>
      <c r="AJ695" s="545"/>
      <c r="AK695" s="545"/>
      <c r="AL695" s="542">
        <f>BD.PD7[[#This Row],[Av.P2 '[%']]]*BD.PD7[[#This Row],[Ppto. Orden Interna '[DOP']]]</f>
        <v>16371</v>
      </c>
      <c r="AM695" s="584">
        <v>32742</v>
      </c>
      <c r="AN695" s="308" t="s">
        <v>244</v>
      </c>
      <c r="AO695" s="308" t="s">
        <v>245</v>
      </c>
      <c r="AP695" s="308" t="s">
        <v>246</v>
      </c>
      <c r="AQ695" s="308" t="s">
        <v>247</v>
      </c>
      <c r="AR695" s="308">
        <v>594</v>
      </c>
      <c r="AS695" s="308" t="s">
        <v>248</v>
      </c>
      <c r="AT695" s="249" t="s">
        <v>1356</v>
      </c>
      <c r="AU695" s="249" t="s">
        <v>1582</v>
      </c>
    </row>
    <row r="696" spans="1:47" hidden="1" x14ac:dyDescent="0.3">
      <c r="A696" s="174">
        <v>7.01</v>
      </c>
      <c r="B696" s="231"/>
      <c r="C696" s="232" t="str">
        <f>VLOOKUP(BD.PD7[[#This Row],[Pos]],PPto[],3,FALSE)</f>
        <v xml:space="preserve">7.01 Equipamiento de Acero Inoxidable </v>
      </c>
      <c r="D696" s="233" t="s">
        <v>23</v>
      </c>
      <c r="E696" s="305" t="str">
        <f>IF(BD.PD7[[#This Row],[.]]="*",VLOOKUP(BD.PD7[[#This Row],[Pos]],Presupuesto!A:H,7,FALSE),"")</f>
        <v/>
      </c>
      <c r="F696" s="234" t="s">
        <v>425</v>
      </c>
      <c r="G696" s="174"/>
      <c r="H696" s="174"/>
      <c r="I696" s="174" t="s">
        <v>1295</v>
      </c>
      <c r="J696" s="174">
        <v>1</v>
      </c>
      <c r="K696" s="174" t="s">
        <v>260</v>
      </c>
      <c r="L696" s="383">
        <f>IF(BD.PD7[[#This Row],[Mon]]="DOP",1,HLOOKUP(BD.PD7[[#This Row],[Mon]],$K$1:$L$2,2,FALSE))</f>
        <v>1</v>
      </c>
      <c r="M696" s="541">
        <v>18719.25</v>
      </c>
      <c r="N696" s="243">
        <f>BD.PD7[[#This Row],[Cant.]]*BD.PD7[[#This Row],[ Tasa ]]*BD.PD7[[#This Row],[ Precio Und.]]</f>
        <v>18719.25</v>
      </c>
      <c r="O696" s="174">
        <v>0</v>
      </c>
      <c r="P696" s="243">
        <f>IF(BD.PD7[[#This Row],[Liquid. '[%']]]&lt;&gt;0,(BD.PD7[[#This Row],[Valor Neto '[DOP']]]*BD.PD7[[#This Row],[Liquid. '[%']]])+BD.PD7[[#This Row],[Valor Neto '[DOP']]],BD.PD7[[#This Row],[Valor Neto '[DOP']]])</f>
        <v>18719.25</v>
      </c>
      <c r="Q696" s="243">
        <f>BD.PD7[[#This Row],[Ppto. Orden Interna '[DOP']]]/HLOOKUP("USD",$K$1:$L$2,2,FALSE)</f>
        <v>287.98846153846154</v>
      </c>
      <c r="R696" s="543" t="s">
        <v>408</v>
      </c>
      <c r="S696" s="544"/>
      <c r="T696" s="544"/>
      <c r="U696" s="544" t="s">
        <v>406</v>
      </c>
      <c r="V696" s="544">
        <v>801672</v>
      </c>
      <c r="W696" s="494" t="s">
        <v>368</v>
      </c>
      <c r="X696" s="495">
        <v>13</v>
      </c>
      <c r="Y696" s="495">
        <v>0.5</v>
      </c>
      <c r="Z696" s="243">
        <f>BD.PD7[[#This Row],[Av.P1 '[%']]]*BD.PD7[[#This Row],[Ppto. Orden Interna '[DOP']]]</f>
        <v>9359.625</v>
      </c>
      <c r="AA696" s="249">
        <v>15</v>
      </c>
      <c r="AB696" s="249">
        <v>0.5</v>
      </c>
      <c r="AC696" s="243">
        <f>BD.PD7[[#This Row],[Av.P2 '[%']]]*BD.PD7[[#This Row],[Ppto. Orden Interna '[DOP']]]</f>
        <v>9359.625</v>
      </c>
      <c r="AD696" s="249"/>
      <c r="AE696" s="249"/>
      <c r="AF696" s="243">
        <f>BD.PD7[[#This Row],[Av.P3 '[%']]]*BD.PD7[[#This Row],[Ppto. Orden Interna '[DOP']]]</f>
        <v>0</v>
      </c>
      <c r="AG696" s="545"/>
      <c r="AH696" s="545"/>
      <c r="AI696" s="243">
        <f>BD.PD7[[#This Row],[Av.P2 '[%']]]*BD.PD7[[#This Row],[Ppto. Orden Interna '[DOP']]]</f>
        <v>9359.625</v>
      </c>
      <c r="AJ696" s="545"/>
      <c r="AK696" s="545"/>
      <c r="AL696" s="542">
        <f>BD.PD7[[#This Row],[Av.P2 '[%']]]*BD.PD7[[#This Row],[Ppto. Orden Interna '[DOP']]]</f>
        <v>9359.625</v>
      </c>
      <c r="AM696" s="584">
        <v>18719.25</v>
      </c>
      <c r="AN696" s="308" t="s">
        <v>244</v>
      </c>
      <c r="AO696" s="308" t="s">
        <v>245</v>
      </c>
      <c r="AP696" s="308" t="s">
        <v>246</v>
      </c>
      <c r="AQ696" s="308" t="s">
        <v>247</v>
      </c>
      <c r="AR696" s="308">
        <v>594</v>
      </c>
      <c r="AS696" s="308" t="s">
        <v>248</v>
      </c>
      <c r="AT696" s="249" t="s">
        <v>1356</v>
      </c>
      <c r="AU696" s="249" t="s">
        <v>1582</v>
      </c>
    </row>
    <row r="697" spans="1:47" hidden="1" x14ac:dyDescent="0.3">
      <c r="A697" s="174">
        <v>7.01</v>
      </c>
      <c r="B697" s="231"/>
      <c r="C697" s="232" t="str">
        <f>VLOOKUP(BD.PD7[[#This Row],[Pos]],PPto[],3,FALSE)</f>
        <v xml:space="preserve">7.01 Equipamiento de Acero Inoxidable </v>
      </c>
      <c r="D697" s="233" t="s">
        <v>23</v>
      </c>
      <c r="E697" s="305" t="str">
        <f>IF(BD.PD7[[#This Row],[.]]="*",VLOOKUP(BD.PD7[[#This Row],[Pos]],Presupuesto!A:H,7,FALSE),"")</f>
        <v/>
      </c>
      <c r="F697" s="234" t="s">
        <v>426</v>
      </c>
      <c r="G697" s="174"/>
      <c r="H697" s="174"/>
      <c r="I697" s="174" t="s">
        <v>1295</v>
      </c>
      <c r="J697" s="174">
        <v>1</v>
      </c>
      <c r="K697" s="174" t="s">
        <v>260</v>
      </c>
      <c r="L697" s="383">
        <f>IF(BD.PD7[[#This Row],[Mon]]="DOP",1,HLOOKUP(BD.PD7[[#This Row],[Mon]],$K$1:$L$2,2,FALSE))</f>
        <v>1</v>
      </c>
      <c r="M697" s="541">
        <v>37736.25</v>
      </c>
      <c r="N697" s="243">
        <f>BD.PD7[[#This Row],[Cant.]]*BD.PD7[[#This Row],[ Tasa ]]*BD.PD7[[#This Row],[ Precio Und.]]</f>
        <v>37736.25</v>
      </c>
      <c r="O697" s="174">
        <v>0</v>
      </c>
      <c r="P697" s="243">
        <f>IF(BD.PD7[[#This Row],[Liquid. '[%']]]&lt;&gt;0,(BD.PD7[[#This Row],[Valor Neto '[DOP']]]*BD.PD7[[#This Row],[Liquid. '[%']]])+BD.PD7[[#This Row],[Valor Neto '[DOP']]],BD.PD7[[#This Row],[Valor Neto '[DOP']]])</f>
        <v>37736.25</v>
      </c>
      <c r="Q697" s="243">
        <f>BD.PD7[[#This Row],[Ppto. Orden Interna '[DOP']]]/HLOOKUP("USD",$K$1:$L$2,2,FALSE)</f>
        <v>580.55769230769226</v>
      </c>
      <c r="R697" s="543" t="s">
        <v>408</v>
      </c>
      <c r="S697" s="544"/>
      <c r="T697" s="544"/>
      <c r="U697" s="544" t="s">
        <v>406</v>
      </c>
      <c r="V697" s="544">
        <v>801672</v>
      </c>
      <c r="W697" s="494" t="s">
        <v>368</v>
      </c>
      <c r="X697" s="495">
        <v>13</v>
      </c>
      <c r="Y697" s="495">
        <v>0.5</v>
      </c>
      <c r="Z697" s="243">
        <f>BD.PD7[[#This Row],[Av.P1 '[%']]]*BD.PD7[[#This Row],[Ppto. Orden Interna '[DOP']]]</f>
        <v>18868.125</v>
      </c>
      <c r="AA697" s="249">
        <v>15</v>
      </c>
      <c r="AB697" s="249">
        <v>0.5</v>
      </c>
      <c r="AC697" s="243">
        <f>BD.PD7[[#This Row],[Av.P2 '[%']]]*BD.PD7[[#This Row],[Ppto. Orden Interna '[DOP']]]</f>
        <v>18868.125</v>
      </c>
      <c r="AD697" s="249"/>
      <c r="AE697" s="249"/>
      <c r="AF697" s="243">
        <f>BD.PD7[[#This Row],[Av.P3 '[%']]]*BD.PD7[[#This Row],[Ppto. Orden Interna '[DOP']]]</f>
        <v>0</v>
      </c>
      <c r="AG697" s="545"/>
      <c r="AH697" s="545"/>
      <c r="AI697" s="243">
        <f>BD.PD7[[#This Row],[Av.P2 '[%']]]*BD.PD7[[#This Row],[Ppto. Orden Interna '[DOP']]]</f>
        <v>18868.125</v>
      </c>
      <c r="AJ697" s="545"/>
      <c r="AK697" s="545"/>
      <c r="AL697" s="542">
        <f>BD.PD7[[#This Row],[Av.P2 '[%']]]*BD.PD7[[#This Row],[Ppto. Orden Interna '[DOP']]]</f>
        <v>18868.125</v>
      </c>
      <c r="AM697" s="584">
        <v>37736.25</v>
      </c>
      <c r="AN697" s="308" t="s">
        <v>244</v>
      </c>
      <c r="AO697" s="308" t="s">
        <v>245</v>
      </c>
      <c r="AP697" s="308" t="s">
        <v>246</v>
      </c>
      <c r="AQ697" s="308" t="s">
        <v>247</v>
      </c>
      <c r="AR697" s="308">
        <v>594</v>
      </c>
      <c r="AS697" s="308" t="s">
        <v>248</v>
      </c>
      <c r="AT697" s="249" t="s">
        <v>1356</v>
      </c>
      <c r="AU697" s="249" t="s">
        <v>1582</v>
      </c>
    </row>
    <row r="698" spans="1:47" hidden="1" x14ac:dyDescent="0.3">
      <c r="A698" s="174">
        <v>7.01</v>
      </c>
      <c r="B698" s="231"/>
      <c r="C698" s="232" t="str">
        <f>VLOOKUP(BD.PD7[[#This Row],[Pos]],PPto[],3,FALSE)</f>
        <v xml:space="preserve">7.01 Equipamiento de Acero Inoxidable </v>
      </c>
      <c r="D698" s="233" t="s">
        <v>23</v>
      </c>
      <c r="E698" s="305" t="str">
        <f>IF(BD.PD7[[#This Row],[.]]="*",VLOOKUP(BD.PD7[[#This Row],[Pos]],Presupuesto!A:H,7,FALSE),"")</f>
        <v/>
      </c>
      <c r="F698" s="234" t="s">
        <v>426</v>
      </c>
      <c r="G698" s="174"/>
      <c r="H698" s="174"/>
      <c r="I698" s="174" t="s">
        <v>1295</v>
      </c>
      <c r="J698" s="174">
        <v>2</v>
      </c>
      <c r="K698" s="174" t="s">
        <v>260</v>
      </c>
      <c r="L698" s="383">
        <f>IF(BD.PD7[[#This Row],[Mon]]="DOP",1,HLOOKUP(BD.PD7[[#This Row],[Mon]],$K$1:$L$2,2,FALSE))</f>
        <v>1</v>
      </c>
      <c r="M698" s="541">
        <v>37736.25</v>
      </c>
      <c r="N698" s="243">
        <f>BD.PD7[[#This Row],[Cant.]]*BD.PD7[[#This Row],[ Tasa ]]*BD.PD7[[#This Row],[ Precio Und.]]</f>
        <v>75472.5</v>
      </c>
      <c r="O698" s="174">
        <v>0</v>
      </c>
      <c r="P698" s="243">
        <f>IF(BD.PD7[[#This Row],[Liquid. '[%']]]&lt;&gt;0,(BD.PD7[[#This Row],[Valor Neto '[DOP']]]*BD.PD7[[#This Row],[Liquid. '[%']]])+BD.PD7[[#This Row],[Valor Neto '[DOP']]],BD.PD7[[#This Row],[Valor Neto '[DOP']]])</f>
        <v>75472.5</v>
      </c>
      <c r="Q698" s="243">
        <f>BD.PD7[[#This Row],[Ppto. Orden Interna '[DOP']]]/HLOOKUP("USD",$K$1:$L$2,2,FALSE)</f>
        <v>1161.1153846153845</v>
      </c>
      <c r="R698" s="543" t="s">
        <v>408</v>
      </c>
      <c r="S698" s="544"/>
      <c r="T698" s="544"/>
      <c r="U698" s="544" t="s">
        <v>406</v>
      </c>
      <c r="V698" s="544">
        <v>801672</v>
      </c>
      <c r="W698" s="494" t="s">
        <v>368</v>
      </c>
      <c r="X698" s="495">
        <v>13</v>
      </c>
      <c r="Y698" s="495">
        <v>0.5</v>
      </c>
      <c r="Z698" s="243">
        <f>BD.PD7[[#This Row],[Av.P1 '[%']]]*BD.PD7[[#This Row],[Ppto. Orden Interna '[DOP']]]</f>
        <v>37736.25</v>
      </c>
      <c r="AA698" s="249">
        <v>15</v>
      </c>
      <c r="AB698" s="249">
        <v>0.5</v>
      </c>
      <c r="AC698" s="243">
        <f>BD.PD7[[#This Row],[Av.P2 '[%']]]*BD.PD7[[#This Row],[Ppto. Orden Interna '[DOP']]]</f>
        <v>37736.25</v>
      </c>
      <c r="AD698" s="249"/>
      <c r="AE698" s="249"/>
      <c r="AF698" s="243">
        <f>BD.PD7[[#This Row],[Av.P3 '[%']]]*BD.PD7[[#This Row],[Ppto. Orden Interna '[DOP']]]</f>
        <v>0</v>
      </c>
      <c r="AG698" s="545"/>
      <c r="AH698" s="545"/>
      <c r="AI698" s="243">
        <f>BD.PD7[[#This Row],[Av.P2 '[%']]]*BD.PD7[[#This Row],[Ppto. Orden Interna '[DOP']]]</f>
        <v>37736.25</v>
      </c>
      <c r="AJ698" s="545"/>
      <c r="AK698" s="545"/>
      <c r="AL698" s="542">
        <f>BD.PD7[[#This Row],[Av.P2 '[%']]]*BD.PD7[[#This Row],[Ppto. Orden Interna '[DOP']]]</f>
        <v>37736.25</v>
      </c>
      <c r="AM698" s="584">
        <v>75472.5</v>
      </c>
      <c r="AN698" s="308" t="s">
        <v>244</v>
      </c>
      <c r="AO698" s="308" t="s">
        <v>245</v>
      </c>
      <c r="AP698" s="308" t="s">
        <v>246</v>
      </c>
      <c r="AQ698" s="308" t="s">
        <v>247</v>
      </c>
      <c r="AR698" s="308">
        <v>594</v>
      </c>
      <c r="AS698" s="308" t="s">
        <v>248</v>
      </c>
      <c r="AT698" s="249" t="s">
        <v>1356</v>
      </c>
      <c r="AU698" s="249" t="s">
        <v>1582</v>
      </c>
    </row>
    <row r="699" spans="1:47" hidden="1" x14ac:dyDescent="0.3">
      <c r="A699" s="174">
        <v>7.01</v>
      </c>
      <c r="B699" s="231"/>
      <c r="C699" s="232" t="str">
        <f>VLOOKUP(BD.PD7[[#This Row],[Pos]],PPto[],3,FALSE)</f>
        <v xml:space="preserve">7.01 Equipamiento de Acero Inoxidable </v>
      </c>
      <c r="D699" s="233" t="s">
        <v>23</v>
      </c>
      <c r="E699" s="305" t="str">
        <f>IF(BD.PD7[[#This Row],[.]]="*",VLOOKUP(BD.PD7[[#This Row],[Pos]],Presupuesto!A:H,7,FALSE),"")</f>
        <v/>
      </c>
      <c r="F699" s="234" t="s">
        <v>427</v>
      </c>
      <c r="G699" s="174"/>
      <c r="H699" s="174"/>
      <c r="I699" s="174" t="s">
        <v>1295</v>
      </c>
      <c r="J699" s="174">
        <v>1</v>
      </c>
      <c r="K699" s="174" t="s">
        <v>260</v>
      </c>
      <c r="L699" s="383">
        <f>IF(BD.PD7[[#This Row],[Mon]]="DOP",1,HLOOKUP(BD.PD7[[#This Row],[Mon]],$K$1:$L$2,2,FALSE))</f>
        <v>1</v>
      </c>
      <c r="M699" s="541">
        <v>25000</v>
      </c>
      <c r="N699" s="243">
        <f>BD.PD7[[#This Row],[Cant.]]*BD.PD7[[#This Row],[ Tasa ]]*BD.PD7[[#This Row],[ Precio Und.]]</f>
        <v>25000</v>
      </c>
      <c r="O699" s="174">
        <v>0</v>
      </c>
      <c r="P699" s="243">
        <f>IF(BD.PD7[[#This Row],[Liquid. '[%']]]&lt;&gt;0,(BD.PD7[[#This Row],[Valor Neto '[DOP']]]*BD.PD7[[#This Row],[Liquid. '[%']]])+BD.PD7[[#This Row],[Valor Neto '[DOP']]],BD.PD7[[#This Row],[Valor Neto '[DOP']]])</f>
        <v>25000</v>
      </c>
      <c r="Q699" s="243">
        <f>BD.PD7[[#This Row],[Ppto. Orden Interna '[DOP']]]/HLOOKUP("USD",$K$1:$L$2,2,FALSE)</f>
        <v>384.61538461538464</v>
      </c>
      <c r="R699" s="543" t="s">
        <v>408</v>
      </c>
      <c r="S699" s="544"/>
      <c r="T699" s="544"/>
      <c r="U699" s="544" t="s">
        <v>406</v>
      </c>
      <c r="V699" s="544">
        <v>801672</v>
      </c>
      <c r="W699" s="494" t="s">
        <v>368</v>
      </c>
      <c r="X699" s="495">
        <v>13</v>
      </c>
      <c r="Y699" s="495">
        <v>0.5</v>
      </c>
      <c r="Z699" s="243">
        <f>BD.PD7[[#This Row],[Av.P1 '[%']]]*BD.PD7[[#This Row],[Ppto. Orden Interna '[DOP']]]</f>
        <v>12500</v>
      </c>
      <c r="AA699" s="249">
        <v>15</v>
      </c>
      <c r="AB699" s="249">
        <v>0.5</v>
      </c>
      <c r="AC699" s="243">
        <f>BD.PD7[[#This Row],[Av.P2 '[%']]]*BD.PD7[[#This Row],[Ppto. Orden Interna '[DOP']]]</f>
        <v>12500</v>
      </c>
      <c r="AD699" s="249"/>
      <c r="AE699" s="249"/>
      <c r="AF699" s="243">
        <f>BD.PD7[[#This Row],[Av.P3 '[%']]]*BD.PD7[[#This Row],[Ppto. Orden Interna '[DOP']]]</f>
        <v>0</v>
      </c>
      <c r="AG699" s="545"/>
      <c r="AH699" s="545"/>
      <c r="AI699" s="243">
        <f>BD.PD7[[#This Row],[Av.P2 '[%']]]*BD.PD7[[#This Row],[Ppto. Orden Interna '[DOP']]]</f>
        <v>12500</v>
      </c>
      <c r="AJ699" s="545"/>
      <c r="AK699" s="545"/>
      <c r="AL699" s="542">
        <f>BD.PD7[[#This Row],[Av.P2 '[%']]]*BD.PD7[[#This Row],[Ppto. Orden Interna '[DOP']]]</f>
        <v>12500</v>
      </c>
      <c r="AM699" s="584">
        <v>25000</v>
      </c>
      <c r="AN699" s="308" t="s">
        <v>244</v>
      </c>
      <c r="AO699" s="308" t="s">
        <v>245</v>
      </c>
      <c r="AP699" s="308" t="s">
        <v>246</v>
      </c>
      <c r="AQ699" s="308" t="s">
        <v>247</v>
      </c>
      <c r="AR699" s="308">
        <v>594</v>
      </c>
      <c r="AS699" s="308" t="s">
        <v>248</v>
      </c>
      <c r="AT699" s="249" t="s">
        <v>1356</v>
      </c>
      <c r="AU699" s="249" t="s">
        <v>1582</v>
      </c>
    </row>
    <row r="700" spans="1:47" hidden="1" x14ac:dyDescent="0.3">
      <c r="A700" s="174">
        <v>7.02</v>
      </c>
      <c r="B700" s="231" t="s">
        <v>243</v>
      </c>
      <c r="C700" s="232" t="str">
        <f>VLOOKUP(BD.PD7[[#This Row],[Pos]],PPto[],3,FALSE)</f>
        <v>7.02 Cocina, Patio Comidas y Rostizería</v>
      </c>
      <c r="D700" s="233" t="s">
        <v>243</v>
      </c>
      <c r="E700" s="305">
        <f>IF(BD.PD7[[#This Row],[.]]="*",VLOOKUP(BD.PD7[[#This Row],[Pos]],Presupuesto!A:H,7,FALSE),"")</f>
        <v>57974.172187301585</v>
      </c>
      <c r="F700" s="234"/>
      <c r="G700" s="174"/>
      <c r="H700" s="174"/>
      <c r="I700" s="174"/>
      <c r="J700" s="174">
        <v>1</v>
      </c>
      <c r="K700" s="174" t="s">
        <v>117</v>
      </c>
      <c r="L700" s="383">
        <f>IF(BD.PD7[[#This Row],[Mon]]="DOP",1,HLOOKUP(BD.PD7[[#This Row],[Mon]],$K$1:$L$2,2,FALSE))</f>
        <v>65</v>
      </c>
      <c r="M700" s="541">
        <v>0</v>
      </c>
      <c r="N700" s="243">
        <f>BD.PD7[[#This Row],[Cant.]]*BD.PD7[[#This Row],[ Tasa ]]*BD.PD7[[#This Row],[ Precio Und.]]</f>
        <v>0</v>
      </c>
      <c r="O700" s="174">
        <v>0</v>
      </c>
      <c r="P700" s="243">
        <f>IF(BD.PD7[[#This Row],[Liquid. '[%']]]&lt;&gt;0,(BD.PD7[[#This Row],[Valor Neto '[DOP']]]*BD.PD7[[#This Row],[Liquid. '[%']]])+BD.PD7[[#This Row],[Valor Neto '[DOP']]],BD.PD7[[#This Row],[Valor Neto '[DOP']]])</f>
        <v>0</v>
      </c>
      <c r="Q700" s="243">
        <f>BD.PD7[[#This Row],[Ppto. Orden Interna '[DOP']]]/HLOOKUP("USD",$K$1:$L$2,2,FALSE)</f>
        <v>0</v>
      </c>
      <c r="R700" s="543"/>
      <c r="S700" s="544"/>
      <c r="T700" s="544"/>
      <c r="U700" s="544" t="s">
        <v>406</v>
      </c>
      <c r="V700" s="544">
        <v>801672</v>
      </c>
      <c r="W700" s="494"/>
      <c r="X700" s="495"/>
      <c r="Y700" s="495"/>
      <c r="Z700" s="243">
        <f>BD.PD7[[#This Row],[Av.P1 '[%']]]*BD.PD7[[#This Row],[Ppto. Orden Interna '[DOP']]]</f>
        <v>0</v>
      </c>
      <c r="AA700" s="249"/>
      <c r="AB700" s="249"/>
      <c r="AC700" s="243">
        <f>BD.PD7[[#This Row],[Av.P2 '[%']]]*BD.PD7[[#This Row],[Ppto. Orden Interna '[DOP']]]</f>
        <v>0</v>
      </c>
      <c r="AD700" s="249"/>
      <c r="AE700" s="249"/>
      <c r="AF700" s="243">
        <f>BD.PD7[[#This Row],[Av.P3 '[%']]]*BD.PD7[[#This Row],[Ppto. Orden Interna '[DOP']]]</f>
        <v>0</v>
      </c>
      <c r="AG700" s="545"/>
      <c r="AH700" s="545"/>
      <c r="AI700" s="243">
        <f>BD.PD7[[#This Row],[Av.P2 '[%']]]*BD.PD7[[#This Row],[Ppto. Orden Interna '[DOP']]]</f>
        <v>0</v>
      </c>
      <c r="AJ700" s="545"/>
      <c r="AK700" s="545"/>
      <c r="AL700" s="542">
        <f>BD.PD7[[#This Row],[Av.P2 '[%']]]*BD.PD7[[#This Row],[Ppto. Orden Interna '[DOP']]]</f>
        <v>0</v>
      </c>
      <c r="AM700" s="584">
        <v>0</v>
      </c>
      <c r="AN700" s="308" t="s">
        <v>244</v>
      </c>
      <c r="AO700" s="308" t="s">
        <v>245</v>
      </c>
      <c r="AP700" s="308" t="s">
        <v>246</v>
      </c>
      <c r="AQ700" s="308" t="s">
        <v>247</v>
      </c>
      <c r="AR700" s="308">
        <v>594</v>
      </c>
      <c r="AS700" s="308" t="s">
        <v>248</v>
      </c>
      <c r="AT700" s="249" t="s">
        <v>1356</v>
      </c>
      <c r="AU700" s="249" t="s">
        <v>1582</v>
      </c>
    </row>
    <row r="701" spans="1:47" ht="27.6" hidden="1" x14ac:dyDescent="0.3">
      <c r="A701" s="174">
        <v>7.02</v>
      </c>
      <c r="B701" s="231"/>
      <c r="C701" s="232" t="str">
        <f>VLOOKUP(BD.PD7[[#This Row],[Pos]],PPto[],3,FALSE)</f>
        <v>7.02 Cocina, Patio Comidas y Rostizería</v>
      </c>
      <c r="D701" s="233" t="s">
        <v>23</v>
      </c>
      <c r="E701" s="305" t="str">
        <f>IF(BD.PD7[[#This Row],[.]]="*",VLOOKUP(BD.PD7[[#This Row],[Pos]],Presupuesto!A:H,7,FALSE),"")</f>
        <v/>
      </c>
      <c r="F701" s="234" t="s">
        <v>428</v>
      </c>
      <c r="G701" s="174">
        <v>4512501388</v>
      </c>
      <c r="H701" s="174"/>
      <c r="I701" s="174" t="s">
        <v>273</v>
      </c>
      <c r="J701" s="174">
        <v>2</v>
      </c>
      <c r="K701" s="174" t="s">
        <v>117</v>
      </c>
      <c r="L701" s="383">
        <f>IF(BD.PD7[[#This Row],[Mon]]="DOP",1,HLOOKUP(BD.PD7[[#This Row],[Mon]],$K$1:$L$2,2,FALSE))</f>
        <v>65</v>
      </c>
      <c r="M701" s="541">
        <v>14132</v>
      </c>
      <c r="N701" s="243">
        <f>BD.PD7[[#This Row],[Cant.]]*BD.PD7[[#This Row],[ Tasa ]]*BD.PD7[[#This Row],[ Precio Und.]]</f>
        <v>1837160</v>
      </c>
      <c r="O701" s="174">
        <v>0</v>
      </c>
      <c r="P701" s="243">
        <f>IF(BD.PD7[[#This Row],[Liquid. '[%']]]&lt;&gt;0,(BD.PD7[[#This Row],[Valor Neto '[DOP']]]*BD.PD7[[#This Row],[Liquid. '[%']]])+BD.PD7[[#This Row],[Valor Neto '[DOP']]],BD.PD7[[#This Row],[Valor Neto '[DOP']]])</f>
        <v>1837160</v>
      </c>
      <c r="Q701" s="243">
        <f>BD.PD7[[#This Row],[Ppto. Orden Interna '[DOP']]]/HLOOKUP("USD",$K$1:$L$2,2,FALSE)</f>
        <v>28264</v>
      </c>
      <c r="R701" s="543" t="s">
        <v>429</v>
      </c>
      <c r="S701" s="544"/>
      <c r="T701" s="544"/>
      <c r="U701" s="544" t="s">
        <v>406</v>
      </c>
      <c r="V701" s="544">
        <v>801672</v>
      </c>
      <c r="W701" s="494" t="s">
        <v>430</v>
      </c>
      <c r="X701" s="495">
        <v>5</v>
      </c>
      <c r="Y701" s="495">
        <v>0.6</v>
      </c>
      <c r="Z701" s="243">
        <f>BD.PD7[[#This Row],[Av.P1 '[%']]]*BD.PD7[[#This Row],[Ppto. Orden Interna '[DOP']]]</f>
        <v>1102296</v>
      </c>
      <c r="AA701" s="249">
        <v>16</v>
      </c>
      <c r="AB701" s="249">
        <v>0.4</v>
      </c>
      <c r="AC701" s="243">
        <f>BD.PD7[[#This Row],[Av.P2 '[%']]]*BD.PD7[[#This Row],[Ppto. Orden Interna '[DOP']]]</f>
        <v>734864</v>
      </c>
      <c r="AD701" s="249"/>
      <c r="AE701" s="249"/>
      <c r="AF701" s="243">
        <f>BD.PD7[[#This Row],[Av.P3 '[%']]]*BD.PD7[[#This Row],[Ppto. Orden Interna '[DOP']]]</f>
        <v>0</v>
      </c>
      <c r="AG701" s="545"/>
      <c r="AH701" s="545"/>
      <c r="AI701" s="243">
        <f>BD.PD7[[#This Row],[Av.P2 '[%']]]*BD.PD7[[#This Row],[Ppto. Orden Interna '[DOP']]]</f>
        <v>734864</v>
      </c>
      <c r="AJ701" s="545"/>
      <c r="AK701" s="545"/>
      <c r="AL701" s="542">
        <f>BD.PD7[[#This Row],[Av.P2 '[%']]]*BD.PD7[[#This Row],[Ppto. Orden Interna '[DOP']]]</f>
        <v>734864</v>
      </c>
      <c r="AM701" s="584">
        <v>1837160</v>
      </c>
      <c r="AN701" s="308" t="s">
        <v>244</v>
      </c>
      <c r="AO701" s="308" t="s">
        <v>245</v>
      </c>
      <c r="AP701" s="308" t="s">
        <v>246</v>
      </c>
      <c r="AQ701" s="308" t="s">
        <v>247</v>
      </c>
      <c r="AR701" s="308">
        <v>594</v>
      </c>
      <c r="AS701" s="308" t="s">
        <v>258</v>
      </c>
      <c r="AT701" s="249" t="s">
        <v>1356</v>
      </c>
      <c r="AU701" s="249" t="s">
        <v>1582</v>
      </c>
    </row>
    <row r="702" spans="1:47" ht="27.6" hidden="1" x14ac:dyDescent="0.3">
      <c r="A702" s="174">
        <v>7.02</v>
      </c>
      <c r="B702" s="231"/>
      <c r="C702" s="232" t="str">
        <f>VLOOKUP(BD.PD7[[#This Row],[Pos]],PPto[],3,FALSE)</f>
        <v>7.02 Cocina, Patio Comidas y Rostizería</v>
      </c>
      <c r="D702" s="233" t="s">
        <v>23</v>
      </c>
      <c r="E702" s="305" t="str">
        <f>IF(BD.PD7[[#This Row],[.]]="*",VLOOKUP(BD.PD7[[#This Row],[Pos]],Presupuesto!A:H,7,FALSE),"")</f>
        <v/>
      </c>
      <c r="F702" s="234" t="s">
        <v>431</v>
      </c>
      <c r="G702" s="174">
        <v>4512501388</v>
      </c>
      <c r="H702" s="174"/>
      <c r="I702" s="174" t="s">
        <v>273</v>
      </c>
      <c r="J702" s="174">
        <v>2</v>
      </c>
      <c r="K702" s="174" t="s">
        <v>117</v>
      </c>
      <c r="L702" s="383">
        <f>IF(BD.PD7[[#This Row],[Mon]]="DOP",1,HLOOKUP(BD.PD7[[#This Row],[Mon]],$K$1:$L$2,2,FALSE))</f>
        <v>65</v>
      </c>
      <c r="M702" s="541">
        <v>1690.92</v>
      </c>
      <c r="N702" s="243">
        <f>BD.PD7[[#This Row],[Cant.]]*BD.PD7[[#This Row],[ Tasa ]]*BD.PD7[[#This Row],[ Precio Und.]]</f>
        <v>219819.6</v>
      </c>
      <c r="O702" s="174">
        <v>0</v>
      </c>
      <c r="P702" s="243">
        <f>IF(BD.PD7[[#This Row],[Liquid. '[%']]]&lt;&gt;0,(BD.PD7[[#This Row],[Valor Neto '[DOP']]]*BD.PD7[[#This Row],[Liquid. '[%']]])+BD.PD7[[#This Row],[Valor Neto '[DOP']]],BD.PD7[[#This Row],[Valor Neto '[DOP']]])</f>
        <v>219819.6</v>
      </c>
      <c r="Q702" s="243">
        <f>BD.PD7[[#This Row],[Ppto. Orden Interna '[DOP']]]/HLOOKUP("USD",$K$1:$L$2,2,FALSE)</f>
        <v>3381.84</v>
      </c>
      <c r="R702" s="543" t="s">
        <v>429</v>
      </c>
      <c r="S702" s="544"/>
      <c r="T702" s="544"/>
      <c r="U702" s="544" t="s">
        <v>406</v>
      </c>
      <c r="V702" s="544">
        <v>801672</v>
      </c>
      <c r="W702" s="494" t="s">
        <v>430</v>
      </c>
      <c r="X702" s="495">
        <v>5</v>
      </c>
      <c r="Y702" s="495">
        <v>0.6</v>
      </c>
      <c r="Z702" s="243">
        <f>BD.PD7[[#This Row],[Av.P1 '[%']]]*BD.PD7[[#This Row],[Ppto. Orden Interna '[DOP']]]</f>
        <v>131891.76</v>
      </c>
      <c r="AA702" s="249">
        <v>16</v>
      </c>
      <c r="AB702" s="249">
        <v>0.4</v>
      </c>
      <c r="AC702" s="243">
        <f>BD.PD7[[#This Row],[Av.P2 '[%']]]*BD.PD7[[#This Row],[Ppto. Orden Interna '[DOP']]]</f>
        <v>87927.840000000011</v>
      </c>
      <c r="AD702" s="249"/>
      <c r="AE702" s="249"/>
      <c r="AF702" s="243">
        <f>BD.PD7[[#This Row],[Av.P3 '[%']]]*BD.PD7[[#This Row],[Ppto. Orden Interna '[DOP']]]</f>
        <v>0</v>
      </c>
      <c r="AG702" s="545"/>
      <c r="AH702" s="545"/>
      <c r="AI702" s="243">
        <f>BD.PD7[[#This Row],[Av.P2 '[%']]]*BD.PD7[[#This Row],[Ppto. Orden Interna '[DOP']]]</f>
        <v>87927.840000000011</v>
      </c>
      <c r="AJ702" s="545"/>
      <c r="AK702" s="545"/>
      <c r="AL702" s="542">
        <f>BD.PD7[[#This Row],[Av.P2 '[%']]]*BD.PD7[[#This Row],[Ppto. Orden Interna '[DOP']]]</f>
        <v>87927.840000000011</v>
      </c>
      <c r="AM702" s="584">
        <v>219819.60000000003</v>
      </c>
      <c r="AN702" s="308" t="s">
        <v>244</v>
      </c>
      <c r="AO702" s="308" t="s">
        <v>245</v>
      </c>
      <c r="AP702" s="308" t="s">
        <v>246</v>
      </c>
      <c r="AQ702" s="308" t="s">
        <v>247</v>
      </c>
      <c r="AR702" s="308">
        <v>594</v>
      </c>
      <c r="AS702" s="308" t="s">
        <v>258</v>
      </c>
      <c r="AT702" s="249" t="s">
        <v>1356</v>
      </c>
      <c r="AU702" s="249" t="s">
        <v>1582</v>
      </c>
    </row>
    <row r="703" spans="1:47" ht="27.6" hidden="1" x14ac:dyDescent="0.3">
      <c r="A703" s="174">
        <v>7.02</v>
      </c>
      <c r="B703" s="231"/>
      <c r="C703" s="232" t="str">
        <f>VLOOKUP(BD.PD7[[#This Row],[Pos]],PPto[],3,FALSE)</f>
        <v>7.02 Cocina, Patio Comidas y Rostizería</v>
      </c>
      <c r="D703" s="233" t="s">
        <v>23</v>
      </c>
      <c r="E703" s="305" t="str">
        <f>IF(BD.PD7[[#This Row],[.]]="*",VLOOKUP(BD.PD7[[#This Row],[Pos]],Presupuesto!A:H,7,FALSE),"")</f>
        <v/>
      </c>
      <c r="F703" s="234" t="s">
        <v>432</v>
      </c>
      <c r="G703" s="174">
        <v>4512501388</v>
      </c>
      <c r="H703" s="174"/>
      <c r="I703" s="174" t="s">
        <v>273</v>
      </c>
      <c r="J703" s="174">
        <v>2</v>
      </c>
      <c r="K703" s="174" t="s">
        <v>117</v>
      </c>
      <c r="L703" s="383">
        <f>IF(BD.PD7[[#This Row],[Mon]]="DOP",1,HLOOKUP(BD.PD7[[#This Row],[Mon]],$K$1:$L$2,2,FALSE))</f>
        <v>65</v>
      </c>
      <c r="M703" s="541">
        <v>300</v>
      </c>
      <c r="N703" s="243">
        <f>BD.PD7[[#This Row],[Cant.]]*BD.PD7[[#This Row],[ Tasa ]]*BD.PD7[[#This Row],[ Precio Und.]]</f>
        <v>39000</v>
      </c>
      <c r="O703" s="174">
        <v>0</v>
      </c>
      <c r="P703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703" s="243">
        <f>BD.PD7[[#This Row],[Ppto. Orden Interna '[DOP']]]/HLOOKUP("USD",$K$1:$L$2,2,FALSE)</f>
        <v>600</v>
      </c>
      <c r="R703" s="543" t="s">
        <v>429</v>
      </c>
      <c r="S703" s="544"/>
      <c r="T703" s="544"/>
      <c r="U703" s="544" t="s">
        <v>406</v>
      </c>
      <c r="V703" s="544">
        <v>801672</v>
      </c>
      <c r="W703" s="494" t="s">
        <v>430</v>
      </c>
      <c r="X703" s="495">
        <v>5</v>
      </c>
      <c r="Y703" s="495">
        <v>0.6</v>
      </c>
      <c r="Z703" s="243">
        <f>BD.PD7[[#This Row],[Av.P1 '[%']]]*BD.PD7[[#This Row],[Ppto. Orden Interna '[DOP']]]</f>
        <v>23400</v>
      </c>
      <c r="AA703" s="249">
        <v>16</v>
      </c>
      <c r="AB703" s="249">
        <v>0.4</v>
      </c>
      <c r="AC703" s="243">
        <f>BD.PD7[[#This Row],[Av.P2 '[%']]]*BD.PD7[[#This Row],[Ppto. Orden Interna '[DOP']]]</f>
        <v>15600</v>
      </c>
      <c r="AD703" s="249"/>
      <c r="AE703" s="249"/>
      <c r="AF703" s="243">
        <f>BD.PD7[[#This Row],[Av.P3 '[%']]]*BD.PD7[[#This Row],[Ppto. Orden Interna '[DOP']]]</f>
        <v>0</v>
      </c>
      <c r="AG703" s="545"/>
      <c r="AH703" s="545"/>
      <c r="AI703" s="243">
        <f>BD.PD7[[#This Row],[Av.P2 '[%']]]*BD.PD7[[#This Row],[Ppto. Orden Interna '[DOP']]]</f>
        <v>15600</v>
      </c>
      <c r="AJ703" s="545"/>
      <c r="AK703" s="545"/>
      <c r="AL703" s="542">
        <f>BD.PD7[[#This Row],[Av.P2 '[%']]]*BD.PD7[[#This Row],[Ppto. Orden Interna '[DOP']]]</f>
        <v>15600</v>
      </c>
      <c r="AM703" s="584">
        <v>39000</v>
      </c>
      <c r="AN703" s="308" t="s">
        <v>244</v>
      </c>
      <c r="AO703" s="308" t="s">
        <v>245</v>
      </c>
      <c r="AP703" s="308" t="s">
        <v>246</v>
      </c>
      <c r="AQ703" s="308" t="s">
        <v>247</v>
      </c>
      <c r="AR703" s="308">
        <v>594</v>
      </c>
      <c r="AS703" s="308" t="s">
        <v>258</v>
      </c>
      <c r="AT703" s="249" t="s">
        <v>1356</v>
      </c>
      <c r="AU703" s="249" t="s">
        <v>1582</v>
      </c>
    </row>
    <row r="704" spans="1:47" ht="27.6" hidden="1" x14ac:dyDescent="0.3">
      <c r="A704" s="174">
        <v>7.02</v>
      </c>
      <c r="B704" s="231"/>
      <c r="C704" s="232" t="str">
        <f>VLOOKUP(BD.PD7[[#This Row],[Pos]],PPto[],3,FALSE)</f>
        <v>7.02 Cocina, Patio Comidas y Rostizería</v>
      </c>
      <c r="D704" s="233" t="s">
        <v>23</v>
      </c>
      <c r="E704" s="305" t="str">
        <f>IF(BD.PD7[[#This Row],[.]]="*",VLOOKUP(BD.PD7[[#This Row],[Pos]],Presupuesto!A:H,7,FALSE),"")</f>
        <v/>
      </c>
      <c r="F704" s="234" t="s">
        <v>433</v>
      </c>
      <c r="G704" s="174">
        <v>4512501388</v>
      </c>
      <c r="H704" s="174"/>
      <c r="I704" s="174" t="s">
        <v>273</v>
      </c>
      <c r="J704" s="174">
        <v>18</v>
      </c>
      <c r="K704" s="174" t="s">
        <v>117</v>
      </c>
      <c r="L704" s="383">
        <f>IF(BD.PD7[[#This Row],[Mon]]="DOP",1,HLOOKUP(BD.PD7[[#This Row],[Mon]],$K$1:$L$2,2,FALSE))</f>
        <v>65</v>
      </c>
      <c r="M704" s="541">
        <v>100.51</v>
      </c>
      <c r="N704" s="243">
        <f>BD.PD7[[#This Row],[Cant.]]*BD.PD7[[#This Row],[ Tasa ]]*BD.PD7[[#This Row],[ Precio Und.]]</f>
        <v>117596.70000000001</v>
      </c>
      <c r="O704" s="174">
        <v>0</v>
      </c>
      <c r="P704" s="243">
        <f>IF(BD.PD7[[#This Row],[Liquid. '[%']]]&lt;&gt;0,(BD.PD7[[#This Row],[Valor Neto '[DOP']]]*BD.PD7[[#This Row],[Liquid. '[%']]])+BD.PD7[[#This Row],[Valor Neto '[DOP']]],BD.PD7[[#This Row],[Valor Neto '[DOP']]])</f>
        <v>117596.70000000001</v>
      </c>
      <c r="Q704" s="243">
        <f>BD.PD7[[#This Row],[Ppto. Orden Interna '[DOP']]]/HLOOKUP("USD",$K$1:$L$2,2,FALSE)</f>
        <v>1809.1800000000003</v>
      </c>
      <c r="R704" s="543" t="s">
        <v>429</v>
      </c>
      <c r="S704" s="544"/>
      <c r="T704" s="544"/>
      <c r="U704" s="544" t="s">
        <v>406</v>
      </c>
      <c r="V704" s="544">
        <v>801672</v>
      </c>
      <c r="W704" s="494" t="s">
        <v>430</v>
      </c>
      <c r="X704" s="495">
        <v>5</v>
      </c>
      <c r="Y704" s="495">
        <v>0.6</v>
      </c>
      <c r="Z704" s="243">
        <f>BD.PD7[[#This Row],[Av.P1 '[%']]]*BD.PD7[[#This Row],[Ppto. Orden Interna '[DOP']]]</f>
        <v>70558.02</v>
      </c>
      <c r="AA704" s="249">
        <v>16</v>
      </c>
      <c r="AB704" s="249">
        <v>0.4</v>
      </c>
      <c r="AC704" s="243">
        <f>BD.PD7[[#This Row],[Av.P2 '[%']]]*BD.PD7[[#This Row],[Ppto. Orden Interna '[DOP']]]</f>
        <v>47038.680000000008</v>
      </c>
      <c r="AD704" s="249"/>
      <c r="AE704" s="249"/>
      <c r="AF704" s="243">
        <f>BD.PD7[[#This Row],[Av.P3 '[%']]]*BD.PD7[[#This Row],[Ppto. Orden Interna '[DOP']]]</f>
        <v>0</v>
      </c>
      <c r="AG704" s="545"/>
      <c r="AH704" s="545"/>
      <c r="AI704" s="243">
        <f>BD.PD7[[#This Row],[Av.P2 '[%']]]*BD.PD7[[#This Row],[Ppto. Orden Interna '[DOP']]]</f>
        <v>47038.680000000008</v>
      </c>
      <c r="AJ704" s="545"/>
      <c r="AK704" s="545"/>
      <c r="AL704" s="542">
        <f>BD.PD7[[#This Row],[Av.P2 '[%']]]*BD.PD7[[#This Row],[Ppto. Orden Interna '[DOP']]]</f>
        <v>47038.680000000008</v>
      </c>
      <c r="AM704" s="584">
        <v>117596.70000000001</v>
      </c>
      <c r="AN704" s="308" t="s">
        <v>244</v>
      </c>
      <c r="AO704" s="308" t="s">
        <v>245</v>
      </c>
      <c r="AP704" s="308" t="s">
        <v>246</v>
      </c>
      <c r="AQ704" s="308" t="s">
        <v>247</v>
      </c>
      <c r="AR704" s="308">
        <v>594</v>
      </c>
      <c r="AS704" s="308" t="s">
        <v>258</v>
      </c>
      <c r="AT704" s="249" t="s">
        <v>1356</v>
      </c>
      <c r="AU704" s="249" t="s">
        <v>1582</v>
      </c>
    </row>
    <row r="705" spans="1:47" ht="27.6" hidden="1" x14ac:dyDescent="0.3">
      <c r="A705" s="174">
        <v>7.02</v>
      </c>
      <c r="B705" s="231"/>
      <c r="C705" s="232" t="str">
        <f>VLOOKUP(BD.PD7[[#This Row],[Pos]],PPto[],3,FALSE)</f>
        <v>7.02 Cocina, Patio Comidas y Rostizería</v>
      </c>
      <c r="D705" s="233" t="s">
        <v>23</v>
      </c>
      <c r="E705" s="305" t="str">
        <f>IF(BD.PD7[[#This Row],[.]]="*",VLOOKUP(BD.PD7[[#This Row],[Pos]],Presupuesto!A:H,7,FALSE),"")</f>
        <v/>
      </c>
      <c r="F705" s="234" t="s">
        <v>434</v>
      </c>
      <c r="G705" s="174">
        <v>4512501388</v>
      </c>
      <c r="H705" s="174"/>
      <c r="I705" s="174" t="s">
        <v>273</v>
      </c>
      <c r="J705" s="174">
        <v>12</v>
      </c>
      <c r="K705" s="174" t="s">
        <v>117</v>
      </c>
      <c r="L705" s="383">
        <f>IF(BD.PD7[[#This Row],[Mon]]="DOP",1,HLOOKUP(BD.PD7[[#This Row],[Mon]],$K$1:$L$2,2,FALSE))</f>
        <v>65</v>
      </c>
      <c r="M705" s="541">
        <v>63.75</v>
      </c>
      <c r="N705" s="243">
        <f>BD.PD7[[#This Row],[Cant.]]*BD.PD7[[#This Row],[ Tasa ]]*BD.PD7[[#This Row],[ Precio Und.]]</f>
        <v>49725</v>
      </c>
      <c r="O705" s="174">
        <v>0</v>
      </c>
      <c r="P705" s="243">
        <f>IF(BD.PD7[[#This Row],[Liquid. '[%']]]&lt;&gt;0,(BD.PD7[[#This Row],[Valor Neto '[DOP']]]*BD.PD7[[#This Row],[Liquid. '[%']]])+BD.PD7[[#This Row],[Valor Neto '[DOP']]],BD.PD7[[#This Row],[Valor Neto '[DOP']]])</f>
        <v>49725</v>
      </c>
      <c r="Q705" s="243">
        <f>BD.PD7[[#This Row],[Ppto. Orden Interna '[DOP']]]/HLOOKUP("USD",$K$1:$L$2,2,FALSE)</f>
        <v>765</v>
      </c>
      <c r="R705" s="543" t="s">
        <v>429</v>
      </c>
      <c r="S705" s="544"/>
      <c r="T705" s="544"/>
      <c r="U705" s="544" t="s">
        <v>406</v>
      </c>
      <c r="V705" s="544">
        <v>801672</v>
      </c>
      <c r="W705" s="494" t="s">
        <v>430</v>
      </c>
      <c r="X705" s="495">
        <v>5</v>
      </c>
      <c r="Y705" s="495">
        <v>0.6</v>
      </c>
      <c r="Z705" s="243">
        <f>BD.PD7[[#This Row],[Av.P1 '[%']]]*BD.PD7[[#This Row],[Ppto. Orden Interna '[DOP']]]</f>
        <v>29835</v>
      </c>
      <c r="AA705" s="249">
        <v>16</v>
      </c>
      <c r="AB705" s="249">
        <v>0.4</v>
      </c>
      <c r="AC705" s="243">
        <f>BD.PD7[[#This Row],[Av.P2 '[%']]]*BD.PD7[[#This Row],[Ppto. Orden Interna '[DOP']]]</f>
        <v>19890</v>
      </c>
      <c r="AD705" s="249"/>
      <c r="AE705" s="249"/>
      <c r="AF705" s="243">
        <f>BD.PD7[[#This Row],[Av.P3 '[%']]]*BD.PD7[[#This Row],[Ppto. Orden Interna '[DOP']]]</f>
        <v>0</v>
      </c>
      <c r="AG705" s="545"/>
      <c r="AH705" s="545"/>
      <c r="AI705" s="243">
        <f>BD.PD7[[#This Row],[Av.P2 '[%']]]*BD.PD7[[#This Row],[Ppto. Orden Interna '[DOP']]]</f>
        <v>19890</v>
      </c>
      <c r="AJ705" s="545"/>
      <c r="AK705" s="545"/>
      <c r="AL705" s="542">
        <f>BD.PD7[[#This Row],[Av.P2 '[%']]]*BD.PD7[[#This Row],[Ppto. Orden Interna '[DOP']]]</f>
        <v>19890</v>
      </c>
      <c r="AM705" s="584">
        <v>49725</v>
      </c>
      <c r="AN705" s="308" t="s">
        <v>244</v>
      </c>
      <c r="AO705" s="308" t="s">
        <v>245</v>
      </c>
      <c r="AP705" s="308" t="s">
        <v>246</v>
      </c>
      <c r="AQ705" s="308" t="s">
        <v>247</v>
      </c>
      <c r="AR705" s="308">
        <v>594</v>
      </c>
      <c r="AS705" s="308" t="s">
        <v>258</v>
      </c>
      <c r="AT705" s="249" t="s">
        <v>1356</v>
      </c>
      <c r="AU705" s="249" t="s">
        <v>1582</v>
      </c>
    </row>
    <row r="706" spans="1:47" ht="27.6" hidden="1" x14ac:dyDescent="0.3">
      <c r="A706" s="174">
        <v>7.02</v>
      </c>
      <c r="B706" s="231"/>
      <c r="C706" s="232" t="str">
        <f>VLOOKUP(BD.PD7[[#This Row],[Pos]],PPto[],3,FALSE)</f>
        <v>7.02 Cocina, Patio Comidas y Rostizería</v>
      </c>
      <c r="D706" s="233" t="s">
        <v>23</v>
      </c>
      <c r="E706" s="305" t="str">
        <f>IF(BD.PD7[[#This Row],[.]]="*",VLOOKUP(BD.PD7[[#This Row],[Pos]],Presupuesto!A:H,7,FALSE),"")</f>
        <v/>
      </c>
      <c r="F706" s="234" t="s">
        <v>435</v>
      </c>
      <c r="G706" s="174">
        <v>4512501388</v>
      </c>
      <c r="H706" s="174"/>
      <c r="I706" s="174" t="s">
        <v>273</v>
      </c>
      <c r="J706" s="174">
        <v>20</v>
      </c>
      <c r="K706" s="174" t="s">
        <v>117</v>
      </c>
      <c r="L706" s="383">
        <f>IF(BD.PD7[[#This Row],[Mon]]="DOP",1,HLOOKUP(BD.PD7[[#This Row],[Mon]],$K$1:$L$2,2,FALSE))</f>
        <v>65</v>
      </c>
      <c r="M706" s="541">
        <v>106.59</v>
      </c>
      <c r="N706" s="243">
        <f>BD.PD7[[#This Row],[Cant.]]*BD.PD7[[#This Row],[ Tasa ]]*BD.PD7[[#This Row],[ Precio Und.]]</f>
        <v>138567</v>
      </c>
      <c r="O706" s="174">
        <v>0</v>
      </c>
      <c r="P706" s="243">
        <f>IF(BD.PD7[[#This Row],[Liquid. '[%']]]&lt;&gt;0,(BD.PD7[[#This Row],[Valor Neto '[DOP']]]*BD.PD7[[#This Row],[Liquid. '[%']]])+BD.PD7[[#This Row],[Valor Neto '[DOP']]],BD.PD7[[#This Row],[Valor Neto '[DOP']]])</f>
        <v>138567</v>
      </c>
      <c r="Q706" s="243">
        <f>BD.PD7[[#This Row],[Ppto. Orden Interna '[DOP']]]/HLOOKUP("USD",$K$1:$L$2,2,FALSE)</f>
        <v>2131.8000000000002</v>
      </c>
      <c r="R706" s="543" t="s">
        <v>429</v>
      </c>
      <c r="S706" s="544"/>
      <c r="T706" s="544"/>
      <c r="U706" s="544" t="s">
        <v>406</v>
      </c>
      <c r="V706" s="544">
        <v>801672</v>
      </c>
      <c r="W706" s="494" t="s">
        <v>430</v>
      </c>
      <c r="X706" s="495">
        <v>5</v>
      </c>
      <c r="Y706" s="495">
        <v>0.6</v>
      </c>
      <c r="Z706" s="243">
        <f>BD.PD7[[#This Row],[Av.P1 '[%']]]*BD.PD7[[#This Row],[Ppto. Orden Interna '[DOP']]]</f>
        <v>83140.2</v>
      </c>
      <c r="AA706" s="249">
        <v>16</v>
      </c>
      <c r="AB706" s="249">
        <v>0.4</v>
      </c>
      <c r="AC706" s="243">
        <f>BD.PD7[[#This Row],[Av.P2 '[%']]]*BD.PD7[[#This Row],[Ppto. Orden Interna '[DOP']]]</f>
        <v>55426.8</v>
      </c>
      <c r="AD706" s="249"/>
      <c r="AE706" s="249"/>
      <c r="AF706" s="243">
        <f>BD.PD7[[#This Row],[Av.P3 '[%']]]*BD.PD7[[#This Row],[Ppto. Orden Interna '[DOP']]]</f>
        <v>0</v>
      </c>
      <c r="AG706" s="545"/>
      <c r="AH706" s="545"/>
      <c r="AI706" s="243">
        <f>BD.PD7[[#This Row],[Av.P2 '[%']]]*BD.PD7[[#This Row],[Ppto. Orden Interna '[DOP']]]</f>
        <v>55426.8</v>
      </c>
      <c r="AJ706" s="545"/>
      <c r="AK706" s="545"/>
      <c r="AL706" s="542">
        <f>BD.PD7[[#This Row],[Av.P2 '[%']]]*BD.PD7[[#This Row],[Ppto. Orden Interna '[DOP']]]</f>
        <v>55426.8</v>
      </c>
      <c r="AM706" s="584">
        <v>138567</v>
      </c>
      <c r="AN706" s="308" t="s">
        <v>244</v>
      </c>
      <c r="AO706" s="308" t="s">
        <v>245</v>
      </c>
      <c r="AP706" s="308" t="s">
        <v>246</v>
      </c>
      <c r="AQ706" s="308" t="s">
        <v>247</v>
      </c>
      <c r="AR706" s="308">
        <v>594</v>
      </c>
      <c r="AS706" s="308" t="s">
        <v>258</v>
      </c>
      <c r="AT706" s="249" t="s">
        <v>1356</v>
      </c>
      <c r="AU706" s="249" t="s">
        <v>1582</v>
      </c>
    </row>
    <row r="707" spans="1:47" ht="27.6" hidden="1" x14ac:dyDescent="0.3">
      <c r="A707" s="174">
        <v>7.02</v>
      </c>
      <c r="B707" s="231"/>
      <c r="C707" s="232" t="str">
        <f>VLOOKUP(BD.PD7[[#This Row],[Pos]],PPto[],3,FALSE)</f>
        <v>7.02 Cocina, Patio Comidas y Rostizería</v>
      </c>
      <c r="D707" s="233" t="s">
        <v>23</v>
      </c>
      <c r="E707" s="305" t="str">
        <f>IF(BD.PD7[[#This Row],[.]]="*",VLOOKUP(BD.PD7[[#This Row],[Pos]],Presupuesto!A:H,7,FALSE),"")</f>
        <v/>
      </c>
      <c r="F707" s="234" t="s">
        <v>436</v>
      </c>
      <c r="G707" s="174">
        <v>4512501388</v>
      </c>
      <c r="H707" s="174"/>
      <c r="I707" s="174" t="s">
        <v>273</v>
      </c>
      <c r="J707" s="174">
        <v>4</v>
      </c>
      <c r="K707" s="174" t="s">
        <v>117</v>
      </c>
      <c r="L707" s="383">
        <f>IF(BD.PD7[[#This Row],[Mon]]="DOP",1,HLOOKUP(BD.PD7[[#This Row],[Mon]],$K$1:$L$2,2,FALSE))</f>
        <v>65</v>
      </c>
      <c r="M707" s="541">
        <v>158.01</v>
      </c>
      <c r="N707" s="243">
        <f>BD.PD7[[#This Row],[Cant.]]*BD.PD7[[#This Row],[ Tasa ]]*BD.PD7[[#This Row],[ Precio Und.]]</f>
        <v>41082.6</v>
      </c>
      <c r="O707" s="174">
        <v>0</v>
      </c>
      <c r="P707" s="243">
        <f>IF(BD.PD7[[#This Row],[Liquid. '[%']]]&lt;&gt;0,(BD.PD7[[#This Row],[Valor Neto '[DOP']]]*BD.PD7[[#This Row],[Liquid. '[%']]])+BD.PD7[[#This Row],[Valor Neto '[DOP']]],BD.PD7[[#This Row],[Valor Neto '[DOP']]])</f>
        <v>41082.6</v>
      </c>
      <c r="Q707" s="243">
        <f>BD.PD7[[#This Row],[Ppto. Orden Interna '[DOP']]]/HLOOKUP("USD",$K$1:$L$2,2,FALSE)</f>
        <v>632.04</v>
      </c>
      <c r="R707" s="543" t="s">
        <v>429</v>
      </c>
      <c r="S707" s="544"/>
      <c r="T707" s="544"/>
      <c r="U707" s="544" t="s">
        <v>406</v>
      </c>
      <c r="V707" s="544">
        <v>801672</v>
      </c>
      <c r="W707" s="494" t="s">
        <v>430</v>
      </c>
      <c r="X707" s="495">
        <v>5</v>
      </c>
      <c r="Y707" s="495">
        <v>0.6</v>
      </c>
      <c r="Z707" s="243">
        <f>BD.PD7[[#This Row],[Av.P1 '[%']]]*BD.PD7[[#This Row],[Ppto. Orden Interna '[DOP']]]</f>
        <v>24649.559999999998</v>
      </c>
      <c r="AA707" s="249">
        <v>16</v>
      </c>
      <c r="AB707" s="249">
        <v>0.4</v>
      </c>
      <c r="AC707" s="243">
        <f>BD.PD7[[#This Row],[Av.P2 '[%']]]*BD.PD7[[#This Row],[Ppto. Orden Interna '[DOP']]]</f>
        <v>16433.04</v>
      </c>
      <c r="AD707" s="249"/>
      <c r="AE707" s="249"/>
      <c r="AF707" s="243">
        <f>BD.PD7[[#This Row],[Av.P3 '[%']]]*BD.PD7[[#This Row],[Ppto. Orden Interna '[DOP']]]</f>
        <v>0</v>
      </c>
      <c r="AG707" s="545"/>
      <c r="AH707" s="545"/>
      <c r="AI707" s="243">
        <f>BD.PD7[[#This Row],[Av.P2 '[%']]]*BD.PD7[[#This Row],[Ppto. Orden Interna '[DOP']]]</f>
        <v>16433.04</v>
      </c>
      <c r="AJ707" s="545"/>
      <c r="AK707" s="545"/>
      <c r="AL707" s="542">
        <f>BD.PD7[[#This Row],[Av.P2 '[%']]]*BD.PD7[[#This Row],[Ppto. Orden Interna '[DOP']]]</f>
        <v>16433.04</v>
      </c>
      <c r="AM707" s="584">
        <v>41082.6</v>
      </c>
      <c r="AN707" s="308" t="s">
        <v>244</v>
      </c>
      <c r="AO707" s="308" t="s">
        <v>245</v>
      </c>
      <c r="AP707" s="308" t="s">
        <v>246</v>
      </c>
      <c r="AQ707" s="308" t="s">
        <v>247</v>
      </c>
      <c r="AR707" s="308">
        <v>594</v>
      </c>
      <c r="AS707" s="308" t="s">
        <v>258</v>
      </c>
      <c r="AT707" s="249" t="s">
        <v>1356</v>
      </c>
      <c r="AU707" s="249" t="s">
        <v>1582</v>
      </c>
    </row>
    <row r="708" spans="1:47" ht="27.6" hidden="1" x14ac:dyDescent="0.3">
      <c r="A708" s="174">
        <v>7.02</v>
      </c>
      <c r="B708" s="231"/>
      <c r="C708" s="232" t="str">
        <f>VLOOKUP(BD.PD7[[#This Row],[Pos]],PPto[],3,FALSE)</f>
        <v>7.02 Cocina, Patio Comidas y Rostizería</v>
      </c>
      <c r="D708" s="233" t="s">
        <v>23</v>
      </c>
      <c r="E708" s="305" t="str">
        <f>IF(BD.PD7[[#This Row],[.]]="*",VLOOKUP(BD.PD7[[#This Row],[Pos]],Presupuesto!A:H,7,FALSE),"")</f>
        <v/>
      </c>
      <c r="F708" s="234" t="s">
        <v>437</v>
      </c>
      <c r="G708" s="174">
        <v>4512501388</v>
      </c>
      <c r="H708" s="174"/>
      <c r="I708" s="174" t="s">
        <v>273</v>
      </c>
      <c r="J708" s="174">
        <v>4</v>
      </c>
      <c r="K708" s="174" t="s">
        <v>117</v>
      </c>
      <c r="L708" s="383">
        <f>IF(BD.PD7[[#This Row],[Mon]]="DOP",1,HLOOKUP(BD.PD7[[#This Row],[Mon]],$K$1:$L$2,2,FALSE))</f>
        <v>65</v>
      </c>
      <c r="M708" s="541">
        <v>119.83</v>
      </c>
      <c r="N708" s="243">
        <f>BD.PD7[[#This Row],[Cant.]]*BD.PD7[[#This Row],[ Tasa ]]*BD.PD7[[#This Row],[ Precio Und.]]</f>
        <v>31155.8</v>
      </c>
      <c r="O708" s="174">
        <v>0</v>
      </c>
      <c r="P708" s="243">
        <f>IF(BD.PD7[[#This Row],[Liquid. '[%']]]&lt;&gt;0,(BD.PD7[[#This Row],[Valor Neto '[DOP']]]*BD.PD7[[#This Row],[Liquid. '[%']]])+BD.PD7[[#This Row],[Valor Neto '[DOP']]],BD.PD7[[#This Row],[Valor Neto '[DOP']]])</f>
        <v>31155.8</v>
      </c>
      <c r="Q708" s="243">
        <f>BD.PD7[[#This Row],[Ppto. Orden Interna '[DOP']]]/HLOOKUP("USD",$K$1:$L$2,2,FALSE)</f>
        <v>479.32</v>
      </c>
      <c r="R708" s="543" t="s">
        <v>429</v>
      </c>
      <c r="S708" s="544"/>
      <c r="T708" s="544"/>
      <c r="U708" s="544" t="s">
        <v>406</v>
      </c>
      <c r="V708" s="544">
        <v>801672</v>
      </c>
      <c r="W708" s="494" t="s">
        <v>430</v>
      </c>
      <c r="X708" s="495">
        <v>5</v>
      </c>
      <c r="Y708" s="495">
        <v>0.6</v>
      </c>
      <c r="Z708" s="243">
        <f>BD.PD7[[#This Row],[Av.P1 '[%']]]*BD.PD7[[#This Row],[Ppto. Orden Interna '[DOP']]]</f>
        <v>18693.48</v>
      </c>
      <c r="AA708" s="249">
        <v>16</v>
      </c>
      <c r="AB708" s="249">
        <v>0.4</v>
      </c>
      <c r="AC708" s="243">
        <f>BD.PD7[[#This Row],[Av.P2 '[%']]]*BD.PD7[[#This Row],[Ppto. Orden Interna '[DOP']]]</f>
        <v>12462.32</v>
      </c>
      <c r="AD708" s="249"/>
      <c r="AE708" s="249"/>
      <c r="AF708" s="243">
        <f>BD.PD7[[#This Row],[Av.P3 '[%']]]*BD.PD7[[#This Row],[Ppto. Orden Interna '[DOP']]]</f>
        <v>0</v>
      </c>
      <c r="AG708" s="545"/>
      <c r="AH708" s="545"/>
      <c r="AI708" s="243">
        <f>BD.PD7[[#This Row],[Av.P2 '[%']]]*BD.PD7[[#This Row],[Ppto. Orden Interna '[DOP']]]</f>
        <v>12462.32</v>
      </c>
      <c r="AJ708" s="545"/>
      <c r="AK708" s="545"/>
      <c r="AL708" s="542">
        <f>BD.PD7[[#This Row],[Av.P2 '[%']]]*BD.PD7[[#This Row],[Ppto. Orden Interna '[DOP']]]</f>
        <v>12462.32</v>
      </c>
      <c r="AM708" s="584">
        <v>31155.8</v>
      </c>
      <c r="AN708" s="308" t="s">
        <v>244</v>
      </c>
      <c r="AO708" s="308" t="s">
        <v>245</v>
      </c>
      <c r="AP708" s="308" t="s">
        <v>246</v>
      </c>
      <c r="AQ708" s="308" t="s">
        <v>247</v>
      </c>
      <c r="AR708" s="308">
        <v>594</v>
      </c>
      <c r="AS708" s="308" t="s">
        <v>258</v>
      </c>
      <c r="AT708" s="249" t="s">
        <v>1356</v>
      </c>
      <c r="AU708" s="249" t="s">
        <v>1582</v>
      </c>
    </row>
    <row r="709" spans="1:47" hidden="1" x14ac:dyDescent="0.3">
      <c r="A709" s="174">
        <v>7.02</v>
      </c>
      <c r="B709" s="231"/>
      <c r="C709" s="232" t="str">
        <f>VLOOKUP(BD.PD7[[#This Row],[Pos]],PPto[],3,FALSE)</f>
        <v>7.02 Cocina, Patio Comidas y Rostizería</v>
      </c>
      <c r="D709" s="233" t="s">
        <v>23</v>
      </c>
      <c r="E709" s="305" t="str">
        <f>IF(BD.PD7[[#This Row],[.]]="*",VLOOKUP(BD.PD7[[#This Row],[Pos]],Presupuesto!A:H,7,FALSE),"")</f>
        <v/>
      </c>
      <c r="F709" s="234" t="s">
        <v>438</v>
      </c>
      <c r="G709" s="174"/>
      <c r="H709" s="174"/>
      <c r="I709" s="174" t="s">
        <v>251</v>
      </c>
      <c r="J709" s="174">
        <v>2</v>
      </c>
      <c r="K709" s="174" t="s">
        <v>260</v>
      </c>
      <c r="L709" s="383">
        <f>IF(BD.PD7[[#This Row],[Mon]]="DOP",1,HLOOKUP(BD.PD7[[#This Row],[Mon]],$K$1:$L$2,2,FALSE))</f>
        <v>1</v>
      </c>
      <c r="M709" s="541">
        <v>250</v>
      </c>
      <c r="N709" s="243">
        <f>BD.PD7[[#This Row],[Cant.]]*BD.PD7[[#This Row],[ Tasa ]]*BD.PD7[[#This Row],[ Precio Und.]]</f>
        <v>500</v>
      </c>
      <c r="O709" s="174">
        <v>0.01</v>
      </c>
      <c r="P709" s="243">
        <f>IF(BD.PD7[[#This Row],[Liquid. '[%']]]&lt;&gt;0,(BD.PD7[[#This Row],[Valor Neto '[DOP']]]*BD.PD7[[#This Row],[Liquid. '[%']]])+BD.PD7[[#This Row],[Valor Neto '[DOP']]],BD.PD7[[#This Row],[Valor Neto '[DOP']]])</f>
        <v>505</v>
      </c>
      <c r="Q709" s="243">
        <f>BD.PD7[[#This Row],[Ppto. Orden Interna '[DOP']]]/HLOOKUP("USD",$K$1:$L$2,2,FALSE)</f>
        <v>7.7692307692307692</v>
      </c>
      <c r="R709" s="543" t="s">
        <v>408</v>
      </c>
      <c r="S709" s="544"/>
      <c r="T709" s="544"/>
      <c r="U709" s="544" t="s">
        <v>406</v>
      </c>
      <c r="V709" s="544">
        <v>801672</v>
      </c>
      <c r="W709" s="494" t="s">
        <v>439</v>
      </c>
      <c r="X709" s="495">
        <v>16</v>
      </c>
      <c r="Y709" s="495">
        <v>1</v>
      </c>
      <c r="Z709" s="243">
        <f>BD.PD7[[#This Row],[Av.P1 '[%']]]*BD.PD7[[#This Row],[Ppto. Orden Interna '[DOP']]]</f>
        <v>505</v>
      </c>
      <c r="AA709" s="249"/>
      <c r="AB709" s="249"/>
      <c r="AC709" s="243">
        <f>BD.PD7[[#This Row],[Av.P2 '[%']]]*BD.PD7[[#This Row],[Ppto. Orden Interna '[DOP']]]</f>
        <v>0</v>
      </c>
      <c r="AD709" s="249"/>
      <c r="AE709" s="249"/>
      <c r="AF709" s="243">
        <f>BD.PD7[[#This Row],[Av.P3 '[%']]]*BD.PD7[[#This Row],[Ppto. Orden Interna '[DOP']]]</f>
        <v>0</v>
      </c>
      <c r="AG709" s="545"/>
      <c r="AH709" s="545"/>
      <c r="AI709" s="243">
        <f>BD.PD7[[#This Row],[Av.P2 '[%']]]*BD.PD7[[#This Row],[Ppto. Orden Interna '[DOP']]]</f>
        <v>0</v>
      </c>
      <c r="AJ709" s="545"/>
      <c r="AK709" s="545"/>
      <c r="AL709" s="542">
        <f>BD.PD7[[#This Row],[Av.P2 '[%']]]*BD.PD7[[#This Row],[Ppto. Orden Interna '[DOP']]]</f>
        <v>0</v>
      </c>
      <c r="AM709" s="584">
        <v>505</v>
      </c>
      <c r="AN709" s="308" t="s">
        <v>244</v>
      </c>
      <c r="AO709" s="308" t="s">
        <v>245</v>
      </c>
      <c r="AP709" s="308" t="s">
        <v>246</v>
      </c>
      <c r="AQ709" s="308" t="s">
        <v>247</v>
      </c>
      <c r="AR709" s="308">
        <v>594</v>
      </c>
      <c r="AS709" s="308" t="s">
        <v>248</v>
      </c>
      <c r="AT709" s="249" t="s">
        <v>1356</v>
      </c>
      <c r="AU709" s="249" t="s">
        <v>1582</v>
      </c>
    </row>
    <row r="710" spans="1:47" hidden="1" x14ac:dyDescent="0.3">
      <c r="A710" s="174">
        <v>7.02</v>
      </c>
      <c r="B710" s="231"/>
      <c r="C710" s="232" t="str">
        <f>VLOOKUP(BD.PD7[[#This Row],[Pos]],PPto[],3,FALSE)</f>
        <v>7.02 Cocina, Patio Comidas y Rostizería</v>
      </c>
      <c r="D710" s="233" t="s">
        <v>23</v>
      </c>
      <c r="E710" s="305" t="str">
        <f>IF(BD.PD7[[#This Row],[.]]="*",VLOOKUP(BD.PD7[[#This Row],[Pos]],Presupuesto!A:H,7,FALSE),"")</f>
        <v/>
      </c>
      <c r="F710" s="234" t="s">
        <v>440</v>
      </c>
      <c r="G710" s="174"/>
      <c r="H710" s="174"/>
      <c r="I710" s="174" t="s">
        <v>251</v>
      </c>
      <c r="J710" s="174">
        <v>1</v>
      </c>
      <c r="K710" s="174" t="s">
        <v>260</v>
      </c>
      <c r="L710" s="383">
        <f>IF(BD.PD7[[#This Row],[Mon]]="DOP",1,HLOOKUP(BD.PD7[[#This Row],[Mon]],$K$1:$L$2,2,FALSE))</f>
        <v>1</v>
      </c>
      <c r="M710" s="541">
        <v>11074.16</v>
      </c>
      <c r="N710" s="243">
        <f>BD.PD7[[#This Row],[Cant.]]*BD.PD7[[#This Row],[ Tasa ]]*BD.PD7[[#This Row],[ Precio Und.]]</f>
        <v>11074.16</v>
      </c>
      <c r="O710" s="174">
        <v>0.01</v>
      </c>
      <c r="P710" s="243">
        <f>IF(BD.PD7[[#This Row],[Liquid. '[%']]]&lt;&gt;0,(BD.PD7[[#This Row],[Valor Neto '[DOP']]]*BD.PD7[[#This Row],[Liquid. '[%']]])+BD.PD7[[#This Row],[Valor Neto '[DOP']]],BD.PD7[[#This Row],[Valor Neto '[DOP']]])</f>
        <v>11184.901599999999</v>
      </c>
      <c r="Q710" s="243">
        <f>BD.PD7[[#This Row],[Ppto. Orden Interna '[DOP']]]/HLOOKUP("USD",$K$1:$L$2,2,FALSE)</f>
        <v>172.07540923076922</v>
      </c>
      <c r="R710" s="543" t="s">
        <v>408</v>
      </c>
      <c r="S710" s="544"/>
      <c r="T710" s="544"/>
      <c r="U710" s="544" t="s">
        <v>406</v>
      </c>
      <c r="V710" s="544">
        <v>801672</v>
      </c>
      <c r="W710" s="494" t="s">
        <v>439</v>
      </c>
      <c r="X710" s="495">
        <v>16</v>
      </c>
      <c r="Y710" s="495">
        <v>1</v>
      </c>
      <c r="Z710" s="243">
        <f>BD.PD7[[#This Row],[Av.P1 '[%']]]*BD.PD7[[#This Row],[Ppto. Orden Interna '[DOP']]]</f>
        <v>11184.901599999999</v>
      </c>
      <c r="AA710" s="249"/>
      <c r="AB710" s="249"/>
      <c r="AC710" s="243">
        <f>BD.PD7[[#This Row],[Av.P2 '[%']]]*BD.PD7[[#This Row],[Ppto. Orden Interna '[DOP']]]</f>
        <v>0</v>
      </c>
      <c r="AD710" s="249"/>
      <c r="AE710" s="249"/>
      <c r="AF710" s="243">
        <f>BD.PD7[[#This Row],[Av.P3 '[%']]]*BD.PD7[[#This Row],[Ppto. Orden Interna '[DOP']]]</f>
        <v>0</v>
      </c>
      <c r="AG710" s="545"/>
      <c r="AH710" s="545"/>
      <c r="AI710" s="243">
        <f>BD.PD7[[#This Row],[Av.P2 '[%']]]*BD.PD7[[#This Row],[Ppto. Orden Interna '[DOP']]]</f>
        <v>0</v>
      </c>
      <c r="AJ710" s="545"/>
      <c r="AK710" s="545"/>
      <c r="AL710" s="542">
        <f>BD.PD7[[#This Row],[Av.P2 '[%']]]*BD.PD7[[#This Row],[Ppto. Orden Interna '[DOP']]]</f>
        <v>0</v>
      </c>
      <c r="AM710" s="584">
        <v>11184.901599999999</v>
      </c>
      <c r="AN710" s="308" t="s">
        <v>244</v>
      </c>
      <c r="AO710" s="308" t="s">
        <v>245</v>
      </c>
      <c r="AP710" s="308" t="s">
        <v>246</v>
      </c>
      <c r="AQ710" s="308" t="s">
        <v>247</v>
      </c>
      <c r="AR710" s="308">
        <v>594</v>
      </c>
      <c r="AS710" s="308" t="s">
        <v>248</v>
      </c>
      <c r="AT710" s="249" t="s">
        <v>1356</v>
      </c>
      <c r="AU710" s="249" t="s">
        <v>1582</v>
      </c>
    </row>
    <row r="711" spans="1:47" hidden="1" x14ac:dyDescent="0.3">
      <c r="A711" s="174">
        <v>7.02</v>
      </c>
      <c r="B711" s="231"/>
      <c r="C711" s="232" t="str">
        <f>VLOOKUP(BD.PD7[[#This Row],[Pos]],PPto[],3,FALSE)</f>
        <v>7.02 Cocina, Patio Comidas y Rostizería</v>
      </c>
      <c r="D711" s="233" t="s">
        <v>23</v>
      </c>
      <c r="E711" s="305" t="str">
        <f>IF(BD.PD7[[#This Row],[.]]="*",VLOOKUP(BD.PD7[[#This Row],[Pos]],Presupuesto!A:H,7,FALSE),"")</f>
        <v/>
      </c>
      <c r="F711" s="234" t="s">
        <v>435</v>
      </c>
      <c r="G711" s="174"/>
      <c r="H711" s="174"/>
      <c r="I711" s="174" t="s">
        <v>251</v>
      </c>
      <c r="J711" s="174">
        <v>4</v>
      </c>
      <c r="K711" s="174" t="s">
        <v>260</v>
      </c>
      <c r="L711" s="383">
        <f>IF(BD.PD7[[#This Row],[Mon]]="DOP",1,HLOOKUP(BD.PD7[[#This Row],[Mon]],$K$1:$L$2,2,FALSE))</f>
        <v>1</v>
      </c>
      <c r="M711" s="541">
        <v>6299.47</v>
      </c>
      <c r="N711" s="243">
        <f>BD.PD7[[#This Row],[Cant.]]*BD.PD7[[#This Row],[ Tasa ]]*BD.PD7[[#This Row],[ Precio Und.]]</f>
        <v>25197.88</v>
      </c>
      <c r="O711" s="174">
        <v>0.01</v>
      </c>
      <c r="P711" s="243">
        <f>IF(BD.PD7[[#This Row],[Liquid. '[%']]]&lt;&gt;0,(BD.PD7[[#This Row],[Valor Neto '[DOP']]]*BD.PD7[[#This Row],[Liquid. '[%']]])+BD.PD7[[#This Row],[Valor Neto '[DOP']]],BD.PD7[[#This Row],[Valor Neto '[DOP']]])</f>
        <v>25449.858800000002</v>
      </c>
      <c r="Q711" s="243">
        <f>BD.PD7[[#This Row],[Ppto. Orden Interna '[DOP']]]/HLOOKUP("USD",$K$1:$L$2,2,FALSE)</f>
        <v>391.53628923076928</v>
      </c>
      <c r="R711" s="543" t="s">
        <v>408</v>
      </c>
      <c r="S711" s="544"/>
      <c r="T711" s="544"/>
      <c r="U711" s="544" t="s">
        <v>406</v>
      </c>
      <c r="V711" s="544">
        <v>801672</v>
      </c>
      <c r="W711" s="494" t="s">
        <v>439</v>
      </c>
      <c r="X711" s="495">
        <v>16</v>
      </c>
      <c r="Y711" s="495">
        <v>1</v>
      </c>
      <c r="Z711" s="243">
        <f>BD.PD7[[#This Row],[Av.P1 '[%']]]*BD.PD7[[#This Row],[Ppto. Orden Interna '[DOP']]]</f>
        <v>25449.858800000002</v>
      </c>
      <c r="AA711" s="249"/>
      <c r="AB711" s="249"/>
      <c r="AC711" s="243">
        <f>BD.PD7[[#This Row],[Av.P2 '[%']]]*BD.PD7[[#This Row],[Ppto. Orden Interna '[DOP']]]</f>
        <v>0</v>
      </c>
      <c r="AD711" s="249"/>
      <c r="AE711" s="249"/>
      <c r="AF711" s="243">
        <f>BD.PD7[[#This Row],[Av.P3 '[%']]]*BD.PD7[[#This Row],[Ppto. Orden Interna '[DOP']]]</f>
        <v>0</v>
      </c>
      <c r="AG711" s="545"/>
      <c r="AH711" s="545"/>
      <c r="AI711" s="243">
        <f>BD.PD7[[#This Row],[Av.P2 '[%']]]*BD.PD7[[#This Row],[Ppto. Orden Interna '[DOP']]]</f>
        <v>0</v>
      </c>
      <c r="AJ711" s="545"/>
      <c r="AK711" s="545"/>
      <c r="AL711" s="542">
        <f>BD.PD7[[#This Row],[Av.P2 '[%']]]*BD.PD7[[#This Row],[Ppto. Orden Interna '[DOP']]]</f>
        <v>0</v>
      </c>
      <c r="AM711" s="584">
        <v>25449.858800000002</v>
      </c>
      <c r="AN711" s="308" t="s">
        <v>244</v>
      </c>
      <c r="AO711" s="308" t="s">
        <v>245</v>
      </c>
      <c r="AP711" s="308" t="s">
        <v>246</v>
      </c>
      <c r="AQ711" s="308" t="s">
        <v>247</v>
      </c>
      <c r="AR711" s="308">
        <v>594</v>
      </c>
      <c r="AS711" s="308" t="s">
        <v>248</v>
      </c>
      <c r="AT711" s="249" t="s">
        <v>1356</v>
      </c>
      <c r="AU711" s="249" t="s">
        <v>1582</v>
      </c>
    </row>
    <row r="712" spans="1:47" hidden="1" x14ac:dyDescent="0.3">
      <c r="A712" s="174">
        <v>7.02</v>
      </c>
      <c r="B712" s="231"/>
      <c r="C712" s="232" t="str">
        <f>VLOOKUP(BD.PD7[[#This Row],[Pos]],PPto[],3,FALSE)</f>
        <v>7.02 Cocina, Patio Comidas y Rostizería</v>
      </c>
      <c r="D712" s="233" t="s">
        <v>23</v>
      </c>
      <c r="E712" s="305" t="str">
        <f>IF(BD.PD7[[#This Row],[.]]="*",VLOOKUP(BD.PD7[[#This Row],[Pos]],Presupuesto!A:H,7,FALSE),"")</f>
        <v/>
      </c>
      <c r="F712" s="234" t="s">
        <v>441</v>
      </c>
      <c r="G712" s="174"/>
      <c r="H712" s="174"/>
      <c r="I712" s="174" t="s">
        <v>251</v>
      </c>
      <c r="J712" s="174">
        <v>10</v>
      </c>
      <c r="K712" s="174" t="s">
        <v>260</v>
      </c>
      <c r="L712" s="383">
        <f>IF(BD.PD7[[#This Row],[Mon]]="DOP",1,HLOOKUP(BD.PD7[[#This Row],[Mon]],$K$1:$L$2,2,FALSE))</f>
        <v>1</v>
      </c>
      <c r="M712" s="541">
        <v>1650</v>
      </c>
      <c r="N712" s="243">
        <f>BD.PD7[[#This Row],[Cant.]]*BD.PD7[[#This Row],[ Tasa ]]*BD.PD7[[#This Row],[ Precio Und.]]</f>
        <v>16500</v>
      </c>
      <c r="O712" s="174">
        <v>0.01</v>
      </c>
      <c r="P712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712" s="243">
        <f>BD.PD7[[#This Row],[Ppto. Orden Interna '[DOP']]]/HLOOKUP("USD",$K$1:$L$2,2,FALSE)</f>
        <v>256.38461538461536</v>
      </c>
      <c r="R712" s="543" t="s">
        <v>408</v>
      </c>
      <c r="S712" s="544"/>
      <c r="T712" s="544"/>
      <c r="U712" s="544" t="s">
        <v>406</v>
      </c>
      <c r="V712" s="544">
        <v>801672</v>
      </c>
      <c r="W712" s="494" t="s">
        <v>439</v>
      </c>
      <c r="X712" s="495">
        <v>16</v>
      </c>
      <c r="Y712" s="495">
        <v>1</v>
      </c>
      <c r="Z712" s="243">
        <f>BD.PD7[[#This Row],[Av.P1 '[%']]]*BD.PD7[[#This Row],[Ppto. Orden Interna '[DOP']]]</f>
        <v>16665</v>
      </c>
      <c r="AA712" s="249"/>
      <c r="AB712" s="249"/>
      <c r="AC712" s="243">
        <f>BD.PD7[[#This Row],[Av.P2 '[%']]]*BD.PD7[[#This Row],[Ppto. Orden Interna '[DOP']]]</f>
        <v>0</v>
      </c>
      <c r="AD712" s="249"/>
      <c r="AE712" s="249"/>
      <c r="AF712" s="243">
        <f>BD.PD7[[#This Row],[Av.P3 '[%']]]*BD.PD7[[#This Row],[Ppto. Orden Interna '[DOP']]]</f>
        <v>0</v>
      </c>
      <c r="AG712" s="545"/>
      <c r="AH712" s="545"/>
      <c r="AI712" s="243">
        <f>BD.PD7[[#This Row],[Av.P2 '[%']]]*BD.PD7[[#This Row],[Ppto. Orden Interna '[DOP']]]</f>
        <v>0</v>
      </c>
      <c r="AJ712" s="545"/>
      <c r="AK712" s="545"/>
      <c r="AL712" s="542">
        <f>BD.PD7[[#This Row],[Av.P2 '[%']]]*BD.PD7[[#This Row],[Ppto. Orden Interna '[DOP']]]</f>
        <v>0</v>
      </c>
      <c r="AM712" s="584">
        <v>16665</v>
      </c>
      <c r="AN712" s="308" t="s">
        <v>244</v>
      </c>
      <c r="AO712" s="308" t="s">
        <v>245</v>
      </c>
      <c r="AP712" s="308" t="s">
        <v>246</v>
      </c>
      <c r="AQ712" s="308" t="s">
        <v>247</v>
      </c>
      <c r="AR712" s="308">
        <v>594</v>
      </c>
      <c r="AS712" s="308" t="s">
        <v>248</v>
      </c>
      <c r="AT712" s="249" t="s">
        <v>1356</v>
      </c>
      <c r="AU712" s="249" t="s">
        <v>1582</v>
      </c>
    </row>
    <row r="713" spans="1:47" hidden="1" x14ac:dyDescent="0.3">
      <c r="A713" s="174">
        <v>7.02</v>
      </c>
      <c r="B713" s="231"/>
      <c r="C713" s="232" t="str">
        <f>VLOOKUP(BD.PD7[[#This Row],[Pos]],PPto[],3,FALSE)</f>
        <v>7.02 Cocina, Patio Comidas y Rostizería</v>
      </c>
      <c r="D713" s="233" t="s">
        <v>23</v>
      </c>
      <c r="E713" s="305" t="str">
        <f>IF(BD.PD7[[#This Row],[.]]="*",VLOOKUP(BD.PD7[[#This Row],[Pos]],Presupuesto!A:H,7,FALSE),"")</f>
        <v/>
      </c>
      <c r="F713" s="234" t="s">
        <v>442</v>
      </c>
      <c r="G713" s="174"/>
      <c r="H713" s="174"/>
      <c r="I713" s="174" t="s">
        <v>251</v>
      </c>
      <c r="J713" s="174">
        <v>10</v>
      </c>
      <c r="K713" s="174" t="s">
        <v>260</v>
      </c>
      <c r="L713" s="383">
        <f>IF(BD.PD7[[#This Row],[Mon]]="DOP",1,HLOOKUP(BD.PD7[[#This Row],[Mon]],$K$1:$L$2,2,FALSE))</f>
        <v>1</v>
      </c>
      <c r="M713" s="541">
        <v>450</v>
      </c>
      <c r="N713" s="243">
        <f>BD.PD7[[#This Row],[Cant.]]*BD.PD7[[#This Row],[ Tasa ]]*BD.PD7[[#This Row],[ Precio Und.]]</f>
        <v>4500</v>
      </c>
      <c r="O713" s="174">
        <v>0.01</v>
      </c>
      <c r="P713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713" s="243">
        <f>BD.PD7[[#This Row],[Ppto. Orden Interna '[DOP']]]/HLOOKUP("USD",$K$1:$L$2,2,FALSE)</f>
        <v>69.92307692307692</v>
      </c>
      <c r="R713" s="543" t="s">
        <v>408</v>
      </c>
      <c r="S713" s="544"/>
      <c r="T713" s="544"/>
      <c r="U713" s="544" t="s">
        <v>406</v>
      </c>
      <c r="V713" s="544">
        <v>801672</v>
      </c>
      <c r="W713" s="494" t="s">
        <v>439</v>
      </c>
      <c r="X713" s="495">
        <v>16</v>
      </c>
      <c r="Y713" s="495">
        <v>1</v>
      </c>
      <c r="Z713" s="243">
        <f>BD.PD7[[#This Row],[Av.P1 '[%']]]*BD.PD7[[#This Row],[Ppto. Orden Interna '[DOP']]]</f>
        <v>4545</v>
      </c>
      <c r="AA713" s="249"/>
      <c r="AB713" s="249"/>
      <c r="AC713" s="243">
        <f>BD.PD7[[#This Row],[Av.P2 '[%']]]*BD.PD7[[#This Row],[Ppto. Orden Interna '[DOP']]]</f>
        <v>0</v>
      </c>
      <c r="AD713" s="249"/>
      <c r="AE713" s="249"/>
      <c r="AF713" s="243">
        <f>BD.PD7[[#This Row],[Av.P3 '[%']]]*BD.PD7[[#This Row],[Ppto. Orden Interna '[DOP']]]</f>
        <v>0</v>
      </c>
      <c r="AG713" s="545"/>
      <c r="AH713" s="545"/>
      <c r="AI713" s="243">
        <f>BD.PD7[[#This Row],[Av.P2 '[%']]]*BD.PD7[[#This Row],[Ppto. Orden Interna '[DOP']]]</f>
        <v>0</v>
      </c>
      <c r="AJ713" s="545"/>
      <c r="AK713" s="545"/>
      <c r="AL713" s="542">
        <f>BD.PD7[[#This Row],[Av.P2 '[%']]]*BD.PD7[[#This Row],[Ppto. Orden Interna '[DOP']]]</f>
        <v>0</v>
      </c>
      <c r="AM713" s="584">
        <v>4545</v>
      </c>
      <c r="AN713" s="308" t="s">
        <v>244</v>
      </c>
      <c r="AO713" s="308" t="s">
        <v>245</v>
      </c>
      <c r="AP713" s="308" t="s">
        <v>246</v>
      </c>
      <c r="AQ713" s="308" t="s">
        <v>247</v>
      </c>
      <c r="AR713" s="308">
        <v>594</v>
      </c>
      <c r="AS713" s="308" t="s">
        <v>248</v>
      </c>
      <c r="AT713" s="249" t="s">
        <v>1356</v>
      </c>
      <c r="AU713" s="249" t="s">
        <v>1582</v>
      </c>
    </row>
    <row r="714" spans="1:47" hidden="1" x14ac:dyDescent="0.3">
      <c r="A714" s="174">
        <v>7.02</v>
      </c>
      <c r="B714" s="231"/>
      <c r="C714" s="232" t="str">
        <f>VLOOKUP(BD.PD7[[#This Row],[Pos]],PPto[],3,FALSE)</f>
        <v>7.02 Cocina, Patio Comidas y Rostizería</v>
      </c>
      <c r="D714" s="233" t="s">
        <v>23</v>
      </c>
      <c r="E714" s="305" t="str">
        <f>IF(BD.PD7[[#This Row],[.]]="*",VLOOKUP(BD.PD7[[#This Row],[Pos]],Presupuesto!A:H,7,FALSE),"")</f>
        <v/>
      </c>
      <c r="F714" s="234" t="s">
        <v>443</v>
      </c>
      <c r="G714" s="174"/>
      <c r="H714" s="174"/>
      <c r="I714" s="174" t="s">
        <v>251</v>
      </c>
      <c r="J714" s="174">
        <v>1</v>
      </c>
      <c r="K714" s="174" t="s">
        <v>260</v>
      </c>
      <c r="L714" s="383">
        <f>IF(BD.PD7[[#This Row],[Mon]]="DOP",1,HLOOKUP(BD.PD7[[#This Row],[Mon]],$K$1:$L$2,2,FALSE))</f>
        <v>1</v>
      </c>
      <c r="M714" s="541">
        <v>420844.07</v>
      </c>
      <c r="N714" s="243">
        <f>BD.PD7[[#This Row],[Cant.]]*BD.PD7[[#This Row],[ Tasa ]]*BD.PD7[[#This Row],[ Precio Und.]]</f>
        <v>420844.07</v>
      </c>
      <c r="O714" s="174">
        <v>0.01</v>
      </c>
      <c r="P714" s="243">
        <f>IF(BD.PD7[[#This Row],[Liquid. '[%']]]&lt;&gt;0,(BD.PD7[[#This Row],[Valor Neto '[DOP']]]*BD.PD7[[#This Row],[Liquid. '[%']]])+BD.PD7[[#This Row],[Valor Neto '[DOP']]],BD.PD7[[#This Row],[Valor Neto '[DOP']]])</f>
        <v>425052.51069999998</v>
      </c>
      <c r="Q714" s="243">
        <f>BD.PD7[[#This Row],[Ppto. Orden Interna '[DOP']]]/HLOOKUP("USD",$K$1:$L$2,2,FALSE)</f>
        <v>6539.2693953846156</v>
      </c>
      <c r="R714" s="543" t="s">
        <v>408</v>
      </c>
      <c r="S714" s="544"/>
      <c r="T714" s="544"/>
      <c r="U714" s="544" t="s">
        <v>406</v>
      </c>
      <c r="V714" s="544">
        <v>801672</v>
      </c>
      <c r="W714" s="494" t="s">
        <v>439</v>
      </c>
      <c r="X714" s="495">
        <v>16</v>
      </c>
      <c r="Y714" s="495">
        <v>1</v>
      </c>
      <c r="Z714" s="243">
        <f>BD.PD7[[#This Row],[Av.P1 '[%']]]*BD.PD7[[#This Row],[Ppto. Orden Interna '[DOP']]]</f>
        <v>425052.51069999998</v>
      </c>
      <c r="AA714" s="249"/>
      <c r="AB714" s="249"/>
      <c r="AC714" s="243">
        <f>BD.PD7[[#This Row],[Av.P2 '[%']]]*BD.PD7[[#This Row],[Ppto. Orden Interna '[DOP']]]</f>
        <v>0</v>
      </c>
      <c r="AD714" s="249"/>
      <c r="AE714" s="249"/>
      <c r="AF714" s="243">
        <f>BD.PD7[[#This Row],[Av.P3 '[%']]]*BD.PD7[[#This Row],[Ppto. Orden Interna '[DOP']]]</f>
        <v>0</v>
      </c>
      <c r="AG714" s="545"/>
      <c r="AH714" s="545"/>
      <c r="AI714" s="243">
        <f>BD.PD7[[#This Row],[Av.P2 '[%']]]*BD.PD7[[#This Row],[Ppto. Orden Interna '[DOP']]]</f>
        <v>0</v>
      </c>
      <c r="AJ714" s="545"/>
      <c r="AK714" s="545"/>
      <c r="AL714" s="542">
        <f>BD.PD7[[#This Row],[Av.P2 '[%']]]*BD.PD7[[#This Row],[Ppto. Orden Interna '[DOP']]]</f>
        <v>0</v>
      </c>
      <c r="AM714" s="584">
        <v>425052.51069999998</v>
      </c>
      <c r="AN714" s="308" t="s">
        <v>244</v>
      </c>
      <c r="AO714" s="308" t="s">
        <v>245</v>
      </c>
      <c r="AP714" s="308" t="s">
        <v>246</v>
      </c>
      <c r="AQ714" s="308" t="s">
        <v>247</v>
      </c>
      <c r="AR714" s="308">
        <v>594</v>
      </c>
      <c r="AS714" s="308" t="s">
        <v>248</v>
      </c>
      <c r="AT714" s="249" t="s">
        <v>1356</v>
      </c>
      <c r="AU714" s="249" t="s">
        <v>1582</v>
      </c>
    </row>
    <row r="715" spans="1:47" hidden="1" x14ac:dyDescent="0.3">
      <c r="A715" s="174">
        <v>7.02</v>
      </c>
      <c r="B715" s="231"/>
      <c r="C715" s="232" t="str">
        <f>VLOOKUP(BD.PD7[[#This Row],[Pos]],PPto[],3,FALSE)</f>
        <v>7.02 Cocina, Patio Comidas y Rostizería</v>
      </c>
      <c r="D715" s="233" t="s">
        <v>23</v>
      </c>
      <c r="E715" s="305" t="str">
        <f>IF(BD.PD7[[#This Row],[.]]="*",VLOOKUP(BD.PD7[[#This Row],[Pos]],Presupuesto!A:H,7,FALSE),"")</f>
        <v/>
      </c>
      <c r="F715" s="234" t="s">
        <v>444</v>
      </c>
      <c r="G715" s="174"/>
      <c r="H715" s="174"/>
      <c r="I715" s="174" t="s">
        <v>251</v>
      </c>
      <c r="J715" s="174">
        <v>3</v>
      </c>
      <c r="K715" s="174" t="s">
        <v>260</v>
      </c>
      <c r="L715" s="383">
        <f>IF(BD.PD7[[#This Row],[Mon]]="DOP",1,HLOOKUP(BD.PD7[[#This Row],[Mon]],$K$1:$L$2,2,FALSE))</f>
        <v>1</v>
      </c>
      <c r="M715" s="541">
        <v>690</v>
      </c>
      <c r="N715" s="243">
        <f>BD.PD7[[#This Row],[Cant.]]*BD.PD7[[#This Row],[ Tasa ]]*BD.PD7[[#This Row],[ Precio Und.]]</f>
        <v>2070</v>
      </c>
      <c r="O715" s="174">
        <v>0.01</v>
      </c>
      <c r="P715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715" s="243">
        <f>BD.PD7[[#This Row],[Ppto. Orden Interna '[DOP']]]/HLOOKUP("USD",$K$1:$L$2,2,FALSE)</f>
        <v>32.164615384615381</v>
      </c>
      <c r="R715" s="543" t="s">
        <v>408</v>
      </c>
      <c r="S715" s="544"/>
      <c r="T715" s="544"/>
      <c r="U715" s="544" t="s">
        <v>406</v>
      </c>
      <c r="V715" s="544">
        <v>801672</v>
      </c>
      <c r="W715" s="494" t="s">
        <v>439</v>
      </c>
      <c r="X715" s="495">
        <v>16</v>
      </c>
      <c r="Y715" s="495">
        <v>1</v>
      </c>
      <c r="Z715" s="243">
        <f>BD.PD7[[#This Row],[Av.P1 '[%']]]*BD.PD7[[#This Row],[Ppto. Orden Interna '[DOP']]]</f>
        <v>2090.6999999999998</v>
      </c>
      <c r="AA715" s="249"/>
      <c r="AB715" s="249"/>
      <c r="AC715" s="243">
        <f>BD.PD7[[#This Row],[Av.P2 '[%']]]*BD.PD7[[#This Row],[Ppto. Orden Interna '[DOP']]]</f>
        <v>0</v>
      </c>
      <c r="AD715" s="249"/>
      <c r="AE715" s="249"/>
      <c r="AF715" s="243">
        <f>BD.PD7[[#This Row],[Av.P3 '[%']]]*BD.PD7[[#This Row],[Ppto. Orden Interna '[DOP']]]</f>
        <v>0</v>
      </c>
      <c r="AG715" s="545"/>
      <c r="AH715" s="545"/>
      <c r="AI715" s="243">
        <f>BD.PD7[[#This Row],[Av.P2 '[%']]]*BD.PD7[[#This Row],[Ppto. Orden Interna '[DOP']]]</f>
        <v>0</v>
      </c>
      <c r="AJ715" s="545"/>
      <c r="AK715" s="545"/>
      <c r="AL715" s="542">
        <f>BD.PD7[[#This Row],[Av.P2 '[%']]]*BD.PD7[[#This Row],[Ppto. Orden Interna '[DOP']]]</f>
        <v>0</v>
      </c>
      <c r="AM715" s="584">
        <v>2090.6999999999998</v>
      </c>
      <c r="AN715" s="308" t="s">
        <v>244</v>
      </c>
      <c r="AO715" s="308" t="s">
        <v>245</v>
      </c>
      <c r="AP715" s="308" t="s">
        <v>246</v>
      </c>
      <c r="AQ715" s="308" t="s">
        <v>247</v>
      </c>
      <c r="AR715" s="308">
        <v>594</v>
      </c>
      <c r="AS715" s="308" t="s">
        <v>248</v>
      </c>
      <c r="AT715" s="249" t="s">
        <v>1356</v>
      </c>
      <c r="AU715" s="249" t="s">
        <v>1582</v>
      </c>
    </row>
    <row r="716" spans="1:47" hidden="1" x14ac:dyDescent="0.3">
      <c r="A716" s="174">
        <v>7.02</v>
      </c>
      <c r="B716" s="231"/>
      <c r="C716" s="232" t="str">
        <f>VLOOKUP(BD.PD7[[#This Row],[Pos]],PPto[],3,FALSE)</f>
        <v>7.02 Cocina, Patio Comidas y Rostizería</v>
      </c>
      <c r="D716" s="233" t="s">
        <v>23</v>
      </c>
      <c r="E716" s="305" t="str">
        <f>IF(BD.PD7[[#This Row],[.]]="*",VLOOKUP(BD.PD7[[#This Row],[Pos]],Presupuesto!A:H,7,FALSE),"")</f>
        <v/>
      </c>
      <c r="F716" s="234" t="s">
        <v>445</v>
      </c>
      <c r="G716" s="174"/>
      <c r="H716" s="174"/>
      <c r="I716" s="174" t="s">
        <v>251</v>
      </c>
      <c r="J716" s="174">
        <v>2</v>
      </c>
      <c r="K716" s="174" t="s">
        <v>260</v>
      </c>
      <c r="L716" s="383">
        <f>IF(BD.PD7[[#This Row],[Mon]]="DOP",1,HLOOKUP(BD.PD7[[#This Row],[Mon]],$K$1:$L$2,2,FALSE))</f>
        <v>1</v>
      </c>
      <c r="M716" s="541">
        <v>600</v>
      </c>
      <c r="N716" s="243">
        <f>BD.PD7[[#This Row],[Cant.]]*BD.PD7[[#This Row],[ Tasa ]]*BD.PD7[[#This Row],[ Precio Und.]]</f>
        <v>1200</v>
      </c>
      <c r="O716" s="174">
        <v>0.01</v>
      </c>
      <c r="P716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716" s="243">
        <f>BD.PD7[[#This Row],[Ppto. Orden Interna '[DOP']]]/HLOOKUP("USD",$K$1:$L$2,2,FALSE)</f>
        <v>18.646153846153847</v>
      </c>
      <c r="R716" s="543" t="s">
        <v>408</v>
      </c>
      <c r="S716" s="544"/>
      <c r="T716" s="544"/>
      <c r="U716" s="544" t="s">
        <v>406</v>
      </c>
      <c r="V716" s="544">
        <v>801672</v>
      </c>
      <c r="W716" s="494" t="s">
        <v>439</v>
      </c>
      <c r="X716" s="495">
        <v>16</v>
      </c>
      <c r="Y716" s="495">
        <v>1</v>
      </c>
      <c r="Z716" s="243">
        <f>BD.PD7[[#This Row],[Av.P1 '[%']]]*BD.PD7[[#This Row],[Ppto. Orden Interna '[DOP']]]</f>
        <v>1212</v>
      </c>
      <c r="AA716" s="249"/>
      <c r="AB716" s="249"/>
      <c r="AC716" s="243">
        <f>BD.PD7[[#This Row],[Av.P2 '[%']]]*BD.PD7[[#This Row],[Ppto. Orden Interna '[DOP']]]</f>
        <v>0</v>
      </c>
      <c r="AD716" s="249"/>
      <c r="AE716" s="249"/>
      <c r="AF716" s="243">
        <f>BD.PD7[[#This Row],[Av.P3 '[%']]]*BD.PD7[[#This Row],[Ppto. Orden Interna '[DOP']]]</f>
        <v>0</v>
      </c>
      <c r="AG716" s="545"/>
      <c r="AH716" s="545"/>
      <c r="AI716" s="243">
        <f>BD.PD7[[#This Row],[Av.P2 '[%']]]*BD.PD7[[#This Row],[Ppto. Orden Interna '[DOP']]]</f>
        <v>0</v>
      </c>
      <c r="AJ716" s="545"/>
      <c r="AK716" s="545"/>
      <c r="AL716" s="542">
        <f>BD.PD7[[#This Row],[Av.P2 '[%']]]*BD.PD7[[#This Row],[Ppto. Orden Interna '[DOP']]]</f>
        <v>0</v>
      </c>
      <c r="AM716" s="584">
        <v>1212</v>
      </c>
      <c r="AN716" s="308" t="s">
        <v>244</v>
      </c>
      <c r="AO716" s="308" t="s">
        <v>245</v>
      </c>
      <c r="AP716" s="308" t="s">
        <v>246</v>
      </c>
      <c r="AQ716" s="308" t="s">
        <v>247</v>
      </c>
      <c r="AR716" s="308">
        <v>594</v>
      </c>
      <c r="AS716" s="308" t="s">
        <v>248</v>
      </c>
      <c r="AT716" s="249" t="s">
        <v>1356</v>
      </c>
      <c r="AU716" s="249" t="s">
        <v>1582</v>
      </c>
    </row>
    <row r="717" spans="1:47" hidden="1" x14ac:dyDescent="0.3">
      <c r="A717" s="174">
        <v>7.02</v>
      </c>
      <c r="B717" s="231"/>
      <c r="C717" s="232" t="str">
        <f>VLOOKUP(BD.PD7[[#This Row],[Pos]],PPto[],3,FALSE)</f>
        <v>7.02 Cocina, Patio Comidas y Rostizería</v>
      </c>
      <c r="D717" s="233" t="s">
        <v>23</v>
      </c>
      <c r="E717" s="305" t="str">
        <f>IF(BD.PD7[[#This Row],[.]]="*",VLOOKUP(BD.PD7[[#This Row],[Pos]],Presupuesto!A:H,7,FALSE),"")</f>
        <v/>
      </c>
      <c r="F717" s="234" t="s">
        <v>446</v>
      </c>
      <c r="G717" s="174"/>
      <c r="H717" s="174"/>
      <c r="I717" s="174" t="s">
        <v>251</v>
      </c>
      <c r="J717" s="174">
        <v>1</v>
      </c>
      <c r="K717" s="174" t="s">
        <v>260</v>
      </c>
      <c r="L717" s="383">
        <f>IF(BD.PD7[[#This Row],[Mon]]="DOP",1,HLOOKUP(BD.PD7[[#This Row],[Mon]],$K$1:$L$2,2,FALSE))</f>
        <v>1</v>
      </c>
      <c r="M717" s="541">
        <v>2433.33</v>
      </c>
      <c r="N717" s="243">
        <f>BD.PD7[[#This Row],[Cant.]]*BD.PD7[[#This Row],[ Tasa ]]*BD.PD7[[#This Row],[ Precio Und.]]</f>
        <v>2433.33</v>
      </c>
      <c r="O717" s="174">
        <v>0.01</v>
      </c>
      <c r="P717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717" s="243">
        <f>BD.PD7[[#This Row],[Ppto. Orden Interna '[DOP']]]/HLOOKUP("USD",$K$1:$L$2,2,FALSE)</f>
        <v>37.810204615384613</v>
      </c>
      <c r="R717" s="543" t="s">
        <v>408</v>
      </c>
      <c r="S717" s="544"/>
      <c r="T717" s="544"/>
      <c r="U717" s="544" t="s">
        <v>406</v>
      </c>
      <c r="V717" s="544">
        <v>801672</v>
      </c>
      <c r="W717" s="494" t="s">
        <v>439</v>
      </c>
      <c r="X717" s="495">
        <v>16</v>
      </c>
      <c r="Y717" s="495">
        <v>1</v>
      </c>
      <c r="Z717" s="243">
        <f>BD.PD7[[#This Row],[Av.P1 '[%']]]*BD.PD7[[#This Row],[Ppto. Orden Interna '[DOP']]]</f>
        <v>2457.6632999999997</v>
      </c>
      <c r="AA717" s="249"/>
      <c r="AB717" s="249"/>
      <c r="AC717" s="243">
        <f>BD.PD7[[#This Row],[Av.P2 '[%']]]*BD.PD7[[#This Row],[Ppto. Orden Interna '[DOP']]]</f>
        <v>0</v>
      </c>
      <c r="AD717" s="249"/>
      <c r="AE717" s="249"/>
      <c r="AF717" s="243">
        <f>BD.PD7[[#This Row],[Av.P3 '[%']]]*BD.PD7[[#This Row],[Ppto. Orden Interna '[DOP']]]</f>
        <v>0</v>
      </c>
      <c r="AG717" s="545"/>
      <c r="AH717" s="545"/>
      <c r="AI717" s="243">
        <f>BD.PD7[[#This Row],[Av.P2 '[%']]]*BD.PD7[[#This Row],[Ppto. Orden Interna '[DOP']]]</f>
        <v>0</v>
      </c>
      <c r="AJ717" s="545"/>
      <c r="AK717" s="545"/>
      <c r="AL717" s="542">
        <f>BD.PD7[[#This Row],[Av.P2 '[%']]]*BD.PD7[[#This Row],[Ppto. Orden Interna '[DOP']]]</f>
        <v>0</v>
      </c>
      <c r="AM717" s="584">
        <v>2457.6632999999997</v>
      </c>
      <c r="AN717" s="308" t="s">
        <v>244</v>
      </c>
      <c r="AO717" s="308" t="s">
        <v>245</v>
      </c>
      <c r="AP717" s="308" t="s">
        <v>246</v>
      </c>
      <c r="AQ717" s="308" t="s">
        <v>247</v>
      </c>
      <c r="AR717" s="308">
        <v>594</v>
      </c>
      <c r="AS717" s="308" t="s">
        <v>248</v>
      </c>
      <c r="AT717" s="249" t="s">
        <v>1356</v>
      </c>
      <c r="AU717" s="249" t="s">
        <v>1582</v>
      </c>
    </row>
    <row r="718" spans="1:47" hidden="1" x14ac:dyDescent="0.3">
      <c r="A718" s="174">
        <v>7.02</v>
      </c>
      <c r="B718" s="231"/>
      <c r="C718" s="232" t="str">
        <f>VLOOKUP(BD.PD7[[#This Row],[Pos]],PPto[],3,FALSE)</f>
        <v>7.02 Cocina, Patio Comidas y Rostizería</v>
      </c>
      <c r="D718" s="233" t="s">
        <v>23</v>
      </c>
      <c r="E718" s="305" t="str">
        <f>IF(BD.PD7[[#This Row],[.]]="*",VLOOKUP(BD.PD7[[#This Row],[Pos]],Presupuesto!A:H,7,FALSE),"")</f>
        <v/>
      </c>
      <c r="F718" s="234" t="s">
        <v>447</v>
      </c>
      <c r="G718" s="174"/>
      <c r="H718" s="174"/>
      <c r="I718" s="174" t="s">
        <v>251</v>
      </c>
      <c r="J718" s="174">
        <v>2</v>
      </c>
      <c r="K718" s="174" t="s">
        <v>260</v>
      </c>
      <c r="L718" s="383">
        <f>IF(BD.PD7[[#This Row],[Mon]]="DOP",1,HLOOKUP(BD.PD7[[#This Row],[Mon]],$K$1:$L$2,2,FALSE))</f>
        <v>1</v>
      </c>
      <c r="M718" s="541">
        <v>3200</v>
      </c>
      <c r="N718" s="243">
        <f>BD.PD7[[#This Row],[Cant.]]*BD.PD7[[#This Row],[ Tasa ]]*BD.PD7[[#This Row],[ Precio Und.]]</f>
        <v>6400</v>
      </c>
      <c r="O718" s="174">
        <v>0.01</v>
      </c>
      <c r="P718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718" s="243">
        <f>BD.PD7[[#This Row],[Ppto. Orden Interna '[DOP']]]/HLOOKUP("USD",$K$1:$L$2,2,FALSE)</f>
        <v>99.446153846153848</v>
      </c>
      <c r="R718" s="543" t="s">
        <v>408</v>
      </c>
      <c r="S718" s="544"/>
      <c r="T718" s="544"/>
      <c r="U718" s="544" t="s">
        <v>406</v>
      </c>
      <c r="V718" s="544">
        <v>801672</v>
      </c>
      <c r="W718" s="494" t="s">
        <v>439</v>
      </c>
      <c r="X718" s="495">
        <v>16</v>
      </c>
      <c r="Y718" s="495">
        <v>1</v>
      </c>
      <c r="Z718" s="243">
        <f>BD.PD7[[#This Row],[Av.P1 '[%']]]*BD.PD7[[#This Row],[Ppto. Orden Interna '[DOP']]]</f>
        <v>6464</v>
      </c>
      <c r="AA718" s="249"/>
      <c r="AB718" s="249"/>
      <c r="AC718" s="243">
        <f>BD.PD7[[#This Row],[Av.P2 '[%']]]*BD.PD7[[#This Row],[Ppto. Orden Interna '[DOP']]]</f>
        <v>0</v>
      </c>
      <c r="AD718" s="249"/>
      <c r="AE718" s="249"/>
      <c r="AF718" s="243">
        <f>BD.PD7[[#This Row],[Av.P3 '[%']]]*BD.PD7[[#This Row],[Ppto. Orden Interna '[DOP']]]</f>
        <v>0</v>
      </c>
      <c r="AG718" s="545"/>
      <c r="AH718" s="545"/>
      <c r="AI718" s="243">
        <f>BD.PD7[[#This Row],[Av.P2 '[%']]]*BD.PD7[[#This Row],[Ppto. Orden Interna '[DOP']]]</f>
        <v>0</v>
      </c>
      <c r="AJ718" s="545"/>
      <c r="AK718" s="545"/>
      <c r="AL718" s="542">
        <f>BD.PD7[[#This Row],[Av.P2 '[%']]]*BD.PD7[[#This Row],[Ppto. Orden Interna '[DOP']]]</f>
        <v>0</v>
      </c>
      <c r="AM718" s="584">
        <v>6464</v>
      </c>
      <c r="AN718" s="308" t="s">
        <v>244</v>
      </c>
      <c r="AO718" s="308" t="s">
        <v>245</v>
      </c>
      <c r="AP718" s="308" t="s">
        <v>246</v>
      </c>
      <c r="AQ718" s="308" t="s">
        <v>247</v>
      </c>
      <c r="AR718" s="308">
        <v>594</v>
      </c>
      <c r="AS718" s="308" t="s">
        <v>248</v>
      </c>
      <c r="AT718" s="249" t="s">
        <v>1356</v>
      </c>
      <c r="AU718" s="249" t="s">
        <v>1582</v>
      </c>
    </row>
    <row r="719" spans="1:47" hidden="1" x14ac:dyDescent="0.3">
      <c r="A719" s="174">
        <v>7.02</v>
      </c>
      <c r="B719" s="231"/>
      <c r="C719" s="232" t="str">
        <f>VLOOKUP(BD.PD7[[#This Row],[Pos]],PPto[],3,FALSE)</f>
        <v>7.02 Cocina, Patio Comidas y Rostizería</v>
      </c>
      <c r="D719" s="233" t="s">
        <v>23</v>
      </c>
      <c r="E719" s="305" t="str">
        <f>IF(BD.PD7[[#This Row],[.]]="*",VLOOKUP(BD.PD7[[#This Row],[Pos]],Presupuesto!A:H,7,FALSE),"")</f>
        <v/>
      </c>
      <c r="F719" s="234" t="s">
        <v>448</v>
      </c>
      <c r="G719" s="174"/>
      <c r="H719" s="174"/>
      <c r="I719" s="174" t="s">
        <v>251</v>
      </c>
      <c r="J719" s="174">
        <v>2</v>
      </c>
      <c r="K719" s="174" t="s">
        <v>260</v>
      </c>
      <c r="L719" s="383">
        <f>IF(BD.PD7[[#This Row],[Mon]]="DOP",1,HLOOKUP(BD.PD7[[#This Row],[Mon]],$K$1:$L$2,2,FALSE))</f>
        <v>1</v>
      </c>
      <c r="M719" s="541">
        <v>850</v>
      </c>
      <c r="N719" s="243">
        <f>BD.PD7[[#This Row],[Cant.]]*BD.PD7[[#This Row],[ Tasa ]]*BD.PD7[[#This Row],[ Precio Und.]]</f>
        <v>1700</v>
      </c>
      <c r="O719" s="174">
        <v>0.01</v>
      </c>
      <c r="P719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719" s="243">
        <f>BD.PD7[[#This Row],[Ppto. Orden Interna '[DOP']]]/HLOOKUP("USD",$K$1:$L$2,2,FALSE)</f>
        <v>26.415384615384614</v>
      </c>
      <c r="R719" s="543" t="s">
        <v>408</v>
      </c>
      <c r="S719" s="544"/>
      <c r="T719" s="544"/>
      <c r="U719" s="544" t="s">
        <v>406</v>
      </c>
      <c r="V719" s="544">
        <v>801672</v>
      </c>
      <c r="W719" s="494" t="s">
        <v>439</v>
      </c>
      <c r="X719" s="495">
        <v>16</v>
      </c>
      <c r="Y719" s="495">
        <v>1</v>
      </c>
      <c r="Z719" s="243">
        <f>BD.PD7[[#This Row],[Av.P1 '[%']]]*BD.PD7[[#This Row],[Ppto. Orden Interna '[DOP']]]</f>
        <v>1717</v>
      </c>
      <c r="AA719" s="249"/>
      <c r="AB719" s="249"/>
      <c r="AC719" s="243">
        <f>BD.PD7[[#This Row],[Av.P2 '[%']]]*BD.PD7[[#This Row],[Ppto. Orden Interna '[DOP']]]</f>
        <v>0</v>
      </c>
      <c r="AD719" s="249"/>
      <c r="AE719" s="249"/>
      <c r="AF719" s="243">
        <f>BD.PD7[[#This Row],[Av.P3 '[%']]]*BD.PD7[[#This Row],[Ppto. Orden Interna '[DOP']]]</f>
        <v>0</v>
      </c>
      <c r="AG719" s="545"/>
      <c r="AH719" s="545"/>
      <c r="AI719" s="243">
        <f>BD.PD7[[#This Row],[Av.P2 '[%']]]*BD.PD7[[#This Row],[Ppto. Orden Interna '[DOP']]]</f>
        <v>0</v>
      </c>
      <c r="AJ719" s="545"/>
      <c r="AK719" s="545"/>
      <c r="AL719" s="542">
        <f>BD.PD7[[#This Row],[Av.P2 '[%']]]*BD.PD7[[#This Row],[Ppto. Orden Interna '[DOP']]]</f>
        <v>0</v>
      </c>
      <c r="AM719" s="584">
        <v>1717</v>
      </c>
      <c r="AN719" s="308" t="s">
        <v>244</v>
      </c>
      <c r="AO719" s="308" t="s">
        <v>245</v>
      </c>
      <c r="AP719" s="308" t="s">
        <v>246</v>
      </c>
      <c r="AQ719" s="308" t="s">
        <v>247</v>
      </c>
      <c r="AR719" s="308">
        <v>594</v>
      </c>
      <c r="AS719" s="308" t="s">
        <v>248</v>
      </c>
      <c r="AT719" s="249" t="s">
        <v>1356</v>
      </c>
      <c r="AU719" s="249" t="s">
        <v>1582</v>
      </c>
    </row>
    <row r="720" spans="1:47" hidden="1" x14ac:dyDescent="0.3">
      <c r="A720" s="174">
        <v>7.02</v>
      </c>
      <c r="B720" s="231"/>
      <c r="C720" s="232" t="str">
        <f>VLOOKUP(BD.PD7[[#This Row],[Pos]],PPto[],3,FALSE)</f>
        <v>7.02 Cocina, Patio Comidas y Rostizería</v>
      </c>
      <c r="D720" s="233" t="s">
        <v>23</v>
      </c>
      <c r="E720" s="305" t="str">
        <f>IF(BD.PD7[[#This Row],[.]]="*",VLOOKUP(BD.PD7[[#This Row],[Pos]],Presupuesto!A:H,7,FALSE),"")</f>
        <v/>
      </c>
      <c r="F720" s="234" t="s">
        <v>449</v>
      </c>
      <c r="G720" s="174"/>
      <c r="H720" s="174"/>
      <c r="I720" s="174" t="s">
        <v>251</v>
      </c>
      <c r="J720" s="174">
        <v>4</v>
      </c>
      <c r="K720" s="174" t="s">
        <v>260</v>
      </c>
      <c r="L720" s="383">
        <f>IF(BD.PD7[[#This Row],[Mon]]="DOP",1,HLOOKUP(BD.PD7[[#This Row],[Mon]],$K$1:$L$2,2,FALSE))</f>
        <v>1</v>
      </c>
      <c r="M720" s="541">
        <v>1650</v>
      </c>
      <c r="N720" s="243">
        <f>BD.PD7[[#This Row],[Cant.]]*BD.PD7[[#This Row],[ Tasa ]]*BD.PD7[[#This Row],[ Precio Und.]]</f>
        <v>6600</v>
      </c>
      <c r="O720" s="174">
        <v>0.01</v>
      </c>
      <c r="P720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720" s="243">
        <f>BD.PD7[[#This Row],[Ppto. Orden Interna '[DOP']]]/HLOOKUP("USD",$K$1:$L$2,2,FALSE)</f>
        <v>102.55384615384615</v>
      </c>
      <c r="R720" s="543" t="s">
        <v>408</v>
      </c>
      <c r="S720" s="544"/>
      <c r="T720" s="544"/>
      <c r="U720" s="544" t="s">
        <v>406</v>
      </c>
      <c r="V720" s="544">
        <v>801672</v>
      </c>
      <c r="W720" s="494" t="s">
        <v>439</v>
      </c>
      <c r="X720" s="495">
        <v>16</v>
      </c>
      <c r="Y720" s="495">
        <v>1</v>
      </c>
      <c r="Z720" s="243">
        <f>BD.PD7[[#This Row],[Av.P1 '[%']]]*BD.PD7[[#This Row],[Ppto. Orden Interna '[DOP']]]</f>
        <v>6666</v>
      </c>
      <c r="AA720" s="249"/>
      <c r="AB720" s="249"/>
      <c r="AC720" s="243">
        <f>BD.PD7[[#This Row],[Av.P2 '[%']]]*BD.PD7[[#This Row],[Ppto. Orden Interna '[DOP']]]</f>
        <v>0</v>
      </c>
      <c r="AD720" s="249"/>
      <c r="AE720" s="249"/>
      <c r="AF720" s="243">
        <f>BD.PD7[[#This Row],[Av.P3 '[%']]]*BD.PD7[[#This Row],[Ppto. Orden Interna '[DOP']]]</f>
        <v>0</v>
      </c>
      <c r="AG720" s="545"/>
      <c r="AH720" s="545"/>
      <c r="AI720" s="243">
        <f>BD.PD7[[#This Row],[Av.P2 '[%']]]*BD.PD7[[#This Row],[Ppto. Orden Interna '[DOP']]]</f>
        <v>0</v>
      </c>
      <c r="AJ720" s="545"/>
      <c r="AK720" s="545"/>
      <c r="AL720" s="542">
        <f>BD.PD7[[#This Row],[Av.P2 '[%']]]*BD.PD7[[#This Row],[Ppto. Orden Interna '[DOP']]]</f>
        <v>0</v>
      </c>
      <c r="AM720" s="584">
        <v>6666</v>
      </c>
      <c r="AN720" s="308" t="s">
        <v>244</v>
      </c>
      <c r="AO720" s="308" t="s">
        <v>245</v>
      </c>
      <c r="AP720" s="308" t="s">
        <v>246</v>
      </c>
      <c r="AQ720" s="308" t="s">
        <v>247</v>
      </c>
      <c r="AR720" s="308">
        <v>594</v>
      </c>
      <c r="AS720" s="308" t="s">
        <v>248</v>
      </c>
      <c r="AT720" s="249" t="s">
        <v>1356</v>
      </c>
      <c r="AU720" s="249" t="s">
        <v>1582</v>
      </c>
    </row>
    <row r="721" spans="1:47" hidden="1" x14ac:dyDescent="0.3">
      <c r="A721" s="174">
        <v>7.02</v>
      </c>
      <c r="B721" s="231"/>
      <c r="C721" s="232" t="str">
        <f>VLOOKUP(BD.PD7[[#This Row],[Pos]],PPto[],3,FALSE)</f>
        <v>7.02 Cocina, Patio Comidas y Rostizería</v>
      </c>
      <c r="D721" s="233" t="s">
        <v>23</v>
      </c>
      <c r="E721" s="305" t="str">
        <f>IF(BD.PD7[[#This Row],[.]]="*",VLOOKUP(BD.PD7[[#This Row],[Pos]],Presupuesto!A:H,7,FALSE),"")</f>
        <v/>
      </c>
      <c r="F721" s="234" t="s">
        <v>450</v>
      </c>
      <c r="G721" s="174"/>
      <c r="H721" s="174"/>
      <c r="I721" s="174" t="s">
        <v>251</v>
      </c>
      <c r="J721" s="174">
        <v>3</v>
      </c>
      <c r="K721" s="174" t="s">
        <v>260</v>
      </c>
      <c r="L721" s="383">
        <f>IF(BD.PD7[[#This Row],[Mon]]="DOP",1,HLOOKUP(BD.PD7[[#This Row],[Mon]],$K$1:$L$2,2,FALSE))</f>
        <v>1</v>
      </c>
      <c r="M721" s="541">
        <v>22800</v>
      </c>
      <c r="N721" s="243">
        <f>BD.PD7[[#This Row],[Cant.]]*BD.PD7[[#This Row],[ Tasa ]]*BD.PD7[[#This Row],[ Precio Und.]]</f>
        <v>68400</v>
      </c>
      <c r="O721" s="174">
        <v>0.01</v>
      </c>
      <c r="P721" s="243">
        <f>IF(BD.PD7[[#This Row],[Liquid. '[%']]]&lt;&gt;0,(BD.PD7[[#This Row],[Valor Neto '[DOP']]]*BD.PD7[[#This Row],[Liquid. '[%']]])+BD.PD7[[#This Row],[Valor Neto '[DOP']]],BD.PD7[[#This Row],[Valor Neto '[DOP']]])</f>
        <v>69084</v>
      </c>
      <c r="Q721" s="243">
        <f>BD.PD7[[#This Row],[Ppto. Orden Interna '[DOP']]]/HLOOKUP("USD",$K$1:$L$2,2,FALSE)</f>
        <v>1062.8307692307692</v>
      </c>
      <c r="R721" s="543" t="s">
        <v>408</v>
      </c>
      <c r="S721" s="544"/>
      <c r="T721" s="544"/>
      <c r="U721" s="544" t="s">
        <v>406</v>
      </c>
      <c r="V721" s="544">
        <v>801672</v>
      </c>
      <c r="W721" s="494" t="s">
        <v>439</v>
      </c>
      <c r="X721" s="495">
        <v>16</v>
      </c>
      <c r="Y721" s="495">
        <v>1</v>
      </c>
      <c r="Z721" s="243">
        <f>BD.PD7[[#This Row],[Av.P1 '[%']]]*BD.PD7[[#This Row],[Ppto. Orden Interna '[DOP']]]</f>
        <v>69084</v>
      </c>
      <c r="AA721" s="249"/>
      <c r="AB721" s="249"/>
      <c r="AC721" s="243">
        <f>BD.PD7[[#This Row],[Av.P2 '[%']]]*BD.PD7[[#This Row],[Ppto. Orden Interna '[DOP']]]</f>
        <v>0</v>
      </c>
      <c r="AD721" s="249"/>
      <c r="AE721" s="249"/>
      <c r="AF721" s="243">
        <f>BD.PD7[[#This Row],[Av.P3 '[%']]]*BD.PD7[[#This Row],[Ppto. Orden Interna '[DOP']]]</f>
        <v>0</v>
      </c>
      <c r="AG721" s="545"/>
      <c r="AH721" s="545"/>
      <c r="AI721" s="243">
        <f>BD.PD7[[#This Row],[Av.P2 '[%']]]*BD.PD7[[#This Row],[Ppto. Orden Interna '[DOP']]]</f>
        <v>0</v>
      </c>
      <c r="AJ721" s="545"/>
      <c r="AK721" s="545"/>
      <c r="AL721" s="542">
        <f>BD.PD7[[#This Row],[Av.P2 '[%']]]*BD.PD7[[#This Row],[Ppto. Orden Interna '[DOP']]]</f>
        <v>0</v>
      </c>
      <c r="AM721" s="584">
        <v>69084</v>
      </c>
      <c r="AN721" s="308" t="s">
        <v>244</v>
      </c>
      <c r="AO721" s="308" t="s">
        <v>245</v>
      </c>
      <c r="AP721" s="308" t="s">
        <v>246</v>
      </c>
      <c r="AQ721" s="308" t="s">
        <v>247</v>
      </c>
      <c r="AR721" s="308">
        <v>594</v>
      </c>
      <c r="AS721" s="308" t="s">
        <v>248</v>
      </c>
      <c r="AT721" s="249" t="s">
        <v>1356</v>
      </c>
      <c r="AU721" s="249" t="s">
        <v>1582</v>
      </c>
    </row>
    <row r="722" spans="1:47" hidden="1" x14ac:dyDescent="0.3">
      <c r="A722" s="174">
        <v>7.02</v>
      </c>
      <c r="B722" s="231"/>
      <c r="C722" s="232" t="str">
        <f>VLOOKUP(BD.PD7[[#This Row],[Pos]],PPto[],3,FALSE)</f>
        <v>7.02 Cocina, Patio Comidas y Rostizería</v>
      </c>
      <c r="D722" s="233" t="s">
        <v>23</v>
      </c>
      <c r="E722" s="305" t="str">
        <f>IF(BD.PD7[[#This Row],[.]]="*",VLOOKUP(BD.PD7[[#This Row],[Pos]],Presupuesto!A:H,7,FALSE),"")</f>
        <v/>
      </c>
      <c r="F722" s="234" t="s">
        <v>451</v>
      </c>
      <c r="G722" s="174"/>
      <c r="H722" s="174"/>
      <c r="I722" s="174" t="s">
        <v>251</v>
      </c>
      <c r="J722" s="174">
        <v>1</v>
      </c>
      <c r="K722" s="174" t="s">
        <v>260</v>
      </c>
      <c r="L722" s="383">
        <f>IF(BD.PD7[[#This Row],[Mon]]="DOP",1,HLOOKUP(BD.PD7[[#This Row],[Mon]],$K$1:$L$2,2,FALSE))</f>
        <v>1</v>
      </c>
      <c r="M722" s="541">
        <v>307391.34000000003</v>
      </c>
      <c r="N722" s="243">
        <f>BD.PD7[[#This Row],[Cant.]]*BD.PD7[[#This Row],[ Tasa ]]*BD.PD7[[#This Row],[ Precio Und.]]</f>
        <v>307391.34000000003</v>
      </c>
      <c r="O722" s="174">
        <v>0.01</v>
      </c>
      <c r="P722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722" s="243">
        <f>BD.PD7[[#This Row],[Ppto. Orden Interna '[DOP']]]/HLOOKUP("USD",$K$1:$L$2,2,FALSE)</f>
        <v>4776.3885138461546</v>
      </c>
      <c r="R722" s="543" t="s">
        <v>408</v>
      </c>
      <c r="S722" s="544"/>
      <c r="T722" s="544"/>
      <c r="U722" s="544" t="s">
        <v>406</v>
      </c>
      <c r="V722" s="544">
        <v>801672</v>
      </c>
      <c r="W722" s="494" t="s">
        <v>439</v>
      </c>
      <c r="X722" s="495">
        <v>16</v>
      </c>
      <c r="Y722" s="495">
        <v>1</v>
      </c>
      <c r="Z722" s="243">
        <f>BD.PD7[[#This Row],[Av.P1 '[%']]]*BD.PD7[[#This Row],[Ppto. Orden Interna '[DOP']]]</f>
        <v>310465.25340000005</v>
      </c>
      <c r="AA722" s="249"/>
      <c r="AB722" s="249"/>
      <c r="AC722" s="243">
        <f>BD.PD7[[#This Row],[Av.P2 '[%']]]*BD.PD7[[#This Row],[Ppto. Orden Interna '[DOP']]]</f>
        <v>0</v>
      </c>
      <c r="AD722" s="249"/>
      <c r="AE722" s="249"/>
      <c r="AF722" s="243">
        <f>BD.PD7[[#This Row],[Av.P3 '[%']]]*BD.PD7[[#This Row],[Ppto. Orden Interna '[DOP']]]</f>
        <v>0</v>
      </c>
      <c r="AG722" s="545"/>
      <c r="AH722" s="545"/>
      <c r="AI722" s="243">
        <f>BD.PD7[[#This Row],[Av.P2 '[%']]]*BD.PD7[[#This Row],[Ppto. Orden Interna '[DOP']]]</f>
        <v>0</v>
      </c>
      <c r="AJ722" s="545"/>
      <c r="AK722" s="545"/>
      <c r="AL722" s="542">
        <f>BD.PD7[[#This Row],[Av.P2 '[%']]]*BD.PD7[[#This Row],[Ppto. Orden Interna '[DOP']]]</f>
        <v>0</v>
      </c>
      <c r="AM722" s="584">
        <v>310465.25340000005</v>
      </c>
      <c r="AN722" s="308" t="s">
        <v>244</v>
      </c>
      <c r="AO722" s="308" t="s">
        <v>245</v>
      </c>
      <c r="AP722" s="308" t="s">
        <v>246</v>
      </c>
      <c r="AQ722" s="308" t="s">
        <v>247</v>
      </c>
      <c r="AR722" s="308">
        <v>594</v>
      </c>
      <c r="AS722" s="308" t="s">
        <v>248</v>
      </c>
      <c r="AT722" s="249" t="s">
        <v>1356</v>
      </c>
      <c r="AU722" s="249" t="s">
        <v>1582</v>
      </c>
    </row>
    <row r="723" spans="1:47" hidden="1" x14ac:dyDescent="0.3">
      <c r="A723" s="174">
        <v>7.02</v>
      </c>
      <c r="B723" s="231"/>
      <c r="C723" s="232" t="str">
        <f>VLOOKUP(BD.PD7[[#This Row],[Pos]],PPto[],3,FALSE)</f>
        <v>7.02 Cocina, Patio Comidas y Rostizería</v>
      </c>
      <c r="D723" s="233" t="s">
        <v>23</v>
      </c>
      <c r="E723" s="305" t="str">
        <f>IF(BD.PD7[[#This Row],[.]]="*",VLOOKUP(BD.PD7[[#This Row],[Pos]],Presupuesto!A:H,7,FALSE),"")</f>
        <v/>
      </c>
      <c r="F723" s="234" t="s">
        <v>452</v>
      </c>
      <c r="G723" s="174"/>
      <c r="H723" s="174"/>
      <c r="I723" s="174" t="s">
        <v>251</v>
      </c>
      <c r="J723" s="174">
        <v>1</v>
      </c>
      <c r="K723" s="174" t="s">
        <v>260</v>
      </c>
      <c r="L723" s="383">
        <f>IF(BD.PD7[[#This Row],[Mon]]="DOP",1,HLOOKUP(BD.PD7[[#This Row],[Mon]],$K$1:$L$2,2,FALSE))</f>
        <v>1</v>
      </c>
      <c r="M723" s="541">
        <v>3050</v>
      </c>
      <c r="N723" s="243">
        <f>BD.PD7[[#This Row],[Cant.]]*BD.PD7[[#This Row],[ Tasa ]]*BD.PD7[[#This Row],[ Precio Und.]]</f>
        <v>3050</v>
      </c>
      <c r="O723" s="174">
        <v>0.01</v>
      </c>
      <c r="P723" s="243">
        <f>IF(BD.PD7[[#This Row],[Liquid. '[%']]]&lt;&gt;0,(BD.PD7[[#This Row],[Valor Neto '[DOP']]]*BD.PD7[[#This Row],[Liquid. '[%']]])+BD.PD7[[#This Row],[Valor Neto '[DOP']]],BD.PD7[[#This Row],[Valor Neto '[DOP']]])</f>
        <v>3080.5</v>
      </c>
      <c r="Q723" s="243">
        <f>BD.PD7[[#This Row],[Ppto. Orden Interna '[DOP']]]/HLOOKUP("USD",$K$1:$L$2,2,FALSE)</f>
        <v>47.392307692307689</v>
      </c>
      <c r="R723" s="543" t="s">
        <v>408</v>
      </c>
      <c r="S723" s="544"/>
      <c r="T723" s="544"/>
      <c r="U723" s="544" t="s">
        <v>406</v>
      </c>
      <c r="V723" s="544">
        <v>801672</v>
      </c>
      <c r="W723" s="494" t="s">
        <v>439</v>
      </c>
      <c r="X723" s="495">
        <v>16</v>
      </c>
      <c r="Y723" s="495">
        <v>1</v>
      </c>
      <c r="Z723" s="243">
        <f>BD.PD7[[#This Row],[Av.P1 '[%']]]*BD.PD7[[#This Row],[Ppto. Orden Interna '[DOP']]]</f>
        <v>3080.5</v>
      </c>
      <c r="AA723" s="249"/>
      <c r="AB723" s="249"/>
      <c r="AC723" s="243">
        <f>BD.PD7[[#This Row],[Av.P2 '[%']]]*BD.PD7[[#This Row],[Ppto. Orden Interna '[DOP']]]</f>
        <v>0</v>
      </c>
      <c r="AD723" s="249"/>
      <c r="AE723" s="249"/>
      <c r="AF723" s="243">
        <f>BD.PD7[[#This Row],[Av.P3 '[%']]]*BD.PD7[[#This Row],[Ppto. Orden Interna '[DOP']]]</f>
        <v>0</v>
      </c>
      <c r="AG723" s="545"/>
      <c r="AH723" s="545"/>
      <c r="AI723" s="243">
        <f>BD.PD7[[#This Row],[Av.P2 '[%']]]*BD.PD7[[#This Row],[Ppto. Orden Interna '[DOP']]]</f>
        <v>0</v>
      </c>
      <c r="AJ723" s="545"/>
      <c r="AK723" s="545"/>
      <c r="AL723" s="542">
        <f>BD.PD7[[#This Row],[Av.P2 '[%']]]*BD.PD7[[#This Row],[Ppto. Orden Interna '[DOP']]]</f>
        <v>0</v>
      </c>
      <c r="AM723" s="584">
        <v>3080.5</v>
      </c>
      <c r="AN723" s="308" t="s">
        <v>244</v>
      </c>
      <c r="AO723" s="308" t="s">
        <v>245</v>
      </c>
      <c r="AP723" s="308" t="s">
        <v>246</v>
      </c>
      <c r="AQ723" s="308" t="s">
        <v>247</v>
      </c>
      <c r="AR723" s="308">
        <v>594</v>
      </c>
      <c r="AS723" s="308" t="s">
        <v>248</v>
      </c>
      <c r="AT723" s="249" t="s">
        <v>1356</v>
      </c>
      <c r="AU723" s="249" t="s">
        <v>1582</v>
      </c>
    </row>
    <row r="724" spans="1:47" hidden="1" x14ac:dyDescent="0.3">
      <c r="A724" s="174">
        <v>7.02</v>
      </c>
      <c r="B724" s="231"/>
      <c r="C724" s="232" t="str">
        <f>VLOOKUP(BD.PD7[[#This Row],[Pos]],PPto[],3,FALSE)</f>
        <v>7.02 Cocina, Patio Comidas y Rostizería</v>
      </c>
      <c r="D724" s="233" t="s">
        <v>23</v>
      </c>
      <c r="E724" s="305" t="str">
        <f>IF(BD.PD7[[#This Row],[.]]="*",VLOOKUP(BD.PD7[[#This Row],[Pos]],Presupuesto!A:H,7,FALSE),"")</f>
        <v/>
      </c>
      <c r="F724" s="234" t="s">
        <v>453</v>
      </c>
      <c r="G724" s="174"/>
      <c r="H724" s="174"/>
      <c r="I724" s="174" t="s">
        <v>251</v>
      </c>
      <c r="J724" s="174">
        <v>2</v>
      </c>
      <c r="K724" s="174" t="s">
        <v>260</v>
      </c>
      <c r="L724" s="383">
        <f>IF(BD.PD7[[#This Row],[Mon]]="DOP",1,HLOOKUP(BD.PD7[[#This Row],[Mon]],$K$1:$L$2,2,FALSE))</f>
        <v>1</v>
      </c>
      <c r="M724" s="541">
        <v>400</v>
      </c>
      <c r="N724" s="243">
        <f>BD.PD7[[#This Row],[Cant.]]*BD.PD7[[#This Row],[ Tasa ]]*BD.PD7[[#This Row],[ Precio Und.]]</f>
        <v>800</v>
      </c>
      <c r="O724" s="174">
        <v>0.01</v>
      </c>
      <c r="P724" s="243">
        <f>IF(BD.PD7[[#This Row],[Liquid. '[%']]]&lt;&gt;0,(BD.PD7[[#This Row],[Valor Neto '[DOP']]]*BD.PD7[[#This Row],[Liquid. '[%']]])+BD.PD7[[#This Row],[Valor Neto '[DOP']]],BD.PD7[[#This Row],[Valor Neto '[DOP']]])</f>
        <v>808</v>
      </c>
      <c r="Q724" s="243">
        <f>BD.PD7[[#This Row],[Ppto. Orden Interna '[DOP']]]/HLOOKUP("USD",$K$1:$L$2,2,FALSE)</f>
        <v>12.430769230769231</v>
      </c>
      <c r="R724" s="543" t="s">
        <v>408</v>
      </c>
      <c r="S724" s="544"/>
      <c r="T724" s="544"/>
      <c r="U724" s="544" t="s">
        <v>406</v>
      </c>
      <c r="V724" s="544">
        <v>801672</v>
      </c>
      <c r="W724" s="494" t="s">
        <v>439</v>
      </c>
      <c r="X724" s="495">
        <v>16</v>
      </c>
      <c r="Y724" s="495">
        <v>1</v>
      </c>
      <c r="Z724" s="243">
        <f>BD.PD7[[#This Row],[Av.P1 '[%']]]*BD.PD7[[#This Row],[Ppto. Orden Interna '[DOP']]]</f>
        <v>808</v>
      </c>
      <c r="AA724" s="249"/>
      <c r="AB724" s="249"/>
      <c r="AC724" s="243">
        <f>BD.PD7[[#This Row],[Av.P2 '[%']]]*BD.PD7[[#This Row],[Ppto. Orden Interna '[DOP']]]</f>
        <v>0</v>
      </c>
      <c r="AD724" s="249"/>
      <c r="AE724" s="249"/>
      <c r="AF724" s="243">
        <f>BD.PD7[[#This Row],[Av.P3 '[%']]]*BD.PD7[[#This Row],[Ppto. Orden Interna '[DOP']]]</f>
        <v>0</v>
      </c>
      <c r="AG724" s="545"/>
      <c r="AH724" s="545"/>
      <c r="AI724" s="243">
        <f>BD.PD7[[#This Row],[Av.P2 '[%']]]*BD.PD7[[#This Row],[Ppto. Orden Interna '[DOP']]]</f>
        <v>0</v>
      </c>
      <c r="AJ724" s="545"/>
      <c r="AK724" s="545"/>
      <c r="AL724" s="542">
        <f>BD.PD7[[#This Row],[Av.P2 '[%']]]*BD.PD7[[#This Row],[Ppto. Orden Interna '[DOP']]]</f>
        <v>0</v>
      </c>
      <c r="AM724" s="584">
        <v>808</v>
      </c>
      <c r="AN724" s="308" t="s">
        <v>244</v>
      </c>
      <c r="AO724" s="308" t="s">
        <v>245</v>
      </c>
      <c r="AP724" s="308" t="s">
        <v>246</v>
      </c>
      <c r="AQ724" s="308" t="s">
        <v>247</v>
      </c>
      <c r="AR724" s="308">
        <v>594</v>
      </c>
      <c r="AS724" s="308" t="s">
        <v>248</v>
      </c>
      <c r="AT724" s="249" t="s">
        <v>1356</v>
      </c>
      <c r="AU724" s="249" t="s">
        <v>1582</v>
      </c>
    </row>
    <row r="725" spans="1:47" hidden="1" x14ac:dyDescent="0.3">
      <c r="A725" s="174">
        <v>7.02</v>
      </c>
      <c r="B725" s="231"/>
      <c r="C725" s="232" t="str">
        <f>VLOOKUP(BD.PD7[[#This Row],[Pos]],PPto[],3,FALSE)</f>
        <v>7.02 Cocina, Patio Comidas y Rostizería</v>
      </c>
      <c r="D725" s="233" t="s">
        <v>23</v>
      </c>
      <c r="E725" s="305" t="str">
        <f>IF(BD.PD7[[#This Row],[.]]="*",VLOOKUP(BD.PD7[[#This Row],[Pos]],Presupuesto!A:H,7,FALSE),"")</f>
        <v/>
      </c>
      <c r="F725" s="234" t="s">
        <v>454</v>
      </c>
      <c r="G725" s="174"/>
      <c r="H725" s="174"/>
      <c r="I725" s="174" t="s">
        <v>251</v>
      </c>
      <c r="J725" s="174">
        <v>3</v>
      </c>
      <c r="K725" s="174" t="s">
        <v>260</v>
      </c>
      <c r="L725" s="383">
        <f>IF(BD.PD7[[#This Row],[Mon]]="DOP",1,HLOOKUP(BD.PD7[[#This Row],[Mon]],$K$1:$L$2,2,FALSE))</f>
        <v>1</v>
      </c>
      <c r="M725" s="541">
        <v>300</v>
      </c>
      <c r="N725" s="243">
        <f>BD.PD7[[#This Row],[Cant.]]*BD.PD7[[#This Row],[ Tasa ]]*BD.PD7[[#This Row],[ Precio Und.]]</f>
        <v>900</v>
      </c>
      <c r="O725" s="174">
        <v>0.01</v>
      </c>
      <c r="P725" s="243">
        <f>IF(BD.PD7[[#This Row],[Liquid. '[%']]]&lt;&gt;0,(BD.PD7[[#This Row],[Valor Neto '[DOP']]]*BD.PD7[[#This Row],[Liquid. '[%']]])+BD.PD7[[#This Row],[Valor Neto '[DOP']]],BD.PD7[[#This Row],[Valor Neto '[DOP']]])</f>
        <v>909</v>
      </c>
      <c r="Q725" s="243">
        <f>BD.PD7[[#This Row],[Ppto. Orden Interna '[DOP']]]/HLOOKUP("USD",$K$1:$L$2,2,FALSE)</f>
        <v>13.984615384615385</v>
      </c>
      <c r="R725" s="543" t="s">
        <v>408</v>
      </c>
      <c r="S725" s="544"/>
      <c r="T725" s="544"/>
      <c r="U725" s="544" t="s">
        <v>406</v>
      </c>
      <c r="V725" s="544">
        <v>801672</v>
      </c>
      <c r="W725" s="494" t="s">
        <v>439</v>
      </c>
      <c r="X725" s="495">
        <v>16</v>
      </c>
      <c r="Y725" s="495">
        <v>1</v>
      </c>
      <c r="Z725" s="243">
        <f>BD.PD7[[#This Row],[Av.P1 '[%']]]*BD.PD7[[#This Row],[Ppto. Orden Interna '[DOP']]]</f>
        <v>909</v>
      </c>
      <c r="AA725" s="249"/>
      <c r="AB725" s="249"/>
      <c r="AC725" s="243">
        <f>BD.PD7[[#This Row],[Av.P2 '[%']]]*BD.PD7[[#This Row],[Ppto. Orden Interna '[DOP']]]</f>
        <v>0</v>
      </c>
      <c r="AD725" s="249"/>
      <c r="AE725" s="249"/>
      <c r="AF725" s="243">
        <f>BD.PD7[[#This Row],[Av.P3 '[%']]]*BD.PD7[[#This Row],[Ppto. Orden Interna '[DOP']]]</f>
        <v>0</v>
      </c>
      <c r="AG725" s="545"/>
      <c r="AH725" s="545"/>
      <c r="AI725" s="243">
        <f>BD.PD7[[#This Row],[Av.P2 '[%']]]*BD.PD7[[#This Row],[Ppto. Orden Interna '[DOP']]]</f>
        <v>0</v>
      </c>
      <c r="AJ725" s="545"/>
      <c r="AK725" s="545"/>
      <c r="AL725" s="542">
        <f>BD.PD7[[#This Row],[Av.P2 '[%']]]*BD.PD7[[#This Row],[Ppto. Orden Interna '[DOP']]]</f>
        <v>0</v>
      </c>
      <c r="AM725" s="584">
        <v>909</v>
      </c>
      <c r="AN725" s="308" t="s">
        <v>244</v>
      </c>
      <c r="AO725" s="308" t="s">
        <v>245</v>
      </c>
      <c r="AP725" s="308" t="s">
        <v>246</v>
      </c>
      <c r="AQ725" s="308" t="s">
        <v>247</v>
      </c>
      <c r="AR725" s="308">
        <v>594</v>
      </c>
      <c r="AS725" s="308" t="s">
        <v>248</v>
      </c>
      <c r="AT725" s="249" t="s">
        <v>1356</v>
      </c>
      <c r="AU725" s="249" t="s">
        <v>1582</v>
      </c>
    </row>
    <row r="726" spans="1:47" hidden="1" x14ac:dyDescent="0.3">
      <c r="A726" s="174">
        <v>7.02</v>
      </c>
      <c r="B726" s="231"/>
      <c r="C726" s="232" t="str">
        <f>VLOOKUP(BD.PD7[[#This Row],[Pos]],PPto[],3,FALSE)</f>
        <v>7.02 Cocina, Patio Comidas y Rostizería</v>
      </c>
      <c r="D726" s="233" t="s">
        <v>23</v>
      </c>
      <c r="E726" s="305" t="str">
        <f>IF(BD.PD7[[#This Row],[.]]="*",VLOOKUP(BD.PD7[[#This Row],[Pos]],Presupuesto!A:H,7,FALSE),"")</f>
        <v/>
      </c>
      <c r="F726" s="234" t="s">
        <v>455</v>
      </c>
      <c r="G726" s="174"/>
      <c r="H726" s="174"/>
      <c r="I726" s="174" t="s">
        <v>251</v>
      </c>
      <c r="J726" s="174">
        <v>3</v>
      </c>
      <c r="K726" s="174" t="s">
        <v>260</v>
      </c>
      <c r="L726" s="383">
        <f>IF(BD.PD7[[#This Row],[Mon]]="DOP",1,HLOOKUP(BD.PD7[[#This Row],[Mon]],$K$1:$L$2,2,FALSE))</f>
        <v>1</v>
      </c>
      <c r="M726" s="541">
        <v>300</v>
      </c>
      <c r="N726" s="243">
        <f>BD.PD7[[#This Row],[Cant.]]*BD.PD7[[#This Row],[ Tasa ]]*BD.PD7[[#This Row],[ Precio Und.]]</f>
        <v>900</v>
      </c>
      <c r="O726" s="174">
        <v>0.01</v>
      </c>
      <c r="P726" s="243">
        <f>IF(BD.PD7[[#This Row],[Liquid. '[%']]]&lt;&gt;0,(BD.PD7[[#This Row],[Valor Neto '[DOP']]]*BD.PD7[[#This Row],[Liquid. '[%']]])+BD.PD7[[#This Row],[Valor Neto '[DOP']]],BD.PD7[[#This Row],[Valor Neto '[DOP']]])</f>
        <v>909</v>
      </c>
      <c r="Q726" s="243">
        <f>BD.PD7[[#This Row],[Ppto. Orden Interna '[DOP']]]/HLOOKUP("USD",$K$1:$L$2,2,FALSE)</f>
        <v>13.984615384615385</v>
      </c>
      <c r="R726" s="543" t="s">
        <v>408</v>
      </c>
      <c r="S726" s="544"/>
      <c r="T726" s="544"/>
      <c r="U726" s="544" t="s">
        <v>406</v>
      </c>
      <c r="V726" s="544">
        <v>801672</v>
      </c>
      <c r="W726" s="494" t="s">
        <v>439</v>
      </c>
      <c r="X726" s="495">
        <v>16</v>
      </c>
      <c r="Y726" s="495">
        <v>1</v>
      </c>
      <c r="Z726" s="243">
        <f>BD.PD7[[#This Row],[Av.P1 '[%']]]*BD.PD7[[#This Row],[Ppto. Orden Interna '[DOP']]]</f>
        <v>909</v>
      </c>
      <c r="AA726" s="249"/>
      <c r="AB726" s="249"/>
      <c r="AC726" s="243">
        <f>BD.PD7[[#This Row],[Av.P2 '[%']]]*BD.PD7[[#This Row],[Ppto. Orden Interna '[DOP']]]</f>
        <v>0</v>
      </c>
      <c r="AD726" s="249"/>
      <c r="AE726" s="249"/>
      <c r="AF726" s="243">
        <f>BD.PD7[[#This Row],[Av.P3 '[%']]]*BD.PD7[[#This Row],[Ppto. Orden Interna '[DOP']]]</f>
        <v>0</v>
      </c>
      <c r="AG726" s="545"/>
      <c r="AH726" s="545"/>
      <c r="AI726" s="243">
        <f>BD.PD7[[#This Row],[Av.P2 '[%']]]*BD.PD7[[#This Row],[Ppto. Orden Interna '[DOP']]]</f>
        <v>0</v>
      </c>
      <c r="AJ726" s="545"/>
      <c r="AK726" s="545"/>
      <c r="AL726" s="542">
        <f>BD.PD7[[#This Row],[Av.P2 '[%']]]*BD.PD7[[#This Row],[Ppto. Orden Interna '[DOP']]]</f>
        <v>0</v>
      </c>
      <c r="AM726" s="584">
        <v>909</v>
      </c>
      <c r="AN726" s="308" t="s">
        <v>244</v>
      </c>
      <c r="AO726" s="308" t="s">
        <v>245</v>
      </c>
      <c r="AP726" s="308" t="s">
        <v>246</v>
      </c>
      <c r="AQ726" s="308" t="s">
        <v>247</v>
      </c>
      <c r="AR726" s="308">
        <v>594</v>
      </c>
      <c r="AS726" s="308" t="s">
        <v>248</v>
      </c>
      <c r="AT726" s="249" t="s">
        <v>1356</v>
      </c>
      <c r="AU726" s="249" t="s">
        <v>1582</v>
      </c>
    </row>
    <row r="727" spans="1:47" hidden="1" x14ac:dyDescent="0.3">
      <c r="A727" s="174">
        <v>7.02</v>
      </c>
      <c r="B727" s="231"/>
      <c r="C727" s="232" t="str">
        <f>VLOOKUP(BD.PD7[[#This Row],[Pos]],PPto[],3,FALSE)</f>
        <v>7.02 Cocina, Patio Comidas y Rostizería</v>
      </c>
      <c r="D727" s="233" t="s">
        <v>23</v>
      </c>
      <c r="E727" s="305" t="str">
        <f>IF(BD.PD7[[#This Row],[.]]="*",VLOOKUP(BD.PD7[[#This Row],[Pos]],Presupuesto!A:H,7,FALSE),"")</f>
        <v/>
      </c>
      <c r="F727" s="234" t="s">
        <v>456</v>
      </c>
      <c r="G727" s="174"/>
      <c r="H727" s="174"/>
      <c r="I727" s="174" t="s">
        <v>251</v>
      </c>
      <c r="J727" s="174">
        <v>15</v>
      </c>
      <c r="K727" s="174" t="s">
        <v>260</v>
      </c>
      <c r="L727" s="383">
        <f>IF(BD.PD7[[#This Row],[Mon]]="DOP",1,HLOOKUP(BD.PD7[[#This Row],[Mon]],$K$1:$L$2,2,FALSE))</f>
        <v>1</v>
      </c>
      <c r="M727" s="541">
        <v>550.84</v>
      </c>
      <c r="N727" s="243">
        <f>BD.PD7[[#This Row],[Cant.]]*BD.PD7[[#This Row],[ Tasa ]]*BD.PD7[[#This Row],[ Precio Und.]]</f>
        <v>8262.6</v>
      </c>
      <c r="O727" s="174">
        <v>0.01</v>
      </c>
      <c r="P727" s="243">
        <f>IF(BD.PD7[[#This Row],[Liquid. '[%']]]&lt;&gt;0,(BD.PD7[[#This Row],[Valor Neto '[DOP']]]*BD.PD7[[#This Row],[Liquid. '[%']]])+BD.PD7[[#This Row],[Valor Neto '[DOP']]],BD.PD7[[#This Row],[Valor Neto '[DOP']]])</f>
        <v>8345.2260000000006</v>
      </c>
      <c r="Q727" s="243">
        <f>BD.PD7[[#This Row],[Ppto. Orden Interna '[DOP']]]/HLOOKUP("USD",$K$1:$L$2,2,FALSE)</f>
        <v>128.38809230769232</v>
      </c>
      <c r="R727" s="543" t="s">
        <v>408</v>
      </c>
      <c r="S727" s="544"/>
      <c r="T727" s="544"/>
      <c r="U727" s="544" t="s">
        <v>406</v>
      </c>
      <c r="V727" s="544">
        <v>801672</v>
      </c>
      <c r="W727" s="494" t="s">
        <v>439</v>
      </c>
      <c r="X727" s="495">
        <v>16</v>
      </c>
      <c r="Y727" s="495">
        <v>1</v>
      </c>
      <c r="Z727" s="243">
        <f>BD.PD7[[#This Row],[Av.P1 '[%']]]*BD.PD7[[#This Row],[Ppto. Orden Interna '[DOP']]]</f>
        <v>8345.2260000000006</v>
      </c>
      <c r="AA727" s="249"/>
      <c r="AB727" s="249"/>
      <c r="AC727" s="243">
        <f>BD.PD7[[#This Row],[Av.P2 '[%']]]*BD.PD7[[#This Row],[Ppto. Orden Interna '[DOP']]]</f>
        <v>0</v>
      </c>
      <c r="AD727" s="249"/>
      <c r="AE727" s="249"/>
      <c r="AF727" s="243">
        <f>BD.PD7[[#This Row],[Av.P3 '[%']]]*BD.PD7[[#This Row],[Ppto. Orden Interna '[DOP']]]</f>
        <v>0</v>
      </c>
      <c r="AG727" s="545"/>
      <c r="AH727" s="545"/>
      <c r="AI727" s="243">
        <f>BD.PD7[[#This Row],[Av.P2 '[%']]]*BD.PD7[[#This Row],[Ppto. Orden Interna '[DOP']]]</f>
        <v>0</v>
      </c>
      <c r="AJ727" s="545"/>
      <c r="AK727" s="545"/>
      <c r="AL727" s="542">
        <f>BD.PD7[[#This Row],[Av.P2 '[%']]]*BD.PD7[[#This Row],[Ppto. Orden Interna '[DOP']]]</f>
        <v>0</v>
      </c>
      <c r="AM727" s="584">
        <v>8345.2260000000006</v>
      </c>
      <c r="AN727" s="308" t="s">
        <v>244</v>
      </c>
      <c r="AO727" s="308" t="s">
        <v>245</v>
      </c>
      <c r="AP727" s="308" t="s">
        <v>246</v>
      </c>
      <c r="AQ727" s="308" t="s">
        <v>247</v>
      </c>
      <c r="AR727" s="308">
        <v>594</v>
      </c>
      <c r="AS727" s="308" t="s">
        <v>248</v>
      </c>
      <c r="AT727" s="249" t="s">
        <v>1356</v>
      </c>
      <c r="AU727" s="249" t="s">
        <v>1582</v>
      </c>
    </row>
    <row r="728" spans="1:47" hidden="1" x14ac:dyDescent="0.3">
      <c r="A728" s="174">
        <v>7.02</v>
      </c>
      <c r="B728" s="231"/>
      <c r="C728" s="232" t="str">
        <f>VLOOKUP(BD.PD7[[#This Row],[Pos]],PPto[],3,FALSE)</f>
        <v>7.02 Cocina, Patio Comidas y Rostizería</v>
      </c>
      <c r="D728" s="233" t="s">
        <v>23</v>
      </c>
      <c r="E728" s="305" t="str">
        <f>IF(BD.PD7[[#This Row],[.]]="*",VLOOKUP(BD.PD7[[#This Row],[Pos]],Presupuesto!A:H,7,FALSE),"")</f>
        <v/>
      </c>
      <c r="F728" s="234" t="s">
        <v>457</v>
      </c>
      <c r="G728" s="174"/>
      <c r="H728" s="174"/>
      <c r="I728" s="174" t="s">
        <v>251</v>
      </c>
      <c r="J728" s="174">
        <v>4</v>
      </c>
      <c r="K728" s="174" t="s">
        <v>260</v>
      </c>
      <c r="L728" s="383">
        <f>IF(BD.PD7[[#This Row],[Mon]]="DOP",1,HLOOKUP(BD.PD7[[#This Row],[Mon]],$K$1:$L$2,2,FALSE))</f>
        <v>1</v>
      </c>
      <c r="M728" s="541">
        <v>635.59</v>
      </c>
      <c r="N728" s="243">
        <f>BD.PD7[[#This Row],[Cant.]]*BD.PD7[[#This Row],[ Tasa ]]*BD.PD7[[#This Row],[ Precio Und.]]</f>
        <v>2542.36</v>
      </c>
      <c r="O728" s="174">
        <v>0.01</v>
      </c>
      <c r="P728" s="243">
        <f>IF(BD.PD7[[#This Row],[Liquid. '[%']]]&lt;&gt;0,(BD.PD7[[#This Row],[Valor Neto '[DOP']]]*BD.PD7[[#This Row],[Liquid. '[%']]])+BD.PD7[[#This Row],[Valor Neto '[DOP']]],BD.PD7[[#This Row],[Valor Neto '[DOP']]])</f>
        <v>2567.7836000000002</v>
      </c>
      <c r="Q728" s="243">
        <f>BD.PD7[[#This Row],[Ppto. Orden Interna '[DOP']]]/HLOOKUP("USD",$K$1:$L$2,2,FALSE)</f>
        <v>39.504363076923077</v>
      </c>
      <c r="R728" s="543" t="s">
        <v>408</v>
      </c>
      <c r="S728" s="544"/>
      <c r="T728" s="544"/>
      <c r="U728" s="544" t="s">
        <v>406</v>
      </c>
      <c r="V728" s="544">
        <v>801672</v>
      </c>
      <c r="W728" s="494" t="s">
        <v>439</v>
      </c>
      <c r="X728" s="495">
        <v>16</v>
      </c>
      <c r="Y728" s="495">
        <v>1</v>
      </c>
      <c r="Z728" s="243">
        <f>BD.PD7[[#This Row],[Av.P1 '[%']]]*BD.PD7[[#This Row],[Ppto. Orden Interna '[DOP']]]</f>
        <v>2567.7836000000002</v>
      </c>
      <c r="AA728" s="249"/>
      <c r="AB728" s="249"/>
      <c r="AC728" s="243">
        <f>BD.PD7[[#This Row],[Av.P2 '[%']]]*BD.PD7[[#This Row],[Ppto. Orden Interna '[DOP']]]</f>
        <v>0</v>
      </c>
      <c r="AD728" s="249"/>
      <c r="AE728" s="249"/>
      <c r="AF728" s="243">
        <f>BD.PD7[[#This Row],[Av.P3 '[%']]]*BD.PD7[[#This Row],[Ppto. Orden Interna '[DOP']]]</f>
        <v>0</v>
      </c>
      <c r="AG728" s="545"/>
      <c r="AH728" s="545"/>
      <c r="AI728" s="243">
        <f>BD.PD7[[#This Row],[Av.P2 '[%']]]*BD.PD7[[#This Row],[Ppto. Orden Interna '[DOP']]]</f>
        <v>0</v>
      </c>
      <c r="AJ728" s="545"/>
      <c r="AK728" s="545"/>
      <c r="AL728" s="542">
        <f>BD.PD7[[#This Row],[Av.P2 '[%']]]*BD.PD7[[#This Row],[Ppto. Orden Interna '[DOP']]]</f>
        <v>0</v>
      </c>
      <c r="AM728" s="584">
        <v>2567.7836000000002</v>
      </c>
      <c r="AN728" s="308" t="s">
        <v>244</v>
      </c>
      <c r="AO728" s="308" t="s">
        <v>245</v>
      </c>
      <c r="AP728" s="308" t="s">
        <v>246</v>
      </c>
      <c r="AQ728" s="308" t="s">
        <v>247</v>
      </c>
      <c r="AR728" s="308">
        <v>594</v>
      </c>
      <c r="AS728" s="308" t="s">
        <v>248</v>
      </c>
      <c r="AT728" s="249" t="s">
        <v>1356</v>
      </c>
      <c r="AU728" s="249" t="s">
        <v>1582</v>
      </c>
    </row>
    <row r="729" spans="1:47" hidden="1" x14ac:dyDescent="0.3">
      <c r="A729" s="174">
        <v>7.02</v>
      </c>
      <c r="B729" s="231"/>
      <c r="C729" s="232" t="str">
        <f>VLOOKUP(BD.PD7[[#This Row],[Pos]],PPto[],3,FALSE)</f>
        <v>7.02 Cocina, Patio Comidas y Rostizería</v>
      </c>
      <c r="D729" s="233" t="s">
        <v>23</v>
      </c>
      <c r="E729" s="305" t="str">
        <f>IF(BD.PD7[[#This Row],[.]]="*",VLOOKUP(BD.PD7[[#This Row],[Pos]],Presupuesto!A:H,7,FALSE),"")</f>
        <v/>
      </c>
      <c r="F729" s="234" t="s">
        <v>458</v>
      </c>
      <c r="G729" s="174"/>
      <c r="H729" s="174"/>
      <c r="I729" s="174" t="s">
        <v>251</v>
      </c>
      <c r="J729" s="174">
        <v>4</v>
      </c>
      <c r="K729" s="174" t="s">
        <v>260</v>
      </c>
      <c r="L729" s="383">
        <f>IF(BD.PD7[[#This Row],[Mon]]="DOP",1,HLOOKUP(BD.PD7[[#This Row],[Mon]],$K$1:$L$2,2,FALSE))</f>
        <v>1</v>
      </c>
      <c r="M729" s="541">
        <v>1990</v>
      </c>
      <c r="N729" s="243">
        <f>BD.PD7[[#This Row],[Cant.]]*BD.PD7[[#This Row],[ Tasa ]]*BD.PD7[[#This Row],[ Precio Und.]]</f>
        <v>7960</v>
      </c>
      <c r="O729" s="174">
        <v>0.01</v>
      </c>
      <c r="P729" s="243">
        <f>IF(BD.PD7[[#This Row],[Liquid. '[%']]]&lt;&gt;0,(BD.PD7[[#This Row],[Valor Neto '[DOP']]]*BD.PD7[[#This Row],[Liquid. '[%']]])+BD.PD7[[#This Row],[Valor Neto '[DOP']]],BD.PD7[[#This Row],[Valor Neto '[DOP']]])</f>
        <v>8039.6</v>
      </c>
      <c r="Q729" s="243">
        <f>BD.PD7[[#This Row],[Ppto. Orden Interna '[DOP']]]/HLOOKUP("USD",$K$1:$L$2,2,FALSE)</f>
        <v>123.68615384615386</v>
      </c>
      <c r="R729" s="543" t="s">
        <v>408</v>
      </c>
      <c r="S729" s="544"/>
      <c r="T729" s="544"/>
      <c r="U729" s="544" t="s">
        <v>406</v>
      </c>
      <c r="V729" s="544">
        <v>801672</v>
      </c>
      <c r="W729" s="494" t="s">
        <v>439</v>
      </c>
      <c r="X729" s="495">
        <v>16</v>
      </c>
      <c r="Y729" s="495">
        <v>1</v>
      </c>
      <c r="Z729" s="243">
        <f>BD.PD7[[#This Row],[Av.P1 '[%']]]*BD.PD7[[#This Row],[Ppto. Orden Interna '[DOP']]]</f>
        <v>8039.6</v>
      </c>
      <c r="AA729" s="249"/>
      <c r="AB729" s="249"/>
      <c r="AC729" s="243">
        <f>BD.PD7[[#This Row],[Av.P2 '[%']]]*BD.PD7[[#This Row],[Ppto. Orden Interna '[DOP']]]</f>
        <v>0</v>
      </c>
      <c r="AD729" s="249"/>
      <c r="AE729" s="249"/>
      <c r="AF729" s="243">
        <f>BD.PD7[[#This Row],[Av.P3 '[%']]]*BD.PD7[[#This Row],[Ppto. Orden Interna '[DOP']]]</f>
        <v>0</v>
      </c>
      <c r="AG729" s="545"/>
      <c r="AH729" s="545"/>
      <c r="AI729" s="243">
        <f>BD.PD7[[#This Row],[Av.P2 '[%']]]*BD.PD7[[#This Row],[Ppto. Orden Interna '[DOP']]]</f>
        <v>0</v>
      </c>
      <c r="AJ729" s="545"/>
      <c r="AK729" s="545"/>
      <c r="AL729" s="542">
        <f>BD.PD7[[#This Row],[Av.P2 '[%']]]*BD.PD7[[#This Row],[Ppto. Orden Interna '[DOP']]]</f>
        <v>0</v>
      </c>
      <c r="AM729" s="584">
        <v>8039.6</v>
      </c>
      <c r="AN729" s="308" t="s">
        <v>244</v>
      </c>
      <c r="AO729" s="308" t="s">
        <v>245</v>
      </c>
      <c r="AP729" s="308" t="s">
        <v>246</v>
      </c>
      <c r="AQ729" s="308" t="s">
        <v>247</v>
      </c>
      <c r="AR729" s="308">
        <v>594</v>
      </c>
      <c r="AS729" s="308" t="s">
        <v>248</v>
      </c>
      <c r="AT729" s="249" t="s">
        <v>1356</v>
      </c>
      <c r="AU729" s="249" t="s">
        <v>1582</v>
      </c>
    </row>
    <row r="730" spans="1:47" hidden="1" x14ac:dyDescent="0.3">
      <c r="A730" s="174">
        <v>7.02</v>
      </c>
      <c r="B730" s="231"/>
      <c r="C730" s="232" t="str">
        <f>VLOOKUP(BD.PD7[[#This Row],[Pos]],PPto[],3,FALSE)</f>
        <v>7.02 Cocina, Patio Comidas y Rostizería</v>
      </c>
      <c r="D730" s="233" t="s">
        <v>23</v>
      </c>
      <c r="E730" s="305" t="str">
        <f>IF(BD.PD7[[#This Row],[.]]="*",VLOOKUP(BD.PD7[[#This Row],[Pos]],Presupuesto!A:H,7,FALSE),"")</f>
        <v/>
      </c>
      <c r="F730" s="234" t="s">
        <v>459</v>
      </c>
      <c r="G730" s="174"/>
      <c r="H730" s="174"/>
      <c r="I730" s="174" t="s">
        <v>251</v>
      </c>
      <c r="J730" s="174">
        <v>1</v>
      </c>
      <c r="K730" s="174" t="s">
        <v>260</v>
      </c>
      <c r="L730" s="383">
        <f>IF(BD.PD7[[#This Row],[Mon]]="DOP",1,HLOOKUP(BD.PD7[[#This Row],[Mon]],$K$1:$L$2,2,FALSE))</f>
        <v>1</v>
      </c>
      <c r="M730" s="541">
        <v>164063.31</v>
      </c>
      <c r="N730" s="243">
        <f>BD.PD7[[#This Row],[Cant.]]*BD.PD7[[#This Row],[ Tasa ]]*BD.PD7[[#This Row],[ Precio Und.]]</f>
        <v>164063.31</v>
      </c>
      <c r="O730" s="174">
        <v>0.01</v>
      </c>
      <c r="P730" s="243">
        <f>IF(BD.PD7[[#This Row],[Liquid. '[%']]]&lt;&gt;0,(BD.PD7[[#This Row],[Valor Neto '[DOP']]]*BD.PD7[[#This Row],[Liquid. '[%']]])+BD.PD7[[#This Row],[Valor Neto '[DOP']]],BD.PD7[[#This Row],[Valor Neto '[DOP']]])</f>
        <v>165703.9431</v>
      </c>
      <c r="Q730" s="243">
        <f>BD.PD7[[#This Row],[Ppto. Orden Interna '[DOP']]]/HLOOKUP("USD",$K$1:$L$2,2,FALSE)</f>
        <v>2549.2914323076925</v>
      </c>
      <c r="R730" s="543" t="s">
        <v>408</v>
      </c>
      <c r="S730" s="544"/>
      <c r="T730" s="544"/>
      <c r="U730" s="544" t="s">
        <v>406</v>
      </c>
      <c r="V730" s="544">
        <v>801672</v>
      </c>
      <c r="W730" s="494" t="s">
        <v>439</v>
      </c>
      <c r="X730" s="495">
        <v>16</v>
      </c>
      <c r="Y730" s="495">
        <v>1</v>
      </c>
      <c r="Z730" s="243">
        <f>BD.PD7[[#This Row],[Av.P1 '[%']]]*BD.PD7[[#This Row],[Ppto. Orden Interna '[DOP']]]</f>
        <v>165703.9431</v>
      </c>
      <c r="AA730" s="249"/>
      <c r="AB730" s="249"/>
      <c r="AC730" s="243">
        <f>BD.PD7[[#This Row],[Av.P2 '[%']]]*BD.PD7[[#This Row],[Ppto. Orden Interna '[DOP']]]</f>
        <v>0</v>
      </c>
      <c r="AD730" s="249"/>
      <c r="AE730" s="249"/>
      <c r="AF730" s="243">
        <f>BD.PD7[[#This Row],[Av.P3 '[%']]]*BD.PD7[[#This Row],[Ppto. Orden Interna '[DOP']]]</f>
        <v>0</v>
      </c>
      <c r="AG730" s="545"/>
      <c r="AH730" s="545"/>
      <c r="AI730" s="243">
        <f>BD.PD7[[#This Row],[Av.P2 '[%']]]*BD.PD7[[#This Row],[Ppto. Orden Interna '[DOP']]]</f>
        <v>0</v>
      </c>
      <c r="AJ730" s="545"/>
      <c r="AK730" s="545"/>
      <c r="AL730" s="542">
        <f>BD.PD7[[#This Row],[Av.P2 '[%']]]*BD.PD7[[#This Row],[Ppto. Orden Interna '[DOP']]]</f>
        <v>0</v>
      </c>
      <c r="AM730" s="584">
        <v>165703.9431</v>
      </c>
      <c r="AN730" s="308" t="s">
        <v>244</v>
      </c>
      <c r="AO730" s="308" t="s">
        <v>245</v>
      </c>
      <c r="AP730" s="308" t="s">
        <v>246</v>
      </c>
      <c r="AQ730" s="308" t="s">
        <v>247</v>
      </c>
      <c r="AR730" s="308">
        <v>594</v>
      </c>
      <c r="AS730" s="308" t="s">
        <v>248</v>
      </c>
      <c r="AT730" s="249" t="s">
        <v>1356</v>
      </c>
      <c r="AU730" s="249" t="s">
        <v>1582</v>
      </c>
    </row>
    <row r="731" spans="1:47" hidden="1" x14ac:dyDescent="0.3">
      <c r="A731" s="174">
        <v>7.02</v>
      </c>
      <c r="B731" s="231"/>
      <c r="C731" s="232" t="str">
        <f>VLOOKUP(BD.PD7[[#This Row],[Pos]],PPto[],3,FALSE)</f>
        <v>7.02 Cocina, Patio Comidas y Rostizería</v>
      </c>
      <c r="D731" s="233" t="s">
        <v>23</v>
      </c>
      <c r="E731" s="305" t="str">
        <f>IF(BD.PD7[[#This Row],[.]]="*",VLOOKUP(BD.PD7[[#This Row],[Pos]],Presupuesto!A:H,7,FALSE),"")</f>
        <v/>
      </c>
      <c r="F731" s="234" t="s">
        <v>460</v>
      </c>
      <c r="G731" s="174"/>
      <c r="H731" s="174"/>
      <c r="I731" s="174" t="s">
        <v>251</v>
      </c>
      <c r="J731" s="174">
        <v>2</v>
      </c>
      <c r="K731" s="174" t="s">
        <v>260</v>
      </c>
      <c r="L731" s="383">
        <f>IF(BD.PD7[[#This Row],[Mon]]="DOP",1,HLOOKUP(BD.PD7[[#This Row],[Mon]],$K$1:$L$2,2,FALSE))</f>
        <v>1</v>
      </c>
      <c r="M731" s="541">
        <v>1200</v>
      </c>
      <c r="N731" s="243">
        <f>BD.PD7[[#This Row],[Cant.]]*BD.PD7[[#This Row],[ Tasa ]]*BD.PD7[[#This Row],[ Precio Und.]]</f>
        <v>2400</v>
      </c>
      <c r="O731" s="174">
        <v>0.01</v>
      </c>
      <c r="P731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31" s="243">
        <f>BD.PD7[[#This Row],[Ppto. Orden Interna '[DOP']]]/HLOOKUP("USD",$K$1:$L$2,2,FALSE)</f>
        <v>37.292307692307695</v>
      </c>
      <c r="R731" s="543" t="s">
        <v>408</v>
      </c>
      <c r="S731" s="544"/>
      <c r="T731" s="544"/>
      <c r="U731" s="544" t="s">
        <v>406</v>
      </c>
      <c r="V731" s="544">
        <v>801672</v>
      </c>
      <c r="W731" s="494" t="s">
        <v>439</v>
      </c>
      <c r="X731" s="495">
        <v>16</v>
      </c>
      <c r="Y731" s="495">
        <v>1</v>
      </c>
      <c r="Z731" s="243">
        <f>BD.PD7[[#This Row],[Av.P1 '[%']]]*BD.PD7[[#This Row],[Ppto. Orden Interna '[DOP']]]</f>
        <v>2424</v>
      </c>
      <c r="AA731" s="249"/>
      <c r="AB731" s="249"/>
      <c r="AC731" s="243">
        <f>BD.PD7[[#This Row],[Av.P2 '[%']]]*BD.PD7[[#This Row],[Ppto. Orden Interna '[DOP']]]</f>
        <v>0</v>
      </c>
      <c r="AD731" s="249"/>
      <c r="AE731" s="249"/>
      <c r="AF731" s="243">
        <f>BD.PD7[[#This Row],[Av.P3 '[%']]]*BD.PD7[[#This Row],[Ppto. Orden Interna '[DOP']]]</f>
        <v>0</v>
      </c>
      <c r="AG731" s="545"/>
      <c r="AH731" s="545"/>
      <c r="AI731" s="243">
        <f>BD.PD7[[#This Row],[Av.P2 '[%']]]*BD.PD7[[#This Row],[Ppto. Orden Interna '[DOP']]]</f>
        <v>0</v>
      </c>
      <c r="AJ731" s="545"/>
      <c r="AK731" s="545"/>
      <c r="AL731" s="542">
        <f>BD.PD7[[#This Row],[Av.P2 '[%']]]*BD.PD7[[#This Row],[Ppto. Orden Interna '[DOP']]]</f>
        <v>0</v>
      </c>
      <c r="AM731" s="584">
        <v>2424</v>
      </c>
      <c r="AN731" s="308" t="s">
        <v>244</v>
      </c>
      <c r="AO731" s="308" t="s">
        <v>245</v>
      </c>
      <c r="AP731" s="308" t="s">
        <v>246</v>
      </c>
      <c r="AQ731" s="308" t="s">
        <v>247</v>
      </c>
      <c r="AR731" s="308">
        <v>594</v>
      </c>
      <c r="AS731" s="308" t="s">
        <v>248</v>
      </c>
      <c r="AT731" s="249" t="s">
        <v>1356</v>
      </c>
      <c r="AU731" s="249" t="s">
        <v>1582</v>
      </c>
    </row>
    <row r="732" spans="1:47" hidden="1" x14ac:dyDescent="0.3">
      <c r="A732" s="174">
        <v>7.02</v>
      </c>
      <c r="B732" s="231"/>
      <c r="C732" s="232" t="str">
        <f>VLOOKUP(BD.PD7[[#This Row],[Pos]],PPto[],3,FALSE)</f>
        <v>7.02 Cocina, Patio Comidas y Rostizería</v>
      </c>
      <c r="D732" s="233" t="s">
        <v>23</v>
      </c>
      <c r="E732" s="305" t="str">
        <f>IF(BD.PD7[[#This Row],[.]]="*",VLOOKUP(BD.PD7[[#This Row],[Pos]],Presupuesto!A:H,7,FALSE),"")</f>
        <v/>
      </c>
      <c r="F732" s="234" t="s">
        <v>461</v>
      </c>
      <c r="G732" s="174"/>
      <c r="H732" s="174"/>
      <c r="I732" s="174" t="s">
        <v>251</v>
      </c>
      <c r="J732" s="174">
        <v>20</v>
      </c>
      <c r="K732" s="174" t="s">
        <v>260</v>
      </c>
      <c r="L732" s="383">
        <f>IF(BD.PD7[[#This Row],[Mon]]="DOP",1,HLOOKUP(BD.PD7[[#This Row],[Mon]],$K$1:$L$2,2,FALSE))</f>
        <v>1</v>
      </c>
      <c r="M732" s="541">
        <v>350</v>
      </c>
      <c r="N732" s="243">
        <f>BD.PD7[[#This Row],[Cant.]]*BD.PD7[[#This Row],[ Tasa ]]*BD.PD7[[#This Row],[ Precio Und.]]</f>
        <v>7000</v>
      </c>
      <c r="O732" s="174">
        <v>0.01</v>
      </c>
      <c r="P732" s="243">
        <f>IF(BD.PD7[[#This Row],[Liquid. '[%']]]&lt;&gt;0,(BD.PD7[[#This Row],[Valor Neto '[DOP']]]*BD.PD7[[#This Row],[Liquid. '[%']]])+BD.PD7[[#This Row],[Valor Neto '[DOP']]],BD.PD7[[#This Row],[Valor Neto '[DOP']]])</f>
        <v>7070</v>
      </c>
      <c r="Q732" s="243">
        <f>BD.PD7[[#This Row],[Ppto. Orden Interna '[DOP']]]/HLOOKUP("USD",$K$1:$L$2,2,FALSE)</f>
        <v>108.76923076923077</v>
      </c>
      <c r="R732" s="543" t="s">
        <v>408</v>
      </c>
      <c r="S732" s="544"/>
      <c r="T732" s="544"/>
      <c r="U732" s="544" t="s">
        <v>406</v>
      </c>
      <c r="V732" s="544">
        <v>801672</v>
      </c>
      <c r="W732" s="494" t="s">
        <v>439</v>
      </c>
      <c r="X732" s="495">
        <v>16</v>
      </c>
      <c r="Y732" s="495">
        <v>1</v>
      </c>
      <c r="Z732" s="243">
        <f>BD.PD7[[#This Row],[Av.P1 '[%']]]*BD.PD7[[#This Row],[Ppto. Orden Interna '[DOP']]]</f>
        <v>7070</v>
      </c>
      <c r="AA732" s="249"/>
      <c r="AB732" s="249"/>
      <c r="AC732" s="243">
        <f>BD.PD7[[#This Row],[Av.P2 '[%']]]*BD.PD7[[#This Row],[Ppto. Orden Interna '[DOP']]]</f>
        <v>0</v>
      </c>
      <c r="AD732" s="249"/>
      <c r="AE732" s="249"/>
      <c r="AF732" s="243">
        <f>BD.PD7[[#This Row],[Av.P3 '[%']]]*BD.PD7[[#This Row],[Ppto. Orden Interna '[DOP']]]</f>
        <v>0</v>
      </c>
      <c r="AG732" s="545"/>
      <c r="AH732" s="545"/>
      <c r="AI732" s="243">
        <f>BD.PD7[[#This Row],[Av.P2 '[%']]]*BD.PD7[[#This Row],[Ppto. Orden Interna '[DOP']]]</f>
        <v>0</v>
      </c>
      <c r="AJ732" s="545"/>
      <c r="AK732" s="545"/>
      <c r="AL732" s="542">
        <f>BD.PD7[[#This Row],[Av.P2 '[%']]]*BD.PD7[[#This Row],[Ppto. Orden Interna '[DOP']]]</f>
        <v>0</v>
      </c>
      <c r="AM732" s="584">
        <v>7070</v>
      </c>
      <c r="AN732" s="308" t="s">
        <v>244</v>
      </c>
      <c r="AO732" s="308" t="s">
        <v>245</v>
      </c>
      <c r="AP732" s="308" t="s">
        <v>246</v>
      </c>
      <c r="AQ732" s="308" t="s">
        <v>247</v>
      </c>
      <c r="AR732" s="308">
        <v>594</v>
      </c>
      <c r="AS732" s="308" t="s">
        <v>248</v>
      </c>
      <c r="AT732" s="249" t="s">
        <v>1356</v>
      </c>
      <c r="AU732" s="249" t="s">
        <v>1582</v>
      </c>
    </row>
    <row r="733" spans="1:47" hidden="1" x14ac:dyDescent="0.3">
      <c r="A733" s="174">
        <v>7.02</v>
      </c>
      <c r="B733" s="231"/>
      <c r="C733" s="232" t="str">
        <f>VLOOKUP(BD.PD7[[#This Row],[Pos]],PPto[],3,FALSE)</f>
        <v>7.02 Cocina, Patio Comidas y Rostizería</v>
      </c>
      <c r="D733" s="233" t="s">
        <v>23</v>
      </c>
      <c r="E733" s="305" t="str">
        <f>IF(BD.PD7[[#This Row],[.]]="*",VLOOKUP(BD.PD7[[#This Row],[Pos]],Presupuesto!A:H,7,FALSE),"")</f>
        <v/>
      </c>
      <c r="F733" s="234" t="s">
        <v>462</v>
      </c>
      <c r="G733" s="174"/>
      <c r="H733" s="174"/>
      <c r="I733" s="174" t="s">
        <v>251</v>
      </c>
      <c r="J733" s="174">
        <v>1</v>
      </c>
      <c r="K733" s="174" t="s">
        <v>260</v>
      </c>
      <c r="L733" s="383">
        <f>IF(BD.PD7[[#This Row],[Mon]]="DOP",1,HLOOKUP(BD.PD7[[#This Row],[Mon]],$K$1:$L$2,2,FALSE))</f>
        <v>1</v>
      </c>
      <c r="M733" s="541">
        <v>6438.22</v>
      </c>
      <c r="N733" s="243">
        <f>BD.PD7[[#This Row],[Cant.]]*BD.PD7[[#This Row],[ Tasa ]]*BD.PD7[[#This Row],[ Precio Und.]]</f>
        <v>6438.22</v>
      </c>
      <c r="O733" s="174">
        <v>0.01</v>
      </c>
      <c r="P733" s="243">
        <f>IF(BD.PD7[[#This Row],[Liquid. '[%']]]&lt;&gt;0,(BD.PD7[[#This Row],[Valor Neto '[DOP']]]*BD.PD7[[#This Row],[Liquid. '[%']]])+BD.PD7[[#This Row],[Valor Neto '[DOP']]],BD.PD7[[#This Row],[Valor Neto '[DOP']]])</f>
        <v>6502.6022000000003</v>
      </c>
      <c r="Q733" s="243">
        <f>BD.PD7[[#This Row],[Ppto. Orden Interna '[DOP']]]/HLOOKUP("USD",$K$1:$L$2,2,FALSE)</f>
        <v>100.04003384615385</v>
      </c>
      <c r="R733" s="543" t="s">
        <v>408</v>
      </c>
      <c r="S733" s="544"/>
      <c r="T733" s="544"/>
      <c r="U733" s="544" t="s">
        <v>406</v>
      </c>
      <c r="V733" s="544">
        <v>801672</v>
      </c>
      <c r="W733" s="494" t="s">
        <v>463</v>
      </c>
      <c r="X733" s="495">
        <v>16</v>
      </c>
      <c r="Y733" s="495">
        <v>1</v>
      </c>
      <c r="Z733" s="243">
        <f>BD.PD7[[#This Row],[Av.P1 '[%']]]*BD.PD7[[#This Row],[Ppto. Orden Interna '[DOP']]]</f>
        <v>6502.6022000000003</v>
      </c>
      <c r="AA733" s="249"/>
      <c r="AB733" s="249"/>
      <c r="AC733" s="243">
        <f>BD.PD7[[#This Row],[Av.P2 '[%']]]*BD.PD7[[#This Row],[Ppto. Orden Interna '[DOP']]]</f>
        <v>0</v>
      </c>
      <c r="AD733" s="249"/>
      <c r="AE733" s="249"/>
      <c r="AF733" s="243">
        <f>BD.PD7[[#This Row],[Av.P3 '[%']]]*BD.PD7[[#This Row],[Ppto. Orden Interna '[DOP']]]</f>
        <v>0</v>
      </c>
      <c r="AG733" s="545"/>
      <c r="AH733" s="545"/>
      <c r="AI733" s="243">
        <f>BD.PD7[[#This Row],[Av.P2 '[%']]]*BD.PD7[[#This Row],[Ppto. Orden Interna '[DOP']]]</f>
        <v>0</v>
      </c>
      <c r="AJ733" s="545"/>
      <c r="AK733" s="545"/>
      <c r="AL733" s="542">
        <f>BD.PD7[[#This Row],[Av.P2 '[%']]]*BD.PD7[[#This Row],[Ppto. Orden Interna '[DOP']]]</f>
        <v>0</v>
      </c>
      <c r="AM733" s="584">
        <v>6502.6022000000003</v>
      </c>
      <c r="AN733" s="308" t="s">
        <v>244</v>
      </c>
      <c r="AO733" s="308" t="s">
        <v>245</v>
      </c>
      <c r="AP733" s="308" t="s">
        <v>246</v>
      </c>
      <c r="AQ733" s="308" t="s">
        <v>247</v>
      </c>
      <c r="AR733" s="308">
        <v>594</v>
      </c>
      <c r="AS733" s="308" t="s">
        <v>248</v>
      </c>
      <c r="AT733" s="249" t="s">
        <v>1356</v>
      </c>
      <c r="AU733" s="249" t="s">
        <v>1582</v>
      </c>
    </row>
    <row r="734" spans="1:47" hidden="1" x14ac:dyDescent="0.3">
      <c r="A734" s="174">
        <v>7.02</v>
      </c>
      <c r="B734" s="231"/>
      <c r="C734" s="232" t="str">
        <f>VLOOKUP(BD.PD7[[#This Row],[Pos]],PPto[],3,FALSE)</f>
        <v>7.02 Cocina, Patio Comidas y Rostizería</v>
      </c>
      <c r="D734" s="233" t="s">
        <v>23</v>
      </c>
      <c r="E734" s="305" t="str">
        <f>IF(BD.PD7[[#This Row],[.]]="*",VLOOKUP(BD.PD7[[#This Row],[Pos]],Presupuesto!A:H,7,FALSE),"")</f>
        <v/>
      </c>
      <c r="F734" s="234" t="s">
        <v>464</v>
      </c>
      <c r="G734" s="174"/>
      <c r="H734" s="174"/>
      <c r="I734" s="174" t="s">
        <v>251</v>
      </c>
      <c r="J734" s="174">
        <v>1</v>
      </c>
      <c r="K734" s="174" t="s">
        <v>260</v>
      </c>
      <c r="L734" s="383">
        <f>IF(BD.PD7[[#This Row],[Mon]]="DOP",1,HLOOKUP(BD.PD7[[#This Row],[Mon]],$K$1:$L$2,2,FALSE))</f>
        <v>1</v>
      </c>
      <c r="M734" s="541">
        <v>5821.21</v>
      </c>
      <c r="N734" s="243">
        <f>BD.PD7[[#This Row],[Cant.]]*BD.PD7[[#This Row],[ Tasa ]]*BD.PD7[[#This Row],[ Precio Und.]]</f>
        <v>5821.21</v>
      </c>
      <c r="O734" s="174">
        <v>0.01</v>
      </c>
      <c r="P734" s="243">
        <f>IF(BD.PD7[[#This Row],[Liquid. '[%']]]&lt;&gt;0,(BD.PD7[[#This Row],[Valor Neto '[DOP']]]*BD.PD7[[#This Row],[Liquid. '[%']]])+BD.PD7[[#This Row],[Valor Neto '[DOP']]],BD.PD7[[#This Row],[Valor Neto '[DOP']]])</f>
        <v>5879.4220999999998</v>
      </c>
      <c r="Q734" s="243">
        <f>BD.PD7[[#This Row],[Ppto. Orden Interna '[DOP']]]/HLOOKUP("USD",$K$1:$L$2,2,FALSE)</f>
        <v>90.452647692307693</v>
      </c>
      <c r="R734" s="543" t="s">
        <v>408</v>
      </c>
      <c r="S734" s="544"/>
      <c r="T734" s="544"/>
      <c r="U734" s="544" t="s">
        <v>406</v>
      </c>
      <c r="V734" s="544">
        <v>801672</v>
      </c>
      <c r="W734" s="494" t="s">
        <v>463</v>
      </c>
      <c r="X734" s="495">
        <v>16</v>
      </c>
      <c r="Y734" s="495">
        <v>1</v>
      </c>
      <c r="Z734" s="243">
        <f>BD.PD7[[#This Row],[Av.P1 '[%']]]*BD.PD7[[#This Row],[Ppto. Orden Interna '[DOP']]]</f>
        <v>5879.4220999999998</v>
      </c>
      <c r="AA734" s="249"/>
      <c r="AB734" s="249"/>
      <c r="AC734" s="243">
        <f>BD.PD7[[#This Row],[Av.P2 '[%']]]*BD.PD7[[#This Row],[Ppto. Orden Interna '[DOP']]]</f>
        <v>0</v>
      </c>
      <c r="AD734" s="249"/>
      <c r="AE734" s="249"/>
      <c r="AF734" s="243">
        <f>BD.PD7[[#This Row],[Av.P3 '[%']]]*BD.PD7[[#This Row],[Ppto. Orden Interna '[DOP']]]</f>
        <v>0</v>
      </c>
      <c r="AG734" s="545"/>
      <c r="AH734" s="545"/>
      <c r="AI734" s="243">
        <f>BD.PD7[[#This Row],[Av.P2 '[%']]]*BD.PD7[[#This Row],[Ppto. Orden Interna '[DOP']]]</f>
        <v>0</v>
      </c>
      <c r="AJ734" s="545"/>
      <c r="AK734" s="545"/>
      <c r="AL734" s="542">
        <f>BD.PD7[[#This Row],[Av.P2 '[%']]]*BD.PD7[[#This Row],[Ppto. Orden Interna '[DOP']]]</f>
        <v>0</v>
      </c>
      <c r="AM734" s="584">
        <v>5879.4220999999998</v>
      </c>
      <c r="AN734" s="308" t="s">
        <v>244</v>
      </c>
      <c r="AO734" s="308" t="s">
        <v>245</v>
      </c>
      <c r="AP734" s="308" t="s">
        <v>246</v>
      </c>
      <c r="AQ734" s="308" t="s">
        <v>247</v>
      </c>
      <c r="AR734" s="308">
        <v>594</v>
      </c>
      <c r="AS734" s="308" t="s">
        <v>248</v>
      </c>
      <c r="AT734" s="249" t="s">
        <v>1356</v>
      </c>
      <c r="AU734" s="249" t="s">
        <v>1582</v>
      </c>
    </row>
    <row r="735" spans="1:47" hidden="1" x14ac:dyDescent="0.3">
      <c r="A735" s="174">
        <v>7.02</v>
      </c>
      <c r="B735" s="231"/>
      <c r="C735" s="232" t="str">
        <f>VLOOKUP(BD.PD7[[#This Row],[Pos]],PPto[],3,FALSE)</f>
        <v>7.02 Cocina, Patio Comidas y Rostizería</v>
      </c>
      <c r="D735" s="233" t="s">
        <v>23</v>
      </c>
      <c r="E735" s="305" t="str">
        <f>IF(BD.PD7[[#This Row],[.]]="*",VLOOKUP(BD.PD7[[#This Row],[Pos]],Presupuesto!A:H,7,FALSE),"")</f>
        <v/>
      </c>
      <c r="F735" s="234" t="s">
        <v>465</v>
      </c>
      <c r="G735" s="174"/>
      <c r="H735" s="174"/>
      <c r="I735" s="174" t="s">
        <v>251</v>
      </c>
      <c r="J735" s="174">
        <v>1</v>
      </c>
      <c r="K735" s="174" t="s">
        <v>260</v>
      </c>
      <c r="L735" s="383">
        <f>IF(BD.PD7[[#This Row],[Mon]]="DOP",1,HLOOKUP(BD.PD7[[#This Row],[Mon]],$K$1:$L$2,2,FALSE))</f>
        <v>1</v>
      </c>
      <c r="M735" s="541">
        <v>4853</v>
      </c>
      <c r="N735" s="243">
        <f>BD.PD7[[#This Row],[Cant.]]*BD.PD7[[#This Row],[ Tasa ]]*BD.PD7[[#This Row],[ Precio Und.]]</f>
        <v>4853</v>
      </c>
      <c r="O735" s="174">
        <v>0.01</v>
      </c>
      <c r="P735" s="243">
        <f>IF(BD.PD7[[#This Row],[Liquid. '[%']]]&lt;&gt;0,(BD.PD7[[#This Row],[Valor Neto '[DOP']]]*BD.PD7[[#This Row],[Liquid. '[%']]])+BD.PD7[[#This Row],[Valor Neto '[DOP']]],BD.PD7[[#This Row],[Valor Neto '[DOP']]])</f>
        <v>4901.53</v>
      </c>
      <c r="Q735" s="243">
        <f>BD.PD7[[#This Row],[Ppto. Orden Interna '[DOP']]]/HLOOKUP("USD",$K$1:$L$2,2,FALSE)</f>
        <v>75.408153846153837</v>
      </c>
      <c r="R735" s="543" t="s">
        <v>408</v>
      </c>
      <c r="S735" s="544"/>
      <c r="T735" s="544"/>
      <c r="U735" s="544" t="s">
        <v>406</v>
      </c>
      <c r="V735" s="544">
        <v>801672</v>
      </c>
      <c r="W735" s="494" t="s">
        <v>463</v>
      </c>
      <c r="X735" s="495">
        <v>16</v>
      </c>
      <c r="Y735" s="495">
        <v>1</v>
      </c>
      <c r="Z735" s="243">
        <f>BD.PD7[[#This Row],[Av.P1 '[%']]]*BD.PD7[[#This Row],[Ppto. Orden Interna '[DOP']]]</f>
        <v>4901.53</v>
      </c>
      <c r="AA735" s="249"/>
      <c r="AB735" s="249"/>
      <c r="AC735" s="243">
        <f>BD.PD7[[#This Row],[Av.P2 '[%']]]*BD.PD7[[#This Row],[Ppto. Orden Interna '[DOP']]]</f>
        <v>0</v>
      </c>
      <c r="AD735" s="249"/>
      <c r="AE735" s="249"/>
      <c r="AF735" s="243">
        <f>BD.PD7[[#This Row],[Av.P3 '[%']]]*BD.PD7[[#This Row],[Ppto. Orden Interna '[DOP']]]</f>
        <v>0</v>
      </c>
      <c r="AG735" s="545"/>
      <c r="AH735" s="545"/>
      <c r="AI735" s="243">
        <f>BD.PD7[[#This Row],[Av.P2 '[%']]]*BD.PD7[[#This Row],[Ppto. Orden Interna '[DOP']]]</f>
        <v>0</v>
      </c>
      <c r="AJ735" s="545"/>
      <c r="AK735" s="545"/>
      <c r="AL735" s="542">
        <f>BD.PD7[[#This Row],[Av.P2 '[%']]]*BD.PD7[[#This Row],[Ppto. Orden Interna '[DOP']]]</f>
        <v>0</v>
      </c>
      <c r="AM735" s="584">
        <v>4901.53</v>
      </c>
      <c r="AN735" s="308" t="s">
        <v>244</v>
      </c>
      <c r="AO735" s="308" t="s">
        <v>245</v>
      </c>
      <c r="AP735" s="308" t="s">
        <v>246</v>
      </c>
      <c r="AQ735" s="308" t="s">
        <v>247</v>
      </c>
      <c r="AR735" s="308">
        <v>594</v>
      </c>
      <c r="AS735" s="308" t="s">
        <v>248</v>
      </c>
      <c r="AT735" s="249" t="s">
        <v>1356</v>
      </c>
      <c r="AU735" s="249" t="s">
        <v>1582</v>
      </c>
    </row>
    <row r="736" spans="1:47" hidden="1" x14ac:dyDescent="0.3">
      <c r="A736" s="174">
        <v>7.02</v>
      </c>
      <c r="B736" s="231"/>
      <c r="C736" s="232" t="str">
        <f>VLOOKUP(BD.PD7[[#This Row],[Pos]],PPto[],3,FALSE)</f>
        <v>7.02 Cocina, Patio Comidas y Rostizería</v>
      </c>
      <c r="D736" s="233" t="s">
        <v>23</v>
      </c>
      <c r="E736" s="305" t="str">
        <f>IF(BD.PD7[[#This Row],[.]]="*",VLOOKUP(BD.PD7[[#This Row],[Pos]],Presupuesto!A:H,7,FALSE),"")</f>
        <v/>
      </c>
      <c r="F736" s="234" t="s">
        <v>466</v>
      </c>
      <c r="G736" s="174"/>
      <c r="H736" s="174"/>
      <c r="I736" s="174" t="s">
        <v>251</v>
      </c>
      <c r="J736" s="174">
        <v>1</v>
      </c>
      <c r="K736" s="174" t="s">
        <v>260</v>
      </c>
      <c r="L736" s="383">
        <f>IF(BD.PD7[[#This Row],[Mon]]="DOP",1,HLOOKUP(BD.PD7[[#This Row],[Mon]],$K$1:$L$2,2,FALSE))</f>
        <v>1</v>
      </c>
      <c r="M736" s="541">
        <v>3650.85</v>
      </c>
      <c r="N736" s="243">
        <f>BD.PD7[[#This Row],[Cant.]]*BD.PD7[[#This Row],[ Tasa ]]*BD.PD7[[#This Row],[ Precio Und.]]</f>
        <v>3650.85</v>
      </c>
      <c r="O736" s="174">
        <v>0.01</v>
      </c>
      <c r="P736" s="243">
        <f>IF(BD.PD7[[#This Row],[Liquid. '[%']]]&lt;&gt;0,(BD.PD7[[#This Row],[Valor Neto '[DOP']]]*BD.PD7[[#This Row],[Liquid. '[%']]])+BD.PD7[[#This Row],[Valor Neto '[DOP']]],BD.PD7[[#This Row],[Valor Neto '[DOP']]])</f>
        <v>3687.3584999999998</v>
      </c>
      <c r="Q736" s="243">
        <f>BD.PD7[[#This Row],[Ppto. Orden Interna '[DOP']]]/HLOOKUP("USD",$K$1:$L$2,2,FALSE)</f>
        <v>56.728592307692303</v>
      </c>
      <c r="R736" s="543" t="s">
        <v>408</v>
      </c>
      <c r="S736" s="544"/>
      <c r="T736" s="544"/>
      <c r="U736" s="544" t="s">
        <v>406</v>
      </c>
      <c r="V736" s="544">
        <v>801672</v>
      </c>
      <c r="W736" s="494" t="s">
        <v>463</v>
      </c>
      <c r="X736" s="495">
        <v>16</v>
      </c>
      <c r="Y736" s="495">
        <v>1</v>
      </c>
      <c r="Z736" s="243">
        <f>BD.PD7[[#This Row],[Av.P1 '[%']]]*BD.PD7[[#This Row],[Ppto. Orden Interna '[DOP']]]</f>
        <v>3687.3584999999998</v>
      </c>
      <c r="AA736" s="249"/>
      <c r="AB736" s="249"/>
      <c r="AC736" s="243">
        <f>BD.PD7[[#This Row],[Av.P2 '[%']]]*BD.PD7[[#This Row],[Ppto. Orden Interna '[DOP']]]</f>
        <v>0</v>
      </c>
      <c r="AD736" s="249"/>
      <c r="AE736" s="249"/>
      <c r="AF736" s="243">
        <f>BD.PD7[[#This Row],[Av.P3 '[%']]]*BD.PD7[[#This Row],[Ppto. Orden Interna '[DOP']]]</f>
        <v>0</v>
      </c>
      <c r="AG736" s="545"/>
      <c r="AH736" s="545"/>
      <c r="AI736" s="243">
        <f>BD.PD7[[#This Row],[Av.P2 '[%']]]*BD.PD7[[#This Row],[Ppto. Orden Interna '[DOP']]]</f>
        <v>0</v>
      </c>
      <c r="AJ736" s="545"/>
      <c r="AK736" s="545"/>
      <c r="AL736" s="542">
        <f>BD.PD7[[#This Row],[Av.P2 '[%']]]*BD.PD7[[#This Row],[Ppto. Orden Interna '[DOP']]]</f>
        <v>0</v>
      </c>
      <c r="AM736" s="584">
        <v>3687.3584999999998</v>
      </c>
      <c r="AN736" s="308" t="s">
        <v>244</v>
      </c>
      <c r="AO736" s="308" t="s">
        <v>245</v>
      </c>
      <c r="AP736" s="308" t="s">
        <v>246</v>
      </c>
      <c r="AQ736" s="308" t="s">
        <v>247</v>
      </c>
      <c r="AR736" s="308">
        <v>594</v>
      </c>
      <c r="AS736" s="308" t="s">
        <v>248</v>
      </c>
      <c r="AT736" s="249" t="s">
        <v>1356</v>
      </c>
      <c r="AU736" s="249" t="s">
        <v>1582</v>
      </c>
    </row>
    <row r="737" spans="1:47" hidden="1" x14ac:dyDescent="0.3">
      <c r="A737" s="174">
        <v>7.02</v>
      </c>
      <c r="B737" s="231"/>
      <c r="C737" s="232" t="str">
        <f>VLOOKUP(BD.PD7[[#This Row],[Pos]],PPto[],3,FALSE)</f>
        <v>7.02 Cocina, Patio Comidas y Rostizería</v>
      </c>
      <c r="D737" s="233" t="s">
        <v>23</v>
      </c>
      <c r="E737" s="305" t="str">
        <f>IF(BD.PD7[[#This Row],[.]]="*",VLOOKUP(BD.PD7[[#This Row],[Pos]],Presupuesto!A:H,7,FALSE),"")</f>
        <v/>
      </c>
      <c r="F737" s="234" t="s">
        <v>466</v>
      </c>
      <c r="G737" s="174"/>
      <c r="H737" s="174"/>
      <c r="I737" s="174" t="s">
        <v>251</v>
      </c>
      <c r="J737" s="174">
        <v>1</v>
      </c>
      <c r="K737" s="174" t="s">
        <v>260</v>
      </c>
      <c r="L737" s="383">
        <f>IF(BD.PD7[[#This Row],[Mon]]="DOP",1,HLOOKUP(BD.PD7[[#This Row],[Mon]],$K$1:$L$2,2,FALSE))</f>
        <v>1</v>
      </c>
      <c r="M737" s="541">
        <v>4242.25</v>
      </c>
      <c r="N737" s="243">
        <f>BD.PD7[[#This Row],[Cant.]]*BD.PD7[[#This Row],[ Tasa ]]*BD.PD7[[#This Row],[ Precio Und.]]</f>
        <v>4242.25</v>
      </c>
      <c r="O737" s="174">
        <v>0.01</v>
      </c>
      <c r="P737" s="243">
        <f>IF(BD.PD7[[#This Row],[Liquid. '[%']]]&lt;&gt;0,(BD.PD7[[#This Row],[Valor Neto '[DOP']]]*BD.PD7[[#This Row],[Liquid. '[%']]])+BD.PD7[[#This Row],[Valor Neto '[DOP']]],BD.PD7[[#This Row],[Valor Neto '[DOP']]])</f>
        <v>4284.6724999999997</v>
      </c>
      <c r="Q737" s="243">
        <f>BD.PD7[[#This Row],[Ppto. Orden Interna '[DOP']]]/HLOOKUP("USD",$K$1:$L$2,2,FALSE)</f>
        <v>65.918038461538458</v>
      </c>
      <c r="R737" s="543" t="s">
        <v>408</v>
      </c>
      <c r="S737" s="544"/>
      <c r="T737" s="544"/>
      <c r="U737" s="544" t="s">
        <v>406</v>
      </c>
      <c r="V737" s="544">
        <v>801672</v>
      </c>
      <c r="W737" s="494" t="s">
        <v>463</v>
      </c>
      <c r="X737" s="495">
        <v>16</v>
      </c>
      <c r="Y737" s="495">
        <v>1</v>
      </c>
      <c r="Z737" s="243">
        <f>BD.PD7[[#This Row],[Av.P1 '[%']]]*BD.PD7[[#This Row],[Ppto. Orden Interna '[DOP']]]</f>
        <v>4284.6724999999997</v>
      </c>
      <c r="AA737" s="249"/>
      <c r="AB737" s="249"/>
      <c r="AC737" s="243">
        <f>BD.PD7[[#This Row],[Av.P2 '[%']]]*BD.PD7[[#This Row],[Ppto. Orden Interna '[DOP']]]</f>
        <v>0</v>
      </c>
      <c r="AD737" s="249"/>
      <c r="AE737" s="249"/>
      <c r="AF737" s="243">
        <f>BD.PD7[[#This Row],[Av.P3 '[%']]]*BD.PD7[[#This Row],[Ppto. Orden Interna '[DOP']]]</f>
        <v>0</v>
      </c>
      <c r="AG737" s="545"/>
      <c r="AH737" s="545"/>
      <c r="AI737" s="243">
        <f>BD.PD7[[#This Row],[Av.P2 '[%']]]*BD.PD7[[#This Row],[Ppto. Orden Interna '[DOP']]]</f>
        <v>0</v>
      </c>
      <c r="AJ737" s="545"/>
      <c r="AK737" s="545"/>
      <c r="AL737" s="542">
        <f>BD.PD7[[#This Row],[Av.P2 '[%']]]*BD.PD7[[#This Row],[Ppto. Orden Interna '[DOP']]]</f>
        <v>0</v>
      </c>
      <c r="AM737" s="584">
        <v>4284.6724999999997</v>
      </c>
      <c r="AN737" s="308" t="s">
        <v>244</v>
      </c>
      <c r="AO737" s="308" t="s">
        <v>245</v>
      </c>
      <c r="AP737" s="308" t="s">
        <v>246</v>
      </c>
      <c r="AQ737" s="308" t="s">
        <v>247</v>
      </c>
      <c r="AR737" s="308">
        <v>594</v>
      </c>
      <c r="AS737" s="308" t="s">
        <v>248</v>
      </c>
      <c r="AT737" s="249" t="s">
        <v>1356</v>
      </c>
      <c r="AU737" s="249" t="s">
        <v>1582</v>
      </c>
    </row>
    <row r="738" spans="1:47" hidden="1" x14ac:dyDescent="0.3">
      <c r="A738" s="174">
        <v>7.02</v>
      </c>
      <c r="B738" s="231"/>
      <c r="C738" s="232" t="str">
        <f>VLOOKUP(BD.PD7[[#This Row],[Pos]],PPto[],3,FALSE)</f>
        <v>7.02 Cocina, Patio Comidas y Rostizería</v>
      </c>
      <c r="D738" s="233" t="s">
        <v>23</v>
      </c>
      <c r="E738" s="305" t="str">
        <f>IF(BD.PD7[[#This Row],[.]]="*",VLOOKUP(BD.PD7[[#This Row],[Pos]],Presupuesto!A:H,7,FALSE),"")</f>
        <v/>
      </c>
      <c r="F738" s="234" t="s">
        <v>467</v>
      </c>
      <c r="G738" s="174"/>
      <c r="H738" s="174"/>
      <c r="I738" s="174" t="s">
        <v>251</v>
      </c>
      <c r="J738" s="174">
        <v>1</v>
      </c>
      <c r="K738" s="174" t="s">
        <v>260</v>
      </c>
      <c r="L738" s="383">
        <f>IF(BD.PD7[[#This Row],[Mon]]="DOP",1,HLOOKUP(BD.PD7[[#This Row],[Mon]],$K$1:$L$2,2,FALSE))</f>
        <v>1</v>
      </c>
      <c r="M738" s="541">
        <v>64770.41</v>
      </c>
      <c r="N738" s="243">
        <f>BD.PD7[[#This Row],[Cant.]]*BD.PD7[[#This Row],[ Tasa ]]*BD.PD7[[#This Row],[ Precio Und.]]</f>
        <v>64770.41</v>
      </c>
      <c r="O738" s="174">
        <v>0.01</v>
      </c>
      <c r="P738" s="243">
        <f>IF(BD.PD7[[#This Row],[Liquid. '[%']]]&lt;&gt;0,(BD.PD7[[#This Row],[Valor Neto '[DOP']]]*BD.PD7[[#This Row],[Liquid. '[%']]])+BD.PD7[[#This Row],[Valor Neto '[DOP']]],BD.PD7[[#This Row],[Valor Neto '[DOP']]])</f>
        <v>65418.114100000006</v>
      </c>
      <c r="Q738" s="243">
        <f>BD.PD7[[#This Row],[Ppto. Orden Interna '[DOP']]]/HLOOKUP("USD",$K$1:$L$2,2,FALSE)</f>
        <v>1006.4325246153848</v>
      </c>
      <c r="R738" s="543" t="s">
        <v>408</v>
      </c>
      <c r="S738" s="544"/>
      <c r="T738" s="544"/>
      <c r="U738" s="544" t="s">
        <v>406</v>
      </c>
      <c r="V738" s="544">
        <v>801672</v>
      </c>
      <c r="W738" s="494" t="s">
        <v>463</v>
      </c>
      <c r="X738" s="495">
        <v>16</v>
      </c>
      <c r="Y738" s="495">
        <v>1</v>
      </c>
      <c r="Z738" s="243">
        <f>BD.PD7[[#This Row],[Av.P1 '[%']]]*BD.PD7[[#This Row],[Ppto. Orden Interna '[DOP']]]</f>
        <v>65418.114100000006</v>
      </c>
      <c r="AA738" s="249"/>
      <c r="AB738" s="249"/>
      <c r="AC738" s="243">
        <f>BD.PD7[[#This Row],[Av.P2 '[%']]]*BD.PD7[[#This Row],[Ppto. Orden Interna '[DOP']]]</f>
        <v>0</v>
      </c>
      <c r="AD738" s="249"/>
      <c r="AE738" s="249"/>
      <c r="AF738" s="243">
        <f>BD.PD7[[#This Row],[Av.P3 '[%']]]*BD.PD7[[#This Row],[Ppto. Orden Interna '[DOP']]]</f>
        <v>0</v>
      </c>
      <c r="AG738" s="545"/>
      <c r="AH738" s="545"/>
      <c r="AI738" s="243">
        <f>BD.PD7[[#This Row],[Av.P2 '[%']]]*BD.PD7[[#This Row],[Ppto. Orden Interna '[DOP']]]</f>
        <v>0</v>
      </c>
      <c r="AJ738" s="545"/>
      <c r="AK738" s="545"/>
      <c r="AL738" s="542">
        <f>BD.PD7[[#This Row],[Av.P2 '[%']]]*BD.PD7[[#This Row],[Ppto. Orden Interna '[DOP']]]</f>
        <v>0</v>
      </c>
      <c r="AM738" s="584">
        <v>65418.114100000006</v>
      </c>
      <c r="AN738" s="308" t="s">
        <v>244</v>
      </c>
      <c r="AO738" s="308" t="s">
        <v>245</v>
      </c>
      <c r="AP738" s="308" t="s">
        <v>246</v>
      </c>
      <c r="AQ738" s="308" t="s">
        <v>247</v>
      </c>
      <c r="AR738" s="308">
        <v>594</v>
      </c>
      <c r="AS738" s="308" t="s">
        <v>248</v>
      </c>
      <c r="AT738" s="249" t="s">
        <v>1356</v>
      </c>
      <c r="AU738" s="249" t="s">
        <v>1582</v>
      </c>
    </row>
    <row r="739" spans="1:47" hidden="1" x14ac:dyDescent="0.3">
      <c r="A739" s="174">
        <v>7.02</v>
      </c>
      <c r="B739" s="231"/>
      <c r="C739" s="232" t="str">
        <f>VLOOKUP(BD.PD7[[#This Row],[Pos]],PPto[],3,FALSE)</f>
        <v>7.02 Cocina, Patio Comidas y Rostizería</v>
      </c>
      <c r="D739" s="233" t="s">
        <v>23</v>
      </c>
      <c r="E739" s="305" t="str">
        <f>IF(BD.PD7[[#This Row],[.]]="*",VLOOKUP(BD.PD7[[#This Row],[Pos]],Presupuesto!A:H,7,FALSE),"")</f>
        <v/>
      </c>
      <c r="F739" s="234" t="s">
        <v>468</v>
      </c>
      <c r="G739" s="174"/>
      <c r="H739" s="174"/>
      <c r="I739" s="174" t="s">
        <v>251</v>
      </c>
      <c r="J739" s="174">
        <v>2</v>
      </c>
      <c r="K739" s="174" t="s">
        <v>260</v>
      </c>
      <c r="L739" s="383">
        <f>IF(BD.PD7[[#This Row],[Mon]]="DOP",1,HLOOKUP(BD.PD7[[#This Row],[Mon]],$K$1:$L$2,2,FALSE))</f>
        <v>1</v>
      </c>
      <c r="M739" s="541">
        <v>1450</v>
      </c>
      <c r="N739" s="243">
        <f>BD.PD7[[#This Row],[Cant.]]*BD.PD7[[#This Row],[ Tasa ]]*BD.PD7[[#This Row],[ Precio Und.]]</f>
        <v>2900</v>
      </c>
      <c r="O739" s="174">
        <v>0.01</v>
      </c>
      <c r="P739" s="243">
        <f>IF(BD.PD7[[#This Row],[Liquid. '[%']]]&lt;&gt;0,(BD.PD7[[#This Row],[Valor Neto '[DOP']]]*BD.PD7[[#This Row],[Liquid. '[%']]])+BD.PD7[[#This Row],[Valor Neto '[DOP']]],BD.PD7[[#This Row],[Valor Neto '[DOP']]])</f>
        <v>2929</v>
      </c>
      <c r="Q739" s="243">
        <f>BD.PD7[[#This Row],[Ppto. Orden Interna '[DOP']]]/HLOOKUP("USD",$K$1:$L$2,2,FALSE)</f>
        <v>45.061538461538461</v>
      </c>
      <c r="R739" s="543" t="s">
        <v>408</v>
      </c>
      <c r="S739" s="544"/>
      <c r="T739" s="544"/>
      <c r="U739" s="544" t="s">
        <v>406</v>
      </c>
      <c r="V739" s="544">
        <v>801672</v>
      </c>
      <c r="W739" s="494" t="s">
        <v>463</v>
      </c>
      <c r="X739" s="495">
        <v>16</v>
      </c>
      <c r="Y739" s="495">
        <v>1</v>
      </c>
      <c r="Z739" s="243">
        <f>BD.PD7[[#This Row],[Av.P1 '[%']]]*BD.PD7[[#This Row],[Ppto. Orden Interna '[DOP']]]</f>
        <v>2929</v>
      </c>
      <c r="AA739" s="249"/>
      <c r="AB739" s="249"/>
      <c r="AC739" s="243">
        <f>BD.PD7[[#This Row],[Av.P2 '[%']]]*BD.PD7[[#This Row],[Ppto. Orden Interna '[DOP']]]</f>
        <v>0</v>
      </c>
      <c r="AD739" s="249"/>
      <c r="AE739" s="249"/>
      <c r="AF739" s="243">
        <f>BD.PD7[[#This Row],[Av.P3 '[%']]]*BD.PD7[[#This Row],[Ppto. Orden Interna '[DOP']]]</f>
        <v>0</v>
      </c>
      <c r="AG739" s="545"/>
      <c r="AH739" s="545"/>
      <c r="AI739" s="243">
        <f>BD.PD7[[#This Row],[Av.P2 '[%']]]*BD.PD7[[#This Row],[Ppto. Orden Interna '[DOP']]]</f>
        <v>0</v>
      </c>
      <c r="AJ739" s="545"/>
      <c r="AK739" s="545"/>
      <c r="AL739" s="542">
        <f>BD.PD7[[#This Row],[Av.P2 '[%']]]*BD.PD7[[#This Row],[Ppto. Orden Interna '[DOP']]]</f>
        <v>0</v>
      </c>
      <c r="AM739" s="584">
        <v>2929</v>
      </c>
      <c r="AN739" s="308" t="s">
        <v>244</v>
      </c>
      <c r="AO739" s="308" t="s">
        <v>245</v>
      </c>
      <c r="AP739" s="308" t="s">
        <v>246</v>
      </c>
      <c r="AQ739" s="308" t="s">
        <v>247</v>
      </c>
      <c r="AR739" s="308">
        <v>594</v>
      </c>
      <c r="AS739" s="308" t="s">
        <v>248</v>
      </c>
      <c r="AT739" s="249" t="s">
        <v>1356</v>
      </c>
      <c r="AU739" s="249" t="s">
        <v>1582</v>
      </c>
    </row>
    <row r="740" spans="1:47" hidden="1" x14ac:dyDescent="0.3">
      <c r="A740" s="174">
        <v>7.02</v>
      </c>
      <c r="B740" s="231"/>
      <c r="C740" s="232" t="str">
        <f>VLOOKUP(BD.PD7[[#This Row],[Pos]],PPto[],3,FALSE)</f>
        <v>7.02 Cocina, Patio Comidas y Rostizería</v>
      </c>
      <c r="D740" s="233" t="s">
        <v>23</v>
      </c>
      <c r="E740" s="305" t="str">
        <f>IF(BD.PD7[[#This Row],[.]]="*",VLOOKUP(BD.PD7[[#This Row],[Pos]],Presupuesto!A:H,7,FALSE),"")</f>
        <v/>
      </c>
      <c r="F740" s="234" t="s">
        <v>469</v>
      </c>
      <c r="G740" s="174"/>
      <c r="H740" s="174"/>
      <c r="I740" s="174" t="s">
        <v>251</v>
      </c>
      <c r="J740" s="174">
        <v>4</v>
      </c>
      <c r="K740" s="174" t="s">
        <v>260</v>
      </c>
      <c r="L740" s="383">
        <f>IF(BD.PD7[[#This Row],[Mon]]="DOP",1,HLOOKUP(BD.PD7[[#This Row],[Mon]],$K$1:$L$2,2,FALSE))</f>
        <v>1</v>
      </c>
      <c r="M740" s="541">
        <v>1450</v>
      </c>
      <c r="N740" s="243">
        <f>BD.PD7[[#This Row],[Cant.]]*BD.PD7[[#This Row],[ Tasa ]]*BD.PD7[[#This Row],[ Precio Und.]]</f>
        <v>5800</v>
      </c>
      <c r="O740" s="174">
        <v>0.01</v>
      </c>
      <c r="P740" s="243">
        <f>IF(BD.PD7[[#This Row],[Liquid. '[%']]]&lt;&gt;0,(BD.PD7[[#This Row],[Valor Neto '[DOP']]]*BD.PD7[[#This Row],[Liquid. '[%']]])+BD.PD7[[#This Row],[Valor Neto '[DOP']]],BD.PD7[[#This Row],[Valor Neto '[DOP']]])</f>
        <v>5858</v>
      </c>
      <c r="Q740" s="243">
        <f>BD.PD7[[#This Row],[Ppto. Orden Interna '[DOP']]]/HLOOKUP("USD",$K$1:$L$2,2,FALSE)</f>
        <v>90.123076923076923</v>
      </c>
      <c r="R740" s="543" t="s">
        <v>408</v>
      </c>
      <c r="S740" s="544"/>
      <c r="T740" s="544"/>
      <c r="U740" s="544" t="s">
        <v>406</v>
      </c>
      <c r="V740" s="544">
        <v>801672</v>
      </c>
      <c r="W740" s="494" t="s">
        <v>439</v>
      </c>
      <c r="X740" s="495">
        <v>16</v>
      </c>
      <c r="Y740" s="495">
        <v>1</v>
      </c>
      <c r="Z740" s="243">
        <f>BD.PD7[[#This Row],[Av.P1 '[%']]]*BD.PD7[[#This Row],[Ppto. Orden Interna '[DOP']]]</f>
        <v>5858</v>
      </c>
      <c r="AA740" s="249"/>
      <c r="AB740" s="249"/>
      <c r="AC740" s="243">
        <f>BD.PD7[[#This Row],[Av.P2 '[%']]]*BD.PD7[[#This Row],[Ppto. Orden Interna '[DOP']]]</f>
        <v>0</v>
      </c>
      <c r="AD740" s="249"/>
      <c r="AE740" s="249"/>
      <c r="AF740" s="243">
        <f>BD.PD7[[#This Row],[Av.P3 '[%']]]*BD.PD7[[#This Row],[Ppto. Orden Interna '[DOP']]]</f>
        <v>0</v>
      </c>
      <c r="AG740" s="545"/>
      <c r="AH740" s="545"/>
      <c r="AI740" s="243">
        <f>BD.PD7[[#This Row],[Av.P2 '[%']]]*BD.PD7[[#This Row],[Ppto. Orden Interna '[DOP']]]</f>
        <v>0</v>
      </c>
      <c r="AJ740" s="545"/>
      <c r="AK740" s="545"/>
      <c r="AL740" s="542">
        <f>BD.PD7[[#This Row],[Av.P2 '[%']]]*BD.PD7[[#This Row],[Ppto. Orden Interna '[DOP']]]</f>
        <v>0</v>
      </c>
      <c r="AM740" s="584">
        <v>5858</v>
      </c>
      <c r="AN740" s="308" t="s">
        <v>244</v>
      </c>
      <c r="AO740" s="308" t="s">
        <v>245</v>
      </c>
      <c r="AP740" s="308" t="s">
        <v>246</v>
      </c>
      <c r="AQ740" s="308" t="s">
        <v>247</v>
      </c>
      <c r="AR740" s="308">
        <v>594</v>
      </c>
      <c r="AS740" s="308" t="s">
        <v>248</v>
      </c>
      <c r="AT740" s="249" t="s">
        <v>1356</v>
      </c>
      <c r="AU740" s="249" t="s">
        <v>1582</v>
      </c>
    </row>
    <row r="741" spans="1:47" hidden="1" x14ac:dyDescent="0.3">
      <c r="A741" s="174">
        <v>7.02</v>
      </c>
      <c r="B741" s="231"/>
      <c r="C741" s="232" t="str">
        <f>VLOOKUP(BD.PD7[[#This Row],[Pos]],PPto[],3,FALSE)</f>
        <v>7.02 Cocina, Patio Comidas y Rostizería</v>
      </c>
      <c r="D741" s="233" t="s">
        <v>23</v>
      </c>
      <c r="E741" s="305" t="str">
        <f>IF(BD.PD7[[#This Row],[.]]="*",VLOOKUP(BD.PD7[[#This Row],[Pos]],Presupuesto!A:H,7,FALSE),"")</f>
        <v/>
      </c>
      <c r="F741" s="234" t="s">
        <v>470</v>
      </c>
      <c r="G741" s="174"/>
      <c r="H741" s="174"/>
      <c r="I741" s="174" t="s">
        <v>251</v>
      </c>
      <c r="J741" s="174">
        <v>2</v>
      </c>
      <c r="K741" s="174" t="s">
        <v>260</v>
      </c>
      <c r="L741" s="383">
        <f>IF(BD.PD7[[#This Row],[Mon]]="DOP",1,HLOOKUP(BD.PD7[[#This Row],[Mon]],$K$1:$L$2,2,FALSE))</f>
        <v>1</v>
      </c>
      <c r="M741" s="541">
        <v>500</v>
      </c>
      <c r="N741" s="243">
        <f>BD.PD7[[#This Row],[Cant.]]*BD.PD7[[#This Row],[ Tasa ]]*BD.PD7[[#This Row],[ Precio Und.]]</f>
        <v>1000</v>
      </c>
      <c r="O741" s="174">
        <v>0.01</v>
      </c>
      <c r="P741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741" s="243">
        <f>BD.PD7[[#This Row],[Ppto. Orden Interna '[DOP']]]/HLOOKUP("USD",$K$1:$L$2,2,FALSE)</f>
        <v>15.538461538461538</v>
      </c>
      <c r="R741" s="543" t="s">
        <v>408</v>
      </c>
      <c r="S741" s="544"/>
      <c r="T741" s="544"/>
      <c r="U741" s="544" t="s">
        <v>406</v>
      </c>
      <c r="V741" s="544">
        <v>801672</v>
      </c>
      <c r="W741" s="494" t="s">
        <v>439</v>
      </c>
      <c r="X741" s="495">
        <v>16</v>
      </c>
      <c r="Y741" s="495">
        <v>1</v>
      </c>
      <c r="Z741" s="243">
        <f>BD.PD7[[#This Row],[Av.P1 '[%']]]*BD.PD7[[#This Row],[Ppto. Orden Interna '[DOP']]]</f>
        <v>1010</v>
      </c>
      <c r="AA741" s="249"/>
      <c r="AB741" s="249"/>
      <c r="AC741" s="243">
        <f>BD.PD7[[#This Row],[Av.P2 '[%']]]*BD.PD7[[#This Row],[Ppto. Orden Interna '[DOP']]]</f>
        <v>0</v>
      </c>
      <c r="AD741" s="249"/>
      <c r="AE741" s="249"/>
      <c r="AF741" s="243">
        <f>BD.PD7[[#This Row],[Av.P3 '[%']]]*BD.PD7[[#This Row],[Ppto. Orden Interna '[DOP']]]</f>
        <v>0</v>
      </c>
      <c r="AG741" s="545"/>
      <c r="AH741" s="545"/>
      <c r="AI741" s="243">
        <f>BD.PD7[[#This Row],[Av.P2 '[%']]]*BD.PD7[[#This Row],[Ppto. Orden Interna '[DOP']]]</f>
        <v>0</v>
      </c>
      <c r="AJ741" s="545"/>
      <c r="AK741" s="545"/>
      <c r="AL741" s="542">
        <f>BD.PD7[[#This Row],[Av.P2 '[%']]]*BD.PD7[[#This Row],[Ppto. Orden Interna '[DOP']]]</f>
        <v>0</v>
      </c>
      <c r="AM741" s="584">
        <v>1010</v>
      </c>
      <c r="AN741" s="308" t="s">
        <v>244</v>
      </c>
      <c r="AO741" s="308" t="s">
        <v>245</v>
      </c>
      <c r="AP741" s="308" t="s">
        <v>246</v>
      </c>
      <c r="AQ741" s="308" t="s">
        <v>247</v>
      </c>
      <c r="AR741" s="308">
        <v>594</v>
      </c>
      <c r="AS741" s="308" t="s">
        <v>248</v>
      </c>
      <c r="AT741" s="249" t="s">
        <v>1356</v>
      </c>
      <c r="AU741" s="249" t="s">
        <v>1582</v>
      </c>
    </row>
    <row r="742" spans="1:47" hidden="1" x14ac:dyDescent="0.3">
      <c r="A742" s="174">
        <v>7.02</v>
      </c>
      <c r="B742" s="231"/>
      <c r="C742" s="232" t="str">
        <f>VLOOKUP(BD.PD7[[#This Row],[Pos]],PPto[],3,FALSE)</f>
        <v>7.02 Cocina, Patio Comidas y Rostizería</v>
      </c>
      <c r="D742" s="233" t="s">
        <v>23</v>
      </c>
      <c r="E742" s="305" t="str">
        <f>IF(BD.PD7[[#This Row],[.]]="*",VLOOKUP(BD.PD7[[#This Row],[Pos]],Presupuesto!A:H,7,FALSE),"")</f>
        <v/>
      </c>
      <c r="F742" s="234" t="s">
        <v>471</v>
      </c>
      <c r="G742" s="174"/>
      <c r="H742" s="174"/>
      <c r="I742" s="174" t="s">
        <v>251</v>
      </c>
      <c r="J742" s="174">
        <v>1</v>
      </c>
      <c r="K742" s="174" t="s">
        <v>260</v>
      </c>
      <c r="L742" s="383">
        <f>IF(BD.PD7[[#This Row],[Mon]]="DOP",1,HLOOKUP(BD.PD7[[#This Row],[Mon]],$K$1:$L$2,2,FALSE))</f>
        <v>1</v>
      </c>
      <c r="M742" s="541">
        <v>68807.789999999994</v>
      </c>
      <c r="N742" s="243">
        <f>BD.PD7[[#This Row],[Cant.]]*BD.PD7[[#This Row],[ Tasa ]]*BD.PD7[[#This Row],[ Precio Und.]]</f>
        <v>68807.789999999994</v>
      </c>
      <c r="O742" s="174">
        <v>0.01</v>
      </c>
      <c r="P742" s="243">
        <f>IF(BD.PD7[[#This Row],[Liquid. '[%']]]&lt;&gt;0,(BD.PD7[[#This Row],[Valor Neto '[DOP']]]*BD.PD7[[#This Row],[Liquid. '[%']]])+BD.PD7[[#This Row],[Valor Neto '[DOP']]],BD.PD7[[#This Row],[Valor Neto '[DOP']]])</f>
        <v>69495.867899999997</v>
      </c>
      <c r="Q742" s="243">
        <f>BD.PD7[[#This Row],[Ppto. Orden Interna '[DOP']]]/HLOOKUP("USD",$K$1:$L$2,2,FALSE)</f>
        <v>1069.1671984615384</v>
      </c>
      <c r="R742" s="543" t="s">
        <v>408</v>
      </c>
      <c r="S742" s="544"/>
      <c r="T742" s="544"/>
      <c r="U742" s="544" t="s">
        <v>406</v>
      </c>
      <c r="V742" s="544">
        <v>801672</v>
      </c>
      <c r="W742" s="494" t="s">
        <v>439</v>
      </c>
      <c r="X742" s="495">
        <v>16</v>
      </c>
      <c r="Y742" s="495">
        <v>1</v>
      </c>
      <c r="Z742" s="243">
        <f>BD.PD7[[#This Row],[Av.P1 '[%']]]*BD.PD7[[#This Row],[Ppto. Orden Interna '[DOP']]]</f>
        <v>69495.867899999997</v>
      </c>
      <c r="AA742" s="249"/>
      <c r="AB742" s="249"/>
      <c r="AC742" s="243">
        <f>BD.PD7[[#This Row],[Av.P2 '[%']]]*BD.PD7[[#This Row],[Ppto. Orden Interna '[DOP']]]</f>
        <v>0</v>
      </c>
      <c r="AD742" s="249"/>
      <c r="AE742" s="249"/>
      <c r="AF742" s="243">
        <f>BD.PD7[[#This Row],[Av.P3 '[%']]]*BD.PD7[[#This Row],[Ppto. Orden Interna '[DOP']]]</f>
        <v>0</v>
      </c>
      <c r="AG742" s="545"/>
      <c r="AH742" s="545"/>
      <c r="AI742" s="243">
        <f>BD.PD7[[#This Row],[Av.P2 '[%']]]*BD.PD7[[#This Row],[Ppto. Orden Interna '[DOP']]]</f>
        <v>0</v>
      </c>
      <c r="AJ742" s="545"/>
      <c r="AK742" s="545"/>
      <c r="AL742" s="542">
        <f>BD.PD7[[#This Row],[Av.P2 '[%']]]*BD.PD7[[#This Row],[Ppto. Orden Interna '[DOP']]]</f>
        <v>0</v>
      </c>
      <c r="AM742" s="584">
        <v>69495.867899999997</v>
      </c>
      <c r="AN742" s="308" t="s">
        <v>244</v>
      </c>
      <c r="AO742" s="308" t="s">
        <v>245</v>
      </c>
      <c r="AP742" s="308" t="s">
        <v>246</v>
      </c>
      <c r="AQ742" s="308" t="s">
        <v>247</v>
      </c>
      <c r="AR742" s="308">
        <v>594</v>
      </c>
      <c r="AS742" s="308" t="s">
        <v>248</v>
      </c>
      <c r="AT742" s="249" t="s">
        <v>1356</v>
      </c>
      <c r="AU742" s="249" t="s">
        <v>1582</v>
      </c>
    </row>
    <row r="743" spans="1:47" hidden="1" x14ac:dyDescent="0.3">
      <c r="A743" s="174">
        <v>7.02</v>
      </c>
      <c r="B743" s="231"/>
      <c r="C743" s="232" t="str">
        <f>VLOOKUP(BD.PD7[[#This Row],[Pos]],PPto[],3,FALSE)</f>
        <v>7.02 Cocina, Patio Comidas y Rostizería</v>
      </c>
      <c r="D743" s="233" t="s">
        <v>23</v>
      </c>
      <c r="E743" s="305" t="str">
        <f>IF(BD.PD7[[#This Row],[.]]="*",VLOOKUP(BD.PD7[[#This Row],[Pos]],Presupuesto!A:H,7,FALSE),"")</f>
        <v/>
      </c>
      <c r="F743" s="234" t="s">
        <v>472</v>
      </c>
      <c r="G743" s="174"/>
      <c r="H743" s="174"/>
      <c r="I743" s="174" t="s">
        <v>251</v>
      </c>
      <c r="J743" s="174">
        <v>2</v>
      </c>
      <c r="K743" s="174" t="s">
        <v>260</v>
      </c>
      <c r="L743" s="383">
        <f>IF(BD.PD7[[#This Row],[Mon]]="DOP",1,HLOOKUP(BD.PD7[[#This Row],[Mon]],$K$1:$L$2,2,FALSE))</f>
        <v>1</v>
      </c>
      <c r="M743" s="541">
        <v>500</v>
      </c>
      <c r="N743" s="243">
        <f>BD.PD7[[#This Row],[Cant.]]*BD.PD7[[#This Row],[ Tasa ]]*BD.PD7[[#This Row],[ Precio Und.]]</f>
        <v>1000</v>
      </c>
      <c r="O743" s="174">
        <v>0.01</v>
      </c>
      <c r="P743" s="243">
        <f>IF(BD.PD7[[#This Row],[Liquid. '[%']]]&lt;&gt;0,(BD.PD7[[#This Row],[Valor Neto '[DOP']]]*BD.PD7[[#This Row],[Liquid. '[%']]])+BD.PD7[[#This Row],[Valor Neto '[DOP']]],BD.PD7[[#This Row],[Valor Neto '[DOP']]])</f>
        <v>1010</v>
      </c>
      <c r="Q743" s="243">
        <f>BD.PD7[[#This Row],[Ppto. Orden Interna '[DOP']]]/HLOOKUP("USD",$K$1:$L$2,2,FALSE)</f>
        <v>15.538461538461538</v>
      </c>
      <c r="R743" s="543" t="s">
        <v>408</v>
      </c>
      <c r="S743" s="544"/>
      <c r="T743" s="544"/>
      <c r="U743" s="544" t="s">
        <v>406</v>
      </c>
      <c r="V743" s="544">
        <v>801672</v>
      </c>
      <c r="W743" s="494" t="s">
        <v>439</v>
      </c>
      <c r="X743" s="495">
        <v>16</v>
      </c>
      <c r="Y743" s="495">
        <v>1</v>
      </c>
      <c r="Z743" s="243">
        <f>BD.PD7[[#This Row],[Av.P1 '[%']]]*BD.PD7[[#This Row],[Ppto. Orden Interna '[DOP']]]</f>
        <v>1010</v>
      </c>
      <c r="AA743" s="249"/>
      <c r="AB743" s="249"/>
      <c r="AC743" s="243">
        <f>BD.PD7[[#This Row],[Av.P2 '[%']]]*BD.PD7[[#This Row],[Ppto. Orden Interna '[DOP']]]</f>
        <v>0</v>
      </c>
      <c r="AD743" s="249"/>
      <c r="AE743" s="249"/>
      <c r="AF743" s="243">
        <f>BD.PD7[[#This Row],[Av.P3 '[%']]]*BD.PD7[[#This Row],[Ppto. Orden Interna '[DOP']]]</f>
        <v>0</v>
      </c>
      <c r="AG743" s="545"/>
      <c r="AH743" s="545"/>
      <c r="AI743" s="243">
        <f>BD.PD7[[#This Row],[Av.P2 '[%']]]*BD.PD7[[#This Row],[Ppto. Orden Interna '[DOP']]]</f>
        <v>0</v>
      </c>
      <c r="AJ743" s="545"/>
      <c r="AK743" s="545"/>
      <c r="AL743" s="542">
        <f>BD.PD7[[#This Row],[Av.P2 '[%']]]*BD.PD7[[#This Row],[Ppto. Orden Interna '[DOP']]]</f>
        <v>0</v>
      </c>
      <c r="AM743" s="584">
        <v>1010</v>
      </c>
      <c r="AN743" s="308" t="s">
        <v>244</v>
      </c>
      <c r="AO743" s="308" t="s">
        <v>245</v>
      </c>
      <c r="AP743" s="308" t="s">
        <v>246</v>
      </c>
      <c r="AQ743" s="308" t="s">
        <v>247</v>
      </c>
      <c r="AR743" s="308">
        <v>594</v>
      </c>
      <c r="AS743" s="308" t="s">
        <v>248</v>
      </c>
      <c r="AT743" s="249" t="s">
        <v>1356</v>
      </c>
      <c r="AU743" s="249" t="s">
        <v>1582</v>
      </c>
    </row>
    <row r="744" spans="1:47" x14ac:dyDescent="0.3">
      <c r="A744" s="174">
        <v>7.03</v>
      </c>
      <c r="B744" s="231" t="s">
        <v>243</v>
      </c>
      <c r="C744" s="232" t="str">
        <f>VLOOKUP(BD.PD7[[#This Row],[Pos]],PPto[],3,FALSE)</f>
        <v>7.03 Equipamiento Carniceria, Pescadería y Delicatesen</v>
      </c>
      <c r="D744" s="233" t="s">
        <v>243</v>
      </c>
      <c r="E744" s="305">
        <f>IF(BD.PD7[[#This Row],[.]]="*",VLOOKUP(BD.PD7[[#This Row],[Pos]],Presupuesto!A:H,7,FALSE),"")</f>
        <v>113048.39611904763</v>
      </c>
      <c r="F744" s="234"/>
      <c r="G744" s="174"/>
      <c r="H744" s="174"/>
      <c r="I744" s="174"/>
      <c r="J744" s="174">
        <v>1</v>
      </c>
      <c r="K744" s="174" t="s">
        <v>117</v>
      </c>
      <c r="L744" s="383">
        <f>IF(BD.PD7[[#This Row],[Mon]]="DOP",1,HLOOKUP(BD.PD7[[#This Row],[Mon]],$K$1:$L$2,2,FALSE))</f>
        <v>65</v>
      </c>
      <c r="M744" s="541">
        <v>0</v>
      </c>
      <c r="N744" s="243">
        <f>BD.PD7[[#This Row],[Cant.]]*BD.PD7[[#This Row],[ Tasa ]]*BD.PD7[[#This Row],[ Precio Und.]]</f>
        <v>0</v>
      </c>
      <c r="O744" s="174">
        <v>0</v>
      </c>
      <c r="P744" s="243">
        <f>IF(BD.PD7[[#This Row],[Liquid. '[%']]]&lt;&gt;0,(BD.PD7[[#This Row],[Valor Neto '[DOP']]]*BD.PD7[[#This Row],[Liquid. '[%']]])+BD.PD7[[#This Row],[Valor Neto '[DOP']]],BD.PD7[[#This Row],[Valor Neto '[DOP']]])</f>
        <v>0</v>
      </c>
      <c r="Q744" s="243">
        <f>BD.PD7[[#This Row],[Ppto. Orden Interna '[DOP']]]/HLOOKUP("USD",$K$1:$L$2,2,FALSE)</f>
        <v>0</v>
      </c>
      <c r="R744" s="543"/>
      <c r="S744" s="544"/>
      <c r="T744" s="544"/>
      <c r="U744" s="544" t="s">
        <v>406</v>
      </c>
      <c r="V744" s="544">
        <v>801672</v>
      </c>
      <c r="W744" s="494"/>
      <c r="X744" s="495"/>
      <c r="Y744" s="495"/>
      <c r="Z744" s="243">
        <f>BD.PD7[[#This Row],[Av.P1 '[%']]]*BD.PD7[[#This Row],[Ppto. Orden Interna '[DOP']]]</f>
        <v>0</v>
      </c>
      <c r="AA744" s="249"/>
      <c r="AB744" s="249"/>
      <c r="AC744" s="243">
        <f>BD.PD7[[#This Row],[Av.P2 '[%']]]*BD.PD7[[#This Row],[Ppto. Orden Interna '[DOP']]]</f>
        <v>0</v>
      </c>
      <c r="AD744" s="249"/>
      <c r="AE744" s="249"/>
      <c r="AF744" s="243">
        <f>BD.PD7[[#This Row],[Av.P3 '[%']]]*BD.PD7[[#This Row],[Ppto. Orden Interna '[DOP']]]</f>
        <v>0</v>
      </c>
      <c r="AG744" s="545"/>
      <c r="AH744" s="545"/>
      <c r="AI744" s="243">
        <f>BD.PD7[[#This Row],[Av.P2 '[%']]]*BD.PD7[[#This Row],[Ppto. Orden Interna '[DOP']]]</f>
        <v>0</v>
      </c>
      <c r="AJ744" s="545"/>
      <c r="AK744" s="545"/>
      <c r="AL744" s="542">
        <f>BD.PD7[[#This Row],[Av.P2 '[%']]]*BD.PD7[[#This Row],[Ppto. Orden Interna '[DOP']]]</f>
        <v>0</v>
      </c>
      <c r="AM744" s="584">
        <v>0</v>
      </c>
      <c r="AN744" s="308" t="s">
        <v>244</v>
      </c>
      <c r="AO744" s="308" t="s">
        <v>245</v>
      </c>
      <c r="AP744" s="308" t="s">
        <v>246</v>
      </c>
      <c r="AQ744" s="308" t="s">
        <v>247</v>
      </c>
      <c r="AR744" s="308">
        <v>594</v>
      </c>
      <c r="AS744" s="308" t="s">
        <v>248</v>
      </c>
      <c r="AT744" s="249" t="s">
        <v>1356</v>
      </c>
      <c r="AU744" s="249" t="s">
        <v>1582</v>
      </c>
    </row>
    <row r="745" spans="1:47" x14ac:dyDescent="0.3">
      <c r="A745" s="174">
        <v>7.03</v>
      </c>
      <c r="B745" s="231"/>
      <c r="C745" s="232" t="str">
        <f>VLOOKUP(BD.PD7[[#This Row],[Pos]],PPto[],3,FALSE)</f>
        <v>7.03 Equipamiento Carniceria, Pescadería y Delicatesen</v>
      </c>
      <c r="D745" s="233" t="s">
        <v>23</v>
      </c>
      <c r="E745" s="305" t="str">
        <f>IF(BD.PD7[[#This Row],[.]]="*",VLOOKUP(BD.PD7[[#This Row],[Pos]],Presupuesto!A:H,7,FALSE),"")</f>
        <v/>
      </c>
      <c r="F745" s="234" t="s">
        <v>473</v>
      </c>
      <c r="G745" s="174"/>
      <c r="H745" s="174"/>
      <c r="I745" s="174" t="s">
        <v>1295</v>
      </c>
      <c r="J745" s="174">
        <v>3</v>
      </c>
      <c r="K745" s="174" t="s">
        <v>260</v>
      </c>
      <c r="L745" s="383">
        <f>IF(BD.PD7[[#This Row],[Mon]]="DOP",1,HLOOKUP(BD.PD7[[#This Row],[Mon]],$K$1:$L$2,2,FALSE))</f>
        <v>1</v>
      </c>
      <c r="M745" s="541">
        <v>150</v>
      </c>
      <c r="N745" s="243">
        <f>BD.PD7[[#This Row],[Cant.]]*BD.PD7[[#This Row],[ Tasa ]]*BD.PD7[[#This Row],[ Precio Und.]]</f>
        <v>450</v>
      </c>
      <c r="O745" s="174">
        <v>0.01</v>
      </c>
      <c r="P745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745" s="243">
        <f>BD.PD7[[#This Row],[Ppto. Orden Interna '[DOP']]]/HLOOKUP("USD",$K$1:$L$2,2,FALSE)</f>
        <v>6.9923076923076923</v>
      </c>
      <c r="R745" s="543" t="s">
        <v>408</v>
      </c>
      <c r="S745" s="544"/>
      <c r="T745" s="544"/>
      <c r="U745" s="544" t="s">
        <v>406</v>
      </c>
      <c r="V745" s="544">
        <v>801672</v>
      </c>
      <c r="W745" s="494" t="s">
        <v>439</v>
      </c>
      <c r="X745" s="495">
        <v>16</v>
      </c>
      <c r="Y745" s="495">
        <v>1</v>
      </c>
      <c r="Z745" s="243">
        <f>BD.PD7[[#This Row],[Av.P1 '[%']]]*BD.PD7[[#This Row],[Ppto. Orden Interna '[DOP']]]</f>
        <v>454.5</v>
      </c>
      <c r="AA745" s="249"/>
      <c r="AB745" s="249"/>
      <c r="AC745" s="243">
        <f>BD.PD7[[#This Row],[Av.P2 '[%']]]*BD.PD7[[#This Row],[Ppto. Orden Interna '[DOP']]]</f>
        <v>0</v>
      </c>
      <c r="AD745" s="249"/>
      <c r="AE745" s="249"/>
      <c r="AF745" s="243">
        <f>BD.PD7[[#This Row],[Av.P3 '[%']]]*BD.PD7[[#This Row],[Ppto. Orden Interna '[DOP']]]</f>
        <v>0</v>
      </c>
      <c r="AG745" s="545"/>
      <c r="AH745" s="545"/>
      <c r="AI745" s="243">
        <f>BD.PD7[[#This Row],[Av.P2 '[%']]]*BD.PD7[[#This Row],[Ppto. Orden Interna '[DOP']]]</f>
        <v>0</v>
      </c>
      <c r="AJ745" s="545"/>
      <c r="AK745" s="545"/>
      <c r="AL745" s="542">
        <f>BD.PD7[[#This Row],[Av.P2 '[%']]]*BD.PD7[[#This Row],[Ppto. Orden Interna '[DOP']]]</f>
        <v>0</v>
      </c>
      <c r="AM745" s="584">
        <v>454.5</v>
      </c>
      <c r="AN745" s="308" t="s">
        <v>244</v>
      </c>
      <c r="AO745" s="308" t="s">
        <v>245</v>
      </c>
      <c r="AP745" s="308" t="s">
        <v>246</v>
      </c>
      <c r="AQ745" s="308" t="s">
        <v>247</v>
      </c>
      <c r="AR745" s="308">
        <v>594</v>
      </c>
      <c r="AS745" s="308" t="s">
        <v>248</v>
      </c>
      <c r="AT745" s="249" t="s">
        <v>1356</v>
      </c>
      <c r="AU745" s="249" t="s">
        <v>1582</v>
      </c>
    </row>
    <row r="746" spans="1:47" x14ac:dyDescent="0.3">
      <c r="A746" s="174">
        <v>7.03</v>
      </c>
      <c r="B746" s="231"/>
      <c r="C746" s="232" t="str">
        <f>VLOOKUP(BD.PD7[[#This Row],[Pos]],PPto[],3,FALSE)</f>
        <v>7.03 Equipamiento Carniceria, Pescadería y Delicatesen</v>
      </c>
      <c r="D746" s="233" t="s">
        <v>23</v>
      </c>
      <c r="E746" s="305" t="str">
        <f>IF(BD.PD7[[#This Row],[.]]="*",VLOOKUP(BD.PD7[[#This Row],[Pos]],Presupuesto!A:H,7,FALSE),"")</f>
        <v/>
      </c>
      <c r="F746" s="234" t="s">
        <v>474</v>
      </c>
      <c r="G746" s="174"/>
      <c r="H746" s="174"/>
      <c r="I746" s="174" t="s">
        <v>1295</v>
      </c>
      <c r="J746" s="174">
        <v>2</v>
      </c>
      <c r="K746" s="174" t="s">
        <v>260</v>
      </c>
      <c r="L746" s="383">
        <f>IF(BD.PD7[[#This Row],[Mon]]="DOP",1,HLOOKUP(BD.PD7[[#This Row],[Mon]],$K$1:$L$2,2,FALSE))</f>
        <v>1</v>
      </c>
      <c r="M746" s="541">
        <v>3000</v>
      </c>
      <c r="N746" s="243">
        <f>BD.PD7[[#This Row],[Cant.]]*BD.PD7[[#This Row],[ Tasa ]]*BD.PD7[[#This Row],[ Precio Und.]]</f>
        <v>6000</v>
      </c>
      <c r="O746" s="174">
        <v>0.01</v>
      </c>
      <c r="P746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746" s="243">
        <f>BD.PD7[[#This Row],[Ppto. Orden Interna '[DOP']]]/HLOOKUP("USD",$K$1:$L$2,2,FALSE)</f>
        <v>93.230769230769226</v>
      </c>
      <c r="R746" s="543" t="s">
        <v>408</v>
      </c>
      <c r="S746" s="544"/>
      <c r="T746" s="544"/>
      <c r="U746" s="544" t="s">
        <v>406</v>
      </c>
      <c r="V746" s="544">
        <v>801672</v>
      </c>
      <c r="W746" s="494" t="s">
        <v>439</v>
      </c>
      <c r="X746" s="495">
        <v>16</v>
      </c>
      <c r="Y746" s="495">
        <v>1</v>
      </c>
      <c r="Z746" s="243">
        <f>BD.PD7[[#This Row],[Av.P1 '[%']]]*BD.PD7[[#This Row],[Ppto. Orden Interna '[DOP']]]</f>
        <v>6060</v>
      </c>
      <c r="AA746" s="249"/>
      <c r="AB746" s="249"/>
      <c r="AC746" s="243">
        <f>BD.PD7[[#This Row],[Av.P2 '[%']]]*BD.PD7[[#This Row],[Ppto. Orden Interna '[DOP']]]</f>
        <v>0</v>
      </c>
      <c r="AD746" s="249"/>
      <c r="AE746" s="249"/>
      <c r="AF746" s="243">
        <f>BD.PD7[[#This Row],[Av.P3 '[%']]]*BD.PD7[[#This Row],[Ppto. Orden Interna '[DOP']]]</f>
        <v>0</v>
      </c>
      <c r="AG746" s="545"/>
      <c r="AH746" s="545"/>
      <c r="AI746" s="243">
        <f>BD.PD7[[#This Row],[Av.P2 '[%']]]*BD.PD7[[#This Row],[Ppto. Orden Interna '[DOP']]]</f>
        <v>0</v>
      </c>
      <c r="AJ746" s="545"/>
      <c r="AK746" s="545"/>
      <c r="AL746" s="542">
        <f>BD.PD7[[#This Row],[Av.P2 '[%']]]*BD.PD7[[#This Row],[Ppto. Orden Interna '[DOP']]]</f>
        <v>0</v>
      </c>
      <c r="AM746" s="584">
        <v>6060</v>
      </c>
      <c r="AN746" s="308" t="s">
        <v>244</v>
      </c>
      <c r="AO746" s="308" t="s">
        <v>245</v>
      </c>
      <c r="AP746" s="308" t="s">
        <v>246</v>
      </c>
      <c r="AQ746" s="308" t="s">
        <v>247</v>
      </c>
      <c r="AR746" s="308">
        <v>594</v>
      </c>
      <c r="AS746" s="308" t="s">
        <v>248</v>
      </c>
      <c r="AT746" s="249" t="s">
        <v>1356</v>
      </c>
      <c r="AU746" s="249" t="s">
        <v>1582</v>
      </c>
    </row>
    <row r="747" spans="1:47" x14ac:dyDescent="0.3">
      <c r="A747" s="174">
        <v>7.03</v>
      </c>
      <c r="B747" s="231"/>
      <c r="C747" s="232" t="str">
        <f>VLOOKUP(BD.PD7[[#This Row],[Pos]],PPto[],3,FALSE)</f>
        <v>7.03 Equipamiento Carniceria, Pescadería y Delicatesen</v>
      </c>
      <c r="D747" s="233" t="s">
        <v>23</v>
      </c>
      <c r="E747" s="305" t="str">
        <f>IF(BD.PD7[[#This Row],[.]]="*",VLOOKUP(BD.PD7[[#This Row],[Pos]],Presupuesto!A:H,7,FALSE),"")</f>
        <v/>
      </c>
      <c r="F747" s="234" t="s">
        <v>475</v>
      </c>
      <c r="G747" s="174"/>
      <c r="H747" s="174"/>
      <c r="I747" s="174" t="s">
        <v>1295</v>
      </c>
      <c r="J747" s="174">
        <v>3</v>
      </c>
      <c r="K747" s="174" t="s">
        <v>260</v>
      </c>
      <c r="L747" s="383">
        <f>IF(BD.PD7[[#This Row],[Mon]]="DOP",1,HLOOKUP(BD.PD7[[#This Row],[Mon]],$K$1:$L$2,2,FALSE))</f>
        <v>1</v>
      </c>
      <c r="M747" s="541">
        <v>230</v>
      </c>
      <c r="N747" s="243">
        <f>BD.PD7[[#This Row],[Cant.]]*BD.PD7[[#This Row],[ Tasa ]]*BD.PD7[[#This Row],[ Precio Und.]]</f>
        <v>690</v>
      </c>
      <c r="O747" s="174">
        <v>0.01</v>
      </c>
      <c r="P747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747" s="243">
        <f>BD.PD7[[#This Row],[Ppto. Orden Interna '[DOP']]]/HLOOKUP("USD",$K$1:$L$2,2,FALSE)</f>
        <v>10.721538461538461</v>
      </c>
      <c r="R747" s="543" t="s">
        <v>408</v>
      </c>
      <c r="S747" s="544"/>
      <c r="T747" s="544"/>
      <c r="U747" s="544" t="s">
        <v>406</v>
      </c>
      <c r="V747" s="544">
        <v>801672</v>
      </c>
      <c r="W747" s="494" t="s">
        <v>439</v>
      </c>
      <c r="X747" s="495">
        <v>16</v>
      </c>
      <c r="Y747" s="495">
        <v>1</v>
      </c>
      <c r="Z747" s="243">
        <f>BD.PD7[[#This Row],[Av.P1 '[%']]]*BD.PD7[[#This Row],[Ppto. Orden Interna '[DOP']]]</f>
        <v>696.9</v>
      </c>
      <c r="AA747" s="249"/>
      <c r="AB747" s="249"/>
      <c r="AC747" s="243">
        <f>BD.PD7[[#This Row],[Av.P2 '[%']]]*BD.PD7[[#This Row],[Ppto. Orden Interna '[DOP']]]</f>
        <v>0</v>
      </c>
      <c r="AD747" s="249"/>
      <c r="AE747" s="249"/>
      <c r="AF747" s="243">
        <f>BD.PD7[[#This Row],[Av.P3 '[%']]]*BD.PD7[[#This Row],[Ppto. Orden Interna '[DOP']]]</f>
        <v>0</v>
      </c>
      <c r="AG747" s="545"/>
      <c r="AH747" s="545"/>
      <c r="AI747" s="243">
        <f>BD.PD7[[#This Row],[Av.P2 '[%']]]*BD.PD7[[#This Row],[Ppto. Orden Interna '[DOP']]]</f>
        <v>0</v>
      </c>
      <c r="AJ747" s="545"/>
      <c r="AK747" s="545"/>
      <c r="AL747" s="542">
        <f>BD.PD7[[#This Row],[Av.P2 '[%']]]*BD.PD7[[#This Row],[Ppto. Orden Interna '[DOP']]]</f>
        <v>0</v>
      </c>
      <c r="AM747" s="584">
        <v>696.9</v>
      </c>
      <c r="AN747" s="308" t="s">
        <v>244</v>
      </c>
      <c r="AO747" s="308" t="s">
        <v>245</v>
      </c>
      <c r="AP747" s="308" t="s">
        <v>246</v>
      </c>
      <c r="AQ747" s="308" t="s">
        <v>247</v>
      </c>
      <c r="AR747" s="308">
        <v>594</v>
      </c>
      <c r="AS747" s="308" t="s">
        <v>248</v>
      </c>
      <c r="AT747" s="249" t="s">
        <v>1356</v>
      </c>
      <c r="AU747" s="249" t="s">
        <v>1582</v>
      </c>
    </row>
    <row r="748" spans="1:47" x14ac:dyDescent="0.3">
      <c r="A748" s="174">
        <v>7.03</v>
      </c>
      <c r="B748" s="231"/>
      <c r="C748" s="232" t="str">
        <f>VLOOKUP(BD.PD7[[#This Row],[Pos]],PPto[],3,FALSE)</f>
        <v>7.03 Equipamiento Carniceria, Pescadería y Delicatesen</v>
      </c>
      <c r="D748" s="233" t="s">
        <v>23</v>
      </c>
      <c r="E748" s="305" t="str">
        <f>IF(BD.PD7[[#This Row],[.]]="*",VLOOKUP(BD.PD7[[#This Row],[Pos]],Presupuesto!A:H,7,FALSE),"")</f>
        <v/>
      </c>
      <c r="F748" s="234" t="s">
        <v>476</v>
      </c>
      <c r="G748" s="174"/>
      <c r="H748" s="174"/>
      <c r="I748" s="174" t="s">
        <v>1295</v>
      </c>
      <c r="J748" s="174">
        <v>3</v>
      </c>
      <c r="K748" s="174" t="s">
        <v>260</v>
      </c>
      <c r="L748" s="383">
        <f>IF(BD.PD7[[#This Row],[Mon]]="DOP",1,HLOOKUP(BD.PD7[[#This Row],[Mon]],$K$1:$L$2,2,FALSE))</f>
        <v>1</v>
      </c>
      <c r="M748" s="541">
        <v>5263.8133333333335</v>
      </c>
      <c r="N748" s="243">
        <f>BD.PD7[[#This Row],[Cant.]]*BD.PD7[[#This Row],[ Tasa ]]*BD.PD7[[#This Row],[ Precio Und.]]</f>
        <v>15791.44</v>
      </c>
      <c r="O748" s="174">
        <v>0.01</v>
      </c>
      <c r="P748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748" s="243">
        <f>BD.PD7[[#This Row],[Ppto. Orden Interna '[DOP']]]/HLOOKUP("USD",$K$1:$L$2,2,FALSE)</f>
        <v>245.37468307692308</v>
      </c>
      <c r="R748" s="543" t="s">
        <v>408</v>
      </c>
      <c r="S748" s="544"/>
      <c r="T748" s="544"/>
      <c r="U748" s="544" t="s">
        <v>406</v>
      </c>
      <c r="V748" s="544">
        <v>801672</v>
      </c>
      <c r="W748" s="494" t="s">
        <v>439</v>
      </c>
      <c r="X748" s="495">
        <v>16</v>
      </c>
      <c r="Y748" s="495">
        <v>1</v>
      </c>
      <c r="Z748" s="243">
        <f>BD.PD7[[#This Row],[Av.P1 '[%']]]*BD.PD7[[#This Row],[Ppto. Orden Interna '[DOP']]]</f>
        <v>15949.3544</v>
      </c>
      <c r="AA748" s="249"/>
      <c r="AB748" s="249"/>
      <c r="AC748" s="243">
        <f>BD.PD7[[#This Row],[Av.P2 '[%']]]*BD.PD7[[#This Row],[Ppto. Orden Interna '[DOP']]]</f>
        <v>0</v>
      </c>
      <c r="AD748" s="249"/>
      <c r="AE748" s="249"/>
      <c r="AF748" s="243">
        <f>BD.PD7[[#This Row],[Av.P3 '[%']]]*BD.PD7[[#This Row],[Ppto. Orden Interna '[DOP']]]</f>
        <v>0</v>
      </c>
      <c r="AG748" s="545"/>
      <c r="AH748" s="545"/>
      <c r="AI748" s="243">
        <f>BD.PD7[[#This Row],[Av.P2 '[%']]]*BD.PD7[[#This Row],[Ppto. Orden Interna '[DOP']]]</f>
        <v>0</v>
      </c>
      <c r="AJ748" s="545"/>
      <c r="AK748" s="545"/>
      <c r="AL748" s="542">
        <f>BD.PD7[[#This Row],[Av.P2 '[%']]]*BD.PD7[[#This Row],[Ppto. Orden Interna '[DOP']]]</f>
        <v>0</v>
      </c>
      <c r="AM748" s="584">
        <v>15949.3544</v>
      </c>
      <c r="AN748" s="308" t="s">
        <v>244</v>
      </c>
      <c r="AO748" s="308" t="s">
        <v>245</v>
      </c>
      <c r="AP748" s="308" t="s">
        <v>246</v>
      </c>
      <c r="AQ748" s="308" t="s">
        <v>247</v>
      </c>
      <c r="AR748" s="308">
        <v>594</v>
      </c>
      <c r="AS748" s="308" t="s">
        <v>248</v>
      </c>
      <c r="AT748" s="249" t="s">
        <v>1356</v>
      </c>
      <c r="AU748" s="249" t="s">
        <v>1582</v>
      </c>
    </row>
    <row r="749" spans="1:47" x14ac:dyDescent="0.3">
      <c r="A749" s="174">
        <v>7.03</v>
      </c>
      <c r="B749" s="231"/>
      <c r="C749" s="232" t="str">
        <f>VLOOKUP(BD.PD7[[#This Row],[Pos]],PPto[],3,FALSE)</f>
        <v>7.03 Equipamiento Carniceria, Pescadería y Delicatesen</v>
      </c>
      <c r="D749" s="233" t="s">
        <v>23</v>
      </c>
      <c r="E749" s="305" t="str">
        <f>IF(BD.PD7[[#This Row],[.]]="*",VLOOKUP(BD.PD7[[#This Row],[Pos]],Presupuesto!A:H,7,FALSE),"")</f>
        <v/>
      </c>
      <c r="F749" s="234" t="s">
        <v>477</v>
      </c>
      <c r="G749" s="174"/>
      <c r="H749" s="174"/>
      <c r="I749" s="174" t="s">
        <v>1295</v>
      </c>
      <c r="J749" s="174">
        <v>1</v>
      </c>
      <c r="K749" s="174" t="s">
        <v>260</v>
      </c>
      <c r="L749" s="383">
        <f>IF(BD.PD7[[#This Row],[Mon]]="DOP",1,HLOOKUP(BD.PD7[[#This Row],[Mon]],$K$1:$L$2,2,FALSE))</f>
        <v>1</v>
      </c>
      <c r="M749" s="541">
        <v>937877.67</v>
      </c>
      <c r="N749" s="243">
        <f>BD.PD7[[#This Row],[Cant.]]*BD.PD7[[#This Row],[ Tasa ]]*BD.PD7[[#This Row],[ Precio Und.]]</f>
        <v>937877.67</v>
      </c>
      <c r="O749" s="174">
        <v>0.01</v>
      </c>
      <c r="P749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749" s="243">
        <f>BD.PD7[[#This Row],[Ppto. Orden Interna '[DOP']]]/HLOOKUP("USD",$K$1:$L$2,2,FALSE)</f>
        <v>14573.176103076925</v>
      </c>
      <c r="R749" s="543" t="s">
        <v>408</v>
      </c>
      <c r="S749" s="544"/>
      <c r="T749" s="544"/>
      <c r="U749" s="544" t="s">
        <v>406</v>
      </c>
      <c r="V749" s="544">
        <v>801672</v>
      </c>
      <c r="W749" s="494" t="s">
        <v>463</v>
      </c>
      <c r="X749" s="495">
        <v>16</v>
      </c>
      <c r="Y749" s="495">
        <v>1</v>
      </c>
      <c r="Z749" s="243">
        <f>BD.PD7[[#This Row],[Av.P1 '[%']]]*BD.PD7[[#This Row],[Ppto. Orden Interna '[DOP']]]</f>
        <v>947256.44670000009</v>
      </c>
      <c r="AA749" s="249"/>
      <c r="AB749" s="249"/>
      <c r="AC749" s="243">
        <f>BD.PD7[[#This Row],[Av.P2 '[%']]]*BD.PD7[[#This Row],[Ppto. Orden Interna '[DOP']]]</f>
        <v>0</v>
      </c>
      <c r="AD749" s="249"/>
      <c r="AE749" s="249"/>
      <c r="AF749" s="243">
        <f>BD.PD7[[#This Row],[Av.P3 '[%']]]*BD.PD7[[#This Row],[Ppto. Orden Interna '[DOP']]]</f>
        <v>0</v>
      </c>
      <c r="AG749" s="545"/>
      <c r="AH749" s="545"/>
      <c r="AI749" s="243">
        <f>BD.PD7[[#This Row],[Av.P2 '[%']]]*BD.PD7[[#This Row],[Ppto. Orden Interna '[DOP']]]</f>
        <v>0</v>
      </c>
      <c r="AJ749" s="545"/>
      <c r="AK749" s="545"/>
      <c r="AL749" s="542">
        <f>BD.PD7[[#This Row],[Av.P2 '[%']]]*BD.PD7[[#This Row],[Ppto. Orden Interna '[DOP']]]</f>
        <v>0</v>
      </c>
      <c r="AM749" s="584">
        <v>947256.44670000009</v>
      </c>
      <c r="AN749" s="308" t="s">
        <v>244</v>
      </c>
      <c r="AO749" s="308" t="s">
        <v>245</v>
      </c>
      <c r="AP749" s="308" t="s">
        <v>246</v>
      </c>
      <c r="AQ749" s="308" t="s">
        <v>247</v>
      </c>
      <c r="AR749" s="308">
        <v>594</v>
      </c>
      <c r="AS749" s="308" t="s">
        <v>248</v>
      </c>
      <c r="AT749" s="249" t="s">
        <v>1356</v>
      </c>
      <c r="AU749" s="249" t="s">
        <v>1582</v>
      </c>
    </row>
    <row r="750" spans="1:47" x14ac:dyDescent="0.3">
      <c r="A750" s="174">
        <v>7.03</v>
      </c>
      <c r="B750" s="231"/>
      <c r="C750" s="232" t="str">
        <f>VLOOKUP(BD.PD7[[#This Row],[Pos]],PPto[],3,FALSE)</f>
        <v>7.03 Equipamiento Carniceria, Pescadería y Delicatesen</v>
      </c>
      <c r="D750" s="233" t="s">
        <v>23</v>
      </c>
      <c r="E750" s="305" t="str">
        <f>IF(BD.PD7[[#This Row],[.]]="*",VLOOKUP(BD.PD7[[#This Row],[Pos]],Presupuesto!A:H,7,FALSE),"")</f>
        <v/>
      </c>
      <c r="F750" s="234" t="s">
        <v>478</v>
      </c>
      <c r="G750" s="174"/>
      <c r="H750" s="174"/>
      <c r="I750" s="174" t="s">
        <v>1295</v>
      </c>
      <c r="J750" s="174">
        <v>1</v>
      </c>
      <c r="K750" s="174" t="s">
        <v>260</v>
      </c>
      <c r="L750" s="383">
        <f>IF(BD.PD7[[#This Row],[Mon]]="DOP",1,HLOOKUP(BD.PD7[[#This Row],[Mon]],$K$1:$L$2,2,FALSE))</f>
        <v>1</v>
      </c>
      <c r="M750" s="541">
        <v>546727.98</v>
      </c>
      <c r="N750" s="243">
        <f>BD.PD7[[#This Row],[Cant.]]*BD.PD7[[#This Row],[ Tasa ]]*BD.PD7[[#This Row],[ Precio Und.]]</f>
        <v>546727.98</v>
      </c>
      <c r="O750" s="174">
        <v>0.01</v>
      </c>
      <c r="P750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750" s="243">
        <f>BD.PD7[[#This Row],[Ppto. Orden Interna '[DOP']]]/HLOOKUP("USD",$K$1:$L$2,2,FALSE)</f>
        <v>8495.3116892307698</v>
      </c>
      <c r="R750" s="543" t="s">
        <v>408</v>
      </c>
      <c r="S750" s="544"/>
      <c r="T750" s="544"/>
      <c r="U750" s="544" t="s">
        <v>406</v>
      </c>
      <c r="V750" s="544">
        <v>801672</v>
      </c>
      <c r="W750" s="494" t="s">
        <v>463</v>
      </c>
      <c r="X750" s="495">
        <v>16</v>
      </c>
      <c r="Y750" s="495">
        <v>1</v>
      </c>
      <c r="Z750" s="243">
        <f>BD.PD7[[#This Row],[Av.P1 '[%']]]*BD.PD7[[#This Row],[Ppto. Orden Interna '[DOP']]]</f>
        <v>552195.2598</v>
      </c>
      <c r="AA750" s="249"/>
      <c r="AB750" s="249"/>
      <c r="AC750" s="243">
        <f>BD.PD7[[#This Row],[Av.P2 '[%']]]*BD.PD7[[#This Row],[Ppto. Orden Interna '[DOP']]]</f>
        <v>0</v>
      </c>
      <c r="AD750" s="249"/>
      <c r="AE750" s="249"/>
      <c r="AF750" s="243">
        <f>BD.PD7[[#This Row],[Av.P3 '[%']]]*BD.PD7[[#This Row],[Ppto. Orden Interna '[DOP']]]</f>
        <v>0</v>
      </c>
      <c r="AG750" s="545"/>
      <c r="AH750" s="545"/>
      <c r="AI750" s="243">
        <f>BD.PD7[[#This Row],[Av.P2 '[%']]]*BD.PD7[[#This Row],[Ppto. Orden Interna '[DOP']]]</f>
        <v>0</v>
      </c>
      <c r="AJ750" s="545"/>
      <c r="AK750" s="545"/>
      <c r="AL750" s="542">
        <f>BD.PD7[[#This Row],[Av.P2 '[%']]]*BD.PD7[[#This Row],[Ppto. Orden Interna '[DOP']]]</f>
        <v>0</v>
      </c>
      <c r="AM750" s="584">
        <v>552195.2598</v>
      </c>
      <c r="AN750" s="308" t="s">
        <v>244</v>
      </c>
      <c r="AO750" s="308" t="s">
        <v>245</v>
      </c>
      <c r="AP750" s="308" t="s">
        <v>246</v>
      </c>
      <c r="AQ750" s="308" t="s">
        <v>247</v>
      </c>
      <c r="AR750" s="308">
        <v>594</v>
      </c>
      <c r="AS750" s="308" t="s">
        <v>248</v>
      </c>
      <c r="AT750" s="249" t="s">
        <v>1356</v>
      </c>
      <c r="AU750" s="249" t="s">
        <v>1582</v>
      </c>
    </row>
    <row r="751" spans="1:47" x14ac:dyDescent="0.3">
      <c r="A751" s="174">
        <v>7.03</v>
      </c>
      <c r="B751" s="231"/>
      <c r="C751" s="232" t="str">
        <f>VLOOKUP(BD.PD7[[#This Row],[Pos]],PPto[],3,FALSE)</f>
        <v>7.03 Equipamiento Carniceria, Pescadería y Delicatesen</v>
      </c>
      <c r="D751" s="233" t="s">
        <v>23</v>
      </c>
      <c r="E751" s="305" t="str">
        <f>IF(BD.PD7[[#This Row],[.]]="*",VLOOKUP(BD.PD7[[#This Row],[Pos]],Presupuesto!A:H,7,FALSE),"")</f>
        <v/>
      </c>
      <c r="F751" s="234" t="s">
        <v>479</v>
      </c>
      <c r="G751" s="174"/>
      <c r="H751" s="174"/>
      <c r="I751" s="174" t="s">
        <v>1295</v>
      </c>
      <c r="J751" s="174">
        <v>1</v>
      </c>
      <c r="K751" s="174" t="s">
        <v>260</v>
      </c>
      <c r="L751" s="383">
        <f>IF(BD.PD7[[#This Row],[Mon]]="DOP",1,HLOOKUP(BD.PD7[[#This Row],[Mon]],$K$1:$L$2,2,FALSE))</f>
        <v>1</v>
      </c>
      <c r="M751" s="541">
        <v>181574.8</v>
      </c>
      <c r="N751" s="243">
        <f>BD.PD7[[#This Row],[Cant.]]*BD.PD7[[#This Row],[ Tasa ]]*BD.PD7[[#This Row],[ Precio Und.]]</f>
        <v>181574.8</v>
      </c>
      <c r="O751" s="174">
        <v>0.01</v>
      </c>
      <c r="P751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751" s="243">
        <f>BD.PD7[[#This Row],[Ppto. Orden Interna '[DOP']]]/HLOOKUP("USD",$K$1:$L$2,2,FALSE)</f>
        <v>2821.3930461538457</v>
      </c>
      <c r="R751" s="543" t="s">
        <v>408</v>
      </c>
      <c r="S751" s="544"/>
      <c r="T751" s="544"/>
      <c r="U751" s="544" t="s">
        <v>406</v>
      </c>
      <c r="V751" s="544">
        <v>801672</v>
      </c>
      <c r="W751" s="494" t="s">
        <v>463</v>
      </c>
      <c r="X751" s="495">
        <v>16</v>
      </c>
      <c r="Y751" s="495">
        <v>1</v>
      </c>
      <c r="Z751" s="243">
        <f>BD.PD7[[#This Row],[Av.P1 '[%']]]*BD.PD7[[#This Row],[Ppto. Orden Interna '[DOP']]]</f>
        <v>183390.54799999998</v>
      </c>
      <c r="AA751" s="249"/>
      <c r="AB751" s="249"/>
      <c r="AC751" s="243">
        <f>BD.PD7[[#This Row],[Av.P2 '[%']]]*BD.PD7[[#This Row],[Ppto. Orden Interna '[DOP']]]</f>
        <v>0</v>
      </c>
      <c r="AD751" s="249"/>
      <c r="AE751" s="249"/>
      <c r="AF751" s="243">
        <f>BD.PD7[[#This Row],[Av.P3 '[%']]]*BD.PD7[[#This Row],[Ppto. Orden Interna '[DOP']]]</f>
        <v>0</v>
      </c>
      <c r="AG751" s="545"/>
      <c r="AH751" s="545"/>
      <c r="AI751" s="243">
        <f>BD.PD7[[#This Row],[Av.P2 '[%']]]*BD.PD7[[#This Row],[Ppto. Orden Interna '[DOP']]]</f>
        <v>0</v>
      </c>
      <c r="AJ751" s="545"/>
      <c r="AK751" s="545"/>
      <c r="AL751" s="542">
        <f>BD.PD7[[#This Row],[Av.P2 '[%']]]*BD.PD7[[#This Row],[Ppto. Orden Interna '[DOP']]]</f>
        <v>0</v>
      </c>
      <c r="AM751" s="584">
        <v>183390.54799999998</v>
      </c>
      <c r="AN751" s="308" t="s">
        <v>244</v>
      </c>
      <c r="AO751" s="308" t="s">
        <v>245</v>
      </c>
      <c r="AP751" s="308" t="s">
        <v>246</v>
      </c>
      <c r="AQ751" s="308" t="s">
        <v>247</v>
      </c>
      <c r="AR751" s="308">
        <v>594</v>
      </c>
      <c r="AS751" s="308" t="s">
        <v>248</v>
      </c>
      <c r="AT751" s="249" t="s">
        <v>1356</v>
      </c>
      <c r="AU751" s="249" t="s">
        <v>1582</v>
      </c>
    </row>
    <row r="752" spans="1:47" x14ac:dyDescent="0.3">
      <c r="A752" s="174">
        <v>7.03</v>
      </c>
      <c r="B752" s="231"/>
      <c r="C752" s="232" t="str">
        <f>VLOOKUP(BD.PD7[[#This Row],[Pos]],PPto[],3,FALSE)</f>
        <v>7.03 Equipamiento Carniceria, Pescadería y Delicatesen</v>
      </c>
      <c r="D752" s="233" t="s">
        <v>23</v>
      </c>
      <c r="E752" s="305" t="str">
        <f>IF(BD.PD7[[#This Row],[.]]="*",VLOOKUP(BD.PD7[[#This Row],[Pos]],Presupuesto!A:H,7,FALSE),"")</f>
        <v/>
      </c>
      <c r="F752" s="234" t="s">
        <v>480</v>
      </c>
      <c r="G752" s="174"/>
      <c r="H752" s="174"/>
      <c r="I752" s="174" t="s">
        <v>1295</v>
      </c>
      <c r="J752" s="174">
        <v>36</v>
      </c>
      <c r="K752" s="174" t="s">
        <v>260</v>
      </c>
      <c r="L752" s="383">
        <f>IF(BD.PD7[[#This Row],[Mon]]="DOP",1,HLOOKUP(BD.PD7[[#This Row],[Mon]],$K$1:$L$2,2,FALSE))</f>
        <v>1</v>
      </c>
      <c r="M752" s="541">
        <v>1978.2383333333335</v>
      </c>
      <c r="N752" s="243">
        <f>BD.PD7[[#This Row],[Cant.]]*BD.PD7[[#This Row],[ Tasa ]]*BD.PD7[[#This Row],[ Precio Und.]]</f>
        <v>71216.58</v>
      </c>
      <c r="O752" s="174">
        <v>0.01</v>
      </c>
      <c r="P752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752" s="243">
        <f>BD.PD7[[#This Row],[Ppto. Orden Interna '[DOP']]]/HLOOKUP("USD",$K$1:$L$2,2,FALSE)</f>
        <v>1106.5960892307694</v>
      </c>
      <c r="R752" s="543" t="s">
        <v>408</v>
      </c>
      <c r="S752" s="544"/>
      <c r="T752" s="544"/>
      <c r="U752" s="544" t="s">
        <v>406</v>
      </c>
      <c r="V752" s="544">
        <v>801672</v>
      </c>
      <c r="W752" s="494" t="s">
        <v>439</v>
      </c>
      <c r="X752" s="495">
        <v>16</v>
      </c>
      <c r="Y752" s="495">
        <v>1</v>
      </c>
      <c r="Z752" s="243">
        <f>BD.PD7[[#This Row],[Av.P1 '[%']]]*BD.PD7[[#This Row],[Ppto. Orden Interna '[DOP']]]</f>
        <v>71928.745800000004</v>
      </c>
      <c r="AA752" s="249"/>
      <c r="AB752" s="249"/>
      <c r="AC752" s="243">
        <f>BD.PD7[[#This Row],[Av.P2 '[%']]]*BD.PD7[[#This Row],[Ppto. Orden Interna '[DOP']]]</f>
        <v>0</v>
      </c>
      <c r="AD752" s="249"/>
      <c r="AE752" s="249"/>
      <c r="AF752" s="243">
        <f>BD.PD7[[#This Row],[Av.P3 '[%']]]*BD.PD7[[#This Row],[Ppto. Orden Interna '[DOP']]]</f>
        <v>0</v>
      </c>
      <c r="AG752" s="545"/>
      <c r="AH752" s="545"/>
      <c r="AI752" s="243">
        <f>BD.PD7[[#This Row],[Av.P2 '[%']]]*BD.PD7[[#This Row],[Ppto. Orden Interna '[DOP']]]</f>
        <v>0</v>
      </c>
      <c r="AJ752" s="545"/>
      <c r="AK752" s="545"/>
      <c r="AL752" s="542">
        <f>BD.PD7[[#This Row],[Av.P2 '[%']]]*BD.PD7[[#This Row],[Ppto. Orden Interna '[DOP']]]</f>
        <v>0</v>
      </c>
      <c r="AM752" s="584">
        <v>71928.745800000004</v>
      </c>
      <c r="AN752" s="308" t="s">
        <v>244</v>
      </c>
      <c r="AO752" s="308" t="s">
        <v>245</v>
      </c>
      <c r="AP752" s="308" t="s">
        <v>246</v>
      </c>
      <c r="AQ752" s="308" t="s">
        <v>247</v>
      </c>
      <c r="AR752" s="308">
        <v>594</v>
      </c>
      <c r="AS752" s="308" t="s">
        <v>248</v>
      </c>
      <c r="AT752" s="249" t="s">
        <v>1356</v>
      </c>
      <c r="AU752" s="249" t="s">
        <v>1582</v>
      </c>
    </row>
    <row r="753" spans="1:47" x14ac:dyDescent="0.3">
      <c r="A753" s="174">
        <v>7.03</v>
      </c>
      <c r="B753" s="231"/>
      <c r="C753" s="232" t="str">
        <f>VLOOKUP(BD.PD7[[#This Row],[Pos]],PPto[],3,FALSE)</f>
        <v>7.03 Equipamiento Carniceria, Pescadería y Delicatesen</v>
      </c>
      <c r="D753" s="233" t="s">
        <v>23</v>
      </c>
      <c r="E753" s="305" t="str">
        <f>IF(BD.PD7[[#This Row],[.]]="*",VLOOKUP(BD.PD7[[#This Row],[Pos]],Presupuesto!A:H,7,FALSE),"")</f>
        <v/>
      </c>
      <c r="F753" s="234" t="s">
        <v>481</v>
      </c>
      <c r="G753" s="174"/>
      <c r="H753" s="174"/>
      <c r="I753" s="174" t="s">
        <v>1295</v>
      </c>
      <c r="J753" s="174">
        <v>60</v>
      </c>
      <c r="K753" s="174" t="s">
        <v>260</v>
      </c>
      <c r="L753" s="383">
        <f>IF(BD.PD7[[#This Row],[Mon]]="DOP",1,HLOOKUP(BD.PD7[[#This Row],[Mon]],$K$1:$L$2,2,FALSE))</f>
        <v>1</v>
      </c>
      <c r="M753" s="541">
        <v>1171.6785000000002</v>
      </c>
      <c r="N753" s="243">
        <f>BD.PD7[[#This Row],[Cant.]]*BD.PD7[[#This Row],[ Tasa ]]*BD.PD7[[#This Row],[ Precio Und.]]</f>
        <v>70300.710000000006</v>
      </c>
      <c r="O753" s="174">
        <v>0.01</v>
      </c>
      <c r="P753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753" s="243">
        <f>BD.PD7[[#This Row],[Ppto. Orden Interna '[DOP']]]/HLOOKUP("USD",$K$1:$L$2,2,FALSE)</f>
        <v>1092.3648784615386</v>
      </c>
      <c r="R753" s="543" t="s">
        <v>408</v>
      </c>
      <c r="S753" s="544"/>
      <c r="T753" s="544"/>
      <c r="U753" s="544" t="s">
        <v>406</v>
      </c>
      <c r="V753" s="544">
        <v>801672</v>
      </c>
      <c r="W753" s="494" t="s">
        <v>439</v>
      </c>
      <c r="X753" s="495">
        <v>16</v>
      </c>
      <c r="Y753" s="495">
        <v>1</v>
      </c>
      <c r="Z753" s="243">
        <f>BD.PD7[[#This Row],[Av.P1 '[%']]]*BD.PD7[[#This Row],[Ppto. Orden Interna '[DOP']]]</f>
        <v>71003.717100000009</v>
      </c>
      <c r="AA753" s="249"/>
      <c r="AB753" s="249"/>
      <c r="AC753" s="243">
        <f>BD.PD7[[#This Row],[Av.P2 '[%']]]*BD.PD7[[#This Row],[Ppto. Orden Interna '[DOP']]]</f>
        <v>0</v>
      </c>
      <c r="AD753" s="249"/>
      <c r="AE753" s="249"/>
      <c r="AF753" s="243">
        <f>BD.PD7[[#This Row],[Av.P3 '[%']]]*BD.PD7[[#This Row],[Ppto. Orden Interna '[DOP']]]</f>
        <v>0</v>
      </c>
      <c r="AG753" s="545"/>
      <c r="AH753" s="545"/>
      <c r="AI753" s="243">
        <f>BD.PD7[[#This Row],[Av.P2 '[%']]]*BD.PD7[[#This Row],[Ppto. Orden Interna '[DOP']]]</f>
        <v>0</v>
      </c>
      <c r="AJ753" s="545"/>
      <c r="AK753" s="545"/>
      <c r="AL753" s="542">
        <f>BD.PD7[[#This Row],[Av.P2 '[%']]]*BD.PD7[[#This Row],[Ppto. Orden Interna '[DOP']]]</f>
        <v>0</v>
      </c>
      <c r="AM753" s="584">
        <v>71003.717100000009</v>
      </c>
      <c r="AN753" s="308" t="s">
        <v>244</v>
      </c>
      <c r="AO753" s="308" t="s">
        <v>245</v>
      </c>
      <c r="AP753" s="308" t="s">
        <v>246</v>
      </c>
      <c r="AQ753" s="308" t="s">
        <v>247</v>
      </c>
      <c r="AR753" s="308">
        <v>594</v>
      </c>
      <c r="AS753" s="308" t="s">
        <v>248</v>
      </c>
      <c r="AT753" s="249" t="s">
        <v>1356</v>
      </c>
      <c r="AU753" s="249" t="s">
        <v>1582</v>
      </c>
    </row>
    <row r="754" spans="1:47" x14ac:dyDescent="0.3">
      <c r="A754" s="174">
        <v>7.03</v>
      </c>
      <c r="B754" s="231"/>
      <c r="C754" s="232" t="str">
        <f>VLOOKUP(BD.PD7[[#This Row],[Pos]],PPto[],3,FALSE)</f>
        <v>7.03 Equipamiento Carniceria, Pescadería y Delicatesen</v>
      </c>
      <c r="D754" s="233" t="s">
        <v>23</v>
      </c>
      <c r="E754" s="305" t="str">
        <f>IF(BD.PD7[[#This Row],[.]]="*",VLOOKUP(BD.PD7[[#This Row],[Pos]],Presupuesto!A:H,7,FALSE),"")</f>
        <v/>
      </c>
      <c r="F754" s="234" t="s">
        <v>482</v>
      </c>
      <c r="G754" s="174"/>
      <c r="H754" s="174"/>
      <c r="I754" s="174" t="s">
        <v>1295</v>
      </c>
      <c r="J754" s="174">
        <v>96</v>
      </c>
      <c r="K754" s="174" t="s">
        <v>260</v>
      </c>
      <c r="L754" s="383">
        <f>IF(BD.PD7[[#This Row],[Mon]]="DOP",1,HLOOKUP(BD.PD7[[#This Row],[Mon]],$K$1:$L$2,2,FALSE))</f>
        <v>1</v>
      </c>
      <c r="M754" s="541">
        <v>1807.0286458333333</v>
      </c>
      <c r="N754" s="243">
        <f>BD.PD7[[#This Row],[Cant.]]*BD.PD7[[#This Row],[ Tasa ]]*BD.PD7[[#This Row],[ Precio Und.]]</f>
        <v>173474.75</v>
      </c>
      <c r="O754" s="174">
        <v>0.01</v>
      </c>
      <c r="P754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754" s="243">
        <f>BD.PD7[[#This Row],[Ppto. Orden Interna '[DOP']]]/HLOOKUP("USD",$K$1:$L$2,2,FALSE)</f>
        <v>2695.5307307692306</v>
      </c>
      <c r="R754" s="543" t="s">
        <v>408</v>
      </c>
      <c r="S754" s="544"/>
      <c r="T754" s="544"/>
      <c r="U754" s="544" t="s">
        <v>406</v>
      </c>
      <c r="V754" s="544">
        <v>801672</v>
      </c>
      <c r="W754" s="494" t="s">
        <v>439</v>
      </c>
      <c r="X754" s="495">
        <v>16</v>
      </c>
      <c r="Y754" s="495">
        <v>1</v>
      </c>
      <c r="Z754" s="243">
        <f>BD.PD7[[#This Row],[Av.P1 '[%']]]*BD.PD7[[#This Row],[Ppto. Orden Interna '[DOP']]]</f>
        <v>175209.4975</v>
      </c>
      <c r="AA754" s="249"/>
      <c r="AB754" s="249"/>
      <c r="AC754" s="243">
        <f>BD.PD7[[#This Row],[Av.P2 '[%']]]*BD.PD7[[#This Row],[Ppto. Orden Interna '[DOP']]]</f>
        <v>0</v>
      </c>
      <c r="AD754" s="249"/>
      <c r="AE754" s="249"/>
      <c r="AF754" s="243">
        <f>BD.PD7[[#This Row],[Av.P3 '[%']]]*BD.PD7[[#This Row],[Ppto. Orden Interna '[DOP']]]</f>
        <v>0</v>
      </c>
      <c r="AG754" s="545"/>
      <c r="AH754" s="545"/>
      <c r="AI754" s="243">
        <f>BD.PD7[[#This Row],[Av.P2 '[%']]]*BD.PD7[[#This Row],[Ppto. Orden Interna '[DOP']]]</f>
        <v>0</v>
      </c>
      <c r="AJ754" s="545"/>
      <c r="AK754" s="545"/>
      <c r="AL754" s="542">
        <f>BD.PD7[[#This Row],[Av.P2 '[%']]]*BD.PD7[[#This Row],[Ppto. Orden Interna '[DOP']]]</f>
        <v>0</v>
      </c>
      <c r="AM754" s="584">
        <v>175209.4975</v>
      </c>
      <c r="AN754" s="308" t="s">
        <v>244</v>
      </c>
      <c r="AO754" s="308" t="s">
        <v>245</v>
      </c>
      <c r="AP754" s="308" t="s">
        <v>246</v>
      </c>
      <c r="AQ754" s="308" t="s">
        <v>247</v>
      </c>
      <c r="AR754" s="308">
        <v>594</v>
      </c>
      <c r="AS754" s="308" t="s">
        <v>248</v>
      </c>
      <c r="AT754" s="249" t="s">
        <v>1356</v>
      </c>
      <c r="AU754" s="249" t="s">
        <v>1582</v>
      </c>
    </row>
    <row r="755" spans="1:47" x14ac:dyDescent="0.3">
      <c r="A755" s="174">
        <v>7.03</v>
      </c>
      <c r="B755" s="231"/>
      <c r="C755" s="232" t="str">
        <f>VLOOKUP(BD.PD7[[#This Row],[Pos]],PPto[],3,FALSE)</f>
        <v>7.03 Equipamiento Carniceria, Pescadería y Delicatesen</v>
      </c>
      <c r="D755" s="233" t="s">
        <v>23</v>
      </c>
      <c r="E755" s="305" t="str">
        <f>IF(BD.PD7[[#This Row],[.]]="*",VLOOKUP(BD.PD7[[#This Row],[Pos]],Presupuesto!A:H,7,FALSE),"")</f>
        <v/>
      </c>
      <c r="F755" s="234" t="s">
        <v>483</v>
      </c>
      <c r="G755" s="174"/>
      <c r="H755" s="174"/>
      <c r="I755" s="174" t="s">
        <v>1295</v>
      </c>
      <c r="J755" s="174">
        <v>1</v>
      </c>
      <c r="K755" s="174" t="s">
        <v>260</v>
      </c>
      <c r="L755" s="383">
        <f>IF(BD.PD7[[#This Row],[Mon]]="DOP",1,HLOOKUP(BD.PD7[[#This Row],[Mon]],$K$1:$L$2,2,FALSE))</f>
        <v>1</v>
      </c>
      <c r="M755" s="541">
        <v>600</v>
      </c>
      <c r="N755" s="243">
        <f>BD.PD7[[#This Row],[Cant.]]*BD.PD7[[#This Row],[ Tasa ]]*BD.PD7[[#This Row],[ Precio Und.]]</f>
        <v>600</v>
      </c>
      <c r="O755" s="174">
        <v>0.01</v>
      </c>
      <c r="P755" s="243">
        <f>IF(BD.PD7[[#This Row],[Liquid. '[%']]]&lt;&gt;0,(BD.PD7[[#This Row],[Valor Neto '[DOP']]]*BD.PD7[[#This Row],[Liquid. '[%']]])+BD.PD7[[#This Row],[Valor Neto '[DOP']]],BD.PD7[[#This Row],[Valor Neto '[DOP']]])</f>
        <v>606</v>
      </c>
      <c r="Q755" s="243">
        <f>BD.PD7[[#This Row],[Ppto. Orden Interna '[DOP']]]/HLOOKUP("USD",$K$1:$L$2,2,FALSE)</f>
        <v>9.3230769230769237</v>
      </c>
      <c r="R755" s="543" t="s">
        <v>408</v>
      </c>
      <c r="S755" s="544"/>
      <c r="T755" s="544"/>
      <c r="U755" s="544" t="s">
        <v>406</v>
      </c>
      <c r="V755" s="544">
        <v>801672</v>
      </c>
      <c r="W755" s="494" t="s">
        <v>439</v>
      </c>
      <c r="X755" s="495">
        <v>16</v>
      </c>
      <c r="Y755" s="495">
        <v>1</v>
      </c>
      <c r="Z755" s="243">
        <f>BD.PD7[[#This Row],[Av.P1 '[%']]]*BD.PD7[[#This Row],[Ppto. Orden Interna '[DOP']]]</f>
        <v>606</v>
      </c>
      <c r="AA755" s="249"/>
      <c r="AB755" s="249"/>
      <c r="AC755" s="243">
        <f>BD.PD7[[#This Row],[Av.P2 '[%']]]*BD.PD7[[#This Row],[Ppto. Orden Interna '[DOP']]]</f>
        <v>0</v>
      </c>
      <c r="AD755" s="249"/>
      <c r="AE755" s="249"/>
      <c r="AF755" s="243">
        <f>BD.PD7[[#This Row],[Av.P3 '[%']]]*BD.PD7[[#This Row],[Ppto. Orden Interna '[DOP']]]</f>
        <v>0</v>
      </c>
      <c r="AG755" s="545"/>
      <c r="AH755" s="545"/>
      <c r="AI755" s="243">
        <f>BD.PD7[[#This Row],[Av.P2 '[%']]]*BD.PD7[[#This Row],[Ppto. Orden Interna '[DOP']]]</f>
        <v>0</v>
      </c>
      <c r="AJ755" s="545"/>
      <c r="AK755" s="545"/>
      <c r="AL755" s="542">
        <f>BD.PD7[[#This Row],[Av.P2 '[%']]]*BD.PD7[[#This Row],[Ppto. Orden Interna '[DOP']]]</f>
        <v>0</v>
      </c>
      <c r="AM755" s="584">
        <v>606</v>
      </c>
      <c r="AN755" s="308" t="s">
        <v>244</v>
      </c>
      <c r="AO755" s="308" t="s">
        <v>245</v>
      </c>
      <c r="AP755" s="308" t="s">
        <v>246</v>
      </c>
      <c r="AQ755" s="308" t="s">
        <v>247</v>
      </c>
      <c r="AR755" s="308">
        <v>594</v>
      </c>
      <c r="AS755" s="308" t="s">
        <v>248</v>
      </c>
      <c r="AT755" s="249" t="s">
        <v>1356</v>
      </c>
      <c r="AU755" s="249" t="s">
        <v>1582</v>
      </c>
    </row>
    <row r="756" spans="1:47" x14ac:dyDescent="0.3">
      <c r="A756" s="174">
        <v>7.03</v>
      </c>
      <c r="B756" s="231"/>
      <c r="C756" s="232" t="str">
        <f>VLOOKUP(BD.PD7[[#This Row],[Pos]],PPto[],3,FALSE)</f>
        <v>7.03 Equipamiento Carniceria, Pescadería y Delicatesen</v>
      </c>
      <c r="D756" s="233" t="s">
        <v>23</v>
      </c>
      <c r="E756" s="305" t="str">
        <f>IF(BD.PD7[[#This Row],[.]]="*",VLOOKUP(BD.PD7[[#This Row],[Pos]],Presupuesto!A:H,7,FALSE),"")</f>
        <v/>
      </c>
      <c r="F756" s="234" t="s">
        <v>484</v>
      </c>
      <c r="G756" s="174"/>
      <c r="H756" s="174"/>
      <c r="I756" s="174" t="s">
        <v>1295</v>
      </c>
      <c r="J756" s="174">
        <v>1</v>
      </c>
      <c r="K756" s="174" t="s">
        <v>260</v>
      </c>
      <c r="L756" s="383">
        <f>IF(BD.PD7[[#This Row],[Mon]]="DOP",1,HLOOKUP(BD.PD7[[#This Row],[Mon]],$K$1:$L$2,2,FALSE))</f>
        <v>1</v>
      </c>
      <c r="M756" s="541">
        <v>6000</v>
      </c>
      <c r="N756" s="243">
        <f>BD.PD7[[#This Row],[Cant.]]*BD.PD7[[#This Row],[ Tasa ]]*BD.PD7[[#This Row],[ Precio Und.]]</f>
        <v>6000</v>
      </c>
      <c r="O756" s="174">
        <v>0.01</v>
      </c>
      <c r="P756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756" s="243">
        <f>BD.PD7[[#This Row],[Ppto. Orden Interna '[DOP']]]/HLOOKUP("USD",$K$1:$L$2,2,FALSE)</f>
        <v>93.230769230769226</v>
      </c>
      <c r="R756" s="543" t="s">
        <v>408</v>
      </c>
      <c r="S756" s="544"/>
      <c r="T756" s="544"/>
      <c r="U756" s="544" t="s">
        <v>406</v>
      </c>
      <c r="V756" s="544">
        <v>801672</v>
      </c>
      <c r="W756" s="494" t="s">
        <v>439</v>
      </c>
      <c r="X756" s="495">
        <v>16</v>
      </c>
      <c r="Y756" s="495">
        <v>1</v>
      </c>
      <c r="Z756" s="243">
        <f>BD.PD7[[#This Row],[Av.P1 '[%']]]*BD.PD7[[#This Row],[Ppto. Orden Interna '[DOP']]]</f>
        <v>6060</v>
      </c>
      <c r="AA756" s="249"/>
      <c r="AB756" s="249"/>
      <c r="AC756" s="243">
        <f>BD.PD7[[#This Row],[Av.P2 '[%']]]*BD.PD7[[#This Row],[Ppto. Orden Interna '[DOP']]]</f>
        <v>0</v>
      </c>
      <c r="AD756" s="249"/>
      <c r="AE756" s="249"/>
      <c r="AF756" s="243">
        <f>BD.PD7[[#This Row],[Av.P3 '[%']]]*BD.PD7[[#This Row],[Ppto. Orden Interna '[DOP']]]</f>
        <v>0</v>
      </c>
      <c r="AG756" s="545"/>
      <c r="AH756" s="545"/>
      <c r="AI756" s="243">
        <f>BD.PD7[[#This Row],[Av.P2 '[%']]]*BD.PD7[[#This Row],[Ppto. Orden Interna '[DOP']]]</f>
        <v>0</v>
      </c>
      <c r="AJ756" s="545"/>
      <c r="AK756" s="545"/>
      <c r="AL756" s="542">
        <f>BD.PD7[[#This Row],[Av.P2 '[%']]]*BD.PD7[[#This Row],[Ppto. Orden Interna '[DOP']]]</f>
        <v>0</v>
      </c>
      <c r="AM756" s="584">
        <v>6060</v>
      </c>
      <c r="AN756" s="308" t="s">
        <v>244</v>
      </c>
      <c r="AO756" s="308" t="s">
        <v>245</v>
      </c>
      <c r="AP756" s="308" t="s">
        <v>246</v>
      </c>
      <c r="AQ756" s="308" t="s">
        <v>247</v>
      </c>
      <c r="AR756" s="308">
        <v>594</v>
      </c>
      <c r="AS756" s="308" t="s">
        <v>248</v>
      </c>
      <c r="AT756" s="249" t="s">
        <v>1356</v>
      </c>
      <c r="AU756" s="249" t="s">
        <v>1582</v>
      </c>
    </row>
    <row r="757" spans="1:47" x14ac:dyDescent="0.3">
      <c r="A757" s="174">
        <v>7.03</v>
      </c>
      <c r="B757" s="231"/>
      <c r="C757" s="232" t="str">
        <f>VLOOKUP(BD.PD7[[#This Row],[Pos]],PPto[],3,FALSE)</f>
        <v>7.03 Equipamiento Carniceria, Pescadería y Delicatesen</v>
      </c>
      <c r="D757" s="233" t="s">
        <v>23</v>
      </c>
      <c r="E757" s="305" t="str">
        <f>IF(BD.PD7[[#This Row],[.]]="*",VLOOKUP(BD.PD7[[#This Row],[Pos]],Presupuesto!A:H,7,FALSE),"")</f>
        <v/>
      </c>
      <c r="F757" s="234" t="s">
        <v>485</v>
      </c>
      <c r="G757" s="174"/>
      <c r="H757" s="174"/>
      <c r="I757" s="174" t="s">
        <v>1295</v>
      </c>
      <c r="J757" s="174">
        <v>2</v>
      </c>
      <c r="K757" s="174" t="s">
        <v>260</v>
      </c>
      <c r="L757" s="383">
        <f>IF(BD.PD7[[#This Row],[Mon]]="DOP",1,HLOOKUP(BD.PD7[[#This Row],[Mon]],$K$1:$L$2,2,FALSE))</f>
        <v>1</v>
      </c>
      <c r="M757" s="541">
        <v>4000</v>
      </c>
      <c r="N757" s="243">
        <f>BD.PD7[[#This Row],[Cant.]]*BD.PD7[[#This Row],[ Tasa ]]*BD.PD7[[#This Row],[ Precio Und.]]</f>
        <v>8000</v>
      </c>
      <c r="O757" s="174">
        <v>0.01</v>
      </c>
      <c r="P757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757" s="243">
        <f>BD.PD7[[#This Row],[Ppto. Orden Interna '[DOP']]]/HLOOKUP("USD",$K$1:$L$2,2,FALSE)</f>
        <v>124.30769230769231</v>
      </c>
      <c r="R757" s="543" t="s">
        <v>408</v>
      </c>
      <c r="S757" s="544"/>
      <c r="T757" s="544"/>
      <c r="U757" s="544" t="s">
        <v>406</v>
      </c>
      <c r="V757" s="544">
        <v>801672</v>
      </c>
      <c r="W757" s="494" t="s">
        <v>439</v>
      </c>
      <c r="X757" s="495">
        <v>16</v>
      </c>
      <c r="Y757" s="495">
        <v>1</v>
      </c>
      <c r="Z757" s="243">
        <f>BD.PD7[[#This Row],[Av.P1 '[%']]]*BD.PD7[[#This Row],[Ppto. Orden Interna '[DOP']]]</f>
        <v>8080</v>
      </c>
      <c r="AA757" s="249"/>
      <c r="AB757" s="249"/>
      <c r="AC757" s="243">
        <f>BD.PD7[[#This Row],[Av.P2 '[%']]]*BD.PD7[[#This Row],[Ppto. Orden Interna '[DOP']]]</f>
        <v>0</v>
      </c>
      <c r="AD757" s="249"/>
      <c r="AE757" s="249"/>
      <c r="AF757" s="243">
        <f>BD.PD7[[#This Row],[Av.P3 '[%']]]*BD.PD7[[#This Row],[Ppto. Orden Interna '[DOP']]]</f>
        <v>0</v>
      </c>
      <c r="AG757" s="545"/>
      <c r="AH757" s="545"/>
      <c r="AI757" s="243">
        <f>BD.PD7[[#This Row],[Av.P2 '[%']]]*BD.PD7[[#This Row],[Ppto. Orden Interna '[DOP']]]</f>
        <v>0</v>
      </c>
      <c r="AJ757" s="545"/>
      <c r="AK757" s="545"/>
      <c r="AL757" s="542">
        <f>BD.PD7[[#This Row],[Av.P2 '[%']]]*BD.PD7[[#This Row],[Ppto. Orden Interna '[DOP']]]</f>
        <v>0</v>
      </c>
      <c r="AM757" s="584">
        <v>8080</v>
      </c>
      <c r="AN757" s="308" t="s">
        <v>244</v>
      </c>
      <c r="AO757" s="308" t="s">
        <v>245</v>
      </c>
      <c r="AP757" s="308" t="s">
        <v>246</v>
      </c>
      <c r="AQ757" s="308" t="s">
        <v>247</v>
      </c>
      <c r="AR757" s="308">
        <v>594</v>
      </c>
      <c r="AS757" s="308" t="s">
        <v>248</v>
      </c>
      <c r="AT757" s="249" t="s">
        <v>1356</v>
      </c>
      <c r="AU757" s="249" t="s">
        <v>1582</v>
      </c>
    </row>
    <row r="758" spans="1:47" x14ac:dyDescent="0.3">
      <c r="A758" s="174">
        <v>7.03</v>
      </c>
      <c r="B758" s="231"/>
      <c r="C758" s="232" t="str">
        <f>VLOOKUP(BD.PD7[[#This Row],[Pos]],PPto[],3,FALSE)</f>
        <v>7.03 Equipamiento Carniceria, Pescadería y Delicatesen</v>
      </c>
      <c r="D758" s="233" t="s">
        <v>23</v>
      </c>
      <c r="E758" s="305" t="str">
        <f>IF(BD.PD7[[#This Row],[.]]="*",VLOOKUP(BD.PD7[[#This Row],[Pos]],Presupuesto!A:H,7,FALSE),"")</f>
        <v/>
      </c>
      <c r="F758" s="234" t="s">
        <v>486</v>
      </c>
      <c r="G758" s="174"/>
      <c r="H758" s="174"/>
      <c r="I758" s="174" t="s">
        <v>1295</v>
      </c>
      <c r="J758" s="174">
        <v>5</v>
      </c>
      <c r="K758" s="174" t="s">
        <v>260</v>
      </c>
      <c r="L758" s="383">
        <f>IF(BD.PD7[[#This Row],[Mon]]="DOP",1,HLOOKUP(BD.PD7[[#This Row],[Mon]],$K$1:$L$2,2,FALSE))</f>
        <v>1</v>
      </c>
      <c r="M758" s="541">
        <v>3567.6959999999999</v>
      </c>
      <c r="N758" s="243">
        <f>BD.PD7[[#This Row],[Cant.]]*BD.PD7[[#This Row],[ Tasa ]]*BD.PD7[[#This Row],[ Precio Und.]]</f>
        <v>17838.48</v>
      </c>
      <c r="O758" s="174">
        <v>0.01</v>
      </c>
      <c r="P758" s="243">
        <f>IF(BD.PD7[[#This Row],[Liquid. '[%']]]&lt;&gt;0,(BD.PD7[[#This Row],[Valor Neto '[DOP']]]*BD.PD7[[#This Row],[Liquid. '[%']]])+BD.PD7[[#This Row],[Valor Neto '[DOP']]],BD.PD7[[#This Row],[Valor Neto '[DOP']]])</f>
        <v>18016.864799999999</v>
      </c>
      <c r="Q758" s="243">
        <f>BD.PD7[[#This Row],[Ppto. Orden Interna '[DOP']]]/HLOOKUP("USD",$K$1:$L$2,2,FALSE)</f>
        <v>277.18253538461539</v>
      </c>
      <c r="R758" s="543" t="s">
        <v>408</v>
      </c>
      <c r="S758" s="544"/>
      <c r="T758" s="544"/>
      <c r="U758" s="544" t="s">
        <v>406</v>
      </c>
      <c r="V758" s="544">
        <v>801672</v>
      </c>
      <c r="W758" s="494" t="s">
        <v>439</v>
      </c>
      <c r="X758" s="495">
        <v>16</v>
      </c>
      <c r="Y758" s="495">
        <v>1</v>
      </c>
      <c r="Z758" s="243">
        <f>BD.PD7[[#This Row],[Av.P1 '[%']]]*BD.PD7[[#This Row],[Ppto. Orden Interna '[DOP']]]</f>
        <v>18016.864799999999</v>
      </c>
      <c r="AA758" s="249"/>
      <c r="AB758" s="249"/>
      <c r="AC758" s="243">
        <f>BD.PD7[[#This Row],[Av.P2 '[%']]]*BD.PD7[[#This Row],[Ppto. Orden Interna '[DOP']]]</f>
        <v>0</v>
      </c>
      <c r="AD758" s="249"/>
      <c r="AE758" s="249"/>
      <c r="AF758" s="243">
        <f>BD.PD7[[#This Row],[Av.P3 '[%']]]*BD.PD7[[#This Row],[Ppto. Orden Interna '[DOP']]]</f>
        <v>0</v>
      </c>
      <c r="AG758" s="545"/>
      <c r="AH758" s="545"/>
      <c r="AI758" s="243">
        <f>BD.PD7[[#This Row],[Av.P2 '[%']]]*BD.PD7[[#This Row],[Ppto. Orden Interna '[DOP']]]</f>
        <v>0</v>
      </c>
      <c r="AJ758" s="545"/>
      <c r="AK758" s="545"/>
      <c r="AL758" s="542">
        <f>BD.PD7[[#This Row],[Av.P2 '[%']]]*BD.PD7[[#This Row],[Ppto. Orden Interna '[DOP']]]</f>
        <v>0</v>
      </c>
      <c r="AM758" s="584">
        <v>18016.864799999999</v>
      </c>
      <c r="AN758" s="308" t="s">
        <v>244</v>
      </c>
      <c r="AO758" s="308" t="s">
        <v>245</v>
      </c>
      <c r="AP758" s="308" t="s">
        <v>246</v>
      </c>
      <c r="AQ758" s="308" t="s">
        <v>247</v>
      </c>
      <c r="AR758" s="308">
        <v>594</v>
      </c>
      <c r="AS758" s="308" t="s">
        <v>248</v>
      </c>
      <c r="AT758" s="249" t="s">
        <v>1356</v>
      </c>
      <c r="AU758" s="249" t="s">
        <v>1582</v>
      </c>
    </row>
    <row r="759" spans="1:47" x14ac:dyDescent="0.3">
      <c r="A759" s="174">
        <v>7.03</v>
      </c>
      <c r="B759" s="231"/>
      <c r="C759" s="232" t="str">
        <f>VLOOKUP(BD.PD7[[#This Row],[Pos]],PPto[],3,FALSE)</f>
        <v>7.03 Equipamiento Carniceria, Pescadería y Delicatesen</v>
      </c>
      <c r="D759" s="233" t="s">
        <v>23</v>
      </c>
      <c r="E759" s="305" t="str">
        <f>IF(BD.PD7[[#This Row],[.]]="*",VLOOKUP(BD.PD7[[#This Row],[Pos]],Presupuesto!A:H,7,FALSE),"")</f>
        <v/>
      </c>
      <c r="F759" s="234" t="s">
        <v>487</v>
      </c>
      <c r="G759" s="174"/>
      <c r="H759" s="174"/>
      <c r="I759" s="174" t="s">
        <v>1295</v>
      </c>
      <c r="J759" s="174">
        <v>1</v>
      </c>
      <c r="K759" s="174" t="s">
        <v>260</v>
      </c>
      <c r="L759" s="383">
        <f>IF(BD.PD7[[#This Row],[Mon]]="DOP",1,HLOOKUP(BD.PD7[[#This Row],[Mon]],$K$1:$L$2,2,FALSE))</f>
        <v>1</v>
      </c>
      <c r="M759" s="541">
        <v>16413.669999999998</v>
      </c>
      <c r="N759" s="243">
        <f>BD.PD7[[#This Row],[Cant.]]*BD.PD7[[#This Row],[ Tasa ]]*BD.PD7[[#This Row],[ Precio Und.]]</f>
        <v>16413.669999999998</v>
      </c>
      <c r="O759" s="174">
        <v>0.01</v>
      </c>
      <c r="P759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759" s="243">
        <f>BD.PD7[[#This Row],[Ppto. Orden Interna '[DOP']]]/HLOOKUP("USD",$K$1:$L$2,2,FALSE)</f>
        <v>255.04317999999995</v>
      </c>
      <c r="R759" s="543" t="s">
        <v>408</v>
      </c>
      <c r="S759" s="544"/>
      <c r="T759" s="544"/>
      <c r="U759" s="544" t="s">
        <v>406</v>
      </c>
      <c r="V759" s="544">
        <v>801672</v>
      </c>
      <c r="W759" s="494" t="s">
        <v>439</v>
      </c>
      <c r="X759" s="495">
        <v>16</v>
      </c>
      <c r="Y759" s="495">
        <v>1</v>
      </c>
      <c r="Z759" s="243">
        <f>BD.PD7[[#This Row],[Av.P1 '[%']]]*BD.PD7[[#This Row],[Ppto. Orden Interna '[DOP']]]</f>
        <v>16577.806699999997</v>
      </c>
      <c r="AA759" s="249"/>
      <c r="AB759" s="249"/>
      <c r="AC759" s="243">
        <f>BD.PD7[[#This Row],[Av.P2 '[%']]]*BD.PD7[[#This Row],[Ppto. Orden Interna '[DOP']]]</f>
        <v>0</v>
      </c>
      <c r="AD759" s="249"/>
      <c r="AE759" s="249"/>
      <c r="AF759" s="243">
        <f>BD.PD7[[#This Row],[Av.P3 '[%']]]*BD.PD7[[#This Row],[Ppto. Orden Interna '[DOP']]]</f>
        <v>0</v>
      </c>
      <c r="AG759" s="545"/>
      <c r="AH759" s="545"/>
      <c r="AI759" s="243">
        <f>BD.PD7[[#This Row],[Av.P2 '[%']]]*BD.PD7[[#This Row],[Ppto. Orden Interna '[DOP']]]</f>
        <v>0</v>
      </c>
      <c r="AJ759" s="545"/>
      <c r="AK759" s="545"/>
      <c r="AL759" s="542">
        <f>BD.PD7[[#This Row],[Av.P2 '[%']]]*BD.PD7[[#This Row],[Ppto. Orden Interna '[DOP']]]</f>
        <v>0</v>
      </c>
      <c r="AM759" s="584">
        <v>16577.806699999997</v>
      </c>
      <c r="AN759" s="308" t="s">
        <v>244</v>
      </c>
      <c r="AO759" s="308" t="s">
        <v>245</v>
      </c>
      <c r="AP759" s="308" t="s">
        <v>246</v>
      </c>
      <c r="AQ759" s="308" t="s">
        <v>247</v>
      </c>
      <c r="AR759" s="308">
        <v>594</v>
      </c>
      <c r="AS759" s="308" t="s">
        <v>248</v>
      </c>
      <c r="AT759" s="249" t="s">
        <v>1356</v>
      </c>
      <c r="AU759" s="249" t="s">
        <v>1582</v>
      </c>
    </row>
    <row r="760" spans="1:47" x14ac:dyDescent="0.3">
      <c r="A760" s="174">
        <v>7.03</v>
      </c>
      <c r="B760" s="231"/>
      <c r="C760" s="232" t="str">
        <f>VLOOKUP(BD.PD7[[#This Row],[Pos]],PPto[],3,FALSE)</f>
        <v>7.03 Equipamiento Carniceria, Pescadería y Delicatesen</v>
      </c>
      <c r="D760" s="233" t="s">
        <v>23</v>
      </c>
      <c r="E760" s="305" t="str">
        <f>IF(BD.PD7[[#This Row],[.]]="*",VLOOKUP(BD.PD7[[#This Row],[Pos]],Presupuesto!A:H,7,FALSE),"")</f>
        <v/>
      </c>
      <c r="F760" s="234" t="s">
        <v>488</v>
      </c>
      <c r="G760" s="174"/>
      <c r="H760" s="174"/>
      <c r="I760" s="174" t="s">
        <v>1295</v>
      </c>
      <c r="J760" s="174">
        <v>3</v>
      </c>
      <c r="K760" s="174" t="s">
        <v>260</v>
      </c>
      <c r="L760" s="383">
        <f>IF(BD.PD7[[#This Row],[Mon]]="DOP",1,HLOOKUP(BD.PD7[[#This Row],[Mon]],$K$1:$L$2,2,FALSE))</f>
        <v>1</v>
      </c>
      <c r="M760" s="541">
        <v>2626.0833333333335</v>
      </c>
      <c r="N760" s="243">
        <f>BD.PD7[[#This Row],[Cant.]]*BD.PD7[[#This Row],[ Tasa ]]*BD.PD7[[#This Row],[ Precio Und.]]</f>
        <v>7878.25</v>
      </c>
      <c r="O760" s="174">
        <v>0.01</v>
      </c>
      <c r="P760" s="243">
        <f>IF(BD.PD7[[#This Row],[Liquid. '[%']]]&lt;&gt;0,(BD.PD7[[#This Row],[Valor Neto '[DOP']]]*BD.PD7[[#This Row],[Liquid. '[%']]])+BD.PD7[[#This Row],[Valor Neto '[DOP']]],BD.PD7[[#This Row],[Valor Neto '[DOP']]])</f>
        <v>7957.0325000000003</v>
      </c>
      <c r="Q760" s="243">
        <f>BD.PD7[[#This Row],[Ppto. Orden Interna '[DOP']]]/HLOOKUP("USD",$K$1:$L$2,2,FALSE)</f>
        <v>122.41588461538461</v>
      </c>
      <c r="R760" s="543" t="s">
        <v>408</v>
      </c>
      <c r="S760" s="544"/>
      <c r="T760" s="544"/>
      <c r="U760" s="544" t="s">
        <v>406</v>
      </c>
      <c r="V760" s="544">
        <v>801672</v>
      </c>
      <c r="W760" s="494" t="s">
        <v>439</v>
      </c>
      <c r="X760" s="495">
        <v>16</v>
      </c>
      <c r="Y760" s="495">
        <v>1</v>
      </c>
      <c r="Z760" s="243">
        <f>BD.PD7[[#This Row],[Av.P1 '[%']]]*BD.PD7[[#This Row],[Ppto. Orden Interna '[DOP']]]</f>
        <v>7957.0325000000003</v>
      </c>
      <c r="AA760" s="249"/>
      <c r="AB760" s="249"/>
      <c r="AC760" s="243">
        <f>BD.PD7[[#This Row],[Av.P2 '[%']]]*BD.PD7[[#This Row],[Ppto. Orden Interna '[DOP']]]</f>
        <v>0</v>
      </c>
      <c r="AD760" s="249"/>
      <c r="AE760" s="249"/>
      <c r="AF760" s="243">
        <f>BD.PD7[[#This Row],[Av.P3 '[%']]]*BD.PD7[[#This Row],[Ppto. Orden Interna '[DOP']]]</f>
        <v>0</v>
      </c>
      <c r="AG760" s="545"/>
      <c r="AH760" s="545"/>
      <c r="AI760" s="243">
        <f>BD.PD7[[#This Row],[Av.P2 '[%']]]*BD.PD7[[#This Row],[Ppto. Orden Interna '[DOP']]]</f>
        <v>0</v>
      </c>
      <c r="AJ760" s="545"/>
      <c r="AK760" s="545"/>
      <c r="AL760" s="542">
        <f>BD.PD7[[#This Row],[Av.P2 '[%']]]*BD.PD7[[#This Row],[Ppto. Orden Interna '[DOP']]]</f>
        <v>0</v>
      </c>
      <c r="AM760" s="584">
        <v>7957.0325000000003</v>
      </c>
      <c r="AN760" s="308" t="s">
        <v>244</v>
      </c>
      <c r="AO760" s="308" t="s">
        <v>245</v>
      </c>
      <c r="AP760" s="308" t="s">
        <v>246</v>
      </c>
      <c r="AQ760" s="308" t="s">
        <v>247</v>
      </c>
      <c r="AR760" s="308">
        <v>594</v>
      </c>
      <c r="AS760" s="308" t="s">
        <v>248</v>
      </c>
      <c r="AT760" s="249" t="s">
        <v>1356</v>
      </c>
      <c r="AU760" s="249" t="s">
        <v>1582</v>
      </c>
    </row>
    <row r="761" spans="1:47" x14ac:dyDescent="0.3">
      <c r="A761" s="174">
        <v>7.03</v>
      </c>
      <c r="B761" s="231"/>
      <c r="C761" s="232" t="str">
        <f>VLOOKUP(BD.PD7[[#This Row],[Pos]],PPto[],3,FALSE)</f>
        <v>7.03 Equipamiento Carniceria, Pescadería y Delicatesen</v>
      </c>
      <c r="D761" s="233" t="s">
        <v>23</v>
      </c>
      <c r="E761" s="305" t="str">
        <f>IF(BD.PD7[[#This Row],[.]]="*",VLOOKUP(BD.PD7[[#This Row],[Pos]],Presupuesto!A:H,7,FALSE),"")</f>
        <v/>
      </c>
      <c r="F761" s="234" t="s">
        <v>489</v>
      </c>
      <c r="G761" s="174"/>
      <c r="H761" s="174"/>
      <c r="I761" s="174" t="s">
        <v>1295</v>
      </c>
      <c r="J761" s="174">
        <v>48</v>
      </c>
      <c r="K761" s="174" t="s">
        <v>260</v>
      </c>
      <c r="L761" s="383">
        <f>IF(BD.PD7[[#This Row],[Mon]]="DOP",1,HLOOKUP(BD.PD7[[#This Row],[Mon]],$K$1:$L$2,2,FALSE))</f>
        <v>1</v>
      </c>
      <c r="M761" s="541">
        <v>3049.0739583333329</v>
      </c>
      <c r="N761" s="243">
        <f>BD.PD7[[#This Row],[Cant.]]*BD.PD7[[#This Row],[ Tasa ]]*BD.PD7[[#This Row],[ Precio Und.]]</f>
        <v>146355.54999999999</v>
      </c>
      <c r="O761" s="174">
        <v>0.01</v>
      </c>
      <c r="P761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761" s="243">
        <f>BD.PD7[[#This Row],[Ppto. Orden Interna '[DOP']]]/HLOOKUP("USD",$K$1:$L$2,2,FALSE)</f>
        <v>2274.1400846153842</v>
      </c>
      <c r="R761" s="543" t="s">
        <v>408</v>
      </c>
      <c r="S761" s="544"/>
      <c r="T761" s="544"/>
      <c r="U761" s="544" t="s">
        <v>406</v>
      </c>
      <c r="V761" s="544">
        <v>801672</v>
      </c>
      <c r="W761" s="494" t="s">
        <v>439</v>
      </c>
      <c r="X761" s="495">
        <v>16</v>
      </c>
      <c r="Y761" s="495">
        <v>1</v>
      </c>
      <c r="Z761" s="243">
        <f>BD.PD7[[#This Row],[Av.P1 '[%']]]*BD.PD7[[#This Row],[Ppto. Orden Interna '[DOP']]]</f>
        <v>147819.10549999998</v>
      </c>
      <c r="AA761" s="249"/>
      <c r="AB761" s="249"/>
      <c r="AC761" s="243">
        <f>BD.PD7[[#This Row],[Av.P2 '[%']]]*BD.PD7[[#This Row],[Ppto. Orden Interna '[DOP']]]</f>
        <v>0</v>
      </c>
      <c r="AD761" s="249"/>
      <c r="AE761" s="249"/>
      <c r="AF761" s="243">
        <f>BD.PD7[[#This Row],[Av.P3 '[%']]]*BD.PD7[[#This Row],[Ppto. Orden Interna '[DOP']]]</f>
        <v>0</v>
      </c>
      <c r="AG761" s="545"/>
      <c r="AH761" s="545"/>
      <c r="AI761" s="243">
        <f>BD.PD7[[#This Row],[Av.P2 '[%']]]*BD.PD7[[#This Row],[Ppto. Orden Interna '[DOP']]]</f>
        <v>0</v>
      </c>
      <c r="AJ761" s="545"/>
      <c r="AK761" s="545"/>
      <c r="AL761" s="542">
        <f>BD.PD7[[#This Row],[Av.P2 '[%']]]*BD.PD7[[#This Row],[Ppto. Orden Interna '[DOP']]]</f>
        <v>0</v>
      </c>
      <c r="AM761" s="584">
        <v>147819.10549999998</v>
      </c>
      <c r="AN761" s="308" t="s">
        <v>244</v>
      </c>
      <c r="AO761" s="308" t="s">
        <v>245</v>
      </c>
      <c r="AP761" s="308" t="s">
        <v>246</v>
      </c>
      <c r="AQ761" s="308" t="s">
        <v>247</v>
      </c>
      <c r="AR761" s="308">
        <v>594</v>
      </c>
      <c r="AS761" s="308" t="s">
        <v>248</v>
      </c>
      <c r="AT761" s="249" t="s">
        <v>1356</v>
      </c>
      <c r="AU761" s="249" t="s">
        <v>1582</v>
      </c>
    </row>
    <row r="762" spans="1:47" x14ac:dyDescent="0.3">
      <c r="A762" s="174">
        <v>7.03</v>
      </c>
      <c r="B762" s="231"/>
      <c r="C762" s="232" t="str">
        <f>VLOOKUP(BD.PD7[[#This Row],[Pos]],PPto[],3,FALSE)</f>
        <v>7.03 Equipamiento Carniceria, Pescadería y Delicatesen</v>
      </c>
      <c r="D762" s="233" t="s">
        <v>23</v>
      </c>
      <c r="E762" s="305" t="str">
        <f>IF(BD.PD7[[#This Row],[.]]="*",VLOOKUP(BD.PD7[[#This Row],[Pos]],Presupuesto!A:H,7,FALSE),"")</f>
        <v/>
      </c>
      <c r="F762" s="234" t="s">
        <v>489</v>
      </c>
      <c r="G762" s="174"/>
      <c r="H762" s="174"/>
      <c r="I762" s="174" t="s">
        <v>1295</v>
      </c>
      <c r="J762" s="174">
        <v>30</v>
      </c>
      <c r="K762" s="174" t="s">
        <v>260</v>
      </c>
      <c r="L762" s="383">
        <f>IF(BD.PD7[[#This Row],[Mon]]="DOP",1,HLOOKUP(BD.PD7[[#This Row],[Mon]],$K$1:$L$2,2,FALSE))</f>
        <v>1</v>
      </c>
      <c r="M762" s="541">
        <v>3049.0736666666667</v>
      </c>
      <c r="N762" s="243">
        <f>BD.PD7[[#This Row],[Cant.]]*BD.PD7[[#This Row],[ Tasa ]]*BD.PD7[[#This Row],[ Precio Und.]]</f>
        <v>91472.21</v>
      </c>
      <c r="O762" s="174">
        <v>0.01</v>
      </c>
      <c r="P762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762" s="243">
        <f>BD.PD7[[#This Row],[Ppto. Orden Interna '[DOP']]]/HLOOKUP("USD",$K$1:$L$2,2,FALSE)</f>
        <v>1421.3374169230769</v>
      </c>
      <c r="R762" s="543" t="s">
        <v>408</v>
      </c>
      <c r="S762" s="544"/>
      <c r="T762" s="544"/>
      <c r="U762" s="544" t="s">
        <v>406</v>
      </c>
      <c r="V762" s="544">
        <v>801672</v>
      </c>
      <c r="W762" s="494" t="s">
        <v>439</v>
      </c>
      <c r="X762" s="495">
        <v>16</v>
      </c>
      <c r="Y762" s="495">
        <v>1</v>
      </c>
      <c r="Z762" s="243">
        <f>BD.PD7[[#This Row],[Av.P1 '[%']]]*BD.PD7[[#This Row],[Ppto. Orden Interna '[DOP']]]</f>
        <v>92386.932100000005</v>
      </c>
      <c r="AA762" s="249"/>
      <c r="AB762" s="249"/>
      <c r="AC762" s="243">
        <f>BD.PD7[[#This Row],[Av.P2 '[%']]]*BD.PD7[[#This Row],[Ppto. Orden Interna '[DOP']]]</f>
        <v>0</v>
      </c>
      <c r="AD762" s="249"/>
      <c r="AE762" s="249"/>
      <c r="AF762" s="243">
        <f>BD.PD7[[#This Row],[Av.P3 '[%']]]*BD.PD7[[#This Row],[Ppto. Orden Interna '[DOP']]]</f>
        <v>0</v>
      </c>
      <c r="AG762" s="545"/>
      <c r="AH762" s="545"/>
      <c r="AI762" s="243">
        <f>BD.PD7[[#This Row],[Av.P2 '[%']]]*BD.PD7[[#This Row],[Ppto. Orden Interna '[DOP']]]</f>
        <v>0</v>
      </c>
      <c r="AJ762" s="545"/>
      <c r="AK762" s="545"/>
      <c r="AL762" s="542">
        <f>BD.PD7[[#This Row],[Av.P2 '[%']]]*BD.PD7[[#This Row],[Ppto. Orden Interna '[DOP']]]</f>
        <v>0</v>
      </c>
      <c r="AM762" s="584">
        <v>92386.932100000005</v>
      </c>
      <c r="AN762" s="308" t="s">
        <v>244</v>
      </c>
      <c r="AO762" s="308" t="s">
        <v>245</v>
      </c>
      <c r="AP762" s="308" t="s">
        <v>246</v>
      </c>
      <c r="AQ762" s="308" t="s">
        <v>247</v>
      </c>
      <c r="AR762" s="308">
        <v>594</v>
      </c>
      <c r="AS762" s="308" t="s">
        <v>248</v>
      </c>
      <c r="AT762" s="249" t="s">
        <v>1356</v>
      </c>
      <c r="AU762" s="249" t="s">
        <v>1582</v>
      </c>
    </row>
    <row r="763" spans="1:47" x14ac:dyDescent="0.3">
      <c r="A763" s="174">
        <v>7.03</v>
      </c>
      <c r="B763" s="231"/>
      <c r="C763" s="232" t="str">
        <f>VLOOKUP(BD.PD7[[#This Row],[Pos]],PPto[],3,FALSE)</f>
        <v>7.03 Equipamiento Carniceria, Pescadería y Delicatesen</v>
      </c>
      <c r="D763" s="233" t="s">
        <v>23</v>
      </c>
      <c r="E763" s="305" t="str">
        <f>IF(BD.PD7[[#This Row],[.]]="*",VLOOKUP(BD.PD7[[#This Row],[Pos]],Presupuesto!A:H,7,FALSE),"")</f>
        <v/>
      </c>
      <c r="F763" s="234" t="s">
        <v>490</v>
      </c>
      <c r="G763" s="174"/>
      <c r="H763" s="174"/>
      <c r="I763" s="174" t="s">
        <v>1295</v>
      </c>
      <c r="J763" s="174">
        <v>1</v>
      </c>
      <c r="K763" s="174" t="s">
        <v>260</v>
      </c>
      <c r="L763" s="383">
        <f>IF(BD.PD7[[#This Row],[Mon]]="DOP",1,HLOOKUP(BD.PD7[[#This Row],[Mon]],$K$1:$L$2,2,FALSE))</f>
        <v>1</v>
      </c>
      <c r="M763" s="541">
        <v>2400</v>
      </c>
      <c r="N763" s="243">
        <f>BD.PD7[[#This Row],[Cant.]]*BD.PD7[[#This Row],[ Tasa ]]*BD.PD7[[#This Row],[ Precio Und.]]</f>
        <v>2400</v>
      </c>
      <c r="O763" s="174">
        <v>0.01</v>
      </c>
      <c r="P763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63" s="243">
        <f>BD.PD7[[#This Row],[Ppto. Orden Interna '[DOP']]]/HLOOKUP("USD",$K$1:$L$2,2,FALSE)</f>
        <v>37.292307692307695</v>
      </c>
      <c r="R763" s="543" t="s">
        <v>408</v>
      </c>
      <c r="S763" s="544"/>
      <c r="T763" s="544"/>
      <c r="U763" s="544" t="s">
        <v>406</v>
      </c>
      <c r="V763" s="544">
        <v>801672</v>
      </c>
      <c r="W763" s="494" t="s">
        <v>439</v>
      </c>
      <c r="X763" s="495">
        <v>16</v>
      </c>
      <c r="Y763" s="495">
        <v>1</v>
      </c>
      <c r="Z763" s="243">
        <f>BD.PD7[[#This Row],[Av.P1 '[%']]]*BD.PD7[[#This Row],[Ppto. Orden Interna '[DOP']]]</f>
        <v>2424</v>
      </c>
      <c r="AA763" s="249"/>
      <c r="AB763" s="249"/>
      <c r="AC763" s="243">
        <f>BD.PD7[[#This Row],[Av.P2 '[%']]]*BD.PD7[[#This Row],[Ppto. Orden Interna '[DOP']]]</f>
        <v>0</v>
      </c>
      <c r="AD763" s="249"/>
      <c r="AE763" s="249"/>
      <c r="AF763" s="243">
        <f>BD.PD7[[#This Row],[Av.P3 '[%']]]*BD.PD7[[#This Row],[Ppto. Orden Interna '[DOP']]]</f>
        <v>0</v>
      </c>
      <c r="AG763" s="545"/>
      <c r="AH763" s="545"/>
      <c r="AI763" s="243">
        <f>BD.PD7[[#This Row],[Av.P2 '[%']]]*BD.PD7[[#This Row],[Ppto. Orden Interna '[DOP']]]</f>
        <v>0</v>
      </c>
      <c r="AJ763" s="545"/>
      <c r="AK763" s="545"/>
      <c r="AL763" s="542">
        <f>BD.PD7[[#This Row],[Av.P2 '[%']]]*BD.PD7[[#This Row],[Ppto. Orden Interna '[DOP']]]</f>
        <v>0</v>
      </c>
      <c r="AM763" s="584">
        <v>2424</v>
      </c>
      <c r="AN763" s="308" t="s">
        <v>244</v>
      </c>
      <c r="AO763" s="308" t="s">
        <v>245</v>
      </c>
      <c r="AP763" s="308" t="s">
        <v>246</v>
      </c>
      <c r="AQ763" s="308" t="s">
        <v>247</v>
      </c>
      <c r="AR763" s="308">
        <v>594</v>
      </c>
      <c r="AS763" s="308" t="s">
        <v>248</v>
      </c>
      <c r="AT763" s="249" t="s">
        <v>1356</v>
      </c>
      <c r="AU763" s="249" t="s">
        <v>1582</v>
      </c>
    </row>
    <row r="764" spans="1:47" x14ac:dyDescent="0.3">
      <c r="A764" s="174">
        <v>7.03</v>
      </c>
      <c r="B764" s="231"/>
      <c r="C764" s="232" t="str">
        <f>VLOOKUP(BD.PD7[[#This Row],[Pos]],PPto[],3,FALSE)</f>
        <v>7.03 Equipamiento Carniceria, Pescadería y Delicatesen</v>
      </c>
      <c r="D764" s="233" t="s">
        <v>23</v>
      </c>
      <c r="E764" s="305" t="str">
        <f>IF(BD.PD7[[#This Row],[.]]="*",VLOOKUP(BD.PD7[[#This Row],[Pos]],Presupuesto!A:H,7,FALSE),"")</f>
        <v/>
      </c>
      <c r="F764" s="234" t="s">
        <v>491</v>
      </c>
      <c r="G764" s="174"/>
      <c r="H764" s="174"/>
      <c r="I764" s="174" t="s">
        <v>1295</v>
      </c>
      <c r="J764" s="174">
        <v>1</v>
      </c>
      <c r="K764" s="174" t="s">
        <v>260</v>
      </c>
      <c r="L764" s="383">
        <f>IF(BD.PD7[[#This Row],[Mon]]="DOP",1,HLOOKUP(BD.PD7[[#This Row],[Mon]],$K$1:$L$2,2,FALSE))</f>
        <v>1</v>
      </c>
      <c r="M764" s="541">
        <v>2400</v>
      </c>
      <c r="N764" s="243">
        <f>BD.PD7[[#This Row],[Cant.]]*BD.PD7[[#This Row],[ Tasa ]]*BD.PD7[[#This Row],[ Precio Und.]]</f>
        <v>2400</v>
      </c>
      <c r="O764" s="174">
        <v>0.01</v>
      </c>
      <c r="P764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764" s="243">
        <f>BD.PD7[[#This Row],[Ppto. Orden Interna '[DOP']]]/HLOOKUP("USD",$K$1:$L$2,2,FALSE)</f>
        <v>37.292307692307695</v>
      </c>
      <c r="R764" s="543" t="s">
        <v>408</v>
      </c>
      <c r="S764" s="544"/>
      <c r="T764" s="544"/>
      <c r="U764" s="544" t="s">
        <v>406</v>
      </c>
      <c r="V764" s="544">
        <v>801672</v>
      </c>
      <c r="W764" s="494" t="s">
        <v>439</v>
      </c>
      <c r="X764" s="495">
        <v>16</v>
      </c>
      <c r="Y764" s="495">
        <v>1</v>
      </c>
      <c r="Z764" s="243">
        <f>BD.PD7[[#This Row],[Av.P1 '[%']]]*BD.PD7[[#This Row],[Ppto. Orden Interna '[DOP']]]</f>
        <v>2424</v>
      </c>
      <c r="AA764" s="249"/>
      <c r="AB764" s="249"/>
      <c r="AC764" s="243">
        <f>BD.PD7[[#This Row],[Av.P2 '[%']]]*BD.PD7[[#This Row],[Ppto. Orden Interna '[DOP']]]</f>
        <v>0</v>
      </c>
      <c r="AD764" s="249"/>
      <c r="AE764" s="249"/>
      <c r="AF764" s="243">
        <f>BD.PD7[[#This Row],[Av.P3 '[%']]]*BD.PD7[[#This Row],[Ppto. Orden Interna '[DOP']]]</f>
        <v>0</v>
      </c>
      <c r="AG764" s="545"/>
      <c r="AH764" s="545"/>
      <c r="AI764" s="243">
        <f>BD.PD7[[#This Row],[Av.P2 '[%']]]*BD.PD7[[#This Row],[Ppto. Orden Interna '[DOP']]]</f>
        <v>0</v>
      </c>
      <c r="AJ764" s="545"/>
      <c r="AK764" s="545"/>
      <c r="AL764" s="542">
        <f>BD.PD7[[#This Row],[Av.P2 '[%']]]*BD.PD7[[#This Row],[Ppto. Orden Interna '[DOP']]]</f>
        <v>0</v>
      </c>
      <c r="AM764" s="584">
        <v>2424</v>
      </c>
      <c r="AN764" s="308" t="s">
        <v>244</v>
      </c>
      <c r="AO764" s="308" t="s">
        <v>245</v>
      </c>
      <c r="AP764" s="308" t="s">
        <v>246</v>
      </c>
      <c r="AQ764" s="308" t="s">
        <v>247</v>
      </c>
      <c r="AR764" s="308">
        <v>594</v>
      </c>
      <c r="AS764" s="308" t="s">
        <v>248</v>
      </c>
      <c r="AT764" s="249" t="s">
        <v>1356</v>
      </c>
      <c r="AU764" s="249" t="s">
        <v>1582</v>
      </c>
    </row>
    <row r="765" spans="1:47" x14ac:dyDescent="0.3">
      <c r="A765" s="174">
        <v>7.03</v>
      </c>
      <c r="B765" s="231"/>
      <c r="C765" s="232" t="str">
        <f>VLOOKUP(BD.PD7[[#This Row],[Pos]],PPto[],3,FALSE)</f>
        <v>7.03 Equipamiento Carniceria, Pescadería y Delicatesen</v>
      </c>
      <c r="D765" s="233" t="s">
        <v>23</v>
      </c>
      <c r="E765" s="305" t="str">
        <f>IF(BD.PD7[[#This Row],[.]]="*",VLOOKUP(BD.PD7[[#This Row],[Pos]],Presupuesto!A:H,7,FALSE),"")</f>
        <v/>
      </c>
      <c r="F765" s="234" t="s">
        <v>492</v>
      </c>
      <c r="G765" s="174"/>
      <c r="H765" s="174"/>
      <c r="I765" s="174" t="s">
        <v>1295</v>
      </c>
      <c r="J765" s="174">
        <v>1</v>
      </c>
      <c r="K765" s="174" t="s">
        <v>260</v>
      </c>
      <c r="L765" s="383">
        <f>IF(BD.PD7[[#This Row],[Mon]]="DOP",1,HLOOKUP(BD.PD7[[#This Row],[Mon]],$K$1:$L$2,2,FALSE))</f>
        <v>1</v>
      </c>
      <c r="M765" s="541">
        <v>14000</v>
      </c>
      <c r="N765" s="243">
        <f>BD.PD7[[#This Row],[Cant.]]*BD.PD7[[#This Row],[ Tasa ]]*BD.PD7[[#This Row],[ Precio Und.]]</f>
        <v>14000</v>
      </c>
      <c r="O765" s="174">
        <v>0.01</v>
      </c>
      <c r="P765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765" s="243">
        <f>BD.PD7[[#This Row],[Ppto. Orden Interna '[DOP']]]/HLOOKUP("USD",$K$1:$L$2,2,FALSE)</f>
        <v>217.53846153846155</v>
      </c>
      <c r="R765" s="543" t="s">
        <v>408</v>
      </c>
      <c r="S765" s="544"/>
      <c r="T765" s="544"/>
      <c r="U765" s="544" t="s">
        <v>406</v>
      </c>
      <c r="V765" s="544">
        <v>801672</v>
      </c>
      <c r="W765" s="494" t="s">
        <v>439</v>
      </c>
      <c r="X765" s="495">
        <v>16</v>
      </c>
      <c r="Y765" s="495">
        <v>1</v>
      </c>
      <c r="Z765" s="243">
        <f>BD.PD7[[#This Row],[Av.P1 '[%']]]*BD.PD7[[#This Row],[Ppto. Orden Interna '[DOP']]]</f>
        <v>14140</v>
      </c>
      <c r="AA765" s="249"/>
      <c r="AB765" s="249"/>
      <c r="AC765" s="243">
        <f>BD.PD7[[#This Row],[Av.P2 '[%']]]*BD.PD7[[#This Row],[Ppto. Orden Interna '[DOP']]]</f>
        <v>0</v>
      </c>
      <c r="AD765" s="249"/>
      <c r="AE765" s="249"/>
      <c r="AF765" s="243">
        <f>BD.PD7[[#This Row],[Av.P3 '[%']]]*BD.PD7[[#This Row],[Ppto. Orden Interna '[DOP']]]</f>
        <v>0</v>
      </c>
      <c r="AG765" s="545"/>
      <c r="AH765" s="545"/>
      <c r="AI765" s="243">
        <f>BD.PD7[[#This Row],[Av.P2 '[%']]]*BD.PD7[[#This Row],[Ppto. Orden Interna '[DOP']]]</f>
        <v>0</v>
      </c>
      <c r="AJ765" s="545"/>
      <c r="AK765" s="545"/>
      <c r="AL765" s="542">
        <f>BD.PD7[[#This Row],[Av.P2 '[%']]]*BD.PD7[[#This Row],[Ppto. Orden Interna '[DOP']]]</f>
        <v>0</v>
      </c>
      <c r="AM765" s="584">
        <v>14140</v>
      </c>
      <c r="AN765" s="308" t="s">
        <v>244</v>
      </c>
      <c r="AO765" s="308" t="s">
        <v>245</v>
      </c>
      <c r="AP765" s="308" t="s">
        <v>246</v>
      </c>
      <c r="AQ765" s="308" t="s">
        <v>247</v>
      </c>
      <c r="AR765" s="308">
        <v>594</v>
      </c>
      <c r="AS765" s="308" t="s">
        <v>248</v>
      </c>
      <c r="AT765" s="249" t="s">
        <v>1356</v>
      </c>
      <c r="AU765" s="249" t="s">
        <v>1582</v>
      </c>
    </row>
    <row r="766" spans="1:47" x14ac:dyDescent="0.3">
      <c r="A766" s="174">
        <v>7.03</v>
      </c>
      <c r="B766" s="231"/>
      <c r="C766" s="232" t="str">
        <f>VLOOKUP(BD.PD7[[#This Row],[Pos]],PPto[],3,FALSE)</f>
        <v>7.03 Equipamiento Carniceria, Pescadería y Delicatesen</v>
      </c>
      <c r="D766" s="233" t="s">
        <v>23</v>
      </c>
      <c r="E766" s="305" t="str">
        <f>IF(BD.PD7[[#This Row],[.]]="*",VLOOKUP(BD.PD7[[#This Row],[Pos]],Presupuesto!A:H,7,FALSE),"")</f>
        <v/>
      </c>
      <c r="F766" s="234" t="s">
        <v>493</v>
      </c>
      <c r="G766" s="174"/>
      <c r="H766" s="174"/>
      <c r="I766" s="174" t="s">
        <v>1295</v>
      </c>
      <c r="J766" s="174">
        <v>6</v>
      </c>
      <c r="K766" s="174" t="s">
        <v>260</v>
      </c>
      <c r="L766" s="383">
        <f>IF(BD.PD7[[#This Row],[Mon]]="DOP",1,HLOOKUP(BD.PD7[[#This Row],[Mon]],$K$1:$L$2,2,FALSE))</f>
        <v>1</v>
      </c>
      <c r="M766" s="541">
        <v>1337.0183333333332</v>
      </c>
      <c r="N766" s="243">
        <f>BD.PD7[[#This Row],[Cant.]]*BD.PD7[[#This Row],[ Tasa ]]*BD.PD7[[#This Row],[ Precio Und.]]</f>
        <v>8022.1099999999988</v>
      </c>
      <c r="O766" s="174">
        <v>0.01</v>
      </c>
      <c r="P766" s="243">
        <f>IF(BD.PD7[[#This Row],[Liquid. '[%']]]&lt;&gt;0,(BD.PD7[[#This Row],[Valor Neto '[DOP']]]*BD.PD7[[#This Row],[Liquid. '[%']]])+BD.PD7[[#This Row],[Valor Neto '[DOP']]],BD.PD7[[#This Row],[Valor Neto '[DOP']]])</f>
        <v>8102.3310999999985</v>
      </c>
      <c r="Q766" s="243">
        <f>BD.PD7[[#This Row],[Ppto. Orden Interna '[DOP']]]/HLOOKUP("USD",$K$1:$L$2,2,FALSE)</f>
        <v>124.65124769230766</v>
      </c>
      <c r="R766" s="543" t="s">
        <v>408</v>
      </c>
      <c r="S766" s="544"/>
      <c r="T766" s="544"/>
      <c r="U766" s="544" t="s">
        <v>406</v>
      </c>
      <c r="V766" s="544">
        <v>801672</v>
      </c>
      <c r="W766" s="494" t="s">
        <v>439</v>
      </c>
      <c r="X766" s="495">
        <v>16</v>
      </c>
      <c r="Y766" s="495">
        <v>1</v>
      </c>
      <c r="Z766" s="243">
        <f>BD.PD7[[#This Row],[Av.P1 '[%']]]*BD.PD7[[#This Row],[Ppto. Orden Interna '[DOP']]]</f>
        <v>8102.3310999999985</v>
      </c>
      <c r="AA766" s="249"/>
      <c r="AB766" s="249"/>
      <c r="AC766" s="243">
        <f>BD.PD7[[#This Row],[Av.P2 '[%']]]*BD.PD7[[#This Row],[Ppto. Orden Interna '[DOP']]]</f>
        <v>0</v>
      </c>
      <c r="AD766" s="249"/>
      <c r="AE766" s="249"/>
      <c r="AF766" s="243">
        <f>BD.PD7[[#This Row],[Av.P3 '[%']]]*BD.PD7[[#This Row],[Ppto. Orden Interna '[DOP']]]</f>
        <v>0</v>
      </c>
      <c r="AG766" s="545"/>
      <c r="AH766" s="545"/>
      <c r="AI766" s="243">
        <f>BD.PD7[[#This Row],[Av.P2 '[%']]]*BD.PD7[[#This Row],[Ppto. Orden Interna '[DOP']]]</f>
        <v>0</v>
      </c>
      <c r="AJ766" s="545"/>
      <c r="AK766" s="545"/>
      <c r="AL766" s="542">
        <f>BD.PD7[[#This Row],[Av.P2 '[%']]]*BD.PD7[[#This Row],[Ppto. Orden Interna '[DOP']]]</f>
        <v>0</v>
      </c>
      <c r="AM766" s="584">
        <v>8102.3310999999985</v>
      </c>
      <c r="AN766" s="308" t="s">
        <v>244</v>
      </c>
      <c r="AO766" s="308" t="s">
        <v>245</v>
      </c>
      <c r="AP766" s="308" t="s">
        <v>246</v>
      </c>
      <c r="AQ766" s="308" t="s">
        <v>247</v>
      </c>
      <c r="AR766" s="308">
        <v>594</v>
      </c>
      <c r="AS766" s="308" t="s">
        <v>248</v>
      </c>
      <c r="AT766" s="249" t="s">
        <v>1356</v>
      </c>
      <c r="AU766" s="249" t="s">
        <v>1582</v>
      </c>
    </row>
    <row r="767" spans="1:47" x14ac:dyDescent="0.3">
      <c r="A767" s="174">
        <v>7.03</v>
      </c>
      <c r="B767" s="231"/>
      <c r="C767" s="232" t="str">
        <f>VLOOKUP(BD.PD7[[#This Row],[Pos]],PPto[],3,FALSE)</f>
        <v>7.03 Equipamiento Carniceria, Pescadería y Delicatesen</v>
      </c>
      <c r="D767" s="233" t="s">
        <v>23</v>
      </c>
      <c r="E767" s="305" t="str">
        <f>IF(BD.PD7[[#This Row],[.]]="*",VLOOKUP(BD.PD7[[#This Row],[Pos]],Presupuesto!A:H,7,FALSE),"")</f>
        <v/>
      </c>
      <c r="F767" s="234" t="s">
        <v>494</v>
      </c>
      <c r="G767" s="174"/>
      <c r="H767" s="174"/>
      <c r="I767" s="174" t="s">
        <v>1295</v>
      </c>
      <c r="J767" s="174">
        <v>1</v>
      </c>
      <c r="K767" s="174" t="s">
        <v>260</v>
      </c>
      <c r="L767" s="383">
        <f>IF(BD.PD7[[#This Row],[Mon]]="DOP",1,HLOOKUP(BD.PD7[[#This Row],[Mon]],$K$1:$L$2,2,FALSE))</f>
        <v>1</v>
      </c>
      <c r="M767" s="541">
        <v>140501.32999999999</v>
      </c>
      <c r="N767" s="243">
        <f>BD.PD7[[#This Row],[Cant.]]*BD.PD7[[#This Row],[ Tasa ]]*BD.PD7[[#This Row],[ Precio Und.]]</f>
        <v>140501.32999999999</v>
      </c>
      <c r="O767" s="174">
        <v>0.01</v>
      </c>
      <c r="P767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767" s="243">
        <f>BD.PD7[[#This Row],[Ppto. Orden Interna '[DOP']]]/HLOOKUP("USD",$K$1:$L$2,2,FALSE)</f>
        <v>2183.1745123076921</v>
      </c>
      <c r="R767" s="543" t="s">
        <v>408</v>
      </c>
      <c r="S767" s="544"/>
      <c r="T767" s="544"/>
      <c r="U767" s="544" t="s">
        <v>406</v>
      </c>
      <c r="V767" s="544">
        <v>801672</v>
      </c>
      <c r="W767" s="494" t="s">
        <v>439</v>
      </c>
      <c r="X767" s="495">
        <v>16</v>
      </c>
      <c r="Y767" s="495">
        <v>1</v>
      </c>
      <c r="Z767" s="243">
        <f>BD.PD7[[#This Row],[Av.P1 '[%']]]*BD.PD7[[#This Row],[Ppto. Orden Interna '[DOP']]]</f>
        <v>141906.34329999998</v>
      </c>
      <c r="AA767" s="249"/>
      <c r="AB767" s="249"/>
      <c r="AC767" s="243">
        <f>BD.PD7[[#This Row],[Av.P2 '[%']]]*BD.PD7[[#This Row],[Ppto. Orden Interna '[DOP']]]</f>
        <v>0</v>
      </c>
      <c r="AD767" s="249"/>
      <c r="AE767" s="249"/>
      <c r="AF767" s="243">
        <f>BD.PD7[[#This Row],[Av.P3 '[%']]]*BD.PD7[[#This Row],[Ppto. Orden Interna '[DOP']]]</f>
        <v>0</v>
      </c>
      <c r="AG767" s="545"/>
      <c r="AH767" s="545"/>
      <c r="AI767" s="243">
        <f>BD.PD7[[#This Row],[Av.P2 '[%']]]*BD.PD7[[#This Row],[Ppto. Orden Interna '[DOP']]]</f>
        <v>0</v>
      </c>
      <c r="AJ767" s="545"/>
      <c r="AK767" s="545"/>
      <c r="AL767" s="542">
        <f>BD.PD7[[#This Row],[Av.P2 '[%']]]*BD.PD7[[#This Row],[Ppto. Orden Interna '[DOP']]]</f>
        <v>0</v>
      </c>
      <c r="AM767" s="584">
        <v>141906.34329999998</v>
      </c>
      <c r="AN767" s="308" t="s">
        <v>244</v>
      </c>
      <c r="AO767" s="308" t="s">
        <v>245</v>
      </c>
      <c r="AP767" s="308" t="s">
        <v>246</v>
      </c>
      <c r="AQ767" s="308" t="s">
        <v>247</v>
      </c>
      <c r="AR767" s="308">
        <v>594</v>
      </c>
      <c r="AS767" s="308" t="s">
        <v>248</v>
      </c>
      <c r="AT767" s="249" t="s">
        <v>1356</v>
      </c>
      <c r="AU767" s="249" t="s">
        <v>1582</v>
      </c>
    </row>
    <row r="768" spans="1:47" x14ac:dyDescent="0.3">
      <c r="A768" s="174">
        <v>7.03</v>
      </c>
      <c r="B768" s="231"/>
      <c r="C768" s="232" t="str">
        <f>VLOOKUP(BD.PD7[[#This Row],[Pos]],PPto[],3,FALSE)</f>
        <v>7.03 Equipamiento Carniceria, Pescadería y Delicatesen</v>
      </c>
      <c r="D768" s="233" t="s">
        <v>23</v>
      </c>
      <c r="E768" s="305" t="str">
        <f>IF(BD.PD7[[#This Row],[.]]="*",VLOOKUP(BD.PD7[[#This Row],[Pos]],Presupuesto!A:H,7,FALSE),"")</f>
        <v/>
      </c>
      <c r="F768" s="234" t="s">
        <v>495</v>
      </c>
      <c r="G768" s="174"/>
      <c r="H768" s="174"/>
      <c r="I768" s="174" t="s">
        <v>1295</v>
      </c>
      <c r="J768" s="174">
        <v>4</v>
      </c>
      <c r="K768" s="174" t="s">
        <v>260</v>
      </c>
      <c r="L768" s="383">
        <f>IF(BD.PD7[[#This Row],[Mon]]="DOP",1,HLOOKUP(BD.PD7[[#This Row],[Mon]],$K$1:$L$2,2,FALSE))</f>
        <v>1</v>
      </c>
      <c r="M768" s="541">
        <v>151549.5</v>
      </c>
      <c r="N768" s="243">
        <f>BD.PD7[[#This Row],[Cant.]]*BD.PD7[[#This Row],[ Tasa ]]*BD.PD7[[#This Row],[ Precio Und.]]</f>
        <v>606198</v>
      </c>
      <c r="O768" s="174">
        <v>0.01</v>
      </c>
      <c r="P768" s="243">
        <f>IF(BD.PD7[[#This Row],[Liquid. '[%']]]&lt;&gt;0,(BD.PD7[[#This Row],[Valor Neto '[DOP']]]*BD.PD7[[#This Row],[Liquid. '[%']]])+BD.PD7[[#This Row],[Valor Neto '[DOP']]],BD.PD7[[#This Row],[Valor Neto '[DOP']]])</f>
        <v>612259.98</v>
      </c>
      <c r="Q768" s="243">
        <f>BD.PD7[[#This Row],[Ppto. Orden Interna '[DOP']]]/HLOOKUP("USD",$K$1:$L$2,2,FALSE)</f>
        <v>9419.3843076923076</v>
      </c>
      <c r="R768" s="543" t="s">
        <v>408</v>
      </c>
      <c r="S768" s="544"/>
      <c r="T768" s="544"/>
      <c r="U768" s="544" t="s">
        <v>406</v>
      </c>
      <c r="V768" s="544">
        <v>801672</v>
      </c>
      <c r="W768" s="494" t="s">
        <v>439</v>
      </c>
      <c r="X768" s="495">
        <v>16</v>
      </c>
      <c r="Y768" s="495">
        <v>1</v>
      </c>
      <c r="Z768" s="243">
        <f>BD.PD7[[#This Row],[Av.P1 '[%']]]*BD.PD7[[#This Row],[Ppto. Orden Interna '[DOP']]]</f>
        <v>612259.98</v>
      </c>
      <c r="AA768" s="249"/>
      <c r="AB768" s="249"/>
      <c r="AC768" s="243">
        <f>BD.PD7[[#This Row],[Av.P2 '[%']]]*BD.PD7[[#This Row],[Ppto. Orden Interna '[DOP']]]</f>
        <v>0</v>
      </c>
      <c r="AD768" s="249"/>
      <c r="AE768" s="249"/>
      <c r="AF768" s="243">
        <f>BD.PD7[[#This Row],[Av.P3 '[%']]]*BD.PD7[[#This Row],[Ppto. Orden Interna '[DOP']]]</f>
        <v>0</v>
      </c>
      <c r="AG768" s="545"/>
      <c r="AH768" s="545"/>
      <c r="AI768" s="243">
        <f>BD.PD7[[#This Row],[Av.P2 '[%']]]*BD.PD7[[#This Row],[Ppto. Orden Interna '[DOP']]]</f>
        <v>0</v>
      </c>
      <c r="AJ768" s="545"/>
      <c r="AK768" s="545"/>
      <c r="AL768" s="542">
        <f>BD.PD7[[#This Row],[Av.P2 '[%']]]*BD.PD7[[#This Row],[Ppto. Orden Interna '[DOP']]]</f>
        <v>0</v>
      </c>
      <c r="AM768" s="584">
        <v>612259.98</v>
      </c>
      <c r="AN768" s="308" t="s">
        <v>244</v>
      </c>
      <c r="AO768" s="308" t="s">
        <v>245</v>
      </c>
      <c r="AP768" s="308" t="s">
        <v>246</v>
      </c>
      <c r="AQ768" s="308" t="s">
        <v>247</v>
      </c>
      <c r="AR768" s="308">
        <v>594</v>
      </c>
      <c r="AS768" s="308" t="s">
        <v>248</v>
      </c>
      <c r="AT768" s="249" t="s">
        <v>1356</v>
      </c>
      <c r="AU768" s="249" t="s">
        <v>1582</v>
      </c>
    </row>
    <row r="769" spans="1:47" x14ac:dyDescent="0.3">
      <c r="A769" s="174">
        <v>7.03</v>
      </c>
      <c r="B769" s="231"/>
      <c r="C769" s="232" t="str">
        <f>VLOOKUP(BD.PD7[[#This Row],[Pos]],PPto[],3,FALSE)</f>
        <v>7.03 Equipamiento Carniceria, Pescadería y Delicatesen</v>
      </c>
      <c r="D769" s="233" t="s">
        <v>23</v>
      </c>
      <c r="E769" s="305" t="str">
        <f>IF(BD.PD7[[#This Row],[.]]="*",VLOOKUP(BD.PD7[[#This Row],[Pos]],Presupuesto!A:H,7,FALSE),"")</f>
        <v/>
      </c>
      <c r="F769" s="234" t="s">
        <v>496</v>
      </c>
      <c r="G769" s="174"/>
      <c r="H769" s="174"/>
      <c r="I769" s="174" t="s">
        <v>1295</v>
      </c>
      <c r="J769" s="174">
        <v>4</v>
      </c>
      <c r="K769" s="174" t="s">
        <v>260</v>
      </c>
      <c r="L769" s="383">
        <f>IF(BD.PD7[[#This Row],[Mon]]="DOP",1,HLOOKUP(BD.PD7[[#This Row],[Mon]],$K$1:$L$2,2,FALSE))</f>
        <v>1</v>
      </c>
      <c r="M769" s="541">
        <v>1200</v>
      </c>
      <c r="N769" s="243">
        <f>BD.PD7[[#This Row],[Cant.]]*BD.PD7[[#This Row],[ Tasa ]]*BD.PD7[[#This Row],[ Precio Und.]]</f>
        <v>4800</v>
      </c>
      <c r="O769" s="174">
        <v>0.01</v>
      </c>
      <c r="P769" s="243">
        <f>IF(BD.PD7[[#This Row],[Liquid. '[%']]]&lt;&gt;0,(BD.PD7[[#This Row],[Valor Neto '[DOP']]]*BD.PD7[[#This Row],[Liquid. '[%']]])+BD.PD7[[#This Row],[Valor Neto '[DOP']]],BD.PD7[[#This Row],[Valor Neto '[DOP']]])</f>
        <v>4848</v>
      </c>
      <c r="Q769" s="243">
        <f>BD.PD7[[#This Row],[Ppto. Orden Interna '[DOP']]]/HLOOKUP("USD",$K$1:$L$2,2,FALSE)</f>
        <v>74.58461538461539</v>
      </c>
      <c r="R769" s="543" t="s">
        <v>408</v>
      </c>
      <c r="S769" s="544"/>
      <c r="T769" s="544"/>
      <c r="U769" s="544" t="s">
        <v>406</v>
      </c>
      <c r="V769" s="544">
        <v>801672</v>
      </c>
      <c r="W769" s="494" t="s">
        <v>439</v>
      </c>
      <c r="X769" s="495">
        <v>16</v>
      </c>
      <c r="Y769" s="495">
        <v>1</v>
      </c>
      <c r="Z769" s="243">
        <f>BD.PD7[[#This Row],[Av.P1 '[%']]]*BD.PD7[[#This Row],[Ppto. Orden Interna '[DOP']]]</f>
        <v>4848</v>
      </c>
      <c r="AA769" s="249"/>
      <c r="AB769" s="249"/>
      <c r="AC769" s="243">
        <f>BD.PD7[[#This Row],[Av.P2 '[%']]]*BD.PD7[[#This Row],[Ppto. Orden Interna '[DOP']]]</f>
        <v>0</v>
      </c>
      <c r="AD769" s="249"/>
      <c r="AE769" s="249"/>
      <c r="AF769" s="243">
        <f>BD.PD7[[#This Row],[Av.P3 '[%']]]*BD.PD7[[#This Row],[Ppto. Orden Interna '[DOP']]]</f>
        <v>0</v>
      </c>
      <c r="AG769" s="545"/>
      <c r="AH769" s="545"/>
      <c r="AI769" s="243">
        <f>BD.PD7[[#This Row],[Av.P2 '[%']]]*BD.PD7[[#This Row],[Ppto. Orden Interna '[DOP']]]</f>
        <v>0</v>
      </c>
      <c r="AJ769" s="545"/>
      <c r="AK769" s="545"/>
      <c r="AL769" s="542">
        <f>BD.PD7[[#This Row],[Av.P2 '[%']]]*BD.PD7[[#This Row],[Ppto. Orden Interna '[DOP']]]</f>
        <v>0</v>
      </c>
      <c r="AM769" s="584">
        <v>4848</v>
      </c>
      <c r="AN769" s="308" t="s">
        <v>244</v>
      </c>
      <c r="AO769" s="308" t="s">
        <v>245</v>
      </c>
      <c r="AP769" s="308" t="s">
        <v>246</v>
      </c>
      <c r="AQ769" s="308" t="s">
        <v>247</v>
      </c>
      <c r="AR769" s="308">
        <v>594</v>
      </c>
      <c r="AS769" s="308" t="s">
        <v>248</v>
      </c>
      <c r="AT769" s="249" t="s">
        <v>1356</v>
      </c>
      <c r="AU769" s="249" t="s">
        <v>1582</v>
      </c>
    </row>
    <row r="770" spans="1:47" x14ac:dyDescent="0.3">
      <c r="A770" s="174">
        <v>7.03</v>
      </c>
      <c r="B770" s="231"/>
      <c r="C770" s="232" t="str">
        <f>VLOOKUP(BD.PD7[[#This Row],[Pos]],PPto[],3,FALSE)</f>
        <v>7.03 Equipamiento Carniceria, Pescadería y Delicatesen</v>
      </c>
      <c r="D770" s="233" t="s">
        <v>23</v>
      </c>
      <c r="E770" s="305" t="str">
        <f>IF(BD.PD7[[#This Row],[.]]="*",VLOOKUP(BD.PD7[[#This Row],[Pos]],Presupuesto!A:H,7,FALSE),"")</f>
        <v/>
      </c>
      <c r="F770" s="234" t="s">
        <v>497</v>
      </c>
      <c r="G770" s="174"/>
      <c r="H770" s="174"/>
      <c r="I770" s="174" t="s">
        <v>1295</v>
      </c>
      <c r="J770" s="174">
        <v>4</v>
      </c>
      <c r="K770" s="174" t="s">
        <v>260</v>
      </c>
      <c r="L770" s="383">
        <f>IF(BD.PD7[[#This Row],[Mon]]="DOP",1,HLOOKUP(BD.PD7[[#This Row],[Mon]],$K$1:$L$2,2,FALSE))</f>
        <v>1</v>
      </c>
      <c r="M770" s="541">
        <v>1400</v>
      </c>
      <c r="N770" s="243">
        <f>BD.PD7[[#This Row],[Cant.]]*BD.PD7[[#This Row],[ Tasa ]]*BD.PD7[[#This Row],[ Precio Und.]]</f>
        <v>5600</v>
      </c>
      <c r="O770" s="174">
        <v>0.01</v>
      </c>
      <c r="P770" s="243">
        <f>IF(BD.PD7[[#This Row],[Liquid. '[%']]]&lt;&gt;0,(BD.PD7[[#This Row],[Valor Neto '[DOP']]]*BD.PD7[[#This Row],[Liquid. '[%']]])+BD.PD7[[#This Row],[Valor Neto '[DOP']]],BD.PD7[[#This Row],[Valor Neto '[DOP']]])</f>
        <v>5656</v>
      </c>
      <c r="Q770" s="243">
        <f>BD.PD7[[#This Row],[Ppto. Orden Interna '[DOP']]]/HLOOKUP("USD",$K$1:$L$2,2,FALSE)</f>
        <v>87.015384615384619</v>
      </c>
      <c r="R770" s="543" t="s">
        <v>408</v>
      </c>
      <c r="S770" s="544"/>
      <c r="T770" s="544"/>
      <c r="U770" s="544" t="s">
        <v>406</v>
      </c>
      <c r="V770" s="544">
        <v>801672</v>
      </c>
      <c r="W770" s="494" t="s">
        <v>439</v>
      </c>
      <c r="X770" s="495">
        <v>16</v>
      </c>
      <c r="Y770" s="495">
        <v>1</v>
      </c>
      <c r="Z770" s="243">
        <f>BD.PD7[[#This Row],[Av.P1 '[%']]]*BD.PD7[[#This Row],[Ppto. Orden Interna '[DOP']]]</f>
        <v>5656</v>
      </c>
      <c r="AA770" s="249"/>
      <c r="AB770" s="249"/>
      <c r="AC770" s="243">
        <f>BD.PD7[[#This Row],[Av.P2 '[%']]]*BD.PD7[[#This Row],[Ppto. Orden Interna '[DOP']]]</f>
        <v>0</v>
      </c>
      <c r="AD770" s="249"/>
      <c r="AE770" s="249"/>
      <c r="AF770" s="243">
        <f>BD.PD7[[#This Row],[Av.P3 '[%']]]*BD.PD7[[#This Row],[Ppto. Orden Interna '[DOP']]]</f>
        <v>0</v>
      </c>
      <c r="AG770" s="545"/>
      <c r="AH770" s="545"/>
      <c r="AI770" s="243">
        <f>BD.PD7[[#This Row],[Av.P2 '[%']]]*BD.PD7[[#This Row],[Ppto. Orden Interna '[DOP']]]</f>
        <v>0</v>
      </c>
      <c r="AJ770" s="545"/>
      <c r="AK770" s="545"/>
      <c r="AL770" s="542">
        <f>BD.PD7[[#This Row],[Av.P2 '[%']]]*BD.PD7[[#This Row],[Ppto. Orden Interna '[DOP']]]</f>
        <v>0</v>
      </c>
      <c r="AM770" s="584">
        <v>5656</v>
      </c>
      <c r="AN770" s="308" t="s">
        <v>244</v>
      </c>
      <c r="AO770" s="308" t="s">
        <v>245</v>
      </c>
      <c r="AP770" s="308" t="s">
        <v>246</v>
      </c>
      <c r="AQ770" s="308" t="s">
        <v>247</v>
      </c>
      <c r="AR770" s="308">
        <v>594</v>
      </c>
      <c r="AS770" s="308" t="s">
        <v>248</v>
      </c>
      <c r="AT770" s="249" t="s">
        <v>1356</v>
      </c>
      <c r="AU770" s="249" t="s">
        <v>1582</v>
      </c>
    </row>
    <row r="771" spans="1:47" x14ac:dyDescent="0.3">
      <c r="A771" s="174">
        <v>7.03</v>
      </c>
      <c r="B771" s="231"/>
      <c r="C771" s="232" t="str">
        <f>VLOOKUP(BD.PD7[[#This Row],[Pos]],PPto[],3,FALSE)</f>
        <v>7.03 Equipamiento Carniceria, Pescadería y Delicatesen</v>
      </c>
      <c r="D771" s="233" t="s">
        <v>23</v>
      </c>
      <c r="E771" s="305" t="str">
        <f>IF(BD.PD7[[#This Row],[.]]="*",VLOOKUP(BD.PD7[[#This Row],[Pos]],Presupuesto!A:H,7,FALSE),"")</f>
        <v/>
      </c>
      <c r="F771" s="234" t="s">
        <v>498</v>
      </c>
      <c r="G771" s="174"/>
      <c r="H771" s="174"/>
      <c r="I771" s="174" t="s">
        <v>1295</v>
      </c>
      <c r="J771" s="174">
        <v>1</v>
      </c>
      <c r="K771" s="174" t="s">
        <v>260</v>
      </c>
      <c r="L771" s="383">
        <f>IF(BD.PD7[[#This Row],[Mon]]="DOP",1,HLOOKUP(BD.PD7[[#This Row],[Mon]],$K$1:$L$2,2,FALSE))</f>
        <v>1</v>
      </c>
      <c r="M771" s="541">
        <v>397260.62</v>
      </c>
      <c r="N771" s="243">
        <f>BD.PD7[[#This Row],[Cant.]]*BD.PD7[[#This Row],[ Tasa ]]*BD.PD7[[#This Row],[ Precio Und.]]</f>
        <v>397260.62</v>
      </c>
      <c r="O771" s="174">
        <v>0.01</v>
      </c>
      <c r="P771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771" s="243">
        <f>BD.PD7[[#This Row],[Ppto. Orden Interna '[DOP']]]/HLOOKUP("USD",$K$1:$L$2,2,FALSE)</f>
        <v>6172.818864615384</v>
      </c>
      <c r="R771" s="543" t="s">
        <v>408</v>
      </c>
      <c r="S771" s="544"/>
      <c r="T771" s="544"/>
      <c r="U771" s="544" t="s">
        <v>406</v>
      </c>
      <c r="V771" s="544">
        <v>801672</v>
      </c>
      <c r="W771" s="494" t="s">
        <v>463</v>
      </c>
      <c r="X771" s="495">
        <v>16</v>
      </c>
      <c r="Y771" s="495">
        <v>1</v>
      </c>
      <c r="Z771" s="243">
        <f>BD.PD7[[#This Row],[Av.P1 '[%']]]*BD.PD7[[#This Row],[Ppto. Orden Interna '[DOP']]]</f>
        <v>401233.22619999998</v>
      </c>
      <c r="AA771" s="249"/>
      <c r="AB771" s="249"/>
      <c r="AC771" s="243">
        <f>BD.PD7[[#This Row],[Av.P2 '[%']]]*BD.PD7[[#This Row],[Ppto. Orden Interna '[DOP']]]</f>
        <v>0</v>
      </c>
      <c r="AD771" s="249"/>
      <c r="AE771" s="249"/>
      <c r="AF771" s="243">
        <f>BD.PD7[[#This Row],[Av.P3 '[%']]]*BD.PD7[[#This Row],[Ppto. Orden Interna '[DOP']]]</f>
        <v>0</v>
      </c>
      <c r="AG771" s="545"/>
      <c r="AH771" s="545"/>
      <c r="AI771" s="243">
        <f>BD.PD7[[#This Row],[Av.P2 '[%']]]*BD.PD7[[#This Row],[Ppto. Orden Interna '[DOP']]]</f>
        <v>0</v>
      </c>
      <c r="AJ771" s="545"/>
      <c r="AK771" s="545"/>
      <c r="AL771" s="542">
        <f>BD.PD7[[#This Row],[Av.P2 '[%']]]*BD.PD7[[#This Row],[Ppto. Orden Interna '[DOP']]]</f>
        <v>0</v>
      </c>
      <c r="AM771" s="584">
        <v>401233.22619999998</v>
      </c>
      <c r="AN771" s="308" t="s">
        <v>244</v>
      </c>
      <c r="AO771" s="308" t="s">
        <v>245</v>
      </c>
      <c r="AP771" s="308" t="s">
        <v>246</v>
      </c>
      <c r="AQ771" s="308" t="s">
        <v>247</v>
      </c>
      <c r="AR771" s="308">
        <v>594</v>
      </c>
      <c r="AS771" s="308" t="s">
        <v>248</v>
      </c>
      <c r="AT771" s="249" t="s">
        <v>1356</v>
      </c>
      <c r="AU771" s="249" t="s">
        <v>1582</v>
      </c>
    </row>
    <row r="772" spans="1:47" x14ac:dyDescent="0.3">
      <c r="A772" s="174">
        <v>7.03</v>
      </c>
      <c r="B772" s="231"/>
      <c r="C772" s="232" t="str">
        <f>VLOOKUP(BD.PD7[[#This Row],[Pos]],PPto[],3,FALSE)</f>
        <v>7.03 Equipamiento Carniceria, Pescadería y Delicatesen</v>
      </c>
      <c r="D772" s="233" t="s">
        <v>23</v>
      </c>
      <c r="E772" s="305" t="str">
        <f>IF(BD.PD7[[#This Row],[.]]="*",VLOOKUP(BD.PD7[[#This Row],[Pos]],Presupuesto!A:H,7,FALSE),"")</f>
        <v/>
      </c>
      <c r="F772" s="234" t="s">
        <v>499</v>
      </c>
      <c r="G772" s="174"/>
      <c r="H772" s="174"/>
      <c r="I772" s="174" t="s">
        <v>1295</v>
      </c>
      <c r="J772" s="174">
        <v>1</v>
      </c>
      <c r="K772" s="174" t="s">
        <v>260</v>
      </c>
      <c r="L772" s="383">
        <f>IF(BD.PD7[[#This Row],[Mon]]="DOP",1,HLOOKUP(BD.PD7[[#This Row],[Mon]],$K$1:$L$2,2,FALSE))</f>
        <v>1</v>
      </c>
      <c r="M772" s="541">
        <v>165106.71</v>
      </c>
      <c r="N772" s="243">
        <f>BD.PD7[[#This Row],[Cant.]]*BD.PD7[[#This Row],[ Tasa ]]*BD.PD7[[#This Row],[ Precio Und.]]</f>
        <v>165106.71</v>
      </c>
      <c r="O772" s="174">
        <v>0.01</v>
      </c>
      <c r="P772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772" s="243">
        <f>BD.PD7[[#This Row],[Ppto. Orden Interna '[DOP']]]/HLOOKUP("USD",$K$1:$L$2,2,FALSE)</f>
        <v>2565.5042630769226</v>
      </c>
      <c r="R772" s="543" t="s">
        <v>408</v>
      </c>
      <c r="S772" s="544"/>
      <c r="T772" s="544"/>
      <c r="U772" s="544" t="s">
        <v>406</v>
      </c>
      <c r="V772" s="544">
        <v>801672</v>
      </c>
      <c r="W772" s="494" t="s">
        <v>463</v>
      </c>
      <c r="X772" s="495">
        <v>16</v>
      </c>
      <c r="Y772" s="495">
        <v>1</v>
      </c>
      <c r="Z772" s="243">
        <f>BD.PD7[[#This Row],[Av.P1 '[%']]]*BD.PD7[[#This Row],[Ppto. Orden Interna '[DOP']]]</f>
        <v>166757.77709999998</v>
      </c>
      <c r="AA772" s="249"/>
      <c r="AB772" s="249"/>
      <c r="AC772" s="243">
        <f>BD.PD7[[#This Row],[Av.P2 '[%']]]*BD.PD7[[#This Row],[Ppto. Orden Interna '[DOP']]]</f>
        <v>0</v>
      </c>
      <c r="AD772" s="249"/>
      <c r="AE772" s="249"/>
      <c r="AF772" s="243">
        <f>BD.PD7[[#This Row],[Av.P3 '[%']]]*BD.PD7[[#This Row],[Ppto. Orden Interna '[DOP']]]</f>
        <v>0</v>
      </c>
      <c r="AG772" s="545"/>
      <c r="AH772" s="545"/>
      <c r="AI772" s="243">
        <f>BD.PD7[[#This Row],[Av.P2 '[%']]]*BD.PD7[[#This Row],[Ppto. Orden Interna '[DOP']]]</f>
        <v>0</v>
      </c>
      <c r="AJ772" s="545"/>
      <c r="AK772" s="545"/>
      <c r="AL772" s="542">
        <f>BD.PD7[[#This Row],[Av.P2 '[%']]]*BD.PD7[[#This Row],[Ppto. Orden Interna '[DOP']]]</f>
        <v>0</v>
      </c>
      <c r="AM772" s="584">
        <v>166757.77709999998</v>
      </c>
      <c r="AN772" s="308" t="s">
        <v>244</v>
      </c>
      <c r="AO772" s="308" t="s">
        <v>245</v>
      </c>
      <c r="AP772" s="308" t="s">
        <v>246</v>
      </c>
      <c r="AQ772" s="308" t="s">
        <v>247</v>
      </c>
      <c r="AR772" s="308">
        <v>594</v>
      </c>
      <c r="AS772" s="308" t="s">
        <v>248</v>
      </c>
      <c r="AT772" s="249" t="s">
        <v>1356</v>
      </c>
      <c r="AU772" s="249" t="s">
        <v>1582</v>
      </c>
    </row>
    <row r="773" spans="1:47" x14ac:dyDescent="0.3">
      <c r="A773" s="174">
        <v>7.03</v>
      </c>
      <c r="B773" s="231"/>
      <c r="C773" s="232" t="str">
        <f>VLOOKUP(BD.PD7[[#This Row],[Pos]],PPto[],3,FALSE)</f>
        <v>7.03 Equipamiento Carniceria, Pescadería y Delicatesen</v>
      </c>
      <c r="D773" s="233" t="s">
        <v>23</v>
      </c>
      <c r="E773" s="305" t="str">
        <f>IF(BD.PD7[[#This Row],[.]]="*",VLOOKUP(BD.PD7[[#This Row],[Pos]],Presupuesto!A:H,7,FALSE),"")</f>
        <v/>
      </c>
      <c r="F773" s="234" t="s">
        <v>500</v>
      </c>
      <c r="G773" s="174"/>
      <c r="H773" s="174"/>
      <c r="I773" s="174" t="s">
        <v>1295</v>
      </c>
      <c r="J773" s="174">
        <v>2</v>
      </c>
      <c r="K773" s="174" t="s">
        <v>260</v>
      </c>
      <c r="L773" s="383">
        <f>IF(BD.PD7[[#This Row],[Mon]]="DOP",1,HLOOKUP(BD.PD7[[#This Row],[Mon]],$K$1:$L$2,2,FALSE))</f>
        <v>1</v>
      </c>
      <c r="M773" s="541">
        <v>950</v>
      </c>
      <c r="N773" s="243">
        <f>BD.PD7[[#This Row],[Cant.]]*BD.PD7[[#This Row],[ Tasa ]]*BD.PD7[[#This Row],[ Precio Und.]]</f>
        <v>1900</v>
      </c>
      <c r="O773" s="174">
        <v>0.01</v>
      </c>
      <c r="P773" s="243">
        <f>IF(BD.PD7[[#This Row],[Liquid. '[%']]]&lt;&gt;0,(BD.PD7[[#This Row],[Valor Neto '[DOP']]]*BD.PD7[[#This Row],[Liquid. '[%']]])+BD.PD7[[#This Row],[Valor Neto '[DOP']]],BD.PD7[[#This Row],[Valor Neto '[DOP']]])</f>
        <v>1919</v>
      </c>
      <c r="Q773" s="243">
        <f>BD.PD7[[#This Row],[Ppto. Orden Interna '[DOP']]]/HLOOKUP("USD",$K$1:$L$2,2,FALSE)</f>
        <v>29.523076923076925</v>
      </c>
      <c r="R773" s="543" t="s">
        <v>408</v>
      </c>
      <c r="S773" s="544"/>
      <c r="T773" s="544"/>
      <c r="U773" s="544" t="s">
        <v>406</v>
      </c>
      <c r="V773" s="544">
        <v>801672</v>
      </c>
      <c r="W773" s="494" t="s">
        <v>439</v>
      </c>
      <c r="X773" s="495">
        <v>16</v>
      </c>
      <c r="Y773" s="495">
        <v>1</v>
      </c>
      <c r="Z773" s="243">
        <f>BD.PD7[[#This Row],[Av.P1 '[%']]]*BD.PD7[[#This Row],[Ppto. Orden Interna '[DOP']]]</f>
        <v>1919</v>
      </c>
      <c r="AA773" s="249"/>
      <c r="AB773" s="249"/>
      <c r="AC773" s="243">
        <f>BD.PD7[[#This Row],[Av.P2 '[%']]]*BD.PD7[[#This Row],[Ppto. Orden Interna '[DOP']]]</f>
        <v>0</v>
      </c>
      <c r="AD773" s="249"/>
      <c r="AE773" s="249"/>
      <c r="AF773" s="243">
        <f>BD.PD7[[#This Row],[Av.P3 '[%']]]*BD.PD7[[#This Row],[Ppto. Orden Interna '[DOP']]]</f>
        <v>0</v>
      </c>
      <c r="AG773" s="545"/>
      <c r="AH773" s="545"/>
      <c r="AI773" s="243">
        <f>BD.PD7[[#This Row],[Av.P2 '[%']]]*BD.PD7[[#This Row],[Ppto. Orden Interna '[DOP']]]</f>
        <v>0</v>
      </c>
      <c r="AJ773" s="545"/>
      <c r="AK773" s="545"/>
      <c r="AL773" s="542">
        <f>BD.PD7[[#This Row],[Av.P2 '[%']]]*BD.PD7[[#This Row],[Ppto. Orden Interna '[DOP']]]</f>
        <v>0</v>
      </c>
      <c r="AM773" s="584">
        <v>1919</v>
      </c>
      <c r="AN773" s="308" t="s">
        <v>244</v>
      </c>
      <c r="AO773" s="308" t="s">
        <v>245</v>
      </c>
      <c r="AP773" s="308" t="s">
        <v>246</v>
      </c>
      <c r="AQ773" s="308" t="s">
        <v>247</v>
      </c>
      <c r="AR773" s="308">
        <v>594</v>
      </c>
      <c r="AS773" s="308" t="s">
        <v>248</v>
      </c>
      <c r="AT773" s="249" t="s">
        <v>1356</v>
      </c>
      <c r="AU773" s="249" t="s">
        <v>1582</v>
      </c>
    </row>
    <row r="774" spans="1:47" x14ac:dyDescent="0.3">
      <c r="A774" s="174">
        <v>7.03</v>
      </c>
      <c r="B774" s="231"/>
      <c r="C774" s="232" t="str">
        <f>VLOOKUP(BD.PD7[[#This Row],[Pos]],PPto[],3,FALSE)</f>
        <v>7.03 Equipamiento Carniceria, Pescadería y Delicatesen</v>
      </c>
      <c r="D774" s="233" t="s">
        <v>23</v>
      </c>
      <c r="E774" s="305" t="str">
        <f>IF(BD.PD7[[#This Row],[.]]="*",VLOOKUP(BD.PD7[[#This Row],[Pos]],Presupuesto!A:H,7,FALSE),"")</f>
        <v/>
      </c>
      <c r="F774" s="234" t="s">
        <v>501</v>
      </c>
      <c r="G774" s="174"/>
      <c r="H774" s="174"/>
      <c r="I774" s="174" t="s">
        <v>1295</v>
      </c>
      <c r="J774" s="174">
        <v>1</v>
      </c>
      <c r="K774" s="174" t="s">
        <v>260</v>
      </c>
      <c r="L774" s="383">
        <f>IF(BD.PD7[[#This Row],[Mon]]="DOP",1,HLOOKUP(BD.PD7[[#This Row],[Mon]],$K$1:$L$2,2,FALSE))</f>
        <v>1</v>
      </c>
      <c r="M774" s="541">
        <v>950</v>
      </c>
      <c r="N774" s="243">
        <f>BD.PD7[[#This Row],[Cant.]]*BD.PD7[[#This Row],[ Tasa ]]*BD.PD7[[#This Row],[ Precio Und.]]</f>
        <v>950</v>
      </c>
      <c r="O774" s="174">
        <v>0.01</v>
      </c>
      <c r="P774" s="243">
        <f>IF(BD.PD7[[#This Row],[Liquid. '[%']]]&lt;&gt;0,(BD.PD7[[#This Row],[Valor Neto '[DOP']]]*BD.PD7[[#This Row],[Liquid. '[%']]])+BD.PD7[[#This Row],[Valor Neto '[DOP']]],BD.PD7[[#This Row],[Valor Neto '[DOP']]])</f>
        <v>959.5</v>
      </c>
      <c r="Q774" s="243">
        <f>BD.PD7[[#This Row],[Ppto. Orden Interna '[DOP']]]/HLOOKUP("USD",$K$1:$L$2,2,FALSE)</f>
        <v>14.761538461538462</v>
      </c>
      <c r="R774" s="543" t="s">
        <v>408</v>
      </c>
      <c r="S774" s="544"/>
      <c r="T774" s="544"/>
      <c r="U774" s="544" t="s">
        <v>406</v>
      </c>
      <c r="V774" s="544">
        <v>801672</v>
      </c>
      <c r="W774" s="494" t="s">
        <v>439</v>
      </c>
      <c r="X774" s="495">
        <v>16</v>
      </c>
      <c r="Y774" s="495">
        <v>1</v>
      </c>
      <c r="Z774" s="243">
        <f>BD.PD7[[#This Row],[Av.P1 '[%']]]*BD.PD7[[#This Row],[Ppto. Orden Interna '[DOP']]]</f>
        <v>959.5</v>
      </c>
      <c r="AA774" s="249"/>
      <c r="AB774" s="249"/>
      <c r="AC774" s="243">
        <f>BD.PD7[[#This Row],[Av.P2 '[%']]]*BD.PD7[[#This Row],[Ppto. Orden Interna '[DOP']]]</f>
        <v>0</v>
      </c>
      <c r="AD774" s="249"/>
      <c r="AE774" s="249"/>
      <c r="AF774" s="243">
        <f>BD.PD7[[#This Row],[Av.P3 '[%']]]*BD.PD7[[#This Row],[Ppto. Orden Interna '[DOP']]]</f>
        <v>0</v>
      </c>
      <c r="AG774" s="545"/>
      <c r="AH774" s="545"/>
      <c r="AI774" s="243">
        <f>BD.PD7[[#This Row],[Av.P2 '[%']]]*BD.PD7[[#This Row],[Ppto. Orden Interna '[DOP']]]</f>
        <v>0</v>
      </c>
      <c r="AJ774" s="545"/>
      <c r="AK774" s="545"/>
      <c r="AL774" s="542">
        <f>BD.PD7[[#This Row],[Av.P2 '[%']]]*BD.PD7[[#This Row],[Ppto. Orden Interna '[DOP']]]</f>
        <v>0</v>
      </c>
      <c r="AM774" s="584">
        <v>959.5</v>
      </c>
      <c r="AN774" s="308" t="s">
        <v>244</v>
      </c>
      <c r="AO774" s="308" t="s">
        <v>245</v>
      </c>
      <c r="AP774" s="308" t="s">
        <v>246</v>
      </c>
      <c r="AQ774" s="308" t="s">
        <v>247</v>
      </c>
      <c r="AR774" s="308">
        <v>594</v>
      </c>
      <c r="AS774" s="308" t="s">
        <v>248</v>
      </c>
      <c r="AT774" s="249" t="s">
        <v>1356</v>
      </c>
      <c r="AU774" s="249" t="s">
        <v>1582</v>
      </c>
    </row>
    <row r="775" spans="1:47" x14ac:dyDescent="0.3">
      <c r="A775" s="174">
        <v>7.03</v>
      </c>
      <c r="B775" s="231"/>
      <c r="C775" s="232" t="str">
        <f>VLOOKUP(BD.PD7[[#This Row],[Pos]],PPto[],3,FALSE)</f>
        <v>7.03 Equipamiento Carniceria, Pescadería y Delicatesen</v>
      </c>
      <c r="D775" s="233" t="s">
        <v>23</v>
      </c>
      <c r="E775" s="305" t="str">
        <f>IF(BD.PD7[[#This Row],[.]]="*",VLOOKUP(BD.PD7[[#This Row],[Pos]],Presupuesto!A:H,7,FALSE),"")</f>
        <v/>
      </c>
      <c r="F775" s="234" t="s">
        <v>502</v>
      </c>
      <c r="G775" s="174"/>
      <c r="H775" s="174"/>
      <c r="I775" s="174" t="s">
        <v>1295</v>
      </c>
      <c r="J775" s="174">
        <v>3</v>
      </c>
      <c r="K775" s="174" t="s">
        <v>260</v>
      </c>
      <c r="L775" s="383">
        <f>IF(BD.PD7[[#This Row],[Mon]]="DOP",1,HLOOKUP(BD.PD7[[#This Row],[Mon]],$K$1:$L$2,2,FALSE))</f>
        <v>1</v>
      </c>
      <c r="M775" s="541">
        <v>1619.7299999999998</v>
      </c>
      <c r="N775" s="243">
        <f>BD.PD7[[#This Row],[Cant.]]*BD.PD7[[#This Row],[ Tasa ]]*BD.PD7[[#This Row],[ Precio Und.]]</f>
        <v>4859.1899999999996</v>
      </c>
      <c r="O775" s="174">
        <v>0.01</v>
      </c>
      <c r="P775" s="243">
        <f>IF(BD.PD7[[#This Row],[Liquid. '[%']]]&lt;&gt;0,(BD.PD7[[#This Row],[Valor Neto '[DOP']]]*BD.PD7[[#This Row],[Liquid. '[%']]])+BD.PD7[[#This Row],[Valor Neto '[DOP']]],BD.PD7[[#This Row],[Valor Neto '[DOP']]])</f>
        <v>4907.7819</v>
      </c>
      <c r="Q775" s="243">
        <f>BD.PD7[[#This Row],[Ppto. Orden Interna '[DOP']]]/HLOOKUP("USD",$K$1:$L$2,2,FALSE)</f>
        <v>75.50433692307692</v>
      </c>
      <c r="R775" s="543" t="s">
        <v>408</v>
      </c>
      <c r="S775" s="544"/>
      <c r="T775" s="544"/>
      <c r="U775" s="544" t="s">
        <v>406</v>
      </c>
      <c r="V775" s="544">
        <v>801672</v>
      </c>
      <c r="W775" s="494" t="s">
        <v>439</v>
      </c>
      <c r="X775" s="495">
        <v>16</v>
      </c>
      <c r="Y775" s="495">
        <v>1</v>
      </c>
      <c r="Z775" s="243">
        <f>BD.PD7[[#This Row],[Av.P1 '[%']]]*BD.PD7[[#This Row],[Ppto. Orden Interna '[DOP']]]</f>
        <v>4907.7819</v>
      </c>
      <c r="AA775" s="249"/>
      <c r="AB775" s="249"/>
      <c r="AC775" s="243">
        <f>BD.PD7[[#This Row],[Av.P2 '[%']]]*BD.PD7[[#This Row],[Ppto. Orden Interna '[DOP']]]</f>
        <v>0</v>
      </c>
      <c r="AD775" s="249"/>
      <c r="AE775" s="249"/>
      <c r="AF775" s="243">
        <f>BD.PD7[[#This Row],[Av.P3 '[%']]]*BD.PD7[[#This Row],[Ppto. Orden Interna '[DOP']]]</f>
        <v>0</v>
      </c>
      <c r="AG775" s="545"/>
      <c r="AH775" s="545"/>
      <c r="AI775" s="243">
        <f>BD.PD7[[#This Row],[Av.P2 '[%']]]*BD.PD7[[#This Row],[Ppto. Orden Interna '[DOP']]]</f>
        <v>0</v>
      </c>
      <c r="AJ775" s="545"/>
      <c r="AK775" s="545"/>
      <c r="AL775" s="542">
        <f>BD.PD7[[#This Row],[Av.P2 '[%']]]*BD.PD7[[#This Row],[Ppto. Orden Interna '[DOP']]]</f>
        <v>0</v>
      </c>
      <c r="AM775" s="584">
        <v>4907.7819</v>
      </c>
      <c r="AN775" s="308" t="s">
        <v>244</v>
      </c>
      <c r="AO775" s="308" t="s">
        <v>245</v>
      </c>
      <c r="AP775" s="308" t="s">
        <v>246</v>
      </c>
      <c r="AQ775" s="308" t="s">
        <v>247</v>
      </c>
      <c r="AR775" s="308">
        <v>594</v>
      </c>
      <c r="AS775" s="308" t="s">
        <v>248</v>
      </c>
      <c r="AT775" s="249" t="s">
        <v>1356</v>
      </c>
      <c r="AU775" s="249" t="s">
        <v>1582</v>
      </c>
    </row>
    <row r="776" spans="1:47" x14ac:dyDescent="0.3">
      <c r="A776" s="174">
        <v>7.03</v>
      </c>
      <c r="B776" s="231"/>
      <c r="C776" s="232" t="str">
        <f>VLOOKUP(BD.PD7[[#This Row],[Pos]],PPto[],3,FALSE)</f>
        <v>7.03 Equipamiento Carniceria, Pescadería y Delicatesen</v>
      </c>
      <c r="D776" s="233" t="s">
        <v>23</v>
      </c>
      <c r="E776" s="305" t="str">
        <f>IF(BD.PD7[[#This Row],[.]]="*",VLOOKUP(BD.PD7[[#This Row],[Pos]],Presupuesto!A:H,7,FALSE),"")</f>
        <v/>
      </c>
      <c r="F776" s="234" t="s">
        <v>503</v>
      </c>
      <c r="G776" s="174"/>
      <c r="H776" s="174"/>
      <c r="I776" s="174" t="s">
        <v>1295</v>
      </c>
      <c r="J776" s="174">
        <v>2</v>
      </c>
      <c r="K776" s="174" t="s">
        <v>260</v>
      </c>
      <c r="L776" s="383">
        <f>IF(BD.PD7[[#This Row],[Mon]]="DOP",1,HLOOKUP(BD.PD7[[#This Row],[Mon]],$K$1:$L$2,2,FALSE))</f>
        <v>1</v>
      </c>
      <c r="M776" s="541">
        <v>8808.0550000000003</v>
      </c>
      <c r="N776" s="243">
        <f>BD.PD7[[#This Row],[Cant.]]*BD.PD7[[#This Row],[ Tasa ]]*BD.PD7[[#This Row],[ Precio Und.]]</f>
        <v>17616.11</v>
      </c>
      <c r="O776" s="174">
        <v>0.01</v>
      </c>
      <c r="P776" s="243">
        <f>IF(BD.PD7[[#This Row],[Liquid. '[%']]]&lt;&gt;0,(BD.PD7[[#This Row],[Valor Neto '[DOP']]]*BD.PD7[[#This Row],[Liquid. '[%']]])+BD.PD7[[#This Row],[Valor Neto '[DOP']]],BD.PD7[[#This Row],[Valor Neto '[DOP']]])</f>
        <v>17792.271100000002</v>
      </c>
      <c r="Q776" s="243">
        <f>BD.PD7[[#This Row],[Ppto. Orden Interna '[DOP']]]/HLOOKUP("USD",$K$1:$L$2,2,FALSE)</f>
        <v>273.72724769230774</v>
      </c>
      <c r="R776" s="543" t="s">
        <v>408</v>
      </c>
      <c r="S776" s="544"/>
      <c r="T776" s="544"/>
      <c r="U776" s="544" t="s">
        <v>406</v>
      </c>
      <c r="V776" s="544">
        <v>801672</v>
      </c>
      <c r="W776" s="494" t="s">
        <v>463</v>
      </c>
      <c r="X776" s="495">
        <v>16</v>
      </c>
      <c r="Y776" s="495">
        <v>1</v>
      </c>
      <c r="Z776" s="243">
        <f>BD.PD7[[#This Row],[Av.P1 '[%']]]*BD.PD7[[#This Row],[Ppto. Orden Interna '[DOP']]]</f>
        <v>17792.271100000002</v>
      </c>
      <c r="AA776" s="249"/>
      <c r="AB776" s="249"/>
      <c r="AC776" s="243">
        <f>BD.PD7[[#This Row],[Av.P2 '[%']]]*BD.PD7[[#This Row],[Ppto. Orden Interna '[DOP']]]</f>
        <v>0</v>
      </c>
      <c r="AD776" s="249"/>
      <c r="AE776" s="249"/>
      <c r="AF776" s="243">
        <f>BD.PD7[[#This Row],[Av.P3 '[%']]]*BD.PD7[[#This Row],[Ppto. Orden Interna '[DOP']]]</f>
        <v>0</v>
      </c>
      <c r="AG776" s="545"/>
      <c r="AH776" s="545"/>
      <c r="AI776" s="243">
        <f>BD.PD7[[#This Row],[Av.P2 '[%']]]*BD.PD7[[#This Row],[Ppto. Orden Interna '[DOP']]]</f>
        <v>0</v>
      </c>
      <c r="AJ776" s="545"/>
      <c r="AK776" s="545"/>
      <c r="AL776" s="542">
        <f>BD.PD7[[#This Row],[Av.P2 '[%']]]*BD.PD7[[#This Row],[Ppto. Orden Interna '[DOP']]]</f>
        <v>0</v>
      </c>
      <c r="AM776" s="584">
        <v>17792.271100000002</v>
      </c>
      <c r="AN776" s="308" t="s">
        <v>244</v>
      </c>
      <c r="AO776" s="308" t="s">
        <v>245</v>
      </c>
      <c r="AP776" s="308" t="s">
        <v>246</v>
      </c>
      <c r="AQ776" s="308" t="s">
        <v>247</v>
      </c>
      <c r="AR776" s="308">
        <v>594</v>
      </c>
      <c r="AS776" s="308" t="s">
        <v>248</v>
      </c>
      <c r="AT776" s="249" t="s">
        <v>1356</v>
      </c>
      <c r="AU776" s="249" t="s">
        <v>1582</v>
      </c>
    </row>
    <row r="777" spans="1:47" x14ac:dyDescent="0.3">
      <c r="A777" s="174">
        <v>7.03</v>
      </c>
      <c r="B777" s="231"/>
      <c r="C777" s="232" t="str">
        <f>VLOOKUP(BD.PD7[[#This Row],[Pos]],PPto[],3,FALSE)</f>
        <v>7.03 Equipamiento Carniceria, Pescadería y Delicatesen</v>
      </c>
      <c r="D777" s="233" t="s">
        <v>23</v>
      </c>
      <c r="E777" s="305" t="str">
        <f>IF(BD.PD7[[#This Row],[.]]="*",VLOOKUP(BD.PD7[[#This Row],[Pos]],Presupuesto!A:H,7,FALSE),"")</f>
        <v/>
      </c>
      <c r="F777" s="234" t="s">
        <v>504</v>
      </c>
      <c r="G777" s="174"/>
      <c r="H777" s="174"/>
      <c r="I777" s="174" t="s">
        <v>1295</v>
      </c>
      <c r="J777" s="174">
        <v>3</v>
      </c>
      <c r="K777" s="174" t="s">
        <v>260</v>
      </c>
      <c r="L777" s="383">
        <f>IF(BD.PD7[[#This Row],[Mon]]="DOP",1,HLOOKUP(BD.PD7[[#This Row],[Mon]],$K$1:$L$2,2,FALSE))</f>
        <v>1</v>
      </c>
      <c r="M777" s="541">
        <v>8546.76</v>
      </c>
      <c r="N777" s="243">
        <f>BD.PD7[[#This Row],[Cant.]]*BD.PD7[[#This Row],[ Tasa ]]*BD.PD7[[#This Row],[ Precio Und.]]</f>
        <v>25640.28</v>
      </c>
      <c r="O777" s="174">
        <v>0.01</v>
      </c>
      <c r="P777" s="243">
        <f>IF(BD.PD7[[#This Row],[Liquid. '[%']]]&lt;&gt;0,(BD.PD7[[#This Row],[Valor Neto '[DOP']]]*BD.PD7[[#This Row],[Liquid. '[%']]])+BD.PD7[[#This Row],[Valor Neto '[DOP']]],BD.PD7[[#This Row],[Valor Neto '[DOP']]])</f>
        <v>25896.682799999999</v>
      </c>
      <c r="Q777" s="243">
        <f>BD.PD7[[#This Row],[Ppto. Orden Interna '[DOP']]]/HLOOKUP("USD",$K$1:$L$2,2,FALSE)</f>
        <v>398.41050461538458</v>
      </c>
      <c r="R777" s="543" t="s">
        <v>408</v>
      </c>
      <c r="S777" s="544"/>
      <c r="T777" s="544"/>
      <c r="U777" s="544" t="s">
        <v>406</v>
      </c>
      <c r="V777" s="544">
        <v>801672</v>
      </c>
      <c r="W777" s="494" t="s">
        <v>463</v>
      </c>
      <c r="X777" s="495">
        <v>16</v>
      </c>
      <c r="Y777" s="495">
        <v>1</v>
      </c>
      <c r="Z777" s="243">
        <f>BD.PD7[[#This Row],[Av.P1 '[%']]]*BD.PD7[[#This Row],[Ppto. Orden Interna '[DOP']]]</f>
        <v>25896.682799999999</v>
      </c>
      <c r="AA777" s="249"/>
      <c r="AB777" s="249"/>
      <c r="AC777" s="243">
        <f>BD.PD7[[#This Row],[Av.P2 '[%']]]*BD.PD7[[#This Row],[Ppto. Orden Interna '[DOP']]]</f>
        <v>0</v>
      </c>
      <c r="AD777" s="249"/>
      <c r="AE777" s="249"/>
      <c r="AF777" s="243">
        <f>BD.PD7[[#This Row],[Av.P3 '[%']]]*BD.PD7[[#This Row],[Ppto. Orden Interna '[DOP']]]</f>
        <v>0</v>
      </c>
      <c r="AG777" s="545"/>
      <c r="AH777" s="545"/>
      <c r="AI777" s="243">
        <f>BD.PD7[[#This Row],[Av.P2 '[%']]]*BD.PD7[[#This Row],[Ppto. Orden Interna '[DOP']]]</f>
        <v>0</v>
      </c>
      <c r="AJ777" s="545"/>
      <c r="AK777" s="545"/>
      <c r="AL777" s="542">
        <f>BD.PD7[[#This Row],[Av.P2 '[%']]]*BD.PD7[[#This Row],[Ppto. Orden Interna '[DOP']]]</f>
        <v>0</v>
      </c>
      <c r="AM777" s="584">
        <v>25896.682799999999</v>
      </c>
      <c r="AN777" s="308" t="s">
        <v>244</v>
      </c>
      <c r="AO777" s="308" t="s">
        <v>245</v>
      </c>
      <c r="AP777" s="308" t="s">
        <v>246</v>
      </c>
      <c r="AQ777" s="308" t="s">
        <v>247</v>
      </c>
      <c r="AR777" s="308">
        <v>594</v>
      </c>
      <c r="AS777" s="308" t="s">
        <v>248</v>
      </c>
      <c r="AT777" s="249" t="s">
        <v>1356</v>
      </c>
      <c r="AU777" s="249" t="s">
        <v>1582</v>
      </c>
    </row>
    <row r="778" spans="1:47" x14ac:dyDescent="0.3">
      <c r="A778" s="174">
        <v>7.03</v>
      </c>
      <c r="B778" s="231"/>
      <c r="C778" s="232" t="str">
        <f>VLOOKUP(BD.PD7[[#This Row],[Pos]],PPto[],3,FALSE)</f>
        <v>7.03 Equipamiento Carniceria, Pescadería y Delicatesen</v>
      </c>
      <c r="D778" s="233" t="s">
        <v>23</v>
      </c>
      <c r="E778" s="305" t="str">
        <f>IF(BD.PD7[[#This Row],[.]]="*",VLOOKUP(BD.PD7[[#This Row],[Pos]],Presupuesto!A:H,7,FALSE),"")</f>
        <v/>
      </c>
      <c r="F778" s="234" t="s">
        <v>505</v>
      </c>
      <c r="G778" s="174"/>
      <c r="H778" s="174"/>
      <c r="I778" s="174" t="s">
        <v>1295</v>
      </c>
      <c r="J778" s="174">
        <v>1</v>
      </c>
      <c r="K778" s="174" t="s">
        <v>260</v>
      </c>
      <c r="L778" s="383">
        <f>IF(BD.PD7[[#This Row],[Mon]]="DOP",1,HLOOKUP(BD.PD7[[#This Row],[Mon]],$K$1:$L$2,2,FALSE))</f>
        <v>1</v>
      </c>
      <c r="M778" s="541">
        <v>8316.0499999999993</v>
      </c>
      <c r="N778" s="243">
        <f>BD.PD7[[#This Row],[Cant.]]*BD.PD7[[#This Row],[ Tasa ]]*BD.PD7[[#This Row],[ Precio Und.]]</f>
        <v>8316.0499999999993</v>
      </c>
      <c r="O778" s="174">
        <v>0.01</v>
      </c>
      <c r="P778" s="243">
        <f>IF(BD.PD7[[#This Row],[Liquid. '[%']]]&lt;&gt;0,(BD.PD7[[#This Row],[Valor Neto '[DOP']]]*BD.PD7[[#This Row],[Liquid. '[%']]])+BD.PD7[[#This Row],[Valor Neto '[DOP']]],BD.PD7[[#This Row],[Valor Neto '[DOP']]])</f>
        <v>8399.2104999999992</v>
      </c>
      <c r="Q778" s="243">
        <f>BD.PD7[[#This Row],[Ppto. Orden Interna '[DOP']]]/HLOOKUP("USD",$K$1:$L$2,2,FALSE)</f>
        <v>129.21862307692305</v>
      </c>
      <c r="R778" s="543" t="s">
        <v>408</v>
      </c>
      <c r="S778" s="544"/>
      <c r="T778" s="544"/>
      <c r="U778" s="544" t="s">
        <v>406</v>
      </c>
      <c r="V778" s="544">
        <v>801672</v>
      </c>
      <c r="W778" s="494" t="s">
        <v>463</v>
      </c>
      <c r="X778" s="495">
        <v>16</v>
      </c>
      <c r="Y778" s="495">
        <v>1</v>
      </c>
      <c r="Z778" s="243">
        <f>BD.PD7[[#This Row],[Av.P1 '[%']]]*BD.PD7[[#This Row],[Ppto. Orden Interna '[DOP']]]</f>
        <v>8399.2104999999992</v>
      </c>
      <c r="AA778" s="249"/>
      <c r="AB778" s="249"/>
      <c r="AC778" s="243">
        <f>BD.PD7[[#This Row],[Av.P2 '[%']]]*BD.PD7[[#This Row],[Ppto. Orden Interna '[DOP']]]</f>
        <v>0</v>
      </c>
      <c r="AD778" s="249"/>
      <c r="AE778" s="249"/>
      <c r="AF778" s="243">
        <f>BD.PD7[[#This Row],[Av.P3 '[%']]]*BD.PD7[[#This Row],[Ppto. Orden Interna '[DOP']]]</f>
        <v>0</v>
      </c>
      <c r="AG778" s="545"/>
      <c r="AH778" s="545"/>
      <c r="AI778" s="243">
        <f>BD.PD7[[#This Row],[Av.P2 '[%']]]*BD.PD7[[#This Row],[Ppto. Orden Interna '[DOP']]]</f>
        <v>0</v>
      </c>
      <c r="AJ778" s="545"/>
      <c r="AK778" s="545"/>
      <c r="AL778" s="542">
        <f>BD.PD7[[#This Row],[Av.P2 '[%']]]*BD.PD7[[#This Row],[Ppto. Orden Interna '[DOP']]]</f>
        <v>0</v>
      </c>
      <c r="AM778" s="584">
        <v>8399.2104999999992</v>
      </c>
      <c r="AN778" s="308" t="s">
        <v>244</v>
      </c>
      <c r="AO778" s="308" t="s">
        <v>245</v>
      </c>
      <c r="AP778" s="308" t="s">
        <v>246</v>
      </c>
      <c r="AQ778" s="308" t="s">
        <v>247</v>
      </c>
      <c r="AR778" s="308">
        <v>594</v>
      </c>
      <c r="AS778" s="308" t="s">
        <v>248</v>
      </c>
      <c r="AT778" s="249" t="s">
        <v>1356</v>
      </c>
      <c r="AU778" s="249" t="s">
        <v>1582</v>
      </c>
    </row>
    <row r="779" spans="1:47" x14ac:dyDescent="0.3">
      <c r="A779" s="174">
        <v>7.03</v>
      </c>
      <c r="B779" s="231"/>
      <c r="C779" s="232" t="str">
        <f>VLOOKUP(BD.PD7[[#This Row],[Pos]],PPto[],3,FALSE)</f>
        <v>7.03 Equipamiento Carniceria, Pescadería y Delicatesen</v>
      </c>
      <c r="D779" s="233" t="s">
        <v>23</v>
      </c>
      <c r="E779" s="305" t="str">
        <f>IF(BD.PD7[[#This Row],[.]]="*",VLOOKUP(BD.PD7[[#This Row],[Pos]],Presupuesto!A:H,7,FALSE),"")</f>
        <v/>
      </c>
      <c r="F779" s="234" t="s">
        <v>506</v>
      </c>
      <c r="G779" s="174"/>
      <c r="H779" s="174"/>
      <c r="I779" s="174" t="s">
        <v>1295</v>
      </c>
      <c r="J779" s="174">
        <v>2</v>
      </c>
      <c r="K779" s="174" t="s">
        <v>260</v>
      </c>
      <c r="L779" s="383">
        <f>IF(BD.PD7[[#This Row],[Mon]]="DOP",1,HLOOKUP(BD.PD7[[#This Row],[Mon]],$K$1:$L$2,2,FALSE))</f>
        <v>1</v>
      </c>
      <c r="M779" s="541">
        <v>650</v>
      </c>
      <c r="N779" s="243">
        <f>BD.PD7[[#This Row],[Cant.]]*BD.PD7[[#This Row],[ Tasa ]]*BD.PD7[[#This Row],[ Precio Und.]]</f>
        <v>1300</v>
      </c>
      <c r="O779" s="174">
        <v>0.01</v>
      </c>
      <c r="P779" s="243">
        <f>IF(BD.PD7[[#This Row],[Liquid. '[%']]]&lt;&gt;0,(BD.PD7[[#This Row],[Valor Neto '[DOP']]]*BD.PD7[[#This Row],[Liquid. '[%']]])+BD.PD7[[#This Row],[Valor Neto '[DOP']]],BD.PD7[[#This Row],[Valor Neto '[DOP']]])</f>
        <v>1313</v>
      </c>
      <c r="Q779" s="243">
        <f>BD.PD7[[#This Row],[Ppto. Orden Interna '[DOP']]]/HLOOKUP("USD",$K$1:$L$2,2,FALSE)</f>
        <v>20.2</v>
      </c>
      <c r="R779" s="543" t="s">
        <v>408</v>
      </c>
      <c r="S779" s="544"/>
      <c r="T779" s="544"/>
      <c r="U779" s="544" t="s">
        <v>406</v>
      </c>
      <c r="V779" s="544">
        <v>801672</v>
      </c>
      <c r="W779" s="494" t="s">
        <v>463</v>
      </c>
      <c r="X779" s="495">
        <v>16</v>
      </c>
      <c r="Y779" s="495">
        <v>1</v>
      </c>
      <c r="Z779" s="243">
        <f>BD.PD7[[#This Row],[Av.P1 '[%']]]*BD.PD7[[#This Row],[Ppto. Orden Interna '[DOP']]]</f>
        <v>1313</v>
      </c>
      <c r="AA779" s="249"/>
      <c r="AB779" s="249"/>
      <c r="AC779" s="243">
        <f>BD.PD7[[#This Row],[Av.P2 '[%']]]*BD.PD7[[#This Row],[Ppto. Orden Interna '[DOP']]]</f>
        <v>0</v>
      </c>
      <c r="AD779" s="249"/>
      <c r="AE779" s="249"/>
      <c r="AF779" s="243">
        <f>BD.PD7[[#This Row],[Av.P3 '[%']]]*BD.PD7[[#This Row],[Ppto. Orden Interna '[DOP']]]</f>
        <v>0</v>
      </c>
      <c r="AG779" s="545"/>
      <c r="AH779" s="545"/>
      <c r="AI779" s="243">
        <f>BD.PD7[[#This Row],[Av.P2 '[%']]]*BD.PD7[[#This Row],[Ppto. Orden Interna '[DOP']]]</f>
        <v>0</v>
      </c>
      <c r="AJ779" s="545"/>
      <c r="AK779" s="545"/>
      <c r="AL779" s="542">
        <f>BD.PD7[[#This Row],[Av.P2 '[%']]]*BD.PD7[[#This Row],[Ppto. Orden Interna '[DOP']]]</f>
        <v>0</v>
      </c>
      <c r="AM779" s="584">
        <v>1313</v>
      </c>
      <c r="AN779" s="308" t="s">
        <v>244</v>
      </c>
      <c r="AO779" s="308" t="s">
        <v>245</v>
      </c>
      <c r="AP779" s="308" t="s">
        <v>246</v>
      </c>
      <c r="AQ779" s="308" t="s">
        <v>247</v>
      </c>
      <c r="AR779" s="308">
        <v>594</v>
      </c>
      <c r="AS779" s="308" t="s">
        <v>248</v>
      </c>
      <c r="AT779" s="249" t="s">
        <v>1356</v>
      </c>
      <c r="AU779" s="249" t="s">
        <v>1582</v>
      </c>
    </row>
    <row r="780" spans="1:47" x14ac:dyDescent="0.3">
      <c r="A780" s="174">
        <v>7.03</v>
      </c>
      <c r="B780" s="231"/>
      <c r="C780" s="232" t="str">
        <f>VLOOKUP(BD.PD7[[#This Row],[Pos]],PPto[],3,FALSE)</f>
        <v>7.03 Equipamiento Carniceria, Pescadería y Delicatesen</v>
      </c>
      <c r="D780" s="233" t="s">
        <v>23</v>
      </c>
      <c r="E780" s="305" t="str">
        <f>IF(BD.PD7[[#This Row],[.]]="*",VLOOKUP(BD.PD7[[#This Row],[Pos]],Presupuesto!A:H,7,FALSE),"")</f>
        <v/>
      </c>
      <c r="F780" s="234" t="s">
        <v>507</v>
      </c>
      <c r="G780" s="174"/>
      <c r="H780" s="174"/>
      <c r="I780" s="174" t="s">
        <v>1295</v>
      </c>
      <c r="J780" s="174">
        <v>9</v>
      </c>
      <c r="K780" s="174" t="s">
        <v>260</v>
      </c>
      <c r="L780" s="383">
        <f>IF(BD.PD7[[#This Row],[Mon]]="DOP",1,HLOOKUP(BD.PD7[[#This Row],[Mon]],$K$1:$L$2,2,FALSE))</f>
        <v>1</v>
      </c>
      <c r="M780" s="541">
        <v>25029.784444444445</v>
      </c>
      <c r="N780" s="243">
        <f>BD.PD7[[#This Row],[Cant.]]*BD.PD7[[#This Row],[ Tasa ]]*BD.PD7[[#This Row],[ Precio Und.]]</f>
        <v>225268.06</v>
      </c>
      <c r="O780" s="174">
        <v>0.01</v>
      </c>
      <c r="P780" s="243">
        <f>IF(BD.PD7[[#This Row],[Liquid. '[%']]]&lt;&gt;0,(BD.PD7[[#This Row],[Valor Neto '[DOP']]]*BD.PD7[[#This Row],[Liquid. '[%']]])+BD.PD7[[#This Row],[Valor Neto '[DOP']]],BD.PD7[[#This Row],[Valor Neto '[DOP']]])</f>
        <v>227520.74059999999</v>
      </c>
      <c r="Q780" s="243">
        <f>BD.PD7[[#This Row],[Ppto. Orden Interna '[DOP']]]/HLOOKUP("USD",$K$1:$L$2,2,FALSE)</f>
        <v>3500.319086153846</v>
      </c>
      <c r="R780" s="543" t="s">
        <v>408</v>
      </c>
      <c r="S780" s="544"/>
      <c r="T780" s="544"/>
      <c r="U780" s="544" t="s">
        <v>406</v>
      </c>
      <c r="V780" s="544">
        <v>801672</v>
      </c>
      <c r="W780" s="494" t="s">
        <v>463</v>
      </c>
      <c r="X780" s="495">
        <v>16</v>
      </c>
      <c r="Y780" s="495">
        <v>1</v>
      </c>
      <c r="Z780" s="243">
        <f>BD.PD7[[#This Row],[Av.P1 '[%']]]*BD.PD7[[#This Row],[Ppto. Orden Interna '[DOP']]]</f>
        <v>227520.74059999999</v>
      </c>
      <c r="AA780" s="249"/>
      <c r="AB780" s="249"/>
      <c r="AC780" s="243">
        <f>BD.PD7[[#This Row],[Av.P2 '[%']]]*BD.PD7[[#This Row],[Ppto. Orden Interna '[DOP']]]</f>
        <v>0</v>
      </c>
      <c r="AD780" s="249"/>
      <c r="AE780" s="249"/>
      <c r="AF780" s="243">
        <f>BD.PD7[[#This Row],[Av.P3 '[%']]]*BD.PD7[[#This Row],[Ppto. Orden Interna '[DOP']]]</f>
        <v>0</v>
      </c>
      <c r="AG780" s="545"/>
      <c r="AH780" s="545"/>
      <c r="AI780" s="243">
        <f>BD.PD7[[#This Row],[Av.P2 '[%']]]*BD.PD7[[#This Row],[Ppto. Orden Interna '[DOP']]]</f>
        <v>0</v>
      </c>
      <c r="AJ780" s="545"/>
      <c r="AK780" s="545"/>
      <c r="AL780" s="542">
        <f>BD.PD7[[#This Row],[Av.P2 '[%']]]*BD.PD7[[#This Row],[Ppto. Orden Interna '[DOP']]]</f>
        <v>0</v>
      </c>
      <c r="AM780" s="584">
        <v>227520.74059999999</v>
      </c>
      <c r="AN780" s="308" t="s">
        <v>244</v>
      </c>
      <c r="AO780" s="308" t="s">
        <v>245</v>
      </c>
      <c r="AP780" s="308" t="s">
        <v>246</v>
      </c>
      <c r="AQ780" s="308" t="s">
        <v>247</v>
      </c>
      <c r="AR780" s="308">
        <v>594</v>
      </c>
      <c r="AS780" s="308" t="s">
        <v>248</v>
      </c>
      <c r="AT780" s="249" t="s">
        <v>1356</v>
      </c>
      <c r="AU780" s="249" t="s">
        <v>1582</v>
      </c>
    </row>
    <row r="781" spans="1:47" x14ac:dyDescent="0.3">
      <c r="A781" s="174">
        <v>7.03</v>
      </c>
      <c r="B781" s="231"/>
      <c r="C781" s="232" t="str">
        <f>VLOOKUP(BD.PD7[[#This Row],[Pos]],PPto[],3,FALSE)</f>
        <v>7.03 Equipamiento Carniceria, Pescadería y Delicatesen</v>
      </c>
      <c r="D781" s="233" t="s">
        <v>23</v>
      </c>
      <c r="E781" s="305" t="str">
        <f>IF(BD.PD7[[#This Row],[.]]="*",VLOOKUP(BD.PD7[[#This Row],[Pos]],Presupuesto!A:H,7,FALSE),"")</f>
        <v/>
      </c>
      <c r="F781" s="234" t="s">
        <v>1327</v>
      </c>
      <c r="G781" s="174">
        <v>4600073155</v>
      </c>
      <c r="H781" s="174"/>
      <c r="I781" s="174" t="s">
        <v>1305</v>
      </c>
      <c r="J781" s="174">
        <v>2</v>
      </c>
      <c r="K781" s="174" t="s">
        <v>117</v>
      </c>
      <c r="L781" s="383">
        <f>IF(BD.PD7[[#This Row],[Mon]]="DOP",1,HLOOKUP(BD.PD7[[#This Row],[Mon]],$K$1:$L$2,2,FALSE))</f>
        <v>65</v>
      </c>
      <c r="M781" s="541">
        <v>3829</v>
      </c>
      <c r="N781" s="243">
        <f>BD.PD7[[#This Row],[Cant.]]*BD.PD7[[#This Row],[ Tasa ]]*BD.PD7[[#This Row],[ Precio Und.]]</f>
        <v>497770</v>
      </c>
      <c r="O781" s="174">
        <v>0.45</v>
      </c>
      <c r="P781" s="243">
        <f>IF(BD.PD7[[#This Row],[Liquid. '[%']]]&lt;&gt;0,(BD.PD7[[#This Row],[Valor Neto '[DOP']]]*BD.PD7[[#This Row],[Liquid. '[%']]])+BD.PD7[[#This Row],[Valor Neto '[DOP']]],BD.PD7[[#This Row],[Valor Neto '[DOP']]])</f>
        <v>721766.5</v>
      </c>
      <c r="Q781" s="243">
        <f>BD.PD7[[#This Row],[Ppto. Orden Interna '[DOP']]]/HLOOKUP("USD",$K$1:$L$2,2,FALSE)</f>
        <v>11104.1</v>
      </c>
      <c r="R781" s="543" t="s">
        <v>1306</v>
      </c>
      <c r="S781" s="544"/>
      <c r="T781" s="544"/>
      <c r="U781" s="544" t="s">
        <v>406</v>
      </c>
      <c r="V781" s="544">
        <v>801672</v>
      </c>
      <c r="W781" s="494" t="s">
        <v>355</v>
      </c>
      <c r="X781" s="495">
        <v>4</v>
      </c>
      <c r="Y781" s="495">
        <v>0.5</v>
      </c>
      <c r="Z781" s="243">
        <f>BD.PD7[[#This Row],[Av.P1 '[%']]]*BD.PD7[[#This Row],[Ppto. Orden Interna '[DOP']]]</f>
        <v>360883.25</v>
      </c>
      <c r="AA781" s="249">
        <v>12</v>
      </c>
      <c r="AB781" s="249">
        <v>0.5</v>
      </c>
      <c r="AC781" s="243">
        <f>BD.PD7[[#This Row],[Av.P2 '[%']]]*BD.PD7[[#This Row],[Ppto. Orden Interna '[DOP']]]</f>
        <v>360883.25</v>
      </c>
      <c r="AD781" s="249"/>
      <c r="AE781" s="249"/>
      <c r="AF781" s="243">
        <f>BD.PD7[[#This Row],[Av.P3 '[%']]]*BD.PD7[[#This Row],[Ppto. Orden Interna '[DOP']]]</f>
        <v>0</v>
      </c>
      <c r="AG781" s="545"/>
      <c r="AH781" s="545"/>
      <c r="AI781" s="243">
        <f>BD.PD7[[#This Row],[Av.P2 '[%']]]*BD.PD7[[#This Row],[Ppto. Orden Interna '[DOP']]]</f>
        <v>360883.25</v>
      </c>
      <c r="AJ781" s="545"/>
      <c r="AK781" s="545"/>
      <c r="AL781" s="542">
        <f>BD.PD7[[#This Row],[Av.P2 '[%']]]*BD.PD7[[#This Row],[Ppto. Orden Interna '[DOP']]]</f>
        <v>360883.25</v>
      </c>
      <c r="AM781" s="584">
        <v>721766.5</v>
      </c>
      <c r="AN781" s="308" t="s">
        <v>244</v>
      </c>
      <c r="AO781" s="308" t="s">
        <v>245</v>
      </c>
      <c r="AP781" s="308" t="s">
        <v>246</v>
      </c>
      <c r="AQ781" s="308" t="s">
        <v>247</v>
      </c>
      <c r="AR781" s="308">
        <v>594</v>
      </c>
      <c r="AS781" s="308" t="s">
        <v>258</v>
      </c>
      <c r="AT781" s="249" t="s">
        <v>1356</v>
      </c>
      <c r="AU781" s="249" t="s">
        <v>1582</v>
      </c>
    </row>
    <row r="782" spans="1:47" hidden="1" x14ac:dyDescent="0.3">
      <c r="A782" s="174">
        <v>7.07</v>
      </c>
      <c r="B782" s="231"/>
      <c r="C782" s="232" t="str">
        <f>VLOOKUP(BD.PD7[[#This Row],[Pos]],PPto[],3,FALSE)</f>
        <v>7.07 Otros Equipamientos de Producción</v>
      </c>
      <c r="D782" s="233" t="s">
        <v>23</v>
      </c>
      <c r="E782" s="305" t="str">
        <f>IF(BD.PD7[[#This Row],[.]]="*",VLOOKUP(BD.PD7[[#This Row],[Pos]],Presupuesto!A:H,7,FALSE),"")</f>
        <v/>
      </c>
      <c r="F782" s="234" t="s">
        <v>508</v>
      </c>
      <c r="G782" s="174"/>
      <c r="H782" s="174"/>
      <c r="I782" s="174" t="s">
        <v>1305</v>
      </c>
      <c r="J782" s="174">
        <v>3</v>
      </c>
      <c r="K782" s="174" t="s">
        <v>117</v>
      </c>
      <c r="L782" s="383">
        <f>IF(BD.PD7[[#This Row],[Mon]]="DOP",1,HLOOKUP(BD.PD7[[#This Row],[Mon]],$K$1:$L$2,2,FALSE))</f>
        <v>65</v>
      </c>
      <c r="M782" s="541">
        <v>4124</v>
      </c>
      <c r="N782" s="243">
        <f>BD.PD7[[#This Row],[Cant.]]*BD.PD7[[#This Row],[ Tasa ]]*BD.PD7[[#This Row],[ Precio Und.]]</f>
        <v>804180</v>
      </c>
      <c r="O782" s="174">
        <v>0.45</v>
      </c>
      <c r="P782" s="243">
        <f>IF(BD.PD7[[#This Row],[Liquid. '[%']]]&lt;&gt;0,(BD.PD7[[#This Row],[Valor Neto '[DOP']]]*BD.PD7[[#This Row],[Liquid. '[%']]])+BD.PD7[[#This Row],[Valor Neto '[DOP']]],BD.PD7[[#This Row],[Valor Neto '[DOP']]])</f>
        <v>1166061</v>
      </c>
      <c r="Q782" s="243">
        <f>BD.PD7[[#This Row],[Ppto. Orden Interna '[DOP']]]/HLOOKUP("USD",$K$1:$L$2,2,FALSE)</f>
        <v>17939.400000000001</v>
      </c>
      <c r="R782" s="543" t="s">
        <v>1306</v>
      </c>
      <c r="S782" s="544"/>
      <c r="T782" s="544"/>
      <c r="U782" s="544" t="s">
        <v>406</v>
      </c>
      <c r="V782" s="544">
        <v>801672</v>
      </c>
      <c r="W782" s="494" t="s">
        <v>355</v>
      </c>
      <c r="X782" s="495">
        <v>13</v>
      </c>
      <c r="Y782" s="495">
        <v>0.5</v>
      </c>
      <c r="Z782" s="243">
        <f>BD.PD7[[#This Row],[Av.P1 '[%']]]*BD.PD7[[#This Row],[Ppto. Orden Interna '[DOP']]]</f>
        <v>583030.5</v>
      </c>
      <c r="AA782" s="249">
        <v>16</v>
      </c>
      <c r="AB782" s="249">
        <v>0.5</v>
      </c>
      <c r="AC782" s="243">
        <f>BD.PD7[[#This Row],[Av.P2 '[%']]]*BD.PD7[[#This Row],[Ppto. Orden Interna '[DOP']]]</f>
        <v>583030.5</v>
      </c>
      <c r="AD782" s="249"/>
      <c r="AE782" s="249"/>
      <c r="AF782" s="243">
        <f>BD.PD7[[#This Row],[Av.P3 '[%']]]*BD.PD7[[#This Row],[Ppto. Orden Interna '[DOP']]]</f>
        <v>0</v>
      </c>
      <c r="AG782" s="545"/>
      <c r="AH782" s="545"/>
      <c r="AI782" s="243">
        <f>BD.PD7[[#This Row],[Av.P2 '[%']]]*BD.PD7[[#This Row],[Ppto. Orden Interna '[DOP']]]</f>
        <v>583030.5</v>
      </c>
      <c r="AJ782" s="545"/>
      <c r="AK782" s="545"/>
      <c r="AL782" s="542">
        <f>BD.PD7[[#This Row],[Av.P2 '[%']]]*BD.PD7[[#This Row],[Ppto. Orden Interna '[DOP']]]</f>
        <v>583030.5</v>
      </c>
      <c r="AM782" s="584">
        <v>1166061</v>
      </c>
      <c r="AN782" s="308" t="s">
        <v>244</v>
      </c>
      <c r="AO782" s="308" t="s">
        <v>245</v>
      </c>
      <c r="AP782" s="308" t="s">
        <v>246</v>
      </c>
      <c r="AQ782" s="308" t="s">
        <v>247</v>
      </c>
      <c r="AR782" s="308">
        <v>594</v>
      </c>
      <c r="AS782" s="308" t="s">
        <v>248</v>
      </c>
      <c r="AT782" s="249" t="s">
        <v>1356</v>
      </c>
      <c r="AU782" s="249" t="s">
        <v>1582</v>
      </c>
    </row>
    <row r="783" spans="1:47" hidden="1" x14ac:dyDescent="0.3">
      <c r="A783" s="174">
        <v>7.07</v>
      </c>
      <c r="B783" s="231"/>
      <c r="C783" s="232" t="str">
        <f>VLOOKUP(BD.PD7[[#This Row],[Pos]],PPto[],3,FALSE)</f>
        <v>7.07 Otros Equipamientos de Producción</v>
      </c>
      <c r="D783" s="233" t="s">
        <v>23</v>
      </c>
      <c r="E783" s="305" t="str">
        <f>IF(BD.PD7[[#This Row],[.]]="*",VLOOKUP(BD.PD7[[#This Row],[Pos]],Presupuesto!A:H,7,FALSE),"")</f>
        <v/>
      </c>
      <c r="F783" s="234" t="s">
        <v>509</v>
      </c>
      <c r="G783" s="174"/>
      <c r="H783" s="174"/>
      <c r="I783" s="174" t="s">
        <v>1305</v>
      </c>
      <c r="J783" s="174">
        <v>2</v>
      </c>
      <c r="K783" s="174" t="s">
        <v>117</v>
      </c>
      <c r="L783" s="383">
        <f>IF(BD.PD7[[#This Row],[Mon]]="DOP",1,HLOOKUP(BD.PD7[[#This Row],[Mon]],$K$1:$L$2,2,FALSE))</f>
        <v>65</v>
      </c>
      <c r="M783" s="541">
        <v>7237</v>
      </c>
      <c r="N783" s="243">
        <f>BD.PD7[[#This Row],[Cant.]]*BD.PD7[[#This Row],[ Tasa ]]*BD.PD7[[#This Row],[ Precio Und.]]</f>
        <v>940810</v>
      </c>
      <c r="O783" s="174">
        <v>0.45</v>
      </c>
      <c r="P783" s="243">
        <f>IF(BD.PD7[[#This Row],[Liquid. '[%']]]&lt;&gt;0,(BD.PD7[[#This Row],[Valor Neto '[DOP']]]*BD.PD7[[#This Row],[Liquid. '[%']]])+BD.PD7[[#This Row],[Valor Neto '[DOP']]],BD.PD7[[#This Row],[Valor Neto '[DOP']]])</f>
        <v>1364174.5</v>
      </c>
      <c r="Q783" s="243">
        <f>BD.PD7[[#This Row],[Ppto. Orden Interna '[DOP']]]/HLOOKUP("USD",$K$1:$L$2,2,FALSE)</f>
        <v>20987.3</v>
      </c>
      <c r="R783" s="543" t="s">
        <v>1306</v>
      </c>
      <c r="S783" s="544"/>
      <c r="T783" s="544"/>
      <c r="U783" s="544" t="s">
        <v>406</v>
      </c>
      <c r="V783" s="544">
        <v>801672</v>
      </c>
      <c r="W783" s="494" t="s">
        <v>355</v>
      </c>
      <c r="X783" s="495">
        <v>13</v>
      </c>
      <c r="Y783" s="495">
        <v>0.5</v>
      </c>
      <c r="Z783" s="243">
        <f>BD.PD7[[#This Row],[Av.P1 '[%']]]*BD.PD7[[#This Row],[Ppto. Orden Interna '[DOP']]]</f>
        <v>682087.25</v>
      </c>
      <c r="AA783" s="249">
        <v>16</v>
      </c>
      <c r="AB783" s="249">
        <v>0.5</v>
      </c>
      <c r="AC783" s="243">
        <f>BD.PD7[[#This Row],[Av.P2 '[%']]]*BD.PD7[[#This Row],[Ppto. Orden Interna '[DOP']]]</f>
        <v>682087.25</v>
      </c>
      <c r="AD783" s="249"/>
      <c r="AE783" s="249"/>
      <c r="AF783" s="243">
        <f>BD.PD7[[#This Row],[Av.P3 '[%']]]*BD.PD7[[#This Row],[Ppto. Orden Interna '[DOP']]]</f>
        <v>0</v>
      </c>
      <c r="AG783" s="545"/>
      <c r="AH783" s="545"/>
      <c r="AI783" s="243">
        <f>BD.PD7[[#This Row],[Av.P2 '[%']]]*BD.PD7[[#This Row],[Ppto. Orden Interna '[DOP']]]</f>
        <v>682087.25</v>
      </c>
      <c r="AJ783" s="545"/>
      <c r="AK783" s="545"/>
      <c r="AL783" s="542">
        <f>BD.PD7[[#This Row],[Av.P2 '[%']]]*BD.PD7[[#This Row],[Ppto. Orden Interna '[DOP']]]</f>
        <v>682087.25</v>
      </c>
      <c r="AM783" s="584">
        <v>1364174.5</v>
      </c>
      <c r="AN783" s="308" t="s">
        <v>244</v>
      </c>
      <c r="AO783" s="308" t="s">
        <v>245</v>
      </c>
      <c r="AP783" s="308" t="s">
        <v>246</v>
      </c>
      <c r="AQ783" s="308" t="s">
        <v>247</v>
      </c>
      <c r="AR783" s="308">
        <v>594</v>
      </c>
      <c r="AS783" s="308" t="s">
        <v>248</v>
      </c>
      <c r="AT783" s="249" t="s">
        <v>1356</v>
      </c>
      <c r="AU783" s="249" t="s">
        <v>1582</v>
      </c>
    </row>
    <row r="784" spans="1:47" hidden="1" x14ac:dyDescent="0.3">
      <c r="A784" s="174">
        <v>7.04</v>
      </c>
      <c r="B784" s="231" t="s">
        <v>243</v>
      </c>
      <c r="C784" s="232" t="str">
        <f>VLOOKUP(BD.PD7[[#This Row],[Pos]],PPto[],3,FALSE)</f>
        <v>7.04 Equipamiento de Panaderia, Reposteria y Rosticería</v>
      </c>
      <c r="D784" s="233" t="s">
        <v>243</v>
      </c>
      <c r="E784" s="305">
        <f>IF(BD.PD7[[#This Row],[.]]="*",VLOOKUP(BD.PD7[[#This Row],[Pos]],Presupuesto!A:H,7,FALSE),"")</f>
        <v>270980.85849206347</v>
      </c>
      <c r="F784" s="234"/>
      <c r="G784" s="174"/>
      <c r="H784" s="174"/>
      <c r="I784" s="174"/>
      <c r="J784" s="174">
        <v>1</v>
      </c>
      <c r="K784" s="174" t="s">
        <v>117</v>
      </c>
      <c r="L784" s="383">
        <f>IF(BD.PD7[[#This Row],[Mon]]="DOP",1,HLOOKUP(BD.PD7[[#This Row],[Mon]],$K$1:$L$2,2,FALSE))</f>
        <v>65</v>
      </c>
      <c r="M784" s="541">
        <v>0</v>
      </c>
      <c r="N784" s="243">
        <f>BD.PD7[[#This Row],[Cant.]]*BD.PD7[[#This Row],[ Tasa ]]*BD.PD7[[#This Row],[ Precio Und.]]</f>
        <v>0</v>
      </c>
      <c r="O784" s="174">
        <v>0</v>
      </c>
      <c r="P784" s="243">
        <f>IF(BD.PD7[[#This Row],[Liquid. '[%']]]&lt;&gt;0,(BD.PD7[[#This Row],[Valor Neto '[DOP']]]*BD.PD7[[#This Row],[Liquid. '[%']]])+BD.PD7[[#This Row],[Valor Neto '[DOP']]],BD.PD7[[#This Row],[Valor Neto '[DOP']]])</f>
        <v>0</v>
      </c>
      <c r="Q784" s="243">
        <f>BD.PD7[[#This Row],[Ppto. Orden Interna '[DOP']]]/HLOOKUP("USD",$K$1:$L$2,2,FALSE)</f>
        <v>0</v>
      </c>
      <c r="R784" s="543"/>
      <c r="S784" s="544"/>
      <c r="T784" s="544"/>
      <c r="U784" s="544" t="s">
        <v>406</v>
      </c>
      <c r="V784" s="544">
        <v>801672</v>
      </c>
      <c r="W784" s="494"/>
      <c r="X784" s="495"/>
      <c r="Y784" s="495"/>
      <c r="Z784" s="243">
        <f>BD.PD7[[#This Row],[Av.P1 '[%']]]*BD.PD7[[#This Row],[Ppto. Orden Interna '[DOP']]]</f>
        <v>0</v>
      </c>
      <c r="AA784" s="249"/>
      <c r="AB784" s="249"/>
      <c r="AC784" s="243">
        <f>BD.PD7[[#This Row],[Av.P2 '[%']]]*BD.PD7[[#This Row],[Ppto. Orden Interna '[DOP']]]</f>
        <v>0</v>
      </c>
      <c r="AD784" s="249"/>
      <c r="AE784" s="249"/>
      <c r="AF784" s="243">
        <f>BD.PD7[[#This Row],[Av.P3 '[%']]]*BD.PD7[[#This Row],[Ppto. Orden Interna '[DOP']]]</f>
        <v>0</v>
      </c>
      <c r="AG784" s="545"/>
      <c r="AH784" s="545"/>
      <c r="AI784" s="243">
        <f>BD.PD7[[#This Row],[Av.P2 '[%']]]*BD.PD7[[#This Row],[Ppto. Orden Interna '[DOP']]]</f>
        <v>0</v>
      </c>
      <c r="AJ784" s="545"/>
      <c r="AK784" s="545"/>
      <c r="AL784" s="542">
        <f>BD.PD7[[#This Row],[Av.P2 '[%']]]*BD.PD7[[#This Row],[Ppto. Orden Interna '[DOP']]]</f>
        <v>0</v>
      </c>
      <c r="AM784" s="584">
        <v>0</v>
      </c>
      <c r="AN784" s="308" t="s">
        <v>244</v>
      </c>
      <c r="AO784" s="308" t="s">
        <v>245</v>
      </c>
      <c r="AP784" s="308" t="s">
        <v>246</v>
      </c>
      <c r="AQ784" s="308" t="s">
        <v>247</v>
      </c>
      <c r="AR784" s="308">
        <v>594</v>
      </c>
      <c r="AS784" s="308" t="s">
        <v>248</v>
      </c>
      <c r="AT784" s="249" t="s">
        <v>1356</v>
      </c>
      <c r="AU784" s="249" t="s">
        <v>1582</v>
      </c>
    </row>
    <row r="785" spans="1:47" hidden="1" x14ac:dyDescent="0.3">
      <c r="A785" s="174">
        <v>7.04</v>
      </c>
      <c r="B785" s="231"/>
      <c r="C785" s="232" t="str">
        <f>VLOOKUP(BD.PD7[[#This Row],[Pos]],PPto[],3,FALSE)</f>
        <v>7.04 Equipamiento de Panaderia, Reposteria y Rosticería</v>
      </c>
      <c r="D785" s="233" t="s">
        <v>23</v>
      </c>
      <c r="E785" s="305" t="str">
        <f>IF(BD.PD7[[#This Row],[.]]="*",VLOOKUP(BD.PD7[[#This Row],[Pos]],Presupuesto!A:H,7,FALSE),"")</f>
        <v/>
      </c>
      <c r="F785" s="234" t="s">
        <v>510</v>
      </c>
      <c r="G785" s="174">
        <v>4512510979</v>
      </c>
      <c r="H785" s="174"/>
      <c r="I785" s="174" t="s">
        <v>273</v>
      </c>
      <c r="J785" s="174">
        <v>1</v>
      </c>
      <c r="K785" s="174" t="s">
        <v>117</v>
      </c>
      <c r="L785" s="383">
        <f>IF(BD.PD7[[#This Row],[Mon]]="DOP",1,HLOOKUP(BD.PD7[[#This Row],[Mon]],$K$1:$L$2,2,FALSE))</f>
        <v>65</v>
      </c>
      <c r="M785" s="541">
        <v>25116</v>
      </c>
      <c r="N785" s="243">
        <f>BD.PD7[[#This Row],[Cant.]]*BD.PD7[[#This Row],[ Tasa ]]*BD.PD7[[#This Row],[ Precio Und.]]</f>
        <v>1632540</v>
      </c>
      <c r="O785" s="174">
        <v>0</v>
      </c>
      <c r="P785" s="243">
        <f>IF(BD.PD7[[#This Row],[Liquid. '[%']]]&lt;&gt;0,(BD.PD7[[#This Row],[Valor Neto '[DOP']]]*BD.PD7[[#This Row],[Liquid. '[%']]])+BD.PD7[[#This Row],[Valor Neto '[DOP']]],BD.PD7[[#This Row],[Valor Neto '[DOP']]])</f>
        <v>1632540</v>
      </c>
      <c r="Q785" s="243">
        <f>BD.PD7[[#This Row],[Ppto. Orden Interna '[DOP']]]/HLOOKUP("USD",$K$1:$L$2,2,FALSE)</f>
        <v>25116</v>
      </c>
      <c r="R785" s="543" t="s">
        <v>511</v>
      </c>
      <c r="S785" s="544"/>
      <c r="T785" s="544"/>
      <c r="U785" s="544" t="s">
        <v>406</v>
      </c>
      <c r="V785" s="544">
        <v>801672</v>
      </c>
      <c r="W785" s="494" t="s">
        <v>511</v>
      </c>
      <c r="X785" s="495">
        <v>6</v>
      </c>
      <c r="Y785" s="495">
        <v>0.5</v>
      </c>
      <c r="Z785" s="243">
        <f>BD.PD7[[#This Row],[Av.P1 '[%']]]*BD.PD7[[#This Row],[Ppto. Orden Interna '[DOP']]]</f>
        <v>816270</v>
      </c>
      <c r="AA785" s="249">
        <v>16</v>
      </c>
      <c r="AB785" s="249">
        <v>0.5</v>
      </c>
      <c r="AC785" s="243">
        <f>BD.PD7[[#This Row],[Av.P2 '[%']]]*BD.PD7[[#This Row],[Ppto. Orden Interna '[DOP']]]</f>
        <v>816270</v>
      </c>
      <c r="AD785" s="249"/>
      <c r="AE785" s="249"/>
      <c r="AF785" s="243">
        <f>BD.PD7[[#This Row],[Av.P3 '[%']]]*BD.PD7[[#This Row],[Ppto. Orden Interna '[DOP']]]</f>
        <v>0</v>
      </c>
      <c r="AG785" s="545"/>
      <c r="AH785" s="545"/>
      <c r="AI785" s="243">
        <f>BD.PD7[[#This Row],[Av.P2 '[%']]]*BD.PD7[[#This Row],[Ppto. Orden Interna '[DOP']]]</f>
        <v>816270</v>
      </c>
      <c r="AJ785" s="545"/>
      <c r="AK785" s="545"/>
      <c r="AL785" s="542">
        <f>BD.PD7[[#This Row],[Av.P2 '[%']]]*BD.PD7[[#This Row],[Ppto. Orden Interna '[DOP']]]</f>
        <v>816270</v>
      </c>
      <c r="AM785" s="584">
        <v>1632540</v>
      </c>
      <c r="AN785" s="308" t="s">
        <v>244</v>
      </c>
      <c r="AO785" s="308" t="s">
        <v>245</v>
      </c>
      <c r="AP785" s="308" t="s">
        <v>246</v>
      </c>
      <c r="AQ785" s="308" t="s">
        <v>247</v>
      </c>
      <c r="AR785" s="308">
        <v>594</v>
      </c>
      <c r="AS785" s="308" t="s">
        <v>258</v>
      </c>
      <c r="AT785" s="249" t="s">
        <v>1356</v>
      </c>
      <c r="AU785" s="249" t="s">
        <v>1582</v>
      </c>
    </row>
    <row r="786" spans="1:47" hidden="1" x14ac:dyDescent="0.3">
      <c r="A786" s="174">
        <v>7.04</v>
      </c>
      <c r="B786" s="231"/>
      <c r="C786" s="232" t="str">
        <f>VLOOKUP(BD.PD7[[#This Row],[Pos]],PPto[],3,FALSE)</f>
        <v>7.04 Equipamiento de Panaderia, Reposteria y Rosticería</v>
      </c>
      <c r="D786" s="233" t="s">
        <v>23</v>
      </c>
      <c r="E786" s="305" t="str">
        <f>IF(BD.PD7[[#This Row],[.]]="*",VLOOKUP(BD.PD7[[#This Row],[Pos]],Presupuesto!A:H,7,FALSE),"")</f>
        <v/>
      </c>
      <c r="F786" s="234" t="s">
        <v>1328</v>
      </c>
      <c r="G786" s="174"/>
      <c r="H786" s="174"/>
      <c r="I786" s="174" t="s">
        <v>1303</v>
      </c>
      <c r="J786" s="174">
        <v>1</v>
      </c>
      <c r="K786" s="174" t="s">
        <v>189</v>
      </c>
      <c r="L786" s="383">
        <f>IF(BD.PD7[[#This Row],[Mon]]="DOP",1,HLOOKUP(BD.PD7[[#This Row],[Mon]],$K$1:$L$2,2,FALSE))</f>
        <v>77</v>
      </c>
      <c r="M786" s="541">
        <v>11751</v>
      </c>
      <c r="N786" s="243">
        <f>BD.PD7[[#This Row],[Cant.]]*BD.PD7[[#This Row],[ Tasa ]]*BD.PD7[[#This Row],[ Precio Und.]]</f>
        <v>904827</v>
      </c>
      <c r="O786" s="174"/>
      <c r="P786" s="243">
        <f>IF(BD.PD7[[#This Row],[Liquid. '[%']]]&lt;&gt;0,(BD.PD7[[#This Row],[Valor Neto '[DOP']]]*BD.PD7[[#This Row],[Liquid. '[%']]])+BD.PD7[[#This Row],[Valor Neto '[DOP']]],BD.PD7[[#This Row],[Valor Neto '[DOP']]])</f>
        <v>904827</v>
      </c>
      <c r="Q786" s="243">
        <f>BD.PD7[[#This Row],[Ppto. Orden Interna '[DOP']]]/HLOOKUP("USD",$K$1:$L$2,2,FALSE)</f>
        <v>13920.415384615384</v>
      </c>
      <c r="R786" s="543" t="s">
        <v>512</v>
      </c>
      <c r="S786" s="544"/>
      <c r="T786" s="544"/>
      <c r="U786" s="544" t="s">
        <v>406</v>
      </c>
      <c r="V786" s="544">
        <v>801672</v>
      </c>
      <c r="W786" s="494" t="s">
        <v>512</v>
      </c>
      <c r="X786" s="495">
        <v>13</v>
      </c>
      <c r="Y786" s="495">
        <v>0.5</v>
      </c>
      <c r="Z786" s="243">
        <f>BD.PD7[[#This Row],[Av.P1 '[%']]]*BD.PD7[[#This Row],[Ppto. Orden Interna '[DOP']]]</f>
        <v>452413.5</v>
      </c>
      <c r="AA786" s="249">
        <v>15</v>
      </c>
      <c r="AB786" s="249">
        <v>0.5</v>
      </c>
      <c r="AC786" s="243">
        <f>BD.PD7[[#This Row],[Av.P2 '[%']]]*BD.PD7[[#This Row],[Ppto. Orden Interna '[DOP']]]</f>
        <v>452413.5</v>
      </c>
      <c r="AD786" s="249"/>
      <c r="AE786" s="249"/>
      <c r="AF786" s="243">
        <f>BD.PD7[[#This Row],[Av.P3 '[%']]]*BD.PD7[[#This Row],[Ppto. Orden Interna '[DOP']]]</f>
        <v>0</v>
      </c>
      <c r="AG786" s="545"/>
      <c r="AH786" s="545"/>
      <c r="AI786" s="243">
        <f>BD.PD7[[#This Row],[Av.P2 '[%']]]*BD.PD7[[#This Row],[Ppto. Orden Interna '[DOP']]]</f>
        <v>452413.5</v>
      </c>
      <c r="AJ786" s="545"/>
      <c r="AK786" s="545"/>
      <c r="AL786" s="542">
        <f>BD.PD7[[#This Row],[Av.P2 '[%']]]*BD.PD7[[#This Row],[Ppto. Orden Interna '[DOP']]]</f>
        <v>452413.5</v>
      </c>
      <c r="AM786" s="584" t="e">
        <v>#N/A</v>
      </c>
      <c r="AN786" s="308" t="s">
        <v>244</v>
      </c>
      <c r="AO786" s="308" t="s">
        <v>245</v>
      </c>
      <c r="AP786" s="308" t="s">
        <v>246</v>
      </c>
      <c r="AQ786" s="308" t="s">
        <v>247</v>
      </c>
      <c r="AR786" s="308">
        <v>594</v>
      </c>
      <c r="AS786" s="308" t="s">
        <v>248</v>
      </c>
      <c r="AT786" s="249" t="s">
        <v>1356</v>
      </c>
      <c r="AU786" s="249" t="s">
        <v>1582</v>
      </c>
    </row>
    <row r="787" spans="1:47" hidden="1" x14ac:dyDescent="0.3">
      <c r="A787" s="174">
        <v>7.04</v>
      </c>
      <c r="B787" s="231"/>
      <c r="C787" s="232" t="str">
        <f>VLOOKUP(BD.PD7[[#This Row],[Pos]],PPto[],3,FALSE)</f>
        <v>7.04 Equipamiento de Panaderia, Reposteria y Rosticería</v>
      </c>
      <c r="D787" s="233" t="s">
        <v>23</v>
      </c>
      <c r="E787" s="305" t="str">
        <f>IF(BD.PD7[[#This Row],[.]]="*",VLOOKUP(BD.PD7[[#This Row],[Pos]],Presupuesto!A:H,7,FALSE),"")</f>
        <v/>
      </c>
      <c r="F787" s="234" t="s">
        <v>513</v>
      </c>
      <c r="G787" s="174"/>
      <c r="H787" s="174"/>
      <c r="I787" s="174" t="s">
        <v>1295</v>
      </c>
      <c r="J787" s="174">
        <v>510</v>
      </c>
      <c r="K787" s="174" t="s">
        <v>117</v>
      </c>
      <c r="L787" s="383">
        <f>IF(BD.PD7[[#This Row],[Mon]]="DOP",1,HLOOKUP(BD.PD7[[#This Row],[Mon]],$K$1:$L$2,2,FALSE))</f>
        <v>65</v>
      </c>
      <c r="M787" s="541">
        <v>23.05</v>
      </c>
      <c r="N787" s="243">
        <f>BD.PD7[[#This Row],[Cant.]]*BD.PD7[[#This Row],[ Tasa ]]*BD.PD7[[#This Row],[ Precio Und.]]</f>
        <v>764107.5</v>
      </c>
      <c r="O787" s="174">
        <v>0.05</v>
      </c>
      <c r="P787" s="243">
        <f>IF(BD.PD7[[#This Row],[Liquid. '[%']]]&lt;&gt;0,(BD.PD7[[#This Row],[Valor Neto '[DOP']]]*BD.PD7[[#This Row],[Liquid. '[%']]])+BD.PD7[[#This Row],[Valor Neto '[DOP']]],BD.PD7[[#This Row],[Valor Neto '[DOP']]])</f>
        <v>802312.875</v>
      </c>
      <c r="Q787" s="243">
        <f>BD.PD7[[#This Row],[Ppto. Orden Interna '[DOP']]]/HLOOKUP("USD",$K$1:$L$2,2,FALSE)</f>
        <v>12343.275</v>
      </c>
      <c r="R787" s="543" t="s">
        <v>514</v>
      </c>
      <c r="S787" s="544"/>
      <c r="T787" s="544"/>
      <c r="U787" s="544" t="s">
        <v>406</v>
      </c>
      <c r="V787" s="544">
        <v>801672</v>
      </c>
      <c r="W787" s="494" t="s">
        <v>1329</v>
      </c>
      <c r="X787" s="495">
        <v>6</v>
      </c>
      <c r="Y787" s="495">
        <v>0.5</v>
      </c>
      <c r="Z787" s="243">
        <f>BD.PD7[[#This Row],[Av.P1 '[%']]]*BD.PD7[[#This Row],[Ppto. Orden Interna '[DOP']]]</f>
        <v>401156.4375</v>
      </c>
      <c r="AA787" s="249">
        <v>8</v>
      </c>
      <c r="AB787" s="249">
        <v>0.5</v>
      </c>
      <c r="AC787" s="243">
        <f>BD.PD7[[#This Row],[Av.P2 '[%']]]*BD.PD7[[#This Row],[Ppto. Orden Interna '[DOP']]]</f>
        <v>401156.4375</v>
      </c>
      <c r="AD787" s="249"/>
      <c r="AE787" s="249"/>
      <c r="AF787" s="243">
        <f>BD.PD7[[#This Row],[Av.P3 '[%']]]*BD.PD7[[#This Row],[Ppto. Orden Interna '[DOP']]]</f>
        <v>0</v>
      </c>
      <c r="AG787" s="545"/>
      <c r="AH787" s="545"/>
      <c r="AI787" s="243">
        <f>BD.PD7[[#This Row],[Av.P2 '[%']]]*BD.PD7[[#This Row],[Ppto. Orden Interna '[DOP']]]</f>
        <v>401156.4375</v>
      </c>
      <c r="AJ787" s="545"/>
      <c r="AK787" s="545"/>
      <c r="AL787" s="542">
        <f>BD.PD7[[#This Row],[Av.P2 '[%']]]*BD.PD7[[#This Row],[Ppto. Orden Interna '[DOP']]]</f>
        <v>401156.4375</v>
      </c>
      <c r="AM787" s="584">
        <v>802312.875</v>
      </c>
      <c r="AN787" s="308" t="s">
        <v>244</v>
      </c>
      <c r="AO787" s="308" t="s">
        <v>245</v>
      </c>
      <c r="AP787" s="308" t="s">
        <v>246</v>
      </c>
      <c r="AQ787" s="308" t="s">
        <v>247</v>
      </c>
      <c r="AR787" s="308">
        <v>594</v>
      </c>
      <c r="AS787" s="308" t="s">
        <v>248</v>
      </c>
      <c r="AT787" s="249" t="s">
        <v>1356</v>
      </c>
      <c r="AU787" s="249" t="s">
        <v>1582</v>
      </c>
    </row>
    <row r="788" spans="1:47" hidden="1" x14ac:dyDescent="0.3">
      <c r="A788" s="174">
        <v>7.04</v>
      </c>
      <c r="B788" s="231"/>
      <c r="C788" s="232" t="str">
        <f>VLOOKUP(BD.PD7[[#This Row],[Pos]],PPto[],3,FALSE)</f>
        <v>7.04 Equipamiento de Panaderia, Reposteria y Rosticería</v>
      </c>
      <c r="D788" s="233" t="s">
        <v>23</v>
      </c>
      <c r="E788" s="305" t="str">
        <f>IF(BD.PD7[[#This Row],[.]]="*",VLOOKUP(BD.PD7[[#This Row],[Pos]],Presupuesto!A:H,7,FALSE),"")</f>
        <v/>
      </c>
      <c r="F788" s="234" t="s">
        <v>515</v>
      </c>
      <c r="G788" s="174">
        <v>4600073981</v>
      </c>
      <c r="H788" s="174"/>
      <c r="I788" s="174" t="s">
        <v>251</v>
      </c>
      <c r="J788" s="174">
        <v>60</v>
      </c>
      <c r="K788" s="174" t="s">
        <v>260</v>
      </c>
      <c r="L788" s="383">
        <f>IF(BD.PD7[[#This Row],[Mon]]="DOP",1,HLOOKUP(BD.PD7[[#This Row],[Mon]],$K$1:$L$2,2,FALSE))</f>
        <v>1</v>
      </c>
      <c r="M788" s="541">
        <v>2389.0038333333337</v>
      </c>
      <c r="N788" s="243">
        <f>BD.PD7[[#This Row],[Cant.]]*BD.PD7[[#This Row],[ Tasa ]]*BD.PD7[[#This Row],[ Precio Und.]]</f>
        <v>143340.23000000001</v>
      </c>
      <c r="O788" s="174">
        <v>0</v>
      </c>
      <c r="P788" s="243">
        <f>IF(BD.PD7[[#This Row],[Liquid. '[%']]]&lt;&gt;0,(BD.PD7[[#This Row],[Valor Neto '[DOP']]]*BD.PD7[[#This Row],[Liquid. '[%']]])+BD.PD7[[#This Row],[Valor Neto '[DOP']]],BD.PD7[[#This Row],[Valor Neto '[DOP']]])</f>
        <v>143340.23000000001</v>
      </c>
      <c r="Q788" s="243">
        <f>BD.PD7[[#This Row],[Ppto. Orden Interna '[DOP']]]/HLOOKUP("USD",$K$1:$L$2,2,FALSE)</f>
        <v>2205.234307692308</v>
      </c>
      <c r="R788" s="543" t="s">
        <v>514</v>
      </c>
      <c r="S788" s="544"/>
      <c r="T788" s="544"/>
      <c r="U788" s="544" t="s">
        <v>406</v>
      </c>
      <c r="V788" s="544">
        <v>801672</v>
      </c>
      <c r="W788" s="494" t="s">
        <v>1329</v>
      </c>
      <c r="X788" s="495">
        <v>6</v>
      </c>
      <c r="Y788" s="495">
        <v>0.5</v>
      </c>
      <c r="Z788" s="243">
        <f>BD.PD7[[#This Row],[Av.P1 '[%']]]*BD.PD7[[#This Row],[Ppto. Orden Interna '[DOP']]]</f>
        <v>71670.115000000005</v>
      </c>
      <c r="AA788" s="249">
        <v>8</v>
      </c>
      <c r="AB788" s="249">
        <v>0.5</v>
      </c>
      <c r="AC788" s="243">
        <f>BD.PD7[[#This Row],[Av.P2 '[%']]]*BD.PD7[[#This Row],[Ppto. Orden Interna '[DOP']]]</f>
        <v>71670.115000000005</v>
      </c>
      <c r="AD788" s="249"/>
      <c r="AE788" s="249"/>
      <c r="AF788" s="243">
        <f>BD.PD7[[#This Row],[Av.P3 '[%']]]*BD.PD7[[#This Row],[Ppto. Orden Interna '[DOP']]]</f>
        <v>0</v>
      </c>
      <c r="AG788" s="545"/>
      <c r="AH788" s="545"/>
      <c r="AI788" s="243">
        <f>BD.PD7[[#This Row],[Av.P2 '[%']]]*BD.PD7[[#This Row],[Ppto. Orden Interna '[DOP']]]</f>
        <v>71670.115000000005</v>
      </c>
      <c r="AJ788" s="545"/>
      <c r="AK788" s="545"/>
      <c r="AL788" s="542">
        <f>BD.PD7[[#This Row],[Av.P2 '[%']]]*BD.PD7[[#This Row],[Ppto. Orden Interna '[DOP']]]</f>
        <v>71670.115000000005</v>
      </c>
      <c r="AM788" s="584">
        <v>143340.23000000001</v>
      </c>
      <c r="AN788" s="308" t="s">
        <v>244</v>
      </c>
      <c r="AO788" s="308" t="s">
        <v>245</v>
      </c>
      <c r="AP788" s="308" t="s">
        <v>246</v>
      </c>
      <c r="AQ788" s="308" t="s">
        <v>247</v>
      </c>
      <c r="AR788" s="308">
        <v>594</v>
      </c>
      <c r="AS788" s="308" t="s">
        <v>258</v>
      </c>
      <c r="AT788" s="249" t="s">
        <v>1356</v>
      </c>
      <c r="AU788" s="249" t="s">
        <v>1582</v>
      </c>
    </row>
    <row r="789" spans="1:47" hidden="1" x14ac:dyDescent="0.3">
      <c r="A789" s="174">
        <v>7.04</v>
      </c>
      <c r="B789" s="231"/>
      <c r="C789" s="232" t="str">
        <f>VLOOKUP(BD.PD7[[#This Row],[Pos]],PPto[],3,FALSE)</f>
        <v>7.04 Equipamiento de Panaderia, Reposteria y Rosticería</v>
      </c>
      <c r="D789" s="233" t="s">
        <v>23</v>
      </c>
      <c r="E789" s="305" t="str">
        <f>IF(BD.PD7[[#This Row],[.]]="*",VLOOKUP(BD.PD7[[#This Row],[Pos]],Presupuesto!A:H,7,FALSE),"")</f>
        <v/>
      </c>
      <c r="F789" s="234" t="s">
        <v>516</v>
      </c>
      <c r="G789" s="174">
        <v>4600073981</v>
      </c>
      <c r="H789" s="174"/>
      <c r="I789" s="174" t="s">
        <v>251</v>
      </c>
      <c r="J789" s="174">
        <v>50</v>
      </c>
      <c r="K789" s="174" t="s">
        <v>117</v>
      </c>
      <c r="L789" s="383">
        <f>IF(BD.PD7[[#This Row],[Mon]]="DOP",1,HLOOKUP(BD.PD7[[#This Row],[Mon]],$K$1:$L$2,2,FALSE))</f>
        <v>65</v>
      </c>
      <c r="M789" s="541">
        <v>43.5</v>
      </c>
      <c r="N789" s="243">
        <f>BD.PD7[[#This Row],[Cant.]]*BD.PD7[[#This Row],[ Tasa ]]*BD.PD7[[#This Row],[ Precio Und.]]</f>
        <v>141375</v>
      </c>
      <c r="O789" s="174">
        <v>0.05</v>
      </c>
      <c r="P789" s="243">
        <f>IF(BD.PD7[[#This Row],[Liquid. '[%']]]&lt;&gt;0,(BD.PD7[[#This Row],[Valor Neto '[DOP']]]*BD.PD7[[#This Row],[Liquid. '[%']]])+BD.PD7[[#This Row],[Valor Neto '[DOP']]],BD.PD7[[#This Row],[Valor Neto '[DOP']]])</f>
        <v>148443.75</v>
      </c>
      <c r="Q789" s="243">
        <f>BD.PD7[[#This Row],[Ppto. Orden Interna '[DOP']]]/HLOOKUP("USD",$K$1:$L$2,2,FALSE)</f>
        <v>2283.75</v>
      </c>
      <c r="R789" s="543" t="s">
        <v>514</v>
      </c>
      <c r="S789" s="544"/>
      <c r="T789" s="544"/>
      <c r="U789" s="544" t="s">
        <v>406</v>
      </c>
      <c r="V789" s="544">
        <v>801672</v>
      </c>
      <c r="W789" s="494" t="s">
        <v>1329</v>
      </c>
      <c r="X789" s="495">
        <v>6</v>
      </c>
      <c r="Y789" s="495">
        <v>0.5</v>
      </c>
      <c r="Z789" s="243">
        <f>BD.PD7[[#This Row],[Av.P1 '[%']]]*BD.PD7[[#This Row],[Ppto. Orden Interna '[DOP']]]</f>
        <v>74221.875</v>
      </c>
      <c r="AA789" s="249">
        <v>8</v>
      </c>
      <c r="AB789" s="249">
        <v>0.5</v>
      </c>
      <c r="AC789" s="243">
        <f>BD.PD7[[#This Row],[Av.P2 '[%']]]*BD.PD7[[#This Row],[Ppto. Orden Interna '[DOP']]]</f>
        <v>74221.875</v>
      </c>
      <c r="AD789" s="249"/>
      <c r="AE789" s="249"/>
      <c r="AF789" s="243">
        <f>BD.PD7[[#This Row],[Av.P3 '[%']]]*BD.PD7[[#This Row],[Ppto. Orden Interna '[DOP']]]</f>
        <v>0</v>
      </c>
      <c r="AG789" s="545"/>
      <c r="AH789" s="545"/>
      <c r="AI789" s="243">
        <f>BD.PD7[[#This Row],[Av.P2 '[%']]]*BD.PD7[[#This Row],[Ppto. Orden Interna '[DOP']]]</f>
        <v>74221.875</v>
      </c>
      <c r="AJ789" s="545"/>
      <c r="AK789" s="545"/>
      <c r="AL789" s="542">
        <f>BD.PD7[[#This Row],[Av.P2 '[%']]]*BD.PD7[[#This Row],[Ppto. Orden Interna '[DOP']]]</f>
        <v>74221.875</v>
      </c>
      <c r="AM789" s="584">
        <v>148443.75</v>
      </c>
      <c r="AN789" s="308" t="s">
        <v>244</v>
      </c>
      <c r="AO789" s="308" t="s">
        <v>245</v>
      </c>
      <c r="AP789" s="308" t="s">
        <v>246</v>
      </c>
      <c r="AQ789" s="308" t="s">
        <v>247</v>
      </c>
      <c r="AR789" s="308">
        <v>594</v>
      </c>
      <c r="AS789" s="308" t="s">
        <v>258</v>
      </c>
      <c r="AT789" s="249" t="s">
        <v>1356</v>
      </c>
      <c r="AU789" s="249" t="s">
        <v>1582</v>
      </c>
    </row>
    <row r="790" spans="1:47" hidden="1" x14ac:dyDescent="0.3">
      <c r="A790" s="174">
        <v>7.04</v>
      </c>
      <c r="B790" s="231"/>
      <c r="C790" s="232" t="str">
        <f>VLOOKUP(BD.PD7[[#This Row],[Pos]],PPto[],3,FALSE)</f>
        <v>7.04 Equipamiento de Panaderia, Reposteria y Rosticería</v>
      </c>
      <c r="D790" s="233" t="s">
        <v>23</v>
      </c>
      <c r="E790" s="305" t="str">
        <f>IF(BD.PD7[[#This Row],[.]]="*",VLOOKUP(BD.PD7[[#This Row],[Pos]],Presupuesto!A:H,7,FALSE),"")</f>
        <v/>
      </c>
      <c r="F790" s="234" t="s">
        <v>517</v>
      </c>
      <c r="G790" s="174">
        <v>4600073981</v>
      </c>
      <c r="H790" s="174"/>
      <c r="I790" s="174" t="s">
        <v>251</v>
      </c>
      <c r="J790" s="174">
        <v>120</v>
      </c>
      <c r="K790" s="174" t="s">
        <v>117</v>
      </c>
      <c r="L790" s="383">
        <f>IF(BD.PD7[[#This Row],[Mon]]="DOP",1,HLOOKUP(BD.PD7[[#This Row],[Mon]],$K$1:$L$2,2,FALSE))</f>
        <v>65</v>
      </c>
      <c r="M790" s="541">
        <v>46.17</v>
      </c>
      <c r="N790" s="243">
        <f>BD.PD7[[#This Row],[Cant.]]*BD.PD7[[#This Row],[ Tasa ]]*BD.PD7[[#This Row],[ Precio Und.]]</f>
        <v>360126</v>
      </c>
      <c r="O790" s="174">
        <v>0.05</v>
      </c>
      <c r="P790" s="243">
        <f>IF(BD.PD7[[#This Row],[Liquid. '[%']]]&lt;&gt;0,(BD.PD7[[#This Row],[Valor Neto '[DOP']]]*BD.PD7[[#This Row],[Liquid. '[%']]])+BD.PD7[[#This Row],[Valor Neto '[DOP']]],BD.PD7[[#This Row],[Valor Neto '[DOP']]])</f>
        <v>378132.3</v>
      </c>
      <c r="Q790" s="243">
        <f>BD.PD7[[#This Row],[Ppto. Orden Interna '[DOP']]]/HLOOKUP("USD",$K$1:$L$2,2,FALSE)</f>
        <v>5817.42</v>
      </c>
      <c r="R790" s="543" t="s">
        <v>514</v>
      </c>
      <c r="S790" s="544"/>
      <c r="T790" s="544"/>
      <c r="U790" s="544" t="s">
        <v>406</v>
      </c>
      <c r="V790" s="544">
        <v>801672</v>
      </c>
      <c r="W790" s="494" t="s">
        <v>1329</v>
      </c>
      <c r="X790" s="495">
        <v>6</v>
      </c>
      <c r="Y790" s="495">
        <v>0.5</v>
      </c>
      <c r="Z790" s="243">
        <f>BD.PD7[[#This Row],[Av.P1 '[%']]]*BD.PD7[[#This Row],[Ppto. Orden Interna '[DOP']]]</f>
        <v>189066.15</v>
      </c>
      <c r="AA790" s="249">
        <v>8</v>
      </c>
      <c r="AB790" s="249">
        <v>0.5</v>
      </c>
      <c r="AC790" s="243">
        <f>BD.PD7[[#This Row],[Av.P2 '[%']]]*BD.PD7[[#This Row],[Ppto. Orden Interna '[DOP']]]</f>
        <v>189066.15</v>
      </c>
      <c r="AD790" s="249"/>
      <c r="AE790" s="249"/>
      <c r="AF790" s="243">
        <f>BD.PD7[[#This Row],[Av.P3 '[%']]]*BD.PD7[[#This Row],[Ppto. Orden Interna '[DOP']]]</f>
        <v>0</v>
      </c>
      <c r="AG790" s="545"/>
      <c r="AH790" s="545"/>
      <c r="AI790" s="243">
        <f>BD.PD7[[#This Row],[Av.P2 '[%']]]*BD.PD7[[#This Row],[Ppto. Orden Interna '[DOP']]]</f>
        <v>189066.15</v>
      </c>
      <c r="AJ790" s="545"/>
      <c r="AK790" s="545"/>
      <c r="AL790" s="542">
        <f>BD.PD7[[#This Row],[Av.P2 '[%']]]*BD.PD7[[#This Row],[Ppto. Orden Interna '[DOP']]]</f>
        <v>189066.15</v>
      </c>
      <c r="AM790" s="584">
        <v>378132.3</v>
      </c>
      <c r="AN790" s="308" t="s">
        <v>244</v>
      </c>
      <c r="AO790" s="308" t="s">
        <v>245</v>
      </c>
      <c r="AP790" s="308" t="s">
        <v>246</v>
      </c>
      <c r="AQ790" s="308" t="s">
        <v>247</v>
      </c>
      <c r="AR790" s="308">
        <v>594</v>
      </c>
      <c r="AS790" s="308" t="s">
        <v>258</v>
      </c>
      <c r="AT790" s="249" t="s">
        <v>1356</v>
      </c>
      <c r="AU790" s="249" t="s">
        <v>1582</v>
      </c>
    </row>
    <row r="791" spans="1:47" hidden="1" x14ac:dyDescent="0.3">
      <c r="A791" s="174">
        <v>7.04</v>
      </c>
      <c r="B791" s="231"/>
      <c r="C791" s="232" t="str">
        <f>VLOOKUP(BD.PD7[[#This Row],[Pos]],PPto[],3,FALSE)</f>
        <v>7.04 Equipamiento de Panaderia, Reposteria y Rosticería</v>
      </c>
      <c r="D791" s="233" t="s">
        <v>23</v>
      </c>
      <c r="E791" s="305" t="str">
        <f>IF(BD.PD7[[#This Row],[.]]="*",VLOOKUP(BD.PD7[[#This Row],[Pos]],Presupuesto!A:H,7,FALSE),"")</f>
        <v/>
      </c>
      <c r="F791" s="234" t="s">
        <v>518</v>
      </c>
      <c r="G791" s="174">
        <v>4600073981</v>
      </c>
      <c r="H791" s="174"/>
      <c r="I791" s="174" t="s">
        <v>1295</v>
      </c>
      <c r="J791" s="174">
        <v>17</v>
      </c>
      <c r="K791" s="174" t="s">
        <v>117</v>
      </c>
      <c r="L791" s="383">
        <f>IF(BD.PD7[[#This Row],[Mon]]="DOP",1,HLOOKUP(BD.PD7[[#This Row],[Mon]],$K$1:$L$2,2,FALSE))</f>
        <v>65</v>
      </c>
      <c r="M791" s="541">
        <v>1105.5405882352941</v>
      </c>
      <c r="N791" s="243">
        <f>BD.PD7[[#This Row],[Cant.]]*BD.PD7[[#This Row],[ Tasa ]]*BD.PD7[[#This Row],[ Precio Und.]]</f>
        <v>1221622.3499999999</v>
      </c>
      <c r="O791" s="174">
        <v>0</v>
      </c>
      <c r="P791" s="243">
        <f>IF(BD.PD7[[#This Row],[Liquid. '[%']]]&lt;&gt;0,(BD.PD7[[#This Row],[Valor Neto '[DOP']]]*BD.PD7[[#This Row],[Liquid. '[%']]])+BD.PD7[[#This Row],[Valor Neto '[DOP']]],BD.PD7[[#This Row],[Valor Neto '[DOP']]])</f>
        <v>1221622.3499999999</v>
      </c>
      <c r="Q791" s="243">
        <f>BD.PD7[[#This Row],[Ppto. Orden Interna '[DOP']]]/HLOOKUP("USD",$K$1:$L$2,2,FALSE)</f>
        <v>18794.189999999999</v>
      </c>
      <c r="R791" s="543" t="s">
        <v>514</v>
      </c>
      <c r="S791" s="544"/>
      <c r="T791" s="544"/>
      <c r="U791" s="544" t="s">
        <v>406</v>
      </c>
      <c r="V791" s="544">
        <v>801672</v>
      </c>
      <c r="W791" s="494" t="s">
        <v>1329</v>
      </c>
      <c r="X791" s="495">
        <v>6</v>
      </c>
      <c r="Y791" s="495">
        <v>0.5</v>
      </c>
      <c r="Z791" s="243">
        <f>BD.PD7[[#This Row],[Av.P1 '[%']]]*BD.PD7[[#This Row],[Ppto. Orden Interna '[DOP']]]</f>
        <v>610811.17499999993</v>
      </c>
      <c r="AA791" s="249">
        <v>8</v>
      </c>
      <c r="AB791" s="249">
        <v>0.5</v>
      </c>
      <c r="AC791" s="243">
        <f>BD.PD7[[#This Row],[Av.P2 '[%']]]*BD.PD7[[#This Row],[Ppto. Orden Interna '[DOP']]]</f>
        <v>610811.17499999993</v>
      </c>
      <c r="AD791" s="249"/>
      <c r="AE791" s="249"/>
      <c r="AF791" s="243">
        <f>BD.PD7[[#This Row],[Av.P3 '[%']]]*BD.PD7[[#This Row],[Ppto. Orden Interna '[DOP']]]</f>
        <v>0</v>
      </c>
      <c r="AG791" s="545"/>
      <c r="AH791" s="545"/>
      <c r="AI791" s="243">
        <f>BD.PD7[[#This Row],[Av.P2 '[%']]]*BD.PD7[[#This Row],[Ppto. Orden Interna '[DOP']]]</f>
        <v>610811.17499999993</v>
      </c>
      <c r="AJ791" s="545"/>
      <c r="AK791" s="545"/>
      <c r="AL791" s="542">
        <f>BD.PD7[[#This Row],[Av.P2 '[%']]]*BD.PD7[[#This Row],[Ppto. Orden Interna '[DOP']]]</f>
        <v>610811.17499999993</v>
      </c>
      <c r="AM791" s="584">
        <v>1221622.3499999999</v>
      </c>
      <c r="AN791" s="308" t="s">
        <v>244</v>
      </c>
      <c r="AO791" s="308" t="s">
        <v>245</v>
      </c>
      <c r="AP791" s="308" t="s">
        <v>246</v>
      </c>
      <c r="AQ791" s="308" t="s">
        <v>247</v>
      </c>
      <c r="AR791" s="308">
        <v>594</v>
      </c>
      <c r="AS791" s="308" t="s">
        <v>258</v>
      </c>
      <c r="AT791" s="249" t="s">
        <v>1356</v>
      </c>
      <c r="AU791" s="249" t="s">
        <v>1582</v>
      </c>
    </row>
    <row r="792" spans="1:47" hidden="1" x14ac:dyDescent="0.3">
      <c r="A792" s="174">
        <v>7.04</v>
      </c>
      <c r="B792" s="231"/>
      <c r="C792" s="232" t="str">
        <f>VLOOKUP(BD.PD7[[#This Row],[Pos]],PPto[],3,FALSE)</f>
        <v>7.04 Equipamiento de Panaderia, Reposteria y Rosticería</v>
      </c>
      <c r="D792" s="233" t="s">
        <v>23</v>
      </c>
      <c r="E792" s="305" t="str">
        <f>IF(BD.PD7[[#This Row],[.]]="*",VLOOKUP(BD.PD7[[#This Row],[Pos]],Presupuesto!A:H,7,FALSE),"")</f>
        <v/>
      </c>
      <c r="F792" s="234" t="s">
        <v>519</v>
      </c>
      <c r="G792" s="174">
        <v>4600074115</v>
      </c>
      <c r="H792" s="174"/>
      <c r="I792" s="174" t="s">
        <v>1295</v>
      </c>
      <c r="J792" s="174">
        <v>3</v>
      </c>
      <c r="K792" s="174" t="s">
        <v>189</v>
      </c>
      <c r="L792" s="383">
        <f>IF(BD.PD7[[#This Row],[Mon]]="DOP",1,HLOOKUP(BD.PD7[[#This Row],[Mon]],$K$1:$L$2,2,FALSE))</f>
        <v>77</v>
      </c>
      <c r="M792" s="541">
        <v>13000</v>
      </c>
      <c r="N792" s="243">
        <f>BD.PD7[[#This Row],[Cant.]]*BD.PD7[[#This Row],[ Tasa ]]*BD.PD7[[#This Row],[ Precio Und.]]</f>
        <v>3003000</v>
      </c>
      <c r="O792" s="174">
        <v>0.25</v>
      </c>
      <c r="P792" s="243">
        <f>IF(BD.PD7[[#This Row],[Liquid. '[%']]]&lt;&gt;0,(BD.PD7[[#This Row],[Valor Neto '[DOP']]]*BD.PD7[[#This Row],[Liquid. '[%']]])+BD.PD7[[#This Row],[Valor Neto '[DOP']]],BD.PD7[[#This Row],[Valor Neto '[DOP']]])</f>
        <v>3753750</v>
      </c>
      <c r="Q792" s="243">
        <f>BD.PD7[[#This Row],[Ppto. Orden Interna '[DOP']]]/HLOOKUP("USD",$K$1:$L$2,2,FALSE)</f>
        <v>57750</v>
      </c>
      <c r="R792" s="543" t="s">
        <v>520</v>
      </c>
      <c r="S792" s="544"/>
      <c r="T792" s="544"/>
      <c r="U792" s="544" t="s">
        <v>406</v>
      </c>
      <c r="V792" s="544">
        <v>801672</v>
      </c>
      <c r="W792" s="494" t="s">
        <v>521</v>
      </c>
      <c r="X792" s="495">
        <v>6</v>
      </c>
      <c r="Y792" s="495">
        <v>0.5</v>
      </c>
      <c r="Z792" s="243">
        <f>BD.PD7[[#This Row],[Av.P1 '[%']]]*BD.PD7[[#This Row],[Ppto. Orden Interna '[DOP']]]</f>
        <v>1876875</v>
      </c>
      <c r="AA792" s="249">
        <v>9</v>
      </c>
      <c r="AB792" s="249">
        <v>0.5</v>
      </c>
      <c r="AC792" s="243">
        <f>BD.PD7[[#This Row],[Av.P2 '[%']]]*BD.PD7[[#This Row],[Ppto. Orden Interna '[DOP']]]</f>
        <v>1876875</v>
      </c>
      <c r="AD792" s="249"/>
      <c r="AE792" s="249"/>
      <c r="AF792" s="243">
        <f>BD.PD7[[#This Row],[Av.P3 '[%']]]*BD.PD7[[#This Row],[Ppto. Orden Interna '[DOP']]]</f>
        <v>0</v>
      </c>
      <c r="AG792" s="545"/>
      <c r="AH792" s="545"/>
      <c r="AI792" s="243">
        <f>BD.PD7[[#This Row],[Av.P2 '[%']]]*BD.PD7[[#This Row],[Ppto. Orden Interna '[DOP']]]</f>
        <v>1876875</v>
      </c>
      <c r="AJ792" s="545"/>
      <c r="AK792" s="545"/>
      <c r="AL792" s="542">
        <f>BD.PD7[[#This Row],[Av.P2 '[%']]]*BD.PD7[[#This Row],[Ppto. Orden Interna '[DOP']]]</f>
        <v>1876875</v>
      </c>
      <c r="AM792" s="584" t="e">
        <v>#N/A</v>
      </c>
      <c r="AN792" s="308" t="s">
        <v>244</v>
      </c>
      <c r="AO792" s="308" t="s">
        <v>245</v>
      </c>
      <c r="AP792" s="308" t="s">
        <v>246</v>
      </c>
      <c r="AQ792" s="308" t="s">
        <v>247</v>
      </c>
      <c r="AR792" s="308">
        <v>594</v>
      </c>
      <c r="AS792" s="308" t="s">
        <v>258</v>
      </c>
      <c r="AT792" s="249" t="s">
        <v>1356</v>
      </c>
      <c r="AU792" s="249" t="s">
        <v>1582</v>
      </c>
    </row>
    <row r="793" spans="1:47" hidden="1" x14ac:dyDescent="0.3">
      <c r="A793" s="174">
        <v>7.04</v>
      </c>
      <c r="B793" s="231"/>
      <c r="C793" s="232" t="str">
        <f>VLOOKUP(BD.PD7[[#This Row],[Pos]],PPto[],3,FALSE)</f>
        <v>7.04 Equipamiento de Panaderia, Reposteria y Rosticería</v>
      </c>
      <c r="D793" s="233" t="s">
        <v>23</v>
      </c>
      <c r="E793" s="305" t="str">
        <f>IF(BD.PD7[[#This Row],[.]]="*",VLOOKUP(BD.PD7[[#This Row],[Pos]],Presupuesto!A:H,7,FALSE),"")</f>
        <v/>
      </c>
      <c r="F793" s="234" t="s">
        <v>522</v>
      </c>
      <c r="G793" s="174"/>
      <c r="H793" s="174"/>
      <c r="I793" s="174" t="s">
        <v>1303</v>
      </c>
      <c r="J793" s="174">
        <v>3</v>
      </c>
      <c r="K793" s="174" t="s">
        <v>260</v>
      </c>
      <c r="L793" s="383">
        <f>IF(BD.PD7[[#This Row],[Mon]]="DOP",1,HLOOKUP(BD.PD7[[#This Row],[Mon]],$K$1:$L$2,2,FALSE))</f>
        <v>1</v>
      </c>
      <c r="M793" s="541">
        <v>15398.4</v>
      </c>
      <c r="N793" s="243">
        <f>BD.PD7[[#This Row],[Cant.]]*BD.PD7[[#This Row],[ Tasa ]]*BD.PD7[[#This Row],[ Precio Und.]]</f>
        <v>46195.199999999997</v>
      </c>
      <c r="O793" s="174">
        <v>0</v>
      </c>
      <c r="P793" s="243">
        <f>IF(BD.PD7[[#This Row],[Liquid. '[%']]]&lt;&gt;0,(BD.PD7[[#This Row],[Valor Neto '[DOP']]]*BD.PD7[[#This Row],[Liquid. '[%']]])+BD.PD7[[#This Row],[Valor Neto '[DOP']]],BD.PD7[[#This Row],[Valor Neto '[DOP']]])</f>
        <v>46195.199999999997</v>
      </c>
      <c r="Q793" s="243">
        <f>BD.PD7[[#This Row],[Ppto. Orden Interna '[DOP']]]/HLOOKUP("USD",$K$1:$L$2,2,FALSE)</f>
        <v>710.69538461538457</v>
      </c>
      <c r="R793" s="543" t="s">
        <v>511</v>
      </c>
      <c r="S793" s="544"/>
      <c r="T793" s="544"/>
      <c r="U793" s="544" t="s">
        <v>406</v>
      </c>
      <c r="V793" s="544">
        <v>801672</v>
      </c>
      <c r="W793" s="494" t="s">
        <v>511</v>
      </c>
      <c r="X793" s="495">
        <v>14</v>
      </c>
      <c r="Y793" s="495">
        <v>0.5</v>
      </c>
      <c r="Z793" s="243">
        <f>BD.PD7[[#This Row],[Av.P1 '[%']]]*BD.PD7[[#This Row],[Ppto. Orden Interna '[DOP']]]</f>
        <v>23097.599999999999</v>
      </c>
      <c r="AA793" s="249">
        <v>16</v>
      </c>
      <c r="AB793" s="249">
        <v>0.5</v>
      </c>
      <c r="AC793" s="243">
        <f>BD.PD7[[#This Row],[Av.P2 '[%']]]*BD.PD7[[#This Row],[Ppto. Orden Interna '[DOP']]]</f>
        <v>23097.599999999999</v>
      </c>
      <c r="AD793" s="249"/>
      <c r="AE793" s="249"/>
      <c r="AF793" s="243">
        <f>BD.PD7[[#This Row],[Av.P3 '[%']]]*BD.PD7[[#This Row],[Ppto. Orden Interna '[DOP']]]</f>
        <v>0</v>
      </c>
      <c r="AG793" s="545"/>
      <c r="AH793" s="545"/>
      <c r="AI793" s="243">
        <f>BD.PD7[[#This Row],[Av.P2 '[%']]]*BD.PD7[[#This Row],[Ppto. Orden Interna '[DOP']]]</f>
        <v>23097.599999999999</v>
      </c>
      <c r="AJ793" s="545"/>
      <c r="AK793" s="545"/>
      <c r="AL793" s="542">
        <f>BD.PD7[[#This Row],[Av.P2 '[%']]]*BD.PD7[[#This Row],[Ppto. Orden Interna '[DOP']]]</f>
        <v>23097.599999999999</v>
      </c>
      <c r="AM793" s="584">
        <v>46195.199999999997</v>
      </c>
      <c r="AN793" s="308" t="s">
        <v>244</v>
      </c>
      <c r="AO793" s="308" t="s">
        <v>245</v>
      </c>
      <c r="AP793" s="308" t="s">
        <v>246</v>
      </c>
      <c r="AQ793" s="308" t="s">
        <v>247</v>
      </c>
      <c r="AR793" s="308">
        <v>594</v>
      </c>
      <c r="AS793" s="308" t="s">
        <v>248</v>
      </c>
      <c r="AT793" s="249" t="s">
        <v>1356</v>
      </c>
      <c r="AU793" s="249" t="s">
        <v>1582</v>
      </c>
    </row>
    <row r="794" spans="1:47" hidden="1" x14ac:dyDescent="0.3">
      <c r="A794" s="174">
        <v>7.04</v>
      </c>
      <c r="B794" s="231"/>
      <c r="C794" s="232" t="str">
        <f>VLOOKUP(BD.PD7[[#This Row],[Pos]],PPto[],3,FALSE)</f>
        <v>7.04 Equipamiento de Panaderia, Reposteria y Rosticería</v>
      </c>
      <c r="D794" s="233" t="s">
        <v>23</v>
      </c>
      <c r="E794" s="305" t="str">
        <f>IF(BD.PD7[[#This Row],[.]]="*",VLOOKUP(BD.PD7[[#This Row],[Pos]],Presupuesto!A:H,7,FALSE),"")</f>
        <v/>
      </c>
      <c r="F794" s="234" t="s">
        <v>523</v>
      </c>
      <c r="G794" s="174">
        <v>4600074511</v>
      </c>
      <c r="H794" s="174"/>
      <c r="I794" s="174" t="s">
        <v>1295</v>
      </c>
      <c r="J794" s="174">
        <v>28</v>
      </c>
      <c r="K794" s="174" t="s">
        <v>189</v>
      </c>
      <c r="L794" s="383">
        <f>IF(BD.PD7[[#This Row],[Mon]]="DOP",1,HLOOKUP(BD.PD7[[#This Row],[Mon]],$K$1:$L$2,2,FALSE))</f>
        <v>77</v>
      </c>
      <c r="M794" s="541">
        <v>260</v>
      </c>
      <c r="N794" s="243">
        <f>BD.PD7[[#This Row],[Cant.]]*BD.PD7[[#This Row],[ Tasa ]]*BD.PD7[[#This Row],[ Precio Und.]]</f>
        <v>560560</v>
      </c>
      <c r="O794" s="174">
        <v>0.25</v>
      </c>
      <c r="P794" s="243">
        <f>IF(BD.PD7[[#This Row],[Liquid. '[%']]]&lt;&gt;0,(BD.PD7[[#This Row],[Valor Neto '[DOP']]]*BD.PD7[[#This Row],[Liquid. '[%']]])+BD.PD7[[#This Row],[Valor Neto '[DOP']]],BD.PD7[[#This Row],[Valor Neto '[DOP']]])</f>
        <v>700700</v>
      </c>
      <c r="Q794" s="243">
        <f>BD.PD7[[#This Row],[Ppto. Orden Interna '[DOP']]]/HLOOKUP("USD",$K$1:$L$2,2,FALSE)</f>
        <v>10780</v>
      </c>
      <c r="R794" s="543" t="s">
        <v>520</v>
      </c>
      <c r="S794" s="544"/>
      <c r="T794" s="544"/>
      <c r="U794" s="544" t="s">
        <v>406</v>
      </c>
      <c r="V794" s="544">
        <v>801672</v>
      </c>
      <c r="W794" s="494" t="s">
        <v>521</v>
      </c>
      <c r="X794" s="495">
        <v>6</v>
      </c>
      <c r="Y794" s="495">
        <v>0.5</v>
      </c>
      <c r="Z794" s="243">
        <f>BD.PD7[[#This Row],[Av.P1 '[%']]]*BD.PD7[[#This Row],[Ppto. Orden Interna '[DOP']]]</f>
        <v>350350</v>
      </c>
      <c r="AA794" s="249">
        <v>10</v>
      </c>
      <c r="AB794" s="249">
        <v>0.5</v>
      </c>
      <c r="AC794" s="243">
        <f>BD.PD7[[#This Row],[Av.P2 '[%']]]*BD.PD7[[#This Row],[Ppto. Orden Interna '[DOP']]]</f>
        <v>350350</v>
      </c>
      <c r="AD794" s="249"/>
      <c r="AE794" s="249"/>
      <c r="AF794" s="243">
        <f>BD.PD7[[#This Row],[Av.P3 '[%']]]*BD.PD7[[#This Row],[Ppto. Orden Interna '[DOP']]]</f>
        <v>0</v>
      </c>
      <c r="AG794" s="545"/>
      <c r="AH794" s="545"/>
      <c r="AI794" s="243">
        <f>BD.PD7[[#This Row],[Av.P2 '[%']]]*BD.PD7[[#This Row],[Ppto. Orden Interna '[DOP']]]</f>
        <v>350350</v>
      </c>
      <c r="AJ794" s="545"/>
      <c r="AK794" s="545"/>
      <c r="AL794" s="542">
        <f>BD.PD7[[#This Row],[Av.P2 '[%']]]*BD.PD7[[#This Row],[Ppto. Orden Interna '[DOP']]]</f>
        <v>350350</v>
      </c>
      <c r="AM794" s="584" t="e">
        <v>#N/A</v>
      </c>
      <c r="AN794" s="308" t="s">
        <v>244</v>
      </c>
      <c r="AO794" s="308" t="s">
        <v>245</v>
      </c>
      <c r="AP794" s="308" t="s">
        <v>246</v>
      </c>
      <c r="AQ794" s="308" t="s">
        <v>247</v>
      </c>
      <c r="AR794" s="308">
        <v>594</v>
      </c>
      <c r="AS794" s="308" t="s">
        <v>258</v>
      </c>
      <c r="AT794" s="249" t="s">
        <v>1356</v>
      </c>
      <c r="AU794" s="249" t="s">
        <v>1582</v>
      </c>
    </row>
    <row r="795" spans="1:47" hidden="1" x14ac:dyDescent="0.3">
      <c r="A795" s="174">
        <v>7.04</v>
      </c>
      <c r="B795" s="231"/>
      <c r="C795" s="232" t="str">
        <f>VLOOKUP(BD.PD7[[#This Row],[Pos]],PPto[],3,FALSE)</f>
        <v>7.04 Equipamiento de Panaderia, Reposteria y Rosticería</v>
      </c>
      <c r="D795" s="233" t="s">
        <v>23</v>
      </c>
      <c r="E795" s="305" t="str">
        <f>IF(BD.PD7[[#This Row],[.]]="*",VLOOKUP(BD.PD7[[#This Row],[Pos]],Presupuesto!A:H,7,FALSE),"")</f>
        <v/>
      </c>
      <c r="F795" s="234" t="s">
        <v>524</v>
      </c>
      <c r="G795" s="174"/>
      <c r="H795" s="174"/>
      <c r="I795" s="174" t="s">
        <v>251</v>
      </c>
      <c r="J795" s="174">
        <v>1</v>
      </c>
      <c r="K795" s="174" t="s">
        <v>260</v>
      </c>
      <c r="L795" s="383">
        <f>IF(BD.PD7[[#This Row],[Mon]]="DOP",1,HLOOKUP(BD.PD7[[#This Row],[Mon]],$K$1:$L$2,2,FALSE))</f>
        <v>1</v>
      </c>
      <c r="M795" s="541">
        <v>109750</v>
      </c>
      <c r="N795" s="243">
        <f>BD.PD7[[#This Row],[Cant.]]*BD.PD7[[#This Row],[ Tasa ]]*BD.PD7[[#This Row],[ Precio Und.]]</f>
        <v>109750</v>
      </c>
      <c r="O795" s="174">
        <v>0</v>
      </c>
      <c r="P795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795" s="243">
        <f>BD.PD7[[#This Row],[Ppto. Orden Interna '[DOP']]]/HLOOKUP("USD",$K$1:$L$2,2,FALSE)</f>
        <v>1688.4615384615386</v>
      </c>
      <c r="R795" s="543" t="s">
        <v>525</v>
      </c>
      <c r="S795" s="544"/>
      <c r="T795" s="544"/>
      <c r="U795" s="544" t="s">
        <v>406</v>
      </c>
      <c r="V795" s="544">
        <v>801672</v>
      </c>
      <c r="W795" s="494" t="s">
        <v>525</v>
      </c>
      <c r="X795" s="495">
        <v>16</v>
      </c>
      <c r="Y795" s="495">
        <v>1</v>
      </c>
      <c r="Z795" s="243">
        <f>BD.PD7[[#This Row],[Av.P1 '[%']]]*BD.PD7[[#This Row],[Ppto. Orden Interna '[DOP']]]</f>
        <v>109750</v>
      </c>
      <c r="AA795" s="249"/>
      <c r="AB795" s="249"/>
      <c r="AC795" s="243">
        <f>BD.PD7[[#This Row],[Av.P2 '[%']]]*BD.PD7[[#This Row],[Ppto. Orden Interna '[DOP']]]</f>
        <v>0</v>
      </c>
      <c r="AD795" s="249"/>
      <c r="AE795" s="249"/>
      <c r="AF795" s="243">
        <f>BD.PD7[[#This Row],[Av.P3 '[%']]]*BD.PD7[[#This Row],[Ppto. Orden Interna '[DOP']]]</f>
        <v>0</v>
      </c>
      <c r="AG795" s="545"/>
      <c r="AH795" s="545"/>
      <c r="AI795" s="243">
        <f>BD.PD7[[#This Row],[Av.P2 '[%']]]*BD.PD7[[#This Row],[Ppto. Orden Interna '[DOP']]]</f>
        <v>0</v>
      </c>
      <c r="AJ795" s="545"/>
      <c r="AK795" s="545"/>
      <c r="AL795" s="542">
        <f>BD.PD7[[#This Row],[Av.P2 '[%']]]*BD.PD7[[#This Row],[Ppto. Orden Interna '[DOP']]]</f>
        <v>0</v>
      </c>
      <c r="AM795" s="584">
        <v>109750</v>
      </c>
      <c r="AN795" s="308" t="s">
        <v>244</v>
      </c>
      <c r="AO795" s="308" t="s">
        <v>245</v>
      </c>
      <c r="AP795" s="308" t="s">
        <v>246</v>
      </c>
      <c r="AQ795" s="308" t="s">
        <v>247</v>
      </c>
      <c r="AR795" s="308">
        <v>594</v>
      </c>
      <c r="AS795" s="308" t="s">
        <v>248</v>
      </c>
      <c r="AT795" s="249" t="s">
        <v>1356</v>
      </c>
      <c r="AU795" s="249" t="s">
        <v>1582</v>
      </c>
    </row>
    <row r="796" spans="1:47" hidden="1" x14ac:dyDescent="0.3">
      <c r="A796" s="174">
        <v>7.04</v>
      </c>
      <c r="B796" s="231"/>
      <c r="C796" s="232" t="str">
        <f>VLOOKUP(BD.PD7[[#This Row],[Pos]],PPto[],3,FALSE)</f>
        <v>7.04 Equipamiento de Panaderia, Reposteria y Rosticería</v>
      </c>
      <c r="D796" s="233" t="s">
        <v>23</v>
      </c>
      <c r="E796" s="305" t="str">
        <f>IF(BD.PD7[[#This Row],[.]]="*",VLOOKUP(BD.PD7[[#This Row],[Pos]],Presupuesto!A:H,7,FALSE),"")</f>
        <v/>
      </c>
      <c r="F796" s="234" t="s">
        <v>1330</v>
      </c>
      <c r="G796" s="174">
        <v>4600073165</v>
      </c>
      <c r="H796" s="174"/>
      <c r="I796" s="174" t="s">
        <v>1305</v>
      </c>
      <c r="J796" s="174">
        <v>7</v>
      </c>
      <c r="K796" s="174" t="s">
        <v>117</v>
      </c>
      <c r="L796" s="383">
        <f>IF(BD.PD7[[#This Row],[Mon]]="DOP",1,HLOOKUP(BD.PD7[[#This Row],[Mon]],$K$1:$L$2,2,FALSE))</f>
        <v>65</v>
      </c>
      <c r="M796" s="541">
        <v>4457</v>
      </c>
      <c r="N796" s="243">
        <f>BD.PD7[[#This Row],[Cant.]]*BD.PD7[[#This Row],[ Tasa ]]*BD.PD7[[#This Row],[ Precio Und.]]</f>
        <v>2027935</v>
      </c>
      <c r="O796" s="174">
        <v>0.45</v>
      </c>
      <c r="P796" s="243">
        <f>IF(BD.PD7[[#This Row],[Liquid. '[%']]]&lt;&gt;0,(BD.PD7[[#This Row],[Valor Neto '[DOP']]]*BD.PD7[[#This Row],[Liquid. '[%']]])+BD.PD7[[#This Row],[Valor Neto '[DOP']]],BD.PD7[[#This Row],[Valor Neto '[DOP']]])</f>
        <v>2940505.75</v>
      </c>
      <c r="Q796" s="243">
        <f>BD.PD7[[#This Row],[Ppto. Orden Interna '[DOP']]]/HLOOKUP("USD",$K$1:$L$2,2,FALSE)</f>
        <v>45238.55</v>
      </c>
      <c r="R796" s="543" t="s">
        <v>1306</v>
      </c>
      <c r="S796" s="544"/>
      <c r="T796" s="544"/>
      <c r="U796" s="544" t="s">
        <v>406</v>
      </c>
      <c r="V796" s="544">
        <v>801672</v>
      </c>
      <c r="W796" s="494" t="s">
        <v>355</v>
      </c>
      <c r="X796" s="495">
        <v>4</v>
      </c>
      <c r="Y796" s="495">
        <v>0.5</v>
      </c>
      <c r="Z796" s="243">
        <f>BD.PD7[[#This Row],[Av.P1 '[%']]]*BD.PD7[[#This Row],[Ppto. Orden Interna '[DOP']]]</f>
        <v>1470252.875</v>
      </c>
      <c r="AA796" s="249">
        <v>12</v>
      </c>
      <c r="AB796" s="249">
        <v>0.5</v>
      </c>
      <c r="AC796" s="243">
        <f>BD.PD7[[#This Row],[Av.P2 '[%']]]*BD.PD7[[#This Row],[Ppto. Orden Interna '[DOP']]]</f>
        <v>1470252.875</v>
      </c>
      <c r="AD796" s="249"/>
      <c r="AE796" s="249"/>
      <c r="AF796" s="243">
        <f>BD.PD7[[#This Row],[Av.P3 '[%']]]*BD.PD7[[#This Row],[Ppto. Orden Interna '[DOP']]]</f>
        <v>0</v>
      </c>
      <c r="AG796" s="545"/>
      <c r="AH796" s="545"/>
      <c r="AI796" s="243">
        <f>BD.PD7[[#This Row],[Av.P2 '[%']]]*BD.PD7[[#This Row],[Ppto. Orden Interna '[DOP']]]</f>
        <v>1470252.875</v>
      </c>
      <c r="AJ796" s="545"/>
      <c r="AK796" s="545"/>
      <c r="AL796" s="542">
        <f>BD.PD7[[#This Row],[Av.P2 '[%']]]*BD.PD7[[#This Row],[Ppto. Orden Interna '[DOP']]]</f>
        <v>1470252.875</v>
      </c>
      <c r="AM796" s="584">
        <v>2940505.75</v>
      </c>
      <c r="AN796" s="308" t="s">
        <v>244</v>
      </c>
      <c r="AO796" s="308" t="s">
        <v>245</v>
      </c>
      <c r="AP796" s="308" t="s">
        <v>246</v>
      </c>
      <c r="AQ796" s="308" t="s">
        <v>247</v>
      </c>
      <c r="AR796" s="308">
        <v>594</v>
      </c>
      <c r="AS796" s="308" t="s">
        <v>258</v>
      </c>
      <c r="AT796" s="249" t="s">
        <v>1356</v>
      </c>
      <c r="AU796" s="249" t="s">
        <v>1582</v>
      </c>
    </row>
    <row r="797" spans="1:47" hidden="1" x14ac:dyDescent="0.3">
      <c r="A797" s="174">
        <v>7.04</v>
      </c>
      <c r="B797" s="231"/>
      <c r="C797" s="232" t="str">
        <f>VLOOKUP(BD.PD7[[#This Row],[Pos]],PPto[],3,FALSE)</f>
        <v>7.04 Equipamiento de Panaderia, Reposteria y Rosticería</v>
      </c>
      <c r="D797" s="233" t="s">
        <v>23</v>
      </c>
      <c r="E797" s="305" t="str">
        <f>IF(BD.PD7[[#This Row],[.]]="*",VLOOKUP(BD.PD7[[#This Row],[Pos]],Presupuesto!A:H,7,FALSE),"")</f>
        <v/>
      </c>
      <c r="F797" s="234" t="s">
        <v>1331</v>
      </c>
      <c r="G797" s="174">
        <v>4600073165</v>
      </c>
      <c r="H797" s="174"/>
      <c r="I797" s="174" t="s">
        <v>1305</v>
      </c>
      <c r="J797" s="174">
        <v>2</v>
      </c>
      <c r="K797" s="174" t="s">
        <v>117</v>
      </c>
      <c r="L797" s="383">
        <f>IF(BD.PD7[[#This Row],[Mon]]="DOP",1,HLOOKUP(BD.PD7[[#This Row],[Mon]],$K$1:$L$2,2,FALSE))</f>
        <v>65</v>
      </c>
      <c r="M797" s="541">
        <v>3560</v>
      </c>
      <c r="N797" s="243">
        <f>BD.PD7[[#This Row],[Cant.]]*BD.PD7[[#This Row],[ Tasa ]]*BD.PD7[[#This Row],[ Precio Und.]]</f>
        <v>462800</v>
      </c>
      <c r="O797" s="174">
        <v>0.45</v>
      </c>
      <c r="P797" s="243">
        <f>IF(BD.PD7[[#This Row],[Liquid. '[%']]]&lt;&gt;0,(BD.PD7[[#This Row],[Valor Neto '[DOP']]]*BD.PD7[[#This Row],[Liquid. '[%']]])+BD.PD7[[#This Row],[Valor Neto '[DOP']]],BD.PD7[[#This Row],[Valor Neto '[DOP']]])</f>
        <v>671060</v>
      </c>
      <c r="Q797" s="243">
        <f>BD.PD7[[#This Row],[Ppto. Orden Interna '[DOP']]]/HLOOKUP("USD",$K$1:$L$2,2,FALSE)</f>
        <v>10324</v>
      </c>
      <c r="R797" s="543" t="s">
        <v>1306</v>
      </c>
      <c r="S797" s="544"/>
      <c r="T797" s="544"/>
      <c r="U797" s="544" t="s">
        <v>406</v>
      </c>
      <c r="V797" s="544">
        <v>801672</v>
      </c>
      <c r="W797" s="494" t="s">
        <v>355</v>
      </c>
      <c r="X797" s="495">
        <v>4</v>
      </c>
      <c r="Y797" s="495">
        <v>0.5</v>
      </c>
      <c r="Z797" s="243">
        <f>BD.PD7[[#This Row],[Av.P1 '[%']]]*BD.PD7[[#This Row],[Ppto. Orden Interna '[DOP']]]</f>
        <v>335530</v>
      </c>
      <c r="AA797" s="249">
        <v>12</v>
      </c>
      <c r="AB797" s="249">
        <v>0.5</v>
      </c>
      <c r="AC797" s="243">
        <f>BD.PD7[[#This Row],[Av.P2 '[%']]]*BD.PD7[[#This Row],[Ppto. Orden Interna '[DOP']]]</f>
        <v>335530</v>
      </c>
      <c r="AD797" s="249"/>
      <c r="AE797" s="249"/>
      <c r="AF797" s="243">
        <f>BD.PD7[[#This Row],[Av.P3 '[%']]]*BD.PD7[[#This Row],[Ppto. Orden Interna '[DOP']]]</f>
        <v>0</v>
      </c>
      <c r="AG797" s="545"/>
      <c r="AH797" s="545"/>
      <c r="AI797" s="243">
        <f>BD.PD7[[#This Row],[Av.P2 '[%']]]*BD.PD7[[#This Row],[Ppto. Orden Interna '[DOP']]]</f>
        <v>335530</v>
      </c>
      <c r="AJ797" s="545"/>
      <c r="AK797" s="545"/>
      <c r="AL797" s="542">
        <f>BD.PD7[[#This Row],[Av.P2 '[%']]]*BD.PD7[[#This Row],[Ppto. Orden Interna '[DOP']]]</f>
        <v>335530</v>
      </c>
      <c r="AM797" s="584">
        <v>671060</v>
      </c>
      <c r="AN797" s="308" t="s">
        <v>244</v>
      </c>
      <c r="AO797" s="308" t="s">
        <v>245</v>
      </c>
      <c r="AP797" s="308" t="s">
        <v>246</v>
      </c>
      <c r="AQ797" s="308" t="s">
        <v>247</v>
      </c>
      <c r="AR797" s="308">
        <v>594</v>
      </c>
      <c r="AS797" s="308" t="s">
        <v>258</v>
      </c>
      <c r="AT797" s="249" t="s">
        <v>1356</v>
      </c>
      <c r="AU797" s="249" t="s">
        <v>1582</v>
      </c>
    </row>
    <row r="798" spans="1:47" hidden="1" x14ac:dyDescent="0.3">
      <c r="A798" s="174">
        <v>7.04</v>
      </c>
      <c r="B798" s="231"/>
      <c r="C798" s="232" t="str">
        <f>VLOOKUP(BD.PD7[[#This Row],[Pos]],PPto[],3,FALSE)</f>
        <v>7.04 Equipamiento de Panaderia, Reposteria y Rosticería</v>
      </c>
      <c r="D798" s="233" t="s">
        <v>23</v>
      </c>
      <c r="E798" s="305" t="str">
        <f>IF(BD.PD7[[#This Row],[.]]="*",VLOOKUP(BD.PD7[[#This Row],[Pos]],Presupuesto!A:H,7,FALSE),"")</f>
        <v/>
      </c>
      <c r="F798" s="234" t="s">
        <v>1332</v>
      </c>
      <c r="G798" s="174">
        <v>4600073165</v>
      </c>
      <c r="H798" s="174"/>
      <c r="I798" s="174" t="s">
        <v>1305</v>
      </c>
      <c r="J798" s="174">
        <v>2</v>
      </c>
      <c r="K798" s="174" t="s">
        <v>117</v>
      </c>
      <c r="L798" s="383">
        <f>IF(BD.PD7[[#This Row],[Mon]]="DOP",1,HLOOKUP(BD.PD7[[#This Row],[Mon]],$K$1:$L$2,2,FALSE))</f>
        <v>65</v>
      </c>
      <c r="M798" s="541">
        <v>4917</v>
      </c>
      <c r="N798" s="243">
        <f>BD.PD7[[#This Row],[Cant.]]*BD.PD7[[#This Row],[ Tasa ]]*BD.PD7[[#This Row],[ Precio Und.]]</f>
        <v>639210</v>
      </c>
      <c r="O798" s="174">
        <v>0.45</v>
      </c>
      <c r="P798" s="243">
        <f>IF(BD.PD7[[#This Row],[Liquid. '[%']]]&lt;&gt;0,(BD.PD7[[#This Row],[Valor Neto '[DOP']]]*BD.PD7[[#This Row],[Liquid. '[%']]])+BD.PD7[[#This Row],[Valor Neto '[DOP']]],BD.PD7[[#This Row],[Valor Neto '[DOP']]])</f>
        <v>926854.5</v>
      </c>
      <c r="Q798" s="243">
        <f>BD.PD7[[#This Row],[Ppto. Orden Interna '[DOP']]]/HLOOKUP("USD",$K$1:$L$2,2,FALSE)</f>
        <v>14259.3</v>
      </c>
      <c r="R798" s="543" t="s">
        <v>1306</v>
      </c>
      <c r="S798" s="544"/>
      <c r="T798" s="544"/>
      <c r="U798" s="544" t="s">
        <v>406</v>
      </c>
      <c r="V798" s="544">
        <v>801672</v>
      </c>
      <c r="W798" s="494" t="s">
        <v>355</v>
      </c>
      <c r="X798" s="495">
        <v>4</v>
      </c>
      <c r="Y798" s="495">
        <v>0.5</v>
      </c>
      <c r="Z798" s="243">
        <f>BD.PD7[[#This Row],[Av.P1 '[%']]]*BD.PD7[[#This Row],[Ppto. Orden Interna '[DOP']]]</f>
        <v>463427.25</v>
      </c>
      <c r="AA798" s="249">
        <v>12</v>
      </c>
      <c r="AB798" s="249">
        <v>0.5</v>
      </c>
      <c r="AC798" s="243">
        <f>BD.PD7[[#This Row],[Av.P2 '[%']]]*BD.PD7[[#This Row],[Ppto. Orden Interna '[DOP']]]</f>
        <v>463427.25</v>
      </c>
      <c r="AD798" s="249"/>
      <c r="AE798" s="249"/>
      <c r="AF798" s="243">
        <f>BD.PD7[[#This Row],[Av.P3 '[%']]]*BD.PD7[[#This Row],[Ppto. Orden Interna '[DOP']]]</f>
        <v>0</v>
      </c>
      <c r="AG798" s="545"/>
      <c r="AH798" s="545"/>
      <c r="AI798" s="243">
        <f>BD.PD7[[#This Row],[Av.P2 '[%']]]*BD.PD7[[#This Row],[Ppto. Orden Interna '[DOP']]]</f>
        <v>463427.25</v>
      </c>
      <c r="AJ798" s="545"/>
      <c r="AK798" s="545"/>
      <c r="AL798" s="542">
        <f>BD.PD7[[#This Row],[Av.P2 '[%']]]*BD.PD7[[#This Row],[Ppto. Orden Interna '[DOP']]]</f>
        <v>463427.25</v>
      </c>
      <c r="AM798" s="584">
        <v>926854.5</v>
      </c>
      <c r="AN798" s="308" t="s">
        <v>244</v>
      </c>
      <c r="AO798" s="308" t="s">
        <v>245</v>
      </c>
      <c r="AP798" s="308" t="s">
        <v>246</v>
      </c>
      <c r="AQ798" s="308" t="s">
        <v>247</v>
      </c>
      <c r="AR798" s="308">
        <v>594</v>
      </c>
      <c r="AS798" s="308" t="s">
        <v>258</v>
      </c>
      <c r="AT798" s="249" t="s">
        <v>1356</v>
      </c>
      <c r="AU798" s="249" t="s">
        <v>1582</v>
      </c>
    </row>
    <row r="799" spans="1:47" hidden="1" x14ac:dyDescent="0.3">
      <c r="A799" s="174">
        <v>7.04</v>
      </c>
      <c r="B799" s="231"/>
      <c r="C799" s="232" t="str">
        <f>VLOOKUP(BD.PD7[[#This Row],[Pos]],PPto[],3,FALSE)</f>
        <v>7.04 Equipamiento de Panaderia, Reposteria y Rosticería</v>
      </c>
      <c r="D799" s="233" t="s">
        <v>23</v>
      </c>
      <c r="E799" s="305" t="str">
        <f>IF(BD.PD7[[#This Row],[.]]="*",VLOOKUP(BD.PD7[[#This Row],[Pos]],Presupuesto!A:H,7,FALSE),"")</f>
        <v/>
      </c>
      <c r="F799" s="234" t="s">
        <v>1333</v>
      </c>
      <c r="G799" s="174">
        <v>4600073165</v>
      </c>
      <c r="H799" s="174"/>
      <c r="I799" s="174" t="s">
        <v>1305</v>
      </c>
      <c r="J799" s="174">
        <v>1</v>
      </c>
      <c r="K799" s="174" t="s">
        <v>117</v>
      </c>
      <c r="L799" s="383">
        <f>IF(BD.PD7[[#This Row],[Mon]]="DOP",1,HLOOKUP(BD.PD7[[#This Row],[Mon]],$K$1:$L$2,2,FALSE))</f>
        <v>65</v>
      </c>
      <c r="M799" s="541">
        <v>1805</v>
      </c>
      <c r="N799" s="243">
        <f>BD.PD7[[#This Row],[Cant.]]*BD.PD7[[#This Row],[ Tasa ]]*BD.PD7[[#This Row],[ Precio Und.]]</f>
        <v>117325</v>
      </c>
      <c r="O799" s="174">
        <v>0.45</v>
      </c>
      <c r="P799" s="243">
        <f>IF(BD.PD7[[#This Row],[Liquid. '[%']]]&lt;&gt;0,(BD.PD7[[#This Row],[Valor Neto '[DOP']]]*BD.PD7[[#This Row],[Liquid. '[%']]])+BD.PD7[[#This Row],[Valor Neto '[DOP']]],BD.PD7[[#This Row],[Valor Neto '[DOP']]])</f>
        <v>170121.25</v>
      </c>
      <c r="Q799" s="243">
        <f>BD.PD7[[#This Row],[Ppto. Orden Interna '[DOP']]]/HLOOKUP("USD",$K$1:$L$2,2,FALSE)</f>
        <v>2617.25</v>
      </c>
      <c r="R799" s="543" t="s">
        <v>1306</v>
      </c>
      <c r="S799" s="544"/>
      <c r="T799" s="544"/>
      <c r="U799" s="544" t="s">
        <v>406</v>
      </c>
      <c r="V799" s="544">
        <v>801672</v>
      </c>
      <c r="W799" s="494" t="s">
        <v>355</v>
      </c>
      <c r="X799" s="495">
        <v>4</v>
      </c>
      <c r="Y799" s="495">
        <v>0.5</v>
      </c>
      <c r="Z799" s="243">
        <f>BD.PD7[[#This Row],[Av.P1 '[%']]]*BD.PD7[[#This Row],[Ppto. Orden Interna '[DOP']]]</f>
        <v>85060.625</v>
      </c>
      <c r="AA799" s="249">
        <v>12</v>
      </c>
      <c r="AB799" s="249">
        <v>0.5</v>
      </c>
      <c r="AC799" s="243">
        <f>BD.PD7[[#This Row],[Av.P2 '[%']]]*BD.PD7[[#This Row],[Ppto. Orden Interna '[DOP']]]</f>
        <v>85060.625</v>
      </c>
      <c r="AD799" s="249"/>
      <c r="AE799" s="249"/>
      <c r="AF799" s="243">
        <f>BD.PD7[[#This Row],[Av.P3 '[%']]]*BD.PD7[[#This Row],[Ppto. Orden Interna '[DOP']]]</f>
        <v>0</v>
      </c>
      <c r="AG799" s="545"/>
      <c r="AH799" s="545"/>
      <c r="AI799" s="243">
        <f>BD.PD7[[#This Row],[Av.P2 '[%']]]*BD.PD7[[#This Row],[Ppto. Orden Interna '[DOP']]]</f>
        <v>85060.625</v>
      </c>
      <c r="AJ799" s="545"/>
      <c r="AK799" s="545"/>
      <c r="AL799" s="542">
        <f>BD.PD7[[#This Row],[Av.P2 '[%']]]*BD.PD7[[#This Row],[Ppto. Orden Interna '[DOP']]]</f>
        <v>85060.625</v>
      </c>
      <c r="AM799" s="584">
        <v>170121.25</v>
      </c>
      <c r="AN799" s="308" t="s">
        <v>244</v>
      </c>
      <c r="AO799" s="308" t="s">
        <v>245</v>
      </c>
      <c r="AP799" s="308" t="s">
        <v>246</v>
      </c>
      <c r="AQ799" s="308" t="s">
        <v>247</v>
      </c>
      <c r="AR799" s="308">
        <v>594</v>
      </c>
      <c r="AS799" s="308" t="s">
        <v>258</v>
      </c>
      <c r="AT799" s="249" t="s">
        <v>1356</v>
      </c>
      <c r="AU799" s="249" t="s">
        <v>1582</v>
      </c>
    </row>
    <row r="800" spans="1:47" hidden="1" x14ac:dyDescent="0.3">
      <c r="A800" s="174">
        <v>7.04</v>
      </c>
      <c r="B800" s="231"/>
      <c r="C800" s="232" t="str">
        <f>VLOOKUP(BD.PD7[[#This Row],[Pos]],PPto[],3,FALSE)</f>
        <v>7.04 Equipamiento de Panaderia, Reposteria y Rosticería</v>
      </c>
      <c r="D800" s="233" t="s">
        <v>23</v>
      </c>
      <c r="E800" s="305" t="str">
        <f>IF(BD.PD7[[#This Row],[.]]="*",VLOOKUP(BD.PD7[[#This Row],[Pos]],Presupuesto!A:H,7,FALSE),"")</f>
        <v/>
      </c>
      <c r="F800" s="234" t="s">
        <v>1334</v>
      </c>
      <c r="G800" s="174">
        <v>4600073165</v>
      </c>
      <c r="H800" s="174"/>
      <c r="I800" s="174" t="s">
        <v>1305</v>
      </c>
      <c r="J800" s="174">
        <v>4</v>
      </c>
      <c r="K800" s="174" t="s">
        <v>117</v>
      </c>
      <c r="L800" s="383">
        <f>IF(BD.PD7[[#This Row],[Mon]]="DOP",1,HLOOKUP(BD.PD7[[#This Row],[Mon]],$K$1:$L$2,2,FALSE))</f>
        <v>65</v>
      </c>
      <c r="M800" s="541">
        <v>2733</v>
      </c>
      <c r="N800" s="243">
        <f>BD.PD7[[#This Row],[Cant.]]*BD.PD7[[#This Row],[ Tasa ]]*BD.PD7[[#This Row],[ Precio Und.]]</f>
        <v>710580</v>
      </c>
      <c r="O800" s="174">
        <v>0.45</v>
      </c>
      <c r="P800" s="243">
        <f>IF(BD.PD7[[#This Row],[Liquid. '[%']]]&lt;&gt;0,(BD.PD7[[#This Row],[Valor Neto '[DOP']]]*BD.PD7[[#This Row],[Liquid. '[%']]])+BD.PD7[[#This Row],[Valor Neto '[DOP']]],BD.PD7[[#This Row],[Valor Neto '[DOP']]])</f>
        <v>1030341</v>
      </c>
      <c r="Q800" s="243">
        <f>BD.PD7[[#This Row],[Ppto. Orden Interna '[DOP']]]/HLOOKUP("USD",$K$1:$L$2,2,FALSE)</f>
        <v>15851.4</v>
      </c>
      <c r="R800" s="543" t="s">
        <v>1306</v>
      </c>
      <c r="S800" s="544"/>
      <c r="T800" s="544"/>
      <c r="U800" s="544" t="s">
        <v>406</v>
      </c>
      <c r="V800" s="544">
        <v>801672</v>
      </c>
      <c r="W800" s="494" t="s">
        <v>355</v>
      </c>
      <c r="X800" s="495">
        <v>4</v>
      </c>
      <c r="Y800" s="495">
        <v>0.5</v>
      </c>
      <c r="Z800" s="243">
        <f>BD.PD7[[#This Row],[Av.P1 '[%']]]*BD.PD7[[#This Row],[Ppto. Orden Interna '[DOP']]]</f>
        <v>515170.5</v>
      </c>
      <c r="AA800" s="249">
        <v>12</v>
      </c>
      <c r="AB800" s="249">
        <v>0.5</v>
      </c>
      <c r="AC800" s="243">
        <f>BD.PD7[[#This Row],[Av.P2 '[%']]]*BD.PD7[[#This Row],[Ppto. Orden Interna '[DOP']]]</f>
        <v>515170.5</v>
      </c>
      <c r="AD800" s="249"/>
      <c r="AE800" s="249"/>
      <c r="AF800" s="243">
        <f>BD.PD7[[#This Row],[Av.P3 '[%']]]*BD.PD7[[#This Row],[Ppto. Orden Interna '[DOP']]]</f>
        <v>0</v>
      </c>
      <c r="AG800" s="545"/>
      <c r="AH800" s="545"/>
      <c r="AI800" s="243">
        <f>BD.PD7[[#This Row],[Av.P2 '[%']]]*BD.PD7[[#This Row],[Ppto. Orden Interna '[DOP']]]</f>
        <v>515170.5</v>
      </c>
      <c r="AJ800" s="545"/>
      <c r="AK800" s="545"/>
      <c r="AL800" s="542">
        <f>BD.PD7[[#This Row],[Av.P2 '[%']]]*BD.PD7[[#This Row],[Ppto. Orden Interna '[DOP']]]</f>
        <v>515170.5</v>
      </c>
      <c r="AM800" s="584">
        <v>1030341</v>
      </c>
      <c r="AN800" s="308" t="s">
        <v>244</v>
      </c>
      <c r="AO800" s="308" t="s">
        <v>245</v>
      </c>
      <c r="AP800" s="308" t="s">
        <v>246</v>
      </c>
      <c r="AQ800" s="308" t="s">
        <v>247</v>
      </c>
      <c r="AR800" s="308">
        <v>594</v>
      </c>
      <c r="AS800" s="308" t="s">
        <v>258</v>
      </c>
      <c r="AT800" s="249" t="s">
        <v>1356</v>
      </c>
      <c r="AU800" s="249" t="s">
        <v>1582</v>
      </c>
    </row>
    <row r="801" spans="1:47" hidden="1" x14ac:dyDescent="0.3">
      <c r="A801" s="174">
        <v>7.04</v>
      </c>
      <c r="B801" s="231"/>
      <c r="C801" s="232" t="str">
        <f>VLOOKUP(BD.PD7[[#This Row],[Pos]],PPto[],3,FALSE)</f>
        <v>7.04 Equipamiento de Panaderia, Reposteria y Rosticería</v>
      </c>
      <c r="D801" s="233" t="s">
        <v>23</v>
      </c>
      <c r="E801" s="305" t="str">
        <f>IF(BD.PD7[[#This Row],[.]]="*",VLOOKUP(BD.PD7[[#This Row],[Pos]],Presupuesto!A:H,7,FALSE),"")</f>
        <v/>
      </c>
      <c r="F801" s="234" t="s">
        <v>526</v>
      </c>
      <c r="G801" s="174">
        <v>4600073165</v>
      </c>
      <c r="H801" s="174"/>
      <c r="I801" s="174" t="s">
        <v>1305</v>
      </c>
      <c r="J801" s="174">
        <v>1</v>
      </c>
      <c r="K801" s="174" t="s">
        <v>117</v>
      </c>
      <c r="L801" s="383">
        <f>IF(BD.PD7[[#This Row],[Mon]]="DOP",1,HLOOKUP(BD.PD7[[#This Row],[Mon]],$K$1:$L$2,2,FALSE))</f>
        <v>65</v>
      </c>
      <c r="M801" s="541">
        <v>2430</v>
      </c>
      <c r="N801" s="243">
        <f>BD.PD7[[#This Row],[Cant.]]*BD.PD7[[#This Row],[ Tasa ]]*BD.PD7[[#This Row],[ Precio Und.]]</f>
        <v>157950</v>
      </c>
      <c r="O801" s="174">
        <v>0.45</v>
      </c>
      <c r="P801" s="243">
        <f>IF(BD.PD7[[#This Row],[Liquid. '[%']]]&lt;&gt;0,(BD.PD7[[#This Row],[Valor Neto '[DOP']]]*BD.PD7[[#This Row],[Liquid. '[%']]])+BD.PD7[[#This Row],[Valor Neto '[DOP']]],BD.PD7[[#This Row],[Valor Neto '[DOP']]])</f>
        <v>229027.5</v>
      </c>
      <c r="Q801" s="243">
        <f>BD.PD7[[#This Row],[Ppto. Orden Interna '[DOP']]]/HLOOKUP("USD",$K$1:$L$2,2,FALSE)</f>
        <v>3523.5</v>
      </c>
      <c r="R801" s="543" t="s">
        <v>1306</v>
      </c>
      <c r="S801" s="544"/>
      <c r="T801" s="544"/>
      <c r="U801" s="544" t="s">
        <v>406</v>
      </c>
      <c r="V801" s="544">
        <v>801672</v>
      </c>
      <c r="W801" s="494" t="s">
        <v>355</v>
      </c>
      <c r="X801" s="495">
        <v>4</v>
      </c>
      <c r="Y801" s="495">
        <v>0.5</v>
      </c>
      <c r="Z801" s="243">
        <f>BD.PD7[[#This Row],[Av.P1 '[%']]]*BD.PD7[[#This Row],[Ppto. Orden Interna '[DOP']]]</f>
        <v>114513.75</v>
      </c>
      <c r="AA801" s="249">
        <v>12</v>
      </c>
      <c r="AB801" s="249">
        <v>0.5</v>
      </c>
      <c r="AC801" s="243">
        <f>BD.PD7[[#This Row],[Av.P2 '[%']]]*BD.PD7[[#This Row],[Ppto. Orden Interna '[DOP']]]</f>
        <v>114513.75</v>
      </c>
      <c r="AD801" s="249"/>
      <c r="AE801" s="249"/>
      <c r="AF801" s="243">
        <f>BD.PD7[[#This Row],[Av.P3 '[%']]]*BD.PD7[[#This Row],[Ppto. Orden Interna '[DOP']]]</f>
        <v>0</v>
      </c>
      <c r="AG801" s="545"/>
      <c r="AH801" s="545"/>
      <c r="AI801" s="243">
        <f>BD.PD7[[#This Row],[Av.P2 '[%']]]*BD.PD7[[#This Row],[Ppto. Orden Interna '[DOP']]]</f>
        <v>114513.75</v>
      </c>
      <c r="AJ801" s="545"/>
      <c r="AK801" s="545"/>
      <c r="AL801" s="542">
        <f>BD.PD7[[#This Row],[Av.P2 '[%']]]*BD.PD7[[#This Row],[Ppto. Orden Interna '[DOP']]]</f>
        <v>114513.75</v>
      </c>
      <c r="AM801" s="584">
        <v>229027.5</v>
      </c>
      <c r="AN801" s="308" t="s">
        <v>244</v>
      </c>
      <c r="AO801" s="308" t="s">
        <v>245</v>
      </c>
      <c r="AP801" s="308" t="s">
        <v>246</v>
      </c>
      <c r="AQ801" s="308" t="s">
        <v>247</v>
      </c>
      <c r="AR801" s="308">
        <v>594</v>
      </c>
      <c r="AS801" s="308" t="s">
        <v>258</v>
      </c>
      <c r="AT801" s="249" t="s">
        <v>1356</v>
      </c>
      <c r="AU801" s="249" t="s">
        <v>1582</v>
      </c>
    </row>
    <row r="802" spans="1:47" hidden="1" x14ac:dyDescent="0.3">
      <c r="A802" s="174">
        <v>7.04</v>
      </c>
      <c r="B802" s="231"/>
      <c r="C802" s="232" t="str">
        <f>VLOOKUP(BD.PD7[[#This Row],[Pos]],PPto[],3,FALSE)</f>
        <v>7.04 Equipamiento de Panaderia, Reposteria y Rosticería</v>
      </c>
      <c r="D802" s="233" t="s">
        <v>23</v>
      </c>
      <c r="E802" s="305" t="str">
        <f>IF(BD.PD7[[#This Row],[.]]="*",VLOOKUP(BD.PD7[[#This Row],[Pos]],Presupuesto!A:H,7,FALSE),"")</f>
        <v/>
      </c>
      <c r="F802" s="234" t="s">
        <v>1335</v>
      </c>
      <c r="G802" s="174">
        <v>4600073165</v>
      </c>
      <c r="H802" s="174"/>
      <c r="I802" s="174" t="s">
        <v>1305</v>
      </c>
      <c r="J802" s="174">
        <v>1</v>
      </c>
      <c r="K802" s="174" t="s">
        <v>117</v>
      </c>
      <c r="L802" s="383">
        <f>IF(BD.PD7[[#This Row],[Mon]]="DOP",1,HLOOKUP(BD.PD7[[#This Row],[Mon]],$K$1:$L$2,2,FALSE))</f>
        <v>65</v>
      </c>
      <c r="M802" s="541">
        <v>3192</v>
      </c>
      <c r="N802" s="243">
        <f>BD.PD7[[#This Row],[Cant.]]*BD.PD7[[#This Row],[ Tasa ]]*BD.PD7[[#This Row],[ Precio Und.]]</f>
        <v>207480</v>
      </c>
      <c r="O802" s="174">
        <v>0.45</v>
      </c>
      <c r="P802" s="243">
        <f>IF(BD.PD7[[#This Row],[Liquid. '[%']]]&lt;&gt;0,(BD.PD7[[#This Row],[Valor Neto '[DOP']]]*BD.PD7[[#This Row],[Liquid. '[%']]])+BD.PD7[[#This Row],[Valor Neto '[DOP']]],BD.PD7[[#This Row],[Valor Neto '[DOP']]])</f>
        <v>300846</v>
      </c>
      <c r="Q802" s="243">
        <f>BD.PD7[[#This Row],[Ppto. Orden Interna '[DOP']]]/HLOOKUP("USD",$K$1:$L$2,2,FALSE)</f>
        <v>4628.3999999999996</v>
      </c>
      <c r="R802" s="543" t="s">
        <v>1306</v>
      </c>
      <c r="S802" s="544"/>
      <c r="T802" s="544"/>
      <c r="U802" s="544" t="s">
        <v>406</v>
      </c>
      <c r="V802" s="544">
        <v>801672</v>
      </c>
      <c r="W802" s="494" t="s">
        <v>355</v>
      </c>
      <c r="X802" s="495">
        <v>4</v>
      </c>
      <c r="Y802" s="495">
        <v>0.5</v>
      </c>
      <c r="Z802" s="243">
        <f>BD.PD7[[#This Row],[Av.P1 '[%']]]*BD.PD7[[#This Row],[Ppto. Orden Interna '[DOP']]]</f>
        <v>150423</v>
      </c>
      <c r="AA802" s="249">
        <v>12</v>
      </c>
      <c r="AB802" s="249">
        <v>0.5</v>
      </c>
      <c r="AC802" s="243">
        <f>BD.PD7[[#This Row],[Av.P2 '[%']]]*BD.PD7[[#This Row],[Ppto. Orden Interna '[DOP']]]</f>
        <v>150423</v>
      </c>
      <c r="AD802" s="249"/>
      <c r="AE802" s="249"/>
      <c r="AF802" s="243">
        <f>BD.PD7[[#This Row],[Av.P3 '[%']]]*BD.PD7[[#This Row],[Ppto. Orden Interna '[DOP']]]</f>
        <v>0</v>
      </c>
      <c r="AG802" s="545"/>
      <c r="AH802" s="545"/>
      <c r="AI802" s="243">
        <f>BD.PD7[[#This Row],[Av.P2 '[%']]]*BD.PD7[[#This Row],[Ppto. Orden Interna '[DOP']]]</f>
        <v>150423</v>
      </c>
      <c r="AJ802" s="545"/>
      <c r="AK802" s="545"/>
      <c r="AL802" s="542">
        <f>BD.PD7[[#This Row],[Av.P2 '[%']]]*BD.PD7[[#This Row],[Ppto. Orden Interna '[DOP']]]</f>
        <v>150423</v>
      </c>
      <c r="AM802" s="584">
        <v>300846</v>
      </c>
      <c r="AN802" s="308" t="s">
        <v>244</v>
      </c>
      <c r="AO802" s="308" t="s">
        <v>245</v>
      </c>
      <c r="AP802" s="308" t="s">
        <v>246</v>
      </c>
      <c r="AQ802" s="308" t="s">
        <v>247</v>
      </c>
      <c r="AR802" s="308">
        <v>594</v>
      </c>
      <c r="AS802" s="308" t="s">
        <v>258</v>
      </c>
      <c r="AT802" s="249" t="s">
        <v>1356</v>
      </c>
      <c r="AU802" s="249" t="s">
        <v>1582</v>
      </c>
    </row>
    <row r="803" spans="1:47" hidden="1" x14ac:dyDescent="0.3">
      <c r="A803" s="174">
        <v>7.04</v>
      </c>
      <c r="B803" s="231"/>
      <c r="C803" s="232" t="str">
        <f>VLOOKUP(BD.PD7[[#This Row],[Pos]],PPto[],3,FALSE)</f>
        <v>7.04 Equipamiento de Panaderia, Reposteria y Rosticería</v>
      </c>
      <c r="D803" s="233" t="s">
        <v>23</v>
      </c>
      <c r="E803" s="305" t="str">
        <f>IF(BD.PD7[[#This Row],[.]]="*",VLOOKUP(BD.PD7[[#This Row],[Pos]],Presupuesto!A:H,7,FALSE),"")</f>
        <v/>
      </c>
      <c r="F803" s="234" t="s">
        <v>527</v>
      </c>
      <c r="G803" s="174">
        <v>4600073165</v>
      </c>
      <c r="H803" s="174"/>
      <c r="I803" s="174" t="s">
        <v>1305</v>
      </c>
      <c r="J803" s="174">
        <v>2</v>
      </c>
      <c r="K803" s="174" t="s">
        <v>117</v>
      </c>
      <c r="L803" s="383">
        <f>IF(BD.PD7[[#This Row],[Mon]]="DOP",1,HLOOKUP(BD.PD7[[#This Row],[Mon]],$K$1:$L$2,2,FALSE))</f>
        <v>65</v>
      </c>
      <c r="M803" s="541">
        <v>7130</v>
      </c>
      <c r="N803" s="243">
        <f>BD.PD7[[#This Row],[Cant.]]*BD.PD7[[#This Row],[ Tasa ]]*BD.PD7[[#This Row],[ Precio Und.]]</f>
        <v>926900</v>
      </c>
      <c r="O803" s="174">
        <v>0.45</v>
      </c>
      <c r="P803" s="243">
        <f>IF(BD.PD7[[#This Row],[Liquid. '[%']]]&lt;&gt;0,(BD.PD7[[#This Row],[Valor Neto '[DOP']]]*BD.PD7[[#This Row],[Liquid. '[%']]])+BD.PD7[[#This Row],[Valor Neto '[DOP']]],BD.PD7[[#This Row],[Valor Neto '[DOP']]])</f>
        <v>1344005</v>
      </c>
      <c r="Q803" s="243">
        <f>BD.PD7[[#This Row],[Ppto. Orden Interna '[DOP']]]/HLOOKUP("USD",$K$1:$L$2,2,FALSE)</f>
        <v>20677</v>
      </c>
      <c r="R803" s="543" t="s">
        <v>1306</v>
      </c>
      <c r="S803" s="544"/>
      <c r="T803" s="544"/>
      <c r="U803" s="544" t="s">
        <v>406</v>
      </c>
      <c r="V803" s="544">
        <v>801672</v>
      </c>
      <c r="W803" s="494" t="s">
        <v>355</v>
      </c>
      <c r="X803" s="495">
        <v>4</v>
      </c>
      <c r="Y803" s="495">
        <v>0.5</v>
      </c>
      <c r="Z803" s="243">
        <f>BD.PD7[[#This Row],[Av.P1 '[%']]]*BD.PD7[[#This Row],[Ppto. Orden Interna '[DOP']]]</f>
        <v>672002.5</v>
      </c>
      <c r="AA803" s="249">
        <v>12</v>
      </c>
      <c r="AB803" s="249">
        <v>0.5</v>
      </c>
      <c r="AC803" s="243">
        <f>BD.PD7[[#This Row],[Av.P2 '[%']]]*BD.PD7[[#This Row],[Ppto. Orden Interna '[DOP']]]</f>
        <v>672002.5</v>
      </c>
      <c r="AD803" s="249"/>
      <c r="AE803" s="249"/>
      <c r="AF803" s="243">
        <f>BD.PD7[[#This Row],[Av.P3 '[%']]]*BD.PD7[[#This Row],[Ppto. Orden Interna '[DOP']]]</f>
        <v>0</v>
      </c>
      <c r="AG803" s="545"/>
      <c r="AH803" s="545"/>
      <c r="AI803" s="243">
        <f>BD.PD7[[#This Row],[Av.P2 '[%']]]*BD.PD7[[#This Row],[Ppto. Orden Interna '[DOP']]]</f>
        <v>672002.5</v>
      </c>
      <c r="AJ803" s="545"/>
      <c r="AK803" s="545"/>
      <c r="AL803" s="542">
        <f>BD.PD7[[#This Row],[Av.P2 '[%']]]*BD.PD7[[#This Row],[Ppto. Orden Interna '[DOP']]]</f>
        <v>672002.5</v>
      </c>
      <c r="AM803" s="584">
        <v>1344005</v>
      </c>
      <c r="AN803" s="308" t="s">
        <v>244</v>
      </c>
      <c r="AO803" s="308" t="s">
        <v>245</v>
      </c>
      <c r="AP803" s="308" t="s">
        <v>246</v>
      </c>
      <c r="AQ803" s="308" t="s">
        <v>247</v>
      </c>
      <c r="AR803" s="308">
        <v>594</v>
      </c>
      <c r="AS803" s="308" t="s">
        <v>258</v>
      </c>
      <c r="AT803" s="249" t="s">
        <v>1356</v>
      </c>
      <c r="AU803" s="249" t="s">
        <v>1582</v>
      </c>
    </row>
    <row r="804" spans="1:47" hidden="1" x14ac:dyDescent="0.3">
      <c r="A804" s="174">
        <v>7.04</v>
      </c>
      <c r="B804" s="231"/>
      <c r="C804" s="232" t="str">
        <f>VLOOKUP(BD.PD7[[#This Row],[Pos]],PPto[],3,FALSE)</f>
        <v>7.04 Equipamiento de Panaderia, Reposteria y Rosticería</v>
      </c>
      <c r="D804" s="233" t="s">
        <v>23</v>
      </c>
      <c r="E804" s="305" t="str">
        <f>IF(BD.PD7[[#This Row],[.]]="*",VLOOKUP(BD.PD7[[#This Row],[Pos]],Presupuesto!A:H,7,FALSE),"")</f>
        <v/>
      </c>
      <c r="F804" s="234" t="s">
        <v>528</v>
      </c>
      <c r="G804" s="174">
        <v>4600073165</v>
      </c>
      <c r="H804" s="174"/>
      <c r="I804" s="174" t="s">
        <v>1305</v>
      </c>
      <c r="J804" s="174">
        <v>1</v>
      </c>
      <c r="K804" s="174" t="s">
        <v>117</v>
      </c>
      <c r="L804" s="383">
        <f>IF(BD.PD7[[#This Row],[Mon]]="DOP",1,HLOOKUP(BD.PD7[[#This Row],[Mon]],$K$1:$L$2,2,FALSE))</f>
        <v>65</v>
      </c>
      <c r="M804" s="541">
        <v>547</v>
      </c>
      <c r="N804" s="243">
        <f>BD.PD7[[#This Row],[Cant.]]*BD.PD7[[#This Row],[ Tasa ]]*BD.PD7[[#This Row],[ Precio Und.]]</f>
        <v>35555</v>
      </c>
      <c r="O804" s="174">
        <v>0.45</v>
      </c>
      <c r="P804" s="243">
        <f>IF(BD.PD7[[#This Row],[Liquid. '[%']]]&lt;&gt;0,(BD.PD7[[#This Row],[Valor Neto '[DOP']]]*BD.PD7[[#This Row],[Liquid. '[%']]])+BD.PD7[[#This Row],[Valor Neto '[DOP']]],BD.PD7[[#This Row],[Valor Neto '[DOP']]])</f>
        <v>51554.75</v>
      </c>
      <c r="Q804" s="243">
        <f>BD.PD7[[#This Row],[Ppto. Orden Interna '[DOP']]]/HLOOKUP("USD",$K$1:$L$2,2,FALSE)</f>
        <v>793.15</v>
      </c>
      <c r="R804" s="543" t="s">
        <v>1306</v>
      </c>
      <c r="S804" s="544"/>
      <c r="T804" s="544"/>
      <c r="U804" s="544" t="s">
        <v>406</v>
      </c>
      <c r="V804" s="544">
        <v>801672</v>
      </c>
      <c r="W804" s="494" t="s">
        <v>355</v>
      </c>
      <c r="X804" s="495">
        <v>4</v>
      </c>
      <c r="Y804" s="495">
        <v>0.5</v>
      </c>
      <c r="Z804" s="243">
        <f>BD.PD7[[#This Row],[Av.P1 '[%']]]*BD.PD7[[#This Row],[Ppto. Orden Interna '[DOP']]]</f>
        <v>25777.375</v>
      </c>
      <c r="AA804" s="249">
        <v>12</v>
      </c>
      <c r="AB804" s="249">
        <v>0.5</v>
      </c>
      <c r="AC804" s="243">
        <f>BD.PD7[[#This Row],[Av.P2 '[%']]]*BD.PD7[[#This Row],[Ppto. Orden Interna '[DOP']]]</f>
        <v>25777.375</v>
      </c>
      <c r="AD804" s="249"/>
      <c r="AE804" s="249"/>
      <c r="AF804" s="243">
        <f>BD.PD7[[#This Row],[Av.P3 '[%']]]*BD.PD7[[#This Row],[Ppto. Orden Interna '[DOP']]]</f>
        <v>0</v>
      </c>
      <c r="AG804" s="545"/>
      <c r="AH804" s="545"/>
      <c r="AI804" s="243">
        <f>BD.PD7[[#This Row],[Av.P2 '[%']]]*BD.PD7[[#This Row],[Ppto. Orden Interna '[DOP']]]</f>
        <v>25777.375</v>
      </c>
      <c r="AJ804" s="545"/>
      <c r="AK804" s="545"/>
      <c r="AL804" s="542">
        <f>BD.PD7[[#This Row],[Av.P2 '[%']]]*BD.PD7[[#This Row],[Ppto. Orden Interna '[DOP']]]</f>
        <v>25777.375</v>
      </c>
      <c r="AM804" s="584">
        <v>51554.75</v>
      </c>
      <c r="AN804" s="308" t="s">
        <v>244</v>
      </c>
      <c r="AO804" s="308" t="s">
        <v>245</v>
      </c>
      <c r="AP804" s="308" t="s">
        <v>246</v>
      </c>
      <c r="AQ804" s="308" t="s">
        <v>247</v>
      </c>
      <c r="AR804" s="308">
        <v>594</v>
      </c>
      <c r="AS804" s="308" t="s">
        <v>258</v>
      </c>
      <c r="AT804" s="249" t="s">
        <v>1356</v>
      </c>
      <c r="AU804" s="249" t="s">
        <v>1582</v>
      </c>
    </row>
    <row r="805" spans="1:47" hidden="1" x14ac:dyDescent="0.3">
      <c r="A805" s="174">
        <v>7.05</v>
      </c>
      <c r="B805" s="231" t="s">
        <v>243</v>
      </c>
      <c r="C805" s="232" t="str">
        <f>VLOOKUP(BD.PD7[[#This Row],[Pos]],PPto[],3,FALSE)</f>
        <v>7.05 Equipamiento de Frutas y Vegetales</v>
      </c>
      <c r="D805" s="233" t="s">
        <v>243</v>
      </c>
      <c r="E805" s="305">
        <f>IF(BD.PD7[[#This Row],[.]]="*",VLOOKUP(BD.PD7[[#This Row],[Pos]],Presupuesto!A:H,7,FALSE),"")</f>
        <v>60235.301904761909</v>
      </c>
      <c r="F805" s="234"/>
      <c r="G805" s="174"/>
      <c r="H805" s="174"/>
      <c r="I805" s="174"/>
      <c r="J805" s="174">
        <v>1</v>
      </c>
      <c r="K805" s="174" t="s">
        <v>117</v>
      </c>
      <c r="L805" s="383">
        <f>IF(BD.PD7[[#This Row],[Mon]]="DOP",1,HLOOKUP(BD.PD7[[#This Row],[Mon]],$K$1:$L$2,2,FALSE))</f>
        <v>65</v>
      </c>
      <c r="M805" s="541">
        <v>0</v>
      </c>
      <c r="N805" s="243">
        <f>BD.PD7[[#This Row],[Cant.]]*BD.PD7[[#This Row],[ Tasa ]]*BD.PD7[[#This Row],[ Precio Und.]]</f>
        <v>0</v>
      </c>
      <c r="O805" s="174">
        <v>0</v>
      </c>
      <c r="P805" s="243">
        <f>IF(BD.PD7[[#This Row],[Liquid. '[%']]]&lt;&gt;0,(BD.PD7[[#This Row],[Valor Neto '[DOP']]]*BD.PD7[[#This Row],[Liquid. '[%']]])+BD.PD7[[#This Row],[Valor Neto '[DOP']]],BD.PD7[[#This Row],[Valor Neto '[DOP']]])</f>
        <v>0</v>
      </c>
      <c r="Q805" s="243">
        <f>BD.PD7[[#This Row],[Ppto. Orden Interna '[DOP']]]/HLOOKUP("USD",$K$1:$L$2,2,FALSE)</f>
        <v>0</v>
      </c>
      <c r="R805" s="543"/>
      <c r="S805" s="544"/>
      <c r="T805" s="544"/>
      <c r="U805" s="544" t="s">
        <v>406</v>
      </c>
      <c r="V805" s="544">
        <v>801672</v>
      </c>
      <c r="W805" s="494"/>
      <c r="X805" s="495"/>
      <c r="Y805" s="495"/>
      <c r="Z805" s="243">
        <f>BD.PD7[[#This Row],[Av.P1 '[%']]]*BD.PD7[[#This Row],[Ppto. Orden Interna '[DOP']]]</f>
        <v>0</v>
      </c>
      <c r="AA805" s="249"/>
      <c r="AB805" s="249"/>
      <c r="AC805" s="243">
        <f>BD.PD7[[#This Row],[Av.P2 '[%']]]*BD.PD7[[#This Row],[Ppto. Orden Interna '[DOP']]]</f>
        <v>0</v>
      </c>
      <c r="AD805" s="249"/>
      <c r="AE805" s="249"/>
      <c r="AF805" s="243">
        <f>BD.PD7[[#This Row],[Av.P3 '[%']]]*BD.PD7[[#This Row],[Ppto. Orden Interna '[DOP']]]</f>
        <v>0</v>
      </c>
      <c r="AG805" s="545"/>
      <c r="AH805" s="545"/>
      <c r="AI805" s="243">
        <f>BD.PD7[[#This Row],[Av.P2 '[%']]]*BD.PD7[[#This Row],[Ppto. Orden Interna '[DOP']]]</f>
        <v>0</v>
      </c>
      <c r="AJ805" s="545"/>
      <c r="AK805" s="545"/>
      <c r="AL805" s="542">
        <f>BD.PD7[[#This Row],[Av.P2 '[%']]]*BD.PD7[[#This Row],[Ppto. Orden Interna '[DOP']]]</f>
        <v>0</v>
      </c>
      <c r="AM805" s="584">
        <v>0</v>
      </c>
      <c r="AN805" s="308" t="s">
        <v>244</v>
      </c>
      <c r="AO805" s="308" t="s">
        <v>245</v>
      </c>
      <c r="AP805" s="308" t="s">
        <v>246</v>
      </c>
      <c r="AQ805" s="308" t="s">
        <v>247</v>
      </c>
      <c r="AR805" s="308">
        <v>594</v>
      </c>
      <c r="AS805" s="308" t="s">
        <v>248</v>
      </c>
      <c r="AT805" s="249" t="s">
        <v>1356</v>
      </c>
      <c r="AU805" s="249" t="s">
        <v>1582</v>
      </c>
    </row>
    <row r="806" spans="1:47" hidden="1" x14ac:dyDescent="0.3">
      <c r="A806" s="174">
        <v>7.05</v>
      </c>
      <c r="B806" s="231"/>
      <c r="C806" s="232" t="str">
        <f>VLOOKUP(BD.PD7[[#This Row],[Pos]],PPto[],3,FALSE)</f>
        <v>7.05 Equipamiento de Frutas y Vegetales</v>
      </c>
      <c r="D806" s="233" t="s">
        <v>23</v>
      </c>
      <c r="E806" s="305" t="str">
        <f>IF(BD.PD7[[#This Row],[.]]="*",VLOOKUP(BD.PD7[[#This Row],[Pos]],Presupuesto!A:H,7,FALSE),"")</f>
        <v/>
      </c>
      <c r="F806" s="234" t="s">
        <v>529</v>
      </c>
      <c r="G806" s="174">
        <v>4600072453</v>
      </c>
      <c r="H806" s="174"/>
      <c r="I806" s="174" t="s">
        <v>251</v>
      </c>
      <c r="J806" s="174">
        <v>170</v>
      </c>
      <c r="K806" s="174" t="s">
        <v>260</v>
      </c>
      <c r="L806" s="383">
        <f>IF(BD.PD7[[#This Row],[Mon]]="DOP",1,HLOOKUP(BD.PD7[[#This Row],[Mon]],$K$1:$L$2,2,FALSE))</f>
        <v>1</v>
      </c>
      <c r="M806" s="541">
        <v>475.52023529411764</v>
      </c>
      <c r="N806" s="243">
        <f>BD.PD7[[#This Row],[Cant.]]*BD.PD7[[#This Row],[ Tasa ]]*BD.PD7[[#This Row],[ Precio Und.]]</f>
        <v>80838.44</v>
      </c>
      <c r="O806" s="174">
        <v>0</v>
      </c>
      <c r="P806" s="243">
        <f>IF(BD.PD7[[#This Row],[Liquid. '[%']]]&lt;&gt;0,(BD.PD7[[#This Row],[Valor Neto '[DOP']]]*BD.PD7[[#This Row],[Liquid. '[%']]])+BD.PD7[[#This Row],[Valor Neto '[DOP']]],BD.PD7[[#This Row],[Valor Neto '[DOP']]])</f>
        <v>80838.44</v>
      </c>
      <c r="Q806" s="243">
        <f>BD.PD7[[#This Row],[Ppto. Orden Interna '[DOP']]]/HLOOKUP("USD",$K$1:$L$2,2,FALSE)</f>
        <v>1243.6683076923077</v>
      </c>
      <c r="R806" s="543" t="s">
        <v>530</v>
      </c>
      <c r="S806" s="544"/>
      <c r="T806" s="544"/>
      <c r="U806" s="544" t="s">
        <v>406</v>
      </c>
      <c r="V806" s="544">
        <v>801672</v>
      </c>
      <c r="W806" s="494" t="s">
        <v>531</v>
      </c>
      <c r="X806" s="495">
        <v>4</v>
      </c>
      <c r="Y806" s="495">
        <v>1</v>
      </c>
      <c r="Z806" s="243">
        <f>BD.PD7[[#This Row],[Av.P1 '[%']]]*BD.PD7[[#This Row],[Ppto. Orden Interna '[DOP']]]</f>
        <v>80838.44</v>
      </c>
      <c r="AA806" s="249"/>
      <c r="AB806" s="249"/>
      <c r="AC806" s="243">
        <f>BD.PD7[[#This Row],[Av.P2 '[%']]]*BD.PD7[[#This Row],[Ppto. Orden Interna '[DOP']]]</f>
        <v>0</v>
      </c>
      <c r="AD806" s="249"/>
      <c r="AE806" s="249"/>
      <c r="AF806" s="243">
        <f>BD.PD7[[#This Row],[Av.P3 '[%']]]*BD.PD7[[#This Row],[Ppto. Orden Interna '[DOP']]]</f>
        <v>0</v>
      </c>
      <c r="AG806" s="545"/>
      <c r="AH806" s="545"/>
      <c r="AI806" s="243">
        <f>BD.PD7[[#This Row],[Av.P2 '[%']]]*BD.PD7[[#This Row],[Ppto. Orden Interna '[DOP']]]</f>
        <v>0</v>
      </c>
      <c r="AJ806" s="545"/>
      <c r="AK806" s="545"/>
      <c r="AL806" s="542">
        <f>BD.PD7[[#This Row],[Av.P2 '[%']]]*BD.PD7[[#This Row],[Ppto. Orden Interna '[DOP']]]</f>
        <v>0</v>
      </c>
      <c r="AM806" s="584">
        <v>80838.44</v>
      </c>
      <c r="AN806" s="308" t="s">
        <v>244</v>
      </c>
      <c r="AO806" s="308" t="s">
        <v>245</v>
      </c>
      <c r="AP806" s="308" t="s">
        <v>246</v>
      </c>
      <c r="AQ806" s="308" t="s">
        <v>247</v>
      </c>
      <c r="AR806" s="308">
        <v>594</v>
      </c>
      <c r="AS806" s="308" t="s">
        <v>258</v>
      </c>
      <c r="AT806" s="249" t="s">
        <v>1356</v>
      </c>
      <c r="AU806" s="249" t="s">
        <v>1582</v>
      </c>
    </row>
    <row r="807" spans="1:47" hidden="1" x14ac:dyDescent="0.3">
      <c r="A807" s="174">
        <v>7.05</v>
      </c>
      <c r="B807" s="231"/>
      <c r="C807" s="232" t="str">
        <f>VLOOKUP(BD.PD7[[#This Row],[Pos]],PPto[],3,FALSE)</f>
        <v>7.05 Equipamiento de Frutas y Vegetales</v>
      </c>
      <c r="D807" s="233" t="s">
        <v>23</v>
      </c>
      <c r="E807" s="305" t="str">
        <f>IF(BD.PD7[[#This Row],[.]]="*",VLOOKUP(BD.PD7[[#This Row],[Pos]],Presupuesto!A:H,7,FALSE),"")</f>
        <v/>
      </c>
      <c r="F807" s="234" t="s">
        <v>532</v>
      </c>
      <c r="G807" s="174">
        <v>4600072453</v>
      </c>
      <c r="H807" s="174"/>
      <c r="I807" s="174" t="s">
        <v>251</v>
      </c>
      <c r="J807" s="174">
        <v>20</v>
      </c>
      <c r="K807" s="174" t="s">
        <v>260</v>
      </c>
      <c r="L807" s="383">
        <f>IF(BD.PD7[[#This Row],[Mon]]="DOP",1,HLOOKUP(BD.PD7[[#This Row],[Mon]],$K$1:$L$2,2,FALSE))</f>
        <v>1</v>
      </c>
      <c r="M807" s="541">
        <v>356.72899999999998</v>
      </c>
      <c r="N807" s="243">
        <f>BD.PD7[[#This Row],[Cant.]]*BD.PD7[[#This Row],[ Tasa ]]*BD.PD7[[#This Row],[ Precio Und.]]</f>
        <v>7134.58</v>
      </c>
      <c r="O807" s="174">
        <v>0</v>
      </c>
      <c r="P807" s="243">
        <f>IF(BD.PD7[[#This Row],[Liquid. '[%']]]&lt;&gt;0,(BD.PD7[[#This Row],[Valor Neto '[DOP']]]*BD.PD7[[#This Row],[Liquid. '[%']]])+BD.PD7[[#This Row],[Valor Neto '[DOP']]],BD.PD7[[#This Row],[Valor Neto '[DOP']]])</f>
        <v>7134.58</v>
      </c>
      <c r="Q807" s="243">
        <f>BD.PD7[[#This Row],[Ppto. Orden Interna '[DOP']]]/HLOOKUP("USD",$K$1:$L$2,2,FALSE)</f>
        <v>109.76276923076922</v>
      </c>
      <c r="R807" s="543" t="s">
        <v>533</v>
      </c>
      <c r="S807" s="544"/>
      <c r="T807" s="544"/>
      <c r="U807" s="544" t="s">
        <v>406</v>
      </c>
      <c r="V807" s="544">
        <v>801672</v>
      </c>
      <c r="W807" s="494" t="s">
        <v>337</v>
      </c>
      <c r="X807" s="495">
        <v>4</v>
      </c>
      <c r="Y807" s="495">
        <v>1</v>
      </c>
      <c r="Z807" s="243">
        <f>BD.PD7[[#This Row],[Av.P1 '[%']]]*BD.PD7[[#This Row],[Ppto. Orden Interna '[DOP']]]</f>
        <v>7134.58</v>
      </c>
      <c r="AA807" s="249"/>
      <c r="AB807" s="249"/>
      <c r="AC807" s="243">
        <f>BD.PD7[[#This Row],[Av.P2 '[%']]]*BD.PD7[[#This Row],[Ppto. Orden Interna '[DOP']]]</f>
        <v>0</v>
      </c>
      <c r="AD807" s="249"/>
      <c r="AE807" s="249"/>
      <c r="AF807" s="243">
        <f>BD.PD7[[#This Row],[Av.P3 '[%']]]*BD.PD7[[#This Row],[Ppto. Orden Interna '[DOP']]]</f>
        <v>0</v>
      </c>
      <c r="AG807" s="545"/>
      <c r="AH807" s="545"/>
      <c r="AI807" s="243">
        <f>BD.PD7[[#This Row],[Av.P2 '[%']]]*BD.PD7[[#This Row],[Ppto. Orden Interna '[DOP']]]</f>
        <v>0</v>
      </c>
      <c r="AJ807" s="545"/>
      <c r="AK807" s="545"/>
      <c r="AL807" s="542">
        <f>BD.PD7[[#This Row],[Av.P2 '[%']]]*BD.PD7[[#This Row],[Ppto. Orden Interna '[DOP']]]</f>
        <v>0</v>
      </c>
      <c r="AM807" s="584">
        <v>7134.58</v>
      </c>
      <c r="AN807" s="308" t="s">
        <v>244</v>
      </c>
      <c r="AO807" s="308" t="s">
        <v>245</v>
      </c>
      <c r="AP807" s="308" t="s">
        <v>246</v>
      </c>
      <c r="AQ807" s="308" t="s">
        <v>247</v>
      </c>
      <c r="AR807" s="308">
        <v>594</v>
      </c>
      <c r="AS807" s="308" t="s">
        <v>258</v>
      </c>
      <c r="AT807" s="249" t="s">
        <v>1356</v>
      </c>
      <c r="AU807" s="249" t="s">
        <v>1582</v>
      </c>
    </row>
    <row r="808" spans="1:47" hidden="1" x14ac:dyDescent="0.3">
      <c r="A808" s="174">
        <v>7.05</v>
      </c>
      <c r="B808" s="231"/>
      <c r="C808" s="232" t="str">
        <f>VLOOKUP(BD.PD7[[#This Row],[Pos]],PPto[],3,FALSE)</f>
        <v>7.05 Equipamiento de Frutas y Vegetales</v>
      </c>
      <c r="D808" s="233" t="s">
        <v>23</v>
      </c>
      <c r="E808" s="305" t="str">
        <f>IF(BD.PD7[[#This Row],[.]]="*",VLOOKUP(BD.PD7[[#This Row],[Pos]],Presupuesto!A:H,7,FALSE),"")</f>
        <v/>
      </c>
      <c r="F808" s="234" t="s">
        <v>534</v>
      </c>
      <c r="G808" s="174"/>
      <c r="H808" s="174"/>
      <c r="I808" s="174" t="s">
        <v>251</v>
      </c>
      <c r="J808" s="174">
        <v>1</v>
      </c>
      <c r="K808" s="174" t="s">
        <v>260</v>
      </c>
      <c r="L808" s="383">
        <f>IF(BD.PD7[[#This Row],[Mon]]="DOP",1,HLOOKUP(BD.PD7[[#This Row],[Mon]],$K$1:$L$2,2,FALSE))</f>
        <v>1</v>
      </c>
      <c r="M808" s="541">
        <v>17535</v>
      </c>
      <c r="N808" s="243">
        <f>BD.PD7[[#This Row],[Cant.]]*BD.PD7[[#This Row],[ Tasa ]]*BD.PD7[[#This Row],[ Precio Und.]]</f>
        <v>17535</v>
      </c>
      <c r="O808" s="174">
        <v>0</v>
      </c>
      <c r="P808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808" s="243">
        <f>BD.PD7[[#This Row],[Ppto. Orden Interna '[DOP']]]/HLOOKUP("USD",$K$1:$L$2,2,FALSE)</f>
        <v>269.76923076923077</v>
      </c>
      <c r="R808" s="543" t="s">
        <v>530</v>
      </c>
      <c r="S808" s="544"/>
      <c r="T808" s="544"/>
      <c r="U808" s="544" t="s">
        <v>406</v>
      </c>
      <c r="V808" s="544">
        <v>801672</v>
      </c>
      <c r="W808" s="494" t="s">
        <v>531</v>
      </c>
      <c r="X808" s="495">
        <v>16</v>
      </c>
      <c r="Y808" s="495">
        <v>1</v>
      </c>
      <c r="Z808" s="243">
        <f>BD.PD7[[#This Row],[Av.P1 '[%']]]*BD.PD7[[#This Row],[Ppto. Orden Interna '[DOP']]]</f>
        <v>17535</v>
      </c>
      <c r="AA808" s="249"/>
      <c r="AB808" s="249"/>
      <c r="AC808" s="243">
        <f>BD.PD7[[#This Row],[Av.P2 '[%']]]*BD.PD7[[#This Row],[Ppto. Orden Interna '[DOP']]]</f>
        <v>0</v>
      </c>
      <c r="AD808" s="249"/>
      <c r="AE808" s="249"/>
      <c r="AF808" s="243">
        <f>BD.PD7[[#This Row],[Av.P3 '[%']]]*BD.PD7[[#This Row],[Ppto. Orden Interna '[DOP']]]</f>
        <v>0</v>
      </c>
      <c r="AG808" s="545"/>
      <c r="AH808" s="545"/>
      <c r="AI808" s="243">
        <f>BD.PD7[[#This Row],[Av.P2 '[%']]]*BD.PD7[[#This Row],[Ppto. Orden Interna '[DOP']]]</f>
        <v>0</v>
      </c>
      <c r="AJ808" s="545"/>
      <c r="AK808" s="545"/>
      <c r="AL808" s="542">
        <f>BD.PD7[[#This Row],[Av.P2 '[%']]]*BD.PD7[[#This Row],[Ppto. Orden Interna '[DOP']]]</f>
        <v>0</v>
      </c>
      <c r="AM808" s="584">
        <v>17535</v>
      </c>
      <c r="AN808" s="308" t="s">
        <v>244</v>
      </c>
      <c r="AO808" s="308" t="s">
        <v>245</v>
      </c>
      <c r="AP808" s="308" t="s">
        <v>246</v>
      </c>
      <c r="AQ808" s="308" t="s">
        <v>247</v>
      </c>
      <c r="AR808" s="308">
        <v>594</v>
      </c>
      <c r="AS808" s="308" t="s">
        <v>248</v>
      </c>
      <c r="AT808" s="249" t="s">
        <v>1356</v>
      </c>
      <c r="AU808" s="249" t="s">
        <v>1582</v>
      </c>
    </row>
    <row r="809" spans="1:47" hidden="1" x14ac:dyDescent="0.3">
      <c r="A809" s="174">
        <v>7.05</v>
      </c>
      <c r="B809" s="231"/>
      <c r="C809" s="232" t="str">
        <f>VLOOKUP(BD.PD7[[#This Row],[Pos]],PPto[],3,FALSE)</f>
        <v>7.05 Equipamiento de Frutas y Vegetales</v>
      </c>
      <c r="D809" s="233" t="s">
        <v>23</v>
      </c>
      <c r="E809" s="305" t="str">
        <f>IF(BD.PD7[[#This Row],[.]]="*",VLOOKUP(BD.PD7[[#This Row],[Pos]],Presupuesto!A:H,7,FALSE),"")</f>
        <v/>
      </c>
      <c r="F809" s="234" t="s">
        <v>535</v>
      </c>
      <c r="G809" s="174"/>
      <c r="H809" s="174"/>
      <c r="I809" s="174" t="s">
        <v>251</v>
      </c>
      <c r="J809" s="174">
        <v>2</v>
      </c>
      <c r="K809" s="174" t="s">
        <v>260</v>
      </c>
      <c r="L809" s="383">
        <f>IF(BD.PD7[[#This Row],[Mon]]="DOP",1,HLOOKUP(BD.PD7[[#This Row],[Mon]],$K$1:$L$2,2,FALSE))</f>
        <v>1</v>
      </c>
      <c r="M809" s="541">
        <v>900</v>
      </c>
      <c r="N809" s="243">
        <f>BD.PD7[[#This Row],[Cant.]]*BD.PD7[[#This Row],[ Tasa ]]*BD.PD7[[#This Row],[ Precio Und.]]</f>
        <v>1800</v>
      </c>
      <c r="O809" s="174">
        <v>0</v>
      </c>
      <c r="P809" s="243">
        <f>IF(BD.PD7[[#This Row],[Liquid. '[%']]]&lt;&gt;0,(BD.PD7[[#This Row],[Valor Neto '[DOP']]]*BD.PD7[[#This Row],[Liquid. '[%']]])+BD.PD7[[#This Row],[Valor Neto '[DOP']]],BD.PD7[[#This Row],[Valor Neto '[DOP']]])</f>
        <v>1800</v>
      </c>
      <c r="Q809" s="243">
        <f>BD.PD7[[#This Row],[Ppto. Orden Interna '[DOP']]]/HLOOKUP("USD",$K$1:$L$2,2,FALSE)</f>
        <v>27.692307692307693</v>
      </c>
      <c r="R809" s="543" t="s">
        <v>536</v>
      </c>
      <c r="S809" s="544"/>
      <c r="T809" s="544"/>
      <c r="U809" s="544" t="s">
        <v>406</v>
      </c>
      <c r="V809" s="544">
        <v>801672</v>
      </c>
      <c r="W809" s="494" t="s">
        <v>537</v>
      </c>
      <c r="X809" s="495">
        <v>16</v>
      </c>
      <c r="Y809" s="495">
        <v>1</v>
      </c>
      <c r="Z809" s="243">
        <f>BD.PD7[[#This Row],[Av.P1 '[%']]]*BD.PD7[[#This Row],[Ppto. Orden Interna '[DOP']]]</f>
        <v>1800</v>
      </c>
      <c r="AA809" s="249"/>
      <c r="AB809" s="249"/>
      <c r="AC809" s="243">
        <f>BD.PD7[[#This Row],[Av.P2 '[%']]]*BD.PD7[[#This Row],[Ppto. Orden Interna '[DOP']]]</f>
        <v>0</v>
      </c>
      <c r="AD809" s="249"/>
      <c r="AE809" s="249"/>
      <c r="AF809" s="243">
        <f>BD.PD7[[#This Row],[Av.P3 '[%']]]*BD.PD7[[#This Row],[Ppto. Orden Interna '[DOP']]]</f>
        <v>0</v>
      </c>
      <c r="AG809" s="545"/>
      <c r="AH809" s="545"/>
      <c r="AI809" s="243">
        <f>BD.PD7[[#This Row],[Av.P2 '[%']]]*BD.PD7[[#This Row],[Ppto. Orden Interna '[DOP']]]</f>
        <v>0</v>
      </c>
      <c r="AJ809" s="545"/>
      <c r="AK809" s="545"/>
      <c r="AL809" s="542">
        <f>BD.PD7[[#This Row],[Av.P2 '[%']]]*BD.PD7[[#This Row],[Ppto. Orden Interna '[DOP']]]</f>
        <v>0</v>
      </c>
      <c r="AM809" s="584">
        <v>1800</v>
      </c>
      <c r="AN809" s="308" t="s">
        <v>244</v>
      </c>
      <c r="AO809" s="308" t="s">
        <v>245</v>
      </c>
      <c r="AP809" s="308" t="s">
        <v>246</v>
      </c>
      <c r="AQ809" s="308" t="s">
        <v>247</v>
      </c>
      <c r="AR809" s="308">
        <v>594</v>
      </c>
      <c r="AS809" s="308" t="s">
        <v>248</v>
      </c>
      <c r="AT809" s="249" t="s">
        <v>1356</v>
      </c>
      <c r="AU809" s="249" t="s">
        <v>1582</v>
      </c>
    </row>
    <row r="810" spans="1:47" hidden="1" x14ac:dyDescent="0.3">
      <c r="A810" s="174">
        <v>7.05</v>
      </c>
      <c r="B810" s="231"/>
      <c r="C810" s="232" t="str">
        <f>VLOOKUP(BD.PD7[[#This Row],[Pos]],PPto[],3,FALSE)</f>
        <v>7.05 Equipamiento de Frutas y Vegetales</v>
      </c>
      <c r="D810" s="233" t="s">
        <v>23</v>
      </c>
      <c r="E810" s="305" t="str">
        <f>IF(BD.PD7[[#This Row],[.]]="*",VLOOKUP(BD.PD7[[#This Row],[Pos]],Presupuesto!A:H,7,FALSE),"")</f>
        <v/>
      </c>
      <c r="F810" s="234" t="s">
        <v>1336</v>
      </c>
      <c r="G810" s="174">
        <v>4600073165</v>
      </c>
      <c r="H810" s="174"/>
      <c r="I810" s="174" t="s">
        <v>1305</v>
      </c>
      <c r="J810" s="174">
        <v>6</v>
      </c>
      <c r="K810" s="174" t="s">
        <v>117</v>
      </c>
      <c r="L810" s="383">
        <f>IF(BD.PD7[[#This Row],[Mon]]="DOP",1,HLOOKUP(BD.PD7[[#This Row],[Mon]],$K$1:$L$2,2,FALSE))</f>
        <v>65</v>
      </c>
      <c r="M810" s="541">
        <v>1228</v>
      </c>
      <c r="N810" s="243">
        <f>BD.PD7[[#This Row],[Cant.]]*BD.PD7[[#This Row],[ Tasa ]]*BD.PD7[[#This Row],[ Precio Und.]]</f>
        <v>478920</v>
      </c>
      <c r="O810" s="174">
        <v>0.45</v>
      </c>
      <c r="P810" s="243">
        <f>IF(BD.PD7[[#This Row],[Liquid. '[%']]]&lt;&gt;0,(BD.PD7[[#This Row],[Valor Neto '[DOP']]]*BD.PD7[[#This Row],[Liquid. '[%']]])+BD.PD7[[#This Row],[Valor Neto '[DOP']]],BD.PD7[[#This Row],[Valor Neto '[DOP']]])</f>
        <v>694434</v>
      </c>
      <c r="Q810" s="243">
        <f>BD.PD7[[#This Row],[Ppto. Orden Interna '[DOP']]]/HLOOKUP("USD",$K$1:$L$2,2,FALSE)</f>
        <v>10683.6</v>
      </c>
      <c r="R810" s="543" t="s">
        <v>1306</v>
      </c>
      <c r="S810" s="544"/>
      <c r="T810" s="544"/>
      <c r="U810" s="544" t="s">
        <v>406</v>
      </c>
      <c r="V810" s="544">
        <v>801672</v>
      </c>
      <c r="W810" s="494" t="s">
        <v>355</v>
      </c>
      <c r="X810" s="495">
        <v>4</v>
      </c>
      <c r="Y810" s="495">
        <v>0.5</v>
      </c>
      <c r="Z810" s="243">
        <f>BD.PD7[[#This Row],[Av.P1 '[%']]]*BD.PD7[[#This Row],[Ppto. Orden Interna '[DOP']]]</f>
        <v>347217</v>
      </c>
      <c r="AA810" s="249">
        <v>12</v>
      </c>
      <c r="AB810" s="249">
        <v>0.5</v>
      </c>
      <c r="AC810" s="243">
        <f>BD.PD7[[#This Row],[Av.P2 '[%']]]*BD.PD7[[#This Row],[Ppto. Orden Interna '[DOP']]]</f>
        <v>347217</v>
      </c>
      <c r="AD810" s="249"/>
      <c r="AE810" s="249"/>
      <c r="AF810" s="243">
        <f>BD.PD7[[#This Row],[Av.P3 '[%']]]*BD.PD7[[#This Row],[Ppto. Orden Interna '[DOP']]]</f>
        <v>0</v>
      </c>
      <c r="AG810" s="545"/>
      <c r="AH810" s="545"/>
      <c r="AI810" s="243">
        <f>BD.PD7[[#This Row],[Av.P2 '[%']]]*BD.PD7[[#This Row],[Ppto. Orden Interna '[DOP']]]</f>
        <v>347217</v>
      </c>
      <c r="AJ810" s="545"/>
      <c r="AK810" s="545"/>
      <c r="AL810" s="542">
        <f>BD.PD7[[#This Row],[Av.P2 '[%']]]*BD.PD7[[#This Row],[Ppto. Orden Interna '[DOP']]]</f>
        <v>347217</v>
      </c>
      <c r="AM810" s="584">
        <v>694434</v>
      </c>
      <c r="AN810" s="308" t="s">
        <v>244</v>
      </c>
      <c r="AO810" s="308" t="s">
        <v>245</v>
      </c>
      <c r="AP810" s="308" t="s">
        <v>246</v>
      </c>
      <c r="AQ810" s="308" t="s">
        <v>247</v>
      </c>
      <c r="AR810" s="308">
        <v>594</v>
      </c>
      <c r="AS810" s="308" t="s">
        <v>258</v>
      </c>
      <c r="AT810" s="249" t="s">
        <v>1356</v>
      </c>
      <c r="AU810" s="249" t="s">
        <v>1582</v>
      </c>
    </row>
    <row r="811" spans="1:47" hidden="1" x14ac:dyDescent="0.3">
      <c r="A811" s="174">
        <v>7.05</v>
      </c>
      <c r="B811" s="231"/>
      <c r="C811" s="232" t="str">
        <f>VLOOKUP(BD.PD7[[#This Row],[Pos]],PPto[],3,FALSE)</f>
        <v>7.05 Equipamiento de Frutas y Vegetales</v>
      </c>
      <c r="D811" s="233" t="s">
        <v>23</v>
      </c>
      <c r="E811" s="305" t="str">
        <f>IF(BD.PD7[[#This Row],[.]]="*",VLOOKUP(BD.PD7[[#This Row],[Pos]],Presupuesto!A:H,7,FALSE),"")</f>
        <v/>
      </c>
      <c r="F811" s="234" t="s">
        <v>1337</v>
      </c>
      <c r="G811" s="174">
        <v>4600073165</v>
      </c>
      <c r="H811" s="174"/>
      <c r="I811" s="174" t="s">
        <v>1305</v>
      </c>
      <c r="J811" s="174">
        <v>18</v>
      </c>
      <c r="K811" s="174" t="s">
        <v>117</v>
      </c>
      <c r="L811" s="383">
        <f>IF(BD.PD7[[#This Row],[Mon]]="DOP",1,HLOOKUP(BD.PD7[[#This Row],[Mon]],$K$1:$L$2,2,FALSE))</f>
        <v>65</v>
      </c>
      <c r="M811" s="541">
        <v>1534</v>
      </c>
      <c r="N811" s="243">
        <f>BD.PD7[[#This Row],[Cant.]]*BD.PD7[[#This Row],[ Tasa ]]*BD.PD7[[#This Row],[ Precio Und.]]</f>
        <v>1794780</v>
      </c>
      <c r="O811" s="174">
        <v>0.45</v>
      </c>
      <c r="P811" s="243">
        <f>IF(BD.PD7[[#This Row],[Liquid. '[%']]]&lt;&gt;0,(BD.PD7[[#This Row],[Valor Neto '[DOP']]]*BD.PD7[[#This Row],[Liquid. '[%']]])+BD.PD7[[#This Row],[Valor Neto '[DOP']]],BD.PD7[[#This Row],[Valor Neto '[DOP']]])</f>
        <v>2602431</v>
      </c>
      <c r="Q811" s="243">
        <f>BD.PD7[[#This Row],[Ppto. Orden Interna '[DOP']]]/HLOOKUP("USD",$K$1:$L$2,2,FALSE)</f>
        <v>40037.4</v>
      </c>
      <c r="R811" s="543" t="s">
        <v>1306</v>
      </c>
      <c r="S811" s="544"/>
      <c r="T811" s="544"/>
      <c r="U811" s="544" t="s">
        <v>406</v>
      </c>
      <c r="V811" s="544">
        <v>801672</v>
      </c>
      <c r="W811" s="494" t="s">
        <v>355</v>
      </c>
      <c r="X811" s="495">
        <v>4</v>
      </c>
      <c r="Y811" s="495">
        <v>0.5</v>
      </c>
      <c r="Z811" s="243">
        <f>BD.PD7[[#This Row],[Av.P1 '[%']]]*BD.PD7[[#This Row],[Ppto. Orden Interna '[DOP']]]</f>
        <v>1301215.5</v>
      </c>
      <c r="AA811" s="249">
        <v>12</v>
      </c>
      <c r="AB811" s="249">
        <v>0.5</v>
      </c>
      <c r="AC811" s="243">
        <f>BD.PD7[[#This Row],[Av.P2 '[%']]]*BD.PD7[[#This Row],[Ppto. Orden Interna '[DOP']]]</f>
        <v>1301215.5</v>
      </c>
      <c r="AD811" s="249"/>
      <c r="AE811" s="249"/>
      <c r="AF811" s="243">
        <f>BD.PD7[[#This Row],[Av.P3 '[%']]]*BD.PD7[[#This Row],[Ppto. Orden Interna '[DOP']]]</f>
        <v>0</v>
      </c>
      <c r="AG811" s="545"/>
      <c r="AH811" s="545"/>
      <c r="AI811" s="243">
        <f>BD.PD7[[#This Row],[Av.P2 '[%']]]*BD.PD7[[#This Row],[Ppto. Orden Interna '[DOP']]]</f>
        <v>1301215.5</v>
      </c>
      <c r="AJ811" s="545"/>
      <c r="AK811" s="545"/>
      <c r="AL811" s="542">
        <f>BD.PD7[[#This Row],[Av.P2 '[%']]]*BD.PD7[[#This Row],[Ppto. Orden Interna '[DOP']]]</f>
        <v>1301215.5</v>
      </c>
      <c r="AM811" s="584">
        <v>2602431</v>
      </c>
      <c r="AN811" s="308" t="s">
        <v>244</v>
      </c>
      <c r="AO811" s="308" t="s">
        <v>245</v>
      </c>
      <c r="AP811" s="308" t="s">
        <v>246</v>
      </c>
      <c r="AQ811" s="308" t="s">
        <v>247</v>
      </c>
      <c r="AR811" s="308">
        <v>594</v>
      </c>
      <c r="AS811" s="308" t="s">
        <v>258</v>
      </c>
      <c r="AT811" s="249" t="s">
        <v>1356</v>
      </c>
      <c r="AU811" s="249" t="s">
        <v>1582</v>
      </c>
    </row>
    <row r="812" spans="1:47" hidden="1" x14ac:dyDescent="0.3">
      <c r="A812" s="174">
        <v>7.05</v>
      </c>
      <c r="B812" s="231"/>
      <c r="C812" s="232" t="str">
        <f>VLOOKUP(BD.PD7[[#This Row],[Pos]],PPto[],3,FALSE)</f>
        <v>7.05 Equipamiento de Frutas y Vegetales</v>
      </c>
      <c r="D812" s="233" t="s">
        <v>23</v>
      </c>
      <c r="E812" s="305" t="str">
        <f>IF(BD.PD7[[#This Row],[.]]="*",VLOOKUP(BD.PD7[[#This Row],[Pos]],Presupuesto!A:H,7,FALSE),"")</f>
        <v/>
      </c>
      <c r="F812" s="234" t="s">
        <v>538</v>
      </c>
      <c r="G812" s="174">
        <v>4600073165</v>
      </c>
      <c r="H812" s="174"/>
      <c r="I812" s="174" t="s">
        <v>1305</v>
      </c>
      <c r="J812" s="174">
        <v>12</v>
      </c>
      <c r="K812" s="174" t="s">
        <v>117</v>
      </c>
      <c r="L812" s="383">
        <f>IF(BD.PD7[[#This Row],[Mon]]="DOP",1,HLOOKUP(BD.PD7[[#This Row],[Mon]],$K$1:$L$2,2,FALSE))</f>
        <v>65</v>
      </c>
      <c r="M812" s="541">
        <v>130</v>
      </c>
      <c r="N812" s="243">
        <f>BD.PD7[[#This Row],[Cant.]]*BD.PD7[[#This Row],[ Tasa ]]*BD.PD7[[#This Row],[ Precio Und.]]</f>
        <v>101400</v>
      </c>
      <c r="O812" s="174">
        <v>0.45</v>
      </c>
      <c r="P812" s="243">
        <f>IF(BD.PD7[[#This Row],[Liquid. '[%']]]&lt;&gt;0,(BD.PD7[[#This Row],[Valor Neto '[DOP']]]*BD.PD7[[#This Row],[Liquid. '[%']]])+BD.PD7[[#This Row],[Valor Neto '[DOP']]],BD.PD7[[#This Row],[Valor Neto '[DOP']]])</f>
        <v>147030</v>
      </c>
      <c r="Q812" s="243">
        <f>BD.PD7[[#This Row],[Ppto. Orden Interna '[DOP']]]/HLOOKUP("USD",$K$1:$L$2,2,FALSE)</f>
        <v>2262</v>
      </c>
      <c r="R812" s="543" t="s">
        <v>1306</v>
      </c>
      <c r="S812" s="544"/>
      <c r="T812" s="544"/>
      <c r="U812" s="544" t="s">
        <v>406</v>
      </c>
      <c r="V812" s="544">
        <v>801672</v>
      </c>
      <c r="W812" s="494" t="s">
        <v>355</v>
      </c>
      <c r="X812" s="495">
        <v>4</v>
      </c>
      <c r="Y812" s="495">
        <v>0.5</v>
      </c>
      <c r="Z812" s="243">
        <f>BD.PD7[[#This Row],[Av.P1 '[%']]]*BD.PD7[[#This Row],[Ppto. Orden Interna '[DOP']]]</f>
        <v>73515</v>
      </c>
      <c r="AA812" s="249">
        <v>12</v>
      </c>
      <c r="AB812" s="249">
        <v>0.5</v>
      </c>
      <c r="AC812" s="243">
        <f>BD.PD7[[#This Row],[Av.P2 '[%']]]*BD.PD7[[#This Row],[Ppto. Orden Interna '[DOP']]]</f>
        <v>73515</v>
      </c>
      <c r="AD812" s="249"/>
      <c r="AE812" s="249"/>
      <c r="AF812" s="243">
        <f>BD.PD7[[#This Row],[Av.P3 '[%']]]*BD.PD7[[#This Row],[Ppto. Orden Interna '[DOP']]]</f>
        <v>0</v>
      </c>
      <c r="AG812" s="545"/>
      <c r="AH812" s="545"/>
      <c r="AI812" s="243">
        <f>BD.PD7[[#This Row],[Av.P2 '[%']]]*BD.PD7[[#This Row],[Ppto. Orden Interna '[DOP']]]</f>
        <v>73515</v>
      </c>
      <c r="AJ812" s="545"/>
      <c r="AK812" s="545"/>
      <c r="AL812" s="542">
        <f>BD.PD7[[#This Row],[Av.P2 '[%']]]*BD.PD7[[#This Row],[Ppto. Orden Interna '[DOP']]]</f>
        <v>73515</v>
      </c>
      <c r="AM812" s="584">
        <v>147030</v>
      </c>
      <c r="AN812" s="308" t="s">
        <v>244</v>
      </c>
      <c r="AO812" s="308" t="s">
        <v>245</v>
      </c>
      <c r="AP812" s="308" t="s">
        <v>246</v>
      </c>
      <c r="AQ812" s="308" t="s">
        <v>247</v>
      </c>
      <c r="AR812" s="308">
        <v>594</v>
      </c>
      <c r="AS812" s="308" t="s">
        <v>258</v>
      </c>
      <c r="AT812" s="249" t="s">
        <v>1356</v>
      </c>
      <c r="AU812" s="249" t="s">
        <v>1582</v>
      </c>
    </row>
    <row r="813" spans="1:47" hidden="1" x14ac:dyDescent="0.3">
      <c r="A813" s="174">
        <v>7.05</v>
      </c>
      <c r="B813" s="231"/>
      <c r="C813" s="232" t="str">
        <f>VLOOKUP(BD.PD7[[#This Row],[Pos]],PPto[],3,FALSE)</f>
        <v>7.05 Equipamiento de Frutas y Vegetales</v>
      </c>
      <c r="D813" s="233" t="s">
        <v>23</v>
      </c>
      <c r="E813" s="305" t="str">
        <f>IF(BD.PD7[[#This Row],[.]]="*",VLOOKUP(BD.PD7[[#This Row],[Pos]],Presupuesto!A:H,7,FALSE),"")</f>
        <v/>
      </c>
      <c r="F813" s="234" t="s">
        <v>539</v>
      </c>
      <c r="G813" s="174">
        <v>4600073165</v>
      </c>
      <c r="H813" s="174"/>
      <c r="I813" s="174" t="s">
        <v>1305</v>
      </c>
      <c r="J813" s="174">
        <v>1</v>
      </c>
      <c r="K813" s="174" t="s">
        <v>117</v>
      </c>
      <c r="L813" s="383">
        <f>IF(BD.PD7[[#This Row],[Mon]]="DOP",1,HLOOKUP(BD.PD7[[#This Row],[Mon]],$K$1:$L$2,2,FALSE))</f>
        <v>65</v>
      </c>
      <c r="M813" s="541">
        <v>5549</v>
      </c>
      <c r="N813" s="243">
        <f>BD.PD7[[#This Row],[Cant.]]*BD.PD7[[#This Row],[ Tasa ]]*BD.PD7[[#This Row],[ Precio Und.]]</f>
        <v>360685</v>
      </c>
      <c r="O813" s="174">
        <v>0</v>
      </c>
      <c r="P813" s="243">
        <f>IF(BD.PD7[[#This Row],[Liquid. '[%']]]&lt;&gt;0,(BD.PD7[[#This Row],[Valor Neto '[DOP']]]*BD.PD7[[#This Row],[Liquid. '[%']]])+BD.PD7[[#This Row],[Valor Neto '[DOP']]],BD.PD7[[#This Row],[Valor Neto '[DOP']]])</f>
        <v>360685</v>
      </c>
      <c r="Q813" s="243">
        <f>BD.PD7[[#This Row],[Ppto. Orden Interna '[DOP']]]/HLOOKUP("USD",$K$1:$L$2,2,FALSE)</f>
        <v>5549</v>
      </c>
      <c r="R813" s="543" t="s">
        <v>540</v>
      </c>
      <c r="S813" s="544"/>
      <c r="T813" s="544"/>
      <c r="U813" s="544" t="s">
        <v>406</v>
      </c>
      <c r="V813" s="544">
        <v>801672</v>
      </c>
      <c r="W813" s="494" t="s">
        <v>541</v>
      </c>
      <c r="X813" s="495">
        <v>4</v>
      </c>
      <c r="Y813" s="495">
        <v>0.5</v>
      </c>
      <c r="Z813" s="243">
        <f>BD.PD7[[#This Row],[Av.P1 '[%']]]*BD.PD7[[#This Row],[Ppto. Orden Interna '[DOP']]]</f>
        <v>180342.5</v>
      </c>
      <c r="AA813" s="249">
        <v>16</v>
      </c>
      <c r="AB813" s="249">
        <v>0.5</v>
      </c>
      <c r="AC813" s="243">
        <f>BD.PD7[[#This Row],[Av.P2 '[%']]]*BD.PD7[[#This Row],[Ppto. Orden Interna '[DOP']]]</f>
        <v>180342.5</v>
      </c>
      <c r="AD813" s="249"/>
      <c r="AE813" s="249"/>
      <c r="AF813" s="243">
        <f>BD.PD7[[#This Row],[Av.P3 '[%']]]*BD.PD7[[#This Row],[Ppto. Orden Interna '[DOP']]]</f>
        <v>0</v>
      </c>
      <c r="AG813" s="545"/>
      <c r="AH813" s="545"/>
      <c r="AI813" s="243">
        <f>BD.PD7[[#This Row],[Av.P2 '[%']]]*BD.PD7[[#This Row],[Ppto. Orden Interna '[DOP']]]</f>
        <v>180342.5</v>
      </c>
      <c r="AJ813" s="545"/>
      <c r="AK813" s="545"/>
      <c r="AL813" s="542">
        <f>BD.PD7[[#This Row],[Av.P2 '[%']]]*BD.PD7[[#This Row],[Ppto. Orden Interna '[DOP']]]</f>
        <v>180342.5</v>
      </c>
      <c r="AM813" s="584">
        <v>360685</v>
      </c>
      <c r="AN813" s="308" t="s">
        <v>244</v>
      </c>
      <c r="AO813" s="308" t="s">
        <v>245</v>
      </c>
      <c r="AP813" s="308" t="s">
        <v>246</v>
      </c>
      <c r="AQ813" s="308" t="s">
        <v>247</v>
      </c>
      <c r="AR813" s="308">
        <v>594</v>
      </c>
      <c r="AS813" s="308" t="s">
        <v>258</v>
      </c>
      <c r="AT813" s="249" t="s">
        <v>1356</v>
      </c>
      <c r="AU813" s="249" t="s">
        <v>1582</v>
      </c>
    </row>
    <row r="814" spans="1:47" hidden="1" x14ac:dyDescent="0.3">
      <c r="A814" s="174">
        <v>7.06</v>
      </c>
      <c r="B814" s="231" t="s">
        <v>243</v>
      </c>
      <c r="C814" s="232" t="str">
        <f>VLOOKUP(BD.PD7[[#This Row],[Pos]],PPto[],3,FALSE)</f>
        <v>7.06 Balanzas</v>
      </c>
      <c r="D814" s="233" t="s">
        <v>243</v>
      </c>
      <c r="E814" s="305">
        <f>IF(BD.PD7[[#This Row],[.]]="*",VLOOKUP(BD.PD7[[#This Row],[Pos]],Presupuesto!A:H,7,FALSE),"")</f>
        <v>0</v>
      </c>
      <c r="F814" s="234"/>
      <c r="G814" s="174"/>
      <c r="H814" s="174"/>
      <c r="I814" s="174"/>
      <c r="J814" s="174">
        <v>1</v>
      </c>
      <c r="K814" s="174" t="s">
        <v>117</v>
      </c>
      <c r="L814" s="383">
        <f>IF(BD.PD7[[#This Row],[Mon]]="DOP",1,HLOOKUP(BD.PD7[[#This Row],[Mon]],$K$1:$L$2,2,FALSE))</f>
        <v>65</v>
      </c>
      <c r="M814" s="541">
        <v>0</v>
      </c>
      <c r="N814" s="243">
        <f>BD.PD7[[#This Row],[Cant.]]*BD.PD7[[#This Row],[ Tasa ]]*BD.PD7[[#This Row],[ Precio Und.]]</f>
        <v>0</v>
      </c>
      <c r="O814" s="174">
        <v>0</v>
      </c>
      <c r="P814" s="243">
        <f>IF(BD.PD7[[#This Row],[Liquid. '[%']]]&lt;&gt;0,(BD.PD7[[#This Row],[Valor Neto '[DOP']]]*BD.PD7[[#This Row],[Liquid. '[%']]])+BD.PD7[[#This Row],[Valor Neto '[DOP']]],BD.PD7[[#This Row],[Valor Neto '[DOP']]])</f>
        <v>0</v>
      </c>
      <c r="Q814" s="243">
        <f>BD.PD7[[#This Row],[Ppto. Orden Interna '[DOP']]]/HLOOKUP("USD",$K$1:$L$2,2,FALSE)</f>
        <v>0</v>
      </c>
      <c r="R814" s="543"/>
      <c r="S814" s="544"/>
      <c r="T814" s="544"/>
      <c r="U814" s="544" t="s">
        <v>406</v>
      </c>
      <c r="V814" s="544">
        <v>801672</v>
      </c>
      <c r="W814" s="494"/>
      <c r="X814" s="495"/>
      <c r="Y814" s="495"/>
      <c r="Z814" s="243">
        <f>BD.PD7[[#This Row],[Av.P1 '[%']]]*BD.PD7[[#This Row],[Ppto. Orden Interna '[DOP']]]</f>
        <v>0</v>
      </c>
      <c r="AA814" s="249"/>
      <c r="AB814" s="249"/>
      <c r="AC814" s="243">
        <f>BD.PD7[[#This Row],[Av.P2 '[%']]]*BD.PD7[[#This Row],[Ppto. Orden Interna '[DOP']]]</f>
        <v>0</v>
      </c>
      <c r="AD814" s="249"/>
      <c r="AE814" s="249"/>
      <c r="AF814" s="243">
        <f>BD.PD7[[#This Row],[Av.P3 '[%']]]*BD.PD7[[#This Row],[Ppto. Orden Interna '[DOP']]]</f>
        <v>0</v>
      </c>
      <c r="AG814" s="545"/>
      <c r="AH814" s="545"/>
      <c r="AI814" s="243">
        <f>BD.PD7[[#This Row],[Av.P2 '[%']]]*BD.PD7[[#This Row],[Ppto. Orden Interna '[DOP']]]</f>
        <v>0</v>
      </c>
      <c r="AJ814" s="545"/>
      <c r="AK814" s="545"/>
      <c r="AL814" s="542">
        <f>BD.PD7[[#This Row],[Av.P2 '[%']]]*BD.PD7[[#This Row],[Ppto. Orden Interna '[DOP']]]</f>
        <v>0</v>
      </c>
      <c r="AM814" s="584">
        <v>0</v>
      </c>
      <c r="AN814" s="308" t="s">
        <v>244</v>
      </c>
      <c r="AO814" s="308" t="s">
        <v>245</v>
      </c>
      <c r="AP814" s="308" t="s">
        <v>246</v>
      </c>
      <c r="AQ814" s="308" t="s">
        <v>247</v>
      </c>
      <c r="AR814" s="308">
        <v>594</v>
      </c>
      <c r="AS814" s="308" t="s">
        <v>248</v>
      </c>
      <c r="AT814" s="249" t="s">
        <v>1356</v>
      </c>
      <c r="AU814" s="249" t="s">
        <v>1582</v>
      </c>
    </row>
    <row r="815" spans="1:47" hidden="1" x14ac:dyDescent="0.3">
      <c r="A815" s="174">
        <v>7.07</v>
      </c>
      <c r="B815" s="231" t="s">
        <v>243</v>
      </c>
      <c r="C815" s="232" t="str">
        <f>VLOOKUP(BD.PD7[[#This Row],[Pos]],PPto[],3,FALSE)</f>
        <v>7.07 Otros Equipamientos de Producción</v>
      </c>
      <c r="D815" s="233" t="s">
        <v>243</v>
      </c>
      <c r="E815" s="305">
        <f>IF(BD.PD7[[#This Row],[.]]="*",VLOOKUP(BD.PD7[[#This Row],[Pos]],Presupuesto!A:H,7,FALSE),"")</f>
        <v>0</v>
      </c>
      <c r="F815" s="234"/>
      <c r="G815" s="174"/>
      <c r="H815" s="174"/>
      <c r="I815" s="174"/>
      <c r="J815" s="174">
        <v>0</v>
      </c>
      <c r="K815" s="174" t="s">
        <v>117</v>
      </c>
      <c r="L815" s="383">
        <f>IF(BD.PD7[[#This Row],[Mon]]="DOP",1,HLOOKUP(BD.PD7[[#This Row],[Mon]],$K$1:$L$2,2,FALSE))</f>
        <v>65</v>
      </c>
      <c r="M815" s="541">
        <v>0</v>
      </c>
      <c r="N815" s="243">
        <f>BD.PD7[[#This Row],[Cant.]]*BD.PD7[[#This Row],[ Tasa ]]*BD.PD7[[#This Row],[ Precio Und.]]</f>
        <v>0</v>
      </c>
      <c r="O815" s="174">
        <v>0</v>
      </c>
      <c r="P815" s="243">
        <f>IF(BD.PD7[[#This Row],[Liquid. '[%']]]&lt;&gt;0,(BD.PD7[[#This Row],[Valor Neto '[DOP']]]*BD.PD7[[#This Row],[Liquid. '[%']]])+BD.PD7[[#This Row],[Valor Neto '[DOP']]],BD.PD7[[#This Row],[Valor Neto '[DOP']]])</f>
        <v>0</v>
      </c>
      <c r="Q815" s="243">
        <f>BD.PD7[[#This Row],[Ppto. Orden Interna '[DOP']]]/HLOOKUP("USD",$K$1:$L$2,2,FALSE)</f>
        <v>0</v>
      </c>
      <c r="R815" s="543"/>
      <c r="S815" s="544"/>
      <c r="T815" s="544"/>
      <c r="U815" s="544" t="s">
        <v>406</v>
      </c>
      <c r="V815" s="544">
        <v>801672</v>
      </c>
      <c r="W815" s="494"/>
      <c r="X815" s="495">
        <v>7</v>
      </c>
      <c r="Y815" s="495">
        <v>0.5</v>
      </c>
      <c r="Z815" s="243">
        <f>BD.PD7[[#This Row],[Av.P1 '[%']]]*BD.PD7[[#This Row],[Ppto. Orden Interna '[DOP']]]</f>
        <v>0</v>
      </c>
      <c r="AA815" s="249">
        <v>10</v>
      </c>
      <c r="AB815" s="249">
        <v>0.5</v>
      </c>
      <c r="AC815" s="243">
        <f>BD.PD7[[#This Row],[Av.P2 '[%']]]*BD.PD7[[#This Row],[Ppto. Orden Interna '[DOP']]]</f>
        <v>0</v>
      </c>
      <c r="AD815" s="249"/>
      <c r="AE815" s="249"/>
      <c r="AF815" s="243">
        <f>BD.PD7[[#This Row],[Av.P3 '[%']]]*BD.PD7[[#This Row],[Ppto. Orden Interna '[DOP']]]</f>
        <v>0</v>
      </c>
      <c r="AG815" s="545"/>
      <c r="AH815" s="545"/>
      <c r="AI815" s="243">
        <f>BD.PD7[[#This Row],[Av.P2 '[%']]]*BD.PD7[[#This Row],[Ppto. Orden Interna '[DOP']]]</f>
        <v>0</v>
      </c>
      <c r="AJ815" s="545"/>
      <c r="AK815" s="545"/>
      <c r="AL815" s="542">
        <f>BD.PD7[[#This Row],[Av.P2 '[%']]]*BD.PD7[[#This Row],[Ppto. Orden Interna '[DOP']]]</f>
        <v>0</v>
      </c>
      <c r="AM815" s="584">
        <v>0</v>
      </c>
      <c r="AN815" s="308" t="s">
        <v>244</v>
      </c>
      <c r="AO815" s="308" t="s">
        <v>245</v>
      </c>
      <c r="AP815" s="308" t="s">
        <v>246</v>
      </c>
      <c r="AQ815" s="308" t="s">
        <v>247</v>
      </c>
      <c r="AR815" s="308">
        <v>594</v>
      </c>
      <c r="AS815" s="308" t="s">
        <v>248</v>
      </c>
      <c r="AT815" s="249" t="s">
        <v>1356</v>
      </c>
      <c r="AU815" s="249" t="s">
        <v>1582</v>
      </c>
    </row>
    <row r="816" spans="1:47" hidden="1" x14ac:dyDescent="0.3">
      <c r="A816" s="174">
        <v>7.07</v>
      </c>
      <c r="B816" s="231"/>
      <c r="C816" s="232" t="str">
        <f>VLOOKUP(BD.PD7[[#This Row],[Pos]],PPto[],3,FALSE)</f>
        <v>7.07 Otros Equipamientos de Producción</v>
      </c>
      <c r="D816" s="233" t="s">
        <v>243</v>
      </c>
      <c r="E816" s="305" t="str">
        <f>IF(BD.PD7[[#This Row],[.]]="*",VLOOKUP(BD.PD7[[#This Row],[Pos]],Presupuesto!A:H,7,FALSE),"")</f>
        <v/>
      </c>
      <c r="F816" s="234"/>
      <c r="G816" s="174"/>
      <c r="H816" s="174"/>
      <c r="I816" s="174"/>
      <c r="J816" s="174">
        <v>0</v>
      </c>
      <c r="K816" s="174" t="s">
        <v>117</v>
      </c>
      <c r="L816" s="383">
        <f>IF(BD.PD7[[#This Row],[Mon]]="DOP",1,HLOOKUP(BD.PD7[[#This Row],[Mon]],$K$1:$L$2,2,FALSE))</f>
        <v>65</v>
      </c>
      <c r="M816" s="541">
        <v>0</v>
      </c>
      <c r="N816" s="243">
        <f>BD.PD7[[#This Row],[Cant.]]*BD.PD7[[#This Row],[ Tasa ]]*BD.PD7[[#This Row],[ Precio Und.]]</f>
        <v>0</v>
      </c>
      <c r="O816" s="174">
        <v>0</v>
      </c>
      <c r="P816" s="243">
        <f>IF(BD.PD7[[#This Row],[Liquid. '[%']]]&lt;&gt;0,(BD.PD7[[#This Row],[Valor Neto '[DOP']]]*BD.PD7[[#This Row],[Liquid. '[%']]])+BD.PD7[[#This Row],[Valor Neto '[DOP']]],BD.PD7[[#This Row],[Valor Neto '[DOP']]])</f>
        <v>0</v>
      </c>
      <c r="Q816" s="243">
        <f>BD.PD7[[#This Row],[Ppto. Orden Interna '[DOP']]]/HLOOKUP("USD",$K$1:$L$2,2,FALSE)</f>
        <v>0</v>
      </c>
      <c r="R816" s="543"/>
      <c r="S816" s="544"/>
      <c r="T816" s="544"/>
      <c r="U816" s="544" t="s">
        <v>406</v>
      </c>
      <c r="V816" s="544">
        <v>801672</v>
      </c>
      <c r="W816" s="494"/>
      <c r="X816" s="495">
        <v>7</v>
      </c>
      <c r="Y816" s="495">
        <v>0.5</v>
      </c>
      <c r="Z816" s="243">
        <f>BD.PD7[[#This Row],[Av.P1 '[%']]]*BD.PD7[[#This Row],[Ppto. Orden Interna '[DOP']]]</f>
        <v>0</v>
      </c>
      <c r="AA816" s="249">
        <v>10</v>
      </c>
      <c r="AB816" s="249">
        <v>0.5</v>
      </c>
      <c r="AC816" s="243">
        <f>BD.PD7[[#This Row],[Av.P2 '[%']]]*BD.PD7[[#This Row],[Ppto. Orden Interna '[DOP']]]</f>
        <v>0</v>
      </c>
      <c r="AD816" s="249"/>
      <c r="AE816" s="249"/>
      <c r="AF816" s="243">
        <f>BD.PD7[[#This Row],[Av.P3 '[%']]]*BD.PD7[[#This Row],[Ppto. Orden Interna '[DOP']]]</f>
        <v>0</v>
      </c>
      <c r="AG816" s="545"/>
      <c r="AH816" s="545"/>
      <c r="AI816" s="243">
        <f>BD.PD7[[#This Row],[Av.P2 '[%']]]*BD.PD7[[#This Row],[Ppto. Orden Interna '[DOP']]]</f>
        <v>0</v>
      </c>
      <c r="AJ816" s="545"/>
      <c r="AK816" s="545"/>
      <c r="AL816" s="542">
        <f>BD.PD7[[#This Row],[Av.P2 '[%']]]*BD.PD7[[#This Row],[Ppto. Orden Interna '[DOP']]]</f>
        <v>0</v>
      </c>
      <c r="AM816" s="584">
        <v>0</v>
      </c>
      <c r="AN816" s="308" t="s">
        <v>244</v>
      </c>
      <c r="AO816" s="308" t="s">
        <v>245</v>
      </c>
      <c r="AP816" s="308" t="s">
        <v>246</v>
      </c>
      <c r="AQ816" s="308" t="s">
        <v>247</v>
      </c>
      <c r="AR816" s="308">
        <v>594</v>
      </c>
      <c r="AS816" s="308" t="s">
        <v>248</v>
      </c>
      <c r="AT816" s="249" t="s">
        <v>1356</v>
      </c>
      <c r="AU816" s="249" t="s">
        <v>1582</v>
      </c>
    </row>
    <row r="817" spans="1:47" hidden="1" x14ac:dyDescent="0.3">
      <c r="A817" s="174">
        <v>8.01</v>
      </c>
      <c r="B817" s="231" t="s">
        <v>243</v>
      </c>
      <c r="C817" s="232" t="str">
        <f>VLOOKUP(BD.PD7[[#This Row],[Pos]],PPto[],3,FALSE)</f>
        <v>8.01 Gondolas</v>
      </c>
      <c r="D817" s="233" t="s">
        <v>243</v>
      </c>
      <c r="E817" s="305">
        <f>IF(BD.PD7[[#This Row],[.]]="*",VLOOKUP(BD.PD7[[#This Row],[Pos]],Presupuesto!A:H,7,FALSE),"")</f>
        <v>387226.83714285714</v>
      </c>
      <c r="F817" s="234"/>
      <c r="G817" s="174"/>
      <c r="H817" s="174"/>
      <c r="I817" s="174"/>
      <c r="J817" s="174">
        <v>1</v>
      </c>
      <c r="K817" s="174" t="s">
        <v>117</v>
      </c>
      <c r="L817" s="383">
        <f>IF(BD.PD7[[#This Row],[Mon]]="DOP",1,HLOOKUP(BD.PD7[[#This Row],[Mon]],$K$1:$L$2,2,FALSE))</f>
        <v>65</v>
      </c>
      <c r="M817" s="541">
        <v>0</v>
      </c>
      <c r="N817" s="243">
        <f>BD.PD7[[#This Row],[Cant.]]*BD.PD7[[#This Row],[ Tasa ]]*BD.PD7[[#This Row],[ Precio Und.]]</f>
        <v>0</v>
      </c>
      <c r="O817" s="174">
        <v>0</v>
      </c>
      <c r="P817" s="243">
        <f>IF(BD.PD7[[#This Row],[Liquid. '[%']]]&lt;&gt;0,(BD.PD7[[#This Row],[Valor Neto '[DOP']]]*BD.PD7[[#This Row],[Liquid. '[%']]])+BD.PD7[[#This Row],[Valor Neto '[DOP']]],BD.PD7[[#This Row],[Valor Neto '[DOP']]])</f>
        <v>0</v>
      </c>
      <c r="Q817" s="243">
        <f>BD.PD7[[#This Row],[Ppto. Orden Interna '[DOP']]]/HLOOKUP("USD",$K$1:$L$2,2,FALSE)</f>
        <v>0</v>
      </c>
      <c r="R817" s="543"/>
      <c r="S817" s="544"/>
      <c r="T817" s="544"/>
      <c r="U817" s="544" t="s">
        <v>542</v>
      </c>
      <c r="V817" s="544">
        <v>801673</v>
      </c>
      <c r="W817" s="494"/>
      <c r="X817" s="495"/>
      <c r="Y817" s="495"/>
      <c r="Z817" s="243">
        <f>BD.PD7[[#This Row],[Av.P1 '[%']]]*BD.PD7[[#This Row],[Ppto. Orden Interna '[DOP']]]</f>
        <v>0</v>
      </c>
      <c r="AA817" s="249"/>
      <c r="AB817" s="249"/>
      <c r="AC817" s="243">
        <f>BD.PD7[[#This Row],[Av.P2 '[%']]]*BD.PD7[[#This Row],[Ppto. Orden Interna '[DOP']]]</f>
        <v>0</v>
      </c>
      <c r="AD817" s="249"/>
      <c r="AE817" s="249"/>
      <c r="AF817" s="243">
        <f>BD.PD7[[#This Row],[Av.P3 '[%']]]*BD.PD7[[#This Row],[Ppto. Orden Interna '[DOP']]]</f>
        <v>0</v>
      </c>
      <c r="AG817" s="545"/>
      <c r="AH817" s="545"/>
      <c r="AI817" s="243">
        <f>BD.PD7[[#This Row],[Av.P2 '[%']]]*BD.PD7[[#This Row],[Ppto. Orden Interna '[DOP']]]</f>
        <v>0</v>
      </c>
      <c r="AJ817" s="545"/>
      <c r="AK817" s="545"/>
      <c r="AL817" s="542">
        <f>BD.PD7[[#This Row],[Av.P2 '[%']]]*BD.PD7[[#This Row],[Ppto. Orden Interna '[DOP']]]</f>
        <v>0</v>
      </c>
      <c r="AM817" s="584">
        <v>0</v>
      </c>
      <c r="AN817" s="308" t="s">
        <v>244</v>
      </c>
      <c r="AO817" s="308" t="s">
        <v>245</v>
      </c>
      <c r="AP817" s="308" t="s">
        <v>246</v>
      </c>
      <c r="AQ817" s="308" t="s">
        <v>247</v>
      </c>
      <c r="AR817" s="308">
        <v>594</v>
      </c>
      <c r="AS817" s="308" t="s">
        <v>248</v>
      </c>
      <c r="AT817" s="249" t="s">
        <v>1356</v>
      </c>
      <c r="AU817" s="249" t="s">
        <v>92</v>
      </c>
    </row>
    <row r="818" spans="1:47" hidden="1" x14ac:dyDescent="0.3">
      <c r="A818" s="174">
        <v>8.01</v>
      </c>
      <c r="B818" s="231"/>
      <c r="C818" s="232" t="str">
        <f>VLOOKUP(BD.PD7[[#This Row],[Pos]],PPto[],3,FALSE)</f>
        <v>8.01 Gondolas</v>
      </c>
      <c r="D818" s="233" t="s">
        <v>23</v>
      </c>
      <c r="E818" s="305" t="str">
        <f>IF(BD.PD7[[#This Row],[.]]="*",VLOOKUP(BD.PD7[[#This Row],[Pos]],Presupuesto!A:H,7,FALSE),"")</f>
        <v/>
      </c>
      <c r="F818" s="234" t="s">
        <v>543</v>
      </c>
      <c r="G818" s="174"/>
      <c r="H818" s="174"/>
      <c r="I818" s="174" t="s">
        <v>1326</v>
      </c>
      <c r="J818" s="174">
        <v>4</v>
      </c>
      <c r="K818" s="174" t="s">
        <v>260</v>
      </c>
      <c r="L818" s="383">
        <f>IF(BD.PD7[[#This Row],[Mon]]="DOP",1,HLOOKUP(BD.PD7[[#This Row],[Mon]],$K$1:$L$2,2,FALSE))</f>
        <v>1</v>
      </c>
      <c r="M818" s="541">
        <v>4237.29</v>
      </c>
      <c r="N818" s="243">
        <f>BD.PD7[[#This Row],[Cant.]]*BD.PD7[[#This Row],[ Tasa ]]*BD.PD7[[#This Row],[ Precio Und.]]</f>
        <v>16949.16</v>
      </c>
      <c r="O818" s="174">
        <v>0</v>
      </c>
      <c r="P818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818" s="243">
        <f>BD.PD7[[#This Row],[Ppto. Orden Interna '[DOP']]]/HLOOKUP("USD",$K$1:$L$2,2,FALSE)</f>
        <v>260.7563076923077</v>
      </c>
      <c r="R818" s="543" t="s">
        <v>544</v>
      </c>
      <c r="S818" s="544"/>
      <c r="T818" s="544"/>
      <c r="U818" s="544" t="s">
        <v>542</v>
      </c>
      <c r="V818" s="544">
        <v>801673</v>
      </c>
      <c r="W818" s="494" t="s">
        <v>545</v>
      </c>
      <c r="X818" s="495">
        <v>16</v>
      </c>
      <c r="Y818" s="495">
        <v>1</v>
      </c>
      <c r="Z818" s="243">
        <f>BD.PD7[[#This Row],[Av.P1 '[%']]]*BD.PD7[[#This Row],[Ppto. Orden Interna '[DOP']]]</f>
        <v>16949.16</v>
      </c>
      <c r="AA818" s="249"/>
      <c r="AB818" s="249"/>
      <c r="AC818" s="243">
        <f>BD.PD7[[#This Row],[Av.P2 '[%']]]*BD.PD7[[#This Row],[Ppto. Orden Interna '[DOP']]]</f>
        <v>0</v>
      </c>
      <c r="AD818" s="249"/>
      <c r="AE818" s="249"/>
      <c r="AF818" s="243">
        <f>BD.PD7[[#This Row],[Av.P3 '[%']]]*BD.PD7[[#This Row],[Ppto. Orden Interna '[DOP']]]</f>
        <v>0</v>
      </c>
      <c r="AG818" s="545"/>
      <c r="AH818" s="545"/>
      <c r="AI818" s="243">
        <f>BD.PD7[[#This Row],[Av.P2 '[%']]]*BD.PD7[[#This Row],[Ppto. Orden Interna '[DOP']]]</f>
        <v>0</v>
      </c>
      <c r="AJ818" s="545"/>
      <c r="AK818" s="545"/>
      <c r="AL818" s="542">
        <f>BD.PD7[[#This Row],[Av.P2 '[%']]]*BD.PD7[[#This Row],[Ppto. Orden Interna '[DOP']]]</f>
        <v>0</v>
      </c>
      <c r="AM818" s="584">
        <v>16949.16</v>
      </c>
      <c r="AN818" s="308" t="s">
        <v>244</v>
      </c>
      <c r="AO818" s="308" t="s">
        <v>245</v>
      </c>
      <c r="AP818" s="308" t="s">
        <v>246</v>
      </c>
      <c r="AQ818" s="308" t="s">
        <v>247</v>
      </c>
      <c r="AR818" s="308">
        <v>594</v>
      </c>
      <c r="AS818" s="308" t="s">
        <v>248</v>
      </c>
      <c r="AT818" s="249" t="s">
        <v>1356</v>
      </c>
      <c r="AU818" s="249" t="s">
        <v>92</v>
      </c>
    </row>
    <row r="819" spans="1:47" hidden="1" x14ac:dyDescent="0.3">
      <c r="A819" s="174">
        <v>8.01</v>
      </c>
      <c r="B819" s="231"/>
      <c r="C819" s="232" t="str">
        <f>VLOOKUP(BD.PD7[[#This Row],[Pos]],PPto[],3,FALSE)</f>
        <v>8.01 Gondolas</v>
      </c>
      <c r="D819" s="233" t="s">
        <v>23</v>
      </c>
      <c r="E819" s="305" t="str">
        <f>IF(BD.PD7[[#This Row],[.]]="*",VLOOKUP(BD.PD7[[#This Row],[Pos]],Presupuesto!A:H,7,FALSE),"")</f>
        <v/>
      </c>
      <c r="F819" s="234" t="s">
        <v>543</v>
      </c>
      <c r="G819" s="174"/>
      <c r="H819" s="174"/>
      <c r="I819" s="174" t="s">
        <v>1326</v>
      </c>
      <c r="J819" s="174">
        <v>6</v>
      </c>
      <c r="K819" s="174" t="s">
        <v>260</v>
      </c>
      <c r="L819" s="383">
        <f>IF(BD.PD7[[#This Row],[Mon]]="DOP",1,HLOOKUP(BD.PD7[[#This Row],[Mon]],$K$1:$L$2,2,FALSE))</f>
        <v>1</v>
      </c>
      <c r="M819" s="541">
        <v>4237.29</v>
      </c>
      <c r="N819" s="243">
        <f>BD.PD7[[#This Row],[Cant.]]*BD.PD7[[#This Row],[ Tasa ]]*BD.PD7[[#This Row],[ Precio Und.]]</f>
        <v>25423.739999999998</v>
      </c>
      <c r="O819" s="174">
        <v>0</v>
      </c>
      <c r="P819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819" s="243">
        <f>BD.PD7[[#This Row],[Ppto. Orden Interna '[DOP']]]/HLOOKUP("USD",$K$1:$L$2,2,FALSE)</f>
        <v>391.13446153846149</v>
      </c>
      <c r="R819" s="543" t="s">
        <v>544</v>
      </c>
      <c r="S819" s="544"/>
      <c r="T819" s="544"/>
      <c r="U819" s="544" t="s">
        <v>542</v>
      </c>
      <c r="V819" s="544">
        <v>801673</v>
      </c>
      <c r="W819" s="494" t="s">
        <v>545</v>
      </c>
      <c r="X819" s="495">
        <v>16</v>
      </c>
      <c r="Y819" s="495">
        <v>1</v>
      </c>
      <c r="Z819" s="243">
        <f>BD.PD7[[#This Row],[Av.P1 '[%']]]*BD.PD7[[#This Row],[Ppto. Orden Interna '[DOP']]]</f>
        <v>25423.739999999998</v>
      </c>
      <c r="AA819" s="249"/>
      <c r="AB819" s="249"/>
      <c r="AC819" s="243">
        <f>BD.PD7[[#This Row],[Av.P2 '[%']]]*BD.PD7[[#This Row],[Ppto. Orden Interna '[DOP']]]</f>
        <v>0</v>
      </c>
      <c r="AD819" s="249"/>
      <c r="AE819" s="249"/>
      <c r="AF819" s="243">
        <f>BD.PD7[[#This Row],[Av.P3 '[%']]]*BD.PD7[[#This Row],[Ppto. Orden Interna '[DOP']]]</f>
        <v>0</v>
      </c>
      <c r="AG819" s="545"/>
      <c r="AH819" s="545"/>
      <c r="AI819" s="243">
        <f>BD.PD7[[#This Row],[Av.P2 '[%']]]*BD.PD7[[#This Row],[Ppto. Orden Interna '[DOP']]]</f>
        <v>0</v>
      </c>
      <c r="AJ819" s="545"/>
      <c r="AK819" s="545"/>
      <c r="AL819" s="542">
        <f>BD.PD7[[#This Row],[Av.P2 '[%']]]*BD.PD7[[#This Row],[Ppto. Orden Interna '[DOP']]]</f>
        <v>0</v>
      </c>
      <c r="AM819" s="584">
        <v>25423.739999999998</v>
      </c>
      <c r="AN819" s="308" t="s">
        <v>244</v>
      </c>
      <c r="AO819" s="308" t="s">
        <v>245</v>
      </c>
      <c r="AP819" s="308" t="s">
        <v>246</v>
      </c>
      <c r="AQ819" s="308" t="s">
        <v>247</v>
      </c>
      <c r="AR819" s="308">
        <v>594</v>
      </c>
      <c r="AS819" s="308" t="s">
        <v>248</v>
      </c>
      <c r="AT819" s="249" t="s">
        <v>1356</v>
      </c>
      <c r="AU819" s="249" t="s">
        <v>92</v>
      </c>
    </row>
    <row r="820" spans="1:47" hidden="1" x14ac:dyDescent="0.3">
      <c r="A820" s="174">
        <v>8.01</v>
      </c>
      <c r="B820" s="231"/>
      <c r="C820" s="232" t="str">
        <f>VLOOKUP(BD.PD7[[#This Row],[Pos]],PPto[],3,FALSE)</f>
        <v>8.01 Gondolas</v>
      </c>
      <c r="D820" s="233" t="s">
        <v>23</v>
      </c>
      <c r="E820" s="305" t="str">
        <f>IF(BD.PD7[[#This Row],[.]]="*",VLOOKUP(BD.PD7[[#This Row],[Pos]],Presupuesto!A:H,7,FALSE),"")</f>
        <v/>
      </c>
      <c r="F820" s="234" t="s">
        <v>546</v>
      </c>
      <c r="G820" s="174"/>
      <c r="H820" s="174"/>
      <c r="I820" s="174" t="s">
        <v>1303</v>
      </c>
      <c r="J820" s="174">
        <v>1</v>
      </c>
      <c r="K820" s="174" t="s">
        <v>189</v>
      </c>
      <c r="L820" s="383">
        <f>IF(BD.PD7[[#This Row],[Mon]]="DOP",1,HLOOKUP(BD.PD7[[#This Row],[Mon]],$K$1:$L$2,2,FALSE))</f>
        <v>77</v>
      </c>
      <c r="M820" s="541">
        <v>213423</v>
      </c>
      <c r="N820" s="243">
        <f>BD.PD7[[#This Row],[Cant.]]*BD.PD7[[#This Row],[ Tasa ]]*BD.PD7[[#This Row],[ Precio Und.]]</f>
        <v>16433571</v>
      </c>
      <c r="O820" s="174">
        <v>0.35</v>
      </c>
      <c r="P820" s="243">
        <f>IF(BD.PD7[[#This Row],[Liquid. '[%']]]&lt;&gt;0,(BD.PD7[[#This Row],[Valor Neto '[DOP']]]*BD.PD7[[#This Row],[Liquid. '[%']]])+BD.PD7[[#This Row],[Valor Neto '[DOP']]],BD.PD7[[#This Row],[Valor Neto '[DOP']]])</f>
        <v>22185320.850000001</v>
      </c>
      <c r="Q820" s="243">
        <f>BD.PD7[[#This Row],[Ppto. Orden Interna '[DOP']]]/HLOOKUP("USD",$K$1:$L$2,2,FALSE)</f>
        <v>341312.62846153846</v>
      </c>
      <c r="R820" s="543" t="s">
        <v>547</v>
      </c>
      <c r="S820" s="544"/>
      <c r="T820" s="544"/>
      <c r="U820" s="544" t="s">
        <v>542</v>
      </c>
      <c r="V820" s="544">
        <v>801673</v>
      </c>
      <c r="W820" s="494" t="s">
        <v>547</v>
      </c>
      <c r="X820" s="495">
        <v>9</v>
      </c>
      <c r="Y820" s="495">
        <v>1</v>
      </c>
      <c r="Z820" s="243">
        <f>BD.PD7[[#This Row],[Av.P1 '[%']]]*BD.PD7[[#This Row],[Ppto. Orden Interna '[DOP']]]</f>
        <v>22185320.850000001</v>
      </c>
      <c r="AA820" s="249"/>
      <c r="AB820" s="249"/>
      <c r="AC820" s="243">
        <f>BD.PD7[[#This Row],[Av.P2 '[%']]]*BD.PD7[[#This Row],[Ppto. Orden Interna '[DOP']]]</f>
        <v>0</v>
      </c>
      <c r="AD820" s="249"/>
      <c r="AE820" s="249"/>
      <c r="AF820" s="243">
        <f>BD.PD7[[#This Row],[Av.P3 '[%']]]*BD.PD7[[#This Row],[Ppto. Orden Interna '[DOP']]]</f>
        <v>0</v>
      </c>
      <c r="AG820" s="545"/>
      <c r="AH820" s="545"/>
      <c r="AI820" s="243">
        <f>BD.PD7[[#This Row],[Av.P2 '[%']]]*BD.PD7[[#This Row],[Ppto. Orden Interna '[DOP']]]</f>
        <v>0</v>
      </c>
      <c r="AJ820" s="545"/>
      <c r="AK820" s="545"/>
      <c r="AL820" s="542">
        <f>BD.PD7[[#This Row],[Av.P2 '[%']]]*BD.PD7[[#This Row],[Ppto. Orden Interna '[DOP']]]</f>
        <v>0</v>
      </c>
      <c r="AM820" s="584" t="e">
        <v>#N/A</v>
      </c>
      <c r="AN820" s="308" t="s">
        <v>244</v>
      </c>
      <c r="AO820" s="308" t="s">
        <v>245</v>
      </c>
      <c r="AP820" s="308" t="s">
        <v>246</v>
      </c>
      <c r="AQ820" s="308" t="s">
        <v>247</v>
      </c>
      <c r="AR820" s="308">
        <v>594</v>
      </c>
      <c r="AS820" s="308" t="s">
        <v>248</v>
      </c>
      <c r="AT820" s="249" t="s">
        <v>1356</v>
      </c>
      <c r="AU820" s="249" t="s">
        <v>92</v>
      </c>
    </row>
    <row r="821" spans="1:47" hidden="1" x14ac:dyDescent="0.3">
      <c r="A821" s="174">
        <v>8.01</v>
      </c>
      <c r="B821" s="231"/>
      <c r="C821" s="232" t="str">
        <f>VLOOKUP(BD.PD7[[#This Row],[Pos]],PPto[],3,FALSE)</f>
        <v>8.01 Gondolas</v>
      </c>
      <c r="D821" s="233" t="s">
        <v>23</v>
      </c>
      <c r="E821" s="305" t="str">
        <f>IF(BD.PD7[[#This Row],[.]]="*",VLOOKUP(BD.PD7[[#This Row],[Pos]],Presupuesto!A:H,7,FALSE),"")</f>
        <v/>
      </c>
      <c r="F821" s="234" t="s">
        <v>548</v>
      </c>
      <c r="G821" s="174"/>
      <c r="H821" s="174"/>
      <c r="I821" s="174" t="s">
        <v>1338</v>
      </c>
      <c r="J821" s="174">
        <v>1</v>
      </c>
      <c r="K821" s="174" t="s">
        <v>260</v>
      </c>
      <c r="L821" s="383">
        <f>IF(BD.PD7[[#This Row],[Mon]]="DOP",1,HLOOKUP(BD.PD7[[#This Row],[Mon]],$K$1:$L$2,2,FALSE))</f>
        <v>1</v>
      </c>
      <c r="M821" s="541">
        <v>1200000</v>
      </c>
      <c r="N821" s="243">
        <f>BD.PD7[[#This Row],[Cant.]]*BD.PD7[[#This Row],[ Tasa ]]*BD.PD7[[#This Row],[ Precio Und.]]</f>
        <v>1200000</v>
      </c>
      <c r="O821" s="174">
        <v>0</v>
      </c>
      <c r="P821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821" s="243">
        <f>BD.PD7[[#This Row],[Ppto. Orden Interna '[DOP']]]/HLOOKUP("USD",$K$1:$L$2,2,FALSE)</f>
        <v>18461.538461538461</v>
      </c>
      <c r="R821" s="543" t="s">
        <v>173</v>
      </c>
      <c r="S821" s="544"/>
      <c r="T821" s="544"/>
      <c r="U821" s="544" t="s">
        <v>542</v>
      </c>
      <c r="V821" s="544">
        <v>801673</v>
      </c>
      <c r="W821" s="494" t="s">
        <v>549</v>
      </c>
      <c r="X821" s="495">
        <v>14</v>
      </c>
      <c r="Y821" s="495">
        <v>0.7</v>
      </c>
      <c r="Z821" s="243">
        <f>BD.PD7[[#This Row],[Av.P1 '[%']]]*BD.PD7[[#This Row],[Ppto. Orden Interna '[DOP']]]</f>
        <v>840000</v>
      </c>
      <c r="AA821" s="249">
        <v>16</v>
      </c>
      <c r="AB821" s="249">
        <v>0.3</v>
      </c>
      <c r="AC821" s="243">
        <f>BD.PD7[[#This Row],[Av.P2 '[%']]]*BD.PD7[[#This Row],[Ppto. Orden Interna '[DOP']]]</f>
        <v>360000</v>
      </c>
      <c r="AD821" s="249"/>
      <c r="AE821" s="249"/>
      <c r="AF821" s="243">
        <f>BD.PD7[[#This Row],[Av.P3 '[%']]]*BD.PD7[[#This Row],[Ppto. Orden Interna '[DOP']]]</f>
        <v>0</v>
      </c>
      <c r="AG821" s="545"/>
      <c r="AH821" s="545"/>
      <c r="AI821" s="243">
        <f>BD.PD7[[#This Row],[Av.P2 '[%']]]*BD.PD7[[#This Row],[Ppto. Orden Interna '[DOP']]]</f>
        <v>360000</v>
      </c>
      <c r="AJ821" s="545"/>
      <c r="AK821" s="545"/>
      <c r="AL821" s="542">
        <f>BD.PD7[[#This Row],[Av.P2 '[%']]]*BD.PD7[[#This Row],[Ppto. Orden Interna '[DOP']]]</f>
        <v>360000</v>
      </c>
      <c r="AM821" s="584">
        <v>1200000</v>
      </c>
      <c r="AN821" s="308" t="s">
        <v>244</v>
      </c>
      <c r="AO821" s="308" t="s">
        <v>245</v>
      </c>
      <c r="AP821" s="308" t="s">
        <v>246</v>
      </c>
      <c r="AQ821" s="308" t="s">
        <v>247</v>
      </c>
      <c r="AR821" s="308">
        <v>594</v>
      </c>
      <c r="AS821" s="308" t="s">
        <v>248</v>
      </c>
      <c r="AT821" s="249" t="s">
        <v>1356</v>
      </c>
      <c r="AU821" s="249" t="s">
        <v>92</v>
      </c>
    </row>
    <row r="822" spans="1:47" hidden="1" x14ac:dyDescent="0.3">
      <c r="A822" s="174">
        <v>8.01</v>
      </c>
      <c r="B822" s="231"/>
      <c r="C822" s="232" t="str">
        <f>VLOOKUP(BD.PD7[[#This Row],[Pos]],PPto[],3,FALSE)</f>
        <v>8.01 Gondolas</v>
      </c>
      <c r="D822" s="233" t="s">
        <v>23</v>
      </c>
      <c r="E822" s="305" t="str">
        <f>IF(BD.PD7[[#This Row],[.]]="*",VLOOKUP(BD.PD7[[#This Row],[Pos]],Presupuesto!A:H,7,FALSE),"")</f>
        <v/>
      </c>
      <c r="F822" s="234" t="s">
        <v>550</v>
      </c>
      <c r="G822" s="174"/>
      <c r="H822" s="174"/>
      <c r="I822" s="174" t="s">
        <v>1326</v>
      </c>
      <c r="J822" s="174">
        <v>1</v>
      </c>
      <c r="K822" s="174" t="s">
        <v>260</v>
      </c>
      <c r="L822" s="383">
        <f>IF(BD.PD7[[#This Row],[Mon]]="DOP",1,HLOOKUP(BD.PD7[[#This Row],[Mon]],$K$1:$L$2,2,FALSE))</f>
        <v>1</v>
      </c>
      <c r="M822" s="541">
        <v>41101.69</v>
      </c>
      <c r="N822" s="243">
        <f>BD.PD7[[#This Row],[Cant.]]*BD.PD7[[#This Row],[ Tasa ]]*BD.PD7[[#This Row],[ Precio Und.]]</f>
        <v>41101.69</v>
      </c>
      <c r="O822" s="174">
        <v>0</v>
      </c>
      <c r="P822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822" s="243">
        <f>BD.PD7[[#This Row],[Ppto. Orden Interna '[DOP']]]/HLOOKUP("USD",$K$1:$L$2,2,FALSE)</f>
        <v>632.33369230769233</v>
      </c>
      <c r="R822" s="543" t="s">
        <v>551</v>
      </c>
      <c r="S822" s="544"/>
      <c r="T822" s="544"/>
      <c r="U822" s="544" t="s">
        <v>542</v>
      </c>
      <c r="V822" s="544">
        <v>801673</v>
      </c>
      <c r="W822" s="494" t="s">
        <v>337</v>
      </c>
      <c r="X822" s="495">
        <v>14</v>
      </c>
      <c r="Y822" s="495">
        <v>0.7</v>
      </c>
      <c r="Z822" s="243">
        <f>BD.PD7[[#This Row],[Av.P1 '[%']]]*BD.PD7[[#This Row],[Ppto. Orden Interna '[DOP']]]</f>
        <v>28771.183000000001</v>
      </c>
      <c r="AA822" s="249">
        <v>16</v>
      </c>
      <c r="AB822" s="249">
        <v>0.3</v>
      </c>
      <c r="AC822" s="243">
        <f>BD.PD7[[#This Row],[Av.P2 '[%']]]*BD.PD7[[#This Row],[Ppto. Orden Interna '[DOP']]]</f>
        <v>12330.507</v>
      </c>
      <c r="AD822" s="249"/>
      <c r="AE822" s="249"/>
      <c r="AF822" s="243">
        <f>BD.PD7[[#This Row],[Av.P3 '[%']]]*BD.PD7[[#This Row],[Ppto. Orden Interna '[DOP']]]</f>
        <v>0</v>
      </c>
      <c r="AG822" s="545"/>
      <c r="AH822" s="545"/>
      <c r="AI822" s="243">
        <f>BD.PD7[[#This Row],[Av.P2 '[%']]]*BD.PD7[[#This Row],[Ppto. Orden Interna '[DOP']]]</f>
        <v>12330.507</v>
      </c>
      <c r="AJ822" s="545"/>
      <c r="AK822" s="545"/>
      <c r="AL822" s="542">
        <f>BD.PD7[[#This Row],[Av.P2 '[%']]]*BD.PD7[[#This Row],[Ppto. Orden Interna '[DOP']]]</f>
        <v>12330.507</v>
      </c>
      <c r="AM822" s="584">
        <v>41101.69</v>
      </c>
      <c r="AN822" s="308" t="s">
        <v>244</v>
      </c>
      <c r="AO822" s="308" t="s">
        <v>245</v>
      </c>
      <c r="AP822" s="308" t="s">
        <v>246</v>
      </c>
      <c r="AQ822" s="308" t="s">
        <v>247</v>
      </c>
      <c r="AR822" s="308">
        <v>594</v>
      </c>
      <c r="AS822" s="308" t="s">
        <v>248</v>
      </c>
      <c r="AT822" s="249" t="s">
        <v>1356</v>
      </c>
      <c r="AU822" s="249" t="s">
        <v>92</v>
      </c>
    </row>
    <row r="823" spans="1:47" hidden="1" x14ac:dyDescent="0.3">
      <c r="A823" s="174">
        <v>8.01</v>
      </c>
      <c r="B823" s="231"/>
      <c r="C823" s="232" t="str">
        <f>VLOOKUP(BD.PD7[[#This Row],[Pos]],PPto[],3,FALSE)</f>
        <v>8.01 Gondolas</v>
      </c>
      <c r="D823" s="233" t="s">
        <v>23</v>
      </c>
      <c r="E823" s="305" t="str">
        <f>IF(BD.PD7[[#This Row],[.]]="*",VLOOKUP(BD.PD7[[#This Row],[Pos]],Presupuesto!A:H,7,FALSE),"")</f>
        <v/>
      </c>
      <c r="F823" s="234" t="s">
        <v>552</v>
      </c>
      <c r="G823" s="174"/>
      <c r="H823" s="174"/>
      <c r="I823" s="174" t="s">
        <v>1326</v>
      </c>
      <c r="J823" s="174">
        <v>3</v>
      </c>
      <c r="K823" s="174" t="s">
        <v>260</v>
      </c>
      <c r="L823" s="383">
        <f>IF(BD.PD7[[#This Row],[Mon]]="DOP",1,HLOOKUP(BD.PD7[[#This Row],[Mon]],$K$1:$L$2,2,FALSE))</f>
        <v>1</v>
      </c>
      <c r="M823" s="541">
        <v>15967.980000000001</v>
      </c>
      <c r="N823" s="243">
        <f>BD.PD7[[#This Row],[Cant.]]*BD.PD7[[#This Row],[ Tasa ]]*BD.PD7[[#This Row],[ Precio Und.]]</f>
        <v>47903.94</v>
      </c>
      <c r="O823" s="174">
        <v>0</v>
      </c>
      <c r="P823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823" s="243">
        <f>BD.PD7[[#This Row],[Ppto. Orden Interna '[DOP']]]/HLOOKUP("USD",$K$1:$L$2,2,FALSE)</f>
        <v>736.98369230769231</v>
      </c>
      <c r="R823" s="543" t="s">
        <v>553</v>
      </c>
      <c r="S823" s="544"/>
      <c r="T823" s="544"/>
      <c r="U823" s="544" t="s">
        <v>542</v>
      </c>
      <c r="V823" s="544">
        <v>801673</v>
      </c>
      <c r="W823" s="494" t="s">
        <v>554</v>
      </c>
      <c r="X823" s="495">
        <v>16</v>
      </c>
      <c r="Y823" s="495">
        <v>1</v>
      </c>
      <c r="Z823" s="243">
        <f>BD.PD7[[#This Row],[Av.P1 '[%']]]*BD.PD7[[#This Row],[Ppto. Orden Interna '[DOP']]]</f>
        <v>47903.94</v>
      </c>
      <c r="AA823" s="249"/>
      <c r="AB823" s="249"/>
      <c r="AC823" s="243">
        <f>BD.PD7[[#This Row],[Av.P2 '[%']]]*BD.PD7[[#This Row],[Ppto. Orden Interna '[DOP']]]</f>
        <v>0</v>
      </c>
      <c r="AD823" s="249"/>
      <c r="AE823" s="249"/>
      <c r="AF823" s="243">
        <f>BD.PD7[[#This Row],[Av.P3 '[%']]]*BD.PD7[[#This Row],[Ppto. Orden Interna '[DOP']]]</f>
        <v>0</v>
      </c>
      <c r="AG823" s="545"/>
      <c r="AH823" s="545"/>
      <c r="AI823" s="243">
        <f>BD.PD7[[#This Row],[Av.P2 '[%']]]*BD.PD7[[#This Row],[Ppto. Orden Interna '[DOP']]]</f>
        <v>0</v>
      </c>
      <c r="AJ823" s="545"/>
      <c r="AK823" s="545"/>
      <c r="AL823" s="542">
        <f>BD.PD7[[#This Row],[Av.P2 '[%']]]*BD.PD7[[#This Row],[Ppto. Orden Interna '[DOP']]]</f>
        <v>0</v>
      </c>
      <c r="AM823" s="584">
        <v>47903.94</v>
      </c>
      <c r="AN823" s="308" t="s">
        <v>244</v>
      </c>
      <c r="AO823" s="308" t="s">
        <v>245</v>
      </c>
      <c r="AP823" s="308" t="s">
        <v>246</v>
      </c>
      <c r="AQ823" s="308" t="s">
        <v>247</v>
      </c>
      <c r="AR823" s="308">
        <v>594</v>
      </c>
      <c r="AS823" s="308" t="s">
        <v>248</v>
      </c>
      <c r="AT823" s="249" t="s">
        <v>1356</v>
      </c>
      <c r="AU823" s="249" t="s">
        <v>92</v>
      </c>
    </row>
    <row r="824" spans="1:47" hidden="1" x14ac:dyDescent="0.3">
      <c r="A824" s="174">
        <v>8.01</v>
      </c>
      <c r="B824" s="231"/>
      <c r="C824" s="232" t="str">
        <f>VLOOKUP(BD.PD7[[#This Row],[Pos]],PPto[],3,FALSE)</f>
        <v>8.01 Gondolas</v>
      </c>
      <c r="D824" s="233" t="s">
        <v>23</v>
      </c>
      <c r="E824" s="305" t="str">
        <f>IF(BD.PD7[[#This Row],[.]]="*",VLOOKUP(BD.PD7[[#This Row],[Pos]],Presupuesto!A:H,7,FALSE),"")</f>
        <v/>
      </c>
      <c r="F824" s="234" t="s">
        <v>555</v>
      </c>
      <c r="G824" s="174"/>
      <c r="H824" s="174"/>
      <c r="I824" s="174" t="s">
        <v>1326</v>
      </c>
      <c r="J824" s="174">
        <v>1</v>
      </c>
      <c r="K824" s="174" t="s">
        <v>260</v>
      </c>
      <c r="L824" s="383">
        <f>IF(BD.PD7[[#This Row],[Mon]]="DOP",1,HLOOKUP(BD.PD7[[#This Row],[Mon]],$K$1:$L$2,2,FALSE))</f>
        <v>1</v>
      </c>
      <c r="M824" s="541">
        <v>8940.68</v>
      </c>
      <c r="N824" s="243">
        <f>BD.PD7[[#This Row],[Cant.]]*BD.PD7[[#This Row],[ Tasa ]]*BD.PD7[[#This Row],[ Precio Und.]]</f>
        <v>8940.68</v>
      </c>
      <c r="O824" s="174">
        <v>0</v>
      </c>
      <c r="P824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824" s="243">
        <f>BD.PD7[[#This Row],[Ppto. Orden Interna '[DOP']]]/HLOOKUP("USD",$K$1:$L$2,2,FALSE)</f>
        <v>137.54892307692307</v>
      </c>
      <c r="R824" s="543" t="s">
        <v>544</v>
      </c>
      <c r="S824" s="544"/>
      <c r="T824" s="544"/>
      <c r="U824" s="544" t="s">
        <v>542</v>
      </c>
      <c r="V824" s="544">
        <v>801673</v>
      </c>
      <c r="W824" s="494" t="s">
        <v>545</v>
      </c>
      <c r="X824" s="495">
        <v>16</v>
      </c>
      <c r="Y824" s="495">
        <v>1</v>
      </c>
      <c r="Z824" s="243">
        <f>BD.PD7[[#This Row],[Av.P1 '[%']]]*BD.PD7[[#This Row],[Ppto. Orden Interna '[DOP']]]</f>
        <v>8940.68</v>
      </c>
      <c r="AA824" s="249"/>
      <c r="AB824" s="249"/>
      <c r="AC824" s="243">
        <f>BD.PD7[[#This Row],[Av.P2 '[%']]]*BD.PD7[[#This Row],[Ppto. Orden Interna '[DOP']]]</f>
        <v>0</v>
      </c>
      <c r="AD824" s="249"/>
      <c r="AE824" s="249"/>
      <c r="AF824" s="243">
        <f>BD.PD7[[#This Row],[Av.P3 '[%']]]*BD.PD7[[#This Row],[Ppto. Orden Interna '[DOP']]]</f>
        <v>0</v>
      </c>
      <c r="AG824" s="545"/>
      <c r="AH824" s="545"/>
      <c r="AI824" s="243">
        <f>BD.PD7[[#This Row],[Av.P2 '[%']]]*BD.PD7[[#This Row],[Ppto. Orden Interna '[DOP']]]</f>
        <v>0</v>
      </c>
      <c r="AJ824" s="545"/>
      <c r="AK824" s="545"/>
      <c r="AL824" s="542">
        <f>BD.PD7[[#This Row],[Av.P2 '[%']]]*BD.PD7[[#This Row],[Ppto. Orden Interna '[DOP']]]</f>
        <v>0</v>
      </c>
      <c r="AM824" s="584">
        <v>8940.68</v>
      </c>
      <c r="AN824" s="308" t="s">
        <v>244</v>
      </c>
      <c r="AO824" s="308" t="s">
        <v>245</v>
      </c>
      <c r="AP824" s="308" t="s">
        <v>246</v>
      </c>
      <c r="AQ824" s="308" t="s">
        <v>247</v>
      </c>
      <c r="AR824" s="308">
        <v>594</v>
      </c>
      <c r="AS824" s="308" t="s">
        <v>248</v>
      </c>
      <c r="AT824" s="249" t="s">
        <v>1356</v>
      </c>
      <c r="AU824" s="249" t="s">
        <v>92</v>
      </c>
    </row>
    <row r="825" spans="1:47" hidden="1" x14ac:dyDescent="0.3">
      <c r="A825" s="174">
        <v>8.01</v>
      </c>
      <c r="B825" s="231"/>
      <c r="C825" s="232" t="str">
        <f>VLOOKUP(BD.PD7[[#This Row],[Pos]],PPto[],3,FALSE)</f>
        <v>8.01 Gondolas</v>
      </c>
      <c r="D825" s="233" t="s">
        <v>23</v>
      </c>
      <c r="E825" s="305" t="str">
        <f>IF(BD.PD7[[#This Row],[.]]="*",VLOOKUP(BD.PD7[[#This Row],[Pos]],Presupuesto!A:H,7,FALSE),"")</f>
        <v/>
      </c>
      <c r="F825" s="234" t="s">
        <v>556</v>
      </c>
      <c r="G825" s="174"/>
      <c r="H825" s="174"/>
      <c r="I825" s="174" t="s">
        <v>1326</v>
      </c>
      <c r="J825" s="174">
        <v>2</v>
      </c>
      <c r="K825" s="174" t="s">
        <v>260</v>
      </c>
      <c r="L825" s="383">
        <f>IF(BD.PD7[[#This Row],[Mon]]="DOP",1,HLOOKUP(BD.PD7[[#This Row],[Mon]],$K$1:$L$2,2,FALSE))</f>
        <v>1</v>
      </c>
      <c r="M825" s="541">
        <v>4728.8149999999996</v>
      </c>
      <c r="N825" s="243">
        <f>BD.PD7[[#This Row],[Cant.]]*BD.PD7[[#This Row],[ Tasa ]]*BD.PD7[[#This Row],[ Precio Und.]]</f>
        <v>9457.6299999999992</v>
      </c>
      <c r="O825" s="174">
        <v>0</v>
      </c>
      <c r="P825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825" s="243">
        <f>BD.PD7[[#This Row],[Ppto. Orden Interna '[DOP']]]/HLOOKUP("USD",$K$1:$L$2,2,FALSE)</f>
        <v>145.50199999999998</v>
      </c>
      <c r="R825" s="543" t="s">
        <v>544</v>
      </c>
      <c r="S825" s="544"/>
      <c r="T825" s="544"/>
      <c r="U825" s="544" t="s">
        <v>542</v>
      </c>
      <c r="V825" s="544">
        <v>801673</v>
      </c>
      <c r="W825" s="494" t="s">
        <v>545</v>
      </c>
      <c r="X825" s="495">
        <v>16</v>
      </c>
      <c r="Y825" s="495">
        <v>1</v>
      </c>
      <c r="Z825" s="243">
        <f>BD.PD7[[#This Row],[Av.P1 '[%']]]*BD.PD7[[#This Row],[Ppto. Orden Interna '[DOP']]]</f>
        <v>9457.6299999999992</v>
      </c>
      <c r="AA825" s="249"/>
      <c r="AB825" s="249"/>
      <c r="AC825" s="243">
        <f>BD.PD7[[#This Row],[Av.P2 '[%']]]*BD.PD7[[#This Row],[Ppto. Orden Interna '[DOP']]]</f>
        <v>0</v>
      </c>
      <c r="AD825" s="249"/>
      <c r="AE825" s="249"/>
      <c r="AF825" s="243">
        <f>BD.PD7[[#This Row],[Av.P3 '[%']]]*BD.PD7[[#This Row],[Ppto. Orden Interna '[DOP']]]</f>
        <v>0</v>
      </c>
      <c r="AG825" s="545"/>
      <c r="AH825" s="545"/>
      <c r="AI825" s="243">
        <f>BD.PD7[[#This Row],[Av.P2 '[%']]]*BD.PD7[[#This Row],[Ppto. Orden Interna '[DOP']]]</f>
        <v>0</v>
      </c>
      <c r="AJ825" s="545"/>
      <c r="AK825" s="545"/>
      <c r="AL825" s="542">
        <f>BD.PD7[[#This Row],[Av.P2 '[%']]]*BD.PD7[[#This Row],[Ppto. Orden Interna '[DOP']]]</f>
        <v>0</v>
      </c>
      <c r="AM825" s="584">
        <v>9457.6299999999992</v>
      </c>
      <c r="AN825" s="308" t="s">
        <v>244</v>
      </c>
      <c r="AO825" s="308" t="s">
        <v>245</v>
      </c>
      <c r="AP825" s="308" t="s">
        <v>246</v>
      </c>
      <c r="AQ825" s="308" t="s">
        <v>247</v>
      </c>
      <c r="AR825" s="308">
        <v>594</v>
      </c>
      <c r="AS825" s="308" t="s">
        <v>248</v>
      </c>
      <c r="AT825" s="249" t="s">
        <v>1356</v>
      </c>
      <c r="AU825" s="249" t="s">
        <v>92</v>
      </c>
    </row>
    <row r="826" spans="1:47" hidden="1" x14ac:dyDescent="0.3">
      <c r="A826" s="174">
        <v>8.01</v>
      </c>
      <c r="B826" s="231"/>
      <c r="C826" s="232" t="str">
        <f>VLOOKUP(BD.PD7[[#This Row],[Pos]],PPto[],3,FALSE)</f>
        <v>8.01 Gondolas</v>
      </c>
      <c r="D826" s="233" t="s">
        <v>23</v>
      </c>
      <c r="E826" s="305" t="str">
        <f>IF(BD.PD7[[#This Row],[.]]="*",VLOOKUP(BD.PD7[[#This Row],[Pos]],Presupuesto!A:H,7,FALSE),"")</f>
        <v/>
      </c>
      <c r="F826" s="234" t="s">
        <v>557</v>
      </c>
      <c r="G826" s="174"/>
      <c r="H826" s="174"/>
      <c r="I826" s="174" t="s">
        <v>1326</v>
      </c>
      <c r="J826" s="174">
        <v>3</v>
      </c>
      <c r="K826" s="174" t="s">
        <v>260</v>
      </c>
      <c r="L826" s="383">
        <f>IF(BD.PD7[[#This Row],[Mon]]="DOP",1,HLOOKUP(BD.PD7[[#This Row],[Mon]],$K$1:$L$2,2,FALSE))</f>
        <v>1</v>
      </c>
      <c r="M826" s="541">
        <v>11822.029999999999</v>
      </c>
      <c r="N826" s="243">
        <f>BD.PD7[[#This Row],[Cant.]]*BD.PD7[[#This Row],[ Tasa ]]*BD.PD7[[#This Row],[ Precio Und.]]</f>
        <v>35466.089999999997</v>
      </c>
      <c r="O826" s="174">
        <v>0</v>
      </c>
      <c r="P826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826" s="243">
        <f>BD.PD7[[#This Row],[Ppto. Orden Interna '[DOP']]]/HLOOKUP("USD",$K$1:$L$2,2,FALSE)</f>
        <v>545.63215384615376</v>
      </c>
      <c r="R826" s="543" t="s">
        <v>544</v>
      </c>
      <c r="S826" s="544"/>
      <c r="T826" s="544"/>
      <c r="U826" s="544" t="s">
        <v>542</v>
      </c>
      <c r="V826" s="544">
        <v>801673</v>
      </c>
      <c r="W826" s="494" t="s">
        <v>545</v>
      </c>
      <c r="X826" s="495">
        <v>16</v>
      </c>
      <c r="Y826" s="495">
        <v>1</v>
      </c>
      <c r="Z826" s="243">
        <f>BD.PD7[[#This Row],[Av.P1 '[%']]]*BD.PD7[[#This Row],[Ppto. Orden Interna '[DOP']]]</f>
        <v>35466.089999999997</v>
      </c>
      <c r="AA826" s="249"/>
      <c r="AB826" s="249"/>
      <c r="AC826" s="243">
        <f>BD.PD7[[#This Row],[Av.P2 '[%']]]*BD.PD7[[#This Row],[Ppto. Orden Interna '[DOP']]]</f>
        <v>0</v>
      </c>
      <c r="AD826" s="249"/>
      <c r="AE826" s="249"/>
      <c r="AF826" s="243">
        <f>BD.PD7[[#This Row],[Av.P3 '[%']]]*BD.PD7[[#This Row],[Ppto. Orden Interna '[DOP']]]</f>
        <v>0</v>
      </c>
      <c r="AG826" s="545"/>
      <c r="AH826" s="545"/>
      <c r="AI826" s="243">
        <f>BD.PD7[[#This Row],[Av.P2 '[%']]]*BD.PD7[[#This Row],[Ppto. Orden Interna '[DOP']]]</f>
        <v>0</v>
      </c>
      <c r="AJ826" s="545"/>
      <c r="AK826" s="545"/>
      <c r="AL826" s="542">
        <f>BD.PD7[[#This Row],[Av.P2 '[%']]]*BD.PD7[[#This Row],[Ppto. Orden Interna '[DOP']]]</f>
        <v>0</v>
      </c>
      <c r="AM826" s="584">
        <v>35466.089999999997</v>
      </c>
      <c r="AN826" s="308" t="s">
        <v>244</v>
      </c>
      <c r="AO826" s="308" t="s">
        <v>245</v>
      </c>
      <c r="AP826" s="308" t="s">
        <v>246</v>
      </c>
      <c r="AQ826" s="308" t="s">
        <v>247</v>
      </c>
      <c r="AR826" s="308">
        <v>594</v>
      </c>
      <c r="AS826" s="308" t="s">
        <v>248</v>
      </c>
      <c r="AT826" s="249" t="s">
        <v>1356</v>
      </c>
      <c r="AU826" s="249" t="s">
        <v>92</v>
      </c>
    </row>
    <row r="827" spans="1:47" hidden="1" x14ac:dyDescent="0.3">
      <c r="A827" s="174">
        <v>8.01</v>
      </c>
      <c r="B827" s="231"/>
      <c r="C827" s="232" t="str">
        <f>VLOOKUP(BD.PD7[[#This Row],[Pos]],PPto[],3,FALSE)</f>
        <v>8.01 Gondolas</v>
      </c>
      <c r="D827" s="233" t="s">
        <v>23</v>
      </c>
      <c r="E827" s="305" t="str">
        <f>IF(BD.PD7[[#This Row],[.]]="*",VLOOKUP(BD.PD7[[#This Row],[Pos]],Presupuesto!A:H,7,FALSE),"")</f>
        <v/>
      </c>
      <c r="F827" s="234" t="s">
        <v>558</v>
      </c>
      <c r="G827" s="174"/>
      <c r="H827" s="174"/>
      <c r="I827" s="174" t="s">
        <v>1326</v>
      </c>
      <c r="J827" s="174">
        <v>2</v>
      </c>
      <c r="K827" s="174" t="s">
        <v>260</v>
      </c>
      <c r="L827" s="383">
        <f>IF(BD.PD7[[#This Row],[Mon]]="DOP",1,HLOOKUP(BD.PD7[[#This Row],[Mon]],$K$1:$L$2,2,FALSE))</f>
        <v>1</v>
      </c>
      <c r="M827" s="541">
        <v>4728.8149999999996</v>
      </c>
      <c r="N827" s="243">
        <f>BD.PD7[[#This Row],[Cant.]]*BD.PD7[[#This Row],[ Tasa ]]*BD.PD7[[#This Row],[ Precio Und.]]</f>
        <v>9457.6299999999992</v>
      </c>
      <c r="O827" s="174">
        <v>0</v>
      </c>
      <c r="P827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827" s="243">
        <f>BD.PD7[[#This Row],[Ppto. Orden Interna '[DOP']]]/HLOOKUP("USD",$K$1:$L$2,2,FALSE)</f>
        <v>145.50199999999998</v>
      </c>
      <c r="R827" s="543" t="s">
        <v>544</v>
      </c>
      <c r="S827" s="544"/>
      <c r="T827" s="544"/>
      <c r="U827" s="544" t="s">
        <v>542</v>
      </c>
      <c r="V827" s="544">
        <v>801673</v>
      </c>
      <c r="W827" s="494" t="s">
        <v>545</v>
      </c>
      <c r="X827" s="495">
        <v>16</v>
      </c>
      <c r="Y827" s="495">
        <v>1</v>
      </c>
      <c r="Z827" s="243">
        <f>BD.PD7[[#This Row],[Av.P1 '[%']]]*BD.PD7[[#This Row],[Ppto. Orden Interna '[DOP']]]</f>
        <v>9457.6299999999992</v>
      </c>
      <c r="AA827" s="249"/>
      <c r="AB827" s="249"/>
      <c r="AC827" s="243">
        <f>BD.PD7[[#This Row],[Av.P2 '[%']]]*BD.PD7[[#This Row],[Ppto. Orden Interna '[DOP']]]</f>
        <v>0</v>
      </c>
      <c r="AD827" s="249"/>
      <c r="AE827" s="249"/>
      <c r="AF827" s="243">
        <f>BD.PD7[[#This Row],[Av.P3 '[%']]]*BD.PD7[[#This Row],[Ppto. Orden Interna '[DOP']]]</f>
        <v>0</v>
      </c>
      <c r="AG827" s="545"/>
      <c r="AH827" s="545"/>
      <c r="AI827" s="243">
        <f>BD.PD7[[#This Row],[Av.P2 '[%']]]*BD.PD7[[#This Row],[Ppto. Orden Interna '[DOP']]]</f>
        <v>0</v>
      </c>
      <c r="AJ827" s="545"/>
      <c r="AK827" s="545"/>
      <c r="AL827" s="542">
        <f>BD.PD7[[#This Row],[Av.P2 '[%']]]*BD.PD7[[#This Row],[Ppto. Orden Interna '[DOP']]]</f>
        <v>0</v>
      </c>
      <c r="AM827" s="584">
        <v>9457.6299999999992</v>
      </c>
      <c r="AN827" s="308" t="s">
        <v>244</v>
      </c>
      <c r="AO827" s="308" t="s">
        <v>245</v>
      </c>
      <c r="AP827" s="308" t="s">
        <v>246</v>
      </c>
      <c r="AQ827" s="308" t="s">
        <v>247</v>
      </c>
      <c r="AR827" s="308">
        <v>594</v>
      </c>
      <c r="AS827" s="308" t="s">
        <v>248</v>
      </c>
      <c r="AT827" s="249" t="s">
        <v>1356</v>
      </c>
      <c r="AU827" s="249" t="s">
        <v>92</v>
      </c>
    </row>
    <row r="828" spans="1:47" hidden="1" x14ac:dyDescent="0.3">
      <c r="A828" s="174">
        <v>8.01</v>
      </c>
      <c r="B828" s="231"/>
      <c r="C828" s="232" t="str">
        <f>VLOOKUP(BD.PD7[[#This Row],[Pos]],PPto[],3,FALSE)</f>
        <v>8.01 Gondolas</v>
      </c>
      <c r="D828" s="233" t="s">
        <v>23</v>
      </c>
      <c r="E828" s="305" t="str">
        <f>IF(BD.PD7[[#This Row],[.]]="*",VLOOKUP(BD.PD7[[#This Row],[Pos]],Presupuesto!A:H,7,FALSE),"")</f>
        <v/>
      </c>
      <c r="F828" s="234" t="s">
        <v>559</v>
      </c>
      <c r="G828" s="174"/>
      <c r="H828" s="174"/>
      <c r="I828" s="174" t="s">
        <v>1326</v>
      </c>
      <c r="J828" s="174">
        <v>1</v>
      </c>
      <c r="K828" s="174" t="s">
        <v>260</v>
      </c>
      <c r="L828" s="383">
        <f>IF(BD.PD7[[#This Row],[Mon]]="DOP",1,HLOOKUP(BD.PD7[[#This Row],[Mon]],$K$1:$L$2,2,FALSE))</f>
        <v>1</v>
      </c>
      <c r="M828" s="541">
        <v>16398.310000000001</v>
      </c>
      <c r="N828" s="243">
        <f>BD.PD7[[#This Row],[Cant.]]*BD.PD7[[#This Row],[ Tasa ]]*BD.PD7[[#This Row],[ Precio Und.]]</f>
        <v>16398.310000000001</v>
      </c>
      <c r="O828" s="174">
        <v>0</v>
      </c>
      <c r="P828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828" s="243">
        <f>BD.PD7[[#This Row],[Ppto. Orden Interna '[DOP']]]/HLOOKUP("USD",$K$1:$L$2,2,FALSE)</f>
        <v>252.28169230769234</v>
      </c>
      <c r="R828" s="543" t="s">
        <v>544</v>
      </c>
      <c r="S828" s="544"/>
      <c r="T828" s="544"/>
      <c r="U828" s="544" t="s">
        <v>542</v>
      </c>
      <c r="V828" s="544">
        <v>801673</v>
      </c>
      <c r="W828" s="494" t="s">
        <v>545</v>
      </c>
      <c r="X828" s="495">
        <v>16</v>
      </c>
      <c r="Y828" s="495">
        <v>1</v>
      </c>
      <c r="Z828" s="243">
        <f>BD.PD7[[#This Row],[Av.P1 '[%']]]*BD.PD7[[#This Row],[Ppto. Orden Interna '[DOP']]]</f>
        <v>16398.310000000001</v>
      </c>
      <c r="AA828" s="249"/>
      <c r="AB828" s="249"/>
      <c r="AC828" s="243">
        <f>BD.PD7[[#This Row],[Av.P2 '[%']]]*BD.PD7[[#This Row],[Ppto. Orden Interna '[DOP']]]</f>
        <v>0</v>
      </c>
      <c r="AD828" s="249"/>
      <c r="AE828" s="249"/>
      <c r="AF828" s="243">
        <f>BD.PD7[[#This Row],[Av.P3 '[%']]]*BD.PD7[[#This Row],[Ppto. Orden Interna '[DOP']]]</f>
        <v>0</v>
      </c>
      <c r="AG828" s="545"/>
      <c r="AH828" s="545"/>
      <c r="AI828" s="243">
        <f>BD.PD7[[#This Row],[Av.P2 '[%']]]*BD.PD7[[#This Row],[Ppto. Orden Interna '[DOP']]]</f>
        <v>0</v>
      </c>
      <c r="AJ828" s="545"/>
      <c r="AK828" s="545"/>
      <c r="AL828" s="542">
        <f>BD.PD7[[#This Row],[Av.P2 '[%']]]*BD.PD7[[#This Row],[Ppto. Orden Interna '[DOP']]]</f>
        <v>0</v>
      </c>
      <c r="AM828" s="584">
        <v>16398.310000000001</v>
      </c>
      <c r="AN828" s="308" t="s">
        <v>244</v>
      </c>
      <c r="AO828" s="308" t="s">
        <v>245</v>
      </c>
      <c r="AP828" s="308" t="s">
        <v>246</v>
      </c>
      <c r="AQ828" s="308" t="s">
        <v>247</v>
      </c>
      <c r="AR828" s="308">
        <v>594</v>
      </c>
      <c r="AS828" s="308" t="s">
        <v>248</v>
      </c>
      <c r="AT828" s="249" t="s">
        <v>1356</v>
      </c>
      <c r="AU828" s="249" t="s">
        <v>92</v>
      </c>
    </row>
    <row r="829" spans="1:47" hidden="1" x14ac:dyDescent="0.3">
      <c r="A829" s="174">
        <v>8.01</v>
      </c>
      <c r="B829" s="231"/>
      <c r="C829" s="232" t="str">
        <f>VLOOKUP(BD.PD7[[#This Row],[Pos]],PPto[],3,FALSE)</f>
        <v>8.01 Gondolas</v>
      </c>
      <c r="D829" s="233" t="s">
        <v>23</v>
      </c>
      <c r="E829" s="305" t="str">
        <f>IF(BD.PD7[[#This Row],[.]]="*",VLOOKUP(BD.PD7[[#This Row],[Pos]],Presupuesto!A:H,7,FALSE),"")</f>
        <v/>
      </c>
      <c r="F829" s="234" t="s">
        <v>560</v>
      </c>
      <c r="G829" s="174"/>
      <c r="H829" s="174"/>
      <c r="I829" s="174" t="s">
        <v>1326</v>
      </c>
      <c r="J829" s="174">
        <v>2</v>
      </c>
      <c r="K829" s="174" t="s">
        <v>260</v>
      </c>
      <c r="L829" s="383">
        <f>IF(BD.PD7[[#This Row],[Mon]]="DOP",1,HLOOKUP(BD.PD7[[#This Row],[Mon]],$K$1:$L$2,2,FALSE))</f>
        <v>1</v>
      </c>
      <c r="M829" s="541">
        <v>11822.03</v>
      </c>
      <c r="N829" s="243">
        <f>BD.PD7[[#This Row],[Cant.]]*BD.PD7[[#This Row],[ Tasa ]]*BD.PD7[[#This Row],[ Precio Und.]]</f>
        <v>23644.06</v>
      </c>
      <c r="O829" s="174">
        <v>0</v>
      </c>
      <c r="P829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829" s="243">
        <f>BD.PD7[[#This Row],[Ppto. Orden Interna '[DOP']]]/HLOOKUP("USD",$K$1:$L$2,2,FALSE)</f>
        <v>363.75476923076923</v>
      </c>
      <c r="R829" s="543" t="s">
        <v>544</v>
      </c>
      <c r="S829" s="544"/>
      <c r="T829" s="544"/>
      <c r="U829" s="544" t="s">
        <v>542</v>
      </c>
      <c r="V829" s="544">
        <v>801673</v>
      </c>
      <c r="W829" s="494" t="s">
        <v>545</v>
      </c>
      <c r="X829" s="495">
        <v>16</v>
      </c>
      <c r="Y829" s="495">
        <v>1</v>
      </c>
      <c r="Z829" s="243">
        <f>BD.PD7[[#This Row],[Av.P1 '[%']]]*BD.PD7[[#This Row],[Ppto. Orden Interna '[DOP']]]</f>
        <v>23644.06</v>
      </c>
      <c r="AA829" s="249"/>
      <c r="AB829" s="249"/>
      <c r="AC829" s="243">
        <f>BD.PD7[[#This Row],[Av.P2 '[%']]]*BD.PD7[[#This Row],[Ppto. Orden Interna '[DOP']]]</f>
        <v>0</v>
      </c>
      <c r="AD829" s="249"/>
      <c r="AE829" s="249"/>
      <c r="AF829" s="243">
        <f>BD.PD7[[#This Row],[Av.P3 '[%']]]*BD.PD7[[#This Row],[Ppto. Orden Interna '[DOP']]]</f>
        <v>0</v>
      </c>
      <c r="AG829" s="545"/>
      <c r="AH829" s="545"/>
      <c r="AI829" s="243">
        <f>BD.PD7[[#This Row],[Av.P2 '[%']]]*BD.PD7[[#This Row],[Ppto. Orden Interna '[DOP']]]</f>
        <v>0</v>
      </c>
      <c r="AJ829" s="545"/>
      <c r="AK829" s="545"/>
      <c r="AL829" s="542">
        <f>BD.PD7[[#This Row],[Av.P2 '[%']]]*BD.PD7[[#This Row],[Ppto. Orden Interna '[DOP']]]</f>
        <v>0</v>
      </c>
      <c r="AM829" s="584">
        <v>23644.06</v>
      </c>
      <c r="AN829" s="308" t="s">
        <v>244</v>
      </c>
      <c r="AO829" s="308" t="s">
        <v>245</v>
      </c>
      <c r="AP829" s="308" t="s">
        <v>246</v>
      </c>
      <c r="AQ829" s="308" t="s">
        <v>247</v>
      </c>
      <c r="AR829" s="308">
        <v>594</v>
      </c>
      <c r="AS829" s="308" t="s">
        <v>248</v>
      </c>
      <c r="AT829" s="249" t="s">
        <v>1356</v>
      </c>
      <c r="AU829" s="249" t="s">
        <v>92</v>
      </c>
    </row>
    <row r="830" spans="1:47" hidden="1" x14ac:dyDescent="0.3">
      <c r="A830" s="174">
        <v>8.01</v>
      </c>
      <c r="B830" s="231"/>
      <c r="C830" s="232" t="str">
        <f>VLOOKUP(BD.PD7[[#This Row],[Pos]],PPto[],3,FALSE)</f>
        <v>8.01 Gondolas</v>
      </c>
      <c r="D830" s="233" t="s">
        <v>23</v>
      </c>
      <c r="E830" s="305" t="str">
        <f>IF(BD.PD7[[#This Row],[.]]="*",VLOOKUP(BD.PD7[[#This Row],[Pos]],Presupuesto!A:H,7,FALSE),"")</f>
        <v/>
      </c>
      <c r="F830" s="234" t="s">
        <v>561</v>
      </c>
      <c r="G830" s="174"/>
      <c r="H830" s="174"/>
      <c r="I830" s="174" t="s">
        <v>1326</v>
      </c>
      <c r="J830" s="174">
        <v>1</v>
      </c>
      <c r="K830" s="174" t="s">
        <v>260</v>
      </c>
      <c r="L830" s="383">
        <f>IF(BD.PD7[[#This Row],[Mon]]="DOP",1,HLOOKUP(BD.PD7[[#This Row],[Mon]],$K$1:$L$2,2,FALSE))</f>
        <v>1</v>
      </c>
      <c r="M830" s="541">
        <v>9279.66</v>
      </c>
      <c r="N830" s="243">
        <f>BD.PD7[[#This Row],[Cant.]]*BD.PD7[[#This Row],[ Tasa ]]*BD.PD7[[#This Row],[ Precio Und.]]</f>
        <v>9279.66</v>
      </c>
      <c r="O830" s="174">
        <v>0</v>
      </c>
      <c r="P830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830" s="243">
        <f>BD.PD7[[#This Row],[Ppto. Orden Interna '[DOP']]]/HLOOKUP("USD",$K$1:$L$2,2,FALSE)</f>
        <v>142.76400000000001</v>
      </c>
      <c r="R830" s="543" t="s">
        <v>544</v>
      </c>
      <c r="S830" s="544"/>
      <c r="T830" s="544"/>
      <c r="U830" s="544" t="s">
        <v>542</v>
      </c>
      <c r="V830" s="544">
        <v>801673</v>
      </c>
      <c r="W830" s="494" t="s">
        <v>545</v>
      </c>
      <c r="X830" s="495">
        <v>16</v>
      </c>
      <c r="Y830" s="495">
        <v>1</v>
      </c>
      <c r="Z830" s="243">
        <f>BD.PD7[[#This Row],[Av.P1 '[%']]]*BD.PD7[[#This Row],[Ppto. Orden Interna '[DOP']]]</f>
        <v>9279.66</v>
      </c>
      <c r="AA830" s="249"/>
      <c r="AB830" s="249"/>
      <c r="AC830" s="243">
        <f>BD.PD7[[#This Row],[Av.P2 '[%']]]*BD.PD7[[#This Row],[Ppto. Orden Interna '[DOP']]]</f>
        <v>0</v>
      </c>
      <c r="AD830" s="249"/>
      <c r="AE830" s="249"/>
      <c r="AF830" s="243">
        <f>BD.PD7[[#This Row],[Av.P3 '[%']]]*BD.PD7[[#This Row],[Ppto. Orden Interna '[DOP']]]</f>
        <v>0</v>
      </c>
      <c r="AG830" s="545"/>
      <c r="AH830" s="545"/>
      <c r="AI830" s="243">
        <f>BD.PD7[[#This Row],[Av.P2 '[%']]]*BD.PD7[[#This Row],[Ppto. Orden Interna '[DOP']]]</f>
        <v>0</v>
      </c>
      <c r="AJ830" s="545"/>
      <c r="AK830" s="545"/>
      <c r="AL830" s="542">
        <f>BD.PD7[[#This Row],[Av.P2 '[%']]]*BD.PD7[[#This Row],[Ppto. Orden Interna '[DOP']]]</f>
        <v>0</v>
      </c>
      <c r="AM830" s="584">
        <v>9279.66</v>
      </c>
      <c r="AN830" s="308" t="s">
        <v>244</v>
      </c>
      <c r="AO830" s="308" t="s">
        <v>245</v>
      </c>
      <c r="AP830" s="308" t="s">
        <v>246</v>
      </c>
      <c r="AQ830" s="308" t="s">
        <v>247</v>
      </c>
      <c r="AR830" s="308">
        <v>594</v>
      </c>
      <c r="AS830" s="308" t="s">
        <v>248</v>
      </c>
      <c r="AT830" s="249" t="s">
        <v>1356</v>
      </c>
      <c r="AU830" s="249" t="s">
        <v>92</v>
      </c>
    </row>
    <row r="831" spans="1:47" hidden="1" x14ac:dyDescent="0.3">
      <c r="A831" s="174">
        <v>8.01</v>
      </c>
      <c r="B831" s="231"/>
      <c r="C831" s="232" t="str">
        <f>VLOOKUP(BD.PD7[[#This Row],[Pos]],PPto[],3,FALSE)</f>
        <v>8.01 Gondolas</v>
      </c>
      <c r="D831" s="233" t="s">
        <v>23</v>
      </c>
      <c r="E831" s="305" t="str">
        <f>IF(BD.PD7[[#This Row],[.]]="*",VLOOKUP(BD.PD7[[#This Row],[Pos]],Presupuesto!A:H,7,FALSE),"")</f>
        <v/>
      </c>
      <c r="F831" s="234" t="s">
        <v>561</v>
      </c>
      <c r="G831" s="174"/>
      <c r="H831" s="174"/>
      <c r="I831" s="174" t="s">
        <v>1326</v>
      </c>
      <c r="J831" s="174">
        <v>5</v>
      </c>
      <c r="K831" s="174" t="s">
        <v>260</v>
      </c>
      <c r="L831" s="383">
        <f>IF(BD.PD7[[#This Row],[Mon]]="DOP",1,HLOOKUP(BD.PD7[[#This Row],[Mon]],$K$1:$L$2,2,FALSE))</f>
        <v>1</v>
      </c>
      <c r="M831" s="541">
        <v>21271.19</v>
      </c>
      <c r="N831" s="243">
        <f>BD.PD7[[#This Row],[Cant.]]*BD.PD7[[#This Row],[ Tasa ]]*BD.PD7[[#This Row],[ Precio Und.]]</f>
        <v>106355.95</v>
      </c>
      <c r="O831" s="174">
        <v>0</v>
      </c>
      <c r="P831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831" s="243">
        <f>BD.PD7[[#This Row],[Ppto. Orden Interna '[DOP']]]/HLOOKUP("USD",$K$1:$L$2,2,FALSE)</f>
        <v>1636.2453846153846</v>
      </c>
      <c r="R831" s="543" t="s">
        <v>553</v>
      </c>
      <c r="S831" s="544"/>
      <c r="T831" s="544"/>
      <c r="U831" s="544" t="s">
        <v>542</v>
      </c>
      <c r="V831" s="544">
        <v>801673</v>
      </c>
      <c r="W831" s="494" t="s">
        <v>545</v>
      </c>
      <c r="X831" s="495">
        <v>16</v>
      </c>
      <c r="Y831" s="495">
        <v>1</v>
      </c>
      <c r="Z831" s="243">
        <f>BD.PD7[[#This Row],[Av.P1 '[%']]]*BD.PD7[[#This Row],[Ppto. Orden Interna '[DOP']]]</f>
        <v>106355.95</v>
      </c>
      <c r="AA831" s="249"/>
      <c r="AB831" s="249"/>
      <c r="AC831" s="243">
        <f>BD.PD7[[#This Row],[Av.P2 '[%']]]*BD.PD7[[#This Row],[Ppto. Orden Interna '[DOP']]]</f>
        <v>0</v>
      </c>
      <c r="AD831" s="249"/>
      <c r="AE831" s="249"/>
      <c r="AF831" s="243">
        <f>BD.PD7[[#This Row],[Av.P3 '[%']]]*BD.PD7[[#This Row],[Ppto. Orden Interna '[DOP']]]</f>
        <v>0</v>
      </c>
      <c r="AG831" s="545"/>
      <c r="AH831" s="545"/>
      <c r="AI831" s="243">
        <f>BD.PD7[[#This Row],[Av.P2 '[%']]]*BD.PD7[[#This Row],[Ppto. Orden Interna '[DOP']]]</f>
        <v>0</v>
      </c>
      <c r="AJ831" s="545"/>
      <c r="AK831" s="545"/>
      <c r="AL831" s="542">
        <f>BD.PD7[[#This Row],[Av.P2 '[%']]]*BD.PD7[[#This Row],[Ppto. Orden Interna '[DOP']]]</f>
        <v>0</v>
      </c>
      <c r="AM831" s="584">
        <v>106355.95</v>
      </c>
      <c r="AN831" s="308" t="s">
        <v>244</v>
      </c>
      <c r="AO831" s="308" t="s">
        <v>245</v>
      </c>
      <c r="AP831" s="308" t="s">
        <v>246</v>
      </c>
      <c r="AQ831" s="308" t="s">
        <v>247</v>
      </c>
      <c r="AR831" s="308">
        <v>594</v>
      </c>
      <c r="AS831" s="308" t="s">
        <v>248</v>
      </c>
      <c r="AT831" s="249" t="s">
        <v>1356</v>
      </c>
      <c r="AU831" s="249" t="s">
        <v>92</v>
      </c>
    </row>
    <row r="832" spans="1:47" hidden="1" x14ac:dyDescent="0.3">
      <c r="A832" s="174">
        <v>8.01</v>
      </c>
      <c r="B832" s="231"/>
      <c r="C832" s="232" t="str">
        <f>VLOOKUP(BD.PD7[[#This Row],[Pos]],PPto[],3,FALSE)</f>
        <v>8.01 Gondolas</v>
      </c>
      <c r="D832" s="233" t="s">
        <v>23</v>
      </c>
      <c r="E832" s="305" t="str">
        <f>IF(BD.PD7[[#This Row],[.]]="*",VLOOKUP(BD.PD7[[#This Row],[Pos]],Presupuesto!A:H,7,FALSE),"")</f>
        <v/>
      </c>
      <c r="F832" s="234" t="s">
        <v>562</v>
      </c>
      <c r="G832" s="174"/>
      <c r="H832" s="174"/>
      <c r="I832" s="174" t="s">
        <v>1326</v>
      </c>
      <c r="J832" s="174">
        <v>1</v>
      </c>
      <c r="K832" s="174" t="s">
        <v>260</v>
      </c>
      <c r="L832" s="383">
        <f>IF(BD.PD7[[#This Row],[Mon]]="DOP",1,HLOOKUP(BD.PD7[[#This Row],[Mon]],$K$1:$L$2,2,FALSE))</f>
        <v>1</v>
      </c>
      <c r="M832" s="541">
        <v>395000</v>
      </c>
      <c r="N832" s="243">
        <f>BD.PD7[[#This Row],[Cant.]]*BD.PD7[[#This Row],[ Tasa ]]*BD.PD7[[#This Row],[ Precio Und.]]</f>
        <v>395000</v>
      </c>
      <c r="O832" s="174">
        <v>0</v>
      </c>
      <c r="P832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832" s="243">
        <f>BD.PD7[[#This Row],[Ppto. Orden Interna '[DOP']]]/HLOOKUP("USD",$K$1:$L$2,2,FALSE)</f>
        <v>6076.9230769230771</v>
      </c>
      <c r="R832" s="543" t="s">
        <v>563</v>
      </c>
      <c r="S832" s="544"/>
      <c r="T832" s="544"/>
      <c r="U832" s="544" t="s">
        <v>542</v>
      </c>
      <c r="V832" s="544">
        <v>801673</v>
      </c>
      <c r="W832" s="494" t="s">
        <v>545</v>
      </c>
      <c r="X832" s="495">
        <v>16</v>
      </c>
      <c r="Y832" s="495">
        <v>1</v>
      </c>
      <c r="Z832" s="243">
        <f>BD.PD7[[#This Row],[Av.P1 '[%']]]*BD.PD7[[#This Row],[Ppto. Orden Interna '[DOP']]]</f>
        <v>395000</v>
      </c>
      <c r="AA832" s="249"/>
      <c r="AB832" s="249"/>
      <c r="AC832" s="243">
        <f>BD.PD7[[#This Row],[Av.P2 '[%']]]*BD.PD7[[#This Row],[Ppto. Orden Interna '[DOP']]]</f>
        <v>0</v>
      </c>
      <c r="AD832" s="249"/>
      <c r="AE832" s="249"/>
      <c r="AF832" s="243">
        <f>BD.PD7[[#This Row],[Av.P3 '[%']]]*BD.PD7[[#This Row],[Ppto. Orden Interna '[DOP']]]</f>
        <v>0</v>
      </c>
      <c r="AG832" s="545"/>
      <c r="AH832" s="545"/>
      <c r="AI832" s="243">
        <f>BD.PD7[[#This Row],[Av.P2 '[%']]]*BD.PD7[[#This Row],[Ppto. Orden Interna '[DOP']]]</f>
        <v>0</v>
      </c>
      <c r="AJ832" s="545"/>
      <c r="AK832" s="545"/>
      <c r="AL832" s="542">
        <f>BD.PD7[[#This Row],[Av.P2 '[%']]]*BD.PD7[[#This Row],[Ppto. Orden Interna '[DOP']]]</f>
        <v>0</v>
      </c>
      <c r="AM832" s="584">
        <v>395000</v>
      </c>
      <c r="AN832" s="308" t="s">
        <v>244</v>
      </c>
      <c r="AO832" s="308" t="s">
        <v>245</v>
      </c>
      <c r="AP832" s="308" t="s">
        <v>246</v>
      </c>
      <c r="AQ832" s="308" t="s">
        <v>247</v>
      </c>
      <c r="AR832" s="308">
        <v>594</v>
      </c>
      <c r="AS832" s="308" t="s">
        <v>248</v>
      </c>
      <c r="AT832" s="249" t="s">
        <v>1356</v>
      </c>
      <c r="AU832" s="249" t="s">
        <v>92</v>
      </c>
    </row>
    <row r="833" spans="1:47" hidden="1" x14ac:dyDescent="0.3">
      <c r="A833" s="174">
        <v>8.01</v>
      </c>
      <c r="B833" s="231"/>
      <c r="C833" s="232" t="str">
        <f>VLOOKUP(BD.PD7[[#This Row],[Pos]],PPto[],3,FALSE)</f>
        <v>8.01 Gondolas</v>
      </c>
      <c r="D833" s="233" t="s">
        <v>23</v>
      </c>
      <c r="E833" s="305" t="str">
        <f>IF(BD.PD7[[#This Row],[.]]="*",VLOOKUP(BD.PD7[[#This Row],[Pos]],Presupuesto!A:H,7,FALSE),"")</f>
        <v/>
      </c>
      <c r="F833" s="234" t="s">
        <v>564</v>
      </c>
      <c r="G833" s="174"/>
      <c r="H833" s="174"/>
      <c r="I833" s="174" t="s">
        <v>1326</v>
      </c>
      <c r="J833" s="174">
        <v>2</v>
      </c>
      <c r="K833" s="174" t="s">
        <v>260</v>
      </c>
      <c r="L833" s="383">
        <f>IF(BD.PD7[[#This Row],[Mon]]="DOP",1,HLOOKUP(BD.PD7[[#This Row],[Mon]],$K$1:$L$2,2,FALSE))</f>
        <v>1</v>
      </c>
      <c r="M833" s="541">
        <v>16356.2</v>
      </c>
      <c r="N833" s="243">
        <f>BD.PD7[[#This Row],[Cant.]]*BD.PD7[[#This Row],[ Tasa ]]*BD.PD7[[#This Row],[ Precio Und.]]</f>
        <v>32712.400000000001</v>
      </c>
      <c r="O833" s="174">
        <v>0</v>
      </c>
      <c r="P833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833" s="243">
        <f>BD.PD7[[#This Row],[Ppto. Orden Interna '[DOP']]]/HLOOKUP("USD",$K$1:$L$2,2,FALSE)</f>
        <v>503.26769230769236</v>
      </c>
      <c r="R833" s="543" t="s">
        <v>565</v>
      </c>
      <c r="S833" s="544"/>
      <c r="T833" s="544"/>
      <c r="U833" s="544" t="s">
        <v>542</v>
      </c>
      <c r="V833" s="544">
        <v>801673</v>
      </c>
      <c r="W833" s="494" t="s">
        <v>545</v>
      </c>
      <c r="X833" s="495">
        <v>16</v>
      </c>
      <c r="Y833" s="495">
        <v>1</v>
      </c>
      <c r="Z833" s="243">
        <f>BD.PD7[[#This Row],[Av.P1 '[%']]]*BD.PD7[[#This Row],[Ppto. Orden Interna '[DOP']]]</f>
        <v>32712.400000000001</v>
      </c>
      <c r="AA833" s="249"/>
      <c r="AB833" s="249"/>
      <c r="AC833" s="243">
        <f>BD.PD7[[#This Row],[Av.P2 '[%']]]*BD.PD7[[#This Row],[Ppto. Orden Interna '[DOP']]]</f>
        <v>0</v>
      </c>
      <c r="AD833" s="249"/>
      <c r="AE833" s="249"/>
      <c r="AF833" s="243">
        <f>BD.PD7[[#This Row],[Av.P3 '[%']]]*BD.PD7[[#This Row],[Ppto. Orden Interna '[DOP']]]</f>
        <v>0</v>
      </c>
      <c r="AG833" s="545"/>
      <c r="AH833" s="545"/>
      <c r="AI833" s="243">
        <f>BD.PD7[[#This Row],[Av.P2 '[%']]]*BD.PD7[[#This Row],[Ppto. Orden Interna '[DOP']]]</f>
        <v>0</v>
      </c>
      <c r="AJ833" s="545"/>
      <c r="AK833" s="545"/>
      <c r="AL833" s="542">
        <f>BD.PD7[[#This Row],[Av.P2 '[%']]]*BD.PD7[[#This Row],[Ppto. Orden Interna '[DOP']]]</f>
        <v>0</v>
      </c>
      <c r="AM833" s="584">
        <v>32712.400000000001</v>
      </c>
      <c r="AN833" s="308" t="s">
        <v>244</v>
      </c>
      <c r="AO833" s="308" t="s">
        <v>245</v>
      </c>
      <c r="AP833" s="308" t="s">
        <v>246</v>
      </c>
      <c r="AQ833" s="308" t="s">
        <v>247</v>
      </c>
      <c r="AR833" s="308">
        <v>594</v>
      </c>
      <c r="AS833" s="308" t="s">
        <v>248</v>
      </c>
      <c r="AT833" s="249" t="s">
        <v>1356</v>
      </c>
      <c r="AU833" s="249" t="s">
        <v>92</v>
      </c>
    </row>
    <row r="834" spans="1:47" hidden="1" x14ac:dyDescent="0.3">
      <c r="A834" s="174">
        <v>8.01</v>
      </c>
      <c r="B834" s="231"/>
      <c r="C834" s="232" t="str">
        <f>VLOOKUP(BD.PD7[[#This Row],[Pos]],PPto[],3,FALSE)</f>
        <v>8.01 Gondolas</v>
      </c>
      <c r="D834" s="233" t="s">
        <v>23</v>
      </c>
      <c r="E834" s="305" t="str">
        <f>IF(BD.PD7[[#This Row],[.]]="*",VLOOKUP(BD.PD7[[#This Row],[Pos]],Presupuesto!A:H,7,FALSE),"")</f>
        <v/>
      </c>
      <c r="F834" s="234" t="s">
        <v>566</v>
      </c>
      <c r="G834" s="174"/>
      <c r="H834" s="174"/>
      <c r="I834" s="174" t="s">
        <v>1326</v>
      </c>
      <c r="J834" s="174">
        <v>2</v>
      </c>
      <c r="K834" s="174" t="s">
        <v>260</v>
      </c>
      <c r="L834" s="383">
        <f>IF(BD.PD7[[#This Row],[Mon]]="DOP",1,HLOOKUP(BD.PD7[[#This Row],[Mon]],$K$1:$L$2,2,FALSE))</f>
        <v>1</v>
      </c>
      <c r="M834" s="541">
        <v>185000</v>
      </c>
      <c r="N834" s="243">
        <f>BD.PD7[[#This Row],[Cant.]]*BD.PD7[[#This Row],[ Tasa ]]*BD.PD7[[#This Row],[ Precio Und.]]</f>
        <v>370000</v>
      </c>
      <c r="O834" s="174">
        <v>0</v>
      </c>
      <c r="P834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834" s="243">
        <f>BD.PD7[[#This Row],[Ppto. Orden Interna '[DOP']]]/HLOOKUP("USD",$K$1:$L$2,2,FALSE)</f>
        <v>5692.3076923076924</v>
      </c>
      <c r="R834" s="543" t="s">
        <v>567</v>
      </c>
      <c r="S834" s="544"/>
      <c r="T834" s="544"/>
      <c r="U834" s="544" t="s">
        <v>542</v>
      </c>
      <c r="V834" s="544">
        <v>801673</v>
      </c>
      <c r="W834" s="494" t="s">
        <v>568</v>
      </c>
      <c r="X834" s="495">
        <v>14</v>
      </c>
      <c r="Y834" s="495">
        <v>0.6</v>
      </c>
      <c r="Z834" s="243">
        <f>BD.PD7[[#This Row],[Av.P1 '[%']]]*BD.PD7[[#This Row],[Ppto. Orden Interna '[DOP']]]</f>
        <v>222000</v>
      </c>
      <c r="AA834" s="249">
        <v>16</v>
      </c>
      <c r="AB834" s="249">
        <v>0.4</v>
      </c>
      <c r="AC834" s="243">
        <f>BD.PD7[[#This Row],[Av.P2 '[%']]]*BD.PD7[[#This Row],[Ppto. Orden Interna '[DOP']]]</f>
        <v>148000</v>
      </c>
      <c r="AD834" s="249"/>
      <c r="AE834" s="249"/>
      <c r="AF834" s="243">
        <f>BD.PD7[[#This Row],[Av.P3 '[%']]]*BD.PD7[[#This Row],[Ppto. Orden Interna '[DOP']]]</f>
        <v>0</v>
      </c>
      <c r="AG834" s="545"/>
      <c r="AH834" s="545"/>
      <c r="AI834" s="243">
        <f>BD.PD7[[#This Row],[Av.P2 '[%']]]*BD.PD7[[#This Row],[Ppto. Orden Interna '[DOP']]]</f>
        <v>148000</v>
      </c>
      <c r="AJ834" s="545"/>
      <c r="AK834" s="545"/>
      <c r="AL834" s="542">
        <f>BD.PD7[[#This Row],[Av.P2 '[%']]]*BD.PD7[[#This Row],[Ppto. Orden Interna '[DOP']]]</f>
        <v>148000</v>
      </c>
      <c r="AM834" s="584">
        <v>370000</v>
      </c>
      <c r="AN834" s="308" t="s">
        <v>244</v>
      </c>
      <c r="AO834" s="308" t="s">
        <v>245</v>
      </c>
      <c r="AP834" s="308" t="s">
        <v>246</v>
      </c>
      <c r="AQ834" s="308" t="s">
        <v>247</v>
      </c>
      <c r="AR834" s="308">
        <v>594</v>
      </c>
      <c r="AS834" s="308" t="s">
        <v>248</v>
      </c>
      <c r="AT834" s="249" t="s">
        <v>1356</v>
      </c>
      <c r="AU834" s="249" t="s">
        <v>92</v>
      </c>
    </row>
    <row r="835" spans="1:47" hidden="1" x14ac:dyDescent="0.3">
      <c r="A835" s="174">
        <v>8.01</v>
      </c>
      <c r="B835" s="231"/>
      <c r="C835" s="232" t="str">
        <f>VLOOKUP(BD.PD7[[#This Row],[Pos]],PPto[],3,FALSE)</f>
        <v>8.01 Gondolas</v>
      </c>
      <c r="D835" s="233" t="s">
        <v>23</v>
      </c>
      <c r="E835" s="305" t="str">
        <f>IF(BD.PD7[[#This Row],[.]]="*",VLOOKUP(BD.PD7[[#This Row],[Pos]],Presupuesto!A:H,7,FALSE),"")</f>
        <v/>
      </c>
      <c r="F835" s="234" t="s">
        <v>569</v>
      </c>
      <c r="G835" s="174"/>
      <c r="H835" s="174"/>
      <c r="I835" s="174" t="s">
        <v>1326</v>
      </c>
      <c r="J835" s="174">
        <v>1</v>
      </c>
      <c r="K835" s="174" t="s">
        <v>260</v>
      </c>
      <c r="L835" s="383">
        <f>IF(BD.PD7[[#This Row],[Mon]]="DOP",1,HLOOKUP(BD.PD7[[#This Row],[Mon]],$K$1:$L$2,2,FALSE))</f>
        <v>1</v>
      </c>
      <c r="M835" s="541">
        <v>150000</v>
      </c>
      <c r="N835" s="243">
        <f>BD.PD7[[#This Row],[Cant.]]*BD.PD7[[#This Row],[ Tasa ]]*BD.PD7[[#This Row],[ Precio Und.]]</f>
        <v>150000</v>
      </c>
      <c r="O835" s="174">
        <v>0</v>
      </c>
      <c r="P835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835" s="243">
        <f>BD.PD7[[#This Row],[Ppto. Orden Interna '[DOP']]]/HLOOKUP("USD",$K$1:$L$2,2,FALSE)</f>
        <v>2307.6923076923076</v>
      </c>
      <c r="R835" s="543" t="s">
        <v>567</v>
      </c>
      <c r="S835" s="544"/>
      <c r="T835" s="544"/>
      <c r="U835" s="544" t="s">
        <v>542</v>
      </c>
      <c r="V835" s="544">
        <v>801673</v>
      </c>
      <c r="W835" s="494" t="s">
        <v>568</v>
      </c>
      <c r="X835" s="495">
        <v>14</v>
      </c>
      <c r="Y835" s="495">
        <v>0.6</v>
      </c>
      <c r="Z835" s="243">
        <f>BD.PD7[[#This Row],[Av.P1 '[%']]]*BD.PD7[[#This Row],[Ppto. Orden Interna '[DOP']]]</f>
        <v>90000</v>
      </c>
      <c r="AA835" s="249">
        <v>16</v>
      </c>
      <c r="AB835" s="249">
        <v>0.4</v>
      </c>
      <c r="AC835" s="243">
        <f>BD.PD7[[#This Row],[Av.P2 '[%']]]*BD.PD7[[#This Row],[Ppto. Orden Interna '[DOP']]]</f>
        <v>60000</v>
      </c>
      <c r="AD835" s="249"/>
      <c r="AE835" s="249"/>
      <c r="AF835" s="243">
        <f>BD.PD7[[#This Row],[Av.P3 '[%']]]*BD.PD7[[#This Row],[Ppto. Orden Interna '[DOP']]]</f>
        <v>0</v>
      </c>
      <c r="AG835" s="545"/>
      <c r="AH835" s="545"/>
      <c r="AI835" s="243">
        <f>BD.PD7[[#This Row],[Av.P2 '[%']]]*BD.PD7[[#This Row],[Ppto. Orden Interna '[DOP']]]</f>
        <v>60000</v>
      </c>
      <c r="AJ835" s="545"/>
      <c r="AK835" s="545"/>
      <c r="AL835" s="542">
        <f>BD.PD7[[#This Row],[Av.P2 '[%']]]*BD.PD7[[#This Row],[Ppto. Orden Interna '[DOP']]]</f>
        <v>60000</v>
      </c>
      <c r="AM835" s="584">
        <v>150000</v>
      </c>
      <c r="AN835" s="308" t="s">
        <v>244</v>
      </c>
      <c r="AO835" s="308" t="s">
        <v>245</v>
      </c>
      <c r="AP835" s="308" t="s">
        <v>246</v>
      </c>
      <c r="AQ835" s="308" t="s">
        <v>247</v>
      </c>
      <c r="AR835" s="308">
        <v>594</v>
      </c>
      <c r="AS835" s="308" t="s">
        <v>248</v>
      </c>
      <c r="AT835" s="249" t="s">
        <v>1356</v>
      </c>
      <c r="AU835" s="249" t="s">
        <v>92</v>
      </c>
    </row>
    <row r="836" spans="1:47" hidden="1" x14ac:dyDescent="0.3">
      <c r="A836" s="174">
        <v>8.02</v>
      </c>
      <c r="B836" s="231" t="s">
        <v>243</v>
      </c>
      <c r="C836" s="232" t="str">
        <f>VLOOKUP(BD.PD7[[#This Row],[Pos]],PPto[],3,FALSE)</f>
        <v>8.02 Checkout</v>
      </c>
      <c r="D836" s="233" t="s">
        <v>243</v>
      </c>
      <c r="E836" s="305">
        <f>IF(BD.PD7[[#This Row],[.]]="*",VLOOKUP(BD.PD7[[#This Row],[Pos]],Presupuesto!A:H,7,FALSE),"")</f>
        <v>40802.583238095242</v>
      </c>
      <c r="F836" s="234"/>
      <c r="G836" s="174"/>
      <c r="H836" s="174"/>
      <c r="I836" s="174"/>
      <c r="J836" s="174">
        <v>1</v>
      </c>
      <c r="K836" s="174" t="s">
        <v>117</v>
      </c>
      <c r="L836" s="383">
        <f>IF(BD.PD7[[#This Row],[Mon]]="DOP",1,HLOOKUP(BD.PD7[[#This Row],[Mon]],$K$1:$L$2,2,FALSE))</f>
        <v>65</v>
      </c>
      <c r="M836" s="541">
        <v>0</v>
      </c>
      <c r="N836" s="243">
        <f>BD.PD7[[#This Row],[Cant.]]*BD.PD7[[#This Row],[ Tasa ]]*BD.PD7[[#This Row],[ Precio Und.]]</f>
        <v>0</v>
      </c>
      <c r="O836" s="174">
        <v>0</v>
      </c>
      <c r="P836" s="243">
        <f>IF(BD.PD7[[#This Row],[Liquid. '[%']]]&lt;&gt;0,(BD.PD7[[#This Row],[Valor Neto '[DOP']]]*BD.PD7[[#This Row],[Liquid. '[%']]])+BD.PD7[[#This Row],[Valor Neto '[DOP']]],BD.PD7[[#This Row],[Valor Neto '[DOP']]])</f>
        <v>0</v>
      </c>
      <c r="Q836" s="243">
        <f>BD.PD7[[#This Row],[Ppto. Orden Interna '[DOP']]]/HLOOKUP("USD",$K$1:$L$2,2,FALSE)</f>
        <v>0</v>
      </c>
      <c r="R836" s="543"/>
      <c r="S836" s="544"/>
      <c r="T836" s="544"/>
      <c r="U836" s="544" t="s">
        <v>542</v>
      </c>
      <c r="V836" s="544">
        <v>801673</v>
      </c>
      <c r="W836" s="494"/>
      <c r="X836" s="495"/>
      <c r="Y836" s="495"/>
      <c r="Z836" s="243">
        <f>BD.PD7[[#This Row],[Av.P1 '[%']]]*BD.PD7[[#This Row],[Ppto. Orden Interna '[DOP']]]</f>
        <v>0</v>
      </c>
      <c r="AA836" s="249"/>
      <c r="AB836" s="249"/>
      <c r="AC836" s="243">
        <f>BD.PD7[[#This Row],[Av.P2 '[%']]]*BD.PD7[[#This Row],[Ppto. Orden Interna '[DOP']]]</f>
        <v>0</v>
      </c>
      <c r="AD836" s="249"/>
      <c r="AE836" s="249"/>
      <c r="AF836" s="243">
        <f>BD.PD7[[#This Row],[Av.P3 '[%']]]*BD.PD7[[#This Row],[Ppto. Orden Interna '[DOP']]]</f>
        <v>0</v>
      </c>
      <c r="AG836" s="545"/>
      <c r="AH836" s="545"/>
      <c r="AI836" s="243">
        <f>BD.PD7[[#This Row],[Av.P2 '[%']]]*BD.PD7[[#This Row],[Ppto. Orden Interna '[DOP']]]</f>
        <v>0</v>
      </c>
      <c r="AJ836" s="545"/>
      <c r="AK836" s="545"/>
      <c r="AL836" s="542">
        <f>BD.PD7[[#This Row],[Av.P2 '[%']]]*BD.PD7[[#This Row],[Ppto. Orden Interna '[DOP']]]</f>
        <v>0</v>
      </c>
      <c r="AM836" s="584">
        <v>0</v>
      </c>
      <c r="AN836" s="308" t="s">
        <v>244</v>
      </c>
      <c r="AO836" s="308" t="s">
        <v>245</v>
      </c>
      <c r="AP836" s="308" t="s">
        <v>246</v>
      </c>
      <c r="AQ836" s="308" t="s">
        <v>247</v>
      </c>
      <c r="AR836" s="308">
        <v>594</v>
      </c>
      <c r="AS836" s="308" t="s">
        <v>248</v>
      </c>
      <c r="AT836" s="249" t="s">
        <v>1356</v>
      </c>
      <c r="AU836" s="249" t="s">
        <v>92</v>
      </c>
    </row>
    <row r="837" spans="1:47" hidden="1" x14ac:dyDescent="0.3">
      <c r="A837" s="174">
        <v>8.02</v>
      </c>
      <c r="B837" s="231"/>
      <c r="C837" s="232" t="str">
        <f>VLOOKUP(BD.PD7[[#This Row],[Pos]],PPto[],3,FALSE)</f>
        <v>8.02 Checkout</v>
      </c>
      <c r="D837" s="233" t="s">
        <v>23</v>
      </c>
      <c r="E837" s="305" t="str">
        <f>IF(BD.PD7[[#This Row],[.]]="*",VLOOKUP(BD.PD7[[#This Row],[Pos]],Presupuesto!A:H,7,FALSE),"")</f>
        <v/>
      </c>
      <c r="F837" s="234" t="s">
        <v>570</v>
      </c>
      <c r="G837" s="174"/>
      <c r="H837" s="174"/>
      <c r="I837" s="174" t="s">
        <v>1326</v>
      </c>
      <c r="J837" s="174">
        <v>12</v>
      </c>
      <c r="K837" s="174" t="s">
        <v>189</v>
      </c>
      <c r="L837" s="383">
        <f>IF(BD.PD7[[#This Row],[Mon]]="DOP",1,HLOOKUP(BD.PD7[[#This Row],[Mon]],$K$1:$L$2,2,FALSE))</f>
        <v>77</v>
      </c>
      <c r="M837" s="541">
        <v>1603.17</v>
      </c>
      <c r="N837" s="243">
        <f>BD.PD7[[#This Row],[Cant.]]*BD.PD7[[#This Row],[ Tasa ]]*BD.PD7[[#This Row],[ Precio Und.]]</f>
        <v>1481329.08</v>
      </c>
      <c r="O837" s="174">
        <v>0.35</v>
      </c>
      <c r="P837" s="243">
        <f>IF(BD.PD7[[#This Row],[Liquid. '[%']]]&lt;&gt;0,(BD.PD7[[#This Row],[Valor Neto '[DOP']]]*BD.PD7[[#This Row],[Liquid. '[%']]])+BD.PD7[[#This Row],[Valor Neto '[DOP']]],BD.PD7[[#This Row],[Valor Neto '[DOP']]])</f>
        <v>1999794.2580000001</v>
      </c>
      <c r="Q837" s="243">
        <f>BD.PD7[[#This Row],[Ppto. Orden Interna '[DOP']]]/HLOOKUP("USD",$K$1:$L$2,2,FALSE)</f>
        <v>30766.06550769231</v>
      </c>
      <c r="R837" s="543" t="s">
        <v>547</v>
      </c>
      <c r="S837" s="544"/>
      <c r="T837" s="544"/>
      <c r="U837" s="544" t="s">
        <v>542</v>
      </c>
      <c r="V837" s="544">
        <v>801673</v>
      </c>
      <c r="W837" s="494" t="s">
        <v>547</v>
      </c>
      <c r="X837" s="495">
        <v>13</v>
      </c>
      <c r="Y837" s="495">
        <v>1</v>
      </c>
      <c r="Z837" s="243">
        <f>BD.PD7[[#This Row],[Av.P1 '[%']]]*BD.PD7[[#This Row],[Ppto. Orden Interna '[DOP']]]</f>
        <v>1999794.2580000001</v>
      </c>
      <c r="AA837" s="249"/>
      <c r="AB837" s="249"/>
      <c r="AC837" s="243">
        <f>BD.PD7[[#This Row],[Av.P2 '[%']]]*BD.PD7[[#This Row],[Ppto. Orden Interna '[DOP']]]</f>
        <v>0</v>
      </c>
      <c r="AD837" s="249"/>
      <c r="AE837" s="249"/>
      <c r="AF837" s="243">
        <f>BD.PD7[[#This Row],[Av.P3 '[%']]]*BD.PD7[[#This Row],[Ppto. Orden Interna '[DOP']]]</f>
        <v>0</v>
      </c>
      <c r="AG837" s="545"/>
      <c r="AH837" s="545"/>
      <c r="AI837" s="243">
        <f>BD.PD7[[#This Row],[Av.P2 '[%']]]*BD.PD7[[#This Row],[Ppto. Orden Interna '[DOP']]]</f>
        <v>0</v>
      </c>
      <c r="AJ837" s="545"/>
      <c r="AK837" s="545"/>
      <c r="AL837" s="542">
        <f>BD.PD7[[#This Row],[Av.P2 '[%']]]*BD.PD7[[#This Row],[Ppto. Orden Interna '[DOP']]]</f>
        <v>0</v>
      </c>
      <c r="AM837" s="584" t="e">
        <v>#N/A</v>
      </c>
      <c r="AN837" s="308" t="s">
        <v>244</v>
      </c>
      <c r="AO837" s="308" t="s">
        <v>245</v>
      </c>
      <c r="AP837" s="308" t="s">
        <v>246</v>
      </c>
      <c r="AQ837" s="308" t="s">
        <v>247</v>
      </c>
      <c r="AR837" s="308">
        <v>594</v>
      </c>
      <c r="AS837" s="308" t="s">
        <v>248</v>
      </c>
      <c r="AT837" s="249" t="s">
        <v>1356</v>
      </c>
      <c r="AU837" s="249" t="s">
        <v>92</v>
      </c>
    </row>
    <row r="838" spans="1:47" hidden="1" x14ac:dyDescent="0.3">
      <c r="A838" s="174">
        <v>8.02</v>
      </c>
      <c r="B838" s="231"/>
      <c r="C838" s="232" t="str">
        <f>VLOOKUP(BD.PD7[[#This Row],[Pos]],PPto[],3,FALSE)</f>
        <v>8.02 Checkout</v>
      </c>
      <c r="D838" s="233" t="s">
        <v>23</v>
      </c>
      <c r="E838" s="305" t="str">
        <f>IF(BD.PD7[[#This Row],[.]]="*",VLOOKUP(BD.PD7[[#This Row],[Pos]],Presupuesto!A:H,7,FALSE),"")</f>
        <v/>
      </c>
      <c r="F838" s="234" t="s">
        <v>571</v>
      </c>
      <c r="G838" s="174"/>
      <c r="H838" s="174"/>
      <c r="I838" s="174" t="s">
        <v>1303</v>
      </c>
      <c r="J838" s="174">
        <v>8</v>
      </c>
      <c r="K838" s="174" t="s">
        <v>189</v>
      </c>
      <c r="L838" s="383">
        <f>IF(BD.PD7[[#This Row],[Mon]]="DOP",1,HLOOKUP(BD.PD7[[#This Row],[Mon]],$K$1:$L$2,2,FALSE))</f>
        <v>77</v>
      </c>
      <c r="M838" s="541">
        <v>981.48</v>
      </c>
      <c r="N838" s="243">
        <f>BD.PD7[[#This Row],[Cant.]]*BD.PD7[[#This Row],[ Tasa ]]*BD.PD7[[#This Row],[ Precio Und.]]</f>
        <v>604591.68000000005</v>
      </c>
      <c r="O838" s="174">
        <v>0</v>
      </c>
      <c r="P838" s="243">
        <f>IF(BD.PD7[[#This Row],[Liquid. '[%']]]&lt;&gt;0,(BD.PD7[[#This Row],[Valor Neto '[DOP']]]*BD.PD7[[#This Row],[Liquid. '[%']]])+BD.PD7[[#This Row],[Valor Neto '[DOP']]],BD.PD7[[#This Row],[Valor Neto '[DOP']]])</f>
        <v>604591.68000000005</v>
      </c>
      <c r="Q838" s="243">
        <f>BD.PD7[[#This Row],[Ppto. Orden Interna '[DOP']]]/HLOOKUP("USD",$K$1:$L$2,2,FALSE)</f>
        <v>9301.4104615384622</v>
      </c>
      <c r="R838" s="543" t="s">
        <v>547</v>
      </c>
      <c r="S838" s="544"/>
      <c r="T838" s="544"/>
      <c r="U838" s="544" t="s">
        <v>542</v>
      </c>
      <c r="V838" s="544">
        <v>801673</v>
      </c>
      <c r="W838" s="494" t="s">
        <v>547</v>
      </c>
      <c r="X838" s="495">
        <v>13</v>
      </c>
      <c r="Y838" s="495">
        <v>1</v>
      </c>
      <c r="Z838" s="243">
        <f>BD.PD7[[#This Row],[Av.P1 '[%']]]*BD.PD7[[#This Row],[Ppto. Orden Interna '[DOP']]]</f>
        <v>604591.68000000005</v>
      </c>
      <c r="AA838" s="249"/>
      <c r="AB838" s="249"/>
      <c r="AC838" s="243">
        <f>BD.PD7[[#This Row],[Av.P2 '[%']]]*BD.PD7[[#This Row],[Ppto. Orden Interna '[DOP']]]</f>
        <v>0</v>
      </c>
      <c r="AD838" s="249"/>
      <c r="AE838" s="249"/>
      <c r="AF838" s="243">
        <f>BD.PD7[[#This Row],[Av.P3 '[%']]]*BD.PD7[[#This Row],[Ppto. Orden Interna '[DOP']]]</f>
        <v>0</v>
      </c>
      <c r="AG838" s="545"/>
      <c r="AH838" s="545"/>
      <c r="AI838" s="243">
        <f>BD.PD7[[#This Row],[Av.P2 '[%']]]*BD.PD7[[#This Row],[Ppto. Orden Interna '[DOP']]]</f>
        <v>0</v>
      </c>
      <c r="AJ838" s="545"/>
      <c r="AK838" s="545"/>
      <c r="AL838" s="542">
        <f>BD.PD7[[#This Row],[Av.P2 '[%']]]*BD.PD7[[#This Row],[Ppto. Orden Interna '[DOP']]]</f>
        <v>0</v>
      </c>
      <c r="AM838" s="584" t="e">
        <v>#N/A</v>
      </c>
      <c r="AN838" s="308" t="s">
        <v>244</v>
      </c>
      <c r="AO838" s="308" t="s">
        <v>245</v>
      </c>
      <c r="AP838" s="308" t="s">
        <v>246</v>
      </c>
      <c r="AQ838" s="308" t="s">
        <v>247</v>
      </c>
      <c r="AR838" s="308">
        <v>594</v>
      </c>
      <c r="AS838" s="308" t="s">
        <v>248</v>
      </c>
      <c r="AT838" s="249" t="s">
        <v>1356</v>
      </c>
      <c r="AU838" s="249" t="s">
        <v>92</v>
      </c>
    </row>
    <row r="839" spans="1:47" hidden="1" x14ac:dyDescent="0.3">
      <c r="A839" s="174">
        <v>8.02</v>
      </c>
      <c r="B839" s="231"/>
      <c r="C839" s="232" t="str">
        <f>VLOOKUP(BD.PD7[[#This Row],[Pos]],PPto[],3,FALSE)</f>
        <v>8.02 Checkout</v>
      </c>
      <c r="D839" s="233"/>
      <c r="E839" s="305" t="str">
        <f>IF(BD.PD7[[#This Row],[.]]="*",VLOOKUP(BD.PD7[[#This Row],[Pos]],Presupuesto!A:H,7,FALSE),"")</f>
        <v/>
      </c>
      <c r="F839" s="234" t="s">
        <v>572</v>
      </c>
      <c r="G839" s="174"/>
      <c r="H839" s="174"/>
      <c r="I839" s="174" t="s">
        <v>1326</v>
      </c>
      <c r="J839" s="174">
        <v>0</v>
      </c>
      <c r="K839" s="174" t="s">
        <v>260</v>
      </c>
      <c r="L839" s="383">
        <f>IF(BD.PD7[[#This Row],[Mon]]="DOP",1,HLOOKUP(BD.PD7[[#This Row],[Mon]],$K$1:$L$2,2,FALSE))</f>
        <v>1</v>
      </c>
      <c r="M839" s="541">
        <v>0</v>
      </c>
      <c r="N839" s="243">
        <f>BD.PD7[[#This Row],[Cant.]]*BD.PD7[[#This Row],[ Tasa ]]*BD.PD7[[#This Row],[ Precio Und.]]</f>
        <v>0</v>
      </c>
      <c r="O839" s="174">
        <v>0</v>
      </c>
      <c r="P839" s="243">
        <f>IF(BD.PD7[[#This Row],[Liquid. '[%']]]&lt;&gt;0,(BD.PD7[[#This Row],[Valor Neto '[DOP']]]*BD.PD7[[#This Row],[Liquid. '[%']]])+BD.PD7[[#This Row],[Valor Neto '[DOP']]],BD.PD7[[#This Row],[Valor Neto '[DOP']]])</f>
        <v>0</v>
      </c>
      <c r="Q839" s="243">
        <f>BD.PD7[[#This Row],[Ppto. Orden Interna '[DOP']]]/HLOOKUP("USD",$K$1:$L$2,2,FALSE)</f>
        <v>0</v>
      </c>
      <c r="R839" s="543" t="s">
        <v>573</v>
      </c>
      <c r="S839" s="544"/>
      <c r="T839" s="544"/>
      <c r="U839" s="544" t="s">
        <v>542</v>
      </c>
      <c r="V839" s="544">
        <v>801673</v>
      </c>
      <c r="W839" s="494"/>
      <c r="X839" s="495"/>
      <c r="Y839" s="495"/>
      <c r="Z839" s="243">
        <f>BD.PD7[[#This Row],[Av.P1 '[%']]]*BD.PD7[[#This Row],[Ppto. Orden Interna '[DOP']]]</f>
        <v>0</v>
      </c>
      <c r="AA839" s="249"/>
      <c r="AB839" s="249"/>
      <c r="AC839" s="243">
        <f>BD.PD7[[#This Row],[Av.P2 '[%']]]*BD.PD7[[#This Row],[Ppto. Orden Interna '[DOP']]]</f>
        <v>0</v>
      </c>
      <c r="AD839" s="249"/>
      <c r="AE839" s="249"/>
      <c r="AF839" s="243">
        <f>BD.PD7[[#This Row],[Av.P3 '[%']]]*BD.PD7[[#This Row],[Ppto. Orden Interna '[DOP']]]</f>
        <v>0</v>
      </c>
      <c r="AG839" s="545"/>
      <c r="AH839" s="545"/>
      <c r="AI839" s="243">
        <f>BD.PD7[[#This Row],[Av.P2 '[%']]]*BD.PD7[[#This Row],[Ppto. Orden Interna '[DOP']]]</f>
        <v>0</v>
      </c>
      <c r="AJ839" s="545"/>
      <c r="AK839" s="545"/>
      <c r="AL839" s="542">
        <f>BD.PD7[[#This Row],[Av.P2 '[%']]]*BD.PD7[[#This Row],[Ppto. Orden Interna '[DOP']]]</f>
        <v>0</v>
      </c>
      <c r="AM839" s="584">
        <v>0</v>
      </c>
      <c r="AN839" s="308" t="s">
        <v>244</v>
      </c>
      <c r="AO839" s="308" t="s">
        <v>245</v>
      </c>
      <c r="AP839" s="308" t="s">
        <v>246</v>
      </c>
      <c r="AQ839" s="308" t="s">
        <v>247</v>
      </c>
      <c r="AR839" s="308">
        <v>594</v>
      </c>
      <c r="AS839" s="308" t="s">
        <v>248</v>
      </c>
      <c r="AT839" s="249" t="s">
        <v>1356</v>
      </c>
      <c r="AU839" s="249" t="s">
        <v>92</v>
      </c>
    </row>
    <row r="840" spans="1:47" hidden="1" x14ac:dyDescent="0.3">
      <c r="A840" s="174">
        <v>8.0299999999999994</v>
      </c>
      <c r="B840" s="231" t="s">
        <v>243</v>
      </c>
      <c r="C840" s="232" t="str">
        <f>VLOOKUP(BD.PD7[[#This Row],[Pos]],PPto[],3,FALSE)</f>
        <v>8.03 Carritos, Canastas y Accesorios</v>
      </c>
      <c r="D840" s="233" t="s">
        <v>243</v>
      </c>
      <c r="E840" s="305">
        <f>IF(BD.PD7[[#This Row],[.]]="*",VLOOKUP(BD.PD7[[#This Row],[Pos]],Presupuesto!A:H,7,FALSE),"")</f>
        <v>46216.860040321582</v>
      </c>
      <c r="F840" s="234"/>
      <c r="G840" s="174"/>
      <c r="H840" s="174"/>
      <c r="I840" s="174"/>
      <c r="J840" s="174">
        <v>1</v>
      </c>
      <c r="K840" s="174" t="s">
        <v>117</v>
      </c>
      <c r="L840" s="383">
        <f>IF(BD.PD7[[#This Row],[Mon]]="DOP",1,HLOOKUP(BD.PD7[[#This Row],[Mon]],$K$1:$L$2,2,FALSE))</f>
        <v>65</v>
      </c>
      <c r="M840" s="541">
        <v>0</v>
      </c>
      <c r="N840" s="243">
        <f>BD.PD7[[#This Row],[Cant.]]*BD.PD7[[#This Row],[ Tasa ]]*BD.PD7[[#This Row],[ Precio Und.]]</f>
        <v>0</v>
      </c>
      <c r="O840" s="174">
        <v>0</v>
      </c>
      <c r="P840" s="243">
        <f>IF(BD.PD7[[#This Row],[Liquid. '[%']]]&lt;&gt;0,(BD.PD7[[#This Row],[Valor Neto '[DOP']]]*BD.PD7[[#This Row],[Liquid. '[%']]])+BD.PD7[[#This Row],[Valor Neto '[DOP']]],BD.PD7[[#This Row],[Valor Neto '[DOP']]])</f>
        <v>0</v>
      </c>
      <c r="Q840" s="243">
        <f>BD.PD7[[#This Row],[Ppto. Orden Interna '[DOP']]]/HLOOKUP("USD",$K$1:$L$2,2,FALSE)</f>
        <v>0</v>
      </c>
      <c r="R840" s="543"/>
      <c r="S840" s="544"/>
      <c r="T840" s="544"/>
      <c r="U840" s="544" t="s">
        <v>542</v>
      </c>
      <c r="V840" s="544">
        <v>801673</v>
      </c>
      <c r="W840" s="494"/>
      <c r="X840" s="495"/>
      <c r="Y840" s="495"/>
      <c r="Z840" s="243">
        <f>BD.PD7[[#This Row],[Av.P1 '[%']]]*BD.PD7[[#This Row],[Ppto. Orden Interna '[DOP']]]</f>
        <v>0</v>
      </c>
      <c r="AA840" s="249"/>
      <c r="AB840" s="249"/>
      <c r="AC840" s="243">
        <f>BD.PD7[[#This Row],[Av.P2 '[%']]]*BD.PD7[[#This Row],[Ppto. Orden Interna '[DOP']]]</f>
        <v>0</v>
      </c>
      <c r="AD840" s="249"/>
      <c r="AE840" s="249"/>
      <c r="AF840" s="243">
        <f>BD.PD7[[#This Row],[Av.P3 '[%']]]*BD.PD7[[#This Row],[Ppto. Orden Interna '[DOP']]]</f>
        <v>0</v>
      </c>
      <c r="AG840" s="545"/>
      <c r="AH840" s="545"/>
      <c r="AI840" s="243">
        <f>BD.PD7[[#This Row],[Av.P2 '[%']]]*BD.PD7[[#This Row],[Ppto. Orden Interna '[DOP']]]</f>
        <v>0</v>
      </c>
      <c r="AJ840" s="545"/>
      <c r="AK840" s="545"/>
      <c r="AL840" s="542">
        <f>BD.PD7[[#This Row],[Av.P2 '[%']]]*BD.PD7[[#This Row],[Ppto. Orden Interna '[DOP']]]</f>
        <v>0</v>
      </c>
      <c r="AM840" s="584">
        <v>0</v>
      </c>
      <c r="AN840" s="308" t="s">
        <v>244</v>
      </c>
      <c r="AO840" s="308" t="s">
        <v>245</v>
      </c>
      <c r="AP840" s="308" t="s">
        <v>246</v>
      </c>
      <c r="AQ840" s="308" t="s">
        <v>247</v>
      </c>
      <c r="AR840" s="308">
        <v>594</v>
      </c>
      <c r="AS840" s="308" t="s">
        <v>248</v>
      </c>
      <c r="AT840" s="249" t="s">
        <v>1356</v>
      </c>
      <c r="AU840" s="249" t="s">
        <v>92</v>
      </c>
    </row>
    <row r="841" spans="1:47" hidden="1" x14ac:dyDescent="0.3">
      <c r="A841" s="174">
        <v>8.0299999999999994</v>
      </c>
      <c r="B841" s="231"/>
      <c r="C841" s="232" t="str">
        <f>VLOOKUP(BD.PD7[[#This Row],[Pos]],PPto[],3,FALSE)</f>
        <v>8.03 Carritos, Canastas y Accesorios</v>
      </c>
      <c r="D841" s="233" t="s">
        <v>23</v>
      </c>
      <c r="E841" s="305" t="str">
        <f>IF(BD.PD7[[#This Row],[.]]="*",VLOOKUP(BD.PD7[[#This Row],[Pos]],Presupuesto!A:H,7,FALSE),"")</f>
        <v/>
      </c>
      <c r="F841" s="234" t="s">
        <v>574</v>
      </c>
      <c r="G841" s="174"/>
      <c r="H841" s="174"/>
      <c r="I841" s="174" t="s">
        <v>1326</v>
      </c>
      <c r="J841" s="174">
        <v>60</v>
      </c>
      <c r="K841" s="174" t="s">
        <v>260</v>
      </c>
      <c r="L841" s="383">
        <f>IF(BD.PD7[[#This Row],[Mon]]="DOP",1,HLOOKUP(BD.PD7[[#This Row],[Mon]],$K$1:$L$2,2,FALSE))</f>
        <v>1</v>
      </c>
      <c r="M841" s="541">
        <v>1438.7834523809524</v>
      </c>
      <c r="N841" s="243">
        <f>BD.PD7[[#This Row],[Cant.]]*BD.PD7[[#This Row],[ Tasa ]]*BD.PD7[[#This Row],[ Precio Und.]]</f>
        <v>86327.007142857154</v>
      </c>
      <c r="O841" s="174">
        <v>0.3</v>
      </c>
      <c r="P841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841" s="243">
        <f>BD.PD7[[#This Row],[Ppto. Orden Interna '[DOP']]]/HLOOKUP("USD",$K$1:$L$2,2,FALSE)</f>
        <v>1726.5401428571429</v>
      </c>
      <c r="R841" s="543" t="s">
        <v>575</v>
      </c>
      <c r="S841" s="544"/>
      <c r="T841" s="544"/>
      <c r="U841" s="544" t="s">
        <v>542</v>
      </c>
      <c r="V841" s="544">
        <v>801673</v>
      </c>
      <c r="W841" s="494" t="s">
        <v>576</v>
      </c>
      <c r="X841" s="495">
        <v>12</v>
      </c>
      <c r="Y841" s="495">
        <v>0.5</v>
      </c>
      <c r="Z841" s="243">
        <f>BD.PD7[[#This Row],[Av.P1 '[%']]]*BD.PD7[[#This Row],[Ppto. Orden Interna '[DOP']]]</f>
        <v>56112.554642857147</v>
      </c>
      <c r="AA841" s="249">
        <v>14</v>
      </c>
      <c r="AB841" s="249">
        <v>0.5</v>
      </c>
      <c r="AC841" s="243">
        <f>BD.PD7[[#This Row],[Av.P2 '[%']]]*BD.PD7[[#This Row],[Ppto. Orden Interna '[DOP']]]</f>
        <v>56112.554642857147</v>
      </c>
      <c r="AD841" s="249"/>
      <c r="AE841" s="249"/>
      <c r="AF841" s="243">
        <f>BD.PD7[[#This Row],[Av.P3 '[%']]]*BD.PD7[[#This Row],[Ppto. Orden Interna '[DOP']]]</f>
        <v>0</v>
      </c>
      <c r="AG841" s="545"/>
      <c r="AH841" s="545"/>
      <c r="AI841" s="243">
        <f>BD.PD7[[#This Row],[Av.P2 '[%']]]*BD.PD7[[#This Row],[Ppto. Orden Interna '[DOP']]]</f>
        <v>56112.554642857147</v>
      </c>
      <c r="AJ841" s="545"/>
      <c r="AK841" s="545"/>
      <c r="AL841" s="542">
        <f>BD.PD7[[#This Row],[Av.P2 '[%']]]*BD.PD7[[#This Row],[Ppto. Orden Interna '[DOP']]]</f>
        <v>56112.554642857147</v>
      </c>
      <c r="AM841" s="584">
        <v>112225.10928571429</v>
      </c>
      <c r="AN841" s="308" t="s">
        <v>244</v>
      </c>
      <c r="AO841" s="308" t="s">
        <v>245</v>
      </c>
      <c r="AP841" s="308" t="s">
        <v>246</v>
      </c>
      <c r="AQ841" s="308" t="s">
        <v>247</v>
      </c>
      <c r="AR841" s="308">
        <v>594</v>
      </c>
      <c r="AS841" s="308" t="s">
        <v>248</v>
      </c>
      <c r="AT841" s="249" t="s">
        <v>1356</v>
      </c>
      <c r="AU841" s="249" t="s">
        <v>92</v>
      </c>
    </row>
    <row r="842" spans="1:47" hidden="1" x14ac:dyDescent="0.3">
      <c r="A842" s="174">
        <v>8.0299999999999994</v>
      </c>
      <c r="B842" s="231"/>
      <c r="C842" s="232" t="str">
        <f>VLOOKUP(BD.PD7[[#This Row],[Pos]],PPto[],3,FALSE)</f>
        <v>8.03 Carritos, Canastas y Accesorios</v>
      </c>
      <c r="D842" s="233" t="s">
        <v>23</v>
      </c>
      <c r="E842" s="305" t="str">
        <f>IF(BD.PD7[[#This Row],[.]]="*",VLOOKUP(BD.PD7[[#This Row],[Pos]],Presupuesto!A:H,7,FALSE),"")</f>
        <v/>
      </c>
      <c r="F842" s="234" t="s">
        <v>577</v>
      </c>
      <c r="G842" s="174"/>
      <c r="H842" s="174"/>
      <c r="I842" s="174" t="s">
        <v>1326</v>
      </c>
      <c r="J842" s="174">
        <v>2</v>
      </c>
      <c r="K842" s="174" t="s">
        <v>260</v>
      </c>
      <c r="L842" s="383">
        <f>IF(BD.PD7[[#This Row],[Mon]]="DOP",1,HLOOKUP(BD.PD7[[#This Row],[Mon]],$K$1:$L$2,2,FALSE))</f>
        <v>1</v>
      </c>
      <c r="M842" s="541">
        <v>76528.710000000006</v>
      </c>
      <c r="N842" s="243">
        <f>BD.PD7[[#This Row],[Cant.]]*BD.PD7[[#This Row],[ Tasa ]]*BD.PD7[[#This Row],[ Precio Und.]]</f>
        <v>153057.42000000001</v>
      </c>
      <c r="O842" s="174">
        <v>0.3</v>
      </c>
      <c r="P842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842" s="243">
        <f>BD.PD7[[#This Row],[Ppto. Orden Interna '[DOP']]]/HLOOKUP("USD",$K$1:$L$2,2,FALSE)</f>
        <v>3061.1484</v>
      </c>
      <c r="R842" s="543" t="s">
        <v>575</v>
      </c>
      <c r="S842" s="544"/>
      <c r="T842" s="544"/>
      <c r="U842" s="544" t="s">
        <v>542</v>
      </c>
      <c r="V842" s="544">
        <v>801673</v>
      </c>
      <c r="W842" s="494" t="s">
        <v>576</v>
      </c>
      <c r="X842" s="495">
        <v>12</v>
      </c>
      <c r="Y842" s="495">
        <v>0.5</v>
      </c>
      <c r="Z842" s="243">
        <f>BD.PD7[[#This Row],[Av.P1 '[%']]]*BD.PD7[[#This Row],[Ppto. Orden Interna '[DOP']]]</f>
        <v>99487.323000000004</v>
      </c>
      <c r="AA842" s="249">
        <v>14</v>
      </c>
      <c r="AB842" s="249">
        <v>0.5</v>
      </c>
      <c r="AC842" s="243">
        <f>BD.PD7[[#This Row],[Av.P2 '[%']]]*BD.PD7[[#This Row],[Ppto. Orden Interna '[DOP']]]</f>
        <v>99487.323000000004</v>
      </c>
      <c r="AD842" s="249"/>
      <c r="AE842" s="249"/>
      <c r="AF842" s="243">
        <f>BD.PD7[[#This Row],[Av.P3 '[%']]]*BD.PD7[[#This Row],[Ppto. Orden Interna '[DOP']]]</f>
        <v>0</v>
      </c>
      <c r="AG842" s="545"/>
      <c r="AH842" s="545"/>
      <c r="AI842" s="243">
        <f>BD.PD7[[#This Row],[Av.P2 '[%']]]*BD.PD7[[#This Row],[Ppto. Orden Interna '[DOP']]]</f>
        <v>99487.323000000004</v>
      </c>
      <c r="AJ842" s="545"/>
      <c r="AK842" s="545"/>
      <c r="AL842" s="542">
        <f>BD.PD7[[#This Row],[Av.P2 '[%']]]*BD.PD7[[#This Row],[Ppto. Orden Interna '[DOP']]]</f>
        <v>99487.323000000004</v>
      </c>
      <c r="AM842" s="584">
        <v>198974.64600000001</v>
      </c>
      <c r="AN842" s="308" t="s">
        <v>244</v>
      </c>
      <c r="AO842" s="308" t="s">
        <v>245</v>
      </c>
      <c r="AP842" s="308" t="s">
        <v>246</v>
      </c>
      <c r="AQ842" s="308" t="s">
        <v>247</v>
      </c>
      <c r="AR842" s="308">
        <v>594</v>
      </c>
      <c r="AS842" s="308" t="s">
        <v>248</v>
      </c>
      <c r="AT842" s="249" t="s">
        <v>1356</v>
      </c>
      <c r="AU842" s="249" t="s">
        <v>92</v>
      </c>
    </row>
    <row r="843" spans="1:47" hidden="1" x14ac:dyDescent="0.3">
      <c r="A843" s="174">
        <v>8.0299999999999994</v>
      </c>
      <c r="B843" s="231"/>
      <c r="C843" s="232" t="str">
        <f>VLOOKUP(BD.PD7[[#This Row],[Pos]],PPto[],3,FALSE)</f>
        <v>8.03 Carritos, Canastas y Accesorios</v>
      </c>
      <c r="D843" s="233" t="s">
        <v>23</v>
      </c>
      <c r="E843" s="305" t="str">
        <f>IF(BD.PD7[[#This Row],[.]]="*",VLOOKUP(BD.PD7[[#This Row],[Pos]],Presupuesto!A:H,7,FALSE),"")</f>
        <v/>
      </c>
      <c r="F843" s="234" t="s">
        <v>578</v>
      </c>
      <c r="G843" s="174"/>
      <c r="H843" s="174"/>
      <c r="I843" s="174" t="s">
        <v>1326</v>
      </c>
      <c r="J843" s="174">
        <v>150</v>
      </c>
      <c r="K843" s="174" t="s">
        <v>260</v>
      </c>
      <c r="L843" s="383">
        <f>IF(BD.PD7[[#This Row],[Mon]]="DOP",1,HLOOKUP(BD.PD7[[#This Row],[Mon]],$K$1:$L$2,2,FALSE))</f>
        <v>1</v>
      </c>
      <c r="M843" s="541">
        <v>9341.7875999999997</v>
      </c>
      <c r="N843" s="243">
        <f>BD.PD7[[#This Row],[Cant.]]*BD.PD7[[#This Row],[ Tasa ]]*BD.PD7[[#This Row],[ Precio Und.]]</f>
        <v>1401268.14</v>
      </c>
      <c r="O843" s="174">
        <v>0.3</v>
      </c>
      <c r="P843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843" s="243">
        <f>BD.PD7[[#This Row],[Ppto. Orden Interna '[DOP']]]/HLOOKUP("USD",$K$1:$L$2,2,FALSE)</f>
        <v>28025.362799999999</v>
      </c>
      <c r="R843" s="543" t="s">
        <v>575</v>
      </c>
      <c r="S843" s="544"/>
      <c r="T843" s="544"/>
      <c r="U843" s="544" t="s">
        <v>542</v>
      </c>
      <c r="V843" s="544">
        <v>801673</v>
      </c>
      <c r="W843" s="494" t="s">
        <v>576</v>
      </c>
      <c r="X843" s="495">
        <v>12</v>
      </c>
      <c r="Y843" s="495">
        <v>0.5</v>
      </c>
      <c r="Z843" s="243">
        <f>BD.PD7[[#This Row],[Av.P1 '[%']]]*BD.PD7[[#This Row],[Ppto. Orden Interna '[DOP']]]</f>
        <v>910824.29099999997</v>
      </c>
      <c r="AA843" s="249">
        <v>14</v>
      </c>
      <c r="AB843" s="249">
        <v>0.5</v>
      </c>
      <c r="AC843" s="243">
        <f>BD.PD7[[#This Row],[Av.P2 '[%']]]*BD.PD7[[#This Row],[Ppto. Orden Interna '[DOP']]]</f>
        <v>910824.29099999997</v>
      </c>
      <c r="AD843" s="249"/>
      <c r="AE843" s="249"/>
      <c r="AF843" s="243">
        <f>BD.PD7[[#This Row],[Av.P3 '[%']]]*BD.PD7[[#This Row],[Ppto. Orden Interna '[DOP']]]</f>
        <v>0</v>
      </c>
      <c r="AG843" s="545"/>
      <c r="AH843" s="545"/>
      <c r="AI843" s="243">
        <f>BD.PD7[[#This Row],[Av.P2 '[%']]]*BD.PD7[[#This Row],[Ppto. Orden Interna '[DOP']]]</f>
        <v>910824.29099999997</v>
      </c>
      <c r="AJ843" s="545"/>
      <c r="AK843" s="545"/>
      <c r="AL843" s="542">
        <f>BD.PD7[[#This Row],[Av.P2 '[%']]]*BD.PD7[[#This Row],[Ppto. Orden Interna '[DOP']]]</f>
        <v>910824.29099999997</v>
      </c>
      <c r="AM843" s="584">
        <v>1821648.5819999999</v>
      </c>
      <c r="AN843" s="308" t="s">
        <v>244</v>
      </c>
      <c r="AO843" s="308" t="s">
        <v>245</v>
      </c>
      <c r="AP843" s="308" t="s">
        <v>246</v>
      </c>
      <c r="AQ843" s="308" t="s">
        <v>247</v>
      </c>
      <c r="AR843" s="308">
        <v>594</v>
      </c>
      <c r="AS843" s="308" t="s">
        <v>248</v>
      </c>
      <c r="AT843" s="249" t="s">
        <v>1356</v>
      </c>
      <c r="AU843" s="249" t="s">
        <v>92</v>
      </c>
    </row>
    <row r="844" spans="1:47" hidden="1" x14ac:dyDescent="0.3">
      <c r="A844" s="174">
        <v>8.0299999999999994</v>
      </c>
      <c r="B844" s="231"/>
      <c r="C844" s="232" t="str">
        <f>VLOOKUP(BD.PD7[[#This Row],[Pos]],PPto[],3,FALSE)</f>
        <v>8.03 Carritos, Canastas y Accesorios</v>
      </c>
      <c r="D844" s="233" t="s">
        <v>23</v>
      </c>
      <c r="E844" s="305" t="str">
        <f>IF(BD.PD7[[#This Row],[.]]="*",VLOOKUP(BD.PD7[[#This Row],[Pos]],Presupuesto!A:H,7,FALSE),"")</f>
        <v/>
      </c>
      <c r="F844" s="234" t="s">
        <v>579</v>
      </c>
      <c r="G844" s="174"/>
      <c r="H844" s="174"/>
      <c r="I844" s="174" t="s">
        <v>1326</v>
      </c>
      <c r="J844" s="174">
        <v>75</v>
      </c>
      <c r="K844" s="174" t="s">
        <v>260</v>
      </c>
      <c r="L844" s="383">
        <f>IF(BD.PD7[[#This Row],[Mon]]="DOP",1,HLOOKUP(BD.PD7[[#This Row],[Mon]],$K$1:$L$2,2,FALSE))</f>
        <v>1</v>
      </c>
      <c r="M844" s="541">
        <v>6319.4633636363633</v>
      </c>
      <c r="N844" s="243">
        <f>BD.PD7[[#This Row],[Cant.]]*BD.PD7[[#This Row],[ Tasa ]]*BD.PD7[[#This Row],[ Precio Und.]]</f>
        <v>473959.75227272726</v>
      </c>
      <c r="O844" s="174">
        <v>0.3</v>
      </c>
      <c r="P844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844" s="243">
        <f>BD.PD7[[#This Row],[Ppto. Orden Interna '[DOP']]]/HLOOKUP("USD",$K$1:$L$2,2,FALSE)</f>
        <v>9479.1950454545458</v>
      </c>
      <c r="R844" s="543" t="s">
        <v>575</v>
      </c>
      <c r="S844" s="544"/>
      <c r="T844" s="544"/>
      <c r="U844" s="544" t="s">
        <v>542</v>
      </c>
      <c r="V844" s="544">
        <v>801673</v>
      </c>
      <c r="W844" s="494" t="s">
        <v>576</v>
      </c>
      <c r="X844" s="495">
        <v>12</v>
      </c>
      <c r="Y844" s="495">
        <v>0.5</v>
      </c>
      <c r="Z844" s="243">
        <f>BD.PD7[[#This Row],[Av.P1 '[%']]]*BD.PD7[[#This Row],[Ppto. Orden Interna '[DOP']]]</f>
        <v>308073.83897727274</v>
      </c>
      <c r="AA844" s="249">
        <v>14</v>
      </c>
      <c r="AB844" s="249">
        <v>0.5</v>
      </c>
      <c r="AC844" s="243">
        <f>BD.PD7[[#This Row],[Av.P2 '[%']]]*BD.PD7[[#This Row],[Ppto. Orden Interna '[DOP']]]</f>
        <v>308073.83897727274</v>
      </c>
      <c r="AD844" s="249"/>
      <c r="AE844" s="249"/>
      <c r="AF844" s="243">
        <f>BD.PD7[[#This Row],[Av.P3 '[%']]]*BD.PD7[[#This Row],[Ppto. Orden Interna '[DOP']]]</f>
        <v>0</v>
      </c>
      <c r="AG844" s="545"/>
      <c r="AH844" s="545"/>
      <c r="AI844" s="243">
        <f>BD.PD7[[#This Row],[Av.P2 '[%']]]*BD.PD7[[#This Row],[Ppto. Orden Interna '[DOP']]]</f>
        <v>308073.83897727274</v>
      </c>
      <c r="AJ844" s="545"/>
      <c r="AK844" s="545"/>
      <c r="AL844" s="542">
        <f>BD.PD7[[#This Row],[Av.P2 '[%']]]*BD.PD7[[#This Row],[Ppto. Orden Interna '[DOP']]]</f>
        <v>308073.83897727274</v>
      </c>
      <c r="AM844" s="584">
        <v>616147.67795454548</v>
      </c>
      <c r="AN844" s="308" t="s">
        <v>244</v>
      </c>
      <c r="AO844" s="308" t="s">
        <v>245</v>
      </c>
      <c r="AP844" s="308" t="s">
        <v>246</v>
      </c>
      <c r="AQ844" s="308" t="s">
        <v>247</v>
      </c>
      <c r="AR844" s="308">
        <v>594</v>
      </c>
      <c r="AS844" s="308" t="s">
        <v>248</v>
      </c>
      <c r="AT844" s="249" t="s">
        <v>1356</v>
      </c>
      <c r="AU844" s="249" t="s">
        <v>92</v>
      </c>
    </row>
    <row r="845" spans="1:47" hidden="1" x14ac:dyDescent="0.3">
      <c r="A845" s="174">
        <v>8.0299999999999994</v>
      </c>
      <c r="B845" s="231"/>
      <c r="C845" s="232" t="str">
        <f>VLOOKUP(BD.PD7[[#This Row],[Pos]],PPto[],3,FALSE)</f>
        <v>8.03 Carritos, Canastas y Accesorios</v>
      </c>
      <c r="D845" s="233" t="s">
        <v>23</v>
      </c>
      <c r="E845" s="305" t="str">
        <f>IF(BD.PD7[[#This Row],[.]]="*",VLOOKUP(BD.PD7[[#This Row],[Pos]],Presupuesto!A:H,7,FALSE),"")</f>
        <v/>
      </c>
      <c r="F845" s="234" t="s">
        <v>580</v>
      </c>
      <c r="G845" s="174"/>
      <c r="H845" s="174"/>
      <c r="I845" s="174" t="s">
        <v>1326</v>
      </c>
      <c r="J845" s="174">
        <v>3</v>
      </c>
      <c r="K845" s="174" t="s">
        <v>260</v>
      </c>
      <c r="L845" s="383">
        <f>IF(BD.PD7[[#This Row],[Mon]]="DOP",1,HLOOKUP(BD.PD7[[#This Row],[Mon]],$K$1:$L$2,2,FALSE))</f>
        <v>1</v>
      </c>
      <c r="M845" s="541">
        <v>5806.3549999999996</v>
      </c>
      <c r="N845" s="243">
        <f>BD.PD7[[#This Row],[Cant.]]*BD.PD7[[#This Row],[ Tasa ]]*BD.PD7[[#This Row],[ Precio Und.]]</f>
        <v>17419.064999999999</v>
      </c>
      <c r="O845" s="174">
        <v>0.3</v>
      </c>
      <c r="P845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845" s="243">
        <f>BD.PD7[[#This Row],[Ppto. Orden Interna '[DOP']]]/HLOOKUP("USD",$K$1:$L$2,2,FALSE)</f>
        <v>348.38129999999995</v>
      </c>
      <c r="R845" s="543" t="s">
        <v>575</v>
      </c>
      <c r="S845" s="544"/>
      <c r="T845" s="544"/>
      <c r="U845" s="544" t="s">
        <v>542</v>
      </c>
      <c r="V845" s="544">
        <v>801673</v>
      </c>
      <c r="W845" s="494" t="s">
        <v>576</v>
      </c>
      <c r="X845" s="495">
        <v>12</v>
      </c>
      <c r="Y845" s="495">
        <v>0.5</v>
      </c>
      <c r="Z845" s="243">
        <f>BD.PD7[[#This Row],[Av.P1 '[%']]]*BD.PD7[[#This Row],[Ppto. Orden Interna '[DOP']]]</f>
        <v>11322.392249999999</v>
      </c>
      <c r="AA845" s="249">
        <v>14</v>
      </c>
      <c r="AB845" s="249">
        <v>0.5</v>
      </c>
      <c r="AC845" s="243">
        <f>BD.PD7[[#This Row],[Av.P2 '[%']]]*BD.PD7[[#This Row],[Ppto. Orden Interna '[DOP']]]</f>
        <v>11322.392249999999</v>
      </c>
      <c r="AD845" s="249"/>
      <c r="AE845" s="249"/>
      <c r="AF845" s="243">
        <f>BD.PD7[[#This Row],[Av.P3 '[%']]]*BD.PD7[[#This Row],[Ppto. Orden Interna '[DOP']]]</f>
        <v>0</v>
      </c>
      <c r="AG845" s="545"/>
      <c r="AH845" s="545"/>
      <c r="AI845" s="243">
        <f>BD.PD7[[#This Row],[Av.P2 '[%']]]*BD.PD7[[#This Row],[Ppto. Orden Interna '[DOP']]]</f>
        <v>11322.392249999999</v>
      </c>
      <c r="AJ845" s="545"/>
      <c r="AK845" s="545"/>
      <c r="AL845" s="542">
        <f>BD.PD7[[#This Row],[Av.P2 '[%']]]*BD.PD7[[#This Row],[Ppto. Orden Interna '[DOP']]]</f>
        <v>11322.392249999999</v>
      </c>
      <c r="AM845" s="584">
        <v>22644.784499999998</v>
      </c>
      <c r="AN845" s="308" t="s">
        <v>244</v>
      </c>
      <c r="AO845" s="308" t="s">
        <v>245</v>
      </c>
      <c r="AP845" s="308" t="s">
        <v>246</v>
      </c>
      <c r="AQ845" s="308" t="s">
        <v>247</v>
      </c>
      <c r="AR845" s="308">
        <v>594</v>
      </c>
      <c r="AS845" s="308" t="s">
        <v>248</v>
      </c>
      <c r="AT845" s="249" t="s">
        <v>1356</v>
      </c>
      <c r="AU845" s="249" t="s">
        <v>92</v>
      </c>
    </row>
    <row r="846" spans="1:47" hidden="1" x14ac:dyDescent="0.3">
      <c r="A846" s="174">
        <v>8.0299999999999994</v>
      </c>
      <c r="B846" s="231"/>
      <c r="C846" s="232" t="str">
        <f>VLOOKUP(BD.PD7[[#This Row],[Pos]],PPto[],3,FALSE)</f>
        <v>8.03 Carritos, Canastas y Accesorios</v>
      </c>
      <c r="D846" s="233" t="s">
        <v>23</v>
      </c>
      <c r="E846" s="305" t="str">
        <f>IF(BD.PD7[[#This Row],[.]]="*",VLOOKUP(BD.PD7[[#This Row],[Pos]],Presupuesto!A:H,7,FALSE),"")</f>
        <v/>
      </c>
      <c r="F846" s="234" t="s">
        <v>581</v>
      </c>
      <c r="G846" s="174"/>
      <c r="H846" s="174"/>
      <c r="I846" s="174" t="s">
        <v>1326</v>
      </c>
      <c r="J846" s="174">
        <v>1</v>
      </c>
      <c r="K846" s="174" t="s">
        <v>260</v>
      </c>
      <c r="L846" s="383">
        <f>IF(BD.PD7[[#This Row],[Mon]]="DOP",1,HLOOKUP(BD.PD7[[#This Row],[Mon]],$K$1:$L$2,2,FALSE))</f>
        <v>1</v>
      </c>
      <c r="M846" s="541">
        <v>95330.28</v>
      </c>
      <c r="N846" s="243">
        <f>BD.PD7[[#This Row],[Cant.]]*BD.PD7[[#This Row],[ Tasa ]]*BD.PD7[[#This Row],[ Precio Und.]]</f>
        <v>95330.28</v>
      </c>
      <c r="O846" s="174">
        <v>0.3</v>
      </c>
      <c r="P846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846" s="243">
        <f>BD.PD7[[#This Row],[Ppto. Orden Interna '[DOP']]]/HLOOKUP("USD",$K$1:$L$2,2,FALSE)</f>
        <v>1906.6056000000001</v>
      </c>
      <c r="R846" s="543" t="s">
        <v>582</v>
      </c>
      <c r="S846" s="544"/>
      <c r="T846" s="544"/>
      <c r="U846" s="544" t="s">
        <v>542</v>
      </c>
      <c r="V846" s="544">
        <v>801673</v>
      </c>
      <c r="W846" s="494" t="s">
        <v>576</v>
      </c>
      <c r="X846" s="495">
        <v>12</v>
      </c>
      <c r="Y846" s="495">
        <v>0.5</v>
      </c>
      <c r="Z846" s="243">
        <f>BD.PD7[[#This Row],[Av.P1 '[%']]]*BD.PD7[[#This Row],[Ppto. Orden Interna '[DOP']]]</f>
        <v>61964.682000000001</v>
      </c>
      <c r="AA846" s="249">
        <v>14</v>
      </c>
      <c r="AB846" s="249">
        <v>0.5</v>
      </c>
      <c r="AC846" s="243">
        <f>BD.PD7[[#This Row],[Av.P2 '[%']]]*BD.PD7[[#This Row],[Ppto. Orden Interna '[DOP']]]</f>
        <v>61964.682000000001</v>
      </c>
      <c r="AD846" s="249"/>
      <c r="AE846" s="249"/>
      <c r="AF846" s="243">
        <f>BD.PD7[[#This Row],[Av.P3 '[%']]]*BD.PD7[[#This Row],[Ppto. Orden Interna '[DOP']]]</f>
        <v>0</v>
      </c>
      <c r="AG846" s="545"/>
      <c r="AH846" s="545"/>
      <c r="AI846" s="243">
        <f>BD.PD7[[#This Row],[Av.P2 '[%']]]*BD.PD7[[#This Row],[Ppto. Orden Interna '[DOP']]]</f>
        <v>61964.682000000001</v>
      </c>
      <c r="AJ846" s="545"/>
      <c r="AK846" s="545"/>
      <c r="AL846" s="542">
        <f>BD.PD7[[#This Row],[Av.P2 '[%']]]*BD.PD7[[#This Row],[Ppto. Orden Interna '[DOP']]]</f>
        <v>61964.682000000001</v>
      </c>
      <c r="AM846" s="584">
        <v>123929.364</v>
      </c>
      <c r="AN846" s="308" t="s">
        <v>244</v>
      </c>
      <c r="AO846" s="308" t="s">
        <v>245</v>
      </c>
      <c r="AP846" s="308" t="s">
        <v>246</v>
      </c>
      <c r="AQ846" s="308" t="s">
        <v>247</v>
      </c>
      <c r="AR846" s="308">
        <v>594</v>
      </c>
      <c r="AS846" s="308" t="s">
        <v>248</v>
      </c>
      <c r="AT846" s="249" t="s">
        <v>1356</v>
      </c>
      <c r="AU846" s="249" t="s">
        <v>92</v>
      </c>
    </row>
    <row r="847" spans="1:47" hidden="1" x14ac:dyDescent="0.3">
      <c r="A847" s="174">
        <v>8.0299999999999994</v>
      </c>
      <c r="B847" s="231"/>
      <c r="C847" s="232" t="str">
        <f>VLOOKUP(BD.PD7[[#This Row],[Pos]],PPto[],3,FALSE)</f>
        <v>8.03 Carritos, Canastas y Accesorios</v>
      </c>
      <c r="D847" s="233" t="s">
        <v>23</v>
      </c>
      <c r="E847" s="305" t="str">
        <f>IF(BD.PD7[[#This Row],[.]]="*",VLOOKUP(BD.PD7[[#This Row],[Pos]],Presupuesto!A:H,7,FALSE),"")</f>
        <v/>
      </c>
      <c r="F847" s="234" t="s">
        <v>583</v>
      </c>
      <c r="G847" s="174"/>
      <c r="H847" s="174"/>
      <c r="I847" s="174" t="s">
        <v>1326</v>
      </c>
      <c r="J847" s="174">
        <v>2</v>
      </c>
      <c r="K847" s="174" t="s">
        <v>260</v>
      </c>
      <c r="L847" s="383">
        <f>IF(BD.PD7[[#This Row],[Mon]]="DOP",1,HLOOKUP(BD.PD7[[#This Row],[Mon]],$K$1:$L$2,2,FALSE))</f>
        <v>1</v>
      </c>
      <c r="M847" s="541">
        <v>6189.2379999999994</v>
      </c>
      <c r="N847" s="243">
        <f>BD.PD7[[#This Row],[Cant.]]*BD.PD7[[#This Row],[ Tasa ]]*BD.PD7[[#This Row],[ Precio Und.]]</f>
        <v>12378.475999999999</v>
      </c>
      <c r="O847" s="174">
        <v>0.3</v>
      </c>
      <c r="P847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847" s="243">
        <f>BD.PD7[[#This Row],[Ppto. Orden Interna '[DOP']]]/HLOOKUP("USD",$K$1:$L$2,2,FALSE)</f>
        <v>247.56951999999998</v>
      </c>
      <c r="R847" s="543" t="s">
        <v>584</v>
      </c>
      <c r="S847" s="544"/>
      <c r="T847" s="544"/>
      <c r="U847" s="544" t="s">
        <v>542</v>
      </c>
      <c r="V847" s="544">
        <v>801673</v>
      </c>
      <c r="W847" s="494" t="s">
        <v>576</v>
      </c>
      <c r="X847" s="495">
        <v>12</v>
      </c>
      <c r="Y847" s="495">
        <v>0.5</v>
      </c>
      <c r="Z847" s="243">
        <f>BD.PD7[[#This Row],[Av.P1 '[%']]]*BD.PD7[[#This Row],[Ppto. Orden Interna '[DOP']]]</f>
        <v>8046.009399999999</v>
      </c>
      <c r="AA847" s="249">
        <v>14</v>
      </c>
      <c r="AB847" s="249">
        <v>0.5</v>
      </c>
      <c r="AC847" s="243">
        <f>BD.PD7[[#This Row],[Av.P2 '[%']]]*BD.PD7[[#This Row],[Ppto. Orden Interna '[DOP']]]</f>
        <v>8046.009399999999</v>
      </c>
      <c r="AD847" s="249"/>
      <c r="AE847" s="249"/>
      <c r="AF847" s="243">
        <f>BD.PD7[[#This Row],[Av.P3 '[%']]]*BD.PD7[[#This Row],[Ppto. Orden Interna '[DOP']]]</f>
        <v>0</v>
      </c>
      <c r="AG847" s="545"/>
      <c r="AH847" s="545"/>
      <c r="AI847" s="243">
        <f>BD.PD7[[#This Row],[Av.P2 '[%']]]*BD.PD7[[#This Row],[Ppto. Orden Interna '[DOP']]]</f>
        <v>8046.009399999999</v>
      </c>
      <c r="AJ847" s="545"/>
      <c r="AK847" s="545"/>
      <c r="AL847" s="542">
        <f>BD.PD7[[#This Row],[Av.P2 '[%']]]*BD.PD7[[#This Row],[Ppto. Orden Interna '[DOP']]]</f>
        <v>8046.009399999999</v>
      </c>
      <c r="AM847" s="584">
        <v>16092.018799999998</v>
      </c>
      <c r="AN847" s="308" t="s">
        <v>244</v>
      </c>
      <c r="AO847" s="308" t="s">
        <v>245</v>
      </c>
      <c r="AP847" s="308" t="s">
        <v>246</v>
      </c>
      <c r="AQ847" s="308" t="s">
        <v>247</v>
      </c>
      <c r="AR847" s="308">
        <v>594</v>
      </c>
      <c r="AS847" s="308" t="s">
        <v>248</v>
      </c>
      <c r="AT847" s="249" t="s">
        <v>1356</v>
      </c>
      <c r="AU847" s="249" t="s">
        <v>92</v>
      </c>
    </row>
    <row r="848" spans="1:47" hidden="1" x14ac:dyDescent="0.3">
      <c r="A848" s="174">
        <v>8.0399999999999991</v>
      </c>
      <c r="B848" s="231" t="s">
        <v>243</v>
      </c>
      <c r="C848" s="232" t="str">
        <f>VLOOKUP(BD.PD7[[#This Row],[Pos]],PPto[],3,FALSE)</f>
        <v>8.04 Trameria Almacen</v>
      </c>
      <c r="D848" s="233" t="s">
        <v>243</v>
      </c>
      <c r="E848" s="305">
        <f>IF(BD.PD7[[#This Row],[.]]="*",VLOOKUP(BD.PD7[[#This Row],[Pos]],Presupuesto!A:H,7,FALSE),"")</f>
        <v>56151.294603174596</v>
      </c>
      <c r="F848" s="234"/>
      <c r="G848" s="174"/>
      <c r="H848" s="174"/>
      <c r="I848" s="174"/>
      <c r="J848" s="174">
        <v>1</v>
      </c>
      <c r="K848" s="174" t="s">
        <v>117</v>
      </c>
      <c r="L848" s="383">
        <f>IF(BD.PD7[[#This Row],[Mon]]="DOP",1,HLOOKUP(BD.PD7[[#This Row],[Mon]],$K$1:$L$2,2,FALSE))</f>
        <v>65</v>
      </c>
      <c r="M848" s="541">
        <v>0</v>
      </c>
      <c r="N848" s="243">
        <f>BD.PD7[[#This Row],[Cant.]]*BD.PD7[[#This Row],[ Tasa ]]*BD.PD7[[#This Row],[ Precio Und.]]</f>
        <v>0</v>
      </c>
      <c r="O848" s="174">
        <v>0</v>
      </c>
      <c r="P848" s="243">
        <f>IF(BD.PD7[[#This Row],[Liquid. '[%']]]&lt;&gt;0,(BD.PD7[[#This Row],[Valor Neto '[DOP']]]*BD.PD7[[#This Row],[Liquid. '[%']]])+BD.PD7[[#This Row],[Valor Neto '[DOP']]],BD.PD7[[#This Row],[Valor Neto '[DOP']]])</f>
        <v>0</v>
      </c>
      <c r="Q848" s="243">
        <f>BD.PD7[[#This Row],[Ppto. Orden Interna '[DOP']]]/HLOOKUP("USD",$K$1:$L$2,2,FALSE)</f>
        <v>0</v>
      </c>
      <c r="R848" s="543"/>
      <c r="S848" s="544"/>
      <c r="T848" s="544"/>
      <c r="U848" s="544" t="s">
        <v>542</v>
      </c>
      <c r="V848" s="544">
        <v>801673</v>
      </c>
      <c r="W848" s="494"/>
      <c r="X848" s="495"/>
      <c r="Y848" s="495"/>
      <c r="Z848" s="243">
        <f>BD.PD7[[#This Row],[Av.P1 '[%']]]*BD.PD7[[#This Row],[Ppto. Orden Interna '[DOP']]]</f>
        <v>0</v>
      </c>
      <c r="AA848" s="249"/>
      <c r="AB848" s="249"/>
      <c r="AC848" s="243">
        <f>BD.PD7[[#This Row],[Av.P2 '[%']]]*BD.PD7[[#This Row],[Ppto. Orden Interna '[DOP']]]</f>
        <v>0</v>
      </c>
      <c r="AD848" s="249"/>
      <c r="AE848" s="249"/>
      <c r="AF848" s="243">
        <f>BD.PD7[[#This Row],[Av.P3 '[%']]]*BD.PD7[[#This Row],[Ppto. Orden Interna '[DOP']]]</f>
        <v>0</v>
      </c>
      <c r="AG848" s="545"/>
      <c r="AH848" s="545"/>
      <c r="AI848" s="243">
        <f>BD.PD7[[#This Row],[Av.P2 '[%']]]*BD.PD7[[#This Row],[Ppto. Orden Interna '[DOP']]]</f>
        <v>0</v>
      </c>
      <c r="AJ848" s="545"/>
      <c r="AK848" s="545"/>
      <c r="AL848" s="542">
        <f>BD.PD7[[#This Row],[Av.P2 '[%']]]*BD.PD7[[#This Row],[Ppto. Orden Interna '[DOP']]]</f>
        <v>0</v>
      </c>
      <c r="AM848" s="584">
        <v>0</v>
      </c>
      <c r="AN848" s="308" t="s">
        <v>244</v>
      </c>
      <c r="AO848" s="308" t="s">
        <v>245</v>
      </c>
      <c r="AP848" s="308" t="s">
        <v>246</v>
      </c>
      <c r="AQ848" s="308" t="s">
        <v>247</v>
      </c>
      <c r="AR848" s="308">
        <v>594</v>
      </c>
      <c r="AS848" s="308" t="s">
        <v>248</v>
      </c>
      <c r="AT848" s="249" t="s">
        <v>1356</v>
      </c>
      <c r="AU848" s="249" t="s">
        <v>92</v>
      </c>
    </row>
    <row r="849" spans="1:47" hidden="1" x14ac:dyDescent="0.3">
      <c r="A849" s="174">
        <v>8.0399999999999991</v>
      </c>
      <c r="B849" s="231"/>
      <c r="C849" s="232" t="str">
        <f>VLOOKUP(BD.PD7[[#This Row],[Pos]],PPto[],3,FALSE)</f>
        <v>8.04 Trameria Almacen</v>
      </c>
      <c r="D849" s="233" t="s">
        <v>23</v>
      </c>
      <c r="E849" s="305" t="str">
        <f>IF(BD.PD7[[#This Row],[.]]="*",VLOOKUP(BD.PD7[[#This Row],[Pos]],Presupuesto!A:H,7,FALSE),"")</f>
        <v/>
      </c>
      <c r="F849" s="234" t="s">
        <v>585</v>
      </c>
      <c r="G849" s="174"/>
      <c r="H849" s="174"/>
      <c r="I849" s="174" t="s">
        <v>1290</v>
      </c>
      <c r="J849" s="174">
        <v>1</v>
      </c>
      <c r="K849" s="174" t="s">
        <v>260</v>
      </c>
      <c r="L849" s="383">
        <f>IF(BD.PD7[[#This Row],[Mon]]="DOP",1,HLOOKUP(BD.PD7[[#This Row],[Mon]],$K$1:$L$2,2,FALSE))</f>
        <v>1</v>
      </c>
      <c r="M849" s="541">
        <v>950000</v>
      </c>
      <c r="N849" s="243">
        <f>BD.PD7[[#This Row],[Cant.]]*BD.PD7[[#This Row],[ Tasa ]]*BD.PD7[[#This Row],[ Precio Und.]]</f>
        <v>950000</v>
      </c>
      <c r="O849" s="174">
        <v>0</v>
      </c>
      <c r="P849" s="243">
        <f>IF(BD.PD7[[#This Row],[Liquid. '[%']]]&lt;&gt;0,(BD.PD7[[#This Row],[Valor Neto '[DOP']]]*BD.PD7[[#This Row],[Liquid. '[%']]])+BD.PD7[[#This Row],[Valor Neto '[DOP']]],BD.PD7[[#This Row],[Valor Neto '[DOP']]])</f>
        <v>950000</v>
      </c>
      <c r="Q849" s="243">
        <f>BD.PD7[[#This Row],[Ppto. Orden Interna '[DOP']]]/HLOOKUP("USD",$K$1:$L$2,2,FALSE)</f>
        <v>14615.384615384615</v>
      </c>
      <c r="R849" s="543" t="s">
        <v>586</v>
      </c>
      <c r="S849" s="544"/>
      <c r="T849" s="544"/>
      <c r="U849" s="544" t="s">
        <v>542</v>
      </c>
      <c r="V849" s="544">
        <v>801673</v>
      </c>
      <c r="W849" s="494" t="s">
        <v>587</v>
      </c>
      <c r="X849" s="495">
        <v>14</v>
      </c>
      <c r="Y849" s="495">
        <v>0.7</v>
      </c>
      <c r="Z849" s="243">
        <f>BD.PD7[[#This Row],[Av.P1 '[%']]]*BD.PD7[[#This Row],[Ppto. Orden Interna '[DOP']]]</f>
        <v>665000</v>
      </c>
      <c r="AA849" s="249">
        <v>16</v>
      </c>
      <c r="AB849" s="249">
        <v>0.3</v>
      </c>
      <c r="AC849" s="243">
        <f>BD.PD7[[#This Row],[Av.P2 '[%']]]*BD.PD7[[#This Row],[Ppto. Orden Interna '[DOP']]]</f>
        <v>285000</v>
      </c>
      <c r="AD849" s="249"/>
      <c r="AE849" s="249"/>
      <c r="AF849" s="243">
        <f>BD.PD7[[#This Row],[Av.P3 '[%']]]*BD.PD7[[#This Row],[Ppto. Orden Interna '[DOP']]]</f>
        <v>0</v>
      </c>
      <c r="AG849" s="545"/>
      <c r="AH849" s="545"/>
      <c r="AI849" s="243">
        <f>BD.PD7[[#This Row],[Av.P2 '[%']]]*BD.PD7[[#This Row],[Ppto. Orden Interna '[DOP']]]</f>
        <v>285000</v>
      </c>
      <c r="AJ849" s="545"/>
      <c r="AK849" s="545"/>
      <c r="AL849" s="542">
        <f>BD.PD7[[#This Row],[Av.P2 '[%']]]*BD.PD7[[#This Row],[Ppto. Orden Interna '[DOP']]]</f>
        <v>285000</v>
      </c>
      <c r="AM849" s="584">
        <v>950000</v>
      </c>
      <c r="AN849" s="308" t="s">
        <v>244</v>
      </c>
      <c r="AO849" s="308" t="s">
        <v>245</v>
      </c>
      <c r="AP849" s="308" t="s">
        <v>246</v>
      </c>
      <c r="AQ849" s="308" t="s">
        <v>247</v>
      </c>
      <c r="AR849" s="308">
        <v>594</v>
      </c>
      <c r="AS849" s="308" t="s">
        <v>248</v>
      </c>
      <c r="AT849" s="249" t="s">
        <v>1356</v>
      </c>
      <c r="AU849" s="249" t="s">
        <v>92</v>
      </c>
    </row>
    <row r="850" spans="1:47" hidden="1" x14ac:dyDescent="0.3">
      <c r="A850" s="174">
        <v>8.0399999999999991</v>
      </c>
      <c r="B850" s="231"/>
      <c r="C850" s="232" t="str">
        <f>VLOOKUP(BD.PD7[[#This Row],[Pos]],PPto[],3,FALSE)</f>
        <v>8.04 Trameria Almacen</v>
      </c>
      <c r="D850" s="233" t="s">
        <v>23</v>
      </c>
      <c r="E850" s="305" t="str">
        <f>IF(BD.PD7[[#This Row],[.]]="*",VLOOKUP(BD.PD7[[#This Row],[Pos]],Presupuesto!A:H,7,FALSE),"")</f>
        <v/>
      </c>
      <c r="F850" s="234" t="s">
        <v>588</v>
      </c>
      <c r="G850" s="174"/>
      <c r="H850" s="174"/>
      <c r="I850" s="174" t="s">
        <v>1290</v>
      </c>
      <c r="J850" s="174"/>
      <c r="K850" s="174" t="s">
        <v>260</v>
      </c>
      <c r="L850" s="383">
        <f>IF(BD.PD7[[#This Row],[Mon]]="DOP",1,HLOOKUP(BD.PD7[[#This Row],[Mon]],$K$1:$L$2,2,FALSE))</f>
        <v>1</v>
      </c>
      <c r="M850" s="541">
        <v>1200000</v>
      </c>
      <c r="N850" s="243">
        <f>BD.PD7[[#This Row],[Cant.]]*BD.PD7[[#This Row],[ Tasa ]]*BD.PD7[[#This Row],[ Precio Und.]]</f>
        <v>0</v>
      </c>
      <c r="O850" s="174">
        <v>0</v>
      </c>
      <c r="P850" s="243">
        <f>IF(BD.PD7[[#This Row],[Liquid. '[%']]]&lt;&gt;0,(BD.PD7[[#This Row],[Valor Neto '[DOP']]]*BD.PD7[[#This Row],[Liquid. '[%']]])+BD.PD7[[#This Row],[Valor Neto '[DOP']]],BD.PD7[[#This Row],[Valor Neto '[DOP']]])</f>
        <v>0</v>
      </c>
      <c r="Q850" s="243">
        <f>BD.PD7[[#This Row],[Ppto. Orden Interna '[DOP']]]/HLOOKUP("USD",$K$1:$L$2,2,FALSE)</f>
        <v>0</v>
      </c>
      <c r="R850" s="543" t="s">
        <v>586</v>
      </c>
      <c r="S850" s="544"/>
      <c r="T850" s="544"/>
      <c r="U850" s="544" t="s">
        <v>542</v>
      </c>
      <c r="V850" s="544">
        <v>801673</v>
      </c>
      <c r="W850" s="494" t="s">
        <v>587</v>
      </c>
      <c r="X850" s="495">
        <v>14</v>
      </c>
      <c r="Y850" s="495">
        <v>0.7</v>
      </c>
      <c r="Z850" s="243">
        <f>BD.PD7[[#This Row],[Av.P1 '[%']]]*BD.PD7[[#This Row],[Ppto. Orden Interna '[DOP']]]</f>
        <v>0</v>
      </c>
      <c r="AA850" s="249">
        <v>16</v>
      </c>
      <c r="AB850" s="249">
        <v>0.3</v>
      </c>
      <c r="AC850" s="243">
        <f>BD.PD7[[#This Row],[Av.P2 '[%']]]*BD.PD7[[#This Row],[Ppto. Orden Interna '[DOP']]]</f>
        <v>0</v>
      </c>
      <c r="AD850" s="249"/>
      <c r="AE850" s="249"/>
      <c r="AF850" s="243">
        <f>BD.PD7[[#This Row],[Av.P3 '[%']]]*BD.PD7[[#This Row],[Ppto. Orden Interna '[DOP']]]</f>
        <v>0</v>
      </c>
      <c r="AG850" s="545"/>
      <c r="AH850" s="545"/>
      <c r="AI850" s="243">
        <f>BD.PD7[[#This Row],[Av.P2 '[%']]]*BD.PD7[[#This Row],[Ppto. Orden Interna '[DOP']]]</f>
        <v>0</v>
      </c>
      <c r="AJ850" s="545"/>
      <c r="AK850" s="545"/>
      <c r="AL850" s="542">
        <f>BD.PD7[[#This Row],[Av.P2 '[%']]]*BD.PD7[[#This Row],[Ppto. Orden Interna '[DOP']]]</f>
        <v>0</v>
      </c>
      <c r="AM850" s="584">
        <v>0</v>
      </c>
      <c r="AN850" s="308" t="s">
        <v>244</v>
      </c>
      <c r="AO850" s="308" t="s">
        <v>245</v>
      </c>
      <c r="AP850" s="308" t="s">
        <v>246</v>
      </c>
      <c r="AQ850" s="308" t="s">
        <v>247</v>
      </c>
      <c r="AR850" s="308">
        <v>594</v>
      </c>
      <c r="AS850" s="308" t="s">
        <v>248</v>
      </c>
      <c r="AT850" s="249" t="s">
        <v>1356</v>
      </c>
      <c r="AU850" s="249" t="s">
        <v>92</v>
      </c>
    </row>
    <row r="851" spans="1:47" hidden="1" x14ac:dyDescent="0.3">
      <c r="A851" s="174">
        <v>8.0399999999999991</v>
      </c>
      <c r="B851" s="231"/>
      <c r="C851" s="232" t="str">
        <f>VLOOKUP(BD.PD7[[#This Row],[Pos]],PPto[],3,FALSE)</f>
        <v>8.04 Trameria Almacen</v>
      </c>
      <c r="D851" s="233" t="s">
        <v>23</v>
      </c>
      <c r="E851" s="305" t="str">
        <f>IF(BD.PD7[[#This Row],[.]]="*",VLOOKUP(BD.PD7[[#This Row],[Pos]],Presupuesto!A:H,7,FALSE),"")</f>
        <v/>
      </c>
      <c r="F851" s="234" t="s">
        <v>592</v>
      </c>
      <c r="G851" s="174">
        <v>4600065318</v>
      </c>
      <c r="H851" s="174"/>
      <c r="I851" s="174" t="s">
        <v>1326</v>
      </c>
      <c r="J851" s="174">
        <v>2</v>
      </c>
      <c r="K851" s="174" t="s">
        <v>117</v>
      </c>
      <c r="L851" s="383">
        <f>IF(BD.PD7[[#This Row],[Mon]]="DOP",1,HLOOKUP(BD.PD7[[#This Row],[Mon]],$K$1:$L$2,2,FALSE))</f>
        <v>65</v>
      </c>
      <c r="M851" s="541">
        <v>13699.06</v>
      </c>
      <c r="N851" s="243">
        <f>BD.PD7[[#This Row],[Cant.]]*BD.PD7[[#This Row],[ Tasa ]]*BD.PD7[[#This Row],[ Precio Und.]]</f>
        <v>1780877.8</v>
      </c>
      <c r="O851" s="174">
        <v>0</v>
      </c>
      <c r="P851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851" s="243">
        <f>BD.PD7[[#This Row],[Ppto. Orden Interna '[DOP']]]/HLOOKUP("USD",$K$1:$L$2,2,FALSE)</f>
        <v>27398.12</v>
      </c>
      <c r="R851" s="543" t="s">
        <v>593</v>
      </c>
      <c r="S851" s="544"/>
      <c r="T851" s="544"/>
      <c r="U851" s="544" t="s">
        <v>542</v>
      </c>
      <c r="V851" s="544">
        <v>801673</v>
      </c>
      <c r="W851" s="494" t="s">
        <v>594</v>
      </c>
      <c r="X851" s="495">
        <v>16</v>
      </c>
      <c r="Y851" s="495">
        <v>1</v>
      </c>
      <c r="Z851" s="243">
        <f>BD.PD7[[#This Row],[Av.P1 '[%']]]*BD.PD7[[#This Row],[Ppto. Orden Interna '[DOP']]]</f>
        <v>1780877.8</v>
      </c>
      <c r="AA851" s="249"/>
      <c r="AB851" s="249"/>
      <c r="AC851" s="243">
        <f>BD.PD7[[#This Row],[Av.P2 '[%']]]*BD.PD7[[#This Row],[Ppto. Orden Interna '[DOP']]]</f>
        <v>0</v>
      </c>
      <c r="AD851" s="249"/>
      <c r="AE851" s="249"/>
      <c r="AF851" s="243">
        <f>BD.PD7[[#This Row],[Av.P3 '[%']]]*BD.PD7[[#This Row],[Ppto. Orden Interna '[DOP']]]</f>
        <v>0</v>
      </c>
      <c r="AG851" s="545"/>
      <c r="AH851" s="545"/>
      <c r="AI851" s="243">
        <f>BD.PD7[[#This Row],[Av.P2 '[%']]]*BD.PD7[[#This Row],[Ppto. Orden Interna '[DOP']]]</f>
        <v>0</v>
      </c>
      <c r="AJ851" s="545"/>
      <c r="AK851" s="545"/>
      <c r="AL851" s="542">
        <f>BD.PD7[[#This Row],[Av.P2 '[%']]]*BD.PD7[[#This Row],[Ppto. Orden Interna '[DOP']]]</f>
        <v>0</v>
      </c>
      <c r="AM851" s="584">
        <v>1780877.8</v>
      </c>
      <c r="AN851" s="308" t="s">
        <v>244</v>
      </c>
      <c r="AO851" s="308" t="s">
        <v>245</v>
      </c>
      <c r="AP851" s="308" t="s">
        <v>246</v>
      </c>
      <c r="AQ851" s="308" t="s">
        <v>247</v>
      </c>
      <c r="AR851" s="308">
        <v>594</v>
      </c>
      <c r="AS851" s="308" t="s">
        <v>258</v>
      </c>
      <c r="AT851" s="249" t="s">
        <v>1356</v>
      </c>
      <c r="AU851" s="249" t="s">
        <v>92</v>
      </c>
    </row>
    <row r="852" spans="1:47" hidden="1" x14ac:dyDescent="0.3">
      <c r="A852" s="174">
        <v>8.0500000000000007</v>
      </c>
      <c r="B852" s="231" t="s">
        <v>243</v>
      </c>
      <c r="C852" s="232" t="str">
        <f>VLOOKUP(BD.PD7[[#This Row],[Pos]],PPto[],3,FALSE)</f>
        <v>8.05 Mobiliario no operacional para Tiendas</v>
      </c>
      <c r="D852" s="233" t="s">
        <v>243</v>
      </c>
      <c r="E852" s="305">
        <f>IF(BD.PD7[[#This Row],[.]]="*",VLOOKUP(BD.PD7[[#This Row],[Pos]],Presupuesto!A:H,7,FALSE),"")</f>
        <v>109926.56351587306</v>
      </c>
      <c r="F852" s="234"/>
      <c r="G852" s="174"/>
      <c r="H852" s="174"/>
      <c r="I852" s="174"/>
      <c r="J852" s="174">
        <v>1</v>
      </c>
      <c r="K852" s="174" t="s">
        <v>117</v>
      </c>
      <c r="L852" s="383">
        <f>IF(BD.PD7[[#This Row],[Mon]]="DOP",1,HLOOKUP(BD.PD7[[#This Row],[Mon]],$K$1:$L$2,2,FALSE))</f>
        <v>65</v>
      </c>
      <c r="M852" s="541">
        <v>0</v>
      </c>
      <c r="N852" s="243">
        <f>BD.PD7[[#This Row],[Cant.]]*BD.PD7[[#This Row],[ Tasa ]]*BD.PD7[[#This Row],[ Precio Und.]]</f>
        <v>0</v>
      </c>
      <c r="O852" s="174">
        <v>0</v>
      </c>
      <c r="P852" s="243">
        <f>IF(BD.PD7[[#This Row],[Liquid. '[%']]]&lt;&gt;0,(BD.PD7[[#This Row],[Valor Neto '[DOP']]]*BD.PD7[[#This Row],[Liquid. '[%']]])+BD.PD7[[#This Row],[Valor Neto '[DOP']]],BD.PD7[[#This Row],[Valor Neto '[DOP']]])</f>
        <v>0</v>
      </c>
      <c r="Q852" s="243">
        <f>BD.PD7[[#This Row],[Ppto. Orden Interna '[DOP']]]/HLOOKUP("USD",$K$1:$L$2,2,FALSE)</f>
        <v>0</v>
      </c>
      <c r="R852" s="543"/>
      <c r="S852" s="544"/>
      <c r="T852" s="544"/>
      <c r="U852" s="544" t="s">
        <v>542</v>
      </c>
      <c r="V852" s="544">
        <v>801673</v>
      </c>
      <c r="W852" s="494"/>
      <c r="X852" s="495"/>
      <c r="Y852" s="495"/>
      <c r="Z852" s="243">
        <f>BD.PD7[[#This Row],[Av.P1 '[%']]]*BD.PD7[[#This Row],[Ppto. Orden Interna '[DOP']]]</f>
        <v>0</v>
      </c>
      <c r="AA852" s="249"/>
      <c r="AB852" s="249"/>
      <c r="AC852" s="243">
        <f>BD.PD7[[#This Row],[Av.P2 '[%']]]*BD.PD7[[#This Row],[Ppto. Orden Interna '[DOP']]]</f>
        <v>0</v>
      </c>
      <c r="AD852" s="249"/>
      <c r="AE852" s="249"/>
      <c r="AF852" s="243">
        <f>BD.PD7[[#This Row],[Av.P3 '[%']]]*BD.PD7[[#This Row],[Ppto. Orden Interna '[DOP']]]</f>
        <v>0</v>
      </c>
      <c r="AG852" s="545"/>
      <c r="AH852" s="545"/>
      <c r="AI852" s="243">
        <f>BD.PD7[[#This Row],[Av.P2 '[%']]]*BD.PD7[[#This Row],[Ppto. Orden Interna '[DOP']]]</f>
        <v>0</v>
      </c>
      <c r="AJ852" s="545"/>
      <c r="AK852" s="545"/>
      <c r="AL852" s="542">
        <f>BD.PD7[[#This Row],[Av.P2 '[%']]]*BD.PD7[[#This Row],[Ppto. Orden Interna '[DOP']]]</f>
        <v>0</v>
      </c>
      <c r="AM852" s="584">
        <v>0</v>
      </c>
      <c r="AN852" s="308" t="s">
        <v>244</v>
      </c>
      <c r="AO852" s="308" t="s">
        <v>245</v>
      </c>
      <c r="AP852" s="308" t="s">
        <v>246</v>
      </c>
      <c r="AQ852" s="308" t="s">
        <v>247</v>
      </c>
      <c r="AR852" s="308">
        <v>594</v>
      </c>
      <c r="AS852" s="308" t="s">
        <v>248</v>
      </c>
      <c r="AT852" s="249" t="s">
        <v>1356</v>
      </c>
      <c r="AU852" s="249" t="s">
        <v>92</v>
      </c>
    </row>
    <row r="853" spans="1:47" hidden="1" x14ac:dyDescent="0.3">
      <c r="A853" s="174">
        <v>7.07</v>
      </c>
      <c r="B853" s="231"/>
      <c r="C853" s="232" t="str">
        <f>VLOOKUP(BD.PD7[[#This Row],[Pos]],PPto[],3,FALSE)</f>
        <v>7.07 Otros Equipamientos de Producción</v>
      </c>
      <c r="D853" s="233" t="s">
        <v>23</v>
      </c>
      <c r="E853" s="305" t="str">
        <f>IF(BD.PD7[[#This Row],[.]]="*",VLOOKUP(BD.PD7[[#This Row],[Pos]],Presupuesto!A:H,7,FALSE),"")</f>
        <v/>
      </c>
      <c r="F853" s="234" t="s">
        <v>596</v>
      </c>
      <c r="G853" s="174"/>
      <c r="H853" s="174"/>
      <c r="I853" s="174" t="s">
        <v>1339</v>
      </c>
      <c r="J853" s="174">
        <v>1</v>
      </c>
      <c r="K853" s="174" t="s">
        <v>260</v>
      </c>
      <c r="L853" s="383">
        <f>IF(BD.PD7[[#This Row],[Mon]]="DOP",1,HLOOKUP(BD.PD7[[#This Row],[Mon]],$K$1:$L$2,2,FALSE))</f>
        <v>1</v>
      </c>
      <c r="M853" s="541">
        <v>3600000</v>
      </c>
      <c r="N853" s="243">
        <f>BD.PD7[[#This Row],[Cant.]]*BD.PD7[[#This Row],[ Tasa ]]*BD.PD7[[#This Row],[ Precio Und.]]</f>
        <v>3600000</v>
      </c>
      <c r="O853" s="174">
        <v>0</v>
      </c>
      <c r="P853" s="243">
        <f>IF(BD.PD7[[#This Row],[Liquid. '[%']]]&lt;&gt;0,(BD.PD7[[#This Row],[Valor Neto '[DOP']]]*BD.PD7[[#This Row],[Liquid. '[%']]])+BD.PD7[[#This Row],[Valor Neto '[DOP']]],BD.PD7[[#This Row],[Valor Neto '[DOP']]])</f>
        <v>3600000</v>
      </c>
      <c r="Q853" s="243">
        <f>BD.PD7[[#This Row],[Ppto. Orden Interna '[DOP']]]/HLOOKUP("USD",$K$1:$L$2,2,FALSE)</f>
        <v>55384.615384615383</v>
      </c>
      <c r="R853" s="543" t="s">
        <v>597</v>
      </c>
      <c r="S853" s="544"/>
      <c r="T853" s="544"/>
      <c r="U853" s="544" t="s">
        <v>542</v>
      </c>
      <c r="V853" s="544">
        <v>801673</v>
      </c>
      <c r="W853" s="494" t="s">
        <v>598</v>
      </c>
      <c r="X853" s="495">
        <v>14</v>
      </c>
      <c r="Y853" s="495">
        <v>0.5</v>
      </c>
      <c r="Z853" s="243">
        <f>BD.PD7[[#This Row],[Av.P1 '[%']]]*BD.PD7[[#This Row],[Ppto. Orden Interna '[DOP']]]</f>
        <v>1800000</v>
      </c>
      <c r="AA853" s="249">
        <v>16</v>
      </c>
      <c r="AB853" s="249">
        <v>0.5</v>
      </c>
      <c r="AC853" s="243">
        <f>BD.PD7[[#This Row],[Av.P2 '[%']]]*BD.PD7[[#This Row],[Ppto. Orden Interna '[DOP']]]</f>
        <v>1800000</v>
      </c>
      <c r="AD853" s="249"/>
      <c r="AE853" s="249"/>
      <c r="AF853" s="243">
        <f>BD.PD7[[#This Row],[Av.P3 '[%']]]*BD.PD7[[#This Row],[Ppto. Orden Interna '[DOP']]]</f>
        <v>0</v>
      </c>
      <c r="AG853" s="545"/>
      <c r="AH853" s="545"/>
      <c r="AI853" s="243">
        <f>BD.PD7[[#This Row],[Av.P2 '[%']]]*BD.PD7[[#This Row],[Ppto. Orden Interna '[DOP']]]</f>
        <v>1800000</v>
      </c>
      <c r="AJ853" s="545"/>
      <c r="AK853" s="545"/>
      <c r="AL853" s="542">
        <f>BD.PD7[[#This Row],[Av.P2 '[%']]]*BD.PD7[[#This Row],[Ppto. Orden Interna '[DOP']]]</f>
        <v>1800000</v>
      </c>
      <c r="AM853" s="584">
        <v>3600000</v>
      </c>
      <c r="AN853" s="308" t="s">
        <v>244</v>
      </c>
      <c r="AO853" s="308" t="s">
        <v>245</v>
      </c>
      <c r="AP853" s="308" t="s">
        <v>246</v>
      </c>
      <c r="AQ853" s="308" t="s">
        <v>247</v>
      </c>
      <c r="AR853" s="308">
        <v>594</v>
      </c>
      <c r="AS853" s="308" t="s">
        <v>248</v>
      </c>
      <c r="AT853" s="249" t="s">
        <v>1356</v>
      </c>
      <c r="AU853" s="249" t="s">
        <v>1582</v>
      </c>
    </row>
    <row r="854" spans="1:47" hidden="1" x14ac:dyDescent="0.3">
      <c r="A854" s="174">
        <v>8.0500000000000007</v>
      </c>
      <c r="B854" s="231"/>
      <c r="C854" s="232" t="str">
        <f>VLOOKUP(BD.PD7[[#This Row],[Pos]],PPto[],3,FALSE)</f>
        <v>8.05 Mobiliario no operacional para Tiendas</v>
      </c>
      <c r="D854" s="233" t="s">
        <v>23</v>
      </c>
      <c r="E854" s="305" t="str">
        <f>IF(BD.PD7[[#This Row],[.]]="*",VLOOKUP(BD.PD7[[#This Row],[Pos]],Presupuesto!A:H,7,FALSE),"")</f>
        <v/>
      </c>
      <c r="F854" s="234" t="s">
        <v>599</v>
      </c>
      <c r="G854" s="174"/>
      <c r="H854" s="174"/>
      <c r="I854" s="174" t="s">
        <v>1326</v>
      </c>
      <c r="J854" s="174">
        <v>1</v>
      </c>
      <c r="K854" s="174" t="s">
        <v>260</v>
      </c>
      <c r="L854" s="383">
        <f>IF(BD.PD7[[#This Row],[Mon]]="DOP",1,HLOOKUP(BD.PD7[[#This Row],[Mon]],$K$1:$L$2,2,FALSE))</f>
        <v>1</v>
      </c>
      <c r="M854" s="541">
        <v>16288</v>
      </c>
      <c r="N854" s="243">
        <f>BD.PD7[[#This Row],[Cant.]]*BD.PD7[[#This Row],[ Tasa ]]*BD.PD7[[#This Row],[ Precio Und.]]</f>
        <v>16288</v>
      </c>
      <c r="O854" s="174">
        <v>0</v>
      </c>
      <c r="P854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854" s="243">
        <f>BD.PD7[[#This Row],[Ppto. Orden Interna '[DOP']]]/HLOOKUP("USD",$K$1:$L$2,2,FALSE)</f>
        <v>250.58461538461538</v>
      </c>
      <c r="R854" s="543" t="s">
        <v>600</v>
      </c>
      <c r="S854" s="544"/>
      <c r="T854" s="544"/>
      <c r="U854" s="544" t="s">
        <v>542</v>
      </c>
      <c r="V854" s="544">
        <v>801673</v>
      </c>
      <c r="W854" s="494" t="s">
        <v>601</v>
      </c>
      <c r="X854" s="495">
        <v>16</v>
      </c>
      <c r="Y854" s="495">
        <v>1</v>
      </c>
      <c r="Z854" s="243">
        <f>BD.PD7[[#This Row],[Av.P1 '[%']]]*BD.PD7[[#This Row],[Ppto. Orden Interna '[DOP']]]</f>
        <v>16288</v>
      </c>
      <c r="AA854" s="249"/>
      <c r="AB854" s="249"/>
      <c r="AC854" s="243">
        <f>BD.PD7[[#This Row],[Av.P2 '[%']]]*BD.PD7[[#This Row],[Ppto. Orden Interna '[DOP']]]</f>
        <v>0</v>
      </c>
      <c r="AD854" s="249"/>
      <c r="AE854" s="249"/>
      <c r="AF854" s="243">
        <f>BD.PD7[[#This Row],[Av.P3 '[%']]]*BD.PD7[[#This Row],[Ppto. Orden Interna '[DOP']]]</f>
        <v>0</v>
      </c>
      <c r="AG854" s="545"/>
      <c r="AH854" s="545"/>
      <c r="AI854" s="243">
        <f>BD.PD7[[#This Row],[Av.P2 '[%']]]*BD.PD7[[#This Row],[Ppto. Orden Interna '[DOP']]]</f>
        <v>0</v>
      </c>
      <c r="AJ854" s="545"/>
      <c r="AK854" s="545"/>
      <c r="AL854" s="542">
        <f>BD.PD7[[#This Row],[Av.P2 '[%']]]*BD.PD7[[#This Row],[Ppto. Orden Interna '[DOP']]]</f>
        <v>0</v>
      </c>
      <c r="AM854" s="584">
        <v>16288</v>
      </c>
      <c r="AN854" s="308" t="s">
        <v>244</v>
      </c>
      <c r="AO854" s="308" t="s">
        <v>245</v>
      </c>
      <c r="AP854" s="308" t="s">
        <v>246</v>
      </c>
      <c r="AQ854" s="308" t="s">
        <v>247</v>
      </c>
      <c r="AR854" s="308">
        <v>594</v>
      </c>
      <c r="AS854" s="308" t="s">
        <v>248</v>
      </c>
      <c r="AT854" s="249" t="s">
        <v>1356</v>
      </c>
      <c r="AU854" s="249" t="s">
        <v>92</v>
      </c>
    </row>
    <row r="855" spans="1:47" hidden="1" x14ac:dyDescent="0.3">
      <c r="A855" s="174">
        <v>8.0500000000000007</v>
      </c>
      <c r="B855" s="231"/>
      <c r="C855" s="232" t="str">
        <f>VLOOKUP(BD.PD7[[#This Row],[Pos]],PPto[],3,FALSE)</f>
        <v>8.05 Mobiliario no operacional para Tiendas</v>
      </c>
      <c r="D855" s="233" t="s">
        <v>23</v>
      </c>
      <c r="E855" s="305" t="str">
        <f>IF(BD.PD7[[#This Row],[.]]="*",VLOOKUP(BD.PD7[[#This Row],[Pos]],Presupuesto!A:H,7,FALSE),"")</f>
        <v/>
      </c>
      <c r="F855" s="234" t="s">
        <v>602</v>
      </c>
      <c r="G855" s="174"/>
      <c r="H855" s="174"/>
      <c r="I855" s="174" t="s">
        <v>1326</v>
      </c>
      <c r="J855" s="174">
        <v>1</v>
      </c>
      <c r="K855" s="174" t="s">
        <v>260</v>
      </c>
      <c r="L855" s="383">
        <f>IF(BD.PD7[[#This Row],[Mon]]="DOP",1,HLOOKUP(BD.PD7[[#This Row],[Mon]],$K$1:$L$2,2,FALSE))</f>
        <v>1</v>
      </c>
      <c r="M855" s="541">
        <v>9893.11</v>
      </c>
      <c r="N855" s="243">
        <f>BD.PD7[[#This Row],[Cant.]]*BD.PD7[[#This Row],[ Tasa ]]*BD.PD7[[#This Row],[ Precio Und.]]</f>
        <v>9893.11</v>
      </c>
      <c r="O855" s="174">
        <v>0</v>
      </c>
      <c r="P855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855" s="243">
        <f>BD.PD7[[#This Row],[Ppto. Orden Interna '[DOP']]]/HLOOKUP("USD",$K$1:$L$2,2,FALSE)</f>
        <v>152.20169230769233</v>
      </c>
      <c r="R855" s="543" t="s">
        <v>603</v>
      </c>
      <c r="S855" s="544"/>
      <c r="T855" s="544"/>
      <c r="U855" s="544" t="s">
        <v>542</v>
      </c>
      <c r="V855" s="544">
        <v>801673</v>
      </c>
      <c r="W855" s="494" t="s">
        <v>337</v>
      </c>
      <c r="X855" s="495">
        <v>16</v>
      </c>
      <c r="Y855" s="495">
        <v>1</v>
      </c>
      <c r="Z855" s="243">
        <f>BD.PD7[[#This Row],[Av.P1 '[%']]]*BD.PD7[[#This Row],[Ppto. Orden Interna '[DOP']]]</f>
        <v>9893.11</v>
      </c>
      <c r="AA855" s="249"/>
      <c r="AB855" s="249"/>
      <c r="AC855" s="243">
        <f>BD.PD7[[#This Row],[Av.P2 '[%']]]*BD.PD7[[#This Row],[Ppto. Orden Interna '[DOP']]]</f>
        <v>0</v>
      </c>
      <c r="AD855" s="249"/>
      <c r="AE855" s="249"/>
      <c r="AF855" s="243">
        <f>BD.PD7[[#This Row],[Av.P3 '[%']]]*BD.PD7[[#This Row],[Ppto. Orden Interna '[DOP']]]</f>
        <v>0</v>
      </c>
      <c r="AG855" s="545"/>
      <c r="AH855" s="545"/>
      <c r="AI855" s="243">
        <f>BD.PD7[[#This Row],[Av.P2 '[%']]]*BD.PD7[[#This Row],[Ppto. Orden Interna '[DOP']]]</f>
        <v>0</v>
      </c>
      <c r="AJ855" s="545"/>
      <c r="AK855" s="545"/>
      <c r="AL855" s="542">
        <f>BD.PD7[[#This Row],[Av.P2 '[%']]]*BD.PD7[[#This Row],[Ppto. Orden Interna '[DOP']]]</f>
        <v>0</v>
      </c>
      <c r="AM855" s="584">
        <v>9893.11</v>
      </c>
      <c r="AN855" s="308" t="s">
        <v>244</v>
      </c>
      <c r="AO855" s="308" t="s">
        <v>245</v>
      </c>
      <c r="AP855" s="308" t="s">
        <v>246</v>
      </c>
      <c r="AQ855" s="308" t="s">
        <v>247</v>
      </c>
      <c r="AR855" s="308">
        <v>594</v>
      </c>
      <c r="AS855" s="308" t="s">
        <v>248</v>
      </c>
      <c r="AT855" s="249" t="s">
        <v>1356</v>
      </c>
      <c r="AU855" s="249" t="s">
        <v>92</v>
      </c>
    </row>
    <row r="856" spans="1:47" hidden="1" x14ac:dyDescent="0.3">
      <c r="A856" s="174">
        <v>8.0500000000000007</v>
      </c>
      <c r="B856" s="231"/>
      <c r="C856" s="232" t="str">
        <f>VLOOKUP(BD.PD7[[#This Row],[Pos]],PPto[],3,FALSE)</f>
        <v>8.05 Mobiliario no operacional para Tiendas</v>
      </c>
      <c r="D856" s="233" t="s">
        <v>23</v>
      </c>
      <c r="E856" s="305" t="str">
        <f>IF(BD.PD7[[#This Row],[.]]="*",VLOOKUP(BD.PD7[[#This Row],[Pos]],Presupuesto!A:H,7,FALSE),"")</f>
        <v/>
      </c>
      <c r="F856" s="234" t="s">
        <v>604</v>
      </c>
      <c r="G856" s="174"/>
      <c r="H856" s="174"/>
      <c r="I856" s="174" t="s">
        <v>1326</v>
      </c>
      <c r="J856" s="174">
        <v>1</v>
      </c>
      <c r="K856" s="174" t="s">
        <v>260</v>
      </c>
      <c r="L856" s="383">
        <f>IF(BD.PD7[[#This Row],[Mon]]="DOP",1,HLOOKUP(BD.PD7[[#This Row],[Mon]],$K$1:$L$2,2,FALSE))</f>
        <v>1</v>
      </c>
      <c r="M856" s="541">
        <v>12000</v>
      </c>
      <c r="N856" s="243">
        <f>BD.PD7[[#This Row],[Cant.]]*BD.PD7[[#This Row],[ Tasa ]]*BD.PD7[[#This Row],[ Precio Und.]]</f>
        <v>12000</v>
      </c>
      <c r="O856" s="174">
        <v>0</v>
      </c>
      <c r="P856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856" s="243">
        <f>BD.PD7[[#This Row],[Ppto. Orden Interna '[DOP']]]/HLOOKUP("USD",$K$1:$L$2,2,FALSE)</f>
        <v>184.61538461538461</v>
      </c>
      <c r="R856" s="543" t="s">
        <v>605</v>
      </c>
      <c r="S856" s="544"/>
      <c r="T856" s="544"/>
      <c r="U856" s="544" t="s">
        <v>542</v>
      </c>
      <c r="V856" s="544">
        <v>801673</v>
      </c>
      <c r="W856" s="494" t="s">
        <v>606</v>
      </c>
      <c r="X856" s="495">
        <v>16</v>
      </c>
      <c r="Y856" s="495">
        <v>1</v>
      </c>
      <c r="Z856" s="243">
        <f>BD.PD7[[#This Row],[Av.P1 '[%']]]*BD.PD7[[#This Row],[Ppto. Orden Interna '[DOP']]]</f>
        <v>12000</v>
      </c>
      <c r="AA856" s="249"/>
      <c r="AB856" s="249"/>
      <c r="AC856" s="243">
        <f>BD.PD7[[#This Row],[Av.P2 '[%']]]*BD.PD7[[#This Row],[Ppto. Orden Interna '[DOP']]]</f>
        <v>0</v>
      </c>
      <c r="AD856" s="249"/>
      <c r="AE856" s="249"/>
      <c r="AF856" s="243">
        <f>BD.PD7[[#This Row],[Av.P3 '[%']]]*BD.PD7[[#This Row],[Ppto. Orden Interna '[DOP']]]</f>
        <v>0</v>
      </c>
      <c r="AG856" s="545"/>
      <c r="AH856" s="545"/>
      <c r="AI856" s="243">
        <f>BD.PD7[[#This Row],[Av.P2 '[%']]]*BD.PD7[[#This Row],[Ppto. Orden Interna '[DOP']]]</f>
        <v>0</v>
      </c>
      <c r="AJ856" s="545"/>
      <c r="AK856" s="545"/>
      <c r="AL856" s="542">
        <f>BD.PD7[[#This Row],[Av.P2 '[%']]]*BD.PD7[[#This Row],[Ppto. Orden Interna '[DOP']]]</f>
        <v>0</v>
      </c>
      <c r="AM856" s="584">
        <v>12000</v>
      </c>
      <c r="AN856" s="308" t="s">
        <v>244</v>
      </c>
      <c r="AO856" s="308" t="s">
        <v>245</v>
      </c>
      <c r="AP856" s="308" t="s">
        <v>246</v>
      </c>
      <c r="AQ856" s="308" t="s">
        <v>247</v>
      </c>
      <c r="AR856" s="308">
        <v>594</v>
      </c>
      <c r="AS856" s="308" t="s">
        <v>248</v>
      </c>
      <c r="AT856" s="249" t="s">
        <v>1356</v>
      </c>
      <c r="AU856" s="249" t="s">
        <v>92</v>
      </c>
    </row>
    <row r="857" spans="1:47" hidden="1" x14ac:dyDescent="0.3">
      <c r="A857" s="174">
        <v>8.0500000000000007</v>
      </c>
      <c r="B857" s="231"/>
      <c r="C857" s="232" t="str">
        <f>VLOOKUP(BD.PD7[[#This Row],[Pos]],PPto[],3,FALSE)</f>
        <v>8.05 Mobiliario no operacional para Tiendas</v>
      </c>
      <c r="D857" s="233" t="s">
        <v>23</v>
      </c>
      <c r="E857" s="305" t="str">
        <f>IF(BD.PD7[[#This Row],[.]]="*",VLOOKUP(BD.PD7[[#This Row],[Pos]],Presupuesto!A:H,7,FALSE),"")</f>
        <v/>
      </c>
      <c r="F857" s="234" t="s">
        <v>607</v>
      </c>
      <c r="G857" s="174"/>
      <c r="H857" s="174"/>
      <c r="I857" s="174" t="s">
        <v>1326</v>
      </c>
      <c r="J857" s="174">
        <v>60</v>
      </c>
      <c r="K857" s="174" t="s">
        <v>260</v>
      </c>
      <c r="L857" s="383">
        <f>IF(BD.PD7[[#This Row],[Mon]]="DOP",1,HLOOKUP(BD.PD7[[#This Row],[Mon]],$K$1:$L$2,2,FALSE))</f>
        <v>1</v>
      </c>
      <c r="M857" s="541">
        <v>1517.7958333333333</v>
      </c>
      <c r="N857" s="243">
        <f>BD.PD7[[#This Row],[Cant.]]*BD.PD7[[#This Row],[ Tasa ]]*BD.PD7[[#This Row],[ Precio Und.]]</f>
        <v>91067.75</v>
      </c>
      <c r="O857" s="174">
        <v>0</v>
      </c>
      <c r="P857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857" s="243">
        <f>BD.PD7[[#This Row],[Ppto. Orden Interna '[DOP']]]/HLOOKUP("USD",$K$1:$L$2,2,FALSE)</f>
        <v>1401.0423076923078</v>
      </c>
      <c r="R857" s="543" t="s">
        <v>257</v>
      </c>
      <c r="S857" s="544"/>
      <c r="T857" s="544"/>
      <c r="U857" s="544" t="s">
        <v>542</v>
      </c>
      <c r="V857" s="544">
        <v>801673</v>
      </c>
      <c r="W857" s="494" t="s">
        <v>608</v>
      </c>
      <c r="X857" s="495">
        <v>16</v>
      </c>
      <c r="Y857" s="495">
        <v>1</v>
      </c>
      <c r="Z857" s="243">
        <f>BD.PD7[[#This Row],[Av.P1 '[%']]]*BD.PD7[[#This Row],[Ppto. Orden Interna '[DOP']]]</f>
        <v>91067.75</v>
      </c>
      <c r="AA857" s="249"/>
      <c r="AB857" s="249"/>
      <c r="AC857" s="243">
        <f>BD.PD7[[#This Row],[Av.P2 '[%']]]*BD.PD7[[#This Row],[Ppto. Orden Interna '[DOP']]]</f>
        <v>0</v>
      </c>
      <c r="AD857" s="249"/>
      <c r="AE857" s="249"/>
      <c r="AF857" s="243">
        <f>BD.PD7[[#This Row],[Av.P3 '[%']]]*BD.PD7[[#This Row],[Ppto. Orden Interna '[DOP']]]</f>
        <v>0</v>
      </c>
      <c r="AG857" s="545"/>
      <c r="AH857" s="545"/>
      <c r="AI857" s="243">
        <f>BD.PD7[[#This Row],[Av.P2 '[%']]]*BD.PD7[[#This Row],[Ppto. Orden Interna '[DOP']]]</f>
        <v>0</v>
      </c>
      <c r="AJ857" s="545"/>
      <c r="AK857" s="545"/>
      <c r="AL857" s="542">
        <f>BD.PD7[[#This Row],[Av.P2 '[%']]]*BD.PD7[[#This Row],[Ppto. Orden Interna '[DOP']]]</f>
        <v>0</v>
      </c>
      <c r="AM857" s="584">
        <v>91067.75</v>
      </c>
      <c r="AN857" s="308" t="s">
        <v>244</v>
      </c>
      <c r="AO857" s="308" t="s">
        <v>245</v>
      </c>
      <c r="AP857" s="308" t="s">
        <v>246</v>
      </c>
      <c r="AQ857" s="308" t="s">
        <v>247</v>
      </c>
      <c r="AR857" s="308">
        <v>594</v>
      </c>
      <c r="AS857" s="308" t="s">
        <v>248</v>
      </c>
      <c r="AT857" s="249" t="s">
        <v>1356</v>
      </c>
      <c r="AU857" s="249" t="s">
        <v>92</v>
      </c>
    </row>
    <row r="858" spans="1:47" hidden="1" x14ac:dyDescent="0.3">
      <c r="A858" s="174">
        <v>8.0500000000000007</v>
      </c>
      <c r="B858" s="231"/>
      <c r="C858" s="232" t="str">
        <f>VLOOKUP(BD.PD7[[#This Row],[Pos]],PPto[],3,FALSE)</f>
        <v>8.05 Mobiliario no operacional para Tiendas</v>
      </c>
      <c r="D858" s="233" t="s">
        <v>23</v>
      </c>
      <c r="E858" s="305" t="str">
        <f>IF(BD.PD7[[#This Row],[.]]="*",VLOOKUP(BD.PD7[[#This Row],[Pos]],Presupuesto!A:H,7,FALSE),"")</f>
        <v/>
      </c>
      <c r="F858" s="234" t="s">
        <v>609</v>
      </c>
      <c r="G858" s="174"/>
      <c r="H858" s="174"/>
      <c r="I858" s="174" t="s">
        <v>1326</v>
      </c>
      <c r="J858" s="174">
        <v>5</v>
      </c>
      <c r="K858" s="174" t="s">
        <v>260</v>
      </c>
      <c r="L858" s="383">
        <f>IF(BD.PD7[[#This Row],[Mon]]="DOP",1,HLOOKUP(BD.PD7[[#This Row],[Mon]],$K$1:$L$2,2,FALSE))</f>
        <v>1</v>
      </c>
      <c r="M858" s="541">
        <v>69597.457999999999</v>
      </c>
      <c r="N858" s="243">
        <f>BD.PD7[[#This Row],[Cant.]]*BD.PD7[[#This Row],[ Tasa ]]*BD.PD7[[#This Row],[ Precio Und.]]</f>
        <v>347987.29</v>
      </c>
      <c r="O858" s="174">
        <v>0</v>
      </c>
      <c r="P858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858" s="243">
        <f>BD.PD7[[#This Row],[Ppto. Orden Interna '[DOP']]]/HLOOKUP("USD",$K$1:$L$2,2,FALSE)</f>
        <v>5353.6506153846149</v>
      </c>
      <c r="R858" s="543" t="s">
        <v>257</v>
      </c>
      <c r="S858" s="544"/>
      <c r="T858" s="544"/>
      <c r="U858" s="544" t="s">
        <v>542</v>
      </c>
      <c r="V858" s="544">
        <v>801673</v>
      </c>
      <c r="W858" s="494" t="s">
        <v>608</v>
      </c>
      <c r="X858" s="495">
        <v>16</v>
      </c>
      <c r="Y858" s="495">
        <v>1</v>
      </c>
      <c r="Z858" s="243">
        <f>BD.PD7[[#This Row],[Av.P1 '[%']]]*BD.PD7[[#This Row],[Ppto. Orden Interna '[DOP']]]</f>
        <v>347987.29</v>
      </c>
      <c r="AA858" s="249"/>
      <c r="AB858" s="249"/>
      <c r="AC858" s="243">
        <f>BD.PD7[[#This Row],[Av.P2 '[%']]]*BD.PD7[[#This Row],[Ppto. Orden Interna '[DOP']]]</f>
        <v>0</v>
      </c>
      <c r="AD858" s="249"/>
      <c r="AE858" s="249"/>
      <c r="AF858" s="243">
        <f>BD.PD7[[#This Row],[Av.P3 '[%']]]*BD.PD7[[#This Row],[Ppto. Orden Interna '[DOP']]]</f>
        <v>0</v>
      </c>
      <c r="AG858" s="545"/>
      <c r="AH858" s="545"/>
      <c r="AI858" s="243">
        <f>BD.PD7[[#This Row],[Av.P2 '[%']]]*BD.PD7[[#This Row],[Ppto. Orden Interna '[DOP']]]</f>
        <v>0</v>
      </c>
      <c r="AJ858" s="545"/>
      <c r="AK858" s="545"/>
      <c r="AL858" s="542">
        <f>BD.PD7[[#This Row],[Av.P2 '[%']]]*BD.PD7[[#This Row],[Ppto. Orden Interna '[DOP']]]</f>
        <v>0</v>
      </c>
      <c r="AM858" s="584">
        <v>347987.29</v>
      </c>
      <c r="AN858" s="308" t="s">
        <v>244</v>
      </c>
      <c r="AO858" s="308" t="s">
        <v>245</v>
      </c>
      <c r="AP858" s="308" t="s">
        <v>246</v>
      </c>
      <c r="AQ858" s="308" t="s">
        <v>247</v>
      </c>
      <c r="AR858" s="308">
        <v>594</v>
      </c>
      <c r="AS858" s="308" t="s">
        <v>248</v>
      </c>
      <c r="AT858" s="249" t="s">
        <v>1356</v>
      </c>
      <c r="AU858" s="249" t="s">
        <v>92</v>
      </c>
    </row>
    <row r="859" spans="1:47" hidden="1" x14ac:dyDescent="0.3">
      <c r="A859" s="174">
        <v>8.0500000000000007</v>
      </c>
      <c r="B859" s="231"/>
      <c r="C859" s="232" t="str">
        <f>VLOOKUP(BD.PD7[[#This Row],[Pos]],PPto[],3,FALSE)</f>
        <v>8.05 Mobiliario no operacional para Tiendas</v>
      </c>
      <c r="D859" s="233" t="s">
        <v>23</v>
      </c>
      <c r="E859" s="305" t="str">
        <f>IF(BD.PD7[[#This Row],[.]]="*",VLOOKUP(BD.PD7[[#This Row],[Pos]],Presupuesto!A:H,7,FALSE),"")</f>
        <v/>
      </c>
      <c r="F859" s="234" t="s">
        <v>610</v>
      </c>
      <c r="G859" s="174"/>
      <c r="H859" s="174"/>
      <c r="I859" s="174" t="s">
        <v>1326</v>
      </c>
      <c r="J859" s="174">
        <v>1</v>
      </c>
      <c r="K859" s="174" t="s">
        <v>260</v>
      </c>
      <c r="L859" s="383">
        <f>IF(BD.PD7[[#This Row],[Mon]]="DOP",1,HLOOKUP(BD.PD7[[#This Row],[Mon]],$K$1:$L$2,2,FALSE))</f>
        <v>1</v>
      </c>
      <c r="M859" s="541">
        <v>41428.57</v>
      </c>
      <c r="N859" s="243">
        <f>BD.PD7[[#This Row],[Cant.]]*BD.PD7[[#This Row],[ Tasa ]]*BD.PD7[[#This Row],[ Precio Und.]]</f>
        <v>41428.57</v>
      </c>
      <c r="O859" s="174">
        <v>0</v>
      </c>
      <c r="P859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859" s="243">
        <f>BD.PD7[[#This Row],[Ppto. Orden Interna '[DOP']]]/HLOOKUP("USD",$K$1:$L$2,2,FALSE)</f>
        <v>637.36261538461542</v>
      </c>
      <c r="R859" s="543" t="s">
        <v>1340</v>
      </c>
      <c r="S859" s="544"/>
      <c r="T859" s="544"/>
      <c r="U859" s="544" t="s">
        <v>542</v>
      </c>
      <c r="V859" s="544">
        <v>801673</v>
      </c>
      <c r="W859" s="494" t="s">
        <v>611</v>
      </c>
      <c r="X859" s="495">
        <v>16</v>
      </c>
      <c r="Y859" s="495">
        <v>1</v>
      </c>
      <c r="Z859" s="243">
        <f>BD.PD7[[#This Row],[Av.P1 '[%']]]*BD.PD7[[#This Row],[Ppto. Orden Interna '[DOP']]]</f>
        <v>41428.57</v>
      </c>
      <c r="AA859" s="249"/>
      <c r="AB859" s="249"/>
      <c r="AC859" s="243">
        <f>BD.PD7[[#This Row],[Av.P2 '[%']]]*BD.PD7[[#This Row],[Ppto. Orden Interna '[DOP']]]</f>
        <v>0</v>
      </c>
      <c r="AD859" s="249"/>
      <c r="AE859" s="249"/>
      <c r="AF859" s="243">
        <f>BD.PD7[[#This Row],[Av.P3 '[%']]]*BD.PD7[[#This Row],[Ppto. Orden Interna '[DOP']]]</f>
        <v>0</v>
      </c>
      <c r="AG859" s="545"/>
      <c r="AH859" s="545"/>
      <c r="AI859" s="243">
        <f>BD.PD7[[#This Row],[Av.P2 '[%']]]*BD.PD7[[#This Row],[Ppto. Orden Interna '[DOP']]]</f>
        <v>0</v>
      </c>
      <c r="AJ859" s="545"/>
      <c r="AK859" s="545"/>
      <c r="AL859" s="542">
        <f>BD.PD7[[#This Row],[Av.P2 '[%']]]*BD.PD7[[#This Row],[Ppto. Orden Interna '[DOP']]]</f>
        <v>0</v>
      </c>
      <c r="AM859" s="584">
        <v>41428.57</v>
      </c>
      <c r="AN859" s="308" t="s">
        <v>244</v>
      </c>
      <c r="AO859" s="308" t="s">
        <v>245</v>
      </c>
      <c r="AP859" s="308" t="s">
        <v>246</v>
      </c>
      <c r="AQ859" s="308" t="s">
        <v>247</v>
      </c>
      <c r="AR859" s="308">
        <v>594</v>
      </c>
      <c r="AS859" s="308" t="s">
        <v>248</v>
      </c>
      <c r="AT859" s="249" t="s">
        <v>1356</v>
      </c>
      <c r="AU859" s="249" t="s">
        <v>92</v>
      </c>
    </row>
    <row r="860" spans="1:47" hidden="1" x14ac:dyDescent="0.3">
      <c r="A860" s="174">
        <v>8.0500000000000007</v>
      </c>
      <c r="B860" s="231"/>
      <c r="C860" s="232" t="str">
        <f>VLOOKUP(BD.PD7[[#This Row],[Pos]],PPto[],3,FALSE)</f>
        <v>8.05 Mobiliario no operacional para Tiendas</v>
      </c>
      <c r="D860" s="233" t="s">
        <v>23</v>
      </c>
      <c r="E860" s="305" t="str">
        <f>IF(BD.PD7[[#This Row],[.]]="*",VLOOKUP(BD.PD7[[#This Row],[Pos]],Presupuesto!A:H,7,FALSE),"")</f>
        <v/>
      </c>
      <c r="F860" s="234" t="s">
        <v>1341</v>
      </c>
      <c r="G860" s="174"/>
      <c r="H860" s="174"/>
      <c r="I860" s="174"/>
      <c r="J860" s="174">
        <v>0</v>
      </c>
      <c r="K860" s="174" t="s">
        <v>260</v>
      </c>
      <c r="L860" s="383">
        <f>IF(BD.PD7[[#This Row],[Mon]]="DOP",1,HLOOKUP(BD.PD7[[#This Row],[Mon]],$K$1:$L$2,2,FALSE))</f>
        <v>1</v>
      </c>
      <c r="M860" s="541">
        <v>157878</v>
      </c>
      <c r="N860" s="243">
        <f>BD.PD7[[#This Row],[Cant.]]*BD.PD7[[#This Row],[ Tasa ]]*BD.PD7[[#This Row],[ Precio Und.]]</f>
        <v>0</v>
      </c>
      <c r="O860" s="174">
        <v>0</v>
      </c>
      <c r="P860" s="243">
        <f>IF(BD.PD7[[#This Row],[Liquid. '[%']]]&lt;&gt;0,(BD.PD7[[#This Row],[Valor Neto '[DOP']]]*BD.PD7[[#This Row],[Liquid. '[%']]])+BD.PD7[[#This Row],[Valor Neto '[DOP']]],BD.PD7[[#This Row],[Valor Neto '[DOP']]])</f>
        <v>0</v>
      </c>
      <c r="Q860" s="243">
        <f>BD.PD7[[#This Row],[Ppto. Orden Interna '[DOP']]]/HLOOKUP("USD",$K$1:$L$2,2,FALSE)</f>
        <v>0</v>
      </c>
      <c r="R860" s="543" t="s">
        <v>612</v>
      </c>
      <c r="S860" s="544"/>
      <c r="T860" s="544"/>
      <c r="U860" s="544" t="s">
        <v>542</v>
      </c>
      <c r="V860" s="544">
        <v>801673</v>
      </c>
      <c r="W860" s="494" t="s">
        <v>337</v>
      </c>
      <c r="X860" s="495"/>
      <c r="Y860" s="495"/>
      <c r="Z860" s="243">
        <f>BD.PD7[[#This Row],[Av.P1 '[%']]]*BD.PD7[[#This Row],[Ppto. Orden Interna '[DOP']]]</f>
        <v>0</v>
      </c>
      <c r="AA860" s="249"/>
      <c r="AB860" s="249"/>
      <c r="AC860" s="243">
        <f>BD.PD7[[#This Row],[Av.P2 '[%']]]*BD.PD7[[#This Row],[Ppto. Orden Interna '[DOP']]]</f>
        <v>0</v>
      </c>
      <c r="AD860" s="249"/>
      <c r="AE860" s="249"/>
      <c r="AF860" s="243">
        <f>BD.PD7[[#This Row],[Av.P3 '[%']]]*BD.PD7[[#This Row],[Ppto. Orden Interna '[DOP']]]</f>
        <v>0</v>
      </c>
      <c r="AG860" s="545"/>
      <c r="AH860" s="545"/>
      <c r="AI860" s="243">
        <f>BD.PD7[[#This Row],[Av.P2 '[%']]]*BD.PD7[[#This Row],[Ppto. Orden Interna '[DOP']]]</f>
        <v>0</v>
      </c>
      <c r="AJ860" s="545"/>
      <c r="AK860" s="545"/>
      <c r="AL860" s="542">
        <f>BD.PD7[[#This Row],[Av.P2 '[%']]]*BD.PD7[[#This Row],[Ppto. Orden Interna '[DOP']]]</f>
        <v>0</v>
      </c>
      <c r="AM860" s="584">
        <v>0</v>
      </c>
      <c r="AN860" s="308" t="s">
        <v>244</v>
      </c>
      <c r="AO860" s="308" t="s">
        <v>245</v>
      </c>
      <c r="AP860" s="308" t="s">
        <v>246</v>
      </c>
      <c r="AQ860" s="308" t="s">
        <v>247</v>
      </c>
      <c r="AR860" s="308">
        <v>594</v>
      </c>
      <c r="AS860" s="308" t="s">
        <v>248</v>
      </c>
      <c r="AT860" s="249" t="s">
        <v>1356</v>
      </c>
      <c r="AU860" s="249" t="s">
        <v>92</v>
      </c>
    </row>
    <row r="861" spans="1:47" hidden="1" x14ac:dyDescent="0.3">
      <c r="A861" s="174">
        <v>8.0500000000000007</v>
      </c>
      <c r="B861" s="231"/>
      <c r="C861" s="232" t="str">
        <f>VLOOKUP(BD.PD7[[#This Row],[Pos]],PPto[],3,FALSE)</f>
        <v>8.05 Mobiliario no operacional para Tiendas</v>
      </c>
      <c r="D861" s="233" t="s">
        <v>23</v>
      </c>
      <c r="E861" s="305" t="str">
        <f>IF(BD.PD7[[#This Row],[.]]="*",VLOOKUP(BD.PD7[[#This Row],[Pos]],Presupuesto!A:H,7,FALSE),"")</f>
        <v/>
      </c>
      <c r="F861" s="234" t="s">
        <v>1342</v>
      </c>
      <c r="G861" s="174"/>
      <c r="H861" s="174"/>
      <c r="I861" s="174"/>
      <c r="J861" s="174">
        <v>0</v>
      </c>
      <c r="K861" s="174" t="s">
        <v>260</v>
      </c>
      <c r="L861" s="383">
        <f>IF(BD.PD7[[#This Row],[Mon]]="DOP",1,HLOOKUP(BD.PD7[[#This Row],[Mon]],$K$1:$L$2,2,FALSE))</f>
        <v>1</v>
      </c>
      <c r="M861" s="541">
        <v>154140.28</v>
      </c>
      <c r="N861" s="243">
        <f>BD.PD7[[#This Row],[Cant.]]*BD.PD7[[#This Row],[ Tasa ]]*BD.PD7[[#This Row],[ Precio Und.]]</f>
        <v>0</v>
      </c>
      <c r="O861" s="174">
        <v>0</v>
      </c>
      <c r="P861" s="243">
        <f>IF(BD.PD7[[#This Row],[Liquid. '[%']]]&lt;&gt;0,(BD.PD7[[#This Row],[Valor Neto '[DOP']]]*BD.PD7[[#This Row],[Liquid. '[%']]])+BD.PD7[[#This Row],[Valor Neto '[DOP']]],BD.PD7[[#This Row],[Valor Neto '[DOP']]])</f>
        <v>0</v>
      </c>
      <c r="Q861" s="243">
        <f>BD.PD7[[#This Row],[Ppto. Orden Interna '[DOP']]]/HLOOKUP("USD",$K$1:$L$2,2,FALSE)</f>
        <v>0</v>
      </c>
      <c r="R861" s="543" t="s">
        <v>612</v>
      </c>
      <c r="S861" s="544"/>
      <c r="T861" s="544"/>
      <c r="U861" s="544" t="s">
        <v>542</v>
      </c>
      <c r="V861" s="544">
        <v>801673</v>
      </c>
      <c r="W861" s="494" t="s">
        <v>337</v>
      </c>
      <c r="X861" s="495"/>
      <c r="Y861" s="495"/>
      <c r="Z861" s="243">
        <f>BD.PD7[[#This Row],[Av.P1 '[%']]]*BD.PD7[[#This Row],[Ppto. Orden Interna '[DOP']]]</f>
        <v>0</v>
      </c>
      <c r="AA861" s="249"/>
      <c r="AB861" s="249"/>
      <c r="AC861" s="243">
        <f>BD.PD7[[#This Row],[Av.P2 '[%']]]*BD.PD7[[#This Row],[Ppto. Orden Interna '[DOP']]]</f>
        <v>0</v>
      </c>
      <c r="AD861" s="249"/>
      <c r="AE861" s="249"/>
      <c r="AF861" s="243">
        <f>BD.PD7[[#This Row],[Av.P3 '[%']]]*BD.PD7[[#This Row],[Ppto. Orden Interna '[DOP']]]</f>
        <v>0</v>
      </c>
      <c r="AG861" s="545"/>
      <c r="AH861" s="545"/>
      <c r="AI861" s="243">
        <f>BD.PD7[[#This Row],[Av.P2 '[%']]]*BD.PD7[[#This Row],[Ppto. Orden Interna '[DOP']]]</f>
        <v>0</v>
      </c>
      <c r="AJ861" s="545"/>
      <c r="AK861" s="545"/>
      <c r="AL861" s="542">
        <f>BD.PD7[[#This Row],[Av.P2 '[%']]]*BD.PD7[[#This Row],[Ppto. Orden Interna '[DOP']]]</f>
        <v>0</v>
      </c>
      <c r="AM861" s="584">
        <v>0</v>
      </c>
      <c r="AN861" s="308" t="s">
        <v>244</v>
      </c>
      <c r="AO861" s="308" t="s">
        <v>245</v>
      </c>
      <c r="AP861" s="308" t="s">
        <v>246</v>
      </c>
      <c r="AQ861" s="308" t="s">
        <v>247</v>
      </c>
      <c r="AR861" s="308">
        <v>594</v>
      </c>
      <c r="AS861" s="308" t="s">
        <v>248</v>
      </c>
      <c r="AT861" s="249" t="s">
        <v>1356</v>
      </c>
      <c r="AU861" s="249" t="s">
        <v>92</v>
      </c>
    </row>
    <row r="862" spans="1:47" hidden="1" x14ac:dyDescent="0.3">
      <c r="A862" s="174">
        <v>8.0500000000000007</v>
      </c>
      <c r="B862" s="231"/>
      <c r="C862" s="232" t="str">
        <f>VLOOKUP(BD.PD7[[#This Row],[Pos]],PPto[],3,FALSE)</f>
        <v>8.05 Mobiliario no operacional para Tiendas</v>
      </c>
      <c r="D862" s="233" t="s">
        <v>23</v>
      </c>
      <c r="E862" s="305" t="str">
        <f>IF(BD.PD7[[#This Row],[.]]="*",VLOOKUP(BD.PD7[[#This Row],[Pos]],Presupuesto!A:H,7,FALSE),"")</f>
        <v/>
      </c>
      <c r="F862" s="234" t="s">
        <v>613</v>
      </c>
      <c r="G862" s="174"/>
      <c r="H862" s="174"/>
      <c r="I862" s="174" t="s">
        <v>1326</v>
      </c>
      <c r="J862" s="174">
        <v>1</v>
      </c>
      <c r="K862" s="174" t="s">
        <v>260</v>
      </c>
      <c r="L862" s="383">
        <f>IF(BD.PD7[[#This Row],[Mon]]="DOP",1,HLOOKUP(BD.PD7[[#This Row],[Mon]],$K$1:$L$2,2,FALSE))</f>
        <v>1</v>
      </c>
      <c r="M862" s="541">
        <v>37718.239999999998</v>
      </c>
      <c r="N862" s="243">
        <f>BD.PD7[[#This Row],[Cant.]]*BD.PD7[[#This Row],[ Tasa ]]*BD.PD7[[#This Row],[ Precio Und.]]</f>
        <v>37718.239999999998</v>
      </c>
      <c r="O862" s="174">
        <v>0</v>
      </c>
      <c r="P862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862" s="243">
        <f>BD.PD7[[#This Row],[Ppto. Orden Interna '[DOP']]]/HLOOKUP("USD",$K$1:$L$2,2,FALSE)</f>
        <v>580.28061538461532</v>
      </c>
      <c r="R862" s="543" t="s">
        <v>603</v>
      </c>
      <c r="S862" s="544"/>
      <c r="T862" s="544"/>
      <c r="U862" s="544" t="s">
        <v>542</v>
      </c>
      <c r="V862" s="544">
        <v>801673</v>
      </c>
      <c r="W862" s="494" t="s">
        <v>337</v>
      </c>
      <c r="X862" s="495">
        <v>13</v>
      </c>
      <c r="Y862" s="495">
        <v>0.7</v>
      </c>
      <c r="Z862" s="243">
        <f>BD.PD7[[#This Row],[Av.P1 '[%']]]*BD.PD7[[#This Row],[Ppto. Orden Interna '[DOP']]]</f>
        <v>26402.767999999996</v>
      </c>
      <c r="AA862" s="249">
        <v>15</v>
      </c>
      <c r="AB862" s="249">
        <v>0.3</v>
      </c>
      <c r="AC862" s="243">
        <f>BD.PD7[[#This Row],[Av.P2 '[%']]]*BD.PD7[[#This Row],[Ppto. Orden Interna '[DOP']]]</f>
        <v>11315.472</v>
      </c>
      <c r="AD862" s="249"/>
      <c r="AE862" s="249"/>
      <c r="AF862" s="243">
        <f>BD.PD7[[#This Row],[Av.P3 '[%']]]*BD.PD7[[#This Row],[Ppto. Orden Interna '[DOP']]]</f>
        <v>0</v>
      </c>
      <c r="AG862" s="545"/>
      <c r="AH862" s="545"/>
      <c r="AI862" s="243">
        <f>BD.PD7[[#This Row],[Av.P2 '[%']]]*BD.PD7[[#This Row],[Ppto. Orden Interna '[DOP']]]</f>
        <v>11315.472</v>
      </c>
      <c r="AJ862" s="545"/>
      <c r="AK862" s="545"/>
      <c r="AL862" s="542">
        <f>BD.PD7[[#This Row],[Av.P2 '[%']]]*BD.PD7[[#This Row],[Ppto. Orden Interna '[DOP']]]</f>
        <v>11315.472</v>
      </c>
      <c r="AM862" s="584">
        <v>37718.239999999998</v>
      </c>
      <c r="AN862" s="308" t="s">
        <v>244</v>
      </c>
      <c r="AO862" s="308" t="s">
        <v>245</v>
      </c>
      <c r="AP862" s="308" t="s">
        <v>246</v>
      </c>
      <c r="AQ862" s="308" t="s">
        <v>247</v>
      </c>
      <c r="AR862" s="308">
        <v>594</v>
      </c>
      <c r="AS862" s="308" t="s">
        <v>248</v>
      </c>
      <c r="AT862" s="249" t="s">
        <v>1356</v>
      </c>
      <c r="AU862" s="249" t="s">
        <v>92</v>
      </c>
    </row>
    <row r="863" spans="1:47" hidden="1" x14ac:dyDescent="0.3">
      <c r="A863" s="174">
        <v>8.0500000000000007</v>
      </c>
      <c r="B863" s="231"/>
      <c r="C863" s="232" t="str">
        <f>VLOOKUP(BD.PD7[[#This Row],[Pos]],PPto[],3,FALSE)</f>
        <v>8.05 Mobiliario no operacional para Tiendas</v>
      </c>
      <c r="D863" s="233" t="s">
        <v>23</v>
      </c>
      <c r="E863" s="305" t="str">
        <f>IF(BD.PD7[[#This Row],[.]]="*",VLOOKUP(BD.PD7[[#This Row],[Pos]],Presupuesto!A:H,7,FALSE),"")</f>
        <v/>
      </c>
      <c r="F863" s="234" t="s">
        <v>614</v>
      </c>
      <c r="G863" s="174"/>
      <c r="H863" s="174"/>
      <c r="I863" s="174" t="s">
        <v>1326</v>
      </c>
      <c r="J863" s="174">
        <v>4</v>
      </c>
      <c r="K863" s="174" t="s">
        <v>260</v>
      </c>
      <c r="L863" s="383">
        <f>IF(BD.PD7[[#This Row],[Mon]]="DOP",1,HLOOKUP(BD.PD7[[#This Row],[Mon]],$K$1:$L$2,2,FALSE))</f>
        <v>1</v>
      </c>
      <c r="M863" s="541">
        <v>61250</v>
      </c>
      <c r="N863" s="243">
        <f>BD.PD7[[#This Row],[Cant.]]*BD.PD7[[#This Row],[ Tasa ]]*BD.PD7[[#This Row],[ Precio Und.]]</f>
        <v>245000</v>
      </c>
      <c r="O863" s="174">
        <v>0.01</v>
      </c>
      <c r="P863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863" s="243">
        <f>BD.PD7[[#This Row],[Ppto. Orden Interna '[DOP']]]/HLOOKUP("USD",$K$1:$L$2,2,FALSE)</f>
        <v>3806.9230769230771</v>
      </c>
      <c r="R863" s="543" t="s">
        <v>615</v>
      </c>
      <c r="S863" s="544"/>
      <c r="T863" s="544"/>
      <c r="U863" s="544" t="s">
        <v>542</v>
      </c>
      <c r="V863" s="544">
        <v>801673</v>
      </c>
      <c r="W863" s="494" t="s">
        <v>337</v>
      </c>
      <c r="X863" s="495">
        <v>13</v>
      </c>
      <c r="Y863" s="495">
        <v>0.7</v>
      </c>
      <c r="Z863" s="243">
        <f>BD.PD7[[#This Row],[Av.P1 '[%']]]*BD.PD7[[#This Row],[Ppto. Orden Interna '[DOP']]]</f>
        <v>173215</v>
      </c>
      <c r="AA863" s="249">
        <v>15</v>
      </c>
      <c r="AB863" s="249">
        <v>0.3</v>
      </c>
      <c r="AC863" s="243">
        <f>BD.PD7[[#This Row],[Av.P2 '[%']]]*BD.PD7[[#This Row],[Ppto. Orden Interna '[DOP']]]</f>
        <v>74235</v>
      </c>
      <c r="AD863" s="249"/>
      <c r="AE863" s="249"/>
      <c r="AF863" s="243">
        <f>BD.PD7[[#This Row],[Av.P3 '[%']]]*BD.PD7[[#This Row],[Ppto. Orden Interna '[DOP']]]</f>
        <v>0</v>
      </c>
      <c r="AG863" s="545"/>
      <c r="AH863" s="545"/>
      <c r="AI863" s="243">
        <f>BD.PD7[[#This Row],[Av.P2 '[%']]]*BD.PD7[[#This Row],[Ppto. Orden Interna '[DOP']]]</f>
        <v>74235</v>
      </c>
      <c r="AJ863" s="545"/>
      <c r="AK863" s="545"/>
      <c r="AL863" s="542">
        <f>BD.PD7[[#This Row],[Av.P2 '[%']]]*BD.PD7[[#This Row],[Ppto. Orden Interna '[DOP']]]</f>
        <v>74235</v>
      </c>
      <c r="AM863" s="584">
        <v>247450</v>
      </c>
      <c r="AN863" s="308" t="s">
        <v>244</v>
      </c>
      <c r="AO863" s="308" t="s">
        <v>245</v>
      </c>
      <c r="AP863" s="308" t="s">
        <v>246</v>
      </c>
      <c r="AQ863" s="308" t="s">
        <v>247</v>
      </c>
      <c r="AR863" s="308">
        <v>594</v>
      </c>
      <c r="AS863" s="308" t="s">
        <v>248</v>
      </c>
      <c r="AT863" s="249" t="s">
        <v>1356</v>
      </c>
      <c r="AU863" s="249" t="s">
        <v>92</v>
      </c>
    </row>
    <row r="864" spans="1:47" hidden="1" x14ac:dyDescent="0.3">
      <c r="A864" s="174">
        <v>8.0500000000000007</v>
      </c>
      <c r="B864" s="231"/>
      <c r="C864" s="232" t="str">
        <f>VLOOKUP(BD.PD7[[#This Row],[Pos]],PPto[],3,FALSE)</f>
        <v>8.05 Mobiliario no operacional para Tiendas</v>
      </c>
      <c r="D864" s="233" t="s">
        <v>23</v>
      </c>
      <c r="E864" s="305" t="str">
        <f>IF(BD.PD7[[#This Row],[.]]="*",VLOOKUP(BD.PD7[[#This Row],[Pos]],Presupuesto!A:H,7,FALSE),"")</f>
        <v/>
      </c>
      <c r="F864" s="234" t="s">
        <v>616</v>
      </c>
      <c r="G864" s="174"/>
      <c r="H864" s="174"/>
      <c r="I864" s="174" t="s">
        <v>1326</v>
      </c>
      <c r="J864" s="174">
        <v>1</v>
      </c>
      <c r="K864" s="174" t="s">
        <v>260</v>
      </c>
      <c r="L864" s="383">
        <f>IF(BD.PD7[[#This Row],[Mon]]="DOP",1,HLOOKUP(BD.PD7[[#This Row],[Mon]],$K$1:$L$2,2,FALSE))</f>
        <v>1</v>
      </c>
      <c r="M864" s="541">
        <v>42630</v>
      </c>
      <c r="N864" s="243">
        <f>BD.PD7[[#This Row],[Cant.]]*BD.PD7[[#This Row],[ Tasa ]]*BD.PD7[[#This Row],[ Precio Und.]]</f>
        <v>42630</v>
      </c>
      <c r="O864" s="174">
        <v>0.01</v>
      </c>
      <c r="P864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864" s="243">
        <f>BD.PD7[[#This Row],[Ppto. Orden Interna '[DOP']]]/HLOOKUP("USD",$K$1:$L$2,2,FALSE)</f>
        <v>662.40461538461545</v>
      </c>
      <c r="R864" s="543" t="s">
        <v>603</v>
      </c>
      <c r="S864" s="544"/>
      <c r="T864" s="544"/>
      <c r="U864" s="544" t="s">
        <v>542</v>
      </c>
      <c r="V864" s="544">
        <v>801673</v>
      </c>
      <c r="W864" s="494" t="s">
        <v>337</v>
      </c>
      <c r="X864" s="495">
        <v>13</v>
      </c>
      <c r="Y864" s="495">
        <v>0.7</v>
      </c>
      <c r="Z864" s="243">
        <f>BD.PD7[[#This Row],[Av.P1 '[%']]]*BD.PD7[[#This Row],[Ppto. Orden Interna '[DOP']]]</f>
        <v>30139.41</v>
      </c>
      <c r="AA864" s="249">
        <v>15</v>
      </c>
      <c r="AB864" s="249">
        <v>0.3</v>
      </c>
      <c r="AC864" s="243">
        <f>BD.PD7[[#This Row],[Av.P2 '[%']]]*BD.PD7[[#This Row],[Ppto. Orden Interna '[DOP']]]</f>
        <v>12916.890000000001</v>
      </c>
      <c r="AD864" s="249"/>
      <c r="AE864" s="249"/>
      <c r="AF864" s="243">
        <f>BD.PD7[[#This Row],[Av.P3 '[%']]]*BD.PD7[[#This Row],[Ppto. Orden Interna '[DOP']]]</f>
        <v>0</v>
      </c>
      <c r="AG864" s="545"/>
      <c r="AH864" s="545"/>
      <c r="AI864" s="243">
        <f>BD.PD7[[#This Row],[Av.P2 '[%']]]*BD.PD7[[#This Row],[Ppto. Orden Interna '[DOP']]]</f>
        <v>12916.890000000001</v>
      </c>
      <c r="AJ864" s="545"/>
      <c r="AK864" s="545"/>
      <c r="AL864" s="542">
        <f>BD.PD7[[#This Row],[Av.P2 '[%']]]*BD.PD7[[#This Row],[Ppto. Orden Interna '[DOP']]]</f>
        <v>12916.890000000001</v>
      </c>
      <c r="AM864" s="584">
        <v>43056.3</v>
      </c>
      <c r="AN864" s="308" t="s">
        <v>244</v>
      </c>
      <c r="AO864" s="308" t="s">
        <v>245</v>
      </c>
      <c r="AP864" s="308" t="s">
        <v>246</v>
      </c>
      <c r="AQ864" s="308" t="s">
        <v>247</v>
      </c>
      <c r="AR864" s="308">
        <v>594</v>
      </c>
      <c r="AS864" s="308" t="s">
        <v>248</v>
      </c>
      <c r="AT864" s="249" t="s">
        <v>1356</v>
      </c>
      <c r="AU864" s="249" t="s">
        <v>92</v>
      </c>
    </row>
    <row r="865" spans="1:47" hidden="1" x14ac:dyDescent="0.3">
      <c r="A865" s="174">
        <v>8.0500000000000007</v>
      </c>
      <c r="B865" s="231"/>
      <c r="C865" s="232" t="str">
        <f>VLOOKUP(BD.PD7[[#This Row],[Pos]],PPto[],3,FALSE)</f>
        <v>8.05 Mobiliario no operacional para Tiendas</v>
      </c>
      <c r="D865" s="233" t="s">
        <v>23</v>
      </c>
      <c r="E865" s="305" t="str">
        <f>IF(BD.PD7[[#This Row],[.]]="*",VLOOKUP(BD.PD7[[#This Row],[Pos]],Presupuesto!A:H,7,FALSE),"")</f>
        <v/>
      </c>
      <c r="F865" s="234" t="s">
        <v>617</v>
      </c>
      <c r="G865" s="174"/>
      <c r="H865" s="174"/>
      <c r="I865" s="174" t="s">
        <v>1326</v>
      </c>
      <c r="J865" s="174">
        <v>1</v>
      </c>
      <c r="K865" s="174" t="s">
        <v>260</v>
      </c>
      <c r="L865" s="383">
        <f>IF(BD.PD7[[#This Row],[Mon]]="DOP",1,HLOOKUP(BD.PD7[[#This Row],[Mon]],$K$1:$L$2,2,FALSE))</f>
        <v>1</v>
      </c>
      <c r="M865" s="541">
        <v>44345</v>
      </c>
      <c r="N865" s="243">
        <f>BD.PD7[[#This Row],[Cant.]]*BD.PD7[[#This Row],[ Tasa ]]*BD.PD7[[#This Row],[ Precio Und.]]</f>
        <v>44345</v>
      </c>
      <c r="O865" s="174">
        <v>0.01</v>
      </c>
      <c r="P865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865" s="243">
        <f>BD.PD7[[#This Row],[Ppto. Orden Interna '[DOP']]]/HLOOKUP("USD",$K$1:$L$2,2,FALSE)</f>
        <v>689.0530769230769</v>
      </c>
      <c r="R865" s="543" t="s">
        <v>603</v>
      </c>
      <c r="S865" s="544"/>
      <c r="T865" s="544"/>
      <c r="U865" s="544" t="s">
        <v>542</v>
      </c>
      <c r="V865" s="544">
        <v>801673</v>
      </c>
      <c r="W865" s="494" t="s">
        <v>337</v>
      </c>
      <c r="X865" s="495">
        <v>13</v>
      </c>
      <c r="Y865" s="495">
        <v>0.7</v>
      </c>
      <c r="Z865" s="243">
        <f>BD.PD7[[#This Row],[Av.P1 '[%']]]*BD.PD7[[#This Row],[Ppto. Orden Interna '[DOP']]]</f>
        <v>31351.914999999997</v>
      </c>
      <c r="AA865" s="249">
        <v>15</v>
      </c>
      <c r="AB865" s="249">
        <v>0.3</v>
      </c>
      <c r="AC865" s="243">
        <f>BD.PD7[[#This Row],[Av.P2 '[%']]]*BD.PD7[[#This Row],[Ppto. Orden Interna '[DOP']]]</f>
        <v>13436.534999999998</v>
      </c>
      <c r="AD865" s="249"/>
      <c r="AE865" s="249"/>
      <c r="AF865" s="243">
        <f>BD.PD7[[#This Row],[Av.P3 '[%']]]*BD.PD7[[#This Row],[Ppto. Orden Interna '[DOP']]]</f>
        <v>0</v>
      </c>
      <c r="AG865" s="545"/>
      <c r="AH865" s="545"/>
      <c r="AI865" s="243">
        <f>BD.PD7[[#This Row],[Av.P2 '[%']]]*BD.PD7[[#This Row],[Ppto. Orden Interna '[DOP']]]</f>
        <v>13436.534999999998</v>
      </c>
      <c r="AJ865" s="545"/>
      <c r="AK865" s="545"/>
      <c r="AL865" s="542">
        <f>BD.PD7[[#This Row],[Av.P2 '[%']]]*BD.PD7[[#This Row],[Ppto. Orden Interna '[DOP']]]</f>
        <v>13436.534999999998</v>
      </c>
      <c r="AM865" s="584">
        <v>44788.45</v>
      </c>
      <c r="AN865" s="308" t="s">
        <v>244</v>
      </c>
      <c r="AO865" s="308" t="s">
        <v>245</v>
      </c>
      <c r="AP865" s="308" t="s">
        <v>246</v>
      </c>
      <c r="AQ865" s="308" t="s">
        <v>247</v>
      </c>
      <c r="AR865" s="308">
        <v>594</v>
      </c>
      <c r="AS865" s="308" t="s">
        <v>248</v>
      </c>
      <c r="AT865" s="249" t="s">
        <v>1356</v>
      </c>
      <c r="AU865" s="249" t="s">
        <v>92</v>
      </c>
    </row>
    <row r="866" spans="1:47" hidden="1" x14ac:dyDescent="0.3">
      <c r="A866" s="174">
        <v>8.0500000000000007</v>
      </c>
      <c r="B866" s="231"/>
      <c r="C866" s="232" t="str">
        <f>VLOOKUP(BD.PD7[[#This Row],[Pos]],PPto[],3,FALSE)</f>
        <v>8.05 Mobiliario no operacional para Tiendas</v>
      </c>
      <c r="D866" s="233" t="s">
        <v>23</v>
      </c>
      <c r="E866" s="305" t="str">
        <f>IF(BD.PD7[[#This Row],[.]]="*",VLOOKUP(BD.PD7[[#This Row],[Pos]],Presupuesto!A:H,7,FALSE),"")</f>
        <v/>
      </c>
      <c r="F866" s="234" t="s">
        <v>618</v>
      </c>
      <c r="G866" s="174"/>
      <c r="H866" s="174"/>
      <c r="I866" s="174" t="s">
        <v>1326</v>
      </c>
      <c r="J866" s="174">
        <v>1</v>
      </c>
      <c r="K866" s="174" t="s">
        <v>260</v>
      </c>
      <c r="L866" s="383">
        <f>IF(BD.PD7[[#This Row],[Mon]]="DOP",1,HLOOKUP(BD.PD7[[#This Row],[Mon]],$K$1:$L$2,2,FALSE))</f>
        <v>1</v>
      </c>
      <c r="M866" s="541">
        <v>71010.8</v>
      </c>
      <c r="N866" s="243">
        <f>BD.PD7[[#This Row],[Cant.]]*BD.PD7[[#This Row],[ Tasa ]]*BD.PD7[[#This Row],[ Precio Und.]]</f>
        <v>71010.8</v>
      </c>
      <c r="O866" s="174">
        <v>0.01</v>
      </c>
      <c r="P866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866" s="243">
        <f>BD.PD7[[#This Row],[Ppto. Orden Interna '[DOP']]]/HLOOKUP("USD",$K$1:$L$2,2,FALSE)</f>
        <v>1103.3985846153846</v>
      </c>
      <c r="R866" s="543" t="s">
        <v>603</v>
      </c>
      <c r="S866" s="544"/>
      <c r="T866" s="544"/>
      <c r="U866" s="544" t="s">
        <v>542</v>
      </c>
      <c r="V866" s="544">
        <v>801673</v>
      </c>
      <c r="W866" s="494" t="s">
        <v>337</v>
      </c>
      <c r="X866" s="495">
        <v>13</v>
      </c>
      <c r="Y866" s="495">
        <v>0.7</v>
      </c>
      <c r="Z866" s="243">
        <f>BD.PD7[[#This Row],[Av.P1 '[%']]]*BD.PD7[[#This Row],[Ppto. Orden Interna '[DOP']]]</f>
        <v>50204.635599999994</v>
      </c>
      <c r="AA866" s="249">
        <v>15</v>
      </c>
      <c r="AB866" s="249">
        <v>0.3</v>
      </c>
      <c r="AC866" s="243">
        <f>BD.PD7[[#This Row],[Av.P2 '[%']]]*BD.PD7[[#This Row],[Ppto. Orden Interna '[DOP']]]</f>
        <v>21516.272399999998</v>
      </c>
      <c r="AD866" s="249"/>
      <c r="AE866" s="249"/>
      <c r="AF866" s="243">
        <f>BD.PD7[[#This Row],[Av.P3 '[%']]]*BD.PD7[[#This Row],[Ppto. Orden Interna '[DOP']]]</f>
        <v>0</v>
      </c>
      <c r="AG866" s="545"/>
      <c r="AH866" s="545"/>
      <c r="AI866" s="243">
        <f>BD.PD7[[#This Row],[Av.P2 '[%']]]*BD.PD7[[#This Row],[Ppto. Orden Interna '[DOP']]]</f>
        <v>21516.272399999998</v>
      </c>
      <c r="AJ866" s="545"/>
      <c r="AK866" s="545"/>
      <c r="AL866" s="542">
        <f>BD.PD7[[#This Row],[Av.P2 '[%']]]*BD.PD7[[#This Row],[Ppto. Orden Interna '[DOP']]]</f>
        <v>21516.272399999998</v>
      </c>
      <c r="AM866" s="584">
        <v>71720.907999999996</v>
      </c>
      <c r="AN866" s="308" t="s">
        <v>244</v>
      </c>
      <c r="AO866" s="308" t="s">
        <v>245</v>
      </c>
      <c r="AP866" s="308" t="s">
        <v>246</v>
      </c>
      <c r="AQ866" s="308" t="s">
        <v>247</v>
      </c>
      <c r="AR866" s="308">
        <v>594</v>
      </c>
      <c r="AS866" s="308" t="s">
        <v>248</v>
      </c>
      <c r="AT866" s="249" t="s">
        <v>1356</v>
      </c>
      <c r="AU866" s="249" t="s">
        <v>92</v>
      </c>
    </row>
    <row r="867" spans="1:47" hidden="1" x14ac:dyDescent="0.3">
      <c r="A867" s="174">
        <v>8.0500000000000007</v>
      </c>
      <c r="B867" s="231"/>
      <c r="C867" s="232" t="str">
        <f>VLOOKUP(BD.PD7[[#This Row],[Pos]],PPto[],3,FALSE)</f>
        <v>8.05 Mobiliario no operacional para Tiendas</v>
      </c>
      <c r="D867" s="233" t="s">
        <v>23</v>
      </c>
      <c r="E867" s="305" t="str">
        <f>IF(BD.PD7[[#This Row],[.]]="*",VLOOKUP(BD.PD7[[#This Row],[Pos]],Presupuesto!A:H,7,FALSE),"")</f>
        <v/>
      </c>
      <c r="F867" s="234" t="s">
        <v>619</v>
      </c>
      <c r="G867" s="174"/>
      <c r="H867" s="174"/>
      <c r="I867" s="174" t="s">
        <v>1326</v>
      </c>
      <c r="J867" s="174">
        <v>1</v>
      </c>
      <c r="K867" s="174" t="s">
        <v>260</v>
      </c>
      <c r="L867" s="383">
        <f>IF(BD.PD7[[#This Row],[Mon]]="DOP",1,HLOOKUP(BD.PD7[[#This Row],[Mon]],$K$1:$L$2,2,FALSE))</f>
        <v>1</v>
      </c>
      <c r="M867" s="541">
        <v>87000.05</v>
      </c>
      <c r="N867" s="243">
        <f>BD.PD7[[#This Row],[Cant.]]*BD.PD7[[#This Row],[ Tasa ]]*BD.PD7[[#This Row],[ Precio Und.]]</f>
        <v>87000.05</v>
      </c>
      <c r="O867" s="174">
        <v>0.01</v>
      </c>
      <c r="P867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867" s="243">
        <f>BD.PD7[[#This Row],[Ppto. Orden Interna '[DOP']]]/HLOOKUP("USD",$K$1:$L$2,2,FALSE)</f>
        <v>1351.8469307692308</v>
      </c>
      <c r="R867" s="543" t="s">
        <v>620</v>
      </c>
      <c r="S867" s="544"/>
      <c r="T867" s="544"/>
      <c r="U867" s="544" t="s">
        <v>542</v>
      </c>
      <c r="V867" s="544">
        <v>801673</v>
      </c>
      <c r="W867" s="494" t="s">
        <v>337</v>
      </c>
      <c r="X867" s="495">
        <v>13</v>
      </c>
      <c r="Y867" s="495">
        <v>0.7</v>
      </c>
      <c r="Z867" s="243">
        <f>BD.PD7[[#This Row],[Av.P1 '[%']]]*BD.PD7[[#This Row],[Ppto. Orden Interna '[DOP']]]</f>
        <v>61509.035349999991</v>
      </c>
      <c r="AA867" s="249">
        <v>15</v>
      </c>
      <c r="AB867" s="249">
        <v>0.3</v>
      </c>
      <c r="AC867" s="243">
        <f>BD.PD7[[#This Row],[Av.P2 '[%']]]*BD.PD7[[#This Row],[Ppto. Orden Interna '[DOP']]]</f>
        <v>26361.015149999999</v>
      </c>
      <c r="AD867" s="249"/>
      <c r="AE867" s="249"/>
      <c r="AF867" s="243">
        <f>BD.PD7[[#This Row],[Av.P3 '[%']]]*BD.PD7[[#This Row],[Ppto. Orden Interna '[DOP']]]</f>
        <v>0</v>
      </c>
      <c r="AG867" s="545"/>
      <c r="AH867" s="545"/>
      <c r="AI867" s="243">
        <f>BD.PD7[[#This Row],[Av.P2 '[%']]]*BD.PD7[[#This Row],[Ppto. Orden Interna '[DOP']]]</f>
        <v>26361.015149999999</v>
      </c>
      <c r="AJ867" s="545"/>
      <c r="AK867" s="545"/>
      <c r="AL867" s="542">
        <f>BD.PD7[[#This Row],[Av.P2 '[%']]]*BD.PD7[[#This Row],[Ppto. Orden Interna '[DOP']]]</f>
        <v>26361.015149999999</v>
      </c>
      <c r="AM867" s="584">
        <v>87870.050499999983</v>
      </c>
      <c r="AN867" s="308" t="s">
        <v>244</v>
      </c>
      <c r="AO867" s="308" t="s">
        <v>245</v>
      </c>
      <c r="AP867" s="308" t="s">
        <v>246</v>
      </c>
      <c r="AQ867" s="308" t="s">
        <v>247</v>
      </c>
      <c r="AR867" s="308">
        <v>594</v>
      </c>
      <c r="AS867" s="308" t="s">
        <v>248</v>
      </c>
      <c r="AT867" s="249" t="s">
        <v>1356</v>
      </c>
      <c r="AU867" s="249" t="s">
        <v>92</v>
      </c>
    </row>
    <row r="868" spans="1:47" hidden="1" x14ac:dyDescent="0.3">
      <c r="A868" s="174">
        <v>8.0500000000000007</v>
      </c>
      <c r="B868" s="231"/>
      <c r="C868" s="232" t="str">
        <f>VLOOKUP(BD.PD7[[#This Row],[Pos]],PPto[],3,FALSE)</f>
        <v>8.05 Mobiliario no operacional para Tiendas</v>
      </c>
      <c r="D868" s="233" t="s">
        <v>23</v>
      </c>
      <c r="E868" s="305" t="str">
        <f>IF(BD.PD7[[#This Row],[.]]="*",VLOOKUP(BD.PD7[[#This Row],[Pos]],Presupuesto!A:H,7,FALSE),"")</f>
        <v/>
      </c>
      <c r="F868" s="234" t="s">
        <v>621</v>
      </c>
      <c r="G868" s="174"/>
      <c r="H868" s="174"/>
      <c r="I868" s="174" t="s">
        <v>1326</v>
      </c>
      <c r="J868" s="174">
        <v>1</v>
      </c>
      <c r="K868" s="174" t="s">
        <v>260</v>
      </c>
      <c r="L868" s="383">
        <f>IF(BD.PD7[[#This Row],[Mon]]="DOP",1,HLOOKUP(BD.PD7[[#This Row],[Mon]],$K$1:$L$2,2,FALSE))</f>
        <v>1</v>
      </c>
      <c r="M868" s="541">
        <v>41538.28</v>
      </c>
      <c r="N868" s="243">
        <f>BD.PD7[[#This Row],[Cant.]]*BD.PD7[[#This Row],[ Tasa ]]*BD.PD7[[#This Row],[ Precio Und.]]</f>
        <v>41538.28</v>
      </c>
      <c r="O868" s="174">
        <v>0.01</v>
      </c>
      <c r="P868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868" s="243">
        <f>BD.PD7[[#This Row],[Ppto. Orden Interna '[DOP']]]/HLOOKUP("USD",$K$1:$L$2,2,FALSE)</f>
        <v>645.44096615384615</v>
      </c>
      <c r="R868" s="543" t="s">
        <v>603</v>
      </c>
      <c r="S868" s="544"/>
      <c r="T868" s="544"/>
      <c r="U868" s="544" t="s">
        <v>542</v>
      </c>
      <c r="V868" s="544">
        <v>801673</v>
      </c>
      <c r="W868" s="494" t="s">
        <v>337</v>
      </c>
      <c r="X868" s="495">
        <v>13</v>
      </c>
      <c r="Y868" s="495">
        <v>0.7</v>
      </c>
      <c r="Z868" s="243">
        <f>BD.PD7[[#This Row],[Av.P1 '[%']]]*BD.PD7[[#This Row],[Ppto. Orden Interna '[DOP']]]</f>
        <v>29367.563959999996</v>
      </c>
      <c r="AA868" s="249">
        <v>15</v>
      </c>
      <c r="AB868" s="249">
        <v>0.3</v>
      </c>
      <c r="AC868" s="243">
        <f>BD.PD7[[#This Row],[Av.P2 '[%']]]*BD.PD7[[#This Row],[Ppto. Orden Interna '[DOP']]]</f>
        <v>12586.098839999999</v>
      </c>
      <c r="AD868" s="249"/>
      <c r="AE868" s="249"/>
      <c r="AF868" s="243">
        <f>BD.PD7[[#This Row],[Av.P3 '[%']]]*BD.PD7[[#This Row],[Ppto. Orden Interna '[DOP']]]</f>
        <v>0</v>
      </c>
      <c r="AG868" s="545"/>
      <c r="AH868" s="545"/>
      <c r="AI868" s="243">
        <f>BD.PD7[[#This Row],[Av.P2 '[%']]]*BD.PD7[[#This Row],[Ppto. Orden Interna '[DOP']]]</f>
        <v>12586.098839999999</v>
      </c>
      <c r="AJ868" s="545"/>
      <c r="AK868" s="545"/>
      <c r="AL868" s="542">
        <f>BD.PD7[[#This Row],[Av.P2 '[%']]]*BD.PD7[[#This Row],[Ppto. Orden Interna '[DOP']]]</f>
        <v>12586.098839999999</v>
      </c>
      <c r="AM868" s="584">
        <v>41953.662799999991</v>
      </c>
      <c r="AN868" s="308" t="s">
        <v>244</v>
      </c>
      <c r="AO868" s="308" t="s">
        <v>245</v>
      </c>
      <c r="AP868" s="308" t="s">
        <v>246</v>
      </c>
      <c r="AQ868" s="308" t="s">
        <v>247</v>
      </c>
      <c r="AR868" s="308">
        <v>594</v>
      </c>
      <c r="AS868" s="308" t="s">
        <v>248</v>
      </c>
      <c r="AT868" s="249" t="s">
        <v>1356</v>
      </c>
      <c r="AU868" s="249" t="s">
        <v>92</v>
      </c>
    </row>
    <row r="869" spans="1:47" hidden="1" x14ac:dyDescent="0.3">
      <c r="A869" s="174">
        <v>8.0500000000000007</v>
      </c>
      <c r="B869" s="231"/>
      <c r="C869" s="232" t="str">
        <f>VLOOKUP(BD.PD7[[#This Row],[Pos]],PPto[],3,FALSE)</f>
        <v>8.05 Mobiliario no operacional para Tiendas</v>
      </c>
      <c r="D869" s="233" t="s">
        <v>23</v>
      </c>
      <c r="E869" s="305" t="str">
        <f>IF(BD.PD7[[#This Row],[.]]="*",VLOOKUP(BD.PD7[[#This Row],[Pos]],Presupuesto!A:H,7,FALSE),"")</f>
        <v/>
      </c>
      <c r="F869" s="234" t="s">
        <v>622</v>
      </c>
      <c r="G869" s="174"/>
      <c r="H869" s="174"/>
      <c r="I869" s="174" t="s">
        <v>1326</v>
      </c>
      <c r="J869" s="174">
        <v>1</v>
      </c>
      <c r="K869" s="174" t="s">
        <v>260</v>
      </c>
      <c r="L869" s="383">
        <f>IF(BD.PD7[[#This Row],[Mon]]="DOP",1,HLOOKUP(BD.PD7[[#This Row],[Mon]],$K$1:$L$2,2,FALSE))</f>
        <v>1</v>
      </c>
      <c r="M869" s="541">
        <v>58496.2</v>
      </c>
      <c r="N869" s="243">
        <f>BD.PD7[[#This Row],[Cant.]]*BD.PD7[[#This Row],[ Tasa ]]*BD.PD7[[#This Row],[ Precio Und.]]</f>
        <v>58496.2</v>
      </c>
      <c r="O869" s="174">
        <v>0.01</v>
      </c>
      <c r="P869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869" s="243">
        <f>BD.PD7[[#This Row],[Ppto. Orden Interna '[DOP']]]/HLOOKUP("USD",$K$1:$L$2,2,FALSE)</f>
        <v>908.94095384615377</v>
      </c>
      <c r="R869" s="543" t="s">
        <v>603</v>
      </c>
      <c r="S869" s="544"/>
      <c r="T869" s="544"/>
      <c r="U869" s="544" t="s">
        <v>542</v>
      </c>
      <c r="V869" s="544">
        <v>801673</v>
      </c>
      <c r="W869" s="494" t="s">
        <v>337</v>
      </c>
      <c r="X869" s="495">
        <v>13</v>
      </c>
      <c r="Y869" s="495">
        <v>0.7</v>
      </c>
      <c r="Z869" s="243">
        <f>BD.PD7[[#This Row],[Av.P1 '[%']]]*BD.PD7[[#This Row],[Ppto. Orden Interna '[DOP']]]</f>
        <v>41356.813399999992</v>
      </c>
      <c r="AA869" s="249">
        <v>15</v>
      </c>
      <c r="AB869" s="249">
        <v>0.3</v>
      </c>
      <c r="AC869" s="243">
        <f>BD.PD7[[#This Row],[Av.P2 '[%']]]*BD.PD7[[#This Row],[Ppto. Orden Interna '[DOP']]]</f>
        <v>17724.348599999998</v>
      </c>
      <c r="AD869" s="249"/>
      <c r="AE869" s="249"/>
      <c r="AF869" s="243">
        <f>BD.PD7[[#This Row],[Av.P3 '[%']]]*BD.PD7[[#This Row],[Ppto. Orden Interna '[DOP']]]</f>
        <v>0</v>
      </c>
      <c r="AG869" s="545"/>
      <c r="AH869" s="545"/>
      <c r="AI869" s="243">
        <f>BD.PD7[[#This Row],[Av.P2 '[%']]]*BD.PD7[[#This Row],[Ppto. Orden Interna '[DOP']]]</f>
        <v>17724.348599999998</v>
      </c>
      <c r="AJ869" s="545"/>
      <c r="AK869" s="545"/>
      <c r="AL869" s="542">
        <f>BD.PD7[[#This Row],[Av.P2 '[%']]]*BD.PD7[[#This Row],[Ppto. Orden Interna '[DOP']]]</f>
        <v>17724.348599999998</v>
      </c>
      <c r="AM869" s="584">
        <v>59081.161999999989</v>
      </c>
      <c r="AN869" s="308" t="s">
        <v>244</v>
      </c>
      <c r="AO869" s="308" t="s">
        <v>245</v>
      </c>
      <c r="AP869" s="308" t="s">
        <v>246</v>
      </c>
      <c r="AQ869" s="308" t="s">
        <v>247</v>
      </c>
      <c r="AR869" s="308">
        <v>594</v>
      </c>
      <c r="AS869" s="308" t="s">
        <v>248</v>
      </c>
      <c r="AT869" s="249" t="s">
        <v>1356</v>
      </c>
      <c r="AU869" s="249" t="s">
        <v>92</v>
      </c>
    </row>
    <row r="870" spans="1:47" hidden="1" x14ac:dyDescent="0.3">
      <c r="A870" s="174">
        <v>8.0500000000000007</v>
      </c>
      <c r="B870" s="231"/>
      <c r="C870" s="232" t="str">
        <f>VLOOKUP(BD.PD7[[#This Row],[Pos]],PPto[],3,FALSE)</f>
        <v>8.05 Mobiliario no operacional para Tiendas</v>
      </c>
      <c r="D870" s="233" t="s">
        <v>23</v>
      </c>
      <c r="E870" s="305" t="str">
        <f>IF(BD.PD7[[#This Row],[.]]="*",VLOOKUP(BD.PD7[[#This Row],[Pos]],Presupuesto!A:H,7,FALSE),"")</f>
        <v/>
      </c>
      <c r="F870" s="234" t="s">
        <v>623</v>
      </c>
      <c r="G870" s="174"/>
      <c r="H870" s="174"/>
      <c r="I870" s="174" t="s">
        <v>1326</v>
      </c>
      <c r="J870" s="174">
        <v>1</v>
      </c>
      <c r="K870" s="174" t="s">
        <v>260</v>
      </c>
      <c r="L870" s="383">
        <f>IF(BD.PD7[[#This Row],[Mon]]="DOP",1,HLOOKUP(BD.PD7[[#This Row],[Mon]],$K$1:$L$2,2,FALSE))</f>
        <v>1</v>
      </c>
      <c r="M870" s="541">
        <v>33891.339999999997</v>
      </c>
      <c r="N870" s="243">
        <f>BD.PD7[[#This Row],[Cant.]]*BD.PD7[[#This Row],[ Tasa ]]*BD.PD7[[#This Row],[ Precio Und.]]</f>
        <v>33891.339999999997</v>
      </c>
      <c r="O870" s="174">
        <v>0.01</v>
      </c>
      <c r="P870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870" s="243">
        <f>BD.PD7[[#This Row],[Ppto. Orden Interna '[DOP']]]/HLOOKUP("USD",$K$1:$L$2,2,FALSE)</f>
        <v>526.61928307692301</v>
      </c>
      <c r="R870" s="543" t="s">
        <v>603</v>
      </c>
      <c r="S870" s="544"/>
      <c r="T870" s="544"/>
      <c r="U870" s="544" t="s">
        <v>542</v>
      </c>
      <c r="V870" s="544">
        <v>801673</v>
      </c>
      <c r="W870" s="494" t="s">
        <v>337</v>
      </c>
      <c r="X870" s="495">
        <v>13</v>
      </c>
      <c r="Y870" s="495">
        <v>0.7</v>
      </c>
      <c r="Z870" s="243">
        <f>BD.PD7[[#This Row],[Av.P1 '[%']]]*BD.PD7[[#This Row],[Ppto. Orden Interna '[DOP']]]</f>
        <v>23961.177379999994</v>
      </c>
      <c r="AA870" s="249">
        <v>15</v>
      </c>
      <c r="AB870" s="249">
        <v>0.3</v>
      </c>
      <c r="AC870" s="243">
        <f>BD.PD7[[#This Row],[Av.P2 '[%']]]*BD.PD7[[#This Row],[Ppto. Orden Interna '[DOP']]]</f>
        <v>10269.076019999999</v>
      </c>
      <c r="AD870" s="249"/>
      <c r="AE870" s="249"/>
      <c r="AF870" s="243">
        <f>BD.PD7[[#This Row],[Av.P3 '[%']]]*BD.PD7[[#This Row],[Ppto. Orden Interna '[DOP']]]</f>
        <v>0</v>
      </c>
      <c r="AG870" s="545"/>
      <c r="AH870" s="545"/>
      <c r="AI870" s="243">
        <f>BD.PD7[[#This Row],[Av.P2 '[%']]]*BD.PD7[[#This Row],[Ppto. Orden Interna '[DOP']]]</f>
        <v>10269.076019999999</v>
      </c>
      <c r="AJ870" s="545"/>
      <c r="AK870" s="545"/>
      <c r="AL870" s="542">
        <f>BD.PD7[[#This Row],[Av.P2 '[%']]]*BD.PD7[[#This Row],[Ppto. Orden Interna '[DOP']]]</f>
        <v>10269.076019999999</v>
      </c>
      <c r="AM870" s="584">
        <v>34230.253399999994</v>
      </c>
      <c r="AN870" s="308" t="s">
        <v>244</v>
      </c>
      <c r="AO870" s="308" t="s">
        <v>245</v>
      </c>
      <c r="AP870" s="308" t="s">
        <v>246</v>
      </c>
      <c r="AQ870" s="308" t="s">
        <v>247</v>
      </c>
      <c r="AR870" s="308">
        <v>594</v>
      </c>
      <c r="AS870" s="308" t="s">
        <v>248</v>
      </c>
      <c r="AT870" s="249" t="s">
        <v>1356</v>
      </c>
      <c r="AU870" s="249" t="s">
        <v>92</v>
      </c>
    </row>
    <row r="871" spans="1:47" hidden="1" x14ac:dyDescent="0.3">
      <c r="A871" s="174">
        <v>8.0500000000000007</v>
      </c>
      <c r="B871" s="231"/>
      <c r="C871" s="232" t="str">
        <f>VLOOKUP(BD.PD7[[#This Row],[Pos]],PPto[],3,FALSE)</f>
        <v>8.05 Mobiliario no operacional para Tiendas</v>
      </c>
      <c r="D871" s="233" t="s">
        <v>23</v>
      </c>
      <c r="E871" s="305" t="str">
        <f>IF(BD.PD7[[#This Row],[.]]="*",VLOOKUP(BD.PD7[[#This Row],[Pos]],Presupuesto!A:H,7,FALSE),"")</f>
        <v/>
      </c>
      <c r="F871" s="234" t="s">
        <v>624</v>
      </c>
      <c r="G871" s="174"/>
      <c r="H871" s="174"/>
      <c r="I871" s="174" t="s">
        <v>1326</v>
      </c>
      <c r="J871" s="174">
        <v>1</v>
      </c>
      <c r="K871" s="174" t="s">
        <v>260</v>
      </c>
      <c r="L871" s="383">
        <f>IF(BD.PD7[[#This Row],[Mon]]="DOP",1,HLOOKUP(BD.PD7[[#This Row],[Mon]],$K$1:$L$2,2,FALSE))</f>
        <v>1</v>
      </c>
      <c r="M871" s="541">
        <v>74970</v>
      </c>
      <c r="N871" s="243">
        <f>BD.PD7[[#This Row],[Cant.]]*BD.PD7[[#This Row],[ Tasa ]]*BD.PD7[[#This Row],[ Precio Und.]]</f>
        <v>74970</v>
      </c>
      <c r="O871" s="174">
        <v>0.01</v>
      </c>
      <c r="P871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871" s="243">
        <f>BD.PD7[[#This Row],[Ppto. Orden Interna '[DOP']]]/HLOOKUP("USD",$K$1:$L$2,2,FALSE)</f>
        <v>1164.9184615384615</v>
      </c>
      <c r="R871" s="543" t="s">
        <v>603</v>
      </c>
      <c r="S871" s="544"/>
      <c r="T871" s="544"/>
      <c r="U871" s="544" t="s">
        <v>542</v>
      </c>
      <c r="V871" s="544">
        <v>801673</v>
      </c>
      <c r="W871" s="494" t="s">
        <v>337</v>
      </c>
      <c r="X871" s="495">
        <v>13</v>
      </c>
      <c r="Y871" s="495">
        <v>0.7</v>
      </c>
      <c r="Z871" s="243">
        <f>BD.PD7[[#This Row],[Av.P1 '[%']]]*BD.PD7[[#This Row],[Ppto. Orden Interna '[DOP']]]</f>
        <v>53003.789999999994</v>
      </c>
      <c r="AA871" s="249">
        <v>15</v>
      </c>
      <c r="AB871" s="249">
        <v>0.3</v>
      </c>
      <c r="AC871" s="243">
        <f>BD.PD7[[#This Row],[Av.P2 '[%']]]*BD.PD7[[#This Row],[Ppto. Orden Interna '[DOP']]]</f>
        <v>22715.91</v>
      </c>
      <c r="AD871" s="249"/>
      <c r="AE871" s="249"/>
      <c r="AF871" s="243">
        <f>BD.PD7[[#This Row],[Av.P3 '[%']]]*BD.PD7[[#This Row],[Ppto. Orden Interna '[DOP']]]</f>
        <v>0</v>
      </c>
      <c r="AG871" s="545"/>
      <c r="AH871" s="545"/>
      <c r="AI871" s="243">
        <f>BD.PD7[[#This Row],[Av.P2 '[%']]]*BD.PD7[[#This Row],[Ppto. Orden Interna '[DOP']]]</f>
        <v>22715.91</v>
      </c>
      <c r="AJ871" s="545"/>
      <c r="AK871" s="545"/>
      <c r="AL871" s="542">
        <f>BD.PD7[[#This Row],[Av.P2 '[%']]]*BD.PD7[[#This Row],[Ppto. Orden Interna '[DOP']]]</f>
        <v>22715.91</v>
      </c>
      <c r="AM871" s="584">
        <v>75719.7</v>
      </c>
      <c r="AN871" s="308" t="s">
        <v>244</v>
      </c>
      <c r="AO871" s="308" t="s">
        <v>245</v>
      </c>
      <c r="AP871" s="308" t="s">
        <v>246</v>
      </c>
      <c r="AQ871" s="308" t="s">
        <v>247</v>
      </c>
      <c r="AR871" s="308">
        <v>594</v>
      </c>
      <c r="AS871" s="308" t="s">
        <v>248</v>
      </c>
      <c r="AT871" s="249" t="s">
        <v>1356</v>
      </c>
      <c r="AU871" s="249" t="s">
        <v>92</v>
      </c>
    </row>
    <row r="872" spans="1:47" hidden="1" x14ac:dyDescent="0.3">
      <c r="A872" s="174">
        <v>8.0500000000000007</v>
      </c>
      <c r="B872" s="231"/>
      <c r="C872" s="232" t="str">
        <f>VLOOKUP(BD.PD7[[#This Row],[Pos]],PPto[],3,FALSE)</f>
        <v>8.05 Mobiliario no operacional para Tiendas</v>
      </c>
      <c r="D872" s="233" t="s">
        <v>23</v>
      </c>
      <c r="E872" s="305" t="str">
        <f>IF(BD.PD7[[#This Row],[.]]="*",VLOOKUP(BD.PD7[[#This Row],[Pos]],Presupuesto!A:H,7,FALSE),"")</f>
        <v/>
      </c>
      <c r="F872" s="234" t="s">
        <v>625</v>
      </c>
      <c r="G872" s="174"/>
      <c r="H872" s="174"/>
      <c r="I872" s="174" t="s">
        <v>1326</v>
      </c>
      <c r="J872" s="174">
        <v>1</v>
      </c>
      <c r="K872" s="174" t="s">
        <v>260</v>
      </c>
      <c r="L872" s="383">
        <f>IF(BD.PD7[[#This Row],[Mon]]="DOP",1,HLOOKUP(BD.PD7[[#This Row],[Mon]],$K$1:$L$2,2,FALSE))</f>
        <v>1</v>
      </c>
      <c r="M872" s="541">
        <v>68208</v>
      </c>
      <c r="N872" s="243">
        <f>BD.PD7[[#This Row],[Cant.]]*BD.PD7[[#This Row],[ Tasa ]]*BD.PD7[[#This Row],[ Precio Und.]]</f>
        <v>68208</v>
      </c>
      <c r="O872" s="174">
        <v>0.01</v>
      </c>
      <c r="P872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872" s="243">
        <f>BD.PD7[[#This Row],[Ppto. Orden Interna '[DOP']]]/HLOOKUP("USD",$K$1:$L$2,2,FALSE)</f>
        <v>1059.8473846153847</v>
      </c>
      <c r="R872" s="543" t="s">
        <v>603</v>
      </c>
      <c r="S872" s="544"/>
      <c r="T872" s="544"/>
      <c r="U872" s="544" t="s">
        <v>542</v>
      </c>
      <c r="V872" s="544">
        <v>801673</v>
      </c>
      <c r="W872" s="494" t="s">
        <v>337</v>
      </c>
      <c r="X872" s="495">
        <v>13</v>
      </c>
      <c r="Y872" s="495">
        <v>0.7</v>
      </c>
      <c r="Z872" s="243">
        <f>BD.PD7[[#This Row],[Av.P1 '[%']]]*BD.PD7[[#This Row],[Ppto. Orden Interna '[DOP']]]</f>
        <v>48223.055999999997</v>
      </c>
      <c r="AA872" s="249">
        <v>15</v>
      </c>
      <c r="AB872" s="249">
        <v>0.3</v>
      </c>
      <c r="AC872" s="243">
        <f>BD.PD7[[#This Row],[Av.P2 '[%']]]*BD.PD7[[#This Row],[Ppto. Orden Interna '[DOP']]]</f>
        <v>20667.024000000001</v>
      </c>
      <c r="AD872" s="249"/>
      <c r="AE872" s="249"/>
      <c r="AF872" s="243">
        <f>BD.PD7[[#This Row],[Av.P3 '[%']]]*BD.PD7[[#This Row],[Ppto. Orden Interna '[DOP']]]</f>
        <v>0</v>
      </c>
      <c r="AG872" s="545"/>
      <c r="AH872" s="545"/>
      <c r="AI872" s="243">
        <f>BD.PD7[[#This Row],[Av.P2 '[%']]]*BD.PD7[[#This Row],[Ppto. Orden Interna '[DOP']]]</f>
        <v>20667.024000000001</v>
      </c>
      <c r="AJ872" s="545"/>
      <c r="AK872" s="545"/>
      <c r="AL872" s="542">
        <f>BD.PD7[[#This Row],[Av.P2 '[%']]]*BD.PD7[[#This Row],[Ppto. Orden Interna '[DOP']]]</f>
        <v>20667.024000000001</v>
      </c>
      <c r="AM872" s="584">
        <v>68890.080000000002</v>
      </c>
      <c r="AN872" s="308" t="s">
        <v>244</v>
      </c>
      <c r="AO872" s="308" t="s">
        <v>245</v>
      </c>
      <c r="AP872" s="308" t="s">
        <v>246</v>
      </c>
      <c r="AQ872" s="308" t="s">
        <v>247</v>
      </c>
      <c r="AR872" s="308">
        <v>594</v>
      </c>
      <c r="AS872" s="308" t="s">
        <v>248</v>
      </c>
      <c r="AT872" s="249" t="s">
        <v>1356</v>
      </c>
      <c r="AU872" s="249" t="s">
        <v>92</v>
      </c>
    </row>
    <row r="873" spans="1:47" hidden="1" x14ac:dyDescent="0.3">
      <c r="A873" s="174">
        <v>8.0500000000000007</v>
      </c>
      <c r="B873" s="231"/>
      <c r="C873" s="232" t="str">
        <f>VLOOKUP(BD.PD7[[#This Row],[Pos]],PPto[],3,FALSE)</f>
        <v>8.05 Mobiliario no operacional para Tiendas</v>
      </c>
      <c r="D873" s="233" t="s">
        <v>23</v>
      </c>
      <c r="E873" s="305" t="str">
        <f>IF(BD.PD7[[#This Row],[.]]="*",VLOOKUP(BD.PD7[[#This Row],[Pos]],Presupuesto!A:H,7,FALSE),"")</f>
        <v/>
      </c>
      <c r="F873" s="234" t="s">
        <v>626</v>
      </c>
      <c r="G873" s="174"/>
      <c r="H873" s="174"/>
      <c r="I873" s="174" t="s">
        <v>1326</v>
      </c>
      <c r="J873" s="174">
        <v>1</v>
      </c>
      <c r="K873" s="174" t="s">
        <v>260</v>
      </c>
      <c r="L873" s="383">
        <f>IF(BD.PD7[[#This Row],[Mon]]="DOP",1,HLOOKUP(BD.PD7[[#This Row],[Mon]],$K$1:$L$2,2,FALSE))</f>
        <v>1</v>
      </c>
      <c r="M873" s="541">
        <v>37718.239999999998</v>
      </c>
      <c r="N873" s="243">
        <f>BD.PD7[[#This Row],[Cant.]]*BD.PD7[[#This Row],[ Tasa ]]*BD.PD7[[#This Row],[ Precio Und.]]</f>
        <v>37718.239999999998</v>
      </c>
      <c r="O873" s="174">
        <v>0.01</v>
      </c>
      <c r="P873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873" s="243">
        <f>BD.PD7[[#This Row],[Ppto. Orden Interna '[DOP']]]/HLOOKUP("USD",$K$1:$L$2,2,FALSE)</f>
        <v>586.08342153846149</v>
      </c>
      <c r="R873" s="543" t="s">
        <v>603</v>
      </c>
      <c r="S873" s="544"/>
      <c r="T873" s="544"/>
      <c r="U873" s="544" t="s">
        <v>542</v>
      </c>
      <c r="V873" s="544">
        <v>801673</v>
      </c>
      <c r="W873" s="494" t="s">
        <v>337</v>
      </c>
      <c r="X873" s="495">
        <v>13</v>
      </c>
      <c r="Y873" s="495">
        <v>0.7</v>
      </c>
      <c r="Z873" s="243">
        <f>BD.PD7[[#This Row],[Av.P1 '[%']]]*BD.PD7[[#This Row],[Ppto. Orden Interna '[DOP']]]</f>
        <v>26666.795679999996</v>
      </c>
      <c r="AA873" s="249">
        <v>15</v>
      </c>
      <c r="AB873" s="249">
        <v>0.3</v>
      </c>
      <c r="AC873" s="243">
        <f>BD.PD7[[#This Row],[Av.P2 '[%']]]*BD.PD7[[#This Row],[Ppto. Orden Interna '[DOP']]]</f>
        <v>11428.626719999998</v>
      </c>
      <c r="AD873" s="249"/>
      <c r="AE873" s="249"/>
      <c r="AF873" s="243">
        <f>BD.PD7[[#This Row],[Av.P3 '[%']]]*BD.PD7[[#This Row],[Ppto. Orden Interna '[DOP']]]</f>
        <v>0</v>
      </c>
      <c r="AG873" s="545"/>
      <c r="AH873" s="545"/>
      <c r="AI873" s="243">
        <f>BD.PD7[[#This Row],[Av.P2 '[%']]]*BD.PD7[[#This Row],[Ppto. Orden Interna '[DOP']]]</f>
        <v>11428.626719999998</v>
      </c>
      <c r="AJ873" s="545"/>
      <c r="AK873" s="545"/>
      <c r="AL873" s="542">
        <f>BD.PD7[[#This Row],[Av.P2 '[%']]]*BD.PD7[[#This Row],[Ppto. Orden Interna '[DOP']]]</f>
        <v>11428.626719999998</v>
      </c>
      <c r="AM873" s="584">
        <v>38095.422399999996</v>
      </c>
      <c r="AN873" s="308" t="s">
        <v>244</v>
      </c>
      <c r="AO873" s="308" t="s">
        <v>245</v>
      </c>
      <c r="AP873" s="308" t="s">
        <v>246</v>
      </c>
      <c r="AQ873" s="308" t="s">
        <v>247</v>
      </c>
      <c r="AR873" s="308">
        <v>594</v>
      </c>
      <c r="AS873" s="308" t="s">
        <v>248</v>
      </c>
      <c r="AT873" s="249" t="s">
        <v>1356</v>
      </c>
      <c r="AU873" s="249" t="s">
        <v>92</v>
      </c>
    </row>
    <row r="874" spans="1:47" hidden="1" x14ac:dyDescent="0.3">
      <c r="A874" s="174">
        <v>8.0500000000000007</v>
      </c>
      <c r="B874" s="231"/>
      <c r="C874" s="232" t="str">
        <f>VLOOKUP(BD.PD7[[#This Row],[Pos]],PPto[],3,FALSE)</f>
        <v>8.05 Mobiliario no operacional para Tiendas</v>
      </c>
      <c r="D874" s="233" t="s">
        <v>23</v>
      </c>
      <c r="E874" s="305" t="str">
        <f>IF(BD.PD7[[#This Row],[.]]="*",VLOOKUP(BD.PD7[[#This Row],[Pos]],Presupuesto!A:H,7,FALSE),"")</f>
        <v/>
      </c>
      <c r="F874" s="234" t="s">
        <v>627</v>
      </c>
      <c r="G874" s="174"/>
      <c r="H874" s="174"/>
      <c r="I874" s="174" t="s">
        <v>1326</v>
      </c>
      <c r="J874" s="174">
        <v>1</v>
      </c>
      <c r="K874" s="174" t="s">
        <v>260</v>
      </c>
      <c r="L874" s="383">
        <f>IF(BD.PD7[[#This Row],[Mon]]="DOP",1,HLOOKUP(BD.PD7[[#This Row],[Mon]],$K$1:$L$2,2,FALSE))</f>
        <v>1</v>
      </c>
      <c r="M874" s="541">
        <v>37718.239999999998</v>
      </c>
      <c r="N874" s="243">
        <f>BD.PD7[[#This Row],[Cant.]]*BD.PD7[[#This Row],[ Tasa ]]*BD.PD7[[#This Row],[ Precio Und.]]</f>
        <v>37718.239999999998</v>
      </c>
      <c r="O874" s="174">
        <v>0.01</v>
      </c>
      <c r="P874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874" s="243">
        <f>BD.PD7[[#This Row],[Ppto. Orden Interna '[DOP']]]/HLOOKUP("USD",$K$1:$L$2,2,FALSE)</f>
        <v>586.08342153846149</v>
      </c>
      <c r="R874" s="543" t="s">
        <v>603</v>
      </c>
      <c r="S874" s="544"/>
      <c r="T874" s="544"/>
      <c r="U874" s="544" t="s">
        <v>542</v>
      </c>
      <c r="V874" s="544">
        <v>801673</v>
      </c>
      <c r="W874" s="494" t="s">
        <v>337</v>
      </c>
      <c r="X874" s="495">
        <v>13</v>
      </c>
      <c r="Y874" s="495">
        <v>0.7</v>
      </c>
      <c r="Z874" s="243">
        <f>BD.PD7[[#This Row],[Av.P1 '[%']]]*BD.PD7[[#This Row],[Ppto. Orden Interna '[DOP']]]</f>
        <v>26666.795679999996</v>
      </c>
      <c r="AA874" s="249">
        <v>15</v>
      </c>
      <c r="AB874" s="249">
        <v>0.3</v>
      </c>
      <c r="AC874" s="243">
        <f>BD.PD7[[#This Row],[Av.P2 '[%']]]*BD.PD7[[#This Row],[Ppto. Orden Interna '[DOP']]]</f>
        <v>11428.626719999998</v>
      </c>
      <c r="AD874" s="249"/>
      <c r="AE874" s="249"/>
      <c r="AF874" s="243">
        <f>BD.PD7[[#This Row],[Av.P3 '[%']]]*BD.PD7[[#This Row],[Ppto. Orden Interna '[DOP']]]</f>
        <v>0</v>
      </c>
      <c r="AG874" s="545"/>
      <c r="AH874" s="545"/>
      <c r="AI874" s="243">
        <f>BD.PD7[[#This Row],[Av.P2 '[%']]]*BD.PD7[[#This Row],[Ppto. Orden Interna '[DOP']]]</f>
        <v>11428.626719999998</v>
      </c>
      <c r="AJ874" s="545"/>
      <c r="AK874" s="545"/>
      <c r="AL874" s="542">
        <f>BD.PD7[[#This Row],[Av.P2 '[%']]]*BD.PD7[[#This Row],[Ppto. Orden Interna '[DOP']]]</f>
        <v>11428.626719999998</v>
      </c>
      <c r="AM874" s="584">
        <v>38095.422399999996</v>
      </c>
      <c r="AN874" s="308" t="s">
        <v>244</v>
      </c>
      <c r="AO874" s="308" t="s">
        <v>245</v>
      </c>
      <c r="AP874" s="308" t="s">
        <v>246</v>
      </c>
      <c r="AQ874" s="308" t="s">
        <v>247</v>
      </c>
      <c r="AR874" s="308">
        <v>594</v>
      </c>
      <c r="AS874" s="308" t="s">
        <v>248</v>
      </c>
      <c r="AT874" s="249" t="s">
        <v>1356</v>
      </c>
      <c r="AU874" s="249" t="s">
        <v>92</v>
      </c>
    </row>
    <row r="875" spans="1:47" hidden="1" x14ac:dyDescent="0.3">
      <c r="A875" s="174">
        <v>8.0500000000000007</v>
      </c>
      <c r="B875" s="231"/>
      <c r="C875" s="232" t="str">
        <f>VLOOKUP(BD.PD7[[#This Row],[Pos]],PPto[],3,FALSE)</f>
        <v>8.05 Mobiliario no operacional para Tiendas</v>
      </c>
      <c r="D875" s="233" t="s">
        <v>23</v>
      </c>
      <c r="E875" s="305" t="str">
        <f>IF(BD.PD7[[#This Row],[.]]="*",VLOOKUP(BD.PD7[[#This Row],[Pos]],Presupuesto!A:H,7,FALSE),"")</f>
        <v/>
      </c>
      <c r="F875" s="234" t="s">
        <v>628</v>
      </c>
      <c r="G875" s="174"/>
      <c r="H875" s="174"/>
      <c r="I875" s="174" t="s">
        <v>1326</v>
      </c>
      <c r="J875" s="174">
        <v>1</v>
      </c>
      <c r="K875" s="174" t="s">
        <v>260</v>
      </c>
      <c r="L875" s="383">
        <f>IF(BD.PD7[[#This Row],[Mon]]="DOP",1,HLOOKUP(BD.PD7[[#This Row],[Mon]],$K$1:$L$2,2,FALSE))</f>
        <v>1</v>
      </c>
      <c r="M875" s="541">
        <v>38808</v>
      </c>
      <c r="N875" s="243">
        <f>BD.PD7[[#This Row],[Cant.]]*BD.PD7[[#This Row],[ Tasa ]]*BD.PD7[[#This Row],[ Precio Und.]]</f>
        <v>38808</v>
      </c>
      <c r="O875" s="174">
        <v>0.01</v>
      </c>
      <c r="P875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875" s="243">
        <f>BD.PD7[[#This Row],[Ppto. Orden Interna '[DOP']]]/HLOOKUP("USD",$K$1:$L$2,2,FALSE)</f>
        <v>603.01661538461542</v>
      </c>
      <c r="R875" s="543" t="s">
        <v>612</v>
      </c>
      <c r="S875" s="544"/>
      <c r="T875" s="544"/>
      <c r="U875" s="544" t="s">
        <v>542</v>
      </c>
      <c r="V875" s="544">
        <v>801673</v>
      </c>
      <c r="W875" s="494" t="s">
        <v>337</v>
      </c>
      <c r="X875" s="495">
        <v>13</v>
      </c>
      <c r="Y875" s="495">
        <v>0.7</v>
      </c>
      <c r="Z875" s="243">
        <f>BD.PD7[[#This Row],[Av.P1 '[%']]]*BD.PD7[[#This Row],[Ppto. Orden Interna '[DOP']]]</f>
        <v>27437.256000000001</v>
      </c>
      <c r="AA875" s="249">
        <v>15</v>
      </c>
      <c r="AB875" s="249">
        <v>0.3</v>
      </c>
      <c r="AC875" s="243">
        <f>BD.PD7[[#This Row],[Av.P2 '[%']]]*BD.PD7[[#This Row],[Ppto. Orden Interna '[DOP']]]</f>
        <v>11758.824000000001</v>
      </c>
      <c r="AD875" s="249"/>
      <c r="AE875" s="249"/>
      <c r="AF875" s="243">
        <f>BD.PD7[[#This Row],[Av.P3 '[%']]]*BD.PD7[[#This Row],[Ppto. Orden Interna '[DOP']]]</f>
        <v>0</v>
      </c>
      <c r="AG875" s="545"/>
      <c r="AH875" s="545"/>
      <c r="AI875" s="243">
        <f>BD.PD7[[#This Row],[Av.P2 '[%']]]*BD.PD7[[#This Row],[Ppto. Orden Interna '[DOP']]]</f>
        <v>11758.824000000001</v>
      </c>
      <c r="AJ875" s="545"/>
      <c r="AK875" s="545"/>
      <c r="AL875" s="542">
        <f>BD.PD7[[#This Row],[Av.P2 '[%']]]*BD.PD7[[#This Row],[Ppto. Orden Interna '[DOP']]]</f>
        <v>11758.824000000001</v>
      </c>
      <c r="AM875" s="584">
        <v>39196.080000000002</v>
      </c>
      <c r="AN875" s="308" t="s">
        <v>244</v>
      </c>
      <c r="AO875" s="308" t="s">
        <v>245</v>
      </c>
      <c r="AP875" s="308" t="s">
        <v>246</v>
      </c>
      <c r="AQ875" s="308" t="s">
        <v>247</v>
      </c>
      <c r="AR875" s="308">
        <v>594</v>
      </c>
      <c r="AS875" s="308" t="s">
        <v>248</v>
      </c>
      <c r="AT875" s="249" t="s">
        <v>1356</v>
      </c>
      <c r="AU875" s="249" t="s">
        <v>92</v>
      </c>
    </row>
    <row r="876" spans="1:47" hidden="1" x14ac:dyDescent="0.3">
      <c r="A876" s="174">
        <v>8.0500000000000007</v>
      </c>
      <c r="B876" s="231"/>
      <c r="C876" s="232" t="str">
        <f>VLOOKUP(BD.PD7[[#This Row],[Pos]],PPto[],3,FALSE)</f>
        <v>8.05 Mobiliario no operacional para Tiendas</v>
      </c>
      <c r="D876" s="233" t="s">
        <v>23</v>
      </c>
      <c r="E876" s="305" t="str">
        <f>IF(BD.PD7[[#This Row],[.]]="*",VLOOKUP(BD.PD7[[#This Row],[Pos]],Presupuesto!A:H,7,FALSE),"")</f>
        <v/>
      </c>
      <c r="F876" s="234" t="s">
        <v>629</v>
      </c>
      <c r="G876" s="174"/>
      <c r="H876" s="174"/>
      <c r="I876" s="174" t="s">
        <v>1326</v>
      </c>
      <c r="J876" s="174">
        <v>14</v>
      </c>
      <c r="K876" s="174" t="s">
        <v>260</v>
      </c>
      <c r="L876" s="383">
        <f>IF(BD.PD7[[#This Row],[Mon]]="DOP",1,HLOOKUP(BD.PD7[[#This Row],[Mon]],$K$1:$L$2,2,FALSE))</f>
        <v>1</v>
      </c>
      <c r="M876" s="541">
        <v>13500</v>
      </c>
      <c r="N876" s="243">
        <f>BD.PD7[[#This Row],[Cant.]]*BD.PD7[[#This Row],[ Tasa ]]*BD.PD7[[#This Row],[ Precio Und.]]</f>
        <v>189000</v>
      </c>
      <c r="O876" s="174">
        <v>0</v>
      </c>
      <c r="P876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876" s="243">
        <f>BD.PD7[[#This Row],[Ppto. Orden Interna '[DOP']]]/HLOOKUP("USD",$K$1:$L$2,2,FALSE)</f>
        <v>2907.6923076923076</v>
      </c>
      <c r="R876" s="543" t="s">
        <v>600</v>
      </c>
      <c r="S876" s="544"/>
      <c r="T876" s="544"/>
      <c r="U876" s="544" t="s">
        <v>542</v>
      </c>
      <c r="V876" s="544">
        <v>801673</v>
      </c>
      <c r="W876" s="494" t="s">
        <v>601</v>
      </c>
      <c r="X876" s="495">
        <v>15</v>
      </c>
      <c r="Y876" s="495">
        <v>1</v>
      </c>
      <c r="Z876" s="243">
        <f>BD.PD7[[#This Row],[Av.P1 '[%']]]*BD.PD7[[#This Row],[Ppto. Orden Interna '[DOP']]]</f>
        <v>189000</v>
      </c>
      <c r="AA876" s="249"/>
      <c r="AB876" s="249"/>
      <c r="AC876" s="243">
        <f>BD.PD7[[#This Row],[Av.P2 '[%']]]*BD.PD7[[#This Row],[Ppto. Orden Interna '[DOP']]]</f>
        <v>0</v>
      </c>
      <c r="AD876" s="249"/>
      <c r="AE876" s="249"/>
      <c r="AF876" s="243">
        <f>BD.PD7[[#This Row],[Av.P3 '[%']]]*BD.PD7[[#This Row],[Ppto. Orden Interna '[DOP']]]</f>
        <v>0</v>
      </c>
      <c r="AG876" s="545"/>
      <c r="AH876" s="545"/>
      <c r="AI876" s="243">
        <f>BD.PD7[[#This Row],[Av.P2 '[%']]]*BD.PD7[[#This Row],[Ppto. Orden Interna '[DOP']]]</f>
        <v>0</v>
      </c>
      <c r="AJ876" s="545"/>
      <c r="AK876" s="545"/>
      <c r="AL876" s="542">
        <f>BD.PD7[[#This Row],[Av.P2 '[%']]]*BD.PD7[[#This Row],[Ppto. Orden Interna '[DOP']]]</f>
        <v>0</v>
      </c>
      <c r="AM876" s="584">
        <v>189000</v>
      </c>
      <c r="AN876" s="308" t="s">
        <v>244</v>
      </c>
      <c r="AO876" s="308" t="s">
        <v>245</v>
      </c>
      <c r="AP876" s="308" t="s">
        <v>246</v>
      </c>
      <c r="AQ876" s="308" t="s">
        <v>247</v>
      </c>
      <c r="AR876" s="308">
        <v>594</v>
      </c>
      <c r="AS876" s="308" t="s">
        <v>248</v>
      </c>
      <c r="AT876" s="249" t="s">
        <v>1356</v>
      </c>
      <c r="AU876" s="249" t="s">
        <v>92</v>
      </c>
    </row>
    <row r="877" spans="1:47" hidden="1" x14ac:dyDescent="0.3">
      <c r="A877" s="174">
        <v>8.0500000000000007</v>
      </c>
      <c r="B877" s="231"/>
      <c r="C877" s="232" t="str">
        <f>VLOOKUP(BD.PD7[[#This Row],[Pos]],PPto[],3,FALSE)</f>
        <v>8.05 Mobiliario no operacional para Tiendas</v>
      </c>
      <c r="D877" s="233" t="s">
        <v>23</v>
      </c>
      <c r="E877" s="305" t="str">
        <f>IF(BD.PD7[[#This Row],[.]]="*",VLOOKUP(BD.PD7[[#This Row],[Pos]],Presupuesto!A:H,7,FALSE),"")</f>
        <v/>
      </c>
      <c r="F877" s="234" t="s">
        <v>630</v>
      </c>
      <c r="G877" s="174"/>
      <c r="H877" s="174"/>
      <c r="I877" s="174" t="s">
        <v>1326</v>
      </c>
      <c r="J877" s="174">
        <v>1</v>
      </c>
      <c r="K877" s="174" t="s">
        <v>260</v>
      </c>
      <c r="L877" s="383">
        <f>IF(BD.PD7[[#This Row],[Mon]]="DOP",1,HLOOKUP(BD.PD7[[#This Row],[Mon]],$K$1:$L$2,2,FALSE))</f>
        <v>1</v>
      </c>
      <c r="M877" s="541">
        <v>16000</v>
      </c>
      <c r="N877" s="243">
        <f>BD.PD7[[#This Row],[Cant.]]*BD.PD7[[#This Row],[ Tasa ]]*BD.PD7[[#This Row],[ Precio Und.]]</f>
        <v>16000</v>
      </c>
      <c r="O877" s="174">
        <v>0</v>
      </c>
      <c r="P877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877" s="243">
        <f>BD.PD7[[#This Row],[Ppto. Orden Interna '[DOP']]]/HLOOKUP("USD",$K$1:$L$2,2,FALSE)</f>
        <v>246.15384615384616</v>
      </c>
      <c r="R877" s="543" t="s">
        <v>600</v>
      </c>
      <c r="S877" s="544"/>
      <c r="T877" s="544"/>
      <c r="U877" s="544" t="s">
        <v>542</v>
      </c>
      <c r="V877" s="544">
        <v>801673</v>
      </c>
      <c r="W877" s="494" t="s">
        <v>601</v>
      </c>
      <c r="X877" s="495">
        <v>15</v>
      </c>
      <c r="Y877" s="495">
        <v>1</v>
      </c>
      <c r="Z877" s="243">
        <f>BD.PD7[[#This Row],[Av.P1 '[%']]]*BD.PD7[[#This Row],[Ppto. Orden Interna '[DOP']]]</f>
        <v>16000</v>
      </c>
      <c r="AA877" s="249"/>
      <c r="AB877" s="249"/>
      <c r="AC877" s="243">
        <f>BD.PD7[[#This Row],[Av.P2 '[%']]]*BD.PD7[[#This Row],[Ppto. Orden Interna '[DOP']]]</f>
        <v>0</v>
      </c>
      <c r="AD877" s="249"/>
      <c r="AE877" s="249"/>
      <c r="AF877" s="243">
        <f>BD.PD7[[#This Row],[Av.P3 '[%']]]*BD.PD7[[#This Row],[Ppto. Orden Interna '[DOP']]]</f>
        <v>0</v>
      </c>
      <c r="AG877" s="545"/>
      <c r="AH877" s="545"/>
      <c r="AI877" s="243">
        <f>BD.PD7[[#This Row],[Av.P2 '[%']]]*BD.PD7[[#This Row],[Ppto. Orden Interna '[DOP']]]</f>
        <v>0</v>
      </c>
      <c r="AJ877" s="545"/>
      <c r="AK877" s="545"/>
      <c r="AL877" s="542">
        <f>BD.PD7[[#This Row],[Av.P2 '[%']]]*BD.PD7[[#This Row],[Ppto. Orden Interna '[DOP']]]</f>
        <v>0</v>
      </c>
      <c r="AM877" s="584">
        <v>16000</v>
      </c>
      <c r="AN877" s="308" t="s">
        <v>244</v>
      </c>
      <c r="AO877" s="308" t="s">
        <v>245</v>
      </c>
      <c r="AP877" s="308" t="s">
        <v>246</v>
      </c>
      <c r="AQ877" s="308" t="s">
        <v>247</v>
      </c>
      <c r="AR877" s="308">
        <v>594</v>
      </c>
      <c r="AS877" s="308" t="s">
        <v>248</v>
      </c>
      <c r="AT877" s="249" t="s">
        <v>1356</v>
      </c>
      <c r="AU877" s="249" t="s">
        <v>92</v>
      </c>
    </row>
    <row r="878" spans="1:47" hidden="1" x14ac:dyDescent="0.3">
      <c r="A878" s="174">
        <v>8.0500000000000007</v>
      </c>
      <c r="B878" s="231"/>
      <c r="C878" s="232" t="str">
        <f>VLOOKUP(BD.PD7[[#This Row],[Pos]],PPto[],3,FALSE)</f>
        <v>8.05 Mobiliario no operacional para Tiendas</v>
      </c>
      <c r="D878" s="233" t="s">
        <v>23</v>
      </c>
      <c r="E878" s="305" t="str">
        <f>IF(BD.PD7[[#This Row],[.]]="*",VLOOKUP(BD.PD7[[#This Row],[Pos]],Presupuesto!A:H,7,FALSE),"")</f>
        <v/>
      </c>
      <c r="F878" s="234" t="s">
        <v>630</v>
      </c>
      <c r="G878" s="174"/>
      <c r="H878" s="174"/>
      <c r="I878" s="174" t="s">
        <v>1326</v>
      </c>
      <c r="J878" s="174">
        <v>1</v>
      </c>
      <c r="K878" s="174" t="s">
        <v>260</v>
      </c>
      <c r="L878" s="383">
        <f>IF(BD.PD7[[#This Row],[Mon]]="DOP",1,HLOOKUP(BD.PD7[[#This Row],[Mon]],$K$1:$L$2,2,FALSE))</f>
        <v>1</v>
      </c>
      <c r="M878" s="541">
        <v>32800</v>
      </c>
      <c r="N878" s="243">
        <f>BD.PD7[[#This Row],[Cant.]]*BD.PD7[[#This Row],[ Tasa ]]*BD.PD7[[#This Row],[ Precio Und.]]</f>
        <v>32800</v>
      </c>
      <c r="O878" s="174">
        <v>0</v>
      </c>
      <c r="P878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878" s="243">
        <f>BD.PD7[[#This Row],[Ppto. Orden Interna '[DOP']]]/HLOOKUP("USD",$K$1:$L$2,2,FALSE)</f>
        <v>504.61538461538464</v>
      </c>
      <c r="R878" s="543" t="s">
        <v>620</v>
      </c>
      <c r="S878" s="544"/>
      <c r="T878" s="544"/>
      <c r="U878" s="544" t="s">
        <v>542</v>
      </c>
      <c r="V878" s="544">
        <v>801673</v>
      </c>
      <c r="W878" s="494" t="s">
        <v>337</v>
      </c>
      <c r="X878" s="495">
        <v>13</v>
      </c>
      <c r="Y878" s="495">
        <v>0.7</v>
      </c>
      <c r="Z878" s="243">
        <f>BD.PD7[[#This Row],[Av.P1 '[%']]]*BD.PD7[[#This Row],[Ppto. Orden Interna '[DOP']]]</f>
        <v>22960</v>
      </c>
      <c r="AA878" s="249">
        <v>15</v>
      </c>
      <c r="AB878" s="249">
        <v>0.3</v>
      </c>
      <c r="AC878" s="243">
        <f>BD.PD7[[#This Row],[Av.P2 '[%']]]*BD.PD7[[#This Row],[Ppto. Orden Interna '[DOP']]]</f>
        <v>9840</v>
      </c>
      <c r="AD878" s="249"/>
      <c r="AE878" s="249"/>
      <c r="AF878" s="243">
        <f>BD.PD7[[#This Row],[Av.P3 '[%']]]*BD.PD7[[#This Row],[Ppto. Orden Interna '[DOP']]]</f>
        <v>0</v>
      </c>
      <c r="AG878" s="545"/>
      <c r="AH878" s="545"/>
      <c r="AI878" s="243">
        <f>BD.PD7[[#This Row],[Av.P2 '[%']]]*BD.PD7[[#This Row],[Ppto. Orden Interna '[DOP']]]</f>
        <v>9840</v>
      </c>
      <c r="AJ878" s="545"/>
      <c r="AK878" s="545"/>
      <c r="AL878" s="542">
        <f>BD.PD7[[#This Row],[Av.P2 '[%']]]*BD.PD7[[#This Row],[Ppto. Orden Interna '[DOP']]]</f>
        <v>9840</v>
      </c>
      <c r="AM878" s="584">
        <v>32800</v>
      </c>
      <c r="AN878" s="308" t="s">
        <v>244</v>
      </c>
      <c r="AO878" s="308" t="s">
        <v>245</v>
      </c>
      <c r="AP878" s="308" t="s">
        <v>246</v>
      </c>
      <c r="AQ878" s="308" t="s">
        <v>247</v>
      </c>
      <c r="AR878" s="308">
        <v>594</v>
      </c>
      <c r="AS878" s="308" t="s">
        <v>248</v>
      </c>
      <c r="AT878" s="249" t="s">
        <v>1356</v>
      </c>
      <c r="AU878" s="249" t="s">
        <v>92</v>
      </c>
    </row>
    <row r="879" spans="1:47" hidden="1" x14ac:dyDescent="0.3">
      <c r="A879" s="174">
        <v>8.0500000000000007</v>
      </c>
      <c r="B879" s="231"/>
      <c r="C879" s="232" t="str">
        <f>VLOOKUP(BD.PD7[[#This Row],[Pos]],PPto[],3,FALSE)</f>
        <v>8.05 Mobiliario no operacional para Tiendas</v>
      </c>
      <c r="D879" s="233" t="s">
        <v>23</v>
      </c>
      <c r="E879" s="305" t="str">
        <f>IF(BD.PD7[[#This Row],[.]]="*",VLOOKUP(BD.PD7[[#This Row],[Pos]],Presupuesto!A:H,7,FALSE),"")</f>
        <v/>
      </c>
      <c r="F879" s="234" t="s">
        <v>631</v>
      </c>
      <c r="G879" s="174"/>
      <c r="H879" s="174"/>
      <c r="I879" s="174" t="s">
        <v>1326</v>
      </c>
      <c r="J879" s="174">
        <v>1</v>
      </c>
      <c r="K879" s="174" t="s">
        <v>260</v>
      </c>
      <c r="L879" s="383">
        <f>IF(BD.PD7[[#This Row],[Mon]]="DOP",1,HLOOKUP(BD.PD7[[#This Row],[Mon]],$K$1:$L$2,2,FALSE))</f>
        <v>1</v>
      </c>
      <c r="M879" s="541">
        <v>16300</v>
      </c>
      <c r="N879" s="243">
        <f>BD.PD7[[#This Row],[Cant.]]*BD.PD7[[#This Row],[ Tasa ]]*BD.PD7[[#This Row],[ Precio Und.]]</f>
        <v>16300</v>
      </c>
      <c r="O879" s="174">
        <v>0</v>
      </c>
      <c r="P879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879" s="243">
        <f>BD.PD7[[#This Row],[Ppto. Orden Interna '[DOP']]]/HLOOKUP("USD",$K$1:$L$2,2,FALSE)</f>
        <v>250.76923076923077</v>
      </c>
      <c r="R879" s="543" t="s">
        <v>632</v>
      </c>
      <c r="S879" s="544"/>
      <c r="T879" s="544"/>
      <c r="U879" s="544" t="s">
        <v>542</v>
      </c>
      <c r="V879" s="544">
        <v>801673</v>
      </c>
      <c r="W879" s="494" t="s">
        <v>633</v>
      </c>
      <c r="X879" s="495">
        <v>15</v>
      </c>
      <c r="Y879" s="495">
        <v>1</v>
      </c>
      <c r="Z879" s="243">
        <f>BD.PD7[[#This Row],[Av.P1 '[%']]]*BD.PD7[[#This Row],[Ppto. Orden Interna '[DOP']]]</f>
        <v>16300</v>
      </c>
      <c r="AA879" s="249"/>
      <c r="AB879" s="249"/>
      <c r="AC879" s="243">
        <f>BD.PD7[[#This Row],[Av.P2 '[%']]]*BD.PD7[[#This Row],[Ppto. Orden Interna '[DOP']]]</f>
        <v>0</v>
      </c>
      <c r="AD879" s="249"/>
      <c r="AE879" s="249"/>
      <c r="AF879" s="243">
        <f>BD.PD7[[#This Row],[Av.P3 '[%']]]*BD.PD7[[#This Row],[Ppto. Orden Interna '[DOP']]]</f>
        <v>0</v>
      </c>
      <c r="AG879" s="545"/>
      <c r="AH879" s="545"/>
      <c r="AI879" s="243">
        <f>BD.PD7[[#This Row],[Av.P2 '[%']]]*BD.PD7[[#This Row],[Ppto. Orden Interna '[DOP']]]</f>
        <v>0</v>
      </c>
      <c r="AJ879" s="545"/>
      <c r="AK879" s="545"/>
      <c r="AL879" s="542">
        <f>BD.PD7[[#This Row],[Av.P2 '[%']]]*BD.PD7[[#This Row],[Ppto. Orden Interna '[DOP']]]</f>
        <v>0</v>
      </c>
      <c r="AM879" s="584">
        <v>16300</v>
      </c>
      <c r="AN879" s="308" t="s">
        <v>244</v>
      </c>
      <c r="AO879" s="308" t="s">
        <v>245</v>
      </c>
      <c r="AP879" s="308" t="s">
        <v>246</v>
      </c>
      <c r="AQ879" s="308" t="s">
        <v>247</v>
      </c>
      <c r="AR879" s="308">
        <v>594</v>
      </c>
      <c r="AS879" s="308" t="s">
        <v>248</v>
      </c>
      <c r="AT879" s="249" t="s">
        <v>1356</v>
      </c>
      <c r="AU879" s="249" t="s">
        <v>92</v>
      </c>
    </row>
    <row r="880" spans="1:47" hidden="1" x14ac:dyDescent="0.3">
      <c r="A880" s="174">
        <v>8.0500000000000007</v>
      </c>
      <c r="B880" s="231"/>
      <c r="C880" s="232" t="str">
        <f>VLOOKUP(BD.PD7[[#This Row],[Pos]],PPto[],3,FALSE)</f>
        <v>8.05 Mobiliario no operacional para Tiendas</v>
      </c>
      <c r="D880" s="233" t="s">
        <v>23</v>
      </c>
      <c r="E880" s="305" t="str">
        <f>IF(BD.PD7[[#This Row],[.]]="*",VLOOKUP(BD.PD7[[#This Row],[Pos]],Presupuesto!A:H,7,FALSE),"")</f>
        <v/>
      </c>
      <c r="F880" s="234" t="s">
        <v>634</v>
      </c>
      <c r="G880" s="174"/>
      <c r="H880" s="174"/>
      <c r="I880" s="174" t="s">
        <v>1326</v>
      </c>
      <c r="J880" s="174">
        <v>1</v>
      </c>
      <c r="K880" s="174" t="s">
        <v>260</v>
      </c>
      <c r="L880" s="383">
        <f>IF(BD.PD7[[#This Row],[Mon]]="DOP",1,HLOOKUP(BD.PD7[[#This Row],[Mon]],$K$1:$L$2,2,FALSE))</f>
        <v>1</v>
      </c>
      <c r="M880" s="541">
        <v>36260</v>
      </c>
      <c r="N880" s="243">
        <f>BD.PD7[[#This Row],[Cant.]]*BD.PD7[[#This Row],[ Tasa ]]*BD.PD7[[#This Row],[ Precio Und.]]</f>
        <v>36260</v>
      </c>
      <c r="O880" s="174">
        <v>0</v>
      </c>
      <c r="P880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880" s="243">
        <f>BD.PD7[[#This Row],[Ppto. Orden Interna '[DOP']]]/HLOOKUP("USD",$K$1:$L$2,2,FALSE)</f>
        <v>557.84615384615381</v>
      </c>
      <c r="R880" s="543" t="s">
        <v>565</v>
      </c>
      <c r="S880" s="544"/>
      <c r="T880" s="544"/>
      <c r="U880" s="544" t="s">
        <v>542</v>
      </c>
      <c r="V880" s="544">
        <v>801673</v>
      </c>
      <c r="W880" s="494" t="s">
        <v>337</v>
      </c>
      <c r="X880" s="495">
        <v>13</v>
      </c>
      <c r="Y880" s="495">
        <v>0.7</v>
      </c>
      <c r="Z880" s="243">
        <f>BD.PD7[[#This Row],[Av.P1 '[%']]]*BD.PD7[[#This Row],[Ppto. Orden Interna '[DOP']]]</f>
        <v>25382</v>
      </c>
      <c r="AA880" s="249">
        <v>15</v>
      </c>
      <c r="AB880" s="249">
        <v>0.3</v>
      </c>
      <c r="AC880" s="243">
        <f>BD.PD7[[#This Row],[Av.P2 '[%']]]*BD.PD7[[#This Row],[Ppto. Orden Interna '[DOP']]]</f>
        <v>10878</v>
      </c>
      <c r="AD880" s="249"/>
      <c r="AE880" s="249"/>
      <c r="AF880" s="243">
        <f>BD.PD7[[#This Row],[Av.P3 '[%']]]*BD.PD7[[#This Row],[Ppto. Orden Interna '[DOP']]]</f>
        <v>0</v>
      </c>
      <c r="AG880" s="545"/>
      <c r="AH880" s="545"/>
      <c r="AI880" s="243">
        <f>BD.PD7[[#This Row],[Av.P2 '[%']]]*BD.PD7[[#This Row],[Ppto. Orden Interna '[DOP']]]</f>
        <v>10878</v>
      </c>
      <c r="AJ880" s="545"/>
      <c r="AK880" s="545"/>
      <c r="AL880" s="542">
        <f>BD.PD7[[#This Row],[Av.P2 '[%']]]*BD.PD7[[#This Row],[Ppto. Orden Interna '[DOP']]]</f>
        <v>10878</v>
      </c>
      <c r="AM880" s="584">
        <v>36260</v>
      </c>
      <c r="AN880" s="308" t="s">
        <v>244</v>
      </c>
      <c r="AO880" s="308" t="s">
        <v>245</v>
      </c>
      <c r="AP880" s="308" t="s">
        <v>246</v>
      </c>
      <c r="AQ880" s="308" t="s">
        <v>247</v>
      </c>
      <c r="AR880" s="308">
        <v>594</v>
      </c>
      <c r="AS880" s="308" t="s">
        <v>248</v>
      </c>
      <c r="AT880" s="249" t="s">
        <v>1356</v>
      </c>
      <c r="AU880" s="249" t="s">
        <v>92</v>
      </c>
    </row>
    <row r="881" spans="1:47" ht="41.4" hidden="1" x14ac:dyDescent="0.3">
      <c r="A881" s="174">
        <v>8.0500000000000007</v>
      </c>
      <c r="B881" s="231"/>
      <c r="C881" s="232" t="str">
        <f>VLOOKUP(BD.PD7[[#This Row],[Pos]],PPto[],3,FALSE)</f>
        <v>8.05 Mobiliario no operacional para Tiendas</v>
      </c>
      <c r="D881" s="233" t="s">
        <v>23</v>
      </c>
      <c r="E881" s="305" t="str">
        <f>IF(BD.PD7[[#This Row],[.]]="*",VLOOKUP(BD.PD7[[#This Row],[Pos]],Presupuesto!A:H,7,FALSE),"")</f>
        <v/>
      </c>
      <c r="F881" s="234" t="s">
        <v>635</v>
      </c>
      <c r="G881" s="174"/>
      <c r="H881" s="174"/>
      <c r="I881" s="174" t="s">
        <v>1343</v>
      </c>
      <c r="J881" s="174">
        <v>1</v>
      </c>
      <c r="K881" s="174" t="s">
        <v>260</v>
      </c>
      <c r="L881" s="383">
        <f>IF(BD.PD7[[#This Row],[Mon]]="DOP",1,HLOOKUP(BD.PD7[[#This Row],[Mon]],$K$1:$L$2,2,FALSE))</f>
        <v>1</v>
      </c>
      <c r="M881" s="541">
        <v>5304</v>
      </c>
      <c r="N881" s="243">
        <f>BD.PD7[[#This Row],[Cant.]]*BD.PD7[[#This Row],[ Tasa ]]*BD.PD7[[#This Row],[ Precio Und.]]</f>
        <v>5304</v>
      </c>
      <c r="O881" s="174">
        <v>0.01</v>
      </c>
      <c r="P881" s="243">
        <f>IF(BD.PD7[[#This Row],[Liquid. '[%']]]&lt;&gt;0,(BD.PD7[[#This Row],[Valor Neto '[DOP']]]*BD.PD7[[#This Row],[Liquid. '[%']]])+BD.PD7[[#This Row],[Valor Neto '[DOP']]],BD.PD7[[#This Row],[Valor Neto '[DOP']]])</f>
        <v>5357.04</v>
      </c>
      <c r="Q881" s="243">
        <f>BD.PD7[[#This Row],[Ppto. Orden Interna '[DOP']]]/HLOOKUP("USD",$K$1:$L$2,2,FALSE)</f>
        <v>82.415999999999997</v>
      </c>
      <c r="R881" s="543" t="s">
        <v>636</v>
      </c>
      <c r="S881" s="544" t="s">
        <v>637</v>
      </c>
      <c r="T881" s="544"/>
      <c r="U881" s="544" t="s">
        <v>542</v>
      </c>
      <c r="V881" s="544">
        <v>801673</v>
      </c>
      <c r="W881" s="494" t="s">
        <v>638</v>
      </c>
      <c r="X881" s="495">
        <v>15</v>
      </c>
      <c r="Y881" s="495">
        <v>1</v>
      </c>
      <c r="Z881" s="243">
        <f>BD.PD7[[#This Row],[Av.P1 '[%']]]*BD.PD7[[#This Row],[Ppto. Orden Interna '[DOP']]]</f>
        <v>5357.04</v>
      </c>
      <c r="AA881" s="249"/>
      <c r="AB881" s="249"/>
      <c r="AC881" s="243">
        <f>BD.PD7[[#This Row],[Av.P2 '[%']]]*BD.PD7[[#This Row],[Ppto. Orden Interna '[DOP']]]</f>
        <v>0</v>
      </c>
      <c r="AD881" s="249"/>
      <c r="AE881" s="249"/>
      <c r="AF881" s="243">
        <f>BD.PD7[[#This Row],[Av.P3 '[%']]]*BD.PD7[[#This Row],[Ppto. Orden Interna '[DOP']]]</f>
        <v>0</v>
      </c>
      <c r="AG881" s="545"/>
      <c r="AH881" s="545"/>
      <c r="AI881" s="243">
        <f>BD.PD7[[#This Row],[Av.P2 '[%']]]*BD.PD7[[#This Row],[Ppto. Orden Interna '[DOP']]]</f>
        <v>0</v>
      </c>
      <c r="AJ881" s="545"/>
      <c r="AK881" s="545"/>
      <c r="AL881" s="542">
        <f>BD.PD7[[#This Row],[Av.P2 '[%']]]*BD.PD7[[#This Row],[Ppto. Orden Interna '[DOP']]]</f>
        <v>0</v>
      </c>
      <c r="AM881" s="584">
        <v>5357.04</v>
      </c>
      <c r="AN881" s="308" t="s">
        <v>244</v>
      </c>
      <c r="AO881" s="308" t="s">
        <v>245</v>
      </c>
      <c r="AP881" s="308" t="s">
        <v>246</v>
      </c>
      <c r="AQ881" s="308" t="s">
        <v>247</v>
      </c>
      <c r="AR881" s="308">
        <v>594</v>
      </c>
      <c r="AS881" s="308" t="s">
        <v>248</v>
      </c>
      <c r="AT881" s="249" t="s">
        <v>1356</v>
      </c>
      <c r="AU881" s="249" t="s">
        <v>92</v>
      </c>
    </row>
    <row r="882" spans="1:47" hidden="1" x14ac:dyDescent="0.3">
      <c r="A882" s="174">
        <v>8.0500000000000007</v>
      </c>
      <c r="B882" s="231"/>
      <c r="C882" s="232" t="str">
        <f>VLOOKUP(BD.PD7[[#This Row],[Pos]],PPto[],3,FALSE)</f>
        <v>8.05 Mobiliario no operacional para Tiendas</v>
      </c>
      <c r="D882" s="233" t="s">
        <v>23</v>
      </c>
      <c r="E882" s="305" t="str">
        <f>IF(BD.PD7[[#This Row],[.]]="*",VLOOKUP(BD.PD7[[#This Row],[Pos]],Presupuesto!A:H,7,FALSE),"")</f>
        <v/>
      </c>
      <c r="F882" s="234" t="s">
        <v>639</v>
      </c>
      <c r="G882" s="174"/>
      <c r="H882" s="174"/>
      <c r="I882" s="174" t="s">
        <v>1343</v>
      </c>
      <c r="J882" s="174">
        <v>1</v>
      </c>
      <c r="K882" s="174" t="s">
        <v>260</v>
      </c>
      <c r="L882" s="383">
        <f>IF(BD.PD7[[#This Row],[Mon]]="DOP",1,HLOOKUP(BD.PD7[[#This Row],[Mon]],$K$1:$L$2,2,FALSE))</f>
        <v>1</v>
      </c>
      <c r="M882" s="541">
        <v>12100</v>
      </c>
      <c r="N882" s="243">
        <f>BD.PD7[[#This Row],[Cant.]]*BD.PD7[[#This Row],[ Tasa ]]*BD.PD7[[#This Row],[ Precio Und.]]</f>
        <v>12100</v>
      </c>
      <c r="O882" s="174">
        <v>0.01</v>
      </c>
      <c r="P882" s="243">
        <f>IF(BD.PD7[[#This Row],[Liquid. '[%']]]&lt;&gt;0,(BD.PD7[[#This Row],[Valor Neto '[DOP']]]*BD.PD7[[#This Row],[Liquid. '[%']]])+BD.PD7[[#This Row],[Valor Neto '[DOP']]],BD.PD7[[#This Row],[Valor Neto '[DOP']]])</f>
        <v>12221</v>
      </c>
      <c r="Q882" s="243">
        <f>BD.PD7[[#This Row],[Ppto. Orden Interna '[DOP']]]/HLOOKUP("USD",$K$1:$L$2,2,FALSE)</f>
        <v>188.01538461538462</v>
      </c>
      <c r="R882" s="543" t="s">
        <v>636</v>
      </c>
      <c r="S882" s="544"/>
      <c r="T882" s="544"/>
      <c r="U882" s="544" t="s">
        <v>542</v>
      </c>
      <c r="V882" s="544">
        <v>801673</v>
      </c>
      <c r="W882" s="494" t="s">
        <v>638</v>
      </c>
      <c r="X882" s="495">
        <v>15</v>
      </c>
      <c r="Y882" s="495">
        <v>1</v>
      </c>
      <c r="Z882" s="243">
        <f>BD.PD7[[#This Row],[Av.P1 '[%']]]*BD.PD7[[#This Row],[Ppto. Orden Interna '[DOP']]]</f>
        <v>12221</v>
      </c>
      <c r="AA882" s="249"/>
      <c r="AB882" s="249"/>
      <c r="AC882" s="243">
        <f>BD.PD7[[#This Row],[Av.P2 '[%']]]*BD.PD7[[#This Row],[Ppto. Orden Interna '[DOP']]]</f>
        <v>0</v>
      </c>
      <c r="AD882" s="249"/>
      <c r="AE882" s="249"/>
      <c r="AF882" s="243">
        <f>BD.PD7[[#This Row],[Av.P3 '[%']]]*BD.PD7[[#This Row],[Ppto. Orden Interna '[DOP']]]</f>
        <v>0</v>
      </c>
      <c r="AG882" s="545"/>
      <c r="AH882" s="545"/>
      <c r="AI882" s="243">
        <f>BD.PD7[[#This Row],[Av.P2 '[%']]]*BD.PD7[[#This Row],[Ppto. Orden Interna '[DOP']]]</f>
        <v>0</v>
      </c>
      <c r="AJ882" s="545"/>
      <c r="AK882" s="545"/>
      <c r="AL882" s="542">
        <f>BD.PD7[[#This Row],[Av.P2 '[%']]]*BD.PD7[[#This Row],[Ppto. Orden Interna '[DOP']]]</f>
        <v>0</v>
      </c>
      <c r="AM882" s="584">
        <v>12221</v>
      </c>
      <c r="AN882" s="308" t="s">
        <v>244</v>
      </c>
      <c r="AO882" s="308" t="s">
        <v>245</v>
      </c>
      <c r="AP882" s="308" t="s">
        <v>246</v>
      </c>
      <c r="AQ882" s="308" t="s">
        <v>247</v>
      </c>
      <c r="AR882" s="308">
        <v>594</v>
      </c>
      <c r="AS882" s="308" t="s">
        <v>248</v>
      </c>
      <c r="AT882" s="249" t="s">
        <v>1356</v>
      </c>
      <c r="AU882" s="249" t="s">
        <v>92</v>
      </c>
    </row>
    <row r="883" spans="1:47" hidden="1" x14ac:dyDescent="0.3">
      <c r="A883" s="174">
        <v>8.0500000000000007</v>
      </c>
      <c r="B883" s="231"/>
      <c r="C883" s="232" t="str">
        <f>VLOOKUP(BD.PD7[[#This Row],[Pos]],PPto[],3,FALSE)</f>
        <v>8.05 Mobiliario no operacional para Tiendas</v>
      </c>
      <c r="D883" s="233" t="s">
        <v>23</v>
      </c>
      <c r="E883" s="305" t="str">
        <f>IF(BD.PD7[[#This Row],[.]]="*",VLOOKUP(BD.PD7[[#This Row],[Pos]],Presupuesto!A:H,7,FALSE),"")</f>
        <v/>
      </c>
      <c r="F883" s="234" t="s">
        <v>640</v>
      </c>
      <c r="G883" s="174"/>
      <c r="H883" s="174"/>
      <c r="I883" s="174" t="s">
        <v>1343</v>
      </c>
      <c r="J883" s="174">
        <v>1</v>
      </c>
      <c r="K883" s="174" t="s">
        <v>260</v>
      </c>
      <c r="L883" s="383">
        <f>IF(BD.PD7[[#This Row],[Mon]]="DOP",1,HLOOKUP(BD.PD7[[#This Row],[Mon]],$K$1:$L$2,2,FALSE))</f>
        <v>1</v>
      </c>
      <c r="M883" s="541">
        <v>130000</v>
      </c>
      <c r="N883" s="243">
        <f>BD.PD7[[#This Row],[Cant.]]*BD.PD7[[#This Row],[ Tasa ]]*BD.PD7[[#This Row],[ Precio Und.]]</f>
        <v>130000</v>
      </c>
      <c r="O883" s="174">
        <v>0.01</v>
      </c>
      <c r="P883" s="243">
        <f>IF(BD.PD7[[#This Row],[Liquid. '[%']]]&lt;&gt;0,(BD.PD7[[#This Row],[Valor Neto '[DOP']]]*BD.PD7[[#This Row],[Liquid. '[%']]])+BD.PD7[[#This Row],[Valor Neto '[DOP']]],BD.PD7[[#This Row],[Valor Neto '[DOP']]])</f>
        <v>131300</v>
      </c>
      <c r="Q883" s="243">
        <f>BD.PD7[[#This Row],[Ppto. Orden Interna '[DOP']]]/HLOOKUP("USD",$K$1:$L$2,2,FALSE)</f>
        <v>2020</v>
      </c>
      <c r="R883" s="543" t="s">
        <v>636</v>
      </c>
      <c r="S883" s="544"/>
      <c r="T883" s="544"/>
      <c r="U883" s="544" t="s">
        <v>542</v>
      </c>
      <c r="V883" s="544">
        <v>801673</v>
      </c>
      <c r="W883" s="494" t="s">
        <v>638</v>
      </c>
      <c r="X883" s="495">
        <v>15</v>
      </c>
      <c r="Y883" s="495">
        <v>1</v>
      </c>
      <c r="Z883" s="243">
        <f>BD.PD7[[#This Row],[Av.P1 '[%']]]*BD.PD7[[#This Row],[Ppto. Orden Interna '[DOP']]]</f>
        <v>131300</v>
      </c>
      <c r="AA883" s="249"/>
      <c r="AB883" s="249"/>
      <c r="AC883" s="243">
        <f>BD.PD7[[#This Row],[Av.P2 '[%']]]*BD.PD7[[#This Row],[Ppto. Orden Interna '[DOP']]]</f>
        <v>0</v>
      </c>
      <c r="AD883" s="249"/>
      <c r="AE883" s="249"/>
      <c r="AF883" s="243">
        <f>BD.PD7[[#This Row],[Av.P3 '[%']]]*BD.PD7[[#This Row],[Ppto. Orden Interna '[DOP']]]</f>
        <v>0</v>
      </c>
      <c r="AG883" s="545"/>
      <c r="AH883" s="545"/>
      <c r="AI883" s="243">
        <f>BD.PD7[[#This Row],[Av.P2 '[%']]]*BD.PD7[[#This Row],[Ppto. Orden Interna '[DOP']]]</f>
        <v>0</v>
      </c>
      <c r="AJ883" s="545"/>
      <c r="AK883" s="545"/>
      <c r="AL883" s="542">
        <f>BD.PD7[[#This Row],[Av.P2 '[%']]]*BD.PD7[[#This Row],[Ppto. Orden Interna '[DOP']]]</f>
        <v>0</v>
      </c>
      <c r="AM883" s="584">
        <v>131300</v>
      </c>
      <c r="AN883" s="308" t="s">
        <v>244</v>
      </c>
      <c r="AO883" s="308" t="s">
        <v>245</v>
      </c>
      <c r="AP883" s="308" t="s">
        <v>246</v>
      </c>
      <c r="AQ883" s="308" t="s">
        <v>247</v>
      </c>
      <c r="AR883" s="308">
        <v>594</v>
      </c>
      <c r="AS883" s="308" t="s">
        <v>248</v>
      </c>
      <c r="AT883" s="249" t="s">
        <v>1356</v>
      </c>
      <c r="AU883" s="249" t="s">
        <v>92</v>
      </c>
    </row>
    <row r="884" spans="1:47" hidden="1" x14ac:dyDescent="0.3">
      <c r="A884" s="174">
        <v>8.0500000000000007</v>
      </c>
      <c r="B884" s="231"/>
      <c r="C884" s="232" t="str">
        <f>VLOOKUP(BD.PD7[[#This Row],[Pos]],PPto[],3,FALSE)</f>
        <v>8.05 Mobiliario no operacional para Tiendas</v>
      </c>
      <c r="D884" s="233" t="s">
        <v>23</v>
      </c>
      <c r="E884" s="305" t="str">
        <f>IF(BD.PD7[[#This Row],[.]]="*",VLOOKUP(BD.PD7[[#This Row],[Pos]],Presupuesto!A:H,7,FALSE),"")</f>
        <v/>
      </c>
      <c r="F884" s="234" t="s">
        <v>641</v>
      </c>
      <c r="G884" s="174"/>
      <c r="H884" s="174"/>
      <c r="I884" s="174" t="s">
        <v>1343</v>
      </c>
      <c r="J884" s="174">
        <v>1</v>
      </c>
      <c r="K884" s="174" t="s">
        <v>260</v>
      </c>
      <c r="L884" s="383">
        <f>IF(BD.PD7[[#This Row],[Mon]]="DOP",1,HLOOKUP(BD.PD7[[#This Row],[Mon]],$K$1:$L$2,2,FALSE))</f>
        <v>1</v>
      </c>
      <c r="M884" s="541">
        <v>3289</v>
      </c>
      <c r="N884" s="243">
        <f>BD.PD7[[#This Row],[Cant.]]*BD.PD7[[#This Row],[ Tasa ]]*BD.PD7[[#This Row],[ Precio Und.]]</f>
        <v>3289</v>
      </c>
      <c r="O884" s="174">
        <v>0.01</v>
      </c>
      <c r="P884" s="243">
        <f>IF(BD.PD7[[#This Row],[Liquid. '[%']]]&lt;&gt;0,(BD.PD7[[#This Row],[Valor Neto '[DOP']]]*BD.PD7[[#This Row],[Liquid. '[%']]])+BD.PD7[[#This Row],[Valor Neto '[DOP']]],BD.PD7[[#This Row],[Valor Neto '[DOP']]])</f>
        <v>3321.89</v>
      </c>
      <c r="Q884" s="243">
        <f>BD.PD7[[#This Row],[Ppto. Orden Interna '[DOP']]]/HLOOKUP("USD",$K$1:$L$2,2,FALSE)</f>
        <v>51.105999999999995</v>
      </c>
      <c r="R884" s="543" t="s">
        <v>636</v>
      </c>
      <c r="S884" s="544"/>
      <c r="T884" s="544"/>
      <c r="U884" s="544" t="s">
        <v>542</v>
      </c>
      <c r="V884" s="544">
        <v>801673</v>
      </c>
      <c r="W884" s="494" t="s">
        <v>638</v>
      </c>
      <c r="X884" s="495">
        <v>15</v>
      </c>
      <c r="Y884" s="495">
        <v>1</v>
      </c>
      <c r="Z884" s="243">
        <f>BD.PD7[[#This Row],[Av.P1 '[%']]]*BD.PD7[[#This Row],[Ppto. Orden Interna '[DOP']]]</f>
        <v>3321.89</v>
      </c>
      <c r="AA884" s="249"/>
      <c r="AB884" s="249"/>
      <c r="AC884" s="243">
        <f>BD.PD7[[#This Row],[Av.P2 '[%']]]*BD.PD7[[#This Row],[Ppto. Orden Interna '[DOP']]]</f>
        <v>0</v>
      </c>
      <c r="AD884" s="249"/>
      <c r="AE884" s="249"/>
      <c r="AF884" s="243">
        <f>BD.PD7[[#This Row],[Av.P3 '[%']]]*BD.PD7[[#This Row],[Ppto. Orden Interna '[DOP']]]</f>
        <v>0</v>
      </c>
      <c r="AG884" s="545"/>
      <c r="AH884" s="545"/>
      <c r="AI884" s="243">
        <f>BD.PD7[[#This Row],[Av.P2 '[%']]]*BD.PD7[[#This Row],[Ppto. Orden Interna '[DOP']]]</f>
        <v>0</v>
      </c>
      <c r="AJ884" s="545"/>
      <c r="AK884" s="545"/>
      <c r="AL884" s="542">
        <f>BD.PD7[[#This Row],[Av.P2 '[%']]]*BD.PD7[[#This Row],[Ppto. Orden Interna '[DOP']]]</f>
        <v>0</v>
      </c>
      <c r="AM884" s="584">
        <v>3321.89</v>
      </c>
      <c r="AN884" s="308" t="s">
        <v>244</v>
      </c>
      <c r="AO884" s="308" t="s">
        <v>245</v>
      </c>
      <c r="AP884" s="308" t="s">
        <v>246</v>
      </c>
      <c r="AQ884" s="308" t="s">
        <v>247</v>
      </c>
      <c r="AR884" s="308">
        <v>594</v>
      </c>
      <c r="AS884" s="308" t="s">
        <v>248</v>
      </c>
      <c r="AT884" s="249" t="s">
        <v>1356</v>
      </c>
      <c r="AU884" s="249" t="s">
        <v>92</v>
      </c>
    </row>
    <row r="885" spans="1:47" hidden="1" x14ac:dyDescent="0.3">
      <c r="A885" s="174">
        <v>8.0500000000000007</v>
      </c>
      <c r="B885" s="231"/>
      <c r="C885" s="232" t="str">
        <f>VLOOKUP(BD.PD7[[#This Row],[Pos]],PPto[],3,FALSE)</f>
        <v>8.05 Mobiliario no operacional para Tiendas</v>
      </c>
      <c r="D885" s="233" t="s">
        <v>23</v>
      </c>
      <c r="E885" s="305" t="str">
        <f>IF(BD.PD7[[#This Row],[.]]="*",VLOOKUP(BD.PD7[[#This Row],[Pos]],Presupuesto!A:H,7,FALSE),"")</f>
        <v/>
      </c>
      <c r="F885" s="234" t="s">
        <v>1344</v>
      </c>
      <c r="G885" s="174"/>
      <c r="H885" s="174"/>
      <c r="I885" s="174" t="s">
        <v>1326</v>
      </c>
      <c r="J885" s="174">
        <v>1</v>
      </c>
      <c r="K885" s="174" t="s">
        <v>260</v>
      </c>
      <c r="L885" s="383">
        <f>IF(BD.PD7[[#This Row],[Mon]]="DOP",1,HLOOKUP(BD.PD7[[#This Row],[Mon]],$K$1:$L$2,2,FALSE))</f>
        <v>1</v>
      </c>
      <c r="M885" s="541">
        <v>39220.06</v>
      </c>
      <c r="N885" s="243">
        <f>BD.PD7[[#This Row],[Cant.]]*BD.PD7[[#This Row],[ Tasa ]]*BD.PD7[[#This Row],[ Precio Und.]]</f>
        <v>39220.06</v>
      </c>
      <c r="O885" s="174">
        <v>0</v>
      </c>
      <c r="P885" s="243">
        <f>IF(BD.PD7[[#This Row],[Liquid. '[%']]]&lt;&gt;0,(BD.PD7[[#This Row],[Valor Neto '[DOP']]]*BD.PD7[[#This Row],[Liquid. '[%']]])+BD.PD7[[#This Row],[Valor Neto '[DOP']]],BD.PD7[[#This Row],[Valor Neto '[DOP']]])</f>
        <v>39220.06</v>
      </c>
      <c r="Q885" s="243">
        <f>BD.PD7[[#This Row],[Ppto. Orden Interna '[DOP']]]/HLOOKUP("USD",$K$1:$L$2,2,FALSE)</f>
        <v>603.38553846153843</v>
      </c>
      <c r="R885" s="543" t="s">
        <v>1340</v>
      </c>
      <c r="S885" s="544"/>
      <c r="T885" s="544"/>
      <c r="U885" s="544" t="s">
        <v>542</v>
      </c>
      <c r="V885" s="544">
        <v>801673</v>
      </c>
      <c r="W885" s="494" t="s">
        <v>611</v>
      </c>
      <c r="X885" s="495">
        <v>15</v>
      </c>
      <c r="Y885" s="495">
        <v>1</v>
      </c>
      <c r="Z885" s="243">
        <f>BD.PD7[[#This Row],[Av.P1 '[%']]]*BD.PD7[[#This Row],[Ppto. Orden Interna '[DOP']]]</f>
        <v>39220.06</v>
      </c>
      <c r="AA885" s="249"/>
      <c r="AB885" s="249"/>
      <c r="AC885" s="243">
        <f>BD.PD7[[#This Row],[Av.P2 '[%']]]*BD.PD7[[#This Row],[Ppto. Orden Interna '[DOP']]]</f>
        <v>0</v>
      </c>
      <c r="AD885" s="249"/>
      <c r="AE885" s="249"/>
      <c r="AF885" s="243">
        <f>BD.PD7[[#This Row],[Av.P3 '[%']]]*BD.PD7[[#This Row],[Ppto. Orden Interna '[DOP']]]</f>
        <v>0</v>
      </c>
      <c r="AG885" s="545"/>
      <c r="AH885" s="545"/>
      <c r="AI885" s="243">
        <f>BD.PD7[[#This Row],[Av.P2 '[%']]]*BD.PD7[[#This Row],[Ppto. Orden Interna '[DOP']]]</f>
        <v>0</v>
      </c>
      <c r="AJ885" s="545"/>
      <c r="AK885" s="545"/>
      <c r="AL885" s="542">
        <f>BD.PD7[[#This Row],[Av.P2 '[%']]]*BD.PD7[[#This Row],[Ppto. Orden Interna '[DOP']]]</f>
        <v>0</v>
      </c>
      <c r="AM885" s="584">
        <v>39220.06</v>
      </c>
      <c r="AN885" s="308" t="s">
        <v>244</v>
      </c>
      <c r="AO885" s="308" t="s">
        <v>245</v>
      </c>
      <c r="AP885" s="308" t="s">
        <v>246</v>
      </c>
      <c r="AQ885" s="308" t="s">
        <v>247</v>
      </c>
      <c r="AR885" s="308">
        <v>594</v>
      </c>
      <c r="AS885" s="308" t="s">
        <v>248</v>
      </c>
      <c r="AT885" s="249" t="s">
        <v>1356</v>
      </c>
      <c r="AU885" s="249" t="s">
        <v>92</v>
      </c>
    </row>
    <row r="886" spans="1:47" hidden="1" x14ac:dyDescent="0.3">
      <c r="A886" s="174">
        <v>8.0500000000000007</v>
      </c>
      <c r="B886" s="231"/>
      <c r="C886" s="232" t="str">
        <f>VLOOKUP(BD.PD7[[#This Row],[Pos]],PPto[],3,FALSE)</f>
        <v>8.05 Mobiliario no operacional para Tiendas</v>
      </c>
      <c r="D886" s="233" t="s">
        <v>23</v>
      </c>
      <c r="E886" s="305" t="str">
        <f>IF(BD.PD7[[#This Row],[.]]="*",VLOOKUP(BD.PD7[[#This Row],[Pos]],Presupuesto!A:H,7,FALSE),"")</f>
        <v/>
      </c>
      <c r="F886" s="234" t="s">
        <v>642</v>
      </c>
      <c r="G886" s="174"/>
      <c r="H886" s="174"/>
      <c r="I886" s="174" t="s">
        <v>1326</v>
      </c>
      <c r="J886" s="174">
        <v>1</v>
      </c>
      <c r="K886" s="174" t="s">
        <v>260</v>
      </c>
      <c r="L886" s="383">
        <f>IF(BD.PD7[[#This Row],[Mon]]="DOP",1,HLOOKUP(BD.PD7[[#This Row],[Mon]],$K$1:$L$2,2,FALSE))</f>
        <v>1</v>
      </c>
      <c r="M886" s="541">
        <v>6779.66</v>
      </c>
      <c r="N886" s="243">
        <f>BD.PD7[[#This Row],[Cant.]]*BD.PD7[[#This Row],[ Tasa ]]*BD.PD7[[#This Row],[ Precio Und.]]</f>
        <v>6779.66</v>
      </c>
      <c r="O886" s="174">
        <v>0</v>
      </c>
      <c r="P886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886" s="243">
        <f>BD.PD7[[#This Row],[Ppto. Orden Interna '[DOP']]]/HLOOKUP("USD",$K$1:$L$2,2,FALSE)</f>
        <v>104.30246153846154</v>
      </c>
      <c r="R886" s="543" t="s">
        <v>643</v>
      </c>
      <c r="S886" s="544"/>
      <c r="T886" s="544"/>
      <c r="U886" s="544" t="s">
        <v>542</v>
      </c>
      <c r="V886" s="544">
        <v>801673</v>
      </c>
      <c r="W886" s="494" t="s">
        <v>644</v>
      </c>
      <c r="X886" s="495">
        <v>16</v>
      </c>
      <c r="Y886" s="495">
        <v>1</v>
      </c>
      <c r="Z886" s="243">
        <f>BD.PD7[[#This Row],[Av.P1 '[%']]]*BD.PD7[[#This Row],[Ppto. Orden Interna '[DOP']]]</f>
        <v>6779.66</v>
      </c>
      <c r="AA886" s="249"/>
      <c r="AB886" s="249"/>
      <c r="AC886" s="243">
        <f>BD.PD7[[#This Row],[Av.P2 '[%']]]*BD.PD7[[#This Row],[Ppto. Orden Interna '[DOP']]]</f>
        <v>0</v>
      </c>
      <c r="AD886" s="249"/>
      <c r="AE886" s="249"/>
      <c r="AF886" s="243">
        <f>BD.PD7[[#This Row],[Av.P3 '[%']]]*BD.PD7[[#This Row],[Ppto. Orden Interna '[DOP']]]</f>
        <v>0</v>
      </c>
      <c r="AG886" s="545"/>
      <c r="AH886" s="545"/>
      <c r="AI886" s="243">
        <f>BD.PD7[[#This Row],[Av.P2 '[%']]]*BD.PD7[[#This Row],[Ppto. Orden Interna '[DOP']]]</f>
        <v>0</v>
      </c>
      <c r="AJ886" s="545"/>
      <c r="AK886" s="545"/>
      <c r="AL886" s="542">
        <f>BD.PD7[[#This Row],[Av.P2 '[%']]]*BD.PD7[[#This Row],[Ppto. Orden Interna '[DOP']]]</f>
        <v>0</v>
      </c>
      <c r="AM886" s="584">
        <v>6779.66</v>
      </c>
      <c r="AN886" s="308" t="s">
        <v>244</v>
      </c>
      <c r="AO886" s="308" t="s">
        <v>245</v>
      </c>
      <c r="AP886" s="308" t="s">
        <v>246</v>
      </c>
      <c r="AQ886" s="308" t="s">
        <v>247</v>
      </c>
      <c r="AR886" s="308">
        <v>594</v>
      </c>
      <c r="AS886" s="308" t="s">
        <v>248</v>
      </c>
      <c r="AT886" s="249" t="s">
        <v>1356</v>
      </c>
      <c r="AU886" s="249" t="s">
        <v>92</v>
      </c>
    </row>
    <row r="887" spans="1:47" ht="41.4" hidden="1" x14ac:dyDescent="0.3">
      <c r="A887" s="174">
        <v>8.0500000000000007</v>
      </c>
      <c r="B887" s="231"/>
      <c r="C887" s="232" t="str">
        <f>VLOOKUP(BD.PD7[[#This Row],[Pos]],PPto[],3,FALSE)</f>
        <v>8.05 Mobiliario no operacional para Tiendas</v>
      </c>
      <c r="D887" s="233" t="s">
        <v>23</v>
      </c>
      <c r="E887" s="305" t="str">
        <f>IF(BD.PD7[[#This Row],[.]]="*",VLOOKUP(BD.PD7[[#This Row],[Pos]],Presupuesto!A:H,7,FALSE),"")</f>
        <v/>
      </c>
      <c r="F887" s="234" t="s">
        <v>635</v>
      </c>
      <c r="G887" s="174"/>
      <c r="H887" s="174"/>
      <c r="I887" s="174" t="s">
        <v>1326</v>
      </c>
      <c r="J887" s="174">
        <v>2</v>
      </c>
      <c r="K887" s="174" t="s">
        <v>260</v>
      </c>
      <c r="L887" s="383">
        <f>IF(BD.PD7[[#This Row],[Mon]]="DOP",1,HLOOKUP(BD.PD7[[#This Row],[Mon]],$K$1:$L$2,2,FALSE))</f>
        <v>1</v>
      </c>
      <c r="M887" s="541">
        <v>6240</v>
      </c>
      <c r="N887" s="243">
        <f>BD.PD7[[#This Row],[Cant.]]*BD.PD7[[#This Row],[ Tasa ]]*BD.PD7[[#This Row],[ Precio Und.]]</f>
        <v>12480</v>
      </c>
      <c r="O887" s="174">
        <v>0</v>
      </c>
      <c r="P887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887" s="243">
        <f>BD.PD7[[#This Row],[Ppto. Orden Interna '[DOP']]]/HLOOKUP("USD",$K$1:$L$2,2,FALSE)</f>
        <v>192</v>
      </c>
      <c r="R887" s="543" t="s">
        <v>636</v>
      </c>
      <c r="S887" s="544" t="s">
        <v>637</v>
      </c>
      <c r="T887" s="544"/>
      <c r="U887" s="544" t="s">
        <v>542</v>
      </c>
      <c r="V887" s="544">
        <v>801673</v>
      </c>
      <c r="W887" s="494" t="s">
        <v>644</v>
      </c>
      <c r="X887" s="495">
        <v>16</v>
      </c>
      <c r="Y887" s="495">
        <v>1</v>
      </c>
      <c r="Z887" s="243">
        <f>BD.PD7[[#This Row],[Av.P1 '[%']]]*BD.PD7[[#This Row],[Ppto. Orden Interna '[DOP']]]</f>
        <v>12480</v>
      </c>
      <c r="AA887" s="249"/>
      <c r="AB887" s="249"/>
      <c r="AC887" s="243">
        <f>BD.PD7[[#This Row],[Av.P2 '[%']]]*BD.PD7[[#This Row],[Ppto. Orden Interna '[DOP']]]</f>
        <v>0</v>
      </c>
      <c r="AD887" s="249"/>
      <c r="AE887" s="249"/>
      <c r="AF887" s="243">
        <f>BD.PD7[[#This Row],[Av.P3 '[%']]]*BD.PD7[[#This Row],[Ppto. Orden Interna '[DOP']]]</f>
        <v>0</v>
      </c>
      <c r="AG887" s="545"/>
      <c r="AH887" s="545"/>
      <c r="AI887" s="243">
        <f>BD.PD7[[#This Row],[Av.P2 '[%']]]*BD.PD7[[#This Row],[Ppto. Orden Interna '[DOP']]]</f>
        <v>0</v>
      </c>
      <c r="AJ887" s="545"/>
      <c r="AK887" s="545"/>
      <c r="AL887" s="542">
        <f>BD.PD7[[#This Row],[Av.P2 '[%']]]*BD.PD7[[#This Row],[Ppto. Orden Interna '[DOP']]]</f>
        <v>0</v>
      </c>
      <c r="AM887" s="584">
        <v>12480</v>
      </c>
      <c r="AN887" s="308" t="s">
        <v>244</v>
      </c>
      <c r="AO887" s="308" t="s">
        <v>245</v>
      </c>
      <c r="AP887" s="308" t="s">
        <v>246</v>
      </c>
      <c r="AQ887" s="308" t="s">
        <v>247</v>
      </c>
      <c r="AR887" s="308">
        <v>594</v>
      </c>
      <c r="AS887" s="308" t="s">
        <v>248</v>
      </c>
      <c r="AT887" s="249" t="s">
        <v>1356</v>
      </c>
      <c r="AU887" s="249" t="s">
        <v>92</v>
      </c>
    </row>
    <row r="888" spans="1:47" hidden="1" x14ac:dyDescent="0.3">
      <c r="A888" s="174">
        <v>8.0500000000000007</v>
      </c>
      <c r="B888" s="231"/>
      <c r="C888" s="232" t="str">
        <f>VLOOKUP(BD.PD7[[#This Row],[Pos]],PPto[],3,FALSE)</f>
        <v>8.05 Mobiliario no operacional para Tiendas</v>
      </c>
      <c r="D888" s="233" t="s">
        <v>23</v>
      </c>
      <c r="E888" s="305" t="str">
        <f>IF(BD.PD7[[#This Row],[.]]="*",VLOOKUP(BD.PD7[[#This Row],[Pos]],Presupuesto!A:H,7,FALSE),"")</f>
        <v/>
      </c>
      <c r="F888" s="234" t="s">
        <v>645</v>
      </c>
      <c r="G888" s="174"/>
      <c r="H888" s="174"/>
      <c r="I888" s="174" t="s">
        <v>1326</v>
      </c>
      <c r="J888" s="174">
        <v>1</v>
      </c>
      <c r="K888" s="174" t="s">
        <v>260</v>
      </c>
      <c r="L888" s="383">
        <f>IF(BD.PD7[[#This Row],[Mon]]="DOP",1,HLOOKUP(BD.PD7[[#This Row],[Mon]],$K$1:$L$2,2,FALSE))</f>
        <v>1</v>
      </c>
      <c r="M888" s="541">
        <v>900000</v>
      </c>
      <c r="N888" s="243">
        <f>BD.PD7[[#This Row],[Cant.]]*BD.PD7[[#This Row],[ Tasa ]]*BD.PD7[[#This Row],[ Precio Und.]]</f>
        <v>900000</v>
      </c>
      <c r="O888" s="174">
        <v>0.01</v>
      </c>
      <c r="P888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888" s="243">
        <f>BD.PD7[[#This Row],[Ppto. Orden Interna '[DOP']]]/HLOOKUP("USD",$K$1:$L$2,2,FALSE)</f>
        <v>13984.615384615385</v>
      </c>
      <c r="R888" s="543" t="s">
        <v>646</v>
      </c>
      <c r="S888" s="544"/>
      <c r="T888" s="544"/>
      <c r="U888" s="544" t="s">
        <v>542</v>
      </c>
      <c r="V888" s="544">
        <v>801673</v>
      </c>
      <c r="W888" s="494" t="s">
        <v>644</v>
      </c>
      <c r="X888" s="495">
        <v>16</v>
      </c>
      <c r="Y888" s="495">
        <v>1</v>
      </c>
      <c r="Z888" s="243">
        <f>BD.PD7[[#This Row],[Av.P1 '[%']]]*BD.PD7[[#This Row],[Ppto. Orden Interna '[DOP']]]</f>
        <v>909000</v>
      </c>
      <c r="AA888" s="249"/>
      <c r="AB888" s="249"/>
      <c r="AC888" s="243">
        <f>BD.PD7[[#This Row],[Av.P2 '[%']]]*BD.PD7[[#This Row],[Ppto. Orden Interna '[DOP']]]</f>
        <v>0</v>
      </c>
      <c r="AD888" s="249"/>
      <c r="AE888" s="249"/>
      <c r="AF888" s="243">
        <f>BD.PD7[[#This Row],[Av.P3 '[%']]]*BD.PD7[[#This Row],[Ppto. Orden Interna '[DOP']]]</f>
        <v>0</v>
      </c>
      <c r="AG888" s="545"/>
      <c r="AH888" s="545"/>
      <c r="AI888" s="243">
        <f>BD.PD7[[#This Row],[Av.P2 '[%']]]*BD.PD7[[#This Row],[Ppto. Orden Interna '[DOP']]]</f>
        <v>0</v>
      </c>
      <c r="AJ888" s="545"/>
      <c r="AK888" s="545"/>
      <c r="AL888" s="542">
        <f>BD.PD7[[#This Row],[Av.P2 '[%']]]*BD.PD7[[#This Row],[Ppto. Orden Interna '[DOP']]]</f>
        <v>0</v>
      </c>
      <c r="AM888" s="584">
        <v>909000</v>
      </c>
      <c r="AN888" s="308" t="s">
        <v>244</v>
      </c>
      <c r="AO888" s="308" t="s">
        <v>245</v>
      </c>
      <c r="AP888" s="308" t="s">
        <v>246</v>
      </c>
      <c r="AQ888" s="308" t="s">
        <v>247</v>
      </c>
      <c r="AR888" s="308">
        <v>594</v>
      </c>
      <c r="AS888" s="308" t="s">
        <v>248</v>
      </c>
      <c r="AT888" s="249" t="s">
        <v>1356</v>
      </c>
      <c r="AU888" s="249" t="s">
        <v>92</v>
      </c>
    </row>
    <row r="889" spans="1:47" hidden="1" x14ac:dyDescent="0.3">
      <c r="A889" s="174">
        <v>8.0500000000000007</v>
      </c>
      <c r="B889" s="231"/>
      <c r="C889" s="232" t="str">
        <f>VLOOKUP(BD.PD7[[#This Row],[Pos]],PPto[],3,FALSE)</f>
        <v>8.05 Mobiliario no operacional para Tiendas</v>
      </c>
      <c r="D889" s="233" t="s">
        <v>23</v>
      </c>
      <c r="E889" s="305" t="str">
        <f>IF(BD.PD7[[#This Row],[.]]="*",VLOOKUP(BD.PD7[[#This Row],[Pos]],Presupuesto!A:H,7,FALSE),"")</f>
        <v/>
      </c>
      <c r="F889" s="234" t="s">
        <v>647</v>
      </c>
      <c r="G889" s="174"/>
      <c r="H889" s="174"/>
      <c r="I889" s="174" t="s">
        <v>1326</v>
      </c>
      <c r="J889" s="174">
        <v>1</v>
      </c>
      <c r="K889" s="174" t="s">
        <v>260</v>
      </c>
      <c r="L889" s="383">
        <f>IF(BD.PD7[[#This Row],[Mon]]="DOP",1,HLOOKUP(BD.PD7[[#This Row],[Mon]],$K$1:$L$2,2,FALSE))</f>
        <v>1</v>
      </c>
      <c r="M889" s="541">
        <v>19502.740000000002</v>
      </c>
      <c r="N889" s="243">
        <f>BD.PD7[[#This Row],[Cant.]]*BD.PD7[[#This Row],[ Tasa ]]*BD.PD7[[#This Row],[ Precio Und.]]</f>
        <v>19502.740000000002</v>
      </c>
      <c r="O889" s="174">
        <v>0</v>
      </c>
      <c r="P889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889" s="243">
        <f>BD.PD7[[#This Row],[Ppto. Orden Interna '[DOP']]]/HLOOKUP("USD",$K$1:$L$2,2,FALSE)</f>
        <v>300.04215384615389</v>
      </c>
      <c r="R889" s="543" t="s">
        <v>632</v>
      </c>
      <c r="S889" s="544"/>
      <c r="T889" s="544"/>
      <c r="U889" s="544" t="s">
        <v>542</v>
      </c>
      <c r="V889" s="544">
        <v>801673</v>
      </c>
      <c r="W889" s="494" t="s">
        <v>633</v>
      </c>
      <c r="X889" s="495">
        <v>16</v>
      </c>
      <c r="Y889" s="495">
        <v>1</v>
      </c>
      <c r="Z889" s="243">
        <f>BD.PD7[[#This Row],[Av.P1 '[%']]]*BD.PD7[[#This Row],[Ppto. Orden Interna '[DOP']]]</f>
        <v>19502.740000000002</v>
      </c>
      <c r="AA889" s="249"/>
      <c r="AB889" s="249"/>
      <c r="AC889" s="243">
        <f>BD.PD7[[#This Row],[Av.P2 '[%']]]*BD.PD7[[#This Row],[Ppto. Orden Interna '[DOP']]]</f>
        <v>0</v>
      </c>
      <c r="AD889" s="249"/>
      <c r="AE889" s="249"/>
      <c r="AF889" s="243">
        <f>BD.PD7[[#This Row],[Av.P3 '[%']]]*BD.PD7[[#This Row],[Ppto. Orden Interna '[DOP']]]</f>
        <v>0</v>
      </c>
      <c r="AG889" s="545"/>
      <c r="AH889" s="545"/>
      <c r="AI889" s="243">
        <f>BD.PD7[[#This Row],[Av.P2 '[%']]]*BD.PD7[[#This Row],[Ppto. Orden Interna '[DOP']]]</f>
        <v>0</v>
      </c>
      <c r="AJ889" s="545"/>
      <c r="AK889" s="545"/>
      <c r="AL889" s="542">
        <f>BD.PD7[[#This Row],[Av.P2 '[%']]]*BD.PD7[[#This Row],[Ppto. Orden Interna '[DOP']]]</f>
        <v>0</v>
      </c>
      <c r="AM889" s="584">
        <v>19502.740000000002</v>
      </c>
      <c r="AN889" s="308" t="s">
        <v>244</v>
      </c>
      <c r="AO889" s="308" t="s">
        <v>245</v>
      </c>
      <c r="AP889" s="308" t="s">
        <v>246</v>
      </c>
      <c r="AQ889" s="308" t="s">
        <v>247</v>
      </c>
      <c r="AR889" s="308">
        <v>594</v>
      </c>
      <c r="AS889" s="308" t="s">
        <v>248</v>
      </c>
      <c r="AT889" s="249" t="s">
        <v>1356</v>
      </c>
      <c r="AU889" s="249" t="s">
        <v>92</v>
      </c>
    </row>
    <row r="890" spans="1:47" hidden="1" x14ac:dyDescent="0.3">
      <c r="A890" s="174">
        <v>8.0500000000000007</v>
      </c>
      <c r="B890" s="231"/>
      <c r="C890" s="232" t="str">
        <f>VLOOKUP(BD.PD7[[#This Row],[Pos]],PPto[],3,FALSE)</f>
        <v>8.05 Mobiliario no operacional para Tiendas</v>
      </c>
      <c r="D890" s="233" t="s">
        <v>23</v>
      </c>
      <c r="E890" s="305" t="str">
        <f>IF(BD.PD7[[#This Row],[.]]="*",VLOOKUP(BD.PD7[[#This Row],[Pos]],Presupuesto!A:H,7,FALSE),"")</f>
        <v/>
      </c>
      <c r="F890" s="234" t="s">
        <v>648</v>
      </c>
      <c r="G890" s="174"/>
      <c r="H890" s="174"/>
      <c r="I890" s="174" t="s">
        <v>1326</v>
      </c>
      <c r="J890" s="174">
        <v>1</v>
      </c>
      <c r="K890" s="174" t="s">
        <v>260</v>
      </c>
      <c r="L890" s="383">
        <f>IF(BD.PD7[[#This Row],[Mon]]="DOP",1,HLOOKUP(BD.PD7[[#This Row],[Mon]],$K$1:$L$2,2,FALSE))</f>
        <v>1</v>
      </c>
      <c r="M890" s="541">
        <v>19049.52</v>
      </c>
      <c r="N890" s="243">
        <f>BD.PD7[[#This Row],[Cant.]]*BD.PD7[[#This Row],[ Tasa ]]*BD.PD7[[#This Row],[ Precio Und.]]</f>
        <v>19049.52</v>
      </c>
      <c r="O890" s="174">
        <v>0</v>
      </c>
      <c r="P890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890" s="243">
        <f>BD.PD7[[#This Row],[Ppto. Orden Interna '[DOP']]]/HLOOKUP("USD",$K$1:$L$2,2,FALSE)</f>
        <v>293.06953846153846</v>
      </c>
      <c r="R890" s="543" t="s">
        <v>649</v>
      </c>
      <c r="S890" s="544"/>
      <c r="T890" s="544"/>
      <c r="U890" s="544" t="s">
        <v>542</v>
      </c>
      <c r="V890" s="544">
        <v>801673</v>
      </c>
      <c r="W890" s="494" t="s">
        <v>650</v>
      </c>
      <c r="X890" s="495">
        <v>16</v>
      </c>
      <c r="Y890" s="495">
        <v>1</v>
      </c>
      <c r="Z890" s="243">
        <f>BD.PD7[[#This Row],[Av.P1 '[%']]]*BD.PD7[[#This Row],[Ppto. Orden Interna '[DOP']]]</f>
        <v>19049.52</v>
      </c>
      <c r="AA890" s="249"/>
      <c r="AB890" s="249"/>
      <c r="AC890" s="243">
        <f>BD.PD7[[#This Row],[Av.P2 '[%']]]*BD.PD7[[#This Row],[Ppto. Orden Interna '[DOP']]]</f>
        <v>0</v>
      </c>
      <c r="AD890" s="249"/>
      <c r="AE890" s="249"/>
      <c r="AF890" s="243">
        <f>BD.PD7[[#This Row],[Av.P3 '[%']]]*BD.PD7[[#This Row],[Ppto. Orden Interna '[DOP']]]</f>
        <v>0</v>
      </c>
      <c r="AG890" s="545"/>
      <c r="AH890" s="545"/>
      <c r="AI890" s="243">
        <f>BD.PD7[[#This Row],[Av.P2 '[%']]]*BD.PD7[[#This Row],[Ppto. Orden Interna '[DOP']]]</f>
        <v>0</v>
      </c>
      <c r="AJ890" s="545"/>
      <c r="AK890" s="545"/>
      <c r="AL890" s="542">
        <f>BD.PD7[[#This Row],[Av.P2 '[%']]]*BD.PD7[[#This Row],[Ppto. Orden Interna '[DOP']]]</f>
        <v>0</v>
      </c>
      <c r="AM890" s="584">
        <v>19049.52</v>
      </c>
      <c r="AN890" s="308" t="s">
        <v>244</v>
      </c>
      <c r="AO890" s="308" t="s">
        <v>245</v>
      </c>
      <c r="AP890" s="308" t="s">
        <v>246</v>
      </c>
      <c r="AQ890" s="308" t="s">
        <v>247</v>
      </c>
      <c r="AR890" s="308">
        <v>594</v>
      </c>
      <c r="AS890" s="308" t="s">
        <v>248</v>
      </c>
      <c r="AT890" s="249" t="s">
        <v>1356</v>
      </c>
      <c r="AU890" s="249" t="s">
        <v>92</v>
      </c>
    </row>
    <row r="891" spans="1:47" ht="41.4" hidden="1" x14ac:dyDescent="0.3">
      <c r="A891" s="174">
        <v>8.0500000000000007</v>
      </c>
      <c r="B891" s="231"/>
      <c r="C891" s="232" t="str">
        <f>VLOOKUP(BD.PD7[[#This Row],[Pos]],PPto[],3,FALSE)</f>
        <v>8.05 Mobiliario no operacional para Tiendas</v>
      </c>
      <c r="D891" s="233" t="s">
        <v>23</v>
      </c>
      <c r="E891" s="305" t="str">
        <f>IF(BD.PD7[[#This Row],[.]]="*",VLOOKUP(BD.PD7[[#This Row],[Pos]],Presupuesto!A:H,7,FALSE),"")</f>
        <v/>
      </c>
      <c r="F891" s="234" t="s">
        <v>639</v>
      </c>
      <c r="G891" s="174"/>
      <c r="H891" s="174"/>
      <c r="I891" s="174" t="s">
        <v>1326</v>
      </c>
      <c r="J891" s="174">
        <v>2</v>
      </c>
      <c r="K891" s="174" t="s">
        <v>260</v>
      </c>
      <c r="L891" s="383">
        <f>IF(BD.PD7[[#This Row],[Mon]]="DOP",1,HLOOKUP(BD.PD7[[#This Row],[Mon]],$K$1:$L$2,2,FALSE))</f>
        <v>1</v>
      </c>
      <c r="M891" s="541">
        <v>11370</v>
      </c>
      <c r="N891" s="243">
        <f>BD.PD7[[#This Row],[Cant.]]*BD.PD7[[#This Row],[ Tasa ]]*BD.PD7[[#This Row],[ Precio Und.]]</f>
        <v>22740</v>
      </c>
      <c r="O891" s="174">
        <v>0</v>
      </c>
      <c r="P891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891" s="243">
        <f>BD.PD7[[#This Row],[Ppto. Orden Interna '[DOP']]]/HLOOKUP("USD",$K$1:$L$2,2,FALSE)</f>
        <v>349.84615384615387</v>
      </c>
      <c r="R891" s="543" t="s">
        <v>636</v>
      </c>
      <c r="S891" s="544" t="s">
        <v>637</v>
      </c>
      <c r="T891" s="544"/>
      <c r="U891" s="544" t="s">
        <v>542</v>
      </c>
      <c r="V891" s="544">
        <v>801673</v>
      </c>
      <c r="W891" s="494" t="s">
        <v>644</v>
      </c>
      <c r="X891" s="495">
        <v>16</v>
      </c>
      <c r="Y891" s="495">
        <v>1</v>
      </c>
      <c r="Z891" s="243">
        <f>BD.PD7[[#This Row],[Av.P1 '[%']]]*BD.PD7[[#This Row],[Ppto. Orden Interna '[DOP']]]</f>
        <v>22740</v>
      </c>
      <c r="AA891" s="249"/>
      <c r="AB891" s="249"/>
      <c r="AC891" s="243">
        <f>BD.PD7[[#This Row],[Av.P2 '[%']]]*BD.PD7[[#This Row],[Ppto. Orden Interna '[DOP']]]</f>
        <v>0</v>
      </c>
      <c r="AD891" s="249"/>
      <c r="AE891" s="249"/>
      <c r="AF891" s="243">
        <f>BD.PD7[[#This Row],[Av.P3 '[%']]]*BD.PD7[[#This Row],[Ppto. Orden Interna '[DOP']]]</f>
        <v>0</v>
      </c>
      <c r="AG891" s="545"/>
      <c r="AH891" s="545"/>
      <c r="AI891" s="243">
        <f>BD.PD7[[#This Row],[Av.P2 '[%']]]*BD.PD7[[#This Row],[Ppto. Orden Interna '[DOP']]]</f>
        <v>0</v>
      </c>
      <c r="AJ891" s="545"/>
      <c r="AK891" s="545"/>
      <c r="AL891" s="542">
        <f>BD.PD7[[#This Row],[Av.P2 '[%']]]*BD.PD7[[#This Row],[Ppto. Orden Interna '[DOP']]]</f>
        <v>0</v>
      </c>
      <c r="AM891" s="584">
        <v>22740</v>
      </c>
      <c r="AN891" s="308" t="s">
        <v>244</v>
      </c>
      <c r="AO891" s="308" t="s">
        <v>245</v>
      </c>
      <c r="AP891" s="308" t="s">
        <v>246</v>
      </c>
      <c r="AQ891" s="308" t="s">
        <v>247</v>
      </c>
      <c r="AR891" s="308">
        <v>594</v>
      </c>
      <c r="AS891" s="308" t="s">
        <v>248</v>
      </c>
      <c r="AT891" s="249" t="s">
        <v>1356</v>
      </c>
      <c r="AU891" s="249" t="s">
        <v>92</v>
      </c>
    </row>
    <row r="892" spans="1:47" hidden="1" x14ac:dyDescent="0.3">
      <c r="A892" s="174">
        <v>8.0500000000000007</v>
      </c>
      <c r="B892" s="231"/>
      <c r="C892" s="232" t="str">
        <f>VLOOKUP(BD.PD7[[#This Row],[Pos]],PPto[],3,FALSE)</f>
        <v>8.05 Mobiliario no operacional para Tiendas</v>
      </c>
      <c r="D892" s="233" t="s">
        <v>23</v>
      </c>
      <c r="E892" s="305" t="str">
        <f>IF(BD.PD7[[#This Row],[.]]="*",VLOOKUP(BD.PD7[[#This Row],[Pos]],Presupuesto!A:H,7,FALSE),"")</f>
        <v/>
      </c>
      <c r="F892" s="234" t="s">
        <v>651</v>
      </c>
      <c r="G892" s="174"/>
      <c r="H892" s="174"/>
      <c r="I892" s="174" t="s">
        <v>1326</v>
      </c>
      <c r="J892" s="174">
        <v>1</v>
      </c>
      <c r="K892" s="174" t="s">
        <v>260</v>
      </c>
      <c r="L892" s="383">
        <f>IF(BD.PD7[[#This Row],[Mon]]="DOP",1,HLOOKUP(BD.PD7[[#This Row],[Mon]],$K$1:$L$2,2,FALSE))</f>
        <v>1</v>
      </c>
      <c r="M892" s="541">
        <v>14067.79</v>
      </c>
      <c r="N892" s="243">
        <f>BD.PD7[[#This Row],[Cant.]]*BD.PD7[[#This Row],[ Tasa ]]*BD.PD7[[#This Row],[ Precio Und.]]</f>
        <v>14067.79</v>
      </c>
      <c r="O892" s="174">
        <v>0</v>
      </c>
      <c r="P892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892" s="243">
        <f>BD.PD7[[#This Row],[Ppto. Orden Interna '[DOP']]]/HLOOKUP("USD",$K$1:$L$2,2,FALSE)</f>
        <v>216.42753846153846</v>
      </c>
      <c r="R892" s="543" t="s">
        <v>643</v>
      </c>
      <c r="S892" s="544"/>
      <c r="T892" s="544"/>
      <c r="U892" s="544" t="s">
        <v>542</v>
      </c>
      <c r="V892" s="544">
        <v>801673</v>
      </c>
      <c r="W892" s="494" t="s">
        <v>644</v>
      </c>
      <c r="X892" s="495">
        <v>16</v>
      </c>
      <c r="Y892" s="495">
        <v>1</v>
      </c>
      <c r="Z892" s="243">
        <f>BD.PD7[[#This Row],[Av.P1 '[%']]]*BD.PD7[[#This Row],[Ppto. Orden Interna '[DOP']]]</f>
        <v>14067.79</v>
      </c>
      <c r="AA892" s="249"/>
      <c r="AB892" s="249"/>
      <c r="AC892" s="243">
        <f>BD.PD7[[#This Row],[Av.P2 '[%']]]*BD.PD7[[#This Row],[Ppto. Orden Interna '[DOP']]]</f>
        <v>0</v>
      </c>
      <c r="AD892" s="249"/>
      <c r="AE892" s="249"/>
      <c r="AF892" s="243">
        <f>BD.PD7[[#This Row],[Av.P3 '[%']]]*BD.PD7[[#This Row],[Ppto. Orden Interna '[DOP']]]</f>
        <v>0</v>
      </c>
      <c r="AG892" s="545"/>
      <c r="AH892" s="545"/>
      <c r="AI892" s="243">
        <f>BD.PD7[[#This Row],[Av.P2 '[%']]]*BD.PD7[[#This Row],[Ppto. Orden Interna '[DOP']]]</f>
        <v>0</v>
      </c>
      <c r="AJ892" s="545"/>
      <c r="AK892" s="545"/>
      <c r="AL892" s="542">
        <f>BD.PD7[[#This Row],[Av.P2 '[%']]]*BD.PD7[[#This Row],[Ppto. Orden Interna '[DOP']]]</f>
        <v>0</v>
      </c>
      <c r="AM892" s="584">
        <v>14067.79</v>
      </c>
      <c r="AN892" s="308" t="s">
        <v>244</v>
      </c>
      <c r="AO892" s="308" t="s">
        <v>245</v>
      </c>
      <c r="AP892" s="308" t="s">
        <v>246</v>
      </c>
      <c r="AQ892" s="308" t="s">
        <v>247</v>
      </c>
      <c r="AR892" s="308">
        <v>594</v>
      </c>
      <c r="AS892" s="308" t="s">
        <v>248</v>
      </c>
      <c r="AT892" s="249" t="s">
        <v>1356</v>
      </c>
      <c r="AU892" s="249" t="s">
        <v>92</v>
      </c>
    </row>
    <row r="893" spans="1:47" ht="41.4" hidden="1" x14ac:dyDescent="0.3">
      <c r="A893" s="174">
        <v>8.0500000000000007</v>
      </c>
      <c r="B893" s="231"/>
      <c r="C893" s="232" t="str">
        <f>VLOOKUP(BD.PD7[[#This Row],[Pos]],PPto[],3,FALSE)</f>
        <v>8.05 Mobiliario no operacional para Tiendas</v>
      </c>
      <c r="D893" s="233" t="s">
        <v>23</v>
      </c>
      <c r="E893" s="305" t="str">
        <f>IF(BD.PD7[[#This Row],[.]]="*",VLOOKUP(BD.PD7[[#This Row],[Pos]],Presupuesto!A:H,7,FALSE),"")</f>
        <v/>
      </c>
      <c r="F893" s="234" t="s">
        <v>640</v>
      </c>
      <c r="G893" s="174"/>
      <c r="H893" s="174"/>
      <c r="I893" s="174" t="s">
        <v>1326</v>
      </c>
      <c r="J893" s="174">
        <v>2</v>
      </c>
      <c r="K893" s="174" t="s">
        <v>260</v>
      </c>
      <c r="L893" s="383">
        <f>IF(BD.PD7[[#This Row],[Mon]]="DOP",1,HLOOKUP(BD.PD7[[#This Row],[Mon]],$K$1:$L$2,2,FALSE))</f>
        <v>1</v>
      </c>
      <c r="M893" s="541">
        <v>121011.5</v>
      </c>
      <c r="N893" s="243">
        <f>BD.PD7[[#This Row],[Cant.]]*BD.PD7[[#This Row],[ Tasa ]]*BD.PD7[[#This Row],[ Precio Und.]]</f>
        <v>242023</v>
      </c>
      <c r="O893" s="174">
        <v>0</v>
      </c>
      <c r="P893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893" s="243">
        <f>BD.PD7[[#This Row],[Ppto. Orden Interna '[DOP']]]/HLOOKUP("USD",$K$1:$L$2,2,FALSE)</f>
        <v>3723.4307692307693</v>
      </c>
      <c r="R893" s="543" t="s">
        <v>636</v>
      </c>
      <c r="S893" s="544" t="s">
        <v>637</v>
      </c>
      <c r="T893" s="544"/>
      <c r="U893" s="544" t="s">
        <v>542</v>
      </c>
      <c r="V893" s="544">
        <v>801673</v>
      </c>
      <c r="W893" s="494" t="s">
        <v>638</v>
      </c>
      <c r="X893" s="495">
        <v>16</v>
      </c>
      <c r="Y893" s="495">
        <v>1</v>
      </c>
      <c r="Z893" s="243">
        <f>BD.PD7[[#This Row],[Av.P1 '[%']]]*BD.PD7[[#This Row],[Ppto. Orden Interna '[DOP']]]</f>
        <v>242023</v>
      </c>
      <c r="AA893" s="249"/>
      <c r="AB893" s="249"/>
      <c r="AC893" s="243">
        <f>BD.PD7[[#This Row],[Av.P2 '[%']]]*BD.PD7[[#This Row],[Ppto. Orden Interna '[DOP']]]</f>
        <v>0</v>
      </c>
      <c r="AD893" s="249"/>
      <c r="AE893" s="249"/>
      <c r="AF893" s="243">
        <f>BD.PD7[[#This Row],[Av.P3 '[%']]]*BD.PD7[[#This Row],[Ppto. Orden Interna '[DOP']]]</f>
        <v>0</v>
      </c>
      <c r="AG893" s="545"/>
      <c r="AH893" s="545"/>
      <c r="AI893" s="243">
        <f>BD.PD7[[#This Row],[Av.P2 '[%']]]*BD.PD7[[#This Row],[Ppto. Orden Interna '[DOP']]]</f>
        <v>0</v>
      </c>
      <c r="AJ893" s="545"/>
      <c r="AK893" s="545"/>
      <c r="AL893" s="542">
        <f>BD.PD7[[#This Row],[Av.P2 '[%']]]*BD.PD7[[#This Row],[Ppto. Orden Interna '[DOP']]]</f>
        <v>0</v>
      </c>
      <c r="AM893" s="584">
        <v>242023</v>
      </c>
      <c r="AN893" s="308" t="s">
        <v>244</v>
      </c>
      <c r="AO893" s="308" t="s">
        <v>245</v>
      </c>
      <c r="AP893" s="308" t="s">
        <v>246</v>
      </c>
      <c r="AQ893" s="308" t="s">
        <v>247</v>
      </c>
      <c r="AR893" s="308">
        <v>594</v>
      </c>
      <c r="AS893" s="308" t="s">
        <v>248</v>
      </c>
      <c r="AT893" s="249" t="s">
        <v>1356</v>
      </c>
      <c r="AU893" s="249" t="s">
        <v>92</v>
      </c>
    </row>
    <row r="894" spans="1:47" hidden="1" x14ac:dyDescent="0.3">
      <c r="A894" s="174">
        <v>8.0500000000000007</v>
      </c>
      <c r="B894" s="231"/>
      <c r="C894" s="232" t="str">
        <f>VLOOKUP(BD.PD7[[#This Row],[Pos]],PPto[],3,FALSE)</f>
        <v>8.05 Mobiliario no operacional para Tiendas</v>
      </c>
      <c r="D894" s="233" t="s">
        <v>23</v>
      </c>
      <c r="E894" s="305" t="str">
        <f>IF(BD.PD7[[#This Row],[.]]="*",VLOOKUP(BD.PD7[[#This Row],[Pos]],Presupuesto!A:H,7,FALSE),"")</f>
        <v/>
      </c>
      <c r="F894" s="234" t="s">
        <v>652</v>
      </c>
      <c r="G894" s="174"/>
      <c r="H894" s="174"/>
      <c r="I894" s="174" t="s">
        <v>1326</v>
      </c>
      <c r="J894" s="174">
        <v>11</v>
      </c>
      <c r="K894" s="174" t="s">
        <v>260</v>
      </c>
      <c r="L894" s="383">
        <f>IF(BD.PD7[[#This Row],[Mon]]="DOP",1,HLOOKUP(BD.PD7[[#This Row],[Mon]],$K$1:$L$2,2,FALSE))</f>
        <v>1</v>
      </c>
      <c r="M894" s="541">
        <v>8785.6</v>
      </c>
      <c r="N894" s="243">
        <f>BD.PD7[[#This Row],[Cant.]]*BD.PD7[[#This Row],[ Tasa ]]*BD.PD7[[#This Row],[ Precio Und.]]</f>
        <v>96641.600000000006</v>
      </c>
      <c r="O894" s="174">
        <v>0</v>
      </c>
      <c r="P894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894" s="243">
        <f>BD.PD7[[#This Row],[Ppto. Orden Interna '[DOP']]]/HLOOKUP("USD",$K$1:$L$2,2,FALSE)</f>
        <v>1486.7938461538463</v>
      </c>
      <c r="R894" s="543" t="s">
        <v>612</v>
      </c>
      <c r="S894" s="544"/>
      <c r="T894" s="544"/>
      <c r="U894" s="544" t="s">
        <v>542</v>
      </c>
      <c r="V894" s="544">
        <v>801673</v>
      </c>
      <c r="W894" s="494" t="s">
        <v>337</v>
      </c>
      <c r="X894" s="495">
        <v>13</v>
      </c>
      <c r="Y894" s="495">
        <v>0.7</v>
      </c>
      <c r="Z894" s="243">
        <f>BD.PD7[[#This Row],[Av.P1 '[%']]]*BD.PD7[[#This Row],[Ppto. Orden Interna '[DOP']]]</f>
        <v>67649.119999999995</v>
      </c>
      <c r="AA894" s="249">
        <v>15</v>
      </c>
      <c r="AB894" s="249">
        <v>0.3</v>
      </c>
      <c r="AC894" s="243">
        <f>BD.PD7[[#This Row],[Av.P2 '[%']]]*BD.PD7[[#This Row],[Ppto. Orden Interna '[DOP']]]</f>
        <v>28992.48</v>
      </c>
      <c r="AD894" s="249"/>
      <c r="AE894" s="249"/>
      <c r="AF894" s="243">
        <f>BD.PD7[[#This Row],[Av.P3 '[%']]]*BD.PD7[[#This Row],[Ppto. Orden Interna '[DOP']]]</f>
        <v>0</v>
      </c>
      <c r="AG894" s="545"/>
      <c r="AH894" s="545"/>
      <c r="AI894" s="243">
        <f>BD.PD7[[#This Row],[Av.P2 '[%']]]*BD.PD7[[#This Row],[Ppto. Orden Interna '[DOP']]]</f>
        <v>28992.48</v>
      </c>
      <c r="AJ894" s="545"/>
      <c r="AK894" s="545"/>
      <c r="AL894" s="542">
        <f>BD.PD7[[#This Row],[Av.P2 '[%']]]*BD.PD7[[#This Row],[Ppto. Orden Interna '[DOP']]]</f>
        <v>28992.48</v>
      </c>
      <c r="AM894" s="584">
        <v>96641.599999999991</v>
      </c>
      <c r="AN894" s="308" t="s">
        <v>244</v>
      </c>
      <c r="AO894" s="308" t="s">
        <v>245</v>
      </c>
      <c r="AP894" s="308" t="s">
        <v>246</v>
      </c>
      <c r="AQ894" s="308" t="s">
        <v>247</v>
      </c>
      <c r="AR894" s="308">
        <v>594</v>
      </c>
      <c r="AS894" s="308" t="s">
        <v>248</v>
      </c>
      <c r="AT894" s="249" t="s">
        <v>1356</v>
      </c>
      <c r="AU894" s="249" t="s">
        <v>92</v>
      </c>
    </row>
    <row r="895" spans="1:47" hidden="1" x14ac:dyDescent="0.3">
      <c r="A895" s="174">
        <v>8.0500000000000007</v>
      </c>
      <c r="B895" s="231"/>
      <c r="C895" s="232" t="str">
        <f>VLOOKUP(BD.PD7[[#This Row],[Pos]],PPto[],3,FALSE)</f>
        <v>8.05 Mobiliario no operacional para Tiendas</v>
      </c>
      <c r="D895" s="233" t="s">
        <v>23</v>
      </c>
      <c r="E895" s="305" t="str">
        <f>IF(BD.PD7[[#This Row],[.]]="*",VLOOKUP(BD.PD7[[#This Row],[Pos]],Presupuesto!A:H,7,FALSE),"")</f>
        <v/>
      </c>
      <c r="F895" s="234" t="s">
        <v>653</v>
      </c>
      <c r="G895" s="174"/>
      <c r="H895" s="174"/>
      <c r="I895" s="174" t="s">
        <v>1326</v>
      </c>
      <c r="J895" s="174">
        <v>1</v>
      </c>
      <c r="K895" s="174" t="s">
        <v>260</v>
      </c>
      <c r="L895" s="383">
        <f>IF(BD.PD7[[#This Row],[Mon]]="DOP",1,HLOOKUP(BD.PD7[[#This Row],[Mon]],$K$1:$L$2,2,FALSE))</f>
        <v>1</v>
      </c>
      <c r="M895" s="541">
        <v>3000</v>
      </c>
      <c r="N895" s="243">
        <f>BD.PD7[[#This Row],[Cant.]]*BD.PD7[[#This Row],[ Tasa ]]*BD.PD7[[#This Row],[ Precio Und.]]</f>
        <v>3000</v>
      </c>
      <c r="O895" s="174">
        <v>0</v>
      </c>
      <c r="P895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895" s="243">
        <f>BD.PD7[[#This Row],[Ppto. Orden Interna '[DOP']]]/HLOOKUP("USD",$K$1:$L$2,2,FALSE)</f>
        <v>46.153846153846153</v>
      </c>
      <c r="R895" s="543" t="s">
        <v>603</v>
      </c>
      <c r="S895" s="544"/>
      <c r="T895" s="544"/>
      <c r="U895" s="544" t="s">
        <v>542</v>
      </c>
      <c r="V895" s="544">
        <v>801673</v>
      </c>
      <c r="W895" s="494" t="s">
        <v>337</v>
      </c>
      <c r="X895" s="495">
        <v>13</v>
      </c>
      <c r="Y895" s="495">
        <v>0.7</v>
      </c>
      <c r="Z895" s="243">
        <f>BD.PD7[[#This Row],[Av.P1 '[%']]]*BD.PD7[[#This Row],[Ppto. Orden Interna '[DOP']]]</f>
        <v>2100</v>
      </c>
      <c r="AA895" s="249">
        <v>15</v>
      </c>
      <c r="AB895" s="249">
        <v>0.3</v>
      </c>
      <c r="AC895" s="243">
        <f>BD.PD7[[#This Row],[Av.P2 '[%']]]*BD.PD7[[#This Row],[Ppto. Orden Interna '[DOP']]]</f>
        <v>900</v>
      </c>
      <c r="AD895" s="249"/>
      <c r="AE895" s="249"/>
      <c r="AF895" s="243">
        <f>BD.PD7[[#This Row],[Av.P3 '[%']]]*BD.PD7[[#This Row],[Ppto. Orden Interna '[DOP']]]</f>
        <v>0</v>
      </c>
      <c r="AG895" s="545"/>
      <c r="AH895" s="545"/>
      <c r="AI895" s="243">
        <f>BD.PD7[[#This Row],[Av.P2 '[%']]]*BD.PD7[[#This Row],[Ppto. Orden Interna '[DOP']]]</f>
        <v>900</v>
      </c>
      <c r="AJ895" s="545"/>
      <c r="AK895" s="545"/>
      <c r="AL895" s="542">
        <f>BD.PD7[[#This Row],[Av.P2 '[%']]]*BD.PD7[[#This Row],[Ppto. Orden Interna '[DOP']]]</f>
        <v>900</v>
      </c>
      <c r="AM895" s="584">
        <v>3000</v>
      </c>
      <c r="AN895" s="308" t="s">
        <v>244</v>
      </c>
      <c r="AO895" s="308" t="s">
        <v>245</v>
      </c>
      <c r="AP895" s="308" t="s">
        <v>246</v>
      </c>
      <c r="AQ895" s="308" t="s">
        <v>247</v>
      </c>
      <c r="AR895" s="308">
        <v>594</v>
      </c>
      <c r="AS895" s="308" t="s">
        <v>248</v>
      </c>
      <c r="AT895" s="249" t="s">
        <v>1356</v>
      </c>
      <c r="AU895" s="249" t="s">
        <v>92</v>
      </c>
    </row>
    <row r="896" spans="1:47" hidden="1" x14ac:dyDescent="0.3">
      <c r="A896" s="174">
        <v>8.0500000000000007</v>
      </c>
      <c r="B896" s="231"/>
      <c r="C896" s="232" t="str">
        <f>VLOOKUP(BD.PD7[[#This Row],[Pos]],PPto[],3,FALSE)</f>
        <v>8.05 Mobiliario no operacional para Tiendas</v>
      </c>
      <c r="D896" s="233" t="s">
        <v>23</v>
      </c>
      <c r="E896" s="305" t="str">
        <f>IF(BD.PD7[[#This Row],[.]]="*",VLOOKUP(BD.PD7[[#This Row],[Pos]],Presupuesto!A:H,7,FALSE),"")</f>
        <v/>
      </c>
      <c r="F896" s="234" t="s">
        <v>654</v>
      </c>
      <c r="G896" s="174"/>
      <c r="H896" s="174"/>
      <c r="I896" s="174" t="s">
        <v>1326</v>
      </c>
      <c r="J896" s="174">
        <v>1</v>
      </c>
      <c r="K896" s="174" t="s">
        <v>260</v>
      </c>
      <c r="L896" s="383">
        <f>IF(BD.PD7[[#This Row],[Mon]]="DOP",1,HLOOKUP(BD.PD7[[#This Row],[Mon]],$K$1:$L$2,2,FALSE))</f>
        <v>1</v>
      </c>
      <c r="M896" s="541">
        <v>34300</v>
      </c>
      <c r="N896" s="243">
        <f>BD.PD7[[#This Row],[Cant.]]*BD.PD7[[#This Row],[ Tasa ]]*BD.PD7[[#This Row],[ Precio Und.]]</f>
        <v>34300</v>
      </c>
      <c r="O896" s="174">
        <v>0</v>
      </c>
      <c r="P896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896" s="243">
        <f>BD.PD7[[#This Row],[Ppto. Orden Interna '[DOP']]]/HLOOKUP("USD",$K$1:$L$2,2,FALSE)</f>
        <v>527.69230769230774</v>
      </c>
      <c r="R896" s="543" t="s">
        <v>655</v>
      </c>
      <c r="S896" s="544"/>
      <c r="T896" s="544"/>
      <c r="U896" s="544" t="s">
        <v>542</v>
      </c>
      <c r="V896" s="544">
        <v>801673</v>
      </c>
      <c r="W896" s="494" t="s">
        <v>337</v>
      </c>
      <c r="X896" s="495">
        <v>13</v>
      </c>
      <c r="Y896" s="495">
        <v>0.7</v>
      </c>
      <c r="Z896" s="243">
        <f>BD.PD7[[#This Row],[Av.P1 '[%']]]*BD.PD7[[#This Row],[Ppto. Orden Interna '[DOP']]]</f>
        <v>24010</v>
      </c>
      <c r="AA896" s="249">
        <v>15</v>
      </c>
      <c r="AB896" s="249">
        <v>0.3</v>
      </c>
      <c r="AC896" s="243">
        <f>BD.PD7[[#This Row],[Av.P2 '[%']]]*BD.PD7[[#This Row],[Ppto. Orden Interna '[DOP']]]</f>
        <v>10290</v>
      </c>
      <c r="AD896" s="249"/>
      <c r="AE896" s="249"/>
      <c r="AF896" s="243">
        <f>BD.PD7[[#This Row],[Av.P3 '[%']]]*BD.PD7[[#This Row],[Ppto. Orden Interna '[DOP']]]</f>
        <v>0</v>
      </c>
      <c r="AG896" s="545"/>
      <c r="AH896" s="545"/>
      <c r="AI896" s="243">
        <f>BD.PD7[[#This Row],[Av.P2 '[%']]]*BD.PD7[[#This Row],[Ppto. Orden Interna '[DOP']]]</f>
        <v>10290</v>
      </c>
      <c r="AJ896" s="545"/>
      <c r="AK896" s="545"/>
      <c r="AL896" s="542">
        <f>BD.PD7[[#This Row],[Av.P2 '[%']]]*BD.PD7[[#This Row],[Ppto. Orden Interna '[DOP']]]</f>
        <v>10290</v>
      </c>
      <c r="AM896" s="584">
        <v>34300</v>
      </c>
      <c r="AN896" s="308" t="s">
        <v>244</v>
      </c>
      <c r="AO896" s="308" t="s">
        <v>245</v>
      </c>
      <c r="AP896" s="308" t="s">
        <v>246</v>
      </c>
      <c r="AQ896" s="308" t="s">
        <v>247</v>
      </c>
      <c r="AR896" s="308">
        <v>594</v>
      </c>
      <c r="AS896" s="308" t="s">
        <v>248</v>
      </c>
      <c r="AT896" s="249" t="s">
        <v>1356</v>
      </c>
      <c r="AU896" s="249" t="s">
        <v>92</v>
      </c>
    </row>
    <row r="897" spans="1:47" hidden="1" x14ac:dyDescent="0.3">
      <c r="A897" s="174">
        <v>8.0500000000000007</v>
      </c>
      <c r="B897" s="231"/>
      <c r="C897" s="232" t="str">
        <f>VLOOKUP(BD.PD7[[#This Row],[Pos]],PPto[],3,FALSE)</f>
        <v>8.05 Mobiliario no operacional para Tiendas</v>
      </c>
      <c r="D897" s="233" t="s">
        <v>23</v>
      </c>
      <c r="E897" s="305" t="str">
        <f>IF(BD.PD7[[#This Row],[.]]="*",VLOOKUP(BD.PD7[[#This Row],[Pos]],Presupuesto!A:H,7,FALSE),"")</f>
        <v/>
      </c>
      <c r="F897" s="234" t="s">
        <v>656</v>
      </c>
      <c r="G897" s="174"/>
      <c r="H897" s="174"/>
      <c r="I897" s="174" t="s">
        <v>1326</v>
      </c>
      <c r="J897" s="174">
        <v>75</v>
      </c>
      <c r="K897" s="174" t="s">
        <v>260</v>
      </c>
      <c r="L897" s="383">
        <f>IF(BD.PD7[[#This Row],[Mon]]="DOP",1,HLOOKUP(BD.PD7[[#This Row],[Mon]],$K$1:$L$2,2,FALSE))</f>
        <v>1</v>
      </c>
      <c r="M897" s="541">
        <v>233.05</v>
      </c>
      <c r="N897" s="243">
        <f>BD.PD7[[#This Row],[Cant.]]*BD.PD7[[#This Row],[ Tasa ]]*BD.PD7[[#This Row],[ Precio Und.]]</f>
        <v>17478.75</v>
      </c>
      <c r="O897" s="174">
        <v>0</v>
      </c>
      <c r="P897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897" s="243">
        <f>BD.PD7[[#This Row],[Ppto. Orden Interna '[DOP']]]/HLOOKUP("USD",$K$1:$L$2,2,FALSE)</f>
        <v>268.90384615384613</v>
      </c>
      <c r="R897" s="543" t="s">
        <v>657</v>
      </c>
      <c r="S897" s="544"/>
      <c r="T897" s="544"/>
      <c r="U897" s="544" t="s">
        <v>542</v>
      </c>
      <c r="V897" s="544">
        <v>801673</v>
      </c>
      <c r="W897" s="494" t="s">
        <v>658</v>
      </c>
      <c r="X897" s="495">
        <v>16</v>
      </c>
      <c r="Y897" s="495">
        <v>1</v>
      </c>
      <c r="Z897" s="243">
        <f>BD.PD7[[#This Row],[Av.P1 '[%']]]*BD.PD7[[#This Row],[Ppto. Orden Interna '[DOP']]]</f>
        <v>17478.75</v>
      </c>
      <c r="AA897" s="249"/>
      <c r="AB897" s="249"/>
      <c r="AC897" s="243">
        <f>BD.PD7[[#This Row],[Av.P2 '[%']]]*BD.PD7[[#This Row],[Ppto. Orden Interna '[DOP']]]</f>
        <v>0</v>
      </c>
      <c r="AD897" s="249"/>
      <c r="AE897" s="249"/>
      <c r="AF897" s="243">
        <f>BD.PD7[[#This Row],[Av.P3 '[%']]]*BD.PD7[[#This Row],[Ppto. Orden Interna '[DOP']]]</f>
        <v>0</v>
      </c>
      <c r="AG897" s="545"/>
      <c r="AH897" s="545"/>
      <c r="AI897" s="243">
        <f>BD.PD7[[#This Row],[Av.P2 '[%']]]*BD.PD7[[#This Row],[Ppto. Orden Interna '[DOP']]]</f>
        <v>0</v>
      </c>
      <c r="AJ897" s="545"/>
      <c r="AK897" s="545"/>
      <c r="AL897" s="542">
        <f>BD.PD7[[#This Row],[Av.P2 '[%']]]*BD.PD7[[#This Row],[Ppto. Orden Interna '[DOP']]]</f>
        <v>0</v>
      </c>
      <c r="AM897" s="584">
        <v>17478.75</v>
      </c>
      <c r="AN897" s="308" t="s">
        <v>244</v>
      </c>
      <c r="AO897" s="308" t="s">
        <v>245</v>
      </c>
      <c r="AP897" s="308" t="s">
        <v>246</v>
      </c>
      <c r="AQ897" s="308" t="s">
        <v>247</v>
      </c>
      <c r="AR897" s="308">
        <v>594</v>
      </c>
      <c r="AS897" s="308" t="s">
        <v>248</v>
      </c>
      <c r="AT897" s="249" t="s">
        <v>1356</v>
      </c>
      <c r="AU897" s="249" t="s">
        <v>92</v>
      </c>
    </row>
    <row r="898" spans="1:47" hidden="1" x14ac:dyDescent="0.3">
      <c r="A898" s="174">
        <v>8.06</v>
      </c>
      <c r="B898" s="231"/>
      <c r="C898" s="232" t="str">
        <f>VLOOKUP(BD.PD7[[#This Row],[Pos]],PPto[],3,FALSE)</f>
        <v>8.06 Otros Equipamientos de Tienda</v>
      </c>
      <c r="D898" s="233" t="s">
        <v>23</v>
      </c>
      <c r="E898" s="305" t="str">
        <f>IF(BD.PD7[[#This Row],[.]]="*",VLOOKUP(BD.PD7[[#This Row],[Pos]],Presupuesto!A:H,7,FALSE),"")</f>
        <v/>
      </c>
      <c r="F898" s="234" t="s">
        <v>589</v>
      </c>
      <c r="G898" s="174"/>
      <c r="H898" s="174"/>
      <c r="I898" s="174" t="s">
        <v>1290</v>
      </c>
      <c r="J898" s="174">
        <v>10</v>
      </c>
      <c r="K898" s="174" t="s">
        <v>260</v>
      </c>
      <c r="L898" s="383">
        <f>IF(BD.PD7[[#This Row],[Mon]]="DOP",1,HLOOKUP(BD.PD7[[#This Row],[Mon]],$K$1:$L$2,2,FALSE))</f>
        <v>1</v>
      </c>
      <c r="M898" s="541">
        <v>28950</v>
      </c>
      <c r="N898" s="243">
        <f>BD.PD7[[#This Row],[Cant.]]*BD.PD7[[#This Row],[ Tasa ]]*BD.PD7[[#This Row],[ Precio Und.]]</f>
        <v>289500</v>
      </c>
      <c r="O898" s="174">
        <v>0</v>
      </c>
      <c r="P898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898" s="243">
        <f>BD.PD7[[#This Row],[Ppto. Orden Interna '[DOP']]]/HLOOKUP("USD",$K$1:$L$2,2,FALSE)</f>
        <v>4453.8461538461543</v>
      </c>
      <c r="R898" s="543" t="s">
        <v>590</v>
      </c>
      <c r="S898" s="544"/>
      <c r="T898" s="544"/>
      <c r="U898" s="544" t="s">
        <v>542</v>
      </c>
      <c r="V898" s="544">
        <v>801673</v>
      </c>
      <c r="W898" s="494" t="s">
        <v>591</v>
      </c>
      <c r="X898" s="495">
        <v>16</v>
      </c>
      <c r="Y898" s="495">
        <v>1</v>
      </c>
      <c r="Z898" s="243">
        <f>BD.PD7[[#This Row],[Av.P1 '[%']]]*BD.PD7[[#This Row],[Ppto. Orden Interna '[DOP']]]</f>
        <v>289500</v>
      </c>
      <c r="AA898" s="249"/>
      <c r="AB898" s="249"/>
      <c r="AC898" s="243">
        <f>BD.PD7[[#This Row],[Av.P2 '[%']]]*BD.PD7[[#This Row],[Ppto. Orden Interna '[DOP']]]</f>
        <v>0</v>
      </c>
      <c r="AD898" s="249"/>
      <c r="AE898" s="249"/>
      <c r="AF898" s="243">
        <f>BD.PD7[[#This Row],[Av.P3 '[%']]]*BD.PD7[[#This Row],[Ppto. Orden Interna '[DOP']]]</f>
        <v>0</v>
      </c>
      <c r="AG898" s="545"/>
      <c r="AH898" s="545"/>
      <c r="AI898" s="243">
        <f>BD.PD7[[#This Row],[Av.P2 '[%']]]*BD.PD7[[#This Row],[Ppto. Orden Interna '[DOP']]]</f>
        <v>0</v>
      </c>
      <c r="AJ898" s="545"/>
      <c r="AK898" s="545"/>
      <c r="AL898" s="542">
        <f>BD.PD7[[#This Row],[Av.P2 '[%']]]*BD.PD7[[#This Row],[Ppto. Orden Interna '[DOP']]]</f>
        <v>0</v>
      </c>
      <c r="AM898" s="584">
        <v>289500</v>
      </c>
      <c r="AN898" s="308" t="s">
        <v>244</v>
      </c>
      <c r="AO898" s="308" t="s">
        <v>245</v>
      </c>
      <c r="AP898" s="308" t="s">
        <v>246</v>
      </c>
      <c r="AQ898" s="308" t="s">
        <v>247</v>
      </c>
      <c r="AR898" s="308">
        <v>594</v>
      </c>
      <c r="AS898" s="308" t="s">
        <v>248</v>
      </c>
      <c r="AT898" s="249" t="s">
        <v>1356</v>
      </c>
      <c r="AU898" s="249" t="s">
        <v>92</v>
      </c>
    </row>
    <row r="899" spans="1:47" hidden="1" x14ac:dyDescent="0.3">
      <c r="A899" s="174">
        <v>8.06</v>
      </c>
      <c r="B899" s="231"/>
      <c r="C899" s="232" t="str">
        <f>VLOOKUP(BD.PD7[[#This Row],[Pos]],PPto[],3,FALSE)</f>
        <v>8.06 Otros Equipamientos de Tienda</v>
      </c>
      <c r="D899" s="233" t="s">
        <v>23</v>
      </c>
      <c r="E899" s="305" t="str">
        <f>IF(BD.PD7[[#This Row],[.]]="*",VLOOKUP(BD.PD7[[#This Row],[Pos]],Presupuesto!A:H,7,FALSE),"")</f>
        <v/>
      </c>
      <c r="F899" s="234" t="s">
        <v>595</v>
      </c>
      <c r="G899" s="174"/>
      <c r="H899" s="174"/>
      <c r="I899" s="174" t="s">
        <v>1290</v>
      </c>
      <c r="J899" s="174">
        <v>2</v>
      </c>
      <c r="K899" s="174" t="s">
        <v>260</v>
      </c>
      <c r="L899" s="383">
        <f>IF(BD.PD7[[#This Row],[Mon]]="DOP",1,HLOOKUP(BD.PD7[[#This Row],[Mon]],$K$1:$L$2,2,FALSE))</f>
        <v>1</v>
      </c>
      <c r="M899" s="541">
        <v>36000</v>
      </c>
      <c r="N899" s="243">
        <f>BD.PD7[[#This Row],[Cant.]]*BD.PD7[[#This Row],[ Tasa ]]*BD.PD7[[#This Row],[ Precio Und.]]</f>
        <v>72000</v>
      </c>
      <c r="O899" s="174">
        <v>0</v>
      </c>
      <c r="P899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899" s="243">
        <f>BD.PD7[[#This Row],[Ppto. Orden Interna '[DOP']]]/HLOOKUP("USD",$K$1:$L$2,2,FALSE)</f>
        <v>1107.6923076923076</v>
      </c>
      <c r="R899" s="543" t="s">
        <v>593</v>
      </c>
      <c r="S899" s="544"/>
      <c r="T899" s="544"/>
      <c r="U899" s="544" t="s">
        <v>542</v>
      </c>
      <c r="V899" s="544">
        <v>801673</v>
      </c>
      <c r="W899" s="494" t="s">
        <v>594</v>
      </c>
      <c r="X899" s="495">
        <v>16</v>
      </c>
      <c r="Y899" s="495">
        <v>1</v>
      </c>
      <c r="Z899" s="243">
        <f>BD.PD7[[#This Row],[Av.P1 '[%']]]*BD.PD7[[#This Row],[Ppto. Orden Interna '[DOP']]]</f>
        <v>72000</v>
      </c>
      <c r="AA899" s="249"/>
      <c r="AB899" s="249"/>
      <c r="AC899" s="243">
        <f>BD.PD7[[#This Row],[Av.P2 '[%']]]*BD.PD7[[#This Row],[Ppto. Orden Interna '[DOP']]]</f>
        <v>0</v>
      </c>
      <c r="AD899" s="249"/>
      <c r="AE899" s="249"/>
      <c r="AF899" s="243">
        <f>BD.PD7[[#This Row],[Av.P3 '[%']]]*BD.PD7[[#This Row],[Ppto. Orden Interna '[DOP']]]</f>
        <v>0</v>
      </c>
      <c r="AG899" s="545"/>
      <c r="AH899" s="545"/>
      <c r="AI899" s="243">
        <f>BD.PD7[[#This Row],[Av.P2 '[%']]]*BD.PD7[[#This Row],[Ppto. Orden Interna '[DOP']]]</f>
        <v>0</v>
      </c>
      <c r="AJ899" s="545"/>
      <c r="AK899" s="545"/>
      <c r="AL899" s="542">
        <f>BD.PD7[[#This Row],[Av.P2 '[%']]]*BD.PD7[[#This Row],[Ppto. Orden Interna '[DOP']]]</f>
        <v>0</v>
      </c>
      <c r="AM899" s="584">
        <v>72000</v>
      </c>
      <c r="AN899" s="308" t="s">
        <v>244</v>
      </c>
      <c r="AO899" s="308" t="s">
        <v>245</v>
      </c>
      <c r="AP899" s="308" t="s">
        <v>246</v>
      </c>
      <c r="AQ899" s="308" t="s">
        <v>247</v>
      </c>
      <c r="AR899" s="308">
        <v>594</v>
      </c>
      <c r="AS899" s="308" t="s">
        <v>248</v>
      </c>
      <c r="AT899" s="249" t="s">
        <v>1356</v>
      </c>
      <c r="AU899" s="249" t="s">
        <v>92</v>
      </c>
    </row>
    <row r="900" spans="1:47" hidden="1" x14ac:dyDescent="0.3">
      <c r="A900" s="174">
        <v>8.06</v>
      </c>
      <c r="B900" s="231" t="s">
        <v>243</v>
      </c>
      <c r="C900" s="232" t="str">
        <f>VLOOKUP(BD.PD7[[#This Row],[Pos]],PPto[],3,FALSE)</f>
        <v>8.06 Otros Equipamientos de Tienda</v>
      </c>
      <c r="D900" s="233" t="s">
        <v>243</v>
      </c>
      <c r="E900" s="305">
        <f>IF(BD.PD7[[#This Row],[.]]="*",VLOOKUP(BD.PD7[[#This Row],[Pos]],Presupuesto!A:H,7,FALSE),"")</f>
        <v>57105.166666666664</v>
      </c>
      <c r="F900" s="234"/>
      <c r="G900" s="174"/>
      <c r="H900" s="174"/>
      <c r="I900" s="174"/>
      <c r="J900" s="174">
        <v>1</v>
      </c>
      <c r="K900" s="174" t="s">
        <v>117</v>
      </c>
      <c r="L900" s="383">
        <f>IF(BD.PD7[[#This Row],[Mon]]="DOP",1,HLOOKUP(BD.PD7[[#This Row],[Mon]],$K$1:$L$2,2,FALSE))</f>
        <v>65</v>
      </c>
      <c r="M900" s="541">
        <v>0</v>
      </c>
      <c r="N900" s="243">
        <f>BD.PD7[[#This Row],[Cant.]]*BD.PD7[[#This Row],[ Tasa ]]*BD.PD7[[#This Row],[ Precio Und.]]</f>
        <v>0</v>
      </c>
      <c r="O900" s="174">
        <v>0</v>
      </c>
      <c r="P900" s="243">
        <f>IF(BD.PD7[[#This Row],[Liquid. '[%']]]&lt;&gt;0,(BD.PD7[[#This Row],[Valor Neto '[DOP']]]*BD.PD7[[#This Row],[Liquid. '[%']]])+BD.PD7[[#This Row],[Valor Neto '[DOP']]],BD.PD7[[#This Row],[Valor Neto '[DOP']]])</f>
        <v>0</v>
      </c>
      <c r="Q900" s="243">
        <f>BD.PD7[[#This Row],[Ppto. Orden Interna '[DOP']]]/HLOOKUP("USD",$K$1:$L$2,2,FALSE)</f>
        <v>0</v>
      </c>
      <c r="R900" s="543"/>
      <c r="S900" s="544"/>
      <c r="T900" s="544"/>
      <c r="U900" s="544" t="s">
        <v>542</v>
      </c>
      <c r="V900" s="544">
        <v>801673</v>
      </c>
      <c r="W900" s="494"/>
      <c r="X900" s="495"/>
      <c r="Y900" s="495"/>
      <c r="Z900" s="243">
        <f>BD.PD7[[#This Row],[Av.P1 '[%']]]*BD.PD7[[#This Row],[Ppto. Orden Interna '[DOP']]]</f>
        <v>0</v>
      </c>
      <c r="AA900" s="249"/>
      <c r="AB900" s="249"/>
      <c r="AC900" s="243">
        <f>BD.PD7[[#This Row],[Av.P2 '[%']]]*BD.PD7[[#This Row],[Ppto. Orden Interna '[DOP']]]</f>
        <v>0</v>
      </c>
      <c r="AD900" s="249"/>
      <c r="AE900" s="249"/>
      <c r="AF900" s="243">
        <f>BD.PD7[[#This Row],[Av.P3 '[%']]]*BD.PD7[[#This Row],[Ppto. Orden Interna '[DOP']]]</f>
        <v>0</v>
      </c>
      <c r="AG900" s="545"/>
      <c r="AH900" s="545"/>
      <c r="AI900" s="243">
        <f>BD.PD7[[#This Row],[Av.P2 '[%']]]*BD.PD7[[#This Row],[Ppto. Orden Interna '[DOP']]]</f>
        <v>0</v>
      </c>
      <c r="AJ900" s="545"/>
      <c r="AK900" s="545"/>
      <c r="AL900" s="542">
        <f>BD.PD7[[#This Row],[Av.P2 '[%']]]*BD.PD7[[#This Row],[Ppto. Orden Interna '[DOP']]]</f>
        <v>0</v>
      </c>
      <c r="AM900" s="584">
        <v>0</v>
      </c>
      <c r="AN900" s="308" t="s">
        <v>244</v>
      </c>
      <c r="AO900" s="308" t="s">
        <v>245</v>
      </c>
      <c r="AP900" s="308" t="s">
        <v>246</v>
      </c>
      <c r="AQ900" s="308" t="s">
        <v>247</v>
      </c>
      <c r="AR900" s="308">
        <v>594</v>
      </c>
      <c r="AS900" s="308" t="s">
        <v>248</v>
      </c>
      <c r="AT900" s="249" t="s">
        <v>1356</v>
      </c>
      <c r="AU900" s="249" t="s">
        <v>92</v>
      </c>
    </row>
    <row r="901" spans="1:47" hidden="1" x14ac:dyDescent="0.3">
      <c r="A901" s="174">
        <v>8.06</v>
      </c>
      <c r="B901" s="231"/>
      <c r="C901" s="232" t="str">
        <f>VLOOKUP(BD.PD7[[#This Row],[Pos]],PPto[],3,FALSE)</f>
        <v>8.06 Otros Equipamientos de Tienda</v>
      </c>
      <c r="D901" s="233" t="s">
        <v>23</v>
      </c>
      <c r="E901" s="305" t="str">
        <f>IF(BD.PD7[[#This Row],[.]]="*",VLOOKUP(BD.PD7[[#This Row],[Pos]],Presupuesto!A:H,7,FALSE),"")</f>
        <v/>
      </c>
      <c r="F901" s="234" t="s">
        <v>1345</v>
      </c>
      <c r="G901" s="174"/>
      <c r="H901" s="174"/>
      <c r="I901" s="174" t="s">
        <v>1290</v>
      </c>
      <c r="J901" s="174">
        <v>2</v>
      </c>
      <c r="K901" s="174" t="s">
        <v>117</v>
      </c>
      <c r="L901" s="383">
        <f>IF(BD.PD7[[#This Row],[Mon]]="DOP",1,HLOOKUP(BD.PD7[[#This Row],[Mon]],$K$1:$L$2,2,FALSE))</f>
        <v>65</v>
      </c>
      <c r="M901" s="541">
        <v>2650</v>
      </c>
      <c r="N901" s="243">
        <f>BD.PD7[[#This Row],[Cant.]]*BD.PD7[[#This Row],[ Tasa ]]*BD.PD7[[#This Row],[ Precio Und.]]</f>
        <v>344500</v>
      </c>
      <c r="O901" s="174">
        <v>0</v>
      </c>
      <c r="P901" s="243">
        <f>IF(BD.PD7[[#This Row],[Liquid. '[%']]]&lt;&gt;0,(BD.PD7[[#This Row],[Valor Neto '[DOP']]]*BD.PD7[[#This Row],[Liquid. '[%']]])+BD.PD7[[#This Row],[Valor Neto '[DOP']]],BD.PD7[[#This Row],[Valor Neto '[DOP']]])</f>
        <v>344500</v>
      </c>
      <c r="Q901" s="243">
        <f>BD.PD7[[#This Row],[Ppto. Orden Interna '[DOP']]]/HLOOKUP("USD",$K$1:$L$2,2,FALSE)</f>
        <v>5300</v>
      </c>
      <c r="R901" s="543"/>
      <c r="S901" s="544"/>
      <c r="T901" s="544"/>
      <c r="U901" s="544"/>
      <c r="V901" s="544"/>
      <c r="W901" s="494"/>
      <c r="X901" s="495"/>
      <c r="Y901" s="495"/>
      <c r="Z901" s="243">
        <f>BD.PD7[[#This Row],[Av.P1 '[%']]]*BD.PD7[[#This Row],[Ppto. Orden Interna '[DOP']]]</f>
        <v>0</v>
      </c>
      <c r="AA901" s="249"/>
      <c r="AB901" s="249"/>
      <c r="AC901" s="243">
        <f>BD.PD7[[#This Row],[Av.P2 '[%']]]*BD.PD7[[#This Row],[Ppto. Orden Interna '[DOP']]]</f>
        <v>0</v>
      </c>
      <c r="AD901" s="249"/>
      <c r="AE901" s="249"/>
      <c r="AF901" s="243">
        <f>BD.PD7[[#This Row],[Av.P3 '[%']]]*BD.PD7[[#This Row],[Ppto. Orden Interna '[DOP']]]</f>
        <v>0</v>
      </c>
      <c r="AG901" s="545"/>
      <c r="AH901" s="545"/>
      <c r="AI901" s="243">
        <f>BD.PD7[[#This Row],[Av.P2 '[%']]]*BD.PD7[[#This Row],[Ppto. Orden Interna '[DOP']]]</f>
        <v>0</v>
      </c>
      <c r="AJ901" s="545"/>
      <c r="AK901" s="545"/>
      <c r="AL901" s="542">
        <f>BD.PD7[[#This Row],[Av.P2 '[%']]]*BD.PD7[[#This Row],[Ppto. Orden Interna '[DOP']]]</f>
        <v>0</v>
      </c>
      <c r="AM901" s="584">
        <v>0</v>
      </c>
      <c r="AN901" s="308"/>
      <c r="AO901" s="308"/>
      <c r="AP901" s="308"/>
      <c r="AQ901" s="308"/>
      <c r="AR901" s="308"/>
      <c r="AS901" s="308"/>
      <c r="AT901" s="249" t="s">
        <v>1356</v>
      </c>
      <c r="AU901" s="249" t="s">
        <v>92</v>
      </c>
    </row>
    <row r="902" spans="1:47" hidden="1" x14ac:dyDescent="0.3">
      <c r="A902" s="174">
        <v>8.06</v>
      </c>
      <c r="B902" s="231"/>
      <c r="C902" s="232" t="str">
        <f>VLOOKUP(BD.PD7[[#This Row],[Pos]],PPto[],3,FALSE)</f>
        <v>8.06 Otros Equipamientos de Tienda</v>
      </c>
      <c r="D902" s="233" t="s">
        <v>23</v>
      </c>
      <c r="E902" s="305" t="str">
        <f>IF(BD.PD7[[#This Row],[.]]="*",VLOOKUP(BD.PD7[[#This Row],[Pos]],Presupuesto!A:H,7,FALSE),"")</f>
        <v/>
      </c>
      <c r="F902" s="234" t="s">
        <v>1346</v>
      </c>
      <c r="G902" s="174"/>
      <c r="H902" s="174"/>
      <c r="I902" s="174" t="s">
        <v>1339</v>
      </c>
      <c r="J902" s="174">
        <v>2</v>
      </c>
      <c r="K902" s="174" t="s">
        <v>189</v>
      </c>
      <c r="L902" s="383">
        <f>IF(BD.PD7[[#This Row],[Mon]]="DOP",1,HLOOKUP(BD.PD7[[#This Row],[Mon]],$K$1:$L$2,2,FALSE))</f>
        <v>77</v>
      </c>
      <c r="M902" s="541">
        <v>3500</v>
      </c>
      <c r="N902" s="243">
        <f>BD.PD7[[#This Row],[Cant.]]*BD.PD7[[#This Row],[ Tasa ]]*BD.PD7[[#This Row],[ Precio Und.]]</f>
        <v>539000</v>
      </c>
      <c r="O902" s="174">
        <v>0.35</v>
      </c>
      <c r="P902" s="243">
        <f>IF(BD.PD7[[#This Row],[Liquid. '[%']]]&lt;&gt;0,(BD.PD7[[#This Row],[Valor Neto '[DOP']]]*BD.PD7[[#This Row],[Liquid. '[%']]])+BD.PD7[[#This Row],[Valor Neto '[DOP']]],BD.PD7[[#This Row],[Valor Neto '[DOP']]])</f>
        <v>727650</v>
      </c>
      <c r="Q902" s="243">
        <f>BD.PD7[[#This Row],[Ppto. Orden Interna '[DOP']]]/HLOOKUP("USD",$K$1:$L$2,2,FALSE)</f>
        <v>11194.615384615385</v>
      </c>
      <c r="R902" s="543" t="s">
        <v>1347</v>
      </c>
      <c r="S902" s="544"/>
      <c r="T902" s="544"/>
      <c r="U902" s="544" t="s">
        <v>542</v>
      </c>
      <c r="V902" s="544">
        <v>801673</v>
      </c>
      <c r="W902" s="494" t="s">
        <v>547</v>
      </c>
      <c r="X902" s="495">
        <v>13</v>
      </c>
      <c r="Y902" s="495">
        <v>1</v>
      </c>
      <c r="Z902" s="243">
        <f>BD.PD7[[#This Row],[Av.P1 '[%']]]*BD.PD7[[#This Row],[Ppto. Orden Interna '[DOP']]]</f>
        <v>727650</v>
      </c>
      <c r="AA902" s="249"/>
      <c r="AB902" s="249"/>
      <c r="AC902" s="243">
        <f>BD.PD7[[#This Row],[Av.P2 '[%']]]*BD.PD7[[#This Row],[Ppto. Orden Interna '[DOP']]]</f>
        <v>0</v>
      </c>
      <c r="AD902" s="249"/>
      <c r="AE902" s="249"/>
      <c r="AF902" s="243">
        <f>BD.PD7[[#This Row],[Av.P3 '[%']]]*BD.PD7[[#This Row],[Ppto. Orden Interna '[DOP']]]</f>
        <v>0</v>
      </c>
      <c r="AG902" s="545"/>
      <c r="AH902" s="545"/>
      <c r="AI902" s="243">
        <f>BD.PD7[[#This Row],[Av.P2 '[%']]]*BD.PD7[[#This Row],[Ppto. Orden Interna '[DOP']]]</f>
        <v>0</v>
      </c>
      <c r="AJ902" s="545"/>
      <c r="AK902" s="545"/>
      <c r="AL902" s="542">
        <f>BD.PD7[[#This Row],[Av.P2 '[%']]]*BD.PD7[[#This Row],[Ppto. Orden Interna '[DOP']]]</f>
        <v>0</v>
      </c>
      <c r="AM902" s="584" t="e">
        <v>#N/A</v>
      </c>
      <c r="AN902" s="308" t="s">
        <v>244</v>
      </c>
      <c r="AO902" s="308" t="s">
        <v>245</v>
      </c>
      <c r="AP902" s="308" t="s">
        <v>246</v>
      </c>
      <c r="AQ902" s="308" t="s">
        <v>247</v>
      </c>
      <c r="AR902" s="308">
        <v>594</v>
      </c>
      <c r="AS902" s="308" t="s">
        <v>248</v>
      </c>
      <c r="AT902" s="249" t="s">
        <v>1356</v>
      </c>
      <c r="AU902" s="249" t="s">
        <v>92</v>
      </c>
    </row>
    <row r="903" spans="1:47" hidden="1" x14ac:dyDescent="0.3">
      <c r="A903" s="174">
        <v>8.06</v>
      </c>
      <c r="B903" s="231"/>
      <c r="C903" s="232" t="str">
        <f>VLOOKUP(BD.PD7[[#This Row],[Pos]],PPto[],3,FALSE)</f>
        <v>8.06 Otros Equipamientos de Tienda</v>
      </c>
      <c r="D903" s="233" t="s">
        <v>23</v>
      </c>
      <c r="E903" s="305" t="str">
        <f>IF(BD.PD7[[#This Row],[.]]="*",VLOOKUP(BD.PD7[[#This Row],[Pos]],Presupuesto!A:H,7,FALSE),"")</f>
        <v/>
      </c>
      <c r="F903" s="234" t="s">
        <v>1348</v>
      </c>
      <c r="G903" s="174"/>
      <c r="H903" s="174"/>
      <c r="I903" s="174" t="s">
        <v>1326</v>
      </c>
      <c r="J903" s="174">
        <v>5</v>
      </c>
      <c r="K903" s="174" t="s">
        <v>260</v>
      </c>
      <c r="L903" s="383">
        <f>IF(BD.PD7[[#This Row],[Mon]]="DOP",1,HLOOKUP(BD.PD7[[#This Row],[Mon]],$K$1:$L$2,2,FALSE))</f>
        <v>1</v>
      </c>
      <c r="M903" s="541">
        <v>135500</v>
      </c>
      <c r="N903" s="243">
        <f>BD.PD7[[#This Row],[Cant.]]*BD.PD7[[#This Row],[ Tasa ]]*BD.PD7[[#This Row],[ Precio Und.]]</f>
        <v>677500</v>
      </c>
      <c r="O903" s="174">
        <v>0</v>
      </c>
      <c r="P903" s="243">
        <f>IF(BD.PD7[[#This Row],[Liquid. '[%']]]&lt;&gt;0,(BD.PD7[[#This Row],[Valor Neto '[DOP']]]*BD.PD7[[#This Row],[Liquid. '[%']]])+BD.PD7[[#This Row],[Valor Neto '[DOP']]],BD.PD7[[#This Row],[Valor Neto '[DOP']]])</f>
        <v>677500</v>
      </c>
      <c r="Q903" s="243">
        <f>BD.PD7[[#This Row],[Ppto. Orden Interna '[DOP']]]/HLOOKUP("USD",$K$1:$L$2,2,FALSE)</f>
        <v>10423.076923076924</v>
      </c>
      <c r="R903" s="543" t="s">
        <v>659</v>
      </c>
      <c r="S903" s="544"/>
      <c r="T903" s="544"/>
      <c r="U903" s="544" t="s">
        <v>542</v>
      </c>
      <c r="V903" s="544">
        <v>801673</v>
      </c>
      <c r="W903" s="494" t="s">
        <v>660</v>
      </c>
      <c r="X903" s="495">
        <v>14</v>
      </c>
      <c r="Y903" s="495">
        <v>0.5</v>
      </c>
      <c r="Z903" s="243">
        <f>BD.PD7[[#This Row],[Av.P1 '[%']]]*BD.PD7[[#This Row],[Ppto. Orden Interna '[DOP']]]</f>
        <v>338750</v>
      </c>
      <c r="AA903" s="249">
        <v>16</v>
      </c>
      <c r="AB903" s="249">
        <v>0.5</v>
      </c>
      <c r="AC903" s="243">
        <f>BD.PD7[[#This Row],[Av.P2 '[%']]]*BD.PD7[[#This Row],[Ppto. Orden Interna '[DOP']]]</f>
        <v>338750</v>
      </c>
      <c r="AD903" s="249"/>
      <c r="AE903" s="249"/>
      <c r="AF903" s="243">
        <f>BD.PD7[[#This Row],[Av.P3 '[%']]]*BD.PD7[[#This Row],[Ppto. Orden Interna '[DOP']]]</f>
        <v>0</v>
      </c>
      <c r="AG903" s="545"/>
      <c r="AH903" s="545"/>
      <c r="AI903" s="243">
        <f>BD.PD7[[#This Row],[Av.P2 '[%']]]*BD.PD7[[#This Row],[Ppto. Orden Interna '[DOP']]]</f>
        <v>338750</v>
      </c>
      <c r="AJ903" s="545"/>
      <c r="AK903" s="545"/>
      <c r="AL903" s="542">
        <f>BD.PD7[[#This Row],[Av.P2 '[%']]]*BD.PD7[[#This Row],[Ppto. Orden Interna '[DOP']]]</f>
        <v>338750</v>
      </c>
      <c r="AM903" s="584">
        <v>677500</v>
      </c>
      <c r="AN903" s="308" t="s">
        <v>244</v>
      </c>
      <c r="AO903" s="308" t="s">
        <v>245</v>
      </c>
      <c r="AP903" s="308" t="s">
        <v>246</v>
      </c>
      <c r="AQ903" s="308" t="s">
        <v>247</v>
      </c>
      <c r="AR903" s="308">
        <v>594</v>
      </c>
      <c r="AS903" s="308" t="s">
        <v>248</v>
      </c>
      <c r="AT903" s="249" t="s">
        <v>1356</v>
      </c>
      <c r="AU903" s="249" t="s">
        <v>92</v>
      </c>
    </row>
    <row r="904" spans="1:47" hidden="1" x14ac:dyDescent="0.3">
      <c r="A904" s="174">
        <v>8.06</v>
      </c>
      <c r="B904" s="231"/>
      <c r="C904" s="232" t="str">
        <f>VLOOKUP(BD.PD7[[#This Row],[Pos]],PPto[],3,FALSE)</f>
        <v>8.06 Otros Equipamientos de Tienda</v>
      </c>
      <c r="D904" s="233" t="s">
        <v>23</v>
      </c>
      <c r="E904" s="305" t="str">
        <f>IF(BD.PD7[[#This Row],[.]]="*",VLOOKUP(BD.PD7[[#This Row],[Pos]],Presupuesto!A:H,7,FALSE),"")</f>
        <v/>
      </c>
      <c r="F904" s="234" t="s">
        <v>1349</v>
      </c>
      <c r="G904" s="174"/>
      <c r="H904" s="174"/>
      <c r="I904" s="174" t="s">
        <v>1326</v>
      </c>
      <c r="J904" s="174">
        <v>1</v>
      </c>
      <c r="K904" s="174" t="s">
        <v>260</v>
      </c>
      <c r="L904" s="383">
        <f>IF(BD.PD7[[#This Row],[Mon]]="DOP",1,HLOOKUP(BD.PD7[[#This Row],[Mon]],$K$1:$L$2,2,FALSE))</f>
        <v>1</v>
      </c>
      <c r="M904" s="541">
        <v>49950</v>
      </c>
      <c r="N904" s="243">
        <f>BD.PD7[[#This Row],[Cant.]]*BD.PD7[[#This Row],[ Tasa ]]*BD.PD7[[#This Row],[ Precio Und.]]</f>
        <v>49950</v>
      </c>
      <c r="O904" s="174">
        <v>0</v>
      </c>
      <c r="P904" s="243">
        <f>IF(BD.PD7[[#This Row],[Liquid. '[%']]]&lt;&gt;0,(BD.PD7[[#This Row],[Valor Neto '[DOP']]]*BD.PD7[[#This Row],[Liquid. '[%']]])+BD.PD7[[#This Row],[Valor Neto '[DOP']]],BD.PD7[[#This Row],[Valor Neto '[DOP']]])</f>
        <v>49950</v>
      </c>
      <c r="Q904" s="243">
        <f>BD.PD7[[#This Row],[Ppto. Orden Interna '[DOP']]]/HLOOKUP("USD",$K$1:$L$2,2,FALSE)</f>
        <v>768.46153846153845</v>
      </c>
      <c r="R904" s="543" t="s">
        <v>659</v>
      </c>
      <c r="S904" s="544"/>
      <c r="T904" s="544"/>
      <c r="U904" s="544" t="s">
        <v>542</v>
      </c>
      <c r="V904" s="544">
        <v>801673</v>
      </c>
      <c r="W904" s="494" t="s">
        <v>660</v>
      </c>
      <c r="X904" s="495">
        <v>14</v>
      </c>
      <c r="Y904" s="495">
        <v>0.5</v>
      </c>
      <c r="Z904" s="243">
        <f>BD.PD7[[#This Row],[Av.P1 '[%']]]*BD.PD7[[#This Row],[Ppto. Orden Interna '[DOP']]]</f>
        <v>24975</v>
      </c>
      <c r="AA904" s="249">
        <v>16</v>
      </c>
      <c r="AB904" s="249">
        <v>0.5</v>
      </c>
      <c r="AC904" s="243">
        <f>BD.PD7[[#This Row],[Av.P2 '[%']]]*BD.PD7[[#This Row],[Ppto. Orden Interna '[DOP']]]</f>
        <v>24975</v>
      </c>
      <c r="AD904" s="249"/>
      <c r="AE904" s="249"/>
      <c r="AF904" s="243">
        <f>BD.PD7[[#This Row],[Av.P3 '[%']]]*BD.PD7[[#This Row],[Ppto. Orden Interna '[DOP']]]</f>
        <v>0</v>
      </c>
      <c r="AG904" s="545"/>
      <c r="AH904" s="545"/>
      <c r="AI904" s="243">
        <f>BD.PD7[[#This Row],[Av.P2 '[%']]]*BD.PD7[[#This Row],[Ppto. Orden Interna '[DOP']]]</f>
        <v>24975</v>
      </c>
      <c r="AJ904" s="545"/>
      <c r="AK904" s="545"/>
      <c r="AL904" s="542">
        <f>BD.PD7[[#This Row],[Av.P2 '[%']]]*BD.PD7[[#This Row],[Ppto. Orden Interna '[DOP']]]</f>
        <v>24975</v>
      </c>
      <c r="AM904" s="584">
        <v>49950</v>
      </c>
      <c r="AN904" s="308" t="s">
        <v>244</v>
      </c>
      <c r="AO904" s="308" t="s">
        <v>245</v>
      </c>
      <c r="AP904" s="308" t="s">
        <v>246</v>
      </c>
      <c r="AQ904" s="308" t="s">
        <v>247</v>
      </c>
      <c r="AR904" s="308">
        <v>594</v>
      </c>
      <c r="AS904" s="308" t="s">
        <v>248</v>
      </c>
      <c r="AT904" s="249" t="s">
        <v>1356</v>
      </c>
      <c r="AU904" s="249" t="s">
        <v>92</v>
      </c>
    </row>
    <row r="905" spans="1:47" hidden="1" x14ac:dyDescent="0.3">
      <c r="A905" s="174">
        <v>8.06</v>
      </c>
      <c r="B905" s="231"/>
      <c r="C905" s="232" t="str">
        <f>VLOOKUP(BD.PD7[[#This Row],[Pos]],PPto[],3,FALSE)</f>
        <v>8.06 Otros Equipamientos de Tienda</v>
      </c>
      <c r="D905" s="233" t="s">
        <v>23</v>
      </c>
      <c r="E905" s="305" t="str">
        <f>IF(BD.PD7[[#This Row],[.]]="*",VLOOKUP(BD.PD7[[#This Row],[Pos]],Presupuesto!A:H,7,FALSE),"")</f>
        <v/>
      </c>
      <c r="F905" s="234" t="s">
        <v>1350</v>
      </c>
      <c r="G905" s="174"/>
      <c r="H905" s="174"/>
      <c r="I905" s="174" t="s">
        <v>1326</v>
      </c>
      <c r="J905" s="174">
        <v>1</v>
      </c>
      <c r="K905" s="174" t="s">
        <v>260</v>
      </c>
      <c r="L905" s="383">
        <f>IF(BD.PD7[[#This Row],[Mon]]="DOP",1,HLOOKUP(BD.PD7[[#This Row],[Mon]],$K$1:$L$2,2,FALSE))</f>
        <v>1</v>
      </c>
      <c r="M905" s="541">
        <v>58600</v>
      </c>
      <c r="N905" s="243">
        <f>BD.PD7[[#This Row],[Cant.]]*BD.PD7[[#This Row],[ Tasa ]]*BD.PD7[[#This Row],[ Precio Und.]]</f>
        <v>58600</v>
      </c>
      <c r="O905" s="174">
        <v>0</v>
      </c>
      <c r="P905" s="243">
        <f>IF(BD.PD7[[#This Row],[Liquid. '[%']]]&lt;&gt;0,(BD.PD7[[#This Row],[Valor Neto '[DOP']]]*BD.PD7[[#This Row],[Liquid. '[%']]])+BD.PD7[[#This Row],[Valor Neto '[DOP']]],BD.PD7[[#This Row],[Valor Neto '[DOP']]])</f>
        <v>58600</v>
      </c>
      <c r="Q905" s="243">
        <f>BD.PD7[[#This Row],[Ppto. Orden Interna '[DOP']]]/HLOOKUP("USD",$K$1:$L$2,2,FALSE)</f>
        <v>901.53846153846155</v>
      </c>
      <c r="R905" s="543" t="s">
        <v>659</v>
      </c>
      <c r="S905" s="544"/>
      <c r="T905" s="544"/>
      <c r="U905" s="544" t="s">
        <v>542</v>
      </c>
      <c r="V905" s="544">
        <v>801673</v>
      </c>
      <c r="W905" s="494" t="s">
        <v>660</v>
      </c>
      <c r="X905" s="495">
        <v>14</v>
      </c>
      <c r="Y905" s="495">
        <v>0.5</v>
      </c>
      <c r="Z905" s="243">
        <f>BD.PD7[[#This Row],[Av.P1 '[%']]]*BD.PD7[[#This Row],[Ppto. Orden Interna '[DOP']]]</f>
        <v>29300</v>
      </c>
      <c r="AA905" s="249">
        <v>16</v>
      </c>
      <c r="AB905" s="249">
        <v>0.5</v>
      </c>
      <c r="AC905" s="243">
        <f>BD.PD7[[#This Row],[Av.P2 '[%']]]*BD.PD7[[#This Row],[Ppto. Orden Interna '[DOP']]]</f>
        <v>29300</v>
      </c>
      <c r="AD905" s="249"/>
      <c r="AE905" s="249"/>
      <c r="AF905" s="243">
        <f>BD.PD7[[#This Row],[Av.P3 '[%']]]*BD.PD7[[#This Row],[Ppto. Orden Interna '[DOP']]]</f>
        <v>0</v>
      </c>
      <c r="AG905" s="545"/>
      <c r="AH905" s="545"/>
      <c r="AI905" s="243">
        <f>BD.PD7[[#This Row],[Av.P2 '[%']]]*BD.PD7[[#This Row],[Ppto. Orden Interna '[DOP']]]</f>
        <v>29300</v>
      </c>
      <c r="AJ905" s="545"/>
      <c r="AK905" s="545"/>
      <c r="AL905" s="542">
        <f>BD.PD7[[#This Row],[Av.P2 '[%']]]*BD.PD7[[#This Row],[Ppto. Orden Interna '[DOP']]]</f>
        <v>29300</v>
      </c>
      <c r="AM905" s="584">
        <v>58600</v>
      </c>
      <c r="AN905" s="308" t="s">
        <v>244</v>
      </c>
      <c r="AO905" s="308" t="s">
        <v>245</v>
      </c>
      <c r="AP905" s="308" t="s">
        <v>246</v>
      </c>
      <c r="AQ905" s="308" t="s">
        <v>247</v>
      </c>
      <c r="AR905" s="308">
        <v>594</v>
      </c>
      <c r="AS905" s="308" t="s">
        <v>248</v>
      </c>
      <c r="AT905" s="249" t="s">
        <v>1356</v>
      </c>
      <c r="AU905" s="249" t="s">
        <v>92</v>
      </c>
    </row>
    <row r="906" spans="1:47" hidden="1" x14ac:dyDescent="0.3">
      <c r="A906" s="174">
        <v>8.06</v>
      </c>
      <c r="B906" s="231"/>
      <c r="C906" s="232" t="str">
        <f>VLOOKUP(BD.PD7[[#This Row],[Pos]],PPto[],3,FALSE)</f>
        <v>8.06 Otros Equipamientos de Tienda</v>
      </c>
      <c r="D906" s="233" t="s">
        <v>23</v>
      </c>
      <c r="E906" s="305" t="str">
        <f>IF(BD.PD7[[#This Row],[.]]="*",VLOOKUP(BD.PD7[[#This Row],[Pos]],Presupuesto!A:H,7,FALSE),"")</f>
        <v/>
      </c>
      <c r="F906" s="234" t="s">
        <v>661</v>
      </c>
      <c r="G906" s="174"/>
      <c r="H906" s="174"/>
      <c r="I906" s="174" t="s">
        <v>1326</v>
      </c>
      <c r="J906" s="174">
        <v>4</v>
      </c>
      <c r="K906" s="174" t="s">
        <v>260</v>
      </c>
      <c r="L906" s="383">
        <f>IF(BD.PD7[[#This Row],[Mon]]="DOP",1,HLOOKUP(BD.PD7[[#This Row],[Mon]],$K$1:$L$2,2,FALSE))</f>
        <v>1</v>
      </c>
      <c r="M906" s="541">
        <v>317.8</v>
      </c>
      <c r="N906" s="243">
        <f>BD.PD7[[#This Row],[Cant.]]*BD.PD7[[#This Row],[ Tasa ]]*BD.PD7[[#This Row],[ Precio Und.]]</f>
        <v>1271.2</v>
      </c>
      <c r="O906" s="174">
        <v>0</v>
      </c>
      <c r="P906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906" s="243">
        <f>BD.PD7[[#This Row],[Ppto. Orden Interna '[DOP']]]/HLOOKUP("USD",$K$1:$L$2,2,FALSE)</f>
        <v>19.556923076923077</v>
      </c>
      <c r="R906" s="543" t="s">
        <v>662</v>
      </c>
      <c r="S906" s="544"/>
      <c r="T906" s="544"/>
      <c r="U906" s="544" t="s">
        <v>542</v>
      </c>
      <c r="V906" s="544">
        <v>801673</v>
      </c>
      <c r="W906" s="494" t="s">
        <v>658</v>
      </c>
      <c r="X906" s="495">
        <v>16</v>
      </c>
      <c r="Y906" s="495">
        <v>1</v>
      </c>
      <c r="Z906" s="243">
        <f>BD.PD7[[#This Row],[Av.P1 '[%']]]*BD.PD7[[#This Row],[Ppto. Orden Interna '[DOP']]]</f>
        <v>1271.2</v>
      </c>
      <c r="AA906" s="249"/>
      <c r="AB906" s="249"/>
      <c r="AC906" s="243">
        <f>BD.PD7[[#This Row],[Av.P2 '[%']]]*BD.PD7[[#This Row],[Ppto. Orden Interna '[DOP']]]</f>
        <v>0</v>
      </c>
      <c r="AD906" s="249"/>
      <c r="AE906" s="249"/>
      <c r="AF906" s="243">
        <f>BD.PD7[[#This Row],[Av.P3 '[%']]]*BD.PD7[[#This Row],[Ppto. Orden Interna '[DOP']]]</f>
        <v>0</v>
      </c>
      <c r="AG906" s="545"/>
      <c r="AH906" s="545"/>
      <c r="AI906" s="243">
        <f>BD.PD7[[#This Row],[Av.P2 '[%']]]*BD.PD7[[#This Row],[Ppto. Orden Interna '[DOP']]]</f>
        <v>0</v>
      </c>
      <c r="AJ906" s="545"/>
      <c r="AK906" s="545"/>
      <c r="AL906" s="542">
        <f>BD.PD7[[#This Row],[Av.P2 '[%']]]*BD.PD7[[#This Row],[Ppto. Orden Interna '[DOP']]]</f>
        <v>0</v>
      </c>
      <c r="AM906" s="584">
        <v>1271.2</v>
      </c>
      <c r="AN906" s="308" t="s">
        <v>244</v>
      </c>
      <c r="AO906" s="308" t="s">
        <v>245</v>
      </c>
      <c r="AP906" s="308" t="s">
        <v>246</v>
      </c>
      <c r="AQ906" s="308" t="s">
        <v>247</v>
      </c>
      <c r="AR906" s="308">
        <v>594</v>
      </c>
      <c r="AS906" s="308" t="s">
        <v>248</v>
      </c>
      <c r="AT906" s="249" t="s">
        <v>1356</v>
      </c>
      <c r="AU906" s="249" t="s">
        <v>92</v>
      </c>
    </row>
    <row r="907" spans="1:47" hidden="1" x14ac:dyDescent="0.3">
      <c r="A907" s="174">
        <v>8.06</v>
      </c>
      <c r="B907" s="231"/>
      <c r="C907" s="232" t="str">
        <f>VLOOKUP(BD.PD7[[#This Row],[Pos]],PPto[],3,FALSE)</f>
        <v>8.06 Otros Equipamientos de Tienda</v>
      </c>
      <c r="D907" s="233" t="s">
        <v>23</v>
      </c>
      <c r="E907" s="305" t="str">
        <f>IF(BD.PD7[[#This Row],[.]]="*",VLOOKUP(BD.PD7[[#This Row],[Pos]],Presupuesto!A:H,7,FALSE),"")</f>
        <v/>
      </c>
      <c r="F907" s="234" t="s">
        <v>663</v>
      </c>
      <c r="G907" s="174"/>
      <c r="H907" s="174"/>
      <c r="I907" s="174" t="s">
        <v>1326</v>
      </c>
      <c r="J907" s="174">
        <v>6</v>
      </c>
      <c r="K907" s="174" t="s">
        <v>260</v>
      </c>
      <c r="L907" s="383">
        <f>IF(BD.PD7[[#This Row],[Mon]]="DOP",1,HLOOKUP(BD.PD7[[#This Row],[Mon]],$K$1:$L$2,2,FALSE))</f>
        <v>1</v>
      </c>
      <c r="M907" s="541">
        <v>261.02</v>
      </c>
      <c r="N907" s="243">
        <f>BD.PD7[[#This Row],[Cant.]]*BD.PD7[[#This Row],[ Tasa ]]*BD.PD7[[#This Row],[ Precio Und.]]</f>
        <v>1566.12</v>
      </c>
      <c r="O907" s="174">
        <v>0</v>
      </c>
      <c r="P907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907" s="243">
        <f>BD.PD7[[#This Row],[Ppto. Orden Interna '[DOP']]]/HLOOKUP("USD",$K$1:$L$2,2,FALSE)</f>
        <v>24.094153846153844</v>
      </c>
      <c r="R907" s="543" t="s">
        <v>664</v>
      </c>
      <c r="S907" s="544"/>
      <c r="T907" s="544"/>
      <c r="U907" s="544" t="s">
        <v>542</v>
      </c>
      <c r="V907" s="544">
        <v>801673</v>
      </c>
      <c r="W907" s="494" t="s">
        <v>658</v>
      </c>
      <c r="X907" s="495">
        <v>16</v>
      </c>
      <c r="Y907" s="495">
        <v>1</v>
      </c>
      <c r="Z907" s="243">
        <f>BD.PD7[[#This Row],[Av.P1 '[%']]]*BD.PD7[[#This Row],[Ppto. Orden Interna '[DOP']]]</f>
        <v>1566.12</v>
      </c>
      <c r="AA907" s="249"/>
      <c r="AB907" s="249"/>
      <c r="AC907" s="243">
        <f>BD.PD7[[#This Row],[Av.P2 '[%']]]*BD.PD7[[#This Row],[Ppto. Orden Interna '[DOP']]]</f>
        <v>0</v>
      </c>
      <c r="AD907" s="249"/>
      <c r="AE907" s="249"/>
      <c r="AF907" s="243">
        <f>BD.PD7[[#This Row],[Av.P3 '[%']]]*BD.PD7[[#This Row],[Ppto. Orden Interna '[DOP']]]</f>
        <v>0</v>
      </c>
      <c r="AG907" s="545"/>
      <c r="AH907" s="545"/>
      <c r="AI907" s="243">
        <f>BD.PD7[[#This Row],[Av.P2 '[%']]]*BD.PD7[[#This Row],[Ppto. Orden Interna '[DOP']]]</f>
        <v>0</v>
      </c>
      <c r="AJ907" s="545"/>
      <c r="AK907" s="545"/>
      <c r="AL907" s="542">
        <f>BD.PD7[[#This Row],[Av.P2 '[%']]]*BD.PD7[[#This Row],[Ppto. Orden Interna '[DOP']]]</f>
        <v>0</v>
      </c>
      <c r="AM907" s="584">
        <v>1566.12</v>
      </c>
      <c r="AN907" s="308" t="s">
        <v>244</v>
      </c>
      <c r="AO907" s="308" t="s">
        <v>245</v>
      </c>
      <c r="AP907" s="308" t="s">
        <v>246</v>
      </c>
      <c r="AQ907" s="308" t="s">
        <v>247</v>
      </c>
      <c r="AR907" s="308">
        <v>594</v>
      </c>
      <c r="AS907" s="308" t="s">
        <v>248</v>
      </c>
      <c r="AT907" s="249" t="s">
        <v>1356</v>
      </c>
      <c r="AU907" s="249" t="s">
        <v>92</v>
      </c>
    </row>
    <row r="908" spans="1:47" hidden="1" x14ac:dyDescent="0.3">
      <c r="A908" s="174">
        <v>8.06</v>
      </c>
      <c r="B908" s="231"/>
      <c r="C908" s="232" t="str">
        <f>VLOOKUP(BD.PD7[[#This Row],[Pos]],PPto[],3,FALSE)</f>
        <v>8.06 Otros Equipamientos de Tienda</v>
      </c>
      <c r="D908" s="233" t="s">
        <v>23</v>
      </c>
      <c r="E908" s="305" t="str">
        <f>IF(BD.PD7[[#This Row],[.]]="*",VLOOKUP(BD.PD7[[#This Row],[Pos]],Presupuesto!A:H,7,FALSE),"")</f>
        <v/>
      </c>
      <c r="F908" s="234" t="s">
        <v>665</v>
      </c>
      <c r="G908" s="174"/>
      <c r="H908" s="174"/>
      <c r="I908" s="174" t="s">
        <v>1326</v>
      </c>
      <c r="J908" s="174">
        <v>1</v>
      </c>
      <c r="K908" s="174" t="s">
        <v>260</v>
      </c>
      <c r="L908" s="383">
        <f>IF(BD.PD7[[#This Row],[Mon]]="DOP",1,HLOOKUP(BD.PD7[[#This Row],[Mon]],$K$1:$L$2,2,FALSE))</f>
        <v>1</v>
      </c>
      <c r="M908" s="541">
        <v>2210.6999999999998</v>
      </c>
      <c r="N908" s="243">
        <f>BD.PD7[[#This Row],[Cant.]]*BD.PD7[[#This Row],[ Tasa ]]*BD.PD7[[#This Row],[ Precio Und.]]</f>
        <v>2210.6999999999998</v>
      </c>
      <c r="O908" s="174">
        <v>0</v>
      </c>
      <c r="P908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908" s="243">
        <f>BD.PD7[[#This Row],[Ppto. Orden Interna '[DOP']]]/HLOOKUP("USD",$K$1:$L$2,2,FALSE)</f>
        <v>34.010769230769228</v>
      </c>
      <c r="R908" s="543" t="s">
        <v>666</v>
      </c>
      <c r="S908" s="544"/>
      <c r="T908" s="544"/>
      <c r="U908" s="544" t="s">
        <v>542</v>
      </c>
      <c r="V908" s="544">
        <v>801673</v>
      </c>
      <c r="W908" s="494" t="s">
        <v>660</v>
      </c>
      <c r="X908" s="495">
        <v>16</v>
      </c>
      <c r="Y908" s="495">
        <v>1</v>
      </c>
      <c r="Z908" s="243">
        <f>BD.PD7[[#This Row],[Av.P1 '[%']]]*BD.PD7[[#This Row],[Ppto. Orden Interna '[DOP']]]</f>
        <v>2210.6999999999998</v>
      </c>
      <c r="AA908" s="249"/>
      <c r="AB908" s="249"/>
      <c r="AC908" s="243">
        <f>BD.PD7[[#This Row],[Av.P2 '[%']]]*BD.PD7[[#This Row],[Ppto. Orden Interna '[DOP']]]</f>
        <v>0</v>
      </c>
      <c r="AD908" s="249"/>
      <c r="AE908" s="249"/>
      <c r="AF908" s="243">
        <f>BD.PD7[[#This Row],[Av.P3 '[%']]]*BD.PD7[[#This Row],[Ppto. Orden Interna '[DOP']]]</f>
        <v>0</v>
      </c>
      <c r="AG908" s="545"/>
      <c r="AH908" s="545"/>
      <c r="AI908" s="243">
        <f>BD.PD7[[#This Row],[Av.P2 '[%']]]*BD.PD7[[#This Row],[Ppto. Orden Interna '[DOP']]]</f>
        <v>0</v>
      </c>
      <c r="AJ908" s="545"/>
      <c r="AK908" s="545"/>
      <c r="AL908" s="542">
        <f>BD.PD7[[#This Row],[Av.P2 '[%']]]*BD.PD7[[#This Row],[Ppto. Orden Interna '[DOP']]]</f>
        <v>0</v>
      </c>
      <c r="AM908" s="584">
        <v>2210.6999999999998</v>
      </c>
      <c r="AN908" s="308" t="s">
        <v>244</v>
      </c>
      <c r="AO908" s="308" t="s">
        <v>245</v>
      </c>
      <c r="AP908" s="308" t="s">
        <v>246</v>
      </c>
      <c r="AQ908" s="308" t="s">
        <v>247</v>
      </c>
      <c r="AR908" s="308">
        <v>594</v>
      </c>
      <c r="AS908" s="308" t="s">
        <v>248</v>
      </c>
      <c r="AT908" s="249" t="s">
        <v>1356</v>
      </c>
      <c r="AU908" s="249" t="s">
        <v>92</v>
      </c>
    </row>
    <row r="909" spans="1:47" hidden="1" x14ac:dyDescent="0.3">
      <c r="A909" s="174">
        <v>8.06</v>
      </c>
      <c r="B909" s="231"/>
      <c r="C909" s="232" t="str">
        <f>VLOOKUP(BD.PD7[[#This Row],[Pos]],PPto[],3,FALSE)</f>
        <v>8.06 Otros Equipamientos de Tienda</v>
      </c>
      <c r="D909" s="233" t="s">
        <v>23</v>
      </c>
      <c r="E909" s="305" t="str">
        <f>IF(BD.PD7[[#This Row],[.]]="*",VLOOKUP(BD.PD7[[#This Row],[Pos]],Presupuesto!A:H,7,FALSE),"")</f>
        <v/>
      </c>
      <c r="F909" s="234" t="s">
        <v>667</v>
      </c>
      <c r="G909" s="174"/>
      <c r="H909" s="174"/>
      <c r="I909" s="174" t="s">
        <v>1326</v>
      </c>
      <c r="J909" s="174">
        <v>6</v>
      </c>
      <c r="K909" s="174" t="s">
        <v>260</v>
      </c>
      <c r="L909" s="383">
        <f>IF(BD.PD7[[#This Row],[Mon]]="DOP",1,HLOOKUP(BD.PD7[[#This Row],[Mon]],$K$1:$L$2,2,FALSE))</f>
        <v>1</v>
      </c>
      <c r="M909" s="541">
        <v>550</v>
      </c>
      <c r="N909" s="243">
        <f>BD.PD7[[#This Row],[Cant.]]*BD.PD7[[#This Row],[ Tasa ]]*BD.PD7[[#This Row],[ Precio Und.]]</f>
        <v>3300</v>
      </c>
      <c r="O909" s="174">
        <v>0</v>
      </c>
      <c r="P909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909" s="243">
        <f>BD.PD7[[#This Row],[Ppto. Orden Interna '[DOP']]]/HLOOKUP("USD",$K$1:$L$2,2,FALSE)</f>
        <v>50.769230769230766</v>
      </c>
      <c r="R909" s="543" t="s">
        <v>668</v>
      </c>
      <c r="S909" s="544"/>
      <c r="T909" s="544"/>
      <c r="U909" s="544" t="s">
        <v>542</v>
      </c>
      <c r="V909" s="544">
        <v>801673</v>
      </c>
      <c r="W909" s="494" t="s">
        <v>658</v>
      </c>
      <c r="X909" s="495">
        <v>16</v>
      </c>
      <c r="Y909" s="495">
        <v>1</v>
      </c>
      <c r="Z909" s="243">
        <f>BD.PD7[[#This Row],[Av.P1 '[%']]]*BD.PD7[[#This Row],[Ppto. Orden Interna '[DOP']]]</f>
        <v>3300</v>
      </c>
      <c r="AA909" s="249"/>
      <c r="AB909" s="249"/>
      <c r="AC909" s="243">
        <f>BD.PD7[[#This Row],[Av.P2 '[%']]]*BD.PD7[[#This Row],[Ppto. Orden Interna '[DOP']]]</f>
        <v>0</v>
      </c>
      <c r="AD909" s="249"/>
      <c r="AE909" s="249"/>
      <c r="AF909" s="243">
        <f>BD.PD7[[#This Row],[Av.P3 '[%']]]*BD.PD7[[#This Row],[Ppto. Orden Interna '[DOP']]]</f>
        <v>0</v>
      </c>
      <c r="AG909" s="545"/>
      <c r="AH909" s="545"/>
      <c r="AI909" s="243">
        <f>BD.PD7[[#This Row],[Av.P2 '[%']]]*BD.PD7[[#This Row],[Ppto. Orden Interna '[DOP']]]</f>
        <v>0</v>
      </c>
      <c r="AJ909" s="545"/>
      <c r="AK909" s="545"/>
      <c r="AL909" s="542">
        <f>BD.PD7[[#This Row],[Av.P2 '[%']]]*BD.PD7[[#This Row],[Ppto. Orden Interna '[DOP']]]</f>
        <v>0</v>
      </c>
      <c r="AM909" s="584">
        <v>3300</v>
      </c>
      <c r="AN909" s="308" t="s">
        <v>244</v>
      </c>
      <c r="AO909" s="308" t="s">
        <v>245</v>
      </c>
      <c r="AP909" s="308" t="s">
        <v>246</v>
      </c>
      <c r="AQ909" s="308" t="s">
        <v>247</v>
      </c>
      <c r="AR909" s="308">
        <v>594</v>
      </c>
      <c r="AS909" s="308" t="s">
        <v>248</v>
      </c>
      <c r="AT909" s="249" t="s">
        <v>1356</v>
      </c>
      <c r="AU909" s="249" t="s">
        <v>92</v>
      </c>
    </row>
    <row r="910" spans="1:47" hidden="1" x14ac:dyDescent="0.3">
      <c r="A910" s="174">
        <v>8.06</v>
      </c>
      <c r="B910" s="231"/>
      <c r="C910" s="232" t="str">
        <f>VLOOKUP(BD.PD7[[#This Row],[Pos]],PPto[],3,FALSE)</f>
        <v>8.06 Otros Equipamientos de Tienda</v>
      </c>
      <c r="D910" s="233" t="s">
        <v>23</v>
      </c>
      <c r="E910" s="305" t="str">
        <f>IF(BD.PD7[[#This Row],[.]]="*",VLOOKUP(BD.PD7[[#This Row],[Pos]],Presupuesto!A:H,7,FALSE),"")</f>
        <v/>
      </c>
      <c r="F910" s="234" t="s">
        <v>669</v>
      </c>
      <c r="G910" s="174"/>
      <c r="H910" s="174"/>
      <c r="I910" s="174" t="s">
        <v>1326</v>
      </c>
      <c r="J910" s="174">
        <v>11</v>
      </c>
      <c r="K910" s="174" t="s">
        <v>260</v>
      </c>
      <c r="L910" s="383">
        <f>IF(BD.PD7[[#This Row],[Mon]]="DOP",1,HLOOKUP(BD.PD7[[#This Row],[Mon]],$K$1:$L$2,2,FALSE))</f>
        <v>1</v>
      </c>
      <c r="M910" s="541">
        <v>446.23636363636365</v>
      </c>
      <c r="N910" s="243">
        <f>BD.PD7[[#This Row],[Cant.]]*BD.PD7[[#This Row],[ Tasa ]]*BD.PD7[[#This Row],[ Precio Und.]]</f>
        <v>4908.6000000000004</v>
      </c>
      <c r="O910" s="174">
        <v>0</v>
      </c>
      <c r="P910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910" s="243">
        <f>BD.PD7[[#This Row],[Ppto. Orden Interna '[DOP']]]/HLOOKUP("USD",$K$1:$L$2,2,FALSE)</f>
        <v>75.516923076923078</v>
      </c>
      <c r="R910" s="543" t="s">
        <v>670</v>
      </c>
      <c r="S910" s="544"/>
      <c r="T910" s="544"/>
      <c r="U910" s="544" t="s">
        <v>542</v>
      </c>
      <c r="V910" s="544">
        <v>801673</v>
      </c>
      <c r="W910" s="494" t="s">
        <v>671</v>
      </c>
      <c r="X910" s="495">
        <v>16</v>
      </c>
      <c r="Y910" s="495">
        <v>1</v>
      </c>
      <c r="Z910" s="243">
        <f>BD.PD7[[#This Row],[Av.P1 '[%']]]*BD.PD7[[#This Row],[Ppto. Orden Interna '[DOP']]]</f>
        <v>4908.6000000000004</v>
      </c>
      <c r="AA910" s="249"/>
      <c r="AB910" s="249"/>
      <c r="AC910" s="243">
        <f>BD.PD7[[#This Row],[Av.P2 '[%']]]*BD.PD7[[#This Row],[Ppto. Orden Interna '[DOP']]]</f>
        <v>0</v>
      </c>
      <c r="AD910" s="249"/>
      <c r="AE910" s="249"/>
      <c r="AF910" s="243">
        <f>BD.PD7[[#This Row],[Av.P3 '[%']]]*BD.PD7[[#This Row],[Ppto. Orden Interna '[DOP']]]</f>
        <v>0</v>
      </c>
      <c r="AG910" s="545"/>
      <c r="AH910" s="545"/>
      <c r="AI910" s="243">
        <f>BD.PD7[[#This Row],[Av.P2 '[%']]]*BD.PD7[[#This Row],[Ppto. Orden Interna '[DOP']]]</f>
        <v>0</v>
      </c>
      <c r="AJ910" s="545"/>
      <c r="AK910" s="545"/>
      <c r="AL910" s="542">
        <f>BD.PD7[[#This Row],[Av.P2 '[%']]]*BD.PD7[[#This Row],[Ppto. Orden Interna '[DOP']]]</f>
        <v>0</v>
      </c>
      <c r="AM910" s="584">
        <v>4908.6000000000004</v>
      </c>
      <c r="AN910" s="308" t="s">
        <v>244</v>
      </c>
      <c r="AO910" s="308" t="s">
        <v>245</v>
      </c>
      <c r="AP910" s="308" t="s">
        <v>246</v>
      </c>
      <c r="AQ910" s="308" t="s">
        <v>247</v>
      </c>
      <c r="AR910" s="308">
        <v>594</v>
      </c>
      <c r="AS910" s="308" t="s">
        <v>248</v>
      </c>
      <c r="AT910" s="249" t="s">
        <v>1356</v>
      </c>
      <c r="AU910" s="249" t="s">
        <v>92</v>
      </c>
    </row>
    <row r="911" spans="1:47" hidden="1" x14ac:dyDescent="0.3">
      <c r="A911" s="174">
        <v>8.06</v>
      </c>
      <c r="B911" s="231"/>
      <c r="C911" s="232" t="str">
        <f>VLOOKUP(BD.PD7[[#This Row],[Pos]],PPto[],3,FALSE)</f>
        <v>8.06 Otros Equipamientos de Tienda</v>
      </c>
      <c r="D911" s="233" t="s">
        <v>23</v>
      </c>
      <c r="E911" s="305" t="str">
        <f>IF(BD.PD7[[#This Row],[.]]="*",VLOOKUP(BD.PD7[[#This Row],[Pos]],Presupuesto!A:H,7,FALSE),"")</f>
        <v/>
      </c>
      <c r="F911" s="234" t="s">
        <v>672</v>
      </c>
      <c r="G911" s="174"/>
      <c r="H911" s="174"/>
      <c r="I911" s="174" t="s">
        <v>1326</v>
      </c>
      <c r="J911" s="174">
        <v>1</v>
      </c>
      <c r="K911" s="174" t="s">
        <v>260</v>
      </c>
      <c r="L911" s="383">
        <f>IF(BD.PD7[[#This Row],[Mon]]="DOP",1,HLOOKUP(BD.PD7[[#This Row],[Mon]],$K$1:$L$2,2,FALSE))</f>
        <v>1</v>
      </c>
      <c r="M911" s="541">
        <v>5843.88</v>
      </c>
      <c r="N911" s="243">
        <f>BD.PD7[[#This Row],[Cant.]]*BD.PD7[[#This Row],[ Tasa ]]*BD.PD7[[#This Row],[ Precio Und.]]</f>
        <v>5843.88</v>
      </c>
      <c r="O911" s="174">
        <v>0</v>
      </c>
      <c r="P911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911" s="243">
        <f>BD.PD7[[#This Row],[Ppto. Orden Interna '[DOP']]]/HLOOKUP("USD",$K$1:$L$2,2,FALSE)</f>
        <v>89.905846153846156</v>
      </c>
      <c r="R911" s="543" t="s">
        <v>673</v>
      </c>
      <c r="S911" s="544"/>
      <c r="T911" s="544"/>
      <c r="U911" s="544" t="s">
        <v>542</v>
      </c>
      <c r="V911" s="544">
        <v>801673</v>
      </c>
      <c r="W911" s="494" t="s">
        <v>658</v>
      </c>
      <c r="X911" s="495">
        <v>16</v>
      </c>
      <c r="Y911" s="495">
        <v>1</v>
      </c>
      <c r="Z911" s="243">
        <f>BD.PD7[[#This Row],[Av.P1 '[%']]]*BD.PD7[[#This Row],[Ppto. Orden Interna '[DOP']]]</f>
        <v>5843.88</v>
      </c>
      <c r="AA911" s="249"/>
      <c r="AB911" s="249"/>
      <c r="AC911" s="243">
        <f>BD.PD7[[#This Row],[Av.P2 '[%']]]*BD.PD7[[#This Row],[Ppto. Orden Interna '[DOP']]]</f>
        <v>0</v>
      </c>
      <c r="AD911" s="249"/>
      <c r="AE911" s="249"/>
      <c r="AF911" s="243">
        <f>BD.PD7[[#This Row],[Av.P3 '[%']]]*BD.PD7[[#This Row],[Ppto. Orden Interna '[DOP']]]</f>
        <v>0</v>
      </c>
      <c r="AG911" s="545"/>
      <c r="AH911" s="545"/>
      <c r="AI911" s="243">
        <f>BD.PD7[[#This Row],[Av.P2 '[%']]]*BD.PD7[[#This Row],[Ppto. Orden Interna '[DOP']]]</f>
        <v>0</v>
      </c>
      <c r="AJ911" s="545"/>
      <c r="AK911" s="545"/>
      <c r="AL911" s="542">
        <f>BD.PD7[[#This Row],[Av.P2 '[%']]]*BD.PD7[[#This Row],[Ppto. Orden Interna '[DOP']]]</f>
        <v>0</v>
      </c>
      <c r="AM911" s="584">
        <v>5843.88</v>
      </c>
      <c r="AN911" s="308" t="s">
        <v>244</v>
      </c>
      <c r="AO911" s="308" t="s">
        <v>245</v>
      </c>
      <c r="AP911" s="308" t="s">
        <v>246</v>
      </c>
      <c r="AQ911" s="308" t="s">
        <v>247</v>
      </c>
      <c r="AR911" s="308">
        <v>594</v>
      </c>
      <c r="AS911" s="308" t="s">
        <v>248</v>
      </c>
      <c r="AT911" s="249" t="s">
        <v>1356</v>
      </c>
      <c r="AU911" s="249" t="s">
        <v>92</v>
      </c>
    </row>
    <row r="912" spans="1:47" hidden="1" x14ac:dyDescent="0.3">
      <c r="A912" s="174">
        <v>8.06</v>
      </c>
      <c r="B912" s="231"/>
      <c r="C912" s="232" t="str">
        <f>VLOOKUP(BD.PD7[[#This Row],[Pos]],PPto[],3,FALSE)</f>
        <v>8.06 Otros Equipamientos de Tienda</v>
      </c>
      <c r="D912" s="233" t="s">
        <v>23</v>
      </c>
      <c r="E912" s="305" t="str">
        <f>IF(BD.PD7[[#This Row],[.]]="*",VLOOKUP(BD.PD7[[#This Row],[Pos]],Presupuesto!A:H,7,FALSE),"")</f>
        <v/>
      </c>
      <c r="F912" s="234" t="s">
        <v>674</v>
      </c>
      <c r="G912" s="174"/>
      <c r="H912" s="174"/>
      <c r="I912" s="174" t="s">
        <v>1326</v>
      </c>
      <c r="J912" s="174">
        <v>6</v>
      </c>
      <c r="K912" s="174" t="s">
        <v>260</v>
      </c>
      <c r="L912" s="383">
        <f>IF(BD.PD7[[#This Row],[Mon]]="DOP",1,HLOOKUP(BD.PD7[[#This Row],[Mon]],$K$1:$L$2,2,FALSE))</f>
        <v>1</v>
      </c>
      <c r="M912" s="541">
        <v>1400</v>
      </c>
      <c r="N912" s="243">
        <f>BD.PD7[[#This Row],[Cant.]]*BD.PD7[[#This Row],[ Tasa ]]*BD.PD7[[#This Row],[ Precio Und.]]</f>
        <v>8400</v>
      </c>
      <c r="O912" s="174">
        <v>0</v>
      </c>
      <c r="P912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912" s="243">
        <f>BD.PD7[[#This Row],[Ppto. Orden Interna '[DOP']]]/HLOOKUP("USD",$K$1:$L$2,2,FALSE)</f>
        <v>129.23076923076923</v>
      </c>
      <c r="R912" s="543" t="s">
        <v>668</v>
      </c>
      <c r="S912" s="544"/>
      <c r="T912" s="544"/>
      <c r="U912" s="544" t="s">
        <v>542</v>
      </c>
      <c r="V912" s="544">
        <v>801673</v>
      </c>
      <c r="W912" s="494" t="s">
        <v>658</v>
      </c>
      <c r="X912" s="495">
        <v>16</v>
      </c>
      <c r="Y912" s="495">
        <v>1</v>
      </c>
      <c r="Z912" s="243">
        <f>BD.PD7[[#This Row],[Av.P1 '[%']]]*BD.PD7[[#This Row],[Ppto. Orden Interna '[DOP']]]</f>
        <v>8400</v>
      </c>
      <c r="AA912" s="249"/>
      <c r="AB912" s="249"/>
      <c r="AC912" s="243">
        <f>BD.PD7[[#This Row],[Av.P2 '[%']]]*BD.PD7[[#This Row],[Ppto. Orden Interna '[DOP']]]</f>
        <v>0</v>
      </c>
      <c r="AD912" s="249"/>
      <c r="AE912" s="249"/>
      <c r="AF912" s="243">
        <f>BD.PD7[[#This Row],[Av.P3 '[%']]]*BD.PD7[[#This Row],[Ppto. Orden Interna '[DOP']]]</f>
        <v>0</v>
      </c>
      <c r="AG912" s="545"/>
      <c r="AH912" s="545"/>
      <c r="AI912" s="243">
        <f>BD.PD7[[#This Row],[Av.P2 '[%']]]*BD.PD7[[#This Row],[Ppto. Orden Interna '[DOP']]]</f>
        <v>0</v>
      </c>
      <c r="AJ912" s="545"/>
      <c r="AK912" s="545"/>
      <c r="AL912" s="542">
        <f>BD.PD7[[#This Row],[Av.P2 '[%']]]*BD.PD7[[#This Row],[Ppto. Orden Interna '[DOP']]]</f>
        <v>0</v>
      </c>
      <c r="AM912" s="584">
        <v>8400</v>
      </c>
      <c r="AN912" s="308" t="s">
        <v>244</v>
      </c>
      <c r="AO912" s="308" t="s">
        <v>245</v>
      </c>
      <c r="AP912" s="308" t="s">
        <v>246</v>
      </c>
      <c r="AQ912" s="308" t="s">
        <v>247</v>
      </c>
      <c r="AR912" s="308">
        <v>594</v>
      </c>
      <c r="AS912" s="308" t="s">
        <v>248</v>
      </c>
      <c r="AT912" s="249" t="s">
        <v>1356</v>
      </c>
      <c r="AU912" s="249" t="s">
        <v>92</v>
      </c>
    </row>
    <row r="913" spans="1:47" hidden="1" x14ac:dyDescent="0.3">
      <c r="A913" s="174">
        <v>8.06</v>
      </c>
      <c r="B913" s="231"/>
      <c r="C913" s="232" t="str">
        <f>VLOOKUP(BD.PD7[[#This Row],[Pos]],PPto[],3,FALSE)</f>
        <v>8.06 Otros Equipamientos de Tienda</v>
      </c>
      <c r="D913" s="233" t="s">
        <v>23</v>
      </c>
      <c r="E913" s="305" t="str">
        <f>IF(BD.PD7[[#This Row],[.]]="*",VLOOKUP(BD.PD7[[#This Row],[Pos]],Presupuesto!A:H,7,FALSE),"")</f>
        <v/>
      </c>
      <c r="F913" s="234" t="s">
        <v>675</v>
      </c>
      <c r="G913" s="174"/>
      <c r="H913" s="174"/>
      <c r="I913" s="174" t="s">
        <v>1326</v>
      </c>
      <c r="J913" s="174">
        <v>1</v>
      </c>
      <c r="K913" s="174" t="s">
        <v>260</v>
      </c>
      <c r="L913" s="383">
        <f>IF(BD.PD7[[#This Row],[Mon]]="DOP",1,HLOOKUP(BD.PD7[[#This Row],[Mon]],$K$1:$L$2,2,FALSE))</f>
        <v>1</v>
      </c>
      <c r="M913" s="541">
        <v>10000</v>
      </c>
      <c r="N913" s="243">
        <f>BD.PD7[[#This Row],[Cant.]]*BD.PD7[[#This Row],[ Tasa ]]*BD.PD7[[#This Row],[ Precio Und.]]</f>
        <v>10000</v>
      </c>
      <c r="O913" s="174">
        <v>0</v>
      </c>
      <c r="P913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913" s="243">
        <f>BD.PD7[[#This Row],[Ppto. Orden Interna '[DOP']]]/HLOOKUP("USD",$K$1:$L$2,2,FALSE)</f>
        <v>153.84615384615384</v>
      </c>
      <c r="R913" s="543" t="s">
        <v>676</v>
      </c>
      <c r="S913" s="544"/>
      <c r="T913" s="544"/>
      <c r="U913" s="544" t="s">
        <v>542</v>
      </c>
      <c r="V913" s="544">
        <v>801673</v>
      </c>
      <c r="W913" s="494" t="s">
        <v>658</v>
      </c>
      <c r="X913" s="495">
        <v>16</v>
      </c>
      <c r="Y913" s="495">
        <v>1</v>
      </c>
      <c r="Z913" s="243">
        <f>BD.PD7[[#This Row],[Av.P1 '[%']]]*BD.PD7[[#This Row],[Ppto. Orden Interna '[DOP']]]</f>
        <v>10000</v>
      </c>
      <c r="AA913" s="249"/>
      <c r="AB913" s="249"/>
      <c r="AC913" s="243">
        <f>BD.PD7[[#This Row],[Av.P2 '[%']]]*BD.PD7[[#This Row],[Ppto. Orden Interna '[DOP']]]</f>
        <v>0</v>
      </c>
      <c r="AD913" s="249"/>
      <c r="AE913" s="249"/>
      <c r="AF913" s="243">
        <f>BD.PD7[[#This Row],[Av.P3 '[%']]]*BD.PD7[[#This Row],[Ppto. Orden Interna '[DOP']]]</f>
        <v>0</v>
      </c>
      <c r="AG913" s="545"/>
      <c r="AH913" s="545"/>
      <c r="AI913" s="243">
        <f>BD.PD7[[#This Row],[Av.P2 '[%']]]*BD.PD7[[#This Row],[Ppto. Orden Interna '[DOP']]]</f>
        <v>0</v>
      </c>
      <c r="AJ913" s="545"/>
      <c r="AK913" s="545"/>
      <c r="AL913" s="542">
        <f>BD.PD7[[#This Row],[Av.P2 '[%']]]*BD.PD7[[#This Row],[Ppto. Orden Interna '[DOP']]]</f>
        <v>0</v>
      </c>
      <c r="AM913" s="584">
        <v>10000</v>
      </c>
      <c r="AN913" s="308" t="s">
        <v>244</v>
      </c>
      <c r="AO913" s="308" t="s">
        <v>245</v>
      </c>
      <c r="AP913" s="308" t="s">
        <v>246</v>
      </c>
      <c r="AQ913" s="308" t="s">
        <v>247</v>
      </c>
      <c r="AR913" s="308">
        <v>594</v>
      </c>
      <c r="AS913" s="308" t="s">
        <v>248</v>
      </c>
      <c r="AT913" s="249" t="s">
        <v>1356</v>
      </c>
      <c r="AU913" s="249" t="s">
        <v>92</v>
      </c>
    </row>
    <row r="914" spans="1:47" hidden="1" x14ac:dyDescent="0.3">
      <c r="A914" s="174">
        <v>8.06</v>
      </c>
      <c r="B914" s="231"/>
      <c r="C914" s="232" t="str">
        <f>VLOOKUP(BD.PD7[[#This Row],[Pos]],PPto[],3,FALSE)</f>
        <v>8.06 Otros Equipamientos de Tienda</v>
      </c>
      <c r="D914" s="233" t="s">
        <v>23</v>
      </c>
      <c r="E914" s="305" t="str">
        <f>IF(BD.PD7[[#This Row],[.]]="*",VLOOKUP(BD.PD7[[#This Row],[Pos]],Presupuesto!A:H,7,FALSE),"")</f>
        <v/>
      </c>
      <c r="F914" s="234" t="s">
        <v>677</v>
      </c>
      <c r="G914" s="174"/>
      <c r="H914" s="174"/>
      <c r="I914" s="174" t="s">
        <v>1326</v>
      </c>
      <c r="J914" s="174">
        <v>6</v>
      </c>
      <c r="K914" s="174" t="s">
        <v>260</v>
      </c>
      <c r="L914" s="383">
        <f>IF(BD.PD7[[#This Row],[Mon]]="DOP",1,HLOOKUP(BD.PD7[[#This Row],[Mon]],$K$1:$L$2,2,FALSE))</f>
        <v>1</v>
      </c>
      <c r="M914" s="541">
        <v>1845.76</v>
      </c>
      <c r="N914" s="243">
        <f>BD.PD7[[#This Row],[Cant.]]*BD.PD7[[#This Row],[ Tasa ]]*BD.PD7[[#This Row],[ Precio Und.]]</f>
        <v>11074.56</v>
      </c>
      <c r="O914" s="174">
        <v>0</v>
      </c>
      <c r="P914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914" s="243">
        <f>BD.PD7[[#This Row],[Ppto. Orden Interna '[DOP']]]/HLOOKUP("USD",$K$1:$L$2,2,FALSE)</f>
        <v>170.37784615384615</v>
      </c>
      <c r="R914" s="543" t="s">
        <v>664</v>
      </c>
      <c r="S914" s="544"/>
      <c r="T914" s="544"/>
      <c r="U914" s="544" t="s">
        <v>542</v>
      </c>
      <c r="V914" s="544">
        <v>801673</v>
      </c>
      <c r="W914" s="494" t="s">
        <v>658</v>
      </c>
      <c r="X914" s="495">
        <v>16</v>
      </c>
      <c r="Y914" s="495">
        <v>1</v>
      </c>
      <c r="Z914" s="243">
        <f>BD.PD7[[#This Row],[Av.P1 '[%']]]*BD.PD7[[#This Row],[Ppto. Orden Interna '[DOP']]]</f>
        <v>11074.56</v>
      </c>
      <c r="AA914" s="249"/>
      <c r="AB914" s="249"/>
      <c r="AC914" s="243">
        <f>BD.PD7[[#This Row],[Av.P2 '[%']]]*BD.PD7[[#This Row],[Ppto. Orden Interna '[DOP']]]</f>
        <v>0</v>
      </c>
      <c r="AD914" s="249"/>
      <c r="AE914" s="249"/>
      <c r="AF914" s="243">
        <f>BD.PD7[[#This Row],[Av.P3 '[%']]]*BD.PD7[[#This Row],[Ppto. Orden Interna '[DOP']]]</f>
        <v>0</v>
      </c>
      <c r="AG914" s="545"/>
      <c r="AH914" s="545"/>
      <c r="AI914" s="243">
        <f>BD.PD7[[#This Row],[Av.P2 '[%']]]*BD.PD7[[#This Row],[Ppto. Orden Interna '[DOP']]]</f>
        <v>0</v>
      </c>
      <c r="AJ914" s="545"/>
      <c r="AK914" s="545"/>
      <c r="AL914" s="542">
        <f>BD.PD7[[#This Row],[Av.P2 '[%']]]*BD.PD7[[#This Row],[Ppto. Orden Interna '[DOP']]]</f>
        <v>0</v>
      </c>
      <c r="AM914" s="584">
        <v>11074.56</v>
      </c>
      <c r="AN914" s="308" t="s">
        <v>244</v>
      </c>
      <c r="AO914" s="308" t="s">
        <v>245</v>
      </c>
      <c r="AP914" s="308" t="s">
        <v>246</v>
      </c>
      <c r="AQ914" s="308" t="s">
        <v>247</v>
      </c>
      <c r="AR914" s="308">
        <v>594</v>
      </c>
      <c r="AS914" s="308" t="s">
        <v>248</v>
      </c>
      <c r="AT914" s="249" t="s">
        <v>1356</v>
      </c>
      <c r="AU914" s="249" t="s">
        <v>92</v>
      </c>
    </row>
    <row r="915" spans="1:47" hidden="1" x14ac:dyDescent="0.3">
      <c r="A915" s="174">
        <v>8.06</v>
      </c>
      <c r="B915" s="231"/>
      <c r="C915" s="232" t="str">
        <f>VLOOKUP(BD.PD7[[#This Row],[Pos]],PPto[],3,FALSE)</f>
        <v>8.06 Otros Equipamientos de Tienda</v>
      </c>
      <c r="D915" s="233" t="s">
        <v>23</v>
      </c>
      <c r="E915" s="305" t="str">
        <f>IF(BD.PD7[[#This Row],[.]]="*",VLOOKUP(BD.PD7[[#This Row],[Pos]],Presupuesto!A:H,7,FALSE),"")</f>
        <v/>
      </c>
      <c r="F915" s="234" t="s">
        <v>678</v>
      </c>
      <c r="G915" s="174"/>
      <c r="H915" s="174"/>
      <c r="I915" s="174" t="s">
        <v>1326</v>
      </c>
      <c r="J915" s="174">
        <v>6</v>
      </c>
      <c r="K915" s="174" t="s">
        <v>260</v>
      </c>
      <c r="L915" s="383">
        <f>IF(BD.PD7[[#This Row],[Mon]]="DOP",1,HLOOKUP(BD.PD7[[#This Row],[Mon]],$K$1:$L$2,2,FALSE))</f>
        <v>1</v>
      </c>
      <c r="M915" s="541">
        <v>2300</v>
      </c>
      <c r="N915" s="243">
        <f>BD.PD7[[#This Row],[Cant.]]*BD.PD7[[#This Row],[ Tasa ]]*BD.PD7[[#This Row],[ Precio Und.]]</f>
        <v>13800</v>
      </c>
      <c r="O915" s="174">
        <v>0</v>
      </c>
      <c r="P915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915" s="243">
        <f>BD.PD7[[#This Row],[Ppto. Orden Interna '[DOP']]]/HLOOKUP("USD",$K$1:$L$2,2,FALSE)</f>
        <v>212.30769230769232</v>
      </c>
      <c r="R915" s="543" t="s">
        <v>679</v>
      </c>
      <c r="S915" s="544"/>
      <c r="T915" s="544"/>
      <c r="U915" s="544" t="s">
        <v>542</v>
      </c>
      <c r="V915" s="544">
        <v>801673</v>
      </c>
      <c r="W915" s="494" t="s">
        <v>658</v>
      </c>
      <c r="X915" s="495">
        <v>16</v>
      </c>
      <c r="Y915" s="495">
        <v>1</v>
      </c>
      <c r="Z915" s="243">
        <f>BD.PD7[[#This Row],[Av.P1 '[%']]]*BD.PD7[[#This Row],[Ppto. Orden Interna '[DOP']]]</f>
        <v>13800</v>
      </c>
      <c r="AA915" s="249"/>
      <c r="AB915" s="249"/>
      <c r="AC915" s="243">
        <f>BD.PD7[[#This Row],[Av.P2 '[%']]]*BD.PD7[[#This Row],[Ppto. Orden Interna '[DOP']]]</f>
        <v>0</v>
      </c>
      <c r="AD915" s="249"/>
      <c r="AE915" s="249"/>
      <c r="AF915" s="243">
        <f>BD.PD7[[#This Row],[Av.P3 '[%']]]*BD.PD7[[#This Row],[Ppto. Orden Interna '[DOP']]]</f>
        <v>0</v>
      </c>
      <c r="AG915" s="545"/>
      <c r="AH915" s="545"/>
      <c r="AI915" s="243">
        <f>BD.PD7[[#This Row],[Av.P2 '[%']]]*BD.PD7[[#This Row],[Ppto. Orden Interna '[DOP']]]</f>
        <v>0</v>
      </c>
      <c r="AJ915" s="545"/>
      <c r="AK915" s="545"/>
      <c r="AL915" s="542">
        <f>BD.PD7[[#This Row],[Av.P2 '[%']]]*BD.PD7[[#This Row],[Ppto. Orden Interna '[DOP']]]</f>
        <v>0</v>
      </c>
      <c r="AM915" s="584">
        <v>13800</v>
      </c>
      <c r="AN915" s="308" t="s">
        <v>244</v>
      </c>
      <c r="AO915" s="308" t="s">
        <v>245</v>
      </c>
      <c r="AP915" s="308" t="s">
        <v>246</v>
      </c>
      <c r="AQ915" s="308" t="s">
        <v>247</v>
      </c>
      <c r="AR915" s="308">
        <v>594</v>
      </c>
      <c r="AS915" s="308" t="s">
        <v>248</v>
      </c>
      <c r="AT915" s="249" t="s">
        <v>1356</v>
      </c>
      <c r="AU915" s="249" t="s">
        <v>92</v>
      </c>
    </row>
    <row r="916" spans="1:47" hidden="1" x14ac:dyDescent="0.3">
      <c r="A916" s="174">
        <v>8.06</v>
      </c>
      <c r="B916" s="231"/>
      <c r="C916" s="232" t="str">
        <f>VLOOKUP(BD.PD7[[#This Row],[Pos]],PPto[],3,FALSE)</f>
        <v>8.06 Otros Equipamientos de Tienda</v>
      </c>
      <c r="D916" s="233" t="s">
        <v>23</v>
      </c>
      <c r="E916" s="305" t="str">
        <f>IF(BD.PD7[[#This Row],[.]]="*",VLOOKUP(BD.PD7[[#This Row],[Pos]],Presupuesto!A:H,7,FALSE),"")</f>
        <v/>
      </c>
      <c r="F916" s="234" t="s">
        <v>680</v>
      </c>
      <c r="G916" s="174"/>
      <c r="H916" s="174"/>
      <c r="I916" s="174" t="s">
        <v>1326</v>
      </c>
      <c r="J916" s="174">
        <v>2</v>
      </c>
      <c r="K916" s="174" t="s">
        <v>260</v>
      </c>
      <c r="L916" s="383">
        <f>IF(BD.PD7[[#This Row],[Mon]]="DOP",1,HLOOKUP(BD.PD7[[#This Row],[Mon]],$K$1:$L$2,2,FALSE))</f>
        <v>1</v>
      </c>
      <c r="M916" s="541">
        <v>7240.68</v>
      </c>
      <c r="N916" s="243">
        <f>BD.PD7[[#This Row],[Cant.]]*BD.PD7[[#This Row],[ Tasa ]]*BD.PD7[[#This Row],[ Precio Und.]]</f>
        <v>14481.36</v>
      </c>
      <c r="O916" s="174">
        <v>0</v>
      </c>
      <c r="P916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916" s="243">
        <f>BD.PD7[[#This Row],[Ppto. Orden Interna '[DOP']]]/HLOOKUP("USD",$K$1:$L$2,2,FALSE)</f>
        <v>222.79015384615386</v>
      </c>
      <c r="R916" s="543" t="s">
        <v>679</v>
      </c>
      <c r="S916" s="544"/>
      <c r="T916" s="544"/>
      <c r="U916" s="544" t="s">
        <v>542</v>
      </c>
      <c r="V916" s="544">
        <v>801673</v>
      </c>
      <c r="W916" s="494" t="s">
        <v>658</v>
      </c>
      <c r="X916" s="495">
        <v>16</v>
      </c>
      <c r="Y916" s="495">
        <v>1</v>
      </c>
      <c r="Z916" s="243">
        <f>BD.PD7[[#This Row],[Av.P1 '[%']]]*BD.PD7[[#This Row],[Ppto. Orden Interna '[DOP']]]</f>
        <v>14481.36</v>
      </c>
      <c r="AA916" s="249"/>
      <c r="AB916" s="249"/>
      <c r="AC916" s="243">
        <f>BD.PD7[[#This Row],[Av.P2 '[%']]]*BD.PD7[[#This Row],[Ppto. Orden Interna '[DOP']]]</f>
        <v>0</v>
      </c>
      <c r="AD916" s="249"/>
      <c r="AE916" s="249"/>
      <c r="AF916" s="243">
        <f>BD.PD7[[#This Row],[Av.P3 '[%']]]*BD.PD7[[#This Row],[Ppto. Orden Interna '[DOP']]]</f>
        <v>0</v>
      </c>
      <c r="AG916" s="545"/>
      <c r="AH916" s="545"/>
      <c r="AI916" s="243">
        <f>BD.PD7[[#This Row],[Av.P2 '[%']]]*BD.PD7[[#This Row],[Ppto. Orden Interna '[DOP']]]</f>
        <v>0</v>
      </c>
      <c r="AJ916" s="545"/>
      <c r="AK916" s="545"/>
      <c r="AL916" s="542">
        <f>BD.PD7[[#This Row],[Av.P2 '[%']]]*BD.PD7[[#This Row],[Ppto. Orden Interna '[DOP']]]</f>
        <v>0</v>
      </c>
      <c r="AM916" s="584">
        <v>14481.36</v>
      </c>
      <c r="AN916" s="308" t="s">
        <v>244</v>
      </c>
      <c r="AO916" s="308" t="s">
        <v>245</v>
      </c>
      <c r="AP916" s="308" t="s">
        <v>246</v>
      </c>
      <c r="AQ916" s="308" t="s">
        <v>247</v>
      </c>
      <c r="AR916" s="308">
        <v>594</v>
      </c>
      <c r="AS916" s="308" t="s">
        <v>248</v>
      </c>
      <c r="AT916" s="249" t="s">
        <v>1356</v>
      </c>
      <c r="AU916" s="249" t="s">
        <v>92</v>
      </c>
    </row>
    <row r="917" spans="1:47" hidden="1" x14ac:dyDescent="0.3">
      <c r="A917" s="174">
        <v>8.06</v>
      </c>
      <c r="B917" s="231"/>
      <c r="C917" s="232" t="str">
        <f>VLOOKUP(BD.PD7[[#This Row],[Pos]],PPto[],3,FALSE)</f>
        <v>8.06 Otros Equipamientos de Tienda</v>
      </c>
      <c r="D917" s="233" t="s">
        <v>23</v>
      </c>
      <c r="E917" s="305" t="str">
        <f>IF(BD.PD7[[#This Row],[.]]="*",VLOOKUP(BD.PD7[[#This Row],[Pos]],Presupuesto!A:H,7,FALSE),"")</f>
        <v/>
      </c>
      <c r="F917" s="234" t="s">
        <v>681</v>
      </c>
      <c r="G917" s="174"/>
      <c r="H917" s="174"/>
      <c r="I917" s="174" t="s">
        <v>1326</v>
      </c>
      <c r="J917" s="174">
        <v>25</v>
      </c>
      <c r="K917" s="174" t="s">
        <v>260</v>
      </c>
      <c r="L917" s="383">
        <f>IF(BD.PD7[[#This Row],[Mon]]="DOP",1,HLOOKUP(BD.PD7[[#This Row],[Mon]],$K$1:$L$2,2,FALSE))</f>
        <v>1</v>
      </c>
      <c r="M917" s="541">
        <v>612.78839999999991</v>
      </c>
      <c r="N917" s="243">
        <f>BD.PD7[[#This Row],[Cant.]]*BD.PD7[[#This Row],[ Tasa ]]*BD.PD7[[#This Row],[ Precio Und.]]</f>
        <v>15319.709999999997</v>
      </c>
      <c r="O917" s="174">
        <v>0</v>
      </c>
      <c r="P917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917" s="243">
        <f>BD.PD7[[#This Row],[Ppto. Orden Interna '[DOP']]]/HLOOKUP("USD",$K$1:$L$2,2,FALSE)</f>
        <v>235.68784615384612</v>
      </c>
      <c r="R917" s="543" t="s">
        <v>682</v>
      </c>
      <c r="S917" s="544"/>
      <c r="T917" s="544"/>
      <c r="U917" s="544" t="s">
        <v>542</v>
      </c>
      <c r="V917" s="544">
        <v>801673</v>
      </c>
      <c r="W917" s="494" t="s">
        <v>279</v>
      </c>
      <c r="X917" s="495">
        <v>16</v>
      </c>
      <c r="Y917" s="495">
        <v>1</v>
      </c>
      <c r="Z917" s="243">
        <f>BD.PD7[[#This Row],[Av.P1 '[%']]]*BD.PD7[[#This Row],[Ppto. Orden Interna '[DOP']]]</f>
        <v>15319.709999999997</v>
      </c>
      <c r="AA917" s="249"/>
      <c r="AB917" s="249"/>
      <c r="AC917" s="243">
        <f>BD.PD7[[#This Row],[Av.P2 '[%']]]*BD.PD7[[#This Row],[Ppto. Orden Interna '[DOP']]]</f>
        <v>0</v>
      </c>
      <c r="AD917" s="249"/>
      <c r="AE917" s="249"/>
      <c r="AF917" s="243">
        <f>BD.PD7[[#This Row],[Av.P3 '[%']]]*BD.PD7[[#This Row],[Ppto. Orden Interna '[DOP']]]</f>
        <v>0</v>
      </c>
      <c r="AG917" s="545"/>
      <c r="AH917" s="545"/>
      <c r="AI917" s="243">
        <f>BD.PD7[[#This Row],[Av.P2 '[%']]]*BD.PD7[[#This Row],[Ppto. Orden Interna '[DOP']]]</f>
        <v>0</v>
      </c>
      <c r="AJ917" s="545"/>
      <c r="AK917" s="545"/>
      <c r="AL917" s="542">
        <f>BD.PD7[[#This Row],[Av.P2 '[%']]]*BD.PD7[[#This Row],[Ppto. Orden Interna '[DOP']]]</f>
        <v>0</v>
      </c>
      <c r="AM917" s="584">
        <v>15319.709999999997</v>
      </c>
      <c r="AN917" s="308" t="s">
        <v>244</v>
      </c>
      <c r="AO917" s="308" t="s">
        <v>245</v>
      </c>
      <c r="AP917" s="308" t="s">
        <v>246</v>
      </c>
      <c r="AQ917" s="308" t="s">
        <v>247</v>
      </c>
      <c r="AR917" s="308">
        <v>594</v>
      </c>
      <c r="AS917" s="308" t="s">
        <v>248</v>
      </c>
      <c r="AT917" s="249" t="s">
        <v>1356</v>
      </c>
      <c r="AU917" s="249" t="s">
        <v>92</v>
      </c>
    </row>
    <row r="918" spans="1:47" hidden="1" x14ac:dyDescent="0.3">
      <c r="A918" s="174">
        <v>8.06</v>
      </c>
      <c r="B918" s="231"/>
      <c r="C918" s="232" t="str">
        <f>VLOOKUP(BD.PD7[[#This Row],[Pos]],PPto[],3,FALSE)</f>
        <v>8.06 Otros Equipamientos de Tienda</v>
      </c>
      <c r="D918" s="233" t="s">
        <v>23</v>
      </c>
      <c r="E918" s="305" t="str">
        <f>IF(BD.PD7[[#This Row],[.]]="*",VLOOKUP(BD.PD7[[#This Row],[Pos]],Presupuesto!A:H,7,FALSE),"")</f>
        <v/>
      </c>
      <c r="F918" s="234" t="s">
        <v>683</v>
      </c>
      <c r="G918" s="174"/>
      <c r="H918" s="174"/>
      <c r="I918" s="174" t="s">
        <v>1326</v>
      </c>
      <c r="J918" s="174">
        <v>1</v>
      </c>
      <c r="K918" s="174" t="s">
        <v>260</v>
      </c>
      <c r="L918" s="383">
        <f>IF(BD.PD7[[#This Row],[Mon]]="DOP",1,HLOOKUP(BD.PD7[[#This Row],[Mon]],$K$1:$L$2,2,FALSE))</f>
        <v>1</v>
      </c>
      <c r="M918" s="541">
        <v>17000</v>
      </c>
      <c r="N918" s="243">
        <f>BD.PD7[[#This Row],[Cant.]]*BD.PD7[[#This Row],[ Tasa ]]*BD.PD7[[#This Row],[ Precio Und.]]</f>
        <v>17000</v>
      </c>
      <c r="O918" s="174">
        <v>0</v>
      </c>
      <c r="P918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918" s="243">
        <f>BD.PD7[[#This Row],[Ppto. Orden Interna '[DOP']]]/HLOOKUP("USD",$K$1:$L$2,2,FALSE)</f>
        <v>261.53846153846155</v>
      </c>
      <c r="R918" s="543" t="s">
        <v>684</v>
      </c>
      <c r="S918" s="544"/>
      <c r="T918" s="544"/>
      <c r="U918" s="544" t="s">
        <v>542</v>
      </c>
      <c r="V918" s="544">
        <v>801673</v>
      </c>
      <c r="W918" s="494" t="s">
        <v>537</v>
      </c>
      <c r="X918" s="495">
        <v>16</v>
      </c>
      <c r="Y918" s="495">
        <v>1</v>
      </c>
      <c r="Z918" s="243">
        <f>BD.PD7[[#This Row],[Av.P1 '[%']]]*BD.PD7[[#This Row],[Ppto. Orden Interna '[DOP']]]</f>
        <v>17000</v>
      </c>
      <c r="AA918" s="249"/>
      <c r="AB918" s="249"/>
      <c r="AC918" s="243">
        <f>BD.PD7[[#This Row],[Av.P2 '[%']]]*BD.PD7[[#This Row],[Ppto. Orden Interna '[DOP']]]</f>
        <v>0</v>
      </c>
      <c r="AD918" s="249"/>
      <c r="AE918" s="249"/>
      <c r="AF918" s="243">
        <f>BD.PD7[[#This Row],[Av.P3 '[%']]]*BD.PD7[[#This Row],[Ppto. Orden Interna '[DOP']]]</f>
        <v>0</v>
      </c>
      <c r="AG918" s="545"/>
      <c r="AH918" s="545"/>
      <c r="AI918" s="243">
        <f>BD.PD7[[#This Row],[Av.P2 '[%']]]*BD.PD7[[#This Row],[Ppto. Orden Interna '[DOP']]]</f>
        <v>0</v>
      </c>
      <c r="AJ918" s="545"/>
      <c r="AK918" s="545"/>
      <c r="AL918" s="542">
        <f>BD.PD7[[#This Row],[Av.P2 '[%']]]*BD.PD7[[#This Row],[Ppto. Orden Interna '[DOP']]]</f>
        <v>0</v>
      </c>
      <c r="AM918" s="584">
        <v>17000</v>
      </c>
      <c r="AN918" s="308" t="s">
        <v>244</v>
      </c>
      <c r="AO918" s="308" t="s">
        <v>245</v>
      </c>
      <c r="AP918" s="308" t="s">
        <v>246</v>
      </c>
      <c r="AQ918" s="308" t="s">
        <v>247</v>
      </c>
      <c r="AR918" s="308">
        <v>594</v>
      </c>
      <c r="AS918" s="308" t="s">
        <v>248</v>
      </c>
      <c r="AT918" s="249" t="s">
        <v>1356</v>
      </c>
      <c r="AU918" s="249" t="s">
        <v>92</v>
      </c>
    </row>
    <row r="919" spans="1:47" hidden="1" x14ac:dyDescent="0.3">
      <c r="A919" s="174">
        <v>8.06</v>
      </c>
      <c r="B919" s="231"/>
      <c r="C919" s="232" t="str">
        <f>VLOOKUP(BD.PD7[[#This Row],[Pos]],PPto[],3,FALSE)</f>
        <v>8.06 Otros Equipamientos de Tienda</v>
      </c>
      <c r="D919" s="233" t="s">
        <v>23</v>
      </c>
      <c r="E919" s="305" t="str">
        <f>IF(BD.PD7[[#This Row],[.]]="*",VLOOKUP(BD.PD7[[#This Row],[Pos]],Presupuesto!A:H,7,FALSE),"")</f>
        <v/>
      </c>
      <c r="F919" s="234" t="s">
        <v>685</v>
      </c>
      <c r="G919" s="174"/>
      <c r="H919" s="174"/>
      <c r="I919" s="174" t="s">
        <v>1326</v>
      </c>
      <c r="J919" s="174">
        <v>1</v>
      </c>
      <c r="K919" s="174" t="s">
        <v>260</v>
      </c>
      <c r="L919" s="383">
        <f>IF(BD.PD7[[#This Row],[Mon]]="DOP",1,HLOOKUP(BD.PD7[[#This Row],[Mon]],$K$1:$L$2,2,FALSE))</f>
        <v>1</v>
      </c>
      <c r="M919" s="541">
        <v>17490.68</v>
      </c>
      <c r="N919" s="243">
        <f>BD.PD7[[#This Row],[Cant.]]*BD.PD7[[#This Row],[ Tasa ]]*BD.PD7[[#This Row],[ Precio Und.]]</f>
        <v>17490.68</v>
      </c>
      <c r="O919" s="174">
        <v>0</v>
      </c>
      <c r="P919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919" s="243">
        <f>BD.PD7[[#This Row],[Ppto. Orden Interna '[DOP']]]/HLOOKUP("USD",$K$1:$L$2,2,FALSE)</f>
        <v>269.08738461538462</v>
      </c>
      <c r="R919" s="543" t="s">
        <v>686</v>
      </c>
      <c r="S919" s="544"/>
      <c r="T919" s="544"/>
      <c r="U919" s="544" t="s">
        <v>542</v>
      </c>
      <c r="V919" s="544">
        <v>801673</v>
      </c>
      <c r="W919" s="494" t="s">
        <v>687</v>
      </c>
      <c r="X919" s="495">
        <v>16</v>
      </c>
      <c r="Y919" s="495">
        <v>1</v>
      </c>
      <c r="Z919" s="243">
        <f>BD.PD7[[#This Row],[Av.P1 '[%']]]*BD.PD7[[#This Row],[Ppto. Orden Interna '[DOP']]]</f>
        <v>17490.68</v>
      </c>
      <c r="AA919" s="249"/>
      <c r="AB919" s="249"/>
      <c r="AC919" s="243">
        <f>BD.PD7[[#This Row],[Av.P2 '[%']]]*BD.PD7[[#This Row],[Ppto. Orden Interna '[DOP']]]</f>
        <v>0</v>
      </c>
      <c r="AD919" s="249"/>
      <c r="AE919" s="249"/>
      <c r="AF919" s="243">
        <f>BD.PD7[[#This Row],[Av.P3 '[%']]]*BD.PD7[[#This Row],[Ppto. Orden Interna '[DOP']]]</f>
        <v>0</v>
      </c>
      <c r="AG919" s="545"/>
      <c r="AH919" s="545"/>
      <c r="AI919" s="243">
        <f>BD.PD7[[#This Row],[Av.P2 '[%']]]*BD.PD7[[#This Row],[Ppto. Orden Interna '[DOP']]]</f>
        <v>0</v>
      </c>
      <c r="AJ919" s="545"/>
      <c r="AK919" s="545"/>
      <c r="AL919" s="542">
        <f>BD.PD7[[#This Row],[Av.P2 '[%']]]*BD.PD7[[#This Row],[Ppto. Orden Interna '[DOP']]]</f>
        <v>0</v>
      </c>
      <c r="AM919" s="584">
        <v>17490.68</v>
      </c>
      <c r="AN919" s="308" t="s">
        <v>244</v>
      </c>
      <c r="AO919" s="308" t="s">
        <v>245</v>
      </c>
      <c r="AP919" s="308" t="s">
        <v>246</v>
      </c>
      <c r="AQ919" s="308" t="s">
        <v>247</v>
      </c>
      <c r="AR919" s="308">
        <v>594</v>
      </c>
      <c r="AS919" s="308" t="s">
        <v>248</v>
      </c>
      <c r="AT919" s="249" t="s">
        <v>1356</v>
      </c>
      <c r="AU919" s="249" t="s">
        <v>92</v>
      </c>
    </row>
    <row r="920" spans="1:47" hidden="1" x14ac:dyDescent="0.3">
      <c r="A920" s="174">
        <v>8.06</v>
      </c>
      <c r="B920" s="231"/>
      <c r="C920" s="232" t="str">
        <f>VLOOKUP(BD.PD7[[#This Row],[Pos]],PPto[],3,FALSE)</f>
        <v>8.06 Otros Equipamientos de Tienda</v>
      </c>
      <c r="D920" s="233" t="s">
        <v>23</v>
      </c>
      <c r="E920" s="305" t="str">
        <f>IF(BD.PD7[[#This Row],[.]]="*",VLOOKUP(BD.PD7[[#This Row],[Pos]],Presupuesto!A:H,7,FALSE),"")</f>
        <v/>
      </c>
      <c r="F920" s="234" t="s">
        <v>688</v>
      </c>
      <c r="G920" s="174"/>
      <c r="H920" s="174"/>
      <c r="I920" s="174" t="s">
        <v>1326</v>
      </c>
      <c r="J920" s="174">
        <v>1</v>
      </c>
      <c r="K920" s="174" t="s">
        <v>260</v>
      </c>
      <c r="L920" s="383">
        <f>IF(BD.PD7[[#This Row],[Mon]]="DOP",1,HLOOKUP(BD.PD7[[#This Row],[Mon]],$K$1:$L$2,2,FALSE))</f>
        <v>1</v>
      </c>
      <c r="M920" s="541">
        <v>17773.189999999999</v>
      </c>
      <c r="N920" s="243">
        <f>BD.PD7[[#This Row],[Cant.]]*BD.PD7[[#This Row],[ Tasa ]]*BD.PD7[[#This Row],[ Precio Und.]]</f>
        <v>17773.189999999999</v>
      </c>
      <c r="O920" s="174">
        <v>0</v>
      </c>
      <c r="P920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920" s="243">
        <f>BD.PD7[[#This Row],[Ppto. Orden Interna '[DOP']]]/HLOOKUP("USD",$K$1:$L$2,2,FALSE)</f>
        <v>273.4336923076923</v>
      </c>
      <c r="R920" s="543" t="s">
        <v>689</v>
      </c>
      <c r="S920" s="544"/>
      <c r="T920" s="544"/>
      <c r="U920" s="544" t="s">
        <v>542</v>
      </c>
      <c r="V920" s="544">
        <v>801673</v>
      </c>
      <c r="W920" s="494" t="s">
        <v>660</v>
      </c>
      <c r="X920" s="495">
        <v>16</v>
      </c>
      <c r="Y920" s="495">
        <v>1</v>
      </c>
      <c r="Z920" s="243">
        <f>BD.PD7[[#This Row],[Av.P1 '[%']]]*BD.PD7[[#This Row],[Ppto. Orden Interna '[DOP']]]</f>
        <v>17773.189999999999</v>
      </c>
      <c r="AA920" s="249"/>
      <c r="AB920" s="249"/>
      <c r="AC920" s="243">
        <f>BD.PD7[[#This Row],[Av.P2 '[%']]]*BD.PD7[[#This Row],[Ppto. Orden Interna '[DOP']]]</f>
        <v>0</v>
      </c>
      <c r="AD920" s="249"/>
      <c r="AE920" s="249"/>
      <c r="AF920" s="243">
        <f>BD.PD7[[#This Row],[Av.P3 '[%']]]*BD.PD7[[#This Row],[Ppto. Orden Interna '[DOP']]]</f>
        <v>0</v>
      </c>
      <c r="AG920" s="545"/>
      <c r="AH920" s="545"/>
      <c r="AI920" s="243">
        <f>BD.PD7[[#This Row],[Av.P2 '[%']]]*BD.PD7[[#This Row],[Ppto. Orden Interna '[DOP']]]</f>
        <v>0</v>
      </c>
      <c r="AJ920" s="545"/>
      <c r="AK920" s="545"/>
      <c r="AL920" s="542">
        <f>BD.PD7[[#This Row],[Av.P2 '[%']]]*BD.PD7[[#This Row],[Ppto. Orden Interna '[DOP']]]</f>
        <v>0</v>
      </c>
      <c r="AM920" s="584">
        <v>17773.189999999999</v>
      </c>
      <c r="AN920" s="308" t="s">
        <v>244</v>
      </c>
      <c r="AO920" s="308" t="s">
        <v>245</v>
      </c>
      <c r="AP920" s="308" t="s">
        <v>246</v>
      </c>
      <c r="AQ920" s="308" t="s">
        <v>247</v>
      </c>
      <c r="AR920" s="308">
        <v>594</v>
      </c>
      <c r="AS920" s="308" t="s">
        <v>248</v>
      </c>
      <c r="AT920" s="249" t="s">
        <v>1356</v>
      </c>
      <c r="AU920" s="249" t="s">
        <v>92</v>
      </c>
    </row>
    <row r="921" spans="1:47" hidden="1" x14ac:dyDescent="0.3">
      <c r="A921" s="174">
        <v>8.06</v>
      </c>
      <c r="B921" s="231"/>
      <c r="C921" s="232" t="str">
        <f>VLOOKUP(BD.PD7[[#This Row],[Pos]],PPto[],3,FALSE)</f>
        <v>8.06 Otros Equipamientos de Tienda</v>
      </c>
      <c r="D921" s="233" t="s">
        <v>23</v>
      </c>
      <c r="E921" s="305" t="str">
        <f>IF(BD.PD7[[#This Row],[.]]="*",VLOOKUP(BD.PD7[[#This Row],[Pos]],Presupuesto!A:H,7,FALSE),"")</f>
        <v/>
      </c>
      <c r="F921" s="234" t="s">
        <v>690</v>
      </c>
      <c r="G921" s="174"/>
      <c r="H921" s="174"/>
      <c r="I921" s="174" t="s">
        <v>1326</v>
      </c>
      <c r="J921" s="174">
        <v>12</v>
      </c>
      <c r="K921" s="174" t="s">
        <v>260</v>
      </c>
      <c r="L921" s="383">
        <f>IF(BD.PD7[[#This Row],[Mon]]="DOP",1,HLOOKUP(BD.PD7[[#This Row],[Mon]],$K$1:$L$2,2,FALSE))</f>
        <v>1</v>
      </c>
      <c r="M921" s="541">
        <v>1772.9475</v>
      </c>
      <c r="N921" s="243">
        <f>BD.PD7[[#This Row],[Cant.]]*BD.PD7[[#This Row],[ Tasa ]]*BD.PD7[[#This Row],[ Precio Und.]]</f>
        <v>21275.37</v>
      </c>
      <c r="O921" s="174">
        <v>0</v>
      </c>
      <c r="P921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921" s="243">
        <f>BD.PD7[[#This Row],[Ppto. Orden Interna '[DOP']]]/HLOOKUP("USD",$K$1:$L$2,2,FALSE)</f>
        <v>327.31338461538462</v>
      </c>
      <c r="R921" s="543" t="s">
        <v>691</v>
      </c>
      <c r="S921" s="544"/>
      <c r="T921" s="544"/>
      <c r="U921" s="544" t="s">
        <v>542</v>
      </c>
      <c r="V921" s="544">
        <v>801673</v>
      </c>
      <c r="W921" s="494" t="s">
        <v>692</v>
      </c>
      <c r="X921" s="495">
        <v>16</v>
      </c>
      <c r="Y921" s="495">
        <v>1</v>
      </c>
      <c r="Z921" s="243">
        <f>BD.PD7[[#This Row],[Av.P1 '[%']]]*BD.PD7[[#This Row],[Ppto. Orden Interna '[DOP']]]</f>
        <v>21275.37</v>
      </c>
      <c r="AA921" s="249"/>
      <c r="AB921" s="249"/>
      <c r="AC921" s="243">
        <f>BD.PD7[[#This Row],[Av.P2 '[%']]]*BD.PD7[[#This Row],[Ppto. Orden Interna '[DOP']]]</f>
        <v>0</v>
      </c>
      <c r="AD921" s="249"/>
      <c r="AE921" s="249"/>
      <c r="AF921" s="243">
        <f>BD.PD7[[#This Row],[Av.P3 '[%']]]*BD.PD7[[#This Row],[Ppto. Orden Interna '[DOP']]]</f>
        <v>0</v>
      </c>
      <c r="AG921" s="545"/>
      <c r="AH921" s="545"/>
      <c r="AI921" s="243">
        <f>BD.PD7[[#This Row],[Av.P2 '[%']]]*BD.PD7[[#This Row],[Ppto. Orden Interna '[DOP']]]</f>
        <v>0</v>
      </c>
      <c r="AJ921" s="545"/>
      <c r="AK921" s="545"/>
      <c r="AL921" s="542">
        <f>BD.PD7[[#This Row],[Av.P2 '[%']]]*BD.PD7[[#This Row],[Ppto. Orden Interna '[DOP']]]</f>
        <v>0</v>
      </c>
      <c r="AM921" s="584">
        <v>21275.37</v>
      </c>
      <c r="AN921" s="308" t="s">
        <v>244</v>
      </c>
      <c r="AO921" s="308" t="s">
        <v>245</v>
      </c>
      <c r="AP921" s="308" t="s">
        <v>246</v>
      </c>
      <c r="AQ921" s="308" t="s">
        <v>247</v>
      </c>
      <c r="AR921" s="308">
        <v>594</v>
      </c>
      <c r="AS921" s="308" t="s">
        <v>248</v>
      </c>
      <c r="AT921" s="249" t="s">
        <v>1356</v>
      </c>
      <c r="AU921" s="249" t="s">
        <v>92</v>
      </c>
    </row>
    <row r="922" spans="1:47" hidden="1" x14ac:dyDescent="0.3">
      <c r="A922" s="174">
        <v>8.06</v>
      </c>
      <c r="B922" s="231"/>
      <c r="C922" s="232" t="str">
        <f>VLOOKUP(BD.PD7[[#This Row],[Pos]],PPto[],3,FALSE)</f>
        <v>8.06 Otros Equipamientos de Tienda</v>
      </c>
      <c r="D922" s="233" t="s">
        <v>23</v>
      </c>
      <c r="E922" s="305" t="str">
        <f>IF(BD.PD7[[#This Row],[.]]="*",VLOOKUP(BD.PD7[[#This Row],[Pos]],Presupuesto!A:H,7,FALSE),"")</f>
        <v/>
      </c>
      <c r="F922" s="234" t="s">
        <v>693</v>
      </c>
      <c r="G922" s="174"/>
      <c r="H922" s="174"/>
      <c r="I922" s="174" t="s">
        <v>1326</v>
      </c>
      <c r="J922" s="174">
        <v>1</v>
      </c>
      <c r="K922" s="174" t="s">
        <v>260</v>
      </c>
      <c r="L922" s="383">
        <f>IF(BD.PD7[[#This Row],[Mon]]="DOP",1,HLOOKUP(BD.PD7[[#This Row],[Mon]],$K$1:$L$2,2,FALSE))</f>
        <v>1</v>
      </c>
      <c r="M922" s="541">
        <v>22000</v>
      </c>
      <c r="N922" s="243">
        <f>BD.PD7[[#This Row],[Cant.]]*BD.PD7[[#This Row],[ Tasa ]]*BD.PD7[[#This Row],[ Precio Und.]]</f>
        <v>22000</v>
      </c>
      <c r="O922" s="174">
        <v>0</v>
      </c>
      <c r="P922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922" s="243">
        <f>BD.PD7[[#This Row],[Ppto. Orden Interna '[DOP']]]/HLOOKUP("USD",$K$1:$L$2,2,FALSE)</f>
        <v>338.46153846153845</v>
      </c>
      <c r="R922" s="543" t="s">
        <v>694</v>
      </c>
      <c r="S922" s="544"/>
      <c r="T922" s="544"/>
      <c r="U922" s="544" t="s">
        <v>542</v>
      </c>
      <c r="V922" s="544">
        <v>801673</v>
      </c>
      <c r="W922" s="494" t="s">
        <v>439</v>
      </c>
      <c r="X922" s="495">
        <v>16</v>
      </c>
      <c r="Y922" s="495">
        <v>1</v>
      </c>
      <c r="Z922" s="243">
        <f>BD.PD7[[#This Row],[Av.P1 '[%']]]*BD.PD7[[#This Row],[Ppto. Orden Interna '[DOP']]]</f>
        <v>22000</v>
      </c>
      <c r="AA922" s="249"/>
      <c r="AB922" s="249"/>
      <c r="AC922" s="243">
        <f>BD.PD7[[#This Row],[Av.P2 '[%']]]*BD.PD7[[#This Row],[Ppto. Orden Interna '[DOP']]]</f>
        <v>0</v>
      </c>
      <c r="AD922" s="249"/>
      <c r="AE922" s="249"/>
      <c r="AF922" s="243">
        <f>BD.PD7[[#This Row],[Av.P3 '[%']]]*BD.PD7[[#This Row],[Ppto. Orden Interna '[DOP']]]</f>
        <v>0</v>
      </c>
      <c r="AG922" s="545"/>
      <c r="AH922" s="545"/>
      <c r="AI922" s="243">
        <f>BD.PD7[[#This Row],[Av.P2 '[%']]]*BD.PD7[[#This Row],[Ppto. Orden Interna '[DOP']]]</f>
        <v>0</v>
      </c>
      <c r="AJ922" s="545"/>
      <c r="AK922" s="545"/>
      <c r="AL922" s="542">
        <f>BD.PD7[[#This Row],[Av.P2 '[%']]]*BD.PD7[[#This Row],[Ppto. Orden Interna '[DOP']]]</f>
        <v>0</v>
      </c>
      <c r="AM922" s="584">
        <v>22000</v>
      </c>
      <c r="AN922" s="308" t="s">
        <v>244</v>
      </c>
      <c r="AO922" s="308" t="s">
        <v>245</v>
      </c>
      <c r="AP922" s="308" t="s">
        <v>246</v>
      </c>
      <c r="AQ922" s="308" t="s">
        <v>247</v>
      </c>
      <c r="AR922" s="308">
        <v>594</v>
      </c>
      <c r="AS922" s="308" t="s">
        <v>248</v>
      </c>
      <c r="AT922" s="249" t="s">
        <v>1356</v>
      </c>
      <c r="AU922" s="249" t="s">
        <v>92</v>
      </c>
    </row>
    <row r="923" spans="1:47" hidden="1" x14ac:dyDescent="0.3">
      <c r="A923" s="174">
        <v>8.06</v>
      </c>
      <c r="B923" s="231"/>
      <c r="C923" s="232" t="str">
        <f>VLOOKUP(BD.PD7[[#This Row],[Pos]],PPto[],3,FALSE)</f>
        <v>8.06 Otros Equipamientos de Tienda</v>
      </c>
      <c r="D923" s="233" t="s">
        <v>23</v>
      </c>
      <c r="E923" s="305" t="str">
        <f>IF(BD.PD7[[#This Row],[.]]="*",VLOOKUP(BD.PD7[[#This Row],[Pos]],Presupuesto!A:H,7,FALSE),"")</f>
        <v/>
      </c>
      <c r="F923" s="234" t="s">
        <v>695</v>
      </c>
      <c r="G923" s="174"/>
      <c r="H923" s="174"/>
      <c r="I923" s="174" t="s">
        <v>1326</v>
      </c>
      <c r="J923" s="174">
        <v>2</v>
      </c>
      <c r="K923" s="174" t="s">
        <v>260</v>
      </c>
      <c r="L923" s="383">
        <f>IF(BD.PD7[[#This Row],[Mon]]="DOP",1,HLOOKUP(BD.PD7[[#This Row],[Mon]],$K$1:$L$2,2,FALSE))</f>
        <v>1</v>
      </c>
      <c r="M923" s="541">
        <v>15319.49</v>
      </c>
      <c r="N923" s="243">
        <f>BD.PD7[[#This Row],[Cant.]]*BD.PD7[[#This Row],[ Tasa ]]*BD.PD7[[#This Row],[ Precio Und.]]</f>
        <v>30638.98</v>
      </c>
      <c r="O923" s="174">
        <v>0</v>
      </c>
      <c r="P923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923" s="243">
        <f>BD.PD7[[#This Row],[Ppto. Orden Interna '[DOP']]]/HLOOKUP("USD",$K$1:$L$2,2,FALSE)</f>
        <v>471.36892307692307</v>
      </c>
      <c r="R923" s="543" t="s">
        <v>679</v>
      </c>
      <c r="S923" s="544"/>
      <c r="T923" s="544"/>
      <c r="U923" s="544" t="s">
        <v>542</v>
      </c>
      <c r="V923" s="544">
        <v>801673</v>
      </c>
      <c r="W923" s="494" t="s">
        <v>658</v>
      </c>
      <c r="X923" s="495">
        <v>16</v>
      </c>
      <c r="Y923" s="495">
        <v>1</v>
      </c>
      <c r="Z923" s="243">
        <f>BD.PD7[[#This Row],[Av.P1 '[%']]]*BD.PD7[[#This Row],[Ppto. Orden Interna '[DOP']]]</f>
        <v>30638.98</v>
      </c>
      <c r="AA923" s="249"/>
      <c r="AB923" s="249"/>
      <c r="AC923" s="243">
        <f>BD.PD7[[#This Row],[Av.P2 '[%']]]*BD.PD7[[#This Row],[Ppto. Orden Interna '[DOP']]]</f>
        <v>0</v>
      </c>
      <c r="AD923" s="249"/>
      <c r="AE923" s="249"/>
      <c r="AF923" s="243">
        <f>BD.PD7[[#This Row],[Av.P3 '[%']]]*BD.PD7[[#This Row],[Ppto. Orden Interna '[DOP']]]</f>
        <v>0</v>
      </c>
      <c r="AG923" s="545"/>
      <c r="AH923" s="545"/>
      <c r="AI923" s="243">
        <f>BD.PD7[[#This Row],[Av.P2 '[%']]]*BD.PD7[[#This Row],[Ppto. Orden Interna '[DOP']]]</f>
        <v>0</v>
      </c>
      <c r="AJ923" s="545"/>
      <c r="AK923" s="545"/>
      <c r="AL923" s="542">
        <f>BD.PD7[[#This Row],[Av.P2 '[%']]]*BD.PD7[[#This Row],[Ppto. Orden Interna '[DOP']]]</f>
        <v>0</v>
      </c>
      <c r="AM923" s="584">
        <v>30638.98</v>
      </c>
      <c r="AN923" s="308" t="s">
        <v>244</v>
      </c>
      <c r="AO923" s="308" t="s">
        <v>245</v>
      </c>
      <c r="AP923" s="308" t="s">
        <v>246</v>
      </c>
      <c r="AQ923" s="308" t="s">
        <v>247</v>
      </c>
      <c r="AR923" s="308">
        <v>594</v>
      </c>
      <c r="AS923" s="308" t="s">
        <v>248</v>
      </c>
      <c r="AT923" s="249" t="s">
        <v>1356</v>
      </c>
      <c r="AU923" s="249" t="s">
        <v>92</v>
      </c>
    </row>
    <row r="924" spans="1:47" hidden="1" x14ac:dyDescent="0.3">
      <c r="A924" s="174">
        <v>8.06</v>
      </c>
      <c r="B924" s="231"/>
      <c r="C924" s="232" t="str">
        <f>VLOOKUP(BD.PD7[[#This Row],[Pos]],PPto[],3,FALSE)</f>
        <v>8.06 Otros Equipamientos de Tienda</v>
      </c>
      <c r="D924" s="233" t="s">
        <v>23</v>
      </c>
      <c r="E924" s="305" t="str">
        <f>IF(BD.PD7[[#This Row],[.]]="*",VLOOKUP(BD.PD7[[#This Row],[Pos]],Presupuesto!A:H,7,FALSE),"")</f>
        <v/>
      </c>
      <c r="F924" s="234" t="s">
        <v>696</v>
      </c>
      <c r="G924" s="174"/>
      <c r="H924" s="174"/>
      <c r="I924" s="174" t="s">
        <v>1326</v>
      </c>
      <c r="J924" s="174">
        <v>2</v>
      </c>
      <c r="K924" s="174" t="s">
        <v>260</v>
      </c>
      <c r="L924" s="383">
        <f>IF(BD.PD7[[#This Row],[Mon]]="DOP",1,HLOOKUP(BD.PD7[[#This Row],[Mon]],$K$1:$L$2,2,FALSE))</f>
        <v>1</v>
      </c>
      <c r="M924" s="541">
        <v>16711.86</v>
      </c>
      <c r="N924" s="243">
        <f>BD.PD7[[#This Row],[Cant.]]*BD.PD7[[#This Row],[ Tasa ]]*BD.PD7[[#This Row],[ Precio Und.]]</f>
        <v>33423.72</v>
      </c>
      <c r="O924" s="174">
        <v>0</v>
      </c>
      <c r="P924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924" s="243">
        <f>BD.PD7[[#This Row],[Ppto. Orden Interna '[DOP']]]/HLOOKUP("USD",$K$1:$L$2,2,FALSE)</f>
        <v>514.21107692307692</v>
      </c>
      <c r="R924" s="543" t="s">
        <v>679</v>
      </c>
      <c r="S924" s="544"/>
      <c r="T924" s="544"/>
      <c r="U924" s="544" t="s">
        <v>542</v>
      </c>
      <c r="V924" s="544">
        <v>801673</v>
      </c>
      <c r="W924" s="494" t="s">
        <v>658</v>
      </c>
      <c r="X924" s="495">
        <v>16</v>
      </c>
      <c r="Y924" s="495">
        <v>1</v>
      </c>
      <c r="Z924" s="243">
        <f>BD.PD7[[#This Row],[Av.P1 '[%']]]*BD.PD7[[#This Row],[Ppto. Orden Interna '[DOP']]]</f>
        <v>33423.72</v>
      </c>
      <c r="AA924" s="249"/>
      <c r="AB924" s="249"/>
      <c r="AC924" s="243">
        <f>BD.PD7[[#This Row],[Av.P2 '[%']]]*BD.PD7[[#This Row],[Ppto. Orden Interna '[DOP']]]</f>
        <v>0</v>
      </c>
      <c r="AD924" s="249"/>
      <c r="AE924" s="249"/>
      <c r="AF924" s="243">
        <f>BD.PD7[[#This Row],[Av.P3 '[%']]]*BD.PD7[[#This Row],[Ppto. Orden Interna '[DOP']]]</f>
        <v>0</v>
      </c>
      <c r="AG924" s="545"/>
      <c r="AH924" s="545"/>
      <c r="AI924" s="243">
        <f>BD.PD7[[#This Row],[Av.P2 '[%']]]*BD.PD7[[#This Row],[Ppto. Orden Interna '[DOP']]]</f>
        <v>0</v>
      </c>
      <c r="AJ924" s="545"/>
      <c r="AK924" s="545"/>
      <c r="AL924" s="542">
        <f>BD.PD7[[#This Row],[Av.P2 '[%']]]*BD.PD7[[#This Row],[Ppto. Orden Interna '[DOP']]]</f>
        <v>0</v>
      </c>
      <c r="AM924" s="584">
        <v>33423.72</v>
      </c>
      <c r="AN924" s="308" t="s">
        <v>244</v>
      </c>
      <c r="AO924" s="308" t="s">
        <v>245</v>
      </c>
      <c r="AP924" s="308" t="s">
        <v>246</v>
      </c>
      <c r="AQ924" s="308" t="s">
        <v>247</v>
      </c>
      <c r="AR924" s="308">
        <v>594</v>
      </c>
      <c r="AS924" s="308" t="s">
        <v>248</v>
      </c>
      <c r="AT924" s="249" t="s">
        <v>1356</v>
      </c>
      <c r="AU924" s="249" t="s">
        <v>92</v>
      </c>
    </row>
    <row r="925" spans="1:47" hidden="1" x14ac:dyDescent="0.3">
      <c r="A925" s="174">
        <v>8.06</v>
      </c>
      <c r="B925" s="231"/>
      <c r="C925" s="232" t="str">
        <f>VLOOKUP(BD.PD7[[#This Row],[Pos]],PPto[],3,FALSE)</f>
        <v>8.06 Otros Equipamientos de Tienda</v>
      </c>
      <c r="D925" s="233" t="s">
        <v>23</v>
      </c>
      <c r="E925" s="305" t="str">
        <f>IF(BD.PD7[[#This Row],[.]]="*",VLOOKUP(BD.PD7[[#This Row],[Pos]],Presupuesto!A:H,7,FALSE),"")</f>
        <v/>
      </c>
      <c r="F925" s="234" t="s">
        <v>697</v>
      </c>
      <c r="G925" s="174"/>
      <c r="H925" s="174"/>
      <c r="I925" s="174" t="s">
        <v>1326</v>
      </c>
      <c r="J925" s="174">
        <v>1</v>
      </c>
      <c r="K925" s="174" t="s">
        <v>260</v>
      </c>
      <c r="L925" s="383">
        <f>IF(BD.PD7[[#This Row],[Mon]]="DOP",1,HLOOKUP(BD.PD7[[#This Row],[Mon]],$K$1:$L$2,2,FALSE))</f>
        <v>1</v>
      </c>
      <c r="M925" s="541">
        <v>35857.22</v>
      </c>
      <c r="N925" s="243">
        <f>BD.PD7[[#This Row],[Cant.]]*BD.PD7[[#This Row],[ Tasa ]]*BD.PD7[[#This Row],[ Precio Und.]]</f>
        <v>35857.22</v>
      </c>
      <c r="O925" s="174">
        <v>0</v>
      </c>
      <c r="P925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925" s="243">
        <f>BD.PD7[[#This Row],[Ppto. Orden Interna '[DOP']]]/HLOOKUP("USD",$K$1:$L$2,2,FALSE)</f>
        <v>551.64953846153844</v>
      </c>
      <c r="R925" s="543" t="s">
        <v>643</v>
      </c>
      <c r="S925" s="544"/>
      <c r="T925" s="544"/>
      <c r="U925" s="544" t="s">
        <v>542</v>
      </c>
      <c r="V925" s="544">
        <v>801673</v>
      </c>
      <c r="W925" s="494" t="s">
        <v>337</v>
      </c>
      <c r="X925" s="495">
        <v>13</v>
      </c>
      <c r="Y925" s="495">
        <v>0.7</v>
      </c>
      <c r="Z925" s="243">
        <f>BD.PD7[[#This Row],[Av.P1 '[%']]]*BD.PD7[[#This Row],[Ppto. Orden Interna '[DOP']]]</f>
        <v>25100.054</v>
      </c>
      <c r="AA925" s="249">
        <v>15</v>
      </c>
      <c r="AB925" s="249">
        <v>0.3</v>
      </c>
      <c r="AC925" s="243">
        <f>BD.PD7[[#This Row],[Av.P2 '[%']]]*BD.PD7[[#This Row],[Ppto. Orden Interna '[DOP']]]</f>
        <v>10757.165999999999</v>
      </c>
      <c r="AD925" s="249"/>
      <c r="AE925" s="249"/>
      <c r="AF925" s="243">
        <f>BD.PD7[[#This Row],[Av.P3 '[%']]]*BD.PD7[[#This Row],[Ppto. Orden Interna '[DOP']]]</f>
        <v>0</v>
      </c>
      <c r="AG925" s="545"/>
      <c r="AH925" s="545"/>
      <c r="AI925" s="243">
        <f>BD.PD7[[#This Row],[Av.P2 '[%']]]*BD.PD7[[#This Row],[Ppto. Orden Interna '[DOP']]]</f>
        <v>10757.165999999999</v>
      </c>
      <c r="AJ925" s="545"/>
      <c r="AK925" s="545"/>
      <c r="AL925" s="542">
        <f>BD.PD7[[#This Row],[Av.P2 '[%']]]*BD.PD7[[#This Row],[Ppto. Orden Interna '[DOP']]]</f>
        <v>10757.165999999999</v>
      </c>
      <c r="AM925" s="584">
        <v>35857.22</v>
      </c>
      <c r="AN925" s="308" t="s">
        <v>244</v>
      </c>
      <c r="AO925" s="308" t="s">
        <v>245</v>
      </c>
      <c r="AP925" s="308" t="s">
        <v>246</v>
      </c>
      <c r="AQ925" s="308" t="s">
        <v>247</v>
      </c>
      <c r="AR925" s="308">
        <v>594</v>
      </c>
      <c r="AS925" s="308" t="s">
        <v>248</v>
      </c>
      <c r="AT925" s="249" t="s">
        <v>1356</v>
      </c>
      <c r="AU925" s="249" t="s">
        <v>92</v>
      </c>
    </row>
    <row r="926" spans="1:47" hidden="1" x14ac:dyDescent="0.3">
      <c r="A926" s="174">
        <v>8.06</v>
      </c>
      <c r="B926" s="231"/>
      <c r="C926" s="232" t="str">
        <f>VLOOKUP(BD.PD7[[#This Row],[Pos]],PPto[],3,FALSE)</f>
        <v>8.06 Otros Equipamientos de Tienda</v>
      </c>
      <c r="D926" s="233" t="s">
        <v>23</v>
      </c>
      <c r="E926" s="305" t="str">
        <f>IF(BD.PD7[[#This Row],[.]]="*",VLOOKUP(BD.PD7[[#This Row],[Pos]],Presupuesto!A:H,7,FALSE),"")</f>
        <v/>
      </c>
      <c r="F926" s="234" t="s">
        <v>698</v>
      </c>
      <c r="G926" s="174"/>
      <c r="H926" s="174"/>
      <c r="I926" s="174" t="s">
        <v>1326</v>
      </c>
      <c r="J926" s="174">
        <v>2</v>
      </c>
      <c r="K926" s="174" t="s">
        <v>260</v>
      </c>
      <c r="L926" s="383">
        <f>IF(BD.PD7[[#This Row],[Mon]]="DOP",1,HLOOKUP(BD.PD7[[#This Row],[Mon]],$K$1:$L$2,2,FALSE))</f>
        <v>1</v>
      </c>
      <c r="M926" s="541">
        <v>18000</v>
      </c>
      <c r="N926" s="243">
        <f>BD.PD7[[#This Row],[Cant.]]*BD.PD7[[#This Row],[ Tasa ]]*BD.PD7[[#This Row],[ Precio Und.]]</f>
        <v>36000</v>
      </c>
      <c r="O926" s="174">
        <v>0</v>
      </c>
      <c r="P926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926" s="243">
        <f>BD.PD7[[#This Row],[Ppto. Orden Interna '[DOP']]]/HLOOKUP("USD",$K$1:$L$2,2,FALSE)</f>
        <v>553.84615384615381</v>
      </c>
      <c r="R926" s="543" t="s">
        <v>668</v>
      </c>
      <c r="S926" s="544"/>
      <c r="T926" s="544"/>
      <c r="U926" s="544" t="s">
        <v>542</v>
      </c>
      <c r="V926" s="544">
        <v>801673</v>
      </c>
      <c r="W926" s="494" t="s">
        <v>658</v>
      </c>
      <c r="X926" s="495">
        <v>16</v>
      </c>
      <c r="Y926" s="495">
        <v>1</v>
      </c>
      <c r="Z926" s="243">
        <f>BD.PD7[[#This Row],[Av.P1 '[%']]]*BD.PD7[[#This Row],[Ppto. Orden Interna '[DOP']]]</f>
        <v>36000</v>
      </c>
      <c r="AA926" s="249"/>
      <c r="AB926" s="249"/>
      <c r="AC926" s="243">
        <f>BD.PD7[[#This Row],[Av.P2 '[%']]]*BD.PD7[[#This Row],[Ppto. Orden Interna '[DOP']]]</f>
        <v>0</v>
      </c>
      <c r="AD926" s="249"/>
      <c r="AE926" s="249"/>
      <c r="AF926" s="243">
        <f>BD.PD7[[#This Row],[Av.P3 '[%']]]*BD.PD7[[#This Row],[Ppto. Orden Interna '[DOP']]]</f>
        <v>0</v>
      </c>
      <c r="AG926" s="545"/>
      <c r="AH926" s="545"/>
      <c r="AI926" s="243">
        <f>BD.PD7[[#This Row],[Av.P2 '[%']]]*BD.PD7[[#This Row],[Ppto. Orden Interna '[DOP']]]</f>
        <v>0</v>
      </c>
      <c r="AJ926" s="545"/>
      <c r="AK926" s="545"/>
      <c r="AL926" s="542">
        <f>BD.PD7[[#This Row],[Av.P2 '[%']]]*BD.PD7[[#This Row],[Ppto. Orden Interna '[DOP']]]</f>
        <v>0</v>
      </c>
      <c r="AM926" s="584">
        <v>36000</v>
      </c>
      <c r="AN926" s="308" t="s">
        <v>244</v>
      </c>
      <c r="AO926" s="308" t="s">
        <v>245</v>
      </c>
      <c r="AP926" s="308" t="s">
        <v>246</v>
      </c>
      <c r="AQ926" s="308" t="s">
        <v>247</v>
      </c>
      <c r="AR926" s="308">
        <v>594</v>
      </c>
      <c r="AS926" s="308" t="s">
        <v>248</v>
      </c>
      <c r="AT926" s="249" t="s">
        <v>1356</v>
      </c>
      <c r="AU926" s="249" t="s">
        <v>92</v>
      </c>
    </row>
    <row r="927" spans="1:47" hidden="1" x14ac:dyDescent="0.3">
      <c r="A927" s="174">
        <v>8.06</v>
      </c>
      <c r="B927" s="231"/>
      <c r="C927" s="232" t="str">
        <f>VLOOKUP(BD.PD7[[#This Row],[Pos]],PPto[],3,FALSE)</f>
        <v>8.06 Otros Equipamientos de Tienda</v>
      </c>
      <c r="D927" s="233" t="s">
        <v>23</v>
      </c>
      <c r="E927" s="305" t="str">
        <f>IF(BD.PD7[[#This Row],[.]]="*",VLOOKUP(BD.PD7[[#This Row],[Pos]],Presupuesto!A:H,7,FALSE),"")</f>
        <v/>
      </c>
      <c r="F927" s="234" t="s">
        <v>699</v>
      </c>
      <c r="G927" s="174"/>
      <c r="H927" s="174"/>
      <c r="I927" s="174" t="s">
        <v>1326</v>
      </c>
      <c r="J927" s="174">
        <v>1</v>
      </c>
      <c r="K927" s="174" t="s">
        <v>260</v>
      </c>
      <c r="L927" s="383">
        <f>IF(BD.PD7[[#This Row],[Mon]]="DOP",1,HLOOKUP(BD.PD7[[#This Row],[Mon]],$K$1:$L$2,2,FALSE))</f>
        <v>1</v>
      </c>
      <c r="M927" s="541">
        <v>107857.62</v>
      </c>
      <c r="N927" s="243">
        <f>BD.PD7[[#This Row],[Cant.]]*BD.PD7[[#This Row],[ Tasa ]]*BD.PD7[[#This Row],[ Precio Und.]]</f>
        <v>107857.62</v>
      </c>
      <c r="O927" s="174">
        <v>0</v>
      </c>
      <c r="P927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927" s="243">
        <f>BD.PD7[[#This Row],[Ppto. Orden Interna '[DOP']]]/HLOOKUP("USD",$K$1:$L$2,2,FALSE)</f>
        <v>1659.348</v>
      </c>
      <c r="R927" s="543" t="s">
        <v>700</v>
      </c>
      <c r="S927" s="544"/>
      <c r="T927" s="544"/>
      <c r="U927" s="544" t="s">
        <v>542</v>
      </c>
      <c r="V927" s="544">
        <v>801673</v>
      </c>
      <c r="W927" s="494" t="s">
        <v>701</v>
      </c>
      <c r="X927" s="495">
        <v>16</v>
      </c>
      <c r="Y927" s="495">
        <v>1</v>
      </c>
      <c r="Z927" s="243">
        <f>BD.PD7[[#This Row],[Av.P1 '[%']]]*BD.PD7[[#This Row],[Ppto. Orden Interna '[DOP']]]</f>
        <v>107857.62</v>
      </c>
      <c r="AA927" s="249"/>
      <c r="AB927" s="249"/>
      <c r="AC927" s="243">
        <f>BD.PD7[[#This Row],[Av.P2 '[%']]]*BD.PD7[[#This Row],[Ppto. Orden Interna '[DOP']]]</f>
        <v>0</v>
      </c>
      <c r="AD927" s="249"/>
      <c r="AE927" s="249"/>
      <c r="AF927" s="243">
        <f>BD.PD7[[#This Row],[Av.P3 '[%']]]*BD.PD7[[#This Row],[Ppto. Orden Interna '[DOP']]]</f>
        <v>0</v>
      </c>
      <c r="AG927" s="545"/>
      <c r="AH927" s="545"/>
      <c r="AI927" s="243">
        <f>BD.PD7[[#This Row],[Av.P2 '[%']]]*BD.PD7[[#This Row],[Ppto. Orden Interna '[DOP']]]</f>
        <v>0</v>
      </c>
      <c r="AJ927" s="545"/>
      <c r="AK927" s="545"/>
      <c r="AL927" s="542">
        <f>BD.PD7[[#This Row],[Av.P2 '[%']]]*BD.PD7[[#This Row],[Ppto. Orden Interna '[DOP']]]</f>
        <v>0</v>
      </c>
      <c r="AM927" s="584">
        <v>107857.62</v>
      </c>
      <c r="AN927" s="308" t="s">
        <v>244</v>
      </c>
      <c r="AO927" s="308" t="s">
        <v>245</v>
      </c>
      <c r="AP927" s="308" t="s">
        <v>246</v>
      </c>
      <c r="AQ927" s="308" t="s">
        <v>247</v>
      </c>
      <c r="AR927" s="308">
        <v>594</v>
      </c>
      <c r="AS927" s="308" t="s">
        <v>248</v>
      </c>
      <c r="AT927" s="249" t="s">
        <v>1356</v>
      </c>
      <c r="AU927" s="249" t="s">
        <v>92</v>
      </c>
    </row>
    <row r="928" spans="1:47" hidden="1" x14ac:dyDescent="0.3">
      <c r="A928" s="174">
        <v>8.06</v>
      </c>
      <c r="B928" s="231"/>
      <c r="C928" s="232" t="str">
        <f>VLOOKUP(BD.PD7[[#This Row],[Pos]],PPto[],3,FALSE)</f>
        <v>8.06 Otros Equipamientos de Tienda</v>
      </c>
      <c r="D928" s="233" t="s">
        <v>23</v>
      </c>
      <c r="E928" s="305" t="str">
        <f>IF(BD.PD7[[#This Row],[.]]="*",VLOOKUP(BD.PD7[[#This Row],[Pos]],Presupuesto!A:H,7,FALSE),"")</f>
        <v/>
      </c>
      <c r="F928" s="234" t="s">
        <v>702</v>
      </c>
      <c r="G928" s="174"/>
      <c r="H928" s="174"/>
      <c r="I928" s="174" t="s">
        <v>1326</v>
      </c>
      <c r="J928" s="174">
        <v>4</v>
      </c>
      <c r="K928" s="174" t="s">
        <v>260</v>
      </c>
      <c r="L928" s="383">
        <f>IF(BD.PD7[[#This Row],[Mon]]="DOP",1,HLOOKUP(BD.PD7[[#This Row],[Mon]],$K$1:$L$2,2,FALSE))</f>
        <v>1</v>
      </c>
      <c r="M928" s="541">
        <v>40470.647499999999</v>
      </c>
      <c r="N928" s="243">
        <f>BD.PD7[[#This Row],[Cant.]]*BD.PD7[[#This Row],[ Tasa ]]*BD.PD7[[#This Row],[ Precio Und.]]</f>
        <v>161882.59</v>
      </c>
      <c r="O928" s="174">
        <v>0</v>
      </c>
      <c r="P928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928" s="243">
        <f>BD.PD7[[#This Row],[Ppto. Orden Interna '[DOP']]]/HLOOKUP("USD",$K$1:$L$2,2,FALSE)</f>
        <v>2490.5013846153847</v>
      </c>
      <c r="R928" s="543" t="s">
        <v>703</v>
      </c>
      <c r="S928" s="544"/>
      <c r="T928" s="544"/>
      <c r="U928" s="544" t="s">
        <v>542</v>
      </c>
      <c r="V928" s="544">
        <v>801673</v>
      </c>
      <c r="W928" s="494" t="s">
        <v>704</v>
      </c>
      <c r="X928" s="495">
        <v>16</v>
      </c>
      <c r="Y928" s="495">
        <v>1</v>
      </c>
      <c r="Z928" s="243">
        <f>BD.PD7[[#This Row],[Av.P1 '[%']]]*BD.PD7[[#This Row],[Ppto. Orden Interna '[DOP']]]</f>
        <v>161882.59</v>
      </c>
      <c r="AA928" s="249"/>
      <c r="AB928" s="249"/>
      <c r="AC928" s="243">
        <f>BD.PD7[[#This Row],[Av.P2 '[%']]]*BD.PD7[[#This Row],[Ppto. Orden Interna '[DOP']]]</f>
        <v>0</v>
      </c>
      <c r="AD928" s="249"/>
      <c r="AE928" s="249"/>
      <c r="AF928" s="243">
        <f>BD.PD7[[#This Row],[Av.P3 '[%']]]*BD.PD7[[#This Row],[Ppto. Orden Interna '[DOP']]]</f>
        <v>0</v>
      </c>
      <c r="AG928" s="545"/>
      <c r="AH928" s="545"/>
      <c r="AI928" s="243">
        <f>BD.PD7[[#This Row],[Av.P2 '[%']]]*BD.PD7[[#This Row],[Ppto. Orden Interna '[DOP']]]</f>
        <v>0</v>
      </c>
      <c r="AJ928" s="545"/>
      <c r="AK928" s="545"/>
      <c r="AL928" s="542">
        <f>BD.PD7[[#This Row],[Av.P2 '[%']]]*BD.PD7[[#This Row],[Ppto. Orden Interna '[DOP']]]</f>
        <v>0</v>
      </c>
      <c r="AM928" s="584">
        <v>161882.59</v>
      </c>
      <c r="AN928" s="308" t="s">
        <v>244</v>
      </c>
      <c r="AO928" s="308" t="s">
        <v>245</v>
      </c>
      <c r="AP928" s="308" t="s">
        <v>246</v>
      </c>
      <c r="AQ928" s="308" t="s">
        <v>247</v>
      </c>
      <c r="AR928" s="308">
        <v>594</v>
      </c>
      <c r="AS928" s="308" t="s">
        <v>248</v>
      </c>
      <c r="AT928" s="249" t="s">
        <v>1356</v>
      </c>
      <c r="AU928" s="249" t="s">
        <v>92</v>
      </c>
    </row>
    <row r="929" spans="1:47" ht="27.6" hidden="1" x14ac:dyDescent="0.3">
      <c r="A929" s="174">
        <v>8.06</v>
      </c>
      <c r="B929" s="231"/>
      <c r="C929" s="232" t="str">
        <f>VLOOKUP(BD.PD7[[#This Row],[Pos]],PPto[],3,FALSE)</f>
        <v>8.06 Otros Equipamientos de Tienda</v>
      </c>
      <c r="D929" s="233" t="s">
        <v>23</v>
      </c>
      <c r="E929" s="305" t="str">
        <f>IF(BD.PD7[[#This Row],[.]]="*",VLOOKUP(BD.PD7[[#This Row],[Pos]],Presupuesto!A:H,7,FALSE),"")</f>
        <v/>
      </c>
      <c r="F929" s="234" t="s">
        <v>1351</v>
      </c>
      <c r="G929" s="174"/>
      <c r="H929" s="174"/>
      <c r="I929" s="174" t="s">
        <v>1338</v>
      </c>
      <c r="J929" s="174">
        <v>1</v>
      </c>
      <c r="K929" s="174" t="s">
        <v>260</v>
      </c>
      <c r="L929" s="383">
        <f>IF(BD.PD7[[#This Row],[Mon]]="DOP",1,HLOOKUP(BD.PD7[[#This Row],[Mon]],$K$1:$L$2,2,FALSE))</f>
        <v>1</v>
      </c>
      <c r="M929" s="541">
        <v>1500000</v>
      </c>
      <c r="N929" s="243">
        <f>BD.PD7[[#This Row],[Cant.]]*BD.PD7[[#This Row],[ Tasa ]]*BD.PD7[[#This Row],[ Precio Und.]]</f>
        <v>1500000</v>
      </c>
      <c r="O929" s="174">
        <v>0</v>
      </c>
      <c r="P929" s="243">
        <f>IF(BD.PD7[[#This Row],[Liquid. '[%']]]&lt;&gt;0,(BD.PD7[[#This Row],[Valor Neto '[DOP']]]*BD.PD7[[#This Row],[Liquid. '[%']]])+BD.PD7[[#This Row],[Valor Neto '[DOP']]],BD.PD7[[#This Row],[Valor Neto '[DOP']]])</f>
        <v>1500000</v>
      </c>
      <c r="Q929" s="243">
        <f>BD.PD7[[#This Row],[Ppto. Orden Interna '[DOP']]]/HLOOKUP("USD",$K$1:$L$2,2,FALSE)</f>
        <v>23076.923076923078</v>
      </c>
      <c r="R929" s="543" t="s">
        <v>1352</v>
      </c>
      <c r="S929" s="544"/>
      <c r="T929" s="544"/>
      <c r="U929" s="544" t="s">
        <v>542</v>
      </c>
      <c r="V929" s="544">
        <v>801673</v>
      </c>
      <c r="W929" s="494" t="s">
        <v>705</v>
      </c>
      <c r="X929" s="495">
        <v>13</v>
      </c>
      <c r="Y929" s="495">
        <v>0.5</v>
      </c>
      <c r="Z929" s="243">
        <f>BD.PD7[[#This Row],[Av.P1 '[%']]]*BD.PD7[[#This Row],[Ppto. Orden Interna '[DOP']]]</f>
        <v>750000</v>
      </c>
      <c r="AA929" s="249">
        <v>15</v>
      </c>
      <c r="AB929" s="249">
        <v>0.5</v>
      </c>
      <c r="AC929" s="243">
        <f>BD.PD7[[#This Row],[Av.P2 '[%']]]*BD.PD7[[#This Row],[Ppto. Orden Interna '[DOP']]]</f>
        <v>750000</v>
      </c>
      <c r="AD929" s="249"/>
      <c r="AE929" s="249"/>
      <c r="AF929" s="243">
        <f>BD.PD7[[#This Row],[Av.P3 '[%']]]*BD.PD7[[#This Row],[Ppto. Orden Interna '[DOP']]]</f>
        <v>0</v>
      </c>
      <c r="AG929" s="545"/>
      <c r="AH929" s="545"/>
      <c r="AI929" s="243">
        <f>BD.PD7[[#This Row],[Av.P2 '[%']]]*BD.PD7[[#This Row],[Ppto. Orden Interna '[DOP']]]</f>
        <v>750000</v>
      </c>
      <c r="AJ929" s="545"/>
      <c r="AK929" s="545"/>
      <c r="AL929" s="542">
        <f>BD.PD7[[#This Row],[Av.P2 '[%']]]*BD.PD7[[#This Row],[Ppto. Orden Interna '[DOP']]]</f>
        <v>750000</v>
      </c>
      <c r="AM929" s="584">
        <v>1500000</v>
      </c>
      <c r="AN929" s="308" t="s">
        <v>244</v>
      </c>
      <c r="AO929" s="308" t="s">
        <v>245</v>
      </c>
      <c r="AP929" s="308" t="s">
        <v>246</v>
      </c>
      <c r="AQ929" s="308" t="s">
        <v>247</v>
      </c>
      <c r="AR929" s="308">
        <v>594</v>
      </c>
      <c r="AS929" s="308" t="s">
        <v>248</v>
      </c>
      <c r="AT929" s="249" t="s">
        <v>1356</v>
      </c>
      <c r="AU929" s="249" t="s">
        <v>92</v>
      </c>
    </row>
    <row r="930" spans="1:47" hidden="1" x14ac:dyDescent="0.3">
      <c r="A930" s="174">
        <v>8.07</v>
      </c>
      <c r="B930" s="231" t="s">
        <v>243</v>
      </c>
      <c r="C930" s="232" t="str">
        <f>VLOOKUP(BD.PD7[[#This Row],[Pos]],PPto[],3,FALSE)</f>
        <v>8.07 Señalizacion interiores</v>
      </c>
      <c r="D930" s="233" t="s">
        <v>243</v>
      </c>
      <c r="E930" s="305">
        <f>IF(BD.PD7[[#This Row],[.]]="*",VLOOKUP(BD.PD7[[#This Row],[Pos]],Presupuesto!A:H,7,FALSE),"")</f>
        <v>203468.25396825399</v>
      </c>
      <c r="F930" s="234"/>
      <c r="G930" s="174"/>
      <c r="H930" s="174"/>
      <c r="I930" s="174"/>
      <c r="J930" s="174">
        <v>1</v>
      </c>
      <c r="K930" s="174" t="s">
        <v>117</v>
      </c>
      <c r="L930" s="383">
        <f>IF(BD.PD7[[#This Row],[Mon]]="DOP",1,HLOOKUP(BD.PD7[[#This Row],[Mon]],$K$1:$L$2,2,FALSE))</f>
        <v>65</v>
      </c>
      <c r="M930" s="541">
        <v>0</v>
      </c>
      <c r="N930" s="243">
        <f>BD.PD7[[#This Row],[Cant.]]*BD.PD7[[#This Row],[ Tasa ]]*BD.PD7[[#This Row],[ Precio Und.]]</f>
        <v>0</v>
      </c>
      <c r="O930" s="174">
        <v>0</v>
      </c>
      <c r="P930" s="243">
        <f>IF(BD.PD7[[#This Row],[Liquid. '[%']]]&lt;&gt;0,(BD.PD7[[#This Row],[Valor Neto '[DOP']]]*BD.PD7[[#This Row],[Liquid. '[%']]])+BD.PD7[[#This Row],[Valor Neto '[DOP']]],BD.PD7[[#This Row],[Valor Neto '[DOP']]])</f>
        <v>0</v>
      </c>
      <c r="Q930" s="243">
        <f>BD.PD7[[#This Row],[Ppto. Orden Interna '[DOP']]]/HLOOKUP("USD",$K$1:$L$2,2,FALSE)</f>
        <v>0</v>
      </c>
      <c r="R930" s="543"/>
      <c r="S930" s="544"/>
      <c r="T930" s="544"/>
      <c r="U930" s="544" t="s">
        <v>542</v>
      </c>
      <c r="V930" s="544">
        <v>801673</v>
      </c>
      <c r="W930" s="494"/>
      <c r="X930" s="495"/>
      <c r="Y930" s="495"/>
      <c r="Z930" s="243">
        <f>BD.PD7[[#This Row],[Av.P1 '[%']]]*BD.PD7[[#This Row],[Ppto. Orden Interna '[DOP']]]</f>
        <v>0</v>
      </c>
      <c r="AA930" s="249"/>
      <c r="AB930" s="249"/>
      <c r="AC930" s="243">
        <f>BD.PD7[[#This Row],[Av.P2 '[%']]]*BD.PD7[[#This Row],[Ppto. Orden Interna '[DOP']]]</f>
        <v>0</v>
      </c>
      <c r="AD930" s="249"/>
      <c r="AE930" s="249"/>
      <c r="AF930" s="243">
        <f>BD.PD7[[#This Row],[Av.P3 '[%']]]*BD.PD7[[#This Row],[Ppto. Orden Interna '[DOP']]]</f>
        <v>0</v>
      </c>
      <c r="AG930" s="545"/>
      <c r="AH930" s="545"/>
      <c r="AI930" s="243">
        <f>BD.PD7[[#This Row],[Av.P2 '[%']]]*BD.PD7[[#This Row],[Ppto. Orden Interna '[DOP']]]</f>
        <v>0</v>
      </c>
      <c r="AJ930" s="545"/>
      <c r="AK930" s="545"/>
      <c r="AL930" s="542">
        <f>BD.PD7[[#This Row],[Av.P2 '[%']]]*BD.PD7[[#This Row],[Ppto. Orden Interna '[DOP']]]</f>
        <v>0</v>
      </c>
      <c r="AM930" s="584">
        <v>0</v>
      </c>
      <c r="AN930" s="308" t="s">
        <v>244</v>
      </c>
      <c r="AO930" s="308" t="s">
        <v>245</v>
      </c>
      <c r="AP930" s="308" t="s">
        <v>246</v>
      </c>
      <c r="AQ930" s="308" t="s">
        <v>247</v>
      </c>
      <c r="AR930" s="308">
        <v>594</v>
      </c>
      <c r="AS930" s="308" t="s">
        <v>248</v>
      </c>
      <c r="AT930" s="249" t="s">
        <v>1356</v>
      </c>
      <c r="AU930" s="249" t="s">
        <v>92</v>
      </c>
    </row>
    <row r="931" spans="1:47" hidden="1" x14ac:dyDescent="0.3">
      <c r="A931" s="174">
        <v>8.07</v>
      </c>
      <c r="B931" s="231"/>
      <c r="C931" s="232" t="str">
        <f>VLOOKUP(BD.PD7[[#This Row],[Pos]],PPto[],3,FALSE)</f>
        <v>8.07 Señalizacion interiores</v>
      </c>
      <c r="D931" s="233" t="s">
        <v>23</v>
      </c>
      <c r="E931" s="305" t="str">
        <f>IF(BD.PD7[[#This Row],[.]]="*",VLOOKUP(BD.PD7[[#This Row],[Pos]],Presupuesto!A:H,7,FALSE),"")</f>
        <v/>
      </c>
      <c r="F931" s="234" t="s">
        <v>706</v>
      </c>
      <c r="G931" s="174"/>
      <c r="H931" s="174"/>
      <c r="I931" s="174" t="s">
        <v>1338</v>
      </c>
      <c r="J931" s="174">
        <v>1</v>
      </c>
      <c r="K931" s="174" t="s">
        <v>260</v>
      </c>
      <c r="L931" s="383">
        <f>IF(BD.PD7[[#This Row],[Mon]]="DOP",1,HLOOKUP(BD.PD7[[#This Row],[Mon]],$K$1:$L$2,2,FALSE))</f>
        <v>1</v>
      </c>
      <c r="M931" s="541">
        <v>40000</v>
      </c>
      <c r="N931" s="243">
        <f>BD.PD7[[#This Row],[Cant.]]*BD.PD7[[#This Row],[ Tasa ]]*BD.PD7[[#This Row],[ Precio Und.]]</f>
        <v>40000</v>
      </c>
      <c r="O931" s="174">
        <v>0</v>
      </c>
      <c r="P931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931" s="243">
        <f>BD.PD7[[#This Row],[Ppto. Orden Interna '[DOP']]]/HLOOKUP("USD",$K$1:$L$2,2,FALSE)</f>
        <v>615.38461538461536</v>
      </c>
      <c r="R931" s="543" t="s">
        <v>707</v>
      </c>
      <c r="S931" s="544"/>
      <c r="T931" s="544"/>
      <c r="U931" s="544" t="s">
        <v>542</v>
      </c>
      <c r="V931" s="544">
        <v>801673</v>
      </c>
      <c r="W931" s="494" t="s">
        <v>708</v>
      </c>
      <c r="X931" s="495">
        <v>16</v>
      </c>
      <c r="Y931" s="495">
        <v>1</v>
      </c>
      <c r="Z931" s="243">
        <f>BD.PD7[[#This Row],[Av.P1 '[%']]]*BD.PD7[[#This Row],[Ppto. Orden Interna '[DOP']]]</f>
        <v>40000</v>
      </c>
      <c r="AA931" s="249"/>
      <c r="AB931" s="249"/>
      <c r="AC931" s="243">
        <f>BD.PD7[[#This Row],[Av.P2 '[%']]]*BD.PD7[[#This Row],[Ppto. Orden Interna '[DOP']]]</f>
        <v>0</v>
      </c>
      <c r="AD931" s="249"/>
      <c r="AE931" s="249"/>
      <c r="AF931" s="243">
        <f>BD.PD7[[#This Row],[Av.P3 '[%']]]*BD.PD7[[#This Row],[Ppto. Orden Interna '[DOP']]]</f>
        <v>0</v>
      </c>
      <c r="AG931" s="545"/>
      <c r="AH931" s="545"/>
      <c r="AI931" s="243">
        <f>BD.PD7[[#This Row],[Av.P2 '[%']]]*BD.PD7[[#This Row],[Ppto. Orden Interna '[DOP']]]</f>
        <v>0</v>
      </c>
      <c r="AJ931" s="545"/>
      <c r="AK931" s="545"/>
      <c r="AL931" s="542">
        <f>BD.PD7[[#This Row],[Av.P2 '[%']]]*BD.PD7[[#This Row],[Ppto. Orden Interna '[DOP']]]</f>
        <v>0</v>
      </c>
      <c r="AM931" s="584">
        <v>40000</v>
      </c>
      <c r="AN931" s="308" t="s">
        <v>244</v>
      </c>
      <c r="AO931" s="308" t="s">
        <v>245</v>
      </c>
      <c r="AP931" s="308" t="s">
        <v>246</v>
      </c>
      <c r="AQ931" s="308" t="s">
        <v>247</v>
      </c>
      <c r="AR931" s="308">
        <v>594</v>
      </c>
      <c r="AS931" s="308" t="s">
        <v>248</v>
      </c>
      <c r="AT931" s="249" t="s">
        <v>1356</v>
      </c>
      <c r="AU931" s="249" t="s">
        <v>92</v>
      </c>
    </row>
    <row r="932" spans="1:47" hidden="1" x14ac:dyDescent="0.3">
      <c r="A932" s="174">
        <v>8.07</v>
      </c>
      <c r="B932" s="231"/>
      <c r="C932" s="232" t="str">
        <f>VLOOKUP(BD.PD7[[#This Row],[Pos]],PPto[],3,FALSE)</f>
        <v>8.07 Señalizacion interiores</v>
      </c>
      <c r="D932" s="233" t="s">
        <v>23</v>
      </c>
      <c r="E932" s="305" t="str">
        <f>IF(BD.PD7[[#This Row],[.]]="*",VLOOKUP(BD.PD7[[#This Row],[Pos]],Presupuesto!A:H,7,FALSE),"")</f>
        <v/>
      </c>
      <c r="F932" s="234" t="s">
        <v>709</v>
      </c>
      <c r="G932" s="174"/>
      <c r="H932" s="174"/>
      <c r="I932" s="174" t="s">
        <v>1326</v>
      </c>
      <c r="J932" s="174">
        <v>1</v>
      </c>
      <c r="K932" s="174" t="s">
        <v>260</v>
      </c>
      <c r="L932" s="383">
        <f>IF(BD.PD7[[#This Row],[Mon]]="DOP",1,HLOOKUP(BD.PD7[[#This Row],[Mon]],$K$1:$L$2,2,FALSE))</f>
        <v>1</v>
      </c>
      <c r="M932" s="541">
        <v>7500000</v>
      </c>
      <c r="N932" s="243">
        <f>BD.PD7[[#This Row],[Cant.]]*BD.PD7[[#This Row],[ Tasa ]]*BD.PD7[[#This Row],[ Precio Und.]]</f>
        <v>7500000</v>
      </c>
      <c r="O932" s="174">
        <v>0</v>
      </c>
      <c r="P932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932" s="243">
        <f>BD.PD7[[#This Row],[Ppto. Orden Interna '[DOP']]]/HLOOKUP("USD",$K$1:$L$2,2,FALSE)</f>
        <v>115384.61538461539</v>
      </c>
      <c r="R932" s="543" t="s">
        <v>1353</v>
      </c>
      <c r="S932" s="544"/>
      <c r="T932" s="544"/>
      <c r="U932" s="544" t="s">
        <v>542</v>
      </c>
      <c r="V932" s="544">
        <v>801673</v>
      </c>
      <c r="W932" s="494" t="s">
        <v>710</v>
      </c>
      <c r="X932" s="495">
        <v>13</v>
      </c>
      <c r="Y932" s="495">
        <v>0.5</v>
      </c>
      <c r="Z932" s="243">
        <f>BD.PD7[[#This Row],[Av.P1 '[%']]]*BD.PD7[[#This Row],[Ppto. Orden Interna '[DOP']]]</f>
        <v>3750000</v>
      </c>
      <c r="AA932" s="249">
        <v>15</v>
      </c>
      <c r="AB932" s="249">
        <v>0.5</v>
      </c>
      <c r="AC932" s="243">
        <f>BD.PD7[[#This Row],[Av.P2 '[%']]]*BD.PD7[[#This Row],[Ppto. Orden Interna '[DOP']]]</f>
        <v>3750000</v>
      </c>
      <c r="AD932" s="249"/>
      <c r="AE932" s="249"/>
      <c r="AF932" s="243">
        <f>BD.PD7[[#This Row],[Av.P3 '[%']]]*BD.PD7[[#This Row],[Ppto. Orden Interna '[DOP']]]</f>
        <v>0</v>
      </c>
      <c r="AG932" s="545"/>
      <c r="AH932" s="545"/>
      <c r="AI932" s="243">
        <f>BD.PD7[[#This Row],[Av.P2 '[%']]]*BD.PD7[[#This Row],[Ppto. Orden Interna '[DOP']]]</f>
        <v>3750000</v>
      </c>
      <c r="AJ932" s="545"/>
      <c r="AK932" s="545"/>
      <c r="AL932" s="542">
        <f>BD.PD7[[#This Row],[Av.P2 '[%']]]*BD.PD7[[#This Row],[Ppto. Orden Interna '[DOP']]]</f>
        <v>3750000</v>
      </c>
      <c r="AM932" s="584">
        <v>7500000</v>
      </c>
      <c r="AN932" s="308" t="s">
        <v>244</v>
      </c>
      <c r="AO932" s="308" t="s">
        <v>245</v>
      </c>
      <c r="AP932" s="308" t="s">
        <v>246</v>
      </c>
      <c r="AQ932" s="308" t="s">
        <v>247</v>
      </c>
      <c r="AR932" s="308">
        <v>594</v>
      </c>
      <c r="AS932" s="308" t="s">
        <v>248</v>
      </c>
      <c r="AT932" s="249" t="s">
        <v>1356</v>
      </c>
      <c r="AU932" s="249" t="s">
        <v>92</v>
      </c>
    </row>
    <row r="933" spans="1:47" hidden="1" x14ac:dyDescent="0.3">
      <c r="A933" s="174">
        <v>8.07</v>
      </c>
      <c r="B933" s="231"/>
      <c r="C933" s="232" t="str">
        <f>VLOOKUP(BD.PD7[[#This Row],[Pos]],PPto[],3,FALSE)</f>
        <v>8.07 Señalizacion interiores</v>
      </c>
      <c r="D933" s="233" t="s">
        <v>23</v>
      </c>
      <c r="E933" s="305" t="str">
        <f>IF(BD.PD7[[#This Row],[.]]="*",VLOOKUP(BD.PD7[[#This Row],[Pos]],Presupuesto!A:H,7,FALSE),"")</f>
        <v/>
      </c>
      <c r="F933" s="234" t="s">
        <v>711</v>
      </c>
      <c r="G933" s="174"/>
      <c r="H933" s="174"/>
      <c r="I933" s="174" t="s">
        <v>1354</v>
      </c>
      <c r="J933" s="174">
        <v>1</v>
      </c>
      <c r="K933" s="174" t="s">
        <v>117</v>
      </c>
      <c r="L933" s="383">
        <f>IF(BD.PD7[[#This Row],[Mon]]="DOP",1,HLOOKUP(BD.PD7[[#This Row],[Mon]],$K$1:$L$2,2,FALSE))</f>
        <v>65</v>
      </c>
      <c r="M933" s="541">
        <v>45000</v>
      </c>
      <c r="N933" s="243">
        <f>BD.PD7[[#This Row],[Cant.]]*BD.PD7[[#This Row],[ Tasa ]]*BD.PD7[[#This Row],[ Precio Und.]]</f>
        <v>2925000</v>
      </c>
      <c r="O933" s="174">
        <v>0.1</v>
      </c>
      <c r="P933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933" s="243">
        <f>BD.PD7[[#This Row],[Ppto. Orden Interna '[DOP']]]/HLOOKUP("USD",$K$1:$L$2,2,FALSE)</f>
        <v>49500</v>
      </c>
      <c r="R933" s="543" t="s">
        <v>712</v>
      </c>
      <c r="S933" s="544"/>
      <c r="T933" s="544"/>
      <c r="U933" s="544" t="s">
        <v>542</v>
      </c>
      <c r="V933" s="544">
        <v>801673</v>
      </c>
      <c r="W933" s="494" t="s">
        <v>713</v>
      </c>
      <c r="X933" s="495">
        <v>13</v>
      </c>
      <c r="Y933" s="495">
        <v>0.5</v>
      </c>
      <c r="Z933" s="243">
        <f>BD.PD7[[#This Row],[Av.P1 '[%']]]*BD.PD7[[#This Row],[Ppto. Orden Interna '[DOP']]]</f>
        <v>1608750</v>
      </c>
      <c r="AA933" s="249">
        <v>15</v>
      </c>
      <c r="AB933" s="249">
        <v>0.5</v>
      </c>
      <c r="AC933" s="243">
        <f>BD.PD7[[#This Row],[Av.P2 '[%']]]*BD.PD7[[#This Row],[Ppto. Orden Interna '[DOP']]]</f>
        <v>1608750</v>
      </c>
      <c r="AD933" s="249"/>
      <c r="AE933" s="249"/>
      <c r="AF933" s="243">
        <f>BD.PD7[[#This Row],[Av.P3 '[%']]]*BD.PD7[[#This Row],[Ppto. Orden Interna '[DOP']]]</f>
        <v>0</v>
      </c>
      <c r="AG933" s="545"/>
      <c r="AH933" s="545"/>
      <c r="AI933" s="243">
        <f>BD.PD7[[#This Row],[Av.P2 '[%']]]*BD.PD7[[#This Row],[Ppto. Orden Interna '[DOP']]]</f>
        <v>1608750</v>
      </c>
      <c r="AJ933" s="545"/>
      <c r="AK933" s="545"/>
      <c r="AL933" s="542">
        <f>BD.PD7[[#This Row],[Av.P2 '[%']]]*BD.PD7[[#This Row],[Ppto. Orden Interna '[DOP']]]</f>
        <v>1608750</v>
      </c>
      <c r="AM933" s="584">
        <v>3217500</v>
      </c>
      <c r="AN933" s="308" t="s">
        <v>244</v>
      </c>
      <c r="AO933" s="308" t="s">
        <v>245</v>
      </c>
      <c r="AP933" s="308" t="s">
        <v>246</v>
      </c>
      <c r="AQ933" s="308" t="s">
        <v>247</v>
      </c>
      <c r="AR933" s="308">
        <v>594</v>
      </c>
      <c r="AS933" s="308" t="s">
        <v>248</v>
      </c>
      <c r="AT933" s="249" t="s">
        <v>1356</v>
      </c>
      <c r="AU933" s="249" t="s">
        <v>92</v>
      </c>
    </row>
    <row r="934" spans="1:47" hidden="1" x14ac:dyDescent="0.3">
      <c r="A934" s="174">
        <v>8.07</v>
      </c>
      <c r="B934" s="231"/>
      <c r="C934" s="232" t="str">
        <f>VLOOKUP(BD.PD7[[#This Row],[Pos]],PPto[],3,FALSE)</f>
        <v>8.07 Señalizacion interiores</v>
      </c>
      <c r="D934" s="233" t="s">
        <v>23</v>
      </c>
      <c r="E934" s="305" t="str">
        <f>IF(BD.PD7[[#This Row],[.]]="*",VLOOKUP(BD.PD7[[#This Row],[Pos]],Presupuesto!A:H,7,FALSE),"")</f>
        <v/>
      </c>
      <c r="F934" s="234" t="s">
        <v>714</v>
      </c>
      <c r="G934" s="174"/>
      <c r="H934" s="174"/>
      <c r="I934" s="174" t="s">
        <v>1326</v>
      </c>
      <c r="J934" s="174">
        <v>1</v>
      </c>
      <c r="K934" s="174" t="s">
        <v>260</v>
      </c>
      <c r="L934" s="383">
        <f>IF(BD.PD7[[#This Row],[Mon]]="DOP",1,HLOOKUP(BD.PD7[[#This Row],[Mon]],$K$1:$L$2,2,FALSE))</f>
        <v>1</v>
      </c>
      <c r="M934" s="541">
        <v>1050000</v>
      </c>
      <c r="N934" s="243">
        <f>BD.PD7[[#This Row],[Cant.]]*BD.PD7[[#This Row],[ Tasa ]]*BD.PD7[[#This Row],[ Precio Und.]]</f>
        <v>1050000</v>
      </c>
      <c r="O934" s="174">
        <v>0.05</v>
      </c>
      <c r="P934" s="243">
        <f>IF(BD.PD7[[#This Row],[Liquid. '[%']]]&lt;&gt;0,(BD.PD7[[#This Row],[Valor Neto '[DOP']]]*BD.PD7[[#This Row],[Liquid. '[%']]])+BD.PD7[[#This Row],[Valor Neto '[DOP']]],BD.PD7[[#This Row],[Valor Neto '[DOP']]])</f>
        <v>1102500</v>
      </c>
      <c r="Q934" s="243">
        <f>BD.PD7[[#This Row],[Ppto. Orden Interna '[DOP']]]/HLOOKUP("USD",$K$1:$L$2,2,FALSE)</f>
        <v>16961.538461538461</v>
      </c>
      <c r="R934" s="543" t="s">
        <v>715</v>
      </c>
      <c r="S934" s="544"/>
      <c r="T934" s="544"/>
      <c r="U934" s="544" t="s">
        <v>542</v>
      </c>
      <c r="V934" s="544">
        <v>801673</v>
      </c>
      <c r="W934" s="494" t="s">
        <v>705</v>
      </c>
      <c r="X934" s="495">
        <v>13</v>
      </c>
      <c r="Y934" s="495">
        <v>0.5</v>
      </c>
      <c r="Z934" s="243">
        <f>BD.PD7[[#This Row],[Av.P1 '[%']]]*BD.PD7[[#This Row],[Ppto. Orden Interna '[DOP']]]</f>
        <v>551250</v>
      </c>
      <c r="AA934" s="249">
        <v>15</v>
      </c>
      <c r="AB934" s="249">
        <v>0.5</v>
      </c>
      <c r="AC934" s="243">
        <f>BD.PD7[[#This Row],[Av.P2 '[%']]]*BD.PD7[[#This Row],[Ppto. Orden Interna '[DOP']]]</f>
        <v>551250</v>
      </c>
      <c r="AD934" s="249"/>
      <c r="AE934" s="249"/>
      <c r="AF934" s="243">
        <f>BD.PD7[[#This Row],[Av.P3 '[%']]]*BD.PD7[[#This Row],[Ppto. Orden Interna '[DOP']]]</f>
        <v>0</v>
      </c>
      <c r="AG934" s="545"/>
      <c r="AH934" s="545"/>
      <c r="AI934" s="243">
        <f>BD.PD7[[#This Row],[Av.P2 '[%']]]*BD.PD7[[#This Row],[Ppto. Orden Interna '[DOP']]]</f>
        <v>551250</v>
      </c>
      <c r="AJ934" s="545"/>
      <c r="AK934" s="545"/>
      <c r="AL934" s="542">
        <f>BD.PD7[[#This Row],[Av.P2 '[%']]]*BD.PD7[[#This Row],[Ppto. Orden Interna '[DOP']]]</f>
        <v>551250</v>
      </c>
      <c r="AM934" s="584">
        <v>1102500</v>
      </c>
      <c r="AN934" s="308" t="s">
        <v>244</v>
      </c>
      <c r="AO934" s="308" t="s">
        <v>245</v>
      </c>
      <c r="AP934" s="308" t="s">
        <v>246</v>
      </c>
      <c r="AQ934" s="308" t="s">
        <v>247</v>
      </c>
      <c r="AR934" s="308">
        <v>594</v>
      </c>
      <c r="AS934" s="308" t="s">
        <v>248</v>
      </c>
      <c r="AT934" s="249" t="s">
        <v>1356</v>
      </c>
      <c r="AU934" s="249" t="s">
        <v>92</v>
      </c>
    </row>
    <row r="935" spans="1:47" hidden="1" x14ac:dyDescent="0.3">
      <c r="A935" s="174">
        <v>8.07</v>
      </c>
      <c r="B935" s="231"/>
      <c r="C935" s="232" t="str">
        <f>VLOOKUP(BD.PD7[[#This Row],[Pos]],PPto[],3,FALSE)</f>
        <v>8.07 Señalizacion interiores</v>
      </c>
      <c r="D935" s="233" t="s">
        <v>23</v>
      </c>
      <c r="E935" s="305" t="str">
        <f>IF(BD.PD7[[#This Row],[.]]="*",VLOOKUP(BD.PD7[[#This Row],[Pos]],Presupuesto!A:H,7,FALSE),"")</f>
        <v/>
      </c>
      <c r="F935" s="234" t="s">
        <v>716</v>
      </c>
      <c r="G935" s="174"/>
      <c r="H935" s="174"/>
      <c r="I935" s="174" t="s">
        <v>1326</v>
      </c>
      <c r="J935" s="174">
        <v>1</v>
      </c>
      <c r="K935" s="174" t="s">
        <v>260</v>
      </c>
      <c r="L935" s="383">
        <f>IF(BD.PD7[[#This Row],[Mon]]="DOP",1,HLOOKUP(BD.PD7[[#This Row],[Mon]],$K$1:$L$2,2,FALSE))</f>
        <v>1</v>
      </c>
      <c r="M935" s="541">
        <v>150000</v>
      </c>
      <c r="N935" s="243">
        <f>BD.PD7[[#This Row],[Cant.]]*BD.PD7[[#This Row],[ Tasa ]]*BD.PD7[[#This Row],[ Precio Und.]]</f>
        <v>150000</v>
      </c>
      <c r="O935" s="174">
        <v>0.05</v>
      </c>
      <c r="P935" s="243">
        <f>IF(BD.PD7[[#This Row],[Liquid. '[%']]]&lt;&gt;0,(BD.PD7[[#This Row],[Valor Neto '[DOP']]]*BD.PD7[[#This Row],[Liquid. '[%']]])+BD.PD7[[#This Row],[Valor Neto '[DOP']]],BD.PD7[[#This Row],[Valor Neto '[DOP']]])</f>
        <v>157500</v>
      </c>
      <c r="Q935" s="243">
        <f>BD.PD7[[#This Row],[Ppto. Orden Interna '[DOP']]]/HLOOKUP("USD",$K$1:$L$2,2,FALSE)</f>
        <v>2423.0769230769229</v>
      </c>
      <c r="R935" s="543" t="s">
        <v>707</v>
      </c>
      <c r="S935" s="544"/>
      <c r="T935" s="544"/>
      <c r="U935" s="544" t="s">
        <v>542</v>
      </c>
      <c r="V935" s="544">
        <v>801673</v>
      </c>
      <c r="W935" s="494" t="s">
        <v>708</v>
      </c>
      <c r="X935" s="495">
        <v>16</v>
      </c>
      <c r="Y935" s="495">
        <v>1</v>
      </c>
      <c r="Z935" s="243">
        <f>BD.PD7[[#This Row],[Av.P1 '[%']]]*BD.PD7[[#This Row],[Ppto. Orden Interna '[DOP']]]</f>
        <v>157500</v>
      </c>
      <c r="AA935" s="249"/>
      <c r="AB935" s="249"/>
      <c r="AC935" s="243">
        <f>BD.PD7[[#This Row],[Av.P2 '[%']]]*BD.PD7[[#This Row],[Ppto. Orden Interna '[DOP']]]</f>
        <v>0</v>
      </c>
      <c r="AD935" s="249"/>
      <c r="AE935" s="249"/>
      <c r="AF935" s="243">
        <f>BD.PD7[[#This Row],[Av.P3 '[%']]]*BD.PD7[[#This Row],[Ppto. Orden Interna '[DOP']]]</f>
        <v>0</v>
      </c>
      <c r="AG935" s="545"/>
      <c r="AH935" s="545"/>
      <c r="AI935" s="243">
        <f>BD.PD7[[#This Row],[Av.P2 '[%']]]*BD.PD7[[#This Row],[Ppto. Orden Interna '[DOP']]]</f>
        <v>0</v>
      </c>
      <c r="AJ935" s="545"/>
      <c r="AK935" s="545"/>
      <c r="AL935" s="542">
        <f>BD.PD7[[#This Row],[Av.P2 '[%']]]*BD.PD7[[#This Row],[Ppto. Orden Interna '[DOP']]]</f>
        <v>0</v>
      </c>
      <c r="AM935" s="584">
        <v>157500</v>
      </c>
      <c r="AN935" s="308" t="s">
        <v>244</v>
      </c>
      <c r="AO935" s="308" t="s">
        <v>245</v>
      </c>
      <c r="AP935" s="308" t="s">
        <v>246</v>
      </c>
      <c r="AQ935" s="308" t="s">
        <v>247</v>
      </c>
      <c r="AR935" s="308">
        <v>594</v>
      </c>
      <c r="AS935" s="308" t="s">
        <v>248</v>
      </c>
      <c r="AT935" s="249" t="s">
        <v>1356</v>
      </c>
      <c r="AU935" s="249" t="s">
        <v>92</v>
      </c>
    </row>
    <row r="936" spans="1:47" hidden="1" x14ac:dyDescent="0.3">
      <c r="A936" s="174">
        <v>8.07</v>
      </c>
      <c r="B936" s="231"/>
      <c r="C936" s="232" t="str">
        <f>VLOOKUP(BD.PD7[[#This Row],[Pos]],PPto[],3,FALSE)</f>
        <v>8.07 Señalizacion interiores</v>
      </c>
      <c r="D936" s="233" t="s">
        <v>23</v>
      </c>
      <c r="E936" s="305" t="str">
        <f>IF(BD.PD7[[#This Row],[.]]="*",VLOOKUP(BD.PD7[[#This Row],[Pos]],Presupuesto!A:H,7,FALSE),"")</f>
        <v/>
      </c>
      <c r="F936" s="234" t="s">
        <v>717</v>
      </c>
      <c r="G936" s="174"/>
      <c r="H936" s="174"/>
      <c r="I936" s="174" t="s">
        <v>1326</v>
      </c>
      <c r="J936" s="174">
        <v>1</v>
      </c>
      <c r="K936" s="174" t="s">
        <v>260</v>
      </c>
      <c r="L936" s="383">
        <f>IF(BD.PD7[[#This Row],[Mon]]="DOP",1,HLOOKUP(BD.PD7[[#This Row],[Mon]],$K$1:$L$2,2,FALSE))</f>
        <v>1</v>
      </c>
      <c r="M936" s="541">
        <v>350000</v>
      </c>
      <c r="N936" s="243">
        <f>BD.PD7[[#This Row],[Cant.]]*BD.PD7[[#This Row],[ Tasa ]]*BD.PD7[[#This Row],[ Precio Und.]]</f>
        <v>350000</v>
      </c>
      <c r="O936" s="174">
        <v>0</v>
      </c>
      <c r="P936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936" s="243">
        <f>BD.PD7[[#This Row],[Ppto. Orden Interna '[DOP']]]/HLOOKUP("USD",$K$1:$L$2,2,FALSE)</f>
        <v>5384.6153846153848</v>
      </c>
      <c r="R936" s="543" t="s">
        <v>707</v>
      </c>
      <c r="S936" s="544"/>
      <c r="T936" s="544"/>
      <c r="U936" s="544" t="s">
        <v>542</v>
      </c>
      <c r="V936" s="544">
        <v>801673</v>
      </c>
      <c r="W936" s="494" t="s">
        <v>708</v>
      </c>
      <c r="X936" s="495">
        <v>16</v>
      </c>
      <c r="Y936" s="495">
        <v>1</v>
      </c>
      <c r="Z936" s="243">
        <f>BD.PD7[[#This Row],[Av.P1 '[%']]]*BD.PD7[[#This Row],[Ppto. Orden Interna '[DOP']]]</f>
        <v>350000</v>
      </c>
      <c r="AA936" s="249"/>
      <c r="AB936" s="249"/>
      <c r="AC936" s="243">
        <f>BD.PD7[[#This Row],[Av.P2 '[%']]]*BD.PD7[[#This Row],[Ppto. Orden Interna '[DOP']]]</f>
        <v>0</v>
      </c>
      <c r="AD936" s="249"/>
      <c r="AE936" s="249"/>
      <c r="AF936" s="243">
        <f>BD.PD7[[#This Row],[Av.P3 '[%']]]*BD.PD7[[#This Row],[Ppto. Orden Interna '[DOP']]]</f>
        <v>0</v>
      </c>
      <c r="AG936" s="545"/>
      <c r="AH936" s="545"/>
      <c r="AI936" s="243">
        <f>BD.PD7[[#This Row],[Av.P2 '[%']]]*BD.PD7[[#This Row],[Ppto. Orden Interna '[DOP']]]</f>
        <v>0</v>
      </c>
      <c r="AJ936" s="545"/>
      <c r="AK936" s="545"/>
      <c r="AL936" s="542">
        <f>BD.PD7[[#This Row],[Av.P2 '[%']]]*BD.PD7[[#This Row],[Ppto. Orden Interna '[DOP']]]</f>
        <v>0</v>
      </c>
      <c r="AM936" s="584">
        <v>350000</v>
      </c>
      <c r="AN936" s="308" t="s">
        <v>244</v>
      </c>
      <c r="AO936" s="308" t="s">
        <v>245</v>
      </c>
      <c r="AP936" s="308" t="s">
        <v>246</v>
      </c>
      <c r="AQ936" s="308" t="s">
        <v>247</v>
      </c>
      <c r="AR936" s="308">
        <v>594</v>
      </c>
      <c r="AS936" s="308" t="s">
        <v>248</v>
      </c>
      <c r="AT936" s="249" t="s">
        <v>1356</v>
      </c>
      <c r="AU936" s="249" t="s">
        <v>92</v>
      </c>
    </row>
    <row r="937" spans="1:47" hidden="1" x14ac:dyDescent="0.3">
      <c r="A937" s="174">
        <v>8.07</v>
      </c>
      <c r="B937" s="231"/>
      <c r="C937" s="232" t="str">
        <f>VLOOKUP(BD.PD7[[#This Row],[Pos]],PPto[],3,FALSE)</f>
        <v>8.07 Señalizacion interiores</v>
      </c>
      <c r="D937" s="233" t="s">
        <v>23</v>
      </c>
      <c r="E937" s="305" t="str">
        <f>IF(BD.PD7[[#This Row],[.]]="*",VLOOKUP(BD.PD7[[#This Row],[Pos]],Presupuesto!A:H,7,FALSE),"")</f>
        <v/>
      </c>
      <c r="F937" s="234" t="s">
        <v>718</v>
      </c>
      <c r="G937" s="174"/>
      <c r="H937" s="174"/>
      <c r="I937" s="174" t="s">
        <v>1326</v>
      </c>
      <c r="J937" s="174">
        <v>1</v>
      </c>
      <c r="K937" s="174" t="s">
        <v>260</v>
      </c>
      <c r="L937" s="383">
        <f>IF(BD.PD7[[#This Row],[Mon]]="DOP",1,HLOOKUP(BD.PD7[[#This Row],[Mon]],$K$1:$L$2,2,FALSE))</f>
        <v>1</v>
      </c>
      <c r="M937" s="541">
        <v>550000</v>
      </c>
      <c r="N937" s="243">
        <f>BD.PD7[[#This Row],[Cant.]]*BD.PD7[[#This Row],[ Tasa ]]*BD.PD7[[#This Row],[ Precio Und.]]</f>
        <v>550000</v>
      </c>
      <c r="O937" s="174">
        <v>0</v>
      </c>
      <c r="P937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937" s="243">
        <f>BD.PD7[[#This Row],[Ppto. Orden Interna '[DOP']]]/HLOOKUP("USD",$K$1:$L$2,2,FALSE)</f>
        <v>8461.538461538461</v>
      </c>
      <c r="R937" s="543" t="s">
        <v>715</v>
      </c>
      <c r="S937" s="544"/>
      <c r="T937" s="544"/>
      <c r="U937" s="544" t="s">
        <v>542</v>
      </c>
      <c r="V937" s="544">
        <v>801673</v>
      </c>
      <c r="W937" s="494" t="s">
        <v>719</v>
      </c>
      <c r="X937" s="495">
        <v>16</v>
      </c>
      <c r="Y937" s="495">
        <v>1</v>
      </c>
      <c r="Z937" s="243">
        <f>BD.PD7[[#This Row],[Av.P1 '[%']]]*BD.PD7[[#This Row],[Ppto. Orden Interna '[DOP']]]</f>
        <v>550000</v>
      </c>
      <c r="AA937" s="249"/>
      <c r="AB937" s="249"/>
      <c r="AC937" s="243">
        <f>BD.PD7[[#This Row],[Av.P2 '[%']]]*BD.PD7[[#This Row],[Ppto. Orden Interna '[DOP']]]</f>
        <v>0</v>
      </c>
      <c r="AD937" s="249"/>
      <c r="AE937" s="249"/>
      <c r="AF937" s="243">
        <f>BD.PD7[[#This Row],[Av.P3 '[%']]]*BD.PD7[[#This Row],[Ppto. Orden Interna '[DOP']]]</f>
        <v>0</v>
      </c>
      <c r="AG937" s="545"/>
      <c r="AH937" s="545"/>
      <c r="AI937" s="243">
        <f>BD.PD7[[#This Row],[Av.P2 '[%']]]*BD.PD7[[#This Row],[Ppto. Orden Interna '[DOP']]]</f>
        <v>0</v>
      </c>
      <c r="AJ937" s="545"/>
      <c r="AK937" s="545"/>
      <c r="AL937" s="542">
        <f>BD.PD7[[#This Row],[Av.P2 '[%']]]*BD.PD7[[#This Row],[Ppto. Orden Interna '[DOP']]]</f>
        <v>0</v>
      </c>
      <c r="AM937" s="584">
        <v>550000</v>
      </c>
      <c r="AN937" s="308" t="s">
        <v>244</v>
      </c>
      <c r="AO937" s="308" t="s">
        <v>245</v>
      </c>
      <c r="AP937" s="308" t="s">
        <v>246</v>
      </c>
      <c r="AQ937" s="308" t="s">
        <v>247</v>
      </c>
      <c r="AR937" s="308">
        <v>594</v>
      </c>
      <c r="AS937" s="308" t="s">
        <v>248</v>
      </c>
      <c r="AT937" s="249" t="s">
        <v>1356</v>
      </c>
      <c r="AU937" s="249" t="s">
        <v>92</v>
      </c>
    </row>
    <row r="938" spans="1:47" hidden="1" x14ac:dyDescent="0.3">
      <c r="A938" s="174">
        <v>8.08</v>
      </c>
      <c r="B938" s="231" t="s">
        <v>243</v>
      </c>
      <c r="C938" s="232" t="str">
        <f>VLOOKUP(BD.PD7[[#This Row],[Pos]],PPto[],3,FALSE)</f>
        <v>8.08 Señalizacion exteriores</v>
      </c>
      <c r="D938" s="233" t="s">
        <v>243</v>
      </c>
      <c r="E938" s="305">
        <f>IF(BD.PD7[[#This Row],[.]]="*",VLOOKUP(BD.PD7[[#This Row],[Pos]],Presupuesto!A:H,7,FALSE),"")</f>
        <v>83919.283492063492</v>
      </c>
      <c r="F938" s="234"/>
      <c r="G938" s="174"/>
      <c r="H938" s="174"/>
      <c r="I938" s="174"/>
      <c r="J938" s="174">
        <v>1</v>
      </c>
      <c r="K938" s="174" t="s">
        <v>117</v>
      </c>
      <c r="L938" s="383">
        <f>IF(BD.PD7[[#This Row],[Mon]]="DOP",1,HLOOKUP(BD.PD7[[#This Row],[Mon]],$K$1:$L$2,2,FALSE))</f>
        <v>65</v>
      </c>
      <c r="M938" s="541">
        <v>0</v>
      </c>
      <c r="N938" s="243">
        <f>BD.PD7[[#This Row],[Cant.]]*BD.PD7[[#This Row],[ Tasa ]]*BD.PD7[[#This Row],[ Precio Und.]]</f>
        <v>0</v>
      </c>
      <c r="O938" s="174">
        <v>0</v>
      </c>
      <c r="P938" s="243">
        <f>IF(BD.PD7[[#This Row],[Liquid. '[%']]]&lt;&gt;0,(BD.PD7[[#This Row],[Valor Neto '[DOP']]]*BD.PD7[[#This Row],[Liquid. '[%']]])+BD.PD7[[#This Row],[Valor Neto '[DOP']]],BD.PD7[[#This Row],[Valor Neto '[DOP']]])</f>
        <v>0</v>
      </c>
      <c r="Q938" s="243">
        <f>BD.PD7[[#This Row],[Ppto. Orden Interna '[DOP']]]/HLOOKUP("USD",$K$1:$L$2,2,FALSE)</f>
        <v>0</v>
      </c>
      <c r="R938" s="543"/>
      <c r="S938" s="544"/>
      <c r="T938" s="544"/>
      <c r="U938" s="544" t="s">
        <v>542</v>
      </c>
      <c r="V938" s="544">
        <v>801673</v>
      </c>
      <c r="W938" s="494"/>
      <c r="X938" s="495"/>
      <c r="Y938" s="495"/>
      <c r="Z938" s="243">
        <f>BD.PD7[[#This Row],[Av.P1 '[%']]]*BD.PD7[[#This Row],[Ppto. Orden Interna '[DOP']]]</f>
        <v>0</v>
      </c>
      <c r="AA938" s="249"/>
      <c r="AB938" s="249"/>
      <c r="AC938" s="243">
        <f>BD.PD7[[#This Row],[Av.P2 '[%']]]*BD.PD7[[#This Row],[Ppto. Orden Interna '[DOP']]]</f>
        <v>0</v>
      </c>
      <c r="AD938" s="249"/>
      <c r="AE938" s="249"/>
      <c r="AF938" s="243">
        <f>BD.PD7[[#This Row],[Av.P3 '[%']]]*BD.PD7[[#This Row],[Ppto. Orden Interna '[DOP']]]</f>
        <v>0</v>
      </c>
      <c r="AG938" s="545"/>
      <c r="AH938" s="545"/>
      <c r="AI938" s="243">
        <f>BD.PD7[[#This Row],[Av.P2 '[%']]]*BD.PD7[[#This Row],[Ppto. Orden Interna '[DOP']]]</f>
        <v>0</v>
      </c>
      <c r="AJ938" s="545"/>
      <c r="AK938" s="545"/>
      <c r="AL938" s="542">
        <f>BD.PD7[[#This Row],[Av.P2 '[%']]]*BD.PD7[[#This Row],[Ppto. Orden Interna '[DOP']]]</f>
        <v>0</v>
      </c>
      <c r="AM938" s="584">
        <v>0</v>
      </c>
      <c r="AN938" s="308" t="s">
        <v>244</v>
      </c>
      <c r="AO938" s="308" t="s">
        <v>245</v>
      </c>
      <c r="AP938" s="308" t="s">
        <v>246</v>
      </c>
      <c r="AQ938" s="308" t="s">
        <v>247</v>
      </c>
      <c r="AR938" s="308">
        <v>594</v>
      </c>
      <c r="AS938" s="308" t="s">
        <v>248</v>
      </c>
      <c r="AT938" s="249" t="s">
        <v>1356</v>
      </c>
      <c r="AU938" s="249" t="s">
        <v>92</v>
      </c>
    </row>
    <row r="939" spans="1:47" hidden="1" x14ac:dyDescent="0.3">
      <c r="A939" s="174">
        <v>8.08</v>
      </c>
      <c r="B939" s="231"/>
      <c r="C939" s="232" t="str">
        <f>VLOOKUP(BD.PD7[[#This Row],[Pos]],PPto[],3,FALSE)</f>
        <v>8.08 Señalizacion exteriores</v>
      </c>
      <c r="D939" s="233" t="s">
        <v>23</v>
      </c>
      <c r="E939" s="305" t="str">
        <f>IF(BD.PD7[[#This Row],[.]]="*",VLOOKUP(BD.PD7[[#This Row],[Pos]],Presupuesto!A:H,7,FALSE),"")</f>
        <v/>
      </c>
      <c r="F939" s="234" t="s">
        <v>720</v>
      </c>
      <c r="G939" s="174"/>
      <c r="H939" s="174"/>
      <c r="I939" s="174" t="s">
        <v>1326</v>
      </c>
      <c r="J939" s="174">
        <v>1</v>
      </c>
      <c r="K939" s="174" t="s">
        <v>260</v>
      </c>
      <c r="L939" s="383">
        <f>IF(BD.PD7[[#This Row],[Mon]]="DOP",1,HLOOKUP(BD.PD7[[#This Row],[Mon]],$K$1:$L$2,2,FALSE))</f>
        <v>1</v>
      </c>
      <c r="M939" s="541">
        <v>759552</v>
      </c>
      <c r="N939" s="243">
        <f>BD.PD7[[#This Row],[Cant.]]*BD.PD7[[#This Row],[ Tasa ]]*BD.PD7[[#This Row],[ Precio Und.]]</f>
        <v>759552</v>
      </c>
      <c r="O939" s="174">
        <v>0</v>
      </c>
      <c r="P939" s="243">
        <f>IF(BD.PD7[[#This Row],[Liquid. '[%']]]&lt;&gt;0,(BD.PD7[[#This Row],[Valor Neto '[DOP']]]*BD.PD7[[#This Row],[Liquid. '[%']]])+BD.PD7[[#This Row],[Valor Neto '[DOP']]],BD.PD7[[#This Row],[Valor Neto '[DOP']]])</f>
        <v>759552</v>
      </c>
      <c r="Q939" s="243">
        <f>BD.PD7[[#This Row],[Ppto. Orden Interna '[DOP']]]/HLOOKUP("USD",$K$1:$L$2,2,FALSE)</f>
        <v>11685.415384615384</v>
      </c>
      <c r="R939" s="543" t="s">
        <v>1355</v>
      </c>
      <c r="S939" s="544"/>
      <c r="T939" s="544"/>
      <c r="U939" s="544" t="s">
        <v>542</v>
      </c>
      <c r="V939" s="544">
        <v>801673</v>
      </c>
      <c r="W939" s="494" t="s">
        <v>710</v>
      </c>
      <c r="X939" s="495">
        <v>14</v>
      </c>
      <c r="Y939" s="495">
        <v>0.5</v>
      </c>
      <c r="Z939" s="243">
        <f>BD.PD7[[#This Row],[Av.P1 '[%']]]*BD.PD7[[#This Row],[Ppto. Orden Interna '[DOP']]]</f>
        <v>379776</v>
      </c>
      <c r="AA939" s="249">
        <v>16</v>
      </c>
      <c r="AB939" s="249">
        <v>0.5</v>
      </c>
      <c r="AC939" s="243">
        <f>BD.PD7[[#This Row],[Av.P2 '[%']]]*BD.PD7[[#This Row],[Ppto. Orden Interna '[DOP']]]</f>
        <v>379776</v>
      </c>
      <c r="AD939" s="249"/>
      <c r="AE939" s="249"/>
      <c r="AF939" s="243">
        <f>BD.PD7[[#This Row],[Av.P3 '[%']]]*BD.PD7[[#This Row],[Ppto. Orden Interna '[DOP']]]</f>
        <v>0</v>
      </c>
      <c r="AG939" s="545"/>
      <c r="AH939" s="545"/>
      <c r="AI939" s="243">
        <f>BD.PD7[[#This Row],[Av.P2 '[%']]]*BD.PD7[[#This Row],[Ppto. Orden Interna '[DOP']]]</f>
        <v>379776</v>
      </c>
      <c r="AJ939" s="545"/>
      <c r="AK939" s="545"/>
      <c r="AL939" s="542">
        <f>BD.PD7[[#This Row],[Av.P2 '[%']]]*BD.PD7[[#This Row],[Ppto. Orden Interna '[DOP']]]</f>
        <v>379776</v>
      </c>
      <c r="AM939" s="584">
        <v>759552</v>
      </c>
      <c r="AN939" s="308" t="s">
        <v>244</v>
      </c>
      <c r="AO939" s="308" t="s">
        <v>245</v>
      </c>
      <c r="AP939" s="308" t="s">
        <v>246</v>
      </c>
      <c r="AQ939" s="308" t="s">
        <v>247</v>
      </c>
      <c r="AR939" s="308">
        <v>594</v>
      </c>
      <c r="AS939" s="308" t="s">
        <v>248</v>
      </c>
      <c r="AT939" s="249" t="s">
        <v>1356</v>
      </c>
      <c r="AU939" s="249" t="s">
        <v>92</v>
      </c>
    </row>
    <row r="940" spans="1:47" hidden="1" x14ac:dyDescent="0.3">
      <c r="A940" s="174">
        <v>8.08</v>
      </c>
      <c r="B940" s="231"/>
      <c r="C940" s="232" t="str">
        <f>VLOOKUP(BD.PD7[[#This Row],[Pos]],PPto[],3,FALSE)</f>
        <v>8.08 Señalizacion exteriores</v>
      </c>
      <c r="D940" s="233" t="s">
        <v>23</v>
      </c>
      <c r="E940" s="305" t="str">
        <f>IF(BD.PD7[[#This Row],[.]]="*",VLOOKUP(BD.PD7[[#This Row],[Pos]],Presupuesto!A:H,7,FALSE),"")</f>
        <v/>
      </c>
      <c r="F940" s="234" t="s">
        <v>721</v>
      </c>
      <c r="G940" s="174"/>
      <c r="H940" s="174"/>
      <c r="I940" s="174" t="s">
        <v>1326</v>
      </c>
      <c r="J940" s="174">
        <v>2</v>
      </c>
      <c r="K940" s="174" t="s">
        <v>260</v>
      </c>
      <c r="L940" s="383">
        <f>IF(BD.PD7[[#This Row],[Mon]]="DOP",1,HLOOKUP(BD.PD7[[#This Row],[Mon]],$K$1:$L$2,2,FALSE))</f>
        <v>1</v>
      </c>
      <c r="M940" s="541">
        <v>314736</v>
      </c>
      <c r="N940" s="243">
        <f>BD.PD7[[#This Row],[Cant.]]*BD.PD7[[#This Row],[ Tasa ]]*BD.PD7[[#This Row],[ Precio Und.]]</f>
        <v>629472</v>
      </c>
      <c r="O940" s="174">
        <v>0</v>
      </c>
      <c r="P940" s="243">
        <f>IF(BD.PD7[[#This Row],[Liquid. '[%']]]&lt;&gt;0,(BD.PD7[[#This Row],[Valor Neto '[DOP']]]*BD.PD7[[#This Row],[Liquid. '[%']]])+BD.PD7[[#This Row],[Valor Neto '[DOP']]],BD.PD7[[#This Row],[Valor Neto '[DOP']]])</f>
        <v>629472</v>
      </c>
      <c r="Q940" s="243">
        <f>BD.PD7[[#This Row],[Ppto. Orden Interna '[DOP']]]/HLOOKUP("USD",$K$1:$L$2,2,FALSE)</f>
        <v>9684.1846153846145</v>
      </c>
      <c r="R940" s="543" t="s">
        <v>1355</v>
      </c>
      <c r="S940" s="544"/>
      <c r="T940" s="544"/>
      <c r="U940" s="544" t="s">
        <v>542</v>
      </c>
      <c r="V940" s="544">
        <v>801673</v>
      </c>
      <c r="W940" s="494" t="s">
        <v>710</v>
      </c>
      <c r="X940" s="495">
        <v>14</v>
      </c>
      <c r="Y940" s="495">
        <v>0.5</v>
      </c>
      <c r="Z940" s="243">
        <f>BD.PD7[[#This Row],[Av.P1 '[%']]]*BD.PD7[[#This Row],[Ppto. Orden Interna '[DOP']]]</f>
        <v>314736</v>
      </c>
      <c r="AA940" s="249">
        <v>16</v>
      </c>
      <c r="AB940" s="249">
        <v>0.5</v>
      </c>
      <c r="AC940" s="243">
        <f>BD.PD7[[#This Row],[Av.P2 '[%']]]*BD.PD7[[#This Row],[Ppto. Orden Interna '[DOP']]]</f>
        <v>314736</v>
      </c>
      <c r="AD940" s="249"/>
      <c r="AE940" s="249"/>
      <c r="AF940" s="243">
        <f>BD.PD7[[#This Row],[Av.P3 '[%']]]*BD.PD7[[#This Row],[Ppto. Orden Interna '[DOP']]]</f>
        <v>0</v>
      </c>
      <c r="AG940" s="545"/>
      <c r="AH940" s="545"/>
      <c r="AI940" s="243">
        <f>BD.PD7[[#This Row],[Av.P2 '[%']]]*BD.PD7[[#This Row],[Ppto. Orden Interna '[DOP']]]</f>
        <v>314736</v>
      </c>
      <c r="AJ940" s="545"/>
      <c r="AK940" s="545"/>
      <c r="AL940" s="542">
        <f>BD.PD7[[#This Row],[Av.P2 '[%']]]*BD.PD7[[#This Row],[Ppto. Orden Interna '[DOP']]]</f>
        <v>314736</v>
      </c>
      <c r="AM940" s="584">
        <v>629472</v>
      </c>
      <c r="AN940" s="308" t="s">
        <v>244</v>
      </c>
      <c r="AO940" s="308" t="s">
        <v>245</v>
      </c>
      <c r="AP940" s="308" t="s">
        <v>246</v>
      </c>
      <c r="AQ940" s="308" t="s">
        <v>247</v>
      </c>
      <c r="AR940" s="308">
        <v>594</v>
      </c>
      <c r="AS940" s="308" t="s">
        <v>248</v>
      </c>
      <c r="AT940" s="249" t="s">
        <v>1356</v>
      </c>
      <c r="AU940" s="249" t="s">
        <v>92</v>
      </c>
    </row>
    <row r="941" spans="1:47" hidden="1" x14ac:dyDescent="0.3">
      <c r="A941" s="174">
        <v>8.08</v>
      </c>
      <c r="B941" s="231"/>
      <c r="C941" s="232" t="str">
        <f>VLOOKUP(BD.PD7[[#This Row],[Pos]],PPto[],3,FALSE)</f>
        <v>8.08 Señalizacion exteriores</v>
      </c>
      <c r="D941" s="233" t="s">
        <v>23</v>
      </c>
      <c r="E941" s="305" t="str">
        <f>IF(BD.PD7[[#This Row],[.]]="*",VLOOKUP(BD.PD7[[#This Row],[Pos]],Presupuesto!A:H,7,FALSE),"")</f>
        <v/>
      </c>
      <c r="F941" s="234" t="s">
        <v>722</v>
      </c>
      <c r="G941" s="174"/>
      <c r="H941" s="174"/>
      <c r="I941" s="174" t="s">
        <v>1326</v>
      </c>
      <c r="J941" s="174">
        <v>1</v>
      </c>
      <c r="K941" s="174" t="s">
        <v>260</v>
      </c>
      <c r="L941" s="383">
        <f>IF(BD.PD7[[#This Row],[Mon]]="DOP",1,HLOOKUP(BD.PD7[[#This Row],[Mon]],$K$1:$L$2,2,FALSE))</f>
        <v>1</v>
      </c>
      <c r="M941" s="541">
        <v>301104</v>
      </c>
      <c r="N941" s="243">
        <f>BD.PD7[[#This Row],[Cant.]]*BD.PD7[[#This Row],[ Tasa ]]*BD.PD7[[#This Row],[ Precio Und.]]</f>
        <v>301104</v>
      </c>
      <c r="O941" s="174">
        <v>0</v>
      </c>
      <c r="P941" s="243">
        <f>IF(BD.PD7[[#This Row],[Liquid. '[%']]]&lt;&gt;0,(BD.PD7[[#This Row],[Valor Neto '[DOP']]]*BD.PD7[[#This Row],[Liquid. '[%']]])+BD.PD7[[#This Row],[Valor Neto '[DOP']]],BD.PD7[[#This Row],[Valor Neto '[DOP']]])</f>
        <v>301104</v>
      </c>
      <c r="Q941" s="243">
        <f>BD.PD7[[#This Row],[Ppto. Orden Interna '[DOP']]]/HLOOKUP("USD",$K$1:$L$2,2,FALSE)</f>
        <v>4632.3692307692309</v>
      </c>
      <c r="R941" s="543" t="s">
        <v>1355</v>
      </c>
      <c r="S941" s="544"/>
      <c r="T941" s="544"/>
      <c r="U941" s="544" t="s">
        <v>542</v>
      </c>
      <c r="V941" s="544">
        <v>801673</v>
      </c>
      <c r="W941" s="494" t="s">
        <v>710</v>
      </c>
      <c r="X941" s="495">
        <v>14</v>
      </c>
      <c r="Y941" s="495">
        <v>0.5</v>
      </c>
      <c r="Z941" s="243">
        <f>BD.PD7[[#This Row],[Av.P1 '[%']]]*BD.PD7[[#This Row],[Ppto. Orden Interna '[DOP']]]</f>
        <v>150552</v>
      </c>
      <c r="AA941" s="249">
        <v>16</v>
      </c>
      <c r="AB941" s="249">
        <v>0.5</v>
      </c>
      <c r="AC941" s="243">
        <f>BD.PD7[[#This Row],[Av.P2 '[%']]]*BD.PD7[[#This Row],[Ppto. Orden Interna '[DOP']]]</f>
        <v>150552</v>
      </c>
      <c r="AD941" s="249"/>
      <c r="AE941" s="249"/>
      <c r="AF941" s="243">
        <f>BD.PD7[[#This Row],[Av.P3 '[%']]]*BD.PD7[[#This Row],[Ppto. Orden Interna '[DOP']]]</f>
        <v>0</v>
      </c>
      <c r="AG941" s="545"/>
      <c r="AH941" s="545"/>
      <c r="AI941" s="243">
        <f>BD.PD7[[#This Row],[Av.P2 '[%']]]*BD.PD7[[#This Row],[Ppto. Orden Interna '[DOP']]]</f>
        <v>150552</v>
      </c>
      <c r="AJ941" s="545"/>
      <c r="AK941" s="545"/>
      <c r="AL941" s="542">
        <f>BD.PD7[[#This Row],[Av.P2 '[%']]]*BD.PD7[[#This Row],[Ppto. Orden Interna '[DOP']]]</f>
        <v>150552</v>
      </c>
      <c r="AM941" s="584">
        <v>301104</v>
      </c>
      <c r="AN941" s="308" t="s">
        <v>244</v>
      </c>
      <c r="AO941" s="308" t="s">
        <v>245</v>
      </c>
      <c r="AP941" s="308" t="s">
        <v>246</v>
      </c>
      <c r="AQ941" s="308" t="s">
        <v>247</v>
      </c>
      <c r="AR941" s="308">
        <v>594</v>
      </c>
      <c r="AS941" s="308" t="s">
        <v>248</v>
      </c>
      <c r="AT941" s="249" t="s">
        <v>1356</v>
      </c>
      <c r="AU941" s="249" t="s">
        <v>92</v>
      </c>
    </row>
    <row r="942" spans="1:47" hidden="1" x14ac:dyDescent="0.3">
      <c r="A942" s="174">
        <v>8.08</v>
      </c>
      <c r="B942" s="231"/>
      <c r="C942" s="232" t="str">
        <f>VLOOKUP(BD.PD7[[#This Row],[Pos]],PPto[],3,FALSE)</f>
        <v>8.08 Señalizacion exteriores</v>
      </c>
      <c r="D942" s="233" t="s">
        <v>23</v>
      </c>
      <c r="E942" s="305" t="str">
        <f>IF(BD.PD7[[#This Row],[.]]="*",VLOOKUP(BD.PD7[[#This Row],[Pos]],Presupuesto!A:H,7,FALSE),"")</f>
        <v/>
      </c>
      <c r="F942" s="234" t="s">
        <v>723</v>
      </c>
      <c r="G942" s="174"/>
      <c r="H942" s="174"/>
      <c r="I942" s="174" t="s">
        <v>1326</v>
      </c>
      <c r="J942" s="174">
        <v>1</v>
      </c>
      <c r="K942" s="174" t="s">
        <v>260</v>
      </c>
      <c r="L942" s="383">
        <f>IF(BD.PD7[[#This Row],[Mon]]="DOP",1,HLOOKUP(BD.PD7[[#This Row],[Mon]],$K$1:$L$2,2,FALSE))</f>
        <v>1</v>
      </c>
      <c r="M942" s="541">
        <v>2400000</v>
      </c>
      <c r="N942" s="243">
        <f>BD.PD7[[#This Row],[Cant.]]*BD.PD7[[#This Row],[ Tasa ]]*BD.PD7[[#This Row],[ Precio Und.]]</f>
        <v>2400000</v>
      </c>
      <c r="O942" s="174">
        <v>0</v>
      </c>
      <c r="P942" s="243">
        <f>IF(BD.PD7[[#This Row],[Liquid. '[%']]]&lt;&gt;0,(BD.PD7[[#This Row],[Valor Neto '[DOP']]]*BD.PD7[[#This Row],[Liquid. '[%']]])+BD.PD7[[#This Row],[Valor Neto '[DOP']]],BD.PD7[[#This Row],[Valor Neto '[DOP']]])</f>
        <v>2400000</v>
      </c>
      <c r="Q942" s="243">
        <f>BD.PD7[[#This Row],[Ppto. Orden Interna '[DOP']]]/HLOOKUP("USD",$K$1:$L$2,2,FALSE)</f>
        <v>36923.076923076922</v>
      </c>
      <c r="R942" s="543" t="s">
        <v>1355</v>
      </c>
      <c r="S942" s="544"/>
      <c r="T942" s="544"/>
      <c r="U942" s="544" t="s">
        <v>542</v>
      </c>
      <c r="V942" s="544">
        <v>801673</v>
      </c>
      <c r="W942" s="494" t="s">
        <v>710</v>
      </c>
      <c r="X942" s="495">
        <v>14</v>
      </c>
      <c r="Y942" s="495">
        <v>0.5</v>
      </c>
      <c r="Z942" s="243">
        <f>BD.PD7[[#This Row],[Av.P1 '[%']]]*BD.PD7[[#This Row],[Ppto. Orden Interna '[DOP']]]</f>
        <v>1200000</v>
      </c>
      <c r="AA942" s="249">
        <v>16</v>
      </c>
      <c r="AB942" s="249">
        <v>0.5</v>
      </c>
      <c r="AC942" s="243">
        <f>BD.PD7[[#This Row],[Av.P2 '[%']]]*BD.PD7[[#This Row],[Ppto. Orden Interna '[DOP']]]</f>
        <v>1200000</v>
      </c>
      <c r="AD942" s="249"/>
      <c r="AE942" s="249"/>
      <c r="AF942" s="243">
        <f>BD.PD7[[#This Row],[Av.P3 '[%']]]*BD.PD7[[#This Row],[Ppto. Orden Interna '[DOP']]]</f>
        <v>0</v>
      </c>
      <c r="AG942" s="545"/>
      <c r="AH942" s="545"/>
      <c r="AI942" s="243">
        <f>BD.PD7[[#This Row],[Av.P2 '[%']]]*BD.PD7[[#This Row],[Ppto. Orden Interna '[DOP']]]</f>
        <v>1200000</v>
      </c>
      <c r="AJ942" s="545"/>
      <c r="AK942" s="545"/>
      <c r="AL942" s="542">
        <f>BD.PD7[[#This Row],[Av.P2 '[%']]]*BD.PD7[[#This Row],[Ppto. Orden Interna '[DOP']]]</f>
        <v>1200000</v>
      </c>
      <c r="AM942" s="584">
        <v>2400000</v>
      </c>
      <c r="AN942" s="308" t="s">
        <v>244</v>
      </c>
      <c r="AO942" s="308" t="s">
        <v>245</v>
      </c>
      <c r="AP942" s="308" t="s">
        <v>246</v>
      </c>
      <c r="AQ942" s="308" t="s">
        <v>247</v>
      </c>
      <c r="AR942" s="308">
        <v>594</v>
      </c>
      <c r="AS942" s="308" t="s">
        <v>248</v>
      </c>
      <c r="AT942" s="249" t="s">
        <v>1356</v>
      </c>
      <c r="AU942" s="249" t="s">
        <v>92</v>
      </c>
    </row>
    <row r="943" spans="1:47" hidden="1" x14ac:dyDescent="0.3">
      <c r="A943" s="174">
        <v>8.08</v>
      </c>
      <c r="B943" s="231"/>
      <c r="C943" s="232" t="str">
        <f>VLOOKUP(BD.PD7[[#This Row],[Pos]],PPto[],3,FALSE)</f>
        <v>8.08 Señalizacion exteriores</v>
      </c>
      <c r="D943" s="233" t="s">
        <v>23</v>
      </c>
      <c r="E943" s="305" t="str">
        <f>IF(BD.PD7[[#This Row],[.]]="*",VLOOKUP(BD.PD7[[#This Row],[Pos]],Presupuesto!A:H,7,FALSE),"")</f>
        <v/>
      </c>
      <c r="F943" s="234" t="s">
        <v>724</v>
      </c>
      <c r="G943" s="174"/>
      <c r="H943" s="174"/>
      <c r="I943" s="174" t="s">
        <v>1326</v>
      </c>
      <c r="J943" s="174">
        <v>4</v>
      </c>
      <c r="K943" s="174" t="s">
        <v>260</v>
      </c>
      <c r="L943" s="383">
        <f>IF(BD.PD7[[#This Row],[Mon]]="DOP",1,HLOOKUP(BD.PD7[[#This Row],[Mon]],$K$1:$L$2,2,FALSE))</f>
        <v>1</v>
      </c>
      <c r="M943" s="541">
        <v>63471.6</v>
      </c>
      <c r="N943" s="243">
        <f>BD.PD7[[#This Row],[Cant.]]*BD.PD7[[#This Row],[ Tasa ]]*BD.PD7[[#This Row],[ Precio Und.]]</f>
        <v>253886.4</v>
      </c>
      <c r="O943" s="174">
        <v>0</v>
      </c>
      <c r="P943" s="243">
        <f>IF(BD.PD7[[#This Row],[Liquid. '[%']]]&lt;&gt;0,(BD.PD7[[#This Row],[Valor Neto '[DOP']]]*BD.PD7[[#This Row],[Liquid. '[%']]])+BD.PD7[[#This Row],[Valor Neto '[DOP']]],BD.PD7[[#This Row],[Valor Neto '[DOP']]])</f>
        <v>253886.4</v>
      </c>
      <c r="Q943" s="243">
        <f>BD.PD7[[#This Row],[Ppto. Orden Interna '[DOP']]]/HLOOKUP("USD",$K$1:$L$2,2,FALSE)</f>
        <v>3905.9446153846152</v>
      </c>
      <c r="R943" s="543" t="s">
        <v>1355</v>
      </c>
      <c r="S943" s="544"/>
      <c r="T943" s="544"/>
      <c r="U943" s="544" t="s">
        <v>542</v>
      </c>
      <c r="V943" s="544">
        <v>801673</v>
      </c>
      <c r="W943" s="494" t="s">
        <v>710</v>
      </c>
      <c r="X943" s="495">
        <v>14</v>
      </c>
      <c r="Y943" s="495">
        <v>0.5</v>
      </c>
      <c r="Z943" s="243">
        <f>BD.PD7[[#This Row],[Av.P1 '[%']]]*BD.PD7[[#This Row],[Ppto. Orden Interna '[DOP']]]</f>
        <v>126943.2</v>
      </c>
      <c r="AA943" s="249">
        <v>16</v>
      </c>
      <c r="AB943" s="249">
        <v>0.5</v>
      </c>
      <c r="AC943" s="243">
        <f>BD.PD7[[#This Row],[Av.P2 '[%']]]*BD.PD7[[#This Row],[Ppto. Orden Interna '[DOP']]]</f>
        <v>126943.2</v>
      </c>
      <c r="AD943" s="249"/>
      <c r="AE943" s="249"/>
      <c r="AF943" s="243">
        <f>BD.PD7[[#This Row],[Av.P3 '[%']]]*BD.PD7[[#This Row],[Ppto. Orden Interna '[DOP']]]</f>
        <v>0</v>
      </c>
      <c r="AG943" s="545"/>
      <c r="AH943" s="545"/>
      <c r="AI943" s="243">
        <f>BD.PD7[[#This Row],[Av.P2 '[%']]]*BD.PD7[[#This Row],[Ppto. Orden Interna '[DOP']]]</f>
        <v>126943.2</v>
      </c>
      <c r="AJ943" s="545"/>
      <c r="AK943" s="545"/>
      <c r="AL943" s="542">
        <f>BD.PD7[[#This Row],[Av.P2 '[%']]]*BD.PD7[[#This Row],[Ppto. Orden Interna '[DOP']]]</f>
        <v>126943.2</v>
      </c>
      <c r="AM943" s="584">
        <v>253886.4</v>
      </c>
      <c r="AN943" s="308" t="s">
        <v>244</v>
      </c>
      <c r="AO943" s="308" t="s">
        <v>245</v>
      </c>
      <c r="AP943" s="308" t="s">
        <v>246</v>
      </c>
      <c r="AQ943" s="308" t="s">
        <v>247</v>
      </c>
      <c r="AR943" s="308">
        <v>594</v>
      </c>
      <c r="AS943" s="308" t="s">
        <v>248</v>
      </c>
      <c r="AT943" s="249" t="s">
        <v>1356</v>
      </c>
      <c r="AU943" s="249" t="s">
        <v>92</v>
      </c>
    </row>
    <row r="944" spans="1:47" hidden="1" x14ac:dyDescent="0.3">
      <c r="A944" s="174">
        <v>8.08</v>
      </c>
      <c r="B944" s="231"/>
      <c r="C944" s="232" t="str">
        <f>VLOOKUP(BD.PD7[[#This Row],[Pos]],PPto[],3,FALSE)</f>
        <v>8.08 Señalizacion exteriores</v>
      </c>
      <c r="D944" s="233" t="s">
        <v>23</v>
      </c>
      <c r="E944" s="305" t="str">
        <f>IF(BD.PD7[[#This Row],[.]]="*",VLOOKUP(BD.PD7[[#This Row],[Pos]],Presupuesto!A:H,7,FALSE),"")</f>
        <v/>
      </c>
      <c r="F944" s="234" t="s">
        <v>725</v>
      </c>
      <c r="G944" s="174"/>
      <c r="H944" s="174"/>
      <c r="I944" s="174" t="s">
        <v>1326</v>
      </c>
      <c r="J944" s="174">
        <v>4</v>
      </c>
      <c r="K944" s="174" t="s">
        <v>260</v>
      </c>
      <c r="L944" s="383">
        <f>IF(BD.PD7[[#This Row],[Mon]]="DOP",1,HLOOKUP(BD.PD7[[#This Row],[Mon]],$K$1:$L$2,2,FALSE))</f>
        <v>1</v>
      </c>
      <c r="M944" s="541">
        <v>52897.45</v>
      </c>
      <c r="N944" s="243">
        <f>BD.PD7[[#This Row],[Cant.]]*BD.PD7[[#This Row],[ Tasa ]]*BD.PD7[[#This Row],[ Precio Und.]]</f>
        <v>211589.8</v>
      </c>
      <c r="O944" s="174">
        <v>0</v>
      </c>
      <c r="P944" s="243">
        <f>IF(BD.PD7[[#This Row],[Liquid. '[%']]]&lt;&gt;0,(BD.PD7[[#This Row],[Valor Neto '[DOP']]]*BD.PD7[[#This Row],[Liquid. '[%']]])+BD.PD7[[#This Row],[Valor Neto '[DOP']]],BD.PD7[[#This Row],[Valor Neto '[DOP']]])</f>
        <v>211589.8</v>
      </c>
      <c r="Q944" s="243">
        <f>BD.PD7[[#This Row],[Ppto. Orden Interna '[DOP']]]/HLOOKUP("USD",$K$1:$L$2,2,FALSE)</f>
        <v>3255.227692307692</v>
      </c>
      <c r="R944" s="543" t="s">
        <v>1355</v>
      </c>
      <c r="S944" s="544"/>
      <c r="T944" s="544"/>
      <c r="U944" s="544" t="s">
        <v>542</v>
      </c>
      <c r="V944" s="544">
        <v>801673</v>
      </c>
      <c r="W944" s="494" t="s">
        <v>710</v>
      </c>
      <c r="X944" s="495">
        <v>14</v>
      </c>
      <c r="Y944" s="495">
        <v>0.5</v>
      </c>
      <c r="Z944" s="243">
        <f>BD.PD7[[#This Row],[Av.P1 '[%']]]*BD.PD7[[#This Row],[Ppto. Orden Interna '[DOP']]]</f>
        <v>105794.9</v>
      </c>
      <c r="AA944" s="249">
        <v>16</v>
      </c>
      <c r="AB944" s="249">
        <v>0.5</v>
      </c>
      <c r="AC944" s="243">
        <f>BD.PD7[[#This Row],[Av.P2 '[%']]]*BD.PD7[[#This Row],[Ppto. Orden Interna '[DOP']]]</f>
        <v>105794.9</v>
      </c>
      <c r="AD944" s="249"/>
      <c r="AE944" s="249"/>
      <c r="AF944" s="243">
        <f>BD.PD7[[#This Row],[Av.P3 '[%']]]*BD.PD7[[#This Row],[Ppto. Orden Interna '[DOP']]]</f>
        <v>0</v>
      </c>
      <c r="AG944" s="545"/>
      <c r="AH944" s="545"/>
      <c r="AI944" s="243">
        <f>BD.PD7[[#This Row],[Av.P2 '[%']]]*BD.PD7[[#This Row],[Ppto. Orden Interna '[DOP']]]</f>
        <v>105794.9</v>
      </c>
      <c r="AJ944" s="545"/>
      <c r="AK944" s="545"/>
      <c r="AL944" s="542">
        <f>BD.PD7[[#This Row],[Av.P2 '[%']]]*BD.PD7[[#This Row],[Ppto. Orden Interna '[DOP']]]</f>
        <v>105794.9</v>
      </c>
      <c r="AM944" s="584">
        <v>211589.8</v>
      </c>
      <c r="AN944" s="308" t="s">
        <v>244</v>
      </c>
      <c r="AO944" s="308" t="s">
        <v>245</v>
      </c>
      <c r="AP944" s="308" t="s">
        <v>246</v>
      </c>
      <c r="AQ944" s="308" t="s">
        <v>247</v>
      </c>
      <c r="AR944" s="308">
        <v>594</v>
      </c>
      <c r="AS944" s="308" t="s">
        <v>248</v>
      </c>
      <c r="AT944" s="249" t="s">
        <v>1356</v>
      </c>
      <c r="AU944" s="249" t="s">
        <v>92</v>
      </c>
    </row>
    <row r="945" spans="1:47" hidden="1" x14ac:dyDescent="0.3">
      <c r="A945" s="174">
        <v>8.08</v>
      </c>
      <c r="B945" s="231"/>
      <c r="C945" s="232" t="str">
        <f>VLOOKUP(BD.PD7[[#This Row],[Pos]],PPto[],3,FALSE)</f>
        <v>8.08 Señalizacion exteriores</v>
      </c>
      <c r="D945" s="233" t="s">
        <v>23</v>
      </c>
      <c r="E945" s="305" t="str">
        <f>IF(BD.PD7[[#This Row],[.]]="*",VLOOKUP(BD.PD7[[#This Row],[Pos]],Presupuesto!A:H,7,FALSE),"")</f>
        <v/>
      </c>
      <c r="F945" s="234" t="s">
        <v>726</v>
      </c>
      <c r="G945" s="174"/>
      <c r="H945" s="174"/>
      <c r="I945" s="174" t="s">
        <v>1326</v>
      </c>
      <c r="J945" s="174">
        <v>3</v>
      </c>
      <c r="K945" s="174" t="s">
        <v>260</v>
      </c>
      <c r="L945" s="383">
        <f>IF(BD.PD7[[#This Row],[Mon]]="DOP",1,HLOOKUP(BD.PD7[[#This Row],[Mon]],$K$1:$L$2,2,FALSE))</f>
        <v>1</v>
      </c>
      <c r="M945" s="541">
        <v>84320.22</v>
      </c>
      <c r="N945" s="243">
        <f>BD.PD7[[#This Row],[Cant.]]*BD.PD7[[#This Row],[ Tasa ]]*BD.PD7[[#This Row],[ Precio Und.]]</f>
        <v>252960.66</v>
      </c>
      <c r="O945" s="174">
        <v>0</v>
      </c>
      <c r="P945" s="243">
        <f>IF(BD.PD7[[#This Row],[Liquid. '[%']]]&lt;&gt;0,(BD.PD7[[#This Row],[Valor Neto '[DOP']]]*BD.PD7[[#This Row],[Liquid. '[%']]])+BD.PD7[[#This Row],[Valor Neto '[DOP']]],BD.PD7[[#This Row],[Valor Neto '[DOP']]])</f>
        <v>252960.66</v>
      </c>
      <c r="Q945" s="243">
        <f>BD.PD7[[#This Row],[Ppto. Orden Interna '[DOP']]]/HLOOKUP("USD",$K$1:$L$2,2,FALSE)</f>
        <v>3891.7024615384616</v>
      </c>
      <c r="R945" s="543" t="s">
        <v>1355</v>
      </c>
      <c r="S945" s="544"/>
      <c r="T945" s="544"/>
      <c r="U945" s="544" t="s">
        <v>542</v>
      </c>
      <c r="V945" s="544">
        <v>801673</v>
      </c>
      <c r="W945" s="494" t="s">
        <v>710</v>
      </c>
      <c r="X945" s="495">
        <v>14</v>
      </c>
      <c r="Y945" s="495">
        <v>0.5</v>
      </c>
      <c r="Z945" s="243">
        <f>BD.PD7[[#This Row],[Av.P1 '[%']]]*BD.PD7[[#This Row],[Ppto. Orden Interna '[DOP']]]</f>
        <v>126480.33</v>
      </c>
      <c r="AA945" s="249">
        <v>16</v>
      </c>
      <c r="AB945" s="249">
        <v>0.5</v>
      </c>
      <c r="AC945" s="243">
        <f>BD.PD7[[#This Row],[Av.P2 '[%']]]*BD.PD7[[#This Row],[Ppto. Orden Interna '[DOP']]]</f>
        <v>126480.33</v>
      </c>
      <c r="AD945" s="249"/>
      <c r="AE945" s="249"/>
      <c r="AF945" s="243">
        <f>BD.PD7[[#This Row],[Av.P3 '[%']]]*BD.PD7[[#This Row],[Ppto. Orden Interna '[DOP']]]</f>
        <v>0</v>
      </c>
      <c r="AG945" s="545"/>
      <c r="AH945" s="545"/>
      <c r="AI945" s="243">
        <f>BD.PD7[[#This Row],[Av.P2 '[%']]]*BD.PD7[[#This Row],[Ppto. Orden Interna '[DOP']]]</f>
        <v>126480.33</v>
      </c>
      <c r="AJ945" s="545"/>
      <c r="AK945" s="545"/>
      <c r="AL945" s="542">
        <f>BD.PD7[[#This Row],[Av.P2 '[%']]]*BD.PD7[[#This Row],[Ppto. Orden Interna '[DOP']]]</f>
        <v>126480.33</v>
      </c>
      <c r="AM945" s="584">
        <v>252960.66</v>
      </c>
      <c r="AN945" s="308" t="s">
        <v>244</v>
      </c>
      <c r="AO945" s="308" t="s">
        <v>245</v>
      </c>
      <c r="AP945" s="308" t="s">
        <v>246</v>
      </c>
      <c r="AQ945" s="308" t="s">
        <v>247</v>
      </c>
      <c r="AR945" s="308">
        <v>594</v>
      </c>
      <c r="AS945" s="308" t="s">
        <v>248</v>
      </c>
      <c r="AT945" s="249" t="s">
        <v>1356</v>
      </c>
      <c r="AU945" s="249" t="s">
        <v>92</v>
      </c>
    </row>
    <row r="946" spans="1:47" hidden="1" x14ac:dyDescent="0.3">
      <c r="A946" s="174">
        <v>8.08</v>
      </c>
      <c r="B946" s="231"/>
      <c r="C946" s="232" t="str">
        <f>VLOOKUP(BD.PD7[[#This Row],[Pos]],PPto[],3,FALSE)</f>
        <v>8.08 Señalizacion exteriores</v>
      </c>
      <c r="D946" s="233" t="s">
        <v>23</v>
      </c>
      <c r="E946" s="305" t="str">
        <f>IF(BD.PD7[[#This Row],[.]]="*",VLOOKUP(BD.PD7[[#This Row],[Pos]],Presupuesto!A:H,7,FALSE),"")</f>
        <v/>
      </c>
      <c r="F946" s="234" t="s">
        <v>727</v>
      </c>
      <c r="G946" s="174"/>
      <c r="H946" s="174"/>
      <c r="I946" s="174" t="s">
        <v>1326</v>
      </c>
      <c r="J946" s="174">
        <v>2</v>
      </c>
      <c r="K946" s="174" t="s">
        <v>260</v>
      </c>
      <c r="L946" s="383">
        <f>IF(BD.PD7[[#This Row],[Mon]]="DOP",1,HLOOKUP(BD.PD7[[#This Row],[Mon]],$K$1:$L$2,2,FALSE))</f>
        <v>1</v>
      </c>
      <c r="M946" s="541">
        <v>156675</v>
      </c>
      <c r="N946" s="243">
        <f>BD.PD7[[#This Row],[Cant.]]*BD.PD7[[#This Row],[ Tasa ]]*BD.PD7[[#This Row],[ Precio Und.]]</f>
        <v>313350</v>
      </c>
      <c r="O946" s="174">
        <v>0</v>
      </c>
      <c r="P946" s="243">
        <f>IF(BD.PD7[[#This Row],[Liquid. '[%']]]&lt;&gt;0,(BD.PD7[[#This Row],[Valor Neto '[DOP']]]*BD.PD7[[#This Row],[Liquid. '[%']]])+BD.PD7[[#This Row],[Valor Neto '[DOP']]],BD.PD7[[#This Row],[Valor Neto '[DOP']]])</f>
        <v>313350</v>
      </c>
      <c r="Q946" s="243">
        <f>BD.PD7[[#This Row],[Ppto. Orden Interna '[DOP']]]/HLOOKUP("USD",$K$1:$L$2,2,FALSE)</f>
        <v>4820.7692307692305</v>
      </c>
      <c r="R946" s="543" t="s">
        <v>1355</v>
      </c>
      <c r="S946" s="544"/>
      <c r="T946" s="544"/>
      <c r="U946" s="544" t="s">
        <v>542</v>
      </c>
      <c r="V946" s="544">
        <v>801673</v>
      </c>
      <c r="W946" s="494" t="s">
        <v>710</v>
      </c>
      <c r="X946" s="495">
        <v>14</v>
      </c>
      <c r="Y946" s="495">
        <v>0.5</v>
      </c>
      <c r="Z946" s="243">
        <f>BD.PD7[[#This Row],[Av.P1 '[%']]]*BD.PD7[[#This Row],[Ppto. Orden Interna '[DOP']]]</f>
        <v>156675</v>
      </c>
      <c r="AA946" s="249">
        <v>16</v>
      </c>
      <c r="AB946" s="249">
        <v>0.5</v>
      </c>
      <c r="AC946" s="243">
        <f>BD.PD7[[#This Row],[Av.P2 '[%']]]*BD.PD7[[#This Row],[Ppto. Orden Interna '[DOP']]]</f>
        <v>156675</v>
      </c>
      <c r="AD946" s="249"/>
      <c r="AE946" s="249"/>
      <c r="AF946" s="243">
        <f>BD.PD7[[#This Row],[Av.P3 '[%']]]*BD.PD7[[#This Row],[Ppto. Orden Interna '[DOP']]]</f>
        <v>0</v>
      </c>
      <c r="AG946" s="545"/>
      <c r="AH946" s="545"/>
      <c r="AI946" s="243">
        <f>BD.PD7[[#This Row],[Av.P2 '[%']]]*BD.PD7[[#This Row],[Ppto. Orden Interna '[DOP']]]</f>
        <v>156675</v>
      </c>
      <c r="AJ946" s="545"/>
      <c r="AK946" s="545"/>
      <c r="AL946" s="542">
        <f>BD.PD7[[#This Row],[Av.P2 '[%']]]*BD.PD7[[#This Row],[Ppto. Orden Interna '[DOP']]]</f>
        <v>156675</v>
      </c>
      <c r="AM946" s="584">
        <v>313350</v>
      </c>
      <c r="AN946" s="308" t="s">
        <v>244</v>
      </c>
      <c r="AO946" s="308" t="s">
        <v>245</v>
      </c>
      <c r="AP946" s="308" t="s">
        <v>246</v>
      </c>
      <c r="AQ946" s="308" t="s">
        <v>247</v>
      </c>
      <c r="AR946" s="308">
        <v>594</v>
      </c>
      <c r="AS946" s="308" t="s">
        <v>248</v>
      </c>
      <c r="AT946" s="249" t="s">
        <v>1356</v>
      </c>
      <c r="AU946" s="249" t="s">
        <v>92</v>
      </c>
    </row>
    <row r="947" spans="1:47" hidden="1" x14ac:dyDescent="0.3">
      <c r="A947" s="174">
        <v>8.08</v>
      </c>
      <c r="B947" s="231"/>
      <c r="C947" s="232" t="str">
        <f>VLOOKUP(BD.PD7[[#This Row],[Pos]],PPto[],3,FALSE)</f>
        <v>8.08 Señalizacion exteriores</v>
      </c>
      <c r="D947" s="233" t="s">
        <v>23</v>
      </c>
      <c r="E947" s="305" t="str">
        <f>IF(BD.PD7[[#This Row],[.]]="*",VLOOKUP(BD.PD7[[#This Row],[Pos]],Presupuesto!A:H,7,FALSE),"")</f>
        <v/>
      </c>
      <c r="F947" s="234" t="s">
        <v>728</v>
      </c>
      <c r="G947" s="174"/>
      <c r="H947" s="174"/>
      <c r="I947" s="174" t="s">
        <v>1326</v>
      </c>
      <c r="J947" s="174">
        <v>1</v>
      </c>
      <c r="K947" s="174" t="s">
        <v>260</v>
      </c>
      <c r="L947" s="383">
        <f>IF(BD.PD7[[#This Row],[Mon]]="DOP",1,HLOOKUP(BD.PD7[[#This Row],[Mon]],$K$1:$L$2,2,FALSE))</f>
        <v>1</v>
      </c>
      <c r="M947" s="541">
        <v>100000</v>
      </c>
      <c r="N947" s="243">
        <f>BD.PD7[[#This Row],[Cant.]]*BD.PD7[[#This Row],[ Tasa ]]*BD.PD7[[#This Row],[ Precio Und.]]</f>
        <v>100000</v>
      </c>
      <c r="O947" s="174">
        <v>0</v>
      </c>
      <c r="P947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947" s="243">
        <f>BD.PD7[[#This Row],[Ppto. Orden Interna '[DOP']]]/HLOOKUP("USD",$K$1:$L$2,2,FALSE)</f>
        <v>1538.4615384615386</v>
      </c>
      <c r="R947" s="543" t="s">
        <v>1355</v>
      </c>
      <c r="S947" s="544"/>
      <c r="T947" s="544"/>
      <c r="U947" s="544" t="s">
        <v>542</v>
      </c>
      <c r="V947" s="544">
        <v>801673</v>
      </c>
      <c r="W947" s="494" t="s">
        <v>710</v>
      </c>
      <c r="X947" s="495">
        <v>14</v>
      </c>
      <c r="Y947" s="495">
        <v>0.5</v>
      </c>
      <c r="Z947" s="243">
        <f>BD.PD7[[#This Row],[Av.P1 '[%']]]*BD.PD7[[#This Row],[Ppto. Orden Interna '[DOP']]]</f>
        <v>50000</v>
      </c>
      <c r="AA947" s="249">
        <v>16</v>
      </c>
      <c r="AB947" s="249">
        <v>0.5</v>
      </c>
      <c r="AC947" s="243">
        <f>BD.PD7[[#This Row],[Av.P2 '[%']]]*BD.PD7[[#This Row],[Ppto. Orden Interna '[DOP']]]</f>
        <v>50000</v>
      </c>
      <c r="AD947" s="249"/>
      <c r="AE947" s="249"/>
      <c r="AF947" s="243">
        <f>BD.PD7[[#This Row],[Av.P3 '[%']]]*BD.PD7[[#This Row],[Ppto. Orden Interna '[DOP']]]</f>
        <v>0</v>
      </c>
      <c r="AG947" s="545"/>
      <c r="AH947" s="545"/>
      <c r="AI947" s="243">
        <f>BD.PD7[[#This Row],[Av.P2 '[%']]]*BD.PD7[[#This Row],[Ppto. Orden Interna '[DOP']]]</f>
        <v>50000</v>
      </c>
      <c r="AJ947" s="545"/>
      <c r="AK947" s="545"/>
      <c r="AL947" s="542">
        <f>BD.PD7[[#This Row],[Av.P2 '[%']]]*BD.PD7[[#This Row],[Ppto. Orden Interna '[DOP']]]</f>
        <v>50000</v>
      </c>
      <c r="AM947" s="584">
        <v>100000</v>
      </c>
      <c r="AN947" s="308" t="s">
        <v>244</v>
      </c>
      <c r="AO947" s="308" t="s">
        <v>245</v>
      </c>
      <c r="AP947" s="308" t="s">
        <v>246</v>
      </c>
      <c r="AQ947" s="308" t="s">
        <v>247</v>
      </c>
      <c r="AR947" s="308">
        <v>594</v>
      </c>
      <c r="AS947" s="308" t="s">
        <v>248</v>
      </c>
      <c r="AT947" s="249" t="s">
        <v>1356</v>
      </c>
      <c r="AU947" s="249" t="s">
        <v>92</v>
      </c>
    </row>
    <row r="948" spans="1:47" hidden="1" x14ac:dyDescent="0.3">
      <c r="A948" s="174">
        <v>8.08</v>
      </c>
      <c r="B948" s="231"/>
      <c r="C948" s="232" t="str">
        <f>VLOOKUP(BD.PD7[[#This Row],[Pos]],PPto[],3,FALSE)</f>
        <v>8.08 Señalizacion exteriores</v>
      </c>
      <c r="D948" s="233" t="s">
        <v>23</v>
      </c>
      <c r="E948" s="305" t="str">
        <f>IF(BD.PD7[[#This Row],[.]]="*",VLOOKUP(BD.PD7[[#This Row],[Pos]],Presupuesto!A:H,7,FALSE),"")</f>
        <v/>
      </c>
      <c r="F948" s="234" t="s">
        <v>729</v>
      </c>
      <c r="G948" s="174"/>
      <c r="H948" s="174"/>
      <c r="I948" s="174" t="s">
        <v>1326</v>
      </c>
      <c r="J948" s="174">
        <v>1</v>
      </c>
      <c r="K948" s="174" t="s">
        <v>260</v>
      </c>
      <c r="L948" s="383">
        <f>IF(BD.PD7[[#This Row],[Mon]]="DOP",1,HLOOKUP(BD.PD7[[#This Row],[Mon]],$K$1:$L$2,2,FALSE))</f>
        <v>1</v>
      </c>
      <c r="M948" s="541">
        <v>65000</v>
      </c>
      <c r="N948" s="243">
        <f>BD.PD7[[#This Row],[Cant.]]*BD.PD7[[#This Row],[ Tasa ]]*BD.PD7[[#This Row],[ Precio Und.]]</f>
        <v>65000</v>
      </c>
      <c r="O948" s="174">
        <v>0</v>
      </c>
      <c r="P948" s="243">
        <f>IF(BD.PD7[[#This Row],[Liquid. '[%']]]&lt;&gt;0,(BD.PD7[[#This Row],[Valor Neto '[DOP']]]*BD.PD7[[#This Row],[Liquid. '[%']]])+BD.PD7[[#This Row],[Valor Neto '[DOP']]],BD.PD7[[#This Row],[Valor Neto '[DOP']]])</f>
        <v>65000</v>
      </c>
      <c r="Q948" s="243">
        <f>BD.PD7[[#This Row],[Ppto. Orden Interna '[DOP']]]/HLOOKUP("USD",$K$1:$L$2,2,FALSE)</f>
        <v>1000</v>
      </c>
      <c r="R948" s="543" t="s">
        <v>1355</v>
      </c>
      <c r="S948" s="544"/>
      <c r="T948" s="544"/>
      <c r="U948" s="544" t="s">
        <v>542</v>
      </c>
      <c r="V948" s="544">
        <v>801673</v>
      </c>
      <c r="W948" s="494" t="s">
        <v>710</v>
      </c>
      <c r="X948" s="495">
        <v>14</v>
      </c>
      <c r="Y948" s="495">
        <v>0.5</v>
      </c>
      <c r="Z948" s="243">
        <f>BD.PD7[[#This Row],[Av.P1 '[%']]]*BD.PD7[[#This Row],[Ppto. Orden Interna '[DOP']]]</f>
        <v>32500</v>
      </c>
      <c r="AA948" s="249">
        <v>16</v>
      </c>
      <c r="AB948" s="249">
        <v>0.5</v>
      </c>
      <c r="AC948" s="243">
        <f>BD.PD7[[#This Row],[Av.P2 '[%']]]*BD.PD7[[#This Row],[Ppto. Orden Interna '[DOP']]]</f>
        <v>32500</v>
      </c>
      <c r="AD948" s="249"/>
      <c r="AE948" s="249"/>
      <c r="AF948" s="243">
        <f>BD.PD7[[#This Row],[Av.P3 '[%']]]*BD.PD7[[#This Row],[Ppto. Orden Interna '[DOP']]]</f>
        <v>0</v>
      </c>
      <c r="AG948" s="545"/>
      <c r="AH948" s="545"/>
      <c r="AI948" s="243">
        <f>BD.PD7[[#This Row],[Av.P2 '[%']]]*BD.PD7[[#This Row],[Ppto. Orden Interna '[DOP']]]</f>
        <v>32500</v>
      </c>
      <c r="AJ948" s="545"/>
      <c r="AK948" s="545"/>
      <c r="AL948" s="542">
        <f>BD.PD7[[#This Row],[Av.P2 '[%']]]*BD.PD7[[#This Row],[Ppto. Orden Interna '[DOP']]]</f>
        <v>32500</v>
      </c>
      <c r="AM948" s="584">
        <v>65000</v>
      </c>
      <c r="AN948" s="308" t="s">
        <v>244</v>
      </c>
      <c r="AO948" s="308" t="s">
        <v>245</v>
      </c>
      <c r="AP948" s="308" t="s">
        <v>246</v>
      </c>
      <c r="AQ948" s="308" t="s">
        <v>247</v>
      </c>
      <c r="AR948" s="308">
        <v>594</v>
      </c>
      <c r="AS948" s="308" t="s">
        <v>248</v>
      </c>
      <c r="AT948" s="249" t="s">
        <v>1356</v>
      </c>
      <c r="AU948" s="249" t="s">
        <v>92</v>
      </c>
    </row>
    <row r="949" spans="1:47" hidden="1" x14ac:dyDescent="0.3">
      <c r="A949" s="174">
        <v>9.01</v>
      </c>
      <c r="B949" s="231" t="s">
        <v>243</v>
      </c>
      <c r="C949" s="232" t="str">
        <f>VLOOKUP(BD.PD7[[#This Row],[Pos]],PPto[],3,FALSE)</f>
        <v>9.01 COMERCIALIZACION</v>
      </c>
      <c r="D949" s="233" t="s">
        <v>243</v>
      </c>
      <c r="E949" s="305">
        <f>IF(BD.PD7[[#This Row],[.]]="*",VLOOKUP(BD.PD7[[#This Row],[Pos]],Presupuesto!A:H,7,FALSE),"")</f>
        <v>0</v>
      </c>
      <c r="F949" s="234"/>
      <c r="G949" s="174"/>
      <c r="H949" s="174"/>
      <c r="I949" s="174"/>
      <c r="J949" s="174">
        <v>1</v>
      </c>
      <c r="K949" s="174" t="s">
        <v>117</v>
      </c>
      <c r="L949" s="383">
        <f>IF(BD.PD7[[#This Row],[Mon]]="DOP",1,HLOOKUP(BD.PD7[[#This Row],[Mon]],$K$1:$L$2,2,FALSE))</f>
        <v>65</v>
      </c>
      <c r="M949" s="541">
        <v>0</v>
      </c>
      <c r="N949" s="243">
        <f>BD.PD7[[#This Row],[Cant.]]*BD.PD7[[#This Row],[ Tasa ]]*BD.PD7[[#This Row],[ Precio Und.]]</f>
        <v>0</v>
      </c>
      <c r="O949" s="174">
        <v>0</v>
      </c>
      <c r="P949" s="243">
        <f>IF(BD.PD7[[#This Row],[Liquid. '[%']]]&lt;&gt;0,(BD.PD7[[#This Row],[Valor Neto '[DOP']]]*BD.PD7[[#This Row],[Liquid. '[%']]])+BD.PD7[[#This Row],[Valor Neto '[DOP']]],BD.PD7[[#This Row],[Valor Neto '[DOP']]])</f>
        <v>0</v>
      </c>
      <c r="Q949" s="243">
        <f>BD.PD7[[#This Row],[Ppto. Orden Interna '[DOP']]]/HLOOKUP("USD",$K$1:$L$2,2,FALSE)</f>
        <v>0</v>
      </c>
      <c r="R949" s="543"/>
      <c r="S949" s="544"/>
      <c r="T949" s="544"/>
      <c r="U949" s="544"/>
      <c r="V949" s="544"/>
      <c r="W949" s="494"/>
      <c r="X949" s="495"/>
      <c r="Y949" s="495"/>
      <c r="Z949" s="243">
        <f>BD.PD7[[#This Row],[Av.P1 '[%']]]*BD.PD7[[#This Row],[Ppto. Orden Interna '[DOP']]]</f>
        <v>0</v>
      </c>
      <c r="AA949" s="249"/>
      <c r="AB949" s="249"/>
      <c r="AC949" s="243">
        <f>BD.PD7[[#This Row],[Av.P2 '[%']]]*BD.PD7[[#This Row],[Ppto. Orden Interna '[DOP']]]</f>
        <v>0</v>
      </c>
      <c r="AD949" s="249"/>
      <c r="AE949" s="249"/>
      <c r="AF949" s="243">
        <f>BD.PD7[[#This Row],[Av.P3 '[%']]]*BD.PD7[[#This Row],[Ppto. Orden Interna '[DOP']]]</f>
        <v>0</v>
      </c>
      <c r="AG949" s="545"/>
      <c r="AH949" s="545"/>
      <c r="AI949" s="243">
        <f>BD.PD7[[#This Row],[Av.P2 '[%']]]*BD.PD7[[#This Row],[Ppto. Orden Interna '[DOP']]]</f>
        <v>0</v>
      </c>
      <c r="AJ949" s="545"/>
      <c r="AK949" s="545"/>
      <c r="AL949" s="542">
        <f>BD.PD7[[#This Row],[Av.P2 '[%']]]*BD.PD7[[#This Row],[Ppto. Orden Interna '[DOP']]]</f>
        <v>0</v>
      </c>
      <c r="AM949" s="584">
        <v>0</v>
      </c>
      <c r="AN949" s="308" t="s">
        <v>244</v>
      </c>
      <c r="AO949" s="308" t="s">
        <v>245</v>
      </c>
      <c r="AP949" s="308" t="s">
        <v>246</v>
      </c>
      <c r="AQ949" s="308" t="s">
        <v>247</v>
      </c>
      <c r="AR949" s="308">
        <v>594</v>
      </c>
      <c r="AS949" s="308" t="s">
        <v>248</v>
      </c>
      <c r="AT949" s="249" t="s">
        <v>1356</v>
      </c>
      <c r="AU949" s="249" t="s">
        <v>101</v>
      </c>
    </row>
    <row r="950" spans="1:47" hidden="1" x14ac:dyDescent="0.3">
      <c r="A950" s="174">
        <v>9.02</v>
      </c>
      <c r="B950" s="231" t="s">
        <v>243</v>
      </c>
      <c r="C950" s="232" t="str">
        <f>VLOOKUP(BD.PD7[[#This Row],[Pos]],PPto[],3,FALSE)</f>
        <v>9.02 INSUMOS</v>
      </c>
      <c r="D950" s="233" t="s">
        <v>243</v>
      </c>
      <c r="E950" s="305">
        <f>IF(BD.PD7[[#This Row],[.]]="*",VLOOKUP(BD.PD7[[#This Row],[Pos]],Presupuesto!A:H,7,FALSE),"")</f>
        <v>0</v>
      </c>
      <c r="F950" s="234"/>
      <c r="G950" s="174"/>
      <c r="H950" s="174"/>
      <c r="I950" s="174"/>
      <c r="J950" s="174">
        <v>1</v>
      </c>
      <c r="K950" s="174" t="s">
        <v>117</v>
      </c>
      <c r="L950" s="383">
        <f>IF(BD.PD7[[#This Row],[Mon]]="DOP",1,HLOOKUP(BD.PD7[[#This Row],[Mon]],$K$1:$L$2,2,FALSE))</f>
        <v>65</v>
      </c>
      <c r="M950" s="541">
        <v>0</v>
      </c>
      <c r="N950" s="243">
        <f>BD.PD7[[#This Row],[Cant.]]*BD.PD7[[#This Row],[ Tasa ]]*BD.PD7[[#This Row],[ Precio Und.]]</f>
        <v>0</v>
      </c>
      <c r="O950" s="174">
        <v>0</v>
      </c>
      <c r="P950" s="243">
        <f>IF(BD.PD7[[#This Row],[Liquid. '[%']]]&lt;&gt;0,(BD.PD7[[#This Row],[Valor Neto '[DOP']]]*BD.PD7[[#This Row],[Liquid. '[%']]])+BD.PD7[[#This Row],[Valor Neto '[DOP']]],BD.PD7[[#This Row],[Valor Neto '[DOP']]])</f>
        <v>0</v>
      </c>
      <c r="Q950" s="243">
        <f>BD.PD7[[#This Row],[Ppto. Orden Interna '[DOP']]]/HLOOKUP("USD",$K$1:$L$2,2,FALSE)</f>
        <v>0</v>
      </c>
      <c r="R950" s="543"/>
      <c r="S950" s="544"/>
      <c r="T950" s="544"/>
      <c r="U950" s="544"/>
      <c r="V950" s="544"/>
      <c r="W950" s="494"/>
      <c r="X950" s="495"/>
      <c r="Y950" s="495"/>
      <c r="Z950" s="243">
        <f>BD.PD7[[#This Row],[Av.P1 '[%']]]*BD.PD7[[#This Row],[Ppto. Orden Interna '[DOP']]]</f>
        <v>0</v>
      </c>
      <c r="AA950" s="249"/>
      <c r="AB950" s="249"/>
      <c r="AC950" s="243">
        <f>BD.PD7[[#This Row],[Av.P2 '[%']]]*BD.PD7[[#This Row],[Ppto. Orden Interna '[DOP']]]</f>
        <v>0</v>
      </c>
      <c r="AD950" s="249"/>
      <c r="AE950" s="249"/>
      <c r="AF950" s="243">
        <f>BD.PD7[[#This Row],[Av.P3 '[%']]]*BD.PD7[[#This Row],[Ppto. Orden Interna '[DOP']]]</f>
        <v>0</v>
      </c>
      <c r="AG950" s="545"/>
      <c r="AH950" s="545"/>
      <c r="AI950" s="243">
        <f>BD.PD7[[#This Row],[Av.P2 '[%']]]*BD.PD7[[#This Row],[Ppto. Orden Interna '[DOP']]]</f>
        <v>0</v>
      </c>
      <c r="AJ950" s="545"/>
      <c r="AK950" s="545"/>
      <c r="AL950" s="542">
        <f>BD.PD7[[#This Row],[Av.P2 '[%']]]*BD.PD7[[#This Row],[Ppto. Orden Interna '[DOP']]]</f>
        <v>0</v>
      </c>
      <c r="AM950" s="584">
        <v>0</v>
      </c>
      <c r="AN950" s="308" t="s">
        <v>244</v>
      </c>
      <c r="AO950" s="308" t="s">
        <v>245</v>
      </c>
      <c r="AP950" s="308" t="s">
        <v>246</v>
      </c>
      <c r="AQ950" s="308" t="s">
        <v>247</v>
      </c>
      <c r="AR950" s="308">
        <v>594</v>
      </c>
      <c r="AS950" s="308" t="s">
        <v>248</v>
      </c>
      <c r="AT950" s="249" t="s">
        <v>1356</v>
      </c>
      <c r="AU950" s="249" t="s">
        <v>101</v>
      </c>
    </row>
    <row r="951" spans="1:47" hidden="1" x14ac:dyDescent="0.3">
      <c r="A951" s="174">
        <v>9.0299999999999994</v>
      </c>
      <c r="B951" s="231" t="s">
        <v>243</v>
      </c>
      <c r="C951" s="232" t="str">
        <f>VLOOKUP(BD.PD7[[#This Row],[Pos]],PPto[],3,FALSE)</f>
        <v>9.03 PUBLICIDAD Y MERCADEO</v>
      </c>
      <c r="D951" s="233" t="s">
        <v>243</v>
      </c>
      <c r="E951" s="305">
        <f>IF(BD.PD7[[#This Row],[.]]="*",VLOOKUP(BD.PD7[[#This Row],[Pos]],Presupuesto!A:H,7,FALSE),"")</f>
        <v>0</v>
      </c>
      <c r="F951" s="234"/>
      <c r="G951" s="174"/>
      <c r="H951" s="174"/>
      <c r="I951" s="174"/>
      <c r="J951" s="174">
        <v>1</v>
      </c>
      <c r="K951" s="174" t="s">
        <v>117</v>
      </c>
      <c r="L951" s="383">
        <f>IF(BD.PD7[[#This Row],[Mon]]="DOP",1,HLOOKUP(BD.PD7[[#This Row],[Mon]],$K$1:$L$2,2,FALSE))</f>
        <v>65</v>
      </c>
      <c r="M951" s="541">
        <v>0</v>
      </c>
      <c r="N951" s="243">
        <f>BD.PD7[[#This Row],[Cant.]]*BD.PD7[[#This Row],[ Tasa ]]*BD.PD7[[#This Row],[ Precio Und.]]</f>
        <v>0</v>
      </c>
      <c r="O951" s="174">
        <v>0</v>
      </c>
      <c r="P951" s="243">
        <f>IF(BD.PD7[[#This Row],[Liquid. '[%']]]&lt;&gt;0,(BD.PD7[[#This Row],[Valor Neto '[DOP']]]*BD.PD7[[#This Row],[Liquid. '[%']]])+BD.PD7[[#This Row],[Valor Neto '[DOP']]],BD.PD7[[#This Row],[Valor Neto '[DOP']]])</f>
        <v>0</v>
      </c>
      <c r="Q951" s="243">
        <f>BD.PD7[[#This Row],[Ppto. Orden Interna '[DOP']]]/HLOOKUP("USD",$K$1:$L$2,2,FALSE)</f>
        <v>0</v>
      </c>
      <c r="R951" s="543"/>
      <c r="S951" s="544"/>
      <c r="T951" s="544"/>
      <c r="U951" s="544"/>
      <c r="V951" s="544"/>
      <c r="W951" s="494"/>
      <c r="X951" s="495"/>
      <c r="Y951" s="495"/>
      <c r="Z951" s="243">
        <f>BD.PD7[[#This Row],[Av.P1 '[%']]]*BD.PD7[[#This Row],[Ppto. Orden Interna '[DOP']]]</f>
        <v>0</v>
      </c>
      <c r="AA951" s="249"/>
      <c r="AB951" s="249"/>
      <c r="AC951" s="243">
        <f>BD.PD7[[#This Row],[Av.P2 '[%']]]*BD.PD7[[#This Row],[Ppto. Orden Interna '[DOP']]]</f>
        <v>0</v>
      </c>
      <c r="AD951" s="249"/>
      <c r="AE951" s="249"/>
      <c r="AF951" s="243">
        <f>BD.PD7[[#This Row],[Av.P3 '[%']]]*BD.PD7[[#This Row],[Ppto. Orden Interna '[DOP']]]</f>
        <v>0</v>
      </c>
      <c r="AG951" s="545"/>
      <c r="AH951" s="545"/>
      <c r="AI951" s="243">
        <f>BD.PD7[[#This Row],[Av.P2 '[%']]]*BD.PD7[[#This Row],[Ppto. Orden Interna '[DOP']]]</f>
        <v>0</v>
      </c>
      <c r="AJ951" s="545"/>
      <c r="AK951" s="545"/>
      <c r="AL951" s="542">
        <f>BD.PD7[[#This Row],[Av.P2 '[%']]]*BD.PD7[[#This Row],[Ppto. Orden Interna '[DOP']]]</f>
        <v>0</v>
      </c>
      <c r="AM951" s="584">
        <v>0</v>
      </c>
      <c r="AN951" s="308" t="s">
        <v>244</v>
      </c>
      <c r="AO951" s="308" t="s">
        <v>245</v>
      </c>
      <c r="AP951" s="308" t="s">
        <v>246</v>
      </c>
      <c r="AQ951" s="308" t="s">
        <v>247</v>
      </c>
      <c r="AR951" s="308">
        <v>594</v>
      </c>
      <c r="AS951" s="308" t="s">
        <v>248</v>
      </c>
      <c r="AT951" s="249" t="s">
        <v>1356</v>
      </c>
      <c r="AU951" s="249" t="s">
        <v>101</v>
      </c>
    </row>
    <row r="952" spans="1:47" hidden="1" x14ac:dyDescent="0.3">
      <c r="A952" s="174">
        <v>9.0399999999999991</v>
      </c>
      <c r="B952" s="231" t="s">
        <v>243</v>
      </c>
      <c r="C952" s="232" t="str">
        <f>VLOOKUP(BD.PD7[[#This Row],[Pos]],PPto[],3,FALSE)</f>
        <v>9.04 MONTAJE</v>
      </c>
      <c r="D952" s="233" t="s">
        <v>243</v>
      </c>
      <c r="E952" s="305">
        <f>IF(BD.PD7[[#This Row],[.]]="*",VLOOKUP(BD.PD7[[#This Row],[Pos]],Presupuesto!A:H,7,FALSE),"")</f>
        <v>0</v>
      </c>
      <c r="F952" s="234"/>
      <c r="G952" s="174"/>
      <c r="H952" s="174"/>
      <c r="I952" s="174"/>
      <c r="J952" s="174">
        <v>1</v>
      </c>
      <c r="K952" s="174" t="s">
        <v>117</v>
      </c>
      <c r="L952" s="383">
        <f>IF(BD.PD7[[#This Row],[Mon]]="DOP",1,HLOOKUP(BD.PD7[[#This Row],[Mon]],$K$1:$L$2,2,FALSE))</f>
        <v>65</v>
      </c>
      <c r="M952" s="541">
        <v>0</v>
      </c>
      <c r="N952" s="243">
        <f>BD.PD7[[#This Row],[Cant.]]*BD.PD7[[#This Row],[ Tasa ]]*BD.PD7[[#This Row],[ Precio Und.]]</f>
        <v>0</v>
      </c>
      <c r="O952" s="174">
        <v>0</v>
      </c>
      <c r="P952" s="243">
        <f>IF(BD.PD7[[#This Row],[Liquid. '[%']]]&lt;&gt;0,(BD.PD7[[#This Row],[Valor Neto '[DOP']]]*BD.PD7[[#This Row],[Liquid. '[%']]])+BD.PD7[[#This Row],[Valor Neto '[DOP']]],BD.PD7[[#This Row],[Valor Neto '[DOP']]])</f>
        <v>0</v>
      </c>
      <c r="Q952" s="243">
        <f>BD.PD7[[#This Row],[Ppto. Orden Interna '[DOP']]]/HLOOKUP("USD",$K$1:$L$2,2,FALSE)</f>
        <v>0</v>
      </c>
      <c r="R952" s="543"/>
      <c r="S952" s="544"/>
      <c r="T952" s="544"/>
      <c r="U952" s="544"/>
      <c r="V952" s="544"/>
      <c r="W952" s="494"/>
      <c r="X952" s="495"/>
      <c r="Y952" s="495"/>
      <c r="Z952" s="243">
        <f>BD.PD7[[#This Row],[Av.P1 '[%']]]*BD.PD7[[#This Row],[Ppto. Orden Interna '[DOP']]]</f>
        <v>0</v>
      </c>
      <c r="AA952" s="249"/>
      <c r="AB952" s="249"/>
      <c r="AC952" s="243">
        <f>BD.PD7[[#This Row],[Av.P2 '[%']]]*BD.PD7[[#This Row],[Ppto. Orden Interna '[DOP']]]</f>
        <v>0</v>
      </c>
      <c r="AD952" s="249"/>
      <c r="AE952" s="249"/>
      <c r="AF952" s="243">
        <f>BD.PD7[[#This Row],[Av.P3 '[%']]]*BD.PD7[[#This Row],[Ppto. Orden Interna '[DOP']]]</f>
        <v>0</v>
      </c>
      <c r="AG952" s="545"/>
      <c r="AH952" s="545"/>
      <c r="AI952" s="243">
        <f>BD.PD7[[#This Row],[Av.P2 '[%']]]*BD.PD7[[#This Row],[Ppto. Orden Interna '[DOP']]]</f>
        <v>0</v>
      </c>
      <c r="AJ952" s="545"/>
      <c r="AK952" s="545"/>
      <c r="AL952" s="542">
        <f>BD.PD7[[#This Row],[Av.P2 '[%']]]*BD.PD7[[#This Row],[Ppto. Orden Interna '[DOP']]]</f>
        <v>0</v>
      </c>
      <c r="AM952" s="584">
        <v>0</v>
      </c>
      <c r="AN952" s="308" t="s">
        <v>244</v>
      </c>
      <c r="AO952" s="308" t="s">
        <v>245</v>
      </c>
      <c r="AP952" s="308" t="s">
        <v>246</v>
      </c>
      <c r="AQ952" s="308" t="s">
        <v>247</v>
      </c>
      <c r="AR952" s="308">
        <v>594</v>
      </c>
      <c r="AS952" s="308" t="s">
        <v>248</v>
      </c>
      <c r="AT952" s="249" t="s">
        <v>1356</v>
      </c>
      <c r="AU952" s="249" t="s">
        <v>101</v>
      </c>
    </row>
    <row r="953" spans="1:47" hidden="1" x14ac:dyDescent="0.3">
      <c r="A953" s="174">
        <v>9.0499999999999989</v>
      </c>
      <c r="B953" s="231" t="s">
        <v>243</v>
      </c>
      <c r="C953" s="232" t="str">
        <f>VLOOKUP(BD.PD7[[#This Row],[Pos]],PPto[],3,FALSE)</f>
        <v>9.05 DECORACIÓN TEMPORADAS</v>
      </c>
      <c r="D953" s="233" t="s">
        <v>243</v>
      </c>
      <c r="E953" s="305">
        <f>IF(BD.PD7[[#This Row],[.]]="*",VLOOKUP(BD.PD7[[#This Row],[Pos]],Presupuesto!A:H,7,FALSE),"")</f>
        <v>0</v>
      </c>
      <c r="F953" s="234"/>
      <c r="G953" s="174"/>
      <c r="H953" s="174"/>
      <c r="I953" s="174"/>
      <c r="J953" s="174">
        <v>1</v>
      </c>
      <c r="K953" s="174" t="s">
        <v>117</v>
      </c>
      <c r="L953" s="383">
        <f>IF(BD.PD7[[#This Row],[Mon]]="DOP",1,HLOOKUP(BD.PD7[[#This Row],[Mon]],$K$1:$L$2,2,FALSE))</f>
        <v>65</v>
      </c>
      <c r="M953" s="541">
        <v>0</v>
      </c>
      <c r="N953" s="243">
        <f>BD.PD7[[#This Row],[Cant.]]*BD.PD7[[#This Row],[ Tasa ]]*BD.PD7[[#This Row],[ Precio Und.]]</f>
        <v>0</v>
      </c>
      <c r="O953" s="174">
        <v>0</v>
      </c>
      <c r="P953" s="243">
        <f>IF(BD.PD7[[#This Row],[Liquid. '[%']]]&lt;&gt;0,(BD.PD7[[#This Row],[Valor Neto '[DOP']]]*BD.PD7[[#This Row],[Liquid. '[%']]])+BD.PD7[[#This Row],[Valor Neto '[DOP']]],BD.PD7[[#This Row],[Valor Neto '[DOP']]])</f>
        <v>0</v>
      </c>
      <c r="Q953" s="243">
        <f>BD.PD7[[#This Row],[Ppto. Orden Interna '[DOP']]]/HLOOKUP("USD",$K$1:$L$2,2,FALSE)</f>
        <v>0</v>
      </c>
      <c r="R953" s="543"/>
      <c r="S953" s="544"/>
      <c r="T953" s="544"/>
      <c r="U953" s="544"/>
      <c r="V953" s="544"/>
      <c r="W953" s="494"/>
      <c r="X953" s="495"/>
      <c r="Y953" s="495"/>
      <c r="Z953" s="243">
        <f>BD.PD7[[#This Row],[Av.P1 '[%']]]*BD.PD7[[#This Row],[Ppto. Orden Interna '[DOP']]]</f>
        <v>0</v>
      </c>
      <c r="AA953" s="249"/>
      <c r="AB953" s="249"/>
      <c r="AC953" s="243">
        <f>BD.PD7[[#This Row],[Av.P2 '[%']]]*BD.PD7[[#This Row],[Ppto. Orden Interna '[DOP']]]</f>
        <v>0</v>
      </c>
      <c r="AD953" s="249"/>
      <c r="AE953" s="249"/>
      <c r="AF953" s="243">
        <f>BD.PD7[[#This Row],[Av.P3 '[%']]]*BD.PD7[[#This Row],[Ppto. Orden Interna '[DOP']]]</f>
        <v>0</v>
      </c>
      <c r="AG953" s="545"/>
      <c r="AH953" s="545"/>
      <c r="AI953" s="243">
        <f>BD.PD7[[#This Row],[Av.P2 '[%']]]*BD.PD7[[#This Row],[Ppto. Orden Interna '[DOP']]]</f>
        <v>0</v>
      </c>
      <c r="AJ953" s="545"/>
      <c r="AK953" s="545"/>
      <c r="AL953" s="542">
        <f>BD.PD7[[#This Row],[Av.P2 '[%']]]*BD.PD7[[#This Row],[Ppto. Orden Interna '[DOP']]]</f>
        <v>0</v>
      </c>
      <c r="AM953" s="584">
        <v>0</v>
      </c>
      <c r="AN953" s="308" t="s">
        <v>244</v>
      </c>
      <c r="AO953" s="308" t="s">
        <v>245</v>
      </c>
      <c r="AP953" s="308" t="s">
        <v>246</v>
      </c>
      <c r="AQ953" s="308" t="s">
        <v>247</v>
      </c>
      <c r="AR953" s="308">
        <v>594</v>
      </c>
      <c r="AS953" s="308" t="s">
        <v>248</v>
      </c>
      <c r="AT953" s="249" t="s">
        <v>1356</v>
      </c>
      <c r="AU953" s="249" t="s">
        <v>101</v>
      </c>
    </row>
    <row r="954" spans="1:47" hidden="1" x14ac:dyDescent="0.3">
      <c r="A954" s="174">
        <v>9.06</v>
      </c>
      <c r="B954" s="231" t="s">
        <v>243</v>
      </c>
      <c r="C954" s="232" t="str">
        <f>VLOOKUP(BD.PD7[[#This Row],[Pos]],PPto[],3,FALSE)</f>
        <v>9.06 -</v>
      </c>
      <c r="D954" s="233" t="s">
        <v>243</v>
      </c>
      <c r="E954" s="305">
        <f>IF(BD.PD7[[#This Row],[.]]="*",VLOOKUP(BD.PD7[[#This Row],[Pos]],Presupuesto!A:H,7,FALSE),"")</f>
        <v>0</v>
      </c>
      <c r="F954" s="234"/>
      <c r="G954" s="174"/>
      <c r="H954" s="174"/>
      <c r="I954" s="174"/>
      <c r="J954" s="174">
        <v>1</v>
      </c>
      <c r="K954" s="174" t="s">
        <v>117</v>
      </c>
      <c r="L954" s="383">
        <f>IF(BD.PD7[[#This Row],[Mon]]="DOP",1,HLOOKUP(BD.PD7[[#This Row],[Mon]],$K$1:$L$2,2,FALSE))</f>
        <v>65</v>
      </c>
      <c r="M954" s="541">
        <v>0</v>
      </c>
      <c r="N954" s="243">
        <f>BD.PD7[[#This Row],[Cant.]]*BD.PD7[[#This Row],[ Tasa ]]*BD.PD7[[#This Row],[ Precio Und.]]</f>
        <v>0</v>
      </c>
      <c r="O954" s="174">
        <v>0</v>
      </c>
      <c r="P954" s="243">
        <f>IF(BD.PD7[[#This Row],[Liquid. '[%']]]&lt;&gt;0,(BD.PD7[[#This Row],[Valor Neto '[DOP']]]*BD.PD7[[#This Row],[Liquid. '[%']]])+BD.PD7[[#This Row],[Valor Neto '[DOP']]],BD.PD7[[#This Row],[Valor Neto '[DOP']]])</f>
        <v>0</v>
      </c>
      <c r="Q954" s="243">
        <f>BD.PD7[[#This Row],[Ppto. Orden Interna '[DOP']]]/HLOOKUP("USD",$K$1:$L$2,2,FALSE)</f>
        <v>0</v>
      </c>
      <c r="R954" s="543"/>
      <c r="S954" s="544"/>
      <c r="T954" s="544"/>
      <c r="U954" s="544"/>
      <c r="V954" s="544"/>
      <c r="W954" s="494"/>
      <c r="X954" s="495"/>
      <c r="Y954" s="495"/>
      <c r="Z954" s="243">
        <f>BD.PD7[[#This Row],[Av.P1 '[%']]]*BD.PD7[[#This Row],[Ppto. Orden Interna '[DOP']]]</f>
        <v>0</v>
      </c>
      <c r="AA954" s="249"/>
      <c r="AB954" s="249"/>
      <c r="AC954" s="243">
        <f>BD.PD7[[#This Row],[Av.P2 '[%']]]*BD.PD7[[#This Row],[Ppto. Orden Interna '[DOP']]]</f>
        <v>0</v>
      </c>
      <c r="AD954" s="249"/>
      <c r="AE954" s="249"/>
      <c r="AF954" s="243">
        <f>BD.PD7[[#This Row],[Av.P3 '[%']]]*BD.PD7[[#This Row],[Ppto. Orden Interna '[DOP']]]</f>
        <v>0</v>
      </c>
      <c r="AG954" s="545"/>
      <c r="AH954" s="545"/>
      <c r="AI954" s="243">
        <f>BD.PD7[[#This Row],[Av.P2 '[%']]]*BD.PD7[[#This Row],[Ppto. Orden Interna '[DOP']]]</f>
        <v>0</v>
      </c>
      <c r="AJ954" s="545"/>
      <c r="AK954" s="545"/>
      <c r="AL954" s="542">
        <f>BD.PD7[[#This Row],[Av.P2 '[%']]]*BD.PD7[[#This Row],[Ppto. Orden Interna '[DOP']]]</f>
        <v>0</v>
      </c>
      <c r="AM954" s="584">
        <v>0</v>
      </c>
      <c r="AN954" s="308" t="s">
        <v>244</v>
      </c>
      <c r="AO954" s="308" t="s">
        <v>245</v>
      </c>
      <c r="AP954" s="308" t="s">
        <v>246</v>
      </c>
      <c r="AQ954" s="308" t="s">
        <v>247</v>
      </c>
      <c r="AR954" s="308">
        <v>594</v>
      </c>
      <c r="AS954" s="308" t="s">
        <v>248</v>
      </c>
      <c r="AT954" s="249" t="s">
        <v>1356</v>
      </c>
      <c r="AU954" s="249" t="s">
        <v>101</v>
      </c>
    </row>
    <row r="955" spans="1:47" hidden="1" x14ac:dyDescent="0.3">
      <c r="A955" s="174">
        <v>1.01</v>
      </c>
      <c r="B955" s="231" t="s">
        <v>243</v>
      </c>
      <c r="C955" s="232" t="str">
        <f>VLOOKUP(BD.PD7[[#This Row],[Pos]],PPto[],3,FALSE)</f>
        <v>1.01 Diseño arquitectónico</v>
      </c>
      <c r="D955" s="233" t="s">
        <v>243</v>
      </c>
      <c r="E955" s="305">
        <f>IF(BD.PD7[[#This Row],[.]]="*",VLOOKUP(BD.PD7[[#This Row],[Pos]],Presupuesto!A:H,7,FALSE),"")</f>
        <v>0</v>
      </c>
      <c r="F955" s="234"/>
      <c r="G955" s="174"/>
      <c r="H955" s="174"/>
      <c r="I955" s="174"/>
      <c r="J955" s="392">
        <v>1</v>
      </c>
      <c r="K955" s="233" t="s">
        <v>117</v>
      </c>
      <c r="L955" s="383">
        <f>IF(BD.PD7[[#This Row],[Mon]]="DOP",1,HLOOKUP(BD.PD7[[#This Row],[Mon]],$K$1:$L$2,2,FALSE))</f>
        <v>65</v>
      </c>
      <c r="M955" s="490">
        <v>0</v>
      </c>
      <c r="N955" s="243">
        <f>BD.PD7[[#This Row],[Cant.]]*BD.PD7[[#This Row],[ Tasa ]]*BD.PD7[[#This Row],[ Precio Und.]]</f>
        <v>0</v>
      </c>
      <c r="O955" s="491">
        <v>0</v>
      </c>
      <c r="P955" s="243">
        <f>IF(BD.PD7[[#This Row],[Liquid. '[%']]]&lt;&gt;0,(BD.PD7[[#This Row],[Valor Neto '[DOP']]]*BD.PD7[[#This Row],[Liquid. '[%']]])+BD.PD7[[#This Row],[Valor Neto '[DOP']]],BD.PD7[[#This Row],[Valor Neto '[DOP']]])</f>
        <v>0</v>
      </c>
      <c r="Q955" s="243">
        <f>BD.PD7[[#This Row],[Ppto. Orden Interna '[DOP']]]/HLOOKUP("USD",$K$1:$L$2,2,FALSE)</f>
        <v>0</v>
      </c>
      <c r="R955" s="381"/>
      <c r="S955" s="387"/>
      <c r="T955" s="387"/>
      <c r="U955" s="387"/>
      <c r="V955" s="387"/>
      <c r="W955" s="174"/>
      <c r="X955" s="495"/>
      <c r="Y955" s="388"/>
      <c r="Z955" s="243">
        <f>BD.PD7[[#This Row],[Av.P1 '[%']]]*BD.PD7[[#This Row],[Ppto. Orden Interna '[DOP']]]</f>
        <v>0</v>
      </c>
      <c r="AA955" s="249"/>
      <c r="AB955" s="389"/>
      <c r="AC955" s="243">
        <f>BD.PD7[[#This Row],[Av.P2 '[%']]]*BD.PD7[[#This Row],[Ppto. Orden Interna '[DOP']]]</f>
        <v>0</v>
      </c>
      <c r="AD955" s="249"/>
      <c r="AE955" s="389"/>
      <c r="AF955" s="243">
        <f>BD.PD7[[#This Row],[Av.P3 '[%']]]*BD.PD7[[#This Row],[Ppto. Orden Interna '[DOP']]]</f>
        <v>0</v>
      </c>
      <c r="AG955" s="249"/>
      <c r="AH955" s="389"/>
      <c r="AI955" s="243">
        <f>BD.PD7[[#This Row],[Av.P2 '[%']]]*BD.PD7[[#This Row],[Ppto. Orden Interna '[DOP']]]</f>
        <v>0</v>
      </c>
      <c r="AJ955" s="249"/>
      <c r="AK955" s="389"/>
      <c r="AL955" s="243">
        <f>BD.PD7[[#This Row],[Av.P2 '[%']]]*BD.PD7[[#This Row],[Ppto. Orden Interna '[DOP']]]</f>
        <v>0</v>
      </c>
      <c r="AM955" s="496" t="e">
        <f>BD.PD9[[#This Row],[Pago 5]]+BD.PD9[[#This Row],[Pago 4]]+BD.PD9[[#This Row],[Pago 3]]+BD.PD9[[#This Row],[Pago 2]]+BD.PD9[[#This Row],[Pago 1]]</f>
        <v>#VALUE!</v>
      </c>
      <c r="AN955" s="308" t="s">
        <v>244</v>
      </c>
      <c r="AO955" s="308" t="s">
        <v>245</v>
      </c>
      <c r="AP955" s="308" t="s">
        <v>246</v>
      </c>
      <c r="AQ955" s="308" t="s">
        <v>247</v>
      </c>
      <c r="AR955" s="308">
        <v>594</v>
      </c>
      <c r="AS955" s="308" t="s">
        <v>248</v>
      </c>
      <c r="AT955" s="249" t="s">
        <v>1575</v>
      </c>
      <c r="AU955" s="249" t="s">
        <v>36</v>
      </c>
    </row>
    <row r="956" spans="1:47" hidden="1" x14ac:dyDescent="0.3">
      <c r="A956" s="174">
        <v>1.02</v>
      </c>
      <c r="B956" s="231" t="s">
        <v>243</v>
      </c>
      <c r="C956" s="232" t="str">
        <f>VLOOKUP(BD.PD7[[#This Row],[Pos]],PPto[],3,FALSE)</f>
        <v>1.02 Diseño estructural</v>
      </c>
      <c r="D956" s="233" t="s">
        <v>243</v>
      </c>
      <c r="E956" s="305">
        <f>IF(BD.PD7[[#This Row],[.]]="*",VLOOKUP(BD.PD7[[#This Row],[Pos]],Presupuesto!A:H,7,FALSE),"")</f>
        <v>0</v>
      </c>
      <c r="F956" s="234"/>
      <c r="G956" s="174"/>
      <c r="H956" s="174"/>
      <c r="I956" s="174"/>
      <c r="J956" s="392">
        <v>1</v>
      </c>
      <c r="K956" s="233" t="s">
        <v>117</v>
      </c>
      <c r="L956" s="383">
        <f>IF(BD.PD7[[#This Row],[Mon]]="DOP",1,HLOOKUP(BD.PD7[[#This Row],[Mon]],$K$1:$L$2,2,FALSE))</f>
        <v>65</v>
      </c>
      <c r="M956" s="490">
        <v>0</v>
      </c>
      <c r="N956" s="243">
        <f>BD.PD7[[#This Row],[Cant.]]*BD.PD7[[#This Row],[ Tasa ]]*BD.PD7[[#This Row],[ Precio Und.]]</f>
        <v>0</v>
      </c>
      <c r="O956" s="491">
        <v>0</v>
      </c>
      <c r="P956" s="243">
        <f>IF(BD.PD7[[#This Row],[Liquid. '[%']]]&lt;&gt;0,(BD.PD7[[#This Row],[Valor Neto '[DOP']]]*BD.PD7[[#This Row],[Liquid. '[%']]])+BD.PD7[[#This Row],[Valor Neto '[DOP']]],BD.PD7[[#This Row],[Valor Neto '[DOP']]])</f>
        <v>0</v>
      </c>
      <c r="Q956" s="243">
        <f>BD.PD7[[#This Row],[Ppto. Orden Interna '[DOP']]]/HLOOKUP("USD",$K$1:$L$2,2,FALSE)</f>
        <v>0</v>
      </c>
      <c r="R956" s="381"/>
      <c r="S956" s="387"/>
      <c r="T956" s="387"/>
      <c r="U956" s="387"/>
      <c r="V956" s="387"/>
      <c r="W956" s="174"/>
      <c r="X956" s="495"/>
      <c r="Y956" s="388"/>
      <c r="Z956" s="243">
        <f>BD.PD7[[#This Row],[Av.P1 '[%']]]*BD.PD7[[#This Row],[Ppto. Orden Interna '[DOP']]]</f>
        <v>0</v>
      </c>
      <c r="AA956" s="249"/>
      <c r="AB956" s="389"/>
      <c r="AC956" s="243">
        <f>BD.PD7[[#This Row],[Av.P2 '[%']]]*BD.PD7[[#This Row],[Ppto. Orden Interna '[DOP']]]</f>
        <v>0</v>
      </c>
      <c r="AD956" s="249"/>
      <c r="AE956" s="389"/>
      <c r="AF956" s="243">
        <f>BD.PD7[[#This Row],[Av.P3 '[%']]]*BD.PD7[[#This Row],[Ppto. Orden Interna '[DOP']]]</f>
        <v>0</v>
      </c>
      <c r="AG956" s="249"/>
      <c r="AH956" s="389"/>
      <c r="AI956" s="243">
        <f>BD.PD7[[#This Row],[Av.P2 '[%']]]*BD.PD7[[#This Row],[Ppto. Orden Interna '[DOP']]]</f>
        <v>0</v>
      </c>
      <c r="AJ956" s="249"/>
      <c r="AK956" s="389"/>
      <c r="AL956" s="243">
        <f>BD.PD7[[#This Row],[Av.P2 '[%']]]*BD.PD7[[#This Row],[Ppto. Orden Interna '[DOP']]]</f>
        <v>0</v>
      </c>
      <c r="AM956" s="496" t="e">
        <f>BD.PD9[[#This Row],[Pago 5]]+BD.PD9[[#This Row],[Pago 4]]+BD.PD9[[#This Row],[Pago 3]]+BD.PD9[[#This Row],[Pago 2]]+BD.PD9[[#This Row],[Pago 1]]</f>
        <v>#VALUE!</v>
      </c>
      <c r="AN956" s="308" t="s">
        <v>244</v>
      </c>
      <c r="AO956" s="308" t="s">
        <v>245</v>
      </c>
      <c r="AP956" s="308" t="s">
        <v>246</v>
      </c>
      <c r="AQ956" s="308" t="s">
        <v>247</v>
      </c>
      <c r="AR956" s="308">
        <v>594</v>
      </c>
      <c r="AS956" s="308" t="s">
        <v>248</v>
      </c>
      <c r="AT956" s="249" t="s">
        <v>1575</v>
      </c>
      <c r="AU956" s="249" t="s">
        <v>36</v>
      </c>
    </row>
    <row r="957" spans="1:47" hidden="1" x14ac:dyDescent="0.3">
      <c r="A957" s="174">
        <v>1.03</v>
      </c>
      <c r="B957" s="231" t="s">
        <v>243</v>
      </c>
      <c r="C957" s="232" t="str">
        <f>VLOOKUP(BD.PD7[[#This Row],[Pos]],PPto[],3,FALSE)</f>
        <v>1.03 Diseño electromecánico</v>
      </c>
      <c r="D957" s="233" t="s">
        <v>243</v>
      </c>
      <c r="E957" s="305">
        <f>IF(BD.PD7[[#This Row],[.]]="*",VLOOKUP(BD.PD7[[#This Row],[Pos]],Presupuesto!A:H,7,FALSE),"")</f>
        <v>0</v>
      </c>
      <c r="F957" s="234"/>
      <c r="G957" s="174"/>
      <c r="H957" s="174"/>
      <c r="I957" s="174"/>
      <c r="J957" s="392">
        <v>1</v>
      </c>
      <c r="K957" s="233" t="s">
        <v>117</v>
      </c>
      <c r="L957" s="383">
        <f>IF(BD.PD7[[#This Row],[Mon]]="DOP",1,HLOOKUP(BD.PD7[[#This Row],[Mon]],$K$1:$L$2,2,FALSE))</f>
        <v>65</v>
      </c>
      <c r="M957" s="490">
        <v>0</v>
      </c>
      <c r="N957" s="243">
        <f>BD.PD7[[#This Row],[Cant.]]*BD.PD7[[#This Row],[ Tasa ]]*BD.PD7[[#This Row],[ Precio Und.]]</f>
        <v>0</v>
      </c>
      <c r="O957" s="491">
        <v>0</v>
      </c>
      <c r="P957" s="243">
        <f>IF(BD.PD7[[#This Row],[Liquid. '[%']]]&lt;&gt;0,(BD.PD7[[#This Row],[Valor Neto '[DOP']]]*BD.PD7[[#This Row],[Liquid. '[%']]])+BD.PD7[[#This Row],[Valor Neto '[DOP']]],BD.PD7[[#This Row],[Valor Neto '[DOP']]])</f>
        <v>0</v>
      </c>
      <c r="Q957" s="243">
        <f>BD.PD7[[#This Row],[Ppto. Orden Interna '[DOP']]]/HLOOKUP("USD",$K$1:$L$2,2,FALSE)</f>
        <v>0</v>
      </c>
      <c r="R957" s="381"/>
      <c r="S957" s="387"/>
      <c r="T957" s="387"/>
      <c r="U957" s="387"/>
      <c r="V957" s="387"/>
      <c r="W957" s="174"/>
      <c r="X957" s="495"/>
      <c r="Y957" s="388"/>
      <c r="Z957" s="243">
        <f>BD.PD7[[#This Row],[Av.P1 '[%']]]*BD.PD7[[#This Row],[Ppto. Orden Interna '[DOP']]]</f>
        <v>0</v>
      </c>
      <c r="AA957" s="249"/>
      <c r="AB957" s="389"/>
      <c r="AC957" s="243">
        <f>BD.PD7[[#This Row],[Av.P2 '[%']]]*BD.PD7[[#This Row],[Ppto. Orden Interna '[DOP']]]</f>
        <v>0</v>
      </c>
      <c r="AD957" s="249"/>
      <c r="AE957" s="389"/>
      <c r="AF957" s="243">
        <f>BD.PD7[[#This Row],[Av.P3 '[%']]]*BD.PD7[[#This Row],[Ppto. Orden Interna '[DOP']]]</f>
        <v>0</v>
      </c>
      <c r="AG957" s="249"/>
      <c r="AH957" s="389"/>
      <c r="AI957" s="243">
        <f>BD.PD7[[#This Row],[Av.P2 '[%']]]*BD.PD7[[#This Row],[Ppto. Orden Interna '[DOP']]]</f>
        <v>0</v>
      </c>
      <c r="AJ957" s="249"/>
      <c r="AK957" s="389"/>
      <c r="AL957" s="243">
        <f>BD.PD7[[#This Row],[Av.P2 '[%']]]*BD.PD7[[#This Row],[Ppto. Orden Interna '[DOP']]]</f>
        <v>0</v>
      </c>
      <c r="AM957" s="496" t="e">
        <f>BD.PD9[[#This Row],[Pago 5]]+BD.PD9[[#This Row],[Pago 4]]+BD.PD9[[#This Row],[Pago 3]]+BD.PD9[[#This Row],[Pago 2]]+BD.PD9[[#This Row],[Pago 1]]</f>
        <v>#VALUE!</v>
      </c>
      <c r="AN957" s="308" t="s">
        <v>244</v>
      </c>
      <c r="AO957" s="308" t="s">
        <v>245</v>
      </c>
      <c r="AP957" s="308" t="s">
        <v>246</v>
      </c>
      <c r="AQ957" s="308" t="s">
        <v>247</v>
      </c>
      <c r="AR957" s="308">
        <v>594</v>
      </c>
      <c r="AS957" s="308" t="s">
        <v>248</v>
      </c>
      <c r="AT957" s="249" t="s">
        <v>1575</v>
      </c>
      <c r="AU957" s="249" t="s">
        <v>36</v>
      </c>
    </row>
    <row r="958" spans="1:47" hidden="1" x14ac:dyDescent="0.3">
      <c r="A958" s="174">
        <v>1.04</v>
      </c>
      <c r="B958" s="231" t="s">
        <v>243</v>
      </c>
      <c r="C958" s="232" t="str">
        <f>VLOOKUP(BD.PD7[[#This Row],[Pos]],PPto[],3,FALSE)</f>
        <v>1.04 Diseño sanitario</v>
      </c>
      <c r="D958" s="233" t="s">
        <v>243</v>
      </c>
      <c r="E958" s="305">
        <f>IF(BD.PD7[[#This Row],[.]]="*",VLOOKUP(BD.PD7[[#This Row],[Pos]],Presupuesto!A:H,7,FALSE),"")</f>
        <v>0</v>
      </c>
      <c r="F958" s="234"/>
      <c r="G958" s="174"/>
      <c r="H958" s="174"/>
      <c r="I958" s="174"/>
      <c r="J958" s="392">
        <v>1</v>
      </c>
      <c r="K958" s="233" t="s">
        <v>117</v>
      </c>
      <c r="L958" s="383">
        <f>IF(BD.PD7[[#This Row],[Mon]]="DOP",1,HLOOKUP(BD.PD7[[#This Row],[Mon]],$K$1:$L$2,2,FALSE))</f>
        <v>65</v>
      </c>
      <c r="M958" s="490">
        <v>0</v>
      </c>
      <c r="N958" s="243">
        <f>BD.PD7[[#This Row],[Cant.]]*BD.PD7[[#This Row],[ Tasa ]]*BD.PD7[[#This Row],[ Precio Und.]]</f>
        <v>0</v>
      </c>
      <c r="O958" s="491">
        <v>0</v>
      </c>
      <c r="P958" s="243">
        <f>IF(BD.PD7[[#This Row],[Liquid. '[%']]]&lt;&gt;0,(BD.PD7[[#This Row],[Valor Neto '[DOP']]]*BD.PD7[[#This Row],[Liquid. '[%']]])+BD.PD7[[#This Row],[Valor Neto '[DOP']]],BD.PD7[[#This Row],[Valor Neto '[DOP']]])</f>
        <v>0</v>
      </c>
      <c r="Q958" s="243">
        <f>BD.PD7[[#This Row],[Ppto. Orden Interna '[DOP']]]/HLOOKUP("USD",$K$1:$L$2,2,FALSE)</f>
        <v>0</v>
      </c>
      <c r="R958" s="381"/>
      <c r="S958" s="387"/>
      <c r="T958" s="387"/>
      <c r="U958" s="387"/>
      <c r="V958" s="387"/>
      <c r="W958" s="174"/>
      <c r="X958" s="495"/>
      <c r="Y958" s="388"/>
      <c r="Z958" s="243">
        <f>BD.PD7[[#This Row],[Av.P1 '[%']]]*BD.PD7[[#This Row],[Ppto. Orden Interna '[DOP']]]</f>
        <v>0</v>
      </c>
      <c r="AA958" s="249"/>
      <c r="AB958" s="389"/>
      <c r="AC958" s="243">
        <f>BD.PD7[[#This Row],[Av.P2 '[%']]]*BD.PD7[[#This Row],[Ppto. Orden Interna '[DOP']]]</f>
        <v>0</v>
      </c>
      <c r="AD958" s="249"/>
      <c r="AE958" s="389"/>
      <c r="AF958" s="243">
        <f>BD.PD7[[#This Row],[Av.P3 '[%']]]*BD.PD7[[#This Row],[Ppto. Orden Interna '[DOP']]]</f>
        <v>0</v>
      </c>
      <c r="AG958" s="249"/>
      <c r="AH958" s="389"/>
      <c r="AI958" s="243">
        <f>BD.PD7[[#This Row],[Av.P2 '[%']]]*BD.PD7[[#This Row],[Ppto. Orden Interna '[DOP']]]</f>
        <v>0</v>
      </c>
      <c r="AJ958" s="249"/>
      <c r="AK958" s="389"/>
      <c r="AL958" s="243">
        <f>BD.PD7[[#This Row],[Av.P2 '[%']]]*BD.PD7[[#This Row],[Ppto. Orden Interna '[DOP']]]</f>
        <v>0</v>
      </c>
      <c r="AM958" s="496" t="e">
        <f>BD.PD9[[#This Row],[Pago 5]]+BD.PD9[[#This Row],[Pago 4]]+BD.PD9[[#This Row],[Pago 3]]+BD.PD9[[#This Row],[Pago 2]]+BD.PD9[[#This Row],[Pago 1]]</f>
        <v>#VALUE!</v>
      </c>
      <c r="AN958" s="308" t="s">
        <v>244</v>
      </c>
      <c r="AO958" s="308" t="s">
        <v>245</v>
      </c>
      <c r="AP958" s="308" t="s">
        <v>246</v>
      </c>
      <c r="AQ958" s="308" t="s">
        <v>247</v>
      </c>
      <c r="AR958" s="308">
        <v>594</v>
      </c>
      <c r="AS958" s="308" t="s">
        <v>248</v>
      </c>
      <c r="AT958" s="249" t="s">
        <v>1575</v>
      </c>
      <c r="AU958" s="249" t="s">
        <v>36</v>
      </c>
    </row>
    <row r="959" spans="1:47" hidden="1" x14ac:dyDescent="0.3">
      <c r="A959" s="174">
        <v>1.05</v>
      </c>
      <c r="B959" s="231" t="s">
        <v>243</v>
      </c>
      <c r="C959" s="232" t="str">
        <f>VLOOKUP(BD.PD7[[#This Row],[Pos]],PPto[],3,FALSE)</f>
        <v>1.05 Estudio Geotécnico</v>
      </c>
      <c r="D959" s="233" t="s">
        <v>243</v>
      </c>
      <c r="E959" s="305">
        <f>IF(BD.PD7[[#This Row],[.]]="*",VLOOKUP(BD.PD7[[#This Row],[Pos]],Presupuesto!A:H,7,FALSE),"")</f>
        <v>0</v>
      </c>
      <c r="F959" s="234"/>
      <c r="G959" s="174"/>
      <c r="H959" s="174"/>
      <c r="I959" s="174"/>
      <c r="J959" s="392">
        <v>1</v>
      </c>
      <c r="K959" s="233" t="s">
        <v>117</v>
      </c>
      <c r="L959" s="383">
        <f>IF(BD.PD7[[#This Row],[Mon]]="DOP",1,HLOOKUP(BD.PD7[[#This Row],[Mon]],$K$1:$L$2,2,FALSE))</f>
        <v>65</v>
      </c>
      <c r="M959" s="490">
        <v>0</v>
      </c>
      <c r="N959" s="243">
        <f>BD.PD7[[#This Row],[Cant.]]*BD.PD7[[#This Row],[ Tasa ]]*BD.PD7[[#This Row],[ Precio Und.]]</f>
        <v>0</v>
      </c>
      <c r="O959" s="491">
        <v>0</v>
      </c>
      <c r="P959" s="243">
        <f>IF(BD.PD7[[#This Row],[Liquid. '[%']]]&lt;&gt;0,(BD.PD7[[#This Row],[Valor Neto '[DOP']]]*BD.PD7[[#This Row],[Liquid. '[%']]])+BD.PD7[[#This Row],[Valor Neto '[DOP']]],BD.PD7[[#This Row],[Valor Neto '[DOP']]])</f>
        <v>0</v>
      </c>
      <c r="Q959" s="243">
        <f>BD.PD7[[#This Row],[Ppto. Orden Interna '[DOP']]]/HLOOKUP("USD",$K$1:$L$2,2,FALSE)</f>
        <v>0</v>
      </c>
      <c r="R959" s="381"/>
      <c r="S959" s="387"/>
      <c r="T959" s="387"/>
      <c r="U959" s="387"/>
      <c r="V959" s="387"/>
      <c r="W959" s="174"/>
      <c r="X959" s="495"/>
      <c r="Y959" s="388"/>
      <c r="Z959" s="243">
        <f>BD.PD7[[#This Row],[Av.P1 '[%']]]*BD.PD7[[#This Row],[Ppto. Orden Interna '[DOP']]]</f>
        <v>0</v>
      </c>
      <c r="AA959" s="249"/>
      <c r="AB959" s="389"/>
      <c r="AC959" s="243">
        <f>BD.PD7[[#This Row],[Av.P2 '[%']]]*BD.PD7[[#This Row],[Ppto. Orden Interna '[DOP']]]</f>
        <v>0</v>
      </c>
      <c r="AD959" s="249"/>
      <c r="AE959" s="389"/>
      <c r="AF959" s="243">
        <f>BD.PD7[[#This Row],[Av.P3 '[%']]]*BD.PD7[[#This Row],[Ppto. Orden Interna '[DOP']]]</f>
        <v>0</v>
      </c>
      <c r="AG959" s="249"/>
      <c r="AH959" s="389"/>
      <c r="AI959" s="243">
        <f>BD.PD7[[#This Row],[Av.P2 '[%']]]*BD.PD7[[#This Row],[Ppto. Orden Interna '[DOP']]]</f>
        <v>0</v>
      </c>
      <c r="AJ959" s="249"/>
      <c r="AK959" s="389"/>
      <c r="AL959" s="243">
        <f>BD.PD7[[#This Row],[Av.P2 '[%']]]*BD.PD7[[#This Row],[Ppto. Orden Interna '[DOP']]]</f>
        <v>0</v>
      </c>
      <c r="AM959" s="496" t="e">
        <f>BD.PD9[[#This Row],[Pago 5]]+BD.PD9[[#This Row],[Pago 4]]+BD.PD9[[#This Row],[Pago 3]]+BD.PD9[[#This Row],[Pago 2]]+BD.PD9[[#This Row],[Pago 1]]</f>
        <v>#VALUE!</v>
      </c>
      <c r="AN959" s="308" t="s">
        <v>244</v>
      </c>
      <c r="AO959" s="308" t="s">
        <v>245</v>
      </c>
      <c r="AP959" s="308" t="s">
        <v>246</v>
      </c>
      <c r="AQ959" s="308" t="s">
        <v>247</v>
      </c>
      <c r="AR959" s="308">
        <v>594</v>
      </c>
      <c r="AS959" s="308" t="s">
        <v>248</v>
      </c>
      <c r="AT959" s="249" t="s">
        <v>1575</v>
      </c>
      <c r="AU959" s="249" t="s">
        <v>36</v>
      </c>
    </row>
    <row r="960" spans="1:47" hidden="1" x14ac:dyDescent="0.3">
      <c r="A960" s="174">
        <v>1.06</v>
      </c>
      <c r="B960" s="231" t="s">
        <v>243</v>
      </c>
      <c r="C960" s="232" t="str">
        <f>VLOOKUP(BD.PD7[[#This Row],[Pos]],PPto[],3,FALSE)</f>
        <v>1.06 Levantamiento topográfico</v>
      </c>
      <c r="D960" s="233" t="s">
        <v>243</v>
      </c>
      <c r="E960" s="305">
        <f>IF(BD.PD7[[#This Row],[.]]="*",VLOOKUP(BD.PD7[[#This Row],[Pos]],Presupuesto!A:H,7,FALSE),"")</f>
        <v>0</v>
      </c>
      <c r="F960" s="234"/>
      <c r="G960" s="174"/>
      <c r="H960" s="174"/>
      <c r="I960" s="174"/>
      <c r="J960" s="392">
        <v>1</v>
      </c>
      <c r="K960" s="233" t="s">
        <v>117</v>
      </c>
      <c r="L960" s="383">
        <f>IF(BD.PD7[[#This Row],[Mon]]="DOP",1,HLOOKUP(BD.PD7[[#This Row],[Mon]],$K$1:$L$2,2,FALSE))</f>
        <v>65</v>
      </c>
      <c r="M960" s="490">
        <v>0</v>
      </c>
      <c r="N960" s="243">
        <f>BD.PD7[[#This Row],[Cant.]]*BD.PD7[[#This Row],[ Tasa ]]*BD.PD7[[#This Row],[ Precio Und.]]</f>
        <v>0</v>
      </c>
      <c r="O960" s="491">
        <v>0</v>
      </c>
      <c r="P960" s="243">
        <f>IF(BD.PD7[[#This Row],[Liquid. '[%']]]&lt;&gt;0,(BD.PD7[[#This Row],[Valor Neto '[DOP']]]*BD.PD7[[#This Row],[Liquid. '[%']]])+BD.PD7[[#This Row],[Valor Neto '[DOP']]],BD.PD7[[#This Row],[Valor Neto '[DOP']]])</f>
        <v>0</v>
      </c>
      <c r="Q960" s="243">
        <f>BD.PD7[[#This Row],[Ppto. Orden Interna '[DOP']]]/HLOOKUP("USD",$K$1:$L$2,2,FALSE)</f>
        <v>0</v>
      </c>
      <c r="R960" s="381"/>
      <c r="S960" s="387"/>
      <c r="T960" s="387"/>
      <c r="U960" s="387"/>
      <c r="V960" s="387"/>
      <c r="W960" s="174"/>
      <c r="X960" s="495"/>
      <c r="Y960" s="388"/>
      <c r="Z960" s="243">
        <f>BD.PD7[[#This Row],[Av.P1 '[%']]]*BD.PD7[[#This Row],[Ppto. Orden Interna '[DOP']]]</f>
        <v>0</v>
      </c>
      <c r="AA960" s="249"/>
      <c r="AB960" s="389"/>
      <c r="AC960" s="243">
        <f>BD.PD7[[#This Row],[Av.P2 '[%']]]*BD.PD7[[#This Row],[Ppto. Orden Interna '[DOP']]]</f>
        <v>0</v>
      </c>
      <c r="AD960" s="249"/>
      <c r="AE960" s="389"/>
      <c r="AF960" s="243">
        <f>BD.PD7[[#This Row],[Av.P3 '[%']]]*BD.PD7[[#This Row],[Ppto. Orden Interna '[DOP']]]</f>
        <v>0</v>
      </c>
      <c r="AG960" s="249"/>
      <c r="AH960" s="389"/>
      <c r="AI960" s="243">
        <f>BD.PD7[[#This Row],[Av.P2 '[%']]]*BD.PD7[[#This Row],[Ppto. Orden Interna '[DOP']]]</f>
        <v>0</v>
      </c>
      <c r="AJ960" s="249"/>
      <c r="AK960" s="389"/>
      <c r="AL960" s="243">
        <f>BD.PD7[[#This Row],[Av.P2 '[%']]]*BD.PD7[[#This Row],[Ppto. Orden Interna '[DOP']]]</f>
        <v>0</v>
      </c>
      <c r="AM960" s="496" t="e">
        <f>BD.PD9[[#This Row],[Pago 5]]+BD.PD9[[#This Row],[Pago 4]]+BD.PD9[[#This Row],[Pago 3]]+BD.PD9[[#This Row],[Pago 2]]+BD.PD9[[#This Row],[Pago 1]]</f>
        <v>#VALUE!</v>
      </c>
      <c r="AN960" s="308" t="s">
        <v>244</v>
      </c>
      <c r="AO960" s="308" t="s">
        <v>245</v>
      </c>
      <c r="AP960" s="308" t="s">
        <v>246</v>
      </c>
      <c r="AQ960" s="308" t="s">
        <v>247</v>
      </c>
      <c r="AR960" s="308">
        <v>594</v>
      </c>
      <c r="AS960" s="308" t="s">
        <v>248</v>
      </c>
      <c r="AT960" s="249" t="s">
        <v>1575</v>
      </c>
      <c r="AU960" s="249" t="s">
        <v>36</v>
      </c>
    </row>
    <row r="961" spans="1:47" hidden="1" x14ac:dyDescent="0.3">
      <c r="A961" s="174">
        <v>1.07</v>
      </c>
      <c r="B961" s="231" t="s">
        <v>243</v>
      </c>
      <c r="C961" s="232" t="str">
        <f>VLOOKUP(BD.PD7[[#This Row],[Pos]],PPto[],3,FALSE)</f>
        <v>1.07 Permisos</v>
      </c>
      <c r="D961" s="233" t="s">
        <v>243</v>
      </c>
      <c r="E961" s="305">
        <f>IF(BD.PD7[[#This Row],[.]]="*",VLOOKUP(BD.PD7[[#This Row],[Pos]],Presupuesto!A:H,7,FALSE),"")</f>
        <v>0</v>
      </c>
      <c r="F961" s="234"/>
      <c r="G961" s="174"/>
      <c r="H961" s="174"/>
      <c r="I961" s="174"/>
      <c r="J961" s="392">
        <v>1</v>
      </c>
      <c r="K961" s="233" t="s">
        <v>117</v>
      </c>
      <c r="L961" s="383">
        <f>IF(BD.PD7[[#This Row],[Mon]]="DOP",1,HLOOKUP(BD.PD7[[#This Row],[Mon]],$K$1:$L$2,2,FALSE))</f>
        <v>65</v>
      </c>
      <c r="M961" s="490">
        <v>0</v>
      </c>
      <c r="N961" s="243">
        <f>BD.PD7[[#This Row],[Cant.]]*BD.PD7[[#This Row],[ Tasa ]]*BD.PD7[[#This Row],[ Precio Und.]]</f>
        <v>0</v>
      </c>
      <c r="O961" s="491">
        <v>0</v>
      </c>
      <c r="P961" s="243">
        <f>IF(BD.PD7[[#This Row],[Liquid. '[%']]]&lt;&gt;0,(BD.PD7[[#This Row],[Valor Neto '[DOP']]]*BD.PD7[[#This Row],[Liquid. '[%']]])+BD.PD7[[#This Row],[Valor Neto '[DOP']]],BD.PD7[[#This Row],[Valor Neto '[DOP']]])</f>
        <v>0</v>
      </c>
      <c r="Q961" s="243">
        <f>BD.PD7[[#This Row],[Ppto. Orden Interna '[DOP']]]/HLOOKUP("USD",$K$1:$L$2,2,FALSE)</f>
        <v>0</v>
      </c>
      <c r="R961" s="381"/>
      <c r="S961" s="387"/>
      <c r="T961" s="387"/>
      <c r="U961" s="387"/>
      <c r="V961" s="387"/>
      <c r="W961" s="174"/>
      <c r="X961" s="495"/>
      <c r="Y961" s="388"/>
      <c r="Z961" s="243">
        <f>BD.PD7[[#This Row],[Av.P1 '[%']]]*BD.PD7[[#This Row],[Ppto. Orden Interna '[DOP']]]</f>
        <v>0</v>
      </c>
      <c r="AA961" s="249"/>
      <c r="AB961" s="389"/>
      <c r="AC961" s="243">
        <f>BD.PD7[[#This Row],[Av.P2 '[%']]]*BD.PD7[[#This Row],[Ppto. Orden Interna '[DOP']]]</f>
        <v>0</v>
      </c>
      <c r="AD961" s="249"/>
      <c r="AE961" s="389"/>
      <c r="AF961" s="243">
        <f>BD.PD7[[#This Row],[Av.P3 '[%']]]*BD.PD7[[#This Row],[Ppto. Orden Interna '[DOP']]]</f>
        <v>0</v>
      </c>
      <c r="AG961" s="249"/>
      <c r="AH961" s="389"/>
      <c r="AI961" s="243">
        <f>BD.PD7[[#This Row],[Av.P2 '[%']]]*BD.PD7[[#This Row],[Ppto. Orden Interna '[DOP']]]</f>
        <v>0</v>
      </c>
      <c r="AJ961" s="249"/>
      <c r="AK961" s="389"/>
      <c r="AL961" s="243">
        <f>BD.PD7[[#This Row],[Av.P2 '[%']]]*BD.PD7[[#This Row],[Ppto. Orden Interna '[DOP']]]</f>
        <v>0</v>
      </c>
      <c r="AM961" s="496" t="e">
        <f>BD.PD9[[#This Row],[Pago 5]]+BD.PD9[[#This Row],[Pago 4]]+BD.PD9[[#This Row],[Pago 3]]+BD.PD9[[#This Row],[Pago 2]]+BD.PD9[[#This Row],[Pago 1]]</f>
        <v>#VALUE!</v>
      </c>
      <c r="AN961" s="308" t="s">
        <v>244</v>
      </c>
      <c r="AO961" s="308" t="s">
        <v>245</v>
      </c>
      <c r="AP961" s="308" t="s">
        <v>246</v>
      </c>
      <c r="AQ961" s="308" t="s">
        <v>247</v>
      </c>
      <c r="AR961" s="308">
        <v>594</v>
      </c>
      <c r="AS961" s="308" t="s">
        <v>248</v>
      </c>
      <c r="AT961" s="249" t="s">
        <v>1575</v>
      </c>
      <c r="AU961" s="249" t="s">
        <v>36</v>
      </c>
    </row>
    <row r="962" spans="1:47" hidden="1" x14ac:dyDescent="0.3">
      <c r="A962" s="174">
        <v>1.08</v>
      </c>
      <c r="B962" s="231" t="s">
        <v>243</v>
      </c>
      <c r="C962" s="232" t="str">
        <f>VLOOKUP(BD.PD7[[#This Row],[Pos]],PPto[],3,FALSE)</f>
        <v>1.08 Diseño sistema contra incendios</v>
      </c>
      <c r="D962" s="233" t="s">
        <v>243</v>
      </c>
      <c r="E962" s="305">
        <f>IF(BD.PD7[[#This Row],[.]]="*",VLOOKUP(BD.PD7[[#This Row],[Pos]],Presupuesto!A:H,7,FALSE),"")</f>
        <v>0</v>
      </c>
      <c r="F962" s="234"/>
      <c r="G962" s="174"/>
      <c r="H962" s="174"/>
      <c r="I962" s="174"/>
      <c r="J962" s="392">
        <v>1</v>
      </c>
      <c r="K962" s="233" t="s">
        <v>117</v>
      </c>
      <c r="L962" s="383">
        <f>IF(BD.PD7[[#This Row],[Mon]]="DOP",1,HLOOKUP(BD.PD7[[#This Row],[Mon]],$K$1:$L$2,2,FALSE))</f>
        <v>65</v>
      </c>
      <c r="M962" s="490">
        <v>0</v>
      </c>
      <c r="N962" s="243">
        <f>BD.PD7[[#This Row],[Cant.]]*BD.PD7[[#This Row],[ Tasa ]]*BD.PD7[[#This Row],[ Precio Und.]]</f>
        <v>0</v>
      </c>
      <c r="O962" s="491">
        <v>0</v>
      </c>
      <c r="P962" s="243">
        <f>IF(BD.PD7[[#This Row],[Liquid. '[%']]]&lt;&gt;0,(BD.PD7[[#This Row],[Valor Neto '[DOP']]]*BD.PD7[[#This Row],[Liquid. '[%']]])+BD.PD7[[#This Row],[Valor Neto '[DOP']]],BD.PD7[[#This Row],[Valor Neto '[DOP']]])</f>
        <v>0</v>
      </c>
      <c r="Q962" s="243">
        <f>BD.PD7[[#This Row],[Ppto. Orden Interna '[DOP']]]/HLOOKUP("USD",$K$1:$L$2,2,FALSE)</f>
        <v>0</v>
      </c>
      <c r="R962" s="381"/>
      <c r="S962" s="387"/>
      <c r="T962" s="387"/>
      <c r="U962" s="387"/>
      <c r="V962" s="387"/>
      <c r="W962" s="174"/>
      <c r="X962" s="495"/>
      <c r="Y962" s="388"/>
      <c r="Z962" s="243">
        <f>BD.PD7[[#This Row],[Av.P1 '[%']]]*BD.PD7[[#This Row],[Ppto. Orden Interna '[DOP']]]</f>
        <v>0</v>
      </c>
      <c r="AA962" s="249"/>
      <c r="AB962" s="389"/>
      <c r="AC962" s="243">
        <f>BD.PD7[[#This Row],[Av.P2 '[%']]]*BD.PD7[[#This Row],[Ppto. Orden Interna '[DOP']]]</f>
        <v>0</v>
      </c>
      <c r="AD962" s="249"/>
      <c r="AE962" s="389"/>
      <c r="AF962" s="243">
        <f>BD.PD7[[#This Row],[Av.P3 '[%']]]*BD.PD7[[#This Row],[Ppto. Orden Interna '[DOP']]]</f>
        <v>0</v>
      </c>
      <c r="AG962" s="249"/>
      <c r="AH962" s="389"/>
      <c r="AI962" s="243">
        <f>BD.PD7[[#This Row],[Av.P2 '[%']]]*BD.PD7[[#This Row],[Ppto. Orden Interna '[DOP']]]</f>
        <v>0</v>
      </c>
      <c r="AJ962" s="249"/>
      <c r="AK962" s="389"/>
      <c r="AL962" s="243">
        <f>BD.PD7[[#This Row],[Av.P2 '[%']]]*BD.PD7[[#This Row],[Ppto. Orden Interna '[DOP']]]</f>
        <v>0</v>
      </c>
      <c r="AM962" s="496" t="e">
        <f>BD.PD9[[#This Row],[Pago 5]]+BD.PD9[[#This Row],[Pago 4]]+BD.PD9[[#This Row],[Pago 3]]+BD.PD9[[#This Row],[Pago 2]]+BD.PD9[[#This Row],[Pago 1]]</f>
        <v>#VALUE!</v>
      </c>
      <c r="AN962" s="308" t="s">
        <v>244</v>
      </c>
      <c r="AO962" s="308" t="s">
        <v>245</v>
      </c>
      <c r="AP962" s="308" t="s">
        <v>246</v>
      </c>
      <c r="AQ962" s="308" t="s">
        <v>247</v>
      </c>
      <c r="AR962" s="308">
        <v>594</v>
      </c>
      <c r="AS962" s="308" t="s">
        <v>248</v>
      </c>
      <c r="AT962" s="249" t="s">
        <v>1575</v>
      </c>
      <c r="AU962" s="249" t="s">
        <v>36</v>
      </c>
    </row>
    <row r="963" spans="1:47" hidden="1" x14ac:dyDescent="0.3">
      <c r="A963" s="174">
        <v>1.0900000000000001</v>
      </c>
      <c r="B963" s="231" t="s">
        <v>243</v>
      </c>
      <c r="C963" s="232" t="str">
        <f>VLOOKUP(BD.PD7[[#This Row],[Pos]],PPto[],3,FALSE)</f>
        <v>1.09 Diseño sistema gas</v>
      </c>
      <c r="D963" s="233" t="s">
        <v>243</v>
      </c>
      <c r="E963" s="305">
        <f>IF(BD.PD7[[#This Row],[.]]="*",VLOOKUP(BD.PD7[[#This Row],[Pos]],Presupuesto!A:H,7,FALSE),"")</f>
        <v>0</v>
      </c>
      <c r="F963" s="234"/>
      <c r="G963" s="174"/>
      <c r="H963" s="174"/>
      <c r="I963" s="174"/>
      <c r="J963" s="392">
        <v>1</v>
      </c>
      <c r="K963" s="233" t="s">
        <v>117</v>
      </c>
      <c r="L963" s="383">
        <f>IF(BD.PD7[[#This Row],[Mon]]="DOP",1,HLOOKUP(BD.PD7[[#This Row],[Mon]],$K$1:$L$2,2,FALSE))</f>
        <v>65</v>
      </c>
      <c r="M963" s="490">
        <v>0</v>
      </c>
      <c r="N963" s="243">
        <f>BD.PD7[[#This Row],[Cant.]]*BD.PD7[[#This Row],[ Tasa ]]*BD.PD7[[#This Row],[ Precio Und.]]</f>
        <v>0</v>
      </c>
      <c r="O963" s="491">
        <v>0</v>
      </c>
      <c r="P963" s="243">
        <f>IF(BD.PD7[[#This Row],[Liquid. '[%']]]&lt;&gt;0,(BD.PD7[[#This Row],[Valor Neto '[DOP']]]*BD.PD7[[#This Row],[Liquid. '[%']]])+BD.PD7[[#This Row],[Valor Neto '[DOP']]],BD.PD7[[#This Row],[Valor Neto '[DOP']]])</f>
        <v>0</v>
      </c>
      <c r="Q963" s="243">
        <f>BD.PD7[[#This Row],[Ppto. Orden Interna '[DOP']]]/HLOOKUP("USD",$K$1:$L$2,2,FALSE)</f>
        <v>0</v>
      </c>
      <c r="R963" s="381"/>
      <c r="S963" s="387"/>
      <c r="T963" s="387"/>
      <c r="U963" s="387"/>
      <c r="V963" s="387"/>
      <c r="W963" s="174"/>
      <c r="X963" s="495"/>
      <c r="Y963" s="388"/>
      <c r="Z963" s="243">
        <f>BD.PD7[[#This Row],[Av.P1 '[%']]]*BD.PD7[[#This Row],[Ppto. Orden Interna '[DOP']]]</f>
        <v>0</v>
      </c>
      <c r="AA963" s="249"/>
      <c r="AB963" s="389"/>
      <c r="AC963" s="243">
        <f>BD.PD7[[#This Row],[Av.P2 '[%']]]*BD.PD7[[#This Row],[Ppto. Orden Interna '[DOP']]]</f>
        <v>0</v>
      </c>
      <c r="AD963" s="249"/>
      <c r="AE963" s="389"/>
      <c r="AF963" s="243">
        <f>BD.PD7[[#This Row],[Av.P3 '[%']]]*BD.PD7[[#This Row],[Ppto. Orden Interna '[DOP']]]</f>
        <v>0</v>
      </c>
      <c r="AG963" s="249"/>
      <c r="AH963" s="389"/>
      <c r="AI963" s="243">
        <f>BD.PD7[[#This Row],[Av.P2 '[%']]]*BD.PD7[[#This Row],[Ppto. Orden Interna '[DOP']]]</f>
        <v>0</v>
      </c>
      <c r="AJ963" s="249"/>
      <c r="AK963" s="389"/>
      <c r="AL963" s="243">
        <f>BD.PD7[[#This Row],[Av.P2 '[%']]]*BD.PD7[[#This Row],[Ppto. Orden Interna '[DOP']]]</f>
        <v>0</v>
      </c>
      <c r="AM963" s="496" t="e">
        <f>BD.PD9[[#This Row],[Pago 5]]+BD.PD9[[#This Row],[Pago 4]]+BD.PD9[[#This Row],[Pago 3]]+BD.PD9[[#This Row],[Pago 2]]+BD.PD9[[#This Row],[Pago 1]]</f>
        <v>#VALUE!</v>
      </c>
      <c r="AN963" s="308" t="s">
        <v>244</v>
      </c>
      <c r="AO963" s="308" t="s">
        <v>245</v>
      </c>
      <c r="AP963" s="308" t="s">
        <v>246</v>
      </c>
      <c r="AQ963" s="308" t="s">
        <v>247</v>
      </c>
      <c r="AR963" s="308">
        <v>594</v>
      </c>
      <c r="AS963" s="308" t="s">
        <v>248</v>
      </c>
      <c r="AT963" s="249" t="s">
        <v>1575</v>
      </c>
      <c r="AU963" s="249" t="s">
        <v>36</v>
      </c>
    </row>
    <row r="964" spans="1:47" hidden="1" x14ac:dyDescent="0.3">
      <c r="A964" s="174">
        <v>2.0099999999999998</v>
      </c>
      <c r="B964" s="231" t="s">
        <v>243</v>
      </c>
      <c r="C964" s="232" t="str">
        <f>VLOOKUP(BD.PD7[[#This Row],[Pos]],PPto[],3,FALSE)</f>
        <v xml:space="preserve">2.01 Edificación - Obra Civil </v>
      </c>
      <c r="D964" s="233" t="s">
        <v>243</v>
      </c>
      <c r="E964" s="305">
        <f>IF(BD.PD7[[#This Row],[.]]="*",VLOOKUP(BD.PD7[[#This Row],[Pos]],Presupuesto!A:H,7,FALSE),"")</f>
        <v>18449.150000000001</v>
      </c>
      <c r="F964" s="234"/>
      <c r="G964" s="174"/>
      <c r="H964" s="174"/>
      <c r="I964" s="174"/>
      <c r="J964" s="392">
        <v>1</v>
      </c>
      <c r="K964" s="233" t="s">
        <v>117</v>
      </c>
      <c r="L964" s="383">
        <f>IF(BD.PD7[[#This Row],[Mon]]="DOP",1,HLOOKUP(BD.PD7[[#This Row],[Mon]],$K$1:$L$2,2,FALSE))</f>
        <v>65</v>
      </c>
      <c r="M964" s="490">
        <v>0</v>
      </c>
      <c r="N964" s="243">
        <f>BD.PD7[[#This Row],[Cant.]]*BD.PD7[[#This Row],[ Tasa ]]*BD.PD7[[#This Row],[ Precio Und.]]</f>
        <v>0</v>
      </c>
      <c r="O964" s="491">
        <v>0</v>
      </c>
      <c r="P964" s="243">
        <f>IF(BD.PD7[[#This Row],[Liquid. '[%']]]&lt;&gt;0,(BD.PD7[[#This Row],[Valor Neto '[DOP']]]*BD.PD7[[#This Row],[Liquid. '[%']]])+BD.PD7[[#This Row],[Valor Neto '[DOP']]],BD.PD7[[#This Row],[Valor Neto '[DOP']]])</f>
        <v>0</v>
      </c>
      <c r="Q964" s="243">
        <f>BD.PD7[[#This Row],[Ppto. Orden Interna '[DOP']]]/HLOOKUP("USD",$K$1:$L$2,2,FALSE)</f>
        <v>0</v>
      </c>
      <c r="R964" s="381"/>
      <c r="S964" s="387"/>
      <c r="T964" s="387"/>
      <c r="U964" s="387"/>
      <c r="V964" s="387"/>
      <c r="W964" s="174"/>
      <c r="X964" s="495"/>
      <c r="Y964" s="388"/>
      <c r="Z964" s="243">
        <f>BD.PD7[[#This Row],[Av.P1 '[%']]]*BD.PD7[[#This Row],[Ppto. Orden Interna '[DOP']]]</f>
        <v>0</v>
      </c>
      <c r="AA964" s="249"/>
      <c r="AB964" s="389"/>
      <c r="AC964" s="243">
        <f>BD.PD7[[#This Row],[Av.P2 '[%']]]*BD.PD7[[#This Row],[Ppto. Orden Interna '[DOP']]]</f>
        <v>0</v>
      </c>
      <c r="AD964" s="249"/>
      <c r="AE964" s="389"/>
      <c r="AF964" s="243">
        <f>BD.PD7[[#This Row],[Av.P3 '[%']]]*BD.PD7[[#This Row],[Ppto. Orden Interna '[DOP']]]</f>
        <v>0</v>
      </c>
      <c r="AG964" s="249"/>
      <c r="AH964" s="389"/>
      <c r="AI964" s="243">
        <f>BD.PD7[[#This Row],[Av.P2 '[%']]]*BD.PD7[[#This Row],[Ppto. Orden Interna '[DOP']]]</f>
        <v>0</v>
      </c>
      <c r="AJ964" s="249"/>
      <c r="AK964" s="389"/>
      <c r="AL964" s="243">
        <f>BD.PD7[[#This Row],[Av.P2 '[%']]]*BD.PD7[[#This Row],[Ppto. Orden Interna '[DOP']]]</f>
        <v>0</v>
      </c>
      <c r="AM964" s="496" t="e">
        <f>BD.PD9[[#This Row],[Pago 5]]+BD.PD9[[#This Row],[Pago 4]]+BD.PD9[[#This Row],[Pago 3]]+BD.PD9[[#This Row],[Pago 2]]+BD.PD9[[#This Row],[Pago 1]]</f>
        <v>#VALUE!</v>
      </c>
      <c r="AN964" s="308" t="s">
        <v>244</v>
      </c>
      <c r="AO964" s="308" t="s">
        <v>245</v>
      </c>
      <c r="AP964" s="308" t="s">
        <v>246</v>
      </c>
      <c r="AQ964" s="308" t="s">
        <v>247</v>
      </c>
      <c r="AR964" s="308">
        <v>594</v>
      </c>
      <c r="AS964" s="308" t="s">
        <v>248</v>
      </c>
      <c r="AT964" s="249" t="s">
        <v>1575</v>
      </c>
      <c r="AU964" s="249" t="s">
        <v>47</v>
      </c>
    </row>
    <row r="965" spans="1:47" hidden="1" x14ac:dyDescent="0.3">
      <c r="A965" s="174">
        <v>2.0099999999999998</v>
      </c>
      <c r="B965" s="231"/>
      <c r="C965" s="232" t="str">
        <f>VLOOKUP(BD.PD7[[#This Row],[Pos]],PPto[],3,FALSE)</f>
        <v xml:space="preserve">2.01 Edificación - Obra Civil </v>
      </c>
      <c r="D965" s="174" t="s">
        <v>23</v>
      </c>
      <c r="E965" s="305" t="str">
        <f>IF(BD.PD7[[#This Row],[.]]="*",VLOOKUP(BD.PD7[[#This Row],[Pos]],Presupuesto!A:H,7,FALSE),"")</f>
        <v/>
      </c>
      <c r="F965" s="378" t="s">
        <v>1358</v>
      </c>
      <c r="G965" s="174" t="s">
        <v>1359</v>
      </c>
      <c r="H965" s="174"/>
      <c r="I965" s="497" t="s">
        <v>1326</v>
      </c>
      <c r="J965" s="382">
        <v>95</v>
      </c>
      <c r="K965" s="174" t="s">
        <v>117</v>
      </c>
      <c r="L965" s="383">
        <f>IF(BD.PD7[[#This Row],[Mon]]="DOP",1,HLOOKUP(BD.PD7[[#This Row],[Mon]],$K$1:$L$2,2,FALSE))</f>
        <v>65</v>
      </c>
      <c r="M965" s="400">
        <v>33</v>
      </c>
      <c r="N965" s="243">
        <f>BD.PD7[[#This Row],[Cant.]]*BD.PD7[[#This Row],[ Tasa ]]*BD.PD7[[#This Row],[ Precio Und.]]</f>
        <v>203775</v>
      </c>
      <c r="O965" s="491">
        <v>0</v>
      </c>
      <c r="P965" s="243">
        <f>IF(BD.PD7[[#This Row],[Liquid. '[%']]]&lt;&gt;0,(BD.PD7[[#This Row],[Valor Neto '[DOP']]]*BD.PD7[[#This Row],[Liquid. '[%']]])+BD.PD7[[#This Row],[Valor Neto '[DOP']]],BD.PD7[[#This Row],[Valor Neto '[DOP']]])</f>
        <v>203775</v>
      </c>
      <c r="Q965" s="243">
        <f>BD.PD7[[#This Row],[Ppto. Orden Interna '[DOP']]]/HLOOKUP("USD",$K$1:$L$2,2,FALSE)</f>
        <v>3135</v>
      </c>
      <c r="R965" s="398" t="s">
        <v>1360</v>
      </c>
      <c r="S965" s="387"/>
      <c r="T965" s="387"/>
      <c r="U965" s="387"/>
      <c r="V965" s="387"/>
      <c r="W965" s="174" t="s">
        <v>1361</v>
      </c>
      <c r="X965" s="174">
        <v>7</v>
      </c>
      <c r="Y965" s="399">
        <v>0.5</v>
      </c>
      <c r="Z965" s="243">
        <f>BD.PD7[[#This Row],[Av.P1 '[%']]]*BD.PD7[[#This Row],[Ppto. Orden Interna '[DOP']]]</f>
        <v>101887.5</v>
      </c>
      <c r="AA965" s="174">
        <v>9</v>
      </c>
      <c r="AB965" s="399">
        <v>0.5</v>
      </c>
      <c r="AC965" s="243">
        <f>BD.PD7[[#This Row],[Av.P2 '[%']]]*BD.PD7[[#This Row],[Ppto. Orden Interna '[DOP']]]</f>
        <v>101887.5</v>
      </c>
      <c r="AD965" s="249"/>
      <c r="AE965" s="389"/>
      <c r="AF965" s="243">
        <f>BD.PD7[[#This Row],[Av.P3 '[%']]]*BD.PD7[[#This Row],[Ppto. Orden Interna '[DOP']]]</f>
        <v>0</v>
      </c>
      <c r="AG965" s="249"/>
      <c r="AH965" s="389"/>
      <c r="AI965" s="243">
        <f>BD.PD7[[#This Row],[Av.P2 '[%']]]*BD.PD7[[#This Row],[Ppto. Orden Interna '[DOP']]]</f>
        <v>101887.5</v>
      </c>
      <c r="AJ965" s="249"/>
      <c r="AK965" s="389"/>
      <c r="AL965" s="243">
        <f>BD.PD7[[#This Row],[Av.P2 '[%']]]*BD.PD7[[#This Row],[Ppto. Orden Interna '[DOP']]]</f>
        <v>101887.5</v>
      </c>
      <c r="AM965" s="496" t="e">
        <f>BD.PD9[[#This Row],[Pago 5]]+BD.PD9[[#This Row],[Pago 4]]+BD.PD9[[#This Row],[Pago 3]]+BD.PD9[[#This Row],[Pago 2]]+BD.PD9[[#This Row],[Pago 1]]</f>
        <v>#VALUE!</v>
      </c>
      <c r="AN965" s="308" t="s">
        <v>244</v>
      </c>
      <c r="AO965" s="308" t="s">
        <v>245</v>
      </c>
      <c r="AP965" s="308" t="s">
        <v>246</v>
      </c>
      <c r="AQ965" s="308" t="s">
        <v>247</v>
      </c>
      <c r="AR965" s="308">
        <v>594</v>
      </c>
      <c r="AS965" s="308" t="s">
        <v>248</v>
      </c>
      <c r="AT965" s="249" t="s">
        <v>1575</v>
      </c>
      <c r="AU965" s="249" t="s">
        <v>47</v>
      </c>
    </row>
    <row r="966" spans="1:47" hidden="1" x14ac:dyDescent="0.3">
      <c r="A966" s="174">
        <v>2.0099999999999998</v>
      </c>
      <c r="B966" s="231"/>
      <c r="C966" s="232" t="str">
        <f>VLOOKUP(BD.PD7[[#This Row],[Pos]],PPto[],3,FALSE)</f>
        <v xml:space="preserve">2.01 Edificación - Obra Civil </v>
      </c>
      <c r="D966" s="174" t="s">
        <v>23</v>
      </c>
      <c r="E966" s="305" t="str">
        <f>IF(BD.PD7[[#This Row],[.]]="*",VLOOKUP(BD.PD7[[#This Row],[Pos]],Presupuesto!A:H,7,FALSE),"")</f>
        <v/>
      </c>
      <c r="F966" s="358" t="s">
        <v>1362</v>
      </c>
      <c r="G966" s="174" t="s">
        <v>1359</v>
      </c>
      <c r="H966" s="174"/>
      <c r="I966" s="497" t="s">
        <v>1326</v>
      </c>
      <c r="J966" s="382">
        <v>0</v>
      </c>
      <c r="K966" s="174" t="s">
        <v>117</v>
      </c>
      <c r="L966" s="383">
        <f>IF(BD.PD7[[#This Row],[Mon]]="DOP",1,HLOOKUP(BD.PD7[[#This Row],[Mon]],$K$1:$L$2,2,FALSE))</f>
        <v>65</v>
      </c>
      <c r="M966" s="400">
        <v>28</v>
      </c>
      <c r="N966" s="243">
        <f>BD.PD7[[#This Row],[Cant.]]*BD.PD7[[#This Row],[ Tasa ]]*BD.PD7[[#This Row],[ Precio Und.]]</f>
        <v>0</v>
      </c>
      <c r="O966" s="491">
        <v>0</v>
      </c>
      <c r="P966" s="243">
        <f>IF(BD.PD7[[#This Row],[Liquid. '[%']]]&lt;&gt;0,(BD.PD7[[#This Row],[Valor Neto '[DOP']]]*BD.PD7[[#This Row],[Liquid. '[%']]])+BD.PD7[[#This Row],[Valor Neto '[DOP']]],BD.PD7[[#This Row],[Valor Neto '[DOP']]])</f>
        <v>0</v>
      </c>
      <c r="Q966" s="243">
        <f>BD.PD7[[#This Row],[Ppto. Orden Interna '[DOP']]]/HLOOKUP("USD",$K$1:$L$2,2,FALSE)</f>
        <v>0</v>
      </c>
      <c r="R966" s="398" t="s">
        <v>1363</v>
      </c>
      <c r="S966" s="387"/>
      <c r="T966" s="387"/>
      <c r="U966" s="387"/>
      <c r="V966" s="387"/>
      <c r="W966" s="174" t="s">
        <v>1361</v>
      </c>
      <c r="X966" s="174">
        <v>7</v>
      </c>
      <c r="Y966" s="399">
        <v>0.5</v>
      </c>
      <c r="Z966" s="243">
        <f>BD.PD7[[#This Row],[Av.P1 '[%']]]*BD.PD7[[#This Row],[Ppto. Orden Interna '[DOP']]]</f>
        <v>0</v>
      </c>
      <c r="AA966" s="174">
        <v>9</v>
      </c>
      <c r="AB966" s="399">
        <v>0.5</v>
      </c>
      <c r="AC966" s="243">
        <f>BD.PD7[[#This Row],[Av.P2 '[%']]]*BD.PD7[[#This Row],[Ppto. Orden Interna '[DOP']]]</f>
        <v>0</v>
      </c>
      <c r="AD966" s="249"/>
      <c r="AE966" s="389"/>
      <c r="AF966" s="243">
        <f>BD.PD7[[#This Row],[Av.P3 '[%']]]*BD.PD7[[#This Row],[Ppto. Orden Interna '[DOP']]]</f>
        <v>0</v>
      </c>
      <c r="AG966" s="249"/>
      <c r="AH966" s="389"/>
      <c r="AI966" s="243">
        <f>BD.PD7[[#This Row],[Av.P2 '[%']]]*BD.PD7[[#This Row],[Ppto. Orden Interna '[DOP']]]</f>
        <v>0</v>
      </c>
      <c r="AJ966" s="249"/>
      <c r="AK966" s="389"/>
      <c r="AL966" s="243">
        <f>BD.PD7[[#This Row],[Av.P2 '[%']]]*BD.PD7[[#This Row],[Ppto. Orden Interna '[DOP']]]</f>
        <v>0</v>
      </c>
      <c r="AM966" s="496" t="e">
        <f>BD.PD9[[#This Row],[Pago 5]]+BD.PD9[[#This Row],[Pago 4]]+BD.PD9[[#This Row],[Pago 3]]+BD.PD9[[#This Row],[Pago 2]]+BD.PD9[[#This Row],[Pago 1]]</f>
        <v>#VALUE!</v>
      </c>
      <c r="AN966" s="308" t="s">
        <v>244</v>
      </c>
      <c r="AO966" s="308" t="s">
        <v>245</v>
      </c>
      <c r="AP966" s="308" t="s">
        <v>246</v>
      </c>
      <c r="AQ966" s="308" t="s">
        <v>247</v>
      </c>
      <c r="AR966" s="308">
        <v>594</v>
      </c>
      <c r="AS966" s="308" t="s">
        <v>248</v>
      </c>
      <c r="AT966" s="249" t="s">
        <v>1575</v>
      </c>
      <c r="AU966" s="249" t="s">
        <v>47</v>
      </c>
    </row>
    <row r="967" spans="1:47" ht="27.6" hidden="1" x14ac:dyDescent="0.3">
      <c r="A967" s="174">
        <v>2.0099999999999998</v>
      </c>
      <c r="B967" s="231"/>
      <c r="C967" s="232" t="str">
        <f>VLOOKUP(BD.PD7[[#This Row],[Pos]],PPto[],3,FALSE)</f>
        <v xml:space="preserve">2.01 Edificación - Obra Civil </v>
      </c>
      <c r="D967" s="174" t="s">
        <v>23</v>
      </c>
      <c r="E967" s="305" t="str">
        <f>IF(BD.PD7[[#This Row],[.]]="*",VLOOKUP(BD.PD7[[#This Row],[Pos]],Presupuesto!A:H,7,FALSE),"")</f>
        <v/>
      </c>
      <c r="F967" s="378" t="s">
        <v>1364</v>
      </c>
      <c r="G967" s="174" t="s">
        <v>1359</v>
      </c>
      <c r="H967" s="174"/>
      <c r="I967" s="497" t="s">
        <v>1326</v>
      </c>
      <c r="J967" s="382">
        <v>60</v>
      </c>
      <c r="K967" s="174" t="s">
        <v>117</v>
      </c>
      <c r="L967" s="383">
        <f>IF(BD.PD7[[#This Row],[Mon]]="DOP",1,HLOOKUP(BD.PD7[[#This Row],[Mon]],$K$1:$L$2,2,FALSE))</f>
        <v>65</v>
      </c>
      <c r="M967" s="400">
        <v>42.35</v>
      </c>
      <c r="N967" s="243">
        <f>BD.PD7[[#This Row],[Cant.]]*BD.PD7[[#This Row],[ Tasa ]]*BD.PD7[[#This Row],[ Precio Und.]]</f>
        <v>165165</v>
      </c>
      <c r="O967" s="491">
        <v>0</v>
      </c>
      <c r="P967" s="243">
        <f>IF(BD.PD7[[#This Row],[Liquid. '[%']]]&lt;&gt;0,(BD.PD7[[#This Row],[Valor Neto '[DOP']]]*BD.PD7[[#This Row],[Liquid. '[%']]])+BD.PD7[[#This Row],[Valor Neto '[DOP']]],BD.PD7[[#This Row],[Valor Neto '[DOP']]])</f>
        <v>165165</v>
      </c>
      <c r="Q967" s="243">
        <f>BD.PD7[[#This Row],[Ppto. Orden Interna '[DOP']]]/HLOOKUP("USD",$K$1:$L$2,2,FALSE)</f>
        <v>2541</v>
      </c>
      <c r="R967" s="398" t="s">
        <v>1365</v>
      </c>
      <c r="S967" s="387"/>
      <c r="T967" s="387"/>
      <c r="U967" s="387"/>
      <c r="V967" s="387"/>
      <c r="W967" s="174" t="s">
        <v>1361</v>
      </c>
      <c r="X967" s="174">
        <v>7</v>
      </c>
      <c r="Y967" s="399">
        <v>0.5</v>
      </c>
      <c r="Z967" s="243">
        <f>BD.PD7[[#This Row],[Av.P1 '[%']]]*BD.PD7[[#This Row],[Ppto. Orden Interna '[DOP']]]</f>
        <v>82582.5</v>
      </c>
      <c r="AA967" s="174">
        <v>9</v>
      </c>
      <c r="AB967" s="399">
        <v>0.5</v>
      </c>
      <c r="AC967" s="243">
        <f>BD.PD7[[#This Row],[Av.P2 '[%']]]*BD.PD7[[#This Row],[Ppto. Orden Interna '[DOP']]]</f>
        <v>82582.5</v>
      </c>
      <c r="AD967" s="249"/>
      <c r="AE967" s="389"/>
      <c r="AF967" s="243">
        <f>BD.PD7[[#This Row],[Av.P3 '[%']]]*BD.PD7[[#This Row],[Ppto. Orden Interna '[DOP']]]</f>
        <v>0</v>
      </c>
      <c r="AG967" s="249"/>
      <c r="AH967" s="389"/>
      <c r="AI967" s="243">
        <f>BD.PD7[[#This Row],[Av.P2 '[%']]]*BD.PD7[[#This Row],[Ppto. Orden Interna '[DOP']]]</f>
        <v>82582.5</v>
      </c>
      <c r="AJ967" s="249"/>
      <c r="AK967" s="389"/>
      <c r="AL967" s="243">
        <f>BD.PD7[[#This Row],[Av.P2 '[%']]]*BD.PD7[[#This Row],[Ppto. Orden Interna '[DOP']]]</f>
        <v>82582.5</v>
      </c>
      <c r="AM967" s="496" t="e">
        <f>BD.PD9[[#This Row],[Pago 5]]+BD.PD9[[#This Row],[Pago 4]]+BD.PD9[[#This Row],[Pago 3]]+BD.PD9[[#This Row],[Pago 2]]+BD.PD9[[#This Row],[Pago 1]]</f>
        <v>#VALUE!</v>
      </c>
      <c r="AN967" s="308" t="s">
        <v>244</v>
      </c>
      <c r="AO967" s="308" t="s">
        <v>245</v>
      </c>
      <c r="AP967" s="308" t="s">
        <v>246</v>
      </c>
      <c r="AQ967" s="308" t="s">
        <v>247</v>
      </c>
      <c r="AR967" s="308">
        <v>594</v>
      </c>
      <c r="AS967" s="308" t="s">
        <v>248</v>
      </c>
      <c r="AT967" s="249" t="s">
        <v>1575</v>
      </c>
      <c r="AU967" s="249" t="s">
        <v>47</v>
      </c>
    </row>
    <row r="968" spans="1:47" ht="41.4" hidden="1" x14ac:dyDescent="0.3">
      <c r="A968" s="174">
        <v>2.0099999999999998</v>
      </c>
      <c r="B968" s="231"/>
      <c r="C968" s="232" t="str">
        <f>VLOOKUP(BD.PD7[[#This Row],[Pos]],PPto[],3,FALSE)</f>
        <v xml:space="preserve">2.01 Edificación - Obra Civil </v>
      </c>
      <c r="D968" s="174" t="s">
        <v>23</v>
      </c>
      <c r="E968" s="305" t="str">
        <f>IF(BD.PD7[[#This Row],[.]]="*",VLOOKUP(BD.PD7[[#This Row],[Pos]],Presupuesto!A:H,7,FALSE),"")</f>
        <v/>
      </c>
      <c r="F968" s="378" t="s">
        <v>1366</v>
      </c>
      <c r="G968" s="174" t="s">
        <v>1359</v>
      </c>
      <c r="H968" s="174"/>
      <c r="I968" s="497" t="s">
        <v>1326</v>
      </c>
      <c r="J968" s="382">
        <v>85</v>
      </c>
      <c r="K968" s="174" t="s">
        <v>117</v>
      </c>
      <c r="L968" s="383">
        <f>IF(BD.PD7[[#This Row],[Mon]]="DOP",1,HLOOKUP(BD.PD7[[#This Row],[Mon]],$K$1:$L$2,2,FALSE))</f>
        <v>65</v>
      </c>
      <c r="M968" s="400">
        <v>23</v>
      </c>
      <c r="N968" s="243">
        <f>BD.PD7[[#This Row],[Cant.]]*BD.PD7[[#This Row],[ Tasa ]]*BD.PD7[[#This Row],[ Precio Und.]]</f>
        <v>127075</v>
      </c>
      <c r="O968" s="491">
        <v>0</v>
      </c>
      <c r="P968" s="243">
        <f>IF(BD.PD7[[#This Row],[Liquid. '[%']]]&lt;&gt;0,(BD.PD7[[#This Row],[Valor Neto '[DOP']]]*BD.PD7[[#This Row],[Liquid. '[%']]])+BD.PD7[[#This Row],[Valor Neto '[DOP']]],BD.PD7[[#This Row],[Valor Neto '[DOP']]])</f>
        <v>127075</v>
      </c>
      <c r="Q968" s="243">
        <f>BD.PD7[[#This Row],[Ppto. Orden Interna '[DOP']]]/HLOOKUP("USD",$K$1:$L$2,2,FALSE)</f>
        <v>1955</v>
      </c>
      <c r="R968" s="398" t="s">
        <v>1282</v>
      </c>
      <c r="S968" s="387"/>
      <c r="T968" s="387"/>
      <c r="U968" s="387"/>
      <c r="V968" s="387"/>
      <c r="W968" s="174" t="s">
        <v>1361</v>
      </c>
      <c r="X968" s="174">
        <v>7</v>
      </c>
      <c r="Y968" s="399">
        <v>0.5</v>
      </c>
      <c r="Z968" s="243">
        <f>BD.PD7[[#This Row],[Av.P1 '[%']]]*BD.PD7[[#This Row],[Ppto. Orden Interna '[DOP']]]</f>
        <v>63537.5</v>
      </c>
      <c r="AA968" s="174">
        <v>9</v>
      </c>
      <c r="AB968" s="399">
        <v>0.5</v>
      </c>
      <c r="AC968" s="243">
        <f>BD.PD7[[#This Row],[Av.P2 '[%']]]*BD.PD7[[#This Row],[Ppto. Orden Interna '[DOP']]]</f>
        <v>63537.5</v>
      </c>
      <c r="AD968" s="249"/>
      <c r="AE968" s="389"/>
      <c r="AF968" s="243">
        <f>BD.PD7[[#This Row],[Av.P3 '[%']]]*BD.PD7[[#This Row],[Ppto. Orden Interna '[DOP']]]</f>
        <v>0</v>
      </c>
      <c r="AG968" s="249"/>
      <c r="AH968" s="389"/>
      <c r="AI968" s="243">
        <f>BD.PD7[[#This Row],[Av.P2 '[%']]]*BD.PD7[[#This Row],[Ppto. Orden Interna '[DOP']]]</f>
        <v>63537.5</v>
      </c>
      <c r="AJ968" s="249"/>
      <c r="AK968" s="389"/>
      <c r="AL968" s="243">
        <f>BD.PD7[[#This Row],[Av.P2 '[%']]]*BD.PD7[[#This Row],[Ppto. Orden Interna '[DOP']]]</f>
        <v>63537.5</v>
      </c>
      <c r="AM968" s="496" t="e">
        <f>BD.PD9[[#This Row],[Pago 5]]+BD.PD9[[#This Row],[Pago 4]]+BD.PD9[[#This Row],[Pago 3]]+BD.PD9[[#This Row],[Pago 2]]+BD.PD9[[#This Row],[Pago 1]]</f>
        <v>#VALUE!</v>
      </c>
      <c r="AN968" s="308" t="s">
        <v>244</v>
      </c>
      <c r="AO968" s="308" t="s">
        <v>245</v>
      </c>
      <c r="AP968" s="308" t="s">
        <v>246</v>
      </c>
      <c r="AQ968" s="308" t="s">
        <v>247</v>
      </c>
      <c r="AR968" s="308">
        <v>594</v>
      </c>
      <c r="AS968" s="308" t="s">
        <v>248</v>
      </c>
      <c r="AT968" s="249" t="s">
        <v>1575</v>
      </c>
      <c r="AU968" s="249" t="s">
        <v>47</v>
      </c>
    </row>
    <row r="969" spans="1:47" hidden="1" x14ac:dyDescent="0.3">
      <c r="A969" s="174">
        <v>2.0099999999999998</v>
      </c>
      <c r="B969" s="231"/>
      <c r="C969" s="232" t="str">
        <f>VLOOKUP(BD.PD7[[#This Row],[Pos]],PPto[],3,FALSE)</f>
        <v xml:space="preserve">2.01 Edificación - Obra Civil </v>
      </c>
      <c r="D969" s="174" t="s">
        <v>23</v>
      </c>
      <c r="E969" s="305" t="str">
        <f>IF(BD.PD7[[#This Row],[.]]="*",VLOOKUP(BD.PD7[[#This Row],[Pos]],Presupuesto!A:H,7,FALSE),"")</f>
        <v/>
      </c>
      <c r="F969" s="358" t="s">
        <v>1367</v>
      </c>
      <c r="G969" s="174" t="s">
        <v>1359</v>
      </c>
      <c r="H969" s="174"/>
      <c r="I969" s="497" t="s">
        <v>1326</v>
      </c>
      <c r="J969" s="382">
        <v>0</v>
      </c>
      <c r="K969" s="174" t="s">
        <v>117</v>
      </c>
      <c r="L969" s="383">
        <f>IF(BD.PD7[[#This Row],[Mon]]="DOP",1,HLOOKUP(BD.PD7[[#This Row],[Mon]],$K$1:$L$2,2,FALSE))</f>
        <v>65</v>
      </c>
      <c r="M969" s="400">
        <v>23.12</v>
      </c>
      <c r="N969" s="243">
        <f>BD.PD7[[#This Row],[Cant.]]*BD.PD7[[#This Row],[ Tasa ]]*BD.PD7[[#This Row],[ Precio Und.]]</f>
        <v>0</v>
      </c>
      <c r="O969" s="491">
        <v>0</v>
      </c>
      <c r="P969" s="243">
        <f>IF(BD.PD7[[#This Row],[Liquid. '[%']]]&lt;&gt;0,(BD.PD7[[#This Row],[Valor Neto '[DOP']]]*BD.PD7[[#This Row],[Liquid. '[%']]])+BD.PD7[[#This Row],[Valor Neto '[DOP']]],BD.PD7[[#This Row],[Valor Neto '[DOP']]])</f>
        <v>0</v>
      </c>
      <c r="Q969" s="243">
        <f>BD.PD7[[#This Row],[Ppto. Orden Interna '[DOP']]]/HLOOKUP("USD",$K$1:$L$2,2,FALSE)</f>
        <v>0</v>
      </c>
      <c r="R969" s="398" t="s">
        <v>1368</v>
      </c>
      <c r="S969" s="387"/>
      <c r="T969" s="387"/>
      <c r="U969" s="387"/>
      <c r="V969" s="387"/>
      <c r="W969" s="174" t="s">
        <v>1361</v>
      </c>
      <c r="X969" s="174"/>
      <c r="Y969" s="399"/>
      <c r="Z969" s="243">
        <f>BD.PD7[[#This Row],[Av.P1 '[%']]]*BD.PD7[[#This Row],[Ppto. Orden Interna '[DOP']]]</f>
        <v>0</v>
      </c>
      <c r="AA969" s="249"/>
      <c r="AB969" s="389"/>
      <c r="AC969" s="243">
        <f>BD.PD7[[#This Row],[Av.P2 '[%']]]*BD.PD7[[#This Row],[Ppto. Orden Interna '[DOP']]]</f>
        <v>0</v>
      </c>
      <c r="AD969" s="249"/>
      <c r="AE969" s="389"/>
      <c r="AF969" s="243">
        <f>BD.PD7[[#This Row],[Av.P3 '[%']]]*BD.PD7[[#This Row],[Ppto. Orden Interna '[DOP']]]</f>
        <v>0</v>
      </c>
      <c r="AG969" s="249"/>
      <c r="AH969" s="389"/>
      <c r="AI969" s="243">
        <f>BD.PD7[[#This Row],[Av.P2 '[%']]]*BD.PD7[[#This Row],[Ppto. Orden Interna '[DOP']]]</f>
        <v>0</v>
      </c>
      <c r="AJ969" s="249"/>
      <c r="AK969" s="389"/>
      <c r="AL969" s="243">
        <f>BD.PD7[[#This Row],[Av.P2 '[%']]]*BD.PD7[[#This Row],[Ppto. Orden Interna '[DOP']]]</f>
        <v>0</v>
      </c>
      <c r="AM969" s="496" t="e">
        <f>BD.PD9[[#This Row],[Pago 5]]+BD.PD9[[#This Row],[Pago 4]]+BD.PD9[[#This Row],[Pago 3]]+BD.PD9[[#This Row],[Pago 2]]+BD.PD9[[#This Row],[Pago 1]]</f>
        <v>#VALUE!</v>
      </c>
      <c r="AN969" s="308" t="s">
        <v>244</v>
      </c>
      <c r="AO969" s="308" t="s">
        <v>245</v>
      </c>
      <c r="AP969" s="308" t="s">
        <v>246</v>
      </c>
      <c r="AQ969" s="308" t="s">
        <v>247</v>
      </c>
      <c r="AR969" s="308">
        <v>594</v>
      </c>
      <c r="AS969" s="308" t="s">
        <v>248</v>
      </c>
      <c r="AT969" s="249" t="s">
        <v>1575</v>
      </c>
      <c r="AU969" s="249" t="s">
        <v>47</v>
      </c>
    </row>
    <row r="970" spans="1:47" hidden="1" x14ac:dyDescent="0.3">
      <c r="A970" s="174">
        <v>2.0099999999999998</v>
      </c>
      <c r="B970" s="231"/>
      <c r="C970" s="232" t="str">
        <f>VLOOKUP(BD.PD7[[#This Row],[Pos]],PPto[],3,FALSE)</f>
        <v xml:space="preserve">2.01 Edificación - Obra Civil </v>
      </c>
      <c r="D970" s="174" t="s">
        <v>23</v>
      </c>
      <c r="E970" s="305" t="str">
        <f>IF(BD.PD7[[#This Row],[.]]="*",VLOOKUP(BD.PD7[[#This Row],[Pos]],Presupuesto!A:H,7,FALSE),"")</f>
        <v/>
      </c>
      <c r="F970" s="358" t="s">
        <v>1369</v>
      </c>
      <c r="G970" s="174" t="s">
        <v>1359</v>
      </c>
      <c r="H970" s="174"/>
      <c r="I970" s="497" t="s">
        <v>1326</v>
      </c>
      <c r="J970" s="382">
        <v>0</v>
      </c>
      <c r="K970" s="174" t="s">
        <v>117</v>
      </c>
      <c r="L970" s="383">
        <f>IF(BD.PD7[[#This Row],[Mon]]="DOP",1,HLOOKUP(BD.PD7[[#This Row],[Mon]],$K$1:$L$2,2,FALSE))</f>
        <v>65</v>
      </c>
      <c r="M970" s="400">
        <v>12.05</v>
      </c>
      <c r="N970" s="243">
        <f>BD.PD7[[#This Row],[Cant.]]*BD.PD7[[#This Row],[ Tasa ]]*BD.PD7[[#This Row],[ Precio Und.]]</f>
        <v>0</v>
      </c>
      <c r="O970" s="491">
        <v>0</v>
      </c>
      <c r="P970" s="243">
        <f>IF(BD.PD7[[#This Row],[Liquid. '[%']]]&lt;&gt;0,(BD.PD7[[#This Row],[Valor Neto '[DOP']]]*BD.PD7[[#This Row],[Liquid. '[%']]])+BD.PD7[[#This Row],[Valor Neto '[DOP']]],BD.PD7[[#This Row],[Valor Neto '[DOP']]])</f>
        <v>0</v>
      </c>
      <c r="Q970" s="243">
        <f>BD.PD7[[#This Row],[Ppto. Orden Interna '[DOP']]]/HLOOKUP("USD",$K$1:$L$2,2,FALSE)</f>
        <v>0</v>
      </c>
      <c r="R970" s="398" t="s">
        <v>1368</v>
      </c>
      <c r="S970" s="387"/>
      <c r="T970" s="387"/>
      <c r="U970" s="387"/>
      <c r="V970" s="387"/>
      <c r="W970" s="174" t="s">
        <v>1361</v>
      </c>
      <c r="X970" s="174"/>
      <c r="Y970" s="399"/>
      <c r="Z970" s="243">
        <f>BD.PD7[[#This Row],[Av.P1 '[%']]]*BD.PD7[[#This Row],[Ppto. Orden Interna '[DOP']]]</f>
        <v>0</v>
      </c>
      <c r="AA970" s="249"/>
      <c r="AB970" s="389"/>
      <c r="AC970" s="243">
        <f>BD.PD7[[#This Row],[Av.P2 '[%']]]*BD.PD7[[#This Row],[Ppto. Orden Interna '[DOP']]]</f>
        <v>0</v>
      </c>
      <c r="AD970" s="249"/>
      <c r="AE970" s="389"/>
      <c r="AF970" s="243">
        <f>BD.PD7[[#This Row],[Av.P3 '[%']]]*BD.PD7[[#This Row],[Ppto. Orden Interna '[DOP']]]</f>
        <v>0</v>
      </c>
      <c r="AG970" s="249"/>
      <c r="AH970" s="389"/>
      <c r="AI970" s="243">
        <f>BD.PD7[[#This Row],[Av.P2 '[%']]]*BD.PD7[[#This Row],[Ppto. Orden Interna '[DOP']]]</f>
        <v>0</v>
      </c>
      <c r="AJ970" s="249"/>
      <c r="AK970" s="389"/>
      <c r="AL970" s="243">
        <f>BD.PD7[[#This Row],[Av.P2 '[%']]]*BD.PD7[[#This Row],[Ppto. Orden Interna '[DOP']]]</f>
        <v>0</v>
      </c>
      <c r="AM970" s="496" t="e">
        <f>BD.PD9[[#This Row],[Pago 5]]+BD.PD9[[#This Row],[Pago 4]]+BD.PD9[[#This Row],[Pago 3]]+BD.PD9[[#This Row],[Pago 2]]+BD.PD9[[#This Row],[Pago 1]]</f>
        <v>#VALUE!</v>
      </c>
      <c r="AN970" s="308" t="s">
        <v>244</v>
      </c>
      <c r="AO970" s="308" t="s">
        <v>245</v>
      </c>
      <c r="AP970" s="308" t="s">
        <v>246</v>
      </c>
      <c r="AQ970" s="308" t="s">
        <v>247</v>
      </c>
      <c r="AR970" s="308">
        <v>594</v>
      </c>
      <c r="AS970" s="308" t="s">
        <v>248</v>
      </c>
      <c r="AT970" s="249" t="s">
        <v>1575</v>
      </c>
      <c r="AU970" s="249" t="s">
        <v>47</v>
      </c>
    </row>
    <row r="971" spans="1:47" hidden="1" x14ac:dyDescent="0.3">
      <c r="A971" s="174">
        <v>2.0099999999999998</v>
      </c>
      <c r="B971" s="231"/>
      <c r="C971" s="232" t="str">
        <f>VLOOKUP(BD.PD7[[#This Row],[Pos]],PPto[],3,FALSE)</f>
        <v xml:space="preserve">2.01 Edificación - Obra Civil </v>
      </c>
      <c r="D971" s="174" t="s">
        <v>23</v>
      </c>
      <c r="E971" s="305" t="str">
        <f>IF(BD.PD7[[#This Row],[.]]="*",VLOOKUP(BD.PD7[[#This Row],[Pos]],Presupuesto!A:H,7,FALSE),"")</f>
        <v/>
      </c>
      <c r="F971" s="358" t="s">
        <v>1370</v>
      </c>
      <c r="G971" s="174" t="s">
        <v>1359</v>
      </c>
      <c r="H971" s="174"/>
      <c r="I971" s="497" t="s">
        <v>1326</v>
      </c>
      <c r="J971" s="382">
        <v>0</v>
      </c>
      <c r="K971" s="174" t="s">
        <v>117</v>
      </c>
      <c r="L971" s="383">
        <f>IF(BD.PD7[[#This Row],[Mon]]="DOP",1,HLOOKUP(BD.PD7[[#This Row],[Mon]],$K$1:$L$2,2,FALSE))</f>
        <v>65</v>
      </c>
      <c r="M971" s="400">
        <v>24.64</v>
      </c>
      <c r="N971" s="243">
        <f>BD.PD7[[#This Row],[Cant.]]*BD.PD7[[#This Row],[ Tasa ]]*BD.PD7[[#This Row],[ Precio Und.]]</f>
        <v>0</v>
      </c>
      <c r="O971" s="491">
        <v>0</v>
      </c>
      <c r="P971" s="243">
        <f>IF(BD.PD7[[#This Row],[Liquid. '[%']]]&lt;&gt;0,(BD.PD7[[#This Row],[Valor Neto '[DOP']]]*BD.PD7[[#This Row],[Liquid. '[%']]])+BD.PD7[[#This Row],[Valor Neto '[DOP']]],BD.PD7[[#This Row],[Valor Neto '[DOP']]])</f>
        <v>0</v>
      </c>
      <c r="Q971" s="243">
        <f>BD.PD7[[#This Row],[Ppto. Orden Interna '[DOP']]]/HLOOKUP("USD",$K$1:$L$2,2,FALSE)</f>
        <v>0</v>
      </c>
      <c r="R971" s="398" t="s">
        <v>1368</v>
      </c>
      <c r="S971" s="387"/>
      <c r="T971" s="387"/>
      <c r="U971" s="387"/>
      <c r="V971" s="387"/>
      <c r="W971" s="174" t="s">
        <v>1361</v>
      </c>
      <c r="X971" s="174"/>
      <c r="Y971" s="399"/>
      <c r="Z971" s="243">
        <f>BD.PD7[[#This Row],[Av.P1 '[%']]]*BD.PD7[[#This Row],[Ppto. Orden Interna '[DOP']]]</f>
        <v>0</v>
      </c>
      <c r="AA971" s="249"/>
      <c r="AB971" s="389"/>
      <c r="AC971" s="243">
        <f>BD.PD7[[#This Row],[Av.P2 '[%']]]*BD.PD7[[#This Row],[Ppto. Orden Interna '[DOP']]]</f>
        <v>0</v>
      </c>
      <c r="AD971" s="249"/>
      <c r="AE971" s="389"/>
      <c r="AF971" s="243">
        <f>BD.PD7[[#This Row],[Av.P3 '[%']]]*BD.PD7[[#This Row],[Ppto. Orden Interna '[DOP']]]</f>
        <v>0</v>
      </c>
      <c r="AG971" s="249"/>
      <c r="AH971" s="389"/>
      <c r="AI971" s="243">
        <f>BD.PD7[[#This Row],[Av.P2 '[%']]]*BD.PD7[[#This Row],[Ppto. Orden Interna '[DOP']]]</f>
        <v>0</v>
      </c>
      <c r="AJ971" s="249"/>
      <c r="AK971" s="389"/>
      <c r="AL971" s="243">
        <f>BD.PD7[[#This Row],[Av.P2 '[%']]]*BD.PD7[[#This Row],[Ppto. Orden Interna '[DOP']]]</f>
        <v>0</v>
      </c>
      <c r="AM971" s="496" t="e">
        <f>BD.PD9[[#This Row],[Pago 5]]+BD.PD9[[#This Row],[Pago 4]]+BD.PD9[[#This Row],[Pago 3]]+BD.PD9[[#This Row],[Pago 2]]+BD.PD9[[#This Row],[Pago 1]]</f>
        <v>#VALUE!</v>
      </c>
      <c r="AN971" s="308" t="s">
        <v>244</v>
      </c>
      <c r="AO971" s="308" t="s">
        <v>245</v>
      </c>
      <c r="AP971" s="308" t="s">
        <v>246</v>
      </c>
      <c r="AQ971" s="308" t="s">
        <v>247</v>
      </c>
      <c r="AR971" s="308">
        <v>594</v>
      </c>
      <c r="AS971" s="308" t="s">
        <v>248</v>
      </c>
      <c r="AT971" s="249" t="s">
        <v>1575</v>
      </c>
      <c r="AU971" s="249" t="s">
        <v>47</v>
      </c>
    </row>
    <row r="972" spans="1:47" hidden="1" x14ac:dyDescent="0.3">
      <c r="A972" s="174">
        <v>2.0099999999999998</v>
      </c>
      <c r="B972" s="231"/>
      <c r="C972" s="232" t="str">
        <f>VLOOKUP(BD.PD7[[#This Row],[Pos]],PPto[],3,FALSE)</f>
        <v xml:space="preserve">2.01 Edificación - Obra Civil </v>
      </c>
      <c r="D972" s="174" t="s">
        <v>23</v>
      </c>
      <c r="E972" s="305" t="str">
        <f>IF(BD.PD7[[#This Row],[.]]="*",VLOOKUP(BD.PD7[[#This Row],[Pos]],Presupuesto!A:H,7,FALSE),"")</f>
        <v/>
      </c>
      <c r="F972" s="358" t="s">
        <v>1371</v>
      </c>
      <c r="G972" s="174" t="s">
        <v>1359</v>
      </c>
      <c r="H972" s="174"/>
      <c r="I972" s="497" t="s">
        <v>1326</v>
      </c>
      <c r="J972" s="382">
        <v>0</v>
      </c>
      <c r="K972" s="174" t="s">
        <v>117</v>
      </c>
      <c r="L972" s="383">
        <f>IF(BD.PD7[[#This Row],[Mon]]="DOP",1,HLOOKUP(BD.PD7[[#This Row],[Mon]],$K$1:$L$2,2,FALSE))</f>
        <v>65</v>
      </c>
      <c r="M972" s="400">
        <v>32.44</v>
      </c>
      <c r="N972" s="243">
        <f>BD.PD7[[#This Row],[Cant.]]*BD.PD7[[#This Row],[ Tasa ]]*BD.PD7[[#This Row],[ Precio Und.]]</f>
        <v>0</v>
      </c>
      <c r="O972" s="491">
        <v>0</v>
      </c>
      <c r="P972" s="243">
        <f>IF(BD.PD7[[#This Row],[Liquid. '[%']]]&lt;&gt;0,(BD.PD7[[#This Row],[Valor Neto '[DOP']]]*BD.PD7[[#This Row],[Liquid. '[%']]])+BD.PD7[[#This Row],[Valor Neto '[DOP']]],BD.PD7[[#This Row],[Valor Neto '[DOP']]])</f>
        <v>0</v>
      </c>
      <c r="Q972" s="243">
        <f>BD.PD7[[#This Row],[Ppto. Orden Interna '[DOP']]]/HLOOKUP("USD",$K$1:$L$2,2,FALSE)</f>
        <v>0</v>
      </c>
      <c r="R972" s="398" t="s">
        <v>1368</v>
      </c>
      <c r="S972" s="387"/>
      <c r="T972" s="387"/>
      <c r="U972" s="387"/>
      <c r="V972" s="387"/>
      <c r="W972" s="174" t="s">
        <v>1361</v>
      </c>
      <c r="X972" s="174"/>
      <c r="Y972" s="399"/>
      <c r="Z972" s="243">
        <f>BD.PD7[[#This Row],[Av.P1 '[%']]]*BD.PD7[[#This Row],[Ppto. Orden Interna '[DOP']]]</f>
        <v>0</v>
      </c>
      <c r="AA972" s="249"/>
      <c r="AB972" s="389"/>
      <c r="AC972" s="243">
        <f>BD.PD7[[#This Row],[Av.P2 '[%']]]*BD.PD7[[#This Row],[Ppto. Orden Interna '[DOP']]]</f>
        <v>0</v>
      </c>
      <c r="AD972" s="249"/>
      <c r="AE972" s="389"/>
      <c r="AF972" s="243">
        <f>BD.PD7[[#This Row],[Av.P3 '[%']]]*BD.PD7[[#This Row],[Ppto. Orden Interna '[DOP']]]</f>
        <v>0</v>
      </c>
      <c r="AG972" s="249"/>
      <c r="AH972" s="389"/>
      <c r="AI972" s="243">
        <f>BD.PD7[[#This Row],[Av.P2 '[%']]]*BD.PD7[[#This Row],[Ppto. Orden Interna '[DOP']]]</f>
        <v>0</v>
      </c>
      <c r="AJ972" s="249"/>
      <c r="AK972" s="389"/>
      <c r="AL972" s="243">
        <f>BD.PD7[[#This Row],[Av.P2 '[%']]]*BD.PD7[[#This Row],[Ppto. Orden Interna '[DOP']]]</f>
        <v>0</v>
      </c>
      <c r="AM972" s="496" t="e">
        <f>BD.PD9[[#This Row],[Pago 5]]+BD.PD9[[#This Row],[Pago 4]]+BD.PD9[[#This Row],[Pago 3]]+BD.PD9[[#This Row],[Pago 2]]+BD.PD9[[#This Row],[Pago 1]]</f>
        <v>#VALUE!</v>
      </c>
      <c r="AN972" s="308" t="s">
        <v>244</v>
      </c>
      <c r="AO972" s="308" t="s">
        <v>245</v>
      </c>
      <c r="AP972" s="308" t="s">
        <v>246</v>
      </c>
      <c r="AQ972" s="308" t="s">
        <v>247</v>
      </c>
      <c r="AR972" s="308">
        <v>594</v>
      </c>
      <c r="AS972" s="308" t="s">
        <v>248</v>
      </c>
      <c r="AT972" s="249" t="s">
        <v>1575</v>
      </c>
      <c r="AU972" s="249" t="s">
        <v>47</v>
      </c>
    </row>
    <row r="973" spans="1:47" ht="27.6" hidden="1" x14ac:dyDescent="0.3">
      <c r="A973" s="174">
        <v>2.0099999999999998</v>
      </c>
      <c r="B973" s="231"/>
      <c r="C973" s="232" t="str">
        <f>VLOOKUP(BD.PD7[[#This Row],[Pos]],PPto[],3,FALSE)</f>
        <v xml:space="preserve">2.01 Edificación - Obra Civil </v>
      </c>
      <c r="D973" s="174" t="s">
        <v>23</v>
      </c>
      <c r="E973" s="305" t="str">
        <f>IF(BD.PD7[[#This Row],[.]]="*",VLOOKUP(BD.PD7[[#This Row],[Pos]],Presupuesto!A:H,7,FALSE),"")</f>
        <v/>
      </c>
      <c r="F973" s="358" t="s">
        <v>1372</v>
      </c>
      <c r="G973" s="174" t="s">
        <v>1359</v>
      </c>
      <c r="H973" s="174"/>
      <c r="I973" s="497" t="s">
        <v>1326</v>
      </c>
      <c r="J973" s="382">
        <v>0</v>
      </c>
      <c r="K973" s="174" t="s">
        <v>117</v>
      </c>
      <c r="L973" s="383">
        <f>IF(BD.PD7[[#This Row],[Mon]]="DOP",1,HLOOKUP(BD.PD7[[#This Row],[Mon]],$K$1:$L$2,2,FALSE))</f>
        <v>65</v>
      </c>
      <c r="M973" s="400">
        <v>27.13</v>
      </c>
      <c r="N973" s="243">
        <f>BD.PD7[[#This Row],[Cant.]]*BD.PD7[[#This Row],[ Tasa ]]*BD.PD7[[#This Row],[ Precio Und.]]</f>
        <v>0</v>
      </c>
      <c r="O973" s="491">
        <v>0</v>
      </c>
      <c r="P973" s="243">
        <f>IF(BD.PD7[[#This Row],[Liquid. '[%']]]&lt;&gt;0,(BD.PD7[[#This Row],[Valor Neto '[DOP']]]*BD.PD7[[#This Row],[Liquid. '[%']]])+BD.PD7[[#This Row],[Valor Neto '[DOP']]],BD.PD7[[#This Row],[Valor Neto '[DOP']]])</f>
        <v>0</v>
      </c>
      <c r="Q973" s="243">
        <f>BD.PD7[[#This Row],[Ppto. Orden Interna '[DOP']]]/HLOOKUP("USD",$K$1:$L$2,2,FALSE)</f>
        <v>0</v>
      </c>
      <c r="R973" s="398" t="s">
        <v>1373</v>
      </c>
      <c r="S973" s="387"/>
      <c r="T973" s="387"/>
      <c r="U973" s="387"/>
      <c r="V973" s="387"/>
      <c r="W973" s="174" t="s">
        <v>1361</v>
      </c>
      <c r="X973" s="174">
        <v>7</v>
      </c>
      <c r="Y973" s="399">
        <v>0.5</v>
      </c>
      <c r="Z973" s="243">
        <f>BD.PD7[[#This Row],[Av.P1 '[%']]]*BD.PD7[[#This Row],[Ppto. Orden Interna '[DOP']]]</f>
        <v>0</v>
      </c>
      <c r="AA973" s="174">
        <v>9</v>
      </c>
      <c r="AB973" s="399">
        <v>0.5</v>
      </c>
      <c r="AC973" s="243">
        <f>BD.PD7[[#This Row],[Av.P2 '[%']]]*BD.PD7[[#This Row],[Ppto. Orden Interna '[DOP']]]</f>
        <v>0</v>
      </c>
      <c r="AD973" s="249"/>
      <c r="AE973" s="389"/>
      <c r="AF973" s="243">
        <f>BD.PD7[[#This Row],[Av.P3 '[%']]]*BD.PD7[[#This Row],[Ppto. Orden Interna '[DOP']]]</f>
        <v>0</v>
      </c>
      <c r="AG973" s="249"/>
      <c r="AH973" s="389"/>
      <c r="AI973" s="243">
        <f>BD.PD7[[#This Row],[Av.P2 '[%']]]*BD.PD7[[#This Row],[Ppto. Orden Interna '[DOP']]]</f>
        <v>0</v>
      </c>
      <c r="AJ973" s="249"/>
      <c r="AK973" s="389"/>
      <c r="AL973" s="243">
        <f>BD.PD7[[#This Row],[Av.P2 '[%']]]*BD.PD7[[#This Row],[Ppto. Orden Interna '[DOP']]]</f>
        <v>0</v>
      </c>
      <c r="AM973" s="496" t="e">
        <f>BD.PD9[[#This Row],[Pago 5]]+BD.PD9[[#This Row],[Pago 4]]+BD.PD9[[#This Row],[Pago 3]]+BD.PD9[[#This Row],[Pago 2]]+BD.PD9[[#This Row],[Pago 1]]</f>
        <v>#VALUE!</v>
      </c>
      <c r="AN973" s="308" t="s">
        <v>244</v>
      </c>
      <c r="AO973" s="308" t="s">
        <v>245</v>
      </c>
      <c r="AP973" s="308" t="s">
        <v>246</v>
      </c>
      <c r="AQ973" s="308" t="s">
        <v>247</v>
      </c>
      <c r="AR973" s="308">
        <v>594</v>
      </c>
      <c r="AS973" s="308" t="s">
        <v>248</v>
      </c>
      <c r="AT973" s="249" t="s">
        <v>1575</v>
      </c>
      <c r="AU973" s="249" t="s">
        <v>47</v>
      </c>
    </row>
    <row r="974" spans="1:47" hidden="1" x14ac:dyDescent="0.3">
      <c r="A974" s="174">
        <v>2.02</v>
      </c>
      <c r="B974" s="231" t="s">
        <v>243</v>
      </c>
      <c r="C974" s="232" t="str">
        <f>VLOOKUP(BD.PD7[[#This Row],[Pos]],PPto[],3,FALSE)</f>
        <v>2.02 Edificación - Estructura Metálica</v>
      </c>
      <c r="D974" s="233" t="s">
        <v>243</v>
      </c>
      <c r="E974" s="305">
        <f>IF(BD.PD7[[#This Row],[.]]="*",VLOOKUP(BD.PD7[[#This Row],[Pos]],Presupuesto!A:H,7,FALSE),"")</f>
        <v>0</v>
      </c>
      <c r="F974" s="234"/>
      <c r="G974" s="174"/>
      <c r="H974" s="174"/>
      <c r="I974" s="174"/>
      <c r="J974" s="392">
        <v>1</v>
      </c>
      <c r="K974" s="233" t="s">
        <v>117</v>
      </c>
      <c r="L974" s="383">
        <f>IF(BD.PD7[[#This Row],[Mon]]="DOP",1,HLOOKUP(BD.PD7[[#This Row],[Mon]],$K$1:$L$2,2,FALSE))</f>
        <v>65</v>
      </c>
      <c r="M974" s="490">
        <v>0</v>
      </c>
      <c r="N974" s="243">
        <f>BD.PD7[[#This Row],[Cant.]]*BD.PD7[[#This Row],[ Tasa ]]*BD.PD7[[#This Row],[ Precio Und.]]</f>
        <v>0</v>
      </c>
      <c r="O974" s="491">
        <v>0</v>
      </c>
      <c r="P974" s="243">
        <f>IF(BD.PD7[[#This Row],[Liquid. '[%']]]&lt;&gt;0,(BD.PD7[[#This Row],[Valor Neto '[DOP']]]*BD.PD7[[#This Row],[Liquid. '[%']]])+BD.PD7[[#This Row],[Valor Neto '[DOP']]],BD.PD7[[#This Row],[Valor Neto '[DOP']]])</f>
        <v>0</v>
      </c>
      <c r="Q974" s="243">
        <f>BD.PD7[[#This Row],[Ppto. Orden Interna '[DOP']]]/HLOOKUP("USD",$K$1:$L$2,2,FALSE)</f>
        <v>0</v>
      </c>
      <c r="R974" s="381"/>
      <c r="S974" s="387"/>
      <c r="T974" s="387"/>
      <c r="U974" s="387"/>
      <c r="V974" s="387"/>
      <c r="W974" s="174"/>
      <c r="X974" s="495"/>
      <c r="Y974" s="388"/>
      <c r="Z974" s="243">
        <f>BD.PD7[[#This Row],[Av.P1 '[%']]]*BD.PD7[[#This Row],[Ppto. Orden Interna '[DOP']]]</f>
        <v>0</v>
      </c>
      <c r="AA974" s="249"/>
      <c r="AB974" s="389"/>
      <c r="AC974" s="243">
        <f>BD.PD7[[#This Row],[Av.P2 '[%']]]*BD.PD7[[#This Row],[Ppto. Orden Interna '[DOP']]]</f>
        <v>0</v>
      </c>
      <c r="AD974" s="249"/>
      <c r="AE974" s="389"/>
      <c r="AF974" s="243">
        <f>BD.PD7[[#This Row],[Av.P3 '[%']]]*BD.PD7[[#This Row],[Ppto. Orden Interna '[DOP']]]</f>
        <v>0</v>
      </c>
      <c r="AG974" s="249"/>
      <c r="AH974" s="389"/>
      <c r="AI974" s="243">
        <f>BD.PD7[[#This Row],[Av.P2 '[%']]]*BD.PD7[[#This Row],[Ppto. Orden Interna '[DOP']]]</f>
        <v>0</v>
      </c>
      <c r="AJ974" s="249"/>
      <c r="AK974" s="389"/>
      <c r="AL974" s="243">
        <f>BD.PD7[[#This Row],[Av.P2 '[%']]]*BD.PD7[[#This Row],[Ppto. Orden Interna '[DOP']]]</f>
        <v>0</v>
      </c>
      <c r="AM974" s="496" t="e">
        <f>BD.PD9[[#This Row],[Pago 5]]+BD.PD9[[#This Row],[Pago 4]]+BD.PD9[[#This Row],[Pago 3]]+BD.PD9[[#This Row],[Pago 2]]+BD.PD9[[#This Row],[Pago 1]]</f>
        <v>#VALUE!</v>
      </c>
      <c r="AN974" s="308" t="s">
        <v>244</v>
      </c>
      <c r="AO974" s="308" t="s">
        <v>245</v>
      </c>
      <c r="AP974" s="308" t="s">
        <v>246</v>
      </c>
      <c r="AQ974" s="308" t="s">
        <v>247</v>
      </c>
      <c r="AR974" s="308">
        <v>594</v>
      </c>
      <c r="AS974" s="308" t="s">
        <v>248</v>
      </c>
      <c r="AT974" s="249" t="s">
        <v>1575</v>
      </c>
      <c r="AU974" s="249" t="s">
        <v>47</v>
      </c>
    </row>
    <row r="975" spans="1:47" hidden="1" x14ac:dyDescent="0.3">
      <c r="A975" s="174">
        <v>2.0299999999999998</v>
      </c>
      <c r="B975" s="231" t="s">
        <v>243</v>
      </c>
      <c r="C975" s="232" t="str">
        <f>VLOOKUP(BD.PD7[[#This Row],[Pos]],PPto[],3,FALSE)</f>
        <v>2.03 Edificación - Techo S.S. y Cerramientos Multipanel</v>
      </c>
      <c r="D975" s="233" t="s">
        <v>243</v>
      </c>
      <c r="E975" s=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">
        <v>1</v>
      </c>
      <c r="K975" s="233" t="s">
        <v>117</v>
      </c>
      <c r="L975" s="383">
        <f>IF(BD.PD7[[#This Row],[Mon]]="DOP",1,HLOOKUP(BD.PD7[[#This Row],[Mon]],$K$1:$L$2,2,FALSE))</f>
        <v>65</v>
      </c>
      <c r="M975" s="490">
        <v>0</v>
      </c>
      <c r="N975" s="243">
        <f>BD.PD7[[#This Row],[Cant.]]*BD.PD7[[#This Row],[ Tasa ]]*BD.PD7[[#This Row],[ Precio Und.]]</f>
        <v>0</v>
      </c>
      <c r="O975" s="491">
        <v>0</v>
      </c>
      <c r="P975" s="243">
        <f>IF(BD.PD7[[#This Row],[Liquid. '[%']]]&lt;&gt;0,(BD.PD7[[#This Row],[Valor Neto '[DOP']]]*BD.PD7[[#This Row],[Liquid. '[%']]])+BD.PD7[[#This Row],[Valor Neto '[DOP']]],BD.PD7[[#This Row],[Valor Neto '[DOP']]])</f>
        <v>0</v>
      </c>
      <c r="Q975" s="243">
        <f>BD.PD7[[#This Row],[Ppto. Orden Interna '[DOP']]]/HLOOKUP("USD",$K$1:$L$2,2,FALSE)</f>
        <v>0</v>
      </c>
      <c r="R975" s="381"/>
      <c r="S975" s="387"/>
      <c r="T975" s="387"/>
      <c r="U975" s="387"/>
      <c r="V975" s="387"/>
      <c r="W975" s="174"/>
      <c r="X975" s="495"/>
      <c r="Y975" s="388"/>
      <c r="Z975" s="243">
        <f>BD.PD7[[#This Row],[Av.P1 '[%']]]*BD.PD7[[#This Row],[Ppto. Orden Interna '[DOP']]]</f>
        <v>0</v>
      </c>
      <c r="AA975" s="249"/>
      <c r="AB975" s="389"/>
      <c r="AC975" s="243">
        <f>BD.PD7[[#This Row],[Av.P2 '[%']]]*BD.PD7[[#This Row],[Ppto. Orden Interna '[DOP']]]</f>
        <v>0</v>
      </c>
      <c r="AD975" s="249"/>
      <c r="AE975" s="389"/>
      <c r="AF975" s="243">
        <f>BD.PD7[[#This Row],[Av.P3 '[%']]]*BD.PD7[[#This Row],[Ppto. Orden Interna '[DOP']]]</f>
        <v>0</v>
      </c>
      <c r="AG975" s="249"/>
      <c r="AH975" s="389"/>
      <c r="AI975" s="243">
        <f>BD.PD7[[#This Row],[Av.P2 '[%']]]*BD.PD7[[#This Row],[Ppto. Orden Interna '[DOP']]]</f>
        <v>0</v>
      </c>
      <c r="AJ975" s="249"/>
      <c r="AK975" s="389"/>
      <c r="AL975" s="243">
        <f>BD.PD7[[#This Row],[Av.P2 '[%']]]*BD.PD7[[#This Row],[Ppto. Orden Interna '[DOP']]]</f>
        <v>0</v>
      </c>
      <c r="AM975" s="496" t="e">
        <f>BD.PD9[[#This Row],[Pago 5]]+BD.PD9[[#This Row],[Pago 4]]+BD.PD9[[#This Row],[Pago 3]]+BD.PD9[[#This Row],[Pago 2]]+BD.PD9[[#This Row],[Pago 1]]</f>
        <v>#VALUE!</v>
      </c>
      <c r="AN975" s="308" t="s">
        <v>244</v>
      </c>
      <c r="AO975" s="308" t="s">
        <v>245</v>
      </c>
      <c r="AP975" s="308" t="s">
        <v>246</v>
      </c>
      <c r="AQ975" s="308" t="s">
        <v>247</v>
      </c>
      <c r="AR975" s="308">
        <v>594</v>
      </c>
      <c r="AS975" s="308" t="s">
        <v>248</v>
      </c>
      <c r="AT975" s="249" t="s">
        <v>1575</v>
      </c>
      <c r="AU975" s="249" t="s">
        <v>47</v>
      </c>
    </row>
    <row r="976" spans="1:47" hidden="1" x14ac:dyDescent="0.3">
      <c r="A976" s="174">
        <v>2.04</v>
      </c>
      <c r="B976" s="231" t="s">
        <v>243</v>
      </c>
      <c r="C976" s="232" t="str">
        <f>VLOOKUP(BD.PD7[[#This Row],[Pos]],PPto[],3,FALSE)</f>
        <v>2.04 Edificación - Tragaluces "Skylights"</v>
      </c>
      <c r="D976" s="233" t="s">
        <v>243</v>
      </c>
      <c r="E976" s="305">
        <f>IF(BD.PD7[[#This Row],[.]]="*",VLOOKUP(BD.PD7[[#This Row],[Pos]],Presupuesto!A:H,7,FALSE),"")</f>
        <v>0</v>
      </c>
      <c r="F976" s="234"/>
      <c r="G976" s="174"/>
      <c r="H976" s="174"/>
      <c r="I976" s="174"/>
      <c r="J976" s="392">
        <v>1</v>
      </c>
      <c r="K976" s="233" t="s">
        <v>117</v>
      </c>
      <c r="L976" s="383">
        <f>IF(BD.PD7[[#This Row],[Mon]]="DOP",1,HLOOKUP(BD.PD7[[#This Row],[Mon]],$K$1:$L$2,2,FALSE))</f>
        <v>65</v>
      </c>
      <c r="M976" s="490">
        <v>0</v>
      </c>
      <c r="N976" s="243">
        <f>BD.PD7[[#This Row],[Cant.]]*BD.PD7[[#This Row],[ Tasa ]]*BD.PD7[[#This Row],[ Precio Und.]]</f>
        <v>0</v>
      </c>
      <c r="O976" s="491">
        <v>0</v>
      </c>
      <c r="P976" s="243">
        <f>IF(BD.PD7[[#This Row],[Liquid. '[%']]]&lt;&gt;0,(BD.PD7[[#This Row],[Valor Neto '[DOP']]]*BD.PD7[[#This Row],[Liquid. '[%']]])+BD.PD7[[#This Row],[Valor Neto '[DOP']]],BD.PD7[[#This Row],[Valor Neto '[DOP']]])</f>
        <v>0</v>
      </c>
      <c r="Q976" s="243">
        <f>BD.PD7[[#This Row],[Ppto. Orden Interna '[DOP']]]/HLOOKUP("USD",$K$1:$L$2,2,FALSE)</f>
        <v>0</v>
      </c>
      <c r="R976" s="381"/>
      <c r="S976" s="387"/>
      <c r="T976" s="387"/>
      <c r="U976" s="387"/>
      <c r="V976" s="387"/>
      <c r="W976" s="174"/>
      <c r="X976" s="495"/>
      <c r="Y976" s="388"/>
      <c r="Z976" s="243">
        <f>BD.PD7[[#This Row],[Av.P1 '[%']]]*BD.PD7[[#This Row],[Ppto. Orden Interna '[DOP']]]</f>
        <v>0</v>
      </c>
      <c r="AA976" s="249"/>
      <c r="AB976" s="389"/>
      <c r="AC976" s="243">
        <f>BD.PD7[[#This Row],[Av.P2 '[%']]]*BD.PD7[[#This Row],[Ppto. Orden Interna '[DOP']]]</f>
        <v>0</v>
      </c>
      <c r="AD976" s="249"/>
      <c r="AE976" s="389"/>
      <c r="AF976" s="243">
        <f>BD.PD7[[#This Row],[Av.P3 '[%']]]*BD.PD7[[#This Row],[Ppto. Orden Interna '[DOP']]]</f>
        <v>0</v>
      </c>
      <c r="AG976" s="249"/>
      <c r="AH976" s="389"/>
      <c r="AI976" s="243">
        <f>BD.PD7[[#This Row],[Av.P2 '[%']]]*BD.PD7[[#This Row],[Ppto. Orden Interna '[DOP']]]</f>
        <v>0</v>
      </c>
      <c r="AJ976" s="249"/>
      <c r="AK976" s="389"/>
      <c r="AL976" s="243">
        <f>BD.PD7[[#This Row],[Av.P2 '[%']]]*BD.PD7[[#This Row],[Ppto. Orden Interna '[DOP']]]</f>
        <v>0</v>
      </c>
      <c r="AM976" s="496" t="e">
        <f>BD.PD9[[#This Row],[Pago 5]]+BD.PD9[[#This Row],[Pago 4]]+BD.PD9[[#This Row],[Pago 3]]+BD.PD9[[#This Row],[Pago 2]]+BD.PD9[[#This Row],[Pago 1]]</f>
        <v>#VALUE!</v>
      </c>
      <c r="AN976" s="308" t="s">
        <v>244</v>
      </c>
      <c r="AO976" s="308" t="s">
        <v>245</v>
      </c>
      <c r="AP976" s="308" t="s">
        <v>246</v>
      </c>
      <c r="AQ976" s="308" t="s">
        <v>247</v>
      </c>
      <c r="AR976" s="308">
        <v>594</v>
      </c>
      <c r="AS976" s="308" t="s">
        <v>248</v>
      </c>
      <c r="AT976" s="249" t="s">
        <v>1575</v>
      </c>
      <c r="AU976" s="249" t="s">
        <v>47</v>
      </c>
    </row>
    <row r="977" spans="1:47" hidden="1" x14ac:dyDescent="0.3">
      <c r="A977" s="174">
        <v>2.0499999999999998</v>
      </c>
      <c r="B977" s="231" t="s">
        <v>243</v>
      </c>
      <c r="C977" s="232" t="str">
        <f>VLOOKUP(BD.PD7[[#This Row],[Pos]],PPto[],3,FALSE)</f>
        <v>2.05 Instalaciones Sanitarias</v>
      </c>
      <c r="D977" s="233" t="s">
        <v>243</v>
      </c>
      <c r="E977" s="305">
        <f>IF(BD.PD7[[#This Row],[.]]="*",VLOOKUP(BD.PD7[[#This Row],[Pos]],Presupuesto!A:H,7,FALSE),"")</f>
        <v>25100</v>
      </c>
      <c r="F977" s="234"/>
      <c r="G977" s="174"/>
      <c r="H977" s="174"/>
      <c r="I977" s="174"/>
      <c r="J977" s="392">
        <v>1</v>
      </c>
      <c r="K977" s="233" t="s">
        <v>117</v>
      </c>
      <c r="L977" s="383">
        <f>IF(BD.PD7[[#This Row],[Mon]]="DOP",1,HLOOKUP(BD.PD7[[#This Row],[Mon]],$K$1:$L$2,2,FALSE))</f>
        <v>65</v>
      </c>
      <c r="M977" s="490">
        <v>0</v>
      </c>
      <c r="N977" s="243">
        <f>BD.PD7[[#This Row],[Cant.]]*BD.PD7[[#This Row],[ Tasa ]]*BD.PD7[[#This Row],[ Precio Und.]]</f>
        <v>0</v>
      </c>
      <c r="O977" s="491">
        <v>0</v>
      </c>
      <c r="P977" s="243">
        <f>IF(BD.PD7[[#This Row],[Liquid. '[%']]]&lt;&gt;0,(BD.PD7[[#This Row],[Valor Neto '[DOP']]]*BD.PD7[[#This Row],[Liquid. '[%']]])+BD.PD7[[#This Row],[Valor Neto '[DOP']]],BD.PD7[[#This Row],[Valor Neto '[DOP']]])</f>
        <v>0</v>
      </c>
      <c r="Q977" s="243">
        <f>BD.PD7[[#This Row],[Ppto. Orden Interna '[DOP']]]/HLOOKUP("USD",$K$1:$L$2,2,FALSE)</f>
        <v>0</v>
      </c>
      <c r="R977" s="381"/>
      <c r="S977" s="387"/>
      <c r="T977" s="387"/>
      <c r="U977" s="387"/>
      <c r="V977" s="387"/>
      <c r="W977" s="174"/>
      <c r="X977" s="495"/>
      <c r="Y977" s="388"/>
      <c r="Z977" s="243">
        <f>BD.PD7[[#This Row],[Av.P1 '[%']]]*BD.PD7[[#This Row],[Ppto. Orden Interna '[DOP']]]</f>
        <v>0</v>
      </c>
      <c r="AA977" s="249"/>
      <c r="AB977" s="389"/>
      <c r="AC977" s="243">
        <f>BD.PD7[[#This Row],[Av.P2 '[%']]]*BD.PD7[[#This Row],[Ppto. Orden Interna '[DOP']]]</f>
        <v>0</v>
      </c>
      <c r="AD977" s="249"/>
      <c r="AE977" s="389"/>
      <c r="AF977" s="243">
        <f>BD.PD7[[#This Row],[Av.P3 '[%']]]*BD.PD7[[#This Row],[Ppto. Orden Interna '[DOP']]]</f>
        <v>0</v>
      </c>
      <c r="AG977" s="249"/>
      <c r="AH977" s="389"/>
      <c r="AI977" s="243">
        <f>BD.PD7[[#This Row],[Av.P2 '[%']]]*BD.PD7[[#This Row],[Ppto. Orden Interna '[DOP']]]</f>
        <v>0</v>
      </c>
      <c r="AJ977" s="249"/>
      <c r="AK977" s="389"/>
      <c r="AL977" s="243">
        <f>BD.PD7[[#This Row],[Av.P2 '[%']]]*BD.PD7[[#This Row],[Ppto. Orden Interna '[DOP']]]</f>
        <v>0</v>
      </c>
      <c r="AM977" s="496" t="e">
        <f>BD.PD9[[#This Row],[Pago 5]]+BD.PD9[[#This Row],[Pago 4]]+BD.PD9[[#This Row],[Pago 3]]+BD.PD9[[#This Row],[Pago 2]]+BD.PD9[[#This Row],[Pago 1]]</f>
        <v>#VALUE!</v>
      </c>
      <c r="AN977" s="308" t="s">
        <v>244</v>
      </c>
      <c r="AO977" s="308" t="s">
        <v>245</v>
      </c>
      <c r="AP977" s="308" t="s">
        <v>246</v>
      </c>
      <c r="AQ977" s="308" t="s">
        <v>247</v>
      </c>
      <c r="AR977" s="308">
        <v>594</v>
      </c>
      <c r="AS977" s="308" t="s">
        <v>248</v>
      </c>
      <c r="AT977" s="249" t="s">
        <v>1575</v>
      </c>
      <c r="AU977" s="249" t="s">
        <v>47</v>
      </c>
    </row>
    <row r="978" spans="1:47" hidden="1" x14ac:dyDescent="0.3">
      <c r="A978" s="174">
        <v>2.0499999999999998</v>
      </c>
      <c r="B978" s="231"/>
      <c r="C978" s="232" t="str">
        <f>VLOOKUP(BD.PD7[[#This Row],[Pos]],PPto[],3,FALSE)</f>
        <v>2.05 Instalaciones Sanitarias</v>
      </c>
      <c r="D978" s="174" t="s">
        <v>23</v>
      </c>
      <c r="E978" s="305" t="str">
        <f>IF(BD.PD7[[#This Row],[.]]="*",VLOOKUP(BD.PD7[[#This Row],[Pos]],Presupuesto!A:H,7,FALSE),"")</f>
        <v/>
      </c>
      <c r="F978" s="557" t="s">
        <v>256</v>
      </c>
      <c r="G978" s="558"/>
      <c r="H978" s="174"/>
      <c r="I978" s="497" t="s">
        <v>1326</v>
      </c>
      <c r="J978" s="382">
        <v>1</v>
      </c>
      <c r="K978" s="174" t="s">
        <v>117</v>
      </c>
      <c r="L978" s="383">
        <f>IF(BD.PD7[[#This Row],[Mon]]="DOP",1,HLOOKUP(BD.PD7[[#This Row],[Mon]],$K$1:$L$2,2,FALSE))</f>
        <v>65</v>
      </c>
      <c r="M978" s="400">
        <v>25100</v>
      </c>
      <c r="N978" s="243">
        <f>BD.PD7[[#This Row],[Cant.]]*BD.PD7[[#This Row],[ Tasa ]]*BD.PD7[[#This Row],[ Precio Und.]]</f>
        <v>1631500</v>
      </c>
      <c r="O978" s="386">
        <v>0</v>
      </c>
      <c r="P978" s="243">
        <f>IF(BD.PD7[[#This Row],[Liquid. '[%']]]&lt;&gt;0,(BD.PD7[[#This Row],[Valor Neto '[DOP']]]*BD.PD7[[#This Row],[Liquid. '[%']]])+BD.PD7[[#This Row],[Valor Neto '[DOP']]],BD.PD7[[#This Row],[Valor Neto '[DOP']]])</f>
        <v>1631500</v>
      </c>
      <c r="Q978" s="243">
        <f>BD.PD7[[#This Row],[Ppto. Orden Interna '[DOP']]]/HLOOKUP("USD",$K$1:$L$2,2,FALSE)</f>
        <v>25100</v>
      </c>
      <c r="R978" s="381" t="s">
        <v>257</v>
      </c>
      <c r="S978" s="387"/>
      <c r="T978" s="387"/>
      <c r="U978" s="387"/>
      <c r="V978" s="387"/>
      <c r="W978" s="174" t="s">
        <v>1374</v>
      </c>
      <c r="X978" s="495">
        <v>9</v>
      </c>
      <c r="Y978" s="388">
        <v>1</v>
      </c>
      <c r="Z978" s="243">
        <f>BD.PD7[[#This Row],[Av.P1 '[%']]]*BD.PD7[[#This Row],[Ppto. Orden Interna '[DOP']]]</f>
        <v>1631500</v>
      </c>
      <c r="AA978" s="249"/>
      <c r="AB978" s="389"/>
      <c r="AC978" s="243">
        <f>BD.PD7[[#This Row],[Av.P2 '[%']]]*BD.PD7[[#This Row],[Ppto. Orden Interna '[DOP']]]</f>
        <v>0</v>
      </c>
      <c r="AD978" s="249"/>
      <c r="AE978" s="389"/>
      <c r="AF978" s="243">
        <f>BD.PD7[[#This Row],[Av.P3 '[%']]]*BD.PD7[[#This Row],[Ppto. Orden Interna '[DOP']]]</f>
        <v>0</v>
      </c>
      <c r="AG978" s="249"/>
      <c r="AH978" s="389"/>
      <c r="AI978" s="243">
        <f>BD.PD7[[#This Row],[Av.P2 '[%']]]*BD.PD7[[#This Row],[Ppto. Orden Interna '[DOP']]]</f>
        <v>0</v>
      </c>
      <c r="AJ978" s="249"/>
      <c r="AK978" s="389"/>
      <c r="AL978" s="243">
        <f>BD.PD7[[#This Row],[Av.P2 '[%']]]*BD.PD7[[#This Row],[Ppto. Orden Interna '[DOP']]]</f>
        <v>0</v>
      </c>
      <c r="AM978" s="496" t="e">
        <f>BD.PD9[[#This Row],[Pago 5]]+BD.PD9[[#This Row],[Pago 4]]+BD.PD9[[#This Row],[Pago 3]]+BD.PD9[[#This Row],[Pago 2]]+BD.PD9[[#This Row],[Pago 1]]</f>
        <v>#VALUE!</v>
      </c>
      <c r="AN978" s="308" t="s">
        <v>244</v>
      </c>
      <c r="AO978" s="308" t="s">
        <v>245</v>
      </c>
      <c r="AP978" s="308" t="s">
        <v>246</v>
      </c>
      <c r="AQ978" s="308" t="s">
        <v>247</v>
      </c>
      <c r="AR978" s="308">
        <v>594</v>
      </c>
      <c r="AS978" s="308" t="s">
        <v>248</v>
      </c>
      <c r="AT978" s="249" t="s">
        <v>1575</v>
      </c>
      <c r="AU978" s="249" t="s">
        <v>47</v>
      </c>
    </row>
    <row r="979" spans="1:47" hidden="1" x14ac:dyDescent="0.3">
      <c r="A979" s="174">
        <v>2.06</v>
      </c>
      <c r="B979" s="231"/>
      <c r="C979" s="232" t="str">
        <f>VLOOKUP(BD.PD7[[#This Row],[Pos]],PPto[],3,FALSE)</f>
        <v>2.06 Instalación de Gas</v>
      </c>
      <c r="D979" s="233" t="s">
        <v>23</v>
      </c>
      <c r="E979" s="305" t="str">
        <f>IF(BD.PD7[[#This Row],[.]]="*",VLOOKUP(BD.PD7[[#This Row],[Pos]],Presupuesto!A:H,7,FALSE),"")</f>
        <v/>
      </c>
      <c r="F979" s="234" t="s">
        <v>259</v>
      </c>
      <c r="G979" s="174"/>
      <c r="H979" s="174"/>
      <c r="I979" s="174" t="s">
        <v>1074</v>
      </c>
      <c r="J979" s="382">
        <v>1</v>
      </c>
      <c r="K979" s="174" t="s">
        <v>117</v>
      </c>
      <c r="L979" s="383">
        <f>IF(BD.PD7[[#This Row],[Mon]]="DOP",1,HLOOKUP(BD.PD7[[#This Row],[Mon]],$K$1:$L$2,2,FALSE))</f>
        <v>65</v>
      </c>
      <c r="M979" s="384">
        <v>8100</v>
      </c>
      <c r="N979" s="243">
        <f>BD.PD7[[#This Row],[Cant.]]*BD.PD7[[#This Row],[ Tasa ]]*BD.PD7[[#This Row],[ Precio Und.]]</f>
        <v>526500</v>
      </c>
      <c r="O979" s="491">
        <v>0</v>
      </c>
      <c r="P979" s="243">
        <f>IF(BD.PD7[[#This Row],[Liquid. '[%']]]&lt;&gt;0,(BD.PD7[[#This Row],[Valor Neto '[DOP']]]*BD.PD7[[#This Row],[Liquid. '[%']]])+BD.PD7[[#This Row],[Valor Neto '[DOP']]],BD.PD7[[#This Row],[Valor Neto '[DOP']]])</f>
        <v>526500</v>
      </c>
      <c r="Q979" s="243">
        <f>BD.PD7[[#This Row],[Ppto. Orden Interna '[DOP']]]/HLOOKUP("USD",$K$1:$L$2,2,FALSE)</f>
        <v>8100</v>
      </c>
      <c r="R979" s="381"/>
      <c r="S979" s="387"/>
      <c r="T979" s="387"/>
      <c r="U979" s="387"/>
      <c r="V979" s="387"/>
      <c r="W979" s="174"/>
      <c r="X979" s="495"/>
      <c r="Y979" s="388"/>
      <c r="Z979" s="243">
        <f>BD.PD7[[#This Row],[Av.P1 '[%']]]*BD.PD7[[#This Row],[Ppto. Orden Interna '[DOP']]]</f>
        <v>0</v>
      </c>
      <c r="AA979" s="249"/>
      <c r="AB979" s="389"/>
      <c r="AC979" s="243">
        <f>BD.PD7[[#This Row],[Av.P2 '[%']]]*BD.PD7[[#This Row],[Ppto. Orden Interna '[DOP']]]</f>
        <v>0</v>
      </c>
      <c r="AD979" s="249"/>
      <c r="AE979" s="389"/>
      <c r="AF979" s="243">
        <f>BD.PD7[[#This Row],[Av.P3 '[%']]]*BD.PD7[[#This Row],[Ppto. Orden Interna '[DOP']]]</f>
        <v>0</v>
      </c>
      <c r="AG979" s="249"/>
      <c r="AH979" s="389"/>
      <c r="AI979" s="243">
        <f>BD.PD7[[#This Row],[Av.P2 '[%']]]*BD.PD7[[#This Row],[Ppto. Orden Interna '[DOP']]]</f>
        <v>0</v>
      </c>
      <c r="AJ979" s="249"/>
      <c r="AK979" s="389"/>
      <c r="AL979" s="243">
        <f>BD.PD7[[#This Row],[Av.P2 '[%']]]*BD.PD7[[#This Row],[Ppto. Orden Interna '[DOP']]]</f>
        <v>0</v>
      </c>
      <c r="AM979" s="496" t="e">
        <f>BD.PD9[[#This Row],[Pago 5]]+BD.PD9[[#This Row],[Pago 4]]+BD.PD9[[#This Row],[Pago 3]]+BD.PD9[[#This Row],[Pago 2]]+BD.PD9[[#This Row],[Pago 1]]</f>
        <v>#VALUE!</v>
      </c>
      <c r="AN979" s="308" t="s">
        <v>244</v>
      </c>
      <c r="AO979" s="308" t="s">
        <v>245</v>
      </c>
      <c r="AP979" s="308" t="s">
        <v>246</v>
      </c>
      <c r="AQ979" s="308" t="s">
        <v>247</v>
      </c>
      <c r="AR979" s="308">
        <v>594</v>
      </c>
      <c r="AS979" s="308" t="s">
        <v>248</v>
      </c>
      <c r="AT979" s="249" t="s">
        <v>1575</v>
      </c>
      <c r="AU979" s="249" t="s">
        <v>47</v>
      </c>
    </row>
    <row r="980" spans="1:47" hidden="1" x14ac:dyDescent="0.3">
      <c r="A980" s="174">
        <v>2.0699999999999998</v>
      </c>
      <c r="B980" s="231" t="s">
        <v>243</v>
      </c>
      <c r="C980" s="232" t="str">
        <f>VLOOKUP(BD.PD7[[#This Row],[Pos]],PPto[],3,FALSE)</f>
        <v xml:space="preserve">2.07 Sistema Contra Incendios </v>
      </c>
      <c r="D980" s="233" t="s">
        <v>243</v>
      </c>
      <c r="E980" s="305">
        <f>IF(BD.PD7[[#This Row],[.]]="*",VLOOKUP(BD.PD7[[#This Row],[Pos]],Presupuesto!A:H,7,FALSE),"")</f>
        <v>113206.85977619048</v>
      </c>
      <c r="F980" s="234"/>
      <c r="G980" s="174"/>
      <c r="H980" s="174"/>
      <c r="I980" s="174"/>
      <c r="J980" s="392">
        <v>1</v>
      </c>
      <c r="K980" s="233" t="s">
        <v>117</v>
      </c>
      <c r="L980" s="383">
        <f>IF(BD.PD7[[#This Row],[Mon]]="DOP",1,HLOOKUP(BD.PD7[[#This Row],[Mon]],$K$1:$L$2,2,FALSE))</f>
        <v>65</v>
      </c>
      <c r="M980" s="490">
        <v>0</v>
      </c>
      <c r="N980" s="243">
        <f>BD.PD7[[#This Row],[Cant.]]*BD.PD7[[#This Row],[ Tasa ]]*BD.PD7[[#This Row],[ Precio Und.]]</f>
        <v>0</v>
      </c>
      <c r="O980" s="491">
        <v>0</v>
      </c>
      <c r="P980" s="243">
        <f>IF(BD.PD7[[#This Row],[Liquid. '[%']]]&lt;&gt;0,(BD.PD7[[#This Row],[Valor Neto '[DOP']]]*BD.PD7[[#This Row],[Liquid. '[%']]])+BD.PD7[[#This Row],[Valor Neto '[DOP']]],BD.PD7[[#This Row],[Valor Neto '[DOP']]])</f>
        <v>0</v>
      </c>
      <c r="Q980" s="243">
        <f>BD.PD7[[#This Row],[Ppto. Orden Interna '[DOP']]]/HLOOKUP("USD",$K$1:$L$2,2,FALSE)</f>
        <v>0</v>
      </c>
      <c r="R980" s="381"/>
      <c r="S980" s="387"/>
      <c r="T980" s="387"/>
      <c r="U980" s="387"/>
      <c r="V980" s="387"/>
      <c r="W980" s="174"/>
      <c r="X980" s="495"/>
      <c r="Y980" s="388"/>
      <c r="Z980" s="243">
        <f>BD.PD7[[#This Row],[Av.P1 '[%']]]*BD.PD7[[#This Row],[Ppto. Orden Interna '[DOP']]]</f>
        <v>0</v>
      </c>
      <c r="AA980" s="249"/>
      <c r="AB980" s="389"/>
      <c r="AC980" s="243">
        <f>BD.PD7[[#This Row],[Av.P2 '[%']]]*BD.PD7[[#This Row],[Ppto. Orden Interna '[DOP']]]</f>
        <v>0</v>
      </c>
      <c r="AD980" s="249"/>
      <c r="AE980" s="389"/>
      <c r="AF980" s="243">
        <f>BD.PD7[[#This Row],[Av.P3 '[%']]]*BD.PD7[[#This Row],[Ppto. Orden Interna '[DOP']]]</f>
        <v>0</v>
      </c>
      <c r="AG980" s="249"/>
      <c r="AH980" s="389"/>
      <c r="AI980" s="243">
        <f>BD.PD7[[#This Row],[Av.P2 '[%']]]*BD.PD7[[#This Row],[Ppto. Orden Interna '[DOP']]]</f>
        <v>0</v>
      </c>
      <c r="AJ980" s="249"/>
      <c r="AK980" s="389"/>
      <c r="AL980" s="243">
        <f>BD.PD7[[#This Row],[Av.P2 '[%']]]*BD.PD7[[#This Row],[Ppto. Orden Interna '[DOP']]]</f>
        <v>0</v>
      </c>
      <c r="AM980" s="496" t="e">
        <f>BD.PD9[[#This Row],[Pago 5]]+BD.PD9[[#This Row],[Pago 4]]+BD.PD9[[#This Row],[Pago 3]]+BD.PD9[[#This Row],[Pago 2]]+BD.PD9[[#This Row],[Pago 1]]</f>
        <v>#VALUE!</v>
      </c>
      <c r="AN980" s="308" t="s">
        <v>244</v>
      </c>
      <c r="AO980" s="308" t="s">
        <v>245</v>
      </c>
      <c r="AP980" s="308" t="s">
        <v>246</v>
      </c>
      <c r="AQ980" s="308" t="s">
        <v>247</v>
      </c>
      <c r="AR980" s="308">
        <v>594</v>
      </c>
      <c r="AS980" s="308" t="s">
        <v>248</v>
      </c>
      <c r="AT980" s="249" t="s">
        <v>1575</v>
      </c>
      <c r="AU980" s="249" t="s">
        <v>47</v>
      </c>
    </row>
    <row r="981" spans="1:47" hidden="1" x14ac:dyDescent="0.3">
      <c r="A981" s="174">
        <v>2.0699999999999998</v>
      </c>
      <c r="B981" s="231"/>
      <c r="C981" s="232" t="str">
        <f>VLOOKUP(BD.PD7[[#This Row],[Pos]],PPto[],3,FALSE)</f>
        <v xml:space="preserve">2.07 Sistema Contra Incendios </v>
      </c>
      <c r="D981" s="174" t="s">
        <v>23</v>
      </c>
      <c r="E981" s="305" t="str">
        <f>IF(BD.PD7[[#This Row],[.]]="*",VLOOKUP(BD.PD7[[#This Row],[Pos]],Presupuesto!A:H,7,FALSE),"")</f>
        <v/>
      </c>
      <c r="F981" s="501" t="s">
        <v>262</v>
      </c>
      <c r="G981" s="558"/>
      <c r="H981" s="174"/>
      <c r="I981" s="497" t="s">
        <v>1326</v>
      </c>
      <c r="J981" s="382">
        <v>4</v>
      </c>
      <c r="K981" s="174" t="s">
        <v>260</v>
      </c>
      <c r="L981" s="383">
        <f>IF(BD.PD7[[#This Row],[Mon]]="DOP",1,HLOOKUP(BD.PD7[[#This Row],[Mon]],$K$1:$L$2,2,FALSE))</f>
        <v>1</v>
      </c>
      <c r="M981" s="384">
        <v>2364</v>
      </c>
      <c r="N981" s="243">
        <f>BD.PD7[[#This Row],[Cant.]]*BD.PD7[[#This Row],[ Tasa ]]*BD.PD7[[#This Row],[ Precio Und.]]</f>
        <v>9456</v>
      </c>
      <c r="O981" s="386">
        <v>0.01</v>
      </c>
      <c r="P981" s="243">
        <f>IF(BD.PD7[[#This Row],[Liquid. '[%']]]&lt;&gt;0,(BD.PD7[[#This Row],[Valor Neto '[DOP']]]*BD.PD7[[#This Row],[Liquid. '[%']]])+BD.PD7[[#This Row],[Valor Neto '[DOP']]],BD.PD7[[#This Row],[Valor Neto '[DOP']]])</f>
        <v>9550.56</v>
      </c>
      <c r="Q981" s="243">
        <f>BD.PD7[[#This Row],[Ppto. Orden Interna '[DOP']]]/HLOOKUP("USD",$K$1:$L$2,2,FALSE)</f>
        <v>146.93169230769229</v>
      </c>
      <c r="R981" s="381" t="s">
        <v>1375</v>
      </c>
      <c r="S981" s="387"/>
      <c r="T981" s="387"/>
      <c r="U981" s="387"/>
      <c r="V981" s="387"/>
      <c r="W981" s="174" t="s">
        <v>1293</v>
      </c>
      <c r="X981" s="495">
        <v>10</v>
      </c>
      <c r="Y981" s="388">
        <v>1</v>
      </c>
      <c r="Z981" s="243">
        <f>BD.PD7[[#This Row],[Av.P1 '[%']]]*BD.PD7[[#This Row],[Ppto. Orden Interna '[DOP']]]</f>
        <v>9550.56</v>
      </c>
      <c r="AA981" s="249"/>
      <c r="AB981" s="389"/>
      <c r="AC981" s="243">
        <f>BD.PD7[[#This Row],[Av.P2 '[%']]]*BD.PD7[[#This Row],[Ppto. Orden Interna '[DOP']]]</f>
        <v>0</v>
      </c>
      <c r="AD981" s="249"/>
      <c r="AE981" s="389"/>
      <c r="AF981" s="243">
        <f>BD.PD7[[#This Row],[Av.P3 '[%']]]*BD.PD7[[#This Row],[Ppto. Orden Interna '[DOP']]]</f>
        <v>0</v>
      </c>
      <c r="AG981" s="249"/>
      <c r="AH981" s="389"/>
      <c r="AI981" s="243">
        <f>BD.PD7[[#This Row],[Av.P2 '[%']]]*BD.PD7[[#This Row],[Ppto. Orden Interna '[DOP']]]</f>
        <v>0</v>
      </c>
      <c r="AJ981" s="249"/>
      <c r="AK981" s="389"/>
      <c r="AL981" s="243">
        <f>BD.PD7[[#This Row],[Av.P2 '[%']]]*BD.PD7[[#This Row],[Ppto. Orden Interna '[DOP']]]</f>
        <v>0</v>
      </c>
      <c r="AM981" s="496" t="e">
        <f>BD.PD9[[#This Row],[Pago 5]]+BD.PD9[[#This Row],[Pago 4]]+BD.PD9[[#This Row],[Pago 3]]+BD.PD9[[#This Row],[Pago 2]]+BD.PD9[[#This Row],[Pago 1]]</f>
        <v>#VALUE!</v>
      </c>
      <c r="AN981" s="308" t="s">
        <v>244</v>
      </c>
      <c r="AO981" s="308" t="s">
        <v>245</v>
      </c>
      <c r="AP981" s="308" t="s">
        <v>246</v>
      </c>
      <c r="AQ981" s="308" t="s">
        <v>247</v>
      </c>
      <c r="AR981" s="308">
        <v>594</v>
      </c>
      <c r="AS981" s="308" t="s">
        <v>248</v>
      </c>
      <c r="AT981" s="249" t="s">
        <v>1575</v>
      </c>
      <c r="AU981" s="249" t="s">
        <v>47</v>
      </c>
    </row>
    <row r="982" spans="1:47" hidden="1" x14ac:dyDescent="0.3">
      <c r="A982" s="174">
        <v>2.0699999999999998</v>
      </c>
      <c r="B982" s="231"/>
      <c r="C982" s="232" t="str">
        <f>VLOOKUP(BD.PD7[[#This Row],[Pos]],PPto[],3,FALSE)</f>
        <v xml:space="preserve">2.07 Sistema Contra Incendios </v>
      </c>
      <c r="D982" s="174" t="s">
        <v>23</v>
      </c>
      <c r="E982" s="305" t="str">
        <f>IF(BD.PD7[[#This Row],[.]]="*",VLOOKUP(BD.PD7[[#This Row],[Pos]],Presupuesto!A:H,7,FALSE),"")</f>
        <v/>
      </c>
      <c r="F982" s="501" t="s">
        <v>264</v>
      </c>
      <c r="G982" s="558"/>
      <c r="H982" s="174"/>
      <c r="I982" s="497" t="s">
        <v>1326</v>
      </c>
      <c r="J982" s="382">
        <v>4</v>
      </c>
      <c r="K982" s="174" t="s">
        <v>260</v>
      </c>
      <c r="L982" s="383">
        <f>IF(BD.PD7[[#This Row],[Mon]]="DOP",1,HLOOKUP(BD.PD7[[#This Row],[Mon]],$K$1:$L$2,2,FALSE))</f>
        <v>1</v>
      </c>
      <c r="M982" s="384">
        <v>37764.9</v>
      </c>
      <c r="N982" s="243">
        <f>BD.PD7[[#This Row],[Cant.]]*BD.PD7[[#This Row],[ Tasa ]]*BD.PD7[[#This Row],[ Precio Und.]]</f>
        <v>151059.6</v>
      </c>
      <c r="O982" s="386">
        <v>0.01</v>
      </c>
      <c r="P982" s="243">
        <f>IF(BD.PD7[[#This Row],[Liquid. '[%']]]&lt;&gt;0,(BD.PD7[[#This Row],[Valor Neto '[DOP']]]*BD.PD7[[#This Row],[Liquid. '[%']]])+BD.PD7[[#This Row],[Valor Neto '[DOP']]],BD.PD7[[#This Row],[Valor Neto '[DOP']]])</f>
        <v>152570.196</v>
      </c>
      <c r="Q982" s="243">
        <f>BD.PD7[[#This Row],[Ppto. Orden Interna '[DOP']]]/HLOOKUP("USD",$K$1:$L$2,2,FALSE)</f>
        <v>2347.2337846153846</v>
      </c>
      <c r="R982" s="381" t="s">
        <v>1375</v>
      </c>
      <c r="S982" s="387"/>
      <c r="T982" s="387"/>
      <c r="U982" s="387"/>
      <c r="V982" s="387"/>
      <c r="W982" s="174" t="s">
        <v>1293</v>
      </c>
      <c r="X982" s="495">
        <v>10</v>
      </c>
      <c r="Y982" s="388">
        <v>1</v>
      </c>
      <c r="Z982" s="243">
        <f>BD.PD7[[#This Row],[Av.P1 '[%']]]*BD.PD7[[#This Row],[Ppto. Orden Interna '[DOP']]]</f>
        <v>152570.196</v>
      </c>
      <c r="AA982" s="249"/>
      <c r="AB982" s="389"/>
      <c r="AC982" s="243">
        <f>BD.PD7[[#This Row],[Av.P2 '[%']]]*BD.PD7[[#This Row],[Ppto. Orden Interna '[DOP']]]</f>
        <v>0</v>
      </c>
      <c r="AD982" s="249"/>
      <c r="AE982" s="389"/>
      <c r="AF982" s="243">
        <f>BD.PD7[[#This Row],[Av.P3 '[%']]]*BD.PD7[[#This Row],[Ppto. Orden Interna '[DOP']]]</f>
        <v>0</v>
      </c>
      <c r="AG982" s="249"/>
      <c r="AH982" s="389"/>
      <c r="AI982" s="243">
        <f>BD.PD7[[#This Row],[Av.P2 '[%']]]*BD.PD7[[#This Row],[Ppto. Orden Interna '[DOP']]]</f>
        <v>0</v>
      </c>
      <c r="AJ982" s="249"/>
      <c r="AK982" s="389"/>
      <c r="AL982" s="243">
        <f>BD.PD7[[#This Row],[Av.P2 '[%']]]*BD.PD7[[#This Row],[Ppto. Orden Interna '[DOP']]]</f>
        <v>0</v>
      </c>
      <c r="AM982" s="496" t="e">
        <f>BD.PD9[[#This Row],[Pago 5]]+BD.PD9[[#This Row],[Pago 4]]+BD.PD9[[#This Row],[Pago 3]]+BD.PD9[[#This Row],[Pago 2]]+BD.PD9[[#This Row],[Pago 1]]</f>
        <v>#VALUE!</v>
      </c>
      <c r="AN982" s="308" t="s">
        <v>244</v>
      </c>
      <c r="AO982" s="308" t="s">
        <v>245</v>
      </c>
      <c r="AP982" s="308" t="s">
        <v>246</v>
      </c>
      <c r="AQ982" s="308" t="s">
        <v>247</v>
      </c>
      <c r="AR982" s="308">
        <v>594</v>
      </c>
      <c r="AS982" s="308" t="s">
        <v>248</v>
      </c>
      <c r="AT982" s="249" t="s">
        <v>1575</v>
      </c>
      <c r="AU982" s="249" t="s">
        <v>47</v>
      </c>
    </row>
    <row r="983" spans="1:47" hidden="1" x14ac:dyDescent="0.3">
      <c r="A983" s="174">
        <v>2.0699999999999998</v>
      </c>
      <c r="B983" s="231"/>
      <c r="C983" s="232" t="str">
        <f>VLOOKUP(BD.PD7[[#This Row],[Pos]],PPto[],3,FALSE)</f>
        <v xml:space="preserve">2.07 Sistema Contra Incendios </v>
      </c>
      <c r="D983" s="174" t="s">
        <v>23</v>
      </c>
      <c r="E983" s="305" t="str">
        <f>IF(BD.PD7[[#This Row],[.]]="*",VLOOKUP(BD.PD7[[#This Row],[Pos]],Presupuesto!A:H,7,FALSE),"")</f>
        <v/>
      </c>
      <c r="F983" s="501" t="s">
        <v>265</v>
      </c>
      <c r="G983" s="558"/>
      <c r="H983" s="174"/>
      <c r="I983" s="497" t="s">
        <v>1326</v>
      </c>
      <c r="J983" s="382">
        <v>11</v>
      </c>
      <c r="K983" s="174" t="s">
        <v>260</v>
      </c>
      <c r="L983" s="383">
        <f>IF(BD.PD7[[#This Row],[Mon]]="DOP",1,HLOOKUP(BD.PD7[[#This Row],[Mon]],$K$1:$L$2,2,FALSE))</f>
        <v>1</v>
      </c>
      <c r="M983" s="384">
        <v>5732.7</v>
      </c>
      <c r="N983" s="243">
        <f>BD.PD7[[#This Row],[Cant.]]*BD.PD7[[#This Row],[ Tasa ]]*BD.PD7[[#This Row],[ Precio Und.]]</f>
        <v>63059.7</v>
      </c>
      <c r="O983" s="386">
        <v>0.01</v>
      </c>
      <c r="P983" s="243">
        <f>IF(BD.PD7[[#This Row],[Liquid. '[%']]]&lt;&gt;0,(BD.PD7[[#This Row],[Valor Neto '[DOP']]]*BD.PD7[[#This Row],[Liquid. '[%']]])+BD.PD7[[#This Row],[Valor Neto '[DOP']]],BD.PD7[[#This Row],[Valor Neto '[DOP']]])</f>
        <v>63690.296999999999</v>
      </c>
      <c r="Q983" s="243">
        <f>BD.PD7[[#This Row],[Ppto. Orden Interna '[DOP']]]/HLOOKUP("USD",$K$1:$L$2,2,FALSE)</f>
        <v>979.85072307692303</v>
      </c>
      <c r="R983" s="381" t="s">
        <v>1375</v>
      </c>
      <c r="S983" s="387"/>
      <c r="T983" s="387"/>
      <c r="U983" s="387"/>
      <c r="V983" s="387"/>
      <c r="W983" s="174" t="s">
        <v>1293</v>
      </c>
      <c r="X983" s="495">
        <v>10</v>
      </c>
      <c r="Y983" s="388">
        <v>1</v>
      </c>
      <c r="Z983" s="243">
        <f>BD.PD7[[#This Row],[Av.P1 '[%']]]*BD.PD7[[#This Row],[Ppto. Orden Interna '[DOP']]]</f>
        <v>63690.296999999999</v>
      </c>
      <c r="AA983" s="249"/>
      <c r="AB983" s="389"/>
      <c r="AC983" s="243">
        <f>BD.PD7[[#This Row],[Av.P2 '[%']]]*BD.PD7[[#This Row],[Ppto. Orden Interna '[DOP']]]</f>
        <v>0</v>
      </c>
      <c r="AD983" s="249"/>
      <c r="AE983" s="389"/>
      <c r="AF983" s="243">
        <f>BD.PD7[[#This Row],[Av.P3 '[%']]]*BD.PD7[[#This Row],[Ppto. Orden Interna '[DOP']]]</f>
        <v>0</v>
      </c>
      <c r="AG983" s="249"/>
      <c r="AH983" s="389"/>
      <c r="AI983" s="243">
        <f>BD.PD7[[#This Row],[Av.P2 '[%']]]*BD.PD7[[#This Row],[Ppto. Orden Interna '[DOP']]]</f>
        <v>0</v>
      </c>
      <c r="AJ983" s="249"/>
      <c r="AK983" s="389"/>
      <c r="AL983" s="243">
        <f>BD.PD7[[#This Row],[Av.P2 '[%']]]*BD.PD7[[#This Row],[Ppto. Orden Interna '[DOP']]]</f>
        <v>0</v>
      </c>
      <c r="AM983" s="496" t="e">
        <f>BD.PD9[[#This Row],[Pago 5]]+BD.PD9[[#This Row],[Pago 4]]+BD.PD9[[#This Row],[Pago 3]]+BD.PD9[[#This Row],[Pago 2]]+BD.PD9[[#This Row],[Pago 1]]</f>
        <v>#VALUE!</v>
      </c>
      <c r="AN983" s="308" t="s">
        <v>244</v>
      </c>
      <c r="AO983" s="308" t="s">
        <v>245</v>
      </c>
      <c r="AP983" s="308" t="s">
        <v>246</v>
      </c>
      <c r="AQ983" s="308" t="s">
        <v>247</v>
      </c>
      <c r="AR983" s="308">
        <v>594</v>
      </c>
      <c r="AS983" s="308" t="s">
        <v>248</v>
      </c>
      <c r="AT983" s="249" t="s">
        <v>1575</v>
      </c>
      <c r="AU983" s="249" t="s">
        <v>47</v>
      </c>
    </row>
    <row r="984" spans="1:47" hidden="1" x14ac:dyDescent="0.3">
      <c r="A984" s="174">
        <v>2.0699999999999998</v>
      </c>
      <c r="B984" s="231"/>
      <c r="C984" s="232" t="str">
        <f>VLOOKUP(BD.PD7[[#This Row],[Pos]],PPto[],3,FALSE)</f>
        <v xml:space="preserve">2.07 Sistema Contra Incendios </v>
      </c>
      <c r="D984" s="174" t="s">
        <v>23</v>
      </c>
      <c r="E984" s="305" t="str">
        <f>IF(BD.PD7[[#This Row],[.]]="*",VLOOKUP(BD.PD7[[#This Row],[Pos]],Presupuesto!A:H,7,FALSE),"")</f>
        <v/>
      </c>
      <c r="F984" s="501" t="s">
        <v>265</v>
      </c>
      <c r="G984" s="558"/>
      <c r="H984" s="174"/>
      <c r="I984" s="497" t="s">
        <v>1326</v>
      </c>
      <c r="J984" s="382">
        <v>1</v>
      </c>
      <c r="K984" s="174" t="s">
        <v>260</v>
      </c>
      <c r="L984" s="383">
        <f>IF(BD.PD7[[#This Row],[Mon]]="DOP",1,HLOOKUP(BD.PD7[[#This Row],[Mon]],$K$1:$L$2,2,FALSE))</f>
        <v>1</v>
      </c>
      <c r="M984" s="384">
        <v>5850.9</v>
      </c>
      <c r="N984" s="243">
        <f>BD.PD7[[#This Row],[Cant.]]*BD.PD7[[#This Row],[ Tasa ]]*BD.PD7[[#This Row],[ Precio Und.]]</f>
        <v>5850.9</v>
      </c>
      <c r="O984" s="386">
        <v>0.01</v>
      </c>
      <c r="P984" s="243">
        <f>IF(BD.PD7[[#This Row],[Liquid. '[%']]]&lt;&gt;0,(BD.PD7[[#This Row],[Valor Neto '[DOP']]]*BD.PD7[[#This Row],[Liquid. '[%']]])+BD.PD7[[#This Row],[Valor Neto '[DOP']]],BD.PD7[[#This Row],[Valor Neto '[DOP']]])</f>
        <v>5909.4089999999997</v>
      </c>
      <c r="Q984" s="243">
        <f>BD.PD7[[#This Row],[Ppto. Orden Interna '[DOP']]]/HLOOKUP("USD",$K$1:$L$2,2,FALSE)</f>
        <v>90.913984615384607</v>
      </c>
      <c r="R984" s="381" t="s">
        <v>1375</v>
      </c>
      <c r="S984" s="387"/>
      <c r="T984" s="387"/>
      <c r="U984" s="387"/>
      <c r="V984" s="387"/>
      <c r="W984" s="174" t="s">
        <v>1293</v>
      </c>
      <c r="X984" s="495">
        <v>10</v>
      </c>
      <c r="Y984" s="388">
        <v>1</v>
      </c>
      <c r="Z984" s="243">
        <f>BD.PD7[[#This Row],[Av.P1 '[%']]]*BD.PD7[[#This Row],[Ppto. Orden Interna '[DOP']]]</f>
        <v>5909.4089999999997</v>
      </c>
      <c r="AA984" s="249"/>
      <c r="AB984" s="389"/>
      <c r="AC984" s="243">
        <f>BD.PD7[[#This Row],[Av.P2 '[%']]]*BD.PD7[[#This Row],[Ppto. Orden Interna '[DOP']]]</f>
        <v>0</v>
      </c>
      <c r="AD984" s="249"/>
      <c r="AE984" s="389"/>
      <c r="AF984" s="243">
        <f>BD.PD7[[#This Row],[Av.P3 '[%']]]*BD.PD7[[#This Row],[Ppto. Orden Interna '[DOP']]]</f>
        <v>0</v>
      </c>
      <c r="AG984" s="249"/>
      <c r="AH984" s="389"/>
      <c r="AI984" s="243">
        <f>BD.PD7[[#This Row],[Av.P2 '[%']]]*BD.PD7[[#This Row],[Ppto. Orden Interna '[DOP']]]</f>
        <v>0</v>
      </c>
      <c r="AJ984" s="249"/>
      <c r="AK984" s="389"/>
      <c r="AL984" s="243">
        <f>BD.PD7[[#This Row],[Av.P2 '[%']]]*BD.PD7[[#This Row],[Ppto. Orden Interna '[DOP']]]</f>
        <v>0</v>
      </c>
      <c r="AM984" s="496" t="e">
        <f>BD.PD9[[#This Row],[Pago 5]]+BD.PD9[[#This Row],[Pago 4]]+BD.PD9[[#This Row],[Pago 3]]+BD.PD9[[#This Row],[Pago 2]]+BD.PD9[[#This Row],[Pago 1]]</f>
        <v>#VALUE!</v>
      </c>
      <c r="AN984" s="308" t="s">
        <v>244</v>
      </c>
      <c r="AO984" s="308" t="s">
        <v>245</v>
      </c>
      <c r="AP984" s="308" t="s">
        <v>246</v>
      </c>
      <c r="AQ984" s="308" t="s">
        <v>247</v>
      </c>
      <c r="AR984" s="308">
        <v>594</v>
      </c>
      <c r="AS984" s="308" t="s">
        <v>248</v>
      </c>
      <c r="AT984" s="249" t="s">
        <v>1575</v>
      </c>
      <c r="AU984" s="249" t="s">
        <v>47</v>
      </c>
    </row>
    <row r="985" spans="1:47" hidden="1" x14ac:dyDescent="0.3">
      <c r="A985" s="174">
        <v>2.0699999999999998</v>
      </c>
      <c r="B985" s="231"/>
      <c r="C985" s="232" t="str">
        <f>VLOOKUP(BD.PD7[[#This Row],[Pos]],PPto[],3,FALSE)</f>
        <v xml:space="preserve">2.07 Sistema Contra Incendios </v>
      </c>
      <c r="D985" s="174" t="s">
        <v>23</v>
      </c>
      <c r="E985" s="305" t="str">
        <f>IF(BD.PD7[[#This Row],[.]]="*",VLOOKUP(BD.PD7[[#This Row],[Pos]],Presupuesto!A:H,7,FALSE),"")</f>
        <v/>
      </c>
      <c r="F985" s="501" t="s">
        <v>266</v>
      </c>
      <c r="G985" s="558"/>
      <c r="H985" s="174"/>
      <c r="I985" s="497" t="s">
        <v>1326</v>
      </c>
      <c r="J985" s="382">
        <v>7</v>
      </c>
      <c r="K985" s="174" t="s">
        <v>260</v>
      </c>
      <c r="L985" s="383">
        <f>IF(BD.PD7[[#This Row],[Mon]]="DOP",1,HLOOKUP(BD.PD7[[#This Row],[Mon]],$K$1:$L$2,2,FALSE))</f>
        <v>1</v>
      </c>
      <c r="M985" s="384">
        <v>10165.199999999999</v>
      </c>
      <c r="N985" s="243">
        <f>BD.PD7[[#This Row],[Cant.]]*BD.PD7[[#This Row],[ Tasa ]]*BD.PD7[[#This Row],[ Precio Und.]]</f>
        <v>71156.399999999994</v>
      </c>
      <c r="O985" s="386">
        <v>0.01</v>
      </c>
      <c r="P985" s="243">
        <f>IF(BD.PD7[[#This Row],[Liquid. '[%']]]&lt;&gt;0,(BD.PD7[[#This Row],[Valor Neto '[DOP']]]*BD.PD7[[#This Row],[Liquid. '[%']]])+BD.PD7[[#This Row],[Valor Neto '[DOP']]],BD.PD7[[#This Row],[Valor Neto '[DOP']]])</f>
        <v>71867.963999999993</v>
      </c>
      <c r="Q985" s="243">
        <f>BD.PD7[[#This Row],[Ppto. Orden Interna '[DOP']]]/HLOOKUP("USD",$K$1:$L$2,2,FALSE)</f>
        <v>1105.6609846153845</v>
      </c>
      <c r="R985" s="381" t="s">
        <v>1375</v>
      </c>
      <c r="S985" s="387"/>
      <c r="T985" s="387"/>
      <c r="U985" s="387"/>
      <c r="V985" s="387"/>
      <c r="W985" s="174" t="s">
        <v>1293</v>
      </c>
      <c r="X985" s="495">
        <v>10</v>
      </c>
      <c r="Y985" s="388">
        <v>1</v>
      </c>
      <c r="Z985" s="243">
        <f>BD.PD7[[#This Row],[Av.P1 '[%']]]*BD.PD7[[#This Row],[Ppto. Orden Interna '[DOP']]]</f>
        <v>71867.963999999993</v>
      </c>
      <c r="AA985" s="249"/>
      <c r="AB985" s="389"/>
      <c r="AC985" s="243">
        <f>BD.PD7[[#This Row],[Av.P2 '[%']]]*BD.PD7[[#This Row],[Ppto. Orden Interna '[DOP']]]</f>
        <v>0</v>
      </c>
      <c r="AD985" s="249"/>
      <c r="AE985" s="389"/>
      <c r="AF985" s="243">
        <f>BD.PD7[[#This Row],[Av.P3 '[%']]]*BD.PD7[[#This Row],[Ppto. Orden Interna '[DOP']]]</f>
        <v>0</v>
      </c>
      <c r="AG985" s="249"/>
      <c r="AH985" s="389"/>
      <c r="AI985" s="243">
        <f>BD.PD7[[#This Row],[Av.P2 '[%']]]*BD.PD7[[#This Row],[Ppto. Orden Interna '[DOP']]]</f>
        <v>0</v>
      </c>
      <c r="AJ985" s="249"/>
      <c r="AK985" s="389"/>
      <c r="AL985" s="243">
        <f>BD.PD7[[#This Row],[Av.P2 '[%']]]*BD.PD7[[#This Row],[Ppto. Orden Interna '[DOP']]]</f>
        <v>0</v>
      </c>
      <c r="AM985" s="496" t="e">
        <f>BD.PD9[[#This Row],[Pago 5]]+BD.PD9[[#This Row],[Pago 4]]+BD.PD9[[#This Row],[Pago 3]]+BD.PD9[[#This Row],[Pago 2]]+BD.PD9[[#This Row],[Pago 1]]</f>
        <v>#VALUE!</v>
      </c>
      <c r="AN985" s="308" t="s">
        <v>244</v>
      </c>
      <c r="AO985" s="308" t="s">
        <v>245</v>
      </c>
      <c r="AP985" s="308" t="s">
        <v>246</v>
      </c>
      <c r="AQ985" s="308" t="s">
        <v>247</v>
      </c>
      <c r="AR985" s="308">
        <v>594</v>
      </c>
      <c r="AS985" s="308" t="s">
        <v>248</v>
      </c>
      <c r="AT985" s="249" t="s">
        <v>1575</v>
      </c>
      <c r="AU985" s="249" t="s">
        <v>47</v>
      </c>
    </row>
    <row r="986" spans="1:47" hidden="1" x14ac:dyDescent="0.3">
      <c r="A986" s="174">
        <v>2.0699999999999998</v>
      </c>
      <c r="B986" s="231"/>
      <c r="C986" s="232" t="str">
        <f>VLOOKUP(BD.PD7[[#This Row],[Pos]],PPto[],3,FALSE)</f>
        <v xml:space="preserve">2.07 Sistema Contra Incendios </v>
      </c>
      <c r="D986" s="174" t="s">
        <v>23</v>
      </c>
      <c r="E986" s="305" t="str">
        <f>IF(BD.PD7[[#This Row],[.]]="*",VLOOKUP(BD.PD7[[#This Row],[Pos]],Presupuesto!A:H,7,FALSE),"")</f>
        <v/>
      </c>
      <c r="F986" s="501" t="s">
        <v>266</v>
      </c>
      <c r="G986" s="558"/>
      <c r="H986" s="174"/>
      <c r="I986" s="497" t="s">
        <v>1326</v>
      </c>
      <c r="J986" s="382">
        <v>1</v>
      </c>
      <c r="K986" s="174" t="s">
        <v>260</v>
      </c>
      <c r="L986" s="383">
        <f>IF(BD.PD7[[#This Row],[Mon]]="DOP",1,HLOOKUP(BD.PD7[[#This Row],[Mon]],$K$1:$L$2,2,FALSE))</f>
        <v>1</v>
      </c>
      <c r="M986" s="384">
        <v>10401.6</v>
      </c>
      <c r="N986" s="243">
        <f>BD.PD7[[#This Row],[Cant.]]*BD.PD7[[#This Row],[ Tasa ]]*BD.PD7[[#This Row],[ Precio Und.]]</f>
        <v>10401.6</v>
      </c>
      <c r="O986" s="386">
        <v>0.01</v>
      </c>
      <c r="P986" s="243">
        <f>IF(BD.PD7[[#This Row],[Liquid. '[%']]]&lt;&gt;0,(BD.PD7[[#This Row],[Valor Neto '[DOP']]]*BD.PD7[[#This Row],[Liquid. '[%']]])+BD.PD7[[#This Row],[Valor Neto '[DOP']]],BD.PD7[[#This Row],[Valor Neto '[DOP']]])</f>
        <v>10505.616</v>
      </c>
      <c r="Q986" s="243">
        <f>BD.PD7[[#This Row],[Ppto. Orden Interna '[DOP']]]/HLOOKUP("USD",$K$1:$L$2,2,FALSE)</f>
        <v>161.62486153846154</v>
      </c>
      <c r="R986" s="381" t="s">
        <v>1375</v>
      </c>
      <c r="S986" s="387"/>
      <c r="T986" s="387"/>
      <c r="U986" s="387"/>
      <c r="V986" s="387"/>
      <c r="W986" s="174" t="s">
        <v>1293</v>
      </c>
      <c r="X986" s="495">
        <v>10</v>
      </c>
      <c r="Y986" s="388">
        <v>1</v>
      </c>
      <c r="Z986" s="243">
        <f>BD.PD7[[#This Row],[Av.P1 '[%']]]*BD.PD7[[#This Row],[Ppto. Orden Interna '[DOP']]]</f>
        <v>10505.616</v>
      </c>
      <c r="AA986" s="249"/>
      <c r="AB986" s="389"/>
      <c r="AC986" s="243">
        <f>BD.PD7[[#This Row],[Av.P2 '[%']]]*BD.PD7[[#This Row],[Ppto. Orden Interna '[DOP']]]</f>
        <v>0</v>
      </c>
      <c r="AD986" s="249"/>
      <c r="AE986" s="389"/>
      <c r="AF986" s="243">
        <f>BD.PD7[[#This Row],[Av.P3 '[%']]]*BD.PD7[[#This Row],[Ppto. Orden Interna '[DOP']]]</f>
        <v>0</v>
      </c>
      <c r="AG986" s="249"/>
      <c r="AH986" s="389"/>
      <c r="AI986" s="243">
        <f>BD.PD7[[#This Row],[Av.P2 '[%']]]*BD.PD7[[#This Row],[Ppto. Orden Interna '[DOP']]]</f>
        <v>0</v>
      </c>
      <c r="AJ986" s="249"/>
      <c r="AK986" s="389"/>
      <c r="AL986" s="243">
        <f>BD.PD7[[#This Row],[Av.P2 '[%']]]*BD.PD7[[#This Row],[Ppto. Orden Interna '[DOP']]]</f>
        <v>0</v>
      </c>
      <c r="AM986" s="496" t="e">
        <f>BD.PD9[[#This Row],[Pago 5]]+BD.PD9[[#This Row],[Pago 4]]+BD.PD9[[#This Row],[Pago 3]]+BD.PD9[[#This Row],[Pago 2]]+BD.PD9[[#This Row],[Pago 1]]</f>
        <v>#VALUE!</v>
      </c>
      <c r="AN986" s="308" t="s">
        <v>244</v>
      </c>
      <c r="AO986" s="308" t="s">
        <v>245</v>
      </c>
      <c r="AP986" s="308" t="s">
        <v>246</v>
      </c>
      <c r="AQ986" s="308" t="s">
        <v>247</v>
      </c>
      <c r="AR986" s="308">
        <v>594</v>
      </c>
      <c r="AS986" s="308" t="s">
        <v>248</v>
      </c>
      <c r="AT986" s="249" t="s">
        <v>1575</v>
      </c>
      <c r="AU986" s="249" t="s">
        <v>47</v>
      </c>
    </row>
    <row r="987" spans="1:47" hidden="1" x14ac:dyDescent="0.3">
      <c r="A987" s="174">
        <v>2.0699999999999998</v>
      </c>
      <c r="B987" s="231"/>
      <c r="C987" s="232" t="str">
        <f>VLOOKUP(BD.PD7[[#This Row],[Pos]],PPto[],3,FALSE)</f>
        <v xml:space="preserve">2.07 Sistema Contra Incendios </v>
      </c>
      <c r="D987" s="174" t="s">
        <v>23</v>
      </c>
      <c r="E987" s="305" t="str">
        <f>IF(BD.PD7[[#This Row],[.]]="*",VLOOKUP(BD.PD7[[#This Row],[Pos]],Presupuesto!A:H,7,FALSE),"")</f>
        <v/>
      </c>
      <c r="F987" s="501" t="s">
        <v>267</v>
      </c>
      <c r="G987" s="558"/>
      <c r="H987" s="174"/>
      <c r="I987" s="497" t="s">
        <v>1326</v>
      </c>
      <c r="J987" s="382">
        <v>2</v>
      </c>
      <c r="K987" s="174" t="s">
        <v>260</v>
      </c>
      <c r="L987" s="383">
        <f>IF(BD.PD7[[#This Row],[Mon]]="DOP",1,HLOOKUP(BD.PD7[[#This Row],[Mon]],$K$1:$L$2,2,FALSE))</f>
        <v>1</v>
      </c>
      <c r="M987" s="384">
        <v>15070.5</v>
      </c>
      <c r="N987" s="243">
        <f>BD.PD7[[#This Row],[Cant.]]*BD.PD7[[#This Row],[ Tasa ]]*BD.PD7[[#This Row],[ Precio Und.]]</f>
        <v>30141</v>
      </c>
      <c r="O987" s="386">
        <v>0.01</v>
      </c>
      <c r="P987" s="243">
        <f>IF(BD.PD7[[#This Row],[Liquid. '[%']]]&lt;&gt;0,(BD.PD7[[#This Row],[Valor Neto '[DOP']]]*BD.PD7[[#This Row],[Liquid. '[%']]])+BD.PD7[[#This Row],[Valor Neto '[DOP']]],BD.PD7[[#This Row],[Valor Neto '[DOP']]])</f>
        <v>30442.41</v>
      </c>
      <c r="Q987" s="243">
        <f>BD.PD7[[#This Row],[Ppto. Orden Interna '[DOP']]]/HLOOKUP("USD",$K$1:$L$2,2,FALSE)</f>
        <v>468.3447692307692</v>
      </c>
      <c r="R987" s="381" t="s">
        <v>1375</v>
      </c>
      <c r="S987" s="387"/>
      <c r="T987" s="387"/>
      <c r="U987" s="387"/>
      <c r="V987" s="387"/>
      <c r="W987" s="174" t="s">
        <v>1293</v>
      </c>
      <c r="X987" s="495">
        <v>10</v>
      </c>
      <c r="Y987" s="388">
        <v>1</v>
      </c>
      <c r="Z987" s="243">
        <f>BD.PD7[[#This Row],[Av.P1 '[%']]]*BD.PD7[[#This Row],[Ppto. Orden Interna '[DOP']]]</f>
        <v>30442.41</v>
      </c>
      <c r="AA987" s="249"/>
      <c r="AB987" s="389"/>
      <c r="AC987" s="243">
        <f>BD.PD7[[#This Row],[Av.P2 '[%']]]*BD.PD7[[#This Row],[Ppto. Orden Interna '[DOP']]]</f>
        <v>0</v>
      </c>
      <c r="AD987" s="249"/>
      <c r="AE987" s="389"/>
      <c r="AF987" s="243">
        <f>BD.PD7[[#This Row],[Av.P3 '[%']]]*BD.PD7[[#This Row],[Ppto. Orden Interna '[DOP']]]</f>
        <v>0</v>
      </c>
      <c r="AG987" s="249"/>
      <c r="AH987" s="389"/>
      <c r="AI987" s="243">
        <f>BD.PD7[[#This Row],[Av.P2 '[%']]]*BD.PD7[[#This Row],[Ppto. Orden Interna '[DOP']]]</f>
        <v>0</v>
      </c>
      <c r="AJ987" s="249"/>
      <c r="AK987" s="389"/>
      <c r="AL987" s="243">
        <f>BD.PD7[[#This Row],[Av.P2 '[%']]]*BD.PD7[[#This Row],[Ppto. Orden Interna '[DOP']]]</f>
        <v>0</v>
      </c>
      <c r="AM987" s="496" t="e">
        <f>BD.PD9[[#This Row],[Pago 5]]+BD.PD9[[#This Row],[Pago 4]]+BD.PD9[[#This Row],[Pago 3]]+BD.PD9[[#This Row],[Pago 2]]+BD.PD9[[#This Row],[Pago 1]]</f>
        <v>#VALUE!</v>
      </c>
      <c r="AN987" s="308" t="s">
        <v>244</v>
      </c>
      <c r="AO987" s="308" t="s">
        <v>245</v>
      </c>
      <c r="AP987" s="308" t="s">
        <v>246</v>
      </c>
      <c r="AQ987" s="308" t="s">
        <v>247</v>
      </c>
      <c r="AR987" s="308">
        <v>594</v>
      </c>
      <c r="AS987" s="308" t="s">
        <v>248</v>
      </c>
      <c r="AT987" s="249" t="s">
        <v>1575</v>
      </c>
      <c r="AU987" s="249" t="s">
        <v>47</v>
      </c>
    </row>
    <row r="988" spans="1:47" hidden="1" x14ac:dyDescent="0.3">
      <c r="A988" s="174">
        <v>2.0699999999999998</v>
      </c>
      <c r="B988" s="231"/>
      <c r="C988" s="232" t="str">
        <f>VLOOKUP(BD.PD7[[#This Row],[Pos]],PPto[],3,FALSE)</f>
        <v xml:space="preserve">2.07 Sistema Contra Incendios </v>
      </c>
      <c r="D988" s="174" t="s">
        <v>23</v>
      </c>
      <c r="E988" s="305" t="str">
        <f>IF(BD.PD7[[#This Row],[.]]="*",VLOOKUP(BD.PD7[[#This Row],[Pos]],Presupuesto!A:H,7,FALSE),"")</f>
        <v/>
      </c>
      <c r="F988" s="501" t="s">
        <v>268</v>
      </c>
      <c r="G988" s="558"/>
      <c r="H988" s="174"/>
      <c r="I988" s="497" t="s">
        <v>1326</v>
      </c>
      <c r="J988" s="382">
        <v>5</v>
      </c>
      <c r="K988" s="174" t="s">
        <v>260</v>
      </c>
      <c r="L988" s="383">
        <f>IF(BD.PD7[[#This Row],[Mon]]="DOP",1,HLOOKUP(BD.PD7[[#This Row],[Mon]],$K$1:$L$2,2,FALSE))</f>
        <v>1</v>
      </c>
      <c r="M988" s="384">
        <v>17375.400000000001</v>
      </c>
      <c r="N988" s="243">
        <f>BD.PD7[[#This Row],[Cant.]]*BD.PD7[[#This Row],[ Tasa ]]*BD.PD7[[#This Row],[ Precio Und.]]</f>
        <v>86877</v>
      </c>
      <c r="O988" s="386">
        <v>0.01</v>
      </c>
      <c r="P988" s="243">
        <f>IF(BD.PD7[[#This Row],[Liquid. '[%']]]&lt;&gt;0,(BD.PD7[[#This Row],[Valor Neto '[DOP']]]*BD.PD7[[#This Row],[Liquid. '[%']]])+BD.PD7[[#This Row],[Valor Neto '[DOP']]],BD.PD7[[#This Row],[Valor Neto '[DOP']]])</f>
        <v>87745.77</v>
      </c>
      <c r="Q988" s="243">
        <f>BD.PD7[[#This Row],[Ppto. Orden Interna '[DOP']]]/HLOOKUP("USD",$K$1:$L$2,2,FALSE)</f>
        <v>1349.934923076923</v>
      </c>
      <c r="R988" s="381" t="s">
        <v>1375</v>
      </c>
      <c r="S988" s="387"/>
      <c r="T988" s="387"/>
      <c r="U988" s="387"/>
      <c r="V988" s="387"/>
      <c r="W988" s="174" t="s">
        <v>1293</v>
      </c>
      <c r="X988" s="495">
        <v>10</v>
      </c>
      <c r="Y988" s="388">
        <v>1</v>
      </c>
      <c r="Z988" s="243">
        <f>BD.PD7[[#This Row],[Av.P1 '[%']]]*BD.PD7[[#This Row],[Ppto. Orden Interna '[DOP']]]</f>
        <v>87745.77</v>
      </c>
      <c r="AA988" s="249"/>
      <c r="AB988" s="389"/>
      <c r="AC988" s="243">
        <f>BD.PD7[[#This Row],[Av.P2 '[%']]]*BD.PD7[[#This Row],[Ppto. Orden Interna '[DOP']]]</f>
        <v>0</v>
      </c>
      <c r="AD988" s="249"/>
      <c r="AE988" s="389"/>
      <c r="AF988" s="243">
        <f>BD.PD7[[#This Row],[Av.P3 '[%']]]*BD.PD7[[#This Row],[Ppto. Orden Interna '[DOP']]]</f>
        <v>0</v>
      </c>
      <c r="AG988" s="249"/>
      <c r="AH988" s="389"/>
      <c r="AI988" s="243">
        <f>BD.PD7[[#This Row],[Av.P2 '[%']]]*BD.PD7[[#This Row],[Ppto. Orden Interna '[DOP']]]</f>
        <v>0</v>
      </c>
      <c r="AJ988" s="249"/>
      <c r="AK988" s="389"/>
      <c r="AL988" s="243">
        <f>BD.PD7[[#This Row],[Av.P2 '[%']]]*BD.PD7[[#This Row],[Ppto. Orden Interna '[DOP']]]</f>
        <v>0</v>
      </c>
      <c r="AM988" s="496" t="e">
        <f>BD.PD9[[#This Row],[Pago 5]]+BD.PD9[[#This Row],[Pago 4]]+BD.PD9[[#This Row],[Pago 3]]+BD.PD9[[#This Row],[Pago 2]]+BD.PD9[[#This Row],[Pago 1]]</f>
        <v>#VALUE!</v>
      </c>
      <c r="AN988" s="308" t="s">
        <v>244</v>
      </c>
      <c r="AO988" s="308" t="s">
        <v>245</v>
      </c>
      <c r="AP988" s="308" t="s">
        <v>246</v>
      </c>
      <c r="AQ988" s="308" t="s">
        <v>247</v>
      </c>
      <c r="AR988" s="308">
        <v>594</v>
      </c>
      <c r="AS988" s="308" t="s">
        <v>248</v>
      </c>
      <c r="AT988" s="249" t="s">
        <v>1575</v>
      </c>
      <c r="AU988" s="249" t="s">
        <v>47</v>
      </c>
    </row>
    <row r="989" spans="1:47" hidden="1" x14ac:dyDescent="0.3">
      <c r="A989" s="174">
        <v>2.0699999999999998</v>
      </c>
      <c r="B989" s="231"/>
      <c r="C989" s="232" t="str">
        <f>VLOOKUP(BD.PD7[[#This Row],[Pos]],PPto[],3,FALSE)</f>
        <v xml:space="preserve">2.07 Sistema Contra Incendios </v>
      </c>
      <c r="D989" s="174" t="s">
        <v>23</v>
      </c>
      <c r="E989" s="305" t="str">
        <f>IF(BD.PD7[[#This Row],[.]]="*",VLOOKUP(BD.PD7[[#This Row],[Pos]],Presupuesto!A:H,7,FALSE),"")</f>
        <v/>
      </c>
      <c r="F989" s="501" t="s">
        <v>268</v>
      </c>
      <c r="G989" s="558"/>
      <c r="H989" s="174"/>
      <c r="I989" s="497" t="s">
        <v>1326</v>
      </c>
      <c r="J989" s="382">
        <v>2</v>
      </c>
      <c r="K989" s="174" t="s">
        <v>260</v>
      </c>
      <c r="L989" s="383">
        <f>IF(BD.PD7[[#This Row],[Mon]]="DOP",1,HLOOKUP(BD.PD7[[#This Row],[Mon]],$K$1:$L$2,2,FALSE))</f>
        <v>1</v>
      </c>
      <c r="M989" s="384">
        <v>17730</v>
      </c>
      <c r="N989" s="243">
        <f>BD.PD7[[#This Row],[Cant.]]*BD.PD7[[#This Row],[ Tasa ]]*BD.PD7[[#This Row],[ Precio Und.]]</f>
        <v>35460</v>
      </c>
      <c r="O989" s="386">
        <v>0.01</v>
      </c>
      <c r="P989" s="243">
        <f>IF(BD.PD7[[#This Row],[Liquid. '[%']]]&lt;&gt;0,(BD.PD7[[#This Row],[Valor Neto '[DOP']]]*BD.PD7[[#This Row],[Liquid. '[%']]])+BD.PD7[[#This Row],[Valor Neto '[DOP']]],BD.PD7[[#This Row],[Valor Neto '[DOP']]])</f>
        <v>35814.6</v>
      </c>
      <c r="Q989" s="243">
        <f>BD.PD7[[#This Row],[Ppto. Orden Interna '[DOP']]]/HLOOKUP("USD",$K$1:$L$2,2,FALSE)</f>
        <v>550.99384615384611</v>
      </c>
      <c r="R989" s="381" t="s">
        <v>1375</v>
      </c>
      <c r="S989" s="387"/>
      <c r="T989" s="387"/>
      <c r="U989" s="387"/>
      <c r="V989" s="387"/>
      <c r="W989" s="174" t="s">
        <v>1293</v>
      </c>
      <c r="X989" s="495">
        <v>10</v>
      </c>
      <c r="Y989" s="388">
        <v>1</v>
      </c>
      <c r="Z989" s="243">
        <f>BD.PD7[[#This Row],[Av.P1 '[%']]]*BD.PD7[[#This Row],[Ppto. Orden Interna '[DOP']]]</f>
        <v>35814.6</v>
      </c>
      <c r="AA989" s="249"/>
      <c r="AB989" s="389"/>
      <c r="AC989" s="243">
        <f>BD.PD7[[#This Row],[Av.P2 '[%']]]*BD.PD7[[#This Row],[Ppto. Orden Interna '[DOP']]]</f>
        <v>0</v>
      </c>
      <c r="AD989" s="249"/>
      <c r="AE989" s="389"/>
      <c r="AF989" s="243">
        <f>BD.PD7[[#This Row],[Av.P3 '[%']]]*BD.PD7[[#This Row],[Ppto. Orden Interna '[DOP']]]</f>
        <v>0</v>
      </c>
      <c r="AG989" s="249"/>
      <c r="AH989" s="389"/>
      <c r="AI989" s="243">
        <f>BD.PD7[[#This Row],[Av.P2 '[%']]]*BD.PD7[[#This Row],[Ppto. Orden Interna '[DOP']]]</f>
        <v>0</v>
      </c>
      <c r="AJ989" s="249"/>
      <c r="AK989" s="389"/>
      <c r="AL989" s="243">
        <f>BD.PD7[[#This Row],[Av.P2 '[%']]]*BD.PD7[[#This Row],[Ppto. Orden Interna '[DOP']]]</f>
        <v>0</v>
      </c>
      <c r="AM989" s="496" t="e">
        <f>BD.PD9[[#This Row],[Pago 5]]+BD.PD9[[#This Row],[Pago 4]]+BD.PD9[[#This Row],[Pago 3]]+BD.PD9[[#This Row],[Pago 2]]+BD.PD9[[#This Row],[Pago 1]]</f>
        <v>#VALUE!</v>
      </c>
      <c r="AN989" s="308" t="s">
        <v>244</v>
      </c>
      <c r="AO989" s="308" t="s">
        <v>245</v>
      </c>
      <c r="AP989" s="308" t="s">
        <v>246</v>
      </c>
      <c r="AQ989" s="308" t="s">
        <v>247</v>
      </c>
      <c r="AR989" s="308">
        <v>594</v>
      </c>
      <c r="AS989" s="308" t="s">
        <v>248</v>
      </c>
      <c r="AT989" s="249" t="s">
        <v>1575</v>
      </c>
      <c r="AU989" s="249" t="s">
        <v>47</v>
      </c>
    </row>
    <row r="990" spans="1:47" hidden="1" x14ac:dyDescent="0.3">
      <c r="A990" s="174">
        <v>2.0699999999999998</v>
      </c>
      <c r="B990" s="231"/>
      <c r="C990" s="232" t="str">
        <f>VLOOKUP(BD.PD7[[#This Row],[Pos]],PPto[],3,FALSE)</f>
        <v xml:space="preserve">2.07 Sistema Contra Incendios </v>
      </c>
      <c r="D990" s="174" t="s">
        <v>23</v>
      </c>
      <c r="E990" s="305" t="str">
        <f>IF(BD.PD7[[#This Row],[.]]="*",VLOOKUP(BD.PD7[[#This Row],[Pos]],Presupuesto!A:H,7,FALSE),"")</f>
        <v/>
      </c>
      <c r="F990" s="501" t="s">
        <v>269</v>
      </c>
      <c r="G990" s="558"/>
      <c r="H990" s="174"/>
      <c r="I990" s="497" t="s">
        <v>1326</v>
      </c>
      <c r="J990" s="382">
        <v>1</v>
      </c>
      <c r="K990" s="174" t="s">
        <v>260</v>
      </c>
      <c r="L990" s="383">
        <f>IF(BD.PD7[[#This Row],[Mon]]="DOP",1,HLOOKUP(BD.PD7[[#This Row],[Mon]],$K$1:$L$2,2,FALSE))</f>
        <v>1</v>
      </c>
      <c r="M990" s="384">
        <v>10578.9</v>
      </c>
      <c r="N990" s="243">
        <f>BD.PD7[[#This Row],[Cant.]]*BD.PD7[[#This Row],[ Tasa ]]*BD.PD7[[#This Row],[ Precio Und.]]</f>
        <v>10578.9</v>
      </c>
      <c r="O990" s="386">
        <v>0.01</v>
      </c>
      <c r="P990" s="243">
        <f>IF(BD.PD7[[#This Row],[Liquid. '[%']]]&lt;&gt;0,(BD.PD7[[#This Row],[Valor Neto '[DOP']]]*BD.PD7[[#This Row],[Liquid. '[%']]])+BD.PD7[[#This Row],[Valor Neto '[DOP']]],BD.PD7[[#This Row],[Valor Neto '[DOP']]])</f>
        <v>10684.689</v>
      </c>
      <c r="Q990" s="243">
        <f>BD.PD7[[#This Row],[Ppto. Orden Interna '[DOP']]]/HLOOKUP("USD",$K$1:$L$2,2,FALSE)</f>
        <v>164.37983076923078</v>
      </c>
      <c r="R990" s="381" t="s">
        <v>1375</v>
      </c>
      <c r="S990" s="387"/>
      <c r="T990" s="387"/>
      <c r="U990" s="387"/>
      <c r="V990" s="387"/>
      <c r="W990" s="174" t="s">
        <v>1293</v>
      </c>
      <c r="X990" s="495">
        <v>10</v>
      </c>
      <c r="Y990" s="388">
        <v>1</v>
      </c>
      <c r="Z990" s="243">
        <f>BD.PD7[[#This Row],[Av.P1 '[%']]]*BD.PD7[[#This Row],[Ppto. Orden Interna '[DOP']]]</f>
        <v>10684.689</v>
      </c>
      <c r="AA990" s="249"/>
      <c r="AB990" s="389"/>
      <c r="AC990" s="243">
        <f>BD.PD7[[#This Row],[Av.P2 '[%']]]*BD.PD7[[#This Row],[Ppto. Orden Interna '[DOP']]]</f>
        <v>0</v>
      </c>
      <c r="AD990" s="249"/>
      <c r="AE990" s="389"/>
      <c r="AF990" s="243">
        <f>BD.PD7[[#This Row],[Av.P3 '[%']]]*BD.PD7[[#This Row],[Ppto. Orden Interna '[DOP']]]</f>
        <v>0</v>
      </c>
      <c r="AG990" s="249"/>
      <c r="AH990" s="389"/>
      <c r="AI990" s="243">
        <f>BD.PD7[[#This Row],[Av.P2 '[%']]]*BD.PD7[[#This Row],[Ppto. Orden Interna '[DOP']]]</f>
        <v>0</v>
      </c>
      <c r="AJ990" s="249"/>
      <c r="AK990" s="389"/>
      <c r="AL990" s="243">
        <f>BD.PD7[[#This Row],[Av.P2 '[%']]]*BD.PD7[[#This Row],[Ppto. Orden Interna '[DOP']]]</f>
        <v>0</v>
      </c>
      <c r="AM990" s="496" t="e">
        <f>BD.PD9[[#This Row],[Pago 5]]+BD.PD9[[#This Row],[Pago 4]]+BD.PD9[[#This Row],[Pago 3]]+BD.PD9[[#This Row],[Pago 2]]+BD.PD9[[#This Row],[Pago 1]]</f>
        <v>#VALUE!</v>
      </c>
      <c r="AN990" s="308" t="s">
        <v>244</v>
      </c>
      <c r="AO990" s="308" t="s">
        <v>245</v>
      </c>
      <c r="AP990" s="308" t="s">
        <v>246</v>
      </c>
      <c r="AQ990" s="308" t="s">
        <v>247</v>
      </c>
      <c r="AR990" s="308">
        <v>594</v>
      </c>
      <c r="AS990" s="308" t="s">
        <v>248</v>
      </c>
      <c r="AT990" s="249" t="s">
        <v>1575</v>
      </c>
      <c r="AU990" s="249" t="s">
        <v>47</v>
      </c>
    </row>
    <row r="991" spans="1:47" hidden="1" x14ac:dyDescent="0.3">
      <c r="A991" s="174">
        <v>2.0699999999999998</v>
      </c>
      <c r="B991" s="231"/>
      <c r="C991" s="232" t="str">
        <f>VLOOKUP(BD.PD7[[#This Row],[Pos]],PPto[],3,FALSE)</f>
        <v xml:space="preserve">2.07 Sistema Contra Incendios </v>
      </c>
      <c r="D991" s="174" t="s">
        <v>23</v>
      </c>
      <c r="E991" s="305" t="str">
        <f>IF(BD.PD7[[#This Row],[.]]="*",VLOOKUP(BD.PD7[[#This Row],[Pos]],Presupuesto!A:H,7,FALSE),"")</f>
        <v/>
      </c>
      <c r="F991" s="501" t="s">
        <v>270</v>
      </c>
      <c r="G991" s="558"/>
      <c r="H991" s="174"/>
      <c r="I991" s="497" t="s">
        <v>1326</v>
      </c>
      <c r="J991" s="382">
        <v>1</v>
      </c>
      <c r="K991" s="174" t="s">
        <v>260</v>
      </c>
      <c r="L991" s="383">
        <f>IF(BD.PD7[[#This Row],[Mon]]="DOP",1,HLOOKUP(BD.PD7[[#This Row],[Mon]],$K$1:$L$2,2,FALSE))</f>
        <v>1</v>
      </c>
      <c r="M991" s="384">
        <v>7742.1</v>
      </c>
      <c r="N991" s="243">
        <f>BD.PD7[[#This Row],[Cant.]]*BD.PD7[[#This Row],[ Tasa ]]*BD.PD7[[#This Row],[ Precio Und.]]</f>
        <v>7742.1</v>
      </c>
      <c r="O991" s="386">
        <v>0.01</v>
      </c>
      <c r="P991" s="243">
        <f>IF(BD.PD7[[#This Row],[Liquid. '[%']]]&lt;&gt;0,(BD.PD7[[#This Row],[Valor Neto '[DOP']]]*BD.PD7[[#This Row],[Liquid. '[%']]])+BD.PD7[[#This Row],[Valor Neto '[DOP']]],BD.PD7[[#This Row],[Valor Neto '[DOP']]])</f>
        <v>7819.5210000000006</v>
      </c>
      <c r="Q991" s="243">
        <f>BD.PD7[[#This Row],[Ppto. Orden Interna '[DOP']]]/HLOOKUP("USD",$K$1:$L$2,2,FALSE)</f>
        <v>120.30032307692309</v>
      </c>
      <c r="R991" s="381" t="s">
        <v>1375</v>
      </c>
      <c r="S991" s="387"/>
      <c r="T991" s="387"/>
      <c r="U991" s="387"/>
      <c r="V991" s="387"/>
      <c r="W991" s="174" t="s">
        <v>1293</v>
      </c>
      <c r="X991" s="495">
        <v>10</v>
      </c>
      <c r="Y991" s="388">
        <v>1</v>
      </c>
      <c r="Z991" s="243">
        <f>BD.PD7[[#This Row],[Av.P1 '[%']]]*BD.PD7[[#This Row],[Ppto. Orden Interna '[DOP']]]</f>
        <v>7819.5210000000006</v>
      </c>
      <c r="AA991" s="249"/>
      <c r="AB991" s="389"/>
      <c r="AC991" s="243">
        <f>BD.PD7[[#This Row],[Av.P2 '[%']]]*BD.PD7[[#This Row],[Ppto. Orden Interna '[DOP']]]</f>
        <v>0</v>
      </c>
      <c r="AD991" s="249"/>
      <c r="AE991" s="389"/>
      <c r="AF991" s="243">
        <f>BD.PD7[[#This Row],[Av.P3 '[%']]]*BD.PD7[[#This Row],[Ppto. Orden Interna '[DOP']]]</f>
        <v>0</v>
      </c>
      <c r="AG991" s="249"/>
      <c r="AH991" s="389"/>
      <c r="AI991" s="243">
        <f>BD.PD7[[#This Row],[Av.P2 '[%']]]*BD.PD7[[#This Row],[Ppto. Orden Interna '[DOP']]]</f>
        <v>0</v>
      </c>
      <c r="AJ991" s="249"/>
      <c r="AK991" s="389"/>
      <c r="AL991" s="243">
        <f>BD.PD7[[#This Row],[Av.P2 '[%']]]*BD.PD7[[#This Row],[Ppto. Orden Interna '[DOP']]]</f>
        <v>0</v>
      </c>
      <c r="AM991" s="496" t="e">
        <f>BD.PD9[[#This Row],[Pago 5]]+BD.PD9[[#This Row],[Pago 4]]+BD.PD9[[#This Row],[Pago 3]]+BD.PD9[[#This Row],[Pago 2]]+BD.PD9[[#This Row],[Pago 1]]</f>
        <v>#VALUE!</v>
      </c>
      <c r="AN991" s="308" t="s">
        <v>244</v>
      </c>
      <c r="AO991" s="308" t="s">
        <v>245</v>
      </c>
      <c r="AP991" s="308" t="s">
        <v>246</v>
      </c>
      <c r="AQ991" s="308" t="s">
        <v>247</v>
      </c>
      <c r="AR991" s="308">
        <v>594</v>
      </c>
      <c r="AS991" s="308" t="s">
        <v>248</v>
      </c>
      <c r="AT991" s="249" t="s">
        <v>1575</v>
      </c>
      <c r="AU991" s="249" t="s">
        <v>47</v>
      </c>
    </row>
    <row r="992" spans="1:47" hidden="1" x14ac:dyDescent="0.3">
      <c r="A992" s="174">
        <v>2.0699999999999998</v>
      </c>
      <c r="B992" s="231"/>
      <c r="C992" s="232" t="str">
        <f>VLOOKUP(BD.PD7[[#This Row],[Pos]],PPto[],3,FALSE)</f>
        <v xml:space="preserve">2.07 Sistema Contra Incendios </v>
      </c>
      <c r="D992" s="174" t="s">
        <v>23</v>
      </c>
      <c r="E992" s="305" t="str">
        <f>IF(BD.PD7[[#This Row],[.]]="*",VLOOKUP(BD.PD7[[#This Row],[Pos]],Presupuesto!A:H,7,FALSE),"")</f>
        <v/>
      </c>
      <c r="F992" s="501" t="s">
        <v>271</v>
      </c>
      <c r="G992" s="558"/>
      <c r="H992" s="174"/>
      <c r="I992" s="497" t="s">
        <v>1326</v>
      </c>
      <c r="J992" s="382">
        <v>1</v>
      </c>
      <c r="K992" s="174" t="s">
        <v>260</v>
      </c>
      <c r="L992" s="383">
        <f>IF(BD.PD7[[#This Row],[Mon]]="DOP",1,HLOOKUP(BD.PD7[[#This Row],[Mon]],$K$1:$L$2,2,FALSE))</f>
        <v>1</v>
      </c>
      <c r="M992" s="384">
        <v>9312.39</v>
      </c>
      <c r="N992" s="243">
        <f>BD.PD7[[#This Row],[Cant.]]*BD.PD7[[#This Row],[ Tasa ]]*BD.PD7[[#This Row],[ Precio Und.]]</f>
        <v>9312.39</v>
      </c>
      <c r="O992" s="386">
        <v>0.01</v>
      </c>
      <c r="P992" s="243">
        <f>IF(BD.PD7[[#This Row],[Liquid. '[%']]]&lt;&gt;0,(BD.PD7[[#This Row],[Valor Neto '[DOP']]]*BD.PD7[[#This Row],[Liquid. '[%']]])+BD.PD7[[#This Row],[Valor Neto '[DOP']]],BD.PD7[[#This Row],[Valor Neto '[DOP']]])</f>
        <v>9405.5138999999999</v>
      </c>
      <c r="Q992" s="243">
        <f>BD.PD7[[#This Row],[Ppto. Orden Interna '[DOP']]]/HLOOKUP("USD",$K$1:$L$2,2,FALSE)</f>
        <v>144.70021384615384</v>
      </c>
      <c r="R992" s="381" t="s">
        <v>1375</v>
      </c>
      <c r="S992" s="387"/>
      <c r="T992" s="387"/>
      <c r="U992" s="387"/>
      <c r="V992" s="387"/>
      <c r="W992" s="174" t="s">
        <v>1293</v>
      </c>
      <c r="X992" s="495">
        <v>10</v>
      </c>
      <c r="Y992" s="388">
        <v>1</v>
      </c>
      <c r="Z992" s="243">
        <f>BD.PD7[[#This Row],[Av.P1 '[%']]]*BD.PD7[[#This Row],[Ppto. Orden Interna '[DOP']]]</f>
        <v>9405.5138999999999</v>
      </c>
      <c r="AA992" s="249"/>
      <c r="AB992" s="389"/>
      <c r="AC992" s="243">
        <f>BD.PD7[[#This Row],[Av.P2 '[%']]]*BD.PD7[[#This Row],[Ppto. Orden Interna '[DOP']]]</f>
        <v>0</v>
      </c>
      <c r="AD992" s="249"/>
      <c r="AE992" s="389"/>
      <c r="AF992" s="243">
        <f>BD.PD7[[#This Row],[Av.P3 '[%']]]*BD.PD7[[#This Row],[Ppto. Orden Interna '[DOP']]]</f>
        <v>0</v>
      </c>
      <c r="AG992" s="249"/>
      <c r="AH992" s="389"/>
      <c r="AI992" s="243">
        <f>BD.PD7[[#This Row],[Av.P2 '[%']]]*BD.PD7[[#This Row],[Ppto. Orden Interna '[DOP']]]</f>
        <v>0</v>
      </c>
      <c r="AJ992" s="249"/>
      <c r="AK992" s="389"/>
      <c r="AL992" s="243">
        <f>BD.PD7[[#This Row],[Av.P2 '[%']]]*BD.PD7[[#This Row],[Ppto. Orden Interna '[DOP']]]</f>
        <v>0</v>
      </c>
      <c r="AM992" s="496" t="e">
        <f>BD.PD9[[#This Row],[Pago 5]]+BD.PD9[[#This Row],[Pago 4]]+BD.PD9[[#This Row],[Pago 3]]+BD.PD9[[#This Row],[Pago 2]]+BD.PD9[[#This Row],[Pago 1]]</f>
        <v>#VALUE!</v>
      </c>
      <c r="AN992" s="308" t="s">
        <v>244</v>
      </c>
      <c r="AO992" s="308" t="s">
        <v>245</v>
      </c>
      <c r="AP992" s="308" t="s">
        <v>246</v>
      </c>
      <c r="AQ992" s="308" t="s">
        <v>247</v>
      </c>
      <c r="AR992" s="308">
        <v>594</v>
      </c>
      <c r="AS992" s="308" t="s">
        <v>248</v>
      </c>
      <c r="AT992" s="249" t="s">
        <v>1575</v>
      </c>
      <c r="AU992" s="249" t="s">
        <v>47</v>
      </c>
    </row>
    <row r="993" spans="1:47" hidden="1" x14ac:dyDescent="0.3">
      <c r="A993" s="174">
        <v>2.0699999999999998</v>
      </c>
      <c r="B993" s="231"/>
      <c r="C993" s="232" t="str">
        <f>VLOOKUP(BD.PD7[[#This Row],[Pos]],PPto[],3,FALSE)</f>
        <v xml:space="preserve">2.07 Sistema Contra Incendios </v>
      </c>
      <c r="D993" s="174" t="s">
        <v>23</v>
      </c>
      <c r="E993" s="305" t="str">
        <f>IF(BD.PD7[[#This Row],[.]]="*",VLOOKUP(BD.PD7[[#This Row],[Pos]],Presupuesto!A:H,7,FALSE),"")</f>
        <v/>
      </c>
      <c r="F993" s="378" t="s">
        <v>272</v>
      </c>
      <c r="G993" s="174">
        <v>4600072232</v>
      </c>
      <c r="H993" s="174"/>
      <c r="I993" s="497" t="s">
        <v>1338</v>
      </c>
      <c r="J993" s="382">
        <v>1</v>
      </c>
      <c r="K993" s="174" t="s">
        <v>117</v>
      </c>
      <c r="L993" s="383">
        <f>IF(BD.PD7[[#This Row],[Mon]]="DOP",1,HLOOKUP(BD.PD7[[#This Row],[Mon]],$K$1:$L$2,2,FALSE))</f>
        <v>65</v>
      </c>
      <c r="M993" s="400">
        <v>79527.8</v>
      </c>
      <c r="N993" s="243">
        <f>BD.PD7[[#This Row],[Cant.]]*BD.PD7[[#This Row],[ Tasa ]]*BD.PD7[[#This Row],[ Precio Und.]]</f>
        <v>5169307</v>
      </c>
      <c r="O993" s="386">
        <v>0.12</v>
      </c>
      <c r="P993" s="243">
        <f>IF(BD.PD7[[#This Row],[Liquid. '[%']]]&lt;&gt;0,(BD.PD7[[#This Row],[Valor Neto '[DOP']]]*BD.PD7[[#This Row],[Liquid. '[%']]])+BD.PD7[[#This Row],[Valor Neto '[DOP']]],BD.PD7[[#This Row],[Valor Neto '[DOP']]])</f>
        <v>5789623.8399999999</v>
      </c>
      <c r="Q993" s="243">
        <f>BD.PD7[[#This Row],[Ppto. Orden Interna '[DOP']]]/HLOOKUP("USD",$K$1:$L$2,2,FALSE)</f>
        <v>89071.135999999999</v>
      </c>
      <c r="R993" s="381" t="s">
        <v>1376</v>
      </c>
      <c r="S993" s="387"/>
      <c r="T993" s="387"/>
      <c r="U993" s="387"/>
      <c r="V993" s="387"/>
      <c r="W993" s="174" t="s">
        <v>276</v>
      </c>
      <c r="X993" s="495">
        <v>6</v>
      </c>
      <c r="Y993" s="388">
        <v>0.5</v>
      </c>
      <c r="Z993" s="243">
        <f>BD.PD7[[#This Row],[Av.P1 '[%']]]*BD.PD7[[#This Row],[Ppto. Orden Interna '[DOP']]]</f>
        <v>2894811.92</v>
      </c>
      <c r="AA993" s="495">
        <v>10</v>
      </c>
      <c r="AB993" s="388">
        <v>0.5</v>
      </c>
      <c r="AC993" s="243">
        <f>BD.PD7[[#This Row],[Av.P2 '[%']]]*BD.PD7[[#This Row],[Ppto. Orden Interna '[DOP']]]</f>
        <v>2894811.92</v>
      </c>
      <c r="AD993" s="249"/>
      <c r="AE993" s="389"/>
      <c r="AF993" s="243">
        <f>BD.PD7[[#This Row],[Av.P3 '[%']]]*BD.PD7[[#This Row],[Ppto. Orden Interna '[DOP']]]</f>
        <v>0</v>
      </c>
      <c r="AG993" s="249"/>
      <c r="AH993" s="389"/>
      <c r="AI993" s="243">
        <f>BD.PD7[[#This Row],[Av.P2 '[%']]]*BD.PD7[[#This Row],[Ppto. Orden Interna '[DOP']]]</f>
        <v>2894811.92</v>
      </c>
      <c r="AJ993" s="249"/>
      <c r="AK993" s="389"/>
      <c r="AL993" s="243">
        <f>BD.PD7[[#This Row],[Av.P2 '[%']]]*BD.PD7[[#This Row],[Ppto. Orden Interna '[DOP']]]</f>
        <v>2894811.92</v>
      </c>
      <c r="AM993" s="496" t="e">
        <f>BD.PD9[[#This Row],[Pago 5]]+BD.PD9[[#This Row],[Pago 4]]+BD.PD9[[#This Row],[Pago 3]]+BD.PD9[[#This Row],[Pago 2]]+BD.PD9[[#This Row],[Pago 1]]</f>
        <v>#VALUE!</v>
      </c>
      <c r="AN993" s="308" t="s">
        <v>244</v>
      </c>
      <c r="AO993" s="308" t="s">
        <v>245</v>
      </c>
      <c r="AP993" s="308" t="s">
        <v>246</v>
      </c>
      <c r="AQ993" s="308" t="s">
        <v>247</v>
      </c>
      <c r="AR993" s="308">
        <v>594</v>
      </c>
      <c r="AS993" s="308" t="s">
        <v>248</v>
      </c>
      <c r="AT993" s="249" t="s">
        <v>1575</v>
      </c>
      <c r="AU993" s="249" t="s">
        <v>47</v>
      </c>
    </row>
    <row r="994" spans="1:47" hidden="1" x14ac:dyDescent="0.3">
      <c r="A994" s="174">
        <v>2.08</v>
      </c>
      <c r="B994" s="231" t="s">
        <v>243</v>
      </c>
      <c r="C994" s="232" t="str">
        <f>VLOOKUP(BD.PD7[[#This Row],[Pos]],PPto[],3,FALSE)</f>
        <v>2.08 Instalaciones Mecánicas</v>
      </c>
      <c r="D994" s="233" t="s">
        <v>243</v>
      </c>
      <c r="E994" s="305">
        <f>IF(BD.PD7[[#This Row],[.]]="*",VLOOKUP(BD.PD7[[#This Row],[Pos]],Presupuesto!A:H,7,FALSE),"")</f>
        <v>112643.0886904762</v>
      </c>
      <c r="F994" s="234"/>
      <c r="G994" s="174"/>
      <c r="H994" s="174"/>
      <c r="I994" s="174"/>
      <c r="J994" s="392">
        <v>1</v>
      </c>
      <c r="K994" s="233" t="s">
        <v>117</v>
      </c>
      <c r="L994" s="383">
        <f>IF(BD.PD7[[#This Row],[Mon]]="DOP",1,HLOOKUP(BD.PD7[[#This Row],[Mon]],$K$1:$L$2,2,FALSE))</f>
        <v>65</v>
      </c>
      <c r="M994" s="490">
        <v>0</v>
      </c>
      <c r="N994" s="243">
        <f>BD.PD7[[#This Row],[Cant.]]*BD.PD7[[#This Row],[ Tasa ]]*BD.PD7[[#This Row],[ Precio Und.]]</f>
        <v>0</v>
      </c>
      <c r="O994" s="491">
        <v>0</v>
      </c>
      <c r="P994" s="243">
        <f>IF(BD.PD7[[#This Row],[Liquid. '[%']]]&lt;&gt;0,(BD.PD7[[#This Row],[Valor Neto '[DOP']]]*BD.PD7[[#This Row],[Liquid. '[%']]])+BD.PD7[[#This Row],[Valor Neto '[DOP']]],BD.PD7[[#This Row],[Valor Neto '[DOP']]])</f>
        <v>0</v>
      </c>
      <c r="Q994" s="243">
        <f>BD.PD7[[#This Row],[Ppto. Orden Interna '[DOP']]]/HLOOKUP("USD",$K$1:$L$2,2,FALSE)</f>
        <v>0</v>
      </c>
      <c r="R994" s="381"/>
      <c r="S994" s="387"/>
      <c r="T994" s="387"/>
      <c r="U994" s="387"/>
      <c r="V994" s="387"/>
      <c r="W994" s="174"/>
      <c r="X994" s="495"/>
      <c r="Y994" s="388"/>
      <c r="Z994" s="243">
        <f>BD.PD7[[#This Row],[Av.P1 '[%']]]*BD.PD7[[#This Row],[Ppto. Orden Interna '[DOP']]]</f>
        <v>0</v>
      </c>
      <c r="AA994" s="249"/>
      <c r="AB994" s="389"/>
      <c r="AC994" s="243">
        <f>BD.PD7[[#This Row],[Av.P2 '[%']]]*BD.PD7[[#This Row],[Ppto. Orden Interna '[DOP']]]</f>
        <v>0</v>
      </c>
      <c r="AD994" s="249"/>
      <c r="AE994" s="389"/>
      <c r="AF994" s="243">
        <f>BD.PD7[[#This Row],[Av.P3 '[%']]]*BD.PD7[[#This Row],[Ppto. Orden Interna '[DOP']]]</f>
        <v>0</v>
      </c>
      <c r="AG994" s="249"/>
      <c r="AH994" s="389"/>
      <c r="AI994" s="243">
        <f>BD.PD7[[#This Row],[Av.P2 '[%']]]*BD.PD7[[#This Row],[Ppto. Orden Interna '[DOP']]]</f>
        <v>0</v>
      </c>
      <c r="AJ994" s="249"/>
      <c r="AK994" s="389"/>
      <c r="AL994" s="243">
        <f>BD.PD7[[#This Row],[Av.P2 '[%']]]*BD.PD7[[#This Row],[Ppto. Orden Interna '[DOP']]]</f>
        <v>0</v>
      </c>
      <c r="AM994" s="496" t="e">
        <f>BD.PD9[[#This Row],[Pago 5]]+BD.PD9[[#This Row],[Pago 4]]+BD.PD9[[#This Row],[Pago 3]]+BD.PD9[[#This Row],[Pago 2]]+BD.PD9[[#This Row],[Pago 1]]</f>
        <v>#VALUE!</v>
      </c>
      <c r="AN994" s="308" t="s">
        <v>244</v>
      </c>
      <c r="AO994" s="308" t="s">
        <v>245</v>
      </c>
      <c r="AP994" s="308" t="s">
        <v>246</v>
      </c>
      <c r="AQ994" s="308" t="s">
        <v>247</v>
      </c>
      <c r="AR994" s="308">
        <v>594</v>
      </c>
      <c r="AS994" s="308" t="s">
        <v>248</v>
      </c>
      <c r="AT994" s="249" t="s">
        <v>1575</v>
      </c>
      <c r="AU994" s="249" t="s">
        <v>47</v>
      </c>
    </row>
    <row r="995" spans="1:47" hidden="1" x14ac:dyDescent="0.3">
      <c r="A995" s="174">
        <v>2.08</v>
      </c>
      <c r="B995" s="231"/>
      <c r="C995" s="232" t="str">
        <f>VLOOKUP(BD.PD7[[#This Row],[Pos]],PPto[],3,FALSE)</f>
        <v>2.08 Instalaciones Mecánicas</v>
      </c>
      <c r="D995" s="174" t="s">
        <v>23</v>
      </c>
      <c r="E995" s="305" t="str">
        <f>IF(BD.PD7[[#This Row],[.]]="*",VLOOKUP(BD.PD7[[#This Row],[Pos]],Presupuesto!A:H,7,FALSE),"")</f>
        <v/>
      </c>
      <c r="F995" s="546" t="s">
        <v>278</v>
      </c>
      <c r="G995" s="559"/>
      <c r="H995" s="174"/>
      <c r="I995" s="497" t="s">
        <v>1338</v>
      </c>
      <c r="J995" s="382">
        <v>1</v>
      </c>
      <c r="K995" s="174" t="s">
        <v>260</v>
      </c>
      <c r="L995" s="383">
        <f>IF(BD.PD7[[#This Row],[Mon]]="DOP",1,HLOOKUP(BD.PD7[[#This Row],[Mon]],$K$1:$L$2,2,FALSE))</f>
        <v>1</v>
      </c>
      <c r="M995" s="384">
        <v>565000</v>
      </c>
      <c r="N995" s="243">
        <f>BD.PD7[[#This Row],[Cant.]]*BD.PD7[[#This Row],[ Tasa ]]*BD.PD7[[#This Row],[ Precio Und.]]</f>
        <v>565000</v>
      </c>
      <c r="O995" s="386">
        <v>0</v>
      </c>
      <c r="P995" s="243">
        <f>IF(BD.PD7[[#This Row],[Liquid. '[%']]]&lt;&gt;0,(BD.PD7[[#This Row],[Valor Neto '[DOP']]]*BD.PD7[[#This Row],[Liquid. '[%']]])+BD.PD7[[#This Row],[Valor Neto '[DOP']]],BD.PD7[[#This Row],[Valor Neto '[DOP']]])</f>
        <v>565000</v>
      </c>
      <c r="Q995" s="243">
        <f>BD.PD7[[#This Row],[Ppto. Orden Interna '[DOP']]]/HLOOKUP("USD",$K$1:$L$2,2,FALSE)</f>
        <v>8692.3076923076915</v>
      </c>
      <c r="R995" s="381" t="s">
        <v>1294</v>
      </c>
      <c r="S995" s="387"/>
      <c r="T995" s="387"/>
      <c r="U995" s="387"/>
      <c r="V995" s="387"/>
      <c r="W995" s="174" t="s">
        <v>279</v>
      </c>
      <c r="X995" s="495">
        <v>9</v>
      </c>
      <c r="Y995" s="388">
        <v>1</v>
      </c>
      <c r="Z995" s="243">
        <f>BD.PD7[[#This Row],[Av.P1 '[%']]]*BD.PD7[[#This Row],[Ppto. Orden Interna '[DOP']]]</f>
        <v>565000</v>
      </c>
      <c r="AA995" s="249"/>
      <c r="AB995" s="389"/>
      <c r="AC995" s="243">
        <f>BD.PD7[[#This Row],[Av.P2 '[%']]]*BD.PD7[[#This Row],[Ppto. Orden Interna '[DOP']]]</f>
        <v>0</v>
      </c>
      <c r="AD995" s="249"/>
      <c r="AE995" s="389"/>
      <c r="AF995" s="243">
        <f>BD.PD7[[#This Row],[Av.P3 '[%']]]*BD.PD7[[#This Row],[Ppto. Orden Interna '[DOP']]]</f>
        <v>0</v>
      </c>
      <c r="AG995" s="249"/>
      <c r="AH995" s="389"/>
      <c r="AI995" s="243">
        <f>BD.PD7[[#This Row],[Av.P2 '[%']]]*BD.PD7[[#This Row],[Ppto. Orden Interna '[DOP']]]</f>
        <v>0</v>
      </c>
      <c r="AJ995" s="249"/>
      <c r="AK995" s="389"/>
      <c r="AL995" s="243">
        <f>BD.PD7[[#This Row],[Av.P2 '[%']]]*BD.PD7[[#This Row],[Ppto. Orden Interna '[DOP']]]</f>
        <v>0</v>
      </c>
      <c r="AM995" s="496" t="e">
        <f>BD.PD9[[#This Row],[Pago 5]]+BD.PD9[[#This Row],[Pago 4]]+BD.PD9[[#This Row],[Pago 3]]+BD.PD9[[#This Row],[Pago 2]]+BD.PD9[[#This Row],[Pago 1]]</f>
        <v>#VALUE!</v>
      </c>
      <c r="AN995" s="308" t="s">
        <v>244</v>
      </c>
      <c r="AO995" s="308" t="s">
        <v>245</v>
      </c>
      <c r="AP995" s="308" t="s">
        <v>246</v>
      </c>
      <c r="AQ995" s="308" t="s">
        <v>247</v>
      </c>
      <c r="AR995" s="308">
        <v>594</v>
      </c>
      <c r="AS995" s="308" t="s">
        <v>248</v>
      </c>
      <c r="AT995" s="249" t="s">
        <v>1575</v>
      </c>
      <c r="AU995" s="249" t="s">
        <v>47</v>
      </c>
    </row>
    <row r="996" spans="1:47" hidden="1" x14ac:dyDescent="0.3">
      <c r="A996" s="174">
        <v>2.08</v>
      </c>
      <c r="B996" s="231"/>
      <c r="C996" s="232" t="str">
        <f>VLOOKUP(BD.PD7[[#This Row],[Pos]],PPto[],3,FALSE)</f>
        <v>2.08 Instalaciones Mecánicas</v>
      </c>
      <c r="D996" s="174" t="s">
        <v>23</v>
      </c>
      <c r="E996" s="305" t="str">
        <f>IF(BD.PD7[[#This Row],[.]]="*",VLOOKUP(BD.PD7[[#This Row],[Pos]],Presupuesto!A:H,7,FALSE),"")</f>
        <v/>
      </c>
      <c r="F996" s="547" t="s">
        <v>987</v>
      </c>
      <c r="G996" s="495">
        <v>4600070964</v>
      </c>
      <c r="H996" s="495"/>
      <c r="I996" s="497" t="s">
        <v>1338</v>
      </c>
      <c r="J996" s="382">
        <v>1</v>
      </c>
      <c r="K996" s="174" t="s">
        <v>117</v>
      </c>
      <c r="L996" s="383">
        <f>IF(BD.PD7[[#This Row],[Mon]]="DOP",1,HLOOKUP(BD.PD7[[#This Row],[Mon]],$K$1:$L$2,2,FALSE))</f>
        <v>65</v>
      </c>
      <c r="M996" s="384">
        <v>21660</v>
      </c>
      <c r="N996" s="243">
        <f>BD.PD7[[#This Row],[Cant.]]*BD.PD7[[#This Row],[ Tasa ]]*BD.PD7[[#This Row],[ Precio Und.]]</f>
        <v>1407900</v>
      </c>
      <c r="O996" s="386">
        <v>0.3</v>
      </c>
      <c r="P996" s="243">
        <f>IF(BD.PD7[[#This Row],[Liquid. '[%']]]&lt;&gt;0,(BD.PD7[[#This Row],[Valor Neto '[DOP']]]*BD.PD7[[#This Row],[Liquid. '[%']]])+BD.PD7[[#This Row],[Valor Neto '[DOP']]],BD.PD7[[#This Row],[Valor Neto '[DOP']]])</f>
        <v>1830270</v>
      </c>
      <c r="Q996" s="243">
        <f>BD.PD7[[#This Row],[Ppto. Orden Interna '[DOP']]]/HLOOKUP("USD",$K$1:$L$2,2,FALSE)</f>
        <v>28158</v>
      </c>
      <c r="R996" s="381" t="s">
        <v>1377</v>
      </c>
      <c r="S996" s="387"/>
      <c r="T996" s="387"/>
      <c r="U996" s="387"/>
      <c r="V996" s="387"/>
      <c r="W996" s="174" t="s">
        <v>279</v>
      </c>
      <c r="X996" s="495">
        <v>9</v>
      </c>
      <c r="Y996" s="388">
        <v>1</v>
      </c>
      <c r="Z996" s="243">
        <f>BD.PD7[[#This Row],[Av.P1 '[%']]]*BD.PD7[[#This Row],[Ppto. Orden Interna '[DOP']]]</f>
        <v>1830270</v>
      </c>
      <c r="AA996" s="249"/>
      <c r="AB996" s="389"/>
      <c r="AC996" s="243">
        <f>BD.PD7[[#This Row],[Av.P2 '[%']]]*BD.PD7[[#This Row],[Ppto. Orden Interna '[DOP']]]</f>
        <v>0</v>
      </c>
      <c r="AD996" s="249"/>
      <c r="AE996" s="389"/>
      <c r="AF996" s="243">
        <f>BD.PD7[[#This Row],[Av.P3 '[%']]]*BD.PD7[[#This Row],[Ppto. Orden Interna '[DOP']]]</f>
        <v>0</v>
      </c>
      <c r="AG996" s="249"/>
      <c r="AH996" s="389"/>
      <c r="AI996" s="243">
        <f>BD.PD7[[#This Row],[Av.P2 '[%']]]*BD.PD7[[#This Row],[Ppto. Orden Interna '[DOP']]]</f>
        <v>0</v>
      </c>
      <c r="AJ996" s="249"/>
      <c r="AK996" s="389"/>
      <c r="AL996" s="243">
        <f>BD.PD7[[#This Row],[Av.P2 '[%']]]*BD.PD7[[#This Row],[Ppto. Orden Interna '[DOP']]]</f>
        <v>0</v>
      </c>
      <c r="AM996" s="496" t="e">
        <f>BD.PD9[[#This Row],[Pago 5]]+BD.PD9[[#This Row],[Pago 4]]+BD.PD9[[#This Row],[Pago 3]]+BD.PD9[[#This Row],[Pago 2]]+BD.PD9[[#This Row],[Pago 1]]</f>
        <v>#VALUE!</v>
      </c>
      <c r="AN996" s="308" t="s">
        <v>244</v>
      </c>
      <c r="AO996" s="308" t="s">
        <v>245</v>
      </c>
      <c r="AP996" s="308" t="s">
        <v>246</v>
      </c>
      <c r="AQ996" s="308" t="s">
        <v>247</v>
      </c>
      <c r="AR996" s="308">
        <v>594</v>
      </c>
      <c r="AS996" s="308" t="s">
        <v>248</v>
      </c>
      <c r="AT996" s="249" t="s">
        <v>1575</v>
      </c>
      <c r="AU996" s="249" t="s">
        <v>47</v>
      </c>
    </row>
    <row r="997" spans="1:47" hidden="1" x14ac:dyDescent="0.3">
      <c r="A997" s="174">
        <v>2.08</v>
      </c>
      <c r="B997" s="231"/>
      <c r="C997" s="232" t="str">
        <f>VLOOKUP(BD.PD7[[#This Row],[Pos]],PPto[],3,FALSE)</f>
        <v>2.08 Instalaciones Mecánicas</v>
      </c>
      <c r="D997" s="174" t="s">
        <v>23</v>
      </c>
      <c r="E997" s="305" t="str">
        <f>IF(BD.PD7[[#This Row],[.]]="*",VLOOKUP(BD.PD7[[#This Row],[Pos]],Presupuesto!A:H,7,FALSE),"")</f>
        <v/>
      </c>
      <c r="F997" s="234" t="s">
        <v>281</v>
      </c>
      <c r="G997" s="174"/>
      <c r="H997" s="174"/>
      <c r="I997" s="497" t="s">
        <v>1326</v>
      </c>
      <c r="J997" s="382">
        <v>2</v>
      </c>
      <c r="K997" s="174" t="s">
        <v>260</v>
      </c>
      <c r="L997" s="383">
        <f>IF(BD.PD7[[#This Row],[Mon]]="DOP",1,HLOOKUP(BD.PD7[[#This Row],[Mon]],$K$1:$L$2,2,FALSE))</f>
        <v>1</v>
      </c>
      <c r="M997" s="384">
        <v>900000</v>
      </c>
      <c r="N997" s="243">
        <f>BD.PD7[[#This Row],[Cant.]]*BD.PD7[[#This Row],[ Tasa ]]*BD.PD7[[#This Row],[ Precio Und.]]</f>
        <v>1800000</v>
      </c>
      <c r="O997" s="491">
        <v>0</v>
      </c>
      <c r="P997" s="243">
        <f>IF(BD.PD7[[#This Row],[Liquid. '[%']]]&lt;&gt;0,(BD.PD7[[#This Row],[Valor Neto '[DOP']]]*BD.PD7[[#This Row],[Liquid. '[%']]])+BD.PD7[[#This Row],[Valor Neto '[DOP']]],BD.PD7[[#This Row],[Valor Neto '[DOP']]])</f>
        <v>1800000</v>
      </c>
      <c r="Q997" s="243">
        <f>BD.PD7[[#This Row],[Ppto. Orden Interna '[DOP']]]/HLOOKUP("USD",$K$1:$L$2,2,FALSE)</f>
        <v>27692.307692307691</v>
      </c>
      <c r="R997" s="381" t="s">
        <v>1297</v>
      </c>
      <c r="S997" s="387"/>
      <c r="T997" s="387"/>
      <c r="U997" s="387"/>
      <c r="V997" s="387"/>
      <c r="W997" s="174" t="s">
        <v>1296</v>
      </c>
      <c r="X997" s="495">
        <v>9</v>
      </c>
      <c r="Y997" s="388">
        <v>0.5</v>
      </c>
      <c r="Z997" s="243">
        <f>BD.PD7[[#This Row],[Av.P1 '[%']]]*BD.PD7[[#This Row],[Ppto. Orden Interna '[DOP']]]</f>
        <v>900000</v>
      </c>
      <c r="AA997" s="174">
        <v>11</v>
      </c>
      <c r="AB997" s="399">
        <v>0.5</v>
      </c>
      <c r="AC997" s="243">
        <f>BD.PD7[[#This Row],[Av.P2 '[%']]]*BD.PD7[[#This Row],[Ppto. Orden Interna '[DOP']]]</f>
        <v>900000</v>
      </c>
      <c r="AD997" s="249"/>
      <c r="AE997" s="389"/>
      <c r="AF997" s="243">
        <f>BD.PD7[[#This Row],[Av.P3 '[%']]]*BD.PD7[[#This Row],[Ppto. Orden Interna '[DOP']]]</f>
        <v>0</v>
      </c>
      <c r="AG997" s="249"/>
      <c r="AH997" s="389"/>
      <c r="AI997" s="243">
        <f>BD.PD7[[#This Row],[Av.P2 '[%']]]*BD.PD7[[#This Row],[Ppto. Orden Interna '[DOP']]]</f>
        <v>900000</v>
      </c>
      <c r="AJ997" s="249"/>
      <c r="AK997" s="389"/>
      <c r="AL997" s="243">
        <f>BD.PD7[[#This Row],[Av.P2 '[%']]]*BD.PD7[[#This Row],[Ppto. Orden Interna '[DOP']]]</f>
        <v>900000</v>
      </c>
      <c r="AM997" s="496" t="e">
        <f>BD.PD9[[#This Row],[Pago 5]]+BD.PD9[[#This Row],[Pago 4]]+BD.PD9[[#This Row],[Pago 3]]+BD.PD9[[#This Row],[Pago 2]]+BD.PD9[[#This Row],[Pago 1]]</f>
        <v>#VALUE!</v>
      </c>
      <c r="AN997" s="308" t="s">
        <v>244</v>
      </c>
      <c r="AO997" s="308" t="s">
        <v>245</v>
      </c>
      <c r="AP997" s="308" t="s">
        <v>246</v>
      </c>
      <c r="AQ997" s="308" t="s">
        <v>247</v>
      </c>
      <c r="AR997" s="308">
        <v>594</v>
      </c>
      <c r="AS997" s="308" t="s">
        <v>248</v>
      </c>
      <c r="AT997" s="249" t="s">
        <v>1575</v>
      </c>
      <c r="AU997" s="249" t="s">
        <v>47</v>
      </c>
    </row>
    <row r="998" spans="1:47" hidden="1" x14ac:dyDescent="0.3">
      <c r="A998" s="174">
        <v>2.08</v>
      </c>
      <c r="B998" s="231"/>
      <c r="C998" s="232" t="str">
        <f>VLOOKUP(BD.PD7[[#This Row],[Pos]],PPto[],3,FALSE)</f>
        <v>2.08 Instalaciones Mecánicas</v>
      </c>
      <c r="D998" s="174" t="s">
        <v>23</v>
      </c>
      <c r="E998" s="305" t="str">
        <f>IF(BD.PD7[[#This Row],[.]]="*",VLOOKUP(BD.PD7[[#This Row],[Pos]],Presupuesto!A:H,7,FALSE),"")</f>
        <v/>
      </c>
      <c r="F998" s="219" t="s">
        <v>285</v>
      </c>
      <c r="G998" s="174"/>
      <c r="H998" s="174"/>
      <c r="I998" s="497" t="s">
        <v>1074</v>
      </c>
      <c r="J998" s="382">
        <v>1</v>
      </c>
      <c r="K998" s="174" t="s">
        <v>117</v>
      </c>
      <c r="L998" s="383">
        <f>IF(BD.PD7[[#This Row],[Mon]]="DOP",1,HLOOKUP(BD.PD7[[#This Row],[Mon]],$K$1:$L$2,2,FALSE))</f>
        <v>65</v>
      </c>
      <c r="M998" s="384">
        <v>4200</v>
      </c>
      <c r="N998" s="243">
        <f>BD.PD7[[#This Row],[Cant.]]*BD.PD7[[#This Row],[ Tasa ]]*BD.PD7[[#This Row],[ Precio Und.]]</f>
        <v>273000</v>
      </c>
      <c r="O998" s="491">
        <v>0</v>
      </c>
      <c r="P998" s="243">
        <f>IF(BD.PD7[[#This Row],[Liquid. '[%']]]&lt;&gt;0,(BD.PD7[[#This Row],[Valor Neto '[DOP']]]*BD.PD7[[#This Row],[Liquid. '[%']]])+BD.PD7[[#This Row],[Valor Neto '[DOP']]],BD.PD7[[#This Row],[Valor Neto '[DOP']]])</f>
        <v>273000</v>
      </c>
      <c r="Q998" s="243">
        <f>BD.PD7[[#This Row],[Ppto. Orden Interna '[DOP']]]/HLOOKUP("USD",$K$1:$L$2,2,FALSE)</f>
        <v>4200</v>
      </c>
      <c r="R998" s="381" t="s">
        <v>1297</v>
      </c>
      <c r="S998" s="387"/>
      <c r="T998" s="387"/>
      <c r="U998" s="387"/>
      <c r="V998" s="387"/>
      <c r="W998" s="174" t="s">
        <v>279</v>
      </c>
      <c r="X998" s="495">
        <v>9</v>
      </c>
      <c r="Y998" s="388"/>
      <c r="Z998" s="243">
        <f>BD.PD7[[#This Row],[Av.P1 '[%']]]*BD.PD7[[#This Row],[Ppto. Orden Interna '[DOP']]]</f>
        <v>0</v>
      </c>
      <c r="AA998" s="174"/>
      <c r="AB998" s="399"/>
      <c r="AC998" s="243">
        <f>BD.PD7[[#This Row],[Av.P2 '[%']]]*BD.PD7[[#This Row],[Ppto. Orden Interna '[DOP']]]</f>
        <v>0</v>
      </c>
      <c r="AD998" s="249"/>
      <c r="AE998" s="389"/>
      <c r="AF998" s="243">
        <f>BD.PD7[[#This Row],[Av.P3 '[%']]]*BD.PD7[[#This Row],[Ppto. Orden Interna '[DOP']]]</f>
        <v>0</v>
      </c>
      <c r="AG998" s="249"/>
      <c r="AH998" s="389"/>
      <c r="AI998" s="243">
        <f>BD.PD7[[#This Row],[Av.P2 '[%']]]*BD.PD7[[#This Row],[Ppto. Orden Interna '[DOP']]]</f>
        <v>0</v>
      </c>
      <c r="AJ998" s="249"/>
      <c r="AK998" s="389"/>
      <c r="AL998" s="243">
        <f>BD.PD7[[#This Row],[Av.P2 '[%']]]*BD.PD7[[#This Row],[Ppto. Orden Interna '[DOP']]]</f>
        <v>0</v>
      </c>
      <c r="AM998" s="496" t="e">
        <f>BD.PD9[[#This Row],[Pago 5]]+BD.PD9[[#This Row],[Pago 4]]+BD.PD9[[#This Row],[Pago 3]]+BD.PD9[[#This Row],[Pago 2]]+BD.PD9[[#This Row],[Pago 1]]</f>
        <v>#VALUE!</v>
      </c>
      <c r="AN998" s="308" t="s">
        <v>244</v>
      </c>
      <c r="AO998" s="308" t="s">
        <v>245</v>
      </c>
      <c r="AP998" s="308" t="s">
        <v>246</v>
      </c>
      <c r="AQ998" s="308" t="s">
        <v>247</v>
      </c>
      <c r="AR998" s="308">
        <v>594</v>
      </c>
      <c r="AS998" s="308" t="s">
        <v>248</v>
      </c>
      <c r="AT998" s="249" t="s">
        <v>1575</v>
      </c>
      <c r="AU998" s="249" t="s">
        <v>47</v>
      </c>
    </row>
    <row r="999" spans="1:47" hidden="1" x14ac:dyDescent="0.3">
      <c r="A999" s="174">
        <v>2.08</v>
      </c>
      <c r="B999" s="231"/>
      <c r="C999" s="232" t="str">
        <f>VLOOKUP(BD.PD7[[#This Row],[Pos]],PPto[],3,FALSE)</f>
        <v>2.08 Instalaciones Mecánicas</v>
      </c>
      <c r="D999" s="174" t="s">
        <v>23</v>
      </c>
      <c r="E999" s="305" t="str">
        <f>IF(BD.PD7[[#This Row],[.]]="*",VLOOKUP(BD.PD7[[#This Row],[Pos]],Presupuesto!A:H,7,FALSE),"")</f>
        <v/>
      </c>
      <c r="F999" s="506" t="s">
        <v>286</v>
      </c>
      <c r="G999" s="174" t="s">
        <v>1359</v>
      </c>
      <c r="H999" s="174"/>
      <c r="I999" s="497" t="s">
        <v>1326</v>
      </c>
      <c r="J999" s="382">
        <v>2</v>
      </c>
      <c r="K999" s="174" t="s">
        <v>117</v>
      </c>
      <c r="L999" s="383">
        <f>IF(BD.PD7[[#This Row],[Mon]]="DOP",1,HLOOKUP(BD.PD7[[#This Row],[Mon]],$K$1:$L$2,2,FALSE))</f>
        <v>65</v>
      </c>
      <c r="M999" s="384">
        <v>3395</v>
      </c>
      <c r="N999" s="243">
        <f>BD.PD7[[#This Row],[Cant.]]*BD.PD7[[#This Row],[ Tasa ]]*BD.PD7[[#This Row],[ Precio Und.]]</f>
        <v>441350</v>
      </c>
      <c r="O999" s="386">
        <v>0.2</v>
      </c>
      <c r="P999" s="243">
        <f>IF(BD.PD7[[#This Row],[Liquid. '[%']]]&lt;&gt;0,(BD.PD7[[#This Row],[Valor Neto '[DOP']]]*BD.PD7[[#This Row],[Liquid. '[%']]])+BD.PD7[[#This Row],[Valor Neto '[DOP']]],BD.PD7[[#This Row],[Valor Neto '[DOP']]])</f>
        <v>529620</v>
      </c>
      <c r="Q999" s="243">
        <f>BD.PD7[[#This Row],[Ppto. Orden Interna '[DOP']]]/HLOOKUP("USD",$K$1:$L$2,2,FALSE)</f>
        <v>8148</v>
      </c>
      <c r="R999" s="381" t="s">
        <v>1297</v>
      </c>
      <c r="S999" s="387"/>
      <c r="T999" s="387"/>
      <c r="U999" s="387"/>
      <c r="V999" s="387"/>
      <c r="W999" s="174" t="s">
        <v>279</v>
      </c>
      <c r="X999" s="495">
        <v>9</v>
      </c>
      <c r="Y999" s="388">
        <v>1</v>
      </c>
      <c r="Z999" s="243">
        <f>BD.PD7[[#This Row],[Av.P1 '[%']]]*BD.PD7[[#This Row],[Ppto. Orden Interna '[DOP']]]</f>
        <v>529620</v>
      </c>
      <c r="AA999" s="249"/>
      <c r="AB999" s="389"/>
      <c r="AC999" s="243">
        <f>BD.PD7[[#This Row],[Av.P2 '[%']]]*BD.PD7[[#This Row],[Ppto. Orden Interna '[DOP']]]</f>
        <v>0</v>
      </c>
      <c r="AD999" s="249"/>
      <c r="AE999" s="389"/>
      <c r="AF999" s="243">
        <f>BD.PD7[[#This Row],[Av.P3 '[%']]]*BD.PD7[[#This Row],[Ppto. Orden Interna '[DOP']]]</f>
        <v>0</v>
      </c>
      <c r="AG999" s="249"/>
      <c r="AH999" s="389"/>
      <c r="AI999" s="243">
        <f>BD.PD7[[#This Row],[Av.P2 '[%']]]*BD.PD7[[#This Row],[Ppto. Orden Interna '[DOP']]]</f>
        <v>0</v>
      </c>
      <c r="AJ999" s="249"/>
      <c r="AK999" s="389"/>
      <c r="AL999" s="243">
        <f>BD.PD7[[#This Row],[Av.P2 '[%']]]*BD.PD7[[#This Row],[Ppto. Orden Interna '[DOP']]]</f>
        <v>0</v>
      </c>
      <c r="AM999" s="496" t="e">
        <f>BD.PD9[[#This Row],[Pago 5]]+BD.PD9[[#This Row],[Pago 4]]+BD.PD9[[#This Row],[Pago 3]]+BD.PD9[[#This Row],[Pago 2]]+BD.PD9[[#This Row],[Pago 1]]</f>
        <v>#VALUE!</v>
      </c>
      <c r="AN999" s="308" t="s">
        <v>244</v>
      </c>
      <c r="AO999" s="308" t="s">
        <v>245</v>
      </c>
      <c r="AP999" s="308" t="s">
        <v>246</v>
      </c>
      <c r="AQ999" s="308" t="s">
        <v>247</v>
      </c>
      <c r="AR999" s="308">
        <v>594</v>
      </c>
      <c r="AS999" s="308" t="s">
        <v>248</v>
      </c>
      <c r="AT999" s="249" t="s">
        <v>1575</v>
      </c>
      <c r="AU999" s="249" t="s">
        <v>47</v>
      </c>
    </row>
    <row r="1000" spans="1:47" hidden="1" x14ac:dyDescent="0.3">
      <c r="A1000" s="174">
        <v>2.08</v>
      </c>
      <c r="B1000" s="231"/>
      <c r="C1000" s="232" t="str">
        <f>VLOOKUP(BD.PD7[[#This Row],[Pos]],PPto[],3,FALSE)</f>
        <v>2.08 Instalaciones Mecánicas</v>
      </c>
      <c r="D1000" s="174" t="s">
        <v>23</v>
      </c>
      <c r="E1000" s="305" t="str">
        <f>IF(BD.PD7[[#This Row],[.]]="*",VLOOKUP(BD.PD7[[#This Row],[Pos]],Presupuesto!A:H,7,FALSE),"")</f>
        <v/>
      </c>
      <c r="F1000" s="549" t="s">
        <v>288</v>
      </c>
      <c r="G1000" s="174" t="s">
        <v>1359</v>
      </c>
      <c r="H1000" s="174"/>
      <c r="I1000" s="497" t="s">
        <v>1378</v>
      </c>
      <c r="J1000" s="382">
        <v>1</v>
      </c>
      <c r="K1000" s="174" t="s">
        <v>117</v>
      </c>
      <c r="L1000" s="383">
        <f>IF(BD.PD7[[#This Row],[Mon]]="DOP",1,HLOOKUP(BD.PD7[[#This Row],[Mon]],$K$1:$L$2,2,FALSE))</f>
        <v>65</v>
      </c>
      <c r="M1000" s="384">
        <v>26500</v>
      </c>
      <c r="N1000" s="243">
        <f>BD.PD7[[#This Row],[Cant.]]*BD.PD7[[#This Row],[ Tasa ]]*BD.PD7[[#This Row],[ Precio Und.]]</f>
        <v>1722500</v>
      </c>
      <c r="O1000" s="386">
        <v>0</v>
      </c>
      <c r="P1000" s="243">
        <f>IF(BD.PD7[[#This Row],[Liquid. '[%']]]&lt;&gt;0,(BD.PD7[[#This Row],[Valor Neto '[DOP']]]*BD.PD7[[#This Row],[Liquid. '[%']]])+BD.PD7[[#This Row],[Valor Neto '[DOP']]],BD.PD7[[#This Row],[Valor Neto '[DOP']]])</f>
        <v>1722500</v>
      </c>
      <c r="Q1000" s="243">
        <f>BD.PD7[[#This Row],[Ppto. Orden Interna '[DOP']]]/HLOOKUP("USD",$K$1:$L$2,2,FALSE)</f>
        <v>26500</v>
      </c>
      <c r="R1000" s="381" t="s">
        <v>1297</v>
      </c>
      <c r="S1000" s="387"/>
      <c r="T1000" s="387"/>
      <c r="U1000" s="387"/>
      <c r="V1000" s="387"/>
      <c r="W1000" s="174" t="s">
        <v>290</v>
      </c>
      <c r="X1000" s="495">
        <v>6</v>
      </c>
      <c r="Y1000" s="388">
        <v>0.4</v>
      </c>
      <c r="Z1000" s="243">
        <f>BD.PD7[[#This Row],[Av.P1 '[%']]]*BD.PD7[[#This Row],[Ppto. Orden Interna '[DOP']]]</f>
        <v>689000</v>
      </c>
      <c r="AA1000" s="495">
        <v>11</v>
      </c>
      <c r="AB1000" s="388">
        <v>0.5</v>
      </c>
      <c r="AC1000" s="243">
        <f>BD.PD7[[#This Row],[Av.P2 '[%']]]*BD.PD7[[#This Row],[Ppto. Orden Interna '[DOP']]]</f>
        <v>861250</v>
      </c>
      <c r="AD1000" s="495">
        <v>12</v>
      </c>
      <c r="AE1000" s="388">
        <v>0.1</v>
      </c>
      <c r="AF1000" s="243">
        <f>BD.PD7[[#This Row],[Av.P3 '[%']]]*BD.PD7[[#This Row],[Ppto. Orden Interna '[DOP']]]</f>
        <v>172250</v>
      </c>
      <c r="AG1000" s="249"/>
      <c r="AH1000" s="389"/>
      <c r="AI1000" s="243">
        <f>BD.PD7[[#This Row],[Av.P2 '[%']]]*BD.PD7[[#This Row],[Ppto. Orden Interna '[DOP']]]</f>
        <v>861250</v>
      </c>
      <c r="AJ1000" s="249"/>
      <c r="AK1000" s="389"/>
      <c r="AL1000" s="243">
        <f>BD.PD7[[#This Row],[Av.P2 '[%']]]*BD.PD7[[#This Row],[Ppto. Orden Interna '[DOP']]]</f>
        <v>861250</v>
      </c>
      <c r="AM1000" s="496" t="e">
        <f>BD.PD9[[#This Row],[Pago 5]]+BD.PD9[[#This Row],[Pago 4]]+BD.PD9[[#This Row],[Pago 3]]+BD.PD9[[#This Row],[Pago 2]]+BD.PD9[[#This Row],[Pago 1]]</f>
        <v>#VALUE!</v>
      </c>
      <c r="AN1000" s="308" t="s">
        <v>244</v>
      </c>
      <c r="AO1000" s="308" t="s">
        <v>245</v>
      </c>
      <c r="AP1000" s="308" t="s">
        <v>246</v>
      </c>
      <c r="AQ1000" s="308" t="s">
        <v>247</v>
      </c>
      <c r="AR1000" s="308">
        <v>594</v>
      </c>
      <c r="AS1000" s="308" t="s">
        <v>248</v>
      </c>
      <c r="AT1000" s="249" t="s">
        <v>1575</v>
      </c>
      <c r="AU1000" s="249" t="s">
        <v>47</v>
      </c>
    </row>
    <row r="1001" spans="1:47" hidden="1" x14ac:dyDescent="0.3">
      <c r="A1001" s="174">
        <v>2.08</v>
      </c>
      <c r="B1001" s="231"/>
      <c r="C1001" s="232" t="str">
        <f>VLOOKUP(BD.PD7[[#This Row],[Pos]],PPto[],3,FALSE)</f>
        <v>2.08 Instalaciones Mecánicas</v>
      </c>
      <c r="D1001" s="174" t="s">
        <v>23</v>
      </c>
      <c r="E1001" s="305" t="str">
        <f>IF(BD.PD7[[#This Row],[.]]="*",VLOOKUP(BD.PD7[[#This Row],[Pos]],Presupuesto!A:H,7,FALSE),"")</f>
        <v/>
      </c>
      <c r="F1001" s="549" t="s">
        <v>291</v>
      </c>
      <c r="G1001" s="174" t="s">
        <v>1359</v>
      </c>
      <c r="H1001" s="174"/>
      <c r="I1001" s="497" t="s">
        <v>1378</v>
      </c>
      <c r="J1001" s="382">
        <v>1</v>
      </c>
      <c r="K1001" s="174" t="s">
        <v>117</v>
      </c>
      <c r="L1001" s="383">
        <f>IF(BD.PD7[[#This Row],[Mon]]="DOP",1,HLOOKUP(BD.PD7[[#This Row],[Mon]],$K$1:$L$2,2,FALSE))</f>
        <v>65</v>
      </c>
      <c r="M1001" s="384">
        <v>2250</v>
      </c>
      <c r="N1001" s="243">
        <f>BD.PD7[[#This Row],[Cant.]]*BD.PD7[[#This Row],[ Tasa ]]*BD.PD7[[#This Row],[ Precio Und.]]</f>
        <v>146250</v>
      </c>
      <c r="O1001" s="386">
        <v>0</v>
      </c>
      <c r="P1001" s="243">
        <f>IF(BD.PD7[[#This Row],[Liquid. '[%']]]&lt;&gt;0,(BD.PD7[[#This Row],[Valor Neto '[DOP']]]*BD.PD7[[#This Row],[Liquid. '[%']]])+BD.PD7[[#This Row],[Valor Neto '[DOP']]],BD.PD7[[#This Row],[Valor Neto '[DOP']]])</f>
        <v>146250</v>
      </c>
      <c r="Q1001" s="243">
        <f>BD.PD7[[#This Row],[Ppto. Orden Interna '[DOP']]]/HLOOKUP("USD",$K$1:$L$2,2,FALSE)</f>
        <v>2250</v>
      </c>
      <c r="R1001" s="381" t="s">
        <v>1297</v>
      </c>
      <c r="S1001" s="387"/>
      <c r="T1001" s="387"/>
      <c r="U1001" s="387"/>
      <c r="V1001" s="387"/>
      <c r="W1001" s="174" t="s">
        <v>290</v>
      </c>
      <c r="X1001" s="495">
        <v>6</v>
      </c>
      <c r="Y1001" s="388">
        <v>0.4</v>
      </c>
      <c r="Z1001" s="243">
        <f>BD.PD7[[#This Row],[Av.P1 '[%']]]*BD.PD7[[#This Row],[Ppto. Orden Interna '[DOP']]]</f>
        <v>58500</v>
      </c>
      <c r="AA1001" s="495">
        <v>11</v>
      </c>
      <c r="AB1001" s="388">
        <v>0.5</v>
      </c>
      <c r="AC1001" s="243">
        <f>BD.PD7[[#This Row],[Av.P2 '[%']]]*BD.PD7[[#This Row],[Ppto. Orden Interna '[DOP']]]</f>
        <v>73125</v>
      </c>
      <c r="AD1001" s="495">
        <v>12</v>
      </c>
      <c r="AE1001" s="388">
        <v>0.1</v>
      </c>
      <c r="AF1001" s="243">
        <f>BD.PD7[[#This Row],[Av.P3 '[%']]]*BD.PD7[[#This Row],[Ppto. Orden Interna '[DOP']]]</f>
        <v>14625</v>
      </c>
      <c r="AG1001" s="249"/>
      <c r="AH1001" s="389"/>
      <c r="AI1001" s="243">
        <f>BD.PD7[[#This Row],[Av.P2 '[%']]]*BD.PD7[[#This Row],[Ppto. Orden Interna '[DOP']]]</f>
        <v>73125</v>
      </c>
      <c r="AJ1001" s="249"/>
      <c r="AK1001" s="389"/>
      <c r="AL1001" s="243">
        <f>BD.PD7[[#This Row],[Av.P2 '[%']]]*BD.PD7[[#This Row],[Ppto. Orden Interna '[DOP']]]</f>
        <v>73125</v>
      </c>
      <c r="AM1001" s="496" t="e">
        <f>BD.PD9[[#This Row],[Pago 5]]+BD.PD9[[#This Row],[Pago 4]]+BD.PD9[[#This Row],[Pago 3]]+BD.PD9[[#This Row],[Pago 2]]+BD.PD9[[#This Row],[Pago 1]]</f>
        <v>#VALUE!</v>
      </c>
      <c r="AN1001" s="308" t="s">
        <v>244</v>
      </c>
      <c r="AO1001" s="308" t="s">
        <v>245</v>
      </c>
      <c r="AP1001" s="308" t="s">
        <v>246</v>
      </c>
      <c r="AQ1001" s="308" t="s">
        <v>247</v>
      </c>
      <c r="AR1001" s="308">
        <v>594</v>
      </c>
      <c r="AS1001" s="308" t="s">
        <v>248</v>
      </c>
      <c r="AT1001" s="249" t="s">
        <v>1575</v>
      </c>
      <c r="AU1001" s="249" t="s">
        <v>47</v>
      </c>
    </row>
    <row r="1002" spans="1:47" hidden="1" x14ac:dyDescent="0.3">
      <c r="A1002" s="174">
        <v>2.08</v>
      </c>
      <c r="B1002" s="231"/>
      <c r="C1002" s="232" t="str">
        <f>VLOOKUP(BD.PD7[[#This Row],[Pos]],PPto[],3,FALSE)</f>
        <v>2.08 Instalaciones Mecánicas</v>
      </c>
      <c r="D1002" s="174" t="s">
        <v>23</v>
      </c>
      <c r="E1002" s="305" t="str">
        <f>IF(BD.PD7[[#This Row],[.]]="*",VLOOKUP(BD.PD7[[#This Row],[Pos]],Presupuesto!A:H,7,FALSE),"")</f>
        <v/>
      </c>
      <c r="F1002" s="549" t="s">
        <v>292</v>
      </c>
      <c r="G1002" s="174" t="s">
        <v>1359</v>
      </c>
      <c r="H1002" s="174"/>
      <c r="I1002" s="497" t="s">
        <v>1378</v>
      </c>
      <c r="J1002" s="382">
        <v>1</v>
      </c>
      <c r="K1002" s="174" t="s">
        <v>117</v>
      </c>
      <c r="L1002" s="383">
        <f>IF(BD.PD7[[#This Row],[Mon]]="DOP",1,HLOOKUP(BD.PD7[[#This Row],[Mon]],$K$1:$L$2,2,FALSE))</f>
        <v>65</v>
      </c>
      <c r="M1002" s="384">
        <v>2000</v>
      </c>
      <c r="N1002" s="243">
        <f>BD.PD7[[#This Row],[Cant.]]*BD.PD7[[#This Row],[ Tasa ]]*BD.PD7[[#This Row],[ Precio Und.]]</f>
        <v>130000</v>
      </c>
      <c r="O1002" s="386">
        <v>0</v>
      </c>
      <c r="P1002" s="243">
        <f>IF(BD.PD7[[#This Row],[Liquid. '[%']]]&lt;&gt;0,(BD.PD7[[#This Row],[Valor Neto '[DOP']]]*BD.PD7[[#This Row],[Liquid. '[%']]])+BD.PD7[[#This Row],[Valor Neto '[DOP']]],BD.PD7[[#This Row],[Valor Neto '[DOP']]])</f>
        <v>130000</v>
      </c>
      <c r="Q1002" s="243">
        <f>BD.PD7[[#This Row],[Ppto. Orden Interna '[DOP']]]/HLOOKUP("USD",$K$1:$L$2,2,FALSE)</f>
        <v>2000</v>
      </c>
      <c r="R1002" s="381" t="s">
        <v>1297</v>
      </c>
      <c r="S1002" s="387"/>
      <c r="T1002" s="387"/>
      <c r="U1002" s="387"/>
      <c r="V1002" s="387"/>
      <c r="W1002" s="174" t="s">
        <v>290</v>
      </c>
      <c r="X1002" s="495">
        <v>6</v>
      </c>
      <c r="Y1002" s="388">
        <v>0.4</v>
      </c>
      <c r="Z1002" s="243">
        <f>BD.PD7[[#This Row],[Av.P1 '[%']]]*BD.PD7[[#This Row],[Ppto. Orden Interna '[DOP']]]</f>
        <v>52000</v>
      </c>
      <c r="AA1002" s="495">
        <v>11</v>
      </c>
      <c r="AB1002" s="388">
        <v>0.5</v>
      </c>
      <c r="AC1002" s="243">
        <f>BD.PD7[[#This Row],[Av.P2 '[%']]]*BD.PD7[[#This Row],[Ppto. Orden Interna '[DOP']]]</f>
        <v>65000</v>
      </c>
      <c r="AD1002" s="495">
        <v>12</v>
      </c>
      <c r="AE1002" s="388">
        <v>0.1</v>
      </c>
      <c r="AF1002" s="243">
        <f>BD.PD7[[#This Row],[Av.P3 '[%']]]*BD.PD7[[#This Row],[Ppto. Orden Interna '[DOP']]]</f>
        <v>13000</v>
      </c>
      <c r="AG1002" s="249"/>
      <c r="AH1002" s="389"/>
      <c r="AI1002" s="243">
        <f>BD.PD7[[#This Row],[Av.P2 '[%']]]*BD.PD7[[#This Row],[Ppto. Orden Interna '[DOP']]]</f>
        <v>65000</v>
      </c>
      <c r="AJ1002" s="249"/>
      <c r="AK1002" s="389"/>
      <c r="AL1002" s="243">
        <f>BD.PD7[[#This Row],[Av.P2 '[%']]]*BD.PD7[[#This Row],[Ppto. Orden Interna '[DOP']]]</f>
        <v>65000</v>
      </c>
      <c r="AM1002" s="496" t="e">
        <f>BD.PD9[[#This Row],[Pago 5]]+BD.PD9[[#This Row],[Pago 4]]+BD.PD9[[#This Row],[Pago 3]]+BD.PD9[[#This Row],[Pago 2]]+BD.PD9[[#This Row],[Pago 1]]</f>
        <v>#VALUE!</v>
      </c>
      <c r="AN1002" s="308" t="s">
        <v>244</v>
      </c>
      <c r="AO1002" s="308" t="s">
        <v>245</v>
      </c>
      <c r="AP1002" s="308" t="s">
        <v>246</v>
      </c>
      <c r="AQ1002" s="308" t="s">
        <v>247</v>
      </c>
      <c r="AR1002" s="308">
        <v>594</v>
      </c>
      <c r="AS1002" s="308" t="s">
        <v>248</v>
      </c>
      <c r="AT1002" s="249" t="s">
        <v>1575</v>
      </c>
      <c r="AU1002" s="249" t="s">
        <v>47</v>
      </c>
    </row>
    <row r="1003" spans="1:47" hidden="1" x14ac:dyDescent="0.3">
      <c r="A1003" s="174">
        <v>2.08</v>
      </c>
      <c r="B1003" s="231"/>
      <c r="C1003" s="232" t="str">
        <f>VLOOKUP(BD.PD7[[#This Row],[Pos]],PPto[],3,FALSE)</f>
        <v>2.08 Instalaciones Mecánicas</v>
      </c>
      <c r="D1003" s="174" t="s">
        <v>23</v>
      </c>
      <c r="E1003" s="305" t="str">
        <f>IF(BD.PD7[[#This Row],[.]]="*",VLOOKUP(BD.PD7[[#This Row],[Pos]],Presupuesto!A:H,7,FALSE),"")</f>
        <v/>
      </c>
      <c r="F1003" s="549" t="s">
        <v>293</v>
      </c>
      <c r="G1003" s="174" t="s">
        <v>1359</v>
      </c>
      <c r="H1003" s="174"/>
      <c r="I1003" s="497" t="s">
        <v>1378</v>
      </c>
      <c r="J1003" s="382">
        <v>1</v>
      </c>
      <c r="K1003" s="174" t="s">
        <v>117</v>
      </c>
      <c r="L1003" s="383">
        <f>IF(BD.PD7[[#This Row],[Mon]]="DOP",1,HLOOKUP(BD.PD7[[#This Row],[Mon]],$K$1:$L$2,2,FALSE))</f>
        <v>65</v>
      </c>
      <c r="M1003" s="384">
        <v>2750</v>
      </c>
      <c r="N1003" s="243">
        <f>BD.PD7[[#This Row],[Cant.]]*BD.PD7[[#This Row],[ Tasa ]]*BD.PD7[[#This Row],[ Precio Und.]]</f>
        <v>178750</v>
      </c>
      <c r="O1003" s="386">
        <v>0</v>
      </c>
      <c r="P1003" s="243">
        <f>IF(BD.PD7[[#This Row],[Liquid. '[%']]]&lt;&gt;0,(BD.PD7[[#This Row],[Valor Neto '[DOP']]]*BD.PD7[[#This Row],[Liquid. '[%']]])+BD.PD7[[#This Row],[Valor Neto '[DOP']]],BD.PD7[[#This Row],[Valor Neto '[DOP']]])</f>
        <v>178750</v>
      </c>
      <c r="Q1003" s="243">
        <f>BD.PD7[[#This Row],[Ppto. Orden Interna '[DOP']]]/HLOOKUP("USD",$K$1:$L$2,2,FALSE)</f>
        <v>2750</v>
      </c>
      <c r="R1003" s="381" t="s">
        <v>1297</v>
      </c>
      <c r="S1003" s="387"/>
      <c r="T1003" s="387"/>
      <c r="U1003" s="387"/>
      <c r="V1003" s="387"/>
      <c r="W1003" s="174" t="s">
        <v>290</v>
      </c>
      <c r="X1003" s="495"/>
      <c r="Y1003" s="388"/>
      <c r="Z1003" s="243">
        <f>BD.PD7[[#This Row],[Av.P1 '[%']]]*BD.PD7[[#This Row],[Ppto. Orden Interna '[DOP']]]</f>
        <v>0</v>
      </c>
      <c r="AA1003" s="495"/>
      <c r="AB1003" s="388"/>
      <c r="AC1003" s="243">
        <f>BD.PD7[[#This Row],[Av.P2 '[%']]]*BD.PD7[[#This Row],[Ppto. Orden Interna '[DOP']]]</f>
        <v>0</v>
      </c>
      <c r="AD1003" s="495"/>
      <c r="AE1003" s="388"/>
      <c r="AF1003" s="243">
        <f>BD.PD7[[#This Row],[Av.P3 '[%']]]*BD.PD7[[#This Row],[Ppto. Orden Interna '[DOP']]]</f>
        <v>0</v>
      </c>
      <c r="AG1003" s="249"/>
      <c r="AH1003" s="389"/>
      <c r="AI1003" s="243">
        <f>BD.PD7[[#This Row],[Av.P2 '[%']]]*BD.PD7[[#This Row],[Ppto. Orden Interna '[DOP']]]</f>
        <v>0</v>
      </c>
      <c r="AJ1003" s="249"/>
      <c r="AK1003" s="389"/>
      <c r="AL1003" s="243">
        <f>BD.PD7[[#This Row],[Av.P2 '[%']]]*BD.PD7[[#This Row],[Ppto. Orden Interna '[DOP']]]</f>
        <v>0</v>
      </c>
      <c r="AM1003" s="496" t="e">
        <f>BD.PD9[[#This Row],[Pago 5]]+BD.PD9[[#This Row],[Pago 4]]+BD.PD9[[#This Row],[Pago 3]]+BD.PD9[[#This Row],[Pago 2]]+BD.PD9[[#This Row],[Pago 1]]</f>
        <v>#VALUE!</v>
      </c>
      <c r="AN1003" s="308" t="s">
        <v>244</v>
      </c>
      <c r="AO1003" s="308" t="s">
        <v>245</v>
      </c>
      <c r="AP1003" s="308" t="s">
        <v>246</v>
      </c>
      <c r="AQ1003" s="308" t="s">
        <v>247</v>
      </c>
      <c r="AR1003" s="308">
        <v>594</v>
      </c>
      <c r="AS1003" s="308" t="s">
        <v>248</v>
      </c>
      <c r="AT1003" s="249" t="s">
        <v>1575</v>
      </c>
      <c r="AU1003" s="249" t="s">
        <v>47</v>
      </c>
    </row>
    <row r="1004" spans="1:47" hidden="1" x14ac:dyDescent="0.3">
      <c r="A1004" s="174">
        <v>2.09</v>
      </c>
      <c r="B1004" s="231" t="s">
        <v>243</v>
      </c>
      <c r="C1004" s="232" t="str">
        <f>VLOOKUP(BD.PD7[[#This Row],[Pos]],PPto[],3,FALSE)</f>
        <v>2.09 Rejillas y Sumideros</v>
      </c>
      <c r="D1004" s="233" t="s">
        <v>243</v>
      </c>
      <c r="E1004" s="305">
        <f>IF(BD.PD7[[#This Row],[.]]="*",VLOOKUP(BD.PD7[[#This Row],[Pos]],Presupuesto!A:H,7,FALSE),"")</f>
        <v>10654.03492063492</v>
      </c>
      <c r="F1004" s="234"/>
      <c r="G1004" s="174"/>
      <c r="H1004" s="174"/>
      <c r="I1004" s="174"/>
      <c r="J1004" s="392">
        <v>1</v>
      </c>
      <c r="K1004" s="233" t="s">
        <v>117</v>
      </c>
      <c r="L1004" s="383">
        <f>IF(BD.PD7[[#This Row],[Mon]]="DOP",1,HLOOKUP(BD.PD7[[#This Row],[Mon]],$K$1:$L$2,2,FALSE))</f>
        <v>65</v>
      </c>
      <c r="M1004" s="490">
        <v>0</v>
      </c>
      <c r="N1004" s="243">
        <f>BD.PD7[[#This Row],[Cant.]]*BD.PD7[[#This Row],[ Tasa ]]*BD.PD7[[#This Row],[ Precio Und.]]</f>
        <v>0</v>
      </c>
      <c r="O1004" s="491">
        <v>0</v>
      </c>
      <c r="P100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4" s="243">
        <f>BD.PD7[[#This Row],[Ppto. Orden Interna '[DOP']]]/HLOOKUP("USD",$K$1:$L$2,2,FALSE)</f>
        <v>0</v>
      </c>
      <c r="R1004" s="381"/>
      <c r="S1004" s="387"/>
      <c r="T1004" s="387"/>
      <c r="U1004" s="387"/>
      <c r="V1004" s="387"/>
      <c r="W1004" s="174"/>
      <c r="X1004" s="495"/>
      <c r="Y1004" s="388"/>
      <c r="Z1004" s="243">
        <f>BD.PD7[[#This Row],[Av.P1 '[%']]]*BD.PD7[[#This Row],[Ppto. Orden Interna '[DOP']]]</f>
        <v>0</v>
      </c>
      <c r="AA1004" s="249"/>
      <c r="AB1004" s="389"/>
      <c r="AC1004" s="243">
        <f>BD.PD7[[#This Row],[Av.P2 '[%']]]*BD.PD7[[#This Row],[Ppto. Orden Interna '[DOP']]]</f>
        <v>0</v>
      </c>
      <c r="AD1004" s="249"/>
      <c r="AE1004" s="389"/>
      <c r="AF1004" s="243">
        <f>BD.PD7[[#This Row],[Av.P3 '[%']]]*BD.PD7[[#This Row],[Ppto. Orden Interna '[DOP']]]</f>
        <v>0</v>
      </c>
      <c r="AG1004" s="249"/>
      <c r="AH1004" s="389"/>
      <c r="AI1004" s="243">
        <f>BD.PD7[[#This Row],[Av.P2 '[%']]]*BD.PD7[[#This Row],[Ppto. Orden Interna '[DOP']]]</f>
        <v>0</v>
      </c>
      <c r="AJ1004" s="249"/>
      <c r="AK1004" s="389"/>
      <c r="AL1004" s="243">
        <f>BD.PD7[[#This Row],[Av.P2 '[%']]]*BD.PD7[[#This Row],[Ppto. Orden Interna '[DOP']]]</f>
        <v>0</v>
      </c>
      <c r="AM1004" s="496" t="e">
        <f>BD.PD9[[#This Row],[Pago 5]]+BD.PD9[[#This Row],[Pago 4]]+BD.PD9[[#This Row],[Pago 3]]+BD.PD9[[#This Row],[Pago 2]]+BD.PD9[[#This Row],[Pago 1]]</f>
        <v>#VALUE!</v>
      </c>
      <c r="AN1004" s="308" t="s">
        <v>244</v>
      </c>
      <c r="AO1004" s="308" t="s">
        <v>245</v>
      </c>
      <c r="AP1004" s="308" t="s">
        <v>246</v>
      </c>
      <c r="AQ1004" s="308" t="s">
        <v>247</v>
      </c>
      <c r="AR1004" s="308">
        <v>594</v>
      </c>
      <c r="AS1004" s="308" t="s">
        <v>248</v>
      </c>
      <c r="AT1004" s="249" t="s">
        <v>1575</v>
      </c>
      <c r="AU1004" s="249" t="s">
        <v>47</v>
      </c>
    </row>
    <row r="1005" spans="1:47" hidden="1" x14ac:dyDescent="0.3">
      <c r="A1005" s="174">
        <v>2.09</v>
      </c>
      <c r="B1005" s="231"/>
      <c r="C1005" s="232" t="str">
        <f>VLOOKUP(BD.PD7[[#This Row],[Pos]],PPto[],3,FALSE)</f>
        <v>2.09 Rejillas y Sumideros</v>
      </c>
      <c r="D1005" s="174" t="s">
        <v>23</v>
      </c>
      <c r="E1005" s="305" t="str">
        <f>IF(BD.PD7[[#This Row],[.]]="*",VLOOKUP(BD.PD7[[#This Row],[Pos]],Presupuesto!A:H,7,FALSE),"")</f>
        <v/>
      </c>
      <c r="F1005" s="549" t="s">
        <v>1379</v>
      </c>
      <c r="G1005" s="174" t="s">
        <v>1359</v>
      </c>
      <c r="H1005" s="174"/>
      <c r="I1005" s="497" t="s">
        <v>1326</v>
      </c>
      <c r="J1005" s="382">
        <v>1</v>
      </c>
      <c r="K1005" s="174" t="s">
        <v>260</v>
      </c>
      <c r="L1005" s="383">
        <f>IF(BD.PD7[[#This Row],[Mon]]="DOP",1,HLOOKUP(BD.PD7[[#This Row],[Mon]],$K$1:$L$2,2,FALSE))</f>
        <v>1</v>
      </c>
      <c r="M1005" s="384">
        <v>850000</v>
      </c>
      <c r="N1005" s="243">
        <f>BD.PD7[[#This Row],[Cant.]]*BD.PD7[[#This Row],[ Tasa ]]*BD.PD7[[#This Row],[ Precio Und.]]</f>
        <v>850000</v>
      </c>
      <c r="O1005" s="386">
        <v>0</v>
      </c>
      <c r="P1005" s="243">
        <f>IF(BD.PD7[[#This Row],[Liquid. '[%']]]&lt;&gt;0,(BD.PD7[[#This Row],[Valor Neto '[DOP']]]*BD.PD7[[#This Row],[Liquid. '[%']]])+BD.PD7[[#This Row],[Valor Neto '[DOP']]],BD.PD7[[#This Row],[Valor Neto '[DOP']]])</f>
        <v>850000</v>
      </c>
      <c r="Q1005" s="243">
        <f>BD.PD7[[#This Row],[Ppto. Orden Interna '[DOP']]]/HLOOKUP("USD",$K$1:$L$2,2,FALSE)</f>
        <v>13076.923076923076</v>
      </c>
      <c r="R1005" s="381" t="s">
        <v>1380</v>
      </c>
      <c r="S1005" s="387"/>
      <c r="T1005" s="387"/>
      <c r="U1005" s="387"/>
      <c r="V1005" s="387"/>
      <c r="W1005" s="174" t="s">
        <v>367</v>
      </c>
      <c r="X1005" s="495">
        <v>9</v>
      </c>
      <c r="Y1005" s="388">
        <v>0.5</v>
      </c>
      <c r="Z1005" s="243">
        <f>BD.PD7[[#This Row],[Av.P1 '[%']]]*BD.PD7[[#This Row],[Ppto. Orden Interna '[DOP']]]</f>
        <v>425000</v>
      </c>
      <c r="AA1005" s="174">
        <v>10</v>
      </c>
      <c r="AB1005" s="399">
        <v>0.5</v>
      </c>
      <c r="AC1005" s="243">
        <f>BD.PD7[[#This Row],[Av.P2 '[%']]]*BD.PD7[[#This Row],[Ppto. Orden Interna '[DOP']]]</f>
        <v>425000</v>
      </c>
      <c r="AD1005" s="249"/>
      <c r="AE1005" s="389"/>
      <c r="AF1005" s="243">
        <f>BD.PD7[[#This Row],[Av.P3 '[%']]]*BD.PD7[[#This Row],[Ppto. Orden Interna '[DOP']]]</f>
        <v>0</v>
      </c>
      <c r="AG1005" s="249"/>
      <c r="AH1005" s="389"/>
      <c r="AI1005" s="243">
        <f>BD.PD7[[#This Row],[Av.P2 '[%']]]*BD.PD7[[#This Row],[Ppto. Orden Interna '[DOP']]]</f>
        <v>425000</v>
      </c>
      <c r="AJ1005" s="249"/>
      <c r="AK1005" s="389"/>
      <c r="AL1005" s="243">
        <f>BD.PD7[[#This Row],[Av.P2 '[%']]]*BD.PD7[[#This Row],[Ppto. Orden Interna '[DOP']]]</f>
        <v>425000</v>
      </c>
      <c r="AM1005" s="496" t="e">
        <f>BD.PD9[[#This Row],[Pago 5]]+BD.PD9[[#This Row],[Pago 4]]+BD.PD9[[#This Row],[Pago 3]]+BD.PD9[[#This Row],[Pago 2]]+BD.PD9[[#This Row],[Pago 1]]</f>
        <v>#VALUE!</v>
      </c>
      <c r="AN1005" s="308" t="s">
        <v>244</v>
      </c>
      <c r="AO1005" s="308" t="s">
        <v>245</v>
      </c>
      <c r="AP1005" s="308" t="s">
        <v>246</v>
      </c>
      <c r="AQ1005" s="308" t="s">
        <v>247</v>
      </c>
      <c r="AR1005" s="308">
        <v>594</v>
      </c>
      <c r="AS1005" s="308" t="s">
        <v>248</v>
      </c>
      <c r="AT1005" s="249" t="s">
        <v>1575</v>
      </c>
      <c r="AU1005" s="249" t="s">
        <v>47</v>
      </c>
    </row>
    <row r="1006" spans="1:47" hidden="1" x14ac:dyDescent="0.3">
      <c r="A1006" s="174">
        <v>2.1</v>
      </c>
      <c r="B1006" s="231" t="s">
        <v>243</v>
      </c>
      <c r="C1006" s="232" t="str">
        <f>VLOOKUP(BD.PD7[[#This Row],[Pos]],PPto[],3,FALSE)</f>
        <v>2.10 Supervisión Civil y Sanitaria</v>
      </c>
      <c r="D1006" s="233" t="s">
        <v>243</v>
      </c>
      <c r="E1006" s="305">
        <f>IF(BD.PD7[[#This Row],[.]]="*",VLOOKUP(BD.PD7[[#This Row],[Pos]],Presupuesto!A:H,7,FALSE),"")</f>
        <v>0</v>
      </c>
      <c r="F1006" s="234"/>
      <c r="G1006" s="174"/>
      <c r="H1006" s="174"/>
      <c r="I1006" s="174"/>
      <c r="J1006" s="392">
        <v>1</v>
      </c>
      <c r="K1006" s="233" t="s">
        <v>117</v>
      </c>
      <c r="L1006" s="383">
        <f>IF(BD.PD7[[#This Row],[Mon]]="DOP",1,HLOOKUP(BD.PD7[[#This Row],[Mon]],$K$1:$L$2,2,FALSE))</f>
        <v>65</v>
      </c>
      <c r="M1006" s="490">
        <v>0</v>
      </c>
      <c r="N1006" s="243">
        <f>BD.PD7[[#This Row],[Cant.]]*BD.PD7[[#This Row],[ Tasa ]]*BD.PD7[[#This Row],[ Precio Und.]]</f>
        <v>0</v>
      </c>
      <c r="O1006" s="491">
        <v>0</v>
      </c>
      <c r="P100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6" s="243">
        <f>BD.PD7[[#This Row],[Ppto. Orden Interna '[DOP']]]/HLOOKUP("USD",$K$1:$L$2,2,FALSE)</f>
        <v>0</v>
      </c>
      <c r="R1006" s="381"/>
      <c r="S1006" s="387"/>
      <c r="T1006" s="387"/>
      <c r="U1006" s="387"/>
      <c r="V1006" s="387"/>
      <c r="W1006" s="174"/>
      <c r="X1006" s="495"/>
      <c r="Y1006" s="388"/>
      <c r="Z1006" s="243">
        <f>BD.PD7[[#This Row],[Av.P1 '[%']]]*BD.PD7[[#This Row],[Ppto. Orden Interna '[DOP']]]</f>
        <v>0</v>
      </c>
      <c r="AA1006" s="249"/>
      <c r="AB1006" s="389"/>
      <c r="AC1006" s="243">
        <f>BD.PD7[[#This Row],[Av.P2 '[%']]]*BD.PD7[[#This Row],[Ppto. Orden Interna '[DOP']]]</f>
        <v>0</v>
      </c>
      <c r="AD1006" s="249"/>
      <c r="AE1006" s="389"/>
      <c r="AF1006" s="243">
        <f>BD.PD7[[#This Row],[Av.P3 '[%']]]*BD.PD7[[#This Row],[Ppto. Orden Interna '[DOP']]]</f>
        <v>0</v>
      </c>
      <c r="AG1006" s="249"/>
      <c r="AH1006" s="389"/>
      <c r="AI1006" s="243">
        <f>BD.PD7[[#This Row],[Av.P2 '[%']]]*BD.PD7[[#This Row],[Ppto. Orden Interna '[DOP']]]</f>
        <v>0</v>
      </c>
      <c r="AJ1006" s="249"/>
      <c r="AK1006" s="389"/>
      <c r="AL1006" s="243">
        <f>BD.PD7[[#This Row],[Av.P2 '[%']]]*BD.PD7[[#This Row],[Ppto. Orden Interna '[DOP']]]</f>
        <v>0</v>
      </c>
      <c r="AM1006" s="496" t="e">
        <f>BD.PD9[[#This Row],[Pago 5]]+BD.PD9[[#This Row],[Pago 4]]+BD.PD9[[#This Row],[Pago 3]]+BD.PD9[[#This Row],[Pago 2]]+BD.PD9[[#This Row],[Pago 1]]</f>
        <v>#VALUE!</v>
      </c>
      <c r="AN1006" s="308" t="s">
        <v>244</v>
      </c>
      <c r="AO1006" s="308" t="s">
        <v>245</v>
      </c>
      <c r="AP1006" s="308" t="s">
        <v>246</v>
      </c>
      <c r="AQ1006" s="308" t="s">
        <v>247</v>
      </c>
      <c r="AR1006" s="308">
        <v>594</v>
      </c>
      <c r="AS1006" s="308" t="s">
        <v>248</v>
      </c>
      <c r="AT1006" s="249" t="s">
        <v>1575</v>
      </c>
      <c r="AU1006" s="249" t="s">
        <v>47</v>
      </c>
    </row>
    <row r="1007" spans="1:47" hidden="1" x14ac:dyDescent="0.3">
      <c r="A1007" s="174">
        <v>2.11</v>
      </c>
      <c r="B1007" s="231" t="s">
        <v>243</v>
      </c>
      <c r="C1007" s="232" t="str">
        <f>VLOOKUP(BD.PD7[[#This Row],[Pos]],PPto[],3,FALSE)</f>
        <v>2.11 Supervisión Arquitectónica</v>
      </c>
      <c r="D1007" s="233" t="s">
        <v>243</v>
      </c>
      <c r="E1007" s="305">
        <f>IF(BD.PD7[[#This Row],[.]]="*",VLOOKUP(BD.PD7[[#This Row],[Pos]],Presupuesto!A:H,7,FALSE),"")</f>
        <v>0</v>
      </c>
      <c r="F1007" s="234"/>
      <c r="G1007" s="174"/>
      <c r="H1007" s="174"/>
      <c r="I1007" s="174"/>
      <c r="J1007" s="392">
        <v>1</v>
      </c>
      <c r="K1007" s="233" t="s">
        <v>117</v>
      </c>
      <c r="L1007" s="383">
        <f>IF(BD.PD7[[#This Row],[Mon]]="DOP",1,HLOOKUP(BD.PD7[[#This Row],[Mon]],$K$1:$L$2,2,FALSE))</f>
        <v>65</v>
      </c>
      <c r="M1007" s="490">
        <v>0</v>
      </c>
      <c r="N1007" s="243">
        <f>BD.PD7[[#This Row],[Cant.]]*BD.PD7[[#This Row],[ Tasa ]]*BD.PD7[[#This Row],[ Precio Und.]]</f>
        <v>0</v>
      </c>
      <c r="O1007" s="491">
        <v>0</v>
      </c>
      <c r="P1007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7" s="243">
        <f>BD.PD7[[#This Row],[Ppto. Orden Interna '[DOP']]]/HLOOKUP("USD",$K$1:$L$2,2,FALSE)</f>
        <v>0</v>
      </c>
      <c r="R1007" s="381"/>
      <c r="S1007" s="387"/>
      <c r="T1007" s="387"/>
      <c r="U1007" s="387"/>
      <c r="V1007" s="387"/>
      <c r="W1007" s="174"/>
      <c r="X1007" s="495"/>
      <c r="Y1007" s="388"/>
      <c r="Z1007" s="243">
        <f>BD.PD7[[#This Row],[Av.P1 '[%']]]*BD.PD7[[#This Row],[Ppto. Orden Interna '[DOP']]]</f>
        <v>0</v>
      </c>
      <c r="AA1007" s="249"/>
      <c r="AB1007" s="389"/>
      <c r="AC1007" s="243">
        <f>BD.PD7[[#This Row],[Av.P2 '[%']]]*BD.PD7[[#This Row],[Ppto. Orden Interna '[DOP']]]</f>
        <v>0</v>
      </c>
      <c r="AD1007" s="249"/>
      <c r="AE1007" s="389"/>
      <c r="AF1007" s="243">
        <f>BD.PD7[[#This Row],[Av.P3 '[%']]]*BD.PD7[[#This Row],[Ppto. Orden Interna '[DOP']]]</f>
        <v>0</v>
      </c>
      <c r="AG1007" s="249"/>
      <c r="AH1007" s="389"/>
      <c r="AI1007" s="243">
        <f>BD.PD7[[#This Row],[Av.P2 '[%']]]*BD.PD7[[#This Row],[Ppto. Orden Interna '[DOP']]]</f>
        <v>0</v>
      </c>
      <c r="AJ1007" s="249"/>
      <c r="AK1007" s="389"/>
      <c r="AL1007" s="243">
        <f>BD.PD7[[#This Row],[Av.P2 '[%']]]*BD.PD7[[#This Row],[Ppto. Orden Interna '[DOP']]]</f>
        <v>0</v>
      </c>
      <c r="AM1007" s="496" t="e">
        <f>BD.PD9[[#This Row],[Pago 5]]+BD.PD9[[#This Row],[Pago 4]]+BD.PD9[[#This Row],[Pago 3]]+BD.PD9[[#This Row],[Pago 2]]+BD.PD9[[#This Row],[Pago 1]]</f>
        <v>#VALUE!</v>
      </c>
      <c r="AN1007" s="308" t="s">
        <v>244</v>
      </c>
      <c r="AO1007" s="308" t="s">
        <v>245</v>
      </c>
      <c r="AP1007" s="308" t="s">
        <v>246</v>
      </c>
      <c r="AQ1007" s="308" t="s">
        <v>247</v>
      </c>
      <c r="AR1007" s="308">
        <v>594</v>
      </c>
      <c r="AS1007" s="308" t="s">
        <v>248</v>
      </c>
      <c r="AT1007" s="249" t="s">
        <v>1575</v>
      </c>
      <c r="AU1007" s="249" t="s">
        <v>47</v>
      </c>
    </row>
    <row r="1008" spans="1:47" hidden="1" x14ac:dyDescent="0.3">
      <c r="A1008" s="174">
        <v>3.01</v>
      </c>
      <c r="B1008" s="231" t="s">
        <v>243</v>
      </c>
      <c r="C1008" s="232" t="str">
        <f>VLOOKUP(BD.PD7[[#This Row],[Pos]],PPto[],3,FALSE)</f>
        <v>3.01 Instalaciones Eléctricas</v>
      </c>
      <c r="D1008" s="233" t="s">
        <v>243</v>
      </c>
      <c r="E1008" s="305">
        <f>IF(BD.PD7[[#This Row],[.]]="*",VLOOKUP(BD.PD7[[#This Row],[Pos]],Presupuesto!A:H,7,FALSE),"")</f>
        <v>0</v>
      </c>
      <c r="F1008" s="234"/>
      <c r="G1008" s="174"/>
      <c r="H1008" s="174"/>
      <c r="I1008" s="174"/>
      <c r="J1008" s="392">
        <v>1</v>
      </c>
      <c r="K1008" s="233" t="s">
        <v>117</v>
      </c>
      <c r="L1008" s="383">
        <f>IF(BD.PD7[[#This Row],[Mon]]="DOP",1,HLOOKUP(BD.PD7[[#This Row],[Mon]],$K$1:$L$2,2,FALSE))</f>
        <v>65</v>
      </c>
      <c r="M1008" s="490">
        <v>0</v>
      </c>
      <c r="N1008" s="243">
        <f>BD.PD7[[#This Row],[Cant.]]*BD.PD7[[#This Row],[ Tasa ]]*BD.PD7[[#This Row],[ Precio Und.]]</f>
        <v>0</v>
      </c>
      <c r="O1008" s="491">
        <v>0</v>
      </c>
      <c r="P1008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8" s="243">
        <f>BD.PD7[[#This Row],[Ppto. Orden Interna '[DOP']]]/HLOOKUP("USD",$K$1:$L$2,2,FALSE)</f>
        <v>0</v>
      </c>
      <c r="R1008" s="381"/>
      <c r="S1008" s="387"/>
      <c r="T1008" s="387"/>
      <c r="U1008" s="387"/>
      <c r="V1008" s="387"/>
      <c r="W1008" s="174"/>
      <c r="X1008" s="495"/>
      <c r="Y1008" s="388"/>
      <c r="Z1008" s="243">
        <f>BD.PD7[[#This Row],[Av.P1 '[%']]]*BD.PD7[[#This Row],[Ppto. Orden Interna '[DOP']]]</f>
        <v>0</v>
      </c>
      <c r="AA1008" s="249"/>
      <c r="AB1008" s="389"/>
      <c r="AC1008" s="243">
        <f>BD.PD7[[#This Row],[Av.P2 '[%']]]*BD.PD7[[#This Row],[Ppto. Orden Interna '[DOP']]]</f>
        <v>0</v>
      </c>
      <c r="AD1008" s="249"/>
      <c r="AE1008" s="389"/>
      <c r="AF1008" s="243">
        <f>BD.PD7[[#This Row],[Av.P3 '[%']]]*BD.PD7[[#This Row],[Ppto. Orden Interna '[DOP']]]</f>
        <v>0</v>
      </c>
      <c r="AG1008" s="249"/>
      <c r="AH1008" s="389"/>
      <c r="AI1008" s="243">
        <f>BD.PD7[[#This Row],[Av.P2 '[%']]]*BD.PD7[[#This Row],[Ppto. Orden Interna '[DOP']]]</f>
        <v>0</v>
      </c>
      <c r="AJ1008" s="249"/>
      <c r="AK1008" s="389"/>
      <c r="AL1008" s="243">
        <f>BD.PD7[[#This Row],[Av.P2 '[%']]]*BD.PD7[[#This Row],[Ppto. Orden Interna '[DOP']]]</f>
        <v>0</v>
      </c>
      <c r="AM1008" s="496" t="e">
        <f>BD.PD9[[#This Row],[Pago 5]]+BD.PD9[[#This Row],[Pago 4]]+BD.PD9[[#This Row],[Pago 3]]+BD.PD9[[#This Row],[Pago 2]]+BD.PD9[[#This Row],[Pago 1]]</f>
        <v>#VALUE!</v>
      </c>
      <c r="AN1008" s="308" t="s">
        <v>244</v>
      </c>
      <c r="AO1008" s="308" t="s">
        <v>245</v>
      </c>
      <c r="AP1008" s="308" t="s">
        <v>246</v>
      </c>
      <c r="AQ1008" s="308" t="s">
        <v>247</v>
      </c>
      <c r="AR1008" s="308">
        <v>594</v>
      </c>
      <c r="AS1008" s="308" t="s">
        <v>248</v>
      </c>
      <c r="AT1008" s="249" t="s">
        <v>1575</v>
      </c>
      <c r="AU1008" s="249" t="s">
        <v>60</v>
      </c>
    </row>
    <row r="1009" spans="1:47" hidden="1" x14ac:dyDescent="0.3">
      <c r="A1009" s="174">
        <v>3.02</v>
      </c>
      <c r="B1009" s="231" t="s">
        <v>243</v>
      </c>
      <c r="C1009" s="232" t="str">
        <f>VLOOKUP(BD.PD7[[#This Row],[Pos]],PPto[],3,FALSE)</f>
        <v>3.02 Supervisión Eléctrica</v>
      </c>
      <c r="D1009" s="233" t="s">
        <v>243</v>
      </c>
      <c r="E1009" s="305">
        <f>IF(BD.PD7[[#This Row],[.]]="*",VLOOKUP(BD.PD7[[#This Row],[Pos]],Presupuesto!A:H,7,FALSE),"")</f>
        <v>0</v>
      </c>
      <c r="F1009" s="234"/>
      <c r="G1009" s="174"/>
      <c r="H1009" s="174"/>
      <c r="I1009" s="174"/>
      <c r="J1009" s="392">
        <v>1</v>
      </c>
      <c r="K1009" s="233" t="s">
        <v>117</v>
      </c>
      <c r="L1009" s="383">
        <f>IF(BD.PD7[[#This Row],[Mon]]="DOP",1,HLOOKUP(BD.PD7[[#This Row],[Mon]],$K$1:$L$2,2,FALSE))</f>
        <v>65</v>
      </c>
      <c r="M1009" s="490">
        <v>0</v>
      </c>
      <c r="N1009" s="243">
        <f>BD.PD7[[#This Row],[Cant.]]*BD.PD7[[#This Row],[ Tasa ]]*BD.PD7[[#This Row],[ Precio Und.]]</f>
        <v>0</v>
      </c>
      <c r="O1009" s="491">
        <v>0</v>
      </c>
      <c r="P100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09" s="243">
        <f>BD.PD7[[#This Row],[Ppto. Orden Interna '[DOP']]]/HLOOKUP("USD",$K$1:$L$2,2,FALSE)</f>
        <v>0</v>
      </c>
      <c r="R1009" s="381"/>
      <c r="S1009" s="387"/>
      <c r="T1009" s="387"/>
      <c r="U1009" s="387"/>
      <c r="V1009" s="387"/>
      <c r="W1009" s="174"/>
      <c r="X1009" s="495"/>
      <c r="Y1009" s="388"/>
      <c r="Z1009" s="243">
        <f>BD.PD7[[#This Row],[Av.P1 '[%']]]*BD.PD7[[#This Row],[Ppto. Orden Interna '[DOP']]]</f>
        <v>0</v>
      </c>
      <c r="AA1009" s="249"/>
      <c r="AB1009" s="389"/>
      <c r="AC1009" s="243">
        <f>BD.PD7[[#This Row],[Av.P2 '[%']]]*BD.PD7[[#This Row],[Ppto. Orden Interna '[DOP']]]</f>
        <v>0</v>
      </c>
      <c r="AD1009" s="249"/>
      <c r="AE1009" s="389"/>
      <c r="AF1009" s="243">
        <f>BD.PD7[[#This Row],[Av.P3 '[%']]]*BD.PD7[[#This Row],[Ppto. Orden Interna '[DOP']]]</f>
        <v>0</v>
      </c>
      <c r="AG1009" s="249"/>
      <c r="AH1009" s="389"/>
      <c r="AI1009" s="243">
        <f>BD.PD7[[#This Row],[Av.P2 '[%']]]*BD.PD7[[#This Row],[Ppto. Orden Interna '[DOP']]]</f>
        <v>0</v>
      </c>
      <c r="AJ1009" s="249"/>
      <c r="AK1009" s="389"/>
      <c r="AL1009" s="243">
        <f>BD.PD7[[#This Row],[Av.P2 '[%']]]*BD.PD7[[#This Row],[Ppto. Orden Interna '[DOP']]]</f>
        <v>0</v>
      </c>
      <c r="AM1009" s="496" t="e">
        <f>BD.PD9[[#This Row],[Pago 5]]+BD.PD9[[#This Row],[Pago 4]]+BD.PD9[[#This Row],[Pago 3]]+BD.PD9[[#This Row],[Pago 2]]+BD.PD9[[#This Row],[Pago 1]]</f>
        <v>#VALUE!</v>
      </c>
      <c r="AN1009" s="308" t="s">
        <v>244</v>
      </c>
      <c r="AO1009" s="308" t="s">
        <v>245</v>
      </c>
      <c r="AP1009" s="308" t="s">
        <v>246</v>
      </c>
      <c r="AQ1009" s="308" t="s">
        <v>247</v>
      </c>
      <c r="AR1009" s="308">
        <v>594</v>
      </c>
      <c r="AS1009" s="308" t="s">
        <v>248</v>
      </c>
      <c r="AT1009" s="249" t="s">
        <v>1575</v>
      </c>
      <c r="AU1009" s="249" t="s">
        <v>60</v>
      </c>
    </row>
    <row r="1010" spans="1:47" hidden="1" x14ac:dyDescent="0.3">
      <c r="A1010" s="174">
        <v>3.03</v>
      </c>
      <c r="B1010" s="231" t="s">
        <v>243</v>
      </c>
      <c r="C1010" s="232" t="str">
        <f>VLOOKUP(BD.PD7[[#This Row],[Pos]],PPto[],3,FALSE)</f>
        <v>3.03 Generadores</v>
      </c>
      <c r="D1010" s="233" t="s">
        <v>243</v>
      </c>
      <c r="E1010" s="305">
        <f>IF(BD.PD7[[#This Row],[.]]="*",VLOOKUP(BD.PD7[[#This Row],[Pos]],Presupuesto!A:H,7,FALSE),"")</f>
        <v>220508.5</v>
      </c>
      <c r="F1010" s="234"/>
      <c r="G1010" s="174"/>
      <c r="H1010" s="174"/>
      <c r="I1010" s="174"/>
      <c r="J1010" s="392">
        <v>1</v>
      </c>
      <c r="K1010" s="233" t="s">
        <v>117</v>
      </c>
      <c r="L1010" s="383">
        <f>IF(BD.PD7[[#This Row],[Mon]]="DOP",1,HLOOKUP(BD.PD7[[#This Row],[Mon]],$K$1:$L$2,2,FALSE))</f>
        <v>65</v>
      </c>
      <c r="M1010" s="490">
        <v>0</v>
      </c>
      <c r="N1010" s="243">
        <f>BD.PD7[[#This Row],[Cant.]]*BD.PD7[[#This Row],[ Tasa ]]*BD.PD7[[#This Row],[ Precio Und.]]</f>
        <v>0</v>
      </c>
      <c r="O1010" s="491">
        <v>0</v>
      </c>
      <c r="P101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0" s="243">
        <f>BD.PD7[[#This Row],[Ppto. Orden Interna '[DOP']]]/HLOOKUP("USD",$K$1:$L$2,2,FALSE)</f>
        <v>0</v>
      </c>
      <c r="R1010" s="381"/>
      <c r="S1010" s="387"/>
      <c r="T1010" s="387"/>
      <c r="U1010" s="387"/>
      <c r="V1010" s="387"/>
      <c r="W1010" s="174"/>
      <c r="X1010" s="495"/>
      <c r="Y1010" s="388"/>
      <c r="Z1010" s="243">
        <f>BD.PD7[[#This Row],[Av.P1 '[%']]]*BD.PD7[[#This Row],[Ppto. Orden Interna '[DOP']]]</f>
        <v>0</v>
      </c>
      <c r="AA1010" s="249"/>
      <c r="AB1010" s="389"/>
      <c r="AC1010" s="243">
        <f>BD.PD7[[#This Row],[Av.P2 '[%']]]*BD.PD7[[#This Row],[Ppto. Orden Interna '[DOP']]]</f>
        <v>0</v>
      </c>
      <c r="AD1010" s="249"/>
      <c r="AE1010" s="389"/>
      <c r="AF1010" s="243">
        <f>BD.PD7[[#This Row],[Av.P3 '[%']]]*BD.PD7[[#This Row],[Ppto. Orden Interna '[DOP']]]</f>
        <v>0</v>
      </c>
      <c r="AG1010" s="249"/>
      <c r="AH1010" s="389"/>
      <c r="AI1010" s="243">
        <f>BD.PD7[[#This Row],[Av.P2 '[%']]]*BD.PD7[[#This Row],[Ppto. Orden Interna '[DOP']]]</f>
        <v>0</v>
      </c>
      <c r="AJ1010" s="249"/>
      <c r="AK1010" s="389"/>
      <c r="AL1010" s="243">
        <f>BD.PD7[[#This Row],[Av.P2 '[%']]]*BD.PD7[[#This Row],[Ppto. Orden Interna '[DOP']]]</f>
        <v>0</v>
      </c>
      <c r="AM1010" s="496" t="e">
        <f>BD.PD9[[#This Row],[Pago 5]]+BD.PD9[[#This Row],[Pago 4]]+BD.PD9[[#This Row],[Pago 3]]+BD.PD9[[#This Row],[Pago 2]]+BD.PD9[[#This Row],[Pago 1]]</f>
        <v>#VALUE!</v>
      </c>
      <c r="AN1010" s="308" t="s">
        <v>244</v>
      </c>
      <c r="AO1010" s="308" t="s">
        <v>245</v>
      </c>
      <c r="AP1010" s="308" t="s">
        <v>246</v>
      </c>
      <c r="AQ1010" s="308" t="s">
        <v>247</v>
      </c>
      <c r="AR1010" s="308">
        <v>594</v>
      </c>
      <c r="AS1010" s="308" t="s">
        <v>248</v>
      </c>
      <c r="AT1010" s="249" t="s">
        <v>1575</v>
      </c>
      <c r="AU1010" s="249" t="s">
        <v>60</v>
      </c>
    </row>
    <row r="1011" spans="1:47" hidden="1" x14ac:dyDescent="0.3">
      <c r="A1011" s="174">
        <v>3.03</v>
      </c>
      <c r="B1011" s="231"/>
      <c r="C1011" s="232" t="str">
        <f>VLOOKUP(BD.PD7[[#This Row],[Pos]],PPto[],3,FALSE)</f>
        <v>3.03 Generadores</v>
      </c>
      <c r="D1011" s="174" t="s">
        <v>23</v>
      </c>
      <c r="E1011" s="305" t="str">
        <f>IF(BD.PD7[[#This Row],[.]]="*",VLOOKUP(BD.PD7[[#This Row],[Pos]],Presupuesto!A:H,7,FALSE),"")</f>
        <v/>
      </c>
      <c r="F1011" s="378" t="s">
        <v>1381</v>
      </c>
      <c r="G1011" s="174" t="s">
        <v>1359</v>
      </c>
      <c r="H1011" s="174">
        <v>4511705070</v>
      </c>
      <c r="I1011" s="497" t="s">
        <v>1338</v>
      </c>
      <c r="J1011" s="382">
        <v>2</v>
      </c>
      <c r="K1011" s="174" t="s">
        <v>117</v>
      </c>
      <c r="L1011" s="383">
        <f>IF(BD.PD7[[#This Row],[Mon]]="DOP",1,HLOOKUP(BD.PD7[[#This Row],[Mon]],$K$1:$L$2,2,FALSE))</f>
        <v>65</v>
      </c>
      <c r="M1011" s="400">
        <v>86102</v>
      </c>
      <c r="N1011" s="243">
        <f>BD.PD7[[#This Row],[Cant.]]*BD.PD7[[#This Row],[ Tasa ]]*BD.PD7[[#This Row],[ Precio Und.]]</f>
        <v>11193260</v>
      </c>
      <c r="O1011" s="386">
        <v>0</v>
      </c>
      <c r="P1011" s="243">
        <f>IF(BD.PD7[[#This Row],[Liquid. '[%']]]&lt;&gt;0,(BD.PD7[[#This Row],[Valor Neto '[DOP']]]*BD.PD7[[#This Row],[Liquid. '[%']]])+BD.PD7[[#This Row],[Valor Neto '[DOP']]],BD.PD7[[#This Row],[Valor Neto '[DOP']]])</f>
        <v>11193260</v>
      </c>
      <c r="Q1011" s="243">
        <f>BD.PD7[[#This Row],[Ppto. Orden Interna '[DOP']]]/HLOOKUP("USD",$K$1:$L$2,2,FALSE)</f>
        <v>172204</v>
      </c>
      <c r="R1011" s="381" t="s">
        <v>1382</v>
      </c>
      <c r="S1011" s="381"/>
      <c r="T1011" s="387"/>
      <c r="U1011" s="387"/>
      <c r="V1011" s="387"/>
      <c r="W1011" s="174" t="s">
        <v>301</v>
      </c>
      <c r="X1011" s="174">
        <v>7</v>
      </c>
      <c r="Y1011" s="399">
        <v>0.5</v>
      </c>
      <c r="Z1011" s="243">
        <f>BD.PD7[[#This Row],[Av.P1 '[%']]]*BD.PD7[[#This Row],[Ppto. Orden Interna '[DOP']]]</f>
        <v>5596630</v>
      </c>
      <c r="AA1011" s="174">
        <v>10</v>
      </c>
      <c r="AB1011" s="399">
        <v>0.5</v>
      </c>
      <c r="AC1011" s="243">
        <f>BD.PD7[[#This Row],[Av.P2 '[%']]]*BD.PD7[[#This Row],[Ppto. Orden Interna '[DOP']]]</f>
        <v>5596630</v>
      </c>
      <c r="AD1011" s="249"/>
      <c r="AE1011" s="389"/>
      <c r="AF1011" s="243">
        <f>BD.PD7[[#This Row],[Av.P3 '[%']]]*BD.PD7[[#This Row],[Ppto. Orden Interna '[DOP']]]</f>
        <v>0</v>
      </c>
      <c r="AG1011" s="249"/>
      <c r="AH1011" s="389"/>
      <c r="AI1011" s="243">
        <f>BD.PD7[[#This Row],[Av.P2 '[%']]]*BD.PD7[[#This Row],[Ppto. Orden Interna '[DOP']]]</f>
        <v>5596630</v>
      </c>
      <c r="AJ1011" s="249"/>
      <c r="AK1011" s="389"/>
      <c r="AL1011" s="243">
        <f>BD.PD7[[#This Row],[Av.P2 '[%']]]*BD.PD7[[#This Row],[Ppto. Orden Interna '[DOP']]]</f>
        <v>5596630</v>
      </c>
      <c r="AM1011" s="496" t="e">
        <f>BD.PD9[[#This Row],[Pago 5]]+BD.PD9[[#This Row],[Pago 4]]+BD.PD9[[#This Row],[Pago 3]]+BD.PD9[[#This Row],[Pago 2]]+BD.PD9[[#This Row],[Pago 1]]</f>
        <v>#VALUE!</v>
      </c>
      <c r="AN1011" s="308" t="s">
        <v>244</v>
      </c>
      <c r="AO1011" s="308" t="s">
        <v>245</v>
      </c>
      <c r="AP1011" s="308" t="s">
        <v>246</v>
      </c>
      <c r="AQ1011" s="308" t="s">
        <v>247</v>
      </c>
      <c r="AR1011" s="308">
        <v>594</v>
      </c>
      <c r="AS1011" s="308" t="s">
        <v>248</v>
      </c>
      <c r="AT1011" s="249" t="s">
        <v>1575</v>
      </c>
      <c r="AU1011" s="249" t="s">
        <v>60</v>
      </c>
    </row>
    <row r="1012" spans="1:47" hidden="1" x14ac:dyDescent="0.3">
      <c r="A1012" s="174">
        <v>3.04</v>
      </c>
      <c r="B1012" s="231" t="s">
        <v>243</v>
      </c>
      <c r="C1012" s="232" t="str">
        <f>VLOOKUP(BD.PD7[[#This Row],[Pos]],PPto[],3,FALSE)</f>
        <v>3.04 Inversor y UPS</v>
      </c>
      <c r="D1012" s="233" t="s">
        <v>243</v>
      </c>
      <c r="E1012" s="305">
        <f>IF(BD.PD7[[#This Row],[.]]="*",VLOOKUP(BD.PD7[[#This Row],[Pos]],Presupuesto!A:H,7,FALSE),"")</f>
        <v>15343.02619047619</v>
      </c>
      <c r="F1012" s="234"/>
      <c r="G1012" s="174"/>
      <c r="H1012" s="174"/>
      <c r="I1012" s="174"/>
      <c r="J1012" s="392">
        <v>1</v>
      </c>
      <c r="K1012" s="233" t="s">
        <v>117</v>
      </c>
      <c r="L1012" s="383">
        <f>IF(BD.PD7[[#This Row],[Mon]]="DOP",1,HLOOKUP(BD.PD7[[#This Row],[Mon]],$K$1:$L$2,2,FALSE))</f>
        <v>65</v>
      </c>
      <c r="M1012" s="490">
        <v>0</v>
      </c>
      <c r="N1012" s="243">
        <f>BD.PD7[[#This Row],[Cant.]]*BD.PD7[[#This Row],[ Tasa ]]*BD.PD7[[#This Row],[ Precio Und.]]</f>
        <v>0</v>
      </c>
      <c r="O1012" s="491">
        <v>0</v>
      </c>
      <c r="P101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2" s="243">
        <f>BD.PD7[[#This Row],[Ppto. Orden Interna '[DOP']]]/HLOOKUP("USD",$K$1:$L$2,2,FALSE)</f>
        <v>0</v>
      </c>
      <c r="R1012" s="381"/>
      <c r="S1012" s="387"/>
      <c r="T1012" s="387"/>
      <c r="U1012" s="387"/>
      <c r="V1012" s="387"/>
      <c r="W1012" s="174"/>
      <c r="X1012" s="495"/>
      <c r="Y1012" s="388"/>
      <c r="Z1012" s="243">
        <f>BD.PD7[[#This Row],[Av.P1 '[%']]]*BD.PD7[[#This Row],[Ppto. Orden Interna '[DOP']]]</f>
        <v>0</v>
      </c>
      <c r="AA1012" s="249"/>
      <c r="AB1012" s="389"/>
      <c r="AC1012" s="243">
        <f>BD.PD7[[#This Row],[Av.P2 '[%']]]*BD.PD7[[#This Row],[Ppto. Orden Interna '[DOP']]]</f>
        <v>0</v>
      </c>
      <c r="AD1012" s="249"/>
      <c r="AE1012" s="389"/>
      <c r="AF1012" s="243">
        <f>BD.PD7[[#This Row],[Av.P3 '[%']]]*BD.PD7[[#This Row],[Ppto. Orden Interna '[DOP']]]</f>
        <v>0</v>
      </c>
      <c r="AG1012" s="249"/>
      <c r="AH1012" s="389"/>
      <c r="AI1012" s="243">
        <f>BD.PD7[[#This Row],[Av.P2 '[%']]]*BD.PD7[[#This Row],[Ppto. Orden Interna '[DOP']]]</f>
        <v>0</v>
      </c>
      <c r="AJ1012" s="249"/>
      <c r="AK1012" s="389"/>
      <c r="AL1012" s="243">
        <f>BD.PD7[[#This Row],[Av.P2 '[%']]]*BD.PD7[[#This Row],[Ppto. Orden Interna '[DOP']]]</f>
        <v>0</v>
      </c>
      <c r="AM1012" s="496" t="e">
        <f>BD.PD9[[#This Row],[Pago 5]]+BD.PD9[[#This Row],[Pago 4]]+BD.PD9[[#This Row],[Pago 3]]+BD.PD9[[#This Row],[Pago 2]]+BD.PD9[[#This Row],[Pago 1]]</f>
        <v>#VALUE!</v>
      </c>
      <c r="AN1012" s="308" t="s">
        <v>244</v>
      </c>
      <c r="AO1012" s="308" t="s">
        <v>245</v>
      </c>
      <c r="AP1012" s="308" t="s">
        <v>246</v>
      </c>
      <c r="AQ1012" s="308" t="s">
        <v>247</v>
      </c>
      <c r="AR1012" s="308">
        <v>594</v>
      </c>
      <c r="AS1012" s="308" t="s">
        <v>248</v>
      </c>
      <c r="AT1012" s="249" t="s">
        <v>1575</v>
      </c>
      <c r="AU1012" s="249" t="s">
        <v>60</v>
      </c>
    </row>
    <row r="1013" spans="1:47" hidden="1" x14ac:dyDescent="0.3">
      <c r="A1013" s="174">
        <v>3.04</v>
      </c>
      <c r="B1013" s="231"/>
      <c r="C1013" s="232" t="str">
        <f>VLOOKUP(BD.PD7[[#This Row],[Pos]],PPto[],3,FALSE)</f>
        <v>3.04 Inversor y UPS</v>
      </c>
      <c r="D1013" s="174" t="s">
        <v>23</v>
      </c>
      <c r="E1013" s="305" t="str">
        <f>IF(BD.PD7[[#This Row],[.]]="*",VLOOKUP(BD.PD7[[#This Row],[Pos]],Presupuesto!A:H,7,FALSE),"")</f>
        <v/>
      </c>
      <c r="F1013" s="501" t="s">
        <v>1383</v>
      </c>
      <c r="G1013" s="558"/>
      <c r="H1013" s="174"/>
      <c r="I1013" s="497" t="s">
        <v>1326</v>
      </c>
      <c r="J1013" s="382">
        <v>6</v>
      </c>
      <c r="K1013" s="174" t="s">
        <v>260</v>
      </c>
      <c r="L1013" s="383">
        <f>IF(BD.PD7[[#This Row],[Mon]]="DOP",1,HLOOKUP(BD.PD7[[#This Row],[Mon]],$K$1:$L$2,2,FALSE))</f>
        <v>1</v>
      </c>
      <c r="M1013" s="384">
        <v>14487.5</v>
      </c>
      <c r="N1013" s="243">
        <f>BD.PD7[[#This Row],[Cant.]]*BD.PD7[[#This Row],[ Tasa ]]*BD.PD7[[#This Row],[ Precio Und.]]</f>
        <v>86925</v>
      </c>
      <c r="O1013" s="386">
        <v>0.02</v>
      </c>
      <c r="P1013" s="243">
        <f>IF(BD.PD7[[#This Row],[Liquid. '[%']]]&lt;&gt;0,(BD.PD7[[#This Row],[Valor Neto '[DOP']]]*BD.PD7[[#This Row],[Liquid. '[%']]])+BD.PD7[[#This Row],[Valor Neto '[DOP']]],BD.PD7[[#This Row],[Valor Neto '[DOP']]])</f>
        <v>88663.5</v>
      </c>
      <c r="Q1013" s="243">
        <f>BD.PD7[[#This Row],[Ppto. Orden Interna '[DOP']]]/HLOOKUP("USD",$K$1:$L$2,2,FALSE)</f>
        <v>1364.0538461538461</v>
      </c>
      <c r="R1013" s="381" t="s">
        <v>1384</v>
      </c>
      <c r="S1013" s="387"/>
      <c r="T1013" s="387"/>
      <c r="U1013" s="387"/>
      <c r="V1013" s="387"/>
      <c r="W1013" s="174" t="s">
        <v>302</v>
      </c>
      <c r="X1013" s="495">
        <v>10</v>
      </c>
      <c r="Y1013" s="388">
        <v>1</v>
      </c>
      <c r="Z1013" s="243">
        <f>BD.PD7[[#This Row],[Av.P1 '[%']]]*BD.PD7[[#This Row],[Ppto. Orden Interna '[DOP']]]</f>
        <v>88663.5</v>
      </c>
      <c r="AA1013" s="249"/>
      <c r="AB1013" s="389"/>
      <c r="AC1013" s="243">
        <f>BD.PD7[[#This Row],[Av.P2 '[%']]]*BD.PD7[[#This Row],[Ppto. Orden Interna '[DOP']]]</f>
        <v>0</v>
      </c>
      <c r="AD1013" s="249"/>
      <c r="AE1013" s="389"/>
      <c r="AF1013" s="243">
        <f>BD.PD7[[#This Row],[Av.P3 '[%']]]*BD.PD7[[#This Row],[Ppto. Orden Interna '[DOP']]]</f>
        <v>0</v>
      </c>
      <c r="AG1013" s="249"/>
      <c r="AH1013" s="389"/>
      <c r="AI1013" s="243">
        <f>BD.PD7[[#This Row],[Av.P2 '[%']]]*BD.PD7[[#This Row],[Ppto. Orden Interna '[DOP']]]</f>
        <v>0</v>
      </c>
      <c r="AJ1013" s="249"/>
      <c r="AK1013" s="389"/>
      <c r="AL1013" s="243">
        <f>BD.PD7[[#This Row],[Av.P2 '[%']]]*BD.PD7[[#This Row],[Ppto. Orden Interna '[DOP']]]</f>
        <v>0</v>
      </c>
      <c r="AM1013" s="496" t="e">
        <f>BD.PD9[[#This Row],[Pago 5]]+BD.PD9[[#This Row],[Pago 4]]+BD.PD9[[#This Row],[Pago 3]]+BD.PD9[[#This Row],[Pago 2]]+BD.PD9[[#This Row],[Pago 1]]</f>
        <v>#VALUE!</v>
      </c>
      <c r="AN1013" s="308" t="s">
        <v>244</v>
      </c>
      <c r="AO1013" s="308" t="s">
        <v>245</v>
      </c>
      <c r="AP1013" s="308" t="s">
        <v>246</v>
      </c>
      <c r="AQ1013" s="308" t="s">
        <v>247</v>
      </c>
      <c r="AR1013" s="308">
        <v>594</v>
      </c>
      <c r="AS1013" s="308" t="s">
        <v>248</v>
      </c>
      <c r="AT1013" s="249" t="s">
        <v>1575</v>
      </c>
      <c r="AU1013" s="249" t="s">
        <v>60</v>
      </c>
    </row>
    <row r="1014" spans="1:47" hidden="1" x14ac:dyDescent="0.3">
      <c r="A1014" s="174">
        <v>3.04</v>
      </c>
      <c r="B1014" s="231"/>
      <c r="C1014" s="232" t="str">
        <f>VLOOKUP(BD.PD7[[#This Row],[Pos]],PPto[],3,FALSE)</f>
        <v>3.04 Inversor y UPS</v>
      </c>
      <c r="D1014" s="174" t="s">
        <v>23</v>
      </c>
      <c r="E1014" s="305" t="str">
        <f>IF(BD.PD7[[#This Row],[.]]="*",VLOOKUP(BD.PD7[[#This Row],[Pos]],Presupuesto!A:H,7,FALSE),"")</f>
        <v/>
      </c>
      <c r="F1014" s="501" t="s">
        <v>1385</v>
      </c>
      <c r="G1014" s="558"/>
      <c r="H1014" s="174"/>
      <c r="I1014" s="497" t="s">
        <v>1326</v>
      </c>
      <c r="J1014" s="382">
        <v>1</v>
      </c>
      <c r="K1014" s="174" t="s">
        <v>260</v>
      </c>
      <c r="L1014" s="383">
        <f>IF(BD.PD7[[#This Row],[Mon]]="DOP",1,HLOOKUP(BD.PD7[[#This Row],[Mon]],$K$1:$L$2,2,FALSE))</f>
        <v>1</v>
      </c>
      <c r="M1014" s="384">
        <v>185000</v>
      </c>
      <c r="N1014" s="243">
        <f>BD.PD7[[#This Row],[Cant.]]*BD.PD7[[#This Row],[ Tasa ]]*BD.PD7[[#This Row],[ Precio Und.]]</f>
        <v>185000</v>
      </c>
      <c r="O1014" s="386">
        <v>0.02</v>
      </c>
      <c r="P1014" s="243">
        <f>IF(BD.PD7[[#This Row],[Liquid. '[%']]]&lt;&gt;0,(BD.PD7[[#This Row],[Valor Neto '[DOP']]]*BD.PD7[[#This Row],[Liquid. '[%']]])+BD.PD7[[#This Row],[Valor Neto '[DOP']]],BD.PD7[[#This Row],[Valor Neto '[DOP']]])</f>
        <v>188700</v>
      </c>
      <c r="Q1014" s="243">
        <f>BD.PD7[[#This Row],[Ppto. Orden Interna '[DOP']]]/HLOOKUP("USD",$K$1:$L$2,2,FALSE)</f>
        <v>2903.0769230769229</v>
      </c>
      <c r="R1014" s="381" t="s">
        <v>1384</v>
      </c>
      <c r="S1014" s="387"/>
      <c r="T1014" s="387"/>
      <c r="U1014" s="387"/>
      <c r="V1014" s="387"/>
      <c r="W1014" s="174" t="s">
        <v>302</v>
      </c>
      <c r="X1014" s="495">
        <v>10</v>
      </c>
      <c r="Y1014" s="388">
        <v>1</v>
      </c>
      <c r="Z1014" s="243">
        <f>BD.PD7[[#This Row],[Av.P1 '[%']]]*BD.PD7[[#This Row],[Ppto. Orden Interna '[DOP']]]</f>
        <v>188700</v>
      </c>
      <c r="AA1014" s="249"/>
      <c r="AB1014" s="389"/>
      <c r="AC1014" s="243">
        <f>BD.PD7[[#This Row],[Av.P2 '[%']]]*BD.PD7[[#This Row],[Ppto. Orden Interna '[DOP']]]</f>
        <v>0</v>
      </c>
      <c r="AD1014" s="249"/>
      <c r="AE1014" s="389"/>
      <c r="AF1014" s="243">
        <f>BD.PD7[[#This Row],[Av.P3 '[%']]]*BD.PD7[[#This Row],[Ppto. Orden Interna '[DOP']]]</f>
        <v>0</v>
      </c>
      <c r="AG1014" s="249"/>
      <c r="AH1014" s="389"/>
      <c r="AI1014" s="243">
        <f>BD.PD7[[#This Row],[Av.P2 '[%']]]*BD.PD7[[#This Row],[Ppto. Orden Interna '[DOP']]]</f>
        <v>0</v>
      </c>
      <c r="AJ1014" s="249"/>
      <c r="AK1014" s="389"/>
      <c r="AL1014" s="243">
        <f>BD.PD7[[#This Row],[Av.P2 '[%']]]*BD.PD7[[#This Row],[Ppto. Orden Interna '[DOP']]]</f>
        <v>0</v>
      </c>
      <c r="AM1014" s="496" t="e">
        <f>BD.PD9[[#This Row],[Pago 5]]+BD.PD9[[#This Row],[Pago 4]]+BD.PD9[[#This Row],[Pago 3]]+BD.PD9[[#This Row],[Pago 2]]+BD.PD9[[#This Row],[Pago 1]]</f>
        <v>#VALUE!</v>
      </c>
      <c r="AN1014" s="308" t="s">
        <v>244</v>
      </c>
      <c r="AO1014" s="308" t="s">
        <v>245</v>
      </c>
      <c r="AP1014" s="308" t="s">
        <v>246</v>
      </c>
      <c r="AQ1014" s="308" t="s">
        <v>247</v>
      </c>
      <c r="AR1014" s="308">
        <v>594</v>
      </c>
      <c r="AS1014" s="308" t="s">
        <v>248</v>
      </c>
      <c r="AT1014" s="249" t="s">
        <v>1575</v>
      </c>
      <c r="AU1014" s="249" t="s">
        <v>60</v>
      </c>
    </row>
    <row r="1015" spans="1:47" hidden="1" x14ac:dyDescent="0.3">
      <c r="A1015" s="174">
        <v>3.04</v>
      </c>
      <c r="B1015" s="231"/>
      <c r="C1015" s="232" t="str">
        <f>VLOOKUP(BD.PD7[[#This Row],[Pos]],PPto[],3,FALSE)</f>
        <v>3.04 Inversor y UPS</v>
      </c>
      <c r="D1015" s="174" t="s">
        <v>23</v>
      </c>
      <c r="E1015" s="305" t="str">
        <f>IF(BD.PD7[[#This Row],[.]]="*",VLOOKUP(BD.PD7[[#This Row],[Pos]],Presupuesto!A:H,7,FALSE),"")</f>
        <v/>
      </c>
      <c r="F1015" s="501" t="s">
        <v>1386</v>
      </c>
      <c r="G1015" s="558"/>
      <c r="H1015" s="174"/>
      <c r="I1015" s="497" t="s">
        <v>1326</v>
      </c>
      <c r="J1015" s="382">
        <v>3</v>
      </c>
      <c r="K1015" s="174" t="s">
        <v>260</v>
      </c>
      <c r="L1015" s="383">
        <f>IF(BD.PD7[[#This Row],[Mon]]="DOP",1,HLOOKUP(BD.PD7[[#This Row],[Mon]],$K$1:$L$2,2,FALSE))</f>
        <v>1</v>
      </c>
      <c r="M1015" s="384">
        <v>25501.5</v>
      </c>
      <c r="N1015" s="243">
        <f>BD.PD7[[#This Row],[Cant.]]*BD.PD7[[#This Row],[ Tasa ]]*BD.PD7[[#This Row],[ Precio Und.]]</f>
        <v>76504.5</v>
      </c>
      <c r="O1015" s="386">
        <v>0.02</v>
      </c>
      <c r="P1015" s="243">
        <f>IF(BD.PD7[[#This Row],[Liquid. '[%']]]&lt;&gt;0,(BD.PD7[[#This Row],[Valor Neto '[DOP']]]*BD.PD7[[#This Row],[Liquid. '[%']]])+BD.PD7[[#This Row],[Valor Neto '[DOP']]],BD.PD7[[#This Row],[Valor Neto '[DOP']]])</f>
        <v>78034.59</v>
      </c>
      <c r="Q1015" s="243">
        <f>BD.PD7[[#This Row],[Ppto. Orden Interna '[DOP']]]/HLOOKUP("USD",$K$1:$L$2,2,FALSE)</f>
        <v>1200.5321538461537</v>
      </c>
      <c r="R1015" s="381" t="s">
        <v>1384</v>
      </c>
      <c r="S1015" s="387"/>
      <c r="T1015" s="387"/>
      <c r="U1015" s="387"/>
      <c r="V1015" s="387"/>
      <c r="W1015" s="174" t="s">
        <v>302</v>
      </c>
      <c r="X1015" s="495">
        <v>10</v>
      </c>
      <c r="Y1015" s="388">
        <v>1</v>
      </c>
      <c r="Z1015" s="243">
        <f>BD.PD7[[#This Row],[Av.P1 '[%']]]*BD.PD7[[#This Row],[Ppto. Orden Interna '[DOP']]]</f>
        <v>78034.59</v>
      </c>
      <c r="AA1015" s="249"/>
      <c r="AB1015" s="389"/>
      <c r="AC1015" s="243">
        <f>BD.PD7[[#This Row],[Av.P2 '[%']]]*BD.PD7[[#This Row],[Ppto. Orden Interna '[DOP']]]</f>
        <v>0</v>
      </c>
      <c r="AD1015" s="249"/>
      <c r="AE1015" s="389"/>
      <c r="AF1015" s="243">
        <f>BD.PD7[[#This Row],[Av.P3 '[%']]]*BD.PD7[[#This Row],[Ppto. Orden Interna '[DOP']]]</f>
        <v>0</v>
      </c>
      <c r="AG1015" s="249"/>
      <c r="AH1015" s="389"/>
      <c r="AI1015" s="243">
        <f>BD.PD7[[#This Row],[Av.P2 '[%']]]*BD.PD7[[#This Row],[Ppto. Orden Interna '[DOP']]]</f>
        <v>0</v>
      </c>
      <c r="AJ1015" s="249"/>
      <c r="AK1015" s="389"/>
      <c r="AL1015" s="243">
        <f>BD.PD7[[#This Row],[Av.P2 '[%']]]*BD.PD7[[#This Row],[Ppto. Orden Interna '[DOP']]]</f>
        <v>0</v>
      </c>
      <c r="AM1015" s="496" t="e">
        <f>BD.PD9[[#This Row],[Pago 5]]+BD.PD9[[#This Row],[Pago 4]]+BD.PD9[[#This Row],[Pago 3]]+BD.PD9[[#This Row],[Pago 2]]+BD.PD9[[#This Row],[Pago 1]]</f>
        <v>#VALUE!</v>
      </c>
      <c r="AN1015" s="308" t="s">
        <v>244</v>
      </c>
      <c r="AO1015" s="308" t="s">
        <v>245</v>
      </c>
      <c r="AP1015" s="308" t="s">
        <v>246</v>
      </c>
      <c r="AQ1015" s="308" t="s">
        <v>247</v>
      </c>
      <c r="AR1015" s="308">
        <v>594</v>
      </c>
      <c r="AS1015" s="308" t="s">
        <v>248</v>
      </c>
      <c r="AT1015" s="249" t="s">
        <v>1575</v>
      </c>
      <c r="AU1015" s="249" t="s">
        <v>60</v>
      </c>
    </row>
    <row r="1016" spans="1:47" hidden="1" x14ac:dyDescent="0.3">
      <c r="A1016" s="174">
        <v>3.04</v>
      </c>
      <c r="B1016" s="231"/>
      <c r="C1016" s="232" t="str">
        <f>VLOOKUP(BD.PD7[[#This Row],[Pos]],PPto[],3,FALSE)</f>
        <v>3.04 Inversor y UPS</v>
      </c>
      <c r="D1016" s="174" t="s">
        <v>23</v>
      </c>
      <c r="E1016" s="305" t="str">
        <f>IF(BD.PD7[[#This Row],[.]]="*",VLOOKUP(BD.PD7[[#This Row],[Pos]],Presupuesto!A:H,7,FALSE),"")</f>
        <v/>
      </c>
      <c r="F1016" s="501" t="s">
        <v>1387</v>
      </c>
      <c r="G1016" s="558"/>
      <c r="H1016" s="174"/>
      <c r="I1016" s="497" t="s">
        <v>1326</v>
      </c>
      <c r="J1016" s="382">
        <v>3</v>
      </c>
      <c r="K1016" s="174" t="s">
        <v>260</v>
      </c>
      <c r="L1016" s="383">
        <f>IF(BD.PD7[[#This Row],[Mon]]="DOP",1,HLOOKUP(BD.PD7[[#This Row],[Mon]],$K$1:$L$2,2,FALSE))</f>
        <v>1</v>
      </c>
      <c r="M1016" s="384">
        <v>3501</v>
      </c>
      <c r="N1016" s="243">
        <f>BD.PD7[[#This Row],[Cant.]]*BD.PD7[[#This Row],[ Tasa ]]*BD.PD7[[#This Row],[ Precio Und.]]</f>
        <v>10503</v>
      </c>
      <c r="O1016" s="386">
        <v>0.02</v>
      </c>
      <c r="P1016" s="243">
        <f>IF(BD.PD7[[#This Row],[Liquid. '[%']]]&lt;&gt;0,(BD.PD7[[#This Row],[Valor Neto '[DOP']]]*BD.PD7[[#This Row],[Liquid. '[%']]])+BD.PD7[[#This Row],[Valor Neto '[DOP']]],BD.PD7[[#This Row],[Valor Neto '[DOP']]])</f>
        <v>10713.06</v>
      </c>
      <c r="Q1016" s="243">
        <f>BD.PD7[[#This Row],[Ppto. Orden Interna '[DOP']]]/HLOOKUP("USD",$K$1:$L$2,2,FALSE)</f>
        <v>164.81630769230767</v>
      </c>
      <c r="R1016" s="381" t="s">
        <v>1384</v>
      </c>
      <c r="S1016" s="387"/>
      <c r="T1016" s="387"/>
      <c r="U1016" s="387"/>
      <c r="V1016" s="387"/>
      <c r="W1016" s="174" t="s">
        <v>302</v>
      </c>
      <c r="X1016" s="495">
        <v>10</v>
      </c>
      <c r="Y1016" s="388">
        <v>1</v>
      </c>
      <c r="Z1016" s="243">
        <f>BD.PD7[[#This Row],[Av.P1 '[%']]]*BD.PD7[[#This Row],[Ppto. Orden Interna '[DOP']]]</f>
        <v>10713.06</v>
      </c>
      <c r="AA1016" s="249"/>
      <c r="AB1016" s="389"/>
      <c r="AC1016" s="243">
        <f>BD.PD7[[#This Row],[Av.P2 '[%']]]*BD.PD7[[#This Row],[Ppto. Orden Interna '[DOP']]]</f>
        <v>0</v>
      </c>
      <c r="AD1016" s="249"/>
      <c r="AE1016" s="389"/>
      <c r="AF1016" s="243">
        <f>BD.PD7[[#This Row],[Av.P3 '[%']]]*BD.PD7[[#This Row],[Ppto. Orden Interna '[DOP']]]</f>
        <v>0</v>
      </c>
      <c r="AG1016" s="249"/>
      <c r="AH1016" s="389"/>
      <c r="AI1016" s="243">
        <f>BD.PD7[[#This Row],[Av.P2 '[%']]]*BD.PD7[[#This Row],[Ppto. Orden Interna '[DOP']]]</f>
        <v>0</v>
      </c>
      <c r="AJ1016" s="249"/>
      <c r="AK1016" s="389"/>
      <c r="AL1016" s="243">
        <f>BD.PD7[[#This Row],[Av.P2 '[%']]]*BD.PD7[[#This Row],[Ppto. Orden Interna '[DOP']]]</f>
        <v>0</v>
      </c>
      <c r="AM1016" s="496" t="e">
        <f>BD.PD9[[#This Row],[Pago 5]]+BD.PD9[[#This Row],[Pago 4]]+BD.PD9[[#This Row],[Pago 3]]+BD.PD9[[#This Row],[Pago 2]]+BD.PD9[[#This Row],[Pago 1]]</f>
        <v>#VALUE!</v>
      </c>
      <c r="AN1016" s="308" t="s">
        <v>244</v>
      </c>
      <c r="AO1016" s="308" t="s">
        <v>245</v>
      </c>
      <c r="AP1016" s="308" t="s">
        <v>246</v>
      </c>
      <c r="AQ1016" s="308" t="s">
        <v>247</v>
      </c>
      <c r="AR1016" s="308">
        <v>594</v>
      </c>
      <c r="AS1016" s="308" t="s">
        <v>248</v>
      </c>
      <c r="AT1016" s="249" t="s">
        <v>1575</v>
      </c>
      <c r="AU1016" s="249" t="s">
        <v>60</v>
      </c>
    </row>
    <row r="1017" spans="1:47" hidden="1" x14ac:dyDescent="0.3">
      <c r="A1017" s="174">
        <v>3.04</v>
      </c>
      <c r="B1017" s="231"/>
      <c r="C1017" s="232" t="str">
        <f>VLOOKUP(BD.PD7[[#This Row],[Pos]],PPto[],3,FALSE)</f>
        <v>3.04 Inversor y UPS</v>
      </c>
      <c r="D1017" s="174" t="s">
        <v>23</v>
      </c>
      <c r="E1017" s="305" t="str">
        <f>IF(BD.PD7[[#This Row],[.]]="*",VLOOKUP(BD.PD7[[#This Row],[Pos]],Presupuesto!A:H,7,FALSE),"")</f>
        <v/>
      </c>
      <c r="F1017" s="501" t="s">
        <v>1388</v>
      </c>
      <c r="G1017" s="558"/>
      <c r="H1017" s="174"/>
      <c r="I1017" s="497" t="s">
        <v>1326</v>
      </c>
      <c r="J1017" s="382">
        <v>2</v>
      </c>
      <c r="K1017" s="174" t="s">
        <v>260</v>
      </c>
      <c r="L1017" s="383">
        <f>IF(BD.PD7[[#This Row],[Mon]]="DOP",1,HLOOKUP(BD.PD7[[#This Row],[Mon]],$K$1:$L$2,2,FALSE))</f>
        <v>1</v>
      </c>
      <c r="M1017" s="384">
        <v>113950</v>
      </c>
      <c r="N1017" s="243">
        <f>BD.PD7[[#This Row],[Cant.]]*BD.PD7[[#This Row],[ Tasa ]]*BD.PD7[[#This Row],[ Precio Und.]]</f>
        <v>227900</v>
      </c>
      <c r="O1017" s="386">
        <v>0.02</v>
      </c>
      <c r="P1017" s="243">
        <f>IF(BD.PD7[[#This Row],[Liquid. '[%']]]&lt;&gt;0,(BD.PD7[[#This Row],[Valor Neto '[DOP']]]*BD.PD7[[#This Row],[Liquid. '[%']]])+BD.PD7[[#This Row],[Valor Neto '[DOP']]],BD.PD7[[#This Row],[Valor Neto '[DOP']]])</f>
        <v>232458</v>
      </c>
      <c r="Q1017" s="243">
        <f>BD.PD7[[#This Row],[Ppto. Orden Interna '[DOP']]]/HLOOKUP("USD",$K$1:$L$2,2,FALSE)</f>
        <v>3576.2769230769231</v>
      </c>
      <c r="R1017" s="381" t="s">
        <v>1384</v>
      </c>
      <c r="S1017" s="387"/>
      <c r="T1017" s="387"/>
      <c r="U1017" s="387"/>
      <c r="V1017" s="387"/>
      <c r="W1017" s="174" t="s">
        <v>302</v>
      </c>
      <c r="X1017" s="495">
        <v>10</v>
      </c>
      <c r="Y1017" s="388">
        <v>1</v>
      </c>
      <c r="Z1017" s="243">
        <f>BD.PD7[[#This Row],[Av.P1 '[%']]]*BD.PD7[[#This Row],[Ppto. Orden Interna '[DOP']]]</f>
        <v>232458</v>
      </c>
      <c r="AA1017" s="249"/>
      <c r="AB1017" s="389"/>
      <c r="AC1017" s="243">
        <f>BD.PD7[[#This Row],[Av.P2 '[%']]]*BD.PD7[[#This Row],[Ppto. Orden Interna '[DOP']]]</f>
        <v>0</v>
      </c>
      <c r="AD1017" s="249"/>
      <c r="AE1017" s="389"/>
      <c r="AF1017" s="243">
        <f>BD.PD7[[#This Row],[Av.P3 '[%']]]*BD.PD7[[#This Row],[Ppto. Orden Interna '[DOP']]]</f>
        <v>0</v>
      </c>
      <c r="AG1017" s="249"/>
      <c r="AH1017" s="389"/>
      <c r="AI1017" s="243">
        <f>BD.PD7[[#This Row],[Av.P2 '[%']]]*BD.PD7[[#This Row],[Ppto. Orden Interna '[DOP']]]</f>
        <v>0</v>
      </c>
      <c r="AJ1017" s="249"/>
      <c r="AK1017" s="389"/>
      <c r="AL1017" s="243">
        <f>BD.PD7[[#This Row],[Av.P2 '[%']]]*BD.PD7[[#This Row],[Ppto. Orden Interna '[DOP']]]</f>
        <v>0</v>
      </c>
      <c r="AM1017" s="496" t="e">
        <f>BD.PD9[[#This Row],[Pago 5]]+BD.PD9[[#This Row],[Pago 4]]+BD.PD9[[#This Row],[Pago 3]]+BD.PD9[[#This Row],[Pago 2]]+BD.PD9[[#This Row],[Pago 1]]</f>
        <v>#VALUE!</v>
      </c>
      <c r="AN1017" s="308" t="s">
        <v>244</v>
      </c>
      <c r="AO1017" s="308" t="s">
        <v>245</v>
      </c>
      <c r="AP1017" s="308" t="s">
        <v>246</v>
      </c>
      <c r="AQ1017" s="308" t="s">
        <v>247</v>
      </c>
      <c r="AR1017" s="308">
        <v>594</v>
      </c>
      <c r="AS1017" s="308" t="s">
        <v>248</v>
      </c>
      <c r="AT1017" s="249" t="s">
        <v>1575</v>
      </c>
      <c r="AU1017" s="249" t="s">
        <v>60</v>
      </c>
    </row>
    <row r="1018" spans="1:47" hidden="1" x14ac:dyDescent="0.3">
      <c r="A1018" s="174">
        <v>3.04</v>
      </c>
      <c r="B1018" s="231"/>
      <c r="C1018" s="232" t="str">
        <f>VLOOKUP(BD.PD7[[#This Row],[Pos]],PPto[],3,FALSE)</f>
        <v>3.04 Inversor y UPS</v>
      </c>
      <c r="D1018" s="174" t="s">
        <v>23</v>
      </c>
      <c r="E1018" s="305" t="str">
        <f>IF(BD.PD7[[#This Row],[.]]="*",VLOOKUP(BD.PD7[[#This Row],[Pos]],Presupuesto!A:H,7,FALSE),"")</f>
        <v/>
      </c>
      <c r="F1018" s="501" t="s">
        <v>303</v>
      </c>
      <c r="G1018" s="558"/>
      <c r="H1018" s="174"/>
      <c r="I1018" s="497" t="s">
        <v>1326</v>
      </c>
      <c r="J1018" s="382">
        <v>3</v>
      </c>
      <c r="K1018" s="174" t="s">
        <v>260</v>
      </c>
      <c r="L1018" s="383">
        <f>IF(BD.PD7[[#This Row],[Mon]]="DOP",1,HLOOKUP(BD.PD7[[#This Row],[Mon]],$K$1:$L$2,2,FALSE))</f>
        <v>1</v>
      </c>
      <c r="M1018" s="384">
        <v>106950</v>
      </c>
      <c r="N1018" s="243">
        <f>BD.PD7[[#This Row],[Cant.]]*BD.PD7[[#This Row],[ Tasa ]]*BD.PD7[[#This Row],[ Precio Und.]]</f>
        <v>320850</v>
      </c>
      <c r="O1018" s="386">
        <v>0.02</v>
      </c>
      <c r="P1018" s="243">
        <f>IF(BD.PD7[[#This Row],[Liquid. '[%']]]&lt;&gt;0,(BD.PD7[[#This Row],[Valor Neto '[DOP']]]*BD.PD7[[#This Row],[Liquid. '[%']]])+BD.PD7[[#This Row],[Valor Neto '[DOP']]],BD.PD7[[#This Row],[Valor Neto '[DOP']]])</f>
        <v>327267</v>
      </c>
      <c r="Q1018" s="243">
        <f>BD.PD7[[#This Row],[Ppto. Orden Interna '[DOP']]]/HLOOKUP("USD",$K$1:$L$2,2,FALSE)</f>
        <v>5034.876923076923</v>
      </c>
      <c r="R1018" s="381" t="s">
        <v>1384</v>
      </c>
      <c r="S1018" s="387"/>
      <c r="T1018" s="387"/>
      <c r="U1018" s="387"/>
      <c r="V1018" s="387"/>
      <c r="W1018" s="174" t="s">
        <v>302</v>
      </c>
      <c r="X1018" s="495">
        <v>10</v>
      </c>
      <c r="Y1018" s="388">
        <v>1</v>
      </c>
      <c r="Z1018" s="243">
        <f>BD.PD7[[#This Row],[Av.P1 '[%']]]*BD.PD7[[#This Row],[Ppto. Orden Interna '[DOP']]]</f>
        <v>327267</v>
      </c>
      <c r="AA1018" s="249"/>
      <c r="AB1018" s="389"/>
      <c r="AC1018" s="243">
        <f>BD.PD7[[#This Row],[Av.P2 '[%']]]*BD.PD7[[#This Row],[Ppto. Orden Interna '[DOP']]]</f>
        <v>0</v>
      </c>
      <c r="AD1018" s="249"/>
      <c r="AE1018" s="389"/>
      <c r="AF1018" s="243">
        <f>BD.PD7[[#This Row],[Av.P3 '[%']]]*BD.PD7[[#This Row],[Ppto. Orden Interna '[DOP']]]</f>
        <v>0</v>
      </c>
      <c r="AG1018" s="249"/>
      <c r="AH1018" s="389"/>
      <c r="AI1018" s="243">
        <f>BD.PD7[[#This Row],[Av.P2 '[%']]]*BD.PD7[[#This Row],[Ppto. Orden Interna '[DOP']]]</f>
        <v>0</v>
      </c>
      <c r="AJ1018" s="249"/>
      <c r="AK1018" s="389"/>
      <c r="AL1018" s="243">
        <f>BD.PD7[[#This Row],[Av.P2 '[%']]]*BD.PD7[[#This Row],[Ppto. Orden Interna '[DOP']]]</f>
        <v>0</v>
      </c>
      <c r="AM1018" s="496" t="e">
        <f>BD.PD9[[#This Row],[Pago 5]]+BD.PD9[[#This Row],[Pago 4]]+BD.PD9[[#This Row],[Pago 3]]+BD.PD9[[#This Row],[Pago 2]]+BD.PD9[[#This Row],[Pago 1]]</f>
        <v>#VALUE!</v>
      </c>
      <c r="AN1018" s="308" t="s">
        <v>244</v>
      </c>
      <c r="AO1018" s="308" t="s">
        <v>245</v>
      </c>
      <c r="AP1018" s="308" t="s">
        <v>246</v>
      </c>
      <c r="AQ1018" s="308" t="s">
        <v>247</v>
      </c>
      <c r="AR1018" s="308">
        <v>594</v>
      </c>
      <c r="AS1018" s="308" t="s">
        <v>248</v>
      </c>
      <c r="AT1018" s="249" t="s">
        <v>1575</v>
      </c>
      <c r="AU1018" s="249" t="s">
        <v>60</v>
      </c>
    </row>
    <row r="1019" spans="1:47" hidden="1" x14ac:dyDescent="0.3">
      <c r="A1019" s="174">
        <v>4.01</v>
      </c>
      <c r="B1019" s="231" t="s">
        <v>243</v>
      </c>
      <c r="C1019" s="232" t="str">
        <f>VLOOKUP(BD.PD7[[#This Row],[Pos]],PPto[],3,FALSE)</f>
        <v>4.01 Suministro e instalación de Equipos</v>
      </c>
      <c r="D1019" s="233" t="s">
        <v>243</v>
      </c>
      <c r="E1019" s="305">
        <f>IF(BD.PD7[[#This Row],[.]]="*",VLOOKUP(BD.PD7[[#This Row],[Pos]],Presupuesto!A:H,7,FALSE),"")</f>
        <v>252156.91666666666</v>
      </c>
      <c r="F1019" s="234"/>
      <c r="G1019" s="174"/>
      <c r="H1019" s="174"/>
      <c r="I1019" s="174"/>
      <c r="J1019" s="392">
        <v>1</v>
      </c>
      <c r="K1019" s="233" t="s">
        <v>117</v>
      </c>
      <c r="L1019" s="383">
        <f>IF(BD.PD7[[#This Row],[Mon]]="DOP",1,HLOOKUP(BD.PD7[[#This Row],[Mon]],$K$1:$L$2,2,FALSE))</f>
        <v>65</v>
      </c>
      <c r="M1019" s="490">
        <v>0</v>
      </c>
      <c r="N1019" s="243">
        <f>BD.PD7[[#This Row],[Cant.]]*BD.PD7[[#This Row],[ Tasa ]]*BD.PD7[[#This Row],[ Precio Und.]]</f>
        <v>0</v>
      </c>
      <c r="O1019" s="491">
        <v>0</v>
      </c>
      <c r="P101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19" s="243">
        <f>BD.PD7[[#This Row],[Ppto. Orden Interna '[DOP']]]/HLOOKUP("USD",$K$1:$L$2,2,FALSE)</f>
        <v>0</v>
      </c>
      <c r="R1019" s="381"/>
      <c r="S1019" s="387"/>
      <c r="T1019" s="387"/>
      <c r="U1019" s="387"/>
      <c r="V1019" s="387"/>
      <c r="W1019" s="174"/>
      <c r="X1019" s="495"/>
      <c r="Y1019" s="388"/>
      <c r="Z1019" s="243">
        <f>BD.PD7[[#This Row],[Av.P1 '[%']]]*BD.PD7[[#This Row],[Ppto. Orden Interna '[DOP']]]</f>
        <v>0</v>
      </c>
      <c r="AA1019" s="249"/>
      <c r="AB1019" s="389"/>
      <c r="AC1019" s="243">
        <f>BD.PD7[[#This Row],[Av.P2 '[%']]]*BD.PD7[[#This Row],[Ppto. Orden Interna '[DOP']]]</f>
        <v>0</v>
      </c>
      <c r="AD1019" s="249"/>
      <c r="AE1019" s="389"/>
      <c r="AF1019" s="243">
        <f>BD.PD7[[#This Row],[Av.P3 '[%']]]*BD.PD7[[#This Row],[Ppto. Orden Interna '[DOP']]]</f>
        <v>0</v>
      </c>
      <c r="AG1019" s="249"/>
      <c r="AH1019" s="389"/>
      <c r="AI1019" s="243">
        <f>BD.PD7[[#This Row],[Av.P2 '[%']]]*BD.PD7[[#This Row],[Ppto. Orden Interna '[DOP']]]</f>
        <v>0</v>
      </c>
      <c r="AJ1019" s="249"/>
      <c r="AK1019" s="389"/>
      <c r="AL1019" s="243">
        <f>BD.PD7[[#This Row],[Av.P2 '[%']]]*BD.PD7[[#This Row],[Ppto. Orden Interna '[DOP']]]</f>
        <v>0</v>
      </c>
      <c r="AM1019" s="496" t="e">
        <f>BD.PD9[[#This Row],[Pago 5]]+BD.PD9[[#This Row],[Pago 4]]+BD.PD9[[#This Row],[Pago 3]]+BD.PD9[[#This Row],[Pago 2]]+BD.PD9[[#This Row],[Pago 1]]</f>
        <v>#VALUE!</v>
      </c>
      <c r="AN1019" s="308" t="s">
        <v>244</v>
      </c>
      <c r="AO1019" s="308" t="s">
        <v>245</v>
      </c>
      <c r="AP1019" s="308" t="s">
        <v>246</v>
      </c>
      <c r="AQ1019" s="308" t="s">
        <v>247</v>
      </c>
      <c r="AR1019" s="308">
        <v>594</v>
      </c>
      <c r="AS1019" s="308" t="s">
        <v>248</v>
      </c>
      <c r="AT1019" s="249" t="s">
        <v>1575</v>
      </c>
      <c r="AU1019" s="249" t="s">
        <v>65</v>
      </c>
    </row>
    <row r="1020" spans="1:47" ht="27.6" hidden="1" x14ac:dyDescent="0.3">
      <c r="A1020" s="174">
        <v>4.01</v>
      </c>
      <c r="B1020" s="231"/>
      <c r="C1020" s="232" t="str">
        <f>VLOOKUP(BD.PD7[[#This Row],[Pos]],PPto[],3,FALSE)</f>
        <v>4.01 Suministro e instalación de Equipos</v>
      </c>
      <c r="D1020" s="233" t="s">
        <v>23</v>
      </c>
      <c r="E1020" s="305" t="str">
        <f>IF(BD.PD7[[#This Row],[.]]="*",VLOOKUP(BD.PD7[[#This Row],[Pos]],Presupuesto!A:H,7,FALSE),"")</f>
        <v/>
      </c>
      <c r="F1020" s="378" t="s">
        <v>1389</v>
      </c>
      <c r="G1020" s="174"/>
      <c r="H1020" s="174"/>
      <c r="I1020" s="174" t="s">
        <v>1085</v>
      </c>
      <c r="J1020" s="382">
        <v>5</v>
      </c>
      <c r="K1020" s="174" t="s">
        <v>189</v>
      </c>
      <c r="L1020" s="383">
        <f>IF(BD.PD7[[#This Row],[Mon]]="DOP",1,HLOOKUP(BD.PD7[[#This Row],[Mon]],$K$1:$L$2,2,FALSE))</f>
        <v>77</v>
      </c>
      <c r="M1020" s="400">
        <v>33327</v>
      </c>
      <c r="N1020" s="243">
        <f>BD.PD7[[#This Row],[Cant.]]*BD.PD7[[#This Row],[ Tasa ]]*BD.PD7[[#This Row],[ Precio Und.]]</f>
        <v>12830895</v>
      </c>
      <c r="O1020" s="386">
        <v>0.25</v>
      </c>
      <c r="P1020" s="243">
        <f>IF(BD.PD7[[#This Row],[Liquid. '[%']]]&lt;&gt;0,(BD.PD7[[#This Row],[Valor Neto '[DOP']]]*BD.PD7[[#This Row],[Liquid. '[%']]])+BD.PD7[[#This Row],[Valor Neto '[DOP']]],BD.PD7[[#This Row],[Valor Neto '[DOP']]])</f>
        <v>16038618.75</v>
      </c>
      <c r="Q1020" s="243">
        <f>BD.PD7[[#This Row],[Ppto. Orden Interna '[DOP']]]/HLOOKUP("USD",$K$1:$L$2,2,FALSE)</f>
        <v>246747.98076923078</v>
      </c>
      <c r="R1020" s="381" t="s">
        <v>1390</v>
      </c>
      <c r="S1020" s="381" t="s">
        <v>1391</v>
      </c>
      <c r="T1020" s="387"/>
      <c r="U1020" s="387"/>
      <c r="V1020" s="387"/>
      <c r="W1020" s="174" t="s">
        <v>307</v>
      </c>
      <c r="X1020" s="495">
        <v>7</v>
      </c>
      <c r="Y1020" s="388">
        <v>0.4</v>
      </c>
      <c r="Z1020" s="243">
        <f>BD.PD7[[#This Row],[Av.P1 '[%']]]*BD.PD7[[#This Row],[Ppto. Orden Interna '[DOP']]]</f>
        <v>6415447.5</v>
      </c>
      <c r="AA1020" s="495">
        <v>9</v>
      </c>
      <c r="AB1020" s="388">
        <v>0.6</v>
      </c>
      <c r="AC1020" s="243">
        <f>BD.PD7[[#This Row],[Av.P2 '[%']]]*BD.PD7[[#This Row],[Ppto. Orden Interna '[DOP']]]</f>
        <v>9623171.25</v>
      </c>
      <c r="AD1020" s="249"/>
      <c r="AE1020" s="389"/>
      <c r="AF1020" s="243">
        <f>BD.PD7[[#This Row],[Av.P3 '[%']]]*BD.PD7[[#This Row],[Ppto. Orden Interna '[DOP']]]</f>
        <v>0</v>
      </c>
      <c r="AG1020" s="249"/>
      <c r="AH1020" s="389"/>
      <c r="AI1020" s="243">
        <f>BD.PD7[[#This Row],[Av.P2 '[%']]]*BD.PD7[[#This Row],[Ppto. Orden Interna '[DOP']]]</f>
        <v>9623171.25</v>
      </c>
      <c r="AJ1020" s="249"/>
      <c r="AK1020" s="389"/>
      <c r="AL1020" s="243">
        <f>BD.PD7[[#This Row],[Av.P2 '[%']]]*BD.PD7[[#This Row],[Ppto. Orden Interna '[DOP']]]</f>
        <v>9623171.25</v>
      </c>
      <c r="AM1020" s="496" t="e">
        <f>BD.PD9[[#This Row],[Pago 5]]+BD.PD9[[#This Row],[Pago 4]]+BD.PD9[[#This Row],[Pago 3]]+BD.PD9[[#This Row],[Pago 2]]+BD.PD9[[#This Row],[Pago 1]]</f>
        <v>#VALUE!</v>
      </c>
      <c r="AN1020" s="308" t="s">
        <v>244</v>
      </c>
      <c r="AO1020" s="308" t="s">
        <v>245</v>
      </c>
      <c r="AP1020" s="308" t="s">
        <v>246</v>
      </c>
      <c r="AQ1020" s="308" t="s">
        <v>247</v>
      </c>
      <c r="AR1020" s="308">
        <v>594</v>
      </c>
      <c r="AS1020" s="308" t="s">
        <v>248</v>
      </c>
      <c r="AT1020" s="249" t="s">
        <v>1575</v>
      </c>
      <c r="AU1020" s="249" t="s">
        <v>65</v>
      </c>
    </row>
    <row r="1021" spans="1:47" hidden="1" x14ac:dyDescent="0.3">
      <c r="A1021" s="174">
        <v>4.0199999999999996</v>
      </c>
      <c r="B1021" s="231" t="s">
        <v>243</v>
      </c>
      <c r="C1021" s="232" t="str">
        <f>VLOOKUP(BD.PD7[[#This Row],[Pos]],PPto[],3,FALSE)</f>
        <v>4.02 Supervisión Mecánica</v>
      </c>
      <c r="D1021" s="233" t="s">
        <v>23</v>
      </c>
      <c r="E1021" s="305">
        <f>IF(BD.PD7[[#This Row],[.]]="*",VLOOKUP(BD.PD7[[#This Row],[Pos]],Presupuesto!A:H,7,FALSE),"")</f>
        <v>0</v>
      </c>
      <c r="F1021" s="234"/>
      <c r="G1021" s="174"/>
      <c r="H1021" s="174"/>
      <c r="I1021" s="174"/>
      <c r="J1021" s="392">
        <v>1</v>
      </c>
      <c r="K1021" s="233" t="s">
        <v>117</v>
      </c>
      <c r="L1021" s="383">
        <f>IF(BD.PD7[[#This Row],[Mon]]="DOP",1,HLOOKUP(BD.PD7[[#This Row],[Mon]],$K$1:$L$2,2,FALSE))</f>
        <v>65</v>
      </c>
      <c r="M1021" s="490">
        <v>0</v>
      </c>
      <c r="N1021" s="243">
        <f>BD.PD7[[#This Row],[Cant.]]*BD.PD7[[#This Row],[ Tasa ]]*BD.PD7[[#This Row],[ Precio Und.]]</f>
        <v>0</v>
      </c>
      <c r="O1021" s="491">
        <v>0</v>
      </c>
      <c r="P1021" s="243">
        <f>IF(BD.PD7[[#This Row],[Liquid. '[%']]]&lt;&gt;0,(BD.PD7[[#This Row],[Valor Neto '[DOP']]]*BD.PD7[[#This Row],[Liquid. '[%']]])+BD.PD7[[#This Row],[Valor Neto '[DOP']]],BD.PD7[[#This Row],[Valor Neto '[DOP']]])</f>
        <v>0</v>
      </c>
      <c r="Q1021" s="243">
        <f>BD.PD7[[#This Row],[Ppto. Orden Interna '[DOP']]]/HLOOKUP("USD",$K$1:$L$2,2,FALSE)</f>
        <v>0</v>
      </c>
      <c r="R1021" s="381"/>
      <c r="S1021" s="387"/>
      <c r="T1021" s="387"/>
      <c r="U1021" s="387"/>
      <c r="V1021" s="387"/>
      <c r="W1021" s="174"/>
      <c r="X1021" s="495"/>
      <c r="Y1021" s="388"/>
      <c r="Z1021" s="243">
        <f>BD.PD7[[#This Row],[Av.P1 '[%']]]*BD.PD7[[#This Row],[Ppto. Orden Interna '[DOP']]]</f>
        <v>0</v>
      </c>
      <c r="AA1021" s="249"/>
      <c r="AB1021" s="389"/>
      <c r="AC1021" s="243">
        <f>BD.PD7[[#This Row],[Av.P2 '[%']]]*BD.PD7[[#This Row],[Ppto. Orden Interna '[DOP']]]</f>
        <v>0</v>
      </c>
      <c r="AD1021" s="249"/>
      <c r="AE1021" s="389"/>
      <c r="AF1021" s="243">
        <f>BD.PD7[[#This Row],[Av.P3 '[%']]]*BD.PD7[[#This Row],[Ppto. Orden Interna '[DOP']]]</f>
        <v>0</v>
      </c>
      <c r="AG1021" s="249"/>
      <c r="AH1021" s="389"/>
      <c r="AI1021" s="243">
        <f>BD.PD7[[#This Row],[Av.P2 '[%']]]*BD.PD7[[#This Row],[Ppto. Orden Interna '[DOP']]]</f>
        <v>0</v>
      </c>
      <c r="AJ1021" s="249"/>
      <c r="AK1021" s="389"/>
      <c r="AL1021" s="243">
        <f>BD.PD7[[#This Row],[Av.P2 '[%']]]*BD.PD7[[#This Row],[Ppto. Orden Interna '[DOP']]]</f>
        <v>0</v>
      </c>
      <c r="AM1021" s="496" t="e">
        <f>BD.PD9[[#This Row],[Pago 5]]+BD.PD9[[#This Row],[Pago 4]]+BD.PD9[[#This Row],[Pago 3]]+BD.PD9[[#This Row],[Pago 2]]+BD.PD9[[#This Row],[Pago 1]]</f>
        <v>#VALUE!</v>
      </c>
      <c r="AN1021" s="308" t="s">
        <v>244</v>
      </c>
      <c r="AO1021" s="308" t="s">
        <v>245</v>
      </c>
      <c r="AP1021" s="308" t="s">
        <v>246</v>
      </c>
      <c r="AQ1021" s="308" t="s">
        <v>247</v>
      </c>
      <c r="AR1021" s="308">
        <v>594</v>
      </c>
      <c r="AS1021" s="308" t="s">
        <v>248</v>
      </c>
      <c r="AT1021" s="249" t="s">
        <v>1575</v>
      </c>
      <c r="AU1021" s="249" t="s">
        <v>65</v>
      </c>
    </row>
    <row r="1022" spans="1:47" hidden="1" x14ac:dyDescent="0.3">
      <c r="A1022" s="174">
        <v>4.03</v>
      </c>
      <c r="B1022" s="231" t="s">
        <v>243</v>
      </c>
      <c r="C1022" s="232" t="str">
        <f>VLOOKUP(BD.PD7[[#This Row],[Pos]],PPto[],3,FALSE)</f>
        <v>4.03 Sistema de Extracción cocina</v>
      </c>
      <c r="D1022" s="233" t="s">
        <v>243</v>
      </c>
      <c r="E1022" s="305">
        <f>IF(BD.PD7[[#This Row],[.]]="*",VLOOKUP(BD.PD7[[#This Row],[Pos]],Presupuesto!A:H,7,FALSE),"")</f>
        <v>35289.75</v>
      </c>
      <c r="F1022" s="234"/>
      <c r="G1022" s="174"/>
      <c r="H1022" s="174"/>
      <c r="I1022" s="174"/>
      <c r="J1022" s="392">
        <v>1</v>
      </c>
      <c r="K1022" s="233" t="s">
        <v>117</v>
      </c>
      <c r="L1022" s="383">
        <f>IF(BD.PD7[[#This Row],[Mon]]="DOP",1,HLOOKUP(BD.PD7[[#This Row],[Mon]],$K$1:$L$2,2,FALSE))</f>
        <v>65</v>
      </c>
      <c r="M1022" s="490">
        <v>0</v>
      </c>
      <c r="N1022" s="243">
        <f>BD.PD7[[#This Row],[Cant.]]*BD.PD7[[#This Row],[ Tasa ]]*BD.PD7[[#This Row],[ Precio Und.]]</f>
        <v>0</v>
      </c>
      <c r="O1022" s="491">
        <v>0</v>
      </c>
      <c r="P102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22" s="243">
        <f>BD.PD7[[#This Row],[Ppto. Orden Interna '[DOP']]]/HLOOKUP("USD",$K$1:$L$2,2,FALSE)</f>
        <v>0</v>
      </c>
      <c r="R1022" s="381"/>
      <c r="S1022" s="387"/>
      <c r="T1022" s="387"/>
      <c r="U1022" s="387"/>
      <c r="V1022" s="387"/>
      <c r="W1022" s="174"/>
      <c r="X1022" s="495"/>
      <c r="Y1022" s="388"/>
      <c r="Z1022" s="243">
        <f>BD.PD7[[#This Row],[Av.P1 '[%']]]*BD.PD7[[#This Row],[Ppto. Orden Interna '[DOP']]]</f>
        <v>0</v>
      </c>
      <c r="AA1022" s="249"/>
      <c r="AB1022" s="389"/>
      <c r="AC1022" s="243">
        <f>BD.PD7[[#This Row],[Av.P2 '[%']]]*BD.PD7[[#This Row],[Ppto. Orden Interna '[DOP']]]</f>
        <v>0</v>
      </c>
      <c r="AD1022" s="249"/>
      <c r="AE1022" s="389"/>
      <c r="AF1022" s="243">
        <f>BD.PD7[[#This Row],[Av.P3 '[%']]]*BD.PD7[[#This Row],[Ppto. Orden Interna '[DOP']]]</f>
        <v>0</v>
      </c>
      <c r="AG1022" s="249"/>
      <c r="AH1022" s="389"/>
      <c r="AI1022" s="243">
        <f>BD.PD7[[#This Row],[Av.P2 '[%']]]*BD.PD7[[#This Row],[Ppto. Orden Interna '[DOP']]]</f>
        <v>0</v>
      </c>
      <c r="AJ1022" s="249"/>
      <c r="AK1022" s="389"/>
      <c r="AL1022" s="243">
        <f>BD.PD7[[#This Row],[Av.P2 '[%']]]*BD.PD7[[#This Row],[Ppto. Orden Interna '[DOP']]]</f>
        <v>0</v>
      </c>
      <c r="AM1022" s="496" t="e">
        <f>BD.PD9[[#This Row],[Pago 5]]+BD.PD9[[#This Row],[Pago 4]]+BD.PD9[[#This Row],[Pago 3]]+BD.PD9[[#This Row],[Pago 2]]+BD.PD9[[#This Row],[Pago 1]]</f>
        <v>#VALUE!</v>
      </c>
      <c r="AN1022" s="308" t="s">
        <v>244</v>
      </c>
      <c r="AO1022" s="308" t="s">
        <v>245</v>
      </c>
      <c r="AP1022" s="308" t="s">
        <v>246</v>
      </c>
      <c r="AQ1022" s="308" t="s">
        <v>247</v>
      </c>
      <c r="AR1022" s="308">
        <v>594</v>
      </c>
      <c r="AS1022" s="308" t="s">
        <v>248</v>
      </c>
      <c r="AT1022" s="249" t="s">
        <v>1575</v>
      </c>
      <c r="AU1022" s="249" t="s">
        <v>65</v>
      </c>
    </row>
    <row r="1023" spans="1:47" hidden="1" x14ac:dyDescent="0.3">
      <c r="A1023" s="174">
        <v>4.03</v>
      </c>
      <c r="B1023" s="231"/>
      <c r="C1023" s="232" t="str">
        <f>VLOOKUP(BD.PD7[[#This Row],[Pos]],PPto[],3,FALSE)</f>
        <v>4.03 Sistema de Extracción cocina</v>
      </c>
      <c r="D1023" s="174" t="s">
        <v>23</v>
      </c>
      <c r="E1023" s="305" t="str">
        <f>IF(BD.PD7[[#This Row],[.]]="*",VLOOKUP(BD.PD7[[#This Row],[Pos]],Presupuesto!A:H,7,FALSE),"")</f>
        <v/>
      </c>
      <c r="F1023" s="378" t="s">
        <v>312</v>
      </c>
      <c r="G1023" s="174" t="s">
        <v>1359</v>
      </c>
      <c r="H1023" s="174"/>
      <c r="I1023" s="174" t="s">
        <v>1326</v>
      </c>
      <c r="J1023" s="382">
        <v>2</v>
      </c>
      <c r="K1023" s="174" t="s">
        <v>260</v>
      </c>
      <c r="L1023" s="383">
        <f>IF(BD.PD7[[#This Row],[Mon]]="DOP",1,HLOOKUP(BD.PD7[[#This Row],[Mon]],$K$1:$L$2,2,FALSE))</f>
        <v>1</v>
      </c>
      <c r="M1023" s="384">
        <v>195000</v>
      </c>
      <c r="N1023" s="243">
        <f>BD.PD7[[#This Row],[Cant.]]*BD.PD7[[#This Row],[ Tasa ]]*BD.PD7[[#This Row],[ Precio Und.]]</f>
        <v>390000</v>
      </c>
      <c r="O1023" s="386">
        <v>0.03</v>
      </c>
      <c r="P1023" s="243">
        <f>IF(BD.PD7[[#This Row],[Liquid. '[%']]]&lt;&gt;0,(BD.PD7[[#This Row],[Valor Neto '[DOP']]]*BD.PD7[[#This Row],[Liquid. '[%']]])+BD.PD7[[#This Row],[Valor Neto '[DOP']]],BD.PD7[[#This Row],[Valor Neto '[DOP']]])</f>
        <v>401700</v>
      </c>
      <c r="Q1023" s="243">
        <f>BD.PD7[[#This Row],[Ppto. Orden Interna '[DOP']]]/HLOOKUP("USD",$K$1:$L$2,2,FALSE)</f>
        <v>6180</v>
      </c>
      <c r="R1023" s="381" t="s">
        <v>1392</v>
      </c>
      <c r="S1023" s="387"/>
      <c r="T1023" s="387"/>
      <c r="U1023" s="387"/>
      <c r="V1023" s="387"/>
      <c r="W1023" s="381" t="s">
        <v>310</v>
      </c>
      <c r="X1023" s="495">
        <v>9</v>
      </c>
      <c r="Y1023" s="388">
        <v>0.7</v>
      </c>
      <c r="Z1023" s="243">
        <f>BD.PD7[[#This Row],[Av.P1 '[%']]]*BD.PD7[[#This Row],[Ppto. Orden Interna '[DOP']]]</f>
        <v>281190</v>
      </c>
      <c r="AA1023" s="495">
        <v>11</v>
      </c>
      <c r="AB1023" s="388">
        <v>0.3</v>
      </c>
      <c r="AC1023" s="243">
        <f>BD.PD7[[#This Row],[Av.P2 '[%']]]*BD.PD7[[#This Row],[Ppto. Orden Interna '[DOP']]]</f>
        <v>120510</v>
      </c>
      <c r="AD1023" s="249"/>
      <c r="AE1023" s="389"/>
      <c r="AF1023" s="243">
        <f>BD.PD7[[#This Row],[Av.P3 '[%']]]*BD.PD7[[#This Row],[Ppto. Orden Interna '[DOP']]]</f>
        <v>0</v>
      </c>
      <c r="AG1023" s="249"/>
      <c r="AH1023" s="389"/>
      <c r="AI1023" s="243">
        <f>BD.PD7[[#This Row],[Av.P2 '[%']]]*BD.PD7[[#This Row],[Ppto. Orden Interna '[DOP']]]</f>
        <v>120510</v>
      </c>
      <c r="AJ1023" s="249"/>
      <c r="AK1023" s="389"/>
      <c r="AL1023" s="243">
        <f>BD.PD7[[#This Row],[Av.P2 '[%']]]*BD.PD7[[#This Row],[Ppto. Orden Interna '[DOP']]]</f>
        <v>120510</v>
      </c>
      <c r="AM1023" s="496" t="e">
        <f>BD.PD9[[#This Row],[Pago 5]]+BD.PD9[[#This Row],[Pago 4]]+BD.PD9[[#This Row],[Pago 3]]+BD.PD9[[#This Row],[Pago 2]]+BD.PD9[[#This Row],[Pago 1]]</f>
        <v>#VALUE!</v>
      </c>
      <c r="AN1023" s="308" t="s">
        <v>244</v>
      </c>
      <c r="AO1023" s="308" t="s">
        <v>245</v>
      </c>
      <c r="AP1023" s="308" t="s">
        <v>246</v>
      </c>
      <c r="AQ1023" s="308" t="s">
        <v>247</v>
      </c>
      <c r="AR1023" s="308">
        <v>594</v>
      </c>
      <c r="AS1023" s="308" t="s">
        <v>248</v>
      </c>
      <c r="AT1023" s="249" t="s">
        <v>1575</v>
      </c>
      <c r="AU1023" s="249" t="s">
        <v>65</v>
      </c>
    </row>
    <row r="1024" spans="1:47" hidden="1" x14ac:dyDescent="0.3">
      <c r="A1024" s="174">
        <v>4.03</v>
      </c>
      <c r="B1024" s="231"/>
      <c r="C1024" s="232" t="str">
        <f>VLOOKUP(BD.PD7[[#This Row],[Pos]],PPto[],3,FALSE)</f>
        <v>4.03 Sistema de Extracción cocina</v>
      </c>
      <c r="D1024" s="174" t="s">
        <v>23</v>
      </c>
      <c r="E1024" s="305" t="str">
        <f>IF(BD.PD7[[#This Row],[.]]="*",VLOOKUP(BD.PD7[[#This Row],[Pos]],Presupuesto!A:H,7,FALSE),"")</f>
        <v/>
      </c>
      <c r="F1024" s="378" t="s">
        <v>317</v>
      </c>
      <c r="G1024" s="174" t="s">
        <v>1359</v>
      </c>
      <c r="H1024" s="174"/>
      <c r="I1024" s="174" t="s">
        <v>1326</v>
      </c>
      <c r="J1024" s="382">
        <v>2</v>
      </c>
      <c r="K1024" s="174" t="s">
        <v>260</v>
      </c>
      <c r="L1024" s="383">
        <f>IF(BD.PD7[[#This Row],[Mon]]="DOP",1,HLOOKUP(BD.PD7[[#This Row],[Mon]],$K$1:$L$2,2,FALSE))</f>
        <v>1</v>
      </c>
      <c r="M1024" s="384">
        <v>28500</v>
      </c>
      <c r="N1024" s="243">
        <f>BD.PD7[[#This Row],[Cant.]]*BD.PD7[[#This Row],[ Tasa ]]*BD.PD7[[#This Row],[ Precio Und.]]</f>
        <v>57000</v>
      </c>
      <c r="O1024" s="386">
        <v>0.03</v>
      </c>
      <c r="P1024" s="243">
        <f>IF(BD.PD7[[#This Row],[Liquid. '[%']]]&lt;&gt;0,(BD.PD7[[#This Row],[Valor Neto '[DOP']]]*BD.PD7[[#This Row],[Liquid. '[%']]])+BD.PD7[[#This Row],[Valor Neto '[DOP']]],BD.PD7[[#This Row],[Valor Neto '[DOP']]])</f>
        <v>58710</v>
      </c>
      <c r="Q1024" s="243">
        <f>BD.PD7[[#This Row],[Ppto. Orden Interna '[DOP']]]/HLOOKUP("USD",$K$1:$L$2,2,FALSE)</f>
        <v>903.23076923076928</v>
      </c>
      <c r="R1024" s="381" t="s">
        <v>1392</v>
      </c>
      <c r="S1024" s="387"/>
      <c r="T1024" s="387"/>
      <c r="U1024" s="387"/>
      <c r="V1024" s="387"/>
      <c r="W1024" s="381" t="s">
        <v>310</v>
      </c>
      <c r="X1024" s="495">
        <v>9</v>
      </c>
      <c r="Y1024" s="388">
        <v>0.7</v>
      </c>
      <c r="Z1024" s="243">
        <f>BD.PD7[[#This Row],[Av.P1 '[%']]]*BD.PD7[[#This Row],[Ppto. Orden Interna '[DOP']]]</f>
        <v>41097</v>
      </c>
      <c r="AA1024" s="495">
        <v>11</v>
      </c>
      <c r="AB1024" s="388">
        <v>0.3</v>
      </c>
      <c r="AC1024" s="243">
        <f>BD.PD7[[#This Row],[Av.P2 '[%']]]*BD.PD7[[#This Row],[Ppto. Orden Interna '[DOP']]]</f>
        <v>17613</v>
      </c>
      <c r="AD1024" s="249"/>
      <c r="AE1024" s="389"/>
      <c r="AF1024" s="243">
        <f>BD.PD7[[#This Row],[Av.P3 '[%']]]*BD.PD7[[#This Row],[Ppto. Orden Interna '[DOP']]]</f>
        <v>0</v>
      </c>
      <c r="AG1024" s="249"/>
      <c r="AH1024" s="389"/>
      <c r="AI1024" s="243">
        <f>BD.PD7[[#This Row],[Av.P2 '[%']]]*BD.PD7[[#This Row],[Ppto. Orden Interna '[DOP']]]</f>
        <v>17613</v>
      </c>
      <c r="AJ1024" s="249"/>
      <c r="AK1024" s="389"/>
      <c r="AL1024" s="243">
        <f>BD.PD7[[#This Row],[Av.P2 '[%']]]*BD.PD7[[#This Row],[Ppto. Orden Interna '[DOP']]]</f>
        <v>17613</v>
      </c>
      <c r="AM1024" s="496" t="e">
        <f>BD.PD9[[#This Row],[Pago 5]]+BD.PD9[[#This Row],[Pago 4]]+BD.PD9[[#This Row],[Pago 3]]+BD.PD9[[#This Row],[Pago 2]]+BD.PD9[[#This Row],[Pago 1]]</f>
        <v>#VALUE!</v>
      </c>
      <c r="AN1024" s="308" t="s">
        <v>244</v>
      </c>
      <c r="AO1024" s="308" t="s">
        <v>245</v>
      </c>
      <c r="AP1024" s="308" t="s">
        <v>246</v>
      </c>
      <c r="AQ1024" s="308" t="s">
        <v>247</v>
      </c>
      <c r="AR1024" s="308">
        <v>594</v>
      </c>
      <c r="AS1024" s="308" t="s">
        <v>248</v>
      </c>
      <c r="AT1024" s="249" t="s">
        <v>1575</v>
      </c>
      <c r="AU1024" s="249" t="s">
        <v>65</v>
      </c>
    </row>
    <row r="1025" spans="1:47" hidden="1" x14ac:dyDescent="0.3">
      <c r="A1025" s="174">
        <v>4.03</v>
      </c>
      <c r="B1025" s="231"/>
      <c r="C1025" s="232" t="str">
        <f>VLOOKUP(BD.PD7[[#This Row],[Pos]],PPto[],3,FALSE)</f>
        <v>4.03 Sistema de Extracción cocina</v>
      </c>
      <c r="D1025" s="174" t="s">
        <v>23</v>
      </c>
      <c r="E1025" s="305" t="str">
        <f>IF(BD.PD7[[#This Row],[.]]="*",VLOOKUP(BD.PD7[[#This Row],[Pos]],Presupuesto!A:H,7,FALSE),"")</f>
        <v/>
      </c>
      <c r="F1025" s="378" t="s">
        <v>1393</v>
      </c>
      <c r="G1025" s="174" t="s">
        <v>1359</v>
      </c>
      <c r="H1025" s="174"/>
      <c r="I1025" s="174" t="s">
        <v>1326</v>
      </c>
      <c r="J1025" s="382">
        <v>2</v>
      </c>
      <c r="K1025" s="174" t="s">
        <v>260</v>
      </c>
      <c r="L1025" s="383">
        <f>IF(BD.PD7[[#This Row],[Mon]]="DOP",1,HLOOKUP(BD.PD7[[#This Row],[Mon]],$K$1:$L$2,2,FALSE))</f>
        <v>1</v>
      </c>
      <c r="M1025" s="384">
        <v>30000</v>
      </c>
      <c r="N1025" s="243">
        <f>BD.PD7[[#This Row],[Cant.]]*BD.PD7[[#This Row],[ Tasa ]]*BD.PD7[[#This Row],[ Precio Und.]]</f>
        <v>60000</v>
      </c>
      <c r="O1025" s="386">
        <v>0.03</v>
      </c>
      <c r="P1025" s="243">
        <f>IF(BD.PD7[[#This Row],[Liquid. '[%']]]&lt;&gt;0,(BD.PD7[[#This Row],[Valor Neto '[DOP']]]*BD.PD7[[#This Row],[Liquid. '[%']]])+BD.PD7[[#This Row],[Valor Neto '[DOP']]],BD.PD7[[#This Row],[Valor Neto '[DOP']]])</f>
        <v>61800</v>
      </c>
      <c r="Q1025" s="243">
        <f>BD.PD7[[#This Row],[Ppto. Orden Interna '[DOP']]]/HLOOKUP("USD",$K$1:$L$2,2,FALSE)</f>
        <v>950.76923076923072</v>
      </c>
      <c r="R1025" s="381" t="s">
        <v>1392</v>
      </c>
      <c r="S1025" s="387"/>
      <c r="T1025" s="387"/>
      <c r="U1025" s="387"/>
      <c r="V1025" s="387"/>
      <c r="W1025" s="381" t="s">
        <v>310</v>
      </c>
      <c r="X1025" s="495">
        <v>9</v>
      </c>
      <c r="Y1025" s="388">
        <v>0.7</v>
      </c>
      <c r="Z1025" s="243">
        <f>BD.PD7[[#This Row],[Av.P1 '[%']]]*BD.PD7[[#This Row],[Ppto. Orden Interna '[DOP']]]</f>
        <v>43260</v>
      </c>
      <c r="AA1025" s="495">
        <v>11</v>
      </c>
      <c r="AB1025" s="388">
        <v>0.3</v>
      </c>
      <c r="AC1025" s="243">
        <f>BD.PD7[[#This Row],[Av.P2 '[%']]]*BD.PD7[[#This Row],[Ppto. Orden Interna '[DOP']]]</f>
        <v>18540</v>
      </c>
      <c r="AD1025" s="249"/>
      <c r="AE1025" s="389"/>
      <c r="AF1025" s="243">
        <f>BD.PD7[[#This Row],[Av.P3 '[%']]]*BD.PD7[[#This Row],[Ppto. Orden Interna '[DOP']]]</f>
        <v>0</v>
      </c>
      <c r="AG1025" s="249"/>
      <c r="AH1025" s="389"/>
      <c r="AI1025" s="243">
        <f>BD.PD7[[#This Row],[Av.P2 '[%']]]*BD.PD7[[#This Row],[Ppto. Orden Interna '[DOP']]]</f>
        <v>18540</v>
      </c>
      <c r="AJ1025" s="249"/>
      <c r="AK1025" s="389"/>
      <c r="AL1025" s="243">
        <f>BD.PD7[[#This Row],[Av.P2 '[%']]]*BD.PD7[[#This Row],[Ppto. Orden Interna '[DOP']]]</f>
        <v>18540</v>
      </c>
      <c r="AM1025" s="496" t="e">
        <f>BD.PD9[[#This Row],[Pago 5]]+BD.PD9[[#This Row],[Pago 4]]+BD.PD9[[#This Row],[Pago 3]]+BD.PD9[[#This Row],[Pago 2]]+BD.PD9[[#This Row],[Pago 1]]</f>
        <v>#VALUE!</v>
      </c>
      <c r="AN1025" s="308" t="s">
        <v>244</v>
      </c>
      <c r="AO1025" s="308" t="s">
        <v>245</v>
      </c>
      <c r="AP1025" s="308" t="s">
        <v>246</v>
      </c>
      <c r="AQ1025" s="308" t="s">
        <v>247</v>
      </c>
      <c r="AR1025" s="308">
        <v>594</v>
      </c>
      <c r="AS1025" s="308" t="s">
        <v>248</v>
      </c>
      <c r="AT1025" s="249" t="s">
        <v>1575</v>
      </c>
      <c r="AU1025" s="249" t="s">
        <v>65</v>
      </c>
    </row>
    <row r="1026" spans="1:47" hidden="1" x14ac:dyDescent="0.3">
      <c r="A1026" s="174">
        <v>4.03</v>
      </c>
      <c r="B1026" s="231"/>
      <c r="C1026" s="232" t="str">
        <f>VLOOKUP(BD.PD7[[#This Row],[Pos]],PPto[],3,FALSE)</f>
        <v>4.03 Sistema de Extracción cocina</v>
      </c>
      <c r="D1026" s="174" t="s">
        <v>23</v>
      </c>
      <c r="E1026" s="305" t="str">
        <f>IF(BD.PD7[[#This Row],[.]]="*",VLOOKUP(BD.PD7[[#This Row],[Pos]],Presupuesto!A:H,7,FALSE),"")</f>
        <v/>
      </c>
      <c r="F1026" s="378" t="s">
        <v>316</v>
      </c>
      <c r="G1026" s="174" t="s">
        <v>1359</v>
      </c>
      <c r="H1026" s="174"/>
      <c r="I1026" s="174" t="s">
        <v>1326</v>
      </c>
      <c r="J1026" s="382">
        <v>1</v>
      </c>
      <c r="K1026" s="174" t="s">
        <v>260</v>
      </c>
      <c r="L1026" s="383">
        <f>IF(BD.PD7[[#This Row],[Mon]]="DOP",1,HLOOKUP(BD.PD7[[#This Row],[Mon]],$K$1:$L$2,2,FALSE))</f>
        <v>1</v>
      </c>
      <c r="M1026" s="384">
        <v>15000</v>
      </c>
      <c r="N1026" s="243">
        <f>BD.PD7[[#This Row],[Cant.]]*BD.PD7[[#This Row],[ Tasa ]]*BD.PD7[[#This Row],[ Precio Und.]]</f>
        <v>15000</v>
      </c>
      <c r="O1026" s="386">
        <v>0.03</v>
      </c>
      <c r="P1026" s="243">
        <f>IF(BD.PD7[[#This Row],[Liquid. '[%']]]&lt;&gt;0,(BD.PD7[[#This Row],[Valor Neto '[DOP']]]*BD.PD7[[#This Row],[Liquid. '[%']]])+BD.PD7[[#This Row],[Valor Neto '[DOP']]],BD.PD7[[#This Row],[Valor Neto '[DOP']]])</f>
        <v>15450</v>
      </c>
      <c r="Q1026" s="243">
        <f>BD.PD7[[#This Row],[Ppto. Orden Interna '[DOP']]]/HLOOKUP("USD",$K$1:$L$2,2,FALSE)</f>
        <v>237.69230769230768</v>
      </c>
      <c r="R1026" s="381" t="s">
        <v>1392</v>
      </c>
      <c r="S1026" s="387"/>
      <c r="T1026" s="387"/>
      <c r="U1026" s="387"/>
      <c r="V1026" s="387"/>
      <c r="W1026" s="381" t="s">
        <v>310</v>
      </c>
      <c r="X1026" s="495">
        <v>9</v>
      </c>
      <c r="Y1026" s="388">
        <v>0.7</v>
      </c>
      <c r="Z1026" s="243">
        <f>BD.PD7[[#This Row],[Av.P1 '[%']]]*BD.PD7[[#This Row],[Ppto. Orden Interna '[DOP']]]</f>
        <v>10815</v>
      </c>
      <c r="AA1026" s="495">
        <v>11</v>
      </c>
      <c r="AB1026" s="388">
        <v>0.3</v>
      </c>
      <c r="AC1026" s="243">
        <f>BD.PD7[[#This Row],[Av.P2 '[%']]]*BD.PD7[[#This Row],[Ppto. Orden Interna '[DOP']]]</f>
        <v>4635</v>
      </c>
      <c r="AD1026" s="249"/>
      <c r="AE1026" s="389"/>
      <c r="AF1026" s="243">
        <f>BD.PD7[[#This Row],[Av.P3 '[%']]]*BD.PD7[[#This Row],[Ppto. Orden Interna '[DOP']]]</f>
        <v>0</v>
      </c>
      <c r="AG1026" s="249"/>
      <c r="AH1026" s="389"/>
      <c r="AI1026" s="243">
        <f>BD.PD7[[#This Row],[Av.P2 '[%']]]*BD.PD7[[#This Row],[Ppto. Orden Interna '[DOP']]]</f>
        <v>4635</v>
      </c>
      <c r="AJ1026" s="249"/>
      <c r="AK1026" s="389"/>
      <c r="AL1026" s="243">
        <f>BD.PD7[[#This Row],[Av.P2 '[%']]]*BD.PD7[[#This Row],[Ppto. Orden Interna '[DOP']]]</f>
        <v>4635</v>
      </c>
      <c r="AM1026" s="496" t="e">
        <f>BD.PD9[[#This Row],[Pago 5]]+BD.PD9[[#This Row],[Pago 4]]+BD.PD9[[#This Row],[Pago 3]]+BD.PD9[[#This Row],[Pago 2]]+BD.PD9[[#This Row],[Pago 1]]</f>
        <v>#VALUE!</v>
      </c>
      <c r="AN1026" s="308" t="s">
        <v>244</v>
      </c>
      <c r="AO1026" s="308" t="s">
        <v>245</v>
      </c>
      <c r="AP1026" s="308" t="s">
        <v>246</v>
      </c>
      <c r="AQ1026" s="308" t="s">
        <v>247</v>
      </c>
      <c r="AR1026" s="308">
        <v>594</v>
      </c>
      <c r="AS1026" s="308" t="s">
        <v>248</v>
      </c>
      <c r="AT1026" s="249" t="s">
        <v>1575</v>
      </c>
      <c r="AU1026" s="249" t="s">
        <v>65</v>
      </c>
    </row>
    <row r="1027" spans="1:47" hidden="1" x14ac:dyDescent="0.3">
      <c r="A1027" s="174">
        <v>4.03</v>
      </c>
      <c r="B1027" s="231"/>
      <c r="C1027" s="232" t="str">
        <f>VLOOKUP(BD.PD7[[#This Row],[Pos]],PPto[],3,FALSE)</f>
        <v>4.03 Sistema de Extracción cocina</v>
      </c>
      <c r="D1027" s="174" t="s">
        <v>23</v>
      </c>
      <c r="E1027" s="305" t="str">
        <f>IF(BD.PD7[[#This Row],[.]]="*",VLOOKUP(BD.PD7[[#This Row],[Pos]],Presupuesto!A:H,7,FALSE),"")</f>
        <v/>
      </c>
      <c r="F1027" s="378" t="s">
        <v>311</v>
      </c>
      <c r="G1027" s="174" t="s">
        <v>1359</v>
      </c>
      <c r="H1027" s="174"/>
      <c r="I1027" s="174" t="s">
        <v>1326</v>
      </c>
      <c r="J1027" s="382">
        <v>1</v>
      </c>
      <c r="K1027" s="174" t="s">
        <v>260</v>
      </c>
      <c r="L1027" s="383">
        <f>IF(BD.PD7[[#This Row],[Mon]]="DOP",1,HLOOKUP(BD.PD7[[#This Row],[Mon]],$K$1:$L$2,2,FALSE))</f>
        <v>1</v>
      </c>
      <c r="M1027" s="384">
        <v>15000</v>
      </c>
      <c r="N1027" s="243">
        <f>BD.PD7[[#This Row],[Cant.]]*BD.PD7[[#This Row],[ Tasa ]]*BD.PD7[[#This Row],[ Precio Und.]]</f>
        <v>15000</v>
      </c>
      <c r="O1027" s="386">
        <v>0.03</v>
      </c>
      <c r="P1027" s="243">
        <f>IF(BD.PD7[[#This Row],[Liquid. '[%']]]&lt;&gt;0,(BD.PD7[[#This Row],[Valor Neto '[DOP']]]*BD.PD7[[#This Row],[Liquid. '[%']]])+BD.PD7[[#This Row],[Valor Neto '[DOP']]],BD.PD7[[#This Row],[Valor Neto '[DOP']]])</f>
        <v>15450</v>
      </c>
      <c r="Q1027" s="243">
        <f>BD.PD7[[#This Row],[Ppto. Orden Interna '[DOP']]]/HLOOKUP("USD",$K$1:$L$2,2,FALSE)</f>
        <v>237.69230769230768</v>
      </c>
      <c r="R1027" s="381" t="s">
        <v>1392</v>
      </c>
      <c r="S1027" s="387"/>
      <c r="T1027" s="387"/>
      <c r="U1027" s="387"/>
      <c r="V1027" s="387"/>
      <c r="W1027" s="381" t="s">
        <v>310</v>
      </c>
      <c r="X1027" s="495">
        <v>9</v>
      </c>
      <c r="Y1027" s="388">
        <v>0.7</v>
      </c>
      <c r="Z1027" s="243">
        <f>BD.PD7[[#This Row],[Av.P1 '[%']]]*BD.PD7[[#This Row],[Ppto. Orden Interna '[DOP']]]</f>
        <v>10815</v>
      </c>
      <c r="AA1027" s="495">
        <v>11</v>
      </c>
      <c r="AB1027" s="388">
        <v>0.3</v>
      </c>
      <c r="AC1027" s="243">
        <f>BD.PD7[[#This Row],[Av.P2 '[%']]]*BD.PD7[[#This Row],[Ppto. Orden Interna '[DOP']]]</f>
        <v>4635</v>
      </c>
      <c r="AD1027" s="249"/>
      <c r="AE1027" s="389"/>
      <c r="AF1027" s="243">
        <f>BD.PD7[[#This Row],[Av.P3 '[%']]]*BD.PD7[[#This Row],[Ppto. Orden Interna '[DOP']]]</f>
        <v>0</v>
      </c>
      <c r="AG1027" s="249"/>
      <c r="AH1027" s="389"/>
      <c r="AI1027" s="243">
        <f>BD.PD7[[#This Row],[Av.P2 '[%']]]*BD.PD7[[#This Row],[Ppto. Orden Interna '[DOP']]]</f>
        <v>4635</v>
      </c>
      <c r="AJ1027" s="249"/>
      <c r="AK1027" s="389"/>
      <c r="AL1027" s="243">
        <f>BD.PD7[[#This Row],[Av.P2 '[%']]]*BD.PD7[[#This Row],[Ppto. Orden Interna '[DOP']]]</f>
        <v>4635</v>
      </c>
      <c r="AM1027" s="496" t="e">
        <f>BD.PD9[[#This Row],[Pago 5]]+BD.PD9[[#This Row],[Pago 4]]+BD.PD9[[#This Row],[Pago 3]]+BD.PD9[[#This Row],[Pago 2]]+BD.PD9[[#This Row],[Pago 1]]</f>
        <v>#VALUE!</v>
      </c>
      <c r="AN1027" s="308" t="s">
        <v>244</v>
      </c>
      <c r="AO1027" s="308" t="s">
        <v>245</v>
      </c>
      <c r="AP1027" s="308" t="s">
        <v>246</v>
      </c>
      <c r="AQ1027" s="308" t="s">
        <v>247</v>
      </c>
      <c r="AR1027" s="308">
        <v>594</v>
      </c>
      <c r="AS1027" s="308" t="s">
        <v>248</v>
      </c>
      <c r="AT1027" s="249" t="s">
        <v>1575</v>
      </c>
      <c r="AU1027" s="249" t="s">
        <v>65</v>
      </c>
    </row>
    <row r="1028" spans="1:47" hidden="1" x14ac:dyDescent="0.3">
      <c r="A1028" s="174">
        <v>4.03</v>
      </c>
      <c r="B1028" s="231"/>
      <c r="C1028" s="232" t="str">
        <f>VLOOKUP(BD.PD7[[#This Row],[Pos]],PPto[],3,FALSE)</f>
        <v>4.03 Sistema de Extracción cocina</v>
      </c>
      <c r="D1028" s="174" t="s">
        <v>23</v>
      </c>
      <c r="E1028" s="305" t="str">
        <f>IF(BD.PD7[[#This Row],[.]]="*",VLOOKUP(BD.PD7[[#This Row],[Pos]],Presupuesto!A:H,7,FALSE),"")</f>
        <v/>
      </c>
      <c r="F1028" s="378" t="s">
        <v>308</v>
      </c>
      <c r="G1028" s="174" t="s">
        <v>1359</v>
      </c>
      <c r="H1028" s="174"/>
      <c r="I1028" s="174" t="s">
        <v>1326</v>
      </c>
      <c r="J1028" s="382">
        <v>1</v>
      </c>
      <c r="K1028" s="174" t="s">
        <v>260</v>
      </c>
      <c r="L1028" s="383">
        <f>IF(BD.PD7[[#This Row],[Mon]]="DOP",1,HLOOKUP(BD.PD7[[#This Row],[Mon]],$K$1:$L$2,2,FALSE))</f>
        <v>1</v>
      </c>
      <c r="M1028" s="384">
        <v>150000</v>
      </c>
      <c r="N1028" s="243">
        <f>BD.PD7[[#This Row],[Cant.]]*BD.PD7[[#This Row],[ Tasa ]]*BD.PD7[[#This Row],[ Precio Und.]]</f>
        <v>150000</v>
      </c>
      <c r="O1028" s="386">
        <v>0.03</v>
      </c>
      <c r="P1028" s="243">
        <f>IF(BD.PD7[[#This Row],[Liquid. '[%']]]&lt;&gt;0,(BD.PD7[[#This Row],[Valor Neto '[DOP']]]*BD.PD7[[#This Row],[Liquid. '[%']]])+BD.PD7[[#This Row],[Valor Neto '[DOP']]],BD.PD7[[#This Row],[Valor Neto '[DOP']]])</f>
        <v>154500</v>
      </c>
      <c r="Q1028" s="243">
        <f>BD.PD7[[#This Row],[Ppto. Orden Interna '[DOP']]]/HLOOKUP("USD",$K$1:$L$2,2,FALSE)</f>
        <v>2376.9230769230771</v>
      </c>
      <c r="R1028" s="381" t="s">
        <v>1392</v>
      </c>
      <c r="S1028" s="387"/>
      <c r="T1028" s="387"/>
      <c r="U1028" s="387"/>
      <c r="V1028" s="387"/>
      <c r="W1028" s="381" t="s">
        <v>310</v>
      </c>
      <c r="X1028" s="495">
        <v>9</v>
      </c>
      <c r="Y1028" s="388">
        <v>0.7</v>
      </c>
      <c r="Z1028" s="243">
        <f>BD.PD7[[#This Row],[Av.P1 '[%']]]*BD.PD7[[#This Row],[Ppto. Orden Interna '[DOP']]]</f>
        <v>108150</v>
      </c>
      <c r="AA1028" s="495">
        <v>11</v>
      </c>
      <c r="AB1028" s="388">
        <v>0.3</v>
      </c>
      <c r="AC1028" s="243">
        <f>BD.PD7[[#This Row],[Av.P2 '[%']]]*BD.PD7[[#This Row],[Ppto. Orden Interna '[DOP']]]</f>
        <v>46350</v>
      </c>
      <c r="AD1028" s="249"/>
      <c r="AE1028" s="389"/>
      <c r="AF1028" s="243">
        <f>BD.PD7[[#This Row],[Av.P3 '[%']]]*BD.PD7[[#This Row],[Ppto. Orden Interna '[DOP']]]</f>
        <v>0</v>
      </c>
      <c r="AG1028" s="249"/>
      <c r="AH1028" s="389"/>
      <c r="AI1028" s="243">
        <f>BD.PD7[[#This Row],[Av.P2 '[%']]]*BD.PD7[[#This Row],[Ppto. Orden Interna '[DOP']]]</f>
        <v>46350</v>
      </c>
      <c r="AJ1028" s="249"/>
      <c r="AK1028" s="389"/>
      <c r="AL1028" s="243">
        <f>BD.PD7[[#This Row],[Av.P2 '[%']]]*BD.PD7[[#This Row],[Ppto. Orden Interna '[DOP']]]</f>
        <v>46350</v>
      </c>
      <c r="AM1028" s="496" t="e">
        <f>BD.PD9[[#This Row],[Pago 5]]+BD.PD9[[#This Row],[Pago 4]]+BD.PD9[[#This Row],[Pago 3]]+BD.PD9[[#This Row],[Pago 2]]+BD.PD9[[#This Row],[Pago 1]]</f>
        <v>#VALUE!</v>
      </c>
      <c r="AN1028" s="308" t="s">
        <v>244</v>
      </c>
      <c r="AO1028" s="308" t="s">
        <v>245</v>
      </c>
      <c r="AP1028" s="308" t="s">
        <v>246</v>
      </c>
      <c r="AQ1028" s="308" t="s">
        <v>247</v>
      </c>
      <c r="AR1028" s="308">
        <v>594</v>
      </c>
      <c r="AS1028" s="308" t="s">
        <v>248</v>
      </c>
      <c r="AT1028" s="249" t="s">
        <v>1575</v>
      </c>
      <c r="AU1028" s="249" t="s">
        <v>65</v>
      </c>
    </row>
    <row r="1029" spans="1:47" hidden="1" x14ac:dyDescent="0.3">
      <c r="A1029" s="174">
        <v>4.03</v>
      </c>
      <c r="B1029" s="231"/>
      <c r="C1029" s="232" t="str">
        <f>VLOOKUP(BD.PD7[[#This Row],[Pos]],PPto[],3,FALSE)</f>
        <v>4.03 Sistema de Extracción cocina</v>
      </c>
      <c r="D1029" s="174" t="s">
        <v>23</v>
      </c>
      <c r="E1029" s="305" t="str">
        <f>IF(BD.PD7[[#This Row],[.]]="*",VLOOKUP(BD.PD7[[#This Row],[Pos]],Presupuesto!A:H,7,FALSE),"")</f>
        <v/>
      </c>
      <c r="F1029" s="378" t="s">
        <v>313</v>
      </c>
      <c r="G1029" s="174" t="s">
        <v>1359</v>
      </c>
      <c r="H1029" s="174"/>
      <c r="I1029" s="174" t="s">
        <v>1326</v>
      </c>
      <c r="J1029" s="382">
        <v>2</v>
      </c>
      <c r="K1029" s="174" t="s">
        <v>260</v>
      </c>
      <c r="L1029" s="383">
        <f>IF(BD.PD7[[#This Row],[Mon]]="DOP",1,HLOOKUP(BD.PD7[[#This Row],[Mon]],$K$1:$L$2,2,FALSE))</f>
        <v>1</v>
      </c>
      <c r="M1029" s="384">
        <v>224000</v>
      </c>
      <c r="N1029" s="243">
        <f>BD.PD7[[#This Row],[Cant.]]*BD.PD7[[#This Row],[ Tasa ]]*BD.PD7[[#This Row],[ Precio Und.]]</f>
        <v>448000</v>
      </c>
      <c r="O1029" s="386">
        <v>0.03</v>
      </c>
      <c r="P1029" s="243">
        <f>IF(BD.PD7[[#This Row],[Liquid. '[%']]]&lt;&gt;0,(BD.PD7[[#This Row],[Valor Neto '[DOP']]]*BD.PD7[[#This Row],[Liquid. '[%']]])+BD.PD7[[#This Row],[Valor Neto '[DOP']]],BD.PD7[[#This Row],[Valor Neto '[DOP']]])</f>
        <v>461440</v>
      </c>
      <c r="Q1029" s="243">
        <f>BD.PD7[[#This Row],[Ppto. Orden Interna '[DOP']]]/HLOOKUP("USD",$K$1:$L$2,2,FALSE)</f>
        <v>7099.0769230769229</v>
      </c>
      <c r="R1029" s="381" t="s">
        <v>1392</v>
      </c>
      <c r="S1029" s="387"/>
      <c r="T1029" s="387"/>
      <c r="U1029" s="387"/>
      <c r="V1029" s="387"/>
      <c r="W1029" s="381" t="s">
        <v>310</v>
      </c>
      <c r="X1029" s="495">
        <v>9</v>
      </c>
      <c r="Y1029" s="388">
        <v>0.7</v>
      </c>
      <c r="Z1029" s="243">
        <f>BD.PD7[[#This Row],[Av.P1 '[%']]]*BD.PD7[[#This Row],[Ppto. Orden Interna '[DOP']]]</f>
        <v>323008</v>
      </c>
      <c r="AA1029" s="495">
        <v>11</v>
      </c>
      <c r="AB1029" s="388">
        <v>0.3</v>
      </c>
      <c r="AC1029" s="243">
        <f>BD.PD7[[#This Row],[Av.P2 '[%']]]*BD.PD7[[#This Row],[Ppto. Orden Interna '[DOP']]]</f>
        <v>138432</v>
      </c>
      <c r="AD1029" s="249"/>
      <c r="AE1029" s="389"/>
      <c r="AF1029" s="243">
        <f>BD.PD7[[#This Row],[Av.P3 '[%']]]*BD.PD7[[#This Row],[Ppto. Orden Interna '[DOP']]]</f>
        <v>0</v>
      </c>
      <c r="AG1029" s="249"/>
      <c r="AH1029" s="389"/>
      <c r="AI1029" s="243">
        <f>BD.PD7[[#This Row],[Av.P2 '[%']]]*BD.PD7[[#This Row],[Ppto. Orden Interna '[DOP']]]</f>
        <v>138432</v>
      </c>
      <c r="AJ1029" s="249"/>
      <c r="AK1029" s="389"/>
      <c r="AL1029" s="243">
        <f>BD.PD7[[#This Row],[Av.P2 '[%']]]*BD.PD7[[#This Row],[Ppto. Orden Interna '[DOP']]]</f>
        <v>138432</v>
      </c>
      <c r="AM1029" s="496" t="e">
        <f>BD.PD9[[#This Row],[Pago 5]]+BD.PD9[[#This Row],[Pago 4]]+BD.PD9[[#This Row],[Pago 3]]+BD.PD9[[#This Row],[Pago 2]]+BD.PD9[[#This Row],[Pago 1]]</f>
        <v>#VALUE!</v>
      </c>
      <c r="AN1029" s="308" t="s">
        <v>244</v>
      </c>
      <c r="AO1029" s="308" t="s">
        <v>245</v>
      </c>
      <c r="AP1029" s="308" t="s">
        <v>246</v>
      </c>
      <c r="AQ1029" s="308" t="s">
        <v>247</v>
      </c>
      <c r="AR1029" s="308">
        <v>594</v>
      </c>
      <c r="AS1029" s="308" t="s">
        <v>248</v>
      </c>
      <c r="AT1029" s="249" t="s">
        <v>1575</v>
      </c>
      <c r="AU1029" s="249" t="s">
        <v>65</v>
      </c>
    </row>
    <row r="1030" spans="1:47" hidden="1" x14ac:dyDescent="0.3">
      <c r="A1030" s="174">
        <v>4.03</v>
      </c>
      <c r="B1030" s="231"/>
      <c r="C1030" s="232" t="str">
        <f>VLOOKUP(BD.PD7[[#This Row],[Pos]],PPto[],3,FALSE)</f>
        <v>4.03 Sistema de Extracción cocina</v>
      </c>
      <c r="D1030" s="174" t="s">
        <v>23</v>
      </c>
      <c r="E1030" s="305" t="str">
        <f>IF(BD.PD7[[#This Row],[.]]="*",VLOOKUP(BD.PD7[[#This Row],[Pos]],Presupuesto!A:H,7,FALSE),"")</f>
        <v/>
      </c>
      <c r="F1030" s="378" t="s">
        <v>1394</v>
      </c>
      <c r="G1030" s="174" t="s">
        <v>1359</v>
      </c>
      <c r="H1030" s="174"/>
      <c r="I1030" s="174" t="s">
        <v>1326</v>
      </c>
      <c r="J1030" s="382">
        <v>2</v>
      </c>
      <c r="K1030" s="174" t="s">
        <v>260</v>
      </c>
      <c r="L1030" s="383">
        <f>IF(BD.PD7[[#This Row],[Mon]]="DOP",1,HLOOKUP(BD.PD7[[#This Row],[Mon]],$K$1:$L$2,2,FALSE))</f>
        <v>1</v>
      </c>
      <c r="M1030" s="384">
        <v>30000</v>
      </c>
      <c r="N1030" s="243">
        <f>BD.PD7[[#This Row],[Cant.]]*BD.PD7[[#This Row],[ Tasa ]]*BD.PD7[[#This Row],[ Precio Und.]]</f>
        <v>60000</v>
      </c>
      <c r="O1030" s="386">
        <v>0.03</v>
      </c>
      <c r="P1030" s="243">
        <f>IF(BD.PD7[[#This Row],[Liquid. '[%']]]&lt;&gt;0,(BD.PD7[[#This Row],[Valor Neto '[DOP']]]*BD.PD7[[#This Row],[Liquid. '[%']]])+BD.PD7[[#This Row],[Valor Neto '[DOP']]],BD.PD7[[#This Row],[Valor Neto '[DOP']]])</f>
        <v>61800</v>
      </c>
      <c r="Q1030" s="243">
        <f>BD.PD7[[#This Row],[Ppto. Orden Interna '[DOP']]]/HLOOKUP("USD",$K$1:$L$2,2,FALSE)</f>
        <v>950.76923076923072</v>
      </c>
      <c r="R1030" s="381" t="s">
        <v>1392</v>
      </c>
      <c r="S1030" s="387"/>
      <c r="T1030" s="387"/>
      <c r="U1030" s="387"/>
      <c r="V1030" s="387"/>
      <c r="W1030" s="381" t="s">
        <v>310</v>
      </c>
      <c r="X1030" s="495">
        <v>9</v>
      </c>
      <c r="Y1030" s="388">
        <v>0.7</v>
      </c>
      <c r="Z1030" s="243">
        <f>BD.PD7[[#This Row],[Av.P1 '[%']]]*BD.PD7[[#This Row],[Ppto. Orden Interna '[DOP']]]</f>
        <v>43260</v>
      </c>
      <c r="AA1030" s="495">
        <v>11</v>
      </c>
      <c r="AB1030" s="388">
        <v>0.3</v>
      </c>
      <c r="AC1030" s="243">
        <f>BD.PD7[[#This Row],[Av.P2 '[%']]]*BD.PD7[[#This Row],[Ppto. Orden Interna '[DOP']]]</f>
        <v>18540</v>
      </c>
      <c r="AD1030" s="249"/>
      <c r="AE1030" s="389"/>
      <c r="AF1030" s="243">
        <f>BD.PD7[[#This Row],[Av.P3 '[%']]]*BD.PD7[[#This Row],[Ppto. Orden Interna '[DOP']]]</f>
        <v>0</v>
      </c>
      <c r="AG1030" s="249"/>
      <c r="AH1030" s="389"/>
      <c r="AI1030" s="243">
        <f>BD.PD7[[#This Row],[Av.P2 '[%']]]*BD.PD7[[#This Row],[Ppto. Orden Interna '[DOP']]]</f>
        <v>18540</v>
      </c>
      <c r="AJ1030" s="249"/>
      <c r="AK1030" s="389"/>
      <c r="AL1030" s="243">
        <f>BD.PD7[[#This Row],[Av.P2 '[%']]]*BD.PD7[[#This Row],[Ppto. Orden Interna '[DOP']]]</f>
        <v>18540</v>
      </c>
      <c r="AM1030" s="496" t="e">
        <f>BD.PD9[[#This Row],[Pago 5]]+BD.PD9[[#This Row],[Pago 4]]+BD.PD9[[#This Row],[Pago 3]]+BD.PD9[[#This Row],[Pago 2]]+BD.PD9[[#This Row],[Pago 1]]</f>
        <v>#VALUE!</v>
      </c>
      <c r="AN1030" s="308" t="s">
        <v>244</v>
      </c>
      <c r="AO1030" s="308" t="s">
        <v>245</v>
      </c>
      <c r="AP1030" s="308" t="s">
        <v>246</v>
      </c>
      <c r="AQ1030" s="308" t="s">
        <v>247</v>
      </c>
      <c r="AR1030" s="308">
        <v>594</v>
      </c>
      <c r="AS1030" s="308" t="s">
        <v>248</v>
      </c>
      <c r="AT1030" s="249" t="s">
        <v>1575</v>
      </c>
      <c r="AU1030" s="249" t="s">
        <v>65</v>
      </c>
    </row>
    <row r="1031" spans="1:47" hidden="1" x14ac:dyDescent="0.3">
      <c r="A1031" s="174">
        <v>4.03</v>
      </c>
      <c r="B1031" s="231"/>
      <c r="C1031" s="232" t="str">
        <f>VLOOKUP(BD.PD7[[#This Row],[Pos]],PPto[],3,FALSE)</f>
        <v>4.03 Sistema de Extracción cocina</v>
      </c>
      <c r="D1031" s="174" t="s">
        <v>23</v>
      </c>
      <c r="E1031" s="305" t="str">
        <f>IF(BD.PD7[[#This Row],[.]]="*",VLOOKUP(BD.PD7[[#This Row],[Pos]],Presupuesto!A:H,7,FALSE),"")</f>
        <v/>
      </c>
      <c r="F1031" s="378" t="s">
        <v>1395</v>
      </c>
      <c r="G1031" s="174" t="s">
        <v>1359</v>
      </c>
      <c r="H1031" s="174"/>
      <c r="I1031" s="174" t="s">
        <v>1326</v>
      </c>
      <c r="J1031" s="382">
        <v>2</v>
      </c>
      <c r="K1031" s="174" t="s">
        <v>260</v>
      </c>
      <c r="L1031" s="383">
        <f>IF(BD.PD7[[#This Row],[Mon]]="DOP",1,HLOOKUP(BD.PD7[[#This Row],[Mon]],$K$1:$L$2,2,FALSE))</f>
        <v>1</v>
      </c>
      <c r="M1031" s="384">
        <v>45000</v>
      </c>
      <c r="N1031" s="243">
        <f>BD.PD7[[#This Row],[Cant.]]*BD.PD7[[#This Row],[ Tasa ]]*BD.PD7[[#This Row],[ Precio Und.]]</f>
        <v>90000</v>
      </c>
      <c r="O1031" s="386">
        <v>0.03</v>
      </c>
      <c r="P1031" s="243">
        <f>IF(BD.PD7[[#This Row],[Liquid. '[%']]]&lt;&gt;0,(BD.PD7[[#This Row],[Valor Neto '[DOP']]]*BD.PD7[[#This Row],[Liquid. '[%']]])+BD.PD7[[#This Row],[Valor Neto '[DOP']]],BD.PD7[[#This Row],[Valor Neto '[DOP']]])</f>
        <v>92700</v>
      </c>
      <c r="Q1031" s="243">
        <f>BD.PD7[[#This Row],[Ppto. Orden Interna '[DOP']]]/HLOOKUP("USD",$K$1:$L$2,2,FALSE)</f>
        <v>1426.1538461538462</v>
      </c>
      <c r="R1031" s="381" t="s">
        <v>1392</v>
      </c>
      <c r="S1031" s="387"/>
      <c r="T1031" s="387"/>
      <c r="U1031" s="387"/>
      <c r="V1031" s="387"/>
      <c r="W1031" s="381" t="s">
        <v>310</v>
      </c>
      <c r="X1031" s="495">
        <v>9</v>
      </c>
      <c r="Y1031" s="388">
        <v>0.7</v>
      </c>
      <c r="Z1031" s="243">
        <f>BD.PD7[[#This Row],[Av.P1 '[%']]]*BD.PD7[[#This Row],[Ppto. Orden Interna '[DOP']]]</f>
        <v>64889.999999999993</v>
      </c>
      <c r="AA1031" s="495">
        <v>11</v>
      </c>
      <c r="AB1031" s="388">
        <v>0.3</v>
      </c>
      <c r="AC1031" s="243">
        <f>BD.PD7[[#This Row],[Av.P2 '[%']]]*BD.PD7[[#This Row],[Ppto. Orden Interna '[DOP']]]</f>
        <v>27810</v>
      </c>
      <c r="AD1031" s="249"/>
      <c r="AE1031" s="389"/>
      <c r="AF1031" s="243">
        <f>BD.PD7[[#This Row],[Av.P3 '[%']]]*BD.PD7[[#This Row],[Ppto. Orden Interna '[DOP']]]</f>
        <v>0</v>
      </c>
      <c r="AG1031" s="249"/>
      <c r="AH1031" s="389"/>
      <c r="AI1031" s="243">
        <f>BD.PD7[[#This Row],[Av.P2 '[%']]]*BD.PD7[[#This Row],[Ppto. Orden Interna '[DOP']]]</f>
        <v>27810</v>
      </c>
      <c r="AJ1031" s="249"/>
      <c r="AK1031" s="389"/>
      <c r="AL1031" s="243">
        <f>BD.PD7[[#This Row],[Av.P2 '[%']]]*BD.PD7[[#This Row],[Ppto. Orden Interna '[DOP']]]</f>
        <v>27810</v>
      </c>
      <c r="AM1031" s="496" t="e">
        <f>BD.PD9[[#This Row],[Pago 5]]+BD.PD9[[#This Row],[Pago 4]]+BD.PD9[[#This Row],[Pago 3]]+BD.PD9[[#This Row],[Pago 2]]+BD.PD9[[#This Row],[Pago 1]]</f>
        <v>#VALUE!</v>
      </c>
      <c r="AN1031" s="308" t="s">
        <v>244</v>
      </c>
      <c r="AO1031" s="308" t="s">
        <v>245</v>
      </c>
      <c r="AP1031" s="308" t="s">
        <v>246</v>
      </c>
      <c r="AQ1031" s="308" t="s">
        <v>247</v>
      </c>
      <c r="AR1031" s="308">
        <v>594</v>
      </c>
      <c r="AS1031" s="308" t="s">
        <v>248</v>
      </c>
      <c r="AT1031" s="249" t="s">
        <v>1575</v>
      </c>
      <c r="AU1031" s="249" t="s">
        <v>65</v>
      </c>
    </row>
    <row r="1032" spans="1:47" hidden="1" x14ac:dyDescent="0.3">
      <c r="A1032" s="174">
        <v>4.03</v>
      </c>
      <c r="B1032" s="231"/>
      <c r="C1032" s="232" t="str">
        <f>VLOOKUP(BD.PD7[[#This Row],[Pos]],PPto[],3,FALSE)</f>
        <v>4.03 Sistema de Extracción cocina</v>
      </c>
      <c r="D1032" s="174" t="s">
        <v>23</v>
      </c>
      <c r="E1032" s="305" t="str">
        <f>IF(BD.PD7[[#This Row],[.]]="*",VLOOKUP(BD.PD7[[#This Row],[Pos]],Presupuesto!A:H,7,FALSE),"")</f>
        <v/>
      </c>
      <c r="F1032" s="378" t="s">
        <v>1396</v>
      </c>
      <c r="G1032" s="174" t="s">
        <v>1359</v>
      </c>
      <c r="H1032" s="174"/>
      <c r="I1032" s="174" t="s">
        <v>1326</v>
      </c>
      <c r="J1032" s="382">
        <v>1</v>
      </c>
      <c r="K1032" s="174" t="s">
        <v>260</v>
      </c>
      <c r="L1032" s="383">
        <f>IF(BD.PD7[[#This Row],[Mon]]="DOP",1,HLOOKUP(BD.PD7[[#This Row],[Mon]],$K$1:$L$2,2,FALSE))</f>
        <v>1</v>
      </c>
      <c r="M1032" s="384">
        <v>260285</v>
      </c>
      <c r="N1032" s="243">
        <f>BD.PD7[[#This Row],[Cant.]]*BD.PD7[[#This Row],[ Tasa ]]*BD.PD7[[#This Row],[ Precio Und.]]</f>
        <v>260285</v>
      </c>
      <c r="O1032" s="386">
        <v>0.03</v>
      </c>
      <c r="P1032" s="243">
        <f>IF(BD.PD7[[#This Row],[Liquid. '[%']]]&lt;&gt;0,(BD.PD7[[#This Row],[Valor Neto '[DOP']]]*BD.PD7[[#This Row],[Liquid. '[%']]])+BD.PD7[[#This Row],[Valor Neto '[DOP']]],BD.PD7[[#This Row],[Valor Neto '[DOP']]])</f>
        <v>268093.55</v>
      </c>
      <c r="Q1032" s="243">
        <f>BD.PD7[[#This Row],[Ppto. Orden Interna '[DOP']]]/HLOOKUP("USD",$K$1:$L$2,2,FALSE)</f>
        <v>4124.5161538461534</v>
      </c>
      <c r="R1032" s="381" t="s">
        <v>1392</v>
      </c>
      <c r="S1032" s="387"/>
      <c r="T1032" s="387"/>
      <c r="U1032" s="387"/>
      <c r="V1032" s="387"/>
      <c r="W1032" s="381" t="s">
        <v>310</v>
      </c>
      <c r="X1032" s="495">
        <v>9</v>
      </c>
      <c r="Y1032" s="388">
        <v>0.7</v>
      </c>
      <c r="Z1032" s="243">
        <f>BD.PD7[[#This Row],[Av.P1 '[%']]]*BD.PD7[[#This Row],[Ppto. Orden Interna '[DOP']]]</f>
        <v>187665.48499999999</v>
      </c>
      <c r="AA1032" s="495">
        <v>11</v>
      </c>
      <c r="AB1032" s="388">
        <v>0.3</v>
      </c>
      <c r="AC1032" s="243">
        <f>BD.PD7[[#This Row],[Av.P2 '[%']]]*BD.PD7[[#This Row],[Ppto. Orden Interna '[DOP']]]</f>
        <v>80428.064999999988</v>
      </c>
      <c r="AD1032" s="249"/>
      <c r="AE1032" s="389"/>
      <c r="AF1032" s="243">
        <f>BD.PD7[[#This Row],[Av.P3 '[%']]]*BD.PD7[[#This Row],[Ppto. Orden Interna '[DOP']]]</f>
        <v>0</v>
      </c>
      <c r="AG1032" s="249"/>
      <c r="AH1032" s="389"/>
      <c r="AI1032" s="243">
        <f>BD.PD7[[#This Row],[Av.P2 '[%']]]*BD.PD7[[#This Row],[Ppto. Orden Interna '[DOP']]]</f>
        <v>80428.064999999988</v>
      </c>
      <c r="AJ1032" s="249"/>
      <c r="AK1032" s="389"/>
      <c r="AL1032" s="243">
        <f>BD.PD7[[#This Row],[Av.P2 '[%']]]*BD.PD7[[#This Row],[Ppto. Orden Interna '[DOP']]]</f>
        <v>80428.064999999988</v>
      </c>
      <c r="AM1032" s="496" t="e">
        <f>BD.PD9[[#This Row],[Pago 5]]+BD.PD9[[#This Row],[Pago 4]]+BD.PD9[[#This Row],[Pago 3]]+BD.PD9[[#This Row],[Pago 2]]+BD.PD9[[#This Row],[Pago 1]]</f>
        <v>#VALUE!</v>
      </c>
      <c r="AN1032" s="308" t="s">
        <v>244</v>
      </c>
      <c r="AO1032" s="308" t="s">
        <v>245</v>
      </c>
      <c r="AP1032" s="308" t="s">
        <v>246</v>
      </c>
      <c r="AQ1032" s="308" t="s">
        <v>247</v>
      </c>
      <c r="AR1032" s="308">
        <v>594</v>
      </c>
      <c r="AS1032" s="308" t="s">
        <v>248</v>
      </c>
      <c r="AT1032" s="249" t="s">
        <v>1575</v>
      </c>
      <c r="AU1032" s="249" t="s">
        <v>65</v>
      </c>
    </row>
    <row r="1033" spans="1:47" hidden="1" x14ac:dyDescent="0.3">
      <c r="A1033" s="174">
        <v>5.01</v>
      </c>
      <c r="B1033" s="231" t="s">
        <v>243</v>
      </c>
      <c r="C1033" s="232" t="str">
        <f>VLOOKUP(BD.PD7[[#This Row],[Pos]],PPto[],3,FALSE)</f>
        <v>5.01 Paneles</v>
      </c>
      <c r="D1033" s="233" t="s">
        <v>243</v>
      </c>
      <c r="E1033" s="305">
        <f>IF(BD.PD7[[#This Row],[.]]="*",VLOOKUP(BD.PD7[[#This Row],[Pos]],Presupuesto!A:H,7,FALSE),"")</f>
        <v>201600</v>
      </c>
      <c r="F1033" s="234"/>
      <c r="G1033" s="174"/>
      <c r="H1033" s="174"/>
      <c r="I1033" s="174"/>
      <c r="J1033" s="392">
        <v>1</v>
      </c>
      <c r="K1033" s="233" t="s">
        <v>117</v>
      </c>
      <c r="L1033" s="383">
        <f>IF(BD.PD7[[#This Row],[Mon]]="DOP",1,HLOOKUP(BD.PD7[[#This Row],[Mon]],$K$1:$L$2,2,FALSE))</f>
        <v>65</v>
      </c>
      <c r="M1033" s="490">
        <v>0</v>
      </c>
      <c r="N1033" s="243">
        <f>BD.PD7[[#This Row],[Cant.]]*BD.PD7[[#This Row],[ Tasa ]]*BD.PD7[[#This Row],[ Precio Und.]]</f>
        <v>0</v>
      </c>
      <c r="O1033" s="491">
        <v>0</v>
      </c>
      <c r="P1033" s="243">
        <f>IF(BD.PD7[[#This Row],[Liquid. '[%']]]&lt;&gt;0,(BD.PD7[[#This Row],[Valor Neto '[DOP']]]*BD.PD7[[#This Row],[Liquid. '[%']]])+BD.PD7[[#This Row],[Valor Neto '[DOP']]],BD.PD7[[#This Row],[Valor Neto '[DOP']]])</f>
        <v>0</v>
      </c>
      <c r="Q1033" s="243">
        <f>BD.PD7[[#This Row],[Ppto. Orden Interna '[DOP']]]/HLOOKUP("USD",$K$1:$L$2,2,FALSE)</f>
        <v>0</v>
      </c>
      <c r="R1033" s="381"/>
      <c r="S1033" s="387"/>
      <c r="T1033" s="387"/>
      <c r="U1033" s="387"/>
      <c r="V1033" s="387"/>
      <c r="W1033" s="174"/>
      <c r="X1033" s="495"/>
      <c r="Y1033" s="388"/>
      <c r="Z1033" s="243">
        <f>BD.PD7[[#This Row],[Av.P1 '[%']]]*BD.PD7[[#This Row],[Ppto. Orden Interna '[DOP']]]</f>
        <v>0</v>
      </c>
      <c r="AA1033" s="249"/>
      <c r="AB1033" s="389"/>
      <c r="AC1033" s="243">
        <f>BD.PD7[[#This Row],[Av.P2 '[%']]]*BD.PD7[[#This Row],[Ppto. Orden Interna '[DOP']]]</f>
        <v>0</v>
      </c>
      <c r="AD1033" s="249"/>
      <c r="AE1033" s="389"/>
      <c r="AF1033" s="243">
        <f>BD.PD7[[#This Row],[Av.P3 '[%']]]*BD.PD7[[#This Row],[Ppto. Orden Interna '[DOP']]]</f>
        <v>0</v>
      </c>
      <c r="AG1033" s="249"/>
      <c r="AH1033" s="389"/>
      <c r="AI1033" s="243">
        <f>BD.PD7[[#This Row],[Av.P2 '[%']]]*BD.PD7[[#This Row],[Ppto. Orden Interna '[DOP']]]</f>
        <v>0</v>
      </c>
      <c r="AJ1033" s="249"/>
      <c r="AK1033" s="389"/>
      <c r="AL1033" s="243">
        <f>BD.PD7[[#This Row],[Av.P2 '[%']]]*BD.PD7[[#This Row],[Ppto. Orden Interna '[DOP']]]</f>
        <v>0</v>
      </c>
      <c r="AM1033" s="496" t="e">
        <f>BD.PD9[[#This Row],[Pago 5]]+BD.PD9[[#This Row],[Pago 4]]+BD.PD9[[#This Row],[Pago 3]]+BD.PD9[[#This Row],[Pago 2]]+BD.PD9[[#This Row],[Pago 1]]</f>
        <v>#VALUE!</v>
      </c>
      <c r="AN1033" s="308" t="s">
        <v>244</v>
      </c>
      <c r="AO1033" s="308" t="s">
        <v>245</v>
      </c>
      <c r="AP1033" s="308" t="s">
        <v>246</v>
      </c>
      <c r="AQ1033" s="308" t="s">
        <v>247</v>
      </c>
      <c r="AR1033" s="308">
        <v>594</v>
      </c>
      <c r="AS1033" s="308" t="s">
        <v>248</v>
      </c>
      <c r="AT1033" s="249" t="s">
        <v>1575</v>
      </c>
      <c r="AU1033" s="249" t="s">
        <v>69</v>
      </c>
    </row>
    <row r="1034" spans="1:47" hidden="1" x14ac:dyDescent="0.3">
      <c r="A1034" s="174">
        <v>5.01</v>
      </c>
      <c r="B1034" s="231"/>
      <c r="C1034" s="232" t="str">
        <f>VLOOKUP(BD.PD7[[#This Row],[Pos]],PPto[],3,FALSE)</f>
        <v>5.01 Paneles</v>
      </c>
      <c r="D1034" s="174" t="s">
        <v>23</v>
      </c>
      <c r="E1034" s="305" t="str">
        <f>IF(BD.PD7[[#This Row],[.]]="*",VLOOKUP(BD.PD7[[#This Row],[Pos]],Presupuesto!A:H,7,FALSE),"")</f>
        <v/>
      </c>
      <c r="F1034" s="234" t="s">
        <v>1397</v>
      </c>
      <c r="G1034" s="174" t="s">
        <v>1359</v>
      </c>
      <c r="H1034" s="174"/>
      <c r="I1034" s="174" t="s">
        <v>1326</v>
      </c>
      <c r="J1034" s="382">
        <v>783</v>
      </c>
      <c r="K1034" s="511" t="s">
        <v>117</v>
      </c>
      <c r="L1034" s="383">
        <f>IF(BD.PD7[[#This Row],[Mon]]="DOP",1,HLOOKUP(BD.PD7[[#This Row],[Mon]],$K$1:$L$2,2,FALSE))</f>
        <v>65</v>
      </c>
      <c r="M1034" s="384">
        <v>6.0299999999999994</v>
      </c>
      <c r="N1034" s="243">
        <f>BD.PD7[[#This Row],[Cant.]]*BD.PD7[[#This Row],[ Tasa ]]*BD.PD7[[#This Row],[ Precio Und.]]</f>
        <v>306896.84999999998</v>
      </c>
      <c r="O1034" s="386">
        <v>0.03</v>
      </c>
      <c r="P1034" s="243">
        <f>IF(BD.PD7[[#This Row],[Liquid. '[%']]]&lt;&gt;0,(BD.PD7[[#This Row],[Valor Neto '[DOP']]]*BD.PD7[[#This Row],[Liquid. '[%']]])+BD.PD7[[#This Row],[Valor Neto '[DOP']]],BD.PD7[[#This Row],[Valor Neto '[DOP']]])</f>
        <v>316103.75549999997</v>
      </c>
      <c r="Q1034" s="243">
        <f>BD.PD7[[#This Row],[Ppto. Orden Interna '[DOP']]]/HLOOKUP("USD",$K$1:$L$2,2,FALSE)</f>
        <v>4863.1346999999996</v>
      </c>
      <c r="R1034" s="381" t="s">
        <v>1398</v>
      </c>
      <c r="S1034" s="387"/>
      <c r="T1034" s="387"/>
      <c r="U1034" s="387"/>
      <c r="V1034" s="387"/>
      <c r="W1034" s="174" t="s">
        <v>323</v>
      </c>
      <c r="X1034" s="495">
        <v>7</v>
      </c>
      <c r="Y1034" s="388">
        <v>0.6</v>
      </c>
      <c r="Z1034" s="243">
        <f>BD.PD7[[#This Row],[Av.P1 '[%']]]*BD.PD7[[#This Row],[Ppto. Orden Interna '[DOP']]]</f>
        <v>189662.25329999998</v>
      </c>
      <c r="AA1034" s="495">
        <v>9</v>
      </c>
      <c r="AB1034" s="388">
        <v>0.4</v>
      </c>
      <c r="AC1034" s="243">
        <f>BD.PD7[[#This Row],[Av.P2 '[%']]]*BD.PD7[[#This Row],[Ppto. Orden Interna '[DOP']]]</f>
        <v>126441.50219999999</v>
      </c>
      <c r="AD1034" s="249"/>
      <c r="AE1034" s="389"/>
      <c r="AF1034" s="243">
        <f>BD.PD7[[#This Row],[Av.P3 '[%']]]*BD.PD7[[#This Row],[Ppto. Orden Interna '[DOP']]]</f>
        <v>0</v>
      </c>
      <c r="AG1034" s="249"/>
      <c r="AH1034" s="389"/>
      <c r="AI1034" s="243">
        <f>BD.PD7[[#This Row],[Av.P2 '[%']]]*BD.PD7[[#This Row],[Ppto. Orden Interna '[DOP']]]</f>
        <v>126441.50219999999</v>
      </c>
      <c r="AJ1034" s="249"/>
      <c r="AK1034" s="389"/>
      <c r="AL1034" s="243">
        <f>BD.PD7[[#This Row],[Av.P2 '[%']]]*BD.PD7[[#This Row],[Ppto. Orden Interna '[DOP']]]</f>
        <v>126441.50219999999</v>
      </c>
      <c r="AM1034" s="496" t="e">
        <f>BD.PD9[[#This Row],[Pago 5]]+BD.PD9[[#This Row],[Pago 4]]+BD.PD9[[#This Row],[Pago 3]]+BD.PD9[[#This Row],[Pago 2]]+BD.PD9[[#This Row],[Pago 1]]</f>
        <v>#VALUE!</v>
      </c>
      <c r="AN1034" s="308" t="s">
        <v>244</v>
      </c>
      <c r="AO1034" s="308" t="s">
        <v>245</v>
      </c>
      <c r="AP1034" s="308" t="s">
        <v>246</v>
      </c>
      <c r="AQ1034" s="308" t="s">
        <v>247</v>
      </c>
      <c r="AR1034" s="308">
        <v>594</v>
      </c>
      <c r="AS1034" s="308" t="s">
        <v>248</v>
      </c>
      <c r="AT1034" s="249" t="s">
        <v>1575</v>
      </c>
      <c r="AU1034" s="249" t="s">
        <v>69</v>
      </c>
    </row>
    <row r="1035" spans="1:47" hidden="1" x14ac:dyDescent="0.3">
      <c r="A1035" s="174">
        <v>5.01</v>
      </c>
      <c r="B1035" s="231"/>
      <c r="C1035" s="232" t="str">
        <f>VLOOKUP(BD.PD7[[#This Row],[Pos]],PPto[],3,FALSE)</f>
        <v>5.01 Paneles</v>
      </c>
      <c r="D1035" s="174" t="s">
        <v>23</v>
      </c>
      <c r="E1035" s="305" t="str">
        <f>IF(BD.PD7[[#This Row],[.]]="*",VLOOKUP(BD.PD7[[#This Row],[Pos]],Presupuesto!A:H,7,FALSE),"")</f>
        <v/>
      </c>
      <c r="F1035" s="234" t="s">
        <v>1399</v>
      </c>
      <c r="G1035" s="174" t="s">
        <v>1359</v>
      </c>
      <c r="H1035" s="174"/>
      <c r="I1035" s="174" t="s">
        <v>1326</v>
      </c>
      <c r="J1035" s="382">
        <v>391</v>
      </c>
      <c r="K1035" s="511" t="s">
        <v>117</v>
      </c>
      <c r="L1035" s="383">
        <f>IF(BD.PD7[[#This Row],[Mon]]="DOP",1,HLOOKUP(BD.PD7[[#This Row],[Mon]],$K$1:$L$2,2,FALSE))</f>
        <v>65</v>
      </c>
      <c r="M1035" s="384">
        <v>6.03</v>
      </c>
      <c r="N1035" s="243">
        <f>BD.PD7[[#This Row],[Cant.]]*BD.PD7[[#This Row],[ Tasa ]]*BD.PD7[[#This Row],[ Precio Und.]]</f>
        <v>153252.45000000001</v>
      </c>
      <c r="O1035" s="386">
        <v>0.03</v>
      </c>
      <c r="P1035" s="243">
        <f>IF(BD.PD7[[#This Row],[Liquid. '[%']]]&lt;&gt;0,(BD.PD7[[#This Row],[Valor Neto '[DOP']]]*BD.PD7[[#This Row],[Liquid. '[%']]])+BD.PD7[[#This Row],[Valor Neto '[DOP']]],BD.PD7[[#This Row],[Valor Neto '[DOP']]])</f>
        <v>157850.02350000001</v>
      </c>
      <c r="Q1035" s="243">
        <f>BD.PD7[[#This Row],[Ppto. Orden Interna '[DOP']]]/HLOOKUP("USD",$K$1:$L$2,2,FALSE)</f>
        <v>2428.4619000000002</v>
      </c>
      <c r="R1035" s="381" t="s">
        <v>1398</v>
      </c>
      <c r="S1035" s="387"/>
      <c r="T1035" s="387"/>
      <c r="U1035" s="387"/>
      <c r="V1035" s="387"/>
      <c r="W1035" s="174" t="s">
        <v>323</v>
      </c>
      <c r="X1035" s="495">
        <v>7</v>
      </c>
      <c r="Y1035" s="388">
        <v>0.6</v>
      </c>
      <c r="Z1035" s="243">
        <f>BD.PD7[[#This Row],[Av.P1 '[%']]]*BD.PD7[[#This Row],[Ppto. Orden Interna '[DOP']]]</f>
        <v>94710.0141</v>
      </c>
      <c r="AA1035" s="495">
        <v>9</v>
      </c>
      <c r="AB1035" s="388">
        <v>0.4</v>
      </c>
      <c r="AC1035" s="243">
        <f>BD.PD7[[#This Row],[Av.P2 '[%']]]*BD.PD7[[#This Row],[Ppto. Orden Interna '[DOP']]]</f>
        <v>63140.00940000001</v>
      </c>
      <c r="AD1035" s="249"/>
      <c r="AE1035" s="389"/>
      <c r="AF1035" s="243">
        <f>BD.PD7[[#This Row],[Av.P3 '[%']]]*BD.PD7[[#This Row],[Ppto. Orden Interna '[DOP']]]</f>
        <v>0</v>
      </c>
      <c r="AG1035" s="249"/>
      <c r="AH1035" s="389"/>
      <c r="AI1035" s="243">
        <f>BD.PD7[[#This Row],[Av.P2 '[%']]]*BD.PD7[[#This Row],[Ppto. Orden Interna '[DOP']]]</f>
        <v>63140.00940000001</v>
      </c>
      <c r="AJ1035" s="249"/>
      <c r="AK1035" s="389"/>
      <c r="AL1035" s="243">
        <f>BD.PD7[[#This Row],[Av.P2 '[%']]]*BD.PD7[[#This Row],[Ppto. Orden Interna '[DOP']]]</f>
        <v>63140.00940000001</v>
      </c>
      <c r="AM1035" s="496" t="e">
        <f>BD.PD9[[#This Row],[Pago 5]]+BD.PD9[[#This Row],[Pago 4]]+BD.PD9[[#This Row],[Pago 3]]+BD.PD9[[#This Row],[Pago 2]]+BD.PD9[[#This Row],[Pago 1]]</f>
        <v>#VALUE!</v>
      </c>
      <c r="AN1035" s="308" t="s">
        <v>244</v>
      </c>
      <c r="AO1035" s="308" t="s">
        <v>245</v>
      </c>
      <c r="AP1035" s="308" t="s">
        <v>246</v>
      </c>
      <c r="AQ1035" s="308" t="s">
        <v>247</v>
      </c>
      <c r="AR1035" s="308">
        <v>594</v>
      </c>
      <c r="AS1035" s="308" t="s">
        <v>248</v>
      </c>
      <c r="AT1035" s="249" t="s">
        <v>1575</v>
      </c>
      <c r="AU1035" s="249" t="s">
        <v>69</v>
      </c>
    </row>
    <row r="1036" spans="1:47" hidden="1" x14ac:dyDescent="0.3">
      <c r="A1036" s="174">
        <v>5.01</v>
      </c>
      <c r="B1036" s="231"/>
      <c r="C1036" s="232" t="str">
        <f>VLOOKUP(BD.PD7[[#This Row],[Pos]],PPto[],3,FALSE)</f>
        <v>5.01 Paneles</v>
      </c>
      <c r="D1036" s="174" t="s">
        <v>23</v>
      </c>
      <c r="E1036" s="305" t="str">
        <f>IF(BD.PD7[[#This Row],[.]]="*",VLOOKUP(BD.PD7[[#This Row],[Pos]],Presupuesto!A:H,7,FALSE),"")</f>
        <v/>
      </c>
      <c r="F1036" s="234" t="s">
        <v>1400</v>
      </c>
      <c r="G1036" s="174" t="s">
        <v>1359</v>
      </c>
      <c r="H1036" s="174"/>
      <c r="I1036" s="174" t="s">
        <v>1326</v>
      </c>
      <c r="J1036" s="382">
        <v>4</v>
      </c>
      <c r="K1036" s="511" t="s">
        <v>117</v>
      </c>
      <c r="L1036" s="383">
        <f>IF(BD.PD7[[#This Row],[Mon]]="DOP",1,HLOOKUP(BD.PD7[[#This Row],[Mon]],$K$1:$L$2,2,FALSE))</f>
        <v>65</v>
      </c>
      <c r="M1036" s="384">
        <v>250</v>
      </c>
      <c r="N1036" s="243">
        <f>BD.PD7[[#This Row],[Cant.]]*BD.PD7[[#This Row],[ Tasa ]]*BD.PD7[[#This Row],[ Precio Und.]]</f>
        <v>65000</v>
      </c>
      <c r="O1036" s="386">
        <v>0.03</v>
      </c>
      <c r="P1036" s="243">
        <f>IF(BD.PD7[[#This Row],[Liquid. '[%']]]&lt;&gt;0,(BD.PD7[[#This Row],[Valor Neto '[DOP']]]*BD.PD7[[#This Row],[Liquid. '[%']]])+BD.PD7[[#This Row],[Valor Neto '[DOP']]],BD.PD7[[#This Row],[Valor Neto '[DOP']]])</f>
        <v>66950</v>
      </c>
      <c r="Q1036" s="243">
        <f>BD.PD7[[#This Row],[Ppto. Orden Interna '[DOP']]]/HLOOKUP("USD",$K$1:$L$2,2,FALSE)</f>
        <v>1030</v>
      </c>
      <c r="R1036" s="381" t="s">
        <v>1398</v>
      </c>
      <c r="S1036" s="387"/>
      <c r="T1036" s="387"/>
      <c r="U1036" s="387"/>
      <c r="V1036" s="387"/>
      <c r="W1036" s="174" t="s">
        <v>323</v>
      </c>
      <c r="X1036" s="495">
        <v>7</v>
      </c>
      <c r="Y1036" s="388">
        <v>0.6</v>
      </c>
      <c r="Z1036" s="243">
        <f>BD.PD7[[#This Row],[Av.P1 '[%']]]*BD.PD7[[#This Row],[Ppto. Orden Interna '[DOP']]]</f>
        <v>40170</v>
      </c>
      <c r="AA1036" s="495">
        <v>9</v>
      </c>
      <c r="AB1036" s="388">
        <v>0.4</v>
      </c>
      <c r="AC1036" s="243">
        <f>BD.PD7[[#This Row],[Av.P2 '[%']]]*BD.PD7[[#This Row],[Ppto. Orden Interna '[DOP']]]</f>
        <v>26780</v>
      </c>
      <c r="AD1036" s="249"/>
      <c r="AE1036" s="389"/>
      <c r="AF1036" s="243">
        <f>BD.PD7[[#This Row],[Av.P3 '[%']]]*BD.PD7[[#This Row],[Ppto. Orden Interna '[DOP']]]</f>
        <v>0</v>
      </c>
      <c r="AG1036" s="249"/>
      <c r="AH1036" s="389"/>
      <c r="AI1036" s="243">
        <f>BD.PD7[[#This Row],[Av.P2 '[%']]]*BD.PD7[[#This Row],[Ppto. Orden Interna '[DOP']]]</f>
        <v>26780</v>
      </c>
      <c r="AJ1036" s="249"/>
      <c r="AK1036" s="389"/>
      <c r="AL1036" s="243">
        <f>BD.PD7[[#This Row],[Av.P2 '[%']]]*BD.PD7[[#This Row],[Ppto. Orden Interna '[DOP']]]</f>
        <v>26780</v>
      </c>
      <c r="AM1036" s="496" t="e">
        <f>BD.PD9[[#This Row],[Pago 5]]+BD.PD9[[#This Row],[Pago 4]]+BD.PD9[[#This Row],[Pago 3]]+BD.PD9[[#This Row],[Pago 2]]+BD.PD9[[#This Row],[Pago 1]]</f>
        <v>#VALUE!</v>
      </c>
      <c r="AN1036" s="308" t="s">
        <v>244</v>
      </c>
      <c r="AO1036" s="308" t="s">
        <v>245</v>
      </c>
      <c r="AP1036" s="308" t="s">
        <v>246</v>
      </c>
      <c r="AQ1036" s="308" t="s">
        <v>247</v>
      </c>
      <c r="AR1036" s="308">
        <v>594</v>
      </c>
      <c r="AS1036" s="308" t="s">
        <v>248</v>
      </c>
      <c r="AT1036" s="249" t="s">
        <v>1575</v>
      </c>
      <c r="AU1036" s="249" t="s">
        <v>69</v>
      </c>
    </row>
    <row r="1037" spans="1:47" hidden="1" x14ac:dyDescent="0.3">
      <c r="A1037" s="174">
        <v>5.01</v>
      </c>
      <c r="B1037" s="231"/>
      <c r="C1037" s="232" t="str">
        <f>VLOOKUP(BD.PD7[[#This Row],[Pos]],PPto[],3,FALSE)</f>
        <v>5.01 Paneles</v>
      </c>
      <c r="D1037" s="174" t="s">
        <v>23</v>
      </c>
      <c r="E1037" s="305" t="str">
        <f>IF(BD.PD7[[#This Row],[.]]="*",VLOOKUP(BD.PD7[[#This Row],[Pos]],Presupuesto!A:H,7,FALSE),"")</f>
        <v/>
      </c>
      <c r="F1037" s="234" t="s">
        <v>1401</v>
      </c>
      <c r="G1037" s="174" t="s">
        <v>1359</v>
      </c>
      <c r="H1037" s="174"/>
      <c r="I1037" s="174" t="s">
        <v>1326</v>
      </c>
      <c r="J1037" s="382">
        <v>10</v>
      </c>
      <c r="K1037" s="511" t="s">
        <v>117</v>
      </c>
      <c r="L1037" s="383">
        <f>IF(BD.PD7[[#This Row],[Mon]]="DOP",1,HLOOKUP(BD.PD7[[#This Row],[Mon]],$K$1:$L$2,2,FALSE))</f>
        <v>65</v>
      </c>
      <c r="M1037" s="384">
        <v>265</v>
      </c>
      <c r="N1037" s="243">
        <f>BD.PD7[[#This Row],[Cant.]]*BD.PD7[[#This Row],[ Tasa ]]*BD.PD7[[#This Row],[ Precio Und.]]</f>
        <v>172250</v>
      </c>
      <c r="O1037" s="386">
        <v>0.03</v>
      </c>
      <c r="P1037" s="243">
        <f>IF(BD.PD7[[#This Row],[Liquid. '[%']]]&lt;&gt;0,(BD.PD7[[#This Row],[Valor Neto '[DOP']]]*BD.PD7[[#This Row],[Liquid. '[%']]])+BD.PD7[[#This Row],[Valor Neto '[DOP']]],BD.PD7[[#This Row],[Valor Neto '[DOP']]])</f>
        <v>177417.5</v>
      </c>
      <c r="Q1037" s="243">
        <f>BD.PD7[[#This Row],[Ppto. Orden Interna '[DOP']]]/HLOOKUP("USD",$K$1:$L$2,2,FALSE)</f>
        <v>2729.5</v>
      </c>
      <c r="R1037" s="381" t="s">
        <v>1398</v>
      </c>
      <c r="S1037" s="387"/>
      <c r="T1037" s="387"/>
      <c r="U1037" s="387"/>
      <c r="V1037" s="387"/>
      <c r="W1037" s="174" t="s">
        <v>323</v>
      </c>
      <c r="X1037" s="495">
        <v>7</v>
      </c>
      <c r="Y1037" s="388">
        <v>0.6</v>
      </c>
      <c r="Z1037" s="243">
        <f>BD.PD7[[#This Row],[Av.P1 '[%']]]*BD.PD7[[#This Row],[Ppto. Orden Interna '[DOP']]]</f>
        <v>106450.5</v>
      </c>
      <c r="AA1037" s="495">
        <v>9</v>
      </c>
      <c r="AB1037" s="388">
        <v>0.4</v>
      </c>
      <c r="AC1037" s="243">
        <f>BD.PD7[[#This Row],[Av.P2 '[%']]]*BD.PD7[[#This Row],[Ppto. Orden Interna '[DOP']]]</f>
        <v>70967</v>
      </c>
      <c r="AD1037" s="249"/>
      <c r="AE1037" s="389"/>
      <c r="AF1037" s="243">
        <f>BD.PD7[[#This Row],[Av.P3 '[%']]]*BD.PD7[[#This Row],[Ppto. Orden Interna '[DOP']]]</f>
        <v>0</v>
      </c>
      <c r="AG1037" s="249"/>
      <c r="AH1037" s="389"/>
      <c r="AI1037" s="243">
        <f>BD.PD7[[#This Row],[Av.P2 '[%']]]*BD.PD7[[#This Row],[Ppto. Orden Interna '[DOP']]]</f>
        <v>70967</v>
      </c>
      <c r="AJ1037" s="249"/>
      <c r="AK1037" s="389"/>
      <c r="AL1037" s="243">
        <f>BD.PD7[[#This Row],[Av.P2 '[%']]]*BD.PD7[[#This Row],[Ppto. Orden Interna '[DOP']]]</f>
        <v>70967</v>
      </c>
      <c r="AM1037" s="496" t="e">
        <f>BD.PD9[[#This Row],[Pago 5]]+BD.PD9[[#This Row],[Pago 4]]+BD.PD9[[#This Row],[Pago 3]]+BD.PD9[[#This Row],[Pago 2]]+BD.PD9[[#This Row],[Pago 1]]</f>
        <v>#VALUE!</v>
      </c>
      <c r="AN1037" s="308" t="s">
        <v>244</v>
      </c>
      <c r="AO1037" s="308" t="s">
        <v>245</v>
      </c>
      <c r="AP1037" s="308" t="s">
        <v>246</v>
      </c>
      <c r="AQ1037" s="308" t="s">
        <v>247</v>
      </c>
      <c r="AR1037" s="308">
        <v>594</v>
      </c>
      <c r="AS1037" s="308" t="s">
        <v>248</v>
      </c>
      <c r="AT1037" s="249" t="s">
        <v>1575</v>
      </c>
      <c r="AU1037" s="249" t="s">
        <v>69</v>
      </c>
    </row>
    <row r="1038" spans="1:47" hidden="1" x14ac:dyDescent="0.3">
      <c r="A1038" s="174">
        <v>5.01</v>
      </c>
      <c r="B1038" s="231"/>
      <c r="C1038" s="232" t="str">
        <f>VLOOKUP(BD.PD7[[#This Row],[Pos]],PPto[],3,FALSE)</f>
        <v>5.01 Paneles</v>
      </c>
      <c r="D1038" s="174" t="s">
        <v>23</v>
      </c>
      <c r="E1038" s="305" t="str">
        <f>IF(BD.PD7[[#This Row],[.]]="*",VLOOKUP(BD.PD7[[#This Row],[Pos]],Presupuesto!A:H,7,FALSE),"")</f>
        <v/>
      </c>
      <c r="F1038" s="234" t="s">
        <v>1402</v>
      </c>
      <c r="G1038" s="174" t="s">
        <v>1359</v>
      </c>
      <c r="H1038" s="174"/>
      <c r="I1038" s="174" t="s">
        <v>1326</v>
      </c>
      <c r="J1038" s="382">
        <v>2317.6</v>
      </c>
      <c r="K1038" s="511" t="s">
        <v>117</v>
      </c>
      <c r="L1038" s="383">
        <f>IF(BD.PD7[[#This Row],[Mon]]="DOP",1,HLOOKUP(BD.PD7[[#This Row],[Mon]],$K$1:$L$2,2,FALSE))</f>
        <v>65</v>
      </c>
      <c r="M1038" s="384">
        <v>6.5</v>
      </c>
      <c r="N1038" s="243">
        <f>BD.PD7[[#This Row],[Cant.]]*BD.PD7[[#This Row],[ Tasa ]]*BD.PD7[[#This Row],[ Precio Und.]]</f>
        <v>979186</v>
      </c>
      <c r="O1038" s="386">
        <v>0.03</v>
      </c>
      <c r="P1038" s="243">
        <f>IF(BD.PD7[[#This Row],[Liquid. '[%']]]&lt;&gt;0,(BD.PD7[[#This Row],[Valor Neto '[DOP']]]*BD.PD7[[#This Row],[Liquid. '[%']]])+BD.PD7[[#This Row],[Valor Neto '[DOP']]],BD.PD7[[#This Row],[Valor Neto '[DOP']]])</f>
        <v>1008561.58</v>
      </c>
      <c r="Q1038" s="243">
        <f>BD.PD7[[#This Row],[Ppto. Orden Interna '[DOP']]]/HLOOKUP("USD",$K$1:$L$2,2,FALSE)</f>
        <v>15516.331999999999</v>
      </c>
      <c r="R1038" s="381" t="s">
        <v>1398</v>
      </c>
      <c r="S1038" s="387"/>
      <c r="T1038" s="387"/>
      <c r="U1038" s="387"/>
      <c r="V1038" s="387"/>
      <c r="W1038" s="174" t="s">
        <v>323</v>
      </c>
      <c r="X1038" s="495">
        <v>7</v>
      </c>
      <c r="Y1038" s="388">
        <v>0.6</v>
      </c>
      <c r="Z1038" s="243">
        <f>BD.PD7[[#This Row],[Av.P1 '[%']]]*BD.PD7[[#This Row],[Ppto. Orden Interna '[DOP']]]</f>
        <v>605136.94799999997</v>
      </c>
      <c r="AA1038" s="495">
        <v>9</v>
      </c>
      <c r="AB1038" s="388">
        <v>0.4</v>
      </c>
      <c r="AC1038" s="243">
        <f>BD.PD7[[#This Row],[Av.P2 '[%']]]*BD.PD7[[#This Row],[Ppto. Orden Interna '[DOP']]]</f>
        <v>403424.63199999998</v>
      </c>
      <c r="AD1038" s="249"/>
      <c r="AE1038" s="389"/>
      <c r="AF1038" s="243">
        <f>BD.PD7[[#This Row],[Av.P3 '[%']]]*BD.PD7[[#This Row],[Ppto. Orden Interna '[DOP']]]</f>
        <v>0</v>
      </c>
      <c r="AG1038" s="249"/>
      <c r="AH1038" s="389"/>
      <c r="AI1038" s="243">
        <f>BD.PD7[[#This Row],[Av.P2 '[%']]]*BD.PD7[[#This Row],[Ppto. Orden Interna '[DOP']]]</f>
        <v>403424.63199999998</v>
      </c>
      <c r="AJ1038" s="249"/>
      <c r="AK1038" s="389"/>
      <c r="AL1038" s="243">
        <f>BD.PD7[[#This Row],[Av.P2 '[%']]]*BD.PD7[[#This Row],[Ppto. Orden Interna '[DOP']]]</f>
        <v>403424.63199999998</v>
      </c>
      <c r="AM1038" s="496" t="e">
        <f>BD.PD9[[#This Row],[Pago 5]]+BD.PD9[[#This Row],[Pago 4]]+BD.PD9[[#This Row],[Pago 3]]+BD.PD9[[#This Row],[Pago 2]]+BD.PD9[[#This Row],[Pago 1]]</f>
        <v>#VALUE!</v>
      </c>
      <c r="AN1038" s="308" t="s">
        <v>244</v>
      </c>
      <c r="AO1038" s="308" t="s">
        <v>245</v>
      </c>
      <c r="AP1038" s="308" t="s">
        <v>246</v>
      </c>
      <c r="AQ1038" s="308" t="s">
        <v>247</v>
      </c>
      <c r="AR1038" s="308">
        <v>594</v>
      </c>
      <c r="AS1038" s="308" t="s">
        <v>248</v>
      </c>
      <c r="AT1038" s="249" t="s">
        <v>1575</v>
      </c>
      <c r="AU1038" s="249" t="s">
        <v>69</v>
      </c>
    </row>
    <row r="1039" spans="1:47" hidden="1" x14ac:dyDescent="0.3">
      <c r="A1039" s="174">
        <v>5.01</v>
      </c>
      <c r="B1039" s="231"/>
      <c r="C1039" s="232" t="str">
        <f>VLOOKUP(BD.PD7[[#This Row],[Pos]],PPto[],3,FALSE)</f>
        <v>5.01 Paneles</v>
      </c>
      <c r="D1039" s="174" t="s">
        <v>23</v>
      </c>
      <c r="E1039" s="305" t="str">
        <f>IF(BD.PD7[[#This Row],[.]]="*",VLOOKUP(BD.PD7[[#This Row],[Pos]],Presupuesto!A:H,7,FALSE),"")</f>
        <v/>
      </c>
      <c r="F1039" s="234" t="s">
        <v>1403</v>
      </c>
      <c r="G1039" s="174" t="s">
        <v>1359</v>
      </c>
      <c r="H1039" s="174"/>
      <c r="I1039" s="174" t="s">
        <v>1326</v>
      </c>
      <c r="J1039" s="382">
        <v>14</v>
      </c>
      <c r="K1039" s="511" t="s">
        <v>117</v>
      </c>
      <c r="L1039" s="383">
        <f>IF(BD.PD7[[#This Row],[Mon]]="DOP",1,HLOOKUP(BD.PD7[[#This Row],[Mon]],$K$1:$L$2,2,FALSE))</f>
        <v>65</v>
      </c>
      <c r="M1039" s="384">
        <v>75</v>
      </c>
      <c r="N1039" s="243">
        <f>BD.PD7[[#This Row],[Cant.]]*BD.PD7[[#This Row],[ Tasa ]]*BD.PD7[[#This Row],[ Precio Und.]]</f>
        <v>68250</v>
      </c>
      <c r="O1039" s="386">
        <v>0.03</v>
      </c>
      <c r="P1039" s="243">
        <f>IF(BD.PD7[[#This Row],[Liquid. '[%']]]&lt;&gt;0,(BD.PD7[[#This Row],[Valor Neto '[DOP']]]*BD.PD7[[#This Row],[Liquid. '[%']]])+BD.PD7[[#This Row],[Valor Neto '[DOP']]],BD.PD7[[#This Row],[Valor Neto '[DOP']]])</f>
        <v>70297.5</v>
      </c>
      <c r="Q1039" s="243">
        <f>BD.PD7[[#This Row],[Ppto. Orden Interna '[DOP']]]/HLOOKUP("USD",$K$1:$L$2,2,FALSE)</f>
        <v>1081.5</v>
      </c>
      <c r="R1039" s="381" t="s">
        <v>1398</v>
      </c>
      <c r="S1039" s="387"/>
      <c r="T1039" s="387"/>
      <c r="U1039" s="387"/>
      <c r="V1039" s="387"/>
      <c r="W1039" s="174" t="s">
        <v>323</v>
      </c>
      <c r="X1039" s="495">
        <v>7</v>
      </c>
      <c r="Y1039" s="388">
        <v>0.6</v>
      </c>
      <c r="Z1039" s="243">
        <f>BD.PD7[[#This Row],[Av.P1 '[%']]]*BD.PD7[[#This Row],[Ppto. Orden Interna '[DOP']]]</f>
        <v>42178.5</v>
      </c>
      <c r="AA1039" s="495">
        <v>9</v>
      </c>
      <c r="AB1039" s="388">
        <v>0.4</v>
      </c>
      <c r="AC1039" s="243">
        <f>BD.PD7[[#This Row],[Av.P2 '[%']]]*BD.PD7[[#This Row],[Ppto. Orden Interna '[DOP']]]</f>
        <v>28119</v>
      </c>
      <c r="AD1039" s="249"/>
      <c r="AE1039" s="389"/>
      <c r="AF1039" s="243">
        <f>BD.PD7[[#This Row],[Av.P3 '[%']]]*BD.PD7[[#This Row],[Ppto. Orden Interna '[DOP']]]</f>
        <v>0</v>
      </c>
      <c r="AG1039" s="249"/>
      <c r="AH1039" s="389"/>
      <c r="AI1039" s="243">
        <f>BD.PD7[[#This Row],[Av.P2 '[%']]]*BD.PD7[[#This Row],[Ppto. Orden Interna '[DOP']]]</f>
        <v>28119</v>
      </c>
      <c r="AJ1039" s="249"/>
      <c r="AK1039" s="389"/>
      <c r="AL1039" s="243">
        <f>BD.PD7[[#This Row],[Av.P2 '[%']]]*BD.PD7[[#This Row],[Ppto. Orden Interna '[DOP']]]</f>
        <v>28119</v>
      </c>
      <c r="AM1039" s="496" t="e">
        <f>BD.PD9[[#This Row],[Pago 5]]+BD.PD9[[#This Row],[Pago 4]]+BD.PD9[[#This Row],[Pago 3]]+BD.PD9[[#This Row],[Pago 2]]+BD.PD9[[#This Row],[Pago 1]]</f>
        <v>#VALUE!</v>
      </c>
      <c r="AN1039" s="308" t="s">
        <v>244</v>
      </c>
      <c r="AO1039" s="308" t="s">
        <v>245</v>
      </c>
      <c r="AP1039" s="308" t="s">
        <v>246</v>
      </c>
      <c r="AQ1039" s="308" t="s">
        <v>247</v>
      </c>
      <c r="AR1039" s="308">
        <v>594</v>
      </c>
      <c r="AS1039" s="308" t="s">
        <v>248</v>
      </c>
      <c r="AT1039" s="249" t="s">
        <v>1575</v>
      </c>
      <c r="AU1039" s="249" t="s">
        <v>69</v>
      </c>
    </row>
    <row r="1040" spans="1:47" hidden="1" x14ac:dyDescent="0.3">
      <c r="A1040" s="174">
        <v>5.01</v>
      </c>
      <c r="B1040" s="231"/>
      <c r="C1040" s="232" t="str">
        <f>VLOOKUP(BD.PD7[[#This Row],[Pos]],PPto[],3,FALSE)</f>
        <v>5.01 Paneles</v>
      </c>
      <c r="D1040" s="174" t="s">
        <v>23</v>
      </c>
      <c r="E1040" s="305" t="str">
        <f>IF(BD.PD7[[#This Row],[.]]="*",VLOOKUP(BD.PD7[[#This Row],[Pos]],Presupuesto!A:H,7,FALSE),"")</f>
        <v/>
      </c>
      <c r="F1040" s="234" t="s">
        <v>1404</v>
      </c>
      <c r="G1040" s="174" t="s">
        <v>1359</v>
      </c>
      <c r="H1040" s="174"/>
      <c r="I1040" s="174" t="s">
        <v>1326</v>
      </c>
      <c r="J1040" s="382">
        <v>1</v>
      </c>
      <c r="K1040" s="511" t="s">
        <v>117</v>
      </c>
      <c r="L1040" s="383">
        <f>IF(BD.PD7[[#This Row],[Mon]]="DOP",1,HLOOKUP(BD.PD7[[#This Row],[Mon]],$K$1:$L$2,2,FALSE))</f>
        <v>65</v>
      </c>
      <c r="M1040" s="384">
        <v>2900</v>
      </c>
      <c r="N1040" s="243">
        <f>BD.PD7[[#This Row],[Cant.]]*BD.PD7[[#This Row],[ Tasa ]]*BD.PD7[[#This Row],[ Precio Und.]]</f>
        <v>188500</v>
      </c>
      <c r="O1040" s="386">
        <v>0.03</v>
      </c>
      <c r="P1040" s="243">
        <f>IF(BD.PD7[[#This Row],[Liquid. '[%']]]&lt;&gt;0,(BD.PD7[[#This Row],[Valor Neto '[DOP']]]*BD.PD7[[#This Row],[Liquid. '[%']]])+BD.PD7[[#This Row],[Valor Neto '[DOP']]],BD.PD7[[#This Row],[Valor Neto '[DOP']]])</f>
        <v>194155</v>
      </c>
      <c r="Q1040" s="243">
        <f>BD.PD7[[#This Row],[Ppto. Orden Interna '[DOP']]]/HLOOKUP("USD",$K$1:$L$2,2,FALSE)</f>
        <v>2987</v>
      </c>
      <c r="R1040" s="381" t="s">
        <v>1398</v>
      </c>
      <c r="S1040" s="387"/>
      <c r="T1040" s="387"/>
      <c r="U1040" s="387"/>
      <c r="V1040" s="387"/>
      <c r="W1040" s="174" t="s">
        <v>323</v>
      </c>
      <c r="X1040" s="495">
        <v>7</v>
      </c>
      <c r="Y1040" s="388">
        <v>0.6</v>
      </c>
      <c r="Z1040" s="243">
        <f>BD.PD7[[#This Row],[Av.P1 '[%']]]*BD.PD7[[#This Row],[Ppto. Orden Interna '[DOP']]]</f>
        <v>116493</v>
      </c>
      <c r="AA1040" s="495">
        <v>9</v>
      </c>
      <c r="AB1040" s="388">
        <v>0.4</v>
      </c>
      <c r="AC1040" s="243">
        <f>BD.PD7[[#This Row],[Av.P2 '[%']]]*BD.PD7[[#This Row],[Ppto. Orden Interna '[DOP']]]</f>
        <v>77662</v>
      </c>
      <c r="AD1040" s="249"/>
      <c r="AE1040" s="389"/>
      <c r="AF1040" s="243">
        <f>BD.PD7[[#This Row],[Av.P3 '[%']]]*BD.PD7[[#This Row],[Ppto. Orden Interna '[DOP']]]</f>
        <v>0</v>
      </c>
      <c r="AG1040" s="249"/>
      <c r="AH1040" s="389"/>
      <c r="AI1040" s="243">
        <f>BD.PD7[[#This Row],[Av.P2 '[%']]]*BD.PD7[[#This Row],[Ppto. Orden Interna '[DOP']]]</f>
        <v>77662</v>
      </c>
      <c r="AJ1040" s="249"/>
      <c r="AK1040" s="389"/>
      <c r="AL1040" s="243">
        <f>BD.PD7[[#This Row],[Av.P2 '[%']]]*BD.PD7[[#This Row],[Ppto. Orden Interna '[DOP']]]</f>
        <v>77662</v>
      </c>
      <c r="AM1040" s="496" t="e">
        <f>BD.PD9[[#This Row],[Pago 5]]+BD.PD9[[#This Row],[Pago 4]]+BD.PD9[[#This Row],[Pago 3]]+BD.PD9[[#This Row],[Pago 2]]+BD.PD9[[#This Row],[Pago 1]]</f>
        <v>#VALUE!</v>
      </c>
      <c r="AN1040" s="308" t="s">
        <v>244</v>
      </c>
      <c r="AO1040" s="308" t="s">
        <v>245</v>
      </c>
      <c r="AP1040" s="308" t="s">
        <v>246</v>
      </c>
      <c r="AQ1040" s="308" t="s">
        <v>247</v>
      </c>
      <c r="AR1040" s="308">
        <v>594</v>
      </c>
      <c r="AS1040" s="308" t="s">
        <v>248</v>
      </c>
      <c r="AT1040" s="249" t="s">
        <v>1575</v>
      </c>
      <c r="AU1040" s="249" t="s">
        <v>69</v>
      </c>
    </row>
    <row r="1041" spans="1:47" hidden="1" x14ac:dyDescent="0.3">
      <c r="A1041" s="174">
        <v>5.01</v>
      </c>
      <c r="B1041" s="231"/>
      <c r="C1041" s="232" t="str">
        <f>VLOOKUP(BD.PD7[[#This Row],[Pos]],PPto[],3,FALSE)</f>
        <v>5.01 Paneles</v>
      </c>
      <c r="D1041" s="174" t="s">
        <v>23</v>
      </c>
      <c r="E1041" s="305" t="str">
        <f>IF(BD.PD7[[#This Row],[.]]="*",VLOOKUP(BD.PD7[[#This Row],[Pos]],Presupuesto!A:H,7,FALSE),"")</f>
        <v/>
      </c>
      <c r="F1041" s="234" t="s">
        <v>1405</v>
      </c>
      <c r="G1041" s="174" t="s">
        <v>1359</v>
      </c>
      <c r="H1041" s="174"/>
      <c r="I1041" s="174" t="s">
        <v>1326</v>
      </c>
      <c r="J1041" s="382">
        <v>4</v>
      </c>
      <c r="K1041" s="511" t="s">
        <v>117</v>
      </c>
      <c r="L1041" s="383">
        <f>IF(BD.PD7[[#This Row],[Mon]]="DOP",1,HLOOKUP(BD.PD7[[#This Row],[Mon]],$K$1:$L$2,2,FALSE))</f>
        <v>65</v>
      </c>
      <c r="M1041" s="384">
        <v>250</v>
      </c>
      <c r="N1041" s="243">
        <f>BD.PD7[[#This Row],[Cant.]]*BD.PD7[[#This Row],[ Tasa ]]*BD.PD7[[#This Row],[ Precio Und.]]</f>
        <v>65000</v>
      </c>
      <c r="O1041" s="386">
        <v>0.03</v>
      </c>
      <c r="P1041" s="243">
        <f>IF(BD.PD7[[#This Row],[Liquid. '[%']]]&lt;&gt;0,(BD.PD7[[#This Row],[Valor Neto '[DOP']]]*BD.PD7[[#This Row],[Liquid. '[%']]])+BD.PD7[[#This Row],[Valor Neto '[DOP']]],BD.PD7[[#This Row],[Valor Neto '[DOP']]])</f>
        <v>66950</v>
      </c>
      <c r="Q1041" s="243">
        <f>BD.PD7[[#This Row],[Ppto. Orden Interna '[DOP']]]/HLOOKUP("USD",$K$1:$L$2,2,FALSE)</f>
        <v>1030</v>
      </c>
      <c r="R1041" s="381" t="s">
        <v>1398</v>
      </c>
      <c r="S1041" s="387"/>
      <c r="T1041" s="387"/>
      <c r="U1041" s="387"/>
      <c r="V1041" s="387"/>
      <c r="W1041" s="174" t="s">
        <v>323</v>
      </c>
      <c r="X1041" s="495">
        <v>7</v>
      </c>
      <c r="Y1041" s="388">
        <v>0.6</v>
      </c>
      <c r="Z1041" s="243">
        <f>BD.PD7[[#This Row],[Av.P1 '[%']]]*BD.PD7[[#This Row],[Ppto. Orden Interna '[DOP']]]</f>
        <v>40170</v>
      </c>
      <c r="AA1041" s="495">
        <v>9</v>
      </c>
      <c r="AB1041" s="388">
        <v>0.4</v>
      </c>
      <c r="AC1041" s="243">
        <f>BD.PD7[[#This Row],[Av.P2 '[%']]]*BD.PD7[[#This Row],[Ppto. Orden Interna '[DOP']]]</f>
        <v>26780</v>
      </c>
      <c r="AD1041" s="249"/>
      <c r="AE1041" s="389"/>
      <c r="AF1041" s="243">
        <f>BD.PD7[[#This Row],[Av.P3 '[%']]]*BD.PD7[[#This Row],[Ppto. Orden Interna '[DOP']]]</f>
        <v>0</v>
      </c>
      <c r="AG1041" s="249"/>
      <c r="AH1041" s="389"/>
      <c r="AI1041" s="243">
        <f>BD.PD7[[#This Row],[Av.P2 '[%']]]*BD.PD7[[#This Row],[Ppto. Orden Interna '[DOP']]]</f>
        <v>26780</v>
      </c>
      <c r="AJ1041" s="249"/>
      <c r="AK1041" s="389"/>
      <c r="AL1041" s="243">
        <f>BD.PD7[[#This Row],[Av.P2 '[%']]]*BD.PD7[[#This Row],[Ppto. Orden Interna '[DOP']]]</f>
        <v>26780</v>
      </c>
      <c r="AM1041" s="496" t="e">
        <f>BD.PD9[[#This Row],[Pago 5]]+BD.PD9[[#This Row],[Pago 4]]+BD.PD9[[#This Row],[Pago 3]]+BD.PD9[[#This Row],[Pago 2]]+BD.PD9[[#This Row],[Pago 1]]</f>
        <v>#VALUE!</v>
      </c>
      <c r="AN1041" s="308" t="s">
        <v>244</v>
      </c>
      <c r="AO1041" s="308" t="s">
        <v>245</v>
      </c>
      <c r="AP1041" s="308" t="s">
        <v>246</v>
      </c>
      <c r="AQ1041" s="308" t="s">
        <v>247</v>
      </c>
      <c r="AR1041" s="308">
        <v>594</v>
      </c>
      <c r="AS1041" s="308" t="s">
        <v>248</v>
      </c>
      <c r="AT1041" s="249" t="s">
        <v>1575</v>
      </c>
      <c r="AU1041" s="249" t="s">
        <v>69</v>
      </c>
    </row>
    <row r="1042" spans="1:47" hidden="1" x14ac:dyDescent="0.3">
      <c r="A1042" s="174">
        <v>5.01</v>
      </c>
      <c r="B1042" s="231"/>
      <c r="C1042" s="232" t="str">
        <f>VLOOKUP(BD.PD7[[#This Row],[Pos]],PPto[],3,FALSE)</f>
        <v>5.01 Paneles</v>
      </c>
      <c r="D1042" s="174" t="s">
        <v>23</v>
      </c>
      <c r="E1042" s="305" t="str">
        <f>IF(BD.PD7[[#This Row],[.]]="*",VLOOKUP(BD.PD7[[#This Row],[Pos]],Presupuesto!A:H,7,FALSE),"")</f>
        <v/>
      </c>
      <c r="F1042" s="234" t="s">
        <v>1406</v>
      </c>
      <c r="G1042" s="174" t="s">
        <v>1359</v>
      </c>
      <c r="H1042" s="174"/>
      <c r="I1042" s="174" t="s">
        <v>1326</v>
      </c>
      <c r="J1042" s="382">
        <v>106</v>
      </c>
      <c r="K1042" s="511" t="s">
        <v>117</v>
      </c>
      <c r="L1042" s="383">
        <f>IF(BD.PD7[[#This Row],[Mon]]="DOP",1,HLOOKUP(BD.PD7[[#This Row],[Mon]],$K$1:$L$2,2,FALSE))</f>
        <v>65</v>
      </c>
      <c r="M1042" s="384">
        <v>7.9300000000000006</v>
      </c>
      <c r="N1042" s="243">
        <f>BD.PD7[[#This Row],[Cant.]]*BD.PD7[[#This Row],[ Tasa ]]*BD.PD7[[#This Row],[ Precio Und.]]</f>
        <v>54637.700000000004</v>
      </c>
      <c r="O1042" s="386">
        <v>0.03</v>
      </c>
      <c r="P1042" s="243">
        <f>IF(BD.PD7[[#This Row],[Liquid. '[%']]]&lt;&gt;0,(BD.PD7[[#This Row],[Valor Neto '[DOP']]]*BD.PD7[[#This Row],[Liquid. '[%']]])+BD.PD7[[#This Row],[Valor Neto '[DOP']]],BD.PD7[[#This Row],[Valor Neto '[DOP']]])</f>
        <v>56276.831000000006</v>
      </c>
      <c r="Q1042" s="243">
        <f>BD.PD7[[#This Row],[Ppto. Orden Interna '[DOP']]]/HLOOKUP("USD",$K$1:$L$2,2,FALSE)</f>
        <v>865.79740000000004</v>
      </c>
      <c r="R1042" s="381" t="s">
        <v>1398</v>
      </c>
      <c r="S1042" s="387"/>
      <c r="T1042" s="387"/>
      <c r="U1042" s="387"/>
      <c r="V1042" s="387"/>
      <c r="W1042" s="174" t="s">
        <v>323</v>
      </c>
      <c r="X1042" s="495">
        <v>7</v>
      </c>
      <c r="Y1042" s="388">
        <v>0.6</v>
      </c>
      <c r="Z1042" s="243">
        <f>BD.PD7[[#This Row],[Av.P1 '[%']]]*BD.PD7[[#This Row],[Ppto. Orden Interna '[DOP']]]</f>
        <v>33766.098600000005</v>
      </c>
      <c r="AA1042" s="495">
        <v>9</v>
      </c>
      <c r="AB1042" s="388">
        <v>0.4</v>
      </c>
      <c r="AC1042" s="243">
        <f>BD.PD7[[#This Row],[Av.P2 '[%']]]*BD.PD7[[#This Row],[Ppto. Orden Interna '[DOP']]]</f>
        <v>22510.732400000004</v>
      </c>
      <c r="AD1042" s="249"/>
      <c r="AE1042" s="389"/>
      <c r="AF1042" s="243">
        <f>BD.PD7[[#This Row],[Av.P3 '[%']]]*BD.PD7[[#This Row],[Ppto. Orden Interna '[DOP']]]</f>
        <v>0</v>
      </c>
      <c r="AG1042" s="249"/>
      <c r="AH1042" s="389"/>
      <c r="AI1042" s="243">
        <f>BD.PD7[[#This Row],[Av.P2 '[%']]]*BD.PD7[[#This Row],[Ppto. Orden Interna '[DOP']]]</f>
        <v>22510.732400000004</v>
      </c>
      <c r="AJ1042" s="249"/>
      <c r="AK1042" s="389"/>
      <c r="AL1042" s="243">
        <f>BD.PD7[[#This Row],[Av.P2 '[%']]]*BD.PD7[[#This Row],[Ppto. Orden Interna '[DOP']]]</f>
        <v>22510.732400000004</v>
      </c>
      <c r="AM1042" s="496" t="e">
        <f>BD.PD9[[#This Row],[Pago 5]]+BD.PD9[[#This Row],[Pago 4]]+BD.PD9[[#This Row],[Pago 3]]+BD.PD9[[#This Row],[Pago 2]]+BD.PD9[[#This Row],[Pago 1]]</f>
        <v>#VALUE!</v>
      </c>
      <c r="AN1042" s="308" t="s">
        <v>244</v>
      </c>
      <c r="AO1042" s="308" t="s">
        <v>245</v>
      </c>
      <c r="AP1042" s="308" t="s">
        <v>246</v>
      </c>
      <c r="AQ1042" s="308" t="s">
        <v>247</v>
      </c>
      <c r="AR1042" s="308">
        <v>594</v>
      </c>
      <c r="AS1042" s="308" t="s">
        <v>248</v>
      </c>
      <c r="AT1042" s="249" t="s">
        <v>1575</v>
      </c>
      <c r="AU1042" s="249" t="s">
        <v>69</v>
      </c>
    </row>
    <row r="1043" spans="1:47" hidden="1" x14ac:dyDescent="0.3">
      <c r="A1043" s="174">
        <v>5.01</v>
      </c>
      <c r="B1043" s="231"/>
      <c r="C1043" s="232" t="str">
        <f>VLOOKUP(BD.PD7[[#This Row],[Pos]],PPto[],3,FALSE)</f>
        <v>5.01 Paneles</v>
      </c>
      <c r="D1043" s="174" t="s">
        <v>23</v>
      </c>
      <c r="E1043" s="305" t="str">
        <f>IF(BD.PD7[[#This Row],[.]]="*",VLOOKUP(BD.PD7[[#This Row],[Pos]],Presupuesto!A:H,7,FALSE),"")</f>
        <v/>
      </c>
      <c r="F1043" s="234" t="s">
        <v>1407</v>
      </c>
      <c r="G1043" s="174" t="s">
        <v>1359</v>
      </c>
      <c r="H1043" s="174"/>
      <c r="I1043" s="174" t="s">
        <v>1326</v>
      </c>
      <c r="J1043" s="382">
        <v>224</v>
      </c>
      <c r="K1043" s="511" t="s">
        <v>117</v>
      </c>
      <c r="L1043" s="383">
        <f>IF(BD.PD7[[#This Row],[Mon]]="DOP",1,HLOOKUP(BD.PD7[[#This Row],[Mon]],$K$1:$L$2,2,FALSE))</f>
        <v>65</v>
      </c>
      <c r="M1043" s="384">
        <v>6.03</v>
      </c>
      <c r="N1043" s="243">
        <f>BD.PD7[[#This Row],[Cant.]]*BD.PD7[[#This Row],[ Tasa ]]*BD.PD7[[#This Row],[ Precio Und.]]</f>
        <v>87796.800000000003</v>
      </c>
      <c r="O1043" s="386">
        <v>0.03</v>
      </c>
      <c r="P1043" s="243">
        <f>IF(BD.PD7[[#This Row],[Liquid. '[%']]]&lt;&gt;0,(BD.PD7[[#This Row],[Valor Neto '[DOP']]]*BD.PD7[[#This Row],[Liquid. '[%']]])+BD.PD7[[#This Row],[Valor Neto '[DOP']]],BD.PD7[[#This Row],[Valor Neto '[DOP']]])</f>
        <v>90430.703999999998</v>
      </c>
      <c r="Q1043" s="243">
        <f>BD.PD7[[#This Row],[Ppto. Orden Interna '[DOP']]]/HLOOKUP("USD",$K$1:$L$2,2,FALSE)</f>
        <v>1391.2416000000001</v>
      </c>
      <c r="R1043" s="381" t="s">
        <v>1398</v>
      </c>
      <c r="S1043" s="387"/>
      <c r="T1043" s="387"/>
      <c r="U1043" s="387"/>
      <c r="V1043" s="387"/>
      <c r="W1043" s="174" t="s">
        <v>323</v>
      </c>
      <c r="X1043" s="495">
        <v>7</v>
      </c>
      <c r="Y1043" s="388">
        <v>0.6</v>
      </c>
      <c r="Z1043" s="243">
        <f>BD.PD7[[#This Row],[Av.P1 '[%']]]*BD.PD7[[#This Row],[Ppto. Orden Interna '[DOP']]]</f>
        <v>54258.422399999996</v>
      </c>
      <c r="AA1043" s="495">
        <v>9</v>
      </c>
      <c r="AB1043" s="388">
        <v>0.4</v>
      </c>
      <c r="AC1043" s="243">
        <f>BD.PD7[[#This Row],[Av.P2 '[%']]]*BD.PD7[[#This Row],[Ppto. Orden Interna '[DOP']]]</f>
        <v>36172.281600000002</v>
      </c>
      <c r="AD1043" s="249"/>
      <c r="AE1043" s="389"/>
      <c r="AF1043" s="243">
        <f>BD.PD7[[#This Row],[Av.P3 '[%']]]*BD.PD7[[#This Row],[Ppto. Orden Interna '[DOP']]]</f>
        <v>0</v>
      </c>
      <c r="AG1043" s="249"/>
      <c r="AH1043" s="389"/>
      <c r="AI1043" s="243">
        <f>BD.PD7[[#This Row],[Av.P2 '[%']]]*BD.PD7[[#This Row],[Ppto. Orden Interna '[DOP']]]</f>
        <v>36172.281600000002</v>
      </c>
      <c r="AJ1043" s="249"/>
      <c r="AK1043" s="389"/>
      <c r="AL1043" s="243">
        <f>BD.PD7[[#This Row],[Av.P2 '[%']]]*BD.PD7[[#This Row],[Ppto. Orden Interna '[DOP']]]</f>
        <v>36172.281600000002</v>
      </c>
      <c r="AM1043" s="496" t="e">
        <f>BD.PD9[[#This Row],[Pago 5]]+BD.PD9[[#This Row],[Pago 4]]+BD.PD9[[#This Row],[Pago 3]]+BD.PD9[[#This Row],[Pago 2]]+BD.PD9[[#This Row],[Pago 1]]</f>
        <v>#VALUE!</v>
      </c>
      <c r="AN1043" s="308" t="s">
        <v>244</v>
      </c>
      <c r="AO1043" s="308" t="s">
        <v>245</v>
      </c>
      <c r="AP1043" s="308" t="s">
        <v>246</v>
      </c>
      <c r="AQ1043" s="308" t="s">
        <v>247</v>
      </c>
      <c r="AR1043" s="308">
        <v>594</v>
      </c>
      <c r="AS1043" s="308" t="s">
        <v>248</v>
      </c>
      <c r="AT1043" s="249" t="s">
        <v>1575</v>
      </c>
      <c r="AU1043" s="249" t="s">
        <v>69</v>
      </c>
    </row>
    <row r="1044" spans="1:47" hidden="1" x14ac:dyDescent="0.3">
      <c r="A1044" s="174">
        <v>5.01</v>
      </c>
      <c r="B1044" s="231"/>
      <c r="C1044" s="232" t="str">
        <f>VLOOKUP(BD.PD7[[#This Row],[Pos]],PPto[],3,FALSE)</f>
        <v>5.01 Paneles</v>
      </c>
      <c r="D1044" s="174" t="s">
        <v>23</v>
      </c>
      <c r="E1044" s="305" t="str">
        <f>IF(BD.PD7[[#This Row],[.]]="*",VLOOKUP(BD.PD7[[#This Row],[Pos]],Presupuesto!A:H,7,FALSE),"")</f>
        <v/>
      </c>
      <c r="F1044" s="234" t="s">
        <v>1408</v>
      </c>
      <c r="G1044" s="174" t="s">
        <v>1359</v>
      </c>
      <c r="H1044" s="174"/>
      <c r="I1044" s="174" t="s">
        <v>1326</v>
      </c>
      <c r="J1044" s="382">
        <v>10</v>
      </c>
      <c r="K1044" s="511" t="s">
        <v>117</v>
      </c>
      <c r="L1044" s="383">
        <f>IF(BD.PD7[[#This Row],[Mon]]="DOP",1,HLOOKUP(BD.PD7[[#This Row],[Mon]],$K$1:$L$2,2,FALSE))</f>
        <v>65</v>
      </c>
      <c r="M1044" s="384">
        <v>80</v>
      </c>
      <c r="N1044" s="243">
        <f>BD.PD7[[#This Row],[Cant.]]*BD.PD7[[#This Row],[ Tasa ]]*BD.PD7[[#This Row],[ Precio Und.]]</f>
        <v>52000</v>
      </c>
      <c r="O1044" s="386">
        <v>0.03</v>
      </c>
      <c r="P1044" s="243">
        <f>IF(BD.PD7[[#This Row],[Liquid. '[%']]]&lt;&gt;0,(BD.PD7[[#This Row],[Valor Neto '[DOP']]]*BD.PD7[[#This Row],[Liquid. '[%']]])+BD.PD7[[#This Row],[Valor Neto '[DOP']]],BD.PD7[[#This Row],[Valor Neto '[DOP']]])</f>
        <v>53560</v>
      </c>
      <c r="Q1044" s="243">
        <f>BD.PD7[[#This Row],[Ppto. Orden Interna '[DOP']]]/HLOOKUP("USD",$K$1:$L$2,2,FALSE)</f>
        <v>824</v>
      </c>
      <c r="R1044" s="381" t="s">
        <v>1398</v>
      </c>
      <c r="S1044" s="387"/>
      <c r="T1044" s="387"/>
      <c r="U1044" s="387"/>
      <c r="V1044" s="387"/>
      <c r="W1044" s="174" t="s">
        <v>323</v>
      </c>
      <c r="X1044" s="495">
        <v>7</v>
      </c>
      <c r="Y1044" s="388">
        <v>0.6</v>
      </c>
      <c r="Z1044" s="243">
        <f>BD.PD7[[#This Row],[Av.P1 '[%']]]*BD.PD7[[#This Row],[Ppto. Orden Interna '[DOP']]]</f>
        <v>32136</v>
      </c>
      <c r="AA1044" s="495">
        <v>9</v>
      </c>
      <c r="AB1044" s="388">
        <v>0.4</v>
      </c>
      <c r="AC1044" s="243">
        <f>BD.PD7[[#This Row],[Av.P2 '[%']]]*BD.PD7[[#This Row],[Ppto. Orden Interna '[DOP']]]</f>
        <v>21424</v>
      </c>
      <c r="AD1044" s="249"/>
      <c r="AE1044" s="389"/>
      <c r="AF1044" s="243">
        <f>BD.PD7[[#This Row],[Av.P3 '[%']]]*BD.PD7[[#This Row],[Ppto. Orden Interna '[DOP']]]</f>
        <v>0</v>
      </c>
      <c r="AG1044" s="249"/>
      <c r="AH1044" s="389"/>
      <c r="AI1044" s="243">
        <f>BD.PD7[[#This Row],[Av.P2 '[%']]]*BD.PD7[[#This Row],[Ppto. Orden Interna '[DOP']]]</f>
        <v>21424</v>
      </c>
      <c r="AJ1044" s="249"/>
      <c r="AK1044" s="389"/>
      <c r="AL1044" s="243">
        <f>BD.PD7[[#This Row],[Av.P2 '[%']]]*BD.PD7[[#This Row],[Ppto. Orden Interna '[DOP']]]</f>
        <v>21424</v>
      </c>
      <c r="AM1044" s="496" t="e">
        <f>BD.PD9[[#This Row],[Pago 5]]+BD.PD9[[#This Row],[Pago 4]]+BD.PD9[[#This Row],[Pago 3]]+BD.PD9[[#This Row],[Pago 2]]+BD.PD9[[#This Row],[Pago 1]]</f>
        <v>#VALUE!</v>
      </c>
      <c r="AN1044" s="308" t="s">
        <v>244</v>
      </c>
      <c r="AO1044" s="308" t="s">
        <v>245</v>
      </c>
      <c r="AP1044" s="308" t="s">
        <v>246</v>
      </c>
      <c r="AQ1044" s="308" t="s">
        <v>247</v>
      </c>
      <c r="AR1044" s="308">
        <v>594</v>
      </c>
      <c r="AS1044" s="308" t="s">
        <v>248</v>
      </c>
      <c r="AT1044" s="249" t="s">
        <v>1575</v>
      </c>
      <c r="AU1044" s="249" t="s">
        <v>69</v>
      </c>
    </row>
    <row r="1045" spans="1:47" hidden="1" x14ac:dyDescent="0.3">
      <c r="A1045" s="174">
        <v>5.01</v>
      </c>
      <c r="B1045" s="231"/>
      <c r="C1045" s="232" t="str">
        <f>VLOOKUP(BD.PD7[[#This Row],[Pos]],PPto[],3,FALSE)</f>
        <v>5.01 Paneles</v>
      </c>
      <c r="D1045" s="174" t="s">
        <v>23</v>
      </c>
      <c r="E1045" s="305" t="str">
        <f>IF(BD.PD7[[#This Row],[.]]="*",VLOOKUP(BD.PD7[[#This Row],[Pos]],Presupuesto!A:H,7,FALSE),"")</f>
        <v/>
      </c>
      <c r="F1045" s="234" t="s">
        <v>1409</v>
      </c>
      <c r="G1045" s="174" t="s">
        <v>1359</v>
      </c>
      <c r="H1045" s="174"/>
      <c r="I1045" s="174" t="s">
        <v>1326</v>
      </c>
      <c r="J1045" s="382">
        <v>1752.02</v>
      </c>
      <c r="K1045" s="511" t="s">
        <v>117</v>
      </c>
      <c r="L1045" s="383">
        <f>IF(BD.PD7[[#This Row],[Mon]]="DOP",1,HLOOKUP(BD.PD7[[#This Row],[Mon]],$K$1:$L$2,2,FALSE))</f>
        <v>65</v>
      </c>
      <c r="M1045" s="384">
        <v>11</v>
      </c>
      <c r="N1045" s="243">
        <f>BD.PD7[[#This Row],[Cant.]]*BD.PD7[[#This Row],[ Tasa ]]*BD.PD7[[#This Row],[ Precio Und.]]</f>
        <v>1252694.3</v>
      </c>
      <c r="O1045" s="386">
        <v>0.03</v>
      </c>
      <c r="P1045" s="243">
        <f>IF(BD.PD7[[#This Row],[Liquid. '[%']]]&lt;&gt;0,(BD.PD7[[#This Row],[Valor Neto '[DOP']]]*BD.PD7[[#This Row],[Liquid. '[%']]])+BD.PD7[[#This Row],[Valor Neto '[DOP']]],BD.PD7[[#This Row],[Valor Neto '[DOP']]])</f>
        <v>1290275.129</v>
      </c>
      <c r="Q1045" s="243">
        <f>BD.PD7[[#This Row],[Ppto. Orden Interna '[DOP']]]/HLOOKUP("USD",$K$1:$L$2,2,FALSE)</f>
        <v>19850.386599999998</v>
      </c>
      <c r="R1045" s="381" t="s">
        <v>1398</v>
      </c>
      <c r="S1045" s="387"/>
      <c r="T1045" s="387"/>
      <c r="U1045" s="387"/>
      <c r="V1045" s="387"/>
      <c r="W1045" s="174" t="s">
        <v>323</v>
      </c>
      <c r="X1045" s="495">
        <v>7</v>
      </c>
      <c r="Y1045" s="388">
        <v>0.6</v>
      </c>
      <c r="Z1045" s="243">
        <f>BD.PD7[[#This Row],[Av.P1 '[%']]]*BD.PD7[[#This Row],[Ppto. Orden Interna '[DOP']]]</f>
        <v>774165.07739999995</v>
      </c>
      <c r="AA1045" s="495">
        <v>9</v>
      </c>
      <c r="AB1045" s="388">
        <v>0.4</v>
      </c>
      <c r="AC1045" s="243">
        <f>BD.PD7[[#This Row],[Av.P2 '[%']]]*BD.PD7[[#This Row],[Ppto. Orden Interna '[DOP']]]</f>
        <v>516110.05160000001</v>
      </c>
      <c r="AD1045" s="249"/>
      <c r="AE1045" s="389"/>
      <c r="AF1045" s="243">
        <f>BD.PD7[[#This Row],[Av.P3 '[%']]]*BD.PD7[[#This Row],[Ppto. Orden Interna '[DOP']]]</f>
        <v>0</v>
      </c>
      <c r="AG1045" s="249"/>
      <c r="AH1045" s="389"/>
      <c r="AI1045" s="243">
        <f>BD.PD7[[#This Row],[Av.P2 '[%']]]*BD.PD7[[#This Row],[Ppto. Orden Interna '[DOP']]]</f>
        <v>516110.05160000001</v>
      </c>
      <c r="AJ1045" s="249"/>
      <c r="AK1045" s="389"/>
      <c r="AL1045" s="243">
        <f>BD.PD7[[#This Row],[Av.P2 '[%']]]*BD.PD7[[#This Row],[Ppto. Orden Interna '[DOP']]]</f>
        <v>516110.05160000001</v>
      </c>
      <c r="AM1045" s="496" t="e">
        <f>BD.PD9[[#This Row],[Pago 5]]+BD.PD9[[#This Row],[Pago 4]]+BD.PD9[[#This Row],[Pago 3]]+BD.PD9[[#This Row],[Pago 2]]+BD.PD9[[#This Row],[Pago 1]]</f>
        <v>#VALUE!</v>
      </c>
      <c r="AN1045" s="308" t="s">
        <v>244</v>
      </c>
      <c r="AO1045" s="308" t="s">
        <v>245</v>
      </c>
      <c r="AP1045" s="308" t="s">
        <v>246</v>
      </c>
      <c r="AQ1045" s="308" t="s">
        <v>247</v>
      </c>
      <c r="AR1045" s="308">
        <v>594</v>
      </c>
      <c r="AS1045" s="308" t="s">
        <v>248</v>
      </c>
      <c r="AT1045" s="249" t="s">
        <v>1575</v>
      </c>
      <c r="AU1045" s="249" t="s">
        <v>69</v>
      </c>
    </row>
    <row r="1046" spans="1:47" hidden="1" x14ac:dyDescent="0.3">
      <c r="A1046" s="174">
        <v>5.01</v>
      </c>
      <c r="B1046" s="231"/>
      <c r="C1046" s="232" t="str">
        <f>VLOOKUP(BD.PD7[[#This Row],[Pos]],PPto[],3,FALSE)</f>
        <v>5.01 Paneles</v>
      </c>
      <c r="D1046" s="174" t="s">
        <v>23</v>
      </c>
      <c r="E1046" s="305" t="str">
        <f>IF(BD.PD7[[#This Row],[.]]="*",VLOOKUP(BD.PD7[[#This Row],[Pos]],Presupuesto!A:H,7,FALSE),"")</f>
        <v/>
      </c>
      <c r="F1046" s="234" t="s">
        <v>1410</v>
      </c>
      <c r="G1046" s="174" t="s">
        <v>1359</v>
      </c>
      <c r="H1046" s="174"/>
      <c r="I1046" s="174" t="s">
        <v>1326</v>
      </c>
      <c r="J1046" s="382">
        <v>7</v>
      </c>
      <c r="K1046" s="511" t="s">
        <v>117</v>
      </c>
      <c r="L1046" s="383">
        <f>IF(BD.PD7[[#This Row],[Mon]]="DOP",1,HLOOKUP(BD.PD7[[#This Row],[Mon]],$K$1:$L$2,2,FALSE))</f>
        <v>65</v>
      </c>
      <c r="M1046" s="384">
        <v>450</v>
      </c>
      <c r="N1046" s="243">
        <f>BD.PD7[[#This Row],[Cant.]]*BD.PD7[[#This Row],[ Tasa ]]*BD.PD7[[#This Row],[ Precio Und.]]</f>
        <v>204750</v>
      </c>
      <c r="O1046" s="386">
        <v>0.03</v>
      </c>
      <c r="P1046" s="243">
        <f>IF(BD.PD7[[#This Row],[Liquid. '[%']]]&lt;&gt;0,(BD.PD7[[#This Row],[Valor Neto '[DOP']]]*BD.PD7[[#This Row],[Liquid. '[%']]])+BD.PD7[[#This Row],[Valor Neto '[DOP']]],BD.PD7[[#This Row],[Valor Neto '[DOP']]])</f>
        <v>210892.5</v>
      </c>
      <c r="Q1046" s="243">
        <f>BD.PD7[[#This Row],[Ppto. Orden Interna '[DOP']]]/HLOOKUP("USD",$K$1:$L$2,2,FALSE)</f>
        <v>3244.5</v>
      </c>
      <c r="R1046" s="381" t="s">
        <v>1398</v>
      </c>
      <c r="S1046" s="387"/>
      <c r="T1046" s="387"/>
      <c r="U1046" s="387"/>
      <c r="V1046" s="387"/>
      <c r="W1046" s="174" t="s">
        <v>323</v>
      </c>
      <c r="X1046" s="495">
        <v>7</v>
      </c>
      <c r="Y1046" s="388">
        <v>0.6</v>
      </c>
      <c r="Z1046" s="243">
        <f>BD.PD7[[#This Row],[Av.P1 '[%']]]*BD.PD7[[#This Row],[Ppto. Orden Interna '[DOP']]]</f>
        <v>126535.5</v>
      </c>
      <c r="AA1046" s="495">
        <v>9</v>
      </c>
      <c r="AB1046" s="388">
        <v>0.4</v>
      </c>
      <c r="AC1046" s="243">
        <f>BD.PD7[[#This Row],[Av.P2 '[%']]]*BD.PD7[[#This Row],[Ppto. Orden Interna '[DOP']]]</f>
        <v>84357</v>
      </c>
      <c r="AD1046" s="249"/>
      <c r="AE1046" s="389"/>
      <c r="AF1046" s="243">
        <f>BD.PD7[[#This Row],[Av.P3 '[%']]]*BD.PD7[[#This Row],[Ppto. Orden Interna '[DOP']]]</f>
        <v>0</v>
      </c>
      <c r="AG1046" s="249"/>
      <c r="AH1046" s="389"/>
      <c r="AI1046" s="243">
        <f>BD.PD7[[#This Row],[Av.P2 '[%']]]*BD.PD7[[#This Row],[Ppto. Orden Interna '[DOP']]]</f>
        <v>84357</v>
      </c>
      <c r="AJ1046" s="249"/>
      <c r="AK1046" s="389"/>
      <c r="AL1046" s="243">
        <f>BD.PD7[[#This Row],[Av.P2 '[%']]]*BD.PD7[[#This Row],[Ppto. Orden Interna '[DOP']]]</f>
        <v>84357</v>
      </c>
      <c r="AM1046" s="496" t="e">
        <f>BD.PD9[[#This Row],[Pago 5]]+BD.PD9[[#This Row],[Pago 4]]+BD.PD9[[#This Row],[Pago 3]]+BD.PD9[[#This Row],[Pago 2]]+BD.PD9[[#This Row],[Pago 1]]</f>
        <v>#VALUE!</v>
      </c>
      <c r="AN1046" s="308" t="s">
        <v>244</v>
      </c>
      <c r="AO1046" s="308" t="s">
        <v>245</v>
      </c>
      <c r="AP1046" s="308" t="s">
        <v>246</v>
      </c>
      <c r="AQ1046" s="308" t="s">
        <v>247</v>
      </c>
      <c r="AR1046" s="308">
        <v>594</v>
      </c>
      <c r="AS1046" s="308" t="s">
        <v>248</v>
      </c>
      <c r="AT1046" s="249" t="s">
        <v>1575</v>
      </c>
      <c r="AU1046" s="249" t="s">
        <v>69</v>
      </c>
    </row>
    <row r="1047" spans="1:47" hidden="1" x14ac:dyDescent="0.3">
      <c r="A1047" s="174">
        <v>5.01</v>
      </c>
      <c r="B1047" s="231"/>
      <c r="C1047" s="232" t="str">
        <f>VLOOKUP(BD.PD7[[#This Row],[Pos]],PPto[],3,FALSE)</f>
        <v>5.01 Paneles</v>
      </c>
      <c r="D1047" s="174" t="s">
        <v>23</v>
      </c>
      <c r="E1047" s="305" t="str">
        <f>IF(BD.PD7[[#This Row],[.]]="*",VLOOKUP(BD.PD7[[#This Row],[Pos]],Presupuesto!A:H,7,FALSE),"")</f>
        <v/>
      </c>
      <c r="F1047" s="234" t="s">
        <v>1411</v>
      </c>
      <c r="G1047" s="174" t="s">
        <v>1359</v>
      </c>
      <c r="H1047" s="174"/>
      <c r="I1047" s="174" t="s">
        <v>1326</v>
      </c>
      <c r="J1047" s="382">
        <v>3</v>
      </c>
      <c r="K1047" s="511" t="s">
        <v>117</v>
      </c>
      <c r="L1047" s="383">
        <f>IF(BD.PD7[[#This Row],[Mon]]="DOP",1,HLOOKUP(BD.PD7[[#This Row],[Mon]],$K$1:$L$2,2,FALSE))</f>
        <v>65</v>
      </c>
      <c r="M1047" s="384">
        <v>350</v>
      </c>
      <c r="N1047" s="243">
        <f>BD.PD7[[#This Row],[Cant.]]*BD.PD7[[#This Row],[ Tasa ]]*BD.PD7[[#This Row],[ Precio Und.]]</f>
        <v>68250</v>
      </c>
      <c r="O1047" s="386">
        <v>0.03</v>
      </c>
      <c r="P1047" s="243">
        <f>IF(BD.PD7[[#This Row],[Liquid. '[%']]]&lt;&gt;0,(BD.PD7[[#This Row],[Valor Neto '[DOP']]]*BD.PD7[[#This Row],[Liquid. '[%']]])+BD.PD7[[#This Row],[Valor Neto '[DOP']]],BD.PD7[[#This Row],[Valor Neto '[DOP']]])</f>
        <v>70297.5</v>
      </c>
      <c r="Q1047" s="243">
        <f>BD.PD7[[#This Row],[Ppto. Orden Interna '[DOP']]]/HLOOKUP("USD",$K$1:$L$2,2,FALSE)</f>
        <v>1081.5</v>
      </c>
      <c r="R1047" s="381" t="s">
        <v>1398</v>
      </c>
      <c r="S1047" s="387"/>
      <c r="T1047" s="387"/>
      <c r="U1047" s="387"/>
      <c r="V1047" s="387"/>
      <c r="W1047" s="174" t="s">
        <v>323</v>
      </c>
      <c r="X1047" s="495">
        <v>7</v>
      </c>
      <c r="Y1047" s="388">
        <v>0.6</v>
      </c>
      <c r="Z1047" s="243">
        <f>BD.PD7[[#This Row],[Av.P1 '[%']]]*BD.PD7[[#This Row],[Ppto. Orden Interna '[DOP']]]</f>
        <v>42178.5</v>
      </c>
      <c r="AA1047" s="495">
        <v>9</v>
      </c>
      <c r="AB1047" s="388">
        <v>0.4</v>
      </c>
      <c r="AC1047" s="243">
        <f>BD.PD7[[#This Row],[Av.P2 '[%']]]*BD.PD7[[#This Row],[Ppto. Orden Interna '[DOP']]]</f>
        <v>28119</v>
      </c>
      <c r="AD1047" s="249"/>
      <c r="AE1047" s="389"/>
      <c r="AF1047" s="243">
        <f>BD.PD7[[#This Row],[Av.P3 '[%']]]*BD.PD7[[#This Row],[Ppto. Orden Interna '[DOP']]]</f>
        <v>0</v>
      </c>
      <c r="AG1047" s="249"/>
      <c r="AH1047" s="389"/>
      <c r="AI1047" s="243">
        <f>BD.PD7[[#This Row],[Av.P2 '[%']]]*BD.PD7[[#This Row],[Ppto. Orden Interna '[DOP']]]</f>
        <v>28119</v>
      </c>
      <c r="AJ1047" s="249"/>
      <c r="AK1047" s="389"/>
      <c r="AL1047" s="243">
        <f>BD.PD7[[#This Row],[Av.P2 '[%']]]*BD.PD7[[#This Row],[Ppto. Orden Interna '[DOP']]]</f>
        <v>28119</v>
      </c>
      <c r="AM1047" s="496" t="e">
        <f>BD.PD9[[#This Row],[Pago 5]]+BD.PD9[[#This Row],[Pago 4]]+BD.PD9[[#This Row],[Pago 3]]+BD.PD9[[#This Row],[Pago 2]]+BD.PD9[[#This Row],[Pago 1]]</f>
        <v>#VALUE!</v>
      </c>
      <c r="AN1047" s="308" t="s">
        <v>244</v>
      </c>
      <c r="AO1047" s="308" t="s">
        <v>245</v>
      </c>
      <c r="AP1047" s="308" t="s">
        <v>246</v>
      </c>
      <c r="AQ1047" s="308" t="s">
        <v>247</v>
      </c>
      <c r="AR1047" s="308">
        <v>594</v>
      </c>
      <c r="AS1047" s="308" t="s">
        <v>248</v>
      </c>
      <c r="AT1047" s="249" t="s">
        <v>1575</v>
      </c>
      <c r="AU1047" s="249" t="s">
        <v>69</v>
      </c>
    </row>
    <row r="1048" spans="1:47" hidden="1" x14ac:dyDescent="0.3">
      <c r="A1048" s="174">
        <v>5.01</v>
      </c>
      <c r="B1048" s="231"/>
      <c r="C1048" s="232" t="str">
        <f>VLOOKUP(BD.PD7[[#This Row],[Pos]],PPto[],3,FALSE)</f>
        <v>5.01 Paneles</v>
      </c>
      <c r="D1048" s="174" t="s">
        <v>23</v>
      </c>
      <c r="E1048" s="305" t="str">
        <f>IF(BD.PD7[[#This Row],[.]]="*",VLOOKUP(BD.PD7[[#This Row],[Pos]],Presupuesto!A:H,7,FALSE),"")</f>
        <v/>
      </c>
      <c r="F1048" s="234" t="s">
        <v>1412</v>
      </c>
      <c r="G1048" s="174" t="s">
        <v>1359</v>
      </c>
      <c r="H1048" s="174"/>
      <c r="I1048" s="174" t="s">
        <v>1326</v>
      </c>
      <c r="J1048" s="382">
        <v>401.39</v>
      </c>
      <c r="K1048" s="511" t="s">
        <v>117</v>
      </c>
      <c r="L1048" s="383">
        <f>IF(BD.PD7[[#This Row],[Mon]]="DOP",1,HLOOKUP(BD.PD7[[#This Row],[Mon]],$K$1:$L$2,2,FALSE))</f>
        <v>65</v>
      </c>
      <c r="M1048" s="384">
        <v>4</v>
      </c>
      <c r="N1048" s="243">
        <f>BD.PD7[[#This Row],[Cant.]]*BD.PD7[[#This Row],[ Tasa ]]*BD.PD7[[#This Row],[ Precio Und.]]</f>
        <v>104361.4</v>
      </c>
      <c r="O1048" s="386">
        <v>0.03</v>
      </c>
      <c r="P1048" s="243">
        <f>IF(BD.PD7[[#This Row],[Liquid. '[%']]]&lt;&gt;0,(BD.PD7[[#This Row],[Valor Neto '[DOP']]]*BD.PD7[[#This Row],[Liquid. '[%']]])+BD.PD7[[#This Row],[Valor Neto '[DOP']]],BD.PD7[[#This Row],[Valor Neto '[DOP']]])</f>
        <v>107492.242</v>
      </c>
      <c r="Q1048" s="243">
        <f>BD.PD7[[#This Row],[Ppto. Orden Interna '[DOP']]]/HLOOKUP("USD",$K$1:$L$2,2,FALSE)</f>
        <v>1653.7267999999999</v>
      </c>
      <c r="R1048" s="381" t="s">
        <v>1398</v>
      </c>
      <c r="S1048" s="387"/>
      <c r="T1048" s="387"/>
      <c r="U1048" s="387"/>
      <c r="V1048" s="387"/>
      <c r="W1048" s="174" t="s">
        <v>323</v>
      </c>
      <c r="X1048" s="495">
        <v>7</v>
      </c>
      <c r="Y1048" s="388">
        <v>0.6</v>
      </c>
      <c r="Z1048" s="243">
        <f>BD.PD7[[#This Row],[Av.P1 '[%']]]*BD.PD7[[#This Row],[Ppto. Orden Interna '[DOP']]]</f>
        <v>64495.345199999996</v>
      </c>
      <c r="AA1048" s="495">
        <v>9</v>
      </c>
      <c r="AB1048" s="388">
        <v>0.4</v>
      </c>
      <c r="AC1048" s="243">
        <f>BD.PD7[[#This Row],[Av.P2 '[%']]]*BD.PD7[[#This Row],[Ppto. Orden Interna '[DOP']]]</f>
        <v>42996.896800000002</v>
      </c>
      <c r="AD1048" s="249"/>
      <c r="AE1048" s="389"/>
      <c r="AF1048" s="243">
        <f>BD.PD7[[#This Row],[Av.P3 '[%']]]*BD.PD7[[#This Row],[Ppto. Orden Interna '[DOP']]]</f>
        <v>0</v>
      </c>
      <c r="AG1048" s="249"/>
      <c r="AH1048" s="389"/>
      <c r="AI1048" s="243">
        <f>BD.PD7[[#This Row],[Av.P2 '[%']]]*BD.PD7[[#This Row],[Ppto. Orden Interna '[DOP']]]</f>
        <v>42996.896800000002</v>
      </c>
      <c r="AJ1048" s="249"/>
      <c r="AK1048" s="389"/>
      <c r="AL1048" s="243">
        <f>BD.PD7[[#This Row],[Av.P2 '[%']]]*BD.PD7[[#This Row],[Ppto. Orden Interna '[DOP']]]</f>
        <v>42996.896800000002</v>
      </c>
      <c r="AM1048" s="496" t="e">
        <f>BD.PD9[[#This Row],[Pago 5]]+BD.PD9[[#This Row],[Pago 4]]+BD.PD9[[#This Row],[Pago 3]]+BD.PD9[[#This Row],[Pago 2]]+BD.PD9[[#This Row],[Pago 1]]</f>
        <v>#VALUE!</v>
      </c>
      <c r="AN1048" s="308" t="s">
        <v>244</v>
      </c>
      <c r="AO1048" s="308" t="s">
        <v>245</v>
      </c>
      <c r="AP1048" s="308" t="s">
        <v>246</v>
      </c>
      <c r="AQ1048" s="308" t="s">
        <v>247</v>
      </c>
      <c r="AR1048" s="308">
        <v>594</v>
      </c>
      <c r="AS1048" s="308" t="s">
        <v>248</v>
      </c>
      <c r="AT1048" s="249" t="s">
        <v>1575</v>
      </c>
      <c r="AU1048" s="249" t="s">
        <v>69</v>
      </c>
    </row>
    <row r="1049" spans="1:47" hidden="1" x14ac:dyDescent="0.3">
      <c r="A1049" s="174">
        <v>5.01</v>
      </c>
      <c r="B1049" s="231"/>
      <c r="C1049" s="232" t="str">
        <f>VLOOKUP(BD.PD7[[#This Row],[Pos]],PPto[],3,FALSE)</f>
        <v>5.01 Paneles</v>
      </c>
      <c r="D1049" s="174" t="s">
        <v>23</v>
      </c>
      <c r="E1049" s="305" t="str">
        <f>IF(BD.PD7[[#This Row],[.]]="*",VLOOKUP(BD.PD7[[#This Row],[Pos]],Presupuesto!A:H,7,FALSE),"")</f>
        <v/>
      </c>
      <c r="F1049" s="234" t="s">
        <v>1413</v>
      </c>
      <c r="G1049" s="174" t="s">
        <v>1359</v>
      </c>
      <c r="H1049" s="174"/>
      <c r="I1049" s="174" t="s">
        <v>1326</v>
      </c>
      <c r="J1049" s="382">
        <v>1519</v>
      </c>
      <c r="K1049" s="511" t="s">
        <v>117</v>
      </c>
      <c r="L1049" s="383">
        <f>IF(BD.PD7[[#This Row],[Mon]]="DOP",1,HLOOKUP(BD.PD7[[#This Row],[Mon]],$K$1:$L$2,2,FALSE))</f>
        <v>65</v>
      </c>
      <c r="M1049" s="384">
        <v>3.5</v>
      </c>
      <c r="N1049" s="243">
        <f>BD.PD7[[#This Row],[Cant.]]*BD.PD7[[#This Row],[ Tasa ]]*BD.PD7[[#This Row],[ Precio Und.]]</f>
        <v>345572.5</v>
      </c>
      <c r="O1049" s="386">
        <v>0.03</v>
      </c>
      <c r="P1049" s="243">
        <f>IF(BD.PD7[[#This Row],[Liquid. '[%']]]&lt;&gt;0,(BD.PD7[[#This Row],[Valor Neto '[DOP']]]*BD.PD7[[#This Row],[Liquid. '[%']]])+BD.PD7[[#This Row],[Valor Neto '[DOP']]],BD.PD7[[#This Row],[Valor Neto '[DOP']]])</f>
        <v>355939.67499999999</v>
      </c>
      <c r="Q1049" s="243">
        <f>BD.PD7[[#This Row],[Ppto. Orden Interna '[DOP']]]/HLOOKUP("USD",$K$1:$L$2,2,FALSE)</f>
        <v>5475.9949999999999</v>
      </c>
      <c r="R1049" s="381" t="s">
        <v>1398</v>
      </c>
      <c r="S1049" s="387"/>
      <c r="T1049" s="387"/>
      <c r="U1049" s="387"/>
      <c r="V1049" s="387"/>
      <c r="W1049" s="174" t="s">
        <v>323</v>
      </c>
      <c r="X1049" s="495">
        <v>7</v>
      </c>
      <c r="Y1049" s="388">
        <v>0.6</v>
      </c>
      <c r="Z1049" s="243">
        <f>BD.PD7[[#This Row],[Av.P1 '[%']]]*BD.PD7[[#This Row],[Ppto. Orden Interna '[DOP']]]</f>
        <v>213563.80499999999</v>
      </c>
      <c r="AA1049" s="495">
        <v>9</v>
      </c>
      <c r="AB1049" s="388">
        <v>0.4</v>
      </c>
      <c r="AC1049" s="243">
        <f>BD.PD7[[#This Row],[Av.P2 '[%']]]*BD.PD7[[#This Row],[Ppto. Orden Interna '[DOP']]]</f>
        <v>142375.87</v>
      </c>
      <c r="AD1049" s="249"/>
      <c r="AE1049" s="389"/>
      <c r="AF1049" s="243">
        <f>BD.PD7[[#This Row],[Av.P3 '[%']]]*BD.PD7[[#This Row],[Ppto. Orden Interna '[DOP']]]</f>
        <v>0</v>
      </c>
      <c r="AG1049" s="249"/>
      <c r="AH1049" s="389"/>
      <c r="AI1049" s="243">
        <f>BD.PD7[[#This Row],[Av.P2 '[%']]]*BD.PD7[[#This Row],[Ppto. Orden Interna '[DOP']]]</f>
        <v>142375.87</v>
      </c>
      <c r="AJ1049" s="249"/>
      <c r="AK1049" s="389"/>
      <c r="AL1049" s="243">
        <f>BD.PD7[[#This Row],[Av.P2 '[%']]]*BD.PD7[[#This Row],[Ppto. Orden Interna '[DOP']]]</f>
        <v>142375.87</v>
      </c>
      <c r="AM1049" s="496" t="e">
        <f>BD.PD9[[#This Row],[Pago 5]]+BD.PD9[[#This Row],[Pago 4]]+BD.PD9[[#This Row],[Pago 3]]+BD.PD9[[#This Row],[Pago 2]]+BD.PD9[[#This Row],[Pago 1]]</f>
        <v>#VALUE!</v>
      </c>
      <c r="AN1049" s="308" t="s">
        <v>244</v>
      </c>
      <c r="AO1049" s="308" t="s">
        <v>245</v>
      </c>
      <c r="AP1049" s="308" t="s">
        <v>246</v>
      </c>
      <c r="AQ1049" s="308" t="s">
        <v>247</v>
      </c>
      <c r="AR1049" s="308">
        <v>594</v>
      </c>
      <c r="AS1049" s="308" t="s">
        <v>248</v>
      </c>
      <c r="AT1049" s="249" t="s">
        <v>1575</v>
      </c>
      <c r="AU1049" s="249" t="s">
        <v>69</v>
      </c>
    </row>
    <row r="1050" spans="1:47" hidden="1" x14ac:dyDescent="0.3">
      <c r="A1050" s="174">
        <v>5.01</v>
      </c>
      <c r="B1050" s="231"/>
      <c r="C1050" s="232" t="str">
        <f>VLOOKUP(BD.PD7[[#This Row],[Pos]],PPto[],3,FALSE)</f>
        <v>5.01 Paneles</v>
      </c>
      <c r="D1050" s="174" t="s">
        <v>23</v>
      </c>
      <c r="E1050" s="305" t="str">
        <f>IF(BD.PD7[[#This Row],[.]]="*",VLOOKUP(BD.PD7[[#This Row],[Pos]],Presupuesto!A:H,7,FALSE),"")</f>
        <v/>
      </c>
      <c r="F1050" s="234" t="s">
        <v>1414</v>
      </c>
      <c r="G1050" s="174" t="s">
        <v>1359</v>
      </c>
      <c r="H1050" s="174"/>
      <c r="I1050" s="174" t="s">
        <v>1326</v>
      </c>
      <c r="J1050" s="382">
        <v>2317.6</v>
      </c>
      <c r="K1050" s="511" t="s">
        <v>117</v>
      </c>
      <c r="L1050" s="383">
        <f>IF(BD.PD7[[#This Row],[Mon]]="DOP",1,HLOOKUP(BD.PD7[[#This Row],[Mon]],$K$1:$L$2,2,FALSE))</f>
        <v>65</v>
      </c>
      <c r="M1050" s="384">
        <v>1.2</v>
      </c>
      <c r="N1050" s="243">
        <f>BD.PD7[[#This Row],[Cant.]]*BD.PD7[[#This Row],[ Tasa ]]*BD.PD7[[#This Row],[ Precio Und.]]</f>
        <v>180772.8</v>
      </c>
      <c r="O1050" s="386">
        <v>0.03</v>
      </c>
      <c r="P1050" s="243">
        <f>IF(BD.PD7[[#This Row],[Liquid. '[%']]]&lt;&gt;0,(BD.PD7[[#This Row],[Valor Neto '[DOP']]]*BD.PD7[[#This Row],[Liquid. '[%']]])+BD.PD7[[#This Row],[Valor Neto '[DOP']]],BD.PD7[[#This Row],[Valor Neto '[DOP']]])</f>
        <v>186195.984</v>
      </c>
      <c r="Q1050" s="243">
        <f>BD.PD7[[#This Row],[Ppto. Orden Interna '[DOP']]]/HLOOKUP("USD",$K$1:$L$2,2,FALSE)</f>
        <v>2864.5535999999997</v>
      </c>
      <c r="R1050" s="381" t="s">
        <v>1398</v>
      </c>
      <c r="S1050" s="387"/>
      <c r="T1050" s="387"/>
      <c r="U1050" s="387"/>
      <c r="V1050" s="387"/>
      <c r="W1050" s="174" t="s">
        <v>323</v>
      </c>
      <c r="X1050" s="495">
        <v>7</v>
      </c>
      <c r="Y1050" s="388">
        <v>0.6</v>
      </c>
      <c r="Z1050" s="243">
        <f>BD.PD7[[#This Row],[Av.P1 '[%']]]*BD.PD7[[#This Row],[Ppto. Orden Interna '[DOP']]]</f>
        <v>111717.5904</v>
      </c>
      <c r="AA1050" s="495">
        <v>9</v>
      </c>
      <c r="AB1050" s="388">
        <v>0.4</v>
      </c>
      <c r="AC1050" s="243">
        <f>BD.PD7[[#This Row],[Av.P2 '[%']]]*BD.PD7[[#This Row],[Ppto. Orden Interna '[DOP']]]</f>
        <v>74478.393599999996</v>
      </c>
      <c r="AD1050" s="249"/>
      <c r="AE1050" s="389"/>
      <c r="AF1050" s="243">
        <f>BD.PD7[[#This Row],[Av.P3 '[%']]]*BD.PD7[[#This Row],[Ppto. Orden Interna '[DOP']]]</f>
        <v>0</v>
      </c>
      <c r="AG1050" s="249"/>
      <c r="AH1050" s="389"/>
      <c r="AI1050" s="243">
        <f>BD.PD7[[#This Row],[Av.P2 '[%']]]*BD.PD7[[#This Row],[Ppto. Orden Interna '[DOP']]]</f>
        <v>74478.393599999996</v>
      </c>
      <c r="AJ1050" s="249"/>
      <c r="AK1050" s="389"/>
      <c r="AL1050" s="243">
        <f>BD.PD7[[#This Row],[Av.P2 '[%']]]*BD.PD7[[#This Row],[Ppto. Orden Interna '[DOP']]]</f>
        <v>74478.393599999996</v>
      </c>
      <c r="AM1050" s="496" t="e">
        <f>BD.PD9[[#This Row],[Pago 5]]+BD.PD9[[#This Row],[Pago 4]]+BD.PD9[[#This Row],[Pago 3]]+BD.PD9[[#This Row],[Pago 2]]+BD.PD9[[#This Row],[Pago 1]]</f>
        <v>#VALUE!</v>
      </c>
      <c r="AN1050" s="308" t="s">
        <v>244</v>
      </c>
      <c r="AO1050" s="308" t="s">
        <v>245</v>
      </c>
      <c r="AP1050" s="308" t="s">
        <v>246</v>
      </c>
      <c r="AQ1050" s="308" t="s">
        <v>247</v>
      </c>
      <c r="AR1050" s="308">
        <v>594</v>
      </c>
      <c r="AS1050" s="308" t="s">
        <v>248</v>
      </c>
      <c r="AT1050" s="249" t="s">
        <v>1575</v>
      </c>
      <c r="AU1050" s="249" t="s">
        <v>69</v>
      </c>
    </row>
    <row r="1051" spans="1:47" hidden="1" x14ac:dyDescent="0.3">
      <c r="A1051" s="174">
        <v>5.01</v>
      </c>
      <c r="B1051" s="231"/>
      <c r="C1051" s="232" t="str">
        <f>VLOOKUP(BD.PD7[[#This Row],[Pos]],PPto[],3,FALSE)</f>
        <v>5.01 Paneles</v>
      </c>
      <c r="D1051" s="174" t="s">
        <v>23</v>
      </c>
      <c r="E1051" s="305" t="str">
        <f>IF(BD.PD7[[#This Row],[.]]="*",VLOOKUP(BD.PD7[[#This Row],[Pos]],Presupuesto!A:H,7,FALSE),"")</f>
        <v/>
      </c>
      <c r="F1051" s="234" t="s">
        <v>1415</v>
      </c>
      <c r="G1051" s="174" t="s">
        <v>1359</v>
      </c>
      <c r="H1051" s="174"/>
      <c r="I1051" s="174" t="s">
        <v>1326</v>
      </c>
      <c r="J1051" s="382">
        <v>493.32</v>
      </c>
      <c r="K1051" s="511" t="s">
        <v>117</v>
      </c>
      <c r="L1051" s="383">
        <f>IF(BD.PD7[[#This Row],[Mon]]="DOP",1,HLOOKUP(BD.PD7[[#This Row],[Mon]],$K$1:$L$2,2,FALSE))</f>
        <v>65</v>
      </c>
      <c r="M1051" s="384">
        <v>41.855266358550232</v>
      </c>
      <c r="N1051" s="243">
        <f>BD.PD7[[#This Row],[Cant.]]*BD.PD7[[#This Row],[ Tasa ]]*BD.PD7[[#This Row],[ Precio Und.]]</f>
        <v>1342122.6000000001</v>
      </c>
      <c r="O1051" s="386">
        <v>0.03</v>
      </c>
      <c r="P1051" s="243">
        <f>IF(BD.PD7[[#This Row],[Liquid. '[%']]]&lt;&gt;0,(BD.PD7[[#This Row],[Valor Neto '[DOP']]]*BD.PD7[[#This Row],[Liquid. '[%']]])+BD.PD7[[#This Row],[Valor Neto '[DOP']]],BD.PD7[[#This Row],[Valor Neto '[DOP']]])</f>
        <v>1382386.2780000002</v>
      </c>
      <c r="Q1051" s="243">
        <f>BD.PD7[[#This Row],[Ppto. Orden Interna '[DOP']]]/HLOOKUP("USD",$K$1:$L$2,2,FALSE)</f>
        <v>21267.481200000002</v>
      </c>
      <c r="R1051" s="381" t="s">
        <v>1398</v>
      </c>
      <c r="S1051" s="387"/>
      <c r="T1051" s="387"/>
      <c r="U1051" s="387"/>
      <c r="V1051" s="387"/>
      <c r="W1051" s="174" t="s">
        <v>323</v>
      </c>
      <c r="X1051" s="495">
        <v>7</v>
      </c>
      <c r="Y1051" s="388">
        <v>0.6</v>
      </c>
      <c r="Z1051" s="243">
        <f>BD.PD7[[#This Row],[Av.P1 '[%']]]*BD.PD7[[#This Row],[Ppto. Orden Interna '[DOP']]]</f>
        <v>829431.7668000001</v>
      </c>
      <c r="AA1051" s="495">
        <v>9</v>
      </c>
      <c r="AB1051" s="388">
        <v>0.4</v>
      </c>
      <c r="AC1051" s="243">
        <f>BD.PD7[[#This Row],[Av.P2 '[%']]]*BD.PD7[[#This Row],[Ppto. Orden Interna '[DOP']]]</f>
        <v>552954.51120000007</v>
      </c>
      <c r="AD1051" s="249"/>
      <c r="AE1051" s="389"/>
      <c r="AF1051" s="243">
        <f>BD.PD7[[#This Row],[Av.P3 '[%']]]*BD.PD7[[#This Row],[Ppto. Orden Interna '[DOP']]]</f>
        <v>0</v>
      </c>
      <c r="AG1051" s="249"/>
      <c r="AH1051" s="389"/>
      <c r="AI1051" s="243">
        <f>BD.PD7[[#This Row],[Av.P2 '[%']]]*BD.PD7[[#This Row],[Ppto. Orden Interna '[DOP']]]</f>
        <v>552954.51120000007</v>
      </c>
      <c r="AJ1051" s="249"/>
      <c r="AK1051" s="389"/>
      <c r="AL1051" s="243">
        <f>BD.PD7[[#This Row],[Av.P2 '[%']]]*BD.PD7[[#This Row],[Ppto. Orden Interna '[DOP']]]</f>
        <v>552954.51120000007</v>
      </c>
      <c r="AM1051" s="496" t="e">
        <f>BD.PD9[[#This Row],[Pago 5]]+BD.PD9[[#This Row],[Pago 4]]+BD.PD9[[#This Row],[Pago 3]]+BD.PD9[[#This Row],[Pago 2]]+BD.PD9[[#This Row],[Pago 1]]</f>
        <v>#VALUE!</v>
      </c>
      <c r="AN1051" s="308" t="s">
        <v>244</v>
      </c>
      <c r="AO1051" s="308" t="s">
        <v>245</v>
      </c>
      <c r="AP1051" s="308" t="s">
        <v>246</v>
      </c>
      <c r="AQ1051" s="308" t="s">
        <v>247</v>
      </c>
      <c r="AR1051" s="308">
        <v>594</v>
      </c>
      <c r="AS1051" s="308" t="s">
        <v>248</v>
      </c>
      <c r="AT1051" s="249" t="s">
        <v>1575</v>
      </c>
      <c r="AU1051" s="249" t="s">
        <v>69</v>
      </c>
    </row>
    <row r="1052" spans="1:47" hidden="1" x14ac:dyDescent="0.3">
      <c r="A1052" s="174">
        <v>5.01</v>
      </c>
      <c r="B1052" s="231"/>
      <c r="C1052" s="232" t="str">
        <f>VLOOKUP(BD.PD7[[#This Row],[Pos]],PPto[],3,FALSE)</f>
        <v>5.01 Paneles</v>
      </c>
      <c r="D1052" s="174" t="s">
        <v>23</v>
      </c>
      <c r="E1052" s="305" t="str">
        <f>IF(BD.PD7[[#This Row],[.]]="*",VLOOKUP(BD.PD7[[#This Row],[Pos]],Presupuesto!A:H,7,FALSE),"")</f>
        <v/>
      </c>
      <c r="F1052" s="234" t="s">
        <v>1416</v>
      </c>
      <c r="G1052" s="174" t="s">
        <v>1359</v>
      </c>
      <c r="H1052" s="174"/>
      <c r="I1052" s="174" t="s">
        <v>1326</v>
      </c>
      <c r="J1052" s="382">
        <v>1147.6600000000001</v>
      </c>
      <c r="K1052" s="511" t="s">
        <v>117</v>
      </c>
      <c r="L1052" s="383">
        <f>IF(BD.PD7[[#This Row],[Mon]]="DOP",1,HLOOKUP(BD.PD7[[#This Row],[Mon]],$K$1:$L$2,2,FALSE))</f>
        <v>65</v>
      </c>
      <c r="M1052" s="384">
        <v>42</v>
      </c>
      <c r="N1052" s="243">
        <f>BD.PD7[[#This Row],[Cant.]]*BD.PD7[[#This Row],[ Tasa ]]*BD.PD7[[#This Row],[ Precio Und.]]</f>
        <v>3133111.8000000003</v>
      </c>
      <c r="O1052" s="386">
        <v>0.03</v>
      </c>
      <c r="P1052" s="243">
        <f>IF(BD.PD7[[#This Row],[Liquid. '[%']]]&lt;&gt;0,(BD.PD7[[#This Row],[Valor Neto '[DOP']]]*BD.PD7[[#This Row],[Liquid. '[%']]])+BD.PD7[[#This Row],[Valor Neto '[DOP']]],BD.PD7[[#This Row],[Valor Neto '[DOP']]])</f>
        <v>3227105.1540000001</v>
      </c>
      <c r="Q1052" s="243">
        <f>BD.PD7[[#This Row],[Ppto. Orden Interna '[DOP']]]/HLOOKUP("USD",$K$1:$L$2,2,FALSE)</f>
        <v>49647.7716</v>
      </c>
      <c r="R1052" s="381" t="s">
        <v>1398</v>
      </c>
      <c r="S1052" s="387"/>
      <c r="T1052" s="387"/>
      <c r="U1052" s="387"/>
      <c r="V1052" s="387"/>
      <c r="W1052" s="174" t="s">
        <v>323</v>
      </c>
      <c r="X1052" s="495">
        <v>7</v>
      </c>
      <c r="Y1052" s="388">
        <v>0.6</v>
      </c>
      <c r="Z1052" s="243">
        <f>BD.PD7[[#This Row],[Av.P1 '[%']]]*BD.PD7[[#This Row],[Ppto. Orden Interna '[DOP']]]</f>
        <v>1936263.0924</v>
      </c>
      <c r="AA1052" s="495">
        <v>9</v>
      </c>
      <c r="AB1052" s="388">
        <v>0.4</v>
      </c>
      <c r="AC1052" s="243">
        <f>BD.PD7[[#This Row],[Av.P2 '[%']]]*BD.PD7[[#This Row],[Ppto. Orden Interna '[DOP']]]</f>
        <v>1290842.0616000001</v>
      </c>
      <c r="AD1052" s="249"/>
      <c r="AE1052" s="389"/>
      <c r="AF1052" s="243">
        <f>BD.PD7[[#This Row],[Av.P3 '[%']]]*BD.PD7[[#This Row],[Ppto. Orden Interna '[DOP']]]</f>
        <v>0</v>
      </c>
      <c r="AG1052" s="249"/>
      <c r="AH1052" s="389"/>
      <c r="AI1052" s="243">
        <f>BD.PD7[[#This Row],[Av.P2 '[%']]]*BD.PD7[[#This Row],[Ppto. Orden Interna '[DOP']]]</f>
        <v>1290842.0616000001</v>
      </c>
      <c r="AJ1052" s="249"/>
      <c r="AK1052" s="389"/>
      <c r="AL1052" s="243">
        <f>BD.PD7[[#This Row],[Av.P2 '[%']]]*BD.PD7[[#This Row],[Ppto. Orden Interna '[DOP']]]</f>
        <v>1290842.0616000001</v>
      </c>
      <c r="AM1052" s="496" t="e">
        <f>BD.PD9[[#This Row],[Pago 5]]+BD.PD9[[#This Row],[Pago 4]]+BD.PD9[[#This Row],[Pago 3]]+BD.PD9[[#This Row],[Pago 2]]+BD.PD9[[#This Row],[Pago 1]]</f>
        <v>#VALUE!</v>
      </c>
      <c r="AN1052" s="308" t="s">
        <v>244</v>
      </c>
      <c r="AO1052" s="308" t="s">
        <v>245</v>
      </c>
      <c r="AP1052" s="308" t="s">
        <v>246</v>
      </c>
      <c r="AQ1052" s="308" t="s">
        <v>247</v>
      </c>
      <c r="AR1052" s="308">
        <v>594</v>
      </c>
      <c r="AS1052" s="308" t="s">
        <v>248</v>
      </c>
      <c r="AT1052" s="249" t="s">
        <v>1575</v>
      </c>
      <c r="AU1052" s="249" t="s">
        <v>69</v>
      </c>
    </row>
    <row r="1053" spans="1:47" hidden="1" x14ac:dyDescent="0.3">
      <c r="A1053" s="174">
        <v>5.01</v>
      </c>
      <c r="B1053" s="231"/>
      <c r="C1053" s="232" t="str">
        <f>VLOOKUP(BD.PD7[[#This Row],[Pos]],PPto[],3,FALSE)</f>
        <v>5.01 Paneles</v>
      </c>
      <c r="D1053" s="174" t="s">
        <v>23</v>
      </c>
      <c r="E1053" s="305" t="str">
        <f>IF(BD.PD7[[#This Row],[.]]="*",VLOOKUP(BD.PD7[[#This Row],[Pos]],Presupuesto!A:H,7,FALSE),"")</f>
        <v/>
      </c>
      <c r="F1053" s="234" t="s">
        <v>1417</v>
      </c>
      <c r="G1053" s="174" t="s">
        <v>1359</v>
      </c>
      <c r="H1053" s="174"/>
      <c r="I1053" s="174" t="s">
        <v>1326</v>
      </c>
      <c r="J1053" s="382">
        <v>15</v>
      </c>
      <c r="K1053" s="511" t="s">
        <v>117</v>
      </c>
      <c r="L1053" s="383">
        <f>IF(BD.PD7[[#This Row],[Mon]]="DOP",1,HLOOKUP(BD.PD7[[#This Row],[Mon]],$K$1:$L$2,2,FALSE))</f>
        <v>65</v>
      </c>
      <c r="M1053" s="384">
        <v>151.26000000000002</v>
      </c>
      <c r="N1053" s="243">
        <f>BD.PD7[[#This Row],[Cant.]]*BD.PD7[[#This Row],[ Tasa ]]*BD.PD7[[#This Row],[ Precio Und.]]</f>
        <v>147478.50000000003</v>
      </c>
      <c r="O1053" s="386">
        <v>0.03</v>
      </c>
      <c r="P1053" s="243">
        <f>IF(BD.PD7[[#This Row],[Liquid. '[%']]]&lt;&gt;0,(BD.PD7[[#This Row],[Valor Neto '[DOP']]]*BD.PD7[[#This Row],[Liquid. '[%']]])+BD.PD7[[#This Row],[Valor Neto '[DOP']]],BD.PD7[[#This Row],[Valor Neto '[DOP']]])</f>
        <v>151902.85500000004</v>
      </c>
      <c r="Q1053" s="243">
        <f>BD.PD7[[#This Row],[Ppto. Orden Interna '[DOP']]]/HLOOKUP("USD",$K$1:$L$2,2,FALSE)</f>
        <v>2336.9670000000006</v>
      </c>
      <c r="R1053" s="381" t="s">
        <v>1398</v>
      </c>
      <c r="S1053" s="387"/>
      <c r="T1053" s="387"/>
      <c r="U1053" s="387"/>
      <c r="V1053" s="387"/>
      <c r="W1053" s="174" t="s">
        <v>323</v>
      </c>
      <c r="X1053" s="495">
        <v>7</v>
      </c>
      <c r="Y1053" s="388">
        <v>0.6</v>
      </c>
      <c r="Z1053" s="243">
        <f>BD.PD7[[#This Row],[Av.P1 '[%']]]*BD.PD7[[#This Row],[Ppto. Orden Interna '[DOP']]]</f>
        <v>91141.713000000018</v>
      </c>
      <c r="AA1053" s="495">
        <v>9</v>
      </c>
      <c r="AB1053" s="388">
        <v>0.4</v>
      </c>
      <c r="AC1053" s="243">
        <f>BD.PD7[[#This Row],[Av.P2 '[%']]]*BD.PD7[[#This Row],[Ppto. Orden Interna '[DOP']]]</f>
        <v>60761.142000000022</v>
      </c>
      <c r="AD1053" s="249"/>
      <c r="AE1053" s="389"/>
      <c r="AF1053" s="243">
        <f>BD.PD7[[#This Row],[Av.P3 '[%']]]*BD.PD7[[#This Row],[Ppto. Orden Interna '[DOP']]]</f>
        <v>0</v>
      </c>
      <c r="AG1053" s="249"/>
      <c r="AH1053" s="389"/>
      <c r="AI1053" s="243">
        <f>BD.PD7[[#This Row],[Av.P2 '[%']]]*BD.PD7[[#This Row],[Ppto. Orden Interna '[DOP']]]</f>
        <v>60761.142000000022</v>
      </c>
      <c r="AJ1053" s="249"/>
      <c r="AK1053" s="389"/>
      <c r="AL1053" s="243">
        <f>BD.PD7[[#This Row],[Av.P2 '[%']]]*BD.PD7[[#This Row],[Ppto. Orden Interna '[DOP']]]</f>
        <v>60761.142000000022</v>
      </c>
      <c r="AM1053" s="496" t="e">
        <f>BD.PD9[[#This Row],[Pago 5]]+BD.PD9[[#This Row],[Pago 4]]+BD.PD9[[#This Row],[Pago 3]]+BD.PD9[[#This Row],[Pago 2]]+BD.PD9[[#This Row],[Pago 1]]</f>
        <v>#VALUE!</v>
      </c>
      <c r="AN1053" s="308" t="s">
        <v>244</v>
      </c>
      <c r="AO1053" s="308" t="s">
        <v>245</v>
      </c>
      <c r="AP1053" s="308" t="s">
        <v>246</v>
      </c>
      <c r="AQ1053" s="308" t="s">
        <v>247</v>
      </c>
      <c r="AR1053" s="308">
        <v>594</v>
      </c>
      <c r="AS1053" s="308" t="s">
        <v>248</v>
      </c>
      <c r="AT1053" s="249" t="s">
        <v>1575</v>
      </c>
      <c r="AU1053" s="249" t="s">
        <v>69</v>
      </c>
    </row>
    <row r="1054" spans="1:47" hidden="1" x14ac:dyDescent="0.3">
      <c r="A1054" s="174">
        <v>5.01</v>
      </c>
      <c r="B1054" s="231"/>
      <c r="C1054" s="232" t="str">
        <f>VLOOKUP(BD.PD7[[#This Row],[Pos]],PPto[],3,FALSE)</f>
        <v>5.01 Paneles</v>
      </c>
      <c r="D1054" s="174" t="s">
        <v>23</v>
      </c>
      <c r="E1054" s="305" t="str">
        <f>IF(BD.PD7[[#This Row],[.]]="*",VLOOKUP(BD.PD7[[#This Row],[Pos]],Presupuesto!A:H,7,FALSE),"")</f>
        <v/>
      </c>
      <c r="F1054" s="234" t="s">
        <v>1418</v>
      </c>
      <c r="G1054" s="174" t="s">
        <v>1359</v>
      </c>
      <c r="H1054" s="174"/>
      <c r="I1054" s="174" t="s">
        <v>1326</v>
      </c>
      <c r="J1054" s="382">
        <v>558.27</v>
      </c>
      <c r="K1054" s="511" t="s">
        <v>117</v>
      </c>
      <c r="L1054" s="383">
        <f>IF(BD.PD7[[#This Row],[Mon]]="DOP",1,HLOOKUP(BD.PD7[[#This Row],[Mon]],$K$1:$L$2,2,FALSE))</f>
        <v>65</v>
      </c>
      <c r="M1054" s="384">
        <v>17</v>
      </c>
      <c r="N1054" s="243">
        <f>BD.PD7[[#This Row],[Cant.]]*BD.PD7[[#This Row],[ Tasa ]]*BD.PD7[[#This Row],[ Precio Und.]]</f>
        <v>616888.35</v>
      </c>
      <c r="O1054" s="386">
        <v>0.03</v>
      </c>
      <c r="P1054" s="243">
        <f>IF(BD.PD7[[#This Row],[Liquid. '[%']]]&lt;&gt;0,(BD.PD7[[#This Row],[Valor Neto '[DOP']]]*BD.PD7[[#This Row],[Liquid. '[%']]])+BD.PD7[[#This Row],[Valor Neto '[DOP']]],BD.PD7[[#This Row],[Valor Neto '[DOP']]])</f>
        <v>635395.00049999997</v>
      </c>
      <c r="Q1054" s="243">
        <f>BD.PD7[[#This Row],[Ppto. Orden Interna '[DOP']]]/HLOOKUP("USD",$K$1:$L$2,2,FALSE)</f>
        <v>9775.3076999999994</v>
      </c>
      <c r="R1054" s="381" t="s">
        <v>1398</v>
      </c>
      <c r="S1054" s="387"/>
      <c r="T1054" s="387"/>
      <c r="U1054" s="387"/>
      <c r="V1054" s="387"/>
      <c r="W1054" s="174" t="s">
        <v>323</v>
      </c>
      <c r="X1054" s="495">
        <v>7</v>
      </c>
      <c r="Y1054" s="388">
        <v>0.6</v>
      </c>
      <c r="Z1054" s="243">
        <f>BD.PD7[[#This Row],[Av.P1 '[%']]]*BD.PD7[[#This Row],[Ppto. Orden Interna '[DOP']]]</f>
        <v>381237.00029999996</v>
      </c>
      <c r="AA1054" s="495">
        <v>9</v>
      </c>
      <c r="AB1054" s="388">
        <v>0.4</v>
      </c>
      <c r="AC1054" s="243">
        <f>BD.PD7[[#This Row],[Av.P2 '[%']]]*BD.PD7[[#This Row],[Ppto. Orden Interna '[DOP']]]</f>
        <v>254158.00020000001</v>
      </c>
      <c r="AD1054" s="249"/>
      <c r="AE1054" s="389"/>
      <c r="AF1054" s="243">
        <f>BD.PD7[[#This Row],[Av.P3 '[%']]]*BD.PD7[[#This Row],[Ppto. Orden Interna '[DOP']]]</f>
        <v>0</v>
      </c>
      <c r="AG1054" s="249"/>
      <c r="AH1054" s="389"/>
      <c r="AI1054" s="243">
        <f>BD.PD7[[#This Row],[Av.P2 '[%']]]*BD.PD7[[#This Row],[Ppto. Orden Interna '[DOP']]]</f>
        <v>254158.00020000001</v>
      </c>
      <c r="AJ1054" s="249"/>
      <c r="AK1054" s="389"/>
      <c r="AL1054" s="243">
        <f>BD.PD7[[#This Row],[Av.P2 '[%']]]*BD.PD7[[#This Row],[Ppto. Orden Interna '[DOP']]]</f>
        <v>254158.00020000001</v>
      </c>
      <c r="AM1054" s="496" t="e">
        <f>BD.PD9[[#This Row],[Pago 5]]+BD.PD9[[#This Row],[Pago 4]]+BD.PD9[[#This Row],[Pago 3]]+BD.PD9[[#This Row],[Pago 2]]+BD.PD9[[#This Row],[Pago 1]]</f>
        <v>#VALUE!</v>
      </c>
      <c r="AN1054" s="308" t="s">
        <v>244</v>
      </c>
      <c r="AO1054" s="308" t="s">
        <v>245</v>
      </c>
      <c r="AP1054" s="308" t="s">
        <v>246</v>
      </c>
      <c r="AQ1054" s="308" t="s">
        <v>247</v>
      </c>
      <c r="AR1054" s="308">
        <v>594</v>
      </c>
      <c r="AS1054" s="308" t="s">
        <v>248</v>
      </c>
      <c r="AT1054" s="249" t="s">
        <v>1575</v>
      </c>
      <c r="AU1054" s="249" t="s">
        <v>69</v>
      </c>
    </row>
    <row r="1055" spans="1:47" hidden="1" x14ac:dyDescent="0.3">
      <c r="A1055" s="174">
        <v>5.01</v>
      </c>
      <c r="B1055" s="231"/>
      <c r="C1055" s="232" t="str">
        <f>VLOOKUP(BD.PD7[[#This Row],[Pos]],PPto[],3,FALSE)</f>
        <v>5.01 Paneles</v>
      </c>
      <c r="D1055" s="174" t="s">
        <v>23</v>
      </c>
      <c r="E1055" s="305" t="str">
        <f>IF(BD.PD7[[#This Row],[.]]="*",VLOOKUP(BD.PD7[[#This Row],[Pos]],Presupuesto!A:H,7,FALSE),"")</f>
        <v/>
      </c>
      <c r="F1055" s="234" t="s">
        <v>1419</v>
      </c>
      <c r="G1055" s="174" t="s">
        <v>1359</v>
      </c>
      <c r="H1055" s="174"/>
      <c r="I1055" s="174" t="s">
        <v>1326</v>
      </c>
      <c r="J1055" s="382">
        <v>199</v>
      </c>
      <c r="K1055" s="511" t="s">
        <v>117</v>
      </c>
      <c r="L1055" s="383">
        <f>IF(BD.PD7[[#This Row],[Mon]]="DOP",1,HLOOKUP(BD.PD7[[#This Row],[Mon]],$K$1:$L$2,2,FALSE))</f>
        <v>65</v>
      </c>
      <c r="M1055" s="384">
        <v>4</v>
      </c>
      <c r="N1055" s="243">
        <f>BD.PD7[[#This Row],[Cant.]]*BD.PD7[[#This Row],[ Tasa ]]*BD.PD7[[#This Row],[ Precio Und.]]</f>
        <v>51740</v>
      </c>
      <c r="O1055" s="386">
        <v>0.03</v>
      </c>
      <c r="P1055" s="243">
        <f>IF(BD.PD7[[#This Row],[Liquid. '[%']]]&lt;&gt;0,(BD.PD7[[#This Row],[Valor Neto '[DOP']]]*BD.PD7[[#This Row],[Liquid. '[%']]])+BD.PD7[[#This Row],[Valor Neto '[DOP']]],BD.PD7[[#This Row],[Valor Neto '[DOP']]])</f>
        <v>53292.2</v>
      </c>
      <c r="Q1055" s="243">
        <f>BD.PD7[[#This Row],[Ppto. Orden Interna '[DOP']]]/HLOOKUP("USD",$K$1:$L$2,2,FALSE)</f>
        <v>819.88</v>
      </c>
      <c r="R1055" s="381" t="s">
        <v>1398</v>
      </c>
      <c r="S1055" s="387"/>
      <c r="T1055" s="387"/>
      <c r="U1055" s="387"/>
      <c r="V1055" s="387"/>
      <c r="W1055" s="174" t="s">
        <v>323</v>
      </c>
      <c r="X1055" s="495">
        <v>7</v>
      </c>
      <c r="Y1055" s="388">
        <v>0.6</v>
      </c>
      <c r="Z1055" s="243">
        <f>BD.PD7[[#This Row],[Av.P1 '[%']]]*BD.PD7[[#This Row],[Ppto. Orden Interna '[DOP']]]</f>
        <v>31975.319999999996</v>
      </c>
      <c r="AA1055" s="495">
        <v>9</v>
      </c>
      <c r="AB1055" s="388">
        <v>0.4</v>
      </c>
      <c r="AC1055" s="243">
        <f>BD.PD7[[#This Row],[Av.P2 '[%']]]*BD.PD7[[#This Row],[Ppto. Orden Interna '[DOP']]]</f>
        <v>21316.880000000001</v>
      </c>
      <c r="AD1055" s="249"/>
      <c r="AE1055" s="389"/>
      <c r="AF1055" s="243">
        <f>BD.PD7[[#This Row],[Av.P3 '[%']]]*BD.PD7[[#This Row],[Ppto. Orden Interna '[DOP']]]</f>
        <v>0</v>
      </c>
      <c r="AG1055" s="249"/>
      <c r="AH1055" s="389"/>
      <c r="AI1055" s="243">
        <f>BD.PD7[[#This Row],[Av.P2 '[%']]]*BD.PD7[[#This Row],[Ppto. Orden Interna '[DOP']]]</f>
        <v>21316.880000000001</v>
      </c>
      <c r="AJ1055" s="249"/>
      <c r="AK1055" s="389"/>
      <c r="AL1055" s="243">
        <f>BD.PD7[[#This Row],[Av.P2 '[%']]]*BD.PD7[[#This Row],[Ppto. Orden Interna '[DOP']]]</f>
        <v>21316.880000000001</v>
      </c>
      <c r="AM1055" s="496" t="e">
        <f>BD.PD9[[#This Row],[Pago 5]]+BD.PD9[[#This Row],[Pago 4]]+BD.PD9[[#This Row],[Pago 3]]+BD.PD9[[#This Row],[Pago 2]]+BD.PD9[[#This Row],[Pago 1]]</f>
        <v>#VALUE!</v>
      </c>
      <c r="AN1055" s="308" t="s">
        <v>244</v>
      </c>
      <c r="AO1055" s="308" t="s">
        <v>245</v>
      </c>
      <c r="AP1055" s="308" t="s">
        <v>246</v>
      </c>
      <c r="AQ1055" s="308" t="s">
        <v>247</v>
      </c>
      <c r="AR1055" s="308">
        <v>594</v>
      </c>
      <c r="AS1055" s="308" t="s">
        <v>248</v>
      </c>
      <c r="AT1055" s="249" t="s">
        <v>1575</v>
      </c>
      <c r="AU1055" s="249" t="s">
        <v>69</v>
      </c>
    </row>
    <row r="1056" spans="1:47" hidden="1" x14ac:dyDescent="0.3">
      <c r="A1056" s="174">
        <v>5.01</v>
      </c>
      <c r="B1056" s="231"/>
      <c r="C1056" s="232" t="str">
        <f>VLOOKUP(BD.PD7[[#This Row],[Pos]],PPto[],3,FALSE)</f>
        <v>5.01 Paneles</v>
      </c>
      <c r="D1056" s="174" t="s">
        <v>23</v>
      </c>
      <c r="E1056" s="305" t="str">
        <f>IF(BD.PD7[[#This Row],[.]]="*",VLOOKUP(BD.PD7[[#This Row],[Pos]],Presupuesto!A:H,7,FALSE),"")</f>
        <v/>
      </c>
      <c r="F1056" s="234" t="s">
        <v>1420</v>
      </c>
      <c r="G1056" s="174" t="s">
        <v>1359</v>
      </c>
      <c r="H1056" s="174"/>
      <c r="I1056" s="174" t="s">
        <v>1326</v>
      </c>
      <c r="J1056" s="382">
        <v>143</v>
      </c>
      <c r="K1056" s="511" t="s">
        <v>117</v>
      </c>
      <c r="L1056" s="383">
        <f>IF(BD.PD7[[#This Row],[Mon]]="DOP",1,HLOOKUP(BD.PD7[[#This Row],[Mon]],$K$1:$L$2,2,FALSE))</f>
        <v>65</v>
      </c>
      <c r="M1056" s="384">
        <v>2.1399999999999997</v>
      </c>
      <c r="N1056" s="243">
        <f>BD.PD7[[#This Row],[Cant.]]*BD.PD7[[#This Row],[ Tasa ]]*BD.PD7[[#This Row],[ Precio Und.]]</f>
        <v>19891.299999999996</v>
      </c>
      <c r="O1056" s="386">
        <v>0.03</v>
      </c>
      <c r="P1056" s="243">
        <f>IF(BD.PD7[[#This Row],[Liquid. '[%']]]&lt;&gt;0,(BD.PD7[[#This Row],[Valor Neto '[DOP']]]*BD.PD7[[#This Row],[Liquid. '[%']]])+BD.PD7[[#This Row],[Valor Neto '[DOP']]],BD.PD7[[#This Row],[Valor Neto '[DOP']]])</f>
        <v>20488.038999999997</v>
      </c>
      <c r="Q1056" s="243">
        <f>BD.PD7[[#This Row],[Ppto. Orden Interna '[DOP']]]/HLOOKUP("USD",$K$1:$L$2,2,FALSE)</f>
        <v>315.20059999999995</v>
      </c>
      <c r="R1056" s="381" t="s">
        <v>1398</v>
      </c>
      <c r="S1056" s="387"/>
      <c r="T1056" s="387"/>
      <c r="U1056" s="387"/>
      <c r="V1056" s="387"/>
      <c r="W1056" s="174" t="s">
        <v>323</v>
      </c>
      <c r="X1056" s="495">
        <v>7</v>
      </c>
      <c r="Y1056" s="388">
        <v>0.6</v>
      </c>
      <c r="Z1056" s="243">
        <f>BD.PD7[[#This Row],[Av.P1 '[%']]]*BD.PD7[[#This Row],[Ppto. Orden Interna '[DOP']]]</f>
        <v>12292.823399999997</v>
      </c>
      <c r="AA1056" s="495">
        <v>9</v>
      </c>
      <c r="AB1056" s="388">
        <v>0.4</v>
      </c>
      <c r="AC1056" s="243">
        <f>BD.PD7[[#This Row],[Av.P2 '[%']]]*BD.PD7[[#This Row],[Ppto. Orden Interna '[DOP']]]</f>
        <v>8195.2155999999995</v>
      </c>
      <c r="AD1056" s="249"/>
      <c r="AE1056" s="389"/>
      <c r="AF1056" s="243">
        <f>BD.PD7[[#This Row],[Av.P3 '[%']]]*BD.PD7[[#This Row],[Ppto. Orden Interna '[DOP']]]</f>
        <v>0</v>
      </c>
      <c r="AG1056" s="249"/>
      <c r="AH1056" s="389"/>
      <c r="AI1056" s="243">
        <f>BD.PD7[[#This Row],[Av.P2 '[%']]]*BD.PD7[[#This Row],[Ppto. Orden Interna '[DOP']]]</f>
        <v>8195.2155999999995</v>
      </c>
      <c r="AJ1056" s="249"/>
      <c r="AK1056" s="389"/>
      <c r="AL1056" s="243">
        <f>BD.PD7[[#This Row],[Av.P2 '[%']]]*BD.PD7[[#This Row],[Ppto. Orden Interna '[DOP']]]</f>
        <v>8195.2155999999995</v>
      </c>
      <c r="AM1056" s="496" t="e">
        <f>BD.PD9[[#This Row],[Pago 5]]+BD.PD9[[#This Row],[Pago 4]]+BD.PD9[[#This Row],[Pago 3]]+BD.PD9[[#This Row],[Pago 2]]+BD.PD9[[#This Row],[Pago 1]]</f>
        <v>#VALUE!</v>
      </c>
      <c r="AN1056" s="308" t="s">
        <v>244</v>
      </c>
      <c r="AO1056" s="308" t="s">
        <v>245</v>
      </c>
      <c r="AP1056" s="308" t="s">
        <v>246</v>
      </c>
      <c r="AQ1056" s="308" t="s">
        <v>247</v>
      </c>
      <c r="AR1056" s="308">
        <v>594</v>
      </c>
      <c r="AS1056" s="308" t="s">
        <v>248</v>
      </c>
      <c r="AT1056" s="249" t="s">
        <v>1575</v>
      </c>
      <c r="AU1056" s="249" t="s">
        <v>69</v>
      </c>
    </row>
    <row r="1057" spans="1:47" hidden="1" x14ac:dyDescent="0.3">
      <c r="A1057" s="174">
        <v>5.01</v>
      </c>
      <c r="B1057" s="231"/>
      <c r="C1057" s="232" t="str">
        <f>VLOOKUP(BD.PD7[[#This Row],[Pos]],PPto[],3,FALSE)</f>
        <v>5.01 Paneles</v>
      </c>
      <c r="D1057" s="174" t="s">
        <v>23</v>
      </c>
      <c r="E1057" s="305" t="str">
        <f>IF(BD.PD7[[#This Row],[.]]="*",VLOOKUP(BD.PD7[[#This Row],[Pos]],Presupuesto!A:H,7,FALSE),"")</f>
        <v/>
      </c>
      <c r="F1057" s="234" t="s">
        <v>1421</v>
      </c>
      <c r="G1057" s="174" t="s">
        <v>1359</v>
      </c>
      <c r="H1057" s="174"/>
      <c r="I1057" s="174" t="s">
        <v>1326</v>
      </c>
      <c r="J1057" s="382">
        <v>3</v>
      </c>
      <c r="K1057" s="511" t="s">
        <v>117</v>
      </c>
      <c r="L1057" s="383">
        <f>IF(BD.PD7[[#This Row],[Mon]]="DOP",1,HLOOKUP(BD.PD7[[#This Row],[Mon]],$K$1:$L$2,2,FALSE))</f>
        <v>65</v>
      </c>
      <c r="M1057" s="384">
        <v>1250</v>
      </c>
      <c r="N1057" s="243">
        <f>BD.PD7[[#This Row],[Cant.]]*BD.PD7[[#This Row],[ Tasa ]]*BD.PD7[[#This Row],[ Precio Und.]]</f>
        <v>243750</v>
      </c>
      <c r="O1057" s="386">
        <v>0.03</v>
      </c>
      <c r="P1057" s="243">
        <f>IF(BD.PD7[[#This Row],[Liquid. '[%']]]&lt;&gt;0,(BD.PD7[[#This Row],[Valor Neto '[DOP']]]*BD.PD7[[#This Row],[Liquid. '[%']]])+BD.PD7[[#This Row],[Valor Neto '[DOP']]],BD.PD7[[#This Row],[Valor Neto '[DOP']]])</f>
        <v>251062.5</v>
      </c>
      <c r="Q1057" s="243">
        <f>BD.PD7[[#This Row],[Ppto. Orden Interna '[DOP']]]/HLOOKUP("USD",$K$1:$L$2,2,FALSE)</f>
        <v>3862.5</v>
      </c>
      <c r="R1057" s="381" t="s">
        <v>1398</v>
      </c>
      <c r="S1057" s="387"/>
      <c r="T1057" s="387"/>
      <c r="U1057" s="387"/>
      <c r="V1057" s="387"/>
      <c r="W1057" s="174" t="s">
        <v>323</v>
      </c>
      <c r="X1057" s="495">
        <v>7</v>
      </c>
      <c r="Y1057" s="388">
        <v>0.6</v>
      </c>
      <c r="Z1057" s="243">
        <f>BD.PD7[[#This Row],[Av.P1 '[%']]]*BD.PD7[[#This Row],[Ppto. Orden Interna '[DOP']]]</f>
        <v>150637.5</v>
      </c>
      <c r="AA1057" s="495">
        <v>9</v>
      </c>
      <c r="AB1057" s="388">
        <v>0.4</v>
      </c>
      <c r="AC1057" s="243">
        <f>BD.PD7[[#This Row],[Av.P2 '[%']]]*BD.PD7[[#This Row],[Ppto. Orden Interna '[DOP']]]</f>
        <v>100425</v>
      </c>
      <c r="AD1057" s="249"/>
      <c r="AE1057" s="389"/>
      <c r="AF1057" s="243">
        <f>BD.PD7[[#This Row],[Av.P3 '[%']]]*BD.PD7[[#This Row],[Ppto. Orden Interna '[DOP']]]</f>
        <v>0</v>
      </c>
      <c r="AG1057" s="249"/>
      <c r="AH1057" s="389"/>
      <c r="AI1057" s="243">
        <f>BD.PD7[[#This Row],[Av.P2 '[%']]]*BD.PD7[[#This Row],[Ppto. Orden Interna '[DOP']]]</f>
        <v>100425</v>
      </c>
      <c r="AJ1057" s="249"/>
      <c r="AK1057" s="389"/>
      <c r="AL1057" s="243">
        <f>BD.PD7[[#This Row],[Av.P2 '[%']]]*BD.PD7[[#This Row],[Ppto. Orden Interna '[DOP']]]</f>
        <v>100425</v>
      </c>
      <c r="AM1057" s="496" t="e">
        <f>BD.PD9[[#This Row],[Pago 5]]+BD.PD9[[#This Row],[Pago 4]]+BD.PD9[[#This Row],[Pago 3]]+BD.PD9[[#This Row],[Pago 2]]+BD.PD9[[#This Row],[Pago 1]]</f>
        <v>#VALUE!</v>
      </c>
      <c r="AN1057" s="308" t="s">
        <v>244</v>
      </c>
      <c r="AO1057" s="308" t="s">
        <v>245</v>
      </c>
      <c r="AP1057" s="308" t="s">
        <v>246</v>
      </c>
      <c r="AQ1057" s="308" t="s">
        <v>247</v>
      </c>
      <c r="AR1057" s="308">
        <v>594</v>
      </c>
      <c r="AS1057" s="308" t="s">
        <v>248</v>
      </c>
      <c r="AT1057" s="249" t="s">
        <v>1575</v>
      </c>
      <c r="AU1057" s="249" t="s">
        <v>69</v>
      </c>
    </row>
    <row r="1058" spans="1:47" hidden="1" x14ac:dyDescent="0.3">
      <c r="A1058" s="174">
        <v>5.01</v>
      </c>
      <c r="B1058" s="231"/>
      <c r="C1058" s="232" t="str">
        <f>VLOOKUP(BD.PD7[[#This Row],[Pos]],PPto[],3,FALSE)</f>
        <v>5.01 Paneles</v>
      </c>
      <c r="D1058" s="174" t="s">
        <v>23</v>
      </c>
      <c r="E1058" s="305" t="str">
        <f>IF(BD.PD7[[#This Row],[.]]="*",VLOOKUP(BD.PD7[[#This Row],[Pos]],Presupuesto!A:H,7,FALSE),"")</f>
        <v/>
      </c>
      <c r="F1058" s="234" t="s">
        <v>1422</v>
      </c>
      <c r="G1058" s="174" t="s">
        <v>1359</v>
      </c>
      <c r="H1058" s="174"/>
      <c r="I1058" s="174" t="s">
        <v>1326</v>
      </c>
      <c r="J1058" s="382">
        <v>1</v>
      </c>
      <c r="K1058" s="511" t="s">
        <v>117</v>
      </c>
      <c r="L1058" s="383">
        <f>IF(BD.PD7[[#This Row],[Mon]]="DOP",1,HLOOKUP(BD.PD7[[#This Row],[Mon]],$K$1:$L$2,2,FALSE))</f>
        <v>65</v>
      </c>
      <c r="M1058" s="384">
        <v>2215</v>
      </c>
      <c r="N1058" s="243">
        <f>BD.PD7[[#This Row],[Cant.]]*BD.PD7[[#This Row],[ Tasa ]]*BD.PD7[[#This Row],[ Precio Und.]]</f>
        <v>143975</v>
      </c>
      <c r="O1058" s="386">
        <v>0.03</v>
      </c>
      <c r="P1058" s="243">
        <f>IF(BD.PD7[[#This Row],[Liquid. '[%']]]&lt;&gt;0,(BD.PD7[[#This Row],[Valor Neto '[DOP']]]*BD.PD7[[#This Row],[Liquid. '[%']]])+BD.PD7[[#This Row],[Valor Neto '[DOP']]],BD.PD7[[#This Row],[Valor Neto '[DOP']]])</f>
        <v>148294.25</v>
      </c>
      <c r="Q1058" s="243">
        <f>BD.PD7[[#This Row],[Ppto. Orden Interna '[DOP']]]/HLOOKUP("USD",$K$1:$L$2,2,FALSE)</f>
        <v>2281.4499999999998</v>
      </c>
      <c r="R1058" s="381" t="s">
        <v>1398</v>
      </c>
      <c r="S1058" s="387"/>
      <c r="T1058" s="387"/>
      <c r="U1058" s="387"/>
      <c r="V1058" s="387"/>
      <c r="W1058" s="174" t="s">
        <v>323</v>
      </c>
      <c r="X1058" s="495">
        <v>7</v>
      </c>
      <c r="Y1058" s="388">
        <v>0.6</v>
      </c>
      <c r="Z1058" s="243">
        <f>BD.PD7[[#This Row],[Av.P1 '[%']]]*BD.PD7[[#This Row],[Ppto. Orden Interna '[DOP']]]</f>
        <v>88976.55</v>
      </c>
      <c r="AA1058" s="495">
        <v>9</v>
      </c>
      <c r="AB1058" s="388">
        <v>0.4</v>
      </c>
      <c r="AC1058" s="243">
        <f>BD.PD7[[#This Row],[Av.P2 '[%']]]*BD.PD7[[#This Row],[Ppto. Orden Interna '[DOP']]]</f>
        <v>59317.700000000004</v>
      </c>
      <c r="AD1058" s="249"/>
      <c r="AE1058" s="389"/>
      <c r="AF1058" s="243">
        <f>BD.PD7[[#This Row],[Av.P3 '[%']]]*BD.PD7[[#This Row],[Ppto. Orden Interna '[DOP']]]</f>
        <v>0</v>
      </c>
      <c r="AG1058" s="249"/>
      <c r="AH1058" s="389"/>
      <c r="AI1058" s="243">
        <f>BD.PD7[[#This Row],[Av.P2 '[%']]]*BD.PD7[[#This Row],[Ppto. Orden Interna '[DOP']]]</f>
        <v>59317.700000000004</v>
      </c>
      <c r="AJ1058" s="249"/>
      <c r="AK1058" s="389"/>
      <c r="AL1058" s="243">
        <f>BD.PD7[[#This Row],[Av.P2 '[%']]]*BD.PD7[[#This Row],[Ppto. Orden Interna '[DOP']]]</f>
        <v>59317.700000000004</v>
      </c>
      <c r="AM1058" s="496" t="e">
        <f>BD.PD9[[#This Row],[Pago 5]]+BD.PD9[[#This Row],[Pago 4]]+BD.PD9[[#This Row],[Pago 3]]+BD.PD9[[#This Row],[Pago 2]]+BD.PD9[[#This Row],[Pago 1]]</f>
        <v>#VALUE!</v>
      </c>
      <c r="AN1058" s="308" t="s">
        <v>244</v>
      </c>
      <c r="AO1058" s="308" t="s">
        <v>245</v>
      </c>
      <c r="AP1058" s="308" t="s">
        <v>246</v>
      </c>
      <c r="AQ1058" s="308" t="s">
        <v>247</v>
      </c>
      <c r="AR1058" s="308">
        <v>594</v>
      </c>
      <c r="AS1058" s="308" t="s">
        <v>248</v>
      </c>
      <c r="AT1058" s="249" t="s">
        <v>1575</v>
      </c>
      <c r="AU1058" s="249" t="s">
        <v>69</v>
      </c>
    </row>
    <row r="1059" spans="1:47" hidden="1" x14ac:dyDescent="0.3">
      <c r="A1059" s="174">
        <v>5.01</v>
      </c>
      <c r="B1059" s="231"/>
      <c r="C1059" s="232" t="str">
        <f>VLOOKUP(BD.PD7[[#This Row],[Pos]],PPto[],3,FALSE)</f>
        <v>5.01 Paneles</v>
      </c>
      <c r="D1059" s="174" t="s">
        <v>23</v>
      </c>
      <c r="E1059" s="305" t="str">
        <f>IF(BD.PD7[[#This Row],[.]]="*",VLOOKUP(BD.PD7[[#This Row],[Pos]],Presupuesto!A:H,7,FALSE),"")</f>
        <v/>
      </c>
      <c r="F1059" s="234" t="s">
        <v>1423</v>
      </c>
      <c r="G1059" s="174" t="s">
        <v>1359</v>
      </c>
      <c r="H1059" s="174"/>
      <c r="I1059" s="174" t="s">
        <v>1326</v>
      </c>
      <c r="J1059" s="382">
        <v>6</v>
      </c>
      <c r="K1059" s="511" t="s">
        <v>117</v>
      </c>
      <c r="L1059" s="383">
        <f>IF(BD.PD7[[#This Row],[Mon]]="DOP",1,HLOOKUP(BD.PD7[[#This Row],[Mon]],$K$1:$L$2,2,FALSE))</f>
        <v>65</v>
      </c>
      <c r="M1059" s="384">
        <v>2150</v>
      </c>
      <c r="N1059" s="243">
        <f>BD.PD7[[#This Row],[Cant.]]*BD.PD7[[#This Row],[ Tasa ]]*BD.PD7[[#This Row],[ Precio Und.]]</f>
        <v>838500</v>
      </c>
      <c r="O1059" s="386">
        <v>0.03</v>
      </c>
      <c r="P1059" s="243">
        <f>IF(BD.PD7[[#This Row],[Liquid. '[%']]]&lt;&gt;0,(BD.PD7[[#This Row],[Valor Neto '[DOP']]]*BD.PD7[[#This Row],[Liquid. '[%']]])+BD.PD7[[#This Row],[Valor Neto '[DOP']]],BD.PD7[[#This Row],[Valor Neto '[DOP']]])</f>
        <v>863655</v>
      </c>
      <c r="Q1059" s="243">
        <f>BD.PD7[[#This Row],[Ppto. Orden Interna '[DOP']]]/HLOOKUP("USD",$K$1:$L$2,2,FALSE)</f>
        <v>13287</v>
      </c>
      <c r="R1059" s="381" t="s">
        <v>1398</v>
      </c>
      <c r="S1059" s="387"/>
      <c r="T1059" s="387"/>
      <c r="U1059" s="387"/>
      <c r="V1059" s="387"/>
      <c r="W1059" s="174" t="s">
        <v>323</v>
      </c>
      <c r="X1059" s="495">
        <v>7</v>
      </c>
      <c r="Y1059" s="388">
        <v>0.6</v>
      </c>
      <c r="Z1059" s="243">
        <f>BD.PD7[[#This Row],[Av.P1 '[%']]]*BD.PD7[[#This Row],[Ppto. Orden Interna '[DOP']]]</f>
        <v>518193</v>
      </c>
      <c r="AA1059" s="495">
        <v>9</v>
      </c>
      <c r="AB1059" s="388">
        <v>0.4</v>
      </c>
      <c r="AC1059" s="243">
        <f>BD.PD7[[#This Row],[Av.P2 '[%']]]*BD.PD7[[#This Row],[Ppto. Orden Interna '[DOP']]]</f>
        <v>345462</v>
      </c>
      <c r="AD1059" s="249"/>
      <c r="AE1059" s="389"/>
      <c r="AF1059" s="243">
        <f>BD.PD7[[#This Row],[Av.P3 '[%']]]*BD.PD7[[#This Row],[Ppto. Orden Interna '[DOP']]]</f>
        <v>0</v>
      </c>
      <c r="AG1059" s="249"/>
      <c r="AH1059" s="389"/>
      <c r="AI1059" s="243">
        <f>BD.PD7[[#This Row],[Av.P2 '[%']]]*BD.PD7[[#This Row],[Ppto. Orden Interna '[DOP']]]</f>
        <v>345462</v>
      </c>
      <c r="AJ1059" s="249"/>
      <c r="AK1059" s="389"/>
      <c r="AL1059" s="243">
        <f>BD.PD7[[#This Row],[Av.P2 '[%']]]*BD.PD7[[#This Row],[Ppto. Orden Interna '[DOP']]]</f>
        <v>345462</v>
      </c>
      <c r="AM1059" s="496" t="e">
        <f>BD.PD9[[#This Row],[Pago 5]]+BD.PD9[[#This Row],[Pago 4]]+BD.PD9[[#This Row],[Pago 3]]+BD.PD9[[#This Row],[Pago 2]]+BD.PD9[[#This Row],[Pago 1]]</f>
        <v>#VALUE!</v>
      </c>
      <c r="AN1059" s="308" t="s">
        <v>244</v>
      </c>
      <c r="AO1059" s="308" t="s">
        <v>245</v>
      </c>
      <c r="AP1059" s="308" t="s">
        <v>246</v>
      </c>
      <c r="AQ1059" s="308" t="s">
        <v>247</v>
      </c>
      <c r="AR1059" s="308">
        <v>594</v>
      </c>
      <c r="AS1059" s="308" t="s">
        <v>248</v>
      </c>
      <c r="AT1059" s="249" t="s">
        <v>1575</v>
      </c>
      <c r="AU1059" s="249" t="s">
        <v>69</v>
      </c>
    </row>
    <row r="1060" spans="1:47" hidden="1" x14ac:dyDescent="0.3">
      <c r="A1060" s="174">
        <v>5.01</v>
      </c>
      <c r="B1060" s="231"/>
      <c r="C1060" s="232" t="str">
        <f>VLOOKUP(BD.PD7[[#This Row],[Pos]],PPto[],3,FALSE)</f>
        <v>5.01 Paneles</v>
      </c>
      <c r="D1060" s="174" t="s">
        <v>23</v>
      </c>
      <c r="E1060" s="305" t="str">
        <f>IF(BD.PD7[[#This Row],[.]]="*",VLOOKUP(BD.PD7[[#This Row],[Pos]],Presupuesto!A:H,7,FALSE),"")</f>
        <v/>
      </c>
      <c r="F1060" s="234" t="s">
        <v>1424</v>
      </c>
      <c r="G1060" s="174" t="s">
        <v>1359</v>
      </c>
      <c r="H1060" s="174"/>
      <c r="I1060" s="174" t="s">
        <v>1326</v>
      </c>
      <c r="J1060" s="382">
        <v>279.14</v>
      </c>
      <c r="K1060" s="511" t="s">
        <v>117</v>
      </c>
      <c r="L1060" s="383">
        <f>IF(BD.PD7[[#This Row],[Mon]]="DOP",1,HLOOKUP(BD.PD7[[#This Row],[Mon]],$K$1:$L$2,2,FALSE))</f>
        <v>65</v>
      </c>
      <c r="M1060" s="384">
        <v>2.0999856702729818</v>
      </c>
      <c r="N1060" s="243">
        <f>BD.PD7[[#This Row],[Cant.]]*BD.PD7[[#This Row],[ Tasa ]]*BD.PD7[[#This Row],[ Precio Und.]]</f>
        <v>38102.350000000006</v>
      </c>
      <c r="O1060" s="386">
        <v>0.03</v>
      </c>
      <c r="P1060" s="243">
        <f>IF(BD.PD7[[#This Row],[Liquid. '[%']]]&lt;&gt;0,(BD.PD7[[#This Row],[Valor Neto '[DOP']]]*BD.PD7[[#This Row],[Liquid. '[%']]])+BD.PD7[[#This Row],[Valor Neto '[DOP']]],BD.PD7[[#This Row],[Valor Neto '[DOP']]])</f>
        <v>39245.420500000007</v>
      </c>
      <c r="Q1060" s="243">
        <f>BD.PD7[[#This Row],[Ppto. Orden Interna '[DOP']]]/HLOOKUP("USD",$K$1:$L$2,2,FALSE)</f>
        <v>603.77570000000014</v>
      </c>
      <c r="R1060" s="381" t="s">
        <v>1398</v>
      </c>
      <c r="S1060" s="387"/>
      <c r="T1060" s="387"/>
      <c r="U1060" s="387"/>
      <c r="V1060" s="387"/>
      <c r="W1060" s="174" t="s">
        <v>323</v>
      </c>
      <c r="X1060" s="495">
        <v>7</v>
      </c>
      <c r="Y1060" s="388">
        <v>0.6</v>
      </c>
      <c r="Z1060" s="243">
        <f>BD.PD7[[#This Row],[Av.P1 '[%']]]*BD.PD7[[#This Row],[Ppto. Orden Interna '[DOP']]]</f>
        <v>23547.252300000004</v>
      </c>
      <c r="AA1060" s="495">
        <v>9</v>
      </c>
      <c r="AB1060" s="388">
        <v>0.4</v>
      </c>
      <c r="AC1060" s="243">
        <f>BD.PD7[[#This Row],[Av.P2 '[%']]]*BD.PD7[[#This Row],[Ppto. Orden Interna '[DOP']]]</f>
        <v>15698.168200000004</v>
      </c>
      <c r="AD1060" s="249"/>
      <c r="AE1060" s="389"/>
      <c r="AF1060" s="243">
        <f>BD.PD7[[#This Row],[Av.P3 '[%']]]*BD.PD7[[#This Row],[Ppto. Orden Interna '[DOP']]]</f>
        <v>0</v>
      </c>
      <c r="AG1060" s="249"/>
      <c r="AH1060" s="389"/>
      <c r="AI1060" s="243">
        <f>BD.PD7[[#This Row],[Av.P2 '[%']]]*BD.PD7[[#This Row],[Ppto. Orden Interna '[DOP']]]</f>
        <v>15698.168200000004</v>
      </c>
      <c r="AJ1060" s="249"/>
      <c r="AK1060" s="389"/>
      <c r="AL1060" s="243">
        <f>BD.PD7[[#This Row],[Av.P2 '[%']]]*BD.PD7[[#This Row],[Ppto. Orden Interna '[DOP']]]</f>
        <v>15698.168200000004</v>
      </c>
      <c r="AM1060" s="496" t="e">
        <f>BD.PD9[[#This Row],[Pago 5]]+BD.PD9[[#This Row],[Pago 4]]+BD.PD9[[#This Row],[Pago 3]]+BD.PD9[[#This Row],[Pago 2]]+BD.PD9[[#This Row],[Pago 1]]</f>
        <v>#VALUE!</v>
      </c>
      <c r="AN1060" s="308" t="s">
        <v>244</v>
      </c>
      <c r="AO1060" s="308" t="s">
        <v>245</v>
      </c>
      <c r="AP1060" s="308" t="s">
        <v>246</v>
      </c>
      <c r="AQ1060" s="308" t="s">
        <v>247</v>
      </c>
      <c r="AR1060" s="308">
        <v>594</v>
      </c>
      <c r="AS1060" s="308" t="s">
        <v>248</v>
      </c>
      <c r="AT1060" s="249" t="s">
        <v>1575</v>
      </c>
      <c r="AU1060" s="249" t="s">
        <v>69</v>
      </c>
    </row>
    <row r="1061" spans="1:47" hidden="1" x14ac:dyDescent="0.3">
      <c r="A1061" s="174">
        <v>5.01</v>
      </c>
      <c r="B1061" s="231"/>
      <c r="C1061" s="232" t="str">
        <f>VLOOKUP(BD.PD7[[#This Row],[Pos]],PPto[],3,FALSE)</f>
        <v>5.01 Paneles</v>
      </c>
      <c r="D1061" s="174" t="s">
        <v>23</v>
      </c>
      <c r="E1061" s="305" t="str">
        <f>IF(BD.PD7[[#This Row],[.]]="*",VLOOKUP(BD.PD7[[#This Row],[Pos]],Presupuesto!A:H,7,FALSE),"")</f>
        <v/>
      </c>
      <c r="F1061" s="234" t="s">
        <v>1425</v>
      </c>
      <c r="G1061" s="174" t="s">
        <v>1359</v>
      </c>
      <c r="H1061" s="174"/>
      <c r="I1061" s="174" t="s">
        <v>1326</v>
      </c>
      <c r="J1061" s="382">
        <v>6</v>
      </c>
      <c r="K1061" s="511" t="s">
        <v>117</v>
      </c>
      <c r="L1061" s="383">
        <f>IF(BD.PD7[[#This Row],[Mon]]="DOP",1,HLOOKUP(BD.PD7[[#This Row],[Mon]],$K$1:$L$2,2,FALSE))</f>
        <v>65</v>
      </c>
      <c r="M1061" s="384">
        <v>170</v>
      </c>
      <c r="N1061" s="243">
        <f>BD.PD7[[#This Row],[Cant.]]*BD.PD7[[#This Row],[ Tasa ]]*BD.PD7[[#This Row],[ Precio Und.]]</f>
        <v>66300</v>
      </c>
      <c r="O1061" s="386">
        <v>0.03</v>
      </c>
      <c r="P1061" s="243">
        <f>IF(BD.PD7[[#This Row],[Liquid. '[%']]]&lt;&gt;0,(BD.PD7[[#This Row],[Valor Neto '[DOP']]]*BD.PD7[[#This Row],[Liquid. '[%']]])+BD.PD7[[#This Row],[Valor Neto '[DOP']]],BD.PD7[[#This Row],[Valor Neto '[DOP']]])</f>
        <v>68289</v>
      </c>
      <c r="Q1061" s="243">
        <f>BD.PD7[[#This Row],[Ppto. Orden Interna '[DOP']]]/HLOOKUP("USD",$K$1:$L$2,2,FALSE)</f>
        <v>1050.5999999999999</v>
      </c>
      <c r="R1061" s="381" t="s">
        <v>1398</v>
      </c>
      <c r="S1061" s="387"/>
      <c r="T1061" s="387"/>
      <c r="U1061" s="387"/>
      <c r="V1061" s="387"/>
      <c r="W1061" s="174" t="s">
        <v>323</v>
      </c>
      <c r="X1061" s="495">
        <v>7</v>
      </c>
      <c r="Y1061" s="388">
        <v>0.6</v>
      </c>
      <c r="Z1061" s="243">
        <f>BD.PD7[[#This Row],[Av.P1 '[%']]]*BD.PD7[[#This Row],[Ppto. Orden Interna '[DOP']]]</f>
        <v>40973.4</v>
      </c>
      <c r="AA1061" s="495">
        <v>9</v>
      </c>
      <c r="AB1061" s="388">
        <v>0.4</v>
      </c>
      <c r="AC1061" s="243">
        <f>BD.PD7[[#This Row],[Av.P2 '[%']]]*BD.PD7[[#This Row],[Ppto. Orden Interna '[DOP']]]</f>
        <v>27315.600000000002</v>
      </c>
      <c r="AD1061" s="249"/>
      <c r="AE1061" s="389"/>
      <c r="AF1061" s="243">
        <f>BD.PD7[[#This Row],[Av.P3 '[%']]]*BD.PD7[[#This Row],[Ppto. Orden Interna '[DOP']]]</f>
        <v>0</v>
      </c>
      <c r="AG1061" s="249"/>
      <c r="AH1061" s="389"/>
      <c r="AI1061" s="243">
        <f>BD.PD7[[#This Row],[Av.P2 '[%']]]*BD.PD7[[#This Row],[Ppto. Orden Interna '[DOP']]]</f>
        <v>27315.600000000002</v>
      </c>
      <c r="AJ1061" s="249"/>
      <c r="AK1061" s="389"/>
      <c r="AL1061" s="243">
        <f>BD.PD7[[#This Row],[Av.P2 '[%']]]*BD.PD7[[#This Row],[Ppto. Orden Interna '[DOP']]]</f>
        <v>27315.600000000002</v>
      </c>
      <c r="AM1061" s="496" t="e">
        <f>BD.PD9[[#This Row],[Pago 5]]+BD.PD9[[#This Row],[Pago 4]]+BD.PD9[[#This Row],[Pago 3]]+BD.PD9[[#This Row],[Pago 2]]+BD.PD9[[#This Row],[Pago 1]]</f>
        <v>#VALUE!</v>
      </c>
      <c r="AN1061" s="308" t="s">
        <v>244</v>
      </c>
      <c r="AO1061" s="308" t="s">
        <v>245</v>
      </c>
      <c r="AP1061" s="308" t="s">
        <v>246</v>
      </c>
      <c r="AQ1061" s="308" t="s">
        <v>247</v>
      </c>
      <c r="AR1061" s="308">
        <v>594</v>
      </c>
      <c r="AS1061" s="308" t="s">
        <v>248</v>
      </c>
      <c r="AT1061" s="249" t="s">
        <v>1575</v>
      </c>
      <c r="AU1061" s="249" t="s">
        <v>69</v>
      </c>
    </row>
    <row r="1062" spans="1:47" hidden="1" x14ac:dyDescent="0.3">
      <c r="A1062" s="174">
        <v>5.0199999999999996</v>
      </c>
      <c r="B1062" s="231" t="s">
        <v>243</v>
      </c>
      <c r="C1062" s="232" t="str">
        <f>VLOOKUP(BD.PD7[[#This Row],[Pos]],PPto[],3,FALSE)</f>
        <v>5.02 FRP y Diamond Plate</v>
      </c>
      <c r="D1062" s="233" t="s">
        <v>243</v>
      </c>
      <c r="E1062" s="305">
        <f>IF(BD.PD7[[#This Row],[.]]="*",VLOOKUP(BD.PD7[[#This Row],[Pos]],Presupuesto!A:H,7,FALSE),"")</f>
        <v>42000</v>
      </c>
      <c r="F1062" s="234"/>
      <c r="G1062" s="174"/>
      <c r="H1062" s="174"/>
      <c r="I1062" s="174"/>
      <c r="J1062" s="392">
        <v>1</v>
      </c>
      <c r="K1062" s="233" t="s">
        <v>117</v>
      </c>
      <c r="L1062" s="383">
        <f>IF(BD.PD7[[#This Row],[Mon]]="DOP",1,HLOOKUP(BD.PD7[[#This Row],[Mon]],$K$1:$L$2,2,FALSE))</f>
        <v>65</v>
      </c>
      <c r="M1062" s="490">
        <v>0</v>
      </c>
      <c r="N1062" s="243">
        <f>BD.PD7[[#This Row],[Cant.]]*BD.PD7[[#This Row],[ Tasa ]]*BD.PD7[[#This Row],[ Precio Und.]]</f>
        <v>0</v>
      </c>
      <c r="O1062" s="491">
        <v>0</v>
      </c>
      <c r="P1062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2" s="243">
        <f>BD.PD7[[#This Row],[Ppto. Orden Interna '[DOP']]]/HLOOKUP("USD",$K$1:$L$2,2,FALSE)</f>
        <v>0</v>
      </c>
      <c r="R1062" s="381"/>
      <c r="S1062" s="387"/>
      <c r="T1062" s="387"/>
      <c r="U1062" s="387"/>
      <c r="V1062" s="387"/>
      <c r="W1062" s="174"/>
      <c r="X1062" s="495"/>
      <c r="Y1062" s="388"/>
      <c r="Z1062" s="243">
        <f>BD.PD7[[#This Row],[Av.P1 '[%']]]*BD.PD7[[#This Row],[Ppto. Orden Interna '[DOP']]]</f>
        <v>0</v>
      </c>
      <c r="AA1062" s="249"/>
      <c r="AB1062" s="389"/>
      <c r="AC1062" s="243">
        <f>BD.PD7[[#This Row],[Av.P2 '[%']]]*BD.PD7[[#This Row],[Ppto. Orden Interna '[DOP']]]</f>
        <v>0</v>
      </c>
      <c r="AD1062" s="249"/>
      <c r="AE1062" s="389"/>
      <c r="AF1062" s="243">
        <f>BD.PD7[[#This Row],[Av.P3 '[%']]]*BD.PD7[[#This Row],[Ppto. Orden Interna '[DOP']]]</f>
        <v>0</v>
      </c>
      <c r="AG1062" s="249"/>
      <c r="AH1062" s="389"/>
      <c r="AI1062" s="243">
        <f>BD.PD7[[#This Row],[Av.P2 '[%']]]*BD.PD7[[#This Row],[Ppto. Orden Interna '[DOP']]]</f>
        <v>0</v>
      </c>
      <c r="AJ1062" s="249"/>
      <c r="AK1062" s="389"/>
      <c r="AL1062" s="243">
        <f>BD.PD7[[#This Row],[Av.P2 '[%']]]*BD.PD7[[#This Row],[Ppto. Orden Interna '[DOP']]]</f>
        <v>0</v>
      </c>
      <c r="AM1062" s="496" t="e">
        <f>BD.PD9[[#This Row],[Pago 5]]+BD.PD9[[#This Row],[Pago 4]]+BD.PD9[[#This Row],[Pago 3]]+BD.PD9[[#This Row],[Pago 2]]+BD.PD9[[#This Row],[Pago 1]]</f>
        <v>#VALUE!</v>
      </c>
      <c r="AN1062" s="308" t="s">
        <v>244</v>
      </c>
      <c r="AO1062" s="308" t="s">
        <v>245</v>
      </c>
      <c r="AP1062" s="308" t="s">
        <v>246</v>
      </c>
      <c r="AQ1062" s="308" t="s">
        <v>247</v>
      </c>
      <c r="AR1062" s="308">
        <v>594</v>
      </c>
      <c r="AS1062" s="308" t="s">
        <v>248</v>
      </c>
      <c r="AT1062" s="249" t="s">
        <v>1575</v>
      </c>
      <c r="AU1062" s="249" t="s">
        <v>69</v>
      </c>
    </row>
    <row r="1063" spans="1:47" hidden="1" x14ac:dyDescent="0.3">
      <c r="A1063" s="174">
        <v>5.0199999999999996</v>
      </c>
      <c r="B1063" s="231"/>
      <c r="C1063" s="232" t="str">
        <f>VLOOKUP(BD.PD7[[#This Row],[Pos]],PPto[],3,FALSE)</f>
        <v>5.02 FRP y Diamond Plate</v>
      </c>
      <c r="D1063" s="174" t="s">
        <v>23</v>
      </c>
      <c r="E1063" s="305" t="str">
        <f>IF(BD.PD7[[#This Row],[.]]="*",VLOOKUP(BD.PD7[[#This Row],[Pos]],Presupuesto!A:H,7,FALSE),"")</f>
        <v/>
      </c>
      <c r="F1063" s="525" t="s">
        <v>1426</v>
      </c>
      <c r="G1063" s="174" t="s">
        <v>1359</v>
      </c>
      <c r="H1063" s="174"/>
      <c r="I1063" s="174" t="s">
        <v>1326</v>
      </c>
      <c r="J1063" s="382">
        <v>1</v>
      </c>
      <c r="K1063" s="511" t="s">
        <v>117</v>
      </c>
      <c r="L1063" s="383">
        <f>IF(BD.PD7[[#This Row],[Mon]]="DOP",1,HLOOKUP(BD.PD7[[#This Row],[Mon]],$K$1:$L$2,2,FALSE))</f>
        <v>65</v>
      </c>
      <c r="M1063" s="384">
        <v>38430</v>
      </c>
      <c r="N1063" s="243">
        <f>BD.PD7[[#This Row],[Cant.]]*BD.PD7[[#This Row],[ Tasa ]]*BD.PD7[[#This Row],[ Precio Und.]]</f>
        <v>2497950</v>
      </c>
      <c r="O1063" s="386">
        <v>0.03</v>
      </c>
      <c r="P1063" s="243">
        <f>IF(BD.PD7[[#This Row],[Liquid. '[%']]]&lt;&gt;0,(BD.PD7[[#This Row],[Valor Neto '[DOP']]]*BD.PD7[[#This Row],[Liquid. '[%']]])+BD.PD7[[#This Row],[Valor Neto '[DOP']]],BD.PD7[[#This Row],[Valor Neto '[DOP']]])</f>
        <v>2572888.5</v>
      </c>
      <c r="Q1063" s="243">
        <f>BD.PD7[[#This Row],[Ppto. Orden Interna '[DOP']]]/HLOOKUP("USD",$K$1:$L$2,2,FALSE)</f>
        <v>39582.9</v>
      </c>
      <c r="R1063" s="381" t="s">
        <v>1398</v>
      </c>
      <c r="S1063" s="387"/>
      <c r="T1063" s="387"/>
      <c r="U1063" s="387"/>
      <c r="V1063" s="387"/>
      <c r="W1063" s="174" t="s">
        <v>323</v>
      </c>
      <c r="X1063" s="495">
        <v>8</v>
      </c>
      <c r="Y1063" s="388">
        <v>0.6</v>
      </c>
      <c r="Z1063" s="243">
        <f>BD.PD7[[#This Row],[Av.P1 '[%']]]*BD.PD7[[#This Row],[Ppto. Orden Interna '[DOP']]]</f>
        <v>1543733.0999999999</v>
      </c>
      <c r="AA1063" s="495">
        <v>10</v>
      </c>
      <c r="AB1063" s="388">
        <v>0.4</v>
      </c>
      <c r="AC1063" s="243">
        <f>BD.PD7[[#This Row],[Av.P2 '[%']]]*BD.PD7[[#This Row],[Ppto. Orden Interna '[DOP']]]</f>
        <v>1029155.4</v>
      </c>
      <c r="AD1063" s="495"/>
      <c r="AE1063" s="388"/>
      <c r="AF1063" s="243">
        <f>BD.PD7[[#This Row],[Av.P3 '[%']]]*BD.PD7[[#This Row],[Ppto. Orden Interna '[DOP']]]</f>
        <v>0</v>
      </c>
      <c r="AG1063" s="249"/>
      <c r="AH1063" s="389"/>
      <c r="AI1063" s="243">
        <f>BD.PD7[[#This Row],[Av.P2 '[%']]]*BD.PD7[[#This Row],[Ppto. Orden Interna '[DOP']]]</f>
        <v>1029155.4</v>
      </c>
      <c r="AJ1063" s="249"/>
      <c r="AK1063" s="389"/>
      <c r="AL1063" s="243">
        <f>BD.PD7[[#This Row],[Av.P2 '[%']]]*BD.PD7[[#This Row],[Ppto. Orden Interna '[DOP']]]</f>
        <v>1029155.4</v>
      </c>
      <c r="AM1063" s="496" t="e">
        <f>BD.PD9[[#This Row],[Pago 5]]+BD.PD9[[#This Row],[Pago 4]]+BD.PD9[[#This Row],[Pago 3]]+BD.PD9[[#This Row],[Pago 2]]+BD.PD9[[#This Row],[Pago 1]]</f>
        <v>#VALUE!</v>
      </c>
      <c r="AN1063" s="308" t="s">
        <v>244</v>
      </c>
      <c r="AO1063" s="308" t="s">
        <v>245</v>
      </c>
      <c r="AP1063" s="308" t="s">
        <v>246</v>
      </c>
      <c r="AQ1063" s="308" t="s">
        <v>247</v>
      </c>
      <c r="AR1063" s="308">
        <v>594</v>
      </c>
      <c r="AS1063" s="308" t="s">
        <v>248</v>
      </c>
      <c r="AT1063" s="249" t="s">
        <v>1575</v>
      </c>
      <c r="AU1063" s="249" t="s">
        <v>69</v>
      </c>
    </row>
    <row r="1064" spans="1:47" hidden="1" x14ac:dyDescent="0.3">
      <c r="A1064" s="174">
        <v>5.0199999999999996</v>
      </c>
      <c r="B1064" s="231"/>
      <c r="C1064" s="232" t="str">
        <f>VLOOKUP(BD.PD7[[#This Row],[Pos]],PPto[],3,FALSE)</f>
        <v>5.02 FRP y Diamond Plate</v>
      </c>
      <c r="D1064" s="174" t="s">
        <v>23</v>
      </c>
      <c r="E1064" s="305" t="str">
        <f>IF(BD.PD7[[#This Row],[.]]="*",VLOOKUP(BD.PD7[[#This Row],[Pos]],Presupuesto!A:H,7,FALSE),"")</f>
        <v/>
      </c>
      <c r="F1064" s="234" t="s">
        <v>1427</v>
      </c>
      <c r="G1064" s="174" t="s">
        <v>1359</v>
      </c>
      <c r="H1064" s="174"/>
      <c r="I1064" s="174" t="s">
        <v>1326</v>
      </c>
      <c r="J1064" s="382">
        <v>0</v>
      </c>
      <c r="K1064" s="511" t="s">
        <v>117</v>
      </c>
      <c r="L1064" s="383">
        <f>IF(BD.PD7[[#This Row],[Mon]]="DOP",1,HLOOKUP(BD.PD7[[#This Row],[Mon]],$K$1:$L$2,2,FALSE))</f>
        <v>65</v>
      </c>
      <c r="M1064" s="384">
        <v>280.30006858710561</v>
      </c>
      <c r="N1064" s="243">
        <f>BD.PD7[[#This Row],[Cant.]]*BD.PD7[[#This Row],[ Tasa ]]*BD.PD7[[#This Row],[ Precio Und.]]</f>
        <v>0</v>
      </c>
      <c r="O1064" s="386">
        <v>0</v>
      </c>
      <c r="P106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4" s="243">
        <f>BD.PD7[[#This Row],[Ppto. Orden Interna '[DOP']]]/HLOOKUP("USD",$K$1:$L$2,2,FALSE)</f>
        <v>0</v>
      </c>
      <c r="R1064" s="381" t="s">
        <v>1398</v>
      </c>
      <c r="S1064" s="387"/>
      <c r="T1064" s="387"/>
      <c r="U1064" s="387"/>
      <c r="V1064" s="387"/>
      <c r="W1064" s="174" t="s">
        <v>323</v>
      </c>
      <c r="X1064" s="495">
        <v>8</v>
      </c>
      <c r="Y1064" s="388">
        <v>0.6</v>
      </c>
      <c r="Z1064" s="243">
        <f>BD.PD7[[#This Row],[Av.P1 '[%']]]*BD.PD7[[#This Row],[Ppto. Orden Interna '[DOP']]]</f>
        <v>0</v>
      </c>
      <c r="AA1064" s="495">
        <v>10</v>
      </c>
      <c r="AB1064" s="388">
        <v>0.4</v>
      </c>
      <c r="AC1064" s="243">
        <f>BD.PD7[[#This Row],[Av.P2 '[%']]]*BD.PD7[[#This Row],[Ppto. Orden Interna '[DOP']]]</f>
        <v>0</v>
      </c>
      <c r="AD1064" s="495"/>
      <c r="AE1064" s="388"/>
      <c r="AF1064" s="243">
        <f>BD.PD7[[#This Row],[Av.P3 '[%']]]*BD.PD7[[#This Row],[Ppto. Orden Interna '[DOP']]]</f>
        <v>0</v>
      </c>
      <c r="AG1064" s="249"/>
      <c r="AH1064" s="389"/>
      <c r="AI1064" s="243">
        <f>BD.PD7[[#This Row],[Av.P2 '[%']]]*BD.PD7[[#This Row],[Ppto. Orden Interna '[DOP']]]</f>
        <v>0</v>
      </c>
      <c r="AJ1064" s="249"/>
      <c r="AK1064" s="389"/>
      <c r="AL1064" s="243">
        <f>BD.PD7[[#This Row],[Av.P2 '[%']]]*BD.PD7[[#This Row],[Ppto. Orden Interna '[DOP']]]</f>
        <v>0</v>
      </c>
      <c r="AM1064" s="496" t="e">
        <f>BD.PD9[[#This Row],[Pago 5]]+BD.PD9[[#This Row],[Pago 4]]+BD.PD9[[#This Row],[Pago 3]]+BD.PD9[[#This Row],[Pago 2]]+BD.PD9[[#This Row],[Pago 1]]</f>
        <v>#VALUE!</v>
      </c>
      <c r="AN1064" s="308" t="s">
        <v>244</v>
      </c>
      <c r="AO1064" s="308" t="s">
        <v>245</v>
      </c>
      <c r="AP1064" s="308" t="s">
        <v>246</v>
      </c>
      <c r="AQ1064" s="308" t="s">
        <v>247</v>
      </c>
      <c r="AR1064" s="308">
        <v>594</v>
      </c>
      <c r="AS1064" s="308" t="s">
        <v>248</v>
      </c>
      <c r="AT1064" s="249" t="s">
        <v>1575</v>
      </c>
      <c r="AU1064" s="249" t="s">
        <v>69</v>
      </c>
    </row>
    <row r="1065" spans="1:47" hidden="1" x14ac:dyDescent="0.3">
      <c r="A1065" s="174">
        <v>5.0199999999999996</v>
      </c>
      <c r="B1065" s="231"/>
      <c r="C1065" s="232" t="str">
        <f>VLOOKUP(BD.PD7[[#This Row],[Pos]],PPto[],3,FALSE)</f>
        <v>5.02 FRP y Diamond Plate</v>
      </c>
      <c r="D1065" s="174" t="s">
        <v>23</v>
      </c>
      <c r="E1065" s="305" t="str">
        <f>IF(BD.PD7[[#This Row],[.]]="*",VLOOKUP(BD.PD7[[#This Row],[Pos]],Presupuesto!A:H,7,FALSE),"")</f>
        <v/>
      </c>
      <c r="F1065" s="234" t="s">
        <v>1428</v>
      </c>
      <c r="G1065" s="174" t="s">
        <v>1359</v>
      </c>
      <c r="H1065" s="174"/>
      <c r="I1065" s="174" t="s">
        <v>1326</v>
      </c>
      <c r="J1065" s="382">
        <v>0</v>
      </c>
      <c r="K1065" s="511" t="s">
        <v>117</v>
      </c>
      <c r="L1065" s="383">
        <f>IF(BD.PD7[[#This Row],[Mon]]="DOP",1,HLOOKUP(BD.PD7[[#This Row],[Mon]],$K$1:$L$2,2,FALSE))</f>
        <v>65</v>
      </c>
      <c r="M1065" s="384">
        <v>30.5</v>
      </c>
      <c r="N1065" s="243">
        <f>BD.PD7[[#This Row],[Cant.]]*BD.PD7[[#This Row],[ Tasa ]]*BD.PD7[[#This Row],[ Precio Und.]]</f>
        <v>0</v>
      </c>
      <c r="O1065" s="386">
        <v>0</v>
      </c>
      <c r="P1065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5" s="243">
        <f>BD.PD7[[#This Row],[Ppto. Orden Interna '[DOP']]]/HLOOKUP("USD",$K$1:$L$2,2,FALSE)</f>
        <v>0</v>
      </c>
      <c r="R1065" s="381" t="s">
        <v>1398</v>
      </c>
      <c r="S1065" s="387"/>
      <c r="T1065" s="387"/>
      <c r="U1065" s="387"/>
      <c r="V1065" s="387"/>
      <c r="W1065" s="174" t="s">
        <v>323</v>
      </c>
      <c r="X1065" s="495">
        <v>8</v>
      </c>
      <c r="Y1065" s="388">
        <v>0.6</v>
      </c>
      <c r="Z1065" s="243">
        <f>BD.PD7[[#This Row],[Av.P1 '[%']]]*BD.PD7[[#This Row],[Ppto. Orden Interna '[DOP']]]</f>
        <v>0</v>
      </c>
      <c r="AA1065" s="495">
        <v>10</v>
      </c>
      <c r="AB1065" s="388">
        <v>0.4</v>
      </c>
      <c r="AC1065" s="243">
        <f>BD.PD7[[#This Row],[Av.P2 '[%']]]*BD.PD7[[#This Row],[Ppto. Orden Interna '[DOP']]]</f>
        <v>0</v>
      </c>
      <c r="AD1065" s="495"/>
      <c r="AE1065" s="388"/>
      <c r="AF1065" s="243">
        <f>BD.PD7[[#This Row],[Av.P3 '[%']]]*BD.PD7[[#This Row],[Ppto. Orden Interna '[DOP']]]</f>
        <v>0</v>
      </c>
      <c r="AG1065" s="249"/>
      <c r="AH1065" s="389"/>
      <c r="AI1065" s="243">
        <f>BD.PD7[[#This Row],[Av.P2 '[%']]]*BD.PD7[[#This Row],[Ppto. Orden Interna '[DOP']]]</f>
        <v>0</v>
      </c>
      <c r="AJ1065" s="249"/>
      <c r="AK1065" s="389"/>
      <c r="AL1065" s="243">
        <f>BD.PD7[[#This Row],[Av.P2 '[%']]]*BD.PD7[[#This Row],[Ppto. Orden Interna '[DOP']]]</f>
        <v>0</v>
      </c>
      <c r="AM1065" s="496" t="e">
        <f>BD.PD9[[#This Row],[Pago 5]]+BD.PD9[[#This Row],[Pago 4]]+BD.PD9[[#This Row],[Pago 3]]+BD.PD9[[#This Row],[Pago 2]]+BD.PD9[[#This Row],[Pago 1]]</f>
        <v>#VALUE!</v>
      </c>
      <c r="AN1065" s="308" t="s">
        <v>244</v>
      </c>
      <c r="AO1065" s="308" t="s">
        <v>245</v>
      </c>
      <c r="AP1065" s="308" t="s">
        <v>246</v>
      </c>
      <c r="AQ1065" s="308" t="s">
        <v>247</v>
      </c>
      <c r="AR1065" s="308">
        <v>594</v>
      </c>
      <c r="AS1065" s="308" t="s">
        <v>248</v>
      </c>
      <c r="AT1065" s="249" t="s">
        <v>1575</v>
      </c>
      <c r="AU1065" s="249" t="s">
        <v>69</v>
      </c>
    </row>
    <row r="1066" spans="1:47" hidden="1" x14ac:dyDescent="0.3">
      <c r="A1066" s="174">
        <v>5.03</v>
      </c>
      <c r="B1066" s="231" t="s">
        <v>243</v>
      </c>
      <c r="C1066" s="232" t="str">
        <f>VLOOKUP(BD.PD7[[#This Row],[Pos]],PPto[],3,FALSE)</f>
        <v>5.03 Neveras, Centrales y Evaporadores</v>
      </c>
      <c r="D1066" s="233" t="s">
        <v>243</v>
      </c>
      <c r="E1066" s="305">
        <f>IF(BD.PD7[[#This Row],[.]]="*",VLOOKUP(BD.PD7[[#This Row],[Pos]],Presupuesto!A:H,7,FALSE),"")</f>
        <v>779725.25238095236</v>
      </c>
      <c r="F1066" s="234"/>
      <c r="G1066" s="174"/>
      <c r="H1066" s="174"/>
      <c r="I1066" s="174"/>
      <c r="J1066" s="392">
        <v>1</v>
      </c>
      <c r="K1066" s="233" t="s">
        <v>117</v>
      </c>
      <c r="L1066" s="383">
        <f>IF(BD.PD7[[#This Row],[Mon]]="DOP",1,HLOOKUP(BD.PD7[[#This Row],[Mon]],$K$1:$L$2,2,FALSE))</f>
        <v>65</v>
      </c>
      <c r="M1066" s="490">
        <v>0</v>
      </c>
      <c r="N1066" s="243">
        <f>BD.PD7[[#This Row],[Cant.]]*BD.PD7[[#This Row],[ Tasa ]]*BD.PD7[[#This Row],[ Precio Und.]]</f>
        <v>0</v>
      </c>
      <c r="O1066" s="491">
        <v>0</v>
      </c>
      <c r="P106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66" s="243">
        <f>BD.PD7[[#This Row],[Ppto. Orden Interna '[DOP']]]/HLOOKUP("USD",$K$1:$L$2,2,FALSE)</f>
        <v>0</v>
      </c>
      <c r="R1066" s="381"/>
      <c r="S1066" s="387"/>
      <c r="T1066" s="387"/>
      <c r="U1066" s="387"/>
      <c r="V1066" s="387"/>
      <c r="W1066" s="174"/>
      <c r="X1066" s="495"/>
      <c r="Y1066" s="388"/>
      <c r="Z1066" s="243">
        <f>BD.PD7[[#This Row],[Av.P1 '[%']]]*BD.PD7[[#This Row],[Ppto. Orden Interna '[DOP']]]</f>
        <v>0</v>
      </c>
      <c r="AA1066" s="249"/>
      <c r="AB1066" s="389"/>
      <c r="AC1066" s="243">
        <f>BD.PD7[[#This Row],[Av.P2 '[%']]]*BD.PD7[[#This Row],[Ppto. Orden Interna '[DOP']]]</f>
        <v>0</v>
      </c>
      <c r="AD1066" s="249"/>
      <c r="AE1066" s="389"/>
      <c r="AF1066" s="243">
        <f>BD.PD7[[#This Row],[Av.P3 '[%']]]*BD.PD7[[#This Row],[Ppto. Orden Interna '[DOP']]]</f>
        <v>0</v>
      </c>
      <c r="AG1066" s="249"/>
      <c r="AH1066" s="389"/>
      <c r="AI1066" s="243">
        <f>BD.PD7[[#This Row],[Av.P2 '[%']]]*BD.PD7[[#This Row],[Ppto. Orden Interna '[DOP']]]</f>
        <v>0</v>
      </c>
      <c r="AJ1066" s="249"/>
      <c r="AK1066" s="389"/>
      <c r="AL1066" s="243">
        <f>BD.PD7[[#This Row],[Av.P2 '[%']]]*BD.PD7[[#This Row],[Ppto. Orden Interna '[DOP']]]</f>
        <v>0</v>
      </c>
      <c r="AM1066" s="496" t="e">
        <f>BD.PD9[[#This Row],[Pago 5]]+BD.PD9[[#This Row],[Pago 4]]+BD.PD9[[#This Row],[Pago 3]]+BD.PD9[[#This Row],[Pago 2]]+BD.PD9[[#This Row],[Pago 1]]</f>
        <v>#VALUE!</v>
      </c>
      <c r="AN1066" s="308" t="s">
        <v>244</v>
      </c>
      <c r="AO1066" s="308" t="s">
        <v>245</v>
      </c>
      <c r="AP1066" s="308" t="s">
        <v>246</v>
      </c>
      <c r="AQ1066" s="308" t="s">
        <v>247</v>
      </c>
      <c r="AR1066" s="308">
        <v>594</v>
      </c>
      <c r="AS1066" s="308" t="s">
        <v>248</v>
      </c>
      <c r="AT1066" s="249" t="s">
        <v>1575</v>
      </c>
      <c r="AU1066" s="249" t="s">
        <v>69</v>
      </c>
    </row>
    <row r="1067" spans="1:47" hidden="1" x14ac:dyDescent="0.3">
      <c r="A1067" s="511">
        <v>5.03</v>
      </c>
      <c r="B1067" s="231"/>
      <c r="C1067" s="232" t="str">
        <f>VLOOKUP(BD.PD7[[#This Row],[Pos]],PPto[],3,FALSE)</f>
        <v>5.03 Neveras, Centrales y Evaporadores</v>
      </c>
      <c r="D1067" s="511" t="s">
        <v>23</v>
      </c>
      <c r="E1067" s="305" t="str">
        <f>IF(BD.PD7[[#This Row],[.]]="*",VLOOKUP(BD.PD7[[#This Row],[Pos]],Presupuesto!A:H,7,FALSE),"")</f>
        <v/>
      </c>
      <c r="F1067" s="378" t="s">
        <v>1429</v>
      </c>
      <c r="G1067" s="174" t="s">
        <v>1359</v>
      </c>
      <c r="H1067" s="511"/>
      <c r="I1067" s="174" t="s">
        <v>1326</v>
      </c>
      <c r="J1067" s="512">
        <v>1</v>
      </c>
      <c r="K1067" s="511" t="s">
        <v>189</v>
      </c>
      <c r="L1067" s="383">
        <f>IF(BD.PD7[[#This Row],[Mon]]="DOP",1,HLOOKUP(BD.PD7[[#This Row],[Mon]],$K$1:$L$2,2,FALSE))</f>
        <v>77</v>
      </c>
      <c r="M1067" s="401">
        <v>285000</v>
      </c>
      <c r="N1067" s="243">
        <f>BD.PD7[[#This Row],[Cant.]]*BD.PD7[[#This Row],[ Tasa ]]*BD.PD7[[#This Row],[ Precio Und.]]</f>
        <v>21945000</v>
      </c>
      <c r="O1067" s="403">
        <v>0.25</v>
      </c>
      <c r="P1067" s="243">
        <f>IF(BD.PD7[[#This Row],[Liquid. '[%']]]&lt;&gt;0,(BD.PD7[[#This Row],[Valor Neto '[DOP']]]*BD.PD7[[#This Row],[Liquid. '[%']]])+BD.PD7[[#This Row],[Valor Neto '[DOP']]],BD.PD7[[#This Row],[Valor Neto '[DOP']]])</f>
        <v>27431250</v>
      </c>
      <c r="Q1067" s="243">
        <f>BD.PD7[[#This Row],[Ppto. Orden Interna '[DOP']]]/HLOOKUP("USD",$K$1:$L$2,2,FALSE)</f>
        <v>422019.23076923075</v>
      </c>
      <c r="R1067" s="381" t="s">
        <v>1430</v>
      </c>
      <c r="S1067" s="513"/>
      <c r="T1067" s="513"/>
      <c r="U1067" s="513"/>
      <c r="V1067" s="513"/>
      <c r="W1067" s="511" t="s">
        <v>1431</v>
      </c>
      <c r="X1067" s="511">
        <v>6</v>
      </c>
      <c r="Y1067" s="403">
        <v>0.6</v>
      </c>
      <c r="Z1067" s="243">
        <f>BD.PD7[[#This Row],[Av.P1 '[%']]]*BD.PD7[[#This Row],[Ppto. Orden Interna '[DOP']]]</f>
        <v>16458750</v>
      </c>
      <c r="AA1067" s="511">
        <v>8</v>
      </c>
      <c r="AB1067" s="403">
        <v>0.4</v>
      </c>
      <c r="AC1067" s="243">
        <f>BD.PD7[[#This Row],[Av.P2 '[%']]]*BD.PD7[[#This Row],[Ppto. Orden Interna '[DOP']]]</f>
        <v>10972500</v>
      </c>
      <c r="AD1067" s="308"/>
      <c r="AE1067" s="560"/>
      <c r="AF1067" s="243">
        <f>BD.PD7[[#This Row],[Av.P3 '[%']]]*BD.PD7[[#This Row],[Ppto. Orden Interna '[DOP']]]</f>
        <v>0</v>
      </c>
      <c r="AG1067" s="308"/>
      <c r="AH1067" s="560"/>
      <c r="AI1067" s="243">
        <f>BD.PD7[[#This Row],[Av.P2 '[%']]]*BD.PD7[[#This Row],[Ppto. Orden Interna '[DOP']]]</f>
        <v>10972500</v>
      </c>
      <c r="AJ1067" s="308"/>
      <c r="AK1067" s="560"/>
      <c r="AL1067" s="243">
        <f>BD.PD7[[#This Row],[Av.P2 '[%']]]*BD.PD7[[#This Row],[Ppto. Orden Interna '[DOP']]]</f>
        <v>10972500</v>
      </c>
      <c r="AM1067" s="496" t="e">
        <f>BD.PD9[[#This Row],[Pago 5]]+BD.PD9[[#This Row],[Pago 4]]+BD.PD9[[#This Row],[Pago 3]]+BD.PD9[[#This Row],[Pago 2]]+BD.PD9[[#This Row],[Pago 1]]</f>
        <v>#VALUE!</v>
      </c>
      <c r="AN1067" s="308" t="s">
        <v>244</v>
      </c>
      <c r="AO1067" s="308" t="s">
        <v>245</v>
      </c>
      <c r="AP1067" s="308" t="s">
        <v>246</v>
      </c>
      <c r="AQ1067" s="308" t="s">
        <v>247</v>
      </c>
      <c r="AR1067" s="308">
        <v>594</v>
      </c>
      <c r="AS1067" s="308" t="s">
        <v>248</v>
      </c>
      <c r="AT1067" s="249" t="s">
        <v>1575</v>
      </c>
      <c r="AU1067" s="249" t="s">
        <v>69</v>
      </c>
    </row>
    <row r="1068" spans="1:47" hidden="1" x14ac:dyDescent="0.3">
      <c r="A1068" s="174">
        <v>5.03</v>
      </c>
      <c r="B1068" s="231"/>
      <c r="C1068" s="232" t="str">
        <f>VLOOKUP(BD.PD7[[#This Row],[Pos]],PPto[],3,FALSE)</f>
        <v>5.03 Neveras, Centrales y Evaporadores</v>
      </c>
      <c r="D1068" s="511" t="s">
        <v>23</v>
      </c>
      <c r="E1068" s="305" t="str">
        <f>IF(BD.PD7[[#This Row],[.]]="*",VLOOKUP(BD.PD7[[#This Row],[Pos]],Presupuesto!A:H,7,FALSE),"")</f>
        <v/>
      </c>
      <c r="F1068" s="561" t="s">
        <v>1432</v>
      </c>
      <c r="G1068" s="511"/>
      <c r="H1068" s="511"/>
      <c r="I1068" s="174" t="s">
        <v>1326</v>
      </c>
      <c r="J1068" s="512">
        <v>1</v>
      </c>
      <c r="K1068" s="511" t="s">
        <v>117</v>
      </c>
      <c r="L1068" s="383">
        <f>IF(BD.PD7[[#This Row],[Mon]]="DOP",1,HLOOKUP(BD.PD7[[#This Row],[Mon]],$K$1:$L$2,2,FALSE))</f>
        <v>65</v>
      </c>
      <c r="M1068" s="401">
        <v>928.5</v>
      </c>
      <c r="N1068" s="243">
        <f>BD.PD7[[#This Row],[Cant.]]*BD.PD7[[#This Row],[ Tasa ]]*BD.PD7[[#This Row],[ Precio Und.]]</f>
        <v>60352.5</v>
      </c>
      <c r="O1068" s="386">
        <v>0.02</v>
      </c>
      <c r="P1068" s="243">
        <f>IF(BD.PD7[[#This Row],[Liquid. '[%']]]&lt;&gt;0,(BD.PD7[[#This Row],[Valor Neto '[DOP']]]*BD.PD7[[#This Row],[Liquid. '[%']]])+BD.PD7[[#This Row],[Valor Neto '[DOP']]],BD.PD7[[#This Row],[Valor Neto '[DOP']]])</f>
        <v>61559.55</v>
      </c>
      <c r="Q1068" s="243">
        <f>BD.PD7[[#This Row],[Ppto. Orden Interna '[DOP']]]/HLOOKUP("USD",$K$1:$L$2,2,FALSE)</f>
        <v>947.07</v>
      </c>
      <c r="R1068" s="381" t="s">
        <v>1433</v>
      </c>
      <c r="S1068" s="387"/>
      <c r="T1068" s="387"/>
      <c r="U1068" s="387"/>
      <c r="V1068" s="387"/>
      <c r="W1068" s="174" t="s">
        <v>333</v>
      </c>
      <c r="X1068" s="495">
        <v>6</v>
      </c>
      <c r="Y1068" s="388">
        <v>1</v>
      </c>
      <c r="Z1068" s="243">
        <f>BD.PD7[[#This Row],[Av.P1 '[%']]]*BD.PD7[[#This Row],[Ppto. Orden Interna '[DOP']]]</f>
        <v>61559.55</v>
      </c>
      <c r="AA1068" s="249"/>
      <c r="AB1068" s="560"/>
      <c r="AC1068" s="243">
        <f>BD.PD7[[#This Row],[Av.P2 '[%']]]*BD.PD7[[#This Row],[Ppto. Orden Interna '[DOP']]]</f>
        <v>0</v>
      </c>
      <c r="AD1068" s="308"/>
      <c r="AE1068" s="560"/>
      <c r="AF1068" s="243">
        <f>BD.PD7[[#This Row],[Av.P3 '[%']]]*BD.PD7[[#This Row],[Ppto. Orden Interna '[DOP']]]</f>
        <v>0</v>
      </c>
      <c r="AG1068" s="308"/>
      <c r="AH1068" s="560"/>
      <c r="AI1068" s="243">
        <f>BD.PD7[[#This Row],[Av.P2 '[%']]]*BD.PD7[[#This Row],[Ppto. Orden Interna '[DOP']]]</f>
        <v>0</v>
      </c>
      <c r="AJ1068" s="308"/>
      <c r="AK1068" s="560"/>
      <c r="AL1068" s="243">
        <f>BD.PD7[[#This Row],[Av.P2 '[%']]]*BD.PD7[[#This Row],[Ppto. Orden Interna '[DOP']]]</f>
        <v>0</v>
      </c>
      <c r="AM1068" s="496" t="e">
        <f>BD.PD9[[#This Row],[Pago 5]]+BD.PD9[[#This Row],[Pago 4]]+BD.PD9[[#This Row],[Pago 3]]+BD.PD9[[#This Row],[Pago 2]]+BD.PD9[[#This Row],[Pago 1]]</f>
        <v>#VALUE!</v>
      </c>
      <c r="AN1068" s="308" t="s">
        <v>244</v>
      </c>
      <c r="AO1068" s="308" t="s">
        <v>245</v>
      </c>
      <c r="AP1068" s="308" t="s">
        <v>246</v>
      </c>
      <c r="AQ1068" s="308" t="s">
        <v>247</v>
      </c>
      <c r="AR1068" s="308">
        <v>594</v>
      </c>
      <c r="AS1068" s="308" t="s">
        <v>248</v>
      </c>
      <c r="AT1068" s="249" t="s">
        <v>1575</v>
      </c>
      <c r="AU1068" s="249" t="s">
        <v>69</v>
      </c>
    </row>
    <row r="1069" spans="1:47" hidden="1" x14ac:dyDescent="0.3">
      <c r="A1069" s="174">
        <v>5.03</v>
      </c>
      <c r="B1069" s="231"/>
      <c r="C1069" s="232" t="str">
        <f>VLOOKUP(BD.PD7[[#This Row],[Pos]],PPto[],3,FALSE)</f>
        <v>5.03 Neveras, Centrales y Evaporadores</v>
      </c>
      <c r="D1069" s="233" t="s">
        <v>23</v>
      </c>
      <c r="E1069" s="305" t="str">
        <f>IF(BD.PD7[[#This Row],[.]]="*",VLOOKUP(BD.PD7[[#This Row],[Pos]],Presupuesto!A:H,7,FALSE),"")</f>
        <v/>
      </c>
      <c r="F1069" s="378" t="s">
        <v>1434</v>
      </c>
      <c r="G1069" s="174" t="s">
        <v>1359</v>
      </c>
      <c r="H1069" s="511"/>
      <c r="I1069" s="174" t="s">
        <v>1085</v>
      </c>
      <c r="J1069" s="382">
        <v>1</v>
      </c>
      <c r="K1069" s="174" t="s">
        <v>189</v>
      </c>
      <c r="L1069" s="383">
        <f>IF(BD.PD7[[#This Row],[Mon]]="DOP",1,HLOOKUP(BD.PD7[[#This Row],[Mon]],$K$1:$L$2,2,FALSE))</f>
        <v>77</v>
      </c>
      <c r="M1069" s="384">
        <v>12403</v>
      </c>
      <c r="N1069" s="243">
        <f>BD.PD7[[#This Row],[Cant.]]*BD.PD7[[#This Row],[ Tasa ]]*BD.PD7[[#This Row],[ Precio Und.]]</f>
        <v>955031</v>
      </c>
      <c r="O1069" s="386">
        <v>0</v>
      </c>
      <c r="P1069" s="243">
        <f>IF(BD.PD7[[#This Row],[Liquid. '[%']]]&lt;&gt;0,(BD.PD7[[#This Row],[Valor Neto '[DOP']]]*BD.PD7[[#This Row],[Liquid. '[%']]])+BD.PD7[[#This Row],[Valor Neto '[DOP']]],BD.PD7[[#This Row],[Valor Neto '[DOP']]])</f>
        <v>955031</v>
      </c>
      <c r="Q1069" s="243">
        <f>BD.PD7[[#This Row],[Ppto. Orden Interna '[DOP']]]/HLOOKUP("USD",$K$1:$L$2,2,FALSE)</f>
        <v>14692.784615384615</v>
      </c>
      <c r="R1069" s="381" t="s">
        <v>1435</v>
      </c>
      <c r="S1069" s="387"/>
      <c r="T1069" s="387"/>
      <c r="U1069" s="387"/>
      <c r="V1069" s="387"/>
      <c r="W1069" s="174" t="s">
        <v>1436</v>
      </c>
      <c r="X1069" s="495">
        <v>7</v>
      </c>
      <c r="Y1069" s="388">
        <v>0.5</v>
      </c>
      <c r="Z1069" s="243">
        <f>BD.PD7[[#This Row],[Av.P1 '[%']]]*BD.PD7[[#This Row],[Ppto. Orden Interna '[DOP']]]</f>
        <v>477515.5</v>
      </c>
      <c r="AA1069" s="495">
        <v>10</v>
      </c>
      <c r="AB1069" s="404">
        <v>0.5</v>
      </c>
      <c r="AC1069" s="243">
        <f>BD.PD7[[#This Row],[Av.P2 '[%']]]*BD.PD7[[#This Row],[Ppto. Orden Interna '[DOP']]]</f>
        <v>477515.5</v>
      </c>
      <c r="AD1069" s="308"/>
      <c r="AE1069" s="560"/>
      <c r="AF1069" s="243">
        <f>BD.PD7[[#This Row],[Av.P3 '[%']]]*BD.PD7[[#This Row],[Ppto. Orden Interna '[DOP']]]</f>
        <v>0</v>
      </c>
      <c r="AG1069" s="308"/>
      <c r="AH1069" s="560"/>
      <c r="AI1069" s="243">
        <f>BD.PD7[[#This Row],[Av.P2 '[%']]]*BD.PD7[[#This Row],[Ppto. Orden Interna '[DOP']]]</f>
        <v>477515.5</v>
      </c>
      <c r="AJ1069" s="308"/>
      <c r="AK1069" s="560"/>
      <c r="AL1069" s="243">
        <f>BD.PD7[[#This Row],[Av.P2 '[%']]]*BD.PD7[[#This Row],[Ppto. Orden Interna '[DOP']]]</f>
        <v>477515.5</v>
      </c>
      <c r="AM1069" s="496" t="e">
        <f>BD.PD9[[#This Row],[Pago 5]]+BD.PD9[[#This Row],[Pago 4]]+BD.PD9[[#This Row],[Pago 3]]+BD.PD9[[#This Row],[Pago 2]]+BD.PD9[[#This Row],[Pago 1]]</f>
        <v>#VALUE!</v>
      </c>
      <c r="AN1069" s="308" t="s">
        <v>244</v>
      </c>
      <c r="AO1069" s="308" t="s">
        <v>245</v>
      </c>
      <c r="AP1069" s="308" t="s">
        <v>246</v>
      </c>
      <c r="AQ1069" s="308" t="s">
        <v>247</v>
      </c>
      <c r="AR1069" s="308">
        <v>594</v>
      </c>
      <c r="AS1069" s="308" t="s">
        <v>248</v>
      </c>
      <c r="AT1069" s="249" t="s">
        <v>1575</v>
      </c>
      <c r="AU1069" s="249" t="s">
        <v>69</v>
      </c>
    </row>
    <row r="1070" spans="1:47" hidden="1" x14ac:dyDescent="0.3">
      <c r="A1070" s="174">
        <v>5.03</v>
      </c>
      <c r="B1070" s="231"/>
      <c r="C1070" s="232" t="str">
        <f>VLOOKUP(BD.PD7[[#This Row],[Pos]],PPto[],3,FALSE)</f>
        <v>5.03 Neveras, Centrales y Evaporadores</v>
      </c>
      <c r="D1070" s="174" t="s">
        <v>23</v>
      </c>
      <c r="E1070" s="305" t="str">
        <f>IF(BD.PD7[[#This Row],[.]]="*",VLOOKUP(BD.PD7[[#This Row],[Pos]],Presupuesto!A:H,7,FALSE),"")</f>
        <v/>
      </c>
      <c r="F1070" s="234" t="s">
        <v>331</v>
      </c>
      <c r="G1070" s="174"/>
      <c r="H1070" s="174"/>
      <c r="I1070" s="174" t="s">
        <v>1326</v>
      </c>
      <c r="J1070" s="382">
        <v>5</v>
      </c>
      <c r="K1070" s="174" t="s">
        <v>117</v>
      </c>
      <c r="L1070" s="383">
        <f>IF(BD.PD7[[#This Row],[Mon]]="DOP",1,HLOOKUP(BD.PD7[[#This Row],[Mon]],$K$1:$L$2,2,FALSE))</f>
        <v>65</v>
      </c>
      <c r="M1070" s="384">
        <v>2485</v>
      </c>
      <c r="N1070" s="243">
        <f>BD.PD7[[#This Row],[Cant.]]*BD.PD7[[#This Row],[ Tasa ]]*BD.PD7[[#This Row],[ Precio Und.]]</f>
        <v>807625</v>
      </c>
      <c r="O1070" s="386">
        <v>0</v>
      </c>
      <c r="P1070" s="243">
        <f>IF(BD.PD7[[#This Row],[Liquid. '[%']]]&lt;&gt;0,(BD.PD7[[#This Row],[Valor Neto '[DOP']]]*BD.PD7[[#This Row],[Liquid. '[%']]])+BD.PD7[[#This Row],[Valor Neto '[DOP']]],BD.PD7[[#This Row],[Valor Neto '[DOP']]])</f>
        <v>807625</v>
      </c>
      <c r="Q1070" s="243">
        <f>BD.PD7[[#This Row],[Ppto. Orden Interna '[DOP']]]/HLOOKUP("USD",$K$1:$L$2,2,FALSE)</f>
        <v>12425</v>
      </c>
      <c r="R1070" s="381" t="s">
        <v>1437</v>
      </c>
      <c r="S1070" s="387"/>
      <c r="T1070" s="387"/>
      <c r="U1070" s="387"/>
      <c r="V1070" s="387"/>
      <c r="W1070" s="174" t="s">
        <v>333</v>
      </c>
      <c r="X1070" s="495">
        <v>10</v>
      </c>
      <c r="Y1070" s="388">
        <v>1</v>
      </c>
      <c r="Z1070" s="243">
        <f>BD.PD7[[#This Row],[Av.P1 '[%']]]*BD.PD7[[#This Row],[Ppto. Orden Interna '[DOP']]]</f>
        <v>807625</v>
      </c>
      <c r="AA1070" s="249"/>
      <c r="AB1070" s="389"/>
      <c r="AC1070" s="243">
        <f>BD.PD7[[#This Row],[Av.P2 '[%']]]*BD.PD7[[#This Row],[Ppto. Orden Interna '[DOP']]]</f>
        <v>0</v>
      </c>
      <c r="AD1070" s="249"/>
      <c r="AE1070" s="389"/>
      <c r="AF1070" s="243">
        <f>BD.PD7[[#This Row],[Av.P3 '[%']]]*BD.PD7[[#This Row],[Ppto. Orden Interna '[DOP']]]</f>
        <v>0</v>
      </c>
      <c r="AG1070" s="249"/>
      <c r="AH1070" s="389"/>
      <c r="AI1070" s="243">
        <f>BD.PD7[[#This Row],[Av.P2 '[%']]]*BD.PD7[[#This Row],[Ppto. Orden Interna '[DOP']]]</f>
        <v>0</v>
      </c>
      <c r="AJ1070" s="249"/>
      <c r="AK1070" s="389"/>
      <c r="AL1070" s="243">
        <f>BD.PD7[[#This Row],[Av.P2 '[%']]]*BD.PD7[[#This Row],[Ppto. Orden Interna '[DOP']]]</f>
        <v>0</v>
      </c>
      <c r="AM1070" s="496" t="e">
        <f>BD.PD9[[#This Row],[Pago 5]]+BD.PD9[[#This Row],[Pago 4]]+BD.PD9[[#This Row],[Pago 3]]+BD.PD9[[#This Row],[Pago 2]]+BD.PD9[[#This Row],[Pago 1]]</f>
        <v>#VALUE!</v>
      </c>
      <c r="AN1070" s="308" t="s">
        <v>244</v>
      </c>
      <c r="AO1070" s="308" t="s">
        <v>245</v>
      </c>
      <c r="AP1070" s="308" t="s">
        <v>246</v>
      </c>
      <c r="AQ1070" s="308" t="s">
        <v>247</v>
      </c>
      <c r="AR1070" s="308">
        <v>594</v>
      </c>
      <c r="AS1070" s="308" t="s">
        <v>248</v>
      </c>
      <c r="AT1070" s="249" t="s">
        <v>1575</v>
      </c>
      <c r="AU1070" s="249" t="s">
        <v>69</v>
      </c>
    </row>
    <row r="1071" spans="1:47" hidden="1" x14ac:dyDescent="0.3">
      <c r="A1071" s="174">
        <v>5.03</v>
      </c>
      <c r="B1071" s="231"/>
      <c r="C1071" s="232" t="str">
        <f>VLOOKUP(BD.PD7[[#This Row],[Pos]],PPto[],3,FALSE)</f>
        <v>5.03 Neveras, Centrales y Evaporadores</v>
      </c>
      <c r="D1071" s="511" t="s">
        <v>23</v>
      </c>
      <c r="E1071" s="305" t="str">
        <f>IF(BD.PD7[[#This Row],[.]]="*",VLOOKUP(BD.PD7[[#This Row],[Pos]],Presupuesto!A:H,7,FALSE),"")</f>
        <v/>
      </c>
      <c r="F1071" s="562" t="s">
        <v>334</v>
      </c>
      <c r="G1071" s="563"/>
      <c r="H1071" s="511"/>
      <c r="I1071" s="174" t="s">
        <v>1326</v>
      </c>
      <c r="J1071" s="512">
        <v>4</v>
      </c>
      <c r="K1071" s="511" t="s">
        <v>117</v>
      </c>
      <c r="L1071" s="383">
        <f>IF(BD.PD7[[#This Row],[Mon]]="DOP",1,HLOOKUP(BD.PD7[[#This Row],[Mon]],$K$1:$L$2,2,FALSE))</f>
        <v>65</v>
      </c>
      <c r="M1071" s="384">
        <v>1569.75</v>
      </c>
      <c r="N1071" s="243">
        <f>BD.PD7[[#This Row],[Cant.]]*BD.PD7[[#This Row],[ Tasa ]]*BD.PD7[[#This Row],[ Precio Und.]]</f>
        <v>408135</v>
      </c>
      <c r="O1071" s="386">
        <v>0.02</v>
      </c>
      <c r="P1071" s="243">
        <f>IF(BD.PD7[[#This Row],[Liquid. '[%']]]&lt;&gt;0,(BD.PD7[[#This Row],[Valor Neto '[DOP']]]*BD.PD7[[#This Row],[Liquid. '[%']]])+BD.PD7[[#This Row],[Valor Neto '[DOP']]],BD.PD7[[#This Row],[Valor Neto '[DOP']]])</f>
        <v>416297.7</v>
      </c>
      <c r="Q1071" s="243">
        <f>BD.PD7[[#This Row],[Ppto. Orden Interna '[DOP']]]/HLOOKUP("USD",$K$1:$L$2,2,FALSE)</f>
        <v>6404.58</v>
      </c>
      <c r="R1071" s="381" t="s">
        <v>1438</v>
      </c>
      <c r="S1071" s="387"/>
      <c r="T1071" s="387"/>
      <c r="U1071" s="387"/>
      <c r="V1071" s="387"/>
      <c r="W1071" s="174" t="s">
        <v>333</v>
      </c>
      <c r="X1071" s="495">
        <v>10</v>
      </c>
      <c r="Y1071" s="388">
        <v>1</v>
      </c>
      <c r="Z1071" s="243">
        <f>BD.PD7[[#This Row],[Av.P1 '[%']]]*BD.PD7[[#This Row],[Ppto. Orden Interna '[DOP']]]</f>
        <v>416297.7</v>
      </c>
      <c r="AA1071" s="249"/>
      <c r="AB1071" s="389"/>
      <c r="AC1071" s="243">
        <f>BD.PD7[[#This Row],[Av.P2 '[%']]]*BD.PD7[[#This Row],[Ppto. Orden Interna '[DOP']]]</f>
        <v>0</v>
      </c>
      <c r="AD1071" s="249"/>
      <c r="AE1071" s="389"/>
      <c r="AF1071" s="243">
        <f>BD.PD7[[#This Row],[Av.P3 '[%']]]*BD.PD7[[#This Row],[Ppto. Orden Interna '[DOP']]]</f>
        <v>0</v>
      </c>
      <c r="AG1071" s="249"/>
      <c r="AH1071" s="389"/>
      <c r="AI1071" s="243">
        <f>BD.PD7[[#This Row],[Av.P2 '[%']]]*BD.PD7[[#This Row],[Ppto. Orden Interna '[DOP']]]</f>
        <v>0</v>
      </c>
      <c r="AJ1071" s="249"/>
      <c r="AK1071" s="389"/>
      <c r="AL1071" s="243">
        <f>BD.PD7[[#This Row],[Av.P2 '[%']]]*BD.PD7[[#This Row],[Ppto. Orden Interna '[DOP']]]</f>
        <v>0</v>
      </c>
      <c r="AM1071" s="496" t="e">
        <f>BD.PD9[[#This Row],[Pago 5]]+BD.PD9[[#This Row],[Pago 4]]+BD.PD9[[#This Row],[Pago 3]]+BD.PD9[[#This Row],[Pago 2]]+BD.PD9[[#This Row],[Pago 1]]</f>
        <v>#VALUE!</v>
      </c>
      <c r="AN1071" s="308" t="s">
        <v>244</v>
      </c>
      <c r="AO1071" s="308" t="s">
        <v>245</v>
      </c>
      <c r="AP1071" s="308" t="s">
        <v>246</v>
      </c>
      <c r="AQ1071" s="308" t="s">
        <v>247</v>
      </c>
      <c r="AR1071" s="308">
        <v>594</v>
      </c>
      <c r="AS1071" s="308" t="s">
        <v>248</v>
      </c>
      <c r="AT1071" s="249" t="s">
        <v>1575</v>
      </c>
      <c r="AU1071" s="249" t="s">
        <v>69</v>
      </c>
    </row>
    <row r="1072" spans="1:47" hidden="1" x14ac:dyDescent="0.3">
      <c r="A1072" s="174">
        <v>5.03</v>
      </c>
      <c r="B1072" s="231"/>
      <c r="C1072" s="232" t="str">
        <f>VLOOKUP(BD.PD7[[#This Row],[Pos]],PPto[],3,FALSE)</f>
        <v>5.03 Neveras, Centrales y Evaporadores</v>
      </c>
      <c r="D1072" s="511" t="s">
        <v>23</v>
      </c>
      <c r="E1072" s="305" t="str">
        <f>IF(BD.PD7[[#This Row],[.]]="*",VLOOKUP(BD.PD7[[#This Row],[Pos]],Presupuesto!A:H,7,FALSE),"")</f>
        <v/>
      </c>
      <c r="F1072" s="358" t="s">
        <v>335</v>
      </c>
      <c r="G1072" s="564"/>
      <c r="H1072" s="511"/>
      <c r="I1072" s="174" t="s">
        <v>1439</v>
      </c>
      <c r="J1072" s="382">
        <v>1</v>
      </c>
      <c r="K1072" s="511" t="s">
        <v>117</v>
      </c>
      <c r="L1072" s="383">
        <f>IF(BD.PD7[[#This Row],[Mon]]="DOP",1,HLOOKUP(BD.PD7[[#This Row],[Mon]],$K$1:$L$2,2,FALSE))</f>
        <v>65</v>
      </c>
      <c r="M1072" s="384">
        <v>2137.5</v>
      </c>
      <c r="N1072" s="243">
        <f>BD.PD7[[#This Row],[Cant.]]*BD.PD7[[#This Row],[ Tasa ]]*BD.PD7[[#This Row],[ Precio Und.]]</f>
        <v>138937.5</v>
      </c>
      <c r="O1072" s="386">
        <v>0</v>
      </c>
      <c r="P1072" s="243">
        <f>IF(BD.PD7[[#This Row],[Liquid. '[%']]]&lt;&gt;0,(BD.PD7[[#This Row],[Valor Neto '[DOP']]]*BD.PD7[[#This Row],[Liquid. '[%']]])+BD.PD7[[#This Row],[Valor Neto '[DOP']]],BD.PD7[[#This Row],[Valor Neto '[DOP']]])</f>
        <v>138937.5</v>
      </c>
      <c r="Q1072" s="243">
        <f>BD.PD7[[#This Row],[Ppto. Orden Interna '[DOP']]]/HLOOKUP("USD",$K$1:$L$2,2,FALSE)</f>
        <v>2137.5</v>
      </c>
      <c r="R1072" s="381" t="s">
        <v>1438</v>
      </c>
      <c r="S1072" s="387"/>
      <c r="T1072" s="387"/>
      <c r="U1072" s="387"/>
      <c r="V1072" s="387"/>
      <c r="W1072" s="174" t="s">
        <v>333</v>
      </c>
      <c r="X1072" s="495">
        <v>10</v>
      </c>
      <c r="Y1072" s="388">
        <v>1</v>
      </c>
      <c r="Z1072" s="243">
        <f>BD.PD7[[#This Row],[Av.P1 '[%']]]*BD.PD7[[#This Row],[Ppto. Orden Interna '[DOP']]]</f>
        <v>138937.5</v>
      </c>
      <c r="AA1072" s="249"/>
      <c r="AB1072" s="389"/>
      <c r="AC1072" s="243">
        <f>BD.PD7[[#This Row],[Av.P2 '[%']]]*BD.PD7[[#This Row],[Ppto. Orden Interna '[DOP']]]</f>
        <v>0</v>
      </c>
      <c r="AD1072" s="249"/>
      <c r="AE1072" s="389"/>
      <c r="AF1072" s="243">
        <f>BD.PD7[[#This Row],[Av.P3 '[%']]]*BD.PD7[[#This Row],[Ppto. Orden Interna '[DOP']]]</f>
        <v>0</v>
      </c>
      <c r="AG1072" s="249"/>
      <c r="AH1072" s="389"/>
      <c r="AI1072" s="243">
        <f>BD.PD7[[#This Row],[Av.P2 '[%']]]*BD.PD7[[#This Row],[Ppto. Orden Interna '[DOP']]]</f>
        <v>0</v>
      </c>
      <c r="AJ1072" s="249"/>
      <c r="AK1072" s="389"/>
      <c r="AL1072" s="243">
        <f>BD.PD7[[#This Row],[Av.P2 '[%']]]*BD.PD7[[#This Row],[Ppto. Orden Interna '[DOP']]]</f>
        <v>0</v>
      </c>
      <c r="AM1072" s="496" t="e">
        <f>BD.PD9[[#This Row],[Pago 5]]+BD.PD9[[#This Row],[Pago 4]]+BD.PD9[[#This Row],[Pago 3]]+BD.PD9[[#This Row],[Pago 2]]+BD.PD9[[#This Row],[Pago 1]]</f>
        <v>#VALUE!</v>
      </c>
      <c r="AN1072" s="308" t="s">
        <v>244</v>
      </c>
      <c r="AO1072" s="308" t="s">
        <v>245</v>
      </c>
      <c r="AP1072" s="308" t="s">
        <v>246</v>
      </c>
      <c r="AQ1072" s="308" t="s">
        <v>247</v>
      </c>
      <c r="AR1072" s="308">
        <v>594</v>
      </c>
      <c r="AS1072" s="308" t="s">
        <v>248</v>
      </c>
      <c r="AT1072" s="249" t="s">
        <v>1575</v>
      </c>
      <c r="AU1072" s="249" t="s">
        <v>69</v>
      </c>
    </row>
    <row r="1073" spans="1:47" hidden="1" x14ac:dyDescent="0.3">
      <c r="A1073" s="174">
        <v>5.03</v>
      </c>
      <c r="B1073" s="231"/>
      <c r="C1073" s="232" t="str">
        <f>VLOOKUP(BD.PD7[[#This Row],[Pos]],PPto[],3,FALSE)</f>
        <v>5.03 Neveras, Centrales y Evaporadores</v>
      </c>
      <c r="D1073" s="511" t="s">
        <v>23</v>
      </c>
      <c r="E1073" s="305" t="str">
        <f>IF(BD.PD7[[#This Row],[.]]="*",VLOOKUP(BD.PD7[[#This Row],[Pos]],Presupuesto!A:H,7,FALSE),"")</f>
        <v/>
      </c>
      <c r="F1073" s="358" t="s">
        <v>336</v>
      </c>
      <c r="G1073" s="564"/>
      <c r="H1073" s="511"/>
      <c r="I1073" s="174" t="s">
        <v>1439</v>
      </c>
      <c r="J1073" s="382">
        <v>1</v>
      </c>
      <c r="K1073" s="511" t="s">
        <v>117</v>
      </c>
      <c r="L1073" s="383">
        <f>IF(BD.PD7[[#This Row],[Mon]]="DOP",1,HLOOKUP(BD.PD7[[#This Row],[Mon]],$K$1:$L$2,2,FALSE))</f>
        <v>65</v>
      </c>
      <c r="M1073" s="384">
        <v>616.39</v>
      </c>
      <c r="N1073" s="243">
        <f>BD.PD7[[#This Row],[Cant.]]*BD.PD7[[#This Row],[ Tasa ]]*BD.PD7[[#This Row],[ Precio Und.]]</f>
        <v>40065.35</v>
      </c>
      <c r="O1073" s="386">
        <v>0</v>
      </c>
      <c r="P1073" s="243">
        <f>IF(BD.PD7[[#This Row],[Liquid. '[%']]]&lt;&gt;0,(BD.PD7[[#This Row],[Valor Neto '[DOP']]]*BD.PD7[[#This Row],[Liquid. '[%']]])+BD.PD7[[#This Row],[Valor Neto '[DOP']]],BD.PD7[[#This Row],[Valor Neto '[DOP']]])</f>
        <v>40065.35</v>
      </c>
      <c r="Q1073" s="243">
        <f>BD.PD7[[#This Row],[Ppto. Orden Interna '[DOP']]]/HLOOKUP("USD",$K$1:$L$2,2,FALSE)</f>
        <v>616.39</v>
      </c>
      <c r="R1073" s="381" t="s">
        <v>1440</v>
      </c>
      <c r="S1073" s="387"/>
      <c r="T1073" s="387"/>
      <c r="U1073" s="387"/>
      <c r="V1073" s="387"/>
      <c r="W1073" s="174" t="s">
        <v>337</v>
      </c>
      <c r="X1073" s="495"/>
      <c r="Y1073" s="388"/>
      <c r="Z1073" s="243">
        <f>BD.PD7[[#This Row],[Av.P1 '[%']]]*BD.PD7[[#This Row],[Ppto. Orden Interna '[DOP']]]</f>
        <v>0</v>
      </c>
      <c r="AA1073" s="249"/>
      <c r="AB1073" s="389"/>
      <c r="AC1073" s="243">
        <f>BD.PD7[[#This Row],[Av.P2 '[%']]]*BD.PD7[[#This Row],[Ppto. Orden Interna '[DOP']]]</f>
        <v>0</v>
      </c>
      <c r="AD1073" s="249"/>
      <c r="AE1073" s="389"/>
      <c r="AF1073" s="243">
        <f>BD.PD7[[#This Row],[Av.P3 '[%']]]*BD.PD7[[#This Row],[Ppto. Orden Interna '[DOP']]]</f>
        <v>0</v>
      </c>
      <c r="AG1073" s="249"/>
      <c r="AH1073" s="389"/>
      <c r="AI1073" s="243">
        <f>BD.PD7[[#This Row],[Av.P2 '[%']]]*BD.PD7[[#This Row],[Ppto. Orden Interna '[DOP']]]</f>
        <v>0</v>
      </c>
      <c r="AJ1073" s="249"/>
      <c r="AK1073" s="389"/>
      <c r="AL1073" s="243">
        <f>BD.PD7[[#This Row],[Av.P2 '[%']]]*BD.PD7[[#This Row],[Ppto. Orden Interna '[DOP']]]</f>
        <v>0</v>
      </c>
      <c r="AM1073" s="496" t="e">
        <f>BD.PD9[[#This Row],[Pago 5]]+BD.PD9[[#This Row],[Pago 4]]+BD.PD9[[#This Row],[Pago 3]]+BD.PD9[[#This Row],[Pago 2]]+BD.PD9[[#This Row],[Pago 1]]</f>
        <v>#VALUE!</v>
      </c>
      <c r="AN1073" s="308" t="s">
        <v>244</v>
      </c>
      <c r="AO1073" s="308" t="s">
        <v>245</v>
      </c>
      <c r="AP1073" s="308" t="s">
        <v>246</v>
      </c>
      <c r="AQ1073" s="308" t="s">
        <v>247</v>
      </c>
      <c r="AR1073" s="308">
        <v>594</v>
      </c>
      <c r="AS1073" s="308" t="s">
        <v>248</v>
      </c>
      <c r="AT1073" s="249" t="s">
        <v>1575</v>
      </c>
      <c r="AU1073" s="249" t="s">
        <v>69</v>
      </c>
    </row>
    <row r="1074" spans="1:47" hidden="1" x14ac:dyDescent="0.3">
      <c r="A1074" s="174">
        <v>5.03</v>
      </c>
      <c r="B1074" s="231"/>
      <c r="C1074" s="232" t="str">
        <f>VLOOKUP(BD.PD7[[#This Row],[Pos]],PPto[],3,FALSE)</f>
        <v>5.03 Neveras, Centrales y Evaporadores</v>
      </c>
      <c r="D1074" s="174" t="s">
        <v>23</v>
      </c>
      <c r="E1074" s="305" t="str">
        <f>IF(BD.PD7[[#This Row],[.]]="*",VLOOKUP(BD.PD7[[#This Row],[Pos]],Presupuesto!A:H,7,FALSE),"")</f>
        <v/>
      </c>
      <c r="F1074" s="565" t="s">
        <v>1441</v>
      </c>
      <c r="G1074" s="174" t="s">
        <v>1359</v>
      </c>
      <c r="H1074" s="174"/>
      <c r="I1074" s="174" t="s">
        <v>1326</v>
      </c>
      <c r="J1074" s="382">
        <v>0</v>
      </c>
      <c r="K1074" s="174" t="s">
        <v>117</v>
      </c>
      <c r="L1074" s="383">
        <f>IF(BD.PD7[[#This Row],[Mon]]="DOP",1,HLOOKUP(BD.PD7[[#This Row],[Mon]],$K$1:$L$2,2,FALSE))</f>
        <v>65</v>
      </c>
      <c r="M1074" s="384">
        <v>734</v>
      </c>
      <c r="N1074" s="243">
        <f>BD.PD7[[#This Row],[Cant.]]*BD.PD7[[#This Row],[ Tasa ]]*BD.PD7[[#This Row],[ Precio Und.]]</f>
        <v>0</v>
      </c>
      <c r="O1074" s="386">
        <v>0.65</v>
      </c>
      <c r="P107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74" s="243">
        <f>BD.PD7[[#This Row],[Ppto. Orden Interna '[DOP']]]/HLOOKUP("USD",$K$1:$L$2,2,FALSE)</f>
        <v>0</v>
      </c>
      <c r="R1074" s="381" t="s">
        <v>1442</v>
      </c>
      <c r="S1074" s="387"/>
      <c r="T1074" s="387"/>
      <c r="U1074" s="387"/>
      <c r="V1074" s="387"/>
      <c r="W1074" s="174" t="s">
        <v>1443</v>
      </c>
      <c r="X1074" s="495">
        <v>8</v>
      </c>
      <c r="Y1074" s="388">
        <v>0.5</v>
      </c>
      <c r="Z1074" s="243">
        <f>BD.PD7[[#This Row],[Av.P1 '[%']]]*BD.PD7[[#This Row],[Ppto. Orden Interna '[DOP']]]</f>
        <v>0</v>
      </c>
      <c r="AA1074" s="495">
        <v>10</v>
      </c>
      <c r="AB1074" s="388">
        <v>0.5</v>
      </c>
      <c r="AC1074" s="243">
        <f>BD.PD7[[#This Row],[Av.P2 '[%']]]*BD.PD7[[#This Row],[Ppto. Orden Interna '[DOP']]]</f>
        <v>0</v>
      </c>
      <c r="AD1074" s="249"/>
      <c r="AE1074" s="389"/>
      <c r="AF1074" s="243">
        <f>BD.PD7[[#This Row],[Av.P3 '[%']]]*BD.PD7[[#This Row],[Ppto. Orden Interna '[DOP']]]</f>
        <v>0</v>
      </c>
      <c r="AG1074" s="249"/>
      <c r="AH1074" s="389"/>
      <c r="AI1074" s="243">
        <f>BD.PD7[[#This Row],[Av.P2 '[%']]]*BD.PD7[[#This Row],[Ppto. Orden Interna '[DOP']]]</f>
        <v>0</v>
      </c>
      <c r="AJ1074" s="249"/>
      <c r="AK1074" s="389"/>
      <c r="AL1074" s="243">
        <f>BD.PD7[[#This Row],[Av.P2 '[%']]]*BD.PD7[[#This Row],[Ppto. Orden Interna '[DOP']]]</f>
        <v>0</v>
      </c>
      <c r="AM1074" s="496" t="e">
        <f>BD.PD9[[#This Row],[Pago 5]]+BD.PD9[[#This Row],[Pago 4]]+BD.PD9[[#This Row],[Pago 3]]+BD.PD9[[#This Row],[Pago 2]]+BD.PD9[[#This Row],[Pago 1]]</f>
        <v>#VALUE!</v>
      </c>
      <c r="AN1074" s="308" t="s">
        <v>244</v>
      </c>
      <c r="AO1074" s="308" t="s">
        <v>245</v>
      </c>
      <c r="AP1074" s="308" t="s">
        <v>246</v>
      </c>
      <c r="AQ1074" s="308" t="s">
        <v>247</v>
      </c>
      <c r="AR1074" s="308">
        <v>594</v>
      </c>
      <c r="AS1074" s="308" t="s">
        <v>248</v>
      </c>
      <c r="AT1074" s="249" t="s">
        <v>1575</v>
      </c>
      <c r="AU1074" s="249" t="s">
        <v>69</v>
      </c>
    </row>
    <row r="1075" spans="1:47" hidden="1" x14ac:dyDescent="0.3">
      <c r="A1075" s="174">
        <v>5.03</v>
      </c>
      <c r="B1075" s="231"/>
      <c r="C1075" s="232" t="str">
        <f>VLOOKUP(BD.PD7[[#This Row],[Pos]],PPto[],3,FALSE)</f>
        <v>5.03 Neveras, Centrales y Evaporadores</v>
      </c>
      <c r="D1075" s="174" t="s">
        <v>23</v>
      </c>
      <c r="E1075" s="305" t="str">
        <f>IF(BD.PD7[[#This Row],[.]]="*",VLOOKUP(BD.PD7[[#This Row],[Pos]],Presupuesto!A:H,7,FALSE),"")</f>
        <v/>
      </c>
      <c r="F1075" s="234" t="s">
        <v>1444</v>
      </c>
      <c r="G1075" s="174" t="s">
        <v>1359</v>
      </c>
      <c r="H1075" s="174">
        <v>4600067062</v>
      </c>
      <c r="I1075" s="174" t="s">
        <v>1326</v>
      </c>
      <c r="J1075" s="382">
        <v>2</v>
      </c>
      <c r="K1075" s="174" t="s">
        <v>117</v>
      </c>
      <c r="L1075" s="383">
        <f>IF(BD.PD7[[#This Row],[Mon]]="DOP",1,HLOOKUP(BD.PD7[[#This Row],[Mon]],$K$1:$L$2,2,FALSE))</f>
        <v>65</v>
      </c>
      <c r="M1075" s="384">
        <v>7994.05</v>
      </c>
      <c r="N1075" s="243">
        <f>BD.PD7[[#This Row],[Cant.]]*BD.PD7[[#This Row],[ Tasa ]]*BD.PD7[[#This Row],[ Precio Und.]]</f>
        <v>1039226.5</v>
      </c>
      <c r="O1075" s="386">
        <v>0.45</v>
      </c>
      <c r="P1075" s="243">
        <f>IF(BD.PD7[[#This Row],[Liquid. '[%']]]&lt;&gt;0,(BD.PD7[[#This Row],[Valor Neto '[DOP']]]*BD.PD7[[#This Row],[Liquid. '[%']]])+BD.PD7[[#This Row],[Valor Neto '[DOP']]],BD.PD7[[#This Row],[Valor Neto '[DOP']]])</f>
        <v>1506878.425</v>
      </c>
      <c r="Q1075" s="243">
        <f>BD.PD7[[#This Row],[Ppto. Orden Interna '[DOP']]]/HLOOKUP("USD",$K$1:$L$2,2,FALSE)</f>
        <v>23182.744999999999</v>
      </c>
      <c r="R1075" s="381" t="s">
        <v>1445</v>
      </c>
      <c r="S1075" s="387"/>
      <c r="T1075" s="387"/>
      <c r="U1075" s="387"/>
      <c r="V1075" s="387"/>
      <c r="W1075" s="174" t="s">
        <v>1446</v>
      </c>
      <c r="X1075" s="495">
        <v>8</v>
      </c>
      <c r="Y1075" s="388">
        <v>0.5</v>
      </c>
      <c r="Z1075" s="243">
        <f>BD.PD7[[#This Row],[Av.P1 '[%']]]*BD.PD7[[#This Row],[Ppto. Orden Interna '[DOP']]]</f>
        <v>753439.21250000002</v>
      </c>
      <c r="AA1075" s="495">
        <v>10</v>
      </c>
      <c r="AB1075" s="388">
        <v>0.5</v>
      </c>
      <c r="AC1075" s="243">
        <f>BD.PD7[[#This Row],[Av.P2 '[%']]]*BD.PD7[[#This Row],[Ppto. Orden Interna '[DOP']]]</f>
        <v>753439.21250000002</v>
      </c>
      <c r="AD1075" s="249"/>
      <c r="AE1075" s="389"/>
      <c r="AF1075" s="243">
        <f>BD.PD7[[#This Row],[Av.P3 '[%']]]*BD.PD7[[#This Row],[Ppto. Orden Interna '[DOP']]]</f>
        <v>0</v>
      </c>
      <c r="AG1075" s="249"/>
      <c r="AH1075" s="389"/>
      <c r="AI1075" s="243">
        <f>BD.PD7[[#This Row],[Av.P2 '[%']]]*BD.PD7[[#This Row],[Ppto. Orden Interna '[DOP']]]</f>
        <v>753439.21250000002</v>
      </c>
      <c r="AJ1075" s="249"/>
      <c r="AK1075" s="389"/>
      <c r="AL1075" s="243">
        <f>BD.PD7[[#This Row],[Av.P2 '[%']]]*BD.PD7[[#This Row],[Ppto. Orden Interna '[DOP']]]</f>
        <v>753439.21250000002</v>
      </c>
      <c r="AM1075" s="496" t="e">
        <f>BD.PD9[[#This Row],[Pago 5]]+BD.PD9[[#This Row],[Pago 4]]+BD.PD9[[#This Row],[Pago 3]]+BD.PD9[[#This Row],[Pago 2]]+BD.PD9[[#This Row],[Pago 1]]</f>
        <v>#VALUE!</v>
      </c>
      <c r="AN1075" s="308" t="s">
        <v>244</v>
      </c>
      <c r="AO1075" s="308" t="s">
        <v>245</v>
      </c>
      <c r="AP1075" s="308" t="s">
        <v>246</v>
      </c>
      <c r="AQ1075" s="308" t="s">
        <v>247</v>
      </c>
      <c r="AR1075" s="308">
        <v>594</v>
      </c>
      <c r="AS1075" s="308" t="s">
        <v>248</v>
      </c>
      <c r="AT1075" s="249" t="s">
        <v>1575</v>
      </c>
      <c r="AU1075" s="249" t="s">
        <v>69</v>
      </c>
    </row>
    <row r="1076" spans="1:47" hidden="1" x14ac:dyDescent="0.3">
      <c r="A1076" s="174">
        <v>5.03</v>
      </c>
      <c r="B1076" s="231"/>
      <c r="C1076" s="232" t="str">
        <f>VLOOKUP(BD.PD7[[#This Row],[Pos]],PPto[],3,FALSE)</f>
        <v>5.03 Neveras, Centrales y Evaporadores</v>
      </c>
      <c r="D1076" s="174" t="s">
        <v>23</v>
      </c>
      <c r="E1076" s="305" t="str">
        <f>IF(BD.PD7[[#This Row],[.]]="*",VLOOKUP(BD.PD7[[#This Row],[Pos]],Presupuesto!A:H,7,FALSE),"")</f>
        <v/>
      </c>
      <c r="F1076" s="358" t="s">
        <v>1447</v>
      </c>
      <c r="G1076" s="174" t="s">
        <v>1359</v>
      </c>
      <c r="H1076" s="174"/>
      <c r="I1076" s="174" t="s">
        <v>1326</v>
      </c>
      <c r="J1076" s="382">
        <v>0</v>
      </c>
      <c r="K1076" s="174" t="s">
        <v>117</v>
      </c>
      <c r="L1076" s="383">
        <f>IF(BD.PD7[[#This Row],[Mon]]="DOP",1,HLOOKUP(BD.PD7[[#This Row],[Mon]],$K$1:$L$2,2,FALSE))</f>
        <v>65</v>
      </c>
      <c r="M1076" s="384">
        <v>7874</v>
      </c>
      <c r="N1076" s="243">
        <f>BD.PD7[[#This Row],[Cant.]]*BD.PD7[[#This Row],[ Tasa ]]*BD.PD7[[#This Row],[ Precio Und.]]</f>
        <v>0</v>
      </c>
      <c r="O1076" s="386">
        <v>0.65</v>
      </c>
      <c r="P107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76" s="243">
        <f>BD.PD7[[#This Row],[Ppto. Orden Interna '[DOP']]]/HLOOKUP("USD",$K$1:$L$2,2,FALSE)</f>
        <v>0</v>
      </c>
      <c r="R1076" s="381" t="s">
        <v>1448</v>
      </c>
      <c r="S1076" s="387"/>
      <c r="T1076" s="387"/>
      <c r="U1076" s="387"/>
      <c r="V1076" s="387"/>
      <c r="W1076" s="381" t="s">
        <v>1443</v>
      </c>
      <c r="X1076" s="495">
        <v>8</v>
      </c>
      <c r="Y1076" s="388">
        <v>0.5</v>
      </c>
      <c r="Z1076" s="243">
        <f>BD.PD7[[#This Row],[Av.P1 '[%']]]*BD.PD7[[#This Row],[Ppto. Orden Interna '[DOP']]]</f>
        <v>0</v>
      </c>
      <c r="AA1076" s="495">
        <v>10</v>
      </c>
      <c r="AB1076" s="388">
        <v>0.5</v>
      </c>
      <c r="AC1076" s="243">
        <f>BD.PD7[[#This Row],[Av.P2 '[%']]]*BD.PD7[[#This Row],[Ppto. Orden Interna '[DOP']]]</f>
        <v>0</v>
      </c>
      <c r="AD1076" s="249"/>
      <c r="AE1076" s="389"/>
      <c r="AF1076" s="243">
        <f>BD.PD7[[#This Row],[Av.P3 '[%']]]*BD.PD7[[#This Row],[Ppto. Orden Interna '[DOP']]]</f>
        <v>0</v>
      </c>
      <c r="AG1076" s="249"/>
      <c r="AH1076" s="389"/>
      <c r="AI1076" s="243">
        <f>BD.PD7[[#This Row],[Av.P2 '[%']]]*BD.PD7[[#This Row],[Ppto. Orden Interna '[DOP']]]</f>
        <v>0</v>
      </c>
      <c r="AJ1076" s="249"/>
      <c r="AK1076" s="389"/>
      <c r="AL1076" s="243">
        <f>BD.PD7[[#This Row],[Av.P2 '[%']]]*BD.PD7[[#This Row],[Ppto. Orden Interna '[DOP']]]</f>
        <v>0</v>
      </c>
      <c r="AM1076" s="496" t="e">
        <f>BD.PD9[[#This Row],[Pago 5]]+BD.PD9[[#This Row],[Pago 4]]+BD.PD9[[#This Row],[Pago 3]]+BD.PD9[[#This Row],[Pago 2]]+BD.PD9[[#This Row],[Pago 1]]</f>
        <v>#VALUE!</v>
      </c>
      <c r="AN1076" s="308" t="s">
        <v>244</v>
      </c>
      <c r="AO1076" s="308" t="s">
        <v>245</v>
      </c>
      <c r="AP1076" s="308" t="s">
        <v>246</v>
      </c>
      <c r="AQ1076" s="308" t="s">
        <v>247</v>
      </c>
      <c r="AR1076" s="308">
        <v>594</v>
      </c>
      <c r="AS1076" s="308" t="s">
        <v>248</v>
      </c>
      <c r="AT1076" s="249" t="s">
        <v>1575</v>
      </c>
      <c r="AU1076" s="249" t="s">
        <v>69</v>
      </c>
    </row>
    <row r="1077" spans="1:47" hidden="1" x14ac:dyDescent="0.3">
      <c r="A1077" s="174">
        <v>5.03</v>
      </c>
      <c r="B1077" s="231"/>
      <c r="C1077" s="232" t="str">
        <f>VLOOKUP(BD.PD7[[#This Row],[Pos]],PPto[],3,FALSE)</f>
        <v>5.03 Neveras, Centrales y Evaporadores</v>
      </c>
      <c r="D1077" s="174" t="s">
        <v>23</v>
      </c>
      <c r="E1077" s="305" t="str">
        <f>IF(BD.PD7[[#This Row],[.]]="*",VLOOKUP(BD.PD7[[#This Row],[Pos]],Presupuesto!A:H,7,FALSE),"")</f>
        <v/>
      </c>
      <c r="F1077" s="566" t="s">
        <v>1449</v>
      </c>
      <c r="G1077" s="174" t="s">
        <v>1359</v>
      </c>
      <c r="H1077" s="174"/>
      <c r="I1077" s="174" t="s">
        <v>1450</v>
      </c>
      <c r="J1077" s="382">
        <v>4</v>
      </c>
      <c r="K1077" s="174" t="s">
        <v>189</v>
      </c>
      <c r="L1077" s="383">
        <f>IF(BD.PD7[[#This Row],[Mon]]="DOP",1,HLOOKUP(BD.PD7[[#This Row],[Mon]],$K$1:$L$2,2,FALSE))</f>
        <v>77</v>
      </c>
      <c r="M1077" s="384">
        <v>5405.09</v>
      </c>
      <c r="N1077" s="243">
        <f>BD.PD7[[#This Row],[Cant.]]*BD.PD7[[#This Row],[ Tasa ]]*BD.PD7[[#This Row],[ Precio Und.]]</f>
        <v>1664767.72</v>
      </c>
      <c r="O1077" s="386">
        <v>0.25</v>
      </c>
      <c r="P1077" s="243">
        <f>IF(BD.PD7[[#This Row],[Liquid. '[%']]]&lt;&gt;0,(BD.PD7[[#This Row],[Valor Neto '[DOP']]]*BD.PD7[[#This Row],[Liquid. '[%']]])+BD.PD7[[#This Row],[Valor Neto '[DOP']]],BD.PD7[[#This Row],[Valor Neto '[DOP']]])</f>
        <v>2080959.65</v>
      </c>
      <c r="Q1077" s="243">
        <f>BD.PD7[[#This Row],[Ppto. Orden Interna '[DOP']]]/HLOOKUP("USD",$K$1:$L$2,2,FALSE)</f>
        <v>32014.763846153844</v>
      </c>
      <c r="R1077" s="381" t="s">
        <v>1451</v>
      </c>
      <c r="S1077" s="387"/>
      <c r="T1077" s="387"/>
      <c r="U1077" s="387"/>
      <c r="V1077" s="387"/>
      <c r="W1077" s="174" t="s">
        <v>1436</v>
      </c>
      <c r="X1077" s="495">
        <v>7</v>
      </c>
      <c r="Y1077" s="388">
        <v>0.5</v>
      </c>
      <c r="Z1077" s="243">
        <f>BD.PD7[[#This Row],[Av.P1 '[%']]]*BD.PD7[[#This Row],[Ppto. Orden Interna '[DOP']]]</f>
        <v>1040479.825</v>
      </c>
      <c r="AA1077" s="495">
        <v>10</v>
      </c>
      <c r="AB1077" s="388">
        <v>0.5</v>
      </c>
      <c r="AC1077" s="243">
        <f>BD.PD7[[#This Row],[Av.P2 '[%']]]*BD.PD7[[#This Row],[Ppto. Orden Interna '[DOP']]]</f>
        <v>1040479.825</v>
      </c>
      <c r="AD1077" s="249"/>
      <c r="AE1077" s="389"/>
      <c r="AF1077" s="243">
        <f>BD.PD7[[#This Row],[Av.P3 '[%']]]*BD.PD7[[#This Row],[Ppto. Orden Interna '[DOP']]]</f>
        <v>0</v>
      </c>
      <c r="AG1077" s="249"/>
      <c r="AH1077" s="389"/>
      <c r="AI1077" s="243">
        <f>BD.PD7[[#This Row],[Av.P2 '[%']]]*BD.PD7[[#This Row],[Ppto. Orden Interna '[DOP']]]</f>
        <v>1040479.825</v>
      </c>
      <c r="AJ1077" s="249"/>
      <c r="AK1077" s="389"/>
      <c r="AL1077" s="243">
        <f>BD.PD7[[#This Row],[Av.P2 '[%']]]*BD.PD7[[#This Row],[Ppto. Orden Interna '[DOP']]]</f>
        <v>1040479.825</v>
      </c>
      <c r="AM1077" s="496" t="e">
        <f>BD.PD9[[#This Row],[Pago 5]]+BD.PD9[[#This Row],[Pago 4]]+BD.PD9[[#This Row],[Pago 3]]+BD.PD9[[#This Row],[Pago 2]]+BD.PD9[[#This Row],[Pago 1]]</f>
        <v>#VALUE!</v>
      </c>
      <c r="AN1077" s="308" t="s">
        <v>244</v>
      </c>
      <c r="AO1077" s="308" t="s">
        <v>245</v>
      </c>
      <c r="AP1077" s="308" t="s">
        <v>246</v>
      </c>
      <c r="AQ1077" s="308" t="s">
        <v>247</v>
      </c>
      <c r="AR1077" s="308">
        <v>594</v>
      </c>
      <c r="AS1077" s="308" t="s">
        <v>248</v>
      </c>
      <c r="AT1077" s="249" t="s">
        <v>1575</v>
      </c>
      <c r="AU1077" s="249" t="s">
        <v>69</v>
      </c>
    </row>
    <row r="1078" spans="1:47" hidden="1" x14ac:dyDescent="0.3">
      <c r="A1078" s="174">
        <v>5.03</v>
      </c>
      <c r="B1078" s="231"/>
      <c r="C1078" s="232" t="str">
        <f>VLOOKUP(BD.PD7[[#This Row],[Pos]],PPto[],3,FALSE)</f>
        <v>5.03 Neveras, Centrales y Evaporadores</v>
      </c>
      <c r="D1078" s="174" t="s">
        <v>23</v>
      </c>
      <c r="E1078" s="305" t="str">
        <f>IF(BD.PD7[[#This Row],[.]]="*",VLOOKUP(BD.PD7[[#This Row],[Pos]],Presupuesto!A:H,7,FALSE),"")</f>
        <v/>
      </c>
      <c r="F1078" s="566" t="s">
        <v>1452</v>
      </c>
      <c r="G1078" s="174" t="s">
        <v>1359</v>
      </c>
      <c r="H1078" s="174"/>
      <c r="I1078" s="174" t="s">
        <v>1450</v>
      </c>
      <c r="J1078" s="382">
        <v>2</v>
      </c>
      <c r="K1078" s="174" t="s">
        <v>189</v>
      </c>
      <c r="L1078" s="383">
        <f>IF(BD.PD7[[#This Row],[Mon]]="DOP",1,HLOOKUP(BD.PD7[[#This Row],[Mon]],$K$1:$L$2,2,FALSE))</f>
        <v>77</v>
      </c>
      <c r="M1078" s="384">
        <v>744.2</v>
      </c>
      <c r="N1078" s="243">
        <f>BD.PD7[[#This Row],[Cant.]]*BD.PD7[[#This Row],[ Tasa ]]*BD.PD7[[#This Row],[ Precio Und.]]</f>
        <v>114606.8</v>
      </c>
      <c r="O1078" s="386">
        <v>0.25</v>
      </c>
      <c r="P1078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78" s="243">
        <f>BD.PD7[[#This Row],[Ppto. Orden Interna '[DOP']]]/HLOOKUP("USD",$K$1:$L$2,2,FALSE)</f>
        <v>2203.976923076923</v>
      </c>
      <c r="R1078" s="381" t="s">
        <v>1451</v>
      </c>
      <c r="S1078" s="387"/>
      <c r="T1078" s="387"/>
      <c r="U1078" s="387"/>
      <c r="V1078" s="387"/>
      <c r="W1078" s="174" t="s">
        <v>1436</v>
      </c>
      <c r="X1078" s="495">
        <v>7</v>
      </c>
      <c r="Y1078" s="388">
        <v>0.5</v>
      </c>
      <c r="Z1078" s="243">
        <f>BD.PD7[[#This Row],[Av.P1 '[%']]]*BD.PD7[[#This Row],[Ppto. Orden Interna '[DOP']]]</f>
        <v>71629.25</v>
      </c>
      <c r="AA1078" s="495">
        <v>10</v>
      </c>
      <c r="AB1078" s="388">
        <v>0.5</v>
      </c>
      <c r="AC1078" s="243">
        <f>BD.PD7[[#This Row],[Av.P2 '[%']]]*BD.PD7[[#This Row],[Ppto. Orden Interna '[DOP']]]</f>
        <v>71629.25</v>
      </c>
      <c r="AD1078" s="249"/>
      <c r="AE1078" s="389"/>
      <c r="AF1078" s="243">
        <f>BD.PD7[[#This Row],[Av.P3 '[%']]]*BD.PD7[[#This Row],[Ppto. Orden Interna '[DOP']]]</f>
        <v>0</v>
      </c>
      <c r="AG1078" s="249"/>
      <c r="AH1078" s="389"/>
      <c r="AI1078" s="243">
        <f>BD.PD7[[#This Row],[Av.P2 '[%']]]*BD.PD7[[#This Row],[Ppto. Orden Interna '[DOP']]]</f>
        <v>71629.25</v>
      </c>
      <c r="AJ1078" s="249"/>
      <c r="AK1078" s="389"/>
      <c r="AL1078" s="243">
        <f>BD.PD7[[#This Row],[Av.P2 '[%']]]*BD.PD7[[#This Row],[Ppto. Orden Interna '[DOP']]]</f>
        <v>71629.25</v>
      </c>
      <c r="AM1078" s="496" t="e">
        <f>BD.PD9[[#This Row],[Pago 5]]+BD.PD9[[#This Row],[Pago 4]]+BD.PD9[[#This Row],[Pago 3]]+BD.PD9[[#This Row],[Pago 2]]+BD.PD9[[#This Row],[Pago 1]]</f>
        <v>#VALUE!</v>
      </c>
      <c r="AN1078" s="308" t="s">
        <v>244</v>
      </c>
      <c r="AO1078" s="308" t="s">
        <v>245</v>
      </c>
      <c r="AP1078" s="308" t="s">
        <v>246</v>
      </c>
      <c r="AQ1078" s="308" t="s">
        <v>247</v>
      </c>
      <c r="AR1078" s="308">
        <v>594</v>
      </c>
      <c r="AS1078" s="308" t="s">
        <v>248</v>
      </c>
      <c r="AT1078" s="249" t="s">
        <v>1575</v>
      </c>
      <c r="AU1078" s="249" t="s">
        <v>69</v>
      </c>
    </row>
    <row r="1079" spans="1:47" hidden="1" x14ac:dyDescent="0.3">
      <c r="A1079" s="174">
        <v>5.03</v>
      </c>
      <c r="B1079" s="231"/>
      <c r="C1079" s="232" t="str">
        <f>VLOOKUP(BD.PD7[[#This Row],[Pos]],PPto[],3,FALSE)</f>
        <v>5.03 Neveras, Centrales y Evaporadores</v>
      </c>
      <c r="D1079" s="174" t="s">
        <v>23</v>
      </c>
      <c r="E1079" s="305" t="str">
        <f>IF(BD.PD7[[#This Row],[.]]="*",VLOOKUP(BD.PD7[[#This Row],[Pos]],Presupuesto!A:H,7,FALSE),"")</f>
        <v/>
      </c>
      <c r="F1079" s="566" t="s">
        <v>1453</v>
      </c>
      <c r="G1079" s="174" t="s">
        <v>1359</v>
      </c>
      <c r="H1079" s="174"/>
      <c r="I1079" s="174" t="s">
        <v>1450</v>
      </c>
      <c r="J1079" s="382">
        <v>7</v>
      </c>
      <c r="K1079" s="174" t="s">
        <v>189</v>
      </c>
      <c r="L1079" s="383">
        <f>IF(BD.PD7[[#This Row],[Mon]]="DOP",1,HLOOKUP(BD.PD7[[#This Row],[Mon]],$K$1:$L$2,2,FALSE))</f>
        <v>77</v>
      </c>
      <c r="M1079" s="384">
        <v>5874.54</v>
      </c>
      <c r="N1079" s="243">
        <f>BD.PD7[[#This Row],[Cant.]]*BD.PD7[[#This Row],[ Tasa ]]*BD.PD7[[#This Row],[ Precio Und.]]</f>
        <v>3166377.06</v>
      </c>
      <c r="O1079" s="386">
        <v>0.25</v>
      </c>
      <c r="P1079" s="243">
        <f>IF(BD.PD7[[#This Row],[Liquid. '[%']]]&lt;&gt;0,(BD.PD7[[#This Row],[Valor Neto '[DOP']]]*BD.PD7[[#This Row],[Liquid. '[%']]])+BD.PD7[[#This Row],[Valor Neto '[DOP']]],BD.PD7[[#This Row],[Valor Neto '[DOP']]])</f>
        <v>3957971.3250000002</v>
      </c>
      <c r="Q1079" s="243">
        <f>BD.PD7[[#This Row],[Ppto. Orden Interna '[DOP']]]/HLOOKUP("USD",$K$1:$L$2,2,FALSE)</f>
        <v>60891.866538461538</v>
      </c>
      <c r="R1079" s="381" t="s">
        <v>1451</v>
      </c>
      <c r="S1079" s="387"/>
      <c r="T1079" s="387"/>
      <c r="U1079" s="387"/>
      <c r="V1079" s="387"/>
      <c r="W1079" s="174" t="s">
        <v>1436</v>
      </c>
      <c r="X1079" s="495">
        <v>7</v>
      </c>
      <c r="Y1079" s="388">
        <v>0.5</v>
      </c>
      <c r="Z1079" s="243">
        <f>BD.PD7[[#This Row],[Av.P1 '[%']]]*BD.PD7[[#This Row],[Ppto. Orden Interna '[DOP']]]</f>
        <v>1978985.6625000001</v>
      </c>
      <c r="AA1079" s="495">
        <v>10</v>
      </c>
      <c r="AB1079" s="388">
        <v>0.5</v>
      </c>
      <c r="AC1079" s="243">
        <f>BD.PD7[[#This Row],[Av.P2 '[%']]]*BD.PD7[[#This Row],[Ppto. Orden Interna '[DOP']]]</f>
        <v>1978985.6625000001</v>
      </c>
      <c r="AD1079" s="249"/>
      <c r="AE1079" s="389"/>
      <c r="AF1079" s="243">
        <f>BD.PD7[[#This Row],[Av.P3 '[%']]]*BD.PD7[[#This Row],[Ppto. Orden Interna '[DOP']]]</f>
        <v>0</v>
      </c>
      <c r="AG1079" s="249"/>
      <c r="AH1079" s="389"/>
      <c r="AI1079" s="243">
        <f>BD.PD7[[#This Row],[Av.P2 '[%']]]*BD.PD7[[#This Row],[Ppto. Orden Interna '[DOP']]]</f>
        <v>1978985.6625000001</v>
      </c>
      <c r="AJ1079" s="249"/>
      <c r="AK1079" s="389"/>
      <c r="AL1079" s="243">
        <f>BD.PD7[[#This Row],[Av.P2 '[%']]]*BD.PD7[[#This Row],[Ppto. Orden Interna '[DOP']]]</f>
        <v>1978985.6625000001</v>
      </c>
      <c r="AM1079" s="496" t="e">
        <f>BD.PD9[[#This Row],[Pago 5]]+BD.PD9[[#This Row],[Pago 4]]+BD.PD9[[#This Row],[Pago 3]]+BD.PD9[[#This Row],[Pago 2]]+BD.PD9[[#This Row],[Pago 1]]</f>
        <v>#VALUE!</v>
      </c>
      <c r="AN1079" s="308" t="s">
        <v>244</v>
      </c>
      <c r="AO1079" s="308" t="s">
        <v>245</v>
      </c>
      <c r="AP1079" s="308" t="s">
        <v>246</v>
      </c>
      <c r="AQ1079" s="308" t="s">
        <v>247</v>
      </c>
      <c r="AR1079" s="308">
        <v>594</v>
      </c>
      <c r="AS1079" s="308" t="s">
        <v>248</v>
      </c>
      <c r="AT1079" s="249" t="s">
        <v>1575</v>
      </c>
      <c r="AU1079" s="249" t="s">
        <v>69</v>
      </c>
    </row>
    <row r="1080" spans="1:47" hidden="1" x14ac:dyDescent="0.3">
      <c r="A1080" s="174">
        <v>5.03</v>
      </c>
      <c r="B1080" s="231"/>
      <c r="C1080" s="232" t="str">
        <f>VLOOKUP(BD.PD7[[#This Row],[Pos]],PPto[],3,FALSE)</f>
        <v>5.03 Neveras, Centrales y Evaporadores</v>
      </c>
      <c r="D1080" s="174" t="s">
        <v>23</v>
      </c>
      <c r="E1080" s="305" t="str">
        <f>IF(BD.PD7[[#This Row],[.]]="*",VLOOKUP(BD.PD7[[#This Row],[Pos]],Presupuesto!A:H,7,FALSE),"")</f>
        <v/>
      </c>
      <c r="F1080" s="566" t="s">
        <v>1454</v>
      </c>
      <c r="G1080" s="174" t="s">
        <v>1359</v>
      </c>
      <c r="H1080" s="174"/>
      <c r="I1080" s="174" t="s">
        <v>1450</v>
      </c>
      <c r="J1080" s="382">
        <v>4</v>
      </c>
      <c r="K1080" s="174" t="s">
        <v>189</v>
      </c>
      <c r="L1080" s="383">
        <f>IF(BD.PD7[[#This Row],[Mon]]="DOP",1,HLOOKUP(BD.PD7[[#This Row],[Mon]],$K$1:$L$2,2,FALSE))</f>
        <v>77</v>
      </c>
      <c r="M1080" s="384">
        <v>7815.81</v>
      </c>
      <c r="N1080" s="243">
        <f>BD.PD7[[#This Row],[Cant.]]*BD.PD7[[#This Row],[ Tasa ]]*BD.PD7[[#This Row],[ Precio Und.]]</f>
        <v>2407269.48</v>
      </c>
      <c r="O1080" s="386">
        <v>0.25</v>
      </c>
      <c r="P1080" s="243">
        <f>IF(BD.PD7[[#This Row],[Liquid. '[%']]]&lt;&gt;0,(BD.PD7[[#This Row],[Valor Neto '[DOP']]]*BD.PD7[[#This Row],[Liquid. '[%']]])+BD.PD7[[#This Row],[Valor Neto '[DOP']]],BD.PD7[[#This Row],[Valor Neto '[DOP']]])</f>
        <v>3009086.85</v>
      </c>
      <c r="Q1080" s="243">
        <f>BD.PD7[[#This Row],[Ppto. Orden Interna '[DOP']]]/HLOOKUP("USD",$K$1:$L$2,2,FALSE)</f>
        <v>46293.643846153849</v>
      </c>
      <c r="R1080" s="381" t="s">
        <v>1451</v>
      </c>
      <c r="S1080" s="387"/>
      <c r="T1080" s="387"/>
      <c r="U1080" s="387"/>
      <c r="V1080" s="387"/>
      <c r="W1080" s="174" t="s">
        <v>1436</v>
      </c>
      <c r="X1080" s="495">
        <v>7</v>
      </c>
      <c r="Y1080" s="388">
        <v>0.5</v>
      </c>
      <c r="Z1080" s="243">
        <f>BD.PD7[[#This Row],[Av.P1 '[%']]]*BD.PD7[[#This Row],[Ppto. Orden Interna '[DOP']]]</f>
        <v>1504543.425</v>
      </c>
      <c r="AA1080" s="495">
        <v>10</v>
      </c>
      <c r="AB1080" s="388">
        <v>0.5</v>
      </c>
      <c r="AC1080" s="243">
        <f>BD.PD7[[#This Row],[Av.P2 '[%']]]*BD.PD7[[#This Row],[Ppto. Orden Interna '[DOP']]]</f>
        <v>1504543.425</v>
      </c>
      <c r="AD1080" s="249"/>
      <c r="AE1080" s="389"/>
      <c r="AF1080" s="243">
        <f>BD.PD7[[#This Row],[Av.P3 '[%']]]*BD.PD7[[#This Row],[Ppto. Orden Interna '[DOP']]]</f>
        <v>0</v>
      </c>
      <c r="AG1080" s="249"/>
      <c r="AH1080" s="389"/>
      <c r="AI1080" s="243">
        <f>BD.PD7[[#This Row],[Av.P2 '[%']]]*BD.PD7[[#This Row],[Ppto. Orden Interna '[DOP']]]</f>
        <v>1504543.425</v>
      </c>
      <c r="AJ1080" s="249"/>
      <c r="AK1080" s="389"/>
      <c r="AL1080" s="243">
        <f>BD.PD7[[#This Row],[Av.P2 '[%']]]*BD.PD7[[#This Row],[Ppto. Orden Interna '[DOP']]]</f>
        <v>1504543.425</v>
      </c>
      <c r="AM1080" s="496" t="e">
        <f>BD.PD9[[#This Row],[Pago 5]]+BD.PD9[[#This Row],[Pago 4]]+BD.PD9[[#This Row],[Pago 3]]+BD.PD9[[#This Row],[Pago 2]]+BD.PD9[[#This Row],[Pago 1]]</f>
        <v>#VALUE!</v>
      </c>
      <c r="AN1080" s="308" t="s">
        <v>244</v>
      </c>
      <c r="AO1080" s="308" t="s">
        <v>245</v>
      </c>
      <c r="AP1080" s="308" t="s">
        <v>246</v>
      </c>
      <c r="AQ1080" s="308" t="s">
        <v>247</v>
      </c>
      <c r="AR1080" s="308">
        <v>594</v>
      </c>
      <c r="AS1080" s="308" t="s">
        <v>248</v>
      </c>
      <c r="AT1080" s="249" t="s">
        <v>1575</v>
      </c>
      <c r="AU1080" s="249" t="s">
        <v>69</v>
      </c>
    </row>
    <row r="1081" spans="1:47" hidden="1" x14ac:dyDescent="0.3">
      <c r="A1081" s="174">
        <v>5.03</v>
      </c>
      <c r="B1081" s="231"/>
      <c r="C1081" s="232" t="str">
        <f>VLOOKUP(BD.PD7[[#This Row],[Pos]],PPto[],3,FALSE)</f>
        <v>5.03 Neveras, Centrales y Evaporadores</v>
      </c>
      <c r="D1081" s="174" t="s">
        <v>23</v>
      </c>
      <c r="E1081" s="305" t="str">
        <f>IF(BD.PD7[[#This Row],[.]]="*",VLOOKUP(BD.PD7[[#This Row],[Pos]],Presupuesto!A:H,7,FALSE),"")</f>
        <v/>
      </c>
      <c r="F1081" s="566" t="s">
        <v>1452</v>
      </c>
      <c r="G1081" s="174" t="s">
        <v>1359</v>
      </c>
      <c r="H1081" s="174"/>
      <c r="I1081" s="174" t="s">
        <v>1450</v>
      </c>
      <c r="J1081" s="382">
        <v>8</v>
      </c>
      <c r="K1081" s="174" t="s">
        <v>189</v>
      </c>
      <c r="L1081" s="383">
        <f>IF(BD.PD7[[#This Row],[Mon]]="DOP",1,HLOOKUP(BD.PD7[[#This Row],[Mon]],$K$1:$L$2,2,FALSE))</f>
        <v>77</v>
      </c>
      <c r="M1081" s="384">
        <v>744.2</v>
      </c>
      <c r="N1081" s="243">
        <f>BD.PD7[[#This Row],[Cant.]]*BD.PD7[[#This Row],[ Tasa ]]*BD.PD7[[#This Row],[ Precio Und.]]</f>
        <v>458427.2</v>
      </c>
      <c r="O1081" s="386">
        <v>0.25</v>
      </c>
      <c r="P1081" s="243">
        <f>IF(BD.PD7[[#This Row],[Liquid. '[%']]]&lt;&gt;0,(BD.PD7[[#This Row],[Valor Neto '[DOP']]]*BD.PD7[[#This Row],[Liquid. '[%']]])+BD.PD7[[#This Row],[Valor Neto '[DOP']]],BD.PD7[[#This Row],[Valor Neto '[DOP']]])</f>
        <v>573034</v>
      </c>
      <c r="Q1081" s="243">
        <f>BD.PD7[[#This Row],[Ppto. Orden Interna '[DOP']]]/HLOOKUP("USD",$K$1:$L$2,2,FALSE)</f>
        <v>8815.9076923076918</v>
      </c>
      <c r="R1081" s="381" t="s">
        <v>1451</v>
      </c>
      <c r="S1081" s="387"/>
      <c r="T1081" s="387"/>
      <c r="U1081" s="387"/>
      <c r="V1081" s="387"/>
      <c r="W1081" s="174" t="s">
        <v>1436</v>
      </c>
      <c r="X1081" s="495">
        <v>7</v>
      </c>
      <c r="Y1081" s="388">
        <v>0.5</v>
      </c>
      <c r="Z1081" s="243">
        <f>BD.PD7[[#This Row],[Av.P1 '[%']]]*BD.PD7[[#This Row],[Ppto. Orden Interna '[DOP']]]</f>
        <v>286517</v>
      </c>
      <c r="AA1081" s="495">
        <v>10</v>
      </c>
      <c r="AB1081" s="388">
        <v>0.5</v>
      </c>
      <c r="AC1081" s="243">
        <f>BD.PD7[[#This Row],[Av.P2 '[%']]]*BD.PD7[[#This Row],[Ppto. Orden Interna '[DOP']]]</f>
        <v>286517</v>
      </c>
      <c r="AD1081" s="249"/>
      <c r="AE1081" s="389"/>
      <c r="AF1081" s="243">
        <f>BD.PD7[[#This Row],[Av.P3 '[%']]]*BD.PD7[[#This Row],[Ppto. Orden Interna '[DOP']]]</f>
        <v>0</v>
      </c>
      <c r="AG1081" s="249"/>
      <c r="AH1081" s="389"/>
      <c r="AI1081" s="243">
        <f>BD.PD7[[#This Row],[Av.P2 '[%']]]*BD.PD7[[#This Row],[Ppto. Orden Interna '[DOP']]]</f>
        <v>286517</v>
      </c>
      <c r="AJ1081" s="249"/>
      <c r="AK1081" s="389"/>
      <c r="AL1081" s="243">
        <f>BD.PD7[[#This Row],[Av.P2 '[%']]]*BD.PD7[[#This Row],[Ppto. Orden Interna '[DOP']]]</f>
        <v>286517</v>
      </c>
      <c r="AM1081" s="496" t="e">
        <f>BD.PD9[[#This Row],[Pago 5]]+BD.PD9[[#This Row],[Pago 4]]+BD.PD9[[#This Row],[Pago 3]]+BD.PD9[[#This Row],[Pago 2]]+BD.PD9[[#This Row],[Pago 1]]</f>
        <v>#VALUE!</v>
      </c>
      <c r="AN1081" s="308" t="s">
        <v>244</v>
      </c>
      <c r="AO1081" s="308" t="s">
        <v>245</v>
      </c>
      <c r="AP1081" s="308" t="s">
        <v>246</v>
      </c>
      <c r="AQ1081" s="308" t="s">
        <v>247</v>
      </c>
      <c r="AR1081" s="308">
        <v>594</v>
      </c>
      <c r="AS1081" s="308" t="s">
        <v>248</v>
      </c>
      <c r="AT1081" s="249" t="s">
        <v>1575</v>
      </c>
      <c r="AU1081" s="249" t="s">
        <v>69</v>
      </c>
    </row>
    <row r="1082" spans="1:47" hidden="1" x14ac:dyDescent="0.3">
      <c r="A1082" s="174">
        <v>5.03</v>
      </c>
      <c r="B1082" s="231"/>
      <c r="C1082" s="232" t="str">
        <f>VLOOKUP(BD.PD7[[#This Row],[Pos]],PPto[],3,FALSE)</f>
        <v>5.03 Neveras, Centrales y Evaporadores</v>
      </c>
      <c r="D1082" s="174" t="s">
        <v>23</v>
      </c>
      <c r="E1082" s="305" t="str">
        <f>IF(BD.PD7[[#This Row],[.]]="*",VLOOKUP(BD.PD7[[#This Row],[Pos]],Presupuesto!A:H,7,FALSE),"")</f>
        <v/>
      </c>
      <c r="F1082" s="566" t="s">
        <v>1455</v>
      </c>
      <c r="G1082" s="174" t="s">
        <v>1359</v>
      </c>
      <c r="H1082" s="174"/>
      <c r="I1082" s="174" t="s">
        <v>1450</v>
      </c>
      <c r="J1082" s="382">
        <v>2</v>
      </c>
      <c r="K1082" s="174" t="s">
        <v>189</v>
      </c>
      <c r="L1082" s="383">
        <f>IF(BD.PD7[[#This Row],[Mon]]="DOP",1,HLOOKUP(BD.PD7[[#This Row],[Mon]],$K$1:$L$2,2,FALSE))</f>
        <v>77</v>
      </c>
      <c r="M1082" s="384">
        <v>744.2</v>
      </c>
      <c r="N1082" s="243">
        <f>BD.PD7[[#This Row],[Cant.]]*BD.PD7[[#This Row],[ Tasa ]]*BD.PD7[[#This Row],[ Precio Und.]]</f>
        <v>114606.8</v>
      </c>
      <c r="O1082" s="386">
        <v>0.25</v>
      </c>
      <c r="P1082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82" s="243">
        <f>BD.PD7[[#This Row],[Ppto. Orden Interna '[DOP']]]/HLOOKUP("USD",$K$1:$L$2,2,FALSE)</f>
        <v>2203.976923076923</v>
      </c>
      <c r="R1082" s="381" t="s">
        <v>1451</v>
      </c>
      <c r="S1082" s="387"/>
      <c r="T1082" s="387"/>
      <c r="U1082" s="387"/>
      <c r="V1082" s="387"/>
      <c r="W1082" s="174" t="s">
        <v>1436</v>
      </c>
      <c r="X1082" s="495">
        <v>7</v>
      </c>
      <c r="Y1082" s="388">
        <v>0.5</v>
      </c>
      <c r="Z1082" s="243">
        <f>BD.PD7[[#This Row],[Av.P1 '[%']]]*BD.PD7[[#This Row],[Ppto. Orden Interna '[DOP']]]</f>
        <v>71629.25</v>
      </c>
      <c r="AA1082" s="495">
        <v>10</v>
      </c>
      <c r="AB1082" s="388">
        <v>0.5</v>
      </c>
      <c r="AC1082" s="243">
        <f>BD.PD7[[#This Row],[Av.P2 '[%']]]*BD.PD7[[#This Row],[Ppto. Orden Interna '[DOP']]]</f>
        <v>71629.25</v>
      </c>
      <c r="AD1082" s="249"/>
      <c r="AE1082" s="389"/>
      <c r="AF1082" s="243">
        <f>BD.PD7[[#This Row],[Av.P3 '[%']]]*BD.PD7[[#This Row],[Ppto. Orden Interna '[DOP']]]</f>
        <v>0</v>
      </c>
      <c r="AG1082" s="249"/>
      <c r="AH1082" s="389"/>
      <c r="AI1082" s="243">
        <f>BD.PD7[[#This Row],[Av.P2 '[%']]]*BD.PD7[[#This Row],[Ppto. Orden Interna '[DOP']]]</f>
        <v>71629.25</v>
      </c>
      <c r="AJ1082" s="249"/>
      <c r="AK1082" s="389"/>
      <c r="AL1082" s="243">
        <f>BD.PD7[[#This Row],[Av.P2 '[%']]]*BD.PD7[[#This Row],[Ppto. Orden Interna '[DOP']]]</f>
        <v>71629.25</v>
      </c>
      <c r="AM1082" s="496" t="e">
        <f>BD.PD9[[#This Row],[Pago 5]]+BD.PD9[[#This Row],[Pago 4]]+BD.PD9[[#This Row],[Pago 3]]+BD.PD9[[#This Row],[Pago 2]]+BD.PD9[[#This Row],[Pago 1]]</f>
        <v>#VALUE!</v>
      </c>
      <c r="AN1082" s="308" t="s">
        <v>244</v>
      </c>
      <c r="AO1082" s="308" t="s">
        <v>245</v>
      </c>
      <c r="AP1082" s="308" t="s">
        <v>246</v>
      </c>
      <c r="AQ1082" s="308" t="s">
        <v>247</v>
      </c>
      <c r="AR1082" s="308">
        <v>594</v>
      </c>
      <c r="AS1082" s="308" t="s">
        <v>248</v>
      </c>
      <c r="AT1082" s="249" t="s">
        <v>1575</v>
      </c>
      <c r="AU1082" s="249" t="s">
        <v>69</v>
      </c>
    </row>
    <row r="1083" spans="1:47" hidden="1" x14ac:dyDescent="0.3">
      <c r="A1083" s="174">
        <v>5.03</v>
      </c>
      <c r="B1083" s="231"/>
      <c r="C1083" s="232" t="str">
        <f>VLOOKUP(BD.PD7[[#This Row],[Pos]],PPto[],3,FALSE)</f>
        <v>5.03 Neveras, Centrales y Evaporadores</v>
      </c>
      <c r="D1083" s="174" t="s">
        <v>23</v>
      </c>
      <c r="E1083" s="305" t="str">
        <f>IF(BD.PD7[[#This Row],[.]]="*",VLOOKUP(BD.PD7[[#This Row],[Pos]],Presupuesto!A:H,7,FALSE),"")</f>
        <v/>
      </c>
      <c r="F1083" s="566" t="s">
        <v>1456</v>
      </c>
      <c r="G1083" s="174" t="s">
        <v>1359</v>
      </c>
      <c r="H1083" s="174"/>
      <c r="I1083" s="174" t="s">
        <v>1450</v>
      </c>
      <c r="J1083" s="382">
        <v>3</v>
      </c>
      <c r="K1083" s="174" t="s">
        <v>189</v>
      </c>
      <c r="L1083" s="383">
        <f>IF(BD.PD7[[#This Row],[Mon]]="DOP",1,HLOOKUP(BD.PD7[[#This Row],[Mon]],$K$1:$L$2,2,FALSE))</f>
        <v>77</v>
      </c>
      <c r="M1083" s="384">
        <v>4762.51</v>
      </c>
      <c r="N1083" s="243">
        <f>BD.PD7[[#This Row],[Cant.]]*BD.PD7[[#This Row],[ Tasa ]]*BD.PD7[[#This Row],[ Precio Und.]]</f>
        <v>1100139.81</v>
      </c>
      <c r="O1083" s="386">
        <v>0.25</v>
      </c>
      <c r="P1083" s="243">
        <f>IF(BD.PD7[[#This Row],[Liquid. '[%']]]&lt;&gt;0,(BD.PD7[[#This Row],[Valor Neto '[DOP']]]*BD.PD7[[#This Row],[Liquid. '[%']]])+BD.PD7[[#This Row],[Valor Neto '[DOP']]],BD.PD7[[#This Row],[Valor Neto '[DOP']]])</f>
        <v>1375174.7625000002</v>
      </c>
      <c r="Q1083" s="243">
        <f>BD.PD7[[#This Row],[Ppto. Orden Interna '[DOP']]]/HLOOKUP("USD",$K$1:$L$2,2,FALSE)</f>
        <v>21156.534807692311</v>
      </c>
      <c r="R1083" s="381" t="s">
        <v>1451</v>
      </c>
      <c r="S1083" s="387"/>
      <c r="T1083" s="387"/>
      <c r="U1083" s="387"/>
      <c r="V1083" s="387"/>
      <c r="W1083" s="174" t="s">
        <v>1436</v>
      </c>
      <c r="X1083" s="495">
        <v>7</v>
      </c>
      <c r="Y1083" s="388">
        <v>0.5</v>
      </c>
      <c r="Z1083" s="243">
        <f>BD.PD7[[#This Row],[Av.P1 '[%']]]*BD.PD7[[#This Row],[Ppto. Orden Interna '[DOP']]]</f>
        <v>687587.38125000009</v>
      </c>
      <c r="AA1083" s="495">
        <v>10</v>
      </c>
      <c r="AB1083" s="388">
        <v>0.5</v>
      </c>
      <c r="AC1083" s="243">
        <f>BD.PD7[[#This Row],[Av.P2 '[%']]]*BD.PD7[[#This Row],[Ppto. Orden Interna '[DOP']]]</f>
        <v>687587.38125000009</v>
      </c>
      <c r="AD1083" s="249"/>
      <c r="AE1083" s="389"/>
      <c r="AF1083" s="243">
        <f>BD.PD7[[#This Row],[Av.P3 '[%']]]*BD.PD7[[#This Row],[Ppto. Orden Interna '[DOP']]]</f>
        <v>0</v>
      </c>
      <c r="AG1083" s="249"/>
      <c r="AH1083" s="389"/>
      <c r="AI1083" s="243">
        <f>BD.PD7[[#This Row],[Av.P2 '[%']]]*BD.PD7[[#This Row],[Ppto. Orden Interna '[DOP']]]</f>
        <v>687587.38125000009</v>
      </c>
      <c r="AJ1083" s="249"/>
      <c r="AK1083" s="389"/>
      <c r="AL1083" s="243">
        <f>BD.PD7[[#This Row],[Av.P2 '[%']]]*BD.PD7[[#This Row],[Ppto. Orden Interna '[DOP']]]</f>
        <v>687587.38125000009</v>
      </c>
      <c r="AM1083" s="496" t="e">
        <f>BD.PD9[[#This Row],[Pago 5]]+BD.PD9[[#This Row],[Pago 4]]+BD.PD9[[#This Row],[Pago 3]]+BD.PD9[[#This Row],[Pago 2]]+BD.PD9[[#This Row],[Pago 1]]</f>
        <v>#VALUE!</v>
      </c>
      <c r="AN1083" s="308" t="s">
        <v>244</v>
      </c>
      <c r="AO1083" s="308" t="s">
        <v>245</v>
      </c>
      <c r="AP1083" s="308" t="s">
        <v>246</v>
      </c>
      <c r="AQ1083" s="308" t="s">
        <v>247</v>
      </c>
      <c r="AR1083" s="308">
        <v>594</v>
      </c>
      <c r="AS1083" s="308" t="s">
        <v>248</v>
      </c>
      <c r="AT1083" s="249" t="s">
        <v>1575</v>
      </c>
      <c r="AU1083" s="249" t="s">
        <v>69</v>
      </c>
    </row>
    <row r="1084" spans="1:47" hidden="1" x14ac:dyDescent="0.3">
      <c r="A1084" s="174">
        <v>5.03</v>
      </c>
      <c r="B1084" s="231"/>
      <c r="C1084" s="232" t="str">
        <f>VLOOKUP(BD.PD7[[#This Row],[Pos]],PPto[],3,FALSE)</f>
        <v>5.03 Neveras, Centrales y Evaporadores</v>
      </c>
      <c r="D1084" s="174" t="s">
        <v>23</v>
      </c>
      <c r="E1084" s="305" t="str">
        <f>IF(BD.PD7[[#This Row],[.]]="*",VLOOKUP(BD.PD7[[#This Row],[Pos]],Presupuesto!A:H,7,FALSE),"")</f>
        <v/>
      </c>
      <c r="F1084" s="566" t="s">
        <v>1457</v>
      </c>
      <c r="G1084" s="174" t="s">
        <v>1359</v>
      </c>
      <c r="H1084" s="174"/>
      <c r="I1084" s="174" t="s">
        <v>1450</v>
      </c>
      <c r="J1084" s="382">
        <v>4</v>
      </c>
      <c r="K1084" s="174" t="s">
        <v>189</v>
      </c>
      <c r="L1084" s="383">
        <f>IF(BD.PD7[[#This Row],[Mon]]="DOP",1,HLOOKUP(BD.PD7[[#This Row],[Mon]],$K$1:$L$2,2,FALSE))</f>
        <v>77</v>
      </c>
      <c r="M1084" s="384">
        <v>5981.42</v>
      </c>
      <c r="N1084" s="243">
        <f>BD.PD7[[#This Row],[Cant.]]*BD.PD7[[#This Row],[ Tasa ]]*BD.PD7[[#This Row],[ Precio Und.]]</f>
        <v>1842277.36</v>
      </c>
      <c r="O1084" s="386">
        <v>0.25</v>
      </c>
      <c r="P1084" s="243">
        <f>IF(BD.PD7[[#This Row],[Liquid. '[%']]]&lt;&gt;0,(BD.PD7[[#This Row],[Valor Neto '[DOP']]]*BD.PD7[[#This Row],[Liquid. '[%']]])+BD.PD7[[#This Row],[Valor Neto '[DOP']]],BD.PD7[[#This Row],[Valor Neto '[DOP']]])</f>
        <v>2302846.7000000002</v>
      </c>
      <c r="Q1084" s="243">
        <f>BD.PD7[[#This Row],[Ppto. Orden Interna '[DOP']]]/HLOOKUP("USD",$K$1:$L$2,2,FALSE)</f>
        <v>35428.410769230773</v>
      </c>
      <c r="R1084" s="381" t="s">
        <v>1451</v>
      </c>
      <c r="S1084" s="387"/>
      <c r="T1084" s="387"/>
      <c r="U1084" s="387"/>
      <c r="V1084" s="387"/>
      <c r="W1084" s="174" t="s">
        <v>1436</v>
      </c>
      <c r="X1084" s="495">
        <v>7</v>
      </c>
      <c r="Y1084" s="388">
        <v>0.5</v>
      </c>
      <c r="Z1084" s="243">
        <f>BD.PD7[[#This Row],[Av.P1 '[%']]]*BD.PD7[[#This Row],[Ppto. Orden Interna '[DOP']]]</f>
        <v>1151423.3500000001</v>
      </c>
      <c r="AA1084" s="495">
        <v>10</v>
      </c>
      <c r="AB1084" s="388">
        <v>0.5</v>
      </c>
      <c r="AC1084" s="243">
        <f>BD.PD7[[#This Row],[Av.P2 '[%']]]*BD.PD7[[#This Row],[Ppto. Orden Interna '[DOP']]]</f>
        <v>1151423.3500000001</v>
      </c>
      <c r="AD1084" s="249"/>
      <c r="AE1084" s="389"/>
      <c r="AF1084" s="243">
        <f>BD.PD7[[#This Row],[Av.P3 '[%']]]*BD.PD7[[#This Row],[Ppto. Orden Interna '[DOP']]]</f>
        <v>0</v>
      </c>
      <c r="AG1084" s="249"/>
      <c r="AH1084" s="389"/>
      <c r="AI1084" s="243">
        <f>BD.PD7[[#This Row],[Av.P2 '[%']]]*BD.PD7[[#This Row],[Ppto. Orden Interna '[DOP']]]</f>
        <v>1151423.3500000001</v>
      </c>
      <c r="AJ1084" s="249"/>
      <c r="AK1084" s="389"/>
      <c r="AL1084" s="243">
        <f>BD.PD7[[#This Row],[Av.P2 '[%']]]*BD.PD7[[#This Row],[Ppto. Orden Interna '[DOP']]]</f>
        <v>1151423.3500000001</v>
      </c>
      <c r="AM1084" s="496" t="e">
        <f>BD.PD9[[#This Row],[Pago 5]]+BD.PD9[[#This Row],[Pago 4]]+BD.PD9[[#This Row],[Pago 3]]+BD.PD9[[#This Row],[Pago 2]]+BD.PD9[[#This Row],[Pago 1]]</f>
        <v>#VALUE!</v>
      </c>
      <c r="AN1084" s="308" t="s">
        <v>244</v>
      </c>
      <c r="AO1084" s="308" t="s">
        <v>245</v>
      </c>
      <c r="AP1084" s="308" t="s">
        <v>246</v>
      </c>
      <c r="AQ1084" s="308" t="s">
        <v>247</v>
      </c>
      <c r="AR1084" s="308">
        <v>594</v>
      </c>
      <c r="AS1084" s="308" t="s">
        <v>248</v>
      </c>
      <c r="AT1084" s="249" t="s">
        <v>1575</v>
      </c>
      <c r="AU1084" s="249" t="s">
        <v>69</v>
      </c>
    </row>
    <row r="1085" spans="1:47" hidden="1" x14ac:dyDescent="0.3">
      <c r="A1085" s="174">
        <v>5.03</v>
      </c>
      <c r="B1085" s="231"/>
      <c r="C1085" s="232" t="str">
        <f>VLOOKUP(BD.PD7[[#This Row],[Pos]],PPto[],3,FALSE)</f>
        <v>5.03 Neveras, Centrales y Evaporadores</v>
      </c>
      <c r="D1085" s="174" t="s">
        <v>23</v>
      </c>
      <c r="E1085" s="305" t="str">
        <f>IF(BD.PD7[[#This Row],[.]]="*",VLOOKUP(BD.PD7[[#This Row],[Pos]],Presupuesto!A:H,7,FALSE),"")</f>
        <v/>
      </c>
      <c r="F1085" s="566" t="s">
        <v>1458</v>
      </c>
      <c r="G1085" s="174" t="s">
        <v>1359</v>
      </c>
      <c r="H1085" s="174"/>
      <c r="I1085" s="174" t="s">
        <v>1450</v>
      </c>
      <c r="J1085" s="382">
        <v>2</v>
      </c>
      <c r="K1085" s="174" t="s">
        <v>189</v>
      </c>
      <c r="L1085" s="383">
        <f>IF(BD.PD7[[#This Row],[Mon]]="DOP",1,HLOOKUP(BD.PD7[[#This Row],[Mon]],$K$1:$L$2,2,FALSE))</f>
        <v>77</v>
      </c>
      <c r="M1085" s="384">
        <v>768.6</v>
      </c>
      <c r="N1085" s="243">
        <f>BD.PD7[[#This Row],[Cant.]]*BD.PD7[[#This Row],[ Tasa ]]*BD.PD7[[#This Row],[ Precio Und.]]</f>
        <v>118364.40000000001</v>
      </c>
      <c r="O1085" s="386">
        <v>0.25</v>
      </c>
      <c r="P1085" s="243">
        <f>IF(BD.PD7[[#This Row],[Liquid. '[%']]]&lt;&gt;0,(BD.PD7[[#This Row],[Valor Neto '[DOP']]]*BD.PD7[[#This Row],[Liquid. '[%']]])+BD.PD7[[#This Row],[Valor Neto '[DOP']]],BD.PD7[[#This Row],[Valor Neto '[DOP']]])</f>
        <v>147955.5</v>
      </c>
      <c r="Q1085" s="243">
        <f>BD.PD7[[#This Row],[Ppto. Orden Interna '[DOP']]]/HLOOKUP("USD",$K$1:$L$2,2,FALSE)</f>
        <v>2276.2384615384617</v>
      </c>
      <c r="R1085" s="381" t="s">
        <v>1451</v>
      </c>
      <c r="S1085" s="387"/>
      <c r="T1085" s="387"/>
      <c r="U1085" s="387"/>
      <c r="V1085" s="387"/>
      <c r="W1085" s="174" t="s">
        <v>1436</v>
      </c>
      <c r="X1085" s="495">
        <v>7</v>
      </c>
      <c r="Y1085" s="388">
        <v>0.5</v>
      </c>
      <c r="Z1085" s="243">
        <f>BD.PD7[[#This Row],[Av.P1 '[%']]]*BD.PD7[[#This Row],[Ppto. Orden Interna '[DOP']]]</f>
        <v>73977.75</v>
      </c>
      <c r="AA1085" s="495">
        <v>10</v>
      </c>
      <c r="AB1085" s="388">
        <v>0.5</v>
      </c>
      <c r="AC1085" s="243">
        <f>BD.PD7[[#This Row],[Av.P2 '[%']]]*BD.PD7[[#This Row],[Ppto. Orden Interna '[DOP']]]</f>
        <v>73977.75</v>
      </c>
      <c r="AD1085" s="249"/>
      <c r="AE1085" s="389"/>
      <c r="AF1085" s="243">
        <f>BD.PD7[[#This Row],[Av.P3 '[%']]]*BD.PD7[[#This Row],[Ppto. Orden Interna '[DOP']]]</f>
        <v>0</v>
      </c>
      <c r="AG1085" s="249"/>
      <c r="AH1085" s="389"/>
      <c r="AI1085" s="243">
        <f>BD.PD7[[#This Row],[Av.P2 '[%']]]*BD.PD7[[#This Row],[Ppto. Orden Interna '[DOP']]]</f>
        <v>73977.75</v>
      </c>
      <c r="AJ1085" s="249"/>
      <c r="AK1085" s="389"/>
      <c r="AL1085" s="243">
        <f>BD.PD7[[#This Row],[Av.P2 '[%']]]*BD.PD7[[#This Row],[Ppto. Orden Interna '[DOP']]]</f>
        <v>73977.75</v>
      </c>
      <c r="AM1085" s="496" t="e">
        <f>BD.PD9[[#This Row],[Pago 5]]+BD.PD9[[#This Row],[Pago 4]]+BD.PD9[[#This Row],[Pago 3]]+BD.PD9[[#This Row],[Pago 2]]+BD.PD9[[#This Row],[Pago 1]]</f>
        <v>#VALUE!</v>
      </c>
      <c r="AN1085" s="308" t="s">
        <v>244</v>
      </c>
      <c r="AO1085" s="308" t="s">
        <v>245</v>
      </c>
      <c r="AP1085" s="308" t="s">
        <v>246</v>
      </c>
      <c r="AQ1085" s="308" t="s">
        <v>247</v>
      </c>
      <c r="AR1085" s="308">
        <v>594</v>
      </c>
      <c r="AS1085" s="308" t="s">
        <v>248</v>
      </c>
      <c r="AT1085" s="249" t="s">
        <v>1575</v>
      </c>
      <c r="AU1085" s="249" t="s">
        <v>69</v>
      </c>
    </row>
    <row r="1086" spans="1:47" hidden="1" x14ac:dyDescent="0.3">
      <c r="A1086" s="174">
        <v>5.03</v>
      </c>
      <c r="B1086" s="231"/>
      <c r="C1086" s="232" t="str">
        <f>VLOOKUP(BD.PD7[[#This Row],[Pos]],PPto[],3,FALSE)</f>
        <v>5.03 Neveras, Centrales y Evaporadores</v>
      </c>
      <c r="D1086" s="174" t="s">
        <v>23</v>
      </c>
      <c r="E1086" s="305" t="str">
        <f>IF(BD.PD7[[#This Row],[.]]="*",VLOOKUP(BD.PD7[[#This Row],[Pos]],Presupuesto!A:H,7,FALSE),"")</f>
        <v/>
      </c>
      <c r="F1086" s="566" t="s">
        <v>1455</v>
      </c>
      <c r="G1086" s="174" t="s">
        <v>1359</v>
      </c>
      <c r="H1086" s="174"/>
      <c r="I1086" s="174" t="s">
        <v>1450</v>
      </c>
      <c r="J1086" s="382">
        <v>2</v>
      </c>
      <c r="K1086" s="174" t="s">
        <v>189</v>
      </c>
      <c r="L1086" s="383">
        <f>IF(BD.PD7[[#This Row],[Mon]]="DOP",1,HLOOKUP(BD.PD7[[#This Row],[Mon]],$K$1:$L$2,2,FALSE))</f>
        <v>77</v>
      </c>
      <c r="M1086" s="384">
        <v>744.2</v>
      </c>
      <c r="N1086" s="243">
        <f>BD.PD7[[#This Row],[Cant.]]*BD.PD7[[#This Row],[ Tasa ]]*BD.PD7[[#This Row],[ Precio Und.]]</f>
        <v>114606.8</v>
      </c>
      <c r="O1086" s="386">
        <v>0.25</v>
      </c>
      <c r="P1086" s="243">
        <f>IF(BD.PD7[[#This Row],[Liquid. '[%']]]&lt;&gt;0,(BD.PD7[[#This Row],[Valor Neto '[DOP']]]*BD.PD7[[#This Row],[Liquid. '[%']]])+BD.PD7[[#This Row],[Valor Neto '[DOP']]],BD.PD7[[#This Row],[Valor Neto '[DOP']]])</f>
        <v>143258.5</v>
      </c>
      <c r="Q1086" s="243">
        <f>BD.PD7[[#This Row],[Ppto. Orden Interna '[DOP']]]/HLOOKUP("USD",$K$1:$L$2,2,FALSE)</f>
        <v>2203.976923076923</v>
      </c>
      <c r="R1086" s="381" t="s">
        <v>1451</v>
      </c>
      <c r="S1086" s="387"/>
      <c r="T1086" s="387"/>
      <c r="U1086" s="387"/>
      <c r="V1086" s="387"/>
      <c r="W1086" s="174" t="s">
        <v>1436</v>
      </c>
      <c r="X1086" s="495">
        <v>7</v>
      </c>
      <c r="Y1086" s="388">
        <v>0.5</v>
      </c>
      <c r="Z1086" s="243">
        <f>BD.PD7[[#This Row],[Av.P1 '[%']]]*BD.PD7[[#This Row],[Ppto. Orden Interna '[DOP']]]</f>
        <v>71629.25</v>
      </c>
      <c r="AA1086" s="495">
        <v>10</v>
      </c>
      <c r="AB1086" s="388">
        <v>0.5</v>
      </c>
      <c r="AC1086" s="243">
        <f>BD.PD7[[#This Row],[Av.P2 '[%']]]*BD.PD7[[#This Row],[Ppto. Orden Interna '[DOP']]]</f>
        <v>71629.25</v>
      </c>
      <c r="AD1086" s="249"/>
      <c r="AE1086" s="389"/>
      <c r="AF1086" s="243">
        <f>BD.PD7[[#This Row],[Av.P3 '[%']]]*BD.PD7[[#This Row],[Ppto. Orden Interna '[DOP']]]</f>
        <v>0</v>
      </c>
      <c r="AG1086" s="249"/>
      <c r="AH1086" s="389"/>
      <c r="AI1086" s="243">
        <f>BD.PD7[[#This Row],[Av.P2 '[%']]]*BD.PD7[[#This Row],[Ppto. Orden Interna '[DOP']]]</f>
        <v>71629.25</v>
      </c>
      <c r="AJ1086" s="249"/>
      <c r="AK1086" s="389"/>
      <c r="AL1086" s="243">
        <f>BD.PD7[[#This Row],[Av.P2 '[%']]]*BD.PD7[[#This Row],[Ppto. Orden Interna '[DOP']]]</f>
        <v>71629.25</v>
      </c>
      <c r="AM1086" s="496" t="e">
        <f>BD.PD9[[#This Row],[Pago 5]]+BD.PD9[[#This Row],[Pago 4]]+BD.PD9[[#This Row],[Pago 3]]+BD.PD9[[#This Row],[Pago 2]]+BD.PD9[[#This Row],[Pago 1]]</f>
        <v>#VALUE!</v>
      </c>
      <c r="AN1086" s="308" t="s">
        <v>244</v>
      </c>
      <c r="AO1086" s="308" t="s">
        <v>245</v>
      </c>
      <c r="AP1086" s="308" t="s">
        <v>246</v>
      </c>
      <c r="AQ1086" s="308" t="s">
        <v>247</v>
      </c>
      <c r="AR1086" s="308">
        <v>594</v>
      </c>
      <c r="AS1086" s="308" t="s">
        <v>248</v>
      </c>
      <c r="AT1086" s="249" t="s">
        <v>1575</v>
      </c>
      <c r="AU1086" s="249" t="s">
        <v>69</v>
      </c>
    </row>
    <row r="1087" spans="1:47" ht="27.6" hidden="1" x14ac:dyDescent="0.3">
      <c r="A1087" s="174">
        <v>5.03</v>
      </c>
      <c r="B1087" s="231"/>
      <c r="C1087" s="232" t="str">
        <f>VLOOKUP(BD.PD7[[#This Row],[Pos]],PPto[],3,FALSE)</f>
        <v>5.03 Neveras, Centrales y Evaporadores</v>
      </c>
      <c r="D1087" s="174" t="s">
        <v>23</v>
      </c>
      <c r="E1087" s="305" t="str">
        <f>IF(BD.PD7[[#This Row],[.]]="*",VLOOKUP(BD.PD7[[#This Row],[Pos]],Presupuesto!A:H,7,FALSE),"")</f>
        <v/>
      </c>
      <c r="F1087" s="566" t="s">
        <v>1459</v>
      </c>
      <c r="G1087" s="174" t="s">
        <v>1359</v>
      </c>
      <c r="H1087" s="174"/>
      <c r="I1087" s="174" t="s">
        <v>1450</v>
      </c>
      <c r="J1087" s="382">
        <v>2</v>
      </c>
      <c r="K1087" s="174" t="s">
        <v>189</v>
      </c>
      <c r="L1087" s="383">
        <f>IF(BD.PD7[[#This Row],[Mon]]="DOP",1,HLOOKUP(BD.PD7[[#This Row],[Mon]],$K$1:$L$2,2,FALSE))</f>
        <v>77</v>
      </c>
      <c r="M1087" s="384">
        <v>4762.51</v>
      </c>
      <c r="N1087" s="243">
        <f>BD.PD7[[#This Row],[Cant.]]*BD.PD7[[#This Row],[ Tasa ]]*BD.PD7[[#This Row],[ Precio Und.]]</f>
        <v>733426.54</v>
      </c>
      <c r="O1087" s="386">
        <v>0.25</v>
      </c>
      <c r="P1087" s="243">
        <f>IF(BD.PD7[[#This Row],[Liquid. '[%']]]&lt;&gt;0,(BD.PD7[[#This Row],[Valor Neto '[DOP']]]*BD.PD7[[#This Row],[Liquid. '[%']]])+BD.PD7[[#This Row],[Valor Neto '[DOP']]],BD.PD7[[#This Row],[Valor Neto '[DOP']]])</f>
        <v>916783.17500000005</v>
      </c>
      <c r="Q1087" s="243">
        <f>BD.PD7[[#This Row],[Ppto. Orden Interna '[DOP']]]/HLOOKUP("USD",$K$1:$L$2,2,FALSE)</f>
        <v>14104.356538461539</v>
      </c>
      <c r="R1087" s="381" t="s">
        <v>1451</v>
      </c>
      <c r="S1087" s="387" t="s">
        <v>1460</v>
      </c>
      <c r="T1087" s="387"/>
      <c r="U1087" s="387"/>
      <c r="V1087" s="387"/>
      <c r="W1087" s="174" t="s">
        <v>1436</v>
      </c>
      <c r="X1087" s="495">
        <v>7</v>
      </c>
      <c r="Y1087" s="388">
        <v>0.5</v>
      </c>
      <c r="Z1087" s="243">
        <f>BD.PD7[[#This Row],[Av.P1 '[%']]]*BD.PD7[[#This Row],[Ppto. Orden Interna '[DOP']]]</f>
        <v>458391.58750000002</v>
      </c>
      <c r="AA1087" s="495">
        <v>10</v>
      </c>
      <c r="AB1087" s="388">
        <v>0.5</v>
      </c>
      <c r="AC1087" s="243">
        <f>BD.PD7[[#This Row],[Av.P2 '[%']]]*BD.PD7[[#This Row],[Ppto. Orden Interna '[DOP']]]</f>
        <v>458391.58750000002</v>
      </c>
      <c r="AD1087" s="249"/>
      <c r="AE1087" s="389"/>
      <c r="AF1087" s="243">
        <f>BD.PD7[[#This Row],[Av.P3 '[%']]]*BD.PD7[[#This Row],[Ppto. Orden Interna '[DOP']]]</f>
        <v>0</v>
      </c>
      <c r="AG1087" s="249"/>
      <c r="AH1087" s="389"/>
      <c r="AI1087" s="243">
        <f>BD.PD7[[#This Row],[Av.P2 '[%']]]*BD.PD7[[#This Row],[Ppto. Orden Interna '[DOP']]]</f>
        <v>458391.58750000002</v>
      </c>
      <c r="AJ1087" s="249"/>
      <c r="AK1087" s="389"/>
      <c r="AL1087" s="243">
        <f>BD.PD7[[#This Row],[Av.P2 '[%']]]*BD.PD7[[#This Row],[Ppto. Orden Interna '[DOP']]]</f>
        <v>458391.58750000002</v>
      </c>
      <c r="AM1087" s="496" t="e">
        <f>BD.PD9[[#This Row],[Pago 5]]+BD.PD9[[#This Row],[Pago 4]]+BD.PD9[[#This Row],[Pago 3]]+BD.PD9[[#This Row],[Pago 2]]+BD.PD9[[#This Row],[Pago 1]]</f>
        <v>#VALUE!</v>
      </c>
      <c r="AN1087" s="308" t="s">
        <v>244</v>
      </c>
      <c r="AO1087" s="308" t="s">
        <v>245</v>
      </c>
      <c r="AP1087" s="308" t="s">
        <v>246</v>
      </c>
      <c r="AQ1087" s="308" t="s">
        <v>247</v>
      </c>
      <c r="AR1087" s="308">
        <v>594</v>
      </c>
      <c r="AS1087" s="308" t="s">
        <v>248</v>
      </c>
      <c r="AT1087" s="249" t="s">
        <v>1575</v>
      </c>
      <c r="AU1087" s="249" t="s">
        <v>69</v>
      </c>
    </row>
    <row r="1088" spans="1:47" hidden="1" x14ac:dyDescent="0.3">
      <c r="A1088" s="174">
        <v>5.03</v>
      </c>
      <c r="B1088" s="231"/>
      <c r="C1088" s="232" t="str">
        <f>VLOOKUP(BD.PD7[[#This Row],[Pos]],PPto[],3,FALSE)</f>
        <v>5.03 Neveras, Centrales y Evaporadores</v>
      </c>
      <c r="D1088" s="174" t="s">
        <v>23</v>
      </c>
      <c r="E1088" s="305" t="str">
        <f>IF(BD.PD7[[#This Row],[.]]="*",VLOOKUP(BD.PD7[[#This Row],[Pos]],Presupuesto!A:H,7,FALSE),"")</f>
        <v/>
      </c>
      <c r="F1088" s="566" t="s">
        <v>1458</v>
      </c>
      <c r="G1088" s="174" t="s">
        <v>1359</v>
      </c>
      <c r="H1088" s="174"/>
      <c r="I1088" s="174" t="s">
        <v>1450</v>
      </c>
      <c r="J1088" s="382">
        <v>2</v>
      </c>
      <c r="K1088" s="174" t="s">
        <v>189</v>
      </c>
      <c r="L1088" s="383">
        <f>IF(BD.PD7[[#This Row],[Mon]]="DOP",1,HLOOKUP(BD.PD7[[#This Row],[Mon]],$K$1:$L$2,2,FALSE))</f>
        <v>77</v>
      </c>
      <c r="M1088" s="384">
        <v>768.6</v>
      </c>
      <c r="N1088" s="243">
        <f>BD.PD7[[#This Row],[Cant.]]*BD.PD7[[#This Row],[ Tasa ]]*BD.PD7[[#This Row],[ Precio Und.]]</f>
        <v>118364.40000000001</v>
      </c>
      <c r="O1088" s="386">
        <v>0.25</v>
      </c>
      <c r="P1088" s="243">
        <f>IF(BD.PD7[[#This Row],[Liquid. '[%']]]&lt;&gt;0,(BD.PD7[[#This Row],[Valor Neto '[DOP']]]*BD.PD7[[#This Row],[Liquid. '[%']]])+BD.PD7[[#This Row],[Valor Neto '[DOP']]],BD.PD7[[#This Row],[Valor Neto '[DOP']]])</f>
        <v>147955.5</v>
      </c>
      <c r="Q1088" s="243">
        <f>BD.PD7[[#This Row],[Ppto. Orden Interna '[DOP']]]/HLOOKUP("USD",$K$1:$L$2,2,FALSE)</f>
        <v>2276.2384615384617</v>
      </c>
      <c r="R1088" s="381" t="s">
        <v>1451</v>
      </c>
      <c r="S1088" s="387"/>
      <c r="T1088" s="387"/>
      <c r="U1088" s="387"/>
      <c r="V1088" s="387"/>
      <c r="W1088" s="174" t="s">
        <v>1436</v>
      </c>
      <c r="X1088" s="495">
        <v>7</v>
      </c>
      <c r="Y1088" s="388">
        <v>0.5</v>
      </c>
      <c r="Z1088" s="243">
        <f>BD.PD7[[#This Row],[Av.P1 '[%']]]*BD.PD7[[#This Row],[Ppto. Orden Interna '[DOP']]]</f>
        <v>73977.75</v>
      </c>
      <c r="AA1088" s="495">
        <v>10</v>
      </c>
      <c r="AB1088" s="388">
        <v>0.5</v>
      </c>
      <c r="AC1088" s="243">
        <f>BD.PD7[[#This Row],[Av.P2 '[%']]]*BD.PD7[[#This Row],[Ppto. Orden Interna '[DOP']]]</f>
        <v>73977.75</v>
      </c>
      <c r="AD1088" s="249"/>
      <c r="AE1088" s="389"/>
      <c r="AF1088" s="243">
        <f>BD.PD7[[#This Row],[Av.P3 '[%']]]*BD.PD7[[#This Row],[Ppto. Orden Interna '[DOP']]]</f>
        <v>0</v>
      </c>
      <c r="AG1088" s="249"/>
      <c r="AH1088" s="389"/>
      <c r="AI1088" s="243">
        <f>BD.PD7[[#This Row],[Av.P2 '[%']]]*BD.PD7[[#This Row],[Ppto. Orden Interna '[DOP']]]</f>
        <v>73977.75</v>
      </c>
      <c r="AJ1088" s="249"/>
      <c r="AK1088" s="389"/>
      <c r="AL1088" s="243">
        <f>BD.PD7[[#This Row],[Av.P2 '[%']]]*BD.PD7[[#This Row],[Ppto. Orden Interna '[DOP']]]</f>
        <v>73977.75</v>
      </c>
      <c r="AM1088" s="496" t="e">
        <f>BD.PD9[[#This Row],[Pago 5]]+BD.PD9[[#This Row],[Pago 4]]+BD.PD9[[#This Row],[Pago 3]]+BD.PD9[[#This Row],[Pago 2]]+BD.PD9[[#This Row],[Pago 1]]</f>
        <v>#VALUE!</v>
      </c>
      <c r="AN1088" s="308" t="s">
        <v>244</v>
      </c>
      <c r="AO1088" s="308" t="s">
        <v>245</v>
      </c>
      <c r="AP1088" s="308" t="s">
        <v>246</v>
      </c>
      <c r="AQ1088" s="308" t="s">
        <v>247</v>
      </c>
      <c r="AR1088" s="308">
        <v>594</v>
      </c>
      <c r="AS1088" s="308" t="s">
        <v>248</v>
      </c>
      <c r="AT1088" s="249" t="s">
        <v>1575</v>
      </c>
      <c r="AU1088" s="249" t="s">
        <v>69</v>
      </c>
    </row>
    <row r="1089" spans="1:47" ht="27.6" hidden="1" x14ac:dyDescent="0.3">
      <c r="A1089" s="174">
        <v>5.03</v>
      </c>
      <c r="B1089" s="231"/>
      <c r="C1089" s="232" t="str">
        <f>VLOOKUP(BD.PD7[[#This Row],[Pos]],PPto[],3,FALSE)</f>
        <v>5.03 Neveras, Centrales y Evaporadores</v>
      </c>
      <c r="D1089" s="174" t="s">
        <v>23</v>
      </c>
      <c r="E1089" s="305" t="str">
        <f>IF(BD.PD7[[#This Row],[.]]="*",VLOOKUP(BD.PD7[[#This Row],[Pos]],Presupuesto!A:H,7,FALSE),"")</f>
        <v/>
      </c>
      <c r="F1089" s="566" t="s">
        <v>1461</v>
      </c>
      <c r="G1089" s="174" t="s">
        <v>1359</v>
      </c>
      <c r="H1089" s="174"/>
      <c r="I1089" s="174" t="s">
        <v>1450</v>
      </c>
      <c r="J1089" s="382">
        <v>0</v>
      </c>
      <c r="K1089" s="174" t="s">
        <v>189</v>
      </c>
      <c r="L1089" s="383">
        <f>IF(BD.PD7[[#This Row],[Mon]]="DOP",1,HLOOKUP(BD.PD7[[#This Row],[Mon]],$K$1:$L$2,2,FALSE))</f>
        <v>77</v>
      </c>
      <c r="M1089" s="384">
        <v>11246.57</v>
      </c>
      <c r="N1089" s="243">
        <f>BD.PD7[[#This Row],[Cant.]]*BD.PD7[[#This Row],[ Tasa ]]*BD.PD7[[#This Row],[ Precio Und.]]</f>
        <v>0</v>
      </c>
      <c r="O1089" s="386">
        <v>0.25</v>
      </c>
      <c r="P1089" s="243">
        <f>IF(BD.PD7[[#This Row],[Liquid. '[%']]]&lt;&gt;0,(BD.PD7[[#This Row],[Valor Neto '[DOP']]]*BD.PD7[[#This Row],[Liquid. '[%']]])+BD.PD7[[#This Row],[Valor Neto '[DOP']]],BD.PD7[[#This Row],[Valor Neto '[DOP']]])</f>
        <v>0</v>
      </c>
      <c r="Q1089" s="243">
        <f>BD.PD7[[#This Row],[Ppto. Orden Interna '[DOP']]]/HLOOKUP("USD",$K$1:$L$2,2,FALSE)</f>
        <v>0</v>
      </c>
      <c r="R1089" s="381" t="s">
        <v>1451</v>
      </c>
      <c r="S1089" s="387" t="s">
        <v>1462</v>
      </c>
      <c r="T1089" s="387"/>
      <c r="U1089" s="387"/>
      <c r="V1089" s="387"/>
      <c r="W1089" s="174" t="s">
        <v>1436</v>
      </c>
      <c r="X1089" s="495">
        <v>7</v>
      </c>
      <c r="Y1089" s="388">
        <v>0.5</v>
      </c>
      <c r="Z1089" s="243">
        <f>BD.PD7[[#This Row],[Av.P1 '[%']]]*BD.PD7[[#This Row],[Ppto. Orden Interna '[DOP']]]</f>
        <v>0</v>
      </c>
      <c r="AA1089" s="495">
        <v>10</v>
      </c>
      <c r="AB1089" s="388">
        <v>0.5</v>
      </c>
      <c r="AC1089" s="243">
        <f>BD.PD7[[#This Row],[Av.P2 '[%']]]*BD.PD7[[#This Row],[Ppto. Orden Interna '[DOP']]]</f>
        <v>0</v>
      </c>
      <c r="AD1089" s="249"/>
      <c r="AE1089" s="389"/>
      <c r="AF1089" s="243">
        <f>BD.PD7[[#This Row],[Av.P3 '[%']]]*BD.PD7[[#This Row],[Ppto. Orden Interna '[DOP']]]</f>
        <v>0</v>
      </c>
      <c r="AG1089" s="249"/>
      <c r="AH1089" s="389"/>
      <c r="AI1089" s="243">
        <f>BD.PD7[[#This Row],[Av.P2 '[%']]]*BD.PD7[[#This Row],[Ppto. Orden Interna '[DOP']]]</f>
        <v>0</v>
      </c>
      <c r="AJ1089" s="249"/>
      <c r="AK1089" s="389"/>
      <c r="AL1089" s="243">
        <f>BD.PD7[[#This Row],[Av.P2 '[%']]]*BD.PD7[[#This Row],[Ppto. Orden Interna '[DOP']]]</f>
        <v>0</v>
      </c>
      <c r="AM1089" s="496" t="e">
        <f>BD.PD9[[#This Row],[Pago 5]]+BD.PD9[[#This Row],[Pago 4]]+BD.PD9[[#This Row],[Pago 3]]+BD.PD9[[#This Row],[Pago 2]]+BD.PD9[[#This Row],[Pago 1]]</f>
        <v>#VALUE!</v>
      </c>
      <c r="AN1089" s="308" t="s">
        <v>244</v>
      </c>
      <c r="AO1089" s="308" t="s">
        <v>245</v>
      </c>
      <c r="AP1089" s="308" t="s">
        <v>246</v>
      </c>
      <c r="AQ1089" s="308" t="s">
        <v>247</v>
      </c>
      <c r="AR1089" s="308">
        <v>594</v>
      </c>
      <c r="AS1089" s="308" t="s">
        <v>248</v>
      </c>
      <c r="AT1089" s="249" t="s">
        <v>1575</v>
      </c>
      <c r="AU1089" s="249" t="s">
        <v>69</v>
      </c>
    </row>
    <row r="1090" spans="1:47" ht="27.6" hidden="1" x14ac:dyDescent="0.3">
      <c r="A1090" s="174">
        <v>5.03</v>
      </c>
      <c r="B1090" s="231"/>
      <c r="C1090" s="232" t="str">
        <f>VLOOKUP(BD.PD7[[#This Row],[Pos]],PPto[],3,FALSE)</f>
        <v>5.03 Neveras, Centrales y Evaporadores</v>
      </c>
      <c r="D1090" s="174" t="s">
        <v>23</v>
      </c>
      <c r="E1090" s="305" t="str">
        <f>IF(BD.PD7[[#This Row],[.]]="*",VLOOKUP(BD.PD7[[#This Row],[Pos]],Presupuesto!A:H,7,FALSE),"")</f>
        <v/>
      </c>
      <c r="F1090" s="566" t="s">
        <v>1463</v>
      </c>
      <c r="G1090" s="174" t="s">
        <v>1359</v>
      </c>
      <c r="H1090" s="174"/>
      <c r="I1090" s="174" t="s">
        <v>1450</v>
      </c>
      <c r="J1090" s="382">
        <v>0</v>
      </c>
      <c r="K1090" s="174" t="s">
        <v>189</v>
      </c>
      <c r="L1090" s="383">
        <f>IF(BD.PD7[[#This Row],[Mon]]="DOP",1,HLOOKUP(BD.PD7[[#This Row],[Mon]],$K$1:$L$2,2,FALSE))</f>
        <v>77</v>
      </c>
      <c r="M1090" s="384">
        <v>768.6</v>
      </c>
      <c r="N1090" s="243">
        <f>BD.PD7[[#This Row],[Cant.]]*BD.PD7[[#This Row],[ Tasa ]]*BD.PD7[[#This Row],[ Precio Und.]]</f>
        <v>0</v>
      </c>
      <c r="O1090" s="386">
        <v>0.25</v>
      </c>
      <c r="P1090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0" s="243">
        <f>BD.PD7[[#This Row],[Ppto. Orden Interna '[DOP']]]/HLOOKUP("USD",$K$1:$L$2,2,FALSE)</f>
        <v>0</v>
      </c>
      <c r="R1090" s="381" t="s">
        <v>1451</v>
      </c>
      <c r="S1090" s="387" t="s">
        <v>1462</v>
      </c>
      <c r="T1090" s="387"/>
      <c r="U1090" s="387"/>
      <c r="V1090" s="387"/>
      <c r="W1090" s="174" t="s">
        <v>1436</v>
      </c>
      <c r="X1090" s="495">
        <v>7</v>
      </c>
      <c r="Y1090" s="388">
        <v>0.5</v>
      </c>
      <c r="Z1090" s="243">
        <f>BD.PD7[[#This Row],[Av.P1 '[%']]]*BD.PD7[[#This Row],[Ppto. Orden Interna '[DOP']]]</f>
        <v>0</v>
      </c>
      <c r="AA1090" s="495">
        <v>10</v>
      </c>
      <c r="AB1090" s="388">
        <v>0.5</v>
      </c>
      <c r="AC1090" s="243">
        <f>BD.PD7[[#This Row],[Av.P2 '[%']]]*BD.PD7[[#This Row],[Ppto. Orden Interna '[DOP']]]</f>
        <v>0</v>
      </c>
      <c r="AD1090" s="249"/>
      <c r="AE1090" s="389"/>
      <c r="AF1090" s="243">
        <f>BD.PD7[[#This Row],[Av.P3 '[%']]]*BD.PD7[[#This Row],[Ppto. Orden Interna '[DOP']]]</f>
        <v>0</v>
      </c>
      <c r="AG1090" s="249"/>
      <c r="AH1090" s="389"/>
      <c r="AI1090" s="243">
        <f>BD.PD7[[#This Row],[Av.P2 '[%']]]*BD.PD7[[#This Row],[Ppto. Orden Interna '[DOP']]]</f>
        <v>0</v>
      </c>
      <c r="AJ1090" s="249"/>
      <c r="AK1090" s="389"/>
      <c r="AL1090" s="243">
        <f>BD.PD7[[#This Row],[Av.P2 '[%']]]*BD.PD7[[#This Row],[Ppto. Orden Interna '[DOP']]]</f>
        <v>0</v>
      </c>
      <c r="AM1090" s="496" t="e">
        <f>BD.PD9[[#This Row],[Pago 5]]+BD.PD9[[#This Row],[Pago 4]]+BD.PD9[[#This Row],[Pago 3]]+BD.PD9[[#This Row],[Pago 2]]+BD.PD9[[#This Row],[Pago 1]]</f>
        <v>#VALUE!</v>
      </c>
      <c r="AN1090" s="308" t="s">
        <v>244</v>
      </c>
      <c r="AO1090" s="308" t="s">
        <v>245</v>
      </c>
      <c r="AP1090" s="308" t="s">
        <v>246</v>
      </c>
      <c r="AQ1090" s="308" t="s">
        <v>247</v>
      </c>
      <c r="AR1090" s="308">
        <v>594</v>
      </c>
      <c r="AS1090" s="308" t="s">
        <v>248</v>
      </c>
      <c r="AT1090" s="249" t="s">
        <v>1575</v>
      </c>
      <c r="AU1090" s="249" t="s">
        <v>69</v>
      </c>
    </row>
    <row r="1091" spans="1:47" hidden="1" x14ac:dyDescent="0.3">
      <c r="A1091" s="174">
        <v>5.03</v>
      </c>
      <c r="B1091" s="231"/>
      <c r="C1091" s="232" t="str">
        <f>VLOOKUP(BD.PD7[[#This Row],[Pos]],PPto[],3,FALSE)</f>
        <v>5.03 Neveras, Centrales y Evaporadores</v>
      </c>
      <c r="D1091" s="174" t="s">
        <v>23</v>
      </c>
      <c r="E1091" s="305" t="str">
        <f>IF(BD.PD7[[#This Row],[.]]="*",VLOOKUP(BD.PD7[[#This Row],[Pos]],Presupuesto!A:H,7,FALSE),"")</f>
        <v/>
      </c>
      <c r="F1091" s="566" t="s">
        <v>1464</v>
      </c>
      <c r="G1091" s="174" t="s">
        <v>1359</v>
      </c>
      <c r="H1091" s="174"/>
      <c r="I1091" s="174" t="s">
        <v>1450</v>
      </c>
      <c r="J1091" s="382">
        <v>2</v>
      </c>
      <c r="K1091" s="174" t="s">
        <v>189</v>
      </c>
      <c r="L1091" s="383">
        <f>IF(BD.PD7[[#This Row],[Mon]]="DOP",1,HLOOKUP(BD.PD7[[#This Row],[Mon]],$K$1:$L$2,2,FALSE))</f>
        <v>77</v>
      </c>
      <c r="M1091" s="384">
        <v>6308.13</v>
      </c>
      <c r="N1091" s="243">
        <f>BD.PD7[[#This Row],[Cant.]]*BD.PD7[[#This Row],[ Tasa ]]*BD.PD7[[#This Row],[ Precio Und.]]</f>
        <v>971452.02</v>
      </c>
      <c r="O1091" s="386">
        <v>0.25</v>
      </c>
      <c r="P1091" s="243">
        <f>IF(BD.PD7[[#This Row],[Liquid. '[%']]]&lt;&gt;0,(BD.PD7[[#This Row],[Valor Neto '[DOP']]]*BD.PD7[[#This Row],[Liquid. '[%']]])+BD.PD7[[#This Row],[Valor Neto '[DOP']]],BD.PD7[[#This Row],[Valor Neto '[DOP']]])</f>
        <v>1214315.0249999999</v>
      </c>
      <c r="Q1091" s="243">
        <f>BD.PD7[[#This Row],[Ppto. Orden Interna '[DOP']]]/HLOOKUP("USD",$K$1:$L$2,2,FALSE)</f>
        <v>18681.769615384615</v>
      </c>
      <c r="R1091" s="381" t="s">
        <v>1451</v>
      </c>
      <c r="S1091" s="387"/>
      <c r="T1091" s="387"/>
      <c r="U1091" s="387"/>
      <c r="V1091" s="387"/>
      <c r="W1091" s="174" t="s">
        <v>1436</v>
      </c>
      <c r="X1091" s="495">
        <v>7</v>
      </c>
      <c r="Y1091" s="388">
        <v>0.5</v>
      </c>
      <c r="Z1091" s="243">
        <f>BD.PD7[[#This Row],[Av.P1 '[%']]]*BD.PD7[[#This Row],[Ppto. Orden Interna '[DOP']]]</f>
        <v>607157.51249999995</v>
      </c>
      <c r="AA1091" s="495">
        <v>10</v>
      </c>
      <c r="AB1091" s="388">
        <v>0.5</v>
      </c>
      <c r="AC1091" s="243">
        <f>BD.PD7[[#This Row],[Av.P2 '[%']]]*BD.PD7[[#This Row],[Ppto. Orden Interna '[DOP']]]</f>
        <v>607157.51249999995</v>
      </c>
      <c r="AD1091" s="249"/>
      <c r="AE1091" s="389"/>
      <c r="AF1091" s="243">
        <f>BD.PD7[[#This Row],[Av.P3 '[%']]]*BD.PD7[[#This Row],[Ppto. Orden Interna '[DOP']]]</f>
        <v>0</v>
      </c>
      <c r="AG1091" s="249"/>
      <c r="AH1091" s="389"/>
      <c r="AI1091" s="243">
        <f>BD.PD7[[#This Row],[Av.P2 '[%']]]*BD.PD7[[#This Row],[Ppto. Orden Interna '[DOP']]]</f>
        <v>607157.51249999995</v>
      </c>
      <c r="AJ1091" s="249"/>
      <c r="AK1091" s="389"/>
      <c r="AL1091" s="243">
        <f>BD.PD7[[#This Row],[Av.P2 '[%']]]*BD.PD7[[#This Row],[Ppto. Orden Interna '[DOP']]]</f>
        <v>607157.51249999995</v>
      </c>
      <c r="AM1091" s="496" t="e">
        <f>BD.PD9[[#This Row],[Pago 5]]+BD.PD9[[#This Row],[Pago 4]]+BD.PD9[[#This Row],[Pago 3]]+BD.PD9[[#This Row],[Pago 2]]+BD.PD9[[#This Row],[Pago 1]]</f>
        <v>#VALUE!</v>
      </c>
      <c r="AN1091" s="308" t="s">
        <v>244</v>
      </c>
      <c r="AO1091" s="308" t="s">
        <v>245</v>
      </c>
      <c r="AP1091" s="308" t="s">
        <v>246</v>
      </c>
      <c r="AQ1091" s="308" t="s">
        <v>247</v>
      </c>
      <c r="AR1091" s="308">
        <v>594</v>
      </c>
      <c r="AS1091" s="308" t="s">
        <v>248</v>
      </c>
      <c r="AT1091" s="249" t="s">
        <v>1575</v>
      </c>
      <c r="AU1091" s="249" t="s">
        <v>69</v>
      </c>
    </row>
    <row r="1092" spans="1:47" hidden="1" x14ac:dyDescent="0.3">
      <c r="A1092" s="174">
        <v>5.03</v>
      </c>
      <c r="B1092" s="231"/>
      <c r="C1092" s="232" t="str">
        <f>VLOOKUP(BD.PD7[[#This Row],[Pos]],PPto[],3,FALSE)</f>
        <v>5.03 Neveras, Centrales y Evaporadores</v>
      </c>
      <c r="D1092" s="174" t="s">
        <v>23</v>
      </c>
      <c r="E1092" s="305" t="str">
        <f>IF(BD.PD7[[#This Row],[.]]="*",VLOOKUP(BD.PD7[[#This Row],[Pos]],Presupuesto!A:H,7,FALSE),"")</f>
        <v/>
      </c>
      <c r="F1092" s="566" t="s">
        <v>1465</v>
      </c>
      <c r="G1092" s="174" t="s">
        <v>1359</v>
      </c>
      <c r="H1092" s="174"/>
      <c r="I1092" s="174" t="s">
        <v>1450</v>
      </c>
      <c r="J1092" s="382">
        <v>2</v>
      </c>
      <c r="K1092" s="174" t="s">
        <v>189</v>
      </c>
      <c r="L1092" s="383">
        <f>IF(BD.PD7[[#This Row],[Mon]]="DOP",1,HLOOKUP(BD.PD7[[#This Row],[Mon]],$K$1:$L$2,2,FALSE))</f>
        <v>77</v>
      </c>
      <c r="M1092" s="384">
        <v>841.8</v>
      </c>
      <c r="N1092" s="243">
        <f>BD.PD7[[#This Row],[Cant.]]*BD.PD7[[#This Row],[ Tasa ]]*BD.PD7[[#This Row],[ Precio Und.]]</f>
        <v>129637.2</v>
      </c>
      <c r="O1092" s="386">
        <v>0.25</v>
      </c>
      <c r="P1092" s="243">
        <f>IF(BD.PD7[[#This Row],[Liquid. '[%']]]&lt;&gt;0,(BD.PD7[[#This Row],[Valor Neto '[DOP']]]*BD.PD7[[#This Row],[Liquid. '[%']]])+BD.PD7[[#This Row],[Valor Neto '[DOP']]],BD.PD7[[#This Row],[Valor Neto '[DOP']]])</f>
        <v>162046.5</v>
      </c>
      <c r="Q1092" s="243">
        <f>BD.PD7[[#This Row],[Ppto. Orden Interna '[DOP']]]/HLOOKUP("USD",$K$1:$L$2,2,FALSE)</f>
        <v>2493.023076923077</v>
      </c>
      <c r="R1092" s="381" t="s">
        <v>1451</v>
      </c>
      <c r="S1092" s="387"/>
      <c r="T1092" s="387"/>
      <c r="U1092" s="387"/>
      <c r="V1092" s="387"/>
      <c r="W1092" s="174" t="s">
        <v>1436</v>
      </c>
      <c r="X1092" s="495">
        <v>7</v>
      </c>
      <c r="Y1092" s="388">
        <v>0.5</v>
      </c>
      <c r="Z1092" s="243">
        <f>BD.PD7[[#This Row],[Av.P1 '[%']]]*BD.PD7[[#This Row],[Ppto. Orden Interna '[DOP']]]</f>
        <v>81023.25</v>
      </c>
      <c r="AA1092" s="495">
        <v>10</v>
      </c>
      <c r="AB1092" s="388">
        <v>0.5</v>
      </c>
      <c r="AC1092" s="243">
        <f>BD.PD7[[#This Row],[Av.P2 '[%']]]*BD.PD7[[#This Row],[Ppto. Orden Interna '[DOP']]]</f>
        <v>81023.25</v>
      </c>
      <c r="AD1092" s="249"/>
      <c r="AE1092" s="389"/>
      <c r="AF1092" s="243">
        <f>BD.PD7[[#This Row],[Av.P3 '[%']]]*BD.PD7[[#This Row],[Ppto. Orden Interna '[DOP']]]</f>
        <v>0</v>
      </c>
      <c r="AG1092" s="249"/>
      <c r="AH1092" s="389"/>
      <c r="AI1092" s="243">
        <f>BD.PD7[[#This Row],[Av.P2 '[%']]]*BD.PD7[[#This Row],[Ppto. Orden Interna '[DOP']]]</f>
        <v>81023.25</v>
      </c>
      <c r="AJ1092" s="249"/>
      <c r="AK1092" s="389"/>
      <c r="AL1092" s="243">
        <f>BD.PD7[[#This Row],[Av.P2 '[%']]]*BD.PD7[[#This Row],[Ppto. Orden Interna '[DOP']]]</f>
        <v>81023.25</v>
      </c>
      <c r="AM1092" s="496" t="e">
        <f>BD.PD9[[#This Row],[Pago 5]]+BD.PD9[[#This Row],[Pago 4]]+BD.PD9[[#This Row],[Pago 3]]+BD.PD9[[#This Row],[Pago 2]]+BD.PD9[[#This Row],[Pago 1]]</f>
        <v>#VALUE!</v>
      </c>
      <c r="AN1092" s="308" t="s">
        <v>244</v>
      </c>
      <c r="AO1092" s="308" t="s">
        <v>245</v>
      </c>
      <c r="AP1092" s="308" t="s">
        <v>246</v>
      </c>
      <c r="AQ1092" s="308" t="s">
        <v>247</v>
      </c>
      <c r="AR1092" s="308">
        <v>594</v>
      </c>
      <c r="AS1092" s="308" t="s">
        <v>248</v>
      </c>
      <c r="AT1092" s="249" t="s">
        <v>1575</v>
      </c>
      <c r="AU1092" s="249" t="s">
        <v>69</v>
      </c>
    </row>
    <row r="1093" spans="1:47" ht="27.6" hidden="1" x14ac:dyDescent="0.3">
      <c r="A1093" s="174">
        <v>5.03</v>
      </c>
      <c r="B1093" s="231"/>
      <c r="C1093" s="232" t="str">
        <f>VLOOKUP(BD.PD7[[#This Row],[Pos]],PPto[],3,FALSE)</f>
        <v>5.03 Neveras, Centrales y Evaporadores</v>
      </c>
      <c r="D1093" s="174" t="s">
        <v>23</v>
      </c>
      <c r="E1093" s="305" t="str">
        <f>IF(BD.PD7[[#This Row],[.]]="*",VLOOKUP(BD.PD7[[#This Row],[Pos]],Presupuesto!A:H,7,FALSE),"")</f>
        <v/>
      </c>
      <c r="F1093" s="566" t="s">
        <v>1466</v>
      </c>
      <c r="G1093" s="174" t="s">
        <v>1359</v>
      </c>
      <c r="H1093" s="174"/>
      <c r="I1093" s="174" t="s">
        <v>1450</v>
      </c>
      <c r="J1093" s="382">
        <v>0</v>
      </c>
      <c r="K1093" s="174" t="s">
        <v>189</v>
      </c>
      <c r="L1093" s="383">
        <f>IF(BD.PD7[[#This Row],[Mon]]="DOP",1,HLOOKUP(BD.PD7[[#This Row],[Mon]],$K$1:$L$2,2,FALSE))</f>
        <v>77</v>
      </c>
      <c r="M1093" s="384">
        <v>10392.08</v>
      </c>
      <c r="N1093" s="243">
        <f>BD.PD7[[#This Row],[Cant.]]*BD.PD7[[#This Row],[ Tasa ]]*BD.PD7[[#This Row],[ Precio Und.]]</f>
        <v>0</v>
      </c>
      <c r="O1093" s="386">
        <v>0.25</v>
      </c>
      <c r="P1093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3" s="243">
        <f>BD.PD7[[#This Row],[Ppto. Orden Interna '[DOP']]]/HLOOKUP("USD",$K$1:$L$2,2,FALSE)</f>
        <v>0</v>
      </c>
      <c r="R1093" s="381" t="s">
        <v>1451</v>
      </c>
      <c r="S1093" s="387" t="s">
        <v>1462</v>
      </c>
      <c r="T1093" s="387"/>
      <c r="U1093" s="387"/>
      <c r="V1093" s="387"/>
      <c r="W1093" s="174" t="s">
        <v>1436</v>
      </c>
      <c r="X1093" s="495">
        <v>7</v>
      </c>
      <c r="Y1093" s="388">
        <v>0.5</v>
      </c>
      <c r="Z1093" s="243">
        <f>BD.PD7[[#This Row],[Av.P1 '[%']]]*BD.PD7[[#This Row],[Ppto. Orden Interna '[DOP']]]</f>
        <v>0</v>
      </c>
      <c r="AA1093" s="495">
        <v>10</v>
      </c>
      <c r="AB1093" s="388">
        <v>0.5</v>
      </c>
      <c r="AC1093" s="243">
        <f>BD.PD7[[#This Row],[Av.P2 '[%']]]*BD.PD7[[#This Row],[Ppto. Orden Interna '[DOP']]]</f>
        <v>0</v>
      </c>
      <c r="AD1093" s="249"/>
      <c r="AE1093" s="389"/>
      <c r="AF1093" s="243">
        <f>BD.PD7[[#This Row],[Av.P3 '[%']]]*BD.PD7[[#This Row],[Ppto. Orden Interna '[DOP']]]</f>
        <v>0</v>
      </c>
      <c r="AG1093" s="249"/>
      <c r="AH1093" s="389"/>
      <c r="AI1093" s="243">
        <f>BD.PD7[[#This Row],[Av.P2 '[%']]]*BD.PD7[[#This Row],[Ppto. Orden Interna '[DOP']]]</f>
        <v>0</v>
      </c>
      <c r="AJ1093" s="249"/>
      <c r="AK1093" s="389"/>
      <c r="AL1093" s="243">
        <f>BD.PD7[[#This Row],[Av.P2 '[%']]]*BD.PD7[[#This Row],[Ppto. Orden Interna '[DOP']]]</f>
        <v>0</v>
      </c>
      <c r="AM1093" s="496" t="e">
        <f>BD.PD9[[#This Row],[Pago 5]]+BD.PD9[[#This Row],[Pago 4]]+BD.PD9[[#This Row],[Pago 3]]+BD.PD9[[#This Row],[Pago 2]]+BD.PD9[[#This Row],[Pago 1]]</f>
        <v>#VALUE!</v>
      </c>
      <c r="AN1093" s="308" t="s">
        <v>244</v>
      </c>
      <c r="AO1093" s="308" t="s">
        <v>245</v>
      </c>
      <c r="AP1093" s="308" t="s">
        <v>246</v>
      </c>
      <c r="AQ1093" s="308" t="s">
        <v>247</v>
      </c>
      <c r="AR1093" s="308">
        <v>594</v>
      </c>
      <c r="AS1093" s="308" t="s">
        <v>248</v>
      </c>
      <c r="AT1093" s="249" t="s">
        <v>1575</v>
      </c>
      <c r="AU1093" s="249" t="s">
        <v>69</v>
      </c>
    </row>
    <row r="1094" spans="1:47" ht="27.6" hidden="1" x14ac:dyDescent="0.3">
      <c r="A1094" s="174">
        <v>5.03</v>
      </c>
      <c r="B1094" s="231"/>
      <c r="C1094" s="232" t="str">
        <f>VLOOKUP(BD.PD7[[#This Row],[Pos]],PPto[],3,FALSE)</f>
        <v>5.03 Neveras, Centrales y Evaporadores</v>
      </c>
      <c r="D1094" s="174" t="s">
        <v>23</v>
      </c>
      <c r="E1094" s="305" t="str">
        <f>IF(BD.PD7[[#This Row],[.]]="*",VLOOKUP(BD.PD7[[#This Row],[Pos]],Presupuesto!A:H,7,FALSE),"")</f>
        <v/>
      </c>
      <c r="F1094" s="566" t="s">
        <v>1463</v>
      </c>
      <c r="G1094" s="174" t="s">
        <v>1359</v>
      </c>
      <c r="H1094" s="174"/>
      <c r="I1094" s="174" t="s">
        <v>1450</v>
      </c>
      <c r="J1094" s="382">
        <v>0</v>
      </c>
      <c r="K1094" s="174" t="s">
        <v>189</v>
      </c>
      <c r="L1094" s="383">
        <f>IF(BD.PD7[[#This Row],[Mon]]="DOP",1,HLOOKUP(BD.PD7[[#This Row],[Mon]],$K$1:$L$2,2,FALSE))</f>
        <v>77</v>
      </c>
      <c r="M1094" s="384">
        <v>1037</v>
      </c>
      <c r="N1094" s="243">
        <f>BD.PD7[[#This Row],[Cant.]]*BD.PD7[[#This Row],[ Tasa ]]*BD.PD7[[#This Row],[ Precio Und.]]</f>
        <v>0</v>
      </c>
      <c r="O1094" s="386">
        <v>0.25</v>
      </c>
      <c r="P1094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4" s="243">
        <f>BD.PD7[[#This Row],[Ppto. Orden Interna '[DOP']]]/HLOOKUP("USD",$K$1:$L$2,2,FALSE)</f>
        <v>0</v>
      </c>
      <c r="R1094" s="381" t="s">
        <v>1451</v>
      </c>
      <c r="S1094" s="387" t="s">
        <v>1462</v>
      </c>
      <c r="T1094" s="387"/>
      <c r="U1094" s="387"/>
      <c r="V1094" s="387"/>
      <c r="W1094" s="174" t="s">
        <v>1436</v>
      </c>
      <c r="X1094" s="495">
        <v>7</v>
      </c>
      <c r="Y1094" s="388">
        <v>0.5</v>
      </c>
      <c r="Z1094" s="243">
        <f>BD.PD7[[#This Row],[Av.P1 '[%']]]*BD.PD7[[#This Row],[Ppto. Orden Interna '[DOP']]]</f>
        <v>0</v>
      </c>
      <c r="AA1094" s="495">
        <v>10</v>
      </c>
      <c r="AB1094" s="388">
        <v>0.5</v>
      </c>
      <c r="AC1094" s="243">
        <f>BD.PD7[[#This Row],[Av.P2 '[%']]]*BD.PD7[[#This Row],[Ppto. Orden Interna '[DOP']]]</f>
        <v>0</v>
      </c>
      <c r="AD1094" s="249"/>
      <c r="AE1094" s="389"/>
      <c r="AF1094" s="243">
        <f>BD.PD7[[#This Row],[Av.P3 '[%']]]*BD.PD7[[#This Row],[Ppto. Orden Interna '[DOP']]]</f>
        <v>0</v>
      </c>
      <c r="AG1094" s="249"/>
      <c r="AH1094" s="389"/>
      <c r="AI1094" s="243">
        <f>BD.PD7[[#This Row],[Av.P2 '[%']]]*BD.PD7[[#This Row],[Ppto. Orden Interna '[DOP']]]</f>
        <v>0</v>
      </c>
      <c r="AJ1094" s="249"/>
      <c r="AK1094" s="389"/>
      <c r="AL1094" s="243">
        <f>BD.PD7[[#This Row],[Av.P2 '[%']]]*BD.PD7[[#This Row],[Ppto. Orden Interna '[DOP']]]</f>
        <v>0</v>
      </c>
      <c r="AM1094" s="496" t="e">
        <f>BD.PD9[[#This Row],[Pago 5]]+BD.PD9[[#This Row],[Pago 4]]+BD.PD9[[#This Row],[Pago 3]]+BD.PD9[[#This Row],[Pago 2]]+BD.PD9[[#This Row],[Pago 1]]</f>
        <v>#VALUE!</v>
      </c>
      <c r="AN1094" s="308" t="s">
        <v>244</v>
      </c>
      <c r="AO1094" s="308" t="s">
        <v>245</v>
      </c>
      <c r="AP1094" s="308" t="s">
        <v>246</v>
      </c>
      <c r="AQ1094" s="308" t="s">
        <v>247</v>
      </c>
      <c r="AR1094" s="308">
        <v>594</v>
      </c>
      <c r="AS1094" s="308" t="s">
        <v>248</v>
      </c>
      <c r="AT1094" s="249" t="s">
        <v>1575</v>
      </c>
      <c r="AU1094" s="249" t="s">
        <v>69</v>
      </c>
    </row>
    <row r="1095" spans="1:47" ht="27.6" hidden="1" x14ac:dyDescent="0.3">
      <c r="A1095" s="174">
        <v>5.03</v>
      </c>
      <c r="B1095" s="231"/>
      <c r="C1095" s="232" t="str">
        <f>VLOOKUP(BD.PD7[[#This Row],[Pos]],PPto[],3,FALSE)</f>
        <v>5.03 Neveras, Centrales y Evaporadores</v>
      </c>
      <c r="D1095" s="174" t="s">
        <v>23</v>
      </c>
      <c r="E1095" s="305" t="str">
        <f>IF(BD.PD7[[#This Row],[.]]="*",VLOOKUP(BD.PD7[[#This Row],[Pos]],Presupuesto!A:H,7,FALSE),"")</f>
        <v/>
      </c>
      <c r="F1095" s="566" t="s">
        <v>1467</v>
      </c>
      <c r="G1095" s="174" t="s">
        <v>1359</v>
      </c>
      <c r="H1095" s="174"/>
      <c r="I1095" s="174" t="s">
        <v>1450</v>
      </c>
      <c r="J1095" s="382">
        <v>0</v>
      </c>
      <c r="K1095" s="174" t="s">
        <v>189</v>
      </c>
      <c r="L1095" s="383">
        <f>IF(BD.PD7[[#This Row],[Mon]]="DOP",1,HLOOKUP(BD.PD7[[#This Row],[Mon]],$K$1:$L$2,2,FALSE))</f>
        <v>77</v>
      </c>
      <c r="M1095" s="384">
        <v>6710</v>
      </c>
      <c r="N1095" s="243">
        <f>BD.PD7[[#This Row],[Cant.]]*BD.PD7[[#This Row],[ Tasa ]]*BD.PD7[[#This Row],[ Precio Und.]]</f>
        <v>0</v>
      </c>
      <c r="O1095" s="386">
        <v>0.25</v>
      </c>
      <c r="P1095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5" s="243">
        <f>BD.PD7[[#This Row],[Ppto. Orden Interna '[DOP']]]/HLOOKUP("USD",$K$1:$L$2,2,FALSE)</f>
        <v>0</v>
      </c>
      <c r="R1095" s="381" t="s">
        <v>1451</v>
      </c>
      <c r="S1095" s="387" t="s">
        <v>1468</v>
      </c>
      <c r="T1095" s="387"/>
      <c r="U1095" s="387"/>
      <c r="V1095" s="387"/>
      <c r="W1095" s="174"/>
      <c r="X1095" s="495"/>
      <c r="Y1095" s="388"/>
      <c r="Z1095" s="243">
        <f>BD.PD7[[#This Row],[Av.P1 '[%']]]*BD.PD7[[#This Row],[Ppto. Orden Interna '[DOP']]]</f>
        <v>0</v>
      </c>
      <c r="AA1095" s="495"/>
      <c r="AB1095" s="388"/>
      <c r="AC1095" s="243">
        <f>BD.PD7[[#This Row],[Av.P2 '[%']]]*BD.PD7[[#This Row],[Ppto. Orden Interna '[DOP']]]</f>
        <v>0</v>
      </c>
      <c r="AD1095" s="249"/>
      <c r="AE1095" s="389"/>
      <c r="AF1095" s="243">
        <f>BD.PD7[[#This Row],[Av.P3 '[%']]]*BD.PD7[[#This Row],[Ppto. Orden Interna '[DOP']]]</f>
        <v>0</v>
      </c>
      <c r="AG1095" s="249"/>
      <c r="AH1095" s="389"/>
      <c r="AI1095" s="243">
        <f>BD.PD7[[#This Row],[Av.P2 '[%']]]*BD.PD7[[#This Row],[Ppto. Orden Interna '[DOP']]]</f>
        <v>0</v>
      </c>
      <c r="AJ1095" s="249"/>
      <c r="AK1095" s="389"/>
      <c r="AL1095" s="243">
        <f>BD.PD7[[#This Row],[Av.P2 '[%']]]*BD.PD7[[#This Row],[Ppto. Orden Interna '[DOP']]]</f>
        <v>0</v>
      </c>
      <c r="AM1095" s="496" t="e">
        <f>BD.PD9[[#This Row],[Pago 5]]+BD.PD9[[#This Row],[Pago 4]]+BD.PD9[[#This Row],[Pago 3]]+BD.PD9[[#This Row],[Pago 2]]+BD.PD9[[#This Row],[Pago 1]]</f>
        <v>#VALUE!</v>
      </c>
      <c r="AN1095" s="308" t="s">
        <v>244</v>
      </c>
      <c r="AO1095" s="308" t="s">
        <v>245</v>
      </c>
      <c r="AP1095" s="308" t="s">
        <v>246</v>
      </c>
      <c r="AQ1095" s="308" t="s">
        <v>247</v>
      </c>
      <c r="AR1095" s="308">
        <v>594</v>
      </c>
      <c r="AS1095" s="308" t="s">
        <v>248</v>
      </c>
      <c r="AT1095" s="249" t="s">
        <v>1575</v>
      </c>
      <c r="AU1095" s="249" t="s">
        <v>69</v>
      </c>
    </row>
    <row r="1096" spans="1:47" hidden="1" x14ac:dyDescent="0.3">
      <c r="A1096" s="174">
        <v>5.04</v>
      </c>
      <c r="B1096" s="231" t="s">
        <v>243</v>
      </c>
      <c r="C1096" s="232" t="str">
        <f>VLOOKUP(BD.PD7[[#This Row],[Pos]],PPto[],3,FALSE)</f>
        <v>5.04 Bumpers Mcue/ Rack</v>
      </c>
      <c r="D1096" s="233" t="s">
        <v>243</v>
      </c>
      <c r="E1096" s="305">
        <f>IF(BD.PD7[[#This Row],[.]]="*",VLOOKUP(BD.PD7[[#This Row],[Pos]],Presupuesto!A:H,7,FALSE),"")</f>
        <v>27571.7</v>
      </c>
      <c r="F1096" s="234"/>
      <c r="G1096" s="174"/>
      <c r="H1096" s="174"/>
      <c r="I1096" s="174"/>
      <c r="J1096" s="392">
        <v>1</v>
      </c>
      <c r="K1096" s="233" t="s">
        <v>117</v>
      </c>
      <c r="L1096" s="383">
        <f>IF(BD.PD7[[#This Row],[Mon]]="DOP",1,HLOOKUP(BD.PD7[[#This Row],[Mon]],$K$1:$L$2,2,FALSE))</f>
        <v>65</v>
      </c>
      <c r="M1096" s="490">
        <v>0</v>
      </c>
      <c r="N1096" s="243">
        <f>BD.PD7[[#This Row],[Cant.]]*BD.PD7[[#This Row],[ Tasa ]]*BD.PD7[[#This Row],[ Precio Und.]]</f>
        <v>0</v>
      </c>
      <c r="O1096" s="491">
        <v>0</v>
      </c>
      <c r="P1096" s="243">
        <f>IF(BD.PD7[[#This Row],[Liquid. '[%']]]&lt;&gt;0,(BD.PD7[[#This Row],[Valor Neto '[DOP']]]*BD.PD7[[#This Row],[Liquid. '[%']]])+BD.PD7[[#This Row],[Valor Neto '[DOP']]],BD.PD7[[#This Row],[Valor Neto '[DOP']]])</f>
        <v>0</v>
      </c>
      <c r="Q1096" s="243">
        <f>BD.PD7[[#This Row],[Ppto. Orden Interna '[DOP']]]/HLOOKUP("USD",$K$1:$L$2,2,FALSE)</f>
        <v>0</v>
      </c>
      <c r="R1096" s="381"/>
      <c r="S1096" s="387"/>
      <c r="T1096" s="387"/>
      <c r="U1096" s="387"/>
      <c r="V1096" s="387"/>
      <c r="W1096" s="174"/>
      <c r="X1096" s="495"/>
      <c r="Y1096" s="388"/>
      <c r="Z1096" s="243">
        <f>BD.PD7[[#This Row],[Av.P1 '[%']]]*BD.PD7[[#This Row],[Ppto. Orden Interna '[DOP']]]</f>
        <v>0</v>
      </c>
      <c r="AA1096" s="249"/>
      <c r="AB1096" s="389"/>
      <c r="AC1096" s="243">
        <f>BD.PD7[[#This Row],[Av.P2 '[%']]]*BD.PD7[[#This Row],[Ppto. Orden Interna '[DOP']]]</f>
        <v>0</v>
      </c>
      <c r="AD1096" s="249"/>
      <c r="AE1096" s="389"/>
      <c r="AF1096" s="243">
        <f>BD.PD7[[#This Row],[Av.P3 '[%']]]*BD.PD7[[#This Row],[Ppto. Orden Interna '[DOP']]]</f>
        <v>0</v>
      </c>
      <c r="AG1096" s="249"/>
      <c r="AH1096" s="389"/>
      <c r="AI1096" s="243">
        <f>BD.PD7[[#This Row],[Av.P2 '[%']]]*BD.PD7[[#This Row],[Ppto. Orden Interna '[DOP']]]</f>
        <v>0</v>
      </c>
      <c r="AJ1096" s="249"/>
      <c r="AK1096" s="389"/>
      <c r="AL1096" s="243">
        <f>BD.PD7[[#This Row],[Av.P2 '[%']]]*BD.PD7[[#This Row],[Ppto. Orden Interna '[DOP']]]</f>
        <v>0</v>
      </c>
      <c r="AM1096" s="496" t="e">
        <f>BD.PD9[[#This Row],[Pago 5]]+BD.PD9[[#This Row],[Pago 4]]+BD.PD9[[#This Row],[Pago 3]]+BD.PD9[[#This Row],[Pago 2]]+BD.PD9[[#This Row],[Pago 1]]</f>
        <v>#VALUE!</v>
      </c>
      <c r="AN1096" s="308" t="s">
        <v>244</v>
      </c>
      <c r="AO1096" s="308" t="s">
        <v>245</v>
      </c>
      <c r="AP1096" s="308" t="s">
        <v>246</v>
      </c>
      <c r="AQ1096" s="308" t="s">
        <v>247</v>
      </c>
      <c r="AR1096" s="308">
        <v>594</v>
      </c>
      <c r="AS1096" s="308" t="s">
        <v>248</v>
      </c>
      <c r="AT1096" s="249" t="s">
        <v>1575</v>
      </c>
      <c r="AU1096" s="249" t="s">
        <v>69</v>
      </c>
    </row>
    <row r="1097" spans="1:47" hidden="1" x14ac:dyDescent="0.3">
      <c r="A1097" s="174">
        <v>5.04</v>
      </c>
      <c r="B1097" s="231"/>
      <c r="C1097" s="232" t="str">
        <f>VLOOKUP(BD.PD7[[#This Row],[Pos]],PPto[],3,FALSE)</f>
        <v>5.04 Bumpers Mcue/ Rack</v>
      </c>
      <c r="D1097" s="174" t="s">
        <v>23</v>
      </c>
      <c r="E1097" s="305" t="str">
        <f>IF(BD.PD7[[#This Row],[.]]="*",VLOOKUP(BD.PD7[[#This Row],[Pos]],Presupuesto!A:H,7,FALSE),"")</f>
        <v/>
      </c>
      <c r="F1097" s="501" t="s">
        <v>1314</v>
      </c>
      <c r="G1097" s="558"/>
      <c r="H1097" s="174"/>
      <c r="I1097" s="497" t="s">
        <v>1326</v>
      </c>
      <c r="J1097" s="382">
        <v>110</v>
      </c>
      <c r="K1097" s="174" t="s">
        <v>117</v>
      </c>
      <c r="L1097" s="383">
        <f>IF(BD.PD7[[#This Row],[Mon]]="DOP",1,HLOOKUP(BD.PD7[[#This Row],[Mon]],$K$1:$L$2,2,FALSE))</f>
        <v>65</v>
      </c>
      <c r="M1097" s="384">
        <v>44.46</v>
      </c>
      <c r="N1097" s="243">
        <f>BD.PD7[[#This Row],[Cant.]]*BD.PD7[[#This Row],[ Tasa ]]*BD.PD7[[#This Row],[ Precio Und.]]</f>
        <v>317889</v>
      </c>
      <c r="O1097" s="386">
        <v>0.33</v>
      </c>
      <c r="P1097" s="243">
        <f>IF(BD.PD7[[#This Row],[Liquid. '[%']]]&lt;&gt;0,(BD.PD7[[#This Row],[Valor Neto '[DOP']]]*BD.PD7[[#This Row],[Liquid. '[%']]])+BD.PD7[[#This Row],[Valor Neto '[DOP']]],BD.PD7[[#This Row],[Valor Neto '[DOP']]])</f>
        <v>422792.37</v>
      </c>
      <c r="Q1097" s="243">
        <f>BD.PD7[[#This Row],[Ppto. Orden Interna '[DOP']]]/HLOOKUP("USD",$K$1:$L$2,2,FALSE)</f>
        <v>6504.4979999999996</v>
      </c>
      <c r="R1097" s="381" t="s">
        <v>1469</v>
      </c>
      <c r="S1097" s="387"/>
      <c r="T1097" s="387"/>
      <c r="U1097" s="387"/>
      <c r="V1097" s="387"/>
      <c r="W1097" s="174" t="s">
        <v>357</v>
      </c>
      <c r="X1097" s="174">
        <v>9</v>
      </c>
      <c r="Y1097" s="388">
        <v>0.5</v>
      </c>
      <c r="Z1097" s="243">
        <f>BD.PD7[[#This Row],[Av.P1 '[%']]]*BD.PD7[[#This Row],[Ppto. Orden Interna '[DOP']]]</f>
        <v>211396.185</v>
      </c>
      <c r="AA1097" s="174">
        <v>11</v>
      </c>
      <c r="AB1097" s="399">
        <v>0.5</v>
      </c>
      <c r="AC1097" s="243">
        <f>BD.PD7[[#This Row],[Av.P2 '[%']]]*BD.PD7[[#This Row],[Ppto. Orden Interna '[DOP']]]</f>
        <v>211396.185</v>
      </c>
      <c r="AD1097" s="249"/>
      <c r="AE1097" s="389"/>
      <c r="AF1097" s="243">
        <f>BD.PD7[[#This Row],[Av.P3 '[%']]]*BD.PD7[[#This Row],[Ppto. Orden Interna '[DOP']]]</f>
        <v>0</v>
      </c>
      <c r="AG1097" s="249"/>
      <c r="AH1097" s="389"/>
      <c r="AI1097" s="243">
        <f>BD.PD7[[#This Row],[Av.P2 '[%']]]*BD.PD7[[#This Row],[Ppto. Orden Interna '[DOP']]]</f>
        <v>211396.185</v>
      </c>
      <c r="AJ1097" s="249"/>
      <c r="AK1097" s="389"/>
      <c r="AL1097" s="243">
        <f>BD.PD7[[#This Row],[Av.P2 '[%']]]*BD.PD7[[#This Row],[Ppto. Orden Interna '[DOP']]]</f>
        <v>211396.185</v>
      </c>
      <c r="AM1097" s="496" t="e">
        <f>BD.PD9[[#This Row],[Pago 5]]+BD.PD9[[#This Row],[Pago 4]]+BD.PD9[[#This Row],[Pago 3]]+BD.PD9[[#This Row],[Pago 2]]+BD.PD9[[#This Row],[Pago 1]]</f>
        <v>#VALUE!</v>
      </c>
      <c r="AN1097" s="308" t="s">
        <v>244</v>
      </c>
      <c r="AO1097" s="308" t="s">
        <v>245</v>
      </c>
      <c r="AP1097" s="308" t="s">
        <v>246</v>
      </c>
      <c r="AQ1097" s="308" t="s">
        <v>247</v>
      </c>
      <c r="AR1097" s="308">
        <v>594</v>
      </c>
      <c r="AS1097" s="308" t="s">
        <v>248</v>
      </c>
      <c r="AT1097" s="249" t="s">
        <v>1575</v>
      </c>
      <c r="AU1097" s="249" t="s">
        <v>69</v>
      </c>
    </row>
    <row r="1098" spans="1:47" hidden="1" x14ac:dyDescent="0.3">
      <c r="A1098" s="174">
        <v>5.04</v>
      </c>
      <c r="B1098" s="231"/>
      <c r="C1098" s="232" t="str">
        <f>VLOOKUP(BD.PD7[[#This Row],[Pos]],PPto[],3,FALSE)</f>
        <v>5.04 Bumpers Mcue/ Rack</v>
      </c>
      <c r="D1098" s="174" t="s">
        <v>23</v>
      </c>
      <c r="E1098" s="305" t="str">
        <f>IF(BD.PD7[[#This Row],[.]]="*",VLOOKUP(BD.PD7[[#This Row],[Pos]],Presupuesto!A:H,7,FALSE),"")</f>
        <v/>
      </c>
      <c r="F1098" s="501" t="s">
        <v>1324</v>
      </c>
      <c r="G1098" s="558"/>
      <c r="H1098" s="174"/>
      <c r="I1098" s="497" t="s">
        <v>1326</v>
      </c>
      <c r="J1098" s="382">
        <v>8</v>
      </c>
      <c r="K1098" s="174" t="s">
        <v>117</v>
      </c>
      <c r="L1098" s="383">
        <f>IF(BD.PD7[[#This Row],[Mon]]="DOP",1,HLOOKUP(BD.PD7[[#This Row],[Mon]],$K$1:$L$2,2,FALSE))</f>
        <v>65</v>
      </c>
      <c r="M1098" s="384">
        <v>34.64</v>
      </c>
      <c r="N1098" s="243">
        <f>BD.PD7[[#This Row],[Cant.]]*BD.PD7[[#This Row],[ Tasa ]]*BD.PD7[[#This Row],[ Precio Und.]]</f>
        <v>18012.8</v>
      </c>
      <c r="O1098" s="386">
        <v>0.33</v>
      </c>
      <c r="P1098" s="243">
        <f>IF(BD.PD7[[#This Row],[Liquid. '[%']]]&lt;&gt;0,(BD.PD7[[#This Row],[Valor Neto '[DOP']]]*BD.PD7[[#This Row],[Liquid. '[%']]])+BD.PD7[[#This Row],[Valor Neto '[DOP']]],BD.PD7[[#This Row],[Valor Neto '[DOP']]])</f>
        <v>23957.023999999998</v>
      </c>
      <c r="Q1098" s="243">
        <f>BD.PD7[[#This Row],[Ppto. Orden Interna '[DOP']]]/HLOOKUP("USD",$K$1:$L$2,2,FALSE)</f>
        <v>368.56959999999998</v>
      </c>
      <c r="R1098" s="381" t="s">
        <v>1469</v>
      </c>
      <c r="S1098" s="387"/>
      <c r="T1098" s="387"/>
      <c r="U1098" s="387"/>
      <c r="V1098" s="387"/>
      <c r="W1098" s="174" t="s">
        <v>357</v>
      </c>
      <c r="X1098" s="174">
        <v>9</v>
      </c>
      <c r="Y1098" s="388">
        <v>0.5</v>
      </c>
      <c r="Z1098" s="243">
        <f>BD.PD7[[#This Row],[Av.P1 '[%']]]*BD.PD7[[#This Row],[Ppto. Orden Interna '[DOP']]]</f>
        <v>11978.511999999999</v>
      </c>
      <c r="AA1098" s="174">
        <v>11</v>
      </c>
      <c r="AB1098" s="399">
        <v>0.5</v>
      </c>
      <c r="AC1098" s="243">
        <f>BD.PD7[[#This Row],[Av.P2 '[%']]]*BD.PD7[[#This Row],[Ppto. Orden Interna '[DOP']]]</f>
        <v>11978.511999999999</v>
      </c>
      <c r="AD1098" s="249"/>
      <c r="AE1098" s="389"/>
      <c r="AF1098" s="243">
        <f>BD.PD7[[#This Row],[Av.P3 '[%']]]*BD.PD7[[#This Row],[Ppto. Orden Interna '[DOP']]]</f>
        <v>0</v>
      </c>
      <c r="AG1098" s="249"/>
      <c r="AH1098" s="389"/>
      <c r="AI1098" s="243">
        <f>BD.PD7[[#This Row],[Av.P2 '[%']]]*BD.PD7[[#This Row],[Ppto. Orden Interna '[DOP']]]</f>
        <v>11978.511999999999</v>
      </c>
      <c r="AJ1098" s="249"/>
      <c r="AK1098" s="389"/>
      <c r="AL1098" s="243">
        <f>BD.PD7[[#This Row],[Av.P2 '[%']]]*BD.PD7[[#This Row],[Ppto. Orden Interna '[DOP']]]</f>
        <v>11978.511999999999</v>
      </c>
      <c r="AM1098" s="496" t="e">
        <f>BD.PD9[[#This Row],[Pago 5]]+BD.PD9[[#This Row],[Pago 4]]+BD.PD9[[#This Row],[Pago 3]]+BD.PD9[[#This Row],[Pago 2]]+BD.PD9[[#This Row],[Pago 1]]</f>
        <v>#VALUE!</v>
      </c>
      <c r="AN1098" s="308" t="s">
        <v>244</v>
      </c>
      <c r="AO1098" s="308" t="s">
        <v>245</v>
      </c>
      <c r="AP1098" s="308" t="s">
        <v>246</v>
      </c>
      <c r="AQ1098" s="308" t="s">
        <v>247</v>
      </c>
      <c r="AR1098" s="308">
        <v>594</v>
      </c>
      <c r="AS1098" s="308" t="s">
        <v>248</v>
      </c>
      <c r="AT1098" s="249" t="s">
        <v>1575</v>
      </c>
      <c r="AU1098" s="249" t="s">
        <v>69</v>
      </c>
    </row>
    <row r="1099" spans="1:47" hidden="1" x14ac:dyDescent="0.3">
      <c r="A1099" s="174">
        <v>5.04</v>
      </c>
      <c r="B1099" s="231"/>
      <c r="C1099" s="232" t="str">
        <f>VLOOKUP(BD.PD7[[#This Row],[Pos]],PPto[],3,FALSE)</f>
        <v>5.04 Bumpers Mcue/ Rack</v>
      </c>
      <c r="D1099" s="174" t="s">
        <v>23</v>
      </c>
      <c r="E1099" s="305" t="str">
        <f>IF(BD.PD7[[#This Row],[.]]="*",VLOOKUP(BD.PD7[[#This Row],[Pos]],Presupuesto!A:H,7,FALSE),"")</f>
        <v/>
      </c>
      <c r="F1099" s="501" t="s">
        <v>1470</v>
      </c>
      <c r="G1099" s="558"/>
      <c r="H1099" s="174"/>
      <c r="I1099" s="497" t="s">
        <v>1326</v>
      </c>
      <c r="J1099" s="382">
        <v>48</v>
      </c>
      <c r="K1099" s="174" t="s">
        <v>117</v>
      </c>
      <c r="L1099" s="383">
        <f>IF(BD.PD7[[#This Row],[Mon]]="DOP",1,HLOOKUP(BD.PD7[[#This Row],[Mon]],$K$1:$L$2,2,FALSE))</f>
        <v>65</v>
      </c>
      <c r="M1099" s="384">
        <v>30.45</v>
      </c>
      <c r="N1099" s="243">
        <f>BD.PD7[[#This Row],[Cant.]]*BD.PD7[[#This Row],[ Tasa ]]*BD.PD7[[#This Row],[ Precio Und.]]</f>
        <v>95004</v>
      </c>
      <c r="O1099" s="386">
        <v>0.33</v>
      </c>
      <c r="P1099" s="243">
        <f>IF(BD.PD7[[#This Row],[Liquid. '[%']]]&lt;&gt;0,(BD.PD7[[#This Row],[Valor Neto '[DOP']]]*BD.PD7[[#This Row],[Liquid. '[%']]])+BD.PD7[[#This Row],[Valor Neto '[DOP']]],BD.PD7[[#This Row],[Valor Neto '[DOP']]])</f>
        <v>126355.32</v>
      </c>
      <c r="Q1099" s="243">
        <f>BD.PD7[[#This Row],[Ppto. Orden Interna '[DOP']]]/HLOOKUP("USD",$K$1:$L$2,2,FALSE)</f>
        <v>1943.9280000000001</v>
      </c>
      <c r="R1099" s="381" t="s">
        <v>1469</v>
      </c>
      <c r="S1099" s="387"/>
      <c r="T1099" s="387"/>
      <c r="U1099" s="387"/>
      <c r="V1099" s="387"/>
      <c r="W1099" s="174" t="s">
        <v>357</v>
      </c>
      <c r="X1099" s="174">
        <v>9</v>
      </c>
      <c r="Y1099" s="388">
        <v>0.5</v>
      </c>
      <c r="Z1099" s="243">
        <f>BD.PD7[[#This Row],[Av.P1 '[%']]]*BD.PD7[[#This Row],[Ppto. Orden Interna '[DOP']]]</f>
        <v>63177.66</v>
      </c>
      <c r="AA1099" s="174">
        <v>11</v>
      </c>
      <c r="AB1099" s="399">
        <v>0.5</v>
      </c>
      <c r="AC1099" s="243">
        <f>BD.PD7[[#This Row],[Av.P2 '[%']]]*BD.PD7[[#This Row],[Ppto. Orden Interna '[DOP']]]</f>
        <v>63177.66</v>
      </c>
      <c r="AD1099" s="249"/>
      <c r="AE1099" s="389"/>
      <c r="AF1099" s="243">
        <f>BD.PD7[[#This Row],[Av.P3 '[%']]]*BD.PD7[[#This Row],[Ppto. Orden Interna '[DOP']]]</f>
        <v>0</v>
      </c>
      <c r="AG1099" s="249"/>
      <c r="AH1099" s="389"/>
      <c r="AI1099" s="243">
        <f>BD.PD7[[#This Row],[Av.P2 '[%']]]*BD.PD7[[#This Row],[Ppto. Orden Interna '[DOP']]]</f>
        <v>63177.66</v>
      </c>
      <c r="AJ1099" s="249"/>
      <c r="AK1099" s="389"/>
      <c r="AL1099" s="243">
        <f>BD.PD7[[#This Row],[Av.P2 '[%']]]*BD.PD7[[#This Row],[Ppto. Orden Interna '[DOP']]]</f>
        <v>63177.66</v>
      </c>
      <c r="AM1099" s="496" t="e">
        <f>BD.PD9[[#This Row],[Pago 5]]+BD.PD9[[#This Row],[Pago 4]]+BD.PD9[[#This Row],[Pago 3]]+BD.PD9[[#This Row],[Pago 2]]+BD.PD9[[#This Row],[Pago 1]]</f>
        <v>#VALUE!</v>
      </c>
      <c r="AN1099" s="308" t="s">
        <v>244</v>
      </c>
      <c r="AO1099" s="308" t="s">
        <v>245</v>
      </c>
      <c r="AP1099" s="308" t="s">
        <v>246</v>
      </c>
      <c r="AQ1099" s="308" t="s">
        <v>247</v>
      </c>
      <c r="AR1099" s="308">
        <v>594</v>
      </c>
      <c r="AS1099" s="308" t="s">
        <v>248</v>
      </c>
      <c r="AT1099" s="249" t="s">
        <v>1575</v>
      </c>
      <c r="AU1099" s="249" t="s">
        <v>69</v>
      </c>
    </row>
    <row r="1100" spans="1:47" hidden="1" x14ac:dyDescent="0.3">
      <c r="A1100" s="174">
        <v>5.04</v>
      </c>
      <c r="B1100" s="231"/>
      <c r="C1100" s="232" t="str">
        <f>VLOOKUP(BD.PD7[[#This Row],[Pos]],PPto[],3,FALSE)</f>
        <v>5.04 Bumpers Mcue/ Rack</v>
      </c>
      <c r="D1100" s="174" t="s">
        <v>23</v>
      </c>
      <c r="E1100" s="305" t="str">
        <f>IF(BD.PD7[[#This Row],[.]]="*",VLOOKUP(BD.PD7[[#This Row],[Pos]],Presupuesto!A:H,7,FALSE),"")</f>
        <v/>
      </c>
      <c r="F1100" s="501" t="s">
        <v>1318</v>
      </c>
      <c r="G1100" s="558"/>
      <c r="H1100" s="174"/>
      <c r="I1100" s="497" t="s">
        <v>1326</v>
      </c>
      <c r="J1100" s="382">
        <v>4</v>
      </c>
      <c r="K1100" s="174" t="s">
        <v>117</v>
      </c>
      <c r="L1100" s="383">
        <f>IF(BD.PD7[[#This Row],[Mon]]="DOP",1,HLOOKUP(BD.PD7[[#This Row],[Mon]],$K$1:$L$2,2,FALSE))</f>
        <v>65</v>
      </c>
      <c r="M1100" s="384">
        <v>122.1</v>
      </c>
      <c r="N1100" s="243">
        <f>BD.PD7[[#This Row],[Cant.]]*BD.PD7[[#This Row],[ Tasa ]]*BD.PD7[[#This Row],[ Precio Und.]]</f>
        <v>31746</v>
      </c>
      <c r="O1100" s="386">
        <v>0.33</v>
      </c>
      <c r="P1100" s="243">
        <f>IF(BD.PD7[[#This Row],[Liquid. '[%']]]&lt;&gt;0,(BD.PD7[[#This Row],[Valor Neto '[DOP']]]*BD.PD7[[#This Row],[Liquid. '[%']]])+BD.PD7[[#This Row],[Valor Neto '[DOP']]],BD.PD7[[#This Row],[Valor Neto '[DOP']]])</f>
        <v>42222.18</v>
      </c>
      <c r="Q1100" s="243">
        <f>BD.PD7[[#This Row],[Ppto. Orden Interna '[DOP']]]/HLOOKUP("USD",$K$1:$L$2,2,FALSE)</f>
        <v>649.572</v>
      </c>
      <c r="R1100" s="381" t="s">
        <v>1469</v>
      </c>
      <c r="S1100" s="387"/>
      <c r="T1100" s="387"/>
      <c r="U1100" s="387"/>
      <c r="V1100" s="387"/>
      <c r="W1100" s="174" t="s">
        <v>357</v>
      </c>
      <c r="X1100" s="174">
        <v>9</v>
      </c>
      <c r="Y1100" s="388">
        <v>0.5</v>
      </c>
      <c r="Z1100" s="243">
        <f>BD.PD7[[#This Row],[Av.P1 '[%']]]*BD.PD7[[#This Row],[Ppto. Orden Interna '[DOP']]]</f>
        <v>21111.09</v>
      </c>
      <c r="AA1100" s="174">
        <v>11</v>
      </c>
      <c r="AB1100" s="399">
        <v>0.5</v>
      </c>
      <c r="AC1100" s="243">
        <f>BD.PD7[[#This Row],[Av.P2 '[%']]]*BD.PD7[[#This Row],[Ppto. Orden Interna '[DOP']]]</f>
        <v>21111.09</v>
      </c>
      <c r="AD1100" s="249"/>
      <c r="AE1100" s="389"/>
      <c r="AF1100" s="243">
        <f>BD.PD7[[#This Row],[Av.P3 '[%']]]*BD.PD7[[#This Row],[Ppto. Orden Interna '[DOP']]]</f>
        <v>0</v>
      </c>
      <c r="AG1100" s="249"/>
      <c r="AH1100" s="389"/>
      <c r="AI1100" s="243">
        <f>BD.PD7[[#This Row],[Av.P2 '[%']]]*BD.PD7[[#This Row],[Ppto. Orden Interna '[DOP']]]</f>
        <v>21111.09</v>
      </c>
      <c r="AJ1100" s="249"/>
      <c r="AK1100" s="389"/>
      <c r="AL1100" s="243">
        <f>BD.PD7[[#This Row],[Av.P2 '[%']]]*BD.PD7[[#This Row],[Ppto. Orden Interna '[DOP']]]</f>
        <v>21111.09</v>
      </c>
      <c r="AM1100" s="496" t="e">
        <f>BD.PD9[[#This Row],[Pago 5]]+BD.PD9[[#This Row],[Pago 4]]+BD.PD9[[#This Row],[Pago 3]]+BD.PD9[[#This Row],[Pago 2]]+BD.PD9[[#This Row],[Pago 1]]</f>
        <v>#VALUE!</v>
      </c>
      <c r="AN1100" s="308" t="s">
        <v>244</v>
      </c>
      <c r="AO1100" s="308" t="s">
        <v>245</v>
      </c>
      <c r="AP1100" s="308" t="s">
        <v>246</v>
      </c>
      <c r="AQ1100" s="308" t="s">
        <v>247</v>
      </c>
      <c r="AR1100" s="308">
        <v>594</v>
      </c>
      <c r="AS1100" s="308" t="s">
        <v>248</v>
      </c>
      <c r="AT1100" s="249" t="s">
        <v>1575</v>
      </c>
      <c r="AU1100" s="249" t="s">
        <v>69</v>
      </c>
    </row>
    <row r="1101" spans="1:47" hidden="1" x14ac:dyDescent="0.3">
      <c r="A1101" s="174">
        <v>5.04</v>
      </c>
      <c r="B1101" s="231"/>
      <c r="C1101" s="232" t="str">
        <f>VLOOKUP(BD.PD7[[#This Row],[Pos]],PPto[],3,FALSE)</f>
        <v>5.04 Bumpers Mcue/ Rack</v>
      </c>
      <c r="D1101" s="174" t="s">
        <v>23</v>
      </c>
      <c r="E1101" s="305" t="str">
        <f>IF(BD.PD7[[#This Row],[.]]="*",VLOOKUP(BD.PD7[[#This Row],[Pos]],Presupuesto!A:H,7,FALSE),"")</f>
        <v/>
      </c>
      <c r="F1101" s="501" t="s">
        <v>1320</v>
      </c>
      <c r="G1101" s="558"/>
      <c r="H1101" s="174"/>
      <c r="I1101" s="497" t="s">
        <v>1326</v>
      </c>
      <c r="J1101" s="382">
        <v>5</v>
      </c>
      <c r="K1101" s="174" t="s">
        <v>117</v>
      </c>
      <c r="L1101" s="383">
        <f>IF(BD.PD7[[#This Row],[Mon]]="DOP",1,HLOOKUP(BD.PD7[[#This Row],[Mon]],$K$1:$L$2,2,FALSE))</f>
        <v>65</v>
      </c>
      <c r="M1101" s="384">
        <v>76.67</v>
      </c>
      <c r="N1101" s="243">
        <f>BD.PD7[[#This Row],[Cant.]]*BD.PD7[[#This Row],[ Tasa ]]*BD.PD7[[#This Row],[ Precio Und.]]</f>
        <v>24917.75</v>
      </c>
      <c r="O1101" s="386">
        <v>0.33</v>
      </c>
      <c r="P1101" s="243">
        <f>IF(BD.PD7[[#This Row],[Liquid. '[%']]]&lt;&gt;0,(BD.PD7[[#This Row],[Valor Neto '[DOP']]]*BD.PD7[[#This Row],[Liquid. '[%']]])+BD.PD7[[#This Row],[Valor Neto '[DOP']]],BD.PD7[[#This Row],[Valor Neto '[DOP']]])</f>
        <v>33140.607499999998</v>
      </c>
      <c r="Q1101" s="243">
        <f>BD.PD7[[#This Row],[Ppto. Orden Interna '[DOP']]]/HLOOKUP("USD",$K$1:$L$2,2,FALSE)</f>
        <v>509.85549999999995</v>
      </c>
      <c r="R1101" s="381" t="s">
        <v>1469</v>
      </c>
      <c r="S1101" s="387"/>
      <c r="T1101" s="387"/>
      <c r="U1101" s="387"/>
      <c r="V1101" s="387"/>
      <c r="W1101" s="174" t="s">
        <v>357</v>
      </c>
      <c r="X1101" s="174">
        <v>9</v>
      </c>
      <c r="Y1101" s="388">
        <v>0.5</v>
      </c>
      <c r="Z1101" s="243">
        <f>BD.PD7[[#This Row],[Av.P1 '[%']]]*BD.PD7[[#This Row],[Ppto. Orden Interna '[DOP']]]</f>
        <v>16570.303749999999</v>
      </c>
      <c r="AA1101" s="174">
        <v>11</v>
      </c>
      <c r="AB1101" s="399">
        <v>0.5</v>
      </c>
      <c r="AC1101" s="243">
        <f>BD.PD7[[#This Row],[Av.P2 '[%']]]*BD.PD7[[#This Row],[Ppto. Orden Interna '[DOP']]]</f>
        <v>16570.303749999999</v>
      </c>
      <c r="AD1101" s="249"/>
      <c r="AE1101" s="389"/>
      <c r="AF1101" s="243">
        <f>BD.PD7[[#This Row],[Av.P3 '[%']]]*BD.PD7[[#This Row],[Ppto. Orden Interna '[DOP']]]</f>
        <v>0</v>
      </c>
      <c r="AG1101" s="249"/>
      <c r="AH1101" s="389"/>
      <c r="AI1101" s="243">
        <f>BD.PD7[[#This Row],[Av.P2 '[%']]]*BD.PD7[[#This Row],[Ppto. Orden Interna '[DOP']]]</f>
        <v>16570.303749999999</v>
      </c>
      <c r="AJ1101" s="249"/>
      <c r="AK1101" s="389"/>
      <c r="AL1101" s="243">
        <f>BD.PD7[[#This Row],[Av.P2 '[%']]]*BD.PD7[[#This Row],[Ppto. Orden Interna '[DOP']]]</f>
        <v>16570.303749999999</v>
      </c>
      <c r="AM1101" s="496" t="e">
        <f>BD.PD9[[#This Row],[Pago 5]]+BD.PD9[[#This Row],[Pago 4]]+BD.PD9[[#This Row],[Pago 3]]+BD.PD9[[#This Row],[Pago 2]]+BD.PD9[[#This Row],[Pago 1]]</f>
        <v>#VALUE!</v>
      </c>
      <c r="AN1101" s="308" t="s">
        <v>244</v>
      </c>
      <c r="AO1101" s="308" t="s">
        <v>245</v>
      </c>
      <c r="AP1101" s="308" t="s">
        <v>246</v>
      </c>
      <c r="AQ1101" s="308" t="s">
        <v>247</v>
      </c>
      <c r="AR1101" s="308">
        <v>594</v>
      </c>
      <c r="AS1101" s="308" t="s">
        <v>248</v>
      </c>
      <c r="AT1101" s="249" t="s">
        <v>1575</v>
      </c>
      <c r="AU1101" s="249" t="s">
        <v>69</v>
      </c>
    </row>
    <row r="1102" spans="1:47" hidden="1" x14ac:dyDescent="0.3">
      <c r="A1102" s="174">
        <v>5.04</v>
      </c>
      <c r="B1102" s="231"/>
      <c r="C1102" s="232" t="str">
        <f>VLOOKUP(BD.PD7[[#This Row],[Pos]],PPto[],3,FALSE)</f>
        <v>5.04 Bumpers Mcue/ Rack</v>
      </c>
      <c r="D1102" s="174" t="s">
        <v>23</v>
      </c>
      <c r="E1102" s="305" t="str">
        <f>IF(BD.PD7[[#This Row],[.]]="*",VLOOKUP(BD.PD7[[#This Row],[Pos]],Presupuesto!A:H,7,FALSE),"")</f>
        <v/>
      </c>
      <c r="F1102" s="501" t="s">
        <v>1322</v>
      </c>
      <c r="G1102" s="558"/>
      <c r="H1102" s="174"/>
      <c r="I1102" s="497" t="s">
        <v>1326</v>
      </c>
      <c r="J1102" s="382">
        <v>18</v>
      </c>
      <c r="K1102" s="174" t="s">
        <v>117</v>
      </c>
      <c r="L1102" s="383">
        <f>IF(BD.PD7[[#This Row],[Mon]]="DOP",1,HLOOKUP(BD.PD7[[#This Row],[Mon]],$K$1:$L$2,2,FALSE))</f>
        <v>65</v>
      </c>
      <c r="M1102" s="384">
        <v>122.1</v>
      </c>
      <c r="N1102" s="243">
        <f>BD.PD7[[#This Row],[Cant.]]*BD.PD7[[#This Row],[ Tasa ]]*BD.PD7[[#This Row],[ Precio Und.]]</f>
        <v>142857</v>
      </c>
      <c r="O1102" s="386">
        <v>0.33</v>
      </c>
      <c r="P1102" s="243">
        <f>IF(BD.PD7[[#This Row],[Liquid. '[%']]]&lt;&gt;0,(BD.PD7[[#This Row],[Valor Neto '[DOP']]]*BD.PD7[[#This Row],[Liquid. '[%']]])+BD.PD7[[#This Row],[Valor Neto '[DOP']]],BD.PD7[[#This Row],[Valor Neto '[DOP']]])</f>
        <v>189999.81</v>
      </c>
      <c r="Q1102" s="243">
        <f>BD.PD7[[#This Row],[Ppto. Orden Interna '[DOP']]]/HLOOKUP("USD",$K$1:$L$2,2,FALSE)</f>
        <v>2923.0740000000001</v>
      </c>
      <c r="R1102" s="381" t="s">
        <v>1469</v>
      </c>
      <c r="S1102" s="387"/>
      <c r="T1102" s="387"/>
      <c r="U1102" s="387"/>
      <c r="V1102" s="387"/>
      <c r="W1102" s="174" t="s">
        <v>357</v>
      </c>
      <c r="X1102" s="174">
        <v>9</v>
      </c>
      <c r="Y1102" s="388">
        <v>0.5</v>
      </c>
      <c r="Z1102" s="243">
        <f>BD.PD7[[#This Row],[Av.P1 '[%']]]*BD.PD7[[#This Row],[Ppto. Orden Interna '[DOP']]]</f>
        <v>94999.904999999999</v>
      </c>
      <c r="AA1102" s="174">
        <v>11</v>
      </c>
      <c r="AB1102" s="399">
        <v>0.5</v>
      </c>
      <c r="AC1102" s="243">
        <f>BD.PD7[[#This Row],[Av.P2 '[%']]]*BD.PD7[[#This Row],[Ppto. Orden Interna '[DOP']]]</f>
        <v>94999.904999999999</v>
      </c>
      <c r="AD1102" s="249"/>
      <c r="AE1102" s="389"/>
      <c r="AF1102" s="243">
        <f>BD.PD7[[#This Row],[Av.P3 '[%']]]*BD.PD7[[#This Row],[Ppto. Orden Interna '[DOP']]]</f>
        <v>0</v>
      </c>
      <c r="AG1102" s="249"/>
      <c r="AH1102" s="389"/>
      <c r="AI1102" s="243">
        <f>BD.PD7[[#This Row],[Av.P2 '[%']]]*BD.PD7[[#This Row],[Ppto. Orden Interna '[DOP']]]</f>
        <v>94999.904999999999</v>
      </c>
      <c r="AJ1102" s="249"/>
      <c r="AK1102" s="389"/>
      <c r="AL1102" s="243">
        <f>BD.PD7[[#This Row],[Av.P2 '[%']]]*BD.PD7[[#This Row],[Ppto. Orden Interna '[DOP']]]</f>
        <v>94999.904999999999</v>
      </c>
      <c r="AM1102" s="496" t="e">
        <f>BD.PD9[[#This Row],[Pago 5]]+BD.PD9[[#This Row],[Pago 4]]+BD.PD9[[#This Row],[Pago 3]]+BD.PD9[[#This Row],[Pago 2]]+BD.PD9[[#This Row],[Pago 1]]</f>
        <v>#VALUE!</v>
      </c>
      <c r="AN1102" s="308" t="s">
        <v>244</v>
      </c>
      <c r="AO1102" s="308" t="s">
        <v>245</v>
      </c>
      <c r="AP1102" s="308" t="s">
        <v>246</v>
      </c>
      <c r="AQ1102" s="308" t="s">
        <v>247</v>
      </c>
      <c r="AR1102" s="308">
        <v>594</v>
      </c>
      <c r="AS1102" s="308" t="s">
        <v>248</v>
      </c>
      <c r="AT1102" s="249" t="s">
        <v>1575</v>
      </c>
      <c r="AU1102" s="249" t="s">
        <v>69</v>
      </c>
    </row>
    <row r="1103" spans="1:47" hidden="1" x14ac:dyDescent="0.3">
      <c r="A1103" s="174">
        <v>5.04</v>
      </c>
      <c r="B1103" s="231"/>
      <c r="C1103" s="232" t="str">
        <f>VLOOKUP(BD.PD7[[#This Row],[Pos]],PPto[],3,FALSE)</f>
        <v>5.04 Bumpers Mcue/ Rack</v>
      </c>
      <c r="D1103" s="174" t="s">
        <v>23</v>
      </c>
      <c r="E1103" s="305" t="str">
        <f>IF(BD.PD7[[#This Row],[.]]="*",VLOOKUP(BD.PD7[[#This Row],[Pos]],Presupuesto!A:H,7,FALSE),"")</f>
        <v/>
      </c>
      <c r="F1103" s="234" t="s">
        <v>360</v>
      </c>
      <c r="G1103" s="174"/>
      <c r="H1103" s="174"/>
      <c r="I1103" s="497" t="s">
        <v>1326</v>
      </c>
      <c r="J1103" s="382">
        <v>4</v>
      </c>
      <c r="K1103" s="174" t="s">
        <v>117</v>
      </c>
      <c r="L1103" s="383">
        <f>IF(BD.PD7[[#This Row],[Mon]]="DOP",1,HLOOKUP(BD.PD7[[#This Row],[Mon]],$K$1:$L$2,2,FALSE))</f>
        <v>65</v>
      </c>
      <c r="M1103" s="384">
        <v>222.5</v>
      </c>
      <c r="N1103" s="243">
        <f>BD.PD7[[#This Row],[Cant.]]*BD.PD7[[#This Row],[ Tasa ]]*BD.PD7[[#This Row],[ Precio Und.]]</f>
        <v>57850</v>
      </c>
      <c r="O1103" s="386">
        <v>0.33</v>
      </c>
      <c r="P1103" s="243">
        <f>IF(BD.PD7[[#This Row],[Liquid. '[%']]]&lt;&gt;0,(BD.PD7[[#This Row],[Valor Neto '[DOP']]]*BD.PD7[[#This Row],[Liquid. '[%']]])+BD.PD7[[#This Row],[Valor Neto '[DOP']]],BD.PD7[[#This Row],[Valor Neto '[DOP']]])</f>
        <v>76940.5</v>
      </c>
      <c r="Q1103" s="243">
        <f>BD.PD7[[#This Row],[Ppto. Orden Interna '[DOP']]]/HLOOKUP("USD",$K$1:$L$2,2,FALSE)</f>
        <v>1183.7</v>
      </c>
      <c r="R1103" s="381" t="s">
        <v>1469</v>
      </c>
      <c r="S1103" s="387"/>
      <c r="T1103" s="387"/>
      <c r="U1103" s="387"/>
      <c r="V1103" s="387"/>
      <c r="W1103" s="174" t="s">
        <v>1319</v>
      </c>
      <c r="X1103" s="174">
        <v>9</v>
      </c>
      <c r="Y1103" s="388">
        <v>0.5</v>
      </c>
      <c r="Z1103" s="243">
        <f>BD.PD7[[#This Row],[Av.P1 '[%']]]*BD.PD7[[#This Row],[Ppto. Orden Interna '[DOP']]]</f>
        <v>38470.25</v>
      </c>
      <c r="AA1103" s="174">
        <v>11</v>
      </c>
      <c r="AB1103" s="399">
        <v>0.5</v>
      </c>
      <c r="AC1103" s="243">
        <f>BD.PD7[[#This Row],[Av.P2 '[%']]]*BD.PD7[[#This Row],[Ppto. Orden Interna '[DOP']]]</f>
        <v>38470.25</v>
      </c>
      <c r="AD1103" s="249"/>
      <c r="AE1103" s="389"/>
      <c r="AF1103" s="243">
        <f>BD.PD7[[#This Row],[Av.P3 '[%']]]*BD.PD7[[#This Row],[Ppto. Orden Interna '[DOP']]]</f>
        <v>0</v>
      </c>
      <c r="AG1103" s="249"/>
      <c r="AH1103" s="389"/>
      <c r="AI1103" s="243">
        <f>BD.PD7[[#This Row],[Av.P2 '[%']]]*BD.PD7[[#This Row],[Ppto. Orden Interna '[DOP']]]</f>
        <v>38470.25</v>
      </c>
      <c r="AJ1103" s="249"/>
      <c r="AK1103" s="389"/>
      <c r="AL1103" s="243">
        <f>BD.PD7[[#This Row],[Av.P2 '[%']]]*BD.PD7[[#This Row],[Ppto. Orden Interna '[DOP']]]</f>
        <v>38470.25</v>
      </c>
      <c r="AM1103" s="496" t="e">
        <f>BD.PD9[[#This Row],[Pago 5]]+BD.PD9[[#This Row],[Pago 4]]+BD.PD9[[#This Row],[Pago 3]]+BD.PD9[[#This Row],[Pago 2]]+BD.PD9[[#This Row],[Pago 1]]</f>
        <v>#VALUE!</v>
      </c>
      <c r="AN1103" s="308" t="s">
        <v>244</v>
      </c>
      <c r="AO1103" s="308" t="s">
        <v>245</v>
      </c>
      <c r="AP1103" s="308" t="s">
        <v>246</v>
      </c>
      <c r="AQ1103" s="308" t="s">
        <v>247</v>
      </c>
      <c r="AR1103" s="308">
        <v>594</v>
      </c>
      <c r="AS1103" s="308" t="s">
        <v>248</v>
      </c>
      <c r="AT1103" s="249" t="s">
        <v>1575</v>
      </c>
      <c r="AU1103" s="249" t="s">
        <v>69</v>
      </c>
    </row>
    <row r="1104" spans="1:47" hidden="1" x14ac:dyDescent="0.3">
      <c r="A1104" s="174">
        <v>5.04</v>
      </c>
      <c r="B1104" s="231"/>
      <c r="C1104" s="232" t="str">
        <f>VLOOKUP(BD.PD7[[#This Row],[Pos]],PPto[],3,FALSE)</f>
        <v>5.04 Bumpers Mcue/ Rack</v>
      </c>
      <c r="D1104" s="174" t="s">
        <v>23</v>
      </c>
      <c r="E1104" s="305" t="str">
        <f>IF(BD.PD7[[#This Row],[.]]="*",VLOOKUP(BD.PD7[[#This Row],[Pos]],Presupuesto!A:H,7,FALSE),"")</f>
        <v/>
      </c>
      <c r="F1104" s="234" t="s">
        <v>362</v>
      </c>
      <c r="G1104" s="174"/>
      <c r="H1104" s="174"/>
      <c r="I1104" s="497" t="s">
        <v>1326</v>
      </c>
      <c r="J1104" s="382">
        <v>19</v>
      </c>
      <c r="K1104" s="174" t="s">
        <v>117</v>
      </c>
      <c r="L1104" s="383">
        <f>IF(BD.PD7[[#This Row],[Mon]]="DOP",1,HLOOKUP(BD.PD7[[#This Row],[Mon]],$K$1:$L$2,2,FALSE))</f>
        <v>65</v>
      </c>
      <c r="M1104" s="384">
        <v>222.5</v>
      </c>
      <c r="N1104" s="243">
        <f>BD.PD7[[#This Row],[Cant.]]*BD.PD7[[#This Row],[ Tasa ]]*BD.PD7[[#This Row],[ Precio Und.]]</f>
        <v>274787.5</v>
      </c>
      <c r="O1104" s="386">
        <v>0.33</v>
      </c>
      <c r="P1104" s="243">
        <f>IF(BD.PD7[[#This Row],[Liquid. '[%']]]&lt;&gt;0,(BD.PD7[[#This Row],[Valor Neto '[DOP']]]*BD.PD7[[#This Row],[Liquid. '[%']]])+BD.PD7[[#This Row],[Valor Neto '[DOP']]],BD.PD7[[#This Row],[Valor Neto '[DOP']]])</f>
        <v>365467.375</v>
      </c>
      <c r="Q1104" s="243">
        <f>BD.PD7[[#This Row],[Ppto. Orden Interna '[DOP']]]/HLOOKUP("USD",$K$1:$L$2,2,FALSE)</f>
        <v>5622.5749999999998</v>
      </c>
      <c r="R1104" s="381" t="s">
        <v>1469</v>
      </c>
      <c r="S1104" s="387"/>
      <c r="T1104" s="387"/>
      <c r="U1104" s="387"/>
      <c r="V1104" s="387"/>
      <c r="W1104" s="174" t="s">
        <v>1321</v>
      </c>
      <c r="X1104" s="174">
        <v>9</v>
      </c>
      <c r="Y1104" s="388">
        <v>0.5</v>
      </c>
      <c r="Z1104" s="243">
        <f>BD.PD7[[#This Row],[Av.P1 '[%']]]*BD.PD7[[#This Row],[Ppto. Orden Interna '[DOP']]]</f>
        <v>182733.6875</v>
      </c>
      <c r="AA1104" s="174">
        <v>11</v>
      </c>
      <c r="AB1104" s="399">
        <v>0.5</v>
      </c>
      <c r="AC1104" s="243">
        <f>BD.PD7[[#This Row],[Av.P2 '[%']]]*BD.PD7[[#This Row],[Ppto. Orden Interna '[DOP']]]</f>
        <v>182733.6875</v>
      </c>
      <c r="AD1104" s="249"/>
      <c r="AE1104" s="389"/>
      <c r="AF1104" s="243">
        <f>BD.PD7[[#This Row],[Av.P3 '[%']]]*BD.PD7[[#This Row],[Ppto. Orden Interna '[DOP']]]</f>
        <v>0</v>
      </c>
      <c r="AG1104" s="249"/>
      <c r="AH1104" s="389"/>
      <c r="AI1104" s="243">
        <f>BD.PD7[[#This Row],[Av.P2 '[%']]]*BD.PD7[[#This Row],[Ppto. Orden Interna '[DOP']]]</f>
        <v>182733.6875</v>
      </c>
      <c r="AJ1104" s="249"/>
      <c r="AK1104" s="389"/>
      <c r="AL1104" s="243">
        <f>BD.PD7[[#This Row],[Av.P2 '[%']]]*BD.PD7[[#This Row],[Ppto. Orden Interna '[DOP']]]</f>
        <v>182733.6875</v>
      </c>
      <c r="AM1104" s="496" t="e">
        <f>BD.PD9[[#This Row],[Pago 5]]+BD.PD9[[#This Row],[Pago 4]]+BD.PD9[[#This Row],[Pago 3]]+BD.PD9[[#This Row],[Pago 2]]+BD.PD9[[#This Row],[Pago 1]]</f>
        <v>#VALUE!</v>
      </c>
      <c r="AN1104" s="308" t="s">
        <v>244</v>
      </c>
      <c r="AO1104" s="308" t="s">
        <v>245</v>
      </c>
      <c r="AP1104" s="308" t="s">
        <v>246</v>
      </c>
      <c r="AQ1104" s="308" t="s">
        <v>247</v>
      </c>
      <c r="AR1104" s="308">
        <v>594</v>
      </c>
      <c r="AS1104" s="308" t="s">
        <v>248</v>
      </c>
      <c r="AT1104" s="249" t="s">
        <v>1575</v>
      </c>
      <c r="AU1104" s="249" t="s">
        <v>69</v>
      </c>
    </row>
    <row r="1105" spans="1:47" hidden="1" x14ac:dyDescent="0.3">
      <c r="A1105" s="174">
        <v>5.04</v>
      </c>
      <c r="B1105" s="231"/>
      <c r="C1105" s="232" t="str">
        <f>VLOOKUP(BD.PD7[[#This Row],[Pos]],PPto[],3,FALSE)</f>
        <v>5.04 Bumpers Mcue/ Rack</v>
      </c>
      <c r="D1105" s="174" t="s">
        <v>23</v>
      </c>
      <c r="E1105" s="305" t="str">
        <f>IF(BD.PD7[[#This Row],[.]]="*",VLOOKUP(BD.PD7[[#This Row],[Pos]],Presupuesto!A:H,7,FALSE),"")</f>
        <v/>
      </c>
      <c r="F1105" s="501" t="s">
        <v>1323</v>
      </c>
      <c r="G1105" s="558"/>
      <c r="H1105" s="174"/>
      <c r="I1105" s="497" t="s">
        <v>1326</v>
      </c>
      <c r="J1105" s="382">
        <v>3</v>
      </c>
      <c r="K1105" s="174" t="s">
        <v>117</v>
      </c>
      <c r="L1105" s="383">
        <f>IF(BD.PD7[[#This Row],[Mon]]="DOP",1,HLOOKUP(BD.PD7[[#This Row],[Mon]],$K$1:$L$2,2,FALSE))</f>
        <v>65</v>
      </c>
      <c r="M1105" s="384">
        <v>80.42</v>
      </c>
      <c r="N1105" s="243">
        <f>BD.PD7[[#This Row],[Cant.]]*BD.PD7[[#This Row],[ Tasa ]]*BD.PD7[[#This Row],[ Precio Und.]]</f>
        <v>15681.9</v>
      </c>
      <c r="O1105" s="386">
        <v>0.33</v>
      </c>
      <c r="P1105" s="243">
        <f>IF(BD.PD7[[#This Row],[Liquid. '[%']]]&lt;&gt;0,(BD.PD7[[#This Row],[Valor Neto '[DOP']]]*BD.PD7[[#This Row],[Liquid. '[%']]])+BD.PD7[[#This Row],[Valor Neto '[DOP']]],BD.PD7[[#This Row],[Valor Neto '[DOP']]])</f>
        <v>20856.927</v>
      </c>
      <c r="Q1105" s="243">
        <f>BD.PD7[[#This Row],[Ppto. Orden Interna '[DOP']]]/HLOOKUP("USD",$K$1:$L$2,2,FALSE)</f>
        <v>320.87579999999997</v>
      </c>
      <c r="R1105" s="381" t="s">
        <v>1469</v>
      </c>
      <c r="S1105" s="387"/>
      <c r="T1105" s="387"/>
      <c r="U1105" s="387"/>
      <c r="V1105" s="387"/>
      <c r="W1105" s="174" t="s">
        <v>357</v>
      </c>
      <c r="X1105" s="174">
        <v>9</v>
      </c>
      <c r="Y1105" s="388">
        <v>0.5</v>
      </c>
      <c r="Z1105" s="243">
        <f>BD.PD7[[#This Row],[Av.P1 '[%']]]*BD.PD7[[#This Row],[Ppto. Orden Interna '[DOP']]]</f>
        <v>10428.4635</v>
      </c>
      <c r="AA1105" s="174">
        <v>11</v>
      </c>
      <c r="AB1105" s="399">
        <v>0.5</v>
      </c>
      <c r="AC1105" s="243">
        <f>BD.PD7[[#This Row],[Av.P2 '[%']]]*BD.PD7[[#This Row],[Ppto. Orden Interna '[DOP']]]</f>
        <v>10428.4635</v>
      </c>
      <c r="AD1105" s="249"/>
      <c r="AE1105" s="389"/>
      <c r="AF1105" s="243">
        <f>BD.PD7[[#This Row],[Av.P3 '[%']]]*BD.PD7[[#This Row],[Ppto. Orden Interna '[DOP']]]</f>
        <v>0</v>
      </c>
      <c r="AG1105" s="249"/>
      <c r="AH1105" s="389"/>
      <c r="AI1105" s="243">
        <f>BD.PD7[[#This Row],[Av.P2 '[%']]]*BD.PD7[[#This Row],[Ppto. Orden Interna '[DOP']]]</f>
        <v>10428.4635</v>
      </c>
      <c r="AJ1105" s="249"/>
      <c r="AK1105" s="389"/>
      <c r="AL1105" s="243">
        <f>BD.PD7[[#This Row],[Av.P2 '[%']]]*BD.PD7[[#This Row],[Ppto. Orden Interna '[DOP']]]</f>
        <v>10428.4635</v>
      </c>
      <c r="AM1105" s="496" t="e">
        <f>BD.PD9[[#This Row],[Pago 5]]+BD.PD9[[#This Row],[Pago 4]]+BD.PD9[[#This Row],[Pago 3]]+BD.PD9[[#This Row],[Pago 2]]+BD.PD9[[#This Row],[Pago 1]]</f>
        <v>#VALUE!</v>
      </c>
      <c r="AN1105" s="308" t="s">
        <v>244</v>
      </c>
      <c r="AO1105" s="308" t="s">
        <v>245</v>
      </c>
      <c r="AP1105" s="308" t="s">
        <v>246</v>
      </c>
      <c r="AQ1105" s="308" t="s">
        <v>247</v>
      </c>
      <c r="AR1105" s="308">
        <v>594</v>
      </c>
      <c r="AS1105" s="308" t="s">
        <v>248</v>
      </c>
      <c r="AT1105" s="249" t="s">
        <v>1575</v>
      </c>
      <c r="AU1105" s="249" t="s">
        <v>69</v>
      </c>
    </row>
    <row r="1106" spans="1:47" hidden="1" x14ac:dyDescent="0.3">
      <c r="A1106" s="174">
        <v>5.04</v>
      </c>
      <c r="B1106" s="231"/>
      <c r="C1106" s="232" t="str">
        <f>VLOOKUP(BD.PD7[[#This Row],[Pos]],PPto[],3,FALSE)</f>
        <v>5.04 Bumpers Mcue/ Rack</v>
      </c>
      <c r="D1106" s="174" t="s">
        <v>23</v>
      </c>
      <c r="E1106" s="305" t="str">
        <f>IF(BD.PD7[[#This Row],[.]]="*",VLOOKUP(BD.PD7[[#This Row],[Pos]],Presupuesto!A:H,7,FALSE),"")</f>
        <v/>
      </c>
      <c r="F1106" s="234" t="s">
        <v>364</v>
      </c>
      <c r="G1106" s="174"/>
      <c r="H1106" s="174"/>
      <c r="I1106" s="497" t="s">
        <v>1326</v>
      </c>
      <c r="J1106" s="382">
        <v>7</v>
      </c>
      <c r="K1106" s="174" t="s">
        <v>117</v>
      </c>
      <c r="L1106" s="383">
        <f>IF(BD.PD7[[#This Row],[Mon]]="DOP",1,HLOOKUP(BD.PD7[[#This Row],[Mon]],$K$1:$L$2,2,FALSE))</f>
        <v>65</v>
      </c>
      <c r="M1106" s="384">
        <v>105.53</v>
      </c>
      <c r="N1106" s="243">
        <f>BD.PD7[[#This Row],[Cant.]]*BD.PD7[[#This Row],[ Tasa ]]*BD.PD7[[#This Row],[ Precio Und.]]</f>
        <v>48016.15</v>
      </c>
      <c r="O1106" s="386">
        <v>0.33</v>
      </c>
      <c r="P1106" s="243">
        <f>IF(BD.PD7[[#This Row],[Liquid. '[%']]]&lt;&gt;0,(BD.PD7[[#This Row],[Valor Neto '[DOP']]]*BD.PD7[[#This Row],[Liquid. '[%']]])+BD.PD7[[#This Row],[Valor Neto '[DOP']]],BD.PD7[[#This Row],[Valor Neto '[DOP']]])</f>
        <v>63861.479500000001</v>
      </c>
      <c r="Q1106" s="243">
        <f>BD.PD7[[#This Row],[Ppto. Orden Interna '[DOP']]]/HLOOKUP("USD",$K$1:$L$2,2,FALSE)</f>
        <v>982.48430000000008</v>
      </c>
      <c r="R1106" s="381" t="s">
        <v>1469</v>
      </c>
      <c r="S1106" s="387"/>
      <c r="T1106" s="387"/>
      <c r="U1106" s="387"/>
      <c r="V1106" s="387"/>
      <c r="W1106" s="174" t="s">
        <v>361</v>
      </c>
      <c r="X1106" s="174">
        <v>9</v>
      </c>
      <c r="Y1106" s="388">
        <v>0.5</v>
      </c>
      <c r="Z1106" s="243">
        <f>BD.PD7[[#This Row],[Av.P1 '[%']]]*BD.PD7[[#This Row],[Ppto. Orden Interna '[DOP']]]</f>
        <v>31930.739750000001</v>
      </c>
      <c r="AA1106" s="174">
        <v>11</v>
      </c>
      <c r="AB1106" s="399">
        <v>0.5</v>
      </c>
      <c r="AC1106" s="243">
        <f>BD.PD7[[#This Row],[Av.P2 '[%']]]*BD.PD7[[#This Row],[Ppto. Orden Interna '[DOP']]]</f>
        <v>31930.739750000001</v>
      </c>
      <c r="AD1106" s="249"/>
      <c r="AE1106" s="389"/>
      <c r="AF1106" s="243">
        <f>BD.PD7[[#This Row],[Av.P3 '[%']]]*BD.PD7[[#This Row],[Ppto. Orden Interna '[DOP']]]</f>
        <v>0</v>
      </c>
      <c r="AG1106" s="249"/>
      <c r="AH1106" s="389"/>
      <c r="AI1106" s="243">
        <f>BD.PD7[[#This Row],[Av.P2 '[%']]]*BD.PD7[[#This Row],[Ppto. Orden Interna '[DOP']]]</f>
        <v>31930.739750000001</v>
      </c>
      <c r="AJ1106" s="249"/>
      <c r="AK1106" s="389"/>
      <c r="AL1106" s="243">
        <f>BD.PD7[[#This Row],[Av.P2 '[%']]]*BD.PD7[[#This Row],[Ppto. Orden Interna '[DOP']]]</f>
        <v>31930.739750000001</v>
      </c>
      <c r="AM1106" s="496" t="e">
        <f>BD.PD9[[#This Row],[Pago 5]]+BD.PD9[[#This Row],[Pago 4]]+BD.PD9[[#This Row],[Pago 3]]+BD.PD9[[#This Row],[Pago 2]]+BD.PD9[[#This Row],[Pago 1]]</f>
        <v>#VALUE!</v>
      </c>
      <c r="AN1106" s="308" t="s">
        <v>244</v>
      </c>
      <c r="AO1106" s="308" t="s">
        <v>245</v>
      </c>
      <c r="AP1106" s="308" t="s">
        <v>246</v>
      </c>
      <c r="AQ1106" s="308" t="s">
        <v>247</v>
      </c>
      <c r="AR1106" s="308">
        <v>594</v>
      </c>
      <c r="AS1106" s="308" t="s">
        <v>248</v>
      </c>
      <c r="AT1106" s="249" t="s">
        <v>1575</v>
      </c>
      <c r="AU1106" s="249" t="s">
        <v>69</v>
      </c>
    </row>
    <row r="1107" spans="1:47" hidden="1" x14ac:dyDescent="0.3">
      <c r="A1107" s="174">
        <v>5.04</v>
      </c>
      <c r="B1107" s="231"/>
      <c r="C1107" s="232" t="str">
        <f>VLOOKUP(BD.PD7[[#This Row],[Pos]],PPto[],3,FALSE)</f>
        <v>5.04 Bumpers Mcue/ Rack</v>
      </c>
      <c r="D1107" s="174" t="s">
        <v>23</v>
      </c>
      <c r="E1107" s="305" t="str">
        <f>IF(BD.PD7[[#This Row],[.]]="*",VLOOKUP(BD.PD7[[#This Row],[Pos]],Presupuesto!A:H,7,FALSE),"")</f>
        <v/>
      </c>
      <c r="F1107" s="501" t="s">
        <v>1159</v>
      </c>
      <c r="G1107" s="558"/>
      <c r="H1107" s="174"/>
      <c r="I1107" s="497" t="s">
        <v>1326</v>
      </c>
      <c r="J1107" s="382">
        <v>4</v>
      </c>
      <c r="K1107" s="174" t="s">
        <v>117</v>
      </c>
      <c r="L1107" s="383">
        <f>IF(BD.PD7[[#This Row],[Mon]]="DOP",1,HLOOKUP(BD.PD7[[#This Row],[Mon]],$K$1:$L$2,2,FALSE))</f>
        <v>65</v>
      </c>
      <c r="M1107" s="384">
        <v>133.63</v>
      </c>
      <c r="N1107" s="243">
        <f>BD.PD7[[#This Row],[Cant.]]*BD.PD7[[#This Row],[ Tasa ]]*BD.PD7[[#This Row],[ Precio Und.]]</f>
        <v>34743.799999999996</v>
      </c>
      <c r="O1107" s="386">
        <v>0.33</v>
      </c>
      <c r="P1107" s="243">
        <f>IF(BD.PD7[[#This Row],[Liquid. '[%']]]&lt;&gt;0,(BD.PD7[[#This Row],[Valor Neto '[DOP']]]*BD.PD7[[#This Row],[Liquid. '[%']]])+BD.PD7[[#This Row],[Valor Neto '[DOP']]],BD.PD7[[#This Row],[Valor Neto '[DOP']]])</f>
        <v>46209.253999999994</v>
      </c>
      <c r="Q1107" s="243">
        <f>BD.PD7[[#This Row],[Ppto. Orden Interna '[DOP']]]/HLOOKUP("USD",$K$1:$L$2,2,FALSE)</f>
        <v>710.91159999999991</v>
      </c>
      <c r="R1107" s="381" t="s">
        <v>1469</v>
      </c>
      <c r="S1107" s="387"/>
      <c r="T1107" s="387"/>
      <c r="U1107" s="387"/>
      <c r="V1107" s="387"/>
      <c r="W1107" s="174" t="s">
        <v>357</v>
      </c>
      <c r="X1107" s="174">
        <v>9</v>
      </c>
      <c r="Y1107" s="388">
        <v>0.5</v>
      </c>
      <c r="Z1107" s="243">
        <f>BD.PD7[[#This Row],[Av.P1 '[%']]]*BD.PD7[[#This Row],[Ppto. Orden Interna '[DOP']]]</f>
        <v>23104.626999999997</v>
      </c>
      <c r="AA1107" s="174">
        <v>11</v>
      </c>
      <c r="AB1107" s="399">
        <v>0.5</v>
      </c>
      <c r="AC1107" s="243">
        <f>BD.PD7[[#This Row],[Av.P2 '[%']]]*BD.PD7[[#This Row],[Ppto. Orden Interna '[DOP']]]</f>
        <v>23104.626999999997</v>
      </c>
      <c r="AD1107" s="249"/>
      <c r="AE1107" s="389"/>
      <c r="AF1107" s="243">
        <f>BD.PD7[[#This Row],[Av.P3 '[%']]]*BD.PD7[[#This Row],[Ppto. Orden Interna '[DOP']]]</f>
        <v>0</v>
      </c>
      <c r="AG1107" s="249"/>
      <c r="AH1107" s="389"/>
      <c r="AI1107" s="243">
        <f>BD.PD7[[#This Row],[Av.P2 '[%']]]*BD.PD7[[#This Row],[Ppto. Orden Interna '[DOP']]]</f>
        <v>23104.626999999997</v>
      </c>
      <c r="AJ1107" s="249"/>
      <c r="AK1107" s="389"/>
      <c r="AL1107" s="243">
        <f>BD.PD7[[#This Row],[Av.P2 '[%']]]*BD.PD7[[#This Row],[Ppto. Orden Interna '[DOP']]]</f>
        <v>23104.626999999997</v>
      </c>
      <c r="AM1107" s="496" t="e">
        <f>BD.PD9[[#This Row],[Pago 5]]+BD.PD9[[#This Row],[Pago 4]]+BD.PD9[[#This Row],[Pago 3]]+BD.PD9[[#This Row],[Pago 2]]+BD.PD9[[#This Row],[Pago 1]]</f>
        <v>#VALUE!</v>
      </c>
      <c r="AN1107" s="308" t="s">
        <v>244</v>
      </c>
      <c r="AO1107" s="308" t="s">
        <v>245</v>
      </c>
      <c r="AP1107" s="308" t="s">
        <v>246</v>
      </c>
      <c r="AQ1107" s="308" t="s">
        <v>247</v>
      </c>
      <c r="AR1107" s="308">
        <v>594</v>
      </c>
      <c r="AS1107" s="308" t="s">
        <v>248</v>
      </c>
      <c r="AT1107" s="249" t="s">
        <v>1575</v>
      </c>
      <c r="AU1107" s="249" t="s">
        <v>69</v>
      </c>
    </row>
    <row r="1108" spans="1:47" hidden="1" x14ac:dyDescent="0.3">
      <c r="A1108" s="174">
        <v>5.04</v>
      </c>
      <c r="B1108" s="231"/>
      <c r="C1108" s="232" t="str">
        <f>VLOOKUP(BD.PD7[[#This Row],[Pos]],PPto[],3,FALSE)</f>
        <v>5.04 Bumpers Mcue/ Rack</v>
      </c>
      <c r="D1108" s="174" t="s">
        <v>23</v>
      </c>
      <c r="E1108" s="305" t="str">
        <f>IF(BD.PD7[[#This Row],[.]]="*",VLOOKUP(BD.PD7[[#This Row],[Pos]],Presupuesto!A:H,7,FALSE),"")</f>
        <v/>
      </c>
      <c r="F1108" s="234" t="s">
        <v>365</v>
      </c>
      <c r="G1108" s="174"/>
      <c r="H1108" s="174"/>
      <c r="I1108" s="497" t="s">
        <v>1326</v>
      </c>
      <c r="J1108" s="382">
        <v>5</v>
      </c>
      <c r="K1108" s="174" t="s">
        <v>117</v>
      </c>
      <c r="L1108" s="383">
        <f>IF(BD.PD7[[#This Row],[Mon]]="DOP",1,HLOOKUP(BD.PD7[[#This Row],[Mon]],$K$1:$L$2,2,FALSE))</f>
        <v>65</v>
      </c>
      <c r="M1108" s="384">
        <v>156.41999999999999</v>
      </c>
      <c r="N1108" s="243">
        <f>BD.PD7[[#This Row],[Cant.]]*BD.PD7[[#This Row],[ Tasa ]]*BD.PD7[[#This Row],[ Precio Und.]]</f>
        <v>50836.499999999993</v>
      </c>
      <c r="O1108" s="386">
        <v>0.33</v>
      </c>
      <c r="P1108" s="243">
        <f>IF(BD.PD7[[#This Row],[Liquid. '[%']]]&lt;&gt;0,(BD.PD7[[#This Row],[Valor Neto '[DOP']]]*BD.PD7[[#This Row],[Liquid. '[%']]])+BD.PD7[[#This Row],[Valor Neto '[DOP']]],BD.PD7[[#This Row],[Valor Neto '[DOP']]])</f>
        <v>67612.544999999984</v>
      </c>
      <c r="Q1108" s="243">
        <f>BD.PD7[[#This Row],[Ppto. Orden Interna '[DOP']]]/HLOOKUP("USD",$K$1:$L$2,2,FALSE)</f>
        <v>1040.1929999999998</v>
      </c>
      <c r="R1108" s="381" t="s">
        <v>1469</v>
      </c>
      <c r="S1108" s="387"/>
      <c r="T1108" s="387"/>
      <c r="U1108" s="387"/>
      <c r="V1108" s="387"/>
      <c r="W1108" s="174" t="s">
        <v>363</v>
      </c>
      <c r="X1108" s="174">
        <v>9</v>
      </c>
      <c r="Y1108" s="388">
        <v>0.5</v>
      </c>
      <c r="Z1108" s="243">
        <f>BD.PD7[[#This Row],[Av.P1 '[%']]]*BD.PD7[[#This Row],[Ppto. Orden Interna '[DOP']]]</f>
        <v>33806.272499999992</v>
      </c>
      <c r="AA1108" s="174">
        <v>11</v>
      </c>
      <c r="AB1108" s="399">
        <v>0.5</v>
      </c>
      <c r="AC1108" s="243">
        <f>BD.PD7[[#This Row],[Av.P2 '[%']]]*BD.PD7[[#This Row],[Ppto. Orden Interna '[DOP']]]</f>
        <v>33806.272499999992</v>
      </c>
      <c r="AD1108" s="249"/>
      <c r="AE1108" s="389"/>
      <c r="AF1108" s="243">
        <f>BD.PD7[[#This Row],[Av.P3 '[%']]]*BD.PD7[[#This Row],[Ppto. Orden Interna '[DOP']]]</f>
        <v>0</v>
      </c>
      <c r="AG1108" s="249"/>
      <c r="AH1108" s="389"/>
      <c r="AI1108" s="243">
        <f>BD.PD7[[#This Row],[Av.P2 '[%']]]*BD.PD7[[#This Row],[Ppto. Orden Interna '[DOP']]]</f>
        <v>33806.272499999992</v>
      </c>
      <c r="AJ1108" s="249"/>
      <c r="AK1108" s="389"/>
      <c r="AL1108" s="243">
        <f>BD.PD7[[#This Row],[Av.P2 '[%']]]*BD.PD7[[#This Row],[Ppto. Orden Interna '[DOP']]]</f>
        <v>33806.272499999992</v>
      </c>
      <c r="AM1108" s="496" t="e">
        <f>BD.PD9[[#This Row],[Pago 5]]+BD.PD9[[#This Row],[Pago 4]]+BD.PD9[[#This Row],[Pago 3]]+BD.PD9[[#This Row],[Pago 2]]+BD.PD9[[#This Row],[Pago 1]]</f>
        <v>#VALUE!</v>
      </c>
      <c r="AN1108" s="308" t="s">
        <v>244</v>
      </c>
      <c r="AO1108" s="308" t="s">
        <v>245</v>
      </c>
      <c r="AP1108" s="308" t="s">
        <v>246</v>
      </c>
      <c r="AQ1108" s="308" t="s">
        <v>247</v>
      </c>
      <c r="AR1108" s="308">
        <v>594</v>
      </c>
      <c r="AS1108" s="308" t="s">
        <v>248</v>
      </c>
      <c r="AT1108" s="249" t="s">
        <v>1575</v>
      </c>
      <c r="AU1108" s="249" t="s">
        <v>69</v>
      </c>
    </row>
    <row r="1109" spans="1:47" hidden="1" x14ac:dyDescent="0.3">
      <c r="A1109" s="174">
        <v>5.04</v>
      </c>
      <c r="B1109" s="231"/>
      <c r="C1109" s="232" t="str">
        <f>VLOOKUP(BD.PD7[[#This Row],[Pos]],PPto[],3,FALSE)</f>
        <v>5.04 Bumpers Mcue/ Rack</v>
      </c>
      <c r="D1109" s="174" t="s">
        <v>23</v>
      </c>
      <c r="E1109" s="305" t="str">
        <f>IF(BD.PD7[[#This Row],[.]]="*",VLOOKUP(BD.PD7[[#This Row],[Pos]],Presupuesto!A:H,7,FALSE),"")</f>
        <v/>
      </c>
      <c r="F1109" s="501" t="s">
        <v>1316</v>
      </c>
      <c r="G1109" s="558"/>
      <c r="H1109" s="174"/>
      <c r="I1109" s="497" t="s">
        <v>1326</v>
      </c>
      <c r="J1109" s="382">
        <v>8</v>
      </c>
      <c r="K1109" s="174" t="s">
        <v>117</v>
      </c>
      <c r="L1109" s="383">
        <f>IF(BD.PD7[[#This Row],[Mon]]="DOP",1,HLOOKUP(BD.PD7[[#This Row],[Mon]],$K$1:$L$2,2,FALSE))</f>
        <v>65</v>
      </c>
      <c r="M1109" s="384">
        <v>18.920000000000002</v>
      </c>
      <c r="N1109" s="243">
        <f>BD.PD7[[#This Row],[Cant.]]*BD.PD7[[#This Row],[ Tasa ]]*BD.PD7[[#This Row],[ Precio Und.]]</f>
        <v>9838.4000000000015</v>
      </c>
      <c r="O1109" s="386">
        <v>0.33</v>
      </c>
      <c r="P1109" s="243">
        <f>IF(BD.PD7[[#This Row],[Liquid. '[%']]]&lt;&gt;0,(BD.PD7[[#This Row],[Valor Neto '[DOP']]]*BD.PD7[[#This Row],[Liquid. '[%']]])+BD.PD7[[#This Row],[Valor Neto '[DOP']]],BD.PD7[[#This Row],[Valor Neto '[DOP']]])</f>
        <v>13085.072000000002</v>
      </c>
      <c r="Q1109" s="243">
        <f>BD.PD7[[#This Row],[Ppto. Orden Interna '[DOP']]]/HLOOKUP("USD",$K$1:$L$2,2,FALSE)</f>
        <v>201.30880000000002</v>
      </c>
      <c r="R1109" s="381" t="s">
        <v>1469</v>
      </c>
      <c r="S1109" s="387"/>
      <c r="T1109" s="387"/>
      <c r="U1109" s="387"/>
      <c r="V1109" s="387"/>
      <c r="W1109" s="174" t="s">
        <v>357</v>
      </c>
      <c r="X1109" s="174">
        <v>9</v>
      </c>
      <c r="Y1109" s="388">
        <v>0.5</v>
      </c>
      <c r="Z1109" s="243">
        <f>BD.PD7[[#This Row],[Av.P1 '[%']]]*BD.PD7[[#This Row],[Ppto. Orden Interna '[DOP']]]</f>
        <v>6542.536000000001</v>
      </c>
      <c r="AA1109" s="174">
        <v>11</v>
      </c>
      <c r="AB1109" s="399">
        <v>0.5</v>
      </c>
      <c r="AC1109" s="243">
        <f>BD.PD7[[#This Row],[Av.P2 '[%']]]*BD.PD7[[#This Row],[Ppto. Orden Interna '[DOP']]]</f>
        <v>6542.536000000001</v>
      </c>
      <c r="AD1109" s="249"/>
      <c r="AE1109" s="389"/>
      <c r="AF1109" s="243">
        <f>BD.PD7[[#This Row],[Av.P3 '[%']]]*BD.PD7[[#This Row],[Ppto. Orden Interna '[DOP']]]</f>
        <v>0</v>
      </c>
      <c r="AG1109" s="249"/>
      <c r="AH1109" s="389"/>
      <c r="AI1109" s="243">
        <f>BD.PD7[[#This Row],[Av.P2 '[%']]]*BD.PD7[[#This Row],[Ppto. Orden Interna '[DOP']]]</f>
        <v>6542.536000000001</v>
      </c>
      <c r="AJ1109" s="249"/>
      <c r="AK1109" s="389"/>
      <c r="AL1109" s="243">
        <f>BD.PD7[[#This Row],[Av.P2 '[%']]]*BD.PD7[[#This Row],[Ppto. Orden Interna '[DOP']]]</f>
        <v>6542.536000000001</v>
      </c>
      <c r="AM1109" s="496" t="e">
        <f>BD.PD9[[#This Row],[Pago 5]]+BD.PD9[[#This Row],[Pago 4]]+BD.PD9[[#This Row],[Pago 3]]+BD.PD9[[#This Row],[Pago 2]]+BD.PD9[[#This Row],[Pago 1]]</f>
        <v>#VALUE!</v>
      </c>
      <c r="AN1109" s="308" t="s">
        <v>244</v>
      </c>
      <c r="AO1109" s="308" t="s">
        <v>245</v>
      </c>
      <c r="AP1109" s="308" t="s">
        <v>246</v>
      </c>
      <c r="AQ1109" s="308" t="s">
        <v>247</v>
      </c>
      <c r="AR1109" s="308">
        <v>594</v>
      </c>
      <c r="AS1109" s="308" t="s">
        <v>248</v>
      </c>
      <c r="AT1109" s="249" t="s">
        <v>1575</v>
      </c>
      <c r="AU1109" s="249" t="s">
        <v>69</v>
      </c>
    </row>
    <row r="1110" spans="1:47" hidden="1" x14ac:dyDescent="0.3">
      <c r="A1110" s="174">
        <v>5.04</v>
      </c>
      <c r="B1110" s="231"/>
      <c r="C1110" s="232" t="str">
        <f>VLOOKUP(BD.PD7[[#This Row],[Pos]],PPto[],3,FALSE)</f>
        <v>5.04 Bumpers Mcue/ Rack</v>
      </c>
      <c r="D1110" s="174" t="s">
        <v>23</v>
      </c>
      <c r="E1110" s="305" t="str">
        <f>IF(BD.PD7[[#This Row],[.]]="*",VLOOKUP(BD.PD7[[#This Row],[Pos]],Presupuesto!A:H,7,FALSE),"")</f>
        <v/>
      </c>
      <c r="F1110" s="501" t="s">
        <v>1315</v>
      </c>
      <c r="G1110" s="558"/>
      <c r="H1110" s="174"/>
      <c r="I1110" s="497" t="s">
        <v>1326</v>
      </c>
      <c r="J1110" s="382">
        <v>64</v>
      </c>
      <c r="K1110" s="174" t="s">
        <v>117</v>
      </c>
      <c r="L1110" s="383">
        <f>IF(BD.PD7[[#This Row],[Mon]]="DOP",1,HLOOKUP(BD.PD7[[#This Row],[Mon]],$K$1:$L$2,2,FALSE))</f>
        <v>65</v>
      </c>
      <c r="M1110" s="384">
        <v>79.510000000000005</v>
      </c>
      <c r="N1110" s="243">
        <f>BD.PD7[[#This Row],[Cant.]]*BD.PD7[[#This Row],[ Tasa ]]*BD.PD7[[#This Row],[ Precio Und.]]</f>
        <v>330761.60000000003</v>
      </c>
      <c r="O1110" s="386">
        <v>0.33</v>
      </c>
      <c r="P1110" s="243">
        <f>IF(BD.PD7[[#This Row],[Liquid. '[%']]]&lt;&gt;0,(BD.PD7[[#This Row],[Valor Neto '[DOP']]]*BD.PD7[[#This Row],[Liquid. '[%']]])+BD.PD7[[#This Row],[Valor Neto '[DOP']]],BD.PD7[[#This Row],[Valor Neto '[DOP']]])</f>
        <v>439912.92800000007</v>
      </c>
      <c r="Q1110" s="243">
        <f>BD.PD7[[#This Row],[Ppto. Orden Interna '[DOP']]]/HLOOKUP("USD",$K$1:$L$2,2,FALSE)</f>
        <v>6767.8912000000009</v>
      </c>
      <c r="R1110" s="381" t="s">
        <v>1469</v>
      </c>
      <c r="S1110" s="387"/>
      <c r="T1110" s="387"/>
      <c r="U1110" s="387"/>
      <c r="V1110" s="387"/>
      <c r="W1110" s="174" t="s">
        <v>357</v>
      </c>
      <c r="X1110" s="174">
        <v>9</v>
      </c>
      <c r="Y1110" s="388">
        <v>0.5</v>
      </c>
      <c r="Z1110" s="243">
        <f>BD.PD7[[#This Row],[Av.P1 '[%']]]*BD.PD7[[#This Row],[Ppto. Orden Interna '[DOP']]]</f>
        <v>219956.46400000004</v>
      </c>
      <c r="AA1110" s="174">
        <v>11</v>
      </c>
      <c r="AB1110" s="399">
        <v>0.5</v>
      </c>
      <c r="AC1110" s="243">
        <f>BD.PD7[[#This Row],[Av.P2 '[%']]]*BD.PD7[[#This Row],[Ppto. Orden Interna '[DOP']]]</f>
        <v>219956.46400000004</v>
      </c>
      <c r="AD1110" s="249"/>
      <c r="AE1110" s="389"/>
      <c r="AF1110" s="243">
        <f>BD.PD7[[#This Row],[Av.P3 '[%']]]*BD.PD7[[#This Row],[Ppto. Orden Interna '[DOP']]]</f>
        <v>0</v>
      </c>
      <c r="AG1110" s="249"/>
      <c r="AH1110" s="389"/>
      <c r="AI1110" s="243">
        <f>BD.PD7[[#This Row],[Av.P2 '[%']]]*BD.PD7[[#This Row],[Ppto. Orden Interna '[DOP']]]</f>
        <v>219956.46400000004</v>
      </c>
      <c r="AJ1110" s="249"/>
      <c r="AK1110" s="389"/>
      <c r="AL1110" s="243">
        <f>BD.PD7[[#This Row],[Av.P2 '[%']]]*BD.PD7[[#This Row],[Ppto. Orden Interna '[DOP']]]</f>
        <v>219956.46400000004</v>
      </c>
      <c r="AM1110" s="496" t="e">
        <f>BD.PD9[[#This Row],[Pago 5]]+BD.PD9[[#This Row],[Pago 4]]+BD.PD9[[#This Row],[Pago 3]]+BD.PD9[[#This Row],[Pago 2]]+BD.PD9[[#This Row],[Pago 1]]</f>
        <v>#VALUE!</v>
      </c>
      <c r="AN1110" s="308" t="s">
        <v>244</v>
      </c>
      <c r="AO1110" s="308" t="s">
        <v>245</v>
      </c>
      <c r="AP1110" s="308" t="s">
        <v>246</v>
      </c>
      <c r="AQ1110" s="308" t="s">
        <v>247</v>
      </c>
      <c r="AR1110" s="308">
        <v>594</v>
      </c>
      <c r="AS1110" s="308" t="s">
        <v>248</v>
      </c>
      <c r="AT1110" s="249" t="s">
        <v>1575</v>
      </c>
      <c r="AU1110" s="249" t="s">
        <v>69</v>
      </c>
    </row>
    <row r="1111" spans="1:47" hidden="1" x14ac:dyDescent="0.3">
      <c r="A1111" s="174">
        <v>5.04</v>
      </c>
      <c r="B1111" s="231"/>
      <c r="C1111" s="232" t="str">
        <f>VLOOKUP(BD.PD7[[#This Row],[Pos]],PPto[],3,FALSE)</f>
        <v>5.04 Bumpers Mcue/ Rack</v>
      </c>
      <c r="D1111" s="174" t="s">
        <v>23</v>
      </c>
      <c r="E1111" s="305" t="str">
        <f>IF(BD.PD7[[#This Row],[.]]="*",VLOOKUP(BD.PD7[[#This Row],[Pos]],Presupuesto!A:H,7,FALSE),"")</f>
        <v/>
      </c>
      <c r="F1111" s="234" t="s">
        <v>358</v>
      </c>
      <c r="G1111" s="174"/>
      <c r="H1111" s="174"/>
      <c r="I1111" s="497" t="s">
        <v>1326</v>
      </c>
      <c r="J1111" s="382">
        <v>36</v>
      </c>
      <c r="K1111" s="174" t="s">
        <v>117</v>
      </c>
      <c r="L1111" s="383">
        <f>IF(BD.PD7[[#This Row],[Mon]]="DOP",1,HLOOKUP(BD.PD7[[#This Row],[Mon]],$K$1:$L$2,2,FALSE))</f>
        <v>65</v>
      </c>
      <c r="M1111" s="384">
        <v>8.4700000000000006</v>
      </c>
      <c r="N1111" s="243">
        <f>BD.PD7[[#This Row],[Cant.]]*BD.PD7[[#This Row],[ Tasa ]]*BD.PD7[[#This Row],[ Precio Und.]]</f>
        <v>19819.800000000003</v>
      </c>
      <c r="O1111" s="386">
        <v>0.33</v>
      </c>
      <c r="P1111" s="243">
        <f>IF(BD.PD7[[#This Row],[Liquid. '[%']]]&lt;&gt;0,(BD.PD7[[#This Row],[Valor Neto '[DOP']]]*BD.PD7[[#This Row],[Liquid. '[%']]])+BD.PD7[[#This Row],[Valor Neto '[DOP']]],BD.PD7[[#This Row],[Valor Neto '[DOP']]])</f>
        <v>26360.334000000003</v>
      </c>
      <c r="Q1111" s="243">
        <f>BD.PD7[[#This Row],[Ppto. Orden Interna '[DOP']]]/HLOOKUP("USD",$K$1:$L$2,2,FALSE)</f>
        <v>405.54360000000003</v>
      </c>
      <c r="R1111" s="381" t="s">
        <v>1469</v>
      </c>
      <c r="S1111" s="387"/>
      <c r="T1111" s="387"/>
      <c r="U1111" s="387"/>
      <c r="V1111" s="387"/>
      <c r="W1111" s="174" t="s">
        <v>1325</v>
      </c>
      <c r="X1111" s="174">
        <v>9</v>
      </c>
      <c r="Y1111" s="388">
        <v>0.5</v>
      </c>
      <c r="Z1111" s="243">
        <f>BD.PD7[[#This Row],[Av.P1 '[%']]]*BD.PD7[[#This Row],[Ppto. Orden Interna '[DOP']]]</f>
        <v>13180.167000000001</v>
      </c>
      <c r="AA1111" s="174">
        <v>11</v>
      </c>
      <c r="AB1111" s="399">
        <v>0.5</v>
      </c>
      <c r="AC1111" s="243">
        <f>BD.PD7[[#This Row],[Av.P2 '[%']]]*BD.PD7[[#This Row],[Ppto. Orden Interna '[DOP']]]</f>
        <v>13180.167000000001</v>
      </c>
      <c r="AD1111" s="249"/>
      <c r="AE1111" s="389"/>
      <c r="AF1111" s="243">
        <f>BD.PD7[[#This Row],[Av.P3 '[%']]]*BD.PD7[[#This Row],[Ppto. Orden Interna '[DOP']]]</f>
        <v>0</v>
      </c>
      <c r="AG1111" s="249"/>
      <c r="AH1111" s="389"/>
      <c r="AI1111" s="243">
        <f>BD.PD7[[#This Row],[Av.P2 '[%']]]*BD.PD7[[#This Row],[Ppto. Orden Interna '[DOP']]]</f>
        <v>13180.167000000001</v>
      </c>
      <c r="AJ1111" s="249"/>
      <c r="AK1111" s="389"/>
      <c r="AL1111" s="243">
        <f>BD.PD7[[#This Row],[Av.P2 '[%']]]*BD.PD7[[#This Row],[Ppto. Orden Interna '[DOP']]]</f>
        <v>13180.167000000001</v>
      </c>
      <c r="AM1111" s="496" t="e">
        <f>BD.PD9[[#This Row],[Pago 5]]+BD.PD9[[#This Row],[Pago 4]]+BD.PD9[[#This Row],[Pago 3]]+BD.PD9[[#This Row],[Pago 2]]+BD.PD9[[#This Row],[Pago 1]]</f>
        <v>#VALUE!</v>
      </c>
      <c r="AN1111" s="308" t="s">
        <v>244</v>
      </c>
      <c r="AO1111" s="308" t="s">
        <v>245</v>
      </c>
      <c r="AP1111" s="308" t="s">
        <v>246</v>
      </c>
      <c r="AQ1111" s="308" t="s">
        <v>247</v>
      </c>
      <c r="AR1111" s="308">
        <v>594</v>
      </c>
      <c r="AS1111" s="308" t="s">
        <v>248</v>
      </c>
      <c r="AT1111" s="249" t="s">
        <v>1575</v>
      </c>
      <c r="AU1111" s="249" t="s">
        <v>69</v>
      </c>
    </row>
    <row r="1112" spans="1:47" hidden="1" x14ac:dyDescent="0.3">
      <c r="A1112" s="174">
        <v>5.04</v>
      </c>
      <c r="B1112" s="231"/>
      <c r="C1112" s="232" t="str">
        <f>VLOOKUP(BD.PD7[[#This Row],[Pos]],PPto[],3,FALSE)</f>
        <v>5.04 Bumpers Mcue/ Rack</v>
      </c>
      <c r="D1112" s="174" t="s">
        <v>23</v>
      </c>
      <c r="E1112" s="305" t="str">
        <f>IF(BD.PD7[[#This Row],[.]]="*",VLOOKUP(BD.PD7[[#This Row],[Pos]],Presupuesto!A:H,7,FALSE),"")</f>
        <v/>
      </c>
      <c r="F1112" s="234" t="s">
        <v>359</v>
      </c>
      <c r="G1112" s="174"/>
      <c r="H1112" s="174"/>
      <c r="I1112" s="497" t="s">
        <v>1326</v>
      </c>
      <c r="J1112" s="382">
        <v>68</v>
      </c>
      <c r="K1112" s="174" t="s">
        <v>117</v>
      </c>
      <c r="L1112" s="383">
        <f>IF(BD.PD7[[#This Row],[Mon]]="DOP",1,HLOOKUP(BD.PD7[[#This Row],[Mon]],$K$1:$L$2,2,FALSE))</f>
        <v>65</v>
      </c>
      <c r="M1112" s="384">
        <v>5.25</v>
      </c>
      <c r="N1112" s="243">
        <f>BD.PD7[[#This Row],[Cant.]]*BD.PD7[[#This Row],[ Tasa ]]*BD.PD7[[#This Row],[ Precio Und.]]</f>
        <v>23205</v>
      </c>
      <c r="O1112" s="386">
        <v>0.33</v>
      </c>
      <c r="P1112" s="243">
        <f>IF(BD.PD7[[#This Row],[Liquid. '[%']]]&lt;&gt;0,(BD.PD7[[#This Row],[Valor Neto '[DOP']]]*BD.PD7[[#This Row],[Liquid. '[%']]])+BD.PD7[[#This Row],[Valor Neto '[DOP']]],BD.PD7[[#This Row],[Valor Neto '[DOP']]])</f>
        <v>30862.65</v>
      </c>
      <c r="Q1112" s="243">
        <f>BD.PD7[[#This Row],[Ppto. Orden Interna '[DOP']]]/HLOOKUP("USD",$K$1:$L$2,2,FALSE)</f>
        <v>474.81</v>
      </c>
      <c r="R1112" s="381" t="s">
        <v>1469</v>
      </c>
      <c r="S1112" s="387"/>
      <c r="T1112" s="387"/>
      <c r="U1112" s="387"/>
      <c r="V1112" s="387"/>
      <c r="W1112" s="174" t="s">
        <v>1471</v>
      </c>
      <c r="X1112" s="174">
        <v>9</v>
      </c>
      <c r="Y1112" s="388">
        <v>0.5</v>
      </c>
      <c r="Z1112" s="243">
        <f>BD.PD7[[#This Row],[Av.P1 '[%']]]*BD.PD7[[#This Row],[Ppto. Orden Interna '[DOP']]]</f>
        <v>15431.325000000001</v>
      </c>
      <c r="AA1112" s="174">
        <v>11</v>
      </c>
      <c r="AB1112" s="399">
        <v>0.5</v>
      </c>
      <c r="AC1112" s="243">
        <f>BD.PD7[[#This Row],[Av.P2 '[%']]]*BD.PD7[[#This Row],[Ppto. Orden Interna '[DOP']]]</f>
        <v>15431.325000000001</v>
      </c>
      <c r="AD1112" s="249"/>
      <c r="AE1112" s="389"/>
      <c r="AF1112" s="243">
        <f>BD.PD7[[#This Row],[Av.P3 '[%']]]*BD.PD7[[#This Row],[Ppto. Orden Interna '[DOP']]]</f>
        <v>0</v>
      </c>
      <c r="AG1112" s="249"/>
      <c r="AH1112" s="389"/>
      <c r="AI1112" s="243">
        <f>BD.PD7[[#This Row],[Av.P2 '[%']]]*BD.PD7[[#This Row],[Ppto. Orden Interna '[DOP']]]</f>
        <v>15431.325000000001</v>
      </c>
      <c r="AJ1112" s="249"/>
      <c r="AK1112" s="389"/>
      <c r="AL1112" s="243">
        <f>BD.PD7[[#This Row],[Av.P2 '[%']]]*BD.PD7[[#This Row],[Ppto. Orden Interna '[DOP']]]</f>
        <v>15431.325000000001</v>
      </c>
      <c r="AM1112" s="496" t="e">
        <f>BD.PD9[[#This Row],[Pago 5]]+BD.PD9[[#This Row],[Pago 4]]+BD.PD9[[#This Row],[Pago 3]]+BD.PD9[[#This Row],[Pago 2]]+BD.PD9[[#This Row],[Pago 1]]</f>
        <v>#VALUE!</v>
      </c>
      <c r="AN1112" s="308" t="s">
        <v>244</v>
      </c>
      <c r="AO1112" s="308" t="s">
        <v>245</v>
      </c>
      <c r="AP1112" s="308" t="s">
        <v>246</v>
      </c>
      <c r="AQ1112" s="308" t="s">
        <v>247</v>
      </c>
      <c r="AR1112" s="308">
        <v>594</v>
      </c>
      <c r="AS1112" s="308" t="s">
        <v>248</v>
      </c>
      <c r="AT1112" s="249" t="s">
        <v>1575</v>
      </c>
      <c r="AU1112" s="249" t="s">
        <v>69</v>
      </c>
    </row>
    <row r="1113" spans="1:47" hidden="1" x14ac:dyDescent="0.3">
      <c r="A1113" s="174">
        <v>5.05</v>
      </c>
      <c r="B1113" s="231" t="s">
        <v>243</v>
      </c>
      <c r="C1113" s="232" t="str">
        <f>VLOOKUP(BD.PD7[[#This Row],[Pos]],PPto[],3,FALSE)</f>
        <v xml:space="preserve">5.05 Trameria Cuarto Frio </v>
      </c>
      <c r="D1113" s="233" t="s">
        <v>243</v>
      </c>
      <c r="E1113" s="305">
        <f>IF(BD.PD7[[#This Row],[.]]="*",VLOOKUP(BD.PD7[[#This Row],[Pos]],Presupuesto!A:H,7,FALSE),"")</f>
        <v>40175.555555555555</v>
      </c>
      <c r="F1113" s="234"/>
      <c r="G1113" s="174"/>
      <c r="H1113" s="174"/>
      <c r="I1113" s="174"/>
      <c r="J1113" s="392">
        <v>1</v>
      </c>
      <c r="K1113" s="233" t="s">
        <v>117</v>
      </c>
      <c r="L1113" s="383">
        <f>IF(BD.PD7[[#This Row],[Mon]]="DOP",1,HLOOKUP(BD.PD7[[#This Row],[Mon]],$K$1:$L$2,2,FALSE))</f>
        <v>65</v>
      </c>
      <c r="M1113" s="490">
        <v>0</v>
      </c>
      <c r="N1113" s="243">
        <f>BD.PD7[[#This Row],[Cant.]]*BD.PD7[[#This Row],[ Tasa ]]*BD.PD7[[#This Row],[ Precio Und.]]</f>
        <v>0</v>
      </c>
      <c r="O1113" s="491">
        <v>0</v>
      </c>
      <c r="P11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3" s="243">
        <f>BD.PD7[[#This Row],[Ppto. Orden Interna '[DOP']]]/HLOOKUP("USD",$K$1:$L$2,2,FALSE)</f>
        <v>0</v>
      </c>
      <c r="R1113" s="381"/>
      <c r="S1113" s="387"/>
      <c r="T1113" s="387"/>
      <c r="U1113" s="387"/>
      <c r="V1113" s="387"/>
      <c r="W1113" s="174"/>
      <c r="X1113" s="495"/>
      <c r="Y1113" s="388"/>
      <c r="Z1113" s="243">
        <f>BD.PD7[[#This Row],[Av.P1 '[%']]]*BD.PD7[[#This Row],[Ppto. Orden Interna '[DOP']]]</f>
        <v>0</v>
      </c>
      <c r="AA1113" s="249"/>
      <c r="AB1113" s="389"/>
      <c r="AC1113" s="243">
        <f>BD.PD7[[#This Row],[Av.P2 '[%']]]*BD.PD7[[#This Row],[Ppto. Orden Interna '[DOP']]]</f>
        <v>0</v>
      </c>
      <c r="AD1113" s="249"/>
      <c r="AE1113" s="389"/>
      <c r="AF1113" s="243">
        <f>BD.PD7[[#This Row],[Av.P3 '[%']]]*BD.PD7[[#This Row],[Ppto. Orden Interna '[DOP']]]</f>
        <v>0</v>
      </c>
      <c r="AG1113" s="249"/>
      <c r="AH1113" s="389"/>
      <c r="AI1113" s="243">
        <f>BD.PD7[[#This Row],[Av.P2 '[%']]]*BD.PD7[[#This Row],[Ppto. Orden Interna '[DOP']]]</f>
        <v>0</v>
      </c>
      <c r="AJ1113" s="249"/>
      <c r="AK1113" s="389"/>
      <c r="AL1113" s="243">
        <f>BD.PD7[[#This Row],[Av.P2 '[%']]]*BD.PD7[[#This Row],[Ppto. Orden Interna '[DOP']]]</f>
        <v>0</v>
      </c>
      <c r="AM1113" s="496" t="e">
        <f>BD.PD9[[#This Row],[Pago 5]]+BD.PD9[[#This Row],[Pago 4]]+BD.PD9[[#This Row],[Pago 3]]+BD.PD9[[#This Row],[Pago 2]]+BD.PD9[[#This Row],[Pago 1]]</f>
        <v>#VALUE!</v>
      </c>
      <c r="AN1113" s="308" t="s">
        <v>244</v>
      </c>
      <c r="AO1113" s="308" t="s">
        <v>245</v>
      </c>
      <c r="AP1113" s="308" t="s">
        <v>246</v>
      </c>
      <c r="AQ1113" s="308" t="s">
        <v>247</v>
      </c>
      <c r="AR1113" s="308">
        <v>594</v>
      </c>
      <c r="AS1113" s="308" t="s">
        <v>248</v>
      </c>
      <c r="AT1113" s="249" t="s">
        <v>1575</v>
      </c>
      <c r="AU1113" s="249" t="s">
        <v>69</v>
      </c>
    </row>
    <row r="1114" spans="1:47" hidden="1" x14ac:dyDescent="0.3">
      <c r="A1114" s="174">
        <v>5.05</v>
      </c>
      <c r="B1114" s="231"/>
      <c r="C1114" s="232" t="str">
        <f>VLOOKUP(BD.PD7[[#This Row],[Pos]],PPto[],3,FALSE)</f>
        <v xml:space="preserve">5.05 Trameria Cuarto Frio </v>
      </c>
      <c r="D1114" s="174" t="s">
        <v>23</v>
      </c>
      <c r="E1114" s="305" t="str">
        <f>IF(BD.PD7[[#This Row],[.]]="*",VLOOKUP(BD.PD7[[#This Row],[Pos]],Presupuesto!A:H,7,FALSE),"")</f>
        <v/>
      </c>
      <c r="F1114" s="219" t="s">
        <v>1472</v>
      </c>
      <c r="G1114" s="221"/>
      <c r="H1114" s="174"/>
      <c r="I1114" s="497" t="s">
        <v>1326</v>
      </c>
      <c r="J1114" s="382">
        <v>66</v>
      </c>
      <c r="K1114" s="174" t="s">
        <v>260</v>
      </c>
      <c r="L1114" s="383">
        <f>IF(BD.PD7[[#This Row],[Mon]]="DOP",1,HLOOKUP(BD.PD7[[#This Row],[Mon]],$K$1:$L$2,2,FALSE))</f>
        <v>1</v>
      </c>
      <c r="M1114" s="384">
        <v>46000</v>
      </c>
      <c r="N1114" s="243">
        <f>BD.PD7[[#This Row],[Cant.]]*BD.PD7[[#This Row],[ Tasa ]]*BD.PD7[[#This Row],[ Precio Und.]]</f>
        <v>3036000</v>
      </c>
      <c r="O1114" s="386">
        <v>0.01</v>
      </c>
      <c r="P1114" s="243">
        <f>IF(BD.PD7[[#This Row],[Liquid. '[%']]]&lt;&gt;0,(BD.PD7[[#This Row],[Valor Neto '[DOP']]]*BD.PD7[[#This Row],[Liquid. '[%']]])+BD.PD7[[#This Row],[Valor Neto '[DOP']]],BD.PD7[[#This Row],[Valor Neto '[DOP']]])</f>
        <v>3066360</v>
      </c>
      <c r="Q1114" s="243">
        <f>BD.PD7[[#This Row],[Ppto. Orden Interna '[DOP']]]/HLOOKUP("USD",$K$1:$L$2,2,FALSE)</f>
        <v>47174.769230769234</v>
      </c>
      <c r="R1114" s="381"/>
      <c r="S1114" s="387"/>
      <c r="T1114" s="387"/>
      <c r="U1114" s="387"/>
      <c r="V1114" s="387"/>
      <c r="W1114" s="174" t="s">
        <v>368</v>
      </c>
      <c r="X1114" s="495">
        <v>9</v>
      </c>
      <c r="Y1114" s="388">
        <v>0.5</v>
      </c>
      <c r="Z1114" s="243">
        <f>BD.PD7[[#This Row],[Av.P1 '[%']]]*BD.PD7[[#This Row],[Ppto. Orden Interna '[DOP']]]</f>
        <v>1533180</v>
      </c>
      <c r="AA1114" s="495">
        <v>11</v>
      </c>
      <c r="AB1114" s="388">
        <v>0.5</v>
      </c>
      <c r="AC1114" s="243">
        <f>BD.PD7[[#This Row],[Av.P2 '[%']]]*BD.PD7[[#This Row],[Ppto. Orden Interna '[DOP']]]</f>
        <v>1533180</v>
      </c>
      <c r="AD1114" s="249"/>
      <c r="AE1114" s="389"/>
      <c r="AF1114" s="243">
        <f>BD.PD7[[#This Row],[Av.P3 '[%']]]*BD.PD7[[#This Row],[Ppto. Orden Interna '[DOP']]]</f>
        <v>0</v>
      </c>
      <c r="AG1114" s="249"/>
      <c r="AH1114" s="389"/>
      <c r="AI1114" s="243">
        <f>BD.PD7[[#This Row],[Av.P2 '[%']]]*BD.PD7[[#This Row],[Ppto. Orden Interna '[DOP']]]</f>
        <v>1533180</v>
      </c>
      <c r="AJ1114" s="249"/>
      <c r="AK1114" s="389"/>
      <c r="AL1114" s="243">
        <f>BD.PD7[[#This Row],[Av.P2 '[%']]]*BD.PD7[[#This Row],[Ppto. Orden Interna '[DOP']]]</f>
        <v>1533180</v>
      </c>
      <c r="AM1114" s="496" t="e">
        <f>BD.PD9[[#This Row],[Pago 5]]+BD.PD9[[#This Row],[Pago 4]]+BD.PD9[[#This Row],[Pago 3]]+BD.PD9[[#This Row],[Pago 2]]+BD.PD9[[#This Row],[Pago 1]]</f>
        <v>#VALUE!</v>
      </c>
      <c r="AN1114" s="308" t="s">
        <v>244</v>
      </c>
      <c r="AO1114" s="308" t="s">
        <v>245</v>
      </c>
      <c r="AP1114" s="308" t="s">
        <v>246</v>
      </c>
      <c r="AQ1114" s="308" t="s">
        <v>247</v>
      </c>
      <c r="AR1114" s="308">
        <v>594</v>
      </c>
      <c r="AS1114" s="308" t="s">
        <v>248</v>
      </c>
      <c r="AT1114" s="249" t="s">
        <v>1575</v>
      </c>
      <c r="AU1114" s="249" t="s">
        <v>69</v>
      </c>
    </row>
    <row r="1115" spans="1:47" hidden="1" x14ac:dyDescent="0.3">
      <c r="A1115" s="174">
        <v>5.0599999999999996</v>
      </c>
      <c r="B1115" s="231" t="s">
        <v>243</v>
      </c>
      <c r="C1115" s="232" t="str">
        <f>VLOOKUP(BD.PD7[[#This Row],[Pos]],PPto[],3,FALSE)</f>
        <v xml:space="preserve">5.06 Instalacion Frio Alimentario </v>
      </c>
      <c r="D1115" s="233" t="s">
        <v>243</v>
      </c>
      <c r="E1115" s="305">
        <f>IF(BD.PD7[[#This Row],[.]]="*",VLOOKUP(BD.PD7[[#This Row],[Pos]],Presupuesto!A:H,7,FALSE),"")</f>
        <v>273866.17269841267</v>
      </c>
      <c r="F1115" s="234"/>
      <c r="G1115" s="174"/>
      <c r="H1115" s="174"/>
      <c r="I1115" s="174"/>
      <c r="J1115" s="392">
        <v>1</v>
      </c>
      <c r="K1115" s="233" t="s">
        <v>117</v>
      </c>
      <c r="L1115" s="383">
        <f>IF(BD.PD7[[#This Row],[Mon]]="DOP",1,HLOOKUP(BD.PD7[[#This Row],[Mon]],$K$1:$L$2,2,FALSE))</f>
        <v>65</v>
      </c>
      <c r="M1115" s="490">
        <v>0</v>
      </c>
      <c r="N1115" s="243">
        <f>BD.PD7[[#This Row],[Cant.]]*BD.PD7[[#This Row],[ Tasa ]]*BD.PD7[[#This Row],[ Precio Und.]]</f>
        <v>0</v>
      </c>
      <c r="O1115" s="491">
        <v>0</v>
      </c>
      <c r="P11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5" s="243">
        <f>BD.PD7[[#This Row],[Ppto. Orden Interna '[DOP']]]/HLOOKUP("USD",$K$1:$L$2,2,FALSE)</f>
        <v>0</v>
      </c>
      <c r="R1115" s="381"/>
      <c r="S1115" s="387"/>
      <c r="T1115" s="387"/>
      <c r="U1115" s="387"/>
      <c r="V1115" s="387"/>
      <c r="W1115" s="174"/>
      <c r="X1115" s="495"/>
      <c r="Y1115" s="388"/>
      <c r="Z1115" s="243">
        <f>BD.PD7[[#This Row],[Av.P1 '[%']]]*BD.PD7[[#This Row],[Ppto. Orden Interna '[DOP']]]</f>
        <v>0</v>
      </c>
      <c r="AA1115" s="495"/>
      <c r="AB1115" s="388"/>
      <c r="AC1115" s="243">
        <f>BD.PD7[[#This Row],[Av.P2 '[%']]]*BD.PD7[[#This Row],[Ppto. Orden Interna '[DOP']]]</f>
        <v>0</v>
      </c>
      <c r="AD1115" s="249"/>
      <c r="AE1115" s="389"/>
      <c r="AF1115" s="243">
        <f>BD.PD7[[#This Row],[Av.P3 '[%']]]*BD.PD7[[#This Row],[Ppto. Orden Interna '[DOP']]]</f>
        <v>0</v>
      </c>
      <c r="AG1115" s="249"/>
      <c r="AH1115" s="389"/>
      <c r="AI1115" s="243">
        <f>BD.PD7[[#This Row],[Av.P2 '[%']]]*BD.PD7[[#This Row],[Ppto. Orden Interna '[DOP']]]</f>
        <v>0</v>
      </c>
      <c r="AJ1115" s="249"/>
      <c r="AK1115" s="389"/>
      <c r="AL1115" s="243">
        <f>BD.PD7[[#This Row],[Av.P2 '[%']]]*BD.PD7[[#This Row],[Ppto. Orden Interna '[DOP']]]</f>
        <v>0</v>
      </c>
      <c r="AM1115" s="496" t="e">
        <f>BD.PD9[[#This Row],[Pago 5]]+BD.PD9[[#This Row],[Pago 4]]+BD.PD9[[#This Row],[Pago 3]]+BD.PD9[[#This Row],[Pago 2]]+BD.PD9[[#This Row],[Pago 1]]</f>
        <v>#VALUE!</v>
      </c>
      <c r="AN1115" s="308" t="s">
        <v>244</v>
      </c>
      <c r="AO1115" s="308" t="s">
        <v>245</v>
      </c>
      <c r="AP1115" s="308" t="s">
        <v>246</v>
      </c>
      <c r="AQ1115" s="308" t="s">
        <v>247</v>
      </c>
      <c r="AR1115" s="308">
        <v>594</v>
      </c>
      <c r="AS1115" s="308" t="s">
        <v>248</v>
      </c>
      <c r="AT1115" s="249" t="s">
        <v>1575</v>
      </c>
      <c r="AU1115" s="249" t="s">
        <v>69</v>
      </c>
    </row>
    <row r="1116" spans="1:47" hidden="1" x14ac:dyDescent="0.3">
      <c r="A1116" s="174">
        <v>5.0599999999999996</v>
      </c>
      <c r="B1116" s="231"/>
      <c r="C1116" s="232" t="str">
        <f>VLOOKUP(BD.PD7[[#This Row],[Pos]],PPto[],3,FALSE)</f>
        <v xml:space="preserve">5.06 Instalacion Frio Alimentario </v>
      </c>
      <c r="D1116" s="174" t="s">
        <v>23</v>
      </c>
      <c r="E1116" s="305" t="str">
        <f>IF(BD.PD7[[#This Row],[.]]="*",VLOOKUP(BD.PD7[[#This Row],[Pos]],Presupuesto!A:H,7,FALSE),"")</f>
        <v/>
      </c>
      <c r="F1116" s="547" t="s">
        <v>1473</v>
      </c>
      <c r="G1116" s="174" t="s">
        <v>1359</v>
      </c>
      <c r="H1116" s="495"/>
      <c r="I1116" s="497" t="s">
        <v>1326</v>
      </c>
      <c r="J1116" s="382">
        <v>1</v>
      </c>
      <c r="K1116" s="174" t="s">
        <v>117</v>
      </c>
      <c r="L1116" s="383">
        <f>IF(BD.PD7[[#This Row],[Mon]]="DOP",1,HLOOKUP(BD.PD7[[#This Row],[Mon]],$K$1:$L$2,2,FALSE))</f>
        <v>65</v>
      </c>
      <c r="M1116" s="384">
        <v>12000</v>
      </c>
      <c r="N1116" s="243">
        <f>BD.PD7[[#This Row],[Cant.]]*BD.PD7[[#This Row],[ Tasa ]]*BD.PD7[[#This Row],[ Precio Und.]]</f>
        <v>780000</v>
      </c>
      <c r="O1116" s="386">
        <v>0</v>
      </c>
      <c r="P1116" s="243">
        <f>IF(BD.PD7[[#This Row],[Liquid. '[%']]]&lt;&gt;0,(BD.PD7[[#This Row],[Valor Neto '[DOP']]]*BD.PD7[[#This Row],[Liquid. '[%']]])+BD.PD7[[#This Row],[Valor Neto '[DOP']]],BD.PD7[[#This Row],[Valor Neto '[DOP']]])</f>
        <v>780000</v>
      </c>
      <c r="Q1116" s="243">
        <f>BD.PD7[[#This Row],[Ppto. Orden Interna '[DOP']]]/HLOOKUP("USD",$K$1:$L$2,2,FALSE)</f>
        <v>12000</v>
      </c>
      <c r="R1116" s="381" t="s">
        <v>1474</v>
      </c>
      <c r="S1116" s="387"/>
      <c r="T1116" s="387"/>
      <c r="U1116" s="387"/>
      <c r="V1116" s="387"/>
      <c r="W1116" s="499" t="s">
        <v>374</v>
      </c>
      <c r="X1116" s="495">
        <v>6</v>
      </c>
      <c r="Y1116" s="388">
        <v>0.5</v>
      </c>
      <c r="Z1116" s="243">
        <f>BD.PD7[[#This Row],[Av.P1 '[%']]]*BD.PD7[[#This Row],[Ppto. Orden Interna '[DOP']]]</f>
        <v>390000</v>
      </c>
      <c r="AA1116" s="495">
        <v>8</v>
      </c>
      <c r="AB1116" s="388">
        <v>0.5</v>
      </c>
      <c r="AC1116" s="243">
        <f>BD.PD7[[#This Row],[Av.P2 '[%']]]*BD.PD7[[#This Row],[Ppto. Orden Interna '[DOP']]]</f>
        <v>390000</v>
      </c>
      <c r="AD1116" s="249"/>
      <c r="AE1116" s="389"/>
      <c r="AF1116" s="243">
        <f>BD.PD7[[#This Row],[Av.P3 '[%']]]*BD.PD7[[#This Row],[Ppto. Orden Interna '[DOP']]]</f>
        <v>0</v>
      </c>
      <c r="AG1116" s="249"/>
      <c r="AH1116" s="389"/>
      <c r="AI1116" s="243">
        <f>BD.PD7[[#This Row],[Av.P2 '[%']]]*BD.PD7[[#This Row],[Ppto. Orden Interna '[DOP']]]</f>
        <v>390000</v>
      </c>
      <c r="AJ1116" s="249"/>
      <c r="AK1116" s="389"/>
      <c r="AL1116" s="243">
        <f>BD.PD7[[#This Row],[Av.P2 '[%']]]*BD.PD7[[#This Row],[Ppto. Orden Interna '[DOP']]]</f>
        <v>390000</v>
      </c>
      <c r="AM1116" s="496" t="e">
        <f>BD.PD9[[#This Row],[Pago 5]]+BD.PD9[[#This Row],[Pago 4]]+BD.PD9[[#This Row],[Pago 3]]+BD.PD9[[#This Row],[Pago 2]]+BD.PD9[[#This Row],[Pago 1]]</f>
        <v>#VALUE!</v>
      </c>
      <c r="AN1116" s="308" t="s">
        <v>244</v>
      </c>
      <c r="AO1116" s="308" t="s">
        <v>245</v>
      </c>
      <c r="AP1116" s="308" t="s">
        <v>246</v>
      </c>
      <c r="AQ1116" s="308" t="s">
        <v>247</v>
      </c>
      <c r="AR1116" s="308">
        <v>594</v>
      </c>
      <c r="AS1116" s="308" t="s">
        <v>248</v>
      </c>
      <c r="AT1116" s="249" t="s">
        <v>1575</v>
      </c>
      <c r="AU1116" s="249" t="s">
        <v>69</v>
      </c>
    </row>
    <row r="1117" spans="1:47" hidden="1" x14ac:dyDescent="0.3">
      <c r="A1117" s="174">
        <v>5.0599999999999996</v>
      </c>
      <c r="B1117" s="231"/>
      <c r="C1117" s="232" t="str">
        <f>VLOOKUP(BD.PD7[[#This Row],[Pos]],PPto[],3,FALSE)</f>
        <v xml:space="preserve">5.06 Instalacion Frio Alimentario </v>
      </c>
      <c r="D1117" s="233" t="s">
        <v>23</v>
      </c>
      <c r="E1117" s="305" t="str">
        <f>IF(BD.PD7[[#This Row],[.]]="*",VLOOKUP(BD.PD7[[#This Row],[Pos]],Presupuesto!A:H,7,FALSE),"")</f>
        <v/>
      </c>
      <c r="F1117" s="378" t="s">
        <v>371</v>
      </c>
      <c r="G1117" s="174" t="s">
        <v>1359</v>
      </c>
      <c r="H1117" s="174"/>
      <c r="I1117" s="497" t="s">
        <v>1326</v>
      </c>
      <c r="J1117" s="382">
        <v>1</v>
      </c>
      <c r="K1117" s="174" t="s">
        <v>117</v>
      </c>
      <c r="L1117" s="383">
        <f>IF(BD.PD7[[#This Row],[Mon]]="DOP",1,HLOOKUP(BD.PD7[[#This Row],[Mon]],$K$1:$L$2,2,FALSE))</f>
        <v>65</v>
      </c>
      <c r="M1117" s="384">
        <v>180000</v>
      </c>
      <c r="N1117" s="243">
        <f>BD.PD7[[#This Row],[Cant.]]*BD.PD7[[#This Row],[ Tasa ]]*BD.PD7[[#This Row],[ Precio Und.]]</f>
        <v>11700000</v>
      </c>
      <c r="O1117" s="386">
        <v>0</v>
      </c>
      <c r="P1117" s="243">
        <f>IF(BD.PD7[[#This Row],[Liquid. '[%']]]&lt;&gt;0,(BD.PD7[[#This Row],[Valor Neto '[DOP']]]*BD.PD7[[#This Row],[Liquid. '[%']]])+BD.PD7[[#This Row],[Valor Neto '[DOP']]],BD.PD7[[#This Row],[Valor Neto '[DOP']]])</f>
        <v>11700000</v>
      </c>
      <c r="Q1117" s="243">
        <f>BD.PD7[[#This Row],[Ppto. Orden Interna '[DOP']]]/HLOOKUP("USD",$K$1:$L$2,2,FALSE)</f>
        <v>180000</v>
      </c>
      <c r="R1117" s="381" t="s">
        <v>1475</v>
      </c>
      <c r="S1117" s="387"/>
      <c r="T1117" s="387"/>
      <c r="U1117" s="387"/>
      <c r="V1117" s="387"/>
      <c r="W1117" s="381" t="s">
        <v>1475</v>
      </c>
      <c r="X1117" s="495">
        <v>6</v>
      </c>
      <c r="Y1117" s="388">
        <v>0.5</v>
      </c>
      <c r="Z1117" s="243">
        <f>BD.PD7[[#This Row],[Av.P1 '[%']]]*BD.PD7[[#This Row],[Ppto. Orden Interna '[DOP']]]</f>
        <v>5850000</v>
      </c>
      <c r="AA1117" s="495">
        <v>8</v>
      </c>
      <c r="AB1117" s="388">
        <v>0.5</v>
      </c>
      <c r="AC1117" s="243">
        <f>BD.PD7[[#This Row],[Av.P2 '[%']]]*BD.PD7[[#This Row],[Ppto. Orden Interna '[DOP']]]</f>
        <v>5850000</v>
      </c>
      <c r="AD1117" s="249"/>
      <c r="AE1117" s="389"/>
      <c r="AF1117" s="243">
        <f>BD.PD7[[#This Row],[Av.P3 '[%']]]*BD.PD7[[#This Row],[Ppto. Orden Interna '[DOP']]]</f>
        <v>0</v>
      </c>
      <c r="AG1117" s="249"/>
      <c r="AH1117" s="389"/>
      <c r="AI1117" s="243">
        <f>BD.PD7[[#This Row],[Av.P2 '[%']]]*BD.PD7[[#This Row],[Ppto. Orden Interna '[DOP']]]</f>
        <v>5850000</v>
      </c>
      <c r="AJ1117" s="249"/>
      <c r="AK1117" s="389"/>
      <c r="AL1117" s="243">
        <f>BD.PD7[[#This Row],[Av.P2 '[%']]]*BD.PD7[[#This Row],[Ppto. Orden Interna '[DOP']]]</f>
        <v>5850000</v>
      </c>
      <c r="AM1117" s="496" t="e">
        <f>BD.PD9[[#This Row],[Pago 5]]+BD.PD9[[#This Row],[Pago 4]]+BD.PD9[[#This Row],[Pago 3]]+BD.PD9[[#This Row],[Pago 2]]+BD.PD9[[#This Row],[Pago 1]]</f>
        <v>#VALUE!</v>
      </c>
      <c r="AN1117" s="308" t="s">
        <v>244</v>
      </c>
      <c r="AO1117" s="308" t="s">
        <v>245</v>
      </c>
      <c r="AP1117" s="308" t="s">
        <v>246</v>
      </c>
      <c r="AQ1117" s="308" t="s">
        <v>247</v>
      </c>
      <c r="AR1117" s="308">
        <v>594</v>
      </c>
      <c r="AS1117" s="308" t="s">
        <v>248</v>
      </c>
      <c r="AT1117" s="249" t="s">
        <v>1575</v>
      </c>
      <c r="AU1117" s="249" t="s">
        <v>69</v>
      </c>
    </row>
    <row r="1118" spans="1:47" hidden="1" x14ac:dyDescent="0.3">
      <c r="A1118" s="174">
        <v>5.0599999999999996</v>
      </c>
      <c r="B1118" s="231"/>
      <c r="C1118" s="232" t="str">
        <f>VLOOKUP(BD.PD7[[#This Row],[Pos]],PPto[],3,FALSE)</f>
        <v xml:space="preserve">5.06 Instalacion Frio Alimentario </v>
      </c>
      <c r="D1118" s="174" t="s">
        <v>23</v>
      </c>
      <c r="E1118" s="305" t="str">
        <f>IF(BD.PD7[[#This Row],[.]]="*",VLOOKUP(BD.PD7[[#This Row],[Pos]],Presupuesto!A:H,7,FALSE),"")</f>
        <v/>
      </c>
      <c r="F1118" s="547" t="s">
        <v>373</v>
      </c>
      <c r="G1118" s="174" t="s">
        <v>1359</v>
      </c>
      <c r="H1118" s="495"/>
      <c r="I1118" s="497" t="s">
        <v>1326</v>
      </c>
      <c r="J1118" s="382">
        <v>1</v>
      </c>
      <c r="K1118" s="174" t="s">
        <v>117</v>
      </c>
      <c r="L1118" s="383">
        <f>IF(BD.PD7[[#This Row],[Mon]]="DOP",1,HLOOKUP(BD.PD7[[#This Row],[Mon]],$K$1:$L$2,2,FALSE))</f>
        <v>65</v>
      </c>
      <c r="M1118" s="384">
        <v>15000</v>
      </c>
      <c r="N1118" s="243">
        <f>BD.PD7[[#This Row],[Cant.]]*BD.PD7[[#This Row],[ Tasa ]]*BD.PD7[[#This Row],[ Precio Und.]]</f>
        <v>975000</v>
      </c>
      <c r="O1118" s="386">
        <v>0</v>
      </c>
      <c r="P1118" s="243">
        <f>IF(BD.PD7[[#This Row],[Liquid. '[%']]]&lt;&gt;0,(BD.PD7[[#This Row],[Valor Neto '[DOP']]]*BD.PD7[[#This Row],[Liquid. '[%']]])+BD.PD7[[#This Row],[Valor Neto '[DOP']]],BD.PD7[[#This Row],[Valor Neto '[DOP']]])</f>
        <v>975000</v>
      </c>
      <c r="Q1118" s="243">
        <f>BD.PD7[[#This Row],[Ppto. Orden Interna '[DOP']]]/HLOOKUP("USD",$K$1:$L$2,2,FALSE)</f>
        <v>15000</v>
      </c>
      <c r="R1118" s="381" t="s">
        <v>1474</v>
      </c>
      <c r="S1118" s="387"/>
      <c r="T1118" s="387"/>
      <c r="U1118" s="387"/>
      <c r="V1118" s="387"/>
      <c r="W1118" s="499" t="s">
        <v>374</v>
      </c>
      <c r="X1118" s="495">
        <v>6</v>
      </c>
      <c r="Y1118" s="388">
        <v>0.5</v>
      </c>
      <c r="Z1118" s="243">
        <f>BD.PD7[[#This Row],[Av.P1 '[%']]]*BD.PD7[[#This Row],[Ppto. Orden Interna '[DOP']]]</f>
        <v>487500</v>
      </c>
      <c r="AA1118" s="495">
        <v>8</v>
      </c>
      <c r="AB1118" s="388">
        <v>0.5</v>
      </c>
      <c r="AC1118" s="243">
        <f>BD.PD7[[#This Row],[Av.P2 '[%']]]*BD.PD7[[#This Row],[Ppto. Orden Interna '[DOP']]]</f>
        <v>487500</v>
      </c>
      <c r="AD1118" s="249"/>
      <c r="AE1118" s="389"/>
      <c r="AF1118" s="243">
        <f>BD.PD7[[#This Row],[Av.P3 '[%']]]*BD.PD7[[#This Row],[Ppto. Orden Interna '[DOP']]]</f>
        <v>0</v>
      </c>
      <c r="AG1118" s="249"/>
      <c r="AH1118" s="389"/>
      <c r="AI1118" s="243">
        <f>BD.PD7[[#This Row],[Av.P2 '[%']]]*BD.PD7[[#This Row],[Ppto. Orden Interna '[DOP']]]</f>
        <v>487500</v>
      </c>
      <c r="AJ1118" s="249"/>
      <c r="AK1118" s="389"/>
      <c r="AL1118" s="243">
        <f>BD.PD7[[#This Row],[Av.P2 '[%']]]*BD.PD7[[#This Row],[Ppto. Orden Interna '[DOP']]]</f>
        <v>487500</v>
      </c>
      <c r="AM1118" s="496" t="e">
        <f>BD.PD9[[#This Row],[Pago 5]]+BD.PD9[[#This Row],[Pago 4]]+BD.PD9[[#This Row],[Pago 3]]+BD.PD9[[#This Row],[Pago 2]]+BD.PD9[[#This Row],[Pago 1]]</f>
        <v>#VALUE!</v>
      </c>
      <c r="AN1118" s="308" t="s">
        <v>244</v>
      </c>
      <c r="AO1118" s="308" t="s">
        <v>245</v>
      </c>
      <c r="AP1118" s="308" t="s">
        <v>246</v>
      </c>
      <c r="AQ1118" s="308" t="s">
        <v>247</v>
      </c>
      <c r="AR1118" s="308">
        <v>594</v>
      </c>
      <c r="AS1118" s="308" t="s">
        <v>248</v>
      </c>
      <c r="AT1118" s="249" t="s">
        <v>1575</v>
      </c>
      <c r="AU1118" s="249" t="s">
        <v>69</v>
      </c>
    </row>
    <row r="1119" spans="1:47" hidden="1" x14ac:dyDescent="0.3">
      <c r="A1119" s="174">
        <v>5.07</v>
      </c>
      <c r="B1119" s="231" t="s">
        <v>243</v>
      </c>
      <c r="C1119" s="232" t="str">
        <f>VLOOKUP(BD.PD7[[#This Row],[Pos]],PPto[],3,FALSE)</f>
        <v>5.07 Chase Doors</v>
      </c>
      <c r="D1119" s="233" t="s">
        <v>243</v>
      </c>
      <c r="E1119" s="305">
        <f>IF(BD.PD7[[#This Row],[.]]="*",VLOOKUP(BD.PD7[[#This Row],[Pos]],Presupuesto!A:H,7,FALSE),"")</f>
        <v>59335.5</v>
      </c>
      <c r="F1119" s="234"/>
      <c r="G1119" s="174"/>
      <c r="H1119" s="174"/>
      <c r="I1119" s="174"/>
      <c r="J1119" s="392">
        <v>1</v>
      </c>
      <c r="K1119" s="233" t="s">
        <v>117</v>
      </c>
      <c r="L1119" s="383">
        <f>IF(BD.PD7[[#This Row],[Mon]]="DOP",1,HLOOKUP(BD.PD7[[#This Row],[Mon]],$K$1:$L$2,2,FALSE))</f>
        <v>65</v>
      </c>
      <c r="M1119" s="490">
        <v>0</v>
      </c>
      <c r="N1119" s="243">
        <f>BD.PD7[[#This Row],[Cant.]]*BD.PD7[[#This Row],[ Tasa ]]*BD.PD7[[#This Row],[ Precio Und.]]</f>
        <v>0</v>
      </c>
      <c r="O1119" s="491">
        <v>0</v>
      </c>
      <c r="P1119" s="243">
        <f>IF(BD.PD7[[#This Row],[Liquid. '[%']]]&lt;&gt;0,(BD.PD7[[#This Row],[Valor Neto '[DOP']]]*BD.PD7[[#This Row],[Liquid. '[%']]])+BD.PD7[[#This Row],[Valor Neto '[DOP']]],BD.PD7[[#This Row],[Valor Neto '[DOP']]])</f>
        <v>0</v>
      </c>
      <c r="Q1119" s="243">
        <f>BD.PD7[[#This Row],[Ppto. Orden Interna '[DOP']]]/HLOOKUP("USD",$K$1:$L$2,2,FALSE)</f>
        <v>0</v>
      </c>
      <c r="R1119" s="381"/>
      <c r="S1119" s="387"/>
      <c r="T1119" s="387"/>
      <c r="U1119" s="387"/>
      <c r="V1119" s="387"/>
      <c r="W1119" s="174"/>
      <c r="X1119" s="495"/>
      <c r="Y1119" s="388"/>
      <c r="Z1119" s="243">
        <f>BD.PD7[[#This Row],[Av.P1 '[%']]]*BD.PD7[[#This Row],[Ppto. Orden Interna '[DOP']]]</f>
        <v>0</v>
      </c>
      <c r="AA1119" s="249"/>
      <c r="AB1119" s="389"/>
      <c r="AC1119" s="243">
        <f>BD.PD7[[#This Row],[Av.P2 '[%']]]*BD.PD7[[#This Row],[Ppto. Orden Interna '[DOP']]]</f>
        <v>0</v>
      </c>
      <c r="AD1119" s="249"/>
      <c r="AE1119" s="389"/>
      <c r="AF1119" s="243">
        <f>BD.PD7[[#This Row],[Av.P3 '[%']]]*BD.PD7[[#This Row],[Ppto. Orden Interna '[DOP']]]</f>
        <v>0</v>
      </c>
      <c r="AG1119" s="249"/>
      <c r="AH1119" s="389"/>
      <c r="AI1119" s="243">
        <f>BD.PD7[[#This Row],[Av.P2 '[%']]]*BD.PD7[[#This Row],[Ppto. Orden Interna '[DOP']]]</f>
        <v>0</v>
      </c>
      <c r="AJ1119" s="249"/>
      <c r="AK1119" s="389"/>
      <c r="AL1119" s="243">
        <f>BD.PD7[[#This Row],[Av.P2 '[%']]]*BD.PD7[[#This Row],[Ppto. Orden Interna '[DOP']]]</f>
        <v>0</v>
      </c>
      <c r="AM1119" s="496" t="e">
        <f>BD.PD9[[#This Row],[Pago 5]]+BD.PD9[[#This Row],[Pago 4]]+BD.PD9[[#This Row],[Pago 3]]+BD.PD9[[#This Row],[Pago 2]]+BD.PD9[[#This Row],[Pago 1]]</f>
        <v>#VALUE!</v>
      </c>
      <c r="AN1119" s="308" t="s">
        <v>244</v>
      </c>
      <c r="AO1119" s="308" t="s">
        <v>245</v>
      </c>
      <c r="AP1119" s="308" t="s">
        <v>246</v>
      </c>
      <c r="AQ1119" s="308" t="s">
        <v>247</v>
      </c>
      <c r="AR1119" s="308">
        <v>594</v>
      </c>
      <c r="AS1119" s="308" t="s">
        <v>248</v>
      </c>
      <c r="AT1119" s="249" t="s">
        <v>1575</v>
      </c>
      <c r="AU1119" s="249" t="s">
        <v>69</v>
      </c>
    </row>
    <row r="1120" spans="1:47" hidden="1" x14ac:dyDescent="0.3">
      <c r="A1120" s="174">
        <v>5.07</v>
      </c>
      <c r="B1120" s="231"/>
      <c r="C1120" s="232" t="str">
        <f>VLOOKUP(BD.PD7[[#This Row],[Pos]],PPto[],3,FALSE)</f>
        <v>5.07 Chase Doors</v>
      </c>
      <c r="D1120" s="174" t="s">
        <v>23</v>
      </c>
      <c r="E1120" s="305" t="str">
        <f>IF(BD.PD7[[#This Row],[.]]="*",VLOOKUP(BD.PD7[[#This Row],[Pos]],Presupuesto!A:H,7,FALSE),"")</f>
        <v/>
      </c>
      <c r="F1120" s="234" t="s">
        <v>1476</v>
      </c>
      <c r="G1120" s="174" t="s">
        <v>1359</v>
      </c>
      <c r="H1120" s="174"/>
      <c r="I1120" s="497" t="s">
        <v>1326</v>
      </c>
      <c r="J1120" s="382">
        <v>0</v>
      </c>
      <c r="K1120" s="511" t="s">
        <v>117</v>
      </c>
      <c r="L1120" s="383">
        <f>IF(BD.PD7[[#This Row],[Mon]]="DOP",1,HLOOKUP(BD.PD7[[#This Row],[Mon]],$K$1:$L$2,2,FALSE))</f>
        <v>65</v>
      </c>
      <c r="M1120" s="384">
        <v>75</v>
      </c>
      <c r="N1120" s="243">
        <f>BD.PD7[[#This Row],[Cant.]]*BD.PD7[[#This Row],[ Tasa ]]*BD.PD7[[#This Row],[ Precio Und.]]</f>
        <v>0</v>
      </c>
      <c r="O1120" s="386">
        <v>0</v>
      </c>
      <c r="P1120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0" s="243">
        <f>BD.PD7[[#This Row],[Ppto. Orden Interna '[DOP']]]/HLOOKUP("USD",$K$1:$L$2,2,FALSE)</f>
        <v>0</v>
      </c>
      <c r="R1120" s="381" t="s">
        <v>1398</v>
      </c>
      <c r="S1120" s="387"/>
      <c r="T1120" s="387"/>
      <c r="U1120" s="387"/>
      <c r="V1120" s="387"/>
      <c r="W1120" s="174" t="s">
        <v>323</v>
      </c>
      <c r="X1120" s="495">
        <v>8</v>
      </c>
      <c r="Y1120" s="388">
        <v>0.6</v>
      </c>
      <c r="Z1120" s="243">
        <f>BD.PD7[[#This Row],[Av.P1 '[%']]]*BD.PD7[[#This Row],[Ppto. Orden Interna '[DOP']]]</f>
        <v>0</v>
      </c>
      <c r="AA1120" s="495">
        <v>10</v>
      </c>
      <c r="AB1120" s="388">
        <v>0.4</v>
      </c>
      <c r="AC1120" s="243">
        <f>BD.PD7[[#This Row],[Av.P2 '[%']]]*BD.PD7[[#This Row],[Ppto. Orden Interna '[DOP']]]</f>
        <v>0</v>
      </c>
      <c r="AD1120" s="249"/>
      <c r="AE1120" s="389"/>
      <c r="AF1120" s="243">
        <f>BD.PD7[[#This Row],[Av.P3 '[%']]]*BD.PD7[[#This Row],[Ppto. Orden Interna '[DOP']]]</f>
        <v>0</v>
      </c>
      <c r="AG1120" s="249"/>
      <c r="AH1120" s="389"/>
      <c r="AI1120" s="243">
        <f>BD.PD7[[#This Row],[Av.P2 '[%']]]*BD.PD7[[#This Row],[Ppto. Orden Interna '[DOP']]]</f>
        <v>0</v>
      </c>
      <c r="AJ1120" s="249"/>
      <c r="AK1120" s="389"/>
      <c r="AL1120" s="243">
        <f>BD.PD7[[#This Row],[Av.P2 '[%']]]*BD.PD7[[#This Row],[Ppto. Orden Interna '[DOP']]]</f>
        <v>0</v>
      </c>
      <c r="AM1120" s="496" t="e">
        <f>BD.PD9[[#This Row],[Pago 5]]+BD.PD9[[#This Row],[Pago 4]]+BD.PD9[[#This Row],[Pago 3]]+BD.PD9[[#This Row],[Pago 2]]+BD.PD9[[#This Row],[Pago 1]]</f>
        <v>#VALUE!</v>
      </c>
      <c r="AN1120" s="308" t="s">
        <v>244</v>
      </c>
      <c r="AO1120" s="308" t="s">
        <v>245</v>
      </c>
      <c r="AP1120" s="308" t="s">
        <v>246</v>
      </c>
      <c r="AQ1120" s="308" t="s">
        <v>247</v>
      </c>
      <c r="AR1120" s="308">
        <v>594</v>
      </c>
      <c r="AS1120" s="308" t="s">
        <v>248</v>
      </c>
      <c r="AT1120" s="249" t="s">
        <v>1575</v>
      </c>
      <c r="AU1120" s="249" t="s">
        <v>69</v>
      </c>
    </row>
    <row r="1121" spans="1:47" hidden="1" x14ac:dyDescent="0.3">
      <c r="A1121" s="174">
        <v>5.07</v>
      </c>
      <c r="B1121" s="231"/>
      <c r="C1121" s="232" t="str">
        <f>VLOOKUP(BD.PD7[[#This Row],[Pos]],PPto[],3,FALSE)</f>
        <v>5.07 Chase Doors</v>
      </c>
      <c r="D1121" s="174" t="s">
        <v>23</v>
      </c>
      <c r="E1121" s="305" t="str">
        <f>IF(BD.PD7[[#This Row],[.]]="*",VLOOKUP(BD.PD7[[#This Row],[Pos]],Presupuesto!A:H,7,FALSE),"")</f>
        <v/>
      </c>
      <c r="F1121" s="234" t="s">
        <v>1477</v>
      </c>
      <c r="G1121" s="174" t="s">
        <v>1359</v>
      </c>
      <c r="H1121" s="174"/>
      <c r="I1121" s="497" t="s">
        <v>1326</v>
      </c>
      <c r="J1121" s="382">
        <v>10</v>
      </c>
      <c r="K1121" s="511" t="s">
        <v>117</v>
      </c>
      <c r="L1121" s="383">
        <f>IF(BD.PD7[[#This Row],[Mon]]="DOP",1,HLOOKUP(BD.PD7[[#This Row],[Mon]],$K$1:$L$2,2,FALSE))</f>
        <v>65</v>
      </c>
      <c r="M1121" s="384">
        <v>500</v>
      </c>
      <c r="N1121" s="243">
        <f>BD.PD7[[#This Row],[Cant.]]*BD.PD7[[#This Row],[ Tasa ]]*BD.PD7[[#This Row],[ Precio Und.]]</f>
        <v>325000</v>
      </c>
      <c r="O1121" s="386">
        <v>0</v>
      </c>
      <c r="P1121" s="243">
        <f>IF(BD.PD7[[#This Row],[Liquid. '[%']]]&lt;&gt;0,(BD.PD7[[#This Row],[Valor Neto '[DOP']]]*BD.PD7[[#This Row],[Liquid. '[%']]])+BD.PD7[[#This Row],[Valor Neto '[DOP']]],BD.PD7[[#This Row],[Valor Neto '[DOP']]])</f>
        <v>325000</v>
      </c>
      <c r="Q1121" s="243">
        <f>BD.PD7[[#This Row],[Ppto. Orden Interna '[DOP']]]/HLOOKUP("USD",$K$1:$L$2,2,FALSE)</f>
        <v>5000</v>
      </c>
      <c r="R1121" s="381" t="s">
        <v>1398</v>
      </c>
      <c r="S1121" s="387"/>
      <c r="T1121" s="387"/>
      <c r="U1121" s="387"/>
      <c r="V1121" s="387"/>
      <c r="W1121" s="174" t="s">
        <v>323</v>
      </c>
      <c r="X1121" s="495">
        <v>8</v>
      </c>
      <c r="Y1121" s="388">
        <v>0.6</v>
      </c>
      <c r="Z1121" s="243">
        <f>BD.PD7[[#This Row],[Av.P1 '[%']]]*BD.PD7[[#This Row],[Ppto. Orden Interna '[DOP']]]</f>
        <v>195000</v>
      </c>
      <c r="AA1121" s="495">
        <v>10</v>
      </c>
      <c r="AB1121" s="388">
        <v>0.4</v>
      </c>
      <c r="AC1121" s="243">
        <f>BD.PD7[[#This Row],[Av.P2 '[%']]]*BD.PD7[[#This Row],[Ppto. Orden Interna '[DOP']]]</f>
        <v>130000</v>
      </c>
      <c r="AD1121" s="249"/>
      <c r="AE1121" s="389"/>
      <c r="AF1121" s="243">
        <f>BD.PD7[[#This Row],[Av.P3 '[%']]]*BD.PD7[[#This Row],[Ppto. Orden Interna '[DOP']]]</f>
        <v>0</v>
      </c>
      <c r="AG1121" s="249"/>
      <c r="AH1121" s="389"/>
      <c r="AI1121" s="243">
        <f>BD.PD7[[#This Row],[Av.P2 '[%']]]*BD.PD7[[#This Row],[Ppto. Orden Interna '[DOP']]]</f>
        <v>130000</v>
      </c>
      <c r="AJ1121" s="249"/>
      <c r="AK1121" s="389"/>
      <c r="AL1121" s="243">
        <f>BD.PD7[[#This Row],[Av.P2 '[%']]]*BD.PD7[[#This Row],[Ppto. Orden Interna '[DOP']]]</f>
        <v>130000</v>
      </c>
      <c r="AM1121" s="496" t="e">
        <f>BD.PD9[[#This Row],[Pago 5]]+BD.PD9[[#This Row],[Pago 4]]+BD.PD9[[#This Row],[Pago 3]]+BD.PD9[[#This Row],[Pago 2]]+BD.PD9[[#This Row],[Pago 1]]</f>
        <v>#VALUE!</v>
      </c>
      <c r="AN1121" s="308" t="s">
        <v>244</v>
      </c>
      <c r="AO1121" s="308" t="s">
        <v>245</v>
      </c>
      <c r="AP1121" s="308" t="s">
        <v>246</v>
      </c>
      <c r="AQ1121" s="308" t="s">
        <v>247</v>
      </c>
      <c r="AR1121" s="308">
        <v>594</v>
      </c>
      <c r="AS1121" s="308" t="s">
        <v>248</v>
      </c>
      <c r="AT1121" s="249" t="s">
        <v>1575</v>
      </c>
      <c r="AU1121" s="249" t="s">
        <v>69</v>
      </c>
    </row>
    <row r="1122" spans="1:47" hidden="1" x14ac:dyDescent="0.3">
      <c r="A1122" s="174">
        <v>5.07</v>
      </c>
      <c r="B1122" s="231"/>
      <c r="C1122" s="232" t="str">
        <f>VLOOKUP(BD.PD7[[#This Row],[Pos]],PPto[],3,FALSE)</f>
        <v>5.07 Chase Doors</v>
      </c>
      <c r="D1122" s="174" t="s">
        <v>23</v>
      </c>
      <c r="E1122" s="305" t="str">
        <f>IF(BD.PD7[[#This Row],[.]]="*",VLOOKUP(BD.PD7[[#This Row],[Pos]],Presupuesto!A:H,7,FALSE),"")</f>
        <v/>
      </c>
      <c r="F1122" s="505" t="s">
        <v>1478</v>
      </c>
      <c r="G1122" s="174" t="s">
        <v>1359</v>
      </c>
      <c r="H1122" s="174"/>
      <c r="I1122" s="497" t="s">
        <v>1326</v>
      </c>
      <c r="J1122" s="382">
        <v>10</v>
      </c>
      <c r="K1122" s="511" t="s">
        <v>117</v>
      </c>
      <c r="L1122" s="383">
        <f>IF(BD.PD7[[#This Row],[Mon]]="DOP",1,HLOOKUP(BD.PD7[[#This Row],[Mon]],$K$1:$L$2,2,FALSE))</f>
        <v>65</v>
      </c>
      <c r="M1122" s="384">
        <v>3995</v>
      </c>
      <c r="N1122" s="243">
        <f>BD.PD7[[#This Row],[Cant.]]*BD.PD7[[#This Row],[ Tasa ]]*BD.PD7[[#This Row],[ Precio Und.]]</f>
        <v>2596750</v>
      </c>
      <c r="O1122" s="386">
        <v>0.3</v>
      </c>
      <c r="P1122" s="243">
        <f>IF(BD.PD7[[#This Row],[Liquid. '[%']]]&lt;&gt;0,(BD.PD7[[#This Row],[Valor Neto '[DOP']]]*BD.PD7[[#This Row],[Liquid. '[%']]])+BD.PD7[[#This Row],[Valor Neto '[DOP']]],BD.PD7[[#This Row],[Valor Neto '[DOP']]])</f>
        <v>3375775</v>
      </c>
      <c r="Q1122" s="243">
        <f>BD.PD7[[#This Row],[Ppto. Orden Interna '[DOP']]]/HLOOKUP("USD",$K$1:$L$2,2,FALSE)</f>
        <v>51935</v>
      </c>
      <c r="R1122" s="381" t="s">
        <v>1398</v>
      </c>
      <c r="S1122" s="387"/>
      <c r="T1122" s="387"/>
      <c r="U1122" s="387"/>
      <c r="V1122" s="387"/>
      <c r="W1122" s="174" t="s">
        <v>323</v>
      </c>
      <c r="X1122" s="495">
        <v>8</v>
      </c>
      <c r="Y1122" s="388">
        <v>0.6</v>
      </c>
      <c r="Z1122" s="243">
        <f>BD.PD7[[#This Row],[Av.P1 '[%']]]*BD.PD7[[#This Row],[Ppto. Orden Interna '[DOP']]]</f>
        <v>2025465</v>
      </c>
      <c r="AA1122" s="495">
        <v>10</v>
      </c>
      <c r="AB1122" s="388">
        <v>0.4</v>
      </c>
      <c r="AC1122" s="243">
        <f>BD.PD7[[#This Row],[Av.P2 '[%']]]*BD.PD7[[#This Row],[Ppto. Orden Interna '[DOP']]]</f>
        <v>1350310</v>
      </c>
      <c r="AD1122" s="249"/>
      <c r="AE1122" s="389"/>
      <c r="AF1122" s="243">
        <f>BD.PD7[[#This Row],[Av.P3 '[%']]]*BD.PD7[[#This Row],[Ppto. Orden Interna '[DOP']]]</f>
        <v>0</v>
      </c>
      <c r="AG1122" s="249"/>
      <c r="AH1122" s="389"/>
      <c r="AI1122" s="243">
        <f>BD.PD7[[#This Row],[Av.P2 '[%']]]*BD.PD7[[#This Row],[Ppto. Orden Interna '[DOP']]]</f>
        <v>1350310</v>
      </c>
      <c r="AJ1122" s="249"/>
      <c r="AK1122" s="389"/>
      <c r="AL1122" s="243">
        <f>BD.PD7[[#This Row],[Av.P2 '[%']]]*BD.PD7[[#This Row],[Ppto. Orden Interna '[DOP']]]</f>
        <v>1350310</v>
      </c>
      <c r="AM1122" s="496" t="e">
        <f>BD.PD9[[#This Row],[Pago 5]]+BD.PD9[[#This Row],[Pago 4]]+BD.PD9[[#This Row],[Pago 3]]+BD.PD9[[#This Row],[Pago 2]]+BD.PD9[[#This Row],[Pago 1]]</f>
        <v>#VALUE!</v>
      </c>
      <c r="AN1122" s="308" t="s">
        <v>244</v>
      </c>
      <c r="AO1122" s="308" t="s">
        <v>245</v>
      </c>
      <c r="AP1122" s="308" t="s">
        <v>246</v>
      </c>
      <c r="AQ1122" s="308" t="s">
        <v>247</v>
      </c>
      <c r="AR1122" s="308">
        <v>594</v>
      </c>
      <c r="AS1122" s="308" t="s">
        <v>248</v>
      </c>
      <c r="AT1122" s="249" t="s">
        <v>1575</v>
      </c>
      <c r="AU1122" s="249" t="s">
        <v>69</v>
      </c>
    </row>
    <row r="1123" spans="1:47" hidden="1" x14ac:dyDescent="0.3">
      <c r="A1123" s="174">
        <v>6.01</v>
      </c>
      <c r="B1123" s="231" t="s">
        <v>243</v>
      </c>
      <c r="C1123" s="232" t="str">
        <f>VLOOKUP(BD.PD7[[#This Row],[Pos]],PPto[],3,FALSE)</f>
        <v>6.01 Sistema de cámaras CCTV</v>
      </c>
      <c r="D1123" s="233" t="s">
        <v>243</v>
      </c>
      <c r="E1123" s="305">
        <f>IF(BD.PD7[[#This Row],[.]]="*",VLOOKUP(BD.PD7[[#This Row],[Pos]],Presupuesto!A:H,7,FALSE),"")</f>
        <v>0</v>
      </c>
      <c r="F1123" s="519"/>
      <c r="G1123" s="174"/>
      <c r="H1123" s="174"/>
      <c r="I1123" s="174"/>
      <c r="J1123" s="392"/>
      <c r="K1123" s="233" t="s">
        <v>117</v>
      </c>
      <c r="L1123" s="383">
        <f>IF(BD.PD7[[#This Row],[Mon]]="DOP",1,HLOOKUP(BD.PD7[[#This Row],[Mon]],$K$1:$L$2,2,FALSE))</f>
        <v>65</v>
      </c>
      <c r="M1123" s="490"/>
      <c r="N1123" s="243">
        <f>BD.PD7[[#This Row],[Cant.]]*BD.PD7[[#This Row],[ Tasa ]]*BD.PD7[[#This Row],[ Precio Und.]]</f>
        <v>0</v>
      </c>
      <c r="O1123" s="491"/>
      <c r="P1123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3" s="243">
        <f>BD.PD7[[#This Row],[Ppto. Orden Interna '[DOP']]]/HLOOKUP("USD",$K$1:$L$2,2,FALSE)</f>
        <v>0</v>
      </c>
      <c r="R1123" s="381"/>
      <c r="S1123" s="387"/>
      <c r="T1123" s="387"/>
      <c r="U1123" s="387"/>
      <c r="V1123" s="387"/>
      <c r="W1123" s="174"/>
      <c r="X1123" s="495"/>
      <c r="Y1123" s="388"/>
      <c r="Z1123" s="243">
        <f>BD.PD7[[#This Row],[Av.P1 '[%']]]*BD.PD7[[#This Row],[Ppto. Orden Interna '[DOP']]]</f>
        <v>0</v>
      </c>
      <c r="AA1123" s="249"/>
      <c r="AB1123" s="389"/>
      <c r="AC1123" s="243">
        <f>BD.PD7[[#This Row],[Av.P2 '[%']]]*BD.PD7[[#This Row],[Ppto. Orden Interna '[DOP']]]</f>
        <v>0</v>
      </c>
      <c r="AD1123" s="249"/>
      <c r="AE1123" s="389"/>
      <c r="AF1123" s="243">
        <f>BD.PD7[[#This Row],[Av.P3 '[%']]]*BD.PD7[[#This Row],[Ppto. Orden Interna '[DOP']]]</f>
        <v>0</v>
      </c>
      <c r="AG1123" s="249"/>
      <c r="AH1123" s="389"/>
      <c r="AI1123" s="243">
        <f>BD.PD7[[#This Row],[Av.P2 '[%']]]*BD.PD7[[#This Row],[Ppto. Orden Interna '[DOP']]]</f>
        <v>0</v>
      </c>
      <c r="AJ1123" s="249"/>
      <c r="AK1123" s="389"/>
      <c r="AL1123" s="243">
        <f>BD.PD7[[#This Row],[Av.P2 '[%']]]*BD.PD7[[#This Row],[Ppto. Orden Interna '[DOP']]]</f>
        <v>0</v>
      </c>
      <c r="AM1123" s="496" t="e">
        <f>BD.PD9[[#This Row],[Pago 5]]+BD.PD9[[#This Row],[Pago 4]]+BD.PD9[[#This Row],[Pago 3]]+BD.PD9[[#This Row],[Pago 2]]+BD.PD9[[#This Row],[Pago 1]]</f>
        <v>#VALUE!</v>
      </c>
      <c r="AN1123" s="308" t="s">
        <v>244</v>
      </c>
      <c r="AO1123" s="308" t="s">
        <v>245</v>
      </c>
      <c r="AP1123" s="308" t="s">
        <v>246</v>
      </c>
      <c r="AQ1123" s="308" t="s">
        <v>247</v>
      </c>
      <c r="AR1123" s="308">
        <v>594</v>
      </c>
      <c r="AS1123" s="308" t="s">
        <v>248</v>
      </c>
      <c r="AT1123" s="249" t="s">
        <v>1575</v>
      </c>
      <c r="AU1123" s="249" t="s">
        <v>77</v>
      </c>
    </row>
    <row r="1124" spans="1:47" ht="69" hidden="1" x14ac:dyDescent="0.3">
      <c r="A1124" s="174">
        <v>6.01</v>
      </c>
      <c r="B1124" s="231"/>
      <c r="C1124" s="232" t="str">
        <f>VLOOKUP(BD.PD7[[#This Row],[Pos]],PPto[],3,FALSE)</f>
        <v>6.01 Sistema de cámaras CCTV</v>
      </c>
      <c r="D1124" s="233" t="s">
        <v>23</v>
      </c>
      <c r="E1124" s="305" t="str">
        <f>IF(BD.PD7[[#This Row],[.]]="*",VLOOKUP(BD.PD7[[#This Row],[Pos]],Presupuesto!A:H,7,FALSE),"")</f>
        <v/>
      </c>
      <c r="F1124" s="567" t="s">
        <v>1479</v>
      </c>
      <c r="G1124" s="174"/>
      <c r="H1124" s="174"/>
      <c r="I1124" s="497" t="s">
        <v>1439</v>
      </c>
      <c r="J1124" s="382">
        <v>1</v>
      </c>
      <c r="K1124" s="174" t="s">
        <v>117</v>
      </c>
      <c r="L1124" s="383">
        <f>IF(BD.PD7[[#This Row],[Mon]]="DOP",1,HLOOKUP(BD.PD7[[#This Row],[Mon]],$K$1:$L$2,2,FALSE))</f>
        <v>65</v>
      </c>
      <c r="M1124" s="400">
        <v>85000</v>
      </c>
      <c r="N1124" s="243">
        <f>BD.PD7[[#This Row],[Cant.]]*BD.PD7[[#This Row],[ Tasa ]]*BD.PD7[[#This Row],[ Precio Und.]]</f>
        <v>5525000</v>
      </c>
      <c r="O1124" s="386">
        <v>0</v>
      </c>
      <c r="P1124" s="243">
        <f>IF(BD.PD7[[#This Row],[Liquid. '[%']]]&lt;&gt;0,(BD.PD7[[#This Row],[Valor Neto '[DOP']]]*BD.PD7[[#This Row],[Liquid. '[%']]])+BD.PD7[[#This Row],[Valor Neto '[DOP']]],BD.PD7[[#This Row],[Valor Neto '[DOP']]])</f>
        <v>5525000</v>
      </c>
      <c r="Q1124" s="243">
        <f>BD.PD7[[#This Row],[Ppto. Orden Interna '[DOP']]]/HLOOKUP("USD",$K$1:$L$2,2,FALSE)</f>
        <v>85000</v>
      </c>
      <c r="R1124" s="381"/>
      <c r="S1124" s="381" t="s">
        <v>1480</v>
      </c>
      <c r="T1124" s="387"/>
      <c r="U1124" s="387"/>
      <c r="V1124" s="387"/>
      <c r="W1124" s="174"/>
      <c r="X1124" s="495"/>
      <c r="Y1124" s="388"/>
      <c r="Z1124" s="243">
        <f>BD.PD7[[#This Row],[Av.P1 '[%']]]*BD.PD7[[#This Row],[Ppto. Orden Interna '[DOP']]]</f>
        <v>0</v>
      </c>
      <c r="AA1124" s="495"/>
      <c r="AB1124" s="388"/>
      <c r="AC1124" s="243">
        <f>BD.PD7[[#This Row],[Av.P2 '[%']]]*BD.PD7[[#This Row],[Ppto. Orden Interna '[DOP']]]</f>
        <v>0</v>
      </c>
      <c r="AD1124" s="249"/>
      <c r="AE1124" s="389"/>
      <c r="AF1124" s="243">
        <f>BD.PD7[[#This Row],[Av.P3 '[%']]]*BD.PD7[[#This Row],[Ppto. Orden Interna '[DOP']]]</f>
        <v>0</v>
      </c>
      <c r="AG1124" s="249"/>
      <c r="AH1124" s="389"/>
      <c r="AI1124" s="243">
        <f>BD.PD7[[#This Row],[Av.P2 '[%']]]*BD.PD7[[#This Row],[Ppto. Orden Interna '[DOP']]]</f>
        <v>0</v>
      </c>
      <c r="AJ1124" s="249"/>
      <c r="AK1124" s="389"/>
      <c r="AL1124" s="243">
        <f>BD.PD7[[#This Row],[Av.P2 '[%']]]*BD.PD7[[#This Row],[Ppto. Orden Interna '[DOP']]]</f>
        <v>0</v>
      </c>
      <c r="AM1124" s="496" t="e">
        <f>BD.PD9[[#This Row],[Pago 5]]+BD.PD9[[#This Row],[Pago 4]]+BD.PD9[[#This Row],[Pago 3]]+BD.PD9[[#This Row],[Pago 2]]+BD.PD9[[#This Row],[Pago 1]]</f>
        <v>#VALUE!</v>
      </c>
      <c r="AN1124" s="308" t="s">
        <v>244</v>
      </c>
      <c r="AO1124" s="308" t="s">
        <v>245</v>
      </c>
      <c r="AP1124" s="308" t="s">
        <v>246</v>
      </c>
      <c r="AQ1124" s="308" t="s">
        <v>247</v>
      </c>
      <c r="AR1124" s="308">
        <v>594</v>
      </c>
      <c r="AS1124" s="308" t="s">
        <v>248</v>
      </c>
      <c r="AT1124" s="249" t="s">
        <v>1575</v>
      </c>
      <c r="AU1124" s="249" t="s">
        <v>77</v>
      </c>
    </row>
    <row r="1125" spans="1:47" hidden="1" x14ac:dyDescent="0.3">
      <c r="A1125" s="174">
        <v>6.02</v>
      </c>
      <c r="B1125" s="231" t="s">
        <v>243</v>
      </c>
      <c r="C1125" s="232" t="str">
        <f>VLOOKUP(BD.PD7[[#This Row],[Pos]],PPto[],3,FALSE)</f>
        <v>6.02 Antenas detección de robo</v>
      </c>
      <c r="D1125" s="233" t="s">
        <v>243</v>
      </c>
      <c r="E1125" s="305">
        <f>IF(BD.PD7[[#This Row],[.]]="*",VLOOKUP(BD.PD7[[#This Row],[Pos]],Presupuesto!A:H,7,FALSE),"")</f>
        <v>0</v>
      </c>
      <c r="F1125" s="234"/>
      <c r="G1125" s="174"/>
      <c r="H1125" s="174"/>
      <c r="I1125" s="174"/>
      <c r="J1125" s="392">
        <v>1</v>
      </c>
      <c r="K1125" s="233" t="s">
        <v>117</v>
      </c>
      <c r="L1125" s="383">
        <f>IF(BD.PD7[[#This Row],[Mon]]="DOP",1,HLOOKUP(BD.PD7[[#This Row],[Mon]],$K$1:$L$2,2,FALSE))</f>
        <v>65</v>
      </c>
      <c r="M1125" s="490">
        <v>0</v>
      </c>
      <c r="N1125" s="243">
        <f>BD.PD7[[#This Row],[Cant.]]*BD.PD7[[#This Row],[ Tasa ]]*BD.PD7[[#This Row],[ Precio Und.]]</f>
        <v>0</v>
      </c>
      <c r="O1125" s="491">
        <v>0</v>
      </c>
      <c r="P112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5" s="243">
        <f>BD.PD7[[#This Row],[Ppto. Orden Interna '[DOP']]]/HLOOKUP("USD",$K$1:$L$2,2,FALSE)</f>
        <v>0</v>
      </c>
      <c r="R1125" s="381"/>
      <c r="S1125" s="387"/>
      <c r="T1125" s="387"/>
      <c r="U1125" s="387"/>
      <c r="V1125" s="387"/>
      <c r="W1125" s="174"/>
      <c r="X1125" s="495"/>
      <c r="Y1125" s="388"/>
      <c r="Z1125" s="243">
        <f>BD.PD7[[#This Row],[Av.P1 '[%']]]*BD.PD7[[#This Row],[Ppto. Orden Interna '[DOP']]]</f>
        <v>0</v>
      </c>
      <c r="AA1125" s="249"/>
      <c r="AB1125" s="389"/>
      <c r="AC1125" s="243">
        <f>BD.PD7[[#This Row],[Av.P2 '[%']]]*BD.PD7[[#This Row],[Ppto. Orden Interna '[DOP']]]</f>
        <v>0</v>
      </c>
      <c r="AD1125" s="249"/>
      <c r="AE1125" s="389"/>
      <c r="AF1125" s="243">
        <f>BD.PD7[[#This Row],[Av.P3 '[%']]]*BD.PD7[[#This Row],[Ppto. Orden Interna '[DOP']]]</f>
        <v>0</v>
      </c>
      <c r="AG1125" s="249"/>
      <c r="AH1125" s="389"/>
      <c r="AI1125" s="243">
        <f>BD.PD7[[#This Row],[Av.P2 '[%']]]*BD.PD7[[#This Row],[Ppto. Orden Interna '[DOP']]]</f>
        <v>0</v>
      </c>
      <c r="AJ1125" s="249"/>
      <c r="AK1125" s="389"/>
      <c r="AL1125" s="243">
        <f>BD.PD7[[#This Row],[Av.P2 '[%']]]*BD.PD7[[#This Row],[Ppto. Orden Interna '[DOP']]]</f>
        <v>0</v>
      </c>
      <c r="AM1125" s="496" t="e">
        <f>BD.PD9[[#This Row],[Pago 5]]+BD.PD9[[#This Row],[Pago 4]]+BD.PD9[[#This Row],[Pago 3]]+BD.PD9[[#This Row],[Pago 2]]+BD.PD9[[#This Row],[Pago 1]]</f>
        <v>#VALUE!</v>
      </c>
      <c r="AN1125" s="308" t="s">
        <v>244</v>
      </c>
      <c r="AO1125" s="308" t="s">
        <v>245</v>
      </c>
      <c r="AP1125" s="308" t="s">
        <v>246</v>
      </c>
      <c r="AQ1125" s="308" t="s">
        <v>247</v>
      </c>
      <c r="AR1125" s="308">
        <v>594</v>
      </c>
      <c r="AS1125" s="308" t="s">
        <v>248</v>
      </c>
      <c r="AT1125" s="249" t="s">
        <v>1575</v>
      </c>
      <c r="AU1125" s="249" t="s">
        <v>77</v>
      </c>
    </row>
    <row r="1126" spans="1:47" hidden="1" x14ac:dyDescent="0.3">
      <c r="A1126" s="174">
        <v>6.03</v>
      </c>
      <c r="B1126" s="231" t="s">
        <v>243</v>
      </c>
      <c r="C1126" s="232" t="str">
        <f>VLOOKUP(BD.PD7[[#This Row],[Pos]],PPto[],3,FALSE)</f>
        <v>6.03 Puntos de Venta</v>
      </c>
      <c r="D1126" s="233" t="s">
        <v>243</v>
      </c>
      <c r="E1126" s="305">
        <f>IF(BD.PD7[[#This Row],[.]]="*",VLOOKUP(BD.PD7[[#This Row],[Pos]],Presupuesto!A:H,7,FALSE),"")</f>
        <v>0</v>
      </c>
      <c r="F1126" s="234"/>
      <c r="G1126" s="174"/>
      <c r="H1126" s="174"/>
      <c r="I1126" s="174"/>
      <c r="J1126" s="392">
        <v>1</v>
      </c>
      <c r="K1126" s="233" t="s">
        <v>117</v>
      </c>
      <c r="L1126" s="383">
        <f>IF(BD.PD7[[#This Row],[Mon]]="DOP",1,HLOOKUP(BD.PD7[[#This Row],[Mon]],$K$1:$L$2,2,FALSE))</f>
        <v>65</v>
      </c>
      <c r="M1126" s="490">
        <v>0</v>
      </c>
      <c r="N1126" s="243">
        <f>BD.PD7[[#This Row],[Cant.]]*BD.PD7[[#This Row],[ Tasa ]]*BD.PD7[[#This Row],[ Precio Und.]]</f>
        <v>0</v>
      </c>
      <c r="O1126" s="491">
        <v>0</v>
      </c>
      <c r="P1126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6" s="243">
        <f>BD.PD7[[#This Row],[Ppto. Orden Interna '[DOP']]]/HLOOKUP("USD",$K$1:$L$2,2,FALSE)</f>
        <v>0</v>
      </c>
      <c r="R1126" s="381"/>
      <c r="S1126" s="387"/>
      <c r="T1126" s="387"/>
      <c r="U1126" s="387"/>
      <c r="V1126" s="387"/>
      <c r="W1126" s="174"/>
      <c r="X1126" s="495"/>
      <c r="Y1126" s="388"/>
      <c r="Z1126" s="243">
        <f>BD.PD7[[#This Row],[Av.P1 '[%']]]*BD.PD7[[#This Row],[Ppto. Orden Interna '[DOP']]]</f>
        <v>0</v>
      </c>
      <c r="AA1126" s="249"/>
      <c r="AB1126" s="389"/>
      <c r="AC1126" s="243">
        <f>BD.PD7[[#This Row],[Av.P2 '[%']]]*BD.PD7[[#This Row],[Ppto. Orden Interna '[DOP']]]</f>
        <v>0</v>
      </c>
      <c r="AD1126" s="249"/>
      <c r="AE1126" s="389"/>
      <c r="AF1126" s="243">
        <f>BD.PD7[[#This Row],[Av.P3 '[%']]]*BD.PD7[[#This Row],[Ppto. Orden Interna '[DOP']]]</f>
        <v>0</v>
      </c>
      <c r="AG1126" s="249"/>
      <c r="AH1126" s="389"/>
      <c r="AI1126" s="243">
        <f>BD.PD7[[#This Row],[Av.P2 '[%']]]*BD.PD7[[#This Row],[Ppto. Orden Interna '[DOP']]]</f>
        <v>0</v>
      </c>
      <c r="AJ1126" s="249"/>
      <c r="AK1126" s="389"/>
      <c r="AL1126" s="243">
        <f>BD.PD7[[#This Row],[Av.P2 '[%']]]*BD.PD7[[#This Row],[Ppto. Orden Interna '[DOP']]]</f>
        <v>0</v>
      </c>
      <c r="AM1126" s="496" t="e">
        <f>BD.PD9[[#This Row],[Pago 5]]+BD.PD9[[#This Row],[Pago 4]]+BD.PD9[[#This Row],[Pago 3]]+BD.PD9[[#This Row],[Pago 2]]+BD.PD9[[#This Row],[Pago 1]]</f>
        <v>#VALUE!</v>
      </c>
      <c r="AN1126" s="308" t="s">
        <v>244</v>
      </c>
      <c r="AO1126" s="308" t="s">
        <v>245</v>
      </c>
      <c r="AP1126" s="308" t="s">
        <v>246</v>
      </c>
      <c r="AQ1126" s="308" t="s">
        <v>247</v>
      </c>
      <c r="AR1126" s="308">
        <v>594</v>
      </c>
      <c r="AS1126" s="308" t="s">
        <v>248</v>
      </c>
      <c r="AT1126" s="249" t="s">
        <v>1575</v>
      </c>
      <c r="AU1126" s="249" t="s">
        <v>77</v>
      </c>
    </row>
    <row r="1127" spans="1:47" hidden="1" x14ac:dyDescent="0.3">
      <c r="A1127" s="174">
        <v>6.04</v>
      </c>
      <c r="B1127" s="231" t="s">
        <v>243</v>
      </c>
      <c r="C1127" s="232" t="str">
        <f>VLOOKUP(BD.PD7[[#This Row],[Pos]],PPto[],3,FALSE)</f>
        <v>6.04 Instalación de data y voz / Antenas de techo</v>
      </c>
      <c r="D1127" s="233" t="s">
        <v>243</v>
      </c>
      <c r="E1127" s="305">
        <f>IF(BD.PD7[[#This Row],[.]]="*",VLOOKUP(BD.PD7[[#This Row],[Pos]],Presupuesto!A:H,7,FALSE),"")</f>
        <v>0</v>
      </c>
      <c r="F1127" s="234"/>
      <c r="G1127" s="174"/>
      <c r="H1127" s="174"/>
      <c r="I1127" s="174"/>
      <c r="J1127" s="392">
        <v>1</v>
      </c>
      <c r="K1127" s="233" t="s">
        <v>117</v>
      </c>
      <c r="L1127" s="383">
        <f>IF(BD.PD7[[#This Row],[Mon]]="DOP",1,HLOOKUP(BD.PD7[[#This Row],[Mon]],$K$1:$L$2,2,FALSE))</f>
        <v>65</v>
      </c>
      <c r="M1127" s="490">
        <v>0</v>
      </c>
      <c r="N1127" s="243">
        <f>BD.PD7[[#This Row],[Cant.]]*BD.PD7[[#This Row],[ Tasa ]]*BD.PD7[[#This Row],[ Precio Und.]]</f>
        <v>0</v>
      </c>
      <c r="O1127" s="491">
        <v>0</v>
      </c>
      <c r="P1127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7" s="243">
        <f>BD.PD7[[#This Row],[Ppto. Orden Interna '[DOP']]]/HLOOKUP("USD",$K$1:$L$2,2,FALSE)</f>
        <v>0</v>
      </c>
      <c r="R1127" s="381"/>
      <c r="S1127" s="387"/>
      <c r="T1127" s="387"/>
      <c r="U1127" s="387"/>
      <c r="V1127" s="387"/>
      <c r="W1127" s="174"/>
      <c r="X1127" s="495"/>
      <c r="Y1127" s="388"/>
      <c r="Z1127" s="243">
        <f>BD.PD7[[#This Row],[Av.P1 '[%']]]*BD.PD7[[#This Row],[Ppto. Orden Interna '[DOP']]]</f>
        <v>0</v>
      </c>
      <c r="AA1127" s="249"/>
      <c r="AB1127" s="389"/>
      <c r="AC1127" s="243">
        <f>BD.PD7[[#This Row],[Av.P2 '[%']]]*BD.PD7[[#This Row],[Ppto. Orden Interna '[DOP']]]</f>
        <v>0</v>
      </c>
      <c r="AD1127" s="249"/>
      <c r="AE1127" s="389"/>
      <c r="AF1127" s="243">
        <f>BD.PD7[[#This Row],[Av.P3 '[%']]]*BD.PD7[[#This Row],[Ppto. Orden Interna '[DOP']]]</f>
        <v>0</v>
      </c>
      <c r="AG1127" s="249"/>
      <c r="AH1127" s="389"/>
      <c r="AI1127" s="243">
        <f>BD.PD7[[#This Row],[Av.P2 '[%']]]*BD.PD7[[#This Row],[Ppto. Orden Interna '[DOP']]]</f>
        <v>0</v>
      </c>
      <c r="AJ1127" s="249"/>
      <c r="AK1127" s="389"/>
      <c r="AL1127" s="243">
        <f>BD.PD7[[#This Row],[Av.P2 '[%']]]*BD.PD7[[#This Row],[Ppto. Orden Interna '[DOP']]]</f>
        <v>0</v>
      </c>
      <c r="AM1127" s="496" t="e">
        <f>BD.PD9[[#This Row],[Pago 5]]+BD.PD9[[#This Row],[Pago 4]]+BD.PD9[[#This Row],[Pago 3]]+BD.PD9[[#This Row],[Pago 2]]+BD.PD9[[#This Row],[Pago 1]]</f>
        <v>#VALUE!</v>
      </c>
      <c r="AN1127" s="308" t="s">
        <v>244</v>
      </c>
      <c r="AO1127" s="308" t="s">
        <v>245</v>
      </c>
      <c r="AP1127" s="308" t="s">
        <v>246</v>
      </c>
      <c r="AQ1127" s="308" t="s">
        <v>247</v>
      </c>
      <c r="AR1127" s="308">
        <v>594</v>
      </c>
      <c r="AS1127" s="308" t="s">
        <v>248</v>
      </c>
      <c r="AT1127" s="249" t="s">
        <v>1575</v>
      </c>
      <c r="AU1127" s="249" t="s">
        <v>77</v>
      </c>
    </row>
    <row r="1128" spans="1:47" hidden="1" x14ac:dyDescent="0.3">
      <c r="A1128" s="174">
        <v>6.06</v>
      </c>
      <c r="B1128" s="231"/>
      <c r="C1128" s="232" t="str">
        <f>VLOOKUP(BD.PD7[[#This Row],[Pos]],PPto[],3,FALSE)</f>
        <v xml:space="preserve">6.06 Otros sum e inst Seguridad </v>
      </c>
      <c r="D1128" s="233" t="s">
        <v>23</v>
      </c>
      <c r="E1128" s="305" t="str">
        <f>IF(BD.PD7[[#This Row],[.]]="*",VLOOKUP(BD.PD7[[#This Row],[Pos]],Presupuesto!A:H,7,FALSE),"")</f>
        <v/>
      </c>
      <c r="F1128" s="234"/>
      <c r="G1128" s="174"/>
      <c r="H1128" s="511"/>
      <c r="I1128" s="497" t="s">
        <v>1481</v>
      </c>
      <c r="J1128" s="382"/>
      <c r="K1128" s="174" t="s">
        <v>260</v>
      </c>
      <c r="L1128" s="383">
        <f>IF(BD.PD7[[#This Row],[Mon]]="DOP",1,HLOOKUP(BD.PD7[[#This Row],[Mon]],$K$1:$L$2,2,FALSE))</f>
        <v>1</v>
      </c>
      <c r="M1128" s="384"/>
      <c r="N1128" s="243">
        <f>BD.PD7[[#This Row],[Cant.]]*BD.PD7[[#This Row],[ Tasa ]]*BD.PD7[[#This Row],[ Precio Und.]]</f>
        <v>0</v>
      </c>
      <c r="O1128" s="386"/>
      <c r="P1128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8" s="243">
        <f>BD.PD7[[#This Row],[Ppto. Orden Interna '[DOP']]]/HLOOKUP("USD",$K$1:$L$2,2,FALSE)</f>
        <v>0</v>
      </c>
      <c r="R1128" s="381"/>
      <c r="S1128" s="387"/>
      <c r="T1128" s="387"/>
      <c r="U1128" s="387"/>
      <c r="V1128" s="387"/>
      <c r="W1128" s="174"/>
      <c r="X1128" s="495"/>
      <c r="Y1128" s="388"/>
      <c r="Z1128" s="243">
        <f>BD.PD7[[#This Row],[Av.P1 '[%']]]*BD.PD7[[#This Row],[Ppto. Orden Interna '[DOP']]]</f>
        <v>0</v>
      </c>
      <c r="AA1128" s="249"/>
      <c r="AB1128" s="389"/>
      <c r="AC1128" s="243">
        <f>BD.PD7[[#This Row],[Av.P2 '[%']]]*BD.PD7[[#This Row],[Ppto. Orden Interna '[DOP']]]</f>
        <v>0</v>
      </c>
      <c r="AD1128" s="249"/>
      <c r="AE1128" s="389"/>
      <c r="AF1128" s="243">
        <f>BD.PD7[[#This Row],[Av.P3 '[%']]]*BD.PD7[[#This Row],[Ppto. Orden Interna '[DOP']]]</f>
        <v>0</v>
      </c>
      <c r="AG1128" s="249"/>
      <c r="AH1128" s="389"/>
      <c r="AI1128" s="243">
        <f>BD.PD7[[#This Row],[Av.P2 '[%']]]*BD.PD7[[#This Row],[Ppto. Orden Interna '[DOP']]]</f>
        <v>0</v>
      </c>
      <c r="AJ1128" s="249"/>
      <c r="AK1128" s="389"/>
      <c r="AL1128" s="243">
        <f>BD.PD7[[#This Row],[Av.P2 '[%']]]*BD.PD7[[#This Row],[Ppto. Orden Interna '[DOP']]]</f>
        <v>0</v>
      </c>
      <c r="AM1128" s="496" t="e">
        <f>BD.PD9[[#This Row],[Pago 5]]+BD.PD9[[#This Row],[Pago 4]]+BD.PD9[[#This Row],[Pago 3]]+BD.PD9[[#This Row],[Pago 2]]+BD.PD9[[#This Row],[Pago 1]]</f>
        <v>#VALUE!</v>
      </c>
      <c r="AN1128" s="308" t="s">
        <v>244</v>
      </c>
      <c r="AO1128" s="308" t="s">
        <v>245</v>
      </c>
      <c r="AP1128" s="308" t="s">
        <v>246</v>
      </c>
      <c r="AQ1128" s="308" t="s">
        <v>247</v>
      </c>
      <c r="AR1128" s="308">
        <v>594</v>
      </c>
      <c r="AS1128" s="308" t="s">
        <v>248</v>
      </c>
      <c r="AT1128" s="249" t="s">
        <v>1575</v>
      </c>
      <c r="AU1128" s="249" t="s">
        <v>77</v>
      </c>
    </row>
    <row r="1129" spans="1:47" hidden="1" x14ac:dyDescent="0.3">
      <c r="A1129" s="174">
        <v>6.07</v>
      </c>
      <c r="B1129" s="231" t="s">
        <v>243</v>
      </c>
      <c r="C1129" s="232" t="str">
        <f>VLOOKUP(BD.PD7[[#This Row],[Pos]],PPto[],3,FALSE)</f>
        <v>6.07 Otros sum e inst Tesoreria</v>
      </c>
      <c r="D1129" s="233" t="s">
        <v>243</v>
      </c>
      <c r="E1129" s="305">
        <f>IF(BD.PD7[[#This Row],[.]]="*",VLOOKUP(BD.PD7[[#This Row],[Pos]],Presupuesto!A:H,7,FALSE),"")</f>
        <v>0</v>
      </c>
      <c r="F1129" s="234"/>
      <c r="G1129" s="174"/>
      <c r="H1129" s="174"/>
      <c r="I1129" s="174"/>
      <c r="J1129" s="392">
        <v>1</v>
      </c>
      <c r="K1129" s="233" t="s">
        <v>117</v>
      </c>
      <c r="L1129" s="383">
        <f>IF(BD.PD7[[#This Row],[Mon]]="DOP",1,HLOOKUP(BD.PD7[[#This Row],[Mon]],$K$1:$L$2,2,FALSE))</f>
        <v>65</v>
      </c>
      <c r="M1129" s="490">
        <v>0</v>
      </c>
      <c r="N1129" s="243">
        <f>BD.PD7[[#This Row],[Cant.]]*BD.PD7[[#This Row],[ Tasa ]]*BD.PD7[[#This Row],[ Precio Und.]]</f>
        <v>0</v>
      </c>
      <c r="O1129" s="491">
        <v>0</v>
      </c>
      <c r="P1129" s="243">
        <f>IF(BD.PD7[[#This Row],[Liquid. '[%']]]&lt;&gt;0,(BD.PD7[[#This Row],[Valor Neto '[DOP']]]*BD.PD7[[#This Row],[Liquid. '[%']]])+BD.PD7[[#This Row],[Valor Neto '[DOP']]],BD.PD7[[#This Row],[Valor Neto '[DOP']]])</f>
        <v>0</v>
      </c>
      <c r="Q1129" s="243">
        <f>BD.PD7[[#This Row],[Ppto. Orden Interna '[DOP']]]/HLOOKUP("USD",$K$1:$L$2,2,FALSE)</f>
        <v>0</v>
      </c>
      <c r="R1129" s="381"/>
      <c r="S1129" s="387"/>
      <c r="T1129" s="387"/>
      <c r="U1129" s="387"/>
      <c r="V1129" s="387"/>
      <c r="W1129" s="174"/>
      <c r="X1129" s="495"/>
      <c r="Y1129" s="388"/>
      <c r="Z1129" s="243">
        <f>BD.PD7[[#This Row],[Av.P1 '[%']]]*BD.PD7[[#This Row],[Ppto. Orden Interna '[DOP']]]</f>
        <v>0</v>
      </c>
      <c r="AA1129" s="249"/>
      <c r="AB1129" s="389"/>
      <c r="AC1129" s="243">
        <f>BD.PD7[[#This Row],[Av.P2 '[%']]]*BD.PD7[[#This Row],[Ppto. Orden Interna '[DOP']]]</f>
        <v>0</v>
      </c>
      <c r="AD1129" s="249"/>
      <c r="AE1129" s="389"/>
      <c r="AF1129" s="243">
        <f>BD.PD7[[#This Row],[Av.P3 '[%']]]*BD.PD7[[#This Row],[Ppto. Orden Interna '[DOP']]]</f>
        <v>0</v>
      </c>
      <c r="AG1129" s="249"/>
      <c r="AH1129" s="389"/>
      <c r="AI1129" s="243">
        <f>BD.PD7[[#This Row],[Av.P2 '[%']]]*BD.PD7[[#This Row],[Ppto. Orden Interna '[DOP']]]</f>
        <v>0</v>
      </c>
      <c r="AJ1129" s="249"/>
      <c r="AK1129" s="389"/>
      <c r="AL1129" s="243">
        <f>BD.PD7[[#This Row],[Av.P2 '[%']]]*BD.PD7[[#This Row],[Ppto. Orden Interna '[DOP']]]</f>
        <v>0</v>
      </c>
      <c r="AM1129" s="496" t="e">
        <f>BD.PD9[[#This Row],[Pago 5]]+BD.PD9[[#This Row],[Pago 4]]+BD.PD9[[#This Row],[Pago 3]]+BD.PD9[[#This Row],[Pago 2]]+BD.PD9[[#This Row],[Pago 1]]</f>
        <v>#VALUE!</v>
      </c>
      <c r="AN1129" s="308" t="s">
        <v>244</v>
      </c>
      <c r="AO1129" s="308" t="s">
        <v>245</v>
      </c>
      <c r="AP1129" s="308" t="s">
        <v>246</v>
      </c>
      <c r="AQ1129" s="308" t="s">
        <v>247</v>
      </c>
      <c r="AR1129" s="308">
        <v>594</v>
      </c>
      <c r="AS1129" s="308" t="s">
        <v>248</v>
      </c>
      <c r="AT1129" s="249" t="s">
        <v>1575</v>
      </c>
      <c r="AU1129" s="249" t="s">
        <v>77</v>
      </c>
    </row>
    <row r="1130" spans="1:47" hidden="1" x14ac:dyDescent="0.3">
      <c r="A1130" s="174">
        <v>6.07</v>
      </c>
      <c r="B1130" s="231"/>
      <c r="C1130" s="232" t="str">
        <f>VLOOKUP(BD.PD7[[#This Row],[Pos]],PPto[],3,FALSE)</f>
        <v>6.07 Otros sum e inst Tesoreria</v>
      </c>
      <c r="D1130" s="174" t="s">
        <v>23</v>
      </c>
      <c r="E1130" s="305" t="str">
        <f>IF(BD.PD7[[#This Row],[.]]="*",VLOOKUP(BD.PD7[[#This Row],[Pos]],Presupuesto!A:H,7,FALSE),"")</f>
        <v/>
      </c>
      <c r="F1130" s="234" t="s">
        <v>393</v>
      </c>
      <c r="G1130" s="174"/>
      <c r="H1130" s="174"/>
      <c r="I1130" s="497" t="s">
        <v>1326</v>
      </c>
      <c r="J1130" s="382">
        <v>19</v>
      </c>
      <c r="K1130" s="174" t="s">
        <v>260</v>
      </c>
      <c r="L1130" s="383">
        <f>IF(BD.PD7[[#This Row],[Mon]]="DOP",1,HLOOKUP(BD.PD7[[#This Row],[Mon]],$K$1:$L$2,2,FALSE))</f>
        <v>1</v>
      </c>
      <c r="M1130" s="384">
        <v>593.22</v>
      </c>
      <c r="N1130" s="243">
        <f>BD.PD7[[#This Row],[Cant.]]*BD.PD7[[#This Row],[ Tasa ]]*BD.PD7[[#This Row],[ Precio Und.]]</f>
        <v>11271.18</v>
      </c>
      <c r="O1130" s="386">
        <v>0.01</v>
      </c>
      <c r="P1130" s="243">
        <f>IF(BD.PD7[[#This Row],[Liquid. '[%']]]&lt;&gt;0,(BD.PD7[[#This Row],[Valor Neto '[DOP']]]*BD.PD7[[#This Row],[Liquid. '[%']]])+BD.PD7[[#This Row],[Valor Neto '[DOP']]],BD.PD7[[#This Row],[Valor Neto '[DOP']]])</f>
        <v>11383.891799999999</v>
      </c>
      <c r="Q1130" s="243">
        <f>BD.PD7[[#This Row],[Ppto. Orden Interna '[DOP']]]/HLOOKUP("USD",$K$1:$L$2,2,FALSE)</f>
        <v>175.1367969230769</v>
      </c>
      <c r="R1130" s="381" t="s">
        <v>394</v>
      </c>
      <c r="S1130" s="387"/>
      <c r="T1130" s="387"/>
      <c r="U1130" s="387"/>
      <c r="V1130" s="387"/>
      <c r="W1130" s="174" t="s">
        <v>395</v>
      </c>
      <c r="X1130" s="495">
        <v>10</v>
      </c>
      <c r="Y1130" s="388">
        <v>1</v>
      </c>
      <c r="Z1130" s="243">
        <f>BD.PD7[[#This Row],[Av.P1 '[%']]]*BD.PD7[[#This Row],[Ppto. Orden Interna '[DOP']]]</f>
        <v>11383.891799999999</v>
      </c>
      <c r="AA1130" s="249"/>
      <c r="AB1130" s="389"/>
      <c r="AC1130" s="243">
        <f>BD.PD7[[#This Row],[Av.P2 '[%']]]*BD.PD7[[#This Row],[Ppto. Orden Interna '[DOP']]]</f>
        <v>0</v>
      </c>
      <c r="AD1130" s="249"/>
      <c r="AE1130" s="389"/>
      <c r="AF1130" s="243">
        <f>BD.PD7[[#This Row],[Av.P3 '[%']]]*BD.PD7[[#This Row],[Ppto. Orden Interna '[DOP']]]</f>
        <v>0</v>
      </c>
      <c r="AG1130" s="249"/>
      <c r="AH1130" s="389"/>
      <c r="AI1130" s="243">
        <f>BD.PD7[[#This Row],[Av.P2 '[%']]]*BD.PD7[[#This Row],[Ppto. Orden Interna '[DOP']]]</f>
        <v>0</v>
      </c>
      <c r="AJ1130" s="249"/>
      <c r="AK1130" s="389"/>
      <c r="AL1130" s="243">
        <f>BD.PD7[[#This Row],[Av.P2 '[%']]]*BD.PD7[[#This Row],[Ppto. Orden Interna '[DOP']]]</f>
        <v>0</v>
      </c>
      <c r="AM1130" s="496" t="e">
        <f>BD.PD9[[#This Row],[Pago 5]]+BD.PD9[[#This Row],[Pago 4]]+BD.PD9[[#This Row],[Pago 3]]+BD.PD9[[#This Row],[Pago 2]]+BD.PD9[[#This Row],[Pago 1]]</f>
        <v>#VALUE!</v>
      </c>
      <c r="AN1130" s="308" t="s">
        <v>244</v>
      </c>
      <c r="AO1130" s="308" t="s">
        <v>245</v>
      </c>
      <c r="AP1130" s="308" t="s">
        <v>246</v>
      </c>
      <c r="AQ1130" s="308" t="s">
        <v>247</v>
      </c>
      <c r="AR1130" s="308">
        <v>594</v>
      </c>
      <c r="AS1130" s="308" t="s">
        <v>248</v>
      </c>
      <c r="AT1130" s="249" t="s">
        <v>1575</v>
      </c>
      <c r="AU1130" s="249" t="s">
        <v>77</v>
      </c>
    </row>
    <row r="1131" spans="1:47" hidden="1" x14ac:dyDescent="0.3">
      <c r="A1131" s="174">
        <v>6.07</v>
      </c>
      <c r="B1131" s="231"/>
      <c r="C1131" s="232" t="str">
        <f>VLOOKUP(BD.PD7[[#This Row],[Pos]],PPto[],3,FALSE)</f>
        <v>6.07 Otros sum e inst Tesoreria</v>
      </c>
      <c r="D1131" s="174" t="s">
        <v>23</v>
      </c>
      <c r="E1131" s="305" t="str">
        <f>IF(BD.PD7[[#This Row],[.]]="*",VLOOKUP(BD.PD7[[#This Row],[Pos]],Presupuesto!A:H,7,FALSE),"")</f>
        <v/>
      </c>
      <c r="F1131" s="520" t="s">
        <v>399</v>
      </c>
      <c r="G1131" s="568"/>
      <c r="H1131" s="174"/>
      <c r="I1131" s="497" t="s">
        <v>1326</v>
      </c>
      <c r="J1131" s="382">
        <v>1</v>
      </c>
      <c r="K1131" s="174" t="s">
        <v>260</v>
      </c>
      <c r="L1131" s="383">
        <f>IF(BD.PD7[[#This Row],[Mon]]="DOP",1,HLOOKUP(BD.PD7[[#This Row],[Mon]],$K$1:$L$2,2,FALSE))</f>
        <v>1</v>
      </c>
      <c r="M1131" s="384">
        <v>4399</v>
      </c>
      <c r="N1131" s="243">
        <f>BD.PD7[[#This Row],[Cant.]]*BD.PD7[[#This Row],[ Tasa ]]*BD.PD7[[#This Row],[ Precio Und.]]</f>
        <v>4399</v>
      </c>
      <c r="O1131" s="386">
        <v>0.01</v>
      </c>
      <c r="P1131" s="243">
        <f>IF(BD.PD7[[#This Row],[Liquid. '[%']]]&lt;&gt;0,(BD.PD7[[#This Row],[Valor Neto '[DOP']]]*BD.PD7[[#This Row],[Liquid. '[%']]])+BD.PD7[[#This Row],[Valor Neto '[DOP']]],BD.PD7[[#This Row],[Valor Neto '[DOP']]])</f>
        <v>4442.99</v>
      </c>
      <c r="Q1131" s="243">
        <f>BD.PD7[[#This Row],[Ppto. Orden Interna '[DOP']]]/HLOOKUP("USD",$K$1:$L$2,2,FALSE)</f>
        <v>68.353692307692299</v>
      </c>
      <c r="R1131" s="381" t="s">
        <v>386</v>
      </c>
      <c r="S1131" s="387"/>
      <c r="T1131" s="387"/>
      <c r="U1131" s="387"/>
      <c r="V1131" s="387"/>
      <c r="W1131" s="174" t="s">
        <v>387</v>
      </c>
      <c r="X1131" s="495">
        <v>10</v>
      </c>
      <c r="Y1131" s="388">
        <v>1</v>
      </c>
      <c r="Z1131" s="243">
        <f>BD.PD7[[#This Row],[Av.P1 '[%']]]*BD.PD7[[#This Row],[Ppto. Orden Interna '[DOP']]]</f>
        <v>4442.99</v>
      </c>
      <c r="AA1131" s="249"/>
      <c r="AB1131" s="389"/>
      <c r="AC1131" s="243">
        <f>BD.PD7[[#This Row],[Av.P2 '[%']]]*BD.PD7[[#This Row],[Ppto. Orden Interna '[DOP']]]</f>
        <v>0</v>
      </c>
      <c r="AD1131" s="249"/>
      <c r="AE1131" s="389"/>
      <c r="AF1131" s="243">
        <f>BD.PD7[[#This Row],[Av.P3 '[%']]]*BD.PD7[[#This Row],[Ppto. Orden Interna '[DOP']]]</f>
        <v>0</v>
      </c>
      <c r="AG1131" s="249"/>
      <c r="AH1131" s="389"/>
      <c r="AI1131" s="243">
        <f>BD.PD7[[#This Row],[Av.P2 '[%']]]*BD.PD7[[#This Row],[Ppto. Orden Interna '[DOP']]]</f>
        <v>0</v>
      </c>
      <c r="AJ1131" s="249"/>
      <c r="AK1131" s="389"/>
      <c r="AL1131" s="243">
        <f>BD.PD7[[#This Row],[Av.P2 '[%']]]*BD.PD7[[#This Row],[Ppto. Orden Interna '[DOP']]]</f>
        <v>0</v>
      </c>
      <c r="AM1131" s="496" t="e">
        <f>BD.PD9[[#This Row],[Pago 5]]+BD.PD9[[#This Row],[Pago 4]]+BD.PD9[[#This Row],[Pago 3]]+BD.PD9[[#This Row],[Pago 2]]+BD.PD9[[#This Row],[Pago 1]]</f>
        <v>#VALUE!</v>
      </c>
      <c r="AN1131" s="308" t="s">
        <v>244</v>
      </c>
      <c r="AO1131" s="308" t="s">
        <v>245</v>
      </c>
      <c r="AP1131" s="308" t="s">
        <v>246</v>
      </c>
      <c r="AQ1131" s="308" t="s">
        <v>247</v>
      </c>
      <c r="AR1131" s="308">
        <v>594</v>
      </c>
      <c r="AS1131" s="308" t="s">
        <v>248</v>
      </c>
      <c r="AT1131" s="249" t="s">
        <v>1575</v>
      </c>
      <c r="AU1131" s="249" t="s">
        <v>77</v>
      </c>
    </row>
    <row r="1132" spans="1:47" hidden="1" x14ac:dyDescent="0.3">
      <c r="A1132" s="174">
        <v>6.07</v>
      </c>
      <c r="B1132" s="231"/>
      <c r="C1132" s="232" t="str">
        <f>VLOOKUP(BD.PD7[[#This Row],[Pos]],PPto[],3,FALSE)</f>
        <v>6.07 Otros sum e inst Tesoreria</v>
      </c>
      <c r="D1132" s="174" t="s">
        <v>23</v>
      </c>
      <c r="E1132" s="305" t="str">
        <f>IF(BD.PD7[[#This Row],[.]]="*",VLOOKUP(BD.PD7[[#This Row],[Pos]],Presupuesto!A:H,7,FALSE),"")</f>
        <v/>
      </c>
      <c r="F1132" s="523" t="s">
        <v>400</v>
      </c>
      <c r="G1132" s="174" t="s">
        <v>1359</v>
      </c>
      <c r="H1132" s="174"/>
      <c r="I1132" s="497" t="s">
        <v>1326</v>
      </c>
      <c r="J1132" s="382">
        <v>1</v>
      </c>
      <c r="K1132" s="174" t="s">
        <v>260</v>
      </c>
      <c r="L1132" s="383">
        <f>IF(BD.PD7[[#This Row],[Mon]]="DOP",1,HLOOKUP(BD.PD7[[#This Row],[Mon]],$K$1:$L$2,2,FALSE))</f>
        <v>1</v>
      </c>
      <c r="M1132" s="384">
        <v>36291.53</v>
      </c>
      <c r="N1132" s="243">
        <f>BD.PD7[[#This Row],[Cant.]]*BD.PD7[[#This Row],[ Tasa ]]*BD.PD7[[#This Row],[ Precio Und.]]</f>
        <v>36291.53</v>
      </c>
      <c r="O1132" s="386">
        <v>0.01</v>
      </c>
      <c r="P1132" s="243">
        <f>IF(BD.PD7[[#This Row],[Liquid. '[%']]]&lt;&gt;0,(BD.PD7[[#This Row],[Valor Neto '[DOP']]]*BD.PD7[[#This Row],[Liquid. '[%']]])+BD.PD7[[#This Row],[Valor Neto '[DOP']]],BD.PD7[[#This Row],[Valor Neto '[DOP']]])</f>
        <v>36654.445299999999</v>
      </c>
      <c r="Q1132" s="243">
        <f>BD.PD7[[#This Row],[Ppto. Orden Interna '[DOP']]]/HLOOKUP("USD",$K$1:$L$2,2,FALSE)</f>
        <v>563.91454307692311</v>
      </c>
      <c r="R1132" s="381" t="s">
        <v>389</v>
      </c>
      <c r="S1132" s="387"/>
      <c r="T1132" s="387"/>
      <c r="U1132" s="387"/>
      <c r="V1132" s="387"/>
      <c r="W1132" s="174" t="s">
        <v>390</v>
      </c>
      <c r="X1132" s="495">
        <v>10</v>
      </c>
      <c r="Y1132" s="388">
        <v>1</v>
      </c>
      <c r="Z1132" s="243">
        <f>BD.PD7[[#This Row],[Av.P1 '[%']]]*BD.PD7[[#This Row],[Ppto. Orden Interna '[DOP']]]</f>
        <v>36654.445299999999</v>
      </c>
      <c r="AA1132" s="249"/>
      <c r="AB1132" s="389"/>
      <c r="AC1132" s="243">
        <f>BD.PD7[[#This Row],[Av.P2 '[%']]]*BD.PD7[[#This Row],[Ppto. Orden Interna '[DOP']]]</f>
        <v>0</v>
      </c>
      <c r="AD1132" s="249"/>
      <c r="AE1132" s="389"/>
      <c r="AF1132" s="243">
        <f>BD.PD7[[#This Row],[Av.P3 '[%']]]*BD.PD7[[#This Row],[Ppto. Orden Interna '[DOP']]]</f>
        <v>0</v>
      </c>
      <c r="AG1132" s="249"/>
      <c r="AH1132" s="389"/>
      <c r="AI1132" s="243">
        <f>BD.PD7[[#This Row],[Av.P2 '[%']]]*BD.PD7[[#This Row],[Ppto. Orden Interna '[DOP']]]</f>
        <v>0</v>
      </c>
      <c r="AJ1132" s="249"/>
      <c r="AK1132" s="389"/>
      <c r="AL1132" s="243">
        <f>BD.PD7[[#This Row],[Av.P2 '[%']]]*BD.PD7[[#This Row],[Ppto. Orden Interna '[DOP']]]</f>
        <v>0</v>
      </c>
      <c r="AM1132" s="496" t="e">
        <f>BD.PD9[[#This Row],[Pago 5]]+BD.PD9[[#This Row],[Pago 4]]+BD.PD9[[#This Row],[Pago 3]]+BD.PD9[[#This Row],[Pago 2]]+BD.PD9[[#This Row],[Pago 1]]</f>
        <v>#VALUE!</v>
      </c>
      <c r="AN1132" s="308" t="s">
        <v>244</v>
      </c>
      <c r="AO1132" s="308" t="s">
        <v>245</v>
      </c>
      <c r="AP1132" s="308" t="s">
        <v>246</v>
      </c>
      <c r="AQ1132" s="308" t="s">
        <v>247</v>
      </c>
      <c r="AR1132" s="308">
        <v>594</v>
      </c>
      <c r="AS1132" s="308" t="s">
        <v>248</v>
      </c>
      <c r="AT1132" s="249" t="s">
        <v>1575</v>
      </c>
      <c r="AU1132" s="249" t="s">
        <v>77</v>
      </c>
    </row>
    <row r="1133" spans="1:47" hidden="1" x14ac:dyDescent="0.3">
      <c r="A1133" s="174">
        <v>6.07</v>
      </c>
      <c r="B1133" s="231"/>
      <c r="C1133" s="232" t="str">
        <f>VLOOKUP(BD.PD7[[#This Row],[Pos]],PPto[],3,FALSE)</f>
        <v>6.07 Otros sum e inst Tesoreria</v>
      </c>
      <c r="D1133" s="174" t="s">
        <v>23</v>
      </c>
      <c r="E1133" s="305" t="str">
        <f>IF(BD.PD7[[#This Row],[.]]="*",VLOOKUP(BD.PD7[[#This Row],[Pos]],Presupuesto!A:H,7,FALSE),"")</f>
        <v/>
      </c>
      <c r="F1133" s="523" t="s">
        <v>401</v>
      </c>
      <c r="G1133" s="174" t="s">
        <v>1359</v>
      </c>
      <c r="H1133" s="174"/>
      <c r="I1133" s="497" t="s">
        <v>1326</v>
      </c>
      <c r="J1133" s="382">
        <v>1</v>
      </c>
      <c r="K1133" s="174" t="s">
        <v>260</v>
      </c>
      <c r="L1133" s="383">
        <f>IF(BD.PD7[[#This Row],[Mon]]="DOP",1,HLOOKUP(BD.PD7[[#This Row],[Mon]],$K$1:$L$2,2,FALSE))</f>
        <v>1</v>
      </c>
      <c r="M1133" s="384">
        <v>27923.73</v>
      </c>
      <c r="N1133" s="243">
        <f>BD.PD7[[#This Row],[Cant.]]*BD.PD7[[#This Row],[ Tasa ]]*BD.PD7[[#This Row],[ Precio Und.]]</f>
        <v>27923.73</v>
      </c>
      <c r="O1133" s="386">
        <v>0.01</v>
      </c>
      <c r="P1133" s="243">
        <f>IF(BD.PD7[[#This Row],[Liquid. '[%']]]&lt;&gt;0,(BD.PD7[[#This Row],[Valor Neto '[DOP']]]*BD.PD7[[#This Row],[Liquid. '[%']]])+BD.PD7[[#This Row],[Valor Neto '[DOP']]],BD.PD7[[#This Row],[Valor Neto '[DOP']]])</f>
        <v>28202.9673</v>
      </c>
      <c r="Q1133" s="243">
        <f>BD.PD7[[#This Row],[Ppto. Orden Interna '[DOP']]]/HLOOKUP("USD",$K$1:$L$2,2,FALSE)</f>
        <v>433.89180461538461</v>
      </c>
      <c r="R1133" s="381" t="s">
        <v>389</v>
      </c>
      <c r="S1133" s="387"/>
      <c r="T1133" s="387"/>
      <c r="U1133" s="387"/>
      <c r="V1133" s="387"/>
      <c r="W1133" s="174" t="s">
        <v>390</v>
      </c>
      <c r="X1133" s="495">
        <v>10</v>
      </c>
      <c r="Y1133" s="388">
        <v>1</v>
      </c>
      <c r="Z1133" s="243">
        <f>BD.PD7[[#This Row],[Av.P1 '[%']]]*BD.PD7[[#This Row],[Ppto. Orden Interna '[DOP']]]</f>
        <v>28202.9673</v>
      </c>
      <c r="AA1133" s="249"/>
      <c r="AB1133" s="389"/>
      <c r="AC1133" s="243">
        <f>BD.PD7[[#This Row],[Av.P2 '[%']]]*BD.PD7[[#This Row],[Ppto. Orden Interna '[DOP']]]</f>
        <v>0</v>
      </c>
      <c r="AD1133" s="249"/>
      <c r="AE1133" s="389"/>
      <c r="AF1133" s="243">
        <f>BD.PD7[[#This Row],[Av.P3 '[%']]]*BD.PD7[[#This Row],[Ppto. Orden Interna '[DOP']]]</f>
        <v>0</v>
      </c>
      <c r="AG1133" s="249"/>
      <c r="AH1133" s="389"/>
      <c r="AI1133" s="243">
        <f>BD.PD7[[#This Row],[Av.P2 '[%']]]*BD.PD7[[#This Row],[Ppto. Orden Interna '[DOP']]]</f>
        <v>0</v>
      </c>
      <c r="AJ1133" s="249"/>
      <c r="AK1133" s="389"/>
      <c r="AL1133" s="243">
        <f>BD.PD7[[#This Row],[Av.P2 '[%']]]*BD.PD7[[#This Row],[Ppto. Orden Interna '[DOP']]]</f>
        <v>0</v>
      </c>
      <c r="AM1133" s="496" t="e">
        <f>BD.PD9[[#This Row],[Pago 5]]+BD.PD9[[#This Row],[Pago 4]]+BD.PD9[[#This Row],[Pago 3]]+BD.PD9[[#This Row],[Pago 2]]+BD.PD9[[#This Row],[Pago 1]]</f>
        <v>#VALUE!</v>
      </c>
      <c r="AN1133" s="308" t="s">
        <v>244</v>
      </c>
      <c r="AO1133" s="308" t="s">
        <v>245</v>
      </c>
      <c r="AP1133" s="308" t="s">
        <v>246</v>
      </c>
      <c r="AQ1133" s="308" t="s">
        <v>247</v>
      </c>
      <c r="AR1133" s="308">
        <v>594</v>
      </c>
      <c r="AS1133" s="308" t="s">
        <v>248</v>
      </c>
      <c r="AT1133" s="249" t="s">
        <v>1575</v>
      </c>
      <c r="AU1133" s="249" t="s">
        <v>77</v>
      </c>
    </row>
    <row r="1134" spans="1:47" hidden="1" x14ac:dyDescent="0.3">
      <c r="A1134" s="174">
        <v>6.07</v>
      </c>
      <c r="B1134" s="231"/>
      <c r="C1134" s="232" t="str">
        <f>VLOOKUP(BD.PD7[[#This Row],[Pos]],PPto[],3,FALSE)</f>
        <v>6.07 Otros sum e inst Tesoreria</v>
      </c>
      <c r="D1134" s="174" t="s">
        <v>23</v>
      </c>
      <c r="E1134" s="305" t="str">
        <f>IF(BD.PD7[[#This Row],[.]]="*",VLOOKUP(BD.PD7[[#This Row],[Pos]],Presupuesto!A:H,7,FALSE),"")</f>
        <v/>
      </c>
      <c r="F1134" s="520" t="s">
        <v>398</v>
      </c>
      <c r="G1134" s="568"/>
      <c r="H1134" s="174"/>
      <c r="I1134" s="497" t="s">
        <v>1326</v>
      </c>
      <c r="J1134" s="382">
        <v>1</v>
      </c>
      <c r="K1134" s="174" t="s">
        <v>260</v>
      </c>
      <c r="L1134" s="383">
        <f>IF(BD.PD7[[#This Row],[Mon]]="DOP",1,HLOOKUP(BD.PD7[[#This Row],[Mon]],$K$1:$L$2,2,FALSE))</f>
        <v>1</v>
      </c>
      <c r="M1134" s="384">
        <v>11550</v>
      </c>
      <c r="N1134" s="243">
        <f>BD.PD7[[#This Row],[Cant.]]*BD.PD7[[#This Row],[ Tasa ]]*BD.PD7[[#This Row],[ Precio Und.]]</f>
        <v>11550</v>
      </c>
      <c r="O1134" s="386">
        <v>0.01</v>
      </c>
      <c r="P1134" s="243">
        <f>IF(BD.PD7[[#This Row],[Liquid. '[%']]]&lt;&gt;0,(BD.PD7[[#This Row],[Valor Neto '[DOP']]]*BD.PD7[[#This Row],[Liquid. '[%']]])+BD.PD7[[#This Row],[Valor Neto '[DOP']]],BD.PD7[[#This Row],[Valor Neto '[DOP']]])</f>
        <v>11665.5</v>
      </c>
      <c r="Q1134" s="243">
        <f>BD.PD7[[#This Row],[Ppto. Orden Interna '[DOP']]]/HLOOKUP("USD",$K$1:$L$2,2,FALSE)</f>
        <v>179.46923076923076</v>
      </c>
      <c r="R1134" s="381" t="s">
        <v>386</v>
      </c>
      <c r="S1134" s="387"/>
      <c r="T1134" s="387"/>
      <c r="U1134" s="387"/>
      <c r="V1134" s="387"/>
      <c r="W1134" s="174" t="s">
        <v>387</v>
      </c>
      <c r="X1134" s="495">
        <v>10</v>
      </c>
      <c r="Y1134" s="388">
        <v>1</v>
      </c>
      <c r="Z1134" s="243">
        <f>BD.PD7[[#This Row],[Av.P1 '[%']]]*BD.PD7[[#This Row],[Ppto. Orden Interna '[DOP']]]</f>
        <v>11665.5</v>
      </c>
      <c r="AA1134" s="249"/>
      <c r="AB1134" s="389"/>
      <c r="AC1134" s="243">
        <f>BD.PD7[[#This Row],[Av.P2 '[%']]]*BD.PD7[[#This Row],[Ppto. Orden Interna '[DOP']]]</f>
        <v>0</v>
      </c>
      <c r="AD1134" s="249"/>
      <c r="AE1134" s="389"/>
      <c r="AF1134" s="243">
        <f>BD.PD7[[#This Row],[Av.P3 '[%']]]*BD.PD7[[#This Row],[Ppto. Orden Interna '[DOP']]]</f>
        <v>0</v>
      </c>
      <c r="AG1134" s="249"/>
      <c r="AH1134" s="389"/>
      <c r="AI1134" s="243">
        <f>BD.PD7[[#This Row],[Av.P2 '[%']]]*BD.PD7[[#This Row],[Ppto. Orden Interna '[DOP']]]</f>
        <v>0</v>
      </c>
      <c r="AJ1134" s="249"/>
      <c r="AK1134" s="389"/>
      <c r="AL1134" s="243">
        <f>BD.PD7[[#This Row],[Av.P2 '[%']]]*BD.PD7[[#This Row],[Ppto. Orden Interna '[DOP']]]</f>
        <v>0</v>
      </c>
      <c r="AM1134" s="496" t="e">
        <f>BD.PD9[[#This Row],[Pago 5]]+BD.PD9[[#This Row],[Pago 4]]+BD.PD9[[#This Row],[Pago 3]]+BD.PD9[[#This Row],[Pago 2]]+BD.PD9[[#This Row],[Pago 1]]</f>
        <v>#VALUE!</v>
      </c>
      <c r="AN1134" s="308" t="s">
        <v>244</v>
      </c>
      <c r="AO1134" s="308" t="s">
        <v>245</v>
      </c>
      <c r="AP1134" s="308" t="s">
        <v>246</v>
      </c>
      <c r="AQ1134" s="308" t="s">
        <v>247</v>
      </c>
      <c r="AR1134" s="308">
        <v>594</v>
      </c>
      <c r="AS1134" s="308" t="s">
        <v>248</v>
      </c>
      <c r="AT1134" s="249" t="s">
        <v>1575</v>
      </c>
      <c r="AU1134" s="249" t="s">
        <v>77</v>
      </c>
    </row>
    <row r="1135" spans="1:47" hidden="1" x14ac:dyDescent="0.3">
      <c r="A1135" s="174">
        <v>6.07</v>
      </c>
      <c r="B1135" s="231"/>
      <c r="C1135" s="232" t="str">
        <f>VLOOKUP(BD.PD7[[#This Row],[Pos]],PPto[],3,FALSE)</f>
        <v>6.07 Otros sum e inst Tesoreria</v>
      </c>
      <c r="D1135" s="174" t="s">
        <v>23</v>
      </c>
      <c r="E1135" s="305" t="str">
        <f>IF(BD.PD7[[#This Row],[.]]="*",VLOOKUP(BD.PD7[[#This Row],[Pos]],Presupuesto!A:H,7,FALSE),"")</f>
        <v/>
      </c>
      <c r="F1135" s="234" t="s">
        <v>392</v>
      </c>
      <c r="G1135" s="174"/>
      <c r="H1135" s="174"/>
      <c r="I1135" s="497" t="s">
        <v>1326</v>
      </c>
      <c r="J1135" s="382">
        <v>19</v>
      </c>
      <c r="K1135" s="174" t="s">
        <v>260</v>
      </c>
      <c r="L1135" s="383">
        <f>IF(BD.PD7[[#This Row],[Mon]]="DOP",1,HLOOKUP(BD.PD7[[#This Row],[Mon]],$K$1:$L$2,2,FALSE))</f>
        <v>1</v>
      </c>
      <c r="M1135" s="384">
        <v>9129.5</v>
      </c>
      <c r="N1135" s="243">
        <f>BD.PD7[[#This Row],[Cant.]]*BD.PD7[[#This Row],[ Tasa ]]*BD.PD7[[#This Row],[ Precio Und.]]</f>
        <v>173460.5</v>
      </c>
      <c r="O1135" s="386">
        <v>0.01</v>
      </c>
      <c r="P1135" s="243">
        <f>IF(BD.PD7[[#This Row],[Liquid. '[%']]]&lt;&gt;0,(BD.PD7[[#This Row],[Valor Neto '[DOP']]]*BD.PD7[[#This Row],[Liquid. '[%']]])+BD.PD7[[#This Row],[Valor Neto '[DOP']]],BD.PD7[[#This Row],[Valor Neto '[DOP']]])</f>
        <v>175195.10500000001</v>
      </c>
      <c r="Q1135" s="243">
        <f>BD.PD7[[#This Row],[Ppto. Orden Interna '[DOP']]]/HLOOKUP("USD",$K$1:$L$2,2,FALSE)</f>
        <v>2695.3093076923078</v>
      </c>
      <c r="R1135" s="381" t="s">
        <v>394</v>
      </c>
      <c r="S1135" s="387"/>
      <c r="T1135" s="387"/>
      <c r="U1135" s="387"/>
      <c r="V1135" s="387"/>
      <c r="W1135" s="174" t="s">
        <v>395</v>
      </c>
      <c r="X1135" s="495">
        <v>10</v>
      </c>
      <c r="Y1135" s="388">
        <v>1</v>
      </c>
      <c r="Z1135" s="243">
        <f>BD.PD7[[#This Row],[Av.P1 '[%']]]*BD.PD7[[#This Row],[Ppto. Orden Interna '[DOP']]]</f>
        <v>175195.10500000001</v>
      </c>
      <c r="AA1135" s="249"/>
      <c r="AB1135" s="389"/>
      <c r="AC1135" s="243">
        <f>BD.PD7[[#This Row],[Av.P2 '[%']]]*BD.PD7[[#This Row],[Ppto. Orden Interna '[DOP']]]</f>
        <v>0</v>
      </c>
      <c r="AD1135" s="249"/>
      <c r="AE1135" s="389"/>
      <c r="AF1135" s="243">
        <f>BD.PD7[[#This Row],[Av.P3 '[%']]]*BD.PD7[[#This Row],[Ppto. Orden Interna '[DOP']]]</f>
        <v>0</v>
      </c>
      <c r="AG1135" s="249"/>
      <c r="AH1135" s="389"/>
      <c r="AI1135" s="243">
        <f>BD.PD7[[#This Row],[Av.P2 '[%']]]*BD.PD7[[#This Row],[Ppto. Orden Interna '[DOP']]]</f>
        <v>0</v>
      </c>
      <c r="AJ1135" s="249"/>
      <c r="AK1135" s="389"/>
      <c r="AL1135" s="243">
        <f>BD.PD7[[#This Row],[Av.P2 '[%']]]*BD.PD7[[#This Row],[Ppto. Orden Interna '[DOP']]]</f>
        <v>0</v>
      </c>
      <c r="AM1135" s="496" t="e">
        <f>BD.PD9[[#This Row],[Pago 5]]+BD.PD9[[#This Row],[Pago 4]]+BD.PD9[[#This Row],[Pago 3]]+BD.PD9[[#This Row],[Pago 2]]+BD.PD9[[#This Row],[Pago 1]]</f>
        <v>#VALUE!</v>
      </c>
      <c r="AN1135" s="308" t="s">
        <v>244</v>
      </c>
      <c r="AO1135" s="308" t="s">
        <v>245</v>
      </c>
      <c r="AP1135" s="308" t="s">
        <v>246</v>
      </c>
      <c r="AQ1135" s="308" t="s">
        <v>247</v>
      </c>
      <c r="AR1135" s="308">
        <v>594</v>
      </c>
      <c r="AS1135" s="308" t="s">
        <v>248</v>
      </c>
      <c r="AT1135" s="249" t="s">
        <v>1575</v>
      </c>
      <c r="AU1135" s="249" t="s">
        <v>77</v>
      </c>
    </row>
    <row r="1136" spans="1:47" hidden="1" x14ac:dyDescent="0.3">
      <c r="A1136" s="174">
        <v>6.07</v>
      </c>
      <c r="B1136" s="231"/>
      <c r="C1136" s="232" t="str">
        <f>VLOOKUP(BD.PD7[[#This Row],[Pos]],PPto[],3,FALSE)</f>
        <v>6.07 Otros sum e inst Tesoreria</v>
      </c>
      <c r="D1136" s="174" t="s">
        <v>23</v>
      </c>
      <c r="E1136" s="305" t="str">
        <f>IF(BD.PD7[[#This Row],[.]]="*",VLOOKUP(BD.PD7[[#This Row],[Pos]],Presupuesto!A:H,7,FALSE),"")</f>
        <v/>
      </c>
      <c r="F1136" s="521" t="s">
        <v>388</v>
      </c>
      <c r="G1136" s="569"/>
      <c r="H1136" s="174"/>
      <c r="I1136" s="497" t="s">
        <v>1326</v>
      </c>
      <c r="J1136" s="382">
        <v>1</v>
      </c>
      <c r="K1136" s="174" t="s">
        <v>260</v>
      </c>
      <c r="L1136" s="383">
        <f>IF(BD.PD7[[#This Row],[Mon]]="DOP",1,HLOOKUP(BD.PD7[[#This Row],[Mon]],$K$1:$L$2,2,FALSE))</f>
        <v>1</v>
      </c>
      <c r="M1136" s="384">
        <v>24950</v>
      </c>
      <c r="N1136" s="243">
        <f>BD.PD7[[#This Row],[Cant.]]*BD.PD7[[#This Row],[ Tasa ]]*BD.PD7[[#This Row],[ Precio Und.]]</f>
        <v>24950</v>
      </c>
      <c r="O1136" s="386">
        <v>0.01</v>
      </c>
      <c r="P1136" s="243">
        <f>IF(BD.PD7[[#This Row],[Liquid. '[%']]]&lt;&gt;0,(BD.PD7[[#This Row],[Valor Neto '[DOP']]]*BD.PD7[[#This Row],[Liquid. '[%']]])+BD.PD7[[#This Row],[Valor Neto '[DOP']]],BD.PD7[[#This Row],[Valor Neto '[DOP']]])</f>
        <v>25199.5</v>
      </c>
      <c r="Q1136" s="243">
        <f>BD.PD7[[#This Row],[Ppto. Orden Interna '[DOP']]]/HLOOKUP("USD",$K$1:$L$2,2,FALSE)</f>
        <v>387.68461538461537</v>
      </c>
      <c r="R1136" s="381" t="s">
        <v>389</v>
      </c>
      <c r="S1136" s="387"/>
      <c r="T1136" s="387"/>
      <c r="U1136" s="387"/>
      <c r="V1136" s="387"/>
      <c r="W1136" s="174" t="s">
        <v>390</v>
      </c>
      <c r="X1136" s="495">
        <v>10</v>
      </c>
      <c r="Y1136" s="388">
        <v>1</v>
      </c>
      <c r="Z1136" s="243">
        <f>BD.PD7[[#This Row],[Av.P1 '[%']]]*BD.PD7[[#This Row],[Ppto. Orden Interna '[DOP']]]</f>
        <v>25199.5</v>
      </c>
      <c r="AA1136" s="249"/>
      <c r="AB1136" s="389"/>
      <c r="AC1136" s="243">
        <f>BD.PD7[[#This Row],[Av.P2 '[%']]]*BD.PD7[[#This Row],[Ppto. Orden Interna '[DOP']]]</f>
        <v>0</v>
      </c>
      <c r="AD1136" s="249"/>
      <c r="AE1136" s="389"/>
      <c r="AF1136" s="243">
        <f>BD.PD7[[#This Row],[Av.P3 '[%']]]*BD.PD7[[#This Row],[Ppto. Orden Interna '[DOP']]]</f>
        <v>0</v>
      </c>
      <c r="AG1136" s="249"/>
      <c r="AH1136" s="389"/>
      <c r="AI1136" s="243">
        <f>BD.PD7[[#This Row],[Av.P2 '[%']]]*BD.PD7[[#This Row],[Ppto. Orden Interna '[DOP']]]</f>
        <v>0</v>
      </c>
      <c r="AJ1136" s="249"/>
      <c r="AK1136" s="389"/>
      <c r="AL1136" s="243">
        <f>BD.PD7[[#This Row],[Av.P2 '[%']]]*BD.PD7[[#This Row],[Ppto. Orden Interna '[DOP']]]</f>
        <v>0</v>
      </c>
      <c r="AM1136" s="496" t="e">
        <f>BD.PD9[[#This Row],[Pago 5]]+BD.PD9[[#This Row],[Pago 4]]+BD.PD9[[#This Row],[Pago 3]]+BD.PD9[[#This Row],[Pago 2]]+BD.PD9[[#This Row],[Pago 1]]</f>
        <v>#VALUE!</v>
      </c>
      <c r="AN1136" s="308" t="s">
        <v>244</v>
      </c>
      <c r="AO1136" s="308" t="s">
        <v>245</v>
      </c>
      <c r="AP1136" s="308" t="s">
        <v>246</v>
      </c>
      <c r="AQ1136" s="308" t="s">
        <v>247</v>
      </c>
      <c r="AR1136" s="308">
        <v>594</v>
      </c>
      <c r="AS1136" s="308" t="s">
        <v>248</v>
      </c>
      <c r="AT1136" s="249" t="s">
        <v>1575</v>
      </c>
      <c r="AU1136" s="249" t="s">
        <v>77</v>
      </c>
    </row>
    <row r="1137" spans="1:47" hidden="1" x14ac:dyDescent="0.3">
      <c r="A1137" s="174">
        <v>6.07</v>
      </c>
      <c r="B1137" s="231"/>
      <c r="C1137" s="232" t="str">
        <f>VLOOKUP(BD.PD7[[#This Row],[Pos]],PPto[],3,FALSE)</f>
        <v>6.07 Otros sum e inst Tesoreria</v>
      </c>
      <c r="D1137" s="174" t="s">
        <v>23</v>
      </c>
      <c r="E1137" s="305" t="str">
        <f>IF(BD.PD7[[#This Row],[.]]="*",VLOOKUP(BD.PD7[[#This Row],[Pos]],Presupuesto!A:H,7,FALSE),"")</f>
        <v/>
      </c>
      <c r="F1137" s="521" t="s">
        <v>385</v>
      </c>
      <c r="G1137" s="569"/>
      <c r="H1137" s="174"/>
      <c r="I1137" s="497" t="s">
        <v>1326</v>
      </c>
      <c r="J1137" s="382">
        <v>13</v>
      </c>
      <c r="K1137" s="174" t="s">
        <v>260</v>
      </c>
      <c r="L1137" s="383">
        <f>IF(BD.PD7[[#This Row],[Mon]]="DOP",1,HLOOKUP(BD.PD7[[#This Row],[Mon]],$K$1:$L$2,2,FALSE))</f>
        <v>1</v>
      </c>
      <c r="M1137" s="384">
        <v>850</v>
      </c>
      <c r="N1137" s="243">
        <f>BD.PD7[[#This Row],[Cant.]]*BD.PD7[[#This Row],[ Tasa ]]*BD.PD7[[#This Row],[ Precio Und.]]</f>
        <v>11050</v>
      </c>
      <c r="O1137" s="386">
        <v>0.01</v>
      </c>
      <c r="P1137" s="243">
        <f>IF(BD.PD7[[#This Row],[Liquid. '[%']]]&lt;&gt;0,(BD.PD7[[#This Row],[Valor Neto '[DOP']]]*BD.PD7[[#This Row],[Liquid. '[%']]])+BD.PD7[[#This Row],[Valor Neto '[DOP']]],BD.PD7[[#This Row],[Valor Neto '[DOP']]])</f>
        <v>11160.5</v>
      </c>
      <c r="Q1137" s="243">
        <f>BD.PD7[[#This Row],[Ppto. Orden Interna '[DOP']]]/HLOOKUP("USD",$K$1:$L$2,2,FALSE)</f>
        <v>171.7</v>
      </c>
      <c r="R1137" s="381" t="s">
        <v>389</v>
      </c>
      <c r="S1137" s="387"/>
      <c r="T1137" s="387"/>
      <c r="U1137" s="387"/>
      <c r="V1137" s="387"/>
      <c r="W1137" s="174" t="s">
        <v>390</v>
      </c>
      <c r="X1137" s="495">
        <v>10</v>
      </c>
      <c r="Y1137" s="388">
        <v>1</v>
      </c>
      <c r="Z1137" s="243">
        <f>BD.PD7[[#This Row],[Av.P1 '[%']]]*BD.PD7[[#This Row],[Ppto. Orden Interna '[DOP']]]</f>
        <v>11160.5</v>
      </c>
      <c r="AA1137" s="249"/>
      <c r="AB1137" s="389"/>
      <c r="AC1137" s="243">
        <f>BD.PD7[[#This Row],[Av.P2 '[%']]]*BD.PD7[[#This Row],[Ppto. Orden Interna '[DOP']]]</f>
        <v>0</v>
      </c>
      <c r="AD1137" s="249"/>
      <c r="AE1137" s="389"/>
      <c r="AF1137" s="243">
        <f>BD.PD7[[#This Row],[Av.P3 '[%']]]*BD.PD7[[#This Row],[Ppto. Orden Interna '[DOP']]]</f>
        <v>0</v>
      </c>
      <c r="AG1137" s="249"/>
      <c r="AH1137" s="389"/>
      <c r="AI1137" s="243">
        <f>BD.PD7[[#This Row],[Av.P2 '[%']]]*BD.PD7[[#This Row],[Ppto. Orden Interna '[DOP']]]</f>
        <v>0</v>
      </c>
      <c r="AJ1137" s="249"/>
      <c r="AK1137" s="389"/>
      <c r="AL1137" s="243">
        <f>BD.PD7[[#This Row],[Av.P2 '[%']]]*BD.PD7[[#This Row],[Ppto. Orden Interna '[DOP']]]</f>
        <v>0</v>
      </c>
      <c r="AM1137" s="496" t="e">
        <f>BD.PD9[[#This Row],[Pago 5]]+BD.PD9[[#This Row],[Pago 4]]+BD.PD9[[#This Row],[Pago 3]]+BD.PD9[[#This Row],[Pago 2]]+BD.PD9[[#This Row],[Pago 1]]</f>
        <v>#VALUE!</v>
      </c>
      <c r="AN1137" s="308" t="s">
        <v>244</v>
      </c>
      <c r="AO1137" s="308" t="s">
        <v>245</v>
      </c>
      <c r="AP1137" s="308" t="s">
        <v>246</v>
      </c>
      <c r="AQ1137" s="308" t="s">
        <v>247</v>
      </c>
      <c r="AR1137" s="308">
        <v>594</v>
      </c>
      <c r="AS1137" s="308" t="s">
        <v>248</v>
      </c>
      <c r="AT1137" s="249" t="s">
        <v>1575</v>
      </c>
      <c r="AU1137" s="249" t="s">
        <v>77</v>
      </c>
    </row>
    <row r="1138" spans="1:47" hidden="1" x14ac:dyDescent="0.3">
      <c r="A1138" s="174">
        <v>6.07</v>
      </c>
      <c r="B1138" s="231"/>
      <c r="C1138" s="232" t="str">
        <f>VLOOKUP(BD.PD7[[#This Row],[Pos]],PPto[],3,FALSE)</f>
        <v>6.07 Otros sum e inst Tesoreria</v>
      </c>
      <c r="D1138" s="174" t="s">
        <v>23</v>
      </c>
      <c r="E1138" s="305" t="str">
        <f>IF(BD.PD7[[#This Row],[.]]="*",VLOOKUP(BD.PD7[[#This Row],[Pos]],Presupuesto!A:H,7,FALSE),"")</f>
        <v/>
      </c>
      <c r="F1138" s="570" t="s">
        <v>391</v>
      </c>
      <c r="G1138" s="571"/>
      <c r="H1138" s="174"/>
      <c r="I1138" s="497" t="s">
        <v>1326</v>
      </c>
      <c r="J1138" s="382">
        <v>1</v>
      </c>
      <c r="K1138" s="174" t="s">
        <v>260</v>
      </c>
      <c r="L1138" s="383">
        <f>IF(BD.PD7[[#This Row],[Mon]]="DOP",1,HLOOKUP(BD.PD7[[#This Row],[Mon]],$K$1:$L$2,2,FALSE))</f>
        <v>1</v>
      </c>
      <c r="M1138" s="384">
        <v>32500</v>
      </c>
      <c r="N1138" s="243">
        <f>BD.PD7[[#This Row],[Cant.]]*BD.PD7[[#This Row],[ Tasa ]]*BD.PD7[[#This Row],[ Precio Und.]]</f>
        <v>32500</v>
      </c>
      <c r="O1138" s="386">
        <v>0.01</v>
      </c>
      <c r="P1138" s="243">
        <f>IF(BD.PD7[[#This Row],[Liquid. '[%']]]&lt;&gt;0,(BD.PD7[[#This Row],[Valor Neto '[DOP']]]*BD.PD7[[#This Row],[Liquid. '[%']]])+BD.PD7[[#This Row],[Valor Neto '[DOP']]],BD.PD7[[#This Row],[Valor Neto '[DOP']]])</f>
        <v>32825</v>
      </c>
      <c r="Q1138" s="243">
        <f>BD.PD7[[#This Row],[Ppto. Orden Interna '[DOP']]]/HLOOKUP("USD",$K$1:$L$2,2,FALSE)</f>
        <v>505</v>
      </c>
      <c r="R1138" s="381" t="s">
        <v>389</v>
      </c>
      <c r="S1138" s="387"/>
      <c r="T1138" s="387"/>
      <c r="U1138" s="387"/>
      <c r="V1138" s="387"/>
      <c r="W1138" s="174" t="s">
        <v>390</v>
      </c>
      <c r="X1138" s="495">
        <v>10</v>
      </c>
      <c r="Y1138" s="388">
        <v>1</v>
      </c>
      <c r="Z1138" s="243">
        <f>BD.PD7[[#This Row],[Av.P1 '[%']]]*BD.PD7[[#This Row],[Ppto. Orden Interna '[DOP']]]</f>
        <v>32825</v>
      </c>
      <c r="AA1138" s="249"/>
      <c r="AB1138" s="389"/>
      <c r="AC1138" s="243">
        <f>BD.PD7[[#This Row],[Av.P2 '[%']]]*BD.PD7[[#This Row],[Ppto. Orden Interna '[DOP']]]</f>
        <v>0</v>
      </c>
      <c r="AD1138" s="249"/>
      <c r="AE1138" s="389"/>
      <c r="AF1138" s="243">
        <f>BD.PD7[[#This Row],[Av.P3 '[%']]]*BD.PD7[[#This Row],[Ppto. Orden Interna '[DOP']]]</f>
        <v>0</v>
      </c>
      <c r="AG1138" s="249"/>
      <c r="AH1138" s="389"/>
      <c r="AI1138" s="243">
        <f>BD.PD7[[#This Row],[Av.P2 '[%']]]*BD.PD7[[#This Row],[Ppto. Orden Interna '[DOP']]]</f>
        <v>0</v>
      </c>
      <c r="AJ1138" s="249"/>
      <c r="AK1138" s="389"/>
      <c r="AL1138" s="243">
        <f>BD.PD7[[#This Row],[Av.P2 '[%']]]*BD.PD7[[#This Row],[Ppto. Orden Interna '[DOP']]]</f>
        <v>0</v>
      </c>
      <c r="AM1138" s="496" t="e">
        <f>BD.PD9[[#This Row],[Pago 5]]+BD.PD9[[#This Row],[Pago 4]]+BD.PD9[[#This Row],[Pago 3]]+BD.PD9[[#This Row],[Pago 2]]+BD.PD9[[#This Row],[Pago 1]]</f>
        <v>#VALUE!</v>
      </c>
      <c r="AN1138" s="308" t="s">
        <v>244</v>
      </c>
      <c r="AO1138" s="308" t="s">
        <v>245</v>
      </c>
      <c r="AP1138" s="308" t="s">
        <v>246</v>
      </c>
      <c r="AQ1138" s="308" t="s">
        <v>247</v>
      </c>
      <c r="AR1138" s="308">
        <v>594</v>
      </c>
      <c r="AS1138" s="308" t="s">
        <v>248</v>
      </c>
      <c r="AT1138" s="249" t="s">
        <v>1575</v>
      </c>
      <c r="AU1138" s="249" t="s">
        <v>77</v>
      </c>
    </row>
    <row r="1139" spans="1:47" hidden="1" x14ac:dyDescent="0.3">
      <c r="A1139" s="174">
        <v>6.07</v>
      </c>
      <c r="B1139" s="231"/>
      <c r="C1139" s="232" t="str">
        <f>VLOOKUP(BD.PD7[[#This Row],[Pos]],PPto[],3,FALSE)</f>
        <v>6.07 Otros sum e inst Tesoreria</v>
      </c>
      <c r="D1139" s="174" t="s">
        <v>23</v>
      </c>
      <c r="E1139" s="305" t="str">
        <f>IF(BD.PD7[[#This Row],[.]]="*",VLOOKUP(BD.PD7[[#This Row],[Pos]],Presupuesto!A:H,7,FALSE),"")</f>
        <v/>
      </c>
      <c r="F1139" s="234" t="s">
        <v>396</v>
      </c>
      <c r="G1139" s="174"/>
      <c r="H1139" s="174"/>
      <c r="I1139" s="497" t="s">
        <v>1326</v>
      </c>
      <c r="J1139" s="382">
        <v>5</v>
      </c>
      <c r="K1139" s="174" t="s">
        <v>260</v>
      </c>
      <c r="L1139" s="383">
        <f>IF(BD.PD7[[#This Row],[Mon]]="DOP",1,HLOOKUP(BD.PD7[[#This Row],[Mon]],$K$1:$L$2,2,FALSE))</f>
        <v>1</v>
      </c>
      <c r="M1139" s="384">
        <v>2250</v>
      </c>
      <c r="N1139" s="243">
        <f>BD.PD7[[#This Row],[Cant.]]*BD.PD7[[#This Row],[ Tasa ]]*BD.PD7[[#This Row],[ Precio Und.]]</f>
        <v>11250</v>
      </c>
      <c r="O1139" s="386">
        <v>0.01</v>
      </c>
      <c r="P1139" s="243">
        <f>IF(BD.PD7[[#This Row],[Liquid. '[%']]]&lt;&gt;0,(BD.PD7[[#This Row],[Valor Neto '[DOP']]]*BD.PD7[[#This Row],[Liquid. '[%']]])+BD.PD7[[#This Row],[Valor Neto '[DOP']]],BD.PD7[[#This Row],[Valor Neto '[DOP']]])</f>
        <v>11362.5</v>
      </c>
      <c r="Q1139" s="243">
        <f>BD.PD7[[#This Row],[Ppto. Orden Interna '[DOP']]]/HLOOKUP("USD",$K$1:$L$2,2,FALSE)</f>
        <v>174.80769230769232</v>
      </c>
      <c r="R1139" s="381" t="s">
        <v>394</v>
      </c>
      <c r="S1139" s="387"/>
      <c r="T1139" s="387"/>
      <c r="U1139" s="387"/>
      <c r="V1139" s="387"/>
      <c r="W1139" s="174" t="s">
        <v>395</v>
      </c>
      <c r="X1139" s="495">
        <v>10</v>
      </c>
      <c r="Y1139" s="388">
        <v>1</v>
      </c>
      <c r="Z1139" s="243">
        <f>BD.PD7[[#This Row],[Av.P1 '[%']]]*BD.PD7[[#This Row],[Ppto. Orden Interna '[DOP']]]</f>
        <v>11362.5</v>
      </c>
      <c r="AA1139" s="249"/>
      <c r="AB1139" s="389"/>
      <c r="AC1139" s="243">
        <f>BD.PD7[[#This Row],[Av.P2 '[%']]]*BD.PD7[[#This Row],[Ppto. Orden Interna '[DOP']]]</f>
        <v>0</v>
      </c>
      <c r="AD1139" s="249"/>
      <c r="AE1139" s="389"/>
      <c r="AF1139" s="243">
        <f>BD.PD7[[#This Row],[Av.P3 '[%']]]*BD.PD7[[#This Row],[Ppto. Orden Interna '[DOP']]]</f>
        <v>0</v>
      </c>
      <c r="AG1139" s="249"/>
      <c r="AH1139" s="389"/>
      <c r="AI1139" s="243">
        <f>BD.PD7[[#This Row],[Av.P2 '[%']]]*BD.PD7[[#This Row],[Ppto. Orden Interna '[DOP']]]</f>
        <v>0</v>
      </c>
      <c r="AJ1139" s="249"/>
      <c r="AK1139" s="389"/>
      <c r="AL1139" s="243">
        <f>BD.PD7[[#This Row],[Av.P2 '[%']]]*BD.PD7[[#This Row],[Ppto. Orden Interna '[DOP']]]</f>
        <v>0</v>
      </c>
      <c r="AM1139" s="496" t="e">
        <f>BD.PD9[[#This Row],[Pago 5]]+BD.PD9[[#This Row],[Pago 4]]+BD.PD9[[#This Row],[Pago 3]]+BD.PD9[[#This Row],[Pago 2]]+BD.PD9[[#This Row],[Pago 1]]</f>
        <v>#VALUE!</v>
      </c>
      <c r="AN1139" s="308" t="s">
        <v>244</v>
      </c>
      <c r="AO1139" s="308" t="s">
        <v>245</v>
      </c>
      <c r="AP1139" s="308" t="s">
        <v>246</v>
      </c>
      <c r="AQ1139" s="308" t="s">
        <v>247</v>
      </c>
      <c r="AR1139" s="308">
        <v>594</v>
      </c>
      <c r="AS1139" s="308" t="s">
        <v>248</v>
      </c>
      <c r="AT1139" s="249" t="s">
        <v>1575</v>
      </c>
      <c r="AU1139" s="249" t="s">
        <v>77</v>
      </c>
    </row>
    <row r="1140" spans="1:47" hidden="1" x14ac:dyDescent="0.3">
      <c r="A1140" s="174">
        <v>6.07</v>
      </c>
      <c r="B1140" s="231"/>
      <c r="C1140" s="232" t="str">
        <f>VLOOKUP(BD.PD7[[#This Row],[Pos]],PPto[],3,FALSE)</f>
        <v>6.07 Otros sum e inst Tesoreria</v>
      </c>
      <c r="D1140" s="174" t="s">
        <v>23</v>
      </c>
      <c r="E1140" s="305" t="str">
        <f>IF(BD.PD7[[#This Row],[.]]="*",VLOOKUP(BD.PD7[[#This Row],[Pos]],Presupuesto!A:H,7,FALSE),"")</f>
        <v/>
      </c>
      <c r="F1140" s="520" t="s">
        <v>397</v>
      </c>
      <c r="G1140" s="568"/>
      <c r="H1140" s="174"/>
      <c r="I1140" s="497" t="s">
        <v>1326</v>
      </c>
      <c r="J1140" s="382">
        <v>1</v>
      </c>
      <c r="K1140" s="174" t="s">
        <v>260</v>
      </c>
      <c r="L1140" s="383">
        <f>IF(BD.PD7[[#This Row],[Mon]]="DOP",1,HLOOKUP(BD.PD7[[#This Row],[Mon]],$K$1:$L$2,2,FALSE))</f>
        <v>1</v>
      </c>
      <c r="M1140" s="384">
        <v>4418</v>
      </c>
      <c r="N1140" s="243">
        <f>BD.PD7[[#This Row],[Cant.]]*BD.PD7[[#This Row],[ Tasa ]]*BD.PD7[[#This Row],[ Precio Und.]]</f>
        <v>4418</v>
      </c>
      <c r="O1140" s="386">
        <v>0.01</v>
      </c>
      <c r="P1140" s="243">
        <f>IF(BD.PD7[[#This Row],[Liquid. '[%']]]&lt;&gt;0,(BD.PD7[[#This Row],[Valor Neto '[DOP']]]*BD.PD7[[#This Row],[Liquid. '[%']]])+BD.PD7[[#This Row],[Valor Neto '[DOP']]],BD.PD7[[#This Row],[Valor Neto '[DOP']]])</f>
        <v>4462.18</v>
      </c>
      <c r="Q1140" s="243">
        <f>BD.PD7[[#This Row],[Ppto. Orden Interna '[DOP']]]/HLOOKUP("USD",$K$1:$L$2,2,FALSE)</f>
        <v>68.648923076923083</v>
      </c>
      <c r="R1140" s="381" t="s">
        <v>386</v>
      </c>
      <c r="S1140" s="387"/>
      <c r="T1140" s="387"/>
      <c r="U1140" s="387"/>
      <c r="V1140" s="387"/>
      <c r="W1140" s="174" t="s">
        <v>387</v>
      </c>
      <c r="X1140" s="495">
        <v>10</v>
      </c>
      <c r="Y1140" s="388">
        <v>1</v>
      </c>
      <c r="Z1140" s="243">
        <f>BD.PD7[[#This Row],[Av.P1 '[%']]]*BD.PD7[[#This Row],[Ppto. Orden Interna '[DOP']]]</f>
        <v>4462.18</v>
      </c>
      <c r="AA1140" s="249"/>
      <c r="AB1140" s="389"/>
      <c r="AC1140" s="243">
        <f>BD.PD7[[#This Row],[Av.P2 '[%']]]*BD.PD7[[#This Row],[Ppto. Orden Interna '[DOP']]]</f>
        <v>0</v>
      </c>
      <c r="AD1140" s="249"/>
      <c r="AE1140" s="389"/>
      <c r="AF1140" s="243">
        <f>BD.PD7[[#This Row],[Av.P3 '[%']]]*BD.PD7[[#This Row],[Ppto. Orden Interna '[DOP']]]</f>
        <v>0</v>
      </c>
      <c r="AG1140" s="249"/>
      <c r="AH1140" s="389"/>
      <c r="AI1140" s="243">
        <f>BD.PD7[[#This Row],[Av.P2 '[%']]]*BD.PD7[[#This Row],[Ppto. Orden Interna '[DOP']]]</f>
        <v>0</v>
      </c>
      <c r="AJ1140" s="249"/>
      <c r="AK1140" s="389"/>
      <c r="AL1140" s="243">
        <f>BD.PD7[[#This Row],[Av.P2 '[%']]]*BD.PD7[[#This Row],[Ppto. Orden Interna '[DOP']]]</f>
        <v>0</v>
      </c>
      <c r="AM1140" s="496" t="e">
        <f>BD.PD9[[#This Row],[Pago 5]]+BD.PD9[[#This Row],[Pago 4]]+BD.PD9[[#This Row],[Pago 3]]+BD.PD9[[#This Row],[Pago 2]]+BD.PD9[[#This Row],[Pago 1]]</f>
        <v>#VALUE!</v>
      </c>
      <c r="AN1140" s="308" t="s">
        <v>244</v>
      </c>
      <c r="AO1140" s="308" t="s">
        <v>245</v>
      </c>
      <c r="AP1140" s="308" t="s">
        <v>246</v>
      </c>
      <c r="AQ1140" s="308" t="s">
        <v>247</v>
      </c>
      <c r="AR1140" s="308">
        <v>594</v>
      </c>
      <c r="AS1140" s="308" t="s">
        <v>248</v>
      </c>
      <c r="AT1140" s="249" t="s">
        <v>1575</v>
      </c>
      <c r="AU1140" s="249" t="s">
        <v>77</v>
      </c>
    </row>
    <row r="1141" spans="1:47" hidden="1" x14ac:dyDescent="0.3">
      <c r="A1141" s="174">
        <v>6.07</v>
      </c>
      <c r="B1141" s="231"/>
      <c r="C1141" s="232" t="str">
        <f>VLOOKUP(BD.PD7[[#This Row],[Pos]],PPto[],3,FALSE)</f>
        <v>6.07 Otros sum e inst Tesoreria</v>
      </c>
      <c r="D1141" s="174" t="s">
        <v>23</v>
      </c>
      <c r="E1141" s="305" t="str">
        <f>IF(BD.PD7[[#This Row],[.]]="*",VLOOKUP(BD.PD7[[#This Row],[Pos]],Presupuesto!A:H,7,FALSE),"")</f>
        <v/>
      </c>
      <c r="F1141" s="523" t="s">
        <v>402</v>
      </c>
      <c r="G1141" s="572"/>
      <c r="H1141" s="174"/>
      <c r="I1141" s="497" t="s">
        <v>1326</v>
      </c>
      <c r="J1141" s="382">
        <v>1</v>
      </c>
      <c r="K1141" s="174" t="s">
        <v>260</v>
      </c>
      <c r="L1141" s="383">
        <f>IF(BD.PD7[[#This Row],[Mon]]="DOP",1,HLOOKUP(BD.PD7[[#This Row],[Mon]],$K$1:$L$2,2,FALSE))</f>
        <v>1</v>
      </c>
      <c r="M1141" s="384">
        <v>23500</v>
      </c>
      <c r="N1141" s="243">
        <f>BD.PD7[[#This Row],[Cant.]]*BD.PD7[[#This Row],[ Tasa ]]*BD.PD7[[#This Row],[ Precio Und.]]</f>
        <v>23500</v>
      </c>
      <c r="O1141" s="386">
        <v>0.01</v>
      </c>
      <c r="P1141" s="243">
        <f>IF(BD.PD7[[#This Row],[Liquid. '[%']]]&lt;&gt;0,(BD.PD7[[#This Row],[Valor Neto '[DOP']]]*BD.PD7[[#This Row],[Liquid. '[%']]])+BD.PD7[[#This Row],[Valor Neto '[DOP']]],BD.PD7[[#This Row],[Valor Neto '[DOP']]])</f>
        <v>23735</v>
      </c>
      <c r="Q1141" s="243">
        <f>BD.PD7[[#This Row],[Ppto. Orden Interna '[DOP']]]/HLOOKUP("USD",$K$1:$L$2,2,FALSE)</f>
        <v>365.15384615384613</v>
      </c>
      <c r="R1141" s="381" t="s">
        <v>389</v>
      </c>
      <c r="S1141" s="387"/>
      <c r="T1141" s="387"/>
      <c r="U1141" s="387"/>
      <c r="V1141" s="387"/>
      <c r="W1141" s="174" t="s">
        <v>390</v>
      </c>
      <c r="X1141" s="495">
        <v>10</v>
      </c>
      <c r="Y1141" s="388">
        <v>1</v>
      </c>
      <c r="Z1141" s="243">
        <f>BD.PD7[[#This Row],[Av.P1 '[%']]]*BD.PD7[[#This Row],[Ppto. Orden Interna '[DOP']]]</f>
        <v>23735</v>
      </c>
      <c r="AA1141" s="249"/>
      <c r="AB1141" s="389"/>
      <c r="AC1141" s="243">
        <f>BD.PD7[[#This Row],[Av.P2 '[%']]]*BD.PD7[[#This Row],[Ppto. Orden Interna '[DOP']]]</f>
        <v>0</v>
      </c>
      <c r="AD1141" s="249"/>
      <c r="AE1141" s="389"/>
      <c r="AF1141" s="243">
        <f>BD.PD7[[#This Row],[Av.P3 '[%']]]*BD.PD7[[#This Row],[Ppto. Orden Interna '[DOP']]]</f>
        <v>0</v>
      </c>
      <c r="AG1141" s="249"/>
      <c r="AH1141" s="389"/>
      <c r="AI1141" s="243">
        <f>BD.PD7[[#This Row],[Av.P2 '[%']]]*BD.PD7[[#This Row],[Ppto. Orden Interna '[DOP']]]</f>
        <v>0</v>
      </c>
      <c r="AJ1141" s="249"/>
      <c r="AK1141" s="389"/>
      <c r="AL1141" s="243">
        <f>BD.PD7[[#This Row],[Av.P2 '[%']]]*BD.PD7[[#This Row],[Ppto. Orden Interna '[DOP']]]</f>
        <v>0</v>
      </c>
      <c r="AM1141" s="496" t="e">
        <f>BD.PD9[[#This Row],[Pago 5]]+BD.PD9[[#This Row],[Pago 4]]+BD.PD9[[#This Row],[Pago 3]]+BD.PD9[[#This Row],[Pago 2]]+BD.PD9[[#This Row],[Pago 1]]</f>
        <v>#VALUE!</v>
      </c>
      <c r="AN1141" s="308" t="s">
        <v>244</v>
      </c>
      <c r="AO1141" s="308" t="s">
        <v>245</v>
      </c>
      <c r="AP1141" s="308" t="s">
        <v>246</v>
      </c>
      <c r="AQ1141" s="308" t="s">
        <v>247</v>
      </c>
      <c r="AR1141" s="308">
        <v>594</v>
      </c>
      <c r="AS1141" s="308" t="s">
        <v>248</v>
      </c>
      <c r="AT1141" s="249" t="s">
        <v>1575</v>
      </c>
      <c r="AU1141" s="249" t="s">
        <v>77</v>
      </c>
    </row>
    <row r="1142" spans="1:47" hidden="1" x14ac:dyDescent="0.3">
      <c r="A1142" s="174">
        <v>6.07</v>
      </c>
      <c r="B1142" s="231"/>
      <c r="C1142" s="232" t="str">
        <f>VLOOKUP(BD.PD7[[#This Row],[Pos]],PPto[],3,FALSE)</f>
        <v>6.07 Otros sum e inst Tesoreria</v>
      </c>
      <c r="D1142" s="174" t="s">
        <v>23</v>
      </c>
      <c r="E1142" s="305" t="str">
        <f>IF(BD.PD7[[#This Row],[.]]="*",VLOOKUP(BD.PD7[[#This Row],[Pos]],Presupuesto!A:H,7,FALSE),"")</f>
        <v/>
      </c>
      <c r="F1142" s="520" t="s">
        <v>381</v>
      </c>
      <c r="G1142" s="568"/>
      <c r="H1142" s="174"/>
      <c r="I1142" s="497" t="s">
        <v>1326</v>
      </c>
      <c r="J1142" s="382">
        <v>22</v>
      </c>
      <c r="K1142" s="174" t="s">
        <v>260</v>
      </c>
      <c r="L1142" s="383">
        <f>IF(BD.PD7[[#This Row],[Mon]]="DOP",1,HLOOKUP(BD.PD7[[#This Row],[Mon]],$K$1:$L$2,2,FALSE))</f>
        <v>1</v>
      </c>
      <c r="M1142" s="384">
        <v>26000</v>
      </c>
      <c r="N1142" s="243">
        <f>BD.PD7[[#This Row],[Cant.]]*BD.PD7[[#This Row],[ Tasa ]]*BD.PD7[[#This Row],[ Precio Und.]]</f>
        <v>572000</v>
      </c>
      <c r="O1142" s="386">
        <v>0.01</v>
      </c>
      <c r="P1142" s="243">
        <f>IF(BD.PD7[[#This Row],[Liquid. '[%']]]&lt;&gt;0,(BD.PD7[[#This Row],[Valor Neto '[DOP']]]*BD.PD7[[#This Row],[Liquid. '[%']]])+BD.PD7[[#This Row],[Valor Neto '[DOP']]],BD.PD7[[#This Row],[Valor Neto '[DOP']]])</f>
        <v>577720</v>
      </c>
      <c r="Q1142" s="243">
        <f>BD.PD7[[#This Row],[Ppto. Orden Interna '[DOP']]]/HLOOKUP("USD",$K$1:$L$2,2,FALSE)</f>
        <v>8888</v>
      </c>
      <c r="R1142" s="381" t="s">
        <v>382</v>
      </c>
      <c r="S1142" s="387"/>
      <c r="T1142" s="387"/>
      <c r="U1142" s="387"/>
      <c r="V1142" s="387"/>
      <c r="W1142" s="174" t="s">
        <v>403</v>
      </c>
      <c r="X1142" s="495">
        <v>10</v>
      </c>
      <c r="Y1142" s="388">
        <v>1</v>
      </c>
      <c r="Z1142" s="243">
        <f>BD.PD7[[#This Row],[Av.P1 '[%']]]*BD.PD7[[#This Row],[Ppto. Orden Interna '[DOP']]]</f>
        <v>577720</v>
      </c>
      <c r="AA1142" s="249"/>
      <c r="AB1142" s="389"/>
      <c r="AC1142" s="243">
        <f>BD.PD7[[#This Row],[Av.P2 '[%']]]*BD.PD7[[#This Row],[Ppto. Orden Interna '[DOP']]]</f>
        <v>0</v>
      </c>
      <c r="AD1142" s="249"/>
      <c r="AE1142" s="389"/>
      <c r="AF1142" s="243">
        <f>BD.PD7[[#This Row],[Av.P3 '[%']]]*BD.PD7[[#This Row],[Ppto. Orden Interna '[DOP']]]</f>
        <v>0</v>
      </c>
      <c r="AG1142" s="249"/>
      <c r="AH1142" s="389"/>
      <c r="AI1142" s="243">
        <f>BD.PD7[[#This Row],[Av.P2 '[%']]]*BD.PD7[[#This Row],[Ppto. Orden Interna '[DOP']]]</f>
        <v>0</v>
      </c>
      <c r="AJ1142" s="249"/>
      <c r="AK1142" s="389"/>
      <c r="AL1142" s="243">
        <f>BD.PD7[[#This Row],[Av.P2 '[%']]]*BD.PD7[[#This Row],[Ppto. Orden Interna '[DOP']]]</f>
        <v>0</v>
      </c>
      <c r="AM1142" s="496" t="e">
        <f>BD.PD9[[#This Row],[Pago 5]]+BD.PD9[[#This Row],[Pago 4]]+BD.PD9[[#This Row],[Pago 3]]+BD.PD9[[#This Row],[Pago 2]]+BD.PD9[[#This Row],[Pago 1]]</f>
        <v>#VALUE!</v>
      </c>
      <c r="AN1142" s="308" t="s">
        <v>244</v>
      </c>
      <c r="AO1142" s="308" t="s">
        <v>245</v>
      </c>
      <c r="AP1142" s="308" t="s">
        <v>246</v>
      </c>
      <c r="AQ1142" s="308" t="s">
        <v>247</v>
      </c>
      <c r="AR1142" s="308">
        <v>594</v>
      </c>
      <c r="AS1142" s="308" t="s">
        <v>248</v>
      </c>
      <c r="AT1142" s="249" t="s">
        <v>1575</v>
      </c>
      <c r="AU1142" s="249" t="s">
        <v>77</v>
      </c>
    </row>
    <row r="1143" spans="1:47" hidden="1" x14ac:dyDescent="0.3">
      <c r="A1143" s="174">
        <v>6.07</v>
      </c>
      <c r="B1143" s="231"/>
      <c r="C1143" s="232" t="str">
        <f>VLOOKUP(BD.PD7[[#This Row],[Pos]],PPto[],3,FALSE)</f>
        <v>6.07 Otros sum e inst Tesoreria</v>
      </c>
      <c r="D1143" s="511" t="s">
        <v>23</v>
      </c>
      <c r="E1143" s="305" t="str">
        <f>IF(BD.PD7[[#This Row],[.]]="*",VLOOKUP(BD.PD7[[#This Row],[Pos]],Presupuesto!A:H,7,FALSE),"")</f>
        <v/>
      </c>
      <c r="F1143" s="573" t="s">
        <v>1482</v>
      </c>
      <c r="G1143" s="174" t="s">
        <v>1359</v>
      </c>
      <c r="H1143" s="511"/>
      <c r="I1143" s="497" t="s">
        <v>1326</v>
      </c>
      <c r="J1143" s="512">
        <v>1</v>
      </c>
      <c r="K1143" s="174" t="s">
        <v>260</v>
      </c>
      <c r="L1143" s="383">
        <f>IF(BD.PD7[[#This Row],[Mon]]="DOP",1,HLOOKUP(BD.PD7[[#This Row],[Mon]],$K$1:$L$2,2,FALSE))</f>
        <v>1</v>
      </c>
      <c r="M1143" s="384">
        <v>1204516.0900000001</v>
      </c>
      <c r="N1143" s="243">
        <f>BD.PD7[[#This Row],[Cant.]]*BD.PD7[[#This Row],[ Tasa ]]*BD.PD7[[#This Row],[ Precio Und.]]</f>
        <v>1204516.0900000001</v>
      </c>
      <c r="O1143" s="386">
        <v>0.01</v>
      </c>
      <c r="P1143" s="243">
        <f>IF(BD.PD7[[#This Row],[Liquid. '[%']]]&lt;&gt;0,(BD.PD7[[#This Row],[Valor Neto '[DOP']]]*BD.PD7[[#This Row],[Liquid. '[%']]])+BD.PD7[[#This Row],[Valor Neto '[DOP']]],BD.PD7[[#This Row],[Valor Neto '[DOP']]])</f>
        <v>1216561.2509000001</v>
      </c>
      <c r="Q1143" s="243">
        <f>BD.PD7[[#This Row],[Ppto. Orden Interna '[DOP']]]/HLOOKUP("USD",$K$1:$L$2,2,FALSE)</f>
        <v>18716.32693692308</v>
      </c>
      <c r="R1143" s="381" t="s">
        <v>389</v>
      </c>
      <c r="S1143" s="387"/>
      <c r="T1143" s="387"/>
      <c r="U1143" s="387"/>
      <c r="V1143" s="387"/>
      <c r="W1143" s="174" t="s">
        <v>390</v>
      </c>
      <c r="X1143" s="495">
        <v>10</v>
      </c>
      <c r="Y1143" s="388">
        <v>1</v>
      </c>
      <c r="Z1143" s="243">
        <f>BD.PD7[[#This Row],[Av.P1 '[%']]]*BD.PD7[[#This Row],[Ppto. Orden Interna '[DOP']]]</f>
        <v>1216561.2509000001</v>
      </c>
      <c r="AA1143" s="249"/>
      <c r="AB1143" s="389"/>
      <c r="AC1143" s="243">
        <f>BD.PD7[[#This Row],[Av.P2 '[%']]]*BD.PD7[[#This Row],[Ppto. Orden Interna '[DOP']]]</f>
        <v>0</v>
      </c>
      <c r="AD1143" s="249"/>
      <c r="AE1143" s="389"/>
      <c r="AF1143" s="243">
        <f>BD.PD7[[#This Row],[Av.P3 '[%']]]*BD.PD7[[#This Row],[Ppto. Orden Interna '[DOP']]]</f>
        <v>0</v>
      </c>
      <c r="AG1143" s="249"/>
      <c r="AH1143" s="389"/>
      <c r="AI1143" s="243">
        <f>BD.PD7[[#This Row],[Av.P2 '[%']]]*BD.PD7[[#This Row],[Ppto. Orden Interna '[DOP']]]</f>
        <v>0</v>
      </c>
      <c r="AJ1143" s="249"/>
      <c r="AK1143" s="389"/>
      <c r="AL1143" s="243">
        <f>BD.PD7[[#This Row],[Av.P2 '[%']]]*BD.PD7[[#This Row],[Ppto. Orden Interna '[DOP']]]</f>
        <v>0</v>
      </c>
      <c r="AM1143" s="496" t="e">
        <f>BD.PD9[[#This Row],[Pago 5]]+BD.PD9[[#This Row],[Pago 4]]+BD.PD9[[#This Row],[Pago 3]]+BD.PD9[[#This Row],[Pago 2]]+BD.PD9[[#This Row],[Pago 1]]</f>
        <v>#VALUE!</v>
      </c>
      <c r="AN1143" s="308" t="s">
        <v>244</v>
      </c>
      <c r="AO1143" s="308" t="s">
        <v>245</v>
      </c>
      <c r="AP1143" s="308" t="s">
        <v>246</v>
      </c>
      <c r="AQ1143" s="308" t="s">
        <v>247</v>
      </c>
      <c r="AR1143" s="308">
        <v>594</v>
      </c>
      <c r="AS1143" s="308" t="s">
        <v>248</v>
      </c>
      <c r="AT1143" s="249" t="s">
        <v>1575</v>
      </c>
      <c r="AU1143" s="249" t="s">
        <v>77</v>
      </c>
    </row>
    <row r="1144" spans="1:47" hidden="1" x14ac:dyDescent="0.3">
      <c r="A1144" s="174">
        <v>6.07</v>
      </c>
      <c r="B1144" s="231"/>
      <c r="C1144" s="232" t="str">
        <f>VLOOKUP(BD.PD7[[#This Row],[Pos]],PPto[],3,FALSE)</f>
        <v>6.07 Otros sum e inst Tesoreria</v>
      </c>
      <c r="D1144" s="511" t="s">
        <v>23</v>
      </c>
      <c r="E1144" s="305" t="str">
        <f>IF(BD.PD7[[#This Row],[.]]="*",VLOOKUP(BD.PD7[[#This Row],[Pos]],Presupuesto!A:H,7,FALSE),"")</f>
        <v/>
      </c>
      <c r="F1144" s="234"/>
      <c r="G1144" s="174"/>
      <c r="H1144" s="511"/>
      <c r="I1144" s="497" t="s">
        <v>1439</v>
      </c>
      <c r="J1144" s="382"/>
      <c r="K1144" s="174" t="s">
        <v>260</v>
      </c>
      <c r="L1144" s="383">
        <f>IF(BD.PD7[[#This Row],[Mon]]="DOP",1,HLOOKUP(BD.PD7[[#This Row],[Mon]],$K$1:$L$2,2,FALSE))</f>
        <v>1</v>
      </c>
      <c r="M1144" s="384"/>
      <c r="N1144" s="243">
        <f>BD.PD7[[#This Row],[Cant.]]*BD.PD7[[#This Row],[ Tasa ]]*BD.PD7[[#This Row],[ Precio Und.]]</f>
        <v>0</v>
      </c>
      <c r="O1144" s="386"/>
      <c r="P1144" s="243">
        <f>IF(BD.PD7[[#This Row],[Liquid. '[%']]]&lt;&gt;0,(BD.PD7[[#This Row],[Valor Neto '[DOP']]]*BD.PD7[[#This Row],[Liquid. '[%']]])+BD.PD7[[#This Row],[Valor Neto '[DOP']]],BD.PD7[[#This Row],[Valor Neto '[DOP']]])</f>
        <v>0</v>
      </c>
      <c r="Q1144" s="243">
        <f>BD.PD7[[#This Row],[Ppto. Orden Interna '[DOP']]]/HLOOKUP("USD",$K$1:$L$2,2,FALSE)</f>
        <v>0</v>
      </c>
      <c r="R1144" s="381"/>
      <c r="S1144" s="387"/>
      <c r="T1144" s="387"/>
      <c r="U1144" s="387"/>
      <c r="V1144" s="387"/>
      <c r="W1144" s="174"/>
      <c r="X1144" s="495"/>
      <c r="Y1144" s="388"/>
      <c r="Z1144" s="243">
        <f>BD.PD7[[#This Row],[Av.P1 '[%']]]*BD.PD7[[#This Row],[Ppto. Orden Interna '[DOP']]]</f>
        <v>0</v>
      </c>
      <c r="AA1144" s="249"/>
      <c r="AB1144" s="389"/>
      <c r="AC1144" s="243">
        <f>BD.PD7[[#This Row],[Av.P2 '[%']]]*BD.PD7[[#This Row],[Ppto. Orden Interna '[DOP']]]</f>
        <v>0</v>
      </c>
      <c r="AD1144" s="249"/>
      <c r="AE1144" s="389"/>
      <c r="AF1144" s="243">
        <f>BD.PD7[[#This Row],[Av.P3 '[%']]]*BD.PD7[[#This Row],[Ppto. Orden Interna '[DOP']]]</f>
        <v>0</v>
      </c>
      <c r="AG1144" s="249"/>
      <c r="AH1144" s="389"/>
      <c r="AI1144" s="243">
        <f>BD.PD7[[#This Row],[Av.P2 '[%']]]*BD.PD7[[#This Row],[Ppto. Orden Interna '[DOP']]]</f>
        <v>0</v>
      </c>
      <c r="AJ1144" s="249"/>
      <c r="AK1144" s="389"/>
      <c r="AL1144" s="243">
        <f>BD.PD7[[#This Row],[Av.P2 '[%']]]*BD.PD7[[#This Row],[Ppto. Orden Interna '[DOP']]]</f>
        <v>0</v>
      </c>
      <c r="AM1144" s="496" t="e">
        <f>BD.PD9[[#This Row],[Pago 5]]+BD.PD9[[#This Row],[Pago 4]]+BD.PD9[[#This Row],[Pago 3]]+BD.PD9[[#This Row],[Pago 2]]+BD.PD9[[#This Row],[Pago 1]]</f>
        <v>#VALUE!</v>
      </c>
      <c r="AN1144" s="308" t="s">
        <v>244</v>
      </c>
      <c r="AO1144" s="308" t="s">
        <v>245</v>
      </c>
      <c r="AP1144" s="308" t="s">
        <v>246</v>
      </c>
      <c r="AQ1144" s="308" t="s">
        <v>247</v>
      </c>
      <c r="AR1144" s="308">
        <v>594</v>
      </c>
      <c r="AS1144" s="308" t="s">
        <v>248</v>
      </c>
      <c r="AT1144" s="249" t="s">
        <v>1575</v>
      </c>
      <c r="AU1144" s="249" t="s">
        <v>77</v>
      </c>
    </row>
    <row r="1145" spans="1:47" hidden="1" x14ac:dyDescent="0.3">
      <c r="A1145" s="174">
        <v>7.01</v>
      </c>
      <c r="B1145" s="231" t="s">
        <v>243</v>
      </c>
      <c r="C1145" s="232" t="str">
        <f>VLOOKUP(BD.PD7[[#This Row],[Pos]],PPto[],3,FALSE)</f>
        <v xml:space="preserve">7.01 Equipamiento de Acero Inoxidable </v>
      </c>
      <c r="D1145" s="233" t="s">
        <v>243</v>
      </c>
      <c r="E1145" s="305">
        <f>IF(BD.PD7[[#This Row],[.]]="*",VLOOKUP(BD.PD7[[#This Row],[Pos]],Presupuesto!A:H,7,FALSE),"")</f>
        <v>24826.932539682548</v>
      </c>
      <c r="F1145" s="234"/>
      <c r="G1145" s="174"/>
      <c r="H1145" s="174"/>
      <c r="I1145" s="174"/>
      <c r="J1145" s="392">
        <v>1</v>
      </c>
      <c r="K1145" s="233" t="s">
        <v>117</v>
      </c>
      <c r="L1145" s="383">
        <f>IF(BD.PD7[[#This Row],[Mon]]="DOP",1,HLOOKUP(BD.PD7[[#This Row],[Mon]],$K$1:$L$2,2,FALSE))</f>
        <v>65</v>
      </c>
      <c r="M1145" s="490">
        <v>0</v>
      </c>
      <c r="N1145" s="243">
        <f>BD.PD7[[#This Row],[Cant.]]*BD.PD7[[#This Row],[ Tasa ]]*BD.PD7[[#This Row],[ Precio Und.]]</f>
        <v>0</v>
      </c>
      <c r="O1145" s="491">
        <v>0</v>
      </c>
      <c r="P1145" s="243">
        <f>IF(BD.PD7[[#This Row],[Liquid. '[%']]]&lt;&gt;0,(BD.PD7[[#This Row],[Valor Neto '[DOP']]]*BD.PD7[[#This Row],[Liquid. '[%']]])+BD.PD7[[#This Row],[Valor Neto '[DOP']]],BD.PD7[[#This Row],[Valor Neto '[DOP']]])</f>
        <v>0</v>
      </c>
      <c r="Q1145" s="243">
        <f>BD.PD7[[#This Row],[Ppto. Orden Interna '[DOP']]]/HLOOKUP("USD",$K$1:$L$2,2,FALSE)</f>
        <v>0</v>
      </c>
      <c r="R1145" s="381"/>
      <c r="S1145" s="387"/>
      <c r="T1145" s="387"/>
      <c r="U1145" s="387"/>
      <c r="V1145" s="387"/>
      <c r="W1145" s="174"/>
      <c r="X1145" s="495"/>
      <c r="Y1145" s="388"/>
      <c r="Z1145" s="243">
        <f>BD.PD7[[#This Row],[Av.P1 '[%']]]*BD.PD7[[#This Row],[Ppto. Orden Interna '[DOP']]]</f>
        <v>0</v>
      </c>
      <c r="AA1145" s="249"/>
      <c r="AB1145" s="389"/>
      <c r="AC1145" s="243">
        <f>BD.PD7[[#This Row],[Av.P2 '[%']]]*BD.PD7[[#This Row],[Ppto. Orden Interna '[DOP']]]</f>
        <v>0</v>
      </c>
      <c r="AD1145" s="249"/>
      <c r="AE1145" s="389"/>
      <c r="AF1145" s="243">
        <f>BD.PD7[[#This Row],[Av.P3 '[%']]]*BD.PD7[[#This Row],[Ppto. Orden Interna '[DOP']]]</f>
        <v>0</v>
      </c>
      <c r="AG1145" s="249"/>
      <c r="AH1145" s="389"/>
      <c r="AI1145" s="243">
        <f>BD.PD7[[#This Row],[Av.P2 '[%']]]*BD.PD7[[#This Row],[Ppto. Orden Interna '[DOP']]]</f>
        <v>0</v>
      </c>
      <c r="AJ1145" s="249"/>
      <c r="AK1145" s="389"/>
      <c r="AL1145" s="243">
        <f>BD.PD7[[#This Row],[Av.P2 '[%']]]*BD.PD7[[#This Row],[Ppto. Orden Interna '[DOP']]]</f>
        <v>0</v>
      </c>
      <c r="AM1145" s="496" t="e">
        <f>BD.PD9[[#This Row],[Pago 5]]+BD.PD9[[#This Row],[Pago 4]]+BD.PD9[[#This Row],[Pago 3]]+BD.PD9[[#This Row],[Pago 2]]+BD.PD9[[#This Row],[Pago 1]]</f>
        <v>#VALUE!</v>
      </c>
      <c r="AN1145" s="308" t="s">
        <v>244</v>
      </c>
      <c r="AO1145" s="308" t="s">
        <v>245</v>
      </c>
      <c r="AP1145" s="308" t="s">
        <v>246</v>
      </c>
      <c r="AQ1145" s="308" t="s">
        <v>247</v>
      </c>
      <c r="AR1145" s="308">
        <v>594</v>
      </c>
      <c r="AS1145" s="308" t="s">
        <v>248</v>
      </c>
      <c r="AT1145" s="249" t="s">
        <v>1575</v>
      </c>
      <c r="AU1145" s="249" t="s">
        <v>1582</v>
      </c>
    </row>
    <row r="1146" spans="1:47" hidden="1" x14ac:dyDescent="0.3">
      <c r="A1146" s="174">
        <v>7.01</v>
      </c>
      <c r="B1146" s="231"/>
      <c r="C1146" s="232" t="str">
        <f>VLOOKUP(BD.PD7[[#This Row],[Pos]],PPto[],3,FALSE)</f>
        <v xml:space="preserve">7.01 Equipamiento de Acero Inoxidable </v>
      </c>
      <c r="D1146" s="174" t="s">
        <v>23</v>
      </c>
      <c r="E1146" s="305" t="str">
        <f>IF(BD.PD7[[#This Row],[.]]="*",VLOOKUP(BD.PD7[[#This Row],[Pos]],Presupuesto!A:H,7,FALSE),"")</f>
        <v/>
      </c>
      <c r="F1146" s="234" t="s">
        <v>407</v>
      </c>
      <c r="G1146" s="174"/>
      <c r="H1146" s="174"/>
      <c r="I1146" s="497" t="s">
        <v>1326</v>
      </c>
      <c r="J1146" s="382">
        <v>3</v>
      </c>
      <c r="K1146" s="174" t="s">
        <v>260</v>
      </c>
      <c r="L1146" s="383">
        <f>IF(BD.PD7[[#This Row],[Mon]]="DOP",1,HLOOKUP(BD.PD7[[#This Row],[Mon]],$K$1:$L$2,2,FALSE))</f>
        <v>1</v>
      </c>
      <c r="M1146" s="384">
        <v>20081.25</v>
      </c>
      <c r="N1146" s="243">
        <f>BD.PD7[[#This Row],[Cant.]]*BD.PD7[[#This Row],[ Tasa ]]*BD.PD7[[#This Row],[ Precio Und.]]</f>
        <v>60243.75</v>
      </c>
      <c r="O1146" s="386">
        <v>0.01</v>
      </c>
      <c r="P1146" s="243">
        <f>IF(BD.PD7[[#This Row],[Liquid. '[%']]]&lt;&gt;0,(BD.PD7[[#This Row],[Valor Neto '[DOP']]]*BD.PD7[[#This Row],[Liquid. '[%']]])+BD.PD7[[#This Row],[Valor Neto '[DOP']]],BD.PD7[[#This Row],[Valor Neto '[DOP']]])</f>
        <v>60846.1875</v>
      </c>
      <c r="Q1146" s="243">
        <f>BD.PD7[[#This Row],[Ppto. Orden Interna '[DOP']]]/HLOOKUP("USD",$K$1:$L$2,2,FALSE)</f>
        <v>936.09519230769229</v>
      </c>
      <c r="R1146" s="381" t="s">
        <v>1483</v>
      </c>
      <c r="S1146" s="387"/>
      <c r="T1146" s="387"/>
      <c r="U1146" s="387"/>
      <c r="V1146" s="387"/>
      <c r="W1146" s="174" t="s">
        <v>368</v>
      </c>
      <c r="X1146" s="495">
        <v>9</v>
      </c>
      <c r="Y1146" s="388">
        <v>0.5</v>
      </c>
      <c r="Z1146" s="243">
        <f>BD.PD7[[#This Row],[Av.P1 '[%']]]*BD.PD7[[#This Row],[Ppto. Orden Interna '[DOP']]]</f>
        <v>30423.09375</v>
      </c>
      <c r="AA1146" s="495">
        <v>11</v>
      </c>
      <c r="AB1146" s="388">
        <v>0.5</v>
      </c>
      <c r="AC1146" s="243">
        <f>BD.PD7[[#This Row],[Av.P2 '[%']]]*BD.PD7[[#This Row],[Ppto. Orden Interna '[DOP']]]</f>
        <v>30423.09375</v>
      </c>
      <c r="AD1146" s="249"/>
      <c r="AE1146" s="389"/>
      <c r="AF1146" s="243">
        <f>BD.PD7[[#This Row],[Av.P3 '[%']]]*BD.PD7[[#This Row],[Ppto. Orden Interna '[DOP']]]</f>
        <v>0</v>
      </c>
      <c r="AG1146" s="249"/>
      <c r="AH1146" s="389"/>
      <c r="AI1146" s="243">
        <f>BD.PD7[[#This Row],[Av.P2 '[%']]]*BD.PD7[[#This Row],[Ppto. Orden Interna '[DOP']]]</f>
        <v>30423.09375</v>
      </c>
      <c r="AJ1146" s="249"/>
      <c r="AK1146" s="389"/>
      <c r="AL1146" s="243">
        <f>BD.PD7[[#This Row],[Av.P2 '[%']]]*BD.PD7[[#This Row],[Ppto. Orden Interna '[DOP']]]</f>
        <v>30423.09375</v>
      </c>
      <c r="AM1146" s="496" t="e">
        <f>BD.PD9[[#This Row],[Pago 5]]+BD.PD9[[#This Row],[Pago 4]]+BD.PD9[[#This Row],[Pago 3]]+BD.PD9[[#This Row],[Pago 2]]+BD.PD9[[#This Row],[Pago 1]]</f>
        <v>#VALUE!</v>
      </c>
      <c r="AN1146" s="308" t="s">
        <v>244</v>
      </c>
      <c r="AO1146" s="308" t="s">
        <v>245</v>
      </c>
      <c r="AP1146" s="308" t="s">
        <v>246</v>
      </c>
      <c r="AQ1146" s="308" t="s">
        <v>247</v>
      </c>
      <c r="AR1146" s="308">
        <v>594</v>
      </c>
      <c r="AS1146" s="308" t="s">
        <v>248</v>
      </c>
      <c r="AT1146" s="249" t="s">
        <v>1575</v>
      </c>
      <c r="AU1146" s="249" t="s">
        <v>1582</v>
      </c>
    </row>
    <row r="1147" spans="1:47" hidden="1" x14ac:dyDescent="0.3">
      <c r="A1147" s="174">
        <v>7.01</v>
      </c>
      <c r="B1147" s="231"/>
      <c r="C1147" s="232" t="str">
        <f>VLOOKUP(BD.PD7[[#This Row],[Pos]],PPto[],3,FALSE)</f>
        <v xml:space="preserve">7.01 Equipamiento de Acero Inoxidable </v>
      </c>
      <c r="D1147" s="174" t="s">
        <v>23</v>
      </c>
      <c r="E1147" s="305" t="str">
        <f>IF(BD.PD7[[#This Row],[.]]="*",VLOOKUP(BD.PD7[[#This Row],[Pos]],Presupuesto!A:H,7,FALSE),"")</f>
        <v/>
      </c>
      <c r="F1147" s="234" t="s">
        <v>409</v>
      </c>
      <c r="G1147" s="174"/>
      <c r="H1147" s="174"/>
      <c r="I1147" s="497" t="s">
        <v>1326</v>
      </c>
      <c r="J1147" s="382">
        <v>2</v>
      </c>
      <c r="K1147" s="174" t="s">
        <v>260</v>
      </c>
      <c r="L1147" s="383">
        <f>IF(BD.PD7[[#This Row],[Mon]]="DOP",1,HLOOKUP(BD.PD7[[#This Row],[Mon]],$K$1:$L$2,2,FALSE))</f>
        <v>1</v>
      </c>
      <c r="M1147" s="384">
        <v>38933.25</v>
      </c>
      <c r="N1147" s="243">
        <f>BD.PD7[[#This Row],[Cant.]]*BD.PD7[[#This Row],[ Tasa ]]*BD.PD7[[#This Row],[ Precio Und.]]</f>
        <v>77866.5</v>
      </c>
      <c r="O1147" s="386">
        <v>0.01</v>
      </c>
      <c r="P1147" s="243">
        <f>IF(BD.PD7[[#This Row],[Liquid. '[%']]]&lt;&gt;0,(BD.PD7[[#This Row],[Valor Neto '[DOP']]]*BD.PD7[[#This Row],[Liquid. '[%']]])+BD.PD7[[#This Row],[Valor Neto '[DOP']]],BD.PD7[[#This Row],[Valor Neto '[DOP']]])</f>
        <v>78645.164999999994</v>
      </c>
      <c r="Q1147" s="243">
        <f>BD.PD7[[#This Row],[Ppto. Orden Interna '[DOP']]]/HLOOKUP("USD",$K$1:$L$2,2,FALSE)</f>
        <v>1209.9256153846152</v>
      </c>
      <c r="R1147" s="381" t="s">
        <v>1484</v>
      </c>
      <c r="S1147" s="387"/>
      <c r="T1147" s="387"/>
      <c r="U1147" s="387"/>
      <c r="V1147" s="387"/>
      <c r="W1147" s="174" t="s">
        <v>368</v>
      </c>
      <c r="X1147" s="495">
        <v>9</v>
      </c>
      <c r="Y1147" s="388">
        <v>0.5</v>
      </c>
      <c r="Z1147" s="243">
        <f>BD.PD7[[#This Row],[Av.P1 '[%']]]*BD.PD7[[#This Row],[Ppto. Orden Interna '[DOP']]]</f>
        <v>39322.582499999997</v>
      </c>
      <c r="AA1147" s="495">
        <v>11</v>
      </c>
      <c r="AB1147" s="388">
        <v>0.5</v>
      </c>
      <c r="AC1147" s="243">
        <f>BD.PD7[[#This Row],[Av.P2 '[%']]]*BD.PD7[[#This Row],[Ppto. Orden Interna '[DOP']]]</f>
        <v>39322.582499999997</v>
      </c>
      <c r="AD1147" s="249"/>
      <c r="AE1147" s="389"/>
      <c r="AF1147" s="243">
        <f>BD.PD7[[#This Row],[Av.P3 '[%']]]*BD.PD7[[#This Row],[Ppto. Orden Interna '[DOP']]]</f>
        <v>0</v>
      </c>
      <c r="AG1147" s="249"/>
      <c r="AH1147" s="389"/>
      <c r="AI1147" s="243">
        <f>BD.PD7[[#This Row],[Av.P2 '[%']]]*BD.PD7[[#This Row],[Ppto. Orden Interna '[DOP']]]</f>
        <v>39322.582499999997</v>
      </c>
      <c r="AJ1147" s="249"/>
      <c r="AK1147" s="389"/>
      <c r="AL1147" s="243">
        <f>BD.PD7[[#This Row],[Av.P2 '[%']]]*BD.PD7[[#This Row],[Ppto. Orden Interna '[DOP']]]</f>
        <v>39322.582499999997</v>
      </c>
      <c r="AM1147" s="496" t="e">
        <f>BD.PD9[[#This Row],[Pago 5]]+BD.PD9[[#This Row],[Pago 4]]+BD.PD9[[#This Row],[Pago 3]]+BD.PD9[[#This Row],[Pago 2]]+BD.PD9[[#This Row],[Pago 1]]</f>
        <v>#VALUE!</v>
      </c>
      <c r="AN1147" s="308" t="s">
        <v>244</v>
      </c>
      <c r="AO1147" s="308" t="s">
        <v>245</v>
      </c>
      <c r="AP1147" s="308" t="s">
        <v>246</v>
      </c>
      <c r="AQ1147" s="308" t="s">
        <v>247</v>
      </c>
      <c r="AR1147" s="308">
        <v>594</v>
      </c>
      <c r="AS1147" s="308" t="s">
        <v>248</v>
      </c>
      <c r="AT1147" s="249" t="s">
        <v>1575</v>
      </c>
      <c r="AU1147" s="249" t="s">
        <v>1582</v>
      </c>
    </row>
    <row r="1148" spans="1:47" hidden="1" x14ac:dyDescent="0.3">
      <c r="A1148" s="174">
        <v>7.01</v>
      </c>
      <c r="B1148" s="231"/>
      <c r="C1148" s="232" t="str">
        <f>VLOOKUP(BD.PD7[[#This Row],[Pos]],PPto[],3,FALSE)</f>
        <v xml:space="preserve">7.01 Equipamiento de Acero Inoxidable </v>
      </c>
      <c r="D1148" s="174" t="s">
        <v>23</v>
      </c>
      <c r="E1148" s="305" t="str">
        <f>IF(BD.PD7[[#This Row],[.]]="*",VLOOKUP(BD.PD7[[#This Row],[Pos]],Presupuesto!A:H,7,FALSE),"")</f>
        <v/>
      </c>
      <c r="F1148" s="234" t="s">
        <v>410</v>
      </c>
      <c r="G1148" s="174"/>
      <c r="H1148" s="174"/>
      <c r="I1148" s="497" t="s">
        <v>1326</v>
      </c>
      <c r="J1148" s="382">
        <v>2</v>
      </c>
      <c r="K1148" s="174" t="s">
        <v>260</v>
      </c>
      <c r="L1148" s="383">
        <f>IF(BD.PD7[[#This Row],[Mon]]="DOP",1,HLOOKUP(BD.PD7[[#This Row],[Mon]],$K$1:$L$2,2,FALSE))</f>
        <v>1</v>
      </c>
      <c r="M1148" s="384">
        <v>55729.5</v>
      </c>
      <c r="N1148" s="243">
        <f>BD.PD7[[#This Row],[Cant.]]*BD.PD7[[#This Row],[ Tasa ]]*BD.PD7[[#This Row],[ Precio Und.]]</f>
        <v>111459</v>
      </c>
      <c r="O1148" s="386">
        <v>0.01</v>
      </c>
      <c r="P1148" s="243">
        <f>IF(BD.PD7[[#This Row],[Liquid. '[%']]]&lt;&gt;0,(BD.PD7[[#This Row],[Valor Neto '[DOP']]]*BD.PD7[[#This Row],[Liquid. '[%']]])+BD.PD7[[#This Row],[Valor Neto '[DOP']]],BD.PD7[[#This Row],[Valor Neto '[DOP']]])</f>
        <v>112573.59</v>
      </c>
      <c r="Q1148" s="243">
        <f>BD.PD7[[#This Row],[Ppto. Orden Interna '[DOP']]]/HLOOKUP("USD",$K$1:$L$2,2,FALSE)</f>
        <v>1731.9013846153846</v>
      </c>
      <c r="R1148" s="381" t="s">
        <v>1484</v>
      </c>
      <c r="S1148" s="387"/>
      <c r="T1148" s="387"/>
      <c r="U1148" s="387"/>
      <c r="V1148" s="387"/>
      <c r="W1148" s="174" t="s">
        <v>368</v>
      </c>
      <c r="X1148" s="495">
        <v>9</v>
      </c>
      <c r="Y1148" s="388">
        <v>0.5</v>
      </c>
      <c r="Z1148" s="243">
        <f>BD.PD7[[#This Row],[Av.P1 '[%']]]*BD.PD7[[#This Row],[Ppto. Orden Interna '[DOP']]]</f>
        <v>56286.794999999998</v>
      </c>
      <c r="AA1148" s="495">
        <v>11</v>
      </c>
      <c r="AB1148" s="388">
        <v>0.5</v>
      </c>
      <c r="AC1148" s="243">
        <f>BD.PD7[[#This Row],[Av.P2 '[%']]]*BD.PD7[[#This Row],[Ppto. Orden Interna '[DOP']]]</f>
        <v>56286.794999999998</v>
      </c>
      <c r="AD1148" s="249"/>
      <c r="AE1148" s="389"/>
      <c r="AF1148" s="243">
        <f>BD.PD7[[#This Row],[Av.P3 '[%']]]*BD.PD7[[#This Row],[Ppto. Orden Interna '[DOP']]]</f>
        <v>0</v>
      </c>
      <c r="AG1148" s="249"/>
      <c r="AH1148" s="389"/>
      <c r="AI1148" s="243">
        <f>BD.PD7[[#This Row],[Av.P2 '[%']]]*BD.PD7[[#This Row],[Ppto. Orden Interna '[DOP']]]</f>
        <v>56286.794999999998</v>
      </c>
      <c r="AJ1148" s="249"/>
      <c r="AK1148" s="389"/>
      <c r="AL1148" s="243">
        <f>BD.PD7[[#This Row],[Av.P2 '[%']]]*BD.PD7[[#This Row],[Ppto. Orden Interna '[DOP']]]</f>
        <v>56286.794999999998</v>
      </c>
      <c r="AM1148" s="496" t="e">
        <f>BD.PD9[[#This Row],[Pago 5]]+BD.PD9[[#This Row],[Pago 4]]+BD.PD9[[#This Row],[Pago 3]]+BD.PD9[[#This Row],[Pago 2]]+BD.PD9[[#This Row],[Pago 1]]</f>
        <v>#VALUE!</v>
      </c>
      <c r="AN1148" s="308" t="s">
        <v>244</v>
      </c>
      <c r="AO1148" s="308" t="s">
        <v>245</v>
      </c>
      <c r="AP1148" s="308" t="s">
        <v>246</v>
      </c>
      <c r="AQ1148" s="308" t="s">
        <v>247</v>
      </c>
      <c r="AR1148" s="308">
        <v>594</v>
      </c>
      <c r="AS1148" s="308" t="s">
        <v>248</v>
      </c>
      <c r="AT1148" s="249" t="s">
        <v>1575</v>
      </c>
      <c r="AU1148" s="249" t="s">
        <v>1582</v>
      </c>
    </row>
    <row r="1149" spans="1:47" hidden="1" x14ac:dyDescent="0.3">
      <c r="A1149" s="174">
        <v>7.01</v>
      </c>
      <c r="B1149" s="231"/>
      <c r="C1149" s="232" t="str">
        <f>VLOOKUP(BD.PD7[[#This Row],[Pos]],PPto[],3,FALSE)</f>
        <v xml:space="preserve">7.01 Equipamiento de Acero Inoxidable </v>
      </c>
      <c r="D1149" s="174" t="s">
        <v>23</v>
      </c>
      <c r="E1149" s="305" t="str">
        <f>IF(BD.PD7[[#This Row],[.]]="*",VLOOKUP(BD.PD7[[#This Row],[Pos]],Presupuesto!A:H,7,FALSE),"")</f>
        <v/>
      </c>
      <c r="F1149" s="234" t="s">
        <v>412</v>
      </c>
      <c r="G1149" s="174"/>
      <c r="H1149" s="174"/>
      <c r="I1149" s="497" t="s">
        <v>1326</v>
      </c>
      <c r="J1149" s="382">
        <v>9</v>
      </c>
      <c r="K1149" s="174" t="s">
        <v>260</v>
      </c>
      <c r="L1149" s="383">
        <f>IF(BD.PD7[[#This Row],[Mon]]="DOP",1,HLOOKUP(BD.PD7[[#This Row],[Mon]],$K$1:$L$2,2,FALSE))</f>
        <v>1</v>
      </c>
      <c r="M1149" s="384">
        <v>19350</v>
      </c>
      <c r="N1149" s="243">
        <f>BD.PD7[[#This Row],[Cant.]]*BD.PD7[[#This Row],[ Tasa ]]*BD.PD7[[#This Row],[ Precio Und.]]</f>
        <v>174150</v>
      </c>
      <c r="O1149" s="386">
        <v>0.01</v>
      </c>
      <c r="P1149" s="243">
        <f>IF(BD.PD7[[#This Row],[Liquid. '[%']]]&lt;&gt;0,(BD.PD7[[#This Row],[Valor Neto '[DOP']]]*BD.PD7[[#This Row],[Liquid. '[%']]])+BD.PD7[[#This Row],[Valor Neto '[DOP']]],BD.PD7[[#This Row],[Valor Neto '[DOP']]])</f>
        <v>175891.5</v>
      </c>
      <c r="Q1149" s="243">
        <f>BD.PD7[[#This Row],[Ppto. Orden Interna '[DOP']]]/HLOOKUP("USD",$K$1:$L$2,2,FALSE)</f>
        <v>2706.023076923077</v>
      </c>
      <c r="R1149" s="381" t="s">
        <v>1485</v>
      </c>
      <c r="S1149" s="387"/>
      <c r="T1149" s="387"/>
      <c r="U1149" s="387"/>
      <c r="V1149" s="387"/>
      <c r="W1149" s="174" t="s">
        <v>368</v>
      </c>
      <c r="X1149" s="495">
        <v>9</v>
      </c>
      <c r="Y1149" s="388">
        <v>0.5</v>
      </c>
      <c r="Z1149" s="243">
        <f>BD.PD7[[#This Row],[Av.P1 '[%']]]*BD.PD7[[#This Row],[Ppto. Orden Interna '[DOP']]]</f>
        <v>87945.75</v>
      </c>
      <c r="AA1149" s="495">
        <v>11</v>
      </c>
      <c r="AB1149" s="388">
        <v>0.5</v>
      </c>
      <c r="AC1149" s="243">
        <f>BD.PD7[[#This Row],[Av.P2 '[%']]]*BD.PD7[[#This Row],[Ppto. Orden Interna '[DOP']]]</f>
        <v>87945.75</v>
      </c>
      <c r="AD1149" s="249"/>
      <c r="AE1149" s="389"/>
      <c r="AF1149" s="243">
        <f>BD.PD7[[#This Row],[Av.P3 '[%']]]*BD.PD7[[#This Row],[Ppto. Orden Interna '[DOP']]]</f>
        <v>0</v>
      </c>
      <c r="AG1149" s="249"/>
      <c r="AH1149" s="389"/>
      <c r="AI1149" s="243">
        <f>BD.PD7[[#This Row],[Av.P2 '[%']]]*BD.PD7[[#This Row],[Ppto. Orden Interna '[DOP']]]</f>
        <v>87945.75</v>
      </c>
      <c r="AJ1149" s="249"/>
      <c r="AK1149" s="389"/>
      <c r="AL1149" s="243">
        <f>BD.PD7[[#This Row],[Av.P2 '[%']]]*BD.PD7[[#This Row],[Ppto. Orden Interna '[DOP']]]</f>
        <v>87945.75</v>
      </c>
      <c r="AM1149" s="496" t="e">
        <f>BD.PD9[[#This Row],[Pago 5]]+BD.PD9[[#This Row],[Pago 4]]+BD.PD9[[#This Row],[Pago 3]]+BD.PD9[[#This Row],[Pago 2]]+BD.PD9[[#This Row],[Pago 1]]</f>
        <v>#VALUE!</v>
      </c>
      <c r="AN1149" s="308" t="s">
        <v>244</v>
      </c>
      <c r="AO1149" s="308" t="s">
        <v>245</v>
      </c>
      <c r="AP1149" s="308" t="s">
        <v>246</v>
      </c>
      <c r="AQ1149" s="308" t="s">
        <v>247</v>
      </c>
      <c r="AR1149" s="308">
        <v>594</v>
      </c>
      <c r="AS1149" s="308" t="s">
        <v>248</v>
      </c>
      <c r="AT1149" s="249" t="s">
        <v>1575</v>
      </c>
      <c r="AU1149" s="249" t="s">
        <v>1582</v>
      </c>
    </row>
    <row r="1150" spans="1:47" hidden="1" x14ac:dyDescent="0.3">
      <c r="A1150" s="174">
        <v>7.01</v>
      </c>
      <c r="B1150" s="231"/>
      <c r="C1150" s="232" t="str">
        <f>VLOOKUP(BD.PD7[[#This Row],[Pos]],PPto[],3,FALSE)</f>
        <v xml:space="preserve">7.01 Equipamiento de Acero Inoxidable </v>
      </c>
      <c r="D1150" s="174" t="s">
        <v>23</v>
      </c>
      <c r="E1150" s="305" t="str">
        <f>IF(BD.PD7[[#This Row],[.]]="*",VLOOKUP(BD.PD7[[#This Row],[Pos]],Presupuesto!A:H,7,FALSE),"")</f>
        <v/>
      </c>
      <c r="F1150" s="234" t="s">
        <v>415</v>
      </c>
      <c r="G1150" s="174"/>
      <c r="H1150" s="174"/>
      <c r="I1150" s="497" t="s">
        <v>1326</v>
      </c>
      <c r="J1150" s="382">
        <v>1</v>
      </c>
      <c r="K1150" s="174" t="s">
        <v>260</v>
      </c>
      <c r="L1150" s="383">
        <f>IF(BD.PD7[[#This Row],[Mon]]="DOP",1,HLOOKUP(BD.PD7[[#This Row],[Mon]],$K$1:$L$2,2,FALSE))</f>
        <v>1</v>
      </c>
      <c r="M1150" s="384">
        <v>21284.25</v>
      </c>
      <c r="N1150" s="243">
        <f>BD.PD7[[#This Row],[Cant.]]*BD.PD7[[#This Row],[ Tasa ]]*BD.PD7[[#This Row],[ Precio Und.]]</f>
        <v>21284.25</v>
      </c>
      <c r="O1150" s="386">
        <v>0.01</v>
      </c>
      <c r="P1150" s="243">
        <f>IF(BD.PD7[[#This Row],[Liquid. '[%']]]&lt;&gt;0,(BD.PD7[[#This Row],[Valor Neto '[DOP']]]*BD.PD7[[#This Row],[Liquid. '[%']]])+BD.PD7[[#This Row],[Valor Neto '[DOP']]],BD.PD7[[#This Row],[Valor Neto '[DOP']]])</f>
        <v>21497.092499999999</v>
      </c>
      <c r="Q1150" s="243">
        <f>BD.PD7[[#This Row],[Ppto. Orden Interna '[DOP']]]/HLOOKUP("USD",$K$1:$L$2,2,FALSE)</f>
        <v>330.72449999999998</v>
      </c>
      <c r="R1150" s="381" t="s">
        <v>1486</v>
      </c>
      <c r="S1150" s="387"/>
      <c r="T1150" s="387"/>
      <c r="U1150" s="387"/>
      <c r="V1150" s="387"/>
      <c r="W1150" s="174" t="s">
        <v>368</v>
      </c>
      <c r="X1150" s="495">
        <v>9</v>
      </c>
      <c r="Y1150" s="388">
        <v>0.5</v>
      </c>
      <c r="Z1150" s="243">
        <f>BD.PD7[[#This Row],[Av.P1 '[%']]]*BD.PD7[[#This Row],[Ppto. Orden Interna '[DOP']]]</f>
        <v>10748.546249999999</v>
      </c>
      <c r="AA1150" s="495">
        <v>11</v>
      </c>
      <c r="AB1150" s="388">
        <v>0.5</v>
      </c>
      <c r="AC1150" s="243">
        <f>BD.PD7[[#This Row],[Av.P2 '[%']]]*BD.PD7[[#This Row],[Ppto. Orden Interna '[DOP']]]</f>
        <v>10748.546249999999</v>
      </c>
      <c r="AD1150" s="249"/>
      <c r="AE1150" s="389"/>
      <c r="AF1150" s="243">
        <f>BD.PD7[[#This Row],[Av.P3 '[%']]]*BD.PD7[[#This Row],[Ppto. Orden Interna '[DOP']]]</f>
        <v>0</v>
      </c>
      <c r="AG1150" s="249"/>
      <c r="AH1150" s="389"/>
      <c r="AI1150" s="243">
        <f>BD.PD7[[#This Row],[Av.P2 '[%']]]*BD.PD7[[#This Row],[Ppto. Orden Interna '[DOP']]]</f>
        <v>10748.546249999999</v>
      </c>
      <c r="AJ1150" s="249"/>
      <c r="AK1150" s="389"/>
      <c r="AL1150" s="243">
        <f>BD.PD7[[#This Row],[Av.P2 '[%']]]*BD.PD7[[#This Row],[Ppto. Orden Interna '[DOP']]]</f>
        <v>10748.546249999999</v>
      </c>
      <c r="AM1150" s="496" t="e">
        <f>BD.PD9[[#This Row],[Pago 5]]+BD.PD9[[#This Row],[Pago 4]]+BD.PD9[[#This Row],[Pago 3]]+BD.PD9[[#This Row],[Pago 2]]+BD.PD9[[#This Row],[Pago 1]]</f>
        <v>#VALUE!</v>
      </c>
      <c r="AN1150" s="308" t="s">
        <v>244</v>
      </c>
      <c r="AO1150" s="308" t="s">
        <v>245</v>
      </c>
      <c r="AP1150" s="308" t="s">
        <v>246</v>
      </c>
      <c r="AQ1150" s="308" t="s">
        <v>247</v>
      </c>
      <c r="AR1150" s="308">
        <v>594</v>
      </c>
      <c r="AS1150" s="308" t="s">
        <v>248</v>
      </c>
      <c r="AT1150" s="249" t="s">
        <v>1575</v>
      </c>
      <c r="AU1150" s="249" t="s">
        <v>1582</v>
      </c>
    </row>
    <row r="1151" spans="1:47" hidden="1" x14ac:dyDescent="0.3">
      <c r="A1151" s="174">
        <v>7.01</v>
      </c>
      <c r="B1151" s="231"/>
      <c r="C1151" s="232" t="str">
        <f>VLOOKUP(BD.PD7[[#This Row],[Pos]],PPto[],3,FALSE)</f>
        <v xml:space="preserve">7.01 Equipamiento de Acero Inoxidable </v>
      </c>
      <c r="D1151" s="174" t="s">
        <v>23</v>
      </c>
      <c r="E1151" s="305" t="str">
        <f>IF(BD.PD7[[#This Row],[.]]="*",VLOOKUP(BD.PD7[[#This Row],[Pos]],Presupuesto!A:H,7,FALSE),"")</f>
        <v/>
      </c>
      <c r="F1151" s="234" t="s">
        <v>416</v>
      </c>
      <c r="G1151" s="174"/>
      <c r="H1151" s="174"/>
      <c r="I1151" s="497" t="s">
        <v>1326</v>
      </c>
      <c r="J1151" s="382">
        <v>3</v>
      </c>
      <c r="K1151" s="174" t="s">
        <v>260</v>
      </c>
      <c r="L1151" s="383">
        <f>IF(BD.PD7[[#This Row],[Mon]]="DOP",1,HLOOKUP(BD.PD7[[#This Row],[Mon]],$K$1:$L$2,2,FALSE))</f>
        <v>1</v>
      </c>
      <c r="M1151" s="384">
        <v>42881.25</v>
      </c>
      <c r="N1151" s="243">
        <f>BD.PD7[[#This Row],[Cant.]]*BD.PD7[[#This Row],[ Tasa ]]*BD.PD7[[#This Row],[ Precio Und.]]</f>
        <v>128643.75</v>
      </c>
      <c r="O1151" s="386">
        <v>0.01</v>
      </c>
      <c r="P1151" s="243">
        <f>IF(BD.PD7[[#This Row],[Liquid. '[%']]]&lt;&gt;0,(BD.PD7[[#This Row],[Valor Neto '[DOP']]]*BD.PD7[[#This Row],[Liquid. '[%']]])+BD.PD7[[#This Row],[Valor Neto '[DOP']]],BD.PD7[[#This Row],[Valor Neto '[DOP']]])</f>
        <v>129930.1875</v>
      </c>
      <c r="Q1151" s="243">
        <f>BD.PD7[[#This Row],[Ppto. Orden Interna '[DOP']]]/HLOOKUP("USD",$K$1:$L$2,2,FALSE)</f>
        <v>1998.9259615384615</v>
      </c>
      <c r="R1151" s="381" t="s">
        <v>1486</v>
      </c>
      <c r="S1151" s="387"/>
      <c r="T1151" s="387"/>
      <c r="U1151" s="387"/>
      <c r="V1151" s="387"/>
      <c r="W1151" s="174" t="s">
        <v>368</v>
      </c>
      <c r="X1151" s="495">
        <v>9</v>
      </c>
      <c r="Y1151" s="388">
        <v>0.5</v>
      </c>
      <c r="Z1151" s="243">
        <f>BD.PD7[[#This Row],[Av.P1 '[%']]]*BD.PD7[[#This Row],[Ppto. Orden Interna '[DOP']]]</f>
        <v>64965.09375</v>
      </c>
      <c r="AA1151" s="495">
        <v>11</v>
      </c>
      <c r="AB1151" s="388">
        <v>0.5</v>
      </c>
      <c r="AC1151" s="243">
        <f>BD.PD7[[#This Row],[Av.P2 '[%']]]*BD.PD7[[#This Row],[Ppto. Orden Interna '[DOP']]]</f>
        <v>64965.09375</v>
      </c>
      <c r="AD1151" s="249"/>
      <c r="AE1151" s="389"/>
      <c r="AF1151" s="243">
        <f>BD.PD7[[#This Row],[Av.P3 '[%']]]*BD.PD7[[#This Row],[Ppto. Orden Interna '[DOP']]]</f>
        <v>0</v>
      </c>
      <c r="AG1151" s="249"/>
      <c r="AH1151" s="389"/>
      <c r="AI1151" s="243">
        <f>BD.PD7[[#This Row],[Av.P2 '[%']]]*BD.PD7[[#This Row],[Ppto. Orden Interna '[DOP']]]</f>
        <v>64965.09375</v>
      </c>
      <c r="AJ1151" s="249"/>
      <c r="AK1151" s="389"/>
      <c r="AL1151" s="243">
        <f>BD.PD7[[#This Row],[Av.P2 '[%']]]*BD.PD7[[#This Row],[Ppto. Orden Interna '[DOP']]]</f>
        <v>64965.09375</v>
      </c>
      <c r="AM1151" s="496" t="e">
        <f>BD.PD9[[#This Row],[Pago 5]]+BD.PD9[[#This Row],[Pago 4]]+BD.PD9[[#This Row],[Pago 3]]+BD.PD9[[#This Row],[Pago 2]]+BD.PD9[[#This Row],[Pago 1]]</f>
        <v>#VALUE!</v>
      </c>
      <c r="AN1151" s="308" t="s">
        <v>244</v>
      </c>
      <c r="AO1151" s="308" t="s">
        <v>245</v>
      </c>
      <c r="AP1151" s="308" t="s">
        <v>246</v>
      </c>
      <c r="AQ1151" s="308" t="s">
        <v>247</v>
      </c>
      <c r="AR1151" s="308">
        <v>594</v>
      </c>
      <c r="AS1151" s="308" t="s">
        <v>248</v>
      </c>
      <c r="AT1151" s="249" t="s">
        <v>1575</v>
      </c>
      <c r="AU1151" s="249" t="s">
        <v>1582</v>
      </c>
    </row>
    <row r="1152" spans="1:47" hidden="1" x14ac:dyDescent="0.3">
      <c r="A1152" s="174">
        <v>7.01</v>
      </c>
      <c r="B1152" s="231"/>
      <c r="C1152" s="232" t="str">
        <f>VLOOKUP(BD.PD7[[#This Row],[Pos]],PPto[],3,FALSE)</f>
        <v xml:space="preserve">7.01 Equipamiento de Acero Inoxidable </v>
      </c>
      <c r="D1152" s="174" t="s">
        <v>23</v>
      </c>
      <c r="E1152" s="305" t="str">
        <f>IF(BD.PD7[[#This Row],[.]]="*",VLOOKUP(BD.PD7[[#This Row],[Pos]],Presupuesto!A:H,7,FALSE),"")</f>
        <v/>
      </c>
      <c r="F1152" s="234" t="s">
        <v>1487</v>
      </c>
      <c r="G1152" s="174"/>
      <c r="H1152" s="174"/>
      <c r="I1152" s="497" t="s">
        <v>1326</v>
      </c>
      <c r="J1152" s="382">
        <v>1</v>
      </c>
      <c r="K1152" s="174" t="s">
        <v>260</v>
      </c>
      <c r="L1152" s="383">
        <f>IF(BD.PD7[[#This Row],[Mon]]="DOP",1,HLOOKUP(BD.PD7[[#This Row],[Mon]],$K$1:$L$2,2,FALSE))</f>
        <v>1</v>
      </c>
      <c r="M1152" s="384">
        <v>42803.25</v>
      </c>
      <c r="N1152" s="243">
        <f>BD.PD7[[#This Row],[Cant.]]*BD.PD7[[#This Row],[ Tasa ]]*BD.PD7[[#This Row],[ Precio Und.]]</f>
        <v>42803.25</v>
      </c>
      <c r="O1152" s="386">
        <v>0.01</v>
      </c>
      <c r="P1152" s="243">
        <f>IF(BD.PD7[[#This Row],[Liquid. '[%']]]&lt;&gt;0,(BD.PD7[[#This Row],[Valor Neto '[DOP']]]*BD.PD7[[#This Row],[Liquid. '[%']]])+BD.PD7[[#This Row],[Valor Neto '[DOP']]],BD.PD7[[#This Row],[Valor Neto '[DOP']]])</f>
        <v>43231.282500000001</v>
      </c>
      <c r="Q1152" s="243">
        <f>BD.PD7[[#This Row],[Ppto. Orden Interna '[DOP']]]/HLOOKUP("USD",$K$1:$L$2,2,FALSE)</f>
        <v>665.09665384615391</v>
      </c>
      <c r="R1152" s="381" t="s">
        <v>1486</v>
      </c>
      <c r="S1152" s="387"/>
      <c r="T1152" s="387"/>
      <c r="U1152" s="387"/>
      <c r="V1152" s="387"/>
      <c r="W1152" s="174" t="s">
        <v>368</v>
      </c>
      <c r="X1152" s="495">
        <v>9</v>
      </c>
      <c r="Y1152" s="388">
        <v>0.5</v>
      </c>
      <c r="Z1152" s="243">
        <f>BD.PD7[[#This Row],[Av.P1 '[%']]]*BD.PD7[[#This Row],[Ppto. Orden Interna '[DOP']]]</f>
        <v>21615.641250000001</v>
      </c>
      <c r="AA1152" s="495">
        <v>11</v>
      </c>
      <c r="AB1152" s="388">
        <v>0.5</v>
      </c>
      <c r="AC1152" s="243">
        <f>BD.PD7[[#This Row],[Av.P2 '[%']]]*BD.PD7[[#This Row],[Ppto. Orden Interna '[DOP']]]</f>
        <v>21615.641250000001</v>
      </c>
      <c r="AD1152" s="249"/>
      <c r="AE1152" s="389"/>
      <c r="AF1152" s="243">
        <f>BD.PD7[[#This Row],[Av.P3 '[%']]]*BD.PD7[[#This Row],[Ppto. Orden Interna '[DOP']]]</f>
        <v>0</v>
      </c>
      <c r="AG1152" s="249"/>
      <c r="AH1152" s="389"/>
      <c r="AI1152" s="243">
        <f>BD.PD7[[#This Row],[Av.P2 '[%']]]*BD.PD7[[#This Row],[Ppto. Orden Interna '[DOP']]]</f>
        <v>21615.641250000001</v>
      </c>
      <c r="AJ1152" s="249"/>
      <c r="AK1152" s="389"/>
      <c r="AL1152" s="243">
        <f>BD.PD7[[#This Row],[Av.P2 '[%']]]*BD.PD7[[#This Row],[Ppto. Orden Interna '[DOP']]]</f>
        <v>21615.641250000001</v>
      </c>
      <c r="AM1152" s="496" t="e">
        <f>BD.PD9[[#This Row],[Pago 5]]+BD.PD9[[#This Row],[Pago 4]]+BD.PD9[[#This Row],[Pago 3]]+BD.PD9[[#This Row],[Pago 2]]+BD.PD9[[#This Row],[Pago 1]]</f>
        <v>#VALUE!</v>
      </c>
      <c r="AN1152" s="308" t="s">
        <v>244</v>
      </c>
      <c r="AO1152" s="308" t="s">
        <v>245</v>
      </c>
      <c r="AP1152" s="308" t="s">
        <v>246</v>
      </c>
      <c r="AQ1152" s="308" t="s">
        <v>247</v>
      </c>
      <c r="AR1152" s="308">
        <v>594</v>
      </c>
      <c r="AS1152" s="308" t="s">
        <v>248</v>
      </c>
      <c r="AT1152" s="249" t="s">
        <v>1575</v>
      </c>
      <c r="AU1152" s="249" t="s">
        <v>1582</v>
      </c>
    </row>
    <row r="1153" spans="1:47" hidden="1" x14ac:dyDescent="0.3">
      <c r="A1153" s="174">
        <v>7.01</v>
      </c>
      <c r="B1153" s="231"/>
      <c r="C1153" s="232" t="str">
        <f>VLOOKUP(BD.PD7[[#This Row],[Pos]],PPto[],3,FALSE)</f>
        <v xml:space="preserve">7.01 Equipamiento de Acero Inoxidable </v>
      </c>
      <c r="D1153" s="174" t="s">
        <v>23</v>
      </c>
      <c r="E1153" s="305" t="str">
        <f>IF(BD.PD7[[#This Row],[.]]="*",VLOOKUP(BD.PD7[[#This Row],[Pos]],Presupuesto!A:H,7,FALSE),"")</f>
        <v/>
      </c>
      <c r="F1153" s="234" t="s">
        <v>418</v>
      </c>
      <c r="G1153" s="174"/>
      <c r="H1153" s="174"/>
      <c r="I1153" s="497" t="s">
        <v>1326</v>
      </c>
      <c r="J1153" s="382">
        <v>2</v>
      </c>
      <c r="K1153" s="174" t="s">
        <v>260</v>
      </c>
      <c r="L1153" s="383">
        <f>IF(BD.PD7[[#This Row],[Mon]]="DOP",1,HLOOKUP(BD.PD7[[#This Row],[Mon]],$K$1:$L$2,2,FALSE))</f>
        <v>1</v>
      </c>
      <c r="M1153" s="384">
        <v>32818.5</v>
      </c>
      <c r="N1153" s="243">
        <f>BD.PD7[[#This Row],[Cant.]]*BD.PD7[[#This Row],[ Tasa ]]*BD.PD7[[#This Row],[ Precio Und.]]</f>
        <v>65637</v>
      </c>
      <c r="O1153" s="386">
        <v>0.01</v>
      </c>
      <c r="P1153" s="243">
        <f>IF(BD.PD7[[#This Row],[Liquid. '[%']]]&lt;&gt;0,(BD.PD7[[#This Row],[Valor Neto '[DOP']]]*BD.PD7[[#This Row],[Liquid. '[%']]])+BD.PD7[[#This Row],[Valor Neto '[DOP']]],BD.PD7[[#This Row],[Valor Neto '[DOP']]])</f>
        <v>66293.37</v>
      </c>
      <c r="Q1153" s="243">
        <f>BD.PD7[[#This Row],[Ppto. Orden Interna '[DOP']]]/HLOOKUP("USD",$K$1:$L$2,2,FALSE)</f>
        <v>1019.8979999999999</v>
      </c>
      <c r="R1153" s="381" t="s">
        <v>1486</v>
      </c>
      <c r="S1153" s="387"/>
      <c r="T1153" s="387"/>
      <c r="U1153" s="387"/>
      <c r="V1153" s="387"/>
      <c r="W1153" s="174" t="s">
        <v>368</v>
      </c>
      <c r="X1153" s="495">
        <v>9</v>
      </c>
      <c r="Y1153" s="388">
        <v>0.5</v>
      </c>
      <c r="Z1153" s="243">
        <f>BD.PD7[[#This Row],[Av.P1 '[%']]]*BD.PD7[[#This Row],[Ppto. Orden Interna '[DOP']]]</f>
        <v>33146.684999999998</v>
      </c>
      <c r="AA1153" s="495">
        <v>11</v>
      </c>
      <c r="AB1153" s="388">
        <v>0.5</v>
      </c>
      <c r="AC1153" s="243">
        <f>BD.PD7[[#This Row],[Av.P2 '[%']]]*BD.PD7[[#This Row],[Ppto. Orden Interna '[DOP']]]</f>
        <v>33146.684999999998</v>
      </c>
      <c r="AD1153" s="249"/>
      <c r="AE1153" s="389"/>
      <c r="AF1153" s="243">
        <f>BD.PD7[[#This Row],[Av.P3 '[%']]]*BD.PD7[[#This Row],[Ppto. Orden Interna '[DOP']]]</f>
        <v>0</v>
      </c>
      <c r="AG1153" s="249"/>
      <c r="AH1153" s="389"/>
      <c r="AI1153" s="243">
        <f>BD.PD7[[#This Row],[Av.P2 '[%']]]*BD.PD7[[#This Row],[Ppto. Orden Interna '[DOP']]]</f>
        <v>33146.684999999998</v>
      </c>
      <c r="AJ1153" s="249"/>
      <c r="AK1153" s="389"/>
      <c r="AL1153" s="243">
        <f>BD.PD7[[#This Row],[Av.P2 '[%']]]*BD.PD7[[#This Row],[Ppto. Orden Interna '[DOP']]]</f>
        <v>33146.684999999998</v>
      </c>
      <c r="AM1153" s="496" t="e">
        <f>BD.PD9[[#This Row],[Pago 5]]+BD.PD9[[#This Row],[Pago 4]]+BD.PD9[[#This Row],[Pago 3]]+BD.PD9[[#This Row],[Pago 2]]+BD.PD9[[#This Row],[Pago 1]]</f>
        <v>#VALUE!</v>
      </c>
      <c r="AN1153" s="308" t="s">
        <v>244</v>
      </c>
      <c r="AO1153" s="308" t="s">
        <v>245</v>
      </c>
      <c r="AP1153" s="308" t="s">
        <v>246</v>
      </c>
      <c r="AQ1153" s="308" t="s">
        <v>247</v>
      </c>
      <c r="AR1153" s="308">
        <v>594</v>
      </c>
      <c r="AS1153" s="308" t="s">
        <v>248</v>
      </c>
      <c r="AT1153" s="249" t="s">
        <v>1575</v>
      </c>
      <c r="AU1153" s="249" t="s">
        <v>1582</v>
      </c>
    </row>
    <row r="1154" spans="1:47" hidden="1" x14ac:dyDescent="0.3">
      <c r="A1154" s="174">
        <v>7.01</v>
      </c>
      <c r="B1154" s="231"/>
      <c r="C1154" s="232" t="str">
        <f>VLOOKUP(BD.PD7[[#This Row],[Pos]],PPto[],3,FALSE)</f>
        <v xml:space="preserve">7.01 Equipamiento de Acero Inoxidable </v>
      </c>
      <c r="D1154" s="174" t="s">
        <v>23</v>
      </c>
      <c r="E1154" s="305" t="str">
        <f>IF(BD.PD7[[#This Row],[.]]="*",VLOOKUP(BD.PD7[[#This Row],[Pos]],Presupuesto!A:H,7,FALSE),"")</f>
        <v/>
      </c>
      <c r="F1154" s="234" t="s">
        <v>419</v>
      </c>
      <c r="G1154" s="174"/>
      <c r="H1154" s="174"/>
      <c r="I1154" s="497" t="s">
        <v>1326</v>
      </c>
      <c r="J1154" s="382">
        <v>2</v>
      </c>
      <c r="K1154" s="174" t="s">
        <v>260</v>
      </c>
      <c r="L1154" s="383">
        <f>IF(BD.PD7[[#This Row],[Mon]]="DOP",1,HLOOKUP(BD.PD7[[#This Row],[Mon]],$K$1:$L$2,2,FALSE))</f>
        <v>1</v>
      </c>
      <c r="M1154" s="384">
        <v>31077</v>
      </c>
      <c r="N1154" s="243">
        <f>BD.PD7[[#This Row],[Cant.]]*BD.PD7[[#This Row],[ Tasa ]]*BD.PD7[[#This Row],[ Precio Und.]]</f>
        <v>62154</v>
      </c>
      <c r="O1154" s="386">
        <v>0.01</v>
      </c>
      <c r="P1154" s="243">
        <f>IF(BD.PD7[[#This Row],[Liquid. '[%']]]&lt;&gt;0,(BD.PD7[[#This Row],[Valor Neto '[DOP']]]*BD.PD7[[#This Row],[Liquid. '[%']]])+BD.PD7[[#This Row],[Valor Neto '[DOP']]],BD.PD7[[#This Row],[Valor Neto '[DOP']]])</f>
        <v>62775.54</v>
      </c>
      <c r="Q1154" s="243">
        <f>BD.PD7[[#This Row],[Ppto. Orden Interna '[DOP']]]/HLOOKUP("USD",$K$1:$L$2,2,FALSE)</f>
        <v>965.77753846153848</v>
      </c>
      <c r="R1154" s="381" t="s">
        <v>1486</v>
      </c>
      <c r="S1154" s="387"/>
      <c r="T1154" s="387"/>
      <c r="U1154" s="387"/>
      <c r="V1154" s="387"/>
      <c r="W1154" s="174" t="s">
        <v>368</v>
      </c>
      <c r="X1154" s="495">
        <v>9</v>
      </c>
      <c r="Y1154" s="388">
        <v>0.5</v>
      </c>
      <c r="Z1154" s="243">
        <f>BD.PD7[[#This Row],[Av.P1 '[%']]]*BD.PD7[[#This Row],[Ppto. Orden Interna '[DOP']]]</f>
        <v>31387.77</v>
      </c>
      <c r="AA1154" s="495">
        <v>11</v>
      </c>
      <c r="AB1154" s="388">
        <v>0.5</v>
      </c>
      <c r="AC1154" s="243">
        <f>BD.PD7[[#This Row],[Av.P2 '[%']]]*BD.PD7[[#This Row],[Ppto. Orden Interna '[DOP']]]</f>
        <v>31387.77</v>
      </c>
      <c r="AD1154" s="249"/>
      <c r="AE1154" s="389"/>
      <c r="AF1154" s="243">
        <f>BD.PD7[[#This Row],[Av.P3 '[%']]]*BD.PD7[[#This Row],[Ppto. Orden Interna '[DOP']]]</f>
        <v>0</v>
      </c>
      <c r="AG1154" s="249"/>
      <c r="AH1154" s="389"/>
      <c r="AI1154" s="243">
        <f>BD.PD7[[#This Row],[Av.P2 '[%']]]*BD.PD7[[#This Row],[Ppto. Orden Interna '[DOP']]]</f>
        <v>31387.77</v>
      </c>
      <c r="AJ1154" s="249"/>
      <c r="AK1154" s="389"/>
      <c r="AL1154" s="243">
        <f>BD.PD7[[#This Row],[Av.P2 '[%']]]*BD.PD7[[#This Row],[Ppto. Orden Interna '[DOP']]]</f>
        <v>31387.77</v>
      </c>
      <c r="AM1154" s="496" t="e">
        <f>BD.PD9[[#This Row],[Pago 5]]+BD.PD9[[#This Row],[Pago 4]]+BD.PD9[[#This Row],[Pago 3]]+BD.PD9[[#This Row],[Pago 2]]+BD.PD9[[#This Row],[Pago 1]]</f>
        <v>#VALUE!</v>
      </c>
      <c r="AN1154" s="308" t="s">
        <v>244</v>
      </c>
      <c r="AO1154" s="308" t="s">
        <v>245</v>
      </c>
      <c r="AP1154" s="308" t="s">
        <v>246</v>
      </c>
      <c r="AQ1154" s="308" t="s">
        <v>247</v>
      </c>
      <c r="AR1154" s="308">
        <v>594</v>
      </c>
      <c r="AS1154" s="308" t="s">
        <v>248</v>
      </c>
      <c r="AT1154" s="249" t="s">
        <v>1575</v>
      </c>
      <c r="AU1154" s="249" t="s">
        <v>1582</v>
      </c>
    </row>
    <row r="1155" spans="1:47" hidden="1" x14ac:dyDescent="0.3">
      <c r="A1155" s="174">
        <v>7.01</v>
      </c>
      <c r="B1155" s="231"/>
      <c r="C1155" s="232" t="str">
        <f>VLOOKUP(BD.PD7[[#This Row],[Pos]],PPto[],3,FALSE)</f>
        <v xml:space="preserve">7.01 Equipamiento de Acero Inoxidable </v>
      </c>
      <c r="D1155" s="174" t="s">
        <v>23</v>
      </c>
      <c r="E1155" s="305" t="str">
        <f>IF(BD.PD7[[#This Row],[.]]="*",VLOOKUP(BD.PD7[[#This Row],[Pos]],Presupuesto!A:H,7,FALSE),"")</f>
        <v/>
      </c>
      <c r="F1155" s="234" t="s">
        <v>420</v>
      </c>
      <c r="G1155" s="174"/>
      <c r="H1155" s="174"/>
      <c r="I1155" s="497" t="s">
        <v>1326</v>
      </c>
      <c r="J1155" s="382">
        <v>1</v>
      </c>
      <c r="K1155" s="174" t="s">
        <v>260</v>
      </c>
      <c r="L1155" s="383">
        <f>IF(BD.PD7[[#This Row],[Mon]]="DOP",1,HLOOKUP(BD.PD7[[#This Row],[Mon]],$K$1:$L$2,2,FALSE))</f>
        <v>1</v>
      </c>
      <c r="M1155" s="384">
        <v>18719.25</v>
      </c>
      <c r="N1155" s="243">
        <f>BD.PD7[[#This Row],[Cant.]]*BD.PD7[[#This Row],[ Tasa ]]*BD.PD7[[#This Row],[ Precio Und.]]</f>
        <v>18719.25</v>
      </c>
      <c r="O1155" s="386">
        <v>0.01</v>
      </c>
      <c r="P1155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5" s="243">
        <f>BD.PD7[[#This Row],[Ppto. Orden Interna '[DOP']]]/HLOOKUP("USD",$K$1:$L$2,2,FALSE)</f>
        <v>290.86834615384618</v>
      </c>
      <c r="R1155" s="381" t="s">
        <v>1486</v>
      </c>
      <c r="S1155" s="387"/>
      <c r="T1155" s="387"/>
      <c r="U1155" s="387"/>
      <c r="V1155" s="387"/>
      <c r="W1155" s="174" t="s">
        <v>368</v>
      </c>
      <c r="X1155" s="495">
        <v>9</v>
      </c>
      <c r="Y1155" s="388">
        <v>0.5</v>
      </c>
      <c r="Z1155" s="243">
        <f>BD.PD7[[#This Row],[Av.P1 '[%']]]*BD.PD7[[#This Row],[Ppto. Orden Interna '[DOP']]]</f>
        <v>9453.2212500000005</v>
      </c>
      <c r="AA1155" s="495">
        <v>11</v>
      </c>
      <c r="AB1155" s="388">
        <v>0.5</v>
      </c>
      <c r="AC1155" s="243">
        <f>BD.PD7[[#This Row],[Av.P2 '[%']]]*BD.PD7[[#This Row],[Ppto. Orden Interna '[DOP']]]</f>
        <v>9453.2212500000005</v>
      </c>
      <c r="AD1155" s="249"/>
      <c r="AE1155" s="389"/>
      <c r="AF1155" s="243">
        <f>BD.PD7[[#This Row],[Av.P3 '[%']]]*BD.PD7[[#This Row],[Ppto. Orden Interna '[DOP']]]</f>
        <v>0</v>
      </c>
      <c r="AG1155" s="249"/>
      <c r="AH1155" s="389"/>
      <c r="AI1155" s="243">
        <f>BD.PD7[[#This Row],[Av.P2 '[%']]]*BD.PD7[[#This Row],[Ppto. Orden Interna '[DOP']]]</f>
        <v>9453.2212500000005</v>
      </c>
      <c r="AJ1155" s="249"/>
      <c r="AK1155" s="389"/>
      <c r="AL1155" s="243">
        <f>BD.PD7[[#This Row],[Av.P2 '[%']]]*BD.PD7[[#This Row],[Ppto. Orden Interna '[DOP']]]</f>
        <v>9453.2212500000005</v>
      </c>
      <c r="AM1155" s="496" t="e">
        <f>BD.PD9[[#This Row],[Pago 5]]+BD.PD9[[#This Row],[Pago 4]]+BD.PD9[[#This Row],[Pago 3]]+BD.PD9[[#This Row],[Pago 2]]+BD.PD9[[#This Row],[Pago 1]]</f>
        <v>#VALUE!</v>
      </c>
      <c r="AN1155" s="308" t="s">
        <v>244</v>
      </c>
      <c r="AO1155" s="308" t="s">
        <v>245</v>
      </c>
      <c r="AP1155" s="308" t="s">
        <v>246</v>
      </c>
      <c r="AQ1155" s="308" t="s">
        <v>247</v>
      </c>
      <c r="AR1155" s="308">
        <v>594</v>
      </c>
      <c r="AS1155" s="308" t="s">
        <v>248</v>
      </c>
      <c r="AT1155" s="249" t="s">
        <v>1575</v>
      </c>
      <c r="AU1155" s="249" t="s">
        <v>1582</v>
      </c>
    </row>
    <row r="1156" spans="1:47" hidden="1" x14ac:dyDescent="0.3">
      <c r="A1156" s="174">
        <v>7.01</v>
      </c>
      <c r="B1156" s="231"/>
      <c r="C1156" s="232" t="str">
        <f>VLOOKUP(BD.PD7[[#This Row],[Pos]],PPto[],3,FALSE)</f>
        <v xml:space="preserve">7.01 Equipamiento de Acero Inoxidable </v>
      </c>
      <c r="D1156" s="174" t="s">
        <v>23</v>
      </c>
      <c r="E1156" s="305" t="str">
        <f>IF(BD.PD7[[#This Row],[.]]="*",VLOOKUP(BD.PD7[[#This Row],[Pos]],Presupuesto!A:H,7,FALSE),"")</f>
        <v/>
      </c>
      <c r="F1156" s="234" t="s">
        <v>420</v>
      </c>
      <c r="G1156" s="174"/>
      <c r="H1156" s="174"/>
      <c r="I1156" s="497" t="s">
        <v>1326</v>
      </c>
      <c r="J1156" s="382">
        <v>1</v>
      </c>
      <c r="K1156" s="174" t="s">
        <v>260</v>
      </c>
      <c r="L1156" s="383">
        <f>IF(BD.PD7[[#This Row],[Mon]]="DOP",1,HLOOKUP(BD.PD7[[#This Row],[Mon]],$K$1:$L$2,2,FALSE))</f>
        <v>1</v>
      </c>
      <c r="M1156" s="384">
        <v>18719.25</v>
      </c>
      <c r="N1156" s="243">
        <f>BD.PD7[[#This Row],[Cant.]]*BD.PD7[[#This Row],[ Tasa ]]*BD.PD7[[#This Row],[ Precio Und.]]</f>
        <v>18719.25</v>
      </c>
      <c r="O1156" s="386">
        <v>0.01</v>
      </c>
      <c r="P1156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6" s="243">
        <f>BD.PD7[[#This Row],[Ppto. Orden Interna '[DOP']]]/HLOOKUP("USD",$K$1:$L$2,2,FALSE)</f>
        <v>290.86834615384618</v>
      </c>
      <c r="R1156" s="381" t="s">
        <v>1486</v>
      </c>
      <c r="S1156" s="387"/>
      <c r="T1156" s="387"/>
      <c r="U1156" s="387"/>
      <c r="V1156" s="387"/>
      <c r="W1156" s="174" t="s">
        <v>368</v>
      </c>
      <c r="X1156" s="495">
        <v>9</v>
      </c>
      <c r="Y1156" s="388">
        <v>0.5</v>
      </c>
      <c r="Z1156" s="243">
        <f>BD.PD7[[#This Row],[Av.P1 '[%']]]*BD.PD7[[#This Row],[Ppto. Orden Interna '[DOP']]]</f>
        <v>9453.2212500000005</v>
      </c>
      <c r="AA1156" s="495">
        <v>11</v>
      </c>
      <c r="AB1156" s="388">
        <v>0.5</v>
      </c>
      <c r="AC1156" s="243">
        <f>BD.PD7[[#This Row],[Av.P2 '[%']]]*BD.PD7[[#This Row],[Ppto. Orden Interna '[DOP']]]</f>
        <v>9453.2212500000005</v>
      </c>
      <c r="AD1156" s="249"/>
      <c r="AE1156" s="389"/>
      <c r="AF1156" s="243">
        <f>BD.PD7[[#This Row],[Av.P3 '[%']]]*BD.PD7[[#This Row],[Ppto. Orden Interna '[DOP']]]</f>
        <v>0</v>
      </c>
      <c r="AG1156" s="249"/>
      <c r="AH1156" s="389"/>
      <c r="AI1156" s="243">
        <f>BD.PD7[[#This Row],[Av.P2 '[%']]]*BD.PD7[[#This Row],[Ppto. Orden Interna '[DOP']]]</f>
        <v>9453.2212500000005</v>
      </c>
      <c r="AJ1156" s="249"/>
      <c r="AK1156" s="389"/>
      <c r="AL1156" s="243">
        <f>BD.PD7[[#This Row],[Av.P2 '[%']]]*BD.PD7[[#This Row],[Ppto. Orden Interna '[DOP']]]</f>
        <v>9453.2212500000005</v>
      </c>
      <c r="AM1156" s="496" t="e">
        <f>BD.PD9[[#This Row],[Pago 5]]+BD.PD9[[#This Row],[Pago 4]]+BD.PD9[[#This Row],[Pago 3]]+BD.PD9[[#This Row],[Pago 2]]+BD.PD9[[#This Row],[Pago 1]]</f>
        <v>#VALUE!</v>
      </c>
      <c r="AN1156" s="308" t="s">
        <v>244</v>
      </c>
      <c r="AO1156" s="308" t="s">
        <v>245</v>
      </c>
      <c r="AP1156" s="308" t="s">
        <v>246</v>
      </c>
      <c r="AQ1156" s="308" t="s">
        <v>247</v>
      </c>
      <c r="AR1156" s="308">
        <v>594</v>
      </c>
      <c r="AS1156" s="308" t="s">
        <v>248</v>
      </c>
      <c r="AT1156" s="249" t="s">
        <v>1575</v>
      </c>
      <c r="AU1156" s="249" t="s">
        <v>1582</v>
      </c>
    </row>
    <row r="1157" spans="1:47" hidden="1" x14ac:dyDescent="0.3">
      <c r="A1157" s="174">
        <v>7.01</v>
      </c>
      <c r="B1157" s="231"/>
      <c r="C1157" s="232" t="str">
        <f>VLOOKUP(BD.PD7[[#This Row],[Pos]],PPto[],3,FALSE)</f>
        <v xml:space="preserve">7.01 Equipamiento de Acero Inoxidable </v>
      </c>
      <c r="D1157" s="174" t="s">
        <v>23</v>
      </c>
      <c r="E1157" s="305" t="str">
        <f>IF(BD.PD7[[#This Row],[.]]="*",VLOOKUP(BD.PD7[[#This Row],[Pos]],Presupuesto!A:H,7,FALSE),"")</f>
        <v/>
      </c>
      <c r="F1157" s="234" t="s">
        <v>420</v>
      </c>
      <c r="G1157" s="174"/>
      <c r="H1157" s="174"/>
      <c r="I1157" s="497" t="s">
        <v>1326</v>
      </c>
      <c r="J1157" s="382">
        <v>1</v>
      </c>
      <c r="K1157" s="174" t="s">
        <v>260</v>
      </c>
      <c r="L1157" s="383">
        <f>IF(BD.PD7[[#This Row],[Mon]]="DOP",1,HLOOKUP(BD.PD7[[#This Row],[Mon]],$K$1:$L$2,2,FALSE))</f>
        <v>1</v>
      </c>
      <c r="M1157" s="384">
        <v>18719.25</v>
      </c>
      <c r="N1157" s="243">
        <f>BD.PD7[[#This Row],[Cant.]]*BD.PD7[[#This Row],[ Tasa ]]*BD.PD7[[#This Row],[ Precio Und.]]</f>
        <v>18719.25</v>
      </c>
      <c r="O1157" s="386">
        <v>0.01</v>
      </c>
      <c r="P1157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57" s="243">
        <f>BD.PD7[[#This Row],[Ppto. Orden Interna '[DOP']]]/HLOOKUP("USD",$K$1:$L$2,2,FALSE)</f>
        <v>290.86834615384618</v>
      </c>
      <c r="R1157" s="381" t="s">
        <v>1486</v>
      </c>
      <c r="S1157" s="387"/>
      <c r="T1157" s="387"/>
      <c r="U1157" s="387"/>
      <c r="V1157" s="387"/>
      <c r="W1157" s="174" t="s">
        <v>368</v>
      </c>
      <c r="X1157" s="495">
        <v>9</v>
      </c>
      <c r="Y1157" s="388">
        <v>0.5</v>
      </c>
      <c r="Z1157" s="243">
        <f>BD.PD7[[#This Row],[Av.P1 '[%']]]*BD.PD7[[#This Row],[Ppto. Orden Interna '[DOP']]]</f>
        <v>9453.2212500000005</v>
      </c>
      <c r="AA1157" s="495">
        <v>11</v>
      </c>
      <c r="AB1157" s="388">
        <v>0.5</v>
      </c>
      <c r="AC1157" s="243">
        <f>BD.PD7[[#This Row],[Av.P2 '[%']]]*BD.PD7[[#This Row],[Ppto. Orden Interna '[DOP']]]</f>
        <v>9453.2212500000005</v>
      </c>
      <c r="AD1157" s="249"/>
      <c r="AE1157" s="389"/>
      <c r="AF1157" s="243">
        <f>BD.PD7[[#This Row],[Av.P3 '[%']]]*BD.PD7[[#This Row],[Ppto. Orden Interna '[DOP']]]</f>
        <v>0</v>
      </c>
      <c r="AG1157" s="249"/>
      <c r="AH1157" s="389"/>
      <c r="AI1157" s="243">
        <f>BD.PD7[[#This Row],[Av.P2 '[%']]]*BD.PD7[[#This Row],[Ppto. Orden Interna '[DOP']]]</f>
        <v>9453.2212500000005</v>
      </c>
      <c r="AJ1157" s="249"/>
      <c r="AK1157" s="389"/>
      <c r="AL1157" s="243">
        <f>BD.PD7[[#This Row],[Av.P2 '[%']]]*BD.PD7[[#This Row],[Ppto. Orden Interna '[DOP']]]</f>
        <v>9453.2212500000005</v>
      </c>
      <c r="AM1157" s="496" t="e">
        <f>BD.PD9[[#This Row],[Pago 5]]+BD.PD9[[#This Row],[Pago 4]]+BD.PD9[[#This Row],[Pago 3]]+BD.PD9[[#This Row],[Pago 2]]+BD.PD9[[#This Row],[Pago 1]]</f>
        <v>#VALUE!</v>
      </c>
      <c r="AN1157" s="308" t="s">
        <v>244</v>
      </c>
      <c r="AO1157" s="308" t="s">
        <v>245</v>
      </c>
      <c r="AP1157" s="308" t="s">
        <v>246</v>
      </c>
      <c r="AQ1157" s="308" t="s">
        <v>247</v>
      </c>
      <c r="AR1157" s="308">
        <v>594</v>
      </c>
      <c r="AS1157" s="308" t="s">
        <v>248</v>
      </c>
      <c r="AT1157" s="249" t="s">
        <v>1575</v>
      </c>
      <c r="AU1157" s="249" t="s">
        <v>1582</v>
      </c>
    </row>
    <row r="1158" spans="1:47" hidden="1" x14ac:dyDescent="0.3">
      <c r="A1158" s="174">
        <v>7.01</v>
      </c>
      <c r="B1158" s="231"/>
      <c r="C1158" s="232" t="str">
        <f>VLOOKUP(BD.PD7[[#This Row],[Pos]],PPto[],3,FALSE)</f>
        <v xml:space="preserve">7.01 Equipamiento de Acero Inoxidable </v>
      </c>
      <c r="D1158" s="174" t="s">
        <v>23</v>
      </c>
      <c r="E1158" s="305" t="str">
        <f>IF(BD.PD7[[#This Row],[.]]="*",VLOOKUP(BD.PD7[[#This Row],[Pos]],Presupuesto!A:H,7,FALSE),"")</f>
        <v/>
      </c>
      <c r="F1158" s="234" t="s">
        <v>421</v>
      </c>
      <c r="G1158" s="174"/>
      <c r="H1158" s="174"/>
      <c r="I1158" s="497" t="s">
        <v>1326</v>
      </c>
      <c r="J1158" s="382">
        <v>1</v>
      </c>
      <c r="K1158" s="174" t="s">
        <v>260</v>
      </c>
      <c r="L1158" s="383">
        <f>IF(BD.PD7[[#This Row],[Mon]]="DOP",1,HLOOKUP(BD.PD7[[#This Row],[Mon]],$K$1:$L$2,2,FALSE))</f>
        <v>1</v>
      </c>
      <c r="M1158" s="384">
        <v>29335.5</v>
      </c>
      <c r="N1158" s="243">
        <f>BD.PD7[[#This Row],[Cant.]]*BD.PD7[[#This Row],[ Tasa ]]*BD.PD7[[#This Row],[ Precio Und.]]</f>
        <v>29335.5</v>
      </c>
      <c r="O1158" s="386">
        <v>0.01</v>
      </c>
      <c r="P1158" s="243">
        <f>IF(BD.PD7[[#This Row],[Liquid. '[%']]]&lt;&gt;0,(BD.PD7[[#This Row],[Valor Neto '[DOP']]]*BD.PD7[[#This Row],[Liquid. '[%']]])+BD.PD7[[#This Row],[Valor Neto '[DOP']]],BD.PD7[[#This Row],[Valor Neto '[DOP']]])</f>
        <v>29628.855</v>
      </c>
      <c r="Q1158" s="243">
        <f>BD.PD7[[#This Row],[Ppto. Orden Interna '[DOP']]]/HLOOKUP("USD",$K$1:$L$2,2,FALSE)</f>
        <v>455.82853846153847</v>
      </c>
      <c r="R1158" s="381" t="s">
        <v>1486</v>
      </c>
      <c r="S1158" s="387"/>
      <c r="T1158" s="387"/>
      <c r="U1158" s="387"/>
      <c r="V1158" s="387"/>
      <c r="W1158" s="174" t="s">
        <v>368</v>
      </c>
      <c r="X1158" s="495">
        <v>9</v>
      </c>
      <c r="Y1158" s="388">
        <v>0.5</v>
      </c>
      <c r="Z1158" s="243">
        <f>BD.PD7[[#This Row],[Av.P1 '[%']]]*BD.PD7[[#This Row],[Ppto. Orden Interna '[DOP']]]</f>
        <v>14814.4275</v>
      </c>
      <c r="AA1158" s="495">
        <v>11</v>
      </c>
      <c r="AB1158" s="388">
        <v>0.5</v>
      </c>
      <c r="AC1158" s="243">
        <f>BD.PD7[[#This Row],[Av.P2 '[%']]]*BD.PD7[[#This Row],[Ppto. Orden Interna '[DOP']]]</f>
        <v>14814.4275</v>
      </c>
      <c r="AD1158" s="249"/>
      <c r="AE1158" s="389"/>
      <c r="AF1158" s="243">
        <f>BD.PD7[[#This Row],[Av.P3 '[%']]]*BD.PD7[[#This Row],[Ppto. Orden Interna '[DOP']]]</f>
        <v>0</v>
      </c>
      <c r="AG1158" s="249"/>
      <c r="AH1158" s="389"/>
      <c r="AI1158" s="243">
        <f>BD.PD7[[#This Row],[Av.P2 '[%']]]*BD.PD7[[#This Row],[Ppto. Orden Interna '[DOP']]]</f>
        <v>14814.4275</v>
      </c>
      <c r="AJ1158" s="249"/>
      <c r="AK1158" s="389"/>
      <c r="AL1158" s="243">
        <f>BD.PD7[[#This Row],[Av.P2 '[%']]]*BD.PD7[[#This Row],[Ppto. Orden Interna '[DOP']]]</f>
        <v>14814.4275</v>
      </c>
      <c r="AM1158" s="496" t="e">
        <f>BD.PD9[[#This Row],[Pago 5]]+BD.PD9[[#This Row],[Pago 4]]+BD.PD9[[#This Row],[Pago 3]]+BD.PD9[[#This Row],[Pago 2]]+BD.PD9[[#This Row],[Pago 1]]</f>
        <v>#VALUE!</v>
      </c>
      <c r="AN1158" s="308" t="s">
        <v>244</v>
      </c>
      <c r="AO1158" s="308" t="s">
        <v>245</v>
      </c>
      <c r="AP1158" s="308" t="s">
        <v>246</v>
      </c>
      <c r="AQ1158" s="308" t="s">
        <v>247</v>
      </c>
      <c r="AR1158" s="308">
        <v>594</v>
      </c>
      <c r="AS1158" s="308" t="s">
        <v>248</v>
      </c>
      <c r="AT1158" s="249" t="s">
        <v>1575</v>
      </c>
      <c r="AU1158" s="249" t="s">
        <v>1582</v>
      </c>
    </row>
    <row r="1159" spans="1:47" hidden="1" x14ac:dyDescent="0.3">
      <c r="A1159" s="174">
        <v>7.01</v>
      </c>
      <c r="B1159" s="231"/>
      <c r="C1159" s="232" t="str">
        <f>VLOOKUP(BD.PD7[[#This Row],[Pos]],PPto[],3,FALSE)</f>
        <v xml:space="preserve">7.01 Equipamiento de Acero Inoxidable </v>
      </c>
      <c r="D1159" s="174" t="s">
        <v>23</v>
      </c>
      <c r="E1159" s="305" t="str">
        <f>IF(BD.PD7[[#This Row],[.]]="*",VLOOKUP(BD.PD7[[#This Row],[Pos]],Presupuesto!A:H,7,FALSE),"")</f>
        <v/>
      </c>
      <c r="F1159" s="234" t="s">
        <v>422</v>
      </c>
      <c r="G1159" s="174"/>
      <c r="H1159" s="174"/>
      <c r="I1159" s="497" t="s">
        <v>1326</v>
      </c>
      <c r="J1159" s="382">
        <v>3</v>
      </c>
      <c r="K1159" s="174" t="s">
        <v>260</v>
      </c>
      <c r="L1159" s="383">
        <f>IF(BD.PD7[[#This Row],[Mon]]="DOP",1,HLOOKUP(BD.PD7[[#This Row],[Mon]],$K$1:$L$2,2,FALSE))</f>
        <v>1</v>
      </c>
      <c r="M1159" s="384">
        <v>42300</v>
      </c>
      <c r="N1159" s="243">
        <f>BD.PD7[[#This Row],[Cant.]]*BD.PD7[[#This Row],[ Tasa ]]*BD.PD7[[#This Row],[ Precio Und.]]</f>
        <v>126900</v>
      </c>
      <c r="O1159" s="386">
        <v>0.01</v>
      </c>
      <c r="P1159" s="243">
        <f>IF(BD.PD7[[#This Row],[Liquid. '[%']]]&lt;&gt;0,(BD.PD7[[#This Row],[Valor Neto '[DOP']]]*BD.PD7[[#This Row],[Liquid. '[%']]])+BD.PD7[[#This Row],[Valor Neto '[DOP']]],BD.PD7[[#This Row],[Valor Neto '[DOP']]])</f>
        <v>128169</v>
      </c>
      <c r="Q1159" s="243">
        <f>BD.PD7[[#This Row],[Ppto. Orden Interna '[DOP']]]/HLOOKUP("USD",$K$1:$L$2,2,FALSE)</f>
        <v>1971.8307692307692</v>
      </c>
      <c r="R1159" s="381" t="s">
        <v>1486</v>
      </c>
      <c r="S1159" s="387"/>
      <c r="T1159" s="387"/>
      <c r="U1159" s="387"/>
      <c r="V1159" s="387"/>
      <c r="W1159" s="174" t="s">
        <v>368</v>
      </c>
      <c r="X1159" s="495">
        <v>9</v>
      </c>
      <c r="Y1159" s="388">
        <v>0.5</v>
      </c>
      <c r="Z1159" s="243">
        <f>BD.PD7[[#This Row],[Av.P1 '[%']]]*BD.PD7[[#This Row],[Ppto. Orden Interna '[DOP']]]</f>
        <v>64084.5</v>
      </c>
      <c r="AA1159" s="495">
        <v>11</v>
      </c>
      <c r="AB1159" s="388">
        <v>0.5</v>
      </c>
      <c r="AC1159" s="243">
        <f>BD.PD7[[#This Row],[Av.P2 '[%']]]*BD.PD7[[#This Row],[Ppto. Orden Interna '[DOP']]]</f>
        <v>64084.5</v>
      </c>
      <c r="AD1159" s="249"/>
      <c r="AE1159" s="389"/>
      <c r="AF1159" s="243">
        <f>BD.PD7[[#This Row],[Av.P3 '[%']]]*BD.PD7[[#This Row],[Ppto. Orden Interna '[DOP']]]</f>
        <v>0</v>
      </c>
      <c r="AG1159" s="249"/>
      <c r="AH1159" s="389"/>
      <c r="AI1159" s="243">
        <f>BD.PD7[[#This Row],[Av.P2 '[%']]]*BD.PD7[[#This Row],[Ppto. Orden Interna '[DOP']]]</f>
        <v>64084.5</v>
      </c>
      <c r="AJ1159" s="249"/>
      <c r="AK1159" s="389"/>
      <c r="AL1159" s="243">
        <f>BD.PD7[[#This Row],[Av.P2 '[%']]]*BD.PD7[[#This Row],[Ppto. Orden Interna '[DOP']]]</f>
        <v>64084.5</v>
      </c>
      <c r="AM1159" s="496" t="e">
        <f>BD.PD9[[#This Row],[Pago 5]]+BD.PD9[[#This Row],[Pago 4]]+BD.PD9[[#This Row],[Pago 3]]+BD.PD9[[#This Row],[Pago 2]]+BD.PD9[[#This Row],[Pago 1]]</f>
        <v>#VALUE!</v>
      </c>
      <c r="AN1159" s="308" t="s">
        <v>244</v>
      </c>
      <c r="AO1159" s="308" t="s">
        <v>245</v>
      </c>
      <c r="AP1159" s="308" t="s">
        <v>246</v>
      </c>
      <c r="AQ1159" s="308" t="s">
        <v>247</v>
      </c>
      <c r="AR1159" s="308">
        <v>594</v>
      </c>
      <c r="AS1159" s="308" t="s">
        <v>248</v>
      </c>
      <c r="AT1159" s="249" t="s">
        <v>1575</v>
      </c>
      <c r="AU1159" s="249" t="s">
        <v>1582</v>
      </c>
    </row>
    <row r="1160" spans="1:47" hidden="1" x14ac:dyDescent="0.3">
      <c r="A1160" s="174">
        <v>7.01</v>
      </c>
      <c r="B1160" s="231"/>
      <c r="C1160" s="232" t="str">
        <f>VLOOKUP(BD.PD7[[#This Row],[Pos]],PPto[],3,FALSE)</f>
        <v xml:space="preserve">7.01 Equipamiento de Acero Inoxidable </v>
      </c>
      <c r="D1160" s="174" t="s">
        <v>23</v>
      </c>
      <c r="E1160" s="305" t="str">
        <f>IF(BD.PD7[[#This Row],[.]]="*",VLOOKUP(BD.PD7[[#This Row],[Pos]],Presupuesto!A:H,7,FALSE),"")</f>
        <v/>
      </c>
      <c r="F1160" s="234" t="s">
        <v>423</v>
      </c>
      <c r="G1160" s="174"/>
      <c r="H1160" s="174"/>
      <c r="I1160" s="497" t="s">
        <v>1326</v>
      </c>
      <c r="J1160" s="382">
        <v>2</v>
      </c>
      <c r="K1160" s="174" t="s">
        <v>260</v>
      </c>
      <c r="L1160" s="383">
        <f>IF(BD.PD7[[#This Row],[Mon]]="DOP",1,HLOOKUP(BD.PD7[[#This Row],[Mon]],$K$1:$L$2,2,FALSE))</f>
        <v>1</v>
      </c>
      <c r="M1160" s="384">
        <v>36573</v>
      </c>
      <c r="N1160" s="243">
        <f>BD.PD7[[#This Row],[Cant.]]*BD.PD7[[#This Row],[ Tasa ]]*BD.PD7[[#This Row],[ Precio Und.]]</f>
        <v>73146</v>
      </c>
      <c r="O1160" s="386">
        <v>0.01</v>
      </c>
      <c r="P1160" s="243">
        <f>IF(BD.PD7[[#This Row],[Liquid. '[%']]]&lt;&gt;0,(BD.PD7[[#This Row],[Valor Neto '[DOP']]]*BD.PD7[[#This Row],[Liquid. '[%']]])+BD.PD7[[#This Row],[Valor Neto '[DOP']]],BD.PD7[[#This Row],[Valor Neto '[DOP']]])</f>
        <v>73877.460000000006</v>
      </c>
      <c r="Q1160" s="243">
        <f>BD.PD7[[#This Row],[Ppto. Orden Interna '[DOP']]]/HLOOKUP("USD",$K$1:$L$2,2,FALSE)</f>
        <v>1136.5763076923079</v>
      </c>
      <c r="R1160" s="381" t="s">
        <v>1486</v>
      </c>
      <c r="S1160" s="387"/>
      <c r="T1160" s="387"/>
      <c r="U1160" s="387"/>
      <c r="V1160" s="387"/>
      <c r="W1160" s="174" t="s">
        <v>368</v>
      </c>
      <c r="X1160" s="495">
        <v>9</v>
      </c>
      <c r="Y1160" s="388">
        <v>0.5</v>
      </c>
      <c r="Z1160" s="243">
        <f>BD.PD7[[#This Row],[Av.P1 '[%']]]*BD.PD7[[#This Row],[Ppto. Orden Interna '[DOP']]]</f>
        <v>36938.730000000003</v>
      </c>
      <c r="AA1160" s="495">
        <v>11</v>
      </c>
      <c r="AB1160" s="388">
        <v>0.5</v>
      </c>
      <c r="AC1160" s="243">
        <f>BD.PD7[[#This Row],[Av.P2 '[%']]]*BD.PD7[[#This Row],[Ppto. Orden Interna '[DOP']]]</f>
        <v>36938.730000000003</v>
      </c>
      <c r="AD1160" s="249"/>
      <c r="AE1160" s="389"/>
      <c r="AF1160" s="243">
        <f>BD.PD7[[#This Row],[Av.P3 '[%']]]*BD.PD7[[#This Row],[Ppto. Orden Interna '[DOP']]]</f>
        <v>0</v>
      </c>
      <c r="AG1160" s="249"/>
      <c r="AH1160" s="389"/>
      <c r="AI1160" s="243">
        <f>BD.PD7[[#This Row],[Av.P2 '[%']]]*BD.PD7[[#This Row],[Ppto. Orden Interna '[DOP']]]</f>
        <v>36938.730000000003</v>
      </c>
      <c r="AJ1160" s="249"/>
      <c r="AK1160" s="389"/>
      <c r="AL1160" s="243">
        <f>BD.PD7[[#This Row],[Av.P2 '[%']]]*BD.PD7[[#This Row],[Ppto. Orden Interna '[DOP']]]</f>
        <v>36938.730000000003</v>
      </c>
      <c r="AM1160" s="496" t="e">
        <f>BD.PD9[[#This Row],[Pago 5]]+BD.PD9[[#This Row],[Pago 4]]+BD.PD9[[#This Row],[Pago 3]]+BD.PD9[[#This Row],[Pago 2]]+BD.PD9[[#This Row],[Pago 1]]</f>
        <v>#VALUE!</v>
      </c>
      <c r="AN1160" s="308" t="s">
        <v>244</v>
      </c>
      <c r="AO1160" s="308" t="s">
        <v>245</v>
      </c>
      <c r="AP1160" s="308" t="s">
        <v>246</v>
      </c>
      <c r="AQ1160" s="308" t="s">
        <v>247</v>
      </c>
      <c r="AR1160" s="308">
        <v>594</v>
      </c>
      <c r="AS1160" s="308" t="s">
        <v>248</v>
      </c>
      <c r="AT1160" s="249" t="s">
        <v>1575</v>
      </c>
      <c r="AU1160" s="249" t="s">
        <v>1582</v>
      </c>
    </row>
    <row r="1161" spans="1:47" hidden="1" x14ac:dyDescent="0.3">
      <c r="A1161" s="174">
        <v>7.01</v>
      </c>
      <c r="B1161" s="231"/>
      <c r="C1161" s="232" t="str">
        <f>VLOOKUP(BD.PD7[[#This Row],[Pos]],PPto[],3,FALSE)</f>
        <v xml:space="preserve">7.01 Equipamiento de Acero Inoxidable </v>
      </c>
      <c r="D1161" s="174" t="s">
        <v>23</v>
      </c>
      <c r="E1161" s="305" t="str">
        <f>IF(BD.PD7[[#This Row],[.]]="*",VLOOKUP(BD.PD7[[#This Row],[Pos]],Presupuesto!A:H,7,FALSE),"")</f>
        <v/>
      </c>
      <c r="F1161" s="234" t="s">
        <v>423</v>
      </c>
      <c r="G1161" s="174"/>
      <c r="H1161" s="174"/>
      <c r="I1161" s="497" t="s">
        <v>1326</v>
      </c>
      <c r="J1161" s="382">
        <v>1</v>
      </c>
      <c r="K1161" s="174" t="s">
        <v>260</v>
      </c>
      <c r="L1161" s="383">
        <f>IF(BD.PD7[[#This Row],[Mon]]="DOP",1,HLOOKUP(BD.PD7[[#This Row],[Mon]],$K$1:$L$2,2,FALSE))</f>
        <v>1</v>
      </c>
      <c r="M1161" s="384">
        <v>36573</v>
      </c>
      <c r="N1161" s="243">
        <f>BD.PD7[[#This Row],[Cant.]]*BD.PD7[[#This Row],[ Tasa ]]*BD.PD7[[#This Row],[ Precio Und.]]</f>
        <v>36573</v>
      </c>
      <c r="O1161" s="386">
        <v>0.01</v>
      </c>
      <c r="P1161" s="243">
        <f>IF(BD.PD7[[#This Row],[Liquid. '[%']]]&lt;&gt;0,(BD.PD7[[#This Row],[Valor Neto '[DOP']]]*BD.PD7[[#This Row],[Liquid. '[%']]])+BD.PD7[[#This Row],[Valor Neto '[DOP']]],BD.PD7[[#This Row],[Valor Neto '[DOP']]])</f>
        <v>36938.730000000003</v>
      </c>
      <c r="Q1161" s="243">
        <f>BD.PD7[[#This Row],[Ppto. Orden Interna '[DOP']]]/HLOOKUP("USD",$K$1:$L$2,2,FALSE)</f>
        <v>568.28815384615393</v>
      </c>
      <c r="R1161" s="381" t="s">
        <v>1486</v>
      </c>
      <c r="S1161" s="387"/>
      <c r="T1161" s="387"/>
      <c r="U1161" s="387"/>
      <c r="V1161" s="387"/>
      <c r="W1161" s="174" t="s">
        <v>368</v>
      </c>
      <c r="X1161" s="495">
        <v>9</v>
      </c>
      <c r="Y1161" s="388">
        <v>0.5</v>
      </c>
      <c r="Z1161" s="243">
        <f>BD.PD7[[#This Row],[Av.P1 '[%']]]*BD.PD7[[#This Row],[Ppto. Orden Interna '[DOP']]]</f>
        <v>18469.365000000002</v>
      </c>
      <c r="AA1161" s="495">
        <v>11</v>
      </c>
      <c r="AB1161" s="388">
        <v>0.5</v>
      </c>
      <c r="AC1161" s="243">
        <f>BD.PD7[[#This Row],[Av.P2 '[%']]]*BD.PD7[[#This Row],[Ppto. Orden Interna '[DOP']]]</f>
        <v>18469.365000000002</v>
      </c>
      <c r="AD1161" s="249"/>
      <c r="AE1161" s="389"/>
      <c r="AF1161" s="243">
        <f>BD.PD7[[#This Row],[Av.P3 '[%']]]*BD.PD7[[#This Row],[Ppto. Orden Interna '[DOP']]]</f>
        <v>0</v>
      </c>
      <c r="AG1161" s="249"/>
      <c r="AH1161" s="389"/>
      <c r="AI1161" s="243">
        <f>BD.PD7[[#This Row],[Av.P2 '[%']]]*BD.PD7[[#This Row],[Ppto. Orden Interna '[DOP']]]</f>
        <v>18469.365000000002</v>
      </c>
      <c r="AJ1161" s="249"/>
      <c r="AK1161" s="389"/>
      <c r="AL1161" s="243">
        <f>BD.PD7[[#This Row],[Av.P2 '[%']]]*BD.PD7[[#This Row],[Ppto. Orden Interna '[DOP']]]</f>
        <v>18469.365000000002</v>
      </c>
      <c r="AM1161" s="496" t="e">
        <f>BD.PD9[[#This Row],[Pago 5]]+BD.PD9[[#This Row],[Pago 4]]+BD.PD9[[#This Row],[Pago 3]]+BD.PD9[[#This Row],[Pago 2]]+BD.PD9[[#This Row],[Pago 1]]</f>
        <v>#VALUE!</v>
      </c>
      <c r="AN1161" s="308" t="s">
        <v>244</v>
      </c>
      <c r="AO1161" s="308" t="s">
        <v>245</v>
      </c>
      <c r="AP1161" s="308" t="s">
        <v>246</v>
      </c>
      <c r="AQ1161" s="308" t="s">
        <v>247</v>
      </c>
      <c r="AR1161" s="308">
        <v>594</v>
      </c>
      <c r="AS1161" s="308" t="s">
        <v>248</v>
      </c>
      <c r="AT1161" s="249" t="s">
        <v>1575</v>
      </c>
      <c r="AU1161" s="249" t="s">
        <v>1582</v>
      </c>
    </row>
    <row r="1162" spans="1:47" hidden="1" x14ac:dyDescent="0.3">
      <c r="A1162" s="174">
        <v>7.01</v>
      </c>
      <c r="B1162" s="231"/>
      <c r="C1162" s="232" t="str">
        <f>VLOOKUP(BD.PD7[[#This Row],[Pos]],PPto[],3,FALSE)</f>
        <v xml:space="preserve">7.01 Equipamiento de Acero Inoxidable </v>
      </c>
      <c r="D1162" s="174" t="s">
        <v>23</v>
      </c>
      <c r="E1162" s="305" t="str">
        <f>IF(BD.PD7[[#This Row],[.]]="*",VLOOKUP(BD.PD7[[#This Row],[Pos]],Presupuesto!A:H,7,FALSE),"")</f>
        <v/>
      </c>
      <c r="F1162" s="234" t="s">
        <v>423</v>
      </c>
      <c r="G1162" s="174"/>
      <c r="H1162" s="174"/>
      <c r="I1162" s="497" t="s">
        <v>1326</v>
      </c>
      <c r="J1162" s="382">
        <v>1</v>
      </c>
      <c r="K1162" s="174" t="s">
        <v>260</v>
      </c>
      <c r="L1162" s="383">
        <f>IF(BD.PD7[[#This Row],[Mon]]="DOP",1,HLOOKUP(BD.PD7[[#This Row],[Mon]],$K$1:$L$2,2,FALSE))</f>
        <v>1</v>
      </c>
      <c r="M1162" s="384">
        <v>36573</v>
      </c>
      <c r="N1162" s="243">
        <f>BD.PD7[[#This Row],[Cant.]]*BD.PD7[[#This Row],[ Tasa ]]*BD.PD7[[#This Row],[ Precio Und.]]</f>
        <v>36573</v>
      </c>
      <c r="O1162" s="386">
        <v>0.01</v>
      </c>
      <c r="P1162" s="243">
        <f>IF(BD.PD7[[#This Row],[Liquid. '[%']]]&lt;&gt;0,(BD.PD7[[#This Row],[Valor Neto '[DOP']]]*BD.PD7[[#This Row],[Liquid. '[%']]])+BD.PD7[[#This Row],[Valor Neto '[DOP']]],BD.PD7[[#This Row],[Valor Neto '[DOP']]])</f>
        <v>36938.730000000003</v>
      </c>
      <c r="Q1162" s="243">
        <f>BD.PD7[[#This Row],[Ppto. Orden Interna '[DOP']]]/HLOOKUP("USD",$K$1:$L$2,2,FALSE)</f>
        <v>568.28815384615393</v>
      </c>
      <c r="R1162" s="381" t="s">
        <v>1486</v>
      </c>
      <c r="S1162" s="387"/>
      <c r="T1162" s="387"/>
      <c r="U1162" s="387"/>
      <c r="V1162" s="387"/>
      <c r="W1162" s="174" t="s">
        <v>368</v>
      </c>
      <c r="X1162" s="495">
        <v>9</v>
      </c>
      <c r="Y1162" s="388">
        <v>0.5</v>
      </c>
      <c r="Z1162" s="243">
        <f>BD.PD7[[#This Row],[Av.P1 '[%']]]*BD.PD7[[#This Row],[Ppto. Orden Interna '[DOP']]]</f>
        <v>18469.365000000002</v>
      </c>
      <c r="AA1162" s="495">
        <v>11</v>
      </c>
      <c r="AB1162" s="388">
        <v>0.5</v>
      </c>
      <c r="AC1162" s="243">
        <f>BD.PD7[[#This Row],[Av.P2 '[%']]]*BD.PD7[[#This Row],[Ppto. Orden Interna '[DOP']]]</f>
        <v>18469.365000000002</v>
      </c>
      <c r="AD1162" s="249"/>
      <c r="AE1162" s="389"/>
      <c r="AF1162" s="243">
        <f>BD.PD7[[#This Row],[Av.P3 '[%']]]*BD.PD7[[#This Row],[Ppto. Orden Interna '[DOP']]]</f>
        <v>0</v>
      </c>
      <c r="AG1162" s="249"/>
      <c r="AH1162" s="389"/>
      <c r="AI1162" s="243">
        <f>BD.PD7[[#This Row],[Av.P2 '[%']]]*BD.PD7[[#This Row],[Ppto. Orden Interna '[DOP']]]</f>
        <v>18469.365000000002</v>
      </c>
      <c r="AJ1162" s="249"/>
      <c r="AK1162" s="389"/>
      <c r="AL1162" s="243">
        <f>BD.PD7[[#This Row],[Av.P2 '[%']]]*BD.PD7[[#This Row],[Ppto. Orden Interna '[DOP']]]</f>
        <v>18469.365000000002</v>
      </c>
      <c r="AM1162" s="496" t="e">
        <f>BD.PD9[[#This Row],[Pago 5]]+BD.PD9[[#This Row],[Pago 4]]+BD.PD9[[#This Row],[Pago 3]]+BD.PD9[[#This Row],[Pago 2]]+BD.PD9[[#This Row],[Pago 1]]</f>
        <v>#VALUE!</v>
      </c>
      <c r="AN1162" s="308" t="s">
        <v>244</v>
      </c>
      <c r="AO1162" s="308" t="s">
        <v>245</v>
      </c>
      <c r="AP1162" s="308" t="s">
        <v>246</v>
      </c>
      <c r="AQ1162" s="308" t="s">
        <v>247</v>
      </c>
      <c r="AR1162" s="308">
        <v>594</v>
      </c>
      <c r="AS1162" s="308" t="s">
        <v>248</v>
      </c>
      <c r="AT1162" s="249" t="s">
        <v>1575</v>
      </c>
      <c r="AU1162" s="249" t="s">
        <v>1582</v>
      </c>
    </row>
    <row r="1163" spans="1:47" hidden="1" x14ac:dyDescent="0.3">
      <c r="A1163" s="174">
        <v>7.01</v>
      </c>
      <c r="B1163" s="231"/>
      <c r="C1163" s="232" t="str">
        <f>VLOOKUP(BD.PD7[[#This Row],[Pos]],PPto[],3,FALSE)</f>
        <v xml:space="preserve">7.01 Equipamiento de Acero Inoxidable </v>
      </c>
      <c r="D1163" s="174" t="s">
        <v>23</v>
      </c>
      <c r="E1163" s="305" t="str">
        <f>IF(BD.PD7[[#This Row],[.]]="*",VLOOKUP(BD.PD7[[#This Row],[Pos]],Presupuesto!A:H,7,FALSE),"")</f>
        <v/>
      </c>
      <c r="F1163" s="234" t="s">
        <v>424</v>
      </c>
      <c r="G1163" s="174"/>
      <c r="H1163" s="174"/>
      <c r="I1163" s="497" t="s">
        <v>1326</v>
      </c>
      <c r="J1163" s="382">
        <v>1</v>
      </c>
      <c r="K1163" s="174" t="s">
        <v>260</v>
      </c>
      <c r="L1163" s="383">
        <f>IF(BD.PD7[[#This Row],[Mon]]="DOP",1,HLOOKUP(BD.PD7[[#This Row],[Mon]],$K$1:$L$2,2,FALSE))</f>
        <v>1</v>
      </c>
      <c r="M1163" s="384">
        <v>32742</v>
      </c>
      <c r="N1163" s="243">
        <f>BD.PD7[[#This Row],[Cant.]]*BD.PD7[[#This Row],[ Tasa ]]*BD.PD7[[#This Row],[ Precio Und.]]</f>
        <v>32742</v>
      </c>
      <c r="O1163" s="386">
        <v>0.01</v>
      </c>
      <c r="P1163" s="243">
        <f>IF(BD.PD7[[#This Row],[Liquid. '[%']]]&lt;&gt;0,(BD.PD7[[#This Row],[Valor Neto '[DOP']]]*BD.PD7[[#This Row],[Liquid. '[%']]])+BD.PD7[[#This Row],[Valor Neto '[DOP']]],BD.PD7[[#This Row],[Valor Neto '[DOP']]])</f>
        <v>33069.42</v>
      </c>
      <c r="Q1163" s="243">
        <f>BD.PD7[[#This Row],[Ppto. Orden Interna '[DOP']]]/HLOOKUP("USD",$K$1:$L$2,2,FALSE)</f>
        <v>508.76030769230766</v>
      </c>
      <c r="R1163" s="381" t="s">
        <v>1486</v>
      </c>
      <c r="S1163" s="387"/>
      <c r="T1163" s="387"/>
      <c r="U1163" s="387"/>
      <c r="V1163" s="387"/>
      <c r="W1163" s="174" t="s">
        <v>368</v>
      </c>
      <c r="X1163" s="495">
        <v>9</v>
      </c>
      <c r="Y1163" s="388">
        <v>0.5</v>
      </c>
      <c r="Z1163" s="243">
        <f>BD.PD7[[#This Row],[Av.P1 '[%']]]*BD.PD7[[#This Row],[Ppto. Orden Interna '[DOP']]]</f>
        <v>16534.71</v>
      </c>
      <c r="AA1163" s="495">
        <v>11</v>
      </c>
      <c r="AB1163" s="388">
        <v>0.5</v>
      </c>
      <c r="AC1163" s="243">
        <f>BD.PD7[[#This Row],[Av.P2 '[%']]]*BD.PD7[[#This Row],[Ppto. Orden Interna '[DOP']]]</f>
        <v>16534.71</v>
      </c>
      <c r="AD1163" s="249"/>
      <c r="AE1163" s="389"/>
      <c r="AF1163" s="243">
        <f>BD.PD7[[#This Row],[Av.P3 '[%']]]*BD.PD7[[#This Row],[Ppto. Orden Interna '[DOP']]]</f>
        <v>0</v>
      </c>
      <c r="AG1163" s="249"/>
      <c r="AH1163" s="389"/>
      <c r="AI1163" s="243">
        <f>BD.PD7[[#This Row],[Av.P2 '[%']]]*BD.PD7[[#This Row],[Ppto. Orden Interna '[DOP']]]</f>
        <v>16534.71</v>
      </c>
      <c r="AJ1163" s="249"/>
      <c r="AK1163" s="389"/>
      <c r="AL1163" s="243">
        <f>BD.PD7[[#This Row],[Av.P2 '[%']]]*BD.PD7[[#This Row],[Ppto. Orden Interna '[DOP']]]</f>
        <v>16534.71</v>
      </c>
      <c r="AM1163" s="496" t="e">
        <f>BD.PD9[[#This Row],[Pago 5]]+BD.PD9[[#This Row],[Pago 4]]+BD.PD9[[#This Row],[Pago 3]]+BD.PD9[[#This Row],[Pago 2]]+BD.PD9[[#This Row],[Pago 1]]</f>
        <v>#VALUE!</v>
      </c>
      <c r="AN1163" s="308" t="s">
        <v>244</v>
      </c>
      <c r="AO1163" s="308" t="s">
        <v>245</v>
      </c>
      <c r="AP1163" s="308" t="s">
        <v>246</v>
      </c>
      <c r="AQ1163" s="308" t="s">
        <v>247</v>
      </c>
      <c r="AR1163" s="308">
        <v>594</v>
      </c>
      <c r="AS1163" s="308" t="s">
        <v>248</v>
      </c>
      <c r="AT1163" s="249" t="s">
        <v>1575</v>
      </c>
      <c r="AU1163" s="249" t="s">
        <v>1582</v>
      </c>
    </row>
    <row r="1164" spans="1:47" hidden="1" x14ac:dyDescent="0.3">
      <c r="A1164" s="174">
        <v>7.01</v>
      </c>
      <c r="B1164" s="231"/>
      <c r="C1164" s="232" t="str">
        <f>VLOOKUP(BD.PD7[[#This Row],[Pos]],PPto[],3,FALSE)</f>
        <v xml:space="preserve">7.01 Equipamiento de Acero Inoxidable </v>
      </c>
      <c r="D1164" s="174" t="s">
        <v>23</v>
      </c>
      <c r="E1164" s="305" t="str">
        <f>IF(BD.PD7[[#This Row],[.]]="*",VLOOKUP(BD.PD7[[#This Row],[Pos]],Presupuesto!A:H,7,FALSE),"")</f>
        <v/>
      </c>
      <c r="F1164" s="234" t="s">
        <v>425</v>
      </c>
      <c r="G1164" s="174"/>
      <c r="H1164" s="174"/>
      <c r="I1164" s="497" t="s">
        <v>1326</v>
      </c>
      <c r="J1164" s="382">
        <v>1</v>
      </c>
      <c r="K1164" s="174" t="s">
        <v>260</v>
      </c>
      <c r="L1164" s="383">
        <f>IF(BD.PD7[[#This Row],[Mon]]="DOP",1,HLOOKUP(BD.PD7[[#This Row],[Mon]],$K$1:$L$2,2,FALSE))</f>
        <v>1</v>
      </c>
      <c r="M1164" s="384">
        <v>18719.25</v>
      </c>
      <c r="N1164" s="243">
        <f>BD.PD7[[#This Row],[Cant.]]*BD.PD7[[#This Row],[ Tasa ]]*BD.PD7[[#This Row],[ Precio Und.]]</f>
        <v>18719.25</v>
      </c>
      <c r="O1164" s="386">
        <v>0.01</v>
      </c>
      <c r="P1164" s="243">
        <f>IF(BD.PD7[[#This Row],[Liquid. '[%']]]&lt;&gt;0,(BD.PD7[[#This Row],[Valor Neto '[DOP']]]*BD.PD7[[#This Row],[Liquid. '[%']]])+BD.PD7[[#This Row],[Valor Neto '[DOP']]],BD.PD7[[#This Row],[Valor Neto '[DOP']]])</f>
        <v>18906.442500000001</v>
      </c>
      <c r="Q1164" s="243">
        <f>BD.PD7[[#This Row],[Ppto. Orden Interna '[DOP']]]/HLOOKUP("USD",$K$1:$L$2,2,FALSE)</f>
        <v>290.86834615384618</v>
      </c>
      <c r="R1164" s="381" t="s">
        <v>1486</v>
      </c>
      <c r="S1164" s="387"/>
      <c r="T1164" s="387"/>
      <c r="U1164" s="387"/>
      <c r="V1164" s="387"/>
      <c r="W1164" s="174" t="s">
        <v>368</v>
      </c>
      <c r="X1164" s="495">
        <v>9</v>
      </c>
      <c r="Y1164" s="388">
        <v>0.5</v>
      </c>
      <c r="Z1164" s="243">
        <f>BD.PD7[[#This Row],[Av.P1 '[%']]]*BD.PD7[[#This Row],[Ppto. Orden Interna '[DOP']]]</f>
        <v>9453.2212500000005</v>
      </c>
      <c r="AA1164" s="495">
        <v>11</v>
      </c>
      <c r="AB1164" s="388">
        <v>0.5</v>
      </c>
      <c r="AC1164" s="243">
        <f>BD.PD7[[#This Row],[Av.P2 '[%']]]*BD.PD7[[#This Row],[Ppto. Orden Interna '[DOP']]]</f>
        <v>9453.2212500000005</v>
      </c>
      <c r="AD1164" s="249"/>
      <c r="AE1164" s="389"/>
      <c r="AF1164" s="243">
        <f>BD.PD7[[#This Row],[Av.P3 '[%']]]*BD.PD7[[#This Row],[Ppto. Orden Interna '[DOP']]]</f>
        <v>0</v>
      </c>
      <c r="AG1164" s="249"/>
      <c r="AH1164" s="389"/>
      <c r="AI1164" s="243">
        <f>BD.PD7[[#This Row],[Av.P2 '[%']]]*BD.PD7[[#This Row],[Ppto. Orden Interna '[DOP']]]</f>
        <v>9453.2212500000005</v>
      </c>
      <c r="AJ1164" s="249"/>
      <c r="AK1164" s="389"/>
      <c r="AL1164" s="243">
        <f>BD.PD7[[#This Row],[Av.P2 '[%']]]*BD.PD7[[#This Row],[Ppto. Orden Interna '[DOP']]]</f>
        <v>9453.2212500000005</v>
      </c>
      <c r="AM1164" s="496" t="e">
        <f>BD.PD9[[#This Row],[Pago 5]]+BD.PD9[[#This Row],[Pago 4]]+BD.PD9[[#This Row],[Pago 3]]+BD.PD9[[#This Row],[Pago 2]]+BD.PD9[[#This Row],[Pago 1]]</f>
        <v>#VALUE!</v>
      </c>
      <c r="AN1164" s="308" t="s">
        <v>244</v>
      </c>
      <c r="AO1164" s="308" t="s">
        <v>245</v>
      </c>
      <c r="AP1164" s="308" t="s">
        <v>246</v>
      </c>
      <c r="AQ1164" s="308" t="s">
        <v>247</v>
      </c>
      <c r="AR1164" s="308">
        <v>594</v>
      </c>
      <c r="AS1164" s="308" t="s">
        <v>248</v>
      </c>
      <c r="AT1164" s="249" t="s">
        <v>1575</v>
      </c>
      <c r="AU1164" s="249" t="s">
        <v>1582</v>
      </c>
    </row>
    <row r="1165" spans="1:47" hidden="1" x14ac:dyDescent="0.3">
      <c r="A1165" s="174">
        <v>7.01</v>
      </c>
      <c r="B1165" s="231"/>
      <c r="C1165" s="232" t="str">
        <f>VLOOKUP(BD.PD7[[#This Row],[Pos]],PPto[],3,FALSE)</f>
        <v xml:space="preserve">7.01 Equipamiento de Acero Inoxidable </v>
      </c>
      <c r="D1165" s="174" t="s">
        <v>23</v>
      </c>
      <c r="E1165" s="305" t="str">
        <f>IF(BD.PD7[[#This Row],[.]]="*",VLOOKUP(BD.PD7[[#This Row],[Pos]],Presupuesto!A:H,7,FALSE),"")</f>
        <v/>
      </c>
      <c r="F1165" s="234" t="s">
        <v>426</v>
      </c>
      <c r="G1165" s="174"/>
      <c r="H1165" s="174"/>
      <c r="I1165" s="497" t="s">
        <v>1326</v>
      </c>
      <c r="J1165" s="382">
        <v>2</v>
      </c>
      <c r="K1165" s="174" t="s">
        <v>260</v>
      </c>
      <c r="L1165" s="383">
        <f>IF(BD.PD7[[#This Row],[Mon]]="DOP",1,HLOOKUP(BD.PD7[[#This Row],[Mon]],$K$1:$L$2,2,FALSE))</f>
        <v>1</v>
      </c>
      <c r="M1165" s="384">
        <v>37736.25</v>
      </c>
      <c r="N1165" s="243">
        <f>BD.PD7[[#This Row],[Cant.]]*BD.PD7[[#This Row],[ Tasa ]]*BD.PD7[[#This Row],[ Precio Und.]]</f>
        <v>75472.5</v>
      </c>
      <c r="O1165" s="386">
        <v>0.01</v>
      </c>
      <c r="P1165" s="243">
        <f>IF(BD.PD7[[#This Row],[Liquid. '[%']]]&lt;&gt;0,(BD.PD7[[#This Row],[Valor Neto '[DOP']]]*BD.PD7[[#This Row],[Liquid. '[%']]])+BD.PD7[[#This Row],[Valor Neto '[DOP']]],BD.PD7[[#This Row],[Valor Neto '[DOP']]])</f>
        <v>76227.225000000006</v>
      </c>
      <c r="Q1165" s="243">
        <f>BD.PD7[[#This Row],[Ppto. Orden Interna '[DOP']]]/HLOOKUP("USD",$K$1:$L$2,2,FALSE)</f>
        <v>1172.7265384615384</v>
      </c>
      <c r="R1165" s="381" t="s">
        <v>1486</v>
      </c>
      <c r="S1165" s="387"/>
      <c r="T1165" s="387"/>
      <c r="U1165" s="387"/>
      <c r="V1165" s="387"/>
      <c r="W1165" s="174" t="s">
        <v>368</v>
      </c>
      <c r="X1165" s="495">
        <v>9</v>
      </c>
      <c r="Y1165" s="388">
        <v>0.5</v>
      </c>
      <c r="Z1165" s="243">
        <f>BD.PD7[[#This Row],[Av.P1 '[%']]]*BD.PD7[[#This Row],[Ppto. Orden Interna '[DOP']]]</f>
        <v>38113.612500000003</v>
      </c>
      <c r="AA1165" s="495">
        <v>11</v>
      </c>
      <c r="AB1165" s="388">
        <v>0.5</v>
      </c>
      <c r="AC1165" s="243">
        <f>BD.PD7[[#This Row],[Av.P2 '[%']]]*BD.PD7[[#This Row],[Ppto. Orden Interna '[DOP']]]</f>
        <v>38113.612500000003</v>
      </c>
      <c r="AD1165" s="249"/>
      <c r="AE1165" s="389"/>
      <c r="AF1165" s="243">
        <f>BD.PD7[[#This Row],[Av.P3 '[%']]]*BD.PD7[[#This Row],[Ppto. Orden Interna '[DOP']]]</f>
        <v>0</v>
      </c>
      <c r="AG1165" s="249"/>
      <c r="AH1165" s="389"/>
      <c r="AI1165" s="243">
        <f>BD.PD7[[#This Row],[Av.P2 '[%']]]*BD.PD7[[#This Row],[Ppto. Orden Interna '[DOP']]]</f>
        <v>38113.612500000003</v>
      </c>
      <c r="AJ1165" s="249"/>
      <c r="AK1165" s="389"/>
      <c r="AL1165" s="243">
        <f>BD.PD7[[#This Row],[Av.P2 '[%']]]*BD.PD7[[#This Row],[Ppto. Orden Interna '[DOP']]]</f>
        <v>38113.612500000003</v>
      </c>
      <c r="AM1165" s="496" t="e">
        <f>BD.PD9[[#This Row],[Pago 5]]+BD.PD9[[#This Row],[Pago 4]]+BD.PD9[[#This Row],[Pago 3]]+BD.PD9[[#This Row],[Pago 2]]+BD.PD9[[#This Row],[Pago 1]]</f>
        <v>#VALUE!</v>
      </c>
      <c r="AN1165" s="308" t="s">
        <v>244</v>
      </c>
      <c r="AO1165" s="308" t="s">
        <v>245</v>
      </c>
      <c r="AP1165" s="308" t="s">
        <v>246</v>
      </c>
      <c r="AQ1165" s="308" t="s">
        <v>247</v>
      </c>
      <c r="AR1165" s="308">
        <v>594</v>
      </c>
      <c r="AS1165" s="308" t="s">
        <v>248</v>
      </c>
      <c r="AT1165" s="249" t="s">
        <v>1575</v>
      </c>
      <c r="AU1165" s="249" t="s">
        <v>1582</v>
      </c>
    </row>
    <row r="1166" spans="1:47" hidden="1" x14ac:dyDescent="0.3">
      <c r="A1166" s="174">
        <v>7.01</v>
      </c>
      <c r="B1166" s="231"/>
      <c r="C1166" s="232" t="str">
        <f>VLOOKUP(BD.PD7[[#This Row],[Pos]],PPto[],3,FALSE)</f>
        <v xml:space="preserve">7.01 Equipamiento de Acero Inoxidable </v>
      </c>
      <c r="D1166" s="174" t="s">
        <v>23</v>
      </c>
      <c r="E1166" s="305" t="str">
        <f>IF(BD.PD7[[#This Row],[.]]="*",VLOOKUP(BD.PD7[[#This Row],[Pos]],Presupuesto!A:H,7,FALSE),"")</f>
        <v/>
      </c>
      <c r="F1166" s="234" t="s">
        <v>426</v>
      </c>
      <c r="G1166" s="174"/>
      <c r="H1166" s="174"/>
      <c r="I1166" s="497" t="s">
        <v>1326</v>
      </c>
      <c r="J1166" s="382">
        <v>1</v>
      </c>
      <c r="K1166" s="174" t="s">
        <v>260</v>
      </c>
      <c r="L1166" s="383">
        <f>IF(BD.PD7[[#This Row],[Mon]]="DOP",1,HLOOKUP(BD.PD7[[#This Row],[Mon]],$K$1:$L$2,2,FALSE))</f>
        <v>1</v>
      </c>
      <c r="M1166" s="384">
        <v>37736.25</v>
      </c>
      <c r="N1166" s="243">
        <f>BD.PD7[[#This Row],[Cant.]]*BD.PD7[[#This Row],[ Tasa ]]*BD.PD7[[#This Row],[ Precio Und.]]</f>
        <v>37736.25</v>
      </c>
      <c r="O1166" s="386">
        <v>0.01</v>
      </c>
      <c r="P1166" s="243">
        <f>IF(BD.PD7[[#This Row],[Liquid. '[%']]]&lt;&gt;0,(BD.PD7[[#This Row],[Valor Neto '[DOP']]]*BD.PD7[[#This Row],[Liquid. '[%']]])+BD.PD7[[#This Row],[Valor Neto '[DOP']]],BD.PD7[[#This Row],[Valor Neto '[DOP']]])</f>
        <v>38113.612500000003</v>
      </c>
      <c r="Q1166" s="243">
        <f>BD.PD7[[#This Row],[Ppto. Orden Interna '[DOP']]]/HLOOKUP("USD",$K$1:$L$2,2,FALSE)</f>
        <v>586.36326923076922</v>
      </c>
      <c r="R1166" s="381" t="s">
        <v>1486</v>
      </c>
      <c r="S1166" s="387"/>
      <c r="T1166" s="387"/>
      <c r="U1166" s="387"/>
      <c r="V1166" s="387"/>
      <c r="W1166" s="174" t="s">
        <v>368</v>
      </c>
      <c r="X1166" s="495">
        <v>9</v>
      </c>
      <c r="Y1166" s="388">
        <v>0.5</v>
      </c>
      <c r="Z1166" s="243">
        <f>BD.PD7[[#This Row],[Av.P1 '[%']]]*BD.PD7[[#This Row],[Ppto. Orden Interna '[DOP']]]</f>
        <v>19056.806250000001</v>
      </c>
      <c r="AA1166" s="495">
        <v>11</v>
      </c>
      <c r="AB1166" s="388">
        <v>0.5</v>
      </c>
      <c r="AC1166" s="243">
        <f>BD.PD7[[#This Row],[Av.P2 '[%']]]*BD.PD7[[#This Row],[Ppto. Orden Interna '[DOP']]]</f>
        <v>19056.806250000001</v>
      </c>
      <c r="AD1166" s="249"/>
      <c r="AE1166" s="389"/>
      <c r="AF1166" s="243">
        <f>BD.PD7[[#This Row],[Av.P3 '[%']]]*BD.PD7[[#This Row],[Ppto. Orden Interna '[DOP']]]</f>
        <v>0</v>
      </c>
      <c r="AG1166" s="249"/>
      <c r="AH1166" s="389"/>
      <c r="AI1166" s="243">
        <f>BD.PD7[[#This Row],[Av.P2 '[%']]]*BD.PD7[[#This Row],[Ppto. Orden Interna '[DOP']]]</f>
        <v>19056.806250000001</v>
      </c>
      <c r="AJ1166" s="249"/>
      <c r="AK1166" s="389"/>
      <c r="AL1166" s="243">
        <f>BD.PD7[[#This Row],[Av.P2 '[%']]]*BD.PD7[[#This Row],[Ppto. Orden Interna '[DOP']]]</f>
        <v>19056.806250000001</v>
      </c>
      <c r="AM1166" s="496" t="e">
        <f>BD.PD9[[#This Row],[Pago 5]]+BD.PD9[[#This Row],[Pago 4]]+BD.PD9[[#This Row],[Pago 3]]+BD.PD9[[#This Row],[Pago 2]]+BD.PD9[[#This Row],[Pago 1]]</f>
        <v>#VALUE!</v>
      </c>
      <c r="AN1166" s="308" t="s">
        <v>244</v>
      </c>
      <c r="AO1166" s="308" t="s">
        <v>245</v>
      </c>
      <c r="AP1166" s="308" t="s">
        <v>246</v>
      </c>
      <c r="AQ1166" s="308" t="s">
        <v>247</v>
      </c>
      <c r="AR1166" s="308">
        <v>594</v>
      </c>
      <c r="AS1166" s="308" t="s">
        <v>248</v>
      </c>
      <c r="AT1166" s="249" t="s">
        <v>1575</v>
      </c>
      <c r="AU1166" s="249" t="s">
        <v>1582</v>
      </c>
    </row>
    <row r="1167" spans="1:47" hidden="1" x14ac:dyDescent="0.3">
      <c r="A1167" s="174">
        <v>7.02</v>
      </c>
      <c r="B1167" s="231" t="s">
        <v>243</v>
      </c>
      <c r="C1167" s="232" t="str">
        <f>VLOOKUP(BD.PD7[[#This Row],[Pos]],PPto[],3,FALSE)</f>
        <v>7.02 Cocina, Patio Comidas y Rostizería</v>
      </c>
      <c r="D1167" s="233" t="s">
        <v>243</v>
      </c>
      <c r="E1167" s="305">
        <f>IF(BD.PD7[[#This Row],[.]]="*",VLOOKUP(BD.PD7[[#This Row],[Pos]],Presupuesto!A:H,7,FALSE),"")</f>
        <v>57974.172187301585</v>
      </c>
      <c r="F1167" s="234"/>
      <c r="G1167" s="174"/>
      <c r="H1167" s="174"/>
      <c r="I1167" s="174"/>
      <c r="J1167" s="392">
        <v>1</v>
      </c>
      <c r="K1167" s="233" t="s">
        <v>117</v>
      </c>
      <c r="L1167" s="383">
        <f>IF(BD.PD7[[#This Row],[Mon]]="DOP",1,HLOOKUP(BD.PD7[[#This Row],[Mon]],$K$1:$L$2,2,FALSE))</f>
        <v>65</v>
      </c>
      <c r="M1167" s="490">
        <v>0</v>
      </c>
      <c r="N1167" s="243">
        <f>BD.PD7[[#This Row],[Cant.]]*BD.PD7[[#This Row],[ Tasa ]]*BD.PD7[[#This Row],[ Precio Und.]]</f>
        <v>0</v>
      </c>
      <c r="O1167" s="491">
        <v>0</v>
      </c>
      <c r="P1167" s="243">
        <f>IF(BD.PD7[[#This Row],[Liquid. '[%']]]&lt;&gt;0,(BD.PD7[[#This Row],[Valor Neto '[DOP']]]*BD.PD7[[#This Row],[Liquid. '[%']]])+BD.PD7[[#This Row],[Valor Neto '[DOP']]],BD.PD7[[#This Row],[Valor Neto '[DOP']]])</f>
        <v>0</v>
      </c>
      <c r="Q1167" s="243">
        <f>BD.PD7[[#This Row],[Ppto. Orden Interna '[DOP']]]/HLOOKUP("USD",$K$1:$L$2,2,FALSE)</f>
        <v>0</v>
      </c>
      <c r="R1167" s="381"/>
      <c r="S1167" s="387"/>
      <c r="T1167" s="387"/>
      <c r="U1167" s="387"/>
      <c r="V1167" s="387"/>
      <c r="W1167" s="174"/>
      <c r="X1167" s="495"/>
      <c r="Y1167" s="388"/>
      <c r="Z1167" s="243">
        <f>BD.PD7[[#This Row],[Av.P1 '[%']]]*BD.PD7[[#This Row],[Ppto. Orden Interna '[DOP']]]</f>
        <v>0</v>
      </c>
      <c r="AA1167" s="249"/>
      <c r="AB1167" s="389"/>
      <c r="AC1167" s="243">
        <f>BD.PD7[[#This Row],[Av.P2 '[%']]]*BD.PD7[[#This Row],[Ppto. Orden Interna '[DOP']]]</f>
        <v>0</v>
      </c>
      <c r="AD1167" s="249"/>
      <c r="AE1167" s="389"/>
      <c r="AF1167" s="243">
        <f>BD.PD7[[#This Row],[Av.P3 '[%']]]*BD.PD7[[#This Row],[Ppto. Orden Interna '[DOP']]]</f>
        <v>0</v>
      </c>
      <c r="AG1167" s="249"/>
      <c r="AH1167" s="389"/>
      <c r="AI1167" s="243">
        <f>BD.PD7[[#This Row],[Av.P2 '[%']]]*BD.PD7[[#This Row],[Ppto. Orden Interna '[DOP']]]</f>
        <v>0</v>
      </c>
      <c r="AJ1167" s="249"/>
      <c r="AK1167" s="389"/>
      <c r="AL1167" s="243">
        <f>BD.PD7[[#This Row],[Av.P2 '[%']]]*BD.PD7[[#This Row],[Ppto. Orden Interna '[DOP']]]</f>
        <v>0</v>
      </c>
      <c r="AM1167" s="496" t="e">
        <f>BD.PD9[[#This Row],[Pago 5]]+BD.PD9[[#This Row],[Pago 4]]+BD.PD9[[#This Row],[Pago 3]]+BD.PD9[[#This Row],[Pago 2]]+BD.PD9[[#This Row],[Pago 1]]</f>
        <v>#VALUE!</v>
      </c>
      <c r="AN1167" s="308" t="s">
        <v>244</v>
      </c>
      <c r="AO1167" s="308" t="s">
        <v>245</v>
      </c>
      <c r="AP1167" s="308" t="s">
        <v>246</v>
      </c>
      <c r="AQ1167" s="308" t="s">
        <v>247</v>
      </c>
      <c r="AR1167" s="308">
        <v>594</v>
      </c>
      <c r="AS1167" s="308" t="s">
        <v>248</v>
      </c>
      <c r="AT1167" s="249" t="s">
        <v>1575</v>
      </c>
      <c r="AU1167" s="249" t="s">
        <v>1582</v>
      </c>
    </row>
    <row r="1168" spans="1:47" hidden="1" x14ac:dyDescent="0.3">
      <c r="A1168" s="174">
        <v>7.02</v>
      </c>
      <c r="B1168" s="231"/>
      <c r="C1168" s="232" t="str">
        <f>VLOOKUP(BD.PD7[[#This Row],[Pos]],PPto[],3,FALSE)</f>
        <v>7.02 Cocina, Patio Comidas y Rostizería</v>
      </c>
      <c r="D1168" s="174" t="s">
        <v>23</v>
      </c>
      <c r="E1168" s="305" t="str">
        <f>IF(BD.PD7[[#This Row],[.]]="*",VLOOKUP(BD.PD7[[#This Row],[Pos]],Presupuesto!A:H,7,FALSE),"")</f>
        <v/>
      </c>
      <c r="F1168" s="501" t="s">
        <v>473</v>
      </c>
      <c r="G1168" s="558"/>
      <c r="H1168" s="174"/>
      <c r="I1168" s="497" t="s">
        <v>1326</v>
      </c>
      <c r="J1168" s="382">
        <v>3</v>
      </c>
      <c r="K1168" s="174" t="s">
        <v>260</v>
      </c>
      <c r="L1168" s="383">
        <f>IF(BD.PD7[[#This Row],[Mon]]="DOP",1,HLOOKUP(BD.PD7[[#This Row],[Mon]],$K$1:$L$2,2,FALSE))</f>
        <v>1</v>
      </c>
      <c r="M1168" s="384">
        <v>150</v>
      </c>
      <c r="N1168" s="243">
        <f>BD.PD7[[#This Row],[Cant.]]*BD.PD7[[#This Row],[ Tasa ]]*BD.PD7[[#This Row],[ Precio Und.]]</f>
        <v>450</v>
      </c>
      <c r="O1168" s="386">
        <v>0.01</v>
      </c>
      <c r="P1168" s="243">
        <f>IF(BD.PD7[[#This Row],[Liquid. '[%']]]&lt;&gt;0,(BD.PD7[[#This Row],[Valor Neto '[DOP']]]*BD.PD7[[#This Row],[Liquid. '[%']]])+BD.PD7[[#This Row],[Valor Neto '[DOP']]],BD.PD7[[#This Row],[Valor Neto '[DOP']]])</f>
        <v>454.5</v>
      </c>
      <c r="Q1168" s="243">
        <f>BD.PD7[[#This Row],[Ppto. Orden Interna '[DOP']]]/HLOOKUP("USD",$K$1:$L$2,2,FALSE)</f>
        <v>6.9923076923076923</v>
      </c>
      <c r="R1168" s="381" t="s">
        <v>1488</v>
      </c>
      <c r="S1168" s="387"/>
      <c r="T1168" s="387"/>
      <c r="U1168" s="387"/>
      <c r="V1168" s="387"/>
      <c r="W1168" s="174" t="s">
        <v>1489</v>
      </c>
      <c r="X1168" s="495">
        <v>10</v>
      </c>
      <c r="Y1168" s="388">
        <v>1</v>
      </c>
      <c r="Z1168" s="243">
        <f>BD.PD7[[#This Row],[Av.P1 '[%']]]*BD.PD7[[#This Row],[Ppto. Orden Interna '[DOP']]]</f>
        <v>454.5</v>
      </c>
      <c r="AA1168" s="249"/>
      <c r="AB1168" s="389"/>
      <c r="AC1168" s="243">
        <f>BD.PD7[[#This Row],[Av.P2 '[%']]]*BD.PD7[[#This Row],[Ppto. Orden Interna '[DOP']]]</f>
        <v>0</v>
      </c>
      <c r="AD1168" s="249"/>
      <c r="AE1168" s="389"/>
      <c r="AF1168" s="243">
        <f>BD.PD7[[#This Row],[Av.P3 '[%']]]*BD.PD7[[#This Row],[Ppto. Orden Interna '[DOP']]]</f>
        <v>0</v>
      </c>
      <c r="AG1168" s="249"/>
      <c r="AH1168" s="389"/>
      <c r="AI1168" s="243">
        <f>BD.PD7[[#This Row],[Av.P2 '[%']]]*BD.PD7[[#This Row],[Ppto. Orden Interna '[DOP']]]</f>
        <v>0</v>
      </c>
      <c r="AJ1168" s="249"/>
      <c r="AK1168" s="389"/>
      <c r="AL1168" s="243">
        <f>BD.PD7[[#This Row],[Av.P2 '[%']]]*BD.PD7[[#This Row],[Ppto. Orden Interna '[DOP']]]</f>
        <v>0</v>
      </c>
      <c r="AM1168" s="496" t="e">
        <f>BD.PD9[[#This Row],[Pago 5]]+BD.PD9[[#This Row],[Pago 4]]+BD.PD9[[#This Row],[Pago 3]]+BD.PD9[[#This Row],[Pago 2]]+BD.PD9[[#This Row],[Pago 1]]</f>
        <v>#VALUE!</v>
      </c>
      <c r="AN1168" s="308" t="s">
        <v>244</v>
      </c>
      <c r="AO1168" s="308" t="s">
        <v>245</v>
      </c>
      <c r="AP1168" s="308" t="s">
        <v>246</v>
      </c>
      <c r="AQ1168" s="308" t="s">
        <v>247</v>
      </c>
      <c r="AR1168" s="308">
        <v>594</v>
      </c>
      <c r="AS1168" s="308" t="s">
        <v>248</v>
      </c>
      <c r="AT1168" s="249" t="s">
        <v>1575</v>
      </c>
      <c r="AU1168" s="249" t="s">
        <v>1582</v>
      </c>
    </row>
    <row r="1169" spans="1:47" hidden="1" x14ac:dyDescent="0.3">
      <c r="A1169" s="174">
        <v>7.02</v>
      </c>
      <c r="B1169" s="231"/>
      <c r="C1169" s="232" t="str">
        <f>VLOOKUP(BD.PD7[[#This Row],[Pos]],PPto[],3,FALSE)</f>
        <v>7.02 Cocina, Patio Comidas y Rostizería</v>
      </c>
      <c r="D1169" s="174" t="s">
        <v>23</v>
      </c>
      <c r="E1169" s="305" t="str">
        <f>IF(BD.PD7[[#This Row],[.]]="*",VLOOKUP(BD.PD7[[#This Row],[Pos]],Presupuesto!A:H,7,FALSE),"")</f>
        <v/>
      </c>
      <c r="F1169" s="234" t="s">
        <v>438</v>
      </c>
      <c r="G1169" s="174"/>
      <c r="H1169" s="174"/>
      <c r="I1169" s="497" t="s">
        <v>1326</v>
      </c>
      <c r="J1169" s="382">
        <v>2</v>
      </c>
      <c r="K1169" s="174" t="s">
        <v>260</v>
      </c>
      <c r="L1169" s="383">
        <f>IF(BD.PD7[[#This Row],[Mon]]="DOP",1,HLOOKUP(BD.PD7[[#This Row],[Mon]],$K$1:$L$2,2,FALSE))</f>
        <v>1</v>
      </c>
      <c r="M1169" s="384">
        <v>250</v>
      </c>
      <c r="N1169" s="243">
        <f>BD.PD7[[#This Row],[Cant.]]*BD.PD7[[#This Row],[ Tasa ]]*BD.PD7[[#This Row],[ Precio Und.]]</f>
        <v>500</v>
      </c>
      <c r="O1169" s="386">
        <v>0.01</v>
      </c>
      <c r="P1169" s="243">
        <f>IF(BD.PD7[[#This Row],[Liquid. '[%']]]&lt;&gt;0,(BD.PD7[[#This Row],[Valor Neto '[DOP']]]*BD.PD7[[#This Row],[Liquid. '[%']]])+BD.PD7[[#This Row],[Valor Neto '[DOP']]],BD.PD7[[#This Row],[Valor Neto '[DOP']]])</f>
        <v>505</v>
      </c>
      <c r="Q1169" s="243">
        <f>BD.PD7[[#This Row],[Ppto. Orden Interna '[DOP']]]/HLOOKUP("USD",$K$1:$L$2,2,FALSE)</f>
        <v>7.7692307692307692</v>
      </c>
      <c r="R1169" s="381" t="s">
        <v>1488</v>
      </c>
      <c r="S1169" s="387"/>
      <c r="T1169" s="387"/>
      <c r="U1169" s="387"/>
      <c r="V1169" s="387"/>
      <c r="W1169" s="174" t="s">
        <v>1489</v>
      </c>
      <c r="X1169" s="495">
        <v>10</v>
      </c>
      <c r="Y1169" s="388">
        <v>1</v>
      </c>
      <c r="Z1169" s="243">
        <f>BD.PD7[[#This Row],[Av.P1 '[%']]]*BD.PD7[[#This Row],[Ppto. Orden Interna '[DOP']]]</f>
        <v>505</v>
      </c>
      <c r="AA1169" s="249"/>
      <c r="AB1169" s="389"/>
      <c r="AC1169" s="243">
        <f>BD.PD7[[#This Row],[Av.P2 '[%']]]*BD.PD7[[#This Row],[Ppto. Orden Interna '[DOP']]]</f>
        <v>0</v>
      </c>
      <c r="AD1169" s="249"/>
      <c r="AE1169" s="389"/>
      <c r="AF1169" s="243">
        <f>BD.PD7[[#This Row],[Av.P3 '[%']]]*BD.PD7[[#This Row],[Ppto. Orden Interna '[DOP']]]</f>
        <v>0</v>
      </c>
      <c r="AG1169" s="249"/>
      <c r="AH1169" s="389"/>
      <c r="AI1169" s="243">
        <f>BD.PD7[[#This Row],[Av.P2 '[%']]]*BD.PD7[[#This Row],[Ppto. Orden Interna '[DOP']]]</f>
        <v>0</v>
      </c>
      <c r="AJ1169" s="249"/>
      <c r="AK1169" s="389"/>
      <c r="AL1169" s="243">
        <f>BD.PD7[[#This Row],[Av.P2 '[%']]]*BD.PD7[[#This Row],[Ppto. Orden Interna '[DOP']]]</f>
        <v>0</v>
      </c>
      <c r="AM1169" s="496" t="e">
        <f>BD.PD9[[#This Row],[Pago 5]]+BD.PD9[[#This Row],[Pago 4]]+BD.PD9[[#This Row],[Pago 3]]+BD.PD9[[#This Row],[Pago 2]]+BD.PD9[[#This Row],[Pago 1]]</f>
        <v>#VALUE!</v>
      </c>
      <c r="AN1169" s="308" t="s">
        <v>244</v>
      </c>
      <c r="AO1169" s="308" t="s">
        <v>245</v>
      </c>
      <c r="AP1169" s="308" t="s">
        <v>246</v>
      </c>
      <c r="AQ1169" s="308" t="s">
        <v>247</v>
      </c>
      <c r="AR1169" s="308">
        <v>594</v>
      </c>
      <c r="AS1169" s="308" t="s">
        <v>248</v>
      </c>
      <c r="AT1169" s="249" t="s">
        <v>1575</v>
      </c>
      <c r="AU1169" s="249" t="s">
        <v>1582</v>
      </c>
    </row>
    <row r="1170" spans="1:47" hidden="1" x14ac:dyDescent="0.3">
      <c r="A1170" s="174">
        <v>7.02</v>
      </c>
      <c r="B1170" s="231"/>
      <c r="C1170" s="232" t="str">
        <f>VLOOKUP(BD.PD7[[#This Row],[Pos]],PPto[],3,FALSE)</f>
        <v>7.02 Cocina, Patio Comidas y Rostizería</v>
      </c>
      <c r="D1170" s="174" t="s">
        <v>23</v>
      </c>
      <c r="E1170" s="305" t="str">
        <f>IF(BD.PD7[[#This Row],[.]]="*",VLOOKUP(BD.PD7[[#This Row],[Pos]],Presupuesto!A:H,7,FALSE),"")</f>
        <v/>
      </c>
      <c r="F1170" s="501" t="s">
        <v>474</v>
      </c>
      <c r="G1170" s="558"/>
      <c r="H1170" s="174"/>
      <c r="I1170" s="497" t="s">
        <v>1326</v>
      </c>
      <c r="J1170" s="382">
        <v>2</v>
      </c>
      <c r="K1170" s="174" t="s">
        <v>260</v>
      </c>
      <c r="L1170" s="383">
        <f>IF(BD.PD7[[#This Row],[Mon]]="DOP",1,HLOOKUP(BD.PD7[[#This Row],[Mon]],$K$1:$L$2,2,FALSE))</f>
        <v>1</v>
      </c>
      <c r="M1170" s="384">
        <v>3000</v>
      </c>
      <c r="N1170" s="243">
        <f>BD.PD7[[#This Row],[Cant.]]*BD.PD7[[#This Row],[ Tasa ]]*BD.PD7[[#This Row],[ Precio Und.]]</f>
        <v>6000</v>
      </c>
      <c r="O1170" s="386">
        <v>0.01</v>
      </c>
      <c r="P1170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1170" s="243">
        <f>BD.PD7[[#This Row],[Ppto. Orden Interna '[DOP']]]/HLOOKUP("USD",$K$1:$L$2,2,FALSE)</f>
        <v>93.230769230769226</v>
      </c>
      <c r="R1170" s="381" t="s">
        <v>1488</v>
      </c>
      <c r="S1170" s="387"/>
      <c r="T1170" s="387"/>
      <c r="U1170" s="387"/>
      <c r="V1170" s="387"/>
      <c r="W1170" s="174" t="s">
        <v>1489</v>
      </c>
      <c r="X1170" s="495">
        <v>10</v>
      </c>
      <c r="Y1170" s="388">
        <v>1</v>
      </c>
      <c r="Z1170" s="243">
        <f>BD.PD7[[#This Row],[Av.P1 '[%']]]*BD.PD7[[#This Row],[Ppto. Orden Interna '[DOP']]]</f>
        <v>6060</v>
      </c>
      <c r="AA1170" s="249"/>
      <c r="AB1170" s="389"/>
      <c r="AC1170" s="243">
        <f>BD.PD7[[#This Row],[Av.P2 '[%']]]*BD.PD7[[#This Row],[Ppto. Orden Interna '[DOP']]]</f>
        <v>0</v>
      </c>
      <c r="AD1170" s="249"/>
      <c r="AE1170" s="389"/>
      <c r="AF1170" s="243">
        <f>BD.PD7[[#This Row],[Av.P3 '[%']]]*BD.PD7[[#This Row],[Ppto. Orden Interna '[DOP']]]</f>
        <v>0</v>
      </c>
      <c r="AG1170" s="249"/>
      <c r="AH1170" s="389"/>
      <c r="AI1170" s="243">
        <f>BD.PD7[[#This Row],[Av.P2 '[%']]]*BD.PD7[[#This Row],[Ppto. Orden Interna '[DOP']]]</f>
        <v>0</v>
      </c>
      <c r="AJ1170" s="249"/>
      <c r="AK1170" s="389"/>
      <c r="AL1170" s="243">
        <f>BD.PD7[[#This Row],[Av.P2 '[%']]]*BD.PD7[[#This Row],[Ppto. Orden Interna '[DOP']]]</f>
        <v>0</v>
      </c>
      <c r="AM1170" s="496" t="e">
        <f>BD.PD9[[#This Row],[Pago 5]]+BD.PD9[[#This Row],[Pago 4]]+BD.PD9[[#This Row],[Pago 3]]+BD.PD9[[#This Row],[Pago 2]]+BD.PD9[[#This Row],[Pago 1]]</f>
        <v>#VALUE!</v>
      </c>
      <c r="AN1170" s="308" t="s">
        <v>244</v>
      </c>
      <c r="AO1170" s="308" t="s">
        <v>245</v>
      </c>
      <c r="AP1170" s="308" t="s">
        <v>246</v>
      </c>
      <c r="AQ1170" s="308" t="s">
        <v>247</v>
      </c>
      <c r="AR1170" s="308">
        <v>594</v>
      </c>
      <c r="AS1170" s="308" t="s">
        <v>248</v>
      </c>
      <c r="AT1170" s="249" t="s">
        <v>1575</v>
      </c>
      <c r="AU1170" s="249" t="s">
        <v>1582</v>
      </c>
    </row>
    <row r="1171" spans="1:47" hidden="1" x14ac:dyDescent="0.3">
      <c r="A1171" s="174">
        <v>7.02</v>
      </c>
      <c r="B1171" s="231"/>
      <c r="C1171" s="232" t="str">
        <f>VLOOKUP(BD.PD7[[#This Row],[Pos]],PPto[],3,FALSE)</f>
        <v>7.02 Cocina, Patio Comidas y Rostizería</v>
      </c>
      <c r="D1171" s="174" t="s">
        <v>23</v>
      </c>
      <c r="E1171" s="305" t="str">
        <f>IF(BD.PD7[[#This Row],[.]]="*",VLOOKUP(BD.PD7[[#This Row],[Pos]],Presupuesto!A:H,7,FALSE),"")</f>
        <v/>
      </c>
      <c r="F1171" s="501" t="s">
        <v>475</v>
      </c>
      <c r="G1171" s="558"/>
      <c r="H1171" s="174"/>
      <c r="I1171" s="497" t="s">
        <v>1326</v>
      </c>
      <c r="J1171" s="382">
        <v>3</v>
      </c>
      <c r="K1171" s="174" t="s">
        <v>260</v>
      </c>
      <c r="L1171" s="383">
        <f>IF(BD.PD7[[#This Row],[Mon]]="DOP",1,HLOOKUP(BD.PD7[[#This Row],[Mon]],$K$1:$L$2,2,FALSE))</f>
        <v>1</v>
      </c>
      <c r="M1171" s="384">
        <v>230</v>
      </c>
      <c r="N1171" s="243">
        <f>BD.PD7[[#This Row],[Cant.]]*BD.PD7[[#This Row],[ Tasa ]]*BD.PD7[[#This Row],[ Precio Und.]]</f>
        <v>690</v>
      </c>
      <c r="O1171" s="386">
        <v>0.01</v>
      </c>
      <c r="P1171" s="243">
        <f>IF(BD.PD7[[#This Row],[Liquid. '[%']]]&lt;&gt;0,(BD.PD7[[#This Row],[Valor Neto '[DOP']]]*BD.PD7[[#This Row],[Liquid. '[%']]])+BD.PD7[[#This Row],[Valor Neto '[DOP']]],BD.PD7[[#This Row],[Valor Neto '[DOP']]])</f>
        <v>696.9</v>
      </c>
      <c r="Q1171" s="243">
        <f>BD.PD7[[#This Row],[Ppto. Orden Interna '[DOP']]]/HLOOKUP("USD",$K$1:$L$2,2,FALSE)</f>
        <v>10.721538461538461</v>
      </c>
      <c r="R1171" s="381" t="s">
        <v>1488</v>
      </c>
      <c r="S1171" s="387"/>
      <c r="T1171" s="387"/>
      <c r="U1171" s="387"/>
      <c r="V1171" s="387"/>
      <c r="W1171" s="174" t="s">
        <v>1489</v>
      </c>
      <c r="X1171" s="495">
        <v>10</v>
      </c>
      <c r="Y1171" s="388">
        <v>1</v>
      </c>
      <c r="Z1171" s="243">
        <f>BD.PD7[[#This Row],[Av.P1 '[%']]]*BD.PD7[[#This Row],[Ppto. Orden Interna '[DOP']]]</f>
        <v>696.9</v>
      </c>
      <c r="AA1171" s="249"/>
      <c r="AB1171" s="389"/>
      <c r="AC1171" s="243">
        <f>BD.PD7[[#This Row],[Av.P2 '[%']]]*BD.PD7[[#This Row],[Ppto. Orden Interna '[DOP']]]</f>
        <v>0</v>
      </c>
      <c r="AD1171" s="249"/>
      <c r="AE1171" s="389"/>
      <c r="AF1171" s="243">
        <f>BD.PD7[[#This Row],[Av.P3 '[%']]]*BD.PD7[[#This Row],[Ppto. Orden Interna '[DOP']]]</f>
        <v>0</v>
      </c>
      <c r="AG1171" s="249"/>
      <c r="AH1171" s="389"/>
      <c r="AI1171" s="243">
        <f>BD.PD7[[#This Row],[Av.P2 '[%']]]*BD.PD7[[#This Row],[Ppto. Orden Interna '[DOP']]]</f>
        <v>0</v>
      </c>
      <c r="AJ1171" s="249"/>
      <c r="AK1171" s="389"/>
      <c r="AL1171" s="243">
        <f>BD.PD7[[#This Row],[Av.P2 '[%']]]*BD.PD7[[#This Row],[Ppto. Orden Interna '[DOP']]]</f>
        <v>0</v>
      </c>
      <c r="AM1171" s="496" t="e">
        <f>BD.PD9[[#This Row],[Pago 5]]+BD.PD9[[#This Row],[Pago 4]]+BD.PD9[[#This Row],[Pago 3]]+BD.PD9[[#This Row],[Pago 2]]+BD.PD9[[#This Row],[Pago 1]]</f>
        <v>#VALUE!</v>
      </c>
      <c r="AN1171" s="308" t="s">
        <v>244</v>
      </c>
      <c r="AO1171" s="308" t="s">
        <v>245</v>
      </c>
      <c r="AP1171" s="308" t="s">
        <v>246</v>
      </c>
      <c r="AQ1171" s="308" t="s">
        <v>247</v>
      </c>
      <c r="AR1171" s="308">
        <v>594</v>
      </c>
      <c r="AS1171" s="308" t="s">
        <v>248</v>
      </c>
      <c r="AT1171" s="249" t="s">
        <v>1575</v>
      </c>
      <c r="AU1171" s="249" t="s">
        <v>1582</v>
      </c>
    </row>
    <row r="1172" spans="1:47" hidden="1" x14ac:dyDescent="0.3">
      <c r="A1172" s="174">
        <v>7.02</v>
      </c>
      <c r="B1172" s="231"/>
      <c r="C1172" s="232" t="str">
        <f>VLOOKUP(BD.PD7[[#This Row],[Pos]],PPto[],3,FALSE)</f>
        <v>7.02 Cocina, Patio Comidas y Rostizería</v>
      </c>
      <c r="D1172" s="174" t="s">
        <v>23</v>
      </c>
      <c r="E1172" s="305" t="str">
        <f>IF(BD.PD7[[#This Row],[.]]="*",VLOOKUP(BD.PD7[[#This Row],[Pos]],Presupuesto!A:H,7,FALSE),"")</f>
        <v/>
      </c>
      <c r="F1172" s="574" t="s">
        <v>1490</v>
      </c>
      <c r="G1172" s="575"/>
      <c r="H1172" s="174"/>
      <c r="I1172" s="497" t="s">
        <v>1326</v>
      </c>
      <c r="J1172" s="382">
        <v>15</v>
      </c>
      <c r="K1172" s="174" t="s">
        <v>260</v>
      </c>
      <c r="L1172" s="383">
        <f>IF(BD.PD7[[#This Row],[Mon]]="DOP",1,HLOOKUP(BD.PD7[[#This Row],[Mon]],$K$1:$L$2,2,FALSE))</f>
        <v>1</v>
      </c>
      <c r="M1172" s="384">
        <v>1200</v>
      </c>
      <c r="N1172" s="243">
        <f>BD.PD7[[#This Row],[Cant.]]*BD.PD7[[#This Row],[ Tasa ]]*BD.PD7[[#This Row],[ Precio Und.]]</f>
        <v>18000</v>
      </c>
      <c r="O1172" s="386">
        <v>0.01</v>
      </c>
      <c r="P1172" s="243">
        <f>IF(BD.PD7[[#This Row],[Liquid. '[%']]]&lt;&gt;0,(BD.PD7[[#This Row],[Valor Neto '[DOP']]]*BD.PD7[[#This Row],[Liquid. '[%']]])+BD.PD7[[#This Row],[Valor Neto '[DOP']]],BD.PD7[[#This Row],[Valor Neto '[DOP']]])</f>
        <v>18180</v>
      </c>
      <c r="Q1172" s="243">
        <f>BD.PD7[[#This Row],[Ppto. Orden Interna '[DOP']]]/HLOOKUP("USD",$K$1:$L$2,2,FALSE)</f>
        <v>279.69230769230768</v>
      </c>
      <c r="R1172" s="381" t="s">
        <v>514</v>
      </c>
      <c r="S1172" s="387"/>
      <c r="T1172" s="387"/>
      <c r="U1172" s="387"/>
      <c r="V1172" s="387"/>
      <c r="W1172" s="174" t="s">
        <v>279</v>
      </c>
      <c r="X1172" s="495">
        <v>10</v>
      </c>
      <c r="Y1172" s="388">
        <v>1</v>
      </c>
      <c r="Z1172" s="243">
        <f>BD.PD7[[#This Row],[Av.P1 '[%']]]*BD.PD7[[#This Row],[Ppto. Orden Interna '[DOP']]]</f>
        <v>18180</v>
      </c>
      <c r="AA1172" s="249"/>
      <c r="AB1172" s="389"/>
      <c r="AC1172" s="243">
        <f>BD.PD7[[#This Row],[Av.P2 '[%']]]*BD.PD7[[#This Row],[Ppto. Orden Interna '[DOP']]]</f>
        <v>0</v>
      </c>
      <c r="AD1172" s="249"/>
      <c r="AE1172" s="389"/>
      <c r="AF1172" s="243">
        <f>BD.PD7[[#This Row],[Av.P3 '[%']]]*BD.PD7[[#This Row],[Ppto. Orden Interna '[DOP']]]</f>
        <v>0</v>
      </c>
      <c r="AG1172" s="249"/>
      <c r="AH1172" s="389"/>
      <c r="AI1172" s="243">
        <f>BD.PD7[[#This Row],[Av.P2 '[%']]]*BD.PD7[[#This Row],[Ppto. Orden Interna '[DOP']]]</f>
        <v>0</v>
      </c>
      <c r="AJ1172" s="249"/>
      <c r="AK1172" s="389"/>
      <c r="AL1172" s="243">
        <f>BD.PD7[[#This Row],[Av.P2 '[%']]]*BD.PD7[[#This Row],[Ppto. Orden Interna '[DOP']]]</f>
        <v>0</v>
      </c>
      <c r="AM1172" s="496" t="e">
        <f>BD.PD9[[#This Row],[Pago 5]]+BD.PD9[[#This Row],[Pago 4]]+BD.PD9[[#This Row],[Pago 3]]+BD.PD9[[#This Row],[Pago 2]]+BD.PD9[[#This Row],[Pago 1]]</f>
        <v>#VALUE!</v>
      </c>
      <c r="AN1172" s="308" t="s">
        <v>244</v>
      </c>
      <c r="AO1172" s="308" t="s">
        <v>245</v>
      </c>
      <c r="AP1172" s="308" t="s">
        <v>246</v>
      </c>
      <c r="AQ1172" s="308" t="s">
        <v>247</v>
      </c>
      <c r="AR1172" s="308">
        <v>594</v>
      </c>
      <c r="AS1172" s="308" t="s">
        <v>248</v>
      </c>
      <c r="AT1172" s="249" t="s">
        <v>1575</v>
      </c>
      <c r="AU1172" s="249" t="s">
        <v>1582</v>
      </c>
    </row>
    <row r="1173" spans="1:47" hidden="1" x14ac:dyDescent="0.3">
      <c r="A1173" s="174">
        <v>7.02</v>
      </c>
      <c r="B1173" s="231"/>
      <c r="C1173" s="232" t="str">
        <f>VLOOKUP(BD.PD7[[#This Row],[Pos]],PPto[],3,FALSE)</f>
        <v>7.02 Cocina, Patio Comidas y Rostizería</v>
      </c>
      <c r="D1173" s="174" t="s">
        <v>23</v>
      </c>
      <c r="E1173" s="305" t="str">
        <f>IF(BD.PD7[[#This Row],[.]]="*",VLOOKUP(BD.PD7[[#This Row],[Pos]],Presupuesto!A:H,7,FALSE),"")</f>
        <v/>
      </c>
      <c r="F1173" s="234" t="s">
        <v>440</v>
      </c>
      <c r="G1173" s="174" t="s">
        <v>1359</v>
      </c>
      <c r="H1173" s="174"/>
      <c r="I1173" s="497" t="s">
        <v>1326</v>
      </c>
      <c r="J1173" s="382">
        <v>1</v>
      </c>
      <c r="K1173" s="174" t="s">
        <v>117</v>
      </c>
      <c r="L1173" s="383">
        <f>IF(BD.PD7[[#This Row],[Mon]]="DOP",1,HLOOKUP(BD.PD7[[#This Row],[Mon]],$K$1:$L$2,2,FALSE))</f>
        <v>65</v>
      </c>
      <c r="M1173" s="384">
        <v>187.38</v>
      </c>
      <c r="N1173" s="243">
        <f>BD.PD7[[#This Row],[Cant.]]*BD.PD7[[#This Row],[ Tasa ]]*BD.PD7[[#This Row],[ Precio Und.]]</f>
        <v>12179.699999999999</v>
      </c>
      <c r="O1173" s="386">
        <v>0.01</v>
      </c>
      <c r="P1173" s="243">
        <f>IF(BD.PD7[[#This Row],[Liquid. '[%']]]&lt;&gt;0,(BD.PD7[[#This Row],[Valor Neto '[DOP']]]*BD.PD7[[#This Row],[Liquid. '[%']]])+BD.PD7[[#This Row],[Valor Neto '[DOP']]],BD.PD7[[#This Row],[Valor Neto '[DOP']]])</f>
        <v>12301.496999999999</v>
      </c>
      <c r="Q1173" s="243">
        <f>BD.PD7[[#This Row],[Ppto. Orden Interna '[DOP']]]/HLOOKUP("USD",$K$1:$L$2,2,FALSE)</f>
        <v>189.25379999999998</v>
      </c>
      <c r="R1173" s="381" t="s">
        <v>1491</v>
      </c>
      <c r="S1173" s="387"/>
      <c r="T1173" s="387"/>
      <c r="U1173" s="387"/>
      <c r="V1173" s="387"/>
      <c r="W1173" s="174" t="s">
        <v>1492</v>
      </c>
      <c r="X1173" s="495">
        <v>7</v>
      </c>
      <c r="Y1173" s="388">
        <v>0.6</v>
      </c>
      <c r="Z1173" s="243">
        <f>BD.PD7[[#This Row],[Av.P1 '[%']]]*BD.PD7[[#This Row],[Ppto. Orden Interna '[DOP']]]</f>
        <v>7380.8981999999996</v>
      </c>
      <c r="AA1173" s="495">
        <v>9</v>
      </c>
      <c r="AB1173" s="388">
        <v>0.4</v>
      </c>
      <c r="AC1173" s="243">
        <f>BD.PD7[[#This Row],[Av.P2 '[%']]]*BD.PD7[[#This Row],[Ppto. Orden Interna '[DOP']]]</f>
        <v>4920.5987999999998</v>
      </c>
      <c r="AD1173" s="249"/>
      <c r="AE1173" s="389"/>
      <c r="AF1173" s="243">
        <f>BD.PD7[[#This Row],[Av.P3 '[%']]]*BD.PD7[[#This Row],[Ppto. Orden Interna '[DOP']]]</f>
        <v>0</v>
      </c>
      <c r="AG1173" s="249"/>
      <c r="AH1173" s="389"/>
      <c r="AI1173" s="243">
        <f>BD.PD7[[#This Row],[Av.P2 '[%']]]*BD.PD7[[#This Row],[Ppto. Orden Interna '[DOP']]]</f>
        <v>4920.5987999999998</v>
      </c>
      <c r="AJ1173" s="249"/>
      <c r="AK1173" s="389"/>
      <c r="AL1173" s="243">
        <f>BD.PD7[[#This Row],[Av.P2 '[%']]]*BD.PD7[[#This Row],[Ppto. Orden Interna '[DOP']]]</f>
        <v>4920.5987999999998</v>
      </c>
      <c r="AM1173" s="496" t="e">
        <f>BD.PD9[[#This Row],[Pago 5]]+BD.PD9[[#This Row],[Pago 4]]+BD.PD9[[#This Row],[Pago 3]]+BD.PD9[[#This Row],[Pago 2]]+BD.PD9[[#This Row],[Pago 1]]</f>
        <v>#VALUE!</v>
      </c>
      <c r="AN1173" s="308" t="s">
        <v>244</v>
      </c>
      <c r="AO1173" s="308" t="s">
        <v>245</v>
      </c>
      <c r="AP1173" s="308" t="s">
        <v>246</v>
      </c>
      <c r="AQ1173" s="308" t="s">
        <v>247</v>
      </c>
      <c r="AR1173" s="308">
        <v>594</v>
      </c>
      <c r="AS1173" s="308" t="s">
        <v>248</v>
      </c>
      <c r="AT1173" s="249" t="s">
        <v>1575</v>
      </c>
      <c r="AU1173" s="249" t="s">
        <v>1582</v>
      </c>
    </row>
    <row r="1174" spans="1:47" hidden="1" x14ac:dyDescent="0.3">
      <c r="A1174" s="174">
        <v>7.02</v>
      </c>
      <c r="B1174" s="231"/>
      <c r="C1174" s="232" t="str">
        <f>VLOOKUP(BD.PD7[[#This Row],[Pos]],PPto[],3,FALSE)</f>
        <v>7.02 Cocina, Patio Comidas y Rostizería</v>
      </c>
      <c r="D1174" s="174" t="s">
        <v>23</v>
      </c>
      <c r="E1174" s="305" t="str">
        <f>IF(BD.PD7[[#This Row],[.]]="*",VLOOKUP(BD.PD7[[#This Row],[Pos]],Presupuesto!A:H,7,FALSE),"")</f>
        <v/>
      </c>
      <c r="F1174" s="234" t="s">
        <v>435</v>
      </c>
      <c r="G1174" s="174" t="s">
        <v>1359</v>
      </c>
      <c r="H1174" s="174"/>
      <c r="I1174" s="497" t="s">
        <v>1326</v>
      </c>
      <c r="J1174" s="382">
        <v>4</v>
      </c>
      <c r="K1174" s="174" t="s">
        <v>117</v>
      </c>
      <c r="L1174" s="383">
        <f>IF(BD.PD7[[#This Row],[Mon]]="DOP",1,HLOOKUP(BD.PD7[[#This Row],[Mon]],$K$1:$L$2,2,FALSE))</f>
        <v>65</v>
      </c>
      <c r="M1174" s="384">
        <v>106.59</v>
      </c>
      <c r="N1174" s="243">
        <f>BD.PD7[[#This Row],[Cant.]]*BD.PD7[[#This Row],[ Tasa ]]*BD.PD7[[#This Row],[ Precio Und.]]</f>
        <v>27713.4</v>
      </c>
      <c r="O1174" s="386">
        <v>0.01</v>
      </c>
      <c r="P1174" s="243">
        <f>IF(BD.PD7[[#This Row],[Liquid. '[%']]]&lt;&gt;0,(BD.PD7[[#This Row],[Valor Neto '[DOP']]]*BD.PD7[[#This Row],[Liquid. '[%']]])+BD.PD7[[#This Row],[Valor Neto '[DOP']]],BD.PD7[[#This Row],[Valor Neto '[DOP']]])</f>
        <v>27990.534</v>
      </c>
      <c r="Q1174" s="243">
        <f>BD.PD7[[#This Row],[Ppto. Orden Interna '[DOP']]]/HLOOKUP("USD",$K$1:$L$2,2,FALSE)</f>
        <v>430.62360000000001</v>
      </c>
      <c r="R1174" s="381" t="s">
        <v>1491</v>
      </c>
      <c r="S1174" s="387"/>
      <c r="T1174" s="387"/>
      <c r="U1174" s="387"/>
      <c r="V1174" s="387"/>
      <c r="W1174" s="174" t="s">
        <v>1492</v>
      </c>
      <c r="X1174" s="495">
        <v>7</v>
      </c>
      <c r="Y1174" s="388">
        <v>0.6</v>
      </c>
      <c r="Z1174" s="243">
        <f>BD.PD7[[#This Row],[Av.P1 '[%']]]*BD.PD7[[#This Row],[Ppto. Orden Interna '[DOP']]]</f>
        <v>16794.320400000001</v>
      </c>
      <c r="AA1174" s="495">
        <v>9</v>
      </c>
      <c r="AB1174" s="388">
        <v>0.4</v>
      </c>
      <c r="AC1174" s="243">
        <f>BD.PD7[[#This Row],[Av.P2 '[%']]]*BD.PD7[[#This Row],[Ppto. Orden Interna '[DOP']]]</f>
        <v>11196.213600000001</v>
      </c>
      <c r="AD1174" s="249"/>
      <c r="AE1174" s="389"/>
      <c r="AF1174" s="243">
        <f>BD.PD7[[#This Row],[Av.P3 '[%']]]*BD.PD7[[#This Row],[Ppto. Orden Interna '[DOP']]]</f>
        <v>0</v>
      </c>
      <c r="AG1174" s="249"/>
      <c r="AH1174" s="389"/>
      <c r="AI1174" s="243">
        <f>BD.PD7[[#This Row],[Av.P2 '[%']]]*BD.PD7[[#This Row],[Ppto. Orden Interna '[DOP']]]</f>
        <v>11196.213600000001</v>
      </c>
      <c r="AJ1174" s="249"/>
      <c r="AK1174" s="389"/>
      <c r="AL1174" s="243">
        <f>BD.PD7[[#This Row],[Av.P2 '[%']]]*BD.PD7[[#This Row],[Ppto. Orden Interna '[DOP']]]</f>
        <v>11196.213600000001</v>
      </c>
      <c r="AM1174" s="496" t="e">
        <f>BD.PD9[[#This Row],[Pago 5]]+BD.PD9[[#This Row],[Pago 4]]+BD.PD9[[#This Row],[Pago 3]]+BD.PD9[[#This Row],[Pago 2]]+BD.PD9[[#This Row],[Pago 1]]</f>
        <v>#VALUE!</v>
      </c>
      <c r="AN1174" s="308" t="s">
        <v>244</v>
      </c>
      <c r="AO1174" s="308" t="s">
        <v>245</v>
      </c>
      <c r="AP1174" s="308" t="s">
        <v>246</v>
      </c>
      <c r="AQ1174" s="308" t="s">
        <v>247</v>
      </c>
      <c r="AR1174" s="308">
        <v>594</v>
      </c>
      <c r="AS1174" s="308" t="s">
        <v>248</v>
      </c>
      <c r="AT1174" s="249" t="s">
        <v>1575</v>
      </c>
      <c r="AU1174" s="249" t="s">
        <v>1582</v>
      </c>
    </row>
    <row r="1175" spans="1:47" hidden="1" x14ac:dyDescent="0.3">
      <c r="A1175" s="174">
        <v>7.02</v>
      </c>
      <c r="B1175" s="231"/>
      <c r="C1175" s="232" t="str">
        <f>VLOOKUP(BD.PD7[[#This Row],[Pos]],PPto[],3,FALSE)</f>
        <v>7.02 Cocina, Patio Comidas y Rostizería</v>
      </c>
      <c r="D1175" s="174" t="s">
        <v>23</v>
      </c>
      <c r="E1175" s="305" t="str">
        <f>IF(BD.PD7[[#This Row],[.]]="*",VLOOKUP(BD.PD7[[#This Row],[Pos]],Presupuesto!A:H,7,FALSE),"")</f>
        <v/>
      </c>
      <c r="F1175" s="523" t="s">
        <v>476</v>
      </c>
      <c r="G1175" s="572"/>
      <c r="H1175" s="174"/>
      <c r="I1175" s="497" t="s">
        <v>1326</v>
      </c>
      <c r="J1175" s="382">
        <v>3</v>
      </c>
      <c r="K1175" s="174" t="s">
        <v>260</v>
      </c>
      <c r="L1175" s="383">
        <f>IF(BD.PD7[[#This Row],[Mon]]="DOP",1,HLOOKUP(BD.PD7[[#This Row],[Mon]],$K$1:$L$2,2,FALSE))</f>
        <v>1</v>
      </c>
      <c r="M1175" s="384">
        <v>5263.8133333333335</v>
      </c>
      <c r="N1175" s="243">
        <f>BD.PD7[[#This Row],[Cant.]]*BD.PD7[[#This Row],[ Tasa ]]*BD.PD7[[#This Row],[ Precio Und.]]</f>
        <v>15791.44</v>
      </c>
      <c r="O1175" s="386">
        <v>0.01</v>
      </c>
      <c r="P1175" s="243">
        <f>IF(BD.PD7[[#This Row],[Liquid. '[%']]]&lt;&gt;0,(BD.PD7[[#This Row],[Valor Neto '[DOP']]]*BD.PD7[[#This Row],[Liquid. '[%']]])+BD.PD7[[#This Row],[Valor Neto '[DOP']]],BD.PD7[[#This Row],[Valor Neto '[DOP']]])</f>
        <v>15949.3544</v>
      </c>
      <c r="Q1175" s="243">
        <f>BD.PD7[[#This Row],[Ppto. Orden Interna '[DOP']]]/HLOOKUP("USD",$K$1:$L$2,2,FALSE)</f>
        <v>245.37468307692308</v>
      </c>
      <c r="R1175" s="381" t="s">
        <v>1488</v>
      </c>
      <c r="S1175" s="387"/>
      <c r="T1175" s="387"/>
      <c r="U1175" s="387"/>
      <c r="V1175" s="387"/>
      <c r="W1175" s="174" t="s">
        <v>1493</v>
      </c>
      <c r="X1175" s="495">
        <v>7</v>
      </c>
      <c r="Y1175" s="388">
        <v>0.5</v>
      </c>
      <c r="Z1175" s="243">
        <f>BD.PD7[[#This Row],[Av.P1 '[%']]]*BD.PD7[[#This Row],[Ppto. Orden Interna '[DOP']]]</f>
        <v>7974.6772000000001</v>
      </c>
      <c r="AA1175" s="495">
        <v>9</v>
      </c>
      <c r="AB1175" s="388">
        <v>0.5</v>
      </c>
      <c r="AC1175" s="243">
        <f>BD.PD7[[#This Row],[Av.P2 '[%']]]*BD.PD7[[#This Row],[Ppto. Orden Interna '[DOP']]]</f>
        <v>7974.6772000000001</v>
      </c>
      <c r="AD1175" s="249"/>
      <c r="AE1175" s="389"/>
      <c r="AF1175" s="243">
        <f>BD.PD7[[#This Row],[Av.P3 '[%']]]*BD.PD7[[#This Row],[Ppto. Orden Interna '[DOP']]]</f>
        <v>0</v>
      </c>
      <c r="AG1175" s="249"/>
      <c r="AH1175" s="389"/>
      <c r="AI1175" s="243">
        <f>BD.PD7[[#This Row],[Av.P2 '[%']]]*BD.PD7[[#This Row],[Ppto. Orden Interna '[DOP']]]</f>
        <v>7974.6772000000001</v>
      </c>
      <c r="AJ1175" s="249"/>
      <c r="AK1175" s="389"/>
      <c r="AL1175" s="243">
        <f>BD.PD7[[#This Row],[Av.P2 '[%']]]*BD.PD7[[#This Row],[Ppto. Orden Interna '[DOP']]]</f>
        <v>7974.6772000000001</v>
      </c>
      <c r="AM1175" s="496" t="e">
        <f>BD.PD9[[#This Row],[Pago 5]]+BD.PD9[[#This Row],[Pago 4]]+BD.PD9[[#This Row],[Pago 3]]+BD.PD9[[#This Row],[Pago 2]]+BD.PD9[[#This Row],[Pago 1]]</f>
        <v>#VALUE!</v>
      </c>
      <c r="AN1175" s="308" t="s">
        <v>244</v>
      </c>
      <c r="AO1175" s="308" t="s">
        <v>245</v>
      </c>
      <c r="AP1175" s="308" t="s">
        <v>246</v>
      </c>
      <c r="AQ1175" s="308" t="s">
        <v>247</v>
      </c>
      <c r="AR1175" s="308">
        <v>594</v>
      </c>
      <c r="AS1175" s="308" t="s">
        <v>248</v>
      </c>
      <c r="AT1175" s="249" t="s">
        <v>1575</v>
      </c>
      <c r="AU1175" s="249" t="s">
        <v>1582</v>
      </c>
    </row>
    <row r="1176" spans="1:47" hidden="1" x14ac:dyDescent="0.3">
      <c r="A1176" s="174">
        <v>7.02</v>
      </c>
      <c r="B1176" s="231"/>
      <c r="C1176" s="232" t="str">
        <f>VLOOKUP(BD.PD7[[#This Row],[Pos]],PPto[],3,FALSE)</f>
        <v>7.02 Cocina, Patio Comidas y Rostizería</v>
      </c>
      <c r="D1176" s="174" t="s">
        <v>23</v>
      </c>
      <c r="E1176" s="305" t="str">
        <f>IF(BD.PD7[[#This Row],[.]]="*",VLOOKUP(BD.PD7[[#This Row],[Pos]],Presupuesto!A:H,7,FALSE),"")</f>
        <v/>
      </c>
      <c r="F1176" s="562" t="s">
        <v>480</v>
      </c>
      <c r="G1176" s="563"/>
      <c r="H1176" s="174"/>
      <c r="I1176" s="497" t="s">
        <v>1326</v>
      </c>
      <c r="J1176" s="382">
        <v>36</v>
      </c>
      <c r="K1176" s="174" t="s">
        <v>260</v>
      </c>
      <c r="L1176" s="383">
        <f>IF(BD.PD7[[#This Row],[Mon]]="DOP",1,HLOOKUP(BD.PD7[[#This Row],[Mon]],$K$1:$L$2,2,FALSE))</f>
        <v>1</v>
      </c>
      <c r="M1176" s="384">
        <v>1978.2383333333335</v>
      </c>
      <c r="N1176" s="243">
        <f>BD.PD7[[#This Row],[Cant.]]*BD.PD7[[#This Row],[ Tasa ]]*BD.PD7[[#This Row],[ Precio Und.]]</f>
        <v>71216.58</v>
      </c>
      <c r="O1176" s="386">
        <v>0.01</v>
      </c>
      <c r="P1176" s="243">
        <f>IF(BD.PD7[[#This Row],[Liquid. '[%']]]&lt;&gt;0,(BD.PD7[[#This Row],[Valor Neto '[DOP']]]*BD.PD7[[#This Row],[Liquid. '[%']]])+BD.PD7[[#This Row],[Valor Neto '[DOP']]],BD.PD7[[#This Row],[Valor Neto '[DOP']]])</f>
        <v>71928.745800000004</v>
      </c>
      <c r="Q1176" s="243">
        <f>BD.PD7[[#This Row],[Ppto. Orden Interna '[DOP']]]/HLOOKUP("USD",$K$1:$L$2,2,FALSE)</f>
        <v>1106.5960892307694</v>
      </c>
      <c r="R1176" s="381" t="s">
        <v>514</v>
      </c>
      <c r="S1176" s="387"/>
      <c r="T1176" s="387"/>
      <c r="U1176" s="387"/>
      <c r="V1176" s="387"/>
      <c r="W1176" s="174" t="s">
        <v>279</v>
      </c>
      <c r="X1176" s="495">
        <v>10</v>
      </c>
      <c r="Y1176" s="388">
        <v>1</v>
      </c>
      <c r="Z1176" s="243">
        <f>BD.PD7[[#This Row],[Av.P1 '[%']]]*BD.PD7[[#This Row],[Ppto. Orden Interna '[DOP']]]</f>
        <v>71928.745800000004</v>
      </c>
      <c r="AA1176" s="174"/>
      <c r="AB1176" s="389"/>
      <c r="AC1176" s="243">
        <f>BD.PD7[[#This Row],[Av.P2 '[%']]]*BD.PD7[[#This Row],[Ppto. Orden Interna '[DOP']]]</f>
        <v>0</v>
      </c>
      <c r="AD1176" s="249"/>
      <c r="AE1176" s="389"/>
      <c r="AF1176" s="243">
        <f>BD.PD7[[#This Row],[Av.P3 '[%']]]*BD.PD7[[#This Row],[Ppto. Orden Interna '[DOP']]]</f>
        <v>0</v>
      </c>
      <c r="AG1176" s="249"/>
      <c r="AH1176" s="389"/>
      <c r="AI1176" s="243">
        <f>BD.PD7[[#This Row],[Av.P2 '[%']]]*BD.PD7[[#This Row],[Ppto. Orden Interna '[DOP']]]</f>
        <v>0</v>
      </c>
      <c r="AJ1176" s="249"/>
      <c r="AK1176" s="389"/>
      <c r="AL1176" s="243">
        <f>BD.PD7[[#This Row],[Av.P2 '[%']]]*BD.PD7[[#This Row],[Ppto. Orden Interna '[DOP']]]</f>
        <v>0</v>
      </c>
      <c r="AM1176" s="496" t="e">
        <f>BD.PD9[[#This Row],[Pago 5]]+BD.PD9[[#This Row],[Pago 4]]+BD.PD9[[#This Row],[Pago 3]]+BD.PD9[[#This Row],[Pago 2]]+BD.PD9[[#This Row],[Pago 1]]</f>
        <v>#VALUE!</v>
      </c>
      <c r="AN1176" s="308" t="s">
        <v>244</v>
      </c>
      <c r="AO1176" s="308" t="s">
        <v>245</v>
      </c>
      <c r="AP1176" s="308" t="s">
        <v>246</v>
      </c>
      <c r="AQ1176" s="308" t="s">
        <v>247</v>
      </c>
      <c r="AR1176" s="308">
        <v>594</v>
      </c>
      <c r="AS1176" s="308" t="s">
        <v>248</v>
      </c>
      <c r="AT1176" s="249" t="s">
        <v>1575</v>
      </c>
      <c r="AU1176" s="249" t="s">
        <v>1582</v>
      </c>
    </row>
    <row r="1177" spans="1:47" hidden="1" x14ac:dyDescent="0.3">
      <c r="A1177" s="174">
        <v>7.02</v>
      </c>
      <c r="B1177" s="231"/>
      <c r="C1177" s="232" t="str">
        <f>VLOOKUP(BD.PD7[[#This Row],[Pos]],PPto[],3,FALSE)</f>
        <v>7.02 Cocina, Patio Comidas y Rostizería</v>
      </c>
      <c r="D1177" s="174" t="s">
        <v>23</v>
      </c>
      <c r="E1177" s="305" t="str">
        <f>IF(BD.PD7[[#This Row],[.]]="*",VLOOKUP(BD.PD7[[#This Row],[Pos]],Presupuesto!A:H,7,FALSE),"")</f>
        <v/>
      </c>
      <c r="F1177" s="562" t="s">
        <v>481</v>
      </c>
      <c r="G1177" s="563"/>
      <c r="H1177" s="174"/>
      <c r="I1177" s="497" t="s">
        <v>1326</v>
      </c>
      <c r="J1177" s="382">
        <v>60</v>
      </c>
      <c r="K1177" s="174" t="s">
        <v>260</v>
      </c>
      <c r="L1177" s="383">
        <f>IF(BD.PD7[[#This Row],[Mon]]="DOP",1,HLOOKUP(BD.PD7[[#This Row],[Mon]],$K$1:$L$2,2,FALSE))</f>
        <v>1</v>
      </c>
      <c r="M1177" s="384">
        <v>1171.6785000000002</v>
      </c>
      <c r="N1177" s="243">
        <f>BD.PD7[[#This Row],[Cant.]]*BD.PD7[[#This Row],[ Tasa ]]*BD.PD7[[#This Row],[ Precio Und.]]</f>
        <v>70300.710000000006</v>
      </c>
      <c r="O1177" s="386">
        <v>0.01</v>
      </c>
      <c r="P1177" s="243">
        <f>IF(BD.PD7[[#This Row],[Liquid. '[%']]]&lt;&gt;0,(BD.PD7[[#This Row],[Valor Neto '[DOP']]]*BD.PD7[[#This Row],[Liquid. '[%']]])+BD.PD7[[#This Row],[Valor Neto '[DOP']]],BD.PD7[[#This Row],[Valor Neto '[DOP']]])</f>
        <v>71003.717100000009</v>
      </c>
      <c r="Q1177" s="243">
        <f>BD.PD7[[#This Row],[Ppto. Orden Interna '[DOP']]]/HLOOKUP("USD",$K$1:$L$2,2,FALSE)</f>
        <v>1092.3648784615386</v>
      </c>
      <c r="R1177" s="381" t="s">
        <v>514</v>
      </c>
      <c r="S1177" s="387"/>
      <c r="T1177" s="387"/>
      <c r="U1177" s="387"/>
      <c r="V1177" s="387"/>
      <c r="W1177" s="174" t="s">
        <v>279</v>
      </c>
      <c r="X1177" s="495">
        <v>10</v>
      </c>
      <c r="Y1177" s="388">
        <v>1</v>
      </c>
      <c r="Z1177" s="243">
        <f>BD.PD7[[#This Row],[Av.P1 '[%']]]*BD.PD7[[#This Row],[Ppto. Orden Interna '[DOP']]]</f>
        <v>71003.717100000009</v>
      </c>
      <c r="AA1177" s="174"/>
      <c r="AB1177" s="389"/>
      <c r="AC1177" s="243">
        <f>BD.PD7[[#This Row],[Av.P2 '[%']]]*BD.PD7[[#This Row],[Ppto. Orden Interna '[DOP']]]</f>
        <v>0</v>
      </c>
      <c r="AD1177" s="249"/>
      <c r="AE1177" s="389"/>
      <c r="AF1177" s="243">
        <f>BD.PD7[[#This Row],[Av.P3 '[%']]]*BD.PD7[[#This Row],[Ppto. Orden Interna '[DOP']]]</f>
        <v>0</v>
      </c>
      <c r="AG1177" s="249"/>
      <c r="AH1177" s="389"/>
      <c r="AI1177" s="243">
        <f>BD.PD7[[#This Row],[Av.P2 '[%']]]*BD.PD7[[#This Row],[Ppto. Orden Interna '[DOP']]]</f>
        <v>0</v>
      </c>
      <c r="AJ1177" s="249"/>
      <c r="AK1177" s="389"/>
      <c r="AL1177" s="243">
        <f>BD.PD7[[#This Row],[Av.P2 '[%']]]*BD.PD7[[#This Row],[Ppto. Orden Interna '[DOP']]]</f>
        <v>0</v>
      </c>
      <c r="AM1177" s="496" t="e">
        <f>BD.PD9[[#This Row],[Pago 5]]+BD.PD9[[#This Row],[Pago 4]]+BD.PD9[[#This Row],[Pago 3]]+BD.PD9[[#This Row],[Pago 2]]+BD.PD9[[#This Row],[Pago 1]]</f>
        <v>#VALUE!</v>
      </c>
      <c r="AN1177" s="308" t="s">
        <v>244</v>
      </c>
      <c r="AO1177" s="308" t="s">
        <v>245</v>
      </c>
      <c r="AP1177" s="308" t="s">
        <v>246</v>
      </c>
      <c r="AQ1177" s="308" t="s">
        <v>247</v>
      </c>
      <c r="AR1177" s="308">
        <v>594</v>
      </c>
      <c r="AS1177" s="308" t="s">
        <v>248</v>
      </c>
      <c r="AT1177" s="249" t="s">
        <v>1575</v>
      </c>
      <c r="AU1177" s="249" t="s">
        <v>1582</v>
      </c>
    </row>
    <row r="1178" spans="1:47" hidden="1" x14ac:dyDescent="0.3">
      <c r="A1178" s="174">
        <v>7.02</v>
      </c>
      <c r="B1178" s="231"/>
      <c r="C1178" s="232" t="str">
        <f>VLOOKUP(BD.PD7[[#This Row],[Pos]],PPto[],3,FALSE)</f>
        <v>7.02 Cocina, Patio Comidas y Rostizería</v>
      </c>
      <c r="D1178" s="174" t="s">
        <v>23</v>
      </c>
      <c r="E1178" s="305" t="str">
        <f>IF(BD.PD7[[#This Row],[.]]="*",VLOOKUP(BD.PD7[[#This Row],[Pos]],Presupuesto!A:H,7,FALSE),"")</f>
        <v/>
      </c>
      <c r="F1178" s="562" t="s">
        <v>482</v>
      </c>
      <c r="G1178" s="563"/>
      <c r="H1178" s="174"/>
      <c r="I1178" s="497" t="s">
        <v>1326</v>
      </c>
      <c r="J1178" s="382">
        <v>96</v>
      </c>
      <c r="K1178" s="174" t="s">
        <v>260</v>
      </c>
      <c r="L1178" s="383">
        <f>IF(BD.PD7[[#This Row],[Mon]]="DOP",1,HLOOKUP(BD.PD7[[#This Row],[Mon]],$K$1:$L$2,2,FALSE))</f>
        <v>1</v>
      </c>
      <c r="M1178" s="384">
        <v>1807.0286458333333</v>
      </c>
      <c r="N1178" s="243">
        <f>BD.PD7[[#This Row],[Cant.]]*BD.PD7[[#This Row],[ Tasa ]]*BD.PD7[[#This Row],[ Precio Und.]]</f>
        <v>173474.75</v>
      </c>
      <c r="O1178" s="386">
        <v>0.01</v>
      </c>
      <c r="P1178" s="243">
        <f>IF(BD.PD7[[#This Row],[Liquid. '[%']]]&lt;&gt;0,(BD.PD7[[#This Row],[Valor Neto '[DOP']]]*BD.PD7[[#This Row],[Liquid. '[%']]])+BD.PD7[[#This Row],[Valor Neto '[DOP']]],BD.PD7[[#This Row],[Valor Neto '[DOP']]])</f>
        <v>175209.4975</v>
      </c>
      <c r="Q1178" s="243">
        <f>BD.PD7[[#This Row],[Ppto. Orden Interna '[DOP']]]/HLOOKUP("USD",$K$1:$L$2,2,FALSE)</f>
        <v>2695.5307307692306</v>
      </c>
      <c r="R1178" s="381" t="s">
        <v>514</v>
      </c>
      <c r="S1178" s="387"/>
      <c r="T1178" s="387"/>
      <c r="U1178" s="387"/>
      <c r="V1178" s="387"/>
      <c r="W1178" s="174" t="s">
        <v>279</v>
      </c>
      <c r="X1178" s="495">
        <v>10</v>
      </c>
      <c r="Y1178" s="388">
        <v>1</v>
      </c>
      <c r="Z1178" s="243">
        <f>BD.PD7[[#This Row],[Av.P1 '[%']]]*BD.PD7[[#This Row],[Ppto. Orden Interna '[DOP']]]</f>
        <v>175209.4975</v>
      </c>
      <c r="AA1178" s="174"/>
      <c r="AB1178" s="389"/>
      <c r="AC1178" s="243">
        <f>BD.PD7[[#This Row],[Av.P2 '[%']]]*BD.PD7[[#This Row],[Ppto. Orden Interna '[DOP']]]</f>
        <v>0</v>
      </c>
      <c r="AD1178" s="249"/>
      <c r="AE1178" s="389"/>
      <c r="AF1178" s="243">
        <f>BD.PD7[[#This Row],[Av.P3 '[%']]]*BD.PD7[[#This Row],[Ppto. Orden Interna '[DOP']]]</f>
        <v>0</v>
      </c>
      <c r="AG1178" s="249"/>
      <c r="AH1178" s="389"/>
      <c r="AI1178" s="243">
        <f>BD.PD7[[#This Row],[Av.P2 '[%']]]*BD.PD7[[#This Row],[Ppto. Orden Interna '[DOP']]]</f>
        <v>0</v>
      </c>
      <c r="AJ1178" s="249"/>
      <c r="AK1178" s="389"/>
      <c r="AL1178" s="243">
        <f>BD.PD7[[#This Row],[Av.P2 '[%']]]*BD.PD7[[#This Row],[Ppto. Orden Interna '[DOP']]]</f>
        <v>0</v>
      </c>
      <c r="AM1178" s="496" t="e">
        <f>BD.PD9[[#This Row],[Pago 5]]+BD.PD9[[#This Row],[Pago 4]]+BD.PD9[[#This Row],[Pago 3]]+BD.PD9[[#This Row],[Pago 2]]+BD.PD9[[#This Row],[Pago 1]]</f>
        <v>#VALUE!</v>
      </c>
      <c r="AN1178" s="308" t="s">
        <v>244</v>
      </c>
      <c r="AO1178" s="308" t="s">
        <v>245</v>
      </c>
      <c r="AP1178" s="308" t="s">
        <v>246</v>
      </c>
      <c r="AQ1178" s="308" t="s">
        <v>247</v>
      </c>
      <c r="AR1178" s="308">
        <v>594</v>
      </c>
      <c r="AS1178" s="308" t="s">
        <v>248</v>
      </c>
      <c r="AT1178" s="249" t="s">
        <v>1575</v>
      </c>
      <c r="AU1178" s="249" t="s">
        <v>1582</v>
      </c>
    </row>
    <row r="1179" spans="1:47" hidden="1" x14ac:dyDescent="0.3">
      <c r="A1179" s="174">
        <v>7.02</v>
      </c>
      <c r="B1179" s="231"/>
      <c r="C1179" s="232" t="str">
        <f>VLOOKUP(BD.PD7[[#This Row],[Pos]],PPto[],3,FALSE)</f>
        <v>7.02 Cocina, Patio Comidas y Rostizería</v>
      </c>
      <c r="D1179" s="174" t="s">
        <v>23</v>
      </c>
      <c r="E1179" s="305" t="str">
        <f>IF(BD.PD7[[#This Row],[.]]="*",VLOOKUP(BD.PD7[[#This Row],[Pos]],Presupuesto!A:H,7,FALSE),"")</f>
        <v/>
      </c>
      <c r="F1179" s="234" t="s">
        <v>441</v>
      </c>
      <c r="G1179" s="174"/>
      <c r="H1179" s="174"/>
      <c r="I1179" s="497" t="s">
        <v>1326</v>
      </c>
      <c r="J1179" s="382">
        <v>10</v>
      </c>
      <c r="K1179" s="174" t="s">
        <v>260</v>
      </c>
      <c r="L1179" s="383">
        <f>IF(BD.PD7[[#This Row],[Mon]]="DOP",1,HLOOKUP(BD.PD7[[#This Row],[Mon]],$K$1:$L$2,2,FALSE))</f>
        <v>1</v>
      </c>
      <c r="M1179" s="384">
        <v>1650</v>
      </c>
      <c r="N1179" s="243">
        <f>BD.PD7[[#This Row],[Cant.]]*BD.PD7[[#This Row],[ Tasa ]]*BD.PD7[[#This Row],[ Precio Und.]]</f>
        <v>16500</v>
      </c>
      <c r="O1179" s="386">
        <v>0.01</v>
      </c>
      <c r="P1179" s="243">
        <f>IF(BD.PD7[[#This Row],[Liquid. '[%']]]&lt;&gt;0,(BD.PD7[[#This Row],[Valor Neto '[DOP']]]*BD.PD7[[#This Row],[Liquid. '[%']]])+BD.PD7[[#This Row],[Valor Neto '[DOP']]],BD.PD7[[#This Row],[Valor Neto '[DOP']]])</f>
        <v>16665</v>
      </c>
      <c r="Q1179" s="243">
        <f>BD.PD7[[#This Row],[Ppto. Orden Interna '[DOP']]]/HLOOKUP("USD",$K$1:$L$2,2,FALSE)</f>
        <v>256.38461538461536</v>
      </c>
      <c r="R1179" s="381" t="s">
        <v>1488</v>
      </c>
      <c r="S1179" s="387"/>
      <c r="T1179" s="387"/>
      <c r="U1179" s="387"/>
      <c r="V1179" s="387"/>
      <c r="W1179" s="174" t="s">
        <v>439</v>
      </c>
      <c r="X1179" s="495">
        <v>10</v>
      </c>
      <c r="Y1179" s="388">
        <v>1</v>
      </c>
      <c r="Z1179" s="243">
        <f>BD.PD7[[#This Row],[Av.P1 '[%']]]*BD.PD7[[#This Row],[Ppto. Orden Interna '[DOP']]]</f>
        <v>16665</v>
      </c>
      <c r="AA1179" s="174"/>
      <c r="AB1179" s="389"/>
      <c r="AC1179" s="243">
        <f>BD.PD7[[#This Row],[Av.P2 '[%']]]*BD.PD7[[#This Row],[Ppto. Orden Interna '[DOP']]]</f>
        <v>0</v>
      </c>
      <c r="AD1179" s="249"/>
      <c r="AE1179" s="389"/>
      <c r="AF1179" s="243">
        <f>BD.PD7[[#This Row],[Av.P3 '[%']]]*BD.PD7[[#This Row],[Ppto. Orden Interna '[DOP']]]</f>
        <v>0</v>
      </c>
      <c r="AG1179" s="249"/>
      <c r="AH1179" s="389"/>
      <c r="AI1179" s="243">
        <f>BD.PD7[[#This Row],[Av.P2 '[%']]]*BD.PD7[[#This Row],[Ppto. Orden Interna '[DOP']]]</f>
        <v>0</v>
      </c>
      <c r="AJ1179" s="249"/>
      <c r="AK1179" s="389"/>
      <c r="AL1179" s="243">
        <f>BD.PD7[[#This Row],[Av.P2 '[%']]]*BD.PD7[[#This Row],[Ppto. Orden Interna '[DOP']]]</f>
        <v>0</v>
      </c>
      <c r="AM1179" s="496" t="e">
        <f>BD.PD9[[#This Row],[Pago 5]]+BD.PD9[[#This Row],[Pago 4]]+BD.PD9[[#This Row],[Pago 3]]+BD.PD9[[#This Row],[Pago 2]]+BD.PD9[[#This Row],[Pago 1]]</f>
        <v>#VALUE!</v>
      </c>
      <c r="AN1179" s="308" t="s">
        <v>244</v>
      </c>
      <c r="AO1179" s="308" t="s">
        <v>245</v>
      </c>
      <c r="AP1179" s="308" t="s">
        <v>246</v>
      </c>
      <c r="AQ1179" s="308" t="s">
        <v>247</v>
      </c>
      <c r="AR1179" s="308">
        <v>594</v>
      </c>
      <c r="AS1179" s="308" t="s">
        <v>248</v>
      </c>
      <c r="AT1179" s="249" t="s">
        <v>1575</v>
      </c>
      <c r="AU1179" s="249" t="s">
        <v>1582</v>
      </c>
    </row>
    <row r="1180" spans="1:47" hidden="1" x14ac:dyDescent="0.3">
      <c r="A1180" s="174">
        <v>7.02</v>
      </c>
      <c r="B1180" s="231"/>
      <c r="C1180" s="232" t="str">
        <f>VLOOKUP(BD.PD7[[#This Row],[Pos]],PPto[],3,FALSE)</f>
        <v>7.02 Cocina, Patio Comidas y Rostizería</v>
      </c>
      <c r="D1180" s="174" t="s">
        <v>23</v>
      </c>
      <c r="E1180" s="305" t="str">
        <f>IF(BD.PD7[[#This Row],[.]]="*",VLOOKUP(BD.PD7[[#This Row],[Pos]],Presupuesto!A:H,7,FALSE),"")</f>
        <v/>
      </c>
      <c r="F1180" s="234" t="s">
        <v>442</v>
      </c>
      <c r="G1180" s="174"/>
      <c r="H1180" s="174"/>
      <c r="I1180" s="497" t="s">
        <v>1326</v>
      </c>
      <c r="J1180" s="382">
        <v>10</v>
      </c>
      <c r="K1180" s="174" t="s">
        <v>260</v>
      </c>
      <c r="L1180" s="383">
        <f>IF(BD.PD7[[#This Row],[Mon]]="DOP",1,HLOOKUP(BD.PD7[[#This Row],[Mon]],$K$1:$L$2,2,FALSE))</f>
        <v>1</v>
      </c>
      <c r="M1180" s="384">
        <v>450</v>
      </c>
      <c r="N1180" s="243">
        <f>BD.PD7[[#This Row],[Cant.]]*BD.PD7[[#This Row],[ Tasa ]]*BD.PD7[[#This Row],[ Precio Und.]]</f>
        <v>4500</v>
      </c>
      <c r="O1180" s="386">
        <v>0.01</v>
      </c>
      <c r="P1180" s="243">
        <f>IF(BD.PD7[[#This Row],[Liquid. '[%']]]&lt;&gt;0,(BD.PD7[[#This Row],[Valor Neto '[DOP']]]*BD.PD7[[#This Row],[Liquid. '[%']]])+BD.PD7[[#This Row],[Valor Neto '[DOP']]],BD.PD7[[#This Row],[Valor Neto '[DOP']]])</f>
        <v>4545</v>
      </c>
      <c r="Q1180" s="243">
        <f>BD.PD7[[#This Row],[Ppto. Orden Interna '[DOP']]]/HLOOKUP("USD",$K$1:$L$2,2,FALSE)</f>
        <v>69.92307692307692</v>
      </c>
      <c r="R1180" s="381" t="s">
        <v>1488</v>
      </c>
      <c r="S1180" s="387"/>
      <c r="T1180" s="387"/>
      <c r="U1180" s="387"/>
      <c r="V1180" s="387"/>
      <c r="W1180" s="174" t="s">
        <v>439</v>
      </c>
      <c r="X1180" s="495">
        <v>10</v>
      </c>
      <c r="Y1180" s="388">
        <v>1</v>
      </c>
      <c r="Z1180" s="243">
        <f>BD.PD7[[#This Row],[Av.P1 '[%']]]*BD.PD7[[#This Row],[Ppto. Orden Interna '[DOP']]]</f>
        <v>4545</v>
      </c>
      <c r="AA1180" s="174"/>
      <c r="AB1180" s="389"/>
      <c r="AC1180" s="243">
        <f>BD.PD7[[#This Row],[Av.P2 '[%']]]*BD.PD7[[#This Row],[Ppto. Orden Interna '[DOP']]]</f>
        <v>0</v>
      </c>
      <c r="AD1180" s="249"/>
      <c r="AE1180" s="389"/>
      <c r="AF1180" s="243">
        <f>BD.PD7[[#This Row],[Av.P3 '[%']]]*BD.PD7[[#This Row],[Ppto. Orden Interna '[DOP']]]</f>
        <v>0</v>
      </c>
      <c r="AG1180" s="249"/>
      <c r="AH1180" s="389"/>
      <c r="AI1180" s="243">
        <f>BD.PD7[[#This Row],[Av.P2 '[%']]]*BD.PD7[[#This Row],[Ppto. Orden Interna '[DOP']]]</f>
        <v>0</v>
      </c>
      <c r="AJ1180" s="249"/>
      <c r="AK1180" s="389"/>
      <c r="AL1180" s="243">
        <f>BD.PD7[[#This Row],[Av.P2 '[%']]]*BD.PD7[[#This Row],[Ppto. Orden Interna '[DOP']]]</f>
        <v>0</v>
      </c>
      <c r="AM1180" s="496" t="e">
        <f>BD.PD9[[#This Row],[Pago 5]]+BD.PD9[[#This Row],[Pago 4]]+BD.PD9[[#This Row],[Pago 3]]+BD.PD9[[#This Row],[Pago 2]]+BD.PD9[[#This Row],[Pago 1]]</f>
        <v>#VALUE!</v>
      </c>
      <c r="AN1180" s="308" t="s">
        <v>244</v>
      </c>
      <c r="AO1180" s="308" t="s">
        <v>245</v>
      </c>
      <c r="AP1180" s="308" t="s">
        <v>246</v>
      </c>
      <c r="AQ1180" s="308" t="s">
        <v>247</v>
      </c>
      <c r="AR1180" s="308">
        <v>594</v>
      </c>
      <c r="AS1180" s="308" t="s">
        <v>248</v>
      </c>
      <c r="AT1180" s="249" t="s">
        <v>1575</v>
      </c>
      <c r="AU1180" s="249" t="s">
        <v>1582</v>
      </c>
    </row>
    <row r="1181" spans="1:47" hidden="1" x14ac:dyDescent="0.3">
      <c r="A1181" s="174">
        <v>7.02</v>
      </c>
      <c r="B1181" s="231"/>
      <c r="C1181" s="232" t="str">
        <f>VLOOKUP(BD.PD7[[#This Row],[Pos]],PPto[],3,FALSE)</f>
        <v>7.02 Cocina, Patio Comidas y Rostizería</v>
      </c>
      <c r="D1181" s="174" t="s">
        <v>23</v>
      </c>
      <c r="E1181" s="305" t="str">
        <f>IF(BD.PD7[[#This Row],[.]]="*",VLOOKUP(BD.PD7[[#This Row],[Pos]],Presupuesto!A:H,7,FALSE),"")</f>
        <v/>
      </c>
      <c r="F1181" s="501" t="s">
        <v>483</v>
      </c>
      <c r="G1181" s="558"/>
      <c r="H1181" s="174"/>
      <c r="I1181" s="497" t="s">
        <v>1326</v>
      </c>
      <c r="J1181" s="382">
        <v>1</v>
      </c>
      <c r="K1181" s="174" t="s">
        <v>260</v>
      </c>
      <c r="L1181" s="383">
        <f>IF(BD.PD7[[#This Row],[Mon]]="DOP",1,HLOOKUP(BD.PD7[[#This Row],[Mon]],$K$1:$L$2,2,FALSE))</f>
        <v>1</v>
      </c>
      <c r="M1181" s="384">
        <v>600</v>
      </c>
      <c r="N1181" s="243">
        <f>BD.PD7[[#This Row],[Cant.]]*BD.PD7[[#This Row],[ Tasa ]]*BD.PD7[[#This Row],[ Precio Und.]]</f>
        <v>600</v>
      </c>
      <c r="O1181" s="386">
        <v>0.01</v>
      </c>
      <c r="P1181" s="243">
        <f>IF(BD.PD7[[#This Row],[Liquid. '[%']]]&lt;&gt;0,(BD.PD7[[#This Row],[Valor Neto '[DOP']]]*BD.PD7[[#This Row],[Liquid. '[%']]])+BD.PD7[[#This Row],[Valor Neto '[DOP']]],BD.PD7[[#This Row],[Valor Neto '[DOP']]])</f>
        <v>606</v>
      </c>
      <c r="Q1181" s="243">
        <f>BD.PD7[[#This Row],[Ppto. Orden Interna '[DOP']]]/HLOOKUP("USD",$K$1:$L$2,2,FALSE)</f>
        <v>9.3230769230769237</v>
      </c>
      <c r="R1181" s="381" t="s">
        <v>1488</v>
      </c>
      <c r="S1181" s="387"/>
      <c r="T1181" s="387"/>
      <c r="U1181" s="387"/>
      <c r="V1181" s="387"/>
      <c r="W1181" s="174" t="s">
        <v>439</v>
      </c>
      <c r="X1181" s="495">
        <v>10</v>
      </c>
      <c r="Y1181" s="388">
        <v>1</v>
      </c>
      <c r="Z1181" s="243">
        <f>BD.PD7[[#This Row],[Av.P1 '[%']]]*BD.PD7[[#This Row],[Ppto. Orden Interna '[DOP']]]</f>
        <v>606</v>
      </c>
      <c r="AA1181" s="174"/>
      <c r="AB1181" s="389"/>
      <c r="AC1181" s="243">
        <f>BD.PD7[[#This Row],[Av.P2 '[%']]]*BD.PD7[[#This Row],[Ppto. Orden Interna '[DOP']]]</f>
        <v>0</v>
      </c>
      <c r="AD1181" s="249"/>
      <c r="AE1181" s="389"/>
      <c r="AF1181" s="243">
        <f>BD.PD7[[#This Row],[Av.P3 '[%']]]*BD.PD7[[#This Row],[Ppto. Orden Interna '[DOP']]]</f>
        <v>0</v>
      </c>
      <c r="AG1181" s="249"/>
      <c r="AH1181" s="389"/>
      <c r="AI1181" s="243">
        <f>BD.PD7[[#This Row],[Av.P2 '[%']]]*BD.PD7[[#This Row],[Ppto. Orden Interna '[DOP']]]</f>
        <v>0</v>
      </c>
      <c r="AJ1181" s="249"/>
      <c r="AK1181" s="389"/>
      <c r="AL1181" s="243">
        <f>BD.PD7[[#This Row],[Av.P2 '[%']]]*BD.PD7[[#This Row],[Ppto. Orden Interna '[DOP']]]</f>
        <v>0</v>
      </c>
      <c r="AM1181" s="496" t="e">
        <f>BD.PD9[[#This Row],[Pago 5]]+BD.PD9[[#This Row],[Pago 4]]+BD.PD9[[#This Row],[Pago 3]]+BD.PD9[[#This Row],[Pago 2]]+BD.PD9[[#This Row],[Pago 1]]</f>
        <v>#VALUE!</v>
      </c>
      <c r="AN1181" s="308" t="s">
        <v>244</v>
      </c>
      <c r="AO1181" s="308" t="s">
        <v>245</v>
      </c>
      <c r="AP1181" s="308" t="s">
        <v>246</v>
      </c>
      <c r="AQ1181" s="308" t="s">
        <v>247</v>
      </c>
      <c r="AR1181" s="308">
        <v>594</v>
      </c>
      <c r="AS1181" s="308" t="s">
        <v>248</v>
      </c>
      <c r="AT1181" s="249" t="s">
        <v>1575</v>
      </c>
      <c r="AU1181" s="249" t="s">
        <v>1582</v>
      </c>
    </row>
    <row r="1182" spans="1:47" hidden="1" x14ac:dyDescent="0.3">
      <c r="A1182" s="174">
        <v>7.02</v>
      </c>
      <c r="B1182" s="231"/>
      <c r="C1182" s="232" t="str">
        <f>VLOOKUP(BD.PD7[[#This Row],[Pos]],PPto[],3,FALSE)</f>
        <v>7.02 Cocina, Patio Comidas y Rostizería</v>
      </c>
      <c r="D1182" s="174" t="s">
        <v>23</v>
      </c>
      <c r="E1182" s="305" t="str">
        <f>IF(BD.PD7[[#This Row],[.]]="*",VLOOKUP(BD.PD7[[#This Row],[Pos]],Presupuesto!A:H,7,FALSE),"")</f>
        <v/>
      </c>
      <c r="F1182" s="501" t="s">
        <v>484</v>
      </c>
      <c r="G1182" s="558"/>
      <c r="H1182" s="174"/>
      <c r="I1182" s="497" t="s">
        <v>1326</v>
      </c>
      <c r="J1182" s="382">
        <v>1</v>
      </c>
      <c r="K1182" s="174" t="s">
        <v>260</v>
      </c>
      <c r="L1182" s="383">
        <f>IF(BD.PD7[[#This Row],[Mon]]="DOP",1,HLOOKUP(BD.PD7[[#This Row],[Mon]],$K$1:$L$2,2,FALSE))</f>
        <v>1</v>
      </c>
      <c r="M1182" s="384">
        <v>6000</v>
      </c>
      <c r="N1182" s="243">
        <f>BD.PD7[[#This Row],[Cant.]]*BD.PD7[[#This Row],[ Tasa ]]*BD.PD7[[#This Row],[ Precio Und.]]</f>
        <v>6000</v>
      </c>
      <c r="O1182" s="386">
        <v>0.01</v>
      </c>
      <c r="P1182" s="243">
        <f>IF(BD.PD7[[#This Row],[Liquid. '[%']]]&lt;&gt;0,(BD.PD7[[#This Row],[Valor Neto '[DOP']]]*BD.PD7[[#This Row],[Liquid. '[%']]])+BD.PD7[[#This Row],[Valor Neto '[DOP']]],BD.PD7[[#This Row],[Valor Neto '[DOP']]])</f>
        <v>6060</v>
      </c>
      <c r="Q1182" s="243">
        <f>BD.PD7[[#This Row],[Ppto. Orden Interna '[DOP']]]/HLOOKUP("USD",$K$1:$L$2,2,FALSE)</f>
        <v>93.230769230769226</v>
      </c>
      <c r="R1182" s="381" t="s">
        <v>1488</v>
      </c>
      <c r="S1182" s="387"/>
      <c r="T1182" s="387"/>
      <c r="U1182" s="387"/>
      <c r="V1182" s="387"/>
      <c r="W1182" s="174" t="s">
        <v>439</v>
      </c>
      <c r="X1182" s="495">
        <v>10</v>
      </c>
      <c r="Y1182" s="388">
        <v>1</v>
      </c>
      <c r="Z1182" s="243">
        <f>BD.PD7[[#This Row],[Av.P1 '[%']]]*BD.PD7[[#This Row],[Ppto. Orden Interna '[DOP']]]</f>
        <v>6060</v>
      </c>
      <c r="AA1182" s="174"/>
      <c r="AB1182" s="389"/>
      <c r="AC1182" s="243">
        <f>BD.PD7[[#This Row],[Av.P2 '[%']]]*BD.PD7[[#This Row],[Ppto. Orden Interna '[DOP']]]</f>
        <v>0</v>
      </c>
      <c r="AD1182" s="249"/>
      <c r="AE1182" s="389"/>
      <c r="AF1182" s="243">
        <f>BD.PD7[[#This Row],[Av.P3 '[%']]]*BD.PD7[[#This Row],[Ppto. Orden Interna '[DOP']]]</f>
        <v>0</v>
      </c>
      <c r="AG1182" s="249"/>
      <c r="AH1182" s="389"/>
      <c r="AI1182" s="243">
        <f>BD.PD7[[#This Row],[Av.P2 '[%']]]*BD.PD7[[#This Row],[Ppto. Orden Interna '[DOP']]]</f>
        <v>0</v>
      </c>
      <c r="AJ1182" s="249"/>
      <c r="AK1182" s="389"/>
      <c r="AL1182" s="243">
        <f>BD.PD7[[#This Row],[Av.P2 '[%']]]*BD.PD7[[#This Row],[Ppto. Orden Interna '[DOP']]]</f>
        <v>0</v>
      </c>
      <c r="AM1182" s="496" t="e">
        <f>BD.PD9[[#This Row],[Pago 5]]+BD.PD9[[#This Row],[Pago 4]]+BD.PD9[[#This Row],[Pago 3]]+BD.PD9[[#This Row],[Pago 2]]+BD.PD9[[#This Row],[Pago 1]]</f>
        <v>#VALUE!</v>
      </c>
      <c r="AN1182" s="308" t="s">
        <v>244</v>
      </c>
      <c r="AO1182" s="308" t="s">
        <v>245</v>
      </c>
      <c r="AP1182" s="308" t="s">
        <v>246</v>
      </c>
      <c r="AQ1182" s="308" t="s">
        <v>247</v>
      </c>
      <c r="AR1182" s="308">
        <v>594</v>
      </c>
      <c r="AS1182" s="308" t="s">
        <v>248</v>
      </c>
      <c r="AT1182" s="249" t="s">
        <v>1575</v>
      </c>
      <c r="AU1182" s="249" t="s">
        <v>1582</v>
      </c>
    </row>
    <row r="1183" spans="1:47" hidden="1" x14ac:dyDescent="0.3">
      <c r="A1183" s="174">
        <v>7.02</v>
      </c>
      <c r="B1183" s="231"/>
      <c r="C1183" s="232" t="str">
        <f>VLOOKUP(BD.PD7[[#This Row],[Pos]],PPto[],3,FALSE)</f>
        <v>7.02 Cocina, Patio Comidas y Rostizería</v>
      </c>
      <c r="D1183" s="174" t="s">
        <v>23</v>
      </c>
      <c r="E1183" s="305" t="str">
        <f>IF(BD.PD7[[#This Row],[.]]="*",VLOOKUP(BD.PD7[[#This Row],[Pos]],Presupuesto!A:H,7,FALSE),"")</f>
        <v/>
      </c>
      <c r="F1183" s="501" t="s">
        <v>485</v>
      </c>
      <c r="G1183" s="558"/>
      <c r="H1183" s="174"/>
      <c r="I1183" s="497" t="s">
        <v>1326</v>
      </c>
      <c r="J1183" s="382">
        <v>2</v>
      </c>
      <c r="K1183" s="174" t="s">
        <v>260</v>
      </c>
      <c r="L1183" s="383">
        <f>IF(BD.PD7[[#This Row],[Mon]]="DOP",1,HLOOKUP(BD.PD7[[#This Row],[Mon]],$K$1:$L$2,2,FALSE))</f>
        <v>1</v>
      </c>
      <c r="M1183" s="384">
        <v>4000</v>
      </c>
      <c r="N1183" s="243">
        <f>BD.PD7[[#This Row],[Cant.]]*BD.PD7[[#This Row],[ Tasa ]]*BD.PD7[[#This Row],[ Precio Und.]]</f>
        <v>8000</v>
      </c>
      <c r="O1183" s="386">
        <v>0.01</v>
      </c>
      <c r="P1183" s="243">
        <f>IF(BD.PD7[[#This Row],[Liquid. '[%']]]&lt;&gt;0,(BD.PD7[[#This Row],[Valor Neto '[DOP']]]*BD.PD7[[#This Row],[Liquid. '[%']]])+BD.PD7[[#This Row],[Valor Neto '[DOP']]],BD.PD7[[#This Row],[Valor Neto '[DOP']]])</f>
        <v>8080</v>
      </c>
      <c r="Q1183" s="243">
        <f>BD.PD7[[#This Row],[Ppto. Orden Interna '[DOP']]]/HLOOKUP("USD",$K$1:$L$2,2,FALSE)</f>
        <v>124.30769230769231</v>
      </c>
      <c r="R1183" s="381" t="s">
        <v>1488</v>
      </c>
      <c r="S1183" s="387"/>
      <c r="T1183" s="387"/>
      <c r="U1183" s="387"/>
      <c r="V1183" s="387"/>
      <c r="W1183" s="174" t="s">
        <v>439</v>
      </c>
      <c r="X1183" s="495">
        <v>10</v>
      </c>
      <c r="Y1183" s="388">
        <v>1</v>
      </c>
      <c r="Z1183" s="243">
        <f>BD.PD7[[#This Row],[Av.P1 '[%']]]*BD.PD7[[#This Row],[Ppto. Orden Interna '[DOP']]]</f>
        <v>8080</v>
      </c>
      <c r="AA1183" s="174"/>
      <c r="AB1183" s="389"/>
      <c r="AC1183" s="243">
        <f>BD.PD7[[#This Row],[Av.P2 '[%']]]*BD.PD7[[#This Row],[Ppto. Orden Interna '[DOP']]]</f>
        <v>0</v>
      </c>
      <c r="AD1183" s="249"/>
      <c r="AE1183" s="389"/>
      <c r="AF1183" s="243">
        <f>BD.PD7[[#This Row],[Av.P3 '[%']]]*BD.PD7[[#This Row],[Ppto. Orden Interna '[DOP']]]</f>
        <v>0</v>
      </c>
      <c r="AG1183" s="249"/>
      <c r="AH1183" s="389"/>
      <c r="AI1183" s="243">
        <f>BD.PD7[[#This Row],[Av.P2 '[%']]]*BD.PD7[[#This Row],[Ppto. Orden Interna '[DOP']]]</f>
        <v>0</v>
      </c>
      <c r="AJ1183" s="249"/>
      <c r="AK1183" s="389"/>
      <c r="AL1183" s="243">
        <f>BD.PD7[[#This Row],[Av.P2 '[%']]]*BD.PD7[[#This Row],[Ppto. Orden Interna '[DOP']]]</f>
        <v>0</v>
      </c>
      <c r="AM1183" s="496" t="e">
        <f>BD.PD9[[#This Row],[Pago 5]]+BD.PD9[[#This Row],[Pago 4]]+BD.PD9[[#This Row],[Pago 3]]+BD.PD9[[#This Row],[Pago 2]]+BD.PD9[[#This Row],[Pago 1]]</f>
        <v>#VALUE!</v>
      </c>
      <c r="AN1183" s="308" t="s">
        <v>244</v>
      </c>
      <c r="AO1183" s="308" t="s">
        <v>245</v>
      </c>
      <c r="AP1183" s="308" t="s">
        <v>246</v>
      </c>
      <c r="AQ1183" s="308" t="s">
        <v>247</v>
      </c>
      <c r="AR1183" s="308">
        <v>594</v>
      </c>
      <c r="AS1183" s="308" t="s">
        <v>248</v>
      </c>
      <c r="AT1183" s="249" t="s">
        <v>1575</v>
      </c>
      <c r="AU1183" s="249" t="s">
        <v>1582</v>
      </c>
    </row>
    <row r="1184" spans="1:47" hidden="1" x14ac:dyDescent="0.3">
      <c r="A1184" s="174">
        <v>7.02</v>
      </c>
      <c r="B1184" s="231"/>
      <c r="C1184" s="232" t="str">
        <f>VLOOKUP(BD.PD7[[#This Row],[Pos]],PPto[],3,FALSE)</f>
        <v>7.02 Cocina, Patio Comidas y Rostizería</v>
      </c>
      <c r="D1184" s="174" t="s">
        <v>23</v>
      </c>
      <c r="E1184" s="305" t="str">
        <f>IF(BD.PD7[[#This Row],[.]]="*",VLOOKUP(BD.PD7[[#This Row],[Pos]],Presupuesto!A:H,7,FALSE),"")</f>
        <v/>
      </c>
      <c r="F1184" s="561" t="s">
        <v>515</v>
      </c>
      <c r="G1184" s="511"/>
      <c r="H1184" s="174"/>
      <c r="I1184" s="497" t="s">
        <v>1326</v>
      </c>
      <c r="J1184" s="382">
        <v>60</v>
      </c>
      <c r="K1184" s="174" t="s">
        <v>260</v>
      </c>
      <c r="L1184" s="383">
        <f>IF(BD.PD7[[#This Row],[Mon]]="DOP",1,HLOOKUP(BD.PD7[[#This Row],[Mon]],$K$1:$L$2,2,FALSE))</f>
        <v>1</v>
      </c>
      <c r="M1184" s="384">
        <v>2389.0038333333337</v>
      </c>
      <c r="N1184" s="243">
        <f>BD.PD7[[#This Row],[Cant.]]*BD.PD7[[#This Row],[ Tasa ]]*BD.PD7[[#This Row],[ Precio Und.]]</f>
        <v>143340.23000000001</v>
      </c>
      <c r="O1184" s="386">
        <v>0.01</v>
      </c>
      <c r="P1184" s="243">
        <f>IF(BD.PD7[[#This Row],[Liquid. '[%']]]&lt;&gt;0,(BD.PD7[[#This Row],[Valor Neto '[DOP']]]*BD.PD7[[#This Row],[Liquid. '[%']]])+BD.PD7[[#This Row],[Valor Neto '[DOP']]],BD.PD7[[#This Row],[Valor Neto '[DOP']]])</f>
        <v>144773.6323</v>
      </c>
      <c r="Q1184" s="243">
        <f>BD.PD7[[#This Row],[Ppto. Orden Interna '[DOP']]]/HLOOKUP("USD",$K$1:$L$2,2,FALSE)</f>
        <v>2227.2866507692306</v>
      </c>
      <c r="R1184" s="381" t="s">
        <v>514</v>
      </c>
      <c r="S1184" s="387"/>
      <c r="T1184" s="387"/>
      <c r="U1184" s="387"/>
      <c r="V1184" s="387"/>
      <c r="W1184" s="174" t="s">
        <v>279</v>
      </c>
      <c r="X1184" s="495">
        <v>7</v>
      </c>
      <c r="Y1184" s="388">
        <v>1</v>
      </c>
      <c r="Z1184" s="243">
        <f>BD.PD7[[#This Row],[Av.P1 '[%']]]*BD.PD7[[#This Row],[Ppto. Orden Interna '[DOP']]]</f>
        <v>144773.6323</v>
      </c>
      <c r="AA1184" s="174"/>
      <c r="AB1184" s="389"/>
      <c r="AC1184" s="243">
        <f>BD.PD7[[#This Row],[Av.P2 '[%']]]*BD.PD7[[#This Row],[Ppto. Orden Interna '[DOP']]]</f>
        <v>0</v>
      </c>
      <c r="AD1184" s="249"/>
      <c r="AE1184" s="389"/>
      <c r="AF1184" s="243">
        <f>BD.PD7[[#This Row],[Av.P3 '[%']]]*BD.PD7[[#This Row],[Ppto. Orden Interna '[DOP']]]</f>
        <v>0</v>
      </c>
      <c r="AG1184" s="249"/>
      <c r="AH1184" s="389"/>
      <c r="AI1184" s="243">
        <f>BD.PD7[[#This Row],[Av.P2 '[%']]]*BD.PD7[[#This Row],[Ppto. Orden Interna '[DOP']]]</f>
        <v>0</v>
      </c>
      <c r="AJ1184" s="249"/>
      <c r="AK1184" s="389"/>
      <c r="AL1184" s="243">
        <f>BD.PD7[[#This Row],[Av.P2 '[%']]]*BD.PD7[[#This Row],[Ppto. Orden Interna '[DOP']]]</f>
        <v>0</v>
      </c>
      <c r="AM1184" s="496" t="e">
        <f>BD.PD9[[#This Row],[Pago 5]]+BD.PD9[[#This Row],[Pago 4]]+BD.PD9[[#This Row],[Pago 3]]+BD.PD9[[#This Row],[Pago 2]]+BD.PD9[[#This Row],[Pago 1]]</f>
        <v>#VALUE!</v>
      </c>
      <c r="AN1184" s="308" t="s">
        <v>244</v>
      </c>
      <c r="AO1184" s="308" t="s">
        <v>245</v>
      </c>
      <c r="AP1184" s="308" t="s">
        <v>246</v>
      </c>
      <c r="AQ1184" s="308" t="s">
        <v>247</v>
      </c>
      <c r="AR1184" s="308">
        <v>594</v>
      </c>
      <c r="AS1184" s="308" t="s">
        <v>248</v>
      </c>
      <c r="AT1184" s="249" t="s">
        <v>1575</v>
      </c>
      <c r="AU1184" s="249" t="s">
        <v>1582</v>
      </c>
    </row>
    <row r="1185" spans="1:47" hidden="1" x14ac:dyDescent="0.3">
      <c r="A1185" s="174">
        <v>7.02</v>
      </c>
      <c r="B1185" s="231"/>
      <c r="C1185" s="232" t="str">
        <f>VLOOKUP(BD.PD7[[#This Row],[Pos]],PPto[],3,FALSE)</f>
        <v>7.02 Cocina, Patio Comidas y Rostizería</v>
      </c>
      <c r="D1185" s="174" t="s">
        <v>23</v>
      </c>
      <c r="E1185" s="305" t="str">
        <f>IF(BD.PD7[[#This Row],[.]]="*",VLOOKUP(BD.PD7[[#This Row],[Pos]],Presupuesto!A:H,7,FALSE),"")</f>
        <v/>
      </c>
      <c r="F1185" s="523" t="s">
        <v>487</v>
      </c>
      <c r="G1185" s="572"/>
      <c r="H1185" s="174"/>
      <c r="I1185" s="497" t="s">
        <v>1326</v>
      </c>
      <c r="J1185" s="382">
        <v>1</v>
      </c>
      <c r="K1185" s="174" t="s">
        <v>260</v>
      </c>
      <c r="L1185" s="383">
        <f>IF(BD.PD7[[#This Row],[Mon]]="DOP",1,HLOOKUP(BD.PD7[[#This Row],[Mon]],$K$1:$L$2,2,FALSE))</f>
        <v>1</v>
      </c>
      <c r="M1185" s="384">
        <v>16413.669999999998</v>
      </c>
      <c r="N1185" s="243">
        <f>BD.PD7[[#This Row],[Cant.]]*BD.PD7[[#This Row],[ Tasa ]]*BD.PD7[[#This Row],[ Precio Und.]]</f>
        <v>16413.669999999998</v>
      </c>
      <c r="O1185" s="386">
        <v>0.01</v>
      </c>
      <c r="P1185" s="243">
        <f>IF(BD.PD7[[#This Row],[Liquid. '[%']]]&lt;&gt;0,(BD.PD7[[#This Row],[Valor Neto '[DOP']]]*BD.PD7[[#This Row],[Liquid. '[%']]])+BD.PD7[[#This Row],[Valor Neto '[DOP']]],BD.PD7[[#This Row],[Valor Neto '[DOP']]])</f>
        <v>16577.806699999997</v>
      </c>
      <c r="Q1185" s="243">
        <f>BD.PD7[[#This Row],[Ppto. Orden Interna '[DOP']]]/HLOOKUP("USD",$K$1:$L$2,2,FALSE)</f>
        <v>255.04317999999995</v>
      </c>
      <c r="R1185" s="381" t="s">
        <v>1488</v>
      </c>
      <c r="S1185" s="387"/>
      <c r="T1185" s="387"/>
      <c r="U1185" s="387"/>
      <c r="V1185" s="387"/>
      <c r="W1185" s="174" t="s">
        <v>660</v>
      </c>
      <c r="X1185" s="495">
        <v>7</v>
      </c>
      <c r="Y1185" s="388">
        <v>0.5</v>
      </c>
      <c r="Z1185" s="243">
        <f>BD.PD7[[#This Row],[Av.P1 '[%']]]*BD.PD7[[#This Row],[Ppto. Orden Interna '[DOP']]]</f>
        <v>8288.9033499999987</v>
      </c>
      <c r="AA1185" s="174">
        <v>9</v>
      </c>
      <c r="AB1185" s="388">
        <v>0.5</v>
      </c>
      <c r="AC1185" s="243">
        <f>BD.PD7[[#This Row],[Av.P2 '[%']]]*BD.PD7[[#This Row],[Ppto. Orden Interna '[DOP']]]</f>
        <v>8288.9033499999987</v>
      </c>
      <c r="AD1185" s="249"/>
      <c r="AE1185" s="389"/>
      <c r="AF1185" s="243">
        <f>BD.PD7[[#This Row],[Av.P3 '[%']]]*BD.PD7[[#This Row],[Ppto. Orden Interna '[DOP']]]</f>
        <v>0</v>
      </c>
      <c r="AG1185" s="249"/>
      <c r="AH1185" s="389"/>
      <c r="AI1185" s="243">
        <f>BD.PD7[[#This Row],[Av.P2 '[%']]]*BD.PD7[[#This Row],[Ppto. Orden Interna '[DOP']]]</f>
        <v>8288.9033499999987</v>
      </c>
      <c r="AJ1185" s="249"/>
      <c r="AK1185" s="389"/>
      <c r="AL1185" s="243">
        <f>BD.PD7[[#This Row],[Av.P2 '[%']]]*BD.PD7[[#This Row],[Ppto. Orden Interna '[DOP']]]</f>
        <v>8288.9033499999987</v>
      </c>
      <c r="AM1185" s="496" t="e">
        <f>BD.PD9[[#This Row],[Pago 5]]+BD.PD9[[#This Row],[Pago 4]]+BD.PD9[[#This Row],[Pago 3]]+BD.PD9[[#This Row],[Pago 2]]+BD.PD9[[#This Row],[Pago 1]]</f>
        <v>#VALUE!</v>
      </c>
      <c r="AN1185" s="308" t="s">
        <v>244</v>
      </c>
      <c r="AO1185" s="308" t="s">
        <v>245</v>
      </c>
      <c r="AP1185" s="308" t="s">
        <v>246</v>
      </c>
      <c r="AQ1185" s="308" t="s">
        <v>247</v>
      </c>
      <c r="AR1185" s="308">
        <v>594</v>
      </c>
      <c r="AS1185" s="308" t="s">
        <v>248</v>
      </c>
      <c r="AT1185" s="249" t="s">
        <v>1575</v>
      </c>
      <c r="AU1185" s="249" t="s">
        <v>1582</v>
      </c>
    </row>
    <row r="1186" spans="1:47" hidden="1" x14ac:dyDescent="0.3">
      <c r="A1186" s="174">
        <v>7.02</v>
      </c>
      <c r="B1186" s="231"/>
      <c r="C1186" s="232" t="str">
        <f>VLOOKUP(BD.PD7[[#This Row],[Pos]],PPto[],3,FALSE)</f>
        <v>7.02 Cocina, Patio Comidas y Rostizería</v>
      </c>
      <c r="D1186" s="174" t="s">
        <v>23</v>
      </c>
      <c r="E1186" s="305" t="str">
        <f>IF(BD.PD7[[#This Row],[.]]="*",VLOOKUP(BD.PD7[[#This Row],[Pos]],Presupuesto!A:H,7,FALSE),"")</f>
        <v/>
      </c>
      <c r="F1186" s="234" t="s">
        <v>443</v>
      </c>
      <c r="G1186" s="174"/>
      <c r="H1186" s="174"/>
      <c r="I1186" s="497" t="s">
        <v>1326</v>
      </c>
      <c r="J1186" s="382">
        <v>3</v>
      </c>
      <c r="K1186" s="174" t="s">
        <v>260</v>
      </c>
      <c r="L1186" s="383">
        <f>IF(BD.PD7[[#This Row],[Mon]]="DOP",1,HLOOKUP(BD.PD7[[#This Row],[Mon]],$K$1:$L$2,2,FALSE))</f>
        <v>1</v>
      </c>
      <c r="M1186" s="384">
        <v>690</v>
      </c>
      <c r="N1186" s="243">
        <f>BD.PD7[[#This Row],[Cant.]]*BD.PD7[[#This Row],[ Tasa ]]*BD.PD7[[#This Row],[ Precio Und.]]</f>
        <v>2070</v>
      </c>
      <c r="O1186" s="386">
        <v>0.01</v>
      </c>
      <c r="P1186" s="243">
        <f>IF(BD.PD7[[#This Row],[Liquid. '[%']]]&lt;&gt;0,(BD.PD7[[#This Row],[Valor Neto '[DOP']]]*BD.PD7[[#This Row],[Liquid. '[%']]])+BD.PD7[[#This Row],[Valor Neto '[DOP']]],BD.PD7[[#This Row],[Valor Neto '[DOP']]])</f>
        <v>2090.6999999999998</v>
      </c>
      <c r="Q1186" s="243">
        <f>BD.PD7[[#This Row],[Ppto. Orden Interna '[DOP']]]/HLOOKUP("USD",$K$1:$L$2,2,FALSE)</f>
        <v>32.164615384615381</v>
      </c>
      <c r="R1186" s="381" t="s">
        <v>1488</v>
      </c>
      <c r="S1186" s="387"/>
      <c r="T1186" s="387"/>
      <c r="U1186" s="387"/>
      <c r="V1186" s="387"/>
      <c r="W1186" s="174" t="s">
        <v>1489</v>
      </c>
      <c r="X1186" s="495">
        <v>10</v>
      </c>
      <c r="Y1186" s="388">
        <v>1</v>
      </c>
      <c r="Z1186" s="243">
        <f>BD.PD7[[#This Row],[Av.P1 '[%']]]*BD.PD7[[#This Row],[Ppto. Orden Interna '[DOP']]]</f>
        <v>2090.6999999999998</v>
      </c>
      <c r="AA1186" s="249"/>
      <c r="AB1186" s="389"/>
      <c r="AC1186" s="243">
        <f>BD.PD7[[#This Row],[Av.P2 '[%']]]*BD.PD7[[#This Row],[Ppto. Orden Interna '[DOP']]]</f>
        <v>0</v>
      </c>
      <c r="AD1186" s="249"/>
      <c r="AE1186" s="389"/>
      <c r="AF1186" s="243">
        <f>BD.PD7[[#This Row],[Av.P3 '[%']]]*BD.PD7[[#This Row],[Ppto. Orden Interna '[DOP']]]</f>
        <v>0</v>
      </c>
      <c r="AG1186" s="249"/>
      <c r="AH1186" s="389"/>
      <c r="AI1186" s="243">
        <f>BD.PD7[[#This Row],[Av.P2 '[%']]]*BD.PD7[[#This Row],[Ppto. Orden Interna '[DOP']]]</f>
        <v>0</v>
      </c>
      <c r="AJ1186" s="249"/>
      <c r="AK1186" s="389"/>
      <c r="AL1186" s="243">
        <f>BD.PD7[[#This Row],[Av.P2 '[%']]]*BD.PD7[[#This Row],[Ppto. Orden Interna '[DOP']]]</f>
        <v>0</v>
      </c>
      <c r="AM1186" s="496" t="e">
        <f>BD.PD9[[#This Row],[Pago 5]]+BD.PD9[[#This Row],[Pago 4]]+BD.PD9[[#This Row],[Pago 3]]+BD.PD9[[#This Row],[Pago 2]]+BD.PD9[[#This Row],[Pago 1]]</f>
        <v>#VALUE!</v>
      </c>
      <c r="AN1186" s="308" t="s">
        <v>244</v>
      </c>
      <c r="AO1186" s="308" t="s">
        <v>245</v>
      </c>
      <c r="AP1186" s="308" t="s">
        <v>246</v>
      </c>
      <c r="AQ1186" s="308" t="s">
        <v>247</v>
      </c>
      <c r="AR1186" s="308">
        <v>594</v>
      </c>
      <c r="AS1186" s="308" t="s">
        <v>248</v>
      </c>
      <c r="AT1186" s="249" t="s">
        <v>1575</v>
      </c>
      <c r="AU1186" s="249" t="s">
        <v>1582</v>
      </c>
    </row>
    <row r="1187" spans="1:47" hidden="1" x14ac:dyDescent="0.3">
      <c r="A1187" s="174">
        <v>7.02</v>
      </c>
      <c r="B1187" s="231"/>
      <c r="C1187" s="232" t="str">
        <f>VLOOKUP(BD.PD7[[#This Row],[Pos]],PPto[],3,FALSE)</f>
        <v>7.02 Cocina, Patio Comidas y Rostizería</v>
      </c>
      <c r="D1187" s="174" t="s">
        <v>23</v>
      </c>
      <c r="E1187" s="305" t="str">
        <f>IF(BD.PD7[[#This Row],[.]]="*",VLOOKUP(BD.PD7[[#This Row],[Pos]],Presupuesto!A:H,7,FALSE),"")</f>
        <v/>
      </c>
      <c r="F1187" s="234" t="s">
        <v>444</v>
      </c>
      <c r="G1187" s="174"/>
      <c r="H1187" s="174"/>
      <c r="I1187" s="497" t="s">
        <v>1326</v>
      </c>
      <c r="J1187" s="382">
        <v>2</v>
      </c>
      <c r="K1187" s="174" t="s">
        <v>260</v>
      </c>
      <c r="L1187" s="383">
        <f>IF(BD.PD7[[#This Row],[Mon]]="DOP",1,HLOOKUP(BD.PD7[[#This Row],[Mon]],$K$1:$L$2,2,FALSE))</f>
        <v>1</v>
      </c>
      <c r="M1187" s="384">
        <v>600</v>
      </c>
      <c r="N1187" s="243">
        <f>BD.PD7[[#This Row],[Cant.]]*BD.PD7[[#This Row],[ Tasa ]]*BD.PD7[[#This Row],[ Precio Und.]]</f>
        <v>1200</v>
      </c>
      <c r="O1187" s="386">
        <v>0.01</v>
      </c>
      <c r="P1187" s="243">
        <f>IF(BD.PD7[[#This Row],[Liquid. '[%']]]&lt;&gt;0,(BD.PD7[[#This Row],[Valor Neto '[DOP']]]*BD.PD7[[#This Row],[Liquid. '[%']]])+BD.PD7[[#This Row],[Valor Neto '[DOP']]],BD.PD7[[#This Row],[Valor Neto '[DOP']]])</f>
        <v>1212</v>
      </c>
      <c r="Q1187" s="243">
        <f>BD.PD7[[#This Row],[Ppto. Orden Interna '[DOP']]]/HLOOKUP("USD",$K$1:$L$2,2,FALSE)</f>
        <v>18.646153846153847</v>
      </c>
      <c r="R1187" s="381" t="s">
        <v>1488</v>
      </c>
      <c r="S1187" s="387"/>
      <c r="T1187" s="387"/>
      <c r="U1187" s="387"/>
      <c r="V1187" s="387"/>
      <c r="W1187" s="174" t="s">
        <v>439</v>
      </c>
      <c r="X1187" s="495">
        <v>10</v>
      </c>
      <c r="Y1187" s="388">
        <v>1</v>
      </c>
      <c r="Z1187" s="243">
        <f>BD.PD7[[#This Row],[Av.P1 '[%']]]*BD.PD7[[#This Row],[Ppto. Orden Interna '[DOP']]]</f>
        <v>1212</v>
      </c>
      <c r="AA1187" s="249"/>
      <c r="AB1187" s="389"/>
      <c r="AC1187" s="243">
        <f>BD.PD7[[#This Row],[Av.P2 '[%']]]*BD.PD7[[#This Row],[Ppto. Orden Interna '[DOP']]]</f>
        <v>0</v>
      </c>
      <c r="AD1187" s="249"/>
      <c r="AE1187" s="389"/>
      <c r="AF1187" s="243">
        <f>BD.PD7[[#This Row],[Av.P3 '[%']]]*BD.PD7[[#This Row],[Ppto. Orden Interna '[DOP']]]</f>
        <v>0</v>
      </c>
      <c r="AG1187" s="249"/>
      <c r="AH1187" s="389"/>
      <c r="AI1187" s="243">
        <f>BD.PD7[[#This Row],[Av.P2 '[%']]]*BD.PD7[[#This Row],[Ppto. Orden Interna '[DOP']]]</f>
        <v>0</v>
      </c>
      <c r="AJ1187" s="249"/>
      <c r="AK1187" s="389"/>
      <c r="AL1187" s="243">
        <f>BD.PD7[[#This Row],[Av.P2 '[%']]]*BD.PD7[[#This Row],[Ppto. Orden Interna '[DOP']]]</f>
        <v>0</v>
      </c>
      <c r="AM1187" s="496" t="e">
        <f>BD.PD9[[#This Row],[Pago 5]]+BD.PD9[[#This Row],[Pago 4]]+BD.PD9[[#This Row],[Pago 3]]+BD.PD9[[#This Row],[Pago 2]]+BD.PD9[[#This Row],[Pago 1]]</f>
        <v>#VALUE!</v>
      </c>
      <c r="AN1187" s="308" t="s">
        <v>244</v>
      </c>
      <c r="AO1187" s="308" t="s">
        <v>245</v>
      </c>
      <c r="AP1187" s="308" t="s">
        <v>246</v>
      </c>
      <c r="AQ1187" s="308" t="s">
        <v>247</v>
      </c>
      <c r="AR1187" s="308">
        <v>594</v>
      </c>
      <c r="AS1187" s="308" t="s">
        <v>248</v>
      </c>
      <c r="AT1187" s="249" t="s">
        <v>1575</v>
      </c>
      <c r="AU1187" s="249" t="s">
        <v>1582</v>
      </c>
    </row>
    <row r="1188" spans="1:47" hidden="1" x14ac:dyDescent="0.3">
      <c r="A1188" s="174">
        <v>7.02</v>
      </c>
      <c r="B1188" s="231"/>
      <c r="C1188" s="232" t="str">
        <f>VLOOKUP(BD.PD7[[#This Row],[Pos]],PPto[],3,FALSE)</f>
        <v>7.02 Cocina, Patio Comidas y Rostizería</v>
      </c>
      <c r="D1188" s="174" t="s">
        <v>23</v>
      </c>
      <c r="E1188" s="305" t="str">
        <f>IF(BD.PD7[[#This Row],[.]]="*",VLOOKUP(BD.PD7[[#This Row],[Pos]],Presupuesto!A:H,7,FALSE),"")</f>
        <v/>
      </c>
      <c r="F1188" s="562" t="s">
        <v>489</v>
      </c>
      <c r="G1188" s="563"/>
      <c r="H1188" s="174"/>
      <c r="I1188" s="497" t="s">
        <v>1326</v>
      </c>
      <c r="J1188" s="382">
        <v>48</v>
      </c>
      <c r="K1188" s="174" t="s">
        <v>260</v>
      </c>
      <c r="L1188" s="383">
        <f>IF(BD.PD7[[#This Row],[Mon]]="DOP",1,HLOOKUP(BD.PD7[[#This Row],[Mon]],$K$1:$L$2,2,FALSE))</f>
        <v>1</v>
      </c>
      <c r="M1188" s="384">
        <v>3049.0739583333329</v>
      </c>
      <c r="N1188" s="243">
        <f>BD.PD7[[#This Row],[Cant.]]*BD.PD7[[#This Row],[ Tasa ]]*BD.PD7[[#This Row],[ Precio Und.]]</f>
        <v>146355.54999999999</v>
      </c>
      <c r="O1188" s="386">
        <v>0.01</v>
      </c>
      <c r="P1188" s="243">
        <f>IF(BD.PD7[[#This Row],[Liquid. '[%']]]&lt;&gt;0,(BD.PD7[[#This Row],[Valor Neto '[DOP']]]*BD.PD7[[#This Row],[Liquid. '[%']]])+BD.PD7[[#This Row],[Valor Neto '[DOP']]],BD.PD7[[#This Row],[Valor Neto '[DOP']]])</f>
        <v>147819.10549999998</v>
      </c>
      <c r="Q1188" s="243">
        <f>BD.PD7[[#This Row],[Ppto. Orden Interna '[DOP']]]/HLOOKUP("USD",$K$1:$L$2,2,FALSE)</f>
        <v>2274.1400846153842</v>
      </c>
      <c r="R1188" s="381" t="s">
        <v>514</v>
      </c>
      <c r="S1188" s="387"/>
      <c r="T1188" s="387"/>
      <c r="U1188" s="387"/>
      <c r="V1188" s="387"/>
      <c r="W1188" s="174" t="s">
        <v>279</v>
      </c>
      <c r="X1188" s="495">
        <v>10</v>
      </c>
      <c r="Y1188" s="388">
        <v>1</v>
      </c>
      <c r="Z1188" s="243">
        <f>BD.PD7[[#This Row],[Av.P1 '[%']]]*BD.PD7[[#This Row],[Ppto. Orden Interna '[DOP']]]</f>
        <v>147819.10549999998</v>
      </c>
      <c r="AA1188" s="249"/>
      <c r="AB1188" s="389"/>
      <c r="AC1188" s="243">
        <f>BD.PD7[[#This Row],[Av.P2 '[%']]]*BD.PD7[[#This Row],[Ppto. Orden Interna '[DOP']]]</f>
        <v>0</v>
      </c>
      <c r="AD1188" s="249"/>
      <c r="AE1188" s="389"/>
      <c r="AF1188" s="243">
        <f>BD.PD7[[#This Row],[Av.P3 '[%']]]*BD.PD7[[#This Row],[Ppto. Orden Interna '[DOP']]]</f>
        <v>0</v>
      </c>
      <c r="AG1188" s="249"/>
      <c r="AH1188" s="389"/>
      <c r="AI1188" s="243">
        <f>BD.PD7[[#This Row],[Av.P2 '[%']]]*BD.PD7[[#This Row],[Ppto. Orden Interna '[DOP']]]</f>
        <v>0</v>
      </c>
      <c r="AJ1188" s="249"/>
      <c r="AK1188" s="389"/>
      <c r="AL1188" s="243">
        <f>BD.PD7[[#This Row],[Av.P2 '[%']]]*BD.PD7[[#This Row],[Ppto. Orden Interna '[DOP']]]</f>
        <v>0</v>
      </c>
      <c r="AM1188" s="496" t="e">
        <f>BD.PD9[[#This Row],[Pago 5]]+BD.PD9[[#This Row],[Pago 4]]+BD.PD9[[#This Row],[Pago 3]]+BD.PD9[[#This Row],[Pago 2]]+BD.PD9[[#This Row],[Pago 1]]</f>
        <v>#VALUE!</v>
      </c>
      <c r="AN1188" s="308" t="s">
        <v>244</v>
      </c>
      <c r="AO1188" s="308" t="s">
        <v>245</v>
      </c>
      <c r="AP1188" s="308" t="s">
        <v>246</v>
      </c>
      <c r="AQ1188" s="308" t="s">
        <v>247</v>
      </c>
      <c r="AR1188" s="308">
        <v>594</v>
      </c>
      <c r="AS1188" s="308" t="s">
        <v>248</v>
      </c>
      <c r="AT1188" s="249" t="s">
        <v>1575</v>
      </c>
      <c r="AU1188" s="249" t="s">
        <v>1582</v>
      </c>
    </row>
    <row r="1189" spans="1:47" hidden="1" x14ac:dyDescent="0.3">
      <c r="A1189" s="174">
        <v>7.02</v>
      </c>
      <c r="B1189" s="231"/>
      <c r="C1189" s="232" t="str">
        <f>VLOOKUP(BD.PD7[[#This Row],[Pos]],PPto[],3,FALSE)</f>
        <v>7.02 Cocina, Patio Comidas y Rostizería</v>
      </c>
      <c r="D1189" s="174" t="s">
        <v>23</v>
      </c>
      <c r="E1189" s="305" t="str">
        <f>IF(BD.PD7[[#This Row],[.]]="*",VLOOKUP(BD.PD7[[#This Row],[Pos]],Presupuesto!A:H,7,FALSE),"")</f>
        <v/>
      </c>
      <c r="F1189" s="562" t="s">
        <v>489</v>
      </c>
      <c r="G1189" s="563"/>
      <c r="H1189" s="174"/>
      <c r="I1189" s="497" t="s">
        <v>1326</v>
      </c>
      <c r="J1189" s="382">
        <v>30</v>
      </c>
      <c r="K1189" s="174" t="s">
        <v>260</v>
      </c>
      <c r="L1189" s="383">
        <f>IF(BD.PD7[[#This Row],[Mon]]="DOP",1,HLOOKUP(BD.PD7[[#This Row],[Mon]],$K$1:$L$2,2,FALSE))</f>
        <v>1</v>
      </c>
      <c r="M1189" s="384">
        <v>3049.0736666666667</v>
      </c>
      <c r="N1189" s="243">
        <f>BD.PD7[[#This Row],[Cant.]]*BD.PD7[[#This Row],[ Tasa ]]*BD.PD7[[#This Row],[ Precio Und.]]</f>
        <v>91472.21</v>
      </c>
      <c r="O1189" s="386">
        <v>0.01</v>
      </c>
      <c r="P1189" s="243">
        <f>IF(BD.PD7[[#This Row],[Liquid. '[%']]]&lt;&gt;0,(BD.PD7[[#This Row],[Valor Neto '[DOP']]]*BD.PD7[[#This Row],[Liquid. '[%']]])+BD.PD7[[#This Row],[Valor Neto '[DOP']]],BD.PD7[[#This Row],[Valor Neto '[DOP']]])</f>
        <v>92386.932100000005</v>
      </c>
      <c r="Q1189" s="243">
        <f>BD.PD7[[#This Row],[Ppto. Orden Interna '[DOP']]]/HLOOKUP("USD",$K$1:$L$2,2,FALSE)</f>
        <v>1421.3374169230769</v>
      </c>
      <c r="R1189" s="381" t="s">
        <v>514</v>
      </c>
      <c r="S1189" s="387"/>
      <c r="T1189" s="387"/>
      <c r="U1189" s="387"/>
      <c r="V1189" s="387"/>
      <c r="W1189" s="174" t="s">
        <v>279</v>
      </c>
      <c r="X1189" s="495">
        <v>10</v>
      </c>
      <c r="Y1189" s="388">
        <v>1</v>
      </c>
      <c r="Z1189" s="243">
        <f>BD.PD7[[#This Row],[Av.P1 '[%']]]*BD.PD7[[#This Row],[Ppto. Orden Interna '[DOP']]]</f>
        <v>92386.932100000005</v>
      </c>
      <c r="AA1189" s="249"/>
      <c r="AB1189" s="389"/>
      <c r="AC1189" s="243">
        <f>BD.PD7[[#This Row],[Av.P2 '[%']]]*BD.PD7[[#This Row],[Ppto. Orden Interna '[DOP']]]</f>
        <v>0</v>
      </c>
      <c r="AD1189" s="249"/>
      <c r="AE1189" s="389"/>
      <c r="AF1189" s="243">
        <f>BD.PD7[[#This Row],[Av.P3 '[%']]]*BD.PD7[[#This Row],[Ppto. Orden Interna '[DOP']]]</f>
        <v>0</v>
      </c>
      <c r="AG1189" s="249"/>
      <c r="AH1189" s="389"/>
      <c r="AI1189" s="243">
        <f>BD.PD7[[#This Row],[Av.P2 '[%']]]*BD.PD7[[#This Row],[Ppto. Orden Interna '[DOP']]]</f>
        <v>0</v>
      </c>
      <c r="AJ1189" s="249"/>
      <c r="AK1189" s="389"/>
      <c r="AL1189" s="243">
        <f>BD.PD7[[#This Row],[Av.P2 '[%']]]*BD.PD7[[#This Row],[Ppto. Orden Interna '[DOP']]]</f>
        <v>0</v>
      </c>
      <c r="AM1189" s="496" t="e">
        <f>BD.PD9[[#This Row],[Pago 5]]+BD.PD9[[#This Row],[Pago 4]]+BD.PD9[[#This Row],[Pago 3]]+BD.PD9[[#This Row],[Pago 2]]+BD.PD9[[#This Row],[Pago 1]]</f>
        <v>#VALUE!</v>
      </c>
      <c r="AN1189" s="308" t="s">
        <v>244</v>
      </c>
      <c r="AO1189" s="308" t="s">
        <v>245</v>
      </c>
      <c r="AP1189" s="308" t="s">
        <v>246</v>
      </c>
      <c r="AQ1189" s="308" t="s">
        <v>247</v>
      </c>
      <c r="AR1189" s="308">
        <v>594</v>
      </c>
      <c r="AS1189" s="308" t="s">
        <v>248</v>
      </c>
      <c r="AT1189" s="249" t="s">
        <v>1575</v>
      </c>
      <c r="AU1189" s="249" t="s">
        <v>1582</v>
      </c>
    </row>
    <row r="1190" spans="1:47" hidden="1" x14ac:dyDescent="0.3">
      <c r="A1190" s="174">
        <v>7.02</v>
      </c>
      <c r="B1190" s="231"/>
      <c r="C1190" s="232" t="str">
        <f>VLOOKUP(BD.PD7[[#This Row],[Pos]],PPto[],3,FALSE)</f>
        <v>7.02 Cocina, Patio Comidas y Rostizería</v>
      </c>
      <c r="D1190" s="174" t="s">
        <v>23</v>
      </c>
      <c r="E1190" s="305" t="str">
        <f>IF(BD.PD7[[#This Row],[.]]="*",VLOOKUP(BD.PD7[[#This Row],[Pos]],Presupuesto!A:H,7,FALSE),"")</f>
        <v/>
      </c>
      <c r="F1190" s="501" t="s">
        <v>490</v>
      </c>
      <c r="G1190" s="558"/>
      <c r="H1190" s="174"/>
      <c r="I1190" s="497" t="s">
        <v>1326</v>
      </c>
      <c r="J1190" s="382">
        <v>1</v>
      </c>
      <c r="K1190" s="174" t="s">
        <v>260</v>
      </c>
      <c r="L1190" s="383">
        <f>IF(BD.PD7[[#This Row],[Mon]]="DOP",1,HLOOKUP(BD.PD7[[#This Row],[Mon]],$K$1:$L$2,2,FALSE))</f>
        <v>1</v>
      </c>
      <c r="M1190" s="384">
        <v>2400</v>
      </c>
      <c r="N1190" s="243">
        <f>BD.PD7[[#This Row],[Cant.]]*BD.PD7[[#This Row],[ Tasa ]]*BD.PD7[[#This Row],[ Precio Und.]]</f>
        <v>2400</v>
      </c>
      <c r="O1190" s="386">
        <v>0.01</v>
      </c>
      <c r="P1190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1190" s="243">
        <f>BD.PD7[[#This Row],[Ppto. Orden Interna '[DOP']]]/HLOOKUP("USD",$K$1:$L$2,2,FALSE)</f>
        <v>37.292307692307695</v>
      </c>
      <c r="R1190" s="381" t="s">
        <v>1488</v>
      </c>
      <c r="S1190" s="387"/>
      <c r="T1190" s="387"/>
      <c r="U1190" s="387"/>
      <c r="V1190" s="387"/>
      <c r="W1190" s="174" t="s">
        <v>439</v>
      </c>
      <c r="X1190" s="495">
        <v>10</v>
      </c>
      <c r="Y1190" s="388">
        <v>1</v>
      </c>
      <c r="Z1190" s="243">
        <f>BD.PD7[[#This Row],[Av.P1 '[%']]]*BD.PD7[[#This Row],[Ppto. Orden Interna '[DOP']]]</f>
        <v>2424</v>
      </c>
      <c r="AA1190" s="249"/>
      <c r="AB1190" s="389"/>
      <c r="AC1190" s="243">
        <f>BD.PD7[[#This Row],[Av.P2 '[%']]]*BD.PD7[[#This Row],[Ppto. Orden Interna '[DOP']]]</f>
        <v>0</v>
      </c>
      <c r="AD1190" s="249"/>
      <c r="AE1190" s="389"/>
      <c r="AF1190" s="243">
        <f>BD.PD7[[#This Row],[Av.P3 '[%']]]*BD.PD7[[#This Row],[Ppto. Orden Interna '[DOP']]]</f>
        <v>0</v>
      </c>
      <c r="AG1190" s="249"/>
      <c r="AH1190" s="389"/>
      <c r="AI1190" s="243">
        <f>BD.PD7[[#This Row],[Av.P2 '[%']]]*BD.PD7[[#This Row],[Ppto. Orden Interna '[DOP']]]</f>
        <v>0</v>
      </c>
      <c r="AJ1190" s="249"/>
      <c r="AK1190" s="389"/>
      <c r="AL1190" s="243">
        <f>BD.PD7[[#This Row],[Av.P2 '[%']]]*BD.PD7[[#This Row],[Ppto. Orden Interna '[DOP']]]</f>
        <v>0</v>
      </c>
      <c r="AM1190" s="496" t="e">
        <f>BD.PD9[[#This Row],[Pago 5]]+BD.PD9[[#This Row],[Pago 4]]+BD.PD9[[#This Row],[Pago 3]]+BD.PD9[[#This Row],[Pago 2]]+BD.PD9[[#This Row],[Pago 1]]</f>
        <v>#VALUE!</v>
      </c>
      <c r="AN1190" s="308" t="s">
        <v>244</v>
      </c>
      <c r="AO1190" s="308" t="s">
        <v>245</v>
      </c>
      <c r="AP1190" s="308" t="s">
        <v>246</v>
      </c>
      <c r="AQ1190" s="308" t="s">
        <v>247</v>
      </c>
      <c r="AR1190" s="308">
        <v>594</v>
      </c>
      <c r="AS1190" s="308" t="s">
        <v>248</v>
      </c>
      <c r="AT1190" s="249" t="s">
        <v>1575</v>
      </c>
      <c r="AU1190" s="249" t="s">
        <v>1582</v>
      </c>
    </row>
    <row r="1191" spans="1:47" hidden="1" x14ac:dyDescent="0.3">
      <c r="A1191" s="174">
        <v>7.02</v>
      </c>
      <c r="B1191" s="231"/>
      <c r="C1191" s="232" t="str">
        <f>VLOOKUP(BD.PD7[[#This Row],[Pos]],PPto[],3,FALSE)</f>
        <v>7.02 Cocina, Patio Comidas y Rostizería</v>
      </c>
      <c r="D1191" s="174" t="s">
        <v>23</v>
      </c>
      <c r="E1191" s="305" t="str">
        <f>IF(BD.PD7[[#This Row],[.]]="*",VLOOKUP(BD.PD7[[#This Row],[Pos]],Presupuesto!A:H,7,FALSE),"")</f>
        <v/>
      </c>
      <c r="F1191" s="501" t="s">
        <v>491</v>
      </c>
      <c r="G1191" s="558"/>
      <c r="H1191" s="174"/>
      <c r="I1191" s="497" t="s">
        <v>1326</v>
      </c>
      <c r="J1191" s="382">
        <v>1</v>
      </c>
      <c r="K1191" s="174" t="s">
        <v>260</v>
      </c>
      <c r="L1191" s="383">
        <f>IF(BD.PD7[[#This Row],[Mon]]="DOP",1,HLOOKUP(BD.PD7[[#This Row],[Mon]],$K$1:$L$2,2,FALSE))</f>
        <v>1</v>
      </c>
      <c r="M1191" s="384">
        <v>2400</v>
      </c>
      <c r="N1191" s="243">
        <f>BD.PD7[[#This Row],[Cant.]]*BD.PD7[[#This Row],[ Tasa ]]*BD.PD7[[#This Row],[ Precio Und.]]</f>
        <v>2400</v>
      </c>
      <c r="O1191" s="386">
        <v>0.01</v>
      </c>
      <c r="P1191" s="243">
        <f>IF(BD.PD7[[#This Row],[Liquid. '[%']]]&lt;&gt;0,(BD.PD7[[#This Row],[Valor Neto '[DOP']]]*BD.PD7[[#This Row],[Liquid. '[%']]])+BD.PD7[[#This Row],[Valor Neto '[DOP']]],BD.PD7[[#This Row],[Valor Neto '[DOP']]])</f>
        <v>2424</v>
      </c>
      <c r="Q1191" s="243">
        <f>BD.PD7[[#This Row],[Ppto. Orden Interna '[DOP']]]/HLOOKUP("USD",$K$1:$L$2,2,FALSE)</f>
        <v>37.292307692307695</v>
      </c>
      <c r="R1191" s="381" t="s">
        <v>1488</v>
      </c>
      <c r="S1191" s="387"/>
      <c r="T1191" s="387"/>
      <c r="U1191" s="387"/>
      <c r="V1191" s="387"/>
      <c r="W1191" s="174" t="s">
        <v>439</v>
      </c>
      <c r="X1191" s="495">
        <v>10</v>
      </c>
      <c r="Y1191" s="388">
        <v>1</v>
      </c>
      <c r="Z1191" s="243">
        <f>BD.PD7[[#This Row],[Av.P1 '[%']]]*BD.PD7[[#This Row],[Ppto. Orden Interna '[DOP']]]</f>
        <v>2424</v>
      </c>
      <c r="AA1191" s="249"/>
      <c r="AB1191" s="389"/>
      <c r="AC1191" s="243">
        <f>BD.PD7[[#This Row],[Av.P2 '[%']]]*BD.PD7[[#This Row],[Ppto. Orden Interna '[DOP']]]</f>
        <v>0</v>
      </c>
      <c r="AD1191" s="249"/>
      <c r="AE1191" s="389"/>
      <c r="AF1191" s="243">
        <f>BD.PD7[[#This Row],[Av.P3 '[%']]]*BD.PD7[[#This Row],[Ppto. Orden Interna '[DOP']]]</f>
        <v>0</v>
      </c>
      <c r="AG1191" s="249"/>
      <c r="AH1191" s="389"/>
      <c r="AI1191" s="243">
        <f>BD.PD7[[#This Row],[Av.P2 '[%']]]*BD.PD7[[#This Row],[Ppto. Orden Interna '[DOP']]]</f>
        <v>0</v>
      </c>
      <c r="AJ1191" s="249"/>
      <c r="AK1191" s="389"/>
      <c r="AL1191" s="243">
        <f>BD.PD7[[#This Row],[Av.P2 '[%']]]*BD.PD7[[#This Row],[Ppto. Orden Interna '[DOP']]]</f>
        <v>0</v>
      </c>
      <c r="AM1191" s="496" t="e">
        <f>BD.PD9[[#This Row],[Pago 5]]+BD.PD9[[#This Row],[Pago 4]]+BD.PD9[[#This Row],[Pago 3]]+BD.PD9[[#This Row],[Pago 2]]+BD.PD9[[#This Row],[Pago 1]]</f>
        <v>#VALUE!</v>
      </c>
      <c r="AN1191" s="308" t="s">
        <v>244</v>
      </c>
      <c r="AO1191" s="308" t="s">
        <v>245</v>
      </c>
      <c r="AP1191" s="308" t="s">
        <v>246</v>
      </c>
      <c r="AQ1191" s="308" t="s">
        <v>247</v>
      </c>
      <c r="AR1191" s="308">
        <v>594</v>
      </c>
      <c r="AS1191" s="308" t="s">
        <v>248</v>
      </c>
      <c r="AT1191" s="249" t="s">
        <v>1575</v>
      </c>
      <c r="AU1191" s="249" t="s">
        <v>1582</v>
      </c>
    </row>
    <row r="1192" spans="1:47" hidden="1" x14ac:dyDescent="0.3">
      <c r="A1192" s="174">
        <v>7.02</v>
      </c>
      <c r="B1192" s="231"/>
      <c r="C1192" s="232" t="str">
        <f>VLOOKUP(BD.PD7[[#This Row],[Pos]],PPto[],3,FALSE)</f>
        <v>7.02 Cocina, Patio Comidas y Rostizería</v>
      </c>
      <c r="D1192" s="174" t="s">
        <v>23</v>
      </c>
      <c r="E1192" s="305" t="str">
        <f>IF(BD.PD7[[#This Row],[.]]="*",VLOOKUP(BD.PD7[[#This Row],[Pos]],Presupuesto!A:H,7,FALSE),"")</f>
        <v/>
      </c>
      <c r="F1192" s="523" t="s">
        <v>445</v>
      </c>
      <c r="G1192" s="572"/>
      <c r="H1192" s="174"/>
      <c r="I1192" s="497" t="s">
        <v>1326</v>
      </c>
      <c r="J1192" s="382">
        <v>1</v>
      </c>
      <c r="K1192" s="174" t="s">
        <v>260</v>
      </c>
      <c r="L1192" s="383">
        <f>IF(BD.PD7[[#This Row],[Mon]]="DOP",1,HLOOKUP(BD.PD7[[#This Row],[Mon]],$K$1:$L$2,2,FALSE))</f>
        <v>1</v>
      </c>
      <c r="M1192" s="384">
        <v>2433.33</v>
      </c>
      <c r="N1192" s="243">
        <f>BD.PD7[[#This Row],[Cant.]]*BD.PD7[[#This Row],[ Tasa ]]*BD.PD7[[#This Row],[ Precio Und.]]</f>
        <v>2433.33</v>
      </c>
      <c r="O1192" s="386">
        <v>0.01</v>
      </c>
      <c r="P1192" s="243">
        <f>IF(BD.PD7[[#This Row],[Liquid. '[%']]]&lt;&gt;0,(BD.PD7[[#This Row],[Valor Neto '[DOP']]]*BD.PD7[[#This Row],[Liquid. '[%']]])+BD.PD7[[#This Row],[Valor Neto '[DOP']]],BD.PD7[[#This Row],[Valor Neto '[DOP']]])</f>
        <v>2457.6632999999997</v>
      </c>
      <c r="Q1192" s="243">
        <f>BD.PD7[[#This Row],[Ppto. Orden Interna '[DOP']]]/HLOOKUP("USD",$K$1:$L$2,2,FALSE)</f>
        <v>37.810204615384613</v>
      </c>
      <c r="R1192" s="381" t="s">
        <v>1494</v>
      </c>
      <c r="S1192" s="387"/>
      <c r="T1192" s="387"/>
      <c r="U1192" s="387"/>
      <c r="V1192" s="387"/>
      <c r="W1192" s="174" t="s">
        <v>1495</v>
      </c>
      <c r="X1192" s="495">
        <v>10</v>
      </c>
      <c r="Y1192" s="388">
        <v>1</v>
      </c>
      <c r="Z1192" s="243">
        <f>BD.PD7[[#This Row],[Av.P1 '[%']]]*BD.PD7[[#This Row],[Ppto. Orden Interna '[DOP']]]</f>
        <v>2457.6632999999997</v>
      </c>
      <c r="AA1192" s="249"/>
      <c r="AB1192" s="389"/>
      <c r="AC1192" s="243">
        <f>BD.PD7[[#This Row],[Av.P2 '[%']]]*BD.PD7[[#This Row],[Ppto. Orden Interna '[DOP']]]</f>
        <v>0</v>
      </c>
      <c r="AD1192" s="249"/>
      <c r="AE1192" s="389"/>
      <c r="AF1192" s="243">
        <f>BD.PD7[[#This Row],[Av.P3 '[%']]]*BD.PD7[[#This Row],[Ppto. Orden Interna '[DOP']]]</f>
        <v>0</v>
      </c>
      <c r="AG1192" s="249"/>
      <c r="AH1192" s="389"/>
      <c r="AI1192" s="243">
        <f>BD.PD7[[#This Row],[Av.P2 '[%']]]*BD.PD7[[#This Row],[Ppto. Orden Interna '[DOP']]]</f>
        <v>0</v>
      </c>
      <c r="AJ1192" s="249"/>
      <c r="AK1192" s="389"/>
      <c r="AL1192" s="243">
        <f>BD.PD7[[#This Row],[Av.P2 '[%']]]*BD.PD7[[#This Row],[Ppto. Orden Interna '[DOP']]]</f>
        <v>0</v>
      </c>
      <c r="AM1192" s="496" t="e">
        <f>BD.PD9[[#This Row],[Pago 5]]+BD.PD9[[#This Row],[Pago 4]]+BD.PD9[[#This Row],[Pago 3]]+BD.PD9[[#This Row],[Pago 2]]+BD.PD9[[#This Row],[Pago 1]]</f>
        <v>#VALUE!</v>
      </c>
      <c r="AN1192" s="308" t="s">
        <v>244</v>
      </c>
      <c r="AO1192" s="308" t="s">
        <v>245</v>
      </c>
      <c r="AP1192" s="308" t="s">
        <v>246</v>
      </c>
      <c r="AQ1192" s="308" t="s">
        <v>247</v>
      </c>
      <c r="AR1192" s="308">
        <v>594</v>
      </c>
      <c r="AS1192" s="308" t="s">
        <v>248</v>
      </c>
      <c r="AT1192" s="249" t="s">
        <v>1575</v>
      </c>
      <c r="AU1192" s="249" t="s">
        <v>1582</v>
      </c>
    </row>
    <row r="1193" spans="1:47" hidden="1" x14ac:dyDescent="0.3">
      <c r="A1193" s="174">
        <v>7.02</v>
      </c>
      <c r="B1193" s="231"/>
      <c r="C1193" s="232" t="str">
        <f>VLOOKUP(BD.PD7[[#This Row],[Pos]],PPto[],3,FALSE)</f>
        <v>7.02 Cocina, Patio Comidas y Rostizería</v>
      </c>
      <c r="D1193" s="174" t="s">
        <v>23</v>
      </c>
      <c r="E1193" s="305" t="str">
        <f>IF(BD.PD7[[#This Row],[.]]="*",VLOOKUP(BD.PD7[[#This Row],[Pos]],Presupuesto!A:H,7,FALSE),"")</f>
        <v/>
      </c>
      <c r="F1193" s="501" t="s">
        <v>492</v>
      </c>
      <c r="G1193" s="558"/>
      <c r="H1193" s="174"/>
      <c r="I1193" s="497" t="s">
        <v>1326</v>
      </c>
      <c r="J1193" s="382">
        <v>1</v>
      </c>
      <c r="K1193" s="174" t="s">
        <v>260</v>
      </c>
      <c r="L1193" s="383">
        <f>IF(BD.PD7[[#This Row],[Mon]]="DOP",1,HLOOKUP(BD.PD7[[#This Row],[Mon]],$K$1:$L$2,2,FALSE))</f>
        <v>1</v>
      </c>
      <c r="M1193" s="384">
        <v>14000</v>
      </c>
      <c r="N1193" s="243">
        <f>BD.PD7[[#This Row],[Cant.]]*BD.PD7[[#This Row],[ Tasa ]]*BD.PD7[[#This Row],[ Precio Und.]]</f>
        <v>14000</v>
      </c>
      <c r="O1193" s="386">
        <v>0.01</v>
      </c>
      <c r="P1193" s="243">
        <f>IF(BD.PD7[[#This Row],[Liquid. '[%']]]&lt;&gt;0,(BD.PD7[[#This Row],[Valor Neto '[DOP']]]*BD.PD7[[#This Row],[Liquid. '[%']]])+BD.PD7[[#This Row],[Valor Neto '[DOP']]],BD.PD7[[#This Row],[Valor Neto '[DOP']]])</f>
        <v>14140</v>
      </c>
      <c r="Q1193" s="243">
        <f>BD.PD7[[#This Row],[Ppto. Orden Interna '[DOP']]]/HLOOKUP("USD",$K$1:$L$2,2,FALSE)</f>
        <v>217.53846153846155</v>
      </c>
      <c r="R1193" s="381" t="s">
        <v>1488</v>
      </c>
      <c r="S1193" s="387"/>
      <c r="T1193" s="387"/>
      <c r="U1193" s="387"/>
      <c r="V1193" s="387"/>
      <c r="W1193" s="174" t="s">
        <v>439</v>
      </c>
      <c r="X1193" s="495">
        <v>10</v>
      </c>
      <c r="Y1193" s="388">
        <v>1</v>
      </c>
      <c r="Z1193" s="243">
        <f>BD.PD7[[#This Row],[Av.P1 '[%']]]*BD.PD7[[#This Row],[Ppto. Orden Interna '[DOP']]]</f>
        <v>14140</v>
      </c>
      <c r="AA1193" s="249"/>
      <c r="AB1193" s="389"/>
      <c r="AC1193" s="243">
        <f>BD.PD7[[#This Row],[Av.P2 '[%']]]*BD.PD7[[#This Row],[Ppto. Orden Interna '[DOP']]]</f>
        <v>0</v>
      </c>
      <c r="AD1193" s="249"/>
      <c r="AE1193" s="389"/>
      <c r="AF1193" s="243">
        <f>BD.PD7[[#This Row],[Av.P3 '[%']]]*BD.PD7[[#This Row],[Ppto. Orden Interna '[DOP']]]</f>
        <v>0</v>
      </c>
      <c r="AG1193" s="249"/>
      <c r="AH1193" s="389"/>
      <c r="AI1193" s="243">
        <f>BD.PD7[[#This Row],[Av.P2 '[%']]]*BD.PD7[[#This Row],[Ppto. Orden Interna '[DOP']]]</f>
        <v>0</v>
      </c>
      <c r="AJ1193" s="249"/>
      <c r="AK1193" s="389"/>
      <c r="AL1193" s="243">
        <f>BD.PD7[[#This Row],[Av.P2 '[%']]]*BD.PD7[[#This Row],[Ppto. Orden Interna '[DOP']]]</f>
        <v>0</v>
      </c>
      <c r="AM1193" s="496" t="e">
        <f>BD.PD9[[#This Row],[Pago 5]]+BD.PD9[[#This Row],[Pago 4]]+BD.PD9[[#This Row],[Pago 3]]+BD.PD9[[#This Row],[Pago 2]]+BD.PD9[[#This Row],[Pago 1]]</f>
        <v>#VALUE!</v>
      </c>
      <c r="AN1193" s="308" t="s">
        <v>244</v>
      </c>
      <c r="AO1193" s="308" t="s">
        <v>245</v>
      </c>
      <c r="AP1193" s="308" t="s">
        <v>246</v>
      </c>
      <c r="AQ1193" s="308" t="s">
        <v>247</v>
      </c>
      <c r="AR1193" s="308">
        <v>594</v>
      </c>
      <c r="AS1193" s="308" t="s">
        <v>248</v>
      </c>
      <c r="AT1193" s="249" t="s">
        <v>1575</v>
      </c>
      <c r="AU1193" s="249" t="s">
        <v>1582</v>
      </c>
    </row>
    <row r="1194" spans="1:47" hidden="1" x14ac:dyDescent="0.3">
      <c r="A1194" s="174">
        <v>7.02</v>
      </c>
      <c r="B1194" s="231"/>
      <c r="C1194" s="232" t="str">
        <f>VLOOKUP(BD.PD7[[#This Row],[Pos]],PPto[],3,FALSE)</f>
        <v>7.02 Cocina, Patio Comidas y Rostizería</v>
      </c>
      <c r="D1194" s="174" t="s">
        <v>23</v>
      </c>
      <c r="E1194" s="305" t="str">
        <f>IF(BD.PD7[[#This Row],[.]]="*",VLOOKUP(BD.PD7[[#This Row],[Pos]],Presupuesto!A:H,7,FALSE),"")</f>
        <v/>
      </c>
      <c r="F1194" s="561" t="s">
        <v>1496</v>
      </c>
      <c r="G1194" s="511"/>
      <c r="H1194" s="511"/>
      <c r="I1194" s="497" t="s">
        <v>1326</v>
      </c>
      <c r="J1194" s="512">
        <v>2</v>
      </c>
      <c r="K1194" s="174" t="s">
        <v>260</v>
      </c>
      <c r="L1194" s="383">
        <f>IF(BD.PD7[[#This Row],[Mon]]="DOP",1,HLOOKUP(BD.PD7[[#This Row],[Mon]],$K$1:$L$2,2,FALSE))</f>
        <v>1</v>
      </c>
      <c r="M1194" s="384">
        <v>8715.76</v>
      </c>
      <c r="N1194" s="243">
        <f>BD.PD7[[#This Row],[Cant.]]*BD.PD7[[#This Row],[ Tasa ]]*BD.PD7[[#This Row],[ Precio Und.]]</f>
        <v>17431.52</v>
      </c>
      <c r="O1194" s="386">
        <v>0.01</v>
      </c>
      <c r="P1194" s="243">
        <f>IF(BD.PD7[[#This Row],[Liquid. '[%']]]&lt;&gt;0,(BD.PD7[[#This Row],[Valor Neto '[DOP']]]*BD.PD7[[#This Row],[Liquid. '[%']]])+BD.PD7[[#This Row],[Valor Neto '[DOP']]],BD.PD7[[#This Row],[Valor Neto '[DOP']]])</f>
        <v>17605.835200000001</v>
      </c>
      <c r="Q1194" s="243">
        <f>BD.PD7[[#This Row],[Ppto. Orden Interna '[DOP']]]/HLOOKUP("USD",$K$1:$L$2,2,FALSE)</f>
        <v>270.8590030769231</v>
      </c>
      <c r="R1194" s="381" t="s">
        <v>1497</v>
      </c>
      <c r="S1194" s="387"/>
      <c r="T1194" s="387"/>
      <c r="U1194" s="387"/>
      <c r="V1194" s="387"/>
      <c r="W1194" s="174" t="s">
        <v>1498</v>
      </c>
      <c r="X1194" s="495">
        <v>10</v>
      </c>
      <c r="Y1194" s="388">
        <v>1</v>
      </c>
      <c r="Z1194" s="243">
        <f>BD.PD7[[#This Row],[Av.P1 '[%']]]*BD.PD7[[#This Row],[Ppto. Orden Interna '[DOP']]]</f>
        <v>17605.835200000001</v>
      </c>
      <c r="AA1194" s="249"/>
      <c r="AB1194" s="389"/>
      <c r="AC1194" s="243">
        <f>BD.PD7[[#This Row],[Av.P2 '[%']]]*BD.PD7[[#This Row],[Ppto. Orden Interna '[DOP']]]</f>
        <v>0</v>
      </c>
      <c r="AD1194" s="249"/>
      <c r="AE1194" s="389"/>
      <c r="AF1194" s="243">
        <f>BD.PD7[[#This Row],[Av.P3 '[%']]]*BD.PD7[[#This Row],[Ppto. Orden Interna '[DOP']]]</f>
        <v>0</v>
      </c>
      <c r="AG1194" s="249"/>
      <c r="AH1194" s="389"/>
      <c r="AI1194" s="243">
        <f>BD.PD7[[#This Row],[Av.P2 '[%']]]*BD.PD7[[#This Row],[Ppto. Orden Interna '[DOP']]]</f>
        <v>0</v>
      </c>
      <c r="AJ1194" s="249"/>
      <c r="AK1194" s="389"/>
      <c r="AL1194" s="243">
        <f>BD.PD7[[#This Row],[Av.P2 '[%']]]*BD.PD7[[#This Row],[Ppto. Orden Interna '[DOP']]]</f>
        <v>0</v>
      </c>
      <c r="AM1194" s="496" t="e">
        <f>BD.PD9[[#This Row],[Pago 5]]+BD.PD9[[#This Row],[Pago 4]]+BD.PD9[[#This Row],[Pago 3]]+BD.PD9[[#This Row],[Pago 2]]+BD.PD9[[#This Row],[Pago 1]]</f>
        <v>#VALUE!</v>
      </c>
      <c r="AN1194" s="308" t="s">
        <v>244</v>
      </c>
      <c r="AO1194" s="308" t="s">
        <v>245</v>
      </c>
      <c r="AP1194" s="308" t="s">
        <v>246</v>
      </c>
      <c r="AQ1194" s="308" t="s">
        <v>247</v>
      </c>
      <c r="AR1194" s="308">
        <v>594</v>
      </c>
      <c r="AS1194" s="308" t="s">
        <v>248</v>
      </c>
      <c r="AT1194" s="249" t="s">
        <v>1575</v>
      </c>
      <c r="AU1194" s="249" t="s">
        <v>1582</v>
      </c>
    </row>
    <row r="1195" spans="1:47" hidden="1" x14ac:dyDescent="0.3">
      <c r="A1195" s="174">
        <v>7.02</v>
      </c>
      <c r="B1195" s="231"/>
      <c r="C1195" s="232" t="str">
        <f>VLOOKUP(BD.PD7[[#This Row],[Pos]],PPto[],3,FALSE)</f>
        <v>7.02 Cocina, Patio Comidas y Rostizería</v>
      </c>
      <c r="D1195" s="174" t="s">
        <v>23</v>
      </c>
      <c r="E1195" s="305" t="str">
        <f>IF(BD.PD7[[#This Row],[.]]="*",VLOOKUP(BD.PD7[[#This Row],[Pos]],Presupuesto!A:H,7,FALSE),"")</f>
        <v/>
      </c>
      <c r="F1195" s="234" t="s">
        <v>446</v>
      </c>
      <c r="G1195" s="174"/>
      <c r="H1195" s="174"/>
      <c r="I1195" s="497" t="s">
        <v>1326</v>
      </c>
      <c r="J1195" s="382">
        <v>2</v>
      </c>
      <c r="K1195" s="174" t="s">
        <v>260</v>
      </c>
      <c r="L1195" s="383">
        <f>IF(BD.PD7[[#This Row],[Mon]]="DOP",1,HLOOKUP(BD.PD7[[#This Row],[Mon]],$K$1:$L$2,2,FALSE))</f>
        <v>1</v>
      </c>
      <c r="M1195" s="384">
        <v>3200</v>
      </c>
      <c r="N1195" s="243">
        <f>BD.PD7[[#This Row],[Cant.]]*BD.PD7[[#This Row],[ Tasa ]]*BD.PD7[[#This Row],[ Precio Und.]]</f>
        <v>6400</v>
      </c>
      <c r="O1195" s="386">
        <v>0.01</v>
      </c>
      <c r="P1195" s="243">
        <f>IF(BD.PD7[[#This Row],[Liquid. '[%']]]&lt;&gt;0,(BD.PD7[[#This Row],[Valor Neto '[DOP']]]*BD.PD7[[#This Row],[Liquid. '[%']]])+BD.PD7[[#This Row],[Valor Neto '[DOP']]],BD.PD7[[#This Row],[Valor Neto '[DOP']]])</f>
        <v>6464</v>
      </c>
      <c r="Q1195" s="243">
        <f>BD.PD7[[#This Row],[Ppto. Orden Interna '[DOP']]]/HLOOKUP("USD",$K$1:$L$2,2,FALSE)</f>
        <v>99.446153846153848</v>
      </c>
      <c r="R1195" s="381" t="s">
        <v>1488</v>
      </c>
      <c r="S1195" s="387"/>
      <c r="T1195" s="387"/>
      <c r="U1195" s="387"/>
      <c r="V1195" s="387"/>
      <c r="W1195" s="174" t="s">
        <v>439</v>
      </c>
      <c r="X1195" s="495">
        <v>10</v>
      </c>
      <c r="Y1195" s="388">
        <v>1</v>
      </c>
      <c r="Z1195" s="243">
        <f>BD.PD7[[#This Row],[Av.P1 '[%']]]*BD.PD7[[#This Row],[Ppto. Orden Interna '[DOP']]]</f>
        <v>6464</v>
      </c>
      <c r="AA1195" s="249"/>
      <c r="AB1195" s="389"/>
      <c r="AC1195" s="243">
        <f>BD.PD7[[#This Row],[Av.P2 '[%']]]*BD.PD7[[#This Row],[Ppto. Orden Interna '[DOP']]]</f>
        <v>0</v>
      </c>
      <c r="AD1195" s="249"/>
      <c r="AE1195" s="389"/>
      <c r="AF1195" s="243">
        <f>BD.PD7[[#This Row],[Av.P3 '[%']]]*BD.PD7[[#This Row],[Ppto. Orden Interna '[DOP']]]</f>
        <v>0</v>
      </c>
      <c r="AG1195" s="249"/>
      <c r="AH1195" s="389"/>
      <c r="AI1195" s="243">
        <f>BD.PD7[[#This Row],[Av.P2 '[%']]]*BD.PD7[[#This Row],[Ppto. Orden Interna '[DOP']]]</f>
        <v>0</v>
      </c>
      <c r="AJ1195" s="249"/>
      <c r="AK1195" s="389"/>
      <c r="AL1195" s="243">
        <f>BD.PD7[[#This Row],[Av.P2 '[%']]]*BD.PD7[[#This Row],[Ppto. Orden Interna '[DOP']]]</f>
        <v>0</v>
      </c>
      <c r="AM1195" s="496" t="e">
        <f>BD.PD9[[#This Row],[Pago 5]]+BD.PD9[[#This Row],[Pago 4]]+BD.PD9[[#This Row],[Pago 3]]+BD.PD9[[#This Row],[Pago 2]]+BD.PD9[[#This Row],[Pago 1]]</f>
        <v>#VALUE!</v>
      </c>
      <c r="AN1195" s="308" t="s">
        <v>244</v>
      </c>
      <c r="AO1195" s="308" t="s">
        <v>245</v>
      </c>
      <c r="AP1195" s="308" t="s">
        <v>246</v>
      </c>
      <c r="AQ1195" s="308" t="s">
        <v>247</v>
      </c>
      <c r="AR1195" s="308">
        <v>594</v>
      </c>
      <c r="AS1195" s="308" t="s">
        <v>248</v>
      </c>
      <c r="AT1195" s="249" t="s">
        <v>1575</v>
      </c>
      <c r="AU1195" s="249" t="s">
        <v>1582</v>
      </c>
    </row>
    <row r="1196" spans="1:47" hidden="1" x14ac:dyDescent="0.3">
      <c r="A1196" s="174">
        <v>7.02</v>
      </c>
      <c r="B1196" s="231"/>
      <c r="C1196" s="232" t="str">
        <f>VLOOKUP(BD.PD7[[#This Row],[Pos]],PPto[],3,FALSE)</f>
        <v>7.02 Cocina, Patio Comidas y Rostizería</v>
      </c>
      <c r="D1196" s="174" t="s">
        <v>23</v>
      </c>
      <c r="E1196" s="305" t="str">
        <f>IF(BD.PD7[[#This Row],[.]]="*",VLOOKUP(BD.PD7[[#This Row],[Pos]],Presupuesto!A:H,7,FALSE),"")</f>
        <v/>
      </c>
      <c r="F1196" s="234" t="s">
        <v>447</v>
      </c>
      <c r="G1196" s="174"/>
      <c r="H1196" s="174"/>
      <c r="I1196" s="497" t="s">
        <v>1326</v>
      </c>
      <c r="J1196" s="382">
        <v>2</v>
      </c>
      <c r="K1196" s="174" t="s">
        <v>260</v>
      </c>
      <c r="L1196" s="383">
        <f>IF(BD.PD7[[#This Row],[Mon]]="DOP",1,HLOOKUP(BD.PD7[[#This Row],[Mon]],$K$1:$L$2,2,FALSE))</f>
        <v>1</v>
      </c>
      <c r="M1196" s="384">
        <v>850</v>
      </c>
      <c r="N1196" s="243">
        <f>BD.PD7[[#This Row],[Cant.]]*BD.PD7[[#This Row],[ Tasa ]]*BD.PD7[[#This Row],[ Precio Und.]]</f>
        <v>1700</v>
      </c>
      <c r="O1196" s="386">
        <v>0.01</v>
      </c>
      <c r="P1196" s="243">
        <f>IF(BD.PD7[[#This Row],[Liquid. '[%']]]&lt;&gt;0,(BD.PD7[[#This Row],[Valor Neto '[DOP']]]*BD.PD7[[#This Row],[Liquid. '[%']]])+BD.PD7[[#This Row],[Valor Neto '[DOP']]],BD.PD7[[#This Row],[Valor Neto '[DOP']]])</f>
        <v>1717</v>
      </c>
      <c r="Q1196" s="243">
        <f>BD.PD7[[#This Row],[Ppto. Orden Interna '[DOP']]]/HLOOKUP("USD",$K$1:$L$2,2,FALSE)</f>
        <v>26.415384615384614</v>
      </c>
      <c r="R1196" s="381" t="s">
        <v>1488</v>
      </c>
      <c r="S1196" s="387"/>
      <c r="T1196" s="387"/>
      <c r="U1196" s="387"/>
      <c r="V1196" s="387"/>
      <c r="W1196" s="174" t="s">
        <v>439</v>
      </c>
      <c r="X1196" s="495">
        <v>10</v>
      </c>
      <c r="Y1196" s="388">
        <v>1</v>
      </c>
      <c r="Z1196" s="243">
        <f>BD.PD7[[#This Row],[Av.P1 '[%']]]*BD.PD7[[#This Row],[Ppto. Orden Interna '[DOP']]]</f>
        <v>1717</v>
      </c>
      <c r="AA1196" s="249"/>
      <c r="AB1196" s="389"/>
      <c r="AC1196" s="243">
        <f>BD.PD7[[#This Row],[Av.P2 '[%']]]*BD.PD7[[#This Row],[Ppto. Orden Interna '[DOP']]]</f>
        <v>0</v>
      </c>
      <c r="AD1196" s="249"/>
      <c r="AE1196" s="389"/>
      <c r="AF1196" s="243">
        <f>BD.PD7[[#This Row],[Av.P3 '[%']]]*BD.PD7[[#This Row],[Ppto. Orden Interna '[DOP']]]</f>
        <v>0</v>
      </c>
      <c r="AG1196" s="249"/>
      <c r="AH1196" s="389"/>
      <c r="AI1196" s="243">
        <f>BD.PD7[[#This Row],[Av.P2 '[%']]]*BD.PD7[[#This Row],[Ppto. Orden Interna '[DOP']]]</f>
        <v>0</v>
      </c>
      <c r="AJ1196" s="249"/>
      <c r="AK1196" s="389"/>
      <c r="AL1196" s="243">
        <f>BD.PD7[[#This Row],[Av.P2 '[%']]]*BD.PD7[[#This Row],[Ppto. Orden Interna '[DOP']]]</f>
        <v>0</v>
      </c>
      <c r="AM1196" s="496" t="e">
        <f>BD.PD9[[#This Row],[Pago 5]]+BD.PD9[[#This Row],[Pago 4]]+BD.PD9[[#This Row],[Pago 3]]+BD.PD9[[#This Row],[Pago 2]]+BD.PD9[[#This Row],[Pago 1]]</f>
        <v>#VALUE!</v>
      </c>
      <c r="AN1196" s="308" t="s">
        <v>244</v>
      </c>
      <c r="AO1196" s="308" t="s">
        <v>245</v>
      </c>
      <c r="AP1196" s="308" t="s">
        <v>246</v>
      </c>
      <c r="AQ1196" s="308" t="s">
        <v>247</v>
      </c>
      <c r="AR1196" s="308">
        <v>594</v>
      </c>
      <c r="AS1196" s="308" t="s">
        <v>248</v>
      </c>
      <c r="AT1196" s="249" t="s">
        <v>1575</v>
      </c>
      <c r="AU1196" s="249" t="s">
        <v>1582</v>
      </c>
    </row>
    <row r="1197" spans="1:47" hidden="1" x14ac:dyDescent="0.3">
      <c r="A1197" s="174">
        <v>7.02</v>
      </c>
      <c r="B1197" s="231"/>
      <c r="C1197" s="232" t="str">
        <f>VLOOKUP(BD.PD7[[#This Row],[Pos]],PPto[],3,FALSE)</f>
        <v>7.02 Cocina, Patio Comidas y Rostizería</v>
      </c>
      <c r="D1197" s="174" t="s">
        <v>23</v>
      </c>
      <c r="E1197" s="305" t="str">
        <f>IF(BD.PD7[[#This Row],[.]]="*",VLOOKUP(BD.PD7[[#This Row],[Pos]],Presupuesto!A:H,7,FALSE),"")</f>
        <v/>
      </c>
      <c r="F1197" s="234" t="s">
        <v>448</v>
      </c>
      <c r="G1197" s="174"/>
      <c r="H1197" s="174"/>
      <c r="I1197" s="497" t="s">
        <v>1326</v>
      </c>
      <c r="J1197" s="382">
        <v>4</v>
      </c>
      <c r="K1197" s="174" t="s">
        <v>260</v>
      </c>
      <c r="L1197" s="383">
        <f>IF(BD.PD7[[#This Row],[Mon]]="DOP",1,HLOOKUP(BD.PD7[[#This Row],[Mon]],$K$1:$L$2,2,FALSE))</f>
        <v>1</v>
      </c>
      <c r="M1197" s="384">
        <v>1650</v>
      </c>
      <c r="N1197" s="243">
        <f>BD.PD7[[#This Row],[Cant.]]*BD.PD7[[#This Row],[ Tasa ]]*BD.PD7[[#This Row],[ Precio Und.]]</f>
        <v>6600</v>
      </c>
      <c r="O1197" s="386">
        <v>0.01</v>
      </c>
      <c r="P1197" s="243">
        <f>IF(BD.PD7[[#This Row],[Liquid. '[%']]]&lt;&gt;0,(BD.PD7[[#This Row],[Valor Neto '[DOP']]]*BD.PD7[[#This Row],[Liquid. '[%']]])+BD.PD7[[#This Row],[Valor Neto '[DOP']]],BD.PD7[[#This Row],[Valor Neto '[DOP']]])</f>
        <v>6666</v>
      </c>
      <c r="Q1197" s="243">
        <f>BD.PD7[[#This Row],[Ppto. Orden Interna '[DOP']]]/HLOOKUP("USD",$K$1:$L$2,2,FALSE)</f>
        <v>102.55384615384615</v>
      </c>
      <c r="R1197" s="381" t="s">
        <v>1488</v>
      </c>
      <c r="S1197" s="387"/>
      <c r="T1197" s="387"/>
      <c r="U1197" s="387"/>
      <c r="V1197" s="387"/>
      <c r="W1197" s="174" t="s">
        <v>439</v>
      </c>
      <c r="X1197" s="495">
        <v>10</v>
      </c>
      <c r="Y1197" s="388">
        <v>1</v>
      </c>
      <c r="Z1197" s="243">
        <f>BD.PD7[[#This Row],[Av.P1 '[%']]]*BD.PD7[[#This Row],[Ppto. Orden Interna '[DOP']]]</f>
        <v>6666</v>
      </c>
      <c r="AA1197" s="249"/>
      <c r="AB1197" s="389"/>
      <c r="AC1197" s="243">
        <f>BD.PD7[[#This Row],[Av.P2 '[%']]]*BD.PD7[[#This Row],[Ppto. Orden Interna '[DOP']]]</f>
        <v>0</v>
      </c>
      <c r="AD1197" s="249"/>
      <c r="AE1197" s="389"/>
      <c r="AF1197" s="243">
        <f>BD.PD7[[#This Row],[Av.P3 '[%']]]*BD.PD7[[#This Row],[Ppto. Orden Interna '[DOP']]]</f>
        <v>0</v>
      </c>
      <c r="AG1197" s="249"/>
      <c r="AH1197" s="389"/>
      <c r="AI1197" s="243">
        <f>BD.PD7[[#This Row],[Av.P2 '[%']]]*BD.PD7[[#This Row],[Ppto. Orden Interna '[DOP']]]</f>
        <v>0</v>
      </c>
      <c r="AJ1197" s="249"/>
      <c r="AK1197" s="389"/>
      <c r="AL1197" s="243">
        <f>BD.PD7[[#This Row],[Av.P2 '[%']]]*BD.PD7[[#This Row],[Ppto. Orden Interna '[DOP']]]</f>
        <v>0</v>
      </c>
      <c r="AM1197" s="496" t="e">
        <f>BD.PD9[[#This Row],[Pago 5]]+BD.PD9[[#This Row],[Pago 4]]+BD.PD9[[#This Row],[Pago 3]]+BD.PD9[[#This Row],[Pago 2]]+BD.PD9[[#This Row],[Pago 1]]</f>
        <v>#VALUE!</v>
      </c>
      <c r="AN1197" s="308" t="s">
        <v>244</v>
      </c>
      <c r="AO1197" s="308" t="s">
        <v>245</v>
      </c>
      <c r="AP1197" s="308" t="s">
        <v>246</v>
      </c>
      <c r="AQ1197" s="308" t="s">
        <v>247</v>
      </c>
      <c r="AR1197" s="308">
        <v>594</v>
      </c>
      <c r="AS1197" s="308" t="s">
        <v>248</v>
      </c>
      <c r="AT1197" s="249" t="s">
        <v>1575</v>
      </c>
      <c r="AU1197" s="249" t="s">
        <v>1582</v>
      </c>
    </row>
    <row r="1198" spans="1:47" hidden="1" x14ac:dyDescent="0.3">
      <c r="A1198" s="174">
        <v>7.02</v>
      </c>
      <c r="B1198" s="231"/>
      <c r="C1198" s="232" t="str">
        <f>VLOOKUP(BD.PD7[[#This Row],[Pos]],PPto[],3,FALSE)</f>
        <v>7.02 Cocina, Patio Comidas y Rostizería</v>
      </c>
      <c r="D1198" s="174" t="s">
        <v>23</v>
      </c>
      <c r="E1198" s="305" t="str">
        <f>IF(BD.PD7[[#This Row],[.]]="*",VLOOKUP(BD.PD7[[#This Row],[Pos]],Presupuesto!A:H,7,FALSE),"")</f>
        <v/>
      </c>
      <c r="F1198" s="234" t="s">
        <v>449</v>
      </c>
      <c r="G1198" s="174"/>
      <c r="H1198" s="174"/>
      <c r="I1198" s="497" t="s">
        <v>1326</v>
      </c>
      <c r="J1198" s="382">
        <v>2</v>
      </c>
      <c r="K1198" s="174" t="s">
        <v>260</v>
      </c>
      <c r="L1198" s="383">
        <f>IF(BD.PD7[[#This Row],[Mon]]="DOP",1,HLOOKUP(BD.PD7[[#This Row],[Mon]],$K$1:$L$2,2,FALSE))</f>
        <v>1</v>
      </c>
      <c r="M1198" s="384">
        <v>2000</v>
      </c>
      <c r="N1198" s="243">
        <f>BD.PD7[[#This Row],[Cant.]]*BD.PD7[[#This Row],[ Tasa ]]*BD.PD7[[#This Row],[ Precio Und.]]</f>
        <v>4000</v>
      </c>
      <c r="O1198" s="386">
        <v>0.01</v>
      </c>
      <c r="P1198" s="243">
        <f>IF(BD.PD7[[#This Row],[Liquid. '[%']]]&lt;&gt;0,(BD.PD7[[#This Row],[Valor Neto '[DOP']]]*BD.PD7[[#This Row],[Liquid. '[%']]])+BD.PD7[[#This Row],[Valor Neto '[DOP']]],BD.PD7[[#This Row],[Valor Neto '[DOP']]])</f>
        <v>4040</v>
      </c>
      <c r="Q1198" s="243">
        <f>BD.PD7[[#This Row],[Ppto. Orden Interna '[DOP']]]/HLOOKUP("USD",$K$1:$L$2,2,FALSE)</f>
        <v>62.153846153846153</v>
      </c>
      <c r="R1198" s="381" t="s">
        <v>1488</v>
      </c>
      <c r="S1198" s="387"/>
      <c r="T1198" s="387"/>
      <c r="U1198" s="387"/>
      <c r="V1198" s="387"/>
      <c r="W1198" s="174" t="s">
        <v>439</v>
      </c>
      <c r="X1198" s="495">
        <v>10</v>
      </c>
      <c r="Y1198" s="388">
        <v>1</v>
      </c>
      <c r="Z1198" s="243">
        <f>BD.PD7[[#This Row],[Av.P1 '[%']]]*BD.PD7[[#This Row],[Ppto. Orden Interna '[DOP']]]</f>
        <v>4040</v>
      </c>
      <c r="AA1198" s="249"/>
      <c r="AB1198" s="389"/>
      <c r="AC1198" s="243">
        <f>BD.PD7[[#This Row],[Av.P2 '[%']]]*BD.PD7[[#This Row],[Ppto. Orden Interna '[DOP']]]</f>
        <v>0</v>
      </c>
      <c r="AD1198" s="249"/>
      <c r="AE1198" s="389"/>
      <c r="AF1198" s="243">
        <f>BD.PD7[[#This Row],[Av.P3 '[%']]]*BD.PD7[[#This Row],[Ppto. Orden Interna '[DOP']]]</f>
        <v>0</v>
      </c>
      <c r="AG1198" s="249"/>
      <c r="AH1198" s="389"/>
      <c r="AI1198" s="243">
        <f>BD.PD7[[#This Row],[Av.P2 '[%']]]*BD.PD7[[#This Row],[Ppto. Orden Interna '[DOP']]]</f>
        <v>0</v>
      </c>
      <c r="AJ1198" s="249"/>
      <c r="AK1198" s="389"/>
      <c r="AL1198" s="243">
        <f>BD.PD7[[#This Row],[Av.P2 '[%']]]*BD.PD7[[#This Row],[Ppto. Orden Interna '[DOP']]]</f>
        <v>0</v>
      </c>
      <c r="AM1198" s="496" t="e">
        <f>BD.PD9[[#This Row],[Pago 5]]+BD.PD9[[#This Row],[Pago 4]]+BD.PD9[[#This Row],[Pago 3]]+BD.PD9[[#This Row],[Pago 2]]+BD.PD9[[#This Row],[Pago 1]]</f>
        <v>#VALUE!</v>
      </c>
      <c r="AN1198" s="308" t="s">
        <v>244</v>
      </c>
      <c r="AO1198" s="308" t="s">
        <v>245</v>
      </c>
      <c r="AP1198" s="308" t="s">
        <v>246</v>
      </c>
      <c r="AQ1198" s="308" t="s">
        <v>247</v>
      </c>
      <c r="AR1198" s="308">
        <v>594</v>
      </c>
      <c r="AS1198" s="308" t="s">
        <v>248</v>
      </c>
      <c r="AT1198" s="249" t="s">
        <v>1575</v>
      </c>
      <c r="AU1198" s="249" t="s">
        <v>1582</v>
      </c>
    </row>
    <row r="1199" spans="1:47" hidden="1" x14ac:dyDescent="0.3">
      <c r="A1199" s="174">
        <v>7.02</v>
      </c>
      <c r="B1199" s="231"/>
      <c r="C1199" s="232" t="str">
        <f>VLOOKUP(BD.PD7[[#This Row],[Pos]],PPto[],3,FALSE)</f>
        <v>7.02 Cocina, Patio Comidas y Rostizería</v>
      </c>
      <c r="D1199" s="174" t="s">
        <v>23</v>
      </c>
      <c r="E1199" s="305" t="str">
        <f>IF(BD.PD7[[#This Row],[.]]="*",VLOOKUP(BD.PD7[[#This Row],[Pos]],Presupuesto!A:H,7,FALSE),"")</f>
        <v/>
      </c>
      <c r="F1199" s="234" t="s">
        <v>1499</v>
      </c>
      <c r="G1199" s="174" t="s">
        <v>1359</v>
      </c>
      <c r="H1199" s="174"/>
      <c r="I1199" s="174" t="s">
        <v>1326</v>
      </c>
      <c r="J1199" s="382">
        <v>2</v>
      </c>
      <c r="K1199" s="174" t="s">
        <v>117</v>
      </c>
      <c r="L1199" s="383">
        <f>IF(BD.PD7[[#This Row],[Mon]]="DOP",1,HLOOKUP(BD.PD7[[#This Row],[Mon]],$K$1:$L$2,2,FALSE))</f>
        <v>65</v>
      </c>
      <c r="M1199" s="384">
        <v>16296.8</v>
      </c>
      <c r="N1199" s="243">
        <f>BD.PD7[[#This Row],[Cant.]]*BD.PD7[[#This Row],[ Tasa ]]*BD.PD7[[#This Row],[ Precio Und.]]</f>
        <v>2118584</v>
      </c>
      <c r="O1199" s="386">
        <v>0</v>
      </c>
      <c r="P1199" s="243">
        <f>IF(BD.PD7[[#This Row],[Liquid. '[%']]]&lt;&gt;0,(BD.PD7[[#This Row],[Valor Neto '[DOP']]]*BD.PD7[[#This Row],[Liquid. '[%']]])+BD.PD7[[#This Row],[Valor Neto '[DOP']]],BD.PD7[[#This Row],[Valor Neto '[DOP']]])</f>
        <v>2118584</v>
      </c>
      <c r="Q1199" s="243">
        <f>BD.PD7[[#This Row],[Ppto. Orden Interna '[DOP']]]/HLOOKUP("USD",$K$1:$L$2,2,FALSE)</f>
        <v>32593.599999999999</v>
      </c>
      <c r="R1199" s="381" t="s">
        <v>1491</v>
      </c>
      <c r="S1199" s="387"/>
      <c r="T1199" s="387"/>
      <c r="U1199" s="387"/>
      <c r="V1199" s="387"/>
      <c r="W1199" s="174" t="s">
        <v>1492</v>
      </c>
      <c r="X1199" s="174">
        <v>7</v>
      </c>
      <c r="Y1199" s="399">
        <v>0.6</v>
      </c>
      <c r="Z1199" s="243">
        <f>BD.PD7[[#This Row],[Av.P1 '[%']]]*BD.PD7[[#This Row],[Ppto. Orden Interna '[DOP']]]</f>
        <v>1271150.3999999999</v>
      </c>
      <c r="AA1199" s="174">
        <v>9</v>
      </c>
      <c r="AB1199" s="399">
        <v>0.4</v>
      </c>
      <c r="AC1199" s="243">
        <f>BD.PD7[[#This Row],[Av.P2 '[%']]]*BD.PD7[[#This Row],[Ppto. Orden Interna '[DOP']]]</f>
        <v>847433.60000000009</v>
      </c>
      <c r="AD1199" s="249"/>
      <c r="AE1199" s="389"/>
      <c r="AF1199" s="243">
        <f>BD.PD7[[#This Row],[Av.P3 '[%']]]*BD.PD7[[#This Row],[Ppto. Orden Interna '[DOP']]]</f>
        <v>0</v>
      </c>
      <c r="AG1199" s="249"/>
      <c r="AH1199" s="389"/>
      <c r="AI1199" s="243">
        <f>BD.PD7[[#This Row],[Av.P2 '[%']]]*BD.PD7[[#This Row],[Ppto. Orden Interna '[DOP']]]</f>
        <v>847433.60000000009</v>
      </c>
      <c r="AJ1199" s="249"/>
      <c r="AK1199" s="389"/>
      <c r="AL1199" s="243">
        <f>BD.PD7[[#This Row],[Av.P2 '[%']]]*BD.PD7[[#This Row],[Ppto. Orden Interna '[DOP']]]</f>
        <v>847433.60000000009</v>
      </c>
      <c r="AM1199" s="496" t="e">
        <f>BD.PD9[[#This Row],[Pago 5]]+BD.PD9[[#This Row],[Pago 4]]+BD.PD9[[#This Row],[Pago 3]]+BD.PD9[[#This Row],[Pago 2]]+BD.PD9[[#This Row],[Pago 1]]</f>
        <v>#VALUE!</v>
      </c>
      <c r="AN1199" s="308" t="s">
        <v>244</v>
      </c>
      <c r="AO1199" s="308" t="s">
        <v>245</v>
      </c>
      <c r="AP1199" s="308" t="s">
        <v>246</v>
      </c>
      <c r="AQ1199" s="308" t="s">
        <v>247</v>
      </c>
      <c r="AR1199" s="308">
        <v>594</v>
      </c>
      <c r="AS1199" s="308" t="s">
        <v>248</v>
      </c>
      <c r="AT1199" s="249" t="s">
        <v>1575</v>
      </c>
      <c r="AU1199" s="249" t="s">
        <v>1582</v>
      </c>
    </row>
    <row r="1200" spans="1:47" hidden="1" x14ac:dyDescent="0.3">
      <c r="A1200" s="174">
        <v>7.02</v>
      </c>
      <c r="B1200" s="231"/>
      <c r="C1200" s="232" t="str">
        <f>VLOOKUP(BD.PD7[[#This Row],[Pos]],PPto[],3,FALSE)</f>
        <v>7.02 Cocina, Patio Comidas y Rostizería</v>
      </c>
      <c r="D1200" s="174" t="s">
        <v>23</v>
      </c>
      <c r="E1200" s="305" t="str">
        <f>IF(BD.PD7[[#This Row],[.]]="*",VLOOKUP(BD.PD7[[#This Row],[Pos]],Presupuesto!A:H,7,FALSE),"")</f>
        <v/>
      </c>
      <c r="F1200" s="234" t="s">
        <v>432</v>
      </c>
      <c r="G1200" s="174" t="s">
        <v>1359</v>
      </c>
      <c r="H1200" s="174"/>
      <c r="I1200" s="174" t="s">
        <v>1326</v>
      </c>
      <c r="J1200" s="382">
        <v>2</v>
      </c>
      <c r="K1200" s="174" t="s">
        <v>117</v>
      </c>
      <c r="L1200" s="383">
        <f>IF(BD.PD7[[#This Row],[Mon]]="DOP",1,HLOOKUP(BD.PD7[[#This Row],[Mon]],$K$1:$L$2,2,FALSE))</f>
        <v>65</v>
      </c>
      <c r="M1200" s="384">
        <v>300</v>
      </c>
      <c r="N1200" s="243">
        <f>BD.PD7[[#This Row],[Cant.]]*BD.PD7[[#This Row],[ Tasa ]]*BD.PD7[[#This Row],[ Precio Und.]]</f>
        <v>39000</v>
      </c>
      <c r="O1200" s="386">
        <v>0</v>
      </c>
      <c r="P1200" s="243">
        <f>IF(BD.PD7[[#This Row],[Liquid. '[%']]]&lt;&gt;0,(BD.PD7[[#This Row],[Valor Neto '[DOP']]]*BD.PD7[[#This Row],[Liquid. '[%']]])+BD.PD7[[#This Row],[Valor Neto '[DOP']]],BD.PD7[[#This Row],[Valor Neto '[DOP']]])</f>
        <v>39000</v>
      </c>
      <c r="Q1200" s="243">
        <f>BD.PD7[[#This Row],[Ppto. Orden Interna '[DOP']]]/HLOOKUP("USD",$K$1:$L$2,2,FALSE)</f>
        <v>600</v>
      </c>
      <c r="R1200" s="381" t="s">
        <v>1491</v>
      </c>
      <c r="S1200" s="387"/>
      <c r="T1200" s="387"/>
      <c r="U1200" s="387"/>
      <c r="V1200" s="387"/>
      <c r="W1200" s="174" t="s">
        <v>1492</v>
      </c>
      <c r="X1200" s="174">
        <v>7</v>
      </c>
      <c r="Y1200" s="399">
        <v>0.6</v>
      </c>
      <c r="Z1200" s="243">
        <f>BD.PD7[[#This Row],[Av.P1 '[%']]]*BD.PD7[[#This Row],[Ppto. Orden Interna '[DOP']]]</f>
        <v>23400</v>
      </c>
      <c r="AA1200" s="174">
        <v>9</v>
      </c>
      <c r="AB1200" s="399">
        <v>0.4</v>
      </c>
      <c r="AC1200" s="243">
        <f>BD.PD7[[#This Row],[Av.P2 '[%']]]*BD.PD7[[#This Row],[Ppto. Orden Interna '[DOP']]]</f>
        <v>15600</v>
      </c>
      <c r="AD1200" s="249"/>
      <c r="AE1200" s="389"/>
      <c r="AF1200" s="243">
        <f>BD.PD7[[#This Row],[Av.P3 '[%']]]*BD.PD7[[#This Row],[Ppto. Orden Interna '[DOP']]]</f>
        <v>0</v>
      </c>
      <c r="AG1200" s="249"/>
      <c r="AH1200" s="389"/>
      <c r="AI1200" s="243">
        <f>BD.PD7[[#This Row],[Av.P2 '[%']]]*BD.PD7[[#This Row],[Ppto. Orden Interna '[DOP']]]</f>
        <v>15600</v>
      </c>
      <c r="AJ1200" s="249"/>
      <c r="AK1200" s="389"/>
      <c r="AL1200" s="243">
        <f>BD.PD7[[#This Row],[Av.P2 '[%']]]*BD.PD7[[#This Row],[Ppto. Orden Interna '[DOP']]]</f>
        <v>15600</v>
      </c>
      <c r="AM1200" s="496" t="e">
        <f>BD.PD9[[#This Row],[Pago 5]]+BD.PD9[[#This Row],[Pago 4]]+BD.PD9[[#This Row],[Pago 3]]+BD.PD9[[#This Row],[Pago 2]]+BD.PD9[[#This Row],[Pago 1]]</f>
        <v>#VALUE!</v>
      </c>
      <c r="AN1200" s="308" t="s">
        <v>244</v>
      </c>
      <c r="AO1200" s="308" t="s">
        <v>245</v>
      </c>
      <c r="AP1200" s="308" t="s">
        <v>246</v>
      </c>
      <c r="AQ1200" s="308" t="s">
        <v>247</v>
      </c>
      <c r="AR1200" s="308">
        <v>594</v>
      </c>
      <c r="AS1200" s="308" t="s">
        <v>248</v>
      </c>
      <c r="AT1200" s="249" t="s">
        <v>1575</v>
      </c>
      <c r="AU1200" s="249" t="s">
        <v>1582</v>
      </c>
    </row>
    <row r="1201" spans="1:47" hidden="1" x14ac:dyDescent="0.3">
      <c r="A1201" s="174">
        <v>7.02</v>
      </c>
      <c r="B1201" s="231"/>
      <c r="C1201" s="232" t="str">
        <f>VLOOKUP(BD.PD7[[#This Row],[Pos]],PPto[],3,FALSE)</f>
        <v>7.02 Cocina, Patio Comidas y Rostizería</v>
      </c>
      <c r="D1201" s="174" t="s">
        <v>23</v>
      </c>
      <c r="E1201" s="305" t="str">
        <f>IF(BD.PD7[[#This Row],[.]]="*",VLOOKUP(BD.PD7[[#This Row],[Pos]],Presupuesto!A:H,7,FALSE),"")</f>
        <v/>
      </c>
      <c r="F1201" s="234" t="s">
        <v>431</v>
      </c>
      <c r="G1201" s="174" t="s">
        <v>1359</v>
      </c>
      <c r="H1201" s="174"/>
      <c r="I1201" s="174" t="s">
        <v>1326</v>
      </c>
      <c r="J1201" s="382">
        <v>2</v>
      </c>
      <c r="K1201" s="174" t="s">
        <v>117</v>
      </c>
      <c r="L1201" s="383">
        <f>IF(BD.PD7[[#This Row],[Mon]]="DOP",1,HLOOKUP(BD.PD7[[#This Row],[Mon]],$K$1:$L$2,2,FALSE))</f>
        <v>65</v>
      </c>
      <c r="M1201" s="384">
        <v>1614.42</v>
      </c>
      <c r="N1201" s="243">
        <f>BD.PD7[[#This Row],[Cant.]]*BD.PD7[[#This Row],[ Tasa ]]*BD.PD7[[#This Row],[ Precio Und.]]</f>
        <v>209874.6</v>
      </c>
      <c r="O1201" s="386">
        <v>0</v>
      </c>
      <c r="P1201" s="243">
        <f>IF(BD.PD7[[#This Row],[Liquid. '[%']]]&lt;&gt;0,(BD.PD7[[#This Row],[Valor Neto '[DOP']]]*BD.PD7[[#This Row],[Liquid. '[%']]])+BD.PD7[[#This Row],[Valor Neto '[DOP']]],BD.PD7[[#This Row],[Valor Neto '[DOP']]])</f>
        <v>209874.6</v>
      </c>
      <c r="Q1201" s="243">
        <f>BD.PD7[[#This Row],[Ppto. Orden Interna '[DOP']]]/HLOOKUP("USD",$K$1:$L$2,2,FALSE)</f>
        <v>3228.84</v>
      </c>
      <c r="R1201" s="381" t="s">
        <v>1491</v>
      </c>
      <c r="S1201" s="387"/>
      <c r="T1201" s="387"/>
      <c r="U1201" s="387"/>
      <c r="V1201" s="387"/>
      <c r="W1201" s="174" t="s">
        <v>1492</v>
      </c>
      <c r="X1201" s="174">
        <v>7</v>
      </c>
      <c r="Y1201" s="399">
        <v>0.6</v>
      </c>
      <c r="Z1201" s="243">
        <f>BD.PD7[[#This Row],[Av.P1 '[%']]]*BD.PD7[[#This Row],[Ppto. Orden Interna '[DOP']]]</f>
        <v>125924.76</v>
      </c>
      <c r="AA1201" s="174">
        <v>9</v>
      </c>
      <c r="AB1201" s="399">
        <v>0.4</v>
      </c>
      <c r="AC1201" s="243">
        <f>BD.PD7[[#This Row],[Av.P2 '[%']]]*BD.PD7[[#This Row],[Ppto. Orden Interna '[DOP']]]</f>
        <v>83949.840000000011</v>
      </c>
      <c r="AD1201" s="249"/>
      <c r="AE1201" s="389"/>
      <c r="AF1201" s="243">
        <f>BD.PD7[[#This Row],[Av.P3 '[%']]]*BD.PD7[[#This Row],[Ppto. Orden Interna '[DOP']]]</f>
        <v>0</v>
      </c>
      <c r="AG1201" s="249"/>
      <c r="AH1201" s="389"/>
      <c r="AI1201" s="243">
        <f>BD.PD7[[#This Row],[Av.P2 '[%']]]*BD.PD7[[#This Row],[Ppto. Orden Interna '[DOP']]]</f>
        <v>83949.840000000011</v>
      </c>
      <c r="AJ1201" s="249"/>
      <c r="AK1201" s="389"/>
      <c r="AL1201" s="243">
        <f>BD.PD7[[#This Row],[Av.P2 '[%']]]*BD.PD7[[#This Row],[Ppto. Orden Interna '[DOP']]]</f>
        <v>83949.840000000011</v>
      </c>
      <c r="AM1201" s="496" t="e">
        <f>BD.PD9[[#This Row],[Pago 5]]+BD.PD9[[#This Row],[Pago 4]]+BD.PD9[[#This Row],[Pago 3]]+BD.PD9[[#This Row],[Pago 2]]+BD.PD9[[#This Row],[Pago 1]]</f>
        <v>#VALUE!</v>
      </c>
      <c r="AN1201" s="308" t="s">
        <v>244</v>
      </c>
      <c r="AO1201" s="308" t="s">
        <v>245</v>
      </c>
      <c r="AP1201" s="308" t="s">
        <v>246</v>
      </c>
      <c r="AQ1201" s="308" t="s">
        <v>247</v>
      </c>
      <c r="AR1201" s="308">
        <v>594</v>
      </c>
      <c r="AS1201" s="308" t="s">
        <v>248</v>
      </c>
      <c r="AT1201" s="249" t="s">
        <v>1575</v>
      </c>
      <c r="AU1201" s="249" t="s">
        <v>1582</v>
      </c>
    </row>
    <row r="1202" spans="1:47" hidden="1" x14ac:dyDescent="0.3">
      <c r="A1202" s="174">
        <v>7.02</v>
      </c>
      <c r="B1202" s="231"/>
      <c r="C1202" s="232" t="str">
        <f>VLOOKUP(BD.PD7[[#This Row],[Pos]],PPto[],3,FALSE)</f>
        <v>7.02 Cocina, Patio Comidas y Rostizería</v>
      </c>
      <c r="D1202" s="174" t="s">
        <v>23</v>
      </c>
      <c r="E1202" s="305" t="str">
        <f>IF(BD.PD7[[#This Row],[.]]="*",VLOOKUP(BD.PD7[[#This Row],[Pos]],Presupuesto!A:H,7,FALSE),"")</f>
        <v/>
      </c>
      <c r="F1202" s="523" t="s">
        <v>450</v>
      </c>
      <c r="G1202" s="572"/>
      <c r="H1202" s="174"/>
      <c r="I1202" s="174" t="s">
        <v>1326</v>
      </c>
      <c r="J1202" s="382">
        <v>3</v>
      </c>
      <c r="K1202" s="174" t="s">
        <v>260</v>
      </c>
      <c r="L1202" s="383">
        <f>IF(BD.PD7[[#This Row],[Mon]]="DOP",1,HLOOKUP(BD.PD7[[#This Row],[Mon]],$K$1:$L$2,2,FALSE))</f>
        <v>1</v>
      </c>
      <c r="M1202" s="384">
        <v>22800</v>
      </c>
      <c r="N1202" s="243">
        <f>BD.PD7[[#This Row],[Cant.]]*BD.PD7[[#This Row],[ Tasa ]]*BD.PD7[[#This Row],[ Precio Und.]]</f>
        <v>68400</v>
      </c>
      <c r="O1202" s="386">
        <v>0</v>
      </c>
      <c r="P1202" s="243">
        <f>IF(BD.PD7[[#This Row],[Liquid. '[%']]]&lt;&gt;0,(BD.PD7[[#This Row],[Valor Neto '[DOP']]]*BD.PD7[[#This Row],[Liquid. '[%']]])+BD.PD7[[#This Row],[Valor Neto '[DOP']]],BD.PD7[[#This Row],[Valor Neto '[DOP']]])</f>
        <v>68400</v>
      </c>
      <c r="Q1202" s="243">
        <f>BD.PD7[[#This Row],[Ppto. Orden Interna '[DOP']]]/HLOOKUP("USD",$K$1:$L$2,2,FALSE)</f>
        <v>1052.3076923076924</v>
      </c>
      <c r="R1202" s="381" t="s">
        <v>1500</v>
      </c>
      <c r="S1202" s="387"/>
      <c r="T1202" s="387"/>
      <c r="U1202" s="387"/>
      <c r="V1202" s="387"/>
      <c r="W1202" s="174" t="s">
        <v>1501</v>
      </c>
      <c r="X1202" s="495">
        <v>10</v>
      </c>
      <c r="Y1202" s="388">
        <v>1</v>
      </c>
      <c r="Z1202" s="243">
        <f>BD.PD7[[#This Row],[Av.P1 '[%']]]*BD.PD7[[#This Row],[Ppto. Orden Interna '[DOP']]]</f>
        <v>68400</v>
      </c>
      <c r="AA1202" s="249"/>
      <c r="AB1202" s="389"/>
      <c r="AC1202" s="243">
        <f>BD.PD7[[#This Row],[Av.P2 '[%']]]*BD.PD7[[#This Row],[Ppto. Orden Interna '[DOP']]]</f>
        <v>0</v>
      </c>
      <c r="AD1202" s="249"/>
      <c r="AE1202" s="389"/>
      <c r="AF1202" s="243">
        <f>BD.PD7[[#This Row],[Av.P3 '[%']]]*BD.PD7[[#This Row],[Ppto. Orden Interna '[DOP']]]</f>
        <v>0</v>
      </c>
      <c r="AG1202" s="249"/>
      <c r="AH1202" s="389"/>
      <c r="AI1202" s="243">
        <f>BD.PD7[[#This Row],[Av.P2 '[%']]]*BD.PD7[[#This Row],[Ppto. Orden Interna '[DOP']]]</f>
        <v>0</v>
      </c>
      <c r="AJ1202" s="249"/>
      <c r="AK1202" s="389"/>
      <c r="AL1202" s="243">
        <f>BD.PD7[[#This Row],[Av.P2 '[%']]]*BD.PD7[[#This Row],[Ppto. Orden Interna '[DOP']]]</f>
        <v>0</v>
      </c>
      <c r="AM1202" s="496" t="e">
        <f>BD.PD9[[#This Row],[Pago 5]]+BD.PD9[[#This Row],[Pago 4]]+BD.PD9[[#This Row],[Pago 3]]+BD.PD9[[#This Row],[Pago 2]]+BD.PD9[[#This Row],[Pago 1]]</f>
        <v>#VALUE!</v>
      </c>
      <c r="AN1202" s="308" t="s">
        <v>244</v>
      </c>
      <c r="AO1202" s="308" t="s">
        <v>245</v>
      </c>
      <c r="AP1202" s="308" t="s">
        <v>246</v>
      </c>
      <c r="AQ1202" s="308" t="s">
        <v>247</v>
      </c>
      <c r="AR1202" s="308">
        <v>594</v>
      </c>
      <c r="AS1202" s="308" t="s">
        <v>248</v>
      </c>
      <c r="AT1202" s="249" t="s">
        <v>1575</v>
      </c>
      <c r="AU1202" s="249" t="s">
        <v>1582</v>
      </c>
    </row>
    <row r="1203" spans="1:47" hidden="1" x14ac:dyDescent="0.3">
      <c r="A1203" s="174">
        <v>7.02</v>
      </c>
      <c r="B1203" s="231"/>
      <c r="C1203" s="232" t="str">
        <f>VLOOKUP(BD.PD7[[#This Row],[Pos]],PPto[],3,FALSE)</f>
        <v>7.02 Cocina, Patio Comidas y Rostizería</v>
      </c>
      <c r="D1203" s="174" t="s">
        <v>23</v>
      </c>
      <c r="E1203" s="305" t="str">
        <f>IF(BD.PD7[[#This Row],[.]]="*",VLOOKUP(BD.PD7[[#This Row],[Pos]],Presupuesto!A:H,7,FALSE),"")</f>
        <v/>
      </c>
      <c r="F1203" s="523" t="s">
        <v>451</v>
      </c>
      <c r="G1203" s="174" t="s">
        <v>1359</v>
      </c>
      <c r="H1203" s="174"/>
      <c r="I1203" s="174" t="s">
        <v>1326</v>
      </c>
      <c r="J1203" s="382">
        <v>1</v>
      </c>
      <c r="K1203" s="174" t="s">
        <v>260</v>
      </c>
      <c r="L1203" s="383">
        <f>IF(BD.PD7[[#This Row],[Mon]]="DOP",1,HLOOKUP(BD.PD7[[#This Row],[Mon]],$K$1:$L$2,2,FALSE))</f>
        <v>1</v>
      </c>
      <c r="M1203" s="384">
        <v>307391.34000000003</v>
      </c>
      <c r="N1203" s="243">
        <f>BD.PD7[[#This Row],[Cant.]]*BD.PD7[[#This Row],[ Tasa ]]*BD.PD7[[#This Row],[ Precio Und.]]</f>
        <v>307391.34000000003</v>
      </c>
      <c r="O1203" s="386">
        <v>0.01</v>
      </c>
      <c r="P1203" s="243">
        <f>IF(BD.PD7[[#This Row],[Liquid. '[%']]]&lt;&gt;0,(BD.PD7[[#This Row],[Valor Neto '[DOP']]]*BD.PD7[[#This Row],[Liquid. '[%']]])+BD.PD7[[#This Row],[Valor Neto '[DOP']]],BD.PD7[[#This Row],[Valor Neto '[DOP']]])</f>
        <v>310465.25340000005</v>
      </c>
      <c r="Q1203" s="243">
        <f>BD.PD7[[#This Row],[Ppto. Orden Interna '[DOP']]]/HLOOKUP("USD",$K$1:$L$2,2,FALSE)</f>
        <v>4776.3885138461546</v>
      </c>
      <c r="R1203" s="381" t="s">
        <v>1494</v>
      </c>
      <c r="S1203" s="387"/>
      <c r="T1203" s="387"/>
      <c r="U1203" s="387"/>
      <c r="V1203" s="387"/>
      <c r="W1203" s="174" t="s">
        <v>1502</v>
      </c>
      <c r="X1203" s="495">
        <v>10</v>
      </c>
      <c r="Y1203" s="388">
        <v>1</v>
      </c>
      <c r="Z1203" s="243">
        <f>BD.PD7[[#This Row],[Av.P1 '[%']]]*BD.PD7[[#This Row],[Ppto. Orden Interna '[DOP']]]</f>
        <v>310465.25340000005</v>
      </c>
      <c r="AA1203" s="249"/>
      <c r="AB1203" s="389"/>
      <c r="AC1203" s="243">
        <f>BD.PD7[[#This Row],[Av.P2 '[%']]]*BD.PD7[[#This Row],[Ppto. Orden Interna '[DOP']]]</f>
        <v>0</v>
      </c>
      <c r="AD1203" s="249"/>
      <c r="AE1203" s="389"/>
      <c r="AF1203" s="243">
        <f>BD.PD7[[#This Row],[Av.P3 '[%']]]*BD.PD7[[#This Row],[Ppto. Orden Interna '[DOP']]]</f>
        <v>0</v>
      </c>
      <c r="AG1203" s="249"/>
      <c r="AH1203" s="389"/>
      <c r="AI1203" s="243">
        <f>BD.PD7[[#This Row],[Av.P2 '[%']]]*BD.PD7[[#This Row],[Ppto. Orden Interna '[DOP']]]</f>
        <v>0</v>
      </c>
      <c r="AJ1203" s="249"/>
      <c r="AK1203" s="389"/>
      <c r="AL1203" s="243">
        <f>BD.PD7[[#This Row],[Av.P2 '[%']]]*BD.PD7[[#This Row],[Ppto. Orden Interna '[DOP']]]</f>
        <v>0</v>
      </c>
      <c r="AM1203" s="496" t="e">
        <f>BD.PD9[[#This Row],[Pago 5]]+BD.PD9[[#This Row],[Pago 4]]+BD.PD9[[#This Row],[Pago 3]]+BD.PD9[[#This Row],[Pago 2]]+BD.PD9[[#This Row],[Pago 1]]</f>
        <v>#VALUE!</v>
      </c>
      <c r="AN1203" s="308" t="s">
        <v>244</v>
      </c>
      <c r="AO1203" s="308" t="s">
        <v>245</v>
      </c>
      <c r="AP1203" s="308" t="s">
        <v>246</v>
      </c>
      <c r="AQ1203" s="308" t="s">
        <v>247</v>
      </c>
      <c r="AR1203" s="308">
        <v>594</v>
      </c>
      <c r="AS1203" s="308" t="s">
        <v>248</v>
      </c>
      <c r="AT1203" s="249" t="s">
        <v>1575</v>
      </c>
      <c r="AU1203" s="249" t="s">
        <v>1582</v>
      </c>
    </row>
    <row r="1204" spans="1:47" hidden="1" x14ac:dyDescent="0.3">
      <c r="A1204" s="174">
        <v>7.02</v>
      </c>
      <c r="B1204" s="231"/>
      <c r="C1204" s="232" t="str">
        <f>VLOOKUP(BD.PD7[[#This Row],[Pos]],PPto[],3,FALSE)</f>
        <v>7.02 Cocina, Patio Comidas y Rostizería</v>
      </c>
      <c r="D1204" s="174" t="s">
        <v>23</v>
      </c>
      <c r="E1204" s="305" t="str">
        <f>IF(BD.PD7[[#This Row],[.]]="*",VLOOKUP(BD.PD7[[#This Row],[Pos]],Presupuesto!A:H,7,FALSE),"")</f>
        <v/>
      </c>
      <c r="F1204" s="234" t="s">
        <v>452</v>
      </c>
      <c r="G1204" s="174"/>
      <c r="H1204" s="174"/>
      <c r="I1204" s="174" t="s">
        <v>1326</v>
      </c>
      <c r="J1204" s="382">
        <v>1</v>
      </c>
      <c r="K1204" s="174" t="s">
        <v>260</v>
      </c>
      <c r="L1204" s="383">
        <f>IF(BD.PD7[[#This Row],[Mon]]="DOP",1,HLOOKUP(BD.PD7[[#This Row],[Mon]],$K$1:$L$2,2,FALSE))</f>
        <v>1</v>
      </c>
      <c r="M1204" s="384">
        <v>3050</v>
      </c>
      <c r="N1204" s="243">
        <f>BD.PD7[[#This Row],[Cant.]]*BD.PD7[[#This Row],[ Tasa ]]*BD.PD7[[#This Row],[ Precio Und.]]</f>
        <v>3050</v>
      </c>
      <c r="O1204" s="386">
        <v>0</v>
      </c>
      <c r="P1204" s="243">
        <f>IF(BD.PD7[[#This Row],[Liquid. '[%']]]&lt;&gt;0,(BD.PD7[[#This Row],[Valor Neto '[DOP']]]*BD.PD7[[#This Row],[Liquid. '[%']]])+BD.PD7[[#This Row],[Valor Neto '[DOP']]],BD.PD7[[#This Row],[Valor Neto '[DOP']]])</f>
        <v>3050</v>
      </c>
      <c r="Q1204" s="243">
        <f>BD.PD7[[#This Row],[Ppto. Orden Interna '[DOP']]]/HLOOKUP("USD",$K$1:$L$2,2,FALSE)</f>
        <v>46.92307692307692</v>
      </c>
      <c r="R1204" s="381" t="s">
        <v>1488</v>
      </c>
      <c r="S1204" s="387"/>
      <c r="T1204" s="387"/>
      <c r="U1204" s="387"/>
      <c r="V1204" s="387"/>
      <c r="W1204" s="174" t="s">
        <v>439</v>
      </c>
      <c r="X1204" s="495">
        <v>10</v>
      </c>
      <c r="Y1204" s="388">
        <v>1</v>
      </c>
      <c r="Z1204" s="243">
        <f>BD.PD7[[#This Row],[Av.P1 '[%']]]*BD.PD7[[#This Row],[Ppto. Orden Interna '[DOP']]]</f>
        <v>3050</v>
      </c>
      <c r="AA1204" s="249"/>
      <c r="AB1204" s="389"/>
      <c r="AC1204" s="243">
        <f>BD.PD7[[#This Row],[Av.P2 '[%']]]*BD.PD7[[#This Row],[Ppto. Orden Interna '[DOP']]]</f>
        <v>0</v>
      </c>
      <c r="AD1204" s="249"/>
      <c r="AE1204" s="389"/>
      <c r="AF1204" s="243">
        <f>BD.PD7[[#This Row],[Av.P3 '[%']]]*BD.PD7[[#This Row],[Ppto. Orden Interna '[DOP']]]</f>
        <v>0</v>
      </c>
      <c r="AG1204" s="249"/>
      <c r="AH1204" s="389"/>
      <c r="AI1204" s="243">
        <f>BD.PD7[[#This Row],[Av.P2 '[%']]]*BD.PD7[[#This Row],[Ppto. Orden Interna '[DOP']]]</f>
        <v>0</v>
      </c>
      <c r="AJ1204" s="249"/>
      <c r="AK1204" s="389"/>
      <c r="AL1204" s="243">
        <f>BD.PD7[[#This Row],[Av.P2 '[%']]]*BD.PD7[[#This Row],[Ppto. Orden Interna '[DOP']]]</f>
        <v>0</v>
      </c>
      <c r="AM1204" s="496" t="e">
        <f>BD.PD9[[#This Row],[Pago 5]]+BD.PD9[[#This Row],[Pago 4]]+BD.PD9[[#This Row],[Pago 3]]+BD.PD9[[#This Row],[Pago 2]]+BD.PD9[[#This Row],[Pago 1]]</f>
        <v>#VALUE!</v>
      </c>
      <c r="AN1204" s="308" t="s">
        <v>244</v>
      </c>
      <c r="AO1204" s="308" t="s">
        <v>245</v>
      </c>
      <c r="AP1204" s="308" t="s">
        <v>246</v>
      </c>
      <c r="AQ1204" s="308" t="s">
        <v>247</v>
      </c>
      <c r="AR1204" s="308">
        <v>594</v>
      </c>
      <c r="AS1204" s="308" t="s">
        <v>248</v>
      </c>
      <c r="AT1204" s="249" t="s">
        <v>1575</v>
      </c>
      <c r="AU1204" s="249" t="s">
        <v>1582</v>
      </c>
    </row>
    <row r="1205" spans="1:47" hidden="1" x14ac:dyDescent="0.3">
      <c r="A1205" s="174">
        <v>7.02</v>
      </c>
      <c r="B1205" s="231"/>
      <c r="C1205" s="232" t="str">
        <f>VLOOKUP(BD.PD7[[#This Row],[Pos]],PPto[],3,FALSE)</f>
        <v>7.02 Cocina, Patio Comidas y Rostizería</v>
      </c>
      <c r="D1205" s="174" t="s">
        <v>23</v>
      </c>
      <c r="E1205" s="305" t="str">
        <f>IF(BD.PD7[[#This Row],[.]]="*",VLOOKUP(BD.PD7[[#This Row],[Pos]],Presupuesto!A:H,7,FALSE),"")</f>
        <v/>
      </c>
      <c r="F1205" s="234" t="s">
        <v>1503</v>
      </c>
      <c r="G1205" s="174"/>
      <c r="H1205" s="174"/>
      <c r="I1205" s="174" t="s">
        <v>1326</v>
      </c>
      <c r="J1205" s="382">
        <v>1</v>
      </c>
      <c r="K1205" s="174" t="s">
        <v>260</v>
      </c>
      <c r="L1205" s="383">
        <f>IF(BD.PD7[[#This Row],[Mon]]="DOP",1,HLOOKUP(BD.PD7[[#This Row],[Mon]],$K$1:$L$2,2,FALSE))</f>
        <v>1</v>
      </c>
      <c r="M1205" s="384">
        <v>22251.88</v>
      </c>
      <c r="N1205" s="243">
        <f>BD.PD7[[#This Row],[Cant.]]*BD.PD7[[#This Row],[ Tasa ]]*BD.PD7[[#This Row],[ Precio Und.]]</f>
        <v>22251.88</v>
      </c>
      <c r="O1205" s="386">
        <v>0</v>
      </c>
      <c r="P1205" s="243">
        <f>IF(BD.PD7[[#This Row],[Liquid. '[%']]]&lt;&gt;0,(BD.PD7[[#This Row],[Valor Neto '[DOP']]]*BD.PD7[[#This Row],[Liquid. '[%']]])+BD.PD7[[#This Row],[Valor Neto '[DOP']]],BD.PD7[[#This Row],[Valor Neto '[DOP']]])</f>
        <v>22251.88</v>
      </c>
      <c r="Q1205" s="243">
        <f>BD.PD7[[#This Row],[Ppto. Orden Interna '[DOP']]]/HLOOKUP("USD",$K$1:$L$2,2,FALSE)</f>
        <v>342.33661538461541</v>
      </c>
      <c r="R1205" s="381" t="s">
        <v>1504</v>
      </c>
      <c r="S1205" s="387"/>
      <c r="T1205" s="387"/>
      <c r="U1205" s="387"/>
      <c r="V1205" s="387"/>
      <c r="W1205" s="174" t="s">
        <v>1505</v>
      </c>
      <c r="X1205" s="495">
        <v>10</v>
      </c>
      <c r="Y1205" s="388">
        <v>1</v>
      </c>
      <c r="Z1205" s="243">
        <f>BD.PD7[[#This Row],[Av.P1 '[%']]]*BD.PD7[[#This Row],[Ppto. Orden Interna '[DOP']]]</f>
        <v>22251.88</v>
      </c>
      <c r="AA1205" s="249"/>
      <c r="AB1205" s="389"/>
      <c r="AC1205" s="243">
        <f>BD.PD7[[#This Row],[Av.P2 '[%']]]*BD.PD7[[#This Row],[Ppto. Orden Interna '[DOP']]]</f>
        <v>0</v>
      </c>
      <c r="AD1205" s="249"/>
      <c r="AE1205" s="389"/>
      <c r="AF1205" s="243">
        <f>BD.PD7[[#This Row],[Av.P3 '[%']]]*BD.PD7[[#This Row],[Ppto. Orden Interna '[DOP']]]</f>
        <v>0</v>
      </c>
      <c r="AG1205" s="249"/>
      <c r="AH1205" s="389"/>
      <c r="AI1205" s="243">
        <f>BD.PD7[[#This Row],[Av.P2 '[%']]]*BD.PD7[[#This Row],[Ppto. Orden Interna '[DOP']]]</f>
        <v>0</v>
      </c>
      <c r="AJ1205" s="249"/>
      <c r="AK1205" s="389"/>
      <c r="AL1205" s="243">
        <f>BD.PD7[[#This Row],[Av.P2 '[%']]]*BD.PD7[[#This Row],[Ppto. Orden Interna '[DOP']]]</f>
        <v>0</v>
      </c>
      <c r="AM1205" s="496" t="e">
        <f>BD.PD9[[#This Row],[Pago 5]]+BD.PD9[[#This Row],[Pago 4]]+BD.PD9[[#This Row],[Pago 3]]+BD.PD9[[#This Row],[Pago 2]]+BD.PD9[[#This Row],[Pago 1]]</f>
        <v>#VALUE!</v>
      </c>
      <c r="AN1205" s="308" t="s">
        <v>244</v>
      </c>
      <c r="AO1205" s="308" t="s">
        <v>245</v>
      </c>
      <c r="AP1205" s="308" t="s">
        <v>246</v>
      </c>
      <c r="AQ1205" s="308" t="s">
        <v>247</v>
      </c>
      <c r="AR1205" s="308">
        <v>594</v>
      </c>
      <c r="AS1205" s="308" t="s">
        <v>248</v>
      </c>
      <c r="AT1205" s="249" t="s">
        <v>1575</v>
      </c>
      <c r="AU1205" s="249" t="s">
        <v>1582</v>
      </c>
    </row>
    <row r="1206" spans="1:47" hidden="1" x14ac:dyDescent="0.3">
      <c r="A1206" s="174">
        <v>7.02</v>
      </c>
      <c r="B1206" s="231"/>
      <c r="C1206" s="232" t="str">
        <f>VLOOKUP(BD.PD7[[#This Row],[Pos]],PPto[],3,FALSE)</f>
        <v>7.02 Cocina, Patio Comidas y Rostizería</v>
      </c>
      <c r="D1206" s="174" t="s">
        <v>23</v>
      </c>
      <c r="E1206" s="305" t="str">
        <f>IF(BD.PD7[[#This Row],[.]]="*",VLOOKUP(BD.PD7[[#This Row],[Pos]],Presupuesto!A:H,7,FALSE),"")</f>
        <v/>
      </c>
      <c r="F1206" s="234" t="s">
        <v>453</v>
      </c>
      <c r="G1206" s="174"/>
      <c r="H1206" s="174"/>
      <c r="I1206" s="174" t="s">
        <v>1326</v>
      </c>
      <c r="J1206" s="382">
        <v>2</v>
      </c>
      <c r="K1206" s="174" t="s">
        <v>260</v>
      </c>
      <c r="L1206" s="383">
        <f>IF(BD.PD7[[#This Row],[Mon]]="DOP",1,HLOOKUP(BD.PD7[[#This Row],[Mon]],$K$1:$L$2,2,FALSE))</f>
        <v>1</v>
      </c>
      <c r="M1206" s="384">
        <v>400</v>
      </c>
      <c r="N1206" s="243">
        <f>BD.PD7[[#This Row],[Cant.]]*BD.PD7[[#This Row],[ Tasa ]]*BD.PD7[[#This Row],[ Precio Und.]]</f>
        <v>800</v>
      </c>
      <c r="O1206" s="386">
        <v>0</v>
      </c>
      <c r="P1206" s="243">
        <f>IF(BD.PD7[[#This Row],[Liquid. '[%']]]&lt;&gt;0,(BD.PD7[[#This Row],[Valor Neto '[DOP']]]*BD.PD7[[#This Row],[Liquid. '[%']]])+BD.PD7[[#This Row],[Valor Neto '[DOP']]],BD.PD7[[#This Row],[Valor Neto '[DOP']]])</f>
        <v>800</v>
      </c>
      <c r="Q1206" s="243">
        <f>BD.PD7[[#This Row],[Ppto. Orden Interna '[DOP']]]/HLOOKUP("USD",$K$1:$L$2,2,FALSE)</f>
        <v>12.307692307692308</v>
      </c>
      <c r="R1206" s="381" t="s">
        <v>1488</v>
      </c>
      <c r="S1206" s="387"/>
      <c r="T1206" s="387"/>
      <c r="U1206" s="387"/>
      <c r="V1206" s="387"/>
      <c r="W1206" s="174" t="s">
        <v>439</v>
      </c>
      <c r="X1206" s="495">
        <v>10</v>
      </c>
      <c r="Y1206" s="388">
        <v>1</v>
      </c>
      <c r="Z1206" s="243">
        <f>BD.PD7[[#This Row],[Av.P1 '[%']]]*BD.PD7[[#This Row],[Ppto. Orden Interna '[DOP']]]</f>
        <v>800</v>
      </c>
      <c r="AA1206" s="249"/>
      <c r="AB1206" s="389"/>
      <c r="AC1206" s="243">
        <f>BD.PD7[[#This Row],[Av.P2 '[%']]]*BD.PD7[[#This Row],[Ppto. Orden Interna '[DOP']]]</f>
        <v>0</v>
      </c>
      <c r="AD1206" s="249"/>
      <c r="AE1206" s="389"/>
      <c r="AF1206" s="243">
        <f>BD.PD7[[#This Row],[Av.P3 '[%']]]*BD.PD7[[#This Row],[Ppto. Orden Interna '[DOP']]]</f>
        <v>0</v>
      </c>
      <c r="AG1206" s="249"/>
      <c r="AH1206" s="389"/>
      <c r="AI1206" s="243">
        <f>BD.PD7[[#This Row],[Av.P2 '[%']]]*BD.PD7[[#This Row],[Ppto. Orden Interna '[DOP']]]</f>
        <v>0</v>
      </c>
      <c r="AJ1206" s="249"/>
      <c r="AK1206" s="389"/>
      <c r="AL1206" s="243">
        <f>BD.PD7[[#This Row],[Av.P2 '[%']]]*BD.PD7[[#This Row],[Ppto. Orden Interna '[DOP']]]</f>
        <v>0</v>
      </c>
      <c r="AM1206" s="496" t="e">
        <f>BD.PD9[[#This Row],[Pago 5]]+BD.PD9[[#This Row],[Pago 4]]+BD.PD9[[#This Row],[Pago 3]]+BD.PD9[[#This Row],[Pago 2]]+BD.PD9[[#This Row],[Pago 1]]</f>
        <v>#VALUE!</v>
      </c>
      <c r="AN1206" s="308" t="s">
        <v>244</v>
      </c>
      <c r="AO1206" s="308" t="s">
        <v>245</v>
      </c>
      <c r="AP1206" s="308" t="s">
        <v>246</v>
      </c>
      <c r="AQ1206" s="308" t="s">
        <v>247</v>
      </c>
      <c r="AR1206" s="308">
        <v>594</v>
      </c>
      <c r="AS1206" s="308" t="s">
        <v>248</v>
      </c>
      <c r="AT1206" s="249" t="s">
        <v>1575</v>
      </c>
      <c r="AU1206" s="249" t="s">
        <v>1582</v>
      </c>
    </row>
    <row r="1207" spans="1:47" hidden="1" x14ac:dyDescent="0.3">
      <c r="A1207" s="174">
        <v>7.02</v>
      </c>
      <c r="B1207" s="231"/>
      <c r="C1207" s="232" t="str">
        <f>VLOOKUP(BD.PD7[[#This Row],[Pos]],PPto[],3,FALSE)</f>
        <v>7.02 Cocina, Patio Comidas y Rostizería</v>
      </c>
      <c r="D1207" s="174" t="s">
        <v>23</v>
      </c>
      <c r="E1207" s="305" t="str">
        <f>IF(BD.PD7[[#This Row],[.]]="*",VLOOKUP(BD.PD7[[#This Row],[Pos]],Presupuesto!A:H,7,FALSE),"")</f>
        <v/>
      </c>
      <c r="F1207" s="234" t="s">
        <v>454</v>
      </c>
      <c r="G1207" s="174"/>
      <c r="H1207" s="174"/>
      <c r="I1207" s="174" t="s">
        <v>1326</v>
      </c>
      <c r="J1207" s="382">
        <v>3</v>
      </c>
      <c r="K1207" s="174" t="s">
        <v>260</v>
      </c>
      <c r="L1207" s="383">
        <f>IF(BD.PD7[[#This Row],[Mon]]="DOP",1,HLOOKUP(BD.PD7[[#This Row],[Mon]],$K$1:$L$2,2,FALSE))</f>
        <v>1</v>
      </c>
      <c r="M1207" s="384">
        <v>300</v>
      </c>
      <c r="N1207" s="243">
        <f>BD.PD7[[#This Row],[Cant.]]*BD.PD7[[#This Row],[ Tasa ]]*BD.PD7[[#This Row],[ Precio Und.]]</f>
        <v>900</v>
      </c>
      <c r="O1207" s="386">
        <v>0</v>
      </c>
      <c r="P1207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07" s="243">
        <f>BD.PD7[[#This Row],[Ppto. Orden Interna '[DOP']]]/HLOOKUP("USD",$K$1:$L$2,2,FALSE)</f>
        <v>13.846153846153847</v>
      </c>
      <c r="R1207" s="381" t="s">
        <v>1488</v>
      </c>
      <c r="S1207" s="387"/>
      <c r="T1207" s="387"/>
      <c r="U1207" s="387"/>
      <c r="V1207" s="387"/>
      <c r="W1207" s="174" t="s">
        <v>439</v>
      </c>
      <c r="X1207" s="495">
        <v>10</v>
      </c>
      <c r="Y1207" s="388">
        <v>1</v>
      </c>
      <c r="Z1207" s="243">
        <f>BD.PD7[[#This Row],[Av.P1 '[%']]]*BD.PD7[[#This Row],[Ppto. Orden Interna '[DOP']]]</f>
        <v>900</v>
      </c>
      <c r="AA1207" s="249"/>
      <c r="AB1207" s="389"/>
      <c r="AC1207" s="243">
        <f>BD.PD7[[#This Row],[Av.P2 '[%']]]*BD.PD7[[#This Row],[Ppto. Orden Interna '[DOP']]]</f>
        <v>0</v>
      </c>
      <c r="AD1207" s="249"/>
      <c r="AE1207" s="389"/>
      <c r="AF1207" s="243">
        <f>BD.PD7[[#This Row],[Av.P3 '[%']]]*BD.PD7[[#This Row],[Ppto. Orden Interna '[DOP']]]</f>
        <v>0</v>
      </c>
      <c r="AG1207" s="249"/>
      <c r="AH1207" s="389"/>
      <c r="AI1207" s="243">
        <f>BD.PD7[[#This Row],[Av.P2 '[%']]]*BD.PD7[[#This Row],[Ppto. Orden Interna '[DOP']]]</f>
        <v>0</v>
      </c>
      <c r="AJ1207" s="249"/>
      <c r="AK1207" s="389"/>
      <c r="AL1207" s="243">
        <f>BD.PD7[[#This Row],[Av.P2 '[%']]]*BD.PD7[[#This Row],[Ppto. Orden Interna '[DOP']]]</f>
        <v>0</v>
      </c>
      <c r="AM1207" s="496" t="e">
        <f>BD.PD9[[#This Row],[Pago 5]]+BD.PD9[[#This Row],[Pago 4]]+BD.PD9[[#This Row],[Pago 3]]+BD.PD9[[#This Row],[Pago 2]]+BD.PD9[[#This Row],[Pago 1]]</f>
        <v>#VALUE!</v>
      </c>
      <c r="AN1207" s="308" t="s">
        <v>244</v>
      </c>
      <c r="AO1207" s="308" t="s">
        <v>245</v>
      </c>
      <c r="AP1207" s="308" t="s">
        <v>246</v>
      </c>
      <c r="AQ1207" s="308" t="s">
        <v>247</v>
      </c>
      <c r="AR1207" s="308">
        <v>594</v>
      </c>
      <c r="AS1207" s="308" t="s">
        <v>248</v>
      </c>
      <c r="AT1207" s="249" t="s">
        <v>1575</v>
      </c>
      <c r="AU1207" s="249" t="s">
        <v>1582</v>
      </c>
    </row>
    <row r="1208" spans="1:47" hidden="1" x14ac:dyDescent="0.3">
      <c r="A1208" s="174">
        <v>7.02</v>
      </c>
      <c r="B1208" s="231"/>
      <c r="C1208" s="232" t="str">
        <f>VLOOKUP(BD.PD7[[#This Row],[Pos]],PPto[],3,FALSE)</f>
        <v>7.02 Cocina, Patio Comidas y Rostizería</v>
      </c>
      <c r="D1208" s="174" t="s">
        <v>23</v>
      </c>
      <c r="E1208" s="305" t="str">
        <f>IF(BD.PD7[[#This Row],[.]]="*",VLOOKUP(BD.PD7[[#This Row],[Pos]],Presupuesto!A:H,7,FALSE),"")</f>
        <v/>
      </c>
      <c r="F1208" s="234" t="s">
        <v>455</v>
      </c>
      <c r="G1208" s="174"/>
      <c r="H1208" s="174"/>
      <c r="I1208" s="174" t="s">
        <v>1326</v>
      </c>
      <c r="J1208" s="382">
        <v>3</v>
      </c>
      <c r="K1208" s="174" t="s">
        <v>260</v>
      </c>
      <c r="L1208" s="383">
        <f>IF(BD.PD7[[#This Row],[Mon]]="DOP",1,HLOOKUP(BD.PD7[[#This Row],[Mon]],$K$1:$L$2,2,FALSE))</f>
        <v>1</v>
      </c>
      <c r="M1208" s="384">
        <v>300</v>
      </c>
      <c r="N1208" s="243">
        <f>BD.PD7[[#This Row],[Cant.]]*BD.PD7[[#This Row],[ Tasa ]]*BD.PD7[[#This Row],[ Precio Und.]]</f>
        <v>900</v>
      </c>
      <c r="O1208" s="386">
        <v>0</v>
      </c>
      <c r="P1208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08" s="243">
        <f>BD.PD7[[#This Row],[Ppto. Orden Interna '[DOP']]]/HLOOKUP("USD",$K$1:$L$2,2,FALSE)</f>
        <v>13.846153846153847</v>
      </c>
      <c r="R1208" s="381" t="s">
        <v>1488</v>
      </c>
      <c r="S1208" s="387"/>
      <c r="T1208" s="387"/>
      <c r="U1208" s="387"/>
      <c r="V1208" s="387"/>
      <c r="W1208" s="174" t="s">
        <v>439</v>
      </c>
      <c r="X1208" s="495">
        <v>10</v>
      </c>
      <c r="Y1208" s="388">
        <v>1</v>
      </c>
      <c r="Z1208" s="243">
        <f>BD.PD7[[#This Row],[Av.P1 '[%']]]*BD.PD7[[#This Row],[Ppto. Orden Interna '[DOP']]]</f>
        <v>900</v>
      </c>
      <c r="AA1208" s="249"/>
      <c r="AB1208" s="389"/>
      <c r="AC1208" s="243">
        <f>BD.PD7[[#This Row],[Av.P2 '[%']]]*BD.PD7[[#This Row],[Ppto. Orden Interna '[DOP']]]</f>
        <v>0</v>
      </c>
      <c r="AD1208" s="249"/>
      <c r="AE1208" s="389"/>
      <c r="AF1208" s="243">
        <f>BD.PD7[[#This Row],[Av.P3 '[%']]]*BD.PD7[[#This Row],[Ppto. Orden Interna '[DOP']]]</f>
        <v>0</v>
      </c>
      <c r="AG1208" s="249"/>
      <c r="AH1208" s="389"/>
      <c r="AI1208" s="243">
        <f>BD.PD7[[#This Row],[Av.P2 '[%']]]*BD.PD7[[#This Row],[Ppto. Orden Interna '[DOP']]]</f>
        <v>0</v>
      </c>
      <c r="AJ1208" s="249"/>
      <c r="AK1208" s="389"/>
      <c r="AL1208" s="243">
        <f>BD.PD7[[#This Row],[Av.P2 '[%']]]*BD.PD7[[#This Row],[Ppto. Orden Interna '[DOP']]]</f>
        <v>0</v>
      </c>
      <c r="AM1208" s="496" t="e">
        <f>BD.PD9[[#This Row],[Pago 5]]+BD.PD9[[#This Row],[Pago 4]]+BD.PD9[[#This Row],[Pago 3]]+BD.PD9[[#This Row],[Pago 2]]+BD.PD9[[#This Row],[Pago 1]]</f>
        <v>#VALUE!</v>
      </c>
      <c r="AN1208" s="308" t="s">
        <v>244</v>
      </c>
      <c r="AO1208" s="308" t="s">
        <v>245</v>
      </c>
      <c r="AP1208" s="308" t="s">
        <v>246</v>
      </c>
      <c r="AQ1208" s="308" t="s">
        <v>247</v>
      </c>
      <c r="AR1208" s="308">
        <v>594</v>
      </c>
      <c r="AS1208" s="308" t="s">
        <v>248</v>
      </c>
      <c r="AT1208" s="249" t="s">
        <v>1575</v>
      </c>
      <c r="AU1208" s="249" t="s">
        <v>1582</v>
      </c>
    </row>
    <row r="1209" spans="1:47" ht="27.6" hidden="1" x14ac:dyDescent="0.3">
      <c r="A1209" s="174">
        <v>7.02</v>
      </c>
      <c r="B1209" s="231"/>
      <c r="C1209" s="232" t="str">
        <f>VLOOKUP(BD.PD7[[#This Row],[Pos]],PPto[],3,FALSE)</f>
        <v>7.02 Cocina, Patio Comidas y Rostizería</v>
      </c>
      <c r="D1209" s="174" t="s">
        <v>23</v>
      </c>
      <c r="E1209" s="305" t="str">
        <f>IF(BD.PD7[[#This Row],[.]]="*",VLOOKUP(BD.PD7[[#This Row],[Pos]],Presupuesto!A:H,7,FALSE),"")</f>
        <v/>
      </c>
      <c r="F1209" s="234" t="s">
        <v>456</v>
      </c>
      <c r="G1209" s="174"/>
      <c r="H1209" s="174"/>
      <c r="I1209" s="174" t="s">
        <v>1326</v>
      </c>
      <c r="J1209" s="382">
        <v>15</v>
      </c>
      <c r="K1209" s="174" t="s">
        <v>260</v>
      </c>
      <c r="L1209" s="383">
        <f>IF(BD.PD7[[#This Row],[Mon]]="DOP",1,HLOOKUP(BD.PD7[[#This Row],[Mon]],$K$1:$L$2,2,FALSE))</f>
        <v>1</v>
      </c>
      <c r="M1209" s="384">
        <v>550.84</v>
      </c>
      <c r="N1209" s="243">
        <f>BD.PD7[[#This Row],[Cant.]]*BD.PD7[[#This Row],[ Tasa ]]*BD.PD7[[#This Row],[ Precio Und.]]</f>
        <v>8262.6</v>
      </c>
      <c r="O1209" s="386">
        <v>0</v>
      </c>
      <c r="P1209" s="243">
        <f>IF(BD.PD7[[#This Row],[Liquid. '[%']]]&lt;&gt;0,(BD.PD7[[#This Row],[Valor Neto '[DOP']]]*BD.PD7[[#This Row],[Liquid. '[%']]])+BD.PD7[[#This Row],[Valor Neto '[DOP']]],BD.PD7[[#This Row],[Valor Neto '[DOP']]])</f>
        <v>8262.6</v>
      </c>
      <c r="Q1209" s="243">
        <f>BD.PD7[[#This Row],[Ppto. Orden Interna '[DOP']]]/HLOOKUP("USD",$K$1:$L$2,2,FALSE)</f>
        <v>127.11692307692309</v>
      </c>
      <c r="R1209" s="381" t="s">
        <v>514</v>
      </c>
      <c r="S1209" s="387" t="s">
        <v>1506</v>
      </c>
      <c r="T1209" s="387"/>
      <c r="U1209" s="387"/>
      <c r="V1209" s="387"/>
      <c r="W1209" s="174" t="s">
        <v>439</v>
      </c>
      <c r="X1209" s="495">
        <v>10</v>
      </c>
      <c r="Y1209" s="388">
        <v>1</v>
      </c>
      <c r="Z1209" s="243">
        <f>BD.PD7[[#This Row],[Av.P1 '[%']]]*BD.PD7[[#This Row],[Ppto. Orden Interna '[DOP']]]</f>
        <v>8262.6</v>
      </c>
      <c r="AA1209" s="249"/>
      <c r="AB1209" s="389"/>
      <c r="AC1209" s="243">
        <f>BD.PD7[[#This Row],[Av.P2 '[%']]]*BD.PD7[[#This Row],[Ppto. Orden Interna '[DOP']]]</f>
        <v>0</v>
      </c>
      <c r="AD1209" s="249"/>
      <c r="AE1209" s="389"/>
      <c r="AF1209" s="243">
        <f>BD.PD7[[#This Row],[Av.P3 '[%']]]*BD.PD7[[#This Row],[Ppto. Orden Interna '[DOP']]]</f>
        <v>0</v>
      </c>
      <c r="AG1209" s="249"/>
      <c r="AH1209" s="389"/>
      <c r="AI1209" s="243">
        <f>BD.PD7[[#This Row],[Av.P2 '[%']]]*BD.PD7[[#This Row],[Ppto. Orden Interna '[DOP']]]</f>
        <v>0</v>
      </c>
      <c r="AJ1209" s="249"/>
      <c r="AK1209" s="389"/>
      <c r="AL1209" s="243">
        <f>BD.PD7[[#This Row],[Av.P2 '[%']]]*BD.PD7[[#This Row],[Ppto. Orden Interna '[DOP']]]</f>
        <v>0</v>
      </c>
      <c r="AM1209" s="496" t="e">
        <f>BD.PD9[[#This Row],[Pago 5]]+BD.PD9[[#This Row],[Pago 4]]+BD.PD9[[#This Row],[Pago 3]]+BD.PD9[[#This Row],[Pago 2]]+BD.PD9[[#This Row],[Pago 1]]</f>
        <v>#VALUE!</v>
      </c>
      <c r="AN1209" s="308" t="s">
        <v>244</v>
      </c>
      <c r="AO1209" s="308" t="s">
        <v>245</v>
      </c>
      <c r="AP1209" s="308" t="s">
        <v>246</v>
      </c>
      <c r="AQ1209" s="308" t="s">
        <v>247</v>
      </c>
      <c r="AR1209" s="308">
        <v>594</v>
      </c>
      <c r="AS1209" s="308" t="s">
        <v>248</v>
      </c>
      <c r="AT1209" s="249" t="s">
        <v>1575</v>
      </c>
      <c r="AU1209" s="249" t="s">
        <v>1582</v>
      </c>
    </row>
    <row r="1210" spans="1:47" ht="27.6" hidden="1" x14ac:dyDescent="0.3">
      <c r="A1210" s="174">
        <v>7.02</v>
      </c>
      <c r="B1210" s="231"/>
      <c r="C1210" s="232" t="str">
        <f>VLOOKUP(BD.PD7[[#This Row],[Pos]],PPto[],3,FALSE)</f>
        <v>7.02 Cocina, Patio Comidas y Rostizería</v>
      </c>
      <c r="D1210" s="174" t="s">
        <v>23</v>
      </c>
      <c r="E1210" s="305" t="str">
        <f>IF(BD.PD7[[#This Row],[.]]="*",VLOOKUP(BD.PD7[[#This Row],[Pos]],Presupuesto!A:H,7,FALSE),"")</f>
        <v/>
      </c>
      <c r="F1210" s="234" t="s">
        <v>457</v>
      </c>
      <c r="G1210" s="174"/>
      <c r="H1210" s="174"/>
      <c r="I1210" s="174" t="s">
        <v>1326</v>
      </c>
      <c r="J1210" s="382">
        <v>4</v>
      </c>
      <c r="K1210" s="174" t="s">
        <v>260</v>
      </c>
      <c r="L1210" s="383">
        <f>IF(BD.PD7[[#This Row],[Mon]]="DOP",1,HLOOKUP(BD.PD7[[#This Row],[Mon]],$K$1:$L$2,2,FALSE))</f>
        <v>1</v>
      </c>
      <c r="M1210" s="384">
        <v>635.59</v>
      </c>
      <c r="N1210" s="243">
        <f>BD.PD7[[#This Row],[Cant.]]*BD.PD7[[#This Row],[ Tasa ]]*BD.PD7[[#This Row],[ Precio Und.]]</f>
        <v>2542.36</v>
      </c>
      <c r="O1210" s="386">
        <v>0</v>
      </c>
      <c r="P1210" s="243">
        <f>IF(BD.PD7[[#This Row],[Liquid. '[%']]]&lt;&gt;0,(BD.PD7[[#This Row],[Valor Neto '[DOP']]]*BD.PD7[[#This Row],[Liquid. '[%']]])+BD.PD7[[#This Row],[Valor Neto '[DOP']]],BD.PD7[[#This Row],[Valor Neto '[DOP']]])</f>
        <v>2542.36</v>
      </c>
      <c r="Q1210" s="243">
        <f>BD.PD7[[#This Row],[Ppto. Orden Interna '[DOP']]]/HLOOKUP("USD",$K$1:$L$2,2,FALSE)</f>
        <v>39.113230769230768</v>
      </c>
      <c r="R1210" s="381" t="s">
        <v>1507</v>
      </c>
      <c r="S1210" s="387" t="s">
        <v>1506</v>
      </c>
      <c r="T1210" s="387"/>
      <c r="U1210" s="387"/>
      <c r="V1210" s="387"/>
      <c r="W1210" s="174" t="s">
        <v>439</v>
      </c>
      <c r="X1210" s="495">
        <v>10</v>
      </c>
      <c r="Y1210" s="388">
        <v>1</v>
      </c>
      <c r="Z1210" s="243">
        <f>BD.PD7[[#This Row],[Av.P1 '[%']]]*BD.PD7[[#This Row],[Ppto. Orden Interna '[DOP']]]</f>
        <v>2542.36</v>
      </c>
      <c r="AA1210" s="249"/>
      <c r="AB1210" s="389"/>
      <c r="AC1210" s="243">
        <f>BD.PD7[[#This Row],[Av.P2 '[%']]]*BD.PD7[[#This Row],[Ppto. Orden Interna '[DOP']]]</f>
        <v>0</v>
      </c>
      <c r="AD1210" s="249"/>
      <c r="AE1210" s="389"/>
      <c r="AF1210" s="243">
        <f>BD.PD7[[#This Row],[Av.P3 '[%']]]*BD.PD7[[#This Row],[Ppto. Orden Interna '[DOP']]]</f>
        <v>0</v>
      </c>
      <c r="AG1210" s="249"/>
      <c r="AH1210" s="389"/>
      <c r="AI1210" s="243">
        <f>BD.PD7[[#This Row],[Av.P2 '[%']]]*BD.PD7[[#This Row],[Ppto. Orden Interna '[DOP']]]</f>
        <v>0</v>
      </c>
      <c r="AJ1210" s="249"/>
      <c r="AK1210" s="389"/>
      <c r="AL1210" s="243">
        <f>BD.PD7[[#This Row],[Av.P2 '[%']]]*BD.PD7[[#This Row],[Ppto. Orden Interna '[DOP']]]</f>
        <v>0</v>
      </c>
      <c r="AM1210" s="496" t="e">
        <f>BD.PD9[[#This Row],[Pago 5]]+BD.PD9[[#This Row],[Pago 4]]+BD.PD9[[#This Row],[Pago 3]]+BD.PD9[[#This Row],[Pago 2]]+BD.PD9[[#This Row],[Pago 1]]</f>
        <v>#VALUE!</v>
      </c>
      <c r="AN1210" s="308" t="s">
        <v>244</v>
      </c>
      <c r="AO1210" s="308" t="s">
        <v>245</v>
      </c>
      <c r="AP1210" s="308" t="s">
        <v>246</v>
      </c>
      <c r="AQ1210" s="308" t="s">
        <v>247</v>
      </c>
      <c r="AR1210" s="308">
        <v>594</v>
      </c>
      <c r="AS1210" s="308" t="s">
        <v>248</v>
      </c>
      <c r="AT1210" s="249" t="s">
        <v>1575</v>
      </c>
      <c r="AU1210" s="249" t="s">
        <v>1582</v>
      </c>
    </row>
    <row r="1211" spans="1:47" hidden="1" x14ac:dyDescent="0.3">
      <c r="A1211" s="174">
        <v>7.02</v>
      </c>
      <c r="B1211" s="231"/>
      <c r="C1211" s="232" t="str">
        <f>VLOOKUP(BD.PD7[[#This Row],[Pos]],PPto[],3,FALSE)</f>
        <v>7.02 Cocina, Patio Comidas y Rostizería</v>
      </c>
      <c r="D1211" s="174" t="s">
        <v>23</v>
      </c>
      <c r="E1211" s="305" t="str">
        <f>IF(BD.PD7[[#This Row],[.]]="*",VLOOKUP(BD.PD7[[#This Row],[Pos]],Presupuesto!A:H,7,FALSE),"")</f>
        <v/>
      </c>
      <c r="F1211" s="501" t="s">
        <v>496</v>
      </c>
      <c r="G1211" s="558"/>
      <c r="H1211" s="174"/>
      <c r="I1211" s="174" t="s">
        <v>1326</v>
      </c>
      <c r="J1211" s="382">
        <v>4</v>
      </c>
      <c r="K1211" s="174" t="s">
        <v>260</v>
      </c>
      <c r="L1211" s="383">
        <f>IF(BD.PD7[[#This Row],[Mon]]="DOP",1,HLOOKUP(BD.PD7[[#This Row],[Mon]],$K$1:$L$2,2,FALSE))</f>
        <v>1</v>
      </c>
      <c r="M1211" s="384">
        <v>1200</v>
      </c>
      <c r="N1211" s="243">
        <f>BD.PD7[[#This Row],[Cant.]]*BD.PD7[[#This Row],[ Tasa ]]*BD.PD7[[#This Row],[ Precio Und.]]</f>
        <v>4800</v>
      </c>
      <c r="O1211" s="386">
        <v>0</v>
      </c>
      <c r="P1211" s="243">
        <f>IF(BD.PD7[[#This Row],[Liquid. '[%']]]&lt;&gt;0,(BD.PD7[[#This Row],[Valor Neto '[DOP']]]*BD.PD7[[#This Row],[Liquid. '[%']]])+BD.PD7[[#This Row],[Valor Neto '[DOP']]],BD.PD7[[#This Row],[Valor Neto '[DOP']]])</f>
        <v>4800</v>
      </c>
      <c r="Q1211" s="243">
        <f>BD.PD7[[#This Row],[Ppto. Orden Interna '[DOP']]]/HLOOKUP("USD",$K$1:$L$2,2,FALSE)</f>
        <v>73.84615384615384</v>
      </c>
      <c r="R1211" s="381" t="s">
        <v>1488</v>
      </c>
      <c r="S1211" s="387"/>
      <c r="T1211" s="387"/>
      <c r="U1211" s="387"/>
      <c r="V1211" s="387"/>
      <c r="W1211" s="174" t="s">
        <v>439</v>
      </c>
      <c r="X1211" s="495">
        <v>10</v>
      </c>
      <c r="Y1211" s="388">
        <v>1</v>
      </c>
      <c r="Z1211" s="243">
        <f>BD.PD7[[#This Row],[Av.P1 '[%']]]*BD.PD7[[#This Row],[Ppto. Orden Interna '[DOP']]]</f>
        <v>4800</v>
      </c>
      <c r="AA1211" s="249"/>
      <c r="AB1211" s="389"/>
      <c r="AC1211" s="243">
        <f>BD.PD7[[#This Row],[Av.P2 '[%']]]*BD.PD7[[#This Row],[Ppto. Orden Interna '[DOP']]]</f>
        <v>0</v>
      </c>
      <c r="AD1211" s="249"/>
      <c r="AE1211" s="389"/>
      <c r="AF1211" s="243">
        <f>BD.PD7[[#This Row],[Av.P3 '[%']]]*BD.PD7[[#This Row],[Ppto. Orden Interna '[DOP']]]</f>
        <v>0</v>
      </c>
      <c r="AG1211" s="249"/>
      <c r="AH1211" s="389"/>
      <c r="AI1211" s="243">
        <f>BD.PD7[[#This Row],[Av.P2 '[%']]]*BD.PD7[[#This Row],[Ppto. Orden Interna '[DOP']]]</f>
        <v>0</v>
      </c>
      <c r="AJ1211" s="249"/>
      <c r="AK1211" s="389"/>
      <c r="AL1211" s="243">
        <f>BD.PD7[[#This Row],[Av.P2 '[%']]]*BD.PD7[[#This Row],[Ppto. Orden Interna '[DOP']]]</f>
        <v>0</v>
      </c>
      <c r="AM1211" s="496" t="e">
        <f>BD.PD9[[#This Row],[Pago 5]]+BD.PD9[[#This Row],[Pago 4]]+BD.PD9[[#This Row],[Pago 3]]+BD.PD9[[#This Row],[Pago 2]]+BD.PD9[[#This Row],[Pago 1]]</f>
        <v>#VALUE!</v>
      </c>
      <c r="AN1211" s="308" t="s">
        <v>244</v>
      </c>
      <c r="AO1211" s="308" t="s">
        <v>245</v>
      </c>
      <c r="AP1211" s="308" t="s">
        <v>246</v>
      </c>
      <c r="AQ1211" s="308" t="s">
        <v>247</v>
      </c>
      <c r="AR1211" s="308">
        <v>594</v>
      </c>
      <c r="AS1211" s="308" t="s">
        <v>248</v>
      </c>
      <c r="AT1211" s="249" t="s">
        <v>1575</v>
      </c>
      <c r="AU1211" s="249" t="s">
        <v>1582</v>
      </c>
    </row>
    <row r="1212" spans="1:47" hidden="1" x14ac:dyDescent="0.3">
      <c r="A1212" s="174">
        <v>7.02</v>
      </c>
      <c r="B1212" s="231"/>
      <c r="C1212" s="232" t="str">
        <f>VLOOKUP(BD.PD7[[#This Row],[Pos]],PPto[],3,FALSE)</f>
        <v>7.02 Cocina, Patio Comidas y Rostizería</v>
      </c>
      <c r="D1212" s="174" t="s">
        <v>23</v>
      </c>
      <c r="E1212" s="305" t="str">
        <f>IF(BD.PD7[[#This Row],[.]]="*",VLOOKUP(BD.PD7[[#This Row],[Pos]],Presupuesto!A:H,7,FALSE),"")</f>
        <v/>
      </c>
      <c r="F1212" s="501" t="s">
        <v>497</v>
      </c>
      <c r="G1212" s="558"/>
      <c r="H1212" s="174"/>
      <c r="I1212" s="174" t="s">
        <v>1326</v>
      </c>
      <c r="J1212" s="382">
        <v>4</v>
      </c>
      <c r="K1212" s="174" t="s">
        <v>260</v>
      </c>
      <c r="L1212" s="383">
        <f>IF(BD.PD7[[#This Row],[Mon]]="DOP",1,HLOOKUP(BD.PD7[[#This Row],[Mon]],$K$1:$L$2,2,FALSE))</f>
        <v>1</v>
      </c>
      <c r="M1212" s="384">
        <v>1400</v>
      </c>
      <c r="N1212" s="243">
        <f>BD.PD7[[#This Row],[Cant.]]*BD.PD7[[#This Row],[ Tasa ]]*BD.PD7[[#This Row],[ Precio Und.]]</f>
        <v>5600</v>
      </c>
      <c r="O1212" s="386">
        <v>0</v>
      </c>
      <c r="P1212" s="243">
        <f>IF(BD.PD7[[#This Row],[Liquid. '[%']]]&lt;&gt;0,(BD.PD7[[#This Row],[Valor Neto '[DOP']]]*BD.PD7[[#This Row],[Liquid. '[%']]])+BD.PD7[[#This Row],[Valor Neto '[DOP']]],BD.PD7[[#This Row],[Valor Neto '[DOP']]])</f>
        <v>5600</v>
      </c>
      <c r="Q1212" s="243">
        <f>BD.PD7[[#This Row],[Ppto. Orden Interna '[DOP']]]/HLOOKUP("USD",$K$1:$L$2,2,FALSE)</f>
        <v>86.15384615384616</v>
      </c>
      <c r="R1212" s="381" t="s">
        <v>1488</v>
      </c>
      <c r="S1212" s="387"/>
      <c r="T1212" s="387"/>
      <c r="U1212" s="387"/>
      <c r="V1212" s="387"/>
      <c r="W1212" s="174" t="s">
        <v>439</v>
      </c>
      <c r="X1212" s="495">
        <v>10</v>
      </c>
      <c r="Y1212" s="388">
        <v>1</v>
      </c>
      <c r="Z1212" s="243">
        <f>BD.PD7[[#This Row],[Av.P1 '[%']]]*BD.PD7[[#This Row],[Ppto. Orden Interna '[DOP']]]</f>
        <v>5600</v>
      </c>
      <c r="AA1212" s="249"/>
      <c r="AB1212" s="389"/>
      <c r="AC1212" s="243">
        <f>BD.PD7[[#This Row],[Av.P2 '[%']]]*BD.PD7[[#This Row],[Ppto. Orden Interna '[DOP']]]</f>
        <v>0</v>
      </c>
      <c r="AD1212" s="249"/>
      <c r="AE1212" s="389"/>
      <c r="AF1212" s="243">
        <f>BD.PD7[[#This Row],[Av.P3 '[%']]]*BD.PD7[[#This Row],[Ppto. Orden Interna '[DOP']]]</f>
        <v>0</v>
      </c>
      <c r="AG1212" s="249"/>
      <c r="AH1212" s="389"/>
      <c r="AI1212" s="243">
        <f>BD.PD7[[#This Row],[Av.P2 '[%']]]*BD.PD7[[#This Row],[Ppto. Orden Interna '[DOP']]]</f>
        <v>0</v>
      </c>
      <c r="AJ1212" s="249"/>
      <c r="AK1212" s="389"/>
      <c r="AL1212" s="243">
        <f>BD.PD7[[#This Row],[Av.P2 '[%']]]*BD.PD7[[#This Row],[Ppto. Orden Interna '[DOP']]]</f>
        <v>0</v>
      </c>
      <c r="AM1212" s="496" t="e">
        <f>BD.PD9[[#This Row],[Pago 5]]+BD.PD9[[#This Row],[Pago 4]]+BD.PD9[[#This Row],[Pago 3]]+BD.PD9[[#This Row],[Pago 2]]+BD.PD9[[#This Row],[Pago 1]]</f>
        <v>#VALUE!</v>
      </c>
      <c r="AN1212" s="308" t="s">
        <v>244</v>
      </c>
      <c r="AO1212" s="308" t="s">
        <v>245</v>
      </c>
      <c r="AP1212" s="308" t="s">
        <v>246</v>
      </c>
      <c r="AQ1212" s="308" t="s">
        <v>247</v>
      </c>
      <c r="AR1212" s="308">
        <v>594</v>
      </c>
      <c r="AS1212" s="308" t="s">
        <v>248</v>
      </c>
      <c r="AT1212" s="249" t="s">
        <v>1575</v>
      </c>
      <c r="AU1212" s="249" t="s">
        <v>1582</v>
      </c>
    </row>
    <row r="1213" spans="1:47" hidden="1" x14ac:dyDescent="0.3">
      <c r="A1213" s="174">
        <v>7.02</v>
      </c>
      <c r="B1213" s="231"/>
      <c r="C1213" s="232" t="str">
        <f>VLOOKUP(BD.PD7[[#This Row],[Pos]],PPto[],3,FALSE)</f>
        <v>7.02 Cocina, Patio Comidas y Rostizería</v>
      </c>
      <c r="D1213" s="174" t="s">
        <v>23</v>
      </c>
      <c r="E1213" s="305" t="str">
        <f>IF(BD.PD7[[#This Row],[.]]="*",VLOOKUP(BD.PD7[[#This Row],[Pos]],Presupuesto!A:H,7,FALSE),"")</f>
        <v/>
      </c>
      <c r="F1213" s="234" t="s">
        <v>458</v>
      </c>
      <c r="G1213" s="174"/>
      <c r="H1213" s="174"/>
      <c r="I1213" s="174" t="s">
        <v>1326</v>
      </c>
      <c r="J1213" s="382">
        <v>4</v>
      </c>
      <c r="K1213" s="174" t="s">
        <v>260</v>
      </c>
      <c r="L1213" s="383">
        <f>IF(BD.PD7[[#This Row],[Mon]]="DOP",1,HLOOKUP(BD.PD7[[#This Row],[Mon]],$K$1:$L$2,2,FALSE))</f>
        <v>1</v>
      </c>
      <c r="M1213" s="384">
        <v>1990</v>
      </c>
      <c r="N1213" s="243">
        <f>BD.PD7[[#This Row],[Cant.]]*BD.PD7[[#This Row],[ Tasa ]]*BD.PD7[[#This Row],[ Precio Und.]]</f>
        <v>7960</v>
      </c>
      <c r="O1213" s="386">
        <v>0</v>
      </c>
      <c r="P1213" s="243">
        <f>IF(BD.PD7[[#This Row],[Liquid. '[%']]]&lt;&gt;0,(BD.PD7[[#This Row],[Valor Neto '[DOP']]]*BD.PD7[[#This Row],[Liquid. '[%']]])+BD.PD7[[#This Row],[Valor Neto '[DOP']]],BD.PD7[[#This Row],[Valor Neto '[DOP']]])</f>
        <v>7960</v>
      </c>
      <c r="Q1213" s="243">
        <f>BD.PD7[[#This Row],[Ppto. Orden Interna '[DOP']]]/HLOOKUP("USD",$K$1:$L$2,2,FALSE)</f>
        <v>122.46153846153847</v>
      </c>
      <c r="R1213" s="381" t="s">
        <v>1488</v>
      </c>
      <c r="S1213" s="387"/>
      <c r="T1213" s="387"/>
      <c r="U1213" s="387"/>
      <c r="V1213" s="387"/>
      <c r="W1213" s="174" t="s">
        <v>439</v>
      </c>
      <c r="X1213" s="495">
        <v>10</v>
      </c>
      <c r="Y1213" s="388">
        <v>1</v>
      </c>
      <c r="Z1213" s="243">
        <f>BD.PD7[[#This Row],[Av.P1 '[%']]]*BD.PD7[[#This Row],[Ppto. Orden Interna '[DOP']]]</f>
        <v>7960</v>
      </c>
      <c r="AA1213" s="249"/>
      <c r="AB1213" s="389"/>
      <c r="AC1213" s="243">
        <f>BD.PD7[[#This Row],[Av.P2 '[%']]]*BD.PD7[[#This Row],[Ppto. Orden Interna '[DOP']]]</f>
        <v>0</v>
      </c>
      <c r="AD1213" s="249"/>
      <c r="AE1213" s="389"/>
      <c r="AF1213" s="243">
        <f>BD.PD7[[#This Row],[Av.P3 '[%']]]*BD.PD7[[#This Row],[Ppto. Orden Interna '[DOP']]]</f>
        <v>0</v>
      </c>
      <c r="AG1213" s="249"/>
      <c r="AH1213" s="389"/>
      <c r="AI1213" s="243">
        <f>BD.PD7[[#This Row],[Av.P2 '[%']]]*BD.PD7[[#This Row],[Ppto. Orden Interna '[DOP']]]</f>
        <v>0</v>
      </c>
      <c r="AJ1213" s="249"/>
      <c r="AK1213" s="389"/>
      <c r="AL1213" s="243">
        <f>BD.PD7[[#This Row],[Av.P2 '[%']]]*BD.PD7[[#This Row],[Ppto. Orden Interna '[DOP']]]</f>
        <v>0</v>
      </c>
      <c r="AM1213" s="496" t="e">
        <f>BD.PD9[[#This Row],[Pago 5]]+BD.PD9[[#This Row],[Pago 4]]+BD.PD9[[#This Row],[Pago 3]]+BD.PD9[[#This Row],[Pago 2]]+BD.PD9[[#This Row],[Pago 1]]</f>
        <v>#VALUE!</v>
      </c>
      <c r="AN1213" s="308" t="s">
        <v>244</v>
      </c>
      <c r="AO1213" s="308" t="s">
        <v>245</v>
      </c>
      <c r="AP1213" s="308" t="s">
        <v>246</v>
      </c>
      <c r="AQ1213" s="308" t="s">
        <v>247</v>
      </c>
      <c r="AR1213" s="308">
        <v>594</v>
      </c>
      <c r="AS1213" s="308" t="s">
        <v>248</v>
      </c>
      <c r="AT1213" s="249" t="s">
        <v>1575</v>
      </c>
      <c r="AU1213" s="249" t="s">
        <v>1582</v>
      </c>
    </row>
    <row r="1214" spans="1:47" hidden="1" x14ac:dyDescent="0.3">
      <c r="A1214" s="174">
        <v>7.02</v>
      </c>
      <c r="B1214" s="231"/>
      <c r="C1214" s="232" t="str">
        <f>VLOOKUP(BD.PD7[[#This Row],[Pos]],PPto[],3,FALSE)</f>
        <v>7.02 Cocina, Patio Comidas y Rostizería</v>
      </c>
      <c r="D1214" s="174" t="s">
        <v>23</v>
      </c>
      <c r="E1214" s="305" t="str">
        <f>IF(BD.PD7[[#This Row],[.]]="*",VLOOKUP(BD.PD7[[#This Row],[Pos]],Presupuesto!A:H,7,FALSE),"")</f>
        <v/>
      </c>
      <c r="F1214" s="234" t="s">
        <v>460</v>
      </c>
      <c r="G1214" s="174"/>
      <c r="H1214" s="174"/>
      <c r="I1214" s="174" t="s">
        <v>1326</v>
      </c>
      <c r="J1214" s="382">
        <v>2</v>
      </c>
      <c r="K1214" s="174" t="s">
        <v>260</v>
      </c>
      <c r="L1214" s="383">
        <f>IF(BD.PD7[[#This Row],[Mon]]="DOP",1,HLOOKUP(BD.PD7[[#This Row],[Mon]],$K$1:$L$2,2,FALSE))</f>
        <v>1</v>
      </c>
      <c r="M1214" s="384">
        <v>1200</v>
      </c>
      <c r="N1214" s="243">
        <f>BD.PD7[[#This Row],[Cant.]]*BD.PD7[[#This Row],[ Tasa ]]*BD.PD7[[#This Row],[ Precio Und.]]</f>
        <v>2400</v>
      </c>
      <c r="O1214" s="386">
        <v>0</v>
      </c>
      <c r="P1214" s="243">
        <f>IF(BD.PD7[[#This Row],[Liquid. '[%']]]&lt;&gt;0,(BD.PD7[[#This Row],[Valor Neto '[DOP']]]*BD.PD7[[#This Row],[Liquid. '[%']]])+BD.PD7[[#This Row],[Valor Neto '[DOP']]],BD.PD7[[#This Row],[Valor Neto '[DOP']]])</f>
        <v>2400</v>
      </c>
      <c r="Q1214" s="243">
        <f>BD.PD7[[#This Row],[Ppto. Orden Interna '[DOP']]]/HLOOKUP("USD",$K$1:$L$2,2,FALSE)</f>
        <v>36.92307692307692</v>
      </c>
      <c r="R1214" s="381" t="s">
        <v>1488</v>
      </c>
      <c r="S1214" s="387"/>
      <c r="T1214" s="387"/>
      <c r="U1214" s="387"/>
      <c r="V1214" s="387"/>
      <c r="W1214" s="174" t="s">
        <v>439</v>
      </c>
      <c r="X1214" s="495">
        <v>10</v>
      </c>
      <c r="Y1214" s="388">
        <v>1</v>
      </c>
      <c r="Z1214" s="243">
        <f>BD.PD7[[#This Row],[Av.P1 '[%']]]*BD.PD7[[#This Row],[Ppto. Orden Interna '[DOP']]]</f>
        <v>2400</v>
      </c>
      <c r="AA1214" s="249"/>
      <c r="AB1214" s="389"/>
      <c r="AC1214" s="243">
        <f>BD.PD7[[#This Row],[Av.P2 '[%']]]*BD.PD7[[#This Row],[Ppto. Orden Interna '[DOP']]]</f>
        <v>0</v>
      </c>
      <c r="AD1214" s="249"/>
      <c r="AE1214" s="389"/>
      <c r="AF1214" s="243">
        <f>BD.PD7[[#This Row],[Av.P3 '[%']]]*BD.PD7[[#This Row],[Ppto. Orden Interna '[DOP']]]</f>
        <v>0</v>
      </c>
      <c r="AG1214" s="249"/>
      <c r="AH1214" s="389"/>
      <c r="AI1214" s="243">
        <f>BD.PD7[[#This Row],[Av.P2 '[%']]]*BD.PD7[[#This Row],[Ppto. Orden Interna '[DOP']]]</f>
        <v>0</v>
      </c>
      <c r="AJ1214" s="249"/>
      <c r="AK1214" s="389"/>
      <c r="AL1214" s="243">
        <f>BD.PD7[[#This Row],[Av.P2 '[%']]]*BD.PD7[[#This Row],[Ppto. Orden Interna '[DOP']]]</f>
        <v>0</v>
      </c>
      <c r="AM1214" s="496" t="e">
        <f>BD.PD9[[#This Row],[Pago 5]]+BD.PD9[[#This Row],[Pago 4]]+BD.PD9[[#This Row],[Pago 3]]+BD.PD9[[#This Row],[Pago 2]]+BD.PD9[[#This Row],[Pago 1]]</f>
        <v>#VALUE!</v>
      </c>
      <c r="AN1214" s="308" t="s">
        <v>244</v>
      </c>
      <c r="AO1214" s="308" t="s">
        <v>245</v>
      </c>
      <c r="AP1214" s="308" t="s">
        <v>246</v>
      </c>
      <c r="AQ1214" s="308" t="s">
        <v>247</v>
      </c>
      <c r="AR1214" s="308">
        <v>594</v>
      </c>
      <c r="AS1214" s="308" t="s">
        <v>248</v>
      </c>
      <c r="AT1214" s="249" t="s">
        <v>1575</v>
      </c>
      <c r="AU1214" s="249" t="s">
        <v>1582</v>
      </c>
    </row>
    <row r="1215" spans="1:47" hidden="1" x14ac:dyDescent="0.3">
      <c r="A1215" s="174">
        <v>7.02</v>
      </c>
      <c r="B1215" s="231"/>
      <c r="C1215" s="232" t="str">
        <f>VLOOKUP(BD.PD7[[#This Row],[Pos]],PPto[],3,FALSE)</f>
        <v>7.02 Cocina, Patio Comidas y Rostizería</v>
      </c>
      <c r="D1215" s="511" t="s">
        <v>23</v>
      </c>
      <c r="E1215" s="305" t="str">
        <f>IF(BD.PD7[[#This Row],[.]]="*",VLOOKUP(BD.PD7[[#This Row],[Pos]],Presupuesto!A:H,7,FALSE),"")</f>
        <v/>
      </c>
      <c r="F1215" s="561" t="s">
        <v>1508</v>
      </c>
      <c r="G1215" s="511"/>
      <c r="H1215" s="511"/>
      <c r="I1215" s="174" t="s">
        <v>1326</v>
      </c>
      <c r="J1215" s="512">
        <v>4</v>
      </c>
      <c r="K1215" s="174" t="s">
        <v>260</v>
      </c>
      <c r="L1215" s="383">
        <f>IF(BD.PD7[[#This Row],[Mon]]="DOP",1,HLOOKUP(BD.PD7[[#This Row],[Mon]],$K$1:$L$2,2,FALSE))</f>
        <v>1</v>
      </c>
      <c r="M1215" s="384">
        <v>25900</v>
      </c>
      <c r="N1215" s="243">
        <f>BD.PD7[[#This Row],[Cant.]]*BD.PD7[[#This Row],[ Tasa ]]*BD.PD7[[#This Row],[ Precio Und.]]</f>
        <v>103600</v>
      </c>
      <c r="O1215" s="386">
        <v>0</v>
      </c>
      <c r="P1215" s="243">
        <f>IF(BD.PD7[[#This Row],[Liquid. '[%']]]&lt;&gt;0,(BD.PD7[[#This Row],[Valor Neto '[DOP']]]*BD.PD7[[#This Row],[Liquid. '[%']]])+BD.PD7[[#This Row],[Valor Neto '[DOP']]],BD.PD7[[#This Row],[Valor Neto '[DOP']]])</f>
        <v>103600</v>
      </c>
      <c r="Q1215" s="243">
        <f>BD.PD7[[#This Row],[Ppto. Orden Interna '[DOP']]]/HLOOKUP("USD",$K$1:$L$2,2,FALSE)</f>
        <v>1593.8461538461538</v>
      </c>
      <c r="R1215" s="381" t="s">
        <v>1488</v>
      </c>
      <c r="S1215" s="387"/>
      <c r="T1215" s="387"/>
      <c r="U1215" s="387"/>
      <c r="V1215" s="387"/>
      <c r="W1215" s="174" t="s">
        <v>439</v>
      </c>
      <c r="X1215" s="495">
        <v>10</v>
      </c>
      <c r="Y1215" s="388">
        <v>1</v>
      </c>
      <c r="Z1215" s="243">
        <f>BD.PD7[[#This Row],[Av.P1 '[%']]]*BD.PD7[[#This Row],[Ppto. Orden Interna '[DOP']]]</f>
        <v>103600</v>
      </c>
      <c r="AA1215" s="249"/>
      <c r="AB1215" s="389"/>
      <c r="AC1215" s="243">
        <f>BD.PD7[[#This Row],[Av.P2 '[%']]]*BD.PD7[[#This Row],[Ppto. Orden Interna '[DOP']]]</f>
        <v>0</v>
      </c>
      <c r="AD1215" s="249"/>
      <c r="AE1215" s="389"/>
      <c r="AF1215" s="243">
        <f>BD.PD7[[#This Row],[Av.P3 '[%']]]*BD.PD7[[#This Row],[Ppto. Orden Interna '[DOP']]]</f>
        <v>0</v>
      </c>
      <c r="AG1215" s="249"/>
      <c r="AH1215" s="389"/>
      <c r="AI1215" s="243">
        <f>BD.PD7[[#This Row],[Av.P2 '[%']]]*BD.PD7[[#This Row],[Ppto. Orden Interna '[DOP']]]</f>
        <v>0</v>
      </c>
      <c r="AJ1215" s="249"/>
      <c r="AK1215" s="389"/>
      <c r="AL1215" s="243">
        <f>BD.PD7[[#This Row],[Av.P2 '[%']]]*BD.PD7[[#This Row],[Ppto. Orden Interna '[DOP']]]</f>
        <v>0</v>
      </c>
      <c r="AM1215" s="496" t="e">
        <f>BD.PD9[[#This Row],[Pago 5]]+BD.PD9[[#This Row],[Pago 4]]+BD.PD9[[#This Row],[Pago 3]]+BD.PD9[[#This Row],[Pago 2]]+BD.PD9[[#This Row],[Pago 1]]</f>
        <v>#VALUE!</v>
      </c>
      <c r="AN1215" s="308" t="s">
        <v>244</v>
      </c>
      <c r="AO1215" s="308" t="s">
        <v>245</v>
      </c>
      <c r="AP1215" s="308" t="s">
        <v>246</v>
      </c>
      <c r="AQ1215" s="308" t="s">
        <v>247</v>
      </c>
      <c r="AR1215" s="308">
        <v>594</v>
      </c>
      <c r="AS1215" s="308" t="s">
        <v>248</v>
      </c>
      <c r="AT1215" s="249" t="s">
        <v>1575</v>
      </c>
      <c r="AU1215" s="249" t="s">
        <v>1582</v>
      </c>
    </row>
    <row r="1216" spans="1:47" hidden="1" x14ac:dyDescent="0.3">
      <c r="A1216" s="174">
        <v>7.02</v>
      </c>
      <c r="B1216" s="231"/>
      <c r="C1216" s="232" t="str">
        <f>VLOOKUP(BD.PD7[[#This Row],[Pos]],PPto[],3,FALSE)</f>
        <v>7.02 Cocina, Patio Comidas y Rostizería</v>
      </c>
      <c r="D1216" s="174" t="s">
        <v>23</v>
      </c>
      <c r="E1216" s="305" t="str">
        <f>IF(BD.PD7[[#This Row],[.]]="*",VLOOKUP(BD.PD7[[#This Row],[Pos]],Presupuesto!A:H,7,FALSE),"")</f>
        <v/>
      </c>
      <c r="F1216" s="523" t="s">
        <v>462</v>
      </c>
      <c r="G1216" s="572"/>
      <c r="H1216" s="174"/>
      <c r="I1216" s="174" t="s">
        <v>1326</v>
      </c>
      <c r="J1216" s="382">
        <v>1</v>
      </c>
      <c r="K1216" s="174" t="s">
        <v>260</v>
      </c>
      <c r="L1216" s="383">
        <f>IF(BD.PD7[[#This Row],[Mon]]="DOP",1,HLOOKUP(BD.PD7[[#This Row],[Mon]],$K$1:$L$2,2,FALSE))</f>
        <v>1</v>
      </c>
      <c r="M1216" s="384">
        <v>6438.22</v>
      </c>
      <c r="N1216" s="243">
        <f>BD.PD7[[#This Row],[Cant.]]*BD.PD7[[#This Row],[ Tasa ]]*BD.PD7[[#This Row],[ Precio Und.]]</f>
        <v>6438.22</v>
      </c>
      <c r="O1216" s="386">
        <v>0</v>
      </c>
      <c r="P1216" s="243">
        <f>IF(BD.PD7[[#This Row],[Liquid. '[%']]]&lt;&gt;0,(BD.PD7[[#This Row],[Valor Neto '[DOP']]]*BD.PD7[[#This Row],[Liquid. '[%']]])+BD.PD7[[#This Row],[Valor Neto '[DOP']]],BD.PD7[[#This Row],[Valor Neto '[DOP']]])</f>
        <v>6438.22</v>
      </c>
      <c r="Q1216" s="243">
        <f>BD.PD7[[#This Row],[Ppto. Orden Interna '[DOP']]]/HLOOKUP("USD",$K$1:$L$2,2,FALSE)</f>
        <v>99.049538461538461</v>
      </c>
      <c r="R1216" s="381" t="s">
        <v>1494</v>
      </c>
      <c r="S1216" s="387"/>
      <c r="T1216" s="387"/>
      <c r="U1216" s="387"/>
      <c r="V1216" s="387"/>
      <c r="W1216" s="174" t="s">
        <v>1495</v>
      </c>
      <c r="X1216" s="495">
        <v>10</v>
      </c>
      <c r="Y1216" s="388">
        <v>1</v>
      </c>
      <c r="Z1216" s="243">
        <f>BD.PD7[[#This Row],[Av.P1 '[%']]]*BD.PD7[[#This Row],[Ppto. Orden Interna '[DOP']]]</f>
        <v>6438.22</v>
      </c>
      <c r="AA1216" s="249"/>
      <c r="AB1216" s="389"/>
      <c r="AC1216" s="243">
        <f>BD.PD7[[#This Row],[Av.P2 '[%']]]*BD.PD7[[#This Row],[Ppto. Orden Interna '[DOP']]]</f>
        <v>0</v>
      </c>
      <c r="AD1216" s="249"/>
      <c r="AE1216" s="389"/>
      <c r="AF1216" s="243">
        <f>BD.PD7[[#This Row],[Av.P3 '[%']]]*BD.PD7[[#This Row],[Ppto. Orden Interna '[DOP']]]</f>
        <v>0</v>
      </c>
      <c r="AG1216" s="249"/>
      <c r="AH1216" s="389"/>
      <c r="AI1216" s="243">
        <f>BD.PD7[[#This Row],[Av.P2 '[%']]]*BD.PD7[[#This Row],[Ppto. Orden Interna '[DOP']]]</f>
        <v>0</v>
      </c>
      <c r="AJ1216" s="249"/>
      <c r="AK1216" s="389"/>
      <c r="AL1216" s="243">
        <f>BD.PD7[[#This Row],[Av.P2 '[%']]]*BD.PD7[[#This Row],[Ppto. Orden Interna '[DOP']]]</f>
        <v>0</v>
      </c>
      <c r="AM1216" s="496" t="e">
        <f>BD.PD9[[#This Row],[Pago 5]]+BD.PD9[[#This Row],[Pago 4]]+BD.PD9[[#This Row],[Pago 3]]+BD.PD9[[#This Row],[Pago 2]]+BD.PD9[[#This Row],[Pago 1]]</f>
        <v>#VALUE!</v>
      </c>
      <c r="AN1216" s="308" t="s">
        <v>244</v>
      </c>
      <c r="AO1216" s="308" t="s">
        <v>245</v>
      </c>
      <c r="AP1216" s="308" t="s">
        <v>246</v>
      </c>
      <c r="AQ1216" s="308" t="s">
        <v>247</v>
      </c>
      <c r="AR1216" s="308">
        <v>594</v>
      </c>
      <c r="AS1216" s="308" t="s">
        <v>248</v>
      </c>
      <c r="AT1216" s="249" t="s">
        <v>1575</v>
      </c>
      <c r="AU1216" s="249" t="s">
        <v>1582</v>
      </c>
    </row>
    <row r="1217" spans="1:47" hidden="1" x14ac:dyDescent="0.3">
      <c r="A1217" s="174">
        <v>7.02</v>
      </c>
      <c r="B1217" s="231"/>
      <c r="C1217" s="232" t="str">
        <f>VLOOKUP(BD.PD7[[#This Row],[Pos]],PPto[],3,FALSE)</f>
        <v>7.02 Cocina, Patio Comidas y Rostizería</v>
      </c>
      <c r="D1217" s="174" t="s">
        <v>23</v>
      </c>
      <c r="E1217" s="305" t="str">
        <f>IF(BD.PD7[[#This Row],[.]]="*",VLOOKUP(BD.PD7[[#This Row],[Pos]],Presupuesto!A:H,7,FALSE),"")</f>
        <v/>
      </c>
      <c r="F1217" s="523" t="s">
        <v>464</v>
      </c>
      <c r="G1217" s="572"/>
      <c r="H1217" s="174"/>
      <c r="I1217" s="174" t="s">
        <v>1326</v>
      </c>
      <c r="J1217" s="382">
        <v>1</v>
      </c>
      <c r="K1217" s="174" t="s">
        <v>260</v>
      </c>
      <c r="L1217" s="383">
        <f>IF(BD.PD7[[#This Row],[Mon]]="DOP",1,HLOOKUP(BD.PD7[[#This Row],[Mon]],$K$1:$L$2,2,FALSE))</f>
        <v>1</v>
      </c>
      <c r="M1217" s="384">
        <v>5821.21</v>
      </c>
      <c r="N1217" s="243">
        <f>BD.PD7[[#This Row],[Cant.]]*BD.PD7[[#This Row],[ Tasa ]]*BD.PD7[[#This Row],[ Precio Und.]]</f>
        <v>5821.21</v>
      </c>
      <c r="O1217" s="386">
        <v>0</v>
      </c>
      <c r="P1217" s="243">
        <f>IF(BD.PD7[[#This Row],[Liquid. '[%']]]&lt;&gt;0,(BD.PD7[[#This Row],[Valor Neto '[DOP']]]*BD.PD7[[#This Row],[Liquid. '[%']]])+BD.PD7[[#This Row],[Valor Neto '[DOP']]],BD.PD7[[#This Row],[Valor Neto '[DOP']]])</f>
        <v>5821.21</v>
      </c>
      <c r="Q1217" s="243">
        <f>BD.PD7[[#This Row],[Ppto. Orden Interna '[DOP']]]/HLOOKUP("USD",$K$1:$L$2,2,FALSE)</f>
        <v>89.55707692307692</v>
      </c>
      <c r="R1217" s="381" t="s">
        <v>1494</v>
      </c>
      <c r="S1217" s="387"/>
      <c r="T1217" s="387"/>
      <c r="U1217" s="387"/>
      <c r="V1217" s="387"/>
      <c r="W1217" s="174" t="s">
        <v>1495</v>
      </c>
      <c r="X1217" s="495">
        <v>10</v>
      </c>
      <c r="Y1217" s="388">
        <v>1</v>
      </c>
      <c r="Z1217" s="243">
        <f>BD.PD7[[#This Row],[Av.P1 '[%']]]*BD.PD7[[#This Row],[Ppto. Orden Interna '[DOP']]]</f>
        <v>5821.21</v>
      </c>
      <c r="AA1217" s="249"/>
      <c r="AB1217" s="389"/>
      <c r="AC1217" s="243">
        <f>BD.PD7[[#This Row],[Av.P2 '[%']]]*BD.PD7[[#This Row],[Ppto. Orden Interna '[DOP']]]</f>
        <v>0</v>
      </c>
      <c r="AD1217" s="249"/>
      <c r="AE1217" s="389"/>
      <c r="AF1217" s="243">
        <f>BD.PD7[[#This Row],[Av.P3 '[%']]]*BD.PD7[[#This Row],[Ppto. Orden Interna '[DOP']]]</f>
        <v>0</v>
      </c>
      <c r="AG1217" s="249"/>
      <c r="AH1217" s="389"/>
      <c r="AI1217" s="243">
        <f>BD.PD7[[#This Row],[Av.P2 '[%']]]*BD.PD7[[#This Row],[Ppto. Orden Interna '[DOP']]]</f>
        <v>0</v>
      </c>
      <c r="AJ1217" s="249"/>
      <c r="AK1217" s="389"/>
      <c r="AL1217" s="243">
        <f>BD.PD7[[#This Row],[Av.P2 '[%']]]*BD.PD7[[#This Row],[Ppto. Orden Interna '[DOP']]]</f>
        <v>0</v>
      </c>
      <c r="AM1217" s="496" t="e">
        <f>BD.PD9[[#This Row],[Pago 5]]+BD.PD9[[#This Row],[Pago 4]]+BD.PD9[[#This Row],[Pago 3]]+BD.PD9[[#This Row],[Pago 2]]+BD.PD9[[#This Row],[Pago 1]]</f>
        <v>#VALUE!</v>
      </c>
      <c r="AN1217" s="308" t="s">
        <v>244</v>
      </c>
      <c r="AO1217" s="308" t="s">
        <v>245</v>
      </c>
      <c r="AP1217" s="308" t="s">
        <v>246</v>
      </c>
      <c r="AQ1217" s="308" t="s">
        <v>247</v>
      </c>
      <c r="AR1217" s="308">
        <v>594</v>
      </c>
      <c r="AS1217" s="308" t="s">
        <v>248</v>
      </c>
      <c r="AT1217" s="249" t="s">
        <v>1575</v>
      </c>
      <c r="AU1217" s="249" t="s">
        <v>1582</v>
      </c>
    </row>
    <row r="1218" spans="1:47" hidden="1" x14ac:dyDescent="0.3">
      <c r="A1218" s="174">
        <v>7.02</v>
      </c>
      <c r="B1218" s="231"/>
      <c r="C1218" s="232" t="str">
        <f>VLOOKUP(BD.PD7[[#This Row],[Pos]],PPto[],3,FALSE)</f>
        <v>7.02 Cocina, Patio Comidas y Rostizería</v>
      </c>
      <c r="D1218" s="174" t="s">
        <v>23</v>
      </c>
      <c r="E1218" s="305" t="str">
        <f>IF(BD.PD7[[#This Row],[.]]="*",VLOOKUP(BD.PD7[[#This Row],[Pos]],Presupuesto!A:H,7,FALSE),"")</f>
        <v/>
      </c>
      <c r="F1218" s="523" t="s">
        <v>465</v>
      </c>
      <c r="G1218" s="572"/>
      <c r="H1218" s="174"/>
      <c r="I1218" s="174" t="s">
        <v>1326</v>
      </c>
      <c r="J1218" s="382">
        <v>1</v>
      </c>
      <c r="K1218" s="174" t="s">
        <v>260</v>
      </c>
      <c r="L1218" s="383">
        <f>IF(BD.PD7[[#This Row],[Mon]]="DOP",1,HLOOKUP(BD.PD7[[#This Row],[Mon]],$K$1:$L$2,2,FALSE))</f>
        <v>1</v>
      </c>
      <c r="M1218" s="384">
        <v>4853</v>
      </c>
      <c r="N1218" s="243">
        <f>BD.PD7[[#This Row],[Cant.]]*BD.PD7[[#This Row],[ Tasa ]]*BD.PD7[[#This Row],[ Precio Und.]]</f>
        <v>4853</v>
      </c>
      <c r="O1218" s="386">
        <v>0</v>
      </c>
      <c r="P1218" s="243">
        <f>IF(BD.PD7[[#This Row],[Liquid. '[%']]]&lt;&gt;0,(BD.PD7[[#This Row],[Valor Neto '[DOP']]]*BD.PD7[[#This Row],[Liquid. '[%']]])+BD.PD7[[#This Row],[Valor Neto '[DOP']]],BD.PD7[[#This Row],[Valor Neto '[DOP']]])</f>
        <v>4853</v>
      </c>
      <c r="Q1218" s="243">
        <f>BD.PD7[[#This Row],[Ppto. Orden Interna '[DOP']]]/HLOOKUP("USD",$K$1:$L$2,2,FALSE)</f>
        <v>74.661538461538456</v>
      </c>
      <c r="R1218" s="381" t="s">
        <v>1494</v>
      </c>
      <c r="S1218" s="387"/>
      <c r="T1218" s="387"/>
      <c r="U1218" s="387"/>
      <c r="V1218" s="387"/>
      <c r="W1218" s="174" t="s">
        <v>1495</v>
      </c>
      <c r="X1218" s="495">
        <v>10</v>
      </c>
      <c r="Y1218" s="388">
        <v>1</v>
      </c>
      <c r="Z1218" s="243">
        <f>BD.PD7[[#This Row],[Av.P1 '[%']]]*BD.PD7[[#This Row],[Ppto. Orden Interna '[DOP']]]</f>
        <v>4853</v>
      </c>
      <c r="AA1218" s="249"/>
      <c r="AB1218" s="389"/>
      <c r="AC1218" s="243">
        <f>BD.PD7[[#This Row],[Av.P2 '[%']]]*BD.PD7[[#This Row],[Ppto. Orden Interna '[DOP']]]</f>
        <v>0</v>
      </c>
      <c r="AD1218" s="249"/>
      <c r="AE1218" s="389"/>
      <c r="AF1218" s="243">
        <f>BD.PD7[[#This Row],[Av.P3 '[%']]]*BD.PD7[[#This Row],[Ppto. Orden Interna '[DOP']]]</f>
        <v>0</v>
      </c>
      <c r="AG1218" s="249"/>
      <c r="AH1218" s="389"/>
      <c r="AI1218" s="243">
        <f>BD.PD7[[#This Row],[Av.P2 '[%']]]*BD.PD7[[#This Row],[Ppto. Orden Interna '[DOP']]]</f>
        <v>0</v>
      </c>
      <c r="AJ1218" s="249"/>
      <c r="AK1218" s="389"/>
      <c r="AL1218" s="243">
        <f>BD.PD7[[#This Row],[Av.P2 '[%']]]*BD.PD7[[#This Row],[Ppto. Orden Interna '[DOP']]]</f>
        <v>0</v>
      </c>
      <c r="AM1218" s="496" t="e">
        <f>BD.PD9[[#This Row],[Pago 5]]+BD.PD9[[#This Row],[Pago 4]]+BD.PD9[[#This Row],[Pago 3]]+BD.PD9[[#This Row],[Pago 2]]+BD.PD9[[#This Row],[Pago 1]]</f>
        <v>#VALUE!</v>
      </c>
      <c r="AN1218" s="308" t="s">
        <v>244</v>
      </c>
      <c r="AO1218" s="308" t="s">
        <v>245</v>
      </c>
      <c r="AP1218" s="308" t="s">
        <v>246</v>
      </c>
      <c r="AQ1218" s="308" t="s">
        <v>247</v>
      </c>
      <c r="AR1218" s="308">
        <v>594</v>
      </c>
      <c r="AS1218" s="308" t="s">
        <v>248</v>
      </c>
      <c r="AT1218" s="249" t="s">
        <v>1575</v>
      </c>
      <c r="AU1218" s="249" t="s">
        <v>1582</v>
      </c>
    </row>
    <row r="1219" spans="1:47" hidden="1" x14ac:dyDescent="0.3">
      <c r="A1219" s="174">
        <v>7.02</v>
      </c>
      <c r="B1219" s="231"/>
      <c r="C1219" s="232" t="str">
        <f>VLOOKUP(BD.PD7[[#This Row],[Pos]],PPto[],3,FALSE)</f>
        <v>7.02 Cocina, Patio Comidas y Rostizería</v>
      </c>
      <c r="D1219" s="174" t="s">
        <v>23</v>
      </c>
      <c r="E1219" s="305" t="str">
        <f>IF(BD.PD7[[#This Row],[.]]="*",VLOOKUP(BD.PD7[[#This Row],[Pos]],Presupuesto!A:H,7,FALSE),"")</f>
        <v/>
      </c>
      <c r="F1219" s="523" t="s">
        <v>466</v>
      </c>
      <c r="G1219" s="572"/>
      <c r="H1219" s="174"/>
      <c r="I1219" s="174" t="s">
        <v>1326</v>
      </c>
      <c r="J1219" s="382">
        <v>1</v>
      </c>
      <c r="K1219" s="174" t="s">
        <v>260</v>
      </c>
      <c r="L1219" s="383">
        <f>IF(BD.PD7[[#This Row],[Mon]]="DOP",1,HLOOKUP(BD.PD7[[#This Row],[Mon]],$K$1:$L$2,2,FALSE))</f>
        <v>1</v>
      </c>
      <c r="M1219" s="384">
        <v>3650.85</v>
      </c>
      <c r="N1219" s="243">
        <f>BD.PD7[[#This Row],[Cant.]]*BD.PD7[[#This Row],[ Tasa ]]*BD.PD7[[#This Row],[ Precio Und.]]</f>
        <v>3650.85</v>
      </c>
      <c r="O1219" s="386">
        <v>0</v>
      </c>
      <c r="P1219" s="243">
        <f>IF(BD.PD7[[#This Row],[Liquid. '[%']]]&lt;&gt;0,(BD.PD7[[#This Row],[Valor Neto '[DOP']]]*BD.PD7[[#This Row],[Liquid. '[%']]])+BD.PD7[[#This Row],[Valor Neto '[DOP']]],BD.PD7[[#This Row],[Valor Neto '[DOP']]])</f>
        <v>3650.85</v>
      </c>
      <c r="Q1219" s="243">
        <f>BD.PD7[[#This Row],[Ppto. Orden Interna '[DOP']]]/HLOOKUP("USD",$K$1:$L$2,2,FALSE)</f>
        <v>56.166923076923077</v>
      </c>
      <c r="R1219" s="381" t="s">
        <v>1494</v>
      </c>
      <c r="S1219" s="387"/>
      <c r="T1219" s="387"/>
      <c r="U1219" s="387"/>
      <c r="V1219" s="387"/>
      <c r="W1219" s="174" t="s">
        <v>1495</v>
      </c>
      <c r="X1219" s="495">
        <v>10</v>
      </c>
      <c r="Y1219" s="388">
        <v>1</v>
      </c>
      <c r="Z1219" s="243">
        <f>BD.PD7[[#This Row],[Av.P1 '[%']]]*BD.PD7[[#This Row],[Ppto. Orden Interna '[DOP']]]</f>
        <v>3650.85</v>
      </c>
      <c r="AA1219" s="249"/>
      <c r="AB1219" s="389"/>
      <c r="AC1219" s="243">
        <f>BD.PD7[[#This Row],[Av.P2 '[%']]]*BD.PD7[[#This Row],[Ppto. Orden Interna '[DOP']]]</f>
        <v>0</v>
      </c>
      <c r="AD1219" s="249"/>
      <c r="AE1219" s="389"/>
      <c r="AF1219" s="243">
        <f>BD.PD7[[#This Row],[Av.P3 '[%']]]*BD.PD7[[#This Row],[Ppto. Orden Interna '[DOP']]]</f>
        <v>0</v>
      </c>
      <c r="AG1219" s="249"/>
      <c r="AH1219" s="389"/>
      <c r="AI1219" s="243">
        <f>BD.PD7[[#This Row],[Av.P2 '[%']]]*BD.PD7[[#This Row],[Ppto. Orden Interna '[DOP']]]</f>
        <v>0</v>
      </c>
      <c r="AJ1219" s="249"/>
      <c r="AK1219" s="389"/>
      <c r="AL1219" s="243">
        <f>BD.PD7[[#This Row],[Av.P2 '[%']]]*BD.PD7[[#This Row],[Ppto. Orden Interna '[DOP']]]</f>
        <v>0</v>
      </c>
      <c r="AM1219" s="496" t="e">
        <f>BD.PD9[[#This Row],[Pago 5]]+BD.PD9[[#This Row],[Pago 4]]+BD.PD9[[#This Row],[Pago 3]]+BD.PD9[[#This Row],[Pago 2]]+BD.PD9[[#This Row],[Pago 1]]</f>
        <v>#VALUE!</v>
      </c>
      <c r="AN1219" s="308" t="s">
        <v>244</v>
      </c>
      <c r="AO1219" s="308" t="s">
        <v>245</v>
      </c>
      <c r="AP1219" s="308" t="s">
        <v>246</v>
      </c>
      <c r="AQ1219" s="308" t="s">
        <v>247</v>
      </c>
      <c r="AR1219" s="308">
        <v>594</v>
      </c>
      <c r="AS1219" s="308" t="s">
        <v>248</v>
      </c>
      <c r="AT1219" s="249" t="s">
        <v>1575</v>
      </c>
      <c r="AU1219" s="249" t="s">
        <v>1582</v>
      </c>
    </row>
    <row r="1220" spans="1:47" hidden="1" x14ac:dyDescent="0.3">
      <c r="A1220" s="174">
        <v>7.02</v>
      </c>
      <c r="B1220" s="231"/>
      <c r="C1220" s="232" t="str">
        <f>VLOOKUP(BD.PD7[[#This Row],[Pos]],PPto[],3,FALSE)</f>
        <v>7.02 Cocina, Patio Comidas y Rostizería</v>
      </c>
      <c r="D1220" s="174" t="s">
        <v>23</v>
      </c>
      <c r="E1220" s="305" t="str">
        <f>IF(BD.PD7[[#This Row],[.]]="*",VLOOKUP(BD.PD7[[#This Row],[Pos]],Presupuesto!A:H,7,FALSE),"")</f>
        <v/>
      </c>
      <c r="F1220" s="523" t="s">
        <v>466</v>
      </c>
      <c r="G1220" s="572"/>
      <c r="H1220" s="174"/>
      <c r="I1220" s="174" t="s">
        <v>1326</v>
      </c>
      <c r="J1220" s="382">
        <v>1</v>
      </c>
      <c r="K1220" s="174" t="s">
        <v>260</v>
      </c>
      <c r="L1220" s="383">
        <f>IF(BD.PD7[[#This Row],[Mon]]="DOP",1,HLOOKUP(BD.PD7[[#This Row],[Mon]],$K$1:$L$2,2,FALSE))</f>
        <v>1</v>
      </c>
      <c r="M1220" s="384">
        <v>4242.25</v>
      </c>
      <c r="N1220" s="243">
        <f>BD.PD7[[#This Row],[Cant.]]*BD.PD7[[#This Row],[ Tasa ]]*BD.PD7[[#This Row],[ Precio Und.]]</f>
        <v>4242.25</v>
      </c>
      <c r="O1220" s="386">
        <v>0</v>
      </c>
      <c r="P1220" s="243">
        <f>IF(BD.PD7[[#This Row],[Liquid. '[%']]]&lt;&gt;0,(BD.PD7[[#This Row],[Valor Neto '[DOP']]]*BD.PD7[[#This Row],[Liquid. '[%']]])+BD.PD7[[#This Row],[Valor Neto '[DOP']]],BD.PD7[[#This Row],[Valor Neto '[DOP']]])</f>
        <v>4242.25</v>
      </c>
      <c r="Q1220" s="243">
        <f>BD.PD7[[#This Row],[Ppto. Orden Interna '[DOP']]]/HLOOKUP("USD",$K$1:$L$2,2,FALSE)</f>
        <v>65.265384615384619</v>
      </c>
      <c r="R1220" s="381" t="s">
        <v>1494</v>
      </c>
      <c r="S1220" s="387"/>
      <c r="T1220" s="387"/>
      <c r="U1220" s="387"/>
      <c r="V1220" s="387"/>
      <c r="W1220" s="174" t="s">
        <v>1495</v>
      </c>
      <c r="X1220" s="495">
        <v>10</v>
      </c>
      <c r="Y1220" s="388">
        <v>1</v>
      </c>
      <c r="Z1220" s="243">
        <f>BD.PD7[[#This Row],[Av.P1 '[%']]]*BD.PD7[[#This Row],[Ppto. Orden Interna '[DOP']]]</f>
        <v>4242.25</v>
      </c>
      <c r="AA1220" s="249"/>
      <c r="AB1220" s="389"/>
      <c r="AC1220" s="243">
        <f>BD.PD7[[#This Row],[Av.P2 '[%']]]*BD.PD7[[#This Row],[Ppto. Orden Interna '[DOP']]]</f>
        <v>0</v>
      </c>
      <c r="AD1220" s="249"/>
      <c r="AE1220" s="389"/>
      <c r="AF1220" s="243">
        <f>BD.PD7[[#This Row],[Av.P3 '[%']]]*BD.PD7[[#This Row],[Ppto. Orden Interna '[DOP']]]</f>
        <v>0</v>
      </c>
      <c r="AG1220" s="249"/>
      <c r="AH1220" s="389"/>
      <c r="AI1220" s="243">
        <f>BD.PD7[[#This Row],[Av.P2 '[%']]]*BD.PD7[[#This Row],[Ppto. Orden Interna '[DOP']]]</f>
        <v>0</v>
      </c>
      <c r="AJ1220" s="249"/>
      <c r="AK1220" s="389"/>
      <c r="AL1220" s="243">
        <f>BD.PD7[[#This Row],[Av.P2 '[%']]]*BD.PD7[[#This Row],[Ppto. Orden Interna '[DOP']]]</f>
        <v>0</v>
      </c>
      <c r="AM1220" s="496" t="e">
        <f>BD.PD9[[#This Row],[Pago 5]]+BD.PD9[[#This Row],[Pago 4]]+BD.PD9[[#This Row],[Pago 3]]+BD.PD9[[#This Row],[Pago 2]]+BD.PD9[[#This Row],[Pago 1]]</f>
        <v>#VALUE!</v>
      </c>
      <c r="AN1220" s="308" t="s">
        <v>244</v>
      </c>
      <c r="AO1220" s="308" t="s">
        <v>245</v>
      </c>
      <c r="AP1220" s="308" t="s">
        <v>246</v>
      </c>
      <c r="AQ1220" s="308" t="s">
        <v>247</v>
      </c>
      <c r="AR1220" s="308">
        <v>594</v>
      </c>
      <c r="AS1220" s="308" t="s">
        <v>248</v>
      </c>
      <c r="AT1220" s="249" t="s">
        <v>1575</v>
      </c>
      <c r="AU1220" s="249" t="s">
        <v>1582</v>
      </c>
    </row>
    <row r="1221" spans="1:47" hidden="1" x14ac:dyDescent="0.3">
      <c r="A1221" s="174">
        <v>7.02</v>
      </c>
      <c r="B1221" s="231"/>
      <c r="C1221" s="232" t="str">
        <f>VLOOKUP(BD.PD7[[#This Row],[Pos]],PPto[],3,FALSE)</f>
        <v>7.02 Cocina, Patio Comidas y Rostizería</v>
      </c>
      <c r="D1221" s="174" t="s">
        <v>23</v>
      </c>
      <c r="E1221" s="305" t="str">
        <f>IF(BD.PD7[[#This Row],[.]]="*",VLOOKUP(BD.PD7[[#This Row],[Pos]],Presupuesto!A:H,7,FALSE),"")</f>
        <v/>
      </c>
      <c r="F1221" s="523" t="s">
        <v>467</v>
      </c>
      <c r="G1221" s="572"/>
      <c r="H1221" s="174"/>
      <c r="I1221" s="174" t="s">
        <v>1326</v>
      </c>
      <c r="J1221" s="382">
        <v>1</v>
      </c>
      <c r="K1221" s="174" t="s">
        <v>260</v>
      </c>
      <c r="L1221" s="383">
        <f>IF(BD.PD7[[#This Row],[Mon]]="DOP",1,HLOOKUP(BD.PD7[[#This Row],[Mon]],$K$1:$L$2,2,FALSE))</f>
        <v>1</v>
      </c>
      <c r="M1221" s="384">
        <v>64770.41</v>
      </c>
      <c r="N1221" s="243">
        <f>BD.PD7[[#This Row],[Cant.]]*BD.PD7[[#This Row],[ Tasa ]]*BD.PD7[[#This Row],[ Precio Und.]]</f>
        <v>64770.41</v>
      </c>
      <c r="O1221" s="386">
        <v>0</v>
      </c>
      <c r="P1221" s="243">
        <f>IF(BD.PD7[[#This Row],[Liquid. '[%']]]&lt;&gt;0,(BD.PD7[[#This Row],[Valor Neto '[DOP']]]*BD.PD7[[#This Row],[Liquid. '[%']]])+BD.PD7[[#This Row],[Valor Neto '[DOP']]],BD.PD7[[#This Row],[Valor Neto '[DOP']]])</f>
        <v>64770.41</v>
      </c>
      <c r="Q1221" s="243">
        <f>BD.PD7[[#This Row],[Ppto. Orden Interna '[DOP']]]/HLOOKUP("USD",$K$1:$L$2,2,FALSE)</f>
        <v>996.46784615384615</v>
      </c>
      <c r="R1221" s="381" t="s">
        <v>1494</v>
      </c>
      <c r="S1221" s="387"/>
      <c r="T1221" s="387"/>
      <c r="U1221" s="387"/>
      <c r="V1221" s="387"/>
      <c r="W1221" s="174" t="s">
        <v>1495</v>
      </c>
      <c r="X1221" s="495">
        <v>10</v>
      </c>
      <c r="Y1221" s="388">
        <v>1</v>
      </c>
      <c r="Z1221" s="243">
        <f>BD.PD7[[#This Row],[Av.P1 '[%']]]*BD.PD7[[#This Row],[Ppto. Orden Interna '[DOP']]]</f>
        <v>64770.41</v>
      </c>
      <c r="AA1221" s="249"/>
      <c r="AB1221" s="389"/>
      <c r="AC1221" s="243">
        <f>BD.PD7[[#This Row],[Av.P2 '[%']]]*BD.PD7[[#This Row],[Ppto. Orden Interna '[DOP']]]</f>
        <v>0</v>
      </c>
      <c r="AD1221" s="249"/>
      <c r="AE1221" s="389"/>
      <c r="AF1221" s="243">
        <f>BD.PD7[[#This Row],[Av.P3 '[%']]]*BD.PD7[[#This Row],[Ppto. Orden Interna '[DOP']]]</f>
        <v>0</v>
      </c>
      <c r="AG1221" s="249"/>
      <c r="AH1221" s="389"/>
      <c r="AI1221" s="243">
        <f>BD.PD7[[#This Row],[Av.P2 '[%']]]*BD.PD7[[#This Row],[Ppto. Orden Interna '[DOP']]]</f>
        <v>0</v>
      </c>
      <c r="AJ1221" s="249"/>
      <c r="AK1221" s="389"/>
      <c r="AL1221" s="243">
        <f>BD.PD7[[#This Row],[Av.P2 '[%']]]*BD.PD7[[#This Row],[Ppto. Orden Interna '[DOP']]]</f>
        <v>0</v>
      </c>
      <c r="AM1221" s="496" t="e">
        <f>BD.PD9[[#This Row],[Pago 5]]+BD.PD9[[#This Row],[Pago 4]]+BD.PD9[[#This Row],[Pago 3]]+BD.PD9[[#This Row],[Pago 2]]+BD.PD9[[#This Row],[Pago 1]]</f>
        <v>#VALUE!</v>
      </c>
      <c r="AN1221" s="308" t="s">
        <v>244</v>
      </c>
      <c r="AO1221" s="308" t="s">
        <v>245</v>
      </c>
      <c r="AP1221" s="308" t="s">
        <v>246</v>
      </c>
      <c r="AQ1221" s="308" t="s">
        <v>247</v>
      </c>
      <c r="AR1221" s="308">
        <v>594</v>
      </c>
      <c r="AS1221" s="308" t="s">
        <v>248</v>
      </c>
      <c r="AT1221" s="249" t="s">
        <v>1575</v>
      </c>
      <c r="AU1221" s="249" t="s">
        <v>1582</v>
      </c>
    </row>
    <row r="1222" spans="1:47" hidden="1" x14ac:dyDescent="0.3">
      <c r="A1222" s="174">
        <v>7.02</v>
      </c>
      <c r="B1222" s="231"/>
      <c r="C1222" s="232" t="str">
        <f>VLOOKUP(BD.PD7[[#This Row],[Pos]],PPto[],3,FALSE)</f>
        <v>7.02 Cocina, Patio Comidas y Rostizería</v>
      </c>
      <c r="D1222" s="174" t="s">
        <v>23</v>
      </c>
      <c r="E1222" s="305" t="str">
        <f>IF(BD.PD7[[#This Row],[.]]="*",VLOOKUP(BD.PD7[[#This Row],[Pos]],Presupuesto!A:H,7,FALSE),"")</f>
        <v/>
      </c>
      <c r="F1222" s="234" t="s">
        <v>433</v>
      </c>
      <c r="G1222" s="174" t="s">
        <v>1359</v>
      </c>
      <c r="H1222" s="174"/>
      <c r="I1222" s="174" t="s">
        <v>1326</v>
      </c>
      <c r="J1222" s="382">
        <v>9</v>
      </c>
      <c r="K1222" s="174" t="s">
        <v>117</v>
      </c>
      <c r="L1222" s="383">
        <f>IF(BD.PD7[[#This Row],[Mon]]="DOP",1,HLOOKUP(BD.PD7[[#This Row],[Mon]],$K$1:$L$2,2,FALSE))</f>
        <v>65</v>
      </c>
      <c r="M1222" s="384">
        <v>100.51</v>
      </c>
      <c r="N1222" s="243">
        <f>BD.PD7[[#This Row],[Cant.]]*BD.PD7[[#This Row],[ Tasa ]]*BD.PD7[[#This Row],[ Precio Und.]]</f>
        <v>58798.350000000006</v>
      </c>
      <c r="O1222" s="386">
        <v>0</v>
      </c>
      <c r="P1222" s="243">
        <f>IF(BD.PD7[[#This Row],[Liquid. '[%']]]&lt;&gt;0,(BD.PD7[[#This Row],[Valor Neto '[DOP']]]*BD.PD7[[#This Row],[Liquid. '[%']]])+BD.PD7[[#This Row],[Valor Neto '[DOP']]],BD.PD7[[#This Row],[Valor Neto '[DOP']]])</f>
        <v>58798.350000000006</v>
      </c>
      <c r="Q1222" s="243">
        <f>BD.PD7[[#This Row],[Ppto. Orden Interna '[DOP']]]/HLOOKUP("USD",$K$1:$L$2,2,FALSE)</f>
        <v>904.59000000000015</v>
      </c>
      <c r="R1222" s="381" t="s">
        <v>1491</v>
      </c>
      <c r="S1222" s="387"/>
      <c r="T1222" s="387"/>
      <c r="U1222" s="387"/>
      <c r="V1222" s="387"/>
      <c r="W1222" s="174" t="s">
        <v>1492</v>
      </c>
      <c r="X1222" s="495">
        <v>7</v>
      </c>
      <c r="Y1222" s="388">
        <v>0.6</v>
      </c>
      <c r="Z1222" s="243">
        <f>BD.PD7[[#This Row],[Av.P1 '[%']]]*BD.PD7[[#This Row],[Ppto. Orden Interna '[DOP']]]</f>
        <v>35279.01</v>
      </c>
      <c r="AA1222" s="495">
        <v>9</v>
      </c>
      <c r="AB1222" s="388">
        <v>0.4</v>
      </c>
      <c r="AC1222" s="243">
        <f>BD.PD7[[#This Row],[Av.P2 '[%']]]*BD.PD7[[#This Row],[Ppto. Orden Interna '[DOP']]]</f>
        <v>23519.340000000004</v>
      </c>
      <c r="AD1222" s="249"/>
      <c r="AE1222" s="389"/>
      <c r="AF1222" s="243">
        <f>BD.PD7[[#This Row],[Av.P3 '[%']]]*BD.PD7[[#This Row],[Ppto. Orden Interna '[DOP']]]</f>
        <v>0</v>
      </c>
      <c r="AG1222" s="249"/>
      <c r="AH1222" s="389"/>
      <c r="AI1222" s="243">
        <f>BD.PD7[[#This Row],[Av.P2 '[%']]]*BD.PD7[[#This Row],[Ppto. Orden Interna '[DOP']]]</f>
        <v>23519.340000000004</v>
      </c>
      <c r="AJ1222" s="249"/>
      <c r="AK1222" s="389"/>
      <c r="AL1222" s="243">
        <f>BD.PD7[[#This Row],[Av.P2 '[%']]]*BD.PD7[[#This Row],[Ppto. Orden Interna '[DOP']]]</f>
        <v>23519.340000000004</v>
      </c>
      <c r="AM1222" s="496" t="e">
        <f>BD.PD9[[#This Row],[Pago 5]]+BD.PD9[[#This Row],[Pago 4]]+BD.PD9[[#This Row],[Pago 3]]+BD.PD9[[#This Row],[Pago 2]]+BD.PD9[[#This Row],[Pago 1]]</f>
        <v>#VALUE!</v>
      </c>
      <c r="AN1222" s="308" t="s">
        <v>244</v>
      </c>
      <c r="AO1222" s="308" t="s">
        <v>245</v>
      </c>
      <c r="AP1222" s="308" t="s">
        <v>246</v>
      </c>
      <c r="AQ1222" s="308" t="s">
        <v>247</v>
      </c>
      <c r="AR1222" s="308">
        <v>594</v>
      </c>
      <c r="AS1222" s="308" t="s">
        <v>248</v>
      </c>
      <c r="AT1222" s="249" t="s">
        <v>1575</v>
      </c>
      <c r="AU1222" s="249" t="s">
        <v>1582</v>
      </c>
    </row>
    <row r="1223" spans="1:47" hidden="1" x14ac:dyDescent="0.3">
      <c r="A1223" s="174">
        <v>7.02</v>
      </c>
      <c r="B1223" s="231"/>
      <c r="C1223" s="232" t="str">
        <f>VLOOKUP(BD.PD7[[#This Row],[Pos]],PPto[],3,FALSE)</f>
        <v>7.02 Cocina, Patio Comidas y Rostizería</v>
      </c>
      <c r="D1223" s="174" t="s">
        <v>23</v>
      </c>
      <c r="E1223" s="305" t="str">
        <f>IF(BD.PD7[[#This Row],[.]]="*",VLOOKUP(BD.PD7[[#This Row],[Pos]],Presupuesto!A:H,7,FALSE),"")</f>
        <v/>
      </c>
      <c r="F1223" s="234" t="s">
        <v>468</v>
      </c>
      <c r="G1223" s="174"/>
      <c r="H1223" s="174"/>
      <c r="I1223" s="174" t="s">
        <v>1326</v>
      </c>
      <c r="J1223" s="382">
        <v>2</v>
      </c>
      <c r="K1223" s="174" t="s">
        <v>260</v>
      </c>
      <c r="L1223" s="383">
        <f>IF(BD.PD7[[#This Row],[Mon]]="DOP",1,HLOOKUP(BD.PD7[[#This Row],[Mon]],$K$1:$L$2,2,FALSE))</f>
        <v>1</v>
      </c>
      <c r="M1223" s="384">
        <v>1450</v>
      </c>
      <c r="N1223" s="243">
        <f>BD.PD7[[#This Row],[Cant.]]*BD.PD7[[#This Row],[ Tasa ]]*BD.PD7[[#This Row],[ Precio Und.]]</f>
        <v>2900</v>
      </c>
      <c r="O1223" s="386">
        <v>0</v>
      </c>
      <c r="P1223" s="243">
        <f>IF(BD.PD7[[#This Row],[Liquid. '[%']]]&lt;&gt;0,(BD.PD7[[#This Row],[Valor Neto '[DOP']]]*BD.PD7[[#This Row],[Liquid. '[%']]])+BD.PD7[[#This Row],[Valor Neto '[DOP']]],BD.PD7[[#This Row],[Valor Neto '[DOP']]])</f>
        <v>2900</v>
      </c>
      <c r="Q1223" s="243">
        <f>BD.PD7[[#This Row],[Ppto. Orden Interna '[DOP']]]/HLOOKUP("USD",$K$1:$L$2,2,FALSE)</f>
        <v>44.615384615384613</v>
      </c>
      <c r="R1223" s="381" t="s">
        <v>1488</v>
      </c>
      <c r="S1223" s="387"/>
      <c r="T1223" s="387"/>
      <c r="U1223" s="387"/>
      <c r="V1223" s="387"/>
      <c r="W1223" s="174" t="s">
        <v>439</v>
      </c>
      <c r="X1223" s="495">
        <v>10</v>
      </c>
      <c r="Y1223" s="388">
        <v>1</v>
      </c>
      <c r="Z1223" s="243">
        <f>BD.PD7[[#This Row],[Av.P1 '[%']]]*BD.PD7[[#This Row],[Ppto. Orden Interna '[DOP']]]</f>
        <v>2900</v>
      </c>
      <c r="AA1223" s="249"/>
      <c r="AB1223" s="389"/>
      <c r="AC1223" s="243">
        <f>BD.PD7[[#This Row],[Av.P2 '[%']]]*BD.PD7[[#This Row],[Ppto. Orden Interna '[DOP']]]</f>
        <v>0</v>
      </c>
      <c r="AD1223" s="249"/>
      <c r="AE1223" s="389"/>
      <c r="AF1223" s="243">
        <f>BD.PD7[[#This Row],[Av.P3 '[%']]]*BD.PD7[[#This Row],[Ppto. Orden Interna '[DOP']]]</f>
        <v>0</v>
      </c>
      <c r="AG1223" s="249"/>
      <c r="AH1223" s="389"/>
      <c r="AI1223" s="243">
        <f>BD.PD7[[#This Row],[Av.P2 '[%']]]*BD.PD7[[#This Row],[Ppto. Orden Interna '[DOP']]]</f>
        <v>0</v>
      </c>
      <c r="AJ1223" s="249"/>
      <c r="AK1223" s="389"/>
      <c r="AL1223" s="243">
        <f>BD.PD7[[#This Row],[Av.P2 '[%']]]*BD.PD7[[#This Row],[Ppto. Orden Interna '[DOP']]]</f>
        <v>0</v>
      </c>
      <c r="AM1223" s="496" t="e">
        <f>BD.PD9[[#This Row],[Pago 5]]+BD.PD9[[#This Row],[Pago 4]]+BD.PD9[[#This Row],[Pago 3]]+BD.PD9[[#This Row],[Pago 2]]+BD.PD9[[#This Row],[Pago 1]]</f>
        <v>#VALUE!</v>
      </c>
      <c r="AN1223" s="308" t="s">
        <v>244</v>
      </c>
      <c r="AO1223" s="308" t="s">
        <v>245</v>
      </c>
      <c r="AP1223" s="308" t="s">
        <v>246</v>
      </c>
      <c r="AQ1223" s="308" t="s">
        <v>247</v>
      </c>
      <c r="AR1223" s="308">
        <v>594</v>
      </c>
      <c r="AS1223" s="308" t="s">
        <v>248</v>
      </c>
      <c r="AT1223" s="249" t="s">
        <v>1575</v>
      </c>
      <c r="AU1223" s="249" t="s">
        <v>1582</v>
      </c>
    </row>
    <row r="1224" spans="1:47" hidden="1" x14ac:dyDescent="0.3">
      <c r="A1224" s="174">
        <v>7.02</v>
      </c>
      <c r="B1224" s="231"/>
      <c r="C1224" s="232" t="str">
        <f>VLOOKUP(BD.PD7[[#This Row],[Pos]],PPto[],3,FALSE)</f>
        <v>7.02 Cocina, Patio Comidas y Rostizería</v>
      </c>
      <c r="D1224" s="174" t="s">
        <v>23</v>
      </c>
      <c r="E1224" s="305" t="str">
        <f>IF(BD.PD7[[#This Row],[.]]="*",VLOOKUP(BD.PD7[[#This Row],[Pos]],Presupuesto!A:H,7,FALSE),"")</f>
        <v/>
      </c>
      <c r="F1224" s="234" t="s">
        <v>1509</v>
      </c>
      <c r="G1224" s="174"/>
      <c r="H1224" s="174"/>
      <c r="I1224" s="174" t="s">
        <v>1326</v>
      </c>
      <c r="J1224" s="382">
        <v>4</v>
      </c>
      <c r="K1224" s="174" t="s">
        <v>260</v>
      </c>
      <c r="L1224" s="383">
        <f>IF(BD.PD7[[#This Row],[Mon]]="DOP",1,HLOOKUP(BD.PD7[[#This Row],[Mon]],$K$1:$L$2,2,FALSE))</f>
        <v>1</v>
      </c>
      <c r="M1224" s="384">
        <v>1450</v>
      </c>
      <c r="N1224" s="243">
        <f>BD.PD7[[#This Row],[Cant.]]*BD.PD7[[#This Row],[ Tasa ]]*BD.PD7[[#This Row],[ Precio Und.]]</f>
        <v>5800</v>
      </c>
      <c r="O1224" s="386">
        <v>0</v>
      </c>
      <c r="P1224" s="243">
        <f>IF(BD.PD7[[#This Row],[Liquid. '[%']]]&lt;&gt;0,(BD.PD7[[#This Row],[Valor Neto '[DOP']]]*BD.PD7[[#This Row],[Liquid. '[%']]])+BD.PD7[[#This Row],[Valor Neto '[DOP']]],BD.PD7[[#This Row],[Valor Neto '[DOP']]])</f>
        <v>5800</v>
      </c>
      <c r="Q1224" s="243">
        <f>BD.PD7[[#This Row],[Ppto. Orden Interna '[DOP']]]/HLOOKUP("USD",$K$1:$L$2,2,FALSE)</f>
        <v>89.230769230769226</v>
      </c>
      <c r="R1224" s="381" t="s">
        <v>1488</v>
      </c>
      <c r="S1224" s="387"/>
      <c r="T1224" s="387"/>
      <c r="U1224" s="387"/>
      <c r="V1224" s="387"/>
      <c r="W1224" s="174" t="s">
        <v>439</v>
      </c>
      <c r="X1224" s="495">
        <v>10</v>
      </c>
      <c r="Y1224" s="388">
        <v>1</v>
      </c>
      <c r="Z1224" s="243">
        <f>BD.PD7[[#This Row],[Av.P1 '[%']]]*BD.PD7[[#This Row],[Ppto. Orden Interna '[DOP']]]</f>
        <v>5800</v>
      </c>
      <c r="AA1224" s="249"/>
      <c r="AB1224" s="389"/>
      <c r="AC1224" s="243">
        <f>BD.PD7[[#This Row],[Av.P2 '[%']]]*BD.PD7[[#This Row],[Ppto. Orden Interna '[DOP']]]</f>
        <v>0</v>
      </c>
      <c r="AD1224" s="249"/>
      <c r="AE1224" s="389"/>
      <c r="AF1224" s="243">
        <f>BD.PD7[[#This Row],[Av.P3 '[%']]]*BD.PD7[[#This Row],[Ppto. Orden Interna '[DOP']]]</f>
        <v>0</v>
      </c>
      <c r="AG1224" s="249"/>
      <c r="AH1224" s="389"/>
      <c r="AI1224" s="243">
        <f>BD.PD7[[#This Row],[Av.P2 '[%']]]*BD.PD7[[#This Row],[Ppto. Orden Interna '[DOP']]]</f>
        <v>0</v>
      </c>
      <c r="AJ1224" s="249"/>
      <c r="AK1224" s="389"/>
      <c r="AL1224" s="243">
        <f>BD.PD7[[#This Row],[Av.P2 '[%']]]*BD.PD7[[#This Row],[Ppto. Orden Interna '[DOP']]]</f>
        <v>0</v>
      </c>
      <c r="AM1224" s="496" t="e">
        <f>BD.PD9[[#This Row],[Pago 5]]+BD.PD9[[#This Row],[Pago 4]]+BD.PD9[[#This Row],[Pago 3]]+BD.PD9[[#This Row],[Pago 2]]+BD.PD9[[#This Row],[Pago 1]]</f>
        <v>#VALUE!</v>
      </c>
      <c r="AN1224" s="308" t="s">
        <v>244</v>
      </c>
      <c r="AO1224" s="308" t="s">
        <v>245</v>
      </c>
      <c r="AP1224" s="308" t="s">
        <v>246</v>
      </c>
      <c r="AQ1224" s="308" t="s">
        <v>247</v>
      </c>
      <c r="AR1224" s="308">
        <v>594</v>
      </c>
      <c r="AS1224" s="308" t="s">
        <v>248</v>
      </c>
      <c r="AT1224" s="249" t="s">
        <v>1575</v>
      </c>
      <c r="AU1224" s="249" t="s">
        <v>1582</v>
      </c>
    </row>
    <row r="1225" spans="1:47" hidden="1" x14ac:dyDescent="0.3">
      <c r="A1225" s="174">
        <v>7.02</v>
      </c>
      <c r="B1225" s="231"/>
      <c r="C1225" s="232" t="str">
        <f>VLOOKUP(BD.PD7[[#This Row],[Pos]],PPto[],3,FALSE)</f>
        <v>7.02 Cocina, Patio Comidas y Rostizería</v>
      </c>
      <c r="D1225" s="174" t="s">
        <v>23</v>
      </c>
      <c r="E1225" s="305" t="str">
        <f>IF(BD.PD7[[#This Row],[.]]="*",VLOOKUP(BD.PD7[[#This Row],[Pos]],Presupuesto!A:H,7,FALSE),"")</f>
        <v/>
      </c>
      <c r="F1225" s="501" t="s">
        <v>500</v>
      </c>
      <c r="G1225" s="558"/>
      <c r="H1225" s="174"/>
      <c r="I1225" s="174" t="s">
        <v>1326</v>
      </c>
      <c r="J1225" s="382">
        <v>2</v>
      </c>
      <c r="K1225" s="174" t="s">
        <v>260</v>
      </c>
      <c r="L1225" s="383">
        <f>IF(BD.PD7[[#This Row],[Mon]]="DOP",1,HLOOKUP(BD.PD7[[#This Row],[Mon]],$K$1:$L$2,2,FALSE))</f>
        <v>1</v>
      </c>
      <c r="M1225" s="384">
        <v>950</v>
      </c>
      <c r="N1225" s="243">
        <f>BD.PD7[[#This Row],[Cant.]]*BD.PD7[[#This Row],[ Tasa ]]*BD.PD7[[#This Row],[ Precio Und.]]</f>
        <v>1900</v>
      </c>
      <c r="O1225" s="386">
        <v>0</v>
      </c>
      <c r="P1225" s="243">
        <f>IF(BD.PD7[[#This Row],[Liquid. '[%']]]&lt;&gt;0,(BD.PD7[[#This Row],[Valor Neto '[DOP']]]*BD.PD7[[#This Row],[Liquid. '[%']]])+BD.PD7[[#This Row],[Valor Neto '[DOP']]],BD.PD7[[#This Row],[Valor Neto '[DOP']]])</f>
        <v>1900</v>
      </c>
      <c r="Q1225" s="243">
        <f>BD.PD7[[#This Row],[Ppto. Orden Interna '[DOP']]]/HLOOKUP("USD",$K$1:$L$2,2,FALSE)</f>
        <v>29.23076923076923</v>
      </c>
      <c r="R1225" s="381" t="s">
        <v>1488</v>
      </c>
      <c r="S1225" s="387"/>
      <c r="T1225" s="387"/>
      <c r="U1225" s="387"/>
      <c r="V1225" s="387"/>
      <c r="W1225" s="174" t="s">
        <v>439</v>
      </c>
      <c r="X1225" s="495">
        <v>10</v>
      </c>
      <c r="Y1225" s="388">
        <v>1</v>
      </c>
      <c r="Z1225" s="243">
        <f>BD.PD7[[#This Row],[Av.P1 '[%']]]*BD.PD7[[#This Row],[Ppto. Orden Interna '[DOP']]]</f>
        <v>1900</v>
      </c>
      <c r="AA1225" s="249"/>
      <c r="AB1225" s="389"/>
      <c r="AC1225" s="243">
        <f>BD.PD7[[#This Row],[Av.P2 '[%']]]*BD.PD7[[#This Row],[Ppto. Orden Interna '[DOP']]]</f>
        <v>0</v>
      </c>
      <c r="AD1225" s="249"/>
      <c r="AE1225" s="389"/>
      <c r="AF1225" s="243">
        <f>BD.PD7[[#This Row],[Av.P3 '[%']]]*BD.PD7[[#This Row],[Ppto. Orden Interna '[DOP']]]</f>
        <v>0</v>
      </c>
      <c r="AG1225" s="249"/>
      <c r="AH1225" s="389"/>
      <c r="AI1225" s="243">
        <f>BD.PD7[[#This Row],[Av.P2 '[%']]]*BD.PD7[[#This Row],[Ppto. Orden Interna '[DOP']]]</f>
        <v>0</v>
      </c>
      <c r="AJ1225" s="249"/>
      <c r="AK1225" s="389"/>
      <c r="AL1225" s="243">
        <f>BD.PD7[[#This Row],[Av.P2 '[%']]]*BD.PD7[[#This Row],[Ppto. Orden Interna '[DOP']]]</f>
        <v>0</v>
      </c>
      <c r="AM1225" s="496" t="e">
        <f>BD.PD9[[#This Row],[Pago 5]]+BD.PD9[[#This Row],[Pago 4]]+BD.PD9[[#This Row],[Pago 3]]+BD.PD9[[#This Row],[Pago 2]]+BD.PD9[[#This Row],[Pago 1]]</f>
        <v>#VALUE!</v>
      </c>
      <c r="AN1225" s="308" t="s">
        <v>244</v>
      </c>
      <c r="AO1225" s="308" t="s">
        <v>245</v>
      </c>
      <c r="AP1225" s="308" t="s">
        <v>246</v>
      </c>
      <c r="AQ1225" s="308" t="s">
        <v>247</v>
      </c>
      <c r="AR1225" s="308">
        <v>594</v>
      </c>
      <c r="AS1225" s="308" t="s">
        <v>248</v>
      </c>
      <c r="AT1225" s="249" t="s">
        <v>1575</v>
      </c>
      <c r="AU1225" s="249" t="s">
        <v>1582</v>
      </c>
    </row>
    <row r="1226" spans="1:47" hidden="1" x14ac:dyDescent="0.3">
      <c r="A1226" s="174">
        <v>7.02</v>
      </c>
      <c r="B1226" s="231"/>
      <c r="C1226" s="232" t="str">
        <f>VLOOKUP(BD.PD7[[#This Row],[Pos]],PPto[],3,FALSE)</f>
        <v>7.02 Cocina, Patio Comidas y Rostizería</v>
      </c>
      <c r="D1226" s="174" t="s">
        <v>23</v>
      </c>
      <c r="E1226" s="305" t="str">
        <f>IF(BD.PD7[[#This Row],[.]]="*",VLOOKUP(BD.PD7[[#This Row],[Pos]],Presupuesto!A:H,7,FALSE),"")</f>
        <v/>
      </c>
      <c r="F1226" s="501" t="s">
        <v>501</v>
      </c>
      <c r="G1226" s="558"/>
      <c r="H1226" s="174"/>
      <c r="I1226" s="174" t="s">
        <v>1326</v>
      </c>
      <c r="J1226" s="382">
        <v>1</v>
      </c>
      <c r="K1226" s="174" t="s">
        <v>260</v>
      </c>
      <c r="L1226" s="383">
        <f>IF(BD.PD7[[#This Row],[Mon]]="DOP",1,HLOOKUP(BD.PD7[[#This Row],[Mon]],$K$1:$L$2,2,FALSE))</f>
        <v>1</v>
      </c>
      <c r="M1226" s="384">
        <v>950</v>
      </c>
      <c r="N1226" s="243">
        <f>BD.PD7[[#This Row],[Cant.]]*BD.PD7[[#This Row],[ Tasa ]]*BD.PD7[[#This Row],[ Precio Und.]]</f>
        <v>950</v>
      </c>
      <c r="O1226" s="386">
        <v>0</v>
      </c>
      <c r="P1226" s="243">
        <f>IF(BD.PD7[[#This Row],[Liquid. '[%']]]&lt;&gt;0,(BD.PD7[[#This Row],[Valor Neto '[DOP']]]*BD.PD7[[#This Row],[Liquid. '[%']]])+BD.PD7[[#This Row],[Valor Neto '[DOP']]],BD.PD7[[#This Row],[Valor Neto '[DOP']]])</f>
        <v>950</v>
      </c>
      <c r="Q1226" s="243">
        <f>BD.PD7[[#This Row],[Ppto. Orden Interna '[DOP']]]/HLOOKUP("USD",$K$1:$L$2,2,FALSE)</f>
        <v>14.615384615384615</v>
      </c>
      <c r="R1226" s="381" t="s">
        <v>1488</v>
      </c>
      <c r="S1226" s="387"/>
      <c r="T1226" s="387"/>
      <c r="U1226" s="387"/>
      <c r="V1226" s="387"/>
      <c r="W1226" s="174" t="s">
        <v>439</v>
      </c>
      <c r="X1226" s="495">
        <v>10</v>
      </c>
      <c r="Y1226" s="388">
        <v>1</v>
      </c>
      <c r="Z1226" s="243">
        <f>BD.PD7[[#This Row],[Av.P1 '[%']]]*BD.PD7[[#This Row],[Ppto. Orden Interna '[DOP']]]</f>
        <v>950</v>
      </c>
      <c r="AA1226" s="249"/>
      <c r="AB1226" s="389"/>
      <c r="AC1226" s="243">
        <f>BD.PD7[[#This Row],[Av.P2 '[%']]]*BD.PD7[[#This Row],[Ppto. Orden Interna '[DOP']]]</f>
        <v>0</v>
      </c>
      <c r="AD1226" s="249"/>
      <c r="AE1226" s="389"/>
      <c r="AF1226" s="243">
        <f>BD.PD7[[#This Row],[Av.P3 '[%']]]*BD.PD7[[#This Row],[Ppto. Orden Interna '[DOP']]]</f>
        <v>0</v>
      </c>
      <c r="AG1226" s="249"/>
      <c r="AH1226" s="389"/>
      <c r="AI1226" s="243">
        <f>BD.PD7[[#This Row],[Av.P2 '[%']]]*BD.PD7[[#This Row],[Ppto. Orden Interna '[DOP']]]</f>
        <v>0</v>
      </c>
      <c r="AJ1226" s="249"/>
      <c r="AK1226" s="389"/>
      <c r="AL1226" s="243">
        <f>BD.PD7[[#This Row],[Av.P2 '[%']]]*BD.PD7[[#This Row],[Ppto. Orden Interna '[DOP']]]</f>
        <v>0</v>
      </c>
      <c r="AM1226" s="496" t="e">
        <f>BD.PD9[[#This Row],[Pago 5]]+BD.PD9[[#This Row],[Pago 4]]+BD.PD9[[#This Row],[Pago 3]]+BD.PD9[[#This Row],[Pago 2]]+BD.PD9[[#This Row],[Pago 1]]</f>
        <v>#VALUE!</v>
      </c>
      <c r="AN1226" s="308" t="s">
        <v>244</v>
      </c>
      <c r="AO1226" s="308" t="s">
        <v>245</v>
      </c>
      <c r="AP1226" s="308" t="s">
        <v>246</v>
      </c>
      <c r="AQ1226" s="308" t="s">
        <v>247</v>
      </c>
      <c r="AR1226" s="308">
        <v>594</v>
      </c>
      <c r="AS1226" s="308" t="s">
        <v>248</v>
      </c>
      <c r="AT1226" s="249" t="s">
        <v>1575</v>
      </c>
      <c r="AU1226" s="249" t="s">
        <v>1582</v>
      </c>
    </row>
    <row r="1227" spans="1:47" hidden="1" x14ac:dyDescent="0.3">
      <c r="A1227" s="174">
        <v>7.02</v>
      </c>
      <c r="B1227" s="231"/>
      <c r="C1227" s="232" t="str">
        <f>VLOOKUP(BD.PD7[[#This Row],[Pos]],PPto[],3,FALSE)</f>
        <v>7.02 Cocina, Patio Comidas y Rostizería</v>
      </c>
      <c r="D1227" s="174" t="s">
        <v>23</v>
      </c>
      <c r="E1227" s="305" t="str">
        <f>IF(BD.PD7[[#This Row],[.]]="*",VLOOKUP(BD.PD7[[#This Row],[Pos]],Presupuesto!A:H,7,FALSE),"")</f>
        <v/>
      </c>
      <c r="F1227" s="234" t="s">
        <v>470</v>
      </c>
      <c r="G1227" s="174"/>
      <c r="H1227" s="174"/>
      <c r="I1227" s="174" t="s">
        <v>1326</v>
      </c>
      <c r="J1227" s="382">
        <v>2</v>
      </c>
      <c r="K1227" s="174" t="s">
        <v>260</v>
      </c>
      <c r="L1227" s="383">
        <f>IF(BD.PD7[[#This Row],[Mon]]="DOP",1,HLOOKUP(BD.PD7[[#This Row],[Mon]],$K$1:$L$2,2,FALSE))</f>
        <v>1</v>
      </c>
      <c r="M1227" s="384">
        <v>500</v>
      </c>
      <c r="N1227" s="243">
        <f>BD.PD7[[#This Row],[Cant.]]*BD.PD7[[#This Row],[ Tasa ]]*BD.PD7[[#This Row],[ Precio Und.]]</f>
        <v>1000</v>
      </c>
      <c r="O1227" s="386">
        <v>0</v>
      </c>
      <c r="P1227" s="243">
        <f>IF(BD.PD7[[#This Row],[Liquid. '[%']]]&lt;&gt;0,(BD.PD7[[#This Row],[Valor Neto '[DOP']]]*BD.PD7[[#This Row],[Liquid. '[%']]])+BD.PD7[[#This Row],[Valor Neto '[DOP']]],BD.PD7[[#This Row],[Valor Neto '[DOP']]])</f>
        <v>1000</v>
      </c>
      <c r="Q1227" s="243">
        <f>BD.PD7[[#This Row],[Ppto. Orden Interna '[DOP']]]/HLOOKUP("USD",$K$1:$L$2,2,FALSE)</f>
        <v>15.384615384615385</v>
      </c>
      <c r="R1227" s="381" t="s">
        <v>1488</v>
      </c>
      <c r="S1227" s="387"/>
      <c r="T1227" s="387"/>
      <c r="U1227" s="387"/>
      <c r="V1227" s="387"/>
      <c r="W1227" s="174" t="s">
        <v>439</v>
      </c>
      <c r="X1227" s="495">
        <v>10</v>
      </c>
      <c r="Y1227" s="388">
        <v>1</v>
      </c>
      <c r="Z1227" s="243">
        <f>BD.PD7[[#This Row],[Av.P1 '[%']]]*BD.PD7[[#This Row],[Ppto. Orden Interna '[DOP']]]</f>
        <v>1000</v>
      </c>
      <c r="AA1227" s="249"/>
      <c r="AB1227" s="389"/>
      <c r="AC1227" s="243">
        <f>BD.PD7[[#This Row],[Av.P2 '[%']]]*BD.PD7[[#This Row],[Ppto. Orden Interna '[DOP']]]</f>
        <v>0</v>
      </c>
      <c r="AD1227" s="249"/>
      <c r="AE1227" s="389"/>
      <c r="AF1227" s="243">
        <f>BD.PD7[[#This Row],[Av.P3 '[%']]]*BD.PD7[[#This Row],[Ppto. Orden Interna '[DOP']]]</f>
        <v>0</v>
      </c>
      <c r="AG1227" s="249"/>
      <c r="AH1227" s="389"/>
      <c r="AI1227" s="243">
        <f>BD.PD7[[#This Row],[Av.P2 '[%']]]*BD.PD7[[#This Row],[Ppto. Orden Interna '[DOP']]]</f>
        <v>0</v>
      </c>
      <c r="AJ1227" s="249"/>
      <c r="AK1227" s="389"/>
      <c r="AL1227" s="243">
        <f>BD.PD7[[#This Row],[Av.P2 '[%']]]*BD.PD7[[#This Row],[Ppto. Orden Interna '[DOP']]]</f>
        <v>0</v>
      </c>
      <c r="AM1227" s="496" t="e">
        <f>BD.PD9[[#This Row],[Pago 5]]+BD.PD9[[#This Row],[Pago 4]]+BD.PD9[[#This Row],[Pago 3]]+BD.PD9[[#This Row],[Pago 2]]+BD.PD9[[#This Row],[Pago 1]]</f>
        <v>#VALUE!</v>
      </c>
      <c r="AN1227" s="308" t="s">
        <v>244</v>
      </c>
      <c r="AO1227" s="308" t="s">
        <v>245</v>
      </c>
      <c r="AP1227" s="308" t="s">
        <v>246</v>
      </c>
      <c r="AQ1227" s="308" t="s">
        <v>247</v>
      </c>
      <c r="AR1227" s="308">
        <v>594</v>
      </c>
      <c r="AS1227" s="308" t="s">
        <v>248</v>
      </c>
      <c r="AT1227" s="249" t="s">
        <v>1575</v>
      </c>
      <c r="AU1227" s="249" t="s">
        <v>1582</v>
      </c>
    </row>
    <row r="1228" spans="1:47" hidden="1" x14ac:dyDescent="0.3">
      <c r="A1228" s="174">
        <v>7.02</v>
      </c>
      <c r="B1228" s="231"/>
      <c r="C1228" s="232" t="str">
        <f>VLOOKUP(BD.PD7[[#This Row],[Pos]],PPto[],3,FALSE)</f>
        <v>7.02 Cocina, Patio Comidas y Rostizería</v>
      </c>
      <c r="D1228" s="174" t="s">
        <v>23</v>
      </c>
      <c r="E1228" s="305" t="str">
        <f>IF(BD.PD7[[#This Row],[.]]="*",VLOOKUP(BD.PD7[[#This Row],[Pos]],Presupuesto!A:H,7,FALSE),"")</f>
        <v/>
      </c>
      <c r="F1228" s="523" t="s">
        <v>502</v>
      </c>
      <c r="G1228" s="572"/>
      <c r="H1228" s="174"/>
      <c r="I1228" s="174" t="s">
        <v>1326</v>
      </c>
      <c r="J1228" s="382">
        <v>3</v>
      </c>
      <c r="K1228" s="174" t="s">
        <v>260</v>
      </c>
      <c r="L1228" s="383">
        <f>IF(BD.PD7[[#This Row],[Mon]]="DOP",1,HLOOKUP(BD.PD7[[#This Row],[Mon]],$K$1:$L$2,2,FALSE))</f>
        <v>1</v>
      </c>
      <c r="M1228" s="384">
        <v>1619.7299999999998</v>
      </c>
      <c r="N1228" s="243">
        <f>BD.PD7[[#This Row],[Cant.]]*BD.PD7[[#This Row],[ Tasa ]]*BD.PD7[[#This Row],[ Precio Und.]]</f>
        <v>4859.1899999999996</v>
      </c>
      <c r="O1228" s="386">
        <v>0</v>
      </c>
      <c r="P1228" s="243">
        <f>IF(BD.PD7[[#This Row],[Liquid. '[%']]]&lt;&gt;0,(BD.PD7[[#This Row],[Valor Neto '[DOP']]]*BD.PD7[[#This Row],[Liquid. '[%']]])+BD.PD7[[#This Row],[Valor Neto '[DOP']]],BD.PD7[[#This Row],[Valor Neto '[DOP']]])</f>
        <v>4859.1899999999996</v>
      </c>
      <c r="Q1228" s="243">
        <f>BD.PD7[[#This Row],[Ppto. Orden Interna '[DOP']]]/HLOOKUP("USD",$K$1:$L$2,2,FALSE)</f>
        <v>74.756769230769223</v>
      </c>
      <c r="R1228" s="381" t="s">
        <v>1488</v>
      </c>
      <c r="S1228" s="387"/>
      <c r="T1228" s="387"/>
      <c r="U1228" s="387"/>
      <c r="V1228" s="387"/>
      <c r="W1228" s="174" t="s">
        <v>439</v>
      </c>
      <c r="X1228" s="495">
        <v>10</v>
      </c>
      <c r="Y1228" s="388">
        <v>0.5</v>
      </c>
      <c r="Z1228" s="243">
        <f>BD.PD7[[#This Row],[Av.P1 '[%']]]*BD.PD7[[#This Row],[Ppto. Orden Interna '[DOP']]]</f>
        <v>2429.5949999999998</v>
      </c>
      <c r="AA1228" s="249"/>
      <c r="AB1228" s="389"/>
      <c r="AC1228" s="243">
        <f>BD.PD7[[#This Row],[Av.P2 '[%']]]*BD.PD7[[#This Row],[Ppto. Orden Interna '[DOP']]]</f>
        <v>0</v>
      </c>
      <c r="AD1228" s="249"/>
      <c r="AE1228" s="389"/>
      <c r="AF1228" s="243">
        <f>BD.PD7[[#This Row],[Av.P3 '[%']]]*BD.PD7[[#This Row],[Ppto. Orden Interna '[DOP']]]</f>
        <v>0</v>
      </c>
      <c r="AG1228" s="249"/>
      <c r="AH1228" s="389"/>
      <c r="AI1228" s="243">
        <f>BD.PD7[[#This Row],[Av.P2 '[%']]]*BD.PD7[[#This Row],[Ppto. Orden Interna '[DOP']]]</f>
        <v>0</v>
      </c>
      <c r="AJ1228" s="249"/>
      <c r="AK1228" s="389"/>
      <c r="AL1228" s="243">
        <f>BD.PD7[[#This Row],[Av.P2 '[%']]]*BD.PD7[[#This Row],[Ppto. Orden Interna '[DOP']]]</f>
        <v>0</v>
      </c>
      <c r="AM1228" s="496" t="e">
        <f>BD.PD9[[#This Row],[Pago 5]]+BD.PD9[[#This Row],[Pago 4]]+BD.PD9[[#This Row],[Pago 3]]+BD.PD9[[#This Row],[Pago 2]]+BD.PD9[[#This Row],[Pago 1]]</f>
        <v>#VALUE!</v>
      </c>
      <c r="AN1228" s="308" t="s">
        <v>244</v>
      </c>
      <c r="AO1228" s="308" t="s">
        <v>245</v>
      </c>
      <c r="AP1228" s="308" t="s">
        <v>246</v>
      </c>
      <c r="AQ1228" s="308" t="s">
        <v>247</v>
      </c>
      <c r="AR1228" s="308">
        <v>594</v>
      </c>
      <c r="AS1228" s="308" t="s">
        <v>248</v>
      </c>
      <c r="AT1228" s="249" t="s">
        <v>1575</v>
      </c>
      <c r="AU1228" s="249" t="s">
        <v>1582</v>
      </c>
    </row>
    <row r="1229" spans="1:47" hidden="1" x14ac:dyDescent="0.3">
      <c r="A1229" s="174">
        <v>7.02</v>
      </c>
      <c r="B1229" s="231"/>
      <c r="C1229" s="232" t="str">
        <f>VLOOKUP(BD.PD7[[#This Row],[Pos]],PPto[],3,FALSE)</f>
        <v>7.02 Cocina, Patio Comidas y Rostizería</v>
      </c>
      <c r="D1229" s="174" t="s">
        <v>23</v>
      </c>
      <c r="E1229" s="305" t="str">
        <f>IF(BD.PD7[[#This Row],[.]]="*",VLOOKUP(BD.PD7[[#This Row],[Pos]],Presupuesto!A:H,7,FALSE),"")</f>
        <v/>
      </c>
      <c r="F1229" s="234" t="s">
        <v>1510</v>
      </c>
      <c r="G1229" s="174"/>
      <c r="H1229" s="174"/>
      <c r="I1229" s="174" t="s">
        <v>1326</v>
      </c>
      <c r="J1229" s="382">
        <v>1</v>
      </c>
      <c r="K1229" s="174" t="s">
        <v>260</v>
      </c>
      <c r="L1229" s="383">
        <f>IF(BD.PD7[[#This Row],[Mon]]="DOP",1,HLOOKUP(BD.PD7[[#This Row],[Mon]],$K$1:$L$2,2,FALSE))</f>
        <v>1</v>
      </c>
      <c r="M1229" s="384">
        <v>122664.36</v>
      </c>
      <c r="N1229" s="243">
        <f>BD.PD7[[#This Row],[Cant.]]*BD.PD7[[#This Row],[ Tasa ]]*BD.PD7[[#This Row],[ Precio Und.]]</f>
        <v>122664.36</v>
      </c>
      <c r="O1229" s="386">
        <v>0</v>
      </c>
      <c r="P1229" s="243">
        <f>IF(BD.PD7[[#This Row],[Liquid. '[%']]]&lt;&gt;0,(BD.PD7[[#This Row],[Valor Neto '[DOP']]]*BD.PD7[[#This Row],[Liquid. '[%']]])+BD.PD7[[#This Row],[Valor Neto '[DOP']]],BD.PD7[[#This Row],[Valor Neto '[DOP']]])</f>
        <v>122664.36</v>
      </c>
      <c r="Q1229" s="243">
        <f>BD.PD7[[#This Row],[Ppto. Orden Interna '[DOP']]]/HLOOKUP("USD",$K$1:$L$2,2,FALSE)</f>
        <v>1887.144</v>
      </c>
      <c r="R1229" s="381" t="s">
        <v>1511</v>
      </c>
      <c r="S1229" s="387"/>
      <c r="T1229" s="387"/>
      <c r="U1229" s="387"/>
      <c r="V1229" s="387"/>
      <c r="W1229" s="174" t="s">
        <v>439</v>
      </c>
      <c r="X1229" s="495">
        <v>10</v>
      </c>
      <c r="Y1229" s="388">
        <v>1</v>
      </c>
      <c r="Z1229" s="243">
        <f>BD.PD7[[#This Row],[Av.P1 '[%']]]*BD.PD7[[#This Row],[Ppto. Orden Interna '[DOP']]]</f>
        <v>122664.36</v>
      </c>
      <c r="AA1229" s="249"/>
      <c r="AB1229" s="389"/>
      <c r="AC1229" s="243">
        <f>BD.PD7[[#This Row],[Av.P2 '[%']]]*BD.PD7[[#This Row],[Ppto. Orden Interna '[DOP']]]</f>
        <v>0</v>
      </c>
      <c r="AD1229" s="249"/>
      <c r="AE1229" s="389"/>
      <c r="AF1229" s="243">
        <f>BD.PD7[[#This Row],[Av.P3 '[%']]]*BD.PD7[[#This Row],[Ppto. Orden Interna '[DOP']]]</f>
        <v>0</v>
      </c>
      <c r="AG1229" s="249"/>
      <c r="AH1229" s="389"/>
      <c r="AI1229" s="243">
        <f>BD.PD7[[#This Row],[Av.P2 '[%']]]*BD.PD7[[#This Row],[Ppto. Orden Interna '[DOP']]]</f>
        <v>0</v>
      </c>
      <c r="AJ1229" s="249"/>
      <c r="AK1229" s="389"/>
      <c r="AL1229" s="243">
        <f>BD.PD7[[#This Row],[Av.P2 '[%']]]*BD.PD7[[#This Row],[Ppto. Orden Interna '[DOP']]]</f>
        <v>0</v>
      </c>
      <c r="AM1229" s="496" t="e">
        <f>BD.PD9[[#This Row],[Pago 5]]+BD.PD9[[#This Row],[Pago 4]]+BD.PD9[[#This Row],[Pago 3]]+BD.PD9[[#This Row],[Pago 2]]+BD.PD9[[#This Row],[Pago 1]]</f>
        <v>#VALUE!</v>
      </c>
      <c r="AN1229" s="308" t="s">
        <v>244</v>
      </c>
      <c r="AO1229" s="308" t="s">
        <v>245</v>
      </c>
      <c r="AP1229" s="308" t="s">
        <v>246</v>
      </c>
      <c r="AQ1229" s="308" t="s">
        <v>247</v>
      </c>
      <c r="AR1229" s="308">
        <v>594</v>
      </c>
      <c r="AS1229" s="308" t="s">
        <v>248</v>
      </c>
      <c r="AT1229" s="249" t="s">
        <v>1575</v>
      </c>
      <c r="AU1229" s="249" t="s">
        <v>1582</v>
      </c>
    </row>
    <row r="1230" spans="1:47" hidden="1" x14ac:dyDescent="0.3">
      <c r="A1230" s="174">
        <v>7.02</v>
      </c>
      <c r="B1230" s="231"/>
      <c r="C1230" s="232" t="str">
        <f>VLOOKUP(BD.PD7[[#This Row],[Pos]],PPto[],3,FALSE)</f>
        <v>7.02 Cocina, Patio Comidas y Rostizería</v>
      </c>
      <c r="D1230" s="174" t="s">
        <v>23</v>
      </c>
      <c r="E1230" s="305" t="str">
        <f>IF(BD.PD7[[#This Row],[.]]="*",VLOOKUP(BD.PD7[[#This Row],[Pos]],Presupuesto!A:H,7,FALSE),"")</f>
        <v/>
      </c>
      <c r="F1230" s="234" t="s">
        <v>1512</v>
      </c>
      <c r="G1230" s="174"/>
      <c r="H1230" s="174"/>
      <c r="I1230" s="174" t="s">
        <v>1326</v>
      </c>
      <c r="J1230" s="382">
        <v>1</v>
      </c>
      <c r="K1230" s="174" t="s">
        <v>260</v>
      </c>
      <c r="L1230" s="383">
        <f>IF(BD.PD7[[#This Row],[Mon]]="DOP",1,HLOOKUP(BD.PD7[[#This Row],[Mon]],$K$1:$L$2,2,FALSE))</f>
        <v>1</v>
      </c>
      <c r="M1230" s="384">
        <v>68807.789999999994</v>
      </c>
      <c r="N1230" s="243">
        <f>BD.PD7[[#This Row],[Cant.]]*BD.PD7[[#This Row],[ Tasa ]]*BD.PD7[[#This Row],[ Precio Und.]]</f>
        <v>68807.789999999994</v>
      </c>
      <c r="O1230" s="386">
        <v>0</v>
      </c>
      <c r="P1230" s="243">
        <f>IF(BD.PD7[[#This Row],[Liquid. '[%']]]&lt;&gt;0,(BD.PD7[[#This Row],[Valor Neto '[DOP']]]*BD.PD7[[#This Row],[Liquid. '[%']]])+BD.PD7[[#This Row],[Valor Neto '[DOP']]],BD.PD7[[#This Row],[Valor Neto '[DOP']]])</f>
        <v>68807.789999999994</v>
      </c>
      <c r="Q1230" s="243">
        <f>BD.PD7[[#This Row],[Ppto. Orden Interna '[DOP']]]/HLOOKUP("USD",$K$1:$L$2,2,FALSE)</f>
        <v>1058.5813846153844</v>
      </c>
      <c r="R1230" s="381" t="s">
        <v>1488</v>
      </c>
      <c r="S1230" s="387"/>
      <c r="T1230" s="387"/>
      <c r="U1230" s="387"/>
      <c r="V1230" s="387"/>
      <c r="W1230" s="174" t="s">
        <v>439</v>
      </c>
      <c r="X1230" s="495">
        <v>10</v>
      </c>
      <c r="Y1230" s="388">
        <v>1</v>
      </c>
      <c r="Z1230" s="243">
        <f>BD.PD7[[#This Row],[Av.P1 '[%']]]*BD.PD7[[#This Row],[Ppto. Orden Interna '[DOP']]]</f>
        <v>68807.789999999994</v>
      </c>
      <c r="AA1230" s="249"/>
      <c r="AB1230" s="389"/>
      <c r="AC1230" s="243">
        <f>BD.PD7[[#This Row],[Av.P2 '[%']]]*BD.PD7[[#This Row],[Ppto. Orden Interna '[DOP']]]</f>
        <v>0</v>
      </c>
      <c r="AD1230" s="249"/>
      <c r="AE1230" s="389"/>
      <c r="AF1230" s="243">
        <f>BD.PD7[[#This Row],[Av.P3 '[%']]]*BD.PD7[[#This Row],[Ppto. Orden Interna '[DOP']]]</f>
        <v>0</v>
      </c>
      <c r="AG1230" s="249"/>
      <c r="AH1230" s="389"/>
      <c r="AI1230" s="243">
        <f>BD.PD7[[#This Row],[Av.P2 '[%']]]*BD.PD7[[#This Row],[Ppto. Orden Interna '[DOP']]]</f>
        <v>0</v>
      </c>
      <c r="AJ1230" s="249"/>
      <c r="AK1230" s="389"/>
      <c r="AL1230" s="243">
        <f>BD.PD7[[#This Row],[Av.P2 '[%']]]*BD.PD7[[#This Row],[Ppto. Orden Interna '[DOP']]]</f>
        <v>0</v>
      </c>
      <c r="AM1230" s="496" t="e">
        <f>BD.PD9[[#This Row],[Pago 5]]+BD.PD9[[#This Row],[Pago 4]]+BD.PD9[[#This Row],[Pago 3]]+BD.PD9[[#This Row],[Pago 2]]+BD.PD9[[#This Row],[Pago 1]]</f>
        <v>#VALUE!</v>
      </c>
      <c r="AN1230" s="308" t="s">
        <v>244</v>
      </c>
      <c r="AO1230" s="308" t="s">
        <v>245</v>
      </c>
      <c r="AP1230" s="308" t="s">
        <v>246</v>
      </c>
      <c r="AQ1230" s="308" t="s">
        <v>247</v>
      </c>
      <c r="AR1230" s="308">
        <v>594</v>
      </c>
      <c r="AS1230" s="308" t="s">
        <v>248</v>
      </c>
      <c r="AT1230" s="249" t="s">
        <v>1575</v>
      </c>
      <c r="AU1230" s="249" t="s">
        <v>1582</v>
      </c>
    </row>
    <row r="1231" spans="1:47" hidden="1" x14ac:dyDescent="0.3">
      <c r="A1231" s="174">
        <v>7.02</v>
      </c>
      <c r="B1231" s="231"/>
      <c r="C1231" s="232" t="str">
        <f>VLOOKUP(BD.PD7[[#This Row],[Pos]],PPto[],3,FALSE)</f>
        <v>7.02 Cocina, Patio Comidas y Rostizería</v>
      </c>
      <c r="D1231" s="174" t="s">
        <v>23</v>
      </c>
      <c r="E1231" s="305" t="str">
        <f>IF(BD.PD7[[#This Row],[.]]="*",VLOOKUP(BD.PD7[[#This Row],[Pos]],Presupuesto!A:H,7,FALSE),"")</f>
        <v/>
      </c>
      <c r="F1231" s="234" t="s">
        <v>472</v>
      </c>
      <c r="G1231" s="174"/>
      <c r="H1231" s="174"/>
      <c r="I1231" s="174" t="s">
        <v>1326</v>
      </c>
      <c r="J1231" s="382">
        <v>2</v>
      </c>
      <c r="K1231" s="174" t="s">
        <v>260</v>
      </c>
      <c r="L1231" s="383">
        <f>IF(BD.PD7[[#This Row],[Mon]]="DOP",1,HLOOKUP(BD.PD7[[#This Row],[Mon]],$K$1:$L$2,2,FALSE))</f>
        <v>1</v>
      </c>
      <c r="M1231" s="384">
        <v>500</v>
      </c>
      <c r="N1231" s="243">
        <f>BD.PD7[[#This Row],[Cant.]]*BD.PD7[[#This Row],[ Tasa ]]*BD.PD7[[#This Row],[ Precio Und.]]</f>
        <v>1000</v>
      </c>
      <c r="O1231" s="386">
        <v>0</v>
      </c>
      <c r="P1231" s="243">
        <f>IF(BD.PD7[[#This Row],[Liquid. '[%']]]&lt;&gt;0,(BD.PD7[[#This Row],[Valor Neto '[DOP']]]*BD.PD7[[#This Row],[Liquid. '[%']]])+BD.PD7[[#This Row],[Valor Neto '[DOP']]],BD.PD7[[#This Row],[Valor Neto '[DOP']]])</f>
        <v>1000</v>
      </c>
      <c r="Q1231" s="243">
        <f>BD.PD7[[#This Row],[Ppto. Orden Interna '[DOP']]]/HLOOKUP("USD",$K$1:$L$2,2,FALSE)</f>
        <v>15.384615384615385</v>
      </c>
      <c r="R1231" s="381" t="s">
        <v>1488</v>
      </c>
      <c r="S1231" s="387"/>
      <c r="T1231" s="387"/>
      <c r="U1231" s="387"/>
      <c r="V1231" s="387"/>
      <c r="W1231" s="174" t="s">
        <v>439</v>
      </c>
      <c r="X1231" s="495">
        <v>10</v>
      </c>
      <c r="Y1231" s="388">
        <v>1</v>
      </c>
      <c r="Z1231" s="243">
        <f>BD.PD7[[#This Row],[Av.P1 '[%']]]*BD.PD7[[#This Row],[Ppto. Orden Interna '[DOP']]]</f>
        <v>1000</v>
      </c>
      <c r="AA1231" s="249"/>
      <c r="AB1231" s="389"/>
      <c r="AC1231" s="243">
        <f>BD.PD7[[#This Row],[Av.P2 '[%']]]*BD.PD7[[#This Row],[Ppto. Orden Interna '[DOP']]]</f>
        <v>0</v>
      </c>
      <c r="AD1231" s="249"/>
      <c r="AE1231" s="389"/>
      <c r="AF1231" s="243">
        <f>BD.PD7[[#This Row],[Av.P3 '[%']]]*BD.PD7[[#This Row],[Ppto. Orden Interna '[DOP']]]</f>
        <v>0</v>
      </c>
      <c r="AG1231" s="249"/>
      <c r="AH1231" s="389"/>
      <c r="AI1231" s="243">
        <f>BD.PD7[[#This Row],[Av.P2 '[%']]]*BD.PD7[[#This Row],[Ppto. Orden Interna '[DOP']]]</f>
        <v>0</v>
      </c>
      <c r="AJ1231" s="249"/>
      <c r="AK1231" s="389"/>
      <c r="AL1231" s="243">
        <f>BD.PD7[[#This Row],[Av.P2 '[%']]]*BD.PD7[[#This Row],[Ppto. Orden Interna '[DOP']]]</f>
        <v>0</v>
      </c>
      <c r="AM1231" s="496" t="e">
        <f>BD.PD9[[#This Row],[Pago 5]]+BD.PD9[[#This Row],[Pago 4]]+BD.PD9[[#This Row],[Pago 3]]+BD.PD9[[#This Row],[Pago 2]]+BD.PD9[[#This Row],[Pago 1]]</f>
        <v>#VALUE!</v>
      </c>
      <c r="AN1231" s="308" t="s">
        <v>244</v>
      </c>
      <c r="AO1231" s="308" t="s">
        <v>245</v>
      </c>
      <c r="AP1231" s="308" t="s">
        <v>246</v>
      </c>
      <c r="AQ1231" s="308" t="s">
        <v>247</v>
      </c>
      <c r="AR1231" s="308">
        <v>594</v>
      </c>
      <c r="AS1231" s="308" t="s">
        <v>248</v>
      </c>
      <c r="AT1231" s="249" t="s">
        <v>1575</v>
      </c>
      <c r="AU1231" s="249" t="s">
        <v>1582</v>
      </c>
    </row>
    <row r="1232" spans="1:47" hidden="1" x14ac:dyDescent="0.3">
      <c r="A1232" s="174">
        <v>7.02</v>
      </c>
      <c r="B1232" s="231"/>
      <c r="C1232" s="232" t="str">
        <f>VLOOKUP(BD.PD7[[#This Row],[Pos]],PPto[],3,FALSE)</f>
        <v>7.02 Cocina, Patio Comidas y Rostizería</v>
      </c>
      <c r="D1232" s="174" t="s">
        <v>23</v>
      </c>
      <c r="E1232" s="305" t="str">
        <f>IF(BD.PD7[[#This Row],[.]]="*",VLOOKUP(BD.PD7[[#This Row],[Pos]],Presupuesto!A:H,7,FALSE),"")</f>
        <v/>
      </c>
      <c r="F1232" s="501" t="s">
        <v>506</v>
      </c>
      <c r="G1232" s="558"/>
      <c r="H1232" s="174"/>
      <c r="I1232" s="174" t="s">
        <v>1326</v>
      </c>
      <c r="J1232" s="382">
        <v>2</v>
      </c>
      <c r="K1232" s="174" t="s">
        <v>260</v>
      </c>
      <c r="L1232" s="383">
        <f>IF(BD.PD7[[#This Row],[Mon]]="DOP",1,HLOOKUP(BD.PD7[[#This Row],[Mon]],$K$1:$L$2,2,FALSE))</f>
        <v>1</v>
      </c>
      <c r="M1232" s="384">
        <v>650</v>
      </c>
      <c r="N1232" s="243">
        <f>BD.PD7[[#This Row],[Cant.]]*BD.PD7[[#This Row],[ Tasa ]]*BD.PD7[[#This Row],[ Precio Und.]]</f>
        <v>1300</v>
      </c>
      <c r="O1232" s="386">
        <v>0</v>
      </c>
      <c r="P1232" s="243">
        <f>IF(BD.PD7[[#This Row],[Liquid. '[%']]]&lt;&gt;0,(BD.PD7[[#This Row],[Valor Neto '[DOP']]]*BD.PD7[[#This Row],[Liquid. '[%']]])+BD.PD7[[#This Row],[Valor Neto '[DOP']]],BD.PD7[[#This Row],[Valor Neto '[DOP']]])</f>
        <v>1300</v>
      </c>
      <c r="Q1232" s="243">
        <f>BD.PD7[[#This Row],[Ppto. Orden Interna '[DOP']]]/HLOOKUP("USD",$K$1:$L$2,2,FALSE)</f>
        <v>20</v>
      </c>
      <c r="R1232" s="381" t="s">
        <v>1488</v>
      </c>
      <c r="S1232" s="387"/>
      <c r="T1232" s="387"/>
      <c r="U1232" s="387"/>
      <c r="V1232" s="387"/>
      <c r="W1232" s="174" t="s">
        <v>439</v>
      </c>
      <c r="X1232" s="495">
        <v>10</v>
      </c>
      <c r="Y1232" s="388">
        <v>1</v>
      </c>
      <c r="Z1232" s="243">
        <f>BD.PD7[[#This Row],[Av.P1 '[%']]]*BD.PD7[[#This Row],[Ppto. Orden Interna '[DOP']]]</f>
        <v>1300</v>
      </c>
      <c r="AA1232" s="249"/>
      <c r="AB1232" s="389"/>
      <c r="AC1232" s="243">
        <f>BD.PD7[[#This Row],[Av.P2 '[%']]]*BD.PD7[[#This Row],[Ppto. Orden Interna '[DOP']]]</f>
        <v>0</v>
      </c>
      <c r="AD1232" s="249"/>
      <c r="AE1232" s="389"/>
      <c r="AF1232" s="243">
        <f>BD.PD7[[#This Row],[Av.P3 '[%']]]*BD.PD7[[#This Row],[Ppto. Orden Interna '[DOP']]]</f>
        <v>0</v>
      </c>
      <c r="AG1232" s="249"/>
      <c r="AH1232" s="389"/>
      <c r="AI1232" s="243">
        <f>BD.PD7[[#This Row],[Av.P2 '[%']]]*BD.PD7[[#This Row],[Ppto. Orden Interna '[DOP']]]</f>
        <v>0</v>
      </c>
      <c r="AJ1232" s="249"/>
      <c r="AK1232" s="389"/>
      <c r="AL1232" s="243">
        <f>BD.PD7[[#This Row],[Av.P2 '[%']]]*BD.PD7[[#This Row],[Ppto. Orden Interna '[DOP']]]</f>
        <v>0</v>
      </c>
      <c r="AM1232" s="496" t="e">
        <f>BD.PD9[[#This Row],[Pago 5]]+BD.PD9[[#This Row],[Pago 4]]+BD.PD9[[#This Row],[Pago 3]]+BD.PD9[[#This Row],[Pago 2]]+BD.PD9[[#This Row],[Pago 1]]</f>
        <v>#VALUE!</v>
      </c>
      <c r="AN1232" s="308" t="s">
        <v>244</v>
      </c>
      <c r="AO1232" s="308" t="s">
        <v>245</v>
      </c>
      <c r="AP1232" s="308" t="s">
        <v>246</v>
      </c>
      <c r="AQ1232" s="308" t="s">
        <v>247</v>
      </c>
      <c r="AR1232" s="308">
        <v>594</v>
      </c>
      <c r="AS1232" s="308" t="s">
        <v>248</v>
      </c>
      <c r="AT1232" s="249" t="s">
        <v>1575</v>
      </c>
      <c r="AU1232" s="249" t="s">
        <v>1582</v>
      </c>
    </row>
    <row r="1233" spans="1:47" hidden="1" x14ac:dyDescent="0.3">
      <c r="A1233" s="174">
        <v>7.02</v>
      </c>
      <c r="B1233" s="231"/>
      <c r="C1233" s="232" t="str">
        <f>VLOOKUP(BD.PD7[[#This Row],[Pos]],PPto[],3,FALSE)</f>
        <v>7.02 Cocina, Patio Comidas y Rostizería</v>
      </c>
      <c r="D1233" s="174" t="s">
        <v>23</v>
      </c>
      <c r="E1233" s="305" t="str">
        <f>IF(BD.PD7[[#This Row],[.]]="*",VLOOKUP(BD.PD7[[#This Row],[Pos]],Presupuesto!A:H,7,FALSE),"")</f>
        <v/>
      </c>
      <c r="F1233" s="523" t="s">
        <v>507</v>
      </c>
      <c r="G1233" s="572"/>
      <c r="H1233" s="174"/>
      <c r="I1233" s="174" t="s">
        <v>1326</v>
      </c>
      <c r="J1233" s="382">
        <v>9</v>
      </c>
      <c r="K1233" s="174" t="s">
        <v>260</v>
      </c>
      <c r="L1233" s="383">
        <f>IF(BD.PD7[[#This Row],[Mon]]="DOP",1,HLOOKUP(BD.PD7[[#This Row],[Mon]],$K$1:$L$2,2,FALSE))</f>
        <v>1</v>
      </c>
      <c r="M1233" s="384">
        <v>25029.784444444445</v>
      </c>
      <c r="N1233" s="243">
        <f>BD.PD7[[#This Row],[Cant.]]*BD.PD7[[#This Row],[ Tasa ]]*BD.PD7[[#This Row],[ Precio Und.]]</f>
        <v>225268.06</v>
      </c>
      <c r="O1233" s="386">
        <v>0</v>
      </c>
      <c r="P1233" s="243">
        <f>IF(BD.PD7[[#This Row],[Liquid. '[%']]]&lt;&gt;0,(BD.PD7[[#This Row],[Valor Neto '[DOP']]]*BD.PD7[[#This Row],[Liquid. '[%']]])+BD.PD7[[#This Row],[Valor Neto '[DOP']]],BD.PD7[[#This Row],[Valor Neto '[DOP']]])</f>
        <v>225268.06</v>
      </c>
      <c r="Q1233" s="243">
        <f>BD.PD7[[#This Row],[Ppto. Orden Interna '[DOP']]]/HLOOKUP("USD",$K$1:$L$2,2,FALSE)</f>
        <v>3465.6624615384617</v>
      </c>
      <c r="R1233" s="381" t="s">
        <v>1513</v>
      </c>
      <c r="S1233" s="387"/>
      <c r="T1233" s="387"/>
      <c r="U1233" s="387"/>
      <c r="V1233" s="387"/>
      <c r="W1233" s="174" t="s">
        <v>1514</v>
      </c>
      <c r="X1233" s="495">
        <v>10</v>
      </c>
      <c r="Y1233" s="388">
        <v>1</v>
      </c>
      <c r="Z1233" s="243">
        <f>BD.PD7[[#This Row],[Av.P1 '[%']]]*BD.PD7[[#This Row],[Ppto. Orden Interna '[DOP']]]</f>
        <v>225268.06</v>
      </c>
      <c r="AA1233" s="249"/>
      <c r="AB1233" s="389"/>
      <c r="AC1233" s="243">
        <f>BD.PD7[[#This Row],[Av.P2 '[%']]]*BD.PD7[[#This Row],[Ppto. Orden Interna '[DOP']]]</f>
        <v>0</v>
      </c>
      <c r="AD1233" s="249"/>
      <c r="AE1233" s="389"/>
      <c r="AF1233" s="243">
        <f>BD.PD7[[#This Row],[Av.P3 '[%']]]*BD.PD7[[#This Row],[Ppto. Orden Interna '[DOP']]]</f>
        <v>0</v>
      </c>
      <c r="AG1233" s="249"/>
      <c r="AH1233" s="389"/>
      <c r="AI1233" s="243">
        <f>BD.PD7[[#This Row],[Av.P2 '[%']]]*BD.PD7[[#This Row],[Ppto. Orden Interna '[DOP']]]</f>
        <v>0</v>
      </c>
      <c r="AJ1233" s="249"/>
      <c r="AK1233" s="389"/>
      <c r="AL1233" s="243">
        <f>BD.PD7[[#This Row],[Av.P2 '[%']]]*BD.PD7[[#This Row],[Ppto. Orden Interna '[DOP']]]</f>
        <v>0</v>
      </c>
      <c r="AM1233" s="496" t="e">
        <f>BD.PD9[[#This Row],[Pago 5]]+BD.PD9[[#This Row],[Pago 4]]+BD.PD9[[#This Row],[Pago 3]]+BD.PD9[[#This Row],[Pago 2]]+BD.PD9[[#This Row],[Pago 1]]</f>
        <v>#VALUE!</v>
      </c>
      <c r="AN1233" s="308" t="s">
        <v>244</v>
      </c>
      <c r="AO1233" s="308" t="s">
        <v>245</v>
      </c>
      <c r="AP1233" s="308" t="s">
        <v>246</v>
      </c>
      <c r="AQ1233" s="308" t="s">
        <v>247</v>
      </c>
      <c r="AR1233" s="308">
        <v>594</v>
      </c>
      <c r="AS1233" s="308" t="s">
        <v>248</v>
      </c>
      <c r="AT1233" s="249" t="s">
        <v>1575</v>
      </c>
      <c r="AU1233" s="249" t="s">
        <v>1582</v>
      </c>
    </row>
    <row r="1234" spans="1:47" hidden="1" x14ac:dyDescent="0.3">
      <c r="A1234" s="174">
        <v>7.03</v>
      </c>
      <c r="B1234" s="231" t="s">
        <v>243</v>
      </c>
      <c r="C1234" s="232" t="str">
        <f>VLOOKUP(BD.PD7[[#This Row],[Pos]],PPto[],3,FALSE)</f>
        <v>7.03 Equipamiento Carniceria, Pescadería y Delicatesen</v>
      </c>
      <c r="D1234" s="233" t="s">
        <v>243</v>
      </c>
      <c r="E1234" s="305">
        <f>IF(BD.PD7[[#This Row],[.]]="*",VLOOKUP(BD.PD7[[#This Row],[Pos]],Presupuesto!A:H,7,FALSE),"")</f>
        <v>113048.39611904763</v>
      </c>
      <c r="F1234" s="234"/>
      <c r="G1234" s="174"/>
      <c r="H1234" s="174"/>
      <c r="I1234" s="174"/>
      <c r="J1234" s="392">
        <v>1</v>
      </c>
      <c r="K1234" s="233" t="s">
        <v>117</v>
      </c>
      <c r="L1234" s="383">
        <f>IF(BD.PD7[[#This Row],[Mon]]="DOP",1,HLOOKUP(BD.PD7[[#This Row],[Mon]],$K$1:$L$2,2,FALSE))</f>
        <v>65</v>
      </c>
      <c r="M1234" s="490">
        <v>0</v>
      </c>
      <c r="N1234" s="243">
        <f>BD.PD7[[#This Row],[Cant.]]*BD.PD7[[#This Row],[ Tasa ]]*BD.PD7[[#This Row],[ Precio Und.]]</f>
        <v>0</v>
      </c>
      <c r="O1234" s="491">
        <v>0</v>
      </c>
      <c r="P1234" s="243">
        <f>IF(BD.PD7[[#This Row],[Liquid. '[%']]]&lt;&gt;0,(BD.PD7[[#This Row],[Valor Neto '[DOP']]]*BD.PD7[[#This Row],[Liquid. '[%']]])+BD.PD7[[#This Row],[Valor Neto '[DOP']]],BD.PD7[[#This Row],[Valor Neto '[DOP']]])</f>
        <v>0</v>
      </c>
      <c r="Q1234" s="243">
        <f>BD.PD7[[#This Row],[Ppto. Orden Interna '[DOP']]]/HLOOKUP("USD",$K$1:$L$2,2,FALSE)</f>
        <v>0</v>
      </c>
      <c r="R1234" s="381"/>
      <c r="S1234" s="387"/>
      <c r="T1234" s="387"/>
      <c r="U1234" s="387"/>
      <c r="V1234" s="387"/>
      <c r="W1234" s="174"/>
      <c r="X1234" s="495"/>
      <c r="Y1234" s="388"/>
      <c r="Z1234" s="243">
        <f>BD.PD7[[#This Row],[Av.P1 '[%']]]*BD.PD7[[#This Row],[Ppto. Orden Interna '[DOP']]]</f>
        <v>0</v>
      </c>
      <c r="AA1234" s="249"/>
      <c r="AB1234" s="389"/>
      <c r="AC1234" s="243">
        <f>BD.PD7[[#This Row],[Av.P2 '[%']]]*BD.PD7[[#This Row],[Ppto. Orden Interna '[DOP']]]</f>
        <v>0</v>
      </c>
      <c r="AD1234" s="249"/>
      <c r="AE1234" s="389"/>
      <c r="AF1234" s="243">
        <f>BD.PD7[[#This Row],[Av.P3 '[%']]]*BD.PD7[[#This Row],[Ppto. Orden Interna '[DOP']]]</f>
        <v>0</v>
      </c>
      <c r="AG1234" s="249"/>
      <c r="AH1234" s="389"/>
      <c r="AI1234" s="243">
        <f>BD.PD7[[#This Row],[Av.P2 '[%']]]*BD.PD7[[#This Row],[Ppto. Orden Interna '[DOP']]]</f>
        <v>0</v>
      </c>
      <c r="AJ1234" s="249"/>
      <c r="AK1234" s="389"/>
      <c r="AL1234" s="243">
        <f>BD.PD7[[#This Row],[Av.P2 '[%']]]*BD.PD7[[#This Row],[Ppto. Orden Interna '[DOP']]]</f>
        <v>0</v>
      </c>
      <c r="AM1234" s="496" t="e">
        <f>BD.PD9[[#This Row],[Pago 5]]+BD.PD9[[#This Row],[Pago 4]]+BD.PD9[[#This Row],[Pago 3]]+BD.PD9[[#This Row],[Pago 2]]+BD.PD9[[#This Row],[Pago 1]]</f>
        <v>#VALUE!</v>
      </c>
      <c r="AN1234" s="308" t="s">
        <v>244</v>
      </c>
      <c r="AO1234" s="308" t="s">
        <v>245</v>
      </c>
      <c r="AP1234" s="308" t="s">
        <v>246</v>
      </c>
      <c r="AQ1234" s="308" t="s">
        <v>247</v>
      </c>
      <c r="AR1234" s="308">
        <v>594</v>
      </c>
      <c r="AS1234" s="308" t="s">
        <v>248</v>
      </c>
      <c r="AT1234" s="249" t="s">
        <v>1575</v>
      </c>
      <c r="AU1234" s="249" t="s">
        <v>1582</v>
      </c>
    </row>
    <row r="1235" spans="1:47" hidden="1" x14ac:dyDescent="0.3">
      <c r="A1235" s="174">
        <v>7.03</v>
      </c>
      <c r="B1235" s="231"/>
      <c r="C1235" s="232" t="str">
        <f>VLOOKUP(BD.PD7[[#This Row],[Pos]],PPto[],3,FALSE)</f>
        <v>7.03 Equipamiento Carniceria, Pescadería y Delicatesen</v>
      </c>
      <c r="D1235" s="174" t="s">
        <v>23</v>
      </c>
      <c r="E1235" s="305" t="str">
        <f>IF(BD.PD7[[#This Row],[.]]="*",VLOOKUP(BD.PD7[[#This Row],[Pos]],Presupuesto!A:H,7,FALSE),"")</f>
        <v/>
      </c>
      <c r="F1235" s="523" t="s">
        <v>477</v>
      </c>
      <c r="G1235" s="174" t="s">
        <v>1359</v>
      </c>
      <c r="H1235" s="174"/>
      <c r="I1235" s="174" t="s">
        <v>1326</v>
      </c>
      <c r="J1235" s="382">
        <v>1</v>
      </c>
      <c r="K1235" s="174" t="s">
        <v>260</v>
      </c>
      <c r="L1235" s="383">
        <f>IF(BD.PD7[[#This Row],[Mon]]="DOP",1,HLOOKUP(BD.PD7[[#This Row],[Mon]],$K$1:$L$2,2,FALSE))</f>
        <v>1</v>
      </c>
      <c r="M1235" s="384">
        <v>937877.67</v>
      </c>
      <c r="N1235" s="243">
        <f>BD.PD7[[#This Row],[Cant.]]*BD.PD7[[#This Row],[ Tasa ]]*BD.PD7[[#This Row],[ Precio Und.]]</f>
        <v>937877.67</v>
      </c>
      <c r="O1235" s="386">
        <v>0.01</v>
      </c>
      <c r="P1235" s="243">
        <f>IF(BD.PD7[[#This Row],[Liquid. '[%']]]&lt;&gt;0,(BD.PD7[[#This Row],[Valor Neto '[DOP']]]*BD.PD7[[#This Row],[Liquid. '[%']]])+BD.PD7[[#This Row],[Valor Neto '[DOP']]],BD.PD7[[#This Row],[Valor Neto '[DOP']]])</f>
        <v>947256.44670000009</v>
      </c>
      <c r="Q1235" s="243">
        <f>BD.PD7[[#This Row],[Ppto. Orden Interna '[DOP']]]/HLOOKUP("USD",$K$1:$L$2,2,FALSE)</f>
        <v>14573.176103076925</v>
      </c>
      <c r="R1235" s="381" t="s">
        <v>1494</v>
      </c>
      <c r="S1235" s="387"/>
      <c r="T1235" s="387"/>
      <c r="U1235" s="387"/>
      <c r="V1235" s="387"/>
      <c r="W1235" s="174" t="s">
        <v>1495</v>
      </c>
      <c r="X1235" s="495">
        <v>10</v>
      </c>
      <c r="Y1235" s="388">
        <v>1</v>
      </c>
      <c r="Z1235" s="243">
        <f>BD.PD7[[#This Row],[Av.P1 '[%']]]*BD.PD7[[#This Row],[Ppto. Orden Interna '[DOP']]]</f>
        <v>947256.44670000009</v>
      </c>
      <c r="AA1235" s="249"/>
      <c r="AB1235" s="389"/>
      <c r="AC1235" s="243">
        <f>BD.PD7[[#This Row],[Av.P2 '[%']]]*BD.PD7[[#This Row],[Ppto. Orden Interna '[DOP']]]</f>
        <v>0</v>
      </c>
      <c r="AD1235" s="249"/>
      <c r="AE1235" s="389"/>
      <c r="AF1235" s="243">
        <f>BD.PD7[[#This Row],[Av.P3 '[%']]]*BD.PD7[[#This Row],[Ppto. Orden Interna '[DOP']]]</f>
        <v>0</v>
      </c>
      <c r="AG1235" s="249"/>
      <c r="AH1235" s="389"/>
      <c r="AI1235" s="243">
        <f>BD.PD7[[#This Row],[Av.P2 '[%']]]*BD.PD7[[#This Row],[Ppto. Orden Interna '[DOP']]]</f>
        <v>0</v>
      </c>
      <c r="AJ1235" s="249"/>
      <c r="AK1235" s="389"/>
      <c r="AL1235" s="243">
        <f>BD.PD7[[#This Row],[Av.P2 '[%']]]*BD.PD7[[#This Row],[Ppto. Orden Interna '[DOP']]]</f>
        <v>0</v>
      </c>
      <c r="AM1235" s="496" t="e">
        <f>BD.PD9[[#This Row],[Pago 5]]+BD.PD9[[#This Row],[Pago 4]]+BD.PD9[[#This Row],[Pago 3]]+BD.PD9[[#This Row],[Pago 2]]+BD.PD9[[#This Row],[Pago 1]]</f>
        <v>#VALUE!</v>
      </c>
      <c r="AN1235" s="308" t="s">
        <v>244</v>
      </c>
      <c r="AO1235" s="308" t="s">
        <v>245</v>
      </c>
      <c r="AP1235" s="308" t="s">
        <v>246</v>
      </c>
      <c r="AQ1235" s="308" t="s">
        <v>247</v>
      </c>
      <c r="AR1235" s="308">
        <v>594</v>
      </c>
      <c r="AS1235" s="308" t="s">
        <v>248</v>
      </c>
      <c r="AT1235" s="249" t="s">
        <v>1575</v>
      </c>
      <c r="AU1235" s="249" t="s">
        <v>1582</v>
      </c>
    </row>
    <row r="1236" spans="1:47" hidden="1" x14ac:dyDescent="0.3">
      <c r="A1236" s="174">
        <v>7.03</v>
      </c>
      <c r="B1236" s="231"/>
      <c r="C1236" s="232" t="str">
        <f>VLOOKUP(BD.PD7[[#This Row],[Pos]],PPto[],3,FALSE)</f>
        <v>7.03 Equipamiento Carniceria, Pescadería y Delicatesen</v>
      </c>
      <c r="D1236" s="174" t="s">
        <v>23</v>
      </c>
      <c r="E1236" s="305" t="str">
        <f>IF(BD.PD7[[#This Row],[.]]="*",VLOOKUP(BD.PD7[[#This Row],[Pos]],Presupuesto!A:H,7,FALSE),"")</f>
        <v/>
      </c>
      <c r="F1236" s="523" t="s">
        <v>478</v>
      </c>
      <c r="G1236" s="174" t="s">
        <v>1359</v>
      </c>
      <c r="H1236" s="174"/>
      <c r="I1236" s="174" t="s">
        <v>1326</v>
      </c>
      <c r="J1236" s="382">
        <v>1</v>
      </c>
      <c r="K1236" s="174" t="s">
        <v>260</v>
      </c>
      <c r="L1236" s="383">
        <f>IF(BD.PD7[[#This Row],[Mon]]="DOP",1,HLOOKUP(BD.PD7[[#This Row],[Mon]],$K$1:$L$2,2,FALSE))</f>
        <v>1</v>
      </c>
      <c r="M1236" s="384">
        <v>546727.98</v>
      </c>
      <c r="N1236" s="243">
        <f>BD.PD7[[#This Row],[Cant.]]*BD.PD7[[#This Row],[ Tasa ]]*BD.PD7[[#This Row],[ Precio Und.]]</f>
        <v>546727.98</v>
      </c>
      <c r="O1236" s="386">
        <v>0.01</v>
      </c>
      <c r="P1236" s="243">
        <f>IF(BD.PD7[[#This Row],[Liquid. '[%']]]&lt;&gt;0,(BD.PD7[[#This Row],[Valor Neto '[DOP']]]*BD.PD7[[#This Row],[Liquid. '[%']]])+BD.PD7[[#This Row],[Valor Neto '[DOP']]],BD.PD7[[#This Row],[Valor Neto '[DOP']]])</f>
        <v>552195.2598</v>
      </c>
      <c r="Q1236" s="243">
        <f>BD.PD7[[#This Row],[Ppto. Orden Interna '[DOP']]]/HLOOKUP("USD",$K$1:$L$2,2,FALSE)</f>
        <v>8495.3116892307698</v>
      </c>
      <c r="R1236" s="381" t="s">
        <v>1494</v>
      </c>
      <c r="S1236" s="387"/>
      <c r="T1236" s="387"/>
      <c r="U1236" s="387"/>
      <c r="V1236" s="387"/>
      <c r="W1236" s="174" t="s">
        <v>1495</v>
      </c>
      <c r="X1236" s="495">
        <v>10</v>
      </c>
      <c r="Y1236" s="388">
        <v>1</v>
      </c>
      <c r="Z1236" s="243">
        <f>BD.PD7[[#This Row],[Av.P1 '[%']]]*BD.PD7[[#This Row],[Ppto. Orden Interna '[DOP']]]</f>
        <v>552195.2598</v>
      </c>
      <c r="AA1236" s="249"/>
      <c r="AB1236" s="389"/>
      <c r="AC1236" s="243">
        <f>BD.PD7[[#This Row],[Av.P2 '[%']]]*BD.PD7[[#This Row],[Ppto. Orden Interna '[DOP']]]</f>
        <v>0</v>
      </c>
      <c r="AD1236" s="249"/>
      <c r="AE1236" s="389"/>
      <c r="AF1236" s="243">
        <f>BD.PD7[[#This Row],[Av.P3 '[%']]]*BD.PD7[[#This Row],[Ppto. Orden Interna '[DOP']]]</f>
        <v>0</v>
      </c>
      <c r="AG1236" s="249"/>
      <c r="AH1236" s="389"/>
      <c r="AI1236" s="243">
        <f>BD.PD7[[#This Row],[Av.P2 '[%']]]*BD.PD7[[#This Row],[Ppto. Orden Interna '[DOP']]]</f>
        <v>0</v>
      </c>
      <c r="AJ1236" s="249"/>
      <c r="AK1236" s="389"/>
      <c r="AL1236" s="243">
        <f>BD.PD7[[#This Row],[Av.P2 '[%']]]*BD.PD7[[#This Row],[Ppto. Orden Interna '[DOP']]]</f>
        <v>0</v>
      </c>
      <c r="AM1236" s="496" t="e">
        <f>BD.PD9[[#This Row],[Pago 5]]+BD.PD9[[#This Row],[Pago 4]]+BD.PD9[[#This Row],[Pago 3]]+BD.PD9[[#This Row],[Pago 2]]+BD.PD9[[#This Row],[Pago 1]]</f>
        <v>#VALUE!</v>
      </c>
      <c r="AN1236" s="308" t="s">
        <v>244</v>
      </c>
      <c r="AO1236" s="308" t="s">
        <v>245</v>
      </c>
      <c r="AP1236" s="308" t="s">
        <v>246</v>
      </c>
      <c r="AQ1236" s="308" t="s">
        <v>247</v>
      </c>
      <c r="AR1236" s="308">
        <v>594</v>
      </c>
      <c r="AS1236" s="308" t="s">
        <v>248</v>
      </c>
      <c r="AT1236" s="249" t="s">
        <v>1575</v>
      </c>
      <c r="AU1236" s="249" t="s">
        <v>1582</v>
      </c>
    </row>
    <row r="1237" spans="1:47" hidden="1" x14ac:dyDescent="0.3">
      <c r="A1237" s="174">
        <v>7.03</v>
      </c>
      <c r="B1237" s="231"/>
      <c r="C1237" s="232" t="str">
        <f>VLOOKUP(BD.PD7[[#This Row],[Pos]],PPto[],3,FALSE)</f>
        <v>7.03 Equipamiento Carniceria, Pescadería y Delicatesen</v>
      </c>
      <c r="D1237" s="174" t="s">
        <v>23</v>
      </c>
      <c r="E1237" s="305" t="str">
        <f>IF(BD.PD7[[#This Row],[.]]="*",VLOOKUP(BD.PD7[[#This Row],[Pos]],Presupuesto!A:H,7,FALSE),"")</f>
        <v/>
      </c>
      <c r="F1237" s="523" t="s">
        <v>479</v>
      </c>
      <c r="G1237" s="174" t="s">
        <v>1359</v>
      </c>
      <c r="H1237" s="174"/>
      <c r="I1237" s="174" t="s">
        <v>1326</v>
      </c>
      <c r="J1237" s="382">
        <v>1</v>
      </c>
      <c r="K1237" s="174" t="s">
        <v>260</v>
      </c>
      <c r="L1237" s="383">
        <f>IF(BD.PD7[[#This Row],[Mon]]="DOP",1,HLOOKUP(BD.PD7[[#This Row],[Mon]],$K$1:$L$2,2,FALSE))</f>
        <v>1</v>
      </c>
      <c r="M1237" s="384">
        <v>181574.8</v>
      </c>
      <c r="N1237" s="243">
        <f>BD.PD7[[#This Row],[Cant.]]*BD.PD7[[#This Row],[ Tasa ]]*BD.PD7[[#This Row],[ Precio Und.]]</f>
        <v>181574.8</v>
      </c>
      <c r="O1237" s="386">
        <v>0.01</v>
      </c>
      <c r="P1237" s="243">
        <f>IF(BD.PD7[[#This Row],[Liquid. '[%']]]&lt;&gt;0,(BD.PD7[[#This Row],[Valor Neto '[DOP']]]*BD.PD7[[#This Row],[Liquid. '[%']]])+BD.PD7[[#This Row],[Valor Neto '[DOP']]],BD.PD7[[#This Row],[Valor Neto '[DOP']]])</f>
        <v>183390.54799999998</v>
      </c>
      <c r="Q1237" s="243">
        <f>BD.PD7[[#This Row],[Ppto. Orden Interna '[DOP']]]/HLOOKUP("USD",$K$1:$L$2,2,FALSE)</f>
        <v>2821.3930461538457</v>
      </c>
      <c r="R1237" s="381" t="s">
        <v>1494</v>
      </c>
      <c r="S1237" s="387"/>
      <c r="T1237" s="387"/>
      <c r="U1237" s="387"/>
      <c r="V1237" s="387"/>
      <c r="W1237" s="174" t="s">
        <v>1495</v>
      </c>
      <c r="X1237" s="495">
        <v>10</v>
      </c>
      <c r="Y1237" s="388">
        <v>1</v>
      </c>
      <c r="Z1237" s="243">
        <f>BD.PD7[[#This Row],[Av.P1 '[%']]]*BD.PD7[[#This Row],[Ppto. Orden Interna '[DOP']]]</f>
        <v>183390.54799999998</v>
      </c>
      <c r="AA1237" s="249"/>
      <c r="AB1237" s="389"/>
      <c r="AC1237" s="243">
        <f>BD.PD7[[#This Row],[Av.P2 '[%']]]*BD.PD7[[#This Row],[Ppto. Orden Interna '[DOP']]]</f>
        <v>0</v>
      </c>
      <c r="AD1237" s="249"/>
      <c r="AE1237" s="389"/>
      <c r="AF1237" s="243">
        <f>BD.PD7[[#This Row],[Av.P3 '[%']]]*BD.PD7[[#This Row],[Ppto. Orden Interna '[DOP']]]</f>
        <v>0</v>
      </c>
      <c r="AG1237" s="249"/>
      <c r="AH1237" s="389"/>
      <c r="AI1237" s="243">
        <f>BD.PD7[[#This Row],[Av.P2 '[%']]]*BD.PD7[[#This Row],[Ppto. Orden Interna '[DOP']]]</f>
        <v>0</v>
      </c>
      <c r="AJ1237" s="249"/>
      <c r="AK1237" s="389"/>
      <c r="AL1237" s="243">
        <f>BD.PD7[[#This Row],[Av.P2 '[%']]]*BD.PD7[[#This Row],[Ppto. Orden Interna '[DOP']]]</f>
        <v>0</v>
      </c>
      <c r="AM1237" s="496" t="e">
        <f>BD.PD9[[#This Row],[Pago 5]]+BD.PD9[[#This Row],[Pago 4]]+BD.PD9[[#This Row],[Pago 3]]+BD.PD9[[#This Row],[Pago 2]]+BD.PD9[[#This Row],[Pago 1]]</f>
        <v>#VALUE!</v>
      </c>
      <c r="AN1237" s="308" t="s">
        <v>244</v>
      </c>
      <c r="AO1237" s="308" t="s">
        <v>245</v>
      </c>
      <c r="AP1237" s="308" t="s">
        <v>246</v>
      </c>
      <c r="AQ1237" s="308" t="s">
        <v>247</v>
      </c>
      <c r="AR1237" s="308">
        <v>594</v>
      </c>
      <c r="AS1237" s="308" t="s">
        <v>248</v>
      </c>
      <c r="AT1237" s="249" t="s">
        <v>1575</v>
      </c>
      <c r="AU1237" s="249" t="s">
        <v>1582</v>
      </c>
    </row>
    <row r="1238" spans="1:47" hidden="1" x14ac:dyDescent="0.3">
      <c r="A1238" s="174">
        <v>7.03</v>
      </c>
      <c r="B1238" s="231"/>
      <c r="C1238" s="232" t="str">
        <f>VLOOKUP(BD.PD7[[#This Row],[Pos]],PPto[],3,FALSE)</f>
        <v>7.03 Equipamiento Carniceria, Pescadería y Delicatesen</v>
      </c>
      <c r="D1238" s="174" t="s">
        <v>23</v>
      </c>
      <c r="E1238" s="305" t="str">
        <f>IF(BD.PD7[[#This Row],[.]]="*",VLOOKUP(BD.PD7[[#This Row],[Pos]],Presupuesto!A:H,7,FALSE),"")</f>
        <v/>
      </c>
      <c r="F1238" s="561" t="s">
        <v>1515</v>
      </c>
      <c r="G1238" s="511"/>
      <c r="H1238" s="174"/>
      <c r="I1238" s="174" t="s">
        <v>1326</v>
      </c>
      <c r="J1238" s="382">
        <v>18</v>
      </c>
      <c r="K1238" s="174" t="s">
        <v>260</v>
      </c>
      <c r="L1238" s="383">
        <f>IF(BD.PD7[[#This Row],[Mon]]="DOP",1,HLOOKUP(BD.PD7[[#This Row],[Mon]],$K$1:$L$2,2,FALSE))</f>
        <v>1</v>
      </c>
      <c r="M1238" s="384">
        <v>475.52000000000004</v>
      </c>
      <c r="N1238" s="243">
        <f>BD.PD7[[#This Row],[Cant.]]*BD.PD7[[#This Row],[ Tasa ]]*BD.PD7[[#This Row],[ Precio Und.]]</f>
        <v>8559.36</v>
      </c>
      <c r="O1238" s="386">
        <v>0.3</v>
      </c>
      <c r="P1238" s="243">
        <f>IF(BD.PD7[[#This Row],[Liquid. '[%']]]&lt;&gt;0,(BD.PD7[[#This Row],[Valor Neto '[DOP']]]*BD.PD7[[#This Row],[Liquid. '[%']]])+BD.PD7[[#This Row],[Valor Neto '[DOP']]],BD.PD7[[#This Row],[Valor Neto '[DOP']]])</f>
        <v>11127.168000000001</v>
      </c>
      <c r="Q1238" s="243">
        <f>BD.PD7[[#This Row],[Ppto. Orden Interna '[DOP']]]/HLOOKUP("USD",$K$1:$L$2,2,FALSE)</f>
        <v>171.18720000000002</v>
      </c>
      <c r="R1238" s="381" t="s">
        <v>1516</v>
      </c>
      <c r="S1238" s="387"/>
      <c r="T1238" s="387"/>
      <c r="U1238" s="387"/>
      <c r="V1238" s="387"/>
      <c r="W1238" s="174" t="s">
        <v>1495</v>
      </c>
      <c r="X1238" s="495">
        <v>10</v>
      </c>
      <c r="Y1238" s="388">
        <v>0.5</v>
      </c>
      <c r="Z1238" s="243">
        <f>BD.PD7[[#This Row],[Av.P1 '[%']]]*BD.PD7[[#This Row],[Ppto. Orden Interna '[DOP']]]</f>
        <v>5563.5840000000007</v>
      </c>
      <c r="AA1238" s="495">
        <v>11</v>
      </c>
      <c r="AB1238" s="388">
        <v>0.5</v>
      </c>
      <c r="AC1238" s="243">
        <f>BD.PD7[[#This Row],[Av.P2 '[%']]]*BD.PD7[[#This Row],[Ppto. Orden Interna '[DOP']]]</f>
        <v>5563.5840000000007</v>
      </c>
      <c r="AD1238" s="249"/>
      <c r="AE1238" s="389"/>
      <c r="AF1238" s="243">
        <f>BD.PD7[[#This Row],[Av.P3 '[%']]]*BD.PD7[[#This Row],[Ppto. Orden Interna '[DOP']]]</f>
        <v>0</v>
      </c>
      <c r="AG1238" s="249"/>
      <c r="AH1238" s="389"/>
      <c r="AI1238" s="243">
        <f>BD.PD7[[#This Row],[Av.P2 '[%']]]*BD.PD7[[#This Row],[Ppto. Orden Interna '[DOP']]]</f>
        <v>5563.5840000000007</v>
      </c>
      <c r="AJ1238" s="249"/>
      <c r="AK1238" s="389"/>
      <c r="AL1238" s="243">
        <f>BD.PD7[[#This Row],[Av.P2 '[%']]]*BD.PD7[[#This Row],[Ppto. Orden Interna '[DOP']]]</f>
        <v>5563.5840000000007</v>
      </c>
      <c r="AM1238" s="496" t="e">
        <f>BD.PD9[[#This Row],[Pago 5]]+BD.PD9[[#This Row],[Pago 4]]+BD.PD9[[#This Row],[Pago 3]]+BD.PD9[[#This Row],[Pago 2]]+BD.PD9[[#This Row],[Pago 1]]</f>
        <v>#VALUE!</v>
      </c>
      <c r="AN1238" s="308" t="s">
        <v>244</v>
      </c>
      <c r="AO1238" s="308" t="s">
        <v>245</v>
      </c>
      <c r="AP1238" s="308" t="s">
        <v>246</v>
      </c>
      <c r="AQ1238" s="308" t="s">
        <v>247</v>
      </c>
      <c r="AR1238" s="308">
        <v>594</v>
      </c>
      <c r="AS1238" s="308" t="s">
        <v>248</v>
      </c>
      <c r="AT1238" s="249" t="s">
        <v>1575</v>
      </c>
      <c r="AU1238" s="249" t="s">
        <v>1582</v>
      </c>
    </row>
    <row r="1239" spans="1:47" hidden="1" x14ac:dyDescent="0.3">
      <c r="A1239" s="174">
        <v>7.03</v>
      </c>
      <c r="B1239" s="231"/>
      <c r="C1239" s="232" t="str">
        <f>VLOOKUP(BD.PD7[[#This Row],[Pos]],PPto[],3,FALSE)</f>
        <v>7.03 Equipamiento Carniceria, Pescadería y Delicatesen</v>
      </c>
      <c r="D1239" s="174" t="s">
        <v>23</v>
      </c>
      <c r="E1239" s="305" t="str">
        <f>IF(BD.PD7[[#This Row],[.]]="*",VLOOKUP(BD.PD7[[#This Row],[Pos]],Presupuesto!A:H,7,FALSE),"")</f>
        <v/>
      </c>
      <c r="F1239" s="234" t="s">
        <v>486</v>
      </c>
      <c r="G1239" s="174"/>
      <c r="H1239" s="174"/>
      <c r="I1239" s="174" t="s">
        <v>1326</v>
      </c>
      <c r="J1239" s="382">
        <v>3</v>
      </c>
      <c r="K1239" s="174" t="s">
        <v>260</v>
      </c>
      <c r="L1239" s="383">
        <f>IF(BD.PD7[[#This Row],[Mon]]="DOP",1,HLOOKUP(BD.PD7[[#This Row],[Mon]],$K$1:$L$2,2,FALSE))</f>
        <v>1</v>
      </c>
      <c r="M1239" s="384">
        <v>2626.0833333333335</v>
      </c>
      <c r="N1239" s="243">
        <f>BD.PD7[[#This Row],[Cant.]]*BD.PD7[[#This Row],[ Tasa ]]*BD.PD7[[#This Row],[ Precio Und.]]</f>
        <v>7878.25</v>
      </c>
      <c r="O1239" s="386">
        <v>0</v>
      </c>
      <c r="P1239" s="243">
        <f>IF(BD.PD7[[#This Row],[Liquid. '[%']]]&lt;&gt;0,(BD.PD7[[#This Row],[Valor Neto '[DOP']]]*BD.PD7[[#This Row],[Liquid. '[%']]])+BD.PD7[[#This Row],[Valor Neto '[DOP']]],BD.PD7[[#This Row],[Valor Neto '[DOP']]])</f>
        <v>7878.25</v>
      </c>
      <c r="Q1239" s="243">
        <f>BD.PD7[[#This Row],[Ppto. Orden Interna '[DOP']]]/HLOOKUP("USD",$K$1:$L$2,2,FALSE)</f>
        <v>121.20384615384616</v>
      </c>
      <c r="R1239" s="381" t="s">
        <v>1517</v>
      </c>
      <c r="S1239" s="387"/>
      <c r="T1239" s="387"/>
      <c r="U1239" s="387"/>
      <c r="V1239" s="387"/>
      <c r="W1239" s="174" t="s">
        <v>1495</v>
      </c>
      <c r="X1239" s="495">
        <v>10</v>
      </c>
      <c r="Y1239" s="388">
        <v>1</v>
      </c>
      <c r="Z1239" s="243">
        <f>BD.PD7[[#This Row],[Av.P1 '[%']]]*BD.PD7[[#This Row],[Ppto. Orden Interna '[DOP']]]</f>
        <v>7878.25</v>
      </c>
      <c r="AA1239" s="249"/>
      <c r="AB1239" s="389"/>
      <c r="AC1239" s="243">
        <f>BD.PD7[[#This Row],[Av.P2 '[%']]]*BD.PD7[[#This Row],[Ppto. Orden Interna '[DOP']]]</f>
        <v>0</v>
      </c>
      <c r="AD1239" s="249"/>
      <c r="AE1239" s="389"/>
      <c r="AF1239" s="243">
        <f>BD.PD7[[#This Row],[Av.P3 '[%']]]*BD.PD7[[#This Row],[Ppto. Orden Interna '[DOP']]]</f>
        <v>0</v>
      </c>
      <c r="AG1239" s="249"/>
      <c r="AH1239" s="389"/>
      <c r="AI1239" s="243">
        <f>BD.PD7[[#This Row],[Av.P2 '[%']]]*BD.PD7[[#This Row],[Ppto. Orden Interna '[DOP']]]</f>
        <v>0</v>
      </c>
      <c r="AJ1239" s="249"/>
      <c r="AK1239" s="389"/>
      <c r="AL1239" s="243">
        <f>BD.PD7[[#This Row],[Av.P2 '[%']]]*BD.PD7[[#This Row],[Ppto. Orden Interna '[DOP']]]</f>
        <v>0</v>
      </c>
      <c r="AM1239" s="496" t="e">
        <f>BD.PD9[[#This Row],[Pago 5]]+BD.PD9[[#This Row],[Pago 4]]+BD.PD9[[#This Row],[Pago 3]]+BD.PD9[[#This Row],[Pago 2]]+BD.PD9[[#This Row],[Pago 1]]</f>
        <v>#VALUE!</v>
      </c>
      <c r="AN1239" s="308" t="s">
        <v>244</v>
      </c>
      <c r="AO1239" s="308" t="s">
        <v>245</v>
      </c>
      <c r="AP1239" s="308" t="s">
        <v>246</v>
      </c>
      <c r="AQ1239" s="308" t="s">
        <v>247</v>
      </c>
      <c r="AR1239" s="308">
        <v>594</v>
      </c>
      <c r="AS1239" s="308" t="s">
        <v>248</v>
      </c>
      <c r="AT1239" s="249" t="s">
        <v>1575</v>
      </c>
      <c r="AU1239" s="249" t="s">
        <v>1582</v>
      </c>
    </row>
    <row r="1240" spans="1:47" hidden="1" x14ac:dyDescent="0.3">
      <c r="A1240" s="174">
        <v>7.03</v>
      </c>
      <c r="B1240" s="231"/>
      <c r="C1240" s="232" t="str">
        <f>VLOOKUP(BD.PD7[[#This Row],[Pos]],PPto[],3,FALSE)</f>
        <v>7.03 Equipamiento Carniceria, Pescadería y Delicatesen</v>
      </c>
      <c r="D1240" s="174" t="s">
        <v>23</v>
      </c>
      <c r="E1240" s="305" t="str">
        <f>IF(BD.PD7[[#This Row],[.]]="*",VLOOKUP(BD.PD7[[#This Row],[Pos]],Presupuesto!A:H,7,FALSE),"")</f>
        <v/>
      </c>
      <c r="F1240" s="234" t="s">
        <v>488</v>
      </c>
      <c r="G1240" s="174"/>
      <c r="H1240" s="174"/>
      <c r="I1240" s="174" t="s">
        <v>1326</v>
      </c>
      <c r="J1240" s="382">
        <v>5</v>
      </c>
      <c r="K1240" s="174" t="s">
        <v>260</v>
      </c>
      <c r="L1240" s="383">
        <f>IF(BD.PD7[[#This Row],[Mon]]="DOP",1,HLOOKUP(BD.PD7[[#This Row],[Mon]],$K$1:$L$2,2,FALSE))</f>
        <v>1</v>
      </c>
      <c r="M1240" s="384">
        <v>3567.6959999999999</v>
      </c>
      <c r="N1240" s="243">
        <f>BD.PD7[[#This Row],[Cant.]]*BD.PD7[[#This Row],[ Tasa ]]*BD.PD7[[#This Row],[ Precio Und.]]</f>
        <v>17838.48</v>
      </c>
      <c r="O1240" s="386">
        <v>0</v>
      </c>
      <c r="P1240" s="243">
        <f>IF(BD.PD7[[#This Row],[Liquid. '[%']]]&lt;&gt;0,(BD.PD7[[#This Row],[Valor Neto '[DOP']]]*BD.PD7[[#This Row],[Liquid. '[%']]])+BD.PD7[[#This Row],[Valor Neto '[DOP']]],BD.PD7[[#This Row],[Valor Neto '[DOP']]])</f>
        <v>17838.48</v>
      </c>
      <c r="Q1240" s="243">
        <f>BD.PD7[[#This Row],[Ppto. Orden Interna '[DOP']]]/HLOOKUP("USD",$K$1:$L$2,2,FALSE)</f>
        <v>274.43815384615385</v>
      </c>
      <c r="R1240" s="381" t="s">
        <v>1517</v>
      </c>
      <c r="S1240" s="387"/>
      <c r="T1240" s="387"/>
      <c r="U1240" s="387"/>
      <c r="V1240" s="387"/>
      <c r="W1240" s="174" t="s">
        <v>1495</v>
      </c>
      <c r="X1240" s="495">
        <v>10</v>
      </c>
      <c r="Y1240" s="388">
        <v>1</v>
      </c>
      <c r="Z1240" s="243">
        <f>BD.PD7[[#This Row],[Av.P1 '[%']]]*BD.PD7[[#This Row],[Ppto. Orden Interna '[DOP']]]</f>
        <v>17838.48</v>
      </c>
      <c r="AA1240" s="249"/>
      <c r="AB1240" s="389"/>
      <c r="AC1240" s="243">
        <f>BD.PD7[[#This Row],[Av.P2 '[%']]]*BD.PD7[[#This Row],[Ppto. Orden Interna '[DOP']]]</f>
        <v>0</v>
      </c>
      <c r="AD1240" s="249"/>
      <c r="AE1240" s="389"/>
      <c r="AF1240" s="243">
        <f>BD.PD7[[#This Row],[Av.P3 '[%']]]*BD.PD7[[#This Row],[Ppto. Orden Interna '[DOP']]]</f>
        <v>0</v>
      </c>
      <c r="AG1240" s="249"/>
      <c r="AH1240" s="389"/>
      <c r="AI1240" s="243">
        <f>BD.PD7[[#This Row],[Av.P2 '[%']]]*BD.PD7[[#This Row],[Ppto. Orden Interna '[DOP']]]</f>
        <v>0</v>
      </c>
      <c r="AJ1240" s="249"/>
      <c r="AK1240" s="389"/>
      <c r="AL1240" s="243">
        <f>BD.PD7[[#This Row],[Av.P2 '[%']]]*BD.PD7[[#This Row],[Ppto. Orden Interna '[DOP']]]</f>
        <v>0</v>
      </c>
      <c r="AM1240" s="496" t="e">
        <f>BD.PD9[[#This Row],[Pago 5]]+BD.PD9[[#This Row],[Pago 4]]+BD.PD9[[#This Row],[Pago 3]]+BD.PD9[[#This Row],[Pago 2]]+BD.PD9[[#This Row],[Pago 1]]</f>
        <v>#VALUE!</v>
      </c>
      <c r="AN1240" s="308" t="s">
        <v>244</v>
      </c>
      <c r="AO1240" s="308" t="s">
        <v>245</v>
      </c>
      <c r="AP1240" s="308" t="s">
        <v>246</v>
      </c>
      <c r="AQ1240" s="308" t="s">
        <v>247</v>
      </c>
      <c r="AR1240" s="308">
        <v>594</v>
      </c>
      <c r="AS1240" s="308" t="s">
        <v>248</v>
      </c>
      <c r="AT1240" s="249" t="s">
        <v>1575</v>
      </c>
      <c r="AU1240" s="249" t="s">
        <v>1582</v>
      </c>
    </row>
    <row r="1241" spans="1:47" hidden="1" x14ac:dyDescent="0.3">
      <c r="A1241" s="174">
        <v>7.03</v>
      </c>
      <c r="B1241" s="231"/>
      <c r="C1241" s="232" t="str">
        <f>VLOOKUP(BD.PD7[[#This Row],[Pos]],PPto[],3,FALSE)</f>
        <v>7.03 Equipamiento Carniceria, Pescadería y Delicatesen</v>
      </c>
      <c r="D1241" s="174" t="s">
        <v>23</v>
      </c>
      <c r="E1241" s="305" t="str">
        <f>IF(BD.PD7[[#This Row],[.]]="*",VLOOKUP(BD.PD7[[#This Row],[Pos]],Presupuesto!A:H,7,FALSE),"")</f>
        <v/>
      </c>
      <c r="F1241" s="234" t="s">
        <v>493</v>
      </c>
      <c r="G1241" s="174"/>
      <c r="H1241" s="174"/>
      <c r="I1241" s="174" t="s">
        <v>1326</v>
      </c>
      <c r="J1241" s="382">
        <v>6</v>
      </c>
      <c r="K1241" s="174" t="s">
        <v>260</v>
      </c>
      <c r="L1241" s="383">
        <f>IF(BD.PD7[[#This Row],[Mon]]="DOP",1,HLOOKUP(BD.PD7[[#This Row],[Mon]],$K$1:$L$2,2,FALSE))</f>
        <v>1</v>
      </c>
      <c r="M1241" s="384">
        <v>1337.0183333333332</v>
      </c>
      <c r="N1241" s="243">
        <f>BD.PD7[[#This Row],[Cant.]]*BD.PD7[[#This Row],[ Tasa ]]*BD.PD7[[#This Row],[ Precio Und.]]</f>
        <v>8022.1099999999988</v>
      </c>
      <c r="O1241" s="386">
        <v>0</v>
      </c>
      <c r="P1241" s="243">
        <f>IF(BD.PD7[[#This Row],[Liquid. '[%']]]&lt;&gt;0,(BD.PD7[[#This Row],[Valor Neto '[DOP']]]*BD.PD7[[#This Row],[Liquid. '[%']]])+BD.PD7[[#This Row],[Valor Neto '[DOP']]],BD.PD7[[#This Row],[Valor Neto '[DOP']]])</f>
        <v>8022.1099999999988</v>
      </c>
      <c r="Q1241" s="243">
        <f>BD.PD7[[#This Row],[Ppto. Orden Interna '[DOP']]]/HLOOKUP("USD",$K$1:$L$2,2,FALSE)</f>
        <v>123.41707692307691</v>
      </c>
      <c r="R1241" s="381" t="s">
        <v>1517</v>
      </c>
      <c r="S1241" s="387"/>
      <c r="T1241" s="387"/>
      <c r="U1241" s="387"/>
      <c r="V1241" s="387"/>
      <c r="W1241" s="174" t="s">
        <v>1495</v>
      </c>
      <c r="X1241" s="495">
        <v>10</v>
      </c>
      <c r="Y1241" s="388">
        <v>1</v>
      </c>
      <c r="Z1241" s="243">
        <f>BD.PD7[[#This Row],[Av.P1 '[%']]]*BD.PD7[[#This Row],[Ppto. Orden Interna '[DOP']]]</f>
        <v>8022.1099999999988</v>
      </c>
      <c r="AA1241" s="249"/>
      <c r="AB1241" s="389"/>
      <c r="AC1241" s="243">
        <f>BD.PD7[[#This Row],[Av.P2 '[%']]]*BD.PD7[[#This Row],[Ppto. Orden Interna '[DOP']]]</f>
        <v>0</v>
      </c>
      <c r="AD1241" s="249"/>
      <c r="AE1241" s="389"/>
      <c r="AF1241" s="243">
        <f>BD.PD7[[#This Row],[Av.P3 '[%']]]*BD.PD7[[#This Row],[Ppto. Orden Interna '[DOP']]]</f>
        <v>0</v>
      </c>
      <c r="AG1241" s="249"/>
      <c r="AH1241" s="389"/>
      <c r="AI1241" s="243">
        <f>BD.PD7[[#This Row],[Av.P2 '[%']]]*BD.PD7[[#This Row],[Ppto. Orden Interna '[DOP']]]</f>
        <v>0</v>
      </c>
      <c r="AJ1241" s="249"/>
      <c r="AK1241" s="389"/>
      <c r="AL1241" s="243">
        <f>BD.PD7[[#This Row],[Av.P2 '[%']]]*BD.PD7[[#This Row],[Ppto. Orden Interna '[DOP']]]</f>
        <v>0</v>
      </c>
      <c r="AM1241" s="496" t="e">
        <f>BD.PD9[[#This Row],[Pago 5]]+BD.PD9[[#This Row],[Pago 4]]+BD.PD9[[#This Row],[Pago 3]]+BD.PD9[[#This Row],[Pago 2]]+BD.PD9[[#This Row],[Pago 1]]</f>
        <v>#VALUE!</v>
      </c>
      <c r="AN1241" s="308" t="s">
        <v>244</v>
      </c>
      <c r="AO1241" s="308" t="s">
        <v>245</v>
      </c>
      <c r="AP1241" s="308" t="s">
        <v>246</v>
      </c>
      <c r="AQ1241" s="308" t="s">
        <v>247</v>
      </c>
      <c r="AR1241" s="308">
        <v>594</v>
      </c>
      <c r="AS1241" s="308" t="s">
        <v>248</v>
      </c>
      <c r="AT1241" s="249" t="s">
        <v>1575</v>
      </c>
      <c r="AU1241" s="249" t="s">
        <v>1582</v>
      </c>
    </row>
    <row r="1242" spans="1:47" hidden="1" x14ac:dyDescent="0.3">
      <c r="A1242" s="174">
        <v>7.03</v>
      </c>
      <c r="B1242" s="231"/>
      <c r="C1242" s="232" t="str">
        <f>VLOOKUP(BD.PD7[[#This Row],[Pos]],PPto[],3,FALSE)</f>
        <v>7.03 Equipamiento Carniceria, Pescadería y Delicatesen</v>
      </c>
      <c r="D1242" s="174" t="s">
        <v>23</v>
      </c>
      <c r="E1242" s="305" t="str">
        <f>IF(BD.PD7[[#This Row],[.]]="*",VLOOKUP(BD.PD7[[#This Row],[Pos]],Presupuesto!A:H,7,FALSE),"")</f>
        <v/>
      </c>
      <c r="F1242" s="523" t="s">
        <v>1518</v>
      </c>
      <c r="G1242" s="174" t="s">
        <v>1359</v>
      </c>
      <c r="H1242" s="174"/>
      <c r="I1242" s="174" t="s">
        <v>1326</v>
      </c>
      <c r="J1242" s="382">
        <v>2</v>
      </c>
      <c r="K1242" s="174" t="s">
        <v>260</v>
      </c>
      <c r="L1242" s="383">
        <f>IF(BD.PD7[[#This Row],[Mon]]="DOP",1,HLOOKUP(BD.PD7[[#This Row],[Mon]],$K$1:$L$2,2,FALSE))</f>
        <v>1</v>
      </c>
      <c r="M1242" s="384">
        <v>294000</v>
      </c>
      <c r="N1242" s="243">
        <f>BD.PD7[[#This Row],[Cant.]]*BD.PD7[[#This Row],[ Tasa ]]*BD.PD7[[#This Row],[ Precio Und.]]</f>
        <v>588000</v>
      </c>
      <c r="O1242" s="386">
        <v>0.01</v>
      </c>
      <c r="P1242" s="243">
        <f>IF(BD.PD7[[#This Row],[Liquid. '[%']]]&lt;&gt;0,(BD.PD7[[#This Row],[Valor Neto '[DOP']]]*BD.PD7[[#This Row],[Liquid. '[%']]])+BD.PD7[[#This Row],[Valor Neto '[DOP']]],BD.PD7[[#This Row],[Valor Neto '[DOP']]])</f>
        <v>593880</v>
      </c>
      <c r="Q1242" s="243">
        <f>BD.PD7[[#This Row],[Ppto. Orden Interna '[DOP']]]/HLOOKUP("USD",$K$1:$L$2,2,FALSE)</f>
        <v>9136.6153846153848</v>
      </c>
      <c r="R1242" s="381" t="s">
        <v>1494</v>
      </c>
      <c r="S1242" s="387"/>
      <c r="T1242" s="387"/>
      <c r="U1242" s="387"/>
      <c r="V1242" s="387"/>
      <c r="W1242" s="174" t="s">
        <v>1495</v>
      </c>
      <c r="X1242" s="495">
        <v>10</v>
      </c>
      <c r="Y1242" s="388">
        <v>1</v>
      </c>
      <c r="Z1242" s="243">
        <f>BD.PD7[[#This Row],[Av.P1 '[%']]]*BD.PD7[[#This Row],[Ppto. Orden Interna '[DOP']]]</f>
        <v>593880</v>
      </c>
      <c r="AA1242" s="249"/>
      <c r="AB1242" s="389"/>
      <c r="AC1242" s="243">
        <f>BD.PD7[[#This Row],[Av.P2 '[%']]]*BD.PD7[[#This Row],[Ppto. Orden Interna '[DOP']]]</f>
        <v>0</v>
      </c>
      <c r="AD1242" s="249"/>
      <c r="AE1242" s="389"/>
      <c r="AF1242" s="243">
        <f>BD.PD7[[#This Row],[Av.P3 '[%']]]*BD.PD7[[#This Row],[Ppto. Orden Interna '[DOP']]]</f>
        <v>0</v>
      </c>
      <c r="AG1242" s="249"/>
      <c r="AH1242" s="389"/>
      <c r="AI1242" s="243">
        <f>BD.PD7[[#This Row],[Av.P2 '[%']]]*BD.PD7[[#This Row],[Ppto. Orden Interna '[DOP']]]</f>
        <v>0</v>
      </c>
      <c r="AJ1242" s="249"/>
      <c r="AK1242" s="389"/>
      <c r="AL1242" s="243">
        <f>BD.PD7[[#This Row],[Av.P2 '[%']]]*BD.PD7[[#This Row],[Ppto. Orden Interna '[DOP']]]</f>
        <v>0</v>
      </c>
      <c r="AM1242" s="496" t="e">
        <f>BD.PD9[[#This Row],[Pago 5]]+BD.PD9[[#This Row],[Pago 4]]+BD.PD9[[#This Row],[Pago 3]]+BD.PD9[[#This Row],[Pago 2]]+BD.PD9[[#This Row],[Pago 1]]</f>
        <v>#VALUE!</v>
      </c>
      <c r="AN1242" s="308" t="s">
        <v>244</v>
      </c>
      <c r="AO1242" s="308" t="s">
        <v>245</v>
      </c>
      <c r="AP1242" s="308" t="s">
        <v>246</v>
      </c>
      <c r="AQ1242" s="308" t="s">
        <v>247</v>
      </c>
      <c r="AR1242" s="308">
        <v>594</v>
      </c>
      <c r="AS1242" s="308" t="s">
        <v>248</v>
      </c>
      <c r="AT1242" s="249" t="s">
        <v>1575</v>
      </c>
      <c r="AU1242" s="249" t="s">
        <v>1582</v>
      </c>
    </row>
    <row r="1243" spans="1:47" hidden="1" x14ac:dyDescent="0.3">
      <c r="A1243" s="174">
        <v>7.03</v>
      </c>
      <c r="B1243" s="231"/>
      <c r="C1243" s="232" t="str">
        <f>VLOOKUP(BD.PD7[[#This Row],[Pos]],PPto[],3,FALSE)</f>
        <v>7.03 Equipamiento Carniceria, Pescadería y Delicatesen</v>
      </c>
      <c r="D1243" s="174" t="s">
        <v>23</v>
      </c>
      <c r="E1243" s="305" t="str">
        <f>IF(BD.PD7[[#This Row],[.]]="*",VLOOKUP(BD.PD7[[#This Row],[Pos]],Presupuesto!A:H,7,FALSE),"")</f>
        <v/>
      </c>
      <c r="F1243" s="523" t="s">
        <v>494</v>
      </c>
      <c r="G1243" s="174" t="s">
        <v>1359</v>
      </c>
      <c r="H1243" s="174"/>
      <c r="I1243" s="174" t="s">
        <v>1326</v>
      </c>
      <c r="J1243" s="382">
        <v>1</v>
      </c>
      <c r="K1243" s="174" t="s">
        <v>260</v>
      </c>
      <c r="L1243" s="383">
        <f>IF(BD.PD7[[#This Row],[Mon]]="DOP",1,HLOOKUP(BD.PD7[[#This Row],[Mon]],$K$1:$L$2,2,FALSE))</f>
        <v>1</v>
      </c>
      <c r="M1243" s="384">
        <v>140501.32999999999</v>
      </c>
      <c r="N1243" s="243">
        <f>BD.PD7[[#This Row],[Cant.]]*BD.PD7[[#This Row],[ Tasa ]]*BD.PD7[[#This Row],[ Precio Und.]]</f>
        <v>140501.32999999999</v>
      </c>
      <c r="O1243" s="386">
        <v>0.01</v>
      </c>
      <c r="P1243" s="243">
        <f>IF(BD.PD7[[#This Row],[Liquid. '[%']]]&lt;&gt;0,(BD.PD7[[#This Row],[Valor Neto '[DOP']]]*BD.PD7[[#This Row],[Liquid. '[%']]])+BD.PD7[[#This Row],[Valor Neto '[DOP']]],BD.PD7[[#This Row],[Valor Neto '[DOP']]])</f>
        <v>141906.34329999998</v>
      </c>
      <c r="Q1243" s="243">
        <f>BD.PD7[[#This Row],[Ppto. Orden Interna '[DOP']]]/HLOOKUP("USD",$K$1:$L$2,2,FALSE)</f>
        <v>2183.1745123076921</v>
      </c>
      <c r="R1243" s="381" t="s">
        <v>1494</v>
      </c>
      <c r="S1243" s="387"/>
      <c r="T1243" s="387"/>
      <c r="U1243" s="387"/>
      <c r="V1243" s="387"/>
      <c r="W1243" s="174" t="s">
        <v>1495</v>
      </c>
      <c r="X1243" s="495">
        <v>10</v>
      </c>
      <c r="Y1243" s="388">
        <v>1</v>
      </c>
      <c r="Z1243" s="243">
        <f>BD.PD7[[#This Row],[Av.P1 '[%']]]*BD.PD7[[#This Row],[Ppto. Orden Interna '[DOP']]]</f>
        <v>141906.34329999998</v>
      </c>
      <c r="AA1243" s="249"/>
      <c r="AB1243" s="389"/>
      <c r="AC1243" s="243">
        <f>BD.PD7[[#This Row],[Av.P2 '[%']]]*BD.PD7[[#This Row],[Ppto. Orden Interna '[DOP']]]</f>
        <v>0</v>
      </c>
      <c r="AD1243" s="249"/>
      <c r="AE1243" s="389"/>
      <c r="AF1243" s="243">
        <f>BD.PD7[[#This Row],[Av.P3 '[%']]]*BD.PD7[[#This Row],[Ppto. Orden Interna '[DOP']]]</f>
        <v>0</v>
      </c>
      <c r="AG1243" s="249"/>
      <c r="AH1243" s="389"/>
      <c r="AI1243" s="243">
        <f>BD.PD7[[#This Row],[Av.P2 '[%']]]*BD.PD7[[#This Row],[Ppto. Orden Interna '[DOP']]]</f>
        <v>0</v>
      </c>
      <c r="AJ1243" s="249"/>
      <c r="AK1243" s="389"/>
      <c r="AL1243" s="243">
        <f>BD.PD7[[#This Row],[Av.P2 '[%']]]*BD.PD7[[#This Row],[Ppto. Orden Interna '[DOP']]]</f>
        <v>0</v>
      </c>
      <c r="AM1243" s="496" t="e">
        <f>BD.PD9[[#This Row],[Pago 5]]+BD.PD9[[#This Row],[Pago 4]]+BD.PD9[[#This Row],[Pago 3]]+BD.PD9[[#This Row],[Pago 2]]+BD.PD9[[#This Row],[Pago 1]]</f>
        <v>#VALUE!</v>
      </c>
      <c r="AN1243" s="308" t="s">
        <v>244</v>
      </c>
      <c r="AO1243" s="308" t="s">
        <v>245</v>
      </c>
      <c r="AP1243" s="308" t="s">
        <v>246</v>
      </c>
      <c r="AQ1243" s="308" t="s">
        <v>247</v>
      </c>
      <c r="AR1243" s="308">
        <v>594</v>
      </c>
      <c r="AS1243" s="308" t="s">
        <v>248</v>
      </c>
      <c r="AT1243" s="249" t="s">
        <v>1575</v>
      </c>
      <c r="AU1243" s="249" t="s">
        <v>1582</v>
      </c>
    </row>
    <row r="1244" spans="1:47" hidden="1" x14ac:dyDescent="0.3">
      <c r="A1244" s="174">
        <v>7.03</v>
      </c>
      <c r="B1244" s="231"/>
      <c r="C1244" s="232" t="str">
        <f>VLOOKUP(BD.PD7[[#This Row],[Pos]],PPto[],3,FALSE)</f>
        <v>7.03 Equipamiento Carniceria, Pescadería y Delicatesen</v>
      </c>
      <c r="D1244" s="174" t="s">
        <v>23</v>
      </c>
      <c r="E1244" s="305" t="str">
        <f>IF(BD.PD7[[#This Row],[.]]="*",VLOOKUP(BD.PD7[[#This Row],[Pos]],Presupuesto!A:H,7,FALSE),"")</f>
        <v/>
      </c>
      <c r="F1244" s="523" t="s">
        <v>495</v>
      </c>
      <c r="G1244" s="174" t="s">
        <v>1359</v>
      </c>
      <c r="H1244" s="174"/>
      <c r="I1244" s="174" t="s">
        <v>1326</v>
      </c>
      <c r="J1244" s="382">
        <v>2</v>
      </c>
      <c r="K1244" s="174" t="s">
        <v>260</v>
      </c>
      <c r="L1244" s="383">
        <f>IF(BD.PD7[[#This Row],[Mon]]="DOP",1,HLOOKUP(BD.PD7[[#This Row],[Mon]],$K$1:$L$2,2,FALSE))</f>
        <v>1</v>
      </c>
      <c r="M1244" s="384">
        <v>151549.5</v>
      </c>
      <c r="N1244" s="243">
        <f>BD.PD7[[#This Row],[Cant.]]*BD.PD7[[#This Row],[ Tasa ]]*BD.PD7[[#This Row],[ Precio Und.]]</f>
        <v>303099</v>
      </c>
      <c r="O1244" s="386">
        <v>0.01</v>
      </c>
      <c r="P1244" s="243">
        <f>IF(BD.PD7[[#This Row],[Liquid. '[%']]]&lt;&gt;0,(BD.PD7[[#This Row],[Valor Neto '[DOP']]]*BD.PD7[[#This Row],[Liquid. '[%']]])+BD.PD7[[#This Row],[Valor Neto '[DOP']]],BD.PD7[[#This Row],[Valor Neto '[DOP']]])</f>
        <v>306129.99</v>
      </c>
      <c r="Q1244" s="243">
        <f>BD.PD7[[#This Row],[Ppto. Orden Interna '[DOP']]]/HLOOKUP("USD",$K$1:$L$2,2,FALSE)</f>
        <v>4709.6921538461538</v>
      </c>
      <c r="R1244" s="381" t="s">
        <v>1494</v>
      </c>
      <c r="S1244" s="387"/>
      <c r="T1244" s="387"/>
      <c r="U1244" s="387"/>
      <c r="V1244" s="387"/>
      <c r="W1244" s="174" t="s">
        <v>1495</v>
      </c>
      <c r="X1244" s="495">
        <v>10</v>
      </c>
      <c r="Y1244" s="388">
        <v>1</v>
      </c>
      <c r="Z1244" s="243">
        <f>BD.PD7[[#This Row],[Av.P1 '[%']]]*BD.PD7[[#This Row],[Ppto. Orden Interna '[DOP']]]</f>
        <v>306129.99</v>
      </c>
      <c r="AA1244" s="249"/>
      <c r="AB1244" s="389"/>
      <c r="AC1244" s="243">
        <f>BD.PD7[[#This Row],[Av.P2 '[%']]]*BD.PD7[[#This Row],[Ppto. Orden Interna '[DOP']]]</f>
        <v>0</v>
      </c>
      <c r="AD1244" s="249"/>
      <c r="AE1244" s="389"/>
      <c r="AF1244" s="243">
        <f>BD.PD7[[#This Row],[Av.P3 '[%']]]*BD.PD7[[#This Row],[Ppto. Orden Interna '[DOP']]]</f>
        <v>0</v>
      </c>
      <c r="AG1244" s="249"/>
      <c r="AH1244" s="389"/>
      <c r="AI1244" s="243">
        <f>BD.PD7[[#This Row],[Av.P2 '[%']]]*BD.PD7[[#This Row],[Ppto. Orden Interna '[DOP']]]</f>
        <v>0</v>
      </c>
      <c r="AJ1244" s="249"/>
      <c r="AK1244" s="389"/>
      <c r="AL1244" s="243">
        <f>BD.PD7[[#This Row],[Av.P2 '[%']]]*BD.PD7[[#This Row],[Ppto. Orden Interna '[DOP']]]</f>
        <v>0</v>
      </c>
      <c r="AM1244" s="496" t="e">
        <f>BD.PD9[[#This Row],[Pago 5]]+BD.PD9[[#This Row],[Pago 4]]+BD.PD9[[#This Row],[Pago 3]]+BD.PD9[[#This Row],[Pago 2]]+BD.PD9[[#This Row],[Pago 1]]</f>
        <v>#VALUE!</v>
      </c>
      <c r="AN1244" s="308" t="s">
        <v>244</v>
      </c>
      <c r="AO1244" s="308" t="s">
        <v>245</v>
      </c>
      <c r="AP1244" s="308" t="s">
        <v>246</v>
      </c>
      <c r="AQ1244" s="308" t="s">
        <v>247</v>
      </c>
      <c r="AR1244" s="308">
        <v>594</v>
      </c>
      <c r="AS1244" s="308" t="s">
        <v>248</v>
      </c>
      <c r="AT1244" s="249" t="s">
        <v>1575</v>
      </c>
      <c r="AU1244" s="249" t="s">
        <v>1582</v>
      </c>
    </row>
    <row r="1245" spans="1:47" hidden="1" x14ac:dyDescent="0.3">
      <c r="A1245" s="174">
        <v>7.03</v>
      </c>
      <c r="B1245" s="231"/>
      <c r="C1245" s="232" t="str">
        <f>VLOOKUP(BD.PD7[[#This Row],[Pos]],PPto[],3,FALSE)</f>
        <v>7.03 Equipamiento Carniceria, Pescadería y Delicatesen</v>
      </c>
      <c r="D1245" s="174" t="s">
        <v>23</v>
      </c>
      <c r="E1245" s="305" t="str">
        <f>IF(BD.PD7[[#This Row],[.]]="*",VLOOKUP(BD.PD7[[#This Row],[Pos]],Presupuesto!A:H,7,FALSE),"")</f>
        <v/>
      </c>
      <c r="F1245" s="523" t="s">
        <v>498</v>
      </c>
      <c r="G1245" s="174" t="s">
        <v>1359</v>
      </c>
      <c r="H1245" s="174"/>
      <c r="I1245" s="174" t="s">
        <v>1326</v>
      </c>
      <c r="J1245" s="382">
        <v>1</v>
      </c>
      <c r="K1245" s="174" t="s">
        <v>260</v>
      </c>
      <c r="L1245" s="383">
        <f>IF(BD.PD7[[#This Row],[Mon]]="DOP",1,HLOOKUP(BD.PD7[[#This Row],[Mon]],$K$1:$L$2,2,FALSE))</f>
        <v>1</v>
      </c>
      <c r="M1245" s="384">
        <v>397260.62</v>
      </c>
      <c r="N1245" s="243">
        <f>BD.PD7[[#This Row],[Cant.]]*BD.PD7[[#This Row],[ Tasa ]]*BD.PD7[[#This Row],[ Precio Und.]]</f>
        <v>397260.62</v>
      </c>
      <c r="O1245" s="386">
        <v>0.01</v>
      </c>
      <c r="P1245" s="243">
        <f>IF(BD.PD7[[#This Row],[Liquid. '[%']]]&lt;&gt;0,(BD.PD7[[#This Row],[Valor Neto '[DOP']]]*BD.PD7[[#This Row],[Liquid. '[%']]])+BD.PD7[[#This Row],[Valor Neto '[DOP']]],BD.PD7[[#This Row],[Valor Neto '[DOP']]])</f>
        <v>401233.22619999998</v>
      </c>
      <c r="Q1245" s="243">
        <f>BD.PD7[[#This Row],[Ppto. Orden Interna '[DOP']]]/HLOOKUP("USD",$K$1:$L$2,2,FALSE)</f>
        <v>6172.818864615384</v>
      </c>
      <c r="R1245" s="381" t="s">
        <v>1494</v>
      </c>
      <c r="S1245" s="387"/>
      <c r="T1245" s="387"/>
      <c r="U1245" s="387"/>
      <c r="V1245" s="387"/>
      <c r="W1245" s="174" t="s">
        <v>1495</v>
      </c>
      <c r="X1245" s="495">
        <v>10</v>
      </c>
      <c r="Y1245" s="388">
        <v>1</v>
      </c>
      <c r="Z1245" s="243">
        <f>BD.PD7[[#This Row],[Av.P1 '[%']]]*BD.PD7[[#This Row],[Ppto. Orden Interna '[DOP']]]</f>
        <v>401233.22619999998</v>
      </c>
      <c r="AA1245" s="249"/>
      <c r="AB1245" s="389"/>
      <c r="AC1245" s="243">
        <f>BD.PD7[[#This Row],[Av.P2 '[%']]]*BD.PD7[[#This Row],[Ppto. Orden Interna '[DOP']]]</f>
        <v>0</v>
      </c>
      <c r="AD1245" s="249"/>
      <c r="AE1245" s="389"/>
      <c r="AF1245" s="243">
        <f>BD.PD7[[#This Row],[Av.P3 '[%']]]*BD.PD7[[#This Row],[Ppto. Orden Interna '[DOP']]]</f>
        <v>0</v>
      </c>
      <c r="AG1245" s="249"/>
      <c r="AH1245" s="389"/>
      <c r="AI1245" s="243">
        <f>BD.PD7[[#This Row],[Av.P2 '[%']]]*BD.PD7[[#This Row],[Ppto. Orden Interna '[DOP']]]</f>
        <v>0</v>
      </c>
      <c r="AJ1245" s="249"/>
      <c r="AK1245" s="389"/>
      <c r="AL1245" s="243">
        <f>BD.PD7[[#This Row],[Av.P2 '[%']]]*BD.PD7[[#This Row],[Ppto. Orden Interna '[DOP']]]</f>
        <v>0</v>
      </c>
      <c r="AM1245" s="496" t="e">
        <f>BD.PD9[[#This Row],[Pago 5]]+BD.PD9[[#This Row],[Pago 4]]+BD.PD9[[#This Row],[Pago 3]]+BD.PD9[[#This Row],[Pago 2]]+BD.PD9[[#This Row],[Pago 1]]</f>
        <v>#VALUE!</v>
      </c>
      <c r="AN1245" s="308" t="s">
        <v>244</v>
      </c>
      <c r="AO1245" s="308" t="s">
        <v>245</v>
      </c>
      <c r="AP1245" s="308" t="s">
        <v>246</v>
      </c>
      <c r="AQ1245" s="308" t="s">
        <v>247</v>
      </c>
      <c r="AR1245" s="308">
        <v>594</v>
      </c>
      <c r="AS1245" s="308" t="s">
        <v>248</v>
      </c>
      <c r="AT1245" s="249" t="s">
        <v>1575</v>
      </c>
      <c r="AU1245" s="249" t="s">
        <v>1582</v>
      </c>
    </row>
    <row r="1246" spans="1:47" hidden="1" x14ac:dyDescent="0.3">
      <c r="A1246" s="174">
        <v>7.03</v>
      </c>
      <c r="B1246" s="231"/>
      <c r="C1246" s="232" t="str">
        <f>VLOOKUP(BD.PD7[[#This Row],[Pos]],PPto[],3,FALSE)</f>
        <v>7.03 Equipamiento Carniceria, Pescadería y Delicatesen</v>
      </c>
      <c r="D1246" s="174" t="s">
        <v>23</v>
      </c>
      <c r="E1246" s="305" t="str">
        <f>IF(BD.PD7[[#This Row],[.]]="*",VLOOKUP(BD.PD7[[#This Row],[Pos]],Presupuesto!A:H,7,FALSE),"")</f>
        <v/>
      </c>
      <c r="F1246" s="523" t="s">
        <v>499</v>
      </c>
      <c r="G1246" s="174" t="s">
        <v>1359</v>
      </c>
      <c r="H1246" s="174"/>
      <c r="I1246" s="174" t="s">
        <v>1326</v>
      </c>
      <c r="J1246" s="382">
        <v>1</v>
      </c>
      <c r="K1246" s="174" t="s">
        <v>260</v>
      </c>
      <c r="L1246" s="383">
        <f>IF(BD.PD7[[#This Row],[Mon]]="DOP",1,HLOOKUP(BD.PD7[[#This Row],[Mon]],$K$1:$L$2,2,FALSE))</f>
        <v>1</v>
      </c>
      <c r="M1246" s="384">
        <v>165106.71</v>
      </c>
      <c r="N1246" s="243">
        <f>BD.PD7[[#This Row],[Cant.]]*BD.PD7[[#This Row],[ Tasa ]]*BD.PD7[[#This Row],[ Precio Und.]]</f>
        <v>165106.71</v>
      </c>
      <c r="O1246" s="386">
        <v>0.01</v>
      </c>
      <c r="P1246" s="243">
        <f>IF(BD.PD7[[#This Row],[Liquid. '[%']]]&lt;&gt;0,(BD.PD7[[#This Row],[Valor Neto '[DOP']]]*BD.PD7[[#This Row],[Liquid. '[%']]])+BD.PD7[[#This Row],[Valor Neto '[DOP']]],BD.PD7[[#This Row],[Valor Neto '[DOP']]])</f>
        <v>166757.77709999998</v>
      </c>
      <c r="Q1246" s="243">
        <f>BD.PD7[[#This Row],[Ppto. Orden Interna '[DOP']]]/HLOOKUP("USD",$K$1:$L$2,2,FALSE)</f>
        <v>2565.5042630769226</v>
      </c>
      <c r="R1246" s="381" t="s">
        <v>1494</v>
      </c>
      <c r="S1246" s="387"/>
      <c r="T1246" s="387"/>
      <c r="U1246" s="387"/>
      <c r="V1246" s="387"/>
      <c r="W1246" s="174" t="s">
        <v>1495</v>
      </c>
      <c r="X1246" s="495">
        <v>10</v>
      </c>
      <c r="Y1246" s="388">
        <v>1</v>
      </c>
      <c r="Z1246" s="243">
        <f>BD.PD7[[#This Row],[Av.P1 '[%']]]*BD.PD7[[#This Row],[Ppto. Orden Interna '[DOP']]]</f>
        <v>166757.77709999998</v>
      </c>
      <c r="AA1246" s="249"/>
      <c r="AB1246" s="389"/>
      <c r="AC1246" s="243">
        <f>BD.PD7[[#This Row],[Av.P2 '[%']]]*BD.PD7[[#This Row],[Ppto. Orden Interna '[DOP']]]</f>
        <v>0</v>
      </c>
      <c r="AD1246" s="249"/>
      <c r="AE1246" s="389"/>
      <c r="AF1246" s="243">
        <f>BD.PD7[[#This Row],[Av.P3 '[%']]]*BD.PD7[[#This Row],[Ppto. Orden Interna '[DOP']]]</f>
        <v>0</v>
      </c>
      <c r="AG1246" s="249"/>
      <c r="AH1246" s="389"/>
      <c r="AI1246" s="243">
        <f>BD.PD7[[#This Row],[Av.P2 '[%']]]*BD.PD7[[#This Row],[Ppto. Orden Interna '[DOP']]]</f>
        <v>0</v>
      </c>
      <c r="AJ1246" s="249"/>
      <c r="AK1246" s="389"/>
      <c r="AL1246" s="243">
        <f>BD.PD7[[#This Row],[Av.P2 '[%']]]*BD.PD7[[#This Row],[Ppto. Orden Interna '[DOP']]]</f>
        <v>0</v>
      </c>
      <c r="AM1246" s="496" t="e">
        <f>BD.PD9[[#This Row],[Pago 5]]+BD.PD9[[#This Row],[Pago 4]]+BD.PD9[[#This Row],[Pago 3]]+BD.PD9[[#This Row],[Pago 2]]+BD.PD9[[#This Row],[Pago 1]]</f>
        <v>#VALUE!</v>
      </c>
      <c r="AN1246" s="308" t="s">
        <v>244</v>
      </c>
      <c r="AO1246" s="308" t="s">
        <v>245</v>
      </c>
      <c r="AP1246" s="308" t="s">
        <v>246</v>
      </c>
      <c r="AQ1246" s="308" t="s">
        <v>247</v>
      </c>
      <c r="AR1246" s="308">
        <v>594</v>
      </c>
      <c r="AS1246" s="308" t="s">
        <v>248</v>
      </c>
      <c r="AT1246" s="249" t="s">
        <v>1575</v>
      </c>
      <c r="AU1246" s="249" t="s">
        <v>1582</v>
      </c>
    </row>
    <row r="1247" spans="1:47" hidden="1" x14ac:dyDescent="0.3">
      <c r="A1247" s="174">
        <v>7.03</v>
      </c>
      <c r="B1247" s="231"/>
      <c r="C1247" s="232" t="str">
        <f>VLOOKUP(BD.PD7[[#This Row],[Pos]],PPto[],3,FALSE)</f>
        <v>7.03 Equipamiento Carniceria, Pescadería y Delicatesen</v>
      </c>
      <c r="D1247" s="174" t="s">
        <v>23</v>
      </c>
      <c r="E1247" s="305" t="str">
        <f>IF(BD.PD7[[#This Row],[.]]="*",VLOOKUP(BD.PD7[[#This Row],[Pos]],Presupuesto!A:H,7,FALSE),"")</f>
        <v/>
      </c>
      <c r="F1247" s="234" t="s">
        <v>503</v>
      </c>
      <c r="G1247" s="174"/>
      <c r="H1247" s="174"/>
      <c r="I1247" s="174" t="s">
        <v>1326</v>
      </c>
      <c r="J1247" s="382">
        <v>2</v>
      </c>
      <c r="K1247" s="174" t="s">
        <v>260</v>
      </c>
      <c r="L1247" s="383">
        <f>IF(BD.PD7[[#This Row],[Mon]]="DOP",1,HLOOKUP(BD.PD7[[#This Row],[Mon]],$K$1:$L$2,2,FALSE))</f>
        <v>1</v>
      </c>
      <c r="M1247" s="384">
        <v>8808.0550000000003</v>
      </c>
      <c r="N1247" s="243">
        <f>BD.PD7[[#This Row],[Cant.]]*BD.PD7[[#This Row],[ Tasa ]]*BD.PD7[[#This Row],[ Precio Und.]]</f>
        <v>17616.11</v>
      </c>
      <c r="O1247" s="386">
        <v>0</v>
      </c>
      <c r="P1247" s="243">
        <f>IF(BD.PD7[[#This Row],[Liquid. '[%']]]&lt;&gt;0,(BD.PD7[[#This Row],[Valor Neto '[DOP']]]*BD.PD7[[#This Row],[Liquid. '[%']]])+BD.PD7[[#This Row],[Valor Neto '[DOP']]],BD.PD7[[#This Row],[Valor Neto '[DOP']]])</f>
        <v>17616.11</v>
      </c>
      <c r="Q1247" s="243">
        <f>BD.PD7[[#This Row],[Ppto. Orden Interna '[DOP']]]/HLOOKUP("USD",$K$1:$L$2,2,FALSE)</f>
        <v>271.01707692307696</v>
      </c>
      <c r="R1247" s="381" t="s">
        <v>1517</v>
      </c>
      <c r="S1247" s="387"/>
      <c r="T1247" s="387"/>
      <c r="U1247" s="387"/>
      <c r="V1247" s="387"/>
      <c r="W1247" s="174" t="s">
        <v>1495</v>
      </c>
      <c r="X1247" s="495">
        <v>10</v>
      </c>
      <c r="Y1247" s="388">
        <v>1</v>
      </c>
      <c r="Z1247" s="243">
        <f>BD.PD7[[#This Row],[Av.P1 '[%']]]*BD.PD7[[#This Row],[Ppto. Orden Interna '[DOP']]]</f>
        <v>17616.11</v>
      </c>
      <c r="AA1247" s="249"/>
      <c r="AB1247" s="389"/>
      <c r="AC1247" s="243">
        <f>BD.PD7[[#This Row],[Av.P2 '[%']]]*BD.PD7[[#This Row],[Ppto. Orden Interna '[DOP']]]</f>
        <v>0</v>
      </c>
      <c r="AD1247" s="249"/>
      <c r="AE1247" s="389"/>
      <c r="AF1247" s="243">
        <f>BD.PD7[[#This Row],[Av.P3 '[%']]]*BD.PD7[[#This Row],[Ppto. Orden Interna '[DOP']]]</f>
        <v>0</v>
      </c>
      <c r="AG1247" s="249"/>
      <c r="AH1247" s="389"/>
      <c r="AI1247" s="243">
        <f>BD.PD7[[#This Row],[Av.P2 '[%']]]*BD.PD7[[#This Row],[Ppto. Orden Interna '[DOP']]]</f>
        <v>0</v>
      </c>
      <c r="AJ1247" s="249"/>
      <c r="AK1247" s="389"/>
      <c r="AL1247" s="243">
        <f>BD.PD7[[#This Row],[Av.P2 '[%']]]*BD.PD7[[#This Row],[Ppto. Orden Interna '[DOP']]]</f>
        <v>0</v>
      </c>
      <c r="AM1247" s="496" t="e">
        <f>BD.PD9[[#This Row],[Pago 5]]+BD.PD9[[#This Row],[Pago 4]]+BD.PD9[[#This Row],[Pago 3]]+BD.PD9[[#This Row],[Pago 2]]+BD.PD9[[#This Row],[Pago 1]]</f>
        <v>#VALUE!</v>
      </c>
      <c r="AN1247" s="308" t="s">
        <v>244</v>
      </c>
      <c r="AO1247" s="308" t="s">
        <v>245</v>
      </c>
      <c r="AP1247" s="308" t="s">
        <v>246</v>
      </c>
      <c r="AQ1247" s="308" t="s">
        <v>247</v>
      </c>
      <c r="AR1247" s="308">
        <v>594</v>
      </c>
      <c r="AS1247" s="308" t="s">
        <v>248</v>
      </c>
      <c r="AT1247" s="249" t="s">
        <v>1575</v>
      </c>
      <c r="AU1247" s="249" t="s">
        <v>1582</v>
      </c>
    </row>
    <row r="1248" spans="1:47" hidden="1" x14ac:dyDescent="0.3">
      <c r="A1248" s="174">
        <v>7.03</v>
      </c>
      <c r="B1248" s="231"/>
      <c r="C1248" s="232" t="str">
        <f>VLOOKUP(BD.PD7[[#This Row],[Pos]],PPto[],3,FALSE)</f>
        <v>7.03 Equipamiento Carniceria, Pescadería y Delicatesen</v>
      </c>
      <c r="D1248" s="174" t="s">
        <v>23</v>
      </c>
      <c r="E1248" s="305" t="str">
        <f>IF(BD.PD7[[#This Row],[.]]="*",VLOOKUP(BD.PD7[[#This Row],[Pos]],Presupuesto!A:H,7,FALSE),"")</f>
        <v/>
      </c>
      <c r="F1248" s="501" t="s">
        <v>504</v>
      </c>
      <c r="G1248" s="558"/>
      <c r="H1248" s="174"/>
      <c r="I1248" s="174" t="s">
        <v>1326</v>
      </c>
      <c r="J1248" s="382">
        <v>3</v>
      </c>
      <c r="K1248" s="174" t="s">
        <v>260</v>
      </c>
      <c r="L1248" s="383">
        <f>IF(BD.PD7[[#This Row],[Mon]]="DOP",1,HLOOKUP(BD.PD7[[#This Row],[Mon]],$K$1:$L$2,2,FALSE))</f>
        <v>1</v>
      </c>
      <c r="M1248" s="384">
        <v>8546.76</v>
      </c>
      <c r="N1248" s="243">
        <f>BD.PD7[[#This Row],[Cant.]]*BD.PD7[[#This Row],[ Tasa ]]*BD.PD7[[#This Row],[ Precio Und.]]</f>
        <v>25640.28</v>
      </c>
      <c r="O1248" s="386">
        <v>0</v>
      </c>
      <c r="P1248" s="243">
        <f>IF(BD.PD7[[#This Row],[Liquid. '[%']]]&lt;&gt;0,(BD.PD7[[#This Row],[Valor Neto '[DOP']]]*BD.PD7[[#This Row],[Liquid. '[%']]])+BD.PD7[[#This Row],[Valor Neto '[DOP']]],BD.PD7[[#This Row],[Valor Neto '[DOP']]])</f>
        <v>25640.28</v>
      </c>
      <c r="Q1248" s="243">
        <f>BD.PD7[[#This Row],[Ppto. Orden Interna '[DOP']]]/HLOOKUP("USD",$K$1:$L$2,2,FALSE)</f>
        <v>394.46584615384614</v>
      </c>
      <c r="R1248" s="381" t="s">
        <v>1488</v>
      </c>
      <c r="S1248" s="387"/>
      <c r="T1248" s="387"/>
      <c r="U1248" s="387"/>
      <c r="V1248" s="387"/>
      <c r="W1248" s="174" t="s">
        <v>1495</v>
      </c>
      <c r="X1248" s="495">
        <v>10</v>
      </c>
      <c r="Y1248" s="388">
        <v>1</v>
      </c>
      <c r="Z1248" s="243">
        <f>BD.PD7[[#This Row],[Av.P1 '[%']]]*BD.PD7[[#This Row],[Ppto. Orden Interna '[DOP']]]</f>
        <v>25640.28</v>
      </c>
      <c r="AA1248" s="249"/>
      <c r="AB1248" s="389"/>
      <c r="AC1248" s="243">
        <f>BD.PD7[[#This Row],[Av.P2 '[%']]]*BD.PD7[[#This Row],[Ppto. Orden Interna '[DOP']]]</f>
        <v>0</v>
      </c>
      <c r="AD1248" s="249"/>
      <c r="AE1248" s="389"/>
      <c r="AF1248" s="243">
        <f>BD.PD7[[#This Row],[Av.P3 '[%']]]*BD.PD7[[#This Row],[Ppto. Orden Interna '[DOP']]]</f>
        <v>0</v>
      </c>
      <c r="AG1248" s="249"/>
      <c r="AH1248" s="389"/>
      <c r="AI1248" s="243">
        <f>BD.PD7[[#This Row],[Av.P2 '[%']]]*BD.PD7[[#This Row],[Ppto. Orden Interna '[DOP']]]</f>
        <v>0</v>
      </c>
      <c r="AJ1248" s="249"/>
      <c r="AK1248" s="389"/>
      <c r="AL1248" s="243">
        <f>BD.PD7[[#This Row],[Av.P2 '[%']]]*BD.PD7[[#This Row],[Ppto. Orden Interna '[DOP']]]</f>
        <v>0</v>
      </c>
      <c r="AM1248" s="496" t="e">
        <f>BD.PD9[[#This Row],[Pago 5]]+BD.PD9[[#This Row],[Pago 4]]+BD.PD9[[#This Row],[Pago 3]]+BD.PD9[[#This Row],[Pago 2]]+BD.PD9[[#This Row],[Pago 1]]</f>
        <v>#VALUE!</v>
      </c>
      <c r="AN1248" s="308" t="s">
        <v>244</v>
      </c>
      <c r="AO1248" s="308" t="s">
        <v>245</v>
      </c>
      <c r="AP1248" s="308" t="s">
        <v>246</v>
      </c>
      <c r="AQ1248" s="308" t="s">
        <v>247</v>
      </c>
      <c r="AR1248" s="308">
        <v>594</v>
      </c>
      <c r="AS1248" s="308" t="s">
        <v>248</v>
      </c>
      <c r="AT1248" s="249" t="s">
        <v>1575</v>
      </c>
      <c r="AU1248" s="249" t="s">
        <v>1582</v>
      </c>
    </row>
    <row r="1249" spans="1:47" hidden="1" x14ac:dyDescent="0.3">
      <c r="A1249" s="174">
        <v>7.03</v>
      </c>
      <c r="B1249" s="231"/>
      <c r="C1249" s="232" t="str">
        <f>VLOOKUP(BD.PD7[[#This Row],[Pos]],PPto[],3,FALSE)</f>
        <v>7.03 Equipamiento Carniceria, Pescadería y Delicatesen</v>
      </c>
      <c r="D1249" s="174" t="s">
        <v>23</v>
      </c>
      <c r="E1249" s="305" t="str">
        <f>IF(BD.PD7[[#This Row],[.]]="*",VLOOKUP(BD.PD7[[#This Row],[Pos]],Presupuesto!A:H,7,FALSE),"")</f>
        <v/>
      </c>
      <c r="F1249" s="501" t="s">
        <v>505</v>
      </c>
      <c r="G1249" s="558"/>
      <c r="H1249" s="174"/>
      <c r="I1249" s="174" t="s">
        <v>1326</v>
      </c>
      <c r="J1249" s="382">
        <v>1</v>
      </c>
      <c r="K1249" s="174" t="s">
        <v>260</v>
      </c>
      <c r="L1249" s="383">
        <f>IF(BD.PD7[[#This Row],[Mon]]="DOP",1,HLOOKUP(BD.PD7[[#This Row],[Mon]],$K$1:$L$2,2,FALSE))</f>
        <v>1</v>
      </c>
      <c r="M1249" s="384">
        <v>8316.0499999999993</v>
      </c>
      <c r="N1249" s="243">
        <f>BD.PD7[[#This Row],[Cant.]]*BD.PD7[[#This Row],[ Tasa ]]*BD.PD7[[#This Row],[ Precio Und.]]</f>
        <v>8316.0499999999993</v>
      </c>
      <c r="O1249" s="386">
        <v>0</v>
      </c>
      <c r="P1249" s="243">
        <f>IF(BD.PD7[[#This Row],[Liquid. '[%']]]&lt;&gt;0,(BD.PD7[[#This Row],[Valor Neto '[DOP']]]*BD.PD7[[#This Row],[Liquid. '[%']]])+BD.PD7[[#This Row],[Valor Neto '[DOP']]],BD.PD7[[#This Row],[Valor Neto '[DOP']]])</f>
        <v>8316.0499999999993</v>
      </c>
      <c r="Q1249" s="243">
        <f>BD.PD7[[#This Row],[Ppto. Orden Interna '[DOP']]]/HLOOKUP("USD",$K$1:$L$2,2,FALSE)</f>
        <v>127.93923076923076</v>
      </c>
      <c r="R1249" s="381" t="s">
        <v>1517</v>
      </c>
      <c r="S1249" s="387"/>
      <c r="T1249" s="387"/>
      <c r="U1249" s="387"/>
      <c r="V1249" s="387"/>
      <c r="W1249" s="174" t="s">
        <v>1495</v>
      </c>
      <c r="X1249" s="495">
        <v>10</v>
      </c>
      <c r="Y1249" s="388">
        <v>1</v>
      </c>
      <c r="Z1249" s="243">
        <f>BD.PD7[[#This Row],[Av.P1 '[%']]]*BD.PD7[[#This Row],[Ppto. Orden Interna '[DOP']]]</f>
        <v>8316.0499999999993</v>
      </c>
      <c r="AA1249" s="249"/>
      <c r="AB1249" s="389"/>
      <c r="AC1249" s="243">
        <f>BD.PD7[[#This Row],[Av.P2 '[%']]]*BD.PD7[[#This Row],[Ppto. Orden Interna '[DOP']]]</f>
        <v>0</v>
      </c>
      <c r="AD1249" s="249"/>
      <c r="AE1249" s="389"/>
      <c r="AF1249" s="243">
        <f>BD.PD7[[#This Row],[Av.P3 '[%']]]*BD.PD7[[#This Row],[Ppto. Orden Interna '[DOP']]]</f>
        <v>0</v>
      </c>
      <c r="AG1249" s="249"/>
      <c r="AH1249" s="389"/>
      <c r="AI1249" s="243">
        <f>BD.PD7[[#This Row],[Av.P2 '[%']]]*BD.PD7[[#This Row],[Ppto. Orden Interna '[DOP']]]</f>
        <v>0</v>
      </c>
      <c r="AJ1249" s="249"/>
      <c r="AK1249" s="389"/>
      <c r="AL1249" s="243">
        <f>BD.PD7[[#This Row],[Av.P2 '[%']]]*BD.PD7[[#This Row],[Ppto. Orden Interna '[DOP']]]</f>
        <v>0</v>
      </c>
      <c r="AM1249" s="496" t="e">
        <f>BD.PD9[[#This Row],[Pago 5]]+BD.PD9[[#This Row],[Pago 4]]+BD.PD9[[#This Row],[Pago 3]]+BD.PD9[[#This Row],[Pago 2]]+BD.PD9[[#This Row],[Pago 1]]</f>
        <v>#VALUE!</v>
      </c>
      <c r="AN1249" s="308" t="s">
        <v>244</v>
      </c>
      <c r="AO1249" s="308" t="s">
        <v>245</v>
      </c>
      <c r="AP1249" s="308" t="s">
        <v>246</v>
      </c>
      <c r="AQ1249" s="308" t="s">
        <v>247</v>
      </c>
      <c r="AR1249" s="308">
        <v>594</v>
      </c>
      <c r="AS1249" s="308" t="s">
        <v>248</v>
      </c>
      <c r="AT1249" s="249" t="s">
        <v>1575</v>
      </c>
      <c r="AU1249" s="249" t="s">
        <v>1582</v>
      </c>
    </row>
    <row r="1250" spans="1:47" hidden="1" x14ac:dyDescent="0.3">
      <c r="A1250" s="174">
        <v>7.04</v>
      </c>
      <c r="B1250" s="231" t="s">
        <v>243</v>
      </c>
      <c r="C1250" s="232" t="str">
        <f>VLOOKUP(BD.PD7[[#This Row],[Pos]],PPto[],3,FALSE)</f>
        <v>7.04 Equipamiento de Panaderia, Reposteria y Rosticería</v>
      </c>
      <c r="D1250" s="233" t="s">
        <v>243</v>
      </c>
      <c r="E1250" s="305">
        <f>IF(BD.PD7[[#This Row],[.]]="*",VLOOKUP(BD.PD7[[#This Row],[Pos]],Presupuesto!A:H,7,FALSE),"")</f>
        <v>270980.85849206347</v>
      </c>
      <c r="F1250" s="234"/>
      <c r="G1250" s="174"/>
      <c r="H1250" s="174"/>
      <c r="I1250" s="174"/>
      <c r="J1250" s="392">
        <v>1</v>
      </c>
      <c r="K1250" s="233" t="s">
        <v>117</v>
      </c>
      <c r="L1250" s="383">
        <f>IF(BD.PD7[[#This Row],[Mon]]="DOP",1,HLOOKUP(BD.PD7[[#This Row],[Mon]],$K$1:$L$2,2,FALSE))</f>
        <v>65</v>
      </c>
      <c r="M1250" s="490">
        <v>0</v>
      </c>
      <c r="N1250" s="243">
        <f>BD.PD7[[#This Row],[Cant.]]*BD.PD7[[#This Row],[ Tasa ]]*BD.PD7[[#This Row],[ Precio Und.]]</f>
        <v>0</v>
      </c>
      <c r="O1250" s="491">
        <v>0</v>
      </c>
      <c r="P1250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0" s="243">
        <f>BD.PD7[[#This Row],[Ppto. Orden Interna '[DOP']]]/HLOOKUP("USD",$K$1:$L$2,2,FALSE)</f>
        <v>0</v>
      </c>
      <c r="R1250" s="381"/>
      <c r="S1250" s="387"/>
      <c r="T1250" s="387"/>
      <c r="U1250" s="387"/>
      <c r="V1250" s="387"/>
      <c r="W1250" s="174"/>
      <c r="X1250" s="495"/>
      <c r="Y1250" s="388"/>
      <c r="Z1250" s="243">
        <f>BD.PD7[[#This Row],[Av.P1 '[%']]]*BD.PD7[[#This Row],[Ppto. Orden Interna '[DOP']]]</f>
        <v>0</v>
      </c>
      <c r="AA1250" s="249"/>
      <c r="AB1250" s="389"/>
      <c r="AC1250" s="243">
        <f>BD.PD7[[#This Row],[Av.P2 '[%']]]*BD.PD7[[#This Row],[Ppto. Orden Interna '[DOP']]]</f>
        <v>0</v>
      </c>
      <c r="AD1250" s="249"/>
      <c r="AE1250" s="389"/>
      <c r="AF1250" s="243">
        <f>BD.PD7[[#This Row],[Av.P3 '[%']]]*BD.PD7[[#This Row],[Ppto. Orden Interna '[DOP']]]</f>
        <v>0</v>
      </c>
      <c r="AG1250" s="249"/>
      <c r="AH1250" s="389"/>
      <c r="AI1250" s="243">
        <f>BD.PD7[[#This Row],[Av.P2 '[%']]]*BD.PD7[[#This Row],[Ppto. Orden Interna '[DOP']]]</f>
        <v>0</v>
      </c>
      <c r="AJ1250" s="249"/>
      <c r="AK1250" s="389"/>
      <c r="AL1250" s="243">
        <f>BD.PD7[[#This Row],[Av.P2 '[%']]]*BD.PD7[[#This Row],[Ppto. Orden Interna '[DOP']]]</f>
        <v>0</v>
      </c>
      <c r="AM1250" s="496" t="e">
        <f>BD.PD9[[#This Row],[Pago 5]]+BD.PD9[[#This Row],[Pago 4]]+BD.PD9[[#This Row],[Pago 3]]+BD.PD9[[#This Row],[Pago 2]]+BD.PD9[[#This Row],[Pago 1]]</f>
        <v>#VALUE!</v>
      </c>
      <c r="AN1250" s="308" t="s">
        <v>244</v>
      </c>
      <c r="AO1250" s="308" t="s">
        <v>245</v>
      </c>
      <c r="AP1250" s="308" t="s">
        <v>246</v>
      </c>
      <c r="AQ1250" s="308" t="s">
        <v>247</v>
      </c>
      <c r="AR1250" s="308">
        <v>594</v>
      </c>
      <c r="AS1250" s="308" t="s">
        <v>248</v>
      </c>
      <c r="AT1250" s="249" t="s">
        <v>1575</v>
      </c>
      <c r="AU1250" s="249" t="s">
        <v>1582</v>
      </c>
    </row>
    <row r="1251" spans="1:47" hidden="1" x14ac:dyDescent="0.3">
      <c r="A1251" s="174">
        <v>7.04</v>
      </c>
      <c r="B1251" s="231"/>
      <c r="C1251" s="232" t="str">
        <f>VLOOKUP(BD.PD7[[#This Row],[Pos]],PPto[],3,FALSE)</f>
        <v>7.04 Equipamiento de Panaderia, Reposteria y Rosticería</v>
      </c>
      <c r="D1251" s="174" t="s">
        <v>23</v>
      </c>
      <c r="E1251" s="305" t="str">
        <f>IF(BD.PD7[[#This Row],[.]]="*",VLOOKUP(BD.PD7[[#This Row],[Pos]],Presupuesto!A:H,7,FALSE),"")</f>
        <v/>
      </c>
      <c r="F1251" s="576" t="s">
        <v>1519</v>
      </c>
      <c r="G1251" s="174" t="s">
        <v>1359</v>
      </c>
      <c r="H1251" s="174"/>
      <c r="I1251" s="174" t="s">
        <v>1338</v>
      </c>
      <c r="J1251" s="382">
        <v>1</v>
      </c>
      <c r="K1251" s="174" t="s">
        <v>189</v>
      </c>
      <c r="L1251" s="383">
        <f>IF(BD.PD7[[#This Row],[Mon]]="DOP",1,HLOOKUP(BD.PD7[[#This Row],[Mon]],$K$1:$L$2,2,FALSE))</f>
        <v>77</v>
      </c>
      <c r="M1251" s="384">
        <v>56515.5</v>
      </c>
      <c r="N1251" s="243">
        <f>BD.PD7[[#This Row],[Cant.]]*BD.PD7[[#This Row],[ Tasa ]]*BD.PD7[[#This Row],[ Precio Und.]]</f>
        <v>4351693.5</v>
      </c>
      <c r="O1251" s="386">
        <v>0</v>
      </c>
      <c r="P1251" s="243">
        <f>IF(BD.PD7[[#This Row],[Liquid. '[%']]]&lt;&gt;0,(BD.PD7[[#This Row],[Valor Neto '[DOP']]]*BD.PD7[[#This Row],[Liquid. '[%']]])+BD.PD7[[#This Row],[Valor Neto '[DOP']]],BD.PD7[[#This Row],[Valor Neto '[DOP']]])</f>
        <v>4351693.5</v>
      </c>
      <c r="Q1251" s="243">
        <f>BD.PD7[[#This Row],[Ppto. Orden Interna '[DOP']]]/HLOOKUP("USD",$K$1:$L$2,2,FALSE)</f>
        <v>66949.130769230775</v>
      </c>
      <c r="R1251" s="381" t="s">
        <v>1520</v>
      </c>
      <c r="S1251" s="387"/>
      <c r="T1251" s="387"/>
      <c r="U1251" s="387"/>
      <c r="V1251" s="387"/>
      <c r="W1251" s="174" t="s">
        <v>1521</v>
      </c>
      <c r="X1251" s="495">
        <v>7</v>
      </c>
      <c r="Y1251" s="388">
        <v>0.7</v>
      </c>
      <c r="Z1251" s="243">
        <f>BD.PD7[[#This Row],[Av.P1 '[%']]]*BD.PD7[[#This Row],[Ppto. Orden Interna '[DOP']]]</f>
        <v>3046185.4499999997</v>
      </c>
      <c r="AA1251" s="495">
        <v>10</v>
      </c>
      <c r="AB1251" s="388">
        <v>0.3</v>
      </c>
      <c r="AC1251" s="243">
        <f>BD.PD7[[#This Row],[Av.P2 '[%']]]*BD.PD7[[#This Row],[Ppto. Orden Interna '[DOP']]]</f>
        <v>1305508.05</v>
      </c>
      <c r="AD1251" s="249"/>
      <c r="AE1251" s="389"/>
      <c r="AF1251" s="243">
        <f>BD.PD7[[#This Row],[Av.P3 '[%']]]*BD.PD7[[#This Row],[Ppto. Orden Interna '[DOP']]]</f>
        <v>0</v>
      </c>
      <c r="AG1251" s="249"/>
      <c r="AH1251" s="389"/>
      <c r="AI1251" s="243">
        <f>BD.PD7[[#This Row],[Av.P2 '[%']]]*BD.PD7[[#This Row],[Ppto. Orden Interna '[DOP']]]</f>
        <v>1305508.05</v>
      </c>
      <c r="AJ1251" s="249"/>
      <c r="AK1251" s="389"/>
      <c r="AL1251" s="243">
        <f>BD.PD7[[#This Row],[Av.P2 '[%']]]*BD.PD7[[#This Row],[Ppto. Orden Interna '[DOP']]]</f>
        <v>1305508.05</v>
      </c>
      <c r="AM1251" s="496" t="e">
        <f>BD.PD9[[#This Row],[Pago 5]]+BD.PD9[[#This Row],[Pago 4]]+BD.PD9[[#This Row],[Pago 3]]+BD.PD9[[#This Row],[Pago 2]]+BD.PD9[[#This Row],[Pago 1]]</f>
        <v>#VALUE!</v>
      </c>
      <c r="AN1251" s="308" t="s">
        <v>244</v>
      </c>
      <c r="AO1251" s="308" t="s">
        <v>245</v>
      </c>
      <c r="AP1251" s="308" t="s">
        <v>246</v>
      </c>
      <c r="AQ1251" s="308" t="s">
        <v>247</v>
      </c>
      <c r="AR1251" s="308">
        <v>594</v>
      </c>
      <c r="AS1251" s="308" t="s">
        <v>248</v>
      </c>
      <c r="AT1251" s="249" t="s">
        <v>1575</v>
      </c>
      <c r="AU1251" s="249" t="s">
        <v>1582</v>
      </c>
    </row>
    <row r="1252" spans="1:47" hidden="1" x14ac:dyDescent="0.3">
      <c r="A1252" s="511">
        <v>7.04</v>
      </c>
      <c r="B1252" s="231"/>
      <c r="C1252" s="232" t="str">
        <f>VLOOKUP(BD.PD7[[#This Row],[Pos]],PPto[],3,FALSE)</f>
        <v>7.04 Equipamiento de Panaderia, Reposteria y Rosticería</v>
      </c>
      <c r="D1252" s="174" t="s">
        <v>23</v>
      </c>
      <c r="E1252" s="305" t="str">
        <f>IF(BD.PD7[[#This Row],[.]]="*",VLOOKUP(BD.PD7[[#This Row],[Pos]],Presupuesto!A:H,7,FALSE),"")</f>
        <v/>
      </c>
      <c r="F1252" s="561" t="s">
        <v>1522</v>
      </c>
      <c r="G1252" s="511"/>
      <c r="H1252" s="511"/>
      <c r="I1252" s="174" t="s">
        <v>1326</v>
      </c>
      <c r="J1252" s="512">
        <v>45</v>
      </c>
      <c r="K1252" s="174" t="s">
        <v>260</v>
      </c>
      <c r="L1252" s="383">
        <f>IF(BD.PD7[[#This Row],[Mon]]="DOP",1,HLOOKUP(BD.PD7[[#This Row],[Mon]],$K$1:$L$2,2,FALSE))</f>
        <v>1</v>
      </c>
      <c r="M1252" s="384">
        <v>25900</v>
      </c>
      <c r="N1252" s="243">
        <f>BD.PD7[[#This Row],[Cant.]]*BD.PD7[[#This Row],[ Tasa ]]*BD.PD7[[#This Row],[ Precio Und.]]</f>
        <v>1165500</v>
      </c>
      <c r="O1252" s="386">
        <v>0</v>
      </c>
      <c r="P1252" s="243">
        <f>IF(BD.PD7[[#This Row],[Liquid. '[%']]]&lt;&gt;0,(BD.PD7[[#This Row],[Valor Neto '[DOP']]]*BD.PD7[[#This Row],[Liquid. '[%']]])+BD.PD7[[#This Row],[Valor Neto '[DOP']]],BD.PD7[[#This Row],[Valor Neto '[DOP']]])</f>
        <v>1165500</v>
      </c>
      <c r="Q1252" s="243">
        <f>BD.PD7[[#This Row],[Ppto. Orden Interna '[DOP']]]/HLOOKUP("USD",$K$1:$L$2,2,FALSE)</f>
        <v>17930.76923076923</v>
      </c>
      <c r="R1252" s="381" t="s">
        <v>1523</v>
      </c>
      <c r="S1252" s="387"/>
      <c r="T1252" s="387"/>
      <c r="U1252" s="387"/>
      <c r="V1252" s="387"/>
      <c r="W1252" s="174" t="s">
        <v>1524</v>
      </c>
      <c r="X1252" s="495">
        <v>10</v>
      </c>
      <c r="Y1252" s="388">
        <v>1</v>
      </c>
      <c r="Z1252" s="243">
        <f>BD.PD7[[#This Row],[Av.P1 '[%']]]*BD.PD7[[#This Row],[Ppto. Orden Interna '[DOP']]]</f>
        <v>1165500</v>
      </c>
      <c r="AA1252" s="249"/>
      <c r="AB1252" s="389"/>
      <c r="AC1252" s="243">
        <f>BD.PD7[[#This Row],[Av.P2 '[%']]]*BD.PD7[[#This Row],[Ppto. Orden Interna '[DOP']]]</f>
        <v>0</v>
      </c>
      <c r="AD1252" s="249"/>
      <c r="AE1252" s="389"/>
      <c r="AF1252" s="243">
        <f>BD.PD7[[#This Row],[Av.P3 '[%']]]*BD.PD7[[#This Row],[Ppto. Orden Interna '[DOP']]]</f>
        <v>0</v>
      </c>
      <c r="AG1252" s="249"/>
      <c r="AH1252" s="389"/>
      <c r="AI1252" s="243">
        <f>BD.PD7[[#This Row],[Av.P2 '[%']]]*BD.PD7[[#This Row],[Ppto. Orden Interna '[DOP']]]</f>
        <v>0</v>
      </c>
      <c r="AJ1252" s="249"/>
      <c r="AK1252" s="389"/>
      <c r="AL1252" s="243">
        <f>BD.PD7[[#This Row],[Av.P2 '[%']]]*BD.PD7[[#This Row],[Ppto. Orden Interna '[DOP']]]</f>
        <v>0</v>
      </c>
      <c r="AM1252" s="496" t="e">
        <f>BD.PD9[[#This Row],[Pago 5]]+BD.PD9[[#This Row],[Pago 4]]+BD.PD9[[#This Row],[Pago 3]]+BD.PD9[[#This Row],[Pago 2]]+BD.PD9[[#This Row],[Pago 1]]</f>
        <v>#VALUE!</v>
      </c>
      <c r="AN1252" s="308" t="s">
        <v>244</v>
      </c>
      <c r="AO1252" s="308" t="s">
        <v>245</v>
      </c>
      <c r="AP1252" s="308" t="s">
        <v>246</v>
      </c>
      <c r="AQ1252" s="308" t="s">
        <v>247</v>
      </c>
      <c r="AR1252" s="308">
        <v>594</v>
      </c>
      <c r="AS1252" s="308" t="s">
        <v>248</v>
      </c>
      <c r="AT1252" s="249" t="s">
        <v>1575</v>
      </c>
      <c r="AU1252" s="249" t="s">
        <v>1582</v>
      </c>
    </row>
    <row r="1253" spans="1:47" hidden="1" x14ac:dyDescent="0.3">
      <c r="A1253" s="174">
        <v>7.04</v>
      </c>
      <c r="B1253" s="231"/>
      <c r="C1253" s="232" t="str">
        <f>VLOOKUP(BD.PD7[[#This Row],[Pos]],PPto[],3,FALSE)</f>
        <v>7.04 Equipamiento de Panaderia, Reposteria y Rosticería</v>
      </c>
      <c r="D1253" s="174" t="s">
        <v>23</v>
      </c>
      <c r="E1253" s="305" t="str">
        <f>IF(BD.PD7[[#This Row],[.]]="*",VLOOKUP(BD.PD7[[#This Row],[Pos]],Presupuesto!A:H,7,FALSE),"")</f>
        <v/>
      </c>
      <c r="F1253" s="234" t="s">
        <v>1525</v>
      </c>
      <c r="G1253" s="174"/>
      <c r="H1253" s="174"/>
      <c r="I1253" s="174" t="s">
        <v>1326</v>
      </c>
      <c r="J1253" s="382">
        <v>0</v>
      </c>
      <c r="K1253" s="174" t="s">
        <v>260</v>
      </c>
      <c r="L1253" s="383">
        <f>IF(BD.PD7[[#This Row],[Mon]]="DOP",1,HLOOKUP(BD.PD7[[#This Row],[Mon]],$K$1:$L$2,2,FALSE))</f>
        <v>1</v>
      </c>
      <c r="M1253" s="384">
        <v>36700</v>
      </c>
      <c r="N1253" s="243">
        <f>BD.PD7[[#This Row],[Cant.]]*BD.PD7[[#This Row],[ Tasa ]]*BD.PD7[[#This Row],[ Precio Und.]]</f>
        <v>0</v>
      </c>
      <c r="O1253" s="386">
        <v>0</v>
      </c>
      <c r="P1253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3" s="243">
        <f>BD.PD7[[#This Row],[Ppto. Orden Interna '[DOP']]]/HLOOKUP("USD",$K$1:$L$2,2,FALSE)</f>
        <v>0</v>
      </c>
      <c r="R1253" s="381" t="s">
        <v>1523</v>
      </c>
      <c r="S1253" s="387"/>
      <c r="T1253" s="387"/>
      <c r="U1253" s="387"/>
      <c r="V1253" s="387"/>
      <c r="W1253" s="174" t="s">
        <v>1524</v>
      </c>
      <c r="X1253" s="495"/>
      <c r="Y1253" s="388"/>
      <c r="Z1253" s="243">
        <f>BD.PD7[[#This Row],[Av.P1 '[%']]]*BD.PD7[[#This Row],[Ppto. Orden Interna '[DOP']]]</f>
        <v>0</v>
      </c>
      <c r="AA1253" s="249"/>
      <c r="AB1253" s="389"/>
      <c r="AC1253" s="243">
        <f>BD.PD7[[#This Row],[Av.P2 '[%']]]*BD.PD7[[#This Row],[Ppto. Orden Interna '[DOP']]]</f>
        <v>0</v>
      </c>
      <c r="AD1253" s="249"/>
      <c r="AE1253" s="389"/>
      <c r="AF1253" s="243">
        <f>BD.PD7[[#This Row],[Av.P3 '[%']]]*BD.PD7[[#This Row],[Ppto. Orden Interna '[DOP']]]</f>
        <v>0</v>
      </c>
      <c r="AG1253" s="249"/>
      <c r="AH1253" s="389"/>
      <c r="AI1253" s="243">
        <f>BD.PD7[[#This Row],[Av.P2 '[%']]]*BD.PD7[[#This Row],[Ppto. Orden Interna '[DOP']]]</f>
        <v>0</v>
      </c>
      <c r="AJ1253" s="249"/>
      <c r="AK1253" s="389"/>
      <c r="AL1253" s="243">
        <f>BD.PD7[[#This Row],[Av.P2 '[%']]]*BD.PD7[[#This Row],[Ppto. Orden Interna '[DOP']]]</f>
        <v>0</v>
      </c>
      <c r="AM1253" s="496" t="e">
        <f>BD.PD9[[#This Row],[Pago 5]]+BD.PD9[[#This Row],[Pago 4]]+BD.PD9[[#This Row],[Pago 3]]+BD.PD9[[#This Row],[Pago 2]]+BD.PD9[[#This Row],[Pago 1]]</f>
        <v>#VALUE!</v>
      </c>
      <c r="AN1253" s="308" t="s">
        <v>244</v>
      </c>
      <c r="AO1253" s="308" t="s">
        <v>245</v>
      </c>
      <c r="AP1253" s="308" t="s">
        <v>246</v>
      </c>
      <c r="AQ1253" s="308" t="s">
        <v>247</v>
      </c>
      <c r="AR1253" s="308">
        <v>594</v>
      </c>
      <c r="AS1253" s="308" t="s">
        <v>248</v>
      </c>
      <c r="AT1253" s="249" t="s">
        <v>1575</v>
      </c>
      <c r="AU1253" s="249" t="s">
        <v>1582</v>
      </c>
    </row>
    <row r="1254" spans="1:47" hidden="1" x14ac:dyDescent="0.3">
      <c r="A1254" s="174">
        <v>7.04</v>
      </c>
      <c r="B1254" s="231"/>
      <c r="C1254" s="232" t="str">
        <f>VLOOKUP(BD.PD7[[#This Row],[Pos]],PPto[],3,FALSE)</f>
        <v>7.04 Equipamiento de Panaderia, Reposteria y Rosticería</v>
      </c>
      <c r="D1254" s="174" t="s">
        <v>23</v>
      </c>
      <c r="E1254" s="305" t="str">
        <f>IF(BD.PD7[[#This Row],[.]]="*",VLOOKUP(BD.PD7[[#This Row],[Pos]],Presupuesto!A:H,7,FALSE),"")</f>
        <v/>
      </c>
      <c r="F1254" s="523" t="s">
        <v>516</v>
      </c>
      <c r="G1254" s="572"/>
      <c r="H1254" s="174"/>
      <c r="I1254" s="174" t="s">
        <v>1326</v>
      </c>
      <c r="J1254" s="382">
        <v>50</v>
      </c>
      <c r="K1254" s="174" t="s">
        <v>260</v>
      </c>
      <c r="L1254" s="383">
        <f>IF(BD.PD7[[#This Row],[Mon]]="DOP",1,HLOOKUP(BD.PD7[[#This Row],[Mon]],$K$1:$L$2,2,FALSE))</f>
        <v>1</v>
      </c>
      <c r="M1254" s="384">
        <v>2808.011</v>
      </c>
      <c r="N1254" s="243">
        <f>BD.PD7[[#This Row],[Cant.]]*BD.PD7[[#This Row],[ Tasa ]]*BD.PD7[[#This Row],[ Precio Und.]]</f>
        <v>140400.54999999999</v>
      </c>
      <c r="O1254" s="386">
        <v>0.35</v>
      </c>
      <c r="P1254" s="243">
        <f>IF(BD.PD7[[#This Row],[Liquid. '[%']]]&lt;&gt;0,(BD.PD7[[#This Row],[Valor Neto '[DOP']]]*BD.PD7[[#This Row],[Liquid. '[%']]])+BD.PD7[[#This Row],[Valor Neto '[DOP']]],BD.PD7[[#This Row],[Valor Neto '[DOP']]])</f>
        <v>189540.74249999999</v>
      </c>
      <c r="Q1254" s="243">
        <f>BD.PD7[[#This Row],[Ppto. Orden Interna '[DOP']]]/HLOOKUP("USD",$K$1:$L$2,2,FALSE)</f>
        <v>2916.0114230769232</v>
      </c>
      <c r="R1254" s="381" t="s">
        <v>514</v>
      </c>
      <c r="S1254" s="387"/>
      <c r="T1254" s="387"/>
      <c r="U1254" s="387"/>
      <c r="V1254" s="387"/>
      <c r="W1254" s="174" t="s">
        <v>279</v>
      </c>
      <c r="X1254" s="495">
        <v>7</v>
      </c>
      <c r="Y1254" s="388">
        <v>0.5</v>
      </c>
      <c r="Z1254" s="243">
        <f>BD.PD7[[#This Row],[Av.P1 '[%']]]*BD.PD7[[#This Row],[Ppto. Orden Interna '[DOP']]]</f>
        <v>94770.371249999997</v>
      </c>
      <c r="AA1254" s="495">
        <v>9</v>
      </c>
      <c r="AB1254" s="388">
        <v>0.5</v>
      </c>
      <c r="AC1254" s="243">
        <f>BD.PD7[[#This Row],[Av.P2 '[%']]]*BD.PD7[[#This Row],[Ppto. Orden Interna '[DOP']]]</f>
        <v>94770.371249999997</v>
      </c>
      <c r="AD1254" s="249"/>
      <c r="AE1254" s="389"/>
      <c r="AF1254" s="243">
        <f>BD.PD7[[#This Row],[Av.P3 '[%']]]*BD.PD7[[#This Row],[Ppto. Orden Interna '[DOP']]]</f>
        <v>0</v>
      </c>
      <c r="AG1254" s="249"/>
      <c r="AH1254" s="389"/>
      <c r="AI1254" s="243">
        <f>BD.PD7[[#This Row],[Av.P2 '[%']]]*BD.PD7[[#This Row],[Ppto. Orden Interna '[DOP']]]</f>
        <v>94770.371249999997</v>
      </c>
      <c r="AJ1254" s="249"/>
      <c r="AK1254" s="389"/>
      <c r="AL1254" s="243">
        <f>BD.PD7[[#This Row],[Av.P2 '[%']]]*BD.PD7[[#This Row],[Ppto. Orden Interna '[DOP']]]</f>
        <v>94770.371249999997</v>
      </c>
      <c r="AM1254" s="496" t="e">
        <f>BD.PD9[[#This Row],[Pago 5]]+BD.PD9[[#This Row],[Pago 4]]+BD.PD9[[#This Row],[Pago 3]]+BD.PD9[[#This Row],[Pago 2]]+BD.PD9[[#This Row],[Pago 1]]</f>
        <v>#VALUE!</v>
      </c>
      <c r="AN1254" s="308" t="s">
        <v>244</v>
      </c>
      <c r="AO1254" s="308" t="s">
        <v>245</v>
      </c>
      <c r="AP1254" s="308" t="s">
        <v>246</v>
      </c>
      <c r="AQ1254" s="308" t="s">
        <v>247</v>
      </c>
      <c r="AR1254" s="308">
        <v>594</v>
      </c>
      <c r="AS1254" s="308" t="s">
        <v>248</v>
      </c>
      <c r="AT1254" s="249" t="s">
        <v>1575</v>
      </c>
      <c r="AU1254" s="249" t="s">
        <v>1582</v>
      </c>
    </row>
    <row r="1255" spans="1:47" hidden="1" x14ac:dyDescent="0.3">
      <c r="A1255" s="174">
        <v>7.04</v>
      </c>
      <c r="B1255" s="231"/>
      <c r="C1255" s="232" t="str">
        <f>VLOOKUP(BD.PD7[[#This Row],[Pos]],PPto[],3,FALSE)</f>
        <v>7.04 Equipamiento de Panaderia, Reposteria y Rosticería</v>
      </c>
      <c r="D1255" s="174" t="s">
        <v>23</v>
      </c>
      <c r="E1255" s="305" t="str">
        <f>IF(BD.PD7[[#This Row],[.]]="*",VLOOKUP(BD.PD7[[#This Row],[Pos]],Presupuesto!A:H,7,FALSE),"")</f>
        <v/>
      </c>
      <c r="F1255" s="523" t="s">
        <v>517</v>
      </c>
      <c r="G1255" s="572"/>
      <c r="H1255" s="174"/>
      <c r="I1255" s="174" t="s">
        <v>1326</v>
      </c>
      <c r="J1255" s="382">
        <v>120</v>
      </c>
      <c r="K1255" s="174" t="s">
        <v>260</v>
      </c>
      <c r="L1255" s="383">
        <f>IF(BD.PD7[[#This Row],[Mon]]="DOP",1,HLOOKUP(BD.PD7[[#This Row],[Mon]],$K$1:$L$2,2,FALSE))</f>
        <v>1</v>
      </c>
      <c r="M1255" s="384">
        <v>3017.7463333333335</v>
      </c>
      <c r="N1255" s="243">
        <f>BD.PD7[[#This Row],[Cant.]]*BD.PD7[[#This Row],[ Tasa ]]*BD.PD7[[#This Row],[ Precio Und.]]</f>
        <v>362129.56</v>
      </c>
      <c r="O1255" s="386">
        <v>0.35</v>
      </c>
      <c r="P1255" s="243">
        <f>IF(BD.PD7[[#This Row],[Liquid. '[%']]]&lt;&gt;0,(BD.PD7[[#This Row],[Valor Neto '[DOP']]]*BD.PD7[[#This Row],[Liquid. '[%']]])+BD.PD7[[#This Row],[Valor Neto '[DOP']]],BD.PD7[[#This Row],[Valor Neto '[DOP']]])</f>
        <v>488874.90599999996</v>
      </c>
      <c r="Q1255" s="243">
        <f>BD.PD7[[#This Row],[Ppto. Orden Interna '[DOP']]]/HLOOKUP("USD",$K$1:$L$2,2,FALSE)</f>
        <v>7521.152399999999</v>
      </c>
      <c r="R1255" s="381" t="s">
        <v>514</v>
      </c>
      <c r="S1255" s="387"/>
      <c r="T1255" s="387"/>
      <c r="U1255" s="387"/>
      <c r="V1255" s="387"/>
      <c r="W1255" s="174" t="s">
        <v>279</v>
      </c>
      <c r="X1255" s="495">
        <v>7</v>
      </c>
      <c r="Y1255" s="388">
        <v>0.5</v>
      </c>
      <c r="Z1255" s="243">
        <f>BD.PD7[[#This Row],[Av.P1 '[%']]]*BD.PD7[[#This Row],[Ppto. Orden Interna '[DOP']]]</f>
        <v>244437.45299999998</v>
      </c>
      <c r="AA1255" s="495">
        <v>9</v>
      </c>
      <c r="AB1255" s="388">
        <v>0.5</v>
      </c>
      <c r="AC1255" s="243">
        <f>BD.PD7[[#This Row],[Av.P2 '[%']]]*BD.PD7[[#This Row],[Ppto. Orden Interna '[DOP']]]</f>
        <v>244437.45299999998</v>
      </c>
      <c r="AD1255" s="249"/>
      <c r="AE1255" s="389"/>
      <c r="AF1255" s="243">
        <f>BD.PD7[[#This Row],[Av.P3 '[%']]]*BD.PD7[[#This Row],[Ppto. Orden Interna '[DOP']]]</f>
        <v>0</v>
      </c>
      <c r="AG1255" s="249"/>
      <c r="AH1255" s="389"/>
      <c r="AI1255" s="243">
        <f>BD.PD7[[#This Row],[Av.P2 '[%']]]*BD.PD7[[#This Row],[Ppto. Orden Interna '[DOP']]]</f>
        <v>244437.45299999998</v>
      </c>
      <c r="AJ1255" s="249"/>
      <c r="AK1255" s="389"/>
      <c r="AL1255" s="243">
        <f>BD.PD7[[#This Row],[Av.P2 '[%']]]*BD.PD7[[#This Row],[Ppto. Orden Interna '[DOP']]]</f>
        <v>244437.45299999998</v>
      </c>
      <c r="AM1255" s="496" t="e">
        <f>BD.PD9[[#This Row],[Pago 5]]+BD.PD9[[#This Row],[Pago 4]]+BD.PD9[[#This Row],[Pago 3]]+BD.PD9[[#This Row],[Pago 2]]+BD.PD9[[#This Row],[Pago 1]]</f>
        <v>#VALUE!</v>
      </c>
      <c r="AN1255" s="308" t="s">
        <v>244</v>
      </c>
      <c r="AO1255" s="308" t="s">
        <v>245</v>
      </c>
      <c r="AP1255" s="308" t="s">
        <v>246</v>
      </c>
      <c r="AQ1255" s="308" t="s">
        <v>247</v>
      </c>
      <c r="AR1255" s="308">
        <v>594</v>
      </c>
      <c r="AS1255" s="308" t="s">
        <v>248</v>
      </c>
      <c r="AT1255" s="249" t="s">
        <v>1575</v>
      </c>
      <c r="AU1255" s="249" t="s">
        <v>1582</v>
      </c>
    </row>
    <row r="1256" spans="1:47" hidden="1" x14ac:dyDescent="0.3">
      <c r="A1256" s="174">
        <v>7.04</v>
      </c>
      <c r="B1256" s="231"/>
      <c r="C1256" s="232" t="str">
        <f>VLOOKUP(BD.PD7[[#This Row],[Pos]],PPto[],3,FALSE)</f>
        <v>7.04 Equipamiento de Panaderia, Reposteria y Rosticería</v>
      </c>
      <c r="D1256" s="174" t="s">
        <v>23</v>
      </c>
      <c r="E1256" s="305" t="str">
        <f>IF(BD.PD7[[#This Row],[.]]="*",VLOOKUP(BD.PD7[[#This Row],[Pos]],Presupuesto!A:H,7,FALSE),"")</f>
        <v/>
      </c>
      <c r="F1256" s="523" t="s">
        <v>518</v>
      </c>
      <c r="G1256" s="572"/>
      <c r="H1256" s="174"/>
      <c r="I1256" s="174" t="s">
        <v>1326</v>
      </c>
      <c r="J1256" s="382">
        <v>17</v>
      </c>
      <c r="K1256" s="174" t="s">
        <v>260</v>
      </c>
      <c r="L1256" s="383">
        <f>IF(BD.PD7[[#This Row],[Mon]]="DOP",1,HLOOKUP(BD.PD7[[#This Row],[Mon]],$K$1:$L$2,2,FALSE))</f>
        <v>1</v>
      </c>
      <c r="M1256" s="384">
        <v>1105.5405882352941</v>
      </c>
      <c r="N1256" s="243">
        <f>BD.PD7[[#This Row],[Cant.]]*BD.PD7[[#This Row],[ Tasa ]]*BD.PD7[[#This Row],[ Precio Und.]]</f>
        <v>18794.189999999999</v>
      </c>
      <c r="O1256" s="386">
        <v>0.35</v>
      </c>
      <c r="P1256" s="243">
        <f>IF(BD.PD7[[#This Row],[Liquid. '[%']]]&lt;&gt;0,(BD.PD7[[#This Row],[Valor Neto '[DOP']]]*BD.PD7[[#This Row],[Liquid. '[%']]])+BD.PD7[[#This Row],[Valor Neto '[DOP']]],BD.PD7[[#This Row],[Valor Neto '[DOP']]])</f>
        <v>25372.156499999997</v>
      </c>
      <c r="Q1256" s="243">
        <f>BD.PD7[[#This Row],[Ppto. Orden Interna '[DOP']]]/HLOOKUP("USD",$K$1:$L$2,2,FALSE)</f>
        <v>390.34086923076921</v>
      </c>
      <c r="R1256" s="381" t="s">
        <v>514</v>
      </c>
      <c r="S1256" s="387"/>
      <c r="T1256" s="387"/>
      <c r="U1256" s="387"/>
      <c r="V1256" s="387"/>
      <c r="W1256" s="174" t="s">
        <v>279</v>
      </c>
      <c r="X1256" s="495">
        <v>7</v>
      </c>
      <c r="Y1256" s="388">
        <v>0.5</v>
      </c>
      <c r="Z1256" s="243">
        <f>BD.PD7[[#This Row],[Av.P1 '[%']]]*BD.PD7[[#This Row],[Ppto. Orden Interna '[DOP']]]</f>
        <v>12686.078249999999</v>
      </c>
      <c r="AA1256" s="495">
        <v>9</v>
      </c>
      <c r="AB1256" s="388">
        <v>0.5</v>
      </c>
      <c r="AC1256" s="243">
        <f>BD.PD7[[#This Row],[Av.P2 '[%']]]*BD.PD7[[#This Row],[Ppto. Orden Interna '[DOP']]]</f>
        <v>12686.078249999999</v>
      </c>
      <c r="AD1256" s="249"/>
      <c r="AE1256" s="389"/>
      <c r="AF1256" s="243">
        <f>BD.PD7[[#This Row],[Av.P3 '[%']]]*BD.PD7[[#This Row],[Ppto. Orden Interna '[DOP']]]</f>
        <v>0</v>
      </c>
      <c r="AG1256" s="249"/>
      <c r="AH1256" s="389"/>
      <c r="AI1256" s="243">
        <f>BD.PD7[[#This Row],[Av.P2 '[%']]]*BD.PD7[[#This Row],[Ppto. Orden Interna '[DOP']]]</f>
        <v>12686.078249999999</v>
      </c>
      <c r="AJ1256" s="249"/>
      <c r="AK1256" s="389"/>
      <c r="AL1256" s="243">
        <f>BD.PD7[[#This Row],[Av.P2 '[%']]]*BD.PD7[[#This Row],[Ppto. Orden Interna '[DOP']]]</f>
        <v>12686.078249999999</v>
      </c>
      <c r="AM1256" s="496" t="e">
        <f>BD.PD9[[#This Row],[Pago 5]]+BD.PD9[[#This Row],[Pago 4]]+BD.PD9[[#This Row],[Pago 3]]+BD.PD9[[#This Row],[Pago 2]]+BD.PD9[[#This Row],[Pago 1]]</f>
        <v>#VALUE!</v>
      </c>
      <c r="AN1256" s="308" t="s">
        <v>244</v>
      </c>
      <c r="AO1256" s="308" t="s">
        <v>245</v>
      </c>
      <c r="AP1256" s="308" t="s">
        <v>246</v>
      </c>
      <c r="AQ1256" s="308" t="s">
        <v>247</v>
      </c>
      <c r="AR1256" s="308">
        <v>594</v>
      </c>
      <c r="AS1256" s="308" t="s">
        <v>248</v>
      </c>
      <c r="AT1256" s="249" t="s">
        <v>1575</v>
      </c>
      <c r="AU1256" s="249" t="s">
        <v>1582</v>
      </c>
    </row>
    <row r="1257" spans="1:47" hidden="1" x14ac:dyDescent="0.3">
      <c r="A1257" s="174">
        <v>7.04</v>
      </c>
      <c r="B1257" s="231"/>
      <c r="C1257" s="232" t="str">
        <f>VLOOKUP(BD.PD7[[#This Row],[Pos]],PPto[],3,FALSE)</f>
        <v>7.04 Equipamiento de Panaderia, Reposteria y Rosticería</v>
      </c>
      <c r="D1257" s="174" t="s">
        <v>23</v>
      </c>
      <c r="E1257" s="305" t="str">
        <f>IF(BD.PD7[[#This Row],[.]]="*",VLOOKUP(BD.PD7[[#This Row],[Pos]],Presupuesto!A:H,7,FALSE),"")</f>
        <v/>
      </c>
      <c r="F1257" s="234" t="s">
        <v>513</v>
      </c>
      <c r="G1257" s="174"/>
      <c r="H1257" s="174"/>
      <c r="I1257" s="174" t="s">
        <v>1326</v>
      </c>
      <c r="J1257" s="382">
        <v>510</v>
      </c>
      <c r="K1257" s="174" t="s">
        <v>260</v>
      </c>
      <c r="L1257" s="383">
        <f>IF(BD.PD7[[#This Row],[Mon]]="DOP",1,HLOOKUP(BD.PD7[[#This Row],[Mon]],$K$1:$L$2,2,FALSE))</f>
        <v>1</v>
      </c>
      <c r="M1257" s="384">
        <v>1680.6893725490195</v>
      </c>
      <c r="N1257" s="243">
        <f>BD.PD7[[#This Row],[Cant.]]*BD.PD7[[#This Row],[ Tasa ]]*BD.PD7[[#This Row],[ Precio Und.]]</f>
        <v>857151.58</v>
      </c>
      <c r="O1257" s="386">
        <v>0.35</v>
      </c>
      <c r="P1257" s="243">
        <f>IF(BD.PD7[[#This Row],[Liquid. '[%']]]&lt;&gt;0,(BD.PD7[[#This Row],[Valor Neto '[DOP']]]*BD.PD7[[#This Row],[Liquid. '[%']]])+BD.PD7[[#This Row],[Valor Neto '[DOP']]],BD.PD7[[#This Row],[Valor Neto '[DOP']]])</f>
        <v>1157154.6329999999</v>
      </c>
      <c r="Q1257" s="243">
        <f>BD.PD7[[#This Row],[Ppto. Orden Interna '[DOP']]]/HLOOKUP("USD",$K$1:$L$2,2,FALSE)</f>
        <v>17802.378969230769</v>
      </c>
      <c r="R1257" s="381" t="s">
        <v>514</v>
      </c>
      <c r="S1257" s="387"/>
      <c r="T1257" s="387"/>
      <c r="U1257" s="387"/>
      <c r="V1257" s="387"/>
      <c r="W1257" s="174" t="s">
        <v>279</v>
      </c>
      <c r="X1257" s="495">
        <v>7</v>
      </c>
      <c r="Y1257" s="388">
        <v>0.5</v>
      </c>
      <c r="Z1257" s="243">
        <f>BD.PD7[[#This Row],[Av.P1 '[%']]]*BD.PD7[[#This Row],[Ppto. Orden Interna '[DOP']]]</f>
        <v>578577.31649999996</v>
      </c>
      <c r="AA1257" s="495">
        <v>9</v>
      </c>
      <c r="AB1257" s="388">
        <v>0.5</v>
      </c>
      <c r="AC1257" s="243">
        <f>BD.PD7[[#This Row],[Av.P2 '[%']]]*BD.PD7[[#This Row],[Ppto. Orden Interna '[DOP']]]</f>
        <v>578577.31649999996</v>
      </c>
      <c r="AD1257" s="249"/>
      <c r="AE1257" s="389"/>
      <c r="AF1257" s="243">
        <f>BD.PD7[[#This Row],[Av.P3 '[%']]]*BD.PD7[[#This Row],[Ppto. Orden Interna '[DOP']]]</f>
        <v>0</v>
      </c>
      <c r="AG1257" s="249"/>
      <c r="AH1257" s="389"/>
      <c r="AI1257" s="243">
        <f>BD.PD7[[#This Row],[Av.P2 '[%']]]*BD.PD7[[#This Row],[Ppto. Orden Interna '[DOP']]]</f>
        <v>578577.31649999996</v>
      </c>
      <c r="AJ1257" s="249"/>
      <c r="AK1257" s="389"/>
      <c r="AL1257" s="243">
        <f>BD.PD7[[#This Row],[Av.P2 '[%']]]*BD.PD7[[#This Row],[Ppto. Orden Interna '[DOP']]]</f>
        <v>578577.31649999996</v>
      </c>
      <c r="AM1257" s="496" t="e">
        <f>BD.PD9[[#This Row],[Pago 5]]+BD.PD9[[#This Row],[Pago 4]]+BD.PD9[[#This Row],[Pago 3]]+BD.PD9[[#This Row],[Pago 2]]+BD.PD9[[#This Row],[Pago 1]]</f>
        <v>#VALUE!</v>
      </c>
      <c r="AN1257" s="308" t="s">
        <v>244</v>
      </c>
      <c r="AO1257" s="308" t="s">
        <v>245</v>
      </c>
      <c r="AP1257" s="308" t="s">
        <v>246</v>
      </c>
      <c r="AQ1257" s="308" t="s">
        <v>247</v>
      </c>
      <c r="AR1257" s="308">
        <v>594</v>
      </c>
      <c r="AS1257" s="308" t="s">
        <v>248</v>
      </c>
      <c r="AT1257" s="249" t="s">
        <v>1575</v>
      </c>
      <c r="AU1257" s="249" t="s">
        <v>1582</v>
      </c>
    </row>
    <row r="1258" spans="1:47" hidden="1" x14ac:dyDescent="0.3">
      <c r="A1258" s="174">
        <v>7.04</v>
      </c>
      <c r="B1258" s="231"/>
      <c r="C1258" s="232" t="str">
        <f>VLOOKUP(BD.PD7[[#This Row],[Pos]],PPto[],3,FALSE)</f>
        <v>7.04 Equipamiento de Panaderia, Reposteria y Rosticería</v>
      </c>
      <c r="D1258" s="174" t="s">
        <v>23</v>
      </c>
      <c r="E1258" s="305" t="str">
        <f>IF(BD.PD7[[#This Row],[.]]="*",VLOOKUP(BD.PD7[[#This Row],[Pos]],Presupuesto!A:H,7,FALSE),"")</f>
        <v/>
      </c>
      <c r="F1258" s="234" t="s">
        <v>1526</v>
      </c>
      <c r="G1258" s="174"/>
      <c r="H1258" s="174"/>
      <c r="I1258" s="174" t="s">
        <v>1326</v>
      </c>
      <c r="J1258" s="382">
        <v>3</v>
      </c>
      <c r="K1258" s="174" t="s">
        <v>260</v>
      </c>
      <c r="L1258" s="383">
        <f>IF(BD.PD7[[#This Row],[Mon]]="DOP",1,HLOOKUP(BD.PD7[[#This Row],[Mon]],$K$1:$L$2,2,FALSE))</f>
        <v>1</v>
      </c>
      <c r="M1258" s="384">
        <v>160929.06</v>
      </c>
      <c r="N1258" s="243">
        <f>BD.PD7[[#This Row],[Cant.]]*BD.PD7[[#This Row],[ Tasa ]]*BD.PD7[[#This Row],[ Precio Und.]]</f>
        <v>482787.18</v>
      </c>
      <c r="O1258" s="386">
        <v>0</v>
      </c>
      <c r="P1258" s="243">
        <f>IF(BD.PD7[[#This Row],[Liquid. '[%']]]&lt;&gt;0,(BD.PD7[[#This Row],[Valor Neto '[DOP']]]*BD.PD7[[#This Row],[Liquid. '[%']]])+BD.PD7[[#This Row],[Valor Neto '[DOP']]],BD.PD7[[#This Row],[Valor Neto '[DOP']]])</f>
        <v>482787.18</v>
      </c>
      <c r="Q1258" s="243">
        <f>BD.PD7[[#This Row],[Ppto. Orden Interna '[DOP']]]/HLOOKUP("USD",$K$1:$L$2,2,FALSE)</f>
        <v>7427.4950769230772</v>
      </c>
      <c r="R1258" s="381" t="s">
        <v>1527</v>
      </c>
      <c r="S1258" s="387"/>
      <c r="T1258" s="387"/>
      <c r="U1258" s="387"/>
      <c r="V1258" s="387"/>
      <c r="W1258" s="174" t="s">
        <v>1528</v>
      </c>
      <c r="X1258" s="495">
        <v>7</v>
      </c>
      <c r="Y1258" s="388">
        <v>0.7</v>
      </c>
      <c r="Z1258" s="243">
        <f>BD.PD7[[#This Row],[Av.P1 '[%']]]*BD.PD7[[#This Row],[Ppto. Orden Interna '[DOP']]]</f>
        <v>337951.02599999995</v>
      </c>
      <c r="AA1258" s="495">
        <v>10</v>
      </c>
      <c r="AB1258" s="388">
        <v>0.3</v>
      </c>
      <c r="AC1258" s="243">
        <f>BD.PD7[[#This Row],[Av.P2 '[%']]]*BD.PD7[[#This Row],[Ppto. Orden Interna '[DOP']]]</f>
        <v>144836.15399999998</v>
      </c>
      <c r="AD1258" s="249"/>
      <c r="AE1258" s="389"/>
      <c r="AF1258" s="243">
        <f>BD.PD7[[#This Row],[Av.P3 '[%']]]*BD.PD7[[#This Row],[Ppto. Orden Interna '[DOP']]]</f>
        <v>0</v>
      </c>
      <c r="AG1258" s="249"/>
      <c r="AH1258" s="389"/>
      <c r="AI1258" s="243">
        <f>BD.PD7[[#This Row],[Av.P2 '[%']]]*BD.PD7[[#This Row],[Ppto. Orden Interna '[DOP']]]</f>
        <v>144836.15399999998</v>
      </c>
      <c r="AJ1258" s="249"/>
      <c r="AK1258" s="389"/>
      <c r="AL1258" s="243">
        <f>BD.PD7[[#This Row],[Av.P2 '[%']]]*BD.PD7[[#This Row],[Ppto. Orden Interna '[DOP']]]</f>
        <v>144836.15399999998</v>
      </c>
      <c r="AM1258" s="496" t="e">
        <f>BD.PD9[[#This Row],[Pago 5]]+BD.PD9[[#This Row],[Pago 4]]+BD.PD9[[#This Row],[Pago 3]]+BD.PD9[[#This Row],[Pago 2]]+BD.PD9[[#This Row],[Pago 1]]</f>
        <v>#VALUE!</v>
      </c>
      <c r="AN1258" s="308" t="s">
        <v>244</v>
      </c>
      <c r="AO1258" s="308" t="s">
        <v>245</v>
      </c>
      <c r="AP1258" s="308" t="s">
        <v>246</v>
      </c>
      <c r="AQ1258" s="308" t="s">
        <v>247</v>
      </c>
      <c r="AR1258" s="308">
        <v>594</v>
      </c>
      <c r="AS1258" s="308" t="s">
        <v>248</v>
      </c>
      <c r="AT1258" s="249" t="s">
        <v>1575</v>
      </c>
      <c r="AU1258" s="249" t="s">
        <v>1582</v>
      </c>
    </row>
    <row r="1259" spans="1:47" hidden="1" x14ac:dyDescent="0.3">
      <c r="A1259" s="174">
        <v>7.04</v>
      </c>
      <c r="B1259" s="231"/>
      <c r="C1259" s="232" t="str">
        <f>VLOOKUP(BD.PD7[[#This Row],[Pos]],PPto[],3,FALSE)</f>
        <v>7.04 Equipamiento de Panaderia, Reposteria y Rosticería</v>
      </c>
      <c r="D1259" s="174" t="s">
        <v>23</v>
      </c>
      <c r="E1259" s="305" t="str">
        <f>IF(BD.PD7[[#This Row],[.]]="*",VLOOKUP(BD.PD7[[#This Row],[Pos]],Presupuesto!A:H,7,FALSE),"")</f>
        <v/>
      </c>
      <c r="F1259" s="358" t="s">
        <v>1529</v>
      </c>
      <c r="G1259" s="174" t="s">
        <v>1359</v>
      </c>
      <c r="H1259" s="174"/>
      <c r="I1259" s="174" t="s">
        <v>1326</v>
      </c>
      <c r="J1259" s="382">
        <v>0</v>
      </c>
      <c r="K1259" s="174" t="s">
        <v>260</v>
      </c>
      <c r="L1259" s="383">
        <f>IF(BD.PD7[[#This Row],[Mon]]="DOP",1,HLOOKUP(BD.PD7[[#This Row],[Mon]],$K$1:$L$2,2,FALSE))</f>
        <v>1</v>
      </c>
      <c r="M1259" s="384">
        <v>1868805.37</v>
      </c>
      <c r="N1259" s="243">
        <f>BD.PD7[[#This Row],[Cant.]]*BD.PD7[[#This Row],[ Tasa ]]*BD.PD7[[#This Row],[ Precio Und.]]</f>
        <v>0</v>
      </c>
      <c r="O1259" s="386">
        <v>0</v>
      </c>
      <c r="P1259" s="243">
        <f>IF(BD.PD7[[#This Row],[Liquid. '[%']]]&lt;&gt;0,(BD.PD7[[#This Row],[Valor Neto '[DOP']]]*BD.PD7[[#This Row],[Liquid. '[%']]])+BD.PD7[[#This Row],[Valor Neto '[DOP']]],BD.PD7[[#This Row],[Valor Neto '[DOP']]])</f>
        <v>0</v>
      </c>
      <c r="Q1259" s="243">
        <f>BD.PD7[[#This Row],[Ppto. Orden Interna '[DOP']]]/HLOOKUP("USD",$K$1:$L$2,2,FALSE)</f>
        <v>0</v>
      </c>
      <c r="R1259" s="381" t="s">
        <v>1530</v>
      </c>
      <c r="S1259" s="387"/>
      <c r="T1259" s="387"/>
      <c r="U1259" s="387"/>
      <c r="V1259" s="387"/>
      <c r="W1259" s="174" t="s">
        <v>1528</v>
      </c>
      <c r="X1259" s="495">
        <v>7</v>
      </c>
      <c r="Y1259" s="388">
        <v>0.7</v>
      </c>
      <c r="Z1259" s="243">
        <f>BD.PD7[[#This Row],[Av.P1 '[%']]]*BD.PD7[[#This Row],[Ppto. Orden Interna '[DOP']]]</f>
        <v>0</v>
      </c>
      <c r="AA1259" s="495">
        <v>10</v>
      </c>
      <c r="AB1259" s="388">
        <v>0.3</v>
      </c>
      <c r="AC1259" s="243">
        <f>BD.PD7[[#This Row],[Av.P2 '[%']]]*BD.PD7[[#This Row],[Ppto. Orden Interna '[DOP']]]</f>
        <v>0</v>
      </c>
      <c r="AD1259" s="249"/>
      <c r="AE1259" s="389"/>
      <c r="AF1259" s="243">
        <f>BD.PD7[[#This Row],[Av.P3 '[%']]]*BD.PD7[[#This Row],[Ppto. Orden Interna '[DOP']]]</f>
        <v>0</v>
      </c>
      <c r="AG1259" s="249"/>
      <c r="AH1259" s="389"/>
      <c r="AI1259" s="243">
        <f>BD.PD7[[#This Row],[Av.P2 '[%']]]*BD.PD7[[#This Row],[Ppto. Orden Interna '[DOP']]]</f>
        <v>0</v>
      </c>
      <c r="AJ1259" s="249"/>
      <c r="AK1259" s="389"/>
      <c r="AL1259" s="243">
        <f>BD.PD7[[#This Row],[Av.P2 '[%']]]*BD.PD7[[#This Row],[Ppto. Orden Interna '[DOP']]]</f>
        <v>0</v>
      </c>
      <c r="AM1259" s="496" t="e">
        <f>BD.PD9[[#This Row],[Pago 5]]+BD.PD9[[#This Row],[Pago 4]]+BD.PD9[[#This Row],[Pago 3]]+BD.PD9[[#This Row],[Pago 2]]+BD.PD9[[#This Row],[Pago 1]]</f>
        <v>#VALUE!</v>
      </c>
      <c r="AN1259" s="308" t="s">
        <v>244</v>
      </c>
      <c r="AO1259" s="308" t="s">
        <v>245</v>
      </c>
      <c r="AP1259" s="308" t="s">
        <v>246</v>
      </c>
      <c r="AQ1259" s="308" t="s">
        <v>247</v>
      </c>
      <c r="AR1259" s="308">
        <v>594</v>
      </c>
      <c r="AS1259" s="308" t="s">
        <v>248</v>
      </c>
      <c r="AT1259" s="249" t="s">
        <v>1575</v>
      </c>
      <c r="AU1259" s="249" t="s">
        <v>1582</v>
      </c>
    </row>
    <row r="1260" spans="1:47" hidden="1" x14ac:dyDescent="0.3">
      <c r="A1260" s="174">
        <v>7.04</v>
      </c>
      <c r="B1260" s="231"/>
      <c r="C1260" s="232" t="str">
        <f>VLOOKUP(BD.PD7[[#This Row],[Pos]],PPto[],3,FALSE)</f>
        <v>7.04 Equipamiento de Panaderia, Reposteria y Rosticería</v>
      </c>
      <c r="D1260" s="174" t="s">
        <v>23</v>
      </c>
      <c r="E1260" s="305" t="str">
        <f>IF(BD.PD7[[#This Row],[.]]="*",VLOOKUP(BD.PD7[[#This Row],[Pos]],Presupuesto!A:H,7,FALSE),"")</f>
        <v/>
      </c>
      <c r="F1260" s="378" t="s">
        <v>1531</v>
      </c>
      <c r="G1260" s="174" t="s">
        <v>1359</v>
      </c>
      <c r="H1260" s="174"/>
      <c r="I1260" s="174" t="s">
        <v>1338</v>
      </c>
      <c r="J1260" s="382">
        <v>2</v>
      </c>
      <c r="K1260" s="174" t="s">
        <v>189</v>
      </c>
      <c r="L1260" s="383">
        <f>IF(BD.PD7[[#This Row],[Mon]]="DOP",1,HLOOKUP(BD.PD7[[#This Row],[Mon]],$K$1:$L$2,2,FALSE))</f>
        <v>77</v>
      </c>
      <c r="M1260" s="384">
        <v>28368</v>
      </c>
      <c r="N1260" s="243">
        <f>BD.PD7[[#This Row],[Cant.]]*BD.PD7[[#This Row],[ Tasa ]]*BD.PD7[[#This Row],[ Precio Und.]]</f>
        <v>4368672</v>
      </c>
      <c r="O1260" s="386">
        <v>0</v>
      </c>
      <c r="P1260" s="243">
        <f>IF(BD.PD7[[#This Row],[Liquid. '[%']]]&lt;&gt;0,(BD.PD7[[#This Row],[Valor Neto '[DOP']]]*BD.PD7[[#This Row],[Liquid. '[%']]])+BD.PD7[[#This Row],[Valor Neto '[DOP']]],BD.PD7[[#This Row],[Valor Neto '[DOP']]])</f>
        <v>4368672</v>
      </c>
      <c r="Q1260" s="243">
        <f>BD.PD7[[#This Row],[Ppto. Orden Interna '[DOP']]]/HLOOKUP("USD",$K$1:$L$2,2,FALSE)</f>
        <v>67210.338461538457</v>
      </c>
      <c r="R1260" s="381" t="s">
        <v>1532</v>
      </c>
      <c r="S1260" s="387"/>
      <c r="T1260" s="387"/>
      <c r="U1260" s="387"/>
      <c r="V1260" s="387"/>
      <c r="W1260" s="174" t="s">
        <v>1528</v>
      </c>
      <c r="X1260" s="495"/>
      <c r="Y1260" s="388"/>
      <c r="Z1260" s="243">
        <f>BD.PD7[[#This Row],[Av.P1 '[%']]]*BD.PD7[[#This Row],[Ppto. Orden Interna '[DOP']]]</f>
        <v>0</v>
      </c>
      <c r="AA1260" s="249"/>
      <c r="AB1260" s="389"/>
      <c r="AC1260" s="243">
        <f>BD.PD7[[#This Row],[Av.P2 '[%']]]*BD.PD7[[#This Row],[Ppto. Orden Interna '[DOP']]]</f>
        <v>0</v>
      </c>
      <c r="AD1260" s="249"/>
      <c r="AE1260" s="389"/>
      <c r="AF1260" s="243">
        <f>BD.PD7[[#This Row],[Av.P3 '[%']]]*BD.PD7[[#This Row],[Ppto. Orden Interna '[DOP']]]</f>
        <v>0</v>
      </c>
      <c r="AG1260" s="249"/>
      <c r="AH1260" s="389"/>
      <c r="AI1260" s="243">
        <f>BD.PD7[[#This Row],[Av.P2 '[%']]]*BD.PD7[[#This Row],[Ppto. Orden Interna '[DOP']]]</f>
        <v>0</v>
      </c>
      <c r="AJ1260" s="249"/>
      <c r="AK1260" s="389"/>
      <c r="AL1260" s="243">
        <f>BD.PD7[[#This Row],[Av.P2 '[%']]]*BD.PD7[[#This Row],[Ppto. Orden Interna '[DOP']]]</f>
        <v>0</v>
      </c>
      <c r="AM1260" s="496" t="e">
        <f>BD.PD9[[#This Row],[Pago 5]]+BD.PD9[[#This Row],[Pago 4]]+BD.PD9[[#This Row],[Pago 3]]+BD.PD9[[#This Row],[Pago 2]]+BD.PD9[[#This Row],[Pago 1]]</f>
        <v>#VALUE!</v>
      </c>
      <c r="AN1260" s="308" t="s">
        <v>244</v>
      </c>
      <c r="AO1260" s="308" t="s">
        <v>245</v>
      </c>
      <c r="AP1260" s="308" t="s">
        <v>246</v>
      </c>
      <c r="AQ1260" s="308" t="s">
        <v>247</v>
      </c>
      <c r="AR1260" s="308">
        <v>594</v>
      </c>
      <c r="AS1260" s="308" t="s">
        <v>248</v>
      </c>
      <c r="AT1260" s="249" t="s">
        <v>1575</v>
      </c>
      <c r="AU1260" s="249" t="s">
        <v>1582</v>
      </c>
    </row>
    <row r="1261" spans="1:47" hidden="1" x14ac:dyDescent="0.3">
      <c r="A1261" s="174">
        <v>7.04</v>
      </c>
      <c r="B1261" s="231"/>
      <c r="C1261" s="232" t="str">
        <f>VLOOKUP(BD.PD7[[#This Row],[Pos]],PPto[],3,FALSE)</f>
        <v>7.04 Equipamiento de Panaderia, Reposteria y Rosticería</v>
      </c>
      <c r="D1261" s="174" t="s">
        <v>23</v>
      </c>
      <c r="E1261" s="305" t="str">
        <f>IF(BD.PD7[[#This Row],[.]]="*",VLOOKUP(BD.PD7[[#This Row],[Pos]],Presupuesto!A:H,7,FALSE),"")</f>
        <v/>
      </c>
      <c r="F1261" s="523" t="s">
        <v>524</v>
      </c>
      <c r="G1261" s="572"/>
      <c r="H1261" s="174"/>
      <c r="I1261" s="174"/>
      <c r="J1261" s="382">
        <v>1</v>
      </c>
      <c r="K1261" s="174" t="s">
        <v>260</v>
      </c>
      <c r="L1261" s="383">
        <f>IF(BD.PD7[[#This Row],[Mon]]="DOP",1,HLOOKUP(BD.PD7[[#This Row],[Mon]],$K$1:$L$2,2,FALSE))</f>
        <v>1</v>
      </c>
      <c r="M1261" s="384">
        <v>109750</v>
      </c>
      <c r="N1261" s="243">
        <f>BD.PD7[[#This Row],[Cant.]]*BD.PD7[[#This Row],[ Tasa ]]*BD.PD7[[#This Row],[ Precio Und.]]</f>
        <v>109750</v>
      </c>
      <c r="O1261" s="386">
        <v>0</v>
      </c>
      <c r="P1261" s="243">
        <f>IF(BD.PD7[[#This Row],[Liquid. '[%']]]&lt;&gt;0,(BD.PD7[[#This Row],[Valor Neto '[DOP']]]*BD.PD7[[#This Row],[Liquid. '[%']]])+BD.PD7[[#This Row],[Valor Neto '[DOP']]],BD.PD7[[#This Row],[Valor Neto '[DOP']]])</f>
        <v>109750</v>
      </c>
      <c r="Q1261" s="243">
        <f>BD.PD7[[#This Row],[Ppto. Orden Interna '[DOP']]]/HLOOKUP("USD",$K$1:$L$2,2,FALSE)</f>
        <v>1688.4615384615386</v>
      </c>
      <c r="R1261" s="381" t="s">
        <v>1533</v>
      </c>
      <c r="S1261" s="387"/>
      <c r="T1261" s="387"/>
      <c r="U1261" s="387"/>
      <c r="V1261" s="387"/>
      <c r="W1261" s="174" t="s">
        <v>1495</v>
      </c>
      <c r="X1261" s="495">
        <v>10</v>
      </c>
      <c r="Y1261" s="388">
        <v>1</v>
      </c>
      <c r="Z1261" s="243">
        <f>BD.PD7[[#This Row],[Av.P1 '[%']]]*BD.PD7[[#This Row],[Ppto. Orden Interna '[DOP']]]</f>
        <v>109750</v>
      </c>
      <c r="AA1261" s="249"/>
      <c r="AB1261" s="389"/>
      <c r="AC1261" s="243">
        <f>BD.PD7[[#This Row],[Av.P2 '[%']]]*BD.PD7[[#This Row],[Ppto. Orden Interna '[DOP']]]</f>
        <v>0</v>
      </c>
      <c r="AD1261" s="249"/>
      <c r="AE1261" s="389"/>
      <c r="AF1261" s="243">
        <f>BD.PD7[[#This Row],[Av.P3 '[%']]]*BD.PD7[[#This Row],[Ppto. Orden Interna '[DOP']]]</f>
        <v>0</v>
      </c>
      <c r="AG1261" s="249"/>
      <c r="AH1261" s="389"/>
      <c r="AI1261" s="243">
        <f>BD.PD7[[#This Row],[Av.P2 '[%']]]*BD.PD7[[#This Row],[Ppto. Orden Interna '[DOP']]]</f>
        <v>0</v>
      </c>
      <c r="AJ1261" s="249"/>
      <c r="AK1261" s="389"/>
      <c r="AL1261" s="243">
        <f>BD.PD7[[#This Row],[Av.P2 '[%']]]*BD.PD7[[#This Row],[Ppto. Orden Interna '[DOP']]]</f>
        <v>0</v>
      </c>
      <c r="AM1261" s="496" t="e">
        <f>BD.PD9[[#This Row],[Pago 5]]+BD.PD9[[#This Row],[Pago 4]]+BD.PD9[[#This Row],[Pago 3]]+BD.PD9[[#This Row],[Pago 2]]+BD.PD9[[#This Row],[Pago 1]]</f>
        <v>#VALUE!</v>
      </c>
      <c r="AN1261" s="308" t="s">
        <v>244</v>
      </c>
      <c r="AO1261" s="308" t="s">
        <v>245</v>
      </c>
      <c r="AP1261" s="308" t="s">
        <v>246</v>
      </c>
      <c r="AQ1261" s="308" t="s">
        <v>247</v>
      </c>
      <c r="AR1261" s="308">
        <v>594</v>
      </c>
      <c r="AS1261" s="308" t="s">
        <v>248</v>
      </c>
      <c r="AT1261" s="249" t="s">
        <v>1575</v>
      </c>
      <c r="AU1261" s="249" t="s">
        <v>1582</v>
      </c>
    </row>
    <row r="1262" spans="1:47" hidden="1" x14ac:dyDescent="0.3">
      <c r="A1262" s="174">
        <v>7.05</v>
      </c>
      <c r="B1262" s="231" t="s">
        <v>243</v>
      </c>
      <c r="C1262" s="232" t="str">
        <f>VLOOKUP(BD.PD7[[#This Row],[Pos]],PPto[],3,FALSE)</f>
        <v>7.05 Equipamiento de Frutas y Vegetales</v>
      </c>
      <c r="D1262" s="233" t="s">
        <v>243</v>
      </c>
      <c r="E1262" s="305">
        <f>IF(BD.PD7[[#This Row],[.]]="*",VLOOKUP(BD.PD7[[#This Row],[Pos]],Presupuesto!A:H,7,FALSE),"")</f>
        <v>60235.301904761909</v>
      </c>
      <c r="F1262" s="234"/>
      <c r="G1262" s="174"/>
      <c r="H1262" s="174"/>
      <c r="I1262" s="174"/>
      <c r="J1262" s="392">
        <v>1</v>
      </c>
      <c r="K1262" s="233" t="s">
        <v>117</v>
      </c>
      <c r="L1262" s="383">
        <f>IF(BD.PD7[[#This Row],[Mon]]="DOP",1,HLOOKUP(BD.PD7[[#This Row],[Mon]],$K$1:$L$2,2,FALSE))</f>
        <v>65</v>
      </c>
      <c r="M1262" s="490">
        <v>0</v>
      </c>
      <c r="N1262" s="243">
        <f>BD.PD7[[#This Row],[Cant.]]*BD.PD7[[#This Row],[ Tasa ]]*BD.PD7[[#This Row],[ Precio Und.]]</f>
        <v>0</v>
      </c>
      <c r="O1262" s="491">
        <v>0</v>
      </c>
      <c r="P1262" s="243">
        <f>IF(BD.PD7[[#This Row],[Liquid. '[%']]]&lt;&gt;0,(BD.PD7[[#This Row],[Valor Neto '[DOP']]]*BD.PD7[[#This Row],[Liquid. '[%']]])+BD.PD7[[#This Row],[Valor Neto '[DOP']]],BD.PD7[[#This Row],[Valor Neto '[DOP']]])</f>
        <v>0</v>
      </c>
      <c r="Q1262" s="243">
        <f>BD.PD7[[#This Row],[Ppto. Orden Interna '[DOP']]]/HLOOKUP("USD",$K$1:$L$2,2,FALSE)</f>
        <v>0</v>
      </c>
      <c r="R1262" s="381"/>
      <c r="S1262" s="387"/>
      <c r="T1262" s="387"/>
      <c r="U1262" s="387"/>
      <c r="V1262" s="387"/>
      <c r="W1262" s="174"/>
      <c r="X1262" s="495"/>
      <c r="Y1262" s="388"/>
      <c r="Z1262" s="243">
        <f>BD.PD7[[#This Row],[Av.P1 '[%']]]*BD.PD7[[#This Row],[Ppto. Orden Interna '[DOP']]]</f>
        <v>0</v>
      </c>
      <c r="AA1262" s="249"/>
      <c r="AB1262" s="389"/>
      <c r="AC1262" s="243">
        <f>BD.PD7[[#This Row],[Av.P2 '[%']]]*BD.PD7[[#This Row],[Ppto. Orden Interna '[DOP']]]</f>
        <v>0</v>
      </c>
      <c r="AD1262" s="249"/>
      <c r="AE1262" s="389"/>
      <c r="AF1262" s="243">
        <f>BD.PD7[[#This Row],[Av.P3 '[%']]]*BD.PD7[[#This Row],[Ppto. Orden Interna '[DOP']]]</f>
        <v>0</v>
      </c>
      <c r="AG1262" s="249"/>
      <c r="AH1262" s="389"/>
      <c r="AI1262" s="243">
        <f>BD.PD7[[#This Row],[Av.P2 '[%']]]*BD.PD7[[#This Row],[Ppto. Orden Interna '[DOP']]]</f>
        <v>0</v>
      </c>
      <c r="AJ1262" s="249"/>
      <c r="AK1262" s="389"/>
      <c r="AL1262" s="243">
        <f>BD.PD7[[#This Row],[Av.P2 '[%']]]*BD.PD7[[#This Row],[Ppto. Orden Interna '[DOP']]]</f>
        <v>0</v>
      </c>
      <c r="AM1262" s="496" t="e">
        <f>BD.PD9[[#This Row],[Pago 5]]+BD.PD9[[#This Row],[Pago 4]]+BD.PD9[[#This Row],[Pago 3]]+BD.PD9[[#This Row],[Pago 2]]+BD.PD9[[#This Row],[Pago 1]]</f>
        <v>#VALUE!</v>
      </c>
      <c r="AN1262" s="308" t="s">
        <v>244</v>
      </c>
      <c r="AO1262" s="308" t="s">
        <v>245</v>
      </c>
      <c r="AP1262" s="308" t="s">
        <v>246</v>
      </c>
      <c r="AQ1262" s="308" t="s">
        <v>247</v>
      </c>
      <c r="AR1262" s="308">
        <v>594</v>
      </c>
      <c r="AS1262" s="308" t="s">
        <v>248</v>
      </c>
      <c r="AT1262" s="249" t="s">
        <v>1575</v>
      </c>
      <c r="AU1262" s="249" t="s">
        <v>1582</v>
      </c>
    </row>
    <row r="1263" spans="1:47" hidden="1" x14ac:dyDescent="0.3">
      <c r="A1263" s="174">
        <v>7.05</v>
      </c>
      <c r="B1263" s="231"/>
      <c r="C1263" s="232" t="str">
        <f>VLOOKUP(BD.PD7[[#This Row],[Pos]],PPto[],3,FALSE)</f>
        <v>7.05 Equipamiento de Frutas y Vegetales</v>
      </c>
      <c r="D1263" s="174" t="s">
        <v>23</v>
      </c>
      <c r="E1263" s="305" t="str">
        <f>IF(BD.PD7[[#This Row],[.]]="*",VLOOKUP(BD.PD7[[#This Row],[Pos]],Presupuesto!A:H,7,FALSE),"")</f>
        <v/>
      </c>
      <c r="F1263" s="523" t="s">
        <v>532</v>
      </c>
      <c r="G1263" s="572"/>
      <c r="H1263" s="174"/>
      <c r="I1263" s="174" t="s">
        <v>1326</v>
      </c>
      <c r="J1263" s="382">
        <v>20</v>
      </c>
      <c r="K1263" s="174" t="s">
        <v>260</v>
      </c>
      <c r="L1263" s="383">
        <f>IF(BD.PD7[[#This Row],[Mon]]="DOP",1,HLOOKUP(BD.PD7[[#This Row],[Mon]],$K$1:$L$2,2,FALSE))</f>
        <v>1</v>
      </c>
      <c r="M1263" s="384">
        <v>356.72899999999998</v>
      </c>
      <c r="N1263" s="243">
        <f>BD.PD7[[#This Row],[Cant.]]*BD.PD7[[#This Row],[ Tasa ]]*BD.PD7[[#This Row],[ Precio Und.]]</f>
        <v>7134.58</v>
      </c>
      <c r="O1263" s="386">
        <v>0.33</v>
      </c>
      <c r="P1263" s="243">
        <f>IF(BD.PD7[[#This Row],[Liquid. '[%']]]&lt;&gt;0,(BD.PD7[[#This Row],[Valor Neto '[DOP']]]*BD.PD7[[#This Row],[Liquid. '[%']]])+BD.PD7[[#This Row],[Valor Neto '[DOP']]],BD.PD7[[#This Row],[Valor Neto '[DOP']]])</f>
        <v>9488.991399999999</v>
      </c>
      <c r="Q1263" s="243">
        <f>BD.PD7[[#This Row],[Ppto. Orden Interna '[DOP']]]/HLOOKUP("USD",$K$1:$L$2,2,FALSE)</f>
        <v>145.98448307692306</v>
      </c>
      <c r="R1263" s="381" t="s">
        <v>1516</v>
      </c>
      <c r="S1263" s="387"/>
      <c r="T1263" s="387"/>
      <c r="U1263" s="387"/>
      <c r="V1263" s="387"/>
      <c r="W1263" s="174" t="s">
        <v>1493</v>
      </c>
      <c r="X1263" s="495">
        <v>9</v>
      </c>
      <c r="Y1263" s="388">
        <v>0.5</v>
      </c>
      <c r="Z1263" s="243">
        <f>BD.PD7[[#This Row],[Av.P1 '[%']]]*BD.PD7[[#This Row],[Ppto. Orden Interna '[DOP']]]</f>
        <v>4744.4956999999995</v>
      </c>
      <c r="AA1263" s="495">
        <v>11</v>
      </c>
      <c r="AB1263" s="388">
        <v>0.5</v>
      </c>
      <c r="AC1263" s="243">
        <f>BD.PD7[[#This Row],[Av.P2 '[%']]]*BD.PD7[[#This Row],[Ppto. Orden Interna '[DOP']]]</f>
        <v>4744.4956999999995</v>
      </c>
      <c r="AD1263" s="249"/>
      <c r="AE1263" s="389"/>
      <c r="AF1263" s="243">
        <f>BD.PD7[[#This Row],[Av.P3 '[%']]]*BD.PD7[[#This Row],[Ppto. Orden Interna '[DOP']]]</f>
        <v>0</v>
      </c>
      <c r="AG1263" s="249"/>
      <c r="AH1263" s="389"/>
      <c r="AI1263" s="243">
        <f>BD.PD7[[#This Row],[Av.P2 '[%']]]*BD.PD7[[#This Row],[Ppto. Orden Interna '[DOP']]]</f>
        <v>4744.4956999999995</v>
      </c>
      <c r="AJ1263" s="249"/>
      <c r="AK1263" s="389"/>
      <c r="AL1263" s="243">
        <f>BD.PD7[[#This Row],[Av.P2 '[%']]]*BD.PD7[[#This Row],[Ppto. Orden Interna '[DOP']]]</f>
        <v>4744.4956999999995</v>
      </c>
      <c r="AM1263" s="496" t="e">
        <f>BD.PD9[[#This Row],[Pago 5]]+BD.PD9[[#This Row],[Pago 4]]+BD.PD9[[#This Row],[Pago 3]]+BD.PD9[[#This Row],[Pago 2]]+BD.PD9[[#This Row],[Pago 1]]</f>
        <v>#VALUE!</v>
      </c>
      <c r="AN1263" s="308" t="s">
        <v>244</v>
      </c>
      <c r="AO1263" s="308" t="s">
        <v>245</v>
      </c>
      <c r="AP1263" s="308" t="s">
        <v>246</v>
      </c>
      <c r="AQ1263" s="308" t="s">
        <v>247</v>
      </c>
      <c r="AR1263" s="308">
        <v>594</v>
      </c>
      <c r="AS1263" s="308" t="s">
        <v>248</v>
      </c>
      <c r="AT1263" s="249" t="s">
        <v>1575</v>
      </c>
      <c r="AU1263" s="249" t="s">
        <v>1582</v>
      </c>
    </row>
    <row r="1264" spans="1:47" hidden="1" x14ac:dyDescent="0.3">
      <c r="A1264" s="174">
        <v>7.05</v>
      </c>
      <c r="B1264" s="231"/>
      <c r="C1264" s="232" t="str">
        <f>VLOOKUP(BD.PD7[[#This Row],[Pos]],PPto[],3,FALSE)</f>
        <v>7.05 Equipamiento de Frutas y Vegetales</v>
      </c>
      <c r="D1264" s="174" t="s">
        <v>23</v>
      </c>
      <c r="E1264" s="305" t="str">
        <f>IF(BD.PD7[[#This Row],[.]]="*",VLOOKUP(BD.PD7[[#This Row],[Pos]],Presupuesto!A:H,7,FALSE),"")</f>
        <v/>
      </c>
      <c r="F1264" s="523" t="s">
        <v>529</v>
      </c>
      <c r="G1264" s="572"/>
      <c r="H1264" s="174"/>
      <c r="I1264" s="174" t="s">
        <v>1326</v>
      </c>
      <c r="J1264" s="382">
        <v>170</v>
      </c>
      <c r="K1264" s="174" t="s">
        <v>260</v>
      </c>
      <c r="L1264" s="383">
        <f>IF(BD.PD7[[#This Row],[Mon]]="DOP",1,HLOOKUP(BD.PD7[[#This Row],[Mon]],$K$1:$L$2,2,FALSE))</f>
        <v>1</v>
      </c>
      <c r="M1264" s="384">
        <v>475.52023529411764</v>
      </c>
      <c r="N1264" s="243">
        <f>BD.PD7[[#This Row],[Cant.]]*BD.PD7[[#This Row],[ Tasa ]]*BD.PD7[[#This Row],[ Precio Und.]]</f>
        <v>80838.44</v>
      </c>
      <c r="O1264" s="386">
        <v>0.33</v>
      </c>
      <c r="P1264" s="243">
        <f>IF(BD.PD7[[#This Row],[Liquid. '[%']]]&lt;&gt;0,(BD.PD7[[#This Row],[Valor Neto '[DOP']]]*BD.PD7[[#This Row],[Liquid. '[%']]])+BD.PD7[[#This Row],[Valor Neto '[DOP']]],BD.PD7[[#This Row],[Valor Neto '[DOP']]])</f>
        <v>107515.12520000001</v>
      </c>
      <c r="Q1264" s="243">
        <f>BD.PD7[[#This Row],[Ppto. Orden Interna '[DOP']]]/HLOOKUP("USD",$K$1:$L$2,2,FALSE)</f>
        <v>1654.0788492307693</v>
      </c>
      <c r="R1264" s="381" t="s">
        <v>1516</v>
      </c>
      <c r="S1264" s="387"/>
      <c r="T1264" s="387"/>
      <c r="U1264" s="387"/>
      <c r="V1264" s="387"/>
      <c r="W1264" s="174" t="s">
        <v>1493</v>
      </c>
      <c r="X1264" s="495">
        <v>9</v>
      </c>
      <c r="Y1264" s="388">
        <v>0.5</v>
      </c>
      <c r="Z1264" s="243">
        <f>BD.PD7[[#This Row],[Av.P1 '[%']]]*BD.PD7[[#This Row],[Ppto. Orden Interna '[DOP']]]</f>
        <v>53757.562600000005</v>
      </c>
      <c r="AA1264" s="495">
        <v>11</v>
      </c>
      <c r="AB1264" s="388">
        <v>0.5</v>
      </c>
      <c r="AC1264" s="243">
        <f>BD.PD7[[#This Row],[Av.P2 '[%']]]*BD.PD7[[#This Row],[Ppto. Orden Interna '[DOP']]]</f>
        <v>53757.562600000005</v>
      </c>
      <c r="AD1264" s="249"/>
      <c r="AE1264" s="389"/>
      <c r="AF1264" s="243">
        <f>BD.PD7[[#This Row],[Av.P3 '[%']]]*BD.PD7[[#This Row],[Ppto. Orden Interna '[DOP']]]</f>
        <v>0</v>
      </c>
      <c r="AG1264" s="249"/>
      <c r="AH1264" s="389"/>
      <c r="AI1264" s="243">
        <f>BD.PD7[[#This Row],[Av.P2 '[%']]]*BD.PD7[[#This Row],[Ppto. Orden Interna '[DOP']]]</f>
        <v>53757.562600000005</v>
      </c>
      <c r="AJ1264" s="249"/>
      <c r="AK1264" s="389"/>
      <c r="AL1264" s="243">
        <f>BD.PD7[[#This Row],[Av.P2 '[%']]]*BD.PD7[[#This Row],[Ppto. Orden Interna '[DOP']]]</f>
        <v>53757.562600000005</v>
      </c>
      <c r="AM1264" s="496" t="e">
        <f>BD.PD9[[#This Row],[Pago 5]]+BD.PD9[[#This Row],[Pago 4]]+BD.PD9[[#This Row],[Pago 3]]+BD.PD9[[#This Row],[Pago 2]]+BD.PD9[[#This Row],[Pago 1]]</f>
        <v>#VALUE!</v>
      </c>
      <c r="AN1264" s="308" t="s">
        <v>244</v>
      </c>
      <c r="AO1264" s="308" t="s">
        <v>245</v>
      </c>
      <c r="AP1264" s="308" t="s">
        <v>246</v>
      </c>
      <c r="AQ1264" s="308" t="s">
        <v>247</v>
      </c>
      <c r="AR1264" s="308">
        <v>594</v>
      </c>
      <c r="AS1264" s="308" t="s">
        <v>248</v>
      </c>
      <c r="AT1264" s="249" t="s">
        <v>1575</v>
      </c>
      <c r="AU1264" s="249" t="s">
        <v>1582</v>
      </c>
    </row>
    <row r="1265" spans="1:47" hidden="1" x14ac:dyDescent="0.3">
      <c r="A1265" s="174">
        <v>7.05</v>
      </c>
      <c r="B1265" s="231"/>
      <c r="C1265" s="232" t="str">
        <f>VLOOKUP(BD.PD7[[#This Row],[Pos]],PPto[],3,FALSE)</f>
        <v>7.05 Equipamiento de Frutas y Vegetales</v>
      </c>
      <c r="D1265" s="174" t="s">
        <v>23</v>
      </c>
      <c r="E1265" s="305" t="str">
        <f>IF(BD.PD7[[#This Row],[.]]="*",VLOOKUP(BD.PD7[[#This Row],[Pos]],Presupuesto!A:H,7,FALSE),"")</f>
        <v/>
      </c>
      <c r="F1265" s="501" t="s">
        <v>1534</v>
      </c>
      <c r="G1265" s="558"/>
      <c r="H1265" s="174"/>
      <c r="I1265" s="174" t="s">
        <v>1326</v>
      </c>
      <c r="J1265" s="382">
        <v>8</v>
      </c>
      <c r="K1265" s="174" t="s">
        <v>260</v>
      </c>
      <c r="L1265" s="383">
        <f>IF(BD.PD7[[#This Row],[Mon]]="DOP",1,HLOOKUP(BD.PD7[[#This Row],[Mon]],$K$1:$L$2,2,FALSE))</f>
        <v>1</v>
      </c>
      <c r="M1265" s="384">
        <v>12500</v>
      </c>
      <c r="N1265" s="243">
        <f>BD.PD7[[#This Row],[Cant.]]*BD.PD7[[#This Row],[ Tasa ]]*BD.PD7[[#This Row],[ Precio Und.]]</f>
        <v>100000</v>
      </c>
      <c r="O1265" s="386">
        <v>0</v>
      </c>
      <c r="P1265" s="243">
        <f>IF(BD.PD7[[#This Row],[Liquid. '[%']]]&lt;&gt;0,(BD.PD7[[#This Row],[Valor Neto '[DOP']]]*BD.PD7[[#This Row],[Liquid. '[%']]])+BD.PD7[[#This Row],[Valor Neto '[DOP']]],BD.PD7[[#This Row],[Valor Neto '[DOP']]])</f>
        <v>100000</v>
      </c>
      <c r="Q1265" s="243">
        <f>BD.PD7[[#This Row],[Ppto. Orden Interna '[DOP']]]/HLOOKUP("USD",$K$1:$L$2,2,FALSE)</f>
        <v>1538.4615384615386</v>
      </c>
      <c r="R1265" s="381" t="s">
        <v>533</v>
      </c>
      <c r="S1265" s="387"/>
      <c r="T1265" s="387"/>
      <c r="U1265" s="387"/>
      <c r="V1265" s="387"/>
      <c r="W1265" s="174" t="s">
        <v>337</v>
      </c>
      <c r="X1265" s="495">
        <v>9</v>
      </c>
      <c r="Y1265" s="388">
        <v>0.7</v>
      </c>
      <c r="Z1265" s="243">
        <f>BD.PD7[[#This Row],[Av.P1 '[%']]]*BD.PD7[[#This Row],[Ppto. Orden Interna '[DOP']]]</f>
        <v>70000</v>
      </c>
      <c r="AA1265" s="495">
        <v>11</v>
      </c>
      <c r="AB1265" s="388">
        <v>0.3</v>
      </c>
      <c r="AC1265" s="243">
        <f>BD.PD7[[#This Row],[Av.P2 '[%']]]*BD.PD7[[#This Row],[Ppto. Orden Interna '[DOP']]]</f>
        <v>30000</v>
      </c>
      <c r="AD1265" s="249"/>
      <c r="AE1265" s="389"/>
      <c r="AF1265" s="243">
        <f>BD.PD7[[#This Row],[Av.P3 '[%']]]*BD.PD7[[#This Row],[Ppto. Orden Interna '[DOP']]]</f>
        <v>0</v>
      </c>
      <c r="AG1265" s="249"/>
      <c r="AH1265" s="389"/>
      <c r="AI1265" s="243">
        <f>BD.PD7[[#This Row],[Av.P2 '[%']]]*BD.PD7[[#This Row],[Ppto. Orden Interna '[DOP']]]</f>
        <v>30000</v>
      </c>
      <c r="AJ1265" s="249"/>
      <c r="AK1265" s="389"/>
      <c r="AL1265" s="243">
        <f>BD.PD7[[#This Row],[Av.P2 '[%']]]*BD.PD7[[#This Row],[Ppto. Orden Interna '[DOP']]]</f>
        <v>30000</v>
      </c>
      <c r="AM1265" s="496" t="e">
        <f>BD.PD9[[#This Row],[Pago 5]]+BD.PD9[[#This Row],[Pago 4]]+BD.PD9[[#This Row],[Pago 3]]+BD.PD9[[#This Row],[Pago 2]]+BD.PD9[[#This Row],[Pago 1]]</f>
        <v>#VALUE!</v>
      </c>
      <c r="AN1265" s="308" t="s">
        <v>244</v>
      </c>
      <c r="AO1265" s="308" t="s">
        <v>245</v>
      </c>
      <c r="AP1265" s="308" t="s">
        <v>246</v>
      </c>
      <c r="AQ1265" s="308" t="s">
        <v>247</v>
      </c>
      <c r="AR1265" s="308">
        <v>594</v>
      </c>
      <c r="AS1265" s="308" t="s">
        <v>248</v>
      </c>
      <c r="AT1265" s="249" t="s">
        <v>1575</v>
      </c>
      <c r="AU1265" s="249" t="s">
        <v>1582</v>
      </c>
    </row>
    <row r="1266" spans="1:47" hidden="1" x14ac:dyDescent="0.3">
      <c r="A1266" s="174">
        <v>7.05</v>
      </c>
      <c r="B1266" s="231"/>
      <c r="C1266" s="232" t="str">
        <f>VLOOKUP(BD.PD7[[#This Row],[Pos]],PPto[],3,FALSE)</f>
        <v>7.05 Equipamiento de Frutas y Vegetales</v>
      </c>
      <c r="D1266" s="174" t="s">
        <v>23</v>
      </c>
      <c r="E1266" s="305" t="str">
        <f>IF(BD.PD7[[#This Row],[.]]="*",VLOOKUP(BD.PD7[[#This Row],[Pos]],Presupuesto!A:H,7,FALSE),"")</f>
        <v/>
      </c>
      <c r="F1266" s="523" t="s">
        <v>1535</v>
      </c>
      <c r="G1266" s="572"/>
      <c r="H1266" s="174"/>
      <c r="I1266" s="174" t="s">
        <v>1326</v>
      </c>
      <c r="J1266" s="382">
        <v>24</v>
      </c>
      <c r="K1266" s="174" t="s">
        <v>260</v>
      </c>
      <c r="L1266" s="383">
        <f>IF(BD.PD7[[#This Row],[Mon]]="DOP",1,HLOOKUP(BD.PD7[[#This Row],[Mon]],$K$1:$L$2,2,FALSE))</f>
        <v>1</v>
      </c>
      <c r="M1266" s="384">
        <v>2192.5716666666667</v>
      </c>
      <c r="N1266" s="243">
        <f>BD.PD7[[#This Row],[Cant.]]*BD.PD7[[#This Row],[ Tasa ]]*BD.PD7[[#This Row],[ Precio Und.]]</f>
        <v>52621.72</v>
      </c>
      <c r="O1266" s="386">
        <v>0</v>
      </c>
      <c r="P1266" s="243">
        <f>IF(BD.PD7[[#This Row],[Liquid. '[%']]]&lt;&gt;0,(BD.PD7[[#This Row],[Valor Neto '[DOP']]]*BD.PD7[[#This Row],[Liquid. '[%']]])+BD.PD7[[#This Row],[Valor Neto '[DOP']]],BD.PD7[[#This Row],[Valor Neto '[DOP']]])</f>
        <v>52621.72</v>
      </c>
      <c r="Q1266" s="243">
        <f>BD.PD7[[#This Row],[Ppto. Orden Interna '[DOP']]]/HLOOKUP("USD",$K$1:$L$2,2,FALSE)</f>
        <v>809.56492307692315</v>
      </c>
      <c r="R1266" s="381" t="s">
        <v>530</v>
      </c>
      <c r="S1266" s="387"/>
      <c r="T1266" s="387"/>
      <c r="U1266" s="387"/>
      <c r="V1266" s="387"/>
      <c r="W1266" s="174" t="s">
        <v>531</v>
      </c>
      <c r="X1266" s="495">
        <v>9</v>
      </c>
      <c r="Y1266" s="388">
        <v>0.5</v>
      </c>
      <c r="Z1266" s="243">
        <f>BD.PD7[[#This Row],[Av.P1 '[%']]]*BD.PD7[[#This Row],[Ppto. Orden Interna '[DOP']]]</f>
        <v>26310.86</v>
      </c>
      <c r="AA1266" s="495">
        <v>11</v>
      </c>
      <c r="AB1266" s="388">
        <v>0.5</v>
      </c>
      <c r="AC1266" s="243">
        <f>BD.PD7[[#This Row],[Av.P2 '[%']]]*BD.PD7[[#This Row],[Ppto. Orden Interna '[DOP']]]</f>
        <v>26310.86</v>
      </c>
      <c r="AD1266" s="249"/>
      <c r="AE1266" s="389"/>
      <c r="AF1266" s="243">
        <f>BD.PD7[[#This Row],[Av.P3 '[%']]]*BD.PD7[[#This Row],[Ppto. Orden Interna '[DOP']]]</f>
        <v>0</v>
      </c>
      <c r="AG1266" s="249"/>
      <c r="AH1266" s="389"/>
      <c r="AI1266" s="243">
        <f>BD.PD7[[#This Row],[Av.P2 '[%']]]*BD.PD7[[#This Row],[Ppto. Orden Interna '[DOP']]]</f>
        <v>26310.86</v>
      </c>
      <c r="AJ1266" s="249"/>
      <c r="AK1266" s="389"/>
      <c r="AL1266" s="243">
        <f>BD.PD7[[#This Row],[Av.P2 '[%']]]*BD.PD7[[#This Row],[Ppto. Orden Interna '[DOP']]]</f>
        <v>26310.86</v>
      </c>
      <c r="AM1266" s="496" t="e">
        <f>BD.PD9[[#This Row],[Pago 5]]+BD.PD9[[#This Row],[Pago 4]]+BD.PD9[[#This Row],[Pago 3]]+BD.PD9[[#This Row],[Pago 2]]+BD.PD9[[#This Row],[Pago 1]]</f>
        <v>#VALUE!</v>
      </c>
      <c r="AN1266" s="308" t="s">
        <v>244</v>
      </c>
      <c r="AO1266" s="308" t="s">
        <v>245</v>
      </c>
      <c r="AP1266" s="308" t="s">
        <v>246</v>
      </c>
      <c r="AQ1266" s="308" t="s">
        <v>247</v>
      </c>
      <c r="AR1266" s="308">
        <v>594</v>
      </c>
      <c r="AS1266" s="308" t="s">
        <v>248</v>
      </c>
      <c r="AT1266" s="249" t="s">
        <v>1575</v>
      </c>
      <c r="AU1266" s="249" t="s">
        <v>1582</v>
      </c>
    </row>
    <row r="1267" spans="1:47" hidden="1" x14ac:dyDescent="0.3">
      <c r="A1267" s="174">
        <v>7.05</v>
      </c>
      <c r="B1267" s="231"/>
      <c r="C1267" s="232" t="str">
        <f>VLOOKUP(BD.PD7[[#This Row],[Pos]],PPto[],3,FALSE)</f>
        <v>7.05 Equipamiento de Frutas y Vegetales</v>
      </c>
      <c r="D1267" s="174" t="s">
        <v>23</v>
      </c>
      <c r="E1267" s="305" t="str">
        <f>IF(BD.PD7[[#This Row],[.]]="*",VLOOKUP(BD.PD7[[#This Row],[Pos]],Presupuesto!A:H,7,FALSE),"")</f>
        <v/>
      </c>
      <c r="F1267" s="501" t="s">
        <v>1536</v>
      </c>
      <c r="G1267" s="558"/>
      <c r="H1267" s="174"/>
      <c r="I1267" s="174" t="s">
        <v>1326</v>
      </c>
      <c r="J1267" s="382">
        <v>1</v>
      </c>
      <c r="K1267" s="174" t="s">
        <v>260</v>
      </c>
      <c r="L1267" s="383">
        <f>IF(BD.PD7[[#This Row],[Mon]]="DOP",1,HLOOKUP(BD.PD7[[#This Row],[Mon]],$K$1:$L$2,2,FALSE))</f>
        <v>1</v>
      </c>
      <c r="M1267" s="384">
        <v>1666.66</v>
      </c>
      <c r="N1267" s="243">
        <f>BD.PD7[[#This Row],[Cant.]]*BD.PD7[[#This Row],[ Tasa ]]*BD.PD7[[#This Row],[ Precio Und.]]</f>
        <v>1666.66</v>
      </c>
      <c r="O1267" s="386">
        <v>0</v>
      </c>
      <c r="P1267" s="243">
        <f>IF(BD.PD7[[#This Row],[Liquid. '[%']]]&lt;&gt;0,(BD.PD7[[#This Row],[Valor Neto '[DOP']]]*BD.PD7[[#This Row],[Liquid. '[%']]])+BD.PD7[[#This Row],[Valor Neto '[DOP']]],BD.PD7[[#This Row],[Valor Neto '[DOP']]])</f>
        <v>1666.66</v>
      </c>
      <c r="Q1267" s="243">
        <f>BD.PD7[[#This Row],[Ppto. Orden Interna '[DOP']]]/HLOOKUP("USD",$K$1:$L$2,2,FALSE)</f>
        <v>25.640923076923077</v>
      </c>
      <c r="R1267" s="381" t="s">
        <v>533</v>
      </c>
      <c r="S1267" s="387"/>
      <c r="T1267" s="387"/>
      <c r="U1267" s="387"/>
      <c r="V1267" s="387"/>
      <c r="W1267" s="174" t="s">
        <v>337</v>
      </c>
      <c r="X1267" s="495">
        <v>9</v>
      </c>
      <c r="Y1267" s="388">
        <v>0.7</v>
      </c>
      <c r="Z1267" s="243">
        <f>BD.PD7[[#This Row],[Av.P1 '[%']]]*BD.PD7[[#This Row],[Ppto. Orden Interna '[DOP']]]</f>
        <v>1166.662</v>
      </c>
      <c r="AA1267" s="495">
        <v>11</v>
      </c>
      <c r="AB1267" s="388">
        <v>0.3</v>
      </c>
      <c r="AC1267" s="243">
        <f>BD.PD7[[#This Row],[Av.P2 '[%']]]*BD.PD7[[#This Row],[Ppto. Orden Interna '[DOP']]]</f>
        <v>499.99799999999999</v>
      </c>
      <c r="AD1267" s="249"/>
      <c r="AE1267" s="389"/>
      <c r="AF1267" s="243">
        <f>BD.PD7[[#This Row],[Av.P3 '[%']]]*BD.PD7[[#This Row],[Ppto. Orden Interna '[DOP']]]</f>
        <v>0</v>
      </c>
      <c r="AG1267" s="249"/>
      <c r="AH1267" s="389"/>
      <c r="AI1267" s="243">
        <f>BD.PD7[[#This Row],[Av.P2 '[%']]]*BD.PD7[[#This Row],[Ppto. Orden Interna '[DOP']]]</f>
        <v>499.99799999999999</v>
      </c>
      <c r="AJ1267" s="249"/>
      <c r="AK1267" s="389"/>
      <c r="AL1267" s="243">
        <f>BD.PD7[[#This Row],[Av.P2 '[%']]]*BD.PD7[[#This Row],[Ppto. Orden Interna '[DOP']]]</f>
        <v>499.99799999999999</v>
      </c>
      <c r="AM1267" s="496" t="e">
        <f>BD.PD9[[#This Row],[Pago 5]]+BD.PD9[[#This Row],[Pago 4]]+BD.PD9[[#This Row],[Pago 3]]+BD.PD9[[#This Row],[Pago 2]]+BD.PD9[[#This Row],[Pago 1]]</f>
        <v>#VALUE!</v>
      </c>
      <c r="AN1267" s="308" t="s">
        <v>244</v>
      </c>
      <c r="AO1267" s="308" t="s">
        <v>245</v>
      </c>
      <c r="AP1267" s="308" t="s">
        <v>246</v>
      </c>
      <c r="AQ1267" s="308" t="s">
        <v>247</v>
      </c>
      <c r="AR1267" s="308">
        <v>594</v>
      </c>
      <c r="AS1267" s="308" t="s">
        <v>248</v>
      </c>
      <c r="AT1267" s="249" t="s">
        <v>1575</v>
      </c>
      <c r="AU1267" s="249" t="s">
        <v>1582</v>
      </c>
    </row>
    <row r="1268" spans="1:47" hidden="1" x14ac:dyDescent="0.3">
      <c r="A1268" s="174">
        <v>7.05</v>
      </c>
      <c r="B1268" s="231"/>
      <c r="C1268" s="232" t="str">
        <f>VLOOKUP(BD.PD7[[#This Row],[Pos]],PPto[],3,FALSE)</f>
        <v>7.05 Equipamiento de Frutas y Vegetales</v>
      </c>
      <c r="D1268" s="174" t="s">
        <v>23</v>
      </c>
      <c r="E1268" s="305" t="str">
        <f>IF(BD.PD7[[#This Row],[.]]="*",VLOOKUP(BD.PD7[[#This Row],[Pos]],Presupuesto!A:H,7,FALSE),"")</f>
        <v/>
      </c>
      <c r="F1268" s="507" t="s">
        <v>1537</v>
      </c>
      <c r="G1268" s="577"/>
      <c r="H1268" s="174"/>
      <c r="I1268" s="174" t="s">
        <v>1326</v>
      </c>
      <c r="J1268" s="382">
        <v>2</v>
      </c>
      <c r="K1268" s="174" t="s">
        <v>117</v>
      </c>
      <c r="L1268" s="383">
        <f>IF(BD.PD7[[#This Row],[Mon]]="DOP",1,HLOOKUP(BD.PD7[[#This Row],[Mon]],$K$1:$L$2,2,FALSE))</f>
        <v>65</v>
      </c>
      <c r="M1268" s="384">
        <v>937.5</v>
      </c>
      <c r="N1268" s="243">
        <f>BD.PD7[[#This Row],[Cant.]]*BD.PD7[[#This Row],[ Tasa ]]*BD.PD7[[#This Row],[ Precio Und.]]</f>
        <v>121875</v>
      </c>
      <c r="O1268" s="386">
        <v>0.6</v>
      </c>
      <c r="P1268" s="243">
        <f>IF(BD.PD7[[#This Row],[Liquid. '[%']]]&lt;&gt;0,(BD.PD7[[#This Row],[Valor Neto '[DOP']]]*BD.PD7[[#This Row],[Liquid. '[%']]])+BD.PD7[[#This Row],[Valor Neto '[DOP']]],BD.PD7[[#This Row],[Valor Neto '[DOP']]])</f>
        <v>195000</v>
      </c>
      <c r="Q1268" s="243">
        <f>BD.PD7[[#This Row],[Ppto. Orden Interna '[DOP']]]/HLOOKUP("USD",$K$1:$L$2,2,FALSE)</f>
        <v>3000</v>
      </c>
      <c r="R1268" s="381" t="s">
        <v>1538</v>
      </c>
      <c r="S1268" s="387"/>
      <c r="T1268" s="387"/>
      <c r="U1268" s="387"/>
      <c r="V1268" s="387"/>
      <c r="W1268" s="174" t="s">
        <v>1539</v>
      </c>
      <c r="X1268" s="495">
        <v>9</v>
      </c>
      <c r="Y1268" s="388">
        <v>0.5</v>
      </c>
      <c r="Z1268" s="243">
        <f>BD.PD7[[#This Row],[Av.P1 '[%']]]*BD.PD7[[#This Row],[Ppto. Orden Interna '[DOP']]]</f>
        <v>97500</v>
      </c>
      <c r="AA1268" s="495">
        <v>11</v>
      </c>
      <c r="AB1268" s="388">
        <v>0.5</v>
      </c>
      <c r="AC1268" s="243">
        <f>BD.PD7[[#This Row],[Av.P2 '[%']]]*BD.PD7[[#This Row],[Ppto. Orden Interna '[DOP']]]</f>
        <v>97500</v>
      </c>
      <c r="AD1268" s="249"/>
      <c r="AE1268" s="389"/>
      <c r="AF1268" s="243">
        <f>BD.PD7[[#This Row],[Av.P3 '[%']]]*BD.PD7[[#This Row],[Ppto. Orden Interna '[DOP']]]</f>
        <v>0</v>
      </c>
      <c r="AG1268" s="249"/>
      <c r="AH1268" s="389"/>
      <c r="AI1268" s="243">
        <f>BD.PD7[[#This Row],[Av.P2 '[%']]]*BD.PD7[[#This Row],[Ppto. Orden Interna '[DOP']]]</f>
        <v>97500</v>
      </c>
      <c r="AJ1268" s="249"/>
      <c r="AK1268" s="389"/>
      <c r="AL1268" s="243">
        <f>BD.PD7[[#This Row],[Av.P2 '[%']]]*BD.PD7[[#This Row],[Ppto. Orden Interna '[DOP']]]</f>
        <v>97500</v>
      </c>
      <c r="AM1268" s="496" t="e">
        <f>BD.PD9[[#This Row],[Pago 5]]+BD.PD9[[#This Row],[Pago 4]]+BD.PD9[[#This Row],[Pago 3]]+BD.PD9[[#This Row],[Pago 2]]+BD.PD9[[#This Row],[Pago 1]]</f>
        <v>#VALUE!</v>
      </c>
      <c r="AN1268" s="308" t="s">
        <v>244</v>
      </c>
      <c r="AO1268" s="308" t="s">
        <v>245</v>
      </c>
      <c r="AP1268" s="308" t="s">
        <v>246</v>
      </c>
      <c r="AQ1268" s="308" t="s">
        <v>247</v>
      </c>
      <c r="AR1268" s="308">
        <v>594</v>
      </c>
      <c r="AS1268" s="308" t="s">
        <v>248</v>
      </c>
      <c r="AT1268" s="249" t="s">
        <v>1575</v>
      </c>
      <c r="AU1268" s="249" t="s">
        <v>1582</v>
      </c>
    </row>
    <row r="1269" spans="1:47" hidden="1" x14ac:dyDescent="0.3">
      <c r="A1269" s="174">
        <v>7.05</v>
      </c>
      <c r="B1269" s="231"/>
      <c r="C1269" s="232" t="str">
        <f>VLOOKUP(BD.PD7[[#This Row],[Pos]],PPto[],3,FALSE)</f>
        <v>7.05 Equipamiento de Frutas y Vegetales</v>
      </c>
      <c r="D1269" s="174" t="s">
        <v>23</v>
      </c>
      <c r="E1269" s="305" t="str">
        <f>IF(BD.PD7[[#This Row],[.]]="*",VLOOKUP(BD.PD7[[#This Row],[Pos]],Presupuesto!A:H,7,FALSE),"")</f>
        <v/>
      </c>
      <c r="F1269" s="507" t="s">
        <v>1540</v>
      </c>
      <c r="G1269" s="577"/>
      <c r="H1269" s="174"/>
      <c r="I1269" s="174" t="s">
        <v>1326</v>
      </c>
      <c r="J1269" s="382">
        <v>2</v>
      </c>
      <c r="K1269" s="174" t="s">
        <v>117</v>
      </c>
      <c r="L1269" s="383">
        <f>IF(BD.PD7[[#This Row],[Mon]]="DOP",1,HLOOKUP(BD.PD7[[#This Row],[Mon]],$K$1:$L$2,2,FALSE))</f>
        <v>65</v>
      </c>
      <c r="M1269" s="384">
        <v>1130.6199999999999</v>
      </c>
      <c r="N1269" s="243">
        <f>BD.PD7[[#This Row],[Cant.]]*BD.PD7[[#This Row],[ Tasa ]]*BD.PD7[[#This Row],[ Precio Und.]]</f>
        <v>146980.59999999998</v>
      </c>
      <c r="O1269" s="386">
        <v>0.6</v>
      </c>
      <c r="P1269" s="243">
        <f>IF(BD.PD7[[#This Row],[Liquid. '[%']]]&lt;&gt;0,(BD.PD7[[#This Row],[Valor Neto '[DOP']]]*BD.PD7[[#This Row],[Liquid. '[%']]])+BD.PD7[[#This Row],[Valor Neto '[DOP']]],BD.PD7[[#This Row],[Valor Neto '[DOP']]])</f>
        <v>235168.95999999996</v>
      </c>
      <c r="Q1269" s="243">
        <f>BD.PD7[[#This Row],[Ppto. Orden Interna '[DOP']]]/HLOOKUP("USD",$K$1:$L$2,2,FALSE)</f>
        <v>3617.9839999999995</v>
      </c>
      <c r="R1269" s="381" t="s">
        <v>1538</v>
      </c>
      <c r="S1269" s="387"/>
      <c r="T1269" s="387"/>
      <c r="U1269" s="387"/>
      <c r="V1269" s="387"/>
      <c r="W1269" s="174" t="s">
        <v>1539</v>
      </c>
      <c r="X1269" s="495">
        <v>9</v>
      </c>
      <c r="Y1269" s="388">
        <v>0.5</v>
      </c>
      <c r="Z1269" s="243">
        <f>BD.PD7[[#This Row],[Av.P1 '[%']]]*BD.PD7[[#This Row],[Ppto. Orden Interna '[DOP']]]</f>
        <v>117584.47999999998</v>
      </c>
      <c r="AA1269" s="495">
        <v>11</v>
      </c>
      <c r="AB1269" s="388">
        <v>0.5</v>
      </c>
      <c r="AC1269" s="243">
        <f>BD.PD7[[#This Row],[Av.P2 '[%']]]*BD.PD7[[#This Row],[Ppto. Orden Interna '[DOP']]]</f>
        <v>117584.47999999998</v>
      </c>
      <c r="AD1269" s="249"/>
      <c r="AE1269" s="389"/>
      <c r="AF1269" s="243">
        <f>BD.PD7[[#This Row],[Av.P3 '[%']]]*BD.PD7[[#This Row],[Ppto. Orden Interna '[DOP']]]</f>
        <v>0</v>
      </c>
      <c r="AG1269" s="249"/>
      <c r="AH1269" s="389"/>
      <c r="AI1269" s="243">
        <f>BD.PD7[[#This Row],[Av.P2 '[%']]]*BD.PD7[[#This Row],[Ppto. Orden Interna '[DOP']]]</f>
        <v>117584.47999999998</v>
      </c>
      <c r="AJ1269" s="249"/>
      <c r="AK1269" s="389"/>
      <c r="AL1269" s="243">
        <f>BD.PD7[[#This Row],[Av.P2 '[%']]]*BD.PD7[[#This Row],[Ppto. Orden Interna '[DOP']]]</f>
        <v>117584.47999999998</v>
      </c>
      <c r="AM1269" s="496" t="e">
        <f>BD.PD9[[#This Row],[Pago 5]]+BD.PD9[[#This Row],[Pago 4]]+BD.PD9[[#This Row],[Pago 3]]+BD.PD9[[#This Row],[Pago 2]]+BD.PD9[[#This Row],[Pago 1]]</f>
        <v>#VALUE!</v>
      </c>
      <c r="AN1269" s="308" t="s">
        <v>244</v>
      </c>
      <c r="AO1269" s="308" t="s">
        <v>245</v>
      </c>
      <c r="AP1269" s="308" t="s">
        <v>246</v>
      </c>
      <c r="AQ1269" s="308" t="s">
        <v>247</v>
      </c>
      <c r="AR1269" s="308">
        <v>594</v>
      </c>
      <c r="AS1269" s="308" t="s">
        <v>248</v>
      </c>
      <c r="AT1269" s="249" t="s">
        <v>1575</v>
      </c>
      <c r="AU1269" s="249" t="s">
        <v>1582</v>
      </c>
    </row>
    <row r="1270" spans="1:47" hidden="1" x14ac:dyDescent="0.3">
      <c r="A1270" s="174">
        <v>7.05</v>
      </c>
      <c r="B1270" s="231"/>
      <c r="C1270" s="232" t="str">
        <f>VLOOKUP(BD.PD7[[#This Row],[Pos]],PPto[],3,FALSE)</f>
        <v>7.05 Equipamiento de Frutas y Vegetales</v>
      </c>
      <c r="D1270" s="174" t="s">
        <v>23</v>
      </c>
      <c r="E1270" s="305" t="str">
        <f>IF(BD.PD7[[#This Row],[.]]="*",VLOOKUP(BD.PD7[[#This Row],[Pos]],Presupuesto!A:H,7,FALSE),"")</f>
        <v/>
      </c>
      <c r="F1270" s="234" t="s">
        <v>534</v>
      </c>
      <c r="G1270" s="174"/>
      <c r="H1270" s="174"/>
      <c r="I1270" s="174" t="s">
        <v>1326</v>
      </c>
      <c r="J1270" s="382">
        <v>1</v>
      </c>
      <c r="K1270" s="174" t="s">
        <v>260</v>
      </c>
      <c r="L1270" s="383">
        <f>IF(BD.PD7[[#This Row],[Mon]]="DOP",1,HLOOKUP(BD.PD7[[#This Row],[Mon]],$K$1:$L$2,2,FALSE))</f>
        <v>1</v>
      </c>
      <c r="M1270" s="384">
        <v>17535</v>
      </c>
      <c r="N1270" s="243">
        <f>BD.PD7[[#This Row],[Cant.]]*BD.PD7[[#This Row],[ Tasa ]]*BD.PD7[[#This Row],[ Precio Und.]]</f>
        <v>17535</v>
      </c>
      <c r="O1270" s="386">
        <v>0</v>
      </c>
      <c r="P1270" s="243">
        <f>IF(BD.PD7[[#This Row],[Liquid. '[%']]]&lt;&gt;0,(BD.PD7[[#This Row],[Valor Neto '[DOP']]]*BD.PD7[[#This Row],[Liquid. '[%']]])+BD.PD7[[#This Row],[Valor Neto '[DOP']]],BD.PD7[[#This Row],[Valor Neto '[DOP']]])</f>
        <v>17535</v>
      </c>
      <c r="Q1270" s="243">
        <f>BD.PD7[[#This Row],[Ppto. Orden Interna '[DOP']]]/HLOOKUP("USD",$K$1:$L$2,2,FALSE)</f>
        <v>269.76923076923077</v>
      </c>
      <c r="R1270" s="381" t="s">
        <v>536</v>
      </c>
      <c r="S1270" s="387"/>
      <c r="T1270" s="387"/>
      <c r="U1270" s="387"/>
      <c r="V1270" s="387"/>
      <c r="W1270" s="174" t="s">
        <v>658</v>
      </c>
      <c r="X1270" s="495">
        <v>10</v>
      </c>
      <c r="Y1270" s="388">
        <v>1</v>
      </c>
      <c r="Z1270" s="243">
        <f>BD.PD7[[#This Row],[Av.P1 '[%']]]*BD.PD7[[#This Row],[Ppto. Orden Interna '[DOP']]]</f>
        <v>17535</v>
      </c>
      <c r="AA1270" s="249"/>
      <c r="AB1270" s="389"/>
      <c r="AC1270" s="243">
        <f>BD.PD7[[#This Row],[Av.P2 '[%']]]*BD.PD7[[#This Row],[Ppto. Orden Interna '[DOP']]]</f>
        <v>0</v>
      </c>
      <c r="AD1270" s="249"/>
      <c r="AE1270" s="389"/>
      <c r="AF1270" s="243">
        <f>BD.PD7[[#This Row],[Av.P3 '[%']]]*BD.PD7[[#This Row],[Ppto. Orden Interna '[DOP']]]</f>
        <v>0</v>
      </c>
      <c r="AG1270" s="249"/>
      <c r="AH1270" s="389"/>
      <c r="AI1270" s="243">
        <f>BD.PD7[[#This Row],[Av.P2 '[%']]]*BD.PD7[[#This Row],[Ppto. Orden Interna '[DOP']]]</f>
        <v>0</v>
      </c>
      <c r="AJ1270" s="249"/>
      <c r="AK1270" s="389"/>
      <c r="AL1270" s="243">
        <f>BD.PD7[[#This Row],[Av.P2 '[%']]]*BD.PD7[[#This Row],[Ppto. Orden Interna '[DOP']]]</f>
        <v>0</v>
      </c>
      <c r="AM1270" s="496" t="e">
        <f>BD.PD9[[#This Row],[Pago 5]]+BD.PD9[[#This Row],[Pago 4]]+BD.PD9[[#This Row],[Pago 3]]+BD.PD9[[#This Row],[Pago 2]]+BD.PD9[[#This Row],[Pago 1]]</f>
        <v>#VALUE!</v>
      </c>
      <c r="AN1270" s="308" t="s">
        <v>244</v>
      </c>
      <c r="AO1270" s="308" t="s">
        <v>245</v>
      </c>
      <c r="AP1270" s="308" t="s">
        <v>246</v>
      </c>
      <c r="AQ1270" s="308" t="s">
        <v>247</v>
      </c>
      <c r="AR1270" s="308">
        <v>594</v>
      </c>
      <c r="AS1270" s="308" t="s">
        <v>248</v>
      </c>
      <c r="AT1270" s="249" t="s">
        <v>1575</v>
      </c>
      <c r="AU1270" s="249" t="s">
        <v>1582</v>
      </c>
    </row>
    <row r="1271" spans="1:47" hidden="1" x14ac:dyDescent="0.3">
      <c r="A1271" s="174">
        <v>7.05</v>
      </c>
      <c r="B1271" s="231"/>
      <c r="C1271" s="232" t="str">
        <f>VLOOKUP(BD.PD7[[#This Row],[Pos]],PPto[],3,FALSE)</f>
        <v>7.05 Equipamiento de Frutas y Vegetales</v>
      </c>
      <c r="D1271" s="174" t="s">
        <v>23</v>
      </c>
      <c r="E1271" s="305" t="str">
        <f>IF(BD.PD7[[#This Row],[.]]="*",VLOOKUP(BD.PD7[[#This Row],[Pos]],Presupuesto!A:H,7,FALSE),"")</f>
        <v/>
      </c>
      <c r="F1271" s="523" t="s">
        <v>1541</v>
      </c>
      <c r="G1271" s="572"/>
      <c r="H1271" s="174"/>
      <c r="I1271" s="174" t="s">
        <v>1326</v>
      </c>
      <c r="J1271" s="382">
        <v>24</v>
      </c>
      <c r="K1271" s="174" t="s">
        <v>260</v>
      </c>
      <c r="L1271" s="383">
        <f>IF(BD.PD7[[#This Row],[Mon]]="DOP",1,HLOOKUP(BD.PD7[[#This Row],[Mon]],$K$1:$L$2,2,FALSE))</f>
        <v>1</v>
      </c>
      <c r="M1271" s="384">
        <v>122.46749999999999</v>
      </c>
      <c r="N1271" s="243">
        <f>BD.PD7[[#This Row],[Cant.]]*BD.PD7[[#This Row],[ Tasa ]]*BD.PD7[[#This Row],[ Precio Und.]]</f>
        <v>2939.22</v>
      </c>
      <c r="O1271" s="386">
        <v>0</v>
      </c>
      <c r="P1271" s="243">
        <f>IF(BD.PD7[[#This Row],[Liquid. '[%']]]&lt;&gt;0,(BD.PD7[[#This Row],[Valor Neto '[DOP']]]*BD.PD7[[#This Row],[Liquid. '[%']]])+BD.PD7[[#This Row],[Valor Neto '[DOP']]],BD.PD7[[#This Row],[Valor Neto '[DOP']]])</f>
        <v>2939.22</v>
      </c>
      <c r="Q1271" s="243">
        <f>BD.PD7[[#This Row],[Ppto. Orden Interna '[DOP']]]/HLOOKUP("USD",$K$1:$L$2,2,FALSE)</f>
        <v>45.218769230769226</v>
      </c>
      <c r="R1271" s="381" t="s">
        <v>530</v>
      </c>
      <c r="S1271" s="387"/>
      <c r="T1271" s="387"/>
      <c r="U1271" s="387"/>
      <c r="V1271" s="387"/>
      <c r="W1271" s="174" t="s">
        <v>531</v>
      </c>
      <c r="X1271" s="495">
        <v>9</v>
      </c>
      <c r="Y1271" s="388">
        <v>0.5</v>
      </c>
      <c r="Z1271" s="243">
        <f>BD.PD7[[#This Row],[Av.P1 '[%']]]*BD.PD7[[#This Row],[Ppto. Orden Interna '[DOP']]]</f>
        <v>1469.61</v>
      </c>
      <c r="AA1271" s="495">
        <v>11</v>
      </c>
      <c r="AB1271" s="388">
        <v>0.5</v>
      </c>
      <c r="AC1271" s="243">
        <f>BD.PD7[[#This Row],[Av.P2 '[%']]]*BD.PD7[[#This Row],[Ppto. Orden Interna '[DOP']]]</f>
        <v>1469.61</v>
      </c>
      <c r="AD1271" s="249"/>
      <c r="AE1271" s="389"/>
      <c r="AF1271" s="243">
        <f>BD.PD7[[#This Row],[Av.P3 '[%']]]*BD.PD7[[#This Row],[Ppto. Orden Interna '[DOP']]]</f>
        <v>0</v>
      </c>
      <c r="AG1271" s="249"/>
      <c r="AH1271" s="389"/>
      <c r="AI1271" s="243">
        <f>BD.PD7[[#This Row],[Av.P2 '[%']]]*BD.PD7[[#This Row],[Ppto. Orden Interna '[DOP']]]</f>
        <v>1469.61</v>
      </c>
      <c r="AJ1271" s="249"/>
      <c r="AK1271" s="389"/>
      <c r="AL1271" s="243">
        <f>BD.PD7[[#This Row],[Av.P2 '[%']]]*BD.PD7[[#This Row],[Ppto. Orden Interna '[DOP']]]</f>
        <v>1469.61</v>
      </c>
      <c r="AM1271" s="496" t="e">
        <f>BD.PD9[[#This Row],[Pago 5]]+BD.PD9[[#This Row],[Pago 4]]+BD.PD9[[#This Row],[Pago 3]]+BD.PD9[[#This Row],[Pago 2]]+BD.PD9[[#This Row],[Pago 1]]</f>
        <v>#VALUE!</v>
      </c>
      <c r="AN1271" s="308" t="s">
        <v>244</v>
      </c>
      <c r="AO1271" s="308" t="s">
        <v>245</v>
      </c>
      <c r="AP1271" s="308" t="s">
        <v>246</v>
      </c>
      <c r="AQ1271" s="308" t="s">
        <v>247</v>
      </c>
      <c r="AR1271" s="308">
        <v>594</v>
      </c>
      <c r="AS1271" s="308" t="s">
        <v>248</v>
      </c>
      <c r="AT1271" s="249" t="s">
        <v>1575</v>
      </c>
      <c r="AU1271" s="249" t="s">
        <v>1582</v>
      </c>
    </row>
    <row r="1272" spans="1:47" hidden="1" x14ac:dyDescent="0.3">
      <c r="A1272" s="174">
        <v>7.05</v>
      </c>
      <c r="B1272" s="231"/>
      <c r="C1272" s="232" t="str">
        <f>VLOOKUP(BD.PD7[[#This Row],[Pos]],PPto[],3,FALSE)</f>
        <v>7.05 Equipamiento de Frutas y Vegetales</v>
      </c>
      <c r="D1272" s="174" t="s">
        <v>23</v>
      </c>
      <c r="E1272" s="305" t="str">
        <f>IF(BD.PD7[[#This Row],[.]]="*",VLOOKUP(BD.PD7[[#This Row],[Pos]],Presupuesto!A:H,7,FALSE),"")</f>
        <v/>
      </c>
      <c r="F1272" s="562" t="s">
        <v>1542</v>
      </c>
      <c r="G1272" s="563"/>
      <c r="H1272" s="174"/>
      <c r="I1272" s="174" t="s">
        <v>1326</v>
      </c>
      <c r="J1272" s="382">
        <v>1</v>
      </c>
      <c r="K1272" s="174" t="s">
        <v>260</v>
      </c>
      <c r="L1272" s="383">
        <f>IF(BD.PD7[[#This Row],[Mon]]="DOP",1,HLOOKUP(BD.PD7[[#This Row],[Mon]],$K$1:$L$2,2,FALSE))</f>
        <v>1</v>
      </c>
      <c r="M1272" s="384">
        <v>900</v>
      </c>
      <c r="N1272" s="243">
        <f>BD.PD7[[#This Row],[Cant.]]*BD.PD7[[#This Row],[ Tasa ]]*BD.PD7[[#This Row],[ Precio Und.]]</f>
        <v>900</v>
      </c>
      <c r="O1272" s="386">
        <v>0</v>
      </c>
      <c r="P1272" s="243">
        <f>IF(BD.PD7[[#This Row],[Liquid. '[%']]]&lt;&gt;0,(BD.PD7[[#This Row],[Valor Neto '[DOP']]]*BD.PD7[[#This Row],[Liquid. '[%']]])+BD.PD7[[#This Row],[Valor Neto '[DOP']]],BD.PD7[[#This Row],[Valor Neto '[DOP']]])</f>
        <v>900</v>
      </c>
      <c r="Q1272" s="243">
        <f>BD.PD7[[#This Row],[Ppto. Orden Interna '[DOP']]]/HLOOKUP("USD",$K$1:$L$2,2,FALSE)</f>
        <v>13.846153846153847</v>
      </c>
      <c r="R1272" s="381" t="s">
        <v>536</v>
      </c>
      <c r="S1272" s="387"/>
      <c r="T1272" s="387"/>
      <c r="U1272" s="387"/>
      <c r="V1272" s="387"/>
      <c r="W1272" s="174" t="s">
        <v>537</v>
      </c>
      <c r="X1272" s="495">
        <v>10</v>
      </c>
      <c r="Y1272" s="388">
        <v>1</v>
      </c>
      <c r="Z1272" s="243">
        <f>BD.PD7[[#This Row],[Av.P1 '[%']]]*BD.PD7[[#This Row],[Ppto. Orden Interna '[DOP']]]</f>
        <v>900</v>
      </c>
      <c r="AA1272" s="249"/>
      <c r="AB1272" s="389"/>
      <c r="AC1272" s="243">
        <f>BD.PD7[[#This Row],[Av.P2 '[%']]]*BD.PD7[[#This Row],[Ppto. Orden Interna '[DOP']]]</f>
        <v>0</v>
      </c>
      <c r="AD1272" s="249"/>
      <c r="AE1272" s="389"/>
      <c r="AF1272" s="243">
        <f>BD.PD7[[#This Row],[Av.P3 '[%']]]*BD.PD7[[#This Row],[Ppto. Orden Interna '[DOP']]]</f>
        <v>0</v>
      </c>
      <c r="AG1272" s="249"/>
      <c r="AH1272" s="389"/>
      <c r="AI1272" s="243">
        <f>BD.PD7[[#This Row],[Av.P2 '[%']]]*BD.PD7[[#This Row],[Ppto. Orden Interna '[DOP']]]</f>
        <v>0</v>
      </c>
      <c r="AJ1272" s="249"/>
      <c r="AK1272" s="389"/>
      <c r="AL1272" s="243">
        <f>BD.PD7[[#This Row],[Av.P2 '[%']]]*BD.PD7[[#This Row],[Ppto. Orden Interna '[DOP']]]</f>
        <v>0</v>
      </c>
      <c r="AM1272" s="496" t="e">
        <f>BD.PD9[[#This Row],[Pago 5]]+BD.PD9[[#This Row],[Pago 4]]+BD.PD9[[#This Row],[Pago 3]]+BD.PD9[[#This Row],[Pago 2]]+BD.PD9[[#This Row],[Pago 1]]</f>
        <v>#VALUE!</v>
      </c>
      <c r="AN1272" s="308" t="s">
        <v>244</v>
      </c>
      <c r="AO1272" s="308" t="s">
        <v>245</v>
      </c>
      <c r="AP1272" s="308" t="s">
        <v>246</v>
      </c>
      <c r="AQ1272" s="308" t="s">
        <v>247</v>
      </c>
      <c r="AR1272" s="308">
        <v>594</v>
      </c>
      <c r="AS1272" s="308" t="s">
        <v>248</v>
      </c>
      <c r="AT1272" s="249" t="s">
        <v>1575</v>
      </c>
      <c r="AU1272" s="249" t="s">
        <v>1582</v>
      </c>
    </row>
    <row r="1273" spans="1:47" hidden="1" x14ac:dyDescent="0.3">
      <c r="A1273" s="174">
        <v>7.06</v>
      </c>
      <c r="B1273" s="231" t="s">
        <v>243</v>
      </c>
      <c r="C1273" s="232" t="str">
        <f>VLOOKUP(BD.PD7[[#This Row],[Pos]],PPto[],3,FALSE)</f>
        <v>7.06 Balanzas</v>
      </c>
      <c r="D1273" s="233" t="s">
        <v>243</v>
      </c>
      <c r="E1273" s="305">
        <f>IF(BD.PD7[[#This Row],[.]]="*",VLOOKUP(BD.PD7[[#This Row],[Pos]],Presupuesto!A:H,7,FALSE),"")</f>
        <v>0</v>
      </c>
      <c r="F1273" s="234"/>
      <c r="G1273" s="174"/>
      <c r="H1273" s="174"/>
      <c r="I1273" s="174"/>
      <c r="J1273" s="392">
        <v>1</v>
      </c>
      <c r="K1273" s="233" t="s">
        <v>117</v>
      </c>
      <c r="L1273" s="383">
        <f>IF(BD.PD7[[#This Row],[Mon]]="DOP",1,HLOOKUP(BD.PD7[[#This Row],[Mon]],$K$1:$L$2,2,FALSE))</f>
        <v>65</v>
      </c>
      <c r="M1273" s="490">
        <v>0</v>
      </c>
      <c r="N1273" s="243">
        <f>BD.PD7[[#This Row],[Cant.]]*BD.PD7[[#This Row],[ Tasa ]]*BD.PD7[[#This Row],[ Precio Und.]]</f>
        <v>0</v>
      </c>
      <c r="O1273" s="491">
        <v>0</v>
      </c>
      <c r="P1273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3" s="243">
        <f>BD.PD7[[#This Row],[Ppto. Orden Interna '[DOP']]]/HLOOKUP("USD",$K$1:$L$2,2,FALSE)</f>
        <v>0</v>
      </c>
      <c r="R1273" s="381"/>
      <c r="S1273" s="387"/>
      <c r="T1273" s="387"/>
      <c r="U1273" s="387"/>
      <c r="V1273" s="387"/>
      <c r="W1273" s="174"/>
      <c r="X1273" s="495"/>
      <c r="Y1273" s="388"/>
      <c r="Z1273" s="243">
        <f>BD.PD7[[#This Row],[Av.P1 '[%']]]*BD.PD7[[#This Row],[Ppto. Orden Interna '[DOP']]]</f>
        <v>0</v>
      </c>
      <c r="AA1273" s="249"/>
      <c r="AB1273" s="389"/>
      <c r="AC1273" s="243">
        <f>BD.PD7[[#This Row],[Av.P2 '[%']]]*BD.PD7[[#This Row],[Ppto. Orden Interna '[DOP']]]</f>
        <v>0</v>
      </c>
      <c r="AD1273" s="249"/>
      <c r="AE1273" s="389"/>
      <c r="AF1273" s="243">
        <f>BD.PD7[[#This Row],[Av.P3 '[%']]]*BD.PD7[[#This Row],[Ppto. Orden Interna '[DOP']]]</f>
        <v>0</v>
      </c>
      <c r="AG1273" s="249"/>
      <c r="AH1273" s="389"/>
      <c r="AI1273" s="243">
        <f>BD.PD7[[#This Row],[Av.P2 '[%']]]*BD.PD7[[#This Row],[Ppto. Orden Interna '[DOP']]]</f>
        <v>0</v>
      </c>
      <c r="AJ1273" s="249"/>
      <c r="AK1273" s="389"/>
      <c r="AL1273" s="243">
        <f>BD.PD7[[#This Row],[Av.P2 '[%']]]*BD.PD7[[#This Row],[Ppto. Orden Interna '[DOP']]]</f>
        <v>0</v>
      </c>
      <c r="AM1273" s="496" t="e">
        <f>BD.PD9[[#This Row],[Pago 5]]+BD.PD9[[#This Row],[Pago 4]]+BD.PD9[[#This Row],[Pago 3]]+BD.PD9[[#This Row],[Pago 2]]+BD.PD9[[#This Row],[Pago 1]]</f>
        <v>#VALUE!</v>
      </c>
      <c r="AN1273" s="308" t="s">
        <v>244</v>
      </c>
      <c r="AO1273" s="308" t="s">
        <v>245</v>
      </c>
      <c r="AP1273" s="308" t="s">
        <v>246</v>
      </c>
      <c r="AQ1273" s="308" t="s">
        <v>247</v>
      </c>
      <c r="AR1273" s="308">
        <v>594</v>
      </c>
      <c r="AS1273" s="308" t="s">
        <v>248</v>
      </c>
      <c r="AT1273" s="249" t="s">
        <v>1575</v>
      </c>
      <c r="AU1273" s="249" t="s">
        <v>1582</v>
      </c>
    </row>
    <row r="1274" spans="1:47" hidden="1" x14ac:dyDescent="0.3">
      <c r="A1274" s="174">
        <v>7.07</v>
      </c>
      <c r="B1274" s="231" t="s">
        <v>243</v>
      </c>
      <c r="C1274" s="232" t="str">
        <f>VLOOKUP(BD.PD7[[#This Row],[Pos]],PPto[],3,FALSE)</f>
        <v>7.07 Otros Equipamientos de Producción</v>
      </c>
      <c r="D1274" s="233" t="s">
        <v>243</v>
      </c>
      <c r="E1274" s="305">
        <f>IF(BD.PD7[[#This Row],[.]]="*",VLOOKUP(BD.PD7[[#This Row],[Pos]],Presupuesto!A:H,7,FALSE),"")</f>
        <v>0</v>
      </c>
      <c r="F1274" s="234"/>
      <c r="G1274" s="174"/>
      <c r="H1274" s="174"/>
      <c r="I1274" s="174"/>
      <c r="J1274" s="392">
        <v>0</v>
      </c>
      <c r="K1274" s="233" t="s">
        <v>117</v>
      </c>
      <c r="L1274" s="383">
        <f>IF(BD.PD7[[#This Row],[Mon]]="DOP",1,HLOOKUP(BD.PD7[[#This Row],[Mon]],$K$1:$L$2,2,FALSE))</f>
        <v>65</v>
      </c>
      <c r="M1274" s="490">
        <v>0</v>
      </c>
      <c r="N1274" s="243">
        <f>BD.PD7[[#This Row],[Cant.]]*BD.PD7[[#This Row],[ Tasa ]]*BD.PD7[[#This Row],[ Precio Und.]]</f>
        <v>0</v>
      </c>
      <c r="O1274" s="491">
        <v>0</v>
      </c>
      <c r="P1274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4" s="243">
        <f>BD.PD7[[#This Row],[Ppto. Orden Interna '[DOP']]]/HLOOKUP("USD",$K$1:$L$2,2,FALSE)</f>
        <v>0</v>
      </c>
      <c r="R1274" s="381"/>
      <c r="S1274" s="387"/>
      <c r="T1274" s="387"/>
      <c r="U1274" s="387"/>
      <c r="V1274" s="387"/>
      <c r="W1274" s="174"/>
      <c r="X1274" s="495">
        <v>7</v>
      </c>
      <c r="Y1274" s="388">
        <v>0.5</v>
      </c>
      <c r="Z1274" s="243">
        <f>BD.PD7[[#This Row],[Av.P1 '[%']]]*BD.PD7[[#This Row],[Ppto. Orden Interna '[DOP']]]</f>
        <v>0</v>
      </c>
      <c r="AA1274" s="495">
        <v>10</v>
      </c>
      <c r="AB1274" s="388">
        <v>0.5</v>
      </c>
      <c r="AC1274" s="243">
        <f>BD.PD7[[#This Row],[Av.P2 '[%']]]*BD.PD7[[#This Row],[Ppto. Orden Interna '[DOP']]]</f>
        <v>0</v>
      </c>
      <c r="AD1274" s="249"/>
      <c r="AE1274" s="389"/>
      <c r="AF1274" s="243">
        <f>BD.PD7[[#This Row],[Av.P3 '[%']]]*BD.PD7[[#This Row],[Ppto. Orden Interna '[DOP']]]</f>
        <v>0</v>
      </c>
      <c r="AG1274" s="249"/>
      <c r="AH1274" s="389"/>
      <c r="AI1274" s="243">
        <f>BD.PD7[[#This Row],[Av.P2 '[%']]]*BD.PD7[[#This Row],[Ppto. Orden Interna '[DOP']]]</f>
        <v>0</v>
      </c>
      <c r="AJ1274" s="249"/>
      <c r="AK1274" s="389"/>
      <c r="AL1274" s="243">
        <f>BD.PD7[[#This Row],[Av.P2 '[%']]]*BD.PD7[[#This Row],[Ppto. Orden Interna '[DOP']]]</f>
        <v>0</v>
      </c>
      <c r="AM1274" s="496" t="e">
        <f>BD.PD9[[#This Row],[Pago 5]]+BD.PD9[[#This Row],[Pago 4]]+BD.PD9[[#This Row],[Pago 3]]+BD.PD9[[#This Row],[Pago 2]]+BD.PD9[[#This Row],[Pago 1]]</f>
        <v>#VALUE!</v>
      </c>
      <c r="AN1274" s="308" t="s">
        <v>244</v>
      </c>
      <c r="AO1274" s="308" t="s">
        <v>245</v>
      </c>
      <c r="AP1274" s="308" t="s">
        <v>246</v>
      </c>
      <c r="AQ1274" s="308" t="s">
        <v>247</v>
      </c>
      <c r="AR1274" s="308">
        <v>594</v>
      </c>
      <c r="AS1274" s="308" t="s">
        <v>248</v>
      </c>
      <c r="AT1274" s="249" t="s">
        <v>1575</v>
      </c>
      <c r="AU1274" s="249" t="s">
        <v>1582</v>
      </c>
    </row>
    <row r="1275" spans="1:47" hidden="1" x14ac:dyDescent="0.3">
      <c r="A1275" s="174">
        <v>7.07</v>
      </c>
      <c r="B1275" s="231"/>
      <c r="C1275" s="232" t="str">
        <f>VLOOKUP(BD.PD7[[#This Row],[Pos]],PPto[],3,FALSE)</f>
        <v>7.07 Otros Equipamientos de Producción</v>
      </c>
      <c r="D1275" s="233" t="s">
        <v>243</v>
      </c>
      <c r="E1275" s="305" t="str">
        <f>IF(BD.PD7[[#This Row],[.]]="*",VLOOKUP(BD.PD7[[#This Row],[Pos]],Presupuesto!A:H,7,FALSE),"")</f>
        <v/>
      </c>
      <c r="F1275" s="234"/>
      <c r="G1275" s="174"/>
      <c r="H1275" s="174"/>
      <c r="I1275" s="174"/>
      <c r="J1275" s="392">
        <v>0</v>
      </c>
      <c r="K1275" s="233" t="s">
        <v>117</v>
      </c>
      <c r="L1275" s="383">
        <f>IF(BD.PD7[[#This Row],[Mon]]="DOP",1,HLOOKUP(BD.PD7[[#This Row],[Mon]],$K$1:$L$2,2,FALSE))</f>
        <v>65</v>
      </c>
      <c r="M1275" s="490">
        <v>0</v>
      </c>
      <c r="N1275" s="243">
        <f>BD.PD7[[#This Row],[Cant.]]*BD.PD7[[#This Row],[ Tasa ]]*BD.PD7[[#This Row],[ Precio Und.]]</f>
        <v>0</v>
      </c>
      <c r="O1275" s="491">
        <v>0</v>
      </c>
      <c r="P1275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5" s="243">
        <f>BD.PD7[[#This Row],[Ppto. Orden Interna '[DOP']]]/HLOOKUP("USD",$K$1:$L$2,2,FALSE)</f>
        <v>0</v>
      </c>
      <c r="R1275" s="381"/>
      <c r="S1275" s="387"/>
      <c r="T1275" s="387"/>
      <c r="U1275" s="387"/>
      <c r="V1275" s="387"/>
      <c r="W1275" s="174"/>
      <c r="X1275" s="495">
        <v>7</v>
      </c>
      <c r="Y1275" s="388">
        <v>0.5</v>
      </c>
      <c r="Z1275" s="243">
        <f>BD.PD7[[#This Row],[Av.P1 '[%']]]*BD.PD7[[#This Row],[Ppto. Orden Interna '[DOP']]]</f>
        <v>0</v>
      </c>
      <c r="AA1275" s="495">
        <v>10</v>
      </c>
      <c r="AB1275" s="388">
        <v>0.5</v>
      </c>
      <c r="AC1275" s="243">
        <f>BD.PD7[[#This Row],[Av.P2 '[%']]]*BD.PD7[[#This Row],[Ppto. Orden Interna '[DOP']]]</f>
        <v>0</v>
      </c>
      <c r="AD1275" s="249"/>
      <c r="AE1275" s="389"/>
      <c r="AF1275" s="243">
        <f>BD.PD7[[#This Row],[Av.P3 '[%']]]*BD.PD7[[#This Row],[Ppto. Orden Interna '[DOP']]]</f>
        <v>0</v>
      </c>
      <c r="AG1275" s="249"/>
      <c r="AH1275" s="389"/>
      <c r="AI1275" s="243">
        <f>BD.PD7[[#This Row],[Av.P2 '[%']]]*BD.PD7[[#This Row],[Ppto. Orden Interna '[DOP']]]</f>
        <v>0</v>
      </c>
      <c r="AJ1275" s="249"/>
      <c r="AK1275" s="389"/>
      <c r="AL1275" s="243">
        <f>BD.PD7[[#This Row],[Av.P2 '[%']]]*BD.PD7[[#This Row],[Ppto. Orden Interna '[DOP']]]</f>
        <v>0</v>
      </c>
      <c r="AM1275" s="496" t="e">
        <f>BD.PD9[[#This Row],[Pago 5]]+BD.PD9[[#This Row],[Pago 4]]+BD.PD9[[#This Row],[Pago 3]]+BD.PD9[[#This Row],[Pago 2]]+BD.PD9[[#This Row],[Pago 1]]</f>
        <v>#VALUE!</v>
      </c>
      <c r="AN1275" s="308" t="s">
        <v>244</v>
      </c>
      <c r="AO1275" s="308" t="s">
        <v>245</v>
      </c>
      <c r="AP1275" s="308" t="s">
        <v>246</v>
      </c>
      <c r="AQ1275" s="308" t="s">
        <v>247</v>
      </c>
      <c r="AR1275" s="308">
        <v>594</v>
      </c>
      <c r="AS1275" s="308" t="s">
        <v>248</v>
      </c>
      <c r="AT1275" s="249" t="s">
        <v>1575</v>
      </c>
      <c r="AU1275" s="249" t="s">
        <v>1582</v>
      </c>
    </row>
    <row r="1276" spans="1:47" hidden="1" x14ac:dyDescent="0.3">
      <c r="A1276" s="174">
        <v>7.07</v>
      </c>
      <c r="B1276" s="231"/>
      <c r="C1276" s="232" t="str">
        <f>VLOOKUP(BD.PD7[[#This Row],[Pos]],PPto[],3,FALSE)</f>
        <v>7.07 Otros Equipamientos de Producción</v>
      </c>
      <c r="D1276" s="233" t="s">
        <v>23</v>
      </c>
      <c r="E1276" s="305" t="str">
        <f>IF(BD.PD7[[#This Row],[.]]="*",VLOOKUP(BD.PD7[[#This Row],[Pos]],Presupuesto!A:H,7,FALSE),"")</f>
        <v/>
      </c>
      <c r="F1276" s="358" t="s">
        <v>1543</v>
      </c>
      <c r="G1276" s="174"/>
      <c r="H1276" s="174"/>
      <c r="I1276" s="174" t="s">
        <v>1439</v>
      </c>
      <c r="J1276" s="382">
        <v>1</v>
      </c>
      <c r="K1276" s="174" t="s">
        <v>117</v>
      </c>
      <c r="L1276" s="383">
        <f>IF(BD.PD7[[#This Row],[Mon]]="DOP",1,HLOOKUP(BD.PD7[[#This Row],[Mon]],$K$1:$L$2,2,FALSE))</f>
        <v>65</v>
      </c>
      <c r="M1276" s="384">
        <v>11200</v>
      </c>
      <c r="N1276" s="243">
        <f>BD.PD7[[#This Row],[Cant.]]*BD.PD7[[#This Row],[ Tasa ]]*BD.PD7[[#This Row],[ Precio Und.]]</f>
        <v>728000</v>
      </c>
      <c r="O1276" s="386">
        <v>0.45</v>
      </c>
      <c r="P1276" s="243">
        <f>IF(BD.PD7[[#This Row],[Liquid. '[%']]]&lt;&gt;0,(BD.PD7[[#This Row],[Valor Neto '[DOP']]]*BD.PD7[[#This Row],[Liquid. '[%']]])+BD.PD7[[#This Row],[Valor Neto '[DOP']]],BD.PD7[[#This Row],[Valor Neto '[DOP']]])</f>
        <v>1055600</v>
      </c>
      <c r="Q1276" s="243">
        <f>BD.PD7[[#This Row],[Ppto. Orden Interna '[DOP']]]/HLOOKUP("USD",$K$1:$L$2,2,FALSE)</f>
        <v>16240</v>
      </c>
      <c r="R1276" s="381"/>
      <c r="S1276" s="387"/>
      <c r="T1276" s="387"/>
      <c r="U1276" s="387"/>
      <c r="V1276" s="387"/>
      <c r="W1276" s="174"/>
      <c r="X1276" s="495"/>
      <c r="Y1276" s="388"/>
      <c r="Z1276" s="243">
        <f>BD.PD7[[#This Row],[Av.P1 '[%']]]*BD.PD7[[#This Row],[Ppto. Orden Interna '[DOP']]]</f>
        <v>0</v>
      </c>
      <c r="AA1276" s="249"/>
      <c r="AB1276" s="389"/>
      <c r="AC1276" s="243">
        <f>BD.PD7[[#This Row],[Av.P2 '[%']]]*BD.PD7[[#This Row],[Ppto. Orden Interna '[DOP']]]</f>
        <v>0</v>
      </c>
      <c r="AD1276" s="249"/>
      <c r="AE1276" s="389"/>
      <c r="AF1276" s="243">
        <f>BD.PD7[[#This Row],[Av.P3 '[%']]]*BD.PD7[[#This Row],[Ppto. Orden Interna '[DOP']]]</f>
        <v>0</v>
      </c>
      <c r="AG1276" s="249"/>
      <c r="AH1276" s="389"/>
      <c r="AI1276" s="243">
        <f>BD.PD7[[#This Row],[Av.P2 '[%']]]*BD.PD7[[#This Row],[Ppto. Orden Interna '[DOP']]]</f>
        <v>0</v>
      </c>
      <c r="AJ1276" s="249"/>
      <c r="AK1276" s="389"/>
      <c r="AL1276" s="243">
        <f>BD.PD7[[#This Row],[Av.P2 '[%']]]*BD.PD7[[#This Row],[Ppto. Orden Interna '[DOP']]]</f>
        <v>0</v>
      </c>
      <c r="AM1276" s="496" t="e">
        <f>BD.PD9[[#This Row],[Pago 5]]+BD.PD9[[#This Row],[Pago 4]]+BD.PD9[[#This Row],[Pago 3]]+BD.PD9[[#This Row],[Pago 2]]+BD.PD9[[#This Row],[Pago 1]]</f>
        <v>#VALUE!</v>
      </c>
      <c r="AN1276" s="308" t="s">
        <v>244</v>
      </c>
      <c r="AO1276" s="308" t="s">
        <v>245</v>
      </c>
      <c r="AP1276" s="308" t="s">
        <v>246</v>
      </c>
      <c r="AQ1276" s="308" t="s">
        <v>247</v>
      </c>
      <c r="AR1276" s="308">
        <v>594</v>
      </c>
      <c r="AS1276" s="308" t="s">
        <v>248</v>
      </c>
      <c r="AT1276" s="249" t="s">
        <v>1575</v>
      </c>
      <c r="AU1276" s="249" t="s">
        <v>1582</v>
      </c>
    </row>
    <row r="1277" spans="1:47" hidden="1" x14ac:dyDescent="0.3">
      <c r="A1277" s="174">
        <v>7.07</v>
      </c>
      <c r="B1277" s="231"/>
      <c r="C1277" s="232" t="str">
        <f>VLOOKUP(BD.PD7[[#This Row],[Pos]],PPto[],3,FALSE)</f>
        <v>7.07 Otros Equipamientos de Producción</v>
      </c>
      <c r="D1277" s="174" t="s">
        <v>23</v>
      </c>
      <c r="E1277" s="305" t="str">
        <f>IF(BD.PD7[[#This Row],[.]]="*",VLOOKUP(BD.PD7[[#This Row],[Pos]],Presupuesto!A:H,7,FALSE),"")</f>
        <v/>
      </c>
      <c r="F1277" s="578" t="s">
        <v>596</v>
      </c>
      <c r="G1277" s="564"/>
      <c r="H1277" s="174"/>
      <c r="I1277" s="174" t="s">
        <v>1326</v>
      </c>
      <c r="J1277" s="382">
        <v>1</v>
      </c>
      <c r="K1277" s="174" t="s">
        <v>260</v>
      </c>
      <c r="L1277" s="383">
        <f>IF(BD.PD7[[#This Row],[Mon]]="DOP",1,HLOOKUP(BD.PD7[[#This Row],[Mon]],$K$1:$L$2,2,FALSE))</f>
        <v>1</v>
      </c>
      <c r="M1277" s="384">
        <v>3600000</v>
      </c>
      <c r="N1277" s="243">
        <f>BD.PD7[[#This Row],[Cant.]]*BD.PD7[[#This Row],[ Tasa ]]*BD.PD7[[#This Row],[ Precio Und.]]</f>
        <v>3600000</v>
      </c>
      <c r="O1277" s="386">
        <v>0</v>
      </c>
      <c r="P1277" s="243">
        <f>IF(BD.PD7[[#This Row],[Liquid. '[%']]]&lt;&gt;0,(BD.PD7[[#This Row],[Valor Neto '[DOP']]]*BD.PD7[[#This Row],[Liquid. '[%']]])+BD.PD7[[#This Row],[Valor Neto '[DOP']]],BD.PD7[[#This Row],[Valor Neto '[DOP']]])</f>
        <v>3600000</v>
      </c>
      <c r="Q1277" s="243">
        <f>BD.PD7[[#This Row],[Ppto. Orden Interna '[DOP']]]/HLOOKUP("USD",$K$1:$L$2,2,FALSE)</f>
        <v>55384.615384615383</v>
      </c>
      <c r="R1277" s="381" t="s">
        <v>597</v>
      </c>
      <c r="S1277" s="387"/>
      <c r="T1277" s="387"/>
      <c r="U1277" s="387"/>
      <c r="V1277" s="387"/>
      <c r="W1277" s="174"/>
      <c r="X1277" s="495">
        <v>9</v>
      </c>
      <c r="Y1277" s="388">
        <v>0.5</v>
      </c>
      <c r="Z1277" s="243">
        <f>BD.PD7[[#This Row],[Av.P1 '[%']]]*BD.PD7[[#This Row],[Ppto. Orden Interna '[DOP']]]</f>
        <v>1800000</v>
      </c>
      <c r="AA1277" s="495">
        <v>11</v>
      </c>
      <c r="AB1277" s="388">
        <v>0.5</v>
      </c>
      <c r="AC1277" s="243">
        <f>BD.PD7[[#This Row],[Av.P2 '[%']]]*BD.PD7[[#This Row],[Ppto. Orden Interna '[DOP']]]</f>
        <v>1800000</v>
      </c>
      <c r="AD1277" s="249"/>
      <c r="AE1277" s="389"/>
      <c r="AF1277" s="243">
        <f>BD.PD7[[#This Row],[Av.P3 '[%']]]*BD.PD7[[#This Row],[Ppto. Orden Interna '[DOP']]]</f>
        <v>0</v>
      </c>
      <c r="AG1277" s="249"/>
      <c r="AH1277" s="389"/>
      <c r="AI1277" s="243">
        <f>BD.PD7[[#This Row],[Av.P2 '[%']]]*BD.PD7[[#This Row],[Ppto. Orden Interna '[DOP']]]</f>
        <v>1800000</v>
      </c>
      <c r="AJ1277" s="249"/>
      <c r="AK1277" s="389"/>
      <c r="AL1277" s="243">
        <f>BD.PD7[[#This Row],[Av.P2 '[%']]]*BD.PD7[[#This Row],[Ppto. Orden Interna '[DOP']]]</f>
        <v>1800000</v>
      </c>
      <c r="AM1277" s="496" t="e">
        <f>BD.PD9[[#This Row],[Pago 5]]+BD.PD9[[#This Row],[Pago 4]]+BD.PD9[[#This Row],[Pago 3]]+BD.PD9[[#This Row],[Pago 2]]+BD.PD9[[#This Row],[Pago 1]]</f>
        <v>#VALUE!</v>
      </c>
      <c r="AN1277" s="308" t="s">
        <v>244</v>
      </c>
      <c r="AO1277" s="308" t="s">
        <v>245</v>
      </c>
      <c r="AP1277" s="308" t="s">
        <v>246</v>
      </c>
      <c r="AQ1277" s="308" t="s">
        <v>247</v>
      </c>
      <c r="AR1277" s="308">
        <v>594</v>
      </c>
      <c r="AS1277" s="308" t="s">
        <v>248</v>
      </c>
      <c r="AT1277" s="249" t="s">
        <v>1575</v>
      </c>
      <c r="AU1277" s="249" t="s">
        <v>1582</v>
      </c>
    </row>
    <row r="1278" spans="1:47" hidden="1" x14ac:dyDescent="0.3">
      <c r="A1278" s="174">
        <v>8.01</v>
      </c>
      <c r="B1278" s="231" t="s">
        <v>243</v>
      </c>
      <c r="C1278" s="232" t="str">
        <f>VLOOKUP(BD.PD7[[#This Row],[Pos]],PPto[],3,FALSE)</f>
        <v>8.01 Gondolas</v>
      </c>
      <c r="D1278" s="233" t="s">
        <v>243</v>
      </c>
      <c r="E1278" s="305">
        <f>IF(BD.PD7[[#This Row],[.]]="*",VLOOKUP(BD.PD7[[#This Row],[Pos]],Presupuesto!A:H,7,FALSE),"")</f>
        <v>387226.83714285714</v>
      </c>
      <c r="F1278" s="234"/>
      <c r="G1278" s="174"/>
      <c r="H1278" s="174"/>
      <c r="I1278" s="174"/>
      <c r="J1278" s="392">
        <v>1</v>
      </c>
      <c r="K1278" s="233" t="s">
        <v>117</v>
      </c>
      <c r="L1278" s="383">
        <f>IF(BD.PD7[[#This Row],[Mon]]="DOP",1,HLOOKUP(BD.PD7[[#This Row],[Mon]],$K$1:$L$2,2,FALSE))</f>
        <v>65</v>
      </c>
      <c r="M1278" s="490">
        <v>0</v>
      </c>
      <c r="N1278" s="243">
        <f>BD.PD7[[#This Row],[Cant.]]*BD.PD7[[#This Row],[ Tasa ]]*BD.PD7[[#This Row],[ Precio Und.]]</f>
        <v>0</v>
      </c>
      <c r="O1278" s="491">
        <v>0</v>
      </c>
      <c r="P1278" s="243">
        <f>IF(BD.PD7[[#This Row],[Liquid. '[%']]]&lt;&gt;0,(BD.PD7[[#This Row],[Valor Neto '[DOP']]]*BD.PD7[[#This Row],[Liquid. '[%']]])+BD.PD7[[#This Row],[Valor Neto '[DOP']]],BD.PD7[[#This Row],[Valor Neto '[DOP']]])</f>
        <v>0</v>
      </c>
      <c r="Q1278" s="243">
        <f>BD.PD7[[#This Row],[Ppto. Orden Interna '[DOP']]]/HLOOKUP("USD",$K$1:$L$2,2,FALSE)</f>
        <v>0</v>
      </c>
      <c r="R1278" s="381"/>
      <c r="S1278" s="387"/>
      <c r="T1278" s="387"/>
      <c r="U1278" s="387"/>
      <c r="V1278" s="387"/>
      <c r="W1278" s="174"/>
      <c r="X1278" s="495"/>
      <c r="Y1278" s="388"/>
      <c r="Z1278" s="243">
        <f>BD.PD7[[#This Row],[Av.P1 '[%']]]*BD.PD7[[#This Row],[Ppto. Orden Interna '[DOP']]]</f>
        <v>0</v>
      </c>
      <c r="AA1278" s="249"/>
      <c r="AB1278" s="389"/>
      <c r="AC1278" s="243">
        <f>BD.PD7[[#This Row],[Av.P2 '[%']]]*BD.PD7[[#This Row],[Ppto. Orden Interna '[DOP']]]</f>
        <v>0</v>
      </c>
      <c r="AD1278" s="249"/>
      <c r="AE1278" s="389"/>
      <c r="AF1278" s="243">
        <f>BD.PD7[[#This Row],[Av.P3 '[%']]]*BD.PD7[[#This Row],[Ppto. Orden Interna '[DOP']]]</f>
        <v>0</v>
      </c>
      <c r="AG1278" s="249"/>
      <c r="AH1278" s="389"/>
      <c r="AI1278" s="243">
        <f>BD.PD7[[#This Row],[Av.P2 '[%']]]*BD.PD7[[#This Row],[Ppto. Orden Interna '[DOP']]]</f>
        <v>0</v>
      </c>
      <c r="AJ1278" s="249"/>
      <c r="AK1278" s="389"/>
      <c r="AL1278" s="243">
        <f>BD.PD7[[#This Row],[Av.P2 '[%']]]*BD.PD7[[#This Row],[Ppto. Orden Interna '[DOP']]]</f>
        <v>0</v>
      </c>
      <c r="AM1278" s="496" t="e">
        <f>BD.PD9[[#This Row],[Pago 5]]+BD.PD9[[#This Row],[Pago 4]]+BD.PD9[[#This Row],[Pago 3]]+BD.PD9[[#This Row],[Pago 2]]+BD.PD9[[#This Row],[Pago 1]]</f>
        <v>#VALUE!</v>
      </c>
      <c r="AN1278" s="308" t="s">
        <v>244</v>
      </c>
      <c r="AO1278" s="308" t="s">
        <v>245</v>
      </c>
      <c r="AP1278" s="308" t="s">
        <v>246</v>
      </c>
      <c r="AQ1278" s="308" t="s">
        <v>247</v>
      </c>
      <c r="AR1278" s="308">
        <v>594</v>
      </c>
      <c r="AS1278" s="308" t="s">
        <v>248</v>
      </c>
      <c r="AT1278" s="249" t="s">
        <v>1575</v>
      </c>
      <c r="AU1278" s="249" t="s">
        <v>92</v>
      </c>
    </row>
    <row r="1279" spans="1:47" hidden="1" x14ac:dyDescent="0.3">
      <c r="A1279" s="174">
        <v>8.01</v>
      </c>
      <c r="B1279" s="231"/>
      <c r="C1279" s="232" t="str">
        <f>VLOOKUP(BD.PD7[[#This Row],[Pos]],PPto[],3,FALSE)</f>
        <v>8.01 Gondolas</v>
      </c>
      <c r="D1279" s="174" t="s">
        <v>23</v>
      </c>
      <c r="E1279" s="305" t="str">
        <f>IF(BD.PD7[[#This Row],[.]]="*",VLOOKUP(BD.PD7[[#This Row],[Pos]],Presupuesto!A:H,7,FALSE),"")</f>
        <v/>
      </c>
      <c r="F1279" s="526" t="s">
        <v>543</v>
      </c>
      <c r="G1279" s="558"/>
      <c r="H1279" s="174"/>
      <c r="I1279" s="174" t="s">
        <v>1326</v>
      </c>
      <c r="J1279" s="382">
        <v>4</v>
      </c>
      <c r="K1279" s="174" t="s">
        <v>260</v>
      </c>
      <c r="L1279" s="383">
        <f>IF(BD.PD7[[#This Row],[Mon]]="DOP",1,HLOOKUP(BD.PD7[[#This Row],[Mon]],$K$1:$L$2,2,FALSE))</f>
        <v>1</v>
      </c>
      <c r="M1279" s="384">
        <v>4237.29</v>
      </c>
      <c r="N1279" s="243">
        <f>BD.PD7[[#This Row],[Cant.]]*BD.PD7[[#This Row],[ Tasa ]]*BD.PD7[[#This Row],[ Precio Und.]]</f>
        <v>16949.16</v>
      </c>
      <c r="O1279" s="386">
        <v>0</v>
      </c>
      <c r="P1279" s="243">
        <f>IF(BD.PD7[[#This Row],[Liquid. '[%']]]&lt;&gt;0,(BD.PD7[[#This Row],[Valor Neto '[DOP']]]*BD.PD7[[#This Row],[Liquid. '[%']]])+BD.PD7[[#This Row],[Valor Neto '[DOP']]],BD.PD7[[#This Row],[Valor Neto '[DOP']]])</f>
        <v>16949.16</v>
      </c>
      <c r="Q1279" s="243">
        <f>BD.PD7[[#This Row],[Ppto. Orden Interna '[DOP']]]/HLOOKUP("USD",$K$1:$L$2,2,FALSE)</f>
        <v>260.7563076923077</v>
      </c>
      <c r="R1279" s="381" t="s">
        <v>544</v>
      </c>
      <c r="S1279" s="387"/>
      <c r="T1279" s="387"/>
      <c r="U1279" s="387"/>
      <c r="V1279" s="387"/>
      <c r="W1279" s="174" t="s">
        <v>545</v>
      </c>
      <c r="X1279" s="495">
        <v>10</v>
      </c>
      <c r="Y1279" s="388">
        <v>0.5</v>
      </c>
      <c r="Z1279" s="243">
        <f>BD.PD7[[#This Row],[Av.P1 '[%']]]*BD.PD7[[#This Row],[Ppto. Orden Interna '[DOP']]]</f>
        <v>8474.58</v>
      </c>
      <c r="AA1279" s="495">
        <v>13</v>
      </c>
      <c r="AB1279" s="388">
        <v>0.5</v>
      </c>
      <c r="AC1279" s="243">
        <f>BD.PD7[[#This Row],[Av.P2 '[%']]]*BD.PD7[[#This Row],[Ppto. Orden Interna '[DOP']]]</f>
        <v>8474.58</v>
      </c>
      <c r="AD1279" s="249"/>
      <c r="AE1279" s="389"/>
      <c r="AF1279" s="243">
        <f>BD.PD7[[#This Row],[Av.P3 '[%']]]*BD.PD7[[#This Row],[Ppto. Orden Interna '[DOP']]]</f>
        <v>0</v>
      </c>
      <c r="AG1279" s="249"/>
      <c r="AH1279" s="389"/>
      <c r="AI1279" s="243">
        <f>BD.PD7[[#This Row],[Av.P2 '[%']]]*BD.PD7[[#This Row],[Ppto. Orden Interna '[DOP']]]</f>
        <v>8474.58</v>
      </c>
      <c r="AJ1279" s="249"/>
      <c r="AK1279" s="389"/>
      <c r="AL1279" s="243">
        <f>BD.PD7[[#This Row],[Av.P2 '[%']]]*BD.PD7[[#This Row],[Ppto. Orden Interna '[DOP']]]</f>
        <v>8474.58</v>
      </c>
      <c r="AM1279" s="496" t="e">
        <f>BD.PD9[[#This Row],[Pago 5]]+BD.PD9[[#This Row],[Pago 4]]+BD.PD9[[#This Row],[Pago 3]]+BD.PD9[[#This Row],[Pago 2]]+BD.PD9[[#This Row],[Pago 1]]</f>
        <v>#VALUE!</v>
      </c>
      <c r="AN1279" s="308" t="s">
        <v>244</v>
      </c>
      <c r="AO1279" s="308" t="s">
        <v>245</v>
      </c>
      <c r="AP1279" s="308" t="s">
        <v>246</v>
      </c>
      <c r="AQ1279" s="308" t="s">
        <v>247</v>
      </c>
      <c r="AR1279" s="308">
        <v>594</v>
      </c>
      <c r="AS1279" s="308" t="s">
        <v>248</v>
      </c>
      <c r="AT1279" s="249" t="s">
        <v>1575</v>
      </c>
      <c r="AU1279" s="249" t="s">
        <v>92</v>
      </c>
    </row>
    <row r="1280" spans="1:47" hidden="1" x14ac:dyDescent="0.3">
      <c r="A1280" s="174">
        <v>8.01</v>
      </c>
      <c r="B1280" s="231"/>
      <c r="C1280" s="232" t="str">
        <f>VLOOKUP(BD.PD7[[#This Row],[Pos]],PPto[],3,FALSE)</f>
        <v>8.01 Gondolas</v>
      </c>
      <c r="D1280" s="174" t="s">
        <v>23</v>
      </c>
      <c r="E1280" s="305" t="str">
        <f>IF(BD.PD7[[#This Row],[.]]="*",VLOOKUP(BD.PD7[[#This Row],[Pos]],Presupuesto!A:H,7,FALSE),"")</f>
        <v/>
      </c>
      <c r="F1280" s="526" t="s">
        <v>543</v>
      </c>
      <c r="G1280" s="558"/>
      <c r="H1280" s="174"/>
      <c r="I1280" s="174" t="s">
        <v>1326</v>
      </c>
      <c r="J1280" s="382">
        <v>6</v>
      </c>
      <c r="K1280" s="174" t="s">
        <v>260</v>
      </c>
      <c r="L1280" s="383">
        <f>IF(BD.PD7[[#This Row],[Mon]]="DOP",1,HLOOKUP(BD.PD7[[#This Row],[Mon]],$K$1:$L$2,2,FALSE))</f>
        <v>1</v>
      </c>
      <c r="M1280" s="384">
        <v>4237.29</v>
      </c>
      <c r="N1280" s="243">
        <f>BD.PD7[[#This Row],[Cant.]]*BD.PD7[[#This Row],[ Tasa ]]*BD.PD7[[#This Row],[ Precio Und.]]</f>
        <v>25423.739999999998</v>
      </c>
      <c r="O1280" s="386">
        <v>0</v>
      </c>
      <c r="P1280" s="243">
        <f>IF(BD.PD7[[#This Row],[Liquid. '[%']]]&lt;&gt;0,(BD.PD7[[#This Row],[Valor Neto '[DOP']]]*BD.PD7[[#This Row],[Liquid. '[%']]])+BD.PD7[[#This Row],[Valor Neto '[DOP']]],BD.PD7[[#This Row],[Valor Neto '[DOP']]])</f>
        <v>25423.739999999998</v>
      </c>
      <c r="Q1280" s="243">
        <f>BD.PD7[[#This Row],[Ppto. Orden Interna '[DOP']]]/HLOOKUP("USD",$K$1:$L$2,2,FALSE)</f>
        <v>391.13446153846149</v>
      </c>
      <c r="R1280" s="381" t="s">
        <v>544</v>
      </c>
      <c r="S1280" s="387"/>
      <c r="T1280" s="387"/>
      <c r="U1280" s="387"/>
      <c r="V1280" s="387"/>
      <c r="W1280" s="174" t="s">
        <v>545</v>
      </c>
      <c r="X1280" s="495">
        <v>10</v>
      </c>
      <c r="Y1280" s="388">
        <v>0.5</v>
      </c>
      <c r="Z1280" s="243">
        <f>BD.PD7[[#This Row],[Av.P1 '[%']]]*BD.PD7[[#This Row],[Ppto. Orden Interna '[DOP']]]</f>
        <v>12711.869999999999</v>
      </c>
      <c r="AA1280" s="495">
        <v>13</v>
      </c>
      <c r="AB1280" s="388">
        <v>0.5</v>
      </c>
      <c r="AC1280" s="243">
        <f>BD.PD7[[#This Row],[Av.P2 '[%']]]*BD.PD7[[#This Row],[Ppto. Orden Interna '[DOP']]]</f>
        <v>12711.869999999999</v>
      </c>
      <c r="AD1280" s="249"/>
      <c r="AE1280" s="389"/>
      <c r="AF1280" s="243">
        <f>BD.PD7[[#This Row],[Av.P3 '[%']]]*BD.PD7[[#This Row],[Ppto. Orden Interna '[DOP']]]</f>
        <v>0</v>
      </c>
      <c r="AG1280" s="249"/>
      <c r="AH1280" s="389"/>
      <c r="AI1280" s="243">
        <f>BD.PD7[[#This Row],[Av.P2 '[%']]]*BD.PD7[[#This Row],[Ppto. Orden Interna '[DOP']]]</f>
        <v>12711.869999999999</v>
      </c>
      <c r="AJ1280" s="249"/>
      <c r="AK1280" s="389"/>
      <c r="AL1280" s="243">
        <f>BD.PD7[[#This Row],[Av.P2 '[%']]]*BD.PD7[[#This Row],[Ppto. Orden Interna '[DOP']]]</f>
        <v>12711.869999999999</v>
      </c>
      <c r="AM1280" s="496" t="e">
        <f>BD.PD9[[#This Row],[Pago 5]]+BD.PD9[[#This Row],[Pago 4]]+BD.PD9[[#This Row],[Pago 3]]+BD.PD9[[#This Row],[Pago 2]]+BD.PD9[[#This Row],[Pago 1]]</f>
        <v>#VALUE!</v>
      </c>
      <c r="AN1280" s="308" t="s">
        <v>244</v>
      </c>
      <c r="AO1280" s="308" t="s">
        <v>245</v>
      </c>
      <c r="AP1280" s="308" t="s">
        <v>246</v>
      </c>
      <c r="AQ1280" s="308" t="s">
        <v>247</v>
      </c>
      <c r="AR1280" s="308">
        <v>594</v>
      </c>
      <c r="AS1280" s="308" t="s">
        <v>248</v>
      </c>
      <c r="AT1280" s="249" t="s">
        <v>1575</v>
      </c>
      <c r="AU1280" s="249" t="s">
        <v>92</v>
      </c>
    </row>
    <row r="1281" spans="1:47" hidden="1" x14ac:dyDescent="0.3">
      <c r="A1281" s="174">
        <v>8.01</v>
      </c>
      <c r="B1281" s="231"/>
      <c r="C1281" s="232" t="str">
        <f>VLOOKUP(BD.PD7[[#This Row],[Pos]],PPto[],3,FALSE)</f>
        <v>8.01 Gondolas</v>
      </c>
      <c r="D1281" s="174" t="s">
        <v>23</v>
      </c>
      <c r="E1281" s="305" t="str">
        <f>IF(BD.PD7[[#This Row],[.]]="*",VLOOKUP(BD.PD7[[#This Row],[Pos]],Presupuesto!A:H,7,FALSE),"")</f>
        <v/>
      </c>
      <c r="F1281" s="548" t="s">
        <v>1545</v>
      </c>
      <c r="G1281" s="579"/>
      <c r="H1281" s="174"/>
      <c r="I1281" s="174" t="s">
        <v>1338</v>
      </c>
      <c r="J1281" s="382">
        <v>1</v>
      </c>
      <c r="K1281" s="174" t="s">
        <v>189</v>
      </c>
      <c r="L1281" s="383">
        <f>IF(BD.PD7[[#This Row],[Mon]]="DOP",1,HLOOKUP(BD.PD7[[#This Row],[Mon]],$K$1:$L$2,2,FALSE))</f>
        <v>77</v>
      </c>
      <c r="M1281" s="384">
        <v>193334.5</v>
      </c>
      <c r="N1281" s="243">
        <f>BD.PD7[[#This Row],[Cant.]]*BD.PD7[[#This Row],[ Tasa ]]*BD.PD7[[#This Row],[ Precio Und.]]</f>
        <v>14886756.5</v>
      </c>
      <c r="O1281" s="386">
        <v>0.35</v>
      </c>
      <c r="P1281" s="243">
        <f>IF(BD.PD7[[#This Row],[Liquid. '[%']]]&lt;&gt;0,(BD.PD7[[#This Row],[Valor Neto '[DOP']]]*BD.PD7[[#This Row],[Liquid. '[%']]])+BD.PD7[[#This Row],[Valor Neto '[DOP']]],BD.PD7[[#This Row],[Valor Neto '[DOP']]])</f>
        <v>20097121.274999999</v>
      </c>
      <c r="Q1281" s="243">
        <f>BD.PD7[[#This Row],[Ppto. Orden Interna '[DOP']]]/HLOOKUP("USD",$K$1:$L$2,2,FALSE)</f>
        <v>309186.48115384614</v>
      </c>
      <c r="R1281" s="381" t="s">
        <v>1546</v>
      </c>
      <c r="S1281" s="387"/>
      <c r="T1281" s="387"/>
      <c r="U1281" s="387"/>
      <c r="V1281" s="387"/>
      <c r="W1281" s="174" t="s">
        <v>549</v>
      </c>
      <c r="X1281" s="495">
        <v>7</v>
      </c>
      <c r="Y1281" s="388">
        <v>0.6</v>
      </c>
      <c r="Z1281" s="243">
        <f>BD.PD7[[#This Row],[Av.P1 '[%']]]*BD.PD7[[#This Row],[Ppto. Orden Interna '[DOP']]]</f>
        <v>12058272.764999999</v>
      </c>
      <c r="AA1281" s="495">
        <v>10</v>
      </c>
      <c r="AB1281" s="388">
        <v>0.4</v>
      </c>
      <c r="AC1281" s="243">
        <f>BD.PD7[[#This Row],[Av.P2 '[%']]]*BD.PD7[[#This Row],[Ppto. Orden Interna '[DOP']]]</f>
        <v>8038848.5099999998</v>
      </c>
      <c r="AD1281" s="249"/>
      <c r="AE1281" s="389"/>
      <c r="AF1281" s="243">
        <f>BD.PD7[[#This Row],[Av.P3 '[%']]]*BD.PD7[[#This Row],[Ppto. Orden Interna '[DOP']]]</f>
        <v>0</v>
      </c>
      <c r="AG1281" s="249"/>
      <c r="AH1281" s="389"/>
      <c r="AI1281" s="243">
        <f>BD.PD7[[#This Row],[Av.P2 '[%']]]*BD.PD7[[#This Row],[Ppto. Orden Interna '[DOP']]]</f>
        <v>8038848.5099999998</v>
      </c>
      <c r="AJ1281" s="249"/>
      <c r="AK1281" s="389"/>
      <c r="AL1281" s="243">
        <f>BD.PD7[[#This Row],[Av.P2 '[%']]]*BD.PD7[[#This Row],[Ppto. Orden Interna '[DOP']]]</f>
        <v>8038848.5099999998</v>
      </c>
      <c r="AM1281" s="496" t="e">
        <f>BD.PD9[[#This Row],[Pago 5]]+BD.PD9[[#This Row],[Pago 4]]+BD.PD9[[#This Row],[Pago 3]]+BD.PD9[[#This Row],[Pago 2]]+BD.PD9[[#This Row],[Pago 1]]</f>
        <v>#VALUE!</v>
      </c>
      <c r="AN1281" s="308" t="s">
        <v>244</v>
      </c>
      <c r="AO1281" s="308" t="s">
        <v>245</v>
      </c>
      <c r="AP1281" s="308" t="s">
        <v>246</v>
      </c>
      <c r="AQ1281" s="308" t="s">
        <v>247</v>
      </c>
      <c r="AR1281" s="308">
        <v>594</v>
      </c>
      <c r="AS1281" s="308" t="s">
        <v>248</v>
      </c>
      <c r="AT1281" s="249" t="s">
        <v>1575</v>
      </c>
      <c r="AU1281" s="249" t="s">
        <v>92</v>
      </c>
    </row>
    <row r="1282" spans="1:47" hidden="1" x14ac:dyDescent="0.3">
      <c r="A1282" s="174">
        <v>8.01</v>
      </c>
      <c r="B1282" s="231"/>
      <c r="C1282" s="232" t="str">
        <f>VLOOKUP(BD.PD7[[#This Row],[Pos]],PPto[],3,FALSE)</f>
        <v>8.01 Gondolas</v>
      </c>
      <c r="D1282" s="174" t="s">
        <v>23</v>
      </c>
      <c r="E1282" s="305" t="str">
        <f>IF(BD.PD7[[#This Row],[.]]="*",VLOOKUP(BD.PD7[[#This Row],[Pos]],Presupuesto!A:H,7,FALSE),"")</f>
        <v/>
      </c>
      <c r="F1282" s="378" t="s">
        <v>548</v>
      </c>
      <c r="G1282" s="174"/>
      <c r="H1282" s="174"/>
      <c r="I1282" s="174" t="s">
        <v>1338</v>
      </c>
      <c r="J1282" s="382">
        <v>1</v>
      </c>
      <c r="K1282" s="174" t="s">
        <v>260</v>
      </c>
      <c r="L1282" s="383">
        <f>IF(BD.PD7[[#This Row],[Mon]]="DOP",1,HLOOKUP(BD.PD7[[#This Row],[Mon]],$K$1:$L$2,2,FALSE))</f>
        <v>1</v>
      </c>
      <c r="M1282" s="384">
        <v>1200000</v>
      </c>
      <c r="N1282" s="243">
        <f>BD.PD7[[#This Row],[Cant.]]*BD.PD7[[#This Row],[ Tasa ]]*BD.PD7[[#This Row],[ Precio Und.]]</f>
        <v>1200000</v>
      </c>
      <c r="O1282" s="386">
        <v>0</v>
      </c>
      <c r="P1282" s="243">
        <f>IF(BD.PD7[[#This Row],[Liquid. '[%']]]&lt;&gt;0,(BD.PD7[[#This Row],[Valor Neto '[DOP']]]*BD.PD7[[#This Row],[Liquid. '[%']]])+BD.PD7[[#This Row],[Valor Neto '[DOP']]],BD.PD7[[#This Row],[Valor Neto '[DOP']]])</f>
        <v>1200000</v>
      </c>
      <c r="Q1282" s="243">
        <f>BD.PD7[[#This Row],[Ppto. Orden Interna '[DOP']]]/HLOOKUP("USD",$K$1:$L$2,2,FALSE)</f>
        <v>18461.538461538461</v>
      </c>
      <c r="R1282" s="381" t="s">
        <v>173</v>
      </c>
      <c r="S1282" s="387"/>
      <c r="T1282" s="387"/>
      <c r="U1282" s="387"/>
      <c r="V1282" s="387"/>
      <c r="W1282" s="174" t="s">
        <v>549</v>
      </c>
      <c r="X1282" s="495">
        <v>7</v>
      </c>
      <c r="Y1282" s="388">
        <v>0.6</v>
      </c>
      <c r="Z1282" s="243">
        <f>BD.PD7[[#This Row],[Av.P1 '[%']]]*BD.PD7[[#This Row],[Ppto. Orden Interna '[DOP']]]</f>
        <v>720000</v>
      </c>
      <c r="AA1282" s="495">
        <v>10</v>
      </c>
      <c r="AB1282" s="388">
        <v>0.4</v>
      </c>
      <c r="AC1282" s="243">
        <f>BD.PD7[[#This Row],[Av.P2 '[%']]]*BD.PD7[[#This Row],[Ppto. Orden Interna '[DOP']]]</f>
        <v>480000</v>
      </c>
      <c r="AD1282" s="249"/>
      <c r="AE1282" s="389"/>
      <c r="AF1282" s="243">
        <f>BD.PD7[[#This Row],[Av.P3 '[%']]]*BD.PD7[[#This Row],[Ppto. Orden Interna '[DOP']]]</f>
        <v>0</v>
      </c>
      <c r="AG1282" s="249"/>
      <c r="AH1282" s="389"/>
      <c r="AI1282" s="243">
        <f>BD.PD7[[#This Row],[Av.P2 '[%']]]*BD.PD7[[#This Row],[Ppto. Orden Interna '[DOP']]]</f>
        <v>480000</v>
      </c>
      <c r="AJ1282" s="249"/>
      <c r="AK1282" s="389"/>
      <c r="AL1282" s="243">
        <f>BD.PD7[[#This Row],[Av.P2 '[%']]]*BD.PD7[[#This Row],[Ppto. Orden Interna '[DOP']]]</f>
        <v>480000</v>
      </c>
      <c r="AM1282" s="496" t="e">
        <f>BD.PD9[[#This Row],[Pago 5]]+BD.PD9[[#This Row],[Pago 4]]+BD.PD9[[#This Row],[Pago 3]]+BD.PD9[[#This Row],[Pago 2]]+BD.PD9[[#This Row],[Pago 1]]</f>
        <v>#VALUE!</v>
      </c>
      <c r="AN1282" s="308" t="s">
        <v>244</v>
      </c>
      <c r="AO1282" s="308" t="s">
        <v>245</v>
      </c>
      <c r="AP1282" s="308" t="s">
        <v>246</v>
      </c>
      <c r="AQ1282" s="308" t="s">
        <v>247</v>
      </c>
      <c r="AR1282" s="308">
        <v>594</v>
      </c>
      <c r="AS1282" s="308" t="s">
        <v>248</v>
      </c>
      <c r="AT1282" s="249" t="s">
        <v>1575</v>
      </c>
      <c r="AU1282" s="249" t="s">
        <v>92</v>
      </c>
    </row>
    <row r="1283" spans="1:47" hidden="1" x14ac:dyDescent="0.3">
      <c r="A1283" s="174">
        <v>8.01</v>
      </c>
      <c r="B1283" s="231"/>
      <c r="C1283" s="232" t="str">
        <f>VLOOKUP(BD.PD7[[#This Row],[Pos]],PPto[],3,FALSE)</f>
        <v>8.01 Gondolas</v>
      </c>
      <c r="D1283" s="174" t="s">
        <v>23</v>
      </c>
      <c r="E1283" s="305" t="str">
        <f>IF(BD.PD7[[#This Row],[.]]="*",VLOOKUP(BD.PD7[[#This Row],[Pos]],Presupuesto!A:H,7,FALSE),"")</f>
        <v/>
      </c>
      <c r="F1283" s="501" t="s">
        <v>550</v>
      </c>
      <c r="G1283" s="558"/>
      <c r="H1283" s="174"/>
      <c r="I1283" s="174" t="s">
        <v>1326</v>
      </c>
      <c r="J1283" s="382">
        <v>1</v>
      </c>
      <c r="K1283" s="174" t="s">
        <v>260</v>
      </c>
      <c r="L1283" s="383">
        <f>IF(BD.PD7[[#This Row],[Mon]]="DOP",1,HLOOKUP(BD.PD7[[#This Row],[Mon]],$K$1:$L$2,2,FALSE))</f>
        <v>1</v>
      </c>
      <c r="M1283" s="384">
        <v>41101.69</v>
      </c>
      <c r="N1283" s="243">
        <f>BD.PD7[[#This Row],[Cant.]]*BD.PD7[[#This Row],[ Tasa ]]*BD.PD7[[#This Row],[ Precio Und.]]</f>
        <v>41101.69</v>
      </c>
      <c r="O1283" s="386">
        <v>0</v>
      </c>
      <c r="P1283" s="243">
        <f>IF(BD.PD7[[#This Row],[Liquid. '[%']]]&lt;&gt;0,(BD.PD7[[#This Row],[Valor Neto '[DOP']]]*BD.PD7[[#This Row],[Liquid. '[%']]])+BD.PD7[[#This Row],[Valor Neto '[DOP']]],BD.PD7[[#This Row],[Valor Neto '[DOP']]])</f>
        <v>41101.69</v>
      </c>
      <c r="Q1283" s="243">
        <f>BD.PD7[[#This Row],[Ppto. Orden Interna '[DOP']]]/HLOOKUP("USD",$K$1:$L$2,2,FALSE)</f>
        <v>632.33369230769233</v>
      </c>
      <c r="R1283" s="381" t="s">
        <v>551</v>
      </c>
      <c r="S1283" s="387"/>
      <c r="T1283" s="387"/>
      <c r="U1283" s="387"/>
      <c r="V1283" s="387"/>
      <c r="W1283" s="174" t="s">
        <v>337</v>
      </c>
      <c r="X1283" s="495">
        <v>8</v>
      </c>
      <c r="Y1283" s="388">
        <v>0.7</v>
      </c>
      <c r="Z1283" s="243">
        <f>BD.PD7[[#This Row],[Av.P1 '[%']]]*BD.PD7[[#This Row],[Ppto. Orden Interna '[DOP']]]</f>
        <v>28771.183000000001</v>
      </c>
      <c r="AA1283" s="495">
        <v>10</v>
      </c>
      <c r="AB1283" s="388">
        <v>0.3</v>
      </c>
      <c r="AC1283" s="243">
        <f>BD.PD7[[#This Row],[Av.P2 '[%']]]*BD.PD7[[#This Row],[Ppto. Orden Interna '[DOP']]]</f>
        <v>12330.507</v>
      </c>
      <c r="AD1283" s="249"/>
      <c r="AE1283" s="389"/>
      <c r="AF1283" s="243">
        <f>BD.PD7[[#This Row],[Av.P3 '[%']]]*BD.PD7[[#This Row],[Ppto. Orden Interna '[DOP']]]</f>
        <v>0</v>
      </c>
      <c r="AG1283" s="249"/>
      <c r="AH1283" s="389"/>
      <c r="AI1283" s="243">
        <f>BD.PD7[[#This Row],[Av.P2 '[%']]]*BD.PD7[[#This Row],[Ppto. Orden Interna '[DOP']]]</f>
        <v>12330.507</v>
      </c>
      <c r="AJ1283" s="249"/>
      <c r="AK1283" s="389"/>
      <c r="AL1283" s="243">
        <f>BD.PD7[[#This Row],[Av.P2 '[%']]]*BD.PD7[[#This Row],[Ppto. Orden Interna '[DOP']]]</f>
        <v>12330.507</v>
      </c>
      <c r="AM1283" s="496" t="e">
        <f>BD.PD9[[#This Row],[Pago 5]]+BD.PD9[[#This Row],[Pago 4]]+BD.PD9[[#This Row],[Pago 3]]+BD.PD9[[#This Row],[Pago 2]]+BD.PD9[[#This Row],[Pago 1]]</f>
        <v>#VALUE!</v>
      </c>
      <c r="AN1283" s="308" t="s">
        <v>244</v>
      </c>
      <c r="AO1283" s="308" t="s">
        <v>245</v>
      </c>
      <c r="AP1283" s="308" t="s">
        <v>246</v>
      </c>
      <c r="AQ1283" s="308" t="s">
        <v>247</v>
      </c>
      <c r="AR1283" s="308">
        <v>594</v>
      </c>
      <c r="AS1283" s="308" t="s">
        <v>248</v>
      </c>
      <c r="AT1283" s="249" t="s">
        <v>1575</v>
      </c>
      <c r="AU1283" s="249" t="s">
        <v>92</v>
      </c>
    </row>
    <row r="1284" spans="1:47" hidden="1" x14ac:dyDescent="0.3">
      <c r="A1284" s="174">
        <v>8.01</v>
      </c>
      <c r="B1284" s="231"/>
      <c r="C1284" s="232" t="str">
        <f>VLOOKUP(BD.PD7[[#This Row],[Pos]],PPto[],3,FALSE)</f>
        <v>8.01 Gondolas</v>
      </c>
      <c r="D1284" s="174" t="s">
        <v>23</v>
      </c>
      <c r="E1284" s="305" t="str">
        <f>IF(BD.PD7[[#This Row],[.]]="*",VLOOKUP(BD.PD7[[#This Row],[Pos]],Presupuesto!A:H,7,FALSE),"")</f>
        <v/>
      </c>
      <c r="F1284" s="501" t="s">
        <v>552</v>
      </c>
      <c r="G1284" s="558"/>
      <c r="H1284" s="174"/>
      <c r="I1284" s="174"/>
      <c r="J1284" s="382">
        <v>3</v>
      </c>
      <c r="K1284" s="174" t="s">
        <v>260</v>
      </c>
      <c r="L1284" s="383">
        <f>IF(BD.PD7[[#This Row],[Mon]]="DOP",1,HLOOKUP(BD.PD7[[#This Row],[Mon]],$K$1:$L$2,2,FALSE))</f>
        <v>1</v>
      </c>
      <c r="M1284" s="384">
        <v>15967.980000000001</v>
      </c>
      <c r="N1284" s="243">
        <f>BD.PD7[[#This Row],[Cant.]]*BD.PD7[[#This Row],[ Tasa ]]*BD.PD7[[#This Row],[ Precio Und.]]</f>
        <v>47903.94</v>
      </c>
      <c r="O1284" s="386">
        <v>0</v>
      </c>
      <c r="P1284" s="243">
        <f>IF(BD.PD7[[#This Row],[Liquid. '[%']]]&lt;&gt;0,(BD.PD7[[#This Row],[Valor Neto '[DOP']]]*BD.PD7[[#This Row],[Liquid. '[%']]])+BD.PD7[[#This Row],[Valor Neto '[DOP']]],BD.PD7[[#This Row],[Valor Neto '[DOP']]])</f>
        <v>47903.94</v>
      </c>
      <c r="Q1284" s="243">
        <f>BD.PD7[[#This Row],[Ppto. Orden Interna '[DOP']]]/HLOOKUP("USD",$K$1:$L$2,2,FALSE)</f>
        <v>736.98369230769231</v>
      </c>
      <c r="R1284" s="381" t="s">
        <v>553</v>
      </c>
      <c r="S1284" s="387"/>
      <c r="T1284" s="387"/>
      <c r="U1284" s="387"/>
      <c r="V1284" s="387"/>
      <c r="W1284" s="174" t="s">
        <v>554</v>
      </c>
      <c r="X1284" s="495">
        <v>7</v>
      </c>
      <c r="Y1284" s="388">
        <v>0.5</v>
      </c>
      <c r="Z1284" s="243">
        <f>BD.PD7[[#This Row],[Av.P1 '[%']]]*BD.PD7[[#This Row],[Ppto. Orden Interna '[DOP']]]</f>
        <v>23951.97</v>
      </c>
      <c r="AA1284" s="495">
        <v>9</v>
      </c>
      <c r="AB1284" s="388">
        <v>0.5</v>
      </c>
      <c r="AC1284" s="243">
        <f>BD.PD7[[#This Row],[Av.P2 '[%']]]*BD.PD7[[#This Row],[Ppto. Orden Interna '[DOP']]]</f>
        <v>23951.97</v>
      </c>
      <c r="AD1284" s="249"/>
      <c r="AE1284" s="389"/>
      <c r="AF1284" s="243">
        <f>BD.PD7[[#This Row],[Av.P3 '[%']]]*BD.PD7[[#This Row],[Ppto. Orden Interna '[DOP']]]</f>
        <v>0</v>
      </c>
      <c r="AG1284" s="249"/>
      <c r="AH1284" s="389"/>
      <c r="AI1284" s="243">
        <f>BD.PD7[[#This Row],[Av.P2 '[%']]]*BD.PD7[[#This Row],[Ppto. Orden Interna '[DOP']]]</f>
        <v>23951.97</v>
      </c>
      <c r="AJ1284" s="249"/>
      <c r="AK1284" s="389"/>
      <c r="AL1284" s="243">
        <f>BD.PD7[[#This Row],[Av.P2 '[%']]]*BD.PD7[[#This Row],[Ppto. Orden Interna '[DOP']]]</f>
        <v>23951.97</v>
      </c>
      <c r="AM1284" s="496" t="e">
        <f>BD.PD9[[#This Row],[Pago 5]]+BD.PD9[[#This Row],[Pago 4]]+BD.PD9[[#This Row],[Pago 3]]+BD.PD9[[#This Row],[Pago 2]]+BD.PD9[[#This Row],[Pago 1]]</f>
        <v>#VALUE!</v>
      </c>
      <c r="AN1284" s="308" t="s">
        <v>244</v>
      </c>
      <c r="AO1284" s="308" t="s">
        <v>245</v>
      </c>
      <c r="AP1284" s="308" t="s">
        <v>246</v>
      </c>
      <c r="AQ1284" s="308" t="s">
        <v>247</v>
      </c>
      <c r="AR1284" s="308">
        <v>594</v>
      </c>
      <c r="AS1284" s="308" t="s">
        <v>248</v>
      </c>
      <c r="AT1284" s="249" t="s">
        <v>1575</v>
      </c>
      <c r="AU1284" s="249" t="s">
        <v>92</v>
      </c>
    </row>
    <row r="1285" spans="1:47" hidden="1" x14ac:dyDescent="0.3">
      <c r="A1285" s="174">
        <v>8.01</v>
      </c>
      <c r="B1285" s="231"/>
      <c r="C1285" s="232" t="str">
        <f>VLOOKUP(BD.PD7[[#This Row],[Pos]],PPto[],3,FALSE)</f>
        <v>8.01 Gondolas</v>
      </c>
      <c r="D1285" s="174" t="s">
        <v>23</v>
      </c>
      <c r="E1285" s="305" t="str">
        <f>IF(BD.PD7[[#This Row],[.]]="*",VLOOKUP(BD.PD7[[#This Row],[Pos]],Presupuesto!A:H,7,FALSE),"")</f>
        <v/>
      </c>
      <c r="F1285" s="506" t="s">
        <v>555</v>
      </c>
      <c r="G1285" s="579"/>
      <c r="H1285" s="174"/>
      <c r="I1285" s="174" t="s">
        <v>1326</v>
      </c>
      <c r="J1285" s="382">
        <v>1</v>
      </c>
      <c r="K1285" s="174" t="s">
        <v>260</v>
      </c>
      <c r="L1285" s="383">
        <f>IF(BD.PD7[[#This Row],[Mon]]="DOP",1,HLOOKUP(BD.PD7[[#This Row],[Mon]],$K$1:$L$2,2,FALSE))</f>
        <v>1</v>
      </c>
      <c r="M1285" s="384">
        <v>8940.68</v>
      </c>
      <c r="N1285" s="243">
        <f>BD.PD7[[#This Row],[Cant.]]*BD.PD7[[#This Row],[ Tasa ]]*BD.PD7[[#This Row],[ Precio Und.]]</f>
        <v>8940.68</v>
      </c>
      <c r="O1285" s="386">
        <v>0</v>
      </c>
      <c r="P1285" s="243">
        <f>IF(BD.PD7[[#This Row],[Liquid. '[%']]]&lt;&gt;0,(BD.PD7[[#This Row],[Valor Neto '[DOP']]]*BD.PD7[[#This Row],[Liquid. '[%']]])+BD.PD7[[#This Row],[Valor Neto '[DOP']]],BD.PD7[[#This Row],[Valor Neto '[DOP']]])</f>
        <v>8940.68</v>
      </c>
      <c r="Q1285" s="243">
        <f>BD.PD7[[#This Row],[Ppto. Orden Interna '[DOP']]]/HLOOKUP("USD",$K$1:$L$2,2,FALSE)</f>
        <v>137.54892307692307</v>
      </c>
      <c r="R1285" s="381" t="s">
        <v>544</v>
      </c>
      <c r="S1285" s="387"/>
      <c r="T1285" s="387"/>
      <c r="U1285" s="387"/>
      <c r="V1285" s="387"/>
      <c r="W1285" s="174" t="s">
        <v>545</v>
      </c>
      <c r="X1285" s="495">
        <v>10</v>
      </c>
      <c r="Y1285" s="388">
        <v>1</v>
      </c>
      <c r="Z1285" s="243">
        <f>BD.PD7[[#This Row],[Av.P1 '[%']]]*BD.PD7[[#This Row],[Ppto. Orden Interna '[DOP']]]</f>
        <v>8940.68</v>
      </c>
      <c r="AA1285" s="249"/>
      <c r="AB1285" s="389"/>
      <c r="AC1285" s="243">
        <f>BD.PD7[[#This Row],[Av.P2 '[%']]]*BD.PD7[[#This Row],[Ppto. Orden Interna '[DOP']]]</f>
        <v>0</v>
      </c>
      <c r="AD1285" s="249"/>
      <c r="AE1285" s="389"/>
      <c r="AF1285" s="243">
        <f>BD.PD7[[#This Row],[Av.P3 '[%']]]*BD.PD7[[#This Row],[Ppto. Orden Interna '[DOP']]]</f>
        <v>0</v>
      </c>
      <c r="AG1285" s="249"/>
      <c r="AH1285" s="389"/>
      <c r="AI1285" s="243">
        <f>BD.PD7[[#This Row],[Av.P2 '[%']]]*BD.PD7[[#This Row],[Ppto. Orden Interna '[DOP']]]</f>
        <v>0</v>
      </c>
      <c r="AJ1285" s="249"/>
      <c r="AK1285" s="389"/>
      <c r="AL1285" s="243">
        <f>BD.PD7[[#This Row],[Av.P2 '[%']]]*BD.PD7[[#This Row],[Ppto. Orden Interna '[DOP']]]</f>
        <v>0</v>
      </c>
      <c r="AM1285" s="496" t="e">
        <f>BD.PD9[[#This Row],[Pago 5]]+BD.PD9[[#This Row],[Pago 4]]+BD.PD9[[#This Row],[Pago 3]]+BD.PD9[[#This Row],[Pago 2]]+BD.PD9[[#This Row],[Pago 1]]</f>
        <v>#VALUE!</v>
      </c>
      <c r="AN1285" s="308" t="s">
        <v>244</v>
      </c>
      <c r="AO1285" s="308" t="s">
        <v>245</v>
      </c>
      <c r="AP1285" s="308" t="s">
        <v>246</v>
      </c>
      <c r="AQ1285" s="308" t="s">
        <v>247</v>
      </c>
      <c r="AR1285" s="308">
        <v>594</v>
      </c>
      <c r="AS1285" s="308" t="s">
        <v>248</v>
      </c>
      <c r="AT1285" s="249" t="s">
        <v>1575</v>
      </c>
      <c r="AU1285" s="249" t="s">
        <v>92</v>
      </c>
    </row>
    <row r="1286" spans="1:47" hidden="1" x14ac:dyDescent="0.3">
      <c r="A1286" s="174">
        <v>8.01</v>
      </c>
      <c r="B1286" s="231"/>
      <c r="C1286" s="232" t="str">
        <f>VLOOKUP(BD.PD7[[#This Row],[Pos]],PPto[],3,FALSE)</f>
        <v>8.01 Gondolas</v>
      </c>
      <c r="D1286" s="174" t="s">
        <v>23</v>
      </c>
      <c r="E1286" s="305" t="str">
        <f>IF(BD.PD7[[#This Row],[.]]="*",VLOOKUP(BD.PD7[[#This Row],[Pos]],Presupuesto!A:H,7,FALSE),"")</f>
        <v/>
      </c>
      <c r="F1286" s="506" t="s">
        <v>556</v>
      </c>
      <c r="G1286" s="579"/>
      <c r="H1286" s="174"/>
      <c r="I1286" s="174" t="s">
        <v>1326</v>
      </c>
      <c r="J1286" s="382">
        <v>2</v>
      </c>
      <c r="K1286" s="174" t="s">
        <v>260</v>
      </c>
      <c r="L1286" s="383">
        <f>IF(BD.PD7[[#This Row],[Mon]]="DOP",1,HLOOKUP(BD.PD7[[#This Row],[Mon]],$K$1:$L$2,2,FALSE))</f>
        <v>1</v>
      </c>
      <c r="M1286" s="384">
        <v>4728.8149999999996</v>
      </c>
      <c r="N1286" s="243">
        <f>BD.PD7[[#This Row],[Cant.]]*BD.PD7[[#This Row],[ Tasa ]]*BD.PD7[[#This Row],[ Precio Und.]]</f>
        <v>9457.6299999999992</v>
      </c>
      <c r="O1286" s="386">
        <v>0</v>
      </c>
      <c r="P1286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1286" s="243">
        <f>BD.PD7[[#This Row],[Ppto. Orden Interna '[DOP']]]/HLOOKUP("USD",$K$1:$L$2,2,FALSE)</f>
        <v>145.50199999999998</v>
      </c>
      <c r="R1286" s="381" t="s">
        <v>544</v>
      </c>
      <c r="S1286" s="387"/>
      <c r="T1286" s="387"/>
      <c r="U1286" s="387"/>
      <c r="V1286" s="387"/>
      <c r="W1286" s="174" t="s">
        <v>545</v>
      </c>
      <c r="X1286" s="495">
        <v>10</v>
      </c>
      <c r="Y1286" s="388">
        <v>1</v>
      </c>
      <c r="Z1286" s="243">
        <f>BD.PD7[[#This Row],[Av.P1 '[%']]]*BD.PD7[[#This Row],[Ppto. Orden Interna '[DOP']]]</f>
        <v>9457.6299999999992</v>
      </c>
      <c r="AA1286" s="249"/>
      <c r="AB1286" s="389"/>
      <c r="AC1286" s="243">
        <f>BD.PD7[[#This Row],[Av.P2 '[%']]]*BD.PD7[[#This Row],[Ppto. Orden Interna '[DOP']]]</f>
        <v>0</v>
      </c>
      <c r="AD1286" s="249"/>
      <c r="AE1286" s="389"/>
      <c r="AF1286" s="243">
        <f>BD.PD7[[#This Row],[Av.P3 '[%']]]*BD.PD7[[#This Row],[Ppto. Orden Interna '[DOP']]]</f>
        <v>0</v>
      </c>
      <c r="AG1286" s="249"/>
      <c r="AH1286" s="389"/>
      <c r="AI1286" s="243">
        <f>BD.PD7[[#This Row],[Av.P2 '[%']]]*BD.PD7[[#This Row],[Ppto. Orden Interna '[DOP']]]</f>
        <v>0</v>
      </c>
      <c r="AJ1286" s="249"/>
      <c r="AK1286" s="389"/>
      <c r="AL1286" s="243">
        <f>BD.PD7[[#This Row],[Av.P2 '[%']]]*BD.PD7[[#This Row],[Ppto. Orden Interna '[DOP']]]</f>
        <v>0</v>
      </c>
      <c r="AM1286" s="496" t="e">
        <f>BD.PD9[[#This Row],[Pago 5]]+BD.PD9[[#This Row],[Pago 4]]+BD.PD9[[#This Row],[Pago 3]]+BD.PD9[[#This Row],[Pago 2]]+BD.PD9[[#This Row],[Pago 1]]</f>
        <v>#VALUE!</v>
      </c>
      <c r="AN1286" s="308" t="s">
        <v>244</v>
      </c>
      <c r="AO1286" s="308" t="s">
        <v>245</v>
      </c>
      <c r="AP1286" s="308" t="s">
        <v>246</v>
      </c>
      <c r="AQ1286" s="308" t="s">
        <v>247</v>
      </c>
      <c r="AR1286" s="308">
        <v>594</v>
      </c>
      <c r="AS1286" s="308" t="s">
        <v>248</v>
      </c>
      <c r="AT1286" s="249" t="s">
        <v>1575</v>
      </c>
      <c r="AU1286" s="249" t="s">
        <v>92</v>
      </c>
    </row>
    <row r="1287" spans="1:47" hidden="1" x14ac:dyDescent="0.3">
      <c r="A1287" s="174">
        <v>8.01</v>
      </c>
      <c r="B1287" s="231"/>
      <c r="C1287" s="232" t="str">
        <f>VLOOKUP(BD.PD7[[#This Row],[Pos]],PPto[],3,FALSE)</f>
        <v>8.01 Gondolas</v>
      </c>
      <c r="D1287" s="174" t="s">
        <v>23</v>
      </c>
      <c r="E1287" s="305" t="str">
        <f>IF(BD.PD7[[#This Row],[.]]="*",VLOOKUP(BD.PD7[[#This Row],[Pos]],Presupuesto!A:H,7,FALSE),"")</f>
        <v/>
      </c>
      <c r="F1287" s="506" t="s">
        <v>557</v>
      </c>
      <c r="G1287" s="579"/>
      <c r="H1287" s="174"/>
      <c r="I1287" s="174" t="s">
        <v>1326</v>
      </c>
      <c r="J1287" s="382">
        <v>3</v>
      </c>
      <c r="K1287" s="174" t="s">
        <v>260</v>
      </c>
      <c r="L1287" s="383">
        <f>IF(BD.PD7[[#This Row],[Mon]]="DOP",1,HLOOKUP(BD.PD7[[#This Row],[Mon]],$K$1:$L$2,2,FALSE))</f>
        <v>1</v>
      </c>
      <c r="M1287" s="384">
        <v>11822.029999999999</v>
      </c>
      <c r="N1287" s="243">
        <f>BD.PD7[[#This Row],[Cant.]]*BD.PD7[[#This Row],[ Tasa ]]*BD.PD7[[#This Row],[ Precio Und.]]</f>
        <v>35466.089999999997</v>
      </c>
      <c r="O1287" s="386">
        <v>0</v>
      </c>
      <c r="P1287" s="243">
        <f>IF(BD.PD7[[#This Row],[Liquid. '[%']]]&lt;&gt;0,(BD.PD7[[#This Row],[Valor Neto '[DOP']]]*BD.PD7[[#This Row],[Liquid. '[%']]])+BD.PD7[[#This Row],[Valor Neto '[DOP']]],BD.PD7[[#This Row],[Valor Neto '[DOP']]])</f>
        <v>35466.089999999997</v>
      </c>
      <c r="Q1287" s="243">
        <f>BD.PD7[[#This Row],[Ppto. Orden Interna '[DOP']]]/HLOOKUP("USD",$K$1:$L$2,2,FALSE)</f>
        <v>545.63215384615376</v>
      </c>
      <c r="R1287" s="381" t="s">
        <v>544</v>
      </c>
      <c r="S1287" s="387"/>
      <c r="T1287" s="387"/>
      <c r="U1287" s="387"/>
      <c r="V1287" s="387"/>
      <c r="W1287" s="174" t="s">
        <v>545</v>
      </c>
      <c r="X1287" s="495">
        <v>10</v>
      </c>
      <c r="Y1287" s="388">
        <v>1</v>
      </c>
      <c r="Z1287" s="243">
        <f>BD.PD7[[#This Row],[Av.P1 '[%']]]*BD.PD7[[#This Row],[Ppto. Orden Interna '[DOP']]]</f>
        <v>35466.089999999997</v>
      </c>
      <c r="AA1287" s="249"/>
      <c r="AB1287" s="389"/>
      <c r="AC1287" s="243">
        <f>BD.PD7[[#This Row],[Av.P2 '[%']]]*BD.PD7[[#This Row],[Ppto. Orden Interna '[DOP']]]</f>
        <v>0</v>
      </c>
      <c r="AD1287" s="249"/>
      <c r="AE1287" s="389"/>
      <c r="AF1287" s="243">
        <f>BD.PD7[[#This Row],[Av.P3 '[%']]]*BD.PD7[[#This Row],[Ppto. Orden Interna '[DOP']]]</f>
        <v>0</v>
      </c>
      <c r="AG1287" s="249"/>
      <c r="AH1287" s="389"/>
      <c r="AI1287" s="243">
        <f>BD.PD7[[#This Row],[Av.P2 '[%']]]*BD.PD7[[#This Row],[Ppto. Orden Interna '[DOP']]]</f>
        <v>0</v>
      </c>
      <c r="AJ1287" s="249"/>
      <c r="AK1287" s="389"/>
      <c r="AL1287" s="243">
        <f>BD.PD7[[#This Row],[Av.P2 '[%']]]*BD.PD7[[#This Row],[Ppto. Orden Interna '[DOP']]]</f>
        <v>0</v>
      </c>
      <c r="AM1287" s="496" t="e">
        <f>BD.PD9[[#This Row],[Pago 5]]+BD.PD9[[#This Row],[Pago 4]]+BD.PD9[[#This Row],[Pago 3]]+BD.PD9[[#This Row],[Pago 2]]+BD.PD9[[#This Row],[Pago 1]]</f>
        <v>#VALUE!</v>
      </c>
      <c r="AN1287" s="308" t="s">
        <v>244</v>
      </c>
      <c r="AO1287" s="308" t="s">
        <v>245</v>
      </c>
      <c r="AP1287" s="308" t="s">
        <v>246</v>
      </c>
      <c r="AQ1287" s="308" t="s">
        <v>247</v>
      </c>
      <c r="AR1287" s="308">
        <v>594</v>
      </c>
      <c r="AS1287" s="308" t="s">
        <v>248</v>
      </c>
      <c r="AT1287" s="249" t="s">
        <v>1575</v>
      </c>
      <c r="AU1287" s="249" t="s">
        <v>92</v>
      </c>
    </row>
    <row r="1288" spans="1:47" hidden="1" x14ac:dyDescent="0.3">
      <c r="A1288" s="174">
        <v>8.01</v>
      </c>
      <c r="B1288" s="231"/>
      <c r="C1288" s="232" t="str">
        <f>VLOOKUP(BD.PD7[[#This Row],[Pos]],PPto[],3,FALSE)</f>
        <v>8.01 Gondolas</v>
      </c>
      <c r="D1288" s="174" t="s">
        <v>23</v>
      </c>
      <c r="E1288" s="305" t="str">
        <f>IF(BD.PD7[[#This Row],[.]]="*",VLOOKUP(BD.PD7[[#This Row],[Pos]],Presupuesto!A:H,7,FALSE),"")</f>
        <v/>
      </c>
      <c r="F1288" s="506" t="s">
        <v>558</v>
      </c>
      <c r="G1288" s="579"/>
      <c r="H1288" s="174"/>
      <c r="I1288" s="174" t="s">
        <v>1326</v>
      </c>
      <c r="J1288" s="382">
        <v>2</v>
      </c>
      <c r="K1288" s="174" t="s">
        <v>260</v>
      </c>
      <c r="L1288" s="383">
        <f>IF(BD.PD7[[#This Row],[Mon]]="DOP",1,HLOOKUP(BD.PD7[[#This Row],[Mon]],$K$1:$L$2,2,FALSE))</f>
        <v>1</v>
      </c>
      <c r="M1288" s="384">
        <v>4728.8149999999996</v>
      </c>
      <c r="N1288" s="243">
        <f>BD.PD7[[#This Row],[Cant.]]*BD.PD7[[#This Row],[ Tasa ]]*BD.PD7[[#This Row],[ Precio Und.]]</f>
        <v>9457.6299999999992</v>
      </c>
      <c r="O1288" s="386">
        <v>0</v>
      </c>
      <c r="P1288" s="243">
        <f>IF(BD.PD7[[#This Row],[Liquid. '[%']]]&lt;&gt;0,(BD.PD7[[#This Row],[Valor Neto '[DOP']]]*BD.PD7[[#This Row],[Liquid. '[%']]])+BD.PD7[[#This Row],[Valor Neto '[DOP']]],BD.PD7[[#This Row],[Valor Neto '[DOP']]])</f>
        <v>9457.6299999999992</v>
      </c>
      <c r="Q1288" s="243">
        <f>BD.PD7[[#This Row],[Ppto. Orden Interna '[DOP']]]/HLOOKUP("USD",$K$1:$L$2,2,FALSE)</f>
        <v>145.50199999999998</v>
      </c>
      <c r="R1288" s="381" t="s">
        <v>544</v>
      </c>
      <c r="S1288" s="387"/>
      <c r="T1288" s="387"/>
      <c r="U1288" s="387"/>
      <c r="V1288" s="387"/>
      <c r="W1288" s="174" t="s">
        <v>545</v>
      </c>
      <c r="X1288" s="495">
        <v>10</v>
      </c>
      <c r="Y1288" s="388">
        <v>1</v>
      </c>
      <c r="Z1288" s="243">
        <f>BD.PD7[[#This Row],[Av.P1 '[%']]]*BD.PD7[[#This Row],[Ppto. Orden Interna '[DOP']]]</f>
        <v>9457.6299999999992</v>
      </c>
      <c r="AA1288" s="249"/>
      <c r="AB1288" s="389"/>
      <c r="AC1288" s="243">
        <f>BD.PD7[[#This Row],[Av.P2 '[%']]]*BD.PD7[[#This Row],[Ppto. Orden Interna '[DOP']]]</f>
        <v>0</v>
      </c>
      <c r="AD1288" s="249"/>
      <c r="AE1288" s="389"/>
      <c r="AF1288" s="243">
        <f>BD.PD7[[#This Row],[Av.P3 '[%']]]*BD.PD7[[#This Row],[Ppto. Orden Interna '[DOP']]]</f>
        <v>0</v>
      </c>
      <c r="AG1288" s="249"/>
      <c r="AH1288" s="389"/>
      <c r="AI1288" s="243">
        <f>BD.PD7[[#This Row],[Av.P2 '[%']]]*BD.PD7[[#This Row],[Ppto. Orden Interna '[DOP']]]</f>
        <v>0</v>
      </c>
      <c r="AJ1288" s="249"/>
      <c r="AK1288" s="389"/>
      <c r="AL1288" s="243">
        <f>BD.PD7[[#This Row],[Av.P2 '[%']]]*BD.PD7[[#This Row],[Ppto. Orden Interna '[DOP']]]</f>
        <v>0</v>
      </c>
      <c r="AM1288" s="496" t="e">
        <f>BD.PD9[[#This Row],[Pago 5]]+BD.PD9[[#This Row],[Pago 4]]+BD.PD9[[#This Row],[Pago 3]]+BD.PD9[[#This Row],[Pago 2]]+BD.PD9[[#This Row],[Pago 1]]</f>
        <v>#VALUE!</v>
      </c>
      <c r="AN1288" s="308" t="s">
        <v>244</v>
      </c>
      <c r="AO1288" s="308" t="s">
        <v>245</v>
      </c>
      <c r="AP1288" s="308" t="s">
        <v>246</v>
      </c>
      <c r="AQ1288" s="308" t="s">
        <v>247</v>
      </c>
      <c r="AR1288" s="308">
        <v>594</v>
      </c>
      <c r="AS1288" s="308" t="s">
        <v>248</v>
      </c>
      <c r="AT1288" s="249" t="s">
        <v>1575</v>
      </c>
      <c r="AU1288" s="249" t="s">
        <v>92</v>
      </c>
    </row>
    <row r="1289" spans="1:47" hidden="1" x14ac:dyDescent="0.3">
      <c r="A1289" s="174">
        <v>8.01</v>
      </c>
      <c r="B1289" s="231"/>
      <c r="C1289" s="232" t="str">
        <f>VLOOKUP(BD.PD7[[#This Row],[Pos]],PPto[],3,FALSE)</f>
        <v>8.01 Gondolas</v>
      </c>
      <c r="D1289" s="174" t="s">
        <v>23</v>
      </c>
      <c r="E1289" s="305" t="str">
        <f>IF(BD.PD7[[#This Row],[.]]="*",VLOOKUP(BD.PD7[[#This Row],[Pos]],Presupuesto!A:H,7,FALSE),"")</f>
        <v/>
      </c>
      <c r="F1289" s="506" t="s">
        <v>559</v>
      </c>
      <c r="G1289" s="579"/>
      <c r="H1289" s="174"/>
      <c r="I1289" s="174" t="s">
        <v>1326</v>
      </c>
      <c r="J1289" s="382">
        <v>1</v>
      </c>
      <c r="K1289" s="174" t="s">
        <v>260</v>
      </c>
      <c r="L1289" s="383">
        <f>IF(BD.PD7[[#This Row],[Mon]]="DOP",1,HLOOKUP(BD.PD7[[#This Row],[Mon]],$K$1:$L$2,2,FALSE))</f>
        <v>1</v>
      </c>
      <c r="M1289" s="384">
        <v>16398.310000000001</v>
      </c>
      <c r="N1289" s="243">
        <f>BD.PD7[[#This Row],[Cant.]]*BD.PD7[[#This Row],[ Tasa ]]*BD.PD7[[#This Row],[ Precio Und.]]</f>
        <v>16398.310000000001</v>
      </c>
      <c r="O1289" s="386">
        <v>0</v>
      </c>
      <c r="P1289" s="243">
        <f>IF(BD.PD7[[#This Row],[Liquid. '[%']]]&lt;&gt;0,(BD.PD7[[#This Row],[Valor Neto '[DOP']]]*BD.PD7[[#This Row],[Liquid. '[%']]])+BD.PD7[[#This Row],[Valor Neto '[DOP']]],BD.PD7[[#This Row],[Valor Neto '[DOP']]])</f>
        <v>16398.310000000001</v>
      </c>
      <c r="Q1289" s="243">
        <f>BD.PD7[[#This Row],[Ppto. Orden Interna '[DOP']]]/HLOOKUP("USD",$K$1:$L$2,2,FALSE)</f>
        <v>252.28169230769234</v>
      </c>
      <c r="R1289" s="381" t="s">
        <v>544</v>
      </c>
      <c r="S1289" s="387"/>
      <c r="T1289" s="387"/>
      <c r="U1289" s="387"/>
      <c r="V1289" s="387"/>
      <c r="W1289" s="174" t="s">
        <v>545</v>
      </c>
      <c r="X1289" s="495">
        <v>10</v>
      </c>
      <c r="Y1289" s="388">
        <v>1</v>
      </c>
      <c r="Z1289" s="243">
        <f>BD.PD7[[#This Row],[Av.P1 '[%']]]*BD.PD7[[#This Row],[Ppto. Orden Interna '[DOP']]]</f>
        <v>16398.310000000001</v>
      </c>
      <c r="AA1289" s="249"/>
      <c r="AB1289" s="389"/>
      <c r="AC1289" s="243">
        <f>BD.PD7[[#This Row],[Av.P2 '[%']]]*BD.PD7[[#This Row],[Ppto. Orden Interna '[DOP']]]</f>
        <v>0</v>
      </c>
      <c r="AD1289" s="249"/>
      <c r="AE1289" s="389"/>
      <c r="AF1289" s="243">
        <f>BD.PD7[[#This Row],[Av.P3 '[%']]]*BD.PD7[[#This Row],[Ppto. Orden Interna '[DOP']]]</f>
        <v>0</v>
      </c>
      <c r="AG1289" s="249"/>
      <c r="AH1289" s="389"/>
      <c r="AI1289" s="243">
        <f>BD.PD7[[#This Row],[Av.P2 '[%']]]*BD.PD7[[#This Row],[Ppto. Orden Interna '[DOP']]]</f>
        <v>0</v>
      </c>
      <c r="AJ1289" s="249"/>
      <c r="AK1289" s="389"/>
      <c r="AL1289" s="243">
        <f>BD.PD7[[#This Row],[Av.P2 '[%']]]*BD.PD7[[#This Row],[Ppto. Orden Interna '[DOP']]]</f>
        <v>0</v>
      </c>
      <c r="AM1289" s="496" t="e">
        <f>BD.PD9[[#This Row],[Pago 5]]+BD.PD9[[#This Row],[Pago 4]]+BD.PD9[[#This Row],[Pago 3]]+BD.PD9[[#This Row],[Pago 2]]+BD.PD9[[#This Row],[Pago 1]]</f>
        <v>#VALUE!</v>
      </c>
      <c r="AN1289" s="308" t="s">
        <v>244</v>
      </c>
      <c r="AO1289" s="308" t="s">
        <v>245</v>
      </c>
      <c r="AP1289" s="308" t="s">
        <v>246</v>
      </c>
      <c r="AQ1289" s="308" t="s">
        <v>247</v>
      </c>
      <c r="AR1289" s="308">
        <v>594</v>
      </c>
      <c r="AS1289" s="308" t="s">
        <v>248</v>
      </c>
      <c r="AT1289" s="249" t="s">
        <v>1575</v>
      </c>
      <c r="AU1289" s="249" t="s">
        <v>92</v>
      </c>
    </row>
    <row r="1290" spans="1:47" hidden="1" x14ac:dyDescent="0.3">
      <c r="A1290" s="174">
        <v>8.01</v>
      </c>
      <c r="B1290" s="231"/>
      <c r="C1290" s="232" t="str">
        <f>VLOOKUP(BD.PD7[[#This Row],[Pos]],PPto[],3,FALSE)</f>
        <v>8.01 Gondolas</v>
      </c>
      <c r="D1290" s="174" t="s">
        <v>23</v>
      </c>
      <c r="E1290" s="305" t="str">
        <f>IF(BD.PD7[[#This Row],[.]]="*",VLOOKUP(BD.PD7[[#This Row],[Pos]],Presupuesto!A:H,7,FALSE),"")</f>
        <v/>
      </c>
      <c r="F1290" s="506" t="s">
        <v>560</v>
      </c>
      <c r="G1290" s="579"/>
      <c r="H1290" s="174"/>
      <c r="I1290" s="174" t="s">
        <v>1326</v>
      </c>
      <c r="J1290" s="382">
        <v>2</v>
      </c>
      <c r="K1290" s="174" t="s">
        <v>260</v>
      </c>
      <c r="L1290" s="383">
        <f>IF(BD.PD7[[#This Row],[Mon]]="DOP",1,HLOOKUP(BD.PD7[[#This Row],[Mon]],$K$1:$L$2,2,FALSE))</f>
        <v>1</v>
      </c>
      <c r="M1290" s="384">
        <v>11822.03</v>
      </c>
      <c r="N1290" s="243">
        <f>BD.PD7[[#This Row],[Cant.]]*BD.PD7[[#This Row],[ Tasa ]]*BD.PD7[[#This Row],[ Precio Und.]]</f>
        <v>23644.06</v>
      </c>
      <c r="O1290" s="386">
        <v>0</v>
      </c>
      <c r="P1290" s="243">
        <f>IF(BD.PD7[[#This Row],[Liquid. '[%']]]&lt;&gt;0,(BD.PD7[[#This Row],[Valor Neto '[DOP']]]*BD.PD7[[#This Row],[Liquid. '[%']]])+BD.PD7[[#This Row],[Valor Neto '[DOP']]],BD.PD7[[#This Row],[Valor Neto '[DOP']]])</f>
        <v>23644.06</v>
      </c>
      <c r="Q1290" s="243">
        <f>BD.PD7[[#This Row],[Ppto. Orden Interna '[DOP']]]/HLOOKUP("USD",$K$1:$L$2,2,FALSE)</f>
        <v>363.75476923076923</v>
      </c>
      <c r="R1290" s="381" t="s">
        <v>544</v>
      </c>
      <c r="S1290" s="387"/>
      <c r="T1290" s="387"/>
      <c r="U1290" s="387"/>
      <c r="V1290" s="387"/>
      <c r="W1290" s="174" t="s">
        <v>545</v>
      </c>
      <c r="X1290" s="495">
        <v>10</v>
      </c>
      <c r="Y1290" s="388">
        <v>1</v>
      </c>
      <c r="Z1290" s="243">
        <f>BD.PD7[[#This Row],[Av.P1 '[%']]]*BD.PD7[[#This Row],[Ppto. Orden Interna '[DOP']]]</f>
        <v>23644.06</v>
      </c>
      <c r="AA1290" s="249"/>
      <c r="AB1290" s="389"/>
      <c r="AC1290" s="243">
        <f>BD.PD7[[#This Row],[Av.P2 '[%']]]*BD.PD7[[#This Row],[Ppto. Orden Interna '[DOP']]]</f>
        <v>0</v>
      </c>
      <c r="AD1290" s="249"/>
      <c r="AE1290" s="389"/>
      <c r="AF1290" s="243">
        <f>BD.PD7[[#This Row],[Av.P3 '[%']]]*BD.PD7[[#This Row],[Ppto. Orden Interna '[DOP']]]</f>
        <v>0</v>
      </c>
      <c r="AG1290" s="249"/>
      <c r="AH1290" s="389"/>
      <c r="AI1290" s="243">
        <f>BD.PD7[[#This Row],[Av.P2 '[%']]]*BD.PD7[[#This Row],[Ppto. Orden Interna '[DOP']]]</f>
        <v>0</v>
      </c>
      <c r="AJ1290" s="249"/>
      <c r="AK1290" s="389"/>
      <c r="AL1290" s="243">
        <f>BD.PD7[[#This Row],[Av.P2 '[%']]]*BD.PD7[[#This Row],[Ppto. Orden Interna '[DOP']]]</f>
        <v>0</v>
      </c>
      <c r="AM1290" s="496" t="e">
        <f>BD.PD9[[#This Row],[Pago 5]]+BD.PD9[[#This Row],[Pago 4]]+BD.PD9[[#This Row],[Pago 3]]+BD.PD9[[#This Row],[Pago 2]]+BD.PD9[[#This Row],[Pago 1]]</f>
        <v>#VALUE!</v>
      </c>
      <c r="AN1290" s="308" t="s">
        <v>244</v>
      </c>
      <c r="AO1290" s="308" t="s">
        <v>245</v>
      </c>
      <c r="AP1290" s="308" t="s">
        <v>246</v>
      </c>
      <c r="AQ1290" s="308" t="s">
        <v>247</v>
      </c>
      <c r="AR1290" s="308">
        <v>594</v>
      </c>
      <c r="AS1290" s="308" t="s">
        <v>248</v>
      </c>
      <c r="AT1290" s="249" t="s">
        <v>1575</v>
      </c>
      <c r="AU1290" s="249" t="s">
        <v>92</v>
      </c>
    </row>
    <row r="1291" spans="1:47" hidden="1" x14ac:dyDescent="0.3">
      <c r="A1291" s="174">
        <v>8.01</v>
      </c>
      <c r="B1291" s="231"/>
      <c r="C1291" s="232" t="str">
        <f>VLOOKUP(BD.PD7[[#This Row],[Pos]],PPto[],3,FALSE)</f>
        <v>8.01 Gondolas</v>
      </c>
      <c r="D1291" s="174" t="s">
        <v>23</v>
      </c>
      <c r="E1291" s="305" t="str">
        <f>IF(BD.PD7[[#This Row],[.]]="*",VLOOKUP(BD.PD7[[#This Row],[Pos]],Presupuesto!A:H,7,FALSE),"")</f>
        <v/>
      </c>
      <c r="F1291" s="506" t="s">
        <v>561</v>
      </c>
      <c r="G1291" s="579"/>
      <c r="H1291" s="174"/>
      <c r="I1291" s="174" t="s">
        <v>1326</v>
      </c>
      <c r="J1291" s="382">
        <v>1</v>
      </c>
      <c r="K1291" s="174" t="s">
        <v>260</v>
      </c>
      <c r="L1291" s="383">
        <f>IF(BD.PD7[[#This Row],[Mon]]="DOP",1,HLOOKUP(BD.PD7[[#This Row],[Mon]],$K$1:$L$2,2,FALSE))</f>
        <v>1</v>
      </c>
      <c r="M1291" s="384">
        <v>9279.66</v>
      </c>
      <c r="N1291" s="243">
        <f>BD.PD7[[#This Row],[Cant.]]*BD.PD7[[#This Row],[ Tasa ]]*BD.PD7[[#This Row],[ Precio Und.]]</f>
        <v>9279.66</v>
      </c>
      <c r="O1291" s="386">
        <v>0</v>
      </c>
      <c r="P1291" s="243">
        <f>IF(BD.PD7[[#This Row],[Liquid. '[%']]]&lt;&gt;0,(BD.PD7[[#This Row],[Valor Neto '[DOP']]]*BD.PD7[[#This Row],[Liquid. '[%']]])+BD.PD7[[#This Row],[Valor Neto '[DOP']]],BD.PD7[[#This Row],[Valor Neto '[DOP']]])</f>
        <v>9279.66</v>
      </c>
      <c r="Q1291" s="243">
        <f>BD.PD7[[#This Row],[Ppto. Orden Interna '[DOP']]]/HLOOKUP("USD",$K$1:$L$2,2,FALSE)</f>
        <v>142.76400000000001</v>
      </c>
      <c r="R1291" s="381" t="s">
        <v>544</v>
      </c>
      <c r="S1291" s="387"/>
      <c r="T1291" s="387"/>
      <c r="U1291" s="387"/>
      <c r="V1291" s="387"/>
      <c r="W1291" s="174" t="s">
        <v>545</v>
      </c>
      <c r="X1291" s="495">
        <v>10</v>
      </c>
      <c r="Y1291" s="388">
        <v>1</v>
      </c>
      <c r="Z1291" s="243">
        <f>BD.PD7[[#This Row],[Av.P1 '[%']]]*BD.PD7[[#This Row],[Ppto. Orden Interna '[DOP']]]</f>
        <v>9279.66</v>
      </c>
      <c r="AA1291" s="249"/>
      <c r="AB1291" s="389"/>
      <c r="AC1291" s="243">
        <f>BD.PD7[[#This Row],[Av.P2 '[%']]]*BD.PD7[[#This Row],[Ppto. Orden Interna '[DOP']]]</f>
        <v>0</v>
      </c>
      <c r="AD1291" s="249"/>
      <c r="AE1291" s="389"/>
      <c r="AF1291" s="243">
        <f>BD.PD7[[#This Row],[Av.P3 '[%']]]*BD.PD7[[#This Row],[Ppto. Orden Interna '[DOP']]]</f>
        <v>0</v>
      </c>
      <c r="AG1291" s="249"/>
      <c r="AH1291" s="389"/>
      <c r="AI1291" s="243">
        <f>BD.PD7[[#This Row],[Av.P2 '[%']]]*BD.PD7[[#This Row],[Ppto. Orden Interna '[DOP']]]</f>
        <v>0</v>
      </c>
      <c r="AJ1291" s="249"/>
      <c r="AK1291" s="389"/>
      <c r="AL1291" s="243">
        <f>BD.PD7[[#This Row],[Av.P2 '[%']]]*BD.PD7[[#This Row],[Ppto. Orden Interna '[DOP']]]</f>
        <v>0</v>
      </c>
      <c r="AM1291" s="496" t="e">
        <f>BD.PD9[[#This Row],[Pago 5]]+BD.PD9[[#This Row],[Pago 4]]+BD.PD9[[#This Row],[Pago 3]]+BD.PD9[[#This Row],[Pago 2]]+BD.PD9[[#This Row],[Pago 1]]</f>
        <v>#VALUE!</v>
      </c>
      <c r="AN1291" s="308" t="s">
        <v>244</v>
      </c>
      <c r="AO1291" s="308" t="s">
        <v>245</v>
      </c>
      <c r="AP1291" s="308" t="s">
        <v>246</v>
      </c>
      <c r="AQ1291" s="308" t="s">
        <v>247</v>
      </c>
      <c r="AR1291" s="308">
        <v>594</v>
      </c>
      <c r="AS1291" s="308" t="s">
        <v>248</v>
      </c>
      <c r="AT1291" s="249" t="s">
        <v>1575</v>
      </c>
      <c r="AU1291" s="249" t="s">
        <v>92</v>
      </c>
    </row>
    <row r="1292" spans="1:47" hidden="1" x14ac:dyDescent="0.3">
      <c r="A1292" s="174">
        <v>8.01</v>
      </c>
      <c r="B1292" s="231"/>
      <c r="C1292" s="232" t="str">
        <f>VLOOKUP(BD.PD7[[#This Row],[Pos]],PPto[],3,FALSE)</f>
        <v>8.01 Gondolas</v>
      </c>
      <c r="D1292" s="174" t="s">
        <v>23</v>
      </c>
      <c r="E1292" s="305" t="str">
        <f>IF(BD.PD7[[#This Row],[.]]="*",VLOOKUP(BD.PD7[[#This Row],[Pos]],Presupuesto!A:H,7,FALSE),"")</f>
        <v/>
      </c>
      <c r="F1292" s="506" t="s">
        <v>561</v>
      </c>
      <c r="G1292" s="558"/>
      <c r="H1292" s="174"/>
      <c r="I1292" s="174" t="s">
        <v>1326</v>
      </c>
      <c r="J1292" s="382">
        <v>5</v>
      </c>
      <c r="K1292" s="174" t="s">
        <v>260</v>
      </c>
      <c r="L1292" s="383">
        <f>IF(BD.PD7[[#This Row],[Mon]]="DOP",1,HLOOKUP(BD.PD7[[#This Row],[Mon]],$K$1:$L$2,2,FALSE))</f>
        <v>1</v>
      </c>
      <c r="M1292" s="384">
        <v>21271.19</v>
      </c>
      <c r="N1292" s="243">
        <f>BD.PD7[[#This Row],[Cant.]]*BD.PD7[[#This Row],[ Tasa ]]*BD.PD7[[#This Row],[ Precio Und.]]</f>
        <v>106355.95</v>
      </c>
      <c r="O1292" s="386">
        <v>0</v>
      </c>
      <c r="P1292" s="243">
        <f>IF(BD.PD7[[#This Row],[Liquid. '[%']]]&lt;&gt;0,(BD.PD7[[#This Row],[Valor Neto '[DOP']]]*BD.PD7[[#This Row],[Liquid. '[%']]])+BD.PD7[[#This Row],[Valor Neto '[DOP']]],BD.PD7[[#This Row],[Valor Neto '[DOP']]])</f>
        <v>106355.95</v>
      </c>
      <c r="Q1292" s="243">
        <f>BD.PD7[[#This Row],[Ppto. Orden Interna '[DOP']]]/HLOOKUP("USD",$K$1:$L$2,2,FALSE)</f>
        <v>1636.2453846153846</v>
      </c>
      <c r="R1292" s="381" t="s">
        <v>553</v>
      </c>
      <c r="S1292" s="387"/>
      <c r="T1292" s="387"/>
      <c r="U1292" s="387"/>
      <c r="V1292" s="387"/>
      <c r="W1292" s="174" t="s">
        <v>545</v>
      </c>
      <c r="X1292" s="495">
        <v>10</v>
      </c>
      <c r="Y1292" s="388">
        <v>1</v>
      </c>
      <c r="Z1292" s="243">
        <f>BD.PD7[[#This Row],[Av.P1 '[%']]]*BD.PD7[[#This Row],[Ppto. Orden Interna '[DOP']]]</f>
        <v>106355.95</v>
      </c>
      <c r="AA1292" s="249"/>
      <c r="AB1292" s="389"/>
      <c r="AC1292" s="243">
        <f>BD.PD7[[#This Row],[Av.P2 '[%']]]*BD.PD7[[#This Row],[Ppto. Orden Interna '[DOP']]]</f>
        <v>0</v>
      </c>
      <c r="AD1292" s="249"/>
      <c r="AE1292" s="389"/>
      <c r="AF1292" s="243">
        <f>BD.PD7[[#This Row],[Av.P3 '[%']]]*BD.PD7[[#This Row],[Ppto. Orden Interna '[DOP']]]</f>
        <v>0</v>
      </c>
      <c r="AG1292" s="249"/>
      <c r="AH1292" s="389"/>
      <c r="AI1292" s="243">
        <f>BD.PD7[[#This Row],[Av.P2 '[%']]]*BD.PD7[[#This Row],[Ppto. Orden Interna '[DOP']]]</f>
        <v>0</v>
      </c>
      <c r="AJ1292" s="249"/>
      <c r="AK1292" s="389"/>
      <c r="AL1292" s="243">
        <f>BD.PD7[[#This Row],[Av.P2 '[%']]]*BD.PD7[[#This Row],[Ppto. Orden Interna '[DOP']]]</f>
        <v>0</v>
      </c>
      <c r="AM1292" s="496" t="e">
        <f>BD.PD9[[#This Row],[Pago 5]]+BD.PD9[[#This Row],[Pago 4]]+BD.PD9[[#This Row],[Pago 3]]+BD.PD9[[#This Row],[Pago 2]]+BD.PD9[[#This Row],[Pago 1]]</f>
        <v>#VALUE!</v>
      </c>
      <c r="AN1292" s="308" t="s">
        <v>244</v>
      </c>
      <c r="AO1292" s="308" t="s">
        <v>245</v>
      </c>
      <c r="AP1292" s="308" t="s">
        <v>246</v>
      </c>
      <c r="AQ1292" s="308" t="s">
        <v>247</v>
      </c>
      <c r="AR1292" s="308">
        <v>594</v>
      </c>
      <c r="AS1292" s="308" t="s">
        <v>248</v>
      </c>
      <c r="AT1292" s="249" t="s">
        <v>1575</v>
      </c>
      <c r="AU1292" s="249" t="s">
        <v>92</v>
      </c>
    </row>
    <row r="1293" spans="1:47" hidden="1" x14ac:dyDescent="0.3">
      <c r="A1293" s="174">
        <v>8.01</v>
      </c>
      <c r="B1293" s="231"/>
      <c r="C1293" s="232" t="str">
        <f>VLOOKUP(BD.PD7[[#This Row],[Pos]],PPto[],3,FALSE)</f>
        <v>8.01 Gondolas</v>
      </c>
      <c r="D1293" s="174" t="s">
        <v>23</v>
      </c>
      <c r="E1293" s="305" t="str">
        <f>IF(BD.PD7[[#This Row],[.]]="*",VLOOKUP(BD.PD7[[#This Row],[Pos]],Presupuesto!A:H,7,FALSE),"")</f>
        <v/>
      </c>
      <c r="F1293" s="506" t="s">
        <v>562</v>
      </c>
      <c r="G1293" s="579"/>
      <c r="H1293" s="174"/>
      <c r="I1293" s="174" t="s">
        <v>1326</v>
      </c>
      <c r="J1293" s="382">
        <v>1</v>
      </c>
      <c r="K1293" s="174" t="s">
        <v>260</v>
      </c>
      <c r="L1293" s="383">
        <f>IF(BD.PD7[[#This Row],[Mon]]="DOP",1,HLOOKUP(BD.PD7[[#This Row],[Mon]],$K$1:$L$2,2,FALSE))</f>
        <v>1</v>
      </c>
      <c r="M1293" s="384">
        <v>395000</v>
      </c>
      <c r="N1293" s="243">
        <f>BD.PD7[[#This Row],[Cant.]]*BD.PD7[[#This Row],[ Tasa ]]*BD.PD7[[#This Row],[ Precio Und.]]</f>
        <v>395000</v>
      </c>
      <c r="O1293" s="386">
        <v>0</v>
      </c>
      <c r="P1293" s="243">
        <f>IF(BD.PD7[[#This Row],[Liquid. '[%']]]&lt;&gt;0,(BD.PD7[[#This Row],[Valor Neto '[DOP']]]*BD.PD7[[#This Row],[Liquid. '[%']]])+BD.PD7[[#This Row],[Valor Neto '[DOP']]],BD.PD7[[#This Row],[Valor Neto '[DOP']]])</f>
        <v>395000</v>
      </c>
      <c r="Q1293" s="243">
        <f>BD.PD7[[#This Row],[Ppto. Orden Interna '[DOP']]]/HLOOKUP("USD",$K$1:$L$2,2,FALSE)</f>
        <v>6076.9230769230771</v>
      </c>
      <c r="R1293" s="381" t="s">
        <v>563</v>
      </c>
      <c r="S1293" s="387"/>
      <c r="T1293" s="387"/>
      <c r="U1293" s="387"/>
      <c r="V1293" s="387"/>
      <c r="W1293" s="174" t="s">
        <v>1547</v>
      </c>
      <c r="X1293" s="495">
        <v>10</v>
      </c>
      <c r="Y1293" s="388">
        <v>0.5</v>
      </c>
      <c r="Z1293" s="243">
        <f>BD.PD7[[#This Row],[Av.P1 '[%']]]*BD.PD7[[#This Row],[Ppto. Orden Interna '[DOP']]]</f>
        <v>197500</v>
      </c>
      <c r="AA1293" s="495">
        <v>12</v>
      </c>
      <c r="AB1293" s="388">
        <v>0.5</v>
      </c>
      <c r="AC1293" s="243">
        <f>BD.PD7[[#This Row],[Av.P2 '[%']]]*BD.PD7[[#This Row],[Ppto. Orden Interna '[DOP']]]</f>
        <v>197500</v>
      </c>
      <c r="AD1293" s="249"/>
      <c r="AE1293" s="389"/>
      <c r="AF1293" s="243">
        <f>BD.PD7[[#This Row],[Av.P3 '[%']]]*BD.PD7[[#This Row],[Ppto. Orden Interna '[DOP']]]</f>
        <v>0</v>
      </c>
      <c r="AG1293" s="249"/>
      <c r="AH1293" s="389"/>
      <c r="AI1293" s="243">
        <f>BD.PD7[[#This Row],[Av.P2 '[%']]]*BD.PD7[[#This Row],[Ppto. Orden Interna '[DOP']]]</f>
        <v>197500</v>
      </c>
      <c r="AJ1293" s="249"/>
      <c r="AK1293" s="389"/>
      <c r="AL1293" s="243">
        <f>BD.PD7[[#This Row],[Av.P2 '[%']]]*BD.PD7[[#This Row],[Ppto. Orden Interna '[DOP']]]</f>
        <v>197500</v>
      </c>
      <c r="AM1293" s="496" t="e">
        <f>BD.PD9[[#This Row],[Pago 5]]+BD.PD9[[#This Row],[Pago 4]]+BD.PD9[[#This Row],[Pago 3]]+BD.PD9[[#This Row],[Pago 2]]+BD.PD9[[#This Row],[Pago 1]]</f>
        <v>#VALUE!</v>
      </c>
      <c r="AN1293" s="308" t="s">
        <v>244</v>
      </c>
      <c r="AO1293" s="308" t="s">
        <v>245</v>
      </c>
      <c r="AP1293" s="308" t="s">
        <v>246</v>
      </c>
      <c r="AQ1293" s="308" t="s">
        <v>247</v>
      </c>
      <c r="AR1293" s="308">
        <v>594</v>
      </c>
      <c r="AS1293" s="308" t="s">
        <v>248</v>
      </c>
      <c r="AT1293" s="249" t="s">
        <v>1575</v>
      </c>
      <c r="AU1293" s="249" t="s">
        <v>92</v>
      </c>
    </row>
    <row r="1294" spans="1:47" hidden="1" x14ac:dyDescent="0.3">
      <c r="A1294" s="174">
        <v>8.01</v>
      </c>
      <c r="B1294" s="231"/>
      <c r="C1294" s="232" t="str">
        <f>VLOOKUP(BD.PD7[[#This Row],[Pos]],PPto[],3,FALSE)</f>
        <v>8.01 Gondolas</v>
      </c>
      <c r="D1294" s="174" t="s">
        <v>23</v>
      </c>
      <c r="E1294" s="305" t="str">
        <f>IF(BD.PD7[[#This Row],[.]]="*",VLOOKUP(BD.PD7[[#This Row],[Pos]],Presupuesto!A:H,7,FALSE),"")</f>
        <v/>
      </c>
      <c r="F1294" s="506" t="s">
        <v>564</v>
      </c>
      <c r="G1294" s="579"/>
      <c r="H1294" s="174"/>
      <c r="I1294" s="174" t="s">
        <v>1326</v>
      </c>
      <c r="J1294" s="382">
        <v>2</v>
      </c>
      <c r="K1294" s="174" t="s">
        <v>260</v>
      </c>
      <c r="L1294" s="383">
        <f>IF(BD.PD7[[#This Row],[Mon]]="DOP",1,HLOOKUP(BD.PD7[[#This Row],[Mon]],$K$1:$L$2,2,FALSE))</f>
        <v>1</v>
      </c>
      <c r="M1294" s="384">
        <v>16356.2</v>
      </c>
      <c r="N1294" s="243">
        <f>BD.PD7[[#This Row],[Cant.]]*BD.PD7[[#This Row],[ Tasa ]]*BD.PD7[[#This Row],[ Precio Und.]]</f>
        <v>32712.400000000001</v>
      </c>
      <c r="O1294" s="386">
        <v>0</v>
      </c>
      <c r="P1294" s="243">
        <f>IF(BD.PD7[[#This Row],[Liquid. '[%']]]&lt;&gt;0,(BD.PD7[[#This Row],[Valor Neto '[DOP']]]*BD.PD7[[#This Row],[Liquid. '[%']]])+BD.PD7[[#This Row],[Valor Neto '[DOP']]],BD.PD7[[#This Row],[Valor Neto '[DOP']]])</f>
        <v>32712.400000000001</v>
      </c>
      <c r="Q1294" s="243">
        <f>BD.PD7[[#This Row],[Ppto. Orden Interna '[DOP']]]/HLOOKUP("USD",$K$1:$L$2,2,FALSE)</f>
        <v>503.26769230769236</v>
      </c>
      <c r="R1294" s="381" t="s">
        <v>565</v>
      </c>
      <c r="S1294" s="387"/>
      <c r="T1294" s="387"/>
      <c r="U1294" s="387"/>
      <c r="V1294" s="387"/>
      <c r="W1294" s="174" t="s">
        <v>337</v>
      </c>
      <c r="X1294" s="495">
        <v>10</v>
      </c>
      <c r="Y1294" s="388">
        <v>0.7</v>
      </c>
      <c r="Z1294" s="243">
        <f>BD.PD7[[#This Row],[Av.P1 '[%']]]*BD.PD7[[#This Row],[Ppto. Orden Interna '[DOP']]]</f>
        <v>22898.68</v>
      </c>
      <c r="AA1294" s="495">
        <v>10</v>
      </c>
      <c r="AB1294" s="388">
        <v>0.3</v>
      </c>
      <c r="AC1294" s="243">
        <f>BD.PD7[[#This Row],[Av.P2 '[%']]]*BD.PD7[[#This Row],[Ppto. Orden Interna '[DOP']]]</f>
        <v>9813.7199999999993</v>
      </c>
      <c r="AD1294" s="249"/>
      <c r="AE1294" s="389"/>
      <c r="AF1294" s="243">
        <f>BD.PD7[[#This Row],[Av.P3 '[%']]]*BD.PD7[[#This Row],[Ppto. Orden Interna '[DOP']]]</f>
        <v>0</v>
      </c>
      <c r="AG1294" s="249"/>
      <c r="AH1294" s="389"/>
      <c r="AI1294" s="243">
        <f>BD.PD7[[#This Row],[Av.P2 '[%']]]*BD.PD7[[#This Row],[Ppto. Orden Interna '[DOP']]]</f>
        <v>9813.7199999999993</v>
      </c>
      <c r="AJ1294" s="249"/>
      <c r="AK1294" s="389"/>
      <c r="AL1294" s="243">
        <f>BD.PD7[[#This Row],[Av.P2 '[%']]]*BD.PD7[[#This Row],[Ppto. Orden Interna '[DOP']]]</f>
        <v>9813.7199999999993</v>
      </c>
      <c r="AM1294" s="496" t="e">
        <f>BD.PD9[[#This Row],[Pago 5]]+BD.PD9[[#This Row],[Pago 4]]+BD.PD9[[#This Row],[Pago 3]]+BD.PD9[[#This Row],[Pago 2]]+BD.PD9[[#This Row],[Pago 1]]</f>
        <v>#VALUE!</v>
      </c>
      <c r="AN1294" s="308" t="s">
        <v>244</v>
      </c>
      <c r="AO1294" s="308" t="s">
        <v>245</v>
      </c>
      <c r="AP1294" s="308" t="s">
        <v>246</v>
      </c>
      <c r="AQ1294" s="308" t="s">
        <v>247</v>
      </c>
      <c r="AR1294" s="308">
        <v>594</v>
      </c>
      <c r="AS1294" s="308" t="s">
        <v>248</v>
      </c>
      <c r="AT1294" s="249" t="s">
        <v>1575</v>
      </c>
      <c r="AU1294" s="249" t="s">
        <v>92</v>
      </c>
    </row>
    <row r="1295" spans="1:47" hidden="1" x14ac:dyDescent="0.3">
      <c r="A1295" s="174">
        <v>8.01</v>
      </c>
      <c r="B1295" s="231"/>
      <c r="C1295" s="232" t="str">
        <f>VLOOKUP(BD.PD7[[#This Row],[Pos]],PPto[],3,FALSE)</f>
        <v>8.01 Gondolas</v>
      </c>
      <c r="D1295" s="174" t="s">
        <v>23</v>
      </c>
      <c r="E1295" s="305" t="str">
        <f>IF(BD.PD7[[#This Row],[.]]="*",VLOOKUP(BD.PD7[[#This Row],[Pos]],Presupuesto!A:H,7,FALSE),"")</f>
        <v/>
      </c>
      <c r="F1295" s="219" t="s">
        <v>566</v>
      </c>
      <c r="G1295" s="580"/>
      <c r="H1295" s="174"/>
      <c r="I1295" s="174" t="s">
        <v>1326</v>
      </c>
      <c r="J1295" s="382">
        <v>2</v>
      </c>
      <c r="K1295" s="174" t="s">
        <v>260</v>
      </c>
      <c r="L1295" s="383">
        <f>IF(BD.PD7[[#This Row],[Mon]]="DOP",1,HLOOKUP(BD.PD7[[#This Row],[Mon]],$K$1:$L$2,2,FALSE))</f>
        <v>1</v>
      </c>
      <c r="M1295" s="384">
        <v>185000</v>
      </c>
      <c r="N1295" s="243">
        <f>BD.PD7[[#This Row],[Cant.]]*BD.PD7[[#This Row],[ Tasa ]]*BD.PD7[[#This Row],[ Precio Und.]]</f>
        <v>370000</v>
      </c>
      <c r="O1295" s="386">
        <v>0</v>
      </c>
      <c r="P1295" s="243">
        <f>IF(BD.PD7[[#This Row],[Liquid. '[%']]]&lt;&gt;0,(BD.PD7[[#This Row],[Valor Neto '[DOP']]]*BD.PD7[[#This Row],[Liquid. '[%']]])+BD.PD7[[#This Row],[Valor Neto '[DOP']]],BD.PD7[[#This Row],[Valor Neto '[DOP']]])</f>
        <v>370000</v>
      </c>
      <c r="Q1295" s="243">
        <f>BD.PD7[[#This Row],[Ppto. Orden Interna '[DOP']]]/HLOOKUP("USD",$K$1:$L$2,2,FALSE)</f>
        <v>5692.3076923076924</v>
      </c>
      <c r="R1295" s="381"/>
      <c r="S1295" s="387"/>
      <c r="T1295" s="387"/>
      <c r="U1295" s="387"/>
      <c r="V1295" s="387"/>
      <c r="W1295" s="174"/>
      <c r="X1295" s="495"/>
      <c r="Y1295" s="388"/>
      <c r="Z1295" s="243">
        <f>BD.PD7[[#This Row],[Av.P1 '[%']]]*BD.PD7[[#This Row],[Ppto. Orden Interna '[DOP']]]</f>
        <v>0</v>
      </c>
      <c r="AA1295" s="249"/>
      <c r="AB1295" s="389"/>
      <c r="AC1295" s="243">
        <f>BD.PD7[[#This Row],[Av.P2 '[%']]]*BD.PD7[[#This Row],[Ppto. Orden Interna '[DOP']]]</f>
        <v>0</v>
      </c>
      <c r="AD1295" s="249"/>
      <c r="AE1295" s="389"/>
      <c r="AF1295" s="243">
        <f>BD.PD7[[#This Row],[Av.P3 '[%']]]*BD.PD7[[#This Row],[Ppto. Orden Interna '[DOP']]]</f>
        <v>0</v>
      </c>
      <c r="AG1295" s="249"/>
      <c r="AH1295" s="389"/>
      <c r="AI1295" s="243">
        <f>BD.PD7[[#This Row],[Av.P2 '[%']]]*BD.PD7[[#This Row],[Ppto. Orden Interna '[DOP']]]</f>
        <v>0</v>
      </c>
      <c r="AJ1295" s="249"/>
      <c r="AK1295" s="389"/>
      <c r="AL1295" s="243">
        <f>BD.PD7[[#This Row],[Av.P2 '[%']]]*BD.PD7[[#This Row],[Ppto. Orden Interna '[DOP']]]</f>
        <v>0</v>
      </c>
      <c r="AM1295" s="496" t="e">
        <f>BD.PD9[[#This Row],[Pago 5]]+BD.PD9[[#This Row],[Pago 4]]+BD.PD9[[#This Row],[Pago 3]]+BD.PD9[[#This Row],[Pago 2]]+BD.PD9[[#This Row],[Pago 1]]</f>
        <v>#VALUE!</v>
      </c>
      <c r="AN1295" s="308" t="s">
        <v>244</v>
      </c>
      <c r="AO1295" s="308" t="s">
        <v>245</v>
      </c>
      <c r="AP1295" s="308" t="s">
        <v>246</v>
      </c>
      <c r="AQ1295" s="308" t="s">
        <v>247</v>
      </c>
      <c r="AR1295" s="308">
        <v>594</v>
      </c>
      <c r="AS1295" s="308" t="s">
        <v>248</v>
      </c>
      <c r="AT1295" s="249" t="s">
        <v>1575</v>
      </c>
      <c r="AU1295" s="249" t="s">
        <v>92</v>
      </c>
    </row>
    <row r="1296" spans="1:47" hidden="1" x14ac:dyDescent="0.3">
      <c r="A1296" s="174">
        <v>8.01</v>
      </c>
      <c r="B1296" s="231"/>
      <c r="C1296" s="232" t="str">
        <f>VLOOKUP(BD.PD7[[#This Row],[Pos]],PPto[],3,FALSE)</f>
        <v>8.01 Gondolas</v>
      </c>
      <c r="D1296" s="174" t="s">
        <v>23</v>
      </c>
      <c r="E1296" s="305" t="str">
        <f>IF(BD.PD7[[#This Row],[.]]="*",VLOOKUP(BD.PD7[[#This Row],[Pos]],Presupuesto!A:H,7,FALSE),"")</f>
        <v/>
      </c>
      <c r="F1296" s="234" t="s">
        <v>569</v>
      </c>
      <c r="G1296" s="580"/>
      <c r="H1296" s="174"/>
      <c r="I1296" s="174" t="s">
        <v>1326</v>
      </c>
      <c r="J1296" s="382">
        <v>1</v>
      </c>
      <c r="K1296" s="174" t="s">
        <v>260</v>
      </c>
      <c r="L1296" s="383">
        <f>IF(BD.PD7[[#This Row],[Mon]]="DOP",1,HLOOKUP(BD.PD7[[#This Row],[Mon]],$K$1:$L$2,2,FALSE))</f>
        <v>1</v>
      </c>
      <c r="M1296" s="384">
        <v>150000</v>
      </c>
      <c r="N1296" s="243">
        <f>BD.PD7[[#This Row],[Cant.]]*BD.PD7[[#This Row],[ Tasa ]]*BD.PD7[[#This Row],[ Precio Und.]]</f>
        <v>150000</v>
      </c>
      <c r="O1296" s="386">
        <v>0</v>
      </c>
      <c r="P1296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1296" s="243">
        <f>BD.PD7[[#This Row],[Ppto. Orden Interna '[DOP']]]/HLOOKUP("USD",$K$1:$L$2,2,FALSE)</f>
        <v>2307.6923076923076</v>
      </c>
      <c r="R1296" s="381"/>
      <c r="S1296" s="387"/>
      <c r="T1296" s="387"/>
      <c r="U1296" s="387"/>
      <c r="V1296" s="387"/>
      <c r="W1296" s="174"/>
      <c r="X1296" s="495"/>
      <c r="Y1296" s="388"/>
      <c r="Z1296" s="243">
        <f>BD.PD7[[#This Row],[Av.P1 '[%']]]*BD.PD7[[#This Row],[Ppto. Orden Interna '[DOP']]]</f>
        <v>0</v>
      </c>
      <c r="AA1296" s="249"/>
      <c r="AB1296" s="389"/>
      <c r="AC1296" s="243">
        <f>BD.PD7[[#This Row],[Av.P2 '[%']]]*BD.PD7[[#This Row],[Ppto. Orden Interna '[DOP']]]</f>
        <v>0</v>
      </c>
      <c r="AD1296" s="249"/>
      <c r="AE1296" s="389"/>
      <c r="AF1296" s="243">
        <f>BD.PD7[[#This Row],[Av.P3 '[%']]]*BD.PD7[[#This Row],[Ppto. Orden Interna '[DOP']]]</f>
        <v>0</v>
      </c>
      <c r="AG1296" s="249"/>
      <c r="AH1296" s="389"/>
      <c r="AI1296" s="243">
        <f>BD.PD7[[#This Row],[Av.P2 '[%']]]*BD.PD7[[#This Row],[Ppto. Orden Interna '[DOP']]]</f>
        <v>0</v>
      </c>
      <c r="AJ1296" s="249"/>
      <c r="AK1296" s="389"/>
      <c r="AL1296" s="243">
        <f>BD.PD7[[#This Row],[Av.P2 '[%']]]*BD.PD7[[#This Row],[Ppto. Orden Interna '[DOP']]]</f>
        <v>0</v>
      </c>
      <c r="AM1296" s="496" t="e">
        <f>BD.PD9[[#This Row],[Pago 5]]+BD.PD9[[#This Row],[Pago 4]]+BD.PD9[[#This Row],[Pago 3]]+BD.PD9[[#This Row],[Pago 2]]+BD.PD9[[#This Row],[Pago 1]]</f>
        <v>#VALUE!</v>
      </c>
      <c r="AN1296" s="308" t="s">
        <v>244</v>
      </c>
      <c r="AO1296" s="308" t="s">
        <v>245</v>
      </c>
      <c r="AP1296" s="308" t="s">
        <v>246</v>
      </c>
      <c r="AQ1296" s="308" t="s">
        <v>247</v>
      </c>
      <c r="AR1296" s="308">
        <v>594</v>
      </c>
      <c r="AS1296" s="308" t="s">
        <v>248</v>
      </c>
      <c r="AT1296" s="249" t="s">
        <v>1575</v>
      </c>
      <c r="AU1296" s="249" t="s">
        <v>92</v>
      </c>
    </row>
    <row r="1297" spans="1:47" hidden="1" x14ac:dyDescent="0.3">
      <c r="A1297" s="174">
        <v>8.01</v>
      </c>
      <c r="B1297" s="231"/>
      <c r="C1297" s="232" t="str">
        <f>VLOOKUP(BD.PD7[[#This Row],[Pos]],PPto[],3,FALSE)</f>
        <v>8.01 Gondolas</v>
      </c>
      <c r="D1297" s="174" t="s">
        <v>23</v>
      </c>
      <c r="E1297" s="305" t="str">
        <f>IF(BD.PD7[[#This Row],[.]]="*",VLOOKUP(BD.PD7[[#This Row],[Pos]],Presupuesto!A:H,7,FALSE),"")</f>
        <v/>
      </c>
      <c r="F1297" s="556" t="s">
        <v>1548</v>
      </c>
      <c r="G1297" s="579"/>
      <c r="H1297" s="174"/>
      <c r="I1297" s="174" t="s">
        <v>1326</v>
      </c>
      <c r="J1297" s="382">
        <v>0</v>
      </c>
      <c r="K1297" s="174" t="s">
        <v>260</v>
      </c>
      <c r="L1297" s="383">
        <f>IF(BD.PD7[[#This Row],[Mon]]="DOP",1,HLOOKUP(BD.PD7[[#This Row],[Mon]],$K$1:$L$2,2,FALSE))</f>
        <v>1</v>
      </c>
      <c r="M1297" s="384">
        <v>81947.600000000006</v>
      </c>
      <c r="N1297" s="243">
        <f>BD.PD7[[#This Row],[Cant.]]*BD.PD7[[#This Row],[ Tasa ]]*BD.PD7[[#This Row],[ Precio Und.]]</f>
        <v>0</v>
      </c>
      <c r="O1297" s="386">
        <v>0</v>
      </c>
      <c r="P1297" s="243">
        <f>IF(BD.PD7[[#This Row],[Liquid. '[%']]]&lt;&gt;0,(BD.PD7[[#This Row],[Valor Neto '[DOP']]]*BD.PD7[[#This Row],[Liquid. '[%']]])+BD.PD7[[#This Row],[Valor Neto '[DOP']]],BD.PD7[[#This Row],[Valor Neto '[DOP']]])</f>
        <v>0</v>
      </c>
      <c r="Q1297" s="243">
        <f>BD.PD7[[#This Row],[Ppto. Orden Interna '[DOP']]]/HLOOKUP("USD",$K$1:$L$2,2,FALSE)</f>
        <v>0</v>
      </c>
      <c r="R1297" s="381" t="s">
        <v>1549</v>
      </c>
      <c r="S1297" s="387"/>
      <c r="T1297" s="387"/>
      <c r="U1297" s="387"/>
      <c r="V1297" s="387"/>
      <c r="W1297" s="174" t="s">
        <v>337</v>
      </c>
      <c r="X1297" s="495">
        <v>10</v>
      </c>
      <c r="Y1297" s="388">
        <v>0.7</v>
      </c>
      <c r="Z1297" s="243">
        <f>BD.PD7[[#This Row],[Av.P1 '[%']]]*BD.PD7[[#This Row],[Ppto. Orden Interna '[DOP']]]</f>
        <v>0</v>
      </c>
      <c r="AA1297" s="495">
        <v>10</v>
      </c>
      <c r="AB1297" s="388">
        <v>0.3</v>
      </c>
      <c r="AC1297" s="243">
        <f>BD.PD7[[#This Row],[Av.P2 '[%']]]*BD.PD7[[#This Row],[Ppto. Orden Interna '[DOP']]]</f>
        <v>0</v>
      </c>
      <c r="AD1297" s="249"/>
      <c r="AE1297" s="389"/>
      <c r="AF1297" s="243">
        <f>BD.PD7[[#This Row],[Av.P3 '[%']]]*BD.PD7[[#This Row],[Ppto. Orden Interna '[DOP']]]</f>
        <v>0</v>
      </c>
      <c r="AG1297" s="249"/>
      <c r="AH1297" s="389"/>
      <c r="AI1297" s="243">
        <f>BD.PD7[[#This Row],[Av.P2 '[%']]]*BD.PD7[[#This Row],[Ppto. Orden Interna '[DOP']]]</f>
        <v>0</v>
      </c>
      <c r="AJ1297" s="249"/>
      <c r="AK1297" s="389"/>
      <c r="AL1297" s="243">
        <f>BD.PD7[[#This Row],[Av.P2 '[%']]]*BD.PD7[[#This Row],[Ppto. Orden Interna '[DOP']]]</f>
        <v>0</v>
      </c>
      <c r="AM1297" s="496" t="e">
        <f>BD.PD9[[#This Row],[Pago 5]]+BD.PD9[[#This Row],[Pago 4]]+BD.PD9[[#This Row],[Pago 3]]+BD.PD9[[#This Row],[Pago 2]]+BD.PD9[[#This Row],[Pago 1]]</f>
        <v>#VALUE!</v>
      </c>
      <c r="AN1297" s="308" t="s">
        <v>244</v>
      </c>
      <c r="AO1297" s="308" t="s">
        <v>245</v>
      </c>
      <c r="AP1297" s="308" t="s">
        <v>246</v>
      </c>
      <c r="AQ1297" s="308" t="s">
        <v>247</v>
      </c>
      <c r="AR1297" s="308">
        <v>594</v>
      </c>
      <c r="AS1297" s="308" t="s">
        <v>248</v>
      </c>
      <c r="AT1297" s="249" t="s">
        <v>1575</v>
      </c>
      <c r="AU1297" s="249" t="s">
        <v>92</v>
      </c>
    </row>
    <row r="1298" spans="1:47" hidden="1" x14ac:dyDescent="0.3">
      <c r="A1298" s="174">
        <v>8.02</v>
      </c>
      <c r="B1298" s="231" t="s">
        <v>243</v>
      </c>
      <c r="C1298" s="232" t="str">
        <f>VLOOKUP(BD.PD7[[#This Row],[Pos]],PPto[],3,FALSE)</f>
        <v>8.02 Checkout</v>
      </c>
      <c r="D1298" s="233" t="s">
        <v>243</v>
      </c>
      <c r="E1298" s="305">
        <f>IF(BD.PD7[[#This Row],[.]]="*",VLOOKUP(BD.PD7[[#This Row],[Pos]],Presupuesto!A:H,7,FALSE),"")</f>
        <v>40802.583238095242</v>
      </c>
      <c r="F1298" s="234"/>
      <c r="G1298" s="174"/>
      <c r="H1298" s="174"/>
      <c r="I1298" s="174"/>
      <c r="J1298" s="392">
        <v>1</v>
      </c>
      <c r="K1298" s="233" t="s">
        <v>117</v>
      </c>
      <c r="L1298" s="383">
        <f>IF(BD.PD7[[#This Row],[Mon]]="DOP",1,HLOOKUP(BD.PD7[[#This Row],[Mon]],$K$1:$L$2,2,FALSE))</f>
        <v>65</v>
      </c>
      <c r="M1298" s="490">
        <v>0</v>
      </c>
      <c r="N1298" s="243">
        <f>BD.PD7[[#This Row],[Cant.]]*BD.PD7[[#This Row],[ Tasa ]]*BD.PD7[[#This Row],[ Precio Und.]]</f>
        <v>0</v>
      </c>
      <c r="O1298" s="491">
        <v>0</v>
      </c>
      <c r="P1298" s="243">
        <f>IF(BD.PD7[[#This Row],[Liquid. '[%']]]&lt;&gt;0,(BD.PD7[[#This Row],[Valor Neto '[DOP']]]*BD.PD7[[#This Row],[Liquid. '[%']]])+BD.PD7[[#This Row],[Valor Neto '[DOP']]],BD.PD7[[#This Row],[Valor Neto '[DOP']]])</f>
        <v>0</v>
      </c>
      <c r="Q1298" s="243">
        <f>BD.PD7[[#This Row],[Ppto. Orden Interna '[DOP']]]/HLOOKUP("USD",$K$1:$L$2,2,FALSE)</f>
        <v>0</v>
      </c>
      <c r="R1298" s="381"/>
      <c r="S1298" s="387"/>
      <c r="T1298" s="387"/>
      <c r="U1298" s="387"/>
      <c r="V1298" s="387"/>
      <c r="W1298" s="174"/>
      <c r="X1298" s="495"/>
      <c r="Y1298" s="388"/>
      <c r="Z1298" s="243">
        <f>BD.PD7[[#This Row],[Av.P1 '[%']]]*BD.PD7[[#This Row],[Ppto. Orden Interna '[DOP']]]</f>
        <v>0</v>
      </c>
      <c r="AA1298" s="249"/>
      <c r="AB1298" s="389"/>
      <c r="AC1298" s="243">
        <f>BD.PD7[[#This Row],[Av.P2 '[%']]]*BD.PD7[[#This Row],[Ppto. Orden Interna '[DOP']]]</f>
        <v>0</v>
      </c>
      <c r="AD1298" s="249"/>
      <c r="AE1298" s="389"/>
      <c r="AF1298" s="243">
        <f>BD.PD7[[#This Row],[Av.P3 '[%']]]*BD.PD7[[#This Row],[Ppto. Orden Interna '[DOP']]]</f>
        <v>0</v>
      </c>
      <c r="AG1298" s="249"/>
      <c r="AH1298" s="389"/>
      <c r="AI1298" s="243">
        <f>BD.PD7[[#This Row],[Av.P2 '[%']]]*BD.PD7[[#This Row],[Ppto. Orden Interna '[DOP']]]</f>
        <v>0</v>
      </c>
      <c r="AJ1298" s="249"/>
      <c r="AK1298" s="389"/>
      <c r="AL1298" s="243">
        <f>BD.PD7[[#This Row],[Av.P2 '[%']]]*BD.PD7[[#This Row],[Ppto. Orden Interna '[DOP']]]</f>
        <v>0</v>
      </c>
      <c r="AM1298" s="496" t="e">
        <f>BD.PD9[[#This Row],[Pago 5]]+BD.PD9[[#This Row],[Pago 4]]+BD.PD9[[#This Row],[Pago 3]]+BD.PD9[[#This Row],[Pago 2]]+BD.PD9[[#This Row],[Pago 1]]</f>
        <v>#VALUE!</v>
      </c>
      <c r="AN1298" s="308" t="s">
        <v>244</v>
      </c>
      <c r="AO1298" s="308" t="s">
        <v>245</v>
      </c>
      <c r="AP1298" s="308" t="s">
        <v>246</v>
      </c>
      <c r="AQ1298" s="308" t="s">
        <v>247</v>
      </c>
      <c r="AR1298" s="308">
        <v>594</v>
      </c>
      <c r="AS1298" s="308" t="s">
        <v>248</v>
      </c>
      <c r="AT1298" s="249" t="s">
        <v>1575</v>
      </c>
      <c r="AU1298" s="249" t="s">
        <v>92</v>
      </c>
    </row>
    <row r="1299" spans="1:47" hidden="1" x14ac:dyDescent="0.3">
      <c r="A1299" s="174">
        <v>8.02</v>
      </c>
      <c r="B1299" s="231"/>
      <c r="C1299" s="232" t="str">
        <f>VLOOKUP(BD.PD7[[#This Row],[Pos]],PPto[],3,FALSE)</f>
        <v>8.02 Checkout</v>
      </c>
      <c r="D1299" s="174" t="s">
        <v>23</v>
      </c>
      <c r="E1299" s="305" t="str">
        <f>IF(BD.PD7[[#This Row],[.]]="*",VLOOKUP(BD.PD7[[#This Row],[Pos]],Presupuesto!A:H,7,FALSE),"")</f>
        <v/>
      </c>
      <c r="F1299" s="548" t="s">
        <v>570</v>
      </c>
      <c r="G1299" s="579"/>
      <c r="H1299" s="174"/>
      <c r="I1299" s="174" t="s">
        <v>1326</v>
      </c>
      <c r="J1299" s="382">
        <v>12</v>
      </c>
      <c r="K1299" s="174" t="s">
        <v>260</v>
      </c>
      <c r="L1299" s="383">
        <f>IF(BD.PD7[[#This Row],[Mon]]="DOP",1,HLOOKUP(BD.PD7[[#This Row],[Mon]],$K$1:$L$2,2,FALSE))</f>
        <v>1</v>
      </c>
      <c r="M1299" s="384">
        <v>275000</v>
      </c>
      <c r="N1299" s="243">
        <f>BD.PD7[[#This Row],[Cant.]]*BD.PD7[[#This Row],[ Tasa ]]*BD.PD7[[#This Row],[ Precio Und.]]</f>
        <v>3300000</v>
      </c>
      <c r="O1299" s="386">
        <v>0</v>
      </c>
      <c r="P1299" s="243">
        <f>IF(BD.PD7[[#This Row],[Liquid. '[%']]]&lt;&gt;0,(BD.PD7[[#This Row],[Valor Neto '[DOP']]]*BD.PD7[[#This Row],[Liquid. '[%']]])+BD.PD7[[#This Row],[Valor Neto '[DOP']]],BD.PD7[[#This Row],[Valor Neto '[DOP']]])</f>
        <v>3300000</v>
      </c>
      <c r="Q1299" s="243">
        <f>BD.PD7[[#This Row],[Ppto. Orden Interna '[DOP']]]/HLOOKUP("USD",$K$1:$L$2,2,FALSE)</f>
        <v>50769.230769230766</v>
      </c>
      <c r="R1299" s="381" t="s">
        <v>1550</v>
      </c>
      <c r="S1299" s="387"/>
      <c r="T1299" s="387"/>
      <c r="U1299" s="387"/>
      <c r="V1299" s="387"/>
      <c r="W1299" s="174" t="s">
        <v>549</v>
      </c>
      <c r="X1299" s="495">
        <v>7</v>
      </c>
      <c r="Y1299" s="388">
        <v>0.6</v>
      </c>
      <c r="Z1299" s="243">
        <f>BD.PD7[[#This Row],[Av.P1 '[%']]]*BD.PD7[[#This Row],[Ppto. Orden Interna '[DOP']]]</f>
        <v>1980000</v>
      </c>
      <c r="AA1299" s="495">
        <v>10</v>
      </c>
      <c r="AB1299" s="388">
        <v>0.4</v>
      </c>
      <c r="AC1299" s="243">
        <f>BD.PD7[[#This Row],[Av.P2 '[%']]]*BD.PD7[[#This Row],[Ppto. Orden Interna '[DOP']]]</f>
        <v>1320000</v>
      </c>
      <c r="AD1299" s="249"/>
      <c r="AE1299" s="389"/>
      <c r="AF1299" s="243">
        <f>BD.PD7[[#This Row],[Av.P3 '[%']]]*BD.PD7[[#This Row],[Ppto. Orden Interna '[DOP']]]</f>
        <v>0</v>
      </c>
      <c r="AG1299" s="249"/>
      <c r="AH1299" s="389"/>
      <c r="AI1299" s="243">
        <f>BD.PD7[[#This Row],[Av.P2 '[%']]]*BD.PD7[[#This Row],[Ppto. Orden Interna '[DOP']]]</f>
        <v>1320000</v>
      </c>
      <c r="AJ1299" s="249"/>
      <c r="AK1299" s="389"/>
      <c r="AL1299" s="243">
        <f>BD.PD7[[#This Row],[Av.P2 '[%']]]*BD.PD7[[#This Row],[Ppto. Orden Interna '[DOP']]]</f>
        <v>1320000</v>
      </c>
      <c r="AM1299" s="496" t="e">
        <f>BD.PD9[[#This Row],[Pago 5]]+BD.PD9[[#This Row],[Pago 4]]+BD.PD9[[#This Row],[Pago 3]]+BD.PD9[[#This Row],[Pago 2]]+BD.PD9[[#This Row],[Pago 1]]</f>
        <v>#VALUE!</v>
      </c>
      <c r="AN1299" s="308" t="s">
        <v>244</v>
      </c>
      <c r="AO1299" s="308" t="s">
        <v>245</v>
      </c>
      <c r="AP1299" s="308" t="s">
        <v>246</v>
      </c>
      <c r="AQ1299" s="308" t="s">
        <v>247</v>
      </c>
      <c r="AR1299" s="308">
        <v>594</v>
      </c>
      <c r="AS1299" s="308" t="s">
        <v>248</v>
      </c>
      <c r="AT1299" s="249" t="s">
        <v>1575</v>
      </c>
      <c r="AU1299" s="249" t="s">
        <v>92</v>
      </c>
    </row>
    <row r="1300" spans="1:47" hidden="1" x14ac:dyDescent="0.3">
      <c r="A1300" s="174">
        <v>8.02</v>
      </c>
      <c r="B1300" s="231"/>
      <c r="C1300" s="232" t="str">
        <f>VLOOKUP(BD.PD7[[#This Row],[Pos]],PPto[],3,FALSE)</f>
        <v>8.02 Checkout</v>
      </c>
      <c r="D1300" s="174" t="s">
        <v>23</v>
      </c>
      <c r="E1300" s="305" t="str">
        <f>IF(BD.PD7[[#This Row],[.]]="*",VLOOKUP(BD.PD7[[#This Row],[Pos]],Presupuesto!A:H,7,FALSE),"")</f>
        <v/>
      </c>
      <c r="F1300" s="378" t="s">
        <v>1551</v>
      </c>
      <c r="G1300" s="174"/>
      <c r="H1300" s="174"/>
      <c r="I1300" s="174" t="s">
        <v>1326</v>
      </c>
      <c r="J1300" s="382">
        <v>12</v>
      </c>
      <c r="K1300" s="174" t="s">
        <v>260</v>
      </c>
      <c r="L1300" s="383">
        <f>IF(BD.PD7[[#This Row],[Mon]]="DOP",1,HLOOKUP(BD.PD7[[#This Row],[Mon]],$K$1:$L$2,2,FALSE))</f>
        <v>1</v>
      </c>
      <c r="M1300" s="384">
        <v>11607.27</v>
      </c>
      <c r="N1300" s="243">
        <f>BD.PD7[[#This Row],[Cant.]]*BD.PD7[[#This Row],[ Tasa ]]*BD.PD7[[#This Row],[ Precio Und.]]</f>
        <v>139287.24</v>
      </c>
      <c r="O1300" s="386">
        <v>0</v>
      </c>
      <c r="P1300" s="243">
        <f>IF(BD.PD7[[#This Row],[Liquid. '[%']]]&lt;&gt;0,(BD.PD7[[#This Row],[Valor Neto '[DOP']]]*BD.PD7[[#This Row],[Liquid. '[%']]])+BD.PD7[[#This Row],[Valor Neto '[DOP']]],BD.PD7[[#This Row],[Valor Neto '[DOP']]])</f>
        <v>139287.24</v>
      </c>
      <c r="Q1300" s="243">
        <f>BD.PD7[[#This Row],[Ppto. Orden Interna '[DOP']]]/HLOOKUP("USD",$K$1:$L$2,2,FALSE)</f>
        <v>2142.8806153846153</v>
      </c>
      <c r="R1300" s="381" t="s">
        <v>1552</v>
      </c>
      <c r="S1300" s="387"/>
      <c r="T1300" s="387"/>
      <c r="U1300" s="387"/>
      <c r="V1300" s="387"/>
      <c r="W1300" s="174" t="s">
        <v>868</v>
      </c>
      <c r="X1300" s="495">
        <v>9</v>
      </c>
      <c r="Y1300" s="388">
        <v>1</v>
      </c>
      <c r="Z1300" s="243">
        <f>BD.PD7[[#This Row],[Av.P1 '[%']]]*BD.PD7[[#This Row],[Ppto. Orden Interna '[DOP']]]</f>
        <v>139287.24</v>
      </c>
      <c r="AA1300" s="495"/>
      <c r="AB1300" s="388"/>
      <c r="AC1300" s="243">
        <f>BD.PD7[[#This Row],[Av.P2 '[%']]]*BD.PD7[[#This Row],[Ppto. Orden Interna '[DOP']]]</f>
        <v>0</v>
      </c>
      <c r="AD1300" s="249"/>
      <c r="AE1300" s="389"/>
      <c r="AF1300" s="243">
        <f>BD.PD7[[#This Row],[Av.P3 '[%']]]*BD.PD7[[#This Row],[Ppto. Orden Interna '[DOP']]]</f>
        <v>0</v>
      </c>
      <c r="AG1300" s="249"/>
      <c r="AH1300" s="389"/>
      <c r="AI1300" s="243">
        <f>BD.PD7[[#This Row],[Av.P2 '[%']]]*BD.PD7[[#This Row],[Ppto. Orden Interna '[DOP']]]</f>
        <v>0</v>
      </c>
      <c r="AJ1300" s="249"/>
      <c r="AK1300" s="389"/>
      <c r="AL1300" s="243">
        <f>BD.PD7[[#This Row],[Av.P2 '[%']]]*BD.PD7[[#This Row],[Ppto. Orden Interna '[DOP']]]</f>
        <v>0</v>
      </c>
      <c r="AM1300" s="496" t="e">
        <f>BD.PD9[[#This Row],[Pago 5]]+BD.PD9[[#This Row],[Pago 4]]+BD.PD9[[#This Row],[Pago 3]]+BD.PD9[[#This Row],[Pago 2]]+BD.PD9[[#This Row],[Pago 1]]</f>
        <v>#VALUE!</v>
      </c>
      <c r="AN1300" s="308" t="s">
        <v>244</v>
      </c>
      <c r="AO1300" s="308" t="s">
        <v>245</v>
      </c>
      <c r="AP1300" s="308" t="s">
        <v>246</v>
      </c>
      <c r="AQ1300" s="308" t="s">
        <v>247</v>
      </c>
      <c r="AR1300" s="308">
        <v>594</v>
      </c>
      <c r="AS1300" s="308" t="s">
        <v>248</v>
      </c>
      <c r="AT1300" s="249" t="s">
        <v>1575</v>
      </c>
      <c r="AU1300" s="249" t="s">
        <v>92</v>
      </c>
    </row>
    <row r="1301" spans="1:47" hidden="1" x14ac:dyDescent="0.3">
      <c r="A1301" s="174">
        <v>8.02</v>
      </c>
      <c r="B1301" s="231"/>
      <c r="C1301" s="232" t="str">
        <f>VLOOKUP(BD.PD7[[#This Row],[Pos]],PPto[],3,FALSE)</f>
        <v>8.02 Checkout</v>
      </c>
      <c r="D1301" s="174" t="s">
        <v>23</v>
      </c>
      <c r="E1301" s="305" t="str">
        <f>IF(BD.PD7[[#This Row],[.]]="*",VLOOKUP(BD.PD7[[#This Row],[Pos]],Presupuesto!A:H,7,FALSE),"")</f>
        <v/>
      </c>
      <c r="F1301" s="378" t="s">
        <v>1553</v>
      </c>
      <c r="G1301" s="174"/>
      <c r="H1301" s="174"/>
      <c r="I1301" s="174" t="s">
        <v>1326</v>
      </c>
      <c r="J1301" s="382">
        <v>12</v>
      </c>
      <c r="K1301" s="174" t="s">
        <v>260</v>
      </c>
      <c r="L1301" s="383">
        <f>IF(BD.PD7[[#This Row],[Mon]]="DOP",1,HLOOKUP(BD.PD7[[#This Row],[Mon]],$K$1:$L$2,2,FALSE))</f>
        <v>1</v>
      </c>
      <c r="M1301" s="384">
        <v>23370</v>
      </c>
      <c r="N1301" s="243">
        <f>BD.PD7[[#This Row],[Cant.]]*BD.PD7[[#This Row],[ Tasa ]]*BD.PD7[[#This Row],[ Precio Und.]]</f>
        <v>280440</v>
      </c>
      <c r="O1301" s="386">
        <v>0</v>
      </c>
      <c r="P1301" s="243">
        <f>IF(BD.PD7[[#This Row],[Liquid. '[%']]]&lt;&gt;0,(BD.PD7[[#This Row],[Valor Neto '[DOP']]]*BD.PD7[[#This Row],[Liquid. '[%']]])+BD.PD7[[#This Row],[Valor Neto '[DOP']]],BD.PD7[[#This Row],[Valor Neto '[DOP']]])</f>
        <v>280440</v>
      </c>
      <c r="Q1301" s="243">
        <f>BD.PD7[[#This Row],[Ppto. Orden Interna '[DOP']]]/HLOOKUP("USD",$K$1:$L$2,2,FALSE)</f>
        <v>4314.4615384615381</v>
      </c>
      <c r="R1301" s="381" t="s">
        <v>1552</v>
      </c>
      <c r="S1301" s="387"/>
      <c r="T1301" s="387"/>
      <c r="U1301" s="387"/>
      <c r="V1301" s="387"/>
      <c r="W1301" s="174" t="s">
        <v>868</v>
      </c>
      <c r="X1301" s="495">
        <v>9</v>
      </c>
      <c r="Y1301" s="388">
        <v>1</v>
      </c>
      <c r="Z1301" s="243">
        <f>BD.PD7[[#This Row],[Av.P1 '[%']]]*BD.PD7[[#This Row],[Ppto. Orden Interna '[DOP']]]</f>
        <v>280440</v>
      </c>
      <c r="AA1301" s="495"/>
      <c r="AB1301" s="388"/>
      <c r="AC1301" s="243">
        <f>BD.PD7[[#This Row],[Av.P2 '[%']]]*BD.PD7[[#This Row],[Ppto. Orden Interna '[DOP']]]</f>
        <v>0</v>
      </c>
      <c r="AD1301" s="249"/>
      <c r="AE1301" s="389"/>
      <c r="AF1301" s="243">
        <f>BD.PD7[[#This Row],[Av.P3 '[%']]]*BD.PD7[[#This Row],[Ppto. Orden Interna '[DOP']]]</f>
        <v>0</v>
      </c>
      <c r="AG1301" s="249"/>
      <c r="AH1301" s="389"/>
      <c r="AI1301" s="243">
        <f>BD.PD7[[#This Row],[Av.P2 '[%']]]*BD.PD7[[#This Row],[Ppto. Orden Interna '[DOP']]]</f>
        <v>0</v>
      </c>
      <c r="AJ1301" s="249"/>
      <c r="AK1301" s="389"/>
      <c r="AL1301" s="243">
        <f>BD.PD7[[#This Row],[Av.P2 '[%']]]*BD.PD7[[#This Row],[Ppto. Orden Interna '[DOP']]]</f>
        <v>0</v>
      </c>
      <c r="AM1301" s="496" t="e">
        <f>BD.PD9[[#This Row],[Pago 5]]+BD.PD9[[#This Row],[Pago 4]]+BD.PD9[[#This Row],[Pago 3]]+BD.PD9[[#This Row],[Pago 2]]+BD.PD9[[#This Row],[Pago 1]]</f>
        <v>#VALUE!</v>
      </c>
      <c r="AN1301" s="308" t="s">
        <v>244</v>
      </c>
      <c r="AO1301" s="308" t="s">
        <v>245</v>
      </c>
      <c r="AP1301" s="308" t="s">
        <v>246</v>
      </c>
      <c r="AQ1301" s="308" t="s">
        <v>247</v>
      </c>
      <c r="AR1301" s="308">
        <v>594</v>
      </c>
      <c r="AS1301" s="308" t="s">
        <v>248</v>
      </c>
      <c r="AT1301" s="249" t="s">
        <v>1575</v>
      </c>
      <c r="AU1301" s="249" t="s">
        <v>92</v>
      </c>
    </row>
    <row r="1302" spans="1:47" hidden="1" x14ac:dyDescent="0.3">
      <c r="A1302" s="174">
        <v>8.02</v>
      </c>
      <c r="B1302" s="231"/>
      <c r="C1302" s="232" t="str">
        <f>VLOOKUP(BD.PD7[[#This Row],[Pos]],PPto[],3,FALSE)</f>
        <v>8.02 Checkout</v>
      </c>
      <c r="D1302" s="174" t="s">
        <v>23</v>
      </c>
      <c r="E1302" s="305" t="str">
        <f>IF(BD.PD7[[#This Row],[.]]="*",VLOOKUP(BD.PD7[[#This Row],[Pos]],Presupuesto!A:H,7,FALSE),"")</f>
        <v/>
      </c>
      <c r="F1302" s="378" t="s">
        <v>571</v>
      </c>
      <c r="G1302" s="174"/>
      <c r="H1302" s="174"/>
      <c r="I1302" s="174" t="s">
        <v>1326</v>
      </c>
      <c r="J1302" s="382">
        <v>1</v>
      </c>
      <c r="K1302" s="174" t="s">
        <v>117</v>
      </c>
      <c r="L1302" s="383">
        <f>IF(BD.PD7[[#This Row],[Mon]]="DOP",1,HLOOKUP(BD.PD7[[#This Row],[Mon]],$K$1:$L$2,2,FALSE))</f>
        <v>65</v>
      </c>
      <c r="M1302" s="384">
        <v>21500</v>
      </c>
      <c r="N1302" s="243">
        <f>BD.PD7[[#This Row],[Cant.]]*BD.PD7[[#This Row],[ Tasa ]]*BD.PD7[[#This Row],[ Precio Und.]]</f>
        <v>1397500</v>
      </c>
      <c r="O1302" s="386">
        <v>0</v>
      </c>
      <c r="P1302" s="243">
        <f>IF(BD.PD7[[#This Row],[Liquid. '[%']]]&lt;&gt;0,(BD.PD7[[#This Row],[Valor Neto '[DOP']]]*BD.PD7[[#This Row],[Liquid. '[%']]])+BD.PD7[[#This Row],[Valor Neto '[DOP']]],BD.PD7[[#This Row],[Valor Neto '[DOP']]])</f>
        <v>1397500</v>
      </c>
      <c r="Q1302" s="243">
        <f>BD.PD7[[#This Row],[Ppto. Orden Interna '[DOP']]]/HLOOKUP("USD",$K$1:$L$2,2,FALSE)</f>
        <v>21500</v>
      </c>
      <c r="R1302" s="381" t="s">
        <v>1554</v>
      </c>
      <c r="S1302" s="387"/>
      <c r="T1302" s="387"/>
      <c r="U1302" s="387"/>
      <c r="V1302" s="387"/>
      <c r="W1302" s="174" t="s">
        <v>549</v>
      </c>
      <c r="X1302" s="495">
        <v>7</v>
      </c>
      <c r="Y1302" s="388">
        <v>0.6</v>
      </c>
      <c r="Z1302" s="243">
        <f>BD.PD7[[#This Row],[Av.P1 '[%']]]*BD.PD7[[#This Row],[Ppto. Orden Interna '[DOP']]]</f>
        <v>838500</v>
      </c>
      <c r="AA1302" s="495">
        <v>10</v>
      </c>
      <c r="AB1302" s="388">
        <v>0.4</v>
      </c>
      <c r="AC1302" s="243">
        <f>BD.PD7[[#This Row],[Av.P2 '[%']]]*BD.PD7[[#This Row],[Ppto. Orden Interna '[DOP']]]</f>
        <v>559000</v>
      </c>
      <c r="AD1302" s="249"/>
      <c r="AE1302" s="389"/>
      <c r="AF1302" s="243">
        <f>BD.PD7[[#This Row],[Av.P3 '[%']]]*BD.PD7[[#This Row],[Ppto. Orden Interna '[DOP']]]</f>
        <v>0</v>
      </c>
      <c r="AG1302" s="249"/>
      <c r="AH1302" s="389"/>
      <c r="AI1302" s="243">
        <f>BD.PD7[[#This Row],[Av.P2 '[%']]]*BD.PD7[[#This Row],[Ppto. Orden Interna '[DOP']]]</f>
        <v>559000</v>
      </c>
      <c r="AJ1302" s="249"/>
      <c r="AK1302" s="389"/>
      <c r="AL1302" s="243">
        <f>BD.PD7[[#This Row],[Av.P2 '[%']]]*BD.PD7[[#This Row],[Ppto. Orden Interna '[DOP']]]</f>
        <v>559000</v>
      </c>
      <c r="AM1302" s="496" t="e">
        <f>BD.PD9[[#This Row],[Pago 5]]+BD.PD9[[#This Row],[Pago 4]]+BD.PD9[[#This Row],[Pago 3]]+BD.PD9[[#This Row],[Pago 2]]+BD.PD9[[#This Row],[Pago 1]]</f>
        <v>#VALUE!</v>
      </c>
      <c r="AN1302" s="308" t="s">
        <v>244</v>
      </c>
      <c r="AO1302" s="308" t="s">
        <v>245</v>
      </c>
      <c r="AP1302" s="308" t="s">
        <v>246</v>
      </c>
      <c r="AQ1302" s="308" t="s">
        <v>247</v>
      </c>
      <c r="AR1302" s="308">
        <v>594</v>
      </c>
      <c r="AS1302" s="308" t="s">
        <v>248</v>
      </c>
      <c r="AT1302" s="249" t="s">
        <v>1575</v>
      </c>
      <c r="AU1302" s="249" t="s">
        <v>92</v>
      </c>
    </row>
    <row r="1303" spans="1:47" hidden="1" x14ac:dyDescent="0.3">
      <c r="A1303" s="174">
        <v>8.02</v>
      </c>
      <c r="B1303" s="231"/>
      <c r="C1303" s="232" t="str">
        <f>VLOOKUP(BD.PD7[[#This Row],[Pos]],PPto[],3,FALSE)</f>
        <v>8.02 Checkout</v>
      </c>
      <c r="D1303" s="174" t="s">
        <v>23</v>
      </c>
      <c r="E1303" s="305" t="str">
        <f>IF(BD.PD7[[#This Row],[.]]="*",VLOOKUP(BD.PD7[[#This Row],[Pos]],Presupuesto!A:H,7,FALSE),"")</f>
        <v/>
      </c>
      <c r="F1303" s="358" t="s">
        <v>1555</v>
      </c>
      <c r="G1303" s="174"/>
      <c r="H1303" s="174"/>
      <c r="I1303" s="174" t="s">
        <v>1326</v>
      </c>
      <c r="J1303" s="382">
        <v>0</v>
      </c>
      <c r="K1303" s="174" t="s">
        <v>260</v>
      </c>
      <c r="L1303" s="383">
        <f>IF(BD.PD7[[#This Row],[Mon]]="DOP",1,HLOOKUP(BD.PD7[[#This Row],[Mon]],$K$1:$L$2,2,FALSE))</f>
        <v>1</v>
      </c>
      <c r="M1303" s="384">
        <v>205000</v>
      </c>
      <c r="N1303" s="243">
        <f>BD.PD7[[#This Row],[Cant.]]*BD.PD7[[#This Row],[ Tasa ]]*BD.PD7[[#This Row],[ Precio Und.]]</f>
        <v>0</v>
      </c>
      <c r="O1303" s="386">
        <v>0</v>
      </c>
      <c r="P130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3" s="243">
        <f>BD.PD7[[#This Row],[Ppto. Orden Interna '[DOP']]]/HLOOKUP("USD",$K$1:$L$2,2,FALSE)</f>
        <v>0</v>
      </c>
      <c r="R1303" s="381" t="s">
        <v>1552</v>
      </c>
      <c r="S1303" s="387"/>
      <c r="T1303" s="387"/>
      <c r="U1303" s="387"/>
      <c r="V1303" s="387"/>
      <c r="W1303" s="174" t="s">
        <v>633</v>
      </c>
      <c r="X1303" s="495">
        <v>9</v>
      </c>
      <c r="Y1303" s="388">
        <v>0.5</v>
      </c>
      <c r="Z1303" s="243">
        <f>BD.PD7[[#This Row],[Av.P1 '[%']]]*BD.PD7[[#This Row],[Ppto. Orden Interna '[DOP']]]</f>
        <v>0</v>
      </c>
      <c r="AA1303" s="495">
        <v>11</v>
      </c>
      <c r="AB1303" s="388">
        <v>0.5</v>
      </c>
      <c r="AC1303" s="243">
        <f>BD.PD7[[#This Row],[Av.P2 '[%']]]*BD.PD7[[#This Row],[Ppto. Orden Interna '[DOP']]]</f>
        <v>0</v>
      </c>
      <c r="AD1303" s="249"/>
      <c r="AE1303" s="389"/>
      <c r="AF1303" s="243">
        <f>BD.PD7[[#This Row],[Av.P3 '[%']]]*BD.PD7[[#This Row],[Ppto. Orden Interna '[DOP']]]</f>
        <v>0</v>
      </c>
      <c r="AG1303" s="249"/>
      <c r="AH1303" s="389"/>
      <c r="AI1303" s="243">
        <f>BD.PD7[[#This Row],[Av.P2 '[%']]]*BD.PD7[[#This Row],[Ppto. Orden Interna '[DOP']]]</f>
        <v>0</v>
      </c>
      <c r="AJ1303" s="249"/>
      <c r="AK1303" s="389"/>
      <c r="AL1303" s="243">
        <f>BD.PD7[[#This Row],[Av.P2 '[%']]]*BD.PD7[[#This Row],[Ppto. Orden Interna '[DOP']]]</f>
        <v>0</v>
      </c>
      <c r="AM1303" s="496" t="e">
        <f>BD.PD9[[#This Row],[Pago 5]]+BD.PD9[[#This Row],[Pago 4]]+BD.PD9[[#This Row],[Pago 3]]+BD.PD9[[#This Row],[Pago 2]]+BD.PD9[[#This Row],[Pago 1]]</f>
        <v>#VALUE!</v>
      </c>
      <c r="AN1303" s="308" t="s">
        <v>244</v>
      </c>
      <c r="AO1303" s="308" t="s">
        <v>245</v>
      </c>
      <c r="AP1303" s="308" t="s">
        <v>246</v>
      </c>
      <c r="AQ1303" s="308" t="s">
        <v>247</v>
      </c>
      <c r="AR1303" s="308">
        <v>594</v>
      </c>
      <c r="AS1303" s="308" t="s">
        <v>248</v>
      </c>
      <c r="AT1303" s="249" t="s">
        <v>1575</v>
      </c>
      <c r="AU1303" s="249" t="s">
        <v>92</v>
      </c>
    </row>
    <row r="1304" spans="1:47" hidden="1" x14ac:dyDescent="0.3">
      <c r="A1304" s="174">
        <v>8.02</v>
      </c>
      <c r="B1304" s="231"/>
      <c r="C1304" s="232" t="str">
        <f>VLOOKUP(BD.PD7[[#This Row],[Pos]],PPto[],3,FALSE)</f>
        <v>8.02 Checkout</v>
      </c>
      <c r="D1304" s="174" t="s">
        <v>23</v>
      </c>
      <c r="E1304" s="305" t="str">
        <f>IF(BD.PD7[[#This Row],[.]]="*",VLOOKUP(BD.PD7[[#This Row],[Pos]],Presupuesto!A:H,7,FALSE),"")</f>
        <v/>
      </c>
      <c r="F1304" s="358" t="s">
        <v>1556</v>
      </c>
      <c r="G1304" s="174"/>
      <c r="H1304" s="174"/>
      <c r="I1304" s="174"/>
      <c r="J1304" s="382">
        <v>0</v>
      </c>
      <c r="K1304" s="174" t="s">
        <v>260</v>
      </c>
      <c r="L1304" s="383">
        <f>IF(BD.PD7[[#This Row],[Mon]]="DOP",1,HLOOKUP(BD.PD7[[#This Row],[Mon]],$K$1:$L$2,2,FALSE))</f>
        <v>1</v>
      </c>
      <c r="M1304" s="384">
        <v>47871</v>
      </c>
      <c r="N1304" s="243">
        <f>BD.PD7[[#This Row],[Cant.]]*BD.PD7[[#This Row],[ Tasa ]]*BD.PD7[[#This Row],[ Precio Und.]]</f>
        <v>0</v>
      </c>
      <c r="O1304" s="386">
        <v>0</v>
      </c>
      <c r="P1304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4" s="243">
        <f>BD.PD7[[#This Row],[Ppto. Orden Interna '[DOP']]]/HLOOKUP("USD",$K$1:$L$2,2,FALSE)</f>
        <v>0</v>
      </c>
      <c r="R1304" s="381" t="s">
        <v>1550</v>
      </c>
      <c r="S1304" s="387"/>
      <c r="T1304" s="387"/>
      <c r="U1304" s="387"/>
      <c r="V1304" s="387"/>
      <c r="W1304" s="174" t="s">
        <v>549</v>
      </c>
      <c r="X1304" s="495">
        <v>7</v>
      </c>
      <c r="Y1304" s="388">
        <v>0.6</v>
      </c>
      <c r="Z1304" s="243">
        <f>BD.PD7[[#This Row],[Av.P1 '[%']]]*BD.PD7[[#This Row],[Ppto. Orden Interna '[DOP']]]</f>
        <v>0</v>
      </c>
      <c r="AA1304" s="495">
        <v>10</v>
      </c>
      <c r="AB1304" s="388">
        <v>0.4</v>
      </c>
      <c r="AC1304" s="243">
        <f>BD.PD7[[#This Row],[Av.P2 '[%']]]*BD.PD7[[#This Row],[Ppto. Orden Interna '[DOP']]]</f>
        <v>0</v>
      </c>
      <c r="AD1304" s="249"/>
      <c r="AE1304" s="389"/>
      <c r="AF1304" s="243">
        <f>BD.PD7[[#This Row],[Av.P3 '[%']]]*BD.PD7[[#This Row],[Ppto. Orden Interna '[DOP']]]</f>
        <v>0</v>
      </c>
      <c r="AG1304" s="249"/>
      <c r="AH1304" s="389"/>
      <c r="AI1304" s="243">
        <f>BD.PD7[[#This Row],[Av.P2 '[%']]]*BD.PD7[[#This Row],[Ppto. Orden Interna '[DOP']]]</f>
        <v>0</v>
      </c>
      <c r="AJ1304" s="249"/>
      <c r="AK1304" s="389"/>
      <c r="AL1304" s="243">
        <f>BD.PD7[[#This Row],[Av.P2 '[%']]]*BD.PD7[[#This Row],[Ppto. Orden Interna '[DOP']]]</f>
        <v>0</v>
      </c>
      <c r="AM1304" s="496" t="e">
        <f>BD.PD9[[#This Row],[Pago 5]]+BD.PD9[[#This Row],[Pago 4]]+BD.PD9[[#This Row],[Pago 3]]+BD.PD9[[#This Row],[Pago 2]]+BD.PD9[[#This Row],[Pago 1]]</f>
        <v>#VALUE!</v>
      </c>
      <c r="AN1304" s="308" t="s">
        <v>244</v>
      </c>
      <c r="AO1304" s="308" t="s">
        <v>245</v>
      </c>
      <c r="AP1304" s="308" t="s">
        <v>246</v>
      </c>
      <c r="AQ1304" s="308" t="s">
        <v>247</v>
      </c>
      <c r="AR1304" s="308">
        <v>594</v>
      </c>
      <c r="AS1304" s="308" t="s">
        <v>248</v>
      </c>
      <c r="AT1304" s="249" t="s">
        <v>1575</v>
      </c>
      <c r="AU1304" s="249" t="s">
        <v>92</v>
      </c>
    </row>
    <row r="1305" spans="1:47" hidden="1" x14ac:dyDescent="0.3">
      <c r="A1305" s="174">
        <v>8.02</v>
      </c>
      <c r="B1305" s="231"/>
      <c r="C1305" s="232" t="str">
        <f>VLOOKUP(BD.PD7[[#This Row],[Pos]],PPto[],3,FALSE)</f>
        <v>8.02 Checkout</v>
      </c>
      <c r="D1305" s="233"/>
      <c r="E1305" s="305" t="str">
        <f>IF(BD.PD7[[#This Row],[.]]="*",VLOOKUP(BD.PD7[[#This Row],[Pos]],Presupuesto!A:H,7,FALSE),"")</f>
        <v/>
      </c>
      <c r="F1305" s="529" t="s">
        <v>572</v>
      </c>
      <c r="G1305" s="580"/>
      <c r="H1305" s="174"/>
      <c r="I1305" s="174" t="s">
        <v>1326</v>
      </c>
      <c r="J1305" s="382">
        <v>4</v>
      </c>
      <c r="K1305" s="174" t="s">
        <v>260</v>
      </c>
      <c r="L1305" s="383">
        <f>IF(BD.PD7[[#This Row],[Mon]]="DOP",1,HLOOKUP(BD.PD7[[#This Row],[Mon]],$K$1:$L$2,2,FALSE))</f>
        <v>1</v>
      </c>
      <c r="M1305" s="384">
        <v>0</v>
      </c>
      <c r="N1305" s="243">
        <f>BD.PD7[[#This Row],[Cant.]]*BD.PD7[[#This Row],[ Tasa ]]*BD.PD7[[#This Row],[ Precio Und.]]</f>
        <v>0</v>
      </c>
      <c r="O1305" s="386">
        <v>0</v>
      </c>
      <c r="P1305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5" s="243">
        <f>BD.PD7[[#This Row],[Ppto. Orden Interna '[DOP']]]/HLOOKUP("USD",$K$1:$L$2,2,FALSE)</f>
        <v>0</v>
      </c>
      <c r="R1305" s="381" t="s">
        <v>573</v>
      </c>
      <c r="S1305" s="387"/>
      <c r="T1305" s="387"/>
      <c r="U1305" s="387"/>
      <c r="V1305" s="387"/>
      <c r="W1305" s="174"/>
      <c r="X1305" s="495"/>
      <c r="Y1305" s="388"/>
      <c r="Z1305" s="243">
        <f>BD.PD7[[#This Row],[Av.P1 '[%']]]*BD.PD7[[#This Row],[Ppto. Orden Interna '[DOP']]]</f>
        <v>0</v>
      </c>
      <c r="AA1305" s="249"/>
      <c r="AB1305" s="389"/>
      <c r="AC1305" s="243">
        <f>BD.PD7[[#This Row],[Av.P2 '[%']]]*BD.PD7[[#This Row],[Ppto. Orden Interna '[DOP']]]</f>
        <v>0</v>
      </c>
      <c r="AD1305" s="249"/>
      <c r="AE1305" s="389"/>
      <c r="AF1305" s="243">
        <f>BD.PD7[[#This Row],[Av.P3 '[%']]]*BD.PD7[[#This Row],[Ppto. Orden Interna '[DOP']]]</f>
        <v>0</v>
      </c>
      <c r="AG1305" s="249"/>
      <c r="AH1305" s="389"/>
      <c r="AI1305" s="243">
        <f>BD.PD7[[#This Row],[Av.P2 '[%']]]*BD.PD7[[#This Row],[Ppto. Orden Interna '[DOP']]]</f>
        <v>0</v>
      </c>
      <c r="AJ1305" s="249"/>
      <c r="AK1305" s="389"/>
      <c r="AL1305" s="243">
        <f>BD.PD7[[#This Row],[Av.P2 '[%']]]*BD.PD7[[#This Row],[Ppto. Orden Interna '[DOP']]]</f>
        <v>0</v>
      </c>
      <c r="AM1305" s="496" t="e">
        <f>BD.PD9[[#This Row],[Pago 5]]+BD.PD9[[#This Row],[Pago 4]]+BD.PD9[[#This Row],[Pago 3]]+BD.PD9[[#This Row],[Pago 2]]+BD.PD9[[#This Row],[Pago 1]]</f>
        <v>#VALUE!</v>
      </c>
      <c r="AN1305" s="308" t="s">
        <v>244</v>
      </c>
      <c r="AO1305" s="308" t="s">
        <v>245</v>
      </c>
      <c r="AP1305" s="308" t="s">
        <v>246</v>
      </c>
      <c r="AQ1305" s="308" t="s">
        <v>247</v>
      </c>
      <c r="AR1305" s="308">
        <v>594</v>
      </c>
      <c r="AS1305" s="308" t="s">
        <v>248</v>
      </c>
      <c r="AT1305" s="249" t="s">
        <v>1575</v>
      </c>
      <c r="AU1305" s="249" t="s">
        <v>92</v>
      </c>
    </row>
    <row r="1306" spans="1:47" hidden="1" x14ac:dyDescent="0.3">
      <c r="A1306" s="174">
        <v>8.0299999999999994</v>
      </c>
      <c r="B1306" s="231" t="s">
        <v>243</v>
      </c>
      <c r="C1306" s="232" t="str">
        <f>VLOOKUP(BD.PD7[[#This Row],[Pos]],PPto[],3,FALSE)</f>
        <v>8.03 Carritos, Canastas y Accesorios</v>
      </c>
      <c r="D1306" s="233" t="s">
        <v>243</v>
      </c>
      <c r="E1306" s="305">
        <f>IF(BD.PD7[[#This Row],[.]]="*",VLOOKUP(BD.PD7[[#This Row],[Pos]],Presupuesto!A:H,7,FALSE),"")</f>
        <v>46216.860040321582</v>
      </c>
      <c r="F1306" s="234"/>
      <c r="G1306" s="174"/>
      <c r="H1306" s="174"/>
      <c r="I1306" s="174"/>
      <c r="J1306" s="392">
        <v>1</v>
      </c>
      <c r="K1306" s="233" t="s">
        <v>117</v>
      </c>
      <c r="L1306" s="383">
        <f>IF(BD.PD7[[#This Row],[Mon]]="DOP",1,HLOOKUP(BD.PD7[[#This Row],[Mon]],$K$1:$L$2,2,FALSE))</f>
        <v>65</v>
      </c>
      <c r="M1306" s="490">
        <v>0</v>
      </c>
      <c r="N1306" s="243">
        <f>BD.PD7[[#This Row],[Cant.]]*BD.PD7[[#This Row],[ Tasa ]]*BD.PD7[[#This Row],[ Precio Und.]]</f>
        <v>0</v>
      </c>
      <c r="O1306" s="491">
        <v>0</v>
      </c>
      <c r="P1306" s="243">
        <f>IF(BD.PD7[[#This Row],[Liquid. '[%']]]&lt;&gt;0,(BD.PD7[[#This Row],[Valor Neto '[DOP']]]*BD.PD7[[#This Row],[Liquid. '[%']]])+BD.PD7[[#This Row],[Valor Neto '[DOP']]],BD.PD7[[#This Row],[Valor Neto '[DOP']]])</f>
        <v>0</v>
      </c>
      <c r="Q1306" s="243">
        <f>BD.PD7[[#This Row],[Ppto. Orden Interna '[DOP']]]/HLOOKUP("USD",$K$1:$L$2,2,FALSE)</f>
        <v>0</v>
      </c>
      <c r="R1306" s="381"/>
      <c r="S1306" s="387"/>
      <c r="T1306" s="387"/>
      <c r="U1306" s="387"/>
      <c r="V1306" s="387"/>
      <c r="W1306" s="174"/>
      <c r="X1306" s="495"/>
      <c r="Y1306" s="388"/>
      <c r="Z1306" s="243">
        <f>BD.PD7[[#This Row],[Av.P1 '[%']]]*BD.PD7[[#This Row],[Ppto. Orden Interna '[DOP']]]</f>
        <v>0</v>
      </c>
      <c r="AA1306" s="249"/>
      <c r="AB1306" s="389"/>
      <c r="AC1306" s="243">
        <f>BD.PD7[[#This Row],[Av.P2 '[%']]]*BD.PD7[[#This Row],[Ppto. Orden Interna '[DOP']]]</f>
        <v>0</v>
      </c>
      <c r="AD1306" s="249"/>
      <c r="AE1306" s="389"/>
      <c r="AF1306" s="243">
        <f>BD.PD7[[#This Row],[Av.P3 '[%']]]*BD.PD7[[#This Row],[Ppto. Orden Interna '[DOP']]]</f>
        <v>0</v>
      </c>
      <c r="AG1306" s="249"/>
      <c r="AH1306" s="389"/>
      <c r="AI1306" s="243">
        <f>BD.PD7[[#This Row],[Av.P2 '[%']]]*BD.PD7[[#This Row],[Ppto. Orden Interna '[DOP']]]</f>
        <v>0</v>
      </c>
      <c r="AJ1306" s="249"/>
      <c r="AK1306" s="389"/>
      <c r="AL1306" s="243">
        <f>BD.PD7[[#This Row],[Av.P2 '[%']]]*BD.PD7[[#This Row],[Ppto. Orden Interna '[DOP']]]</f>
        <v>0</v>
      </c>
      <c r="AM1306" s="496" t="e">
        <f>BD.PD9[[#This Row],[Pago 5]]+BD.PD9[[#This Row],[Pago 4]]+BD.PD9[[#This Row],[Pago 3]]+BD.PD9[[#This Row],[Pago 2]]+BD.PD9[[#This Row],[Pago 1]]</f>
        <v>#VALUE!</v>
      </c>
      <c r="AN1306" s="308" t="s">
        <v>244</v>
      </c>
      <c r="AO1306" s="308" t="s">
        <v>245</v>
      </c>
      <c r="AP1306" s="308" t="s">
        <v>246</v>
      </c>
      <c r="AQ1306" s="308" t="s">
        <v>247</v>
      </c>
      <c r="AR1306" s="308">
        <v>594</v>
      </c>
      <c r="AS1306" s="308" t="s">
        <v>248</v>
      </c>
      <c r="AT1306" s="249" t="s">
        <v>1575</v>
      </c>
      <c r="AU1306" s="249" t="s">
        <v>92</v>
      </c>
    </row>
    <row r="1307" spans="1:47" hidden="1" x14ac:dyDescent="0.3">
      <c r="A1307" s="174">
        <v>8.0299999999999994</v>
      </c>
      <c r="B1307" s="231"/>
      <c r="C1307" s="232" t="str">
        <f>VLOOKUP(BD.PD7[[#This Row],[Pos]],PPto[],3,FALSE)</f>
        <v>8.03 Carritos, Canastas y Accesorios</v>
      </c>
      <c r="D1307" s="174" t="s">
        <v>23</v>
      </c>
      <c r="E1307" s="305" t="str">
        <f>IF(BD.PD7[[#This Row],[.]]="*",VLOOKUP(BD.PD7[[#This Row],[Pos]],Presupuesto!A:H,7,FALSE),"")</f>
        <v/>
      </c>
      <c r="F1307" s="561" t="s">
        <v>574</v>
      </c>
      <c r="G1307" s="511"/>
      <c r="H1307" s="174"/>
      <c r="I1307" s="174" t="s">
        <v>1326</v>
      </c>
      <c r="J1307" s="382">
        <v>60</v>
      </c>
      <c r="K1307" s="174" t="s">
        <v>260</v>
      </c>
      <c r="L1307" s="383">
        <f>IF(BD.PD7[[#This Row],[Mon]]="DOP",1,HLOOKUP(BD.PD7[[#This Row],[Mon]],$K$1:$L$2,2,FALSE))</f>
        <v>1</v>
      </c>
      <c r="M1307" s="384">
        <v>1438.7834523809524</v>
      </c>
      <c r="N1307" s="243">
        <f>BD.PD7[[#This Row],[Cant.]]*BD.PD7[[#This Row],[ Tasa ]]*BD.PD7[[#This Row],[ Precio Und.]]</f>
        <v>86327.007142857154</v>
      </c>
      <c r="O1307" s="386">
        <v>0.3</v>
      </c>
      <c r="P1307" s="243">
        <f>IF(BD.PD7[[#This Row],[Liquid. '[%']]]&lt;&gt;0,(BD.PD7[[#This Row],[Valor Neto '[DOP']]]*BD.PD7[[#This Row],[Liquid. '[%']]])+BD.PD7[[#This Row],[Valor Neto '[DOP']]],BD.PD7[[#This Row],[Valor Neto '[DOP']]])</f>
        <v>112225.10928571429</v>
      </c>
      <c r="Q1307" s="243">
        <f>BD.PD7[[#This Row],[Ppto. Orden Interna '[DOP']]]/HLOOKUP("USD",$K$1:$L$2,2,FALSE)</f>
        <v>1726.5401428571429</v>
      </c>
      <c r="R1307" s="381" t="s">
        <v>575</v>
      </c>
      <c r="S1307" s="387"/>
      <c r="T1307" s="387"/>
      <c r="U1307" s="387"/>
      <c r="V1307" s="387"/>
      <c r="W1307" s="174" t="s">
        <v>576</v>
      </c>
      <c r="X1307" s="495">
        <v>9</v>
      </c>
      <c r="Y1307" s="388">
        <v>0.5</v>
      </c>
      <c r="Z1307" s="243">
        <f>BD.PD7[[#This Row],[Av.P1 '[%']]]*BD.PD7[[#This Row],[Ppto. Orden Interna '[DOP']]]</f>
        <v>56112.554642857147</v>
      </c>
      <c r="AA1307" s="495">
        <v>11</v>
      </c>
      <c r="AB1307" s="388">
        <v>0.5</v>
      </c>
      <c r="AC1307" s="243">
        <f>BD.PD7[[#This Row],[Av.P2 '[%']]]*BD.PD7[[#This Row],[Ppto. Orden Interna '[DOP']]]</f>
        <v>56112.554642857147</v>
      </c>
      <c r="AD1307" s="249"/>
      <c r="AE1307" s="389"/>
      <c r="AF1307" s="243">
        <f>BD.PD7[[#This Row],[Av.P3 '[%']]]*BD.PD7[[#This Row],[Ppto. Orden Interna '[DOP']]]</f>
        <v>0</v>
      </c>
      <c r="AG1307" s="249"/>
      <c r="AH1307" s="389"/>
      <c r="AI1307" s="243">
        <f>BD.PD7[[#This Row],[Av.P2 '[%']]]*BD.PD7[[#This Row],[Ppto. Orden Interna '[DOP']]]</f>
        <v>56112.554642857147</v>
      </c>
      <c r="AJ1307" s="249"/>
      <c r="AK1307" s="389"/>
      <c r="AL1307" s="243">
        <f>BD.PD7[[#This Row],[Av.P2 '[%']]]*BD.PD7[[#This Row],[Ppto. Orden Interna '[DOP']]]</f>
        <v>56112.554642857147</v>
      </c>
      <c r="AM1307" s="496" t="e">
        <f>BD.PD9[[#This Row],[Pago 5]]+BD.PD9[[#This Row],[Pago 4]]+BD.PD9[[#This Row],[Pago 3]]+BD.PD9[[#This Row],[Pago 2]]+BD.PD9[[#This Row],[Pago 1]]</f>
        <v>#VALUE!</v>
      </c>
      <c r="AN1307" s="308" t="s">
        <v>244</v>
      </c>
      <c r="AO1307" s="308" t="s">
        <v>245</v>
      </c>
      <c r="AP1307" s="308" t="s">
        <v>246</v>
      </c>
      <c r="AQ1307" s="308" t="s">
        <v>247</v>
      </c>
      <c r="AR1307" s="308">
        <v>594</v>
      </c>
      <c r="AS1307" s="308" t="s">
        <v>248</v>
      </c>
      <c r="AT1307" s="249" t="s">
        <v>1575</v>
      </c>
      <c r="AU1307" s="249" t="s">
        <v>92</v>
      </c>
    </row>
    <row r="1308" spans="1:47" hidden="1" x14ac:dyDescent="0.3">
      <c r="A1308" s="174">
        <v>8.0299999999999994</v>
      </c>
      <c r="B1308" s="231"/>
      <c r="C1308" s="232" t="str">
        <f>VLOOKUP(BD.PD7[[#This Row],[Pos]],PPto[],3,FALSE)</f>
        <v>8.03 Carritos, Canastas y Accesorios</v>
      </c>
      <c r="D1308" s="174" t="s">
        <v>23</v>
      </c>
      <c r="E1308" s="305" t="str">
        <f>IF(BD.PD7[[#This Row],[.]]="*",VLOOKUP(BD.PD7[[#This Row],[Pos]],Presupuesto!A:H,7,FALSE),"")</f>
        <v/>
      </c>
      <c r="F1308" s="561" t="s">
        <v>577</v>
      </c>
      <c r="G1308" s="511"/>
      <c r="H1308" s="174"/>
      <c r="I1308" s="174" t="s">
        <v>1326</v>
      </c>
      <c r="J1308" s="382">
        <v>2</v>
      </c>
      <c r="K1308" s="174" t="s">
        <v>260</v>
      </c>
      <c r="L1308" s="383">
        <f>IF(BD.PD7[[#This Row],[Mon]]="DOP",1,HLOOKUP(BD.PD7[[#This Row],[Mon]],$K$1:$L$2,2,FALSE))</f>
        <v>1</v>
      </c>
      <c r="M1308" s="384">
        <v>76528.710000000006</v>
      </c>
      <c r="N1308" s="243">
        <f>BD.PD7[[#This Row],[Cant.]]*BD.PD7[[#This Row],[ Tasa ]]*BD.PD7[[#This Row],[ Precio Und.]]</f>
        <v>153057.42000000001</v>
      </c>
      <c r="O1308" s="386">
        <v>0.3</v>
      </c>
      <c r="P1308" s="243">
        <f>IF(BD.PD7[[#This Row],[Liquid. '[%']]]&lt;&gt;0,(BD.PD7[[#This Row],[Valor Neto '[DOP']]]*BD.PD7[[#This Row],[Liquid. '[%']]])+BD.PD7[[#This Row],[Valor Neto '[DOP']]],BD.PD7[[#This Row],[Valor Neto '[DOP']]])</f>
        <v>198974.64600000001</v>
      </c>
      <c r="Q1308" s="243">
        <f>BD.PD7[[#This Row],[Ppto. Orden Interna '[DOP']]]/HLOOKUP("USD",$K$1:$L$2,2,FALSE)</f>
        <v>3061.1484</v>
      </c>
      <c r="R1308" s="381" t="s">
        <v>575</v>
      </c>
      <c r="S1308" s="387"/>
      <c r="T1308" s="387"/>
      <c r="U1308" s="387"/>
      <c r="V1308" s="387"/>
      <c r="W1308" s="174" t="s">
        <v>576</v>
      </c>
      <c r="X1308" s="495">
        <v>9</v>
      </c>
      <c r="Y1308" s="388">
        <v>0.5</v>
      </c>
      <c r="Z1308" s="243">
        <f>BD.PD7[[#This Row],[Av.P1 '[%']]]*BD.PD7[[#This Row],[Ppto. Orden Interna '[DOP']]]</f>
        <v>99487.323000000004</v>
      </c>
      <c r="AA1308" s="495">
        <v>11</v>
      </c>
      <c r="AB1308" s="388">
        <v>0.5</v>
      </c>
      <c r="AC1308" s="243">
        <f>BD.PD7[[#This Row],[Av.P2 '[%']]]*BD.PD7[[#This Row],[Ppto. Orden Interna '[DOP']]]</f>
        <v>99487.323000000004</v>
      </c>
      <c r="AD1308" s="249"/>
      <c r="AE1308" s="389"/>
      <c r="AF1308" s="243">
        <f>BD.PD7[[#This Row],[Av.P3 '[%']]]*BD.PD7[[#This Row],[Ppto. Orden Interna '[DOP']]]</f>
        <v>0</v>
      </c>
      <c r="AG1308" s="249"/>
      <c r="AH1308" s="389"/>
      <c r="AI1308" s="243">
        <f>BD.PD7[[#This Row],[Av.P2 '[%']]]*BD.PD7[[#This Row],[Ppto. Orden Interna '[DOP']]]</f>
        <v>99487.323000000004</v>
      </c>
      <c r="AJ1308" s="249"/>
      <c r="AK1308" s="389"/>
      <c r="AL1308" s="243">
        <f>BD.PD7[[#This Row],[Av.P2 '[%']]]*BD.PD7[[#This Row],[Ppto. Orden Interna '[DOP']]]</f>
        <v>99487.323000000004</v>
      </c>
      <c r="AM1308" s="496" t="e">
        <f>BD.PD9[[#This Row],[Pago 5]]+BD.PD9[[#This Row],[Pago 4]]+BD.PD9[[#This Row],[Pago 3]]+BD.PD9[[#This Row],[Pago 2]]+BD.PD9[[#This Row],[Pago 1]]</f>
        <v>#VALUE!</v>
      </c>
      <c r="AN1308" s="308" t="s">
        <v>244</v>
      </c>
      <c r="AO1308" s="308" t="s">
        <v>245</v>
      </c>
      <c r="AP1308" s="308" t="s">
        <v>246</v>
      </c>
      <c r="AQ1308" s="308" t="s">
        <v>247</v>
      </c>
      <c r="AR1308" s="308">
        <v>594</v>
      </c>
      <c r="AS1308" s="308" t="s">
        <v>248</v>
      </c>
      <c r="AT1308" s="249" t="s">
        <v>1575</v>
      </c>
      <c r="AU1308" s="249" t="s">
        <v>92</v>
      </c>
    </row>
    <row r="1309" spans="1:47" hidden="1" x14ac:dyDescent="0.3">
      <c r="A1309" s="174">
        <v>8.0299999999999994</v>
      </c>
      <c r="B1309" s="231"/>
      <c r="C1309" s="232" t="str">
        <f>VLOOKUP(BD.PD7[[#This Row],[Pos]],PPto[],3,FALSE)</f>
        <v>8.03 Carritos, Canastas y Accesorios</v>
      </c>
      <c r="D1309" s="174" t="s">
        <v>23</v>
      </c>
      <c r="E1309" s="305" t="str">
        <f>IF(BD.PD7[[#This Row],[.]]="*",VLOOKUP(BD.PD7[[#This Row],[Pos]],Presupuesto!A:H,7,FALSE),"")</f>
        <v/>
      </c>
      <c r="F1309" s="561" t="s">
        <v>578</v>
      </c>
      <c r="G1309" s="511"/>
      <c r="H1309" s="174"/>
      <c r="I1309" s="174" t="s">
        <v>1326</v>
      </c>
      <c r="J1309" s="382">
        <v>150</v>
      </c>
      <c r="K1309" s="174" t="s">
        <v>260</v>
      </c>
      <c r="L1309" s="383">
        <f>IF(BD.PD7[[#This Row],[Mon]]="DOP",1,HLOOKUP(BD.PD7[[#This Row],[Mon]],$K$1:$L$2,2,FALSE))</f>
        <v>1</v>
      </c>
      <c r="M1309" s="384">
        <v>9341.7875999999997</v>
      </c>
      <c r="N1309" s="243">
        <f>BD.PD7[[#This Row],[Cant.]]*BD.PD7[[#This Row],[ Tasa ]]*BD.PD7[[#This Row],[ Precio Und.]]</f>
        <v>1401268.14</v>
      </c>
      <c r="O1309" s="386">
        <v>0.3</v>
      </c>
      <c r="P1309" s="243">
        <f>IF(BD.PD7[[#This Row],[Liquid. '[%']]]&lt;&gt;0,(BD.PD7[[#This Row],[Valor Neto '[DOP']]]*BD.PD7[[#This Row],[Liquid. '[%']]])+BD.PD7[[#This Row],[Valor Neto '[DOP']]],BD.PD7[[#This Row],[Valor Neto '[DOP']]])</f>
        <v>1821648.5819999999</v>
      </c>
      <c r="Q1309" s="243">
        <f>BD.PD7[[#This Row],[Ppto. Orden Interna '[DOP']]]/HLOOKUP("USD",$K$1:$L$2,2,FALSE)</f>
        <v>28025.362799999999</v>
      </c>
      <c r="R1309" s="381" t="s">
        <v>575</v>
      </c>
      <c r="S1309" s="387"/>
      <c r="T1309" s="387"/>
      <c r="U1309" s="387"/>
      <c r="V1309" s="387"/>
      <c r="W1309" s="174" t="s">
        <v>576</v>
      </c>
      <c r="X1309" s="495">
        <v>9</v>
      </c>
      <c r="Y1309" s="388">
        <v>0.5</v>
      </c>
      <c r="Z1309" s="243">
        <f>BD.PD7[[#This Row],[Av.P1 '[%']]]*BD.PD7[[#This Row],[Ppto. Orden Interna '[DOP']]]</f>
        <v>910824.29099999997</v>
      </c>
      <c r="AA1309" s="495">
        <v>11</v>
      </c>
      <c r="AB1309" s="388">
        <v>0.5</v>
      </c>
      <c r="AC1309" s="243">
        <f>BD.PD7[[#This Row],[Av.P2 '[%']]]*BD.PD7[[#This Row],[Ppto. Orden Interna '[DOP']]]</f>
        <v>910824.29099999997</v>
      </c>
      <c r="AD1309" s="249"/>
      <c r="AE1309" s="389"/>
      <c r="AF1309" s="243">
        <f>BD.PD7[[#This Row],[Av.P3 '[%']]]*BD.PD7[[#This Row],[Ppto. Orden Interna '[DOP']]]</f>
        <v>0</v>
      </c>
      <c r="AG1309" s="249"/>
      <c r="AH1309" s="389"/>
      <c r="AI1309" s="243">
        <f>BD.PD7[[#This Row],[Av.P2 '[%']]]*BD.PD7[[#This Row],[Ppto. Orden Interna '[DOP']]]</f>
        <v>910824.29099999997</v>
      </c>
      <c r="AJ1309" s="249"/>
      <c r="AK1309" s="389"/>
      <c r="AL1309" s="243">
        <f>BD.PD7[[#This Row],[Av.P2 '[%']]]*BD.PD7[[#This Row],[Ppto. Orden Interna '[DOP']]]</f>
        <v>910824.29099999997</v>
      </c>
      <c r="AM1309" s="496" t="e">
        <f>BD.PD9[[#This Row],[Pago 5]]+BD.PD9[[#This Row],[Pago 4]]+BD.PD9[[#This Row],[Pago 3]]+BD.PD9[[#This Row],[Pago 2]]+BD.PD9[[#This Row],[Pago 1]]</f>
        <v>#VALUE!</v>
      </c>
      <c r="AN1309" s="308" t="s">
        <v>244</v>
      </c>
      <c r="AO1309" s="308" t="s">
        <v>245</v>
      </c>
      <c r="AP1309" s="308" t="s">
        <v>246</v>
      </c>
      <c r="AQ1309" s="308" t="s">
        <v>247</v>
      </c>
      <c r="AR1309" s="308">
        <v>594</v>
      </c>
      <c r="AS1309" s="308" t="s">
        <v>248</v>
      </c>
      <c r="AT1309" s="249" t="s">
        <v>1575</v>
      </c>
      <c r="AU1309" s="249" t="s">
        <v>92</v>
      </c>
    </row>
    <row r="1310" spans="1:47" hidden="1" x14ac:dyDescent="0.3">
      <c r="A1310" s="174">
        <v>8.0299999999999994</v>
      </c>
      <c r="B1310" s="231"/>
      <c r="C1310" s="232" t="str">
        <f>VLOOKUP(BD.PD7[[#This Row],[Pos]],PPto[],3,FALSE)</f>
        <v>8.03 Carritos, Canastas y Accesorios</v>
      </c>
      <c r="D1310" s="174" t="s">
        <v>23</v>
      </c>
      <c r="E1310" s="305" t="str">
        <f>IF(BD.PD7[[#This Row],[.]]="*",VLOOKUP(BD.PD7[[#This Row],[Pos]],Presupuesto!A:H,7,FALSE),"")</f>
        <v/>
      </c>
      <c r="F1310" s="561" t="s">
        <v>579</v>
      </c>
      <c r="G1310" s="511"/>
      <c r="H1310" s="174"/>
      <c r="I1310" s="174" t="s">
        <v>1326</v>
      </c>
      <c r="J1310" s="382">
        <v>75</v>
      </c>
      <c r="K1310" s="174" t="s">
        <v>260</v>
      </c>
      <c r="L1310" s="383">
        <f>IF(BD.PD7[[#This Row],[Mon]]="DOP",1,HLOOKUP(BD.PD7[[#This Row],[Mon]],$K$1:$L$2,2,FALSE))</f>
        <v>1</v>
      </c>
      <c r="M1310" s="384">
        <v>6319.4633636363633</v>
      </c>
      <c r="N1310" s="243">
        <f>BD.PD7[[#This Row],[Cant.]]*BD.PD7[[#This Row],[ Tasa ]]*BD.PD7[[#This Row],[ Precio Und.]]</f>
        <v>473959.75227272726</v>
      </c>
      <c r="O1310" s="386">
        <v>0.3</v>
      </c>
      <c r="P1310" s="243">
        <f>IF(BD.PD7[[#This Row],[Liquid. '[%']]]&lt;&gt;0,(BD.PD7[[#This Row],[Valor Neto '[DOP']]]*BD.PD7[[#This Row],[Liquid. '[%']]])+BD.PD7[[#This Row],[Valor Neto '[DOP']]],BD.PD7[[#This Row],[Valor Neto '[DOP']]])</f>
        <v>616147.67795454548</v>
      </c>
      <c r="Q1310" s="243">
        <f>BD.PD7[[#This Row],[Ppto. Orden Interna '[DOP']]]/HLOOKUP("USD",$K$1:$L$2,2,FALSE)</f>
        <v>9479.1950454545458</v>
      </c>
      <c r="R1310" s="381" t="s">
        <v>575</v>
      </c>
      <c r="S1310" s="387"/>
      <c r="T1310" s="387"/>
      <c r="U1310" s="387"/>
      <c r="V1310" s="387"/>
      <c r="W1310" s="174" t="s">
        <v>576</v>
      </c>
      <c r="X1310" s="495">
        <v>9</v>
      </c>
      <c r="Y1310" s="388">
        <v>0.5</v>
      </c>
      <c r="Z1310" s="243">
        <f>BD.PD7[[#This Row],[Av.P1 '[%']]]*BD.PD7[[#This Row],[Ppto. Orden Interna '[DOP']]]</f>
        <v>308073.83897727274</v>
      </c>
      <c r="AA1310" s="495">
        <v>11</v>
      </c>
      <c r="AB1310" s="388">
        <v>0.5</v>
      </c>
      <c r="AC1310" s="243">
        <f>BD.PD7[[#This Row],[Av.P2 '[%']]]*BD.PD7[[#This Row],[Ppto. Orden Interna '[DOP']]]</f>
        <v>308073.83897727274</v>
      </c>
      <c r="AD1310" s="249"/>
      <c r="AE1310" s="389"/>
      <c r="AF1310" s="243">
        <f>BD.PD7[[#This Row],[Av.P3 '[%']]]*BD.PD7[[#This Row],[Ppto. Orden Interna '[DOP']]]</f>
        <v>0</v>
      </c>
      <c r="AG1310" s="249"/>
      <c r="AH1310" s="389"/>
      <c r="AI1310" s="243">
        <f>BD.PD7[[#This Row],[Av.P2 '[%']]]*BD.PD7[[#This Row],[Ppto. Orden Interna '[DOP']]]</f>
        <v>308073.83897727274</v>
      </c>
      <c r="AJ1310" s="249"/>
      <c r="AK1310" s="389"/>
      <c r="AL1310" s="243">
        <f>BD.PD7[[#This Row],[Av.P2 '[%']]]*BD.PD7[[#This Row],[Ppto. Orden Interna '[DOP']]]</f>
        <v>308073.83897727274</v>
      </c>
      <c r="AM1310" s="496" t="e">
        <f>BD.PD9[[#This Row],[Pago 5]]+BD.PD9[[#This Row],[Pago 4]]+BD.PD9[[#This Row],[Pago 3]]+BD.PD9[[#This Row],[Pago 2]]+BD.PD9[[#This Row],[Pago 1]]</f>
        <v>#VALUE!</v>
      </c>
      <c r="AN1310" s="308" t="s">
        <v>244</v>
      </c>
      <c r="AO1310" s="308" t="s">
        <v>245</v>
      </c>
      <c r="AP1310" s="308" t="s">
        <v>246</v>
      </c>
      <c r="AQ1310" s="308" t="s">
        <v>247</v>
      </c>
      <c r="AR1310" s="308">
        <v>594</v>
      </c>
      <c r="AS1310" s="308" t="s">
        <v>248</v>
      </c>
      <c r="AT1310" s="249" t="s">
        <v>1575</v>
      </c>
      <c r="AU1310" s="249" t="s">
        <v>92</v>
      </c>
    </row>
    <row r="1311" spans="1:47" hidden="1" x14ac:dyDescent="0.3">
      <c r="A1311" s="174">
        <v>8.0299999999999994</v>
      </c>
      <c r="B1311" s="231"/>
      <c r="C1311" s="232" t="str">
        <f>VLOOKUP(BD.PD7[[#This Row],[Pos]],PPto[],3,FALSE)</f>
        <v>8.03 Carritos, Canastas y Accesorios</v>
      </c>
      <c r="D1311" s="174" t="s">
        <v>23</v>
      </c>
      <c r="E1311" s="305" t="str">
        <f>IF(BD.PD7[[#This Row],[.]]="*",VLOOKUP(BD.PD7[[#This Row],[Pos]],Presupuesto!A:H,7,FALSE),"")</f>
        <v/>
      </c>
      <c r="F1311" s="561" t="s">
        <v>580</v>
      </c>
      <c r="G1311" s="511"/>
      <c r="H1311" s="174"/>
      <c r="I1311" s="174" t="s">
        <v>1326</v>
      </c>
      <c r="J1311" s="382">
        <v>3</v>
      </c>
      <c r="K1311" s="174" t="s">
        <v>260</v>
      </c>
      <c r="L1311" s="383">
        <f>IF(BD.PD7[[#This Row],[Mon]]="DOP",1,HLOOKUP(BD.PD7[[#This Row],[Mon]],$K$1:$L$2,2,FALSE))</f>
        <v>1</v>
      </c>
      <c r="M1311" s="384">
        <v>5806.3549999999996</v>
      </c>
      <c r="N1311" s="243">
        <f>BD.PD7[[#This Row],[Cant.]]*BD.PD7[[#This Row],[ Tasa ]]*BD.PD7[[#This Row],[ Precio Und.]]</f>
        <v>17419.064999999999</v>
      </c>
      <c r="O1311" s="386">
        <v>0.3</v>
      </c>
      <c r="P1311" s="243">
        <f>IF(BD.PD7[[#This Row],[Liquid. '[%']]]&lt;&gt;0,(BD.PD7[[#This Row],[Valor Neto '[DOP']]]*BD.PD7[[#This Row],[Liquid. '[%']]])+BD.PD7[[#This Row],[Valor Neto '[DOP']]],BD.PD7[[#This Row],[Valor Neto '[DOP']]])</f>
        <v>22644.784499999998</v>
      </c>
      <c r="Q1311" s="243">
        <f>BD.PD7[[#This Row],[Ppto. Orden Interna '[DOP']]]/HLOOKUP("USD",$K$1:$L$2,2,FALSE)</f>
        <v>348.38129999999995</v>
      </c>
      <c r="R1311" s="381" t="s">
        <v>575</v>
      </c>
      <c r="S1311" s="387"/>
      <c r="T1311" s="387"/>
      <c r="U1311" s="387"/>
      <c r="V1311" s="387"/>
      <c r="W1311" s="174" t="s">
        <v>576</v>
      </c>
      <c r="X1311" s="495">
        <v>9</v>
      </c>
      <c r="Y1311" s="388">
        <v>0.5</v>
      </c>
      <c r="Z1311" s="243">
        <f>BD.PD7[[#This Row],[Av.P1 '[%']]]*BD.PD7[[#This Row],[Ppto. Orden Interna '[DOP']]]</f>
        <v>11322.392249999999</v>
      </c>
      <c r="AA1311" s="495">
        <v>11</v>
      </c>
      <c r="AB1311" s="388">
        <v>0.5</v>
      </c>
      <c r="AC1311" s="243">
        <f>BD.PD7[[#This Row],[Av.P2 '[%']]]*BD.PD7[[#This Row],[Ppto. Orden Interna '[DOP']]]</f>
        <v>11322.392249999999</v>
      </c>
      <c r="AD1311" s="249"/>
      <c r="AE1311" s="389"/>
      <c r="AF1311" s="243">
        <f>BD.PD7[[#This Row],[Av.P3 '[%']]]*BD.PD7[[#This Row],[Ppto. Orden Interna '[DOP']]]</f>
        <v>0</v>
      </c>
      <c r="AG1311" s="249"/>
      <c r="AH1311" s="389"/>
      <c r="AI1311" s="243">
        <f>BD.PD7[[#This Row],[Av.P2 '[%']]]*BD.PD7[[#This Row],[Ppto. Orden Interna '[DOP']]]</f>
        <v>11322.392249999999</v>
      </c>
      <c r="AJ1311" s="249"/>
      <c r="AK1311" s="389"/>
      <c r="AL1311" s="243">
        <f>BD.PD7[[#This Row],[Av.P2 '[%']]]*BD.PD7[[#This Row],[Ppto. Orden Interna '[DOP']]]</f>
        <v>11322.392249999999</v>
      </c>
      <c r="AM1311" s="496" t="e">
        <f>BD.PD9[[#This Row],[Pago 5]]+BD.PD9[[#This Row],[Pago 4]]+BD.PD9[[#This Row],[Pago 3]]+BD.PD9[[#This Row],[Pago 2]]+BD.PD9[[#This Row],[Pago 1]]</f>
        <v>#VALUE!</v>
      </c>
      <c r="AN1311" s="308" t="s">
        <v>244</v>
      </c>
      <c r="AO1311" s="308" t="s">
        <v>245</v>
      </c>
      <c r="AP1311" s="308" t="s">
        <v>246</v>
      </c>
      <c r="AQ1311" s="308" t="s">
        <v>247</v>
      </c>
      <c r="AR1311" s="308">
        <v>594</v>
      </c>
      <c r="AS1311" s="308" t="s">
        <v>248</v>
      </c>
      <c r="AT1311" s="249" t="s">
        <v>1575</v>
      </c>
      <c r="AU1311" s="249" t="s">
        <v>92</v>
      </c>
    </row>
    <row r="1312" spans="1:47" hidden="1" x14ac:dyDescent="0.3">
      <c r="A1312" s="174">
        <v>8.0299999999999994</v>
      </c>
      <c r="B1312" s="231"/>
      <c r="C1312" s="232" t="str">
        <f>VLOOKUP(BD.PD7[[#This Row],[Pos]],PPto[],3,FALSE)</f>
        <v>8.03 Carritos, Canastas y Accesorios</v>
      </c>
      <c r="D1312" s="174" t="s">
        <v>23</v>
      </c>
      <c r="E1312" s="305" t="str">
        <f>IF(BD.PD7[[#This Row],[.]]="*",VLOOKUP(BD.PD7[[#This Row],[Pos]],Presupuesto!A:H,7,FALSE),"")</f>
        <v/>
      </c>
      <c r="F1312" s="506" t="s">
        <v>1557</v>
      </c>
      <c r="G1312" s="579"/>
      <c r="H1312" s="174"/>
      <c r="I1312" s="174" t="s">
        <v>1326</v>
      </c>
      <c r="J1312" s="382">
        <v>11</v>
      </c>
      <c r="K1312" s="174" t="s">
        <v>260</v>
      </c>
      <c r="L1312" s="383">
        <f>IF(BD.PD7[[#This Row],[Mon]]="DOP",1,HLOOKUP(BD.PD7[[#This Row],[Mon]],$K$1:$L$2,2,FALSE))</f>
        <v>1</v>
      </c>
      <c r="M1312" s="384">
        <v>12500</v>
      </c>
      <c r="N1312" s="243">
        <f>BD.PD7[[#This Row],[Cant.]]*BD.PD7[[#This Row],[ Tasa ]]*BD.PD7[[#This Row],[ Precio Und.]]</f>
        <v>137500</v>
      </c>
      <c r="O1312" s="386">
        <v>0</v>
      </c>
      <c r="P1312" s="243">
        <f>IF(BD.PD7[[#This Row],[Liquid. '[%']]]&lt;&gt;0,(BD.PD7[[#This Row],[Valor Neto '[DOP']]]*BD.PD7[[#This Row],[Liquid. '[%']]])+BD.PD7[[#This Row],[Valor Neto '[DOP']]],BD.PD7[[#This Row],[Valor Neto '[DOP']]])</f>
        <v>137500</v>
      </c>
      <c r="Q1312" s="243">
        <f>BD.PD7[[#This Row],[Ppto. Orden Interna '[DOP']]]/HLOOKUP("USD",$K$1:$L$2,2,FALSE)</f>
        <v>2115.3846153846152</v>
      </c>
      <c r="R1312" s="381" t="s">
        <v>1558</v>
      </c>
      <c r="S1312" s="387"/>
      <c r="T1312" s="387"/>
      <c r="U1312" s="387"/>
      <c r="V1312" s="387"/>
      <c r="W1312" s="174" t="s">
        <v>868</v>
      </c>
      <c r="X1312" s="495">
        <v>9</v>
      </c>
      <c r="Y1312" s="388">
        <v>1</v>
      </c>
      <c r="Z1312" s="243">
        <f>BD.PD7[[#This Row],[Av.P1 '[%']]]*BD.PD7[[#This Row],[Ppto. Orden Interna '[DOP']]]</f>
        <v>137500</v>
      </c>
      <c r="AA1312" s="249"/>
      <c r="AB1312" s="389"/>
      <c r="AC1312" s="243">
        <f>BD.PD7[[#This Row],[Av.P2 '[%']]]*BD.PD7[[#This Row],[Ppto. Orden Interna '[DOP']]]</f>
        <v>0</v>
      </c>
      <c r="AD1312" s="249"/>
      <c r="AE1312" s="389"/>
      <c r="AF1312" s="243">
        <f>BD.PD7[[#This Row],[Av.P3 '[%']]]*BD.PD7[[#This Row],[Ppto. Orden Interna '[DOP']]]</f>
        <v>0</v>
      </c>
      <c r="AG1312" s="249"/>
      <c r="AH1312" s="389"/>
      <c r="AI1312" s="243">
        <f>BD.PD7[[#This Row],[Av.P2 '[%']]]*BD.PD7[[#This Row],[Ppto. Orden Interna '[DOP']]]</f>
        <v>0</v>
      </c>
      <c r="AJ1312" s="249"/>
      <c r="AK1312" s="389"/>
      <c r="AL1312" s="243">
        <f>BD.PD7[[#This Row],[Av.P2 '[%']]]*BD.PD7[[#This Row],[Ppto. Orden Interna '[DOP']]]</f>
        <v>0</v>
      </c>
      <c r="AM1312" s="496" t="e">
        <f>BD.PD9[[#This Row],[Pago 5]]+BD.PD9[[#This Row],[Pago 4]]+BD.PD9[[#This Row],[Pago 3]]+BD.PD9[[#This Row],[Pago 2]]+BD.PD9[[#This Row],[Pago 1]]</f>
        <v>#VALUE!</v>
      </c>
      <c r="AN1312" s="308" t="s">
        <v>244</v>
      </c>
      <c r="AO1312" s="308" t="s">
        <v>245</v>
      </c>
      <c r="AP1312" s="308" t="s">
        <v>246</v>
      </c>
      <c r="AQ1312" s="308" t="s">
        <v>247</v>
      </c>
      <c r="AR1312" s="308">
        <v>594</v>
      </c>
      <c r="AS1312" s="308" t="s">
        <v>248</v>
      </c>
      <c r="AT1312" s="249" t="s">
        <v>1575</v>
      </c>
      <c r="AU1312" s="249" t="s">
        <v>92</v>
      </c>
    </row>
    <row r="1313" spans="1:47" hidden="1" x14ac:dyDescent="0.3">
      <c r="A1313" s="174">
        <v>8.0299999999999994</v>
      </c>
      <c r="B1313" s="231"/>
      <c r="C1313" s="232" t="str">
        <f>VLOOKUP(BD.PD7[[#This Row],[Pos]],PPto[],3,FALSE)</f>
        <v>8.03 Carritos, Canastas y Accesorios</v>
      </c>
      <c r="D1313" s="174" t="s">
        <v>23</v>
      </c>
      <c r="E1313" s="305" t="str">
        <f>IF(BD.PD7[[#This Row],[.]]="*",VLOOKUP(BD.PD7[[#This Row],[Pos]],Presupuesto!A:H,7,FALSE),"")</f>
        <v/>
      </c>
      <c r="F1313" s="561" t="s">
        <v>581</v>
      </c>
      <c r="G1313" s="511"/>
      <c r="H1313" s="174"/>
      <c r="I1313" s="174" t="s">
        <v>1326</v>
      </c>
      <c r="J1313" s="382">
        <v>1</v>
      </c>
      <c r="K1313" s="174" t="s">
        <v>260</v>
      </c>
      <c r="L1313" s="383">
        <f>IF(BD.PD7[[#This Row],[Mon]]="DOP",1,HLOOKUP(BD.PD7[[#This Row],[Mon]],$K$1:$L$2,2,FALSE))</f>
        <v>1</v>
      </c>
      <c r="M1313" s="384">
        <v>95330.28</v>
      </c>
      <c r="N1313" s="243">
        <f>BD.PD7[[#This Row],[Cant.]]*BD.PD7[[#This Row],[ Tasa ]]*BD.PD7[[#This Row],[ Precio Und.]]</f>
        <v>95330.28</v>
      </c>
      <c r="O1313" s="386">
        <v>0.3</v>
      </c>
      <c r="P1313" s="243">
        <f>IF(BD.PD7[[#This Row],[Liquid. '[%']]]&lt;&gt;0,(BD.PD7[[#This Row],[Valor Neto '[DOP']]]*BD.PD7[[#This Row],[Liquid. '[%']]])+BD.PD7[[#This Row],[Valor Neto '[DOP']]],BD.PD7[[#This Row],[Valor Neto '[DOP']]])</f>
        <v>123929.364</v>
      </c>
      <c r="Q1313" s="243">
        <f>BD.PD7[[#This Row],[Ppto. Orden Interna '[DOP']]]/HLOOKUP("USD",$K$1:$L$2,2,FALSE)</f>
        <v>1906.6056000000001</v>
      </c>
      <c r="R1313" s="381" t="s">
        <v>582</v>
      </c>
      <c r="S1313" s="387"/>
      <c r="T1313" s="387"/>
      <c r="U1313" s="387"/>
      <c r="V1313" s="387"/>
      <c r="W1313" s="174" t="s">
        <v>576</v>
      </c>
      <c r="X1313" s="495">
        <v>9</v>
      </c>
      <c r="Y1313" s="388">
        <v>0.5</v>
      </c>
      <c r="Z1313" s="243">
        <f>BD.PD7[[#This Row],[Av.P1 '[%']]]*BD.PD7[[#This Row],[Ppto. Orden Interna '[DOP']]]</f>
        <v>61964.682000000001</v>
      </c>
      <c r="AA1313" s="495">
        <v>11</v>
      </c>
      <c r="AB1313" s="388">
        <v>0.5</v>
      </c>
      <c r="AC1313" s="243">
        <f>BD.PD7[[#This Row],[Av.P2 '[%']]]*BD.PD7[[#This Row],[Ppto. Orden Interna '[DOP']]]</f>
        <v>61964.682000000001</v>
      </c>
      <c r="AD1313" s="249"/>
      <c r="AE1313" s="389"/>
      <c r="AF1313" s="243">
        <f>BD.PD7[[#This Row],[Av.P3 '[%']]]*BD.PD7[[#This Row],[Ppto. Orden Interna '[DOP']]]</f>
        <v>0</v>
      </c>
      <c r="AG1313" s="249"/>
      <c r="AH1313" s="389"/>
      <c r="AI1313" s="243">
        <f>BD.PD7[[#This Row],[Av.P2 '[%']]]*BD.PD7[[#This Row],[Ppto. Orden Interna '[DOP']]]</f>
        <v>61964.682000000001</v>
      </c>
      <c r="AJ1313" s="249"/>
      <c r="AK1313" s="389"/>
      <c r="AL1313" s="243">
        <f>BD.PD7[[#This Row],[Av.P2 '[%']]]*BD.PD7[[#This Row],[Ppto. Orden Interna '[DOP']]]</f>
        <v>61964.682000000001</v>
      </c>
      <c r="AM1313" s="496" t="e">
        <f>BD.PD9[[#This Row],[Pago 5]]+BD.PD9[[#This Row],[Pago 4]]+BD.PD9[[#This Row],[Pago 3]]+BD.PD9[[#This Row],[Pago 2]]+BD.PD9[[#This Row],[Pago 1]]</f>
        <v>#VALUE!</v>
      </c>
      <c r="AN1313" s="308" t="s">
        <v>244</v>
      </c>
      <c r="AO1313" s="308" t="s">
        <v>245</v>
      </c>
      <c r="AP1313" s="308" t="s">
        <v>246</v>
      </c>
      <c r="AQ1313" s="308" t="s">
        <v>247</v>
      </c>
      <c r="AR1313" s="308">
        <v>594</v>
      </c>
      <c r="AS1313" s="308" t="s">
        <v>248</v>
      </c>
      <c r="AT1313" s="249" t="s">
        <v>1575</v>
      </c>
      <c r="AU1313" s="249" t="s">
        <v>92</v>
      </c>
    </row>
    <row r="1314" spans="1:47" hidden="1" x14ac:dyDescent="0.3">
      <c r="A1314" s="174">
        <v>8.0299999999999994</v>
      </c>
      <c r="B1314" s="231"/>
      <c r="C1314" s="232" t="str">
        <f>VLOOKUP(BD.PD7[[#This Row],[Pos]],PPto[],3,FALSE)</f>
        <v>8.03 Carritos, Canastas y Accesorios</v>
      </c>
      <c r="D1314" s="174" t="s">
        <v>23</v>
      </c>
      <c r="E1314" s="305" t="str">
        <f>IF(BD.PD7[[#This Row],[.]]="*",VLOOKUP(BD.PD7[[#This Row],[Pos]],Presupuesto!A:H,7,FALSE),"")</f>
        <v/>
      </c>
      <c r="F1314" s="561" t="s">
        <v>583</v>
      </c>
      <c r="G1314" s="511"/>
      <c r="H1314" s="174"/>
      <c r="I1314" s="174" t="s">
        <v>1326</v>
      </c>
      <c r="J1314" s="382">
        <v>2</v>
      </c>
      <c r="K1314" s="174" t="s">
        <v>260</v>
      </c>
      <c r="L1314" s="383">
        <f>IF(BD.PD7[[#This Row],[Mon]]="DOP",1,HLOOKUP(BD.PD7[[#This Row],[Mon]],$K$1:$L$2,2,FALSE))</f>
        <v>1</v>
      </c>
      <c r="M1314" s="384">
        <v>6189.2379999999994</v>
      </c>
      <c r="N1314" s="243">
        <f>BD.PD7[[#This Row],[Cant.]]*BD.PD7[[#This Row],[ Tasa ]]*BD.PD7[[#This Row],[ Precio Und.]]</f>
        <v>12378.475999999999</v>
      </c>
      <c r="O1314" s="386">
        <v>0.3</v>
      </c>
      <c r="P1314" s="243">
        <f>IF(BD.PD7[[#This Row],[Liquid. '[%']]]&lt;&gt;0,(BD.PD7[[#This Row],[Valor Neto '[DOP']]]*BD.PD7[[#This Row],[Liquid. '[%']]])+BD.PD7[[#This Row],[Valor Neto '[DOP']]],BD.PD7[[#This Row],[Valor Neto '[DOP']]])</f>
        <v>16092.018799999998</v>
      </c>
      <c r="Q1314" s="243">
        <f>BD.PD7[[#This Row],[Ppto. Orden Interna '[DOP']]]/HLOOKUP("USD",$K$1:$L$2,2,FALSE)</f>
        <v>247.56951999999998</v>
      </c>
      <c r="R1314" s="381" t="s">
        <v>584</v>
      </c>
      <c r="S1314" s="387"/>
      <c r="T1314" s="387"/>
      <c r="U1314" s="387"/>
      <c r="V1314" s="387"/>
      <c r="W1314" s="174" t="s">
        <v>576</v>
      </c>
      <c r="X1314" s="495">
        <v>9</v>
      </c>
      <c r="Y1314" s="388">
        <v>0.5</v>
      </c>
      <c r="Z1314" s="243">
        <f>BD.PD7[[#This Row],[Av.P1 '[%']]]*BD.PD7[[#This Row],[Ppto. Orden Interna '[DOP']]]</f>
        <v>8046.009399999999</v>
      </c>
      <c r="AA1314" s="495">
        <v>11</v>
      </c>
      <c r="AB1314" s="388">
        <v>0.5</v>
      </c>
      <c r="AC1314" s="243">
        <f>BD.PD7[[#This Row],[Av.P2 '[%']]]*BD.PD7[[#This Row],[Ppto. Orden Interna '[DOP']]]</f>
        <v>8046.009399999999</v>
      </c>
      <c r="AD1314" s="249"/>
      <c r="AE1314" s="389"/>
      <c r="AF1314" s="243">
        <f>BD.PD7[[#This Row],[Av.P3 '[%']]]*BD.PD7[[#This Row],[Ppto. Orden Interna '[DOP']]]</f>
        <v>0</v>
      </c>
      <c r="AG1314" s="249"/>
      <c r="AH1314" s="389"/>
      <c r="AI1314" s="243">
        <f>BD.PD7[[#This Row],[Av.P2 '[%']]]*BD.PD7[[#This Row],[Ppto. Orden Interna '[DOP']]]</f>
        <v>8046.009399999999</v>
      </c>
      <c r="AJ1314" s="249"/>
      <c r="AK1314" s="389"/>
      <c r="AL1314" s="243">
        <f>BD.PD7[[#This Row],[Av.P2 '[%']]]*BD.PD7[[#This Row],[Ppto. Orden Interna '[DOP']]]</f>
        <v>8046.009399999999</v>
      </c>
      <c r="AM1314" s="496" t="e">
        <f>BD.PD9[[#This Row],[Pago 5]]+BD.PD9[[#This Row],[Pago 4]]+BD.PD9[[#This Row],[Pago 3]]+BD.PD9[[#This Row],[Pago 2]]+BD.PD9[[#This Row],[Pago 1]]</f>
        <v>#VALUE!</v>
      </c>
      <c r="AN1314" s="308" t="s">
        <v>244</v>
      </c>
      <c r="AO1314" s="308" t="s">
        <v>245</v>
      </c>
      <c r="AP1314" s="308" t="s">
        <v>246</v>
      </c>
      <c r="AQ1314" s="308" t="s">
        <v>247</v>
      </c>
      <c r="AR1314" s="308">
        <v>594</v>
      </c>
      <c r="AS1314" s="308" t="s">
        <v>248</v>
      </c>
      <c r="AT1314" s="249" t="s">
        <v>1575</v>
      </c>
      <c r="AU1314" s="249" t="s">
        <v>92</v>
      </c>
    </row>
    <row r="1315" spans="1:47" hidden="1" x14ac:dyDescent="0.3">
      <c r="A1315" s="174">
        <v>8.0399999999999991</v>
      </c>
      <c r="B1315" s="231" t="s">
        <v>243</v>
      </c>
      <c r="C1315" s="232" t="str">
        <f>VLOOKUP(BD.PD7[[#This Row],[Pos]],PPto[],3,FALSE)</f>
        <v>8.04 Trameria Almacen</v>
      </c>
      <c r="D1315" s="233" t="s">
        <v>243</v>
      </c>
      <c r="E1315" s="305">
        <f>IF(BD.PD7[[#This Row],[.]]="*",VLOOKUP(BD.PD7[[#This Row],[Pos]],Presupuesto!A:H,7,FALSE),"")</f>
        <v>56151.294603174596</v>
      </c>
      <c r="F1315" s="234"/>
      <c r="G1315" s="174"/>
      <c r="H1315" s="174"/>
      <c r="I1315" s="174"/>
      <c r="J1315" s="392">
        <v>1</v>
      </c>
      <c r="K1315" s="233" t="s">
        <v>117</v>
      </c>
      <c r="L1315" s="383">
        <f>IF(BD.PD7[[#This Row],[Mon]]="DOP",1,HLOOKUP(BD.PD7[[#This Row],[Mon]],$K$1:$L$2,2,FALSE))</f>
        <v>65</v>
      </c>
      <c r="M1315" s="490">
        <v>0</v>
      </c>
      <c r="N1315" s="243">
        <f>BD.PD7[[#This Row],[Cant.]]*BD.PD7[[#This Row],[ Tasa ]]*BD.PD7[[#This Row],[ Precio Und.]]</f>
        <v>0</v>
      </c>
      <c r="O1315" s="491">
        <v>0</v>
      </c>
      <c r="P13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315" s="243">
        <f>BD.PD7[[#This Row],[Ppto. Orden Interna '[DOP']]]/HLOOKUP("USD",$K$1:$L$2,2,FALSE)</f>
        <v>0</v>
      </c>
      <c r="R1315" s="381"/>
      <c r="S1315" s="387"/>
      <c r="T1315" s="387"/>
      <c r="U1315" s="387"/>
      <c r="V1315" s="387"/>
      <c r="W1315" s="174"/>
      <c r="X1315" s="495"/>
      <c r="Y1315" s="388"/>
      <c r="Z1315" s="243">
        <f>BD.PD7[[#This Row],[Av.P1 '[%']]]*BD.PD7[[#This Row],[Ppto. Orden Interna '[DOP']]]</f>
        <v>0</v>
      </c>
      <c r="AA1315" s="249"/>
      <c r="AB1315" s="389"/>
      <c r="AC1315" s="243">
        <f>BD.PD7[[#This Row],[Av.P2 '[%']]]*BD.PD7[[#This Row],[Ppto. Orden Interna '[DOP']]]</f>
        <v>0</v>
      </c>
      <c r="AD1315" s="249"/>
      <c r="AE1315" s="389"/>
      <c r="AF1315" s="243">
        <f>BD.PD7[[#This Row],[Av.P3 '[%']]]*BD.PD7[[#This Row],[Ppto. Orden Interna '[DOP']]]</f>
        <v>0</v>
      </c>
      <c r="AG1315" s="249"/>
      <c r="AH1315" s="389"/>
      <c r="AI1315" s="243">
        <f>BD.PD7[[#This Row],[Av.P2 '[%']]]*BD.PD7[[#This Row],[Ppto. Orden Interna '[DOP']]]</f>
        <v>0</v>
      </c>
      <c r="AJ1315" s="249"/>
      <c r="AK1315" s="389"/>
      <c r="AL1315" s="243">
        <f>BD.PD7[[#This Row],[Av.P2 '[%']]]*BD.PD7[[#This Row],[Ppto. Orden Interna '[DOP']]]</f>
        <v>0</v>
      </c>
      <c r="AM1315" s="496" t="e">
        <f>BD.PD9[[#This Row],[Pago 5]]+BD.PD9[[#This Row],[Pago 4]]+BD.PD9[[#This Row],[Pago 3]]+BD.PD9[[#This Row],[Pago 2]]+BD.PD9[[#This Row],[Pago 1]]</f>
        <v>#VALUE!</v>
      </c>
      <c r="AN1315" s="308" t="s">
        <v>244</v>
      </c>
      <c r="AO1315" s="308" t="s">
        <v>245</v>
      </c>
      <c r="AP1315" s="308" t="s">
        <v>246</v>
      </c>
      <c r="AQ1315" s="308" t="s">
        <v>247</v>
      </c>
      <c r="AR1315" s="308">
        <v>594</v>
      </c>
      <c r="AS1315" s="308" t="s">
        <v>248</v>
      </c>
      <c r="AT1315" s="249" t="s">
        <v>1575</v>
      </c>
      <c r="AU1315" s="249" t="s">
        <v>92</v>
      </c>
    </row>
    <row r="1316" spans="1:47" hidden="1" x14ac:dyDescent="0.3">
      <c r="A1316" s="174">
        <v>8.0399999999999991</v>
      </c>
      <c r="B1316" s="231"/>
      <c r="C1316" s="232" t="str">
        <f>VLOOKUP(BD.PD7[[#This Row],[Pos]],PPto[],3,FALSE)</f>
        <v>8.04 Trameria Almacen</v>
      </c>
      <c r="D1316" s="174" t="s">
        <v>23</v>
      </c>
      <c r="E1316" s="305" t="str">
        <f>IF(BD.PD7[[#This Row],[.]]="*",VLOOKUP(BD.PD7[[#This Row],[Pos]],Presupuesto!A:H,7,FALSE),"")</f>
        <v/>
      </c>
      <c r="F1316" s="234" t="s">
        <v>585</v>
      </c>
      <c r="G1316" s="174"/>
      <c r="H1316" s="174"/>
      <c r="I1316" s="174" t="s">
        <v>1326</v>
      </c>
      <c r="J1316" s="382">
        <v>1</v>
      </c>
      <c r="K1316" s="174" t="s">
        <v>260</v>
      </c>
      <c r="L1316" s="383">
        <f>IF(BD.PD7[[#This Row],[Mon]]="DOP",1,HLOOKUP(BD.PD7[[#This Row],[Mon]],$K$1:$L$2,2,FALSE))</f>
        <v>1</v>
      </c>
      <c r="M1316" s="384">
        <v>230720.49</v>
      </c>
      <c r="N1316" s="243">
        <f>BD.PD7[[#This Row],[Cant.]]*BD.PD7[[#This Row],[ Tasa ]]*BD.PD7[[#This Row],[ Precio Und.]]</f>
        <v>230720.49</v>
      </c>
      <c r="O1316" s="386">
        <v>0</v>
      </c>
      <c r="P1316" s="243">
        <f>IF(BD.PD7[[#This Row],[Liquid. '[%']]]&lt;&gt;0,(BD.PD7[[#This Row],[Valor Neto '[DOP']]]*BD.PD7[[#This Row],[Liquid. '[%']]])+BD.PD7[[#This Row],[Valor Neto '[DOP']]],BD.PD7[[#This Row],[Valor Neto '[DOP']]])</f>
        <v>230720.49</v>
      </c>
      <c r="Q1316" s="243">
        <f>BD.PD7[[#This Row],[Ppto. Orden Interna '[DOP']]]/HLOOKUP("USD",$K$1:$L$2,2,FALSE)</f>
        <v>3549.5459999999998</v>
      </c>
      <c r="R1316" s="381" t="s">
        <v>586</v>
      </c>
      <c r="S1316" s="387"/>
      <c r="T1316" s="387"/>
      <c r="U1316" s="387"/>
      <c r="V1316" s="387"/>
      <c r="W1316" s="174" t="s">
        <v>587</v>
      </c>
      <c r="X1316" s="495">
        <v>8</v>
      </c>
      <c r="Y1316" s="388">
        <v>0.5</v>
      </c>
      <c r="Z1316" s="243">
        <f>BD.PD7[[#This Row],[Av.P1 '[%']]]*BD.PD7[[#This Row],[Ppto. Orden Interna '[DOP']]]</f>
        <v>115360.245</v>
      </c>
      <c r="AA1316" s="495">
        <v>11</v>
      </c>
      <c r="AB1316" s="388">
        <v>0.4</v>
      </c>
      <c r="AC1316" s="243">
        <f>BD.PD7[[#This Row],[Av.P2 '[%']]]*BD.PD7[[#This Row],[Ppto. Orden Interna '[DOP']]]</f>
        <v>92288.195999999996</v>
      </c>
      <c r="AD1316" s="249"/>
      <c r="AE1316" s="389"/>
      <c r="AF1316" s="243">
        <f>BD.PD7[[#This Row],[Av.P3 '[%']]]*BD.PD7[[#This Row],[Ppto. Orden Interna '[DOP']]]</f>
        <v>0</v>
      </c>
      <c r="AG1316" s="249"/>
      <c r="AH1316" s="389"/>
      <c r="AI1316" s="243">
        <f>BD.PD7[[#This Row],[Av.P2 '[%']]]*BD.PD7[[#This Row],[Ppto. Orden Interna '[DOP']]]</f>
        <v>92288.195999999996</v>
      </c>
      <c r="AJ1316" s="249"/>
      <c r="AK1316" s="389"/>
      <c r="AL1316" s="243">
        <f>BD.PD7[[#This Row],[Av.P2 '[%']]]*BD.PD7[[#This Row],[Ppto. Orden Interna '[DOP']]]</f>
        <v>92288.195999999996</v>
      </c>
      <c r="AM1316" s="496" t="e">
        <f>BD.PD9[[#This Row],[Pago 5]]+BD.PD9[[#This Row],[Pago 4]]+BD.PD9[[#This Row],[Pago 3]]+BD.PD9[[#This Row],[Pago 2]]+BD.PD9[[#This Row],[Pago 1]]</f>
        <v>#VALUE!</v>
      </c>
      <c r="AN1316" s="308" t="s">
        <v>244</v>
      </c>
      <c r="AO1316" s="308" t="s">
        <v>245</v>
      </c>
      <c r="AP1316" s="308" t="s">
        <v>246</v>
      </c>
      <c r="AQ1316" s="308" t="s">
        <v>247</v>
      </c>
      <c r="AR1316" s="308">
        <v>594</v>
      </c>
      <c r="AS1316" s="308" t="s">
        <v>248</v>
      </c>
      <c r="AT1316" s="249" t="s">
        <v>1575</v>
      </c>
      <c r="AU1316" s="249" t="s">
        <v>92</v>
      </c>
    </row>
    <row r="1317" spans="1:47" hidden="1" x14ac:dyDescent="0.3">
      <c r="A1317" s="174">
        <v>8.0399999999999991</v>
      </c>
      <c r="B1317" s="231"/>
      <c r="C1317" s="232" t="str">
        <f>VLOOKUP(BD.PD7[[#This Row],[Pos]],PPto[],3,FALSE)</f>
        <v>8.04 Trameria Almacen</v>
      </c>
      <c r="D1317" s="174" t="s">
        <v>23</v>
      </c>
      <c r="E1317" s="305" t="str">
        <f>IF(BD.PD7[[#This Row],[.]]="*",VLOOKUP(BD.PD7[[#This Row],[Pos]],Presupuesto!A:H,7,FALSE),"")</f>
        <v/>
      </c>
      <c r="F1317" s="234" t="s">
        <v>588</v>
      </c>
      <c r="G1317" s="174"/>
      <c r="H1317" s="174"/>
      <c r="I1317" s="174" t="s">
        <v>1326</v>
      </c>
      <c r="J1317" s="382">
        <v>1</v>
      </c>
      <c r="K1317" s="174" t="s">
        <v>260</v>
      </c>
      <c r="L1317" s="383">
        <f>IF(BD.PD7[[#This Row],[Mon]]="DOP",1,HLOOKUP(BD.PD7[[#This Row],[Mon]],$K$1:$L$2,2,FALSE))</f>
        <v>1</v>
      </c>
      <c r="M1317" s="384">
        <v>3000000</v>
      </c>
      <c r="N1317" s="243">
        <f>BD.PD7[[#This Row],[Cant.]]*BD.PD7[[#This Row],[ Tasa ]]*BD.PD7[[#This Row],[ Precio Und.]]</f>
        <v>3000000</v>
      </c>
      <c r="O1317" s="386">
        <v>0</v>
      </c>
      <c r="P1317" s="243">
        <f>IF(BD.PD7[[#This Row],[Liquid. '[%']]]&lt;&gt;0,(BD.PD7[[#This Row],[Valor Neto '[DOP']]]*BD.PD7[[#This Row],[Liquid. '[%']]])+BD.PD7[[#This Row],[Valor Neto '[DOP']]],BD.PD7[[#This Row],[Valor Neto '[DOP']]])</f>
        <v>3000000</v>
      </c>
      <c r="Q1317" s="243">
        <f>BD.PD7[[#This Row],[Ppto. Orden Interna '[DOP']]]/HLOOKUP("USD",$K$1:$L$2,2,FALSE)</f>
        <v>46153.846153846156</v>
      </c>
      <c r="R1317" s="381" t="s">
        <v>586</v>
      </c>
      <c r="S1317" s="387"/>
      <c r="T1317" s="387"/>
      <c r="U1317" s="387"/>
      <c r="V1317" s="387"/>
      <c r="W1317" s="174" t="s">
        <v>587</v>
      </c>
      <c r="X1317" s="495">
        <v>8</v>
      </c>
      <c r="Y1317" s="388">
        <v>0.5</v>
      </c>
      <c r="Z1317" s="243">
        <f>BD.PD7[[#This Row],[Av.P1 '[%']]]*BD.PD7[[#This Row],[Ppto. Orden Interna '[DOP']]]</f>
        <v>1500000</v>
      </c>
      <c r="AA1317" s="495">
        <v>11</v>
      </c>
      <c r="AB1317" s="388">
        <v>0.4</v>
      </c>
      <c r="AC1317" s="243">
        <f>BD.PD7[[#This Row],[Av.P2 '[%']]]*BD.PD7[[#This Row],[Ppto. Orden Interna '[DOP']]]</f>
        <v>1200000</v>
      </c>
      <c r="AD1317" s="249"/>
      <c r="AE1317" s="389"/>
      <c r="AF1317" s="243">
        <f>BD.PD7[[#This Row],[Av.P3 '[%']]]*BD.PD7[[#This Row],[Ppto. Orden Interna '[DOP']]]</f>
        <v>0</v>
      </c>
      <c r="AG1317" s="249"/>
      <c r="AH1317" s="389"/>
      <c r="AI1317" s="243">
        <f>BD.PD7[[#This Row],[Av.P2 '[%']]]*BD.PD7[[#This Row],[Ppto. Orden Interna '[DOP']]]</f>
        <v>1200000</v>
      </c>
      <c r="AJ1317" s="249"/>
      <c r="AK1317" s="389"/>
      <c r="AL1317" s="243">
        <f>BD.PD7[[#This Row],[Av.P2 '[%']]]*BD.PD7[[#This Row],[Ppto. Orden Interna '[DOP']]]</f>
        <v>1200000</v>
      </c>
      <c r="AM1317" s="496" t="e">
        <f>BD.PD9[[#This Row],[Pago 5]]+BD.PD9[[#This Row],[Pago 4]]+BD.PD9[[#This Row],[Pago 3]]+BD.PD9[[#This Row],[Pago 2]]+BD.PD9[[#This Row],[Pago 1]]</f>
        <v>#VALUE!</v>
      </c>
      <c r="AN1317" s="308" t="s">
        <v>244</v>
      </c>
      <c r="AO1317" s="308" t="s">
        <v>245</v>
      </c>
      <c r="AP1317" s="308" t="s">
        <v>246</v>
      </c>
      <c r="AQ1317" s="308" t="s">
        <v>247</v>
      </c>
      <c r="AR1317" s="308">
        <v>594</v>
      </c>
      <c r="AS1317" s="308" t="s">
        <v>248</v>
      </c>
      <c r="AT1317" s="249" t="s">
        <v>1575</v>
      </c>
      <c r="AU1317" s="249" t="s">
        <v>92</v>
      </c>
    </row>
    <row r="1318" spans="1:47" hidden="1" x14ac:dyDescent="0.3">
      <c r="A1318" s="174">
        <v>8.0399999999999991</v>
      </c>
      <c r="B1318" s="231"/>
      <c r="C1318" s="232" t="str">
        <f>VLOOKUP(BD.PD7[[#This Row],[Pos]],PPto[],3,FALSE)</f>
        <v>8.04 Trameria Almacen</v>
      </c>
      <c r="D1318" s="174" t="s">
        <v>23</v>
      </c>
      <c r="E1318" s="305" t="str">
        <f>IF(BD.PD7[[#This Row],[.]]="*",VLOOKUP(BD.PD7[[#This Row],[Pos]],Presupuesto!A:H,7,FALSE),"")</f>
        <v/>
      </c>
      <c r="F1318" s="506" t="s">
        <v>589</v>
      </c>
      <c r="G1318" s="579"/>
      <c r="H1318" s="174"/>
      <c r="I1318" s="174" t="s">
        <v>1326</v>
      </c>
      <c r="J1318" s="382">
        <v>10</v>
      </c>
      <c r="K1318" s="174" t="s">
        <v>260</v>
      </c>
      <c r="L1318" s="383">
        <f>IF(BD.PD7[[#This Row],[Mon]]="DOP",1,HLOOKUP(BD.PD7[[#This Row],[Mon]],$K$1:$L$2,2,FALSE))</f>
        <v>1</v>
      </c>
      <c r="M1318" s="384">
        <v>28950</v>
      </c>
      <c r="N1318" s="243">
        <f>BD.PD7[[#This Row],[Cant.]]*BD.PD7[[#This Row],[ Tasa ]]*BD.PD7[[#This Row],[ Precio Und.]]</f>
        <v>289500</v>
      </c>
      <c r="O1318" s="386">
        <v>0</v>
      </c>
      <c r="P1318" s="243">
        <f>IF(BD.PD7[[#This Row],[Liquid. '[%']]]&lt;&gt;0,(BD.PD7[[#This Row],[Valor Neto '[DOP']]]*BD.PD7[[#This Row],[Liquid. '[%']]])+BD.PD7[[#This Row],[Valor Neto '[DOP']]],BD.PD7[[#This Row],[Valor Neto '[DOP']]])</f>
        <v>289500</v>
      </c>
      <c r="Q1318" s="243">
        <f>BD.PD7[[#This Row],[Ppto. Orden Interna '[DOP']]]/HLOOKUP("USD",$K$1:$L$2,2,FALSE)</f>
        <v>4453.8461538461543</v>
      </c>
      <c r="R1318" s="381" t="s">
        <v>590</v>
      </c>
      <c r="S1318" s="387"/>
      <c r="T1318" s="387"/>
      <c r="U1318" s="387"/>
      <c r="V1318" s="387"/>
      <c r="W1318" s="174" t="s">
        <v>591</v>
      </c>
      <c r="X1318" s="495">
        <v>10</v>
      </c>
      <c r="Y1318" s="388">
        <v>1</v>
      </c>
      <c r="Z1318" s="243">
        <f>BD.PD7[[#This Row],[Av.P1 '[%']]]*BD.PD7[[#This Row],[Ppto. Orden Interna '[DOP']]]</f>
        <v>289500</v>
      </c>
      <c r="AA1318" s="249"/>
      <c r="AB1318" s="389"/>
      <c r="AC1318" s="243">
        <f>BD.PD7[[#This Row],[Av.P2 '[%']]]*BD.PD7[[#This Row],[Ppto. Orden Interna '[DOP']]]</f>
        <v>0</v>
      </c>
      <c r="AD1318" s="249"/>
      <c r="AE1318" s="389"/>
      <c r="AF1318" s="243">
        <f>BD.PD7[[#This Row],[Av.P3 '[%']]]*BD.PD7[[#This Row],[Ppto. Orden Interna '[DOP']]]</f>
        <v>0</v>
      </c>
      <c r="AG1318" s="249"/>
      <c r="AH1318" s="389"/>
      <c r="AI1318" s="243">
        <f>BD.PD7[[#This Row],[Av.P2 '[%']]]*BD.PD7[[#This Row],[Ppto. Orden Interna '[DOP']]]</f>
        <v>0</v>
      </c>
      <c r="AJ1318" s="249"/>
      <c r="AK1318" s="389"/>
      <c r="AL1318" s="243">
        <f>BD.PD7[[#This Row],[Av.P2 '[%']]]*BD.PD7[[#This Row],[Ppto. Orden Interna '[DOP']]]</f>
        <v>0</v>
      </c>
      <c r="AM1318" s="496" t="e">
        <f>BD.PD9[[#This Row],[Pago 5]]+BD.PD9[[#This Row],[Pago 4]]+BD.PD9[[#This Row],[Pago 3]]+BD.PD9[[#This Row],[Pago 2]]+BD.PD9[[#This Row],[Pago 1]]</f>
        <v>#VALUE!</v>
      </c>
      <c r="AN1318" s="308" t="s">
        <v>244</v>
      </c>
      <c r="AO1318" s="308" t="s">
        <v>245</v>
      </c>
      <c r="AP1318" s="308" t="s">
        <v>246</v>
      </c>
      <c r="AQ1318" s="308" t="s">
        <v>247</v>
      </c>
      <c r="AR1318" s="308">
        <v>594</v>
      </c>
      <c r="AS1318" s="308" t="s">
        <v>248</v>
      </c>
      <c r="AT1318" s="249" t="s">
        <v>1575</v>
      </c>
      <c r="AU1318" s="249" t="s">
        <v>92</v>
      </c>
    </row>
    <row r="1319" spans="1:47" hidden="1" x14ac:dyDescent="0.3">
      <c r="A1319" s="174">
        <v>8.0399999999999991</v>
      </c>
      <c r="B1319" s="231"/>
      <c r="C1319" s="232" t="str">
        <f>VLOOKUP(BD.PD7[[#This Row],[Pos]],PPto[],3,FALSE)</f>
        <v>8.04 Trameria Almacen</v>
      </c>
      <c r="D1319" s="511" t="s">
        <v>23</v>
      </c>
      <c r="E1319" s="305" t="str">
        <f>IF(BD.PD7[[#This Row],[.]]="*",VLOOKUP(BD.PD7[[#This Row],[Pos]],Presupuesto!A:H,7,FALSE),"")</f>
        <v/>
      </c>
      <c r="F1319" s="506" t="s">
        <v>592</v>
      </c>
      <c r="G1319" s="579"/>
      <c r="H1319" s="511">
        <v>4600065318</v>
      </c>
      <c r="I1319" s="174" t="s">
        <v>1326</v>
      </c>
      <c r="J1319" s="512">
        <v>2</v>
      </c>
      <c r="K1319" s="511" t="s">
        <v>117</v>
      </c>
      <c r="L1319" s="383">
        <f>IF(BD.PD7[[#This Row],[Mon]]="DOP",1,HLOOKUP(BD.PD7[[#This Row],[Mon]],$K$1:$L$2,2,FALSE))</f>
        <v>65</v>
      </c>
      <c r="M1319" s="384">
        <v>13699.06</v>
      </c>
      <c r="N1319" s="243">
        <f>BD.PD7[[#This Row],[Cant.]]*BD.PD7[[#This Row],[ Tasa ]]*BD.PD7[[#This Row],[ Precio Und.]]</f>
        <v>1780877.8</v>
      </c>
      <c r="O1319" s="386">
        <v>0</v>
      </c>
      <c r="P1319" s="243">
        <f>IF(BD.PD7[[#This Row],[Liquid. '[%']]]&lt;&gt;0,(BD.PD7[[#This Row],[Valor Neto '[DOP']]]*BD.PD7[[#This Row],[Liquid. '[%']]])+BD.PD7[[#This Row],[Valor Neto '[DOP']]],BD.PD7[[#This Row],[Valor Neto '[DOP']]])</f>
        <v>1780877.8</v>
      </c>
      <c r="Q1319" s="243">
        <f>BD.PD7[[#This Row],[Ppto. Orden Interna '[DOP']]]/HLOOKUP("USD",$K$1:$L$2,2,FALSE)</f>
        <v>27398.12</v>
      </c>
      <c r="R1319" s="381" t="s">
        <v>593</v>
      </c>
      <c r="S1319" s="387"/>
      <c r="T1319" s="387"/>
      <c r="U1319" s="387"/>
      <c r="V1319" s="387"/>
      <c r="W1319" s="174"/>
      <c r="X1319" s="495">
        <v>10</v>
      </c>
      <c r="Y1319" s="388">
        <v>1</v>
      </c>
      <c r="Z1319" s="243">
        <f>BD.PD7[[#This Row],[Av.P1 '[%']]]*BD.PD7[[#This Row],[Ppto. Orden Interna '[DOP']]]</f>
        <v>1780877.8</v>
      </c>
      <c r="AA1319" s="249"/>
      <c r="AB1319" s="389"/>
      <c r="AC1319" s="243">
        <f>BD.PD7[[#This Row],[Av.P2 '[%']]]*BD.PD7[[#This Row],[Ppto. Orden Interna '[DOP']]]</f>
        <v>0</v>
      </c>
      <c r="AD1319" s="249"/>
      <c r="AE1319" s="389"/>
      <c r="AF1319" s="243">
        <f>BD.PD7[[#This Row],[Av.P3 '[%']]]*BD.PD7[[#This Row],[Ppto. Orden Interna '[DOP']]]</f>
        <v>0</v>
      </c>
      <c r="AG1319" s="249"/>
      <c r="AH1319" s="389"/>
      <c r="AI1319" s="243">
        <f>BD.PD7[[#This Row],[Av.P2 '[%']]]*BD.PD7[[#This Row],[Ppto. Orden Interna '[DOP']]]</f>
        <v>0</v>
      </c>
      <c r="AJ1319" s="249"/>
      <c r="AK1319" s="389"/>
      <c r="AL1319" s="243">
        <f>BD.PD7[[#This Row],[Av.P2 '[%']]]*BD.PD7[[#This Row],[Ppto. Orden Interna '[DOP']]]</f>
        <v>0</v>
      </c>
      <c r="AM1319" s="496" t="e">
        <f>BD.PD9[[#This Row],[Pago 5]]+BD.PD9[[#This Row],[Pago 4]]+BD.PD9[[#This Row],[Pago 3]]+BD.PD9[[#This Row],[Pago 2]]+BD.PD9[[#This Row],[Pago 1]]</f>
        <v>#VALUE!</v>
      </c>
      <c r="AN1319" s="308" t="s">
        <v>244</v>
      </c>
      <c r="AO1319" s="308" t="s">
        <v>245</v>
      </c>
      <c r="AP1319" s="308" t="s">
        <v>246</v>
      </c>
      <c r="AQ1319" s="308" t="s">
        <v>247</v>
      </c>
      <c r="AR1319" s="308">
        <v>594</v>
      </c>
      <c r="AS1319" s="308" t="s">
        <v>248</v>
      </c>
      <c r="AT1319" s="249" t="s">
        <v>1575</v>
      </c>
      <c r="AU1319" s="249" t="s">
        <v>92</v>
      </c>
    </row>
    <row r="1320" spans="1:47" hidden="1" x14ac:dyDescent="0.3">
      <c r="A1320" s="174">
        <v>8.0399999999999991</v>
      </c>
      <c r="B1320" s="231"/>
      <c r="C1320" s="232" t="str">
        <f>VLOOKUP(BD.PD7[[#This Row],[Pos]],PPto[],3,FALSE)</f>
        <v>8.04 Trameria Almacen</v>
      </c>
      <c r="D1320" s="174" t="s">
        <v>23</v>
      </c>
      <c r="E1320" s="305" t="str">
        <f>IF(BD.PD7[[#This Row],[.]]="*",VLOOKUP(BD.PD7[[#This Row],[Pos]],Presupuesto!A:H,7,FALSE),"")</f>
        <v/>
      </c>
      <c r="F1320" s="506" t="s">
        <v>595</v>
      </c>
      <c r="G1320" s="579"/>
      <c r="H1320" s="511"/>
      <c r="I1320" s="174" t="s">
        <v>1326</v>
      </c>
      <c r="J1320" s="382">
        <v>2</v>
      </c>
      <c r="K1320" s="174" t="s">
        <v>260</v>
      </c>
      <c r="L1320" s="383">
        <f>IF(BD.PD7[[#This Row],[Mon]]="DOP",1,HLOOKUP(BD.PD7[[#This Row],[Mon]],$K$1:$L$2,2,FALSE))</f>
        <v>1</v>
      </c>
      <c r="M1320" s="384">
        <v>35975</v>
      </c>
      <c r="N1320" s="243">
        <f>BD.PD7[[#This Row],[Cant.]]*BD.PD7[[#This Row],[ Tasa ]]*BD.PD7[[#This Row],[ Precio Und.]]</f>
        <v>71950</v>
      </c>
      <c r="O1320" s="386">
        <v>0</v>
      </c>
      <c r="P1320" s="243">
        <f>IF(BD.PD7[[#This Row],[Liquid. '[%']]]&lt;&gt;0,(BD.PD7[[#This Row],[Valor Neto '[DOP']]]*BD.PD7[[#This Row],[Liquid. '[%']]])+BD.PD7[[#This Row],[Valor Neto '[DOP']]],BD.PD7[[#This Row],[Valor Neto '[DOP']]])</f>
        <v>71950</v>
      </c>
      <c r="Q1320" s="243">
        <f>BD.PD7[[#This Row],[Ppto. Orden Interna '[DOP']]]/HLOOKUP("USD",$K$1:$L$2,2,FALSE)</f>
        <v>1106.9230769230769</v>
      </c>
      <c r="R1320" s="381" t="s">
        <v>593</v>
      </c>
      <c r="S1320" s="387"/>
      <c r="T1320" s="387"/>
      <c r="U1320" s="387"/>
      <c r="V1320" s="387"/>
      <c r="W1320" s="174"/>
      <c r="X1320" s="495">
        <v>10</v>
      </c>
      <c r="Y1320" s="388">
        <v>1</v>
      </c>
      <c r="Z1320" s="243">
        <f>BD.PD7[[#This Row],[Av.P1 '[%']]]*BD.PD7[[#This Row],[Ppto. Orden Interna '[DOP']]]</f>
        <v>71950</v>
      </c>
      <c r="AA1320" s="249"/>
      <c r="AB1320" s="389"/>
      <c r="AC1320" s="243">
        <f>BD.PD7[[#This Row],[Av.P2 '[%']]]*BD.PD7[[#This Row],[Ppto. Orden Interna '[DOP']]]</f>
        <v>0</v>
      </c>
      <c r="AD1320" s="249"/>
      <c r="AE1320" s="389"/>
      <c r="AF1320" s="243">
        <f>BD.PD7[[#This Row],[Av.P3 '[%']]]*BD.PD7[[#This Row],[Ppto. Orden Interna '[DOP']]]</f>
        <v>0</v>
      </c>
      <c r="AG1320" s="249"/>
      <c r="AH1320" s="389"/>
      <c r="AI1320" s="243">
        <f>BD.PD7[[#This Row],[Av.P2 '[%']]]*BD.PD7[[#This Row],[Ppto. Orden Interna '[DOP']]]</f>
        <v>0</v>
      </c>
      <c r="AJ1320" s="249"/>
      <c r="AK1320" s="389"/>
      <c r="AL1320" s="243">
        <f>BD.PD7[[#This Row],[Av.P2 '[%']]]*BD.PD7[[#This Row],[Ppto. Orden Interna '[DOP']]]</f>
        <v>0</v>
      </c>
      <c r="AM1320" s="496" t="e">
        <f>BD.PD9[[#This Row],[Pago 5]]+BD.PD9[[#This Row],[Pago 4]]+BD.PD9[[#This Row],[Pago 3]]+BD.PD9[[#This Row],[Pago 2]]+BD.PD9[[#This Row],[Pago 1]]</f>
        <v>#VALUE!</v>
      </c>
      <c r="AN1320" s="308" t="s">
        <v>244</v>
      </c>
      <c r="AO1320" s="308" t="s">
        <v>245</v>
      </c>
      <c r="AP1320" s="308" t="s">
        <v>246</v>
      </c>
      <c r="AQ1320" s="308" t="s">
        <v>247</v>
      </c>
      <c r="AR1320" s="308">
        <v>594</v>
      </c>
      <c r="AS1320" s="308" t="s">
        <v>248</v>
      </c>
      <c r="AT1320" s="249" t="s">
        <v>1575</v>
      </c>
      <c r="AU1320" s="249" t="s">
        <v>92</v>
      </c>
    </row>
    <row r="1321" spans="1:47" hidden="1" x14ac:dyDescent="0.3">
      <c r="A1321" s="174">
        <v>8.0500000000000007</v>
      </c>
      <c r="B1321" s="231" t="s">
        <v>243</v>
      </c>
      <c r="C1321" s="232" t="str">
        <f>VLOOKUP(BD.PD7[[#This Row],[Pos]],PPto[],3,FALSE)</f>
        <v>8.05 Mobiliario no operacional para Tiendas</v>
      </c>
      <c r="D1321" s="233" t="s">
        <v>243</v>
      </c>
      <c r="E1321" s="305">
        <f>IF(BD.PD7[[#This Row],[.]]="*",VLOOKUP(BD.PD7[[#This Row],[Pos]],Presupuesto!A:H,7,FALSE),"")</f>
        <v>109926.56351587306</v>
      </c>
      <c r="F1321" s="234"/>
      <c r="G1321" s="174"/>
      <c r="H1321" s="174"/>
      <c r="I1321" s="174"/>
      <c r="J1321" s="392">
        <v>1</v>
      </c>
      <c r="K1321" s="233" t="s">
        <v>117</v>
      </c>
      <c r="L1321" s="383">
        <f>IF(BD.PD7[[#This Row],[Mon]]="DOP",1,HLOOKUP(BD.PD7[[#This Row],[Mon]],$K$1:$L$2,2,FALSE))</f>
        <v>65</v>
      </c>
      <c r="M1321" s="490">
        <v>0</v>
      </c>
      <c r="N1321" s="243">
        <f>BD.PD7[[#This Row],[Cant.]]*BD.PD7[[#This Row],[ Tasa ]]*BD.PD7[[#This Row],[ Precio Und.]]</f>
        <v>0</v>
      </c>
      <c r="O1321" s="491">
        <v>0</v>
      </c>
      <c r="P1321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1" s="243">
        <f>BD.PD7[[#This Row],[Ppto. Orden Interna '[DOP']]]/HLOOKUP("USD",$K$1:$L$2,2,FALSE)</f>
        <v>0</v>
      </c>
      <c r="R1321" s="381"/>
      <c r="S1321" s="387"/>
      <c r="T1321" s="387"/>
      <c r="U1321" s="387"/>
      <c r="V1321" s="387"/>
      <c r="W1321" s="174"/>
      <c r="X1321" s="495"/>
      <c r="Y1321" s="388"/>
      <c r="Z1321" s="243">
        <f>BD.PD7[[#This Row],[Av.P1 '[%']]]*BD.PD7[[#This Row],[Ppto. Orden Interna '[DOP']]]</f>
        <v>0</v>
      </c>
      <c r="AA1321" s="249"/>
      <c r="AB1321" s="389"/>
      <c r="AC1321" s="243">
        <f>BD.PD7[[#This Row],[Av.P2 '[%']]]*BD.PD7[[#This Row],[Ppto. Orden Interna '[DOP']]]</f>
        <v>0</v>
      </c>
      <c r="AD1321" s="249"/>
      <c r="AE1321" s="389"/>
      <c r="AF1321" s="243">
        <f>BD.PD7[[#This Row],[Av.P3 '[%']]]*BD.PD7[[#This Row],[Ppto. Orden Interna '[DOP']]]</f>
        <v>0</v>
      </c>
      <c r="AG1321" s="249"/>
      <c r="AH1321" s="389"/>
      <c r="AI1321" s="243">
        <f>BD.PD7[[#This Row],[Av.P2 '[%']]]*BD.PD7[[#This Row],[Ppto. Orden Interna '[DOP']]]</f>
        <v>0</v>
      </c>
      <c r="AJ1321" s="249"/>
      <c r="AK1321" s="389"/>
      <c r="AL1321" s="243">
        <f>BD.PD7[[#This Row],[Av.P2 '[%']]]*BD.PD7[[#This Row],[Ppto. Orden Interna '[DOP']]]</f>
        <v>0</v>
      </c>
      <c r="AM1321" s="496" t="e">
        <f>BD.PD9[[#This Row],[Pago 5]]+BD.PD9[[#This Row],[Pago 4]]+BD.PD9[[#This Row],[Pago 3]]+BD.PD9[[#This Row],[Pago 2]]+BD.PD9[[#This Row],[Pago 1]]</f>
        <v>#VALUE!</v>
      </c>
      <c r="AN1321" s="308" t="s">
        <v>244</v>
      </c>
      <c r="AO1321" s="308" t="s">
        <v>245</v>
      </c>
      <c r="AP1321" s="308" t="s">
        <v>246</v>
      </c>
      <c r="AQ1321" s="308" t="s">
        <v>247</v>
      </c>
      <c r="AR1321" s="308">
        <v>594</v>
      </c>
      <c r="AS1321" s="308" t="s">
        <v>248</v>
      </c>
      <c r="AT1321" s="249" t="s">
        <v>1575</v>
      </c>
      <c r="AU1321" s="249" t="s">
        <v>92</v>
      </c>
    </row>
    <row r="1322" spans="1:47" hidden="1" x14ac:dyDescent="0.3">
      <c r="A1322" s="174">
        <v>8.0500000000000007</v>
      </c>
      <c r="B1322" s="231"/>
      <c r="C1322" s="232" t="str">
        <f>VLOOKUP(BD.PD7[[#This Row],[Pos]],PPto[],3,FALSE)</f>
        <v>8.05 Mobiliario no operacional para Tiendas</v>
      </c>
      <c r="D1322" s="174" t="s">
        <v>23</v>
      </c>
      <c r="E1322" s="305" t="str">
        <f>IF(BD.PD7[[#This Row],[.]]="*",VLOOKUP(BD.PD7[[#This Row],[Pos]],Presupuesto!A:H,7,FALSE),"")</f>
        <v/>
      </c>
      <c r="F1322" s="506" t="s">
        <v>599</v>
      </c>
      <c r="G1322" s="579"/>
      <c r="H1322" s="174"/>
      <c r="I1322" s="174" t="s">
        <v>1326</v>
      </c>
      <c r="J1322" s="382">
        <v>1</v>
      </c>
      <c r="K1322" s="174" t="s">
        <v>260</v>
      </c>
      <c r="L1322" s="383">
        <f>IF(BD.PD7[[#This Row],[Mon]]="DOP",1,HLOOKUP(BD.PD7[[#This Row],[Mon]],$K$1:$L$2,2,FALSE))</f>
        <v>1</v>
      </c>
      <c r="M1322" s="384">
        <v>16288</v>
      </c>
      <c r="N1322" s="243">
        <f>BD.PD7[[#This Row],[Cant.]]*BD.PD7[[#This Row],[ Tasa ]]*BD.PD7[[#This Row],[ Precio Und.]]</f>
        <v>16288</v>
      </c>
      <c r="O1322" s="386">
        <v>0</v>
      </c>
      <c r="P1322" s="243">
        <f>IF(BD.PD7[[#This Row],[Liquid. '[%']]]&lt;&gt;0,(BD.PD7[[#This Row],[Valor Neto '[DOP']]]*BD.PD7[[#This Row],[Liquid. '[%']]])+BD.PD7[[#This Row],[Valor Neto '[DOP']]],BD.PD7[[#This Row],[Valor Neto '[DOP']]])</f>
        <v>16288</v>
      </c>
      <c r="Q1322" s="243">
        <f>BD.PD7[[#This Row],[Ppto. Orden Interna '[DOP']]]/HLOOKUP("USD",$K$1:$L$2,2,FALSE)</f>
        <v>250.58461538461538</v>
      </c>
      <c r="R1322" s="381" t="s">
        <v>600</v>
      </c>
      <c r="S1322" s="387"/>
      <c r="T1322" s="387"/>
      <c r="U1322" s="387"/>
      <c r="V1322" s="387"/>
      <c r="W1322" s="174" t="s">
        <v>601</v>
      </c>
      <c r="X1322" s="495">
        <v>8</v>
      </c>
      <c r="Y1322" s="388">
        <v>1</v>
      </c>
      <c r="Z1322" s="243">
        <f>BD.PD7[[#This Row],[Av.P1 '[%']]]*BD.PD7[[#This Row],[Ppto. Orden Interna '[DOP']]]</f>
        <v>16288</v>
      </c>
      <c r="AA1322" s="249"/>
      <c r="AB1322" s="389"/>
      <c r="AC1322" s="243">
        <f>BD.PD7[[#This Row],[Av.P2 '[%']]]*BD.PD7[[#This Row],[Ppto. Orden Interna '[DOP']]]</f>
        <v>0</v>
      </c>
      <c r="AD1322" s="249"/>
      <c r="AE1322" s="389"/>
      <c r="AF1322" s="243">
        <f>BD.PD7[[#This Row],[Av.P3 '[%']]]*BD.PD7[[#This Row],[Ppto. Orden Interna '[DOP']]]</f>
        <v>0</v>
      </c>
      <c r="AG1322" s="249"/>
      <c r="AH1322" s="389"/>
      <c r="AI1322" s="243">
        <f>BD.PD7[[#This Row],[Av.P2 '[%']]]*BD.PD7[[#This Row],[Ppto. Orden Interna '[DOP']]]</f>
        <v>0</v>
      </c>
      <c r="AJ1322" s="249"/>
      <c r="AK1322" s="389"/>
      <c r="AL1322" s="243">
        <f>BD.PD7[[#This Row],[Av.P2 '[%']]]*BD.PD7[[#This Row],[Ppto. Orden Interna '[DOP']]]</f>
        <v>0</v>
      </c>
      <c r="AM1322" s="496" t="e">
        <f>BD.PD9[[#This Row],[Pago 5]]+BD.PD9[[#This Row],[Pago 4]]+BD.PD9[[#This Row],[Pago 3]]+BD.PD9[[#This Row],[Pago 2]]+BD.PD9[[#This Row],[Pago 1]]</f>
        <v>#VALUE!</v>
      </c>
      <c r="AN1322" s="308" t="s">
        <v>244</v>
      </c>
      <c r="AO1322" s="308" t="s">
        <v>245</v>
      </c>
      <c r="AP1322" s="308" t="s">
        <v>246</v>
      </c>
      <c r="AQ1322" s="308" t="s">
        <v>247</v>
      </c>
      <c r="AR1322" s="308">
        <v>594</v>
      </c>
      <c r="AS1322" s="308" t="s">
        <v>248</v>
      </c>
      <c r="AT1322" s="249" t="s">
        <v>1575</v>
      </c>
      <c r="AU1322" s="249" t="s">
        <v>92</v>
      </c>
    </row>
    <row r="1323" spans="1:47" hidden="1" x14ac:dyDescent="0.3">
      <c r="A1323" s="174">
        <v>8.0500000000000007</v>
      </c>
      <c r="B1323" s="231"/>
      <c r="C1323" s="232" t="str">
        <f>VLOOKUP(BD.PD7[[#This Row],[Pos]],PPto[],3,FALSE)</f>
        <v>8.05 Mobiliario no operacional para Tiendas</v>
      </c>
      <c r="D1323" s="174" t="s">
        <v>23</v>
      </c>
      <c r="E1323" s="305" t="str">
        <f>IF(BD.PD7[[#This Row],[.]]="*",VLOOKUP(BD.PD7[[#This Row],[Pos]],Presupuesto!A:H,7,FALSE),"")</f>
        <v/>
      </c>
      <c r="F1323" s="506" t="s">
        <v>602</v>
      </c>
      <c r="G1323" s="579"/>
      <c r="H1323" s="174"/>
      <c r="I1323" s="174" t="s">
        <v>1326</v>
      </c>
      <c r="J1323" s="382">
        <v>1</v>
      </c>
      <c r="K1323" s="174" t="s">
        <v>260</v>
      </c>
      <c r="L1323" s="383">
        <f>IF(BD.PD7[[#This Row],[Mon]]="DOP",1,HLOOKUP(BD.PD7[[#This Row],[Mon]],$K$1:$L$2,2,FALSE))</f>
        <v>1</v>
      </c>
      <c r="M1323" s="384">
        <v>9893.11</v>
      </c>
      <c r="N1323" s="243">
        <f>BD.PD7[[#This Row],[Cant.]]*BD.PD7[[#This Row],[ Tasa ]]*BD.PD7[[#This Row],[ Precio Und.]]</f>
        <v>9893.11</v>
      </c>
      <c r="O1323" s="386">
        <v>0</v>
      </c>
      <c r="P1323" s="243">
        <f>IF(BD.PD7[[#This Row],[Liquid. '[%']]]&lt;&gt;0,(BD.PD7[[#This Row],[Valor Neto '[DOP']]]*BD.PD7[[#This Row],[Liquid. '[%']]])+BD.PD7[[#This Row],[Valor Neto '[DOP']]],BD.PD7[[#This Row],[Valor Neto '[DOP']]])</f>
        <v>9893.11</v>
      </c>
      <c r="Q1323" s="243">
        <f>BD.PD7[[#This Row],[Ppto. Orden Interna '[DOP']]]/HLOOKUP("USD",$K$1:$L$2,2,FALSE)</f>
        <v>152.20169230769233</v>
      </c>
      <c r="R1323" s="381" t="s">
        <v>603</v>
      </c>
      <c r="S1323" s="387"/>
      <c r="T1323" s="387"/>
      <c r="U1323" s="387"/>
      <c r="V1323" s="387"/>
      <c r="W1323" s="174" t="s">
        <v>337</v>
      </c>
      <c r="X1323" s="495">
        <v>8</v>
      </c>
      <c r="Y1323" s="388">
        <v>0.7</v>
      </c>
      <c r="Z1323" s="243">
        <f>BD.PD7[[#This Row],[Av.P1 '[%']]]*BD.PD7[[#This Row],[Ppto. Orden Interna '[DOP']]]</f>
        <v>6925.1769999999997</v>
      </c>
      <c r="AA1323" s="495">
        <v>10</v>
      </c>
      <c r="AB1323" s="388">
        <v>0.3</v>
      </c>
      <c r="AC1323" s="243">
        <f>BD.PD7[[#This Row],[Av.P2 '[%']]]*BD.PD7[[#This Row],[Ppto. Orden Interna '[DOP']]]</f>
        <v>2967.933</v>
      </c>
      <c r="AD1323" s="249"/>
      <c r="AE1323" s="389"/>
      <c r="AF1323" s="243">
        <f>BD.PD7[[#This Row],[Av.P3 '[%']]]*BD.PD7[[#This Row],[Ppto. Orden Interna '[DOP']]]</f>
        <v>0</v>
      </c>
      <c r="AG1323" s="249"/>
      <c r="AH1323" s="389"/>
      <c r="AI1323" s="243">
        <f>BD.PD7[[#This Row],[Av.P2 '[%']]]*BD.PD7[[#This Row],[Ppto. Orden Interna '[DOP']]]</f>
        <v>2967.933</v>
      </c>
      <c r="AJ1323" s="249"/>
      <c r="AK1323" s="389"/>
      <c r="AL1323" s="243">
        <f>BD.PD7[[#This Row],[Av.P2 '[%']]]*BD.PD7[[#This Row],[Ppto. Orden Interna '[DOP']]]</f>
        <v>2967.933</v>
      </c>
      <c r="AM1323" s="496" t="e">
        <f>BD.PD9[[#This Row],[Pago 5]]+BD.PD9[[#This Row],[Pago 4]]+BD.PD9[[#This Row],[Pago 3]]+BD.PD9[[#This Row],[Pago 2]]+BD.PD9[[#This Row],[Pago 1]]</f>
        <v>#VALUE!</v>
      </c>
      <c r="AN1323" s="308" t="s">
        <v>244</v>
      </c>
      <c r="AO1323" s="308" t="s">
        <v>245</v>
      </c>
      <c r="AP1323" s="308" t="s">
        <v>246</v>
      </c>
      <c r="AQ1323" s="308" t="s">
        <v>247</v>
      </c>
      <c r="AR1323" s="308">
        <v>594</v>
      </c>
      <c r="AS1323" s="308" t="s">
        <v>248</v>
      </c>
      <c r="AT1323" s="249" t="s">
        <v>1575</v>
      </c>
      <c r="AU1323" s="249" t="s">
        <v>92</v>
      </c>
    </row>
    <row r="1324" spans="1:47" hidden="1" x14ac:dyDescent="0.3">
      <c r="A1324" s="174">
        <v>8.0500000000000007</v>
      </c>
      <c r="B1324" s="231"/>
      <c r="C1324" s="232" t="str">
        <f>VLOOKUP(BD.PD7[[#This Row],[Pos]],PPto[],3,FALSE)</f>
        <v>8.05 Mobiliario no operacional para Tiendas</v>
      </c>
      <c r="D1324" s="174" t="s">
        <v>23</v>
      </c>
      <c r="E1324" s="305" t="str">
        <f>IF(BD.PD7[[#This Row],[.]]="*",VLOOKUP(BD.PD7[[#This Row],[Pos]],Presupuesto!A:H,7,FALSE),"")</f>
        <v/>
      </c>
      <c r="F1324" s="234" t="s">
        <v>604</v>
      </c>
      <c r="G1324" s="174"/>
      <c r="H1324" s="174"/>
      <c r="I1324" s="174" t="s">
        <v>1326</v>
      </c>
      <c r="J1324" s="382">
        <v>1</v>
      </c>
      <c r="K1324" s="174" t="s">
        <v>260</v>
      </c>
      <c r="L1324" s="383">
        <f>IF(BD.PD7[[#This Row],[Mon]]="DOP",1,HLOOKUP(BD.PD7[[#This Row],[Mon]],$K$1:$L$2,2,FALSE))</f>
        <v>1</v>
      </c>
      <c r="M1324" s="384">
        <v>12000</v>
      </c>
      <c r="N1324" s="243">
        <f>BD.PD7[[#This Row],[Cant.]]*BD.PD7[[#This Row],[ Tasa ]]*BD.PD7[[#This Row],[ Precio Und.]]</f>
        <v>12000</v>
      </c>
      <c r="O1324" s="386">
        <v>0</v>
      </c>
      <c r="P1324" s="243">
        <f>IF(BD.PD7[[#This Row],[Liquid. '[%']]]&lt;&gt;0,(BD.PD7[[#This Row],[Valor Neto '[DOP']]]*BD.PD7[[#This Row],[Liquid. '[%']]])+BD.PD7[[#This Row],[Valor Neto '[DOP']]],BD.PD7[[#This Row],[Valor Neto '[DOP']]])</f>
        <v>12000</v>
      </c>
      <c r="Q1324" s="243">
        <f>BD.PD7[[#This Row],[Ppto. Orden Interna '[DOP']]]/HLOOKUP("USD",$K$1:$L$2,2,FALSE)</f>
        <v>184.61538461538461</v>
      </c>
      <c r="R1324" s="381" t="s">
        <v>605</v>
      </c>
      <c r="S1324" s="387"/>
      <c r="T1324" s="387"/>
      <c r="U1324" s="387"/>
      <c r="V1324" s="387"/>
      <c r="W1324" s="174" t="s">
        <v>606</v>
      </c>
      <c r="X1324" s="495">
        <v>10</v>
      </c>
      <c r="Y1324" s="388">
        <v>1</v>
      </c>
      <c r="Z1324" s="243">
        <f>BD.PD7[[#This Row],[Av.P1 '[%']]]*BD.PD7[[#This Row],[Ppto. Orden Interna '[DOP']]]</f>
        <v>12000</v>
      </c>
      <c r="AA1324" s="249"/>
      <c r="AB1324" s="389"/>
      <c r="AC1324" s="243">
        <f>BD.PD7[[#This Row],[Av.P2 '[%']]]*BD.PD7[[#This Row],[Ppto. Orden Interna '[DOP']]]</f>
        <v>0</v>
      </c>
      <c r="AD1324" s="249"/>
      <c r="AE1324" s="389"/>
      <c r="AF1324" s="243">
        <f>BD.PD7[[#This Row],[Av.P3 '[%']]]*BD.PD7[[#This Row],[Ppto. Orden Interna '[DOP']]]</f>
        <v>0</v>
      </c>
      <c r="AG1324" s="249"/>
      <c r="AH1324" s="389"/>
      <c r="AI1324" s="243">
        <f>BD.PD7[[#This Row],[Av.P2 '[%']]]*BD.PD7[[#This Row],[Ppto. Orden Interna '[DOP']]]</f>
        <v>0</v>
      </c>
      <c r="AJ1324" s="249"/>
      <c r="AK1324" s="389"/>
      <c r="AL1324" s="243">
        <f>BD.PD7[[#This Row],[Av.P2 '[%']]]*BD.PD7[[#This Row],[Ppto. Orden Interna '[DOP']]]</f>
        <v>0</v>
      </c>
      <c r="AM1324" s="496" t="e">
        <f>BD.PD9[[#This Row],[Pago 5]]+BD.PD9[[#This Row],[Pago 4]]+BD.PD9[[#This Row],[Pago 3]]+BD.PD9[[#This Row],[Pago 2]]+BD.PD9[[#This Row],[Pago 1]]</f>
        <v>#VALUE!</v>
      </c>
      <c r="AN1324" s="308" t="s">
        <v>244</v>
      </c>
      <c r="AO1324" s="308" t="s">
        <v>245</v>
      </c>
      <c r="AP1324" s="308" t="s">
        <v>246</v>
      </c>
      <c r="AQ1324" s="308" t="s">
        <v>247</v>
      </c>
      <c r="AR1324" s="308">
        <v>594</v>
      </c>
      <c r="AS1324" s="308" t="s">
        <v>248</v>
      </c>
      <c r="AT1324" s="249" t="s">
        <v>1575</v>
      </c>
      <c r="AU1324" s="249" t="s">
        <v>92</v>
      </c>
    </row>
    <row r="1325" spans="1:47" hidden="1" x14ac:dyDescent="0.3">
      <c r="A1325" s="174">
        <v>8.0500000000000007</v>
      </c>
      <c r="B1325" s="231"/>
      <c r="C1325" s="232" t="str">
        <f>VLOOKUP(BD.PD7[[#This Row],[Pos]],PPto[],3,FALSE)</f>
        <v>8.05 Mobiliario no operacional para Tiendas</v>
      </c>
      <c r="D1325" s="174" t="s">
        <v>23</v>
      </c>
      <c r="E1325" s="305" t="str">
        <f>IF(BD.PD7[[#This Row],[.]]="*",VLOOKUP(BD.PD7[[#This Row],[Pos]],Presupuesto!A:H,7,FALSE),"")</f>
        <v/>
      </c>
      <c r="F1325" s="506" t="s">
        <v>607</v>
      </c>
      <c r="G1325" s="579"/>
      <c r="H1325" s="174"/>
      <c r="I1325" s="174" t="s">
        <v>1326</v>
      </c>
      <c r="J1325" s="382">
        <v>60</v>
      </c>
      <c r="K1325" s="174" t="s">
        <v>260</v>
      </c>
      <c r="L1325" s="383">
        <f>IF(BD.PD7[[#This Row],[Mon]]="DOP",1,HLOOKUP(BD.PD7[[#This Row],[Mon]],$K$1:$L$2,2,FALSE))</f>
        <v>1</v>
      </c>
      <c r="M1325" s="384">
        <v>1517.7958333333333</v>
      </c>
      <c r="N1325" s="243">
        <f>BD.PD7[[#This Row],[Cant.]]*BD.PD7[[#This Row],[ Tasa ]]*BD.PD7[[#This Row],[ Precio Und.]]</f>
        <v>91067.75</v>
      </c>
      <c r="O1325" s="386">
        <v>0</v>
      </c>
      <c r="P1325" s="243">
        <f>IF(BD.PD7[[#This Row],[Liquid. '[%']]]&lt;&gt;0,(BD.PD7[[#This Row],[Valor Neto '[DOP']]]*BD.PD7[[#This Row],[Liquid. '[%']]])+BD.PD7[[#This Row],[Valor Neto '[DOP']]],BD.PD7[[#This Row],[Valor Neto '[DOP']]])</f>
        <v>91067.75</v>
      </c>
      <c r="Q1325" s="243">
        <f>BD.PD7[[#This Row],[Ppto. Orden Interna '[DOP']]]/HLOOKUP("USD",$K$1:$L$2,2,FALSE)</f>
        <v>1401.0423076923078</v>
      </c>
      <c r="R1325" s="381" t="s">
        <v>257</v>
      </c>
      <c r="S1325" s="387"/>
      <c r="T1325" s="387"/>
      <c r="U1325" s="387"/>
      <c r="V1325" s="387"/>
      <c r="W1325" s="174" t="s">
        <v>608</v>
      </c>
      <c r="X1325" s="495">
        <v>7</v>
      </c>
      <c r="Y1325" s="388">
        <v>1</v>
      </c>
      <c r="Z1325" s="243">
        <f>BD.PD7[[#This Row],[Av.P1 '[%']]]*BD.PD7[[#This Row],[Ppto. Orden Interna '[DOP']]]</f>
        <v>91067.75</v>
      </c>
      <c r="AA1325" s="249"/>
      <c r="AB1325" s="389"/>
      <c r="AC1325" s="243">
        <f>BD.PD7[[#This Row],[Av.P2 '[%']]]*BD.PD7[[#This Row],[Ppto. Orden Interna '[DOP']]]</f>
        <v>0</v>
      </c>
      <c r="AD1325" s="249"/>
      <c r="AE1325" s="389"/>
      <c r="AF1325" s="243">
        <f>BD.PD7[[#This Row],[Av.P3 '[%']]]*BD.PD7[[#This Row],[Ppto. Orden Interna '[DOP']]]</f>
        <v>0</v>
      </c>
      <c r="AG1325" s="249"/>
      <c r="AH1325" s="389"/>
      <c r="AI1325" s="243">
        <f>BD.PD7[[#This Row],[Av.P2 '[%']]]*BD.PD7[[#This Row],[Ppto. Orden Interna '[DOP']]]</f>
        <v>0</v>
      </c>
      <c r="AJ1325" s="249"/>
      <c r="AK1325" s="389"/>
      <c r="AL1325" s="243">
        <f>BD.PD7[[#This Row],[Av.P2 '[%']]]*BD.PD7[[#This Row],[Ppto. Orden Interna '[DOP']]]</f>
        <v>0</v>
      </c>
      <c r="AM1325" s="496" t="e">
        <f>BD.PD9[[#This Row],[Pago 5]]+BD.PD9[[#This Row],[Pago 4]]+BD.PD9[[#This Row],[Pago 3]]+BD.PD9[[#This Row],[Pago 2]]+BD.PD9[[#This Row],[Pago 1]]</f>
        <v>#VALUE!</v>
      </c>
      <c r="AN1325" s="308" t="s">
        <v>244</v>
      </c>
      <c r="AO1325" s="308" t="s">
        <v>245</v>
      </c>
      <c r="AP1325" s="308" t="s">
        <v>246</v>
      </c>
      <c r="AQ1325" s="308" t="s">
        <v>247</v>
      </c>
      <c r="AR1325" s="308">
        <v>594</v>
      </c>
      <c r="AS1325" s="308" t="s">
        <v>248</v>
      </c>
      <c r="AT1325" s="249" t="s">
        <v>1575</v>
      </c>
      <c r="AU1325" s="249" t="s">
        <v>92</v>
      </c>
    </row>
    <row r="1326" spans="1:47" hidden="1" x14ac:dyDescent="0.3">
      <c r="A1326" s="174">
        <v>8.0500000000000007</v>
      </c>
      <c r="B1326" s="231"/>
      <c r="C1326" s="232" t="str">
        <f>VLOOKUP(BD.PD7[[#This Row],[Pos]],PPto[],3,FALSE)</f>
        <v>8.05 Mobiliario no operacional para Tiendas</v>
      </c>
      <c r="D1326" s="174" t="s">
        <v>23</v>
      </c>
      <c r="E1326" s="305" t="str">
        <f>IF(BD.PD7[[#This Row],[.]]="*",VLOOKUP(BD.PD7[[#This Row],[Pos]],Presupuesto!A:H,7,FALSE),"")</f>
        <v/>
      </c>
      <c r="F1326" s="506" t="s">
        <v>609</v>
      </c>
      <c r="G1326" s="579"/>
      <c r="H1326" s="174"/>
      <c r="I1326" s="174" t="s">
        <v>1326</v>
      </c>
      <c r="J1326" s="382">
        <v>5</v>
      </c>
      <c r="K1326" s="174" t="s">
        <v>260</v>
      </c>
      <c r="L1326" s="383">
        <f>IF(BD.PD7[[#This Row],[Mon]]="DOP",1,HLOOKUP(BD.PD7[[#This Row],[Mon]],$K$1:$L$2,2,FALSE))</f>
        <v>1</v>
      </c>
      <c r="M1326" s="384">
        <v>69597.457999999999</v>
      </c>
      <c r="N1326" s="243">
        <f>BD.PD7[[#This Row],[Cant.]]*BD.PD7[[#This Row],[ Tasa ]]*BD.PD7[[#This Row],[ Precio Und.]]</f>
        <v>347987.29</v>
      </c>
      <c r="O1326" s="386">
        <v>0</v>
      </c>
      <c r="P1326" s="243">
        <f>IF(BD.PD7[[#This Row],[Liquid. '[%']]]&lt;&gt;0,(BD.PD7[[#This Row],[Valor Neto '[DOP']]]*BD.PD7[[#This Row],[Liquid. '[%']]])+BD.PD7[[#This Row],[Valor Neto '[DOP']]],BD.PD7[[#This Row],[Valor Neto '[DOP']]])</f>
        <v>347987.29</v>
      </c>
      <c r="Q1326" s="243">
        <f>BD.PD7[[#This Row],[Ppto. Orden Interna '[DOP']]]/HLOOKUP("USD",$K$1:$L$2,2,FALSE)</f>
        <v>5353.6506153846149</v>
      </c>
      <c r="R1326" s="381" t="s">
        <v>257</v>
      </c>
      <c r="S1326" s="387"/>
      <c r="T1326" s="387"/>
      <c r="U1326" s="387"/>
      <c r="V1326" s="387"/>
      <c r="W1326" s="174" t="s">
        <v>608</v>
      </c>
      <c r="X1326" s="495">
        <v>7</v>
      </c>
      <c r="Y1326" s="388">
        <v>1</v>
      </c>
      <c r="Z1326" s="243">
        <f>BD.PD7[[#This Row],[Av.P1 '[%']]]*BD.PD7[[#This Row],[Ppto. Orden Interna '[DOP']]]</f>
        <v>347987.29</v>
      </c>
      <c r="AA1326" s="249"/>
      <c r="AB1326" s="389"/>
      <c r="AC1326" s="243">
        <f>BD.PD7[[#This Row],[Av.P2 '[%']]]*BD.PD7[[#This Row],[Ppto. Orden Interna '[DOP']]]</f>
        <v>0</v>
      </c>
      <c r="AD1326" s="249"/>
      <c r="AE1326" s="389"/>
      <c r="AF1326" s="243">
        <f>BD.PD7[[#This Row],[Av.P3 '[%']]]*BD.PD7[[#This Row],[Ppto. Orden Interna '[DOP']]]</f>
        <v>0</v>
      </c>
      <c r="AG1326" s="249"/>
      <c r="AH1326" s="389"/>
      <c r="AI1326" s="243">
        <f>BD.PD7[[#This Row],[Av.P2 '[%']]]*BD.PD7[[#This Row],[Ppto. Orden Interna '[DOP']]]</f>
        <v>0</v>
      </c>
      <c r="AJ1326" s="249"/>
      <c r="AK1326" s="389"/>
      <c r="AL1326" s="243">
        <f>BD.PD7[[#This Row],[Av.P2 '[%']]]*BD.PD7[[#This Row],[Ppto. Orden Interna '[DOP']]]</f>
        <v>0</v>
      </c>
      <c r="AM1326" s="496" t="e">
        <f>BD.PD9[[#This Row],[Pago 5]]+BD.PD9[[#This Row],[Pago 4]]+BD.PD9[[#This Row],[Pago 3]]+BD.PD9[[#This Row],[Pago 2]]+BD.PD9[[#This Row],[Pago 1]]</f>
        <v>#VALUE!</v>
      </c>
      <c r="AN1326" s="308" t="s">
        <v>244</v>
      </c>
      <c r="AO1326" s="308" t="s">
        <v>245</v>
      </c>
      <c r="AP1326" s="308" t="s">
        <v>246</v>
      </c>
      <c r="AQ1326" s="308" t="s">
        <v>247</v>
      </c>
      <c r="AR1326" s="308">
        <v>594</v>
      </c>
      <c r="AS1326" s="308" t="s">
        <v>248</v>
      </c>
      <c r="AT1326" s="249" t="s">
        <v>1575</v>
      </c>
      <c r="AU1326" s="249" t="s">
        <v>92</v>
      </c>
    </row>
    <row r="1327" spans="1:47" hidden="1" x14ac:dyDescent="0.3">
      <c r="A1327" s="174">
        <v>8.0500000000000007</v>
      </c>
      <c r="B1327" s="231"/>
      <c r="C1327" s="232" t="str">
        <f>VLOOKUP(BD.PD7[[#This Row],[Pos]],PPto[],3,FALSE)</f>
        <v>8.05 Mobiliario no operacional para Tiendas</v>
      </c>
      <c r="D1327" s="174" t="s">
        <v>23</v>
      </c>
      <c r="E1327" s="305" t="str">
        <f>IF(BD.PD7[[#This Row],[.]]="*",VLOOKUP(BD.PD7[[#This Row],[Pos]],Presupuesto!A:H,7,FALSE),"")</f>
        <v/>
      </c>
      <c r="F1327" s="506" t="s">
        <v>610</v>
      </c>
      <c r="G1327" s="579"/>
      <c r="H1327" s="174"/>
      <c r="I1327" s="174" t="s">
        <v>1326</v>
      </c>
      <c r="J1327" s="382">
        <v>1</v>
      </c>
      <c r="K1327" s="174" t="s">
        <v>260</v>
      </c>
      <c r="L1327" s="383">
        <f>IF(BD.PD7[[#This Row],[Mon]]="DOP",1,HLOOKUP(BD.PD7[[#This Row],[Mon]],$K$1:$L$2,2,FALSE))</f>
        <v>1</v>
      </c>
      <c r="M1327" s="384">
        <v>41428.57</v>
      </c>
      <c r="N1327" s="243">
        <f>BD.PD7[[#This Row],[Cant.]]*BD.PD7[[#This Row],[ Tasa ]]*BD.PD7[[#This Row],[ Precio Und.]]</f>
        <v>41428.57</v>
      </c>
      <c r="O1327" s="386">
        <v>0</v>
      </c>
      <c r="P1327" s="243">
        <f>IF(BD.PD7[[#This Row],[Liquid. '[%']]]&lt;&gt;0,(BD.PD7[[#This Row],[Valor Neto '[DOP']]]*BD.PD7[[#This Row],[Liquid. '[%']]])+BD.PD7[[#This Row],[Valor Neto '[DOP']]],BD.PD7[[#This Row],[Valor Neto '[DOP']]])</f>
        <v>41428.57</v>
      </c>
      <c r="Q1327" s="243">
        <f>BD.PD7[[#This Row],[Ppto. Orden Interna '[DOP']]]/HLOOKUP("USD",$K$1:$L$2,2,FALSE)</f>
        <v>637.36261538461542</v>
      </c>
      <c r="R1327" s="381" t="s">
        <v>1340</v>
      </c>
      <c r="S1327" s="387"/>
      <c r="T1327" s="387"/>
      <c r="U1327" s="387"/>
      <c r="V1327" s="387"/>
      <c r="W1327" s="174" t="s">
        <v>611</v>
      </c>
      <c r="X1327" s="495">
        <v>6</v>
      </c>
      <c r="Y1327" s="388">
        <v>1</v>
      </c>
      <c r="Z1327" s="243">
        <f>BD.PD7[[#This Row],[Av.P1 '[%']]]*BD.PD7[[#This Row],[Ppto. Orden Interna '[DOP']]]</f>
        <v>41428.57</v>
      </c>
      <c r="AA1327" s="249"/>
      <c r="AB1327" s="389"/>
      <c r="AC1327" s="243">
        <f>BD.PD7[[#This Row],[Av.P2 '[%']]]*BD.PD7[[#This Row],[Ppto. Orden Interna '[DOP']]]</f>
        <v>0</v>
      </c>
      <c r="AD1327" s="249"/>
      <c r="AE1327" s="389"/>
      <c r="AF1327" s="243">
        <f>BD.PD7[[#This Row],[Av.P3 '[%']]]*BD.PD7[[#This Row],[Ppto. Orden Interna '[DOP']]]</f>
        <v>0</v>
      </c>
      <c r="AG1327" s="249"/>
      <c r="AH1327" s="389"/>
      <c r="AI1327" s="243">
        <f>BD.PD7[[#This Row],[Av.P2 '[%']]]*BD.PD7[[#This Row],[Ppto. Orden Interna '[DOP']]]</f>
        <v>0</v>
      </c>
      <c r="AJ1327" s="249"/>
      <c r="AK1327" s="389"/>
      <c r="AL1327" s="243">
        <f>BD.PD7[[#This Row],[Av.P2 '[%']]]*BD.PD7[[#This Row],[Ppto. Orden Interna '[DOP']]]</f>
        <v>0</v>
      </c>
      <c r="AM1327" s="496" t="e">
        <f>BD.PD9[[#This Row],[Pago 5]]+BD.PD9[[#This Row],[Pago 4]]+BD.PD9[[#This Row],[Pago 3]]+BD.PD9[[#This Row],[Pago 2]]+BD.PD9[[#This Row],[Pago 1]]</f>
        <v>#VALUE!</v>
      </c>
      <c r="AN1327" s="308" t="s">
        <v>244</v>
      </c>
      <c r="AO1327" s="308" t="s">
        <v>245</v>
      </c>
      <c r="AP1327" s="308" t="s">
        <v>246</v>
      </c>
      <c r="AQ1327" s="308" t="s">
        <v>247</v>
      </c>
      <c r="AR1327" s="308">
        <v>594</v>
      </c>
      <c r="AS1327" s="308" t="s">
        <v>248</v>
      </c>
      <c r="AT1327" s="249" t="s">
        <v>1575</v>
      </c>
      <c r="AU1327" s="249" t="s">
        <v>92</v>
      </c>
    </row>
    <row r="1328" spans="1:47" hidden="1" x14ac:dyDescent="0.3">
      <c r="A1328" s="174">
        <v>8.0500000000000007</v>
      </c>
      <c r="B1328" s="231"/>
      <c r="C1328" s="232" t="str">
        <f>VLOOKUP(BD.PD7[[#This Row],[Pos]],PPto[],3,FALSE)</f>
        <v>8.05 Mobiliario no operacional para Tiendas</v>
      </c>
      <c r="D1328" s="174" t="s">
        <v>23</v>
      </c>
      <c r="E1328" s="305" t="str">
        <f>IF(BD.PD7[[#This Row],[.]]="*",VLOOKUP(BD.PD7[[#This Row],[Pos]],Presupuesto!A:H,7,FALSE),"")</f>
        <v/>
      </c>
      <c r="F1328" s="556" t="s">
        <v>1341</v>
      </c>
      <c r="G1328" s="579"/>
      <c r="H1328" s="174"/>
      <c r="I1328" s="174"/>
      <c r="J1328" s="382">
        <v>0</v>
      </c>
      <c r="K1328" s="174" t="s">
        <v>260</v>
      </c>
      <c r="L1328" s="383">
        <f>IF(BD.PD7[[#This Row],[Mon]]="DOP",1,HLOOKUP(BD.PD7[[#This Row],[Mon]],$K$1:$L$2,2,FALSE))</f>
        <v>1</v>
      </c>
      <c r="M1328" s="384">
        <v>157878</v>
      </c>
      <c r="N1328" s="243">
        <f>BD.PD7[[#This Row],[Cant.]]*BD.PD7[[#This Row],[ Tasa ]]*BD.PD7[[#This Row],[ Precio Und.]]</f>
        <v>0</v>
      </c>
      <c r="O1328" s="386">
        <v>0</v>
      </c>
      <c r="P1328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8" s="243">
        <f>BD.PD7[[#This Row],[Ppto. Orden Interna '[DOP']]]/HLOOKUP("USD",$K$1:$L$2,2,FALSE)</f>
        <v>0</v>
      </c>
      <c r="R1328" s="381" t="s">
        <v>612</v>
      </c>
      <c r="S1328" s="387"/>
      <c r="T1328" s="387"/>
      <c r="U1328" s="387"/>
      <c r="V1328" s="387"/>
      <c r="W1328" s="174" t="s">
        <v>337</v>
      </c>
      <c r="X1328" s="495">
        <v>8</v>
      </c>
      <c r="Y1328" s="388">
        <v>0.7</v>
      </c>
      <c r="Z1328" s="243">
        <f>BD.PD7[[#This Row],[Av.P1 '[%']]]*BD.PD7[[#This Row],[Ppto. Orden Interna '[DOP']]]</f>
        <v>0</v>
      </c>
      <c r="AA1328" s="495">
        <v>10</v>
      </c>
      <c r="AB1328" s="388">
        <v>0.3</v>
      </c>
      <c r="AC1328" s="243">
        <f>BD.PD7[[#This Row],[Av.P2 '[%']]]*BD.PD7[[#This Row],[Ppto. Orden Interna '[DOP']]]</f>
        <v>0</v>
      </c>
      <c r="AD1328" s="249"/>
      <c r="AE1328" s="389"/>
      <c r="AF1328" s="243">
        <f>BD.PD7[[#This Row],[Av.P3 '[%']]]*BD.PD7[[#This Row],[Ppto. Orden Interna '[DOP']]]</f>
        <v>0</v>
      </c>
      <c r="AG1328" s="249"/>
      <c r="AH1328" s="389"/>
      <c r="AI1328" s="243">
        <f>BD.PD7[[#This Row],[Av.P2 '[%']]]*BD.PD7[[#This Row],[Ppto. Orden Interna '[DOP']]]</f>
        <v>0</v>
      </c>
      <c r="AJ1328" s="249"/>
      <c r="AK1328" s="389"/>
      <c r="AL1328" s="243">
        <f>BD.PD7[[#This Row],[Av.P2 '[%']]]*BD.PD7[[#This Row],[Ppto. Orden Interna '[DOP']]]</f>
        <v>0</v>
      </c>
      <c r="AM1328" s="496" t="e">
        <f>BD.PD9[[#This Row],[Pago 5]]+BD.PD9[[#This Row],[Pago 4]]+BD.PD9[[#This Row],[Pago 3]]+BD.PD9[[#This Row],[Pago 2]]+BD.PD9[[#This Row],[Pago 1]]</f>
        <v>#VALUE!</v>
      </c>
      <c r="AN1328" s="308" t="s">
        <v>244</v>
      </c>
      <c r="AO1328" s="308" t="s">
        <v>245</v>
      </c>
      <c r="AP1328" s="308" t="s">
        <v>246</v>
      </c>
      <c r="AQ1328" s="308" t="s">
        <v>247</v>
      </c>
      <c r="AR1328" s="308">
        <v>594</v>
      </c>
      <c r="AS1328" s="308" t="s">
        <v>248</v>
      </c>
      <c r="AT1328" s="249" t="s">
        <v>1575</v>
      </c>
      <c r="AU1328" s="249" t="s">
        <v>92</v>
      </c>
    </row>
    <row r="1329" spans="1:47" hidden="1" x14ac:dyDescent="0.3">
      <c r="A1329" s="174">
        <v>8.0500000000000007</v>
      </c>
      <c r="B1329" s="231"/>
      <c r="C1329" s="232" t="str">
        <f>VLOOKUP(BD.PD7[[#This Row],[Pos]],PPto[],3,FALSE)</f>
        <v>8.05 Mobiliario no operacional para Tiendas</v>
      </c>
      <c r="D1329" s="174" t="s">
        <v>23</v>
      </c>
      <c r="E1329" s="305" t="str">
        <f>IF(BD.PD7[[#This Row],[.]]="*",VLOOKUP(BD.PD7[[#This Row],[Pos]],Presupuesto!A:H,7,FALSE),"")</f>
        <v/>
      </c>
      <c r="F1329" s="556" t="s">
        <v>1342</v>
      </c>
      <c r="G1329" s="579"/>
      <c r="H1329" s="174"/>
      <c r="I1329" s="174"/>
      <c r="J1329" s="382">
        <v>0</v>
      </c>
      <c r="K1329" s="174" t="s">
        <v>260</v>
      </c>
      <c r="L1329" s="383">
        <f>IF(BD.PD7[[#This Row],[Mon]]="DOP",1,HLOOKUP(BD.PD7[[#This Row],[Mon]],$K$1:$L$2,2,FALSE))</f>
        <v>1</v>
      </c>
      <c r="M1329" s="384">
        <v>154140.28</v>
      </c>
      <c r="N1329" s="243">
        <f>BD.PD7[[#This Row],[Cant.]]*BD.PD7[[#This Row],[ Tasa ]]*BD.PD7[[#This Row],[ Precio Und.]]</f>
        <v>0</v>
      </c>
      <c r="O1329" s="386">
        <v>0</v>
      </c>
      <c r="P1329" s="243">
        <f>IF(BD.PD7[[#This Row],[Liquid. '[%']]]&lt;&gt;0,(BD.PD7[[#This Row],[Valor Neto '[DOP']]]*BD.PD7[[#This Row],[Liquid. '[%']]])+BD.PD7[[#This Row],[Valor Neto '[DOP']]],BD.PD7[[#This Row],[Valor Neto '[DOP']]])</f>
        <v>0</v>
      </c>
      <c r="Q1329" s="243">
        <f>BD.PD7[[#This Row],[Ppto. Orden Interna '[DOP']]]/HLOOKUP("USD",$K$1:$L$2,2,FALSE)</f>
        <v>0</v>
      </c>
      <c r="R1329" s="381" t="s">
        <v>612</v>
      </c>
      <c r="S1329" s="387"/>
      <c r="T1329" s="387"/>
      <c r="U1329" s="387"/>
      <c r="V1329" s="387"/>
      <c r="W1329" s="174" t="s">
        <v>337</v>
      </c>
      <c r="X1329" s="495">
        <v>8</v>
      </c>
      <c r="Y1329" s="388">
        <v>0.7</v>
      </c>
      <c r="Z1329" s="243">
        <f>BD.PD7[[#This Row],[Av.P1 '[%']]]*BD.PD7[[#This Row],[Ppto. Orden Interna '[DOP']]]</f>
        <v>0</v>
      </c>
      <c r="AA1329" s="495">
        <v>10</v>
      </c>
      <c r="AB1329" s="388">
        <v>0.3</v>
      </c>
      <c r="AC1329" s="243">
        <f>BD.PD7[[#This Row],[Av.P2 '[%']]]*BD.PD7[[#This Row],[Ppto. Orden Interna '[DOP']]]</f>
        <v>0</v>
      </c>
      <c r="AD1329" s="249"/>
      <c r="AE1329" s="389"/>
      <c r="AF1329" s="243">
        <f>BD.PD7[[#This Row],[Av.P3 '[%']]]*BD.PD7[[#This Row],[Ppto. Orden Interna '[DOP']]]</f>
        <v>0</v>
      </c>
      <c r="AG1329" s="249"/>
      <c r="AH1329" s="389"/>
      <c r="AI1329" s="243">
        <f>BD.PD7[[#This Row],[Av.P2 '[%']]]*BD.PD7[[#This Row],[Ppto. Orden Interna '[DOP']]]</f>
        <v>0</v>
      </c>
      <c r="AJ1329" s="249"/>
      <c r="AK1329" s="389"/>
      <c r="AL1329" s="243">
        <f>BD.PD7[[#This Row],[Av.P2 '[%']]]*BD.PD7[[#This Row],[Ppto. Orden Interna '[DOP']]]</f>
        <v>0</v>
      </c>
      <c r="AM1329" s="496" t="e">
        <f>BD.PD9[[#This Row],[Pago 5]]+BD.PD9[[#This Row],[Pago 4]]+BD.PD9[[#This Row],[Pago 3]]+BD.PD9[[#This Row],[Pago 2]]+BD.PD9[[#This Row],[Pago 1]]</f>
        <v>#VALUE!</v>
      </c>
      <c r="AN1329" s="308" t="s">
        <v>244</v>
      </c>
      <c r="AO1329" s="308" t="s">
        <v>245</v>
      </c>
      <c r="AP1329" s="308" t="s">
        <v>246</v>
      </c>
      <c r="AQ1329" s="308" t="s">
        <v>247</v>
      </c>
      <c r="AR1329" s="308">
        <v>594</v>
      </c>
      <c r="AS1329" s="308" t="s">
        <v>248</v>
      </c>
      <c r="AT1329" s="249" t="s">
        <v>1575</v>
      </c>
      <c r="AU1329" s="249" t="s">
        <v>92</v>
      </c>
    </row>
    <row r="1330" spans="1:47" hidden="1" x14ac:dyDescent="0.3">
      <c r="A1330" s="174">
        <v>8.0500000000000007</v>
      </c>
      <c r="B1330" s="231"/>
      <c r="C1330" s="232" t="str">
        <f>VLOOKUP(BD.PD7[[#This Row],[Pos]],PPto[],3,FALSE)</f>
        <v>8.05 Mobiliario no operacional para Tiendas</v>
      </c>
      <c r="D1330" s="174" t="s">
        <v>23</v>
      </c>
      <c r="E1330" s="305" t="str">
        <f>IF(BD.PD7[[#This Row],[.]]="*",VLOOKUP(BD.PD7[[#This Row],[Pos]],Presupuesto!A:H,7,FALSE),"")</f>
        <v/>
      </c>
      <c r="F1330" s="506" t="s">
        <v>613</v>
      </c>
      <c r="G1330" s="579"/>
      <c r="H1330" s="174"/>
      <c r="I1330" s="174" t="s">
        <v>1326</v>
      </c>
      <c r="J1330" s="382">
        <v>1</v>
      </c>
      <c r="K1330" s="174" t="s">
        <v>260</v>
      </c>
      <c r="L1330" s="383">
        <f>IF(BD.PD7[[#This Row],[Mon]]="DOP",1,HLOOKUP(BD.PD7[[#This Row],[Mon]],$K$1:$L$2,2,FALSE))</f>
        <v>1</v>
      </c>
      <c r="M1330" s="384">
        <v>37718.239999999998</v>
      </c>
      <c r="N1330" s="243">
        <f>BD.PD7[[#This Row],[Cant.]]*BD.PD7[[#This Row],[ Tasa ]]*BD.PD7[[#This Row],[ Precio Und.]]</f>
        <v>37718.239999999998</v>
      </c>
      <c r="O1330" s="386">
        <v>0</v>
      </c>
      <c r="P1330" s="243">
        <f>IF(BD.PD7[[#This Row],[Liquid. '[%']]]&lt;&gt;0,(BD.PD7[[#This Row],[Valor Neto '[DOP']]]*BD.PD7[[#This Row],[Liquid. '[%']]])+BD.PD7[[#This Row],[Valor Neto '[DOP']]],BD.PD7[[#This Row],[Valor Neto '[DOP']]])</f>
        <v>37718.239999999998</v>
      </c>
      <c r="Q1330" s="243">
        <f>BD.PD7[[#This Row],[Ppto. Orden Interna '[DOP']]]/HLOOKUP("USD",$K$1:$L$2,2,FALSE)</f>
        <v>580.28061538461532</v>
      </c>
      <c r="R1330" s="381" t="s">
        <v>603</v>
      </c>
      <c r="S1330" s="387"/>
      <c r="T1330" s="387"/>
      <c r="U1330" s="387"/>
      <c r="V1330" s="387"/>
      <c r="W1330" s="174" t="s">
        <v>337</v>
      </c>
      <c r="X1330" s="495">
        <v>8</v>
      </c>
      <c r="Y1330" s="388">
        <v>0.7</v>
      </c>
      <c r="Z1330" s="243">
        <f>BD.PD7[[#This Row],[Av.P1 '[%']]]*BD.PD7[[#This Row],[Ppto. Orden Interna '[DOP']]]</f>
        <v>26402.767999999996</v>
      </c>
      <c r="AA1330" s="495">
        <v>10</v>
      </c>
      <c r="AB1330" s="388">
        <v>0.3</v>
      </c>
      <c r="AC1330" s="243">
        <f>BD.PD7[[#This Row],[Av.P2 '[%']]]*BD.PD7[[#This Row],[Ppto. Orden Interna '[DOP']]]</f>
        <v>11315.472</v>
      </c>
      <c r="AD1330" s="249"/>
      <c r="AE1330" s="389"/>
      <c r="AF1330" s="243">
        <f>BD.PD7[[#This Row],[Av.P3 '[%']]]*BD.PD7[[#This Row],[Ppto. Orden Interna '[DOP']]]</f>
        <v>0</v>
      </c>
      <c r="AG1330" s="249"/>
      <c r="AH1330" s="389"/>
      <c r="AI1330" s="243">
        <f>BD.PD7[[#This Row],[Av.P2 '[%']]]*BD.PD7[[#This Row],[Ppto. Orden Interna '[DOP']]]</f>
        <v>11315.472</v>
      </c>
      <c r="AJ1330" s="249"/>
      <c r="AK1330" s="389"/>
      <c r="AL1330" s="243">
        <f>BD.PD7[[#This Row],[Av.P2 '[%']]]*BD.PD7[[#This Row],[Ppto. Orden Interna '[DOP']]]</f>
        <v>11315.472</v>
      </c>
      <c r="AM1330" s="496" t="e">
        <f>BD.PD9[[#This Row],[Pago 5]]+BD.PD9[[#This Row],[Pago 4]]+BD.PD9[[#This Row],[Pago 3]]+BD.PD9[[#This Row],[Pago 2]]+BD.PD9[[#This Row],[Pago 1]]</f>
        <v>#VALUE!</v>
      </c>
      <c r="AN1330" s="308" t="s">
        <v>244</v>
      </c>
      <c r="AO1330" s="308" t="s">
        <v>245</v>
      </c>
      <c r="AP1330" s="308" t="s">
        <v>246</v>
      </c>
      <c r="AQ1330" s="308" t="s">
        <v>247</v>
      </c>
      <c r="AR1330" s="308">
        <v>594</v>
      </c>
      <c r="AS1330" s="308" t="s">
        <v>248</v>
      </c>
      <c r="AT1330" s="249" t="s">
        <v>1575</v>
      </c>
      <c r="AU1330" s="249" t="s">
        <v>92</v>
      </c>
    </row>
    <row r="1331" spans="1:47" hidden="1" x14ac:dyDescent="0.3">
      <c r="A1331" s="174">
        <v>8.0500000000000007</v>
      </c>
      <c r="B1331" s="231"/>
      <c r="C1331" s="232" t="str">
        <f>VLOOKUP(BD.PD7[[#This Row],[Pos]],PPto[],3,FALSE)</f>
        <v>8.05 Mobiliario no operacional para Tiendas</v>
      </c>
      <c r="D1331" s="174" t="s">
        <v>23</v>
      </c>
      <c r="E1331" s="305" t="str">
        <f>IF(BD.PD7[[#This Row],[.]]="*",VLOOKUP(BD.PD7[[#This Row],[Pos]],Presupuesto!A:H,7,FALSE),"")</f>
        <v/>
      </c>
      <c r="F1331" s="506" t="s">
        <v>614</v>
      </c>
      <c r="G1331" s="579"/>
      <c r="H1331" s="174"/>
      <c r="I1331" s="174" t="s">
        <v>1326</v>
      </c>
      <c r="J1331" s="382">
        <v>4</v>
      </c>
      <c r="K1331" s="174" t="s">
        <v>260</v>
      </c>
      <c r="L1331" s="383">
        <f>IF(BD.PD7[[#This Row],[Mon]]="DOP",1,HLOOKUP(BD.PD7[[#This Row],[Mon]],$K$1:$L$2,2,FALSE))</f>
        <v>1</v>
      </c>
      <c r="M1331" s="384">
        <v>61250</v>
      </c>
      <c r="N1331" s="243">
        <f>BD.PD7[[#This Row],[Cant.]]*BD.PD7[[#This Row],[ Tasa ]]*BD.PD7[[#This Row],[ Precio Und.]]</f>
        <v>245000</v>
      </c>
      <c r="O1331" s="386">
        <v>0.01</v>
      </c>
      <c r="P1331" s="243">
        <f>IF(BD.PD7[[#This Row],[Liquid. '[%']]]&lt;&gt;0,(BD.PD7[[#This Row],[Valor Neto '[DOP']]]*BD.PD7[[#This Row],[Liquid. '[%']]])+BD.PD7[[#This Row],[Valor Neto '[DOP']]],BD.PD7[[#This Row],[Valor Neto '[DOP']]])</f>
        <v>247450</v>
      </c>
      <c r="Q1331" s="243">
        <f>BD.PD7[[#This Row],[Ppto. Orden Interna '[DOP']]]/HLOOKUP("USD",$K$1:$L$2,2,FALSE)</f>
        <v>3806.9230769230771</v>
      </c>
      <c r="R1331" s="381" t="s">
        <v>615</v>
      </c>
      <c r="S1331" s="387"/>
      <c r="T1331" s="387"/>
      <c r="U1331" s="387"/>
      <c r="V1331" s="387"/>
      <c r="W1331" s="174" t="s">
        <v>337</v>
      </c>
      <c r="X1331" s="495">
        <v>8</v>
      </c>
      <c r="Y1331" s="388">
        <v>0.7</v>
      </c>
      <c r="Z1331" s="243">
        <f>BD.PD7[[#This Row],[Av.P1 '[%']]]*BD.PD7[[#This Row],[Ppto. Orden Interna '[DOP']]]</f>
        <v>173215</v>
      </c>
      <c r="AA1331" s="495">
        <v>10</v>
      </c>
      <c r="AB1331" s="388">
        <v>0.3</v>
      </c>
      <c r="AC1331" s="243">
        <f>BD.PD7[[#This Row],[Av.P2 '[%']]]*BD.PD7[[#This Row],[Ppto. Orden Interna '[DOP']]]</f>
        <v>74235</v>
      </c>
      <c r="AD1331" s="249"/>
      <c r="AE1331" s="389"/>
      <c r="AF1331" s="243">
        <f>BD.PD7[[#This Row],[Av.P3 '[%']]]*BD.PD7[[#This Row],[Ppto. Orden Interna '[DOP']]]</f>
        <v>0</v>
      </c>
      <c r="AG1331" s="249"/>
      <c r="AH1331" s="389"/>
      <c r="AI1331" s="243">
        <f>BD.PD7[[#This Row],[Av.P2 '[%']]]*BD.PD7[[#This Row],[Ppto. Orden Interna '[DOP']]]</f>
        <v>74235</v>
      </c>
      <c r="AJ1331" s="249"/>
      <c r="AK1331" s="389"/>
      <c r="AL1331" s="243">
        <f>BD.PD7[[#This Row],[Av.P2 '[%']]]*BD.PD7[[#This Row],[Ppto. Orden Interna '[DOP']]]</f>
        <v>74235</v>
      </c>
      <c r="AM1331" s="496" t="e">
        <f>BD.PD9[[#This Row],[Pago 5]]+BD.PD9[[#This Row],[Pago 4]]+BD.PD9[[#This Row],[Pago 3]]+BD.PD9[[#This Row],[Pago 2]]+BD.PD9[[#This Row],[Pago 1]]</f>
        <v>#VALUE!</v>
      </c>
      <c r="AN1331" s="308" t="s">
        <v>244</v>
      </c>
      <c r="AO1331" s="308" t="s">
        <v>245</v>
      </c>
      <c r="AP1331" s="308" t="s">
        <v>246</v>
      </c>
      <c r="AQ1331" s="308" t="s">
        <v>247</v>
      </c>
      <c r="AR1331" s="308">
        <v>594</v>
      </c>
      <c r="AS1331" s="308" t="s">
        <v>248</v>
      </c>
      <c r="AT1331" s="249" t="s">
        <v>1575</v>
      </c>
      <c r="AU1331" s="249" t="s">
        <v>92</v>
      </c>
    </row>
    <row r="1332" spans="1:47" hidden="1" x14ac:dyDescent="0.3">
      <c r="A1332" s="174">
        <v>8.0500000000000007</v>
      </c>
      <c r="B1332" s="231"/>
      <c r="C1332" s="232" t="str">
        <f>VLOOKUP(BD.PD7[[#This Row],[Pos]],PPto[],3,FALSE)</f>
        <v>8.05 Mobiliario no operacional para Tiendas</v>
      </c>
      <c r="D1332" s="174" t="s">
        <v>23</v>
      </c>
      <c r="E1332" s="305" t="str">
        <f>IF(BD.PD7[[#This Row],[.]]="*",VLOOKUP(BD.PD7[[#This Row],[Pos]],Presupuesto!A:H,7,FALSE),"")</f>
        <v/>
      </c>
      <c r="F1332" s="506" t="s">
        <v>616</v>
      </c>
      <c r="G1332" s="579"/>
      <c r="H1332" s="174"/>
      <c r="I1332" s="174" t="s">
        <v>1326</v>
      </c>
      <c r="J1332" s="382">
        <v>1</v>
      </c>
      <c r="K1332" s="174" t="s">
        <v>260</v>
      </c>
      <c r="L1332" s="383">
        <f>IF(BD.PD7[[#This Row],[Mon]]="DOP",1,HLOOKUP(BD.PD7[[#This Row],[Mon]],$K$1:$L$2,2,FALSE))</f>
        <v>1</v>
      </c>
      <c r="M1332" s="384">
        <v>42630</v>
      </c>
      <c r="N1332" s="243">
        <f>BD.PD7[[#This Row],[Cant.]]*BD.PD7[[#This Row],[ Tasa ]]*BD.PD7[[#This Row],[ Precio Und.]]</f>
        <v>42630</v>
      </c>
      <c r="O1332" s="386">
        <v>0.01</v>
      </c>
      <c r="P1332" s="243">
        <f>IF(BD.PD7[[#This Row],[Liquid. '[%']]]&lt;&gt;0,(BD.PD7[[#This Row],[Valor Neto '[DOP']]]*BD.PD7[[#This Row],[Liquid. '[%']]])+BD.PD7[[#This Row],[Valor Neto '[DOP']]],BD.PD7[[#This Row],[Valor Neto '[DOP']]])</f>
        <v>43056.3</v>
      </c>
      <c r="Q1332" s="243">
        <f>BD.PD7[[#This Row],[Ppto. Orden Interna '[DOP']]]/HLOOKUP("USD",$K$1:$L$2,2,FALSE)</f>
        <v>662.40461538461545</v>
      </c>
      <c r="R1332" s="381" t="s">
        <v>603</v>
      </c>
      <c r="S1332" s="387"/>
      <c r="T1332" s="387"/>
      <c r="U1332" s="387"/>
      <c r="V1332" s="387"/>
      <c r="W1332" s="174" t="s">
        <v>337</v>
      </c>
      <c r="X1332" s="495">
        <v>8</v>
      </c>
      <c r="Y1332" s="388">
        <v>0.7</v>
      </c>
      <c r="Z1332" s="243">
        <f>BD.PD7[[#This Row],[Av.P1 '[%']]]*BD.PD7[[#This Row],[Ppto. Orden Interna '[DOP']]]</f>
        <v>30139.41</v>
      </c>
      <c r="AA1332" s="495">
        <v>10</v>
      </c>
      <c r="AB1332" s="388">
        <v>0.3</v>
      </c>
      <c r="AC1332" s="243">
        <f>BD.PD7[[#This Row],[Av.P2 '[%']]]*BD.PD7[[#This Row],[Ppto. Orden Interna '[DOP']]]</f>
        <v>12916.890000000001</v>
      </c>
      <c r="AD1332" s="249"/>
      <c r="AE1332" s="389"/>
      <c r="AF1332" s="243">
        <f>BD.PD7[[#This Row],[Av.P3 '[%']]]*BD.PD7[[#This Row],[Ppto. Orden Interna '[DOP']]]</f>
        <v>0</v>
      </c>
      <c r="AG1332" s="249"/>
      <c r="AH1332" s="389"/>
      <c r="AI1332" s="243">
        <f>BD.PD7[[#This Row],[Av.P2 '[%']]]*BD.PD7[[#This Row],[Ppto. Orden Interna '[DOP']]]</f>
        <v>12916.890000000001</v>
      </c>
      <c r="AJ1332" s="249"/>
      <c r="AK1332" s="389"/>
      <c r="AL1332" s="243">
        <f>BD.PD7[[#This Row],[Av.P2 '[%']]]*BD.PD7[[#This Row],[Ppto. Orden Interna '[DOP']]]</f>
        <v>12916.890000000001</v>
      </c>
      <c r="AM1332" s="496" t="e">
        <f>BD.PD9[[#This Row],[Pago 5]]+BD.PD9[[#This Row],[Pago 4]]+BD.PD9[[#This Row],[Pago 3]]+BD.PD9[[#This Row],[Pago 2]]+BD.PD9[[#This Row],[Pago 1]]</f>
        <v>#VALUE!</v>
      </c>
      <c r="AN1332" s="308" t="s">
        <v>244</v>
      </c>
      <c r="AO1332" s="308" t="s">
        <v>245</v>
      </c>
      <c r="AP1332" s="308" t="s">
        <v>246</v>
      </c>
      <c r="AQ1332" s="308" t="s">
        <v>247</v>
      </c>
      <c r="AR1332" s="308">
        <v>594</v>
      </c>
      <c r="AS1332" s="308" t="s">
        <v>248</v>
      </c>
      <c r="AT1332" s="249" t="s">
        <v>1575</v>
      </c>
      <c r="AU1332" s="249" t="s">
        <v>92</v>
      </c>
    </row>
    <row r="1333" spans="1:47" hidden="1" x14ac:dyDescent="0.3">
      <c r="A1333" s="174">
        <v>8.0500000000000007</v>
      </c>
      <c r="B1333" s="231"/>
      <c r="C1333" s="232" t="str">
        <f>VLOOKUP(BD.PD7[[#This Row],[Pos]],PPto[],3,FALSE)</f>
        <v>8.05 Mobiliario no operacional para Tiendas</v>
      </c>
      <c r="D1333" s="174" t="s">
        <v>23</v>
      </c>
      <c r="E1333" s="305" t="str">
        <f>IF(BD.PD7[[#This Row],[.]]="*",VLOOKUP(BD.PD7[[#This Row],[Pos]],Presupuesto!A:H,7,FALSE),"")</f>
        <v/>
      </c>
      <c r="F1333" s="506" t="s">
        <v>617</v>
      </c>
      <c r="G1333" s="579"/>
      <c r="H1333" s="174"/>
      <c r="I1333" s="174" t="s">
        <v>1326</v>
      </c>
      <c r="J1333" s="382">
        <v>1</v>
      </c>
      <c r="K1333" s="174" t="s">
        <v>260</v>
      </c>
      <c r="L1333" s="383">
        <f>IF(BD.PD7[[#This Row],[Mon]]="DOP",1,HLOOKUP(BD.PD7[[#This Row],[Mon]],$K$1:$L$2,2,FALSE))</f>
        <v>1</v>
      </c>
      <c r="M1333" s="384">
        <v>44345</v>
      </c>
      <c r="N1333" s="243">
        <f>BD.PD7[[#This Row],[Cant.]]*BD.PD7[[#This Row],[ Tasa ]]*BD.PD7[[#This Row],[ Precio Und.]]</f>
        <v>44345</v>
      </c>
      <c r="O1333" s="386">
        <v>0.01</v>
      </c>
      <c r="P1333" s="243">
        <f>IF(BD.PD7[[#This Row],[Liquid. '[%']]]&lt;&gt;0,(BD.PD7[[#This Row],[Valor Neto '[DOP']]]*BD.PD7[[#This Row],[Liquid. '[%']]])+BD.PD7[[#This Row],[Valor Neto '[DOP']]],BD.PD7[[#This Row],[Valor Neto '[DOP']]])</f>
        <v>44788.45</v>
      </c>
      <c r="Q1333" s="243">
        <f>BD.PD7[[#This Row],[Ppto. Orden Interna '[DOP']]]/HLOOKUP("USD",$K$1:$L$2,2,FALSE)</f>
        <v>689.0530769230769</v>
      </c>
      <c r="R1333" s="381" t="s">
        <v>603</v>
      </c>
      <c r="S1333" s="387"/>
      <c r="T1333" s="387"/>
      <c r="U1333" s="387"/>
      <c r="V1333" s="387"/>
      <c r="W1333" s="174" t="s">
        <v>337</v>
      </c>
      <c r="X1333" s="495">
        <v>8</v>
      </c>
      <c r="Y1333" s="388">
        <v>0.7</v>
      </c>
      <c r="Z1333" s="243">
        <f>BD.PD7[[#This Row],[Av.P1 '[%']]]*BD.PD7[[#This Row],[Ppto. Orden Interna '[DOP']]]</f>
        <v>31351.914999999997</v>
      </c>
      <c r="AA1333" s="495">
        <v>10</v>
      </c>
      <c r="AB1333" s="388">
        <v>0.3</v>
      </c>
      <c r="AC1333" s="243">
        <f>BD.PD7[[#This Row],[Av.P2 '[%']]]*BD.PD7[[#This Row],[Ppto. Orden Interna '[DOP']]]</f>
        <v>13436.534999999998</v>
      </c>
      <c r="AD1333" s="249"/>
      <c r="AE1333" s="389"/>
      <c r="AF1333" s="243">
        <f>BD.PD7[[#This Row],[Av.P3 '[%']]]*BD.PD7[[#This Row],[Ppto. Orden Interna '[DOP']]]</f>
        <v>0</v>
      </c>
      <c r="AG1333" s="249"/>
      <c r="AH1333" s="389"/>
      <c r="AI1333" s="243">
        <f>BD.PD7[[#This Row],[Av.P2 '[%']]]*BD.PD7[[#This Row],[Ppto. Orden Interna '[DOP']]]</f>
        <v>13436.534999999998</v>
      </c>
      <c r="AJ1333" s="249"/>
      <c r="AK1333" s="389"/>
      <c r="AL1333" s="243">
        <f>BD.PD7[[#This Row],[Av.P2 '[%']]]*BD.PD7[[#This Row],[Ppto. Orden Interna '[DOP']]]</f>
        <v>13436.534999999998</v>
      </c>
      <c r="AM1333" s="496" t="e">
        <f>BD.PD9[[#This Row],[Pago 5]]+BD.PD9[[#This Row],[Pago 4]]+BD.PD9[[#This Row],[Pago 3]]+BD.PD9[[#This Row],[Pago 2]]+BD.PD9[[#This Row],[Pago 1]]</f>
        <v>#VALUE!</v>
      </c>
      <c r="AN1333" s="308" t="s">
        <v>244</v>
      </c>
      <c r="AO1333" s="308" t="s">
        <v>245</v>
      </c>
      <c r="AP1333" s="308" t="s">
        <v>246</v>
      </c>
      <c r="AQ1333" s="308" t="s">
        <v>247</v>
      </c>
      <c r="AR1333" s="308">
        <v>594</v>
      </c>
      <c r="AS1333" s="308" t="s">
        <v>248</v>
      </c>
      <c r="AT1333" s="249" t="s">
        <v>1575</v>
      </c>
      <c r="AU1333" s="249" t="s">
        <v>92</v>
      </c>
    </row>
    <row r="1334" spans="1:47" hidden="1" x14ac:dyDescent="0.3">
      <c r="A1334" s="174">
        <v>8.0500000000000007</v>
      </c>
      <c r="B1334" s="231"/>
      <c r="C1334" s="232" t="str">
        <f>VLOOKUP(BD.PD7[[#This Row],[Pos]],PPto[],3,FALSE)</f>
        <v>8.05 Mobiliario no operacional para Tiendas</v>
      </c>
      <c r="D1334" s="174" t="s">
        <v>23</v>
      </c>
      <c r="E1334" s="305" t="str">
        <f>IF(BD.PD7[[#This Row],[.]]="*",VLOOKUP(BD.PD7[[#This Row],[Pos]],Presupuesto!A:H,7,FALSE),"")</f>
        <v/>
      </c>
      <c r="F1334" s="506" t="s">
        <v>618</v>
      </c>
      <c r="G1334" s="579"/>
      <c r="H1334" s="174"/>
      <c r="I1334" s="174" t="s">
        <v>1326</v>
      </c>
      <c r="J1334" s="382">
        <v>1</v>
      </c>
      <c r="K1334" s="174" t="s">
        <v>260</v>
      </c>
      <c r="L1334" s="383">
        <f>IF(BD.PD7[[#This Row],[Mon]]="DOP",1,HLOOKUP(BD.PD7[[#This Row],[Mon]],$K$1:$L$2,2,FALSE))</f>
        <v>1</v>
      </c>
      <c r="M1334" s="384">
        <v>71010.8</v>
      </c>
      <c r="N1334" s="243">
        <f>BD.PD7[[#This Row],[Cant.]]*BD.PD7[[#This Row],[ Tasa ]]*BD.PD7[[#This Row],[ Precio Und.]]</f>
        <v>71010.8</v>
      </c>
      <c r="O1334" s="386">
        <v>0.01</v>
      </c>
      <c r="P1334" s="243">
        <f>IF(BD.PD7[[#This Row],[Liquid. '[%']]]&lt;&gt;0,(BD.PD7[[#This Row],[Valor Neto '[DOP']]]*BD.PD7[[#This Row],[Liquid. '[%']]])+BD.PD7[[#This Row],[Valor Neto '[DOP']]],BD.PD7[[#This Row],[Valor Neto '[DOP']]])</f>
        <v>71720.907999999996</v>
      </c>
      <c r="Q1334" s="243">
        <f>BD.PD7[[#This Row],[Ppto. Orden Interna '[DOP']]]/HLOOKUP("USD",$K$1:$L$2,2,FALSE)</f>
        <v>1103.3985846153846</v>
      </c>
      <c r="R1334" s="381" t="s">
        <v>603</v>
      </c>
      <c r="S1334" s="387"/>
      <c r="T1334" s="387"/>
      <c r="U1334" s="387"/>
      <c r="V1334" s="387"/>
      <c r="W1334" s="174" t="s">
        <v>337</v>
      </c>
      <c r="X1334" s="495">
        <v>8</v>
      </c>
      <c r="Y1334" s="388">
        <v>0.7</v>
      </c>
      <c r="Z1334" s="243">
        <f>BD.PD7[[#This Row],[Av.P1 '[%']]]*BD.PD7[[#This Row],[Ppto. Orden Interna '[DOP']]]</f>
        <v>50204.635599999994</v>
      </c>
      <c r="AA1334" s="495">
        <v>10</v>
      </c>
      <c r="AB1334" s="388">
        <v>0.3</v>
      </c>
      <c r="AC1334" s="243">
        <f>BD.PD7[[#This Row],[Av.P2 '[%']]]*BD.PD7[[#This Row],[Ppto. Orden Interna '[DOP']]]</f>
        <v>21516.272399999998</v>
      </c>
      <c r="AD1334" s="249"/>
      <c r="AE1334" s="389"/>
      <c r="AF1334" s="243">
        <f>BD.PD7[[#This Row],[Av.P3 '[%']]]*BD.PD7[[#This Row],[Ppto. Orden Interna '[DOP']]]</f>
        <v>0</v>
      </c>
      <c r="AG1334" s="249"/>
      <c r="AH1334" s="389"/>
      <c r="AI1334" s="243">
        <f>BD.PD7[[#This Row],[Av.P2 '[%']]]*BD.PD7[[#This Row],[Ppto. Orden Interna '[DOP']]]</f>
        <v>21516.272399999998</v>
      </c>
      <c r="AJ1334" s="249"/>
      <c r="AK1334" s="389"/>
      <c r="AL1334" s="243">
        <f>BD.PD7[[#This Row],[Av.P2 '[%']]]*BD.PD7[[#This Row],[Ppto. Orden Interna '[DOP']]]</f>
        <v>21516.272399999998</v>
      </c>
      <c r="AM1334" s="496" t="e">
        <f>BD.PD9[[#This Row],[Pago 5]]+BD.PD9[[#This Row],[Pago 4]]+BD.PD9[[#This Row],[Pago 3]]+BD.PD9[[#This Row],[Pago 2]]+BD.PD9[[#This Row],[Pago 1]]</f>
        <v>#VALUE!</v>
      </c>
      <c r="AN1334" s="308" t="s">
        <v>244</v>
      </c>
      <c r="AO1334" s="308" t="s">
        <v>245</v>
      </c>
      <c r="AP1334" s="308" t="s">
        <v>246</v>
      </c>
      <c r="AQ1334" s="308" t="s">
        <v>247</v>
      </c>
      <c r="AR1334" s="308">
        <v>594</v>
      </c>
      <c r="AS1334" s="308" t="s">
        <v>248</v>
      </c>
      <c r="AT1334" s="249" t="s">
        <v>1575</v>
      </c>
      <c r="AU1334" s="249" t="s">
        <v>92</v>
      </c>
    </row>
    <row r="1335" spans="1:47" hidden="1" x14ac:dyDescent="0.3">
      <c r="A1335" s="174">
        <v>8.0500000000000007</v>
      </c>
      <c r="B1335" s="231"/>
      <c r="C1335" s="232" t="str">
        <f>VLOOKUP(BD.PD7[[#This Row],[Pos]],PPto[],3,FALSE)</f>
        <v>8.05 Mobiliario no operacional para Tiendas</v>
      </c>
      <c r="D1335" s="174" t="s">
        <v>23</v>
      </c>
      <c r="E1335" s="305" t="str">
        <f>IF(BD.PD7[[#This Row],[.]]="*",VLOOKUP(BD.PD7[[#This Row],[Pos]],Presupuesto!A:H,7,FALSE),"")</f>
        <v/>
      </c>
      <c r="F1335" s="506" t="s">
        <v>619</v>
      </c>
      <c r="G1335" s="579"/>
      <c r="H1335" s="174"/>
      <c r="I1335" s="174" t="s">
        <v>1326</v>
      </c>
      <c r="J1335" s="382">
        <v>1</v>
      </c>
      <c r="K1335" s="174" t="s">
        <v>260</v>
      </c>
      <c r="L1335" s="383">
        <f>IF(BD.PD7[[#This Row],[Mon]]="DOP",1,HLOOKUP(BD.PD7[[#This Row],[Mon]],$K$1:$L$2,2,FALSE))</f>
        <v>1</v>
      </c>
      <c r="M1335" s="384">
        <v>87000.05</v>
      </c>
      <c r="N1335" s="243">
        <f>BD.PD7[[#This Row],[Cant.]]*BD.PD7[[#This Row],[ Tasa ]]*BD.PD7[[#This Row],[ Precio Und.]]</f>
        <v>87000.05</v>
      </c>
      <c r="O1335" s="386">
        <v>0.01</v>
      </c>
      <c r="P1335" s="243">
        <f>IF(BD.PD7[[#This Row],[Liquid. '[%']]]&lt;&gt;0,(BD.PD7[[#This Row],[Valor Neto '[DOP']]]*BD.PD7[[#This Row],[Liquid. '[%']]])+BD.PD7[[#This Row],[Valor Neto '[DOP']]],BD.PD7[[#This Row],[Valor Neto '[DOP']]])</f>
        <v>87870.050499999998</v>
      </c>
      <c r="Q1335" s="243">
        <f>BD.PD7[[#This Row],[Ppto. Orden Interna '[DOP']]]/HLOOKUP("USD",$K$1:$L$2,2,FALSE)</f>
        <v>1351.8469307692308</v>
      </c>
      <c r="R1335" s="381" t="s">
        <v>620</v>
      </c>
      <c r="S1335" s="387"/>
      <c r="T1335" s="387"/>
      <c r="U1335" s="387"/>
      <c r="V1335" s="387"/>
      <c r="W1335" s="174" t="s">
        <v>337</v>
      </c>
      <c r="X1335" s="495">
        <v>8</v>
      </c>
      <c r="Y1335" s="388">
        <v>0.7</v>
      </c>
      <c r="Z1335" s="243">
        <f>BD.PD7[[#This Row],[Av.P1 '[%']]]*BD.PD7[[#This Row],[Ppto. Orden Interna '[DOP']]]</f>
        <v>61509.035349999991</v>
      </c>
      <c r="AA1335" s="495">
        <v>10</v>
      </c>
      <c r="AB1335" s="388">
        <v>0.3</v>
      </c>
      <c r="AC1335" s="243">
        <f>BD.PD7[[#This Row],[Av.P2 '[%']]]*BD.PD7[[#This Row],[Ppto. Orden Interna '[DOP']]]</f>
        <v>26361.015149999999</v>
      </c>
      <c r="AD1335" s="249"/>
      <c r="AE1335" s="389"/>
      <c r="AF1335" s="243">
        <f>BD.PD7[[#This Row],[Av.P3 '[%']]]*BD.PD7[[#This Row],[Ppto. Orden Interna '[DOP']]]</f>
        <v>0</v>
      </c>
      <c r="AG1335" s="249"/>
      <c r="AH1335" s="389"/>
      <c r="AI1335" s="243">
        <f>BD.PD7[[#This Row],[Av.P2 '[%']]]*BD.PD7[[#This Row],[Ppto. Orden Interna '[DOP']]]</f>
        <v>26361.015149999999</v>
      </c>
      <c r="AJ1335" s="249"/>
      <c r="AK1335" s="389"/>
      <c r="AL1335" s="243">
        <f>BD.PD7[[#This Row],[Av.P2 '[%']]]*BD.PD7[[#This Row],[Ppto. Orden Interna '[DOP']]]</f>
        <v>26361.015149999999</v>
      </c>
      <c r="AM1335" s="496" t="e">
        <f>BD.PD9[[#This Row],[Pago 5]]+BD.PD9[[#This Row],[Pago 4]]+BD.PD9[[#This Row],[Pago 3]]+BD.PD9[[#This Row],[Pago 2]]+BD.PD9[[#This Row],[Pago 1]]</f>
        <v>#VALUE!</v>
      </c>
      <c r="AN1335" s="308" t="s">
        <v>244</v>
      </c>
      <c r="AO1335" s="308" t="s">
        <v>245</v>
      </c>
      <c r="AP1335" s="308" t="s">
        <v>246</v>
      </c>
      <c r="AQ1335" s="308" t="s">
        <v>247</v>
      </c>
      <c r="AR1335" s="308">
        <v>594</v>
      </c>
      <c r="AS1335" s="308" t="s">
        <v>248</v>
      </c>
      <c r="AT1335" s="249" t="s">
        <v>1575</v>
      </c>
      <c r="AU1335" s="249" t="s">
        <v>92</v>
      </c>
    </row>
    <row r="1336" spans="1:47" hidden="1" x14ac:dyDescent="0.3">
      <c r="A1336" s="174">
        <v>8.0500000000000007</v>
      </c>
      <c r="B1336" s="231"/>
      <c r="C1336" s="232" t="str">
        <f>VLOOKUP(BD.PD7[[#This Row],[Pos]],PPto[],3,FALSE)</f>
        <v>8.05 Mobiliario no operacional para Tiendas</v>
      </c>
      <c r="D1336" s="174" t="s">
        <v>23</v>
      </c>
      <c r="E1336" s="305" t="str">
        <f>IF(BD.PD7[[#This Row],[.]]="*",VLOOKUP(BD.PD7[[#This Row],[Pos]],Presupuesto!A:H,7,FALSE),"")</f>
        <v/>
      </c>
      <c r="F1336" s="506" t="s">
        <v>621</v>
      </c>
      <c r="G1336" s="579"/>
      <c r="H1336" s="174"/>
      <c r="I1336" s="174" t="s">
        <v>1326</v>
      </c>
      <c r="J1336" s="382">
        <v>1</v>
      </c>
      <c r="K1336" s="174" t="s">
        <v>260</v>
      </c>
      <c r="L1336" s="383">
        <f>IF(BD.PD7[[#This Row],[Mon]]="DOP",1,HLOOKUP(BD.PD7[[#This Row],[Mon]],$K$1:$L$2,2,FALSE))</f>
        <v>1</v>
      </c>
      <c r="M1336" s="384">
        <v>41538.28</v>
      </c>
      <c r="N1336" s="243">
        <f>BD.PD7[[#This Row],[Cant.]]*BD.PD7[[#This Row],[ Tasa ]]*BD.PD7[[#This Row],[ Precio Und.]]</f>
        <v>41538.28</v>
      </c>
      <c r="O1336" s="386">
        <v>0.01</v>
      </c>
      <c r="P1336" s="243">
        <f>IF(BD.PD7[[#This Row],[Liquid. '[%']]]&lt;&gt;0,(BD.PD7[[#This Row],[Valor Neto '[DOP']]]*BD.PD7[[#This Row],[Liquid. '[%']]])+BD.PD7[[#This Row],[Valor Neto '[DOP']]],BD.PD7[[#This Row],[Valor Neto '[DOP']]])</f>
        <v>41953.662799999998</v>
      </c>
      <c r="Q1336" s="243">
        <f>BD.PD7[[#This Row],[Ppto. Orden Interna '[DOP']]]/HLOOKUP("USD",$K$1:$L$2,2,FALSE)</f>
        <v>645.44096615384615</v>
      </c>
      <c r="R1336" s="381" t="s">
        <v>603</v>
      </c>
      <c r="S1336" s="387"/>
      <c r="T1336" s="387"/>
      <c r="U1336" s="387"/>
      <c r="V1336" s="387"/>
      <c r="W1336" s="174" t="s">
        <v>337</v>
      </c>
      <c r="X1336" s="495">
        <v>8</v>
      </c>
      <c r="Y1336" s="388">
        <v>0.7</v>
      </c>
      <c r="Z1336" s="243">
        <f>BD.PD7[[#This Row],[Av.P1 '[%']]]*BD.PD7[[#This Row],[Ppto. Orden Interna '[DOP']]]</f>
        <v>29367.563959999996</v>
      </c>
      <c r="AA1336" s="495">
        <v>10</v>
      </c>
      <c r="AB1336" s="388">
        <v>0.3</v>
      </c>
      <c r="AC1336" s="243">
        <f>BD.PD7[[#This Row],[Av.P2 '[%']]]*BD.PD7[[#This Row],[Ppto. Orden Interna '[DOP']]]</f>
        <v>12586.098839999999</v>
      </c>
      <c r="AD1336" s="249"/>
      <c r="AE1336" s="389"/>
      <c r="AF1336" s="243">
        <f>BD.PD7[[#This Row],[Av.P3 '[%']]]*BD.PD7[[#This Row],[Ppto. Orden Interna '[DOP']]]</f>
        <v>0</v>
      </c>
      <c r="AG1336" s="249"/>
      <c r="AH1336" s="389"/>
      <c r="AI1336" s="243">
        <f>BD.PD7[[#This Row],[Av.P2 '[%']]]*BD.PD7[[#This Row],[Ppto. Orden Interna '[DOP']]]</f>
        <v>12586.098839999999</v>
      </c>
      <c r="AJ1336" s="249"/>
      <c r="AK1336" s="389"/>
      <c r="AL1336" s="243">
        <f>BD.PD7[[#This Row],[Av.P2 '[%']]]*BD.PD7[[#This Row],[Ppto. Orden Interna '[DOP']]]</f>
        <v>12586.098839999999</v>
      </c>
      <c r="AM1336" s="496" t="e">
        <f>BD.PD9[[#This Row],[Pago 5]]+BD.PD9[[#This Row],[Pago 4]]+BD.PD9[[#This Row],[Pago 3]]+BD.PD9[[#This Row],[Pago 2]]+BD.PD9[[#This Row],[Pago 1]]</f>
        <v>#VALUE!</v>
      </c>
      <c r="AN1336" s="308" t="s">
        <v>244</v>
      </c>
      <c r="AO1336" s="308" t="s">
        <v>245</v>
      </c>
      <c r="AP1336" s="308" t="s">
        <v>246</v>
      </c>
      <c r="AQ1336" s="308" t="s">
        <v>247</v>
      </c>
      <c r="AR1336" s="308">
        <v>594</v>
      </c>
      <c r="AS1336" s="308" t="s">
        <v>248</v>
      </c>
      <c r="AT1336" s="249" t="s">
        <v>1575</v>
      </c>
      <c r="AU1336" s="249" t="s">
        <v>92</v>
      </c>
    </row>
    <row r="1337" spans="1:47" hidden="1" x14ac:dyDescent="0.3">
      <c r="A1337" s="174">
        <v>8.0500000000000007</v>
      </c>
      <c r="B1337" s="231"/>
      <c r="C1337" s="232" t="str">
        <f>VLOOKUP(BD.PD7[[#This Row],[Pos]],PPto[],3,FALSE)</f>
        <v>8.05 Mobiliario no operacional para Tiendas</v>
      </c>
      <c r="D1337" s="174" t="s">
        <v>23</v>
      </c>
      <c r="E1337" s="305" t="str">
        <f>IF(BD.PD7[[#This Row],[.]]="*",VLOOKUP(BD.PD7[[#This Row],[Pos]],Presupuesto!A:H,7,FALSE),"")</f>
        <v/>
      </c>
      <c r="F1337" s="506" t="s">
        <v>622</v>
      </c>
      <c r="G1337" s="579"/>
      <c r="H1337" s="174"/>
      <c r="I1337" s="174" t="s">
        <v>1326</v>
      </c>
      <c r="J1337" s="382">
        <v>1</v>
      </c>
      <c r="K1337" s="174" t="s">
        <v>260</v>
      </c>
      <c r="L1337" s="383">
        <f>IF(BD.PD7[[#This Row],[Mon]]="DOP",1,HLOOKUP(BD.PD7[[#This Row],[Mon]],$K$1:$L$2,2,FALSE))</f>
        <v>1</v>
      </c>
      <c r="M1337" s="384">
        <v>58496.2</v>
      </c>
      <c r="N1337" s="243">
        <f>BD.PD7[[#This Row],[Cant.]]*BD.PD7[[#This Row],[ Tasa ]]*BD.PD7[[#This Row],[ Precio Und.]]</f>
        <v>58496.2</v>
      </c>
      <c r="O1337" s="386">
        <v>0.01</v>
      </c>
      <c r="P1337" s="243">
        <f>IF(BD.PD7[[#This Row],[Liquid. '[%']]]&lt;&gt;0,(BD.PD7[[#This Row],[Valor Neto '[DOP']]]*BD.PD7[[#This Row],[Liquid. '[%']]])+BD.PD7[[#This Row],[Valor Neto '[DOP']]],BD.PD7[[#This Row],[Valor Neto '[DOP']]])</f>
        <v>59081.161999999997</v>
      </c>
      <c r="Q1337" s="243">
        <f>BD.PD7[[#This Row],[Ppto. Orden Interna '[DOP']]]/HLOOKUP("USD",$K$1:$L$2,2,FALSE)</f>
        <v>908.94095384615377</v>
      </c>
      <c r="R1337" s="381" t="s">
        <v>603</v>
      </c>
      <c r="S1337" s="387"/>
      <c r="T1337" s="387"/>
      <c r="U1337" s="387"/>
      <c r="V1337" s="387"/>
      <c r="W1337" s="174" t="s">
        <v>337</v>
      </c>
      <c r="X1337" s="495">
        <v>8</v>
      </c>
      <c r="Y1337" s="388">
        <v>0.7</v>
      </c>
      <c r="Z1337" s="243">
        <f>BD.PD7[[#This Row],[Av.P1 '[%']]]*BD.PD7[[#This Row],[Ppto. Orden Interna '[DOP']]]</f>
        <v>41356.813399999992</v>
      </c>
      <c r="AA1337" s="495">
        <v>10</v>
      </c>
      <c r="AB1337" s="388">
        <v>0.3</v>
      </c>
      <c r="AC1337" s="243">
        <f>BD.PD7[[#This Row],[Av.P2 '[%']]]*BD.PD7[[#This Row],[Ppto. Orden Interna '[DOP']]]</f>
        <v>17724.348599999998</v>
      </c>
      <c r="AD1337" s="249"/>
      <c r="AE1337" s="389"/>
      <c r="AF1337" s="243">
        <f>BD.PD7[[#This Row],[Av.P3 '[%']]]*BD.PD7[[#This Row],[Ppto. Orden Interna '[DOP']]]</f>
        <v>0</v>
      </c>
      <c r="AG1337" s="249"/>
      <c r="AH1337" s="389"/>
      <c r="AI1337" s="243">
        <f>BD.PD7[[#This Row],[Av.P2 '[%']]]*BD.PD7[[#This Row],[Ppto. Orden Interna '[DOP']]]</f>
        <v>17724.348599999998</v>
      </c>
      <c r="AJ1337" s="249"/>
      <c r="AK1337" s="389"/>
      <c r="AL1337" s="243">
        <f>BD.PD7[[#This Row],[Av.P2 '[%']]]*BD.PD7[[#This Row],[Ppto. Orden Interna '[DOP']]]</f>
        <v>17724.348599999998</v>
      </c>
      <c r="AM1337" s="496" t="e">
        <f>BD.PD9[[#This Row],[Pago 5]]+BD.PD9[[#This Row],[Pago 4]]+BD.PD9[[#This Row],[Pago 3]]+BD.PD9[[#This Row],[Pago 2]]+BD.PD9[[#This Row],[Pago 1]]</f>
        <v>#VALUE!</v>
      </c>
      <c r="AN1337" s="308" t="s">
        <v>244</v>
      </c>
      <c r="AO1337" s="308" t="s">
        <v>245</v>
      </c>
      <c r="AP1337" s="308" t="s">
        <v>246</v>
      </c>
      <c r="AQ1337" s="308" t="s">
        <v>247</v>
      </c>
      <c r="AR1337" s="308">
        <v>594</v>
      </c>
      <c r="AS1337" s="308" t="s">
        <v>248</v>
      </c>
      <c r="AT1337" s="249" t="s">
        <v>1575</v>
      </c>
      <c r="AU1337" s="249" t="s">
        <v>92</v>
      </c>
    </row>
    <row r="1338" spans="1:47" hidden="1" x14ac:dyDescent="0.3">
      <c r="A1338" s="174">
        <v>8.0500000000000007</v>
      </c>
      <c r="B1338" s="231"/>
      <c r="C1338" s="232" t="str">
        <f>VLOOKUP(BD.PD7[[#This Row],[Pos]],PPto[],3,FALSE)</f>
        <v>8.05 Mobiliario no operacional para Tiendas</v>
      </c>
      <c r="D1338" s="174" t="s">
        <v>23</v>
      </c>
      <c r="E1338" s="305" t="str">
        <f>IF(BD.PD7[[#This Row],[.]]="*",VLOOKUP(BD.PD7[[#This Row],[Pos]],Presupuesto!A:H,7,FALSE),"")</f>
        <v/>
      </c>
      <c r="F1338" s="506" t="s">
        <v>623</v>
      </c>
      <c r="G1338" s="579"/>
      <c r="H1338" s="174"/>
      <c r="I1338" s="174" t="s">
        <v>1326</v>
      </c>
      <c r="J1338" s="382">
        <v>1</v>
      </c>
      <c r="K1338" s="174" t="s">
        <v>260</v>
      </c>
      <c r="L1338" s="383">
        <f>IF(BD.PD7[[#This Row],[Mon]]="DOP",1,HLOOKUP(BD.PD7[[#This Row],[Mon]],$K$1:$L$2,2,FALSE))</f>
        <v>1</v>
      </c>
      <c r="M1338" s="384">
        <v>33891.339999999997</v>
      </c>
      <c r="N1338" s="243">
        <f>BD.PD7[[#This Row],[Cant.]]*BD.PD7[[#This Row],[ Tasa ]]*BD.PD7[[#This Row],[ Precio Und.]]</f>
        <v>33891.339999999997</v>
      </c>
      <c r="O1338" s="386">
        <v>0.01</v>
      </c>
      <c r="P1338" s="243">
        <f>IF(BD.PD7[[#This Row],[Liquid. '[%']]]&lt;&gt;0,(BD.PD7[[#This Row],[Valor Neto '[DOP']]]*BD.PD7[[#This Row],[Liquid. '[%']]])+BD.PD7[[#This Row],[Valor Neto '[DOP']]],BD.PD7[[#This Row],[Valor Neto '[DOP']]])</f>
        <v>34230.253399999994</v>
      </c>
      <c r="Q1338" s="243">
        <f>BD.PD7[[#This Row],[Ppto. Orden Interna '[DOP']]]/HLOOKUP("USD",$K$1:$L$2,2,FALSE)</f>
        <v>526.61928307692301</v>
      </c>
      <c r="R1338" s="381" t="s">
        <v>603</v>
      </c>
      <c r="S1338" s="387"/>
      <c r="T1338" s="387"/>
      <c r="U1338" s="387"/>
      <c r="V1338" s="387"/>
      <c r="W1338" s="174" t="s">
        <v>337</v>
      </c>
      <c r="X1338" s="495">
        <v>8</v>
      </c>
      <c r="Y1338" s="388">
        <v>0.7</v>
      </c>
      <c r="Z1338" s="243">
        <f>BD.PD7[[#This Row],[Av.P1 '[%']]]*BD.PD7[[#This Row],[Ppto. Orden Interna '[DOP']]]</f>
        <v>23961.177379999994</v>
      </c>
      <c r="AA1338" s="495">
        <v>10</v>
      </c>
      <c r="AB1338" s="388">
        <v>0.3</v>
      </c>
      <c r="AC1338" s="243">
        <f>BD.PD7[[#This Row],[Av.P2 '[%']]]*BD.PD7[[#This Row],[Ppto. Orden Interna '[DOP']]]</f>
        <v>10269.076019999999</v>
      </c>
      <c r="AD1338" s="249"/>
      <c r="AE1338" s="389"/>
      <c r="AF1338" s="243">
        <f>BD.PD7[[#This Row],[Av.P3 '[%']]]*BD.PD7[[#This Row],[Ppto. Orden Interna '[DOP']]]</f>
        <v>0</v>
      </c>
      <c r="AG1338" s="249"/>
      <c r="AH1338" s="389"/>
      <c r="AI1338" s="243">
        <f>BD.PD7[[#This Row],[Av.P2 '[%']]]*BD.PD7[[#This Row],[Ppto. Orden Interna '[DOP']]]</f>
        <v>10269.076019999999</v>
      </c>
      <c r="AJ1338" s="249"/>
      <c r="AK1338" s="389"/>
      <c r="AL1338" s="243">
        <f>BD.PD7[[#This Row],[Av.P2 '[%']]]*BD.PD7[[#This Row],[Ppto. Orden Interna '[DOP']]]</f>
        <v>10269.076019999999</v>
      </c>
      <c r="AM1338" s="496" t="e">
        <f>BD.PD9[[#This Row],[Pago 5]]+BD.PD9[[#This Row],[Pago 4]]+BD.PD9[[#This Row],[Pago 3]]+BD.PD9[[#This Row],[Pago 2]]+BD.PD9[[#This Row],[Pago 1]]</f>
        <v>#VALUE!</v>
      </c>
      <c r="AN1338" s="308" t="s">
        <v>244</v>
      </c>
      <c r="AO1338" s="308" t="s">
        <v>245</v>
      </c>
      <c r="AP1338" s="308" t="s">
        <v>246</v>
      </c>
      <c r="AQ1338" s="308" t="s">
        <v>247</v>
      </c>
      <c r="AR1338" s="308">
        <v>594</v>
      </c>
      <c r="AS1338" s="308" t="s">
        <v>248</v>
      </c>
      <c r="AT1338" s="249" t="s">
        <v>1575</v>
      </c>
      <c r="AU1338" s="249" t="s">
        <v>92</v>
      </c>
    </row>
    <row r="1339" spans="1:47" hidden="1" x14ac:dyDescent="0.3">
      <c r="A1339" s="174">
        <v>8.0500000000000007</v>
      </c>
      <c r="B1339" s="231"/>
      <c r="C1339" s="232" t="str">
        <f>VLOOKUP(BD.PD7[[#This Row],[Pos]],PPto[],3,FALSE)</f>
        <v>8.05 Mobiliario no operacional para Tiendas</v>
      </c>
      <c r="D1339" s="174" t="s">
        <v>23</v>
      </c>
      <c r="E1339" s="305" t="str">
        <f>IF(BD.PD7[[#This Row],[.]]="*",VLOOKUP(BD.PD7[[#This Row],[Pos]],Presupuesto!A:H,7,FALSE),"")</f>
        <v/>
      </c>
      <c r="F1339" s="506" t="s">
        <v>624</v>
      </c>
      <c r="G1339" s="579"/>
      <c r="H1339" s="174"/>
      <c r="I1339" s="174" t="s">
        <v>1326</v>
      </c>
      <c r="J1339" s="382">
        <v>1</v>
      </c>
      <c r="K1339" s="174" t="s">
        <v>260</v>
      </c>
      <c r="L1339" s="383">
        <f>IF(BD.PD7[[#This Row],[Mon]]="DOP",1,HLOOKUP(BD.PD7[[#This Row],[Mon]],$K$1:$L$2,2,FALSE))</f>
        <v>1</v>
      </c>
      <c r="M1339" s="384">
        <v>74970</v>
      </c>
      <c r="N1339" s="243">
        <f>BD.PD7[[#This Row],[Cant.]]*BD.PD7[[#This Row],[ Tasa ]]*BD.PD7[[#This Row],[ Precio Und.]]</f>
        <v>74970</v>
      </c>
      <c r="O1339" s="386">
        <v>0.01</v>
      </c>
      <c r="P1339" s="243">
        <f>IF(BD.PD7[[#This Row],[Liquid. '[%']]]&lt;&gt;0,(BD.PD7[[#This Row],[Valor Neto '[DOP']]]*BD.PD7[[#This Row],[Liquid. '[%']]])+BD.PD7[[#This Row],[Valor Neto '[DOP']]],BD.PD7[[#This Row],[Valor Neto '[DOP']]])</f>
        <v>75719.7</v>
      </c>
      <c r="Q1339" s="243">
        <f>BD.PD7[[#This Row],[Ppto. Orden Interna '[DOP']]]/HLOOKUP("USD",$K$1:$L$2,2,FALSE)</f>
        <v>1164.9184615384615</v>
      </c>
      <c r="R1339" s="381" t="s">
        <v>603</v>
      </c>
      <c r="S1339" s="387"/>
      <c r="T1339" s="387"/>
      <c r="U1339" s="387"/>
      <c r="V1339" s="387"/>
      <c r="W1339" s="174" t="s">
        <v>337</v>
      </c>
      <c r="X1339" s="495">
        <v>8</v>
      </c>
      <c r="Y1339" s="388">
        <v>0.7</v>
      </c>
      <c r="Z1339" s="243">
        <f>BD.PD7[[#This Row],[Av.P1 '[%']]]*BD.PD7[[#This Row],[Ppto. Orden Interna '[DOP']]]</f>
        <v>53003.789999999994</v>
      </c>
      <c r="AA1339" s="495">
        <v>10</v>
      </c>
      <c r="AB1339" s="388">
        <v>0.3</v>
      </c>
      <c r="AC1339" s="243">
        <f>BD.PD7[[#This Row],[Av.P2 '[%']]]*BD.PD7[[#This Row],[Ppto. Orden Interna '[DOP']]]</f>
        <v>22715.91</v>
      </c>
      <c r="AD1339" s="249"/>
      <c r="AE1339" s="389"/>
      <c r="AF1339" s="243">
        <f>BD.PD7[[#This Row],[Av.P3 '[%']]]*BD.PD7[[#This Row],[Ppto. Orden Interna '[DOP']]]</f>
        <v>0</v>
      </c>
      <c r="AG1339" s="249"/>
      <c r="AH1339" s="389"/>
      <c r="AI1339" s="243">
        <f>BD.PD7[[#This Row],[Av.P2 '[%']]]*BD.PD7[[#This Row],[Ppto. Orden Interna '[DOP']]]</f>
        <v>22715.91</v>
      </c>
      <c r="AJ1339" s="249"/>
      <c r="AK1339" s="389"/>
      <c r="AL1339" s="243">
        <f>BD.PD7[[#This Row],[Av.P2 '[%']]]*BD.PD7[[#This Row],[Ppto. Orden Interna '[DOP']]]</f>
        <v>22715.91</v>
      </c>
      <c r="AM1339" s="496" t="e">
        <f>BD.PD9[[#This Row],[Pago 5]]+BD.PD9[[#This Row],[Pago 4]]+BD.PD9[[#This Row],[Pago 3]]+BD.PD9[[#This Row],[Pago 2]]+BD.PD9[[#This Row],[Pago 1]]</f>
        <v>#VALUE!</v>
      </c>
      <c r="AN1339" s="308" t="s">
        <v>244</v>
      </c>
      <c r="AO1339" s="308" t="s">
        <v>245</v>
      </c>
      <c r="AP1339" s="308" t="s">
        <v>246</v>
      </c>
      <c r="AQ1339" s="308" t="s">
        <v>247</v>
      </c>
      <c r="AR1339" s="308">
        <v>594</v>
      </c>
      <c r="AS1339" s="308" t="s">
        <v>248</v>
      </c>
      <c r="AT1339" s="249" t="s">
        <v>1575</v>
      </c>
      <c r="AU1339" s="249" t="s">
        <v>92</v>
      </c>
    </row>
    <row r="1340" spans="1:47" hidden="1" x14ac:dyDescent="0.3">
      <c r="A1340" s="174">
        <v>8.0500000000000007</v>
      </c>
      <c r="B1340" s="231"/>
      <c r="C1340" s="232" t="str">
        <f>VLOOKUP(BD.PD7[[#This Row],[Pos]],PPto[],3,FALSE)</f>
        <v>8.05 Mobiliario no operacional para Tiendas</v>
      </c>
      <c r="D1340" s="174" t="s">
        <v>23</v>
      </c>
      <c r="E1340" s="305" t="str">
        <f>IF(BD.PD7[[#This Row],[.]]="*",VLOOKUP(BD.PD7[[#This Row],[Pos]],Presupuesto!A:H,7,FALSE),"")</f>
        <v/>
      </c>
      <c r="F1340" s="506" t="s">
        <v>625</v>
      </c>
      <c r="G1340" s="579"/>
      <c r="H1340" s="174"/>
      <c r="I1340" s="174" t="s">
        <v>1326</v>
      </c>
      <c r="J1340" s="382">
        <v>1</v>
      </c>
      <c r="K1340" s="174" t="s">
        <v>260</v>
      </c>
      <c r="L1340" s="383">
        <f>IF(BD.PD7[[#This Row],[Mon]]="DOP",1,HLOOKUP(BD.PD7[[#This Row],[Mon]],$K$1:$L$2,2,FALSE))</f>
        <v>1</v>
      </c>
      <c r="M1340" s="384">
        <v>68208</v>
      </c>
      <c r="N1340" s="243">
        <f>BD.PD7[[#This Row],[Cant.]]*BD.PD7[[#This Row],[ Tasa ]]*BD.PD7[[#This Row],[ Precio Und.]]</f>
        <v>68208</v>
      </c>
      <c r="O1340" s="386">
        <v>0.01</v>
      </c>
      <c r="P1340" s="243">
        <f>IF(BD.PD7[[#This Row],[Liquid. '[%']]]&lt;&gt;0,(BD.PD7[[#This Row],[Valor Neto '[DOP']]]*BD.PD7[[#This Row],[Liquid. '[%']]])+BD.PD7[[#This Row],[Valor Neto '[DOP']]],BD.PD7[[#This Row],[Valor Neto '[DOP']]])</f>
        <v>68890.080000000002</v>
      </c>
      <c r="Q1340" s="243">
        <f>BD.PD7[[#This Row],[Ppto. Orden Interna '[DOP']]]/HLOOKUP("USD",$K$1:$L$2,2,FALSE)</f>
        <v>1059.8473846153847</v>
      </c>
      <c r="R1340" s="381" t="s">
        <v>603</v>
      </c>
      <c r="S1340" s="387"/>
      <c r="T1340" s="387"/>
      <c r="U1340" s="387"/>
      <c r="V1340" s="387"/>
      <c r="W1340" s="174" t="s">
        <v>337</v>
      </c>
      <c r="X1340" s="495">
        <v>8</v>
      </c>
      <c r="Y1340" s="388">
        <v>0.7</v>
      </c>
      <c r="Z1340" s="243">
        <f>BD.PD7[[#This Row],[Av.P1 '[%']]]*BD.PD7[[#This Row],[Ppto. Orden Interna '[DOP']]]</f>
        <v>48223.055999999997</v>
      </c>
      <c r="AA1340" s="495">
        <v>10</v>
      </c>
      <c r="AB1340" s="388">
        <v>0.3</v>
      </c>
      <c r="AC1340" s="243">
        <f>BD.PD7[[#This Row],[Av.P2 '[%']]]*BD.PD7[[#This Row],[Ppto. Orden Interna '[DOP']]]</f>
        <v>20667.024000000001</v>
      </c>
      <c r="AD1340" s="249"/>
      <c r="AE1340" s="389"/>
      <c r="AF1340" s="243">
        <f>BD.PD7[[#This Row],[Av.P3 '[%']]]*BD.PD7[[#This Row],[Ppto. Orden Interna '[DOP']]]</f>
        <v>0</v>
      </c>
      <c r="AG1340" s="249"/>
      <c r="AH1340" s="389"/>
      <c r="AI1340" s="243">
        <f>BD.PD7[[#This Row],[Av.P2 '[%']]]*BD.PD7[[#This Row],[Ppto. Orden Interna '[DOP']]]</f>
        <v>20667.024000000001</v>
      </c>
      <c r="AJ1340" s="249"/>
      <c r="AK1340" s="389"/>
      <c r="AL1340" s="243">
        <f>BD.PD7[[#This Row],[Av.P2 '[%']]]*BD.PD7[[#This Row],[Ppto. Orden Interna '[DOP']]]</f>
        <v>20667.024000000001</v>
      </c>
      <c r="AM1340" s="496" t="e">
        <f>BD.PD9[[#This Row],[Pago 5]]+BD.PD9[[#This Row],[Pago 4]]+BD.PD9[[#This Row],[Pago 3]]+BD.PD9[[#This Row],[Pago 2]]+BD.PD9[[#This Row],[Pago 1]]</f>
        <v>#VALUE!</v>
      </c>
      <c r="AN1340" s="308" t="s">
        <v>244</v>
      </c>
      <c r="AO1340" s="308" t="s">
        <v>245</v>
      </c>
      <c r="AP1340" s="308" t="s">
        <v>246</v>
      </c>
      <c r="AQ1340" s="308" t="s">
        <v>247</v>
      </c>
      <c r="AR1340" s="308">
        <v>594</v>
      </c>
      <c r="AS1340" s="308" t="s">
        <v>248</v>
      </c>
      <c r="AT1340" s="249" t="s">
        <v>1575</v>
      </c>
      <c r="AU1340" s="249" t="s">
        <v>92</v>
      </c>
    </row>
    <row r="1341" spans="1:47" hidden="1" x14ac:dyDescent="0.3">
      <c r="A1341" s="174">
        <v>8.0500000000000007</v>
      </c>
      <c r="B1341" s="231"/>
      <c r="C1341" s="232" t="str">
        <f>VLOOKUP(BD.PD7[[#This Row],[Pos]],PPto[],3,FALSE)</f>
        <v>8.05 Mobiliario no operacional para Tiendas</v>
      </c>
      <c r="D1341" s="174" t="s">
        <v>23</v>
      </c>
      <c r="E1341" s="305" t="str">
        <f>IF(BD.PD7[[#This Row],[.]]="*",VLOOKUP(BD.PD7[[#This Row],[Pos]],Presupuesto!A:H,7,FALSE),"")</f>
        <v/>
      </c>
      <c r="F1341" s="506" t="s">
        <v>626</v>
      </c>
      <c r="G1341" s="579"/>
      <c r="H1341" s="174"/>
      <c r="I1341" s="174" t="s">
        <v>1326</v>
      </c>
      <c r="J1341" s="382">
        <v>1</v>
      </c>
      <c r="K1341" s="174" t="s">
        <v>260</v>
      </c>
      <c r="L1341" s="383">
        <f>IF(BD.PD7[[#This Row],[Mon]]="DOP",1,HLOOKUP(BD.PD7[[#This Row],[Mon]],$K$1:$L$2,2,FALSE))</f>
        <v>1</v>
      </c>
      <c r="M1341" s="384">
        <v>37718.239999999998</v>
      </c>
      <c r="N1341" s="243">
        <f>BD.PD7[[#This Row],[Cant.]]*BD.PD7[[#This Row],[ Tasa ]]*BD.PD7[[#This Row],[ Precio Und.]]</f>
        <v>37718.239999999998</v>
      </c>
      <c r="O1341" s="386">
        <v>0.01</v>
      </c>
      <c r="P1341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1341" s="243">
        <f>BD.PD7[[#This Row],[Ppto. Orden Interna '[DOP']]]/HLOOKUP("USD",$K$1:$L$2,2,FALSE)</f>
        <v>586.08342153846149</v>
      </c>
      <c r="R1341" s="381" t="s">
        <v>603</v>
      </c>
      <c r="S1341" s="387"/>
      <c r="T1341" s="387"/>
      <c r="U1341" s="387"/>
      <c r="V1341" s="387"/>
      <c r="W1341" s="174" t="s">
        <v>337</v>
      </c>
      <c r="X1341" s="495">
        <v>8</v>
      </c>
      <c r="Y1341" s="388">
        <v>0.7</v>
      </c>
      <c r="Z1341" s="243">
        <f>BD.PD7[[#This Row],[Av.P1 '[%']]]*BD.PD7[[#This Row],[Ppto. Orden Interna '[DOP']]]</f>
        <v>26666.795679999996</v>
      </c>
      <c r="AA1341" s="495">
        <v>10</v>
      </c>
      <c r="AB1341" s="388">
        <v>0.3</v>
      </c>
      <c r="AC1341" s="243">
        <f>BD.PD7[[#This Row],[Av.P2 '[%']]]*BD.PD7[[#This Row],[Ppto. Orden Interna '[DOP']]]</f>
        <v>11428.626719999998</v>
      </c>
      <c r="AD1341" s="249"/>
      <c r="AE1341" s="389"/>
      <c r="AF1341" s="243">
        <f>BD.PD7[[#This Row],[Av.P3 '[%']]]*BD.PD7[[#This Row],[Ppto. Orden Interna '[DOP']]]</f>
        <v>0</v>
      </c>
      <c r="AG1341" s="249"/>
      <c r="AH1341" s="389"/>
      <c r="AI1341" s="243">
        <f>BD.PD7[[#This Row],[Av.P2 '[%']]]*BD.PD7[[#This Row],[Ppto. Orden Interna '[DOP']]]</f>
        <v>11428.626719999998</v>
      </c>
      <c r="AJ1341" s="249"/>
      <c r="AK1341" s="389"/>
      <c r="AL1341" s="243">
        <f>BD.PD7[[#This Row],[Av.P2 '[%']]]*BD.PD7[[#This Row],[Ppto. Orden Interna '[DOP']]]</f>
        <v>11428.626719999998</v>
      </c>
      <c r="AM1341" s="496" t="e">
        <f>BD.PD9[[#This Row],[Pago 5]]+BD.PD9[[#This Row],[Pago 4]]+BD.PD9[[#This Row],[Pago 3]]+BD.PD9[[#This Row],[Pago 2]]+BD.PD9[[#This Row],[Pago 1]]</f>
        <v>#VALUE!</v>
      </c>
      <c r="AN1341" s="308" t="s">
        <v>244</v>
      </c>
      <c r="AO1341" s="308" t="s">
        <v>245</v>
      </c>
      <c r="AP1341" s="308" t="s">
        <v>246</v>
      </c>
      <c r="AQ1341" s="308" t="s">
        <v>247</v>
      </c>
      <c r="AR1341" s="308">
        <v>594</v>
      </c>
      <c r="AS1341" s="308" t="s">
        <v>248</v>
      </c>
      <c r="AT1341" s="249" t="s">
        <v>1575</v>
      </c>
      <c r="AU1341" s="249" t="s">
        <v>92</v>
      </c>
    </row>
    <row r="1342" spans="1:47" hidden="1" x14ac:dyDescent="0.3">
      <c r="A1342" s="174">
        <v>8.0500000000000007</v>
      </c>
      <c r="B1342" s="231"/>
      <c r="C1342" s="232" t="str">
        <f>VLOOKUP(BD.PD7[[#This Row],[Pos]],PPto[],3,FALSE)</f>
        <v>8.05 Mobiliario no operacional para Tiendas</v>
      </c>
      <c r="D1342" s="174" t="s">
        <v>23</v>
      </c>
      <c r="E1342" s="305" t="str">
        <f>IF(BD.PD7[[#This Row],[.]]="*",VLOOKUP(BD.PD7[[#This Row],[Pos]],Presupuesto!A:H,7,FALSE),"")</f>
        <v/>
      </c>
      <c r="F1342" s="506" t="s">
        <v>627</v>
      </c>
      <c r="G1342" s="579"/>
      <c r="H1342" s="174"/>
      <c r="I1342" s="174" t="s">
        <v>1326</v>
      </c>
      <c r="J1342" s="382">
        <v>1</v>
      </c>
      <c r="K1342" s="174" t="s">
        <v>260</v>
      </c>
      <c r="L1342" s="383">
        <f>IF(BD.PD7[[#This Row],[Mon]]="DOP",1,HLOOKUP(BD.PD7[[#This Row],[Mon]],$K$1:$L$2,2,FALSE))</f>
        <v>1</v>
      </c>
      <c r="M1342" s="384">
        <v>37718.239999999998</v>
      </c>
      <c r="N1342" s="243">
        <f>BD.PD7[[#This Row],[Cant.]]*BD.PD7[[#This Row],[ Tasa ]]*BD.PD7[[#This Row],[ Precio Und.]]</f>
        <v>37718.239999999998</v>
      </c>
      <c r="O1342" s="386">
        <v>0.01</v>
      </c>
      <c r="P1342" s="243">
        <f>IF(BD.PD7[[#This Row],[Liquid. '[%']]]&lt;&gt;0,(BD.PD7[[#This Row],[Valor Neto '[DOP']]]*BD.PD7[[#This Row],[Liquid. '[%']]])+BD.PD7[[#This Row],[Valor Neto '[DOP']]],BD.PD7[[#This Row],[Valor Neto '[DOP']]])</f>
        <v>38095.422399999996</v>
      </c>
      <c r="Q1342" s="243">
        <f>BD.PD7[[#This Row],[Ppto. Orden Interna '[DOP']]]/HLOOKUP("USD",$K$1:$L$2,2,FALSE)</f>
        <v>586.08342153846149</v>
      </c>
      <c r="R1342" s="381" t="s">
        <v>603</v>
      </c>
      <c r="S1342" s="387"/>
      <c r="T1342" s="387"/>
      <c r="U1342" s="387"/>
      <c r="V1342" s="387"/>
      <c r="W1342" s="174" t="s">
        <v>337</v>
      </c>
      <c r="X1342" s="495">
        <v>8</v>
      </c>
      <c r="Y1342" s="388">
        <v>0.7</v>
      </c>
      <c r="Z1342" s="243">
        <f>BD.PD7[[#This Row],[Av.P1 '[%']]]*BD.PD7[[#This Row],[Ppto. Orden Interna '[DOP']]]</f>
        <v>26666.795679999996</v>
      </c>
      <c r="AA1342" s="495">
        <v>10</v>
      </c>
      <c r="AB1342" s="388">
        <v>0.3</v>
      </c>
      <c r="AC1342" s="243">
        <f>BD.PD7[[#This Row],[Av.P2 '[%']]]*BD.PD7[[#This Row],[Ppto. Orden Interna '[DOP']]]</f>
        <v>11428.626719999998</v>
      </c>
      <c r="AD1342" s="249"/>
      <c r="AE1342" s="389"/>
      <c r="AF1342" s="243">
        <f>BD.PD7[[#This Row],[Av.P3 '[%']]]*BD.PD7[[#This Row],[Ppto. Orden Interna '[DOP']]]</f>
        <v>0</v>
      </c>
      <c r="AG1342" s="249"/>
      <c r="AH1342" s="389"/>
      <c r="AI1342" s="243">
        <f>BD.PD7[[#This Row],[Av.P2 '[%']]]*BD.PD7[[#This Row],[Ppto. Orden Interna '[DOP']]]</f>
        <v>11428.626719999998</v>
      </c>
      <c r="AJ1342" s="249"/>
      <c r="AK1342" s="389"/>
      <c r="AL1342" s="243">
        <f>BD.PD7[[#This Row],[Av.P2 '[%']]]*BD.PD7[[#This Row],[Ppto. Orden Interna '[DOP']]]</f>
        <v>11428.626719999998</v>
      </c>
      <c r="AM1342" s="496" t="e">
        <f>BD.PD9[[#This Row],[Pago 5]]+BD.PD9[[#This Row],[Pago 4]]+BD.PD9[[#This Row],[Pago 3]]+BD.PD9[[#This Row],[Pago 2]]+BD.PD9[[#This Row],[Pago 1]]</f>
        <v>#VALUE!</v>
      </c>
      <c r="AN1342" s="308" t="s">
        <v>244</v>
      </c>
      <c r="AO1342" s="308" t="s">
        <v>245</v>
      </c>
      <c r="AP1342" s="308" t="s">
        <v>246</v>
      </c>
      <c r="AQ1342" s="308" t="s">
        <v>247</v>
      </c>
      <c r="AR1342" s="308">
        <v>594</v>
      </c>
      <c r="AS1342" s="308" t="s">
        <v>248</v>
      </c>
      <c r="AT1342" s="249" t="s">
        <v>1575</v>
      </c>
      <c r="AU1342" s="249" t="s">
        <v>92</v>
      </c>
    </row>
    <row r="1343" spans="1:47" hidden="1" x14ac:dyDescent="0.3">
      <c r="A1343" s="174">
        <v>8.0500000000000007</v>
      </c>
      <c r="B1343" s="231"/>
      <c r="C1343" s="232" t="str">
        <f>VLOOKUP(BD.PD7[[#This Row],[Pos]],PPto[],3,FALSE)</f>
        <v>8.05 Mobiliario no operacional para Tiendas</v>
      </c>
      <c r="D1343" s="174" t="s">
        <v>23</v>
      </c>
      <c r="E1343" s="305" t="str">
        <f>IF(BD.PD7[[#This Row],[.]]="*",VLOOKUP(BD.PD7[[#This Row],[Pos]],Presupuesto!A:H,7,FALSE),"")</f>
        <v/>
      </c>
      <c r="F1343" s="506" t="s">
        <v>628</v>
      </c>
      <c r="G1343" s="579"/>
      <c r="H1343" s="174"/>
      <c r="I1343" s="174" t="s">
        <v>1326</v>
      </c>
      <c r="J1343" s="382">
        <v>1</v>
      </c>
      <c r="K1343" s="174" t="s">
        <v>260</v>
      </c>
      <c r="L1343" s="383">
        <f>IF(BD.PD7[[#This Row],[Mon]]="DOP",1,HLOOKUP(BD.PD7[[#This Row],[Mon]],$K$1:$L$2,2,FALSE))</f>
        <v>1</v>
      </c>
      <c r="M1343" s="384">
        <v>38808</v>
      </c>
      <c r="N1343" s="243">
        <f>BD.PD7[[#This Row],[Cant.]]*BD.PD7[[#This Row],[ Tasa ]]*BD.PD7[[#This Row],[ Precio Und.]]</f>
        <v>38808</v>
      </c>
      <c r="O1343" s="386">
        <v>0.01</v>
      </c>
      <c r="P1343" s="243">
        <f>IF(BD.PD7[[#This Row],[Liquid. '[%']]]&lt;&gt;0,(BD.PD7[[#This Row],[Valor Neto '[DOP']]]*BD.PD7[[#This Row],[Liquid. '[%']]])+BD.PD7[[#This Row],[Valor Neto '[DOP']]],BD.PD7[[#This Row],[Valor Neto '[DOP']]])</f>
        <v>39196.080000000002</v>
      </c>
      <c r="Q1343" s="243">
        <f>BD.PD7[[#This Row],[Ppto. Orden Interna '[DOP']]]/HLOOKUP("USD",$K$1:$L$2,2,FALSE)</f>
        <v>603.01661538461542</v>
      </c>
      <c r="R1343" s="381" t="s">
        <v>612</v>
      </c>
      <c r="S1343" s="387"/>
      <c r="T1343" s="387"/>
      <c r="U1343" s="387"/>
      <c r="V1343" s="387"/>
      <c r="W1343" s="174" t="s">
        <v>337</v>
      </c>
      <c r="X1343" s="495">
        <v>8</v>
      </c>
      <c r="Y1343" s="388">
        <v>0.7</v>
      </c>
      <c r="Z1343" s="243">
        <f>BD.PD7[[#This Row],[Av.P1 '[%']]]*BD.PD7[[#This Row],[Ppto. Orden Interna '[DOP']]]</f>
        <v>27437.256000000001</v>
      </c>
      <c r="AA1343" s="495">
        <v>10</v>
      </c>
      <c r="AB1343" s="388">
        <v>0.3</v>
      </c>
      <c r="AC1343" s="243">
        <f>BD.PD7[[#This Row],[Av.P2 '[%']]]*BD.PD7[[#This Row],[Ppto. Orden Interna '[DOP']]]</f>
        <v>11758.824000000001</v>
      </c>
      <c r="AD1343" s="249"/>
      <c r="AE1343" s="389"/>
      <c r="AF1343" s="243">
        <f>BD.PD7[[#This Row],[Av.P3 '[%']]]*BD.PD7[[#This Row],[Ppto. Orden Interna '[DOP']]]</f>
        <v>0</v>
      </c>
      <c r="AG1343" s="249"/>
      <c r="AH1343" s="389"/>
      <c r="AI1343" s="243">
        <f>BD.PD7[[#This Row],[Av.P2 '[%']]]*BD.PD7[[#This Row],[Ppto. Orden Interna '[DOP']]]</f>
        <v>11758.824000000001</v>
      </c>
      <c r="AJ1343" s="249"/>
      <c r="AK1343" s="389"/>
      <c r="AL1343" s="243">
        <f>BD.PD7[[#This Row],[Av.P2 '[%']]]*BD.PD7[[#This Row],[Ppto. Orden Interna '[DOP']]]</f>
        <v>11758.824000000001</v>
      </c>
      <c r="AM1343" s="496" t="e">
        <f>BD.PD9[[#This Row],[Pago 5]]+BD.PD9[[#This Row],[Pago 4]]+BD.PD9[[#This Row],[Pago 3]]+BD.PD9[[#This Row],[Pago 2]]+BD.PD9[[#This Row],[Pago 1]]</f>
        <v>#VALUE!</v>
      </c>
      <c r="AN1343" s="308" t="s">
        <v>244</v>
      </c>
      <c r="AO1343" s="308" t="s">
        <v>245</v>
      </c>
      <c r="AP1343" s="308" t="s">
        <v>246</v>
      </c>
      <c r="AQ1343" s="308" t="s">
        <v>247</v>
      </c>
      <c r="AR1343" s="308">
        <v>594</v>
      </c>
      <c r="AS1343" s="308" t="s">
        <v>248</v>
      </c>
      <c r="AT1343" s="249" t="s">
        <v>1575</v>
      </c>
      <c r="AU1343" s="249" t="s">
        <v>92</v>
      </c>
    </row>
    <row r="1344" spans="1:47" hidden="1" x14ac:dyDescent="0.3">
      <c r="A1344" s="174">
        <v>8.0500000000000007</v>
      </c>
      <c r="B1344" s="231"/>
      <c r="C1344" s="232" t="str">
        <f>VLOOKUP(BD.PD7[[#This Row],[Pos]],PPto[],3,FALSE)</f>
        <v>8.05 Mobiliario no operacional para Tiendas</v>
      </c>
      <c r="D1344" s="174" t="s">
        <v>23</v>
      </c>
      <c r="E1344" s="305" t="str">
        <f>IF(BD.PD7[[#This Row],[.]]="*",VLOOKUP(BD.PD7[[#This Row],[Pos]],Presupuesto!A:H,7,FALSE),"")</f>
        <v/>
      </c>
      <c r="F1344" s="506" t="s">
        <v>629</v>
      </c>
      <c r="G1344" s="579"/>
      <c r="H1344" s="174"/>
      <c r="I1344" s="174" t="s">
        <v>1326</v>
      </c>
      <c r="J1344" s="382">
        <v>14</v>
      </c>
      <c r="K1344" s="174" t="s">
        <v>260</v>
      </c>
      <c r="L1344" s="383">
        <f>IF(BD.PD7[[#This Row],[Mon]]="DOP",1,HLOOKUP(BD.PD7[[#This Row],[Mon]],$K$1:$L$2,2,FALSE))</f>
        <v>1</v>
      </c>
      <c r="M1344" s="384">
        <v>13500</v>
      </c>
      <c r="N1344" s="243">
        <f>BD.PD7[[#This Row],[Cant.]]*BD.PD7[[#This Row],[ Tasa ]]*BD.PD7[[#This Row],[ Precio Und.]]</f>
        <v>189000</v>
      </c>
      <c r="O1344" s="386">
        <v>0</v>
      </c>
      <c r="P1344" s="243">
        <f>IF(BD.PD7[[#This Row],[Liquid. '[%']]]&lt;&gt;0,(BD.PD7[[#This Row],[Valor Neto '[DOP']]]*BD.PD7[[#This Row],[Liquid. '[%']]])+BD.PD7[[#This Row],[Valor Neto '[DOP']]],BD.PD7[[#This Row],[Valor Neto '[DOP']]])</f>
        <v>189000</v>
      </c>
      <c r="Q1344" s="243">
        <f>BD.PD7[[#This Row],[Ppto. Orden Interna '[DOP']]]/HLOOKUP("USD",$K$1:$L$2,2,FALSE)</f>
        <v>2907.6923076923076</v>
      </c>
      <c r="R1344" s="381" t="s">
        <v>600</v>
      </c>
      <c r="S1344" s="387"/>
      <c r="T1344" s="387"/>
      <c r="U1344" s="387"/>
      <c r="V1344" s="387"/>
      <c r="W1344" s="174" t="s">
        <v>601</v>
      </c>
      <c r="X1344" s="495">
        <v>8</v>
      </c>
      <c r="Y1344" s="388">
        <v>1</v>
      </c>
      <c r="Z1344" s="243">
        <f>BD.PD7[[#This Row],[Av.P1 '[%']]]*BD.PD7[[#This Row],[Ppto. Orden Interna '[DOP']]]</f>
        <v>189000</v>
      </c>
      <c r="AA1344" s="249"/>
      <c r="AB1344" s="389"/>
      <c r="AC1344" s="243">
        <f>BD.PD7[[#This Row],[Av.P2 '[%']]]*BD.PD7[[#This Row],[Ppto. Orden Interna '[DOP']]]</f>
        <v>0</v>
      </c>
      <c r="AD1344" s="249"/>
      <c r="AE1344" s="389"/>
      <c r="AF1344" s="243">
        <f>BD.PD7[[#This Row],[Av.P3 '[%']]]*BD.PD7[[#This Row],[Ppto. Orden Interna '[DOP']]]</f>
        <v>0</v>
      </c>
      <c r="AG1344" s="249"/>
      <c r="AH1344" s="389"/>
      <c r="AI1344" s="243">
        <f>BD.PD7[[#This Row],[Av.P2 '[%']]]*BD.PD7[[#This Row],[Ppto. Orden Interna '[DOP']]]</f>
        <v>0</v>
      </c>
      <c r="AJ1344" s="249"/>
      <c r="AK1344" s="389"/>
      <c r="AL1344" s="243">
        <f>BD.PD7[[#This Row],[Av.P2 '[%']]]*BD.PD7[[#This Row],[Ppto. Orden Interna '[DOP']]]</f>
        <v>0</v>
      </c>
      <c r="AM1344" s="496" t="e">
        <f>BD.PD9[[#This Row],[Pago 5]]+BD.PD9[[#This Row],[Pago 4]]+BD.PD9[[#This Row],[Pago 3]]+BD.PD9[[#This Row],[Pago 2]]+BD.PD9[[#This Row],[Pago 1]]</f>
        <v>#VALUE!</v>
      </c>
      <c r="AN1344" s="308" t="s">
        <v>244</v>
      </c>
      <c r="AO1344" s="308" t="s">
        <v>245</v>
      </c>
      <c r="AP1344" s="308" t="s">
        <v>246</v>
      </c>
      <c r="AQ1344" s="308" t="s">
        <v>247</v>
      </c>
      <c r="AR1344" s="308">
        <v>594</v>
      </c>
      <c r="AS1344" s="308" t="s">
        <v>248</v>
      </c>
      <c r="AT1344" s="249" t="s">
        <v>1575</v>
      </c>
      <c r="AU1344" s="249" t="s">
        <v>92</v>
      </c>
    </row>
    <row r="1345" spans="1:47" hidden="1" x14ac:dyDescent="0.3">
      <c r="A1345" s="174">
        <v>8.0500000000000007</v>
      </c>
      <c r="B1345" s="231"/>
      <c r="C1345" s="232" t="str">
        <f>VLOOKUP(BD.PD7[[#This Row],[Pos]],PPto[],3,FALSE)</f>
        <v>8.05 Mobiliario no operacional para Tiendas</v>
      </c>
      <c r="D1345" s="174" t="s">
        <v>23</v>
      </c>
      <c r="E1345" s="305" t="str">
        <f>IF(BD.PD7[[#This Row],[.]]="*",VLOOKUP(BD.PD7[[#This Row],[Pos]],Presupuesto!A:H,7,FALSE),"")</f>
        <v/>
      </c>
      <c r="F1345" s="506" t="s">
        <v>630</v>
      </c>
      <c r="G1345" s="579"/>
      <c r="H1345" s="174"/>
      <c r="I1345" s="174" t="s">
        <v>1326</v>
      </c>
      <c r="J1345" s="382">
        <v>1</v>
      </c>
      <c r="K1345" s="174" t="s">
        <v>260</v>
      </c>
      <c r="L1345" s="383">
        <f>IF(BD.PD7[[#This Row],[Mon]]="DOP",1,HLOOKUP(BD.PD7[[#This Row],[Mon]],$K$1:$L$2,2,FALSE))</f>
        <v>1</v>
      </c>
      <c r="M1345" s="384">
        <v>16000</v>
      </c>
      <c r="N1345" s="243">
        <f>BD.PD7[[#This Row],[Cant.]]*BD.PD7[[#This Row],[ Tasa ]]*BD.PD7[[#This Row],[ Precio Und.]]</f>
        <v>16000</v>
      </c>
      <c r="O1345" s="386">
        <v>0</v>
      </c>
      <c r="P1345" s="243">
        <f>IF(BD.PD7[[#This Row],[Liquid. '[%']]]&lt;&gt;0,(BD.PD7[[#This Row],[Valor Neto '[DOP']]]*BD.PD7[[#This Row],[Liquid. '[%']]])+BD.PD7[[#This Row],[Valor Neto '[DOP']]],BD.PD7[[#This Row],[Valor Neto '[DOP']]])</f>
        <v>16000</v>
      </c>
      <c r="Q1345" s="243">
        <f>BD.PD7[[#This Row],[Ppto. Orden Interna '[DOP']]]/HLOOKUP("USD",$K$1:$L$2,2,FALSE)</f>
        <v>246.15384615384616</v>
      </c>
      <c r="R1345" s="381" t="s">
        <v>600</v>
      </c>
      <c r="S1345" s="387"/>
      <c r="T1345" s="387"/>
      <c r="U1345" s="387"/>
      <c r="V1345" s="387"/>
      <c r="W1345" s="174" t="s">
        <v>601</v>
      </c>
      <c r="X1345" s="495">
        <v>8</v>
      </c>
      <c r="Y1345" s="388">
        <v>1</v>
      </c>
      <c r="Z1345" s="243">
        <f>BD.PD7[[#This Row],[Av.P1 '[%']]]*BD.PD7[[#This Row],[Ppto. Orden Interna '[DOP']]]</f>
        <v>16000</v>
      </c>
      <c r="AA1345" s="249"/>
      <c r="AB1345" s="389"/>
      <c r="AC1345" s="243">
        <f>BD.PD7[[#This Row],[Av.P2 '[%']]]*BD.PD7[[#This Row],[Ppto. Orden Interna '[DOP']]]</f>
        <v>0</v>
      </c>
      <c r="AD1345" s="249"/>
      <c r="AE1345" s="389"/>
      <c r="AF1345" s="243">
        <f>BD.PD7[[#This Row],[Av.P3 '[%']]]*BD.PD7[[#This Row],[Ppto. Orden Interna '[DOP']]]</f>
        <v>0</v>
      </c>
      <c r="AG1345" s="249"/>
      <c r="AH1345" s="389"/>
      <c r="AI1345" s="243">
        <f>BD.PD7[[#This Row],[Av.P2 '[%']]]*BD.PD7[[#This Row],[Ppto. Orden Interna '[DOP']]]</f>
        <v>0</v>
      </c>
      <c r="AJ1345" s="249"/>
      <c r="AK1345" s="389"/>
      <c r="AL1345" s="243">
        <f>BD.PD7[[#This Row],[Av.P2 '[%']]]*BD.PD7[[#This Row],[Ppto. Orden Interna '[DOP']]]</f>
        <v>0</v>
      </c>
      <c r="AM1345" s="496" t="e">
        <f>BD.PD9[[#This Row],[Pago 5]]+BD.PD9[[#This Row],[Pago 4]]+BD.PD9[[#This Row],[Pago 3]]+BD.PD9[[#This Row],[Pago 2]]+BD.PD9[[#This Row],[Pago 1]]</f>
        <v>#VALUE!</v>
      </c>
      <c r="AN1345" s="308" t="s">
        <v>244</v>
      </c>
      <c r="AO1345" s="308" t="s">
        <v>245</v>
      </c>
      <c r="AP1345" s="308" t="s">
        <v>246</v>
      </c>
      <c r="AQ1345" s="308" t="s">
        <v>247</v>
      </c>
      <c r="AR1345" s="308">
        <v>594</v>
      </c>
      <c r="AS1345" s="308" t="s">
        <v>248</v>
      </c>
      <c r="AT1345" s="249" t="s">
        <v>1575</v>
      </c>
      <c r="AU1345" s="249" t="s">
        <v>92</v>
      </c>
    </row>
    <row r="1346" spans="1:47" hidden="1" x14ac:dyDescent="0.3">
      <c r="A1346" s="174">
        <v>8.0500000000000007</v>
      </c>
      <c r="B1346" s="231"/>
      <c r="C1346" s="232" t="str">
        <f>VLOOKUP(BD.PD7[[#This Row],[Pos]],PPto[],3,FALSE)</f>
        <v>8.05 Mobiliario no operacional para Tiendas</v>
      </c>
      <c r="D1346" s="174" t="s">
        <v>23</v>
      </c>
      <c r="E1346" s="305" t="str">
        <f>IF(BD.PD7[[#This Row],[.]]="*",VLOOKUP(BD.PD7[[#This Row],[Pos]],Presupuesto!A:H,7,FALSE),"")</f>
        <v/>
      </c>
      <c r="F1346" s="506" t="s">
        <v>630</v>
      </c>
      <c r="G1346" s="579"/>
      <c r="H1346" s="174"/>
      <c r="I1346" s="174" t="s">
        <v>1326</v>
      </c>
      <c r="J1346" s="382">
        <v>1</v>
      </c>
      <c r="K1346" s="174" t="s">
        <v>260</v>
      </c>
      <c r="L1346" s="383">
        <f>IF(BD.PD7[[#This Row],[Mon]]="DOP",1,HLOOKUP(BD.PD7[[#This Row],[Mon]],$K$1:$L$2,2,FALSE))</f>
        <v>1</v>
      </c>
      <c r="M1346" s="384">
        <v>32800</v>
      </c>
      <c r="N1346" s="243">
        <f>BD.PD7[[#This Row],[Cant.]]*BD.PD7[[#This Row],[ Tasa ]]*BD.PD7[[#This Row],[ Precio Und.]]</f>
        <v>32800</v>
      </c>
      <c r="O1346" s="386">
        <v>0</v>
      </c>
      <c r="P1346" s="243">
        <f>IF(BD.PD7[[#This Row],[Liquid. '[%']]]&lt;&gt;0,(BD.PD7[[#This Row],[Valor Neto '[DOP']]]*BD.PD7[[#This Row],[Liquid. '[%']]])+BD.PD7[[#This Row],[Valor Neto '[DOP']]],BD.PD7[[#This Row],[Valor Neto '[DOP']]])</f>
        <v>32800</v>
      </c>
      <c r="Q1346" s="243">
        <f>BD.PD7[[#This Row],[Ppto. Orden Interna '[DOP']]]/HLOOKUP("USD",$K$1:$L$2,2,FALSE)</f>
        <v>504.61538461538464</v>
      </c>
      <c r="R1346" s="381" t="s">
        <v>620</v>
      </c>
      <c r="S1346" s="387"/>
      <c r="T1346" s="387"/>
      <c r="U1346" s="387"/>
      <c r="V1346" s="387"/>
      <c r="W1346" s="174" t="s">
        <v>337</v>
      </c>
      <c r="X1346" s="495">
        <v>8</v>
      </c>
      <c r="Y1346" s="388">
        <v>0.7</v>
      </c>
      <c r="Z1346" s="243">
        <f>BD.PD7[[#This Row],[Av.P1 '[%']]]*BD.PD7[[#This Row],[Ppto. Orden Interna '[DOP']]]</f>
        <v>22960</v>
      </c>
      <c r="AA1346" s="495">
        <v>10</v>
      </c>
      <c r="AB1346" s="388">
        <v>0.3</v>
      </c>
      <c r="AC1346" s="243">
        <f>BD.PD7[[#This Row],[Av.P2 '[%']]]*BD.PD7[[#This Row],[Ppto. Orden Interna '[DOP']]]</f>
        <v>9840</v>
      </c>
      <c r="AD1346" s="249"/>
      <c r="AE1346" s="389"/>
      <c r="AF1346" s="243">
        <f>BD.PD7[[#This Row],[Av.P3 '[%']]]*BD.PD7[[#This Row],[Ppto. Orden Interna '[DOP']]]</f>
        <v>0</v>
      </c>
      <c r="AG1346" s="249"/>
      <c r="AH1346" s="389"/>
      <c r="AI1346" s="243">
        <f>BD.PD7[[#This Row],[Av.P2 '[%']]]*BD.PD7[[#This Row],[Ppto. Orden Interna '[DOP']]]</f>
        <v>9840</v>
      </c>
      <c r="AJ1346" s="249"/>
      <c r="AK1346" s="389"/>
      <c r="AL1346" s="243">
        <f>BD.PD7[[#This Row],[Av.P2 '[%']]]*BD.PD7[[#This Row],[Ppto. Orden Interna '[DOP']]]</f>
        <v>9840</v>
      </c>
      <c r="AM1346" s="496" t="e">
        <f>BD.PD9[[#This Row],[Pago 5]]+BD.PD9[[#This Row],[Pago 4]]+BD.PD9[[#This Row],[Pago 3]]+BD.PD9[[#This Row],[Pago 2]]+BD.PD9[[#This Row],[Pago 1]]</f>
        <v>#VALUE!</v>
      </c>
      <c r="AN1346" s="308" t="s">
        <v>244</v>
      </c>
      <c r="AO1346" s="308" t="s">
        <v>245</v>
      </c>
      <c r="AP1346" s="308" t="s">
        <v>246</v>
      </c>
      <c r="AQ1346" s="308" t="s">
        <v>247</v>
      </c>
      <c r="AR1346" s="308">
        <v>594</v>
      </c>
      <c r="AS1346" s="308" t="s">
        <v>248</v>
      </c>
      <c r="AT1346" s="249" t="s">
        <v>1575</v>
      </c>
      <c r="AU1346" s="249" t="s">
        <v>92</v>
      </c>
    </row>
    <row r="1347" spans="1:47" hidden="1" x14ac:dyDescent="0.3">
      <c r="A1347" s="174">
        <v>8.0500000000000007</v>
      </c>
      <c r="B1347" s="231"/>
      <c r="C1347" s="232" t="str">
        <f>VLOOKUP(BD.PD7[[#This Row],[Pos]],PPto[],3,FALSE)</f>
        <v>8.05 Mobiliario no operacional para Tiendas</v>
      </c>
      <c r="D1347" s="511" t="s">
        <v>23</v>
      </c>
      <c r="E1347" s="305" t="str">
        <f>IF(BD.PD7[[#This Row],[.]]="*",VLOOKUP(BD.PD7[[#This Row],[Pos]],Presupuesto!A:H,7,FALSE),"")</f>
        <v/>
      </c>
      <c r="F1347" s="581" t="s">
        <v>631</v>
      </c>
      <c r="G1347" s="582"/>
      <c r="H1347" s="511"/>
      <c r="I1347" s="174" t="s">
        <v>1326</v>
      </c>
      <c r="J1347" s="512">
        <v>1</v>
      </c>
      <c r="K1347" s="174" t="s">
        <v>260</v>
      </c>
      <c r="L1347" s="383">
        <f>IF(BD.PD7[[#This Row],[Mon]]="DOP",1,HLOOKUP(BD.PD7[[#This Row],[Mon]],$K$1:$L$2,2,FALSE))</f>
        <v>1</v>
      </c>
      <c r="M1347" s="384">
        <v>16300</v>
      </c>
      <c r="N1347" s="243">
        <f>BD.PD7[[#This Row],[Cant.]]*BD.PD7[[#This Row],[ Tasa ]]*BD.PD7[[#This Row],[ Precio Und.]]</f>
        <v>16300</v>
      </c>
      <c r="O1347" s="386">
        <v>0</v>
      </c>
      <c r="P1347" s="243">
        <f>IF(BD.PD7[[#This Row],[Liquid. '[%']]]&lt;&gt;0,(BD.PD7[[#This Row],[Valor Neto '[DOP']]]*BD.PD7[[#This Row],[Liquid. '[%']]])+BD.PD7[[#This Row],[Valor Neto '[DOP']]],BD.PD7[[#This Row],[Valor Neto '[DOP']]])</f>
        <v>16300</v>
      </c>
      <c r="Q1347" s="243">
        <f>BD.PD7[[#This Row],[Ppto. Orden Interna '[DOP']]]/HLOOKUP("USD",$K$1:$L$2,2,FALSE)</f>
        <v>250.76923076923077</v>
      </c>
      <c r="R1347" s="381" t="s">
        <v>632</v>
      </c>
      <c r="S1347" s="387"/>
      <c r="T1347" s="387"/>
      <c r="U1347" s="387"/>
      <c r="V1347" s="387"/>
      <c r="W1347" s="174" t="s">
        <v>633</v>
      </c>
      <c r="X1347" s="495">
        <v>8</v>
      </c>
      <c r="Y1347" s="388">
        <v>1</v>
      </c>
      <c r="Z1347" s="243">
        <f>BD.PD7[[#This Row],[Av.P1 '[%']]]*BD.PD7[[#This Row],[Ppto. Orden Interna '[DOP']]]</f>
        <v>16300</v>
      </c>
      <c r="AA1347" s="249"/>
      <c r="AB1347" s="389"/>
      <c r="AC1347" s="243">
        <f>BD.PD7[[#This Row],[Av.P2 '[%']]]*BD.PD7[[#This Row],[Ppto. Orden Interna '[DOP']]]</f>
        <v>0</v>
      </c>
      <c r="AD1347" s="249"/>
      <c r="AE1347" s="389"/>
      <c r="AF1347" s="243">
        <f>BD.PD7[[#This Row],[Av.P3 '[%']]]*BD.PD7[[#This Row],[Ppto. Orden Interna '[DOP']]]</f>
        <v>0</v>
      </c>
      <c r="AG1347" s="249"/>
      <c r="AH1347" s="389"/>
      <c r="AI1347" s="243">
        <f>BD.PD7[[#This Row],[Av.P2 '[%']]]*BD.PD7[[#This Row],[Ppto. Orden Interna '[DOP']]]</f>
        <v>0</v>
      </c>
      <c r="AJ1347" s="249"/>
      <c r="AK1347" s="389"/>
      <c r="AL1347" s="243">
        <f>BD.PD7[[#This Row],[Av.P2 '[%']]]*BD.PD7[[#This Row],[Ppto. Orden Interna '[DOP']]]</f>
        <v>0</v>
      </c>
      <c r="AM1347" s="496" t="e">
        <f>BD.PD9[[#This Row],[Pago 5]]+BD.PD9[[#This Row],[Pago 4]]+BD.PD9[[#This Row],[Pago 3]]+BD.PD9[[#This Row],[Pago 2]]+BD.PD9[[#This Row],[Pago 1]]</f>
        <v>#VALUE!</v>
      </c>
      <c r="AN1347" s="308" t="s">
        <v>244</v>
      </c>
      <c r="AO1347" s="308" t="s">
        <v>245</v>
      </c>
      <c r="AP1347" s="308" t="s">
        <v>246</v>
      </c>
      <c r="AQ1347" s="308" t="s">
        <v>247</v>
      </c>
      <c r="AR1347" s="308">
        <v>594</v>
      </c>
      <c r="AS1347" s="308" t="s">
        <v>248</v>
      </c>
      <c r="AT1347" s="249" t="s">
        <v>1575</v>
      </c>
      <c r="AU1347" s="249" t="s">
        <v>92</v>
      </c>
    </row>
    <row r="1348" spans="1:47" hidden="1" x14ac:dyDescent="0.3">
      <c r="A1348" s="174">
        <v>8.0500000000000007</v>
      </c>
      <c r="B1348" s="231"/>
      <c r="C1348" s="232" t="str">
        <f>VLOOKUP(BD.PD7[[#This Row],[Pos]],PPto[],3,FALSE)</f>
        <v>8.05 Mobiliario no operacional para Tiendas</v>
      </c>
      <c r="D1348" s="174" t="s">
        <v>23</v>
      </c>
      <c r="E1348" s="305" t="str">
        <f>IF(BD.PD7[[#This Row],[.]]="*",VLOOKUP(BD.PD7[[#This Row],[Pos]],Presupuesto!A:H,7,FALSE),"")</f>
        <v/>
      </c>
      <c r="F1348" s="506" t="s">
        <v>634</v>
      </c>
      <c r="G1348" s="579"/>
      <c r="H1348" s="174"/>
      <c r="I1348" s="174" t="s">
        <v>1326</v>
      </c>
      <c r="J1348" s="382">
        <v>1</v>
      </c>
      <c r="K1348" s="174" t="s">
        <v>260</v>
      </c>
      <c r="L1348" s="383">
        <f>IF(BD.PD7[[#This Row],[Mon]]="DOP",1,HLOOKUP(BD.PD7[[#This Row],[Mon]],$K$1:$L$2,2,FALSE))</f>
        <v>1</v>
      </c>
      <c r="M1348" s="384">
        <v>36260</v>
      </c>
      <c r="N1348" s="243">
        <f>BD.PD7[[#This Row],[Cant.]]*BD.PD7[[#This Row],[ Tasa ]]*BD.PD7[[#This Row],[ Precio Und.]]</f>
        <v>36260</v>
      </c>
      <c r="O1348" s="386">
        <v>0</v>
      </c>
      <c r="P1348" s="243">
        <f>IF(BD.PD7[[#This Row],[Liquid. '[%']]]&lt;&gt;0,(BD.PD7[[#This Row],[Valor Neto '[DOP']]]*BD.PD7[[#This Row],[Liquid. '[%']]])+BD.PD7[[#This Row],[Valor Neto '[DOP']]],BD.PD7[[#This Row],[Valor Neto '[DOP']]])</f>
        <v>36260</v>
      </c>
      <c r="Q1348" s="243">
        <f>BD.PD7[[#This Row],[Ppto. Orden Interna '[DOP']]]/HLOOKUP("USD",$K$1:$L$2,2,FALSE)</f>
        <v>557.84615384615381</v>
      </c>
      <c r="R1348" s="381" t="s">
        <v>565</v>
      </c>
      <c r="S1348" s="387"/>
      <c r="T1348" s="387"/>
      <c r="U1348" s="387"/>
      <c r="V1348" s="387"/>
      <c r="W1348" s="174" t="s">
        <v>337</v>
      </c>
      <c r="X1348" s="495">
        <v>8</v>
      </c>
      <c r="Y1348" s="388">
        <v>0.7</v>
      </c>
      <c r="Z1348" s="243">
        <f>BD.PD7[[#This Row],[Av.P1 '[%']]]*BD.PD7[[#This Row],[Ppto. Orden Interna '[DOP']]]</f>
        <v>25382</v>
      </c>
      <c r="AA1348" s="495">
        <v>10</v>
      </c>
      <c r="AB1348" s="388">
        <v>0.3</v>
      </c>
      <c r="AC1348" s="243">
        <f>BD.PD7[[#This Row],[Av.P2 '[%']]]*BD.PD7[[#This Row],[Ppto. Orden Interna '[DOP']]]</f>
        <v>10878</v>
      </c>
      <c r="AD1348" s="249"/>
      <c r="AE1348" s="389"/>
      <c r="AF1348" s="243">
        <f>BD.PD7[[#This Row],[Av.P3 '[%']]]*BD.PD7[[#This Row],[Ppto. Orden Interna '[DOP']]]</f>
        <v>0</v>
      </c>
      <c r="AG1348" s="249"/>
      <c r="AH1348" s="389"/>
      <c r="AI1348" s="243">
        <f>BD.PD7[[#This Row],[Av.P2 '[%']]]*BD.PD7[[#This Row],[Ppto. Orden Interna '[DOP']]]</f>
        <v>10878</v>
      </c>
      <c r="AJ1348" s="249"/>
      <c r="AK1348" s="389"/>
      <c r="AL1348" s="243">
        <f>BD.PD7[[#This Row],[Av.P2 '[%']]]*BD.PD7[[#This Row],[Ppto. Orden Interna '[DOP']]]</f>
        <v>10878</v>
      </c>
      <c r="AM1348" s="496" t="e">
        <f>BD.PD9[[#This Row],[Pago 5]]+BD.PD9[[#This Row],[Pago 4]]+BD.PD9[[#This Row],[Pago 3]]+BD.PD9[[#This Row],[Pago 2]]+BD.PD9[[#This Row],[Pago 1]]</f>
        <v>#VALUE!</v>
      </c>
      <c r="AN1348" s="308" t="s">
        <v>244</v>
      </c>
      <c r="AO1348" s="308" t="s">
        <v>245</v>
      </c>
      <c r="AP1348" s="308" t="s">
        <v>246</v>
      </c>
      <c r="AQ1348" s="308" t="s">
        <v>247</v>
      </c>
      <c r="AR1348" s="308">
        <v>594</v>
      </c>
      <c r="AS1348" s="308" t="s">
        <v>248</v>
      </c>
      <c r="AT1348" s="249" t="s">
        <v>1575</v>
      </c>
      <c r="AU1348" s="249" t="s">
        <v>92</v>
      </c>
    </row>
    <row r="1349" spans="1:47" hidden="1" x14ac:dyDescent="0.3">
      <c r="A1349" s="174">
        <v>8.0500000000000007</v>
      </c>
      <c r="B1349" s="231"/>
      <c r="C1349" s="232" t="str">
        <f>VLOOKUP(BD.PD7[[#This Row],[Pos]],PPto[],3,FALSE)</f>
        <v>8.05 Mobiliario no operacional para Tiendas</v>
      </c>
      <c r="D1349" s="174" t="s">
        <v>23</v>
      </c>
      <c r="E1349" s="305" t="str">
        <f>IF(BD.PD7[[#This Row],[.]]="*",VLOOKUP(BD.PD7[[#This Row],[Pos]],Presupuesto!A:H,7,FALSE),"")</f>
        <v/>
      </c>
      <c r="F1349" s="234" t="s">
        <v>641</v>
      </c>
      <c r="G1349" s="174"/>
      <c r="H1349" s="174"/>
      <c r="I1349" s="174" t="s">
        <v>1326</v>
      </c>
      <c r="J1349" s="382">
        <v>2</v>
      </c>
      <c r="K1349" s="174" t="s">
        <v>260</v>
      </c>
      <c r="L1349" s="383">
        <f>IF(BD.PD7[[#This Row],[Mon]]="DOP",1,HLOOKUP(BD.PD7[[#This Row],[Mon]],$K$1:$L$2,2,FALSE))</f>
        <v>1</v>
      </c>
      <c r="M1349" s="384">
        <v>3069.56</v>
      </c>
      <c r="N1349" s="243">
        <f>BD.PD7[[#This Row],[Cant.]]*BD.PD7[[#This Row],[ Tasa ]]*BD.PD7[[#This Row],[ Precio Und.]]</f>
        <v>6139.12</v>
      </c>
      <c r="O1349" s="386">
        <v>0</v>
      </c>
      <c r="P1349" s="243">
        <f>IF(BD.PD7[[#This Row],[Liquid. '[%']]]&lt;&gt;0,(BD.PD7[[#This Row],[Valor Neto '[DOP']]]*BD.PD7[[#This Row],[Liquid. '[%']]])+BD.PD7[[#This Row],[Valor Neto '[DOP']]],BD.PD7[[#This Row],[Valor Neto '[DOP']]])</f>
        <v>6139.12</v>
      </c>
      <c r="Q1349" s="243">
        <f>BD.PD7[[#This Row],[Ppto. Orden Interna '[DOP']]]/HLOOKUP("USD",$K$1:$L$2,2,FALSE)</f>
        <v>94.447999999999993</v>
      </c>
      <c r="R1349" s="381" t="s">
        <v>636</v>
      </c>
      <c r="S1349" s="387" t="s">
        <v>637</v>
      </c>
      <c r="T1349" s="387"/>
      <c r="U1349" s="387"/>
      <c r="V1349" s="387"/>
      <c r="W1349" s="174"/>
      <c r="X1349" s="495">
        <v>8</v>
      </c>
      <c r="Y1349" s="388">
        <v>1</v>
      </c>
      <c r="Z1349" s="243">
        <f>BD.PD7[[#This Row],[Av.P1 '[%']]]*BD.PD7[[#This Row],[Ppto. Orden Interna '[DOP']]]</f>
        <v>6139.12</v>
      </c>
      <c r="AA1349" s="249"/>
      <c r="AB1349" s="389"/>
      <c r="AC1349" s="243">
        <f>BD.PD7[[#This Row],[Av.P2 '[%']]]*BD.PD7[[#This Row],[Ppto. Orden Interna '[DOP']]]</f>
        <v>0</v>
      </c>
      <c r="AD1349" s="249"/>
      <c r="AE1349" s="389"/>
      <c r="AF1349" s="243">
        <f>BD.PD7[[#This Row],[Av.P3 '[%']]]*BD.PD7[[#This Row],[Ppto. Orden Interna '[DOP']]]</f>
        <v>0</v>
      </c>
      <c r="AG1349" s="249"/>
      <c r="AH1349" s="389"/>
      <c r="AI1349" s="243">
        <f>BD.PD7[[#This Row],[Av.P2 '[%']]]*BD.PD7[[#This Row],[Ppto. Orden Interna '[DOP']]]</f>
        <v>0</v>
      </c>
      <c r="AJ1349" s="249"/>
      <c r="AK1349" s="389"/>
      <c r="AL1349" s="243">
        <f>BD.PD7[[#This Row],[Av.P2 '[%']]]*BD.PD7[[#This Row],[Ppto. Orden Interna '[DOP']]]</f>
        <v>0</v>
      </c>
      <c r="AM1349" s="496" t="e">
        <f>BD.PD9[[#This Row],[Pago 5]]+BD.PD9[[#This Row],[Pago 4]]+BD.PD9[[#This Row],[Pago 3]]+BD.PD9[[#This Row],[Pago 2]]+BD.PD9[[#This Row],[Pago 1]]</f>
        <v>#VALUE!</v>
      </c>
      <c r="AN1349" s="308" t="s">
        <v>244</v>
      </c>
      <c r="AO1349" s="308" t="s">
        <v>245</v>
      </c>
      <c r="AP1349" s="308" t="s">
        <v>246</v>
      </c>
      <c r="AQ1349" s="308" t="s">
        <v>247</v>
      </c>
      <c r="AR1349" s="308">
        <v>594</v>
      </c>
      <c r="AS1349" s="308" t="s">
        <v>248</v>
      </c>
      <c r="AT1349" s="249" t="s">
        <v>1575</v>
      </c>
      <c r="AU1349" s="249" t="s">
        <v>92</v>
      </c>
    </row>
    <row r="1350" spans="1:47" ht="41.4" hidden="1" x14ac:dyDescent="0.3">
      <c r="A1350" s="174">
        <v>8.0500000000000007</v>
      </c>
      <c r="B1350" s="231"/>
      <c r="C1350" s="232" t="str">
        <f>VLOOKUP(BD.PD7[[#This Row],[Pos]],PPto[],3,FALSE)</f>
        <v>8.05 Mobiliario no operacional para Tiendas</v>
      </c>
      <c r="D1350" s="174" t="s">
        <v>23</v>
      </c>
      <c r="E1350" s="305" t="str">
        <f>IF(BD.PD7[[#This Row],[.]]="*",VLOOKUP(BD.PD7[[#This Row],[Pos]],Presupuesto!A:H,7,FALSE),"")</f>
        <v/>
      </c>
      <c r="F1350" s="506" t="s">
        <v>1344</v>
      </c>
      <c r="G1350" s="579"/>
      <c r="H1350" s="174"/>
      <c r="I1350" s="174" t="s">
        <v>1326</v>
      </c>
      <c r="J1350" s="382">
        <v>6</v>
      </c>
      <c r="K1350" s="174" t="s">
        <v>260</v>
      </c>
      <c r="L1350" s="383">
        <f>IF(BD.PD7[[#This Row],[Mon]]="DOP",1,HLOOKUP(BD.PD7[[#This Row],[Mon]],$K$1:$L$2,2,FALSE))</f>
        <v>1</v>
      </c>
      <c r="M1350" s="384">
        <v>39220.06</v>
      </c>
      <c r="N1350" s="243">
        <f>BD.PD7[[#This Row],[Cant.]]*BD.PD7[[#This Row],[ Tasa ]]*BD.PD7[[#This Row],[ Precio Und.]]</f>
        <v>235320.36</v>
      </c>
      <c r="O1350" s="386">
        <v>0</v>
      </c>
      <c r="P1350" s="243">
        <f>IF(BD.PD7[[#This Row],[Liquid. '[%']]]&lt;&gt;0,(BD.PD7[[#This Row],[Valor Neto '[DOP']]]*BD.PD7[[#This Row],[Liquid. '[%']]])+BD.PD7[[#This Row],[Valor Neto '[DOP']]],BD.PD7[[#This Row],[Valor Neto '[DOP']]])</f>
        <v>235320.36</v>
      </c>
      <c r="Q1350" s="243">
        <f>BD.PD7[[#This Row],[Ppto. Orden Interna '[DOP']]]/HLOOKUP("USD",$K$1:$L$2,2,FALSE)</f>
        <v>3620.3132307692304</v>
      </c>
      <c r="R1350" s="381" t="s">
        <v>1340</v>
      </c>
      <c r="S1350" s="387"/>
      <c r="T1350" s="387"/>
      <c r="U1350" s="387"/>
      <c r="V1350" s="387"/>
      <c r="W1350" s="174" t="s">
        <v>611</v>
      </c>
      <c r="X1350" s="495">
        <v>6</v>
      </c>
      <c r="Y1350" s="388">
        <v>1</v>
      </c>
      <c r="Z1350" s="243">
        <f>BD.PD7[[#This Row],[Av.P1 '[%']]]*BD.PD7[[#This Row],[Ppto. Orden Interna '[DOP']]]</f>
        <v>235320.36</v>
      </c>
      <c r="AA1350" s="249"/>
      <c r="AB1350" s="389"/>
      <c r="AC1350" s="243">
        <f>BD.PD7[[#This Row],[Av.P2 '[%']]]*BD.PD7[[#This Row],[Ppto. Orden Interna '[DOP']]]</f>
        <v>0</v>
      </c>
      <c r="AD1350" s="249"/>
      <c r="AE1350" s="389"/>
      <c r="AF1350" s="243">
        <f>BD.PD7[[#This Row],[Av.P3 '[%']]]*BD.PD7[[#This Row],[Ppto. Orden Interna '[DOP']]]</f>
        <v>0</v>
      </c>
      <c r="AG1350" s="249"/>
      <c r="AH1350" s="389"/>
      <c r="AI1350" s="243">
        <f>BD.PD7[[#This Row],[Av.P2 '[%']]]*BD.PD7[[#This Row],[Ppto. Orden Interna '[DOP']]]</f>
        <v>0</v>
      </c>
      <c r="AJ1350" s="249"/>
      <c r="AK1350" s="389"/>
      <c r="AL1350" s="243">
        <f>BD.PD7[[#This Row],[Av.P2 '[%']]]*BD.PD7[[#This Row],[Ppto. Orden Interna '[DOP']]]</f>
        <v>0</v>
      </c>
      <c r="AM1350" s="496" t="e">
        <f>BD.PD9[[#This Row],[Pago 5]]+BD.PD9[[#This Row],[Pago 4]]+BD.PD9[[#This Row],[Pago 3]]+BD.PD9[[#This Row],[Pago 2]]+BD.PD9[[#This Row],[Pago 1]]</f>
        <v>#VALUE!</v>
      </c>
      <c r="AN1350" s="308" t="s">
        <v>244</v>
      </c>
      <c r="AO1350" s="308" t="s">
        <v>245</v>
      </c>
      <c r="AP1350" s="308" t="s">
        <v>246</v>
      </c>
      <c r="AQ1350" s="308" t="s">
        <v>247</v>
      </c>
      <c r="AR1350" s="308">
        <v>594</v>
      </c>
      <c r="AS1350" s="308" t="s">
        <v>248</v>
      </c>
      <c r="AT1350" s="249" t="s">
        <v>1575</v>
      </c>
      <c r="AU1350" s="249" t="s">
        <v>92</v>
      </c>
    </row>
    <row r="1351" spans="1:47" hidden="1" x14ac:dyDescent="0.3">
      <c r="A1351" s="174">
        <v>8.0500000000000007</v>
      </c>
      <c r="B1351" s="231"/>
      <c r="C1351" s="232" t="str">
        <f>VLOOKUP(BD.PD7[[#This Row],[Pos]],PPto[],3,FALSE)</f>
        <v>8.05 Mobiliario no operacional para Tiendas</v>
      </c>
      <c r="D1351" s="174" t="s">
        <v>23</v>
      </c>
      <c r="E1351" s="305" t="str">
        <f>IF(BD.PD7[[#This Row],[.]]="*",VLOOKUP(BD.PD7[[#This Row],[Pos]],Presupuesto!A:H,7,FALSE),"")</f>
        <v/>
      </c>
      <c r="F1351" s="506" t="s">
        <v>642</v>
      </c>
      <c r="G1351" s="579"/>
      <c r="H1351" s="174"/>
      <c r="I1351" s="174" t="s">
        <v>1326</v>
      </c>
      <c r="J1351" s="382">
        <v>1</v>
      </c>
      <c r="K1351" s="174" t="s">
        <v>260</v>
      </c>
      <c r="L1351" s="383">
        <f>IF(BD.PD7[[#This Row],[Mon]]="DOP",1,HLOOKUP(BD.PD7[[#This Row],[Mon]],$K$1:$L$2,2,FALSE))</f>
        <v>1</v>
      </c>
      <c r="M1351" s="384">
        <v>6779.66</v>
      </c>
      <c r="N1351" s="243">
        <f>BD.PD7[[#This Row],[Cant.]]*BD.PD7[[#This Row],[ Tasa ]]*BD.PD7[[#This Row],[ Precio Und.]]</f>
        <v>6779.66</v>
      </c>
      <c r="O1351" s="386">
        <v>0</v>
      </c>
      <c r="P1351" s="243">
        <f>IF(BD.PD7[[#This Row],[Liquid. '[%']]]&lt;&gt;0,(BD.PD7[[#This Row],[Valor Neto '[DOP']]]*BD.PD7[[#This Row],[Liquid. '[%']]])+BD.PD7[[#This Row],[Valor Neto '[DOP']]],BD.PD7[[#This Row],[Valor Neto '[DOP']]])</f>
        <v>6779.66</v>
      </c>
      <c r="Q1351" s="243">
        <f>BD.PD7[[#This Row],[Ppto. Orden Interna '[DOP']]]/HLOOKUP("USD",$K$1:$L$2,2,FALSE)</f>
        <v>104.30246153846154</v>
      </c>
      <c r="R1351" s="381" t="s">
        <v>643</v>
      </c>
      <c r="S1351" s="387"/>
      <c r="T1351" s="387"/>
      <c r="U1351" s="387"/>
      <c r="V1351" s="387"/>
      <c r="W1351" s="174" t="s">
        <v>644</v>
      </c>
      <c r="X1351" s="495">
        <v>10</v>
      </c>
      <c r="Y1351" s="388">
        <v>1</v>
      </c>
      <c r="Z1351" s="243">
        <f>BD.PD7[[#This Row],[Av.P1 '[%']]]*BD.PD7[[#This Row],[Ppto. Orden Interna '[DOP']]]</f>
        <v>6779.66</v>
      </c>
      <c r="AA1351" s="249"/>
      <c r="AB1351" s="389"/>
      <c r="AC1351" s="243">
        <f>BD.PD7[[#This Row],[Av.P2 '[%']]]*BD.PD7[[#This Row],[Ppto. Orden Interna '[DOP']]]</f>
        <v>0</v>
      </c>
      <c r="AD1351" s="249"/>
      <c r="AE1351" s="389"/>
      <c r="AF1351" s="243">
        <f>BD.PD7[[#This Row],[Av.P3 '[%']]]*BD.PD7[[#This Row],[Ppto. Orden Interna '[DOP']]]</f>
        <v>0</v>
      </c>
      <c r="AG1351" s="249"/>
      <c r="AH1351" s="389"/>
      <c r="AI1351" s="243">
        <f>BD.PD7[[#This Row],[Av.P2 '[%']]]*BD.PD7[[#This Row],[Ppto. Orden Interna '[DOP']]]</f>
        <v>0</v>
      </c>
      <c r="AJ1351" s="249"/>
      <c r="AK1351" s="389"/>
      <c r="AL1351" s="243">
        <f>BD.PD7[[#This Row],[Av.P2 '[%']]]*BD.PD7[[#This Row],[Ppto. Orden Interna '[DOP']]]</f>
        <v>0</v>
      </c>
      <c r="AM1351" s="496" t="e">
        <f>BD.PD9[[#This Row],[Pago 5]]+BD.PD9[[#This Row],[Pago 4]]+BD.PD9[[#This Row],[Pago 3]]+BD.PD9[[#This Row],[Pago 2]]+BD.PD9[[#This Row],[Pago 1]]</f>
        <v>#VALUE!</v>
      </c>
      <c r="AN1351" s="308" t="s">
        <v>244</v>
      </c>
      <c r="AO1351" s="308" t="s">
        <v>245</v>
      </c>
      <c r="AP1351" s="308" t="s">
        <v>246</v>
      </c>
      <c r="AQ1351" s="308" t="s">
        <v>247</v>
      </c>
      <c r="AR1351" s="308">
        <v>594</v>
      </c>
      <c r="AS1351" s="308" t="s">
        <v>248</v>
      </c>
      <c r="AT1351" s="249" t="s">
        <v>1575</v>
      </c>
      <c r="AU1351" s="249" t="s">
        <v>92</v>
      </c>
    </row>
    <row r="1352" spans="1:47" hidden="1" x14ac:dyDescent="0.3">
      <c r="A1352" s="174">
        <v>8.0500000000000007</v>
      </c>
      <c r="B1352" s="231"/>
      <c r="C1352" s="232" t="str">
        <f>VLOOKUP(BD.PD7[[#This Row],[Pos]],PPto[],3,FALSE)</f>
        <v>8.05 Mobiliario no operacional para Tiendas</v>
      </c>
      <c r="D1352" s="174" t="s">
        <v>23</v>
      </c>
      <c r="E1352" s="305" t="str">
        <f>IF(BD.PD7[[#This Row],[.]]="*",VLOOKUP(BD.PD7[[#This Row],[Pos]],Presupuesto!A:H,7,FALSE),"")</f>
        <v/>
      </c>
      <c r="F1352" s="507" t="s">
        <v>635</v>
      </c>
      <c r="G1352" s="577"/>
      <c r="H1352" s="174"/>
      <c r="I1352" s="174" t="s">
        <v>1326</v>
      </c>
      <c r="J1352" s="382">
        <v>2</v>
      </c>
      <c r="K1352" s="174" t="s">
        <v>260</v>
      </c>
      <c r="L1352" s="383">
        <f>IF(BD.PD7[[#This Row],[Mon]]="DOP",1,HLOOKUP(BD.PD7[[#This Row],[Mon]],$K$1:$L$2,2,FALSE))</f>
        <v>1</v>
      </c>
      <c r="M1352" s="384">
        <v>6240</v>
      </c>
      <c r="N1352" s="243">
        <f>BD.PD7[[#This Row],[Cant.]]*BD.PD7[[#This Row],[ Tasa ]]*BD.PD7[[#This Row],[ Precio Und.]]</f>
        <v>12480</v>
      </c>
      <c r="O1352" s="386">
        <v>0</v>
      </c>
      <c r="P1352" s="243">
        <f>IF(BD.PD7[[#This Row],[Liquid. '[%']]]&lt;&gt;0,(BD.PD7[[#This Row],[Valor Neto '[DOP']]]*BD.PD7[[#This Row],[Liquid. '[%']]])+BD.PD7[[#This Row],[Valor Neto '[DOP']]],BD.PD7[[#This Row],[Valor Neto '[DOP']]])</f>
        <v>12480</v>
      </c>
      <c r="Q1352" s="243">
        <f>BD.PD7[[#This Row],[Ppto. Orden Interna '[DOP']]]/HLOOKUP("USD",$K$1:$L$2,2,FALSE)</f>
        <v>192</v>
      </c>
      <c r="R1352" s="381" t="s">
        <v>636</v>
      </c>
      <c r="S1352" s="387" t="s">
        <v>637</v>
      </c>
      <c r="T1352" s="387"/>
      <c r="U1352" s="387"/>
      <c r="V1352" s="387"/>
      <c r="W1352" s="174" t="s">
        <v>644</v>
      </c>
      <c r="X1352" s="495">
        <v>10</v>
      </c>
      <c r="Y1352" s="388">
        <v>1</v>
      </c>
      <c r="Z1352" s="243">
        <f>BD.PD7[[#This Row],[Av.P1 '[%']]]*BD.PD7[[#This Row],[Ppto. Orden Interna '[DOP']]]</f>
        <v>12480</v>
      </c>
      <c r="AA1352" s="249"/>
      <c r="AB1352" s="389"/>
      <c r="AC1352" s="243">
        <f>BD.PD7[[#This Row],[Av.P2 '[%']]]*BD.PD7[[#This Row],[Ppto. Orden Interna '[DOP']]]</f>
        <v>0</v>
      </c>
      <c r="AD1352" s="249"/>
      <c r="AE1352" s="389"/>
      <c r="AF1352" s="243">
        <f>BD.PD7[[#This Row],[Av.P3 '[%']]]*BD.PD7[[#This Row],[Ppto. Orden Interna '[DOP']]]</f>
        <v>0</v>
      </c>
      <c r="AG1352" s="249"/>
      <c r="AH1352" s="389"/>
      <c r="AI1352" s="243">
        <f>BD.PD7[[#This Row],[Av.P2 '[%']]]*BD.PD7[[#This Row],[Ppto. Orden Interna '[DOP']]]</f>
        <v>0</v>
      </c>
      <c r="AJ1352" s="249"/>
      <c r="AK1352" s="389"/>
      <c r="AL1352" s="243">
        <f>BD.PD7[[#This Row],[Av.P2 '[%']]]*BD.PD7[[#This Row],[Ppto. Orden Interna '[DOP']]]</f>
        <v>0</v>
      </c>
      <c r="AM1352" s="496" t="e">
        <f>BD.PD9[[#This Row],[Pago 5]]+BD.PD9[[#This Row],[Pago 4]]+BD.PD9[[#This Row],[Pago 3]]+BD.PD9[[#This Row],[Pago 2]]+BD.PD9[[#This Row],[Pago 1]]</f>
        <v>#VALUE!</v>
      </c>
      <c r="AN1352" s="308" t="s">
        <v>244</v>
      </c>
      <c r="AO1352" s="308" t="s">
        <v>245</v>
      </c>
      <c r="AP1352" s="308" t="s">
        <v>246</v>
      </c>
      <c r="AQ1352" s="308" t="s">
        <v>247</v>
      </c>
      <c r="AR1352" s="308">
        <v>594</v>
      </c>
      <c r="AS1352" s="308" t="s">
        <v>248</v>
      </c>
      <c r="AT1352" s="249" t="s">
        <v>1575</v>
      </c>
      <c r="AU1352" s="249" t="s">
        <v>92</v>
      </c>
    </row>
    <row r="1353" spans="1:47" ht="41.4" hidden="1" x14ac:dyDescent="0.3">
      <c r="A1353" s="174">
        <v>8.0500000000000007</v>
      </c>
      <c r="B1353" s="231"/>
      <c r="C1353" s="232" t="str">
        <f>VLOOKUP(BD.PD7[[#This Row],[Pos]],PPto[],3,FALSE)</f>
        <v>8.05 Mobiliario no operacional para Tiendas</v>
      </c>
      <c r="D1353" s="174" t="s">
        <v>23</v>
      </c>
      <c r="E1353" s="305" t="str">
        <f>IF(BD.PD7[[#This Row],[.]]="*",VLOOKUP(BD.PD7[[#This Row],[Pos]],Presupuesto!A:H,7,FALSE),"")</f>
        <v/>
      </c>
      <c r="F1353" s="234" t="s">
        <v>645</v>
      </c>
      <c r="G1353" s="174"/>
      <c r="H1353" s="174"/>
      <c r="I1353" s="174" t="s">
        <v>1326</v>
      </c>
      <c r="J1353" s="382">
        <v>1</v>
      </c>
      <c r="K1353" s="174" t="s">
        <v>260</v>
      </c>
      <c r="L1353" s="383">
        <f>IF(BD.PD7[[#This Row],[Mon]]="DOP",1,HLOOKUP(BD.PD7[[#This Row],[Mon]],$K$1:$L$2,2,FALSE))</f>
        <v>1</v>
      </c>
      <c r="M1353" s="384">
        <v>900000</v>
      </c>
      <c r="N1353" s="243">
        <f>BD.PD7[[#This Row],[Cant.]]*BD.PD7[[#This Row],[ Tasa ]]*BD.PD7[[#This Row],[ Precio Und.]]</f>
        <v>900000</v>
      </c>
      <c r="O1353" s="386">
        <v>0.01</v>
      </c>
      <c r="P1353" s="243">
        <f>IF(BD.PD7[[#This Row],[Liquid. '[%']]]&lt;&gt;0,(BD.PD7[[#This Row],[Valor Neto '[DOP']]]*BD.PD7[[#This Row],[Liquid. '[%']]])+BD.PD7[[#This Row],[Valor Neto '[DOP']]],BD.PD7[[#This Row],[Valor Neto '[DOP']]])</f>
        <v>909000</v>
      </c>
      <c r="Q1353" s="243">
        <f>BD.PD7[[#This Row],[Ppto. Orden Interna '[DOP']]]/HLOOKUP("USD",$K$1:$L$2,2,FALSE)</f>
        <v>13984.615384615385</v>
      </c>
      <c r="R1353" s="381" t="s">
        <v>646</v>
      </c>
      <c r="S1353" s="387"/>
      <c r="T1353" s="387"/>
      <c r="U1353" s="387"/>
      <c r="V1353" s="387"/>
      <c r="W1353" s="174" t="s">
        <v>644</v>
      </c>
      <c r="X1353" s="495">
        <v>10</v>
      </c>
      <c r="Y1353" s="388">
        <v>1</v>
      </c>
      <c r="Z1353" s="243">
        <f>BD.PD7[[#This Row],[Av.P1 '[%']]]*BD.PD7[[#This Row],[Ppto. Orden Interna '[DOP']]]</f>
        <v>909000</v>
      </c>
      <c r="AA1353" s="249"/>
      <c r="AB1353" s="389"/>
      <c r="AC1353" s="243">
        <f>BD.PD7[[#This Row],[Av.P2 '[%']]]*BD.PD7[[#This Row],[Ppto. Orden Interna '[DOP']]]</f>
        <v>0</v>
      </c>
      <c r="AD1353" s="249"/>
      <c r="AE1353" s="389"/>
      <c r="AF1353" s="243">
        <f>BD.PD7[[#This Row],[Av.P3 '[%']]]*BD.PD7[[#This Row],[Ppto. Orden Interna '[DOP']]]</f>
        <v>0</v>
      </c>
      <c r="AG1353" s="249"/>
      <c r="AH1353" s="389"/>
      <c r="AI1353" s="243">
        <f>BD.PD7[[#This Row],[Av.P2 '[%']]]*BD.PD7[[#This Row],[Ppto. Orden Interna '[DOP']]]</f>
        <v>0</v>
      </c>
      <c r="AJ1353" s="249"/>
      <c r="AK1353" s="389"/>
      <c r="AL1353" s="243">
        <f>BD.PD7[[#This Row],[Av.P2 '[%']]]*BD.PD7[[#This Row],[Ppto. Orden Interna '[DOP']]]</f>
        <v>0</v>
      </c>
      <c r="AM1353" s="496" t="e">
        <f>BD.PD9[[#This Row],[Pago 5]]+BD.PD9[[#This Row],[Pago 4]]+BD.PD9[[#This Row],[Pago 3]]+BD.PD9[[#This Row],[Pago 2]]+BD.PD9[[#This Row],[Pago 1]]</f>
        <v>#VALUE!</v>
      </c>
      <c r="AN1353" s="308" t="s">
        <v>244</v>
      </c>
      <c r="AO1353" s="308" t="s">
        <v>245</v>
      </c>
      <c r="AP1353" s="308" t="s">
        <v>246</v>
      </c>
      <c r="AQ1353" s="308" t="s">
        <v>247</v>
      </c>
      <c r="AR1353" s="308">
        <v>594</v>
      </c>
      <c r="AS1353" s="308" t="s">
        <v>248</v>
      </c>
      <c r="AT1353" s="249" t="s">
        <v>1575</v>
      </c>
      <c r="AU1353" s="249" t="s">
        <v>92</v>
      </c>
    </row>
    <row r="1354" spans="1:47" hidden="1" x14ac:dyDescent="0.3">
      <c r="A1354" s="174">
        <v>8.0500000000000007</v>
      </c>
      <c r="B1354" s="231"/>
      <c r="C1354" s="232" t="str">
        <f>VLOOKUP(BD.PD7[[#This Row],[Pos]],PPto[],3,FALSE)</f>
        <v>8.05 Mobiliario no operacional para Tiendas</v>
      </c>
      <c r="D1354" s="174" t="s">
        <v>23</v>
      </c>
      <c r="E1354" s="305" t="str">
        <f>IF(BD.PD7[[#This Row],[.]]="*",VLOOKUP(BD.PD7[[#This Row],[Pos]],Presupuesto!A:H,7,FALSE),"")</f>
        <v/>
      </c>
      <c r="F1354" s="506" t="s">
        <v>647</v>
      </c>
      <c r="G1354" s="579"/>
      <c r="H1354" s="174"/>
      <c r="I1354" s="174" t="s">
        <v>1326</v>
      </c>
      <c r="J1354" s="382">
        <v>1</v>
      </c>
      <c r="K1354" s="174" t="s">
        <v>260</v>
      </c>
      <c r="L1354" s="383">
        <f>IF(BD.PD7[[#This Row],[Mon]]="DOP",1,HLOOKUP(BD.PD7[[#This Row],[Mon]],$K$1:$L$2,2,FALSE))</f>
        <v>1</v>
      </c>
      <c r="M1354" s="384">
        <v>19502.740000000002</v>
      </c>
      <c r="N1354" s="243">
        <f>BD.PD7[[#This Row],[Cant.]]*BD.PD7[[#This Row],[ Tasa ]]*BD.PD7[[#This Row],[ Precio Und.]]</f>
        <v>19502.740000000002</v>
      </c>
      <c r="O1354" s="386">
        <v>0</v>
      </c>
      <c r="P1354" s="243">
        <f>IF(BD.PD7[[#This Row],[Liquid. '[%']]]&lt;&gt;0,(BD.PD7[[#This Row],[Valor Neto '[DOP']]]*BD.PD7[[#This Row],[Liquid. '[%']]])+BD.PD7[[#This Row],[Valor Neto '[DOP']]],BD.PD7[[#This Row],[Valor Neto '[DOP']]])</f>
        <v>19502.740000000002</v>
      </c>
      <c r="Q1354" s="243">
        <f>BD.PD7[[#This Row],[Ppto. Orden Interna '[DOP']]]/HLOOKUP("USD",$K$1:$L$2,2,FALSE)</f>
        <v>300.04215384615389</v>
      </c>
      <c r="R1354" s="381" t="s">
        <v>632</v>
      </c>
      <c r="S1354" s="387"/>
      <c r="T1354" s="387"/>
      <c r="U1354" s="387"/>
      <c r="V1354" s="387"/>
      <c r="W1354" s="174" t="s">
        <v>633</v>
      </c>
      <c r="X1354" s="495">
        <v>8</v>
      </c>
      <c r="Y1354" s="388">
        <v>0.5</v>
      </c>
      <c r="Z1354" s="243">
        <f>BD.PD7[[#This Row],[Av.P1 '[%']]]*BD.PD7[[#This Row],[Ppto. Orden Interna '[DOP']]]</f>
        <v>9751.3700000000008</v>
      </c>
      <c r="AA1354" s="495">
        <v>10</v>
      </c>
      <c r="AB1354" s="388">
        <v>0.5</v>
      </c>
      <c r="AC1354" s="243">
        <f>BD.PD7[[#This Row],[Av.P2 '[%']]]*BD.PD7[[#This Row],[Ppto. Orden Interna '[DOP']]]</f>
        <v>9751.3700000000008</v>
      </c>
      <c r="AD1354" s="249"/>
      <c r="AE1354" s="389"/>
      <c r="AF1354" s="243">
        <f>BD.PD7[[#This Row],[Av.P3 '[%']]]*BD.PD7[[#This Row],[Ppto. Orden Interna '[DOP']]]</f>
        <v>0</v>
      </c>
      <c r="AG1354" s="249"/>
      <c r="AH1354" s="389"/>
      <c r="AI1354" s="243">
        <f>BD.PD7[[#This Row],[Av.P2 '[%']]]*BD.PD7[[#This Row],[Ppto. Orden Interna '[DOP']]]</f>
        <v>9751.3700000000008</v>
      </c>
      <c r="AJ1354" s="249"/>
      <c r="AK1354" s="389"/>
      <c r="AL1354" s="243">
        <f>BD.PD7[[#This Row],[Av.P2 '[%']]]*BD.PD7[[#This Row],[Ppto. Orden Interna '[DOP']]]</f>
        <v>9751.3700000000008</v>
      </c>
      <c r="AM1354" s="496" t="e">
        <f>BD.PD9[[#This Row],[Pago 5]]+BD.PD9[[#This Row],[Pago 4]]+BD.PD9[[#This Row],[Pago 3]]+BD.PD9[[#This Row],[Pago 2]]+BD.PD9[[#This Row],[Pago 1]]</f>
        <v>#VALUE!</v>
      </c>
      <c r="AN1354" s="308" t="s">
        <v>244</v>
      </c>
      <c r="AO1354" s="308" t="s">
        <v>245</v>
      </c>
      <c r="AP1354" s="308" t="s">
        <v>246</v>
      </c>
      <c r="AQ1354" s="308" t="s">
        <v>247</v>
      </c>
      <c r="AR1354" s="308">
        <v>594</v>
      </c>
      <c r="AS1354" s="308" t="s">
        <v>248</v>
      </c>
      <c r="AT1354" s="249" t="s">
        <v>1575</v>
      </c>
      <c r="AU1354" s="249" t="s">
        <v>92</v>
      </c>
    </row>
    <row r="1355" spans="1:47" hidden="1" x14ac:dyDescent="0.3">
      <c r="A1355" s="174">
        <v>8.0500000000000007</v>
      </c>
      <c r="B1355" s="231"/>
      <c r="C1355" s="232" t="str">
        <f>VLOOKUP(BD.PD7[[#This Row],[Pos]],PPto[],3,FALSE)</f>
        <v>8.05 Mobiliario no operacional para Tiendas</v>
      </c>
      <c r="D1355" s="174" t="s">
        <v>23</v>
      </c>
      <c r="E1355" s="305" t="str">
        <f>IF(BD.PD7[[#This Row],[.]]="*",VLOOKUP(BD.PD7[[#This Row],[Pos]],Presupuesto!A:H,7,FALSE),"")</f>
        <v/>
      </c>
      <c r="F1355" s="506" t="s">
        <v>648</v>
      </c>
      <c r="G1355" s="579"/>
      <c r="H1355" s="174"/>
      <c r="I1355" s="174" t="s">
        <v>1326</v>
      </c>
      <c r="J1355" s="382">
        <v>1</v>
      </c>
      <c r="K1355" s="174" t="s">
        <v>260</v>
      </c>
      <c r="L1355" s="383">
        <f>IF(BD.PD7[[#This Row],[Mon]]="DOP",1,HLOOKUP(BD.PD7[[#This Row],[Mon]],$K$1:$L$2,2,FALSE))</f>
        <v>1</v>
      </c>
      <c r="M1355" s="384">
        <v>19049.52</v>
      </c>
      <c r="N1355" s="243">
        <f>BD.PD7[[#This Row],[Cant.]]*BD.PD7[[#This Row],[ Tasa ]]*BD.PD7[[#This Row],[ Precio Und.]]</f>
        <v>19049.52</v>
      </c>
      <c r="O1355" s="386">
        <v>0</v>
      </c>
      <c r="P1355" s="243">
        <f>IF(BD.PD7[[#This Row],[Liquid. '[%']]]&lt;&gt;0,(BD.PD7[[#This Row],[Valor Neto '[DOP']]]*BD.PD7[[#This Row],[Liquid. '[%']]])+BD.PD7[[#This Row],[Valor Neto '[DOP']]],BD.PD7[[#This Row],[Valor Neto '[DOP']]])</f>
        <v>19049.52</v>
      </c>
      <c r="Q1355" s="243">
        <f>BD.PD7[[#This Row],[Ppto. Orden Interna '[DOP']]]/HLOOKUP("USD",$K$1:$L$2,2,FALSE)</f>
        <v>293.06953846153846</v>
      </c>
      <c r="R1355" s="381" t="s">
        <v>649</v>
      </c>
      <c r="S1355" s="387"/>
      <c r="T1355" s="387"/>
      <c r="U1355" s="387"/>
      <c r="V1355" s="387"/>
      <c r="W1355" s="174" t="s">
        <v>650</v>
      </c>
      <c r="X1355" s="495">
        <v>10</v>
      </c>
      <c r="Y1355" s="388">
        <v>1</v>
      </c>
      <c r="Z1355" s="243">
        <f>BD.PD7[[#This Row],[Av.P1 '[%']]]*BD.PD7[[#This Row],[Ppto. Orden Interna '[DOP']]]</f>
        <v>19049.52</v>
      </c>
      <c r="AA1355" s="249"/>
      <c r="AB1355" s="389"/>
      <c r="AC1355" s="243">
        <f>BD.PD7[[#This Row],[Av.P2 '[%']]]*BD.PD7[[#This Row],[Ppto. Orden Interna '[DOP']]]</f>
        <v>0</v>
      </c>
      <c r="AD1355" s="249"/>
      <c r="AE1355" s="389"/>
      <c r="AF1355" s="243">
        <f>BD.PD7[[#This Row],[Av.P3 '[%']]]*BD.PD7[[#This Row],[Ppto. Orden Interna '[DOP']]]</f>
        <v>0</v>
      </c>
      <c r="AG1355" s="249"/>
      <c r="AH1355" s="389"/>
      <c r="AI1355" s="243">
        <f>BD.PD7[[#This Row],[Av.P2 '[%']]]*BD.PD7[[#This Row],[Ppto. Orden Interna '[DOP']]]</f>
        <v>0</v>
      </c>
      <c r="AJ1355" s="249"/>
      <c r="AK1355" s="389"/>
      <c r="AL1355" s="243">
        <f>BD.PD7[[#This Row],[Av.P2 '[%']]]*BD.PD7[[#This Row],[Ppto. Orden Interna '[DOP']]]</f>
        <v>0</v>
      </c>
      <c r="AM1355" s="496" t="e">
        <f>BD.PD9[[#This Row],[Pago 5]]+BD.PD9[[#This Row],[Pago 4]]+BD.PD9[[#This Row],[Pago 3]]+BD.PD9[[#This Row],[Pago 2]]+BD.PD9[[#This Row],[Pago 1]]</f>
        <v>#VALUE!</v>
      </c>
      <c r="AN1355" s="308" t="s">
        <v>244</v>
      </c>
      <c r="AO1355" s="308" t="s">
        <v>245</v>
      </c>
      <c r="AP1355" s="308" t="s">
        <v>246</v>
      </c>
      <c r="AQ1355" s="308" t="s">
        <v>247</v>
      </c>
      <c r="AR1355" s="308">
        <v>594</v>
      </c>
      <c r="AS1355" s="308" t="s">
        <v>248</v>
      </c>
      <c r="AT1355" s="249" t="s">
        <v>1575</v>
      </c>
      <c r="AU1355" s="249" t="s">
        <v>92</v>
      </c>
    </row>
    <row r="1356" spans="1:47" hidden="1" x14ac:dyDescent="0.3">
      <c r="A1356" s="174">
        <v>8.0500000000000007</v>
      </c>
      <c r="B1356" s="231"/>
      <c r="C1356" s="232" t="str">
        <f>VLOOKUP(BD.PD7[[#This Row],[Pos]],PPto[],3,FALSE)</f>
        <v>8.05 Mobiliario no operacional para Tiendas</v>
      </c>
      <c r="D1356" s="174" t="s">
        <v>23</v>
      </c>
      <c r="E1356" s="305" t="str">
        <f>IF(BD.PD7[[#This Row],[.]]="*",VLOOKUP(BD.PD7[[#This Row],[Pos]],Presupuesto!A:H,7,FALSE),"")</f>
        <v/>
      </c>
      <c r="F1356" s="507" t="s">
        <v>639</v>
      </c>
      <c r="G1356" s="577"/>
      <c r="H1356" s="174"/>
      <c r="I1356" s="174" t="s">
        <v>1326</v>
      </c>
      <c r="J1356" s="382">
        <v>2</v>
      </c>
      <c r="K1356" s="174" t="s">
        <v>260</v>
      </c>
      <c r="L1356" s="383">
        <f>IF(BD.PD7[[#This Row],[Mon]]="DOP",1,HLOOKUP(BD.PD7[[#This Row],[Mon]],$K$1:$L$2,2,FALSE))</f>
        <v>1</v>
      </c>
      <c r="M1356" s="384">
        <v>11370</v>
      </c>
      <c r="N1356" s="243">
        <f>BD.PD7[[#This Row],[Cant.]]*BD.PD7[[#This Row],[ Tasa ]]*BD.PD7[[#This Row],[ Precio Und.]]</f>
        <v>22740</v>
      </c>
      <c r="O1356" s="386">
        <v>0</v>
      </c>
      <c r="P1356" s="243">
        <f>IF(BD.PD7[[#This Row],[Liquid. '[%']]]&lt;&gt;0,(BD.PD7[[#This Row],[Valor Neto '[DOP']]]*BD.PD7[[#This Row],[Liquid. '[%']]])+BD.PD7[[#This Row],[Valor Neto '[DOP']]],BD.PD7[[#This Row],[Valor Neto '[DOP']]])</f>
        <v>22740</v>
      </c>
      <c r="Q1356" s="243">
        <f>BD.PD7[[#This Row],[Ppto. Orden Interna '[DOP']]]/HLOOKUP("USD",$K$1:$L$2,2,FALSE)</f>
        <v>349.84615384615387</v>
      </c>
      <c r="R1356" s="381" t="s">
        <v>636</v>
      </c>
      <c r="S1356" s="387" t="s">
        <v>637</v>
      </c>
      <c r="T1356" s="387"/>
      <c r="U1356" s="387"/>
      <c r="V1356" s="387"/>
      <c r="W1356" s="174" t="s">
        <v>644</v>
      </c>
      <c r="X1356" s="495">
        <v>10</v>
      </c>
      <c r="Y1356" s="388">
        <v>1</v>
      </c>
      <c r="Z1356" s="243">
        <f>BD.PD7[[#This Row],[Av.P1 '[%']]]*BD.PD7[[#This Row],[Ppto. Orden Interna '[DOP']]]</f>
        <v>22740</v>
      </c>
      <c r="AA1356" s="249"/>
      <c r="AB1356" s="389"/>
      <c r="AC1356" s="243">
        <f>BD.PD7[[#This Row],[Av.P2 '[%']]]*BD.PD7[[#This Row],[Ppto. Orden Interna '[DOP']]]</f>
        <v>0</v>
      </c>
      <c r="AD1356" s="249"/>
      <c r="AE1356" s="389"/>
      <c r="AF1356" s="243">
        <f>BD.PD7[[#This Row],[Av.P3 '[%']]]*BD.PD7[[#This Row],[Ppto. Orden Interna '[DOP']]]</f>
        <v>0</v>
      </c>
      <c r="AG1356" s="249"/>
      <c r="AH1356" s="389"/>
      <c r="AI1356" s="243">
        <f>BD.PD7[[#This Row],[Av.P2 '[%']]]*BD.PD7[[#This Row],[Ppto. Orden Interna '[DOP']]]</f>
        <v>0</v>
      </c>
      <c r="AJ1356" s="249"/>
      <c r="AK1356" s="389"/>
      <c r="AL1356" s="243">
        <f>BD.PD7[[#This Row],[Av.P2 '[%']]]*BD.PD7[[#This Row],[Ppto. Orden Interna '[DOP']]]</f>
        <v>0</v>
      </c>
      <c r="AM1356" s="496" t="e">
        <f>BD.PD9[[#This Row],[Pago 5]]+BD.PD9[[#This Row],[Pago 4]]+BD.PD9[[#This Row],[Pago 3]]+BD.PD9[[#This Row],[Pago 2]]+BD.PD9[[#This Row],[Pago 1]]</f>
        <v>#VALUE!</v>
      </c>
      <c r="AN1356" s="308" t="s">
        <v>244</v>
      </c>
      <c r="AO1356" s="308" t="s">
        <v>245</v>
      </c>
      <c r="AP1356" s="308" t="s">
        <v>246</v>
      </c>
      <c r="AQ1356" s="308" t="s">
        <v>247</v>
      </c>
      <c r="AR1356" s="308">
        <v>594</v>
      </c>
      <c r="AS1356" s="308" t="s">
        <v>248</v>
      </c>
      <c r="AT1356" s="249" t="s">
        <v>1575</v>
      </c>
      <c r="AU1356" s="249" t="s">
        <v>92</v>
      </c>
    </row>
    <row r="1357" spans="1:47" ht="41.4" hidden="1" x14ac:dyDescent="0.3">
      <c r="A1357" s="174">
        <v>8.0500000000000007</v>
      </c>
      <c r="B1357" s="231"/>
      <c r="C1357" s="232" t="str">
        <f>VLOOKUP(BD.PD7[[#This Row],[Pos]],PPto[],3,FALSE)</f>
        <v>8.05 Mobiliario no operacional para Tiendas</v>
      </c>
      <c r="D1357" s="174" t="s">
        <v>23</v>
      </c>
      <c r="E1357" s="305" t="str">
        <f>IF(BD.PD7[[#This Row],[.]]="*",VLOOKUP(BD.PD7[[#This Row],[Pos]],Presupuesto!A:H,7,FALSE),"")</f>
        <v/>
      </c>
      <c r="F1357" s="506" t="s">
        <v>651</v>
      </c>
      <c r="G1357" s="579"/>
      <c r="H1357" s="174"/>
      <c r="I1357" s="174" t="s">
        <v>1326</v>
      </c>
      <c r="J1357" s="382">
        <v>1</v>
      </c>
      <c r="K1357" s="174" t="s">
        <v>260</v>
      </c>
      <c r="L1357" s="383">
        <f>IF(BD.PD7[[#This Row],[Mon]]="DOP",1,HLOOKUP(BD.PD7[[#This Row],[Mon]],$K$1:$L$2,2,FALSE))</f>
        <v>1</v>
      </c>
      <c r="M1357" s="384">
        <v>14067.79</v>
      </c>
      <c r="N1357" s="243">
        <f>BD.PD7[[#This Row],[Cant.]]*BD.PD7[[#This Row],[ Tasa ]]*BD.PD7[[#This Row],[ Precio Und.]]</f>
        <v>14067.79</v>
      </c>
      <c r="O1357" s="386">
        <v>0</v>
      </c>
      <c r="P1357" s="243">
        <f>IF(BD.PD7[[#This Row],[Liquid. '[%']]]&lt;&gt;0,(BD.PD7[[#This Row],[Valor Neto '[DOP']]]*BD.PD7[[#This Row],[Liquid. '[%']]])+BD.PD7[[#This Row],[Valor Neto '[DOP']]],BD.PD7[[#This Row],[Valor Neto '[DOP']]])</f>
        <v>14067.79</v>
      </c>
      <c r="Q1357" s="243">
        <f>BD.PD7[[#This Row],[Ppto. Orden Interna '[DOP']]]/HLOOKUP("USD",$K$1:$L$2,2,FALSE)</f>
        <v>216.42753846153846</v>
      </c>
      <c r="R1357" s="381" t="s">
        <v>643</v>
      </c>
      <c r="S1357" s="387"/>
      <c r="T1357" s="387"/>
      <c r="U1357" s="387"/>
      <c r="V1357" s="387"/>
      <c r="W1357" s="174" t="s">
        <v>644</v>
      </c>
      <c r="X1357" s="495">
        <v>10</v>
      </c>
      <c r="Y1357" s="388">
        <v>1</v>
      </c>
      <c r="Z1357" s="243">
        <f>BD.PD7[[#This Row],[Av.P1 '[%']]]*BD.PD7[[#This Row],[Ppto. Orden Interna '[DOP']]]</f>
        <v>14067.79</v>
      </c>
      <c r="AA1357" s="249"/>
      <c r="AB1357" s="389"/>
      <c r="AC1357" s="243">
        <f>BD.PD7[[#This Row],[Av.P2 '[%']]]*BD.PD7[[#This Row],[Ppto. Orden Interna '[DOP']]]</f>
        <v>0</v>
      </c>
      <c r="AD1357" s="249"/>
      <c r="AE1357" s="389"/>
      <c r="AF1357" s="243">
        <f>BD.PD7[[#This Row],[Av.P3 '[%']]]*BD.PD7[[#This Row],[Ppto. Orden Interna '[DOP']]]</f>
        <v>0</v>
      </c>
      <c r="AG1357" s="249"/>
      <c r="AH1357" s="389"/>
      <c r="AI1357" s="243">
        <f>BD.PD7[[#This Row],[Av.P2 '[%']]]*BD.PD7[[#This Row],[Ppto. Orden Interna '[DOP']]]</f>
        <v>0</v>
      </c>
      <c r="AJ1357" s="249"/>
      <c r="AK1357" s="389"/>
      <c r="AL1357" s="243">
        <f>BD.PD7[[#This Row],[Av.P2 '[%']]]*BD.PD7[[#This Row],[Ppto. Orden Interna '[DOP']]]</f>
        <v>0</v>
      </c>
      <c r="AM1357" s="496" t="e">
        <f>BD.PD9[[#This Row],[Pago 5]]+BD.PD9[[#This Row],[Pago 4]]+BD.PD9[[#This Row],[Pago 3]]+BD.PD9[[#This Row],[Pago 2]]+BD.PD9[[#This Row],[Pago 1]]</f>
        <v>#VALUE!</v>
      </c>
      <c r="AN1357" s="308" t="s">
        <v>244</v>
      </c>
      <c r="AO1357" s="308" t="s">
        <v>245</v>
      </c>
      <c r="AP1357" s="308" t="s">
        <v>246</v>
      </c>
      <c r="AQ1357" s="308" t="s">
        <v>247</v>
      </c>
      <c r="AR1357" s="308">
        <v>594</v>
      </c>
      <c r="AS1357" s="308" t="s">
        <v>248</v>
      </c>
      <c r="AT1357" s="249" t="s">
        <v>1575</v>
      </c>
      <c r="AU1357" s="249" t="s">
        <v>92</v>
      </c>
    </row>
    <row r="1358" spans="1:47" hidden="1" x14ac:dyDescent="0.3">
      <c r="A1358" s="174">
        <v>8.0500000000000007</v>
      </c>
      <c r="B1358" s="231"/>
      <c r="C1358" s="232" t="str">
        <f>VLOOKUP(BD.PD7[[#This Row],[Pos]],PPto[],3,FALSE)</f>
        <v>8.05 Mobiliario no operacional para Tiendas</v>
      </c>
      <c r="D1358" s="174" t="s">
        <v>23</v>
      </c>
      <c r="E1358" s="305" t="str">
        <f>IF(BD.PD7[[#This Row],[.]]="*",VLOOKUP(BD.PD7[[#This Row],[Pos]],Presupuesto!A:H,7,FALSE),"")</f>
        <v/>
      </c>
      <c r="F1358" s="234" t="s">
        <v>640</v>
      </c>
      <c r="G1358" s="174"/>
      <c r="H1358" s="174"/>
      <c r="I1358" s="174" t="s">
        <v>1326</v>
      </c>
      <c r="J1358" s="382">
        <v>2</v>
      </c>
      <c r="K1358" s="174" t="s">
        <v>260</v>
      </c>
      <c r="L1358" s="383">
        <f>IF(BD.PD7[[#This Row],[Mon]]="DOP",1,HLOOKUP(BD.PD7[[#This Row],[Mon]],$K$1:$L$2,2,FALSE))</f>
        <v>1</v>
      </c>
      <c r="M1358" s="384">
        <v>121011.5</v>
      </c>
      <c r="N1358" s="243">
        <f>BD.PD7[[#This Row],[Cant.]]*BD.PD7[[#This Row],[ Tasa ]]*BD.PD7[[#This Row],[ Precio Und.]]</f>
        <v>242023</v>
      </c>
      <c r="O1358" s="386">
        <v>0</v>
      </c>
      <c r="P1358" s="243">
        <f>IF(BD.PD7[[#This Row],[Liquid. '[%']]]&lt;&gt;0,(BD.PD7[[#This Row],[Valor Neto '[DOP']]]*BD.PD7[[#This Row],[Liquid. '[%']]])+BD.PD7[[#This Row],[Valor Neto '[DOP']]],BD.PD7[[#This Row],[Valor Neto '[DOP']]])</f>
        <v>242023</v>
      </c>
      <c r="Q1358" s="243">
        <f>BD.PD7[[#This Row],[Ppto. Orden Interna '[DOP']]]/HLOOKUP("USD",$K$1:$L$2,2,FALSE)</f>
        <v>3723.4307692307693</v>
      </c>
      <c r="R1358" s="381" t="s">
        <v>636</v>
      </c>
      <c r="S1358" s="387" t="s">
        <v>637</v>
      </c>
      <c r="T1358" s="387"/>
      <c r="U1358" s="387"/>
      <c r="V1358" s="387"/>
      <c r="W1358" s="174"/>
      <c r="X1358" s="495">
        <v>10</v>
      </c>
      <c r="Y1358" s="388">
        <v>1</v>
      </c>
      <c r="Z1358" s="243">
        <f>BD.PD7[[#This Row],[Av.P1 '[%']]]*BD.PD7[[#This Row],[Ppto. Orden Interna '[DOP']]]</f>
        <v>242023</v>
      </c>
      <c r="AA1358" s="249"/>
      <c r="AB1358" s="389"/>
      <c r="AC1358" s="243">
        <f>BD.PD7[[#This Row],[Av.P2 '[%']]]*BD.PD7[[#This Row],[Ppto. Orden Interna '[DOP']]]</f>
        <v>0</v>
      </c>
      <c r="AD1358" s="249"/>
      <c r="AE1358" s="389"/>
      <c r="AF1358" s="243">
        <f>BD.PD7[[#This Row],[Av.P3 '[%']]]*BD.PD7[[#This Row],[Ppto. Orden Interna '[DOP']]]</f>
        <v>0</v>
      </c>
      <c r="AG1358" s="249"/>
      <c r="AH1358" s="389"/>
      <c r="AI1358" s="243">
        <f>BD.PD7[[#This Row],[Av.P2 '[%']]]*BD.PD7[[#This Row],[Ppto. Orden Interna '[DOP']]]</f>
        <v>0</v>
      </c>
      <c r="AJ1358" s="249"/>
      <c r="AK1358" s="389"/>
      <c r="AL1358" s="243">
        <f>BD.PD7[[#This Row],[Av.P2 '[%']]]*BD.PD7[[#This Row],[Ppto. Orden Interna '[DOP']]]</f>
        <v>0</v>
      </c>
      <c r="AM1358" s="496" t="e">
        <f>BD.PD9[[#This Row],[Pago 5]]+BD.PD9[[#This Row],[Pago 4]]+BD.PD9[[#This Row],[Pago 3]]+BD.PD9[[#This Row],[Pago 2]]+BD.PD9[[#This Row],[Pago 1]]</f>
        <v>#VALUE!</v>
      </c>
      <c r="AN1358" s="308" t="s">
        <v>244</v>
      </c>
      <c r="AO1358" s="308" t="s">
        <v>245</v>
      </c>
      <c r="AP1358" s="308" t="s">
        <v>246</v>
      </c>
      <c r="AQ1358" s="308" t="s">
        <v>247</v>
      </c>
      <c r="AR1358" s="308">
        <v>594</v>
      </c>
      <c r="AS1358" s="308" t="s">
        <v>248</v>
      </c>
      <c r="AT1358" s="249" t="s">
        <v>1575</v>
      </c>
      <c r="AU1358" s="249" t="s">
        <v>92</v>
      </c>
    </row>
    <row r="1359" spans="1:47" ht="41.4" hidden="1" x14ac:dyDescent="0.3">
      <c r="A1359" s="174">
        <v>8.0500000000000007</v>
      </c>
      <c r="B1359" s="231"/>
      <c r="C1359" s="232" t="str">
        <f>VLOOKUP(BD.PD7[[#This Row],[Pos]],PPto[],3,FALSE)</f>
        <v>8.05 Mobiliario no operacional para Tiendas</v>
      </c>
      <c r="D1359" s="174" t="s">
        <v>23</v>
      </c>
      <c r="E1359" s="305" t="str">
        <f>IF(BD.PD7[[#This Row],[.]]="*",VLOOKUP(BD.PD7[[#This Row],[Pos]],Presupuesto!A:H,7,FALSE),"")</f>
        <v/>
      </c>
      <c r="F1359" s="506" t="s">
        <v>652</v>
      </c>
      <c r="G1359" s="579"/>
      <c r="H1359" s="174"/>
      <c r="I1359" s="174" t="s">
        <v>1326</v>
      </c>
      <c r="J1359" s="382">
        <v>11</v>
      </c>
      <c r="K1359" s="174" t="s">
        <v>260</v>
      </c>
      <c r="L1359" s="383">
        <f>IF(BD.PD7[[#This Row],[Mon]]="DOP",1,HLOOKUP(BD.PD7[[#This Row],[Mon]],$K$1:$L$2,2,FALSE))</f>
        <v>1</v>
      </c>
      <c r="M1359" s="384">
        <v>8785.6</v>
      </c>
      <c r="N1359" s="243">
        <f>BD.PD7[[#This Row],[Cant.]]*BD.PD7[[#This Row],[ Tasa ]]*BD.PD7[[#This Row],[ Precio Und.]]</f>
        <v>96641.600000000006</v>
      </c>
      <c r="O1359" s="386">
        <v>0</v>
      </c>
      <c r="P1359" s="243">
        <f>IF(BD.PD7[[#This Row],[Liquid. '[%']]]&lt;&gt;0,(BD.PD7[[#This Row],[Valor Neto '[DOP']]]*BD.PD7[[#This Row],[Liquid. '[%']]])+BD.PD7[[#This Row],[Valor Neto '[DOP']]],BD.PD7[[#This Row],[Valor Neto '[DOP']]])</f>
        <v>96641.600000000006</v>
      </c>
      <c r="Q1359" s="243">
        <f>BD.PD7[[#This Row],[Ppto. Orden Interna '[DOP']]]/HLOOKUP("USD",$K$1:$L$2,2,FALSE)</f>
        <v>1486.7938461538463</v>
      </c>
      <c r="R1359" s="381" t="s">
        <v>612</v>
      </c>
      <c r="S1359" s="387"/>
      <c r="T1359" s="387"/>
      <c r="U1359" s="387"/>
      <c r="V1359" s="387"/>
      <c r="W1359" s="174" t="s">
        <v>337</v>
      </c>
      <c r="X1359" s="495">
        <v>8</v>
      </c>
      <c r="Y1359" s="388">
        <v>0.7</v>
      </c>
      <c r="Z1359" s="243">
        <f>BD.PD7[[#This Row],[Av.P1 '[%']]]*BD.PD7[[#This Row],[Ppto. Orden Interna '[DOP']]]</f>
        <v>67649.119999999995</v>
      </c>
      <c r="AA1359" s="495">
        <v>10</v>
      </c>
      <c r="AB1359" s="388">
        <v>0.3</v>
      </c>
      <c r="AC1359" s="243">
        <f>BD.PD7[[#This Row],[Av.P2 '[%']]]*BD.PD7[[#This Row],[Ppto. Orden Interna '[DOP']]]</f>
        <v>28992.48</v>
      </c>
      <c r="AD1359" s="249"/>
      <c r="AE1359" s="389"/>
      <c r="AF1359" s="243">
        <f>BD.PD7[[#This Row],[Av.P3 '[%']]]*BD.PD7[[#This Row],[Ppto. Orden Interna '[DOP']]]</f>
        <v>0</v>
      </c>
      <c r="AG1359" s="249"/>
      <c r="AH1359" s="389"/>
      <c r="AI1359" s="243">
        <f>BD.PD7[[#This Row],[Av.P2 '[%']]]*BD.PD7[[#This Row],[Ppto. Orden Interna '[DOP']]]</f>
        <v>28992.48</v>
      </c>
      <c r="AJ1359" s="249"/>
      <c r="AK1359" s="389"/>
      <c r="AL1359" s="243">
        <f>BD.PD7[[#This Row],[Av.P2 '[%']]]*BD.PD7[[#This Row],[Ppto. Orden Interna '[DOP']]]</f>
        <v>28992.48</v>
      </c>
      <c r="AM1359" s="496" t="e">
        <f>BD.PD9[[#This Row],[Pago 5]]+BD.PD9[[#This Row],[Pago 4]]+BD.PD9[[#This Row],[Pago 3]]+BD.PD9[[#This Row],[Pago 2]]+BD.PD9[[#This Row],[Pago 1]]</f>
        <v>#VALUE!</v>
      </c>
      <c r="AN1359" s="308" t="s">
        <v>244</v>
      </c>
      <c r="AO1359" s="308" t="s">
        <v>245</v>
      </c>
      <c r="AP1359" s="308" t="s">
        <v>246</v>
      </c>
      <c r="AQ1359" s="308" t="s">
        <v>247</v>
      </c>
      <c r="AR1359" s="308">
        <v>594</v>
      </c>
      <c r="AS1359" s="308" t="s">
        <v>248</v>
      </c>
      <c r="AT1359" s="249" t="s">
        <v>1575</v>
      </c>
      <c r="AU1359" s="249" t="s">
        <v>92</v>
      </c>
    </row>
    <row r="1360" spans="1:47" hidden="1" x14ac:dyDescent="0.3">
      <c r="A1360" s="174">
        <v>8.0500000000000007</v>
      </c>
      <c r="B1360" s="231"/>
      <c r="C1360" s="232" t="str">
        <f>VLOOKUP(BD.PD7[[#This Row],[Pos]],PPto[],3,FALSE)</f>
        <v>8.05 Mobiliario no operacional para Tiendas</v>
      </c>
      <c r="D1360" s="174" t="s">
        <v>23</v>
      </c>
      <c r="E1360" s="305" t="str">
        <f>IF(BD.PD7[[#This Row],[.]]="*",VLOOKUP(BD.PD7[[#This Row],[Pos]],Presupuesto!A:H,7,FALSE),"")</f>
        <v/>
      </c>
      <c r="F1360" s="506" t="s">
        <v>653</v>
      </c>
      <c r="G1360" s="579"/>
      <c r="H1360" s="174"/>
      <c r="I1360" s="174" t="s">
        <v>1326</v>
      </c>
      <c r="J1360" s="382">
        <v>1</v>
      </c>
      <c r="K1360" s="174" t="s">
        <v>260</v>
      </c>
      <c r="L1360" s="383">
        <f>IF(BD.PD7[[#This Row],[Mon]]="DOP",1,HLOOKUP(BD.PD7[[#This Row],[Mon]],$K$1:$L$2,2,FALSE))</f>
        <v>1</v>
      </c>
      <c r="M1360" s="384">
        <v>3000</v>
      </c>
      <c r="N1360" s="243">
        <f>BD.PD7[[#This Row],[Cant.]]*BD.PD7[[#This Row],[ Tasa ]]*BD.PD7[[#This Row],[ Precio Und.]]</f>
        <v>3000</v>
      </c>
      <c r="O1360" s="386">
        <v>0</v>
      </c>
      <c r="P1360" s="243">
        <f>IF(BD.PD7[[#This Row],[Liquid. '[%']]]&lt;&gt;0,(BD.PD7[[#This Row],[Valor Neto '[DOP']]]*BD.PD7[[#This Row],[Liquid. '[%']]])+BD.PD7[[#This Row],[Valor Neto '[DOP']]],BD.PD7[[#This Row],[Valor Neto '[DOP']]])</f>
        <v>3000</v>
      </c>
      <c r="Q1360" s="243">
        <f>BD.PD7[[#This Row],[Ppto. Orden Interna '[DOP']]]/HLOOKUP("USD",$K$1:$L$2,2,FALSE)</f>
        <v>46.153846153846153</v>
      </c>
      <c r="R1360" s="381" t="s">
        <v>603</v>
      </c>
      <c r="S1360" s="387"/>
      <c r="T1360" s="387"/>
      <c r="U1360" s="387"/>
      <c r="V1360" s="387"/>
      <c r="W1360" s="174" t="s">
        <v>337</v>
      </c>
      <c r="X1360" s="495">
        <v>8</v>
      </c>
      <c r="Y1360" s="388">
        <v>0.7</v>
      </c>
      <c r="Z1360" s="243">
        <f>BD.PD7[[#This Row],[Av.P1 '[%']]]*BD.PD7[[#This Row],[Ppto. Orden Interna '[DOP']]]</f>
        <v>2100</v>
      </c>
      <c r="AA1360" s="495">
        <v>10</v>
      </c>
      <c r="AB1360" s="388">
        <v>0.3</v>
      </c>
      <c r="AC1360" s="243">
        <f>BD.PD7[[#This Row],[Av.P2 '[%']]]*BD.PD7[[#This Row],[Ppto. Orden Interna '[DOP']]]</f>
        <v>900</v>
      </c>
      <c r="AD1360" s="249"/>
      <c r="AE1360" s="389"/>
      <c r="AF1360" s="243">
        <f>BD.PD7[[#This Row],[Av.P3 '[%']]]*BD.PD7[[#This Row],[Ppto. Orden Interna '[DOP']]]</f>
        <v>0</v>
      </c>
      <c r="AG1360" s="249"/>
      <c r="AH1360" s="389"/>
      <c r="AI1360" s="243">
        <f>BD.PD7[[#This Row],[Av.P2 '[%']]]*BD.PD7[[#This Row],[Ppto. Orden Interna '[DOP']]]</f>
        <v>900</v>
      </c>
      <c r="AJ1360" s="249"/>
      <c r="AK1360" s="389"/>
      <c r="AL1360" s="243">
        <f>BD.PD7[[#This Row],[Av.P2 '[%']]]*BD.PD7[[#This Row],[Ppto. Orden Interna '[DOP']]]</f>
        <v>900</v>
      </c>
      <c r="AM1360" s="496" t="e">
        <f>BD.PD9[[#This Row],[Pago 5]]+BD.PD9[[#This Row],[Pago 4]]+BD.PD9[[#This Row],[Pago 3]]+BD.PD9[[#This Row],[Pago 2]]+BD.PD9[[#This Row],[Pago 1]]</f>
        <v>#VALUE!</v>
      </c>
      <c r="AN1360" s="308" t="s">
        <v>244</v>
      </c>
      <c r="AO1360" s="308" t="s">
        <v>245</v>
      </c>
      <c r="AP1360" s="308" t="s">
        <v>246</v>
      </c>
      <c r="AQ1360" s="308" t="s">
        <v>247</v>
      </c>
      <c r="AR1360" s="308">
        <v>594</v>
      </c>
      <c r="AS1360" s="308" t="s">
        <v>248</v>
      </c>
      <c r="AT1360" s="249" t="s">
        <v>1575</v>
      </c>
      <c r="AU1360" s="249" t="s">
        <v>92</v>
      </c>
    </row>
    <row r="1361" spans="1:47" hidden="1" x14ac:dyDescent="0.3">
      <c r="A1361" s="174">
        <v>8.0500000000000007</v>
      </c>
      <c r="B1361" s="231"/>
      <c r="C1361" s="232" t="str">
        <f>VLOOKUP(BD.PD7[[#This Row],[Pos]],PPto[],3,FALSE)</f>
        <v>8.05 Mobiliario no operacional para Tiendas</v>
      </c>
      <c r="D1361" s="174" t="s">
        <v>23</v>
      </c>
      <c r="E1361" s="305" t="str">
        <f>IF(BD.PD7[[#This Row],[.]]="*",VLOOKUP(BD.PD7[[#This Row],[Pos]],Presupuesto!A:H,7,FALSE),"")</f>
        <v/>
      </c>
      <c r="F1361" s="506" t="s">
        <v>654</v>
      </c>
      <c r="G1361" s="579"/>
      <c r="H1361" s="174"/>
      <c r="I1361" s="174" t="s">
        <v>1326</v>
      </c>
      <c r="J1361" s="382">
        <v>1</v>
      </c>
      <c r="K1361" s="174" t="s">
        <v>260</v>
      </c>
      <c r="L1361" s="383">
        <f>IF(BD.PD7[[#This Row],[Mon]]="DOP",1,HLOOKUP(BD.PD7[[#This Row],[Mon]],$K$1:$L$2,2,FALSE))</f>
        <v>1</v>
      </c>
      <c r="M1361" s="384">
        <v>34300</v>
      </c>
      <c r="N1361" s="243">
        <f>BD.PD7[[#This Row],[Cant.]]*BD.PD7[[#This Row],[ Tasa ]]*BD.PD7[[#This Row],[ Precio Und.]]</f>
        <v>34300</v>
      </c>
      <c r="O1361" s="386">
        <v>0</v>
      </c>
      <c r="P1361" s="243">
        <f>IF(BD.PD7[[#This Row],[Liquid. '[%']]]&lt;&gt;0,(BD.PD7[[#This Row],[Valor Neto '[DOP']]]*BD.PD7[[#This Row],[Liquid. '[%']]])+BD.PD7[[#This Row],[Valor Neto '[DOP']]],BD.PD7[[#This Row],[Valor Neto '[DOP']]])</f>
        <v>34300</v>
      </c>
      <c r="Q1361" s="243">
        <f>BD.PD7[[#This Row],[Ppto. Orden Interna '[DOP']]]/HLOOKUP("USD",$K$1:$L$2,2,FALSE)</f>
        <v>527.69230769230774</v>
      </c>
      <c r="R1361" s="381" t="s">
        <v>655</v>
      </c>
      <c r="S1361" s="387"/>
      <c r="T1361" s="387"/>
      <c r="U1361" s="387"/>
      <c r="V1361" s="387"/>
      <c r="W1361" s="174" t="s">
        <v>337</v>
      </c>
      <c r="X1361" s="495">
        <v>8</v>
      </c>
      <c r="Y1361" s="388">
        <v>0.7</v>
      </c>
      <c r="Z1361" s="243">
        <f>BD.PD7[[#This Row],[Av.P1 '[%']]]*BD.PD7[[#This Row],[Ppto. Orden Interna '[DOP']]]</f>
        <v>24010</v>
      </c>
      <c r="AA1361" s="495">
        <v>10</v>
      </c>
      <c r="AB1361" s="388">
        <v>0.3</v>
      </c>
      <c r="AC1361" s="243">
        <f>BD.PD7[[#This Row],[Av.P2 '[%']]]*BD.PD7[[#This Row],[Ppto. Orden Interna '[DOP']]]</f>
        <v>10290</v>
      </c>
      <c r="AD1361" s="249"/>
      <c r="AE1361" s="389"/>
      <c r="AF1361" s="243">
        <f>BD.PD7[[#This Row],[Av.P3 '[%']]]*BD.PD7[[#This Row],[Ppto. Orden Interna '[DOP']]]</f>
        <v>0</v>
      </c>
      <c r="AG1361" s="249"/>
      <c r="AH1361" s="389"/>
      <c r="AI1361" s="243">
        <f>BD.PD7[[#This Row],[Av.P2 '[%']]]*BD.PD7[[#This Row],[Ppto. Orden Interna '[DOP']]]</f>
        <v>10290</v>
      </c>
      <c r="AJ1361" s="249"/>
      <c r="AK1361" s="389"/>
      <c r="AL1361" s="243">
        <f>BD.PD7[[#This Row],[Av.P2 '[%']]]*BD.PD7[[#This Row],[Ppto. Orden Interna '[DOP']]]</f>
        <v>10290</v>
      </c>
      <c r="AM1361" s="496" t="e">
        <f>BD.PD9[[#This Row],[Pago 5]]+BD.PD9[[#This Row],[Pago 4]]+BD.PD9[[#This Row],[Pago 3]]+BD.PD9[[#This Row],[Pago 2]]+BD.PD9[[#This Row],[Pago 1]]</f>
        <v>#VALUE!</v>
      </c>
      <c r="AN1361" s="308" t="s">
        <v>244</v>
      </c>
      <c r="AO1361" s="308" t="s">
        <v>245</v>
      </c>
      <c r="AP1361" s="308" t="s">
        <v>246</v>
      </c>
      <c r="AQ1361" s="308" t="s">
        <v>247</v>
      </c>
      <c r="AR1361" s="308">
        <v>594</v>
      </c>
      <c r="AS1361" s="308" t="s">
        <v>248</v>
      </c>
      <c r="AT1361" s="249" t="s">
        <v>1575</v>
      </c>
      <c r="AU1361" s="249" t="s">
        <v>92</v>
      </c>
    </row>
    <row r="1362" spans="1:47" hidden="1" x14ac:dyDescent="0.3">
      <c r="A1362" s="174">
        <v>8.0500000000000007</v>
      </c>
      <c r="B1362" s="231"/>
      <c r="C1362" s="232" t="str">
        <f>VLOOKUP(BD.PD7[[#This Row],[Pos]],PPto[],3,FALSE)</f>
        <v>8.05 Mobiliario no operacional para Tiendas</v>
      </c>
      <c r="D1362" s="174" t="s">
        <v>23</v>
      </c>
      <c r="E1362" s="305" t="str">
        <f>IF(BD.PD7[[#This Row],[.]]="*",VLOOKUP(BD.PD7[[#This Row],[Pos]],Presupuesto!A:H,7,FALSE),"")</f>
        <v/>
      </c>
      <c r="F1362" s="561" t="s">
        <v>656</v>
      </c>
      <c r="G1362" s="511"/>
      <c r="H1362" s="174"/>
      <c r="I1362" s="174" t="s">
        <v>1326</v>
      </c>
      <c r="J1362" s="382">
        <v>75</v>
      </c>
      <c r="K1362" s="174" t="s">
        <v>260</v>
      </c>
      <c r="L1362" s="383">
        <f>IF(BD.PD7[[#This Row],[Mon]]="DOP",1,HLOOKUP(BD.PD7[[#This Row],[Mon]],$K$1:$L$2,2,FALSE))</f>
        <v>1</v>
      </c>
      <c r="M1362" s="384">
        <v>233.05</v>
      </c>
      <c r="N1362" s="243">
        <f>BD.PD7[[#This Row],[Cant.]]*BD.PD7[[#This Row],[ Tasa ]]*BD.PD7[[#This Row],[ Precio Und.]]</f>
        <v>17478.75</v>
      </c>
      <c r="O1362" s="386">
        <v>0</v>
      </c>
      <c r="P1362" s="243">
        <f>IF(BD.PD7[[#This Row],[Liquid. '[%']]]&lt;&gt;0,(BD.PD7[[#This Row],[Valor Neto '[DOP']]]*BD.PD7[[#This Row],[Liquid. '[%']]])+BD.PD7[[#This Row],[Valor Neto '[DOP']]],BD.PD7[[#This Row],[Valor Neto '[DOP']]])</f>
        <v>17478.75</v>
      </c>
      <c r="Q1362" s="243">
        <f>BD.PD7[[#This Row],[Ppto. Orden Interna '[DOP']]]/HLOOKUP("USD",$K$1:$L$2,2,FALSE)</f>
        <v>268.90384615384613</v>
      </c>
      <c r="R1362" s="381" t="s">
        <v>657</v>
      </c>
      <c r="S1362" s="387"/>
      <c r="T1362" s="387"/>
      <c r="U1362" s="387"/>
      <c r="V1362" s="387"/>
      <c r="W1362" s="174" t="s">
        <v>658</v>
      </c>
      <c r="X1362" s="495">
        <v>8</v>
      </c>
      <c r="Y1362" s="388">
        <v>1</v>
      </c>
      <c r="Z1362" s="243">
        <f>BD.PD7[[#This Row],[Av.P1 '[%']]]*BD.PD7[[#This Row],[Ppto. Orden Interna '[DOP']]]</f>
        <v>17478.75</v>
      </c>
      <c r="AA1362" s="249"/>
      <c r="AB1362" s="389"/>
      <c r="AC1362" s="243">
        <f>BD.PD7[[#This Row],[Av.P2 '[%']]]*BD.PD7[[#This Row],[Ppto. Orden Interna '[DOP']]]</f>
        <v>0</v>
      </c>
      <c r="AD1362" s="249"/>
      <c r="AE1362" s="389"/>
      <c r="AF1362" s="243">
        <f>BD.PD7[[#This Row],[Av.P3 '[%']]]*BD.PD7[[#This Row],[Ppto. Orden Interna '[DOP']]]</f>
        <v>0</v>
      </c>
      <c r="AG1362" s="249"/>
      <c r="AH1362" s="389"/>
      <c r="AI1362" s="243">
        <f>BD.PD7[[#This Row],[Av.P2 '[%']]]*BD.PD7[[#This Row],[Ppto. Orden Interna '[DOP']]]</f>
        <v>0</v>
      </c>
      <c r="AJ1362" s="249"/>
      <c r="AK1362" s="389"/>
      <c r="AL1362" s="243">
        <f>BD.PD7[[#This Row],[Av.P2 '[%']]]*BD.PD7[[#This Row],[Ppto. Orden Interna '[DOP']]]</f>
        <v>0</v>
      </c>
      <c r="AM1362" s="496" t="e">
        <f>BD.PD9[[#This Row],[Pago 5]]+BD.PD9[[#This Row],[Pago 4]]+BD.PD9[[#This Row],[Pago 3]]+BD.PD9[[#This Row],[Pago 2]]+BD.PD9[[#This Row],[Pago 1]]</f>
        <v>#VALUE!</v>
      </c>
      <c r="AN1362" s="308" t="s">
        <v>244</v>
      </c>
      <c r="AO1362" s="308" t="s">
        <v>245</v>
      </c>
      <c r="AP1362" s="308" t="s">
        <v>246</v>
      </c>
      <c r="AQ1362" s="308" t="s">
        <v>247</v>
      </c>
      <c r="AR1362" s="308">
        <v>594</v>
      </c>
      <c r="AS1362" s="308" t="s">
        <v>248</v>
      </c>
      <c r="AT1362" s="249" t="s">
        <v>1575</v>
      </c>
      <c r="AU1362" s="249" t="s">
        <v>92</v>
      </c>
    </row>
    <row r="1363" spans="1:47" hidden="1" x14ac:dyDescent="0.3">
      <c r="A1363" s="174">
        <v>8.06</v>
      </c>
      <c r="B1363" s="231" t="s">
        <v>243</v>
      </c>
      <c r="C1363" s="232" t="str">
        <f>VLOOKUP(BD.PD7[[#This Row],[Pos]],PPto[],3,FALSE)</f>
        <v>8.06 Otros Equipamientos de Tienda</v>
      </c>
      <c r="D1363" s="233" t="s">
        <v>243</v>
      </c>
      <c r="E1363" s="305">
        <f>IF(BD.PD7[[#This Row],[.]]="*",VLOOKUP(BD.PD7[[#This Row],[Pos]],Presupuesto!A:H,7,FALSE),"")</f>
        <v>57105.166666666664</v>
      </c>
      <c r="F1363" s="234"/>
      <c r="G1363" s="174"/>
      <c r="H1363" s="174"/>
      <c r="I1363" s="174"/>
      <c r="J1363" s="392">
        <v>1</v>
      </c>
      <c r="K1363" s="233" t="s">
        <v>117</v>
      </c>
      <c r="L1363" s="383">
        <f>IF(BD.PD7[[#This Row],[Mon]]="DOP",1,HLOOKUP(BD.PD7[[#This Row],[Mon]],$K$1:$L$2,2,FALSE))</f>
        <v>65</v>
      </c>
      <c r="M1363" s="490">
        <v>0</v>
      </c>
      <c r="N1363" s="243">
        <f>BD.PD7[[#This Row],[Cant.]]*BD.PD7[[#This Row],[ Tasa ]]*BD.PD7[[#This Row],[ Precio Und.]]</f>
        <v>0</v>
      </c>
      <c r="O1363" s="491">
        <v>0</v>
      </c>
      <c r="P136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63" s="243">
        <f>BD.PD7[[#This Row],[Ppto. Orden Interna '[DOP']]]/HLOOKUP("USD",$K$1:$L$2,2,FALSE)</f>
        <v>0</v>
      </c>
      <c r="R1363" s="381"/>
      <c r="S1363" s="387"/>
      <c r="T1363" s="387"/>
      <c r="U1363" s="387"/>
      <c r="V1363" s="387"/>
      <c r="W1363" s="174"/>
      <c r="X1363" s="495"/>
      <c r="Y1363" s="388"/>
      <c r="Z1363" s="243">
        <f>BD.PD7[[#This Row],[Av.P1 '[%']]]*BD.PD7[[#This Row],[Ppto. Orden Interna '[DOP']]]</f>
        <v>0</v>
      </c>
      <c r="AA1363" s="249"/>
      <c r="AB1363" s="389"/>
      <c r="AC1363" s="243">
        <f>BD.PD7[[#This Row],[Av.P2 '[%']]]*BD.PD7[[#This Row],[Ppto. Orden Interna '[DOP']]]</f>
        <v>0</v>
      </c>
      <c r="AD1363" s="249"/>
      <c r="AE1363" s="389"/>
      <c r="AF1363" s="243">
        <f>BD.PD7[[#This Row],[Av.P3 '[%']]]*BD.PD7[[#This Row],[Ppto. Orden Interna '[DOP']]]</f>
        <v>0</v>
      </c>
      <c r="AG1363" s="249"/>
      <c r="AH1363" s="389"/>
      <c r="AI1363" s="243">
        <f>BD.PD7[[#This Row],[Av.P2 '[%']]]*BD.PD7[[#This Row],[Ppto. Orden Interna '[DOP']]]</f>
        <v>0</v>
      </c>
      <c r="AJ1363" s="249"/>
      <c r="AK1363" s="389"/>
      <c r="AL1363" s="243">
        <f>BD.PD7[[#This Row],[Av.P2 '[%']]]*BD.PD7[[#This Row],[Ppto. Orden Interna '[DOP']]]</f>
        <v>0</v>
      </c>
      <c r="AM1363" s="496" t="e">
        <f>BD.PD9[[#This Row],[Pago 5]]+BD.PD9[[#This Row],[Pago 4]]+BD.PD9[[#This Row],[Pago 3]]+BD.PD9[[#This Row],[Pago 2]]+BD.PD9[[#This Row],[Pago 1]]</f>
        <v>#VALUE!</v>
      </c>
      <c r="AN1363" s="308" t="s">
        <v>244</v>
      </c>
      <c r="AO1363" s="308" t="s">
        <v>245</v>
      </c>
      <c r="AP1363" s="308" t="s">
        <v>246</v>
      </c>
      <c r="AQ1363" s="308" t="s">
        <v>247</v>
      </c>
      <c r="AR1363" s="308">
        <v>594</v>
      </c>
      <c r="AS1363" s="308" t="s">
        <v>248</v>
      </c>
      <c r="AT1363" s="249" t="s">
        <v>1575</v>
      </c>
      <c r="AU1363" s="249" t="s">
        <v>92</v>
      </c>
    </row>
    <row r="1364" spans="1:47" hidden="1" x14ac:dyDescent="0.3">
      <c r="A1364" s="174">
        <v>8.06</v>
      </c>
      <c r="B1364" s="231"/>
      <c r="C1364" s="232" t="str">
        <f>VLOOKUP(BD.PD7[[#This Row],[Pos]],PPto[],3,FALSE)</f>
        <v>8.06 Otros Equipamientos de Tienda</v>
      </c>
      <c r="D1364" s="233" t="s">
        <v>23</v>
      </c>
      <c r="E1364" s="305" t="str">
        <f>IF(BD.PD7[[#This Row],[.]]="*",VLOOKUP(BD.PD7[[#This Row],[Pos]],Presupuesto!A:H,7,FALSE),"")</f>
        <v/>
      </c>
      <c r="F1364" s="234" t="s">
        <v>1544</v>
      </c>
      <c r="G1364" s="174"/>
      <c r="H1364" s="174"/>
      <c r="I1364" s="174" t="s">
        <v>1326</v>
      </c>
      <c r="J1364" s="382">
        <v>1</v>
      </c>
      <c r="K1364" s="174" t="s">
        <v>117</v>
      </c>
      <c r="L1364" s="383">
        <f>IF(BD.PD7[[#This Row],[Mon]]="DOP",1,HLOOKUP(BD.PD7[[#This Row],[Mon]],$K$1:$L$2,2,FALSE))</f>
        <v>65</v>
      </c>
      <c r="M1364" s="384">
        <v>3290</v>
      </c>
      <c r="N1364" s="243">
        <f>BD.PD7[[#This Row],[Cant.]]*BD.PD7[[#This Row],[ Tasa ]]*BD.PD7[[#This Row],[ Precio Und.]]</f>
        <v>213850</v>
      </c>
      <c r="O1364" s="386">
        <v>0.35</v>
      </c>
      <c r="P1364" s="243">
        <f>IF(BD.PD7[[#This Row],[Liquid. '[%']]]&lt;&gt;0,(BD.PD7[[#This Row],[Valor Neto '[DOP']]]*BD.PD7[[#This Row],[Liquid. '[%']]])+BD.PD7[[#This Row],[Valor Neto '[DOP']]],BD.PD7[[#This Row],[Valor Neto '[DOP']]])</f>
        <v>288697.5</v>
      </c>
      <c r="Q1364" s="243">
        <f>BD.PD7[[#This Row],[Ppto. Orden Interna '[DOP']]]/HLOOKUP("USD",$K$1:$L$2,2,FALSE)</f>
        <v>4441.5</v>
      </c>
      <c r="R1364" s="381"/>
      <c r="S1364" s="387"/>
      <c r="T1364" s="387"/>
      <c r="U1364" s="387"/>
      <c r="V1364" s="387"/>
      <c r="W1364" s="494"/>
      <c r="X1364" s="495"/>
      <c r="Y1364" s="388"/>
      <c r="Z1364" s="243">
        <f>BD.PD7[[#This Row],[Av.P1 '[%']]]*BD.PD7[[#This Row],[Ppto. Orden Interna '[DOP']]]</f>
        <v>0</v>
      </c>
      <c r="AA1364" s="249"/>
      <c r="AB1364" s="389"/>
      <c r="AC1364" s="243">
        <f>BD.PD7[[#This Row],[Av.P2 '[%']]]*BD.PD7[[#This Row],[Ppto. Orden Interna '[DOP']]]</f>
        <v>0</v>
      </c>
      <c r="AD1364" s="249"/>
      <c r="AE1364" s="389"/>
      <c r="AF1364" s="243">
        <f>BD.PD7[[#This Row],[Av.P3 '[%']]]*BD.PD7[[#This Row],[Ppto. Orden Interna '[DOP']]]</f>
        <v>0</v>
      </c>
      <c r="AG1364" s="545"/>
      <c r="AH1364" s="586"/>
      <c r="AI1364" s="243">
        <f>BD.PD7[[#This Row],[Av.P2 '[%']]]*BD.PD7[[#This Row],[Ppto. Orden Interna '[DOP']]]</f>
        <v>0</v>
      </c>
      <c r="AJ1364" s="545"/>
      <c r="AK1364" s="586"/>
      <c r="AL1364" s="243">
        <f>BD.PD7[[#This Row],[Av.P2 '[%']]]*BD.PD7[[#This Row],[Ppto. Orden Interna '[DOP']]]</f>
        <v>0</v>
      </c>
      <c r="AM1364" s="496" t="e">
        <f>BD.PD9[[#This Row],[Pago 5]]+BD.PD9[[#This Row],[Pago 4]]+BD.PD9[[#This Row],[Pago 3]]+BD.PD9[[#This Row],[Pago 2]]+BD.PD9[[#This Row],[Pago 1]]</f>
        <v>#VALUE!</v>
      </c>
      <c r="AN1364" s="308" t="s">
        <v>244</v>
      </c>
      <c r="AO1364" s="308" t="s">
        <v>245</v>
      </c>
      <c r="AP1364" s="308" t="s">
        <v>246</v>
      </c>
      <c r="AQ1364" s="308" t="s">
        <v>247</v>
      </c>
      <c r="AR1364" s="308">
        <v>594</v>
      </c>
      <c r="AS1364" s="308" t="s">
        <v>248</v>
      </c>
      <c r="AT1364" s="249" t="s">
        <v>1575</v>
      </c>
      <c r="AU1364" s="249" t="s">
        <v>92</v>
      </c>
    </row>
    <row r="1365" spans="1:47" hidden="1" x14ac:dyDescent="0.3">
      <c r="A1365" s="511">
        <v>8.06</v>
      </c>
      <c r="B1365" s="231"/>
      <c r="C1365" s="232" t="str">
        <f>VLOOKUP(BD.PD7[[#This Row],[Pos]],PPto[],3,FALSE)</f>
        <v>8.06 Otros Equipamientos de Tienda</v>
      </c>
      <c r="D1365" s="511" t="s">
        <v>23</v>
      </c>
      <c r="E1365" s="305" t="str">
        <f>IF(BD.PD7[[#This Row],[.]]="*",VLOOKUP(BD.PD7[[#This Row],[Pos]],Presupuesto!A:H,7,FALSE),"")</f>
        <v/>
      </c>
      <c r="F1365" s="581" t="s">
        <v>1348</v>
      </c>
      <c r="G1365" s="582"/>
      <c r="H1365" s="511"/>
      <c r="I1365" s="174" t="s">
        <v>1326</v>
      </c>
      <c r="J1365" s="512">
        <v>5</v>
      </c>
      <c r="K1365" s="174" t="s">
        <v>260</v>
      </c>
      <c r="L1365" s="383">
        <f>IF(BD.PD7[[#This Row],[Mon]]="DOP",1,HLOOKUP(BD.PD7[[#This Row],[Mon]],$K$1:$L$2,2,FALSE))</f>
        <v>1</v>
      </c>
      <c r="M1365" s="384">
        <v>135500</v>
      </c>
      <c r="N1365" s="243">
        <f>BD.PD7[[#This Row],[Cant.]]*BD.PD7[[#This Row],[ Tasa ]]*BD.PD7[[#This Row],[ Precio Und.]]</f>
        <v>677500</v>
      </c>
      <c r="O1365" s="386">
        <v>0</v>
      </c>
      <c r="P1365" s="243">
        <f>IF(BD.PD7[[#This Row],[Liquid. '[%']]]&lt;&gt;0,(BD.PD7[[#This Row],[Valor Neto '[DOP']]]*BD.PD7[[#This Row],[Liquid. '[%']]])+BD.PD7[[#This Row],[Valor Neto '[DOP']]],BD.PD7[[#This Row],[Valor Neto '[DOP']]])</f>
        <v>677500</v>
      </c>
      <c r="Q1365" s="243">
        <f>BD.PD7[[#This Row],[Ppto. Orden Interna '[DOP']]]/HLOOKUP("USD",$K$1:$L$2,2,FALSE)</f>
        <v>10423.076923076924</v>
      </c>
      <c r="R1365" s="381" t="s">
        <v>659</v>
      </c>
      <c r="S1365" s="387"/>
      <c r="T1365" s="387"/>
      <c r="U1365" s="387"/>
      <c r="V1365" s="387"/>
      <c r="W1365" s="174" t="s">
        <v>660</v>
      </c>
      <c r="X1365" s="495">
        <v>6</v>
      </c>
      <c r="Y1365" s="388">
        <v>0.5</v>
      </c>
      <c r="Z1365" s="243">
        <f>BD.PD7[[#This Row],[Av.P1 '[%']]]*BD.PD7[[#This Row],[Ppto. Orden Interna '[DOP']]]</f>
        <v>338750</v>
      </c>
      <c r="AA1365" s="495">
        <v>8</v>
      </c>
      <c r="AB1365" s="388">
        <v>0.5</v>
      </c>
      <c r="AC1365" s="243">
        <f>BD.PD7[[#This Row],[Av.P2 '[%']]]*BD.PD7[[#This Row],[Ppto. Orden Interna '[DOP']]]</f>
        <v>338750</v>
      </c>
      <c r="AD1365" s="249"/>
      <c r="AE1365" s="389"/>
      <c r="AF1365" s="243">
        <f>BD.PD7[[#This Row],[Av.P3 '[%']]]*BD.PD7[[#This Row],[Ppto. Orden Interna '[DOP']]]</f>
        <v>0</v>
      </c>
      <c r="AG1365" s="249"/>
      <c r="AH1365" s="389"/>
      <c r="AI1365" s="243">
        <f>BD.PD7[[#This Row],[Av.P2 '[%']]]*BD.PD7[[#This Row],[Ppto. Orden Interna '[DOP']]]</f>
        <v>338750</v>
      </c>
      <c r="AJ1365" s="249"/>
      <c r="AK1365" s="389"/>
      <c r="AL1365" s="243">
        <f>BD.PD7[[#This Row],[Av.P2 '[%']]]*BD.PD7[[#This Row],[Ppto. Orden Interna '[DOP']]]</f>
        <v>338750</v>
      </c>
      <c r="AM1365" s="496" t="e">
        <f>BD.PD9[[#This Row],[Pago 5]]+BD.PD9[[#This Row],[Pago 4]]+BD.PD9[[#This Row],[Pago 3]]+BD.PD9[[#This Row],[Pago 2]]+BD.PD9[[#This Row],[Pago 1]]</f>
        <v>#VALUE!</v>
      </c>
      <c r="AN1365" s="308" t="s">
        <v>244</v>
      </c>
      <c r="AO1365" s="308" t="s">
        <v>245</v>
      </c>
      <c r="AP1365" s="308" t="s">
        <v>246</v>
      </c>
      <c r="AQ1365" s="308" t="s">
        <v>247</v>
      </c>
      <c r="AR1365" s="308">
        <v>594</v>
      </c>
      <c r="AS1365" s="308" t="s">
        <v>248</v>
      </c>
      <c r="AT1365" s="249" t="s">
        <v>1575</v>
      </c>
      <c r="AU1365" s="249" t="s">
        <v>92</v>
      </c>
    </row>
    <row r="1366" spans="1:47" hidden="1" x14ac:dyDescent="0.3">
      <c r="A1366" s="511">
        <v>8.06</v>
      </c>
      <c r="B1366" s="231"/>
      <c r="C1366" s="232" t="str">
        <f>VLOOKUP(BD.PD7[[#This Row],[Pos]],PPto[],3,FALSE)</f>
        <v>8.06 Otros Equipamientos de Tienda</v>
      </c>
      <c r="D1366" s="511" t="s">
        <v>23</v>
      </c>
      <c r="E1366" s="305" t="str">
        <f>IF(BD.PD7[[#This Row],[.]]="*",VLOOKUP(BD.PD7[[#This Row],[Pos]],Presupuesto!A:H,7,FALSE),"")</f>
        <v/>
      </c>
      <c r="F1366" s="581" t="s">
        <v>1349</v>
      </c>
      <c r="G1366" s="582"/>
      <c r="H1366" s="511"/>
      <c r="I1366" s="174" t="s">
        <v>1326</v>
      </c>
      <c r="J1366" s="512">
        <v>1</v>
      </c>
      <c r="K1366" s="174" t="s">
        <v>260</v>
      </c>
      <c r="L1366" s="383">
        <f>IF(BD.PD7[[#This Row],[Mon]]="DOP",1,HLOOKUP(BD.PD7[[#This Row],[Mon]],$K$1:$L$2,2,FALSE))</f>
        <v>1</v>
      </c>
      <c r="M1366" s="384">
        <v>49950</v>
      </c>
      <c r="N1366" s="243">
        <f>BD.PD7[[#This Row],[Cant.]]*BD.PD7[[#This Row],[ Tasa ]]*BD.PD7[[#This Row],[ Precio Und.]]</f>
        <v>49950</v>
      </c>
      <c r="O1366" s="386">
        <v>0</v>
      </c>
      <c r="P1366" s="243">
        <f>IF(BD.PD7[[#This Row],[Liquid. '[%']]]&lt;&gt;0,(BD.PD7[[#This Row],[Valor Neto '[DOP']]]*BD.PD7[[#This Row],[Liquid. '[%']]])+BD.PD7[[#This Row],[Valor Neto '[DOP']]],BD.PD7[[#This Row],[Valor Neto '[DOP']]])</f>
        <v>49950</v>
      </c>
      <c r="Q1366" s="243">
        <f>BD.PD7[[#This Row],[Ppto. Orden Interna '[DOP']]]/HLOOKUP("USD",$K$1:$L$2,2,FALSE)</f>
        <v>768.46153846153845</v>
      </c>
      <c r="R1366" s="381" t="s">
        <v>659</v>
      </c>
      <c r="S1366" s="387"/>
      <c r="T1366" s="387"/>
      <c r="U1366" s="387"/>
      <c r="V1366" s="387"/>
      <c r="W1366" s="174" t="s">
        <v>660</v>
      </c>
      <c r="X1366" s="495">
        <v>6</v>
      </c>
      <c r="Y1366" s="388">
        <v>0.5</v>
      </c>
      <c r="Z1366" s="243">
        <f>BD.PD7[[#This Row],[Av.P1 '[%']]]*BD.PD7[[#This Row],[Ppto. Orden Interna '[DOP']]]</f>
        <v>24975</v>
      </c>
      <c r="AA1366" s="495">
        <v>8</v>
      </c>
      <c r="AB1366" s="388">
        <v>0.5</v>
      </c>
      <c r="AC1366" s="243">
        <f>BD.PD7[[#This Row],[Av.P2 '[%']]]*BD.PD7[[#This Row],[Ppto. Orden Interna '[DOP']]]</f>
        <v>24975</v>
      </c>
      <c r="AD1366" s="249"/>
      <c r="AE1366" s="389"/>
      <c r="AF1366" s="243">
        <f>BD.PD7[[#This Row],[Av.P3 '[%']]]*BD.PD7[[#This Row],[Ppto. Orden Interna '[DOP']]]</f>
        <v>0</v>
      </c>
      <c r="AG1366" s="249"/>
      <c r="AH1366" s="389"/>
      <c r="AI1366" s="243">
        <f>BD.PD7[[#This Row],[Av.P2 '[%']]]*BD.PD7[[#This Row],[Ppto. Orden Interna '[DOP']]]</f>
        <v>24975</v>
      </c>
      <c r="AJ1366" s="249"/>
      <c r="AK1366" s="389"/>
      <c r="AL1366" s="243">
        <f>BD.PD7[[#This Row],[Av.P2 '[%']]]*BD.PD7[[#This Row],[Ppto. Orden Interna '[DOP']]]</f>
        <v>24975</v>
      </c>
      <c r="AM1366" s="496" t="e">
        <f>BD.PD9[[#This Row],[Pago 5]]+BD.PD9[[#This Row],[Pago 4]]+BD.PD9[[#This Row],[Pago 3]]+BD.PD9[[#This Row],[Pago 2]]+BD.PD9[[#This Row],[Pago 1]]</f>
        <v>#VALUE!</v>
      </c>
      <c r="AN1366" s="308" t="s">
        <v>244</v>
      </c>
      <c r="AO1366" s="308" t="s">
        <v>245</v>
      </c>
      <c r="AP1366" s="308" t="s">
        <v>246</v>
      </c>
      <c r="AQ1366" s="308" t="s">
        <v>247</v>
      </c>
      <c r="AR1366" s="308">
        <v>594</v>
      </c>
      <c r="AS1366" s="308" t="s">
        <v>248</v>
      </c>
      <c r="AT1366" s="249" t="s">
        <v>1575</v>
      </c>
      <c r="AU1366" s="249" t="s">
        <v>92</v>
      </c>
    </row>
    <row r="1367" spans="1:47" hidden="1" x14ac:dyDescent="0.3">
      <c r="A1367" s="511">
        <v>8.06</v>
      </c>
      <c r="B1367" s="231"/>
      <c r="C1367" s="232" t="str">
        <f>VLOOKUP(BD.PD7[[#This Row],[Pos]],PPto[],3,FALSE)</f>
        <v>8.06 Otros Equipamientos de Tienda</v>
      </c>
      <c r="D1367" s="511" t="s">
        <v>23</v>
      </c>
      <c r="E1367" s="305" t="str">
        <f>IF(BD.PD7[[#This Row],[.]]="*",VLOOKUP(BD.PD7[[#This Row],[Pos]],Presupuesto!A:H,7,FALSE),"")</f>
        <v/>
      </c>
      <c r="F1367" s="581" t="s">
        <v>1350</v>
      </c>
      <c r="G1367" s="582"/>
      <c r="H1367" s="511"/>
      <c r="I1367" s="174" t="s">
        <v>1326</v>
      </c>
      <c r="J1367" s="512">
        <v>1</v>
      </c>
      <c r="K1367" s="174" t="s">
        <v>260</v>
      </c>
      <c r="L1367" s="383">
        <f>IF(BD.PD7[[#This Row],[Mon]]="DOP",1,HLOOKUP(BD.PD7[[#This Row],[Mon]],$K$1:$L$2,2,FALSE))</f>
        <v>1</v>
      </c>
      <c r="M1367" s="384">
        <v>58600</v>
      </c>
      <c r="N1367" s="243">
        <f>BD.PD7[[#This Row],[Cant.]]*BD.PD7[[#This Row],[ Tasa ]]*BD.PD7[[#This Row],[ Precio Und.]]</f>
        <v>58600</v>
      </c>
      <c r="O1367" s="386">
        <v>0</v>
      </c>
      <c r="P1367" s="243">
        <f>IF(BD.PD7[[#This Row],[Liquid. '[%']]]&lt;&gt;0,(BD.PD7[[#This Row],[Valor Neto '[DOP']]]*BD.PD7[[#This Row],[Liquid. '[%']]])+BD.PD7[[#This Row],[Valor Neto '[DOP']]],BD.PD7[[#This Row],[Valor Neto '[DOP']]])</f>
        <v>58600</v>
      </c>
      <c r="Q1367" s="243">
        <f>BD.PD7[[#This Row],[Ppto. Orden Interna '[DOP']]]/HLOOKUP("USD",$K$1:$L$2,2,FALSE)</f>
        <v>901.53846153846155</v>
      </c>
      <c r="R1367" s="381" t="s">
        <v>659</v>
      </c>
      <c r="S1367" s="387"/>
      <c r="T1367" s="387"/>
      <c r="U1367" s="387"/>
      <c r="V1367" s="387"/>
      <c r="W1367" s="174" t="s">
        <v>660</v>
      </c>
      <c r="X1367" s="495">
        <v>6</v>
      </c>
      <c r="Y1367" s="388">
        <v>0.5</v>
      </c>
      <c r="Z1367" s="243">
        <f>BD.PD7[[#This Row],[Av.P1 '[%']]]*BD.PD7[[#This Row],[Ppto. Orden Interna '[DOP']]]</f>
        <v>29300</v>
      </c>
      <c r="AA1367" s="495">
        <v>8</v>
      </c>
      <c r="AB1367" s="388">
        <v>0.5</v>
      </c>
      <c r="AC1367" s="243">
        <f>BD.PD7[[#This Row],[Av.P2 '[%']]]*BD.PD7[[#This Row],[Ppto. Orden Interna '[DOP']]]</f>
        <v>29300</v>
      </c>
      <c r="AD1367" s="249"/>
      <c r="AE1367" s="389"/>
      <c r="AF1367" s="243">
        <f>BD.PD7[[#This Row],[Av.P3 '[%']]]*BD.PD7[[#This Row],[Ppto. Orden Interna '[DOP']]]</f>
        <v>0</v>
      </c>
      <c r="AG1367" s="249"/>
      <c r="AH1367" s="389"/>
      <c r="AI1367" s="243">
        <f>BD.PD7[[#This Row],[Av.P2 '[%']]]*BD.PD7[[#This Row],[Ppto. Orden Interna '[DOP']]]</f>
        <v>29300</v>
      </c>
      <c r="AJ1367" s="249"/>
      <c r="AK1367" s="389"/>
      <c r="AL1367" s="243">
        <f>BD.PD7[[#This Row],[Av.P2 '[%']]]*BD.PD7[[#This Row],[Ppto. Orden Interna '[DOP']]]</f>
        <v>29300</v>
      </c>
      <c r="AM1367" s="496" t="e">
        <f>BD.PD9[[#This Row],[Pago 5]]+BD.PD9[[#This Row],[Pago 4]]+BD.PD9[[#This Row],[Pago 3]]+BD.PD9[[#This Row],[Pago 2]]+BD.PD9[[#This Row],[Pago 1]]</f>
        <v>#VALUE!</v>
      </c>
      <c r="AN1367" s="308" t="s">
        <v>244</v>
      </c>
      <c r="AO1367" s="308" t="s">
        <v>245</v>
      </c>
      <c r="AP1367" s="308" t="s">
        <v>246</v>
      </c>
      <c r="AQ1367" s="308" t="s">
        <v>247</v>
      </c>
      <c r="AR1367" s="308">
        <v>594</v>
      </c>
      <c r="AS1367" s="308" t="s">
        <v>248</v>
      </c>
      <c r="AT1367" s="249" t="s">
        <v>1575</v>
      </c>
      <c r="AU1367" s="249" t="s">
        <v>92</v>
      </c>
    </row>
    <row r="1368" spans="1:47" hidden="1" x14ac:dyDescent="0.3">
      <c r="A1368" s="174">
        <v>8.06</v>
      </c>
      <c r="B1368" s="231"/>
      <c r="C1368" s="232" t="str">
        <f>VLOOKUP(BD.PD7[[#This Row],[Pos]],PPto[],3,FALSE)</f>
        <v>8.06 Otros Equipamientos de Tienda</v>
      </c>
      <c r="D1368" s="174" t="s">
        <v>23</v>
      </c>
      <c r="E1368" s="305" t="str">
        <f>IF(BD.PD7[[#This Row],[.]]="*",VLOOKUP(BD.PD7[[#This Row],[Pos]],Presupuesto!A:H,7,FALSE),"")</f>
        <v/>
      </c>
      <c r="F1368" s="234" t="s">
        <v>661</v>
      </c>
      <c r="G1368" s="174"/>
      <c r="H1368" s="174"/>
      <c r="I1368" s="174" t="s">
        <v>1326</v>
      </c>
      <c r="J1368" s="382">
        <v>4</v>
      </c>
      <c r="K1368" s="174" t="s">
        <v>260</v>
      </c>
      <c r="L1368" s="383">
        <f>IF(BD.PD7[[#This Row],[Mon]]="DOP",1,HLOOKUP(BD.PD7[[#This Row],[Mon]],$K$1:$L$2,2,FALSE))</f>
        <v>1</v>
      </c>
      <c r="M1368" s="384">
        <v>317.8</v>
      </c>
      <c r="N1368" s="243">
        <f>BD.PD7[[#This Row],[Cant.]]*BD.PD7[[#This Row],[ Tasa ]]*BD.PD7[[#This Row],[ Precio Und.]]</f>
        <v>1271.2</v>
      </c>
      <c r="O1368" s="386">
        <v>0</v>
      </c>
      <c r="P1368" s="243">
        <f>IF(BD.PD7[[#This Row],[Liquid. '[%']]]&lt;&gt;0,(BD.PD7[[#This Row],[Valor Neto '[DOP']]]*BD.PD7[[#This Row],[Liquid. '[%']]])+BD.PD7[[#This Row],[Valor Neto '[DOP']]],BD.PD7[[#This Row],[Valor Neto '[DOP']]])</f>
        <v>1271.2</v>
      </c>
      <c r="Q1368" s="243">
        <f>BD.PD7[[#This Row],[Ppto. Orden Interna '[DOP']]]/HLOOKUP("USD",$K$1:$L$2,2,FALSE)</f>
        <v>19.556923076923077</v>
      </c>
      <c r="R1368" s="381" t="s">
        <v>662</v>
      </c>
      <c r="S1368" s="387"/>
      <c r="T1368" s="387"/>
      <c r="U1368" s="387"/>
      <c r="V1368" s="387"/>
      <c r="W1368" s="174" t="s">
        <v>658</v>
      </c>
      <c r="X1368" s="495">
        <v>8</v>
      </c>
      <c r="Y1368" s="388">
        <v>1</v>
      </c>
      <c r="Z1368" s="243">
        <f>BD.PD7[[#This Row],[Av.P1 '[%']]]*BD.PD7[[#This Row],[Ppto. Orden Interna '[DOP']]]</f>
        <v>1271.2</v>
      </c>
      <c r="AA1368" s="249"/>
      <c r="AB1368" s="389"/>
      <c r="AC1368" s="243">
        <f>BD.PD7[[#This Row],[Av.P2 '[%']]]*BD.PD7[[#This Row],[Ppto. Orden Interna '[DOP']]]</f>
        <v>0</v>
      </c>
      <c r="AD1368" s="249"/>
      <c r="AE1368" s="389"/>
      <c r="AF1368" s="243">
        <f>BD.PD7[[#This Row],[Av.P3 '[%']]]*BD.PD7[[#This Row],[Ppto. Orden Interna '[DOP']]]</f>
        <v>0</v>
      </c>
      <c r="AG1368" s="249"/>
      <c r="AH1368" s="389"/>
      <c r="AI1368" s="243">
        <f>BD.PD7[[#This Row],[Av.P2 '[%']]]*BD.PD7[[#This Row],[Ppto. Orden Interna '[DOP']]]</f>
        <v>0</v>
      </c>
      <c r="AJ1368" s="249"/>
      <c r="AK1368" s="389"/>
      <c r="AL1368" s="243">
        <f>BD.PD7[[#This Row],[Av.P2 '[%']]]*BD.PD7[[#This Row],[Ppto. Orden Interna '[DOP']]]</f>
        <v>0</v>
      </c>
      <c r="AM1368" s="496" t="e">
        <f>BD.PD9[[#This Row],[Pago 5]]+BD.PD9[[#This Row],[Pago 4]]+BD.PD9[[#This Row],[Pago 3]]+BD.PD9[[#This Row],[Pago 2]]+BD.PD9[[#This Row],[Pago 1]]</f>
        <v>#VALUE!</v>
      </c>
      <c r="AN1368" s="308" t="s">
        <v>244</v>
      </c>
      <c r="AO1368" s="308" t="s">
        <v>245</v>
      </c>
      <c r="AP1368" s="308" t="s">
        <v>246</v>
      </c>
      <c r="AQ1368" s="308" t="s">
        <v>247</v>
      </c>
      <c r="AR1368" s="308">
        <v>594</v>
      </c>
      <c r="AS1368" s="308" t="s">
        <v>248</v>
      </c>
      <c r="AT1368" s="249" t="s">
        <v>1575</v>
      </c>
      <c r="AU1368" s="249" t="s">
        <v>92</v>
      </c>
    </row>
    <row r="1369" spans="1:47" hidden="1" x14ac:dyDescent="0.3">
      <c r="A1369" s="174">
        <v>8.06</v>
      </c>
      <c r="B1369" s="231"/>
      <c r="C1369" s="232" t="str">
        <f>VLOOKUP(BD.PD7[[#This Row],[Pos]],PPto[],3,FALSE)</f>
        <v>8.06 Otros Equipamientos de Tienda</v>
      </c>
      <c r="D1369" s="174" t="s">
        <v>23</v>
      </c>
      <c r="E1369" s="305" t="str">
        <f>IF(BD.PD7[[#This Row],[.]]="*",VLOOKUP(BD.PD7[[#This Row],[Pos]],Presupuesto!A:H,7,FALSE),"")</f>
        <v/>
      </c>
      <c r="F1369" s="234" t="s">
        <v>663</v>
      </c>
      <c r="G1369" s="174"/>
      <c r="H1369" s="174"/>
      <c r="I1369" s="174" t="s">
        <v>1326</v>
      </c>
      <c r="J1369" s="382">
        <v>6</v>
      </c>
      <c r="K1369" s="174" t="s">
        <v>260</v>
      </c>
      <c r="L1369" s="383">
        <f>IF(BD.PD7[[#This Row],[Mon]]="DOP",1,HLOOKUP(BD.PD7[[#This Row],[Mon]],$K$1:$L$2,2,FALSE))</f>
        <v>1</v>
      </c>
      <c r="M1369" s="384">
        <v>261.02</v>
      </c>
      <c r="N1369" s="243">
        <f>BD.PD7[[#This Row],[Cant.]]*BD.PD7[[#This Row],[ Tasa ]]*BD.PD7[[#This Row],[ Precio Und.]]</f>
        <v>1566.12</v>
      </c>
      <c r="O1369" s="386">
        <v>0</v>
      </c>
      <c r="P1369" s="243">
        <f>IF(BD.PD7[[#This Row],[Liquid. '[%']]]&lt;&gt;0,(BD.PD7[[#This Row],[Valor Neto '[DOP']]]*BD.PD7[[#This Row],[Liquid. '[%']]])+BD.PD7[[#This Row],[Valor Neto '[DOP']]],BD.PD7[[#This Row],[Valor Neto '[DOP']]])</f>
        <v>1566.12</v>
      </c>
      <c r="Q1369" s="243">
        <f>BD.PD7[[#This Row],[Ppto. Orden Interna '[DOP']]]/HLOOKUP("USD",$K$1:$L$2,2,FALSE)</f>
        <v>24.094153846153844</v>
      </c>
      <c r="R1369" s="381" t="s">
        <v>664</v>
      </c>
      <c r="S1369" s="387"/>
      <c r="T1369" s="387"/>
      <c r="U1369" s="387"/>
      <c r="V1369" s="387"/>
      <c r="W1369" s="174" t="s">
        <v>658</v>
      </c>
      <c r="X1369" s="495">
        <v>8</v>
      </c>
      <c r="Y1369" s="388">
        <v>1</v>
      </c>
      <c r="Z1369" s="243">
        <f>BD.PD7[[#This Row],[Av.P1 '[%']]]*BD.PD7[[#This Row],[Ppto. Orden Interna '[DOP']]]</f>
        <v>1566.12</v>
      </c>
      <c r="AA1369" s="249"/>
      <c r="AB1369" s="389"/>
      <c r="AC1369" s="243">
        <f>BD.PD7[[#This Row],[Av.P2 '[%']]]*BD.PD7[[#This Row],[Ppto. Orden Interna '[DOP']]]</f>
        <v>0</v>
      </c>
      <c r="AD1369" s="249"/>
      <c r="AE1369" s="389"/>
      <c r="AF1369" s="243">
        <f>BD.PD7[[#This Row],[Av.P3 '[%']]]*BD.PD7[[#This Row],[Ppto. Orden Interna '[DOP']]]</f>
        <v>0</v>
      </c>
      <c r="AG1369" s="249"/>
      <c r="AH1369" s="389"/>
      <c r="AI1369" s="243">
        <f>BD.PD7[[#This Row],[Av.P2 '[%']]]*BD.PD7[[#This Row],[Ppto. Orden Interna '[DOP']]]</f>
        <v>0</v>
      </c>
      <c r="AJ1369" s="249"/>
      <c r="AK1369" s="389"/>
      <c r="AL1369" s="243">
        <f>BD.PD7[[#This Row],[Av.P2 '[%']]]*BD.PD7[[#This Row],[Ppto. Orden Interna '[DOP']]]</f>
        <v>0</v>
      </c>
      <c r="AM1369" s="496" t="e">
        <f>BD.PD9[[#This Row],[Pago 5]]+BD.PD9[[#This Row],[Pago 4]]+BD.PD9[[#This Row],[Pago 3]]+BD.PD9[[#This Row],[Pago 2]]+BD.PD9[[#This Row],[Pago 1]]</f>
        <v>#VALUE!</v>
      </c>
      <c r="AN1369" s="308" t="s">
        <v>244</v>
      </c>
      <c r="AO1369" s="308" t="s">
        <v>245</v>
      </c>
      <c r="AP1369" s="308" t="s">
        <v>246</v>
      </c>
      <c r="AQ1369" s="308" t="s">
        <v>247</v>
      </c>
      <c r="AR1369" s="308">
        <v>594</v>
      </c>
      <c r="AS1369" s="308" t="s">
        <v>248</v>
      </c>
      <c r="AT1369" s="249" t="s">
        <v>1575</v>
      </c>
      <c r="AU1369" s="249" t="s">
        <v>92</v>
      </c>
    </row>
    <row r="1370" spans="1:47" hidden="1" x14ac:dyDescent="0.3">
      <c r="A1370" s="174">
        <v>8.06</v>
      </c>
      <c r="B1370" s="231"/>
      <c r="C1370" s="232" t="str">
        <f>VLOOKUP(BD.PD7[[#This Row],[Pos]],PPto[],3,FALSE)</f>
        <v>8.06 Otros Equipamientos de Tienda</v>
      </c>
      <c r="D1370" s="174" t="s">
        <v>23</v>
      </c>
      <c r="E1370" s="305" t="str">
        <f>IF(BD.PD7[[#This Row],[.]]="*",VLOOKUP(BD.PD7[[#This Row],[Pos]],Presupuesto!A:H,7,FALSE),"")</f>
        <v/>
      </c>
      <c r="F1370" s="234" t="s">
        <v>665</v>
      </c>
      <c r="G1370" s="174"/>
      <c r="H1370" s="174"/>
      <c r="I1370" s="174" t="s">
        <v>1326</v>
      </c>
      <c r="J1370" s="382">
        <v>1</v>
      </c>
      <c r="K1370" s="174" t="s">
        <v>260</v>
      </c>
      <c r="L1370" s="383">
        <f>IF(BD.PD7[[#This Row],[Mon]]="DOP",1,HLOOKUP(BD.PD7[[#This Row],[Mon]],$K$1:$L$2,2,FALSE))</f>
        <v>1</v>
      </c>
      <c r="M1370" s="384">
        <v>2210.6999999999998</v>
      </c>
      <c r="N1370" s="243">
        <f>BD.PD7[[#This Row],[Cant.]]*BD.PD7[[#This Row],[ Tasa ]]*BD.PD7[[#This Row],[ Precio Und.]]</f>
        <v>2210.6999999999998</v>
      </c>
      <c r="O1370" s="386">
        <v>0</v>
      </c>
      <c r="P1370" s="243">
        <f>IF(BD.PD7[[#This Row],[Liquid. '[%']]]&lt;&gt;0,(BD.PD7[[#This Row],[Valor Neto '[DOP']]]*BD.PD7[[#This Row],[Liquid. '[%']]])+BD.PD7[[#This Row],[Valor Neto '[DOP']]],BD.PD7[[#This Row],[Valor Neto '[DOP']]])</f>
        <v>2210.6999999999998</v>
      </c>
      <c r="Q1370" s="243">
        <f>BD.PD7[[#This Row],[Ppto. Orden Interna '[DOP']]]/HLOOKUP("USD",$K$1:$L$2,2,FALSE)</f>
        <v>34.010769230769228</v>
      </c>
      <c r="R1370" s="381" t="s">
        <v>666</v>
      </c>
      <c r="S1370" s="387"/>
      <c r="T1370" s="387"/>
      <c r="U1370" s="387"/>
      <c r="V1370" s="387"/>
      <c r="W1370" s="174" t="s">
        <v>660</v>
      </c>
      <c r="X1370" s="495">
        <v>8</v>
      </c>
      <c r="Y1370" s="388">
        <v>0.5</v>
      </c>
      <c r="Z1370" s="243">
        <f>BD.PD7[[#This Row],[Av.P1 '[%']]]*BD.PD7[[#This Row],[Ppto. Orden Interna '[DOP']]]</f>
        <v>1105.3499999999999</v>
      </c>
      <c r="AA1370" s="495">
        <v>10</v>
      </c>
      <c r="AB1370" s="388">
        <v>0.5</v>
      </c>
      <c r="AC1370" s="243">
        <f>BD.PD7[[#This Row],[Av.P2 '[%']]]*BD.PD7[[#This Row],[Ppto. Orden Interna '[DOP']]]</f>
        <v>1105.3499999999999</v>
      </c>
      <c r="AD1370" s="249"/>
      <c r="AE1370" s="389"/>
      <c r="AF1370" s="243">
        <f>BD.PD7[[#This Row],[Av.P3 '[%']]]*BD.PD7[[#This Row],[Ppto. Orden Interna '[DOP']]]</f>
        <v>0</v>
      </c>
      <c r="AG1370" s="249"/>
      <c r="AH1370" s="389"/>
      <c r="AI1370" s="243">
        <f>BD.PD7[[#This Row],[Av.P2 '[%']]]*BD.PD7[[#This Row],[Ppto. Orden Interna '[DOP']]]</f>
        <v>1105.3499999999999</v>
      </c>
      <c r="AJ1370" s="249"/>
      <c r="AK1370" s="389"/>
      <c r="AL1370" s="243">
        <f>BD.PD7[[#This Row],[Av.P2 '[%']]]*BD.PD7[[#This Row],[Ppto. Orden Interna '[DOP']]]</f>
        <v>1105.3499999999999</v>
      </c>
      <c r="AM1370" s="496" t="e">
        <f>BD.PD9[[#This Row],[Pago 5]]+BD.PD9[[#This Row],[Pago 4]]+BD.PD9[[#This Row],[Pago 3]]+BD.PD9[[#This Row],[Pago 2]]+BD.PD9[[#This Row],[Pago 1]]</f>
        <v>#VALUE!</v>
      </c>
      <c r="AN1370" s="308" t="s">
        <v>244</v>
      </c>
      <c r="AO1370" s="308" t="s">
        <v>245</v>
      </c>
      <c r="AP1370" s="308" t="s">
        <v>246</v>
      </c>
      <c r="AQ1370" s="308" t="s">
        <v>247</v>
      </c>
      <c r="AR1370" s="308">
        <v>594</v>
      </c>
      <c r="AS1370" s="308" t="s">
        <v>248</v>
      </c>
      <c r="AT1370" s="249" t="s">
        <v>1575</v>
      </c>
      <c r="AU1370" s="249" t="s">
        <v>92</v>
      </c>
    </row>
    <row r="1371" spans="1:47" hidden="1" x14ac:dyDescent="0.3">
      <c r="A1371" s="174">
        <v>8.06</v>
      </c>
      <c r="B1371" s="231"/>
      <c r="C1371" s="232" t="str">
        <f>VLOOKUP(BD.PD7[[#This Row],[Pos]],PPto[],3,FALSE)</f>
        <v>8.06 Otros Equipamientos de Tienda</v>
      </c>
      <c r="D1371" s="174" t="s">
        <v>23</v>
      </c>
      <c r="E1371" s="305" t="str">
        <f>IF(BD.PD7[[#This Row],[.]]="*",VLOOKUP(BD.PD7[[#This Row],[Pos]],Presupuesto!A:H,7,FALSE),"")</f>
        <v/>
      </c>
      <c r="F1371" s="234" t="s">
        <v>667</v>
      </c>
      <c r="G1371" s="174"/>
      <c r="H1371" s="174"/>
      <c r="I1371" s="174" t="s">
        <v>1326</v>
      </c>
      <c r="J1371" s="382">
        <v>6</v>
      </c>
      <c r="K1371" s="174" t="s">
        <v>260</v>
      </c>
      <c r="L1371" s="383">
        <f>IF(BD.PD7[[#This Row],[Mon]]="DOP",1,HLOOKUP(BD.PD7[[#This Row],[Mon]],$K$1:$L$2,2,FALSE))</f>
        <v>1</v>
      </c>
      <c r="M1371" s="384">
        <v>550</v>
      </c>
      <c r="N1371" s="243">
        <f>BD.PD7[[#This Row],[Cant.]]*BD.PD7[[#This Row],[ Tasa ]]*BD.PD7[[#This Row],[ Precio Und.]]</f>
        <v>3300</v>
      </c>
      <c r="O1371" s="386">
        <v>0</v>
      </c>
      <c r="P1371" s="243">
        <f>IF(BD.PD7[[#This Row],[Liquid. '[%']]]&lt;&gt;0,(BD.PD7[[#This Row],[Valor Neto '[DOP']]]*BD.PD7[[#This Row],[Liquid. '[%']]])+BD.PD7[[#This Row],[Valor Neto '[DOP']]],BD.PD7[[#This Row],[Valor Neto '[DOP']]])</f>
        <v>3300</v>
      </c>
      <c r="Q1371" s="243">
        <f>BD.PD7[[#This Row],[Ppto. Orden Interna '[DOP']]]/HLOOKUP("USD",$K$1:$L$2,2,FALSE)</f>
        <v>50.769230769230766</v>
      </c>
      <c r="R1371" s="381" t="s">
        <v>668</v>
      </c>
      <c r="S1371" s="387"/>
      <c r="T1371" s="387"/>
      <c r="U1371" s="387"/>
      <c r="V1371" s="387"/>
      <c r="W1371" s="174" t="s">
        <v>658</v>
      </c>
      <c r="X1371" s="495">
        <v>8</v>
      </c>
      <c r="Y1371" s="388">
        <v>1</v>
      </c>
      <c r="Z1371" s="243">
        <f>BD.PD7[[#This Row],[Av.P1 '[%']]]*BD.PD7[[#This Row],[Ppto. Orden Interna '[DOP']]]</f>
        <v>3300</v>
      </c>
      <c r="AA1371" s="249"/>
      <c r="AB1371" s="389"/>
      <c r="AC1371" s="243">
        <f>BD.PD7[[#This Row],[Av.P2 '[%']]]*BD.PD7[[#This Row],[Ppto. Orden Interna '[DOP']]]</f>
        <v>0</v>
      </c>
      <c r="AD1371" s="249"/>
      <c r="AE1371" s="389"/>
      <c r="AF1371" s="243">
        <f>BD.PD7[[#This Row],[Av.P3 '[%']]]*BD.PD7[[#This Row],[Ppto. Orden Interna '[DOP']]]</f>
        <v>0</v>
      </c>
      <c r="AG1371" s="249"/>
      <c r="AH1371" s="389"/>
      <c r="AI1371" s="243">
        <f>BD.PD7[[#This Row],[Av.P2 '[%']]]*BD.PD7[[#This Row],[Ppto. Orden Interna '[DOP']]]</f>
        <v>0</v>
      </c>
      <c r="AJ1371" s="249"/>
      <c r="AK1371" s="389"/>
      <c r="AL1371" s="243">
        <f>BD.PD7[[#This Row],[Av.P2 '[%']]]*BD.PD7[[#This Row],[Ppto. Orden Interna '[DOP']]]</f>
        <v>0</v>
      </c>
      <c r="AM1371" s="496" t="e">
        <f>BD.PD9[[#This Row],[Pago 5]]+BD.PD9[[#This Row],[Pago 4]]+BD.PD9[[#This Row],[Pago 3]]+BD.PD9[[#This Row],[Pago 2]]+BD.PD9[[#This Row],[Pago 1]]</f>
        <v>#VALUE!</v>
      </c>
      <c r="AN1371" s="308" t="s">
        <v>244</v>
      </c>
      <c r="AO1371" s="308" t="s">
        <v>245</v>
      </c>
      <c r="AP1371" s="308" t="s">
        <v>246</v>
      </c>
      <c r="AQ1371" s="308" t="s">
        <v>247</v>
      </c>
      <c r="AR1371" s="308">
        <v>594</v>
      </c>
      <c r="AS1371" s="308" t="s">
        <v>248</v>
      </c>
      <c r="AT1371" s="249" t="s">
        <v>1575</v>
      </c>
      <c r="AU1371" s="249" t="s">
        <v>92</v>
      </c>
    </row>
    <row r="1372" spans="1:47" hidden="1" x14ac:dyDescent="0.3">
      <c r="A1372" s="174">
        <v>8.06</v>
      </c>
      <c r="B1372" s="231"/>
      <c r="C1372" s="232" t="str">
        <f>VLOOKUP(BD.PD7[[#This Row],[Pos]],PPto[],3,FALSE)</f>
        <v>8.06 Otros Equipamientos de Tienda</v>
      </c>
      <c r="D1372" s="174" t="s">
        <v>23</v>
      </c>
      <c r="E1372" s="305" t="str">
        <f>IF(BD.PD7[[#This Row],[.]]="*",VLOOKUP(BD.PD7[[#This Row],[Pos]],Presupuesto!A:H,7,FALSE),"")</f>
        <v/>
      </c>
      <c r="F1372" s="234" t="s">
        <v>669</v>
      </c>
      <c r="G1372" s="174"/>
      <c r="H1372" s="174"/>
      <c r="I1372" s="174" t="s">
        <v>1326</v>
      </c>
      <c r="J1372" s="382">
        <v>11</v>
      </c>
      <c r="K1372" s="174" t="s">
        <v>260</v>
      </c>
      <c r="L1372" s="383">
        <f>IF(BD.PD7[[#This Row],[Mon]]="DOP",1,HLOOKUP(BD.PD7[[#This Row],[Mon]],$K$1:$L$2,2,FALSE))</f>
        <v>1</v>
      </c>
      <c r="M1372" s="384">
        <v>446.23636363636365</v>
      </c>
      <c r="N1372" s="243">
        <f>BD.PD7[[#This Row],[Cant.]]*BD.PD7[[#This Row],[ Tasa ]]*BD.PD7[[#This Row],[ Precio Und.]]</f>
        <v>4908.6000000000004</v>
      </c>
      <c r="O1372" s="386">
        <v>0</v>
      </c>
      <c r="P1372" s="243">
        <f>IF(BD.PD7[[#This Row],[Liquid. '[%']]]&lt;&gt;0,(BD.PD7[[#This Row],[Valor Neto '[DOP']]]*BD.PD7[[#This Row],[Liquid. '[%']]])+BD.PD7[[#This Row],[Valor Neto '[DOP']]],BD.PD7[[#This Row],[Valor Neto '[DOP']]])</f>
        <v>4908.6000000000004</v>
      </c>
      <c r="Q1372" s="243">
        <f>BD.PD7[[#This Row],[Ppto. Orden Interna '[DOP']]]/HLOOKUP("USD",$K$1:$L$2,2,FALSE)</f>
        <v>75.516923076923078</v>
      </c>
      <c r="R1372" s="381" t="s">
        <v>670</v>
      </c>
      <c r="S1372" s="387"/>
      <c r="T1372" s="387"/>
      <c r="U1372" s="387"/>
      <c r="V1372" s="387"/>
      <c r="W1372" s="174" t="s">
        <v>671</v>
      </c>
      <c r="X1372" s="495">
        <v>8</v>
      </c>
      <c r="Y1372" s="388">
        <v>1</v>
      </c>
      <c r="Z1372" s="243">
        <f>BD.PD7[[#This Row],[Av.P1 '[%']]]*BD.PD7[[#This Row],[Ppto. Orden Interna '[DOP']]]</f>
        <v>4908.6000000000004</v>
      </c>
      <c r="AA1372" s="249"/>
      <c r="AB1372" s="389"/>
      <c r="AC1372" s="243">
        <f>BD.PD7[[#This Row],[Av.P2 '[%']]]*BD.PD7[[#This Row],[Ppto. Orden Interna '[DOP']]]</f>
        <v>0</v>
      </c>
      <c r="AD1372" s="249"/>
      <c r="AE1372" s="389"/>
      <c r="AF1372" s="243">
        <f>BD.PD7[[#This Row],[Av.P3 '[%']]]*BD.PD7[[#This Row],[Ppto. Orden Interna '[DOP']]]</f>
        <v>0</v>
      </c>
      <c r="AG1372" s="249"/>
      <c r="AH1372" s="389"/>
      <c r="AI1372" s="243">
        <f>BD.PD7[[#This Row],[Av.P2 '[%']]]*BD.PD7[[#This Row],[Ppto. Orden Interna '[DOP']]]</f>
        <v>0</v>
      </c>
      <c r="AJ1372" s="249"/>
      <c r="AK1372" s="389"/>
      <c r="AL1372" s="243">
        <f>BD.PD7[[#This Row],[Av.P2 '[%']]]*BD.PD7[[#This Row],[Ppto. Orden Interna '[DOP']]]</f>
        <v>0</v>
      </c>
      <c r="AM1372" s="496" t="e">
        <f>BD.PD9[[#This Row],[Pago 5]]+BD.PD9[[#This Row],[Pago 4]]+BD.PD9[[#This Row],[Pago 3]]+BD.PD9[[#This Row],[Pago 2]]+BD.PD9[[#This Row],[Pago 1]]</f>
        <v>#VALUE!</v>
      </c>
      <c r="AN1372" s="308" t="s">
        <v>244</v>
      </c>
      <c r="AO1372" s="308" t="s">
        <v>245</v>
      </c>
      <c r="AP1372" s="308" t="s">
        <v>246</v>
      </c>
      <c r="AQ1372" s="308" t="s">
        <v>247</v>
      </c>
      <c r="AR1372" s="308">
        <v>594</v>
      </c>
      <c r="AS1372" s="308" t="s">
        <v>248</v>
      </c>
      <c r="AT1372" s="249" t="s">
        <v>1575</v>
      </c>
      <c r="AU1372" s="249" t="s">
        <v>92</v>
      </c>
    </row>
    <row r="1373" spans="1:47" hidden="1" x14ac:dyDescent="0.3">
      <c r="A1373" s="174">
        <v>8.06</v>
      </c>
      <c r="B1373" s="231"/>
      <c r="C1373" s="232" t="str">
        <f>VLOOKUP(BD.PD7[[#This Row],[Pos]],PPto[],3,FALSE)</f>
        <v>8.06 Otros Equipamientos de Tienda</v>
      </c>
      <c r="D1373" s="174" t="s">
        <v>23</v>
      </c>
      <c r="E1373" s="305" t="str">
        <f>IF(BD.PD7[[#This Row],[.]]="*",VLOOKUP(BD.PD7[[#This Row],[Pos]],Presupuesto!A:H,7,FALSE),"")</f>
        <v/>
      </c>
      <c r="F1373" s="234" t="s">
        <v>672</v>
      </c>
      <c r="G1373" s="174"/>
      <c r="H1373" s="174"/>
      <c r="I1373" s="174" t="s">
        <v>1326</v>
      </c>
      <c r="J1373" s="382">
        <v>1</v>
      </c>
      <c r="K1373" s="174" t="s">
        <v>260</v>
      </c>
      <c r="L1373" s="383">
        <f>IF(BD.PD7[[#This Row],[Mon]]="DOP",1,HLOOKUP(BD.PD7[[#This Row],[Mon]],$K$1:$L$2,2,FALSE))</f>
        <v>1</v>
      </c>
      <c r="M1373" s="384">
        <v>5843.88</v>
      </c>
      <c r="N1373" s="243">
        <f>BD.PD7[[#This Row],[Cant.]]*BD.PD7[[#This Row],[ Tasa ]]*BD.PD7[[#This Row],[ Precio Und.]]</f>
        <v>5843.88</v>
      </c>
      <c r="O1373" s="386">
        <v>0</v>
      </c>
      <c r="P1373" s="243">
        <f>IF(BD.PD7[[#This Row],[Liquid. '[%']]]&lt;&gt;0,(BD.PD7[[#This Row],[Valor Neto '[DOP']]]*BD.PD7[[#This Row],[Liquid. '[%']]])+BD.PD7[[#This Row],[Valor Neto '[DOP']]],BD.PD7[[#This Row],[Valor Neto '[DOP']]])</f>
        <v>5843.88</v>
      </c>
      <c r="Q1373" s="243">
        <f>BD.PD7[[#This Row],[Ppto. Orden Interna '[DOP']]]/HLOOKUP("USD",$K$1:$L$2,2,FALSE)</f>
        <v>89.905846153846156</v>
      </c>
      <c r="R1373" s="381" t="s">
        <v>673</v>
      </c>
      <c r="S1373" s="387"/>
      <c r="T1373" s="387"/>
      <c r="U1373" s="387"/>
      <c r="V1373" s="387"/>
      <c r="W1373" s="174" t="s">
        <v>658</v>
      </c>
      <c r="X1373" s="495">
        <v>8</v>
      </c>
      <c r="Y1373" s="388">
        <v>1</v>
      </c>
      <c r="Z1373" s="243">
        <f>BD.PD7[[#This Row],[Av.P1 '[%']]]*BD.PD7[[#This Row],[Ppto. Orden Interna '[DOP']]]</f>
        <v>5843.88</v>
      </c>
      <c r="AA1373" s="249"/>
      <c r="AB1373" s="389"/>
      <c r="AC1373" s="243">
        <f>BD.PD7[[#This Row],[Av.P2 '[%']]]*BD.PD7[[#This Row],[Ppto. Orden Interna '[DOP']]]</f>
        <v>0</v>
      </c>
      <c r="AD1373" s="249"/>
      <c r="AE1373" s="389"/>
      <c r="AF1373" s="243">
        <f>BD.PD7[[#This Row],[Av.P3 '[%']]]*BD.PD7[[#This Row],[Ppto. Orden Interna '[DOP']]]</f>
        <v>0</v>
      </c>
      <c r="AG1373" s="249"/>
      <c r="AH1373" s="389"/>
      <c r="AI1373" s="243">
        <f>BD.PD7[[#This Row],[Av.P2 '[%']]]*BD.PD7[[#This Row],[Ppto. Orden Interna '[DOP']]]</f>
        <v>0</v>
      </c>
      <c r="AJ1373" s="249"/>
      <c r="AK1373" s="389"/>
      <c r="AL1373" s="243">
        <f>BD.PD7[[#This Row],[Av.P2 '[%']]]*BD.PD7[[#This Row],[Ppto. Orden Interna '[DOP']]]</f>
        <v>0</v>
      </c>
      <c r="AM1373" s="496" t="e">
        <f>BD.PD9[[#This Row],[Pago 5]]+BD.PD9[[#This Row],[Pago 4]]+BD.PD9[[#This Row],[Pago 3]]+BD.PD9[[#This Row],[Pago 2]]+BD.PD9[[#This Row],[Pago 1]]</f>
        <v>#VALUE!</v>
      </c>
      <c r="AN1373" s="308" t="s">
        <v>244</v>
      </c>
      <c r="AO1373" s="308" t="s">
        <v>245</v>
      </c>
      <c r="AP1373" s="308" t="s">
        <v>246</v>
      </c>
      <c r="AQ1373" s="308" t="s">
        <v>247</v>
      </c>
      <c r="AR1373" s="308">
        <v>594</v>
      </c>
      <c r="AS1373" s="308" t="s">
        <v>248</v>
      </c>
      <c r="AT1373" s="249" t="s">
        <v>1575</v>
      </c>
      <c r="AU1373" s="249" t="s">
        <v>92</v>
      </c>
    </row>
    <row r="1374" spans="1:47" hidden="1" x14ac:dyDescent="0.3">
      <c r="A1374" s="174">
        <v>8.06</v>
      </c>
      <c r="B1374" s="231"/>
      <c r="C1374" s="232" t="str">
        <f>VLOOKUP(BD.PD7[[#This Row],[Pos]],PPto[],3,FALSE)</f>
        <v>8.06 Otros Equipamientos de Tienda</v>
      </c>
      <c r="D1374" s="174" t="s">
        <v>23</v>
      </c>
      <c r="E1374" s="305" t="str">
        <f>IF(BD.PD7[[#This Row],[.]]="*",VLOOKUP(BD.PD7[[#This Row],[Pos]],Presupuesto!A:H,7,FALSE),"")</f>
        <v/>
      </c>
      <c r="F1374" s="234" t="s">
        <v>674</v>
      </c>
      <c r="G1374" s="174"/>
      <c r="H1374" s="174"/>
      <c r="I1374" s="174" t="s">
        <v>1326</v>
      </c>
      <c r="J1374" s="382">
        <v>6</v>
      </c>
      <c r="K1374" s="174" t="s">
        <v>260</v>
      </c>
      <c r="L1374" s="383">
        <f>IF(BD.PD7[[#This Row],[Mon]]="DOP",1,HLOOKUP(BD.PD7[[#This Row],[Mon]],$K$1:$L$2,2,FALSE))</f>
        <v>1</v>
      </c>
      <c r="M1374" s="384">
        <v>1400</v>
      </c>
      <c r="N1374" s="243">
        <f>BD.PD7[[#This Row],[Cant.]]*BD.PD7[[#This Row],[ Tasa ]]*BD.PD7[[#This Row],[ Precio Und.]]</f>
        <v>8400</v>
      </c>
      <c r="O1374" s="386">
        <v>0</v>
      </c>
      <c r="P1374" s="243">
        <f>IF(BD.PD7[[#This Row],[Liquid. '[%']]]&lt;&gt;0,(BD.PD7[[#This Row],[Valor Neto '[DOP']]]*BD.PD7[[#This Row],[Liquid. '[%']]])+BD.PD7[[#This Row],[Valor Neto '[DOP']]],BD.PD7[[#This Row],[Valor Neto '[DOP']]])</f>
        <v>8400</v>
      </c>
      <c r="Q1374" s="243">
        <f>BD.PD7[[#This Row],[Ppto. Orden Interna '[DOP']]]/HLOOKUP("USD",$K$1:$L$2,2,FALSE)</f>
        <v>129.23076923076923</v>
      </c>
      <c r="R1374" s="381" t="s">
        <v>668</v>
      </c>
      <c r="S1374" s="387"/>
      <c r="T1374" s="387"/>
      <c r="U1374" s="387"/>
      <c r="V1374" s="387"/>
      <c r="W1374" s="174" t="s">
        <v>658</v>
      </c>
      <c r="X1374" s="495">
        <v>8</v>
      </c>
      <c r="Y1374" s="388">
        <v>1</v>
      </c>
      <c r="Z1374" s="243">
        <f>BD.PD7[[#This Row],[Av.P1 '[%']]]*BD.PD7[[#This Row],[Ppto. Orden Interna '[DOP']]]</f>
        <v>8400</v>
      </c>
      <c r="AA1374" s="249"/>
      <c r="AB1374" s="389"/>
      <c r="AC1374" s="243">
        <f>BD.PD7[[#This Row],[Av.P2 '[%']]]*BD.PD7[[#This Row],[Ppto. Orden Interna '[DOP']]]</f>
        <v>0</v>
      </c>
      <c r="AD1374" s="249"/>
      <c r="AE1374" s="389"/>
      <c r="AF1374" s="243">
        <f>BD.PD7[[#This Row],[Av.P3 '[%']]]*BD.PD7[[#This Row],[Ppto. Orden Interna '[DOP']]]</f>
        <v>0</v>
      </c>
      <c r="AG1374" s="249"/>
      <c r="AH1374" s="389"/>
      <c r="AI1374" s="243">
        <f>BD.PD7[[#This Row],[Av.P2 '[%']]]*BD.PD7[[#This Row],[Ppto. Orden Interna '[DOP']]]</f>
        <v>0</v>
      </c>
      <c r="AJ1374" s="249"/>
      <c r="AK1374" s="389"/>
      <c r="AL1374" s="243">
        <f>BD.PD7[[#This Row],[Av.P2 '[%']]]*BD.PD7[[#This Row],[Ppto. Orden Interna '[DOP']]]</f>
        <v>0</v>
      </c>
      <c r="AM1374" s="496" t="e">
        <f>BD.PD9[[#This Row],[Pago 5]]+BD.PD9[[#This Row],[Pago 4]]+BD.PD9[[#This Row],[Pago 3]]+BD.PD9[[#This Row],[Pago 2]]+BD.PD9[[#This Row],[Pago 1]]</f>
        <v>#VALUE!</v>
      </c>
      <c r="AN1374" s="308" t="s">
        <v>244</v>
      </c>
      <c r="AO1374" s="308" t="s">
        <v>245</v>
      </c>
      <c r="AP1374" s="308" t="s">
        <v>246</v>
      </c>
      <c r="AQ1374" s="308" t="s">
        <v>247</v>
      </c>
      <c r="AR1374" s="308">
        <v>594</v>
      </c>
      <c r="AS1374" s="308" t="s">
        <v>248</v>
      </c>
      <c r="AT1374" s="249" t="s">
        <v>1575</v>
      </c>
      <c r="AU1374" s="249" t="s">
        <v>92</v>
      </c>
    </row>
    <row r="1375" spans="1:47" hidden="1" x14ac:dyDescent="0.3">
      <c r="A1375" s="174">
        <v>8.06</v>
      </c>
      <c r="B1375" s="231"/>
      <c r="C1375" s="232" t="str">
        <f>VLOOKUP(BD.PD7[[#This Row],[Pos]],PPto[],3,FALSE)</f>
        <v>8.06 Otros Equipamientos de Tienda</v>
      </c>
      <c r="D1375" s="174" t="s">
        <v>23</v>
      </c>
      <c r="E1375" s="305" t="str">
        <f>IF(BD.PD7[[#This Row],[.]]="*",VLOOKUP(BD.PD7[[#This Row],[Pos]],Presupuesto!A:H,7,FALSE),"")</f>
        <v/>
      </c>
      <c r="F1375" s="561" t="s">
        <v>675</v>
      </c>
      <c r="G1375" s="511"/>
      <c r="H1375" s="174"/>
      <c r="I1375" s="174" t="s">
        <v>1326</v>
      </c>
      <c r="J1375" s="382">
        <v>1</v>
      </c>
      <c r="K1375" s="174" t="s">
        <v>260</v>
      </c>
      <c r="L1375" s="383">
        <f>IF(BD.PD7[[#This Row],[Mon]]="DOP",1,HLOOKUP(BD.PD7[[#This Row],[Mon]],$K$1:$L$2,2,FALSE))</f>
        <v>1</v>
      </c>
      <c r="M1375" s="384">
        <v>10000</v>
      </c>
      <c r="N1375" s="243">
        <f>BD.PD7[[#This Row],[Cant.]]*BD.PD7[[#This Row],[ Tasa ]]*BD.PD7[[#This Row],[ Precio Und.]]</f>
        <v>10000</v>
      </c>
      <c r="O1375" s="386">
        <v>0</v>
      </c>
      <c r="P1375" s="243">
        <f>IF(BD.PD7[[#This Row],[Liquid. '[%']]]&lt;&gt;0,(BD.PD7[[#This Row],[Valor Neto '[DOP']]]*BD.PD7[[#This Row],[Liquid. '[%']]])+BD.PD7[[#This Row],[Valor Neto '[DOP']]],BD.PD7[[#This Row],[Valor Neto '[DOP']]])</f>
        <v>10000</v>
      </c>
      <c r="Q1375" s="243">
        <f>BD.PD7[[#This Row],[Ppto. Orden Interna '[DOP']]]/HLOOKUP("USD",$K$1:$L$2,2,FALSE)</f>
        <v>153.84615384615384</v>
      </c>
      <c r="R1375" s="381" t="s">
        <v>676</v>
      </c>
      <c r="S1375" s="387"/>
      <c r="T1375" s="387"/>
      <c r="U1375" s="387"/>
      <c r="V1375" s="387"/>
      <c r="W1375" s="174" t="s">
        <v>658</v>
      </c>
      <c r="X1375" s="495">
        <v>8</v>
      </c>
      <c r="Y1375" s="388">
        <v>1</v>
      </c>
      <c r="Z1375" s="243">
        <f>BD.PD7[[#This Row],[Av.P1 '[%']]]*BD.PD7[[#This Row],[Ppto. Orden Interna '[DOP']]]</f>
        <v>10000</v>
      </c>
      <c r="AA1375" s="249"/>
      <c r="AB1375" s="389"/>
      <c r="AC1375" s="243">
        <f>BD.PD7[[#This Row],[Av.P2 '[%']]]*BD.PD7[[#This Row],[Ppto. Orden Interna '[DOP']]]</f>
        <v>0</v>
      </c>
      <c r="AD1375" s="249"/>
      <c r="AE1375" s="389"/>
      <c r="AF1375" s="243">
        <f>BD.PD7[[#This Row],[Av.P3 '[%']]]*BD.PD7[[#This Row],[Ppto. Orden Interna '[DOP']]]</f>
        <v>0</v>
      </c>
      <c r="AG1375" s="249"/>
      <c r="AH1375" s="389"/>
      <c r="AI1375" s="243">
        <f>BD.PD7[[#This Row],[Av.P2 '[%']]]*BD.PD7[[#This Row],[Ppto. Orden Interna '[DOP']]]</f>
        <v>0</v>
      </c>
      <c r="AJ1375" s="249"/>
      <c r="AK1375" s="389"/>
      <c r="AL1375" s="243">
        <f>BD.PD7[[#This Row],[Av.P2 '[%']]]*BD.PD7[[#This Row],[Ppto. Orden Interna '[DOP']]]</f>
        <v>0</v>
      </c>
      <c r="AM1375" s="496" t="e">
        <f>BD.PD9[[#This Row],[Pago 5]]+BD.PD9[[#This Row],[Pago 4]]+BD.PD9[[#This Row],[Pago 3]]+BD.PD9[[#This Row],[Pago 2]]+BD.PD9[[#This Row],[Pago 1]]</f>
        <v>#VALUE!</v>
      </c>
      <c r="AN1375" s="308" t="s">
        <v>244</v>
      </c>
      <c r="AO1375" s="308" t="s">
        <v>245</v>
      </c>
      <c r="AP1375" s="308" t="s">
        <v>246</v>
      </c>
      <c r="AQ1375" s="308" t="s">
        <v>247</v>
      </c>
      <c r="AR1375" s="308">
        <v>594</v>
      </c>
      <c r="AS1375" s="308" t="s">
        <v>248</v>
      </c>
      <c r="AT1375" s="249" t="s">
        <v>1575</v>
      </c>
      <c r="AU1375" s="249" t="s">
        <v>92</v>
      </c>
    </row>
    <row r="1376" spans="1:47" hidden="1" x14ac:dyDescent="0.3">
      <c r="A1376" s="174">
        <v>8.06</v>
      </c>
      <c r="B1376" s="231"/>
      <c r="C1376" s="232" t="str">
        <f>VLOOKUP(BD.PD7[[#This Row],[Pos]],PPto[],3,FALSE)</f>
        <v>8.06 Otros Equipamientos de Tienda</v>
      </c>
      <c r="D1376" s="174" t="s">
        <v>23</v>
      </c>
      <c r="E1376" s="305" t="str">
        <f>IF(BD.PD7[[#This Row],[.]]="*",VLOOKUP(BD.PD7[[#This Row],[Pos]],Presupuesto!A:H,7,FALSE),"")</f>
        <v/>
      </c>
      <c r="F1376" s="234" t="s">
        <v>677</v>
      </c>
      <c r="G1376" s="174"/>
      <c r="H1376" s="174"/>
      <c r="I1376" s="174" t="s">
        <v>1326</v>
      </c>
      <c r="J1376" s="382">
        <v>6</v>
      </c>
      <c r="K1376" s="174" t="s">
        <v>260</v>
      </c>
      <c r="L1376" s="383">
        <f>IF(BD.PD7[[#This Row],[Mon]]="DOP",1,HLOOKUP(BD.PD7[[#This Row],[Mon]],$K$1:$L$2,2,FALSE))</f>
        <v>1</v>
      </c>
      <c r="M1376" s="384">
        <v>1845.76</v>
      </c>
      <c r="N1376" s="243">
        <f>BD.PD7[[#This Row],[Cant.]]*BD.PD7[[#This Row],[ Tasa ]]*BD.PD7[[#This Row],[ Precio Und.]]</f>
        <v>11074.56</v>
      </c>
      <c r="O1376" s="386">
        <v>0</v>
      </c>
      <c r="P1376" s="243">
        <f>IF(BD.PD7[[#This Row],[Liquid. '[%']]]&lt;&gt;0,(BD.PD7[[#This Row],[Valor Neto '[DOP']]]*BD.PD7[[#This Row],[Liquid. '[%']]])+BD.PD7[[#This Row],[Valor Neto '[DOP']]],BD.PD7[[#This Row],[Valor Neto '[DOP']]])</f>
        <v>11074.56</v>
      </c>
      <c r="Q1376" s="243">
        <f>BD.PD7[[#This Row],[Ppto. Orden Interna '[DOP']]]/HLOOKUP("USD",$K$1:$L$2,2,FALSE)</f>
        <v>170.37784615384615</v>
      </c>
      <c r="R1376" s="381" t="s">
        <v>664</v>
      </c>
      <c r="S1376" s="387"/>
      <c r="T1376" s="387"/>
      <c r="U1376" s="387"/>
      <c r="V1376" s="387"/>
      <c r="W1376" s="174" t="s">
        <v>658</v>
      </c>
      <c r="X1376" s="495">
        <v>8</v>
      </c>
      <c r="Y1376" s="388">
        <v>1</v>
      </c>
      <c r="Z1376" s="243">
        <f>BD.PD7[[#This Row],[Av.P1 '[%']]]*BD.PD7[[#This Row],[Ppto. Orden Interna '[DOP']]]</f>
        <v>11074.56</v>
      </c>
      <c r="AA1376" s="249"/>
      <c r="AB1376" s="389"/>
      <c r="AC1376" s="243">
        <f>BD.PD7[[#This Row],[Av.P2 '[%']]]*BD.PD7[[#This Row],[Ppto. Orden Interna '[DOP']]]</f>
        <v>0</v>
      </c>
      <c r="AD1376" s="249"/>
      <c r="AE1376" s="389"/>
      <c r="AF1376" s="243">
        <f>BD.PD7[[#This Row],[Av.P3 '[%']]]*BD.PD7[[#This Row],[Ppto. Orden Interna '[DOP']]]</f>
        <v>0</v>
      </c>
      <c r="AG1376" s="249"/>
      <c r="AH1376" s="389"/>
      <c r="AI1376" s="243">
        <f>BD.PD7[[#This Row],[Av.P2 '[%']]]*BD.PD7[[#This Row],[Ppto. Orden Interna '[DOP']]]</f>
        <v>0</v>
      </c>
      <c r="AJ1376" s="249"/>
      <c r="AK1376" s="389"/>
      <c r="AL1376" s="243">
        <f>BD.PD7[[#This Row],[Av.P2 '[%']]]*BD.PD7[[#This Row],[Ppto. Orden Interna '[DOP']]]</f>
        <v>0</v>
      </c>
      <c r="AM1376" s="496" t="e">
        <f>BD.PD9[[#This Row],[Pago 5]]+BD.PD9[[#This Row],[Pago 4]]+BD.PD9[[#This Row],[Pago 3]]+BD.PD9[[#This Row],[Pago 2]]+BD.PD9[[#This Row],[Pago 1]]</f>
        <v>#VALUE!</v>
      </c>
      <c r="AN1376" s="308" t="s">
        <v>244</v>
      </c>
      <c r="AO1376" s="308" t="s">
        <v>245</v>
      </c>
      <c r="AP1376" s="308" t="s">
        <v>246</v>
      </c>
      <c r="AQ1376" s="308" t="s">
        <v>247</v>
      </c>
      <c r="AR1376" s="308">
        <v>594</v>
      </c>
      <c r="AS1376" s="308" t="s">
        <v>248</v>
      </c>
      <c r="AT1376" s="249" t="s">
        <v>1575</v>
      </c>
      <c r="AU1376" s="249" t="s">
        <v>92</v>
      </c>
    </row>
    <row r="1377" spans="1:47" hidden="1" x14ac:dyDescent="0.3">
      <c r="A1377" s="174">
        <v>8.06</v>
      </c>
      <c r="B1377" s="231"/>
      <c r="C1377" s="232" t="str">
        <f>VLOOKUP(BD.PD7[[#This Row],[Pos]],PPto[],3,FALSE)</f>
        <v>8.06 Otros Equipamientos de Tienda</v>
      </c>
      <c r="D1377" s="174" t="s">
        <v>23</v>
      </c>
      <c r="E1377" s="305" t="str">
        <f>IF(BD.PD7[[#This Row],[.]]="*",VLOOKUP(BD.PD7[[#This Row],[Pos]],Presupuesto!A:H,7,FALSE),"")</f>
        <v/>
      </c>
      <c r="F1377" s="234" t="s">
        <v>678</v>
      </c>
      <c r="G1377" s="174"/>
      <c r="H1377" s="174"/>
      <c r="I1377" s="174" t="s">
        <v>1326</v>
      </c>
      <c r="J1377" s="382">
        <v>6</v>
      </c>
      <c r="K1377" s="174" t="s">
        <v>260</v>
      </c>
      <c r="L1377" s="383">
        <f>IF(BD.PD7[[#This Row],[Mon]]="DOP",1,HLOOKUP(BD.PD7[[#This Row],[Mon]],$K$1:$L$2,2,FALSE))</f>
        <v>1</v>
      </c>
      <c r="M1377" s="384">
        <v>2300</v>
      </c>
      <c r="N1377" s="243">
        <f>BD.PD7[[#This Row],[Cant.]]*BD.PD7[[#This Row],[ Tasa ]]*BD.PD7[[#This Row],[ Precio Und.]]</f>
        <v>13800</v>
      </c>
      <c r="O1377" s="386">
        <v>0</v>
      </c>
      <c r="P1377" s="243">
        <f>IF(BD.PD7[[#This Row],[Liquid. '[%']]]&lt;&gt;0,(BD.PD7[[#This Row],[Valor Neto '[DOP']]]*BD.PD7[[#This Row],[Liquid. '[%']]])+BD.PD7[[#This Row],[Valor Neto '[DOP']]],BD.PD7[[#This Row],[Valor Neto '[DOP']]])</f>
        <v>13800</v>
      </c>
      <c r="Q1377" s="243">
        <f>BD.PD7[[#This Row],[Ppto. Orden Interna '[DOP']]]/HLOOKUP("USD",$K$1:$L$2,2,FALSE)</f>
        <v>212.30769230769232</v>
      </c>
      <c r="R1377" s="381" t="s">
        <v>679</v>
      </c>
      <c r="S1377" s="387"/>
      <c r="T1377" s="387"/>
      <c r="U1377" s="387"/>
      <c r="V1377" s="387"/>
      <c r="W1377" s="174" t="s">
        <v>658</v>
      </c>
      <c r="X1377" s="495">
        <v>8</v>
      </c>
      <c r="Y1377" s="388">
        <v>1</v>
      </c>
      <c r="Z1377" s="243">
        <f>BD.PD7[[#This Row],[Av.P1 '[%']]]*BD.PD7[[#This Row],[Ppto. Orden Interna '[DOP']]]</f>
        <v>13800</v>
      </c>
      <c r="AA1377" s="249"/>
      <c r="AB1377" s="389"/>
      <c r="AC1377" s="243">
        <f>BD.PD7[[#This Row],[Av.P2 '[%']]]*BD.PD7[[#This Row],[Ppto. Orden Interna '[DOP']]]</f>
        <v>0</v>
      </c>
      <c r="AD1377" s="249"/>
      <c r="AE1377" s="389"/>
      <c r="AF1377" s="243">
        <f>BD.PD7[[#This Row],[Av.P3 '[%']]]*BD.PD7[[#This Row],[Ppto. Orden Interna '[DOP']]]</f>
        <v>0</v>
      </c>
      <c r="AG1377" s="249"/>
      <c r="AH1377" s="389"/>
      <c r="AI1377" s="243">
        <f>BD.PD7[[#This Row],[Av.P2 '[%']]]*BD.PD7[[#This Row],[Ppto. Orden Interna '[DOP']]]</f>
        <v>0</v>
      </c>
      <c r="AJ1377" s="249"/>
      <c r="AK1377" s="389"/>
      <c r="AL1377" s="243">
        <f>BD.PD7[[#This Row],[Av.P2 '[%']]]*BD.PD7[[#This Row],[Ppto. Orden Interna '[DOP']]]</f>
        <v>0</v>
      </c>
      <c r="AM1377" s="496" t="e">
        <f>BD.PD9[[#This Row],[Pago 5]]+BD.PD9[[#This Row],[Pago 4]]+BD.PD9[[#This Row],[Pago 3]]+BD.PD9[[#This Row],[Pago 2]]+BD.PD9[[#This Row],[Pago 1]]</f>
        <v>#VALUE!</v>
      </c>
      <c r="AN1377" s="308" t="s">
        <v>244</v>
      </c>
      <c r="AO1377" s="308" t="s">
        <v>245</v>
      </c>
      <c r="AP1377" s="308" t="s">
        <v>246</v>
      </c>
      <c r="AQ1377" s="308" t="s">
        <v>247</v>
      </c>
      <c r="AR1377" s="308">
        <v>594</v>
      </c>
      <c r="AS1377" s="308" t="s">
        <v>248</v>
      </c>
      <c r="AT1377" s="249" t="s">
        <v>1575</v>
      </c>
      <c r="AU1377" s="249" t="s">
        <v>92</v>
      </c>
    </row>
    <row r="1378" spans="1:47" hidden="1" x14ac:dyDescent="0.3">
      <c r="A1378" s="174">
        <v>8.06</v>
      </c>
      <c r="B1378" s="231"/>
      <c r="C1378" s="232" t="str">
        <f>VLOOKUP(BD.PD7[[#This Row],[Pos]],PPto[],3,FALSE)</f>
        <v>8.06 Otros Equipamientos de Tienda</v>
      </c>
      <c r="D1378" s="174" t="s">
        <v>23</v>
      </c>
      <c r="E1378" s="305" t="str">
        <f>IF(BD.PD7[[#This Row],[.]]="*",VLOOKUP(BD.PD7[[#This Row],[Pos]],Presupuesto!A:H,7,FALSE),"")</f>
        <v/>
      </c>
      <c r="F1378" s="234" t="s">
        <v>680</v>
      </c>
      <c r="G1378" s="174"/>
      <c r="H1378" s="174"/>
      <c r="I1378" s="174" t="s">
        <v>1326</v>
      </c>
      <c r="J1378" s="382">
        <v>2</v>
      </c>
      <c r="K1378" s="174" t="s">
        <v>260</v>
      </c>
      <c r="L1378" s="383">
        <f>IF(BD.PD7[[#This Row],[Mon]]="DOP",1,HLOOKUP(BD.PD7[[#This Row],[Mon]],$K$1:$L$2,2,FALSE))</f>
        <v>1</v>
      </c>
      <c r="M1378" s="384">
        <v>7240.68</v>
      </c>
      <c r="N1378" s="243">
        <f>BD.PD7[[#This Row],[Cant.]]*BD.PD7[[#This Row],[ Tasa ]]*BD.PD7[[#This Row],[ Precio Und.]]</f>
        <v>14481.36</v>
      </c>
      <c r="O1378" s="386">
        <v>0</v>
      </c>
      <c r="P1378" s="243">
        <f>IF(BD.PD7[[#This Row],[Liquid. '[%']]]&lt;&gt;0,(BD.PD7[[#This Row],[Valor Neto '[DOP']]]*BD.PD7[[#This Row],[Liquid. '[%']]])+BD.PD7[[#This Row],[Valor Neto '[DOP']]],BD.PD7[[#This Row],[Valor Neto '[DOP']]])</f>
        <v>14481.36</v>
      </c>
      <c r="Q1378" s="243">
        <f>BD.PD7[[#This Row],[Ppto. Orden Interna '[DOP']]]/HLOOKUP("USD",$K$1:$L$2,2,FALSE)</f>
        <v>222.79015384615386</v>
      </c>
      <c r="R1378" s="381" t="s">
        <v>679</v>
      </c>
      <c r="S1378" s="387"/>
      <c r="T1378" s="387"/>
      <c r="U1378" s="387"/>
      <c r="V1378" s="387"/>
      <c r="W1378" s="174" t="s">
        <v>658</v>
      </c>
      <c r="X1378" s="495">
        <v>8</v>
      </c>
      <c r="Y1378" s="388">
        <v>1</v>
      </c>
      <c r="Z1378" s="243">
        <f>BD.PD7[[#This Row],[Av.P1 '[%']]]*BD.PD7[[#This Row],[Ppto. Orden Interna '[DOP']]]</f>
        <v>14481.36</v>
      </c>
      <c r="AA1378" s="249"/>
      <c r="AB1378" s="389"/>
      <c r="AC1378" s="243">
        <f>BD.PD7[[#This Row],[Av.P2 '[%']]]*BD.PD7[[#This Row],[Ppto. Orden Interna '[DOP']]]</f>
        <v>0</v>
      </c>
      <c r="AD1378" s="249"/>
      <c r="AE1378" s="389"/>
      <c r="AF1378" s="243">
        <f>BD.PD7[[#This Row],[Av.P3 '[%']]]*BD.PD7[[#This Row],[Ppto. Orden Interna '[DOP']]]</f>
        <v>0</v>
      </c>
      <c r="AG1378" s="249"/>
      <c r="AH1378" s="389"/>
      <c r="AI1378" s="243">
        <f>BD.PD7[[#This Row],[Av.P2 '[%']]]*BD.PD7[[#This Row],[Ppto. Orden Interna '[DOP']]]</f>
        <v>0</v>
      </c>
      <c r="AJ1378" s="249"/>
      <c r="AK1378" s="389"/>
      <c r="AL1378" s="243">
        <f>BD.PD7[[#This Row],[Av.P2 '[%']]]*BD.PD7[[#This Row],[Ppto. Orden Interna '[DOP']]]</f>
        <v>0</v>
      </c>
      <c r="AM1378" s="496" t="e">
        <f>BD.PD9[[#This Row],[Pago 5]]+BD.PD9[[#This Row],[Pago 4]]+BD.PD9[[#This Row],[Pago 3]]+BD.PD9[[#This Row],[Pago 2]]+BD.PD9[[#This Row],[Pago 1]]</f>
        <v>#VALUE!</v>
      </c>
      <c r="AN1378" s="308" t="s">
        <v>244</v>
      </c>
      <c r="AO1378" s="308" t="s">
        <v>245</v>
      </c>
      <c r="AP1378" s="308" t="s">
        <v>246</v>
      </c>
      <c r="AQ1378" s="308" t="s">
        <v>247</v>
      </c>
      <c r="AR1378" s="308">
        <v>594</v>
      </c>
      <c r="AS1378" s="308" t="s">
        <v>248</v>
      </c>
      <c r="AT1378" s="249" t="s">
        <v>1575</v>
      </c>
      <c r="AU1378" s="249" t="s">
        <v>92</v>
      </c>
    </row>
    <row r="1379" spans="1:47" hidden="1" x14ac:dyDescent="0.3">
      <c r="A1379" s="174">
        <v>8.06</v>
      </c>
      <c r="B1379" s="231"/>
      <c r="C1379" s="232" t="str">
        <f>VLOOKUP(BD.PD7[[#This Row],[Pos]],PPto[],3,FALSE)</f>
        <v>8.06 Otros Equipamientos de Tienda</v>
      </c>
      <c r="D1379" s="174" t="s">
        <v>23</v>
      </c>
      <c r="E1379" s="305" t="str">
        <f>IF(BD.PD7[[#This Row],[.]]="*",VLOOKUP(BD.PD7[[#This Row],[Pos]],Presupuesto!A:H,7,FALSE),"")</f>
        <v/>
      </c>
      <c r="F1379" s="234" t="s">
        <v>681</v>
      </c>
      <c r="G1379" s="174"/>
      <c r="H1379" s="174"/>
      <c r="I1379" s="174" t="s">
        <v>1326</v>
      </c>
      <c r="J1379" s="382">
        <v>25</v>
      </c>
      <c r="K1379" s="174" t="s">
        <v>260</v>
      </c>
      <c r="L1379" s="383">
        <f>IF(BD.PD7[[#This Row],[Mon]]="DOP",1,HLOOKUP(BD.PD7[[#This Row],[Mon]],$K$1:$L$2,2,FALSE))</f>
        <v>1</v>
      </c>
      <c r="M1379" s="384">
        <v>612.78839999999991</v>
      </c>
      <c r="N1379" s="243">
        <f>BD.PD7[[#This Row],[Cant.]]*BD.PD7[[#This Row],[ Tasa ]]*BD.PD7[[#This Row],[ Precio Und.]]</f>
        <v>15319.709999999997</v>
      </c>
      <c r="O1379" s="386">
        <v>0</v>
      </c>
      <c r="P1379" s="243">
        <f>IF(BD.PD7[[#This Row],[Liquid. '[%']]]&lt;&gt;0,(BD.PD7[[#This Row],[Valor Neto '[DOP']]]*BD.PD7[[#This Row],[Liquid. '[%']]])+BD.PD7[[#This Row],[Valor Neto '[DOP']]],BD.PD7[[#This Row],[Valor Neto '[DOP']]])</f>
        <v>15319.709999999997</v>
      </c>
      <c r="Q1379" s="243">
        <f>BD.PD7[[#This Row],[Ppto. Orden Interna '[DOP']]]/HLOOKUP("USD",$K$1:$L$2,2,FALSE)</f>
        <v>235.68784615384612</v>
      </c>
      <c r="R1379" s="381" t="s">
        <v>682</v>
      </c>
      <c r="S1379" s="387"/>
      <c r="T1379" s="387"/>
      <c r="U1379" s="387"/>
      <c r="V1379" s="387"/>
      <c r="W1379" s="174" t="s">
        <v>279</v>
      </c>
      <c r="X1379" s="495">
        <v>8</v>
      </c>
      <c r="Y1379" s="388">
        <v>1</v>
      </c>
      <c r="Z1379" s="243">
        <f>BD.PD7[[#This Row],[Av.P1 '[%']]]*BD.PD7[[#This Row],[Ppto. Orden Interna '[DOP']]]</f>
        <v>15319.709999999997</v>
      </c>
      <c r="AA1379" s="249"/>
      <c r="AB1379" s="389"/>
      <c r="AC1379" s="243">
        <f>BD.PD7[[#This Row],[Av.P2 '[%']]]*BD.PD7[[#This Row],[Ppto. Orden Interna '[DOP']]]</f>
        <v>0</v>
      </c>
      <c r="AD1379" s="249"/>
      <c r="AE1379" s="389"/>
      <c r="AF1379" s="243">
        <f>BD.PD7[[#This Row],[Av.P3 '[%']]]*BD.PD7[[#This Row],[Ppto. Orden Interna '[DOP']]]</f>
        <v>0</v>
      </c>
      <c r="AG1379" s="249"/>
      <c r="AH1379" s="389"/>
      <c r="AI1379" s="243">
        <f>BD.PD7[[#This Row],[Av.P2 '[%']]]*BD.PD7[[#This Row],[Ppto. Orden Interna '[DOP']]]</f>
        <v>0</v>
      </c>
      <c r="AJ1379" s="249"/>
      <c r="AK1379" s="389"/>
      <c r="AL1379" s="243">
        <f>BD.PD7[[#This Row],[Av.P2 '[%']]]*BD.PD7[[#This Row],[Ppto. Orden Interna '[DOP']]]</f>
        <v>0</v>
      </c>
      <c r="AM1379" s="496" t="e">
        <f>BD.PD9[[#This Row],[Pago 5]]+BD.PD9[[#This Row],[Pago 4]]+BD.PD9[[#This Row],[Pago 3]]+BD.PD9[[#This Row],[Pago 2]]+BD.PD9[[#This Row],[Pago 1]]</f>
        <v>#VALUE!</v>
      </c>
      <c r="AN1379" s="308" t="s">
        <v>244</v>
      </c>
      <c r="AO1379" s="308" t="s">
        <v>245</v>
      </c>
      <c r="AP1379" s="308" t="s">
        <v>246</v>
      </c>
      <c r="AQ1379" s="308" t="s">
        <v>247</v>
      </c>
      <c r="AR1379" s="308">
        <v>594</v>
      </c>
      <c r="AS1379" s="308" t="s">
        <v>248</v>
      </c>
      <c r="AT1379" s="249" t="s">
        <v>1575</v>
      </c>
      <c r="AU1379" s="249" t="s">
        <v>92</v>
      </c>
    </row>
    <row r="1380" spans="1:47" hidden="1" x14ac:dyDescent="0.3">
      <c r="A1380" s="174">
        <v>8.06</v>
      </c>
      <c r="B1380" s="231"/>
      <c r="C1380" s="232" t="str">
        <f>VLOOKUP(BD.PD7[[#This Row],[Pos]],PPto[],3,FALSE)</f>
        <v>8.06 Otros Equipamientos de Tienda</v>
      </c>
      <c r="D1380" s="174" t="s">
        <v>23</v>
      </c>
      <c r="E1380" s="305" t="str">
        <f>IF(BD.PD7[[#This Row],[.]]="*",VLOOKUP(BD.PD7[[#This Row],[Pos]],Presupuesto!A:H,7,FALSE),"")</f>
        <v/>
      </c>
      <c r="F1380" s="506" t="s">
        <v>683</v>
      </c>
      <c r="G1380" s="579"/>
      <c r="H1380" s="174"/>
      <c r="I1380" s="174" t="s">
        <v>1326</v>
      </c>
      <c r="J1380" s="382">
        <v>1</v>
      </c>
      <c r="K1380" s="174" t="s">
        <v>260</v>
      </c>
      <c r="L1380" s="383">
        <f>IF(BD.PD7[[#This Row],[Mon]]="DOP",1,HLOOKUP(BD.PD7[[#This Row],[Mon]],$K$1:$L$2,2,FALSE))</f>
        <v>1</v>
      </c>
      <c r="M1380" s="384">
        <v>17000</v>
      </c>
      <c r="N1380" s="243">
        <f>BD.PD7[[#This Row],[Cant.]]*BD.PD7[[#This Row],[ Tasa ]]*BD.PD7[[#This Row],[ Precio Und.]]</f>
        <v>17000</v>
      </c>
      <c r="O1380" s="386">
        <v>0</v>
      </c>
      <c r="P1380" s="243">
        <f>IF(BD.PD7[[#This Row],[Liquid. '[%']]]&lt;&gt;0,(BD.PD7[[#This Row],[Valor Neto '[DOP']]]*BD.PD7[[#This Row],[Liquid. '[%']]])+BD.PD7[[#This Row],[Valor Neto '[DOP']]],BD.PD7[[#This Row],[Valor Neto '[DOP']]])</f>
        <v>17000</v>
      </c>
      <c r="Q1380" s="243">
        <f>BD.PD7[[#This Row],[Ppto. Orden Interna '[DOP']]]/HLOOKUP("USD",$K$1:$L$2,2,FALSE)</f>
        <v>261.53846153846155</v>
      </c>
      <c r="R1380" s="381" t="s">
        <v>684</v>
      </c>
      <c r="S1380" s="387"/>
      <c r="T1380" s="387"/>
      <c r="U1380" s="387"/>
      <c r="V1380" s="387"/>
      <c r="W1380" s="174" t="s">
        <v>537</v>
      </c>
      <c r="X1380" s="495">
        <v>8</v>
      </c>
      <c r="Y1380" s="388">
        <v>1</v>
      </c>
      <c r="Z1380" s="243">
        <f>BD.PD7[[#This Row],[Av.P1 '[%']]]*BD.PD7[[#This Row],[Ppto. Orden Interna '[DOP']]]</f>
        <v>17000</v>
      </c>
      <c r="AA1380" s="249"/>
      <c r="AB1380" s="389"/>
      <c r="AC1380" s="243">
        <f>BD.PD7[[#This Row],[Av.P2 '[%']]]*BD.PD7[[#This Row],[Ppto. Orden Interna '[DOP']]]</f>
        <v>0</v>
      </c>
      <c r="AD1380" s="249"/>
      <c r="AE1380" s="389"/>
      <c r="AF1380" s="243">
        <f>BD.PD7[[#This Row],[Av.P3 '[%']]]*BD.PD7[[#This Row],[Ppto. Orden Interna '[DOP']]]</f>
        <v>0</v>
      </c>
      <c r="AG1380" s="249"/>
      <c r="AH1380" s="389"/>
      <c r="AI1380" s="243">
        <f>BD.PD7[[#This Row],[Av.P2 '[%']]]*BD.PD7[[#This Row],[Ppto. Orden Interna '[DOP']]]</f>
        <v>0</v>
      </c>
      <c r="AJ1380" s="249"/>
      <c r="AK1380" s="389"/>
      <c r="AL1380" s="243">
        <f>BD.PD7[[#This Row],[Av.P2 '[%']]]*BD.PD7[[#This Row],[Ppto. Orden Interna '[DOP']]]</f>
        <v>0</v>
      </c>
      <c r="AM1380" s="496" t="e">
        <f>BD.PD9[[#This Row],[Pago 5]]+BD.PD9[[#This Row],[Pago 4]]+BD.PD9[[#This Row],[Pago 3]]+BD.PD9[[#This Row],[Pago 2]]+BD.PD9[[#This Row],[Pago 1]]</f>
        <v>#VALUE!</v>
      </c>
      <c r="AN1380" s="308" t="s">
        <v>244</v>
      </c>
      <c r="AO1380" s="308" t="s">
        <v>245</v>
      </c>
      <c r="AP1380" s="308" t="s">
        <v>246</v>
      </c>
      <c r="AQ1380" s="308" t="s">
        <v>247</v>
      </c>
      <c r="AR1380" s="308">
        <v>594</v>
      </c>
      <c r="AS1380" s="308" t="s">
        <v>248</v>
      </c>
      <c r="AT1380" s="249" t="s">
        <v>1575</v>
      </c>
      <c r="AU1380" s="249" t="s">
        <v>92</v>
      </c>
    </row>
    <row r="1381" spans="1:47" hidden="1" x14ac:dyDescent="0.3">
      <c r="A1381" s="174">
        <v>8.06</v>
      </c>
      <c r="B1381" s="231"/>
      <c r="C1381" s="232" t="str">
        <f>VLOOKUP(BD.PD7[[#This Row],[Pos]],PPto[],3,FALSE)</f>
        <v>8.06 Otros Equipamientos de Tienda</v>
      </c>
      <c r="D1381" s="174" t="s">
        <v>23</v>
      </c>
      <c r="E1381" s="305" t="str">
        <f>IF(BD.PD7[[#This Row],[.]]="*",VLOOKUP(BD.PD7[[#This Row],[Pos]],Presupuesto!A:H,7,FALSE),"")</f>
        <v/>
      </c>
      <c r="F1381" s="561" t="s">
        <v>685</v>
      </c>
      <c r="G1381" s="511"/>
      <c r="H1381" s="174"/>
      <c r="I1381" s="174" t="s">
        <v>1326</v>
      </c>
      <c r="J1381" s="382">
        <v>1</v>
      </c>
      <c r="K1381" s="174" t="s">
        <v>260</v>
      </c>
      <c r="L1381" s="383">
        <f>IF(BD.PD7[[#This Row],[Mon]]="DOP",1,HLOOKUP(BD.PD7[[#This Row],[Mon]],$K$1:$L$2,2,FALSE))</f>
        <v>1</v>
      </c>
      <c r="M1381" s="384">
        <v>17490.68</v>
      </c>
      <c r="N1381" s="243">
        <f>BD.PD7[[#This Row],[Cant.]]*BD.PD7[[#This Row],[ Tasa ]]*BD.PD7[[#This Row],[ Precio Und.]]</f>
        <v>17490.68</v>
      </c>
      <c r="O1381" s="386">
        <v>0</v>
      </c>
      <c r="P1381" s="243">
        <f>IF(BD.PD7[[#This Row],[Liquid. '[%']]]&lt;&gt;0,(BD.PD7[[#This Row],[Valor Neto '[DOP']]]*BD.PD7[[#This Row],[Liquid. '[%']]])+BD.PD7[[#This Row],[Valor Neto '[DOP']]],BD.PD7[[#This Row],[Valor Neto '[DOP']]])</f>
        <v>17490.68</v>
      </c>
      <c r="Q1381" s="243">
        <f>BD.PD7[[#This Row],[Ppto. Orden Interna '[DOP']]]/HLOOKUP("USD",$K$1:$L$2,2,FALSE)</f>
        <v>269.08738461538462</v>
      </c>
      <c r="R1381" s="381" t="s">
        <v>686</v>
      </c>
      <c r="S1381" s="387"/>
      <c r="T1381" s="387"/>
      <c r="U1381" s="387"/>
      <c r="V1381" s="387"/>
      <c r="W1381" s="174" t="s">
        <v>687</v>
      </c>
      <c r="X1381" s="495">
        <v>8</v>
      </c>
      <c r="Y1381" s="388">
        <v>1</v>
      </c>
      <c r="Z1381" s="243">
        <f>BD.PD7[[#This Row],[Av.P1 '[%']]]*BD.PD7[[#This Row],[Ppto. Orden Interna '[DOP']]]</f>
        <v>17490.68</v>
      </c>
      <c r="AA1381" s="249"/>
      <c r="AB1381" s="389"/>
      <c r="AC1381" s="243">
        <f>BD.PD7[[#This Row],[Av.P2 '[%']]]*BD.PD7[[#This Row],[Ppto. Orden Interna '[DOP']]]</f>
        <v>0</v>
      </c>
      <c r="AD1381" s="249"/>
      <c r="AE1381" s="389"/>
      <c r="AF1381" s="243">
        <f>BD.PD7[[#This Row],[Av.P3 '[%']]]*BD.PD7[[#This Row],[Ppto. Orden Interna '[DOP']]]</f>
        <v>0</v>
      </c>
      <c r="AG1381" s="249"/>
      <c r="AH1381" s="389"/>
      <c r="AI1381" s="243">
        <f>BD.PD7[[#This Row],[Av.P2 '[%']]]*BD.PD7[[#This Row],[Ppto. Orden Interna '[DOP']]]</f>
        <v>0</v>
      </c>
      <c r="AJ1381" s="249"/>
      <c r="AK1381" s="389"/>
      <c r="AL1381" s="243">
        <f>BD.PD7[[#This Row],[Av.P2 '[%']]]*BD.PD7[[#This Row],[Ppto. Orden Interna '[DOP']]]</f>
        <v>0</v>
      </c>
      <c r="AM1381" s="496" t="e">
        <f>BD.PD9[[#This Row],[Pago 5]]+BD.PD9[[#This Row],[Pago 4]]+BD.PD9[[#This Row],[Pago 3]]+BD.PD9[[#This Row],[Pago 2]]+BD.PD9[[#This Row],[Pago 1]]</f>
        <v>#VALUE!</v>
      </c>
      <c r="AN1381" s="308" t="s">
        <v>244</v>
      </c>
      <c r="AO1381" s="308" t="s">
        <v>245</v>
      </c>
      <c r="AP1381" s="308" t="s">
        <v>246</v>
      </c>
      <c r="AQ1381" s="308" t="s">
        <v>247</v>
      </c>
      <c r="AR1381" s="308">
        <v>594</v>
      </c>
      <c r="AS1381" s="308" t="s">
        <v>248</v>
      </c>
      <c r="AT1381" s="249" t="s">
        <v>1575</v>
      </c>
      <c r="AU1381" s="249" t="s">
        <v>92</v>
      </c>
    </row>
    <row r="1382" spans="1:47" hidden="1" x14ac:dyDescent="0.3">
      <c r="A1382" s="174">
        <v>8.06</v>
      </c>
      <c r="B1382" s="231"/>
      <c r="C1382" s="232" t="str">
        <f>VLOOKUP(BD.PD7[[#This Row],[Pos]],PPto[],3,FALSE)</f>
        <v>8.06 Otros Equipamientos de Tienda</v>
      </c>
      <c r="D1382" s="174" t="s">
        <v>23</v>
      </c>
      <c r="E1382" s="305" t="str">
        <f>IF(BD.PD7[[#This Row],[.]]="*",VLOOKUP(BD.PD7[[#This Row],[Pos]],Presupuesto!A:H,7,FALSE),"")</f>
        <v/>
      </c>
      <c r="F1382" s="234" t="s">
        <v>688</v>
      </c>
      <c r="G1382" s="174"/>
      <c r="H1382" s="174"/>
      <c r="I1382" s="174" t="s">
        <v>1326</v>
      </c>
      <c r="J1382" s="382">
        <v>1</v>
      </c>
      <c r="K1382" s="174" t="s">
        <v>260</v>
      </c>
      <c r="L1382" s="383">
        <f>IF(BD.PD7[[#This Row],[Mon]]="DOP",1,HLOOKUP(BD.PD7[[#This Row],[Mon]],$K$1:$L$2,2,FALSE))</f>
        <v>1</v>
      </c>
      <c r="M1382" s="384">
        <v>17773.189999999999</v>
      </c>
      <c r="N1382" s="243">
        <f>BD.PD7[[#This Row],[Cant.]]*BD.PD7[[#This Row],[ Tasa ]]*BD.PD7[[#This Row],[ Precio Und.]]</f>
        <v>17773.189999999999</v>
      </c>
      <c r="O1382" s="386">
        <v>0</v>
      </c>
      <c r="P1382" s="243">
        <f>IF(BD.PD7[[#This Row],[Liquid. '[%']]]&lt;&gt;0,(BD.PD7[[#This Row],[Valor Neto '[DOP']]]*BD.PD7[[#This Row],[Liquid. '[%']]])+BD.PD7[[#This Row],[Valor Neto '[DOP']]],BD.PD7[[#This Row],[Valor Neto '[DOP']]])</f>
        <v>17773.189999999999</v>
      </c>
      <c r="Q1382" s="243">
        <f>BD.PD7[[#This Row],[Ppto. Orden Interna '[DOP']]]/HLOOKUP("USD",$K$1:$L$2,2,FALSE)</f>
        <v>273.4336923076923</v>
      </c>
      <c r="R1382" s="381" t="s">
        <v>689</v>
      </c>
      <c r="S1382" s="387"/>
      <c r="T1382" s="387"/>
      <c r="U1382" s="387"/>
      <c r="V1382" s="387"/>
      <c r="W1382" s="174" t="s">
        <v>660</v>
      </c>
      <c r="X1382" s="495">
        <v>8</v>
      </c>
      <c r="Y1382" s="388">
        <v>0.5</v>
      </c>
      <c r="Z1382" s="243">
        <f>BD.PD7[[#This Row],[Av.P1 '[%']]]*BD.PD7[[#This Row],[Ppto. Orden Interna '[DOP']]]</f>
        <v>8886.5949999999993</v>
      </c>
      <c r="AA1382" s="495">
        <v>10</v>
      </c>
      <c r="AB1382" s="388">
        <v>0.5</v>
      </c>
      <c r="AC1382" s="243">
        <f>BD.PD7[[#This Row],[Av.P2 '[%']]]*BD.PD7[[#This Row],[Ppto. Orden Interna '[DOP']]]</f>
        <v>8886.5949999999993</v>
      </c>
      <c r="AD1382" s="249"/>
      <c r="AE1382" s="389"/>
      <c r="AF1382" s="243">
        <f>BD.PD7[[#This Row],[Av.P3 '[%']]]*BD.PD7[[#This Row],[Ppto. Orden Interna '[DOP']]]</f>
        <v>0</v>
      </c>
      <c r="AG1382" s="249"/>
      <c r="AH1382" s="389"/>
      <c r="AI1382" s="243">
        <f>BD.PD7[[#This Row],[Av.P2 '[%']]]*BD.PD7[[#This Row],[Ppto. Orden Interna '[DOP']]]</f>
        <v>8886.5949999999993</v>
      </c>
      <c r="AJ1382" s="249"/>
      <c r="AK1382" s="389"/>
      <c r="AL1382" s="243">
        <f>BD.PD7[[#This Row],[Av.P2 '[%']]]*BD.PD7[[#This Row],[Ppto. Orden Interna '[DOP']]]</f>
        <v>8886.5949999999993</v>
      </c>
      <c r="AM1382" s="496" t="e">
        <f>BD.PD9[[#This Row],[Pago 5]]+BD.PD9[[#This Row],[Pago 4]]+BD.PD9[[#This Row],[Pago 3]]+BD.PD9[[#This Row],[Pago 2]]+BD.PD9[[#This Row],[Pago 1]]</f>
        <v>#VALUE!</v>
      </c>
      <c r="AN1382" s="308" t="s">
        <v>244</v>
      </c>
      <c r="AO1382" s="308" t="s">
        <v>245</v>
      </c>
      <c r="AP1382" s="308" t="s">
        <v>246</v>
      </c>
      <c r="AQ1382" s="308" t="s">
        <v>247</v>
      </c>
      <c r="AR1382" s="308">
        <v>594</v>
      </c>
      <c r="AS1382" s="308" t="s">
        <v>248</v>
      </c>
      <c r="AT1382" s="249" t="s">
        <v>1575</v>
      </c>
      <c r="AU1382" s="249" t="s">
        <v>92</v>
      </c>
    </row>
    <row r="1383" spans="1:47" hidden="1" x14ac:dyDescent="0.3">
      <c r="A1383" s="174">
        <v>8.06</v>
      </c>
      <c r="B1383" s="231"/>
      <c r="C1383" s="232" t="str">
        <f>VLOOKUP(BD.PD7[[#This Row],[Pos]],PPto[],3,FALSE)</f>
        <v>8.06 Otros Equipamientos de Tienda</v>
      </c>
      <c r="D1383" s="174" t="s">
        <v>23</v>
      </c>
      <c r="E1383" s="305" t="str">
        <f>IF(BD.PD7[[#This Row],[.]]="*",VLOOKUP(BD.PD7[[#This Row],[Pos]],Presupuesto!A:H,7,FALSE),"")</f>
        <v/>
      </c>
      <c r="F1383" s="234" t="s">
        <v>690</v>
      </c>
      <c r="G1383" s="174"/>
      <c r="H1383" s="174"/>
      <c r="I1383" s="174" t="s">
        <v>1326</v>
      </c>
      <c r="J1383" s="382">
        <v>12</v>
      </c>
      <c r="K1383" s="174" t="s">
        <v>260</v>
      </c>
      <c r="L1383" s="383">
        <f>IF(BD.PD7[[#This Row],[Mon]]="DOP",1,HLOOKUP(BD.PD7[[#This Row],[Mon]],$K$1:$L$2,2,FALSE))</f>
        <v>1</v>
      </c>
      <c r="M1383" s="384">
        <v>1772.9475</v>
      </c>
      <c r="N1383" s="243">
        <f>BD.PD7[[#This Row],[Cant.]]*BD.PD7[[#This Row],[ Tasa ]]*BD.PD7[[#This Row],[ Precio Und.]]</f>
        <v>21275.37</v>
      </c>
      <c r="O1383" s="386">
        <v>0</v>
      </c>
      <c r="P1383" s="243">
        <f>IF(BD.PD7[[#This Row],[Liquid. '[%']]]&lt;&gt;0,(BD.PD7[[#This Row],[Valor Neto '[DOP']]]*BD.PD7[[#This Row],[Liquid. '[%']]])+BD.PD7[[#This Row],[Valor Neto '[DOP']]],BD.PD7[[#This Row],[Valor Neto '[DOP']]])</f>
        <v>21275.37</v>
      </c>
      <c r="Q1383" s="243">
        <f>BD.PD7[[#This Row],[Ppto. Orden Interna '[DOP']]]/HLOOKUP("USD",$K$1:$L$2,2,FALSE)</f>
        <v>327.31338461538462</v>
      </c>
      <c r="R1383" s="381" t="s">
        <v>691</v>
      </c>
      <c r="S1383" s="387"/>
      <c r="T1383" s="387"/>
      <c r="U1383" s="387"/>
      <c r="V1383" s="387"/>
      <c r="W1383" s="174" t="s">
        <v>692</v>
      </c>
      <c r="X1383" s="495">
        <v>8</v>
      </c>
      <c r="Y1383" s="388">
        <v>1</v>
      </c>
      <c r="Z1383" s="243">
        <f>BD.PD7[[#This Row],[Av.P1 '[%']]]*BD.PD7[[#This Row],[Ppto. Orden Interna '[DOP']]]</f>
        <v>21275.37</v>
      </c>
      <c r="AA1383" s="249"/>
      <c r="AB1383" s="389"/>
      <c r="AC1383" s="243">
        <f>BD.PD7[[#This Row],[Av.P2 '[%']]]*BD.PD7[[#This Row],[Ppto. Orden Interna '[DOP']]]</f>
        <v>0</v>
      </c>
      <c r="AD1383" s="249"/>
      <c r="AE1383" s="389"/>
      <c r="AF1383" s="243">
        <f>BD.PD7[[#This Row],[Av.P3 '[%']]]*BD.PD7[[#This Row],[Ppto. Orden Interna '[DOP']]]</f>
        <v>0</v>
      </c>
      <c r="AG1383" s="249"/>
      <c r="AH1383" s="389"/>
      <c r="AI1383" s="243">
        <f>BD.PD7[[#This Row],[Av.P2 '[%']]]*BD.PD7[[#This Row],[Ppto. Orden Interna '[DOP']]]</f>
        <v>0</v>
      </c>
      <c r="AJ1383" s="249"/>
      <c r="AK1383" s="389"/>
      <c r="AL1383" s="243">
        <f>BD.PD7[[#This Row],[Av.P2 '[%']]]*BD.PD7[[#This Row],[Ppto. Orden Interna '[DOP']]]</f>
        <v>0</v>
      </c>
      <c r="AM1383" s="496" t="e">
        <f>BD.PD9[[#This Row],[Pago 5]]+BD.PD9[[#This Row],[Pago 4]]+BD.PD9[[#This Row],[Pago 3]]+BD.PD9[[#This Row],[Pago 2]]+BD.PD9[[#This Row],[Pago 1]]</f>
        <v>#VALUE!</v>
      </c>
      <c r="AN1383" s="308" t="s">
        <v>244</v>
      </c>
      <c r="AO1383" s="308" t="s">
        <v>245</v>
      </c>
      <c r="AP1383" s="308" t="s">
        <v>246</v>
      </c>
      <c r="AQ1383" s="308" t="s">
        <v>247</v>
      </c>
      <c r="AR1383" s="308">
        <v>594</v>
      </c>
      <c r="AS1383" s="308" t="s">
        <v>248</v>
      </c>
      <c r="AT1383" s="249" t="s">
        <v>1575</v>
      </c>
      <c r="AU1383" s="249" t="s">
        <v>92</v>
      </c>
    </row>
    <row r="1384" spans="1:47" hidden="1" x14ac:dyDescent="0.3">
      <c r="A1384" s="174">
        <v>8.06</v>
      </c>
      <c r="B1384" s="231"/>
      <c r="C1384" s="232" t="str">
        <f>VLOOKUP(BD.PD7[[#This Row],[Pos]],PPto[],3,FALSE)</f>
        <v>8.06 Otros Equipamientos de Tienda</v>
      </c>
      <c r="D1384" s="174" t="s">
        <v>23</v>
      </c>
      <c r="E1384" s="305" t="str">
        <f>IF(BD.PD7[[#This Row],[.]]="*",VLOOKUP(BD.PD7[[#This Row],[Pos]],Presupuesto!A:H,7,FALSE),"")</f>
        <v/>
      </c>
      <c r="F1384" s="501" t="s">
        <v>693</v>
      </c>
      <c r="G1384" s="558"/>
      <c r="H1384" s="174"/>
      <c r="I1384" s="174" t="s">
        <v>1326</v>
      </c>
      <c r="J1384" s="382">
        <v>1</v>
      </c>
      <c r="K1384" s="174" t="s">
        <v>260</v>
      </c>
      <c r="L1384" s="383">
        <f>IF(BD.PD7[[#This Row],[Mon]]="DOP",1,HLOOKUP(BD.PD7[[#This Row],[Mon]],$K$1:$L$2,2,FALSE))</f>
        <v>1</v>
      </c>
      <c r="M1384" s="384">
        <v>22000</v>
      </c>
      <c r="N1384" s="243">
        <f>BD.PD7[[#This Row],[Cant.]]*BD.PD7[[#This Row],[ Tasa ]]*BD.PD7[[#This Row],[ Precio Und.]]</f>
        <v>22000</v>
      </c>
      <c r="O1384" s="386">
        <v>0</v>
      </c>
      <c r="P1384" s="243">
        <f>IF(BD.PD7[[#This Row],[Liquid. '[%']]]&lt;&gt;0,(BD.PD7[[#This Row],[Valor Neto '[DOP']]]*BD.PD7[[#This Row],[Liquid. '[%']]])+BD.PD7[[#This Row],[Valor Neto '[DOP']]],BD.PD7[[#This Row],[Valor Neto '[DOP']]])</f>
        <v>22000</v>
      </c>
      <c r="Q1384" s="243">
        <f>BD.PD7[[#This Row],[Ppto. Orden Interna '[DOP']]]/HLOOKUP("USD",$K$1:$L$2,2,FALSE)</f>
        <v>338.46153846153845</v>
      </c>
      <c r="R1384" s="381" t="s">
        <v>694</v>
      </c>
      <c r="S1384" s="387"/>
      <c r="T1384" s="387"/>
      <c r="U1384" s="387"/>
      <c r="V1384" s="387"/>
      <c r="W1384" s="174" t="s">
        <v>439</v>
      </c>
      <c r="X1384" s="495">
        <v>8</v>
      </c>
      <c r="Y1384" s="388">
        <v>1</v>
      </c>
      <c r="Z1384" s="243">
        <f>BD.PD7[[#This Row],[Av.P1 '[%']]]*BD.PD7[[#This Row],[Ppto. Orden Interna '[DOP']]]</f>
        <v>22000</v>
      </c>
      <c r="AA1384" s="249"/>
      <c r="AB1384" s="389"/>
      <c r="AC1384" s="243">
        <f>BD.PD7[[#This Row],[Av.P2 '[%']]]*BD.PD7[[#This Row],[Ppto. Orden Interna '[DOP']]]</f>
        <v>0</v>
      </c>
      <c r="AD1384" s="249"/>
      <c r="AE1384" s="389"/>
      <c r="AF1384" s="243">
        <f>BD.PD7[[#This Row],[Av.P3 '[%']]]*BD.PD7[[#This Row],[Ppto. Orden Interna '[DOP']]]</f>
        <v>0</v>
      </c>
      <c r="AG1384" s="249"/>
      <c r="AH1384" s="389"/>
      <c r="AI1384" s="243">
        <f>BD.PD7[[#This Row],[Av.P2 '[%']]]*BD.PD7[[#This Row],[Ppto. Orden Interna '[DOP']]]</f>
        <v>0</v>
      </c>
      <c r="AJ1384" s="249"/>
      <c r="AK1384" s="389"/>
      <c r="AL1384" s="243">
        <f>BD.PD7[[#This Row],[Av.P2 '[%']]]*BD.PD7[[#This Row],[Ppto. Orden Interna '[DOP']]]</f>
        <v>0</v>
      </c>
      <c r="AM1384" s="496" t="e">
        <f>BD.PD9[[#This Row],[Pago 5]]+BD.PD9[[#This Row],[Pago 4]]+BD.PD9[[#This Row],[Pago 3]]+BD.PD9[[#This Row],[Pago 2]]+BD.PD9[[#This Row],[Pago 1]]</f>
        <v>#VALUE!</v>
      </c>
      <c r="AN1384" s="308" t="s">
        <v>244</v>
      </c>
      <c r="AO1384" s="308" t="s">
        <v>245</v>
      </c>
      <c r="AP1384" s="308" t="s">
        <v>246</v>
      </c>
      <c r="AQ1384" s="308" t="s">
        <v>247</v>
      </c>
      <c r="AR1384" s="308">
        <v>594</v>
      </c>
      <c r="AS1384" s="308" t="s">
        <v>248</v>
      </c>
      <c r="AT1384" s="249" t="s">
        <v>1575</v>
      </c>
      <c r="AU1384" s="249" t="s">
        <v>92</v>
      </c>
    </row>
    <row r="1385" spans="1:47" hidden="1" x14ac:dyDescent="0.3">
      <c r="A1385" s="174">
        <v>8.06</v>
      </c>
      <c r="B1385" s="231"/>
      <c r="C1385" s="232" t="str">
        <f>VLOOKUP(BD.PD7[[#This Row],[Pos]],PPto[],3,FALSE)</f>
        <v>8.06 Otros Equipamientos de Tienda</v>
      </c>
      <c r="D1385" s="174" t="s">
        <v>23</v>
      </c>
      <c r="E1385" s="305" t="str">
        <f>IF(BD.PD7[[#This Row],[.]]="*",VLOOKUP(BD.PD7[[#This Row],[Pos]],Presupuesto!A:H,7,FALSE),"")</f>
        <v/>
      </c>
      <c r="F1385" s="234" t="s">
        <v>695</v>
      </c>
      <c r="G1385" s="174"/>
      <c r="H1385" s="174"/>
      <c r="I1385" s="174" t="s">
        <v>1326</v>
      </c>
      <c r="J1385" s="382">
        <v>2</v>
      </c>
      <c r="K1385" s="174" t="s">
        <v>260</v>
      </c>
      <c r="L1385" s="383">
        <f>IF(BD.PD7[[#This Row],[Mon]]="DOP",1,HLOOKUP(BD.PD7[[#This Row],[Mon]],$K$1:$L$2,2,FALSE))</f>
        <v>1</v>
      </c>
      <c r="M1385" s="384">
        <v>15319.49</v>
      </c>
      <c r="N1385" s="243">
        <f>BD.PD7[[#This Row],[Cant.]]*BD.PD7[[#This Row],[ Tasa ]]*BD.PD7[[#This Row],[ Precio Und.]]</f>
        <v>30638.98</v>
      </c>
      <c r="O1385" s="386">
        <v>0</v>
      </c>
      <c r="P1385" s="243">
        <f>IF(BD.PD7[[#This Row],[Liquid. '[%']]]&lt;&gt;0,(BD.PD7[[#This Row],[Valor Neto '[DOP']]]*BD.PD7[[#This Row],[Liquid. '[%']]])+BD.PD7[[#This Row],[Valor Neto '[DOP']]],BD.PD7[[#This Row],[Valor Neto '[DOP']]])</f>
        <v>30638.98</v>
      </c>
      <c r="Q1385" s="243">
        <f>BD.PD7[[#This Row],[Ppto. Orden Interna '[DOP']]]/HLOOKUP("USD",$K$1:$L$2,2,FALSE)</f>
        <v>471.36892307692307</v>
      </c>
      <c r="R1385" s="381" t="s">
        <v>679</v>
      </c>
      <c r="S1385" s="387"/>
      <c r="T1385" s="387"/>
      <c r="U1385" s="387"/>
      <c r="V1385" s="387"/>
      <c r="W1385" s="174" t="s">
        <v>658</v>
      </c>
      <c r="X1385" s="495">
        <v>8</v>
      </c>
      <c r="Y1385" s="388">
        <v>1</v>
      </c>
      <c r="Z1385" s="243">
        <f>BD.PD7[[#This Row],[Av.P1 '[%']]]*BD.PD7[[#This Row],[Ppto. Orden Interna '[DOP']]]</f>
        <v>30638.98</v>
      </c>
      <c r="AA1385" s="249"/>
      <c r="AB1385" s="389"/>
      <c r="AC1385" s="243">
        <f>BD.PD7[[#This Row],[Av.P2 '[%']]]*BD.PD7[[#This Row],[Ppto. Orden Interna '[DOP']]]</f>
        <v>0</v>
      </c>
      <c r="AD1385" s="249"/>
      <c r="AE1385" s="389"/>
      <c r="AF1385" s="243">
        <f>BD.PD7[[#This Row],[Av.P3 '[%']]]*BD.PD7[[#This Row],[Ppto. Orden Interna '[DOP']]]</f>
        <v>0</v>
      </c>
      <c r="AG1385" s="249"/>
      <c r="AH1385" s="389"/>
      <c r="AI1385" s="243">
        <f>BD.PD7[[#This Row],[Av.P2 '[%']]]*BD.PD7[[#This Row],[Ppto. Orden Interna '[DOP']]]</f>
        <v>0</v>
      </c>
      <c r="AJ1385" s="249"/>
      <c r="AK1385" s="389"/>
      <c r="AL1385" s="243">
        <f>BD.PD7[[#This Row],[Av.P2 '[%']]]*BD.PD7[[#This Row],[Ppto. Orden Interna '[DOP']]]</f>
        <v>0</v>
      </c>
      <c r="AM1385" s="496" t="e">
        <f>BD.PD9[[#This Row],[Pago 5]]+BD.PD9[[#This Row],[Pago 4]]+BD.PD9[[#This Row],[Pago 3]]+BD.PD9[[#This Row],[Pago 2]]+BD.PD9[[#This Row],[Pago 1]]</f>
        <v>#VALUE!</v>
      </c>
      <c r="AN1385" s="308" t="s">
        <v>244</v>
      </c>
      <c r="AO1385" s="308" t="s">
        <v>245</v>
      </c>
      <c r="AP1385" s="308" t="s">
        <v>246</v>
      </c>
      <c r="AQ1385" s="308" t="s">
        <v>247</v>
      </c>
      <c r="AR1385" s="308">
        <v>594</v>
      </c>
      <c r="AS1385" s="308" t="s">
        <v>248</v>
      </c>
      <c r="AT1385" s="249" t="s">
        <v>1575</v>
      </c>
      <c r="AU1385" s="249" t="s">
        <v>92</v>
      </c>
    </row>
    <row r="1386" spans="1:47" hidden="1" x14ac:dyDescent="0.3">
      <c r="A1386" s="174">
        <v>8.06</v>
      </c>
      <c r="B1386" s="231"/>
      <c r="C1386" s="232" t="str">
        <f>VLOOKUP(BD.PD7[[#This Row],[Pos]],PPto[],3,FALSE)</f>
        <v>8.06 Otros Equipamientos de Tienda</v>
      </c>
      <c r="D1386" s="174" t="s">
        <v>23</v>
      </c>
      <c r="E1386" s="305" t="str">
        <f>IF(BD.PD7[[#This Row],[.]]="*",VLOOKUP(BD.PD7[[#This Row],[Pos]],Presupuesto!A:H,7,FALSE),"")</f>
        <v/>
      </c>
      <c r="F1386" s="234" t="s">
        <v>696</v>
      </c>
      <c r="G1386" s="174"/>
      <c r="H1386" s="174"/>
      <c r="I1386" s="174" t="s">
        <v>1326</v>
      </c>
      <c r="J1386" s="382">
        <v>2</v>
      </c>
      <c r="K1386" s="174" t="s">
        <v>260</v>
      </c>
      <c r="L1386" s="383">
        <f>IF(BD.PD7[[#This Row],[Mon]]="DOP",1,HLOOKUP(BD.PD7[[#This Row],[Mon]],$K$1:$L$2,2,FALSE))</f>
        <v>1</v>
      </c>
      <c r="M1386" s="384">
        <v>16711.86</v>
      </c>
      <c r="N1386" s="243">
        <f>BD.PD7[[#This Row],[Cant.]]*BD.PD7[[#This Row],[ Tasa ]]*BD.PD7[[#This Row],[ Precio Und.]]</f>
        <v>33423.72</v>
      </c>
      <c r="O1386" s="386">
        <v>0</v>
      </c>
      <c r="P1386" s="243">
        <f>IF(BD.PD7[[#This Row],[Liquid. '[%']]]&lt;&gt;0,(BD.PD7[[#This Row],[Valor Neto '[DOP']]]*BD.PD7[[#This Row],[Liquid. '[%']]])+BD.PD7[[#This Row],[Valor Neto '[DOP']]],BD.PD7[[#This Row],[Valor Neto '[DOP']]])</f>
        <v>33423.72</v>
      </c>
      <c r="Q1386" s="243">
        <f>BD.PD7[[#This Row],[Ppto. Orden Interna '[DOP']]]/HLOOKUP("USD",$K$1:$L$2,2,FALSE)</f>
        <v>514.21107692307692</v>
      </c>
      <c r="R1386" s="381" t="s">
        <v>679</v>
      </c>
      <c r="S1386" s="387"/>
      <c r="T1386" s="387"/>
      <c r="U1386" s="387"/>
      <c r="V1386" s="387"/>
      <c r="W1386" s="174" t="s">
        <v>658</v>
      </c>
      <c r="X1386" s="495">
        <v>8</v>
      </c>
      <c r="Y1386" s="388">
        <v>1</v>
      </c>
      <c r="Z1386" s="243">
        <f>BD.PD7[[#This Row],[Av.P1 '[%']]]*BD.PD7[[#This Row],[Ppto. Orden Interna '[DOP']]]</f>
        <v>33423.72</v>
      </c>
      <c r="AA1386" s="249"/>
      <c r="AB1386" s="389"/>
      <c r="AC1386" s="243">
        <f>BD.PD7[[#This Row],[Av.P2 '[%']]]*BD.PD7[[#This Row],[Ppto. Orden Interna '[DOP']]]</f>
        <v>0</v>
      </c>
      <c r="AD1386" s="249"/>
      <c r="AE1386" s="389"/>
      <c r="AF1386" s="243">
        <f>BD.PD7[[#This Row],[Av.P3 '[%']]]*BD.PD7[[#This Row],[Ppto. Orden Interna '[DOP']]]</f>
        <v>0</v>
      </c>
      <c r="AG1386" s="249"/>
      <c r="AH1386" s="389"/>
      <c r="AI1386" s="243">
        <f>BD.PD7[[#This Row],[Av.P2 '[%']]]*BD.PD7[[#This Row],[Ppto. Orden Interna '[DOP']]]</f>
        <v>0</v>
      </c>
      <c r="AJ1386" s="249"/>
      <c r="AK1386" s="389"/>
      <c r="AL1386" s="243">
        <f>BD.PD7[[#This Row],[Av.P2 '[%']]]*BD.PD7[[#This Row],[Ppto. Orden Interna '[DOP']]]</f>
        <v>0</v>
      </c>
      <c r="AM1386" s="496" t="e">
        <f>BD.PD9[[#This Row],[Pago 5]]+BD.PD9[[#This Row],[Pago 4]]+BD.PD9[[#This Row],[Pago 3]]+BD.PD9[[#This Row],[Pago 2]]+BD.PD9[[#This Row],[Pago 1]]</f>
        <v>#VALUE!</v>
      </c>
      <c r="AN1386" s="308" t="s">
        <v>244</v>
      </c>
      <c r="AO1386" s="308" t="s">
        <v>245</v>
      </c>
      <c r="AP1386" s="308" t="s">
        <v>246</v>
      </c>
      <c r="AQ1386" s="308" t="s">
        <v>247</v>
      </c>
      <c r="AR1386" s="308">
        <v>594</v>
      </c>
      <c r="AS1386" s="308" t="s">
        <v>248</v>
      </c>
      <c r="AT1386" s="249" t="s">
        <v>1575</v>
      </c>
      <c r="AU1386" s="249" t="s">
        <v>92</v>
      </c>
    </row>
    <row r="1387" spans="1:47" hidden="1" x14ac:dyDescent="0.3">
      <c r="A1387" s="174">
        <v>8.06</v>
      </c>
      <c r="B1387" s="231"/>
      <c r="C1387" s="232" t="str">
        <f>VLOOKUP(BD.PD7[[#This Row],[Pos]],PPto[],3,FALSE)</f>
        <v>8.06 Otros Equipamientos de Tienda</v>
      </c>
      <c r="D1387" s="174" t="s">
        <v>23</v>
      </c>
      <c r="E1387" s="305" t="str">
        <f>IF(BD.PD7[[#This Row],[.]]="*",VLOOKUP(BD.PD7[[#This Row],[Pos]],Presupuesto!A:H,7,FALSE),"")</f>
        <v/>
      </c>
      <c r="F1387" s="506" t="s">
        <v>697</v>
      </c>
      <c r="G1387" s="579"/>
      <c r="H1387" s="174"/>
      <c r="I1387" s="174" t="s">
        <v>1326</v>
      </c>
      <c r="J1387" s="382">
        <v>1</v>
      </c>
      <c r="K1387" s="174" t="s">
        <v>260</v>
      </c>
      <c r="L1387" s="383">
        <f>IF(BD.PD7[[#This Row],[Mon]]="DOP",1,HLOOKUP(BD.PD7[[#This Row],[Mon]],$K$1:$L$2,2,FALSE))</f>
        <v>1</v>
      </c>
      <c r="M1387" s="384">
        <v>35857.22</v>
      </c>
      <c r="N1387" s="243">
        <f>BD.PD7[[#This Row],[Cant.]]*BD.PD7[[#This Row],[ Tasa ]]*BD.PD7[[#This Row],[ Precio Und.]]</f>
        <v>35857.22</v>
      </c>
      <c r="O1387" s="386">
        <v>0</v>
      </c>
      <c r="P1387" s="243">
        <f>IF(BD.PD7[[#This Row],[Liquid. '[%']]]&lt;&gt;0,(BD.PD7[[#This Row],[Valor Neto '[DOP']]]*BD.PD7[[#This Row],[Liquid. '[%']]])+BD.PD7[[#This Row],[Valor Neto '[DOP']]],BD.PD7[[#This Row],[Valor Neto '[DOP']]])</f>
        <v>35857.22</v>
      </c>
      <c r="Q1387" s="243">
        <f>BD.PD7[[#This Row],[Ppto. Orden Interna '[DOP']]]/HLOOKUP("USD",$K$1:$L$2,2,FALSE)</f>
        <v>551.64953846153844</v>
      </c>
      <c r="R1387" s="381" t="s">
        <v>643</v>
      </c>
      <c r="S1387" s="387"/>
      <c r="T1387" s="387"/>
      <c r="U1387" s="387"/>
      <c r="V1387" s="387"/>
      <c r="W1387" s="174" t="s">
        <v>337</v>
      </c>
      <c r="X1387" s="495">
        <v>8</v>
      </c>
      <c r="Y1387" s="388">
        <v>0.7</v>
      </c>
      <c r="Z1387" s="243">
        <f>BD.PD7[[#This Row],[Av.P1 '[%']]]*BD.PD7[[#This Row],[Ppto. Orden Interna '[DOP']]]</f>
        <v>25100.054</v>
      </c>
      <c r="AA1387" s="495">
        <v>10</v>
      </c>
      <c r="AB1387" s="388">
        <v>0.3</v>
      </c>
      <c r="AC1387" s="243">
        <f>BD.PD7[[#This Row],[Av.P2 '[%']]]*BD.PD7[[#This Row],[Ppto. Orden Interna '[DOP']]]</f>
        <v>10757.165999999999</v>
      </c>
      <c r="AD1387" s="249"/>
      <c r="AE1387" s="389"/>
      <c r="AF1387" s="243">
        <f>BD.PD7[[#This Row],[Av.P3 '[%']]]*BD.PD7[[#This Row],[Ppto. Orden Interna '[DOP']]]</f>
        <v>0</v>
      </c>
      <c r="AG1387" s="249"/>
      <c r="AH1387" s="389"/>
      <c r="AI1387" s="243">
        <f>BD.PD7[[#This Row],[Av.P2 '[%']]]*BD.PD7[[#This Row],[Ppto. Orden Interna '[DOP']]]</f>
        <v>10757.165999999999</v>
      </c>
      <c r="AJ1387" s="249"/>
      <c r="AK1387" s="389"/>
      <c r="AL1387" s="243">
        <f>BD.PD7[[#This Row],[Av.P2 '[%']]]*BD.PD7[[#This Row],[Ppto. Orden Interna '[DOP']]]</f>
        <v>10757.165999999999</v>
      </c>
      <c r="AM1387" s="496" t="e">
        <f>BD.PD9[[#This Row],[Pago 5]]+BD.PD9[[#This Row],[Pago 4]]+BD.PD9[[#This Row],[Pago 3]]+BD.PD9[[#This Row],[Pago 2]]+BD.PD9[[#This Row],[Pago 1]]</f>
        <v>#VALUE!</v>
      </c>
      <c r="AN1387" s="308" t="s">
        <v>244</v>
      </c>
      <c r="AO1387" s="308" t="s">
        <v>245</v>
      </c>
      <c r="AP1387" s="308" t="s">
        <v>246</v>
      </c>
      <c r="AQ1387" s="308" t="s">
        <v>247</v>
      </c>
      <c r="AR1387" s="308">
        <v>594</v>
      </c>
      <c r="AS1387" s="308" t="s">
        <v>248</v>
      </c>
      <c r="AT1387" s="249" t="s">
        <v>1575</v>
      </c>
      <c r="AU1387" s="249" t="s">
        <v>92</v>
      </c>
    </row>
    <row r="1388" spans="1:47" hidden="1" x14ac:dyDescent="0.3">
      <c r="A1388" s="174">
        <v>8.06</v>
      </c>
      <c r="B1388" s="231"/>
      <c r="C1388" s="232" t="str">
        <f>VLOOKUP(BD.PD7[[#This Row],[Pos]],PPto[],3,FALSE)</f>
        <v>8.06 Otros Equipamientos de Tienda</v>
      </c>
      <c r="D1388" s="174" t="s">
        <v>23</v>
      </c>
      <c r="E1388" s="305" t="str">
        <f>IF(BD.PD7[[#This Row],[.]]="*",VLOOKUP(BD.PD7[[#This Row],[Pos]],Presupuesto!A:H,7,FALSE),"")</f>
        <v/>
      </c>
      <c r="F1388" s="234" t="s">
        <v>698</v>
      </c>
      <c r="G1388" s="174"/>
      <c r="H1388" s="174"/>
      <c r="I1388" s="174" t="s">
        <v>1326</v>
      </c>
      <c r="J1388" s="382">
        <v>2</v>
      </c>
      <c r="K1388" s="174" t="s">
        <v>260</v>
      </c>
      <c r="L1388" s="383">
        <f>IF(BD.PD7[[#This Row],[Mon]]="DOP",1,HLOOKUP(BD.PD7[[#This Row],[Mon]],$K$1:$L$2,2,FALSE))</f>
        <v>1</v>
      </c>
      <c r="M1388" s="384">
        <v>18000</v>
      </c>
      <c r="N1388" s="243">
        <f>BD.PD7[[#This Row],[Cant.]]*BD.PD7[[#This Row],[ Tasa ]]*BD.PD7[[#This Row],[ Precio Und.]]</f>
        <v>36000</v>
      </c>
      <c r="O1388" s="386">
        <v>0</v>
      </c>
      <c r="P1388" s="243">
        <f>IF(BD.PD7[[#This Row],[Liquid. '[%']]]&lt;&gt;0,(BD.PD7[[#This Row],[Valor Neto '[DOP']]]*BD.PD7[[#This Row],[Liquid. '[%']]])+BD.PD7[[#This Row],[Valor Neto '[DOP']]],BD.PD7[[#This Row],[Valor Neto '[DOP']]])</f>
        <v>36000</v>
      </c>
      <c r="Q1388" s="243">
        <f>BD.PD7[[#This Row],[Ppto. Orden Interna '[DOP']]]/HLOOKUP("USD",$K$1:$L$2,2,FALSE)</f>
        <v>553.84615384615381</v>
      </c>
      <c r="R1388" s="381" t="s">
        <v>668</v>
      </c>
      <c r="S1388" s="387"/>
      <c r="T1388" s="387"/>
      <c r="U1388" s="387"/>
      <c r="V1388" s="387"/>
      <c r="W1388" s="174" t="s">
        <v>658</v>
      </c>
      <c r="X1388" s="495">
        <v>8</v>
      </c>
      <c r="Y1388" s="388">
        <v>1</v>
      </c>
      <c r="Z1388" s="243">
        <f>BD.PD7[[#This Row],[Av.P1 '[%']]]*BD.PD7[[#This Row],[Ppto. Orden Interna '[DOP']]]</f>
        <v>36000</v>
      </c>
      <c r="AA1388" s="249"/>
      <c r="AB1388" s="389"/>
      <c r="AC1388" s="243">
        <f>BD.PD7[[#This Row],[Av.P2 '[%']]]*BD.PD7[[#This Row],[Ppto. Orden Interna '[DOP']]]</f>
        <v>0</v>
      </c>
      <c r="AD1388" s="249"/>
      <c r="AE1388" s="389"/>
      <c r="AF1388" s="243">
        <f>BD.PD7[[#This Row],[Av.P3 '[%']]]*BD.PD7[[#This Row],[Ppto. Orden Interna '[DOP']]]</f>
        <v>0</v>
      </c>
      <c r="AG1388" s="249"/>
      <c r="AH1388" s="389"/>
      <c r="AI1388" s="243">
        <f>BD.PD7[[#This Row],[Av.P2 '[%']]]*BD.PD7[[#This Row],[Ppto. Orden Interna '[DOP']]]</f>
        <v>0</v>
      </c>
      <c r="AJ1388" s="249"/>
      <c r="AK1388" s="389"/>
      <c r="AL1388" s="243">
        <f>BD.PD7[[#This Row],[Av.P2 '[%']]]*BD.PD7[[#This Row],[Ppto. Orden Interna '[DOP']]]</f>
        <v>0</v>
      </c>
      <c r="AM1388" s="496" t="e">
        <f>BD.PD9[[#This Row],[Pago 5]]+BD.PD9[[#This Row],[Pago 4]]+BD.PD9[[#This Row],[Pago 3]]+BD.PD9[[#This Row],[Pago 2]]+BD.PD9[[#This Row],[Pago 1]]</f>
        <v>#VALUE!</v>
      </c>
      <c r="AN1388" s="308" t="s">
        <v>244</v>
      </c>
      <c r="AO1388" s="308" t="s">
        <v>245</v>
      </c>
      <c r="AP1388" s="308" t="s">
        <v>246</v>
      </c>
      <c r="AQ1388" s="308" t="s">
        <v>247</v>
      </c>
      <c r="AR1388" s="308">
        <v>594</v>
      </c>
      <c r="AS1388" s="308" t="s">
        <v>248</v>
      </c>
      <c r="AT1388" s="249" t="s">
        <v>1575</v>
      </c>
      <c r="AU1388" s="249" t="s">
        <v>92</v>
      </c>
    </row>
    <row r="1389" spans="1:47" hidden="1" x14ac:dyDescent="0.3">
      <c r="A1389" s="174">
        <v>8.06</v>
      </c>
      <c r="B1389" s="231"/>
      <c r="C1389" s="232" t="str">
        <f>VLOOKUP(BD.PD7[[#This Row],[Pos]],PPto[],3,FALSE)</f>
        <v>8.06 Otros Equipamientos de Tienda</v>
      </c>
      <c r="D1389" s="174" t="s">
        <v>23</v>
      </c>
      <c r="E1389" s="305" t="str">
        <f>IF(BD.PD7[[#This Row],[.]]="*",VLOOKUP(BD.PD7[[#This Row],[Pos]],Presupuesto!A:H,7,FALSE),"")</f>
        <v/>
      </c>
      <c r="F1389" s="506" t="s">
        <v>1559</v>
      </c>
      <c r="G1389" s="579"/>
      <c r="H1389" s="174"/>
      <c r="I1389" s="174" t="s">
        <v>1326</v>
      </c>
      <c r="J1389" s="382">
        <v>6</v>
      </c>
      <c r="K1389" s="174" t="s">
        <v>260</v>
      </c>
      <c r="L1389" s="383">
        <f>IF(BD.PD7[[#This Row],[Mon]]="DOP",1,HLOOKUP(BD.PD7[[#This Row],[Mon]],$K$1:$L$2,2,FALSE))</f>
        <v>1</v>
      </c>
      <c r="M1389" s="384">
        <v>12000</v>
      </c>
      <c r="N1389" s="243">
        <f>BD.PD7[[#This Row],[Cant.]]*BD.PD7[[#This Row],[ Tasa ]]*BD.PD7[[#This Row],[ Precio Und.]]</f>
        <v>72000</v>
      </c>
      <c r="O1389" s="386">
        <v>0</v>
      </c>
      <c r="P1389" s="243">
        <f>IF(BD.PD7[[#This Row],[Liquid. '[%']]]&lt;&gt;0,(BD.PD7[[#This Row],[Valor Neto '[DOP']]]*BD.PD7[[#This Row],[Liquid. '[%']]])+BD.PD7[[#This Row],[Valor Neto '[DOP']]],BD.PD7[[#This Row],[Valor Neto '[DOP']]])</f>
        <v>72000</v>
      </c>
      <c r="Q1389" s="243">
        <f>BD.PD7[[#This Row],[Ppto. Orden Interna '[DOP']]]/HLOOKUP("USD",$K$1:$L$2,2,FALSE)</f>
        <v>1107.6923076923076</v>
      </c>
      <c r="R1389" s="381" t="s">
        <v>1560</v>
      </c>
      <c r="S1389" s="387"/>
      <c r="T1389" s="387"/>
      <c r="U1389" s="387"/>
      <c r="V1389" s="387"/>
      <c r="W1389" s="174" t="s">
        <v>439</v>
      </c>
      <c r="X1389" s="495">
        <v>8</v>
      </c>
      <c r="Y1389" s="388">
        <v>1</v>
      </c>
      <c r="Z1389" s="243">
        <f>BD.PD7[[#This Row],[Av.P1 '[%']]]*BD.PD7[[#This Row],[Ppto. Orden Interna '[DOP']]]</f>
        <v>72000</v>
      </c>
      <c r="AA1389" s="249"/>
      <c r="AB1389" s="389"/>
      <c r="AC1389" s="243">
        <f>BD.PD7[[#This Row],[Av.P2 '[%']]]*BD.PD7[[#This Row],[Ppto. Orden Interna '[DOP']]]</f>
        <v>0</v>
      </c>
      <c r="AD1389" s="249"/>
      <c r="AE1389" s="389"/>
      <c r="AF1389" s="243">
        <f>BD.PD7[[#This Row],[Av.P3 '[%']]]*BD.PD7[[#This Row],[Ppto. Orden Interna '[DOP']]]</f>
        <v>0</v>
      </c>
      <c r="AG1389" s="249"/>
      <c r="AH1389" s="389"/>
      <c r="AI1389" s="243">
        <f>BD.PD7[[#This Row],[Av.P2 '[%']]]*BD.PD7[[#This Row],[Ppto. Orden Interna '[DOP']]]</f>
        <v>0</v>
      </c>
      <c r="AJ1389" s="249"/>
      <c r="AK1389" s="389"/>
      <c r="AL1389" s="243">
        <f>BD.PD7[[#This Row],[Av.P2 '[%']]]*BD.PD7[[#This Row],[Ppto. Orden Interna '[DOP']]]</f>
        <v>0</v>
      </c>
      <c r="AM1389" s="496" t="e">
        <f>BD.PD9[[#This Row],[Pago 5]]+BD.PD9[[#This Row],[Pago 4]]+BD.PD9[[#This Row],[Pago 3]]+BD.PD9[[#This Row],[Pago 2]]+BD.PD9[[#This Row],[Pago 1]]</f>
        <v>#VALUE!</v>
      </c>
      <c r="AN1389" s="308" t="s">
        <v>244</v>
      </c>
      <c r="AO1389" s="308" t="s">
        <v>245</v>
      </c>
      <c r="AP1389" s="308" t="s">
        <v>246</v>
      </c>
      <c r="AQ1389" s="308" t="s">
        <v>247</v>
      </c>
      <c r="AR1389" s="308">
        <v>594</v>
      </c>
      <c r="AS1389" s="308" t="s">
        <v>248</v>
      </c>
      <c r="AT1389" s="249" t="s">
        <v>1575</v>
      </c>
      <c r="AU1389" s="249" t="s">
        <v>92</v>
      </c>
    </row>
    <row r="1390" spans="1:47" hidden="1" x14ac:dyDescent="0.3">
      <c r="A1390" s="174">
        <v>8.06</v>
      </c>
      <c r="B1390" s="231"/>
      <c r="C1390" s="232" t="str">
        <f>VLOOKUP(BD.PD7[[#This Row],[Pos]],PPto[],3,FALSE)</f>
        <v>8.06 Otros Equipamientos de Tienda</v>
      </c>
      <c r="D1390" s="174" t="s">
        <v>23</v>
      </c>
      <c r="E1390" s="305" t="str">
        <f>IF(BD.PD7[[#This Row],[.]]="*",VLOOKUP(BD.PD7[[#This Row],[Pos]],Presupuesto!A:H,7,FALSE),"")</f>
        <v/>
      </c>
      <c r="F1390" s="234" t="s">
        <v>699</v>
      </c>
      <c r="G1390" s="174"/>
      <c r="H1390" s="174"/>
      <c r="I1390" s="174" t="s">
        <v>1326</v>
      </c>
      <c r="J1390" s="382">
        <v>1</v>
      </c>
      <c r="K1390" s="174" t="s">
        <v>260</v>
      </c>
      <c r="L1390" s="383">
        <f>IF(BD.PD7[[#This Row],[Mon]]="DOP",1,HLOOKUP(BD.PD7[[#This Row],[Mon]],$K$1:$L$2,2,FALSE))</f>
        <v>1</v>
      </c>
      <c r="M1390" s="384">
        <v>107857.62</v>
      </c>
      <c r="N1390" s="243">
        <f>BD.PD7[[#This Row],[Cant.]]*BD.PD7[[#This Row],[ Tasa ]]*BD.PD7[[#This Row],[ Precio Und.]]</f>
        <v>107857.62</v>
      </c>
      <c r="O1390" s="386">
        <v>0</v>
      </c>
      <c r="P1390" s="243">
        <f>IF(BD.PD7[[#This Row],[Liquid. '[%']]]&lt;&gt;0,(BD.PD7[[#This Row],[Valor Neto '[DOP']]]*BD.PD7[[#This Row],[Liquid. '[%']]])+BD.PD7[[#This Row],[Valor Neto '[DOP']]],BD.PD7[[#This Row],[Valor Neto '[DOP']]])</f>
        <v>107857.62</v>
      </c>
      <c r="Q1390" s="243">
        <f>BD.PD7[[#This Row],[Ppto. Orden Interna '[DOP']]]/HLOOKUP("USD",$K$1:$L$2,2,FALSE)</f>
        <v>1659.348</v>
      </c>
      <c r="R1390" s="381" t="s">
        <v>700</v>
      </c>
      <c r="S1390" s="387"/>
      <c r="T1390" s="387"/>
      <c r="U1390" s="387"/>
      <c r="V1390" s="387"/>
      <c r="W1390" s="174" t="s">
        <v>701</v>
      </c>
      <c r="X1390" s="495">
        <v>8</v>
      </c>
      <c r="Y1390" s="388">
        <v>1</v>
      </c>
      <c r="Z1390" s="243">
        <f>BD.PD7[[#This Row],[Av.P1 '[%']]]*BD.PD7[[#This Row],[Ppto. Orden Interna '[DOP']]]</f>
        <v>107857.62</v>
      </c>
      <c r="AA1390" s="249"/>
      <c r="AB1390" s="389"/>
      <c r="AC1390" s="243">
        <f>BD.PD7[[#This Row],[Av.P2 '[%']]]*BD.PD7[[#This Row],[Ppto. Orden Interna '[DOP']]]</f>
        <v>0</v>
      </c>
      <c r="AD1390" s="249"/>
      <c r="AE1390" s="389"/>
      <c r="AF1390" s="243">
        <f>BD.PD7[[#This Row],[Av.P3 '[%']]]*BD.PD7[[#This Row],[Ppto. Orden Interna '[DOP']]]</f>
        <v>0</v>
      </c>
      <c r="AG1390" s="249"/>
      <c r="AH1390" s="389"/>
      <c r="AI1390" s="243">
        <f>BD.PD7[[#This Row],[Av.P2 '[%']]]*BD.PD7[[#This Row],[Ppto. Orden Interna '[DOP']]]</f>
        <v>0</v>
      </c>
      <c r="AJ1390" s="249"/>
      <c r="AK1390" s="389"/>
      <c r="AL1390" s="243">
        <f>BD.PD7[[#This Row],[Av.P2 '[%']]]*BD.PD7[[#This Row],[Ppto. Orden Interna '[DOP']]]</f>
        <v>0</v>
      </c>
      <c r="AM1390" s="496" t="e">
        <f>BD.PD9[[#This Row],[Pago 5]]+BD.PD9[[#This Row],[Pago 4]]+BD.PD9[[#This Row],[Pago 3]]+BD.PD9[[#This Row],[Pago 2]]+BD.PD9[[#This Row],[Pago 1]]</f>
        <v>#VALUE!</v>
      </c>
      <c r="AN1390" s="308" t="s">
        <v>244</v>
      </c>
      <c r="AO1390" s="308" t="s">
        <v>245</v>
      </c>
      <c r="AP1390" s="308" t="s">
        <v>246</v>
      </c>
      <c r="AQ1390" s="308" t="s">
        <v>247</v>
      </c>
      <c r="AR1390" s="308">
        <v>594</v>
      </c>
      <c r="AS1390" s="308" t="s">
        <v>248</v>
      </c>
      <c r="AT1390" s="249" t="s">
        <v>1575</v>
      </c>
      <c r="AU1390" s="249" t="s">
        <v>92</v>
      </c>
    </row>
    <row r="1391" spans="1:47" hidden="1" x14ac:dyDescent="0.3">
      <c r="A1391" s="174">
        <v>8.06</v>
      </c>
      <c r="B1391" s="231"/>
      <c r="C1391" s="232" t="str">
        <f>VLOOKUP(BD.PD7[[#This Row],[Pos]],PPto[],3,FALSE)</f>
        <v>8.06 Otros Equipamientos de Tienda</v>
      </c>
      <c r="D1391" s="174" t="s">
        <v>23</v>
      </c>
      <c r="E1391" s="305" t="str">
        <f>IF(BD.PD7[[#This Row],[.]]="*",VLOOKUP(BD.PD7[[#This Row],[Pos]],Presupuesto!A:H,7,FALSE),"")</f>
        <v/>
      </c>
      <c r="F1391" s="234" t="s">
        <v>702</v>
      </c>
      <c r="G1391" s="174"/>
      <c r="H1391" s="174"/>
      <c r="I1391" s="174" t="s">
        <v>1326</v>
      </c>
      <c r="J1391" s="382">
        <v>4</v>
      </c>
      <c r="K1391" s="174" t="s">
        <v>260</v>
      </c>
      <c r="L1391" s="383">
        <f>IF(BD.PD7[[#This Row],[Mon]]="DOP",1,HLOOKUP(BD.PD7[[#This Row],[Mon]],$K$1:$L$2,2,FALSE))</f>
        <v>1</v>
      </c>
      <c r="M1391" s="384">
        <v>40470.647499999999</v>
      </c>
      <c r="N1391" s="243">
        <f>BD.PD7[[#This Row],[Cant.]]*BD.PD7[[#This Row],[ Tasa ]]*BD.PD7[[#This Row],[ Precio Und.]]</f>
        <v>161882.59</v>
      </c>
      <c r="O1391" s="386">
        <v>0</v>
      </c>
      <c r="P1391" s="243">
        <f>IF(BD.PD7[[#This Row],[Liquid. '[%']]]&lt;&gt;0,(BD.PD7[[#This Row],[Valor Neto '[DOP']]]*BD.PD7[[#This Row],[Liquid. '[%']]])+BD.PD7[[#This Row],[Valor Neto '[DOP']]],BD.PD7[[#This Row],[Valor Neto '[DOP']]])</f>
        <v>161882.59</v>
      </c>
      <c r="Q1391" s="243">
        <f>BD.PD7[[#This Row],[Ppto. Orden Interna '[DOP']]]/HLOOKUP("USD",$K$1:$L$2,2,FALSE)</f>
        <v>2490.5013846153847</v>
      </c>
      <c r="R1391" s="381" t="s">
        <v>703</v>
      </c>
      <c r="S1391" s="387"/>
      <c r="T1391" s="387"/>
      <c r="U1391" s="387"/>
      <c r="V1391" s="387"/>
      <c r="W1391" s="583" t="s">
        <v>704</v>
      </c>
      <c r="X1391" s="495">
        <v>8</v>
      </c>
      <c r="Y1391" s="388">
        <v>1</v>
      </c>
      <c r="Z1391" s="243">
        <f>BD.PD7[[#This Row],[Av.P1 '[%']]]*BD.PD7[[#This Row],[Ppto. Orden Interna '[DOP']]]</f>
        <v>161882.59</v>
      </c>
      <c r="AA1391" s="249"/>
      <c r="AB1391" s="389"/>
      <c r="AC1391" s="243">
        <f>BD.PD7[[#This Row],[Av.P2 '[%']]]*BD.PD7[[#This Row],[Ppto. Orden Interna '[DOP']]]</f>
        <v>0</v>
      </c>
      <c r="AD1391" s="249"/>
      <c r="AE1391" s="389"/>
      <c r="AF1391" s="243">
        <f>BD.PD7[[#This Row],[Av.P3 '[%']]]*BD.PD7[[#This Row],[Ppto. Orden Interna '[DOP']]]</f>
        <v>0</v>
      </c>
      <c r="AG1391" s="249"/>
      <c r="AH1391" s="389"/>
      <c r="AI1391" s="243">
        <f>BD.PD7[[#This Row],[Av.P2 '[%']]]*BD.PD7[[#This Row],[Ppto. Orden Interna '[DOP']]]</f>
        <v>0</v>
      </c>
      <c r="AJ1391" s="249"/>
      <c r="AK1391" s="389"/>
      <c r="AL1391" s="243">
        <f>BD.PD7[[#This Row],[Av.P2 '[%']]]*BD.PD7[[#This Row],[Ppto. Orden Interna '[DOP']]]</f>
        <v>0</v>
      </c>
      <c r="AM1391" s="496" t="e">
        <f>BD.PD9[[#This Row],[Pago 5]]+BD.PD9[[#This Row],[Pago 4]]+BD.PD9[[#This Row],[Pago 3]]+BD.PD9[[#This Row],[Pago 2]]+BD.PD9[[#This Row],[Pago 1]]</f>
        <v>#VALUE!</v>
      </c>
      <c r="AN1391" s="308" t="s">
        <v>244</v>
      </c>
      <c r="AO1391" s="308" t="s">
        <v>245</v>
      </c>
      <c r="AP1391" s="308" t="s">
        <v>246</v>
      </c>
      <c r="AQ1391" s="308" t="s">
        <v>247</v>
      </c>
      <c r="AR1391" s="308">
        <v>594</v>
      </c>
      <c r="AS1391" s="308" t="s">
        <v>248</v>
      </c>
      <c r="AT1391" s="249" t="s">
        <v>1575</v>
      </c>
      <c r="AU1391" s="249" t="s">
        <v>92</v>
      </c>
    </row>
    <row r="1392" spans="1:47" ht="27.6" hidden="1" x14ac:dyDescent="0.3">
      <c r="A1392" s="174">
        <v>8.06</v>
      </c>
      <c r="B1392" s="231"/>
      <c r="C1392" s="232" t="str">
        <f>VLOOKUP(BD.PD7[[#This Row],[Pos]],PPto[],3,FALSE)</f>
        <v>8.06 Otros Equipamientos de Tienda</v>
      </c>
      <c r="D1392" s="174" t="s">
        <v>23</v>
      </c>
      <c r="E1392" s="305" t="str">
        <f>IF(BD.PD7[[#This Row],[.]]="*",VLOOKUP(BD.PD7[[#This Row],[Pos]],Presupuesto!A:H,7,FALSE),"")</f>
        <v/>
      </c>
      <c r="F1392" s="378" t="s">
        <v>1351</v>
      </c>
      <c r="G1392" s="174"/>
      <c r="H1392" s="174"/>
      <c r="I1392" s="174" t="s">
        <v>1338</v>
      </c>
      <c r="J1392" s="382">
        <v>1</v>
      </c>
      <c r="K1392" s="174" t="s">
        <v>260</v>
      </c>
      <c r="L1392" s="383">
        <f>IF(BD.PD7[[#This Row],[Mon]]="DOP",1,HLOOKUP(BD.PD7[[#This Row],[Mon]],$K$1:$L$2,2,FALSE))</f>
        <v>1</v>
      </c>
      <c r="M1392" s="384">
        <v>1500000</v>
      </c>
      <c r="N1392" s="243">
        <f>BD.PD7[[#This Row],[Cant.]]*BD.PD7[[#This Row],[ Tasa ]]*BD.PD7[[#This Row],[ Precio Und.]]</f>
        <v>1500000</v>
      </c>
      <c r="O1392" s="386">
        <v>0</v>
      </c>
      <c r="P1392" s="243">
        <f>IF(BD.PD7[[#This Row],[Liquid. '[%']]]&lt;&gt;0,(BD.PD7[[#This Row],[Valor Neto '[DOP']]]*BD.PD7[[#This Row],[Liquid. '[%']]])+BD.PD7[[#This Row],[Valor Neto '[DOP']]],BD.PD7[[#This Row],[Valor Neto '[DOP']]])</f>
        <v>1500000</v>
      </c>
      <c r="Q1392" s="243">
        <f>BD.PD7[[#This Row],[Ppto. Orden Interna '[DOP']]]/HLOOKUP("USD",$K$1:$L$2,2,FALSE)</f>
        <v>23076.923076923078</v>
      </c>
      <c r="R1392" s="381" t="s">
        <v>1352</v>
      </c>
      <c r="S1392" s="387"/>
      <c r="T1392" s="387"/>
      <c r="U1392" s="387"/>
      <c r="V1392" s="387"/>
      <c r="W1392" s="174" t="s">
        <v>705</v>
      </c>
      <c r="X1392" s="495">
        <v>10</v>
      </c>
      <c r="Y1392" s="388">
        <v>0.5</v>
      </c>
      <c r="Z1392" s="243">
        <f>BD.PD7[[#This Row],[Av.P1 '[%']]]*BD.PD7[[#This Row],[Ppto. Orden Interna '[DOP']]]</f>
        <v>750000</v>
      </c>
      <c r="AA1392" s="495">
        <v>12</v>
      </c>
      <c r="AB1392" s="388">
        <v>0.5</v>
      </c>
      <c r="AC1392" s="243">
        <f>BD.PD7[[#This Row],[Av.P2 '[%']]]*BD.PD7[[#This Row],[Ppto. Orden Interna '[DOP']]]</f>
        <v>750000</v>
      </c>
      <c r="AD1392" s="249"/>
      <c r="AE1392" s="389"/>
      <c r="AF1392" s="243">
        <f>BD.PD7[[#This Row],[Av.P3 '[%']]]*BD.PD7[[#This Row],[Ppto. Orden Interna '[DOP']]]</f>
        <v>0</v>
      </c>
      <c r="AG1392" s="249"/>
      <c r="AH1392" s="389"/>
      <c r="AI1392" s="243">
        <f>BD.PD7[[#This Row],[Av.P2 '[%']]]*BD.PD7[[#This Row],[Ppto. Orden Interna '[DOP']]]</f>
        <v>750000</v>
      </c>
      <c r="AJ1392" s="249"/>
      <c r="AK1392" s="389"/>
      <c r="AL1392" s="243">
        <f>BD.PD7[[#This Row],[Av.P2 '[%']]]*BD.PD7[[#This Row],[Ppto. Orden Interna '[DOP']]]</f>
        <v>750000</v>
      </c>
      <c r="AM1392" s="496" t="e">
        <f>BD.PD9[[#This Row],[Pago 5]]+BD.PD9[[#This Row],[Pago 4]]+BD.PD9[[#This Row],[Pago 3]]+BD.PD9[[#This Row],[Pago 2]]+BD.PD9[[#This Row],[Pago 1]]</f>
        <v>#VALUE!</v>
      </c>
      <c r="AN1392" s="308" t="s">
        <v>244</v>
      </c>
      <c r="AO1392" s="308" t="s">
        <v>245</v>
      </c>
      <c r="AP1392" s="308" t="s">
        <v>246</v>
      </c>
      <c r="AQ1392" s="308" t="s">
        <v>247</v>
      </c>
      <c r="AR1392" s="308">
        <v>594</v>
      </c>
      <c r="AS1392" s="308" t="s">
        <v>248</v>
      </c>
      <c r="AT1392" s="249" t="s">
        <v>1575</v>
      </c>
      <c r="AU1392" s="249" t="s">
        <v>92</v>
      </c>
    </row>
    <row r="1393" spans="1:47" hidden="1" x14ac:dyDescent="0.3">
      <c r="A1393" s="174">
        <v>8.07</v>
      </c>
      <c r="B1393" s="231" t="s">
        <v>243</v>
      </c>
      <c r="C1393" s="232" t="str">
        <f>VLOOKUP(BD.PD7[[#This Row],[Pos]],PPto[],3,FALSE)</f>
        <v>8.07 Señalizacion interiores</v>
      </c>
      <c r="D1393" s="233" t="s">
        <v>243</v>
      </c>
      <c r="E1393" s="305">
        <f>IF(BD.PD7[[#This Row],[.]]="*",VLOOKUP(BD.PD7[[#This Row],[Pos]],Presupuesto!A:H,7,FALSE),"")</f>
        <v>203468.25396825399</v>
      </c>
      <c r="F1393" s="234"/>
      <c r="G1393" s="174"/>
      <c r="H1393" s="174"/>
      <c r="I1393" s="174"/>
      <c r="J1393" s="392">
        <v>1</v>
      </c>
      <c r="K1393" s="233" t="s">
        <v>117</v>
      </c>
      <c r="L1393" s="383">
        <f>IF(BD.PD7[[#This Row],[Mon]]="DOP",1,HLOOKUP(BD.PD7[[#This Row],[Mon]],$K$1:$L$2,2,FALSE))</f>
        <v>65</v>
      </c>
      <c r="M1393" s="490">
        <v>0</v>
      </c>
      <c r="N1393" s="243">
        <f>BD.PD7[[#This Row],[Cant.]]*BD.PD7[[#This Row],[ Tasa ]]*BD.PD7[[#This Row],[ Precio Und.]]</f>
        <v>0</v>
      </c>
      <c r="O1393" s="491">
        <v>0</v>
      </c>
      <c r="P1393" s="243">
        <f>IF(BD.PD7[[#This Row],[Liquid. '[%']]]&lt;&gt;0,(BD.PD7[[#This Row],[Valor Neto '[DOP']]]*BD.PD7[[#This Row],[Liquid. '[%']]])+BD.PD7[[#This Row],[Valor Neto '[DOP']]],BD.PD7[[#This Row],[Valor Neto '[DOP']]])</f>
        <v>0</v>
      </c>
      <c r="Q1393" s="243">
        <f>BD.PD7[[#This Row],[Ppto. Orden Interna '[DOP']]]/HLOOKUP("USD",$K$1:$L$2,2,FALSE)</f>
        <v>0</v>
      </c>
      <c r="R1393" s="381"/>
      <c r="S1393" s="387"/>
      <c r="T1393" s="387"/>
      <c r="U1393" s="387"/>
      <c r="V1393" s="387"/>
      <c r="W1393" s="174"/>
      <c r="X1393" s="495"/>
      <c r="Y1393" s="388"/>
      <c r="Z1393" s="243">
        <f>BD.PD7[[#This Row],[Av.P1 '[%']]]*BD.PD7[[#This Row],[Ppto. Orden Interna '[DOP']]]</f>
        <v>0</v>
      </c>
      <c r="AA1393" s="249"/>
      <c r="AB1393" s="389"/>
      <c r="AC1393" s="243">
        <f>BD.PD7[[#This Row],[Av.P2 '[%']]]*BD.PD7[[#This Row],[Ppto. Orden Interna '[DOP']]]</f>
        <v>0</v>
      </c>
      <c r="AD1393" s="249"/>
      <c r="AE1393" s="389"/>
      <c r="AF1393" s="243">
        <f>BD.PD7[[#This Row],[Av.P3 '[%']]]*BD.PD7[[#This Row],[Ppto. Orden Interna '[DOP']]]</f>
        <v>0</v>
      </c>
      <c r="AG1393" s="249"/>
      <c r="AH1393" s="389"/>
      <c r="AI1393" s="243">
        <f>BD.PD7[[#This Row],[Av.P2 '[%']]]*BD.PD7[[#This Row],[Ppto. Orden Interna '[DOP']]]</f>
        <v>0</v>
      </c>
      <c r="AJ1393" s="249"/>
      <c r="AK1393" s="389"/>
      <c r="AL1393" s="243">
        <f>BD.PD7[[#This Row],[Av.P2 '[%']]]*BD.PD7[[#This Row],[Ppto. Orden Interna '[DOP']]]</f>
        <v>0</v>
      </c>
      <c r="AM1393" s="496" t="e">
        <f>BD.PD9[[#This Row],[Pago 5]]+BD.PD9[[#This Row],[Pago 4]]+BD.PD9[[#This Row],[Pago 3]]+BD.PD9[[#This Row],[Pago 2]]+BD.PD9[[#This Row],[Pago 1]]</f>
        <v>#VALUE!</v>
      </c>
      <c r="AN1393" s="308" t="s">
        <v>244</v>
      </c>
      <c r="AO1393" s="308" t="s">
        <v>245</v>
      </c>
      <c r="AP1393" s="308" t="s">
        <v>246</v>
      </c>
      <c r="AQ1393" s="308" t="s">
        <v>247</v>
      </c>
      <c r="AR1393" s="308">
        <v>594</v>
      </c>
      <c r="AS1393" s="308" t="s">
        <v>248</v>
      </c>
      <c r="AT1393" s="249" t="s">
        <v>1575</v>
      </c>
      <c r="AU1393" s="249" t="s">
        <v>92</v>
      </c>
    </row>
    <row r="1394" spans="1:47" hidden="1" x14ac:dyDescent="0.3">
      <c r="A1394" s="174">
        <v>8.07</v>
      </c>
      <c r="B1394" s="231"/>
      <c r="C1394" s="232" t="str">
        <f>VLOOKUP(BD.PD7[[#This Row],[Pos]],PPto[],3,FALSE)</f>
        <v>8.07 Señalizacion interiores</v>
      </c>
      <c r="D1394" s="174" t="s">
        <v>23</v>
      </c>
      <c r="E1394" s="305" t="str">
        <f>IF(BD.PD7[[#This Row],[.]]="*",VLOOKUP(BD.PD7[[#This Row],[Pos]],Presupuesto!A:H,7,FALSE),"")</f>
        <v/>
      </c>
      <c r="F1394" s="234" t="s">
        <v>706</v>
      </c>
      <c r="G1394" s="174"/>
      <c r="H1394" s="174"/>
      <c r="I1394" s="174"/>
      <c r="J1394" s="382">
        <v>1</v>
      </c>
      <c r="K1394" s="174" t="s">
        <v>260</v>
      </c>
      <c r="L1394" s="383">
        <f>IF(BD.PD7[[#This Row],[Mon]]="DOP",1,HLOOKUP(BD.PD7[[#This Row],[Mon]],$K$1:$L$2,2,FALSE))</f>
        <v>1</v>
      </c>
      <c r="M1394" s="384">
        <v>40000</v>
      </c>
      <c r="N1394" s="243">
        <f>BD.PD7[[#This Row],[Cant.]]*BD.PD7[[#This Row],[ Tasa ]]*BD.PD7[[#This Row],[ Precio Und.]]</f>
        <v>40000</v>
      </c>
      <c r="O1394" s="386">
        <v>0</v>
      </c>
      <c r="P1394" s="243">
        <f>IF(BD.PD7[[#This Row],[Liquid. '[%']]]&lt;&gt;0,(BD.PD7[[#This Row],[Valor Neto '[DOP']]]*BD.PD7[[#This Row],[Liquid. '[%']]])+BD.PD7[[#This Row],[Valor Neto '[DOP']]],BD.PD7[[#This Row],[Valor Neto '[DOP']]])</f>
        <v>40000</v>
      </c>
      <c r="Q1394" s="243">
        <f>BD.PD7[[#This Row],[Ppto. Orden Interna '[DOP']]]/HLOOKUP("USD",$K$1:$L$2,2,FALSE)</f>
        <v>615.38461538461536</v>
      </c>
      <c r="R1394" s="381" t="s">
        <v>707</v>
      </c>
      <c r="S1394" s="387"/>
      <c r="T1394" s="387"/>
      <c r="U1394" s="387"/>
      <c r="V1394" s="387"/>
      <c r="W1394" s="174" t="s">
        <v>708</v>
      </c>
      <c r="X1394" s="495">
        <v>8</v>
      </c>
      <c r="Y1394" s="388">
        <v>0.5</v>
      </c>
      <c r="Z1394" s="243">
        <f>BD.PD7[[#This Row],[Av.P1 '[%']]]*BD.PD7[[#This Row],[Ppto. Orden Interna '[DOP']]]</f>
        <v>20000</v>
      </c>
      <c r="AA1394" s="495">
        <v>10</v>
      </c>
      <c r="AB1394" s="388">
        <v>0.5</v>
      </c>
      <c r="AC1394" s="243">
        <f>BD.PD7[[#This Row],[Av.P2 '[%']]]*BD.PD7[[#This Row],[Ppto. Orden Interna '[DOP']]]</f>
        <v>20000</v>
      </c>
      <c r="AD1394" s="249"/>
      <c r="AE1394" s="389"/>
      <c r="AF1394" s="243">
        <f>BD.PD7[[#This Row],[Av.P3 '[%']]]*BD.PD7[[#This Row],[Ppto. Orden Interna '[DOP']]]</f>
        <v>0</v>
      </c>
      <c r="AG1394" s="249"/>
      <c r="AH1394" s="389"/>
      <c r="AI1394" s="243">
        <f>BD.PD7[[#This Row],[Av.P2 '[%']]]*BD.PD7[[#This Row],[Ppto. Orden Interna '[DOP']]]</f>
        <v>20000</v>
      </c>
      <c r="AJ1394" s="249"/>
      <c r="AK1394" s="389"/>
      <c r="AL1394" s="243">
        <f>BD.PD7[[#This Row],[Av.P2 '[%']]]*BD.PD7[[#This Row],[Ppto. Orden Interna '[DOP']]]</f>
        <v>20000</v>
      </c>
      <c r="AM1394" s="496" t="e">
        <f>BD.PD9[[#This Row],[Pago 5]]+BD.PD9[[#This Row],[Pago 4]]+BD.PD9[[#This Row],[Pago 3]]+BD.PD9[[#This Row],[Pago 2]]+BD.PD9[[#This Row],[Pago 1]]</f>
        <v>#VALUE!</v>
      </c>
      <c r="AN1394" s="308" t="s">
        <v>244</v>
      </c>
      <c r="AO1394" s="308" t="s">
        <v>245</v>
      </c>
      <c r="AP1394" s="308" t="s">
        <v>246</v>
      </c>
      <c r="AQ1394" s="308" t="s">
        <v>247</v>
      </c>
      <c r="AR1394" s="308">
        <v>594</v>
      </c>
      <c r="AS1394" s="308" t="s">
        <v>248</v>
      </c>
      <c r="AT1394" s="249" t="s">
        <v>1575</v>
      </c>
      <c r="AU1394" s="249" t="s">
        <v>92</v>
      </c>
    </row>
    <row r="1395" spans="1:47" hidden="1" x14ac:dyDescent="0.3">
      <c r="A1395" s="174">
        <v>8.07</v>
      </c>
      <c r="B1395" s="231"/>
      <c r="C1395" s="232" t="str">
        <f>VLOOKUP(BD.PD7[[#This Row],[Pos]],PPto[],3,FALSE)</f>
        <v>8.07 Señalizacion interiores</v>
      </c>
      <c r="D1395" s="174" t="s">
        <v>23</v>
      </c>
      <c r="E1395" s="305" t="str">
        <f>IF(BD.PD7[[#This Row],[.]]="*",VLOOKUP(BD.PD7[[#This Row],[Pos]],Presupuesto!A:H,7,FALSE),"")</f>
        <v/>
      </c>
      <c r="F1395" s="378" t="s">
        <v>709</v>
      </c>
      <c r="G1395" s="174"/>
      <c r="H1395" s="174"/>
      <c r="I1395" s="174" t="s">
        <v>1326</v>
      </c>
      <c r="J1395" s="382">
        <v>1</v>
      </c>
      <c r="K1395" s="174" t="s">
        <v>260</v>
      </c>
      <c r="L1395" s="383">
        <f>IF(BD.PD7[[#This Row],[Mon]]="DOP",1,HLOOKUP(BD.PD7[[#This Row],[Mon]],$K$1:$L$2,2,FALSE))</f>
        <v>1</v>
      </c>
      <c r="M1395" s="384">
        <v>7500000</v>
      </c>
      <c r="N1395" s="243">
        <f>BD.PD7[[#This Row],[Cant.]]*BD.PD7[[#This Row],[ Tasa ]]*BD.PD7[[#This Row],[ Precio Und.]]</f>
        <v>7500000</v>
      </c>
      <c r="O1395" s="386">
        <v>0</v>
      </c>
      <c r="P1395" s="243">
        <f>IF(BD.PD7[[#This Row],[Liquid. '[%']]]&lt;&gt;0,(BD.PD7[[#This Row],[Valor Neto '[DOP']]]*BD.PD7[[#This Row],[Liquid. '[%']]])+BD.PD7[[#This Row],[Valor Neto '[DOP']]],BD.PD7[[#This Row],[Valor Neto '[DOP']]])</f>
        <v>7500000</v>
      </c>
      <c r="Q1395" s="243">
        <f>BD.PD7[[#This Row],[Ppto. Orden Interna '[DOP']]]/HLOOKUP("USD",$K$1:$L$2,2,FALSE)</f>
        <v>115384.61538461539</v>
      </c>
      <c r="R1395" s="381" t="s">
        <v>1353</v>
      </c>
      <c r="S1395" s="387"/>
      <c r="T1395" s="387"/>
      <c r="U1395" s="387"/>
      <c r="V1395" s="387"/>
      <c r="W1395" s="174" t="s">
        <v>710</v>
      </c>
      <c r="X1395" s="495">
        <v>8</v>
      </c>
      <c r="Y1395" s="388">
        <v>0.5</v>
      </c>
      <c r="Z1395" s="243">
        <f>BD.PD7[[#This Row],[Av.P1 '[%']]]*BD.PD7[[#This Row],[Ppto. Orden Interna '[DOP']]]</f>
        <v>3750000</v>
      </c>
      <c r="AA1395" s="495">
        <v>10</v>
      </c>
      <c r="AB1395" s="388">
        <v>0.5</v>
      </c>
      <c r="AC1395" s="243">
        <f>BD.PD7[[#This Row],[Av.P2 '[%']]]*BD.PD7[[#This Row],[Ppto. Orden Interna '[DOP']]]</f>
        <v>3750000</v>
      </c>
      <c r="AD1395" s="249"/>
      <c r="AE1395" s="389"/>
      <c r="AF1395" s="243">
        <f>BD.PD7[[#This Row],[Av.P3 '[%']]]*BD.PD7[[#This Row],[Ppto. Orden Interna '[DOP']]]</f>
        <v>0</v>
      </c>
      <c r="AG1395" s="249"/>
      <c r="AH1395" s="389"/>
      <c r="AI1395" s="243">
        <f>BD.PD7[[#This Row],[Av.P2 '[%']]]*BD.PD7[[#This Row],[Ppto. Orden Interna '[DOP']]]</f>
        <v>3750000</v>
      </c>
      <c r="AJ1395" s="249"/>
      <c r="AK1395" s="389"/>
      <c r="AL1395" s="243">
        <f>BD.PD7[[#This Row],[Av.P2 '[%']]]*BD.PD7[[#This Row],[Ppto. Orden Interna '[DOP']]]</f>
        <v>3750000</v>
      </c>
      <c r="AM1395" s="496" t="e">
        <f>BD.PD9[[#This Row],[Pago 5]]+BD.PD9[[#This Row],[Pago 4]]+BD.PD9[[#This Row],[Pago 3]]+BD.PD9[[#This Row],[Pago 2]]+BD.PD9[[#This Row],[Pago 1]]</f>
        <v>#VALUE!</v>
      </c>
      <c r="AN1395" s="308" t="s">
        <v>244</v>
      </c>
      <c r="AO1395" s="308" t="s">
        <v>245</v>
      </c>
      <c r="AP1395" s="308" t="s">
        <v>246</v>
      </c>
      <c r="AQ1395" s="308" t="s">
        <v>247</v>
      </c>
      <c r="AR1395" s="308">
        <v>594</v>
      </c>
      <c r="AS1395" s="308" t="s">
        <v>248</v>
      </c>
      <c r="AT1395" s="249" t="s">
        <v>1575</v>
      </c>
      <c r="AU1395" s="249" t="s">
        <v>92</v>
      </c>
    </row>
    <row r="1396" spans="1:47" hidden="1" x14ac:dyDescent="0.3">
      <c r="A1396" s="174">
        <v>8.07</v>
      </c>
      <c r="B1396" s="231"/>
      <c r="C1396" s="232" t="str">
        <f>VLOOKUP(BD.PD7[[#This Row],[Pos]],PPto[],3,FALSE)</f>
        <v>8.07 Señalizacion interiores</v>
      </c>
      <c r="D1396" s="174" t="s">
        <v>23</v>
      </c>
      <c r="E1396" s="305" t="str">
        <f>IF(BD.PD7[[#This Row],[.]]="*",VLOOKUP(BD.PD7[[#This Row],[Pos]],Presupuesto!A:H,7,FALSE),"")</f>
        <v/>
      </c>
      <c r="F1396" s="378" t="s">
        <v>711</v>
      </c>
      <c r="G1396" s="174"/>
      <c r="H1396" s="174"/>
      <c r="I1396" s="174" t="s">
        <v>1354</v>
      </c>
      <c r="J1396" s="382">
        <v>1</v>
      </c>
      <c r="K1396" s="174" t="s">
        <v>117</v>
      </c>
      <c r="L1396" s="383">
        <f>IF(BD.PD7[[#This Row],[Mon]]="DOP",1,HLOOKUP(BD.PD7[[#This Row],[Mon]],$K$1:$L$2,2,FALSE))</f>
        <v>65</v>
      </c>
      <c r="M1396" s="384">
        <v>45000</v>
      </c>
      <c r="N1396" s="243">
        <f>BD.PD7[[#This Row],[Cant.]]*BD.PD7[[#This Row],[ Tasa ]]*BD.PD7[[#This Row],[ Precio Und.]]</f>
        <v>2925000</v>
      </c>
      <c r="O1396" s="386">
        <v>0.1</v>
      </c>
      <c r="P1396" s="243">
        <f>IF(BD.PD7[[#This Row],[Liquid. '[%']]]&lt;&gt;0,(BD.PD7[[#This Row],[Valor Neto '[DOP']]]*BD.PD7[[#This Row],[Liquid. '[%']]])+BD.PD7[[#This Row],[Valor Neto '[DOP']]],BD.PD7[[#This Row],[Valor Neto '[DOP']]])</f>
        <v>3217500</v>
      </c>
      <c r="Q1396" s="243">
        <f>BD.PD7[[#This Row],[Ppto. Orden Interna '[DOP']]]/HLOOKUP("USD",$K$1:$L$2,2,FALSE)</f>
        <v>49500</v>
      </c>
      <c r="R1396" s="381" t="s">
        <v>712</v>
      </c>
      <c r="S1396" s="387"/>
      <c r="T1396" s="387"/>
      <c r="U1396" s="387"/>
      <c r="V1396" s="387"/>
      <c r="W1396" s="174" t="s">
        <v>713</v>
      </c>
      <c r="X1396" s="495">
        <v>7</v>
      </c>
      <c r="Y1396" s="388">
        <v>0.5</v>
      </c>
      <c r="Z1396" s="243">
        <f>BD.PD7[[#This Row],[Av.P1 '[%']]]*BD.PD7[[#This Row],[Ppto. Orden Interna '[DOP']]]</f>
        <v>1608750</v>
      </c>
      <c r="AA1396" s="495">
        <v>10</v>
      </c>
      <c r="AB1396" s="388">
        <v>0.5</v>
      </c>
      <c r="AC1396" s="243">
        <f>BD.PD7[[#This Row],[Av.P2 '[%']]]*BD.PD7[[#This Row],[Ppto. Orden Interna '[DOP']]]</f>
        <v>1608750</v>
      </c>
      <c r="AD1396" s="249"/>
      <c r="AE1396" s="389"/>
      <c r="AF1396" s="243">
        <f>BD.PD7[[#This Row],[Av.P3 '[%']]]*BD.PD7[[#This Row],[Ppto. Orden Interna '[DOP']]]</f>
        <v>0</v>
      </c>
      <c r="AG1396" s="249"/>
      <c r="AH1396" s="389"/>
      <c r="AI1396" s="243">
        <f>BD.PD7[[#This Row],[Av.P2 '[%']]]*BD.PD7[[#This Row],[Ppto. Orden Interna '[DOP']]]</f>
        <v>1608750</v>
      </c>
      <c r="AJ1396" s="249"/>
      <c r="AK1396" s="389"/>
      <c r="AL1396" s="243">
        <f>BD.PD7[[#This Row],[Av.P2 '[%']]]*BD.PD7[[#This Row],[Ppto. Orden Interna '[DOP']]]</f>
        <v>1608750</v>
      </c>
      <c r="AM1396" s="496" t="e">
        <f>BD.PD9[[#This Row],[Pago 5]]+BD.PD9[[#This Row],[Pago 4]]+BD.PD9[[#This Row],[Pago 3]]+BD.PD9[[#This Row],[Pago 2]]+BD.PD9[[#This Row],[Pago 1]]</f>
        <v>#VALUE!</v>
      </c>
      <c r="AN1396" s="308" t="s">
        <v>244</v>
      </c>
      <c r="AO1396" s="308" t="s">
        <v>245</v>
      </c>
      <c r="AP1396" s="308" t="s">
        <v>246</v>
      </c>
      <c r="AQ1396" s="308" t="s">
        <v>247</v>
      </c>
      <c r="AR1396" s="308">
        <v>594</v>
      </c>
      <c r="AS1396" s="308" t="s">
        <v>248</v>
      </c>
      <c r="AT1396" s="249" t="s">
        <v>1575</v>
      </c>
      <c r="AU1396" s="249" t="s">
        <v>92</v>
      </c>
    </row>
    <row r="1397" spans="1:47" hidden="1" x14ac:dyDescent="0.3">
      <c r="A1397" s="174">
        <v>8.07</v>
      </c>
      <c r="B1397" s="231"/>
      <c r="C1397" s="232" t="str">
        <f>VLOOKUP(BD.PD7[[#This Row],[Pos]],PPto[],3,FALSE)</f>
        <v>8.07 Señalizacion interiores</v>
      </c>
      <c r="D1397" s="174" t="s">
        <v>23</v>
      </c>
      <c r="E1397" s="305" t="str">
        <f>IF(BD.PD7[[#This Row],[.]]="*",VLOOKUP(BD.PD7[[#This Row],[Pos]],Presupuesto!A:H,7,FALSE),"")</f>
        <v/>
      </c>
      <c r="F1397" s="234" t="s">
        <v>714</v>
      </c>
      <c r="G1397" s="174"/>
      <c r="H1397" s="174"/>
      <c r="I1397" s="174" t="s">
        <v>1326</v>
      </c>
      <c r="J1397" s="382">
        <v>1</v>
      </c>
      <c r="K1397" s="174" t="s">
        <v>260</v>
      </c>
      <c r="L1397" s="383">
        <f>IF(BD.PD7[[#This Row],[Mon]]="DOP",1,HLOOKUP(BD.PD7[[#This Row],[Mon]],$K$1:$L$2,2,FALSE))</f>
        <v>1</v>
      </c>
      <c r="M1397" s="384">
        <v>1050000</v>
      </c>
      <c r="N1397" s="243">
        <f>BD.PD7[[#This Row],[Cant.]]*BD.PD7[[#This Row],[ Tasa ]]*BD.PD7[[#This Row],[ Precio Und.]]</f>
        <v>1050000</v>
      </c>
      <c r="O1397" s="386">
        <v>0</v>
      </c>
      <c r="P1397" s="243">
        <f>IF(BD.PD7[[#This Row],[Liquid. '[%']]]&lt;&gt;0,(BD.PD7[[#This Row],[Valor Neto '[DOP']]]*BD.PD7[[#This Row],[Liquid. '[%']]])+BD.PD7[[#This Row],[Valor Neto '[DOP']]],BD.PD7[[#This Row],[Valor Neto '[DOP']]])</f>
        <v>1050000</v>
      </c>
      <c r="Q1397" s="243">
        <f>BD.PD7[[#This Row],[Ppto. Orden Interna '[DOP']]]/HLOOKUP("USD",$K$1:$L$2,2,FALSE)</f>
        <v>16153.846153846154</v>
      </c>
      <c r="R1397" s="381" t="s">
        <v>715</v>
      </c>
      <c r="S1397" s="387"/>
      <c r="T1397" s="387"/>
      <c r="U1397" s="387"/>
      <c r="V1397" s="387"/>
      <c r="W1397" s="174"/>
      <c r="X1397" s="495"/>
      <c r="Y1397" s="388"/>
      <c r="Z1397" s="243">
        <f>BD.PD7[[#This Row],[Av.P1 '[%']]]*BD.PD7[[#This Row],[Ppto. Orden Interna '[DOP']]]</f>
        <v>0</v>
      </c>
      <c r="AA1397" s="495"/>
      <c r="AB1397" s="388"/>
      <c r="AC1397" s="243">
        <f>BD.PD7[[#This Row],[Av.P2 '[%']]]*BD.PD7[[#This Row],[Ppto. Orden Interna '[DOP']]]</f>
        <v>0</v>
      </c>
      <c r="AD1397" s="249"/>
      <c r="AE1397" s="389"/>
      <c r="AF1397" s="243">
        <f>BD.PD7[[#This Row],[Av.P3 '[%']]]*BD.PD7[[#This Row],[Ppto. Orden Interna '[DOP']]]</f>
        <v>0</v>
      </c>
      <c r="AG1397" s="249"/>
      <c r="AH1397" s="389"/>
      <c r="AI1397" s="243">
        <f>BD.PD7[[#This Row],[Av.P2 '[%']]]*BD.PD7[[#This Row],[Ppto. Orden Interna '[DOP']]]</f>
        <v>0</v>
      </c>
      <c r="AJ1397" s="249"/>
      <c r="AK1397" s="389"/>
      <c r="AL1397" s="243">
        <f>BD.PD7[[#This Row],[Av.P2 '[%']]]*BD.PD7[[#This Row],[Ppto. Orden Interna '[DOP']]]</f>
        <v>0</v>
      </c>
      <c r="AM1397" s="496" t="e">
        <f>BD.PD9[[#This Row],[Pago 5]]+BD.PD9[[#This Row],[Pago 4]]+BD.PD9[[#This Row],[Pago 3]]+BD.PD9[[#This Row],[Pago 2]]+BD.PD9[[#This Row],[Pago 1]]</f>
        <v>#VALUE!</v>
      </c>
      <c r="AN1397" s="308" t="s">
        <v>244</v>
      </c>
      <c r="AO1397" s="308" t="s">
        <v>245</v>
      </c>
      <c r="AP1397" s="308" t="s">
        <v>246</v>
      </c>
      <c r="AQ1397" s="308" t="s">
        <v>247</v>
      </c>
      <c r="AR1397" s="308">
        <v>594</v>
      </c>
      <c r="AS1397" s="308" t="s">
        <v>248</v>
      </c>
      <c r="AT1397" s="249" t="s">
        <v>1575</v>
      </c>
      <c r="AU1397" s="249" t="s">
        <v>92</v>
      </c>
    </row>
    <row r="1398" spans="1:47" hidden="1" x14ac:dyDescent="0.3">
      <c r="A1398" s="174">
        <v>8.07</v>
      </c>
      <c r="B1398" s="231"/>
      <c r="C1398" s="232" t="str">
        <f>VLOOKUP(BD.PD7[[#This Row],[Pos]],PPto[],3,FALSE)</f>
        <v>8.07 Señalizacion interiores</v>
      </c>
      <c r="D1398" s="174" t="s">
        <v>23</v>
      </c>
      <c r="E1398" s="305" t="str">
        <f>IF(BD.PD7[[#This Row],[.]]="*",VLOOKUP(BD.PD7[[#This Row],[Pos]],Presupuesto!A:H,7,FALSE),"")</f>
        <v/>
      </c>
      <c r="F1398" s="234" t="s">
        <v>716</v>
      </c>
      <c r="G1398" s="174"/>
      <c r="H1398" s="174"/>
      <c r="I1398" s="174" t="s">
        <v>1326</v>
      </c>
      <c r="J1398" s="382">
        <v>1</v>
      </c>
      <c r="K1398" s="174" t="s">
        <v>260</v>
      </c>
      <c r="L1398" s="383">
        <f>IF(BD.PD7[[#This Row],[Mon]]="DOP",1,HLOOKUP(BD.PD7[[#This Row],[Mon]],$K$1:$L$2,2,FALSE))</f>
        <v>1</v>
      </c>
      <c r="M1398" s="384">
        <v>150000</v>
      </c>
      <c r="N1398" s="243">
        <f>BD.PD7[[#This Row],[Cant.]]*BD.PD7[[#This Row],[ Tasa ]]*BD.PD7[[#This Row],[ Precio Und.]]</f>
        <v>150000</v>
      </c>
      <c r="O1398" s="386">
        <v>0</v>
      </c>
      <c r="P1398" s="243">
        <f>IF(BD.PD7[[#This Row],[Liquid. '[%']]]&lt;&gt;0,(BD.PD7[[#This Row],[Valor Neto '[DOP']]]*BD.PD7[[#This Row],[Liquid. '[%']]])+BD.PD7[[#This Row],[Valor Neto '[DOP']]],BD.PD7[[#This Row],[Valor Neto '[DOP']]])</f>
        <v>150000</v>
      </c>
      <c r="Q1398" s="243">
        <f>BD.PD7[[#This Row],[Ppto. Orden Interna '[DOP']]]/HLOOKUP("USD",$K$1:$L$2,2,FALSE)</f>
        <v>2307.6923076923076</v>
      </c>
      <c r="R1398" s="381" t="s">
        <v>707</v>
      </c>
      <c r="S1398" s="387"/>
      <c r="T1398" s="387"/>
      <c r="U1398" s="387"/>
      <c r="V1398" s="387"/>
      <c r="W1398" s="174" t="s">
        <v>708</v>
      </c>
      <c r="X1398" s="495">
        <v>8</v>
      </c>
      <c r="Y1398" s="388">
        <v>0.5</v>
      </c>
      <c r="Z1398" s="243">
        <f>BD.PD7[[#This Row],[Av.P1 '[%']]]*BD.PD7[[#This Row],[Ppto. Orden Interna '[DOP']]]</f>
        <v>75000</v>
      </c>
      <c r="AA1398" s="495">
        <v>10</v>
      </c>
      <c r="AB1398" s="388">
        <v>0.5</v>
      </c>
      <c r="AC1398" s="243">
        <f>BD.PD7[[#This Row],[Av.P2 '[%']]]*BD.PD7[[#This Row],[Ppto. Orden Interna '[DOP']]]</f>
        <v>75000</v>
      </c>
      <c r="AD1398" s="249"/>
      <c r="AE1398" s="389"/>
      <c r="AF1398" s="243">
        <f>BD.PD7[[#This Row],[Av.P3 '[%']]]*BD.PD7[[#This Row],[Ppto. Orden Interna '[DOP']]]</f>
        <v>0</v>
      </c>
      <c r="AG1398" s="249"/>
      <c r="AH1398" s="389"/>
      <c r="AI1398" s="243">
        <f>BD.PD7[[#This Row],[Av.P2 '[%']]]*BD.PD7[[#This Row],[Ppto. Orden Interna '[DOP']]]</f>
        <v>75000</v>
      </c>
      <c r="AJ1398" s="249"/>
      <c r="AK1398" s="389"/>
      <c r="AL1398" s="243">
        <f>BD.PD7[[#This Row],[Av.P2 '[%']]]*BD.PD7[[#This Row],[Ppto. Orden Interna '[DOP']]]</f>
        <v>75000</v>
      </c>
      <c r="AM1398" s="496" t="e">
        <f>BD.PD9[[#This Row],[Pago 5]]+BD.PD9[[#This Row],[Pago 4]]+BD.PD9[[#This Row],[Pago 3]]+BD.PD9[[#This Row],[Pago 2]]+BD.PD9[[#This Row],[Pago 1]]</f>
        <v>#VALUE!</v>
      </c>
      <c r="AN1398" s="308" t="s">
        <v>244</v>
      </c>
      <c r="AO1398" s="308" t="s">
        <v>245</v>
      </c>
      <c r="AP1398" s="308" t="s">
        <v>246</v>
      </c>
      <c r="AQ1398" s="308" t="s">
        <v>247</v>
      </c>
      <c r="AR1398" s="308">
        <v>594</v>
      </c>
      <c r="AS1398" s="308" t="s">
        <v>248</v>
      </c>
      <c r="AT1398" s="249" t="s">
        <v>1575</v>
      </c>
      <c r="AU1398" s="249" t="s">
        <v>92</v>
      </c>
    </row>
    <row r="1399" spans="1:47" hidden="1" x14ac:dyDescent="0.3">
      <c r="A1399" s="174">
        <v>8.07</v>
      </c>
      <c r="B1399" s="231"/>
      <c r="C1399" s="232" t="str">
        <f>VLOOKUP(BD.PD7[[#This Row],[Pos]],PPto[],3,FALSE)</f>
        <v>8.07 Señalizacion interiores</v>
      </c>
      <c r="D1399" s="174" t="s">
        <v>23</v>
      </c>
      <c r="E1399" s="305" t="str">
        <f>IF(BD.PD7[[#This Row],[.]]="*",VLOOKUP(BD.PD7[[#This Row],[Pos]],Presupuesto!A:H,7,FALSE),"")</f>
        <v/>
      </c>
      <c r="F1399" s="234" t="s">
        <v>717</v>
      </c>
      <c r="G1399" s="174"/>
      <c r="H1399" s="174"/>
      <c r="I1399" s="174" t="s">
        <v>1326</v>
      </c>
      <c r="J1399" s="382">
        <v>1</v>
      </c>
      <c r="K1399" s="174" t="s">
        <v>260</v>
      </c>
      <c r="L1399" s="383">
        <f>IF(BD.PD7[[#This Row],[Mon]]="DOP",1,HLOOKUP(BD.PD7[[#This Row],[Mon]],$K$1:$L$2,2,FALSE))</f>
        <v>1</v>
      </c>
      <c r="M1399" s="384">
        <v>350000</v>
      </c>
      <c r="N1399" s="243">
        <f>BD.PD7[[#This Row],[Cant.]]*BD.PD7[[#This Row],[ Tasa ]]*BD.PD7[[#This Row],[ Precio Und.]]</f>
        <v>350000</v>
      </c>
      <c r="O1399" s="386">
        <v>0</v>
      </c>
      <c r="P1399" s="243">
        <f>IF(BD.PD7[[#This Row],[Liquid. '[%']]]&lt;&gt;0,(BD.PD7[[#This Row],[Valor Neto '[DOP']]]*BD.PD7[[#This Row],[Liquid. '[%']]])+BD.PD7[[#This Row],[Valor Neto '[DOP']]],BD.PD7[[#This Row],[Valor Neto '[DOP']]])</f>
        <v>350000</v>
      </c>
      <c r="Q1399" s="243">
        <f>BD.PD7[[#This Row],[Ppto. Orden Interna '[DOP']]]/HLOOKUP("USD",$K$1:$L$2,2,FALSE)</f>
        <v>5384.6153846153848</v>
      </c>
      <c r="R1399" s="381" t="s">
        <v>707</v>
      </c>
      <c r="S1399" s="387"/>
      <c r="T1399" s="387"/>
      <c r="U1399" s="387"/>
      <c r="V1399" s="387"/>
      <c r="W1399" s="174" t="s">
        <v>708</v>
      </c>
      <c r="X1399" s="495">
        <v>8</v>
      </c>
      <c r="Y1399" s="388">
        <v>0.5</v>
      </c>
      <c r="Z1399" s="243">
        <f>BD.PD7[[#This Row],[Av.P1 '[%']]]*BD.PD7[[#This Row],[Ppto. Orden Interna '[DOP']]]</f>
        <v>175000</v>
      </c>
      <c r="AA1399" s="495">
        <v>10</v>
      </c>
      <c r="AB1399" s="388">
        <v>0.5</v>
      </c>
      <c r="AC1399" s="243">
        <f>BD.PD7[[#This Row],[Av.P2 '[%']]]*BD.PD7[[#This Row],[Ppto. Orden Interna '[DOP']]]</f>
        <v>175000</v>
      </c>
      <c r="AD1399" s="249"/>
      <c r="AE1399" s="389"/>
      <c r="AF1399" s="243">
        <f>BD.PD7[[#This Row],[Av.P3 '[%']]]*BD.PD7[[#This Row],[Ppto. Orden Interna '[DOP']]]</f>
        <v>0</v>
      </c>
      <c r="AG1399" s="249"/>
      <c r="AH1399" s="389"/>
      <c r="AI1399" s="243">
        <f>BD.PD7[[#This Row],[Av.P2 '[%']]]*BD.PD7[[#This Row],[Ppto. Orden Interna '[DOP']]]</f>
        <v>175000</v>
      </c>
      <c r="AJ1399" s="249"/>
      <c r="AK1399" s="389"/>
      <c r="AL1399" s="243">
        <f>BD.PD7[[#This Row],[Av.P2 '[%']]]*BD.PD7[[#This Row],[Ppto. Orden Interna '[DOP']]]</f>
        <v>175000</v>
      </c>
      <c r="AM1399" s="496" t="e">
        <f>BD.PD9[[#This Row],[Pago 5]]+BD.PD9[[#This Row],[Pago 4]]+BD.PD9[[#This Row],[Pago 3]]+BD.PD9[[#This Row],[Pago 2]]+BD.PD9[[#This Row],[Pago 1]]</f>
        <v>#VALUE!</v>
      </c>
      <c r="AN1399" s="308" t="s">
        <v>244</v>
      </c>
      <c r="AO1399" s="308" t="s">
        <v>245</v>
      </c>
      <c r="AP1399" s="308" t="s">
        <v>246</v>
      </c>
      <c r="AQ1399" s="308" t="s">
        <v>247</v>
      </c>
      <c r="AR1399" s="308">
        <v>594</v>
      </c>
      <c r="AS1399" s="308" t="s">
        <v>248</v>
      </c>
      <c r="AT1399" s="249" t="s">
        <v>1575</v>
      </c>
      <c r="AU1399" s="249" t="s">
        <v>92</v>
      </c>
    </row>
    <row r="1400" spans="1:47" hidden="1" x14ac:dyDescent="0.3">
      <c r="A1400" s="174">
        <v>8.07</v>
      </c>
      <c r="B1400" s="231"/>
      <c r="C1400" s="232" t="str">
        <f>VLOOKUP(BD.PD7[[#This Row],[Pos]],PPto[],3,FALSE)</f>
        <v>8.07 Señalizacion interiores</v>
      </c>
      <c r="D1400" s="174" t="s">
        <v>23</v>
      </c>
      <c r="E1400" s="305" t="str">
        <f>IF(BD.PD7[[#This Row],[.]]="*",VLOOKUP(BD.PD7[[#This Row],[Pos]],Presupuesto!A:H,7,FALSE),"")</f>
        <v/>
      </c>
      <c r="F1400" s="234" t="s">
        <v>1561</v>
      </c>
      <c r="G1400" s="174"/>
      <c r="H1400" s="174"/>
      <c r="I1400" s="174" t="s">
        <v>1326</v>
      </c>
      <c r="J1400" s="382">
        <v>1</v>
      </c>
      <c r="K1400" s="174" t="s">
        <v>260</v>
      </c>
      <c r="L1400" s="383">
        <f>IF(BD.PD7[[#This Row],[Mon]]="DOP",1,HLOOKUP(BD.PD7[[#This Row],[Mon]],$K$1:$L$2,2,FALSE))</f>
        <v>1</v>
      </c>
      <c r="M1400" s="384">
        <v>550000</v>
      </c>
      <c r="N1400" s="243">
        <f>BD.PD7[[#This Row],[Cant.]]*BD.PD7[[#This Row],[ Tasa ]]*BD.PD7[[#This Row],[ Precio Und.]]</f>
        <v>550000</v>
      </c>
      <c r="O1400" s="386">
        <v>0</v>
      </c>
      <c r="P1400" s="243">
        <f>IF(BD.PD7[[#This Row],[Liquid. '[%']]]&lt;&gt;0,(BD.PD7[[#This Row],[Valor Neto '[DOP']]]*BD.PD7[[#This Row],[Liquid. '[%']]])+BD.PD7[[#This Row],[Valor Neto '[DOP']]],BD.PD7[[#This Row],[Valor Neto '[DOP']]])</f>
        <v>550000</v>
      </c>
      <c r="Q1400" s="243">
        <f>BD.PD7[[#This Row],[Ppto. Orden Interna '[DOP']]]/HLOOKUP("USD",$K$1:$L$2,2,FALSE)</f>
        <v>8461.538461538461</v>
      </c>
      <c r="R1400" s="381" t="s">
        <v>715</v>
      </c>
      <c r="S1400" s="387"/>
      <c r="T1400" s="387"/>
      <c r="U1400" s="387"/>
      <c r="V1400" s="387"/>
      <c r="W1400" s="174"/>
      <c r="X1400" s="495"/>
      <c r="Y1400" s="388"/>
      <c r="Z1400" s="243">
        <f>BD.PD7[[#This Row],[Av.P1 '[%']]]*BD.PD7[[#This Row],[Ppto. Orden Interna '[DOP']]]</f>
        <v>0</v>
      </c>
      <c r="AA1400" s="249"/>
      <c r="AB1400" s="389"/>
      <c r="AC1400" s="243">
        <f>BD.PD7[[#This Row],[Av.P2 '[%']]]*BD.PD7[[#This Row],[Ppto. Orden Interna '[DOP']]]</f>
        <v>0</v>
      </c>
      <c r="AD1400" s="249"/>
      <c r="AE1400" s="389"/>
      <c r="AF1400" s="243">
        <f>BD.PD7[[#This Row],[Av.P3 '[%']]]*BD.PD7[[#This Row],[Ppto. Orden Interna '[DOP']]]</f>
        <v>0</v>
      </c>
      <c r="AG1400" s="249"/>
      <c r="AH1400" s="389"/>
      <c r="AI1400" s="243">
        <f>BD.PD7[[#This Row],[Av.P2 '[%']]]*BD.PD7[[#This Row],[Ppto. Orden Interna '[DOP']]]</f>
        <v>0</v>
      </c>
      <c r="AJ1400" s="249"/>
      <c r="AK1400" s="389"/>
      <c r="AL1400" s="243">
        <f>BD.PD7[[#This Row],[Av.P2 '[%']]]*BD.PD7[[#This Row],[Ppto. Orden Interna '[DOP']]]</f>
        <v>0</v>
      </c>
      <c r="AM1400" s="496" t="e">
        <f>BD.PD9[[#This Row],[Pago 5]]+BD.PD9[[#This Row],[Pago 4]]+BD.PD9[[#This Row],[Pago 3]]+BD.PD9[[#This Row],[Pago 2]]+BD.PD9[[#This Row],[Pago 1]]</f>
        <v>#VALUE!</v>
      </c>
      <c r="AN1400" s="308" t="s">
        <v>244</v>
      </c>
      <c r="AO1400" s="308" t="s">
        <v>245</v>
      </c>
      <c r="AP1400" s="308" t="s">
        <v>246</v>
      </c>
      <c r="AQ1400" s="308" t="s">
        <v>247</v>
      </c>
      <c r="AR1400" s="308">
        <v>594</v>
      </c>
      <c r="AS1400" s="308" t="s">
        <v>248</v>
      </c>
      <c r="AT1400" s="249" t="s">
        <v>1575</v>
      </c>
      <c r="AU1400" s="249" t="s">
        <v>92</v>
      </c>
    </row>
    <row r="1401" spans="1:47" hidden="1" x14ac:dyDescent="0.3">
      <c r="A1401" s="174">
        <v>8.08</v>
      </c>
      <c r="B1401" s="231" t="s">
        <v>243</v>
      </c>
      <c r="C1401" s="232" t="str">
        <f>VLOOKUP(BD.PD7[[#This Row],[Pos]],PPto[],3,FALSE)</f>
        <v>8.08 Señalizacion exteriores</v>
      </c>
      <c r="D1401" s="233" t="s">
        <v>243</v>
      </c>
      <c r="E1401" s="305">
        <f>IF(BD.PD7[[#This Row],[.]]="*",VLOOKUP(BD.PD7[[#This Row],[Pos]],Presupuesto!A:H,7,FALSE),"")</f>
        <v>83919.283492063492</v>
      </c>
      <c r="F1401" s="234"/>
      <c r="G1401" s="174"/>
      <c r="H1401" s="174"/>
      <c r="I1401" s="174"/>
      <c r="J1401" s="392">
        <v>1</v>
      </c>
      <c r="K1401" s="233" t="s">
        <v>117</v>
      </c>
      <c r="L1401" s="383">
        <f>IF(BD.PD7[[#This Row],[Mon]]="DOP",1,HLOOKUP(BD.PD7[[#This Row],[Mon]],$K$1:$L$2,2,FALSE))</f>
        <v>65</v>
      </c>
      <c r="M1401" s="490">
        <v>0</v>
      </c>
      <c r="N1401" s="243">
        <f>BD.PD7[[#This Row],[Cant.]]*BD.PD7[[#This Row],[ Tasa ]]*BD.PD7[[#This Row],[ Precio Und.]]</f>
        <v>0</v>
      </c>
      <c r="O1401" s="491">
        <v>0</v>
      </c>
      <c r="P1401" s="243">
        <f>IF(BD.PD7[[#This Row],[Liquid. '[%']]]&lt;&gt;0,(BD.PD7[[#This Row],[Valor Neto '[DOP']]]*BD.PD7[[#This Row],[Liquid. '[%']]])+BD.PD7[[#This Row],[Valor Neto '[DOP']]],BD.PD7[[#This Row],[Valor Neto '[DOP']]])</f>
        <v>0</v>
      </c>
      <c r="Q1401" s="243">
        <f>BD.PD7[[#This Row],[Ppto. Orden Interna '[DOP']]]/HLOOKUP("USD",$K$1:$L$2,2,FALSE)</f>
        <v>0</v>
      </c>
      <c r="R1401" s="381"/>
      <c r="S1401" s="387"/>
      <c r="T1401" s="387"/>
      <c r="U1401" s="387"/>
      <c r="V1401" s="387"/>
      <c r="W1401" s="174"/>
      <c r="X1401" s="495"/>
      <c r="Y1401" s="388"/>
      <c r="Z1401" s="243">
        <f>BD.PD7[[#This Row],[Av.P1 '[%']]]*BD.PD7[[#This Row],[Ppto. Orden Interna '[DOP']]]</f>
        <v>0</v>
      </c>
      <c r="AA1401" s="249"/>
      <c r="AB1401" s="389"/>
      <c r="AC1401" s="243">
        <f>BD.PD7[[#This Row],[Av.P2 '[%']]]*BD.PD7[[#This Row],[Ppto. Orden Interna '[DOP']]]</f>
        <v>0</v>
      </c>
      <c r="AD1401" s="249"/>
      <c r="AE1401" s="389"/>
      <c r="AF1401" s="243">
        <f>BD.PD7[[#This Row],[Av.P3 '[%']]]*BD.PD7[[#This Row],[Ppto. Orden Interna '[DOP']]]</f>
        <v>0</v>
      </c>
      <c r="AG1401" s="249"/>
      <c r="AH1401" s="389"/>
      <c r="AI1401" s="243">
        <f>BD.PD7[[#This Row],[Av.P2 '[%']]]*BD.PD7[[#This Row],[Ppto. Orden Interna '[DOP']]]</f>
        <v>0</v>
      </c>
      <c r="AJ1401" s="249"/>
      <c r="AK1401" s="389"/>
      <c r="AL1401" s="243">
        <f>BD.PD7[[#This Row],[Av.P2 '[%']]]*BD.PD7[[#This Row],[Ppto. Orden Interna '[DOP']]]</f>
        <v>0</v>
      </c>
      <c r="AM1401" s="496" t="e">
        <f>BD.PD9[[#This Row],[Pago 5]]+BD.PD9[[#This Row],[Pago 4]]+BD.PD9[[#This Row],[Pago 3]]+BD.PD9[[#This Row],[Pago 2]]+BD.PD9[[#This Row],[Pago 1]]</f>
        <v>#VALUE!</v>
      </c>
      <c r="AN1401" s="308" t="s">
        <v>244</v>
      </c>
      <c r="AO1401" s="308" t="s">
        <v>245</v>
      </c>
      <c r="AP1401" s="308" t="s">
        <v>246</v>
      </c>
      <c r="AQ1401" s="308" t="s">
        <v>247</v>
      </c>
      <c r="AR1401" s="308">
        <v>594</v>
      </c>
      <c r="AS1401" s="308" t="s">
        <v>248</v>
      </c>
      <c r="AT1401" s="249" t="s">
        <v>1575</v>
      </c>
      <c r="AU1401" s="249" t="s">
        <v>92</v>
      </c>
    </row>
    <row r="1402" spans="1:47" hidden="1" x14ac:dyDescent="0.3">
      <c r="A1402" s="174">
        <v>8.08</v>
      </c>
      <c r="B1402" s="231"/>
      <c r="C1402" s="232" t="str">
        <f>VLOOKUP(BD.PD7[[#This Row],[Pos]],PPto[],3,FALSE)</f>
        <v>8.08 Señalizacion exteriores</v>
      </c>
      <c r="D1402" s="174" t="s">
        <v>23</v>
      </c>
      <c r="E1402" s="305" t="str">
        <f>IF(BD.PD7[[#This Row],[.]]="*",VLOOKUP(BD.PD7[[#This Row],[Pos]],Presupuesto!A:H,7,FALSE),"")</f>
        <v/>
      </c>
      <c r="F1402" s="234" t="s">
        <v>1562</v>
      </c>
      <c r="G1402" s="174"/>
      <c r="H1402" s="174"/>
      <c r="I1402" s="174" t="s">
        <v>1326</v>
      </c>
      <c r="J1402" s="382">
        <v>1</v>
      </c>
      <c r="K1402" s="511" t="s">
        <v>260</v>
      </c>
      <c r="L1402" s="383">
        <f>IF(BD.PD7[[#This Row],[Mon]]="DOP",1,HLOOKUP(BD.PD7[[#This Row],[Mon]],$K$1:$L$2,2,FALSE))</f>
        <v>1</v>
      </c>
      <c r="M1402" s="384">
        <v>2042000</v>
      </c>
      <c r="N1402" s="243">
        <f>BD.PD7[[#This Row],[Cant.]]*BD.PD7[[#This Row],[ Tasa ]]*BD.PD7[[#This Row],[ Precio Und.]]</f>
        <v>2042000</v>
      </c>
      <c r="O1402" s="386">
        <v>0</v>
      </c>
      <c r="P1402" s="243">
        <f>IF(BD.PD7[[#This Row],[Liquid. '[%']]]&lt;&gt;0,(BD.PD7[[#This Row],[Valor Neto '[DOP']]]*BD.PD7[[#This Row],[Liquid. '[%']]])+BD.PD7[[#This Row],[Valor Neto '[DOP']]],BD.PD7[[#This Row],[Valor Neto '[DOP']]])</f>
        <v>2042000</v>
      </c>
      <c r="Q1402" s="243">
        <f>BD.PD7[[#This Row],[Ppto. Orden Interna '[DOP']]]/HLOOKUP("USD",$K$1:$L$2,2,FALSE)</f>
        <v>31415.384615384617</v>
      </c>
      <c r="R1402" s="381" t="s">
        <v>1355</v>
      </c>
      <c r="S1402" s="387"/>
      <c r="T1402" s="387"/>
      <c r="U1402" s="387"/>
      <c r="V1402" s="387"/>
      <c r="W1402" s="174" t="s">
        <v>710</v>
      </c>
      <c r="X1402" s="495">
        <v>8</v>
      </c>
      <c r="Y1402" s="388">
        <v>0.5</v>
      </c>
      <c r="Z1402" s="243">
        <f>BD.PD7[[#This Row],[Av.P1 '[%']]]*BD.PD7[[#This Row],[Ppto. Orden Interna '[DOP']]]</f>
        <v>1021000</v>
      </c>
      <c r="AA1402" s="495">
        <v>10</v>
      </c>
      <c r="AB1402" s="388">
        <v>0.5</v>
      </c>
      <c r="AC1402" s="243">
        <f>BD.PD7[[#This Row],[Av.P2 '[%']]]*BD.PD7[[#This Row],[Ppto. Orden Interna '[DOP']]]</f>
        <v>1021000</v>
      </c>
      <c r="AD1402" s="249"/>
      <c r="AE1402" s="389"/>
      <c r="AF1402" s="243">
        <f>BD.PD7[[#This Row],[Av.P3 '[%']]]*BD.PD7[[#This Row],[Ppto. Orden Interna '[DOP']]]</f>
        <v>0</v>
      </c>
      <c r="AG1402" s="249"/>
      <c r="AH1402" s="389"/>
      <c r="AI1402" s="243">
        <f>BD.PD7[[#This Row],[Av.P2 '[%']]]*BD.PD7[[#This Row],[Ppto. Orden Interna '[DOP']]]</f>
        <v>1021000</v>
      </c>
      <c r="AJ1402" s="249"/>
      <c r="AK1402" s="389"/>
      <c r="AL1402" s="243">
        <f>BD.PD7[[#This Row],[Av.P2 '[%']]]*BD.PD7[[#This Row],[Ppto. Orden Interna '[DOP']]]</f>
        <v>1021000</v>
      </c>
      <c r="AM1402" s="496" t="e">
        <f>BD.PD9[[#This Row],[Pago 5]]+BD.PD9[[#This Row],[Pago 4]]+BD.PD9[[#This Row],[Pago 3]]+BD.PD9[[#This Row],[Pago 2]]+BD.PD9[[#This Row],[Pago 1]]</f>
        <v>#VALUE!</v>
      </c>
      <c r="AN1402" s="308" t="s">
        <v>244</v>
      </c>
      <c r="AO1402" s="308" t="s">
        <v>245</v>
      </c>
      <c r="AP1402" s="308" t="s">
        <v>246</v>
      </c>
      <c r="AQ1402" s="308" t="s">
        <v>247</v>
      </c>
      <c r="AR1402" s="308">
        <v>594</v>
      </c>
      <c r="AS1402" s="308" t="s">
        <v>248</v>
      </c>
      <c r="AT1402" s="249" t="s">
        <v>1575</v>
      </c>
      <c r="AU1402" s="249" t="s">
        <v>92</v>
      </c>
    </row>
    <row r="1403" spans="1:47" hidden="1" x14ac:dyDescent="0.3">
      <c r="A1403" s="174">
        <v>8.08</v>
      </c>
      <c r="B1403" s="231"/>
      <c r="C1403" s="232" t="str">
        <f>VLOOKUP(BD.PD7[[#This Row],[Pos]],PPto[],3,FALSE)</f>
        <v>8.08 Señalizacion exteriores</v>
      </c>
      <c r="D1403" s="174" t="s">
        <v>23</v>
      </c>
      <c r="E1403" s="305" t="str">
        <f>IF(BD.PD7[[#This Row],[.]]="*",VLOOKUP(BD.PD7[[#This Row],[Pos]],Presupuesto!A:H,7,FALSE),"")</f>
        <v/>
      </c>
      <c r="F1403" s="234" t="s">
        <v>727</v>
      </c>
      <c r="G1403" s="174"/>
      <c r="H1403" s="174"/>
      <c r="I1403" s="174" t="s">
        <v>1326</v>
      </c>
      <c r="J1403" s="382">
        <v>2</v>
      </c>
      <c r="K1403" s="511" t="s">
        <v>260</v>
      </c>
      <c r="L1403" s="383">
        <f>IF(BD.PD7[[#This Row],[Mon]]="DOP",1,HLOOKUP(BD.PD7[[#This Row],[Mon]],$K$1:$L$2,2,FALSE))</f>
        <v>1</v>
      </c>
      <c r="M1403" s="384">
        <v>155000</v>
      </c>
      <c r="N1403" s="243">
        <f>BD.PD7[[#This Row],[Cant.]]*BD.PD7[[#This Row],[ Tasa ]]*BD.PD7[[#This Row],[ Precio Und.]]</f>
        <v>310000</v>
      </c>
      <c r="O1403" s="386">
        <v>0</v>
      </c>
      <c r="P1403" s="243">
        <f>IF(BD.PD7[[#This Row],[Liquid. '[%']]]&lt;&gt;0,(BD.PD7[[#This Row],[Valor Neto '[DOP']]]*BD.PD7[[#This Row],[Liquid. '[%']]])+BD.PD7[[#This Row],[Valor Neto '[DOP']]],BD.PD7[[#This Row],[Valor Neto '[DOP']]])</f>
        <v>310000</v>
      </c>
      <c r="Q1403" s="243">
        <f>BD.PD7[[#This Row],[Ppto. Orden Interna '[DOP']]]/HLOOKUP("USD",$K$1:$L$2,2,FALSE)</f>
        <v>4769.2307692307695</v>
      </c>
      <c r="R1403" s="381" t="s">
        <v>1355</v>
      </c>
      <c r="S1403" s="387"/>
      <c r="T1403" s="387"/>
      <c r="U1403" s="387"/>
      <c r="V1403" s="387"/>
      <c r="W1403" s="174" t="s">
        <v>710</v>
      </c>
      <c r="X1403" s="495">
        <v>8</v>
      </c>
      <c r="Y1403" s="388">
        <v>0.5</v>
      </c>
      <c r="Z1403" s="243">
        <f>BD.PD7[[#This Row],[Av.P1 '[%']]]*BD.PD7[[#This Row],[Ppto. Orden Interna '[DOP']]]</f>
        <v>155000</v>
      </c>
      <c r="AA1403" s="495">
        <v>10</v>
      </c>
      <c r="AB1403" s="388">
        <v>0.5</v>
      </c>
      <c r="AC1403" s="243">
        <f>BD.PD7[[#This Row],[Av.P2 '[%']]]*BD.PD7[[#This Row],[Ppto. Orden Interna '[DOP']]]</f>
        <v>155000</v>
      </c>
      <c r="AD1403" s="249"/>
      <c r="AE1403" s="389"/>
      <c r="AF1403" s="243">
        <f>BD.PD7[[#This Row],[Av.P3 '[%']]]*BD.PD7[[#This Row],[Ppto. Orden Interna '[DOP']]]</f>
        <v>0</v>
      </c>
      <c r="AG1403" s="249"/>
      <c r="AH1403" s="389"/>
      <c r="AI1403" s="243">
        <f>BD.PD7[[#This Row],[Av.P2 '[%']]]*BD.PD7[[#This Row],[Ppto. Orden Interna '[DOP']]]</f>
        <v>155000</v>
      </c>
      <c r="AJ1403" s="249"/>
      <c r="AK1403" s="389"/>
      <c r="AL1403" s="243">
        <f>BD.PD7[[#This Row],[Av.P2 '[%']]]*BD.PD7[[#This Row],[Ppto. Orden Interna '[DOP']]]</f>
        <v>155000</v>
      </c>
      <c r="AM1403" s="496" t="e">
        <f>BD.PD9[[#This Row],[Pago 5]]+BD.PD9[[#This Row],[Pago 4]]+BD.PD9[[#This Row],[Pago 3]]+BD.PD9[[#This Row],[Pago 2]]+BD.PD9[[#This Row],[Pago 1]]</f>
        <v>#VALUE!</v>
      </c>
      <c r="AN1403" s="308" t="s">
        <v>244</v>
      </c>
      <c r="AO1403" s="308" t="s">
        <v>245</v>
      </c>
      <c r="AP1403" s="308" t="s">
        <v>246</v>
      </c>
      <c r="AQ1403" s="308" t="s">
        <v>247</v>
      </c>
      <c r="AR1403" s="308">
        <v>594</v>
      </c>
      <c r="AS1403" s="308" t="s">
        <v>248</v>
      </c>
      <c r="AT1403" s="249" t="s">
        <v>1575</v>
      </c>
      <c r="AU1403" s="249" t="s">
        <v>92</v>
      </c>
    </row>
    <row r="1404" spans="1:47" hidden="1" x14ac:dyDescent="0.3">
      <c r="A1404" s="174">
        <v>8.08</v>
      </c>
      <c r="B1404" s="231"/>
      <c r="C1404" s="232" t="str">
        <f>VLOOKUP(BD.PD7[[#This Row],[Pos]],PPto[],3,FALSE)</f>
        <v>8.08 Señalizacion exteriores</v>
      </c>
      <c r="D1404" s="174" t="s">
        <v>23</v>
      </c>
      <c r="E1404" s="305" t="str">
        <f>IF(BD.PD7[[#This Row],[.]]="*",VLOOKUP(BD.PD7[[#This Row],[Pos]],Presupuesto!A:H,7,FALSE),"")</f>
        <v/>
      </c>
      <c r="F1404" s="234" t="s">
        <v>630</v>
      </c>
      <c r="G1404" s="174"/>
      <c r="H1404" s="174"/>
      <c r="I1404" s="174" t="s">
        <v>1326</v>
      </c>
      <c r="J1404" s="382">
        <v>1</v>
      </c>
      <c r="K1404" s="511" t="s">
        <v>260</v>
      </c>
      <c r="L1404" s="383">
        <f>IF(BD.PD7[[#This Row],[Mon]]="DOP",1,HLOOKUP(BD.PD7[[#This Row],[Mon]],$K$1:$L$2,2,FALSE))</f>
        <v>1</v>
      </c>
      <c r="M1404" s="384">
        <v>116000</v>
      </c>
      <c r="N1404" s="243">
        <f>BD.PD7[[#This Row],[Cant.]]*BD.PD7[[#This Row],[ Tasa ]]*BD.PD7[[#This Row],[ Precio Und.]]</f>
        <v>116000</v>
      </c>
      <c r="O1404" s="386">
        <v>0</v>
      </c>
      <c r="P1404" s="243">
        <f>IF(BD.PD7[[#This Row],[Liquid. '[%']]]&lt;&gt;0,(BD.PD7[[#This Row],[Valor Neto '[DOP']]]*BD.PD7[[#This Row],[Liquid. '[%']]])+BD.PD7[[#This Row],[Valor Neto '[DOP']]],BD.PD7[[#This Row],[Valor Neto '[DOP']]])</f>
        <v>116000</v>
      </c>
      <c r="Q1404" s="243">
        <f>BD.PD7[[#This Row],[Ppto. Orden Interna '[DOP']]]/HLOOKUP("USD",$K$1:$L$2,2,FALSE)</f>
        <v>1784.6153846153845</v>
      </c>
      <c r="R1404" s="381" t="s">
        <v>1355</v>
      </c>
      <c r="S1404" s="387"/>
      <c r="T1404" s="387"/>
      <c r="U1404" s="387"/>
      <c r="V1404" s="387"/>
      <c r="W1404" s="174" t="s">
        <v>710</v>
      </c>
      <c r="X1404" s="495">
        <v>8</v>
      </c>
      <c r="Y1404" s="388">
        <v>0.5</v>
      </c>
      <c r="Z1404" s="243">
        <f>BD.PD7[[#This Row],[Av.P1 '[%']]]*BD.PD7[[#This Row],[Ppto. Orden Interna '[DOP']]]</f>
        <v>58000</v>
      </c>
      <c r="AA1404" s="495">
        <v>10</v>
      </c>
      <c r="AB1404" s="388">
        <v>0.5</v>
      </c>
      <c r="AC1404" s="243">
        <f>BD.PD7[[#This Row],[Av.P2 '[%']]]*BD.PD7[[#This Row],[Ppto. Orden Interna '[DOP']]]</f>
        <v>58000</v>
      </c>
      <c r="AD1404" s="249"/>
      <c r="AE1404" s="389"/>
      <c r="AF1404" s="243">
        <f>BD.PD7[[#This Row],[Av.P3 '[%']]]*BD.PD7[[#This Row],[Ppto. Orden Interna '[DOP']]]</f>
        <v>0</v>
      </c>
      <c r="AG1404" s="249"/>
      <c r="AH1404" s="389"/>
      <c r="AI1404" s="243">
        <f>BD.PD7[[#This Row],[Av.P2 '[%']]]*BD.PD7[[#This Row],[Ppto. Orden Interna '[DOP']]]</f>
        <v>58000</v>
      </c>
      <c r="AJ1404" s="249"/>
      <c r="AK1404" s="389"/>
      <c r="AL1404" s="243">
        <f>BD.PD7[[#This Row],[Av.P2 '[%']]]*BD.PD7[[#This Row],[Ppto. Orden Interna '[DOP']]]</f>
        <v>58000</v>
      </c>
      <c r="AM1404" s="496" t="e">
        <f>BD.PD9[[#This Row],[Pago 5]]+BD.PD9[[#This Row],[Pago 4]]+BD.PD9[[#This Row],[Pago 3]]+BD.PD9[[#This Row],[Pago 2]]+BD.PD9[[#This Row],[Pago 1]]</f>
        <v>#VALUE!</v>
      </c>
      <c r="AN1404" s="308" t="s">
        <v>244</v>
      </c>
      <c r="AO1404" s="308" t="s">
        <v>245</v>
      </c>
      <c r="AP1404" s="308" t="s">
        <v>246</v>
      </c>
      <c r="AQ1404" s="308" t="s">
        <v>247</v>
      </c>
      <c r="AR1404" s="308">
        <v>594</v>
      </c>
      <c r="AS1404" s="308" t="s">
        <v>248</v>
      </c>
      <c r="AT1404" s="249" t="s">
        <v>1575</v>
      </c>
      <c r="AU1404" s="249" t="s">
        <v>92</v>
      </c>
    </row>
    <row r="1405" spans="1:47" hidden="1" x14ac:dyDescent="0.3">
      <c r="A1405" s="174">
        <v>8.08</v>
      </c>
      <c r="B1405" s="231"/>
      <c r="C1405" s="232" t="str">
        <f>VLOOKUP(BD.PD7[[#This Row],[Pos]],PPto[],3,FALSE)</f>
        <v>8.08 Señalizacion exteriores</v>
      </c>
      <c r="D1405" s="174" t="s">
        <v>23</v>
      </c>
      <c r="E1405" s="305" t="str">
        <f>IF(BD.PD7[[#This Row],[.]]="*",VLOOKUP(BD.PD7[[#This Row],[Pos]],Presupuesto!A:H,7,FALSE),"")</f>
        <v/>
      </c>
      <c r="F1405" s="234" t="s">
        <v>1563</v>
      </c>
      <c r="G1405" s="174"/>
      <c r="H1405" s="174"/>
      <c r="I1405" s="174" t="s">
        <v>1326</v>
      </c>
      <c r="J1405" s="382">
        <v>2</v>
      </c>
      <c r="K1405" s="511" t="s">
        <v>260</v>
      </c>
      <c r="L1405" s="383">
        <f>IF(BD.PD7[[#This Row],[Mon]]="DOP",1,HLOOKUP(BD.PD7[[#This Row],[Mon]],$K$1:$L$2,2,FALSE))</f>
        <v>1</v>
      </c>
      <c r="M1405" s="384">
        <v>152000</v>
      </c>
      <c r="N1405" s="243">
        <f>BD.PD7[[#This Row],[Cant.]]*BD.PD7[[#This Row],[ Tasa ]]*BD.PD7[[#This Row],[ Precio Und.]]</f>
        <v>304000</v>
      </c>
      <c r="O1405" s="386">
        <v>0</v>
      </c>
      <c r="P1405" s="243">
        <f>IF(BD.PD7[[#This Row],[Liquid. '[%']]]&lt;&gt;0,(BD.PD7[[#This Row],[Valor Neto '[DOP']]]*BD.PD7[[#This Row],[Liquid. '[%']]])+BD.PD7[[#This Row],[Valor Neto '[DOP']]],BD.PD7[[#This Row],[Valor Neto '[DOP']]])</f>
        <v>304000</v>
      </c>
      <c r="Q1405" s="243">
        <f>BD.PD7[[#This Row],[Ppto. Orden Interna '[DOP']]]/HLOOKUP("USD",$K$1:$L$2,2,FALSE)</f>
        <v>4676.9230769230771</v>
      </c>
      <c r="R1405" s="381" t="s">
        <v>1355</v>
      </c>
      <c r="S1405" s="387"/>
      <c r="T1405" s="387"/>
      <c r="U1405" s="387"/>
      <c r="V1405" s="387"/>
      <c r="W1405" s="174" t="s">
        <v>710</v>
      </c>
      <c r="X1405" s="495">
        <v>8</v>
      </c>
      <c r="Y1405" s="388">
        <v>0.5</v>
      </c>
      <c r="Z1405" s="243">
        <f>BD.PD7[[#This Row],[Av.P1 '[%']]]*BD.PD7[[#This Row],[Ppto. Orden Interna '[DOP']]]</f>
        <v>152000</v>
      </c>
      <c r="AA1405" s="495">
        <v>10</v>
      </c>
      <c r="AB1405" s="388">
        <v>0.5</v>
      </c>
      <c r="AC1405" s="243">
        <f>BD.PD7[[#This Row],[Av.P2 '[%']]]*BD.PD7[[#This Row],[Ppto. Orden Interna '[DOP']]]</f>
        <v>152000</v>
      </c>
      <c r="AD1405" s="249"/>
      <c r="AE1405" s="389"/>
      <c r="AF1405" s="243">
        <f>BD.PD7[[#This Row],[Av.P3 '[%']]]*BD.PD7[[#This Row],[Ppto. Orden Interna '[DOP']]]</f>
        <v>0</v>
      </c>
      <c r="AG1405" s="249"/>
      <c r="AH1405" s="389"/>
      <c r="AI1405" s="243">
        <f>BD.PD7[[#This Row],[Av.P2 '[%']]]*BD.PD7[[#This Row],[Ppto. Orden Interna '[DOP']]]</f>
        <v>152000</v>
      </c>
      <c r="AJ1405" s="249"/>
      <c r="AK1405" s="389"/>
      <c r="AL1405" s="243">
        <f>BD.PD7[[#This Row],[Av.P2 '[%']]]*BD.PD7[[#This Row],[Ppto. Orden Interna '[DOP']]]</f>
        <v>152000</v>
      </c>
      <c r="AM1405" s="496" t="e">
        <f>BD.PD9[[#This Row],[Pago 5]]+BD.PD9[[#This Row],[Pago 4]]+BD.PD9[[#This Row],[Pago 3]]+BD.PD9[[#This Row],[Pago 2]]+BD.PD9[[#This Row],[Pago 1]]</f>
        <v>#VALUE!</v>
      </c>
      <c r="AN1405" s="308" t="s">
        <v>244</v>
      </c>
      <c r="AO1405" s="308" t="s">
        <v>245</v>
      </c>
      <c r="AP1405" s="308" t="s">
        <v>246</v>
      </c>
      <c r="AQ1405" s="308" t="s">
        <v>247</v>
      </c>
      <c r="AR1405" s="308">
        <v>594</v>
      </c>
      <c r="AS1405" s="308" t="s">
        <v>248</v>
      </c>
      <c r="AT1405" s="249" t="s">
        <v>1575</v>
      </c>
      <c r="AU1405" s="249" t="s">
        <v>92</v>
      </c>
    </row>
    <row r="1406" spans="1:47" hidden="1" x14ac:dyDescent="0.3">
      <c r="A1406" s="174">
        <v>8.08</v>
      </c>
      <c r="B1406" s="231"/>
      <c r="C1406" s="232" t="str">
        <f>VLOOKUP(BD.PD7[[#This Row],[Pos]],PPto[],3,FALSE)</f>
        <v>8.08 Señalizacion exteriores</v>
      </c>
      <c r="D1406" s="174" t="s">
        <v>23</v>
      </c>
      <c r="E1406" s="305" t="str">
        <f>IF(BD.PD7[[#This Row],[.]]="*",VLOOKUP(BD.PD7[[#This Row],[Pos]],Presupuesto!A:H,7,FALSE),"")</f>
        <v/>
      </c>
      <c r="F1406" s="234" t="s">
        <v>1564</v>
      </c>
      <c r="G1406" s="174"/>
      <c r="H1406" s="174"/>
      <c r="I1406" s="174" t="s">
        <v>1326</v>
      </c>
      <c r="J1406" s="382">
        <v>1</v>
      </c>
      <c r="K1406" s="511" t="s">
        <v>260</v>
      </c>
      <c r="L1406" s="383">
        <f>IF(BD.PD7[[#This Row],[Mon]]="DOP",1,HLOOKUP(BD.PD7[[#This Row],[Mon]],$K$1:$L$2,2,FALSE))</f>
        <v>1</v>
      </c>
      <c r="M1406" s="384">
        <v>910000</v>
      </c>
      <c r="N1406" s="243">
        <f>BD.PD7[[#This Row],[Cant.]]*BD.PD7[[#This Row],[ Tasa ]]*BD.PD7[[#This Row],[ Precio Und.]]</f>
        <v>910000</v>
      </c>
      <c r="O1406" s="386">
        <v>0</v>
      </c>
      <c r="P1406" s="243">
        <f>IF(BD.PD7[[#This Row],[Liquid. '[%']]]&lt;&gt;0,(BD.PD7[[#This Row],[Valor Neto '[DOP']]]*BD.PD7[[#This Row],[Liquid. '[%']]])+BD.PD7[[#This Row],[Valor Neto '[DOP']]],BD.PD7[[#This Row],[Valor Neto '[DOP']]])</f>
        <v>910000</v>
      </c>
      <c r="Q1406" s="243">
        <f>BD.PD7[[#This Row],[Ppto. Orden Interna '[DOP']]]/HLOOKUP("USD",$K$1:$L$2,2,FALSE)</f>
        <v>14000</v>
      </c>
      <c r="R1406" s="381" t="s">
        <v>1355</v>
      </c>
      <c r="S1406" s="387"/>
      <c r="T1406" s="387"/>
      <c r="U1406" s="387"/>
      <c r="V1406" s="387"/>
      <c r="W1406" s="174" t="s">
        <v>710</v>
      </c>
      <c r="X1406" s="495">
        <v>8</v>
      </c>
      <c r="Y1406" s="388">
        <v>0.5</v>
      </c>
      <c r="Z1406" s="243">
        <f>BD.PD7[[#This Row],[Av.P1 '[%']]]*BD.PD7[[#This Row],[Ppto. Orden Interna '[DOP']]]</f>
        <v>455000</v>
      </c>
      <c r="AA1406" s="495">
        <v>10</v>
      </c>
      <c r="AB1406" s="388">
        <v>0.5</v>
      </c>
      <c r="AC1406" s="243">
        <f>BD.PD7[[#This Row],[Av.P2 '[%']]]*BD.PD7[[#This Row],[Ppto. Orden Interna '[DOP']]]</f>
        <v>455000</v>
      </c>
      <c r="AD1406" s="249"/>
      <c r="AE1406" s="389"/>
      <c r="AF1406" s="243">
        <f>BD.PD7[[#This Row],[Av.P3 '[%']]]*BD.PD7[[#This Row],[Ppto. Orden Interna '[DOP']]]</f>
        <v>0</v>
      </c>
      <c r="AG1406" s="249"/>
      <c r="AH1406" s="389"/>
      <c r="AI1406" s="243">
        <f>BD.PD7[[#This Row],[Av.P2 '[%']]]*BD.PD7[[#This Row],[Ppto. Orden Interna '[DOP']]]</f>
        <v>455000</v>
      </c>
      <c r="AJ1406" s="249"/>
      <c r="AK1406" s="389"/>
      <c r="AL1406" s="243">
        <f>BD.PD7[[#This Row],[Av.P2 '[%']]]*BD.PD7[[#This Row],[Ppto. Orden Interna '[DOP']]]</f>
        <v>455000</v>
      </c>
      <c r="AM1406" s="496" t="e">
        <f>BD.PD9[[#This Row],[Pago 5]]+BD.PD9[[#This Row],[Pago 4]]+BD.PD9[[#This Row],[Pago 3]]+BD.PD9[[#This Row],[Pago 2]]+BD.PD9[[#This Row],[Pago 1]]</f>
        <v>#VALUE!</v>
      </c>
      <c r="AN1406" s="308" t="s">
        <v>244</v>
      </c>
      <c r="AO1406" s="308" t="s">
        <v>245</v>
      </c>
      <c r="AP1406" s="308" t="s">
        <v>246</v>
      </c>
      <c r="AQ1406" s="308" t="s">
        <v>247</v>
      </c>
      <c r="AR1406" s="308">
        <v>594</v>
      </c>
      <c r="AS1406" s="308" t="s">
        <v>248</v>
      </c>
      <c r="AT1406" s="249" t="s">
        <v>1575</v>
      </c>
      <c r="AU1406" s="249" t="s">
        <v>92</v>
      </c>
    </row>
    <row r="1407" spans="1:47" hidden="1" x14ac:dyDescent="0.3">
      <c r="A1407" s="174">
        <v>8.08</v>
      </c>
      <c r="B1407" s="231"/>
      <c r="C1407" s="232" t="str">
        <f>VLOOKUP(BD.PD7[[#This Row],[Pos]],PPto[],3,FALSE)</f>
        <v>8.08 Señalizacion exteriores</v>
      </c>
      <c r="D1407" s="174" t="s">
        <v>23</v>
      </c>
      <c r="E1407" s="305" t="str">
        <f>IF(BD.PD7[[#This Row],[.]]="*",VLOOKUP(BD.PD7[[#This Row],[Pos]],Presupuesto!A:H,7,FALSE),"")</f>
        <v/>
      </c>
      <c r="F1407" s="234" t="s">
        <v>726</v>
      </c>
      <c r="G1407" s="174"/>
      <c r="H1407" s="174"/>
      <c r="I1407" s="174" t="s">
        <v>1326</v>
      </c>
      <c r="J1407" s="382">
        <v>3</v>
      </c>
      <c r="K1407" s="511" t="s">
        <v>260</v>
      </c>
      <c r="L1407" s="383">
        <f>IF(BD.PD7[[#This Row],[Mon]]="DOP",1,HLOOKUP(BD.PD7[[#This Row],[Mon]],$K$1:$L$2,2,FALSE))</f>
        <v>1</v>
      </c>
      <c r="M1407" s="384">
        <v>55000</v>
      </c>
      <c r="N1407" s="243">
        <f>BD.PD7[[#This Row],[Cant.]]*BD.PD7[[#This Row],[ Tasa ]]*BD.PD7[[#This Row],[ Precio Und.]]</f>
        <v>165000</v>
      </c>
      <c r="O1407" s="386">
        <v>0</v>
      </c>
      <c r="P1407" s="243">
        <f>IF(BD.PD7[[#This Row],[Liquid. '[%']]]&lt;&gt;0,(BD.PD7[[#This Row],[Valor Neto '[DOP']]]*BD.PD7[[#This Row],[Liquid. '[%']]])+BD.PD7[[#This Row],[Valor Neto '[DOP']]],BD.PD7[[#This Row],[Valor Neto '[DOP']]])</f>
        <v>165000</v>
      </c>
      <c r="Q1407" s="243">
        <f>BD.PD7[[#This Row],[Ppto. Orden Interna '[DOP']]]/HLOOKUP("USD",$K$1:$L$2,2,FALSE)</f>
        <v>2538.4615384615386</v>
      </c>
      <c r="R1407" s="381" t="s">
        <v>1355</v>
      </c>
      <c r="S1407" s="387"/>
      <c r="T1407" s="387"/>
      <c r="U1407" s="387"/>
      <c r="V1407" s="387"/>
      <c r="W1407" s="174" t="s">
        <v>710</v>
      </c>
      <c r="X1407" s="495">
        <v>8</v>
      </c>
      <c r="Y1407" s="388">
        <v>0.5</v>
      </c>
      <c r="Z1407" s="243">
        <f>BD.PD7[[#This Row],[Av.P1 '[%']]]*BD.PD7[[#This Row],[Ppto. Orden Interna '[DOP']]]</f>
        <v>82500</v>
      </c>
      <c r="AA1407" s="495">
        <v>10</v>
      </c>
      <c r="AB1407" s="388">
        <v>0.5</v>
      </c>
      <c r="AC1407" s="243">
        <f>BD.PD7[[#This Row],[Av.P2 '[%']]]*BD.PD7[[#This Row],[Ppto. Orden Interna '[DOP']]]</f>
        <v>82500</v>
      </c>
      <c r="AD1407" s="249"/>
      <c r="AE1407" s="389"/>
      <c r="AF1407" s="243">
        <f>BD.PD7[[#This Row],[Av.P3 '[%']]]*BD.PD7[[#This Row],[Ppto. Orden Interna '[DOP']]]</f>
        <v>0</v>
      </c>
      <c r="AG1407" s="249"/>
      <c r="AH1407" s="389"/>
      <c r="AI1407" s="243">
        <f>BD.PD7[[#This Row],[Av.P2 '[%']]]*BD.PD7[[#This Row],[Ppto. Orden Interna '[DOP']]]</f>
        <v>82500</v>
      </c>
      <c r="AJ1407" s="249"/>
      <c r="AK1407" s="389"/>
      <c r="AL1407" s="243">
        <f>BD.PD7[[#This Row],[Av.P2 '[%']]]*BD.PD7[[#This Row],[Ppto. Orden Interna '[DOP']]]</f>
        <v>82500</v>
      </c>
      <c r="AM1407" s="496" t="e">
        <f>BD.PD9[[#This Row],[Pago 5]]+BD.PD9[[#This Row],[Pago 4]]+BD.PD9[[#This Row],[Pago 3]]+BD.PD9[[#This Row],[Pago 2]]+BD.PD9[[#This Row],[Pago 1]]</f>
        <v>#VALUE!</v>
      </c>
      <c r="AN1407" s="308" t="s">
        <v>244</v>
      </c>
      <c r="AO1407" s="308" t="s">
        <v>245</v>
      </c>
      <c r="AP1407" s="308" t="s">
        <v>246</v>
      </c>
      <c r="AQ1407" s="308" t="s">
        <v>247</v>
      </c>
      <c r="AR1407" s="308">
        <v>594</v>
      </c>
      <c r="AS1407" s="308" t="s">
        <v>248</v>
      </c>
      <c r="AT1407" s="249" t="s">
        <v>1575</v>
      </c>
      <c r="AU1407" s="249" t="s">
        <v>92</v>
      </c>
    </row>
    <row r="1408" spans="1:47" hidden="1" x14ac:dyDescent="0.3">
      <c r="A1408" s="174">
        <v>8.08</v>
      </c>
      <c r="B1408" s="231"/>
      <c r="C1408" s="232" t="str">
        <f>VLOOKUP(BD.PD7[[#This Row],[Pos]],PPto[],3,FALSE)</f>
        <v>8.08 Señalizacion exteriores</v>
      </c>
      <c r="D1408" s="174" t="s">
        <v>23</v>
      </c>
      <c r="E1408" s="305" t="str">
        <f>IF(BD.PD7[[#This Row],[.]]="*",VLOOKUP(BD.PD7[[#This Row],[Pos]],Presupuesto!A:H,7,FALSE),"")</f>
        <v/>
      </c>
      <c r="F1408" s="234" t="s">
        <v>1565</v>
      </c>
      <c r="G1408" s="174"/>
      <c r="H1408" s="174"/>
      <c r="I1408" s="174" t="s">
        <v>1326</v>
      </c>
      <c r="J1408" s="382">
        <v>1</v>
      </c>
      <c r="K1408" s="511" t="s">
        <v>260</v>
      </c>
      <c r="L1408" s="383">
        <f>IF(BD.PD7[[#This Row],[Mon]]="DOP",1,HLOOKUP(BD.PD7[[#This Row],[Mon]],$K$1:$L$2,2,FALSE))</f>
        <v>1</v>
      </c>
      <c r="M1408" s="384">
        <v>275000</v>
      </c>
      <c r="N1408" s="243">
        <f>BD.PD7[[#This Row],[Cant.]]*BD.PD7[[#This Row],[ Tasa ]]*BD.PD7[[#This Row],[ Precio Und.]]</f>
        <v>275000</v>
      </c>
      <c r="O1408" s="386">
        <v>0</v>
      </c>
      <c r="P1408" s="243">
        <f>IF(BD.PD7[[#This Row],[Liquid. '[%']]]&lt;&gt;0,(BD.PD7[[#This Row],[Valor Neto '[DOP']]]*BD.PD7[[#This Row],[Liquid. '[%']]])+BD.PD7[[#This Row],[Valor Neto '[DOP']]],BD.PD7[[#This Row],[Valor Neto '[DOP']]])</f>
        <v>275000</v>
      </c>
      <c r="Q1408" s="243">
        <f>BD.PD7[[#This Row],[Ppto. Orden Interna '[DOP']]]/HLOOKUP("USD",$K$1:$L$2,2,FALSE)</f>
        <v>4230.7692307692305</v>
      </c>
      <c r="R1408" s="381" t="s">
        <v>1355</v>
      </c>
      <c r="S1408" s="387"/>
      <c r="T1408" s="387"/>
      <c r="U1408" s="387"/>
      <c r="V1408" s="387"/>
      <c r="W1408" s="174" t="s">
        <v>710</v>
      </c>
      <c r="X1408" s="495">
        <v>8</v>
      </c>
      <c r="Y1408" s="388">
        <v>0.5</v>
      </c>
      <c r="Z1408" s="243">
        <f>BD.PD7[[#This Row],[Av.P1 '[%']]]*BD.PD7[[#This Row],[Ppto. Orden Interna '[DOP']]]</f>
        <v>137500</v>
      </c>
      <c r="AA1408" s="495">
        <v>10</v>
      </c>
      <c r="AB1408" s="388">
        <v>0.5</v>
      </c>
      <c r="AC1408" s="243">
        <f>BD.PD7[[#This Row],[Av.P2 '[%']]]*BD.PD7[[#This Row],[Ppto. Orden Interna '[DOP']]]</f>
        <v>137500</v>
      </c>
      <c r="AD1408" s="249"/>
      <c r="AE1408" s="389"/>
      <c r="AF1408" s="243">
        <f>BD.PD7[[#This Row],[Av.P3 '[%']]]*BD.PD7[[#This Row],[Ppto. Orden Interna '[DOP']]]</f>
        <v>0</v>
      </c>
      <c r="AG1408" s="249"/>
      <c r="AH1408" s="389"/>
      <c r="AI1408" s="243">
        <f>BD.PD7[[#This Row],[Av.P2 '[%']]]*BD.PD7[[#This Row],[Ppto. Orden Interna '[DOP']]]</f>
        <v>137500</v>
      </c>
      <c r="AJ1408" s="249"/>
      <c r="AK1408" s="389"/>
      <c r="AL1408" s="243">
        <f>BD.PD7[[#This Row],[Av.P2 '[%']]]*BD.PD7[[#This Row],[Ppto. Orden Interna '[DOP']]]</f>
        <v>137500</v>
      </c>
      <c r="AM1408" s="496" t="e">
        <f>BD.PD9[[#This Row],[Pago 5]]+BD.PD9[[#This Row],[Pago 4]]+BD.PD9[[#This Row],[Pago 3]]+BD.PD9[[#This Row],[Pago 2]]+BD.PD9[[#This Row],[Pago 1]]</f>
        <v>#VALUE!</v>
      </c>
      <c r="AN1408" s="308" t="s">
        <v>244</v>
      </c>
      <c r="AO1408" s="308" t="s">
        <v>245</v>
      </c>
      <c r="AP1408" s="308" t="s">
        <v>246</v>
      </c>
      <c r="AQ1408" s="308" t="s">
        <v>247</v>
      </c>
      <c r="AR1408" s="308">
        <v>594</v>
      </c>
      <c r="AS1408" s="308" t="s">
        <v>248</v>
      </c>
      <c r="AT1408" s="249" t="s">
        <v>1575</v>
      </c>
      <c r="AU1408" s="249" t="s">
        <v>92</v>
      </c>
    </row>
    <row r="1409" spans="1:47" hidden="1" x14ac:dyDescent="0.3">
      <c r="A1409" s="174">
        <v>8.08</v>
      </c>
      <c r="B1409" s="231"/>
      <c r="C1409" s="232" t="str">
        <f>VLOOKUP(BD.PD7[[#This Row],[Pos]],PPto[],3,FALSE)</f>
        <v>8.08 Señalizacion exteriores</v>
      </c>
      <c r="D1409" s="174" t="s">
        <v>23</v>
      </c>
      <c r="E1409" s="305" t="str">
        <f>IF(BD.PD7[[#This Row],[.]]="*",VLOOKUP(BD.PD7[[#This Row],[Pos]],Presupuesto!A:H,7,FALSE),"")</f>
        <v/>
      </c>
      <c r="F1409" s="234" t="s">
        <v>1566</v>
      </c>
      <c r="G1409" s="174"/>
      <c r="H1409" s="174"/>
      <c r="I1409" s="174" t="s">
        <v>1326</v>
      </c>
      <c r="J1409" s="382">
        <v>2</v>
      </c>
      <c r="K1409" s="511" t="s">
        <v>260</v>
      </c>
      <c r="L1409" s="383">
        <f>IF(BD.PD7[[#This Row],[Mon]]="DOP",1,HLOOKUP(BD.PD7[[#This Row],[Mon]],$K$1:$L$2,2,FALSE))</f>
        <v>1</v>
      </c>
      <c r="M1409" s="384">
        <v>72000</v>
      </c>
      <c r="N1409" s="243">
        <f>BD.PD7[[#This Row],[Cant.]]*BD.PD7[[#This Row],[ Tasa ]]*BD.PD7[[#This Row],[ Precio Und.]]</f>
        <v>144000</v>
      </c>
      <c r="O1409" s="386">
        <v>0</v>
      </c>
      <c r="P1409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09" s="243">
        <f>BD.PD7[[#This Row],[Ppto. Orden Interna '[DOP']]]/HLOOKUP("USD",$K$1:$L$2,2,FALSE)</f>
        <v>2215.3846153846152</v>
      </c>
      <c r="R1409" s="381" t="s">
        <v>1355</v>
      </c>
      <c r="S1409" s="387"/>
      <c r="T1409" s="387"/>
      <c r="U1409" s="387"/>
      <c r="V1409" s="387"/>
      <c r="W1409" s="174" t="s">
        <v>710</v>
      </c>
      <c r="X1409" s="495">
        <v>8</v>
      </c>
      <c r="Y1409" s="388">
        <v>0.5</v>
      </c>
      <c r="Z1409" s="243">
        <f>BD.PD7[[#This Row],[Av.P1 '[%']]]*BD.PD7[[#This Row],[Ppto. Orden Interna '[DOP']]]</f>
        <v>72000</v>
      </c>
      <c r="AA1409" s="495">
        <v>10</v>
      </c>
      <c r="AB1409" s="388">
        <v>0.5</v>
      </c>
      <c r="AC1409" s="243">
        <f>BD.PD7[[#This Row],[Av.P2 '[%']]]*BD.PD7[[#This Row],[Ppto. Orden Interna '[DOP']]]</f>
        <v>72000</v>
      </c>
      <c r="AD1409" s="249"/>
      <c r="AE1409" s="389"/>
      <c r="AF1409" s="243">
        <f>BD.PD7[[#This Row],[Av.P3 '[%']]]*BD.PD7[[#This Row],[Ppto. Orden Interna '[DOP']]]</f>
        <v>0</v>
      </c>
      <c r="AG1409" s="249"/>
      <c r="AH1409" s="389"/>
      <c r="AI1409" s="243">
        <f>BD.PD7[[#This Row],[Av.P2 '[%']]]*BD.PD7[[#This Row],[Ppto. Orden Interna '[DOP']]]</f>
        <v>72000</v>
      </c>
      <c r="AJ1409" s="249"/>
      <c r="AK1409" s="389"/>
      <c r="AL1409" s="243">
        <f>BD.PD7[[#This Row],[Av.P2 '[%']]]*BD.PD7[[#This Row],[Ppto. Orden Interna '[DOP']]]</f>
        <v>72000</v>
      </c>
      <c r="AM1409" s="496" t="e">
        <f>BD.PD9[[#This Row],[Pago 5]]+BD.PD9[[#This Row],[Pago 4]]+BD.PD9[[#This Row],[Pago 3]]+BD.PD9[[#This Row],[Pago 2]]+BD.PD9[[#This Row],[Pago 1]]</f>
        <v>#VALUE!</v>
      </c>
      <c r="AN1409" s="308" t="s">
        <v>244</v>
      </c>
      <c r="AO1409" s="308" t="s">
        <v>245</v>
      </c>
      <c r="AP1409" s="308" t="s">
        <v>246</v>
      </c>
      <c r="AQ1409" s="308" t="s">
        <v>247</v>
      </c>
      <c r="AR1409" s="308">
        <v>594</v>
      </c>
      <c r="AS1409" s="308" t="s">
        <v>248</v>
      </c>
      <c r="AT1409" s="249" t="s">
        <v>1575</v>
      </c>
      <c r="AU1409" s="249" t="s">
        <v>92</v>
      </c>
    </row>
    <row r="1410" spans="1:47" hidden="1" x14ac:dyDescent="0.3">
      <c r="A1410" s="174">
        <v>8.08</v>
      </c>
      <c r="B1410" s="231"/>
      <c r="C1410" s="232" t="str">
        <f>VLOOKUP(BD.PD7[[#This Row],[Pos]],PPto[],3,FALSE)</f>
        <v>8.08 Señalizacion exteriores</v>
      </c>
      <c r="D1410" s="174" t="s">
        <v>23</v>
      </c>
      <c r="E1410" s="305" t="str">
        <f>IF(BD.PD7[[#This Row],[.]]="*",VLOOKUP(BD.PD7[[#This Row],[Pos]],Presupuesto!A:H,7,FALSE),"")</f>
        <v/>
      </c>
      <c r="F1410" s="234" t="s">
        <v>1567</v>
      </c>
      <c r="G1410" s="174"/>
      <c r="H1410" s="174"/>
      <c r="I1410" s="174" t="s">
        <v>1326</v>
      </c>
      <c r="J1410" s="382">
        <v>2</v>
      </c>
      <c r="K1410" s="511" t="s">
        <v>260</v>
      </c>
      <c r="L1410" s="383">
        <f>IF(BD.PD7[[#This Row],[Mon]]="DOP",1,HLOOKUP(BD.PD7[[#This Row],[Mon]],$K$1:$L$2,2,FALSE))</f>
        <v>1</v>
      </c>
      <c r="M1410" s="384">
        <v>72000</v>
      </c>
      <c r="N1410" s="243">
        <f>BD.PD7[[#This Row],[Cant.]]*BD.PD7[[#This Row],[ Tasa ]]*BD.PD7[[#This Row],[ Precio Und.]]</f>
        <v>144000</v>
      </c>
      <c r="O1410" s="386">
        <v>0</v>
      </c>
      <c r="P1410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0" s="243">
        <f>BD.PD7[[#This Row],[Ppto. Orden Interna '[DOP']]]/HLOOKUP("USD",$K$1:$L$2,2,FALSE)</f>
        <v>2215.3846153846152</v>
      </c>
      <c r="R1410" s="381" t="s">
        <v>1355</v>
      </c>
      <c r="S1410" s="387"/>
      <c r="T1410" s="387"/>
      <c r="U1410" s="387"/>
      <c r="V1410" s="387"/>
      <c r="W1410" s="174" t="s">
        <v>710</v>
      </c>
      <c r="X1410" s="495">
        <v>8</v>
      </c>
      <c r="Y1410" s="388">
        <v>0.5</v>
      </c>
      <c r="Z1410" s="243">
        <f>BD.PD7[[#This Row],[Av.P1 '[%']]]*BD.PD7[[#This Row],[Ppto. Orden Interna '[DOP']]]</f>
        <v>72000</v>
      </c>
      <c r="AA1410" s="495">
        <v>10</v>
      </c>
      <c r="AB1410" s="388">
        <v>0.5</v>
      </c>
      <c r="AC1410" s="243">
        <f>BD.PD7[[#This Row],[Av.P2 '[%']]]*BD.PD7[[#This Row],[Ppto. Orden Interna '[DOP']]]</f>
        <v>72000</v>
      </c>
      <c r="AD1410" s="249"/>
      <c r="AE1410" s="389"/>
      <c r="AF1410" s="243">
        <f>BD.PD7[[#This Row],[Av.P3 '[%']]]*BD.PD7[[#This Row],[Ppto. Orden Interna '[DOP']]]</f>
        <v>0</v>
      </c>
      <c r="AG1410" s="249"/>
      <c r="AH1410" s="389"/>
      <c r="AI1410" s="243">
        <f>BD.PD7[[#This Row],[Av.P2 '[%']]]*BD.PD7[[#This Row],[Ppto. Orden Interna '[DOP']]]</f>
        <v>72000</v>
      </c>
      <c r="AJ1410" s="249"/>
      <c r="AK1410" s="389"/>
      <c r="AL1410" s="243">
        <f>BD.PD7[[#This Row],[Av.P2 '[%']]]*BD.PD7[[#This Row],[Ppto. Orden Interna '[DOP']]]</f>
        <v>72000</v>
      </c>
      <c r="AM1410" s="496" t="e">
        <f>BD.PD9[[#This Row],[Pago 5]]+BD.PD9[[#This Row],[Pago 4]]+BD.PD9[[#This Row],[Pago 3]]+BD.PD9[[#This Row],[Pago 2]]+BD.PD9[[#This Row],[Pago 1]]</f>
        <v>#VALUE!</v>
      </c>
      <c r="AN1410" s="308" t="s">
        <v>244</v>
      </c>
      <c r="AO1410" s="308" t="s">
        <v>245</v>
      </c>
      <c r="AP1410" s="308" t="s">
        <v>246</v>
      </c>
      <c r="AQ1410" s="308" t="s">
        <v>247</v>
      </c>
      <c r="AR1410" s="308">
        <v>594</v>
      </c>
      <c r="AS1410" s="308" t="s">
        <v>248</v>
      </c>
      <c r="AT1410" s="249" t="s">
        <v>1575</v>
      </c>
      <c r="AU1410" s="249" t="s">
        <v>92</v>
      </c>
    </row>
    <row r="1411" spans="1:47" hidden="1" x14ac:dyDescent="0.3">
      <c r="A1411" s="174">
        <v>8.08</v>
      </c>
      <c r="B1411" s="231"/>
      <c r="C1411" s="232" t="str">
        <f>VLOOKUP(BD.PD7[[#This Row],[Pos]],PPto[],3,FALSE)</f>
        <v>8.08 Señalizacion exteriores</v>
      </c>
      <c r="D1411" s="174" t="s">
        <v>23</v>
      </c>
      <c r="E1411" s="305" t="str">
        <f>IF(BD.PD7[[#This Row],[.]]="*",VLOOKUP(BD.PD7[[#This Row],[Pos]],Presupuesto!A:H,7,FALSE),"")</f>
        <v/>
      </c>
      <c r="F1411" s="234" t="s">
        <v>1568</v>
      </c>
      <c r="G1411" s="174"/>
      <c r="H1411" s="174"/>
      <c r="I1411" s="174" t="s">
        <v>1326</v>
      </c>
      <c r="J1411" s="382">
        <v>2</v>
      </c>
      <c r="K1411" s="511" t="s">
        <v>260</v>
      </c>
      <c r="L1411" s="383">
        <f>IF(BD.PD7[[#This Row],[Mon]]="DOP",1,HLOOKUP(BD.PD7[[#This Row],[Mon]],$K$1:$L$2,2,FALSE))</f>
        <v>1</v>
      </c>
      <c r="M1411" s="384">
        <v>72000</v>
      </c>
      <c r="N1411" s="243">
        <f>BD.PD7[[#This Row],[Cant.]]*BD.PD7[[#This Row],[ Tasa ]]*BD.PD7[[#This Row],[ Precio Und.]]</f>
        <v>144000</v>
      </c>
      <c r="O1411" s="386">
        <v>0</v>
      </c>
      <c r="P1411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1" s="243">
        <f>BD.PD7[[#This Row],[Ppto. Orden Interna '[DOP']]]/HLOOKUP("USD",$K$1:$L$2,2,FALSE)</f>
        <v>2215.3846153846152</v>
      </c>
      <c r="R1411" s="381" t="s">
        <v>1355</v>
      </c>
      <c r="S1411" s="387"/>
      <c r="T1411" s="387"/>
      <c r="U1411" s="387"/>
      <c r="V1411" s="387"/>
      <c r="W1411" s="174" t="s">
        <v>710</v>
      </c>
      <c r="X1411" s="495">
        <v>8</v>
      </c>
      <c r="Y1411" s="388">
        <v>0.5</v>
      </c>
      <c r="Z1411" s="243">
        <f>BD.PD7[[#This Row],[Av.P1 '[%']]]*BD.PD7[[#This Row],[Ppto. Orden Interna '[DOP']]]</f>
        <v>72000</v>
      </c>
      <c r="AA1411" s="495">
        <v>10</v>
      </c>
      <c r="AB1411" s="388">
        <v>0.5</v>
      </c>
      <c r="AC1411" s="243">
        <f>BD.PD7[[#This Row],[Av.P2 '[%']]]*BD.PD7[[#This Row],[Ppto. Orden Interna '[DOP']]]</f>
        <v>72000</v>
      </c>
      <c r="AD1411" s="249"/>
      <c r="AE1411" s="389"/>
      <c r="AF1411" s="243">
        <f>BD.PD7[[#This Row],[Av.P3 '[%']]]*BD.PD7[[#This Row],[Ppto. Orden Interna '[DOP']]]</f>
        <v>0</v>
      </c>
      <c r="AG1411" s="249"/>
      <c r="AH1411" s="389"/>
      <c r="AI1411" s="243">
        <f>BD.PD7[[#This Row],[Av.P2 '[%']]]*BD.PD7[[#This Row],[Ppto. Orden Interna '[DOP']]]</f>
        <v>72000</v>
      </c>
      <c r="AJ1411" s="249"/>
      <c r="AK1411" s="389"/>
      <c r="AL1411" s="243">
        <f>BD.PD7[[#This Row],[Av.P2 '[%']]]*BD.PD7[[#This Row],[Ppto. Orden Interna '[DOP']]]</f>
        <v>72000</v>
      </c>
      <c r="AM1411" s="496" t="e">
        <f>BD.PD9[[#This Row],[Pago 5]]+BD.PD9[[#This Row],[Pago 4]]+BD.PD9[[#This Row],[Pago 3]]+BD.PD9[[#This Row],[Pago 2]]+BD.PD9[[#This Row],[Pago 1]]</f>
        <v>#VALUE!</v>
      </c>
      <c r="AN1411" s="308" t="s">
        <v>244</v>
      </c>
      <c r="AO1411" s="308" t="s">
        <v>245</v>
      </c>
      <c r="AP1411" s="308" t="s">
        <v>246</v>
      </c>
      <c r="AQ1411" s="308" t="s">
        <v>247</v>
      </c>
      <c r="AR1411" s="308">
        <v>594</v>
      </c>
      <c r="AS1411" s="308" t="s">
        <v>248</v>
      </c>
      <c r="AT1411" s="249" t="s">
        <v>1575</v>
      </c>
      <c r="AU1411" s="249" t="s">
        <v>92</v>
      </c>
    </row>
    <row r="1412" spans="1:47" hidden="1" x14ac:dyDescent="0.3">
      <c r="A1412" s="174">
        <v>8.08</v>
      </c>
      <c r="B1412" s="231"/>
      <c r="C1412" s="232" t="str">
        <f>VLOOKUP(BD.PD7[[#This Row],[Pos]],PPto[],3,FALSE)</f>
        <v>8.08 Señalizacion exteriores</v>
      </c>
      <c r="D1412" s="174" t="s">
        <v>23</v>
      </c>
      <c r="E1412" s="305" t="str">
        <f>IF(BD.PD7[[#This Row],[.]]="*",VLOOKUP(BD.PD7[[#This Row],[Pos]],Presupuesto!A:H,7,FALSE),"")</f>
        <v/>
      </c>
      <c r="F1412" s="234" t="s">
        <v>1569</v>
      </c>
      <c r="G1412" s="174"/>
      <c r="H1412" s="174"/>
      <c r="I1412" s="174" t="s">
        <v>1326</v>
      </c>
      <c r="J1412" s="382">
        <v>2</v>
      </c>
      <c r="K1412" s="511" t="s">
        <v>260</v>
      </c>
      <c r="L1412" s="383">
        <f>IF(BD.PD7[[#This Row],[Mon]]="DOP",1,HLOOKUP(BD.PD7[[#This Row],[Mon]],$K$1:$L$2,2,FALSE))</f>
        <v>1</v>
      </c>
      <c r="M1412" s="384">
        <v>72000</v>
      </c>
      <c r="N1412" s="243">
        <f>BD.PD7[[#This Row],[Cant.]]*BD.PD7[[#This Row],[ Tasa ]]*BD.PD7[[#This Row],[ Precio Und.]]</f>
        <v>144000</v>
      </c>
      <c r="O1412" s="386">
        <v>0</v>
      </c>
      <c r="P1412" s="243">
        <f>IF(BD.PD7[[#This Row],[Liquid. '[%']]]&lt;&gt;0,(BD.PD7[[#This Row],[Valor Neto '[DOP']]]*BD.PD7[[#This Row],[Liquid. '[%']]])+BD.PD7[[#This Row],[Valor Neto '[DOP']]],BD.PD7[[#This Row],[Valor Neto '[DOP']]])</f>
        <v>144000</v>
      </c>
      <c r="Q1412" s="243">
        <f>BD.PD7[[#This Row],[Ppto. Orden Interna '[DOP']]]/HLOOKUP("USD",$K$1:$L$2,2,FALSE)</f>
        <v>2215.3846153846152</v>
      </c>
      <c r="R1412" s="381" t="s">
        <v>1355</v>
      </c>
      <c r="S1412" s="387"/>
      <c r="T1412" s="387"/>
      <c r="U1412" s="387"/>
      <c r="V1412" s="387"/>
      <c r="W1412" s="174" t="s">
        <v>710</v>
      </c>
      <c r="X1412" s="495">
        <v>8</v>
      </c>
      <c r="Y1412" s="388">
        <v>0.5</v>
      </c>
      <c r="Z1412" s="243">
        <f>BD.PD7[[#This Row],[Av.P1 '[%']]]*BD.PD7[[#This Row],[Ppto. Orden Interna '[DOP']]]</f>
        <v>72000</v>
      </c>
      <c r="AA1412" s="495">
        <v>10</v>
      </c>
      <c r="AB1412" s="388">
        <v>0.5</v>
      </c>
      <c r="AC1412" s="243">
        <f>BD.PD7[[#This Row],[Av.P2 '[%']]]*BD.PD7[[#This Row],[Ppto. Orden Interna '[DOP']]]</f>
        <v>72000</v>
      </c>
      <c r="AD1412" s="249"/>
      <c r="AE1412" s="389"/>
      <c r="AF1412" s="243">
        <f>BD.PD7[[#This Row],[Av.P3 '[%']]]*BD.PD7[[#This Row],[Ppto. Orden Interna '[DOP']]]</f>
        <v>0</v>
      </c>
      <c r="AG1412" s="249"/>
      <c r="AH1412" s="389"/>
      <c r="AI1412" s="243">
        <f>BD.PD7[[#This Row],[Av.P2 '[%']]]*BD.PD7[[#This Row],[Ppto. Orden Interna '[DOP']]]</f>
        <v>72000</v>
      </c>
      <c r="AJ1412" s="249"/>
      <c r="AK1412" s="389"/>
      <c r="AL1412" s="243">
        <f>BD.PD7[[#This Row],[Av.P2 '[%']]]*BD.PD7[[#This Row],[Ppto. Orden Interna '[DOP']]]</f>
        <v>72000</v>
      </c>
      <c r="AM1412" s="496" t="e">
        <f>BD.PD9[[#This Row],[Pago 5]]+BD.PD9[[#This Row],[Pago 4]]+BD.PD9[[#This Row],[Pago 3]]+BD.PD9[[#This Row],[Pago 2]]+BD.PD9[[#This Row],[Pago 1]]</f>
        <v>#VALUE!</v>
      </c>
      <c r="AN1412" s="308" t="s">
        <v>244</v>
      </c>
      <c r="AO1412" s="308" t="s">
        <v>245</v>
      </c>
      <c r="AP1412" s="308" t="s">
        <v>246</v>
      </c>
      <c r="AQ1412" s="308" t="s">
        <v>247</v>
      </c>
      <c r="AR1412" s="308">
        <v>594</v>
      </c>
      <c r="AS1412" s="308" t="s">
        <v>248</v>
      </c>
      <c r="AT1412" s="249" t="s">
        <v>1575</v>
      </c>
      <c r="AU1412" s="249" t="s">
        <v>92</v>
      </c>
    </row>
    <row r="1413" spans="1:47" hidden="1" x14ac:dyDescent="0.3">
      <c r="A1413" s="174">
        <v>9.01</v>
      </c>
      <c r="B1413" s="231" t="s">
        <v>243</v>
      </c>
      <c r="C1413" s="232" t="str">
        <f>VLOOKUP(BD.PD7[[#This Row],[Pos]],PPto[],3,FALSE)</f>
        <v>9.01 COMERCIALIZACION</v>
      </c>
      <c r="D1413" s="233" t="s">
        <v>243</v>
      </c>
      <c r="E1413" s="305">
        <f>IF(BD.PD7[[#This Row],[.]]="*",VLOOKUP(BD.PD7[[#This Row],[Pos]],Presupuesto!A:H,7,FALSE),"")</f>
        <v>0</v>
      </c>
      <c r="F1413" s="234"/>
      <c r="G1413" s="174"/>
      <c r="H1413" s="174"/>
      <c r="I1413" s="174"/>
      <c r="J1413" s="392">
        <v>1</v>
      </c>
      <c r="K1413" s="233" t="s">
        <v>117</v>
      </c>
      <c r="L1413" s="383">
        <f>IF(BD.PD7[[#This Row],[Mon]]="DOP",1,HLOOKUP(BD.PD7[[#This Row],[Mon]],$K$1:$L$2,2,FALSE))</f>
        <v>65</v>
      </c>
      <c r="M1413" s="490">
        <v>0</v>
      </c>
      <c r="N1413" s="243">
        <f>BD.PD7[[#This Row],[Cant.]]*BD.PD7[[#This Row],[ Tasa ]]*BD.PD7[[#This Row],[ Precio Und.]]</f>
        <v>0</v>
      </c>
      <c r="O1413" s="491">
        <v>0</v>
      </c>
      <c r="P1413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3" s="243">
        <f>BD.PD7[[#This Row],[Ppto. Orden Interna '[DOP']]]/HLOOKUP("USD",$K$1:$L$2,2,FALSE)</f>
        <v>0</v>
      </c>
      <c r="R1413" s="381"/>
      <c r="S1413" s="387"/>
      <c r="T1413" s="387"/>
      <c r="U1413" s="387"/>
      <c r="V1413" s="387"/>
      <c r="W1413" s="174"/>
      <c r="X1413" s="495"/>
      <c r="Y1413" s="388"/>
      <c r="Z1413" s="243">
        <f>BD.PD7[[#This Row],[Av.P1 '[%']]]*BD.PD7[[#This Row],[Ppto. Orden Interna '[DOP']]]</f>
        <v>0</v>
      </c>
      <c r="AA1413" s="249"/>
      <c r="AB1413" s="389"/>
      <c r="AC1413" s="243">
        <f>BD.PD7[[#This Row],[Av.P2 '[%']]]*BD.PD7[[#This Row],[Ppto. Orden Interna '[DOP']]]</f>
        <v>0</v>
      </c>
      <c r="AD1413" s="249"/>
      <c r="AE1413" s="389"/>
      <c r="AF1413" s="243">
        <f>BD.PD7[[#This Row],[Av.P3 '[%']]]*BD.PD7[[#This Row],[Ppto. Orden Interna '[DOP']]]</f>
        <v>0</v>
      </c>
      <c r="AG1413" s="249"/>
      <c r="AH1413" s="389"/>
      <c r="AI1413" s="243">
        <f>BD.PD7[[#This Row],[Av.P2 '[%']]]*BD.PD7[[#This Row],[Ppto. Orden Interna '[DOP']]]</f>
        <v>0</v>
      </c>
      <c r="AJ1413" s="249"/>
      <c r="AK1413" s="389"/>
      <c r="AL1413" s="243">
        <f>BD.PD7[[#This Row],[Av.P2 '[%']]]*BD.PD7[[#This Row],[Ppto. Orden Interna '[DOP']]]</f>
        <v>0</v>
      </c>
      <c r="AM1413" s="496" t="e">
        <f>BD.PD9[[#This Row],[Pago 5]]+BD.PD9[[#This Row],[Pago 4]]+BD.PD9[[#This Row],[Pago 3]]+BD.PD9[[#This Row],[Pago 2]]+BD.PD9[[#This Row],[Pago 1]]</f>
        <v>#VALUE!</v>
      </c>
      <c r="AN1413" s="308" t="s">
        <v>244</v>
      </c>
      <c r="AO1413" s="308" t="s">
        <v>245</v>
      </c>
      <c r="AP1413" s="308" t="s">
        <v>246</v>
      </c>
      <c r="AQ1413" s="308" t="s">
        <v>247</v>
      </c>
      <c r="AR1413" s="308">
        <v>594</v>
      </c>
      <c r="AS1413" s="308" t="s">
        <v>248</v>
      </c>
      <c r="AT1413" s="249" t="s">
        <v>1575</v>
      </c>
      <c r="AU1413" s="249" t="s">
        <v>101</v>
      </c>
    </row>
    <row r="1414" spans="1:47" hidden="1" x14ac:dyDescent="0.3">
      <c r="A1414" s="174">
        <v>9.02</v>
      </c>
      <c r="B1414" s="231" t="s">
        <v>243</v>
      </c>
      <c r="C1414" s="232" t="str">
        <f>VLOOKUP(BD.PD7[[#This Row],[Pos]],PPto[],3,FALSE)</f>
        <v>9.02 INSUMOS</v>
      </c>
      <c r="D1414" s="233" t="s">
        <v>243</v>
      </c>
      <c r="E1414" s="305">
        <f>IF(BD.PD7[[#This Row],[.]]="*",VLOOKUP(BD.PD7[[#This Row],[Pos]],Presupuesto!A:H,7,FALSE),"")</f>
        <v>0</v>
      </c>
      <c r="F1414" s="234"/>
      <c r="G1414" s="174"/>
      <c r="H1414" s="174"/>
      <c r="I1414" s="174"/>
      <c r="J1414" s="392">
        <v>1</v>
      </c>
      <c r="K1414" s="233" t="s">
        <v>117</v>
      </c>
      <c r="L1414" s="383">
        <f>IF(BD.PD7[[#This Row],[Mon]]="DOP",1,HLOOKUP(BD.PD7[[#This Row],[Mon]],$K$1:$L$2,2,FALSE))</f>
        <v>65</v>
      </c>
      <c r="M1414" s="490">
        <v>0</v>
      </c>
      <c r="N1414" s="243">
        <f>BD.PD7[[#This Row],[Cant.]]*BD.PD7[[#This Row],[ Tasa ]]*BD.PD7[[#This Row],[ Precio Und.]]</f>
        <v>0</v>
      </c>
      <c r="O1414" s="491">
        <v>0</v>
      </c>
      <c r="P1414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4" s="243">
        <f>BD.PD7[[#This Row],[Ppto. Orden Interna '[DOP']]]/HLOOKUP("USD",$K$1:$L$2,2,FALSE)</f>
        <v>0</v>
      </c>
      <c r="R1414" s="381"/>
      <c r="S1414" s="387"/>
      <c r="T1414" s="387"/>
      <c r="U1414" s="387"/>
      <c r="V1414" s="387"/>
      <c r="W1414" s="174"/>
      <c r="X1414" s="495"/>
      <c r="Y1414" s="388"/>
      <c r="Z1414" s="243">
        <f>BD.PD7[[#This Row],[Av.P1 '[%']]]*BD.PD7[[#This Row],[Ppto. Orden Interna '[DOP']]]</f>
        <v>0</v>
      </c>
      <c r="AA1414" s="249"/>
      <c r="AB1414" s="389"/>
      <c r="AC1414" s="243">
        <f>BD.PD7[[#This Row],[Av.P2 '[%']]]*BD.PD7[[#This Row],[Ppto. Orden Interna '[DOP']]]</f>
        <v>0</v>
      </c>
      <c r="AD1414" s="249"/>
      <c r="AE1414" s="389"/>
      <c r="AF1414" s="243">
        <f>BD.PD7[[#This Row],[Av.P3 '[%']]]*BD.PD7[[#This Row],[Ppto. Orden Interna '[DOP']]]</f>
        <v>0</v>
      </c>
      <c r="AG1414" s="249"/>
      <c r="AH1414" s="389"/>
      <c r="AI1414" s="243">
        <f>BD.PD7[[#This Row],[Av.P2 '[%']]]*BD.PD7[[#This Row],[Ppto. Orden Interna '[DOP']]]</f>
        <v>0</v>
      </c>
      <c r="AJ1414" s="249"/>
      <c r="AK1414" s="389"/>
      <c r="AL1414" s="243">
        <f>BD.PD7[[#This Row],[Av.P2 '[%']]]*BD.PD7[[#This Row],[Ppto. Orden Interna '[DOP']]]</f>
        <v>0</v>
      </c>
      <c r="AM1414" s="496" t="e">
        <f>BD.PD9[[#This Row],[Pago 5]]+BD.PD9[[#This Row],[Pago 4]]+BD.PD9[[#This Row],[Pago 3]]+BD.PD9[[#This Row],[Pago 2]]+BD.PD9[[#This Row],[Pago 1]]</f>
        <v>#VALUE!</v>
      </c>
      <c r="AN1414" s="308" t="s">
        <v>244</v>
      </c>
      <c r="AO1414" s="308" t="s">
        <v>245</v>
      </c>
      <c r="AP1414" s="308" t="s">
        <v>246</v>
      </c>
      <c r="AQ1414" s="308" t="s">
        <v>247</v>
      </c>
      <c r="AR1414" s="308">
        <v>594</v>
      </c>
      <c r="AS1414" s="308" t="s">
        <v>248</v>
      </c>
      <c r="AT1414" s="249" t="s">
        <v>1575</v>
      </c>
      <c r="AU1414" s="249" t="s">
        <v>101</v>
      </c>
    </row>
    <row r="1415" spans="1:47" hidden="1" x14ac:dyDescent="0.3">
      <c r="A1415" s="174">
        <v>9.0299999999999994</v>
      </c>
      <c r="B1415" s="231" t="s">
        <v>243</v>
      </c>
      <c r="C1415" s="232" t="str">
        <f>VLOOKUP(BD.PD7[[#This Row],[Pos]],PPto[],3,FALSE)</f>
        <v>9.03 PUBLICIDAD Y MERCADEO</v>
      </c>
      <c r="D1415" s="233" t="s">
        <v>243</v>
      </c>
      <c r="E1415" s="305">
        <f>IF(BD.PD7[[#This Row],[.]]="*",VLOOKUP(BD.PD7[[#This Row],[Pos]],Presupuesto!A:H,7,FALSE),"")</f>
        <v>0</v>
      </c>
      <c r="F1415" s="234"/>
      <c r="G1415" s="174"/>
      <c r="H1415" s="174"/>
      <c r="I1415" s="174"/>
      <c r="J1415" s="392">
        <v>1</v>
      </c>
      <c r="K1415" s="233" t="s">
        <v>117</v>
      </c>
      <c r="L1415" s="383">
        <f>IF(BD.PD7[[#This Row],[Mon]]="DOP",1,HLOOKUP(BD.PD7[[#This Row],[Mon]],$K$1:$L$2,2,FALSE))</f>
        <v>65</v>
      </c>
      <c r="M1415" s="490">
        <v>0</v>
      </c>
      <c r="N1415" s="243">
        <f>BD.PD7[[#This Row],[Cant.]]*BD.PD7[[#This Row],[ Tasa ]]*BD.PD7[[#This Row],[ Precio Und.]]</f>
        <v>0</v>
      </c>
      <c r="O1415" s="491">
        <v>0</v>
      </c>
      <c r="P1415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5" s="243">
        <f>BD.PD7[[#This Row],[Ppto. Orden Interna '[DOP']]]/HLOOKUP("USD",$K$1:$L$2,2,FALSE)</f>
        <v>0</v>
      </c>
      <c r="R1415" s="381"/>
      <c r="S1415" s="387"/>
      <c r="T1415" s="387"/>
      <c r="U1415" s="387"/>
      <c r="V1415" s="387"/>
      <c r="W1415" s="174"/>
      <c r="X1415" s="495"/>
      <c r="Y1415" s="388"/>
      <c r="Z1415" s="243">
        <f>BD.PD7[[#This Row],[Av.P1 '[%']]]*BD.PD7[[#This Row],[Ppto. Orden Interna '[DOP']]]</f>
        <v>0</v>
      </c>
      <c r="AA1415" s="249"/>
      <c r="AB1415" s="389"/>
      <c r="AC1415" s="243">
        <f>BD.PD7[[#This Row],[Av.P2 '[%']]]*BD.PD7[[#This Row],[Ppto. Orden Interna '[DOP']]]</f>
        <v>0</v>
      </c>
      <c r="AD1415" s="249"/>
      <c r="AE1415" s="389"/>
      <c r="AF1415" s="243">
        <f>BD.PD7[[#This Row],[Av.P3 '[%']]]*BD.PD7[[#This Row],[Ppto. Orden Interna '[DOP']]]</f>
        <v>0</v>
      </c>
      <c r="AG1415" s="249"/>
      <c r="AH1415" s="389"/>
      <c r="AI1415" s="243">
        <f>BD.PD7[[#This Row],[Av.P2 '[%']]]*BD.PD7[[#This Row],[Ppto. Orden Interna '[DOP']]]</f>
        <v>0</v>
      </c>
      <c r="AJ1415" s="249"/>
      <c r="AK1415" s="389"/>
      <c r="AL1415" s="243">
        <f>BD.PD7[[#This Row],[Av.P2 '[%']]]*BD.PD7[[#This Row],[Ppto. Orden Interna '[DOP']]]</f>
        <v>0</v>
      </c>
      <c r="AM1415" s="496" t="e">
        <f>BD.PD9[[#This Row],[Pago 5]]+BD.PD9[[#This Row],[Pago 4]]+BD.PD9[[#This Row],[Pago 3]]+BD.PD9[[#This Row],[Pago 2]]+BD.PD9[[#This Row],[Pago 1]]</f>
        <v>#VALUE!</v>
      </c>
      <c r="AN1415" s="308" t="s">
        <v>244</v>
      </c>
      <c r="AO1415" s="308" t="s">
        <v>245</v>
      </c>
      <c r="AP1415" s="308" t="s">
        <v>246</v>
      </c>
      <c r="AQ1415" s="308" t="s">
        <v>247</v>
      </c>
      <c r="AR1415" s="308">
        <v>594</v>
      </c>
      <c r="AS1415" s="308" t="s">
        <v>248</v>
      </c>
      <c r="AT1415" s="249" t="s">
        <v>1575</v>
      </c>
      <c r="AU1415" s="249" t="s">
        <v>101</v>
      </c>
    </row>
    <row r="1416" spans="1:47" hidden="1" x14ac:dyDescent="0.3">
      <c r="A1416" s="174">
        <v>9.0399999999999991</v>
      </c>
      <c r="B1416" s="231" t="s">
        <v>243</v>
      </c>
      <c r="C1416" s="232" t="str">
        <f>VLOOKUP(BD.PD7[[#This Row],[Pos]],PPto[],3,FALSE)</f>
        <v>9.04 MONTAJE</v>
      </c>
      <c r="D1416" s="233" t="s">
        <v>243</v>
      </c>
      <c r="E1416" s="305">
        <f>IF(BD.PD7[[#This Row],[.]]="*",VLOOKUP(BD.PD7[[#This Row],[Pos]],Presupuesto!A:H,7,FALSE),"")</f>
        <v>0</v>
      </c>
      <c r="F1416" s="234"/>
      <c r="G1416" s="174"/>
      <c r="H1416" s="174"/>
      <c r="I1416" s="174"/>
      <c r="J1416" s="392">
        <v>1</v>
      </c>
      <c r="K1416" s="233" t="s">
        <v>117</v>
      </c>
      <c r="L1416" s="383">
        <f>IF(BD.PD7[[#This Row],[Mon]]="DOP",1,HLOOKUP(BD.PD7[[#This Row],[Mon]],$K$1:$L$2,2,FALSE))</f>
        <v>65</v>
      </c>
      <c r="M1416" s="490">
        <v>0</v>
      </c>
      <c r="N1416" s="243">
        <f>BD.PD7[[#This Row],[Cant.]]*BD.PD7[[#This Row],[ Tasa ]]*BD.PD7[[#This Row],[ Precio Und.]]</f>
        <v>0</v>
      </c>
      <c r="O1416" s="491">
        <v>0</v>
      </c>
      <c r="P1416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6" s="243">
        <f>BD.PD7[[#This Row],[Ppto. Orden Interna '[DOP']]]/HLOOKUP("USD",$K$1:$L$2,2,FALSE)</f>
        <v>0</v>
      </c>
      <c r="R1416" s="381"/>
      <c r="S1416" s="387"/>
      <c r="T1416" s="387"/>
      <c r="U1416" s="387"/>
      <c r="V1416" s="387"/>
      <c r="W1416" s="174"/>
      <c r="X1416" s="495"/>
      <c r="Y1416" s="388"/>
      <c r="Z1416" s="243">
        <f>BD.PD7[[#This Row],[Av.P1 '[%']]]*BD.PD7[[#This Row],[Ppto. Orden Interna '[DOP']]]</f>
        <v>0</v>
      </c>
      <c r="AA1416" s="249"/>
      <c r="AB1416" s="389"/>
      <c r="AC1416" s="243">
        <f>BD.PD7[[#This Row],[Av.P2 '[%']]]*BD.PD7[[#This Row],[Ppto. Orden Interna '[DOP']]]</f>
        <v>0</v>
      </c>
      <c r="AD1416" s="249"/>
      <c r="AE1416" s="389"/>
      <c r="AF1416" s="243">
        <f>BD.PD7[[#This Row],[Av.P3 '[%']]]*BD.PD7[[#This Row],[Ppto. Orden Interna '[DOP']]]</f>
        <v>0</v>
      </c>
      <c r="AG1416" s="249"/>
      <c r="AH1416" s="389"/>
      <c r="AI1416" s="243">
        <f>BD.PD7[[#This Row],[Av.P2 '[%']]]*BD.PD7[[#This Row],[Ppto. Orden Interna '[DOP']]]</f>
        <v>0</v>
      </c>
      <c r="AJ1416" s="249"/>
      <c r="AK1416" s="389"/>
      <c r="AL1416" s="243">
        <f>BD.PD7[[#This Row],[Av.P2 '[%']]]*BD.PD7[[#This Row],[Ppto. Orden Interna '[DOP']]]</f>
        <v>0</v>
      </c>
      <c r="AM1416" s="496" t="e">
        <f>BD.PD9[[#This Row],[Pago 5]]+BD.PD9[[#This Row],[Pago 4]]+BD.PD9[[#This Row],[Pago 3]]+BD.PD9[[#This Row],[Pago 2]]+BD.PD9[[#This Row],[Pago 1]]</f>
        <v>#VALUE!</v>
      </c>
      <c r="AN1416" s="308" t="s">
        <v>244</v>
      </c>
      <c r="AO1416" s="308" t="s">
        <v>245</v>
      </c>
      <c r="AP1416" s="308" t="s">
        <v>246</v>
      </c>
      <c r="AQ1416" s="308" t="s">
        <v>247</v>
      </c>
      <c r="AR1416" s="308">
        <v>594</v>
      </c>
      <c r="AS1416" s="308" t="s">
        <v>248</v>
      </c>
      <c r="AT1416" s="249" t="s">
        <v>1575</v>
      </c>
      <c r="AU1416" s="249" t="s">
        <v>101</v>
      </c>
    </row>
    <row r="1417" spans="1:47" hidden="1" x14ac:dyDescent="0.3">
      <c r="A1417" s="174">
        <v>9.0499999999999989</v>
      </c>
      <c r="B1417" s="231" t="s">
        <v>243</v>
      </c>
      <c r="C1417" s="232" t="str">
        <f>VLOOKUP(BD.PD7[[#This Row],[Pos]],PPto[],3,FALSE)</f>
        <v>9.05 DECORACIÓN TEMPORADAS</v>
      </c>
      <c r="D1417" s="233" t="s">
        <v>243</v>
      </c>
      <c r="E1417" s="305">
        <f>IF(BD.PD7[[#This Row],[.]]="*",VLOOKUP(BD.PD7[[#This Row],[Pos]],Presupuesto!A:H,7,FALSE),"")</f>
        <v>0</v>
      </c>
      <c r="F1417" s="234"/>
      <c r="G1417" s="174"/>
      <c r="H1417" s="174"/>
      <c r="I1417" s="174"/>
      <c r="J1417" s="392">
        <v>1</v>
      </c>
      <c r="K1417" s="233" t="s">
        <v>117</v>
      </c>
      <c r="L1417" s="383">
        <f>IF(BD.PD7[[#This Row],[Mon]]="DOP",1,HLOOKUP(BD.PD7[[#This Row],[Mon]],$K$1:$L$2,2,FALSE))</f>
        <v>65</v>
      </c>
      <c r="M1417" s="490">
        <v>0</v>
      </c>
      <c r="N1417" s="243">
        <f>BD.PD7[[#This Row],[Cant.]]*BD.PD7[[#This Row],[ Tasa ]]*BD.PD7[[#This Row],[ Precio Und.]]</f>
        <v>0</v>
      </c>
      <c r="O1417" s="491">
        <v>0</v>
      </c>
      <c r="P1417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7" s="243">
        <f>BD.PD7[[#This Row],[Ppto. Orden Interna '[DOP']]]/HLOOKUP("USD",$K$1:$L$2,2,FALSE)</f>
        <v>0</v>
      </c>
      <c r="R1417" s="381"/>
      <c r="S1417" s="387"/>
      <c r="T1417" s="387"/>
      <c r="U1417" s="387"/>
      <c r="V1417" s="387"/>
      <c r="W1417" s="174"/>
      <c r="X1417" s="495"/>
      <c r="Y1417" s="388"/>
      <c r="Z1417" s="243">
        <f>BD.PD7[[#This Row],[Av.P1 '[%']]]*BD.PD7[[#This Row],[Ppto. Orden Interna '[DOP']]]</f>
        <v>0</v>
      </c>
      <c r="AA1417" s="249"/>
      <c r="AB1417" s="389"/>
      <c r="AC1417" s="243">
        <f>BD.PD7[[#This Row],[Av.P2 '[%']]]*BD.PD7[[#This Row],[Ppto. Orden Interna '[DOP']]]</f>
        <v>0</v>
      </c>
      <c r="AD1417" s="249"/>
      <c r="AE1417" s="389"/>
      <c r="AF1417" s="243">
        <f>BD.PD7[[#This Row],[Av.P3 '[%']]]*BD.PD7[[#This Row],[Ppto. Orden Interna '[DOP']]]</f>
        <v>0</v>
      </c>
      <c r="AG1417" s="249"/>
      <c r="AH1417" s="389"/>
      <c r="AI1417" s="243">
        <f>BD.PD7[[#This Row],[Av.P2 '[%']]]*BD.PD7[[#This Row],[Ppto. Orden Interna '[DOP']]]</f>
        <v>0</v>
      </c>
      <c r="AJ1417" s="249"/>
      <c r="AK1417" s="389"/>
      <c r="AL1417" s="243">
        <f>BD.PD7[[#This Row],[Av.P2 '[%']]]*BD.PD7[[#This Row],[Ppto. Orden Interna '[DOP']]]</f>
        <v>0</v>
      </c>
      <c r="AM1417" s="496" t="e">
        <f>BD.PD9[[#This Row],[Pago 5]]+BD.PD9[[#This Row],[Pago 4]]+BD.PD9[[#This Row],[Pago 3]]+BD.PD9[[#This Row],[Pago 2]]+BD.PD9[[#This Row],[Pago 1]]</f>
        <v>#VALUE!</v>
      </c>
      <c r="AN1417" s="308" t="s">
        <v>244</v>
      </c>
      <c r="AO1417" s="308" t="s">
        <v>245</v>
      </c>
      <c r="AP1417" s="308" t="s">
        <v>246</v>
      </c>
      <c r="AQ1417" s="308" t="s">
        <v>247</v>
      </c>
      <c r="AR1417" s="308">
        <v>594</v>
      </c>
      <c r="AS1417" s="308" t="s">
        <v>248</v>
      </c>
      <c r="AT1417" s="249" t="s">
        <v>1575</v>
      </c>
      <c r="AU1417" s="249" t="s">
        <v>101</v>
      </c>
    </row>
    <row r="1418" spans="1:47" hidden="1" x14ac:dyDescent="0.3">
      <c r="A1418" s="174">
        <v>9.06</v>
      </c>
      <c r="B1418" s="231" t="s">
        <v>243</v>
      </c>
      <c r="C1418" s="232" t="str">
        <f>VLOOKUP(BD.PD7[[#This Row],[Pos]],PPto[],3,FALSE)</f>
        <v>9.06 -</v>
      </c>
      <c r="D1418" s="233" t="s">
        <v>243</v>
      </c>
      <c r="E1418" s="305">
        <f>IF(BD.PD7[[#This Row],[.]]="*",VLOOKUP(BD.PD7[[#This Row],[Pos]],Presupuesto!A:H,7,FALSE),"")</f>
        <v>0</v>
      </c>
      <c r="F1418" s="234"/>
      <c r="G1418" s="174"/>
      <c r="H1418" s="174"/>
      <c r="I1418" s="174"/>
      <c r="J1418" s="392">
        <v>1</v>
      </c>
      <c r="K1418" s="233" t="s">
        <v>117</v>
      </c>
      <c r="L1418" s="383">
        <f>IF(BD.PD7[[#This Row],[Mon]]="DOP",1,HLOOKUP(BD.PD7[[#This Row],[Mon]],$K$1:$L$2,2,FALSE))</f>
        <v>65</v>
      </c>
      <c r="M1418" s="490">
        <v>0</v>
      </c>
      <c r="N1418" s="243">
        <f>BD.PD7[[#This Row],[Cant.]]*BD.PD7[[#This Row],[ Tasa ]]*BD.PD7[[#This Row],[ Precio Und.]]</f>
        <v>0</v>
      </c>
      <c r="O1418" s="491">
        <v>0</v>
      </c>
      <c r="P1418" s="243">
        <f>IF(BD.PD7[[#This Row],[Liquid. '[%']]]&lt;&gt;0,(BD.PD7[[#This Row],[Valor Neto '[DOP']]]*BD.PD7[[#This Row],[Liquid. '[%']]])+BD.PD7[[#This Row],[Valor Neto '[DOP']]],BD.PD7[[#This Row],[Valor Neto '[DOP']]])</f>
        <v>0</v>
      </c>
      <c r="Q1418" s="243">
        <f>BD.PD7[[#This Row],[Ppto. Orden Interna '[DOP']]]/HLOOKUP("USD",$K$1:$L$2,2,FALSE)</f>
        <v>0</v>
      </c>
      <c r="R1418" s="381"/>
      <c r="S1418" s="387"/>
      <c r="T1418" s="387"/>
      <c r="U1418" s="387"/>
      <c r="V1418" s="387"/>
      <c r="W1418" s="174"/>
      <c r="X1418" s="495"/>
      <c r="Y1418" s="388"/>
      <c r="Z1418" s="243">
        <f>BD.PD7[[#This Row],[Av.P1 '[%']]]*BD.PD7[[#This Row],[Ppto. Orden Interna '[DOP']]]</f>
        <v>0</v>
      </c>
      <c r="AA1418" s="249"/>
      <c r="AB1418" s="389"/>
      <c r="AC1418" s="243">
        <f>BD.PD7[[#This Row],[Av.P2 '[%']]]*BD.PD7[[#This Row],[Ppto. Orden Interna '[DOP']]]</f>
        <v>0</v>
      </c>
      <c r="AD1418" s="249"/>
      <c r="AE1418" s="389"/>
      <c r="AF1418" s="243">
        <f>BD.PD7[[#This Row],[Av.P3 '[%']]]*BD.PD7[[#This Row],[Ppto. Orden Interna '[DOP']]]</f>
        <v>0</v>
      </c>
      <c r="AG1418" s="249"/>
      <c r="AH1418" s="389"/>
      <c r="AI1418" s="243">
        <f>BD.PD7[[#This Row],[Av.P2 '[%']]]*BD.PD7[[#This Row],[Ppto. Orden Interna '[DOP']]]</f>
        <v>0</v>
      </c>
      <c r="AJ1418" s="249"/>
      <c r="AK1418" s="389"/>
      <c r="AL1418" s="243">
        <f>BD.PD7[[#This Row],[Av.P2 '[%']]]*BD.PD7[[#This Row],[Ppto. Orden Interna '[DOP']]]</f>
        <v>0</v>
      </c>
      <c r="AM1418" s="496" t="e">
        <f>BD.PD9[[#This Row],[Pago 5]]+BD.PD9[[#This Row],[Pago 4]]+BD.PD9[[#This Row],[Pago 3]]+BD.PD9[[#This Row],[Pago 2]]+BD.PD9[[#This Row],[Pago 1]]</f>
        <v>#VALUE!</v>
      </c>
      <c r="AN1418" s="308" t="s">
        <v>244</v>
      </c>
      <c r="AO1418" s="308" t="s">
        <v>245</v>
      </c>
      <c r="AP1418" s="308" t="s">
        <v>246</v>
      </c>
      <c r="AQ1418" s="308" t="s">
        <v>247</v>
      </c>
      <c r="AR1418" s="308">
        <v>594</v>
      </c>
      <c r="AS1418" s="308" t="s">
        <v>248</v>
      </c>
      <c r="AT1418" s="249" t="s">
        <v>1575</v>
      </c>
      <c r="AU1418" s="249" t="s">
        <v>101</v>
      </c>
    </row>
  </sheetData>
  <mergeCells count="9">
    <mergeCell ref="A1:F1"/>
    <mergeCell ref="AM1:AM3"/>
    <mergeCell ref="A2:F2"/>
    <mergeCell ref="X2:AF2"/>
    <mergeCell ref="X3:Z3"/>
    <mergeCell ref="AA3:AC3"/>
    <mergeCell ref="AD3:AF3"/>
    <mergeCell ref="AG3:AI3"/>
    <mergeCell ref="AJ3:AL3"/>
  </mergeCells>
  <phoneticPr fontId="5" type="noConversion"/>
  <conditionalFormatting sqref="V5">
    <cfRule type="duplicateValues" dxfId="17" priority="7"/>
  </conditionalFormatting>
  <conditionalFormatting sqref="V6:V13">
    <cfRule type="duplicateValues" dxfId="16" priority="6"/>
  </conditionalFormatting>
  <conditionalFormatting sqref="AM5:AM1418">
    <cfRule type="expression" dxfId="15" priority="1">
      <formula>$AM5&lt;&gt;$P5</formula>
    </cfRule>
  </conditionalFormatting>
  <dataValidations count="2">
    <dataValidation operator="equal" allowBlank="1" showInputMessage="1" showErrorMessage="1" sqref="P67:R67 S5:V14 R1:R2 G53:H56 V40:V68 S40:T68 W15:W24 V27:V35 S27:T35 R42:R65 R5:R40 G58:H60 W45:W51 U15:U68 R955:R1010 W965:W969 W986:W989 P1012:R1012 S955:V964 S976:V985 W996:W997 S990:V1013 P5:Q66 P68:Q1011 L5:L1418 P1013:Q1418 N5:N1418 C5:E1418" xr:uid="{69D18FA9-B737-4606-B575-B588831DC9E2}"/>
    <dataValidation type="whole" operator="greaterThanOrEqual" allowBlank="1" showInputMessage="1" showErrorMessage="1" sqref="AJ955:AJ1418 AG955:AG1418 AD5:AD1418 AA5:AA1418 X5:X1418" xr:uid="{42A6C6A8-14E6-4BC6-B6C8-5A012C2A9225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5F2-55A2-4723-BAED-EC5D0D034974}">
  <sheetPr codeName="Hoja9">
    <tabColor rgb="FF0070C0"/>
    <pageSetUpPr fitToPage="1"/>
  </sheetPr>
  <dimension ref="A1:I90"/>
  <sheetViews>
    <sheetView showGridLines="0" zoomScale="90" zoomScaleNormal="90" workbookViewId="0">
      <selection activeCell="H17" sqref="H17"/>
    </sheetView>
  </sheetViews>
  <sheetFormatPr baseColWidth="10" defaultColWidth="11.44140625" defaultRowHeight="14.4" x14ac:dyDescent="0.3"/>
  <cols>
    <col min="1" max="1" width="55.109375" customWidth="1"/>
    <col min="2" max="2" width="21.109375" hidden="1" customWidth="1"/>
    <col min="3" max="3" width="33.109375" customWidth="1"/>
    <col min="4" max="4" width="26.109375" hidden="1" customWidth="1"/>
    <col min="5" max="5" width="12.5546875" hidden="1" customWidth="1"/>
    <col min="6" max="6" width="17.33203125" customWidth="1"/>
    <col min="7" max="7" width="17.44140625" customWidth="1"/>
    <col min="8" max="8" width="16.6640625" style="352" customWidth="1"/>
    <col min="9" max="9" width="19.44140625" customWidth="1"/>
  </cols>
  <sheetData>
    <row r="1" spans="1:9" s="317" customFormat="1" ht="13.8" x14ac:dyDescent="0.3">
      <c r="E1" s="318"/>
      <c r="H1" s="319"/>
    </row>
    <row r="2" spans="1:9" s="317" customFormat="1" ht="13.8" x14ac:dyDescent="0.3">
      <c r="E2" s="318"/>
      <c r="H2" s="319"/>
    </row>
    <row r="3" spans="1:9" s="317" customFormat="1" ht="18" x14ac:dyDescent="0.35">
      <c r="A3" s="649"/>
      <c r="B3" s="649"/>
      <c r="C3" s="649"/>
      <c r="D3" s="649"/>
      <c r="E3" s="649"/>
      <c r="H3" s="319"/>
    </row>
    <row r="4" spans="1:9" s="317" customFormat="1" ht="18" x14ac:dyDescent="0.35">
      <c r="A4" s="649" t="s">
        <v>1060</v>
      </c>
      <c r="B4" s="649"/>
      <c r="C4" s="649"/>
      <c r="D4" s="649"/>
      <c r="E4" s="649"/>
      <c r="H4" s="319"/>
    </row>
    <row r="5" spans="1:9" s="317" customFormat="1" ht="21" x14ac:dyDescent="0.4">
      <c r="A5" s="320"/>
      <c r="B5" s="320"/>
      <c r="C5" s="320"/>
      <c r="D5" s="320"/>
      <c r="E5" s="321"/>
      <c r="H5" s="319"/>
    </row>
    <row r="6" spans="1:9" s="317" customFormat="1" ht="21" x14ac:dyDescent="0.3">
      <c r="A6" s="322" t="s">
        <v>1061</v>
      </c>
      <c r="B6" s="323">
        <v>44519</v>
      </c>
      <c r="C6" s="324" t="e">
        <v>#REF!</v>
      </c>
      <c r="E6" s="318"/>
      <c r="H6" s="319"/>
    </row>
    <row r="7" spans="1:9" s="317" customFormat="1" ht="21" x14ac:dyDescent="0.3">
      <c r="A7" s="325">
        <v>44721</v>
      </c>
      <c r="B7" s="323"/>
      <c r="C7" s="324"/>
      <c r="E7" s="318"/>
      <c r="H7" s="319"/>
    </row>
    <row r="8" spans="1:9" s="317" customFormat="1" ht="17.399999999999999" x14ac:dyDescent="0.3">
      <c r="A8" s="326"/>
      <c r="B8" s="327" t="s">
        <v>1062</v>
      </c>
      <c r="C8" s="327" t="s">
        <v>1063</v>
      </c>
      <c r="D8" s="328" t="s">
        <v>1064</v>
      </c>
      <c r="E8" s="328" t="s">
        <v>1065</v>
      </c>
      <c r="H8" s="319"/>
    </row>
    <row r="9" spans="1:9" s="317" customFormat="1" ht="18" x14ac:dyDescent="0.35">
      <c r="A9" s="329" t="s">
        <v>13</v>
      </c>
      <c r="B9" s="330" t="e">
        <f>SUM(B12:B14)</f>
        <v>#REF!</v>
      </c>
      <c r="C9" s="330" t="e">
        <f>SUM(C12:C14)</f>
        <v>#REF!</v>
      </c>
      <c r="D9" s="331" t="e">
        <f>IF(OR(C9=0,C9=""),0,C9-B9)</f>
        <v>#REF!</v>
      </c>
      <c r="E9" s="332" t="e">
        <f>IF(OR(B9="",B9=0,D9="",D9=0),"",D9/B9)</f>
        <v>#REF!</v>
      </c>
      <c r="F9" s="319"/>
      <c r="G9" s="319"/>
      <c r="I9" s="333"/>
    </row>
    <row r="10" spans="1:9" s="317" customFormat="1" x14ac:dyDescent="0.3">
      <c r="B10" s="334"/>
      <c r="C10" s="335"/>
      <c r="D10" s="336"/>
      <c r="E10" s="337"/>
      <c r="H10" s="319"/>
    </row>
    <row r="11" spans="1:9" s="317" customFormat="1" ht="17.399999999999999" x14ac:dyDescent="0.3">
      <c r="A11" s="338" t="s">
        <v>14</v>
      </c>
      <c r="B11" s="339"/>
      <c r="C11" s="340"/>
      <c r="D11" s="341"/>
      <c r="E11" s="342"/>
      <c r="H11" s="319"/>
    </row>
    <row r="12" spans="1:9" s="317" customFormat="1" x14ac:dyDescent="0.3">
      <c r="A12" s="2" t="s">
        <v>15</v>
      </c>
      <c r="B12" s="343" t="e">
        <v>#REF!</v>
      </c>
      <c r="C12" s="343" t="e">
        <v>#REF!</v>
      </c>
      <c r="D12" s="344" t="e">
        <f>IF(OR(C12=0,C12=""),0,C12-B12)</f>
        <v>#REF!</v>
      </c>
      <c r="E12" s="337" t="e">
        <f>IF(OR(B12="",B12=0,D12="",D12=0),"",D12/B12)</f>
        <v>#REF!</v>
      </c>
      <c r="H12" s="319"/>
      <c r="I12" s="333"/>
    </row>
    <row r="13" spans="1:9" s="317" customFormat="1" x14ac:dyDescent="0.3">
      <c r="A13" s="2" t="s">
        <v>16</v>
      </c>
      <c r="B13" s="343" t="e">
        <v>#REF!</v>
      </c>
      <c r="C13" s="343" t="e">
        <v>#REF!</v>
      </c>
      <c r="D13" s="344" t="e">
        <f>IF(OR(C13=0,C13=""),0,C13-B13)</f>
        <v>#REF!</v>
      </c>
      <c r="E13" s="337" t="e">
        <f>IF(OR(B13="",B13=0,D13="",D13=0),"",D13/B13)</f>
        <v>#REF!</v>
      </c>
      <c r="H13" s="319"/>
      <c r="I13" s="345"/>
    </row>
    <row r="14" spans="1:9" s="317" customFormat="1" x14ac:dyDescent="0.3">
      <c r="A14" s="2" t="s">
        <v>17</v>
      </c>
      <c r="B14" s="346"/>
      <c r="C14" s="343">
        <v>0</v>
      </c>
      <c r="D14" s="344">
        <f>IF(OR(C14=0,C14=""),0,C14-B14)</f>
        <v>0</v>
      </c>
      <c r="E14" s="337" t="str">
        <f>IF(OR(B14="",B14=0,D14="",D14=0),"",D14/B14)</f>
        <v/>
      </c>
      <c r="H14" s="319"/>
    </row>
    <row r="15" spans="1:9" s="317" customFormat="1" ht="17.399999999999999" x14ac:dyDescent="0.3">
      <c r="A15" s="338" t="s">
        <v>19</v>
      </c>
      <c r="B15" s="338"/>
      <c r="C15" s="338"/>
      <c r="D15" s="347"/>
      <c r="E15" s="348"/>
      <c r="H15" s="319"/>
    </row>
    <row r="16" spans="1:9" s="317" customFormat="1" x14ac:dyDescent="0.3">
      <c r="A16" s="2" t="s">
        <v>20</v>
      </c>
      <c r="B16" s="349">
        <v>0</v>
      </c>
      <c r="C16" s="349">
        <v>0</v>
      </c>
      <c r="D16" s="350"/>
      <c r="E16" s="337" t="str">
        <f>IF(OR(B16="",B16=0,D16="",D16=0),"",D16/B16)</f>
        <v/>
      </c>
      <c r="H16" s="319"/>
    </row>
    <row r="17" spans="1:8" s="317" customFormat="1" x14ac:dyDescent="0.3">
      <c r="A17" s="2" t="s">
        <v>21</v>
      </c>
      <c r="B17" s="349">
        <v>2600</v>
      </c>
      <c r="C17" s="351">
        <v>2600</v>
      </c>
      <c r="D17" s="350"/>
      <c r="E17" s="337" t="str">
        <f>IF(OR(B17="",B17=0,D17="",D17=0),"",D17/B17)</f>
        <v/>
      </c>
      <c r="H17" s="319"/>
    </row>
    <row r="18" spans="1:8" s="317" customFormat="1" x14ac:dyDescent="0.3">
      <c r="A18" s="2" t="s">
        <v>22</v>
      </c>
      <c r="B18" s="349">
        <v>0</v>
      </c>
      <c r="C18" s="349">
        <v>0</v>
      </c>
      <c r="D18" s="350"/>
      <c r="E18" s="337" t="str">
        <f>IF(OR(B18="",B18=0,D18="",D18=0),"",D18/B18)</f>
        <v/>
      </c>
      <c r="H18" s="319"/>
    </row>
    <row r="19" spans="1:8" x14ac:dyDescent="0.3">
      <c r="A19" t="s">
        <v>27</v>
      </c>
      <c r="B19" s="5" t="s">
        <v>1062</v>
      </c>
      <c r="C19" s="5" t="s">
        <v>1066</v>
      </c>
      <c r="D19" s="5" t="s">
        <v>1064</v>
      </c>
      <c r="E19" s="5" t="s">
        <v>1067</v>
      </c>
    </row>
    <row r="20" spans="1:8" x14ac:dyDescent="0.3">
      <c r="A20" s="353" t="s">
        <v>36</v>
      </c>
      <c r="B20" s="354">
        <v>0</v>
      </c>
      <c r="C20" s="354">
        <v>0</v>
      </c>
      <c r="D20" s="354">
        <v>0</v>
      </c>
      <c r="E20" s="355">
        <v>0</v>
      </c>
    </row>
    <row r="21" spans="1:8" x14ac:dyDescent="0.3">
      <c r="A21" s="356" t="s">
        <v>38</v>
      </c>
      <c r="B21" s="354">
        <v>0</v>
      </c>
      <c r="C21" s="354">
        <v>0</v>
      </c>
      <c r="D21" s="354">
        <v>0</v>
      </c>
      <c r="E21" s="355">
        <v>0</v>
      </c>
    </row>
    <row r="22" spans="1:8" x14ac:dyDescent="0.3">
      <c r="A22" s="356" t="s">
        <v>39</v>
      </c>
      <c r="B22" s="354">
        <v>0</v>
      </c>
      <c r="C22" s="354">
        <v>0</v>
      </c>
      <c r="D22" s="354">
        <v>0</v>
      </c>
      <c r="E22" s="355">
        <v>0</v>
      </c>
    </row>
    <row r="23" spans="1:8" x14ac:dyDescent="0.3">
      <c r="A23" s="356" t="s">
        <v>40</v>
      </c>
      <c r="B23" s="354">
        <v>0</v>
      </c>
      <c r="C23" s="354">
        <v>0</v>
      </c>
      <c r="D23" s="354">
        <v>0</v>
      </c>
      <c r="E23" s="355">
        <v>0</v>
      </c>
    </row>
    <row r="24" spans="1:8" x14ac:dyDescent="0.3">
      <c r="A24" s="356" t="s">
        <v>41</v>
      </c>
      <c r="B24" s="354">
        <v>0</v>
      </c>
      <c r="C24" s="354">
        <v>0</v>
      </c>
      <c r="D24" s="354">
        <v>0</v>
      </c>
      <c r="E24" s="355">
        <v>0</v>
      </c>
    </row>
    <row r="25" spans="1:8" x14ac:dyDescent="0.3">
      <c r="A25" s="356" t="s">
        <v>42</v>
      </c>
      <c r="B25" s="354">
        <v>0</v>
      </c>
      <c r="C25" s="354">
        <v>0</v>
      </c>
      <c r="D25" s="354">
        <v>0</v>
      </c>
      <c r="E25" s="355">
        <v>0</v>
      </c>
    </row>
    <row r="26" spans="1:8" x14ac:dyDescent="0.3">
      <c r="A26" s="356" t="s">
        <v>43</v>
      </c>
      <c r="B26" s="354">
        <v>0</v>
      </c>
      <c r="C26" s="354">
        <v>0</v>
      </c>
      <c r="D26" s="354">
        <v>0</v>
      </c>
      <c r="E26" s="355">
        <v>0</v>
      </c>
    </row>
    <row r="27" spans="1:8" x14ac:dyDescent="0.3">
      <c r="A27" s="356" t="s">
        <v>44</v>
      </c>
      <c r="B27" s="354">
        <v>0</v>
      </c>
      <c r="C27" s="354">
        <v>0</v>
      </c>
      <c r="D27" s="354">
        <v>0</v>
      </c>
      <c r="E27" s="355">
        <v>0</v>
      </c>
    </row>
    <row r="28" spans="1:8" x14ac:dyDescent="0.3">
      <c r="A28" s="356" t="s">
        <v>45</v>
      </c>
      <c r="B28" s="354">
        <v>0</v>
      </c>
      <c r="C28" s="354">
        <v>0</v>
      </c>
      <c r="D28" s="354">
        <v>0</v>
      </c>
      <c r="E28" s="355">
        <v>0</v>
      </c>
    </row>
    <row r="29" spans="1:8" x14ac:dyDescent="0.3">
      <c r="A29" s="356" t="s">
        <v>46</v>
      </c>
      <c r="B29" s="354">
        <v>0</v>
      </c>
      <c r="C29" s="354">
        <v>0</v>
      </c>
      <c r="D29" s="354">
        <v>0</v>
      </c>
      <c r="E29" s="355">
        <v>0</v>
      </c>
    </row>
    <row r="30" spans="1:8" ht="18" customHeight="1" x14ac:dyDescent="0.3">
      <c r="A30" s="353" t="s">
        <v>47</v>
      </c>
      <c r="B30" s="354">
        <v>0</v>
      </c>
      <c r="C30" s="354">
        <v>100542.9349137931</v>
      </c>
      <c r="D30" s="354">
        <v>-100542.93491379311</v>
      </c>
      <c r="E30" s="355">
        <v>-1</v>
      </c>
    </row>
    <row r="31" spans="1:8" x14ac:dyDescent="0.3">
      <c r="A31" s="356" t="s">
        <v>48</v>
      </c>
      <c r="B31" s="354">
        <v>0</v>
      </c>
      <c r="C31" s="354">
        <v>0</v>
      </c>
      <c r="D31" s="354">
        <v>0</v>
      </c>
      <c r="E31" s="355">
        <v>0</v>
      </c>
    </row>
    <row r="32" spans="1:8" x14ac:dyDescent="0.3">
      <c r="A32" s="356" t="s">
        <v>49</v>
      </c>
      <c r="B32" s="354">
        <v>0</v>
      </c>
      <c r="C32" s="354">
        <v>0</v>
      </c>
      <c r="D32" s="354">
        <v>0</v>
      </c>
      <c r="E32" s="355">
        <v>0</v>
      </c>
    </row>
    <row r="33" spans="1:7" x14ac:dyDescent="0.3">
      <c r="A33" s="356" t="s">
        <v>50</v>
      </c>
      <c r="B33" s="354">
        <v>0</v>
      </c>
      <c r="C33" s="354">
        <v>0</v>
      </c>
      <c r="D33" s="354">
        <v>0</v>
      </c>
      <c r="E33" s="355">
        <v>0</v>
      </c>
    </row>
    <row r="34" spans="1:7" x14ac:dyDescent="0.3">
      <c r="A34" s="356" t="s">
        <v>51</v>
      </c>
      <c r="B34" s="354">
        <v>0</v>
      </c>
      <c r="C34" s="354">
        <v>0</v>
      </c>
      <c r="D34" s="354">
        <v>0</v>
      </c>
      <c r="E34" s="355">
        <v>0</v>
      </c>
    </row>
    <row r="35" spans="1:7" x14ac:dyDescent="0.3">
      <c r="A35" s="356" t="s">
        <v>53</v>
      </c>
      <c r="B35" s="354">
        <v>0</v>
      </c>
      <c r="C35" s="354">
        <v>25734.76551724138</v>
      </c>
      <c r="D35" s="354">
        <v>-25734.76551724138</v>
      </c>
      <c r="E35" s="355">
        <v>-1</v>
      </c>
    </row>
    <row r="36" spans="1:7" x14ac:dyDescent="0.3">
      <c r="A36" s="356" t="s">
        <v>54</v>
      </c>
      <c r="B36" s="354">
        <v>0</v>
      </c>
      <c r="C36" s="354">
        <v>0</v>
      </c>
      <c r="D36" s="354">
        <v>0</v>
      </c>
      <c r="E36" s="355">
        <v>0</v>
      </c>
    </row>
    <row r="37" spans="1:7" x14ac:dyDescent="0.3">
      <c r="A37" s="356" t="s">
        <v>55</v>
      </c>
      <c r="B37" s="354">
        <v>0</v>
      </c>
      <c r="C37" s="354">
        <v>10816.072413793101</v>
      </c>
      <c r="D37" s="354">
        <v>-10816.072413793101</v>
      </c>
      <c r="E37" s="355">
        <v>-1</v>
      </c>
    </row>
    <row r="38" spans="1:7" x14ac:dyDescent="0.3">
      <c r="A38" s="356" t="s">
        <v>56</v>
      </c>
      <c r="B38" s="354">
        <v>0</v>
      </c>
      <c r="C38" s="354">
        <v>55050.021551724138</v>
      </c>
      <c r="D38" s="354">
        <v>-55050.021551724138</v>
      </c>
      <c r="E38" s="355">
        <v>-1</v>
      </c>
    </row>
    <row r="39" spans="1:7" x14ac:dyDescent="0.3">
      <c r="A39" s="356" t="s">
        <v>57</v>
      </c>
      <c r="B39" s="354">
        <v>0</v>
      </c>
      <c r="C39" s="354">
        <v>8942.0754310344837</v>
      </c>
      <c r="D39" s="354">
        <v>-8942.0754310344837</v>
      </c>
      <c r="E39" s="355">
        <v>-1</v>
      </c>
    </row>
    <row r="40" spans="1:7" x14ac:dyDescent="0.3">
      <c r="A40" s="356" t="s">
        <v>1068</v>
      </c>
      <c r="B40" s="354">
        <v>0</v>
      </c>
      <c r="C40" s="354">
        <v>0</v>
      </c>
      <c r="D40" s="354">
        <v>0</v>
      </c>
      <c r="E40" s="355">
        <v>0</v>
      </c>
      <c r="G40" s="357"/>
    </row>
    <row r="41" spans="1:7" x14ac:dyDescent="0.3">
      <c r="A41" s="356" t="s">
        <v>59</v>
      </c>
      <c r="B41" s="354">
        <v>0</v>
      </c>
      <c r="C41" s="354">
        <v>0</v>
      </c>
      <c r="D41" s="354">
        <v>0</v>
      </c>
      <c r="E41" s="355">
        <v>0</v>
      </c>
      <c r="G41" s="357"/>
    </row>
    <row r="42" spans="1:7" x14ac:dyDescent="0.3">
      <c r="A42" s="353" t="s">
        <v>60</v>
      </c>
      <c r="B42" s="354">
        <v>0</v>
      </c>
      <c r="C42" s="354">
        <v>96600.650543103446</v>
      </c>
      <c r="D42" s="354">
        <v>-96600.650543103431</v>
      </c>
      <c r="E42" s="355">
        <v>-1</v>
      </c>
    </row>
    <row r="43" spans="1:7" x14ac:dyDescent="0.3">
      <c r="A43" s="356" t="s">
        <v>61</v>
      </c>
      <c r="B43" s="354">
        <v>0</v>
      </c>
      <c r="C43" s="354">
        <v>0</v>
      </c>
      <c r="D43" s="354">
        <v>0</v>
      </c>
      <c r="E43" s="355">
        <v>0</v>
      </c>
    </row>
    <row r="44" spans="1:7" x14ac:dyDescent="0.3">
      <c r="A44" s="356" t="s">
        <v>62</v>
      </c>
      <c r="B44" s="354">
        <v>0</v>
      </c>
      <c r="C44" s="354">
        <v>0</v>
      </c>
      <c r="D44" s="354">
        <v>0</v>
      </c>
      <c r="E44" s="355">
        <v>0</v>
      </c>
      <c r="G44" s="357"/>
    </row>
    <row r="45" spans="1:7" x14ac:dyDescent="0.3">
      <c r="A45" s="356" t="s">
        <v>63</v>
      </c>
      <c r="B45" s="354">
        <v>0</v>
      </c>
      <c r="C45" s="354">
        <v>90048.054853448266</v>
      </c>
      <c r="D45" s="354">
        <v>-90048.054853448266</v>
      </c>
      <c r="E45" s="355">
        <v>-1</v>
      </c>
    </row>
    <row r="46" spans="1:7" x14ac:dyDescent="0.3">
      <c r="A46" s="356" t="s">
        <v>64</v>
      </c>
      <c r="B46" s="354">
        <v>0</v>
      </c>
      <c r="C46" s="354">
        <v>6552.5956896551734</v>
      </c>
      <c r="D46" s="354">
        <v>-6552.5956896551734</v>
      </c>
      <c r="E46" s="355">
        <v>-1</v>
      </c>
    </row>
    <row r="47" spans="1:7" x14ac:dyDescent="0.3">
      <c r="A47" s="353" t="s">
        <v>65</v>
      </c>
      <c r="B47" s="354">
        <v>0</v>
      </c>
      <c r="C47" s="354">
        <v>37039.875172413798</v>
      </c>
      <c r="D47" s="354">
        <v>-37039.875172413798</v>
      </c>
      <c r="E47" s="355">
        <v>-1</v>
      </c>
    </row>
    <row r="48" spans="1:7" x14ac:dyDescent="0.3">
      <c r="A48" s="356" t="s">
        <v>66</v>
      </c>
      <c r="B48" s="354">
        <v>0</v>
      </c>
      <c r="C48" s="354">
        <v>0</v>
      </c>
      <c r="D48" s="354">
        <v>0</v>
      </c>
      <c r="E48" s="355">
        <v>0</v>
      </c>
    </row>
    <row r="49" spans="1:5" x14ac:dyDescent="0.3">
      <c r="A49" s="356" t="s">
        <v>67</v>
      </c>
      <c r="B49" s="354">
        <v>0</v>
      </c>
      <c r="C49" s="354">
        <v>0</v>
      </c>
      <c r="D49" s="354">
        <v>0</v>
      </c>
      <c r="E49" s="355">
        <v>0</v>
      </c>
    </row>
    <row r="50" spans="1:5" x14ac:dyDescent="0.3">
      <c r="A50" s="356" t="s">
        <v>68</v>
      </c>
      <c r="B50" s="354">
        <v>0</v>
      </c>
      <c r="C50" s="354">
        <v>37039.875172413798</v>
      </c>
      <c r="D50" s="354">
        <v>-37039.875172413798</v>
      </c>
      <c r="E50" s="355">
        <v>-1</v>
      </c>
    </row>
    <row r="51" spans="1:5" x14ac:dyDescent="0.3">
      <c r="A51" s="353" t="s">
        <v>69</v>
      </c>
      <c r="B51" s="354">
        <v>0</v>
      </c>
      <c r="C51" s="354">
        <v>815457.37863793143</v>
      </c>
      <c r="D51" s="354">
        <v>-815457.37863793038</v>
      </c>
      <c r="E51" s="355">
        <v>-1</v>
      </c>
    </row>
    <row r="52" spans="1:5" x14ac:dyDescent="0.3">
      <c r="A52" s="356" t="s">
        <v>70</v>
      </c>
      <c r="B52" s="354">
        <v>0</v>
      </c>
      <c r="C52" s="354">
        <v>137674.76156034484</v>
      </c>
      <c r="D52" s="354">
        <v>-137674.76156034484</v>
      </c>
      <c r="E52" s="355">
        <v>-1</v>
      </c>
    </row>
    <row r="53" spans="1:5" x14ac:dyDescent="0.3">
      <c r="A53" s="356" t="s">
        <v>71</v>
      </c>
      <c r="B53" s="354">
        <v>0</v>
      </c>
      <c r="C53" s="354">
        <v>24108.905543103447</v>
      </c>
      <c r="D53" s="354">
        <v>-24108.905543103447</v>
      </c>
      <c r="E53" s="355">
        <v>-1</v>
      </c>
    </row>
    <row r="54" spans="1:5" x14ac:dyDescent="0.3">
      <c r="A54" s="356" t="s">
        <v>72</v>
      </c>
      <c r="B54" s="354">
        <v>0</v>
      </c>
      <c r="C54" s="354">
        <v>463727.05993965565</v>
      </c>
      <c r="D54" s="354">
        <v>-463727.05993965565</v>
      </c>
      <c r="E54" s="355">
        <v>-1</v>
      </c>
    </row>
    <row r="55" spans="1:5" x14ac:dyDescent="0.3">
      <c r="A55" s="356" t="s">
        <v>73</v>
      </c>
      <c r="B55" s="354">
        <v>0</v>
      </c>
      <c r="C55" s="354">
        <v>11073.671551724137</v>
      </c>
      <c r="D55" s="354">
        <v>-11073.671551724137</v>
      </c>
      <c r="E55" s="355">
        <v>-1</v>
      </c>
    </row>
    <row r="56" spans="1:5" x14ac:dyDescent="0.3">
      <c r="A56" s="356" t="s">
        <v>74</v>
      </c>
      <c r="B56" s="354">
        <v>0</v>
      </c>
      <c r="C56" s="354">
        <v>32862.830456896547</v>
      </c>
      <c r="D56" s="354">
        <v>-32862.830456896547</v>
      </c>
      <c r="E56" s="355">
        <v>-1</v>
      </c>
    </row>
    <row r="57" spans="1:5" x14ac:dyDescent="0.3">
      <c r="A57" s="356" t="s">
        <v>75</v>
      </c>
      <c r="B57" s="354">
        <v>0</v>
      </c>
      <c r="C57" s="354">
        <v>109961.10517241379</v>
      </c>
      <c r="D57" s="354">
        <v>-109961.10517241379</v>
      </c>
      <c r="E57" s="355">
        <v>-1</v>
      </c>
    </row>
    <row r="58" spans="1:5" x14ac:dyDescent="0.3">
      <c r="A58" s="356" t="s">
        <v>76</v>
      </c>
      <c r="B58" s="354">
        <v>0</v>
      </c>
      <c r="C58" s="354">
        <v>36049.044413793104</v>
      </c>
      <c r="D58" s="354">
        <v>-36049.044413793104</v>
      </c>
      <c r="E58" s="355">
        <v>-1</v>
      </c>
    </row>
    <row r="59" spans="1:5" x14ac:dyDescent="0.3">
      <c r="A59" s="353" t="s">
        <v>77</v>
      </c>
      <c r="B59" s="354">
        <v>0</v>
      </c>
      <c r="C59" s="354">
        <v>28193.352568965514</v>
      </c>
      <c r="D59" s="354">
        <v>-28193.352568965514</v>
      </c>
      <c r="E59" s="355">
        <v>-1</v>
      </c>
    </row>
    <row r="60" spans="1:5" x14ac:dyDescent="0.3">
      <c r="A60" s="356" t="s">
        <v>78</v>
      </c>
      <c r="B60" s="354">
        <v>0</v>
      </c>
      <c r="C60" s="354">
        <v>0</v>
      </c>
      <c r="D60" s="354">
        <v>0</v>
      </c>
      <c r="E60" s="355">
        <v>0</v>
      </c>
    </row>
    <row r="61" spans="1:5" x14ac:dyDescent="0.3">
      <c r="A61" s="356" t="s">
        <v>79</v>
      </c>
      <c r="B61" s="354">
        <v>0</v>
      </c>
      <c r="C61" s="354">
        <v>0</v>
      </c>
      <c r="D61" s="354">
        <v>0</v>
      </c>
      <c r="E61" s="355">
        <v>0</v>
      </c>
    </row>
    <row r="62" spans="1:5" x14ac:dyDescent="0.3">
      <c r="A62" s="356" t="s">
        <v>80</v>
      </c>
      <c r="B62" s="354">
        <v>0</v>
      </c>
      <c r="C62" s="354">
        <v>0</v>
      </c>
      <c r="D62" s="354">
        <v>0</v>
      </c>
      <c r="E62" s="355">
        <v>0</v>
      </c>
    </row>
    <row r="63" spans="1:5" x14ac:dyDescent="0.3">
      <c r="A63" s="356" t="s">
        <v>81</v>
      </c>
      <c r="B63" s="354">
        <v>0</v>
      </c>
      <c r="C63" s="354">
        <v>0</v>
      </c>
      <c r="D63" s="354">
        <v>0</v>
      </c>
      <c r="E63" s="355">
        <v>0</v>
      </c>
    </row>
    <row r="64" spans="1:5" x14ac:dyDescent="0.3">
      <c r="A64" s="356" t="s">
        <v>1069</v>
      </c>
      <c r="B64" s="354">
        <v>0</v>
      </c>
      <c r="C64" s="354">
        <v>0</v>
      </c>
      <c r="D64" s="354">
        <v>0</v>
      </c>
      <c r="E64" s="355">
        <v>0</v>
      </c>
    </row>
    <row r="65" spans="1:5" x14ac:dyDescent="0.3">
      <c r="A65" s="356" t="s">
        <v>1070</v>
      </c>
      <c r="B65" s="354">
        <v>0</v>
      </c>
      <c r="C65" s="354">
        <v>8781.0344827586196</v>
      </c>
      <c r="D65" s="354">
        <v>-8781.0344827586196</v>
      </c>
      <c r="E65" s="355">
        <v>-1</v>
      </c>
    </row>
    <row r="66" spans="1:5" x14ac:dyDescent="0.3">
      <c r="A66" s="356" t="s">
        <v>1071</v>
      </c>
      <c r="B66" s="354">
        <v>0</v>
      </c>
      <c r="C66" s="354">
        <v>19412.318086206895</v>
      </c>
      <c r="D66" s="354">
        <v>-19412.318086206895</v>
      </c>
      <c r="E66" s="355">
        <v>-1</v>
      </c>
    </row>
    <row r="67" spans="1:5" x14ac:dyDescent="0.3">
      <c r="A67" s="353" t="s">
        <v>84</v>
      </c>
      <c r="B67" s="354">
        <v>0</v>
      </c>
      <c r="C67" s="354">
        <v>411685.59834154911</v>
      </c>
      <c r="D67" s="354">
        <v>-411685.59834154916</v>
      </c>
      <c r="E67" s="355">
        <v>-1</v>
      </c>
    </row>
    <row r="68" spans="1:5" x14ac:dyDescent="0.3">
      <c r="A68" s="356" t="s">
        <v>85</v>
      </c>
      <c r="B68" s="354">
        <v>0</v>
      </c>
      <c r="C68" s="354">
        <v>22883.864870689675</v>
      </c>
      <c r="D68" s="354">
        <v>-22883.864870689675</v>
      </c>
      <c r="E68" s="355">
        <v>-1</v>
      </c>
    </row>
    <row r="69" spans="1:5" x14ac:dyDescent="0.3">
      <c r="A69" s="356" t="s">
        <v>86</v>
      </c>
      <c r="B69" s="354">
        <v>0</v>
      </c>
      <c r="C69" s="354">
        <v>27095.599999999999</v>
      </c>
      <c r="D69" s="354">
        <v>-27095.599999999999</v>
      </c>
      <c r="E69" s="355">
        <v>-1</v>
      </c>
    </row>
    <row r="70" spans="1:5" x14ac:dyDescent="0.3">
      <c r="A70" s="356" t="s">
        <v>87</v>
      </c>
      <c r="B70" s="354">
        <v>0</v>
      </c>
      <c r="C70" s="354">
        <v>77486.768965517243</v>
      </c>
      <c r="D70" s="354">
        <v>-77486.768965517243</v>
      </c>
      <c r="E70" s="355">
        <v>-1</v>
      </c>
    </row>
    <row r="71" spans="1:5" x14ac:dyDescent="0.3">
      <c r="A71" s="356" t="s">
        <v>88</v>
      </c>
      <c r="B71" s="354">
        <v>0</v>
      </c>
      <c r="C71" s="354">
        <v>175872.52835016983</v>
      </c>
      <c r="D71" s="354">
        <v>-175872.52835016983</v>
      </c>
      <c r="E71" s="355">
        <v>-1</v>
      </c>
    </row>
    <row r="72" spans="1:5" x14ac:dyDescent="0.3">
      <c r="A72" s="356" t="s">
        <v>89</v>
      </c>
      <c r="B72" s="354">
        <v>0</v>
      </c>
      <c r="C72" s="354">
        <v>31020.416965517245</v>
      </c>
      <c r="D72" s="354">
        <v>-31020.416965517245</v>
      </c>
      <c r="E72" s="355">
        <v>-1</v>
      </c>
    </row>
    <row r="73" spans="1:5" x14ac:dyDescent="0.3">
      <c r="A73" s="356" t="s">
        <v>90</v>
      </c>
      <c r="B73" s="354">
        <v>0</v>
      </c>
      <c r="C73" s="354">
        <v>59531.725189655168</v>
      </c>
      <c r="D73" s="354">
        <v>-59531.725189655168</v>
      </c>
      <c r="E73" s="355">
        <v>-1</v>
      </c>
    </row>
    <row r="74" spans="1:5" x14ac:dyDescent="0.3">
      <c r="A74" s="356" t="s">
        <v>91</v>
      </c>
      <c r="B74" s="354">
        <v>0</v>
      </c>
      <c r="C74" s="354">
        <v>17794.694000000003</v>
      </c>
      <c r="D74" s="354">
        <v>-17794.694000000003</v>
      </c>
      <c r="E74" s="355">
        <v>-1</v>
      </c>
    </row>
    <row r="75" spans="1:5" x14ac:dyDescent="0.3">
      <c r="A75" s="353" t="s">
        <v>92</v>
      </c>
      <c r="B75" s="354">
        <v>0</v>
      </c>
      <c r="C75" s="354">
        <v>1046135.8749913793</v>
      </c>
      <c r="D75" s="354">
        <v>-1046135.874991379</v>
      </c>
      <c r="E75" s="355">
        <v>-1</v>
      </c>
    </row>
    <row r="76" spans="1:5" x14ac:dyDescent="0.3">
      <c r="A76" s="356" t="s">
        <v>93</v>
      </c>
      <c r="B76" s="354">
        <v>0</v>
      </c>
      <c r="C76" s="354">
        <v>499708.09918965516</v>
      </c>
      <c r="D76" s="354">
        <v>-499708.09918965516</v>
      </c>
      <c r="E76" s="355">
        <v>-1</v>
      </c>
    </row>
    <row r="77" spans="1:5" x14ac:dyDescent="0.3">
      <c r="A77" s="356" t="s">
        <v>94</v>
      </c>
      <c r="B77" s="354">
        <v>0</v>
      </c>
      <c r="C77" s="354">
        <v>61523</v>
      </c>
      <c r="D77" s="354">
        <v>-61523</v>
      </c>
      <c r="E77" s="355">
        <v>-1</v>
      </c>
    </row>
    <row r="78" spans="1:5" x14ac:dyDescent="0.3">
      <c r="A78" s="356" t="s">
        <v>95</v>
      </c>
      <c r="B78" s="354">
        <v>0</v>
      </c>
      <c r="C78" s="354">
        <v>183404.90470689652</v>
      </c>
      <c r="D78" s="354">
        <v>-183404.90470689652</v>
      </c>
      <c r="E78" s="355">
        <v>-1</v>
      </c>
    </row>
    <row r="79" spans="1:5" x14ac:dyDescent="0.3">
      <c r="A79" s="356" t="s">
        <v>96</v>
      </c>
      <c r="B79" s="354">
        <v>0</v>
      </c>
      <c r="C79" s="354">
        <v>58288.922051724134</v>
      </c>
      <c r="D79" s="354">
        <v>-58288.922051724134</v>
      </c>
      <c r="E79" s="355">
        <v>-1</v>
      </c>
    </row>
    <row r="80" spans="1:5" x14ac:dyDescent="0.3">
      <c r="A80" s="356" t="s">
        <v>97</v>
      </c>
      <c r="B80" s="354">
        <v>0</v>
      </c>
      <c r="C80" s="354">
        <v>26732.870655172414</v>
      </c>
      <c r="D80" s="354">
        <v>-26732.870655172414</v>
      </c>
      <c r="E80" s="355">
        <v>-1</v>
      </c>
    </row>
    <row r="81" spans="1:5" x14ac:dyDescent="0.3">
      <c r="A81" s="356" t="s">
        <v>98</v>
      </c>
      <c r="B81" s="354">
        <v>0</v>
      </c>
      <c r="C81" s="354">
        <v>34218.318465517237</v>
      </c>
      <c r="D81" s="354">
        <v>-34218.318465517237</v>
      </c>
      <c r="E81" s="355">
        <v>-1</v>
      </c>
    </row>
    <row r="82" spans="1:5" x14ac:dyDescent="0.3">
      <c r="A82" s="356" t="s">
        <v>99</v>
      </c>
      <c r="B82" s="354">
        <v>0</v>
      </c>
      <c r="C82" s="354">
        <v>119634.86621551724</v>
      </c>
      <c r="D82" s="354">
        <v>-119634.86621551724</v>
      </c>
      <c r="E82" s="355">
        <v>-1</v>
      </c>
    </row>
    <row r="83" spans="1:5" x14ac:dyDescent="0.3">
      <c r="A83" s="356" t="s">
        <v>100</v>
      </c>
      <c r="B83" s="354">
        <v>0</v>
      </c>
      <c r="C83" s="354">
        <v>62624.893706896553</v>
      </c>
      <c r="D83" s="354">
        <v>-62624.893706896553</v>
      </c>
      <c r="E83" s="355">
        <v>-1</v>
      </c>
    </row>
    <row r="84" spans="1:5" x14ac:dyDescent="0.3">
      <c r="A84" s="353" t="s">
        <v>101</v>
      </c>
      <c r="B84" s="354">
        <v>0</v>
      </c>
      <c r="C84" s="354">
        <v>0</v>
      </c>
      <c r="D84" s="354">
        <v>0</v>
      </c>
      <c r="E84" s="355">
        <v>0</v>
      </c>
    </row>
    <row r="85" spans="1:5" x14ac:dyDescent="0.3">
      <c r="A85" s="356" t="s">
        <v>102</v>
      </c>
      <c r="B85" s="354">
        <v>0</v>
      </c>
      <c r="C85" s="354">
        <v>0</v>
      </c>
      <c r="D85" s="354">
        <v>0</v>
      </c>
      <c r="E85" s="355">
        <v>0</v>
      </c>
    </row>
    <row r="86" spans="1:5" x14ac:dyDescent="0.3">
      <c r="A86" s="356" t="s">
        <v>103</v>
      </c>
      <c r="B86" s="354">
        <v>0</v>
      </c>
      <c r="C86" s="354">
        <v>0</v>
      </c>
      <c r="D86" s="354">
        <v>0</v>
      </c>
      <c r="E86" s="355">
        <v>0</v>
      </c>
    </row>
    <row r="87" spans="1:5" x14ac:dyDescent="0.3">
      <c r="A87" s="356" t="s">
        <v>104</v>
      </c>
      <c r="B87" s="354">
        <v>0</v>
      </c>
      <c r="C87" s="354">
        <v>0</v>
      </c>
      <c r="D87" s="354">
        <v>0</v>
      </c>
      <c r="E87" s="355">
        <v>0</v>
      </c>
    </row>
    <row r="88" spans="1:5" x14ac:dyDescent="0.3">
      <c r="A88" s="356" t="s">
        <v>105</v>
      </c>
      <c r="B88" s="354">
        <v>0</v>
      </c>
      <c r="C88" s="354">
        <v>0</v>
      </c>
      <c r="D88" s="354">
        <v>0</v>
      </c>
      <c r="E88" s="355">
        <v>0</v>
      </c>
    </row>
    <row r="89" spans="1:5" x14ac:dyDescent="0.3">
      <c r="A89" s="356" t="s">
        <v>106</v>
      </c>
      <c r="B89" s="354">
        <v>0</v>
      </c>
      <c r="C89" s="354">
        <v>0</v>
      </c>
      <c r="D89" s="354">
        <v>0</v>
      </c>
      <c r="E89" s="355">
        <v>0</v>
      </c>
    </row>
    <row r="90" spans="1:5" x14ac:dyDescent="0.3">
      <c r="A90" s="356" t="s">
        <v>107</v>
      </c>
      <c r="B90" s="354">
        <v>0</v>
      </c>
      <c r="C90" s="354">
        <v>0</v>
      </c>
      <c r="D90" s="354">
        <v>0</v>
      </c>
      <c r="E90" s="355">
        <v>0</v>
      </c>
    </row>
  </sheetData>
  <mergeCells count="2">
    <mergeCell ref="A3:E3"/>
    <mergeCell ref="A4:E4"/>
  </mergeCells>
  <conditionalFormatting sqref="E1:E7 E9:E18 E91:E1048576">
    <cfRule type="cellIs" dxfId="14" priority="1" operator="lessThan">
      <formula>0.08</formula>
    </cfRule>
    <cfRule type="cellIs" dxfId="13" priority="2" operator="greaterThan">
      <formula>0.1</formula>
    </cfRule>
  </conditionalFormatting>
  <printOptions horizontalCentered="1"/>
  <pageMargins left="0.25" right="0.25" top="0.75" bottom="0.75" header="0.3" footer="0.3"/>
  <pageSetup scale="68" fitToHeight="0" orientation="portrait" r:id="rId2"/>
  <headerFooter>
    <oddFooter>&amp;L&amp;A&amp;C&amp;BGrupo Ramos Confidencial&amp;B&amp;RPágina &amp;P</oddFooter>
  </headerFooter>
  <rowBreaks count="1" manualBreakCount="1">
    <brk id="43" max="16383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0">
    <tabColor rgb="FFFFC000"/>
  </sheetPr>
  <dimension ref="A2:B52"/>
  <sheetViews>
    <sheetView showGridLines="0" workbookViewId="0">
      <selection activeCell="F25" sqref="F25"/>
    </sheetView>
  </sheetViews>
  <sheetFormatPr baseColWidth="10" defaultColWidth="11.5546875" defaultRowHeight="14.4" x14ac:dyDescent="0.3"/>
  <cols>
    <col min="1" max="1" width="11.44140625" style="47"/>
    <col min="2" max="2" width="56.5546875" style="47" customWidth="1"/>
    <col min="3" max="16384" width="11.5546875" style="47"/>
  </cols>
  <sheetData>
    <row r="2" spans="1:2" ht="10.95" customHeight="1" x14ac:dyDescent="0.3"/>
    <row r="3" spans="1:2" s="250" customFormat="1" ht="18" x14ac:dyDescent="0.35">
      <c r="A3" s="650" t="s">
        <v>1072</v>
      </c>
      <c r="B3" s="650"/>
    </row>
    <row r="4" spans="1:2" x14ac:dyDescent="0.3">
      <c r="A4" s="302" t="s">
        <v>206</v>
      </c>
      <c r="B4" s="303" t="s">
        <v>1073</v>
      </c>
    </row>
    <row r="5" spans="1:2" x14ac:dyDescent="0.3">
      <c r="A5" s="304" t="s">
        <v>1074</v>
      </c>
      <c r="B5" s="312" t="s">
        <v>1075</v>
      </c>
    </row>
    <row r="6" spans="1:2" ht="28.8" x14ac:dyDescent="0.3">
      <c r="A6" s="304" t="s">
        <v>1076</v>
      </c>
      <c r="B6" s="312" t="s">
        <v>1077</v>
      </c>
    </row>
    <row r="7" spans="1:2" x14ac:dyDescent="0.3">
      <c r="A7" s="304"/>
      <c r="B7" s="363" t="s">
        <v>1078</v>
      </c>
    </row>
    <row r="8" spans="1:2" x14ac:dyDescent="0.3">
      <c r="A8" s="304"/>
      <c r="B8" s="312" t="s">
        <v>1079</v>
      </c>
    </row>
    <row r="9" spans="1:2" x14ac:dyDescent="0.3">
      <c r="A9" s="304"/>
      <c r="B9" s="312" t="s">
        <v>1080</v>
      </c>
    </row>
    <row r="10" spans="1:2" x14ac:dyDescent="0.3">
      <c r="A10" s="304"/>
      <c r="B10" s="312" t="s">
        <v>1081</v>
      </c>
    </row>
    <row r="11" spans="1:2" x14ac:dyDescent="0.3">
      <c r="A11" s="304"/>
      <c r="B11" s="312" t="s">
        <v>1082</v>
      </c>
    </row>
    <row r="12" spans="1:2" x14ac:dyDescent="0.3">
      <c r="A12" s="304"/>
      <c r="B12" s="312" t="s">
        <v>1083</v>
      </c>
    </row>
    <row r="13" spans="1:2" x14ac:dyDescent="0.3">
      <c r="A13" s="304"/>
      <c r="B13" s="312" t="s">
        <v>1084</v>
      </c>
    </row>
    <row r="14" spans="1:2" ht="28.8" x14ac:dyDescent="0.3">
      <c r="A14" s="304" t="s">
        <v>1085</v>
      </c>
      <c r="B14" s="312" t="s">
        <v>1086</v>
      </c>
    </row>
    <row r="15" spans="1:2" ht="28.8" x14ac:dyDescent="0.3">
      <c r="A15" s="304" t="s">
        <v>1085</v>
      </c>
      <c r="B15" s="312" t="s">
        <v>1087</v>
      </c>
    </row>
    <row r="16" spans="1:2" x14ac:dyDescent="0.3">
      <c r="A16" s="304" t="s">
        <v>1088</v>
      </c>
      <c r="B16" s="312" t="s">
        <v>1089</v>
      </c>
    </row>
    <row r="17" spans="1:2" x14ac:dyDescent="0.3">
      <c r="A17" s="304"/>
      <c r="B17" s="312" t="s">
        <v>1090</v>
      </c>
    </row>
    <row r="18" spans="1:2" x14ac:dyDescent="0.3">
      <c r="A18"/>
      <c r="B18" s="364" t="s">
        <v>1091</v>
      </c>
    </row>
    <row r="19" spans="1:2" x14ac:dyDescent="0.3">
      <c r="A19"/>
      <c r="B19" s="312" t="s">
        <v>1092</v>
      </c>
    </row>
    <row r="20" spans="1:2" x14ac:dyDescent="0.3">
      <c r="A20" s="304"/>
      <c r="B20" s="312" t="s">
        <v>1093</v>
      </c>
    </row>
    <row r="21" spans="1:2" x14ac:dyDescent="0.3">
      <c r="A21"/>
      <c r="B21" s="312" t="s">
        <v>1094</v>
      </c>
    </row>
    <row r="22" spans="1:2" x14ac:dyDescent="0.3">
      <c r="B22" s="312" t="s">
        <v>1095</v>
      </c>
    </row>
    <row r="23" spans="1:2" x14ac:dyDescent="0.3">
      <c r="A23" s="304"/>
      <c r="B23" s="312" t="s">
        <v>1096</v>
      </c>
    </row>
    <row r="24" spans="1:2" x14ac:dyDescent="0.3">
      <c r="A24" s="304"/>
      <c r="B24" s="312" t="s">
        <v>1097</v>
      </c>
    </row>
    <row r="25" spans="1:2" x14ac:dyDescent="0.3">
      <c r="A25" s="304"/>
      <c r="B25" s="312"/>
    </row>
    <row r="26" spans="1:2" x14ac:dyDescent="0.3">
      <c r="A26" s="304"/>
      <c r="B26" s="312"/>
    </row>
    <row r="27" spans="1:2" x14ac:dyDescent="0.3">
      <c r="A27"/>
      <c r="B27" s="314"/>
    </row>
    <row r="28" spans="1:2" x14ac:dyDescent="0.3">
      <c r="A28"/>
      <c r="B28" s="314"/>
    </row>
    <row r="29" spans="1:2" x14ac:dyDescent="0.3">
      <c r="A29" s="304"/>
      <c r="B29" s="312"/>
    </row>
    <row r="30" spans="1:2" x14ac:dyDescent="0.3">
      <c r="A30" s="304"/>
      <c r="B30" s="312"/>
    </row>
    <row r="31" spans="1:2" x14ac:dyDescent="0.3">
      <c r="A31" s="304"/>
      <c r="B31" s="312"/>
    </row>
    <row r="32" spans="1:2" x14ac:dyDescent="0.3">
      <c r="A32" s="304"/>
      <c r="B32" s="312"/>
    </row>
    <row r="33" spans="1:2" x14ac:dyDescent="0.3">
      <c r="A33" s="304"/>
      <c r="B33" s="312"/>
    </row>
    <row r="34" spans="1:2" x14ac:dyDescent="0.3">
      <c r="A34" s="313"/>
      <c r="B34" s="312"/>
    </row>
    <row r="35" spans="1:2" ht="31.2" customHeight="1" x14ac:dyDescent="0.3">
      <c r="A35" s="304"/>
      <c r="B35" s="312"/>
    </row>
    <row r="36" spans="1:2" x14ac:dyDescent="0.3">
      <c r="A36" s="313"/>
      <c r="B36" s="312"/>
    </row>
    <row r="37" spans="1:2" x14ac:dyDescent="0.3">
      <c r="A37" s="313"/>
      <c r="B37" s="312"/>
    </row>
    <row r="38" spans="1:2" x14ac:dyDescent="0.3">
      <c r="A38" s="313"/>
      <c r="B38" s="312"/>
    </row>
    <row r="39" spans="1:2" x14ac:dyDescent="0.3">
      <c r="A39" s="313"/>
      <c r="B39" s="312"/>
    </row>
    <row r="40" spans="1:2" x14ac:dyDescent="0.3">
      <c r="A40" s="313"/>
      <c r="B40" s="312"/>
    </row>
    <row r="41" spans="1:2" x14ac:dyDescent="0.3">
      <c r="A41" s="313"/>
      <c r="B41" s="312"/>
    </row>
    <row r="42" spans="1:2" x14ac:dyDescent="0.3">
      <c r="B42" s="312"/>
    </row>
    <row r="43" spans="1:2" x14ac:dyDescent="0.3">
      <c r="B43" s="312"/>
    </row>
    <row r="44" spans="1:2" x14ac:dyDescent="0.3">
      <c r="A44" s="310"/>
      <c r="B44" s="315"/>
    </row>
    <row r="45" spans="1:2" x14ac:dyDescent="0.3">
      <c r="A45" s="310"/>
      <c r="B45" s="315"/>
    </row>
    <row r="46" spans="1:2" x14ac:dyDescent="0.3">
      <c r="A46" s="311"/>
      <c r="B46" s="315"/>
    </row>
    <row r="47" spans="1:2" x14ac:dyDescent="0.3">
      <c r="B47" s="315"/>
    </row>
    <row r="48" spans="1:2" x14ac:dyDescent="0.3">
      <c r="B48" s="315"/>
    </row>
    <row r="49" spans="2:2" x14ac:dyDescent="0.3">
      <c r="B49" s="315"/>
    </row>
    <row r="50" spans="2:2" x14ac:dyDescent="0.3">
      <c r="B50" s="315"/>
    </row>
    <row r="51" spans="2:2" x14ac:dyDescent="0.3">
      <c r="B51" s="315"/>
    </row>
    <row r="52" spans="2:2" x14ac:dyDescent="0.3">
      <c r="B52" s="315"/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A485-0456-406E-A608-CDE9DA9A1FA0}">
  <sheetPr codeName="Hoja11">
    <tabColor rgb="FF0070C0"/>
    <pageSetUpPr autoPageBreaks="0" fitToPage="1"/>
  </sheetPr>
  <dimension ref="B1:H17"/>
  <sheetViews>
    <sheetView showGridLines="0" zoomScale="90" zoomScaleNormal="9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C5" sqref="C5"/>
    </sheetView>
  </sheetViews>
  <sheetFormatPr baseColWidth="10" defaultColWidth="10" defaultRowHeight="30" customHeight="1" x14ac:dyDescent="0.3"/>
  <cols>
    <col min="1" max="1" width="3.33203125" style="282" customWidth="1"/>
    <col min="2" max="2" width="17.33203125" style="277" customWidth="1"/>
    <col min="3" max="3" width="71.88671875" style="278" customWidth="1"/>
    <col min="4" max="4" width="15" style="279" customWidth="1"/>
    <col min="5" max="5" width="13.6640625" style="280" customWidth="1"/>
    <col min="6" max="6" width="13.33203125" style="280" customWidth="1"/>
    <col min="7" max="7" width="37.109375" style="261" customWidth="1"/>
    <col min="8" max="8" width="26" style="281" customWidth="1"/>
    <col min="9" max="16384" width="10" style="282"/>
  </cols>
  <sheetData>
    <row r="1" spans="2:8" s="256" customFormat="1" ht="26.25" customHeight="1" x14ac:dyDescent="0.3">
      <c r="B1" s="251" t="s">
        <v>1098</v>
      </c>
      <c r="C1" s="252"/>
      <c r="D1" s="253"/>
      <c r="E1" s="254"/>
      <c r="F1" s="254"/>
      <c r="G1" s="651" t="s">
        <v>1099</v>
      </c>
      <c r="H1" s="255"/>
    </row>
    <row r="2" spans="2:8" s="256" customFormat="1" ht="20.25" customHeight="1" x14ac:dyDescent="0.3">
      <c r="B2" s="256" t="s">
        <v>1100</v>
      </c>
      <c r="C2" s="257"/>
      <c r="D2" s="258"/>
      <c r="E2" s="259"/>
      <c r="F2" s="259"/>
      <c r="G2" s="651"/>
      <c r="H2" s="255"/>
    </row>
    <row r="3" spans="2:8" s="256" customFormat="1" ht="15.6" customHeight="1" x14ac:dyDescent="0.3">
      <c r="B3" s="260">
        <v>45488</v>
      </c>
      <c r="C3" s="257"/>
      <c r="D3" s="258"/>
      <c r="E3" s="259"/>
      <c r="F3" s="259"/>
      <c r="G3" s="261"/>
      <c r="H3" s="255"/>
    </row>
    <row r="4" spans="2:8" s="269" customFormat="1" ht="31.5" customHeight="1" x14ac:dyDescent="0.3">
      <c r="B4" s="262" t="s">
        <v>1101</v>
      </c>
      <c r="C4" s="263" t="s">
        <v>1102</v>
      </c>
      <c r="D4" s="264" t="s">
        <v>1103</v>
      </c>
      <c r="E4" s="265" t="s">
        <v>1104</v>
      </c>
      <c r="F4" s="266" t="s">
        <v>1105</v>
      </c>
      <c r="G4" s="267" t="s">
        <v>1106</v>
      </c>
      <c r="H4" s="268" t="s">
        <v>1107</v>
      </c>
    </row>
    <row r="5" spans="2:8" s="256" customFormat="1" ht="57.6" x14ac:dyDescent="0.3">
      <c r="B5" s="270" t="s">
        <v>1108</v>
      </c>
      <c r="C5" s="271" t="s">
        <v>1109</v>
      </c>
      <c r="D5" s="272" t="s">
        <v>1110</v>
      </c>
      <c r="E5" s="273">
        <v>44767</v>
      </c>
      <c r="F5" s="274">
        <v>44788</v>
      </c>
      <c r="G5" s="275"/>
      <c r="H5" s="276" t="s">
        <v>1111</v>
      </c>
    </row>
    <row r="16" spans="2:8" s="281" customFormat="1" ht="30" customHeight="1" x14ac:dyDescent="0.3">
      <c r="B16" s="277"/>
      <c r="C16" s="278"/>
      <c r="D16" s="279"/>
      <c r="E16" s="280"/>
      <c r="F16" s="283"/>
      <c r="G16" s="261"/>
    </row>
    <row r="17" spans="2:7" s="281" customFormat="1" ht="30" customHeight="1" x14ac:dyDescent="0.3">
      <c r="B17" s="277"/>
      <c r="C17" s="278"/>
      <c r="D17" s="279"/>
      <c r="E17" s="280"/>
      <c r="F17" s="284"/>
      <c r="G17" s="285"/>
    </row>
  </sheetData>
  <autoFilter ref="B4:H5" xr:uid="{EF2A8E8A-DFDF-40C4-998B-CE5B7329B843}"/>
  <mergeCells count="1">
    <mergeCell ref="G1:G2"/>
  </mergeCells>
  <conditionalFormatting sqref="B5">
    <cfRule type="containsText" dxfId="12" priority="74" operator="containsText" text="Pendiente">
      <formula>NOT(ISERROR(SEARCH("Pendiente",B5)))</formula>
    </cfRule>
    <cfRule type="containsText" dxfId="11" priority="75" operator="containsText" text="En proceso">
      <formula>NOT(ISERROR(SEARCH("En proceso",B5)))</formula>
    </cfRule>
    <cfRule type="containsText" dxfId="10" priority="76" operator="containsText" text="Pendiente">
      <formula>NOT(ISERROR(SEARCH("Pendiente",B5)))</formula>
    </cfRule>
    <cfRule type="containsText" dxfId="9" priority="77" operator="containsText" text="Listo">
      <formula>NOT(ISERROR(SEARCH("Listo",B5)))</formula>
    </cfRule>
  </conditionalFormatting>
  <conditionalFormatting sqref="H1:H1048576">
    <cfRule type="containsText" dxfId="8" priority="70" operator="containsText" text="Pendiente">
      <formula>NOT(ISERROR(SEARCH("Pendiente",H1)))</formula>
    </cfRule>
    <cfRule type="containsText" dxfId="7" priority="71" operator="containsText" text="En proceso">
      <formula>NOT(ISERROR(SEARCH("En proceso",H1)))</formula>
    </cfRule>
    <cfRule type="containsText" dxfId="6" priority="72" operator="containsText" text="Listo">
      <formula>NOT(ISERROR(SEARCH("Listo",H1)))</formula>
    </cfRule>
    <cfRule type="containsText" dxfId="5" priority="73" operator="containsText" text="En proceso">
      <formula>NOT(ISERROR(SEARCH("En proceso",H1)))</formula>
    </cfRule>
  </conditionalFormatting>
  <dataValidations count="6">
    <dataValidation allowBlank="1" showInputMessage="1" prompt="Indique los proyectos en la hoja de seguimiento de proyectos. Defina el porcentaje superior/inferior para D2. El trabajo real en horas y la duración real en días resaltarán los valores superior/inferior en negrita roja, y una bandera en K y M." sqref="A1" xr:uid="{1F4ABE58-FE6C-411C-9FFE-A51F5FDA58ED}"/>
    <dataValidation allowBlank="1" showInputMessage="1" showErrorMessage="1" prompt="Escriba en esta columna los nombres de proyecto" sqref="B4:C4" xr:uid="{12BF5D3C-D546-4A6C-9CA6-06BE3EA69B6A}"/>
    <dataValidation allowBlank="1" showInputMessage="1" showErrorMessage="1" prompt="Seleccione el nombre del empleado en la lista desplegable en cada celda de esta columna. Las opciones se definen en la hoja de cálculo de configuración. Presione ALT+FLECHA ABAJO para ir a la lista y, después, presione ENTRAR para realizar una selección." sqref="D4" xr:uid="{55ADCAE0-9A4B-4C38-B2CB-53D498545C40}"/>
    <dataValidation allowBlank="1" showInputMessage="1" showErrorMessage="1" prompt="Especifique en esta columna la fecha de inicio real del proyecto." sqref="E4" xr:uid="{382E1068-E4B8-4D6C-91E3-7AF7BD82EFA0}"/>
    <dataValidation allowBlank="1" showInputMessage="1" showErrorMessage="1" prompt="Especifique en esta columna la fecha de finalización real del proyecto." sqref="F4" xr:uid="{9CDBE99E-D892-4EEF-A7F2-7FF0675DD6B8}"/>
    <dataValidation allowBlank="1" showInputMessage="1" showErrorMessage="1" prompt="Escriba en esta columna las notas para los proyectos." sqref="G4" xr:uid="{97BFD239-6979-46D9-B4B9-D42D6E32CA6A}"/>
  </dataValidations>
  <printOptions horizontalCentered="1"/>
  <pageMargins left="0.25" right="0.25" top="0.5" bottom="0.5" header="0.3" footer="0.3"/>
  <pageSetup paperSize="9" scale="74" fitToHeight="0" orientation="landscape" r:id="rId1"/>
  <headerFooter differentFirst="1"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7" id="{D847E137-2DE7-4046-B634-31EA32B00E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12"/>
  <dimension ref="A1"/>
  <sheetViews>
    <sheetView showGridLines="0" topLeftCell="A10" workbookViewId="0">
      <selection activeCell="Q35" sqref="Q35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040A-CC1F-4810-8E87-121D385B2311}">
  <sheetPr codeName="Hoja13"/>
  <dimension ref="A1:IH937"/>
  <sheetViews>
    <sheetView topLeftCell="A911" workbookViewId="0">
      <selection activeCell="A473" sqref="A473:AT936"/>
    </sheetView>
  </sheetViews>
  <sheetFormatPr baseColWidth="10" defaultRowHeight="14.4" x14ac:dyDescent="0.3"/>
  <sheetData>
    <row r="1" spans="1:242" x14ac:dyDescent="0.3">
      <c r="A1" s="174"/>
      <c r="B1" s="231"/>
      <c r="C1" s="232"/>
      <c r="D1" s="233"/>
      <c r="E1" s="305"/>
      <c r="F1" s="234"/>
      <c r="G1" s="174"/>
      <c r="H1" s="174"/>
      <c r="I1" s="174"/>
      <c r="J1" s="392"/>
      <c r="K1" s="233"/>
      <c r="L1" s="383"/>
      <c r="M1" s="490"/>
      <c r="N1" s="243"/>
      <c r="O1" s="491"/>
      <c r="P1" s="243"/>
      <c r="Q1" s="243"/>
      <c r="R1" s="381"/>
      <c r="S1" s="387"/>
      <c r="T1" s="387"/>
      <c r="U1" s="387"/>
      <c r="V1" s="387"/>
      <c r="W1" s="494"/>
      <c r="X1" s="495"/>
      <c r="Y1" s="388"/>
      <c r="Z1" s="243"/>
      <c r="AA1" s="249"/>
      <c r="AB1" s="389"/>
      <c r="AC1" s="243"/>
      <c r="AD1" s="249"/>
      <c r="AE1" s="389"/>
      <c r="AF1" s="243"/>
      <c r="AG1" s="243"/>
      <c r="AH1" s="243"/>
      <c r="AI1" s="243"/>
      <c r="AJ1" s="243"/>
      <c r="AK1" s="243"/>
      <c r="AL1" s="243"/>
      <c r="AM1" s="496"/>
      <c r="AN1" s="308"/>
      <c r="AO1" s="308"/>
      <c r="AP1" s="308"/>
      <c r="AQ1" s="308"/>
      <c r="AR1" s="308"/>
      <c r="AS1" s="308"/>
      <c r="AT1" s="249"/>
    </row>
    <row r="2" spans="1:242" s="249" customFormat="1" ht="15" customHeight="1" x14ac:dyDescent="0.3">
      <c r="A2" s="226" t="s">
        <v>200</v>
      </c>
      <c r="B2" s="226" t="s">
        <v>201</v>
      </c>
      <c r="C2" s="226" t="s">
        <v>202</v>
      </c>
      <c r="D2" s="226" t="s">
        <v>203</v>
      </c>
      <c r="E2" s="226" t="s">
        <v>204</v>
      </c>
      <c r="F2" s="226" t="s">
        <v>205</v>
      </c>
      <c r="G2" s="226" t="s">
        <v>1278</v>
      </c>
      <c r="H2" s="226" t="s">
        <v>1055</v>
      </c>
      <c r="I2" s="226" t="s">
        <v>206</v>
      </c>
      <c r="J2" s="226" t="s">
        <v>207</v>
      </c>
      <c r="K2" s="226" t="s">
        <v>208</v>
      </c>
      <c r="L2" s="226" t="s">
        <v>209</v>
      </c>
      <c r="M2" s="226" t="s">
        <v>210</v>
      </c>
      <c r="N2" s="226" t="s">
        <v>211</v>
      </c>
      <c r="O2" s="226" t="s">
        <v>212</v>
      </c>
      <c r="P2" s="226" t="s">
        <v>213</v>
      </c>
      <c r="Q2" s="226" t="s">
        <v>214</v>
      </c>
      <c r="R2" s="226" t="s">
        <v>215</v>
      </c>
      <c r="S2" s="226" t="s">
        <v>216</v>
      </c>
      <c r="T2" s="226" t="s">
        <v>217</v>
      </c>
      <c r="U2" s="226" t="s">
        <v>218</v>
      </c>
      <c r="V2" s="226" t="s">
        <v>219</v>
      </c>
      <c r="W2" s="487" t="s">
        <v>220</v>
      </c>
      <c r="X2" s="226" t="s">
        <v>221</v>
      </c>
      <c r="Y2" s="226" t="s">
        <v>222</v>
      </c>
      <c r="Z2" s="226" t="s">
        <v>223</v>
      </c>
      <c r="AA2" s="226" t="s">
        <v>224</v>
      </c>
      <c r="AB2" s="226" t="s">
        <v>225</v>
      </c>
      <c r="AC2" s="226" t="s">
        <v>226</v>
      </c>
      <c r="AD2" s="226" t="s">
        <v>227</v>
      </c>
      <c r="AE2" s="226" t="s">
        <v>228</v>
      </c>
      <c r="AF2" s="226" t="s">
        <v>229</v>
      </c>
      <c r="AG2" s="226" t="s">
        <v>230</v>
      </c>
      <c r="AH2" s="226" t="s">
        <v>231</v>
      </c>
      <c r="AI2" s="226" t="s">
        <v>232</v>
      </c>
      <c r="AJ2" s="226" t="s">
        <v>233</v>
      </c>
      <c r="AK2" s="226" t="s">
        <v>234</v>
      </c>
      <c r="AL2" s="226" t="s">
        <v>235</v>
      </c>
      <c r="AM2" s="226" t="s">
        <v>236</v>
      </c>
      <c r="AN2" s="488" t="s">
        <v>237</v>
      </c>
      <c r="AO2" s="489" t="s">
        <v>238</v>
      </c>
      <c r="AP2" s="489" t="s">
        <v>239</v>
      </c>
      <c r="AQ2" s="489" t="s">
        <v>240</v>
      </c>
      <c r="AR2" s="489" t="s">
        <v>241</v>
      </c>
      <c r="AS2" s="489" t="s">
        <v>242</v>
      </c>
      <c r="AT2" s="489" t="s">
        <v>1275</v>
      </c>
      <c r="AU2" s="308"/>
      <c r="AV2" s="308"/>
      <c r="AW2" s="308"/>
      <c r="AX2" s="308"/>
      <c r="AY2" s="308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U2" s="308"/>
      <c r="CV2" s="308"/>
      <c r="CW2" s="308"/>
      <c r="CX2" s="308"/>
      <c r="CY2" s="308"/>
      <c r="CZ2" s="308"/>
      <c r="DA2" s="308"/>
      <c r="DB2" s="308"/>
      <c r="DC2" s="308"/>
      <c r="DD2" s="308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  <c r="DQ2" s="308"/>
      <c r="DR2" s="308"/>
      <c r="DS2" s="308"/>
      <c r="DT2" s="308"/>
      <c r="DU2" s="308"/>
      <c r="DV2" s="308"/>
      <c r="DW2" s="308"/>
      <c r="DX2" s="308"/>
      <c r="DY2" s="308"/>
      <c r="DZ2" s="308"/>
      <c r="EA2" s="308"/>
      <c r="EB2" s="308"/>
      <c r="EC2" s="308"/>
      <c r="ED2" s="308"/>
      <c r="EE2" s="308"/>
      <c r="EF2" s="308"/>
      <c r="EG2" s="308"/>
      <c r="EH2" s="308"/>
      <c r="EI2" s="308"/>
      <c r="EJ2" s="308"/>
      <c r="EK2" s="308"/>
      <c r="EL2" s="308"/>
      <c r="EM2" s="308"/>
      <c r="EN2" s="308"/>
      <c r="EO2" s="308"/>
      <c r="EP2" s="308"/>
      <c r="EQ2" s="308"/>
      <c r="ER2" s="308"/>
      <c r="ES2" s="308"/>
      <c r="ET2" s="308"/>
      <c r="EU2" s="308"/>
      <c r="EV2" s="308"/>
      <c r="EW2" s="308"/>
      <c r="EX2" s="308"/>
      <c r="EY2" s="308"/>
      <c r="EZ2" s="308"/>
      <c r="FA2" s="308"/>
      <c r="FB2" s="308"/>
      <c r="FC2" s="308"/>
      <c r="FD2" s="308"/>
      <c r="FE2" s="308"/>
      <c r="FF2" s="308"/>
      <c r="FG2" s="308"/>
      <c r="FH2" s="308"/>
      <c r="FI2" s="308"/>
      <c r="FJ2" s="308"/>
      <c r="FK2" s="308"/>
      <c r="FL2" s="308"/>
      <c r="FM2" s="308"/>
      <c r="FN2" s="308"/>
      <c r="FO2" s="308"/>
      <c r="FP2" s="308"/>
      <c r="FQ2" s="308"/>
      <c r="FR2" s="308"/>
      <c r="FS2" s="308"/>
      <c r="FT2" s="308"/>
      <c r="FU2" s="308"/>
      <c r="FV2" s="308"/>
      <c r="FW2" s="308"/>
      <c r="FX2" s="308"/>
      <c r="FY2" s="308"/>
      <c r="FZ2" s="308"/>
      <c r="GA2" s="308"/>
      <c r="GB2" s="308"/>
      <c r="GC2" s="308"/>
      <c r="GD2" s="308"/>
      <c r="GE2" s="308"/>
      <c r="GF2" s="308"/>
      <c r="GG2" s="308"/>
      <c r="GH2" s="308"/>
      <c r="GI2" s="308"/>
      <c r="GJ2" s="308"/>
      <c r="GK2" s="308"/>
      <c r="GL2" s="308"/>
      <c r="GM2" s="308"/>
      <c r="GN2" s="308"/>
      <c r="GO2" s="308"/>
      <c r="GP2" s="308"/>
      <c r="GQ2" s="308"/>
      <c r="GR2" s="308"/>
      <c r="GS2" s="308"/>
      <c r="GT2" s="308"/>
      <c r="GU2" s="308"/>
      <c r="GV2" s="308"/>
      <c r="GW2" s="308"/>
      <c r="GX2" s="308"/>
      <c r="GY2" s="308"/>
      <c r="GZ2" s="308"/>
      <c r="HA2" s="308"/>
      <c r="HB2" s="308"/>
      <c r="HC2" s="308"/>
      <c r="HD2" s="308"/>
      <c r="HE2" s="308"/>
      <c r="HF2" s="308"/>
      <c r="HG2" s="308"/>
      <c r="HH2" s="308"/>
      <c r="HI2" s="308"/>
      <c r="HJ2" s="308"/>
      <c r="HK2" s="308"/>
      <c r="HL2" s="308"/>
      <c r="HM2" s="308"/>
      <c r="HN2" s="308"/>
      <c r="HO2" s="308"/>
      <c r="HP2" s="308"/>
      <c r="HQ2" s="308"/>
      <c r="HR2" s="308"/>
      <c r="HS2" s="308"/>
      <c r="HT2" s="308"/>
      <c r="HU2" s="308"/>
      <c r="HV2" s="308"/>
      <c r="HW2" s="308"/>
      <c r="HX2" s="308"/>
      <c r="HY2" s="308"/>
      <c r="HZ2" s="308"/>
      <c r="IA2" s="308"/>
      <c r="IB2" s="308"/>
      <c r="IC2" s="308"/>
      <c r="ID2" s="308"/>
      <c r="IE2" s="308"/>
      <c r="IF2" s="308"/>
      <c r="IG2" s="308"/>
      <c r="IH2" s="308"/>
    </row>
    <row r="3" spans="1:242" s="249" customFormat="1" ht="15" customHeight="1" x14ac:dyDescent="0.3">
      <c r="A3" s="174">
        <v>1.01</v>
      </c>
      <c r="B3" s="231" t="s">
        <v>243</v>
      </c>
      <c r="C3" s="232" t="e">
        <f>VLOOKUP(BD.PD8[[#This Row],[Pos]],[18]!PPto[#Data],3,FALSE)</f>
        <v>#REF!</v>
      </c>
      <c r="D3" s="233" t="s">
        <v>243</v>
      </c>
      <c r="E3" s="305">
        <f>IF(BD.PD8[[#This Row],[.]]="*",VLOOKUP(BD.PD8[[#This Row],[Pos]],[18]Presupuesto!A:H,7,FALSE),"")</f>
        <v>0</v>
      </c>
      <c r="F3" s="234"/>
      <c r="G3" s="174"/>
      <c r="H3" s="174"/>
      <c r="I3" s="174"/>
      <c r="J3" s="392">
        <v>1</v>
      </c>
      <c r="K3" s="233" t="s">
        <v>117</v>
      </c>
      <c r="L3" s="383">
        <f>IF(BD.PD8[[#This Row],[Mon]]="DOP",1,HLOOKUP(BD.PD8[[#This Row],[Mon]],Data!$J$1:$K$2,2,FALSE))</f>
        <v>65</v>
      </c>
      <c r="M3" s="490">
        <v>0</v>
      </c>
      <c r="N3" s="243">
        <f>BD.PD8[[#This Row],[Cant.]]*BD.PD8[[#This Row],[ Tasa ]]*BD.PD8[[#This Row],[ Precio Und.]]</f>
        <v>0</v>
      </c>
      <c r="O3" s="491">
        <v>0</v>
      </c>
      <c r="P3" s="243">
        <f>IF(BD.PD8[[#This Row],[Liquid. '[%']]]&lt;&gt;0,(BD.PD8[[#This Row],[Valor Neto '[DOP']]]*BD.PD8[[#This Row],[Liquid. '[%']]])+BD.PD8[[#This Row],[Valor Neto '[DOP']]],BD.PD8[[#This Row],[Valor Neto '[DOP']]])</f>
        <v>0</v>
      </c>
      <c r="Q3" s="243">
        <f>BD.PD8[[#This Row],[Ppto. Orden Interna '[DOP']]]/HLOOKUP("USD",Data!$J$1:$K$2,2,FALSE)</f>
        <v>0</v>
      </c>
      <c r="R3" s="381"/>
      <c r="S3" s="387"/>
      <c r="T3" s="387"/>
      <c r="U3" s="492" t="s">
        <v>1279</v>
      </c>
      <c r="V3" s="493">
        <v>801360</v>
      </c>
      <c r="W3" s="494"/>
      <c r="X3" s="495"/>
      <c r="Y3" s="388"/>
      <c r="Z3" s="243">
        <f>BD.PD8[[#This Row],[Av.P1 '[%']]]*BD.PD8[[#This Row],[Ppto. Orden Interna '[DOP']]]</f>
        <v>0</v>
      </c>
      <c r="AB3" s="389"/>
      <c r="AC3" s="243">
        <f>BD.PD8[[#This Row],[Av.P2 '[%']]]*BD.PD8[[#This Row],[Ppto. Orden Interna '[DOP']]]</f>
        <v>0</v>
      </c>
      <c r="AE3" s="389"/>
      <c r="AF3" s="243">
        <f>BD.PD8[[#This Row],[Av.P3 '[%']]]*BD.PD8[[#This Row],[Ppto. Orden Interna '[DOP']]]</f>
        <v>0</v>
      </c>
      <c r="AG3" s="243"/>
      <c r="AH3" s="243"/>
      <c r="AI3" s="243"/>
      <c r="AJ3" s="243"/>
      <c r="AK3" s="243"/>
      <c r="AL3" s="243"/>
      <c r="AM3" s="496">
        <f>BD.PD8[[#This Row],[Pago 3]]+BD.PD8[[#This Row],[Pago 2]]+BD.PD8[[#This Row],[Pago 1]]</f>
        <v>0</v>
      </c>
      <c r="AN3" s="308" t="s">
        <v>244</v>
      </c>
      <c r="AO3" s="308" t="s">
        <v>245</v>
      </c>
      <c r="AP3" s="308" t="s">
        <v>246</v>
      </c>
      <c r="AQ3" s="308" t="s">
        <v>247</v>
      </c>
      <c r="AR3" s="308">
        <v>594</v>
      </c>
      <c r="AS3" s="308" t="s">
        <v>248</v>
      </c>
      <c r="AT3" s="249" t="s">
        <v>1356</v>
      </c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8"/>
      <c r="BI3" s="308"/>
      <c r="BJ3" s="308"/>
      <c r="BK3" s="308"/>
      <c r="BL3" s="308"/>
      <c r="BM3" s="308"/>
      <c r="BN3" s="308"/>
      <c r="BO3" s="308"/>
      <c r="BP3" s="308"/>
      <c r="BQ3" s="308"/>
      <c r="BR3" s="308"/>
      <c r="BS3" s="308"/>
      <c r="BT3" s="308"/>
      <c r="BU3" s="308"/>
      <c r="BV3" s="308"/>
      <c r="BW3" s="308"/>
      <c r="BX3" s="308"/>
      <c r="BY3" s="308"/>
      <c r="BZ3" s="308"/>
      <c r="CA3" s="308"/>
      <c r="CB3" s="308"/>
      <c r="CC3" s="308"/>
      <c r="CD3" s="308"/>
      <c r="CE3" s="308"/>
      <c r="CF3" s="308"/>
      <c r="CG3" s="308"/>
      <c r="CH3" s="308"/>
      <c r="CI3" s="308"/>
      <c r="CJ3" s="308"/>
      <c r="CK3" s="308"/>
      <c r="CL3" s="308"/>
      <c r="CM3" s="308"/>
      <c r="CN3" s="308"/>
      <c r="CO3" s="308"/>
      <c r="CP3" s="308"/>
      <c r="CQ3" s="308"/>
      <c r="CR3" s="308"/>
      <c r="CS3" s="308"/>
      <c r="CT3" s="308"/>
      <c r="CU3" s="308"/>
      <c r="CV3" s="308"/>
      <c r="CW3" s="308"/>
      <c r="CX3" s="308"/>
      <c r="CY3" s="308"/>
      <c r="CZ3" s="308"/>
      <c r="DA3" s="308"/>
      <c r="DB3" s="308"/>
      <c r="DC3" s="308"/>
      <c r="DD3" s="308"/>
      <c r="DE3" s="308"/>
      <c r="DF3" s="308"/>
      <c r="DG3" s="308"/>
      <c r="DH3" s="308"/>
      <c r="DI3" s="308"/>
      <c r="DJ3" s="308"/>
      <c r="DK3" s="308"/>
      <c r="DL3" s="308"/>
      <c r="DM3" s="308"/>
      <c r="DN3" s="308"/>
      <c r="DO3" s="308"/>
      <c r="DP3" s="308"/>
      <c r="DQ3" s="308"/>
      <c r="DR3" s="308"/>
      <c r="DS3" s="308"/>
      <c r="DT3" s="308"/>
      <c r="DU3" s="308"/>
      <c r="DV3" s="308"/>
      <c r="DW3" s="308"/>
      <c r="DX3" s="308"/>
      <c r="DY3" s="308"/>
      <c r="DZ3" s="308"/>
      <c r="EA3" s="308"/>
      <c r="EB3" s="308"/>
      <c r="EC3" s="308"/>
      <c r="ED3" s="308"/>
      <c r="EE3" s="308"/>
      <c r="EF3" s="308"/>
      <c r="EG3" s="308"/>
      <c r="EH3" s="308"/>
      <c r="EI3" s="308"/>
      <c r="EJ3" s="308"/>
      <c r="EK3" s="308"/>
      <c r="EL3" s="308"/>
      <c r="EM3" s="308"/>
      <c r="EN3" s="308"/>
      <c r="EO3" s="308"/>
      <c r="EP3" s="308"/>
      <c r="EQ3" s="308"/>
      <c r="ER3" s="308"/>
      <c r="ES3" s="308"/>
      <c r="ET3" s="308"/>
      <c r="EU3" s="308"/>
      <c r="EV3" s="308"/>
      <c r="EW3" s="308"/>
      <c r="EX3" s="308"/>
      <c r="EY3" s="308"/>
      <c r="EZ3" s="308"/>
      <c r="FA3" s="308"/>
      <c r="FB3" s="308"/>
      <c r="FC3" s="308"/>
      <c r="FD3" s="308"/>
      <c r="FE3" s="308"/>
      <c r="FF3" s="308"/>
      <c r="FG3" s="308"/>
      <c r="FH3" s="308"/>
      <c r="FI3" s="308"/>
      <c r="FJ3" s="308"/>
      <c r="FK3" s="308"/>
      <c r="FL3" s="308"/>
      <c r="FM3" s="308"/>
      <c r="FN3" s="308"/>
      <c r="FO3" s="308"/>
      <c r="FP3" s="308"/>
      <c r="FQ3" s="308"/>
      <c r="FR3" s="308"/>
      <c r="FS3" s="308"/>
      <c r="FT3" s="308"/>
      <c r="FU3" s="308"/>
      <c r="FV3" s="308"/>
      <c r="FW3" s="308"/>
      <c r="FX3" s="308"/>
      <c r="FY3" s="308"/>
      <c r="FZ3" s="308"/>
      <c r="GA3" s="308"/>
      <c r="GB3" s="308"/>
      <c r="GC3" s="308"/>
      <c r="GD3" s="308"/>
      <c r="GE3" s="308"/>
      <c r="GF3" s="308"/>
      <c r="GG3" s="308"/>
      <c r="GH3" s="308"/>
      <c r="GI3" s="308"/>
      <c r="GJ3" s="308"/>
      <c r="GK3" s="308"/>
      <c r="GL3" s="308"/>
      <c r="GM3" s="308"/>
      <c r="GN3" s="308"/>
      <c r="GO3" s="308"/>
      <c r="GP3" s="308"/>
      <c r="GQ3" s="308"/>
      <c r="GR3" s="308"/>
      <c r="GS3" s="308"/>
      <c r="GT3" s="308"/>
      <c r="GU3" s="308"/>
      <c r="GV3" s="308"/>
      <c r="GW3" s="308"/>
      <c r="GX3" s="308"/>
      <c r="GY3" s="308"/>
      <c r="GZ3" s="308"/>
      <c r="HA3" s="308"/>
      <c r="HB3" s="308"/>
      <c r="HC3" s="308"/>
      <c r="HD3" s="308"/>
      <c r="HE3" s="308"/>
      <c r="HF3" s="308"/>
      <c r="HG3" s="308"/>
      <c r="HH3" s="308"/>
      <c r="HI3" s="308"/>
      <c r="HJ3" s="308"/>
      <c r="HK3" s="308"/>
      <c r="HL3" s="308"/>
      <c r="HM3" s="308"/>
      <c r="HN3" s="308"/>
      <c r="HO3" s="308"/>
      <c r="HP3" s="308"/>
      <c r="HQ3" s="308"/>
      <c r="HR3" s="308"/>
      <c r="HS3" s="308"/>
      <c r="HT3" s="308"/>
      <c r="HU3" s="308"/>
      <c r="HV3" s="308"/>
      <c r="HW3" s="308"/>
      <c r="HX3" s="308"/>
      <c r="HY3" s="308"/>
      <c r="HZ3" s="308"/>
      <c r="IA3" s="308"/>
      <c r="IB3" s="308"/>
      <c r="IC3" s="308"/>
      <c r="ID3" s="308"/>
      <c r="IE3" s="308"/>
      <c r="IF3" s="308"/>
      <c r="IG3" s="308"/>
      <c r="IH3" s="308"/>
    </row>
    <row r="4" spans="1:242" s="249" customFormat="1" ht="15" customHeight="1" x14ac:dyDescent="0.3">
      <c r="A4" s="174">
        <v>1.02</v>
      </c>
      <c r="B4" s="231" t="s">
        <v>243</v>
      </c>
      <c r="C4" s="232" t="e">
        <f>VLOOKUP(BD.PD8[[#This Row],[Pos]],[18]!PPto[#Data],3,FALSE)</f>
        <v>#REF!</v>
      </c>
      <c r="D4" s="233" t="s">
        <v>243</v>
      </c>
      <c r="E4" s="305">
        <f>IF(BD.PD8[[#This Row],[.]]="*",VLOOKUP(BD.PD8[[#This Row],[Pos]],[18]Presupuesto!A:H,7,FALSE),"")</f>
        <v>0</v>
      </c>
      <c r="F4" s="234"/>
      <c r="G4" s="174"/>
      <c r="H4" s="174"/>
      <c r="I4" s="174"/>
      <c r="J4" s="392">
        <v>1</v>
      </c>
      <c r="K4" s="233" t="s">
        <v>117</v>
      </c>
      <c r="L4" s="383">
        <f>IF(BD.PD8[[#This Row],[Mon]]="DOP",1,HLOOKUP(BD.PD8[[#This Row],[Mon]],Data!$J$1:$K$2,2,FALSE))</f>
        <v>65</v>
      </c>
      <c r="M4" s="490">
        <v>0</v>
      </c>
      <c r="N4" s="243">
        <f>BD.PD8[[#This Row],[Cant.]]*BD.PD8[[#This Row],[ Tasa ]]*BD.PD8[[#This Row],[ Precio Und.]]</f>
        <v>0</v>
      </c>
      <c r="O4" s="491">
        <v>0</v>
      </c>
      <c r="P4" s="243">
        <f>IF(BD.PD8[[#This Row],[Liquid. '[%']]]&lt;&gt;0,(BD.PD8[[#This Row],[Valor Neto '[DOP']]]*BD.PD8[[#This Row],[Liquid. '[%']]])+BD.PD8[[#This Row],[Valor Neto '[DOP']]],BD.PD8[[#This Row],[Valor Neto '[DOP']]])</f>
        <v>0</v>
      </c>
      <c r="Q4" s="243">
        <f>BD.PD8[[#This Row],[Ppto. Orden Interna '[DOP']]]/HLOOKUP("USD",Data!$J$1:$K$2,2,FALSE)</f>
        <v>0</v>
      </c>
      <c r="R4" s="381"/>
      <c r="S4" s="387"/>
      <c r="T4" s="387"/>
      <c r="U4" s="492" t="s">
        <v>1279</v>
      </c>
      <c r="V4" s="493">
        <v>801360</v>
      </c>
      <c r="W4" s="494"/>
      <c r="X4" s="495"/>
      <c r="Y4" s="388"/>
      <c r="Z4" s="243">
        <f>BD.PD8[[#This Row],[Av.P1 '[%']]]*BD.PD8[[#This Row],[Ppto. Orden Interna '[DOP']]]</f>
        <v>0</v>
      </c>
      <c r="AB4" s="389"/>
      <c r="AC4" s="243">
        <f>BD.PD8[[#This Row],[Av.P2 '[%']]]*BD.PD8[[#This Row],[Ppto. Orden Interna '[DOP']]]</f>
        <v>0</v>
      </c>
      <c r="AE4" s="389"/>
      <c r="AF4" s="243">
        <f>BD.PD8[[#This Row],[Av.P3 '[%']]]*BD.PD8[[#This Row],[Ppto. Orden Interna '[DOP']]]</f>
        <v>0</v>
      </c>
      <c r="AG4" s="243"/>
      <c r="AH4" s="243"/>
      <c r="AI4" s="243"/>
      <c r="AJ4" s="243"/>
      <c r="AK4" s="243"/>
      <c r="AL4" s="243"/>
      <c r="AM4" s="496">
        <f>BD.PD8[[#This Row],[Pago 3]]+BD.PD8[[#This Row],[Pago 2]]+BD.PD8[[#This Row],[Pago 1]]</f>
        <v>0</v>
      </c>
      <c r="AN4" s="308" t="s">
        <v>244</v>
      </c>
      <c r="AO4" s="308" t="s">
        <v>245</v>
      </c>
      <c r="AP4" s="308" t="s">
        <v>246</v>
      </c>
      <c r="AQ4" s="308" t="s">
        <v>247</v>
      </c>
      <c r="AR4" s="308">
        <v>594</v>
      </c>
      <c r="AS4" s="308" t="s">
        <v>248</v>
      </c>
      <c r="AT4" s="249" t="s">
        <v>1356</v>
      </c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8"/>
      <c r="BX4" s="308"/>
      <c r="BY4" s="308"/>
      <c r="BZ4" s="308"/>
      <c r="CA4" s="308"/>
      <c r="CB4" s="308"/>
      <c r="CC4" s="308"/>
      <c r="CD4" s="308"/>
      <c r="CE4" s="308"/>
      <c r="CF4" s="308"/>
      <c r="CG4" s="308"/>
      <c r="CH4" s="308"/>
      <c r="CI4" s="308"/>
      <c r="CJ4" s="308"/>
      <c r="CK4" s="308"/>
      <c r="CL4" s="308"/>
      <c r="CM4" s="308"/>
      <c r="CN4" s="308"/>
      <c r="CO4" s="308"/>
      <c r="CP4" s="308"/>
      <c r="CQ4" s="308"/>
      <c r="CR4" s="308"/>
      <c r="CS4" s="308"/>
      <c r="CT4" s="308"/>
      <c r="CU4" s="308"/>
      <c r="CV4" s="308"/>
      <c r="CW4" s="308"/>
      <c r="CX4" s="308"/>
      <c r="CY4" s="308"/>
      <c r="CZ4" s="308"/>
      <c r="DA4" s="308"/>
      <c r="DB4" s="308"/>
      <c r="DC4" s="308"/>
      <c r="DD4" s="308"/>
      <c r="DE4" s="308"/>
      <c r="DF4" s="308"/>
      <c r="DG4" s="308"/>
      <c r="DH4" s="308"/>
      <c r="DI4" s="308"/>
      <c r="DJ4" s="308"/>
      <c r="DK4" s="308"/>
      <c r="DL4" s="308"/>
      <c r="DM4" s="308"/>
      <c r="DN4" s="308"/>
      <c r="DO4" s="308"/>
      <c r="DP4" s="308"/>
      <c r="DQ4" s="308"/>
      <c r="DR4" s="308"/>
      <c r="DS4" s="308"/>
      <c r="DT4" s="308"/>
      <c r="DU4" s="308"/>
      <c r="DV4" s="308"/>
      <c r="DW4" s="308"/>
      <c r="DX4" s="308"/>
      <c r="DY4" s="308"/>
      <c r="DZ4" s="308"/>
      <c r="EA4" s="308"/>
      <c r="EB4" s="308"/>
      <c r="EC4" s="308"/>
      <c r="ED4" s="308"/>
      <c r="EE4" s="308"/>
      <c r="EF4" s="308"/>
      <c r="EG4" s="308"/>
      <c r="EH4" s="308"/>
      <c r="EI4" s="308"/>
      <c r="EJ4" s="308"/>
      <c r="EK4" s="308"/>
      <c r="EL4" s="308"/>
      <c r="EM4" s="308"/>
      <c r="EN4" s="308"/>
      <c r="EO4" s="308"/>
      <c r="EP4" s="308"/>
      <c r="EQ4" s="308"/>
      <c r="ER4" s="308"/>
      <c r="ES4" s="308"/>
      <c r="ET4" s="308"/>
      <c r="EU4" s="308"/>
      <c r="EV4" s="308"/>
      <c r="EW4" s="308"/>
      <c r="EX4" s="308"/>
      <c r="EY4" s="308"/>
      <c r="EZ4" s="308"/>
      <c r="FA4" s="308"/>
      <c r="FB4" s="308"/>
      <c r="FC4" s="308"/>
      <c r="FD4" s="308"/>
      <c r="FE4" s="308"/>
      <c r="FF4" s="308"/>
      <c r="FG4" s="308"/>
      <c r="FH4" s="308"/>
      <c r="FI4" s="308"/>
      <c r="FJ4" s="308"/>
      <c r="FK4" s="308"/>
      <c r="FL4" s="308"/>
      <c r="FM4" s="308"/>
      <c r="FN4" s="308"/>
      <c r="FO4" s="308"/>
      <c r="FP4" s="308"/>
      <c r="FQ4" s="308"/>
      <c r="FR4" s="308"/>
      <c r="FS4" s="308"/>
      <c r="FT4" s="308"/>
      <c r="FU4" s="308"/>
      <c r="FV4" s="308"/>
      <c r="FW4" s="308"/>
      <c r="FX4" s="308"/>
      <c r="FY4" s="308"/>
      <c r="FZ4" s="308"/>
      <c r="GA4" s="308"/>
      <c r="GB4" s="308"/>
      <c r="GC4" s="308"/>
      <c r="GD4" s="308"/>
      <c r="GE4" s="308"/>
      <c r="GF4" s="308"/>
      <c r="GG4" s="308"/>
      <c r="GH4" s="308"/>
      <c r="GI4" s="308"/>
      <c r="GJ4" s="308"/>
      <c r="GK4" s="308"/>
      <c r="GL4" s="308"/>
      <c r="GM4" s="308"/>
      <c r="GN4" s="308"/>
      <c r="GO4" s="308"/>
      <c r="GP4" s="308"/>
      <c r="GQ4" s="308"/>
      <c r="GR4" s="308"/>
      <c r="GS4" s="308"/>
      <c r="GT4" s="308"/>
      <c r="GU4" s="308"/>
      <c r="GV4" s="308"/>
      <c r="GW4" s="308"/>
      <c r="GX4" s="308"/>
      <c r="GY4" s="308"/>
      <c r="GZ4" s="308"/>
      <c r="HA4" s="308"/>
      <c r="HB4" s="308"/>
      <c r="HC4" s="308"/>
      <c r="HD4" s="308"/>
      <c r="HE4" s="308"/>
      <c r="HF4" s="308"/>
      <c r="HG4" s="308"/>
      <c r="HH4" s="308"/>
      <c r="HI4" s="308"/>
      <c r="HJ4" s="308"/>
      <c r="HK4" s="308"/>
      <c r="HL4" s="308"/>
      <c r="HM4" s="308"/>
      <c r="HN4" s="308"/>
      <c r="HO4" s="308"/>
      <c r="HP4" s="308"/>
      <c r="HQ4" s="308"/>
      <c r="HR4" s="308"/>
      <c r="HS4" s="308"/>
      <c r="HT4" s="308"/>
      <c r="HU4" s="308"/>
      <c r="HV4" s="308"/>
      <c r="HW4" s="308"/>
      <c r="HX4" s="308"/>
      <c r="HY4" s="308"/>
      <c r="HZ4" s="308"/>
      <c r="IA4" s="308"/>
      <c r="IB4" s="308"/>
      <c r="IC4" s="308"/>
      <c r="ID4" s="308"/>
      <c r="IE4" s="308"/>
      <c r="IF4" s="308"/>
      <c r="IG4" s="308"/>
      <c r="IH4" s="308"/>
    </row>
    <row r="5" spans="1:242" s="249" customFormat="1" ht="15" customHeight="1" x14ac:dyDescent="0.3">
      <c r="A5" s="174">
        <v>1.03</v>
      </c>
      <c r="B5" s="231" t="s">
        <v>243</v>
      </c>
      <c r="C5" s="232" t="e">
        <f>VLOOKUP(BD.PD8[[#This Row],[Pos]],[18]!PPto[#Data],3,FALSE)</f>
        <v>#REF!</v>
      </c>
      <c r="D5" s="233" t="s">
        <v>243</v>
      </c>
      <c r="E5" s="305">
        <f>IF(BD.PD8[[#This Row],[.]]="*",VLOOKUP(BD.PD8[[#This Row],[Pos]],[18]Presupuesto!A:H,7,FALSE),"")</f>
        <v>0</v>
      </c>
      <c r="F5" s="234"/>
      <c r="G5" s="174"/>
      <c r="H5" s="174"/>
      <c r="I5" s="174"/>
      <c r="J5" s="392">
        <v>1</v>
      </c>
      <c r="K5" s="233" t="s">
        <v>117</v>
      </c>
      <c r="L5" s="383">
        <f>IF(BD.PD8[[#This Row],[Mon]]="DOP",1,HLOOKUP(BD.PD8[[#This Row],[Mon]],Data!$J$1:$K$2,2,FALSE))</f>
        <v>65</v>
      </c>
      <c r="M5" s="490">
        <v>0</v>
      </c>
      <c r="N5" s="243">
        <f>BD.PD8[[#This Row],[Cant.]]*BD.PD8[[#This Row],[ Tasa ]]*BD.PD8[[#This Row],[ Precio Und.]]</f>
        <v>0</v>
      </c>
      <c r="O5" s="491">
        <v>0</v>
      </c>
      <c r="P5" s="243">
        <f>IF(BD.PD8[[#This Row],[Liquid. '[%']]]&lt;&gt;0,(BD.PD8[[#This Row],[Valor Neto '[DOP']]]*BD.PD8[[#This Row],[Liquid. '[%']]])+BD.PD8[[#This Row],[Valor Neto '[DOP']]],BD.PD8[[#This Row],[Valor Neto '[DOP']]])</f>
        <v>0</v>
      </c>
      <c r="Q5" s="243">
        <f>BD.PD8[[#This Row],[Ppto. Orden Interna '[DOP']]]/HLOOKUP("USD",Data!$J$1:$K$2,2,FALSE)</f>
        <v>0</v>
      </c>
      <c r="R5" s="381"/>
      <c r="S5" s="387"/>
      <c r="T5" s="387"/>
      <c r="U5" s="492" t="s">
        <v>1279</v>
      </c>
      <c r="V5" s="493">
        <v>801360</v>
      </c>
      <c r="W5" s="494"/>
      <c r="X5" s="495"/>
      <c r="Y5" s="388"/>
      <c r="Z5" s="243">
        <f>BD.PD8[[#This Row],[Av.P1 '[%']]]*BD.PD8[[#This Row],[Ppto. Orden Interna '[DOP']]]</f>
        <v>0</v>
      </c>
      <c r="AB5" s="389"/>
      <c r="AC5" s="243">
        <f>BD.PD8[[#This Row],[Av.P2 '[%']]]*BD.PD8[[#This Row],[Ppto. Orden Interna '[DOP']]]</f>
        <v>0</v>
      </c>
      <c r="AE5" s="389"/>
      <c r="AF5" s="243">
        <f>BD.PD8[[#This Row],[Av.P3 '[%']]]*BD.PD8[[#This Row],[Ppto. Orden Interna '[DOP']]]</f>
        <v>0</v>
      </c>
      <c r="AG5" s="243"/>
      <c r="AH5" s="243"/>
      <c r="AI5" s="243"/>
      <c r="AJ5" s="243"/>
      <c r="AK5" s="243"/>
      <c r="AL5" s="243"/>
      <c r="AM5" s="496">
        <f>BD.PD8[[#This Row],[Pago 3]]+BD.PD8[[#This Row],[Pago 2]]+BD.PD8[[#This Row],[Pago 1]]</f>
        <v>0</v>
      </c>
      <c r="AN5" s="308" t="s">
        <v>244</v>
      </c>
      <c r="AO5" s="308" t="s">
        <v>245</v>
      </c>
      <c r="AP5" s="308" t="s">
        <v>246</v>
      </c>
      <c r="AQ5" s="308" t="s">
        <v>247</v>
      </c>
      <c r="AR5" s="308">
        <v>594</v>
      </c>
      <c r="AS5" s="308" t="s">
        <v>248</v>
      </c>
      <c r="AT5" s="249" t="s">
        <v>1356</v>
      </c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  <c r="BS5" s="308"/>
      <c r="BT5" s="308"/>
      <c r="BU5" s="308"/>
      <c r="BV5" s="308"/>
      <c r="BW5" s="308"/>
      <c r="BX5" s="308"/>
      <c r="BY5" s="308"/>
      <c r="BZ5" s="308"/>
      <c r="CA5" s="308"/>
      <c r="CB5" s="308"/>
      <c r="CC5" s="308"/>
      <c r="CD5" s="308"/>
      <c r="CE5" s="308"/>
      <c r="CF5" s="308"/>
      <c r="CG5" s="308"/>
      <c r="CH5" s="308"/>
      <c r="CI5" s="308"/>
      <c r="CJ5" s="308"/>
      <c r="CK5" s="308"/>
      <c r="CL5" s="308"/>
      <c r="CM5" s="308"/>
      <c r="CN5" s="308"/>
      <c r="CO5" s="308"/>
      <c r="CP5" s="308"/>
      <c r="CQ5" s="308"/>
      <c r="CR5" s="308"/>
      <c r="CS5" s="308"/>
      <c r="CT5" s="308"/>
      <c r="CU5" s="308"/>
      <c r="CV5" s="308"/>
      <c r="CW5" s="308"/>
      <c r="CX5" s="308"/>
      <c r="CY5" s="308"/>
      <c r="CZ5" s="308"/>
      <c r="DA5" s="308"/>
      <c r="DB5" s="308"/>
      <c r="DC5" s="308"/>
      <c r="DD5" s="308"/>
      <c r="DE5" s="308"/>
      <c r="DF5" s="308"/>
      <c r="DG5" s="308"/>
      <c r="DH5" s="308"/>
      <c r="DI5" s="308"/>
      <c r="DJ5" s="308"/>
      <c r="DK5" s="308"/>
      <c r="DL5" s="308"/>
      <c r="DM5" s="308"/>
      <c r="DN5" s="308"/>
      <c r="DO5" s="308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8"/>
      <c r="FB5" s="308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8"/>
      <c r="FR5" s="308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8"/>
      <c r="GG5" s="308"/>
      <c r="GH5" s="308"/>
      <c r="GI5" s="308"/>
      <c r="GJ5" s="308"/>
      <c r="GK5" s="308"/>
      <c r="GL5" s="308"/>
      <c r="GM5" s="308"/>
      <c r="GN5" s="308"/>
      <c r="GO5" s="308"/>
      <c r="GP5" s="308"/>
      <c r="GQ5" s="308"/>
      <c r="GR5" s="308"/>
      <c r="GS5" s="308"/>
      <c r="GT5" s="308"/>
      <c r="GU5" s="308"/>
      <c r="GV5" s="308"/>
      <c r="GW5" s="308"/>
      <c r="GX5" s="308"/>
      <c r="GY5" s="308"/>
      <c r="GZ5" s="308"/>
      <c r="HA5" s="308"/>
      <c r="HB5" s="308"/>
      <c r="HC5" s="308"/>
      <c r="HD5" s="308"/>
      <c r="HE5" s="308"/>
      <c r="HF5" s="308"/>
      <c r="HG5" s="308"/>
      <c r="HH5" s="308"/>
      <c r="HI5" s="308"/>
      <c r="HJ5" s="308"/>
      <c r="HK5" s="308"/>
      <c r="HL5" s="308"/>
      <c r="HM5" s="308"/>
      <c r="HN5" s="308"/>
      <c r="HO5" s="308"/>
      <c r="HP5" s="308"/>
      <c r="HQ5" s="308"/>
      <c r="HR5" s="308"/>
      <c r="HS5" s="308"/>
      <c r="HT5" s="308"/>
      <c r="HU5" s="308"/>
      <c r="HV5" s="308"/>
      <c r="HW5" s="308"/>
      <c r="HX5" s="308"/>
      <c r="HY5" s="308"/>
      <c r="HZ5" s="308"/>
      <c r="IA5" s="308"/>
      <c r="IB5" s="308"/>
      <c r="IC5" s="308"/>
      <c r="ID5" s="308"/>
      <c r="IE5" s="308"/>
      <c r="IF5" s="308"/>
      <c r="IG5" s="308"/>
      <c r="IH5" s="308"/>
    </row>
    <row r="6" spans="1:242" s="249" customFormat="1" ht="15" customHeight="1" x14ac:dyDescent="0.3">
      <c r="A6" s="174">
        <v>1.04</v>
      </c>
      <c r="B6" s="231" t="s">
        <v>243</v>
      </c>
      <c r="C6" s="232" t="e">
        <f>VLOOKUP(BD.PD8[[#This Row],[Pos]],[18]!PPto[#Data],3,FALSE)</f>
        <v>#REF!</v>
      </c>
      <c r="D6" s="233" t="s">
        <v>243</v>
      </c>
      <c r="E6" s="305">
        <f>IF(BD.PD8[[#This Row],[.]]="*",VLOOKUP(BD.PD8[[#This Row],[Pos]],[18]Presupuesto!A:H,7,FALSE),"")</f>
        <v>0</v>
      </c>
      <c r="F6" s="234"/>
      <c r="G6" s="174"/>
      <c r="H6" s="174"/>
      <c r="I6" s="174"/>
      <c r="J6" s="392">
        <v>1</v>
      </c>
      <c r="K6" s="233" t="s">
        <v>117</v>
      </c>
      <c r="L6" s="383">
        <f>IF(BD.PD8[[#This Row],[Mon]]="DOP",1,HLOOKUP(BD.PD8[[#This Row],[Mon]],Data!$J$1:$K$2,2,FALSE))</f>
        <v>65</v>
      </c>
      <c r="M6" s="490">
        <v>0</v>
      </c>
      <c r="N6" s="243">
        <f>BD.PD8[[#This Row],[Cant.]]*BD.PD8[[#This Row],[ Tasa ]]*BD.PD8[[#This Row],[ Precio Und.]]</f>
        <v>0</v>
      </c>
      <c r="O6" s="491">
        <v>0</v>
      </c>
      <c r="P6" s="243">
        <f>IF(BD.PD8[[#This Row],[Liquid. '[%']]]&lt;&gt;0,(BD.PD8[[#This Row],[Valor Neto '[DOP']]]*BD.PD8[[#This Row],[Liquid. '[%']]])+BD.PD8[[#This Row],[Valor Neto '[DOP']]],BD.PD8[[#This Row],[Valor Neto '[DOP']]])</f>
        <v>0</v>
      </c>
      <c r="Q6" s="243">
        <f>BD.PD8[[#This Row],[Ppto. Orden Interna '[DOP']]]/HLOOKUP("USD",Data!$J$1:$K$2,2,FALSE)</f>
        <v>0</v>
      </c>
      <c r="R6" s="381"/>
      <c r="S6" s="387"/>
      <c r="T6" s="387"/>
      <c r="U6" s="492" t="s">
        <v>1279</v>
      </c>
      <c r="V6" s="493">
        <v>801360</v>
      </c>
      <c r="W6" s="494"/>
      <c r="X6" s="495"/>
      <c r="Y6" s="388"/>
      <c r="Z6" s="243">
        <f>BD.PD8[[#This Row],[Av.P1 '[%']]]*BD.PD8[[#This Row],[Ppto. Orden Interna '[DOP']]]</f>
        <v>0</v>
      </c>
      <c r="AB6" s="389"/>
      <c r="AC6" s="243">
        <f>BD.PD8[[#This Row],[Av.P2 '[%']]]*BD.PD8[[#This Row],[Ppto. Orden Interna '[DOP']]]</f>
        <v>0</v>
      </c>
      <c r="AE6" s="389"/>
      <c r="AF6" s="243">
        <f>BD.PD8[[#This Row],[Av.P3 '[%']]]*BD.PD8[[#This Row],[Ppto. Orden Interna '[DOP']]]</f>
        <v>0</v>
      </c>
      <c r="AG6" s="243"/>
      <c r="AH6" s="243"/>
      <c r="AI6" s="243"/>
      <c r="AJ6" s="243"/>
      <c r="AK6" s="243"/>
      <c r="AL6" s="243"/>
      <c r="AM6" s="496">
        <f>BD.PD8[[#This Row],[Pago 3]]+BD.PD8[[#This Row],[Pago 2]]+BD.PD8[[#This Row],[Pago 1]]</f>
        <v>0</v>
      </c>
      <c r="AN6" s="308" t="s">
        <v>244</v>
      </c>
      <c r="AO6" s="308" t="s">
        <v>245</v>
      </c>
      <c r="AP6" s="308" t="s">
        <v>246</v>
      </c>
      <c r="AQ6" s="308" t="s">
        <v>247</v>
      </c>
      <c r="AR6" s="308">
        <v>594</v>
      </c>
      <c r="AS6" s="308" t="s">
        <v>248</v>
      </c>
      <c r="AT6" s="249" t="s">
        <v>1356</v>
      </c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  <c r="DN6" s="308"/>
      <c r="DO6" s="308"/>
      <c r="DP6" s="308"/>
      <c r="DQ6" s="308"/>
      <c r="DR6" s="308"/>
      <c r="DS6" s="308"/>
      <c r="DT6" s="308"/>
      <c r="DU6" s="308"/>
      <c r="DV6" s="308"/>
      <c r="DW6" s="308"/>
      <c r="DX6" s="308"/>
      <c r="DY6" s="308"/>
      <c r="DZ6" s="308"/>
      <c r="EA6" s="308"/>
      <c r="EB6" s="308"/>
      <c r="EC6" s="308"/>
      <c r="ED6" s="308"/>
      <c r="EE6" s="308"/>
      <c r="EF6" s="308"/>
      <c r="EG6" s="308"/>
      <c r="EH6" s="308"/>
      <c r="EI6" s="308"/>
      <c r="EJ6" s="308"/>
      <c r="EK6" s="308"/>
      <c r="EL6" s="308"/>
      <c r="EM6" s="308"/>
      <c r="EN6" s="308"/>
      <c r="EO6" s="308"/>
      <c r="EP6" s="308"/>
      <c r="EQ6" s="308"/>
      <c r="ER6" s="308"/>
      <c r="ES6" s="308"/>
      <c r="ET6" s="308"/>
      <c r="EU6" s="308"/>
      <c r="EV6" s="308"/>
      <c r="EW6" s="308"/>
      <c r="EX6" s="308"/>
      <c r="EY6" s="308"/>
      <c r="EZ6" s="308"/>
      <c r="FA6" s="308"/>
      <c r="FB6" s="308"/>
      <c r="FC6" s="308"/>
      <c r="FD6" s="308"/>
      <c r="FE6" s="308"/>
      <c r="FF6" s="308"/>
      <c r="FG6" s="308"/>
      <c r="FH6" s="308"/>
      <c r="FI6" s="308"/>
      <c r="FJ6" s="308"/>
      <c r="FK6" s="308"/>
      <c r="FL6" s="308"/>
      <c r="FM6" s="308"/>
      <c r="FN6" s="308"/>
      <c r="FO6" s="308"/>
      <c r="FP6" s="308"/>
      <c r="FQ6" s="308"/>
      <c r="FR6" s="308"/>
      <c r="FS6" s="308"/>
      <c r="FT6" s="308"/>
      <c r="FU6" s="308"/>
      <c r="FV6" s="308"/>
      <c r="FW6" s="308"/>
      <c r="FX6" s="308"/>
      <c r="FY6" s="308"/>
      <c r="FZ6" s="308"/>
      <c r="GA6" s="308"/>
      <c r="GB6" s="308"/>
      <c r="GC6" s="308"/>
      <c r="GD6" s="308"/>
      <c r="GE6" s="308"/>
      <c r="GF6" s="308"/>
      <c r="GG6" s="308"/>
      <c r="GH6" s="308"/>
      <c r="GI6" s="308"/>
      <c r="GJ6" s="308"/>
      <c r="GK6" s="308"/>
      <c r="GL6" s="308"/>
      <c r="GM6" s="308"/>
      <c r="GN6" s="308"/>
      <c r="GO6" s="308"/>
      <c r="GP6" s="308"/>
      <c r="GQ6" s="308"/>
      <c r="GR6" s="308"/>
      <c r="GS6" s="308"/>
      <c r="GT6" s="308"/>
      <c r="GU6" s="308"/>
      <c r="GV6" s="308"/>
      <c r="GW6" s="308"/>
      <c r="GX6" s="308"/>
      <c r="GY6" s="308"/>
      <c r="GZ6" s="308"/>
      <c r="HA6" s="308"/>
      <c r="HB6" s="308"/>
      <c r="HC6" s="308"/>
      <c r="HD6" s="308"/>
      <c r="HE6" s="308"/>
      <c r="HF6" s="308"/>
      <c r="HG6" s="308"/>
      <c r="HH6" s="308"/>
      <c r="HI6" s="308"/>
      <c r="HJ6" s="308"/>
      <c r="HK6" s="308"/>
      <c r="HL6" s="308"/>
      <c r="HM6" s="308"/>
      <c r="HN6" s="308"/>
      <c r="HO6" s="308"/>
      <c r="HP6" s="308"/>
      <c r="HQ6" s="308"/>
      <c r="HR6" s="308"/>
      <c r="HS6" s="308"/>
      <c r="HT6" s="308"/>
      <c r="HU6" s="308"/>
      <c r="HV6" s="308"/>
      <c r="HW6" s="308"/>
      <c r="HX6" s="308"/>
      <c r="HY6" s="308"/>
      <c r="HZ6" s="308"/>
      <c r="IA6" s="308"/>
      <c r="IB6" s="308"/>
      <c r="IC6" s="308"/>
      <c r="ID6" s="308"/>
      <c r="IE6" s="308"/>
      <c r="IF6" s="308"/>
      <c r="IG6" s="308"/>
      <c r="IH6" s="308"/>
    </row>
    <row r="7" spans="1:242" s="249" customFormat="1" ht="15" customHeight="1" x14ac:dyDescent="0.3">
      <c r="A7" s="174">
        <v>1.05</v>
      </c>
      <c r="B7" s="231" t="s">
        <v>243</v>
      </c>
      <c r="C7" s="232" t="e">
        <f>VLOOKUP(BD.PD8[[#This Row],[Pos]],[18]!PPto[#Data],3,FALSE)</f>
        <v>#REF!</v>
      </c>
      <c r="D7" s="233" t="s">
        <v>243</v>
      </c>
      <c r="E7" s="305">
        <f>IF(BD.PD8[[#This Row],[.]]="*",VLOOKUP(BD.PD8[[#This Row],[Pos]],[18]Presupuesto!A:H,7,FALSE),"")</f>
        <v>0</v>
      </c>
      <c r="F7" s="234"/>
      <c r="G7" s="174"/>
      <c r="H7" s="174"/>
      <c r="I7" s="174"/>
      <c r="J7" s="392">
        <v>1</v>
      </c>
      <c r="K7" s="233" t="s">
        <v>117</v>
      </c>
      <c r="L7" s="383">
        <f>IF(BD.PD8[[#This Row],[Mon]]="DOP",1,HLOOKUP(BD.PD8[[#This Row],[Mon]],Data!$J$1:$K$2,2,FALSE))</f>
        <v>65</v>
      </c>
      <c r="M7" s="490">
        <v>0</v>
      </c>
      <c r="N7" s="243">
        <f>BD.PD8[[#This Row],[Cant.]]*BD.PD8[[#This Row],[ Tasa ]]*BD.PD8[[#This Row],[ Precio Und.]]</f>
        <v>0</v>
      </c>
      <c r="O7" s="491">
        <v>0</v>
      </c>
      <c r="P7" s="243">
        <f>IF(BD.PD8[[#This Row],[Liquid. '[%']]]&lt;&gt;0,(BD.PD8[[#This Row],[Valor Neto '[DOP']]]*BD.PD8[[#This Row],[Liquid. '[%']]])+BD.PD8[[#This Row],[Valor Neto '[DOP']]],BD.PD8[[#This Row],[Valor Neto '[DOP']]])</f>
        <v>0</v>
      </c>
      <c r="Q7" s="243">
        <f>BD.PD8[[#This Row],[Ppto. Orden Interna '[DOP']]]/HLOOKUP("USD",Data!$J$1:$K$2,2,FALSE)</f>
        <v>0</v>
      </c>
      <c r="R7" s="381"/>
      <c r="S7" s="387"/>
      <c r="T7" s="387"/>
      <c r="U7" s="492" t="s">
        <v>1279</v>
      </c>
      <c r="V7" s="493">
        <v>801360</v>
      </c>
      <c r="W7" s="494"/>
      <c r="X7" s="495"/>
      <c r="Y7" s="388"/>
      <c r="Z7" s="243">
        <f>BD.PD8[[#This Row],[Av.P1 '[%']]]*BD.PD8[[#This Row],[Ppto. Orden Interna '[DOP']]]</f>
        <v>0</v>
      </c>
      <c r="AB7" s="389"/>
      <c r="AC7" s="243">
        <f>BD.PD8[[#This Row],[Av.P2 '[%']]]*BD.PD8[[#This Row],[Ppto. Orden Interna '[DOP']]]</f>
        <v>0</v>
      </c>
      <c r="AE7" s="389"/>
      <c r="AF7" s="243">
        <f>BD.PD8[[#This Row],[Av.P3 '[%']]]*BD.PD8[[#This Row],[Ppto. Orden Interna '[DOP']]]</f>
        <v>0</v>
      </c>
      <c r="AG7" s="243"/>
      <c r="AH7" s="243"/>
      <c r="AI7" s="243"/>
      <c r="AJ7" s="243"/>
      <c r="AK7" s="243"/>
      <c r="AL7" s="243"/>
      <c r="AM7" s="496">
        <f>BD.PD8[[#This Row],[Pago 3]]+BD.PD8[[#This Row],[Pago 2]]+BD.PD8[[#This Row],[Pago 1]]</f>
        <v>0</v>
      </c>
      <c r="AN7" s="308" t="s">
        <v>244</v>
      </c>
      <c r="AO7" s="308" t="s">
        <v>245</v>
      </c>
      <c r="AP7" s="308" t="s">
        <v>246</v>
      </c>
      <c r="AQ7" s="308" t="s">
        <v>247</v>
      </c>
      <c r="AR7" s="308">
        <v>594</v>
      </c>
      <c r="AS7" s="308" t="s">
        <v>248</v>
      </c>
      <c r="AT7" s="249" t="s">
        <v>1356</v>
      </c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8"/>
      <c r="BT7" s="308"/>
      <c r="BU7" s="308"/>
      <c r="BV7" s="308"/>
      <c r="BW7" s="308"/>
      <c r="BX7" s="308"/>
      <c r="BY7" s="308"/>
      <c r="BZ7" s="308"/>
      <c r="CA7" s="308"/>
      <c r="CB7" s="308"/>
      <c r="CC7" s="308"/>
      <c r="CD7" s="308"/>
      <c r="CE7" s="308"/>
      <c r="CF7" s="308"/>
      <c r="CG7" s="308"/>
      <c r="CH7" s="308"/>
      <c r="CI7" s="308"/>
      <c r="CJ7" s="308"/>
      <c r="CK7" s="308"/>
      <c r="CL7" s="308"/>
      <c r="CM7" s="308"/>
      <c r="CN7" s="308"/>
      <c r="CO7" s="308"/>
      <c r="CP7" s="308"/>
      <c r="CQ7" s="308"/>
      <c r="CR7" s="308"/>
      <c r="CS7" s="308"/>
      <c r="CT7" s="308"/>
      <c r="CU7" s="308"/>
      <c r="CV7" s="308"/>
      <c r="CW7" s="308"/>
      <c r="CX7" s="308"/>
      <c r="CY7" s="308"/>
      <c r="CZ7" s="308"/>
      <c r="DA7" s="308"/>
      <c r="DB7" s="308"/>
      <c r="DC7" s="308"/>
      <c r="DD7" s="308"/>
      <c r="DE7" s="308"/>
      <c r="DF7" s="308"/>
      <c r="DG7" s="308"/>
      <c r="DH7" s="308"/>
      <c r="DI7" s="308"/>
      <c r="DJ7" s="308"/>
      <c r="DK7" s="308"/>
      <c r="DL7" s="308"/>
      <c r="DM7" s="308"/>
      <c r="DN7" s="308"/>
      <c r="DO7" s="308"/>
      <c r="DP7" s="308"/>
      <c r="DQ7" s="308"/>
      <c r="DR7" s="308"/>
      <c r="DS7" s="308"/>
      <c r="DT7" s="308"/>
      <c r="DU7" s="308"/>
      <c r="DV7" s="308"/>
      <c r="DW7" s="308"/>
      <c r="DX7" s="308"/>
      <c r="DY7" s="308"/>
      <c r="DZ7" s="308"/>
      <c r="EA7" s="308"/>
      <c r="EB7" s="308"/>
      <c r="EC7" s="308"/>
      <c r="ED7" s="308"/>
      <c r="EE7" s="308"/>
      <c r="EF7" s="308"/>
      <c r="EG7" s="308"/>
      <c r="EH7" s="308"/>
      <c r="EI7" s="308"/>
      <c r="EJ7" s="308"/>
      <c r="EK7" s="308"/>
      <c r="EL7" s="308"/>
      <c r="EM7" s="308"/>
      <c r="EN7" s="308"/>
      <c r="EO7" s="308"/>
      <c r="EP7" s="308"/>
      <c r="EQ7" s="308"/>
      <c r="ER7" s="308"/>
      <c r="ES7" s="308"/>
      <c r="ET7" s="308"/>
      <c r="EU7" s="308"/>
      <c r="EV7" s="308"/>
      <c r="EW7" s="308"/>
      <c r="EX7" s="308"/>
      <c r="EY7" s="308"/>
      <c r="EZ7" s="308"/>
      <c r="FA7" s="308"/>
      <c r="FB7" s="308"/>
      <c r="FC7" s="308"/>
      <c r="FD7" s="308"/>
      <c r="FE7" s="308"/>
      <c r="FF7" s="308"/>
      <c r="FG7" s="308"/>
      <c r="FH7" s="308"/>
      <c r="FI7" s="308"/>
      <c r="FJ7" s="308"/>
      <c r="FK7" s="308"/>
      <c r="FL7" s="308"/>
      <c r="FM7" s="308"/>
      <c r="FN7" s="308"/>
      <c r="FO7" s="308"/>
      <c r="FP7" s="308"/>
      <c r="FQ7" s="308"/>
      <c r="FR7" s="308"/>
      <c r="FS7" s="308"/>
      <c r="FT7" s="308"/>
      <c r="FU7" s="308"/>
      <c r="FV7" s="308"/>
      <c r="FW7" s="308"/>
      <c r="FX7" s="308"/>
      <c r="FY7" s="308"/>
      <c r="FZ7" s="308"/>
      <c r="GA7" s="308"/>
      <c r="GB7" s="308"/>
      <c r="GC7" s="308"/>
      <c r="GD7" s="308"/>
      <c r="GE7" s="308"/>
      <c r="GF7" s="308"/>
      <c r="GG7" s="308"/>
      <c r="GH7" s="308"/>
      <c r="GI7" s="308"/>
      <c r="GJ7" s="308"/>
      <c r="GK7" s="308"/>
      <c r="GL7" s="308"/>
      <c r="GM7" s="308"/>
      <c r="GN7" s="308"/>
      <c r="GO7" s="308"/>
      <c r="GP7" s="308"/>
      <c r="GQ7" s="308"/>
      <c r="GR7" s="308"/>
      <c r="GS7" s="308"/>
      <c r="GT7" s="308"/>
      <c r="GU7" s="308"/>
      <c r="GV7" s="308"/>
      <c r="GW7" s="308"/>
      <c r="GX7" s="308"/>
      <c r="GY7" s="308"/>
      <c r="GZ7" s="308"/>
      <c r="HA7" s="308"/>
      <c r="HB7" s="308"/>
      <c r="HC7" s="308"/>
      <c r="HD7" s="308"/>
      <c r="HE7" s="308"/>
      <c r="HF7" s="308"/>
      <c r="HG7" s="308"/>
      <c r="HH7" s="308"/>
      <c r="HI7" s="308"/>
      <c r="HJ7" s="308"/>
      <c r="HK7" s="308"/>
      <c r="HL7" s="308"/>
      <c r="HM7" s="308"/>
      <c r="HN7" s="308"/>
      <c r="HO7" s="308"/>
      <c r="HP7" s="308"/>
      <c r="HQ7" s="308"/>
      <c r="HR7" s="308"/>
      <c r="HS7" s="308"/>
      <c r="HT7" s="308"/>
      <c r="HU7" s="308"/>
      <c r="HV7" s="308"/>
      <c r="HW7" s="308"/>
      <c r="HX7" s="308"/>
      <c r="HY7" s="308"/>
      <c r="HZ7" s="308"/>
      <c r="IA7" s="308"/>
      <c r="IB7" s="308"/>
      <c r="IC7" s="308"/>
      <c r="ID7" s="308"/>
      <c r="IE7" s="308"/>
      <c r="IF7" s="308"/>
      <c r="IG7" s="308"/>
      <c r="IH7" s="308"/>
    </row>
    <row r="8" spans="1:242" s="249" customFormat="1" ht="16.95" customHeight="1" x14ac:dyDescent="0.3">
      <c r="A8" s="174">
        <v>1.06</v>
      </c>
      <c r="B8" s="231" t="s">
        <v>243</v>
      </c>
      <c r="C8" s="232" t="e">
        <f>VLOOKUP(BD.PD8[[#This Row],[Pos]],[18]!PPto[#Data],3,FALSE)</f>
        <v>#REF!</v>
      </c>
      <c r="D8" s="233" t="s">
        <v>243</v>
      </c>
      <c r="E8" s="305">
        <f>IF(BD.PD8[[#This Row],[.]]="*",VLOOKUP(BD.PD8[[#This Row],[Pos]],[18]Presupuesto!A:H,7,FALSE),"")</f>
        <v>0</v>
      </c>
      <c r="F8" s="234"/>
      <c r="G8" s="174"/>
      <c r="H8" s="174"/>
      <c r="I8" s="174"/>
      <c r="J8" s="392">
        <v>1</v>
      </c>
      <c r="K8" s="233" t="s">
        <v>117</v>
      </c>
      <c r="L8" s="383">
        <f>IF(BD.PD8[[#This Row],[Mon]]="DOP",1,HLOOKUP(BD.PD8[[#This Row],[Mon]],Data!$J$1:$K$2,2,FALSE))</f>
        <v>65</v>
      </c>
      <c r="M8" s="490">
        <v>0</v>
      </c>
      <c r="N8" s="243">
        <f>BD.PD8[[#This Row],[Cant.]]*BD.PD8[[#This Row],[ Tasa ]]*BD.PD8[[#This Row],[ Precio Und.]]</f>
        <v>0</v>
      </c>
      <c r="O8" s="491">
        <v>0</v>
      </c>
      <c r="P8" s="243">
        <f>IF(BD.PD8[[#This Row],[Liquid. '[%']]]&lt;&gt;0,(BD.PD8[[#This Row],[Valor Neto '[DOP']]]*BD.PD8[[#This Row],[Liquid. '[%']]])+BD.PD8[[#This Row],[Valor Neto '[DOP']]],BD.PD8[[#This Row],[Valor Neto '[DOP']]])</f>
        <v>0</v>
      </c>
      <c r="Q8" s="243">
        <f>BD.PD8[[#This Row],[Ppto. Orden Interna '[DOP']]]/HLOOKUP("USD",Data!$J$1:$K$2,2,FALSE)</f>
        <v>0</v>
      </c>
      <c r="R8" s="381"/>
      <c r="S8" s="387"/>
      <c r="T8" s="387"/>
      <c r="U8" s="492" t="s">
        <v>1279</v>
      </c>
      <c r="V8" s="493">
        <v>801360</v>
      </c>
      <c r="W8" s="494"/>
      <c r="X8" s="495"/>
      <c r="Y8" s="388"/>
      <c r="Z8" s="243">
        <f>BD.PD8[[#This Row],[Av.P1 '[%']]]*BD.PD8[[#This Row],[Ppto. Orden Interna '[DOP']]]</f>
        <v>0</v>
      </c>
      <c r="AB8" s="389"/>
      <c r="AC8" s="243">
        <f>BD.PD8[[#This Row],[Av.P2 '[%']]]*BD.PD8[[#This Row],[Ppto. Orden Interna '[DOP']]]</f>
        <v>0</v>
      </c>
      <c r="AE8" s="389"/>
      <c r="AF8" s="243">
        <f>BD.PD8[[#This Row],[Av.P3 '[%']]]*BD.PD8[[#This Row],[Ppto. Orden Interna '[DOP']]]</f>
        <v>0</v>
      </c>
      <c r="AG8" s="243"/>
      <c r="AH8" s="243"/>
      <c r="AI8" s="243"/>
      <c r="AJ8" s="243"/>
      <c r="AK8" s="243"/>
      <c r="AL8" s="243"/>
      <c r="AM8" s="496">
        <f>BD.PD8[[#This Row],[Pago 3]]+BD.PD8[[#This Row],[Pago 2]]+BD.PD8[[#This Row],[Pago 1]]</f>
        <v>0</v>
      </c>
      <c r="AN8" s="308" t="s">
        <v>244</v>
      </c>
      <c r="AO8" s="308" t="s">
        <v>245</v>
      </c>
      <c r="AP8" s="308" t="s">
        <v>246</v>
      </c>
      <c r="AQ8" s="308" t="s">
        <v>247</v>
      </c>
      <c r="AR8" s="308">
        <v>594</v>
      </c>
      <c r="AS8" s="308" t="s">
        <v>248</v>
      </c>
      <c r="AT8" s="249" t="s">
        <v>1356</v>
      </c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  <c r="BQ8" s="308"/>
      <c r="BR8" s="308"/>
      <c r="BS8" s="308"/>
      <c r="BT8" s="308"/>
      <c r="BU8" s="308"/>
      <c r="BV8" s="308"/>
      <c r="BW8" s="308"/>
      <c r="BX8" s="308"/>
      <c r="BY8" s="308"/>
      <c r="BZ8" s="308"/>
      <c r="CA8" s="308"/>
      <c r="CB8" s="308"/>
      <c r="CC8" s="308"/>
      <c r="CD8" s="308"/>
      <c r="CE8" s="308"/>
      <c r="CF8" s="308"/>
      <c r="CG8" s="308"/>
      <c r="CH8" s="308"/>
      <c r="CI8" s="308"/>
      <c r="CJ8" s="308"/>
      <c r="CK8" s="308"/>
      <c r="CL8" s="308"/>
      <c r="CM8" s="308"/>
      <c r="CN8" s="308"/>
      <c r="CO8" s="308"/>
      <c r="CP8" s="308"/>
      <c r="CQ8" s="308"/>
      <c r="CR8" s="308"/>
      <c r="CS8" s="308"/>
      <c r="CT8" s="308"/>
      <c r="CU8" s="308"/>
      <c r="CV8" s="308"/>
      <c r="CW8" s="308"/>
      <c r="CX8" s="308"/>
      <c r="CY8" s="308"/>
      <c r="CZ8" s="308"/>
      <c r="DA8" s="308"/>
      <c r="DB8" s="308"/>
      <c r="DC8" s="308"/>
      <c r="DD8" s="308"/>
      <c r="DE8" s="308"/>
      <c r="DF8" s="308"/>
      <c r="DG8" s="308"/>
      <c r="DH8" s="308"/>
      <c r="DI8" s="308"/>
      <c r="DJ8" s="308"/>
      <c r="DK8" s="308"/>
      <c r="DL8" s="308"/>
      <c r="DM8" s="308"/>
      <c r="DN8" s="308"/>
      <c r="DO8" s="308"/>
      <c r="DP8" s="308"/>
      <c r="DQ8" s="308"/>
      <c r="DR8" s="308"/>
      <c r="DS8" s="308"/>
      <c r="DT8" s="308"/>
      <c r="DU8" s="308"/>
      <c r="DV8" s="308"/>
      <c r="DW8" s="308"/>
      <c r="DX8" s="308"/>
      <c r="DY8" s="308"/>
      <c r="DZ8" s="308"/>
      <c r="EA8" s="308"/>
      <c r="EB8" s="308"/>
      <c r="EC8" s="308"/>
      <c r="ED8" s="308"/>
      <c r="EE8" s="308"/>
      <c r="EF8" s="308"/>
      <c r="EG8" s="308"/>
      <c r="EH8" s="308"/>
      <c r="EI8" s="308"/>
      <c r="EJ8" s="308"/>
      <c r="EK8" s="308"/>
      <c r="EL8" s="308"/>
      <c r="EM8" s="308"/>
      <c r="EN8" s="308"/>
      <c r="EO8" s="308"/>
      <c r="EP8" s="308"/>
      <c r="EQ8" s="308"/>
      <c r="ER8" s="308"/>
      <c r="ES8" s="308"/>
      <c r="ET8" s="308"/>
      <c r="EU8" s="308"/>
      <c r="EV8" s="308"/>
      <c r="EW8" s="308"/>
      <c r="EX8" s="308"/>
      <c r="EY8" s="308"/>
      <c r="EZ8" s="308"/>
      <c r="FA8" s="308"/>
      <c r="FB8" s="308"/>
      <c r="FC8" s="308"/>
      <c r="FD8" s="308"/>
      <c r="FE8" s="308"/>
      <c r="FF8" s="308"/>
      <c r="FG8" s="308"/>
      <c r="FH8" s="308"/>
      <c r="FI8" s="308"/>
      <c r="FJ8" s="308"/>
      <c r="FK8" s="308"/>
      <c r="FL8" s="308"/>
      <c r="FM8" s="308"/>
      <c r="FN8" s="308"/>
      <c r="FO8" s="308"/>
      <c r="FP8" s="308"/>
      <c r="FQ8" s="308"/>
      <c r="FR8" s="308"/>
      <c r="FS8" s="308"/>
      <c r="FT8" s="308"/>
      <c r="FU8" s="308"/>
      <c r="FV8" s="308"/>
      <c r="FW8" s="308"/>
      <c r="FX8" s="308"/>
      <c r="FY8" s="308"/>
      <c r="FZ8" s="308"/>
      <c r="GA8" s="308"/>
      <c r="GB8" s="308"/>
      <c r="GC8" s="308"/>
      <c r="GD8" s="308"/>
      <c r="GE8" s="308"/>
      <c r="GF8" s="308"/>
      <c r="GG8" s="308"/>
      <c r="GH8" s="308"/>
      <c r="GI8" s="308"/>
      <c r="GJ8" s="308"/>
      <c r="GK8" s="308"/>
      <c r="GL8" s="308"/>
      <c r="GM8" s="308"/>
      <c r="GN8" s="308"/>
      <c r="GO8" s="308"/>
      <c r="GP8" s="308"/>
      <c r="GQ8" s="308"/>
      <c r="GR8" s="308"/>
      <c r="GS8" s="308"/>
      <c r="GT8" s="308"/>
      <c r="GU8" s="308"/>
      <c r="GV8" s="308"/>
      <c r="GW8" s="308"/>
      <c r="GX8" s="308"/>
      <c r="GY8" s="308"/>
      <c r="GZ8" s="308"/>
      <c r="HA8" s="308"/>
      <c r="HB8" s="308"/>
      <c r="HC8" s="308"/>
      <c r="HD8" s="308"/>
      <c r="HE8" s="308"/>
      <c r="HF8" s="308"/>
      <c r="HG8" s="308"/>
      <c r="HH8" s="308"/>
      <c r="HI8" s="308"/>
      <c r="HJ8" s="308"/>
      <c r="HK8" s="308"/>
      <c r="HL8" s="308"/>
      <c r="HM8" s="308"/>
      <c r="HN8" s="308"/>
      <c r="HO8" s="308"/>
      <c r="HP8" s="308"/>
      <c r="HQ8" s="308"/>
      <c r="HR8" s="308"/>
      <c r="HS8" s="308"/>
      <c r="HT8" s="308"/>
      <c r="HU8" s="308"/>
      <c r="HV8" s="308"/>
      <c r="HW8" s="308"/>
      <c r="HX8" s="308"/>
      <c r="HY8" s="308"/>
      <c r="HZ8" s="308"/>
      <c r="IA8" s="308"/>
      <c r="IB8" s="308"/>
      <c r="IC8" s="308"/>
      <c r="ID8" s="308"/>
      <c r="IE8" s="308"/>
      <c r="IF8" s="308"/>
      <c r="IG8" s="308"/>
      <c r="IH8" s="308"/>
    </row>
    <row r="9" spans="1:242" s="249" customFormat="1" ht="15" customHeight="1" x14ac:dyDescent="0.3">
      <c r="A9" s="174">
        <v>1.07</v>
      </c>
      <c r="B9" s="231" t="s">
        <v>243</v>
      </c>
      <c r="C9" s="232" t="e">
        <f>VLOOKUP(BD.PD8[[#This Row],[Pos]],[18]!PPto[#Data],3,FALSE)</f>
        <v>#REF!</v>
      </c>
      <c r="D9" s="233" t="s">
        <v>243</v>
      </c>
      <c r="E9" s="305">
        <f>IF(BD.PD8[[#This Row],[.]]="*",VLOOKUP(BD.PD8[[#This Row],[Pos]],[18]Presupuesto!A:H,7,FALSE),"")</f>
        <v>0</v>
      </c>
      <c r="F9" s="234"/>
      <c r="G9" s="174"/>
      <c r="H9" s="174"/>
      <c r="I9" s="174"/>
      <c r="J9" s="392">
        <v>1</v>
      </c>
      <c r="K9" s="233" t="s">
        <v>117</v>
      </c>
      <c r="L9" s="383">
        <f>IF(BD.PD8[[#This Row],[Mon]]="DOP",1,HLOOKUP(BD.PD8[[#This Row],[Mon]],Data!$J$1:$K$2,2,FALSE))</f>
        <v>65</v>
      </c>
      <c r="M9" s="490">
        <v>0</v>
      </c>
      <c r="N9" s="243">
        <f>BD.PD8[[#This Row],[Cant.]]*BD.PD8[[#This Row],[ Tasa ]]*BD.PD8[[#This Row],[ Precio Und.]]</f>
        <v>0</v>
      </c>
      <c r="O9" s="491">
        <v>0</v>
      </c>
      <c r="P9" s="243">
        <f>IF(BD.PD8[[#This Row],[Liquid. '[%']]]&lt;&gt;0,(BD.PD8[[#This Row],[Valor Neto '[DOP']]]*BD.PD8[[#This Row],[Liquid. '[%']]])+BD.PD8[[#This Row],[Valor Neto '[DOP']]],BD.PD8[[#This Row],[Valor Neto '[DOP']]])</f>
        <v>0</v>
      </c>
      <c r="Q9" s="243">
        <f>BD.PD8[[#This Row],[Ppto. Orden Interna '[DOP']]]/HLOOKUP("USD",Data!$J$1:$K$2,2,FALSE)</f>
        <v>0</v>
      </c>
      <c r="R9" s="381"/>
      <c r="S9" s="387"/>
      <c r="T9" s="387"/>
      <c r="U9" s="492" t="s">
        <v>1279</v>
      </c>
      <c r="V9" s="493">
        <v>801360</v>
      </c>
      <c r="W9" s="494"/>
      <c r="X9" s="495"/>
      <c r="Y9" s="388"/>
      <c r="Z9" s="243">
        <f>BD.PD8[[#This Row],[Av.P1 '[%']]]*BD.PD8[[#This Row],[Ppto. Orden Interna '[DOP']]]</f>
        <v>0</v>
      </c>
      <c r="AB9" s="389"/>
      <c r="AC9" s="243">
        <f>BD.PD8[[#This Row],[Av.P2 '[%']]]*BD.PD8[[#This Row],[Ppto. Orden Interna '[DOP']]]</f>
        <v>0</v>
      </c>
      <c r="AE9" s="389"/>
      <c r="AF9" s="243">
        <f>BD.PD8[[#This Row],[Av.P3 '[%']]]*BD.PD8[[#This Row],[Ppto. Orden Interna '[DOP']]]</f>
        <v>0</v>
      </c>
      <c r="AG9" s="243"/>
      <c r="AH9" s="243"/>
      <c r="AI9" s="243"/>
      <c r="AJ9" s="243"/>
      <c r="AK9" s="243"/>
      <c r="AL9" s="243"/>
      <c r="AM9" s="496">
        <f>BD.PD8[[#This Row],[Pago 3]]+BD.PD8[[#This Row],[Pago 2]]+BD.PD8[[#This Row],[Pago 1]]</f>
        <v>0</v>
      </c>
      <c r="AN9" s="308" t="s">
        <v>244</v>
      </c>
      <c r="AO9" s="308" t="s">
        <v>245</v>
      </c>
      <c r="AP9" s="308" t="s">
        <v>246</v>
      </c>
      <c r="AQ9" s="308" t="s">
        <v>247</v>
      </c>
      <c r="AR9" s="308">
        <v>594</v>
      </c>
      <c r="AS9" s="308" t="s">
        <v>248</v>
      </c>
      <c r="AT9" s="249" t="s">
        <v>1356</v>
      </c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  <c r="DN9" s="308"/>
      <c r="DO9" s="308"/>
      <c r="DP9" s="308"/>
      <c r="DQ9" s="308"/>
      <c r="DR9" s="308"/>
      <c r="DS9" s="308"/>
      <c r="DT9" s="308"/>
      <c r="DU9" s="308"/>
      <c r="DV9" s="308"/>
      <c r="DW9" s="308"/>
      <c r="DX9" s="308"/>
      <c r="DY9" s="308"/>
      <c r="DZ9" s="308"/>
      <c r="EA9" s="308"/>
      <c r="EB9" s="308"/>
      <c r="EC9" s="308"/>
      <c r="ED9" s="308"/>
      <c r="EE9" s="308"/>
      <c r="EF9" s="308"/>
      <c r="EG9" s="308"/>
      <c r="EH9" s="308"/>
      <c r="EI9" s="308"/>
      <c r="EJ9" s="308"/>
      <c r="EK9" s="308"/>
      <c r="EL9" s="308"/>
      <c r="EM9" s="308"/>
      <c r="EN9" s="308"/>
      <c r="EO9" s="308"/>
      <c r="EP9" s="308"/>
      <c r="EQ9" s="308"/>
      <c r="ER9" s="308"/>
      <c r="ES9" s="308"/>
      <c r="ET9" s="308"/>
      <c r="EU9" s="308"/>
      <c r="EV9" s="308"/>
      <c r="EW9" s="308"/>
      <c r="EX9" s="308"/>
      <c r="EY9" s="308"/>
      <c r="EZ9" s="308"/>
      <c r="FA9" s="308"/>
      <c r="FB9" s="308"/>
      <c r="FC9" s="308"/>
      <c r="FD9" s="308"/>
      <c r="FE9" s="308"/>
      <c r="FF9" s="308"/>
      <c r="FG9" s="308"/>
      <c r="FH9" s="308"/>
      <c r="FI9" s="308"/>
      <c r="FJ9" s="308"/>
      <c r="FK9" s="308"/>
      <c r="FL9" s="308"/>
      <c r="FM9" s="308"/>
      <c r="FN9" s="308"/>
      <c r="FO9" s="308"/>
      <c r="FP9" s="308"/>
      <c r="FQ9" s="308"/>
      <c r="FR9" s="308"/>
      <c r="FS9" s="308"/>
      <c r="FT9" s="308"/>
      <c r="FU9" s="308"/>
      <c r="FV9" s="308"/>
      <c r="FW9" s="308"/>
      <c r="FX9" s="308"/>
      <c r="FY9" s="308"/>
      <c r="FZ9" s="308"/>
      <c r="GA9" s="308"/>
      <c r="GB9" s="308"/>
      <c r="GC9" s="308"/>
      <c r="GD9" s="308"/>
      <c r="GE9" s="308"/>
      <c r="GF9" s="308"/>
      <c r="GG9" s="308"/>
      <c r="GH9" s="308"/>
      <c r="GI9" s="308"/>
      <c r="GJ9" s="308"/>
      <c r="GK9" s="308"/>
      <c r="GL9" s="308"/>
      <c r="GM9" s="308"/>
      <c r="GN9" s="308"/>
      <c r="GO9" s="308"/>
      <c r="GP9" s="308"/>
      <c r="GQ9" s="308"/>
      <c r="GR9" s="308"/>
      <c r="GS9" s="308"/>
      <c r="GT9" s="308"/>
      <c r="GU9" s="308"/>
      <c r="GV9" s="308"/>
      <c r="GW9" s="308"/>
      <c r="GX9" s="308"/>
      <c r="GY9" s="308"/>
      <c r="GZ9" s="308"/>
      <c r="HA9" s="308"/>
      <c r="HB9" s="308"/>
      <c r="HC9" s="308"/>
      <c r="HD9" s="308"/>
      <c r="HE9" s="308"/>
      <c r="HF9" s="308"/>
      <c r="HG9" s="308"/>
      <c r="HH9" s="308"/>
      <c r="HI9" s="308"/>
      <c r="HJ9" s="308"/>
      <c r="HK9" s="308"/>
      <c r="HL9" s="308"/>
      <c r="HM9" s="308"/>
      <c r="HN9" s="308"/>
      <c r="HO9" s="308"/>
      <c r="HP9" s="308"/>
      <c r="HQ9" s="308"/>
      <c r="HR9" s="308"/>
      <c r="HS9" s="308"/>
      <c r="HT9" s="308"/>
      <c r="HU9" s="308"/>
      <c r="HV9" s="308"/>
      <c r="HW9" s="308"/>
      <c r="HX9" s="308"/>
      <c r="HY9" s="308"/>
      <c r="HZ9" s="308"/>
      <c r="IA9" s="308"/>
      <c r="IB9" s="308"/>
      <c r="IC9" s="308"/>
      <c r="ID9" s="308"/>
      <c r="IE9" s="308"/>
      <c r="IF9" s="308"/>
      <c r="IG9" s="308"/>
      <c r="IH9" s="308"/>
    </row>
    <row r="10" spans="1:242" s="249" customFormat="1" ht="27.6" customHeight="1" x14ac:dyDescent="0.3">
      <c r="A10" s="174">
        <v>1.08</v>
      </c>
      <c r="B10" s="231" t="s">
        <v>243</v>
      </c>
      <c r="C10" s="232" t="e">
        <f>VLOOKUP(BD.PD8[[#This Row],[Pos]],[18]!PPto[#Data],3,FALSE)</f>
        <v>#REF!</v>
      </c>
      <c r="D10" s="233" t="s">
        <v>243</v>
      </c>
      <c r="E10" s="305">
        <f>IF(BD.PD8[[#This Row],[.]]="*",VLOOKUP(BD.PD8[[#This Row],[Pos]],[18]Presupuesto!A:H,7,FALSE),"")</f>
        <v>0</v>
      </c>
      <c r="F10" s="234"/>
      <c r="G10" s="174"/>
      <c r="H10" s="174"/>
      <c r="I10" s="174"/>
      <c r="J10" s="392">
        <v>1</v>
      </c>
      <c r="K10" s="233" t="s">
        <v>117</v>
      </c>
      <c r="L10" s="383">
        <f>IF(BD.PD8[[#This Row],[Mon]]="DOP",1,HLOOKUP(BD.PD8[[#This Row],[Mon]],Data!$J$1:$K$2,2,FALSE))</f>
        <v>65</v>
      </c>
      <c r="M10" s="490">
        <v>0</v>
      </c>
      <c r="N10" s="243">
        <f>BD.PD8[[#This Row],[Cant.]]*BD.PD8[[#This Row],[ Tasa ]]*BD.PD8[[#This Row],[ Precio Und.]]</f>
        <v>0</v>
      </c>
      <c r="O10" s="491">
        <v>0</v>
      </c>
      <c r="P10" s="243">
        <f>IF(BD.PD8[[#This Row],[Liquid. '[%']]]&lt;&gt;0,(BD.PD8[[#This Row],[Valor Neto '[DOP']]]*BD.PD8[[#This Row],[Liquid. '[%']]])+BD.PD8[[#This Row],[Valor Neto '[DOP']]],BD.PD8[[#This Row],[Valor Neto '[DOP']]])</f>
        <v>0</v>
      </c>
      <c r="Q10" s="243">
        <f>BD.PD8[[#This Row],[Ppto. Orden Interna '[DOP']]]/HLOOKUP("USD",Data!$J$1:$K$2,2,FALSE)</f>
        <v>0</v>
      </c>
      <c r="R10" s="381"/>
      <c r="S10" s="387"/>
      <c r="T10" s="387"/>
      <c r="U10" s="492" t="s">
        <v>1279</v>
      </c>
      <c r="V10" s="493">
        <v>801360</v>
      </c>
      <c r="W10" s="494"/>
      <c r="X10" s="495"/>
      <c r="Y10" s="388"/>
      <c r="Z10" s="243">
        <f>BD.PD8[[#This Row],[Av.P1 '[%']]]*BD.PD8[[#This Row],[Ppto. Orden Interna '[DOP']]]</f>
        <v>0</v>
      </c>
      <c r="AB10" s="389"/>
      <c r="AC10" s="243">
        <f>BD.PD8[[#This Row],[Av.P2 '[%']]]*BD.PD8[[#This Row],[Ppto. Orden Interna '[DOP']]]</f>
        <v>0</v>
      </c>
      <c r="AE10" s="389"/>
      <c r="AF10" s="243">
        <f>BD.PD8[[#This Row],[Av.P3 '[%']]]*BD.PD8[[#This Row],[Ppto. Orden Interna '[DOP']]]</f>
        <v>0</v>
      </c>
      <c r="AG10" s="243"/>
      <c r="AH10" s="243"/>
      <c r="AI10" s="243"/>
      <c r="AJ10" s="243"/>
      <c r="AK10" s="243"/>
      <c r="AL10" s="243"/>
      <c r="AM10" s="496">
        <f>BD.PD8[[#This Row],[Pago 3]]+BD.PD8[[#This Row],[Pago 2]]+BD.PD8[[#This Row],[Pago 1]]</f>
        <v>0</v>
      </c>
      <c r="AN10" s="308" t="s">
        <v>244</v>
      </c>
      <c r="AO10" s="308" t="s">
        <v>245</v>
      </c>
      <c r="AP10" s="308" t="s">
        <v>246</v>
      </c>
      <c r="AQ10" s="308" t="s">
        <v>247</v>
      </c>
      <c r="AR10" s="308">
        <v>594</v>
      </c>
      <c r="AS10" s="308" t="s">
        <v>248</v>
      </c>
      <c r="AT10" s="249" t="s">
        <v>1356</v>
      </c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8"/>
      <c r="BT10" s="308"/>
      <c r="BU10" s="308"/>
      <c r="BV10" s="308"/>
      <c r="BW10" s="308"/>
      <c r="BX10" s="308"/>
      <c r="BY10" s="308"/>
      <c r="BZ10" s="308"/>
      <c r="CA10" s="308"/>
      <c r="CB10" s="308"/>
      <c r="CC10" s="308"/>
      <c r="CD10" s="308"/>
      <c r="CE10" s="308"/>
      <c r="CF10" s="308"/>
      <c r="CG10" s="308"/>
      <c r="CH10" s="308"/>
      <c r="CI10" s="308"/>
      <c r="CJ10" s="308"/>
      <c r="CK10" s="308"/>
      <c r="CL10" s="308"/>
      <c r="CM10" s="308"/>
      <c r="CN10" s="308"/>
      <c r="CO10" s="308"/>
      <c r="CP10" s="308"/>
      <c r="CQ10" s="308"/>
      <c r="CR10" s="308"/>
      <c r="CS10" s="308"/>
      <c r="CT10" s="308"/>
      <c r="CU10" s="308"/>
      <c r="CV10" s="308"/>
      <c r="CW10" s="308"/>
      <c r="CX10" s="308"/>
      <c r="CY10" s="308"/>
      <c r="CZ10" s="308"/>
      <c r="DA10" s="308"/>
      <c r="DB10" s="308"/>
      <c r="DC10" s="308"/>
      <c r="DD10" s="308"/>
      <c r="DE10" s="308"/>
      <c r="DF10" s="308"/>
      <c r="DG10" s="308"/>
      <c r="DH10" s="308"/>
      <c r="DI10" s="308"/>
      <c r="DJ10" s="308"/>
      <c r="DK10" s="308"/>
      <c r="DL10" s="308"/>
      <c r="DM10" s="308"/>
      <c r="DN10" s="308"/>
      <c r="DO10" s="308"/>
      <c r="DP10" s="308"/>
      <c r="DQ10" s="308"/>
      <c r="DR10" s="308"/>
      <c r="DS10" s="308"/>
      <c r="DT10" s="308"/>
      <c r="DU10" s="308"/>
      <c r="DV10" s="308"/>
      <c r="DW10" s="308"/>
      <c r="DX10" s="308"/>
      <c r="DY10" s="308"/>
      <c r="DZ10" s="308"/>
      <c r="EA10" s="308"/>
      <c r="EB10" s="308"/>
      <c r="EC10" s="308"/>
      <c r="ED10" s="308"/>
      <c r="EE10" s="308"/>
      <c r="EF10" s="308"/>
      <c r="EG10" s="308"/>
      <c r="EH10" s="308"/>
      <c r="EI10" s="308"/>
      <c r="EJ10" s="308"/>
      <c r="EK10" s="308"/>
      <c r="EL10" s="308"/>
      <c r="EM10" s="308"/>
      <c r="EN10" s="308"/>
      <c r="EO10" s="308"/>
      <c r="EP10" s="308"/>
      <c r="EQ10" s="308"/>
      <c r="ER10" s="308"/>
      <c r="ES10" s="308"/>
      <c r="ET10" s="308"/>
      <c r="EU10" s="308"/>
      <c r="EV10" s="308"/>
      <c r="EW10" s="308"/>
      <c r="EX10" s="308"/>
      <c r="EY10" s="308"/>
      <c r="EZ10" s="308"/>
      <c r="FA10" s="308"/>
      <c r="FB10" s="308"/>
      <c r="FC10" s="308"/>
      <c r="FD10" s="308"/>
      <c r="FE10" s="308"/>
      <c r="FF10" s="308"/>
      <c r="FG10" s="308"/>
      <c r="FH10" s="308"/>
      <c r="FI10" s="308"/>
      <c r="FJ10" s="308"/>
      <c r="FK10" s="308"/>
      <c r="FL10" s="308"/>
      <c r="FM10" s="308"/>
      <c r="FN10" s="308"/>
      <c r="FO10" s="308"/>
      <c r="FP10" s="308"/>
      <c r="FQ10" s="308"/>
      <c r="FR10" s="308"/>
      <c r="FS10" s="308"/>
      <c r="FT10" s="308"/>
      <c r="FU10" s="308"/>
      <c r="FV10" s="308"/>
      <c r="FW10" s="308"/>
      <c r="FX10" s="308"/>
      <c r="FY10" s="308"/>
      <c r="FZ10" s="308"/>
      <c r="GA10" s="308"/>
      <c r="GB10" s="308"/>
      <c r="GC10" s="308"/>
      <c r="GD10" s="308"/>
      <c r="GE10" s="308"/>
      <c r="GF10" s="308"/>
      <c r="GG10" s="308"/>
      <c r="GH10" s="308"/>
      <c r="GI10" s="308"/>
      <c r="GJ10" s="308"/>
      <c r="GK10" s="308"/>
      <c r="GL10" s="308"/>
      <c r="GM10" s="308"/>
      <c r="GN10" s="308"/>
      <c r="GO10" s="308"/>
      <c r="GP10" s="308"/>
      <c r="GQ10" s="308"/>
      <c r="GR10" s="308"/>
      <c r="GS10" s="308"/>
      <c r="GT10" s="308"/>
      <c r="GU10" s="308"/>
      <c r="GV10" s="308"/>
      <c r="GW10" s="308"/>
      <c r="GX10" s="308"/>
      <c r="GY10" s="308"/>
      <c r="GZ10" s="308"/>
      <c r="HA10" s="308"/>
      <c r="HB10" s="308"/>
      <c r="HC10" s="308"/>
      <c r="HD10" s="308"/>
      <c r="HE10" s="308"/>
      <c r="HF10" s="308"/>
      <c r="HG10" s="308"/>
      <c r="HH10" s="308"/>
      <c r="HI10" s="308"/>
      <c r="HJ10" s="308"/>
      <c r="HK10" s="308"/>
      <c r="HL10" s="308"/>
      <c r="HM10" s="308"/>
      <c r="HN10" s="308"/>
      <c r="HO10" s="308"/>
      <c r="HP10" s="308"/>
      <c r="HQ10" s="308"/>
      <c r="HR10" s="308"/>
      <c r="HS10" s="308"/>
      <c r="HT10" s="308"/>
      <c r="HU10" s="308"/>
      <c r="HV10" s="308"/>
      <c r="HW10" s="308"/>
      <c r="HX10" s="308"/>
      <c r="HY10" s="308"/>
      <c r="HZ10" s="308"/>
      <c r="IA10" s="308"/>
      <c r="IB10" s="308"/>
      <c r="IC10" s="308"/>
      <c r="ID10" s="308"/>
      <c r="IE10" s="308"/>
      <c r="IF10" s="308"/>
      <c r="IG10" s="308"/>
      <c r="IH10" s="308"/>
    </row>
    <row r="11" spans="1:242" s="249" customFormat="1" ht="15" customHeight="1" x14ac:dyDescent="0.3">
      <c r="A11" s="174">
        <v>1.0900000000000001</v>
      </c>
      <c r="B11" s="231" t="s">
        <v>243</v>
      </c>
      <c r="C11" s="232" t="e">
        <f>VLOOKUP(BD.PD8[[#This Row],[Pos]],[18]!PPto[#Data],3,FALSE)</f>
        <v>#REF!</v>
      </c>
      <c r="D11" s="233" t="s">
        <v>243</v>
      </c>
      <c r="E11" s="305">
        <f>IF(BD.PD8[[#This Row],[.]]="*",VLOOKUP(BD.PD8[[#This Row],[Pos]],[18]Presupuesto!A:H,7,FALSE),"")</f>
        <v>0</v>
      </c>
      <c r="F11" s="234"/>
      <c r="G11" s="174"/>
      <c r="H11" s="174"/>
      <c r="I11" s="174"/>
      <c r="J11" s="392">
        <v>1</v>
      </c>
      <c r="K11" s="233" t="s">
        <v>117</v>
      </c>
      <c r="L11" s="383">
        <f>IF(BD.PD8[[#This Row],[Mon]]="DOP",1,HLOOKUP(BD.PD8[[#This Row],[Mon]],Data!$J$1:$K$2,2,FALSE))</f>
        <v>65</v>
      </c>
      <c r="M11" s="490">
        <v>0</v>
      </c>
      <c r="N11" s="243">
        <f>BD.PD8[[#This Row],[Cant.]]*BD.PD8[[#This Row],[ Tasa ]]*BD.PD8[[#This Row],[ Precio Und.]]</f>
        <v>0</v>
      </c>
      <c r="O11" s="491">
        <v>0</v>
      </c>
      <c r="P11" s="243">
        <f>IF(BD.PD8[[#This Row],[Liquid. '[%']]]&lt;&gt;0,(BD.PD8[[#This Row],[Valor Neto '[DOP']]]*BD.PD8[[#This Row],[Liquid. '[%']]])+BD.PD8[[#This Row],[Valor Neto '[DOP']]],BD.PD8[[#This Row],[Valor Neto '[DOP']]])</f>
        <v>0</v>
      </c>
      <c r="Q11" s="243">
        <f>BD.PD8[[#This Row],[Ppto. Orden Interna '[DOP']]]/HLOOKUP("USD",Data!$J$1:$K$2,2,FALSE)</f>
        <v>0</v>
      </c>
      <c r="R11" s="381"/>
      <c r="S11" s="387"/>
      <c r="T11" s="387"/>
      <c r="U11" s="492" t="s">
        <v>1279</v>
      </c>
      <c r="V11" s="493">
        <v>801360</v>
      </c>
      <c r="W11" s="494"/>
      <c r="X11" s="495"/>
      <c r="Y11" s="388"/>
      <c r="Z11" s="243">
        <f>BD.PD8[[#This Row],[Av.P1 '[%']]]*BD.PD8[[#This Row],[Ppto. Orden Interna '[DOP']]]</f>
        <v>0</v>
      </c>
      <c r="AB11" s="389"/>
      <c r="AC11" s="243">
        <f>BD.PD8[[#This Row],[Av.P2 '[%']]]*BD.PD8[[#This Row],[Ppto. Orden Interna '[DOP']]]</f>
        <v>0</v>
      </c>
      <c r="AE11" s="389"/>
      <c r="AF11" s="243">
        <f>BD.PD8[[#This Row],[Av.P3 '[%']]]*BD.PD8[[#This Row],[Ppto. Orden Interna '[DOP']]]</f>
        <v>0</v>
      </c>
      <c r="AG11" s="243"/>
      <c r="AH11" s="243"/>
      <c r="AI11" s="243"/>
      <c r="AJ11" s="243"/>
      <c r="AK11" s="243"/>
      <c r="AL11" s="243"/>
      <c r="AM11" s="496">
        <f>BD.PD8[[#This Row],[Pago 3]]+BD.PD8[[#This Row],[Pago 2]]+BD.PD8[[#This Row],[Pago 1]]</f>
        <v>0</v>
      </c>
      <c r="AN11" s="308" t="s">
        <v>244</v>
      </c>
      <c r="AO11" s="308" t="s">
        <v>245</v>
      </c>
      <c r="AP11" s="308" t="s">
        <v>246</v>
      </c>
      <c r="AQ11" s="308" t="s">
        <v>247</v>
      </c>
      <c r="AR11" s="308">
        <v>594</v>
      </c>
      <c r="AS11" s="308" t="s">
        <v>248</v>
      </c>
      <c r="AT11" s="249" t="s">
        <v>1356</v>
      </c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8"/>
      <c r="BH11" s="308"/>
      <c r="BI11" s="308"/>
      <c r="BJ11" s="308"/>
      <c r="BK11" s="308"/>
      <c r="BL11" s="308"/>
      <c r="BM11" s="308"/>
      <c r="BN11" s="308"/>
      <c r="BO11" s="308"/>
      <c r="BP11" s="308"/>
      <c r="BQ11" s="308"/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8"/>
      <c r="CK11" s="308"/>
      <c r="CL11" s="308"/>
      <c r="CM11" s="308"/>
      <c r="CN11" s="308"/>
      <c r="CO11" s="308"/>
      <c r="CP11" s="308"/>
      <c r="CQ11" s="308"/>
      <c r="CR11" s="308"/>
      <c r="CS11" s="308"/>
      <c r="CT11" s="308"/>
      <c r="CU11" s="308"/>
      <c r="CV11" s="308"/>
      <c r="CW11" s="308"/>
      <c r="CX11" s="308"/>
      <c r="CY11" s="308"/>
      <c r="CZ11" s="308"/>
      <c r="DA11" s="308"/>
      <c r="DB11" s="308"/>
      <c r="DC11" s="308"/>
      <c r="DD11" s="308"/>
      <c r="DE11" s="308"/>
      <c r="DF11" s="308"/>
      <c r="DG11" s="308"/>
      <c r="DH11" s="308"/>
      <c r="DI11" s="308"/>
      <c r="DJ11" s="308"/>
      <c r="DK11" s="308"/>
      <c r="DL11" s="308"/>
      <c r="DM11" s="308"/>
      <c r="DN11" s="308"/>
      <c r="DO11" s="308"/>
      <c r="DP11" s="308"/>
      <c r="DQ11" s="308"/>
      <c r="DR11" s="308"/>
      <c r="DS11" s="308"/>
      <c r="DT11" s="308"/>
      <c r="DU11" s="308"/>
      <c r="DV11" s="308"/>
      <c r="DW11" s="308"/>
      <c r="DX11" s="308"/>
      <c r="DY11" s="308"/>
      <c r="DZ11" s="308"/>
      <c r="EA11" s="308"/>
      <c r="EB11" s="308"/>
      <c r="EC11" s="308"/>
      <c r="ED11" s="308"/>
      <c r="EE11" s="308"/>
      <c r="EF11" s="308"/>
      <c r="EG11" s="308"/>
      <c r="EH11" s="308"/>
      <c r="EI11" s="308"/>
      <c r="EJ11" s="308"/>
      <c r="EK11" s="308"/>
      <c r="EL11" s="308"/>
      <c r="EM11" s="308"/>
      <c r="EN11" s="308"/>
      <c r="EO11" s="308"/>
      <c r="EP11" s="308"/>
      <c r="EQ11" s="308"/>
      <c r="ER11" s="308"/>
      <c r="ES11" s="308"/>
      <c r="ET11" s="308"/>
      <c r="EU11" s="308"/>
      <c r="EV11" s="308"/>
      <c r="EW11" s="308"/>
      <c r="EX11" s="308"/>
      <c r="EY11" s="308"/>
      <c r="EZ11" s="308"/>
      <c r="FA11" s="308"/>
      <c r="FB11" s="308"/>
      <c r="FC11" s="308"/>
      <c r="FD11" s="308"/>
      <c r="FE11" s="308"/>
      <c r="FF11" s="308"/>
      <c r="FG11" s="308"/>
      <c r="FH11" s="308"/>
      <c r="FI11" s="308"/>
      <c r="FJ11" s="308"/>
      <c r="FK11" s="308"/>
      <c r="FL11" s="308"/>
      <c r="FM11" s="308"/>
      <c r="FN11" s="308"/>
      <c r="FO11" s="308"/>
      <c r="FP11" s="308"/>
      <c r="FQ11" s="308"/>
      <c r="FR11" s="308"/>
      <c r="FS11" s="308"/>
      <c r="FT11" s="308"/>
      <c r="FU11" s="308"/>
      <c r="FV11" s="308"/>
      <c r="FW11" s="308"/>
      <c r="FX11" s="308"/>
      <c r="FY11" s="308"/>
      <c r="FZ11" s="308"/>
      <c r="GA11" s="308"/>
      <c r="GB11" s="308"/>
      <c r="GC11" s="308"/>
      <c r="GD11" s="308"/>
      <c r="GE11" s="308"/>
      <c r="GF11" s="308"/>
      <c r="GG11" s="308"/>
      <c r="GH11" s="308"/>
      <c r="GI11" s="308"/>
      <c r="GJ11" s="308"/>
      <c r="GK11" s="308"/>
      <c r="GL11" s="308"/>
      <c r="GM11" s="308"/>
      <c r="GN11" s="308"/>
      <c r="GO11" s="308"/>
      <c r="GP11" s="308"/>
      <c r="GQ11" s="308"/>
      <c r="GR11" s="308"/>
      <c r="GS11" s="308"/>
      <c r="GT11" s="308"/>
      <c r="GU11" s="308"/>
      <c r="GV11" s="308"/>
      <c r="GW11" s="308"/>
      <c r="GX11" s="308"/>
      <c r="GY11" s="308"/>
      <c r="GZ11" s="308"/>
      <c r="HA11" s="308"/>
      <c r="HB11" s="308"/>
      <c r="HC11" s="308"/>
      <c r="HD11" s="308"/>
      <c r="HE11" s="308"/>
      <c r="HF11" s="308"/>
      <c r="HG11" s="308"/>
      <c r="HH11" s="308"/>
      <c r="HI11" s="308"/>
      <c r="HJ11" s="308"/>
      <c r="HK11" s="308"/>
      <c r="HL11" s="308"/>
      <c r="HM11" s="308"/>
      <c r="HN11" s="308"/>
      <c r="HO11" s="308"/>
      <c r="HP11" s="308"/>
      <c r="HQ11" s="308"/>
      <c r="HR11" s="308"/>
      <c r="HS11" s="308"/>
      <c r="HT11" s="308"/>
      <c r="HU11" s="308"/>
      <c r="HV11" s="308"/>
      <c r="HW11" s="308"/>
      <c r="HX11" s="308"/>
      <c r="HY11" s="308"/>
      <c r="HZ11" s="308"/>
      <c r="IA11" s="308"/>
      <c r="IB11" s="308"/>
      <c r="IC11" s="308"/>
      <c r="ID11" s="308"/>
      <c r="IE11" s="308"/>
      <c r="IF11" s="308"/>
      <c r="IG11" s="308"/>
      <c r="IH11" s="308"/>
    </row>
    <row r="12" spans="1:242" s="249" customFormat="1" ht="15" customHeight="1" x14ac:dyDescent="0.3">
      <c r="A12" s="174">
        <v>2.0099999999999998</v>
      </c>
      <c r="B12" s="231" t="s">
        <v>243</v>
      </c>
      <c r="C12" s="232" t="e">
        <f>VLOOKUP(BD.PD8[[#This Row],[Pos]],[18]!PPto[#Data],3,FALSE)</f>
        <v>#REF!</v>
      </c>
      <c r="D12" s="233" t="s">
        <v>243</v>
      </c>
      <c r="E12" s="305">
        <f>IF(BD.PD8[[#This Row],[.]]="*",VLOOKUP(BD.PD8[[#This Row],[Pos]],[18]Presupuesto!A:H,7,FALSE),"")</f>
        <v>18449.150000000001</v>
      </c>
      <c r="F12" s="234"/>
      <c r="G12" s="174"/>
      <c r="H12" s="174"/>
      <c r="I12" s="174"/>
      <c r="J12" s="392">
        <v>1</v>
      </c>
      <c r="K12" s="233" t="s">
        <v>117</v>
      </c>
      <c r="L12" s="383">
        <f>IF(BD.PD8[[#This Row],[Mon]]="DOP",1,HLOOKUP(BD.PD8[[#This Row],[Mon]],Data!$J$1:$K$2,2,FALSE))</f>
        <v>65</v>
      </c>
      <c r="M12" s="490">
        <v>0</v>
      </c>
      <c r="N12" s="243">
        <f>BD.PD8[[#This Row],[Cant.]]*BD.PD8[[#This Row],[ Tasa ]]*BD.PD8[[#This Row],[ Precio Und.]]</f>
        <v>0</v>
      </c>
      <c r="O12" s="491">
        <v>0</v>
      </c>
      <c r="P12" s="243">
        <f>IF(BD.PD8[[#This Row],[Liquid. '[%']]]&lt;&gt;0,(BD.PD8[[#This Row],[Valor Neto '[DOP']]]*BD.PD8[[#This Row],[Liquid. '[%']]])+BD.PD8[[#This Row],[Valor Neto '[DOP']]],BD.PD8[[#This Row],[Valor Neto '[DOP']]])</f>
        <v>0</v>
      </c>
      <c r="Q12" s="243">
        <f>BD.PD8[[#This Row],[Ppto. Orden Interna '[DOP']]]/HLOOKUP("USD",Data!$J$1:$K$2,2,FALSE)</f>
        <v>0</v>
      </c>
      <c r="R12" s="381"/>
      <c r="S12" s="387"/>
      <c r="T12" s="387"/>
      <c r="U12" s="492" t="s">
        <v>249</v>
      </c>
      <c r="V12" s="493">
        <v>801667</v>
      </c>
      <c r="W12" s="494"/>
      <c r="X12" s="495"/>
      <c r="Y12" s="388"/>
      <c r="Z12" s="243">
        <f>BD.PD8[[#This Row],[Av.P1 '[%']]]*BD.PD8[[#This Row],[Ppto. Orden Interna '[DOP']]]</f>
        <v>0</v>
      </c>
      <c r="AB12" s="389"/>
      <c r="AC12" s="243">
        <f>BD.PD8[[#This Row],[Av.P2 '[%']]]*BD.PD8[[#This Row],[Ppto. Orden Interna '[DOP']]]</f>
        <v>0</v>
      </c>
      <c r="AE12" s="389"/>
      <c r="AF12" s="243">
        <f>BD.PD8[[#This Row],[Av.P3 '[%']]]*BD.PD8[[#This Row],[Ppto. Orden Interna '[DOP']]]</f>
        <v>0</v>
      </c>
      <c r="AG12" s="243"/>
      <c r="AH12" s="243"/>
      <c r="AI12" s="243"/>
      <c r="AJ12" s="243"/>
      <c r="AK12" s="243"/>
      <c r="AL12" s="243"/>
      <c r="AM12" s="496">
        <f>BD.PD8[[#This Row],[Pago 3]]+BD.PD8[[#This Row],[Pago 2]]+BD.PD8[[#This Row],[Pago 1]]</f>
        <v>0</v>
      </c>
      <c r="AN12" s="308" t="s">
        <v>244</v>
      </c>
      <c r="AO12" s="308" t="s">
        <v>245</v>
      </c>
      <c r="AP12" s="308" t="s">
        <v>246</v>
      </c>
      <c r="AQ12" s="308" t="s">
        <v>247</v>
      </c>
      <c r="AR12" s="308">
        <v>594</v>
      </c>
      <c r="AS12" s="308" t="s">
        <v>248</v>
      </c>
      <c r="AT12" s="249" t="s">
        <v>1356</v>
      </c>
      <c r="AU12" s="308"/>
      <c r="AV12" s="308"/>
      <c r="AW12" s="308"/>
      <c r="AX12" s="308"/>
      <c r="AY12" s="308"/>
      <c r="AZ12" s="308"/>
      <c r="BA12" s="308"/>
      <c r="BB12" s="308"/>
      <c r="BC12" s="308"/>
      <c r="BD12" s="308"/>
      <c r="BE12" s="308"/>
      <c r="BF12" s="308"/>
      <c r="BG12" s="308"/>
      <c r="BH12" s="308"/>
      <c r="BI12" s="308"/>
      <c r="BJ12" s="308"/>
      <c r="BK12" s="308"/>
      <c r="BL12" s="308"/>
      <c r="BM12" s="308"/>
      <c r="BN12" s="308"/>
      <c r="BO12" s="308"/>
      <c r="BP12" s="308"/>
      <c r="BQ12" s="308"/>
      <c r="BR12" s="308"/>
      <c r="BS12" s="308"/>
      <c r="BT12" s="308"/>
      <c r="BU12" s="308"/>
      <c r="BV12" s="308"/>
      <c r="BW12" s="308"/>
      <c r="BX12" s="308"/>
      <c r="BY12" s="308"/>
      <c r="BZ12" s="308"/>
      <c r="CA12" s="308"/>
      <c r="CB12" s="308"/>
      <c r="CC12" s="308"/>
      <c r="CD12" s="308"/>
      <c r="CE12" s="308"/>
      <c r="CF12" s="308"/>
      <c r="CG12" s="308"/>
      <c r="CH12" s="308"/>
      <c r="CI12" s="308"/>
      <c r="CJ12" s="308"/>
      <c r="CK12" s="308"/>
      <c r="CL12" s="308"/>
      <c r="CM12" s="308"/>
      <c r="CN12" s="308"/>
      <c r="CO12" s="308"/>
      <c r="CP12" s="308"/>
      <c r="CQ12" s="308"/>
      <c r="CR12" s="308"/>
      <c r="CS12" s="308"/>
      <c r="CT12" s="308"/>
      <c r="CU12" s="308"/>
      <c r="CV12" s="308"/>
      <c r="CW12" s="308"/>
      <c r="CX12" s="308"/>
      <c r="CY12" s="308"/>
      <c r="CZ12" s="308"/>
      <c r="DA12" s="308"/>
      <c r="DB12" s="308"/>
      <c r="DC12" s="308"/>
      <c r="DD12" s="308"/>
      <c r="DE12" s="308"/>
      <c r="DF12" s="308"/>
      <c r="DG12" s="308"/>
      <c r="DH12" s="308"/>
      <c r="DI12" s="308"/>
      <c r="DJ12" s="308"/>
      <c r="DK12" s="308"/>
      <c r="DL12" s="308"/>
      <c r="DM12" s="308"/>
      <c r="DN12" s="308"/>
      <c r="DO12" s="308"/>
      <c r="DP12" s="308"/>
      <c r="DQ12" s="308"/>
      <c r="DR12" s="308"/>
      <c r="DS12" s="308"/>
      <c r="DT12" s="308"/>
      <c r="DU12" s="308"/>
      <c r="DV12" s="308"/>
      <c r="DW12" s="308"/>
      <c r="DX12" s="308"/>
      <c r="DY12" s="308"/>
      <c r="DZ12" s="308"/>
      <c r="EA12" s="308"/>
      <c r="EB12" s="308"/>
      <c r="EC12" s="308"/>
      <c r="ED12" s="308"/>
      <c r="EE12" s="308"/>
      <c r="EF12" s="308"/>
      <c r="EG12" s="308"/>
      <c r="EH12" s="308"/>
      <c r="EI12" s="308"/>
      <c r="EJ12" s="308"/>
      <c r="EK12" s="308"/>
      <c r="EL12" s="308"/>
      <c r="EM12" s="308"/>
      <c r="EN12" s="308"/>
      <c r="EO12" s="308"/>
      <c r="EP12" s="308"/>
      <c r="EQ12" s="308"/>
      <c r="ER12" s="308"/>
      <c r="ES12" s="308"/>
      <c r="ET12" s="308"/>
      <c r="EU12" s="308"/>
      <c r="EV12" s="308"/>
      <c r="EW12" s="308"/>
      <c r="EX12" s="308"/>
      <c r="EY12" s="308"/>
      <c r="EZ12" s="308"/>
      <c r="FA12" s="308"/>
      <c r="FB12" s="308"/>
      <c r="FC12" s="308"/>
      <c r="FD12" s="308"/>
      <c r="FE12" s="308"/>
      <c r="FF12" s="308"/>
      <c r="FG12" s="308"/>
      <c r="FH12" s="308"/>
      <c r="FI12" s="308"/>
      <c r="FJ12" s="308"/>
      <c r="FK12" s="308"/>
      <c r="FL12" s="308"/>
      <c r="FM12" s="308"/>
      <c r="FN12" s="308"/>
      <c r="FO12" s="308"/>
      <c r="FP12" s="308"/>
      <c r="FQ12" s="308"/>
      <c r="FR12" s="308"/>
      <c r="FS12" s="308"/>
      <c r="FT12" s="308"/>
      <c r="FU12" s="308"/>
      <c r="FV12" s="308"/>
      <c r="FW12" s="308"/>
      <c r="FX12" s="308"/>
      <c r="FY12" s="308"/>
      <c r="FZ12" s="308"/>
      <c r="GA12" s="308"/>
      <c r="GB12" s="308"/>
      <c r="GC12" s="308"/>
      <c r="GD12" s="308"/>
      <c r="GE12" s="308"/>
      <c r="GF12" s="308"/>
      <c r="GG12" s="308"/>
      <c r="GH12" s="308"/>
      <c r="GI12" s="308"/>
      <c r="GJ12" s="308"/>
      <c r="GK12" s="308"/>
      <c r="GL12" s="308"/>
      <c r="GM12" s="308"/>
      <c r="GN12" s="308"/>
      <c r="GO12" s="308"/>
      <c r="GP12" s="308"/>
      <c r="GQ12" s="308"/>
      <c r="GR12" s="308"/>
      <c r="GS12" s="308"/>
      <c r="GT12" s="308"/>
      <c r="GU12" s="308"/>
      <c r="GV12" s="308"/>
      <c r="GW12" s="308"/>
      <c r="GX12" s="308"/>
      <c r="GY12" s="308"/>
      <c r="GZ12" s="308"/>
      <c r="HA12" s="308"/>
      <c r="HB12" s="308"/>
      <c r="HC12" s="308"/>
      <c r="HD12" s="308"/>
      <c r="HE12" s="308"/>
      <c r="HF12" s="308"/>
      <c r="HG12" s="308"/>
      <c r="HH12" s="308"/>
      <c r="HI12" s="308"/>
      <c r="HJ12" s="308"/>
      <c r="HK12" s="308"/>
      <c r="HL12" s="308"/>
      <c r="HM12" s="308"/>
      <c r="HN12" s="308"/>
      <c r="HO12" s="308"/>
      <c r="HP12" s="308"/>
      <c r="HQ12" s="308"/>
      <c r="HR12" s="308"/>
      <c r="HS12" s="308"/>
      <c r="HT12" s="308"/>
      <c r="HU12" s="308"/>
      <c r="HV12" s="308"/>
      <c r="HW12" s="308"/>
      <c r="HX12" s="308"/>
      <c r="HY12" s="308"/>
      <c r="HZ12" s="308"/>
      <c r="IA12" s="308"/>
      <c r="IB12" s="308"/>
      <c r="IC12" s="308"/>
      <c r="ID12" s="308"/>
      <c r="IE12" s="308"/>
      <c r="IF12" s="308"/>
      <c r="IG12" s="308"/>
      <c r="IH12" s="308"/>
    </row>
    <row r="13" spans="1:242" s="249" customFormat="1" ht="15" customHeight="1" x14ac:dyDescent="0.3">
      <c r="A13" s="174">
        <v>2.0099999999999998</v>
      </c>
      <c r="B13" s="231"/>
      <c r="C13" s="232" t="e">
        <f>VLOOKUP(BD.PD8[[#This Row],[Pos]],[18]!PPto[#Data],3,FALSE)</f>
        <v>#REF!</v>
      </c>
      <c r="D13" s="174" t="s">
        <v>23</v>
      </c>
      <c r="E13" s="305" t="str">
        <f>IF(BD.PD8[[#This Row],[.]]="*",VLOOKUP(BD.PD8[[#This Row],[Pos]],[18]Presupuesto!A:H,7,FALSE),"")</f>
        <v/>
      </c>
      <c r="F13" s="358" t="s">
        <v>250</v>
      </c>
      <c r="G13" s="174"/>
      <c r="H13" s="174"/>
      <c r="I13" s="497" t="s">
        <v>251</v>
      </c>
      <c r="J13" s="382">
        <v>0</v>
      </c>
      <c r="K13" s="174" t="s">
        <v>117</v>
      </c>
      <c r="L13" s="383">
        <f>IF(BD.PD8[[#This Row],[Mon]]="DOP",1,HLOOKUP(BD.PD8[[#This Row],[Mon]],Data!$J$1:$K$2,2,FALSE))</f>
        <v>65</v>
      </c>
      <c r="M13" s="400">
        <v>33</v>
      </c>
      <c r="N13" s="395">
        <f>BD.PD8[[#This Row],[Cant.]]*BD.PD8[[#This Row],[ Tasa ]]*BD.PD8[[#This Row],[ Precio Und.]]</f>
        <v>0</v>
      </c>
      <c r="O13" s="491">
        <v>0</v>
      </c>
      <c r="P13" s="395">
        <f>IF(BD.PD8[[#This Row],[Liquid. '[%']]]&lt;&gt;0,(BD.PD8[[#This Row],[Valor Neto '[DOP']]]*BD.PD8[[#This Row],[Liquid. '[%']]])+BD.PD8[[#This Row],[Valor Neto '[DOP']]],BD.PD8[[#This Row],[Valor Neto '[DOP']]])</f>
        <v>0</v>
      </c>
      <c r="Q13" s="395">
        <f>BD.PD8[[#This Row],[Ppto. Orden Interna '[DOP']]]/HLOOKUP("USD",Data!$J$1:$K$2,2,FALSE)</f>
        <v>0</v>
      </c>
      <c r="R13" s="398" t="s">
        <v>1280</v>
      </c>
      <c r="S13" s="387"/>
      <c r="T13" s="387"/>
      <c r="U13" s="492" t="s">
        <v>249</v>
      </c>
      <c r="V13" s="493">
        <v>801667</v>
      </c>
      <c r="W13" s="494"/>
      <c r="X13" s="174"/>
      <c r="Y13" s="399"/>
      <c r="Z13" s="243">
        <f>BD.PD8[[#This Row],[Av.P1 '[%']]]*BD.PD8[[#This Row],[Ppto. Orden Interna '[DOP']]]</f>
        <v>0</v>
      </c>
      <c r="AA13" s="174"/>
      <c r="AB13" s="399"/>
      <c r="AC13" s="243">
        <f>BD.PD8[[#This Row],[Av.P2 '[%']]]*BD.PD8[[#This Row],[Ppto. Orden Interna '[DOP']]]</f>
        <v>0</v>
      </c>
      <c r="AE13" s="389"/>
      <c r="AF13" s="243">
        <f>BD.PD8[[#This Row],[Av.P3 '[%']]]*BD.PD8[[#This Row],[Ppto. Orden Interna '[DOP']]]</f>
        <v>0</v>
      </c>
      <c r="AG13" s="243"/>
      <c r="AH13" s="243"/>
      <c r="AI13" s="243"/>
      <c r="AJ13" s="243"/>
      <c r="AK13" s="243"/>
      <c r="AL13" s="243"/>
      <c r="AM13" s="496">
        <f>BD.PD8[[#This Row],[Pago 3]]+BD.PD8[[#This Row],[Pago 2]]+BD.PD8[[#This Row],[Pago 1]]</f>
        <v>0</v>
      </c>
      <c r="AN13" s="308" t="s">
        <v>244</v>
      </c>
      <c r="AO13" s="308" t="s">
        <v>245</v>
      </c>
      <c r="AP13" s="308" t="s">
        <v>246</v>
      </c>
      <c r="AQ13" s="308" t="s">
        <v>247</v>
      </c>
      <c r="AR13" s="308">
        <v>594</v>
      </c>
      <c r="AS13" s="308" t="s">
        <v>248</v>
      </c>
      <c r="AT13" s="249" t="s">
        <v>1356</v>
      </c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08"/>
      <c r="BV13" s="308"/>
      <c r="BW13" s="308"/>
      <c r="BX13" s="308"/>
      <c r="BY13" s="308"/>
      <c r="BZ13" s="308"/>
      <c r="CA13" s="308"/>
      <c r="CB13" s="308"/>
      <c r="CC13" s="308"/>
      <c r="CD13" s="308"/>
      <c r="CE13" s="308"/>
      <c r="CF13" s="308"/>
      <c r="CG13" s="308"/>
      <c r="CH13" s="308"/>
      <c r="CI13" s="308"/>
      <c r="CJ13" s="308"/>
      <c r="CK13" s="308"/>
      <c r="CL13" s="308"/>
      <c r="CM13" s="308"/>
      <c r="CN13" s="308"/>
      <c r="CO13" s="308"/>
      <c r="CP13" s="308"/>
      <c r="CQ13" s="308"/>
      <c r="CR13" s="308"/>
      <c r="CS13" s="308"/>
      <c r="CT13" s="308"/>
      <c r="CU13" s="308"/>
      <c r="CV13" s="308"/>
      <c r="CW13" s="308"/>
      <c r="CX13" s="308"/>
      <c r="CY13" s="308"/>
      <c r="CZ13" s="308"/>
      <c r="DA13" s="308"/>
      <c r="DB13" s="308"/>
      <c r="DC13" s="308"/>
      <c r="DD13" s="308"/>
      <c r="DE13" s="308"/>
      <c r="DF13" s="308"/>
      <c r="DG13" s="308"/>
      <c r="DH13" s="308"/>
      <c r="DI13" s="308"/>
      <c r="DJ13" s="308"/>
      <c r="DK13" s="308"/>
      <c r="DL13" s="308"/>
      <c r="DM13" s="308"/>
      <c r="DN13" s="308"/>
      <c r="DO13" s="308"/>
      <c r="DP13" s="308"/>
      <c r="DQ13" s="308"/>
      <c r="DR13" s="308"/>
      <c r="DS13" s="308"/>
      <c r="DT13" s="308"/>
      <c r="DU13" s="308"/>
      <c r="DV13" s="308"/>
      <c r="DW13" s="308"/>
      <c r="DX13" s="308"/>
      <c r="DY13" s="308"/>
      <c r="DZ13" s="308"/>
      <c r="EA13" s="308"/>
      <c r="EB13" s="308"/>
      <c r="EC13" s="308"/>
      <c r="ED13" s="308"/>
      <c r="EE13" s="308"/>
      <c r="EF13" s="308"/>
      <c r="EG13" s="308"/>
      <c r="EH13" s="308"/>
      <c r="EI13" s="308"/>
      <c r="EJ13" s="308"/>
      <c r="EK13" s="308"/>
      <c r="EL13" s="308"/>
      <c r="EM13" s="308"/>
      <c r="EN13" s="308"/>
      <c r="EO13" s="308"/>
      <c r="EP13" s="308"/>
      <c r="EQ13" s="308"/>
      <c r="ER13" s="308"/>
      <c r="ES13" s="308"/>
      <c r="ET13" s="308"/>
      <c r="EU13" s="308"/>
      <c r="EV13" s="308"/>
      <c r="EW13" s="308"/>
      <c r="EX13" s="308"/>
      <c r="EY13" s="308"/>
      <c r="EZ13" s="308"/>
      <c r="FA13" s="308"/>
      <c r="FB13" s="308"/>
      <c r="FC13" s="308"/>
      <c r="FD13" s="308"/>
      <c r="FE13" s="308"/>
      <c r="FF13" s="308"/>
      <c r="FG13" s="308"/>
      <c r="FH13" s="308"/>
      <c r="FI13" s="308"/>
      <c r="FJ13" s="308"/>
      <c r="FK13" s="308"/>
      <c r="FL13" s="308"/>
      <c r="FM13" s="308"/>
      <c r="FN13" s="308"/>
      <c r="FO13" s="308"/>
      <c r="FP13" s="308"/>
      <c r="FQ13" s="308"/>
      <c r="FR13" s="308"/>
      <c r="FS13" s="308"/>
      <c r="FT13" s="308"/>
      <c r="FU13" s="308"/>
      <c r="FV13" s="308"/>
      <c r="FW13" s="308"/>
      <c r="FX13" s="308"/>
      <c r="FY13" s="308"/>
      <c r="FZ13" s="308"/>
      <c r="GA13" s="308"/>
      <c r="GB13" s="308"/>
      <c r="GC13" s="308"/>
      <c r="GD13" s="308"/>
      <c r="GE13" s="308"/>
      <c r="GF13" s="308"/>
      <c r="GG13" s="308"/>
      <c r="GH13" s="308"/>
      <c r="GI13" s="308"/>
      <c r="GJ13" s="308"/>
      <c r="GK13" s="308"/>
      <c r="GL13" s="308"/>
      <c r="GM13" s="308"/>
      <c r="GN13" s="308"/>
      <c r="GO13" s="308"/>
      <c r="GP13" s="308"/>
      <c r="GQ13" s="308"/>
      <c r="GR13" s="308"/>
      <c r="GS13" s="308"/>
      <c r="GT13" s="308"/>
      <c r="GU13" s="308"/>
      <c r="GV13" s="308"/>
      <c r="GW13" s="308"/>
      <c r="GX13" s="308"/>
      <c r="GY13" s="308"/>
      <c r="GZ13" s="308"/>
      <c r="HA13" s="308"/>
      <c r="HB13" s="308"/>
      <c r="HC13" s="308"/>
      <c r="HD13" s="308"/>
      <c r="HE13" s="308"/>
      <c r="HF13" s="308"/>
      <c r="HG13" s="308"/>
      <c r="HH13" s="308"/>
      <c r="HI13" s="308"/>
      <c r="HJ13" s="308"/>
      <c r="HK13" s="308"/>
      <c r="HL13" s="308"/>
      <c r="HM13" s="308"/>
      <c r="HN13" s="308"/>
      <c r="HO13" s="308"/>
      <c r="HP13" s="308"/>
      <c r="HQ13" s="308"/>
      <c r="HR13" s="308"/>
      <c r="HS13" s="308"/>
      <c r="HT13" s="308"/>
      <c r="HU13" s="308"/>
      <c r="HV13" s="308"/>
      <c r="HW13" s="308"/>
      <c r="HX13" s="308"/>
      <c r="HY13" s="308"/>
      <c r="HZ13" s="308"/>
      <c r="IA13" s="308"/>
      <c r="IB13" s="308"/>
      <c r="IC13" s="308"/>
      <c r="ID13" s="308"/>
      <c r="IE13" s="308"/>
      <c r="IF13" s="308"/>
      <c r="IG13" s="308"/>
      <c r="IH13" s="308"/>
    </row>
    <row r="14" spans="1:242" s="249" customFormat="1" ht="15" customHeight="1" x14ac:dyDescent="0.3">
      <c r="A14" s="174">
        <v>2.0099999999999998</v>
      </c>
      <c r="B14" s="231"/>
      <c r="C14" s="232" t="e">
        <f>VLOOKUP(BD.PD8[[#This Row],[Pos]],[18]!PPto[#Data],3,FALSE)</f>
        <v>#REF!</v>
      </c>
      <c r="D14" s="174" t="s">
        <v>23</v>
      </c>
      <c r="E14" s="305" t="str">
        <f>IF(BD.PD8[[#This Row],[.]]="*",VLOOKUP(BD.PD8[[#This Row],[Pos]],[18]Presupuesto!A:H,7,FALSE),"")</f>
        <v/>
      </c>
      <c r="F14" s="358" t="s">
        <v>252</v>
      </c>
      <c r="G14" s="174"/>
      <c r="H14" s="174"/>
      <c r="I14" s="497" t="s">
        <v>251</v>
      </c>
      <c r="J14" s="382">
        <v>0</v>
      </c>
      <c r="K14" s="174" t="s">
        <v>117</v>
      </c>
      <c r="L14" s="383">
        <f>IF(BD.PD8[[#This Row],[Mon]]="DOP",1,HLOOKUP(BD.PD8[[#This Row],[Mon]],Data!$J$1:$K$2,2,FALSE))</f>
        <v>65</v>
      </c>
      <c r="M14" s="400">
        <v>28</v>
      </c>
      <c r="N14" s="395">
        <f>BD.PD8[[#This Row],[Cant.]]*BD.PD8[[#This Row],[ Tasa ]]*BD.PD8[[#This Row],[ Precio Und.]]</f>
        <v>0</v>
      </c>
      <c r="O14" s="491">
        <v>0</v>
      </c>
      <c r="P14" s="395">
        <f>IF(BD.PD8[[#This Row],[Liquid. '[%']]]&lt;&gt;0,(BD.PD8[[#This Row],[Valor Neto '[DOP']]]*BD.PD8[[#This Row],[Liquid. '[%']]])+BD.PD8[[#This Row],[Valor Neto '[DOP']]],BD.PD8[[#This Row],[Valor Neto '[DOP']]])</f>
        <v>0</v>
      </c>
      <c r="Q14" s="395">
        <f>BD.PD8[[#This Row],[Ppto. Orden Interna '[DOP']]]/HLOOKUP("USD",Data!$J$1:$K$2,2,FALSE)</f>
        <v>0</v>
      </c>
      <c r="R14" s="398" t="s">
        <v>1280</v>
      </c>
      <c r="S14" s="387"/>
      <c r="T14" s="387"/>
      <c r="U14" s="492" t="s">
        <v>249</v>
      </c>
      <c r="V14" s="493">
        <v>801667</v>
      </c>
      <c r="W14" s="494"/>
      <c r="X14" s="174"/>
      <c r="Y14" s="399"/>
      <c r="Z14" s="243">
        <f>BD.PD8[[#This Row],[Av.P1 '[%']]]*BD.PD8[[#This Row],[Ppto. Orden Interna '[DOP']]]</f>
        <v>0</v>
      </c>
      <c r="AA14" s="174"/>
      <c r="AB14" s="399"/>
      <c r="AC14" s="243">
        <f>BD.PD8[[#This Row],[Av.P2 '[%']]]*BD.PD8[[#This Row],[Ppto. Orden Interna '[DOP']]]</f>
        <v>0</v>
      </c>
      <c r="AE14" s="389"/>
      <c r="AF14" s="243">
        <f>BD.PD8[[#This Row],[Av.P3 '[%']]]*BD.PD8[[#This Row],[Ppto. Orden Interna '[DOP']]]</f>
        <v>0</v>
      </c>
      <c r="AG14" s="243"/>
      <c r="AH14" s="243"/>
      <c r="AI14" s="243"/>
      <c r="AJ14" s="243"/>
      <c r="AK14" s="243"/>
      <c r="AL14" s="243"/>
      <c r="AM14" s="496">
        <f>BD.PD8[[#This Row],[Pago 3]]+BD.PD8[[#This Row],[Pago 2]]+BD.PD8[[#This Row],[Pago 1]]</f>
        <v>0</v>
      </c>
      <c r="AN14" s="308" t="s">
        <v>244</v>
      </c>
      <c r="AO14" s="308" t="s">
        <v>245</v>
      </c>
      <c r="AP14" s="308" t="s">
        <v>246</v>
      </c>
      <c r="AQ14" s="308" t="s">
        <v>247</v>
      </c>
      <c r="AR14" s="308">
        <v>594</v>
      </c>
      <c r="AS14" s="308" t="s">
        <v>248</v>
      </c>
      <c r="AT14" s="249" t="s">
        <v>1356</v>
      </c>
      <c r="AU14" s="308"/>
      <c r="AV14" s="308"/>
      <c r="AW14" s="308"/>
      <c r="AX14" s="308"/>
      <c r="AY14" s="308"/>
      <c r="AZ14" s="308"/>
      <c r="BA14" s="308"/>
      <c r="BB14" s="308"/>
      <c r="BC14" s="308"/>
      <c r="BD14" s="308"/>
      <c r="BE14" s="308"/>
      <c r="BF14" s="308"/>
      <c r="BG14" s="308"/>
      <c r="BH14" s="308"/>
      <c r="BI14" s="308"/>
      <c r="BJ14" s="308"/>
      <c r="BK14" s="308"/>
      <c r="BL14" s="308"/>
      <c r="BM14" s="308"/>
      <c r="BN14" s="308"/>
      <c r="BO14" s="308"/>
      <c r="BP14" s="308"/>
      <c r="BQ14" s="308"/>
      <c r="BR14" s="308"/>
      <c r="BS14" s="308"/>
      <c r="BT14" s="308"/>
      <c r="BU14" s="308"/>
      <c r="BV14" s="308"/>
      <c r="BW14" s="308"/>
      <c r="BX14" s="308"/>
      <c r="BY14" s="308"/>
      <c r="BZ14" s="308"/>
      <c r="CA14" s="308"/>
      <c r="CB14" s="308"/>
      <c r="CC14" s="308"/>
      <c r="CD14" s="308"/>
      <c r="CE14" s="308"/>
      <c r="CF14" s="308"/>
      <c r="CG14" s="308"/>
      <c r="CH14" s="308"/>
      <c r="CI14" s="308"/>
      <c r="CJ14" s="308"/>
      <c r="CK14" s="308"/>
      <c r="CL14" s="308"/>
      <c r="CM14" s="308"/>
      <c r="CN14" s="308"/>
      <c r="CO14" s="308"/>
      <c r="CP14" s="308"/>
      <c r="CQ14" s="308"/>
      <c r="CR14" s="308"/>
      <c r="CS14" s="308"/>
      <c r="CT14" s="308"/>
      <c r="CU14" s="308"/>
      <c r="CV14" s="308"/>
      <c r="CW14" s="308"/>
      <c r="CX14" s="308"/>
      <c r="CY14" s="308"/>
      <c r="CZ14" s="308"/>
      <c r="DA14" s="308"/>
      <c r="DB14" s="308"/>
      <c r="DC14" s="308"/>
      <c r="DD14" s="308"/>
      <c r="DE14" s="308"/>
      <c r="DF14" s="308"/>
      <c r="DG14" s="308"/>
      <c r="DH14" s="308"/>
      <c r="DI14" s="308"/>
      <c r="DJ14" s="308"/>
      <c r="DK14" s="308"/>
      <c r="DL14" s="308"/>
      <c r="DM14" s="308"/>
      <c r="DN14" s="308"/>
      <c r="DO14" s="308"/>
      <c r="DP14" s="308"/>
      <c r="DQ14" s="308"/>
      <c r="DR14" s="308"/>
      <c r="DS14" s="308"/>
      <c r="DT14" s="308"/>
      <c r="DU14" s="308"/>
      <c r="DV14" s="308"/>
      <c r="DW14" s="308"/>
      <c r="DX14" s="308"/>
      <c r="DY14" s="308"/>
      <c r="DZ14" s="308"/>
      <c r="EA14" s="308"/>
      <c r="EB14" s="308"/>
      <c r="EC14" s="308"/>
      <c r="ED14" s="308"/>
      <c r="EE14" s="308"/>
      <c r="EF14" s="308"/>
      <c r="EG14" s="308"/>
      <c r="EH14" s="308"/>
      <c r="EI14" s="308"/>
      <c r="EJ14" s="308"/>
      <c r="EK14" s="308"/>
      <c r="EL14" s="308"/>
      <c r="EM14" s="308"/>
      <c r="EN14" s="308"/>
      <c r="EO14" s="308"/>
      <c r="EP14" s="308"/>
      <c r="EQ14" s="308"/>
      <c r="ER14" s="308"/>
      <c r="ES14" s="308"/>
      <c r="ET14" s="308"/>
      <c r="EU14" s="308"/>
      <c r="EV14" s="308"/>
      <c r="EW14" s="308"/>
      <c r="EX14" s="308"/>
      <c r="EY14" s="308"/>
      <c r="EZ14" s="308"/>
      <c r="FA14" s="308"/>
      <c r="FB14" s="308"/>
      <c r="FC14" s="308"/>
      <c r="FD14" s="308"/>
      <c r="FE14" s="308"/>
      <c r="FF14" s="308"/>
      <c r="FG14" s="308"/>
      <c r="FH14" s="308"/>
      <c r="FI14" s="308"/>
      <c r="FJ14" s="308"/>
      <c r="FK14" s="308"/>
      <c r="FL14" s="308"/>
      <c r="FM14" s="308"/>
      <c r="FN14" s="308"/>
      <c r="FO14" s="308"/>
      <c r="FP14" s="308"/>
      <c r="FQ14" s="308"/>
      <c r="FR14" s="308"/>
      <c r="FS14" s="308"/>
      <c r="FT14" s="308"/>
      <c r="FU14" s="308"/>
      <c r="FV14" s="308"/>
      <c r="FW14" s="308"/>
      <c r="FX14" s="308"/>
      <c r="FY14" s="308"/>
      <c r="FZ14" s="308"/>
      <c r="GA14" s="308"/>
      <c r="GB14" s="308"/>
      <c r="GC14" s="308"/>
      <c r="GD14" s="308"/>
      <c r="GE14" s="308"/>
      <c r="GF14" s="308"/>
      <c r="GG14" s="308"/>
      <c r="GH14" s="308"/>
      <c r="GI14" s="308"/>
      <c r="GJ14" s="308"/>
      <c r="GK14" s="308"/>
      <c r="GL14" s="308"/>
      <c r="GM14" s="308"/>
      <c r="GN14" s="308"/>
      <c r="GO14" s="308"/>
      <c r="GP14" s="308"/>
      <c r="GQ14" s="308"/>
      <c r="GR14" s="308"/>
      <c r="GS14" s="308"/>
      <c r="GT14" s="308"/>
      <c r="GU14" s="308"/>
      <c r="GV14" s="308"/>
      <c r="GW14" s="308"/>
      <c r="GX14" s="308"/>
      <c r="GY14" s="308"/>
      <c r="GZ14" s="308"/>
      <c r="HA14" s="308"/>
      <c r="HB14" s="308"/>
      <c r="HC14" s="308"/>
      <c r="HD14" s="308"/>
      <c r="HE14" s="308"/>
      <c r="HF14" s="308"/>
      <c r="HG14" s="308"/>
      <c r="HH14" s="308"/>
      <c r="HI14" s="308"/>
      <c r="HJ14" s="308"/>
      <c r="HK14" s="308"/>
      <c r="HL14" s="308"/>
      <c r="HM14" s="308"/>
      <c r="HN14" s="308"/>
      <c r="HO14" s="308"/>
      <c r="HP14" s="308"/>
      <c r="HQ14" s="308"/>
      <c r="HR14" s="308"/>
      <c r="HS14" s="308"/>
      <c r="HT14" s="308"/>
      <c r="HU14" s="308"/>
      <c r="HV14" s="308"/>
      <c r="HW14" s="308"/>
      <c r="HX14" s="308"/>
      <c r="HY14" s="308"/>
      <c r="HZ14" s="308"/>
      <c r="IA14" s="308"/>
      <c r="IB14" s="308"/>
      <c r="IC14" s="308"/>
      <c r="ID14" s="308"/>
      <c r="IE14" s="308"/>
      <c r="IF14" s="308"/>
      <c r="IG14" s="308"/>
      <c r="IH14" s="308"/>
    </row>
    <row r="15" spans="1:242" s="249" customFormat="1" ht="15" customHeight="1" x14ac:dyDescent="0.3">
      <c r="A15" s="174">
        <v>2.0099999999999998</v>
      </c>
      <c r="B15" s="231"/>
      <c r="C15" s="232" t="e">
        <f>VLOOKUP(BD.PD8[[#This Row],[Pos]],[18]!PPto[#Data],3,FALSE)</f>
        <v>#REF!</v>
      </c>
      <c r="D15" s="174" t="s">
        <v>23</v>
      </c>
      <c r="E15" s="305" t="str">
        <f>IF(BD.PD8[[#This Row],[.]]="*",VLOOKUP(BD.PD8[[#This Row],[Pos]],[18]Presupuesto!A:H,7,FALSE),"")</f>
        <v/>
      </c>
      <c r="F15" s="358" t="s">
        <v>253</v>
      </c>
      <c r="G15" s="174"/>
      <c r="H15" s="174"/>
      <c r="I15" s="497" t="s">
        <v>251</v>
      </c>
      <c r="J15" s="382">
        <v>0</v>
      </c>
      <c r="K15" s="174" t="s">
        <v>117</v>
      </c>
      <c r="L15" s="383">
        <f>IF(BD.PD8[[#This Row],[Mon]]="DOP",1,HLOOKUP(BD.PD8[[#This Row],[Mon]],Data!$J$1:$K$2,2,FALSE))</f>
        <v>65</v>
      </c>
      <c r="M15" s="400">
        <v>42.35</v>
      </c>
      <c r="N15" s="395">
        <f>BD.PD8[[#This Row],[Cant.]]*BD.PD8[[#This Row],[ Tasa ]]*BD.PD8[[#This Row],[ Precio Und.]]</f>
        <v>0</v>
      </c>
      <c r="O15" s="491">
        <v>0</v>
      </c>
      <c r="P15" s="395">
        <f>IF(BD.PD8[[#This Row],[Liquid. '[%']]]&lt;&gt;0,(BD.PD8[[#This Row],[Valor Neto '[DOP']]]*BD.PD8[[#This Row],[Liquid. '[%']]])+BD.PD8[[#This Row],[Valor Neto '[DOP']]],BD.PD8[[#This Row],[Valor Neto '[DOP']]])</f>
        <v>0</v>
      </c>
      <c r="Q15" s="395">
        <f>BD.PD8[[#This Row],[Ppto. Orden Interna '[DOP']]]/HLOOKUP("USD",Data!$J$1:$K$2,2,FALSE)</f>
        <v>0</v>
      </c>
      <c r="R15" s="398" t="s">
        <v>1280</v>
      </c>
      <c r="S15" s="387"/>
      <c r="T15" s="387"/>
      <c r="U15" s="492" t="s">
        <v>249</v>
      </c>
      <c r="V15" s="493">
        <v>801667</v>
      </c>
      <c r="W15" s="494"/>
      <c r="X15" s="174"/>
      <c r="Y15" s="399"/>
      <c r="Z15" s="243">
        <f>BD.PD8[[#This Row],[Av.P1 '[%']]]*BD.PD8[[#This Row],[Ppto. Orden Interna '[DOP']]]</f>
        <v>0</v>
      </c>
      <c r="AA15" s="174"/>
      <c r="AB15" s="399"/>
      <c r="AC15" s="243">
        <f>BD.PD8[[#This Row],[Av.P2 '[%']]]*BD.PD8[[#This Row],[Ppto. Orden Interna '[DOP']]]</f>
        <v>0</v>
      </c>
      <c r="AE15" s="389"/>
      <c r="AF15" s="243">
        <f>BD.PD8[[#This Row],[Av.P3 '[%']]]*BD.PD8[[#This Row],[Ppto. Orden Interna '[DOP']]]</f>
        <v>0</v>
      </c>
      <c r="AG15" s="243"/>
      <c r="AH15" s="243"/>
      <c r="AI15" s="243"/>
      <c r="AJ15" s="243"/>
      <c r="AK15" s="243"/>
      <c r="AL15" s="243"/>
      <c r="AM15" s="496">
        <f>BD.PD8[[#This Row],[Pago 3]]+BD.PD8[[#This Row],[Pago 2]]+BD.PD8[[#This Row],[Pago 1]]</f>
        <v>0</v>
      </c>
      <c r="AN15" s="308" t="s">
        <v>244</v>
      </c>
      <c r="AO15" s="308" t="s">
        <v>245</v>
      </c>
      <c r="AP15" s="308" t="s">
        <v>246</v>
      </c>
      <c r="AQ15" s="308" t="s">
        <v>247</v>
      </c>
      <c r="AR15" s="308">
        <v>594</v>
      </c>
      <c r="AS15" s="308" t="s">
        <v>248</v>
      </c>
      <c r="AT15" s="249" t="s">
        <v>1356</v>
      </c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308"/>
      <c r="BO15" s="308"/>
      <c r="BP15" s="308"/>
      <c r="BQ15" s="308"/>
      <c r="BR15" s="308"/>
      <c r="BS15" s="308"/>
      <c r="BT15" s="308"/>
      <c r="BU15" s="308"/>
      <c r="BV15" s="308"/>
      <c r="BW15" s="308"/>
      <c r="BX15" s="308"/>
      <c r="BY15" s="308"/>
      <c r="BZ15" s="308"/>
      <c r="CA15" s="308"/>
      <c r="CB15" s="308"/>
      <c r="CC15" s="308"/>
      <c r="CD15" s="308"/>
      <c r="CE15" s="308"/>
      <c r="CF15" s="308"/>
      <c r="CG15" s="308"/>
      <c r="CH15" s="308"/>
      <c r="CI15" s="308"/>
      <c r="CJ15" s="308"/>
      <c r="CK15" s="308"/>
      <c r="CL15" s="308"/>
      <c r="CM15" s="308"/>
      <c r="CN15" s="308"/>
      <c r="CO15" s="308"/>
      <c r="CP15" s="308"/>
      <c r="CQ15" s="308"/>
      <c r="CR15" s="308"/>
      <c r="CS15" s="308"/>
      <c r="CT15" s="308"/>
      <c r="CU15" s="308"/>
      <c r="CV15" s="308"/>
      <c r="CW15" s="308"/>
      <c r="CX15" s="308"/>
      <c r="CY15" s="308"/>
      <c r="CZ15" s="308"/>
      <c r="DA15" s="308"/>
      <c r="DB15" s="308"/>
      <c r="DC15" s="308"/>
      <c r="DD15" s="308"/>
      <c r="DE15" s="308"/>
      <c r="DF15" s="308"/>
      <c r="DG15" s="308"/>
      <c r="DH15" s="308"/>
      <c r="DI15" s="308"/>
      <c r="DJ15" s="308"/>
      <c r="DK15" s="308"/>
      <c r="DL15" s="308"/>
      <c r="DM15" s="308"/>
      <c r="DN15" s="308"/>
      <c r="DO15" s="308"/>
      <c r="DP15" s="308"/>
      <c r="DQ15" s="308"/>
      <c r="DR15" s="308"/>
      <c r="DS15" s="308"/>
      <c r="DT15" s="308"/>
      <c r="DU15" s="308"/>
      <c r="DV15" s="308"/>
      <c r="DW15" s="308"/>
      <c r="DX15" s="308"/>
      <c r="DY15" s="308"/>
      <c r="DZ15" s="308"/>
      <c r="EA15" s="308"/>
      <c r="EB15" s="308"/>
      <c r="EC15" s="308"/>
      <c r="ED15" s="308"/>
      <c r="EE15" s="308"/>
      <c r="EF15" s="308"/>
      <c r="EG15" s="308"/>
      <c r="EH15" s="308"/>
      <c r="EI15" s="308"/>
      <c r="EJ15" s="308"/>
      <c r="EK15" s="308"/>
      <c r="EL15" s="308"/>
      <c r="EM15" s="308"/>
      <c r="EN15" s="308"/>
      <c r="EO15" s="308"/>
      <c r="EP15" s="308"/>
      <c r="EQ15" s="308"/>
      <c r="ER15" s="308"/>
      <c r="ES15" s="308"/>
      <c r="ET15" s="308"/>
      <c r="EU15" s="308"/>
      <c r="EV15" s="308"/>
      <c r="EW15" s="308"/>
      <c r="EX15" s="308"/>
      <c r="EY15" s="308"/>
      <c r="EZ15" s="308"/>
      <c r="FA15" s="308"/>
      <c r="FB15" s="308"/>
      <c r="FC15" s="308"/>
      <c r="FD15" s="308"/>
      <c r="FE15" s="308"/>
      <c r="FF15" s="308"/>
      <c r="FG15" s="308"/>
      <c r="FH15" s="308"/>
      <c r="FI15" s="308"/>
      <c r="FJ15" s="308"/>
      <c r="FK15" s="308"/>
      <c r="FL15" s="308"/>
      <c r="FM15" s="308"/>
      <c r="FN15" s="308"/>
      <c r="FO15" s="308"/>
      <c r="FP15" s="308"/>
      <c r="FQ15" s="308"/>
      <c r="FR15" s="308"/>
      <c r="FS15" s="308"/>
      <c r="FT15" s="308"/>
      <c r="FU15" s="308"/>
      <c r="FV15" s="308"/>
      <c r="FW15" s="308"/>
      <c r="FX15" s="308"/>
      <c r="FY15" s="308"/>
      <c r="FZ15" s="308"/>
      <c r="GA15" s="308"/>
      <c r="GB15" s="308"/>
      <c r="GC15" s="308"/>
      <c r="GD15" s="308"/>
      <c r="GE15" s="308"/>
      <c r="GF15" s="308"/>
      <c r="GG15" s="308"/>
      <c r="GH15" s="308"/>
      <c r="GI15" s="308"/>
      <c r="GJ15" s="308"/>
      <c r="GK15" s="308"/>
      <c r="GL15" s="308"/>
      <c r="GM15" s="308"/>
      <c r="GN15" s="308"/>
      <c r="GO15" s="308"/>
      <c r="GP15" s="308"/>
      <c r="GQ15" s="308"/>
      <c r="GR15" s="308"/>
      <c r="GS15" s="308"/>
      <c r="GT15" s="308"/>
      <c r="GU15" s="308"/>
      <c r="GV15" s="308"/>
      <c r="GW15" s="308"/>
      <c r="GX15" s="308"/>
      <c r="GY15" s="308"/>
      <c r="GZ15" s="308"/>
      <c r="HA15" s="308"/>
      <c r="HB15" s="308"/>
      <c r="HC15" s="308"/>
      <c r="HD15" s="308"/>
      <c r="HE15" s="308"/>
      <c r="HF15" s="308"/>
      <c r="HG15" s="308"/>
      <c r="HH15" s="308"/>
      <c r="HI15" s="308"/>
      <c r="HJ15" s="308"/>
      <c r="HK15" s="308"/>
      <c r="HL15" s="308"/>
      <c r="HM15" s="308"/>
      <c r="HN15" s="308"/>
      <c r="HO15" s="308"/>
      <c r="HP15" s="308"/>
      <c r="HQ15" s="308"/>
      <c r="HR15" s="308"/>
      <c r="HS15" s="308"/>
      <c r="HT15" s="308"/>
      <c r="HU15" s="308"/>
      <c r="HV15" s="308"/>
      <c r="HW15" s="308"/>
      <c r="HX15" s="308"/>
      <c r="HY15" s="308"/>
      <c r="HZ15" s="308"/>
      <c r="IA15" s="308"/>
      <c r="IB15" s="308"/>
      <c r="IC15" s="308"/>
      <c r="ID15" s="308"/>
      <c r="IE15" s="308"/>
      <c r="IF15" s="308"/>
      <c r="IG15" s="308"/>
      <c r="IH15" s="308"/>
    </row>
    <row r="16" spans="1:242" s="249" customFormat="1" ht="15" customHeight="1" x14ac:dyDescent="0.3">
      <c r="A16" s="174">
        <v>2.0099999999999998</v>
      </c>
      <c r="B16" s="231"/>
      <c r="C16" s="232" t="e">
        <f>VLOOKUP(BD.PD8[[#This Row],[Pos]],[18]!PPto[#Data],3,FALSE)</f>
        <v>#REF!</v>
      </c>
      <c r="D16" s="174" t="s">
        <v>23</v>
      </c>
      <c r="E16" s="305" t="str">
        <f>IF(BD.PD8[[#This Row],[.]]="*",VLOOKUP(BD.PD8[[#This Row],[Pos]],[18]Presupuesto!A:H,7,FALSE),"")</f>
        <v/>
      </c>
      <c r="F16" s="498" t="s">
        <v>1281</v>
      </c>
      <c r="G16" s="174"/>
      <c r="H16" s="174"/>
      <c r="I16" s="497" t="s">
        <v>251</v>
      </c>
      <c r="J16" s="382">
        <v>230</v>
      </c>
      <c r="K16" s="174" t="s">
        <v>117</v>
      </c>
      <c r="L16" s="383">
        <f>IF(BD.PD8[[#This Row],[Mon]]="DOP",1,HLOOKUP(BD.PD8[[#This Row],[Mon]],Data!$J$1:$K$2,2,FALSE))</f>
        <v>65</v>
      </c>
      <c r="M16" s="400">
        <v>27.13</v>
      </c>
      <c r="N16" s="395">
        <f>BD.PD8[[#This Row],[Cant.]]*BD.PD8[[#This Row],[ Tasa ]]*BD.PD8[[#This Row],[ Precio Und.]]</f>
        <v>405593.5</v>
      </c>
      <c r="O16" s="491">
        <v>0</v>
      </c>
      <c r="P16" s="395">
        <f>IF(BD.PD8[[#This Row],[Liquid. '[%']]]&lt;&gt;0,(BD.PD8[[#This Row],[Valor Neto '[DOP']]]*BD.PD8[[#This Row],[Liquid. '[%']]])+BD.PD8[[#This Row],[Valor Neto '[DOP']]],BD.PD8[[#This Row],[Valor Neto '[DOP']]])</f>
        <v>405593.5</v>
      </c>
      <c r="Q16" s="395">
        <f>BD.PD8[[#This Row],[Ppto. Orden Interna '[DOP']]]/HLOOKUP("USD",Data!$J$1:$K$2,2,FALSE)</f>
        <v>6239.9</v>
      </c>
      <c r="R16" s="398" t="s">
        <v>1282</v>
      </c>
      <c r="S16" s="387"/>
      <c r="T16" s="387"/>
      <c r="U16" s="492" t="s">
        <v>249</v>
      </c>
      <c r="V16" s="493">
        <v>801667</v>
      </c>
      <c r="W16" s="494" t="s">
        <v>254</v>
      </c>
      <c r="X16" s="174">
        <v>13</v>
      </c>
      <c r="Y16" s="399">
        <v>0.5</v>
      </c>
      <c r="Z16" s="395">
        <f>BD.PD8[[#This Row],[Av.P1 '[%']]]*BD.PD8[[#This Row],[Ppto. Orden Interna '[DOP']]]</f>
        <v>202796.75</v>
      </c>
      <c r="AA16" s="174">
        <v>14</v>
      </c>
      <c r="AB16" s="399">
        <v>0.5</v>
      </c>
      <c r="AC16" s="395">
        <f>BD.PD8[[#This Row],[Av.P2 '[%']]]*BD.PD8[[#This Row],[Ppto. Orden Interna '[DOP']]]</f>
        <v>202796.75</v>
      </c>
      <c r="AE16" s="389"/>
      <c r="AF16" s="243">
        <f>BD.PD8[[#This Row],[Av.P3 '[%']]]*BD.PD8[[#This Row],[Ppto. Orden Interna '[DOP']]]</f>
        <v>0</v>
      </c>
      <c r="AG16" s="243"/>
      <c r="AH16" s="243"/>
      <c r="AI16" s="243"/>
      <c r="AJ16" s="243"/>
      <c r="AK16" s="243"/>
      <c r="AL16" s="243"/>
      <c r="AM16" s="496">
        <f>BD.PD8[[#This Row],[Pago 3]]+BD.PD8[[#This Row],[Pago 2]]+BD.PD8[[#This Row],[Pago 1]]</f>
        <v>405593.5</v>
      </c>
      <c r="AN16" s="308" t="s">
        <v>244</v>
      </c>
      <c r="AO16" s="308" t="s">
        <v>245</v>
      </c>
      <c r="AP16" s="308" t="s">
        <v>246</v>
      </c>
      <c r="AQ16" s="308" t="s">
        <v>247</v>
      </c>
      <c r="AR16" s="308">
        <v>594</v>
      </c>
      <c r="AS16" s="308" t="s">
        <v>248</v>
      </c>
      <c r="AT16" s="249" t="s">
        <v>1356</v>
      </c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</row>
    <row r="17" spans="1:242" s="249" customFormat="1" ht="15" customHeight="1" x14ac:dyDescent="0.3">
      <c r="A17" s="174">
        <v>2.0099999999999998</v>
      </c>
      <c r="B17" s="231"/>
      <c r="C17" s="232" t="e">
        <f>VLOOKUP(BD.PD8[[#This Row],[Pos]],[18]!PPto[#Data],3,FALSE)</f>
        <v>#REF!</v>
      </c>
      <c r="D17" s="174" t="s">
        <v>23</v>
      </c>
      <c r="E17" s="305" t="str">
        <f>IF(BD.PD8[[#This Row],[.]]="*",VLOOKUP(BD.PD8[[#This Row],[Pos]],[18]Presupuesto!A:H,7,FALSE),"")</f>
        <v/>
      </c>
      <c r="F17" s="376" t="s">
        <v>255</v>
      </c>
      <c r="G17" s="174"/>
      <c r="H17" s="174"/>
      <c r="I17" s="497" t="s">
        <v>1283</v>
      </c>
      <c r="J17" s="382">
        <v>160</v>
      </c>
      <c r="K17" s="174" t="s">
        <v>117</v>
      </c>
      <c r="L17" s="383">
        <f>IF(BD.PD8[[#This Row],[Mon]]="DOP",1,HLOOKUP(BD.PD8[[#This Row],[Mon]],Data!$J$1:$K$2,2,FALSE))</f>
        <v>65</v>
      </c>
      <c r="M17" s="400">
        <v>27.9</v>
      </c>
      <c r="N17" s="395">
        <f>BD.PD8[[#This Row],[Cant.]]*BD.PD8[[#This Row],[ Tasa ]]*BD.PD8[[#This Row],[ Precio Und.]]</f>
        <v>290160</v>
      </c>
      <c r="O17" s="491">
        <v>0</v>
      </c>
      <c r="P17" s="395">
        <f>IF(BD.PD8[[#This Row],[Liquid. '[%']]]&lt;&gt;0,(BD.PD8[[#This Row],[Valor Neto '[DOP']]]*BD.PD8[[#This Row],[Liquid. '[%']]])+BD.PD8[[#This Row],[Valor Neto '[DOP']]],BD.PD8[[#This Row],[Valor Neto '[DOP']]])</f>
        <v>290160</v>
      </c>
      <c r="Q17" s="395">
        <f>BD.PD8[[#This Row],[Ppto. Orden Interna '[DOP']]]/HLOOKUP("USD",Data!$J$1:$K$2,2,FALSE)</f>
        <v>4464</v>
      </c>
      <c r="R17" s="398" t="s">
        <v>1284</v>
      </c>
      <c r="S17" s="387"/>
      <c r="T17" s="387"/>
      <c r="U17" s="492" t="s">
        <v>249</v>
      </c>
      <c r="V17" s="493">
        <v>801667</v>
      </c>
      <c r="W17" s="494" t="s">
        <v>254</v>
      </c>
      <c r="X17" s="174">
        <v>13</v>
      </c>
      <c r="Y17" s="399">
        <v>0.5</v>
      </c>
      <c r="Z17" s="243">
        <f>BD.PD8[[#This Row],[Av.P1 '[%']]]*BD.PD8[[#This Row],[Ppto. Orden Interna '[DOP']]]</f>
        <v>145080</v>
      </c>
      <c r="AA17" s="174">
        <v>14</v>
      </c>
      <c r="AB17" s="399">
        <v>0.5</v>
      </c>
      <c r="AC17" s="243">
        <f>BD.PD8[[#This Row],[Av.P2 '[%']]]*BD.PD8[[#This Row],[Ppto. Orden Interna '[DOP']]]</f>
        <v>145080</v>
      </c>
      <c r="AE17" s="389"/>
      <c r="AF17" s="243">
        <f>BD.PD8[[#This Row],[Av.P3 '[%']]]*BD.PD8[[#This Row],[Ppto. Orden Interna '[DOP']]]</f>
        <v>0</v>
      </c>
      <c r="AG17" s="243"/>
      <c r="AH17" s="243"/>
      <c r="AI17" s="243"/>
      <c r="AJ17" s="243"/>
      <c r="AK17" s="243"/>
      <c r="AL17" s="243"/>
      <c r="AM17" s="496">
        <f>BD.PD8[[#This Row],[Pago 3]]+BD.PD8[[#This Row],[Pago 2]]+BD.PD8[[#This Row],[Pago 1]]</f>
        <v>290160</v>
      </c>
      <c r="AN17" s="308" t="s">
        <v>244</v>
      </c>
      <c r="AO17" s="308" t="s">
        <v>245</v>
      </c>
      <c r="AP17" s="308" t="s">
        <v>246</v>
      </c>
      <c r="AQ17" s="308" t="s">
        <v>247</v>
      </c>
      <c r="AR17" s="308">
        <v>594</v>
      </c>
      <c r="AS17" s="308" t="s">
        <v>248</v>
      </c>
      <c r="AT17" s="249" t="s">
        <v>1356</v>
      </c>
      <c r="AU17" s="308"/>
      <c r="AV17" s="308"/>
      <c r="AW17" s="308"/>
      <c r="AX17" s="308"/>
      <c r="AY17" s="308"/>
      <c r="AZ17" s="308"/>
      <c r="BA17" s="308"/>
      <c r="BB17" s="308"/>
      <c r="BC17" s="308"/>
      <c r="BD17" s="308"/>
      <c r="BE17" s="308"/>
      <c r="BF17" s="308"/>
      <c r="BG17" s="308"/>
      <c r="BH17" s="308"/>
      <c r="BI17" s="308"/>
      <c r="BJ17" s="308"/>
      <c r="BK17" s="308"/>
      <c r="BL17" s="308"/>
      <c r="BM17" s="308"/>
      <c r="BN17" s="308"/>
      <c r="BO17" s="308"/>
      <c r="BP17" s="308"/>
      <c r="BQ17" s="308"/>
      <c r="BR17" s="308"/>
      <c r="BS17" s="308"/>
      <c r="BT17" s="308"/>
      <c r="BU17" s="308"/>
      <c r="BV17" s="308"/>
      <c r="BW17" s="308"/>
      <c r="BX17" s="308"/>
      <c r="BY17" s="308"/>
      <c r="BZ17" s="308"/>
      <c r="CA17" s="308"/>
      <c r="CB17" s="308"/>
      <c r="CC17" s="308"/>
      <c r="CD17" s="308"/>
      <c r="CE17" s="308"/>
      <c r="CF17" s="308"/>
      <c r="CG17" s="308"/>
      <c r="CH17" s="308"/>
      <c r="CI17" s="308"/>
      <c r="CJ17" s="308"/>
      <c r="CK17" s="308"/>
      <c r="CL17" s="308"/>
      <c r="CM17" s="308"/>
      <c r="CN17" s="308"/>
      <c r="CO17" s="308"/>
      <c r="CP17" s="308"/>
      <c r="CQ17" s="308"/>
      <c r="CR17" s="308"/>
      <c r="CS17" s="308"/>
      <c r="CT17" s="308"/>
      <c r="CU17" s="308"/>
      <c r="CV17" s="308"/>
      <c r="CW17" s="308"/>
      <c r="CX17" s="308"/>
      <c r="CY17" s="308"/>
      <c r="CZ17" s="308"/>
      <c r="DA17" s="308"/>
      <c r="DB17" s="308"/>
      <c r="DC17" s="308"/>
      <c r="DD17" s="308"/>
      <c r="DE17" s="308"/>
      <c r="DF17" s="308"/>
      <c r="DG17" s="308"/>
      <c r="DH17" s="308"/>
      <c r="DI17" s="308"/>
      <c r="DJ17" s="308"/>
      <c r="DK17" s="308"/>
      <c r="DL17" s="308"/>
      <c r="DM17" s="308"/>
      <c r="DN17" s="308"/>
      <c r="DO17" s="308"/>
      <c r="DP17" s="308"/>
      <c r="DQ17" s="308"/>
      <c r="DR17" s="308"/>
      <c r="DS17" s="308"/>
      <c r="DT17" s="308"/>
      <c r="DU17" s="308"/>
      <c r="DV17" s="308"/>
      <c r="DW17" s="308"/>
      <c r="DX17" s="308"/>
      <c r="DY17" s="308"/>
      <c r="DZ17" s="308"/>
      <c r="EA17" s="308"/>
      <c r="EB17" s="308"/>
      <c r="EC17" s="308"/>
      <c r="ED17" s="308"/>
      <c r="EE17" s="308"/>
      <c r="EF17" s="308"/>
      <c r="EG17" s="308"/>
      <c r="EH17" s="308"/>
      <c r="EI17" s="308"/>
      <c r="EJ17" s="308"/>
      <c r="EK17" s="308"/>
      <c r="EL17" s="308"/>
      <c r="EM17" s="308"/>
      <c r="EN17" s="308"/>
      <c r="EO17" s="308"/>
      <c r="EP17" s="308"/>
      <c r="EQ17" s="308"/>
      <c r="ER17" s="308"/>
      <c r="ES17" s="308"/>
      <c r="ET17" s="308"/>
      <c r="EU17" s="308"/>
      <c r="EV17" s="308"/>
      <c r="EW17" s="308"/>
      <c r="EX17" s="308"/>
      <c r="EY17" s="308"/>
      <c r="EZ17" s="308"/>
      <c r="FA17" s="308"/>
      <c r="FB17" s="308"/>
      <c r="FC17" s="308"/>
      <c r="FD17" s="308"/>
      <c r="FE17" s="308"/>
      <c r="FF17" s="308"/>
      <c r="FG17" s="308"/>
      <c r="FH17" s="308"/>
      <c r="FI17" s="308"/>
      <c r="FJ17" s="308"/>
      <c r="FK17" s="308"/>
      <c r="FL17" s="308"/>
      <c r="FM17" s="308"/>
      <c r="FN17" s="308"/>
      <c r="FO17" s="308"/>
      <c r="FP17" s="308"/>
      <c r="FQ17" s="308"/>
      <c r="FR17" s="308"/>
      <c r="FS17" s="308"/>
      <c r="FT17" s="308"/>
      <c r="FU17" s="308"/>
      <c r="FV17" s="308"/>
      <c r="FW17" s="308"/>
      <c r="FX17" s="308"/>
      <c r="FY17" s="308"/>
      <c r="FZ17" s="308"/>
      <c r="GA17" s="308"/>
      <c r="GB17" s="308"/>
      <c r="GC17" s="308"/>
      <c r="GD17" s="308"/>
      <c r="GE17" s="308"/>
      <c r="GF17" s="308"/>
      <c r="GG17" s="308"/>
      <c r="GH17" s="308"/>
      <c r="GI17" s="308"/>
      <c r="GJ17" s="308"/>
      <c r="GK17" s="308"/>
      <c r="GL17" s="308"/>
      <c r="GM17" s="308"/>
      <c r="GN17" s="308"/>
      <c r="GO17" s="308"/>
      <c r="GP17" s="308"/>
      <c r="GQ17" s="308"/>
      <c r="GR17" s="308"/>
      <c r="GS17" s="308"/>
      <c r="GT17" s="308"/>
      <c r="GU17" s="308"/>
      <c r="GV17" s="308"/>
      <c r="GW17" s="308"/>
      <c r="GX17" s="308"/>
      <c r="GY17" s="308"/>
      <c r="GZ17" s="308"/>
      <c r="HA17" s="308"/>
      <c r="HB17" s="308"/>
      <c r="HC17" s="308"/>
      <c r="HD17" s="308"/>
      <c r="HE17" s="308"/>
      <c r="HF17" s="308"/>
      <c r="HG17" s="308"/>
      <c r="HH17" s="308"/>
      <c r="HI17" s="308"/>
      <c r="HJ17" s="308"/>
      <c r="HK17" s="308"/>
      <c r="HL17" s="308"/>
      <c r="HM17" s="308"/>
      <c r="HN17" s="308"/>
      <c r="HO17" s="308"/>
      <c r="HP17" s="308"/>
      <c r="HQ17" s="308"/>
      <c r="HR17" s="308"/>
      <c r="HS17" s="308"/>
      <c r="HT17" s="308"/>
      <c r="HU17" s="308"/>
      <c r="HV17" s="308"/>
      <c r="HW17" s="308"/>
      <c r="HX17" s="308"/>
      <c r="HY17" s="308"/>
      <c r="HZ17" s="308"/>
      <c r="IA17" s="308"/>
      <c r="IB17" s="308"/>
      <c r="IC17" s="308"/>
      <c r="ID17" s="308"/>
      <c r="IE17" s="308"/>
      <c r="IF17" s="308"/>
      <c r="IG17" s="308"/>
      <c r="IH17" s="308"/>
    </row>
    <row r="18" spans="1:242" s="249" customFormat="1" ht="15" customHeight="1" x14ac:dyDescent="0.3">
      <c r="A18" s="174">
        <v>2.0099999999999998</v>
      </c>
      <c r="B18" s="231"/>
      <c r="C18" s="232" t="e">
        <f>VLOOKUP(BD.PD8[[#This Row],[Pos]],[18]!PPto[#Data],3,FALSE)</f>
        <v>#REF!</v>
      </c>
      <c r="D18" s="174" t="s">
        <v>23</v>
      </c>
      <c r="E18" s="305" t="str">
        <f>IF(BD.PD8[[#This Row],[.]]="*",VLOOKUP(BD.PD8[[#This Row],[Pos]],[18]Presupuesto!A:H,7,FALSE),"")</f>
        <v/>
      </c>
      <c r="F18" s="376" t="s">
        <v>1285</v>
      </c>
      <c r="G18" s="174"/>
      <c r="H18" s="174"/>
      <c r="I18" s="497" t="s">
        <v>251</v>
      </c>
      <c r="J18" s="382">
        <v>75</v>
      </c>
      <c r="K18" s="174" t="s">
        <v>117</v>
      </c>
      <c r="L18" s="383">
        <f>IF(BD.PD8[[#This Row],[Mon]]="DOP",1,HLOOKUP(BD.PD8[[#This Row],[Mon]],Data!$J$1:$K$2,2,FALSE))</f>
        <v>65</v>
      </c>
      <c r="M18" s="400">
        <v>23.85</v>
      </c>
      <c r="N18" s="395">
        <f>BD.PD8[[#This Row],[Cant.]]*BD.PD8[[#This Row],[ Tasa ]]*BD.PD8[[#This Row],[ Precio Und.]]</f>
        <v>116268.75</v>
      </c>
      <c r="O18" s="491">
        <v>0</v>
      </c>
      <c r="P18" s="395">
        <f>IF(BD.PD8[[#This Row],[Liquid. '[%']]]&lt;&gt;0,(BD.PD8[[#This Row],[Valor Neto '[DOP']]]*BD.PD8[[#This Row],[Liquid. '[%']]])+BD.PD8[[#This Row],[Valor Neto '[DOP']]],BD.PD8[[#This Row],[Valor Neto '[DOP']]])</f>
        <v>116268.75</v>
      </c>
      <c r="Q18" s="395">
        <f>BD.PD8[[#This Row],[Ppto. Orden Interna '[DOP']]]/HLOOKUP("USD",Data!$J$1:$K$2,2,FALSE)</f>
        <v>1788.75</v>
      </c>
      <c r="R18" s="398" t="s">
        <v>1286</v>
      </c>
      <c r="S18" s="387"/>
      <c r="T18" s="387"/>
      <c r="U18" s="492" t="s">
        <v>249</v>
      </c>
      <c r="V18" s="493">
        <v>801667</v>
      </c>
      <c r="W18" s="494" t="s">
        <v>254</v>
      </c>
      <c r="X18" s="174">
        <v>13</v>
      </c>
      <c r="Y18" s="399">
        <v>0.5</v>
      </c>
      <c r="Z18" s="243">
        <f>BD.PD8[[#This Row],[Av.P1 '[%']]]*BD.PD8[[#This Row],[Ppto. Orden Interna '[DOP']]]</f>
        <v>58134.375</v>
      </c>
      <c r="AA18" s="174">
        <v>14</v>
      </c>
      <c r="AB18" s="399">
        <v>0.5</v>
      </c>
      <c r="AC18" s="243">
        <f>BD.PD8[[#This Row],[Av.P2 '[%']]]*BD.PD8[[#This Row],[Ppto. Orden Interna '[DOP']]]</f>
        <v>58134.375</v>
      </c>
      <c r="AE18" s="389"/>
      <c r="AF18" s="243">
        <f>BD.PD8[[#This Row],[Av.P3 '[%']]]*BD.PD8[[#This Row],[Ppto. Orden Interna '[DOP']]]</f>
        <v>0</v>
      </c>
      <c r="AG18" s="243"/>
      <c r="AH18" s="243"/>
      <c r="AI18" s="243"/>
      <c r="AJ18" s="243"/>
      <c r="AK18" s="243"/>
      <c r="AL18" s="243"/>
      <c r="AM18" s="496">
        <f>BD.PD8[[#This Row],[Pago 3]]+BD.PD8[[#This Row],[Pago 2]]+BD.PD8[[#This Row],[Pago 1]]</f>
        <v>116268.75</v>
      </c>
      <c r="AN18" s="308" t="s">
        <v>244</v>
      </c>
      <c r="AO18" s="308" t="s">
        <v>245</v>
      </c>
      <c r="AP18" s="308" t="s">
        <v>246</v>
      </c>
      <c r="AQ18" s="308" t="s">
        <v>247</v>
      </c>
      <c r="AR18" s="308">
        <v>594</v>
      </c>
      <c r="AS18" s="308" t="s">
        <v>248</v>
      </c>
      <c r="AT18" s="249" t="s">
        <v>1356</v>
      </c>
      <c r="AU18" s="308"/>
      <c r="AV18" s="308"/>
      <c r="AW18" s="308"/>
      <c r="AX18" s="308"/>
      <c r="AY18" s="308"/>
      <c r="AZ18" s="308"/>
      <c r="BA18" s="308"/>
      <c r="BB18" s="308"/>
      <c r="BC18" s="308"/>
      <c r="BD18" s="308"/>
      <c r="BE18" s="308"/>
      <c r="BF18" s="308"/>
      <c r="BG18" s="308"/>
      <c r="BH18" s="308"/>
      <c r="BI18" s="308"/>
      <c r="BJ18" s="308"/>
      <c r="BK18" s="308"/>
      <c r="BL18" s="308"/>
      <c r="BM18" s="308"/>
      <c r="BN18" s="308"/>
      <c r="BO18" s="308"/>
      <c r="BP18" s="308"/>
      <c r="BQ18" s="308"/>
      <c r="BR18" s="308"/>
      <c r="BS18" s="308"/>
      <c r="BT18" s="308"/>
      <c r="BU18" s="308"/>
      <c r="BV18" s="308"/>
      <c r="BW18" s="308"/>
      <c r="BX18" s="308"/>
      <c r="BY18" s="308"/>
      <c r="BZ18" s="308"/>
      <c r="CA18" s="308"/>
      <c r="CB18" s="308"/>
      <c r="CC18" s="308"/>
      <c r="CD18" s="308"/>
      <c r="CE18" s="308"/>
      <c r="CF18" s="308"/>
      <c r="CG18" s="308"/>
      <c r="CH18" s="308"/>
      <c r="CI18" s="308"/>
      <c r="CJ18" s="308"/>
      <c r="CK18" s="308"/>
      <c r="CL18" s="308"/>
      <c r="CM18" s="308"/>
      <c r="CN18" s="308"/>
      <c r="CO18" s="308"/>
      <c r="CP18" s="308"/>
      <c r="CQ18" s="308"/>
      <c r="CR18" s="308"/>
      <c r="CS18" s="308"/>
      <c r="CT18" s="308"/>
      <c r="CU18" s="308"/>
      <c r="CV18" s="308"/>
      <c r="CW18" s="308"/>
      <c r="CX18" s="308"/>
      <c r="CY18" s="308"/>
      <c r="CZ18" s="308"/>
      <c r="DA18" s="308"/>
      <c r="DB18" s="308"/>
      <c r="DC18" s="308"/>
      <c r="DD18" s="308"/>
      <c r="DE18" s="308"/>
      <c r="DF18" s="308"/>
      <c r="DG18" s="308"/>
      <c r="DH18" s="308"/>
      <c r="DI18" s="308"/>
      <c r="DJ18" s="308"/>
      <c r="DK18" s="308"/>
      <c r="DL18" s="308"/>
      <c r="DM18" s="308"/>
      <c r="DN18" s="308"/>
      <c r="DO18" s="308"/>
      <c r="DP18" s="308"/>
      <c r="DQ18" s="308"/>
      <c r="DR18" s="308"/>
      <c r="DS18" s="308"/>
      <c r="DT18" s="308"/>
      <c r="DU18" s="308"/>
      <c r="DV18" s="308"/>
      <c r="DW18" s="308"/>
      <c r="DX18" s="308"/>
      <c r="DY18" s="308"/>
      <c r="DZ18" s="308"/>
      <c r="EA18" s="308"/>
      <c r="EB18" s="308"/>
      <c r="EC18" s="308"/>
      <c r="ED18" s="308"/>
      <c r="EE18" s="308"/>
      <c r="EF18" s="308"/>
      <c r="EG18" s="308"/>
      <c r="EH18" s="308"/>
      <c r="EI18" s="308"/>
      <c r="EJ18" s="308"/>
      <c r="EK18" s="308"/>
      <c r="EL18" s="308"/>
      <c r="EM18" s="308"/>
      <c r="EN18" s="308"/>
      <c r="EO18" s="308"/>
      <c r="EP18" s="308"/>
      <c r="EQ18" s="308"/>
      <c r="ER18" s="308"/>
      <c r="ES18" s="308"/>
      <c r="ET18" s="308"/>
      <c r="EU18" s="308"/>
      <c r="EV18" s="308"/>
      <c r="EW18" s="308"/>
      <c r="EX18" s="308"/>
      <c r="EY18" s="308"/>
      <c r="EZ18" s="308"/>
      <c r="FA18" s="308"/>
      <c r="FB18" s="308"/>
      <c r="FC18" s="308"/>
      <c r="FD18" s="308"/>
      <c r="FE18" s="308"/>
      <c r="FF18" s="308"/>
      <c r="FG18" s="308"/>
      <c r="FH18" s="308"/>
      <c r="FI18" s="308"/>
      <c r="FJ18" s="308"/>
      <c r="FK18" s="308"/>
      <c r="FL18" s="308"/>
      <c r="FM18" s="308"/>
      <c r="FN18" s="308"/>
      <c r="FO18" s="308"/>
      <c r="FP18" s="308"/>
      <c r="FQ18" s="308"/>
      <c r="FR18" s="308"/>
      <c r="FS18" s="308"/>
      <c r="FT18" s="308"/>
      <c r="FU18" s="308"/>
      <c r="FV18" s="308"/>
      <c r="FW18" s="308"/>
      <c r="FX18" s="308"/>
      <c r="FY18" s="308"/>
      <c r="FZ18" s="308"/>
      <c r="GA18" s="308"/>
      <c r="GB18" s="308"/>
      <c r="GC18" s="308"/>
      <c r="GD18" s="308"/>
      <c r="GE18" s="308"/>
      <c r="GF18" s="308"/>
      <c r="GG18" s="308"/>
      <c r="GH18" s="308"/>
      <c r="GI18" s="308"/>
      <c r="GJ18" s="308"/>
      <c r="GK18" s="308"/>
      <c r="GL18" s="308"/>
      <c r="GM18" s="308"/>
      <c r="GN18" s="308"/>
      <c r="GO18" s="308"/>
      <c r="GP18" s="308"/>
      <c r="GQ18" s="308"/>
      <c r="GR18" s="308"/>
      <c r="GS18" s="308"/>
      <c r="GT18" s="308"/>
      <c r="GU18" s="308"/>
      <c r="GV18" s="308"/>
      <c r="GW18" s="308"/>
      <c r="GX18" s="308"/>
      <c r="GY18" s="308"/>
      <c r="GZ18" s="308"/>
      <c r="HA18" s="308"/>
      <c r="HB18" s="308"/>
      <c r="HC18" s="308"/>
      <c r="HD18" s="308"/>
      <c r="HE18" s="308"/>
      <c r="HF18" s="308"/>
      <c r="HG18" s="308"/>
      <c r="HH18" s="308"/>
      <c r="HI18" s="308"/>
      <c r="HJ18" s="308"/>
      <c r="HK18" s="308"/>
      <c r="HL18" s="308"/>
      <c r="HM18" s="308"/>
      <c r="HN18" s="308"/>
      <c r="HO18" s="308"/>
      <c r="HP18" s="308"/>
      <c r="HQ18" s="308"/>
      <c r="HR18" s="308"/>
      <c r="HS18" s="308"/>
      <c r="HT18" s="308"/>
      <c r="HU18" s="308"/>
      <c r="HV18" s="308"/>
      <c r="HW18" s="308"/>
      <c r="HX18" s="308"/>
      <c r="HY18" s="308"/>
      <c r="HZ18" s="308"/>
      <c r="IA18" s="308"/>
      <c r="IB18" s="308"/>
      <c r="IC18" s="308"/>
      <c r="ID18" s="308"/>
      <c r="IE18" s="308"/>
      <c r="IF18" s="308"/>
      <c r="IG18" s="308"/>
      <c r="IH18" s="308"/>
    </row>
    <row r="19" spans="1:242" s="249" customFormat="1" ht="15" customHeight="1" x14ac:dyDescent="0.3">
      <c r="A19" s="174">
        <v>2.0099999999999998</v>
      </c>
      <c r="B19" s="231"/>
      <c r="C19" s="232" t="e">
        <f>VLOOKUP(BD.PD8[[#This Row],[Pos]],[18]!PPto[#Data],3,FALSE)</f>
        <v>#REF!</v>
      </c>
      <c r="D19" s="174" t="s">
        <v>23</v>
      </c>
      <c r="E19" s="305" t="str">
        <f>IF(BD.PD8[[#This Row],[.]]="*",VLOOKUP(BD.PD8[[#This Row],[Pos]],[18]Presupuesto!A:H,7,FALSE),"")</f>
        <v/>
      </c>
      <c r="F19" s="376" t="s">
        <v>1287</v>
      </c>
      <c r="G19" s="174"/>
      <c r="H19" s="174"/>
      <c r="I19" s="497" t="s">
        <v>251</v>
      </c>
      <c r="J19" s="382">
        <v>30</v>
      </c>
      <c r="K19" s="174" t="s">
        <v>117</v>
      </c>
      <c r="L19" s="383">
        <f>IF(BD.PD8[[#This Row],[Mon]]="DOP",1,HLOOKUP(BD.PD8[[#This Row],[Mon]],Data!$J$1:$K$2,2,FALSE))</f>
        <v>65</v>
      </c>
      <c r="M19" s="400">
        <v>42.35</v>
      </c>
      <c r="N19" s="395">
        <f>BD.PD8[[#This Row],[Cant.]]*BD.PD8[[#This Row],[ Tasa ]]*BD.PD8[[#This Row],[ Precio Und.]]</f>
        <v>82582.5</v>
      </c>
      <c r="O19" s="491">
        <v>0</v>
      </c>
      <c r="P19" s="395">
        <f>IF(BD.PD8[[#This Row],[Liquid. '[%']]]&lt;&gt;0,(BD.PD8[[#This Row],[Valor Neto '[DOP']]]*BD.PD8[[#This Row],[Liquid. '[%']]])+BD.PD8[[#This Row],[Valor Neto '[DOP']]],BD.PD8[[#This Row],[Valor Neto '[DOP']]])</f>
        <v>82582.5</v>
      </c>
      <c r="Q19" s="395">
        <f>BD.PD8[[#This Row],[Ppto. Orden Interna '[DOP']]]/HLOOKUP("USD",Data!$J$1:$K$2,2,FALSE)</f>
        <v>1270.5</v>
      </c>
      <c r="R19" s="398" t="s">
        <v>1286</v>
      </c>
      <c r="S19" s="387"/>
      <c r="T19" s="387"/>
      <c r="U19" s="492" t="s">
        <v>249</v>
      </c>
      <c r="V19" s="493">
        <v>801667</v>
      </c>
      <c r="W19" s="494" t="s">
        <v>254</v>
      </c>
      <c r="X19" s="174">
        <v>13</v>
      </c>
      <c r="Y19" s="399">
        <v>0.5</v>
      </c>
      <c r="Z19" s="243">
        <f>BD.PD8[[#This Row],[Av.P1 '[%']]]*BD.PD8[[#This Row],[Ppto. Orden Interna '[DOP']]]</f>
        <v>41291.25</v>
      </c>
      <c r="AA19" s="174">
        <v>14</v>
      </c>
      <c r="AB19" s="399">
        <v>0.5</v>
      </c>
      <c r="AC19" s="243">
        <f>BD.PD8[[#This Row],[Av.P2 '[%']]]*BD.PD8[[#This Row],[Ppto. Orden Interna '[DOP']]]</f>
        <v>41291.25</v>
      </c>
      <c r="AE19" s="389"/>
      <c r="AF19" s="243">
        <f>BD.PD8[[#This Row],[Av.P3 '[%']]]*BD.PD8[[#This Row],[Ppto. Orden Interna '[DOP']]]</f>
        <v>0</v>
      </c>
      <c r="AG19" s="243"/>
      <c r="AH19" s="243"/>
      <c r="AI19" s="243"/>
      <c r="AJ19" s="243"/>
      <c r="AK19" s="243"/>
      <c r="AL19" s="243"/>
      <c r="AM19" s="496">
        <f>BD.PD8[[#This Row],[Pago 3]]+BD.PD8[[#This Row],[Pago 2]]+BD.PD8[[#This Row],[Pago 1]]</f>
        <v>82582.5</v>
      </c>
      <c r="AN19" s="308" t="s">
        <v>244</v>
      </c>
      <c r="AO19" s="308" t="s">
        <v>245</v>
      </c>
      <c r="AP19" s="308" t="s">
        <v>246</v>
      </c>
      <c r="AQ19" s="308" t="s">
        <v>247</v>
      </c>
      <c r="AR19" s="308">
        <v>594</v>
      </c>
      <c r="AS19" s="308" t="s">
        <v>248</v>
      </c>
      <c r="AT19" s="249" t="s">
        <v>1356</v>
      </c>
      <c r="AU19" s="308"/>
      <c r="AV19" s="308"/>
      <c r="AW19" s="308"/>
      <c r="AX19" s="308"/>
      <c r="AY19" s="308"/>
      <c r="AZ19" s="308"/>
      <c r="BA19" s="308"/>
      <c r="BB19" s="308"/>
      <c r="BC19" s="308"/>
      <c r="BD19" s="308"/>
      <c r="BE19" s="308"/>
      <c r="BF19" s="308"/>
      <c r="BG19" s="308"/>
      <c r="BH19" s="308"/>
      <c r="BI19" s="308"/>
      <c r="BJ19" s="308"/>
      <c r="BK19" s="308"/>
      <c r="BL19" s="308"/>
      <c r="BM19" s="308"/>
      <c r="BN19" s="308"/>
      <c r="BO19" s="308"/>
      <c r="BP19" s="308"/>
      <c r="BQ19" s="308"/>
      <c r="BR19" s="308"/>
      <c r="BS19" s="308"/>
      <c r="BT19" s="308"/>
      <c r="BU19" s="308"/>
      <c r="BV19" s="308"/>
      <c r="BW19" s="308"/>
      <c r="BX19" s="308"/>
      <c r="BY19" s="308"/>
      <c r="BZ19" s="308"/>
      <c r="CA19" s="308"/>
      <c r="CB19" s="308"/>
      <c r="CC19" s="308"/>
      <c r="CD19" s="308"/>
      <c r="CE19" s="308"/>
      <c r="CF19" s="308"/>
      <c r="CG19" s="308"/>
      <c r="CH19" s="308"/>
      <c r="CI19" s="308"/>
      <c r="CJ19" s="308"/>
      <c r="CK19" s="308"/>
      <c r="CL19" s="308"/>
      <c r="CM19" s="308"/>
      <c r="CN19" s="308"/>
      <c r="CO19" s="308"/>
      <c r="CP19" s="308"/>
      <c r="CQ19" s="308"/>
      <c r="CR19" s="308"/>
      <c r="CS19" s="308"/>
      <c r="CT19" s="308"/>
      <c r="CU19" s="308"/>
      <c r="CV19" s="308"/>
      <c r="CW19" s="308"/>
      <c r="CX19" s="308"/>
      <c r="CY19" s="308"/>
      <c r="CZ19" s="308"/>
      <c r="DA19" s="308"/>
      <c r="DB19" s="308"/>
      <c r="DC19" s="308"/>
      <c r="DD19" s="308"/>
      <c r="DE19" s="308"/>
      <c r="DF19" s="308"/>
      <c r="DG19" s="308"/>
      <c r="DH19" s="308"/>
      <c r="DI19" s="308"/>
      <c r="DJ19" s="308"/>
      <c r="DK19" s="308"/>
      <c r="DL19" s="308"/>
      <c r="DM19" s="308"/>
      <c r="DN19" s="308"/>
      <c r="DO19" s="308"/>
      <c r="DP19" s="308"/>
      <c r="DQ19" s="308"/>
      <c r="DR19" s="308"/>
      <c r="DS19" s="308"/>
      <c r="DT19" s="308"/>
      <c r="DU19" s="308"/>
      <c r="DV19" s="308"/>
      <c r="DW19" s="308"/>
      <c r="DX19" s="308"/>
      <c r="DY19" s="308"/>
      <c r="DZ19" s="308"/>
      <c r="EA19" s="308"/>
      <c r="EB19" s="308"/>
      <c r="EC19" s="308"/>
      <c r="ED19" s="308"/>
      <c r="EE19" s="308"/>
      <c r="EF19" s="308"/>
      <c r="EG19" s="308"/>
      <c r="EH19" s="308"/>
      <c r="EI19" s="308"/>
      <c r="EJ19" s="308"/>
      <c r="EK19" s="308"/>
      <c r="EL19" s="308"/>
      <c r="EM19" s="308"/>
      <c r="EN19" s="308"/>
      <c r="EO19" s="308"/>
      <c r="EP19" s="308"/>
      <c r="EQ19" s="308"/>
      <c r="ER19" s="308"/>
      <c r="ES19" s="308"/>
      <c r="ET19" s="308"/>
      <c r="EU19" s="308"/>
      <c r="EV19" s="308"/>
      <c r="EW19" s="308"/>
      <c r="EX19" s="308"/>
      <c r="EY19" s="308"/>
      <c r="EZ19" s="308"/>
      <c r="FA19" s="308"/>
      <c r="FB19" s="308"/>
      <c r="FC19" s="308"/>
      <c r="FD19" s="308"/>
      <c r="FE19" s="308"/>
      <c r="FF19" s="308"/>
      <c r="FG19" s="308"/>
      <c r="FH19" s="308"/>
      <c r="FI19" s="308"/>
      <c r="FJ19" s="308"/>
      <c r="FK19" s="308"/>
      <c r="FL19" s="308"/>
      <c r="FM19" s="308"/>
      <c r="FN19" s="308"/>
      <c r="FO19" s="308"/>
      <c r="FP19" s="308"/>
      <c r="FQ19" s="308"/>
      <c r="FR19" s="308"/>
      <c r="FS19" s="308"/>
      <c r="FT19" s="308"/>
      <c r="FU19" s="308"/>
      <c r="FV19" s="308"/>
      <c r="FW19" s="308"/>
      <c r="FX19" s="308"/>
      <c r="FY19" s="308"/>
      <c r="FZ19" s="308"/>
      <c r="GA19" s="308"/>
      <c r="GB19" s="308"/>
      <c r="GC19" s="308"/>
      <c r="GD19" s="308"/>
      <c r="GE19" s="308"/>
      <c r="GF19" s="308"/>
      <c r="GG19" s="308"/>
      <c r="GH19" s="308"/>
      <c r="GI19" s="308"/>
      <c r="GJ19" s="308"/>
      <c r="GK19" s="308"/>
      <c r="GL19" s="308"/>
      <c r="GM19" s="308"/>
      <c r="GN19" s="308"/>
      <c r="GO19" s="308"/>
      <c r="GP19" s="308"/>
      <c r="GQ19" s="308"/>
      <c r="GR19" s="308"/>
      <c r="GS19" s="308"/>
      <c r="GT19" s="308"/>
      <c r="GU19" s="308"/>
      <c r="GV19" s="308"/>
      <c r="GW19" s="308"/>
      <c r="GX19" s="308"/>
      <c r="GY19" s="308"/>
      <c r="GZ19" s="308"/>
      <c r="HA19" s="308"/>
      <c r="HB19" s="308"/>
      <c r="HC19" s="308"/>
      <c r="HD19" s="308"/>
      <c r="HE19" s="308"/>
      <c r="HF19" s="308"/>
      <c r="HG19" s="308"/>
      <c r="HH19" s="308"/>
      <c r="HI19" s="308"/>
      <c r="HJ19" s="308"/>
      <c r="HK19" s="308"/>
      <c r="HL19" s="308"/>
      <c r="HM19" s="308"/>
      <c r="HN19" s="308"/>
      <c r="HO19" s="308"/>
      <c r="HP19" s="308"/>
      <c r="HQ19" s="308"/>
      <c r="HR19" s="308"/>
      <c r="HS19" s="308"/>
      <c r="HT19" s="308"/>
      <c r="HU19" s="308"/>
      <c r="HV19" s="308"/>
      <c r="HW19" s="308"/>
      <c r="HX19" s="308"/>
      <c r="HY19" s="308"/>
      <c r="HZ19" s="308"/>
      <c r="IA19" s="308"/>
      <c r="IB19" s="308"/>
      <c r="IC19" s="308"/>
      <c r="ID19" s="308"/>
      <c r="IE19" s="308"/>
      <c r="IF19" s="308"/>
      <c r="IG19" s="308"/>
      <c r="IH19" s="308"/>
    </row>
    <row r="20" spans="1:242" s="249" customFormat="1" ht="15" customHeight="1" x14ac:dyDescent="0.3">
      <c r="A20" s="174">
        <v>2.0099999999999998</v>
      </c>
      <c r="B20" s="231"/>
      <c r="C20" s="232" t="e">
        <f>VLOOKUP(BD.PD8[[#This Row],[Pos]],[18]!PPto[#Data],3,FALSE)</f>
        <v>#REF!</v>
      </c>
      <c r="D20" s="174" t="s">
        <v>23</v>
      </c>
      <c r="E20" s="305" t="str">
        <f>IF(BD.PD8[[#This Row],[.]]="*",VLOOKUP(BD.PD8[[#This Row],[Pos]],[18]Presupuesto!A:H,7,FALSE),"")</f>
        <v/>
      </c>
      <c r="F20" s="376" t="s">
        <v>1288</v>
      </c>
      <c r="G20" s="174"/>
      <c r="H20" s="174"/>
      <c r="I20" s="497" t="s">
        <v>251</v>
      </c>
      <c r="J20" s="382">
        <v>165</v>
      </c>
      <c r="K20" s="174" t="s">
        <v>117</v>
      </c>
      <c r="L20" s="383">
        <f>IF(BD.PD8[[#This Row],[Mon]]="DOP",1,HLOOKUP(BD.PD8[[#This Row],[Mon]],Data!$J$1:$K$2,2,FALSE))</f>
        <v>65</v>
      </c>
      <c r="M20" s="400">
        <v>28.4</v>
      </c>
      <c r="N20" s="395">
        <f>BD.PD8[[#This Row],[Cant.]]*BD.PD8[[#This Row],[ Tasa ]]*BD.PD8[[#This Row],[ Precio Und.]]</f>
        <v>304590</v>
      </c>
      <c r="O20" s="491">
        <v>0</v>
      </c>
      <c r="P20" s="395">
        <f>IF(BD.PD8[[#This Row],[Liquid. '[%']]]&lt;&gt;0,(BD.PD8[[#This Row],[Valor Neto '[DOP']]]*BD.PD8[[#This Row],[Liquid. '[%']]])+BD.PD8[[#This Row],[Valor Neto '[DOP']]],BD.PD8[[#This Row],[Valor Neto '[DOP']]])</f>
        <v>304590</v>
      </c>
      <c r="Q20" s="395">
        <f>BD.PD8[[#This Row],[Ppto. Orden Interna '[DOP']]]/HLOOKUP("USD",Data!$J$1:$K$2,2,FALSE)</f>
        <v>4686</v>
      </c>
      <c r="R20" s="398" t="s">
        <v>1289</v>
      </c>
      <c r="S20" s="387"/>
      <c r="T20" s="387"/>
      <c r="U20" s="492" t="s">
        <v>249</v>
      </c>
      <c r="V20" s="493">
        <v>801667</v>
      </c>
      <c r="W20" s="494" t="s">
        <v>254</v>
      </c>
      <c r="X20" s="174">
        <v>13</v>
      </c>
      <c r="Y20" s="399">
        <v>0.5</v>
      </c>
      <c r="Z20" s="243">
        <f>BD.PD8[[#This Row],[Av.P1 '[%']]]*BD.PD8[[#This Row],[Ppto. Orden Interna '[DOP']]]</f>
        <v>152295</v>
      </c>
      <c r="AA20" s="174">
        <v>14</v>
      </c>
      <c r="AB20" s="399">
        <v>0.5</v>
      </c>
      <c r="AC20" s="243">
        <f>BD.PD8[[#This Row],[Av.P2 '[%']]]*BD.PD8[[#This Row],[Ppto. Orden Interna '[DOP']]]</f>
        <v>152295</v>
      </c>
      <c r="AE20" s="389"/>
      <c r="AF20" s="243">
        <f>BD.PD8[[#This Row],[Av.P3 '[%']]]*BD.PD8[[#This Row],[Ppto. Orden Interna '[DOP']]]</f>
        <v>0</v>
      </c>
      <c r="AG20" s="243"/>
      <c r="AH20" s="243"/>
      <c r="AI20" s="243"/>
      <c r="AJ20" s="243"/>
      <c r="AK20" s="243"/>
      <c r="AL20" s="243"/>
      <c r="AM20" s="496">
        <f>BD.PD8[[#This Row],[Pago 3]]+BD.PD8[[#This Row],[Pago 2]]+BD.PD8[[#This Row],[Pago 1]]</f>
        <v>304590</v>
      </c>
      <c r="AN20" s="308" t="s">
        <v>244</v>
      </c>
      <c r="AO20" s="308" t="s">
        <v>245</v>
      </c>
      <c r="AP20" s="308" t="s">
        <v>246</v>
      </c>
      <c r="AQ20" s="308" t="s">
        <v>247</v>
      </c>
      <c r="AR20" s="308">
        <v>594</v>
      </c>
      <c r="AS20" s="308" t="s">
        <v>248</v>
      </c>
      <c r="AT20" s="249" t="s">
        <v>1356</v>
      </c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8"/>
      <c r="BK20" s="308"/>
      <c r="BL20" s="308"/>
      <c r="BM20" s="308"/>
      <c r="BN20" s="308"/>
      <c r="BO20" s="308"/>
      <c r="BP20" s="308"/>
      <c r="BQ20" s="308"/>
      <c r="BR20" s="308"/>
      <c r="BS20" s="308"/>
      <c r="BT20" s="308"/>
      <c r="BU20" s="308"/>
      <c r="BV20" s="308"/>
      <c r="BW20" s="308"/>
      <c r="BX20" s="308"/>
      <c r="BY20" s="308"/>
      <c r="BZ20" s="308"/>
      <c r="CA20" s="308"/>
      <c r="CB20" s="308"/>
      <c r="CC20" s="308"/>
      <c r="CD20" s="308"/>
      <c r="CE20" s="308"/>
      <c r="CF20" s="308"/>
      <c r="CG20" s="308"/>
      <c r="CH20" s="308"/>
      <c r="CI20" s="308"/>
      <c r="CJ20" s="308"/>
      <c r="CK20" s="308"/>
      <c r="CL20" s="308"/>
      <c r="CM20" s="308"/>
      <c r="CN20" s="308"/>
      <c r="CO20" s="308"/>
      <c r="CP20" s="308"/>
      <c r="CQ20" s="308"/>
      <c r="CR20" s="308"/>
      <c r="CS20" s="308"/>
      <c r="CT20" s="308"/>
      <c r="CU20" s="308"/>
      <c r="CV20" s="308"/>
      <c r="CW20" s="308"/>
      <c r="CX20" s="308"/>
      <c r="CY20" s="308"/>
      <c r="CZ20" s="308"/>
      <c r="DA20" s="308"/>
      <c r="DB20" s="308"/>
      <c r="DC20" s="308"/>
      <c r="DD20" s="308"/>
      <c r="DE20" s="308"/>
      <c r="DF20" s="308"/>
      <c r="DG20" s="308"/>
      <c r="DH20" s="308"/>
      <c r="DI20" s="308"/>
      <c r="DJ20" s="308"/>
      <c r="DK20" s="308"/>
      <c r="DL20" s="308"/>
      <c r="DM20" s="308"/>
      <c r="DN20" s="308"/>
      <c r="DO20" s="308"/>
      <c r="DP20" s="308"/>
      <c r="DQ20" s="308"/>
      <c r="DR20" s="308"/>
      <c r="DS20" s="308"/>
      <c r="DT20" s="308"/>
      <c r="DU20" s="308"/>
      <c r="DV20" s="308"/>
      <c r="DW20" s="308"/>
      <c r="DX20" s="308"/>
      <c r="DY20" s="308"/>
      <c r="DZ20" s="308"/>
      <c r="EA20" s="308"/>
      <c r="EB20" s="308"/>
      <c r="EC20" s="308"/>
      <c r="ED20" s="308"/>
      <c r="EE20" s="308"/>
      <c r="EF20" s="308"/>
      <c r="EG20" s="308"/>
      <c r="EH20" s="308"/>
      <c r="EI20" s="308"/>
      <c r="EJ20" s="308"/>
      <c r="EK20" s="308"/>
      <c r="EL20" s="308"/>
      <c r="EM20" s="308"/>
      <c r="EN20" s="308"/>
      <c r="EO20" s="308"/>
      <c r="EP20" s="308"/>
      <c r="EQ20" s="308"/>
      <c r="ER20" s="308"/>
      <c r="ES20" s="308"/>
      <c r="ET20" s="308"/>
      <c r="EU20" s="308"/>
      <c r="EV20" s="308"/>
      <c r="EW20" s="308"/>
      <c r="EX20" s="308"/>
      <c r="EY20" s="308"/>
      <c r="EZ20" s="308"/>
      <c r="FA20" s="308"/>
      <c r="FB20" s="308"/>
      <c r="FC20" s="308"/>
      <c r="FD20" s="308"/>
      <c r="FE20" s="308"/>
      <c r="FF20" s="308"/>
      <c r="FG20" s="308"/>
      <c r="FH20" s="308"/>
      <c r="FI20" s="308"/>
      <c r="FJ20" s="308"/>
      <c r="FK20" s="308"/>
      <c r="FL20" s="308"/>
      <c r="FM20" s="308"/>
      <c r="FN20" s="308"/>
      <c r="FO20" s="308"/>
      <c r="FP20" s="308"/>
      <c r="FQ20" s="308"/>
      <c r="FR20" s="308"/>
      <c r="FS20" s="308"/>
      <c r="FT20" s="308"/>
      <c r="FU20" s="308"/>
      <c r="FV20" s="308"/>
      <c r="FW20" s="308"/>
      <c r="FX20" s="308"/>
      <c r="FY20" s="308"/>
      <c r="FZ20" s="308"/>
      <c r="GA20" s="308"/>
      <c r="GB20" s="308"/>
      <c r="GC20" s="308"/>
      <c r="GD20" s="308"/>
      <c r="GE20" s="308"/>
      <c r="GF20" s="308"/>
      <c r="GG20" s="308"/>
      <c r="GH20" s="308"/>
      <c r="GI20" s="308"/>
      <c r="GJ20" s="308"/>
      <c r="GK20" s="308"/>
      <c r="GL20" s="308"/>
      <c r="GM20" s="308"/>
      <c r="GN20" s="308"/>
      <c r="GO20" s="308"/>
      <c r="GP20" s="308"/>
      <c r="GQ20" s="308"/>
      <c r="GR20" s="308"/>
      <c r="GS20" s="308"/>
      <c r="GT20" s="308"/>
      <c r="GU20" s="308"/>
      <c r="GV20" s="308"/>
      <c r="GW20" s="308"/>
      <c r="GX20" s="308"/>
      <c r="GY20" s="308"/>
      <c r="GZ20" s="308"/>
      <c r="HA20" s="308"/>
      <c r="HB20" s="308"/>
      <c r="HC20" s="308"/>
      <c r="HD20" s="308"/>
      <c r="HE20" s="308"/>
      <c r="HF20" s="308"/>
      <c r="HG20" s="308"/>
      <c r="HH20" s="308"/>
      <c r="HI20" s="308"/>
      <c r="HJ20" s="308"/>
      <c r="HK20" s="308"/>
      <c r="HL20" s="308"/>
      <c r="HM20" s="308"/>
      <c r="HN20" s="308"/>
      <c r="HO20" s="308"/>
      <c r="HP20" s="308"/>
      <c r="HQ20" s="308"/>
      <c r="HR20" s="308"/>
      <c r="HS20" s="308"/>
      <c r="HT20" s="308"/>
      <c r="HU20" s="308"/>
      <c r="HV20" s="308"/>
      <c r="HW20" s="308"/>
      <c r="HX20" s="308"/>
      <c r="HY20" s="308"/>
      <c r="HZ20" s="308"/>
      <c r="IA20" s="308"/>
      <c r="IB20" s="308"/>
      <c r="IC20" s="308"/>
      <c r="ID20" s="308"/>
      <c r="IE20" s="308"/>
      <c r="IF20" s="308"/>
      <c r="IG20" s="308"/>
      <c r="IH20" s="308"/>
    </row>
    <row r="21" spans="1:242" s="249" customFormat="1" ht="15" customHeight="1" x14ac:dyDescent="0.3">
      <c r="A21" s="174">
        <v>2.02</v>
      </c>
      <c r="B21" s="231" t="s">
        <v>243</v>
      </c>
      <c r="C21" s="232" t="e">
        <f>VLOOKUP(BD.PD8[[#This Row],[Pos]],[18]!PPto[#Data],3,FALSE)</f>
        <v>#REF!</v>
      </c>
      <c r="D21" s="233" t="s">
        <v>243</v>
      </c>
      <c r="E21" s="305">
        <f>IF(BD.PD8[[#This Row],[.]]="*",VLOOKUP(BD.PD8[[#This Row],[Pos]],[18]Presupuesto!A:H,7,FALSE),"")</f>
        <v>0</v>
      </c>
      <c r="F21" s="234"/>
      <c r="G21" s="174"/>
      <c r="H21" s="174"/>
      <c r="I21" s="174"/>
      <c r="J21" s="392">
        <v>1</v>
      </c>
      <c r="K21" s="233" t="s">
        <v>117</v>
      </c>
      <c r="L21" s="383">
        <f>IF(BD.PD8[[#This Row],[Mon]]="DOP",1,HLOOKUP(BD.PD8[[#This Row],[Mon]],Data!$J$1:$K$2,2,FALSE))</f>
        <v>65</v>
      </c>
      <c r="M21" s="490">
        <v>0</v>
      </c>
      <c r="N21" s="243">
        <f>BD.PD8[[#This Row],[Cant.]]*BD.PD8[[#This Row],[ Tasa ]]*BD.PD8[[#This Row],[ Precio Und.]]</f>
        <v>0</v>
      </c>
      <c r="O21" s="491">
        <v>0</v>
      </c>
      <c r="P21" s="243">
        <f>IF(BD.PD8[[#This Row],[Liquid. '[%']]]&lt;&gt;0,(BD.PD8[[#This Row],[Valor Neto '[DOP']]]*BD.PD8[[#This Row],[Liquid. '[%']]])+BD.PD8[[#This Row],[Valor Neto '[DOP']]],BD.PD8[[#This Row],[Valor Neto '[DOP']]])</f>
        <v>0</v>
      </c>
      <c r="Q21" s="243">
        <f>BD.PD8[[#This Row],[Ppto. Orden Interna '[DOP']]]/HLOOKUP("USD",Data!$J$1:$K$2,2,FALSE)</f>
        <v>0</v>
      </c>
      <c r="R21" s="381"/>
      <c r="S21" s="387"/>
      <c r="T21" s="387"/>
      <c r="U21" s="492" t="s">
        <v>249</v>
      </c>
      <c r="V21" s="493">
        <v>801667</v>
      </c>
      <c r="W21" s="494"/>
      <c r="X21" s="495"/>
      <c r="Y21" s="388"/>
      <c r="Z21" s="243">
        <f>BD.PD8[[#This Row],[Av.P1 '[%']]]*BD.PD8[[#This Row],[Ppto. Orden Interna '[DOP']]]</f>
        <v>0</v>
      </c>
      <c r="AB21" s="389"/>
      <c r="AC21" s="243">
        <f>BD.PD8[[#This Row],[Av.P2 '[%']]]*BD.PD8[[#This Row],[Ppto. Orden Interna '[DOP']]]</f>
        <v>0</v>
      </c>
      <c r="AE21" s="389"/>
      <c r="AF21" s="243">
        <f>BD.PD8[[#This Row],[Av.P3 '[%']]]*BD.PD8[[#This Row],[Ppto. Orden Interna '[DOP']]]</f>
        <v>0</v>
      </c>
      <c r="AG21" s="243"/>
      <c r="AH21" s="243"/>
      <c r="AI21" s="243"/>
      <c r="AJ21" s="243"/>
      <c r="AK21" s="243"/>
      <c r="AL21" s="243"/>
      <c r="AM21" s="496">
        <f>BD.PD8[[#This Row],[Pago 3]]+BD.PD8[[#This Row],[Pago 2]]+BD.PD8[[#This Row],[Pago 1]]</f>
        <v>0</v>
      </c>
      <c r="AN21" s="308" t="s">
        <v>244</v>
      </c>
      <c r="AO21" s="308" t="s">
        <v>245</v>
      </c>
      <c r="AP21" s="308" t="s">
        <v>246</v>
      </c>
      <c r="AQ21" s="308" t="s">
        <v>247</v>
      </c>
      <c r="AR21" s="308">
        <v>594</v>
      </c>
      <c r="AS21" s="308" t="s">
        <v>248</v>
      </c>
      <c r="AT21" s="249" t="s">
        <v>1356</v>
      </c>
      <c r="AU21" s="308"/>
      <c r="AV21" s="308"/>
      <c r="AW21" s="308"/>
      <c r="AX21" s="308"/>
      <c r="AY21" s="308"/>
      <c r="AZ21" s="308"/>
      <c r="BA21" s="308"/>
      <c r="BB21" s="308"/>
      <c r="BC21" s="308"/>
      <c r="BD21" s="308"/>
      <c r="BE21" s="308"/>
      <c r="BF21" s="308"/>
      <c r="BG21" s="308"/>
      <c r="BH21" s="308"/>
      <c r="BI21" s="308"/>
      <c r="BJ21" s="308"/>
      <c r="BK21" s="308"/>
      <c r="BL21" s="308"/>
      <c r="BM21" s="308"/>
      <c r="BN21" s="308"/>
      <c r="BO21" s="308"/>
      <c r="BP21" s="308"/>
      <c r="BQ21" s="308"/>
      <c r="BR21" s="308"/>
      <c r="BS21" s="308"/>
      <c r="BT21" s="308"/>
      <c r="BU21" s="308"/>
      <c r="BV21" s="308"/>
      <c r="BW21" s="308"/>
      <c r="BX21" s="308"/>
      <c r="BY21" s="308"/>
      <c r="BZ21" s="308"/>
      <c r="CA21" s="308"/>
      <c r="CB21" s="308"/>
      <c r="CC21" s="308"/>
      <c r="CD21" s="308"/>
      <c r="CE21" s="308"/>
      <c r="CF21" s="308"/>
      <c r="CG21" s="308"/>
      <c r="CH21" s="308"/>
      <c r="CI21" s="308"/>
      <c r="CJ21" s="308"/>
      <c r="CK21" s="308"/>
      <c r="CL21" s="308"/>
      <c r="CM21" s="308"/>
      <c r="CN21" s="308"/>
      <c r="CO21" s="308"/>
      <c r="CP21" s="308"/>
      <c r="CQ21" s="308"/>
      <c r="CR21" s="308"/>
      <c r="CS21" s="308"/>
      <c r="CT21" s="308"/>
      <c r="CU21" s="308"/>
      <c r="CV21" s="308"/>
      <c r="CW21" s="308"/>
      <c r="CX21" s="308"/>
      <c r="CY21" s="308"/>
      <c r="CZ21" s="308"/>
      <c r="DA21" s="308"/>
      <c r="DB21" s="308"/>
      <c r="DC21" s="308"/>
      <c r="DD21" s="308"/>
      <c r="DE21" s="308"/>
      <c r="DF21" s="308"/>
      <c r="DG21" s="308"/>
      <c r="DH21" s="308"/>
      <c r="DI21" s="308"/>
      <c r="DJ21" s="308"/>
      <c r="DK21" s="308"/>
      <c r="DL21" s="308"/>
      <c r="DM21" s="308"/>
      <c r="DN21" s="308"/>
      <c r="DO21" s="308"/>
      <c r="DP21" s="308"/>
      <c r="DQ21" s="308"/>
      <c r="DR21" s="308"/>
      <c r="DS21" s="308"/>
      <c r="DT21" s="308"/>
      <c r="DU21" s="308"/>
      <c r="DV21" s="308"/>
      <c r="DW21" s="308"/>
      <c r="DX21" s="308"/>
      <c r="DY21" s="308"/>
      <c r="DZ21" s="308"/>
      <c r="EA21" s="308"/>
      <c r="EB21" s="308"/>
      <c r="EC21" s="308"/>
      <c r="ED21" s="308"/>
      <c r="EE21" s="308"/>
      <c r="EF21" s="308"/>
      <c r="EG21" s="308"/>
      <c r="EH21" s="308"/>
      <c r="EI21" s="308"/>
      <c r="EJ21" s="308"/>
      <c r="EK21" s="308"/>
      <c r="EL21" s="308"/>
      <c r="EM21" s="308"/>
      <c r="EN21" s="308"/>
      <c r="EO21" s="308"/>
      <c r="EP21" s="308"/>
      <c r="EQ21" s="308"/>
      <c r="ER21" s="308"/>
      <c r="ES21" s="308"/>
      <c r="ET21" s="308"/>
      <c r="EU21" s="308"/>
      <c r="EV21" s="308"/>
      <c r="EW21" s="308"/>
      <c r="EX21" s="308"/>
      <c r="EY21" s="308"/>
      <c r="EZ21" s="308"/>
      <c r="FA21" s="308"/>
      <c r="FB21" s="308"/>
      <c r="FC21" s="308"/>
      <c r="FD21" s="308"/>
      <c r="FE21" s="308"/>
      <c r="FF21" s="308"/>
      <c r="FG21" s="308"/>
      <c r="FH21" s="308"/>
      <c r="FI21" s="308"/>
      <c r="FJ21" s="308"/>
      <c r="FK21" s="308"/>
      <c r="FL21" s="308"/>
      <c r="FM21" s="308"/>
      <c r="FN21" s="308"/>
      <c r="FO21" s="308"/>
      <c r="FP21" s="308"/>
      <c r="FQ21" s="308"/>
      <c r="FR21" s="308"/>
      <c r="FS21" s="308"/>
      <c r="FT21" s="308"/>
      <c r="FU21" s="308"/>
      <c r="FV21" s="308"/>
      <c r="FW21" s="308"/>
      <c r="FX21" s="308"/>
      <c r="FY21" s="308"/>
      <c r="FZ21" s="308"/>
      <c r="GA21" s="308"/>
      <c r="GB21" s="308"/>
      <c r="GC21" s="308"/>
      <c r="GD21" s="308"/>
      <c r="GE21" s="308"/>
      <c r="GF21" s="308"/>
      <c r="GG21" s="308"/>
      <c r="GH21" s="308"/>
      <c r="GI21" s="308"/>
      <c r="GJ21" s="308"/>
      <c r="GK21" s="308"/>
      <c r="GL21" s="308"/>
      <c r="GM21" s="308"/>
      <c r="GN21" s="308"/>
      <c r="GO21" s="308"/>
      <c r="GP21" s="308"/>
      <c r="GQ21" s="308"/>
      <c r="GR21" s="308"/>
      <c r="GS21" s="308"/>
      <c r="GT21" s="308"/>
      <c r="GU21" s="308"/>
      <c r="GV21" s="308"/>
      <c r="GW21" s="308"/>
      <c r="GX21" s="308"/>
      <c r="GY21" s="308"/>
      <c r="GZ21" s="308"/>
      <c r="HA21" s="308"/>
      <c r="HB21" s="308"/>
      <c r="HC21" s="308"/>
      <c r="HD21" s="308"/>
      <c r="HE21" s="308"/>
      <c r="HF21" s="308"/>
      <c r="HG21" s="308"/>
      <c r="HH21" s="308"/>
      <c r="HI21" s="308"/>
      <c r="HJ21" s="308"/>
      <c r="HK21" s="308"/>
      <c r="HL21" s="308"/>
      <c r="HM21" s="308"/>
      <c r="HN21" s="308"/>
      <c r="HO21" s="308"/>
      <c r="HP21" s="308"/>
      <c r="HQ21" s="308"/>
      <c r="HR21" s="308"/>
      <c r="HS21" s="308"/>
      <c r="HT21" s="308"/>
      <c r="HU21" s="308"/>
      <c r="HV21" s="308"/>
      <c r="HW21" s="308"/>
      <c r="HX21" s="308"/>
      <c r="HY21" s="308"/>
      <c r="HZ21" s="308"/>
      <c r="IA21" s="308"/>
      <c r="IB21" s="308"/>
      <c r="IC21" s="308"/>
      <c r="ID21" s="308"/>
      <c r="IE21" s="308"/>
      <c r="IF21" s="308"/>
      <c r="IG21" s="308"/>
      <c r="IH21" s="308"/>
    </row>
    <row r="22" spans="1:242" s="249" customFormat="1" ht="15" customHeight="1" x14ac:dyDescent="0.3">
      <c r="A22" s="174">
        <v>2.0299999999999998</v>
      </c>
      <c r="B22" s="231" t="s">
        <v>243</v>
      </c>
      <c r="C22" s="232" t="e">
        <f>VLOOKUP(BD.PD8[[#This Row],[Pos]],[18]!PPto[#Data],3,FALSE)</f>
        <v>#REF!</v>
      </c>
      <c r="D22" s="233" t="s">
        <v>243</v>
      </c>
      <c r="E22" s="305">
        <f>IF(BD.PD8[[#This Row],[.]]="*",VLOOKUP(BD.PD8[[#This Row],[Pos]],[18]Presupuesto!A:H,7,FALSE),"")</f>
        <v>0</v>
      </c>
      <c r="F22" s="234"/>
      <c r="G22" s="174"/>
      <c r="H22" s="174"/>
      <c r="I22" s="174"/>
      <c r="J22" s="392">
        <v>1</v>
      </c>
      <c r="K22" s="233" t="s">
        <v>117</v>
      </c>
      <c r="L22" s="383">
        <f>IF(BD.PD8[[#This Row],[Mon]]="DOP",1,HLOOKUP(BD.PD8[[#This Row],[Mon]],Data!$J$1:$K$2,2,FALSE))</f>
        <v>65</v>
      </c>
      <c r="M22" s="490">
        <v>0</v>
      </c>
      <c r="N22" s="243">
        <f>BD.PD8[[#This Row],[Cant.]]*BD.PD8[[#This Row],[ Tasa ]]*BD.PD8[[#This Row],[ Precio Und.]]</f>
        <v>0</v>
      </c>
      <c r="O22" s="491">
        <v>0</v>
      </c>
      <c r="P22" s="243">
        <f>IF(BD.PD8[[#This Row],[Liquid. '[%']]]&lt;&gt;0,(BD.PD8[[#This Row],[Valor Neto '[DOP']]]*BD.PD8[[#This Row],[Liquid. '[%']]])+BD.PD8[[#This Row],[Valor Neto '[DOP']]],BD.PD8[[#This Row],[Valor Neto '[DOP']]])</f>
        <v>0</v>
      </c>
      <c r="Q22" s="243">
        <f>BD.PD8[[#This Row],[Ppto. Orden Interna '[DOP']]]/HLOOKUP("USD",Data!$J$1:$K$2,2,FALSE)</f>
        <v>0</v>
      </c>
      <c r="R22" s="381"/>
      <c r="S22" s="387"/>
      <c r="T22" s="387"/>
      <c r="U22" s="492" t="s">
        <v>249</v>
      </c>
      <c r="V22" s="493">
        <v>801667</v>
      </c>
      <c r="W22" s="494"/>
      <c r="X22" s="495"/>
      <c r="Y22" s="388"/>
      <c r="Z22" s="243">
        <f>BD.PD8[[#This Row],[Av.P1 '[%']]]*BD.PD8[[#This Row],[Ppto. Orden Interna '[DOP']]]</f>
        <v>0</v>
      </c>
      <c r="AB22" s="389"/>
      <c r="AC22" s="243">
        <f>BD.PD8[[#This Row],[Av.P2 '[%']]]*BD.PD8[[#This Row],[Ppto. Orden Interna '[DOP']]]</f>
        <v>0</v>
      </c>
      <c r="AE22" s="389"/>
      <c r="AF22" s="243">
        <f>BD.PD8[[#This Row],[Av.P3 '[%']]]*BD.PD8[[#This Row],[Ppto. Orden Interna '[DOP']]]</f>
        <v>0</v>
      </c>
      <c r="AG22" s="243"/>
      <c r="AH22" s="243"/>
      <c r="AI22" s="243"/>
      <c r="AJ22" s="243"/>
      <c r="AK22" s="243"/>
      <c r="AL22" s="243"/>
      <c r="AM22" s="496">
        <f>BD.PD8[[#This Row],[Pago 3]]+BD.PD8[[#This Row],[Pago 2]]+BD.PD8[[#This Row],[Pago 1]]</f>
        <v>0</v>
      </c>
      <c r="AN22" s="308" t="s">
        <v>244</v>
      </c>
      <c r="AO22" s="308" t="s">
        <v>245</v>
      </c>
      <c r="AP22" s="308" t="s">
        <v>246</v>
      </c>
      <c r="AQ22" s="308" t="s">
        <v>247</v>
      </c>
      <c r="AR22" s="308">
        <v>594</v>
      </c>
      <c r="AS22" s="308" t="s">
        <v>248</v>
      </c>
      <c r="AT22" s="249" t="s">
        <v>1356</v>
      </c>
      <c r="AU22" s="308"/>
      <c r="AV22" s="308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  <c r="BG22" s="308"/>
      <c r="BH22" s="308"/>
      <c r="BI22" s="308"/>
      <c r="BJ22" s="308"/>
      <c r="BK22" s="308"/>
      <c r="BL22" s="308"/>
      <c r="BM22" s="308"/>
      <c r="BN22" s="308"/>
      <c r="BO22" s="308"/>
      <c r="BP22" s="308"/>
      <c r="BQ22" s="308"/>
      <c r="BR22" s="308"/>
      <c r="BS22" s="308"/>
      <c r="BT22" s="308"/>
      <c r="BU22" s="308"/>
      <c r="BV22" s="308"/>
      <c r="BW22" s="308"/>
      <c r="BX22" s="308"/>
      <c r="BY22" s="308"/>
      <c r="BZ22" s="308"/>
      <c r="CA22" s="308"/>
      <c r="CB22" s="308"/>
      <c r="CC22" s="308"/>
      <c r="CD22" s="308"/>
      <c r="CE22" s="308"/>
      <c r="CF22" s="308"/>
      <c r="CG22" s="308"/>
      <c r="CH22" s="308"/>
      <c r="CI22" s="308"/>
      <c r="CJ22" s="308"/>
      <c r="CK22" s="308"/>
      <c r="CL22" s="308"/>
      <c r="CM22" s="308"/>
      <c r="CN22" s="308"/>
      <c r="CO22" s="308"/>
      <c r="CP22" s="308"/>
      <c r="CQ22" s="308"/>
      <c r="CR22" s="308"/>
      <c r="CS22" s="308"/>
      <c r="CT22" s="308"/>
      <c r="CU22" s="308"/>
      <c r="CV22" s="308"/>
      <c r="CW22" s="308"/>
      <c r="CX22" s="308"/>
      <c r="CY22" s="308"/>
      <c r="CZ22" s="308"/>
      <c r="DA22" s="308"/>
      <c r="DB22" s="308"/>
      <c r="DC22" s="308"/>
      <c r="DD22" s="308"/>
      <c r="DE22" s="308"/>
      <c r="DF22" s="308"/>
      <c r="DG22" s="308"/>
      <c r="DH22" s="308"/>
      <c r="DI22" s="308"/>
      <c r="DJ22" s="308"/>
      <c r="DK22" s="308"/>
      <c r="DL22" s="308"/>
      <c r="DM22" s="308"/>
      <c r="DN22" s="308"/>
      <c r="DO22" s="308"/>
      <c r="DP22" s="308"/>
      <c r="DQ22" s="308"/>
      <c r="DR22" s="308"/>
      <c r="DS22" s="308"/>
      <c r="DT22" s="308"/>
      <c r="DU22" s="308"/>
      <c r="DV22" s="308"/>
      <c r="DW22" s="308"/>
      <c r="DX22" s="308"/>
      <c r="DY22" s="308"/>
      <c r="DZ22" s="308"/>
      <c r="EA22" s="308"/>
      <c r="EB22" s="308"/>
      <c r="EC22" s="308"/>
      <c r="ED22" s="308"/>
      <c r="EE22" s="308"/>
      <c r="EF22" s="308"/>
      <c r="EG22" s="308"/>
      <c r="EH22" s="308"/>
      <c r="EI22" s="308"/>
      <c r="EJ22" s="308"/>
      <c r="EK22" s="308"/>
      <c r="EL22" s="308"/>
      <c r="EM22" s="308"/>
      <c r="EN22" s="308"/>
      <c r="EO22" s="308"/>
      <c r="EP22" s="308"/>
      <c r="EQ22" s="308"/>
      <c r="ER22" s="308"/>
      <c r="ES22" s="308"/>
      <c r="ET22" s="308"/>
      <c r="EU22" s="308"/>
      <c r="EV22" s="308"/>
      <c r="EW22" s="308"/>
      <c r="EX22" s="308"/>
      <c r="EY22" s="308"/>
      <c r="EZ22" s="308"/>
      <c r="FA22" s="308"/>
      <c r="FB22" s="308"/>
      <c r="FC22" s="308"/>
      <c r="FD22" s="308"/>
      <c r="FE22" s="308"/>
      <c r="FF22" s="308"/>
      <c r="FG22" s="308"/>
      <c r="FH22" s="308"/>
      <c r="FI22" s="308"/>
      <c r="FJ22" s="308"/>
      <c r="FK22" s="308"/>
      <c r="FL22" s="308"/>
      <c r="FM22" s="308"/>
      <c r="FN22" s="308"/>
      <c r="FO22" s="308"/>
      <c r="FP22" s="308"/>
      <c r="FQ22" s="308"/>
      <c r="FR22" s="308"/>
      <c r="FS22" s="308"/>
      <c r="FT22" s="308"/>
      <c r="FU22" s="308"/>
      <c r="FV22" s="308"/>
      <c r="FW22" s="308"/>
      <c r="FX22" s="308"/>
      <c r="FY22" s="308"/>
      <c r="FZ22" s="308"/>
      <c r="GA22" s="308"/>
      <c r="GB22" s="308"/>
      <c r="GC22" s="308"/>
      <c r="GD22" s="308"/>
      <c r="GE22" s="308"/>
      <c r="GF22" s="308"/>
      <c r="GG22" s="308"/>
      <c r="GH22" s="308"/>
      <c r="GI22" s="308"/>
      <c r="GJ22" s="308"/>
      <c r="GK22" s="308"/>
      <c r="GL22" s="308"/>
      <c r="GM22" s="308"/>
      <c r="GN22" s="308"/>
      <c r="GO22" s="308"/>
      <c r="GP22" s="308"/>
      <c r="GQ22" s="308"/>
      <c r="GR22" s="308"/>
      <c r="GS22" s="308"/>
      <c r="GT22" s="308"/>
      <c r="GU22" s="308"/>
      <c r="GV22" s="308"/>
      <c r="GW22" s="308"/>
      <c r="GX22" s="308"/>
      <c r="GY22" s="308"/>
      <c r="GZ22" s="308"/>
      <c r="HA22" s="308"/>
      <c r="HB22" s="308"/>
      <c r="HC22" s="308"/>
      <c r="HD22" s="308"/>
      <c r="HE22" s="308"/>
      <c r="HF22" s="308"/>
      <c r="HG22" s="308"/>
      <c r="HH22" s="308"/>
      <c r="HI22" s="308"/>
      <c r="HJ22" s="308"/>
      <c r="HK22" s="308"/>
      <c r="HL22" s="308"/>
      <c r="HM22" s="308"/>
      <c r="HN22" s="308"/>
      <c r="HO22" s="308"/>
      <c r="HP22" s="308"/>
      <c r="HQ22" s="308"/>
      <c r="HR22" s="308"/>
      <c r="HS22" s="308"/>
      <c r="HT22" s="308"/>
      <c r="HU22" s="308"/>
      <c r="HV22" s="308"/>
      <c r="HW22" s="308"/>
      <c r="HX22" s="308"/>
      <c r="HY22" s="308"/>
      <c r="HZ22" s="308"/>
      <c r="IA22" s="308"/>
      <c r="IB22" s="308"/>
      <c r="IC22" s="308"/>
      <c r="ID22" s="308"/>
      <c r="IE22" s="308"/>
      <c r="IF22" s="308"/>
      <c r="IG22" s="308"/>
      <c r="IH22" s="308"/>
    </row>
    <row r="23" spans="1:242" s="249" customFormat="1" ht="15" customHeight="1" x14ac:dyDescent="0.3">
      <c r="A23" s="174">
        <v>2.04</v>
      </c>
      <c r="B23" s="231" t="s">
        <v>243</v>
      </c>
      <c r="C23" s="232" t="e">
        <f>VLOOKUP(BD.PD8[[#This Row],[Pos]],[18]!PPto[#Data],3,FALSE)</f>
        <v>#REF!</v>
      </c>
      <c r="D23" s="233" t="s">
        <v>243</v>
      </c>
      <c r="E23" s="305">
        <f>IF(BD.PD8[[#This Row],[.]]="*",VLOOKUP(BD.PD8[[#This Row],[Pos]],[18]Presupuesto!A:H,7,FALSE),"")</f>
        <v>0</v>
      </c>
      <c r="F23" s="234"/>
      <c r="G23" s="174"/>
      <c r="H23" s="174"/>
      <c r="I23" s="174"/>
      <c r="J23" s="392">
        <v>1</v>
      </c>
      <c r="K23" s="233" t="s">
        <v>117</v>
      </c>
      <c r="L23" s="383">
        <f>IF(BD.PD8[[#This Row],[Mon]]="DOP",1,HLOOKUP(BD.PD8[[#This Row],[Mon]],Data!$J$1:$K$2,2,FALSE))</f>
        <v>65</v>
      </c>
      <c r="M23" s="490">
        <v>0</v>
      </c>
      <c r="N23" s="243">
        <f>BD.PD8[[#This Row],[Cant.]]*BD.PD8[[#This Row],[ Tasa ]]*BD.PD8[[#This Row],[ Precio Und.]]</f>
        <v>0</v>
      </c>
      <c r="O23" s="491">
        <v>0</v>
      </c>
      <c r="P23" s="243">
        <f>IF(BD.PD8[[#This Row],[Liquid. '[%']]]&lt;&gt;0,(BD.PD8[[#This Row],[Valor Neto '[DOP']]]*BD.PD8[[#This Row],[Liquid. '[%']]])+BD.PD8[[#This Row],[Valor Neto '[DOP']]],BD.PD8[[#This Row],[Valor Neto '[DOP']]])</f>
        <v>0</v>
      </c>
      <c r="Q23" s="243">
        <f>BD.PD8[[#This Row],[Ppto. Orden Interna '[DOP']]]/HLOOKUP("USD",Data!$J$1:$K$2,2,FALSE)</f>
        <v>0</v>
      </c>
      <c r="R23" s="381"/>
      <c r="S23" s="387"/>
      <c r="T23" s="387"/>
      <c r="U23" s="492" t="s">
        <v>249</v>
      </c>
      <c r="V23" s="493">
        <v>801667</v>
      </c>
      <c r="W23" s="494"/>
      <c r="X23" s="495"/>
      <c r="Y23" s="388"/>
      <c r="Z23" s="243">
        <f>BD.PD8[[#This Row],[Av.P1 '[%']]]*BD.PD8[[#This Row],[Ppto. Orden Interna '[DOP']]]</f>
        <v>0</v>
      </c>
      <c r="AB23" s="389"/>
      <c r="AC23" s="243">
        <f>BD.PD8[[#This Row],[Av.P2 '[%']]]*BD.PD8[[#This Row],[Ppto. Orden Interna '[DOP']]]</f>
        <v>0</v>
      </c>
      <c r="AE23" s="389"/>
      <c r="AF23" s="243">
        <f>BD.PD8[[#This Row],[Av.P3 '[%']]]*BD.PD8[[#This Row],[Ppto. Orden Interna '[DOP']]]</f>
        <v>0</v>
      </c>
      <c r="AG23" s="243"/>
      <c r="AH23" s="243"/>
      <c r="AI23" s="243"/>
      <c r="AJ23" s="243"/>
      <c r="AK23" s="243"/>
      <c r="AL23" s="243"/>
      <c r="AM23" s="496">
        <f>BD.PD8[[#This Row],[Pago 3]]+BD.PD8[[#This Row],[Pago 2]]+BD.PD8[[#This Row],[Pago 1]]</f>
        <v>0</v>
      </c>
      <c r="AN23" s="308" t="s">
        <v>244</v>
      </c>
      <c r="AO23" s="308" t="s">
        <v>245</v>
      </c>
      <c r="AP23" s="308" t="s">
        <v>246</v>
      </c>
      <c r="AQ23" s="308" t="s">
        <v>247</v>
      </c>
      <c r="AR23" s="308">
        <v>594</v>
      </c>
      <c r="AS23" s="308" t="s">
        <v>248</v>
      </c>
      <c r="AT23" s="249" t="s">
        <v>1356</v>
      </c>
      <c r="AU23" s="308"/>
      <c r="AV23" s="308"/>
      <c r="AW23" s="308"/>
      <c r="AX23" s="308"/>
      <c r="AY23" s="308"/>
      <c r="AZ23" s="308"/>
      <c r="BA23" s="308"/>
      <c r="BB23" s="308"/>
      <c r="BC23" s="308"/>
      <c r="BD23" s="308"/>
      <c r="BE23" s="308"/>
      <c r="BF23" s="308"/>
      <c r="BG23" s="308"/>
      <c r="BH23" s="308"/>
      <c r="BI23" s="308"/>
      <c r="BJ23" s="308"/>
      <c r="BK23" s="308"/>
      <c r="BL23" s="308"/>
      <c r="BM23" s="308"/>
      <c r="BN23" s="308"/>
      <c r="BO23" s="308"/>
      <c r="BP23" s="308"/>
      <c r="BQ23" s="308"/>
      <c r="BR23" s="308"/>
      <c r="BS23" s="308"/>
      <c r="BT23" s="308"/>
      <c r="BU23" s="308"/>
      <c r="BV23" s="308"/>
      <c r="BW23" s="308"/>
      <c r="BX23" s="308"/>
      <c r="BY23" s="308"/>
      <c r="BZ23" s="308"/>
      <c r="CA23" s="308"/>
      <c r="CB23" s="308"/>
      <c r="CC23" s="308"/>
      <c r="CD23" s="308"/>
      <c r="CE23" s="308"/>
      <c r="CF23" s="308"/>
      <c r="CG23" s="308"/>
      <c r="CH23" s="308"/>
      <c r="CI23" s="308"/>
      <c r="CJ23" s="308"/>
      <c r="CK23" s="308"/>
      <c r="CL23" s="308"/>
      <c r="CM23" s="308"/>
      <c r="CN23" s="308"/>
      <c r="CO23" s="308"/>
      <c r="CP23" s="308"/>
      <c r="CQ23" s="308"/>
      <c r="CR23" s="308"/>
      <c r="CS23" s="308"/>
      <c r="CT23" s="308"/>
      <c r="CU23" s="308"/>
      <c r="CV23" s="308"/>
      <c r="CW23" s="308"/>
      <c r="CX23" s="308"/>
      <c r="CY23" s="308"/>
      <c r="CZ23" s="308"/>
      <c r="DA23" s="308"/>
      <c r="DB23" s="308"/>
      <c r="DC23" s="308"/>
      <c r="DD23" s="308"/>
      <c r="DE23" s="308"/>
      <c r="DF23" s="308"/>
      <c r="DG23" s="308"/>
      <c r="DH23" s="308"/>
      <c r="DI23" s="308"/>
      <c r="DJ23" s="308"/>
      <c r="DK23" s="308"/>
      <c r="DL23" s="308"/>
      <c r="DM23" s="308"/>
      <c r="DN23" s="308"/>
      <c r="DO23" s="308"/>
      <c r="DP23" s="308"/>
      <c r="DQ23" s="308"/>
      <c r="DR23" s="308"/>
      <c r="DS23" s="308"/>
      <c r="DT23" s="308"/>
      <c r="DU23" s="308"/>
      <c r="DV23" s="308"/>
      <c r="DW23" s="308"/>
      <c r="DX23" s="308"/>
      <c r="DY23" s="308"/>
      <c r="DZ23" s="308"/>
      <c r="EA23" s="308"/>
      <c r="EB23" s="308"/>
      <c r="EC23" s="308"/>
      <c r="ED23" s="308"/>
      <c r="EE23" s="308"/>
      <c r="EF23" s="308"/>
      <c r="EG23" s="308"/>
      <c r="EH23" s="308"/>
      <c r="EI23" s="308"/>
      <c r="EJ23" s="308"/>
      <c r="EK23" s="308"/>
      <c r="EL23" s="308"/>
      <c r="EM23" s="308"/>
      <c r="EN23" s="308"/>
      <c r="EO23" s="308"/>
      <c r="EP23" s="308"/>
      <c r="EQ23" s="308"/>
      <c r="ER23" s="308"/>
      <c r="ES23" s="308"/>
      <c r="ET23" s="308"/>
      <c r="EU23" s="308"/>
      <c r="EV23" s="308"/>
      <c r="EW23" s="308"/>
      <c r="EX23" s="308"/>
      <c r="EY23" s="308"/>
      <c r="EZ23" s="308"/>
      <c r="FA23" s="308"/>
      <c r="FB23" s="308"/>
      <c r="FC23" s="308"/>
      <c r="FD23" s="308"/>
      <c r="FE23" s="308"/>
      <c r="FF23" s="308"/>
      <c r="FG23" s="308"/>
      <c r="FH23" s="308"/>
      <c r="FI23" s="308"/>
      <c r="FJ23" s="308"/>
      <c r="FK23" s="308"/>
      <c r="FL23" s="308"/>
      <c r="FM23" s="308"/>
      <c r="FN23" s="308"/>
      <c r="FO23" s="308"/>
      <c r="FP23" s="308"/>
      <c r="FQ23" s="308"/>
      <c r="FR23" s="308"/>
      <c r="FS23" s="308"/>
      <c r="FT23" s="308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8"/>
      <c r="GG23" s="308"/>
      <c r="GH23" s="308"/>
      <c r="GI23" s="308"/>
      <c r="GJ23" s="308"/>
      <c r="GK23" s="308"/>
      <c r="GL23" s="308"/>
      <c r="GM23" s="308"/>
      <c r="GN23" s="308"/>
      <c r="GO23" s="308"/>
      <c r="GP23" s="308"/>
      <c r="GQ23" s="308"/>
      <c r="GR23" s="308"/>
      <c r="GS23" s="308"/>
      <c r="GT23" s="308"/>
      <c r="GU23" s="308"/>
      <c r="GV23" s="308"/>
      <c r="GW23" s="308"/>
      <c r="GX23" s="308"/>
      <c r="GY23" s="308"/>
      <c r="GZ23" s="308"/>
      <c r="HA23" s="308"/>
      <c r="HB23" s="308"/>
      <c r="HC23" s="308"/>
      <c r="HD23" s="308"/>
      <c r="HE23" s="308"/>
      <c r="HF23" s="308"/>
      <c r="HG23" s="308"/>
      <c r="HH23" s="308"/>
      <c r="HI23" s="308"/>
      <c r="HJ23" s="308"/>
      <c r="HK23" s="308"/>
      <c r="HL23" s="308"/>
      <c r="HM23" s="308"/>
      <c r="HN23" s="308"/>
      <c r="HO23" s="308"/>
      <c r="HP23" s="308"/>
      <c r="HQ23" s="308"/>
      <c r="HR23" s="308"/>
      <c r="HS23" s="308"/>
      <c r="HT23" s="308"/>
      <c r="HU23" s="308"/>
      <c r="HV23" s="308"/>
      <c r="HW23" s="308"/>
      <c r="HX23" s="308"/>
      <c r="HY23" s="308"/>
      <c r="HZ23" s="308"/>
      <c r="IA23" s="308"/>
      <c r="IB23" s="308"/>
      <c r="IC23" s="308"/>
      <c r="ID23" s="308"/>
      <c r="IE23" s="308"/>
      <c r="IF23" s="308"/>
      <c r="IG23" s="308"/>
      <c r="IH23" s="308"/>
    </row>
    <row r="24" spans="1:242" s="249" customFormat="1" ht="15" customHeight="1" x14ac:dyDescent="0.3">
      <c r="A24" s="174">
        <v>2.0499999999999998</v>
      </c>
      <c r="B24" s="231" t="s">
        <v>243</v>
      </c>
      <c r="C24" s="232" t="e">
        <f>VLOOKUP(BD.PD8[[#This Row],[Pos]],[18]!PPto[#Data],3,FALSE)</f>
        <v>#REF!</v>
      </c>
      <c r="D24" s="233" t="s">
        <v>243</v>
      </c>
      <c r="E24" s="305">
        <f>IF(BD.PD8[[#This Row],[.]]="*",VLOOKUP(BD.PD8[[#This Row],[Pos]],[18]Presupuesto!A:H,7,FALSE),"")</f>
        <v>25100</v>
      </c>
      <c r="F24" s="234"/>
      <c r="G24" s="174"/>
      <c r="H24" s="174"/>
      <c r="I24" s="174"/>
      <c r="J24" s="392">
        <v>1</v>
      </c>
      <c r="K24" s="233" t="s">
        <v>117</v>
      </c>
      <c r="L24" s="383">
        <f>IF(BD.PD8[[#This Row],[Mon]]="DOP",1,HLOOKUP(BD.PD8[[#This Row],[Mon]],Data!$J$1:$K$2,2,FALSE))</f>
        <v>65</v>
      </c>
      <c r="M24" s="490">
        <v>0</v>
      </c>
      <c r="N24" s="243">
        <f>BD.PD8[[#This Row],[Cant.]]*BD.PD8[[#This Row],[ Tasa ]]*BD.PD8[[#This Row],[ Precio Und.]]</f>
        <v>0</v>
      </c>
      <c r="O24" s="491">
        <v>0</v>
      </c>
      <c r="P24" s="243">
        <f>IF(BD.PD8[[#This Row],[Liquid. '[%']]]&lt;&gt;0,(BD.PD8[[#This Row],[Valor Neto '[DOP']]]*BD.PD8[[#This Row],[Liquid. '[%']]])+BD.PD8[[#This Row],[Valor Neto '[DOP']]],BD.PD8[[#This Row],[Valor Neto '[DOP']]])</f>
        <v>0</v>
      </c>
      <c r="Q24" s="243">
        <f>BD.PD8[[#This Row],[Ppto. Orden Interna '[DOP']]]/HLOOKUP("USD",Data!$J$1:$K$2,2,FALSE)</f>
        <v>0</v>
      </c>
      <c r="R24" s="381"/>
      <c r="S24" s="387"/>
      <c r="T24" s="387"/>
      <c r="U24" s="492" t="s">
        <v>249</v>
      </c>
      <c r="V24" s="493">
        <v>801667</v>
      </c>
      <c r="W24" s="494"/>
      <c r="X24" s="495"/>
      <c r="Y24" s="388"/>
      <c r="Z24" s="243">
        <f>BD.PD8[[#This Row],[Av.P1 '[%']]]*BD.PD8[[#This Row],[Ppto. Orden Interna '[DOP']]]</f>
        <v>0</v>
      </c>
      <c r="AB24" s="389"/>
      <c r="AC24" s="243">
        <f>BD.PD8[[#This Row],[Av.P2 '[%']]]*BD.PD8[[#This Row],[Ppto. Orden Interna '[DOP']]]</f>
        <v>0</v>
      </c>
      <c r="AE24" s="389"/>
      <c r="AF24" s="243">
        <f>BD.PD8[[#This Row],[Av.P3 '[%']]]*BD.PD8[[#This Row],[Ppto. Orden Interna '[DOP']]]</f>
        <v>0</v>
      </c>
      <c r="AG24" s="243"/>
      <c r="AH24" s="243"/>
      <c r="AI24" s="243"/>
      <c r="AJ24" s="243"/>
      <c r="AK24" s="243"/>
      <c r="AL24" s="243"/>
      <c r="AM24" s="496">
        <f>BD.PD8[[#This Row],[Pago 3]]+BD.PD8[[#This Row],[Pago 2]]+BD.PD8[[#This Row],[Pago 1]]</f>
        <v>0</v>
      </c>
      <c r="AN24" s="308" t="s">
        <v>244</v>
      </c>
      <c r="AO24" s="308" t="s">
        <v>245</v>
      </c>
      <c r="AP24" s="308" t="s">
        <v>246</v>
      </c>
      <c r="AQ24" s="308" t="s">
        <v>247</v>
      </c>
      <c r="AR24" s="308">
        <v>594</v>
      </c>
      <c r="AS24" s="308" t="s">
        <v>248</v>
      </c>
      <c r="AT24" s="249" t="s">
        <v>1356</v>
      </c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</row>
    <row r="25" spans="1:242" s="249" customFormat="1" ht="15" customHeight="1" x14ac:dyDescent="0.3">
      <c r="A25" s="174">
        <v>2.0499999999999998</v>
      </c>
      <c r="B25" s="231"/>
      <c r="C25" s="232" t="e">
        <f>VLOOKUP(BD.PD8[[#This Row],[Pos]],[18]!PPto[#Data],3,FALSE)</f>
        <v>#REF!</v>
      </c>
      <c r="D25" s="174" t="s">
        <v>23</v>
      </c>
      <c r="E25" s="305" t="str">
        <f>IF(BD.PD8[[#This Row],[.]]="*",VLOOKUP(BD.PD8[[#This Row],[Pos]],[18]Presupuesto!A:H,7,FALSE),"")</f>
        <v/>
      </c>
      <c r="F25" s="501" t="s">
        <v>256</v>
      </c>
      <c r="G25" s="174">
        <v>4512567980</v>
      </c>
      <c r="H25" s="174"/>
      <c r="I25" s="497" t="s">
        <v>1290</v>
      </c>
      <c r="J25" s="382">
        <v>1</v>
      </c>
      <c r="K25" s="174" t="s">
        <v>260</v>
      </c>
      <c r="L25" s="383">
        <f>IF(BD.PD8[[#This Row],[Mon]]="DOP",1,HLOOKUP(BD.PD8[[#This Row],[Mon]],Data!$J$1:$K$2,2,FALSE))</f>
        <v>1</v>
      </c>
      <c r="M25" s="400">
        <v>945223.71</v>
      </c>
      <c r="N25" s="395">
        <f>BD.PD8[[#This Row],[Cant.]]*BD.PD8[[#This Row],[ Tasa ]]*BD.PD8[[#This Row],[ Precio Und.]]</f>
        <v>945223.71</v>
      </c>
      <c r="O25" s="386">
        <v>0</v>
      </c>
      <c r="P25" s="395">
        <f>IF(BD.PD8[[#This Row],[Liquid. '[%']]]&lt;&gt;0,(BD.PD8[[#This Row],[Valor Neto '[DOP']]]*BD.PD8[[#This Row],[Liquid. '[%']]])+BD.PD8[[#This Row],[Valor Neto '[DOP']]],BD.PD8[[#This Row],[Valor Neto '[DOP']]])</f>
        <v>945223.71</v>
      </c>
      <c r="Q25" s="395">
        <f>BD.PD8[[#This Row],[Ppto. Orden Interna '[DOP']]]/HLOOKUP("USD",Data!$J$1:$K$2,2,FALSE)</f>
        <v>14541.903230769231</v>
      </c>
      <c r="R25" s="381" t="s">
        <v>1034</v>
      </c>
      <c r="S25" s="387"/>
      <c r="T25" s="387"/>
      <c r="U25" s="492" t="s">
        <v>249</v>
      </c>
      <c r="V25" s="493">
        <v>801667</v>
      </c>
      <c r="W25" s="494" t="s">
        <v>1034</v>
      </c>
      <c r="X25" s="495">
        <v>7</v>
      </c>
      <c r="Y25" s="388">
        <v>0.5</v>
      </c>
      <c r="Z25" s="243">
        <f>BD.PD8[[#This Row],[Av.P1 '[%']]]*BD.PD8[[#This Row],[Ppto. Orden Interna '[DOP']]]</f>
        <v>472611.85499999998</v>
      </c>
      <c r="AA25" s="495">
        <v>16</v>
      </c>
      <c r="AB25" s="399">
        <v>0.5</v>
      </c>
      <c r="AC25" s="243">
        <f>BD.PD8[[#This Row],[Av.P2 '[%']]]*BD.PD8[[#This Row],[Ppto. Orden Interna '[DOP']]]</f>
        <v>472611.85499999998</v>
      </c>
      <c r="AE25" s="389"/>
      <c r="AF25" s="243">
        <f>BD.PD8[[#This Row],[Av.P3 '[%']]]*BD.PD8[[#This Row],[Ppto. Orden Interna '[DOP']]]</f>
        <v>0</v>
      </c>
      <c r="AG25" s="243"/>
      <c r="AH25" s="243"/>
      <c r="AI25" s="243"/>
      <c r="AJ25" s="243"/>
      <c r="AK25" s="243"/>
      <c r="AL25" s="243"/>
      <c r="AM25" s="496">
        <f>BD.PD8[[#This Row],[Pago 3]]+BD.PD8[[#This Row],[Pago 2]]+BD.PD8[[#This Row],[Pago 1]]</f>
        <v>945223.71</v>
      </c>
      <c r="AN25" s="308" t="s">
        <v>244</v>
      </c>
      <c r="AO25" s="308" t="s">
        <v>245</v>
      </c>
      <c r="AP25" s="308" t="s">
        <v>246</v>
      </c>
      <c r="AQ25" s="308" t="s">
        <v>247</v>
      </c>
      <c r="AR25" s="308">
        <v>594</v>
      </c>
      <c r="AS25" s="308" t="s">
        <v>258</v>
      </c>
      <c r="AT25" s="249" t="s">
        <v>1356</v>
      </c>
      <c r="AU25" s="308"/>
      <c r="AV25" s="308"/>
      <c r="AW25" s="308"/>
      <c r="AX25" s="308"/>
      <c r="AY25" s="308"/>
      <c r="AZ25" s="308"/>
      <c r="BA25" s="308"/>
      <c r="BB25" s="308"/>
      <c r="BC25" s="308"/>
      <c r="BD25" s="308"/>
      <c r="BE25" s="308"/>
      <c r="BF25" s="308"/>
      <c r="BG25" s="308"/>
      <c r="BH25" s="308"/>
      <c r="BI25" s="308"/>
      <c r="BJ25" s="308"/>
      <c r="BK25" s="308"/>
      <c r="BL25" s="308"/>
      <c r="BM25" s="308"/>
      <c r="BN25" s="308"/>
      <c r="BO25" s="308"/>
      <c r="BP25" s="308"/>
      <c r="BQ25" s="308"/>
      <c r="BR25" s="308"/>
      <c r="BS25" s="308"/>
      <c r="BT25" s="308"/>
      <c r="BU25" s="308"/>
      <c r="BV25" s="308"/>
      <c r="BW25" s="308"/>
      <c r="BX25" s="308"/>
      <c r="BY25" s="308"/>
      <c r="BZ25" s="308"/>
      <c r="CA25" s="308"/>
      <c r="CB25" s="308"/>
      <c r="CC25" s="308"/>
      <c r="CD25" s="308"/>
      <c r="CE25" s="308"/>
      <c r="CF25" s="308"/>
      <c r="CG25" s="308"/>
      <c r="CH25" s="308"/>
      <c r="CI25" s="308"/>
      <c r="CJ25" s="308"/>
      <c r="CK25" s="308"/>
      <c r="CL25" s="308"/>
      <c r="CM25" s="308"/>
      <c r="CN25" s="308"/>
      <c r="CO25" s="308"/>
      <c r="CP25" s="308"/>
      <c r="CQ25" s="308"/>
      <c r="CR25" s="308"/>
      <c r="CS25" s="308"/>
      <c r="CT25" s="308"/>
      <c r="CU25" s="308"/>
      <c r="CV25" s="308"/>
      <c r="CW25" s="308"/>
      <c r="CX25" s="308"/>
      <c r="CY25" s="308"/>
      <c r="CZ25" s="308"/>
      <c r="DA25" s="308"/>
      <c r="DB25" s="308"/>
      <c r="DC25" s="308"/>
      <c r="DD25" s="308"/>
      <c r="DE25" s="308"/>
      <c r="DF25" s="308"/>
      <c r="DG25" s="308"/>
      <c r="DH25" s="308"/>
      <c r="DI25" s="308"/>
      <c r="DJ25" s="308"/>
      <c r="DK25" s="308"/>
      <c r="DL25" s="308"/>
      <c r="DM25" s="308"/>
      <c r="DN25" s="308"/>
      <c r="DO25" s="308"/>
      <c r="DP25" s="308"/>
      <c r="DQ25" s="308"/>
      <c r="DR25" s="308"/>
      <c r="DS25" s="308"/>
      <c r="DT25" s="308"/>
      <c r="DU25" s="308"/>
      <c r="DV25" s="308"/>
      <c r="DW25" s="308"/>
      <c r="DX25" s="308"/>
      <c r="DY25" s="308"/>
      <c r="DZ25" s="308"/>
      <c r="EA25" s="308"/>
      <c r="EB25" s="308"/>
      <c r="EC25" s="308"/>
      <c r="ED25" s="308"/>
      <c r="EE25" s="308"/>
      <c r="EF25" s="308"/>
      <c r="EG25" s="308"/>
      <c r="EH25" s="308"/>
      <c r="EI25" s="308"/>
      <c r="EJ25" s="308"/>
      <c r="EK25" s="308"/>
      <c r="EL25" s="308"/>
      <c r="EM25" s="308"/>
      <c r="EN25" s="308"/>
      <c r="EO25" s="308"/>
      <c r="EP25" s="308"/>
      <c r="EQ25" s="308"/>
      <c r="ER25" s="308"/>
      <c r="ES25" s="308"/>
      <c r="ET25" s="308"/>
      <c r="EU25" s="308"/>
      <c r="EV25" s="308"/>
      <c r="EW25" s="308"/>
      <c r="EX25" s="308"/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/>
      <c r="FR25" s="308"/>
      <c r="FS25" s="308"/>
      <c r="FT25" s="308"/>
      <c r="FU25" s="308"/>
      <c r="FV25" s="308"/>
      <c r="FW25" s="308"/>
      <c r="FX25" s="308"/>
      <c r="FY25" s="308"/>
      <c r="FZ25" s="308"/>
      <c r="GA25" s="308"/>
      <c r="GB25" s="308"/>
      <c r="GC25" s="308"/>
      <c r="GD25" s="308"/>
      <c r="GE25" s="308"/>
      <c r="GF25" s="308"/>
      <c r="GG25" s="308"/>
      <c r="GH25" s="308"/>
      <c r="GI25" s="308"/>
      <c r="GJ25" s="308"/>
      <c r="GK25" s="308"/>
      <c r="GL25" s="308"/>
      <c r="GM25" s="308"/>
      <c r="GN25" s="308"/>
      <c r="GO25" s="308"/>
      <c r="GP25" s="308"/>
      <c r="GQ25" s="308"/>
      <c r="GR25" s="308"/>
      <c r="GS25" s="308"/>
      <c r="GT25" s="308"/>
      <c r="GU25" s="308"/>
      <c r="GV25" s="308"/>
      <c r="GW25" s="308"/>
      <c r="GX25" s="308"/>
      <c r="GY25" s="308"/>
      <c r="GZ25" s="308"/>
      <c r="HA25" s="308"/>
      <c r="HB25" s="308"/>
      <c r="HC25" s="308"/>
      <c r="HD25" s="308"/>
      <c r="HE25" s="308"/>
      <c r="HF25" s="308"/>
      <c r="HG25" s="308"/>
      <c r="HH25" s="308"/>
      <c r="HI25" s="308"/>
      <c r="HJ25" s="308"/>
      <c r="HK25" s="308"/>
      <c r="HL25" s="308"/>
      <c r="HM25" s="308"/>
      <c r="HN25" s="308"/>
      <c r="HO25" s="308"/>
      <c r="HP25" s="308"/>
      <c r="HQ25" s="308"/>
      <c r="HR25" s="308"/>
      <c r="HS25" s="308"/>
      <c r="HT25" s="308"/>
      <c r="HU25" s="308"/>
      <c r="HV25" s="308"/>
      <c r="HW25" s="308"/>
      <c r="HX25" s="308"/>
      <c r="HY25" s="308"/>
      <c r="HZ25" s="308"/>
      <c r="IA25" s="308"/>
      <c r="IB25" s="308"/>
      <c r="IC25" s="308"/>
      <c r="ID25" s="308"/>
      <c r="IE25" s="308"/>
      <c r="IF25" s="308"/>
      <c r="IG25" s="308"/>
      <c r="IH25" s="308"/>
    </row>
    <row r="26" spans="1:242" s="249" customFormat="1" ht="15" customHeight="1" x14ac:dyDescent="0.3">
      <c r="A26" s="174">
        <v>2.06</v>
      </c>
      <c r="B26" s="231"/>
      <c r="C26" s="232" t="e">
        <f>VLOOKUP(BD.PD8[[#This Row],[Pos]],[18]!PPto[#Data],3,FALSE)</f>
        <v>#REF!</v>
      </c>
      <c r="D26" s="233" t="s">
        <v>23</v>
      </c>
      <c r="E26" s="305" t="str">
        <f>IF(BD.PD8[[#This Row],[.]]="*",VLOOKUP(BD.PD8[[#This Row],[Pos]],[18]Presupuesto!A:H,7,FALSE),"")</f>
        <v/>
      </c>
      <c r="F26" s="234" t="s">
        <v>259</v>
      </c>
      <c r="G26" s="174"/>
      <c r="H26" s="174"/>
      <c r="I26" s="497" t="s">
        <v>251</v>
      </c>
      <c r="J26" s="382">
        <v>1</v>
      </c>
      <c r="K26" s="174" t="s">
        <v>260</v>
      </c>
      <c r="L26" s="383">
        <f>IF(BD.PD8[[#This Row],[Mon]]="DOP",1,HLOOKUP(BD.PD8[[#This Row],[Mon]],Data!$J$1:$K$2,2,FALSE))</f>
        <v>1</v>
      </c>
      <c r="M26" s="384">
        <v>550000</v>
      </c>
      <c r="N26" s="243">
        <f>BD.PD8[[#This Row],[Cant.]]*BD.PD8[[#This Row],[ Tasa ]]*BD.PD8[[#This Row],[ Precio Und.]]</f>
        <v>550000</v>
      </c>
      <c r="O26" s="491">
        <v>0.05</v>
      </c>
      <c r="P26" s="243">
        <f>IF(BD.PD8[[#This Row],[Liquid. '[%']]]&lt;&gt;0,(BD.PD8[[#This Row],[Valor Neto '[DOP']]]*BD.PD8[[#This Row],[Liquid. '[%']]])+BD.PD8[[#This Row],[Valor Neto '[DOP']]],BD.PD8[[#This Row],[Valor Neto '[DOP']]])</f>
        <v>577500</v>
      </c>
      <c r="Q26" s="243">
        <f>BD.PD8[[#This Row],[Ppto. Orden Interna '[DOP']]]/HLOOKUP("USD",Data!$J$1:$K$2,2,FALSE)</f>
        <v>8884.6153846153848</v>
      </c>
      <c r="R26" s="381" t="s">
        <v>1291</v>
      </c>
      <c r="S26" s="387"/>
      <c r="T26" s="387"/>
      <c r="U26" s="492" t="s">
        <v>249</v>
      </c>
      <c r="V26" s="493">
        <v>801667</v>
      </c>
      <c r="W26" s="494" t="s">
        <v>261</v>
      </c>
      <c r="X26" s="495">
        <v>14</v>
      </c>
      <c r="Y26" s="388">
        <v>0.5</v>
      </c>
      <c r="Z26" s="243">
        <f>BD.PD8[[#This Row],[Av.P1 '[%']]]*BD.PD8[[#This Row],[Ppto. Orden Interna '[DOP']]]</f>
        <v>288750</v>
      </c>
      <c r="AA26" s="495">
        <v>16</v>
      </c>
      <c r="AB26" s="399">
        <v>0.5</v>
      </c>
      <c r="AC26" s="243">
        <f>BD.PD8[[#This Row],[Av.P2 '[%']]]*BD.PD8[[#This Row],[Ppto. Orden Interna '[DOP']]]</f>
        <v>288750</v>
      </c>
      <c r="AE26" s="389"/>
      <c r="AF26" s="243">
        <f>BD.PD8[[#This Row],[Av.P3 '[%']]]*BD.PD8[[#This Row],[Ppto. Orden Interna '[DOP']]]</f>
        <v>0</v>
      </c>
      <c r="AG26" s="243"/>
      <c r="AH26" s="243"/>
      <c r="AI26" s="243"/>
      <c r="AJ26" s="243"/>
      <c r="AK26" s="243"/>
      <c r="AL26" s="243"/>
      <c r="AM26" s="496">
        <f>BD.PD8[[#This Row],[Pago 3]]+BD.PD8[[#This Row],[Pago 2]]+BD.PD8[[#This Row],[Pago 1]]</f>
        <v>577500</v>
      </c>
      <c r="AN26" s="308" t="s">
        <v>244</v>
      </c>
      <c r="AO26" s="308" t="s">
        <v>245</v>
      </c>
      <c r="AP26" s="308" t="s">
        <v>246</v>
      </c>
      <c r="AQ26" s="308" t="s">
        <v>247</v>
      </c>
      <c r="AR26" s="308">
        <v>594</v>
      </c>
      <c r="AS26" s="308" t="s">
        <v>248</v>
      </c>
      <c r="AT26" s="249" t="s">
        <v>1356</v>
      </c>
      <c r="AU26" s="308"/>
      <c r="AV26" s="308"/>
      <c r="AW26" s="308"/>
      <c r="AX26" s="308"/>
      <c r="AY26" s="308"/>
      <c r="AZ26" s="308"/>
      <c r="BA26" s="308"/>
      <c r="BB26" s="308"/>
      <c r="BC26" s="308"/>
      <c r="BD26" s="308"/>
      <c r="BE26" s="308"/>
      <c r="BF26" s="308"/>
      <c r="BG26" s="308"/>
      <c r="BH26" s="308"/>
      <c r="BI26" s="308"/>
      <c r="BJ26" s="308"/>
      <c r="BK26" s="308"/>
      <c r="BL26" s="308"/>
      <c r="BM26" s="308"/>
      <c r="BN26" s="308"/>
      <c r="BO26" s="308"/>
      <c r="BP26" s="308"/>
      <c r="BQ26" s="308"/>
      <c r="BR26" s="308"/>
      <c r="BS26" s="308"/>
      <c r="BT26" s="308"/>
      <c r="BU26" s="308"/>
      <c r="BV26" s="308"/>
      <c r="BW26" s="308"/>
      <c r="BX26" s="308"/>
      <c r="BY26" s="308"/>
      <c r="BZ26" s="308"/>
      <c r="CA26" s="308"/>
      <c r="CB26" s="308"/>
      <c r="CC26" s="308"/>
      <c r="CD26" s="308"/>
      <c r="CE26" s="308"/>
      <c r="CF26" s="308"/>
      <c r="CG26" s="308"/>
      <c r="CH26" s="308"/>
      <c r="CI26" s="308"/>
      <c r="CJ26" s="308"/>
      <c r="CK26" s="308"/>
      <c r="CL26" s="308"/>
      <c r="CM26" s="308"/>
      <c r="CN26" s="308"/>
      <c r="CO26" s="308"/>
      <c r="CP26" s="308"/>
      <c r="CQ26" s="308"/>
      <c r="CR26" s="308"/>
      <c r="CS26" s="308"/>
      <c r="CT26" s="308"/>
      <c r="CU26" s="308"/>
      <c r="CV26" s="308"/>
      <c r="CW26" s="308"/>
      <c r="CX26" s="308"/>
      <c r="CY26" s="308"/>
      <c r="CZ26" s="308"/>
      <c r="DA26" s="308"/>
      <c r="DB26" s="308"/>
      <c r="DC26" s="308"/>
      <c r="DD26" s="308"/>
      <c r="DE26" s="308"/>
      <c r="DF26" s="308"/>
      <c r="DG26" s="308"/>
      <c r="DH26" s="308"/>
      <c r="DI26" s="308"/>
      <c r="DJ26" s="308"/>
      <c r="DK26" s="308"/>
      <c r="DL26" s="308"/>
      <c r="DM26" s="308"/>
      <c r="DN26" s="308"/>
      <c r="DO26" s="308"/>
      <c r="DP26" s="308"/>
      <c r="DQ26" s="308"/>
      <c r="DR26" s="308"/>
      <c r="DS26" s="308"/>
      <c r="DT26" s="308"/>
      <c r="DU26" s="308"/>
      <c r="DV26" s="308"/>
      <c r="DW26" s="308"/>
      <c r="DX26" s="308"/>
      <c r="DY26" s="308"/>
      <c r="DZ26" s="308"/>
      <c r="EA26" s="308"/>
      <c r="EB26" s="308"/>
      <c r="EC26" s="308"/>
      <c r="ED26" s="308"/>
      <c r="EE26" s="308"/>
      <c r="EF26" s="308"/>
      <c r="EG26" s="308"/>
      <c r="EH26" s="308"/>
      <c r="EI26" s="308"/>
      <c r="EJ26" s="308"/>
      <c r="EK26" s="308"/>
      <c r="EL26" s="308"/>
      <c r="EM26" s="308"/>
      <c r="EN26" s="308"/>
      <c r="EO26" s="308"/>
      <c r="EP26" s="308"/>
      <c r="EQ26" s="308"/>
      <c r="ER26" s="308"/>
      <c r="ES26" s="308"/>
      <c r="ET26" s="308"/>
      <c r="EU26" s="308"/>
      <c r="EV26" s="308"/>
      <c r="EW26" s="308"/>
      <c r="EX26" s="308"/>
      <c r="EY26" s="308"/>
      <c r="EZ26" s="308"/>
      <c r="FA26" s="308"/>
      <c r="FB26" s="308"/>
      <c r="FC26" s="308"/>
      <c r="FD26" s="308"/>
      <c r="FE26" s="308"/>
      <c r="FF26" s="308"/>
      <c r="FG26" s="308"/>
      <c r="FH26" s="308"/>
      <c r="FI26" s="308"/>
      <c r="FJ26" s="308"/>
      <c r="FK26" s="308"/>
      <c r="FL26" s="308"/>
      <c r="FM26" s="308"/>
      <c r="FN26" s="308"/>
      <c r="FO26" s="308"/>
      <c r="FP26" s="308"/>
      <c r="FQ26" s="308"/>
      <c r="FR26" s="308"/>
      <c r="FS26" s="308"/>
      <c r="FT26" s="308"/>
      <c r="FU26" s="308"/>
      <c r="FV26" s="308"/>
      <c r="FW26" s="308"/>
      <c r="FX26" s="308"/>
      <c r="FY26" s="308"/>
      <c r="FZ26" s="308"/>
      <c r="GA26" s="308"/>
      <c r="GB26" s="308"/>
      <c r="GC26" s="308"/>
      <c r="GD26" s="308"/>
      <c r="GE26" s="308"/>
      <c r="GF26" s="308"/>
      <c r="GG26" s="308"/>
      <c r="GH26" s="308"/>
      <c r="GI26" s="308"/>
      <c r="GJ26" s="308"/>
      <c r="GK26" s="308"/>
      <c r="GL26" s="308"/>
      <c r="GM26" s="308"/>
      <c r="GN26" s="308"/>
      <c r="GO26" s="308"/>
      <c r="GP26" s="308"/>
      <c r="GQ26" s="308"/>
      <c r="GR26" s="308"/>
      <c r="GS26" s="308"/>
      <c r="GT26" s="308"/>
      <c r="GU26" s="308"/>
      <c r="GV26" s="308"/>
      <c r="GW26" s="308"/>
      <c r="GX26" s="308"/>
      <c r="GY26" s="308"/>
      <c r="GZ26" s="308"/>
      <c r="HA26" s="308"/>
      <c r="HB26" s="308"/>
      <c r="HC26" s="308"/>
      <c r="HD26" s="308"/>
      <c r="HE26" s="308"/>
      <c r="HF26" s="308"/>
      <c r="HG26" s="308"/>
      <c r="HH26" s="308"/>
      <c r="HI26" s="308"/>
      <c r="HJ26" s="308"/>
      <c r="HK26" s="308"/>
      <c r="HL26" s="308"/>
      <c r="HM26" s="308"/>
      <c r="HN26" s="308"/>
      <c r="HO26" s="308"/>
      <c r="HP26" s="308"/>
      <c r="HQ26" s="308"/>
      <c r="HR26" s="308"/>
      <c r="HS26" s="308"/>
      <c r="HT26" s="308"/>
      <c r="HU26" s="308"/>
      <c r="HV26" s="308"/>
      <c r="HW26" s="308"/>
      <c r="HX26" s="308"/>
      <c r="HY26" s="308"/>
      <c r="HZ26" s="308"/>
      <c r="IA26" s="308"/>
      <c r="IB26" s="308"/>
      <c r="IC26" s="308"/>
      <c r="ID26" s="308"/>
      <c r="IE26" s="308"/>
      <c r="IF26" s="308"/>
      <c r="IG26" s="308"/>
      <c r="IH26" s="308"/>
    </row>
    <row r="27" spans="1:242" s="249" customFormat="1" ht="15" customHeight="1" x14ac:dyDescent="0.3">
      <c r="A27" s="174">
        <v>2.0699999999999998</v>
      </c>
      <c r="B27" s="231" t="s">
        <v>243</v>
      </c>
      <c r="C27" s="232" t="e">
        <f>VLOOKUP(BD.PD8[[#This Row],[Pos]],[18]!PPto[#Data],3,FALSE)</f>
        <v>#REF!</v>
      </c>
      <c r="D27" s="233" t="s">
        <v>243</v>
      </c>
      <c r="E27" s="305">
        <f>IF(BD.PD8[[#This Row],[.]]="*",VLOOKUP(BD.PD8[[#This Row],[Pos]],[18]Presupuesto!A:H,7,FALSE),"")</f>
        <v>113206.85977619048</v>
      </c>
      <c r="F27" s="234"/>
      <c r="G27" s="174"/>
      <c r="H27" s="174"/>
      <c r="I27" s="174"/>
      <c r="J27" s="392">
        <v>1</v>
      </c>
      <c r="K27" s="233" t="s">
        <v>117</v>
      </c>
      <c r="L27" s="383">
        <f>IF(BD.PD8[[#This Row],[Mon]]="DOP",1,HLOOKUP(BD.PD8[[#This Row],[Mon]],Data!$J$1:$K$2,2,FALSE))</f>
        <v>65</v>
      </c>
      <c r="M27" s="490">
        <v>0</v>
      </c>
      <c r="N27" s="243">
        <f>BD.PD8[[#This Row],[Cant.]]*BD.PD8[[#This Row],[ Tasa ]]*BD.PD8[[#This Row],[ Precio Und.]]</f>
        <v>0</v>
      </c>
      <c r="O27" s="491">
        <v>0</v>
      </c>
      <c r="P27" s="243">
        <f>IF(BD.PD8[[#This Row],[Liquid. '[%']]]&lt;&gt;0,(BD.PD8[[#This Row],[Valor Neto '[DOP']]]*BD.PD8[[#This Row],[Liquid. '[%']]])+BD.PD8[[#This Row],[Valor Neto '[DOP']]],BD.PD8[[#This Row],[Valor Neto '[DOP']]])</f>
        <v>0</v>
      </c>
      <c r="Q27" s="243">
        <f>BD.PD8[[#This Row],[Ppto. Orden Interna '[DOP']]]/HLOOKUP("USD",Data!$J$1:$K$2,2,FALSE)</f>
        <v>0</v>
      </c>
      <c r="R27" s="381"/>
      <c r="S27" s="387"/>
      <c r="T27" s="387"/>
      <c r="U27" s="492" t="s">
        <v>249</v>
      </c>
      <c r="V27" s="493">
        <v>801667</v>
      </c>
      <c r="W27" s="494"/>
      <c r="X27" s="495"/>
      <c r="Y27" s="388"/>
      <c r="Z27" s="243">
        <f>BD.PD8[[#This Row],[Av.P1 '[%']]]*BD.PD8[[#This Row],[Ppto. Orden Interna '[DOP']]]</f>
        <v>0</v>
      </c>
      <c r="AB27" s="389"/>
      <c r="AC27" s="243">
        <f>BD.PD8[[#This Row],[Av.P2 '[%']]]*BD.PD8[[#This Row],[Ppto. Orden Interna '[DOP']]]</f>
        <v>0</v>
      </c>
      <c r="AE27" s="389"/>
      <c r="AF27" s="243">
        <f>BD.PD8[[#This Row],[Av.P3 '[%']]]*BD.PD8[[#This Row],[Ppto. Orden Interna '[DOP']]]</f>
        <v>0</v>
      </c>
      <c r="AG27" s="243"/>
      <c r="AH27" s="243"/>
      <c r="AI27" s="243"/>
      <c r="AJ27" s="243"/>
      <c r="AK27" s="243"/>
      <c r="AL27" s="243"/>
      <c r="AM27" s="496">
        <f>BD.PD8[[#This Row],[Pago 3]]+BD.PD8[[#This Row],[Pago 2]]+BD.PD8[[#This Row],[Pago 1]]</f>
        <v>0</v>
      </c>
      <c r="AN27" s="308" t="s">
        <v>244</v>
      </c>
      <c r="AO27" s="308" t="s">
        <v>245</v>
      </c>
      <c r="AP27" s="308" t="s">
        <v>246</v>
      </c>
      <c r="AQ27" s="308" t="s">
        <v>247</v>
      </c>
      <c r="AR27" s="308">
        <v>594</v>
      </c>
      <c r="AS27" s="308" t="s">
        <v>248</v>
      </c>
      <c r="AT27" s="249" t="s">
        <v>1356</v>
      </c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  <c r="DN27" s="308"/>
      <c r="DO27" s="308"/>
      <c r="DP27" s="308"/>
      <c r="DQ27" s="308"/>
      <c r="DR27" s="308"/>
      <c r="DS27" s="308"/>
      <c r="DT27" s="308"/>
      <c r="DU27" s="308"/>
      <c r="DV27" s="308"/>
      <c r="DW27" s="308"/>
      <c r="DX27" s="308"/>
      <c r="DY27" s="308"/>
      <c r="DZ27" s="308"/>
      <c r="EA27" s="308"/>
      <c r="EB27" s="308"/>
      <c r="EC27" s="308"/>
      <c r="ED27" s="308"/>
      <c r="EE27" s="308"/>
      <c r="EF27" s="308"/>
      <c r="EG27" s="308"/>
      <c r="EH27" s="308"/>
      <c r="EI27" s="308"/>
      <c r="EJ27" s="308"/>
      <c r="EK27" s="308"/>
      <c r="EL27" s="308"/>
      <c r="EM27" s="308"/>
      <c r="EN27" s="308"/>
      <c r="EO27" s="308"/>
      <c r="EP27" s="308"/>
      <c r="EQ27" s="308"/>
      <c r="ER27" s="308"/>
      <c r="ES27" s="308"/>
      <c r="ET27" s="308"/>
      <c r="EU27" s="308"/>
      <c r="EV27" s="308"/>
      <c r="EW27" s="308"/>
      <c r="EX27" s="308"/>
      <c r="EY27" s="308"/>
      <c r="EZ27" s="308"/>
      <c r="FA27" s="308"/>
      <c r="FB27" s="308"/>
      <c r="FC27" s="308"/>
      <c r="FD27" s="308"/>
      <c r="FE27" s="308"/>
      <c r="FF27" s="308"/>
      <c r="FG27" s="308"/>
      <c r="FH27" s="308"/>
      <c r="FI27" s="308"/>
      <c r="FJ27" s="308"/>
      <c r="FK27" s="308"/>
      <c r="FL27" s="308"/>
      <c r="FM27" s="308"/>
      <c r="FN27" s="308"/>
      <c r="FO27" s="308"/>
      <c r="FP27" s="308"/>
      <c r="FQ27" s="308"/>
      <c r="FR27" s="308"/>
      <c r="FS27" s="308"/>
      <c r="FT27" s="308"/>
      <c r="FU27" s="308"/>
      <c r="FV27" s="308"/>
      <c r="FW27" s="308"/>
      <c r="FX27" s="308"/>
      <c r="FY27" s="308"/>
      <c r="FZ27" s="308"/>
      <c r="GA27" s="308"/>
      <c r="GB27" s="308"/>
      <c r="GC27" s="308"/>
      <c r="GD27" s="308"/>
      <c r="GE27" s="308"/>
      <c r="GF27" s="308"/>
      <c r="GG27" s="308"/>
      <c r="GH27" s="308"/>
      <c r="GI27" s="308"/>
      <c r="GJ27" s="308"/>
      <c r="GK27" s="308"/>
      <c r="GL27" s="308"/>
      <c r="GM27" s="308"/>
      <c r="GN27" s="308"/>
      <c r="GO27" s="308"/>
      <c r="GP27" s="308"/>
      <c r="GQ27" s="308"/>
      <c r="GR27" s="308"/>
      <c r="GS27" s="308"/>
      <c r="GT27" s="308"/>
      <c r="GU27" s="308"/>
      <c r="GV27" s="308"/>
      <c r="GW27" s="308"/>
      <c r="GX27" s="308"/>
      <c r="GY27" s="308"/>
      <c r="GZ27" s="308"/>
      <c r="HA27" s="308"/>
      <c r="HB27" s="308"/>
      <c r="HC27" s="308"/>
      <c r="HD27" s="308"/>
      <c r="HE27" s="308"/>
      <c r="HF27" s="308"/>
      <c r="HG27" s="308"/>
      <c r="HH27" s="308"/>
      <c r="HI27" s="308"/>
      <c r="HJ27" s="308"/>
      <c r="HK27" s="308"/>
      <c r="HL27" s="308"/>
      <c r="HM27" s="308"/>
      <c r="HN27" s="308"/>
      <c r="HO27" s="308"/>
      <c r="HP27" s="308"/>
      <c r="HQ27" s="308"/>
      <c r="HR27" s="308"/>
      <c r="HS27" s="308"/>
      <c r="HT27" s="308"/>
      <c r="HU27" s="308"/>
      <c r="HV27" s="308"/>
      <c r="HW27" s="308"/>
      <c r="HX27" s="308"/>
      <c r="HY27" s="308"/>
      <c r="HZ27" s="308"/>
      <c r="IA27" s="308"/>
      <c r="IB27" s="308"/>
      <c r="IC27" s="308"/>
      <c r="ID27" s="308"/>
      <c r="IE27" s="308"/>
      <c r="IF27" s="308"/>
      <c r="IG27" s="308"/>
      <c r="IH27" s="308"/>
    </row>
    <row r="28" spans="1:242" s="249" customFormat="1" ht="15" customHeight="1" x14ac:dyDescent="0.3">
      <c r="A28" s="174">
        <v>2.0699999999999998</v>
      </c>
      <c r="B28" s="231"/>
      <c r="C28" s="232" t="e">
        <f>VLOOKUP(BD.PD8[[#This Row],[Pos]],[18]!PPto[#Data],3,FALSE)</f>
        <v>#REF!</v>
      </c>
      <c r="D28" s="174" t="s">
        <v>23</v>
      </c>
      <c r="E28" s="305" t="str">
        <f>IF(BD.PD8[[#This Row],[.]]="*",VLOOKUP(BD.PD8[[#This Row],[Pos]],[18]Presupuesto!A:H,7,FALSE),"")</f>
        <v/>
      </c>
      <c r="F28" s="502" t="s">
        <v>262</v>
      </c>
      <c r="G28" s="174"/>
      <c r="H28" s="174"/>
      <c r="I28" s="497" t="s">
        <v>1292</v>
      </c>
      <c r="J28" s="382">
        <v>4</v>
      </c>
      <c r="K28" s="174" t="s">
        <v>260</v>
      </c>
      <c r="L28" s="383">
        <f>IF(BD.PD8[[#This Row],[Mon]]="DOP",1,HLOOKUP(BD.PD8[[#This Row],[Mon]],Data!$J$1:$K$2,2,FALSE))</f>
        <v>1</v>
      </c>
      <c r="M28" s="384">
        <v>2364</v>
      </c>
      <c r="N28" s="243">
        <f>BD.PD8[[#This Row],[Cant.]]*BD.PD8[[#This Row],[ Tasa ]]*BD.PD8[[#This Row],[ Precio Und.]]</f>
        <v>9456</v>
      </c>
      <c r="O28" s="386">
        <v>0.01</v>
      </c>
      <c r="P28" s="243">
        <f>IF(BD.PD8[[#This Row],[Liquid. '[%']]]&lt;&gt;0,(BD.PD8[[#This Row],[Valor Neto '[DOP']]]*BD.PD8[[#This Row],[Liquid. '[%']]])+BD.PD8[[#This Row],[Valor Neto '[DOP']]],BD.PD8[[#This Row],[Valor Neto '[DOP']]])</f>
        <v>9550.56</v>
      </c>
      <c r="Q28" s="243">
        <f>BD.PD8[[#This Row],[Ppto. Orden Interna '[DOP']]]/HLOOKUP("USD",Data!$J$1:$K$2,2,FALSE)</f>
        <v>146.93169230769229</v>
      </c>
      <c r="R28" s="381" t="s">
        <v>263</v>
      </c>
      <c r="S28" s="387"/>
      <c r="T28" s="387"/>
      <c r="U28" s="492" t="s">
        <v>249</v>
      </c>
      <c r="V28" s="493">
        <v>801667</v>
      </c>
      <c r="W28" s="494" t="s">
        <v>1293</v>
      </c>
      <c r="X28" s="495">
        <v>16</v>
      </c>
      <c r="Y28" s="388">
        <v>1</v>
      </c>
      <c r="Z28" s="243">
        <f>BD.PD8[[#This Row],[Av.P1 '[%']]]*BD.PD8[[#This Row],[Ppto. Orden Interna '[DOP']]]</f>
        <v>9550.56</v>
      </c>
      <c r="AB28" s="389"/>
      <c r="AC28" s="243">
        <f>BD.PD8[[#This Row],[Av.P2 '[%']]]*BD.PD8[[#This Row],[Ppto. Orden Interna '[DOP']]]</f>
        <v>0</v>
      </c>
      <c r="AE28" s="389"/>
      <c r="AF28" s="243">
        <f>BD.PD8[[#This Row],[Av.P3 '[%']]]*BD.PD8[[#This Row],[Ppto. Orden Interna '[DOP']]]</f>
        <v>0</v>
      </c>
      <c r="AG28" s="243"/>
      <c r="AH28" s="243"/>
      <c r="AI28" s="243"/>
      <c r="AJ28" s="243"/>
      <c r="AK28" s="243"/>
      <c r="AL28" s="243"/>
      <c r="AM28" s="496">
        <f>BD.PD8[[#This Row],[Pago 3]]+BD.PD8[[#This Row],[Pago 2]]+BD.PD8[[#This Row],[Pago 1]]</f>
        <v>9550.56</v>
      </c>
      <c r="AN28" s="308" t="s">
        <v>244</v>
      </c>
      <c r="AO28" s="308" t="s">
        <v>245</v>
      </c>
      <c r="AP28" s="308" t="s">
        <v>246</v>
      </c>
      <c r="AQ28" s="308" t="s">
        <v>247</v>
      </c>
      <c r="AR28" s="308">
        <v>594</v>
      </c>
      <c r="AS28" s="308" t="s">
        <v>248</v>
      </c>
      <c r="AT28" s="249" t="s">
        <v>1356</v>
      </c>
      <c r="AU28" s="308"/>
      <c r="AV28" s="308"/>
      <c r="AW28" s="308"/>
      <c r="AX28" s="308"/>
      <c r="AY28" s="308"/>
      <c r="AZ28" s="308"/>
      <c r="BA28" s="308"/>
      <c r="BB28" s="308"/>
      <c r="BC28" s="308"/>
      <c r="BD28" s="308"/>
      <c r="BE28" s="308"/>
      <c r="BF28" s="308"/>
      <c r="BG28" s="308"/>
      <c r="BH28" s="308"/>
      <c r="BI28" s="308"/>
      <c r="BJ28" s="308"/>
      <c r="BK28" s="308"/>
      <c r="BL28" s="308"/>
      <c r="BM28" s="308"/>
      <c r="BN28" s="308"/>
      <c r="BO28" s="308"/>
      <c r="BP28" s="308"/>
      <c r="BQ28" s="308"/>
      <c r="BR28" s="308"/>
      <c r="BS28" s="308"/>
      <c r="BT28" s="308"/>
      <c r="BU28" s="308"/>
      <c r="BV28" s="308"/>
      <c r="BW28" s="308"/>
      <c r="BX28" s="308"/>
      <c r="BY28" s="308"/>
      <c r="BZ28" s="308"/>
      <c r="CA28" s="308"/>
      <c r="CB28" s="308"/>
      <c r="CC28" s="308"/>
      <c r="CD28" s="308"/>
      <c r="CE28" s="308"/>
      <c r="CF28" s="308"/>
      <c r="CG28" s="308"/>
      <c r="CH28" s="308"/>
      <c r="CI28" s="308"/>
      <c r="CJ28" s="308"/>
      <c r="CK28" s="308"/>
      <c r="CL28" s="308"/>
      <c r="CM28" s="308"/>
      <c r="CN28" s="308"/>
      <c r="CO28" s="308"/>
      <c r="CP28" s="308"/>
      <c r="CQ28" s="308"/>
      <c r="CR28" s="308"/>
      <c r="CS28" s="308"/>
      <c r="CT28" s="308"/>
      <c r="CU28" s="308"/>
      <c r="CV28" s="308"/>
      <c r="CW28" s="308"/>
      <c r="CX28" s="308"/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  <c r="ET28" s="308"/>
      <c r="EU28" s="308"/>
      <c r="EV28" s="308"/>
      <c r="EW28" s="308"/>
      <c r="EX28" s="308"/>
      <c r="EY28" s="308"/>
      <c r="EZ28" s="308"/>
      <c r="FA28" s="308"/>
      <c r="FB28" s="308"/>
      <c r="FC28" s="308"/>
      <c r="FD28" s="308"/>
      <c r="FE28" s="308"/>
      <c r="FF28" s="308"/>
      <c r="FG28" s="308"/>
      <c r="FH28" s="308"/>
      <c r="FI28" s="308"/>
      <c r="FJ28" s="308"/>
      <c r="FK28" s="308"/>
      <c r="FL28" s="308"/>
      <c r="FM28" s="308"/>
      <c r="FN28" s="308"/>
      <c r="FO28" s="308"/>
      <c r="FP28" s="308"/>
      <c r="FQ28" s="308"/>
      <c r="FR28" s="308"/>
      <c r="FS28" s="308"/>
      <c r="FT28" s="308"/>
      <c r="FU28" s="308"/>
      <c r="FV28" s="308"/>
      <c r="FW28" s="308"/>
      <c r="FX28" s="308"/>
      <c r="FY28" s="308"/>
      <c r="FZ28" s="308"/>
      <c r="GA28" s="308"/>
      <c r="GB28" s="308"/>
      <c r="GC28" s="308"/>
      <c r="GD28" s="308"/>
      <c r="GE28" s="308"/>
      <c r="GF28" s="308"/>
      <c r="GG28" s="308"/>
      <c r="GH28" s="308"/>
      <c r="GI28" s="308"/>
      <c r="GJ28" s="308"/>
      <c r="GK28" s="308"/>
      <c r="GL28" s="308"/>
      <c r="GM28" s="308"/>
      <c r="GN28" s="308"/>
      <c r="GO28" s="308"/>
      <c r="GP28" s="308"/>
      <c r="GQ28" s="308"/>
      <c r="GR28" s="308"/>
      <c r="GS28" s="308"/>
      <c r="GT28" s="308"/>
      <c r="GU28" s="308"/>
      <c r="GV28" s="308"/>
      <c r="GW28" s="308"/>
      <c r="GX28" s="308"/>
      <c r="GY28" s="308"/>
      <c r="GZ28" s="308"/>
      <c r="HA28" s="308"/>
      <c r="HB28" s="308"/>
      <c r="HC28" s="308"/>
      <c r="HD28" s="308"/>
      <c r="HE28" s="308"/>
      <c r="HF28" s="308"/>
      <c r="HG28" s="308"/>
      <c r="HH28" s="308"/>
      <c r="HI28" s="308"/>
      <c r="HJ28" s="308"/>
      <c r="HK28" s="308"/>
      <c r="HL28" s="308"/>
      <c r="HM28" s="308"/>
      <c r="HN28" s="308"/>
      <c r="HO28" s="308"/>
      <c r="HP28" s="308"/>
      <c r="HQ28" s="308"/>
      <c r="HR28" s="308"/>
      <c r="HS28" s="308"/>
      <c r="HT28" s="308"/>
      <c r="HU28" s="308"/>
      <c r="HV28" s="308"/>
      <c r="HW28" s="308"/>
      <c r="HX28" s="308"/>
      <c r="HY28" s="308"/>
      <c r="HZ28" s="308"/>
      <c r="IA28" s="308"/>
      <c r="IB28" s="308"/>
      <c r="IC28" s="308"/>
      <c r="ID28" s="308"/>
      <c r="IE28" s="308"/>
      <c r="IF28" s="308"/>
      <c r="IG28" s="308"/>
      <c r="IH28" s="308"/>
    </row>
    <row r="29" spans="1:242" s="249" customFormat="1" ht="15" customHeight="1" x14ac:dyDescent="0.3">
      <c r="A29" s="174">
        <v>2.0699999999999998</v>
      </c>
      <c r="B29" s="231"/>
      <c r="C29" s="232" t="e">
        <f>VLOOKUP(BD.PD8[[#This Row],[Pos]],[18]!PPto[#Data],3,FALSE)</f>
        <v>#REF!</v>
      </c>
      <c r="D29" s="174" t="s">
        <v>23</v>
      </c>
      <c r="E29" s="305" t="str">
        <f>IF(BD.PD8[[#This Row],[.]]="*",VLOOKUP(BD.PD8[[#This Row],[Pos]],[18]Presupuesto!A:H,7,FALSE),"")</f>
        <v/>
      </c>
      <c r="F29" s="502" t="s">
        <v>264</v>
      </c>
      <c r="G29" s="174"/>
      <c r="H29" s="174"/>
      <c r="I29" s="497" t="s">
        <v>1292</v>
      </c>
      <c r="J29" s="382">
        <v>4</v>
      </c>
      <c r="K29" s="174" t="s">
        <v>260</v>
      </c>
      <c r="L29" s="383">
        <f>IF(BD.PD8[[#This Row],[Mon]]="DOP",1,HLOOKUP(BD.PD8[[#This Row],[Mon]],Data!$J$1:$K$2,2,FALSE))</f>
        <v>1</v>
      </c>
      <c r="M29" s="384">
        <v>37764.9</v>
      </c>
      <c r="N29" s="243">
        <f>BD.PD8[[#This Row],[Cant.]]*BD.PD8[[#This Row],[ Tasa ]]*BD.PD8[[#This Row],[ Precio Und.]]</f>
        <v>151059.6</v>
      </c>
      <c r="O29" s="386">
        <v>0.01</v>
      </c>
      <c r="P29" s="243">
        <f>IF(BD.PD8[[#This Row],[Liquid. '[%']]]&lt;&gt;0,(BD.PD8[[#This Row],[Valor Neto '[DOP']]]*BD.PD8[[#This Row],[Liquid. '[%']]])+BD.PD8[[#This Row],[Valor Neto '[DOP']]],BD.PD8[[#This Row],[Valor Neto '[DOP']]])</f>
        <v>152570.196</v>
      </c>
      <c r="Q29" s="243">
        <f>BD.PD8[[#This Row],[Ppto. Orden Interna '[DOP']]]/HLOOKUP("USD",Data!$J$1:$K$2,2,FALSE)</f>
        <v>2347.2337846153846</v>
      </c>
      <c r="R29" s="381" t="s">
        <v>263</v>
      </c>
      <c r="S29" s="387"/>
      <c r="T29" s="387"/>
      <c r="U29" s="492" t="s">
        <v>249</v>
      </c>
      <c r="V29" s="493">
        <v>801667</v>
      </c>
      <c r="W29" s="494" t="s">
        <v>1293</v>
      </c>
      <c r="X29" s="495">
        <v>16</v>
      </c>
      <c r="Y29" s="388">
        <v>1</v>
      </c>
      <c r="Z29" s="243">
        <f>BD.PD8[[#This Row],[Av.P1 '[%']]]*BD.PD8[[#This Row],[Ppto. Orden Interna '[DOP']]]</f>
        <v>152570.196</v>
      </c>
      <c r="AB29" s="389"/>
      <c r="AC29" s="243">
        <f>BD.PD8[[#This Row],[Av.P2 '[%']]]*BD.PD8[[#This Row],[Ppto. Orden Interna '[DOP']]]</f>
        <v>0</v>
      </c>
      <c r="AE29" s="389"/>
      <c r="AF29" s="243">
        <f>BD.PD8[[#This Row],[Av.P3 '[%']]]*BD.PD8[[#This Row],[Ppto. Orden Interna '[DOP']]]</f>
        <v>0</v>
      </c>
      <c r="AG29" s="243"/>
      <c r="AH29" s="243"/>
      <c r="AI29" s="243"/>
      <c r="AJ29" s="243"/>
      <c r="AK29" s="243"/>
      <c r="AL29" s="243"/>
      <c r="AM29" s="496">
        <f>BD.PD8[[#This Row],[Pago 3]]+BD.PD8[[#This Row],[Pago 2]]+BD.PD8[[#This Row],[Pago 1]]</f>
        <v>152570.196</v>
      </c>
      <c r="AN29" s="308" t="s">
        <v>244</v>
      </c>
      <c r="AO29" s="308" t="s">
        <v>245</v>
      </c>
      <c r="AP29" s="308" t="s">
        <v>246</v>
      </c>
      <c r="AQ29" s="308" t="s">
        <v>247</v>
      </c>
      <c r="AR29" s="308">
        <v>594</v>
      </c>
      <c r="AS29" s="308" t="s">
        <v>248</v>
      </c>
      <c r="AT29" s="249" t="s">
        <v>1356</v>
      </c>
      <c r="AU29" s="308"/>
      <c r="AV29" s="308"/>
      <c r="AW29" s="308"/>
      <c r="AX29" s="308"/>
      <c r="AY29" s="308"/>
      <c r="AZ29" s="308"/>
      <c r="BA29" s="308"/>
      <c r="BB29" s="308"/>
      <c r="BC29" s="308"/>
      <c r="BD29" s="308"/>
      <c r="BE29" s="308"/>
      <c r="BF29" s="308"/>
      <c r="BG29" s="308"/>
      <c r="BH29" s="308"/>
      <c r="BI29" s="308"/>
      <c r="BJ29" s="308"/>
      <c r="BK29" s="308"/>
      <c r="BL29" s="308"/>
      <c r="BM29" s="308"/>
      <c r="BN29" s="308"/>
      <c r="BO29" s="308"/>
      <c r="BP29" s="308"/>
      <c r="BQ29" s="308"/>
      <c r="BR29" s="308"/>
      <c r="BS29" s="308"/>
      <c r="BT29" s="308"/>
      <c r="BU29" s="308"/>
      <c r="BV29" s="308"/>
      <c r="BW29" s="308"/>
      <c r="BX29" s="308"/>
      <c r="BY29" s="308"/>
      <c r="BZ29" s="308"/>
      <c r="CA29" s="308"/>
      <c r="CB29" s="308"/>
      <c r="CC29" s="308"/>
      <c r="CD29" s="308"/>
      <c r="CE29" s="308"/>
      <c r="CF29" s="308"/>
      <c r="CG29" s="308"/>
      <c r="CH29" s="308"/>
      <c r="CI29" s="308"/>
      <c r="CJ29" s="308"/>
      <c r="CK29" s="308"/>
      <c r="CL29" s="308"/>
      <c r="CM29" s="308"/>
      <c r="CN29" s="308"/>
      <c r="CO29" s="308"/>
      <c r="CP29" s="308"/>
      <c r="CQ29" s="308"/>
      <c r="CR29" s="308"/>
      <c r="CS29" s="308"/>
      <c r="CT29" s="308"/>
      <c r="CU29" s="308"/>
      <c r="CV29" s="308"/>
      <c r="CW29" s="308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  <c r="ET29" s="308"/>
      <c r="EU29" s="308"/>
      <c r="EV29" s="308"/>
      <c r="EW29" s="308"/>
      <c r="EX29" s="308"/>
      <c r="EY29" s="308"/>
      <c r="EZ29" s="308"/>
      <c r="FA29" s="308"/>
      <c r="FB29" s="308"/>
      <c r="FC29" s="308"/>
      <c r="FD29" s="308"/>
      <c r="FE29" s="308"/>
      <c r="FF29" s="308"/>
      <c r="FG29" s="308"/>
      <c r="FH29" s="308"/>
      <c r="FI29" s="308"/>
      <c r="FJ29" s="308"/>
      <c r="FK29" s="308"/>
      <c r="FL29" s="308"/>
      <c r="FM29" s="308"/>
      <c r="FN29" s="308"/>
      <c r="FO29" s="308"/>
      <c r="FP29" s="308"/>
      <c r="FQ29" s="308"/>
      <c r="FR29" s="308"/>
      <c r="FS29" s="308"/>
      <c r="FT29" s="308"/>
      <c r="FU29" s="308"/>
      <c r="FV29" s="308"/>
      <c r="FW29" s="308"/>
      <c r="FX29" s="308"/>
      <c r="FY29" s="308"/>
      <c r="FZ29" s="308"/>
      <c r="GA29" s="308"/>
      <c r="GB29" s="308"/>
      <c r="GC29" s="308"/>
      <c r="GD29" s="308"/>
      <c r="GE29" s="308"/>
      <c r="GF29" s="308"/>
      <c r="GG29" s="308"/>
      <c r="GH29" s="308"/>
      <c r="GI29" s="308"/>
      <c r="GJ29" s="308"/>
      <c r="GK29" s="308"/>
      <c r="GL29" s="308"/>
      <c r="GM29" s="308"/>
      <c r="GN29" s="308"/>
      <c r="GO29" s="308"/>
      <c r="GP29" s="308"/>
      <c r="GQ29" s="308"/>
      <c r="GR29" s="308"/>
      <c r="GS29" s="308"/>
      <c r="GT29" s="308"/>
      <c r="GU29" s="308"/>
      <c r="GV29" s="308"/>
      <c r="GW29" s="308"/>
      <c r="GX29" s="308"/>
      <c r="GY29" s="308"/>
      <c r="GZ29" s="308"/>
      <c r="HA29" s="308"/>
      <c r="HB29" s="308"/>
      <c r="HC29" s="308"/>
      <c r="HD29" s="308"/>
      <c r="HE29" s="308"/>
      <c r="HF29" s="308"/>
      <c r="HG29" s="308"/>
      <c r="HH29" s="308"/>
      <c r="HI29" s="308"/>
      <c r="HJ29" s="308"/>
      <c r="HK29" s="308"/>
      <c r="HL29" s="308"/>
      <c r="HM29" s="308"/>
      <c r="HN29" s="308"/>
      <c r="HO29" s="308"/>
      <c r="HP29" s="308"/>
      <c r="HQ29" s="308"/>
      <c r="HR29" s="308"/>
      <c r="HS29" s="308"/>
      <c r="HT29" s="308"/>
      <c r="HU29" s="308"/>
      <c r="HV29" s="308"/>
      <c r="HW29" s="308"/>
      <c r="HX29" s="308"/>
      <c r="HY29" s="308"/>
      <c r="HZ29" s="308"/>
      <c r="IA29" s="308"/>
      <c r="IB29" s="308"/>
      <c r="IC29" s="308"/>
      <c r="ID29" s="308"/>
      <c r="IE29" s="308"/>
      <c r="IF29" s="308"/>
      <c r="IG29" s="308"/>
      <c r="IH29" s="308"/>
    </row>
    <row r="30" spans="1:242" s="249" customFormat="1" ht="15" customHeight="1" x14ac:dyDescent="0.3">
      <c r="A30" s="174">
        <v>2.0699999999999998</v>
      </c>
      <c r="B30" s="231"/>
      <c r="C30" s="232" t="e">
        <f>VLOOKUP(BD.PD8[[#This Row],[Pos]],[18]!PPto[#Data],3,FALSE)</f>
        <v>#REF!</v>
      </c>
      <c r="D30" s="174" t="s">
        <v>23</v>
      </c>
      <c r="E30" s="305" t="str">
        <f>IF(BD.PD8[[#This Row],[.]]="*",VLOOKUP(BD.PD8[[#This Row],[Pos]],[18]Presupuesto!A:H,7,FALSE),"")</f>
        <v/>
      </c>
      <c r="F30" s="502" t="s">
        <v>265</v>
      </c>
      <c r="G30" s="174"/>
      <c r="H30" s="174"/>
      <c r="I30" s="497" t="s">
        <v>1292</v>
      </c>
      <c r="J30" s="382">
        <v>11</v>
      </c>
      <c r="K30" s="174" t="s">
        <v>260</v>
      </c>
      <c r="L30" s="383">
        <f>IF(BD.PD8[[#This Row],[Mon]]="DOP",1,HLOOKUP(BD.PD8[[#This Row],[Mon]],Data!$J$1:$K$2,2,FALSE))</f>
        <v>1</v>
      </c>
      <c r="M30" s="384">
        <v>5732.7</v>
      </c>
      <c r="N30" s="243">
        <f>BD.PD8[[#This Row],[Cant.]]*BD.PD8[[#This Row],[ Tasa ]]*BD.PD8[[#This Row],[ Precio Und.]]</f>
        <v>63059.7</v>
      </c>
      <c r="O30" s="386">
        <v>0.01</v>
      </c>
      <c r="P30" s="243">
        <f>IF(BD.PD8[[#This Row],[Liquid. '[%']]]&lt;&gt;0,(BD.PD8[[#This Row],[Valor Neto '[DOP']]]*BD.PD8[[#This Row],[Liquid. '[%']]])+BD.PD8[[#This Row],[Valor Neto '[DOP']]],BD.PD8[[#This Row],[Valor Neto '[DOP']]])</f>
        <v>63690.296999999999</v>
      </c>
      <c r="Q30" s="243">
        <f>BD.PD8[[#This Row],[Ppto. Orden Interna '[DOP']]]/HLOOKUP("USD",Data!$J$1:$K$2,2,FALSE)</f>
        <v>979.85072307692303</v>
      </c>
      <c r="R30" s="381" t="s">
        <v>263</v>
      </c>
      <c r="S30" s="387"/>
      <c r="T30" s="387"/>
      <c r="U30" s="492" t="s">
        <v>249</v>
      </c>
      <c r="V30" s="493">
        <v>801667</v>
      </c>
      <c r="W30" s="494" t="s">
        <v>1293</v>
      </c>
      <c r="X30" s="495">
        <v>16</v>
      </c>
      <c r="Y30" s="388">
        <v>1</v>
      </c>
      <c r="Z30" s="243">
        <f>BD.PD8[[#This Row],[Av.P1 '[%']]]*BD.PD8[[#This Row],[Ppto. Orden Interna '[DOP']]]</f>
        <v>63690.296999999999</v>
      </c>
      <c r="AB30" s="389"/>
      <c r="AC30" s="243">
        <f>BD.PD8[[#This Row],[Av.P2 '[%']]]*BD.PD8[[#This Row],[Ppto. Orden Interna '[DOP']]]</f>
        <v>0</v>
      </c>
      <c r="AE30" s="389"/>
      <c r="AF30" s="243">
        <f>BD.PD8[[#This Row],[Av.P3 '[%']]]*BD.PD8[[#This Row],[Ppto. Orden Interna '[DOP']]]</f>
        <v>0</v>
      </c>
      <c r="AG30" s="243"/>
      <c r="AH30" s="243"/>
      <c r="AI30" s="243"/>
      <c r="AJ30" s="243"/>
      <c r="AK30" s="243"/>
      <c r="AL30" s="243"/>
      <c r="AM30" s="496">
        <f>BD.PD8[[#This Row],[Pago 3]]+BD.PD8[[#This Row],[Pago 2]]+BD.PD8[[#This Row],[Pago 1]]</f>
        <v>63690.296999999999</v>
      </c>
      <c r="AN30" s="308" t="s">
        <v>244</v>
      </c>
      <c r="AO30" s="308" t="s">
        <v>245</v>
      </c>
      <c r="AP30" s="308" t="s">
        <v>246</v>
      </c>
      <c r="AQ30" s="308" t="s">
        <v>247</v>
      </c>
      <c r="AR30" s="308">
        <v>594</v>
      </c>
      <c r="AS30" s="308" t="s">
        <v>248</v>
      </c>
      <c r="AT30" s="249" t="s">
        <v>1356</v>
      </c>
      <c r="AU30" s="308"/>
      <c r="AV30" s="308"/>
      <c r="AW30" s="308"/>
      <c r="AX30" s="308"/>
      <c r="AY30" s="308"/>
      <c r="AZ30" s="308"/>
      <c r="BA30" s="308"/>
      <c r="BB30" s="308"/>
      <c r="BC30" s="308"/>
      <c r="BD30" s="308"/>
      <c r="BE30" s="308"/>
      <c r="BF30" s="308"/>
      <c r="BG30" s="308"/>
      <c r="BH30" s="308"/>
      <c r="BI30" s="308"/>
      <c r="BJ30" s="308"/>
      <c r="BK30" s="308"/>
      <c r="BL30" s="308"/>
      <c r="BM30" s="308"/>
      <c r="BN30" s="308"/>
      <c r="BO30" s="308"/>
      <c r="BP30" s="308"/>
      <c r="BQ30" s="308"/>
      <c r="BR30" s="308"/>
      <c r="BS30" s="308"/>
      <c r="BT30" s="308"/>
      <c r="BU30" s="308"/>
      <c r="BV30" s="308"/>
      <c r="BW30" s="308"/>
      <c r="BX30" s="308"/>
      <c r="BY30" s="308"/>
      <c r="BZ30" s="308"/>
      <c r="CA30" s="308"/>
      <c r="CB30" s="308"/>
      <c r="CC30" s="308"/>
      <c r="CD30" s="308"/>
      <c r="CE30" s="308"/>
      <c r="CF30" s="308"/>
      <c r="CG30" s="308"/>
      <c r="CH30" s="308"/>
      <c r="CI30" s="308"/>
      <c r="CJ30" s="308"/>
      <c r="CK30" s="308"/>
      <c r="CL30" s="308"/>
      <c r="CM30" s="308"/>
      <c r="CN30" s="308"/>
      <c r="CO30" s="308"/>
      <c r="CP30" s="308"/>
      <c r="CQ30" s="308"/>
      <c r="CR30" s="308"/>
      <c r="CS30" s="308"/>
      <c r="CT30" s="308"/>
      <c r="CU30" s="308"/>
      <c r="CV30" s="308"/>
      <c r="CW30" s="308"/>
      <c r="CX30" s="308"/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  <c r="ET30" s="308"/>
      <c r="EU30" s="308"/>
      <c r="EV30" s="308"/>
      <c r="EW30" s="308"/>
      <c r="EX30" s="308"/>
      <c r="EY30" s="308"/>
      <c r="EZ30" s="308"/>
      <c r="FA30" s="308"/>
      <c r="FB30" s="308"/>
      <c r="FC30" s="308"/>
      <c r="FD30" s="308"/>
      <c r="FE30" s="308"/>
      <c r="FF30" s="308"/>
      <c r="FG30" s="308"/>
      <c r="FH30" s="308"/>
      <c r="FI30" s="308"/>
      <c r="FJ30" s="308"/>
      <c r="FK30" s="308"/>
      <c r="FL30" s="308"/>
      <c r="FM30" s="308"/>
      <c r="FN30" s="308"/>
      <c r="FO30" s="308"/>
      <c r="FP30" s="308"/>
      <c r="FQ30" s="308"/>
      <c r="FR30" s="308"/>
      <c r="FS30" s="308"/>
      <c r="FT30" s="308"/>
      <c r="FU30" s="308"/>
      <c r="FV30" s="308"/>
      <c r="FW30" s="308"/>
      <c r="FX30" s="308"/>
      <c r="FY30" s="308"/>
      <c r="FZ30" s="308"/>
      <c r="GA30" s="308"/>
      <c r="GB30" s="308"/>
      <c r="GC30" s="308"/>
      <c r="GD30" s="308"/>
      <c r="GE30" s="308"/>
      <c r="GF30" s="308"/>
      <c r="GG30" s="308"/>
      <c r="GH30" s="308"/>
      <c r="GI30" s="308"/>
      <c r="GJ30" s="308"/>
      <c r="GK30" s="308"/>
      <c r="GL30" s="308"/>
      <c r="GM30" s="308"/>
      <c r="GN30" s="308"/>
      <c r="GO30" s="308"/>
      <c r="GP30" s="308"/>
      <c r="GQ30" s="308"/>
      <c r="GR30" s="308"/>
      <c r="GS30" s="308"/>
      <c r="GT30" s="308"/>
      <c r="GU30" s="308"/>
      <c r="GV30" s="308"/>
      <c r="GW30" s="308"/>
      <c r="GX30" s="308"/>
      <c r="GY30" s="308"/>
      <c r="GZ30" s="308"/>
      <c r="HA30" s="308"/>
      <c r="HB30" s="308"/>
      <c r="HC30" s="308"/>
      <c r="HD30" s="308"/>
      <c r="HE30" s="308"/>
      <c r="HF30" s="308"/>
      <c r="HG30" s="308"/>
      <c r="HH30" s="308"/>
      <c r="HI30" s="308"/>
      <c r="HJ30" s="308"/>
      <c r="HK30" s="308"/>
      <c r="HL30" s="308"/>
      <c r="HM30" s="308"/>
      <c r="HN30" s="308"/>
      <c r="HO30" s="308"/>
      <c r="HP30" s="308"/>
      <c r="HQ30" s="308"/>
      <c r="HR30" s="308"/>
      <c r="HS30" s="308"/>
      <c r="HT30" s="308"/>
      <c r="HU30" s="308"/>
      <c r="HV30" s="308"/>
      <c r="HW30" s="308"/>
      <c r="HX30" s="308"/>
      <c r="HY30" s="308"/>
      <c r="HZ30" s="308"/>
      <c r="IA30" s="308"/>
      <c r="IB30" s="308"/>
      <c r="IC30" s="308"/>
      <c r="ID30" s="308"/>
      <c r="IE30" s="308"/>
      <c r="IF30" s="308"/>
      <c r="IG30" s="308"/>
      <c r="IH30" s="308"/>
    </row>
    <row r="31" spans="1:242" s="249" customFormat="1" ht="15" customHeight="1" x14ac:dyDescent="0.3">
      <c r="A31" s="174">
        <v>2.0699999999999998</v>
      </c>
      <c r="B31" s="231"/>
      <c r="C31" s="232" t="e">
        <f>VLOOKUP(BD.PD8[[#This Row],[Pos]],[18]!PPto[#Data],3,FALSE)</f>
        <v>#REF!</v>
      </c>
      <c r="D31" s="174" t="s">
        <v>23</v>
      </c>
      <c r="E31" s="305" t="str">
        <f>IF(BD.PD8[[#This Row],[.]]="*",VLOOKUP(BD.PD8[[#This Row],[Pos]],[18]Presupuesto!A:H,7,FALSE),"")</f>
        <v/>
      </c>
      <c r="F31" s="502" t="s">
        <v>265</v>
      </c>
      <c r="G31" s="174"/>
      <c r="H31" s="174"/>
      <c r="I31" s="497" t="s">
        <v>1292</v>
      </c>
      <c r="J31" s="382">
        <v>1</v>
      </c>
      <c r="K31" s="174" t="s">
        <v>260</v>
      </c>
      <c r="L31" s="383">
        <f>IF(BD.PD8[[#This Row],[Mon]]="DOP",1,HLOOKUP(BD.PD8[[#This Row],[Mon]],Data!$J$1:$K$2,2,FALSE))</f>
        <v>1</v>
      </c>
      <c r="M31" s="384">
        <v>5850.9</v>
      </c>
      <c r="N31" s="243">
        <f>BD.PD8[[#This Row],[Cant.]]*BD.PD8[[#This Row],[ Tasa ]]*BD.PD8[[#This Row],[ Precio Und.]]</f>
        <v>5850.9</v>
      </c>
      <c r="O31" s="386">
        <v>0.01</v>
      </c>
      <c r="P31" s="243">
        <f>IF(BD.PD8[[#This Row],[Liquid. '[%']]]&lt;&gt;0,(BD.PD8[[#This Row],[Valor Neto '[DOP']]]*BD.PD8[[#This Row],[Liquid. '[%']]])+BD.PD8[[#This Row],[Valor Neto '[DOP']]],BD.PD8[[#This Row],[Valor Neto '[DOP']]])</f>
        <v>5909.4089999999997</v>
      </c>
      <c r="Q31" s="243">
        <f>BD.PD8[[#This Row],[Ppto. Orden Interna '[DOP']]]/HLOOKUP("USD",Data!$J$1:$K$2,2,FALSE)</f>
        <v>90.913984615384607</v>
      </c>
      <c r="R31" s="381" t="s">
        <v>263</v>
      </c>
      <c r="S31" s="387"/>
      <c r="T31" s="387"/>
      <c r="U31" s="492" t="s">
        <v>249</v>
      </c>
      <c r="V31" s="493">
        <v>801667</v>
      </c>
      <c r="W31" s="494" t="s">
        <v>1293</v>
      </c>
      <c r="X31" s="495">
        <v>16</v>
      </c>
      <c r="Y31" s="388">
        <v>1</v>
      </c>
      <c r="Z31" s="243">
        <f>BD.PD8[[#This Row],[Av.P1 '[%']]]*BD.PD8[[#This Row],[Ppto. Orden Interna '[DOP']]]</f>
        <v>5909.4089999999997</v>
      </c>
      <c r="AB31" s="389"/>
      <c r="AC31" s="243">
        <f>BD.PD8[[#This Row],[Av.P2 '[%']]]*BD.PD8[[#This Row],[Ppto. Orden Interna '[DOP']]]</f>
        <v>0</v>
      </c>
      <c r="AE31" s="389"/>
      <c r="AF31" s="243">
        <f>BD.PD8[[#This Row],[Av.P3 '[%']]]*BD.PD8[[#This Row],[Ppto. Orden Interna '[DOP']]]</f>
        <v>0</v>
      </c>
      <c r="AG31" s="243"/>
      <c r="AH31" s="243"/>
      <c r="AI31" s="243"/>
      <c r="AJ31" s="243"/>
      <c r="AK31" s="243"/>
      <c r="AL31" s="243"/>
      <c r="AM31" s="496">
        <f>BD.PD8[[#This Row],[Pago 3]]+BD.PD8[[#This Row],[Pago 2]]+BD.PD8[[#This Row],[Pago 1]]</f>
        <v>5909.4089999999997</v>
      </c>
      <c r="AN31" s="308" t="s">
        <v>244</v>
      </c>
      <c r="AO31" s="308" t="s">
        <v>245</v>
      </c>
      <c r="AP31" s="308" t="s">
        <v>246</v>
      </c>
      <c r="AQ31" s="308" t="s">
        <v>247</v>
      </c>
      <c r="AR31" s="308">
        <v>594</v>
      </c>
      <c r="AS31" s="308" t="s">
        <v>248</v>
      </c>
      <c r="AT31" s="249" t="s">
        <v>1356</v>
      </c>
      <c r="AU31" s="308"/>
      <c r="AV31" s="308"/>
      <c r="AW31" s="308"/>
      <c r="AX31" s="308"/>
      <c r="AY31" s="308"/>
      <c r="AZ31" s="308"/>
      <c r="BA31" s="308"/>
      <c r="BB31" s="308"/>
      <c r="BC31" s="308"/>
      <c r="BD31" s="308"/>
      <c r="BE31" s="308"/>
      <c r="BF31" s="308"/>
      <c r="BG31" s="308"/>
      <c r="BH31" s="308"/>
      <c r="BI31" s="308"/>
      <c r="BJ31" s="308"/>
      <c r="BK31" s="308"/>
      <c r="BL31" s="308"/>
      <c r="BM31" s="308"/>
      <c r="BN31" s="308"/>
      <c r="BO31" s="308"/>
      <c r="BP31" s="308"/>
      <c r="BQ31" s="308"/>
      <c r="BR31" s="308"/>
      <c r="BS31" s="308"/>
      <c r="BT31" s="308"/>
      <c r="BU31" s="308"/>
      <c r="BV31" s="308"/>
      <c r="BW31" s="308"/>
      <c r="BX31" s="308"/>
      <c r="BY31" s="308"/>
      <c r="BZ31" s="308"/>
      <c r="CA31" s="308"/>
      <c r="CB31" s="308"/>
      <c r="CC31" s="308"/>
      <c r="CD31" s="308"/>
      <c r="CE31" s="308"/>
      <c r="CF31" s="308"/>
      <c r="CG31" s="308"/>
      <c r="CH31" s="308"/>
      <c r="CI31" s="308"/>
      <c r="CJ31" s="308"/>
      <c r="CK31" s="308"/>
      <c r="CL31" s="308"/>
      <c r="CM31" s="308"/>
      <c r="CN31" s="308"/>
      <c r="CO31" s="308"/>
      <c r="CP31" s="308"/>
      <c r="CQ31" s="308"/>
      <c r="CR31" s="308"/>
      <c r="CS31" s="308"/>
      <c r="CT31" s="308"/>
      <c r="CU31" s="308"/>
      <c r="CV31" s="308"/>
      <c r="CW31" s="308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  <c r="ET31" s="308"/>
      <c r="EU31" s="308"/>
      <c r="EV31" s="308"/>
      <c r="EW31" s="308"/>
      <c r="EX31" s="308"/>
      <c r="EY31" s="308"/>
      <c r="EZ31" s="308"/>
      <c r="FA31" s="308"/>
      <c r="FB31" s="308"/>
      <c r="FC31" s="308"/>
      <c r="FD31" s="308"/>
      <c r="FE31" s="308"/>
      <c r="FF31" s="308"/>
      <c r="FG31" s="308"/>
      <c r="FH31" s="308"/>
      <c r="FI31" s="308"/>
      <c r="FJ31" s="308"/>
      <c r="FK31" s="308"/>
      <c r="FL31" s="308"/>
      <c r="FM31" s="308"/>
      <c r="FN31" s="308"/>
      <c r="FO31" s="308"/>
      <c r="FP31" s="308"/>
      <c r="FQ31" s="308"/>
      <c r="FR31" s="308"/>
      <c r="FS31" s="308"/>
      <c r="FT31" s="308"/>
      <c r="FU31" s="308"/>
      <c r="FV31" s="308"/>
      <c r="FW31" s="308"/>
      <c r="FX31" s="308"/>
      <c r="FY31" s="308"/>
      <c r="FZ31" s="308"/>
      <c r="GA31" s="308"/>
      <c r="GB31" s="308"/>
      <c r="GC31" s="308"/>
      <c r="GD31" s="308"/>
      <c r="GE31" s="308"/>
      <c r="GF31" s="308"/>
      <c r="GG31" s="308"/>
      <c r="GH31" s="308"/>
      <c r="GI31" s="308"/>
      <c r="GJ31" s="308"/>
      <c r="GK31" s="308"/>
      <c r="GL31" s="308"/>
      <c r="GM31" s="308"/>
      <c r="GN31" s="308"/>
      <c r="GO31" s="308"/>
      <c r="GP31" s="308"/>
      <c r="GQ31" s="308"/>
      <c r="GR31" s="308"/>
      <c r="GS31" s="308"/>
      <c r="GT31" s="308"/>
      <c r="GU31" s="308"/>
      <c r="GV31" s="308"/>
      <c r="GW31" s="308"/>
      <c r="GX31" s="308"/>
      <c r="GY31" s="308"/>
      <c r="GZ31" s="308"/>
      <c r="HA31" s="308"/>
      <c r="HB31" s="308"/>
      <c r="HC31" s="308"/>
      <c r="HD31" s="308"/>
      <c r="HE31" s="308"/>
      <c r="HF31" s="308"/>
      <c r="HG31" s="308"/>
      <c r="HH31" s="308"/>
      <c r="HI31" s="308"/>
      <c r="HJ31" s="308"/>
      <c r="HK31" s="308"/>
      <c r="HL31" s="308"/>
      <c r="HM31" s="308"/>
      <c r="HN31" s="308"/>
      <c r="HO31" s="308"/>
      <c r="HP31" s="308"/>
      <c r="HQ31" s="308"/>
      <c r="HR31" s="308"/>
      <c r="HS31" s="308"/>
      <c r="HT31" s="308"/>
      <c r="HU31" s="308"/>
      <c r="HV31" s="308"/>
      <c r="HW31" s="308"/>
      <c r="HX31" s="308"/>
      <c r="HY31" s="308"/>
      <c r="HZ31" s="308"/>
      <c r="IA31" s="308"/>
      <c r="IB31" s="308"/>
      <c r="IC31" s="308"/>
      <c r="ID31" s="308"/>
      <c r="IE31" s="308"/>
      <c r="IF31" s="308"/>
      <c r="IG31" s="308"/>
      <c r="IH31" s="308"/>
    </row>
    <row r="32" spans="1:242" s="249" customFormat="1" ht="15" customHeight="1" x14ac:dyDescent="0.3">
      <c r="A32" s="174">
        <v>2.0699999999999998</v>
      </c>
      <c r="B32" s="231"/>
      <c r="C32" s="232" t="e">
        <f>VLOOKUP(BD.PD8[[#This Row],[Pos]],[18]!PPto[#Data],3,FALSE)</f>
        <v>#REF!</v>
      </c>
      <c r="D32" s="174" t="s">
        <v>23</v>
      </c>
      <c r="E32" s="305" t="str">
        <f>IF(BD.PD8[[#This Row],[.]]="*",VLOOKUP(BD.PD8[[#This Row],[Pos]],[18]Presupuesto!A:H,7,FALSE),"")</f>
        <v/>
      </c>
      <c r="F32" s="502" t="s">
        <v>266</v>
      </c>
      <c r="G32" s="174"/>
      <c r="H32" s="174"/>
      <c r="I32" s="497" t="s">
        <v>1292</v>
      </c>
      <c r="J32" s="382">
        <v>7</v>
      </c>
      <c r="K32" s="174" t="s">
        <v>260</v>
      </c>
      <c r="L32" s="383">
        <f>IF(BD.PD8[[#This Row],[Mon]]="DOP",1,HLOOKUP(BD.PD8[[#This Row],[Mon]],Data!$J$1:$K$2,2,FALSE))</f>
        <v>1</v>
      </c>
      <c r="M32" s="384">
        <v>10165.199999999999</v>
      </c>
      <c r="N32" s="243">
        <f>BD.PD8[[#This Row],[Cant.]]*BD.PD8[[#This Row],[ Tasa ]]*BD.PD8[[#This Row],[ Precio Und.]]</f>
        <v>71156.399999999994</v>
      </c>
      <c r="O32" s="386">
        <v>0.01</v>
      </c>
      <c r="P32" s="243">
        <f>IF(BD.PD8[[#This Row],[Liquid. '[%']]]&lt;&gt;0,(BD.PD8[[#This Row],[Valor Neto '[DOP']]]*BD.PD8[[#This Row],[Liquid. '[%']]])+BD.PD8[[#This Row],[Valor Neto '[DOP']]],BD.PD8[[#This Row],[Valor Neto '[DOP']]])</f>
        <v>71867.963999999993</v>
      </c>
      <c r="Q32" s="243">
        <f>BD.PD8[[#This Row],[Ppto. Orden Interna '[DOP']]]/HLOOKUP("USD",Data!$J$1:$K$2,2,FALSE)</f>
        <v>1105.6609846153845</v>
      </c>
      <c r="R32" s="381" t="s">
        <v>263</v>
      </c>
      <c r="S32" s="387"/>
      <c r="T32" s="387"/>
      <c r="U32" s="492" t="s">
        <v>249</v>
      </c>
      <c r="V32" s="493">
        <v>801667</v>
      </c>
      <c r="W32" s="494" t="s">
        <v>1293</v>
      </c>
      <c r="X32" s="495">
        <v>16</v>
      </c>
      <c r="Y32" s="388">
        <v>1</v>
      </c>
      <c r="Z32" s="243">
        <f>BD.PD8[[#This Row],[Av.P1 '[%']]]*BD.PD8[[#This Row],[Ppto. Orden Interna '[DOP']]]</f>
        <v>71867.963999999993</v>
      </c>
      <c r="AB32" s="389"/>
      <c r="AC32" s="243">
        <f>BD.PD8[[#This Row],[Av.P2 '[%']]]*BD.PD8[[#This Row],[Ppto. Orden Interna '[DOP']]]</f>
        <v>0</v>
      </c>
      <c r="AE32" s="389"/>
      <c r="AF32" s="243">
        <f>BD.PD8[[#This Row],[Av.P3 '[%']]]*BD.PD8[[#This Row],[Ppto. Orden Interna '[DOP']]]</f>
        <v>0</v>
      </c>
      <c r="AG32" s="243"/>
      <c r="AH32" s="243"/>
      <c r="AI32" s="243"/>
      <c r="AJ32" s="243"/>
      <c r="AK32" s="243"/>
      <c r="AL32" s="243"/>
      <c r="AM32" s="496">
        <f>BD.PD8[[#This Row],[Pago 3]]+BD.PD8[[#This Row],[Pago 2]]+BD.PD8[[#This Row],[Pago 1]]</f>
        <v>71867.963999999993</v>
      </c>
      <c r="AN32" s="308" t="s">
        <v>244</v>
      </c>
      <c r="AO32" s="308" t="s">
        <v>245</v>
      </c>
      <c r="AP32" s="308" t="s">
        <v>246</v>
      </c>
      <c r="AQ32" s="308" t="s">
        <v>247</v>
      </c>
      <c r="AR32" s="308">
        <v>594</v>
      </c>
      <c r="AS32" s="308" t="s">
        <v>248</v>
      </c>
      <c r="AT32" s="249" t="s">
        <v>1356</v>
      </c>
      <c r="AU32" s="308"/>
      <c r="AV32" s="308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  <c r="BG32" s="308"/>
      <c r="BH32" s="308"/>
      <c r="BI32" s="308"/>
      <c r="BJ32" s="308"/>
      <c r="BK32" s="308"/>
      <c r="BL32" s="308"/>
      <c r="BM32" s="308"/>
      <c r="BN32" s="308"/>
      <c r="BO32" s="308"/>
      <c r="BP32" s="308"/>
      <c r="BQ32" s="308"/>
      <c r="BR32" s="308"/>
      <c r="BS32" s="308"/>
      <c r="BT32" s="308"/>
      <c r="BU32" s="308"/>
      <c r="BV32" s="308"/>
      <c r="BW32" s="308"/>
      <c r="BX32" s="308"/>
      <c r="BY32" s="308"/>
      <c r="BZ32" s="308"/>
      <c r="CA32" s="308"/>
      <c r="CB32" s="308"/>
      <c r="CC32" s="308"/>
      <c r="CD32" s="308"/>
      <c r="CE32" s="308"/>
      <c r="CF32" s="308"/>
      <c r="CG32" s="308"/>
      <c r="CH32" s="308"/>
      <c r="CI32" s="308"/>
      <c r="CJ32" s="308"/>
      <c r="CK32" s="308"/>
      <c r="CL32" s="308"/>
      <c r="CM32" s="308"/>
      <c r="CN32" s="308"/>
      <c r="CO32" s="308"/>
      <c r="CP32" s="308"/>
      <c r="CQ32" s="308"/>
      <c r="CR32" s="308"/>
      <c r="CS32" s="308"/>
      <c r="CT32" s="308"/>
      <c r="CU32" s="308"/>
      <c r="CV32" s="308"/>
      <c r="CW32" s="308"/>
      <c r="CX32" s="308"/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  <c r="ET32" s="308"/>
      <c r="EU32" s="308"/>
      <c r="EV32" s="308"/>
      <c r="EW32" s="308"/>
      <c r="EX32" s="308"/>
      <c r="EY32" s="308"/>
      <c r="EZ32" s="308"/>
      <c r="FA32" s="308"/>
      <c r="FB32" s="308"/>
      <c r="FC32" s="308"/>
      <c r="FD32" s="308"/>
      <c r="FE32" s="308"/>
      <c r="FF32" s="308"/>
      <c r="FG32" s="308"/>
      <c r="FH32" s="308"/>
      <c r="FI32" s="308"/>
      <c r="FJ32" s="308"/>
      <c r="FK32" s="308"/>
      <c r="FL32" s="308"/>
      <c r="FM32" s="308"/>
      <c r="FN32" s="308"/>
      <c r="FO32" s="308"/>
      <c r="FP32" s="308"/>
      <c r="FQ32" s="308"/>
      <c r="FR32" s="308"/>
      <c r="FS32" s="308"/>
      <c r="FT32" s="308"/>
      <c r="FU32" s="308"/>
      <c r="FV32" s="308"/>
      <c r="FW32" s="308"/>
      <c r="FX32" s="308"/>
      <c r="FY32" s="308"/>
      <c r="FZ32" s="308"/>
      <c r="GA32" s="308"/>
      <c r="GB32" s="308"/>
      <c r="GC32" s="308"/>
      <c r="GD32" s="308"/>
      <c r="GE32" s="308"/>
      <c r="GF32" s="308"/>
      <c r="GG32" s="308"/>
      <c r="GH32" s="308"/>
      <c r="GI32" s="308"/>
      <c r="GJ32" s="308"/>
      <c r="GK32" s="308"/>
      <c r="GL32" s="308"/>
      <c r="GM32" s="308"/>
      <c r="GN32" s="308"/>
      <c r="GO32" s="308"/>
      <c r="GP32" s="308"/>
      <c r="GQ32" s="308"/>
      <c r="GR32" s="308"/>
      <c r="GS32" s="308"/>
      <c r="GT32" s="308"/>
      <c r="GU32" s="308"/>
      <c r="GV32" s="308"/>
      <c r="GW32" s="308"/>
      <c r="GX32" s="308"/>
      <c r="GY32" s="308"/>
      <c r="GZ32" s="308"/>
      <c r="HA32" s="308"/>
      <c r="HB32" s="308"/>
      <c r="HC32" s="308"/>
      <c r="HD32" s="308"/>
      <c r="HE32" s="308"/>
      <c r="HF32" s="308"/>
      <c r="HG32" s="308"/>
      <c r="HH32" s="308"/>
      <c r="HI32" s="308"/>
      <c r="HJ32" s="308"/>
      <c r="HK32" s="308"/>
      <c r="HL32" s="308"/>
      <c r="HM32" s="308"/>
      <c r="HN32" s="308"/>
      <c r="HO32" s="308"/>
      <c r="HP32" s="308"/>
      <c r="HQ32" s="308"/>
      <c r="HR32" s="308"/>
      <c r="HS32" s="308"/>
      <c r="HT32" s="308"/>
      <c r="HU32" s="308"/>
      <c r="HV32" s="308"/>
      <c r="HW32" s="308"/>
      <c r="HX32" s="308"/>
      <c r="HY32" s="308"/>
      <c r="HZ32" s="308"/>
      <c r="IA32" s="308"/>
      <c r="IB32" s="308"/>
      <c r="IC32" s="308"/>
      <c r="ID32" s="308"/>
      <c r="IE32" s="308"/>
      <c r="IF32" s="308"/>
      <c r="IG32" s="308"/>
      <c r="IH32" s="308"/>
    </row>
    <row r="33" spans="1:242" s="249" customFormat="1" ht="15" customHeight="1" x14ac:dyDescent="0.3">
      <c r="A33" s="174">
        <v>2.0699999999999998</v>
      </c>
      <c r="B33" s="231"/>
      <c r="C33" s="232" t="e">
        <f>VLOOKUP(BD.PD8[[#This Row],[Pos]],[18]!PPto[#Data],3,FALSE)</f>
        <v>#REF!</v>
      </c>
      <c r="D33" s="174" t="s">
        <v>23</v>
      </c>
      <c r="E33" s="305" t="str">
        <f>IF(BD.PD8[[#This Row],[.]]="*",VLOOKUP(BD.PD8[[#This Row],[Pos]],[18]Presupuesto!A:H,7,FALSE),"")</f>
        <v/>
      </c>
      <c r="F33" s="502" t="s">
        <v>266</v>
      </c>
      <c r="G33" s="174"/>
      <c r="H33" s="174"/>
      <c r="I33" s="497" t="s">
        <v>1292</v>
      </c>
      <c r="J33" s="382">
        <v>1</v>
      </c>
      <c r="K33" s="174" t="s">
        <v>260</v>
      </c>
      <c r="L33" s="383">
        <f>IF(BD.PD8[[#This Row],[Mon]]="DOP",1,HLOOKUP(BD.PD8[[#This Row],[Mon]],Data!$J$1:$K$2,2,FALSE))</f>
        <v>1</v>
      </c>
      <c r="M33" s="384">
        <v>10401.6</v>
      </c>
      <c r="N33" s="243">
        <f>BD.PD8[[#This Row],[Cant.]]*BD.PD8[[#This Row],[ Tasa ]]*BD.PD8[[#This Row],[ Precio Und.]]</f>
        <v>10401.6</v>
      </c>
      <c r="O33" s="386">
        <v>0.01</v>
      </c>
      <c r="P33" s="243">
        <f>IF(BD.PD8[[#This Row],[Liquid. '[%']]]&lt;&gt;0,(BD.PD8[[#This Row],[Valor Neto '[DOP']]]*BD.PD8[[#This Row],[Liquid. '[%']]])+BD.PD8[[#This Row],[Valor Neto '[DOP']]],BD.PD8[[#This Row],[Valor Neto '[DOP']]])</f>
        <v>10505.616</v>
      </c>
      <c r="Q33" s="243">
        <f>BD.PD8[[#This Row],[Ppto. Orden Interna '[DOP']]]/HLOOKUP("USD",Data!$J$1:$K$2,2,FALSE)</f>
        <v>161.62486153846154</v>
      </c>
      <c r="R33" s="381" t="s">
        <v>263</v>
      </c>
      <c r="S33" s="387"/>
      <c r="T33" s="387"/>
      <c r="U33" s="492" t="s">
        <v>249</v>
      </c>
      <c r="V33" s="493">
        <v>801667</v>
      </c>
      <c r="W33" s="494" t="s">
        <v>1293</v>
      </c>
      <c r="X33" s="495">
        <v>16</v>
      </c>
      <c r="Y33" s="388">
        <v>1</v>
      </c>
      <c r="Z33" s="243">
        <f>BD.PD8[[#This Row],[Av.P1 '[%']]]*BD.PD8[[#This Row],[Ppto. Orden Interna '[DOP']]]</f>
        <v>10505.616</v>
      </c>
      <c r="AB33" s="389"/>
      <c r="AC33" s="243">
        <f>BD.PD8[[#This Row],[Av.P2 '[%']]]*BD.PD8[[#This Row],[Ppto. Orden Interna '[DOP']]]</f>
        <v>0</v>
      </c>
      <c r="AE33" s="389"/>
      <c r="AF33" s="243">
        <f>BD.PD8[[#This Row],[Av.P3 '[%']]]*BD.PD8[[#This Row],[Ppto. Orden Interna '[DOP']]]</f>
        <v>0</v>
      </c>
      <c r="AG33" s="243"/>
      <c r="AH33" s="243"/>
      <c r="AI33" s="243"/>
      <c r="AJ33" s="243"/>
      <c r="AK33" s="243"/>
      <c r="AL33" s="243"/>
      <c r="AM33" s="496">
        <f>BD.PD8[[#This Row],[Pago 3]]+BD.PD8[[#This Row],[Pago 2]]+BD.PD8[[#This Row],[Pago 1]]</f>
        <v>10505.616</v>
      </c>
      <c r="AN33" s="308" t="s">
        <v>244</v>
      </c>
      <c r="AO33" s="308" t="s">
        <v>245</v>
      </c>
      <c r="AP33" s="308" t="s">
        <v>246</v>
      </c>
      <c r="AQ33" s="308" t="s">
        <v>247</v>
      </c>
      <c r="AR33" s="308">
        <v>594</v>
      </c>
      <c r="AS33" s="308" t="s">
        <v>248</v>
      </c>
      <c r="AT33" s="249" t="s">
        <v>1356</v>
      </c>
      <c r="AU33" s="308"/>
      <c r="AV33" s="308"/>
      <c r="AW33" s="308"/>
      <c r="AX33" s="308"/>
      <c r="AY33" s="308"/>
      <c r="AZ33" s="308"/>
      <c r="BA33" s="308"/>
      <c r="BB33" s="308"/>
      <c r="BC33" s="308"/>
      <c r="BD33" s="308"/>
      <c r="BE33" s="308"/>
      <c r="BF33" s="308"/>
      <c r="BG33" s="308"/>
      <c r="BH33" s="308"/>
      <c r="BI33" s="308"/>
      <c r="BJ33" s="308"/>
      <c r="BK33" s="308"/>
      <c r="BL33" s="308"/>
      <c r="BM33" s="308"/>
      <c r="BN33" s="308"/>
      <c r="BO33" s="308"/>
      <c r="BP33" s="308"/>
      <c r="BQ33" s="308"/>
      <c r="BR33" s="308"/>
      <c r="BS33" s="308"/>
      <c r="BT33" s="308"/>
      <c r="BU33" s="308"/>
      <c r="BV33" s="308"/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</row>
    <row r="34" spans="1:242" s="249" customFormat="1" ht="15" customHeight="1" x14ac:dyDescent="0.3">
      <c r="A34" s="174">
        <v>2.0699999999999998</v>
      </c>
      <c r="B34" s="231"/>
      <c r="C34" s="232" t="e">
        <f>VLOOKUP(BD.PD8[[#This Row],[Pos]],[18]!PPto[#Data],3,FALSE)</f>
        <v>#REF!</v>
      </c>
      <c r="D34" s="174" t="s">
        <v>23</v>
      </c>
      <c r="E34" s="305" t="str">
        <f>IF(BD.PD8[[#This Row],[.]]="*",VLOOKUP(BD.PD8[[#This Row],[Pos]],[18]Presupuesto!A:H,7,FALSE),"")</f>
        <v/>
      </c>
      <c r="F34" s="502" t="s">
        <v>267</v>
      </c>
      <c r="G34" s="174"/>
      <c r="H34" s="174"/>
      <c r="I34" s="497" t="s">
        <v>1292</v>
      </c>
      <c r="J34" s="382">
        <v>2</v>
      </c>
      <c r="K34" s="174" t="s">
        <v>260</v>
      </c>
      <c r="L34" s="383">
        <f>IF(BD.PD8[[#This Row],[Mon]]="DOP",1,HLOOKUP(BD.PD8[[#This Row],[Mon]],Data!$J$1:$K$2,2,FALSE))</f>
        <v>1</v>
      </c>
      <c r="M34" s="384">
        <v>15070.5</v>
      </c>
      <c r="N34" s="243">
        <f>BD.PD8[[#This Row],[Cant.]]*BD.PD8[[#This Row],[ Tasa ]]*BD.PD8[[#This Row],[ Precio Und.]]</f>
        <v>30141</v>
      </c>
      <c r="O34" s="386">
        <v>0.01</v>
      </c>
      <c r="P34" s="243">
        <f>IF(BD.PD8[[#This Row],[Liquid. '[%']]]&lt;&gt;0,(BD.PD8[[#This Row],[Valor Neto '[DOP']]]*BD.PD8[[#This Row],[Liquid. '[%']]])+BD.PD8[[#This Row],[Valor Neto '[DOP']]],BD.PD8[[#This Row],[Valor Neto '[DOP']]])</f>
        <v>30442.41</v>
      </c>
      <c r="Q34" s="243">
        <f>BD.PD8[[#This Row],[Ppto. Orden Interna '[DOP']]]/HLOOKUP("USD",Data!$J$1:$K$2,2,FALSE)</f>
        <v>468.3447692307692</v>
      </c>
      <c r="R34" s="381" t="s">
        <v>263</v>
      </c>
      <c r="S34" s="387"/>
      <c r="T34" s="387"/>
      <c r="U34" s="492" t="s">
        <v>249</v>
      </c>
      <c r="V34" s="493">
        <v>801667</v>
      </c>
      <c r="W34" s="494" t="s">
        <v>1293</v>
      </c>
      <c r="X34" s="495">
        <v>16</v>
      </c>
      <c r="Y34" s="388">
        <v>1</v>
      </c>
      <c r="Z34" s="243">
        <f>BD.PD8[[#This Row],[Av.P1 '[%']]]*BD.PD8[[#This Row],[Ppto. Orden Interna '[DOP']]]</f>
        <v>30442.41</v>
      </c>
      <c r="AB34" s="389"/>
      <c r="AC34" s="243">
        <f>BD.PD8[[#This Row],[Av.P2 '[%']]]*BD.PD8[[#This Row],[Ppto. Orden Interna '[DOP']]]</f>
        <v>0</v>
      </c>
      <c r="AE34" s="389"/>
      <c r="AF34" s="243">
        <f>BD.PD8[[#This Row],[Av.P3 '[%']]]*BD.PD8[[#This Row],[Ppto. Orden Interna '[DOP']]]</f>
        <v>0</v>
      </c>
      <c r="AG34" s="243"/>
      <c r="AH34" s="243"/>
      <c r="AI34" s="243"/>
      <c r="AJ34" s="243"/>
      <c r="AK34" s="243"/>
      <c r="AL34" s="243"/>
      <c r="AM34" s="496">
        <f>BD.PD8[[#This Row],[Pago 3]]+BD.PD8[[#This Row],[Pago 2]]+BD.PD8[[#This Row],[Pago 1]]</f>
        <v>30442.41</v>
      </c>
      <c r="AN34" s="308" t="s">
        <v>244</v>
      </c>
      <c r="AO34" s="308" t="s">
        <v>245</v>
      </c>
      <c r="AP34" s="308" t="s">
        <v>246</v>
      </c>
      <c r="AQ34" s="308" t="s">
        <v>247</v>
      </c>
      <c r="AR34" s="308">
        <v>594</v>
      </c>
      <c r="AS34" s="308" t="s">
        <v>248</v>
      </c>
      <c r="AT34" s="249" t="s">
        <v>1356</v>
      </c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  <c r="BN34" s="308"/>
      <c r="BO34" s="308"/>
      <c r="BP34" s="308"/>
      <c r="BQ34" s="308"/>
      <c r="BR34" s="308"/>
      <c r="BS34" s="308"/>
      <c r="BT34" s="308"/>
      <c r="BU34" s="308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</row>
    <row r="35" spans="1:242" s="249" customFormat="1" ht="15" customHeight="1" x14ac:dyDescent="0.3">
      <c r="A35" s="174">
        <v>2.0699999999999998</v>
      </c>
      <c r="B35" s="231"/>
      <c r="C35" s="232" t="e">
        <f>VLOOKUP(BD.PD8[[#This Row],[Pos]],[18]!PPto[#Data],3,FALSE)</f>
        <v>#REF!</v>
      </c>
      <c r="D35" s="174" t="s">
        <v>23</v>
      </c>
      <c r="E35" s="305" t="str">
        <f>IF(BD.PD8[[#This Row],[.]]="*",VLOOKUP(BD.PD8[[#This Row],[Pos]],[18]Presupuesto!A:H,7,FALSE),"")</f>
        <v/>
      </c>
      <c r="F35" s="502" t="s">
        <v>268</v>
      </c>
      <c r="G35" s="174"/>
      <c r="H35" s="174"/>
      <c r="I35" s="497" t="s">
        <v>1292</v>
      </c>
      <c r="J35" s="382">
        <v>5</v>
      </c>
      <c r="K35" s="174" t="s">
        <v>260</v>
      </c>
      <c r="L35" s="383">
        <f>IF(BD.PD8[[#This Row],[Mon]]="DOP",1,HLOOKUP(BD.PD8[[#This Row],[Mon]],Data!$J$1:$K$2,2,FALSE))</f>
        <v>1</v>
      </c>
      <c r="M35" s="384">
        <v>17375.400000000001</v>
      </c>
      <c r="N35" s="243">
        <f>BD.PD8[[#This Row],[Cant.]]*BD.PD8[[#This Row],[ Tasa ]]*BD.PD8[[#This Row],[ Precio Und.]]</f>
        <v>86877</v>
      </c>
      <c r="O35" s="386">
        <v>0.01</v>
      </c>
      <c r="P35" s="243">
        <f>IF(BD.PD8[[#This Row],[Liquid. '[%']]]&lt;&gt;0,(BD.PD8[[#This Row],[Valor Neto '[DOP']]]*BD.PD8[[#This Row],[Liquid. '[%']]])+BD.PD8[[#This Row],[Valor Neto '[DOP']]],BD.PD8[[#This Row],[Valor Neto '[DOP']]])</f>
        <v>87745.77</v>
      </c>
      <c r="Q35" s="243">
        <f>BD.PD8[[#This Row],[Ppto. Orden Interna '[DOP']]]/HLOOKUP("USD",Data!$J$1:$K$2,2,FALSE)</f>
        <v>1349.934923076923</v>
      </c>
      <c r="R35" s="381" t="s">
        <v>263</v>
      </c>
      <c r="S35" s="387"/>
      <c r="T35" s="387"/>
      <c r="U35" s="492" t="s">
        <v>249</v>
      </c>
      <c r="V35" s="493">
        <v>801667</v>
      </c>
      <c r="W35" s="494" t="s">
        <v>1293</v>
      </c>
      <c r="X35" s="495">
        <v>16</v>
      </c>
      <c r="Y35" s="388">
        <v>1</v>
      </c>
      <c r="Z35" s="243">
        <f>BD.PD8[[#This Row],[Av.P1 '[%']]]*BD.PD8[[#This Row],[Ppto. Orden Interna '[DOP']]]</f>
        <v>87745.77</v>
      </c>
      <c r="AB35" s="389"/>
      <c r="AC35" s="243">
        <f>BD.PD8[[#This Row],[Av.P2 '[%']]]*BD.PD8[[#This Row],[Ppto. Orden Interna '[DOP']]]</f>
        <v>0</v>
      </c>
      <c r="AE35" s="389"/>
      <c r="AF35" s="243">
        <f>BD.PD8[[#This Row],[Av.P3 '[%']]]*BD.PD8[[#This Row],[Ppto. Orden Interna '[DOP']]]</f>
        <v>0</v>
      </c>
      <c r="AG35" s="243"/>
      <c r="AH35" s="243"/>
      <c r="AI35" s="243"/>
      <c r="AJ35" s="243"/>
      <c r="AK35" s="243"/>
      <c r="AL35" s="243"/>
      <c r="AM35" s="496">
        <f>BD.PD8[[#This Row],[Pago 3]]+BD.PD8[[#This Row],[Pago 2]]+BD.PD8[[#This Row],[Pago 1]]</f>
        <v>87745.77</v>
      </c>
      <c r="AN35" s="308" t="s">
        <v>244</v>
      </c>
      <c r="AO35" s="308" t="s">
        <v>245</v>
      </c>
      <c r="AP35" s="308" t="s">
        <v>246</v>
      </c>
      <c r="AQ35" s="308" t="s">
        <v>247</v>
      </c>
      <c r="AR35" s="308">
        <v>594</v>
      </c>
      <c r="AS35" s="308" t="s">
        <v>248</v>
      </c>
      <c r="AT35" s="249" t="s">
        <v>1356</v>
      </c>
      <c r="AU35" s="308"/>
      <c r="AV35" s="308"/>
      <c r="AW35" s="308"/>
      <c r="AX35" s="308"/>
      <c r="AY35" s="308"/>
      <c r="AZ35" s="308"/>
      <c r="BA35" s="308"/>
      <c r="BB35" s="308"/>
      <c r="BC35" s="308"/>
      <c r="BD35" s="308"/>
      <c r="BE35" s="308"/>
      <c r="BF35" s="308"/>
      <c r="BG35" s="308"/>
      <c r="BH35" s="308"/>
      <c r="BI35" s="308"/>
      <c r="BJ35" s="308"/>
      <c r="BK35" s="308"/>
      <c r="BL35" s="308"/>
      <c r="BM35" s="308"/>
      <c r="BN35" s="308"/>
      <c r="BO35" s="308"/>
      <c r="BP35" s="308"/>
      <c r="BQ35" s="308"/>
      <c r="BR35" s="308"/>
      <c r="BS35" s="308"/>
      <c r="BT35" s="308"/>
      <c r="BU35" s="308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</row>
    <row r="36" spans="1:242" s="249" customFormat="1" ht="15" customHeight="1" x14ac:dyDescent="0.3">
      <c r="A36" s="174">
        <v>2.0699999999999998</v>
      </c>
      <c r="B36" s="231"/>
      <c r="C36" s="232" t="e">
        <f>VLOOKUP(BD.PD8[[#This Row],[Pos]],[18]!PPto[#Data],3,FALSE)</f>
        <v>#REF!</v>
      </c>
      <c r="D36" s="174" t="s">
        <v>23</v>
      </c>
      <c r="E36" s="305" t="str">
        <f>IF(BD.PD8[[#This Row],[.]]="*",VLOOKUP(BD.PD8[[#This Row],[Pos]],[18]Presupuesto!A:H,7,FALSE),"")</f>
        <v/>
      </c>
      <c r="F36" s="502" t="s">
        <v>268</v>
      </c>
      <c r="G36" s="174"/>
      <c r="H36" s="174"/>
      <c r="I36" s="497" t="s">
        <v>1292</v>
      </c>
      <c r="J36" s="382">
        <v>2</v>
      </c>
      <c r="K36" s="174" t="s">
        <v>260</v>
      </c>
      <c r="L36" s="383">
        <f>IF(BD.PD8[[#This Row],[Mon]]="DOP",1,HLOOKUP(BD.PD8[[#This Row],[Mon]],Data!$J$1:$K$2,2,FALSE))</f>
        <v>1</v>
      </c>
      <c r="M36" s="384">
        <v>17730</v>
      </c>
      <c r="N36" s="243">
        <f>BD.PD8[[#This Row],[Cant.]]*BD.PD8[[#This Row],[ Tasa ]]*BD.PD8[[#This Row],[ Precio Und.]]</f>
        <v>35460</v>
      </c>
      <c r="O36" s="386">
        <v>0.01</v>
      </c>
      <c r="P36" s="243">
        <f>IF(BD.PD8[[#This Row],[Liquid. '[%']]]&lt;&gt;0,(BD.PD8[[#This Row],[Valor Neto '[DOP']]]*BD.PD8[[#This Row],[Liquid. '[%']]])+BD.PD8[[#This Row],[Valor Neto '[DOP']]],BD.PD8[[#This Row],[Valor Neto '[DOP']]])</f>
        <v>35814.6</v>
      </c>
      <c r="Q36" s="243">
        <f>BD.PD8[[#This Row],[Ppto. Orden Interna '[DOP']]]/HLOOKUP("USD",Data!$J$1:$K$2,2,FALSE)</f>
        <v>550.99384615384611</v>
      </c>
      <c r="R36" s="381" t="s">
        <v>263</v>
      </c>
      <c r="S36" s="387"/>
      <c r="T36" s="387"/>
      <c r="U36" s="492" t="s">
        <v>249</v>
      </c>
      <c r="V36" s="493">
        <v>801667</v>
      </c>
      <c r="W36" s="494" t="s">
        <v>1293</v>
      </c>
      <c r="X36" s="495">
        <v>16</v>
      </c>
      <c r="Y36" s="388">
        <v>1</v>
      </c>
      <c r="Z36" s="243">
        <f>BD.PD8[[#This Row],[Av.P1 '[%']]]*BD.PD8[[#This Row],[Ppto. Orden Interna '[DOP']]]</f>
        <v>35814.6</v>
      </c>
      <c r="AB36" s="389"/>
      <c r="AC36" s="243">
        <f>BD.PD8[[#This Row],[Av.P2 '[%']]]*BD.PD8[[#This Row],[Ppto. Orden Interna '[DOP']]]</f>
        <v>0</v>
      </c>
      <c r="AE36" s="389"/>
      <c r="AF36" s="243">
        <f>BD.PD8[[#This Row],[Av.P3 '[%']]]*BD.PD8[[#This Row],[Ppto. Orden Interna '[DOP']]]</f>
        <v>0</v>
      </c>
      <c r="AG36" s="243"/>
      <c r="AH36" s="243"/>
      <c r="AI36" s="243"/>
      <c r="AJ36" s="243"/>
      <c r="AK36" s="243"/>
      <c r="AL36" s="243"/>
      <c r="AM36" s="496">
        <f>BD.PD8[[#This Row],[Pago 3]]+BD.PD8[[#This Row],[Pago 2]]+BD.PD8[[#This Row],[Pago 1]]</f>
        <v>35814.6</v>
      </c>
      <c r="AN36" s="308" t="s">
        <v>244</v>
      </c>
      <c r="AO36" s="308" t="s">
        <v>245</v>
      </c>
      <c r="AP36" s="308" t="s">
        <v>246</v>
      </c>
      <c r="AQ36" s="308" t="s">
        <v>247</v>
      </c>
      <c r="AR36" s="308">
        <v>594</v>
      </c>
      <c r="AS36" s="308" t="s">
        <v>248</v>
      </c>
      <c r="AT36" s="249" t="s">
        <v>1356</v>
      </c>
      <c r="AU36" s="308"/>
      <c r="AV36" s="308"/>
      <c r="AW36" s="308"/>
      <c r="AX36" s="308"/>
      <c r="AY36" s="308"/>
      <c r="AZ36" s="308"/>
      <c r="BA36" s="308"/>
      <c r="BB36" s="308"/>
      <c r="BC36" s="308"/>
      <c r="BD36" s="308"/>
      <c r="BE36" s="308"/>
      <c r="BF36" s="308"/>
      <c r="BG36" s="308"/>
      <c r="BH36" s="308"/>
      <c r="BI36" s="308"/>
      <c r="BJ36" s="308"/>
      <c r="BK36" s="308"/>
      <c r="BL36" s="308"/>
      <c r="BM36" s="308"/>
      <c r="BN36" s="308"/>
      <c r="BO36" s="308"/>
      <c r="BP36" s="308"/>
      <c r="BQ36" s="308"/>
      <c r="BR36" s="308"/>
      <c r="BS36" s="308"/>
      <c r="BT36" s="308"/>
      <c r="BU36" s="308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</row>
    <row r="37" spans="1:242" s="249" customFormat="1" ht="15" customHeight="1" x14ac:dyDescent="0.3">
      <c r="A37" s="174">
        <v>2.0699999999999998</v>
      </c>
      <c r="B37" s="231"/>
      <c r="C37" s="232" t="e">
        <f>VLOOKUP(BD.PD8[[#This Row],[Pos]],[18]!PPto[#Data],3,FALSE)</f>
        <v>#REF!</v>
      </c>
      <c r="D37" s="174" t="s">
        <v>23</v>
      </c>
      <c r="E37" s="305" t="str">
        <f>IF(BD.PD8[[#This Row],[.]]="*",VLOOKUP(BD.PD8[[#This Row],[Pos]],[18]Presupuesto!A:H,7,FALSE),"")</f>
        <v/>
      </c>
      <c r="F37" s="502" t="s">
        <v>269</v>
      </c>
      <c r="G37" s="174"/>
      <c r="H37" s="174"/>
      <c r="I37" s="497" t="s">
        <v>1292</v>
      </c>
      <c r="J37" s="382">
        <v>1</v>
      </c>
      <c r="K37" s="174" t="s">
        <v>260</v>
      </c>
      <c r="L37" s="383">
        <f>IF(BD.PD8[[#This Row],[Mon]]="DOP",1,HLOOKUP(BD.PD8[[#This Row],[Mon]],Data!$J$1:$K$2,2,FALSE))</f>
        <v>1</v>
      </c>
      <c r="M37" s="384">
        <v>10578.9</v>
      </c>
      <c r="N37" s="243">
        <f>BD.PD8[[#This Row],[Cant.]]*BD.PD8[[#This Row],[ Tasa ]]*BD.PD8[[#This Row],[ Precio Und.]]</f>
        <v>10578.9</v>
      </c>
      <c r="O37" s="386">
        <v>0.01</v>
      </c>
      <c r="P37" s="243">
        <f>IF(BD.PD8[[#This Row],[Liquid. '[%']]]&lt;&gt;0,(BD.PD8[[#This Row],[Valor Neto '[DOP']]]*BD.PD8[[#This Row],[Liquid. '[%']]])+BD.PD8[[#This Row],[Valor Neto '[DOP']]],BD.PD8[[#This Row],[Valor Neto '[DOP']]])</f>
        <v>10684.689</v>
      </c>
      <c r="Q37" s="243">
        <f>BD.PD8[[#This Row],[Ppto. Orden Interna '[DOP']]]/HLOOKUP("USD",Data!$J$1:$K$2,2,FALSE)</f>
        <v>164.37983076923078</v>
      </c>
      <c r="R37" s="381" t="s">
        <v>263</v>
      </c>
      <c r="S37" s="387"/>
      <c r="T37" s="387"/>
      <c r="U37" s="492" t="s">
        <v>249</v>
      </c>
      <c r="V37" s="493">
        <v>801667</v>
      </c>
      <c r="W37" s="494" t="s">
        <v>1293</v>
      </c>
      <c r="X37" s="495">
        <v>16</v>
      </c>
      <c r="Y37" s="388">
        <v>1</v>
      </c>
      <c r="Z37" s="243">
        <f>BD.PD8[[#This Row],[Av.P1 '[%']]]*BD.PD8[[#This Row],[Ppto. Orden Interna '[DOP']]]</f>
        <v>10684.689</v>
      </c>
      <c r="AB37" s="389"/>
      <c r="AC37" s="243">
        <f>BD.PD8[[#This Row],[Av.P2 '[%']]]*BD.PD8[[#This Row],[Ppto. Orden Interna '[DOP']]]</f>
        <v>0</v>
      </c>
      <c r="AE37" s="389"/>
      <c r="AF37" s="243">
        <f>BD.PD8[[#This Row],[Av.P3 '[%']]]*BD.PD8[[#This Row],[Ppto. Orden Interna '[DOP']]]</f>
        <v>0</v>
      </c>
      <c r="AG37" s="243"/>
      <c r="AH37" s="243"/>
      <c r="AI37" s="243"/>
      <c r="AJ37" s="243"/>
      <c r="AK37" s="243"/>
      <c r="AL37" s="243"/>
      <c r="AM37" s="496">
        <f>BD.PD8[[#This Row],[Pago 3]]+BD.PD8[[#This Row],[Pago 2]]+BD.PD8[[#This Row],[Pago 1]]</f>
        <v>10684.689</v>
      </c>
      <c r="AN37" s="308" t="s">
        <v>244</v>
      </c>
      <c r="AO37" s="308" t="s">
        <v>245</v>
      </c>
      <c r="AP37" s="308" t="s">
        <v>246</v>
      </c>
      <c r="AQ37" s="308" t="s">
        <v>247</v>
      </c>
      <c r="AR37" s="308">
        <v>594</v>
      </c>
      <c r="AS37" s="308" t="s">
        <v>248</v>
      </c>
      <c r="AT37" s="249" t="s">
        <v>1356</v>
      </c>
      <c r="AU37" s="308"/>
      <c r="AV37" s="308"/>
      <c r="AW37" s="308"/>
      <c r="AX37" s="308"/>
      <c r="AY37" s="308"/>
      <c r="AZ37" s="308"/>
      <c r="BA37" s="308"/>
      <c r="BB37" s="308"/>
      <c r="BC37" s="308"/>
      <c r="BD37" s="308"/>
      <c r="BE37" s="308"/>
      <c r="BF37" s="308"/>
      <c r="BG37" s="308"/>
      <c r="BH37" s="308"/>
      <c r="BI37" s="308"/>
      <c r="BJ37" s="308"/>
      <c r="BK37" s="308"/>
      <c r="BL37" s="308"/>
      <c r="BM37" s="308"/>
      <c r="BN37" s="308"/>
      <c r="BO37" s="308"/>
      <c r="BP37" s="308"/>
      <c r="BQ37" s="308"/>
      <c r="BR37" s="308"/>
      <c r="BS37" s="308"/>
      <c r="BT37" s="308"/>
      <c r="BU37" s="308"/>
      <c r="BV37" s="308"/>
      <c r="BW37" s="308"/>
      <c r="BX37" s="308"/>
      <c r="BY37" s="308"/>
      <c r="BZ37" s="308"/>
      <c r="CA37" s="308"/>
      <c r="CB37" s="308"/>
      <c r="CC37" s="308"/>
      <c r="CD37" s="308"/>
      <c r="CE37" s="308"/>
      <c r="CF37" s="308"/>
      <c r="CG37" s="308"/>
      <c r="CH37" s="308"/>
      <c r="CI37" s="308"/>
      <c r="CJ37" s="308"/>
      <c r="CK37" s="308"/>
      <c r="CL37" s="308"/>
      <c r="CM37" s="308"/>
      <c r="CN37" s="308"/>
      <c r="CO37" s="308"/>
      <c r="CP37" s="308"/>
      <c r="CQ37" s="308"/>
      <c r="CR37" s="308"/>
      <c r="CS37" s="308"/>
      <c r="CT37" s="308"/>
      <c r="CU37" s="308"/>
      <c r="CV37" s="308"/>
      <c r="CW37" s="308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  <c r="ET37" s="308"/>
      <c r="EU37" s="308"/>
      <c r="EV37" s="308"/>
      <c r="EW37" s="308"/>
      <c r="EX37" s="308"/>
      <c r="EY37" s="308"/>
      <c r="EZ37" s="308"/>
      <c r="FA37" s="308"/>
      <c r="FB37" s="308"/>
      <c r="FC37" s="308"/>
      <c r="FD37" s="308"/>
      <c r="FE37" s="308"/>
      <c r="FF37" s="308"/>
      <c r="FG37" s="308"/>
      <c r="FH37" s="308"/>
      <c r="FI37" s="308"/>
      <c r="FJ37" s="308"/>
      <c r="FK37" s="308"/>
      <c r="FL37" s="308"/>
      <c r="FM37" s="308"/>
      <c r="FN37" s="308"/>
      <c r="FO37" s="308"/>
      <c r="FP37" s="308"/>
      <c r="FQ37" s="308"/>
      <c r="FR37" s="308"/>
      <c r="FS37" s="308"/>
      <c r="FT37" s="308"/>
      <c r="FU37" s="308"/>
      <c r="FV37" s="308"/>
      <c r="FW37" s="308"/>
      <c r="FX37" s="308"/>
      <c r="FY37" s="308"/>
      <c r="FZ37" s="308"/>
      <c r="GA37" s="308"/>
      <c r="GB37" s="308"/>
      <c r="GC37" s="308"/>
      <c r="GD37" s="308"/>
      <c r="GE37" s="308"/>
      <c r="GF37" s="308"/>
      <c r="GG37" s="308"/>
      <c r="GH37" s="308"/>
      <c r="GI37" s="308"/>
      <c r="GJ37" s="308"/>
      <c r="GK37" s="308"/>
      <c r="GL37" s="308"/>
      <c r="GM37" s="308"/>
      <c r="GN37" s="308"/>
      <c r="GO37" s="308"/>
      <c r="GP37" s="308"/>
      <c r="GQ37" s="308"/>
      <c r="GR37" s="308"/>
      <c r="GS37" s="308"/>
      <c r="GT37" s="308"/>
      <c r="GU37" s="308"/>
      <c r="GV37" s="308"/>
      <c r="GW37" s="308"/>
      <c r="GX37" s="308"/>
      <c r="GY37" s="308"/>
      <c r="GZ37" s="308"/>
      <c r="HA37" s="308"/>
      <c r="HB37" s="308"/>
      <c r="HC37" s="308"/>
      <c r="HD37" s="308"/>
      <c r="HE37" s="308"/>
      <c r="HF37" s="308"/>
      <c r="HG37" s="308"/>
      <c r="HH37" s="308"/>
      <c r="HI37" s="308"/>
      <c r="HJ37" s="308"/>
      <c r="HK37" s="308"/>
      <c r="HL37" s="308"/>
      <c r="HM37" s="308"/>
      <c r="HN37" s="308"/>
      <c r="HO37" s="308"/>
      <c r="HP37" s="308"/>
      <c r="HQ37" s="308"/>
      <c r="HR37" s="308"/>
      <c r="HS37" s="308"/>
      <c r="HT37" s="308"/>
      <c r="HU37" s="308"/>
      <c r="HV37" s="308"/>
      <c r="HW37" s="308"/>
      <c r="HX37" s="308"/>
      <c r="HY37" s="308"/>
      <c r="HZ37" s="308"/>
      <c r="IA37" s="308"/>
      <c r="IB37" s="308"/>
      <c r="IC37" s="308"/>
      <c r="ID37" s="308"/>
      <c r="IE37" s="308"/>
      <c r="IF37" s="308"/>
      <c r="IG37" s="308"/>
      <c r="IH37" s="308"/>
    </row>
    <row r="38" spans="1:242" s="249" customFormat="1" ht="15" customHeight="1" x14ac:dyDescent="0.3">
      <c r="A38" s="174">
        <v>2.0699999999999998</v>
      </c>
      <c r="B38" s="231"/>
      <c r="C38" s="232" t="e">
        <f>VLOOKUP(BD.PD8[[#This Row],[Pos]],[18]!PPto[#Data],3,FALSE)</f>
        <v>#REF!</v>
      </c>
      <c r="D38" s="174" t="s">
        <v>23</v>
      </c>
      <c r="E38" s="305" t="str">
        <f>IF(BD.PD8[[#This Row],[.]]="*",VLOOKUP(BD.PD8[[#This Row],[Pos]],[18]Presupuesto!A:H,7,FALSE),"")</f>
        <v/>
      </c>
      <c r="F38" s="502" t="s">
        <v>270</v>
      </c>
      <c r="G38" s="174"/>
      <c r="H38" s="174"/>
      <c r="I38" s="497" t="s">
        <v>1292</v>
      </c>
      <c r="J38" s="382">
        <v>1</v>
      </c>
      <c r="K38" s="174" t="s">
        <v>260</v>
      </c>
      <c r="L38" s="383">
        <f>IF(BD.PD8[[#This Row],[Mon]]="DOP",1,HLOOKUP(BD.PD8[[#This Row],[Mon]],Data!$J$1:$K$2,2,FALSE))</f>
        <v>1</v>
      </c>
      <c r="M38" s="384">
        <v>7742.1</v>
      </c>
      <c r="N38" s="243">
        <f>BD.PD8[[#This Row],[Cant.]]*BD.PD8[[#This Row],[ Tasa ]]*BD.PD8[[#This Row],[ Precio Und.]]</f>
        <v>7742.1</v>
      </c>
      <c r="O38" s="386">
        <v>0.01</v>
      </c>
      <c r="P38" s="243">
        <f>IF(BD.PD8[[#This Row],[Liquid. '[%']]]&lt;&gt;0,(BD.PD8[[#This Row],[Valor Neto '[DOP']]]*BD.PD8[[#This Row],[Liquid. '[%']]])+BD.PD8[[#This Row],[Valor Neto '[DOP']]],BD.PD8[[#This Row],[Valor Neto '[DOP']]])</f>
        <v>7819.5210000000006</v>
      </c>
      <c r="Q38" s="243">
        <f>BD.PD8[[#This Row],[Ppto. Orden Interna '[DOP']]]/HLOOKUP("USD",Data!$J$1:$K$2,2,FALSE)</f>
        <v>120.30032307692309</v>
      </c>
      <c r="R38" s="381" t="s">
        <v>263</v>
      </c>
      <c r="S38" s="387"/>
      <c r="T38" s="387"/>
      <c r="U38" s="492" t="s">
        <v>249</v>
      </c>
      <c r="V38" s="493">
        <v>801667</v>
      </c>
      <c r="W38" s="494" t="s">
        <v>1293</v>
      </c>
      <c r="X38" s="495">
        <v>16</v>
      </c>
      <c r="Y38" s="388">
        <v>1</v>
      </c>
      <c r="Z38" s="243">
        <f>BD.PD8[[#This Row],[Av.P1 '[%']]]*BD.PD8[[#This Row],[Ppto. Orden Interna '[DOP']]]</f>
        <v>7819.5210000000006</v>
      </c>
      <c r="AB38" s="389"/>
      <c r="AC38" s="243">
        <f>BD.PD8[[#This Row],[Av.P2 '[%']]]*BD.PD8[[#This Row],[Ppto. Orden Interna '[DOP']]]</f>
        <v>0</v>
      </c>
      <c r="AE38" s="389"/>
      <c r="AF38" s="243">
        <f>BD.PD8[[#This Row],[Av.P3 '[%']]]*BD.PD8[[#This Row],[Ppto. Orden Interna '[DOP']]]</f>
        <v>0</v>
      </c>
      <c r="AG38" s="243"/>
      <c r="AH38" s="243"/>
      <c r="AI38" s="243"/>
      <c r="AJ38" s="243"/>
      <c r="AK38" s="243"/>
      <c r="AL38" s="243"/>
      <c r="AM38" s="496">
        <f>BD.PD8[[#This Row],[Pago 3]]+BD.PD8[[#This Row],[Pago 2]]+BD.PD8[[#This Row],[Pago 1]]</f>
        <v>7819.5210000000006</v>
      </c>
      <c r="AN38" s="308" t="s">
        <v>244</v>
      </c>
      <c r="AO38" s="308" t="s">
        <v>245</v>
      </c>
      <c r="AP38" s="308" t="s">
        <v>246</v>
      </c>
      <c r="AQ38" s="308" t="s">
        <v>247</v>
      </c>
      <c r="AR38" s="308">
        <v>594</v>
      </c>
      <c r="AS38" s="308" t="s">
        <v>248</v>
      </c>
      <c r="AT38" s="249" t="s">
        <v>1356</v>
      </c>
      <c r="AU38" s="308"/>
      <c r="AV38" s="308"/>
      <c r="AW38" s="308"/>
      <c r="AX38" s="308"/>
      <c r="AY38" s="308"/>
      <c r="AZ38" s="308"/>
      <c r="BA38" s="308"/>
      <c r="BB38" s="308"/>
      <c r="BC38" s="308"/>
      <c r="BD38" s="308"/>
      <c r="BE38" s="308"/>
      <c r="BF38" s="308"/>
      <c r="BG38" s="308"/>
      <c r="BH38" s="308"/>
      <c r="BI38" s="308"/>
      <c r="BJ38" s="308"/>
      <c r="BK38" s="308"/>
      <c r="BL38" s="308"/>
      <c r="BM38" s="308"/>
      <c r="BN38" s="308"/>
      <c r="BO38" s="308"/>
      <c r="BP38" s="308"/>
      <c r="BQ38" s="308"/>
      <c r="BR38" s="308"/>
      <c r="BS38" s="308"/>
      <c r="BT38" s="308"/>
      <c r="BU38" s="308"/>
      <c r="BV38" s="308"/>
      <c r="BW38" s="308"/>
      <c r="BX38" s="308"/>
      <c r="BY38" s="308"/>
      <c r="BZ38" s="308"/>
      <c r="CA38" s="308"/>
      <c r="CB38" s="308"/>
      <c r="CC38" s="308"/>
      <c r="CD38" s="308"/>
      <c r="CE38" s="308"/>
      <c r="CF38" s="308"/>
      <c r="CG38" s="308"/>
      <c r="CH38" s="308"/>
      <c r="CI38" s="308"/>
      <c r="CJ38" s="308"/>
      <c r="CK38" s="308"/>
      <c r="CL38" s="308"/>
      <c r="CM38" s="308"/>
      <c r="CN38" s="308"/>
      <c r="CO38" s="308"/>
      <c r="CP38" s="308"/>
      <c r="CQ38" s="308"/>
      <c r="CR38" s="308"/>
      <c r="CS38" s="308"/>
      <c r="CT38" s="308"/>
      <c r="CU38" s="308"/>
      <c r="CV38" s="308"/>
      <c r="CW38" s="308"/>
      <c r="CX38" s="308"/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  <c r="ET38" s="308"/>
      <c r="EU38" s="308"/>
      <c r="EV38" s="308"/>
      <c r="EW38" s="308"/>
      <c r="EX38" s="308"/>
      <c r="EY38" s="308"/>
      <c r="EZ38" s="308"/>
      <c r="FA38" s="308"/>
      <c r="FB38" s="308"/>
      <c r="FC38" s="308"/>
      <c r="FD38" s="308"/>
      <c r="FE38" s="308"/>
      <c r="FF38" s="308"/>
      <c r="FG38" s="308"/>
      <c r="FH38" s="308"/>
      <c r="FI38" s="308"/>
      <c r="FJ38" s="308"/>
      <c r="FK38" s="308"/>
      <c r="FL38" s="308"/>
      <c r="FM38" s="308"/>
      <c r="FN38" s="308"/>
      <c r="FO38" s="308"/>
      <c r="FP38" s="308"/>
      <c r="FQ38" s="308"/>
      <c r="FR38" s="308"/>
      <c r="FS38" s="308"/>
      <c r="FT38" s="308"/>
      <c r="FU38" s="308"/>
      <c r="FV38" s="308"/>
      <c r="FW38" s="308"/>
      <c r="FX38" s="308"/>
      <c r="FY38" s="308"/>
      <c r="FZ38" s="308"/>
      <c r="GA38" s="308"/>
      <c r="GB38" s="308"/>
      <c r="GC38" s="308"/>
      <c r="GD38" s="308"/>
      <c r="GE38" s="308"/>
      <c r="GF38" s="308"/>
      <c r="GG38" s="308"/>
      <c r="GH38" s="308"/>
      <c r="GI38" s="308"/>
      <c r="GJ38" s="308"/>
      <c r="GK38" s="308"/>
      <c r="GL38" s="308"/>
      <c r="GM38" s="308"/>
      <c r="GN38" s="308"/>
      <c r="GO38" s="308"/>
      <c r="GP38" s="308"/>
      <c r="GQ38" s="308"/>
      <c r="GR38" s="308"/>
      <c r="GS38" s="308"/>
      <c r="GT38" s="308"/>
      <c r="GU38" s="308"/>
      <c r="GV38" s="308"/>
      <c r="GW38" s="308"/>
      <c r="GX38" s="308"/>
      <c r="GY38" s="308"/>
      <c r="GZ38" s="308"/>
      <c r="HA38" s="308"/>
      <c r="HB38" s="308"/>
      <c r="HC38" s="308"/>
      <c r="HD38" s="308"/>
      <c r="HE38" s="308"/>
      <c r="HF38" s="308"/>
      <c r="HG38" s="308"/>
      <c r="HH38" s="308"/>
      <c r="HI38" s="308"/>
      <c r="HJ38" s="308"/>
      <c r="HK38" s="308"/>
      <c r="HL38" s="308"/>
      <c r="HM38" s="308"/>
      <c r="HN38" s="308"/>
      <c r="HO38" s="308"/>
      <c r="HP38" s="308"/>
      <c r="HQ38" s="308"/>
      <c r="HR38" s="308"/>
      <c r="HS38" s="308"/>
      <c r="HT38" s="308"/>
      <c r="HU38" s="308"/>
      <c r="HV38" s="308"/>
      <c r="HW38" s="308"/>
      <c r="HX38" s="308"/>
      <c r="HY38" s="308"/>
      <c r="HZ38" s="308"/>
      <c r="IA38" s="308"/>
      <c r="IB38" s="308"/>
      <c r="IC38" s="308"/>
      <c r="ID38" s="308"/>
      <c r="IE38" s="308"/>
      <c r="IF38" s="308"/>
      <c r="IG38" s="308"/>
      <c r="IH38" s="308"/>
    </row>
    <row r="39" spans="1:242" s="249" customFormat="1" ht="15" customHeight="1" x14ac:dyDescent="0.3">
      <c r="A39" s="174">
        <v>2.0699999999999998</v>
      </c>
      <c r="B39" s="231"/>
      <c r="C39" s="232" t="e">
        <f>VLOOKUP(BD.PD8[[#This Row],[Pos]],[18]!PPto[#Data],3,FALSE)</f>
        <v>#REF!</v>
      </c>
      <c r="D39" s="174" t="s">
        <v>23</v>
      </c>
      <c r="E39" s="305" t="str">
        <f>IF(BD.PD8[[#This Row],[.]]="*",VLOOKUP(BD.PD8[[#This Row],[Pos]],[18]Presupuesto!A:H,7,FALSE),"")</f>
        <v/>
      </c>
      <c r="F39" s="502" t="s">
        <v>271</v>
      </c>
      <c r="G39" s="174"/>
      <c r="H39" s="174"/>
      <c r="I39" s="497" t="s">
        <v>1292</v>
      </c>
      <c r="J39" s="382">
        <v>1</v>
      </c>
      <c r="K39" s="174" t="s">
        <v>260</v>
      </c>
      <c r="L39" s="383">
        <f>IF(BD.PD8[[#This Row],[Mon]]="DOP",1,HLOOKUP(BD.PD8[[#This Row],[Mon]],Data!$J$1:$K$2,2,FALSE))</f>
        <v>1</v>
      </c>
      <c r="M39" s="384">
        <v>9312.39</v>
      </c>
      <c r="N39" s="243">
        <f>BD.PD8[[#This Row],[Cant.]]*BD.PD8[[#This Row],[ Tasa ]]*BD.PD8[[#This Row],[ Precio Und.]]</f>
        <v>9312.39</v>
      </c>
      <c r="O39" s="386">
        <v>0.01</v>
      </c>
      <c r="P39" s="243">
        <f>IF(BD.PD8[[#This Row],[Liquid. '[%']]]&lt;&gt;0,(BD.PD8[[#This Row],[Valor Neto '[DOP']]]*BD.PD8[[#This Row],[Liquid. '[%']]])+BD.PD8[[#This Row],[Valor Neto '[DOP']]],BD.PD8[[#This Row],[Valor Neto '[DOP']]])</f>
        <v>9405.5138999999999</v>
      </c>
      <c r="Q39" s="243">
        <f>BD.PD8[[#This Row],[Ppto. Orden Interna '[DOP']]]/HLOOKUP("USD",Data!$J$1:$K$2,2,FALSE)</f>
        <v>144.70021384615384</v>
      </c>
      <c r="R39" s="381" t="s">
        <v>263</v>
      </c>
      <c r="S39" s="387"/>
      <c r="T39" s="387"/>
      <c r="U39" s="492" t="s">
        <v>249</v>
      </c>
      <c r="V39" s="493">
        <v>801667</v>
      </c>
      <c r="W39" s="494" t="s">
        <v>1293</v>
      </c>
      <c r="X39" s="495">
        <v>16</v>
      </c>
      <c r="Y39" s="388">
        <v>1</v>
      </c>
      <c r="Z39" s="243">
        <f>BD.PD8[[#This Row],[Av.P1 '[%']]]*BD.PD8[[#This Row],[Ppto. Orden Interna '[DOP']]]</f>
        <v>9405.5138999999999</v>
      </c>
      <c r="AB39" s="389"/>
      <c r="AC39" s="243">
        <f>BD.PD8[[#This Row],[Av.P2 '[%']]]*BD.PD8[[#This Row],[Ppto. Orden Interna '[DOP']]]</f>
        <v>0</v>
      </c>
      <c r="AE39" s="389"/>
      <c r="AF39" s="243">
        <f>BD.PD8[[#This Row],[Av.P3 '[%']]]*BD.PD8[[#This Row],[Ppto. Orden Interna '[DOP']]]</f>
        <v>0</v>
      </c>
      <c r="AG39" s="243"/>
      <c r="AH39" s="243"/>
      <c r="AI39" s="243"/>
      <c r="AJ39" s="243"/>
      <c r="AK39" s="243"/>
      <c r="AL39" s="243"/>
      <c r="AM39" s="496">
        <f>BD.PD8[[#This Row],[Pago 3]]+BD.PD8[[#This Row],[Pago 2]]+BD.PD8[[#This Row],[Pago 1]]</f>
        <v>9405.5138999999999</v>
      </c>
      <c r="AN39" s="308" t="s">
        <v>244</v>
      </c>
      <c r="AO39" s="308" t="s">
        <v>245</v>
      </c>
      <c r="AP39" s="308" t="s">
        <v>246</v>
      </c>
      <c r="AQ39" s="308" t="s">
        <v>247</v>
      </c>
      <c r="AR39" s="308">
        <v>594</v>
      </c>
      <c r="AS39" s="308" t="s">
        <v>248</v>
      </c>
      <c r="AT39" s="249" t="s">
        <v>1356</v>
      </c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8"/>
      <c r="BK39" s="308"/>
      <c r="BL39" s="308"/>
      <c r="BM39" s="308"/>
      <c r="BN39" s="308"/>
      <c r="BO39" s="308"/>
      <c r="BP39" s="308"/>
      <c r="BQ39" s="308"/>
      <c r="BR39" s="308"/>
      <c r="BS39" s="308"/>
      <c r="BT39" s="308"/>
      <c r="BU39" s="308"/>
      <c r="BV39" s="308"/>
      <c r="BW39" s="308"/>
      <c r="BX39" s="308"/>
      <c r="BY39" s="308"/>
      <c r="BZ39" s="308"/>
      <c r="CA39" s="308"/>
      <c r="CB39" s="308"/>
      <c r="CC39" s="308"/>
      <c r="CD39" s="308"/>
      <c r="CE39" s="308"/>
      <c r="CF39" s="308"/>
      <c r="CG39" s="308"/>
      <c r="CH39" s="308"/>
      <c r="CI39" s="308"/>
      <c r="CJ39" s="308"/>
      <c r="CK39" s="308"/>
      <c r="CL39" s="308"/>
      <c r="CM39" s="308"/>
      <c r="CN39" s="308"/>
      <c r="CO39" s="308"/>
      <c r="CP39" s="308"/>
      <c r="CQ39" s="308"/>
      <c r="CR39" s="308"/>
      <c r="CS39" s="308"/>
      <c r="CT39" s="308"/>
      <c r="CU39" s="308"/>
      <c r="CV39" s="308"/>
      <c r="CW39" s="308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  <c r="ET39" s="308"/>
      <c r="EU39" s="308"/>
      <c r="EV39" s="308"/>
      <c r="EW39" s="308"/>
      <c r="EX39" s="308"/>
      <c r="EY39" s="308"/>
      <c r="EZ39" s="308"/>
      <c r="FA39" s="308"/>
      <c r="FB39" s="308"/>
      <c r="FC39" s="308"/>
      <c r="FD39" s="308"/>
      <c r="FE39" s="308"/>
      <c r="FF39" s="308"/>
      <c r="FG39" s="308"/>
      <c r="FH39" s="308"/>
      <c r="FI39" s="308"/>
      <c r="FJ39" s="308"/>
      <c r="FK39" s="308"/>
      <c r="FL39" s="308"/>
      <c r="FM39" s="308"/>
      <c r="FN39" s="308"/>
      <c r="FO39" s="308"/>
      <c r="FP39" s="308"/>
      <c r="FQ39" s="308"/>
      <c r="FR39" s="308"/>
      <c r="FS39" s="308"/>
      <c r="FT39" s="308"/>
      <c r="FU39" s="308"/>
      <c r="FV39" s="308"/>
      <c r="FW39" s="308"/>
      <c r="FX39" s="308"/>
      <c r="FY39" s="308"/>
      <c r="FZ39" s="308"/>
      <c r="GA39" s="308"/>
      <c r="GB39" s="308"/>
      <c r="GC39" s="308"/>
      <c r="GD39" s="308"/>
      <c r="GE39" s="308"/>
      <c r="GF39" s="308"/>
      <c r="GG39" s="308"/>
      <c r="GH39" s="308"/>
      <c r="GI39" s="308"/>
      <c r="GJ39" s="308"/>
      <c r="GK39" s="308"/>
      <c r="GL39" s="308"/>
      <c r="GM39" s="308"/>
      <c r="GN39" s="308"/>
      <c r="GO39" s="308"/>
      <c r="GP39" s="308"/>
      <c r="GQ39" s="308"/>
      <c r="GR39" s="308"/>
      <c r="GS39" s="308"/>
      <c r="GT39" s="308"/>
      <c r="GU39" s="308"/>
      <c r="GV39" s="308"/>
      <c r="GW39" s="308"/>
      <c r="GX39" s="308"/>
      <c r="GY39" s="308"/>
      <c r="GZ39" s="308"/>
      <c r="HA39" s="308"/>
      <c r="HB39" s="308"/>
      <c r="HC39" s="308"/>
      <c r="HD39" s="308"/>
      <c r="HE39" s="308"/>
      <c r="HF39" s="308"/>
      <c r="HG39" s="308"/>
      <c r="HH39" s="308"/>
      <c r="HI39" s="308"/>
      <c r="HJ39" s="308"/>
      <c r="HK39" s="308"/>
      <c r="HL39" s="308"/>
      <c r="HM39" s="308"/>
      <c r="HN39" s="308"/>
      <c r="HO39" s="308"/>
      <c r="HP39" s="308"/>
      <c r="HQ39" s="308"/>
      <c r="HR39" s="308"/>
      <c r="HS39" s="308"/>
      <c r="HT39" s="308"/>
      <c r="HU39" s="308"/>
      <c r="HV39" s="308"/>
      <c r="HW39" s="308"/>
      <c r="HX39" s="308"/>
      <c r="HY39" s="308"/>
      <c r="HZ39" s="308"/>
      <c r="IA39" s="308"/>
      <c r="IB39" s="308"/>
      <c r="IC39" s="308"/>
      <c r="ID39" s="308"/>
      <c r="IE39" s="308"/>
      <c r="IF39" s="308"/>
      <c r="IG39" s="308"/>
      <c r="IH39" s="308"/>
    </row>
    <row r="40" spans="1:242" s="249" customFormat="1" ht="15" customHeight="1" x14ac:dyDescent="0.3">
      <c r="A40" s="174">
        <v>2.0699999999999998</v>
      </c>
      <c r="B40" s="231"/>
      <c r="C40" s="232" t="e">
        <f>VLOOKUP(BD.PD8[[#This Row],[Pos]],[18]!PPto[#Data],3,FALSE)</f>
        <v>#REF!</v>
      </c>
      <c r="D40" s="174" t="s">
        <v>23</v>
      </c>
      <c r="E40" s="305" t="str">
        <f>IF(BD.PD8[[#This Row],[.]]="*",VLOOKUP(BD.PD8[[#This Row],[Pos]],[18]Presupuesto!A:H,7,FALSE),"")</f>
        <v/>
      </c>
      <c r="F40" s="378" t="s">
        <v>272</v>
      </c>
      <c r="G40" s="174">
        <v>4600073043</v>
      </c>
      <c r="H40" s="174"/>
      <c r="I40" s="497" t="s">
        <v>273</v>
      </c>
      <c r="J40" s="382">
        <v>1</v>
      </c>
      <c r="K40" s="174" t="s">
        <v>117</v>
      </c>
      <c r="L40" s="383">
        <f>IF(BD.PD8[[#This Row],[Mon]]="DOP",1,HLOOKUP(BD.PD8[[#This Row],[Mon]],Data!$J$1:$K$2,2,FALSE))</f>
        <v>65</v>
      </c>
      <c r="M40" s="400">
        <v>79527</v>
      </c>
      <c r="N40" s="395">
        <f>BD.PD8[[#This Row],[Cant.]]*BD.PD8[[#This Row],[ Tasa ]]*BD.PD8[[#This Row],[ Precio Und.]]</f>
        <v>5169255</v>
      </c>
      <c r="O40" s="386">
        <v>0.12</v>
      </c>
      <c r="P40" s="395">
        <f>IF(BD.PD8[[#This Row],[Liquid. '[%']]]&lt;&gt;0,(BD.PD8[[#This Row],[Valor Neto '[DOP']]]*BD.PD8[[#This Row],[Liquid. '[%']]])+BD.PD8[[#This Row],[Valor Neto '[DOP']]],BD.PD8[[#This Row],[Valor Neto '[DOP']]])</f>
        <v>5789565.5999999996</v>
      </c>
      <c r="Q40" s="395">
        <f>BD.PD8[[#This Row],[Ppto. Orden Interna '[DOP']]]/HLOOKUP("USD",Data!$J$1:$K$2,2,FALSE)</f>
        <v>89070.239999999991</v>
      </c>
      <c r="R40" s="174" t="s">
        <v>274</v>
      </c>
      <c r="S40" s="387"/>
      <c r="T40" s="387"/>
      <c r="U40" s="492" t="s">
        <v>249</v>
      </c>
      <c r="V40" s="493">
        <v>801667</v>
      </c>
      <c r="W40" s="494" t="s">
        <v>274</v>
      </c>
      <c r="X40" s="495">
        <v>4</v>
      </c>
      <c r="Y40" s="388">
        <v>0.5</v>
      </c>
      <c r="Z40" s="243">
        <f>BD.PD8[[#This Row],[Av.P1 '[%']]]*BD.PD8[[#This Row],[Ppto. Orden Interna '[DOP']]]</f>
        <v>2894782.8</v>
      </c>
      <c r="AA40" s="495">
        <v>9</v>
      </c>
      <c r="AB40" s="388">
        <v>0.5</v>
      </c>
      <c r="AC40" s="243">
        <f>BD.PD8[[#This Row],[Av.P2 '[%']]]*BD.PD8[[#This Row],[Ppto. Orden Interna '[DOP']]]</f>
        <v>2894782.8</v>
      </c>
      <c r="AE40" s="389"/>
      <c r="AF40" s="243">
        <f>BD.PD8[[#This Row],[Av.P3 '[%']]]*BD.PD8[[#This Row],[Ppto. Orden Interna '[DOP']]]</f>
        <v>0</v>
      </c>
      <c r="AG40" s="243"/>
      <c r="AH40" s="243"/>
      <c r="AI40" s="243"/>
      <c r="AJ40" s="243"/>
      <c r="AK40" s="243"/>
      <c r="AL40" s="243"/>
      <c r="AM40" s="496">
        <f>BD.PD8[[#This Row],[Pago 3]]+BD.PD8[[#This Row],[Pago 2]]+BD.PD8[[#This Row],[Pago 1]]</f>
        <v>5789565.5999999996</v>
      </c>
      <c r="AN40" s="308" t="s">
        <v>244</v>
      </c>
      <c r="AO40" s="308" t="s">
        <v>245</v>
      </c>
      <c r="AP40" s="308" t="s">
        <v>246</v>
      </c>
      <c r="AQ40" s="308" t="s">
        <v>247</v>
      </c>
      <c r="AR40" s="308">
        <v>594</v>
      </c>
      <c r="AS40" s="308" t="s">
        <v>258</v>
      </c>
      <c r="AT40" s="249" t="s">
        <v>1356</v>
      </c>
      <c r="AU40" s="308"/>
      <c r="AV40" s="308"/>
      <c r="AW40" s="308"/>
      <c r="AX40" s="308"/>
      <c r="AY40" s="308"/>
      <c r="AZ40" s="308"/>
      <c r="BA40" s="308"/>
      <c r="BB40" s="308"/>
      <c r="BC40" s="308"/>
      <c r="BD40" s="308"/>
      <c r="BE40" s="308"/>
      <c r="BF40" s="308"/>
      <c r="BG40" s="308"/>
      <c r="BH40" s="308"/>
      <c r="BI40" s="308"/>
      <c r="BJ40" s="308"/>
      <c r="BK40" s="308"/>
      <c r="BL40" s="308"/>
      <c r="BM40" s="308"/>
      <c r="BN40" s="308"/>
      <c r="BO40" s="308"/>
      <c r="BP40" s="308"/>
      <c r="BQ40" s="308"/>
      <c r="BR40" s="308"/>
      <c r="BS40" s="308"/>
      <c r="BT40" s="308"/>
      <c r="BU40" s="308"/>
      <c r="BV40" s="308"/>
      <c r="BW40" s="308"/>
      <c r="BX40" s="308"/>
      <c r="BY40" s="308"/>
      <c r="BZ40" s="308"/>
      <c r="CA40" s="308"/>
      <c r="CB40" s="308"/>
      <c r="CC40" s="308"/>
      <c r="CD40" s="308"/>
      <c r="CE40" s="308"/>
      <c r="CF40" s="308"/>
      <c r="CG40" s="308"/>
      <c r="CH40" s="308"/>
      <c r="CI40" s="308"/>
      <c r="CJ40" s="308"/>
      <c r="CK40" s="308"/>
      <c r="CL40" s="308"/>
      <c r="CM40" s="308"/>
      <c r="CN40" s="308"/>
      <c r="CO40" s="308"/>
      <c r="CP40" s="308"/>
      <c r="CQ40" s="308"/>
      <c r="CR40" s="308"/>
      <c r="CS40" s="308"/>
      <c r="CT40" s="308"/>
      <c r="CU40" s="308"/>
      <c r="CV40" s="308"/>
      <c r="CW40" s="308"/>
      <c r="CX40" s="308"/>
      <c r="CY40" s="308"/>
      <c r="CZ40" s="308"/>
      <c r="DA40" s="308"/>
      <c r="DB40" s="308"/>
      <c r="DC40" s="308"/>
      <c r="DD40" s="308"/>
      <c r="DE40" s="308"/>
      <c r="DF40" s="308"/>
      <c r="DG40" s="308"/>
      <c r="DH40" s="308"/>
      <c r="DI40" s="308"/>
      <c r="DJ40" s="308"/>
      <c r="DK40" s="308"/>
      <c r="DL40" s="308"/>
      <c r="DM40" s="308"/>
      <c r="DN40" s="308"/>
      <c r="DO40" s="308"/>
      <c r="DP40" s="308"/>
      <c r="DQ40" s="308"/>
      <c r="DR40" s="308"/>
      <c r="DS40" s="308"/>
      <c r="DT40" s="308"/>
      <c r="DU40" s="308"/>
      <c r="DV40" s="308"/>
      <c r="DW40" s="308"/>
      <c r="DX40" s="308"/>
      <c r="DY40" s="308"/>
      <c r="DZ40" s="308"/>
      <c r="EA40" s="308"/>
      <c r="EB40" s="308"/>
      <c r="EC40" s="308"/>
      <c r="ED40" s="308"/>
      <c r="EE40" s="308"/>
      <c r="EF40" s="308"/>
      <c r="EG40" s="308"/>
      <c r="EH40" s="308"/>
      <c r="EI40" s="308"/>
      <c r="EJ40" s="308"/>
      <c r="EK40" s="308"/>
      <c r="EL40" s="308"/>
      <c r="EM40" s="308"/>
      <c r="EN40" s="308"/>
      <c r="EO40" s="308"/>
      <c r="EP40" s="308"/>
      <c r="EQ40" s="308"/>
      <c r="ER40" s="308"/>
      <c r="ES40" s="308"/>
      <c r="ET40" s="308"/>
      <c r="EU40" s="308"/>
      <c r="EV40" s="308"/>
      <c r="EW40" s="308"/>
      <c r="EX40" s="308"/>
      <c r="EY40" s="308"/>
      <c r="EZ40" s="308"/>
      <c r="FA40" s="308"/>
      <c r="FB40" s="308"/>
      <c r="FC40" s="308"/>
      <c r="FD40" s="308"/>
      <c r="FE40" s="308"/>
      <c r="FF40" s="308"/>
      <c r="FG40" s="308"/>
      <c r="FH40" s="308"/>
      <c r="FI40" s="308"/>
      <c r="FJ40" s="308"/>
      <c r="FK40" s="308"/>
      <c r="FL40" s="308"/>
      <c r="FM40" s="308"/>
      <c r="FN40" s="308"/>
      <c r="FO40" s="308"/>
      <c r="FP40" s="308"/>
      <c r="FQ40" s="308"/>
      <c r="FR40" s="308"/>
      <c r="FS40" s="308"/>
      <c r="FT40" s="308"/>
      <c r="FU40" s="308"/>
      <c r="FV40" s="308"/>
      <c r="FW40" s="308"/>
      <c r="FX40" s="308"/>
      <c r="FY40" s="308"/>
      <c r="FZ40" s="308"/>
      <c r="GA40" s="308"/>
      <c r="GB40" s="308"/>
      <c r="GC40" s="308"/>
      <c r="GD40" s="308"/>
      <c r="GE40" s="308"/>
      <c r="GF40" s="308"/>
      <c r="GG40" s="308"/>
      <c r="GH40" s="308"/>
      <c r="GI40" s="308"/>
      <c r="GJ40" s="308"/>
      <c r="GK40" s="308"/>
      <c r="GL40" s="308"/>
      <c r="GM40" s="308"/>
      <c r="GN40" s="308"/>
      <c r="GO40" s="308"/>
      <c r="GP40" s="308"/>
      <c r="GQ40" s="308"/>
      <c r="GR40" s="308"/>
      <c r="GS40" s="308"/>
      <c r="GT40" s="308"/>
      <c r="GU40" s="308"/>
      <c r="GV40" s="308"/>
      <c r="GW40" s="308"/>
      <c r="GX40" s="308"/>
      <c r="GY40" s="308"/>
      <c r="GZ40" s="308"/>
      <c r="HA40" s="308"/>
      <c r="HB40" s="308"/>
      <c r="HC40" s="308"/>
      <c r="HD40" s="308"/>
      <c r="HE40" s="308"/>
      <c r="HF40" s="308"/>
      <c r="HG40" s="308"/>
      <c r="HH40" s="308"/>
      <c r="HI40" s="308"/>
      <c r="HJ40" s="308"/>
      <c r="HK40" s="308"/>
      <c r="HL40" s="308"/>
      <c r="HM40" s="308"/>
      <c r="HN40" s="308"/>
      <c r="HO40" s="308"/>
      <c r="HP40" s="308"/>
      <c r="HQ40" s="308"/>
      <c r="HR40" s="308"/>
      <c r="HS40" s="308"/>
      <c r="HT40" s="308"/>
      <c r="HU40" s="308"/>
      <c r="HV40" s="308"/>
      <c r="HW40" s="308"/>
      <c r="HX40" s="308"/>
      <c r="HY40" s="308"/>
      <c r="HZ40" s="308"/>
      <c r="IA40" s="308"/>
      <c r="IB40" s="308"/>
      <c r="IC40" s="308"/>
      <c r="ID40" s="308"/>
      <c r="IE40" s="308"/>
      <c r="IF40" s="308"/>
      <c r="IG40" s="308"/>
      <c r="IH40" s="308"/>
    </row>
    <row r="41" spans="1:242" s="249" customFormat="1" ht="15" customHeight="1" x14ac:dyDescent="0.3">
      <c r="A41" s="174">
        <v>2.0699999999999998</v>
      </c>
      <c r="B41" s="231"/>
      <c r="C41" s="232" t="e">
        <f>VLOOKUP(BD.PD8[[#This Row],[Pos]],[18]!PPto[#Data],3,FALSE)</f>
        <v>#REF!</v>
      </c>
      <c r="D41" s="174" t="s">
        <v>23</v>
      </c>
      <c r="E41" s="305" t="str">
        <f>IF(BD.PD8[[#This Row],[.]]="*",VLOOKUP(BD.PD8[[#This Row],[Pos]],[18]Presupuesto!A:H,7,FALSE),"")</f>
        <v/>
      </c>
      <c r="F41" s="378" t="s">
        <v>275</v>
      </c>
      <c r="G41" s="174"/>
      <c r="H41" s="174"/>
      <c r="I41" s="497" t="s">
        <v>273</v>
      </c>
      <c r="J41" s="382">
        <v>1</v>
      </c>
      <c r="K41" s="174" t="s">
        <v>117</v>
      </c>
      <c r="L41" s="383">
        <f>IF(BD.PD8[[#This Row],[Mon]]="DOP",1,HLOOKUP(BD.PD8[[#This Row],[Mon]],Data!$J$1:$K$2,2,FALSE))</f>
        <v>65</v>
      </c>
      <c r="M41" s="384">
        <v>14785</v>
      </c>
      <c r="N41" s="243">
        <f>BD.PD8[[#This Row],[Cant.]]*BD.PD8[[#This Row],[ Tasa ]]*BD.PD8[[#This Row],[ Precio Und.]]</f>
        <v>961025</v>
      </c>
      <c r="O41" s="386">
        <v>0</v>
      </c>
      <c r="P41" s="243">
        <f>IF(BD.PD8[[#This Row],[Liquid. '[%']]]&lt;&gt;0,(BD.PD8[[#This Row],[Valor Neto '[DOP']]]*BD.PD8[[#This Row],[Liquid. '[%']]])+BD.PD8[[#This Row],[Valor Neto '[DOP']]],BD.PD8[[#This Row],[Valor Neto '[DOP']]])</f>
        <v>961025</v>
      </c>
      <c r="Q41" s="243">
        <f>BD.PD8[[#This Row],[Ppto. Orden Interna '[DOP']]]/HLOOKUP("USD",Data!$J$1:$K$2,2,FALSE)</f>
        <v>14785</v>
      </c>
      <c r="R41" s="381" t="s">
        <v>276</v>
      </c>
      <c r="S41" s="387"/>
      <c r="T41" s="387"/>
      <c r="U41" s="492" t="s">
        <v>249</v>
      </c>
      <c r="V41" s="493">
        <v>801667</v>
      </c>
      <c r="W41" s="494" t="s">
        <v>276</v>
      </c>
      <c r="X41" s="495">
        <v>14</v>
      </c>
      <c r="Y41" s="388">
        <v>0.5</v>
      </c>
      <c r="Z41" s="243">
        <f>BD.PD8[[#This Row],[Av.P1 '[%']]]*BD.PD8[[#This Row],[Ppto. Orden Interna '[DOP']]]</f>
        <v>480512.5</v>
      </c>
      <c r="AA41" s="495">
        <v>16</v>
      </c>
      <c r="AB41" s="388">
        <v>0.5</v>
      </c>
      <c r="AC41" s="243">
        <f>BD.PD8[[#This Row],[Av.P2 '[%']]]*BD.PD8[[#This Row],[Ppto. Orden Interna '[DOP']]]</f>
        <v>480512.5</v>
      </c>
      <c r="AE41" s="389"/>
      <c r="AF41" s="243">
        <f>BD.PD8[[#This Row],[Av.P3 '[%']]]*BD.PD8[[#This Row],[Ppto. Orden Interna '[DOP']]]</f>
        <v>0</v>
      </c>
      <c r="AG41" s="243"/>
      <c r="AH41" s="243"/>
      <c r="AI41" s="243"/>
      <c r="AJ41" s="243"/>
      <c r="AK41" s="243"/>
      <c r="AL41" s="243"/>
      <c r="AM41" s="496">
        <f>BD.PD8[[#This Row],[Pago 3]]+BD.PD8[[#This Row],[Pago 2]]+BD.PD8[[#This Row],[Pago 1]]</f>
        <v>961025</v>
      </c>
      <c r="AN41" s="308" t="s">
        <v>244</v>
      </c>
      <c r="AO41" s="308" t="s">
        <v>245</v>
      </c>
      <c r="AP41" s="308" t="s">
        <v>246</v>
      </c>
      <c r="AQ41" s="308" t="s">
        <v>247</v>
      </c>
      <c r="AR41" s="308">
        <v>594</v>
      </c>
      <c r="AS41" s="308" t="s">
        <v>248</v>
      </c>
      <c r="AT41" s="249" t="s">
        <v>1356</v>
      </c>
      <c r="AU41" s="308"/>
      <c r="AV41" s="308"/>
      <c r="AW41" s="308"/>
      <c r="AX41" s="308"/>
      <c r="AY41" s="308"/>
      <c r="AZ41" s="308"/>
      <c r="BA41" s="308"/>
      <c r="BB41" s="308"/>
      <c r="BC41" s="308"/>
      <c r="BD41" s="308"/>
      <c r="BE41" s="308"/>
      <c r="BF41" s="308"/>
      <c r="BG41" s="308"/>
      <c r="BH41" s="308"/>
      <c r="BI41" s="308"/>
      <c r="BJ41" s="308"/>
      <c r="BK41" s="308"/>
      <c r="BL41" s="308"/>
      <c r="BM41" s="308"/>
      <c r="BN41" s="308"/>
      <c r="BO41" s="308"/>
      <c r="BP41" s="308"/>
      <c r="BQ41" s="308"/>
      <c r="BR41" s="308"/>
      <c r="BS41" s="308"/>
      <c r="BT41" s="308"/>
      <c r="BU41" s="308"/>
      <c r="BV41" s="308"/>
      <c r="BW41" s="308"/>
      <c r="BX41" s="308"/>
      <c r="BY41" s="308"/>
      <c r="BZ41" s="308"/>
      <c r="CA41" s="308"/>
      <c r="CB41" s="308"/>
      <c r="CC41" s="308"/>
      <c r="CD41" s="308"/>
      <c r="CE41" s="308"/>
      <c r="CF41" s="308"/>
      <c r="CG41" s="308"/>
      <c r="CH41" s="308"/>
      <c r="CI41" s="308"/>
      <c r="CJ41" s="308"/>
      <c r="CK41" s="308"/>
      <c r="CL41" s="308"/>
      <c r="CM41" s="308"/>
      <c r="CN41" s="308"/>
      <c r="CO41" s="308"/>
      <c r="CP41" s="308"/>
      <c r="CQ41" s="308"/>
      <c r="CR41" s="308"/>
      <c r="CS41" s="308"/>
      <c r="CT41" s="308"/>
      <c r="CU41" s="308"/>
      <c r="CV41" s="308"/>
      <c r="CW41" s="308"/>
      <c r="CX41" s="308"/>
      <c r="CY41" s="308"/>
      <c r="CZ41" s="308"/>
      <c r="DA41" s="308"/>
      <c r="DB41" s="308"/>
      <c r="DC41" s="308"/>
      <c r="DD41" s="308"/>
      <c r="DE41" s="308"/>
      <c r="DF41" s="308"/>
      <c r="DG41" s="308"/>
      <c r="DH41" s="308"/>
      <c r="DI41" s="308"/>
      <c r="DJ41" s="308"/>
      <c r="DK41" s="308"/>
      <c r="DL41" s="308"/>
      <c r="DM41" s="308"/>
      <c r="DN41" s="308"/>
      <c r="DO41" s="308"/>
      <c r="DP41" s="308"/>
      <c r="DQ41" s="308"/>
      <c r="DR41" s="308"/>
      <c r="DS41" s="308"/>
      <c r="DT41" s="308"/>
      <c r="DU41" s="308"/>
      <c r="DV41" s="308"/>
      <c r="DW41" s="308"/>
      <c r="DX41" s="308"/>
      <c r="DY41" s="308"/>
      <c r="DZ41" s="308"/>
      <c r="EA41" s="308"/>
      <c r="EB41" s="308"/>
      <c r="EC41" s="308"/>
      <c r="ED41" s="308"/>
      <c r="EE41" s="308"/>
      <c r="EF41" s="308"/>
      <c r="EG41" s="308"/>
      <c r="EH41" s="308"/>
      <c r="EI41" s="308"/>
      <c r="EJ41" s="308"/>
      <c r="EK41" s="308"/>
      <c r="EL41" s="308"/>
      <c r="EM41" s="308"/>
      <c r="EN41" s="308"/>
      <c r="EO41" s="308"/>
      <c r="EP41" s="308"/>
      <c r="EQ41" s="308"/>
      <c r="ER41" s="308"/>
      <c r="ES41" s="308"/>
      <c r="ET41" s="308"/>
      <c r="EU41" s="308"/>
      <c r="EV41" s="308"/>
      <c r="EW41" s="308"/>
      <c r="EX41" s="308"/>
      <c r="EY41" s="308"/>
      <c r="EZ41" s="308"/>
      <c r="FA41" s="308"/>
      <c r="FB41" s="308"/>
      <c r="FC41" s="308"/>
      <c r="FD41" s="308"/>
      <c r="FE41" s="308"/>
      <c r="FF41" s="308"/>
      <c r="FG41" s="308"/>
      <c r="FH41" s="308"/>
      <c r="FI41" s="308"/>
      <c r="FJ41" s="308"/>
      <c r="FK41" s="308"/>
      <c r="FL41" s="308"/>
      <c r="FM41" s="308"/>
      <c r="FN41" s="308"/>
      <c r="FO41" s="308"/>
      <c r="FP41" s="308"/>
      <c r="FQ41" s="308"/>
      <c r="FR41" s="308"/>
      <c r="FS41" s="308"/>
      <c r="FT41" s="308"/>
      <c r="FU41" s="308"/>
      <c r="FV41" s="308"/>
      <c r="FW41" s="308"/>
      <c r="FX41" s="308"/>
      <c r="FY41" s="308"/>
      <c r="FZ41" s="308"/>
      <c r="GA41" s="308"/>
      <c r="GB41" s="308"/>
      <c r="GC41" s="308"/>
      <c r="GD41" s="308"/>
      <c r="GE41" s="308"/>
      <c r="GF41" s="308"/>
      <c r="GG41" s="308"/>
      <c r="GH41" s="308"/>
      <c r="GI41" s="308"/>
      <c r="GJ41" s="308"/>
      <c r="GK41" s="308"/>
      <c r="GL41" s="308"/>
      <c r="GM41" s="308"/>
      <c r="GN41" s="308"/>
      <c r="GO41" s="308"/>
      <c r="GP41" s="308"/>
      <c r="GQ41" s="308"/>
      <c r="GR41" s="308"/>
      <c r="GS41" s="308"/>
      <c r="GT41" s="308"/>
      <c r="GU41" s="308"/>
      <c r="GV41" s="308"/>
      <c r="GW41" s="308"/>
      <c r="GX41" s="308"/>
      <c r="GY41" s="308"/>
      <c r="GZ41" s="308"/>
      <c r="HA41" s="308"/>
      <c r="HB41" s="308"/>
      <c r="HC41" s="308"/>
      <c r="HD41" s="308"/>
      <c r="HE41" s="308"/>
      <c r="HF41" s="308"/>
      <c r="HG41" s="308"/>
      <c r="HH41" s="308"/>
      <c r="HI41" s="308"/>
      <c r="HJ41" s="308"/>
      <c r="HK41" s="308"/>
      <c r="HL41" s="308"/>
      <c r="HM41" s="308"/>
      <c r="HN41" s="308"/>
      <c r="HO41" s="308"/>
      <c r="HP41" s="308"/>
      <c r="HQ41" s="308"/>
      <c r="HR41" s="308"/>
      <c r="HS41" s="308"/>
      <c r="HT41" s="308"/>
      <c r="HU41" s="308"/>
      <c r="HV41" s="308"/>
      <c r="HW41" s="308"/>
      <c r="HX41" s="308"/>
      <c r="HY41" s="308"/>
      <c r="HZ41" s="308"/>
      <c r="IA41" s="308"/>
      <c r="IB41" s="308"/>
      <c r="IC41" s="308"/>
      <c r="ID41" s="308"/>
      <c r="IE41" s="308"/>
      <c r="IF41" s="308"/>
      <c r="IG41" s="308"/>
      <c r="IH41" s="308"/>
    </row>
    <row r="42" spans="1:242" s="249" customFormat="1" ht="15" customHeight="1" x14ac:dyDescent="0.3">
      <c r="A42" s="174">
        <v>2.0699999999999998</v>
      </c>
      <c r="B42" s="231"/>
      <c r="C42" s="232" t="e">
        <f>VLOOKUP(BD.PD8[[#This Row],[Pos]],[18]!PPto[#Data],3,FALSE)</f>
        <v>#REF!</v>
      </c>
      <c r="D42" s="174" t="s">
        <v>23</v>
      </c>
      <c r="E42" s="305" t="str">
        <f>IF(BD.PD8[[#This Row],[.]]="*",VLOOKUP(BD.PD8[[#This Row],[Pos]],[18]Presupuesto!A:H,7,FALSE),"")</f>
        <v/>
      </c>
      <c r="F42" s="378" t="s">
        <v>277</v>
      </c>
      <c r="G42" s="174"/>
      <c r="H42" s="174"/>
      <c r="I42" s="497" t="s">
        <v>273</v>
      </c>
      <c r="J42" s="382">
        <v>1</v>
      </c>
      <c r="K42" s="174" t="s">
        <v>117</v>
      </c>
      <c r="L42" s="383">
        <f>IF(BD.PD8[[#This Row],[Mon]]="DOP",1,HLOOKUP(BD.PD8[[#This Row],[Mon]],Data!$J$1:$K$2,2,FALSE))</f>
        <v>65</v>
      </c>
      <c r="M42" s="384">
        <v>1478.5</v>
      </c>
      <c r="N42" s="243">
        <f>BD.PD8[[#This Row],[Cant.]]*BD.PD8[[#This Row],[ Tasa ]]*BD.PD8[[#This Row],[ Precio Und.]]</f>
        <v>96102.5</v>
      </c>
      <c r="O42" s="386">
        <v>0</v>
      </c>
      <c r="P42" s="243">
        <f>IF(BD.PD8[[#This Row],[Liquid. '[%']]]&lt;&gt;0,(BD.PD8[[#This Row],[Valor Neto '[DOP']]]*BD.PD8[[#This Row],[Liquid. '[%']]])+BD.PD8[[#This Row],[Valor Neto '[DOP']]],BD.PD8[[#This Row],[Valor Neto '[DOP']]])</f>
        <v>96102.5</v>
      </c>
      <c r="Q42" s="243">
        <f>BD.PD8[[#This Row],[Ppto. Orden Interna '[DOP']]]/HLOOKUP("USD",Data!$J$1:$K$2,2,FALSE)</f>
        <v>1478.5</v>
      </c>
      <c r="R42" s="381" t="s">
        <v>276</v>
      </c>
      <c r="S42" s="387"/>
      <c r="T42" s="387"/>
      <c r="U42" s="492" t="s">
        <v>249</v>
      </c>
      <c r="V42" s="493">
        <v>801667</v>
      </c>
      <c r="W42" s="494" t="s">
        <v>276</v>
      </c>
      <c r="X42" s="495">
        <v>14</v>
      </c>
      <c r="Y42" s="388">
        <v>0.5</v>
      </c>
      <c r="Z42" s="243">
        <f>BD.PD8[[#This Row],[Av.P1 '[%']]]*BD.PD8[[#This Row],[Ppto. Orden Interna '[DOP']]]</f>
        <v>48051.25</v>
      </c>
      <c r="AA42" s="495">
        <v>16</v>
      </c>
      <c r="AB42" s="388">
        <v>0.5</v>
      </c>
      <c r="AC42" s="243">
        <f>BD.PD8[[#This Row],[Av.P2 '[%']]]*BD.PD8[[#This Row],[Ppto. Orden Interna '[DOP']]]</f>
        <v>48051.25</v>
      </c>
      <c r="AE42" s="389"/>
      <c r="AF42" s="243">
        <f>BD.PD8[[#This Row],[Av.P3 '[%']]]*BD.PD8[[#This Row],[Ppto. Orden Interna '[DOP']]]</f>
        <v>0</v>
      </c>
      <c r="AG42" s="243"/>
      <c r="AH42" s="243"/>
      <c r="AI42" s="243"/>
      <c r="AJ42" s="243"/>
      <c r="AK42" s="243"/>
      <c r="AL42" s="243"/>
      <c r="AM42" s="496">
        <f>BD.PD8[[#This Row],[Pago 3]]+BD.PD8[[#This Row],[Pago 2]]+BD.PD8[[#This Row],[Pago 1]]</f>
        <v>96102.5</v>
      </c>
      <c r="AN42" s="308" t="s">
        <v>244</v>
      </c>
      <c r="AO42" s="308" t="s">
        <v>245</v>
      </c>
      <c r="AP42" s="308" t="s">
        <v>246</v>
      </c>
      <c r="AQ42" s="308" t="s">
        <v>247</v>
      </c>
      <c r="AR42" s="308">
        <v>594</v>
      </c>
      <c r="AS42" s="308" t="s">
        <v>248</v>
      </c>
      <c r="AT42" s="249" t="s">
        <v>1356</v>
      </c>
      <c r="AU42" s="308"/>
      <c r="AV42" s="308"/>
      <c r="AW42" s="308"/>
      <c r="AX42" s="308"/>
      <c r="AY42" s="308"/>
      <c r="AZ42" s="308"/>
      <c r="BA42" s="308"/>
      <c r="BB42" s="308"/>
      <c r="BC42" s="308"/>
      <c r="BD42" s="308"/>
      <c r="BE42" s="308"/>
      <c r="BF42" s="308"/>
      <c r="BG42" s="308"/>
      <c r="BH42" s="308"/>
      <c r="BI42" s="308"/>
      <c r="BJ42" s="308"/>
      <c r="BK42" s="308"/>
      <c r="BL42" s="308"/>
      <c r="BM42" s="308"/>
      <c r="BN42" s="308"/>
      <c r="BO42" s="308"/>
      <c r="BP42" s="308"/>
      <c r="BQ42" s="308"/>
      <c r="BR42" s="308"/>
      <c r="BS42" s="308"/>
      <c r="BT42" s="308"/>
      <c r="BU42" s="308"/>
      <c r="BV42" s="308"/>
      <c r="BW42" s="308"/>
      <c r="BX42" s="308"/>
      <c r="BY42" s="308"/>
      <c r="BZ42" s="308"/>
      <c r="CA42" s="308"/>
      <c r="CB42" s="308"/>
      <c r="CC42" s="308"/>
      <c r="CD42" s="308"/>
      <c r="CE42" s="308"/>
      <c r="CF42" s="308"/>
      <c r="CG42" s="308"/>
      <c r="CH42" s="308"/>
      <c r="CI42" s="308"/>
      <c r="CJ42" s="308"/>
      <c r="CK42" s="308"/>
      <c r="CL42" s="308"/>
      <c r="CM42" s="308"/>
      <c r="CN42" s="308"/>
      <c r="CO42" s="308"/>
      <c r="CP42" s="308"/>
      <c r="CQ42" s="308"/>
      <c r="CR42" s="308"/>
      <c r="CS42" s="308"/>
      <c r="CT42" s="308"/>
      <c r="CU42" s="308"/>
      <c r="CV42" s="308"/>
      <c r="CW42" s="308"/>
      <c r="CX42" s="308"/>
      <c r="CY42" s="308"/>
      <c r="CZ42" s="308"/>
      <c r="DA42" s="308"/>
      <c r="DB42" s="308"/>
      <c r="DC42" s="308"/>
      <c r="DD42" s="308"/>
      <c r="DE42" s="308"/>
      <c r="DF42" s="308"/>
      <c r="DG42" s="308"/>
      <c r="DH42" s="308"/>
      <c r="DI42" s="308"/>
      <c r="DJ42" s="308"/>
      <c r="DK42" s="308"/>
      <c r="DL42" s="308"/>
      <c r="DM42" s="308"/>
      <c r="DN42" s="308"/>
      <c r="DO42" s="308"/>
      <c r="DP42" s="308"/>
      <c r="DQ42" s="308"/>
      <c r="DR42" s="308"/>
      <c r="DS42" s="308"/>
      <c r="DT42" s="308"/>
      <c r="DU42" s="308"/>
      <c r="DV42" s="308"/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8"/>
      <c r="EL42" s="308"/>
      <c r="EM42" s="308"/>
      <c r="EN42" s="308"/>
      <c r="EO42" s="308"/>
      <c r="EP42" s="308"/>
      <c r="EQ42" s="308"/>
      <c r="ER42" s="308"/>
      <c r="ES42" s="308"/>
      <c r="ET42" s="308"/>
      <c r="EU42" s="308"/>
      <c r="EV42" s="308"/>
      <c r="EW42" s="308"/>
      <c r="EX42" s="308"/>
      <c r="EY42" s="308"/>
      <c r="EZ42" s="308"/>
      <c r="FA42" s="308"/>
      <c r="FB42" s="308"/>
      <c r="FC42" s="308"/>
      <c r="FD42" s="308"/>
      <c r="FE42" s="308"/>
      <c r="FF42" s="308"/>
      <c r="FG42" s="308"/>
      <c r="FH42" s="308"/>
      <c r="FI42" s="308"/>
      <c r="FJ42" s="308"/>
      <c r="FK42" s="308"/>
      <c r="FL42" s="308"/>
      <c r="FM42" s="308"/>
      <c r="FN42" s="308"/>
      <c r="FO42" s="308"/>
      <c r="FP42" s="308"/>
      <c r="FQ42" s="308"/>
      <c r="FR42" s="308"/>
      <c r="FS42" s="308"/>
      <c r="FT42" s="308"/>
      <c r="FU42" s="308"/>
      <c r="FV42" s="308"/>
      <c r="FW42" s="308"/>
      <c r="FX42" s="308"/>
      <c r="FY42" s="308"/>
      <c r="FZ42" s="308"/>
      <c r="GA42" s="308"/>
      <c r="GB42" s="308"/>
      <c r="GC42" s="308"/>
      <c r="GD42" s="308"/>
      <c r="GE42" s="308"/>
      <c r="GF42" s="308"/>
      <c r="GG42" s="308"/>
      <c r="GH42" s="308"/>
      <c r="GI42" s="308"/>
      <c r="GJ42" s="308"/>
      <c r="GK42" s="308"/>
      <c r="GL42" s="308"/>
      <c r="GM42" s="308"/>
      <c r="GN42" s="308"/>
      <c r="GO42" s="308"/>
      <c r="GP42" s="308"/>
      <c r="GQ42" s="308"/>
      <c r="GR42" s="308"/>
      <c r="GS42" s="308"/>
      <c r="GT42" s="308"/>
      <c r="GU42" s="308"/>
      <c r="GV42" s="308"/>
      <c r="GW42" s="308"/>
      <c r="GX42" s="308"/>
      <c r="GY42" s="308"/>
      <c r="GZ42" s="308"/>
      <c r="HA42" s="308"/>
      <c r="HB42" s="308"/>
      <c r="HC42" s="308"/>
      <c r="HD42" s="308"/>
      <c r="HE42" s="308"/>
      <c r="HF42" s="308"/>
      <c r="HG42" s="308"/>
      <c r="HH42" s="308"/>
      <c r="HI42" s="308"/>
      <c r="HJ42" s="308"/>
      <c r="HK42" s="308"/>
      <c r="HL42" s="308"/>
      <c r="HM42" s="308"/>
      <c r="HN42" s="308"/>
      <c r="HO42" s="308"/>
      <c r="HP42" s="308"/>
      <c r="HQ42" s="308"/>
      <c r="HR42" s="308"/>
      <c r="HS42" s="308"/>
      <c r="HT42" s="308"/>
      <c r="HU42" s="308"/>
      <c r="HV42" s="308"/>
      <c r="HW42" s="308"/>
      <c r="HX42" s="308"/>
      <c r="HY42" s="308"/>
      <c r="HZ42" s="308"/>
      <c r="IA42" s="308"/>
      <c r="IB42" s="308"/>
      <c r="IC42" s="308"/>
      <c r="ID42" s="308"/>
      <c r="IE42" s="308"/>
      <c r="IF42" s="308"/>
      <c r="IG42" s="308"/>
      <c r="IH42" s="308"/>
    </row>
    <row r="43" spans="1:242" s="249" customFormat="1" ht="15" customHeight="1" x14ac:dyDescent="0.3">
      <c r="A43" s="174">
        <v>2.08</v>
      </c>
      <c r="B43" s="231" t="s">
        <v>243</v>
      </c>
      <c r="C43" s="232" t="e">
        <f>VLOOKUP(BD.PD8[[#This Row],[Pos]],[18]!PPto[#Data],3,FALSE)</f>
        <v>#REF!</v>
      </c>
      <c r="D43" s="233" t="s">
        <v>243</v>
      </c>
      <c r="E43" s="305">
        <f>IF(BD.PD8[[#This Row],[.]]="*",VLOOKUP(BD.PD8[[#This Row],[Pos]],[18]Presupuesto!A:H,7,FALSE),"")</f>
        <v>112643.0886904762</v>
      </c>
      <c r="F43" s="234"/>
      <c r="G43" s="174"/>
      <c r="H43" s="174"/>
      <c r="I43" s="174"/>
      <c r="J43" s="392">
        <v>1</v>
      </c>
      <c r="K43" s="233" t="s">
        <v>117</v>
      </c>
      <c r="L43" s="383">
        <f>IF(BD.PD8[[#This Row],[Mon]]="DOP",1,HLOOKUP(BD.PD8[[#This Row],[Mon]],Data!$J$1:$K$2,2,FALSE))</f>
        <v>65</v>
      </c>
      <c r="M43" s="490">
        <v>0</v>
      </c>
      <c r="N43" s="243">
        <f>BD.PD8[[#This Row],[Cant.]]*BD.PD8[[#This Row],[ Tasa ]]*BD.PD8[[#This Row],[ Precio Und.]]</f>
        <v>0</v>
      </c>
      <c r="O43" s="491">
        <v>0</v>
      </c>
      <c r="P43" s="243">
        <f>IF(BD.PD8[[#This Row],[Liquid. '[%']]]&lt;&gt;0,(BD.PD8[[#This Row],[Valor Neto '[DOP']]]*BD.PD8[[#This Row],[Liquid. '[%']]])+BD.PD8[[#This Row],[Valor Neto '[DOP']]],BD.PD8[[#This Row],[Valor Neto '[DOP']]])</f>
        <v>0</v>
      </c>
      <c r="Q43" s="243">
        <f>BD.PD8[[#This Row],[Ppto. Orden Interna '[DOP']]]/HLOOKUP("USD",Data!$J$1:$K$2,2,FALSE)</f>
        <v>0</v>
      </c>
      <c r="R43" s="381"/>
      <c r="S43" s="387"/>
      <c r="T43" s="387"/>
      <c r="U43" s="492" t="s">
        <v>249</v>
      </c>
      <c r="V43" s="493">
        <v>801667</v>
      </c>
      <c r="W43" s="494"/>
      <c r="X43" s="495"/>
      <c r="Y43" s="388"/>
      <c r="Z43" s="243">
        <f>BD.PD8[[#This Row],[Av.P1 '[%']]]*BD.PD8[[#This Row],[Ppto. Orden Interna '[DOP']]]</f>
        <v>0</v>
      </c>
      <c r="AB43" s="389"/>
      <c r="AC43" s="243">
        <f>BD.PD8[[#This Row],[Av.P2 '[%']]]*BD.PD8[[#This Row],[Ppto. Orden Interna '[DOP']]]</f>
        <v>0</v>
      </c>
      <c r="AE43" s="389"/>
      <c r="AF43" s="243">
        <f>BD.PD8[[#This Row],[Av.P3 '[%']]]*BD.PD8[[#This Row],[Ppto. Orden Interna '[DOP']]]</f>
        <v>0</v>
      </c>
      <c r="AG43" s="243"/>
      <c r="AH43" s="243"/>
      <c r="AI43" s="243"/>
      <c r="AJ43" s="243"/>
      <c r="AK43" s="243"/>
      <c r="AL43" s="243"/>
      <c r="AM43" s="496">
        <f>BD.PD8[[#This Row],[Pago 3]]+BD.PD8[[#This Row],[Pago 2]]+BD.PD8[[#This Row],[Pago 1]]</f>
        <v>0</v>
      </c>
      <c r="AN43" s="308" t="s">
        <v>244</v>
      </c>
      <c r="AO43" s="308" t="s">
        <v>245</v>
      </c>
      <c r="AP43" s="308" t="s">
        <v>246</v>
      </c>
      <c r="AQ43" s="308" t="s">
        <v>247</v>
      </c>
      <c r="AR43" s="308">
        <v>594</v>
      </c>
      <c r="AS43" s="308" t="s">
        <v>248</v>
      </c>
      <c r="AT43" s="249" t="s">
        <v>1356</v>
      </c>
      <c r="AU43" s="308"/>
      <c r="AV43" s="308"/>
      <c r="AW43" s="308"/>
      <c r="AX43" s="308"/>
      <c r="AY43" s="308"/>
      <c r="AZ43" s="308"/>
      <c r="BA43" s="308"/>
      <c r="BB43" s="308"/>
      <c r="BC43" s="308"/>
      <c r="BD43" s="308"/>
      <c r="BE43" s="308"/>
      <c r="BF43" s="308"/>
      <c r="BG43" s="308"/>
      <c r="BH43" s="308"/>
      <c r="BI43" s="308"/>
      <c r="BJ43" s="308"/>
      <c r="BK43" s="308"/>
      <c r="BL43" s="308"/>
      <c r="BM43" s="308"/>
      <c r="BN43" s="308"/>
      <c r="BO43" s="308"/>
      <c r="BP43" s="308"/>
      <c r="BQ43" s="308"/>
      <c r="BR43" s="308"/>
      <c r="BS43" s="308"/>
      <c r="BT43" s="308"/>
      <c r="BU43" s="308"/>
      <c r="BV43" s="308"/>
      <c r="BW43" s="308"/>
      <c r="BX43" s="308"/>
      <c r="BY43" s="308"/>
      <c r="BZ43" s="308"/>
      <c r="CA43" s="308"/>
      <c r="CB43" s="308"/>
      <c r="CC43" s="308"/>
      <c r="CD43" s="308"/>
      <c r="CE43" s="308"/>
      <c r="CF43" s="308"/>
      <c r="CG43" s="308"/>
      <c r="CH43" s="308"/>
      <c r="CI43" s="308"/>
      <c r="CJ43" s="308"/>
      <c r="CK43" s="308"/>
      <c r="CL43" s="308"/>
      <c r="CM43" s="308"/>
      <c r="CN43" s="308"/>
      <c r="CO43" s="308"/>
      <c r="CP43" s="308"/>
      <c r="CQ43" s="308"/>
      <c r="CR43" s="308"/>
      <c r="CS43" s="308"/>
      <c r="CT43" s="308"/>
      <c r="CU43" s="308"/>
      <c r="CV43" s="308"/>
      <c r="CW43" s="308"/>
      <c r="CX43" s="308"/>
      <c r="CY43" s="308"/>
      <c r="CZ43" s="308"/>
      <c r="DA43" s="308"/>
      <c r="DB43" s="308"/>
      <c r="DC43" s="308"/>
      <c r="DD43" s="308"/>
      <c r="DE43" s="308"/>
      <c r="DF43" s="308"/>
      <c r="DG43" s="308"/>
      <c r="DH43" s="308"/>
      <c r="DI43" s="308"/>
      <c r="DJ43" s="308"/>
      <c r="DK43" s="308"/>
      <c r="DL43" s="308"/>
      <c r="DM43" s="308"/>
      <c r="DN43" s="308"/>
      <c r="DO43" s="308"/>
      <c r="DP43" s="308"/>
      <c r="DQ43" s="308"/>
      <c r="DR43" s="308"/>
      <c r="DS43" s="308"/>
      <c r="DT43" s="308"/>
      <c r="DU43" s="308"/>
      <c r="DV43" s="308"/>
      <c r="DW43" s="308"/>
      <c r="DX43" s="308"/>
      <c r="DY43" s="308"/>
      <c r="DZ43" s="308"/>
      <c r="EA43" s="308"/>
      <c r="EB43" s="308"/>
      <c r="EC43" s="308"/>
      <c r="ED43" s="308"/>
      <c r="EE43" s="308"/>
      <c r="EF43" s="308"/>
      <c r="EG43" s="308"/>
      <c r="EH43" s="308"/>
      <c r="EI43" s="308"/>
      <c r="EJ43" s="308"/>
      <c r="EK43" s="308"/>
      <c r="EL43" s="308"/>
      <c r="EM43" s="308"/>
      <c r="EN43" s="308"/>
      <c r="EO43" s="308"/>
      <c r="EP43" s="308"/>
      <c r="EQ43" s="308"/>
      <c r="ER43" s="308"/>
      <c r="ES43" s="308"/>
      <c r="ET43" s="308"/>
      <c r="EU43" s="308"/>
      <c r="EV43" s="308"/>
      <c r="EW43" s="308"/>
      <c r="EX43" s="308"/>
      <c r="EY43" s="308"/>
      <c r="EZ43" s="308"/>
      <c r="FA43" s="308"/>
      <c r="FB43" s="308"/>
      <c r="FC43" s="308"/>
      <c r="FD43" s="308"/>
      <c r="FE43" s="308"/>
      <c r="FF43" s="308"/>
      <c r="FG43" s="308"/>
      <c r="FH43" s="308"/>
      <c r="FI43" s="308"/>
      <c r="FJ43" s="308"/>
      <c r="FK43" s="308"/>
      <c r="FL43" s="308"/>
      <c r="FM43" s="308"/>
      <c r="FN43" s="308"/>
      <c r="FO43" s="308"/>
      <c r="FP43" s="308"/>
      <c r="FQ43" s="308"/>
      <c r="FR43" s="308"/>
      <c r="FS43" s="308"/>
      <c r="FT43" s="308"/>
      <c r="FU43" s="308"/>
      <c r="FV43" s="308"/>
      <c r="FW43" s="308"/>
      <c r="FX43" s="308"/>
      <c r="FY43" s="308"/>
      <c r="FZ43" s="308"/>
      <c r="GA43" s="308"/>
      <c r="GB43" s="308"/>
      <c r="GC43" s="308"/>
      <c r="GD43" s="308"/>
      <c r="GE43" s="308"/>
      <c r="GF43" s="308"/>
      <c r="GG43" s="308"/>
      <c r="GH43" s="308"/>
      <c r="GI43" s="308"/>
      <c r="GJ43" s="308"/>
      <c r="GK43" s="308"/>
      <c r="GL43" s="308"/>
      <c r="GM43" s="308"/>
      <c r="GN43" s="308"/>
      <c r="GO43" s="308"/>
      <c r="GP43" s="308"/>
      <c r="GQ43" s="308"/>
      <c r="GR43" s="308"/>
      <c r="GS43" s="308"/>
      <c r="GT43" s="308"/>
      <c r="GU43" s="308"/>
      <c r="GV43" s="308"/>
      <c r="GW43" s="308"/>
      <c r="GX43" s="308"/>
      <c r="GY43" s="308"/>
      <c r="GZ43" s="308"/>
      <c r="HA43" s="308"/>
      <c r="HB43" s="308"/>
      <c r="HC43" s="308"/>
      <c r="HD43" s="308"/>
      <c r="HE43" s="308"/>
      <c r="HF43" s="308"/>
      <c r="HG43" s="308"/>
      <c r="HH43" s="308"/>
      <c r="HI43" s="308"/>
      <c r="HJ43" s="308"/>
      <c r="HK43" s="308"/>
      <c r="HL43" s="308"/>
      <c r="HM43" s="308"/>
      <c r="HN43" s="308"/>
      <c r="HO43" s="308"/>
      <c r="HP43" s="308"/>
      <c r="HQ43" s="308"/>
      <c r="HR43" s="308"/>
      <c r="HS43" s="308"/>
      <c r="HT43" s="308"/>
      <c r="HU43" s="308"/>
      <c r="HV43" s="308"/>
      <c r="HW43" s="308"/>
      <c r="HX43" s="308"/>
      <c r="HY43" s="308"/>
      <c r="HZ43" s="308"/>
      <c r="IA43" s="308"/>
      <c r="IB43" s="308"/>
      <c r="IC43" s="308"/>
      <c r="ID43" s="308"/>
      <c r="IE43" s="308"/>
      <c r="IF43" s="308"/>
      <c r="IG43" s="308"/>
      <c r="IH43" s="308"/>
    </row>
    <row r="44" spans="1:242" s="249" customFormat="1" ht="15" customHeight="1" x14ac:dyDescent="0.3">
      <c r="A44" s="174">
        <v>2.08</v>
      </c>
      <c r="B44" s="231"/>
      <c r="C44" s="232" t="e">
        <f>VLOOKUP(BD.PD8[[#This Row],[Pos]],[18]!PPto[#Data],3,FALSE)</f>
        <v>#REF!</v>
      </c>
      <c r="D44" s="174" t="s">
        <v>23</v>
      </c>
      <c r="E44" s="305" t="str">
        <f>IF(BD.PD8[[#This Row],[.]]="*",VLOOKUP(BD.PD8[[#This Row],[Pos]],[18]Presupuesto!A:H,7,FALSE),"")</f>
        <v/>
      </c>
      <c r="F44" s="546" t="s">
        <v>278</v>
      </c>
      <c r="G44" s="174">
        <v>4600070965</v>
      </c>
      <c r="H44" s="174"/>
      <c r="I44" s="497" t="s">
        <v>273</v>
      </c>
      <c r="J44" s="382">
        <v>1</v>
      </c>
      <c r="K44" s="174" t="s">
        <v>117</v>
      </c>
      <c r="L44" s="383">
        <f>IF(BD.PD8[[#This Row],[Mon]]="DOP",1,HLOOKUP(BD.PD8[[#This Row],[Mon]],Data!$J$1:$K$2,2,FALSE))</f>
        <v>65</v>
      </c>
      <c r="M44" s="384">
        <v>8884.09</v>
      </c>
      <c r="N44" s="243">
        <f>BD.PD8[[#This Row],[Cant.]]*BD.PD8[[#This Row],[ Tasa ]]*BD.PD8[[#This Row],[ Precio Und.]]</f>
        <v>577465.85</v>
      </c>
      <c r="O44" s="386">
        <v>0.25</v>
      </c>
      <c r="P44" s="243">
        <f>IF(BD.PD8[[#This Row],[Liquid. '[%']]]&lt;&gt;0,(BD.PD8[[#This Row],[Valor Neto '[DOP']]]*BD.PD8[[#This Row],[Liquid. '[%']]])+BD.PD8[[#This Row],[Valor Neto '[DOP']]],BD.PD8[[#This Row],[Valor Neto '[DOP']]])</f>
        <v>721832.3125</v>
      </c>
      <c r="Q44" s="243">
        <f>BD.PD8[[#This Row],[Ppto. Orden Interna '[DOP']]]/HLOOKUP("USD",Data!$J$1:$K$2,2,FALSE)</f>
        <v>11105.112499999999</v>
      </c>
      <c r="R44" s="381" t="s">
        <v>1294</v>
      </c>
      <c r="S44" s="387"/>
      <c r="T44" s="387"/>
      <c r="U44" s="492" t="s">
        <v>249</v>
      </c>
      <c r="V44" s="493">
        <v>801667</v>
      </c>
      <c r="W44" s="494" t="s">
        <v>279</v>
      </c>
      <c r="X44" s="495">
        <v>8</v>
      </c>
      <c r="Y44" s="388">
        <v>1</v>
      </c>
      <c r="Z44" s="243">
        <f>BD.PD8[[#This Row],[Av.P1 '[%']]]*BD.PD8[[#This Row],[Ppto. Orden Interna '[DOP']]]</f>
        <v>721832.3125</v>
      </c>
      <c r="AB44" s="389"/>
      <c r="AC44" s="243">
        <f>BD.PD8[[#This Row],[Av.P2 '[%']]]*BD.PD8[[#This Row],[Ppto. Orden Interna '[DOP']]]</f>
        <v>0</v>
      </c>
      <c r="AE44" s="389"/>
      <c r="AF44" s="243">
        <f>BD.PD8[[#This Row],[Av.P3 '[%']]]*BD.PD8[[#This Row],[Ppto. Orden Interna '[DOP']]]</f>
        <v>0</v>
      </c>
      <c r="AG44" s="243"/>
      <c r="AH44" s="243"/>
      <c r="AI44" s="243"/>
      <c r="AJ44" s="243"/>
      <c r="AK44" s="243"/>
      <c r="AL44" s="243"/>
      <c r="AM44" s="496">
        <f>BD.PD8[[#This Row],[Pago 3]]+BD.PD8[[#This Row],[Pago 2]]+BD.PD8[[#This Row],[Pago 1]]</f>
        <v>721832.3125</v>
      </c>
      <c r="AN44" s="308" t="s">
        <v>244</v>
      </c>
      <c r="AO44" s="308" t="s">
        <v>245</v>
      </c>
      <c r="AP44" s="308" t="s">
        <v>246</v>
      </c>
      <c r="AQ44" s="308" t="s">
        <v>247</v>
      </c>
      <c r="AR44" s="308">
        <v>594</v>
      </c>
      <c r="AS44" s="308" t="s">
        <v>258</v>
      </c>
      <c r="AT44" s="249" t="s">
        <v>1356</v>
      </c>
      <c r="AU44" s="308"/>
      <c r="AV44" s="308"/>
      <c r="AW44" s="308"/>
      <c r="AX44" s="308"/>
      <c r="AY44" s="308"/>
      <c r="AZ44" s="308"/>
      <c r="BA44" s="308"/>
      <c r="BB44" s="308"/>
      <c r="BC44" s="308"/>
      <c r="BD44" s="308"/>
      <c r="BE44" s="308"/>
      <c r="BF44" s="308"/>
      <c r="BG44" s="308"/>
      <c r="BH44" s="308"/>
      <c r="BI44" s="308"/>
      <c r="BJ44" s="308"/>
      <c r="BK44" s="308"/>
      <c r="BL44" s="308"/>
      <c r="BM44" s="308"/>
      <c r="BN44" s="308"/>
      <c r="BO44" s="308"/>
      <c r="BP44" s="308"/>
      <c r="BQ44" s="308"/>
      <c r="BR44" s="308"/>
      <c r="BS44" s="308"/>
      <c r="BT44" s="308"/>
      <c r="BU44" s="308"/>
      <c r="BV44" s="308"/>
      <c r="BW44" s="308"/>
      <c r="BX44" s="308"/>
      <c r="BY44" s="308"/>
      <c r="BZ44" s="308"/>
      <c r="CA44" s="308"/>
      <c r="CB44" s="308"/>
      <c r="CC44" s="308"/>
      <c r="CD44" s="308"/>
      <c r="CE44" s="308"/>
      <c r="CF44" s="308"/>
      <c r="CG44" s="308"/>
      <c r="CH44" s="308"/>
      <c r="CI44" s="308"/>
      <c r="CJ44" s="308"/>
      <c r="CK44" s="308"/>
      <c r="CL44" s="308"/>
      <c r="CM44" s="308"/>
      <c r="CN44" s="308"/>
      <c r="CO44" s="308"/>
      <c r="CP44" s="308"/>
      <c r="CQ44" s="308"/>
      <c r="CR44" s="308"/>
      <c r="CS44" s="308"/>
      <c r="CT44" s="308"/>
      <c r="CU44" s="308"/>
      <c r="CV44" s="308"/>
      <c r="CW44" s="308"/>
      <c r="CX44" s="308"/>
      <c r="CY44" s="308"/>
      <c r="CZ44" s="308"/>
      <c r="DA44" s="308"/>
      <c r="DB44" s="308"/>
      <c r="DC44" s="308"/>
      <c r="DD44" s="308"/>
      <c r="DE44" s="308"/>
      <c r="DF44" s="308"/>
      <c r="DG44" s="308"/>
      <c r="DH44" s="308"/>
      <c r="DI44" s="308"/>
      <c r="DJ44" s="308"/>
      <c r="DK44" s="308"/>
      <c r="DL44" s="308"/>
      <c r="DM44" s="308"/>
      <c r="DN44" s="308"/>
      <c r="DO44" s="308"/>
      <c r="DP44" s="308"/>
      <c r="DQ44" s="308"/>
      <c r="DR44" s="308"/>
      <c r="DS44" s="308"/>
      <c r="DT44" s="308"/>
      <c r="DU44" s="308"/>
      <c r="DV44" s="308"/>
      <c r="DW44" s="308"/>
      <c r="DX44" s="308"/>
      <c r="DY44" s="308"/>
      <c r="DZ44" s="308"/>
      <c r="EA44" s="308"/>
      <c r="EB44" s="308"/>
      <c r="EC44" s="308"/>
      <c r="ED44" s="308"/>
      <c r="EE44" s="308"/>
      <c r="EF44" s="308"/>
      <c r="EG44" s="308"/>
      <c r="EH44" s="308"/>
      <c r="EI44" s="308"/>
      <c r="EJ44" s="308"/>
      <c r="EK44" s="308"/>
      <c r="EL44" s="308"/>
      <c r="EM44" s="308"/>
      <c r="EN44" s="308"/>
      <c r="EO44" s="308"/>
      <c r="EP44" s="308"/>
      <c r="EQ44" s="308"/>
      <c r="ER44" s="308"/>
      <c r="ES44" s="308"/>
      <c r="ET44" s="308"/>
      <c r="EU44" s="308"/>
      <c r="EV44" s="308"/>
      <c r="EW44" s="308"/>
      <c r="EX44" s="308"/>
      <c r="EY44" s="308"/>
      <c r="EZ44" s="308"/>
      <c r="FA44" s="308"/>
      <c r="FB44" s="308"/>
      <c r="FC44" s="308"/>
      <c r="FD44" s="308"/>
      <c r="FE44" s="308"/>
      <c r="FF44" s="308"/>
      <c r="FG44" s="308"/>
      <c r="FH44" s="308"/>
      <c r="FI44" s="308"/>
      <c r="FJ44" s="308"/>
      <c r="FK44" s="308"/>
      <c r="FL44" s="308"/>
      <c r="FM44" s="308"/>
      <c r="FN44" s="308"/>
      <c r="FO44" s="308"/>
      <c r="FP44" s="308"/>
      <c r="FQ44" s="308"/>
      <c r="FR44" s="308"/>
      <c r="FS44" s="308"/>
      <c r="FT44" s="308"/>
      <c r="FU44" s="308"/>
      <c r="FV44" s="308"/>
      <c r="FW44" s="308"/>
      <c r="FX44" s="308"/>
      <c r="FY44" s="308"/>
      <c r="FZ44" s="308"/>
      <c r="GA44" s="308"/>
      <c r="GB44" s="308"/>
      <c r="GC44" s="308"/>
      <c r="GD44" s="308"/>
      <c r="GE44" s="308"/>
      <c r="GF44" s="308"/>
      <c r="GG44" s="308"/>
      <c r="GH44" s="308"/>
      <c r="GI44" s="308"/>
      <c r="GJ44" s="308"/>
      <c r="GK44" s="308"/>
      <c r="GL44" s="308"/>
      <c r="GM44" s="308"/>
      <c r="GN44" s="308"/>
      <c r="GO44" s="308"/>
      <c r="GP44" s="308"/>
      <c r="GQ44" s="308"/>
      <c r="GR44" s="308"/>
      <c r="GS44" s="308"/>
      <c r="GT44" s="308"/>
      <c r="GU44" s="308"/>
      <c r="GV44" s="308"/>
      <c r="GW44" s="308"/>
      <c r="GX44" s="308"/>
      <c r="GY44" s="308"/>
      <c r="GZ44" s="308"/>
      <c r="HA44" s="308"/>
      <c r="HB44" s="308"/>
      <c r="HC44" s="308"/>
      <c r="HD44" s="308"/>
      <c r="HE44" s="308"/>
      <c r="HF44" s="308"/>
      <c r="HG44" s="308"/>
      <c r="HH44" s="308"/>
      <c r="HI44" s="308"/>
      <c r="HJ44" s="308"/>
      <c r="HK44" s="308"/>
      <c r="HL44" s="308"/>
      <c r="HM44" s="308"/>
      <c r="HN44" s="308"/>
      <c r="HO44" s="308"/>
      <c r="HP44" s="308"/>
      <c r="HQ44" s="308"/>
      <c r="HR44" s="308"/>
      <c r="HS44" s="308"/>
      <c r="HT44" s="308"/>
      <c r="HU44" s="308"/>
      <c r="HV44" s="308"/>
      <c r="HW44" s="308"/>
      <c r="HX44" s="308"/>
      <c r="HY44" s="308"/>
      <c r="HZ44" s="308"/>
      <c r="IA44" s="308"/>
      <c r="IB44" s="308"/>
      <c r="IC44" s="308"/>
      <c r="ID44" s="308"/>
      <c r="IE44" s="308"/>
      <c r="IF44" s="308"/>
      <c r="IG44" s="308"/>
      <c r="IH44" s="308"/>
    </row>
    <row r="45" spans="1:242" s="249" customFormat="1" ht="15" customHeight="1" x14ac:dyDescent="0.3">
      <c r="A45" s="174">
        <v>2.08</v>
      </c>
      <c r="B45" s="231"/>
      <c r="C45" s="232" t="e">
        <f>VLOOKUP(BD.PD8[[#This Row],[Pos]],[18]!PPto[#Data],3,FALSE)</f>
        <v>#REF!</v>
      </c>
      <c r="D45" s="174" t="s">
        <v>23</v>
      </c>
      <c r="E45" s="305" t="str">
        <f>IF(BD.PD8[[#This Row],[.]]="*",VLOOKUP(BD.PD8[[#This Row],[Pos]],[18]Presupuesto!A:H,7,FALSE),"")</f>
        <v/>
      </c>
      <c r="F45" s="547" t="s">
        <v>280</v>
      </c>
      <c r="G45" s="495">
        <v>4600070964</v>
      </c>
      <c r="H45" s="495"/>
      <c r="I45" s="497" t="s">
        <v>273</v>
      </c>
      <c r="J45" s="382">
        <v>1</v>
      </c>
      <c r="K45" s="174" t="s">
        <v>117</v>
      </c>
      <c r="L45" s="383">
        <f>IF(BD.PD8[[#This Row],[Mon]]="DOP",1,HLOOKUP(BD.PD8[[#This Row],[Mon]],Data!$J$1:$K$2,2,FALSE))</f>
        <v>65</v>
      </c>
      <c r="M45" s="384">
        <v>21470</v>
      </c>
      <c r="N45" s="243">
        <f>BD.PD8[[#This Row],[Cant.]]*BD.PD8[[#This Row],[ Tasa ]]*BD.PD8[[#This Row],[ Precio Und.]]</f>
        <v>1395550</v>
      </c>
      <c r="O45" s="386">
        <v>0.25</v>
      </c>
      <c r="P45" s="243">
        <f>IF(BD.PD8[[#This Row],[Liquid. '[%']]]&lt;&gt;0,(BD.PD8[[#This Row],[Valor Neto '[DOP']]]*BD.PD8[[#This Row],[Liquid. '[%']]])+BD.PD8[[#This Row],[Valor Neto '[DOP']]],BD.PD8[[#This Row],[Valor Neto '[DOP']]])</f>
        <v>1744437.5</v>
      </c>
      <c r="Q45" s="243">
        <f>BD.PD8[[#This Row],[Ppto. Orden Interna '[DOP']]]/HLOOKUP("USD",Data!$J$1:$K$2,2,FALSE)</f>
        <v>26837.5</v>
      </c>
      <c r="R45" s="495" t="s">
        <v>279</v>
      </c>
      <c r="S45" s="387"/>
      <c r="T45" s="387"/>
      <c r="U45" s="492" t="s">
        <v>249</v>
      </c>
      <c r="V45" s="493">
        <v>801667</v>
      </c>
      <c r="W45" s="494" t="s">
        <v>279</v>
      </c>
      <c r="X45" s="495">
        <v>8</v>
      </c>
      <c r="Y45" s="388">
        <v>1</v>
      </c>
      <c r="Z45" s="243">
        <f>BD.PD8[[#This Row],[Av.P1 '[%']]]*BD.PD8[[#This Row],[Ppto. Orden Interna '[DOP']]]</f>
        <v>1744437.5</v>
      </c>
      <c r="AB45" s="389"/>
      <c r="AC45" s="243">
        <f>BD.PD8[[#This Row],[Av.P2 '[%']]]*BD.PD8[[#This Row],[Ppto. Orden Interna '[DOP']]]</f>
        <v>0</v>
      </c>
      <c r="AE45" s="389"/>
      <c r="AF45" s="243">
        <f>BD.PD8[[#This Row],[Av.P3 '[%']]]*BD.PD8[[#This Row],[Ppto. Orden Interna '[DOP']]]</f>
        <v>0</v>
      </c>
      <c r="AG45" s="243"/>
      <c r="AH45" s="243"/>
      <c r="AI45" s="243"/>
      <c r="AJ45" s="243"/>
      <c r="AK45" s="243"/>
      <c r="AL45" s="243"/>
      <c r="AM45" s="496">
        <f>BD.PD8[[#This Row],[Pago 3]]+BD.PD8[[#This Row],[Pago 2]]+BD.PD8[[#This Row],[Pago 1]]</f>
        <v>1744437.5</v>
      </c>
      <c r="AN45" s="308" t="s">
        <v>244</v>
      </c>
      <c r="AO45" s="308" t="s">
        <v>245</v>
      </c>
      <c r="AP45" s="308" t="s">
        <v>246</v>
      </c>
      <c r="AQ45" s="308" t="s">
        <v>247</v>
      </c>
      <c r="AR45" s="308">
        <v>594</v>
      </c>
      <c r="AS45" s="308" t="s">
        <v>258</v>
      </c>
      <c r="AT45" s="249" t="s">
        <v>1356</v>
      </c>
      <c r="AU45" s="308"/>
      <c r="AV45" s="308"/>
      <c r="AW45" s="308"/>
      <c r="AX45" s="308"/>
      <c r="AY45" s="308"/>
      <c r="AZ45" s="308"/>
      <c r="BA45" s="308"/>
      <c r="BB45" s="308"/>
      <c r="BC45" s="308"/>
      <c r="BD45" s="308"/>
      <c r="BE45" s="308"/>
      <c r="BF45" s="308"/>
      <c r="BG45" s="308"/>
      <c r="BH45" s="308"/>
      <c r="BI45" s="308"/>
      <c r="BJ45" s="308"/>
      <c r="BK45" s="308"/>
      <c r="BL45" s="308"/>
      <c r="BM45" s="308"/>
      <c r="BN45" s="308"/>
      <c r="BO45" s="308"/>
      <c r="BP45" s="308"/>
      <c r="BQ45" s="308"/>
      <c r="BR45" s="308"/>
      <c r="BS45" s="308"/>
      <c r="BT45" s="308"/>
      <c r="BU45" s="308"/>
      <c r="BV45" s="308"/>
      <c r="BW45" s="308"/>
      <c r="BX45" s="308"/>
      <c r="BY45" s="308"/>
      <c r="BZ45" s="308"/>
      <c r="CA45" s="308"/>
      <c r="CB45" s="308"/>
      <c r="CC45" s="308"/>
      <c r="CD45" s="308"/>
      <c r="CE45" s="308"/>
      <c r="CF45" s="308"/>
      <c r="CG45" s="308"/>
      <c r="CH45" s="308"/>
      <c r="CI45" s="308"/>
      <c r="CJ45" s="308"/>
      <c r="CK45" s="308"/>
      <c r="CL45" s="308"/>
      <c r="CM45" s="308"/>
      <c r="CN45" s="308"/>
      <c r="CO45" s="308"/>
      <c r="CP45" s="308"/>
      <c r="CQ45" s="308"/>
      <c r="CR45" s="308"/>
      <c r="CS45" s="308"/>
      <c r="CT45" s="308"/>
      <c r="CU45" s="308"/>
      <c r="CV45" s="308"/>
      <c r="CW45" s="308"/>
      <c r="CX45" s="308"/>
      <c r="CY45" s="308"/>
      <c r="CZ45" s="308"/>
      <c r="DA45" s="308"/>
      <c r="DB45" s="308"/>
      <c r="DC45" s="308"/>
      <c r="DD45" s="308"/>
      <c r="DE45" s="308"/>
      <c r="DF45" s="308"/>
      <c r="DG45" s="308"/>
      <c r="DH45" s="308"/>
      <c r="DI45" s="308"/>
      <c r="DJ45" s="308"/>
      <c r="DK45" s="308"/>
      <c r="DL45" s="308"/>
      <c r="DM45" s="308"/>
      <c r="DN45" s="308"/>
      <c r="DO45" s="308"/>
      <c r="DP45" s="308"/>
      <c r="DQ45" s="308"/>
      <c r="DR45" s="308"/>
      <c r="DS45" s="308"/>
      <c r="DT45" s="308"/>
      <c r="DU45" s="308"/>
      <c r="DV45" s="308"/>
      <c r="DW45" s="308"/>
      <c r="DX45" s="308"/>
      <c r="DY45" s="308"/>
      <c r="DZ45" s="308"/>
      <c r="EA45" s="308"/>
      <c r="EB45" s="308"/>
      <c r="EC45" s="308"/>
      <c r="ED45" s="308"/>
      <c r="EE45" s="308"/>
      <c r="EF45" s="308"/>
      <c r="EG45" s="308"/>
      <c r="EH45" s="308"/>
      <c r="EI45" s="308"/>
      <c r="EJ45" s="308"/>
      <c r="EK45" s="308"/>
      <c r="EL45" s="308"/>
      <c r="EM45" s="308"/>
      <c r="EN45" s="308"/>
      <c r="EO45" s="308"/>
      <c r="EP45" s="308"/>
      <c r="EQ45" s="308"/>
      <c r="ER45" s="308"/>
      <c r="ES45" s="308"/>
      <c r="ET45" s="308"/>
      <c r="EU45" s="308"/>
      <c r="EV45" s="308"/>
      <c r="EW45" s="308"/>
      <c r="EX45" s="308"/>
      <c r="EY45" s="308"/>
      <c r="EZ45" s="308"/>
      <c r="FA45" s="308"/>
      <c r="FB45" s="308"/>
      <c r="FC45" s="308"/>
      <c r="FD45" s="308"/>
      <c r="FE45" s="308"/>
      <c r="FF45" s="308"/>
      <c r="FG45" s="308"/>
      <c r="FH45" s="308"/>
      <c r="FI45" s="308"/>
      <c r="FJ45" s="308"/>
      <c r="FK45" s="308"/>
      <c r="FL45" s="308"/>
      <c r="FM45" s="308"/>
      <c r="FN45" s="308"/>
      <c r="FO45" s="308"/>
      <c r="FP45" s="308"/>
      <c r="FQ45" s="308"/>
      <c r="FR45" s="308"/>
      <c r="FS45" s="308"/>
      <c r="FT45" s="308"/>
      <c r="FU45" s="308"/>
      <c r="FV45" s="308"/>
      <c r="FW45" s="308"/>
      <c r="FX45" s="308"/>
      <c r="FY45" s="308"/>
      <c r="FZ45" s="308"/>
      <c r="GA45" s="308"/>
      <c r="GB45" s="308"/>
      <c r="GC45" s="308"/>
      <c r="GD45" s="308"/>
      <c r="GE45" s="308"/>
      <c r="GF45" s="308"/>
      <c r="GG45" s="308"/>
      <c r="GH45" s="308"/>
      <c r="GI45" s="308"/>
      <c r="GJ45" s="308"/>
      <c r="GK45" s="308"/>
      <c r="GL45" s="308"/>
      <c r="GM45" s="308"/>
      <c r="GN45" s="308"/>
      <c r="GO45" s="308"/>
      <c r="GP45" s="308"/>
      <c r="GQ45" s="308"/>
      <c r="GR45" s="308"/>
      <c r="GS45" s="308"/>
      <c r="GT45" s="308"/>
      <c r="GU45" s="308"/>
      <c r="GV45" s="308"/>
      <c r="GW45" s="308"/>
      <c r="GX45" s="308"/>
      <c r="GY45" s="308"/>
      <c r="GZ45" s="308"/>
      <c r="HA45" s="308"/>
      <c r="HB45" s="308"/>
      <c r="HC45" s="308"/>
      <c r="HD45" s="308"/>
      <c r="HE45" s="308"/>
      <c r="HF45" s="308"/>
      <c r="HG45" s="308"/>
      <c r="HH45" s="308"/>
      <c r="HI45" s="308"/>
      <c r="HJ45" s="308"/>
      <c r="HK45" s="308"/>
      <c r="HL45" s="308"/>
      <c r="HM45" s="308"/>
      <c r="HN45" s="308"/>
      <c r="HO45" s="308"/>
      <c r="HP45" s="308"/>
      <c r="HQ45" s="308"/>
      <c r="HR45" s="308"/>
      <c r="HS45" s="308"/>
      <c r="HT45" s="308"/>
      <c r="HU45" s="308"/>
      <c r="HV45" s="308"/>
      <c r="HW45" s="308"/>
      <c r="HX45" s="308"/>
      <c r="HY45" s="308"/>
      <c r="HZ45" s="308"/>
      <c r="IA45" s="308"/>
      <c r="IB45" s="308"/>
      <c r="IC45" s="308"/>
      <c r="ID45" s="308"/>
      <c r="IE45" s="308"/>
      <c r="IF45" s="308"/>
      <c r="IG45" s="308"/>
      <c r="IH45" s="308"/>
    </row>
    <row r="46" spans="1:242" s="249" customFormat="1" ht="15" customHeight="1" x14ac:dyDescent="0.3">
      <c r="A46" s="174">
        <v>2.08</v>
      </c>
      <c r="B46" s="231"/>
      <c r="C46" s="232" t="e">
        <f>VLOOKUP(BD.PD8[[#This Row],[Pos]],[18]!PPto[#Data],3,FALSE)</f>
        <v>#REF!</v>
      </c>
      <c r="D46" s="174" t="s">
        <v>23</v>
      </c>
      <c r="E46" s="305" t="str">
        <f>IF(BD.PD8[[#This Row],[.]]="*",VLOOKUP(BD.PD8[[#This Row],[Pos]],[18]Presupuesto!A:H,7,FALSE),"")</f>
        <v/>
      </c>
      <c r="F46" s="234" t="s">
        <v>281</v>
      </c>
      <c r="G46" s="174"/>
      <c r="H46" s="174"/>
      <c r="I46" s="497" t="s">
        <v>1295</v>
      </c>
      <c r="J46" s="382">
        <v>2</v>
      </c>
      <c r="K46" s="174" t="s">
        <v>260</v>
      </c>
      <c r="L46" s="383">
        <f>IF(BD.PD8[[#This Row],[Mon]]="DOP",1,HLOOKUP(BD.PD8[[#This Row],[Mon]],Data!$J$1:$K$2,2,FALSE))</f>
        <v>1</v>
      </c>
      <c r="M46" s="384">
        <v>586140</v>
      </c>
      <c r="N46" s="243">
        <f>BD.PD8[[#This Row],[Cant.]]*BD.PD8[[#This Row],[ Tasa ]]*BD.PD8[[#This Row],[ Precio Und.]]</f>
        <v>1172280</v>
      </c>
      <c r="O46" s="491">
        <v>0</v>
      </c>
      <c r="P46" s="243">
        <f>IF(BD.PD8[[#This Row],[Liquid. '[%']]]&lt;&gt;0,(BD.PD8[[#This Row],[Valor Neto '[DOP']]]*BD.PD8[[#This Row],[Liquid. '[%']]])+BD.PD8[[#This Row],[Valor Neto '[DOP']]],BD.PD8[[#This Row],[Valor Neto '[DOP']]])</f>
        <v>1172280</v>
      </c>
      <c r="Q46" s="243">
        <f>BD.PD8[[#This Row],[Ppto. Orden Interna '[DOP']]]/HLOOKUP("USD",Data!$J$1:$K$2,2,FALSE)</f>
        <v>18035.076923076922</v>
      </c>
      <c r="R46" s="381" t="s">
        <v>1296</v>
      </c>
      <c r="S46" s="387"/>
      <c r="T46" s="387"/>
      <c r="U46" s="492" t="s">
        <v>249</v>
      </c>
      <c r="V46" s="493">
        <v>801667</v>
      </c>
      <c r="W46" s="494" t="s">
        <v>282</v>
      </c>
      <c r="X46" s="495">
        <v>13</v>
      </c>
      <c r="Y46" s="388">
        <v>0.7</v>
      </c>
      <c r="Z46" s="243">
        <f>BD.PD8[[#This Row],[Av.P1 '[%']]]*BD.PD8[[#This Row],[Ppto. Orden Interna '[DOP']]]</f>
        <v>820596</v>
      </c>
      <c r="AA46" s="174">
        <v>15</v>
      </c>
      <c r="AB46" s="399">
        <v>0.3</v>
      </c>
      <c r="AC46" s="243">
        <f>BD.PD8[[#This Row],[Av.P2 '[%']]]*BD.PD8[[#This Row],[Ppto. Orden Interna '[DOP']]]</f>
        <v>351684</v>
      </c>
      <c r="AE46" s="389"/>
      <c r="AF46" s="243">
        <f>BD.PD8[[#This Row],[Av.P3 '[%']]]*BD.PD8[[#This Row],[Ppto. Orden Interna '[DOP']]]</f>
        <v>0</v>
      </c>
      <c r="AG46" s="243"/>
      <c r="AH46" s="243"/>
      <c r="AI46" s="243"/>
      <c r="AJ46" s="243"/>
      <c r="AK46" s="243"/>
      <c r="AL46" s="243"/>
      <c r="AM46" s="496">
        <f>BD.PD8[[#This Row],[Pago 3]]+BD.PD8[[#This Row],[Pago 2]]+BD.PD8[[#This Row],[Pago 1]]</f>
        <v>1172280</v>
      </c>
      <c r="AN46" s="308" t="s">
        <v>244</v>
      </c>
      <c r="AO46" s="308" t="s">
        <v>245</v>
      </c>
      <c r="AP46" s="308" t="s">
        <v>246</v>
      </c>
      <c r="AQ46" s="308" t="s">
        <v>247</v>
      </c>
      <c r="AR46" s="308">
        <v>594</v>
      </c>
      <c r="AS46" s="308" t="s">
        <v>248</v>
      </c>
      <c r="AT46" s="249" t="s">
        <v>1356</v>
      </c>
      <c r="AU46" s="308"/>
      <c r="AV46" s="308"/>
      <c r="AW46" s="308"/>
      <c r="AX46" s="308"/>
      <c r="AY46" s="308"/>
      <c r="AZ46" s="308"/>
      <c r="BA46" s="308"/>
      <c r="BB46" s="308"/>
      <c r="BC46" s="308"/>
      <c r="BD46" s="308"/>
      <c r="BE46" s="308"/>
      <c r="BF46" s="308"/>
      <c r="BG46" s="308"/>
      <c r="BH46" s="308"/>
      <c r="BI46" s="308"/>
      <c r="BJ46" s="308"/>
      <c r="BK46" s="308"/>
      <c r="BL46" s="308"/>
      <c r="BM46" s="308"/>
      <c r="BN46" s="308"/>
      <c r="BO46" s="308"/>
      <c r="BP46" s="308"/>
      <c r="BQ46" s="308"/>
      <c r="BR46" s="308"/>
      <c r="BS46" s="308"/>
      <c r="BT46" s="308"/>
      <c r="BU46" s="308"/>
      <c r="BV46" s="308"/>
      <c r="BW46" s="308"/>
      <c r="BX46" s="308"/>
      <c r="BY46" s="308"/>
      <c r="BZ46" s="308"/>
      <c r="CA46" s="308"/>
      <c r="CB46" s="308"/>
      <c r="CC46" s="308"/>
      <c r="CD46" s="308"/>
      <c r="CE46" s="308"/>
      <c r="CF46" s="308"/>
      <c r="CG46" s="308"/>
      <c r="CH46" s="308"/>
      <c r="CI46" s="308"/>
      <c r="CJ46" s="308"/>
      <c r="CK46" s="308"/>
      <c r="CL46" s="308"/>
      <c r="CM46" s="308"/>
      <c r="CN46" s="308"/>
      <c r="CO46" s="308"/>
      <c r="CP46" s="308"/>
      <c r="CQ46" s="308"/>
      <c r="CR46" s="308"/>
      <c r="CS46" s="308"/>
      <c r="CT46" s="308"/>
      <c r="CU46" s="308"/>
      <c r="CV46" s="308"/>
      <c r="CW46" s="308"/>
      <c r="CX46" s="308"/>
      <c r="CY46" s="308"/>
      <c r="CZ46" s="308"/>
      <c r="DA46" s="308"/>
      <c r="DB46" s="308"/>
      <c r="DC46" s="308"/>
      <c r="DD46" s="308"/>
      <c r="DE46" s="308"/>
      <c r="DF46" s="308"/>
      <c r="DG46" s="308"/>
      <c r="DH46" s="308"/>
      <c r="DI46" s="308"/>
      <c r="DJ46" s="308"/>
      <c r="DK46" s="308"/>
      <c r="DL46" s="308"/>
      <c r="DM46" s="308"/>
      <c r="DN46" s="308"/>
      <c r="DO46" s="308"/>
      <c r="DP46" s="308"/>
      <c r="DQ46" s="308"/>
      <c r="DR46" s="308"/>
      <c r="DS46" s="308"/>
      <c r="DT46" s="308"/>
      <c r="DU46" s="308"/>
      <c r="DV46" s="308"/>
      <c r="DW46" s="308"/>
      <c r="DX46" s="308"/>
      <c r="DY46" s="308"/>
      <c r="DZ46" s="308"/>
      <c r="EA46" s="308"/>
      <c r="EB46" s="308"/>
      <c r="EC46" s="308"/>
      <c r="ED46" s="308"/>
      <c r="EE46" s="308"/>
      <c r="EF46" s="308"/>
      <c r="EG46" s="308"/>
      <c r="EH46" s="308"/>
      <c r="EI46" s="308"/>
      <c r="EJ46" s="308"/>
      <c r="EK46" s="308"/>
      <c r="EL46" s="308"/>
      <c r="EM46" s="308"/>
      <c r="EN46" s="308"/>
      <c r="EO46" s="308"/>
      <c r="EP46" s="308"/>
      <c r="EQ46" s="308"/>
      <c r="ER46" s="308"/>
      <c r="ES46" s="308"/>
      <c r="ET46" s="308"/>
      <c r="EU46" s="308"/>
      <c r="EV46" s="308"/>
      <c r="EW46" s="308"/>
      <c r="EX46" s="308"/>
      <c r="EY46" s="308"/>
      <c r="EZ46" s="308"/>
      <c r="FA46" s="308"/>
      <c r="FB46" s="308"/>
      <c r="FC46" s="308"/>
      <c r="FD46" s="308"/>
      <c r="FE46" s="308"/>
      <c r="FF46" s="308"/>
      <c r="FG46" s="308"/>
      <c r="FH46" s="308"/>
      <c r="FI46" s="308"/>
      <c r="FJ46" s="308"/>
      <c r="FK46" s="308"/>
      <c r="FL46" s="308"/>
      <c r="FM46" s="308"/>
      <c r="FN46" s="308"/>
      <c r="FO46" s="308"/>
      <c r="FP46" s="308"/>
      <c r="FQ46" s="308"/>
      <c r="FR46" s="308"/>
      <c r="FS46" s="308"/>
      <c r="FT46" s="308"/>
      <c r="FU46" s="308"/>
      <c r="FV46" s="308"/>
      <c r="FW46" s="308"/>
      <c r="FX46" s="308"/>
      <c r="FY46" s="308"/>
      <c r="FZ46" s="308"/>
      <c r="GA46" s="308"/>
      <c r="GB46" s="308"/>
      <c r="GC46" s="308"/>
      <c r="GD46" s="308"/>
      <c r="GE46" s="308"/>
      <c r="GF46" s="308"/>
      <c r="GG46" s="308"/>
      <c r="GH46" s="308"/>
      <c r="GI46" s="308"/>
      <c r="GJ46" s="308"/>
      <c r="GK46" s="308"/>
      <c r="GL46" s="308"/>
      <c r="GM46" s="308"/>
      <c r="GN46" s="308"/>
      <c r="GO46" s="308"/>
      <c r="GP46" s="308"/>
      <c r="GQ46" s="308"/>
      <c r="GR46" s="308"/>
      <c r="GS46" s="308"/>
      <c r="GT46" s="308"/>
      <c r="GU46" s="308"/>
      <c r="GV46" s="308"/>
      <c r="GW46" s="308"/>
      <c r="GX46" s="308"/>
      <c r="GY46" s="308"/>
      <c r="GZ46" s="308"/>
      <c r="HA46" s="308"/>
      <c r="HB46" s="308"/>
      <c r="HC46" s="308"/>
      <c r="HD46" s="308"/>
      <c r="HE46" s="308"/>
      <c r="HF46" s="308"/>
      <c r="HG46" s="308"/>
      <c r="HH46" s="308"/>
      <c r="HI46" s="308"/>
      <c r="HJ46" s="308"/>
      <c r="HK46" s="308"/>
      <c r="HL46" s="308"/>
      <c r="HM46" s="308"/>
      <c r="HN46" s="308"/>
      <c r="HO46" s="308"/>
      <c r="HP46" s="308"/>
      <c r="HQ46" s="308"/>
      <c r="HR46" s="308"/>
      <c r="HS46" s="308"/>
      <c r="HT46" s="308"/>
      <c r="HU46" s="308"/>
      <c r="HV46" s="308"/>
      <c r="HW46" s="308"/>
      <c r="HX46" s="308"/>
      <c r="HY46" s="308"/>
      <c r="HZ46" s="308"/>
      <c r="IA46" s="308"/>
      <c r="IB46" s="308"/>
      <c r="IC46" s="308"/>
      <c r="ID46" s="308"/>
      <c r="IE46" s="308"/>
      <c r="IF46" s="308"/>
      <c r="IG46" s="308"/>
      <c r="IH46" s="308"/>
    </row>
    <row r="47" spans="1:242" s="249" customFormat="1" ht="15" customHeight="1" x14ac:dyDescent="0.3">
      <c r="A47" s="174">
        <v>2.08</v>
      </c>
      <c r="B47" s="231"/>
      <c r="C47" s="232" t="e">
        <f>VLOOKUP(BD.PD8[[#This Row],[Pos]],[18]!PPto[#Data],3,FALSE)</f>
        <v>#REF!</v>
      </c>
      <c r="D47" s="174" t="s">
        <v>23</v>
      </c>
      <c r="E47" s="305" t="str">
        <f>IF(BD.PD8[[#This Row],[.]]="*",VLOOKUP(BD.PD8[[#This Row],[Pos]],[18]Presupuesto!A:H,7,FALSE),"")</f>
        <v/>
      </c>
      <c r="F47" s="234" t="s">
        <v>283</v>
      </c>
      <c r="G47" s="174"/>
      <c r="H47" s="174"/>
      <c r="I47" s="497" t="s">
        <v>1295</v>
      </c>
      <c r="J47" s="382">
        <v>2</v>
      </c>
      <c r="K47" s="174" t="s">
        <v>260</v>
      </c>
      <c r="L47" s="383">
        <f>IF(BD.PD8[[#This Row],[Mon]]="DOP",1,HLOOKUP(BD.PD8[[#This Row],[Mon]],Data!$J$1:$K$2,2,FALSE))</f>
        <v>1</v>
      </c>
      <c r="M47" s="384">
        <v>35000</v>
      </c>
      <c r="N47" s="243">
        <f>BD.PD8[[#This Row],[Cant.]]*BD.PD8[[#This Row],[ Tasa ]]*BD.PD8[[#This Row],[ Precio Und.]]</f>
        <v>70000</v>
      </c>
      <c r="O47" s="491">
        <v>0</v>
      </c>
      <c r="P47" s="243">
        <f>IF(BD.PD8[[#This Row],[Liquid. '[%']]]&lt;&gt;0,(BD.PD8[[#This Row],[Valor Neto '[DOP']]]*BD.PD8[[#This Row],[Liquid. '[%']]])+BD.PD8[[#This Row],[Valor Neto '[DOP']]],BD.PD8[[#This Row],[Valor Neto '[DOP']]])</f>
        <v>70000</v>
      </c>
      <c r="Q47" s="243">
        <f>BD.PD8[[#This Row],[Ppto. Orden Interna '[DOP']]]/HLOOKUP("USD",Data!$J$1:$K$2,2,FALSE)</f>
        <v>1076.9230769230769</v>
      </c>
      <c r="R47" s="381" t="s">
        <v>1296</v>
      </c>
      <c r="S47" s="387"/>
      <c r="T47" s="387"/>
      <c r="U47" s="492" t="s">
        <v>249</v>
      </c>
      <c r="V47" s="493">
        <v>801667</v>
      </c>
      <c r="W47" s="494" t="s">
        <v>282</v>
      </c>
      <c r="X47" s="495">
        <v>13</v>
      </c>
      <c r="Y47" s="388">
        <v>0.7</v>
      </c>
      <c r="Z47" s="243">
        <f>BD.PD8[[#This Row],[Av.P1 '[%']]]*BD.PD8[[#This Row],[Ppto. Orden Interna '[DOP']]]</f>
        <v>49000</v>
      </c>
      <c r="AA47" s="174">
        <v>15</v>
      </c>
      <c r="AB47" s="399">
        <v>0.3</v>
      </c>
      <c r="AC47" s="243">
        <f>BD.PD8[[#This Row],[Av.P2 '[%']]]*BD.PD8[[#This Row],[Ppto. Orden Interna '[DOP']]]</f>
        <v>21000</v>
      </c>
      <c r="AE47" s="389"/>
      <c r="AF47" s="243">
        <f>BD.PD8[[#This Row],[Av.P3 '[%']]]*BD.PD8[[#This Row],[Ppto. Orden Interna '[DOP']]]</f>
        <v>0</v>
      </c>
      <c r="AG47" s="243"/>
      <c r="AH47" s="243"/>
      <c r="AI47" s="243"/>
      <c r="AJ47" s="243"/>
      <c r="AK47" s="243"/>
      <c r="AL47" s="243"/>
      <c r="AM47" s="496">
        <f>BD.PD8[[#This Row],[Pago 3]]+BD.PD8[[#This Row],[Pago 2]]+BD.PD8[[#This Row],[Pago 1]]</f>
        <v>70000</v>
      </c>
      <c r="AN47" s="308" t="s">
        <v>244</v>
      </c>
      <c r="AO47" s="308" t="s">
        <v>245</v>
      </c>
      <c r="AP47" s="308" t="s">
        <v>246</v>
      </c>
      <c r="AQ47" s="308" t="s">
        <v>247</v>
      </c>
      <c r="AR47" s="308">
        <v>594</v>
      </c>
      <c r="AS47" s="308" t="s">
        <v>248</v>
      </c>
      <c r="AT47" s="249" t="s">
        <v>1356</v>
      </c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E47" s="308"/>
      <c r="CF47" s="308"/>
      <c r="CG47" s="308"/>
      <c r="CH47" s="308"/>
      <c r="CI47" s="308"/>
      <c r="CJ47" s="308"/>
      <c r="CK47" s="308"/>
      <c r="CL47" s="308"/>
      <c r="CM47" s="308"/>
      <c r="CN47" s="308"/>
      <c r="CO47" s="308"/>
      <c r="CP47" s="308"/>
      <c r="CQ47" s="308"/>
      <c r="CR47" s="308"/>
      <c r="CS47" s="308"/>
      <c r="CT47" s="308"/>
      <c r="CU47" s="308"/>
      <c r="CV47" s="308"/>
      <c r="CW47" s="308"/>
      <c r="CX47" s="308"/>
      <c r="CY47" s="308"/>
      <c r="CZ47" s="308"/>
      <c r="DA47" s="308"/>
      <c r="DB47" s="308"/>
      <c r="DC47" s="308"/>
      <c r="DD47" s="308"/>
      <c r="DE47" s="308"/>
      <c r="DF47" s="308"/>
      <c r="DG47" s="308"/>
      <c r="DH47" s="308"/>
      <c r="DI47" s="308"/>
      <c r="DJ47" s="308"/>
      <c r="DK47" s="308"/>
      <c r="DL47" s="308"/>
      <c r="DM47" s="308"/>
      <c r="DN47" s="308"/>
      <c r="DO47" s="308"/>
      <c r="DP47" s="308"/>
      <c r="DQ47" s="308"/>
      <c r="DR47" s="308"/>
      <c r="DS47" s="308"/>
      <c r="DT47" s="308"/>
      <c r="DU47" s="308"/>
      <c r="DV47" s="308"/>
      <c r="DW47" s="308"/>
      <c r="DX47" s="308"/>
      <c r="DY47" s="308"/>
      <c r="DZ47" s="308"/>
      <c r="EA47" s="308"/>
      <c r="EB47" s="308"/>
      <c r="EC47" s="308"/>
      <c r="ED47" s="308"/>
      <c r="EE47" s="308"/>
      <c r="EF47" s="308"/>
      <c r="EG47" s="308"/>
      <c r="EH47" s="308"/>
      <c r="EI47" s="308"/>
      <c r="EJ47" s="308"/>
      <c r="EK47" s="308"/>
      <c r="EL47" s="308"/>
      <c r="EM47" s="308"/>
      <c r="EN47" s="308"/>
      <c r="EO47" s="308"/>
      <c r="EP47" s="308"/>
      <c r="EQ47" s="308"/>
      <c r="ER47" s="308"/>
      <c r="ES47" s="308"/>
      <c r="ET47" s="308"/>
      <c r="EU47" s="308"/>
      <c r="EV47" s="308"/>
      <c r="EW47" s="308"/>
      <c r="EX47" s="308"/>
      <c r="EY47" s="308"/>
      <c r="EZ47" s="308"/>
      <c r="FA47" s="308"/>
      <c r="FB47" s="308"/>
      <c r="FC47" s="308"/>
      <c r="FD47" s="308"/>
      <c r="FE47" s="308"/>
      <c r="FF47" s="308"/>
      <c r="FG47" s="308"/>
      <c r="FH47" s="308"/>
      <c r="FI47" s="308"/>
      <c r="FJ47" s="308"/>
      <c r="FK47" s="308"/>
      <c r="FL47" s="308"/>
      <c r="FM47" s="308"/>
      <c r="FN47" s="308"/>
      <c r="FO47" s="308"/>
      <c r="FP47" s="308"/>
      <c r="FQ47" s="308"/>
      <c r="FR47" s="308"/>
      <c r="FS47" s="308"/>
      <c r="FT47" s="308"/>
      <c r="FU47" s="308"/>
      <c r="FV47" s="308"/>
      <c r="FW47" s="308"/>
      <c r="FX47" s="308"/>
      <c r="FY47" s="308"/>
      <c r="FZ47" s="308"/>
      <c r="GA47" s="308"/>
      <c r="GB47" s="308"/>
      <c r="GC47" s="308"/>
      <c r="GD47" s="308"/>
      <c r="GE47" s="308"/>
      <c r="GF47" s="308"/>
      <c r="GG47" s="308"/>
      <c r="GH47" s="308"/>
      <c r="GI47" s="308"/>
      <c r="GJ47" s="308"/>
      <c r="GK47" s="308"/>
      <c r="GL47" s="308"/>
      <c r="GM47" s="308"/>
      <c r="GN47" s="308"/>
      <c r="GO47" s="308"/>
      <c r="GP47" s="308"/>
      <c r="GQ47" s="308"/>
      <c r="GR47" s="308"/>
      <c r="GS47" s="308"/>
      <c r="GT47" s="308"/>
      <c r="GU47" s="308"/>
      <c r="GV47" s="308"/>
      <c r="GW47" s="308"/>
      <c r="GX47" s="308"/>
      <c r="GY47" s="308"/>
      <c r="GZ47" s="308"/>
      <c r="HA47" s="308"/>
      <c r="HB47" s="308"/>
      <c r="HC47" s="308"/>
      <c r="HD47" s="308"/>
      <c r="HE47" s="308"/>
      <c r="HF47" s="308"/>
      <c r="HG47" s="308"/>
      <c r="HH47" s="308"/>
      <c r="HI47" s="308"/>
      <c r="HJ47" s="308"/>
      <c r="HK47" s="308"/>
      <c r="HL47" s="308"/>
      <c r="HM47" s="308"/>
      <c r="HN47" s="308"/>
      <c r="HO47" s="308"/>
      <c r="HP47" s="308"/>
      <c r="HQ47" s="308"/>
      <c r="HR47" s="308"/>
      <c r="HS47" s="308"/>
      <c r="HT47" s="308"/>
      <c r="HU47" s="308"/>
      <c r="HV47" s="308"/>
      <c r="HW47" s="308"/>
      <c r="HX47" s="308"/>
      <c r="HY47" s="308"/>
      <c r="HZ47" s="308"/>
      <c r="IA47" s="308"/>
      <c r="IB47" s="308"/>
      <c r="IC47" s="308"/>
      <c r="ID47" s="308"/>
      <c r="IE47" s="308"/>
      <c r="IF47" s="308"/>
      <c r="IG47" s="308"/>
      <c r="IH47" s="308"/>
    </row>
    <row r="48" spans="1:242" s="249" customFormat="1" ht="15" customHeight="1" x14ac:dyDescent="0.3">
      <c r="A48" s="174">
        <v>2.08</v>
      </c>
      <c r="B48" s="231"/>
      <c r="C48" s="232" t="e">
        <f>VLOOKUP(BD.PD8[[#This Row],[Pos]],[18]!PPto[#Data],3,FALSE)</f>
        <v>#REF!</v>
      </c>
      <c r="D48" s="174" t="s">
        <v>23</v>
      </c>
      <c r="E48" s="305" t="str">
        <f>IF(BD.PD8[[#This Row],[.]]="*",VLOOKUP(BD.PD8[[#This Row],[Pos]],[18]Presupuesto!A:H,7,FALSE),"")</f>
        <v/>
      </c>
      <c r="F48" s="234" t="s">
        <v>284</v>
      </c>
      <c r="G48" s="174"/>
      <c r="H48" s="174"/>
      <c r="I48" s="497" t="s">
        <v>1295</v>
      </c>
      <c r="J48" s="382">
        <v>2</v>
      </c>
      <c r="K48" s="174" t="s">
        <v>260</v>
      </c>
      <c r="L48" s="383">
        <f>IF(BD.PD8[[#This Row],[Mon]]="DOP",1,HLOOKUP(BD.PD8[[#This Row],[Mon]],Data!$J$1:$K$2,2,FALSE))</f>
        <v>1</v>
      </c>
      <c r="M48" s="384">
        <v>330000</v>
      </c>
      <c r="N48" s="243">
        <f>BD.PD8[[#This Row],[Cant.]]*BD.PD8[[#This Row],[ Tasa ]]*BD.PD8[[#This Row],[ Precio Und.]]</f>
        <v>660000</v>
      </c>
      <c r="O48" s="491">
        <v>0</v>
      </c>
      <c r="P48" s="243">
        <f>IF(BD.PD8[[#This Row],[Liquid. '[%']]]&lt;&gt;0,(BD.PD8[[#This Row],[Valor Neto '[DOP']]]*BD.PD8[[#This Row],[Liquid. '[%']]])+BD.PD8[[#This Row],[Valor Neto '[DOP']]],BD.PD8[[#This Row],[Valor Neto '[DOP']]])</f>
        <v>660000</v>
      </c>
      <c r="Q48" s="243">
        <f>BD.PD8[[#This Row],[Ppto. Orden Interna '[DOP']]]/HLOOKUP("USD",Data!$J$1:$K$2,2,FALSE)</f>
        <v>10153.846153846154</v>
      </c>
      <c r="R48" s="381" t="s">
        <v>1296</v>
      </c>
      <c r="S48" s="387"/>
      <c r="T48" s="387"/>
      <c r="U48" s="492" t="s">
        <v>249</v>
      </c>
      <c r="V48" s="493">
        <v>801667</v>
      </c>
      <c r="W48" s="494" t="s">
        <v>282</v>
      </c>
      <c r="X48" s="495">
        <v>13</v>
      </c>
      <c r="Y48" s="388">
        <v>0.7</v>
      </c>
      <c r="Z48" s="243">
        <f>BD.PD8[[#This Row],[Av.P1 '[%']]]*BD.PD8[[#This Row],[Ppto. Orden Interna '[DOP']]]</f>
        <v>461999.99999999994</v>
      </c>
      <c r="AA48" s="174">
        <v>15</v>
      </c>
      <c r="AB48" s="399">
        <v>0.3</v>
      </c>
      <c r="AC48" s="243">
        <f>BD.PD8[[#This Row],[Av.P2 '[%']]]*BD.PD8[[#This Row],[Ppto. Orden Interna '[DOP']]]</f>
        <v>198000</v>
      </c>
      <c r="AE48" s="389"/>
      <c r="AF48" s="243">
        <f>BD.PD8[[#This Row],[Av.P3 '[%']]]*BD.PD8[[#This Row],[Ppto. Orden Interna '[DOP']]]</f>
        <v>0</v>
      </c>
      <c r="AG48" s="243"/>
      <c r="AH48" s="243"/>
      <c r="AI48" s="243"/>
      <c r="AJ48" s="243"/>
      <c r="AK48" s="243"/>
      <c r="AL48" s="243"/>
      <c r="AM48" s="496">
        <f>BD.PD8[[#This Row],[Pago 3]]+BD.PD8[[#This Row],[Pago 2]]+BD.PD8[[#This Row],[Pago 1]]</f>
        <v>660000</v>
      </c>
      <c r="AN48" s="308" t="s">
        <v>244</v>
      </c>
      <c r="AO48" s="308" t="s">
        <v>245</v>
      </c>
      <c r="AP48" s="308" t="s">
        <v>246</v>
      </c>
      <c r="AQ48" s="308" t="s">
        <v>247</v>
      </c>
      <c r="AR48" s="308">
        <v>594</v>
      </c>
      <c r="AS48" s="308" t="s">
        <v>248</v>
      </c>
      <c r="AT48" s="249" t="s">
        <v>1356</v>
      </c>
      <c r="AU48" s="308"/>
      <c r="AV48" s="308"/>
      <c r="AW48" s="308"/>
      <c r="AX48" s="308"/>
      <c r="AY48" s="308"/>
      <c r="AZ48" s="308"/>
      <c r="BA48" s="308"/>
      <c r="BB48" s="308"/>
      <c r="BC48" s="308"/>
      <c r="BD48" s="308"/>
      <c r="BE48" s="308"/>
      <c r="BF48" s="308"/>
      <c r="BG48" s="308"/>
      <c r="BH48" s="308"/>
      <c r="BI48" s="308"/>
      <c r="BJ48" s="308"/>
      <c r="BK48" s="308"/>
      <c r="BL48" s="308"/>
      <c r="BM48" s="308"/>
      <c r="BN48" s="308"/>
      <c r="BO48" s="308"/>
      <c r="BP48" s="308"/>
      <c r="BQ48" s="308"/>
      <c r="BR48" s="308"/>
      <c r="BS48" s="308"/>
      <c r="BT48" s="308"/>
      <c r="BU48" s="308"/>
      <c r="BV48" s="308"/>
      <c r="BW48" s="308"/>
      <c r="BX48" s="308"/>
      <c r="BY48" s="308"/>
      <c r="BZ48" s="308"/>
      <c r="CA48" s="308"/>
      <c r="CB48" s="308"/>
      <c r="CC48" s="308"/>
      <c r="CD48" s="308"/>
      <c r="CE48" s="308"/>
      <c r="CF48" s="308"/>
      <c r="CG48" s="308"/>
      <c r="CH48" s="308"/>
      <c r="CI48" s="308"/>
      <c r="CJ48" s="308"/>
      <c r="CK48" s="308"/>
      <c r="CL48" s="308"/>
      <c r="CM48" s="308"/>
      <c r="CN48" s="308"/>
      <c r="CO48" s="308"/>
      <c r="CP48" s="308"/>
      <c r="CQ48" s="308"/>
      <c r="CR48" s="308"/>
      <c r="CS48" s="308"/>
      <c r="CT48" s="308"/>
      <c r="CU48" s="308"/>
      <c r="CV48" s="308"/>
      <c r="CW48" s="308"/>
      <c r="CX48" s="308"/>
      <c r="CY48" s="308"/>
      <c r="CZ48" s="308"/>
      <c r="DA48" s="308"/>
      <c r="DB48" s="308"/>
      <c r="DC48" s="308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/>
      <c r="EJ48" s="308"/>
      <c r="EK48" s="308"/>
      <c r="EL48" s="308"/>
      <c r="EM48" s="308"/>
      <c r="EN48" s="308"/>
      <c r="EO48" s="308"/>
      <c r="EP48" s="308"/>
      <c r="EQ48" s="308"/>
      <c r="ER48" s="308"/>
      <c r="ES48" s="308"/>
      <c r="ET48" s="308"/>
      <c r="EU48" s="308"/>
      <c r="EV48" s="308"/>
      <c r="EW48" s="308"/>
      <c r="EX48" s="308"/>
      <c r="EY48" s="308"/>
      <c r="EZ48" s="308"/>
      <c r="FA48" s="308"/>
      <c r="FB48" s="308"/>
      <c r="FC48" s="308"/>
      <c r="FD48" s="308"/>
      <c r="FE48" s="308"/>
      <c r="FF48" s="308"/>
      <c r="FG48" s="308"/>
      <c r="FH48" s="308"/>
      <c r="FI48" s="308"/>
      <c r="FJ48" s="308"/>
      <c r="FK48" s="308"/>
      <c r="FL48" s="308"/>
      <c r="FM48" s="308"/>
      <c r="FN48" s="308"/>
      <c r="FO48" s="308"/>
      <c r="FP48" s="308"/>
      <c r="FQ48" s="308"/>
      <c r="FR48" s="308"/>
      <c r="FS48" s="308"/>
      <c r="FT48" s="308"/>
      <c r="FU48" s="308"/>
      <c r="FV48" s="308"/>
      <c r="FW48" s="308"/>
      <c r="FX48" s="308"/>
      <c r="FY48" s="308"/>
      <c r="FZ48" s="308"/>
      <c r="GA48" s="308"/>
      <c r="GB48" s="308"/>
      <c r="GC48" s="308"/>
      <c r="GD48" s="308"/>
      <c r="GE48" s="308"/>
      <c r="GF48" s="308"/>
      <c r="GG48" s="308"/>
      <c r="GH48" s="308"/>
      <c r="GI48" s="308"/>
      <c r="GJ48" s="308"/>
      <c r="GK48" s="308"/>
      <c r="GL48" s="308"/>
      <c r="GM48" s="308"/>
      <c r="GN48" s="308"/>
      <c r="GO48" s="308"/>
      <c r="GP48" s="308"/>
      <c r="GQ48" s="308"/>
      <c r="GR48" s="308"/>
      <c r="GS48" s="308"/>
      <c r="GT48" s="308"/>
      <c r="GU48" s="308"/>
      <c r="GV48" s="308"/>
      <c r="GW48" s="308"/>
      <c r="GX48" s="308"/>
      <c r="GY48" s="308"/>
      <c r="GZ48" s="308"/>
      <c r="HA48" s="308"/>
      <c r="HB48" s="308"/>
      <c r="HC48" s="308"/>
      <c r="HD48" s="308"/>
      <c r="HE48" s="308"/>
      <c r="HF48" s="308"/>
      <c r="HG48" s="308"/>
      <c r="HH48" s="308"/>
      <c r="HI48" s="308"/>
      <c r="HJ48" s="308"/>
      <c r="HK48" s="308"/>
      <c r="HL48" s="308"/>
      <c r="HM48" s="308"/>
      <c r="HN48" s="308"/>
      <c r="HO48" s="308"/>
      <c r="HP48" s="308"/>
      <c r="HQ48" s="308"/>
      <c r="HR48" s="308"/>
      <c r="HS48" s="308"/>
      <c r="HT48" s="308"/>
      <c r="HU48" s="308"/>
      <c r="HV48" s="308"/>
      <c r="HW48" s="308"/>
      <c r="HX48" s="308"/>
      <c r="HY48" s="308"/>
      <c r="HZ48" s="308"/>
      <c r="IA48" s="308"/>
      <c r="IB48" s="308"/>
      <c r="IC48" s="308"/>
      <c r="ID48" s="308"/>
      <c r="IE48" s="308"/>
      <c r="IF48" s="308"/>
      <c r="IG48" s="308"/>
      <c r="IH48" s="308"/>
    </row>
    <row r="49" spans="1:242" s="249" customFormat="1" ht="15" customHeight="1" x14ac:dyDescent="0.3">
      <c r="A49" s="174">
        <v>2.08</v>
      </c>
      <c r="B49" s="231"/>
      <c r="C49" s="232" t="e">
        <f>VLOOKUP(BD.PD8[[#This Row],[Pos]],[18]!PPto[#Data],3,FALSE)</f>
        <v>#REF!</v>
      </c>
      <c r="D49" s="174" t="s">
        <v>23</v>
      </c>
      <c r="E49" s="305" t="str">
        <f>IF(BD.PD8[[#This Row],[.]]="*",VLOOKUP(BD.PD8[[#This Row],[Pos]],[18]Presupuesto!A:H,7,FALSE),"")</f>
        <v/>
      </c>
      <c r="F49" s="522" t="s">
        <v>285</v>
      </c>
      <c r="G49" s="174"/>
      <c r="H49" s="174"/>
      <c r="I49" s="497" t="s">
        <v>273</v>
      </c>
      <c r="J49" s="382">
        <v>1</v>
      </c>
      <c r="K49" s="174" t="s">
        <v>117</v>
      </c>
      <c r="L49" s="383">
        <f>IF(BD.PD8[[#This Row],[Mon]]="DOP",1,HLOOKUP(BD.PD8[[#This Row],[Mon]],Data!$J$1:$K$2,2,FALSE))</f>
        <v>65</v>
      </c>
      <c r="M49" s="384">
        <v>4200</v>
      </c>
      <c r="N49" s="243">
        <f>BD.PD8[[#This Row],[Cant.]]*BD.PD8[[#This Row],[ Tasa ]]*BD.PD8[[#This Row],[ Precio Und.]]</f>
        <v>273000</v>
      </c>
      <c r="O49" s="491">
        <v>0</v>
      </c>
      <c r="P49" s="243">
        <f>IF(BD.PD8[[#This Row],[Liquid. '[%']]]&lt;&gt;0,(BD.PD8[[#This Row],[Valor Neto '[DOP']]]*BD.PD8[[#This Row],[Liquid. '[%']]])+BD.PD8[[#This Row],[Valor Neto '[DOP']]],BD.PD8[[#This Row],[Valor Neto '[DOP']]])</f>
        <v>273000</v>
      </c>
      <c r="Q49" s="243">
        <f>BD.PD8[[#This Row],[Ppto. Orden Interna '[DOP']]]/HLOOKUP("USD",Data!$J$1:$K$2,2,FALSE)</f>
        <v>4200</v>
      </c>
      <c r="R49" s="381" t="s">
        <v>1297</v>
      </c>
      <c r="S49" s="387"/>
      <c r="T49" s="387"/>
      <c r="U49" s="492" t="s">
        <v>249</v>
      </c>
      <c r="V49" s="493">
        <v>801667</v>
      </c>
      <c r="W49" s="494" t="s">
        <v>279</v>
      </c>
      <c r="X49" s="495">
        <v>15</v>
      </c>
      <c r="Y49" s="388">
        <v>1</v>
      </c>
      <c r="Z49" s="243">
        <f>BD.PD8[[#This Row],[Av.P1 '[%']]]*BD.PD8[[#This Row],[Ppto. Orden Interna '[DOP']]]</f>
        <v>273000</v>
      </c>
      <c r="AA49" s="174"/>
      <c r="AB49" s="399"/>
      <c r="AC49" s="243">
        <f>BD.PD8[[#This Row],[Av.P2 '[%']]]*BD.PD8[[#This Row],[Ppto. Orden Interna '[DOP']]]</f>
        <v>0</v>
      </c>
      <c r="AE49" s="389"/>
      <c r="AF49" s="243">
        <f>BD.PD8[[#This Row],[Av.P3 '[%']]]*BD.PD8[[#This Row],[Ppto. Orden Interna '[DOP']]]</f>
        <v>0</v>
      </c>
      <c r="AG49" s="243"/>
      <c r="AH49" s="243"/>
      <c r="AI49" s="243"/>
      <c r="AJ49" s="243"/>
      <c r="AK49" s="243"/>
      <c r="AL49" s="243"/>
      <c r="AM49" s="496">
        <f>BD.PD8[[#This Row],[Pago 3]]+BD.PD8[[#This Row],[Pago 2]]+BD.PD8[[#This Row],[Pago 1]]</f>
        <v>273000</v>
      </c>
      <c r="AN49" s="308" t="s">
        <v>244</v>
      </c>
      <c r="AO49" s="308" t="s">
        <v>245</v>
      </c>
      <c r="AP49" s="308" t="s">
        <v>246</v>
      </c>
      <c r="AQ49" s="308" t="s">
        <v>247</v>
      </c>
      <c r="AR49" s="308">
        <v>594</v>
      </c>
      <c r="AS49" s="308" t="s">
        <v>248</v>
      </c>
      <c r="AT49" s="249" t="s">
        <v>1356</v>
      </c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E49" s="308"/>
      <c r="CF49" s="308"/>
      <c r="CG49" s="308"/>
      <c r="CH49" s="308"/>
      <c r="CI49" s="308"/>
      <c r="CJ49" s="308"/>
      <c r="CK49" s="308"/>
      <c r="CL49" s="308"/>
      <c r="CM49" s="308"/>
      <c r="CN49" s="308"/>
      <c r="CO49" s="308"/>
      <c r="CP49" s="308"/>
      <c r="CQ49" s="308"/>
      <c r="CR49" s="308"/>
      <c r="CS49" s="308"/>
      <c r="CT49" s="308"/>
      <c r="CU49" s="308"/>
      <c r="CV49" s="308"/>
      <c r="CW49" s="308"/>
      <c r="CX49" s="308"/>
      <c r="CY49" s="308"/>
      <c r="CZ49" s="308"/>
      <c r="DA49" s="308"/>
      <c r="DB49" s="308"/>
      <c r="DC49" s="308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/>
      <c r="EJ49" s="308"/>
      <c r="EK49" s="308"/>
      <c r="EL49" s="308"/>
      <c r="EM49" s="308"/>
      <c r="EN49" s="308"/>
      <c r="EO49" s="308"/>
      <c r="EP49" s="308"/>
      <c r="EQ49" s="308"/>
      <c r="ER49" s="308"/>
      <c r="ES49" s="308"/>
      <c r="ET49" s="308"/>
      <c r="EU49" s="308"/>
      <c r="EV49" s="308"/>
      <c r="EW49" s="308"/>
      <c r="EX49" s="308"/>
      <c r="EY49" s="308"/>
      <c r="EZ49" s="308"/>
      <c r="FA49" s="308"/>
      <c r="FB49" s="308"/>
      <c r="FC49" s="308"/>
      <c r="FD49" s="308"/>
      <c r="FE49" s="308"/>
      <c r="FF49" s="308"/>
      <c r="FG49" s="308"/>
      <c r="FH49" s="308"/>
      <c r="FI49" s="308"/>
      <c r="FJ49" s="308"/>
      <c r="FK49" s="308"/>
      <c r="FL49" s="308"/>
      <c r="FM49" s="308"/>
      <c r="FN49" s="308"/>
      <c r="FO49" s="308"/>
      <c r="FP49" s="308"/>
      <c r="FQ49" s="308"/>
      <c r="FR49" s="308"/>
      <c r="FS49" s="308"/>
      <c r="FT49" s="308"/>
      <c r="FU49" s="308"/>
      <c r="FV49" s="308"/>
      <c r="FW49" s="308"/>
      <c r="FX49" s="308"/>
      <c r="FY49" s="308"/>
      <c r="FZ49" s="308"/>
      <c r="GA49" s="308"/>
      <c r="GB49" s="308"/>
      <c r="GC49" s="308"/>
      <c r="GD49" s="308"/>
      <c r="GE49" s="308"/>
      <c r="GF49" s="308"/>
      <c r="GG49" s="308"/>
      <c r="GH49" s="308"/>
      <c r="GI49" s="308"/>
      <c r="GJ49" s="308"/>
      <c r="GK49" s="308"/>
      <c r="GL49" s="308"/>
      <c r="GM49" s="308"/>
      <c r="GN49" s="308"/>
      <c r="GO49" s="308"/>
      <c r="GP49" s="308"/>
      <c r="GQ49" s="308"/>
      <c r="GR49" s="308"/>
      <c r="GS49" s="308"/>
      <c r="GT49" s="308"/>
      <c r="GU49" s="308"/>
      <c r="GV49" s="308"/>
      <c r="GW49" s="308"/>
      <c r="GX49" s="308"/>
      <c r="GY49" s="308"/>
      <c r="GZ49" s="308"/>
      <c r="HA49" s="308"/>
      <c r="HB49" s="308"/>
      <c r="HC49" s="308"/>
      <c r="HD49" s="308"/>
      <c r="HE49" s="308"/>
      <c r="HF49" s="308"/>
      <c r="HG49" s="308"/>
      <c r="HH49" s="308"/>
      <c r="HI49" s="308"/>
      <c r="HJ49" s="308"/>
      <c r="HK49" s="308"/>
      <c r="HL49" s="308"/>
      <c r="HM49" s="308"/>
      <c r="HN49" s="308"/>
      <c r="HO49" s="308"/>
      <c r="HP49" s="308"/>
      <c r="HQ49" s="308"/>
      <c r="HR49" s="308"/>
      <c r="HS49" s="308"/>
      <c r="HT49" s="308"/>
      <c r="HU49" s="308"/>
      <c r="HV49" s="308"/>
      <c r="HW49" s="308"/>
      <c r="HX49" s="308"/>
      <c r="HY49" s="308"/>
      <c r="HZ49" s="308"/>
      <c r="IA49" s="308"/>
      <c r="IB49" s="308"/>
      <c r="IC49" s="308"/>
      <c r="ID49" s="308"/>
      <c r="IE49" s="308"/>
      <c r="IF49" s="308"/>
      <c r="IG49" s="308"/>
      <c r="IH49" s="308"/>
    </row>
    <row r="50" spans="1:242" s="249" customFormat="1" ht="15" customHeight="1" x14ac:dyDescent="0.3">
      <c r="A50" s="174">
        <v>2.08</v>
      </c>
      <c r="B50" s="231"/>
      <c r="C50" s="232" t="e">
        <f>VLOOKUP(BD.PD8[[#This Row],[Pos]],[18]!PPto[#Data],3,FALSE)</f>
        <v>#REF!</v>
      </c>
      <c r="D50" s="174" t="s">
        <v>23</v>
      </c>
      <c r="E50" s="305" t="str">
        <f>IF(BD.PD8[[#This Row],[.]]="*",VLOOKUP(BD.PD8[[#This Row],[Pos]],[18]Presupuesto!A:H,7,FALSE),"")</f>
        <v/>
      </c>
      <c r="F50" s="548" t="s">
        <v>286</v>
      </c>
      <c r="G50" s="174"/>
      <c r="H50" s="174"/>
      <c r="I50" s="497" t="s">
        <v>273</v>
      </c>
      <c r="J50" s="382">
        <v>2</v>
      </c>
      <c r="K50" s="174" t="s">
        <v>260</v>
      </c>
      <c r="L50" s="383">
        <f>IF(BD.PD8[[#This Row],[Mon]]="DOP",1,HLOOKUP(BD.PD8[[#This Row],[Mon]],Data!$J$1:$K$2,2,FALSE))</f>
        <v>1</v>
      </c>
      <c r="M50" s="384">
        <v>238000</v>
      </c>
      <c r="N50" s="243">
        <f>BD.PD8[[#This Row],[Cant.]]*BD.PD8[[#This Row],[ Tasa ]]*BD.PD8[[#This Row],[ Precio Und.]]</f>
        <v>476000</v>
      </c>
      <c r="O50" s="386">
        <v>0</v>
      </c>
      <c r="P50" s="243">
        <f>IF(BD.PD8[[#This Row],[Liquid. '[%']]]&lt;&gt;0,(BD.PD8[[#This Row],[Valor Neto '[DOP']]]*BD.PD8[[#This Row],[Liquid. '[%']]])+BD.PD8[[#This Row],[Valor Neto '[DOP']]],BD.PD8[[#This Row],[Valor Neto '[DOP']]])</f>
        <v>476000</v>
      </c>
      <c r="Q50" s="243">
        <f>BD.PD8[[#This Row],[Ppto. Orden Interna '[DOP']]]/HLOOKUP("USD",Data!$J$1:$K$2,2,FALSE)</f>
        <v>7323.0769230769229</v>
      </c>
      <c r="R50" s="381" t="s">
        <v>287</v>
      </c>
      <c r="S50" s="387"/>
      <c r="T50" s="387"/>
      <c r="U50" s="492" t="s">
        <v>249</v>
      </c>
      <c r="V50" s="493">
        <v>801667</v>
      </c>
      <c r="W50" s="494" t="s">
        <v>279</v>
      </c>
      <c r="X50" s="495">
        <v>8</v>
      </c>
      <c r="Y50" s="388">
        <v>1</v>
      </c>
      <c r="Z50" s="243">
        <f>BD.PD8[[#This Row],[Av.P1 '[%']]]*BD.PD8[[#This Row],[Ppto. Orden Interna '[DOP']]]</f>
        <v>476000</v>
      </c>
      <c r="AB50" s="389"/>
      <c r="AC50" s="243">
        <f>BD.PD8[[#This Row],[Av.P2 '[%']]]*BD.PD8[[#This Row],[Ppto. Orden Interna '[DOP']]]</f>
        <v>0</v>
      </c>
      <c r="AE50" s="389"/>
      <c r="AF50" s="243">
        <f>BD.PD8[[#This Row],[Av.P3 '[%']]]*BD.PD8[[#This Row],[Ppto. Orden Interna '[DOP']]]</f>
        <v>0</v>
      </c>
      <c r="AG50" s="243"/>
      <c r="AH50" s="243"/>
      <c r="AI50" s="243"/>
      <c r="AJ50" s="243"/>
      <c r="AK50" s="243"/>
      <c r="AL50" s="243"/>
      <c r="AM50" s="496">
        <f>BD.PD8[[#This Row],[Pago 3]]+BD.PD8[[#This Row],[Pago 2]]+BD.PD8[[#This Row],[Pago 1]]</f>
        <v>476000</v>
      </c>
      <c r="AN50" s="308" t="s">
        <v>244</v>
      </c>
      <c r="AO50" s="308" t="s">
        <v>245</v>
      </c>
      <c r="AP50" s="308" t="s">
        <v>246</v>
      </c>
      <c r="AQ50" s="308" t="s">
        <v>247</v>
      </c>
      <c r="AR50" s="308">
        <v>594</v>
      </c>
      <c r="AS50" s="308" t="s">
        <v>248</v>
      </c>
      <c r="AT50" s="249" t="s">
        <v>1356</v>
      </c>
      <c r="AU50" s="308"/>
      <c r="AV50" s="308"/>
      <c r="AW50" s="308"/>
      <c r="AX50" s="308"/>
      <c r="AY50" s="308"/>
      <c r="AZ50" s="308"/>
      <c r="BA50" s="308"/>
      <c r="BB50" s="308"/>
      <c r="BC50" s="308"/>
      <c r="BD50" s="308"/>
      <c r="BE50" s="308"/>
      <c r="BF50" s="308"/>
      <c r="BG50" s="308"/>
      <c r="BH50" s="308"/>
      <c r="BI50" s="308"/>
      <c r="BJ50" s="308"/>
      <c r="BK50" s="308"/>
      <c r="BL50" s="308"/>
      <c r="BM50" s="308"/>
      <c r="BN50" s="308"/>
      <c r="BO50" s="308"/>
      <c r="BP50" s="308"/>
      <c r="BQ50" s="308"/>
      <c r="BR50" s="308"/>
      <c r="BS50" s="308"/>
      <c r="BT50" s="308"/>
      <c r="BU50" s="308"/>
      <c r="BV50" s="308"/>
      <c r="BW50" s="308"/>
      <c r="BX50" s="308"/>
      <c r="BY50" s="308"/>
      <c r="BZ50" s="308"/>
      <c r="CA50" s="308"/>
      <c r="CB50" s="308"/>
      <c r="CC50" s="308"/>
      <c r="CD50" s="308"/>
      <c r="CE50" s="308"/>
      <c r="CF50" s="308"/>
      <c r="CG50" s="308"/>
      <c r="CH50" s="308"/>
      <c r="CI50" s="308"/>
      <c r="CJ50" s="308"/>
      <c r="CK50" s="308"/>
      <c r="CL50" s="308"/>
      <c r="CM50" s="308"/>
      <c r="CN50" s="308"/>
      <c r="CO50" s="308"/>
      <c r="CP50" s="308"/>
      <c r="CQ50" s="308"/>
      <c r="CR50" s="308"/>
      <c r="CS50" s="308"/>
      <c r="CT50" s="308"/>
      <c r="CU50" s="308"/>
      <c r="CV50" s="308"/>
      <c r="CW50" s="308"/>
      <c r="CX50" s="308"/>
      <c r="CY50" s="308"/>
      <c r="CZ50" s="308"/>
      <c r="DA50" s="308"/>
      <c r="DB50" s="308"/>
      <c r="DC50" s="308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/>
      <c r="EJ50" s="308"/>
      <c r="EK50" s="308"/>
      <c r="EL50" s="308"/>
      <c r="EM50" s="308"/>
      <c r="EN50" s="308"/>
      <c r="EO50" s="308"/>
      <c r="EP50" s="308"/>
      <c r="EQ50" s="308"/>
      <c r="ER50" s="308"/>
      <c r="ES50" s="308"/>
      <c r="ET50" s="308"/>
      <c r="EU50" s="308"/>
      <c r="EV50" s="308"/>
      <c r="EW50" s="308"/>
      <c r="EX50" s="308"/>
      <c r="EY50" s="308"/>
      <c r="EZ50" s="308"/>
      <c r="FA50" s="308"/>
      <c r="FB50" s="308"/>
      <c r="FC50" s="308"/>
      <c r="FD50" s="308"/>
      <c r="FE50" s="308"/>
      <c r="FF50" s="308"/>
      <c r="FG50" s="308"/>
      <c r="FH50" s="308"/>
      <c r="FI50" s="308"/>
      <c r="FJ50" s="308"/>
      <c r="FK50" s="308"/>
      <c r="FL50" s="308"/>
      <c r="FM50" s="308"/>
      <c r="FN50" s="308"/>
      <c r="FO50" s="308"/>
      <c r="FP50" s="308"/>
      <c r="FQ50" s="308"/>
      <c r="FR50" s="308"/>
      <c r="FS50" s="308"/>
      <c r="FT50" s="308"/>
      <c r="FU50" s="308"/>
      <c r="FV50" s="308"/>
      <c r="FW50" s="308"/>
      <c r="FX50" s="308"/>
      <c r="FY50" s="308"/>
      <c r="FZ50" s="308"/>
      <c r="GA50" s="308"/>
      <c r="GB50" s="308"/>
      <c r="GC50" s="308"/>
      <c r="GD50" s="308"/>
      <c r="GE50" s="308"/>
      <c r="GF50" s="308"/>
      <c r="GG50" s="308"/>
      <c r="GH50" s="308"/>
      <c r="GI50" s="308"/>
      <c r="GJ50" s="308"/>
      <c r="GK50" s="308"/>
      <c r="GL50" s="308"/>
      <c r="GM50" s="308"/>
      <c r="GN50" s="308"/>
      <c r="GO50" s="308"/>
      <c r="GP50" s="308"/>
      <c r="GQ50" s="308"/>
      <c r="GR50" s="308"/>
      <c r="GS50" s="308"/>
      <c r="GT50" s="308"/>
      <c r="GU50" s="308"/>
      <c r="GV50" s="308"/>
      <c r="GW50" s="308"/>
      <c r="GX50" s="308"/>
      <c r="GY50" s="308"/>
      <c r="GZ50" s="308"/>
      <c r="HA50" s="308"/>
      <c r="HB50" s="308"/>
      <c r="HC50" s="308"/>
      <c r="HD50" s="308"/>
      <c r="HE50" s="308"/>
      <c r="HF50" s="308"/>
      <c r="HG50" s="308"/>
      <c r="HH50" s="308"/>
      <c r="HI50" s="308"/>
      <c r="HJ50" s="308"/>
      <c r="HK50" s="308"/>
      <c r="HL50" s="308"/>
      <c r="HM50" s="308"/>
      <c r="HN50" s="308"/>
      <c r="HO50" s="308"/>
      <c r="HP50" s="308"/>
      <c r="HQ50" s="308"/>
      <c r="HR50" s="308"/>
      <c r="HS50" s="308"/>
      <c r="HT50" s="308"/>
      <c r="HU50" s="308"/>
      <c r="HV50" s="308"/>
      <c r="HW50" s="308"/>
      <c r="HX50" s="308"/>
      <c r="HY50" s="308"/>
      <c r="HZ50" s="308"/>
      <c r="IA50" s="308"/>
      <c r="IB50" s="308"/>
      <c r="IC50" s="308"/>
      <c r="ID50" s="308"/>
      <c r="IE50" s="308"/>
      <c r="IF50" s="308"/>
      <c r="IG50" s="308"/>
      <c r="IH50" s="308"/>
    </row>
    <row r="51" spans="1:242" s="249" customFormat="1" ht="15" customHeight="1" x14ac:dyDescent="0.3">
      <c r="A51" s="174">
        <v>2.08</v>
      </c>
      <c r="B51" s="231"/>
      <c r="C51" s="232" t="e">
        <f>VLOOKUP(BD.PD8[[#This Row],[Pos]],[18]!PPto[#Data],3,FALSE)</f>
        <v>#REF!</v>
      </c>
      <c r="D51" s="174" t="s">
        <v>23</v>
      </c>
      <c r="E51" s="305" t="str">
        <f>IF(BD.PD8[[#This Row],[.]]="*",VLOOKUP(BD.PD8[[#This Row],[Pos]],[18]Presupuesto!A:H,7,FALSE),"")</f>
        <v/>
      </c>
      <c r="F51" s="549" t="s">
        <v>288</v>
      </c>
      <c r="G51" s="381">
        <v>4512453195</v>
      </c>
      <c r="H51" s="381"/>
      <c r="I51" s="497" t="s">
        <v>273</v>
      </c>
      <c r="J51" s="382">
        <v>1</v>
      </c>
      <c r="K51" s="174" t="s">
        <v>117</v>
      </c>
      <c r="L51" s="383">
        <f>IF(BD.PD8[[#This Row],[Mon]]="DOP",1,HLOOKUP(BD.PD8[[#This Row],[Mon]],Data!$J$1:$K$2,2,FALSE))</f>
        <v>65</v>
      </c>
      <c r="M51" s="384">
        <v>25500</v>
      </c>
      <c r="N51" s="243">
        <f>BD.PD8[[#This Row],[Cant.]]*BD.PD8[[#This Row],[ Tasa ]]*BD.PD8[[#This Row],[ Precio Und.]]</f>
        <v>1657500</v>
      </c>
      <c r="O51" s="386">
        <v>0</v>
      </c>
      <c r="P51" s="243">
        <f>IF(BD.PD8[[#This Row],[Liquid. '[%']]]&lt;&gt;0,(BD.PD8[[#This Row],[Valor Neto '[DOP']]]*BD.PD8[[#This Row],[Liquid. '[%']]])+BD.PD8[[#This Row],[Valor Neto '[DOP']]],BD.PD8[[#This Row],[Valor Neto '[DOP']]])</f>
        <v>1657500</v>
      </c>
      <c r="Q51" s="243">
        <f>BD.PD8[[#This Row],[Ppto. Orden Interna '[DOP']]]/HLOOKUP("USD",Data!$J$1:$K$2,2,FALSE)</f>
        <v>25500</v>
      </c>
      <c r="R51" s="381" t="s">
        <v>289</v>
      </c>
      <c r="S51" s="387"/>
      <c r="T51" s="387"/>
      <c r="U51" s="492" t="s">
        <v>249</v>
      </c>
      <c r="V51" s="493">
        <v>801667</v>
      </c>
      <c r="W51" s="494" t="s">
        <v>290</v>
      </c>
      <c r="X51" s="495">
        <v>4</v>
      </c>
      <c r="Y51" s="388">
        <v>0.4</v>
      </c>
      <c r="Z51" s="243">
        <f>BD.PD8[[#This Row],[Av.P1 '[%']]]*BD.PD8[[#This Row],[Ppto. Orden Interna '[DOP']]]</f>
        <v>663000</v>
      </c>
      <c r="AA51" s="495">
        <v>13</v>
      </c>
      <c r="AB51" s="388">
        <v>0.5</v>
      </c>
      <c r="AC51" s="243">
        <f>BD.PD8[[#This Row],[Av.P2 '[%']]]*BD.PD8[[#This Row],[Ppto. Orden Interna '[DOP']]]</f>
        <v>828750</v>
      </c>
      <c r="AD51" s="495">
        <v>15</v>
      </c>
      <c r="AE51" s="388">
        <v>0.1</v>
      </c>
      <c r="AF51" s="243">
        <f>BD.PD8[[#This Row],[Av.P3 '[%']]]*BD.PD8[[#This Row],[Ppto. Orden Interna '[DOP']]]</f>
        <v>165750</v>
      </c>
      <c r="AG51" s="243"/>
      <c r="AH51" s="243"/>
      <c r="AI51" s="243"/>
      <c r="AJ51" s="243"/>
      <c r="AK51" s="243"/>
      <c r="AL51" s="243"/>
      <c r="AM51" s="496">
        <f>BD.PD8[[#This Row],[Pago 3]]+BD.PD8[[#This Row],[Pago 2]]+BD.PD8[[#This Row],[Pago 1]]</f>
        <v>1657500</v>
      </c>
      <c r="AN51" s="308" t="s">
        <v>244</v>
      </c>
      <c r="AO51" s="308" t="s">
        <v>245</v>
      </c>
      <c r="AP51" s="308" t="s">
        <v>246</v>
      </c>
      <c r="AQ51" s="308" t="s">
        <v>247</v>
      </c>
      <c r="AR51" s="308">
        <v>594</v>
      </c>
      <c r="AS51" s="308" t="s">
        <v>258</v>
      </c>
      <c r="AT51" s="249" t="s">
        <v>1356</v>
      </c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  <c r="IH51" s="308"/>
    </row>
    <row r="52" spans="1:242" s="249" customFormat="1" ht="15" customHeight="1" x14ac:dyDescent="0.3">
      <c r="A52" s="174">
        <v>2.08</v>
      </c>
      <c r="B52" s="231"/>
      <c r="C52" s="232" t="e">
        <f>VLOOKUP(BD.PD8[[#This Row],[Pos]],[18]!PPto[#Data],3,FALSE)</f>
        <v>#REF!</v>
      </c>
      <c r="D52" s="174" t="s">
        <v>23</v>
      </c>
      <c r="E52" s="305" t="str">
        <f>IF(BD.PD8[[#This Row],[.]]="*",VLOOKUP(BD.PD8[[#This Row],[Pos]],[18]Presupuesto!A:H,7,FALSE),"")</f>
        <v/>
      </c>
      <c r="F52" s="549" t="s">
        <v>291</v>
      </c>
      <c r="G52" s="381">
        <v>4512453195</v>
      </c>
      <c r="H52" s="381"/>
      <c r="I52" s="497" t="s">
        <v>273</v>
      </c>
      <c r="J52" s="382">
        <v>1</v>
      </c>
      <c r="K52" s="174" t="s">
        <v>117</v>
      </c>
      <c r="L52" s="383">
        <f>IF(BD.PD8[[#This Row],[Mon]]="DOP",1,HLOOKUP(BD.PD8[[#This Row],[Mon]],Data!$J$1:$K$2,2,FALSE))</f>
        <v>65</v>
      </c>
      <c r="M52" s="384">
        <v>3000</v>
      </c>
      <c r="N52" s="243">
        <f>BD.PD8[[#This Row],[Cant.]]*BD.PD8[[#This Row],[ Tasa ]]*BD.PD8[[#This Row],[ Precio Und.]]</f>
        <v>195000</v>
      </c>
      <c r="O52" s="386">
        <v>0</v>
      </c>
      <c r="P52" s="243">
        <f>IF(BD.PD8[[#This Row],[Liquid. '[%']]]&lt;&gt;0,(BD.PD8[[#This Row],[Valor Neto '[DOP']]]*BD.PD8[[#This Row],[Liquid. '[%']]])+BD.PD8[[#This Row],[Valor Neto '[DOP']]],BD.PD8[[#This Row],[Valor Neto '[DOP']]])</f>
        <v>195000</v>
      </c>
      <c r="Q52" s="243">
        <f>BD.PD8[[#This Row],[Ppto. Orden Interna '[DOP']]]/HLOOKUP("USD",Data!$J$1:$K$2,2,FALSE)</f>
        <v>3000</v>
      </c>
      <c r="R52" s="381" t="s">
        <v>289</v>
      </c>
      <c r="S52" s="387"/>
      <c r="T52" s="387"/>
      <c r="U52" s="492" t="s">
        <v>249</v>
      </c>
      <c r="V52" s="493">
        <v>801667</v>
      </c>
      <c r="W52" s="494" t="s">
        <v>290</v>
      </c>
      <c r="X52" s="495">
        <v>4</v>
      </c>
      <c r="Y52" s="388">
        <v>0.4</v>
      </c>
      <c r="Z52" s="243">
        <f>BD.PD8[[#This Row],[Av.P1 '[%']]]*BD.PD8[[#This Row],[Ppto. Orden Interna '[DOP']]]</f>
        <v>78000</v>
      </c>
      <c r="AA52" s="495">
        <v>13</v>
      </c>
      <c r="AB52" s="388">
        <v>0.5</v>
      </c>
      <c r="AC52" s="243">
        <f>BD.PD8[[#This Row],[Av.P2 '[%']]]*BD.PD8[[#This Row],[Ppto. Orden Interna '[DOP']]]</f>
        <v>97500</v>
      </c>
      <c r="AD52" s="495">
        <v>15</v>
      </c>
      <c r="AE52" s="388">
        <v>0.1</v>
      </c>
      <c r="AF52" s="243">
        <f>BD.PD8[[#This Row],[Av.P3 '[%']]]*BD.PD8[[#This Row],[Ppto. Orden Interna '[DOP']]]</f>
        <v>19500</v>
      </c>
      <c r="AG52" s="243"/>
      <c r="AH52" s="243"/>
      <c r="AI52" s="243"/>
      <c r="AJ52" s="243"/>
      <c r="AK52" s="243"/>
      <c r="AL52" s="243"/>
      <c r="AM52" s="496">
        <f>BD.PD8[[#This Row],[Pago 3]]+BD.PD8[[#This Row],[Pago 2]]+BD.PD8[[#This Row],[Pago 1]]</f>
        <v>195000</v>
      </c>
      <c r="AN52" s="308" t="s">
        <v>244</v>
      </c>
      <c r="AO52" s="308" t="s">
        <v>245</v>
      </c>
      <c r="AP52" s="308" t="s">
        <v>246</v>
      </c>
      <c r="AQ52" s="308" t="s">
        <v>247</v>
      </c>
      <c r="AR52" s="308">
        <v>594</v>
      </c>
      <c r="AS52" s="308" t="s">
        <v>258</v>
      </c>
      <c r="AT52" s="249" t="s">
        <v>1356</v>
      </c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  <c r="IH52" s="308"/>
    </row>
    <row r="53" spans="1:242" s="249" customFormat="1" ht="15" customHeight="1" x14ac:dyDescent="0.3">
      <c r="A53" s="174">
        <v>2.08</v>
      </c>
      <c r="B53" s="231"/>
      <c r="C53" s="232" t="e">
        <f>VLOOKUP(BD.PD8[[#This Row],[Pos]],[18]!PPto[#Data],3,FALSE)</f>
        <v>#REF!</v>
      </c>
      <c r="D53" s="174" t="s">
        <v>23</v>
      </c>
      <c r="E53" s="305" t="str">
        <f>IF(BD.PD8[[#This Row],[.]]="*",VLOOKUP(BD.PD8[[#This Row],[Pos]],[18]Presupuesto!A:H,7,FALSE),"")</f>
        <v/>
      </c>
      <c r="F53" s="549" t="s">
        <v>292</v>
      </c>
      <c r="G53" s="381">
        <v>4512453195</v>
      </c>
      <c r="H53" s="381"/>
      <c r="I53" s="497" t="s">
        <v>273</v>
      </c>
      <c r="J53" s="382">
        <v>1</v>
      </c>
      <c r="K53" s="174" t="s">
        <v>117</v>
      </c>
      <c r="L53" s="383">
        <f>IF(BD.PD8[[#This Row],[Mon]]="DOP",1,HLOOKUP(BD.PD8[[#This Row],[Mon]],Data!$J$1:$K$2,2,FALSE))</f>
        <v>65</v>
      </c>
      <c r="M53" s="384">
        <v>1500</v>
      </c>
      <c r="N53" s="243">
        <f>BD.PD8[[#This Row],[Cant.]]*BD.PD8[[#This Row],[ Tasa ]]*BD.PD8[[#This Row],[ Precio Und.]]</f>
        <v>97500</v>
      </c>
      <c r="O53" s="386">
        <v>0</v>
      </c>
      <c r="P53" s="243">
        <f>IF(BD.PD8[[#This Row],[Liquid. '[%']]]&lt;&gt;0,(BD.PD8[[#This Row],[Valor Neto '[DOP']]]*BD.PD8[[#This Row],[Liquid. '[%']]])+BD.PD8[[#This Row],[Valor Neto '[DOP']]],BD.PD8[[#This Row],[Valor Neto '[DOP']]])</f>
        <v>97500</v>
      </c>
      <c r="Q53" s="243">
        <f>BD.PD8[[#This Row],[Ppto. Orden Interna '[DOP']]]/HLOOKUP("USD",Data!$J$1:$K$2,2,FALSE)</f>
        <v>1500</v>
      </c>
      <c r="R53" s="381" t="s">
        <v>289</v>
      </c>
      <c r="S53" s="387"/>
      <c r="T53" s="387"/>
      <c r="U53" s="492" t="s">
        <v>249</v>
      </c>
      <c r="V53" s="493">
        <v>801667</v>
      </c>
      <c r="W53" s="494" t="s">
        <v>290</v>
      </c>
      <c r="X53" s="495">
        <v>4</v>
      </c>
      <c r="Y53" s="388">
        <v>0.4</v>
      </c>
      <c r="Z53" s="243">
        <f>BD.PD8[[#This Row],[Av.P1 '[%']]]*BD.PD8[[#This Row],[Ppto. Orden Interna '[DOP']]]</f>
        <v>39000</v>
      </c>
      <c r="AA53" s="495">
        <v>13</v>
      </c>
      <c r="AB53" s="388">
        <v>0.5</v>
      </c>
      <c r="AC53" s="243">
        <f>BD.PD8[[#This Row],[Av.P2 '[%']]]*BD.PD8[[#This Row],[Ppto. Orden Interna '[DOP']]]</f>
        <v>48750</v>
      </c>
      <c r="AD53" s="495">
        <v>15</v>
      </c>
      <c r="AE53" s="388">
        <v>0.1</v>
      </c>
      <c r="AF53" s="243">
        <f>BD.PD8[[#This Row],[Av.P3 '[%']]]*BD.PD8[[#This Row],[Ppto. Orden Interna '[DOP']]]</f>
        <v>9750</v>
      </c>
      <c r="AG53" s="243"/>
      <c r="AH53" s="243"/>
      <c r="AI53" s="243"/>
      <c r="AJ53" s="243"/>
      <c r="AK53" s="243"/>
      <c r="AL53" s="243"/>
      <c r="AM53" s="496">
        <f>BD.PD8[[#This Row],[Pago 3]]+BD.PD8[[#This Row],[Pago 2]]+BD.PD8[[#This Row],[Pago 1]]</f>
        <v>97500</v>
      </c>
      <c r="AN53" s="308" t="s">
        <v>244</v>
      </c>
      <c r="AO53" s="308" t="s">
        <v>245</v>
      </c>
      <c r="AP53" s="308" t="s">
        <v>246</v>
      </c>
      <c r="AQ53" s="308" t="s">
        <v>247</v>
      </c>
      <c r="AR53" s="308">
        <v>594</v>
      </c>
      <c r="AS53" s="308" t="s">
        <v>258</v>
      </c>
      <c r="AT53" s="249" t="s">
        <v>1356</v>
      </c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  <c r="CV53" s="308"/>
      <c r="CW53" s="308"/>
      <c r="CX53" s="308"/>
      <c r="CY53" s="308"/>
      <c r="CZ53" s="308"/>
      <c r="DA53" s="308"/>
      <c r="DB53" s="308"/>
      <c r="DC53" s="308"/>
      <c r="DD53" s="308"/>
      <c r="DE53" s="308"/>
      <c r="DF53" s="308"/>
      <c r="DG53" s="308"/>
      <c r="DH53" s="308"/>
      <c r="DI53" s="308"/>
      <c r="DJ53" s="308"/>
      <c r="DK53" s="308"/>
      <c r="DL53" s="308"/>
      <c r="DM53" s="308"/>
      <c r="DN53" s="308"/>
      <c r="DO53" s="308"/>
      <c r="DP53" s="308"/>
      <c r="DQ53" s="308"/>
      <c r="DR53" s="308"/>
      <c r="DS53" s="308"/>
      <c r="DT53" s="308"/>
      <c r="DU53" s="308"/>
      <c r="DV53" s="308"/>
      <c r="DW53" s="308"/>
      <c r="DX53" s="308"/>
      <c r="DY53" s="308"/>
      <c r="DZ53" s="308"/>
      <c r="EA53" s="308"/>
      <c r="EB53" s="308"/>
      <c r="EC53" s="308"/>
      <c r="ED53" s="308"/>
      <c r="EE53" s="308"/>
      <c r="EF53" s="308"/>
      <c r="EG53" s="308"/>
      <c r="EH53" s="308"/>
      <c r="EI53" s="308"/>
      <c r="EJ53" s="308"/>
      <c r="EK53" s="308"/>
      <c r="EL53" s="308"/>
      <c r="EM53" s="308"/>
      <c r="EN53" s="308"/>
      <c r="EO53" s="308"/>
      <c r="EP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  <c r="HL53" s="308"/>
      <c r="HM53" s="308"/>
      <c r="HN53" s="308"/>
      <c r="HO53" s="308"/>
      <c r="HP53" s="308"/>
      <c r="HQ53" s="308"/>
      <c r="HR53" s="308"/>
      <c r="HS53" s="308"/>
      <c r="HT53" s="308"/>
      <c r="HU53" s="308"/>
      <c r="HV53" s="308"/>
      <c r="HW53" s="308"/>
      <c r="HX53" s="308"/>
      <c r="HY53" s="308"/>
      <c r="HZ53" s="308"/>
      <c r="IA53" s="308"/>
      <c r="IB53" s="308"/>
      <c r="IC53" s="308"/>
      <c r="ID53" s="308"/>
      <c r="IE53" s="308"/>
      <c r="IF53" s="308"/>
      <c r="IG53" s="308"/>
      <c r="IH53" s="308"/>
    </row>
    <row r="54" spans="1:242" s="249" customFormat="1" ht="15" customHeight="1" x14ac:dyDescent="0.3">
      <c r="A54" s="174">
        <v>2.08</v>
      </c>
      <c r="B54" s="231"/>
      <c r="C54" s="232" t="e">
        <f>VLOOKUP(BD.PD8[[#This Row],[Pos]],[18]!PPto[#Data],3,FALSE)</f>
        <v>#REF!</v>
      </c>
      <c r="D54" s="174" t="s">
        <v>23</v>
      </c>
      <c r="E54" s="305" t="str">
        <f>IF(BD.PD8[[#This Row],[.]]="*",VLOOKUP(BD.PD8[[#This Row],[Pos]],[18]Presupuesto!A:H,7,FALSE),"")</f>
        <v/>
      </c>
      <c r="F54" s="549" t="s">
        <v>293</v>
      </c>
      <c r="G54" s="381">
        <v>4512453195</v>
      </c>
      <c r="H54" s="381"/>
      <c r="I54" s="497" t="s">
        <v>273</v>
      </c>
      <c r="J54" s="382">
        <v>1</v>
      </c>
      <c r="K54" s="174" t="s">
        <v>117</v>
      </c>
      <c r="L54" s="383">
        <f>IF(BD.PD8[[#This Row],[Mon]]="DOP",1,HLOOKUP(BD.PD8[[#This Row],[Mon]],Data!$J$1:$K$2,2,FALSE))</f>
        <v>65</v>
      </c>
      <c r="M54" s="384">
        <v>2750</v>
      </c>
      <c r="N54" s="243">
        <f>BD.PD8[[#This Row],[Cant.]]*BD.PD8[[#This Row],[ Tasa ]]*BD.PD8[[#This Row],[ Precio Und.]]</f>
        <v>178750</v>
      </c>
      <c r="O54" s="386">
        <v>0</v>
      </c>
      <c r="P54" s="243">
        <f>IF(BD.PD8[[#This Row],[Liquid. '[%']]]&lt;&gt;0,(BD.PD8[[#This Row],[Valor Neto '[DOP']]]*BD.PD8[[#This Row],[Liquid. '[%']]])+BD.PD8[[#This Row],[Valor Neto '[DOP']]],BD.PD8[[#This Row],[Valor Neto '[DOP']]])</f>
        <v>178750</v>
      </c>
      <c r="Q54" s="243">
        <f>BD.PD8[[#This Row],[Ppto. Orden Interna '[DOP']]]/HLOOKUP("USD",Data!$J$1:$K$2,2,FALSE)</f>
        <v>2750</v>
      </c>
      <c r="R54" s="381" t="s">
        <v>289</v>
      </c>
      <c r="S54" s="387"/>
      <c r="T54" s="387"/>
      <c r="U54" s="492" t="s">
        <v>249</v>
      </c>
      <c r="V54" s="493">
        <v>801667</v>
      </c>
      <c r="W54" s="494" t="s">
        <v>290</v>
      </c>
      <c r="X54" s="495">
        <v>4</v>
      </c>
      <c r="Y54" s="388">
        <v>0.4</v>
      </c>
      <c r="Z54" s="243">
        <f>BD.PD8[[#This Row],[Av.P1 '[%']]]*BD.PD8[[#This Row],[Ppto. Orden Interna '[DOP']]]</f>
        <v>71500</v>
      </c>
      <c r="AA54" s="495">
        <v>13</v>
      </c>
      <c r="AB54" s="388">
        <v>0.5</v>
      </c>
      <c r="AC54" s="243">
        <f>BD.PD8[[#This Row],[Av.P2 '[%']]]*BD.PD8[[#This Row],[Ppto. Orden Interna '[DOP']]]</f>
        <v>89375</v>
      </c>
      <c r="AD54" s="495">
        <v>15</v>
      </c>
      <c r="AE54" s="388">
        <v>0.1</v>
      </c>
      <c r="AF54" s="243">
        <f>BD.PD8[[#This Row],[Av.P3 '[%']]]*BD.PD8[[#This Row],[Ppto. Orden Interna '[DOP']]]</f>
        <v>17875</v>
      </c>
      <c r="AG54" s="243"/>
      <c r="AH54" s="243"/>
      <c r="AI54" s="243"/>
      <c r="AJ54" s="243"/>
      <c r="AK54" s="243"/>
      <c r="AL54" s="243"/>
      <c r="AM54" s="496">
        <f>BD.PD8[[#This Row],[Pago 3]]+BD.PD8[[#This Row],[Pago 2]]+BD.PD8[[#This Row],[Pago 1]]</f>
        <v>178750</v>
      </c>
      <c r="AN54" s="308" t="s">
        <v>244</v>
      </c>
      <c r="AO54" s="308" t="s">
        <v>245</v>
      </c>
      <c r="AP54" s="308" t="s">
        <v>246</v>
      </c>
      <c r="AQ54" s="308" t="s">
        <v>247</v>
      </c>
      <c r="AR54" s="308">
        <v>594</v>
      </c>
      <c r="AS54" s="308" t="s">
        <v>258</v>
      </c>
      <c r="AT54" s="249" t="s">
        <v>1356</v>
      </c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308"/>
      <c r="CH54" s="308"/>
      <c r="CI54" s="308"/>
      <c r="CJ54" s="308"/>
      <c r="CK54" s="308"/>
      <c r="CL54" s="308"/>
      <c r="CM54" s="308"/>
      <c r="CN54" s="308"/>
      <c r="CO54" s="308"/>
      <c r="CP54" s="308"/>
      <c r="CQ54" s="308"/>
      <c r="CR54" s="308"/>
      <c r="CS54" s="308"/>
      <c r="CT54" s="308"/>
      <c r="CU54" s="308"/>
      <c r="CV54" s="308"/>
      <c r="CW54" s="308"/>
      <c r="CX54" s="308"/>
      <c r="CY54" s="308"/>
      <c r="CZ54" s="308"/>
      <c r="DA54" s="308"/>
      <c r="DB54" s="308"/>
      <c r="DC54" s="308"/>
      <c r="DD54" s="308"/>
      <c r="DE54" s="308"/>
      <c r="DF54" s="308"/>
      <c r="DG54" s="308"/>
      <c r="DH54" s="308"/>
      <c r="DI54" s="308"/>
      <c r="DJ54" s="308"/>
      <c r="DK54" s="308"/>
      <c r="DL54" s="308"/>
      <c r="DM54" s="308"/>
      <c r="DN54" s="308"/>
      <c r="DO54" s="308"/>
      <c r="DP54" s="308"/>
      <c r="DQ54" s="308"/>
      <c r="DR54" s="308"/>
      <c r="DS54" s="308"/>
      <c r="DT54" s="308"/>
      <c r="DU54" s="308"/>
      <c r="DV54" s="308"/>
      <c r="DW54" s="308"/>
      <c r="DX54" s="308"/>
      <c r="DY54" s="308"/>
      <c r="DZ54" s="308"/>
      <c r="EA54" s="308"/>
      <c r="EB54" s="308"/>
      <c r="EC54" s="308"/>
      <c r="ED54" s="308"/>
      <c r="EE54" s="308"/>
      <c r="EF54" s="308"/>
      <c r="EG54" s="308"/>
      <c r="EH54" s="308"/>
      <c r="EI54" s="308"/>
      <c r="EJ54" s="308"/>
      <c r="EK54" s="308"/>
      <c r="EL54" s="308"/>
      <c r="EM54" s="308"/>
      <c r="EN54" s="308"/>
      <c r="EO54" s="308"/>
      <c r="EP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  <c r="HL54" s="308"/>
      <c r="HM54" s="308"/>
      <c r="HN54" s="308"/>
      <c r="HO54" s="308"/>
      <c r="HP54" s="308"/>
      <c r="HQ54" s="308"/>
      <c r="HR54" s="308"/>
      <c r="HS54" s="308"/>
      <c r="HT54" s="308"/>
      <c r="HU54" s="308"/>
      <c r="HV54" s="308"/>
      <c r="HW54" s="308"/>
      <c r="HX54" s="308"/>
      <c r="HY54" s="308"/>
      <c r="HZ54" s="308"/>
      <c r="IA54" s="308"/>
      <c r="IB54" s="308"/>
      <c r="IC54" s="308"/>
      <c r="ID54" s="308"/>
      <c r="IE54" s="308"/>
      <c r="IF54" s="308"/>
      <c r="IG54" s="308"/>
      <c r="IH54" s="308"/>
    </row>
    <row r="55" spans="1:242" s="249" customFormat="1" ht="15" customHeight="1" x14ac:dyDescent="0.3">
      <c r="A55" s="174">
        <v>2.09</v>
      </c>
      <c r="B55" s="231" t="s">
        <v>243</v>
      </c>
      <c r="C55" s="232" t="e">
        <f>VLOOKUP(BD.PD8[[#This Row],[Pos]],[18]!PPto[#Data],3,FALSE)</f>
        <v>#REF!</v>
      </c>
      <c r="D55" s="233" t="s">
        <v>243</v>
      </c>
      <c r="E55" s="305">
        <f>IF(BD.PD8[[#This Row],[.]]="*",VLOOKUP(BD.PD8[[#This Row],[Pos]],[18]Presupuesto!A:H,7,FALSE),"")</f>
        <v>10654.03492063492</v>
      </c>
      <c r="F55" s="234"/>
      <c r="G55" s="174"/>
      <c r="H55" s="174"/>
      <c r="I55" s="174"/>
      <c r="J55" s="392">
        <v>1</v>
      </c>
      <c r="K55" s="233" t="s">
        <v>117</v>
      </c>
      <c r="L55" s="383">
        <f>IF(BD.PD8[[#This Row],[Mon]]="DOP",1,HLOOKUP(BD.PD8[[#This Row],[Mon]],Data!$J$1:$K$2,2,FALSE))</f>
        <v>65</v>
      </c>
      <c r="M55" s="490">
        <v>0</v>
      </c>
      <c r="N55" s="243">
        <f>BD.PD8[[#This Row],[Cant.]]*BD.PD8[[#This Row],[ Tasa ]]*BD.PD8[[#This Row],[ Precio Und.]]</f>
        <v>0</v>
      </c>
      <c r="O55" s="491">
        <v>0</v>
      </c>
      <c r="P55" s="243">
        <f>IF(BD.PD8[[#This Row],[Liquid. '[%']]]&lt;&gt;0,(BD.PD8[[#This Row],[Valor Neto '[DOP']]]*BD.PD8[[#This Row],[Liquid. '[%']]])+BD.PD8[[#This Row],[Valor Neto '[DOP']]],BD.PD8[[#This Row],[Valor Neto '[DOP']]])</f>
        <v>0</v>
      </c>
      <c r="Q55" s="243">
        <f>BD.PD8[[#This Row],[Ppto. Orden Interna '[DOP']]]/HLOOKUP("USD",Data!$J$1:$K$2,2,FALSE)</f>
        <v>0</v>
      </c>
      <c r="R55" s="381"/>
      <c r="S55" s="387"/>
      <c r="T55" s="387"/>
      <c r="U55" s="492" t="s">
        <v>249</v>
      </c>
      <c r="V55" s="493">
        <v>801667</v>
      </c>
      <c r="W55" s="494"/>
      <c r="X55" s="495"/>
      <c r="Y55" s="388"/>
      <c r="Z55" s="243">
        <f>BD.PD8[[#This Row],[Av.P1 '[%']]]*BD.PD8[[#This Row],[Ppto. Orden Interna '[DOP']]]</f>
        <v>0</v>
      </c>
      <c r="AB55" s="389"/>
      <c r="AC55" s="243">
        <f>BD.PD8[[#This Row],[Av.P2 '[%']]]*BD.PD8[[#This Row],[Ppto. Orden Interna '[DOP']]]</f>
        <v>0</v>
      </c>
      <c r="AE55" s="389"/>
      <c r="AF55" s="243">
        <f>BD.PD8[[#This Row],[Av.P3 '[%']]]*BD.PD8[[#This Row],[Ppto. Orden Interna '[DOP']]]</f>
        <v>0</v>
      </c>
      <c r="AG55" s="243"/>
      <c r="AH55" s="243"/>
      <c r="AI55" s="243"/>
      <c r="AJ55" s="243"/>
      <c r="AK55" s="243"/>
      <c r="AL55" s="243"/>
      <c r="AM55" s="496">
        <f>BD.PD8[[#This Row],[Pago 3]]+BD.PD8[[#This Row],[Pago 2]]+BD.PD8[[#This Row],[Pago 1]]</f>
        <v>0</v>
      </c>
      <c r="AN55" s="308" t="s">
        <v>244</v>
      </c>
      <c r="AO55" s="308" t="s">
        <v>245</v>
      </c>
      <c r="AP55" s="308" t="s">
        <v>246</v>
      </c>
      <c r="AQ55" s="308" t="s">
        <v>247</v>
      </c>
      <c r="AR55" s="308">
        <v>594</v>
      </c>
      <c r="AS55" s="308" t="s">
        <v>248</v>
      </c>
      <c r="AT55" s="249" t="s">
        <v>1356</v>
      </c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E55" s="308"/>
      <c r="CF55" s="308"/>
      <c r="CG55" s="308"/>
      <c r="CH55" s="308"/>
      <c r="CI55" s="308"/>
      <c r="CJ55" s="308"/>
      <c r="CK55" s="308"/>
      <c r="CL55" s="308"/>
      <c r="CM55" s="308"/>
      <c r="CN55" s="308"/>
      <c r="CO55" s="308"/>
      <c r="CP55" s="308"/>
      <c r="CQ55" s="308"/>
      <c r="CR55" s="308"/>
      <c r="CS55" s="308"/>
      <c r="CT55" s="308"/>
      <c r="CU55" s="308"/>
      <c r="CV55" s="308"/>
      <c r="CW55" s="308"/>
      <c r="CX55" s="308"/>
      <c r="CY55" s="308"/>
      <c r="CZ55" s="308"/>
      <c r="DA55" s="308"/>
      <c r="DB55" s="308"/>
      <c r="DC55" s="308"/>
      <c r="DD55" s="308"/>
      <c r="DE55" s="308"/>
      <c r="DF55" s="308"/>
      <c r="DG55" s="308"/>
      <c r="DH55" s="308"/>
      <c r="DI55" s="308"/>
      <c r="DJ55" s="308"/>
      <c r="DK55" s="308"/>
      <c r="DL55" s="308"/>
      <c r="DM55" s="308"/>
      <c r="DN55" s="308"/>
      <c r="DO55" s="308"/>
      <c r="DP55" s="308"/>
      <c r="DQ55" s="308"/>
      <c r="DR55" s="308"/>
      <c r="DS55" s="308"/>
      <c r="DT55" s="308"/>
      <c r="DU55" s="308"/>
      <c r="DV55" s="308"/>
      <c r="DW55" s="308"/>
      <c r="DX55" s="308"/>
      <c r="DY55" s="308"/>
      <c r="DZ55" s="308"/>
      <c r="EA55" s="308"/>
      <c r="EB55" s="308"/>
      <c r="EC55" s="308"/>
      <c r="ED55" s="308"/>
      <c r="EE55" s="308"/>
      <c r="EF55" s="308"/>
      <c r="EG55" s="308"/>
      <c r="EH55" s="308"/>
      <c r="EI55" s="308"/>
      <c r="EJ55" s="308"/>
      <c r="EK55" s="308"/>
      <c r="EL55" s="308"/>
      <c r="EM55" s="308"/>
      <c r="EN55" s="308"/>
      <c r="EO55" s="308"/>
      <c r="EP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  <c r="HL55" s="308"/>
      <c r="HM55" s="308"/>
      <c r="HN55" s="308"/>
      <c r="HO55" s="308"/>
      <c r="HP55" s="308"/>
      <c r="HQ55" s="308"/>
      <c r="HR55" s="308"/>
      <c r="HS55" s="308"/>
      <c r="HT55" s="308"/>
      <c r="HU55" s="308"/>
      <c r="HV55" s="308"/>
      <c r="HW55" s="308"/>
      <c r="HX55" s="308"/>
      <c r="HY55" s="308"/>
      <c r="HZ55" s="308"/>
      <c r="IA55" s="308"/>
      <c r="IB55" s="308"/>
      <c r="IC55" s="308"/>
      <c r="ID55" s="308"/>
      <c r="IE55" s="308"/>
      <c r="IF55" s="308"/>
      <c r="IG55" s="308"/>
      <c r="IH55" s="308"/>
    </row>
    <row r="56" spans="1:242" s="249" customFormat="1" ht="15" customHeight="1" x14ac:dyDescent="0.3">
      <c r="A56" s="174">
        <v>2.09</v>
      </c>
      <c r="B56" s="231"/>
      <c r="C56" s="232" t="e">
        <f>VLOOKUP(BD.PD8[[#This Row],[Pos]],[18]!PPto[#Data],3,FALSE)</f>
        <v>#REF!</v>
      </c>
      <c r="D56" s="233" t="s">
        <v>23</v>
      </c>
      <c r="E56" s="305" t="str">
        <f>IF(BD.PD8[[#This Row],[.]]="*",VLOOKUP(BD.PD8[[#This Row],[Pos]],[18]Presupuesto!A:H,7,FALSE),"")</f>
        <v/>
      </c>
      <c r="F56" s="378" t="s">
        <v>294</v>
      </c>
      <c r="G56" s="381">
        <v>4600072801</v>
      </c>
      <c r="H56" s="381"/>
      <c r="I56" s="497" t="s">
        <v>273</v>
      </c>
      <c r="J56" s="382">
        <v>4</v>
      </c>
      <c r="K56" s="233" t="s">
        <v>260</v>
      </c>
      <c r="L56" s="383">
        <f>IF(BD.PD8[[#This Row],[Mon]]="DOP",1,HLOOKUP(BD.PD8[[#This Row],[Mon]],Data!$J$1:$K$2,2,FALSE))</f>
        <v>1</v>
      </c>
      <c r="M56" s="384">
        <v>20631</v>
      </c>
      <c r="N56" s="243">
        <f>BD.PD8[[#This Row],[Cant.]]*BD.PD8[[#This Row],[ Tasa ]]*BD.PD8[[#This Row],[ Precio Und.]]</f>
        <v>82524</v>
      </c>
      <c r="O56" s="386">
        <v>0</v>
      </c>
      <c r="P56" s="243">
        <f>IF(BD.PD8[[#This Row],[Liquid. '[%']]]&lt;&gt;0,(BD.PD8[[#This Row],[Valor Neto '[DOP']]]*BD.PD8[[#This Row],[Liquid. '[%']]])+BD.PD8[[#This Row],[Valor Neto '[DOP']]],BD.PD8[[#This Row],[Valor Neto '[DOP']]])</f>
        <v>82524</v>
      </c>
      <c r="Q56" s="243">
        <f>BD.PD8[[#This Row],[Ppto. Orden Interna '[DOP']]]/HLOOKUP("USD",Data!$J$1:$K$2,2,FALSE)</f>
        <v>1269.5999999999999</v>
      </c>
      <c r="R56" s="381" t="s">
        <v>295</v>
      </c>
      <c r="S56" s="387"/>
      <c r="T56" s="387"/>
      <c r="U56" s="492" t="s">
        <v>249</v>
      </c>
      <c r="V56" s="493">
        <v>801667</v>
      </c>
      <c r="W56" s="494" t="s">
        <v>296</v>
      </c>
      <c r="X56" s="495">
        <v>3</v>
      </c>
      <c r="Y56" s="388">
        <v>0.4</v>
      </c>
      <c r="Z56" s="243">
        <f>BD.PD8[[#This Row],[Av.P1 '[%']]]*BD.PD8[[#This Row],[Ppto. Orden Interna '[DOP']]]</f>
        <v>33009.599999999999</v>
      </c>
      <c r="AA56" s="495">
        <v>6</v>
      </c>
      <c r="AB56" s="388">
        <v>0.6</v>
      </c>
      <c r="AC56" s="243">
        <f>BD.PD8[[#This Row],[Av.P2 '[%']]]*BD.PD8[[#This Row],[Ppto. Orden Interna '[DOP']]]</f>
        <v>49514.400000000001</v>
      </c>
      <c r="AE56" s="389"/>
      <c r="AF56" s="243">
        <f>BD.PD8[[#This Row],[Av.P3 '[%']]]*BD.PD8[[#This Row],[Ppto. Orden Interna '[DOP']]]</f>
        <v>0</v>
      </c>
      <c r="AG56" s="243"/>
      <c r="AH56" s="243"/>
      <c r="AI56" s="243"/>
      <c r="AJ56" s="243"/>
      <c r="AK56" s="243"/>
      <c r="AL56" s="243"/>
      <c r="AM56" s="496">
        <f>BD.PD8[[#This Row],[Pago 3]]+BD.PD8[[#This Row],[Pago 2]]+BD.PD8[[#This Row],[Pago 1]]</f>
        <v>82524</v>
      </c>
      <c r="AN56" s="308" t="s">
        <v>244</v>
      </c>
      <c r="AO56" s="308" t="s">
        <v>245</v>
      </c>
      <c r="AP56" s="308" t="s">
        <v>246</v>
      </c>
      <c r="AQ56" s="308" t="s">
        <v>247</v>
      </c>
      <c r="AR56" s="308">
        <v>594</v>
      </c>
      <c r="AS56" s="308" t="s">
        <v>258</v>
      </c>
      <c r="AT56" s="249" t="s">
        <v>1356</v>
      </c>
      <c r="AU56" s="308"/>
      <c r="AV56" s="308"/>
      <c r="AW56" s="308"/>
      <c r="AX56" s="308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 s="308"/>
      <c r="BJ56" s="308"/>
      <c r="BK56" s="308"/>
      <c r="BL56" s="308"/>
      <c r="BM56" s="308"/>
      <c r="BN56" s="308"/>
      <c r="BO56" s="308"/>
      <c r="BP56" s="308"/>
      <c r="BQ56" s="308"/>
      <c r="BR56" s="308"/>
      <c r="BS56" s="308"/>
      <c r="BT56" s="308"/>
      <c r="BU56" s="308"/>
      <c r="BV56" s="308"/>
      <c r="BW56" s="308"/>
      <c r="BX56" s="308"/>
      <c r="BY56" s="308"/>
      <c r="BZ56" s="308"/>
      <c r="CA56" s="308"/>
      <c r="CB56" s="308"/>
      <c r="CC56" s="308"/>
      <c r="CD56" s="308"/>
      <c r="CE56" s="308"/>
      <c r="CF56" s="308"/>
      <c r="CG56" s="308"/>
      <c r="CH56" s="308"/>
      <c r="CI56" s="308"/>
      <c r="CJ56" s="308"/>
      <c r="CK56" s="308"/>
      <c r="CL56" s="308"/>
      <c r="CM56" s="308"/>
      <c r="CN56" s="308"/>
      <c r="CO56" s="308"/>
      <c r="CP56" s="308"/>
      <c r="CQ56" s="308"/>
      <c r="CR56" s="308"/>
      <c r="CS56" s="308"/>
      <c r="CT56" s="308"/>
      <c r="CU56" s="308"/>
      <c r="CV56" s="308"/>
      <c r="CW56" s="308"/>
      <c r="CX56" s="308"/>
      <c r="CY56" s="308"/>
      <c r="CZ56" s="308"/>
      <c r="DA56" s="308"/>
      <c r="DB56" s="308"/>
      <c r="DC56" s="308"/>
      <c r="DD56" s="308"/>
      <c r="DE56" s="308"/>
      <c r="DF56" s="308"/>
      <c r="DG56" s="308"/>
      <c r="DH56" s="308"/>
      <c r="DI56" s="308"/>
      <c r="DJ56" s="308"/>
      <c r="DK56" s="308"/>
      <c r="DL56" s="308"/>
      <c r="DM56" s="308"/>
      <c r="DN56" s="308"/>
      <c r="DO56" s="308"/>
      <c r="DP56" s="308"/>
      <c r="DQ56" s="308"/>
      <c r="DR56" s="308"/>
      <c r="DS56" s="308"/>
      <c r="DT56" s="308"/>
      <c r="DU56" s="308"/>
      <c r="DV56" s="308"/>
      <c r="DW56" s="308"/>
      <c r="DX56" s="308"/>
      <c r="DY56" s="308"/>
      <c r="DZ56" s="308"/>
      <c r="EA56" s="308"/>
      <c r="EB56" s="308"/>
      <c r="EC56" s="308"/>
      <c r="ED56" s="308"/>
      <c r="EE56" s="308"/>
      <c r="EF56" s="308"/>
      <c r="EG56" s="308"/>
      <c r="EH56" s="308"/>
      <c r="EI56" s="308"/>
      <c r="EJ56" s="308"/>
      <c r="EK56" s="308"/>
      <c r="EL56" s="308"/>
      <c r="EM56" s="308"/>
      <c r="EN56" s="308"/>
      <c r="EO56" s="308"/>
      <c r="EP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  <c r="HL56" s="308"/>
      <c r="HM56" s="308"/>
      <c r="HN56" s="308"/>
      <c r="HO56" s="308"/>
      <c r="HP56" s="308"/>
      <c r="HQ56" s="308"/>
      <c r="HR56" s="308"/>
      <c r="HS56" s="308"/>
      <c r="HT56" s="308"/>
      <c r="HU56" s="308"/>
      <c r="HV56" s="308"/>
      <c r="HW56" s="308"/>
      <c r="HX56" s="308"/>
      <c r="HY56" s="308"/>
      <c r="HZ56" s="308"/>
      <c r="IA56" s="308"/>
      <c r="IB56" s="308"/>
      <c r="IC56" s="308"/>
      <c r="ID56" s="308"/>
      <c r="IE56" s="308"/>
      <c r="IF56" s="308"/>
      <c r="IG56" s="308"/>
      <c r="IH56" s="308"/>
    </row>
    <row r="57" spans="1:242" s="249" customFormat="1" ht="15" customHeight="1" x14ac:dyDescent="0.3">
      <c r="A57" s="174">
        <v>2.09</v>
      </c>
      <c r="B57" s="231"/>
      <c r="C57" s="232" t="e">
        <f>VLOOKUP(BD.PD8[[#This Row],[Pos]],[18]!PPto[#Data],3,FALSE)</f>
        <v>#REF!</v>
      </c>
      <c r="D57" s="174" t="s">
        <v>23</v>
      </c>
      <c r="E57" s="305" t="str">
        <f>IF(BD.PD8[[#This Row],[.]]="*",VLOOKUP(BD.PD8[[#This Row],[Pos]],[18]Presupuesto!A:H,7,FALSE),"")</f>
        <v/>
      </c>
      <c r="F57" s="378" t="s">
        <v>297</v>
      </c>
      <c r="G57" s="381">
        <v>4600072801</v>
      </c>
      <c r="H57" s="381"/>
      <c r="I57" s="497" t="s">
        <v>273</v>
      </c>
      <c r="J57" s="382">
        <v>11</v>
      </c>
      <c r="K57" s="233" t="s">
        <v>260</v>
      </c>
      <c r="L57" s="383">
        <f>IF(BD.PD8[[#This Row],[Mon]]="DOP",1,HLOOKUP(BD.PD8[[#This Row],[Mon]],Data!$J$1:$K$2,2,FALSE))</f>
        <v>1</v>
      </c>
      <c r="M57" s="384">
        <v>24606</v>
      </c>
      <c r="N57" s="243">
        <f>BD.PD8[[#This Row],[Cant.]]*BD.PD8[[#This Row],[ Tasa ]]*BD.PD8[[#This Row],[ Precio Und.]]</f>
        <v>270666</v>
      </c>
      <c r="O57" s="386">
        <v>0</v>
      </c>
      <c r="P57" s="243">
        <f>IF(BD.PD8[[#This Row],[Liquid. '[%']]]&lt;&gt;0,(BD.PD8[[#This Row],[Valor Neto '[DOP']]]*BD.PD8[[#This Row],[Liquid. '[%']]])+BD.PD8[[#This Row],[Valor Neto '[DOP']]],BD.PD8[[#This Row],[Valor Neto '[DOP']]])</f>
        <v>270666</v>
      </c>
      <c r="Q57" s="243">
        <f>BD.PD8[[#This Row],[Ppto. Orden Interna '[DOP']]]/HLOOKUP("USD",Data!$J$1:$K$2,2,FALSE)</f>
        <v>4164.0923076923073</v>
      </c>
      <c r="R57" s="381" t="s">
        <v>295</v>
      </c>
      <c r="S57" s="387"/>
      <c r="T57" s="387"/>
      <c r="U57" s="492" t="s">
        <v>249</v>
      </c>
      <c r="V57" s="493">
        <v>801667</v>
      </c>
      <c r="W57" s="494" t="s">
        <v>296</v>
      </c>
      <c r="X57" s="495">
        <v>3</v>
      </c>
      <c r="Y57" s="388">
        <v>0.4</v>
      </c>
      <c r="Z57" s="243">
        <f>BD.PD8[[#This Row],[Av.P1 '[%']]]*BD.PD8[[#This Row],[Ppto. Orden Interna '[DOP']]]</f>
        <v>108266.40000000001</v>
      </c>
      <c r="AA57" s="495">
        <v>6</v>
      </c>
      <c r="AB57" s="388">
        <v>0.6</v>
      </c>
      <c r="AC57" s="243">
        <f>BD.PD8[[#This Row],[Av.P2 '[%']]]*BD.PD8[[#This Row],[Ppto. Orden Interna '[DOP']]]</f>
        <v>162399.6</v>
      </c>
      <c r="AE57" s="389"/>
      <c r="AF57" s="243">
        <f>BD.PD8[[#This Row],[Av.P3 '[%']]]*BD.PD8[[#This Row],[Ppto. Orden Interna '[DOP']]]</f>
        <v>0</v>
      </c>
      <c r="AG57" s="243"/>
      <c r="AH57" s="243"/>
      <c r="AI57" s="243"/>
      <c r="AJ57" s="243"/>
      <c r="AK57" s="243"/>
      <c r="AL57" s="243"/>
      <c r="AM57" s="496">
        <f>BD.PD8[[#This Row],[Pago 3]]+BD.PD8[[#This Row],[Pago 2]]+BD.PD8[[#This Row],[Pago 1]]</f>
        <v>270666</v>
      </c>
      <c r="AN57" s="308" t="s">
        <v>244</v>
      </c>
      <c r="AO57" s="308" t="s">
        <v>245</v>
      </c>
      <c r="AP57" s="308" t="s">
        <v>246</v>
      </c>
      <c r="AQ57" s="308" t="s">
        <v>247</v>
      </c>
      <c r="AR57" s="308">
        <v>594</v>
      </c>
      <c r="AS57" s="308" t="s">
        <v>258</v>
      </c>
      <c r="AT57" s="249" t="s">
        <v>1356</v>
      </c>
      <c r="AU57" s="308"/>
      <c r="AV57" s="308"/>
      <c r="AW57" s="308"/>
      <c r="AX57" s="308"/>
      <c r="AY57" s="308"/>
      <c r="AZ57" s="308"/>
      <c r="BA57" s="308"/>
      <c r="BB57" s="308"/>
      <c r="BC57" s="308"/>
      <c r="BD57" s="308"/>
      <c r="BE57" s="308"/>
      <c r="BF57" s="308"/>
      <c r="BG57" s="308"/>
      <c r="BH57" s="308"/>
      <c r="BI57" s="308"/>
      <c r="BJ57" s="308"/>
      <c r="BK57" s="308"/>
      <c r="BL57" s="308"/>
      <c r="BM57" s="308"/>
      <c r="BN57" s="308"/>
      <c r="BO57" s="308"/>
      <c r="BP57" s="308"/>
      <c r="BQ57" s="308"/>
      <c r="BR57" s="308"/>
      <c r="BS57" s="308"/>
      <c r="BT57" s="308"/>
      <c r="BU57" s="308"/>
      <c r="BV57" s="308"/>
      <c r="BW57" s="308"/>
      <c r="BX57" s="308"/>
      <c r="BY57" s="308"/>
      <c r="BZ57" s="308"/>
      <c r="CA57" s="308"/>
      <c r="CB57" s="308"/>
      <c r="CC57" s="308"/>
      <c r="CD57" s="308"/>
      <c r="CE57" s="308"/>
      <c r="CF57" s="308"/>
      <c r="CG57" s="308"/>
      <c r="CH57" s="308"/>
      <c r="CI57" s="308"/>
      <c r="CJ57" s="308"/>
      <c r="CK57" s="308"/>
      <c r="CL57" s="308"/>
      <c r="CM57" s="308"/>
      <c r="CN57" s="308"/>
      <c r="CO57" s="308"/>
      <c r="CP57" s="308"/>
      <c r="CQ57" s="308"/>
      <c r="CR57" s="308"/>
      <c r="CS57" s="308"/>
      <c r="CT57" s="308"/>
      <c r="CU57" s="308"/>
      <c r="CV57" s="308"/>
      <c r="CW57" s="308"/>
      <c r="CX57" s="308"/>
      <c r="CY57" s="308"/>
      <c r="CZ57" s="308"/>
      <c r="DA57" s="308"/>
      <c r="DB57" s="308"/>
      <c r="DC57" s="308"/>
      <c r="DD57" s="308"/>
      <c r="DE57" s="308"/>
      <c r="DF57" s="308"/>
      <c r="DG57" s="308"/>
      <c r="DH57" s="308"/>
      <c r="DI57" s="308"/>
      <c r="DJ57" s="308"/>
      <c r="DK57" s="308"/>
      <c r="DL57" s="308"/>
      <c r="DM57" s="308"/>
      <c r="DN57" s="308"/>
      <c r="DO57" s="308"/>
      <c r="DP57" s="308"/>
      <c r="DQ57" s="308"/>
      <c r="DR57" s="308"/>
      <c r="DS57" s="308"/>
      <c r="DT57" s="308"/>
      <c r="DU57" s="308"/>
      <c r="DV57" s="308"/>
      <c r="DW57" s="308"/>
      <c r="DX57" s="308"/>
      <c r="DY57" s="308"/>
      <c r="DZ57" s="308"/>
      <c r="EA57" s="308"/>
      <c r="EB57" s="308"/>
      <c r="EC57" s="308"/>
      <c r="ED57" s="308"/>
      <c r="EE57" s="308"/>
      <c r="EF57" s="308"/>
      <c r="EG57" s="308"/>
      <c r="EH57" s="308"/>
      <c r="EI57" s="308"/>
      <c r="EJ57" s="308"/>
      <c r="EK57" s="308"/>
      <c r="EL57" s="308"/>
      <c r="EM57" s="308"/>
      <c r="EN57" s="308"/>
      <c r="EO57" s="308"/>
      <c r="EP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  <c r="HL57" s="308"/>
      <c r="HM57" s="308"/>
      <c r="HN57" s="308"/>
      <c r="HO57" s="308"/>
      <c r="HP57" s="308"/>
      <c r="HQ57" s="308"/>
      <c r="HR57" s="308"/>
      <c r="HS57" s="308"/>
      <c r="HT57" s="308"/>
      <c r="HU57" s="308"/>
      <c r="HV57" s="308"/>
      <c r="HW57" s="308"/>
      <c r="HX57" s="308"/>
      <c r="HY57" s="308"/>
      <c r="HZ57" s="308"/>
      <c r="IA57" s="308"/>
      <c r="IB57" s="308"/>
      <c r="IC57" s="308"/>
      <c r="ID57" s="308"/>
      <c r="IE57" s="308"/>
      <c r="IF57" s="308"/>
      <c r="IG57" s="308"/>
      <c r="IH57" s="308"/>
    </row>
    <row r="58" spans="1:242" s="249" customFormat="1" ht="15" customHeight="1" x14ac:dyDescent="0.3">
      <c r="A58" s="174">
        <v>2.09</v>
      </c>
      <c r="B58" s="231"/>
      <c r="C58" s="232" t="e">
        <f>VLOOKUP(BD.PD8[[#This Row],[Pos]],[18]!PPto[#Data],3,FALSE)</f>
        <v>#REF!</v>
      </c>
      <c r="D58" s="233" t="s">
        <v>23</v>
      </c>
      <c r="E58" s="305" t="str">
        <f>IF(BD.PD8[[#This Row],[.]]="*",VLOOKUP(BD.PD8[[#This Row],[Pos]],[18]Presupuesto!A:H,7,FALSE),"")</f>
        <v/>
      </c>
      <c r="F58" s="378" t="s">
        <v>298</v>
      </c>
      <c r="G58" s="381">
        <v>4600072801</v>
      </c>
      <c r="H58" s="381"/>
      <c r="I58" s="497" t="s">
        <v>273</v>
      </c>
      <c r="J58" s="382">
        <v>10</v>
      </c>
      <c r="K58" s="233" t="s">
        <v>260</v>
      </c>
      <c r="L58" s="383">
        <f>IF(BD.PD8[[#This Row],[Mon]]="DOP",1,HLOOKUP(BD.PD8[[#This Row],[Mon]],Data!$J$1:$K$2,2,FALSE))</f>
        <v>1</v>
      </c>
      <c r="M58" s="384">
        <v>31801.42</v>
      </c>
      <c r="N58" s="243">
        <f>BD.PD8[[#This Row],[Cant.]]*BD.PD8[[#This Row],[ Tasa ]]*BD.PD8[[#This Row],[ Precio Und.]]</f>
        <v>318014.19999999995</v>
      </c>
      <c r="O58" s="386">
        <v>0</v>
      </c>
      <c r="P58" s="243">
        <f>IF(BD.PD8[[#This Row],[Liquid. '[%']]]&lt;&gt;0,(BD.PD8[[#This Row],[Valor Neto '[DOP']]]*BD.PD8[[#This Row],[Liquid. '[%']]])+BD.PD8[[#This Row],[Valor Neto '[DOP']]],BD.PD8[[#This Row],[Valor Neto '[DOP']]])</f>
        <v>318014.19999999995</v>
      </c>
      <c r="Q58" s="243">
        <f>BD.PD8[[#This Row],[Ppto. Orden Interna '[DOP']]]/HLOOKUP("USD",Data!$J$1:$K$2,2,FALSE)</f>
        <v>4892.5261538461527</v>
      </c>
      <c r="R58" s="381" t="s">
        <v>295</v>
      </c>
      <c r="S58" s="387"/>
      <c r="T58" s="387"/>
      <c r="U58" s="492" t="s">
        <v>249</v>
      </c>
      <c r="V58" s="493">
        <v>801667</v>
      </c>
      <c r="W58" s="494" t="s">
        <v>296</v>
      </c>
      <c r="X58" s="495">
        <v>3</v>
      </c>
      <c r="Y58" s="388">
        <v>0.4</v>
      </c>
      <c r="Z58" s="243">
        <f>BD.PD8[[#This Row],[Av.P1 '[%']]]*BD.PD8[[#This Row],[Ppto. Orden Interna '[DOP']]]</f>
        <v>127205.68</v>
      </c>
      <c r="AA58" s="495">
        <v>6</v>
      </c>
      <c r="AB58" s="388">
        <v>0.6</v>
      </c>
      <c r="AC58" s="243">
        <f>BD.PD8[[#This Row],[Av.P2 '[%']]]*BD.PD8[[#This Row],[Ppto. Orden Interna '[DOP']]]</f>
        <v>190808.51999999996</v>
      </c>
      <c r="AE58" s="389"/>
      <c r="AF58" s="243">
        <f>BD.PD8[[#This Row],[Av.P3 '[%']]]*BD.PD8[[#This Row],[Ppto. Orden Interna '[DOP']]]</f>
        <v>0</v>
      </c>
      <c r="AG58" s="243"/>
      <c r="AH58" s="243"/>
      <c r="AI58" s="243"/>
      <c r="AJ58" s="243"/>
      <c r="AK58" s="243"/>
      <c r="AL58" s="243"/>
      <c r="AM58" s="496">
        <f>BD.PD8[[#This Row],[Pago 3]]+BD.PD8[[#This Row],[Pago 2]]+BD.PD8[[#This Row],[Pago 1]]</f>
        <v>318014.19999999995</v>
      </c>
      <c r="AN58" s="308" t="s">
        <v>244</v>
      </c>
      <c r="AO58" s="308" t="s">
        <v>245</v>
      </c>
      <c r="AP58" s="308" t="s">
        <v>246</v>
      </c>
      <c r="AQ58" s="308" t="s">
        <v>247</v>
      </c>
      <c r="AR58" s="308">
        <v>594</v>
      </c>
      <c r="AS58" s="308" t="s">
        <v>258</v>
      </c>
      <c r="AT58" s="249" t="s">
        <v>1356</v>
      </c>
      <c r="AU58" s="308"/>
      <c r="AV58" s="308"/>
      <c r="AW58" s="308"/>
      <c r="AX58" s="308"/>
      <c r="AY58" s="308"/>
      <c r="AZ58" s="308"/>
      <c r="BA58" s="308"/>
      <c r="BB58" s="308"/>
      <c r="BC58" s="308"/>
      <c r="BD58" s="308"/>
      <c r="BE58" s="308"/>
      <c r="BF58" s="308"/>
      <c r="BG58" s="308"/>
      <c r="BH58" s="308"/>
      <c r="BI58" s="308"/>
      <c r="BJ58" s="308"/>
      <c r="BK58" s="308"/>
      <c r="BL58" s="308"/>
      <c r="BM58" s="308"/>
      <c r="BN58" s="308"/>
      <c r="BO58" s="308"/>
      <c r="BP58" s="308"/>
      <c r="BQ58" s="308"/>
      <c r="BR58" s="308"/>
      <c r="BS58" s="308"/>
      <c r="BT58" s="308"/>
      <c r="BU58" s="308"/>
      <c r="BV58" s="308"/>
      <c r="BW58" s="308"/>
      <c r="BX58" s="308"/>
      <c r="BY58" s="308"/>
      <c r="BZ58" s="308"/>
      <c r="CA58" s="308"/>
      <c r="CB58" s="308"/>
      <c r="CC58" s="308"/>
      <c r="CD58" s="308"/>
      <c r="CE58" s="308"/>
      <c r="CF58" s="308"/>
      <c r="CG58" s="308"/>
      <c r="CH58" s="308"/>
      <c r="CI58" s="308"/>
      <c r="CJ58" s="308"/>
      <c r="CK58" s="308"/>
      <c r="CL58" s="308"/>
      <c r="CM58" s="308"/>
      <c r="CN58" s="308"/>
      <c r="CO58" s="308"/>
      <c r="CP58" s="308"/>
      <c r="CQ58" s="308"/>
      <c r="CR58" s="308"/>
      <c r="CS58" s="308"/>
      <c r="CT58" s="308"/>
      <c r="CU58" s="308"/>
      <c r="CV58" s="308"/>
      <c r="CW58" s="308"/>
      <c r="CX58" s="308"/>
      <c r="CY58" s="308"/>
      <c r="CZ58" s="308"/>
      <c r="DA58" s="308"/>
      <c r="DB58" s="308"/>
      <c r="DC58" s="308"/>
      <c r="DD58" s="308"/>
      <c r="DE58" s="308"/>
      <c r="DF58" s="308"/>
      <c r="DG58" s="308"/>
      <c r="DH58" s="308"/>
      <c r="DI58" s="308"/>
      <c r="DJ58" s="308"/>
      <c r="DK58" s="308"/>
      <c r="DL58" s="308"/>
      <c r="DM58" s="308"/>
      <c r="DN58" s="308"/>
      <c r="DO58" s="308"/>
      <c r="DP58" s="308"/>
      <c r="DQ58" s="308"/>
      <c r="DR58" s="308"/>
      <c r="DS58" s="308"/>
      <c r="DT58" s="308"/>
      <c r="DU58" s="308"/>
      <c r="DV58" s="308"/>
      <c r="DW58" s="308"/>
      <c r="DX58" s="308"/>
      <c r="DY58" s="308"/>
      <c r="DZ58" s="308"/>
      <c r="EA58" s="308"/>
      <c r="EB58" s="308"/>
      <c r="EC58" s="308"/>
      <c r="ED58" s="308"/>
      <c r="EE58" s="308"/>
      <c r="EF58" s="308"/>
      <c r="EG58" s="308"/>
      <c r="EH58" s="308"/>
      <c r="EI58" s="308"/>
      <c r="EJ58" s="308"/>
      <c r="EK58" s="308"/>
      <c r="EL58" s="308"/>
      <c r="EM58" s="308"/>
      <c r="EN58" s="308"/>
      <c r="EO58" s="308"/>
      <c r="EP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  <c r="HL58" s="308"/>
      <c r="HM58" s="308"/>
      <c r="HN58" s="308"/>
      <c r="HO58" s="308"/>
      <c r="HP58" s="308"/>
      <c r="HQ58" s="308"/>
      <c r="HR58" s="308"/>
      <c r="HS58" s="308"/>
      <c r="HT58" s="308"/>
      <c r="HU58" s="308"/>
      <c r="HV58" s="308"/>
      <c r="HW58" s="308"/>
      <c r="HX58" s="308"/>
      <c r="HY58" s="308"/>
      <c r="HZ58" s="308"/>
      <c r="IA58" s="308"/>
      <c r="IB58" s="308"/>
      <c r="IC58" s="308"/>
      <c r="ID58" s="308"/>
      <c r="IE58" s="308"/>
      <c r="IF58" s="308"/>
      <c r="IG58" s="308"/>
      <c r="IH58" s="308"/>
    </row>
    <row r="59" spans="1:242" s="249" customFormat="1" ht="15" customHeight="1" x14ac:dyDescent="0.3">
      <c r="A59" s="174">
        <v>2.1</v>
      </c>
      <c r="B59" s="231" t="s">
        <v>243</v>
      </c>
      <c r="C59" s="232" t="e">
        <f>VLOOKUP(BD.PD8[[#This Row],[Pos]],[18]!PPto[#Data],3,FALSE)</f>
        <v>#REF!</v>
      </c>
      <c r="D59" s="233" t="s">
        <v>243</v>
      </c>
      <c r="E59" s="305">
        <f>IF(BD.PD8[[#This Row],[.]]="*",VLOOKUP(BD.PD8[[#This Row],[Pos]],[18]Presupuesto!A:H,7,FALSE),"")</f>
        <v>0</v>
      </c>
      <c r="F59" s="234"/>
      <c r="G59" s="174"/>
      <c r="H59" s="174"/>
      <c r="I59" s="174"/>
      <c r="J59" s="392">
        <v>1</v>
      </c>
      <c r="K59" s="233" t="s">
        <v>117</v>
      </c>
      <c r="L59" s="383">
        <f>IF(BD.PD8[[#This Row],[Mon]]="DOP",1,HLOOKUP(BD.PD8[[#This Row],[Mon]],Data!$J$1:$K$2,2,FALSE))</f>
        <v>65</v>
      </c>
      <c r="M59" s="490">
        <v>0</v>
      </c>
      <c r="N59" s="243">
        <f>BD.PD8[[#This Row],[Cant.]]*BD.PD8[[#This Row],[ Tasa ]]*BD.PD8[[#This Row],[ Precio Und.]]</f>
        <v>0</v>
      </c>
      <c r="O59" s="491">
        <v>0</v>
      </c>
      <c r="P59" s="243">
        <f>IF(BD.PD8[[#This Row],[Liquid. '[%']]]&lt;&gt;0,(BD.PD8[[#This Row],[Valor Neto '[DOP']]]*BD.PD8[[#This Row],[Liquid. '[%']]])+BD.PD8[[#This Row],[Valor Neto '[DOP']]],BD.PD8[[#This Row],[Valor Neto '[DOP']]])</f>
        <v>0</v>
      </c>
      <c r="Q59" s="243">
        <f>BD.PD8[[#This Row],[Ppto. Orden Interna '[DOP']]]/HLOOKUP("USD",Data!$J$1:$K$2,2,FALSE)</f>
        <v>0</v>
      </c>
      <c r="R59" s="381"/>
      <c r="S59" s="387"/>
      <c r="T59" s="387"/>
      <c r="U59" s="492" t="s">
        <v>249</v>
      </c>
      <c r="V59" s="493">
        <v>801667</v>
      </c>
      <c r="W59" s="494"/>
      <c r="X59" s="495"/>
      <c r="Y59" s="388"/>
      <c r="Z59" s="243">
        <f>BD.PD8[[#This Row],[Av.P1 '[%']]]*BD.PD8[[#This Row],[Ppto. Orden Interna '[DOP']]]</f>
        <v>0</v>
      </c>
      <c r="AB59" s="389"/>
      <c r="AC59" s="243">
        <f>BD.PD8[[#This Row],[Av.P2 '[%']]]*BD.PD8[[#This Row],[Ppto. Orden Interna '[DOP']]]</f>
        <v>0</v>
      </c>
      <c r="AE59" s="389"/>
      <c r="AF59" s="243">
        <f>BD.PD8[[#This Row],[Av.P3 '[%']]]*BD.PD8[[#This Row],[Ppto. Orden Interna '[DOP']]]</f>
        <v>0</v>
      </c>
      <c r="AG59" s="243"/>
      <c r="AH59" s="243"/>
      <c r="AI59" s="243"/>
      <c r="AJ59" s="243"/>
      <c r="AK59" s="243"/>
      <c r="AL59" s="243"/>
      <c r="AM59" s="496">
        <f>BD.PD8[[#This Row],[Pago 3]]+BD.PD8[[#This Row],[Pago 2]]+BD.PD8[[#This Row],[Pago 1]]</f>
        <v>0</v>
      </c>
      <c r="AN59" s="308" t="s">
        <v>244</v>
      </c>
      <c r="AO59" s="308" t="s">
        <v>245</v>
      </c>
      <c r="AP59" s="308" t="s">
        <v>246</v>
      </c>
      <c r="AQ59" s="308" t="s">
        <v>247</v>
      </c>
      <c r="AR59" s="308">
        <v>594</v>
      </c>
      <c r="AS59" s="308" t="s">
        <v>248</v>
      </c>
      <c r="AT59" s="249" t="s">
        <v>1356</v>
      </c>
      <c r="AU59" s="308"/>
      <c r="AV59" s="308"/>
      <c r="AW59" s="308"/>
      <c r="AX59" s="308"/>
      <c r="AY59" s="308"/>
      <c r="AZ59" s="308"/>
      <c r="BA59" s="308"/>
      <c r="BB59" s="308"/>
      <c r="BC59" s="308"/>
      <c r="BD59" s="308"/>
      <c r="BE59" s="308"/>
      <c r="BF59" s="308"/>
      <c r="BG59" s="308"/>
      <c r="BH59" s="308"/>
      <c r="BI59" s="308"/>
      <c r="BJ59" s="308"/>
      <c r="BK59" s="308"/>
      <c r="BL59" s="308"/>
      <c r="BM59" s="308"/>
      <c r="BN59" s="308"/>
      <c r="BO59" s="308"/>
      <c r="BP59" s="308"/>
      <c r="BQ59" s="308"/>
      <c r="BR59" s="308"/>
      <c r="BS59" s="308"/>
      <c r="BT59" s="308"/>
      <c r="BU59" s="308"/>
      <c r="BV59" s="308"/>
      <c r="BW59" s="308"/>
      <c r="BX59" s="308"/>
      <c r="BY59" s="308"/>
      <c r="BZ59" s="308"/>
      <c r="CA59" s="308"/>
      <c r="CB59" s="308"/>
      <c r="CC59" s="308"/>
      <c r="CD59" s="308"/>
      <c r="CE59" s="308"/>
      <c r="CF59" s="308"/>
      <c r="CG59" s="308"/>
      <c r="CH59" s="308"/>
      <c r="CI59" s="308"/>
      <c r="CJ59" s="308"/>
      <c r="CK59" s="308"/>
      <c r="CL59" s="308"/>
      <c r="CM59" s="308"/>
      <c r="CN59" s="308"/>
      <c r="CO59" s="308"/>
      <c r="CP59" s="308"/>
      <c r="CQ59" s="308"/>
      <c r="CR59" s="308"/>
      <c r="CS59" s="308"/>
      <c r="CT59" s="308"/>
      <c r="CU59" s="308"/>
      <c r="CV59" s="308"/>
      <c r="CW59" s="308"/>
      <c r="CX59" s="308"/>
      <c r="CY59" s="308"/>
      <c r="CZ59" s="308"/>
      <c r="DA59" s="308"/>
      <c r="DB59" s="308"/>
      <c r="DC59" s="308"/>
      <c r="DD59" s="308"/>
      <c r="DE59" s="308"/>
      <c r="DF59" s="308"/>
      <c r="DG59" s="308"/>
      <c r="DH59" s="308"/>
      <c r="DI59" s="308"/>
      <c r="DJ59" s="308"/>
      <c r="DK59" s="308"/>
      <c r="DL59" s="308"/>
      <c r="DM59" s="308"/>
      <c r="DN59" s="308"/>
      <c r="DO59" s="308"/>
      <c r="DP59" s="308"/>
      <c r="DQ59" s="308"/>
      <c r="DR59" s="308"/>
      <c r="DS59" s="308"/>
      <c r="DT59" s="308"/>
      <c r="DU59" s="308"/>
      <c r="DV59" s="308"/>
      <c r="DW59" s="308"/>
      <c r="DX59" s="308"/>
      <c r="DY59" s="308"/>
      <c r="DZ59" s="308"/>
      <c r="EA59" s="308"/>
      <c r="EB59" s="308"/>
      <c r="EC59" s="308"/>
      <c r="ED59" s="308"/>
      <c r="EE59" s="308"/>
      <c r="EF59" s="308"/>
      <c r="EG59" s="308"/>
      <c r="EH59" s="308"/>
      <c r="EI59" s="308"/>
      <c r="EJ59" s="308"/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8"/>
      <c r="EX59" s="308"/>
      <c r="EY59" s="308"/>
      <c r="EZ59" s="308"/>
      <c r="FA59" s="308"/>
      <c r="FB59" s="308"/>
      <c r="FC59" s="308"/>
      <c r="FD59" s="308"/>
      <c r="FE59" s="308"/>
      <c r="FF59" s="308"/>
      <c r="FG59" s="308"/>
      <c r="FH59" s="308"/>
      <c r="FI59" s="308"/>
      <c r="FJ59" s="308"/>
      <c r="FK59" s="308"/>
      <c r="FL59" s="308"/>
      <c r="FM59" s="308"/>
      <c r="FN59" s="308"/>
      <c r="FO59" s="308"/>
      <c r="FP59" s="308"/>
      <c r="FQ59" s="308"/>
      <c r="FR59" s="308"/>
      <c r="FS59" s="308"/>
      <c r="FT59" s="308"/>
      <c r="FU59" s="308"/>
      <c r="FV59" s="308"/>
      <c r="FW59" s="308"/>
      <c r="FX59" s="308"/>
      <c r="FY59" s="308"/>
      <c r="FZ59" s="308"/>
      <c r="GA59" s="308"/>
      <c r="GB59" s="308"/>
      <c r="GC59" s="308"/>
      <c r="GD59" s="308"/>
      <c r="GE59" s="308"/>
      <c r="GF59" s="308"/>
      <c r="GG59" s="308"/>
      <c r="GH59" s="308"/>
      <c r="GI59" s="308"/>
      <c r="GJ59" s="308"/>
      <c r="GK59" s="308"/>
      <c r="GL59" s="308"/>
      <c r="GM59" s="308"/>
      <c r="GN59" s="308"/>
      <c r="GO59" s="308"/>
      <c r="GP59" s="308"/>
      <c r="GQ59" s="308"/>
      <c r="GR59" s="308"/>
      <c r="GS59" s="308"/>
      <c r="GT59" s="308"/>
      <c r="GU59" s="308"/>
      <c r="GV59" s="308"/>
      <c r="GW59" s="308"/>
      <c r="GX59" s="308"/>
      <c r="GY59" s="308"/>
      <c r="GZ59" s="308"/>
      <c r="HA59" s="308"/>
      <c r="HB59" s="308"/>
      <c r="HC59" s="308"/>
      <c r="HD59" s="308"/>
      <c r="HE59" s="308"/>
      <c r="HF59" s="308"/>
      <c r="HG59" s="308"/>
      <c r="HH59" s="308"/>
      <c r="HI59" s="308"/>
      <c r="HJ59" s="308"/>
      <c r="HK59" s="308"/>
      <c r="HL59" s="308"/>
      <c r="HM59" s="308"/>
      <c r="HN59" s="308"/>
      <c r="HO59" s="308"/>
      <c r="HP59" s="308"/>
      <c r="HQ59" s="308"/>
      <c r="HR59" s="308"/>
      <c r="HS59" s="308"/>
      <c r="HT59" s="308"/>
      <c r="HU59" s="308"/>
      <c r="HV59" s="308"/>
      <c r="HW59" s="308"/>
      <c r="HX59" s="308"/>
      <c r="HY59" s="308"/>
      <c r="HZ59" s="308"/>
      <c r="IA59" s="308"/>
      <c r="IB59" s="308"/>
      <c r="IC59" s="308"/>
      <c r="ID59" s="308"/>
      <c r="IE59" s="308"/>
      <c r="IF59" s="308"/>
      <c r="IG59" s="308"/>
      <c r="IH59" s="308"/>
    </row>
    <row r="60" spans="1:242" s="249" customFormat="1" ht="15" customHeight="1" x14ac:dyDescent="0.3">
      <c r="A60" s="174">
        <v>2.11</v>
      </c>
      <c r="B60" s="231" t="s">
        <v>243</v>
      </c>
      <c r="C60" s="232" t="e">
        <f>VLOOKUP(BD.PD8[[#This Row],[Pos]],[18]!PPto[#Data],3,FALSE)</f>
        <v>#REF!</v>
      </c>
      <c r="D60" s="233" t="s">
        <v>243</v>
      </c>
      <c r="E60" s="305">
        <f>IF(BD.PD8[[#This Row],[.]]="*",VLOOKUP(BD.PD8[[#This Row],[Pos]],[18]Presupuesto!A:H,7,FALSE),"")</f>
        <v>0</v>
      </c>
      <c r="F60" s="234"/>
      <c r="G60" s="174"/>
      <c r="H60" s="174"/>
      <c r="I60" s="174"/>
      <c r="J60" s="392">
        <v>1</v>
      </c>
      <c r="K60" s="233" t="s">
        <v>117</v>
      </c>
      <c r="L60" s="383">
        <f>IF(BD.PD8[[#This Row],[Mon]]="DOP",1,HLOOKUP(BD.PD8[[#This Row],[Mon]],Data!$J$1:$K$2,2,FALSE))</f>
        <v>65</v>
      </c>
      <c r="M60" s="490">
        <v>0</v>
      </c>
      <c r="N60" s="243">
        <f>BD.PD8[[#This Row],[Cant.]]*BD.PD8[[#This Row],[ Tasa ]]*BD.PD8[[#This Row],[ Precio Und.]]</f>
        <v>0</v>
      </c>
      <c r="O60" s="491">
        <v>0</v>
      </c>
      <c r="P60" s="243">
        <f>IF(BD.PD8[[#This Row],[Liquid. '[%']]]&lt;&gt;0,(BD.PD8[[#This Row],[Valor Neto '[DOP']]]*BD.PD8[[#This Row],[Liquid. '[%']]])+BD.PD8[[#This Row],[Valor Neto '[DOP']]],BD.PD8[[#This Row],[Valor Neto '[DOP']]])</f>
        <v>0</v>
      </c>
      <c r="Q60" s="243">
        <f>BD.PD8[[#This Row],[Ppto. Orden Interna '[DOP']]]/HLOOKUP("USD",Data!$J$1:$K$2,2,FALSE)</f>
        <v>0</v>
      </c>
      <c r="R60" s="381"/>
      <c r="S60" s="387"/>
      <c r="T60" s="387"/>
      <c r="U60" s="492" t="s">
        <v>249</v>
      </c>
      <c r="V60" s="493">
        <v>801667</v>
      </c>
      <c r="W60" s="494"/>
      <c r="X60" s="495"/>
      <c r="Y60" s="388"/>
      <c r="Z60" s="243">
        <f>BD.PD8[[#This Row],[Av.P1 '[%']]]*BD.PD8[[#This Row],[Ppto. Orden Interna '[DOP']]]</f>
        <v>0</v>
      </c>
      <c r="AB60" s="389"/>
      <c r="AC60" s="243">
        <f>BD.PD8[[#This Row],[Av.P2 '[%']]]*BD.PD8[[#This Row],[Ppto. Orden Interna '[DOP']]]</f>
        <v>0</v>
      </c>
      <c r="AE60" s="389"/>
      <c r="AF60" s="243">
        <f>BD.PD8[[#This Row],[Av.P3 '[%']]]*BD.PD8[[#This Row],[Ppto. Orden Interna '[DOP']]]</f>
        <v>0</v>
      </c>
      <c r="AG60" s="243"/>
      <c r="AH60" s="243"/>
      <c r="AI60" s="243"/>
      <c r="AJ60" s="243"/>
      <c r="AK60" s="243"/>
      <c r="AL60" s="243"/>
      <c r="AM60" s="496">
        <f>BD.PD8[[#This Row],[Pago 3]]+BD.PD8[[#This Row],[Pago 2]]+BD.PD8[[#This Row],[Pago 1]]</f>
        <v>0</v>
      </c>
      <c r="AN60" s="308" t="s">
        <v>244</v>
      </c>
      <c r="AO60" s="308" t="s">
        <v>245</v>
      </c>
      <c r="AP60" s="308" t="s">
        <v>246</v>
      </c>
      <c r="AQ60" s="308" t="s">
        <v>247</v>
      </c>
      <c r="AR60" s="308">
        <v>594</v>
      </c>
      <c r="AS60" s="308" t="s">
        <v>248</v>
      </c>
      <c r="AT60" s="249" t="s">
        <v>1356</v>
      </c>
      <c r="AU60" s="308"/>
      <c r="AV60" s="308"/>
      <c r="AW60" s="308"/>
      <c r="AX60" s="308"/>
      <c r="AY60" s="308"/>
      <c r="AZ60" s="308"/>
      <c r="BA60" s="308"/>
      <c r="BB60" s="308"/>
      <c r="BC60" s="308"/>
      <c r="BD60" s="308"/>
      <c r="BE60" s="308"/>
      <c r="BF60" s="308"/>
      <c r="BG60" s="308"/>
      <c r="BH60" s="308"/>
      <c r="BI60" s="308"/>
      <c r="BJ60" s="308"/>
      <c r="BK60" s="308"/>
      <c r="BL60" s="308"/>
      <c r="BM60" s="308"/>
      <c r="BN60" s="308"/>
      <c r="BO60" s="308"/>
      <c r="BP60" s="308"/>
      <c r="BQ60" s="308"/>
      <c r="BR60" s="308"/>
      <c r="BS60" s="308"/>
      <c r="BT60" s="308"/>
      <c r="BU60" s="308"/>
      <c r="BV60" s="308"/>
      <c r="BW60" s="308"/>
      <c r="BX60" s="308"/>
      <c r="BY60" s="308"/>
      <c r="BZ60" s="308"/>
      <c r="CA60" s="308"/>
      <c r="CB60" s="308"/>
      <c r="CC60" s="308"/>
      <c r="CD60" s="308"/>
      <c r="CE60" s="308"/>
      <c r="CF60" s="308"/>
      <c r="CG60" s="308"/>
      <c r="CH60" s="308"/>
      <c r="CI60" s="308"/>
      <c r="CJ60" s="308"/>
      <c r="CK60" s="308"/>
      <c r="CL60" s="308"/>
      <c r="CM60" s="308"/>
      <c r="CN60" s="308"/>
      <c r="CO60" s="308"/>
      <c r="CP60" s="308"/>
      <c r="CQ60" s="308"/>
      <c r="CR60" s="308"/>
      <c r="CS60" s="308"/>
      <c r="CT60" s="308"/>
      <c r="CU60" s="308"/>
      <c r="CV60" s="308"/>
      <c r="CW60" s="308"/>
      <c r="CX60" s="308"/>
      <c r="CY60" s="308"/>
      <c r="CZ60" s="308"/>
      <c r="DA60" s="308"/>
      <c r="DB60" s="308"/>
      <c r="DC60" s="308"/>
      <c r="DD60" s="308"/>
      <c r="DE60" s="308"/>
      <c r="DF60" s="308"/>
      <c r="DG60" s="308"/>
      <c r="DH60" s="308"/>
      <c r="DI60" s="308"/>
      <c r="DJ60" s="308"/>
      <c r="DK60" s="308"/>
      <c r="DL60" s="308"/>
      <c r="DM60" s="308"/>
      <c r="DN60" s="308"/>
      <c r="DO60" s="308"/>
      <c r="DP60" s="308"/>
      <c r="DQ60" s="308"/>
      <c r="DR60" s="308"/>
      <c r="DS60" s="308"/>
      <c r="DT60" s="308"/>
      <c r="DU60" s="308"/>
      <c r="DV60" s="308"/>
      <c r="DW60" s="308"/>
      <c r="DX60" s="308"/>
      <c r="DY60" s="308"/>
      <c r="DZ60" s="308"/>
      <c r="EA60" s="308"/>
      <c r="EB60" s="308"/>
      <c r="EC60" s="308"/>
      <c r="ED60" s="308"/>
      <c r="EE60" s="308"/>
      <c r="EF60" s="308"/>
      <c r="EG60" s="308"/>
      <c r="EH60" s="308"/>
      <c r="EI60" s="308"/>
      <c r="EJ60" s="308"/>
      <c r="EK60" s="308"/>
      <c r="EL60" s="308"/>
      <c r="EM60" s="308"/>
      <c r="EN60" s="308"/>
      <c r="EO60" s="308"/>
      <c r="EP60" s="308"/>
      <c r="EQ60" s="308"/>
      <c r="ER60" s="308"/>
      <c r="ES60" s="308"/>
      <c r="ET60" s="308"/>
      <c r="EU60" s="308"/>
      <c r="EV60" s="308"/>
      <c r="EW60" s="308"/>
      <c r="EX60" s="308"/>
      <c r="EY60" s="308"/>
      <c r="EZ60" s="308"/>
      <c r="FA60" s="308"/>
      <c r="FB60" s="308"/>
      <c r="FC60" s="308"/>
      <c r="FD60" s="308"/>
      <c r="FE60" s="308"/>
      <c r="FF60" s="308"/>
      <c r="FG60" s="308"/>
      <c r="FH60" s="308"/>
      <c r="FI60" s="308"/>
      <c r="FJ60" s="308"/>
      <c r="FK60" s="308"/>
      <c r="FL60" s="308"/>
      <c r="FM60" s="308"/>
      <c r="FN60" s="308"/>
      <c r="FO60" s="308"/>
      <c r="FP60" s="308"/>
      <c r="FQ60" s="308"/>
      <c r="FR60" s="308"/>
      <c r="FS60" s="308"/>
      <c r="FT60" s="308"/>
      <c r="FU60" s="308"/>
      <c r="FV60" s="308"/>
      <c r="FW60" s="308"/>
      <c r="FX60" s="308"/>
      <c r="FY60" s="308"/>
      <c r="FZ60" s="308"/>
      <c r="GA60" s="308"/>
      <c r="GB60" s="308"/>
      <c r="GC60" s="308"/>
      <c r="GD60" s="308"/>
      <c r="GE60" s="308"/>
      <c r="GF60" s="308"/>
      <c r="GG60" s="308"/>
      <c r="GH60" s="308"/>
      <c r="GI60" s="308"/>
      <c r="GJ60" s="308"/>
      <c r="GK60" s="308"/>
      <c r="GL60" s="308"/>
      <c r="GM60" s="308"/>
      <c r="GN60" s="308"/>
      <c r="GO60" s="308"/>
      <c r="GP60" s="308"/>
      <c r="GQ60" s="308"/>
      <c r="GR60" s="308"/>
      <c r="GS60" s="308"/>
      <c r="GT60" s="308"/>
      <c r="GU60" s="308"/>
      <c r="GV60" s="308"/>
      <c r="GW60" s="308"/>
      <c r="GX60" s="308"/>
      <c r="GY60" s="308"/>
      <c r="GZ60" s="308"/>
      <c r="HA60" s="308"/>
      <c r="HB60" s="308"/>
      <c r="HC60" s="308"/>
      <c r="HD60" s="308"/>
      <c r="HE60" s="308"/>
      <c r="HF60" s="308"/>
      <c r="HG60" s="308"/>
      <c r="HH60" s="308"/>
      <c r="HI60" s="308"/>
      <c r="HJ60" s="308"/>
      <c r="HK60" s="308"/>
      <c r="HL60" s="308"/>
      <c r="HM60" s="308"/>
      <c r="HN60" s="308"/>
      <c r="HO60" s="308"/>
      <c r="HP60" s="308"/>
      <c r="HQ60" s="308"/>
      <c r="HR60" s="308"/>
      <c r="HS60" s="308"/>
      <c r="HT60" s="308"/>
      <c r="HU60" s="308"/>
      <c r="HV60" s="308"/>
      <c r="HW60" s="308"/>
      <c r="HX60" s="308"/>
      <c r="HY60" s="308"/>
      <c r="HZ60" s="308"/>
      <c r="IA60" s="308"/>
      <c r="IB60" s="308"/>
      <c r="IC60" s="308"/>
      <c r="ID60" s="308"/>
      <c r="IE60" s="308"/>
      <c r="IF60" s="308"/>
      <c r="IG60" s="308"/>
      <c r="IH60" s="308"/>
    </row>
    <row r="61" spans="1:242" s="249" customFormat="1" ht="15" customHeight="1" x14ac:dyDescent="0.3">
      <c r="A61" s="174">
        <v>3.01</v>
      </c>
      <c r="B61" s="231" t="s">
        <v>243</v>
      </c>
      <c r="C61" s="232" t="e">
        <f>VLOOKUP(BD.PD8[[#This Row],[Pos]],[18]!PPto[#Data],3,FALSE)</f>
        <v>#REF!</v>
      </c>
      <c r="D61" s="233" t="s">
        <v>243</v>
      </c>
      <c r="E61" s="305">
        <f>IF(BD.PD8[[#This Row],[.]]="*",VLOOKUP(BD.PD8[[#This Row],[Pos]],[18]Presupuesto!A:H,7,FALSE),"")</f>
        <v>0</v>
      </c>
      <c r="F61" s="234"/>
      <c r="G61" s="174"/>
      <c r="H61" s="174"/>
      <c r="I61" s="174"/>
      <c r="J61" s="392">
        <v>1</v>
      </c>
      <c r="K61" s="233" t="s">
        <v>117</v>
      </c>
      <c r="L61" s="383">
        <f>IF(BD.PD8[[#This Row],[Mon]]="DOP",1,HLOOKUP(BD.PD8[[#This Row],[Mon]],Data!$J$1:$K$2,2,FALSE))</f>
        <v>65</v>
      </c>
      <c r="M61" s="490">
        <v>0</v>
      </c>
      <c r="N61" s="243">
        <f>BD.PD8[[#This Row],[Cant.]]*BD.PD8[[#This Row],[ Tasa ]]*BD.PD8[[#This Row],[ Precio Und.]]</f>
        <v>0</v>
      </c>
      <c r="O61" s="491">
        <v>0</v>
      </c>
      <c r="P61" s="243">
        <f>IF(BD.PD8[[#This Row],[Liquid. '[%']]]&lt;&gt;0,(BD.PD8[[#This Row],[Valor Neto '[DOP']]]*BD.PD8[[#This Row],[Liquid. '[%']]])+BD.PD8[[#This Row],[Valor Neto '[DOP']]],BD.PD8[[#This Row],[Valor Neto '[DOP']]])</f>
        <v>0</v>
      </c>
      <c r="Q61" s="243">
        <f>BD.PD8[[#This Row],[Ppto. Orden Interna '[DOP']]]/HLOOKUP("USD",Data!$J$1:$K$2,2,FALSE)</f>
        <v>0</v>
      </c>
      <c r="R61" s="381"/>
      <c r="S61" s="387"/>
      <c r="T61" s="387"/>
      <c r="U61" s="492" t="s">
        <v>299</v>
      </c>
      <c r="V61" s="493">
        <v>801668</v>
      </c>
      <c r="W61" s="494"/>
      <c r="X61" s="495"/>
      <c r="Y61" s="388"/>
      <c r="Z61" s="243">
        <f>BD.PD8[[#This Row],[Av.P1 '[%']]]*BD.PD8[[#This Row],[Ppto. Orden Interna '[DOP']]]</f>
        <v>0</v>
      </c>
      <c r="AB61" s="389"/>
      <c r="AC61" s="243">
        <f>BD.PD8[[#This Row],[Av.P2 '[%']]]*BD.PD8[[#This Row],[Ppto. Orden Interna '[DOP']]]</f>
        <v>0</v>
      </c>
      <c r="AE61" s="389"/>
      <c r="AF61" s="243">
        <f>BD.PD8[[#This Row],[Av.P3 '[%']]]*BD.PD8[[#This Row],[Ppto. Orden Interna '[DOP']]]</f>
        <v>0</v>
      </c>
      <c r="AG61" s="243"/>
      <c r="AH61" s="243"/>
      <c r="AI61" s="243"/>
      <c r="AJ61" s="243"/>
      <c r="AK61" s="243"/>
      <c r="AL61" s="243"/>
      <c r="AM61" s="496">
        <f>BD.PD8[[#This Row],[Pago 3]]+BD.PD8[[#This Row],[Pago 2]]+BD.PD8[[#This Row],[Pago 1]]</f>
        <v>0</v>
      </c>
      <c r="AN61" s="308" t="s">
        <v>244</v>
      </c>
      <c r="AO61" s="308" t="s">
        <v>245</v>
      </c>
      <c r="AP61" s="308" t="s">
        <v>246</v>
      </c>
      <c r="AQ61" s="308" t="s">
        <v>247</v>
      </c>
      <c r="AR61" s="308">
        <v>594</v>
      </c>
      <c r="AS61" s="308" t="s">
        <v>248</v>
      </c>
      <c r="AT61" s="249" t="s">
        <v>1356</v>
      </c>
      <c r="AU61" s="308"/>
      <c r="AV61" s="308"/>
      <c r="AW61" s="308"/>
      <c r="AX61" s="308"/>
      <c r="AY61" s="308"/>
      <c r="AZ61" s="308"/>
      <c r="BA61" s="308"/>
      <c r="BB61" s="308"/>
      <c r="BC61" s="308"/>
      <c r="BD61" s="308"/>
      <c r="BE61" s="308"/>
      <c r="BF61" s="308"/>
      <c r="BG61" s="308"/>
      <c r="BH61" s="308"/>
      <c r="BI61" s="308"/>
      <c r="BJ61" s="308"/>
      <c r="BK61" s="308"/>
      <c r="BL61" s="308"/>
      <c r="BM61" s="308"/>
      <c r="BN61" s="308"/>
      <c r="BO61" s="308"/>
      <c r="BP61" s="308"/>
      <c r="BQ61" s="308"/>
      <c r="BR61" s="308"/>
      <c r="BS61" s="308"/>
      <c r="BT61" s="308"/>
      <c r="BU61" s="308"/>
      <c r="BV61" s="308"/>
      <c r="BW61" s="308"/>
      <c r="BX61" s="308"/>
      <c r="BY61" s="308"/>
      <c r="BZ61" s="308"/>
      <c r="CA61" s="308"/>
      <c r="CB61" s="308"/>
      <c r="CC61" s="308"/>
      <c r="CD61" s="308"/>
      <c r="CE61" s="308"/>
      <c r="CF61" s="308"/>
      <c r="CG61" s="308"/>
      <c r="CH61" s="308"/>
      <c r="CI61" s="308"/>
      <c r="CJ61" s="308"/>
      <c r="CK61" s="308"/>
      <c r="CL61" s="308"/>
      <c r="CM61" s="308"/>
      <c r="CN61" s="308"/>
      <c r="CO61" s="308"/>
      <c r="CP61" s="308"/>
      <c r="CQ61" s="308"/>
      <c r="CR61" s="308"/>
      <c r="CS61" s="308"/>
      <c r="CT61" s="308"/>
      <c r="CU61" s="308"/>
      <c r="CV61" s="308"/>
      <c r="CW61" s="308"/>
      <c r="CX61" s="308"/>
      <c r="CY61" s="308"/>
      <c r="CZ61" s="308"/>
      <c r="DA61" s="308"/>
      <c r="DB61" s="308"/>
      <c r="DC61" s="308"/>
      <c r="DD61" s="308"/>
      <c r="DE61" s="308"/>
      <c r="DF61" s="308"/>
      <c r="DG61" s="308"/>
      <c r="DH61" s="308"/>
      <c r="DI61" s="308"/>
      <c r="DJ61" s="308"/>
      <c r="DK61" s="308"/>
      <c r="DL61" s="308"/>
      <c r="DM61" s="308"/>
      <c r="DN61" s="308"/>
      <c r="DO61" s="308"/>
      <c r="DP61" s="308"/>
      <c r="DQ61" s="308"/>
      <c r="DR61" s="308"/>
      <c r="DS61" s="308"/>
      <c r="DT61" s="308"/>
      <c r="DU61" s="308"/>
      <c r="DV61" s="308"/>
      <c r="DW61" s="308"/>
      <c r="DX61" s="308"/>
      <c r="DY61" s="308"/>
      <c r="DZ61" s="308"/>
      <c r="EA61" s="308"/>
      <c r="EB61" s="308"/>
      <c r="EC61" s="308"/>
      <c r="ED61" s="308"/>
      <c r="EE61" s="308"/>
      <c r="EF61" s="308"/>
      <c r="EG61" s="308"/>
      <c r="EH61" s="308"/>
      <c r="EI61" s="308"/>
      <c r="EJ61" s="308"/>
      <c r="EK61" s="308"/>
      <c r="EL61" s="308"/>
      <c r="EM61" s="308"/>
      <c r="EN61" s="308"/>
      <c r="EO61" s="308"/>
      <c r="EP61" s="308"/>
      <c r="EQ61" s="308"/>
      <c r="ER61" s="308"/>
      <c r="ES61" s="308"/>
      <c r="ET61" s="308"/>
      <c r="EU61" s="308"/>
      <c r="EV61" s="308"/>
      <c r="EW61" s="308"/>
      <c r="EX61" s="308"/>
      <c r="EY61" s="308"/>
      <c r="EZ61" s="308"/>
      <c r="FA61" s="308"/>
      <c r="FB61" s="308"/>
      <c r="FC61" s="308"/>
      <c r="FD61" s="308"/>
      <c r="FE61" s="308"/>
      <c r="FF61" s="308"/>
      <c r="FG61" s="308"/>
      <c r="FH61" s="308"/>
      <c r="FI61" s="308"/>
      <c r="FJ61" s="308"/>
      <c r="FK61" s="308"/>
      <c r="FL61" s="308"/>
      <c r="FM61" s="308"/>
      <c r="FN61" s="308"/>
      <c r="FO61" s="308"/>
      <c r="FP61" s="308"/>
      <c r="FQ61" s="308"/>
      <c r="FR61" s="308"/>
      <c r="FS61" s="308"/>
      <c r="FT61" s="308"/>
      <c r="FU61" s="308"/>
      <c r="FV61" s="308"/>
      <c r="FW61" s="308"/>
      <c r="FX61" s="308"/>
      <c r="FY61" s="308"/>
      <c r="FZ61" s="308"/>
      <c r="GA61" s="308"/>
      <c r="GB61" s="308"/>
      <c r="GC61" s="308"/>
      <c r="GD61" s="308"/>
      <c r="GE61" s="308"/>
      <c r="GF61" s="308"/>
      <c r="GG61" s="308"/>
      <c r="GH61" s="308"/>
      <c r="GI61" s="308"/>
      <c r="GJ61" s="308"/>
      <c r="GK61" s="308"/>
      <c r="GL61" s="308"/>
      <c r="GM61" s="308"/>
      <c r="GN61" s="308"/>
      <c r="GO61" s="308"/>
      <c r="GP61" s="308"/>
      <c r="GQ61" s="308"/>
      <c r="GR61" s="308"/>
      <c r="GS61" s="308"/>
      <c r="GT61" s="308"/>
      <c r="GU61" s="308"/>
      <c r="GV61" s="308"/>
      <c r="GW61" s="308"/>
      <c r="GX61" s="308"/>
      <c r="GY61" s="308"/>
      <c r="GZ61" s="308"/>
      <c r="HA61" s="308"/>
      <c r="HB61" s="308"/>
      <c r="HC61" s="308"/>
      <c r="HD61" s="308"/>
      <c r="HE61" s="308"/>
      <c r="HF61" s="308"/>
      <c r="HG61" s="308"/>
      <c r="HH61" s="308"/>
      <c r="HI61" s="308"/>
      <c r="HJ61" s="308"/>
      <c r="HK61" s="308"/>
      <c r="HL61" s="308"/>
      <c r="HM61" s="308"/>
      <c r="HN61" s="308"/>
      <c r="HO61" s="308"/>
      <c r="HP61" s="308"/>
      <c r="HQ61" s="308"/>
      <c r="HR61" s="308"/>
      <c r="HS61" s="308"/>
      <c r="HT61" s="308"/>
      <c r="HU61" s="308"/>
      <c r="HV61" s="308"/>
      <c r="HW61" s="308"/>
      <c r="HX61" s="308"/>
      <c r="HY61" s="308"/>
      <c r="HZ61" s="308"/>
      <c r="IA61" s="308"/>
      <c r="IB61" s="308"/>
      <c r="IC61" s="308"/>
      <c r="ID61" s="308"/>
      <c r="IE61" s="308"/>
      <c r="IF61" s="308"/>
      <c r="IG61" s="308"/>
      <c r="IH61" s="308"/>
    </row>
    <row r="62" spans="1:242" s="249" customFormat="1" ht="15" customHeight="1" x14ac:dyDescent="0.3">
      <c r="A62" s="174">
        <v>3.02</v>
      </c>
      <c r="B62" s="231" t="s">
        <v>243</v>
      </c>
      <c r="C62" s="232" t="e">
        <f>VLOOKUP(BD.PD8[[#This Row],[Pos]],[18]!PPto[#Data],3,FALSE)</f>
        <v>#REF!</v>
      </c>
      <c r="D62" s="233" t="s">
        <v>243</v>
      </c>
      <c r="E62" s="305">
        <f>IF(BD.PD8[[#This Row],[.]]="*",VLOOKUP(BD.PD8[[#This Row],[Pos]],[18]Presupuesto!A:H,7,FALSE),"")</f>
        <v>0</v>
      </c>
      <c r="F62" s="234"/>
      <c r="G62" s="174"/>
      <c r="H62" s="174"/>
      <c r="I62" s="174"/>
      <c r="J62" s="392">
        <v>1</v>
      </c>
      <c r="K62" s="233" t="s">
        <v>117</v>
      </c>
      <c r="L62" s="383">
        <f>IF(BD.PD8[[#This Row],[Mon]]="DOP",1,HLOOKUP(BD.PD8[[#This Row],[Mon]],Data!$J$1:$K$2,2,FALSE))</f>
        <v>65</v>
      </c>
      <c r="M62" s="490">
        <v>0</v>
      </c>
      <c r="N62" s="243">
        <f>BD.PD8[[#This Row],[Cant.]]*BD.PD8[[#This Row],[ Tasa ]]*BD.PD8[[#This Row],[ Precio Und.]]</f>
        <v>0</v>
      </c>
      <c r="O62" s="491">
        <v>0</v>
      </c>
      <c r="P62" s="243">
        <f>IF(BD.PD8[[#This Row],[Liquid. '[%']]]&lt;&gt;0,(BD.PD8[[#This Row],[Valor Neto '[DOP']]]*BD.PD8[[#This Row],[Liquid. '[%']]])+BD.PD8[[#This Row],[Valor Neto '[DOP']]],BD.PD8[[#This Row],[Valor Neto '[DOP']]])</f>
        <v>0</v>
      </c>
      <c r="Q62" s="243">
        <f>BD.PD8[[#This Row],[Ppto. Orden Interna '[DOP']]]/HLOOKUP("USD",Data!$J$1:$K$2,2,FALSE)</f>
        <v>0</v>
      </c>
      <c r="R62" s="381"/>
      <c r="S62" s="387"/>
      <c r="T62" s="387"/>
      <c r="U62" s="492" t="s">
        <v>299</v>
      </c>
      <c r="V62" s="493">
        <v>801668</v>
      </c>
      <c r="W62" s="494"/>
      <c r="X62" s="495"/>
      <c r="Y62" s="388"/>
      <c r="Z62" s="243">
        <f>BD.PD8[[#This Row],[Av.P1 '[%']]]*BD.PD8[[#This Row],[Ppto. Orden Interna '[DOP']]]</f>
        <v>0</v>
      </c>
      <c r="AB62" s="389"/>
      <c r="AC62" s="243">
        <f>BD.PD8[[#This Row],[Av.P2 '[%']]]*BD.PD8[[#This Row],[Ppto. Orden Interna '[DOP']]]</f>
        <v>0</v>
      </c>
      <c r="AE62" s="389"/>
      <c r="AF62" s="243">
        <f>BD.PD8[[#This Row],[Av.P3 '[%']]]*BD.PD8[[#This Row],[Ppto. Orden Interna '[DOP']]]</f>
        <v>0</v>
      </c>
      <c r="AG62" s="243"/>
      <c r="AH62" s="243"/>
      <c r="AI62" s="243"/>
      <c r="AJ62" s="243"/>
      <c r="AK62" s="243"/>
      <c r="AL62" s="243"/>
      <c r="AM62" s="496">
        <f>BD.PD8[[#This Row],[Pago 3]]+BD.PD8[[#This Row],[Pago 2]]+BD.PD8[[#This Row],[Pago 1]]</f>
        <v>0</v>
      </c>
      <c r="AN62" s="308" t="s">
        <v>244</v>
      </c>
      <c r="AO62" s="308" t="s">
        <v>245</v>
      </c>
      <c r="AP62" s="308" t="s">
        <v>246</v>
      </c>
      <c r="AQ62" s="308" t="s">
        <v>247</v>
      </c>
      <c r="AR62" s="308">
        <v>594</v>
      </c>
      <c r="AS62" s="308" t="s">
        <v>248</v>
      </c>
      <c r="AT62" s="249" t="s">
        <v>1356</v>
      </c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  <c r="BY62" s="308"/>
      <c r="BZ62" s="308"/>
      <c r="CA62" s="308"/>
      <c r="CB62" s="308"/>
      <c r="CC62" s="308"/>
      <c r="CD62" s="308"/>
      <c r="CE62" s="308"/>
      <c r="CF62" s="308"/>
      <c r="CG62" s="308"/>
      <c r="CH62" s="308"/>
      <c r="CI62" s="308"/>
      <c r="CJ62" s="308"/>
      <c r="CK62" s="308"/>
      <c r="CL62" s="308"/>
      <c r="CM62" s="308"/>
      <c r="CN62" s="308"/>
      <c r="CO62" s="308"/>
      <c r="CP62" s="308"/>
      <c r="CQ62" s="308"/>
      <c r="CR62" s="308"/>
      <c r="CS62" s="308"/>
      <c r="CT62" s="308"/>
      <c r="CU62" s="308"/>
      <c r="CV62" s="308"/>
      <c r="CW62" s="308"/>
      <c r="CX62" s="308"/>
      <c r="CY62" s="308"/>
      <c r="CZ62" s="308"/>
      <c r="DA62" s="308"/>
      <c r="DB62" s="308"/>
      <c r="DC62" s="308"/>
      <c r="DD62" s="308"/>
      <c r="DE62" s="308"/>
      <c r="DF62" s="308"/>
      <c r="DG62" s="308"/>
      <c r="DH62" s="308"/>
      <c r="DI62" s="308"/>
      <c r="DJ62" s="308"/>
      <c r="DK62" s="308"/>
      <c r="DL62" s="308"/>
      <c r="DM62" s="308"/>
      <c r="DN62" s="308"/>
      <c r="DO62" s="308"/>
      <c r="DP62" s="308"/>
      <c r="DQ62" s="308"/>
      <c r="DR62" s="308"/>
      <c r="DS62" s="308"/>
      <c r="DT62" s="308"/>
      <c r="DU62" s="308"/>
      <c r="DV62" s="308"/>
      <c r="DW62" s="308"/>
      <c r="DX62" s="308"/>
      <c r="DY62" s="308"/>
      <c r="DZ62" s="308"/>
      <c r="EA62" s="308"/>
      <c r="EB62" s="308"/>
      <c r="EC62" s="308"/>
      <c r="ED62" s="308"/>
      <c r="EE62" s="308"/>
      <c r="EF62" s="308"/>
      <c r="EG62" s="308"/>
      <c r="EH62" s="308"/>
      <c r="EI62" s="308"/>
      <c r="EJ62" s="308"/>
      <c r="EK62" s="308"/>
      <c r="EL62" s="308"/>
      <c r="EM62" s="308"/>
      <c r="EN62" s="308"/>
      <c r="EO62" s="308"/>
      <c r="EP62" s="308"/>
      <c r="EQ62" s="308"/>
      <c r="ER62" s="308"/>
      <c r="ES62" s="308"/>
      <c r="ET62" s="308"/>
      <c r="EU62" s="308"/>
      <c r="EV62" s="308"/>
      <c r="EW62" s="308"/>
      <c r="EX62" s="308"/>
      <c r="EY62" s="308"/>
      <c r="EZ62" s="308"/>
      <c r="FA62" s="308"/>
      <c r="FB62" s="308"/>
      <c r="FC62" s="308"/>
      <c r="FD62" s="308"/>
      <c r="FE62" s="308"/>
      <c r="FF62" s="308"/>
      <c r="FG62" s="308"/>
      <c r="FH62" s="308"/>
      <c r="FI62" s="308"/>
      <c r="FJ62" s="308"/>
      <c r="FK62" s="308"/>
      <c r="FL62" s="308"/>
      <c r="FM62" s="308"/>
      <c r="FN62" s="308"/>
      <c r="FO62" s="308"/>
      <c r="FP62" s="308"/>
      <c r="FQ62" s="308"/>
      <c r="FR62" s="308"/>
      <c r="FS62" s="308"/>
      <c r="FT62" s="308"/>
      <c r="FU62" s="308"/>
      <c r="FV62" s="308"/>
      <c r="FW62" s="308"/>
      <c r="FX62" s="308"/>
      <c r="FY62" s="308"/>
      <c r="FZ62" s="308"/>
      <c r="GA62" s="308"/>
      <c r="GB62" s="308"/>
      <c r="GC62" s="308"/>
      <c r="GD62" s="308"/>
      <c r="GE62" s="308"/>
      <c r="GF62" s="308"/>
      <c r="GG62" s="308"/>
      <c r="GH62" s="308"/>
      <c r="GI62" s="308"/>
      <c r="GJ62" s="308"/>
      <c r="GK62" s="308"/>
      <c r="GL62" s="308"/>
      <c r="GM62" s="308"/>
      <c r="GN62" s="308"/>
      <c r="GO62" s="308"/>
      <c r="GP62" s="308"/>
      <c r="GQ62" s="308"/>
      <c r="GR62" s="308"/>
      <c r="GS62" s="308"/>
      <c r="GT62" s="308"/>
      <c r="GU62" s="308"/>
      <c r="GV62" s="308"/>
      <c r="GW62" s="308"/>
      <c r="GX62" s="308"/>
      <c r="GY62" s="308"/>
      <c r="GZ62" s="308"/>
      <c r="HA62" s="308"/>
      <c r="HB62" s="308"/>
      <c r="HC62" s="308"/>
      <c r="HD62" s="308"/>
      <c r="HE62" s="308"/>
      <c r="HF62" s="308"/>
      <c r="HG62" s="308"/>
      <c r="HH62" s="308"/>
      <c r="HI62" s="308"/>
      <c r="HJ62" s="308"/>
      <c r="HK62" s="308"/>
      <c r="HL62" s="308"/>
      <c r="HM62" s="308"/>
      <c r="HN62" s="308"/>
      <c r="HO62" s="308"/>
      <c r="HP62" s="308"/>
      <c r="HQ62" s="308"/>
      <c r="HR62" s="308"/>
      <c r="HS62" s="308"/>
      <c r="HT62" s="308"/>
      <c r="HU62" s="308"/>
      <c r="HV62" s="308"/>
      <c r="HW62" s="308"/>
      <c r="HX62" s="308"/>
      <c r="HY62" s="308"/>
      <c r="HZ62" s="308"/>
      <c r="IA62" s="308"/>
      <c r="IB62" s="308"/>
      <c r="IC62" s="308"/>
      <c r="ID62" s="308"/>
      <c r="IE62" s="308"/>
      <c r="IF62" s="308"/>
      <c r="IG62" s="308"/>
      <c r="IH62" s="308"/>
    </row>
    <row r="63" spans="1:242" s="249" customFormat="1" ht="15" customHeight="1" x14ac:dyDescent="0.3">
      <c r="A63" s="174">
        <v>3.03</v>
      </c>
      <c r="B63" s="231" t="s">
        <v>243</v>
      </c>
      <c r="C63" s="232" t="e">
        <f>VLOOKUP(BD.PD8[[#This Row],[Pos]],[18]!PPto[#Data],3,FALSE)</f>
        <v>#REF!</v>
      </c>
      <c r="D63" s="233" t="s">
        <v>243</v>
      </c>
      <c r="E63" s="305">
        <f>IF(BD.PD8[[#This Row],[.]]="*",VLOOKUP(BD.PD8[[#This Row],[Pos]],[18]Presupuesto!A:H,7,FALSE),"")</f>
        <v>220508.5</v>
      </c>
      <c r="F63" s="234"/>
      <c r="G63" s="174"/>
      <c r="H63" s="174"/>
      <c r="I63" s="174"/>
      <c r="J63" s="392">
        <v>1</v>
      </c>
      <c r="K63" s="233" t="s">
        <v>117</v>
      </c>
      <c r="L63" s="383">
        <f>IF(BD.PD8[[#This Row],[Mon]]="DOP",1,HLOOKUP(BD.PD8[[#This Row],[Mon]],Data!$J$1:$K$2,2,FALSE))</f>
        <v>65</v>
      </c>
      <c r="M63" s="490">
        <v>0</v>
      </c>
      <c r="N63" s="243">
        <f>BD.PD8[[#This Row],[Cant.]]*BD.PD8[[#This Row],[ Tasa ]]*BD.PD8[[#This Row],[ Precio Und.]]</f>
        <v>0</v>
      </c>
      <c r="O63" s="491">
        <v>0</v>
      </c>
      <c r="P63" s="243">
        <f>IF(BD.PD8[[#This Row],[Liquid. '[%']]]&lt;&gt;0,(BD.PD8[[#This Row],[Valor Neto '[DOP']]]*BD.PD8[[#This Row],[Liquid. '[%']]])+BD.PD8[[#This Row],[Valor Neto '[DOP']]],BD.PD8[[#This Row],[Valor Neto '[DOP']]])</f>
        <v>0</v>
      </c>
      <c r="Q63" s="243">
        <f>BD.PD8[[#This Row],[Ppto. Orden Interna '[DOP']]]/HLOOKUP("USD",Data!$J$1:$K$2,2,FALSE)</f>
        <v>0</v>
      </c>
      <c r="R63" s="381"/>
      <c r="S63" s="387"/>
      <c r="T63" s="387"/>
      <c r="U63" s="492" t="s">
        <v>299</v>
      </c>
      <c r="V63" s="493">
        <v>801668</v>
      </c>
      <c r="W63" s="494"/>
      <c r="X63" s="495"/>
      <c r="Y63" s="388"/>
      <c r="Z63" s="243">
        <f>BD.PD8[[#This Row],[Av.P1 '[%']]]*BD.PD8[[#This Row],[Ppto. Orden Interna '[DOP']]]</f>
        <v>0</v>
      </c>
      <c r="AB63" s="389"/>
      <c r="AC63" s="243">
        <f>BD.PD8[[#This Row],[Av.P2 '[%']]]*BD.PD8[[#This Row],[Ppto. Orden Interna '[DOP']]]</f>
        <v>0</v>
      </c>
      <c r="AE63" s="389"/>
      <c r="AF63" s="243">
        <f>BD.PD8[[#This Row],[Av.P3 '[%']]]*BD.PD8[[#This Row],[Ppto. Orden Interna '[DOP']]]</f>
        <v>0</v>
      </c>
      <c r="AG63" s="243"/>
      <c r="AH63" s="243"/>
      <c r="AI63" s="243"/>
      <c r="AJ63" s="243"/>
      <c r="AK63" s="243"/>
      <c r="AL63" s="243"/>
      <c r="AM63" s="496">
        <f>BD.PD8[[#This Row],[Pago 3]]+BD.PD8[[#This Row],[Pago 2]]+BD.PD8[[#This Row],[Pago 1]]</f>
        <v>0</v>
      </c>
      <c r="AN63" s="308" t="s">
        <v>244</v>
      </c>
      <c r="AO63" s="308" t="s">
        <v>245</v>
      </c>
      <c r="AP63" s="308" t="s">
        <v>246</v>
      </c>
      <c r="AQ63" s="308" t="s">
        <v>247</v>
      </c>
      <c r="AR63" s="308">
        <v>594</v>
      </c>
      <c r="AS63" s="308" t="s">
        <v>248</v>
      </c>
      <c r="AT63" s="249" t="s">
        <v>1356</v>
      </c>
      <c r="AU63" s="308"/>
      <c r="AV63" s="308"/>
      <c r="AW63" s="308"/>
      <c r="AX63" s="308"/>
      <c r="AY63" s="308"/>
      <c r="AZ63" s="308"/>
      <c r="BA63" s="308"/>
      <c r="BB63" s="308"/>
      <c r="BC63" s="308"/>
      <c r="BD63" s="308"/>
      <c r="BE63" s="308"/>
      <c r="BF63" s="308"/>
      <c r="BG63" s="308"/>
      <c r="BH63" s="308"/>
      <c r="BI63" s="308"/>
      <c r="BJ63" s="308"/>
      <c r="BK63" s="308"/>
      <c r="BL63" s="308"/>
      <c r="BM63" s="308"/>
      <c r="BN63" s="308"/>
      <c r="BO63" s="308"/>
      <c r="BP63" s="308"/>
      <c r="BQ63" s="308"/>
      <c r="BR63" s="308"/>
      <c r="BS63" s="308"/>
      <c r="BT63" s="308"/>
      <c r="BU63" s="308"/>
      <c r="BV63" s="308"/>
      <c r="BW63" s="308"/>
      <c r="BX63" s="308"/>
      <c r="BY63" s="308"/>
      <c r="BZ63" s="308"/>
      <c r="CA63" s="308"/>
      <c r="CB63" s="308"/>
      <c r="CC63" s="308"/>
      <c r="CD63" s="308"/>
      <c r="CE63" s="308"/>
      <c r="CF63" s="308"/>
      <c r="CG63" s="308"/>
      <c r="CH63" s="308"/>
      <c r="CI63" s="308"/>
      <c r="CJ63" s="308"/>
      <c r="CK63" s="308"/>
      <c r="CL63" s="308"/>
      <c r="CM63" s="308"/>
      <c r="CN63" s="308"/>
      <c r="CO63" s="308"/>
      <c r="CP63" s="308"/>
      <c r="CQ63" s="308"/>
      <c r="CR63" s="308"/>
      <c r="CS63" s="308"/>
      <c r="CT63" s="308"/>
      <c r="CU63" s="308"/>
      <c r="CV63" s="308"/>
      <c r="CW63" s="308"/>
      <c r="CX63" s="308"/>
      <c r="CY63" s="308"/>
      <c r="CZ63" s="308"/>
      <c r="DA63" s="308"/>
      <c r="DB63" s="308"/>
      <c r="DC63" s="308"/>
      <c r="DD63" s="308"/>
      <c r="DE63" s="308"/>
      <c r="DF63" s="308"/>
      <c r="DG63" s="308"/>
      <c r="DH63" s="308"/>
      <c r="DI63" s="308"/>
      <c r="DJ63" s="308"/>
      <c r="DK63" s="308"/>
      <c r="DL63" s="308"/>
      <c r="DM63" s="308"/>
      <c r="DN63" s="308"/>
      <c r="DO63" s="308"/>
      <c r="DP63" s="308"/>
      <c r="DQ63" s="308"/>
      <c r="DR63" s="308"/>
      <c r="DS63" s="308"/>
      <c r="DT63" s="308"/>
      <c r="DU63" s="308"/>
      <c r="DV63" s="308"/>
      <c r="DW63" s="308"/>
      <c r="DX63" s="308"/>
      <c r="DY63" s="308"/>
      <c r="DZ63" s="308"/>
      <c r="EA63" s="308"/>
      <c r="EB63" s="308"/>
      <c r="EC63" s="308"/>
      <c r="ED63" s="308"/>
      <c r="EE63" s="308"/>
      <c r="EF63" s="308"/>
      <c r="EG63" s="308"/>
      <c r="EH63" s="308"/>
      <c r="EI63" s="308"/>
      <c r="EJ63" s="308"/>
      <c r="EK63" s="308"/>
      <c r="EL63" s="308"/>
      <c r="EM63" s="308"/>
      <c r="EN63" s="308"/>
      <c r="EO63" s="308"/>
      <c r="EP63" s="308"/>
      <c r="EQ63" s="308"/>
      <c r="ER63" s="308"/>
      <c r="ES63" s="308"/>
      <c r="ET63" s="308"/>
      <c r="EU63" s="308"/>
      <c r="EV63" s="308"/>
      <c r="EW63" s="308"/>
      <c r="EX63" s="308"/>
      <c r="EY63" s="308"/>
      <c r="EZ63" s="308"/>
      <c r="FA63" s="308"/>
      <c r="FB63" s="308"/>
      <c r="FC63" s="308"/>
      <c r="FD63" s="308"/>
      <c r="FE63" s="308"/>
      <c r="FF63" s="308"/>
      <c r="FG63" s="308"/>
      <c r="FH63" s="308"/>
      <c r="FI63" s="308"/>
      <c r="FJ63" s="308"/>
      <c r="FK63" s="308"/>
      <c r="FL63" s="308"/>
      <c r="FM63" s="308"/>
      <c r="FN63" s="308"/>
      <c r="FO63" s="308"/>
      <c r="FP63" s="308"/>
      <c r="FQ63" s="308"/>
      <c r="FR63" s="308"/>
      <c r="FS63" s="308"/>
      <c r="FT63" s="308"/>
      <c r="FU63" s="308"/>
      <c r="FV63" s="308"/>
      <c r="FW63" s="308"/>
      <c r="FX63" s="308"/>
      <c r="FY63" s="308"/>
      <c r="FZ63" s="308"/>
      <c r="GA63" s="308"/>
      <c r="GB63" s="308"/>
      <c r="GC63" s="308"/>
      <c r="GD63" s="308"/>
      <c r="GE63" s="308"/>
      <c r="GF63" s="308"/>
      <c r="GG63" s="308"/>
      <c r="GH63" s="308"/>
      <c r="GI63" s="308"/>
      <c r="GJ63" s="308"/>
      <c r="GK63" s="308"/>
      <c r="GL63" s="308"/>
      <c r="GM63" s="308"/>
      <c r="GN63" s="308"/>
      <c r="GO63" s="308"/>
      <c r="GP63" s="308"/>
      <c r="GQ63" s="308"/>
      <c r="GR63" s="308"/>
      <c r="GS63" s="308"/>
      <c r="GT63" s="308"/>
      <c r="GU63" s="308"/>
      <c r="GV63" s="308"/>
      <c r="GW63" s="308"/>
      <c r="GX63" s="308"/>
      <c r="GY63" s="308"/>
      <c r="GZ63" s="308"/>
      <c r="HA63" s="308"/>
      <c r="HB63" s="308"/>
      <c r="HC63" s="308"/>
      <c r="HD63" s="308"/>
      <c r="HE63" s="308"/>
      <c r="HF63" s="308"/>
      <c r="HG63" s="308"/>
      <c r="HH63" s="308"/>
      <c r="HI63" s="308"/>
      <c r="HJ63" s="308"/>
      <c r="HK63" s="308"/>
      <c r="HL63" s="308"/>
      <c r="HM63" s="308"/>
      <c r="HN63" s="308"/>
      <c r="HO63" s="308"/>
      <c r="HP63" s="308"/>
      <c r="HQ63" s="308"/>
      <c r="HR63" s="308"/>
      <c r="HS63" s="308"/>
      <c r="HT63" s="308"/>
      <c r="HU63" s="308"/>
      <c r="HV63" s="308"/>
      <c r="HW63" s="308"/>
      <c r="HX63" s="308"/>
      <c r="HY63" s="308"/>
      <c r="HZ63" s="308"/>
      <c r="IA63" s="308"/>
      <c r="IB63" s="308"/>
      <c r="IC63" s="308"/>
      <c r="ID63" s="308"/>
      <c r="IE63" s="308"/>
      <c r="IF63" s="308"/>
      <c r="IG63" s="308"/>
      <c r="IH63" s="308"/>
    </row>
    <row r="64" spans="1:242" s="249" customFormat="1" ht="15" customHeight="1" x14ac:dyDescent="0.3">
      <c r="A64" s="174">
        <v>3.03</v>
      </c>
      <c r="B64" s="231"/>
      <c r="C64" s="232" t="e">
        <f>VLOOKUP(BD.PD8[[#This Row],[Pos]],[18]!PPto[#Data],3,FALSE)</f>
        <v>#REF!</v>
      </c>
      <c r="D64" s="174" t="s">
        <v>23</v>
      </c>
      <c r="E64" s="305" t="str">
        <f>IF(BD.PD8[[#This Row],[.]]="*",VLOOKUP(BD.PD8[[#This Row],[Pos]],[18]Presupuesto!A:H,7,FALSE),"")</f>
        <v/>
      </c>
      <c r="F64" s="358" t="s">
        <v>300</v>
      </c>
      <c r="G64" s="174">
        <v>4511705070</v>
      </c>
      <c r="H64" s="174"/>
      <c r="I64" s="497" t="s">
        <v>1298</v>
      </c>
      <c r="J64" s="382">
        <v>2</v>
      </c>
      <c r="K64" s="174" t="s">
        <v>117</v>
      </c>
      <c r="L64" s="383">
        <f>IF(BD.PD8[[#This Row],[Mon]]="DOP",1,HLOOKUP(BD.PD8[[#This Row],[Mon]],Data!$J$1:$K$2,2,FALSE))</f>
        <v>65</v>
      </c>
      <c r="M64" s="400">
        <v>110254.25</v>
      </c>
      <c r="N64" s="395">
        <f>BD.PD8[[#This Row],[Cant.]]*BD.PD8[[#This Row],[ Tasa ]]*BD.PD8[[#This Row],[ Precio Und.]]</f>
        <v>14333052.5</v>
      </c>
      <c r="O64" s="386">
        <v>0</v>
      </c>
      <c r="P64" s="395">
        <f>IF(BD.PD8[[#This Row],[Liquid. '[%']]]&lt;&gt;0,(BD.PD8[[#This Row],[Valor Neto '[DOP']]]*BD.PD8[[#This Row],[Liquid. '[%']]])+BD.PD8[[#This Row],[Valor Neto '[DOP']]],BD.PD8[[#This Row],[Valor Neto '[DOP']]])</f>
        <v>14333052.5</v>
      </c>
      <c r="Q64" s="395">
        <f>BD.PD8[[#This Row],[Ppto. Orden Interna '[DOP']]]/HLOOKUP("USD",Data!$J$1:$K$2,2,FALSE)</f>
        <v>220508.5</v>
      </c>
      <c r="R64" s="381" t="s">
        <v>301</v>
      </c>
      <c r="S64" s="381"/>
      <c r="T64" s="387"/>
      <c r="U64" s="492" t="s">
        <v>299</v>
      </c>
      <c r="V64" s="493">
        <v>801668</v>
      </c>
      <c r="W64" s="494" t="s">
        <v>301</v>
      </c>
      <c r="X64" s="174">
        <v>16</v>
      </c>
      <c r="Y64" s="399">
        <v>1</v>
      </c>
      <c r="Z64" s="243">
        <f>BD.PD8[[#This Row],[Av.P1 '[%']]]*BD.PD8[[#This Row],[Ppto. Orden Interna '[DOP']]]</f>
        <v>14333052.5</v>
      </c>
      <c r="AA64" s="174"/>
      <c r="AB64" s="399"/>
      <c r="AC64" s="243">
        <f>BD.PD8[[#This Row],[Av.P2 '[%']]]*BD.PD8[[#This Row],[Ppto. Orden Interna '[DOP']]]</f>
        <v>0</v>
      </c>
      <c r="AE64" s="389"/>
      <c r="AF64" s="243">
        <f>BD.PD8[[#This Row],[Av.P3 '[%']]]*BD.PD8[[#This Row],[Ppto. Orden Interna '[DOP']]]</f>
        <v>0</v>
      </c>
      <c r="AG64" s="243"/>
      <c r="AH64" s="243"/>
      <c r="AI64" s="243"/>
      <c r="AJ64" s="243"/>
      <c r="AK64" s="243"/>
      <c r="AL64" s="243"/>
      <c r="AM64" s="496">
        <f>BD.PD8[[#This Row],[Pago 3]]+BD.PD8[[#This Row],[Pago 2]]+BD.PD8[[#This Row],[Pago 1]]</f>
        <v>14333052.5</v>
      </c>
      <c r="AN64" s="308" t="s">
        <v>244</v>
      </c>
      <c r="AO64" s="308" t="s">
        <v>245</v>
      </c>
      <c r="AP64" s="308" t="s">
        <v>246</v>
      </c>
      <c r="AQ64" s="308" t="s">
        <v>247</v>
      </c>
      <c r="AR64" s="308">
        <v>594</v>
      </c>
      <c r="AS64" s="308" t="s">
        <v>258</v>
      </c>
      <c r="AT64" s="249" t="s">
        <v>1356</v>
      </c>
      <c r="AU64" s="308"/>
      <c r="AV64" s="308"/>
      <c r="AW64" s="308"/>
      <c r="AX64" s="308"/>
      <c r="AY64" s="308"/>
      <c r="AZ64" s="308"/>
      <c r="BA64" s="308"/>
      <c r="BB64" s="308"/>
      <c r="BC64" s="308"/>
      <c r="BD64" s="308"/>
      <c r="BE64" s="308"/>
      <c r="BF64" s="308"/>
      <c r="BG64" s="308"/>
      <c r="BH64" s="308"/>
      <c r="BI64" s="308"/>
      <c r="BJ64" s="308"/>
      <c r="BK64" s="308"/>
      <c r="BL64" s="308"/>
      <c r="BM64" s="308"/>
      <c r="BN64" s="308"/>
      <c r="BO64" s="308"/>
      <c r="BP64" s="308"/>
      <c r="BQ64" s="308"/>
      <c r="BR64" s="308"/>
      <c r="BS64" s="308"/>
      <c r="BT64" s="308"/>
      <c r="BU64" s="308"/>
      <c r="BV64" s="308"/>
      <c r="BW64" s="308"/>
      <c r="BX64" s="308"/>
      <c r="BY64" s="308"/>
      <c r="BZ64" s="308"/>
      <c r="CA64" s="308"/>
      <c r="CB64" s="308"/>
      <c r="CC64" s="308"/>
      <c r="CD64" s="308"/>
      <c r="CE64" s="308"/>
      <c r="CF64" s="308"/>
      <c r="CG64" s="308"/>
      <c r="CH64" s="308"/>
      <c r="CI64" s="308"/>
      <c r="CJ64" s="308"/>
      <c r="CK64" s="308"/>
      <c r="CL64" s="308"/>
      <c r="CM64" s="308"/>
      <c r="CN64" s="308"/>
      <c r="CO64" s="308"/>
      <c r="CP64" s="308"/>
      <c r="CQ64" s="308"/>
      <c r="CR64" s="308"/>
      <c r="CS64" s="308"/>
      <c r="CT64" s="308"/>
      <c r="CU64" s="308"/>
      <c r="CV64" s="308"/>
      <c r="CW64" s="308"/>
      <c r="CX64" s="308"/>
      <c r="CY64" s="308"/>
      <c r="CZ64" s="308"/>
      <c r="DA64" s="308"/>
      <c r="DB64" s="308"/>
      <c r="DC64" s="308"/>
      <c r="DD64" s="308"/>
      <c r="DE64" s="308"/>
      <c r="DF64" s="308"/>
      <c r="DG64" s="308"/>
      <c r="DH64" s="308"/>
      <c r="DI64" s="308"/>
      <c r="DJ64" s="308"/>
      <c r="DK64" s="308"/>
      <c r="DL64" s="308"/>
      <c r="DM64" s="308"/>
      <c r="DN64" s="308"/>
      <c r="DO64" s="308"/>
      <c r="DP64" s="308"/>
      <c r="DQ64" s="308"/>
      <c r="DR64" s="308"/>
      <c r="DS64" s="308"/>
      <c r="DT64" s="308"/>
      <c r="DU64" s="308"/>
      <c r="DV64" s="308"/>
      <c r="DW64" s="308"/>
      <c r="DX64" s="308"/>
      <c r="DY64" s="308"/>
      <c r="DZ64" s="308"/>
      <c r="EA64" s="308"/>
      <c r="EB64" s="308"/>
      <c r="EC64" s="308"/>
      <c r="ED64" s="308"/>
      <c r="EE64" s="308"/>
      <c r="EF64" s="308"/>
      <c r="EG64" s="308"/>
      <c r="EH64" s="308"/>
      <c r="EI64" s="308"/>
      <c r="EJ64" s="308"/>
      <c r="EK64" s="308"/>
      <c r="EL64" s="308"/>
      <c r="EM64" s="308"/>
      <c r="EN64" s="308"/>
      <c r="EO64" s="308"/>
      <c r="EP64" s="308"/>
      <c r="EQ64" s="308"/>
      <c r="ER64" s="308"/>
      <c r="ES64" s="308"/>
      <c r="ET64" s="308"/>
      <c r="EU64" s="308"/>
      <c r="EV64" s="308"/>
      <c r="EW64" s="308"/>
      <c r="EX64" s="308"/>
      <c r="EY64" s="308"/>
      <c r="EZ64" s="308"/>
      <c r="FA64" s="308"/>
      <c r="FB64" s="308"/>
      <c r="FC64" s="308"/>
      <c r="FD64" s="308"/>
      <c r="FE64" s="308"/>
      <c r="FF64" s="308"/>
      <c r="FG64" s="308"/>
      <c r="FH64" s="308"/>
      <c r="FI64" s="308"/>
      <c r="FJ64" s="308"/>
      <c r="FK64" s="308"/>
      <c r="FL64" s="308"/>
      <c r="FM64" s="308"/>
      <c r="FN64" s="308"/>
      <c r="FO64" s="308"/>
      <c r="FP64" s="308"/>
      <c r="FQ64" s="308"/>
      <c r="FR64" s="308"/>
      <c r="FS64" s="308"/>
      <c r="FT64" s="308"/>
      <c r="FU64" s="308"/>
      <c r="FV64" s="308"/>
      <c r="FW64" s="308"/>
      <c r="FX64" s="308"/>
      <c r="FY64" s="308"/>
      <c r="FZ64" s="308"/>
      <c r="GA64" s="308"/>
      <c r="GB64" s="308"/>
      <c r="GC64" s="308"/>
      <c r="GD64" s="308"/>
      <c r="GE64" s="308"/>
      <c r="GF64" s="308"/>
      <c r="GG64" s="308"/>
      <c r="GH64" s="308"/>
      <c r="GI64" s="308"/>
      <c r="GJ64" s="308"/>
      <c r="GK64" s="308"/>
      <c r="GL64" s="308"/>
      <c r="GM64" s="308"/>
      <c r="GN64" s="308"/>
      <c r="GO64" s="308"/>
      <c r="GP64" s="308"/>
      <c r="GQ64" s="308"/>
      <c r="GR64" s="308"/>
      <c r="GS64" s="308"/>
      <c r="GT64" s="308"/>
      <c r="GU64" s="308"/>
      <c r="GV64" s="308"/>
      <c r="GW64" s="308"/>
      <c r="GX64" s="308"/>
      <c r="GY64" s="308"/>
      <c r="GZ64" s="308"/>
      <c r="HA64" s="308"/>
      <c r="HB64" s="308"/>
      <c r="HC64" s="308"/>
      <c r="HD64" s="308"/>
      <c r="HE64" s="308"/>
      <c r="HF64" s="308"/>
      <c r="HG64" s="308"/>
      <c r="HH64" s="308"/>
      <c r="HI64" s="308"/>
      <c r="HJ64" s="308"/>
      <c r="HK64" s="308"/>
      <c r="HL64" s="308"/>
      <c r="HM64" s="308"/>
      <c r="HN64" s="308"/>
      <c r="HO64" s="308"/>
      <c r="HP64" s="308"/>
      <c r="HQ64" s="308"/>
      <c r="HR64" s="308"/>
      <c r="HS64" s="308"/>
      <c r="HT64" s="308"/>
      <c r="HU64" s="308"/>
      <c r="HV64" s="308"/>
      <c r="HW64" s="308"/>
      <c r="HX64" s="308"/>
      <c r="HY64" s="308"/>
      <c r="HZ64" s="308"/>
      <c r="IA64" s="308"/>
      <c r="IB64" s="308"/>
      <c r="IC64" s="308"/>
      <c r="ID64" s="308"/>
      <c r="IE64" s="308"/>
      <c r="IF64" s="308"/>
      <c r="IG64" s="308"/>
      <c r="IH64" s="308"/>
    </row>
    <row r="65" spans="1:242" s="249" customFormat="1" ht="15" customHeight="1" x14ac:dyDescent="0.3">
      <c r="A65" s="174">
        <v>3.04</v>
      </c>
      <c r="B65" s="231" t="s">
        <v>243</v>
      </c>
      <c r="C65" s="232" t="e">
        <f>VLOOKUP(BD.PD8[[#This Row],[Pos]],[18]!PPto[#Data],3,FALSE)</f>
        <v>#REF!</v>
      </c>
      <c r="D65" s="233" t="s">
        <v>243</v>
      </c>
      <c r="E65" s="305">
        <f>IF(BD.PD8[[#This Row],[.]]="*",VLOOKUP(BD.PD8[[#This Row],[Pos]],[18]Presupuesto!A:H,7,FALSE),"")</f>
        <v>15343.02619047619</v>
      </c>
      <c r="F65" s="234"/>
      <c r="G65" s="174"/>
      <c r="H65" s="174"/>
      <c r="I65" s="174"/>
      <c r="J65" s="392">
        <v>1</v>
      </c>
      <c r="K65" s="233" t="s">
        <v>117</v>
      </c>
      <c r="L65" s="383">
        <f>IF(BD.PD8[[#This Row],[Mon]]="DOP",1,HLOOKUP(BD.PD8[[#This Row],[Mon]],Data!$J$1:$K$2,2,FALSE))</f>
        <v>65</v>
      </c>
      <c r="M65" s="490">
        <v>0</v>
      </c>
      <c r="N65" s="243">
        <f>BD.PD8[[#This Row],[Cant.]]*BD.PD8[[#This Row],[ Tasa ]]*BD.PD8[[#This Row],[ Precio Und.]]</f>
        <v>0</v>
      </c>
      <c r="O65" s="491">
        <v>0</v>
      </c>
      <c r="P65" s="243">
        <f>IF(BD.PD8[[#This Row],[Liquid. '[%']]]&lt;&gt;0,(BD.PD8[[#This Row],[Valor Neto '[DOP']]]*BD.PD8[[#This Row],[Liquid. '[%']]])+BD.PD8[[#This Row],[Valor Neto '[DOP']]],BD.PD8[[#This Row],[Valor Neto '[DOP']]])</f>
        <v>0</v>
      </c>
      <c r="Q65" s="243">
        <f>BD.PD8[[#This Row],[Ppto. Orden Interna '[DOP']]]/HLOOKUP("USD",Data!$J$1:$K$2,2,FALSE)</f>
        <v>0</v>
      </c>
      <c r="R65" s="381"/>
      <c r="S65" s="387"/>
      <c r="T65" s="387"/>
      <c r="U65" s="492" t="s">
        <v>299</v>
      </c>
      <c r="V65" s="493">
        <v>801668</v>
      </c>
      <c r="W65" s="494"/>
      <c r="X65" s="495"/>
      <c r="Y65" s="388"/>
      <c r="Z65" s="243">
        <f>BD.PD8[[#This Row],[Av.P1 '[%']]]*BD.PD8[[#This Row],[Ppto. Orden Interna '[DOP']]]</f>
        <v>0</v>
      </c>
      <c r="AB65" s="389"/>
      <c r="AC65" s="243">
        <f>BD.PD8[[#This Row],[Av.P2 '[%']]]*BD.PD8[[#This Row],[Ppto. Orden Interna '[DOP']]]</f>
        <v>0</v>
      </c>
      <c r="AE65" s="389"/>
      <c r="AF65" s="243">
        <f>BD.PD8[[#This Row],[Av.P3 '[%']]]*BD.PD8[[#This Row],[Ppto. Orden Interna '[DOP']]]</f>
        <v>0</v>
      </c>
      <c r="AG65" s="243"/>
      <c r="AH65" s="243"/>
      <c r="AI65" s="243"/>
      <c r="AJ65" s="243"/>
      <c r="AK65" s="243"/>
      <c r="AL65" s="243"/>
      <c r="AM65" s="496">
        <f>BD.PD8[[#This Row],[Pago 3]]+BD.PD8[[#This Row],[Pago 2]]+BD.PD8[[#This Row],[Pago 1]]</f>
        <v>0</v>
      </c>
      <c r="AN65" s="308" t="s">
        <v>244</v>
      </c>
      <c r="AO65" s="308" t="s">
        <v>245</v>
      </c>
      <c r="AP65" s="308" t="s">
        <v>246</v>
      </c>
      <c r="AQ65" s="308" t="s">
        <v>247</v>
      </c>
      <c r="AR65" s="308">
        <v>594</v>
      </c>
      <c r="AS65" s="308" t="s">
        <v>248</v>
      </c>
      <c r="AT65" s="249" t="s">
        <v>1356</v>
      </c>
      <c r="AU65" s="308"/>
      <c r="AV65" s="308"/>
      <c r="AW65" s="308"/>
      <c r="AX65" s="308"/>
      <c r="AY65" s="308"/>
      <c r="AZ65" s="308"/>
      <c r="BA65" s="308"/>
      <c r="BB65" s="308"/>
      <c r="BC65" s="308"/>
      <c r="BD65" s="308"/>
      <c r="BE65" s="308"/>
      <c r="BF65" s="308"/>
      <c r="BG65" s="308"/>
      <c r="BH65" s="308"/>
      <c r="BI65" s="308"/>
      <c r="BJ65" s="308"/>
      <c r="BK65" s="308"/>
      <c r="BL65" s="308"/>
      <c r="BM65" s="308"/>
      <c r="BN65" s="308"/>
      <c r="BO65" s="308"/>
      <c r="BP65" s="308"/>
      <c r="BQ65" s="308"/>
      <c r="BR65" s="308"/>
      <c r="BS65" s="308"/>
      <c r="BT65" s="308"/>
      <c r="BU65" s="308"/>
      <c r="BV65" s="308"/>
      <c r="BW65" s="308"/>
      <c r="BX65" s="308"/>
      <c r="BY65" s="308"/>
      <c r="BZ65" s="308"/>
      <c r="CA65" s="308"/>
      <c r="CB65" s="308"/>
      <c r="CC65" s="308"/>
      <c r="CD65" s="308"/>
      <c r="CE65" s="308"/>
      <c r="CF65" s="308"/>
      <c r="CG65" s="308"/>
      <c r="CH65" s="308"/>
      <c r="CI65" s="308"/>
      <c r="CJ65" s="308"/>
      <c r="CK65" s="308"/>
      <c r="CL65" s="308"/>
      <c r="CM65" s="308"/>
      <c r="CN65" s="308"/>
      <c r="CO65" s="308"/>
      <c r="CP65" s="308"/>
      <c r="CQ65" s="308"/>
      <c r="CR65" s="308"/>
      <c r="CS65" s="308"/>
      <c r="CT65" s="308"/>
      <c r="CU65" s="308"/>
      <c r="CV65" s="308"/>
      <c r="CW65" s="308"/>
      <c r="CX65" s="308"/>
      <c r="CY65" s="308"/>
      <c r="CZ65" s="308"/>
      <c r="DA65" s="308"/>
      <c r="DB65" s="308"/>
      <c r="DC65" s="308"/>
      <c r="DD65" s="308"/>
      <c r="DE65" s="308"/>
      <c r="DF65" s="308"/>
      <c r="DG65" s="308"/>
      <c r="DH65" s="308"/>
      <c r="DI65" s="308"/>
      <c r="DJ65" s="308"/>
      <c r="DK65" s="308"/>
      <c r="DL65" s="308"/>
      <c r="DM65" s="308"/>
      <c r="DN65" s="308"/>
      <c r="DO65" s="308"/>
      <c r="DP65" s="308"/>
      <c r="DQ65" s="308"/>
      <c r="DR65" s="308"/>
      <c r="DS65" s="308"/>
      <c r="DT65" s="308"/>
      <c r="DU65" s="308"/>
      <c r="DV65" s="308"/>
      <c r="DW65" s="308"/>
      <c r="DX65" s="308"/>
      <c r="DY65" s="308"/>
      <c r="DZ65" s="308"/>
      <c r="EA65" s="308"/>
      <c r="EB65" s="308"/>
      <c r="EC65" s="308"/>
      <c r="ED65" s="308"/>
      <c r="EE65" s="308"/>
      <c r="EF65" s="308"/>
      <c r="EG65" s="308"/>
      <c r="EH65" s="308"/>
      <c r="EI65" s="308"/>
      <c r="EJ65" s="308"/>
      <c r="EK65" s="308"/>
      <c r="EL65" s="308"/>
      <c r="EM65" s="308"/>
      <c r="EN65" s="308"/>
      <c r="EO65" s="308"/>
      <c r="EP65" s="308"/>
      <c r="EQ65" s="308"/>
      <c r="ER65" s="308"/>
      <c r="ES65" s="308"/>
      <c r="ET65" s="308"/>
      <c r="EU65" s="308"/>
      <c r="EV65" s="308"/>
      <c r="EW65" s="308"/>
      <c r="EX65" s="308"/>
      <c r="EY65" s="308"/>
      <c r="EZ65" s="308"/>
      <c r="FA65" s="308"/>
      <c r="FB65" s="308"/>
      <c r="FC65" s="308"/>
      <c r="FD65" s="308"/>
      <c r="FE65" s="308"/>
      <c r="FF65" s="308"/>
      <c r="FG65" s="308"/>
      <c r="FH65" s="308"/>
      <c r="FI65" s="308"/>
      <c r="FJ65" s="308"/>
      <c r="FK65" s="308"/>
      <c r="FL65" s="308"/>
      <c r="FM65" s="308"/>
      <c r="FN65" s="308"/>
      <c r="FO65" s="308"/>
      <c r="FP65" s="308"/>
      <c r="FQ65" s="308"/>
      <c r="FR65" s="308"/>
      <c r="FS65" s="308"/>
      <c r="FT65" s="308"/>
      <c r="FU65" s="308"/>
      <c r="FV65" s="308"/>
      <c r="FW65" s="308"/>
      <c r="FX65" s="308"/>
      <c r="FY65" s="308"/>
      <c r="FZ65" s="308"/>
      <c r="GA65" s="308"/>
      <c r="GB65" s="308"/>
      <c r="GC65" s="308"/>
      <c r="GD65" s="308"/>
      <c r="GE65" s="308"/>
      <c r="GF65" s="308"/>
      <c r="GG65" s="308"/>
      <c r="GH65" s="308"/>
      <c r="GI65" s="308"/>
      <c r="GJ65" s="308"/>
      <c r="GK65" s="308"/>
      <c r="GL65" s="308"/>
      <c r="GM65" s="308"/>
      <c r="GN65" s="308"/>
      <c r="GO65" s="308"/>
      <c r="GP65" s="308"/>
      <c r="GQ65" s="308"/>
      <c r="GR65" s="308"/>
      <c r="GS65" s="308"/>
      <c r="GT65" s="308"/>
      <c r="GU65" s="308"/>
      <c r="GV65" s="308"/>
      <c r="GW65" s="308"/>
      <c r="GX65" s="308"/>
      <c r="GY65" s="308"/>
      <c r="GZ65" s="308"/>
      <c r="HA65" s="308"/>
      <c r="HB65" s="308"/>
      <c r="HC65" s="308"/>
      <c r="HD65" s="308"/>
      <c r="HE65" s="308"/>
      <c r="HF65" s="308"/>
      <c r="HG65" s="308"/>
      <c r="HH65" s="308"/>
      <c r="HI65" s="308"/>
      <c r="HJ65" s="308"/>
      <c r="HK65" s="308"/>
      <c r="HL65" s="308"/>
      <c r="HM65" s="308"/>
      <c r="HN65" s="308"/>
      <c r="HO65" s="308"/>
      <c r="HP65" s="308"/>
      <c r="HQ65" s="308"/>
      <c r="HR65" s="308"/>
      <c r="HS65" s="308"/>
      <c r="HT65" s="308"/>
      <c r="HU65" s="308"/>
      <c r="HV65" s="308"/>
      <c r="HW65" s="308"/>
      <c r="HX65" s="308"/>
      <c r="HY65" s="308"/>
      <c r="HZ65" s="308"/>
      <c r="IA65" s="308"/>
      <c r="IB65" s="308"/>
      <c r="IC65" s="308"/>
      <c r="ID65" s="308"/>
      <c r="IE65" s="308"/>
      <c r="IF65" s="308"/>
      <c r="IG65" s="308"/>
      <c r="IH65" s="308"/>
    </row>
    <row r="66" spans="1:242" s="249" customFormat="1" ht="15" customHeight="1" x14ac:dyDescent="0.3">
      <c r="A66" s="174">
        <v>3.04</v>
      </c>
      <c r="B66" s="231"/>
      <c r="C66" s="232" t="e">
        <f>VLOOKUP(BD.PD8[[#This Row],[Pos]],[18]!PPto[#Data],3,FALSE)</f>
        <v>#REF!</v>
      </c>
      <c r="D66" s="174" t="s">
        <v>23</v>
      </c>
      <c r="E66" s="305" t="str">
        <f>IF(BD.PD8[[#This Row],[.]]="*",VLOOKUP(BD.PD8[[#This Row],[Pos]],[18]Presupuesto!A:H,7,FALSE),"")</f>
        <v/>
      </c>
      <c r="F66" s="502" t="s">
        <v>1149</v>
      </c>
      <c r="G66" s="174"/>
      <c r="H66" s="174"/>
      <c r="I66" s="497" t="s">
        <v>1299</v>
      </c>
      <c r="J66" s="382">
        <v>5</v>
      </c>
      <c r="K66" s="174" t="s">
        <v>260</v>
      </c>
      <c r="L66" s="383">
        <f>IF(BD.PD8[[#This Row],[Mon]]="DOP",1,HLOOKUP(BD.PD8[[#This Row],[Mon]],Data!$J$1:$K$2,2,FALSE))</f>
        <v>1</v>
      </c>
      <c r="M66" s="384">
        <v>112328.38</v>
      </c>
      <c r="N66" s="243">
        <f>BD.PD8[[#This Row],[Cant.]]*BD.PD8[[#This Row],[ Tasa ]]*BD.PD8[[#This Row],[ Precio Und.]]</f>
        <v>561641.9</v>
      </c>
      <c r="O66" s="386">
        <v>0.02</v>
      </c>
      <c r="P66" s="243">
        <f>IF(BD.PD8[[#This Row],[Liquid. '[%']]]&lt;&gt;0,(BD.PD8[[#This Row],[Valor Neto '[DOP']]]*BD.PD8[[#This Row],[Liquid. '[%']]])+BD.PD8[[#This Row],[Valor Neto '[DOP']]],BD.PD8[[#This Row],[Valor Neto '[DOP']]])</f>
        <v>572874.73800000001</v>
      </c>
      <c r="Q66" s="243">
        <f>BD.PD8[[#This Row],[Ppto. Orden Interna '[DOP']]]/HLOOKUP("USD",Data!$J$1:$K$2,2,FALSE)</f>
        <v>8813.4575076923084</v>
      </c>
      <c r="R66" s="381" t="s">
        <v>263</v>
      </c>
      <c r="S66" s="387"/>
      <c r="T66" s="387"/>
      <c r="U66" s="492" t="s">
        <v>299</v>
      </c>
      <c r="V66" s="493">
        <v>801668</v>
      </c>
      <c r="W66" s="494" t="s">
        <v>302</v>
      </c>
      <c r="X66" s="495">
        <v>16</v>
      </c>
      <c r="Y66" s="388">
        <v>1</v>
      </c>
      <c r="Z66" s="243">
        <f>BD.PD8[[#This Row],[Av.P1 '[%']]]*BD.PD8[[#This Row],[Ppto. Orden Interna '[DOP']]]</f>
        <v>572874.73800000001</v>
      </c>
      <c r="AB66" s="389"/>
      <c r="AC66" s="243">
        <f>BD.PD8[[#This Row],[Av.P2 '[%']]]*BD.PD8[[#This Row],[Ppto. Orden Interna '[DOP']]]</f>
        <v>0</v>
      </c>
      <c r="AE66" s="389"/>
      <c r="AF66" s="243">
        <f>BD.PD8[[#This Row],[Av.P3 '[%']]]*BD.PD8[[#This Row],[Ppto. Orden Interna '[DOP']]]</f>
        <v>0</v>
      </c>
      <c r="AG66" s="243"/>
      <c r="AH66" s="243"/>
      <c r="AI66" s="243"/>
      <c r="AJ66" s="243"/>
      <c r="AK66" s="243"/>
      <c r="AL66" s="243"/>
      <c r="AM66" s="496">
        <f>BD.PD8[[#This Row],[Pago 3]]+BD.PD8[[#This Row],[Pago 2]]+BD.PD8[[#This Row],[Pago 1]]</f>
        <v>572874.73800000001</v>
      </c>
      <c r="AN66" s="308" t="s">
        <v>244</v>
      </c>
      <c r="AO66" s="308" t="s">
        <v>245</v>
      </c>
      <c r="AP66" s="308" t="s">
        <v>246</v>
      </c>
      <c r="AQ66" s="308" t="s">
        <v>247</v>
      </c>
      <c r="AR66" s="308">
        <v>594</v>
      </c>
      <c r="AS66" s="308" t="s">
        <v>248</v>
      </c>
      <c r="AT66" s="249" t="s">
        <v>1356</v>
      </c>
      <c r="AU66" s="308"/>
      <c r="AV66" s="308"/>
      <c r="AW66" s="308"/>
      <c r="AX66" s="308"/>
      <c r="AY66" s="308"/>
      <c r="AZ66" s="308"/>
      <c r="BA66" s="308"/>
      <c r="BB66" s="308"/>
      <c r="BC66" s="308"/>
      <c r="BD66" s="308"/>
      <c r="BE66" s="308"/>
      <c r="BF66" s="308"/>
      <c r="BG66" s="308"/>
      <c r="BH66" s="308"/>
      <c r="BI66" s="308"/>
      <c r="BJ66" s="308"/>
      <c r="BK66" s="308"/>
      <c r="BL66" s="308"/>
      <c r="BM66" s="308"/>
      <c r="BN66" s="308"/>
      <c r="BO66" s="308"/>
      <c r="BP66" s="308"/>
      <c r="BQ66" s="308"/>
      <c r="BR66" s="308"/>
      <c r="BS66" s="308"/>
      <c r="BT66" s="308"/>
      <c r="BU66" s="308"/>
      <c r="BV66" s="308"/>
      <c r="BW66" s="308"/>
      <c r="BX66" s="308"/>
      <c r="BY66" s="308"/>
      <c r="BZ66" s="308"/>
      <c r="CA66" s="308"/>
      <c r="CB66" s="308"/>
      <c r="CC66" s="308"/>
      <c r="CD66" s="308"/>
      <c r="CE66" s="308"/>
      <c r="CF66" s="308"/>
      <c r="CG66" s="308"/>
      <c r="CH66" s="308"/>
      <c r="CI66" s="308"/>
      <c r="CJ66" s="308"/>
      <c r="CK66" s="308"/>
      <c r="CL66" s="308"/>
      <c r="CM66" s="308"/>
      <c r="CN66" s="308"/>
      <c r="CO66" s="308"/>
      <c r="CP66" s="308"/>
      <c r="CQ66" s="308"/>
      <c r="CR66" s="308"/>
      <c r="CS66" s="308"/>
      <c r="CT66" s="308"/>
      <c r="CU66" s="308"/>
      <c r="CV66" s="308"/>
      <c r="CW66" s="308"/>
      <c r="CX66" s="308"/>
      <c r="CY66" s="308"/>
      <c r="CZ66" s="308"/>
      <c r="DA66" s="308"/>
      <c r="DB66" s="308"/>
      <c r="DC66" s="308"/>
      <c r="DD66" s="308"/>
      <c r="DE66" s="308"/>
      <c r="DF66" s="308"/>
      <c r="DG66" s="308"/>
      <c r="DH66" s="308"/>
      <c r="DI66" s="308"/>
      <c r="DJ66" s="308"/>
      <c r="DK66" s="308"/>
      <c r="DL66" s="308"/>
      <c r="DM66" s="308"/>
      <c r="DN66" s="308"/>
      <c r="DO66" s="308"/>
      <c r="DP66" s="308"/>
      <c r="DQ66" s="308"/>
      <c r="DR66" s="308"/>
      <c r="DS66" s="308"/>
      <c r="DT66" s="308"/>
      <c r="DU66" s="308"/>
      <c r="DV66" s="308"/>
      <c r="DW66" s="308"/>
      <c r="DX66" s="308"/>
      <c r="DY66" s="308"/>
      <c r="DZ66" s="308"/>
      <c r="EA66" s="308"/>
      <c r="EB66" s="308"/>
      <c r="EC66" s="308"/>
      <c r="ED66" s="308"/>
      <c r="EE66" s="308"/>
      <c r="EF66" s="308"/>
      <c r="EG66" s="308"/>
      <c r="EH66" s="308"/>
      <c r="EI66" s="308"/>
      <c r="EJ66" s="308"/>
      <c r="EK66" s="308"/>
      <c r="EL66" s="308"/>
      <c r="EM66" s="308"/>
      <c r="EN66" s="308"/>
      <c r="EO66" s="308"/>
      <c r="EP66" s="308"/>
      <c r="EQ66" s="308"/>
      <c r="ER66" s="308"/>
      <c r="ES66" s="308"/>
      <c r="ET66" s="308"/>
      <c r="EU66" s="308"/>
      <c r="EV66" s="308"/>
      <c r="EW66" s="308"/>
      <c r="EX66" s="308"/>
      <c r="EY66" s="308"/>
      <c r="EZ66" s="308"/>
      <c r="FA66" s="308"/>
      <c r="FB66" s="308"/>
      <c r="FC66" s="308"/>
      <c r="FD66" s="308"/>
      <c r="FE66" s="308"/>
      <c r="FF66" s="308"/>
      <c r="FG66" s="308"/>
      <c r="FH66" s="308"/>
      <c r="FI66" s="308"/>
      <c r="FJ66" s="308"/>
      <c r="FK66" s="308"/>
      <c r="FL66" s="308"/>
      <c r="FM66" s="308"/>
      <c r="FN66" s="308"/>
      <c r="FO66" s="308"/>
      <c r="FP66" s="308"/>
      <c r="FQ66" s="308"/>
      <c r="FR66" s="308"/>
      <c r="FS66" s="308"/>
      <c r="FT66" s="308"/>
      <c r="FU66" s="308"/>
      <c r="FV66" s="308"/>
      <c r="FW66" s="308"/>
      <c r="FX66" s="308"/>
      <c r="FY66" s="308"/>
      <c r="FZ66" s="308"/>
      <c r="GA66" s="308"/>
      <c r="GB66" s="308"/>
      <c r="GC66" s="308"/>
      <c r="GD66" s="308"/>
      <c r="GE66" s="308"/>
      <c r="GF66" s="308"/>
      <c r="GG66" s="308"/>
      <c r="GH66" s="308"/>
      <c r="GI66" s="308"/>
      <c r="GJ66" s="308"/>
      <c r="GK66" s="308"/>
      <c r="GL66" s="308"/>
      <c r="GM66" s="308"/>
      <c r="GN66" s="308"/>
      <c r="GO66" s="308"/>
      <c r="GP66" s="308"/>
      <c r="GQ66" s="308"/>
      <c r="GR66" s="308"/>
      <c r="GS66" s="308"/>
      <c r="GT66" s="308"/>
      <c r="GU66" s="308"/>
      <c r="GV66" s="308"/>
      <c r="GW66" s="308"/>
      <c r="GX66" s="308"/>
      <c r="GY66" s="308"/>
      <c r="GZ66" s="308"/>
      <c r="HA66" s="308"/>
      <c r="HB66" s="308"/>
      <c r="HC66" s="308"/>
      <c r="HD66" s="308"/>
      <c r="HE66" s="308"/>
      <c r="HF66" s="308"/>
      <c r="HG66" s="308"/>
      <c r="HH66" s="308"/>
      <c r="HI66" s="308"/>
      <c r="HJ66" s="308"/>
      <c r="HK66" s="308"/>
      <c r="HL66" s="308"/>
      <c r="HM66" s="308"/>
      <c r="HN66" s="308"/>
      <c r="HO66" s="308"/>
      <c r="HP66" s="308"/>
      <c r="HQ66" s="308"/>
      <c r="HR66" s="308"/>
      <c r="HS66" s="308"/>
      <c r="HT66" s="308"/>
      <c r="HU66" s="308"/>
      <c r="HV66" s="308"/>
      <c r="HW66" s="308"/>
      <c r="HX66" s="308"/>
      <c r="HY66" s="308"/>
      <c r="HZ66" s="308"/>
      <c r="IA66" s="308"/>
      <c r="IB66" s="308"/>
      <c r="IC66" s="308"/>
      <c r="ID66" s="308"/>
      <c r="IE66" s="308"/>
      <c r="IF66" s="308"/>
      <c r="IG66" s="308"/>
      <c r="IH66" s="308"/>
    </row>
    <row r="67" spans="1:242" s="249" customFormat="1" ht="15" customHeight="1" x14ac:dyDescent="0.3">
      <c r="A67" s="174">
        <v>3.04</v>
      </c>
      <c r="B67" s="231"/>
      <c r="C67" s="232" t="e">
        <f>VLOOKUP(BD.PD8[[#This Row],[Pos]],[18]!PPto[#Data],3,FALSE)</f>
        <v>#REF!</v>
      </c>
      <c r="D67" s="174" t="s">
        <v>23</v>
      </c>
      <c r="E67" s="305" t="str">
        <f>IF(BD.PD8[[#This Row],[.]]="*",VLOOKUP(BD.PD8[[#This Row],[Pos]],[18]Presupuesto!A:H,7,FALSE),"")</f>
        <v/>
      </c>
      <c r="F67" s="502" t="s">
        <v>303</v>
      </c>
      <c r="G67" s="174"/>
      <c r="H67" s="174"/>
      <c r="I67" s="497" t="s">
        <v>1299</v>
      </c>
      <c r="J67" s="382">
        <v>1</v>
      </c>
      <c r="K67" s="174" t="s">
        <v>260</v>
      </c>
      <c r="L67" s="383">
        <f>IF(BD.PD8[[#This Row],[Mon]]="DOP",1,HLOOKUP(BD.PD8[[#This Row],[Mon]],Data!$J$1:$K$2,2,FALSE))</f>
        <v>1</v>
      </c>
      <c r="M67" s="384">
        <v>120060.46</v>
      </c>
      <c r="N67" s="243">
        <f>BD.PD8[[#This Row],[Cant.]]*BD.PD8[[#This Row],[ Tasa ]]*BD.PD8[[#This Row],[ Precio Und.]]</f>
        <v>120060.46</v>
      </c>
      <c r="O67" s="386">
        <v>0.02</v>
      </c>
      <c r="P67" s="243">
        <f>IF(BD.PD8[[#This Row],[Liquid. '[%']]]&lt;&gt;0,(BD.PD8[[#This Row],[Valor Neto '[DOP']]]*BD.PD8[[#This Row],[Liquid. '[%']]])+BD.PD8[[#This Row],[Valor Neto '[DOP']]],BD.PD8[[#This Row],[Valor Neto '[DOP']]])</f>
        <v>122461.6692</v>
      </c>
      <c r="Q67" s="243">
        <f>BD.PD8[[#This Row],[Ppto. Orden Interna '[DOP']]]/HLOOKUP("USD",Data!$J$1:$K$2,2,FALSE)</f>
        <v>1884.02568</v>
      </c>
      <c r="R67" s="381" t="s">
        <v>263</v>
      </c>
      <c r="S67" s="387"/>
      <c r="T67" s="387"/>
      <c r="U67" s="492" t="s">
        <v>299</v>
      </c>
      <c r="V67" s="493">
        <v>801668</v>
      </c>
      <c r="W67" s="494" t="s">
        <v>302</v>
      </c>
      <c r="X67" s="495">
        <v>16</v>
      </c>
      <c r="Y67" s="388">
        <v>1</v>
      </c>
      <c r="Z67" s="243">
        <f>BD.PD8[[#This Row],[Av.P1 '[%']]]*BD.PD8[[#This Row],[Ppto. Orden Interna '[DOP']]]</f>
        <v>122461.6692</v>
      </c>
      <c r="AB67" s="389"/>
      <c r="AC67" s="243">
        <f>BD.PD8[[#This Row],[Av.P2 '[%']]]*BD.PD8[[#This Row],[Ppto. Orden Interna '[DOP']]]</f>
        <v>0</v>
      </c>
      <c r="AE67" s="389"/>
      <c r="AF67" s="243">
        <f>BD.PD8[[#This Row],[Av.P3 '[%']]]*BD.PD8[[#This Row],[Ppto. Orden Interna '[DOP']]]</f>
        <v>0</v>
      </c>
      <c r="AG67" s="243"/>
      <c r="AH67" s="243"/>
      <c r="AI67" s="243"/>
      <c r="AJ67" s="243"/>
      <c r="AK67" s="243"/>
      <c r="AL67" s="243"/>
      <c r="AM67" s="496">
        <f>BD.PD8[[#This Row],[Pago 3]]+BD.PD8[[#This Row],[Pago 2]]+BD.PD8[[#This Row],[Pago 1]]</f>
        <v>122461.6692</v>
      </c>
      <c r="AN67" s="308" t="s">
        <v>244</v>
      </c>
      <c r="AO67" s="308" t="s">
        <v>245</v>
      </c>
      <c r="AP67" s="308" t="s">
        <v>246</v>
      </c>
      <c r="AQ67" s="308" t="s">
        <v>247</v>
      </c>
      <c r="AR67" s="308">
        <v>594</v>
      </c>
      <c r="AS67" s="308" t="s">
        <v>248</v>
      </c>
      <c r="AT67" s="249" t="s">
        <v>1356</v>
      </c>
      <c r="AU67" s="308"/>
      <c r="AV67" s="308"/>
      <c r="AW67" s="308"/>
      <c r="AX67" s="308"/>
      <c r="AY67" s="308"/>
      <c r="AZ67" s="308"/>
      <c r="BA67" s="308"/>
      <c r="BB67" s="308"/>
      <c r="BC67" s="308"/>
      <c r="BD67" s="308"/>
      <c r="BE67" s="308"/>
      <c r="BF67" s="308"/>
      <c r="BG67" s="308"/>
      <c r="BH67" s="308"/>
      <c r="BI67" s="308"/>
      <c r="BJ67" s="308"/>
      <c r="BK67" s="308"/>
      <c r="BL67" s="308"/>
      <c r="BM67" s="308"/>
      <c r="BN67" s="308"/>
      <c r="BO67" s="308"/>
      <c r="BP67" s="308"/>
      <c r="BQ67" s="308"/>
      <c r="BR67" s="308"/>
      <c r="BS67" s="308"/>
      <c r="BT67" s="308"/>
      <c r="BU67" s="308"/>
      <c r="BV67" s="308"/>
      <c r="BW67" s="308"/>
      <c r="BX67" s="308"/>
      <c r="BY67" s="308"/>
      <c r="BZ67" s="308"/>
      <c r="CA67" s="308"/>
      <c r="CB67" s="308"/>
      <c r="CC67" s="308"/>
      <c r="CD67" s="308"/>
      <c r="CE67" s="308"/>
      <c r="CF67" s="308"/>
      <c r="CG67" s="308"/>
      <c r="CH67" s="308"/>
      <c r="CI67" s="308"/>
      <c r="CJ67" s="308"/>
      <c r="CK67" s="308"/>
      <c r="CL67" s="308"/>
      <c r="CM67" s="308"/>
      <c r="CN67" s="308"/>
      <c r="CO67" s="308"/>
      <c r="CP67" s="308"/>
      <c r="CQ67" s="308"/>
      <c r="CR67" s="308"/>
      <c r="CS67" s="308"/>
      <c r="CT67" s="308"/>
      <c r="CU67" s="308"/>
      <c r="CV67" s="308"/>
      <c r="CW67" s="308"/>
      <c r="CX67" s="308"/>
      <c r="CY67" s="308"/>
      <c r="CZ67" s="308"/>
      <c r="DA67" s="308"/>
      <c r="DB67" s="308"/>
      <c r="DC67" s="308"/>
      <c r="DD67" s="308"/>
      <c r="DE67" s="308"/>
      <c r="DF67" s="308"/>
      <c r="DG67" s="308"/>
      <c r="DH67" s="308"/>
      <c r="DI67" s="308"/>
      <c r="DJ67" s="308"/>
      <c r="DK67" s="308"/>
      <c r="DL67" s="308"/>
      <c r="DM67" s="308"/>
      <c r="DN67" s="308"/>
      <c r="DO67" s="308"/>
      <c r="DP67" s="308"/>
      <c r="DQ67" s="308"/>
      <c r="DR67" s="308"/>
      <c r="DS67" s="308"/>
      <c r="DT67" s="308"/>
      <c r="DU67" s="308"/>
      <c r="DV67" s="308"/>
      <c r="DW67" s="308"/>
      <c r="DX67" s="308"/>
      <c r="DY67" s="308"/>
      <c r="DZ67" s="308"/>
      <c r="EA67" s="308"/>
      <c r="EB67" s="308"/>
      <c r="EC67" s="308"/>
      <c r="ED67" s="308"/>
      <c r="EE67" s="308"/>
      <c r="EF67" s="308"/>
      <c r="EG67" s="308"/>
      <c r="EH67" s="308"/>
      <c r="EI67" s="308"/>
      <c r="EJ67" s="308"/>
      <c r="EK67" s="308"/>
      <c r="EL67" s="308"/>
      <c r="EM67" s="308"/>
      <c r="EN67" s="308"/>
      <c r="EO67" s="308"/>
      <c r="EP67" s="308"/>
      <c r="EQ67" s="308"/>
      <c r="ER67" s="308"/>
      <c r="ES67" s="308"/>
      <c r="ET67" s="308"/>
      <c r="EU67" s="308"/>
      <c r="EV67" s="308"/>
      <c r="EW67" s="308"/>
      <c r="EX67" s="308"/>
      <c r="EY67" s="308"/>
      <c r="EZ67" s="308"/>
      <c r="FA67" s="308"/>
      <c r="FB67" s="308"/>
      <c r="FC67" s="308"/>
      <c r="FD67" s="308"/>
      <c r="FE67" s="308"/>
      <c r="FF67" s="308"/>
      <c r="FG67" s="308"/>
      <c r="FH67" s="308"/>
      <c r="FI67" s="308"/>
      <c r="FJ67" s="308"/>
      <c r="FK67" s="308"/>
      <c r="FL67" s="308"/>
      <c r="FM67" s="308"/>
      <c r="FN67" s="308"/>
      <c r="FO67" s="308"/>
      <c r="FP67" s="308"/>
      <c r="FQ67" s="308"/>
      <c r="FR67" s="308"/>
      <c r="FS67" s="308"/>
      <c r="FT67" s="308"/>
      <c r="FU67" s="308"/>
      <c r="FV67" s="308"/>
      <c r="FW67" s="308"/>
      <c r="FX67" s="308"/>
      <c r="FY67" s="308"/>
      <c r="FZ67" s="308"/>
      <c r="GA67" s="308"/>
      <c r="GB67" s="308"/>
      <c r="GC67" s="308"/>
      <c r="GD67" s="308"/>
      <c r="GE67" s="308"/>
      <c r="GF67" s="308"/>
      <c r="GG67" s="308"/>
      <c r="GH67" s="308"/>
      <c r="GI67" s="308"/>
      <c r="GJ67" s="308"/>
      <c r="GK67" s="308"/>
      <c r="GL67" s="308"/>
      <c r="GM67" s="308"/>
      <c r="GN67" s="308"/>
      <c r="GO67" s="308"/>
      <c r="GP67" s="308"/>
      <c r="GQ67" s="308"/>
      <c r="GR67" s="308"/>
      <c r="GS67" s="308"/>
      <c r="GT67" s="308"/>
      <c r="GU67" s="308"/>
      <c r="GV67" s="308"/>
      <c r="GW67" s="308"/>
      <c r="GX67" s="308"/>
      <c r="GY67" s="308"/>
      <c r="GZ67" s="308"/>
      <c r="HA67" s="308"/>
      <c r="HB67" s="308"/>
      <c r="HC67" s="308"/>
      <c r="HD67" s="308"/>
      <c r="HE67" s="308"/>
      <c r="HF67" s="308"/>
      <c r="HG67" s="308"/>
      <c r="HH67" s="308"/>
      <c r="HI67" s="308"/>
      <c r="HJ67" s="308"/>
      <c r="HK67" s="308"/>
      <c r="HL67" s="308"/>
      <c r="HM67" s="308"/>
      <c r="HN67" s="308"/>
      <c r="HO67" s="308"/>
      <c r="HP67" s="308"/>
      <c r="HQ67" s="308"/>
      <c r="HR67" s="308"/>
      <c r="HS67" s="308"/>
      <c r="HT67" s="308"/>
      <c r="HU67" s="308"/>
      <c r="HV67" s="308"/>
      <c r="HW67" s="308"/>
      <c r="HX67" s="308"/>
      <c r="HY67" s="308"/>
      <c r="HZ67" s="308"/>
      <c r="IA67" s="308"/>
      <c r="IB67" s="308"/>
      <c r="IC67" s="308"/>
      <c r="ID67" s="308"/>
      <c r="IE67" s="308"/>
      <c r="IF67" s="308"/>
      <c r="IG67" s="308"/>
      <c r="IH67" s="308"/>
    </row>
    <row r="68" spans="1:242" s="249" customFormat="1" ht="15" customHeight="1" x14ac:dyDescent="0.3">
      <c r="A68" s="174">
        <v>3.04</v>
      </c>
      <c r="B68" s="231"/>
      <c r="C68" s="232" t="e">
        <f>VLOOKUP(BD.PD8[[#This Row],[Pos]],[18]!PPto[#Data],3,FALSE)</f>
        <v>#REF!</v>
      </c>
      <c r="D68" s="174" t="s">
        <v>23</v>
      </c>
      <c r="E68" s="305" t="str">
        <f>IF(BD.PD8[[#This Row],[.]]="*",VLOOKUP(BD.PD8[[#This Row],[Pos]],[18]Presupuesto!A:H,7,FALSE),"")</f>
        <v/>
      </c>
      <c r="F68" s="234" t="s">
        <v>1150</v>
      </c>
      <c r="G68" s="174"/>
      <c r="H68" s="174"/>
      <c r="I68" s="497" t="s">
        <v>1299</v>
      </c>
      <c r="J68" s="382">
        <v>1</v>
      </c>
      <c r="K68" s="174" t="s">
        <v>260</v>
      </c>
      <c r="L68" s="383">
        <f>IF(BD.PD8[[#This Row],[Mon]]="DOP",1,HLOOKUP(BD.PD8[[#This Row],[Mon]],Data!$J$1:$K$2,2,FALSE))</f>
        <v>1</v>
      </c>
      <c r="M68" s="384">
        <v>149650</v>
      </c>
      <c r="N68" s="243">
        <f>BD.PD8[[#This Row],[Cant.]]*BD.PD8[[#This Row],[ Tasa ]]*BD.PD8[[#This Row],[ Precio Und.]]</f>
        <v>149650</v>
      </c>
      <c r="O68" s="386">
        <v>0.02</v>
      </c>
      <c r="P68" s="243">
        <f>IF(BD.PD8[[#This Row],[Liquid. '[%']]]&lt;&gt;0,(BD.PD8[[#This Row],[Valor Neto '[DOP']]]*BD.PD8[[#This Row],[Liquid. '[%']]])+BD.PD8[[#This Row],[Valor Neto '[DOP']]],BD.PD8[[#This Row],[Valor Neto '[DOP']]])</f>
        <v>152643</v>
      </c>
      <c r="Q68" s="243">
        <f>BD.PD8[[#This Row],[Ppto. Orden Interna '[DOP']]]/HLOOKUP("USD",Data!$J$1:$K$2,2,FALSE)</f>
        <v>2348.353846153846</v>
      </c>
      <c r="R68" s="381" t="s">
        <v>263</v>
      </c>
      <c r="S68" s="387"/>
      <c r="T68" s="387"/>
      <c r="U68" s="492" t="s">
        <v>299</v>
      </c>
      <c r="V68" s="493">
        <v>801668</v>
      </c>
      <c r="W68" s="494" t="s">
        <v>302</v>
      </c>
      <c r="X68" s="495">
        <v>16</v>
      </c>
      <c r="Y68" s="388">
        <v>1</v>
      </c>
      <c r="Z68" s="243">
        <f>BD.PD8[[#This Row],[Av.P1 '[%']]]*BD.PD8[[#This Row],[Ppto. Orden Interna '[DOP']]]</f>
        <v>152643</v>
      </c>
      <c r="AB68" s="389"/>
      <c r="AC68" s="243">
        <f>BD.PD8[[#This Row],[Av.P2 '[%']]]*BD.PD8[[#This Row],[Ppto. Orden Interna '[DOP']]]</f>
        <v>0</v>
      </c>
      <c r="AE68" s="389"/>
      <c r="AF68" s="243">
        <f>BD.PD8[[#This Row],[Av.P3 '[%']]]*BD.PD8[[#This Row],[Ppto. Orden Interna '[DOP']]]</f>
        <v>0</v>
      </c>
      <c r="AG68" s="243"/>
      <c r="AH68" s="243"/>
      <c r="AI68" s="243"/>
      <c r="AJ68" s="243"/>
      <c r="AK68" s="243"/>
      <c r="AL68" s="243"/>
      <c r="AM68" s="496">
        <f>BD.PD8[[#This Row],[Pago 3]]+BD.PD8[[#This Row],[Pago 2]]+BD.PD8[[#This Row],[Pago 1]]</f>
        <v>152643</v>
      </c>
      <c r="AN68" s="308" t="s">
        <v>244</v>
      </c>
      <c r="AO68" s="308" t="s">
        <v>245</v>
      </c>
      <c r="AP68" s="308" t="s">
        <v>246</v>
      </c>
      <c r="AQ68" s="308" t="s">
        <v>247</v>
      </c>
      <c r="AR68" s="308">
        <v>594</v>
      </c>
      <c r="AS68" s="308" t="s">
        <v>248</v>
      </c>
      <c r="AT68" s="249" t="s">
        <v>1356</v>
      </c>
      <c r="AU68" s="308"/>
      <c r="AV68" s="308"/>
      <c r="AW68" s="308"/>
      <c r="AX68" s="308"/>
      <c r="AY68" s="308"/>
      <c r="AZ68" s="308"/>
      <c r="BA68" s="308"/>
      <c r="BB68" s="308"/>
      <c r="BC68" s="308"/>
      <c r="BD68" s="308"/>
      <c r="BE68" s="308"/>
      <c r="BF68" s="308"/>
      <c r="BG68" s="308"/>
      <c r="BH68" s="308"/>
      <c r="BI68" s="308"/>
      <c r="BJ68" s="308"/>
      <c r="BK68" s="308"/>
      <c r="BL68" s="308"/>
      <c r="BM68" s="308"/>
      <c r="BN68" s="308"/>
      <c r="BO68" s="308"/>
      <c r="BP68" s="308"/>
      <c r="BQ68" s="308"/>
      <c r="BR68" s="308"/>
      <c r="BS68" s="308"/>
      <c r="BT68" s="308"/>
      <c r="BU68" s="308"/>
      <c r="BV68" s="308"/>
      <c r="BW68" s="308"/>
      <c r="BX68" s="308"/>
      <c r="BY68" s="308"/>
      <c r="BZ68" s="308"/>
      <c r="CA68" s="308"/>
      <c r="CB68" s="308"/>
      <c r="CC68" s="308"/>
      <c r="CD68" s="308"/>
      <c r="CE68" s="308"/>
      <c r="CF68" s="308"/>
      <c r="CG68" s="308"/>
      <c r="CH68" s="308"/>
      <c r="CI68" s="308"/>
      <c r="CJ68" s="308"/>
      <c r="CK68" s="308"/>
      <c r="CL68" s="308"/>
      <c r="CM68" s="308"/>
      <c r="CN68" s="308"/>
      <c r="CO68" s="308"/>
      <c r="CP68" s="308"/>
      <c r="CQ68" s="308"/>
      <c r="CR68" s="308"/>
      <c r="CS68" s="308"/>
      <c r="CT68" s="308"/>
      <c r="CU68" s="308"/>
      <c r="CV68" s="308"/>
      <c r="CW68" s="308"/>
      <c r="CX68" s="308"/>
      <c r="CY68" s="308"/>
      <c r="CZ68" s="308"/>
      <c r="DA68" s="308"/>
      <c r="DB68" s="308"/>
      <c r="DC68" s="308"/>
      <c r="DD68" s="308"/>
      <c r="DE68" s="308"/>
      <c r="DF68" s="308"/>
      <c r="DG68" s="308"/>
      <c r="DH68" s="308"/>
      <c r="DI68" s="308"/>
      <c r="DJ68" s="308"/>
      <c r="DK68" s="308"/>
      <c r="DL68" s="308"/>
      <c r="DM68" s="308"/>
      <c r="DN68" s="308"/>
      <c r="DO68" s="308"/>
      <c r="DP68" s="308"/>
      <c r="DQ68" s="308"/>
      <c r="DR68" s="308"/>
      <c r="DS68" s="308"/>
      <c r="DT68" s="308"/>
      <c r="DU68" s="308"/>
      <c r="DV68" s="308"/>
      <c r="DW68" s="308"/>
      <c r="DX68" s="308"/>
      <c r="DY68" s="308"/>
      <c r="DZ68" s="308"/>
      <c r="EA68" s="308"/>
      <c r="EB68" s="308"/>
      <c r="EC68" s="308"/>
      <c r="ED68" s="308"/>
      <c r="EE68" s="308"/>
      <c r="EF68" s="308"/>
      <c r="EG68" s="308"/>
      <c r="EH68" s="308"/>
      <c r="EI68" s="308"/>
      <c r="EJ68" s="308"/>
      <c r="EK68" s="308"/>
      <c r="EL68" s="308"/>
      <c r="EM68" s="308"/>
      <c r="EN68" s="308"/>
      <c r="EO68" s="308"/>
      <c r="EP68" s="308"/>
      <c r="EQ68" s="308"/>
      <c r="ER68" s="308"/>
      <c r="ES68" s="308"/>
      <c r="ET68" s="308"/>
      <c r="EU68" s="308"/>
      <c r="EV68" s="308"/>
      <c r="EW68" s="308"/>
      <c r="EX68" s="308"/>
      <c r="EY68" s="308"/>
      <c r="EZ68" s="308"/>
      <c r="FA68" s="308"/>
      <c r="FB68" s="308"/>
      <c r="FC68" s="308"/>
      <c r="FD68" s="308"/>
      <c r="FE68" s="308"/>
      <c r="FF68" s="308"/>
      <c r="FG68" s="308"/>
      <c r="FH68" s="308"/>
      <c r="FI68" s="308"/>
      <c r="FJ68" s="308"/>
      <c r="FK68" s="308"/>
      <c r="FL68" s="308"/>
      <c r="FM68" s="308"/>
      <c r="FN68" s="308"/>
      <c r="FO68" s="308"/>
      <c r="FP68" s="308"/>
      <c r="FQ68" s="308"/>
      <c r="FR68" s="308"/>
      <c r="FS68" s="308"/>
      <c r="FT68" s="308"/>
      <c r="FU68" s="308"/>
      <c r="FV68" s="308"/>
      <c r="FW68" s="308"/>
      <c r="FX68" s="308"/>
      <c r="FY68" s="308"/>
      <c r="FZ68" s="308"/>
      <c r="GA68" s="308"/>
      <c r="GB68" s="308"/>
      <c r="GC68" s="308"/>
      <c r="GD68" s="308"/>
      <c r="GE68" s="308"/>
      <c r="GF68" s="308"/>
      <c r="GG68" s="308"/>
      <c r="GH68" s="308"/>
      <c r="GI68" s="308"/>
      <c r="GJ68" s="308"/>
      <c r="GK68" s="308"/>
      <c r="GL68" s="308"/>
      <c r="GM68" s="308"/>
      <c r="GN68" s="308"/>
      <c r="GO68" s="308"/>
      <c r="GP68" s="308"/>
      <c r="GQ68" s="308"/>
      <c r="GR68" s="308"/>
      <c r="GS68" s="308"/>
      <c r="GT68" s="308"/>
      <c r="GU68" s="308"/>
      <c r="GV68" s="308"/>
      <c r="GW68" s="308"/>
      <c r="GX68" s="308"/>
      <c r="GY68" s="308"/>
      <c r="GZ68" s="308"/>
      <c r="HA68" s="308"/>
      <c r="HB68" s="308"/>
      <c r="HC68" s="308"/>
      <c r="HD68" s="308"/>
      <c r="HE68" s="308"/>
      <c r="HF68" s="308"/>
      <c r="HG68" s="308"/>
      <c r="HH68" s="308"/>
      <c r="HI68" s="308"/>
      <c r="HJ68" s="308"/>
      <c r="HK68" s="308"/>
      <c r="HL68" s="308"/>
      <c r="HM68" s="308"/>
      <c r="HN68" s="308"/>
      <c r="HO68" s="308"/>
      <c r="HP68" s="308"/>
      <c r="HQ68" s="308"/>
      <c r="HR68" s="308"/>
      <c r="HS68" s="308"/>
      <c r="HT68" s="308"/>
      <c r="HU68" s="308"/>
      <c r="HV68" s="308"/>
      <c r="HW68" s="308"/>
      <c r="HX68" s="308"/>
      <c r="HY68" s="308"/>
      <c r="HZ68" s="308"/>
      <c r="IA68" s="308"/>
      <c r="IB68" s="308"/>
      <c r="IC68" s="308"/>
      <c r="ID68" s="308"/>
      <c r="IE68" s="308"/>
      <c r="IF68" s="308"/>
      <c r="IG68" s="308"/>
      <c r="IH68" s="308"/>
    </row>
    <row r="69" spans="1:242" s="249" customFormat="1" ht="15" customHeight="1" x14ac:dyDescent="0.3">
      <c r="A69" s="174">
        <v>3.04</v>
      </c>
      <c r="B69" s="231"/>
      <c r="C69" s="232" t="e">
        <f>VLOOKUP(BD.PD8[[#This Row],[Pos]],[18]!PPto[#Data],3,FALSE)</f>
        <v>#REF!</v>
      </c>
      <c r="D69" s="174" t="s">
        <v>23</v>
      </c>
      <c r="E69" s="305" t="str">
        <f>IF(BD.PD8[[#This Row],[.]]="*",VLOOKUP(BD.PD8[[#This Row],[Pos]],[18]Presupuesto!A:H,7,FALSE),"")</f>
        <v/>
      </c>
      <c r="F69" s="502" t="s">
        <v>1151</v>
      </c>
      <c r="G69" s="174"/>
      <c r="H69" s="174"/>
      <c r="I69" s="497" t="s">
        <v>1299</v>
      </c>
      <c r="J69" s="382">
        <v>5</v>
      </c>
      <c r="K69" s="174" t="s">
        <v>260</v>
      </c>
      <c r="L69" s="383">
        <f>IF(BD.PD8[[#This Row],[Mon]]="DOP",1,HLOOKUP(BD.PD8[[#This Row],[Mon]],Data!$J$1:$K$2,2,FALSE))</f>
        <v>1</v>
      </c>
      <c r="M69" s="384">
        <v>25600</v>
      </c>
      <c r="N69" s="243">
        <f>BD.PD8[[#This Row],[Cant.]]*BD.PD8[[#This Row],[ Tasa ]]*BD.PD8[[#This Row],[ Precio Und.]]</f>
        <v>128000</v>
      </c>
      <c r="O69" s="386">
        <v>0.02</v>
      </c>
      <c r="P69" s="243">
        <f>IF(BD.PD8[[#This Row],[Liquid. '[%']]]&lt;&gt;0,(BD.PD8[[#This Row],[Valor Neto '[DOP']]]*BD.PD8[[#This Row],[Liquid. '[%']]])+BD.PD8[[#This Row],[Valor Neto '[DOP']]],BD.PD8[[#This Row],[Valor Neto '[DOP']]])</f>
        <v>130560</v>
      </c>
      <c r="Q69" s="243">
        <f>BD.PD8[[#This Row],[Ppto. Orden Interna '[DOP']]]/HLOOKUP("USD",Data!$J$1:$K$2,2,FALSE)</f>
        <v>2008.6153846153845</v>
      </c>
      <c r="R69" s="381" t="s">
        <v>263</v>
      </c>
      <c r="S69" s="387"/>
      <c r="T69" s="387"/>
      <c r="U69" s="492" t="s">
        <v>299</v>
      </c>
      <c r="V69" s="493">
        <v>801668</v>
      </c>
      <c r="W69" s="494" t="s">
        <v>302</v>
      </c>
      <c r="X69" s="495">
        <v>16</v>
      </c>
      <c r="Y69" s="388">
        <v>1</v>
      </c>
      <c r="Z69" s="243">
        <f>BD.PD8[[#This Row],[Av.P1 '[%']]]*BD.PD8[[#This Row],[Ppto. Orden Interna '[DOP']]]</f>
        <v>130560</v>
      </c>
      <c r="AB69" s="389"/>
      <c r="AC69" s="243">
        <f>BD.PD8[[#This Row],[Av.P2 '[%']]]*BD.PD8[[#This Row],[Ppto. Orden Interna '[DOP']]]</f>
        <v>0</v>
      </c>
      <c r="AE69" s="389"/>
      <c r="AF69" s="243">
        <f>BD.PD8[[#This Row],[Av.P3 '[%']]]*BD.PD8[[#This Row],[Ppto. Orden Interna '[DOP']]]</f>
        <v>0</v>
      </c>
      <c r="AG69" s="243"/>
      <c r="AH69" s="243"/>
      <c r="AI69" s="243"/>
      <c r="AJ69" s="243"/>
      <c r="AK69" s="243"/>
      <c r="AL69" s="243"/>
      <c r="AM69" s="496">
        <f>BD.PD8[[#This Row],[Pago 3]]+BD.PD8[[#This Row],[Pago 2]]+BD.PD8[[#This Row],[Pago 1]]</f>
        <v>130560</v>
      </c>
      <c r="AN69" s="308" t="s">
        <v>244</v>
      </c>
      <c r="AO69" s="308" t="s">
        <v>245</v>
      </c>
      <c r="AP69" s="308" t="s">
        <v>246</v>
      </c>
      <c r="AQ69" s="308" t="s">
        <v>247</v>
      </c>
      <c r="AR69" s="308">
        <v>594</v>
      </c>
      <c r="AS69" s="308" t="s">
        <v>248</v>
      </c>
      <c r="AT69" s="249" t="s">
        <v>1356</v>
      </c>
      <c r="AU69" s="308"/>
      <c r="AV69" s="308"/>
      <c r="AW69" s="308"/>
      <c r="AX69" s="308"/>
      <c r="AY69" s="308"/>
      <c r="AZ69" s="308"/>
      <c r="BA69" s="308"/>
      <c r="BB69" s="308"/>
      <c r="BC69" s="308"/>
      <c r="BD69" s="308"/>
      <c r="BE69" s="308"/>
      <c r="BF69" s="308"/>
      <c r="BG69" s="308"/>
      <c r="BH69" s="308"/>
      <c r="BI69" s="308"/>
      <c r="BJ69" s="308"/>
      <c r="BK69" s="308"/>
      <c r="BL69" s="308"/>
      <c r="BM69" s="308"/>
      <c r="BN69" s="308"/>
      <c r="BO69" s="308"/>
      <c r="BP69" s="308"/>
      <c r="BQ69" s="308"/>
      <c r="BR69" s="308"/>
      <c r="BS69" s="308"/>
      <c r="BT69" s="308"/>
      <c r="BU69" s="308"/>
      <c r="BV69" s="308"/>
      <c r="BW69" s="308"/>
      <c r="BX69" s="308"/>
      <c r="BY69" s="308"/>
      <c r="BZ69" s="308"/>
      <c r="CA69" s="308"/>
      <c r="CB69" s="308"/>
      <c r="CC69" s="308"/>
      <c r="CD69" s="308"/>
      <c r="CE69" s="308"/>
      <c r="CF69" s="308"/>
      <c r="CG69" s="308"/>
      <c r="CH69" s="308"/>
      <c r="CI69" s="308"/>
      <c r="CJ69" s="308"/>
      <c r="CK69" s="308"/>
      <c r="CL69" s="308"/>
      <c r="CM69" s="308"/>
      <c r="CN69" s="308"/>
      <c r="CO69" s="308"/>
      <c r="CP69" s="308"/>
      <c r="CQ69" s="308"/>
      <c r="CR69" s="308"/>
      <c r="CS69" s="308"/>
      <c r="CT69" s="308"/>
      <c r="CU69" s="308"/>
      <c r="CV69" s="308"/>
      <c r="CW69" s="308"/>
      <c r="CX69" s="308"/>
      <c r="CY69" s="308"/>
      <c r="CZ69" s="308"/>
      <c r="DA69" s="308"/>
      <c r="DB69" s="308"/>
      <c r="DC69" s="308"/>
      <c r="DD69" s="308"/>
      <c r="DE69" s="308"/>
      <c r="DF69" s="308"/>
      <c r="DG69" s="308"/>
      <c r="DH69" s="308"/>
      <c r="DI69" s="308"/>
      <c r="DJ69" s="308"/>
      <c r="DK69" s="308"/>
      <c r="DL69" s="308"/>
      <c r="DM69" s="308"/>
      <c r="DN69" s="308"/>
      <c r="DO69" s="308"/>
      <c r="DP69" s="308"/>
      <c r="DQ69" s="308"/>
      <c r="DR69" s="308"/>
      <c r="DS69" s="308"/>
      <c r="DT69" s="308"/>
      <c r="DU69" s="308"/>
      <c r="DV69" s="308"/>
      <c r="DW69" s="308"/>
      <c r="DX69" s="308"/>
      <c r="DY69" s="308"/>
      <c r="DZ69" s="308"/>
      <c r="EA69" s="308"/>
      <c r="EB69" s="308"/>
      <c r="EC69" s="308"/>
      <c r="ED69" s="308"/>
      <c r="EE69" s="308"/>
      <c r="EF69" s="308"/>
      <c r="EG69" s="308"/>
      <c r="EH69" s="308"/>
      <c r="EI69" s="308"/>
      <c r="EJ69" s="308"/>
      <c r="EK69" s="308"/>
      <c r="EL69" s="308"/>
      <c r="EM69" s="308"/>
      <c r="EN69" s="308"/>
      <c r="EO69" s="308"/>
      <c r="EP69" s="308"/>
      <c r="EQ69" s="308"/>
      <c r="ER69" s="308"/>
      <c r="ES69" s="308"/>
      <c r="ET69" s="308"/>
      <c r="EU69" s="308"/>
      <c r="EV69" s="308"/>
      <c r="EW69" s="308"/>
      <c r="EX69" s="308"/>
      <c r="EY69" s="308"/>
      <c r="EZ69" s="308"/>
      <c r="FA69" s="308"/>
      <c r="FB69" s="308"/>
      <c r="FC69" s="308"/>
      <c r="FD69" s="308"/>
      <c r="FE69" s="308"/>
      <c r="FF69" s="308"/>
      <c r="FG69" s="308"/>
      <c r="FH69" s="308"/>
      <c r="FI69" s="308"/>
      <c r="FJ69" s="308"/>
      <c r="FK69" s="308"/>
      <c r="FL69" s="308"/>
      <c r="FM69" s="308"/>
      <c r="FN69" s="308"/>
      <c r="FO69" s="308"/>
      <c r="FP69" s="308"/>
      <c r="FQ69" s="308"/>
      <c r="FR69" s="308"/>
      <c r="FS69" s="308"/>
      <c r="FT69" s="308"/>
      <c r="FU69" s="308"/>
      <c r="FV69" s="308"/>
      <c r="FW69" s="308"/>
      <c r="FX69" s="308"/>
      <c r="FY69" s="308"/>
      <c r="FZ69" s="308"/>
      <c r="GA69" s="308"/>
      <c r="GB69" s="308"/>
      <c r="GC69" s="308"/>
      <c r="GD69" s="308"/>
      <c r="GE69" s="308"/>
      <c r="GF69" s="308"/>
      <c r="GG69" s="308"/>
      <c r="GH69" s="308"/>
      <c r="GI69" s="308"/>
      <c r="GJ69" s="308"/>
      <c r="GK69" s="308"/>
      <c r="GL69" s="308"/>
      <c r="GM69" s="308"/>
      <c r="GN69" s="308"/>
      <c r="GO69" s="308"/>
      <c r="GP69" s="308"/>
      <c r="GQ69" s="308"/>
      <c r="GR69" s="308"/>
      <c r="GS69" s="308"/>
      <c r="GT69" s="308"/>
      <c r="GU69" s="308"/>
      <c r="GV69" s="308"/>
      <c r="GW69" s="308"/>
      <c r="GX69" s="308"/>
      <c r="GY69" s="308"/>
      <c r="GZ69" s="308"/>
      <c r="HA69" s="308"/>
      <c r="HB69" s="308"/>
      <c r="HC69" s="308"/>
      <c r="HD69" s="308"/>
      <c r="HE69" s="308"/>
      <c r="HF69" s="308"/>
      <c r="HG69" s="308"/>
      <c r="HH69" s="308"/>
      <c r="HI69" s="308"/>
      <c r="HJ69" s="308"/>
      <c r="HK69" s="308"/>
      <c r="HL69" s="308"/>
      <c r="HM69" s="308"/>
      <c r="HN69" s="308"/>
      <c r="HO69" s="308"/>
      <c r="HP69" s="308"/>
      <c r="HQ69" s="308"/>
      <c r="HR69" s="308"/>
      <c r="HS69" s="308"/>
      <c r="HT69" s="308"/>
      <c r="HU69" s="308"/>
      <c r="HV69" s="308"/>
      <c r="HW69" s="308"/>
      <c r="HX69" s="308"/>
      <c r="HY69" s="308"/>
      <c r="HZ69" s="308"/>
      <c r="IA69" s="308"/>
      <c r="IB69" s="308"/>
      <c r="IC69" s="308"/>
      <c r="ID69" s="308"/>
      <c r="IE69" s="308"/>
      <c r="IF69" s="308"/>
      <c r="IG69" s="308"/>
      <c r="IH69" s="308"/>
    </row>
    <row r="70" spans="1:242" s="249" customFormat="1" ht="15" customHeight="1" x14ac:dyDescent="0.3">
      <c r="A70" s="174">
        <v>3.04</v>
      </c>
      <c r="B70" s="231"/>
      <c r="C70" s="232" t="e">
        <f>VLOOKUP(BD.PD8[[#This Row],[Pos]],[18]!PPto[#Data],3,FALSE)</f>
        <v>#REF!</v>
      </c>
      <c r="D70" s="174" t="s">
        <v>23</v>
      </c>
      <c r="E70" s="305" t="str">
        <f>IF(BD.PD8[[#This Row],[.]]="*",VLOOKUP(BD.PD8[[#This Row],[Pos]],[18]Presupuesto!A:H,7,FALSE),"")</f>
        <v/>
      </c>
      <c r="F70" s="502" t="s">
        <v>1152</v>
      </c>
      <c r="G70" s="174"/>
      <c r="H70" s="174"/>
      <c r="I70" s="497" t="s">
        <v>1299</v>
      </c>
      <c r="J70" s="382">
        <v>8</v>
      </c>
      <c r="K70" s="174" t="s">
        <v>260</v>
      </c>
      <c r="L70" s="383">
        <f>IF(BD.PD8[[#This Row],[Mon]]="DOP",1,HLOOKUP(BD.PD8[[#This Row],[Mon]],Data!$J$1:$K$2,2,FALSE))</f>
        <v>1</v>
      </c>
      <c r="M70" s="384">
        <v>12596</v>
      </c>
      <c r="N70" s="243">
        <f>BD.PD8[[#This Row],[Cant.]]*BD.PD8[[#This Row],[ Tasa ]]*BD.PD8[[#This Row],[ Precio Und.]]</f>
        <v>100768</v>
      </c>
      <c r="O70" s="386">
        <v>0.02</v>
      </c>
      <c r="P70" s="243">
        <f>IF(BD.PD8[[#This Row],[Liquid. '[%']]]&lt;&gt;0,(BD.PD8[[#This Row],[Valor Neto '[DOP']]]*BD.PD8[[#This Row],[Liquid. '[%']]])+BD.PD8[[#This Row],[Valor Neto '[DOP']]],BD.PD8[[#This Row],[Valor Neto '[DOP']]])</f>
        <v>102783.36</v>
      </c>
      <c r="Q70" s="243">
        <f>BD.PD8[[#This Row],[Ppto. Orden Interna '[DOP']]]/HLOOKUP("USD",Data!$J$1:$K$2,2,FALSE)</f>
        <v>1581.2824615384616</v>
      </c>
      <c r="R70" s="381" t="s">
        <v>263</v>
      </c>
      <c r="S70" s="387"/>
      <c r="T70" s="387"/>
      <c r="U70" s="492" t="s">
        <v>299</v>
      </c>
      <c r="V70" s="493">
        <v>801668</v>
      </c>
      <c r="W70" s="494" t="s">
        <v>302</v>
      </c>
      <c r="X70" s="495">
        <v>16</v>
      </c>
      <c r="Y70" s="388">
        <v>1</v>
      </c>
      <c r="Z70" s="243">
        <f>BD.PD8[[#This Row],[Av.P1 '[%']]]*BD.PD8[[#This Row],[Ppto. Orden Interna '[DOP']]]</f>
        <v>102783.36</v>
      </c>
      <c r="AB70" s="389"/>
      <c r="AC70" s="243">
        <f>BD.PD8[[#This Row],[Av.P2 '[%']]]*BD.PD8[[#This Row],[Ppto. Orden Interna '[DOP']]]</f>
        <v>0</v>
      </c>
      <c r="AE70" s="389"/>
      <c r="AF70" s="243">
        <f>BD.PD8[[#This Row],[Av.P3 '[%']]]*BD.PD8[[#This Row],[Ppto. Orden Interna '[DOP']]]</f>
        <v>0</v>
      </c>
      <c r="AG70" s="243"/>
      <c r="AH70" s="243"/>
      <c r="AI70" s="243"/>
      <c r="AJ70" s="243"/>
      <c r="AK70" s="243"/>
      <c r="AL70" s="243"/>
      <c r="AM70" s="496">
        <f>BD.PD8[[#This Row],[Pago 3]]+BD.PD8[[#This Row],[Pago 2]]+BD.PD8[[#This Row],[Pago 1]]</f>
        <v>102783.36</v>
      </c>
      <c r="AN70" s="308" t="s">
        <v>244</v>
      </c>
      <c r="AO70" s="308" t="s">
        <v>245</v>
      </c>
      <c r="AP70" s="308" t="s">
        <v>246</v>
      </c>
      <c r="AQ70" s="308" t="s">
        <v>247</v>
      </c>
      <c r="AR70" s="308">
        <v>594</v>
      </c>
      <c r="AS70" s="308" t="s">
        <v>248</v>
      </c>
      <c r="AT70" s="249" t="s">
        <v>1356</v>
      </c>
      <c r="AU70" s="308"/>
      <c r="AV70" s="308"/>
      <c r="AW70" s="308"/>
      <c r="AX70" s="308"/>
      <c r="AY70" s="308"/>
      <c r="AZ70" s="308"/>
      <c r="BA70" s="308"/>
      <c r="BB70" s="308"/>
      <c r="BC70" s="308"/>
      <c r="BD70" s="308"/>
      <c r="BE70" s="308"/>
      <c r="BF70" s="308"/>
      <c r="BG70" s="308"/>
      <c r="BH70" s="308"/>
      <c r="BI70" s="308"/>
      <c r="BJ70" s="308"/>
      <c r="BK70" s="308"/>
      <c r="BL70" s="308"/>
      <c r="BM70" s="308"/>
      <c r="BN70" s="308"/>
      <c r="BO70" s="308"/>
      <c r="BP70" s="308"/>
      <c r="BQ70" s="308"/>
      <c r="BR70" s="308"/>
      <c r="BS70" s="308"/>
      <c r="BT70" s="308"/>
      <c r="BU70" s="308"/>
      <c r="BV70" s="308"/>
      <c r="BW70" s="308"/>
      <c r="BX70" s="308"/>
      <c r="BY70" s="308"/>
      <c r="BZ70" s="308"/>
      <c r="CA70" s="308"/>
      <c r="CB70" s="308"/>
      <c r="CC70" s="308"/>
      <c r="CD70" s="308"/>
      <c r="CE70" s="308"/>
      <c r="CF70" s="308"/>
      <c r="CG70" s="308"/>
      <c r="CH70" s="308"/>
      <c r="CI70" s="308"/>
      <c r="CJ70" s="308"/>
      <c r="CK70" s="308"/>
      <c r="CL70" s="308"/>
      <c r="CM70" s="308"/>
      <c r="CN70" s="308"/>
      <c r="CO70" s="308"/>
      <c r="CP70" s="308"/>
      <c r="CQ70" s="308"/>
      <c r="CR70" s="308"/>
      <c r="CS70" s="308"/>
      <c r="CT70" s="308"/>
      <c r="CU70" s="308"/>
      <c r="CV70" s="308"/>
      <c r="CW70" s="308"/>
      <c r="CX70" s="308"/>
      <c r="CY70" s="308"/>
      <c r="CZ70" s="308"/>
      <c r="DA70" s="308"/>
      <c r="DB70" s="308"/>
      <c r="DC70" s="308"/>
      <c r="DD70" s="308"/>
      <c r="DE70" s="308"/>
      <c r="DF70" s="308"/>
      <c r="DG70" s="308"/>
      <c r="DH70" s="308"/>
      <c r="DI70" s="308"/>
      <c r="DJ70" s="308"/>
      <c r="DK70" s="308"/>
      <c r="DL70" s="308"/>
      <c r="DM70" s="308"/>
      <c r="DN70" s="308"/>
      <c r="DO70" s="308"/>
      <c r="DP70" s="308"/>
      <c r="DQ70" s="308"/>
      <c r="DR70" s="308"/>
      <c r="DS70" s="308"/>
      <c r="DT70" s="308"/>
      <c r="DU70" s="308"/>
      <c r="DV70" s="308"/>
      <c r="DW70" s="308"/>
      <c r="DX70" s="308"/>
      <c r="DY70" s="308"/>
      <c r="DZ70" s="308"/>
      <c r="EA70" s="308"/>
      <c r="EB70" s="308"/>
      <c r="EC70" s="308"/>
      <c r="ED70" s="308"/>
      <c r="EE70" s="308"/>
      <c r="EF70" s="308"/>
      <c r="EG70" s="308"/>
      <c r="EH70" s="308"/>
      <c r="EI70" s="308"/>
      <c r="EJ70" s="308"/>
      <c r="EK70" s="308"/>
      <c r="EL70" s="308"/>
      <c r="EM70" s="308"/>
      <c r="EN70" s="308"/>
      <c r="EO70" s="308"/>
      <c r="EP70" s="308"/>
      <c r="EQ70" s="308"/>
      <c r="ER70" s="308"/>
      <c r="ES70" s="308"/>
      <c r="ET70" s="308"/>
      <c r="EU70" s="308"/>
      <c r="EV70" s="308"/>
      <c r="EW70" s="308"/>
      <c r="EX70" s="308"/>
      <c r="EY70" s="308"/>
      <c r="EZ70" s="308"/>
      <c r="FA70" s="308"/>
      <c r="FB70" s="308"/>
      <c r="FC70" s="308"/>
      <c r="FD70" s="308"/>
      <c r="FE70" s="308"/>
      <c r="FF70" s="308"/>
      <c r="FG70" s="308"/>
      <c r="FH70" s="308"/>
      <c r="FI70" s="308"/>
      <c r="FJ70" s="308"/>
      <c r="FK70" s="308"/>
      <c r="FL70" s="308"/>
      <c r="FM70" s="308"/>
      <c r="FN70" s="308"/>
      <c r="FO70" s="308"/>
      <c r="FP70" s="308"/>
      <c r="FQ70" s="308"/>
      <c r="FR70" s="308"/>
      <c r="FS70" s="308"/>
      <c r="FT70" s="308"/>
      <c r="FU70" s="308"/>
      <c r="FV70" s="308"/>
      <c r="FW70" s="308"/>
      <c r="FX70" s="308"/>
      <c r="FY70" s="308"/>
      <c r="FZ70" s="308"/>
      <c r="GA70" s="308"/>
      <c r="GB70" s="308"/>
      <c r="GC70" s="308"/>
      <c r="GD70" s="308"/>
      <c r="GE70" s="308"/>
      <c r="GF70" s="308"/>
      <c r="GG70" s="308"/>
      <c r="GH70" s="308"/>
      <c r="GI70" s="308"/>
      <c r="GJ70" s="308"/>
      <c r="GK70" s="308"/>
      <c r="GL70" s="308"/>
      <c r="GM70" s="308"/>
      <c r="GN70" s="308"/>
      <c r="GO70" s="308"/>
      <c r="GP70" s="308"/>
      <c r="GQ70" s="308"/>
      <c r="GR70" s="308"/>
      <c r="GS70" s="308"/>
      <c r="GT70" s="308"/>
      <c r="GU70" s="308"/>
      <c r="GV70" s="308"/>
      <c r="GW70" s="308"/>
      <c r="GX70" s="308"/>
      <c r="GY70" s="308"/>
      <c r="GZ70" s="308"/>
      <c r="HA70" s="308"/>
      <c r="HB70" s="308"/>
      <c r="HC70" s="308"/>
      <c r="HD70" s="308"/>
      <c r="HE70" s="308"/>
      <c r="HF70" s="308"/>
      <c r="HG70" s="308"/>
      <c r="HH70" s="308"/>
      <c r="HI70" s="308"/>
      <c r="HJ70" s="308"/>
      <c r="HK70" s="308"/>
      <c r="HL70" s="308"/>
      <c r="HM70" s="308"/>
      <c r="HN70" s="308"/>
      <c r="HO70" s="308"/>
      <c r="HP70" s="308"/>
      <c r="HQ70" s="308"/>
      <c r="HR70" s="308"/>
      <c r="HS70" s="308"/>
      <c r="HT70" s="308"/>
      <c r="HU70" s="308"/>
      <c r="HV70" s="308"/>
      <c r="HW70" s="308"/>
      <c r="HX70" s="308"/>
      <c r="HY70" s="308"/>
      <c r="HZ70" s="308"/>
      <c r="IA70" s="308"/>
      <c r="IB70" s="308"/>
      <c r="IC70" s="308"/>
      <c r="ID70" s="308"/>
      <c r="IE70" s="308"/>
      <c r="IF70" s="308"/>
      <c r="IG70" s="308"/>
      <c r="IH70" s="308"/>
    </row>
    <row r="71" spans="1:242" s="249" customFormat="1" ht="15" customHeight="1" x14ac:dyDescent="0.3">
      <c r="A71" s="174">
        <v>3.04</v>
      </c>
      <c r="B71" s="231"/>
      <c r="C71" s="232" t="e">
        <f>VLOOKUP(BD.PD8[[#This Row],[Pos]],[18]!PPto[#Data],3,FALSE)</f>
        <v>#REF!</v>
      </c>
      <c r="D71" s="174" t="s">
        <v>23</v>
      </c>
      <c r="E71" s="305" t="str">
        <f>IF(BD.PD8[[#This Row],[.]]="*",VLOOKUP(BD.PD8[[#This Row],[Pos]],[18]Presupuesto!A:H,7,FALSE),"")</f>
        <v/>
      </c>
      <c r="F71" s="502" t="s">
        <v>1153</v>
      </c>
      <c r="G71" s="174"/>
      <c r="H71" s="174"/>
      <c r="I71" s="497" t="s">
        <v>1299</v>
      </c>
      <c r="J71" s="382">
        <v>1</v>
      </c>
      <c r="K71" s="174" t="s">
        <v>260</v>
      </c>
      <c r="L71" s="383">
        <f>IF(BD.PD8[[#This Row],[Mon]]="DOP",1,HLOOKUP(BD.PD8[[#This Row],[Mon]],Data!$J$1:$K$2,2,FALSE))</f>
        <v>1</v>
      </c>
      <c r="M71" s="384">
        <v>18656</v>
      </c>
      <c r="N71" s="243">
        <f>BD.PD8[[#This Row],[Cant.]]*BD.PD8[[#This Row],[ Tasa ]]*BD.PD8[[#This Row],[ Precio Und.]]</f>
        <v>18656</v>
      </c>
      <c r="O71" s="386">
        <v>0.02</v>
      </c>
      <c r="P71" s="243">
        <f>IF(BD.PD8[[#This Row],[Liquid. '[%']]]&lt;&gt;0,(BD.PD8[[#This Row],[Valor Neto '[DOP']]]*BD.PD8[[#This Row],[Liquid. '[%']]])+BD.PD8[[#This Row],[Valor Neto '[DOP']]],BD.PD8[[#This Row],[Valor Neto '[DOP']]])</f>
        <v>19029.12</v>
      </c>
      <c r="Q71" s="243">
        <f>BD.PD8[[#This Row],[Ppto. Orden Interna '[DOP']]]/HLOOKUP("USD",Data!$J$1:$K$2,2,FALSE)</f>
        <v>292.7556923076923</v>
      </c>
      <c r="R71" s="381" t="s">
        <v>263</v>
      </c>
      <c r="S71" s="387"/>
      <c r="T71" s="387"/>
      <c r="U71" s="492" t="s">
        <v>299</v>
      </c>
      <c r="V71" s="493">
        <v>801668</v>
      </c>
      <c r="W71" s="494" t="s">
        <v>302</v>
      </c>
      <c r="X71" s="495">
        <v>16</v>
      </c>
      <c r="Y71" s="388">
        <v>1</v>
      </c>
      <c r="Z71" s="243">
        <f>BD.PD8[[#This Row],[Av.P1 '[%']]]*BD.PD8[[#This Row],[Ppto. Orden Interna '[DOP']]]</f>
        <v>19029.12</v>
      </c>
      <c r="AB71" s="389"/>
      <c r="AC71" s="243">
        <f>BD.PD8[[#This Row],[Av.P2 '[%']]]*BD.PD8[[#This Row],[Ppto. Orden Interna '[DOP']]]</f>
        <v>0</v>
      </c>
      <c r="AE71" s="389"/>
      <c r="AF71" s="243">
        <f>BD.PD8[[#This Row],[Av.P3 '[%']]]*BD.PD8[[#This Row],[Ppto. Orden Interna '[DOP']]]</f>
        <v>0</v>
      </c>
      <c r="AG71" s="243"/>
      <c r="AH71" s="243"/>
      <c r="AI71" s="243"/>
      <c r="AJ71" s="243"/>
      <c r="AK71" s="243"/>
      <c r="AL71" s="243"/>
      <c r="AM71" s="496">
        <f>BD.PD8[[#This Row],[Pago 3]]+BD.PD8[[#This Row],[Pago 2]]+BD.PD8[[#This Row],[Pago 1]]</f>
        <v>19029.12</v>
      </c>
      <c r="AN71" s="308" t="s">
        <v>244</v>
      </c>
      <c r="AO71" s="308" t="s">
        <v>245</v>
      </c>
      <c r="AP71" s="308" t="s">
        <v>246</v>
      </c>
      <c r="AQ71" s="308" t="s">
        <v>247</v>
      </c>
      <c r="AR71" s="308">
        <v>594</v>
      </c>
      <c r="AS71" s="308" t="s">
        <v>248</v>
      </c>
      <c r="AT71" s="249" t="s">
        <v>1356</v>
      </c>
      <c r="AU71" s="308"/>
      <c r="AV71" s="308"/>
      <c r="AW71" s="308"/>
      <c r="AX71" s="308"/>
      <c r="AY71" s="308"/>
      <c r="AZ71" s="308"/>
      <c r="BA71" s="308"/>
      <c r="BB71" s="308"/>
      <c r="BC71" s="308"/>
      <c r="BD71" s="308"/>
      <c r="BE71" s="308"/>
      <c r="BF71" s="308"/>
      <c r="BG71" s="308"/>
      <c r="BH71" s="308"/>
      <c r="BI71" s="308"/>
      <c r="BJ71" s="308"/>
      <c r="BK71" s="308"/>
      <c r="BL71" s="308"/>
      <c r="BM71" s="308"/>
      <c r="BN71" s="308"/>
      <c r="BO71" s="308"/>
      <c r="BP71" s="308"/>
      <c r="BQ71" s="308"/>
      <c r="BR71" s="308"/>
      <c r="BS71" s="308"/>
      <c r="BT71" s="308"/>
      <c r="BU71" s="308"/>
      <c r="BV71" s="308"/>
      <c r="BW71" s="308"/>
      <c r="BX71" s="308"/>
      <c r="BY71" s="308"/>
      <c r="BZ71" s="308"/>
      <c r="CA71" s="308"/>
      <c r="CB71" s="308"/>
      <c r="CC71" s="308"/>
      <c r="CD71" s="308"/>
      <c r="CE71" s="308"/>
      <c r="CF71" s="308"/>
      <c r="CG71" s="308"/>
      <c r="CH71" s="308"/>
      <c r="CI71" s="308"/>
      <c r="CJ71" s="308"/>
      <c r="CK71" s="308"/>
      <c r="CL71" s="308"/>
      <c r="CM71" s="308"/>
      <c r="CN71" s="308"/>
      <c r="CO71" s="308"/>
      <c r="CP71" s="308"/>
      <c r="CQ71" s="308"/>
      <c r="CR71" s="308"/>
      <c r="CS71" s="308"/>
      <c r="CT71" s="308"/>
      <c r="CU71" s="308"/>
      <c r="CV71" s="308"/>
      <c r="CW71" s="308"/>
      <c r="CX71" s="308"/>
      <c r="CY71" s="308"/>
      <c r="CZ71" s="308"/>
      <c r="DA71" s="308"/>
      <c r="DB71" s="308"/>
      <c r="DC71" s="308"/>
      <c r="DD71" s="308"/>
      <c r="DE71" s="308"/>
      <c r="DF71" s="308"/>
      <c r="DG71" s="308"/>
      <c r="DH71" s="308"/>
      <c r="DI71" s="308"/>
      <c r="DJ71" s="308"/>
      <c r="DK71" s="308"/>
      <c r="DL71" s="308"/>
      <c r="DM71" s="308"/>
      <c r="DN71" s="308"/>
      <c r="DO71" s="308"/>
      <c r="DP71" s="308"/>
      <c r="DQ71" s="308"/>
      <c r="DR71" s="308"/>
      <c r="DS71" s="308"/>
      <c r="DT71" s="308"/>
      <c r="DU71" s="308"/>
      <c r="DV71" s="308"/>
      <c r="DW71" s="308"/>
      <c r="DX71" s="308"/>
      <c r="DY71" s="308"/>
      <c r="DZ71" s="308"/>
      <c r="EA71" s="308"/>
      <c r="EB71" s="308"/>
      <c r="EC71" s="308"/>
      <c r="ED71" s="308"/>
      <c r="EE71" s="308"/>
      <c r="EF71" s="308"/>
      <c r="EG71" s="308"/>
      <c r="EH71" s="308"/>
      <c r="EI71" s="308"/>
      <c r="EJ71" s="308"/>
      <c r="EK71" s="308"/>
      <c r="EL71" s="308"/>
      <c r="EM71" s="308"/>
      <c r="EN71" s="308"/>
      <c r="EO71" s="308"/>
      <c r="EP71" s="308"/>
      <c r="EQ71" s="308"/>
      <c r="ER71" s="308"/>
      <c r="ES71" s="308"/>
      <c r="ET71" s="308"/>
      <c r="EU71" s="308"/>
      <c r="EV71" s="308"/>
      <c r="EW71" s="308"/>
      <c r="EX71" s="308"/>
      <c r="EY71" s="308"/>
      <c r="EZ71" s="308"/>
      <c r="FA71" s="308"/>
      <c r="FB71" s="308"/>
      <c r="FC71" s="308"/>
      <c r="FD71" s="308"/>
      <c r="FE71" s="308"/>
      <c r="FF71" s="308"/>
      <c r="FG71" s="308"/>
      <c r="FH71" s="308"/>
      <c r="FI71" s="308"/>
      <c r="FJ71" s="308"/>
      <c r="FK71" s="308"/>
      <c r="FL71" s="308"/>
      <c r="FM71" s="308"/>
      <c r="FN71" s="308"/>
      <c r="FO71" s="308"/>
      <c r="FP71" s="308"/>
      <c r="FQ71" s="308"/>
      <c r="FR71" s="308"/>
      <c r="FS71" s="308"/>
      <c r="FT71" s="308"/>
      <c r="FU71" s="308"/>
      <c r="FV71" s="308"/>
      <c r="FW71" s="308"/>
      <c r="FX71" s="308"/>
      <c r="FY71" s="308"/>
      <c r="FZ71" s="308"/>
      <c r="GA71" s="308"/>
      <c r="GB71" s="308"/>
      <c r="GC71" s="308"/>
      <c r="GD71" s="308"/>
      <c r="GE71" s="308"/>
      <c r="GF71" s="308"/>
      <c r="GG71" s="308"/>
      <c r="GH71" s="308"/>
      <c r="GI71" s="308"/>
      <c r="GJ71" s="308"/>
      <c r="GK71" s="308"/>
      <c r="GL71" s="308"/>
      <c r="GM71" s="308"/>
      <c r="GN71" s="308"/>
      <c r="GO71" s="308"/>
      <c r="GP71" s="308"/>
      <c r="GQ71" s="308"/>
      <c r="GR71" s="308"/>
      <c r="GS71" s="308"/>
      <c r="GT71" s="308"/>
      <c r="GU71" s="308"/>
      <c r="GV71" s="308"/>
      <c r="GW71" s="308"/>
      <c r="GX71" s="308"/>
      <c r="GY71" s="308"/>
      <c r="GZ71" s="308"/>
      <c r="HA71" s="308"/>
      <c r="HB71" s="308"/>
      <c r="HC71" s="308"/>
      <c r="HD71" s="308"/>
      <c r="HE71" s="308"/>
      <c r="HF71" s="308"/>
      <c r="HG71" s="308"/>
      <c r="HH71" s="308"/>
      <c r="HI71" s="308"/>
      <c r="HJ71" s="308"/>
      <c r="HK71" s="308"/>
      <c r="HL71" s="308"/>
      <c r="HM71" s="308"/>
      <c r="HN71" s="308"/>
      <c r="HO71" s="308"/>
      <c r="HP71" s="308"/>
      <c r="HQ71" s="308"/>
      <c r="HR71" s="308"/>
      <c r="HS71" s="308"/>
      <c r="HT71" s="308"/>
      <c r="HU71" s="308"/>
      <c r="HV71" s="308"/>
      <c r="HW71" s="308"/>
      <c r="HX71" s="308"/>
      <c r="HY71" s="308"/>
      <c r="HZ71" s="308"/>
      <c r="IA71" s="308"/>
      <c r="IB71" s="308"/>
      <c r="IC71" s="308"/>
      <c r="ID71" s="308"/>
      <c r="IE71" s="308"/>
      <c r="IF71" s="308"/>
      <c r="IG71" s="308"/>
      <c r="IH71" s="308"/>
    </row>
    <row r="72" spans="1:242" s="249" customFormat="1" ht="17.399999999999999" customHeight="1" x14ac:dyDescent="0.3">
      <c r="A72" s="174">
        <v>3.04</v>
      </c>
      <c r="B72" s="231"/>
      <c r="C72" s="232" t="e">
        <f>VLOOKUP(BD.PD8[[#This Row],[Pos]],[18]!PPto[#Data],3,FALSE)</f>
        <v>#REF!</v>
      </c>
      <c r="D72" s="174" t="s">
        <v>23</v>
      </c>
      <c r="E72" s="305" t="str">
        <f>IF(BD.PD8[[#This Row],[.]]="*",VLOOKUP(BD.PD8[[#This Row],[Pos]],[18]Presupuesto!A:H,7,FALSE),"")</f>
        <v/>
      </c>
      <c r="F72" s="502" t="s">
        <v>1154</v>
      </c>
      <c r="G72" s="174"/>
      <c r="H72" s="174"/>
      <c r="I72" s="497" t="s">
        <v>1299</v>
      </c>
      <c r="J72" s="382">
        <v>1</v>
      </c>
      <c r="K72" s="174" t="s">
        <v>260</v>
      </c>
      <c r="L72" s="383">
        <f>IF(BD.PD8[[#This Row],[Mon]]="DOP",1,HLOOKUP(BD.PD8[[#This Row],[Mon]],Data!$J$1:$K$2,2,FALSE))</f>
        <v>1</v>
      </c>
      <c r="M72" s="384">
        <v>60000</v>
      </c>
      <c r="N72" s="243">
        <f>BD.PD8[[#This Row],[Cant.]]*BD.PD8[[#This Row],[ Tasa ]]*BD.PD8[[#This Row],[ Precio Und.]]</f>
        <v>60000</v>
      </c>
      <c r="O72" s="386">
        <v>0.02</v>
      </c>
      <c r="P72" s="243">
        <f>IF(BD.PD8[[#This Row],[Liquid. '[%']]]&lt;&gt;0,(BD.PD8[[#This Row],[Valor Neto '[DOP']]]*BD.PD8[[#This Row],[Liquid. '[%']]])+BD.PD8[[#This Row],[Valor Neto '[DOP']]],BD.PD8[[#This Row],[Valor Neto '[DOP']]])</f>
        <v>61200</v>
      </c>
      <c r="Q72" s="243">
        <f>BD.PD8[[#This Row],[Ppto. Orden Interna '[DOP']]]/HLOOKUP("USD",Data!$J$1:$K$2,2,FALSE)</f>
        <v>941.53846153846155</v>
      </c>
      <c r="R72" s="381" t="s">
        <v>263</v>
      </c>
      <c r="S72" s="387"/>
      <c r="T72" s="387"/>
      <c r="U72" s="492" t="s">
        <v>299</v>
      </c>
      <c r="V72" s="493">
        <v>801668</v>
      </c>
      <c r="W72" s="494" t="s">
        <v>302</v>
      </c>
      <c r="X72" s="495">
        <v>16</v>
      </c>
      <c r="Y72" s="388">
        <v>1</v>
      </c>
      <c r="Z72" s="243">
        <f>BD.PD8[[#This Row],[Av.P1 '[%']]]*BD.PD8[[#This Row],[Ppto. Orden Interna '[DOP']]]</f>
        <v>61200</v>
      </c>
      <c r="AB72" s="389"/>
      <c r="AC72" s="243">
        <f>BD.PD8[[#This Row],[Av.P2 '[%']]]*BD.PD8[[#This Row],[Ppto. Orden Interna '[DOP']]]</f>
        <v>0</v>
      </c>
      <c r="AE72" s="389"/>
      <c r="AF72" s="243">
        <f>BD.PD8[[#This Row],[Av.P3 '[%']]]*BD.PD8[[#This Row],[Ppto. Orden Interna '[DOP']]]</f>
        <v>0</v>
      </c>
      <c r="AG72" s="243"/>
      <c r="AH72" s="243"/>
      <c r="AI72" s="243"/>
      <c r="AJ72" s="243"/>
      <c r="AK72" s="243"/>
      <c r="AL72" s="243"/>
      <c r="AM72" s="496">
        <f>BD.PD8[[#This Row],[Pago 3]]+BD.PD8[[#This Row],[Pago 2]]+BD.PD8[[#This Row],[Pago 1]]</f>
        <v>61200</v>
      </c>
      <c r="AN72" s="308" t="s">
        <v>244</v>
      </c>
      <c r="AO72" s="308" t="s">
        <v>245</v>
      </c>
      <c r="AP72" s="308" t="s">
        <v>246</v>
      </c>
      <c r="AQ72" s="308" t="s">
        <v>247</v>
      </c>
      <c r="AR72" s="308">
        <v>594</v>
      </c>
      <c r="AS72" s="308" t="s">
        <v>248</v>
      </c>
      <c r="AT72" s="249" t="s">
        <v>1356</v>
      </c>
      <c r="AU72" s="308"/>
      <c r="AV72" s="308"/>
      <c r="AW72" s="308"/>
      <c r="AX72" s="308"/>
      <c r="AY72" s="308"/>
      <c r="AZ72" s="308"/>
      <c r="BA72" s="308"/>
      <c r="BB72" s="308"/>
      <c r="BC72" s="308"/>
      <c r="BD72" s="308"/>
      <c r="BE72" s="308"/>
      <c r="BF72" s="308"/>
      <c r="BG72" s="308"/>
      <c r="BH72" s="308"/>
      <c r="BI72" s="308"/>
      <c r="BJ72" s="308"/>
      <c r="BK72" s="308"/>
      <c r="BL72" s="308"/>
      <c r="BM72" s="308"/>
      <c r="BN72" s="308"/>
      <c r="BO72" s="308"/>
      <c r="BP72" s="308"/>
      <c r="BQ72" s="308"/>
      <c r="BR72" s="308"/>
      <c r="BS72" s="308"/>
      <c r="BT72" s="308"/>
      <c r="BU72" s="308"/>
      <c r="BV72" s="308"/>
      <c r="BW72" s="308"/>
      <c r="BX72" s="308"/>
      <c r="BY72" s="308"/>
      <c r="BZ72" s="308"/>
      <c r="CA72" s="308"/>
      <c r="CB72" s="308"/>
      <c r="CC72" s="308"/>
      <c r="CD72" s="308"/>
      <c r="CE72" s="308"/>
      <c r="CF72" s="308"/>
      <c r="CG72" s="308"/>
      <c r="CH72" s="308"/>
      <c r="CI72" s="308"/>
      <c r="CJ72" s="308"/>
      <c r="CK72" s="308"/>
      <c r="CL72" s="308"/>
      <c r="CM72" s="308"/>
      <c r="CN72" s="308"/>
      <c r="CO72" s="308"/>
      <c r="CP72" s="308"/>
      <c r="CQ72" s="308"/>
      <c r="CR72" s="308"/>
      <c r="CS72" s="308"/>
      <c r="CT72" s="308"/>
      <c r="CU72" s="308"/>
      <c r="CV72" s="308"/>
      <c r="CW72" s="308"/>
      <c r="CX72" s="308"/>
      <c r="CY72" s="308"/>
      <c r="CZ72" s="308"/>
      <c r="DA72" s="308"/>
      <c r="DB72" s="308"/>
      <c r="DC72" s="308"/>
      <c r="DD72" s="308"/>
      <c r="DE72" s="308"/>
      <c r="DF72" s="308"/>
      <c r="DG72" s="308"/>
      <c r="DH72" s="308"/>
      <c r="DI72" s="308"/>
      <c r="DJ72" s="308"/>
      <c r="DK72" s="308"/>
      <c r="DL72" s="308"/>
      <c r="DM72" s="308"/>
      <c r="DN72" s="308"/>
      <c r="DO72" s="308"/>
      <c r="DP72" s="308"/>
      <c r="DQ72" s="308"/>
      <c r="DR72" s="308"/>
      <c r="DS72" s="308"/>
      <c r="DT72" s="308"/>
      <c r="DU72" s="308"/>
      <c r="DV72" s="308"/>
      <c r="DW72" s="308"/>
      <c r="DX72" s="308"/>
      <c r="DY72" s="308"/>
      <c r="DZ72" s="308"/>
      <c r="EA72" s="308"/>
      <c r="EB72" s="308"/>
      <c r="EC72" s="308"/>
      <c r="ED72" s="308"/>
      <c r="EE72" s="308"/>
      <c r="EF72" s="308"/>
      <c r="EG72" s="308"/>
      <c r="EH72" s="308"/>
      <c r="EI72" s="308"/>
      <c r="EJ72" s="308"/>
      <c r="EK72" s="308"/>
      <c r="EL72" s="308"/>
      <c r="EM72" s="308"/>
      <c r="EN72" s="308"/>
      <c r="EO72" s="308"/>
      <c r="EP72" s="308"/>
      <c r="EQ72" s="308"/>
      <c r="ER72" s="308"/>
      <c r="ES72" s="308"/>
      <c r="ET72" s="308"/>
      <c r="EU72" s="308"/>
      <c r="EV72" s="308"/>
      <c r="EW72" s="308"/>
      <c r="EX72" s="308"/>
      <c r="EY72" s="308"/>
      <c r="EZ72" s="308"/>
      <c r="FA72" s="308"/>
      <c r="FB72" s="308"/>
      <c r="FC72" s="308"/>
      <c r="FD72" s="308"/>
      <c r="FE72" s="308"/>
      <c r="FF72" s="308"/>
      <c r="FG72" s="308"/>
      <c r="FH72" s="308"/>
      <c r="FI72" s="308"/>
      <c r="FJ72" s="308"/>
      <c r="FK72" s="308"/>
      <c r="FL72" s="308"/>
      <c r="FM72" s="308"/>
      <c r="FN72" s="308"/>
      <c r="FO72" s="308"/>
      <c r="FP72" s="308"/>
      <c r="FQ72" s="308"/>
      <c r="FR72" s="308"/>
      <c r="FS72" s="308"/>
      <c r="FT72" s="308"/>
      <c r="FU72" s="308"/>
      <c r="FV72" s="308"/>
      <c r="FW72" s="308"/>
      <c r="FX72" s="308"/>
      <c r="FY72" s="308"/>
      <c r="FZ72" s="308"/>
      <c r="GA72" s="308"/>
      <c r="GB72" s="308"/>
      <c r="GC72" s="308"/>
      <c r="GD72" s="308"/>
      <c r="GE72" s="308"/>
      <c r="GF72" s="308"/>
      <c r="GG72" s="308"/>
      <c r="GH72" s="308"/>
      <c r="GI72" s="308"/>
      <c r="GJ72" s="308"/>
      <c r="GK72" s="308"/>
      <c r="GL72" s="308"/>
      <c r="GM72" s="308"/>
      <c r="GN72" s="308"/>
      <c r="GO72" s="308"/>
      <c r="GP72" s="308"/>
      <c r="GQ72" s="308"/>
      <c r="GR72" s="308"/>
      <c r="GS72" s="308"/>
      <c r="GT72" s="308"/>
      <c r="GU72" s="308"/>
      <c r="GV72" s="308"/>
      <c r="GW72" s="308"/>
      <c r="GX72" s="308"/>
      <c r="GY72" s="308"/>
      <c r="GZ72" s="308"/>
      <c r="HA72" s="308"/>
      <c r="HB72" s="308"/>
      <c r="HC72" s="308"/>
      <c r="HD72" s="308"/>
      <c r="HE72" s="308"/>
      <c r="HF72" s="308"/>
      <c r="HG72" s="308"/>
      <c r="HH72" s="308"/>
      <c r="HI72" s="308"/>
      <c r="HJ72" s="308"/>
      <c r="HK72" s="308"/>
      <c r="HL72" s="308"/>
      <c r="HM72" s="308"/>
      <c r="HN72" s="308"/>
      <c r="HO72" s="308"/>
      <c r="HP72" s="308"/>
      <c r="HQ72" s="308"/>
      <c r="HR72" s="308"/>
      <c r="HS72" s="308"/>
      <c r="HT72" s="308"/>
      <c r="HU72" s="308"/>
      <c r="HV72" s="308"/>
      <c r="HW72" s="308"/>
      <c r="HX72" s="308"/>
      <c r="HY72" s="308"/>
      <c r="HZ72" s="308"/>
      <c r="IA72" s="308"/>
      <c r="IB72" s="308"/>
      <c r="IC72" s="308"/>
      <c r="ID72" s="308"/>
      <c r="IE72" s="308"/>
      <c r="IF72" s="308"/>
      <c r="IG72" s="308"/>
      <c r="IH72" s="308"/>
    </row>
    <row r="73" spans="1:242" s="249" customFormat="1" ht="18.600000000000001" customHeight="1" x14ac:dyDescent="0.3">
      <c r="A73" s="174">
        <v>4.01</v>
      </c>
      <c r="B73" s="231" t="s">
        <v>243</v>
      </c>
      <c r="C73" s="232" t="e">
        <f>VLOOKUP(BD.PD8[[#This Row],[Pos]],[18]!PPto[#Data],3,FALSE)</f>
        <v>#REF!</v>
      </c>
      <c r="D73" s="233" t="s">
        <v>243</v>
      </c>
      <c r="E73" s="305">
        <f>IF(BD.PD8[[#This Row],[.]]="*",VLOOKUP(BD.PD8[[#This Row],[Pos]],[18]Presupuesto!A:H,7,FALSE),"")</f>
        <v>252156.91666666666</v>
      </c>
      <c r="F73" s="234"/>
      <c r="G73" s="174"/>
      <c r="H73" s="174"/>
      <c r="I73" s="174"/>
      <c r="J73" s="392">
        <v>1</v>
      </c>
      <c r="K73" s="233" t="s">
        <v>117</v>
      </c>
      <c r="L73" s="383">
        <f>IF(BD.PD8[[#This Row],[Mon]]="DOP",1,HLOOKUP(BD.PD8[[#This Row],[Mon]],Data!$J$1:$K$2,2,FALSE))</f>
        <v>65</v>
      </c>
      <c r="M73" s="490">
        <v>0</v>
      </c>
      <c r="N73" s="243">
        <f>BD.PD8[[#This Row],[Cant.]]*BD.PD8[[#This Row],[ Tasa ]]*BD.PD8[[#This Row],[ Precio Und.]]</f>
        <v>0</v>
      </c>
      <c r="O73" s="491">
        <v>0</v>
      </c>
      <c r="P73" s="243">
        <f>IF(BD.PD8[[#This Row],[Liquid. '[%']]]&lt;&gt;0,(BD.PD8[[#This Row],[Valor Neto '[DOP']]]*BD.PD8[[#This Row],[Liquid. '[%']]])+BD.PD8[[#This Row],[Valor Neto '[DOP']]],BD.PD8[[#This Row],[Valor Neto '[DOP']]])</f>
        <v>0</v>
      </c>
      <c r="Q73" s="243">
        <f>BD.PD8[[#This Row],[Ppto. Orden Interna '[DOP']]]/HLOOKUP("USD",Data!$J$1:$K$2,2,FALSE)</f>
        <v>0</v>
      </c>
      <c r="R73" s="381"/>
      <c r="S73" s="387"/>
      <c r="T73" s="387"/>
      <c r="U73" s="492" t="s">
        <v>304</v>
      </c>
      <c r="V73" s="493">
        <v>801669</v>
      </c>
      <c r="W73" s="494"/>
      <c r="X73" s="495"/>
      <c r="Y73" s="388"/>
      <c r="Z73" s="243">
        <f>BD.PD8[[#This Row],[Av.P1 '[%']]]*BD.PD8[[#This Row],[Ppto. Orden Interna '[DOP']]]</f>
        <v>0</v>
      </c>
      <c r="AB73" s="389"/>
      <c r="AC73" s="243">
        <f>BD.PD8[[#This Row],[Av.P2 '[%']]]*BD.PD8[[#This Row],[Ppto. Orden Interna '[DOP']]]</f>
        <v>0</v>
      </c>
      <c r="AE73" s="389"/>
      <c r="AF73" s="243">
        <f>BD.PD8[[#This Row],[Av.P3 '[%']]]*BD.PD8[[#This Row],[Ppto. Orden Interna '[DOP']]]</f>
        <v>0</v>
      </c>
      <c r="AG73" s="243"/>
      <c r="AH73" s="243"/>
      <c r="AI73" s="243"/>
      <c r="AJ73" s="243"/>
      <c r="AK73" s="243"/>
      <c r="AL73" s="243"/>
      <c r="AM73" s="496">
        <f>BD.PD8[[#This Row],[Pago 3]]+BD.PD8[[#This Row],[Pago 2]]+BD.PD8[[#This Row],[Pago 1]]</f>
        <v>0</v>
      </c>
      <c r="AN73" s="308" t="s">
        <v>244</v>
      </c>
      <c r="AO73" s="308" t="s">
        <v>245</v>
      </c>
      <c r="AP73" s="308" t="s">
        <v>246</v>
      </c>
      <c r="AQ73" s="308" t="s">
        <v>247</v>
      </c>
      <c r="AR73" s="308">
        <v>594</v>
      </c>
      <c r="AS73" s="308" t="s">
        <v>248</v>
      </c>
      <c r="AT73" s="249" t="s">
        <v>1356</v>
      </c>
      <c r="AU73" s="308"/>
      <c r="AV73" s="308"/>
      <c r="AW73" s="308"/>
      <c r="AX73" s="308"/>
      <c r="AY73" s="308"/>
      <c r="AZ73" s="308"/>
      <c r="BA73" s="308"/>
      <c r="BB73" s="308"/>
      <c r="BC73" s="308"/>
      <c r="BD73" s="308"/>
      <c r="BE73" s="308"/>
      <c r="BF73" s="308"/>
      <c r="BG73" s="308"/>
      <c r="BH73" s="308"/>
      <c r="BI73" s="308"/>
      <c r="BJ73" s="308"/>
      <c r="BK73" s="308"/>
      <c r="BL73" s="308"/>
      <c r="BM73" s="308"/>
      <c r="BN73" s="308"/>
      <c r="BO73" s="308"/>
      <c r="BP73" s="308"/>
      <c r="BQ73" s="308"/>
      <c r="BR73" s="308"/>
      <c r="BS73" s="308"/>
      <c r="BT73" s="308"/>
      <c r="BU73" s="308"/>
      <c r="BV73" s="308"/>
      <c r="BW73" s="308"/>
      <c r="BX73" s="308"/>
      <c r="BY73" s="308"/>
      <c r="BZ73" s="308"/>
      <c r="CA73" s="308"/>
      <c r="CB73" s="308"/>
      <c r="CC73" s="308"/>
      <c r="CD73" s="308"/>
      <c r="CE73" s="308"/>
      <c r="CF73" s="308"/>
      <c r="CG73" s="308"/>
      <c r="CH73" s="308"/>
      <c r="CI73" s="308"/>
      <c r="CJ73" s="308"/>
      <c r="CK73" s="308"/>
      <c r="CL73" s="308"/>
      <c r="CM73" s="308"/>
      <c r="CN73" s="308"/>
      <c r="CO73" s="308"/>
      <c r="CP73" s="308"/>
      <c r="CQ73" s="308"/>
      <c r="CR73" s="308"/>
      <c r="CS73" s="308"/>
      <c r="CT73" s="308"/>
      <c r="CU73" s="308"/>
      <c r="CV73" s="308"/>
      <c r="CW73" s="308"/>
      <c r="CX73" s="308"/>
      <c r="CY73" s="308"/>
      <c r="CZ73" s="308"/>
      <c r="DA73" s="308"/>
      <c r="DB73" s="308"/>
      <c r="DC73" s="308"/>
      <c r="DD73" s="308"/>
      <c r="DE73" s="308"/>
      <c r="DF73" s="308"/>
      <c r="DG73" s="308"/>
      <c r="DH73" s="308"/>
      <c r="DI73" s="308"/>
      <c r="DJ73" s="308"/>
      <c r="DK73" s="308"/>
      <c r="DL73" s="308"/>
      <c r="DM73" s="308"/>
      <c r="DN73" s="308"/>
      <c r="DO73" s="308"/>
      <c r="DP73" s="308"/>
      <c r="DQ73" s="308"/>
      <c r="DR73" s="308"/>
      <c r="DS73" s="308"/>
      <c r="DT73" s="308"/>
      <c r="DU73" s="308"/>
      <c r="DV73" s="308"/>
      <c r="DW73" s="308"/>
      <c r="DX73" s="308"/>
      <c r="DY73" s="308"/>
      <c r="DZ73" s="308"/>
      <c r="EA73" s="308"/>
      <c r="EB73" s="308"/>
      <c r="EC73" s="308"/>
      <c r="ED73" s="308"/>
      <c r="EE73" s="308"/>
      <c r="EF73" s="308"/>
      <c r="EG73" s="308"/>
      <c r="EH73" s="308"/>
      <c r="EI73" s="308"/>
      <c r="EJ73" s="308"/>
      <c r="EK73" s="308"/>
      <c r="EL73" s="308"/>
      <c r="EM73" s="308"/>
      <c r="EN73" s="308"/>
      <c r="EO73" s="308"/>
      <c r="EP73" s="308"/>
      <c r="EQ73" s="308"/>
      <c r="ER73" s="308"/>
      <c r="ES73" s="308"/>
      <c r="ET73" s="308"/>
      <c r="EU73" s="308"/>
      <c r="EV73" s="308"/>
      <c r="EW73" s="308"/>
      <c r="EX73" s="308"/>
      <c r="EY73" s="308"/>
      <c r="EZ73" s="308"/>
      <c r="FA73" s="308"/>
      <c r="FB73" s="308"/>
      <c r="FC73" s="308"/>
      <c r="FD73" s="308"/>
      <c r="FE73" s="308"/>
      <c r="FF73" s="308"/>
      <c r="FG73" s="308"/>
      <c r="FH73" s="308"/>
      <c r="FI73" s="308"/>
      <c r="FJ73" s="308"/>
      <c r="FK73" s="308"/>
      <c r="FL73" s="308"/>
      <c r="FM73" s="308"/>
      <c r="FN73" s="308"/>
      <c r="FO73" s="308"/>
      <c r="FP73" s="308"/>
      <c r="FQ73" s="308"/>
      <c r="FR73" s="308"/>
      <c r="FS73" s="308"/>
      <c r="FT73" s="308"/>
      <c r="FU73" s="308"/>
      <c r="FV73" s="308"/>
      <c r="FW73" s="308"/>
      <c r="FX73" s="308"/>
      <c r="FY73" s="308"/>
      <c r="FZ73" s="308"/>
      <c r="GA73" s="308"/>
      <c r="GB73" s="308"/>
      <c r="GC73" s="308"/>
      <c r="GD73" s="308"/>
      <c r="GE73" s="308"/>
      <c r="GF73" s="308"/>
      <c r="GG73" s="308"/>
      <c r="GH73" s="308"/>
      <c r="GI73" s="308"/>
      <c r="GJ73" s="308"/>
      <c r="GK73" s="308"/>
      <c r="GL73" s="308"/>
      <c r="GM73" s="308"/>
      <c r="GN73" s="308"/>
      <c r="GO73" s="308"/>
      <c r="GP73" s="308"/>
      <c r="GQ73" s="308"/>
      <c r="GR73" s="308"/>
      <c r="GS73" s="308"/>
      <c r="GT73" s="308"/>
      <c r="GU73" s="308"/>
      <c r="GV73" s="308"/>
      <c r="GW73" s="308"/>
      <c r="GX73" s="308"/>
      <c r="GY73" s="308"/>
      <c r="GZ73" s="308"/>
      <c r="HA73" s="308"/>
      <c r="HB73" s="308"/>
      <c r="HC73" s="308"/>
      <c r="HD73" s="308"/>
      <c r="HE73" s="308"/>
      <c r="HF73" s="308"/>
      <c r="HG73" s="308"/>
      <c r="HH73" s="308"/>
      <c r="HI73" s="308"/>
      <c r="HJ73" s="308"/>
      <c r="HK73" s="308"/>
      <c r="HL73" s="308"/>
      <c r="HM73" s="308"/>
      <c r="HN73" s="308"/>
      <c r="HO73" s="308"/>
      <c r="HP73" s="308"/>
      <c r="HQ73" s="308"/>
      <c r="HR73" s="308"/>
      <c r="HS73" s="308"/>
      <c r="HT73" s="308"/>
      <c r="HU73" s="308"/>
      <c r="HV73" s="308"/>
      <c r="HW73" s="308"/>
      <c r="HX73" s="308"/>
      <c r="HY73" s="308"/>
      <c r="HZ73" s="308"/>
      <c r="IA73" s="308"/>
      <c r="IB73" s="308"/>
      <c r="IC73" s="308"/>
      <c r="ID73" s="308"/>
      <c r="IE73" s="308"/>
      <c r="IF73" s="308"/>
      <c r="IG73" s="308"/>
      <c r="IH73" s="308"/>
    </row>
    <row r="74" spans="1:242" s="249" customFormat="1" ht="16.95" customHeight="1" x14ac:dyDescent="0.3">
      <c r="A74" s="174">
        <v>4.01</v>
      </c>
      <c r="B74" s="231"/>
      <c r="C74" s="232" t="e">
        <f>VLOOKUP(BD.PD8[[#This Row],[Pos]],[18]!PPto[#Data],3,FALSE)</f>
        <v>#REF!</v>
      </c>
      <c r="D74" s="233" t="s">
        <v>23</v>
      </c>
      <c r="E74" s="305" t="str">
        <f>IF(BD.PD8[[#This Row],[.]]="*",VLOOKUP(BD.PD8[[#This Row],[Pos]],[18]Presupuesto!A:H,7,FALSE),"")</f>
        <v/>
      </c>
      <c r="F74" s="378" t="s">
        <v>305</v>
      </c>
      <c r="G74" s="508">
        <v>4600072957</v>
      </c>
      <c r="H74" s="508"/>
      <c r="I74" s="497" t="s">
        <v>273</v>
      </c>
      <c r="J74" s="382">
        <v>5</v>
      </c>
      <c r="K74" s="174" t="s">
        <v>189</v>
      </c>
      <c r="L74" s="383" t="e">
        <f>IF(BD.PD8[[#This Row],[Mon]]="DOP",1,HLOOKUP(BD.PD8[[#This Row],[Mon]],Data!$J$1:$K$2,2,FALSE))</f>
        <v>#N/A</v>
      </c>
      <c r="M74" s="400">
        <v>33443.97</v>
      </c>
      <c r="N74" s="395" t="e">
        <f>BD.PD8[[#This Row],[Cant.]]*BD.PD8[[#This Row],[ Tasa ]]*BD.PD8[[#This Row],[ Precio Und.]]</f>
        <v>#N/A</v>
      </c>
      <c r="O74" s="386">
        <v>0.25</v>
      </c>
      <c r="P74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74" s="395" t="e">
        <f>BD.PD8[[#This Row],[Ppto. Orden Interna '[DOP']]]/HLOOKUP("USD",Data!$J$1:$K$2,2,FALSE)</f>
        <v>#N/A</v>
      </c>
      <c r="R74" s="508" t="s">
        <v>306</v>
      </c>
      <c r="S74" s="381"/>
      <c r="T74" s="387"/>
      <c r="U74" s="492" t="s">
        <v>304</v>
      </c>
      <c r="V74" s="493">
        <v>801669</v>
      </c>
      <c r="W74" s="494" t="s">
        <v>307</v>
      </c>
      <c r="X74" s="495">
        <v>3</v>
      </c>
      <c r="Y74" s="388">
        <v>0.4</v>
      </c>
      <c r="Z74" s="243" t="e">
        <f>BD.PD8[[#This Row],[Av.P1 '[%']]]*BD.PD8[[#This Row],[Ppto. Orden Interna '[DOP']]]</f>
        <v>#N/A</v>
      </c>
      <c r="AA74" s="509">
        <v>9</v>
      </c>
      <c r="AB74" s="388">
        <v>0.6</v>
      </c>
      <c r="AC74" s="243" t="e">
        <f>BD.PD8[[#This Row],[Av.P2 '[%']]]*BD.PD8[[#This Row],[Ppto. Orden Interna '[DOP']]]</f>
        <v>#N/A</v>
      </c>
      <c r="AE74" s="389"/>
      <c r="AF74" s="243" t="e">
        <f>BD.PD8[[#This Row],[Av.P3 '[%']]]*BD.PD8[[#This Row],[Ppto. Orden Interna '[DOP']]]</f>
        <v>#N/A</v>
      </c>
      <c r="AG74" s="243"/>
      <c r="AH74" s="243"/>
      <c r="AI74" s="243"/>
      <c r="AJ74" s="243"/>
      <c r="AK74" s="243"/>
      <c r="AL74" s="243"/>
      <c r="AM74" s="496" t="e">
        <f>BD.PD8[[#This Row],[Pago 3]]+BD.PD8[[#This Row],[Pago 2]]+BD.PD8[[#This Row],[Pago 1]]</f>
        <v>#N/A</v>
      </c>
      <c r="AN74" s="308" t="s">
        <v>244</v>
      </c>
      <c r="AO74" s="308" t="s">
        <v>245</v>
      </c>
      <c r="AP74" s="308" t="s">
        <v>246</v>
      </c>
      <c r="AQ74" s="308" t="s">
        <v>247</v>
      </c>
      <c r="AR74" s="308">
        <v>594</v>
      </c>
      <c r="AS74" s="308" t="s">
        <v>258</v>
      </c>
      <c r="AT74" s="249" t="s">
        <v>1356</v>
      </c>
      <c r="AU74" s="308"/>
      <c r="AV74" s="308"/>
      <c r="AW74" s="308"/>
      <c r="AX74" s="308"/>
      <c r="AY74" s="308"/>
      <c r="AZ74" s="308"/>
      <c r="BA74" s="308"/>
      <c r="BB74" s="308"/>
      <c r="BC74" s="308"/>
      <c r="BD74" s="308"/>
      <c r="BE74" s="308"/>
      <c r="BF74" s="308"/>
      <c r="BG74" s="308"/>
      <c r="BH74" s="308"/>
      <c r="BI74" s="308"/>
      <c r="BJ74" s="308"/>
      <c r="BK74" s="308"/>
      <c r="BL74" s="308"/>
      <c r="BM74" s="308"/>
      <c r="BN74" s="308"/>
      <c r="BO74" s="308"/>
      <c r="BP74" s="308"/>
      <c r="BQ74" s="308"/>
      <c r="BR74" s="308"/>
      <c r="BS74" s="308"/>
      <c r="BT74" s="308"/>
      <c r="BU74" s="308"/>
      <c r="BV74" s="308"/>
      <c r="BW74" s="308"/>
      <c r="BX74" s="308"/>
      <c r="BY74" s="308"/>
      <c r="BZ74" s="308"/>
      <c r="CA74" s="308"/>
      <c r="CB74" s="308"/>
      <c r="CC74" s="308"/>
      <c r="CD74" s="308"/>
      <c r="CE74" s="308"/>
      <c r="CF74" s="308"/>
      <c r="CG74" s="308"/>
      <c r="CH74" s="308"/>
      <c r="CI74" s="308"/>
      <c r="CJ74" s="308"/>
      <c r="CK74" s="308"/>
      <c r="CL74" s="308"/>
      <c r="CM74" s="308"/>
      <c r="CN74" s="308"/>
      <c r="CO74" s="308"/>
      <c r="CP74" s="308"/>
      <c r="CQ74" s="308"/>
      <c r="CR74" s="308"/>
      <c r="CS74" s="308"/>
      <c r="CT74" s="308"/>
      <c r="CU74" s="308"/>
      <c r="CV74" s="308"/>
      <c r="CW74" s="308"/>
      <c r="CX74" s="308"/>
      <c r="CY74" s="308"/>
      <c r="CZ74" s="308"/>
      <c r="DA74" s="308"/>
      <c r="DB74" s="308"/>
      <c r="DC74" s="308"/>
      <c r="DD74" s="308"/>
      <c r="DE74" s="308"/>
      <c r="DF74" s="308"/>
      <c r="DG74" s="308"/>
      <c r="DH74" s="308"/>
      <c r="DI74" s="308"/>
      <c r="DJ74" s="308"/>
      <c r="DK74" s="308"/>
      <c r="DL74" s="308"/>
      <c r="DM74" s="308"/>
      <c r="DN74" s="308"/>
      <c r="DO74" s="308"/>
      <c r="DP74" s="308"/>
      <c r="DQ74" s="308"/>
      <c r="DR74" s="308"/>
      <c r="DS74" s="308"/>
      <c r="DT74" s="308"/>
      <c r="DU74" s="308"/>
      <c r="DV74" s="308"/>
      <c r="DW74" s="308"/>
      <c r="DX74" s="308"/>
      <c r="DY74" s="308"/>
      <c r="DZ74" s="308"/>
      <c r="EA74" s="308"/>
      <c r="EB74" s="308"/>
      <c r="EC74" s="308"/>
      <c r="ED74" s="308"/>
      <c r="EE74" s="308"/>
      <c r="EF74" s="308"/>
      <c r="EG74" s="308"/>
      <c r="EH74" s="308"/>
      <c r="EI74" s="308"/>
      <c r="EJ74" s="308"/>
      <c r="EK74" s="308"/>
      <c r="EL74" s="308"/>
      <c r="EM74" s="308"/>
      <c r="EN74" s="308"/>
      <c r="EO74" s="308"/>
      <c r="EP74" s="308"/>
      <c r="EQ74" s="308"/>
      <c r="ER74" s="308"/>
      <c r="ES74" s="308"/>
      <c r="ET74" s="308"/>
      <c r="EU74" s="308"/>
      <c r="EV74" s="308"/>
      <c r="EW74" s="308"/>
      <c r="EX74" s="308"/>
      <c r="EY74" s="308"/>
      <c r="EZ74" s="308"/>
      <c r="FA74" s="308"/>
      <c r="FB74" s="308"/>
      <c r="FC74" s="308"/>
      <c r="FD74" s="308"/>
      <c r="FE74" s="308"/>
      <c r="FF74" s="308"/>
      <c r="FG74" s="308"/>
      <c r="FH74" s="308"/>
      <c r="FI74" s="308"/>
      <c r="FJ74" s="308"/>
      <c r="FK74" s="308"/>
      <c r="FL74" s="308"/>
      <c r="FM74" s="308"/>
      <c r="FN74" s="308"/>
      <c r="FO74" s="308"/>
      <c r="FP74" s="308"/>
      <c r="FQ74" s="308"/>
      <c r="FR74" s="308"/>
      <c r="FS74" s="308"/>
      <c r="FT74" s="308"/>
      <c r="FU74" s="308"/>
      <c r="FV74" s="308"/>
      <c r="FW74" s="308"/>
      <c r="FX74" s="308"/>
      <c r="FY74" s="308"/>
      <c r="FZ74" s="308"/>
      <c r="GA74" s="308"/>
      <c r="GB74" s="308"/>
      <c r="GC74" s="308"/>
      <c r="GD74" s="308"/>
      <c r="GE74" s="308"/>
      <c r="GF74" s="308"/>
      <c r="GG74" s="308"/>
      <c r="GH74" s="308"/>
      <c r="GI74" s="308"/>
      <c r="GJ74" s="308"/>
      <c r="GK74" s="308"/>
      <c r="GL74" s="308"/>
      <c r="GM74" s="308"/>
      <c r="GN74" s="308"/>
      <c r="GO74" s="308"/>
      <c r="GP74" s="308"/>
      <c r="GQ74" s="308"/>
      <c r="GR74" s="308"/>
      <c r="GS74" s="308"/>
      <c r="GT74" s="308"/>
      <c r="GU74" s="308"/>
      <c r="GV74" s="308"/>
      <c r="GW74" s="308"/>
      <c r="GX74" s="308"/>
      <c r="GY74" s="308"/>
      <c r="GZ74" s="308"/>
      <c r="HA74" s="308"/>
      <c r="HB74" s="308"/>
      <c r="HC74" s="308"/>
      <c r="HD74" s="308"/>
      <c r="HE74" s="308"/>
      <c r="HF74" s="308"/>
      <c r="HG74" s="308"/>
      <c r="HH74" s="308"/>
      <c r="HI74" s="308"/>
      <c r="HJ74" s="308"/>
      <c r="HK74" s="308"/>
      <c r="HL74" s="308"/>
      <c r="HM74" s="308"/>
      <c r="HN74" s="308"/>
      <c r="HO74" s="308"/>
      <c r="HP74" s="308"/>
      <c r="HQ74" s="308"/>
      <c r="HR74" s="308"/>
      <c r="HS74" s="308"/>
      <c r="HT74" s="308"/>
      <c r="HU74" s="308"/>
      <c r="HV74" s="308"/>
      <c r="HW74" s="308"/>
      <c r="HX74" s="308"/>
      <c r="HY74" s="308"/>
      <c r="HZ74" s="308"/>
      <c r="IA74" s="308"/>
      <c r="IB74" s="308"/>
      <c r="IC74" s="308"/>
      <c r="ID74" s="308"/>
      <c r="IE74" s="308"/>
      <c r="IF74" s="308"/>
      <c r="IG74" s="308"/>
      <c r="IH74" s="308"/>
    </row>
    <row r="75" spans="1:242" s="249" customFormat="1" ht="15" customHeight="1" x14ac:dyDescent="0.3">
      <c r="A75" s="174">
        <v>4.0199999999999996</v>
      </c>
      <c r="B75" s="231" t="s">
        <v>243</v>
      </c>
      <c r="C75" s="232" t="e">
        <f>VLOOKUP(BD.PD8[[#This Row],[Pos]],[18]!PPto[#Data],3,FALSE)</f>
        <v>#REF!</v>
      </c>
      <c r="D75" s="233" t="s">
        <v>23</v>
      </c>
      <c r="E75" s="305">
        <f>IF(BD.PD8[[#This Row],[.]]="*",VLOOKUP(BD.PD8[[#This Row],[Pos]],[18]Presupuesto!A:H,7,FALSE),"")</f>
        <v>0</v>
      </c>
      <c r="F75" s="234"/>
      <c r="G75" s="174"/>
      <c r="H75" s="174"/>
      <c r="I75" s="174"/>
      <c r="J75" s="392">
        <v>1</v>
      </c>
      <c r="K75" s="233" t="s">
        <v>117</v>
      </c>
      <c r="L75" s="383">
        <f>IF(BD.PD8[[#This Row],[Mon]]="DOP",1,HLOOKUP(BD.PD8[[#This Row],[Mon]],Data!$J$1:$K$2,2,FALSE))</f>
        <v>65</v>
      </c>
      <c r="M75" s="490">
        <v>0</v>
      </c>
      <c r="N75" s="243">
        <f>BD.PD8[[#This Row],[Cant.]]*BD.PD8[[#This Row],[ Tasa ]]*BD.PD8[[#This Row],[ Precio Und.]]</f>
        <v>0</v>
      </c>
      <c r="O75" s="491">
        <v>0</v>
      </c>
      <c r="P75" s="243">
        <f>IF(BD.PD8[[#This Row],[Liquid. '[%']]]&lt;&gt;0,(BD.PD8[[#This Row],[Valor Neto '[DOP']]]*BD.PD8[[#This Row],[Liquid. '[%']]])+BD.PD8[[#This Row],[Valor Neto '[DOP']]],BD.PD8[[#This Row],[Valor Neto '[DOP']]])</f>
        <v>0</v>
      </c>
      <c r="Q75" s="243">
        <f>BD.PD8[[#This Row],[Ppto. Orden Interna '[DOP']]]/HLOOKUP("USD",Data!$J$1:$K$2,2,FALSE)</f>
        <v>0</v>
      </c>
      <c r="R75" s="381"/>
      <c r="S75" s="387"/>
      <c r="T75" s="387"/>
      <c r="U75" s="492" t="s">
        <v>304</v>
      </c>
      <c r="V75" s="493">
        <v>801669</v>
      </c>
      <c r="W75" s="494"/>
      <c r="X75" s="495"/>
      <c r="Y75" s="388"/>
      <c r="Z75" s="243">
        <f>BD.PD8[[#This Row],[Av.P1 '[%']]]*BD.PD8[[#This Row],[Ppto. Orden Interna '[DOP']]]</f>
        <v>0</v>
      </c>
      <c r="AB75" s="389"/>
      <c r="AC75" s="243">
        <f>BD.PD8[[#This Row],[Av.P2 '[%']]]*BD.PD8[[#This Row],[Ppto. Orden Interna '[DOP']]]</f>
        <v>0</v>
      </c>
      <c r="AE75" s="389"/>
      <c r="AF75" s="243">
        <f>BD.PD8[[#This Row],[Av.P3 '[%']]]*BD.PD8[[#This Row],[Ppto. Orden Interna '[DOP']]]</f>
        <v>0</v>
      </c>
      <c r="AG75" s="243"/>
      <c r="AH75" s="243"/>
      <c r="AI75" s="243"/>
      <c r="AJ75" s="243"/>
      <c r="AK75" s="243"/>
      <c r="AL75" s="243"/>
      <c r="AM75" s="496">
        <f>BD.PD8[[#This Row],[Pago 3]]+BD.PD8[[#This Row],[Pago 2]]+BD.PD8[[#This Row],[Pago 1]]</f>
        <v>0</v>
      </c>
      <c r="AN75" s="308" t="s">
        <v>244</v>
      </c>
      <c r="AO75" s="308" t="s">
        <v>245</v>
      </c>
      <c r="AP75" s="308" t="s">
        <v>246</v>
      </c>
      <c r="AQ75" s="308" t="s">
        <v>247</v>
      </c>
      <c r="AR75" s="308">
        <v>594</v>
      </c>
      <c r="AS75" s="308" t="s">
        <v>248</v>
      </c>
      <c r="AT75" s="249" t="s">
        <v>1356</v>
      </c>
      <c r="AU75" s="308"/>
      <c r="AV75" s="308"/>
      <c r="AW75" s="308"/>
      <c r="AX75" s="308"/>
      <c r="AY75" s="308"/>
      <c r="AZ75" s="308"/>
      <c r="BA75" s="308"/>
      <c r="BB75" s="308"/>
      <c r="BC75" s="308"/>
      <c r="BD75" s="308"/>
      <c r="BE75" s="308"/>
      <c r="BF75" s="308"/>
      <c r="BG75" s="308"/>
      <c r="BH75" s="308"/>
      <c r="BI75" s="308"/>
      <c r="BJ75" s="308"/>
      <c r="BK75" s="308"/>
      <c r="BL75" s="308"/>
      <c r="BM75" s="308"/>
      <c r="BN75" s="308"/>
      <c r="BO75" s="308"/>
      <c r="BP75" s="308"/>
      <c r="BQ75" s="308"/>
      <c r="BR75" s="308"/>
      <c r="BS75" s="308"/>
      <c r="BT75" s="308"/>
      <c r="BU75" s="308"/>
      <c r="BV75" s="308"/>
      <c r="BW75" s="308"/>
      <c r="BX75" s="308"/>
      <c r="BY75" s="308"/>
      <c r="BZ75" s="308"/>
      <c r="CA75" s="308"/>
      <c r="CB75" s="308"/>
      <c r="CC75" s="308"/>
      <c r="CD75" s="308"/>
      <c r="CE75" s="308"/>
      <c r="CF75" s="308"/>
      <c r="CG75" s="308"/>
      <c r="CH75" s="308"/>
      <c r="CI75" s="308"/>
      <c r="CJ75" s="308"/>
      <c r="CK75" s="308"/>
      <c r="CL75" s="308"/>
      <c r="CM75" s="308"/>
      <c r="CN75" s="308"/>
      <c r="CO75" s="308"/>
      <c r="CP75" s="308"/>
      <c r="CQ75" s="308"/>
      <c r="CR75" s="308"/>
      <c r="CS75" s="308"/>
      <c r="CT75" s="308"/>
      <c r="CU75" s="308"/>
      <c r="CV75" s="308"/>
      <c r="CW75" s="308"/>
      <c r="CX75" s="308"/>
      <c r="CY75" s="308"/>
      <c r="CZ75" s="308"/>
      <c r="DA75" s="308"/>
      <c r="DB75" s="308"/>
      <c r="DC75" s="308"/>
      <c r="DD75" s="308"/>
      <c r="DE75" s="308"/>
      <c r="DF75" s="308"/>
      <c r="DG75" s="308"/>
      <c r="DH75" s="308"/>
      <c r="DI75" s="308"/>
      <c r="DJ75" s="308"/>
      <c r="DK75" s="308"/>
      <c r="DL75" s="308"/>
      <c r="DM75" s="308"/>
      <c r="DN75" s="308"/>
      <c r="DO75" s="308"/>
      <c r="DP75" s="308"/>
      <c r="DQ75" s="308"/>
      <c r="DR75" s="308"/>
      <c r="DS75" s="308"/>
      <c r="DT75" s="308"/>
      <c r="DU75" s="308"/>
      <c r="DV75" s="308"/>
      <c r="DW75" s="308"/>
      <c r="DX75" s="308"/>
      <c r="DY75" s="308"/>
      <c r="DZ75" s="308"/>
      <c r="EA75" s="308"/>
      <c r="EB75" s="308"/>
      <c r="EC75" s="308"/>
      <c r="ED75" s="308"/>
      <c r="EE75" s="308"/>
      <c r="EF75" s="308"/>
      <c r="EG75" s="308"/>
      <c r="EH75" s="308"/>
      <c r="EI75" s="308"/>
      <c r="EJ75" s="308"/>
      <c r="EK75" s="308"/>
      <c r="EL75" s="308"/>
      <c r="EM75" s="308"/>
      <c r="EN75" s="308"/>
      <c r="EO75" s="308"/>
      <c r="EP75" s="308"/>
      <c r="EQ75" s="308"/>
      <c r="ER75" s="308"/>
      <c r="ES75" s="308"/>
      <c r="ET75" s="308"/>
      <c r="EU75" s="308"/>
      <c r="EV75" s="308"/>
      <c r="EW75" s="308"/>
      <c r="EX75" s="308"/>
      <c r="EY75" s="308"/>
      <c r="EZ75" s="308"/>
      <c r="FA75" s="308"/>
      <c r="FB75" s="308"/>
      <c r="FC75" s="308"/>
      <c r="FD75" s="308"/>
      <c r="FE75" s="308"/>
      <c r="FF75" s="308"/>
      <c r="FG75" s="308"/>
      <c r="FH75" s="308"/>
      <c r="FI75" s="308"/>
      <c r="FJ75" s="308"/>
      <c r="FK75" s="308"/>
      <c r="FL75" s="308"/>
      <c r="FM75" s="308"/>
      <c r="FN75" s="308"/>
      <c r="FO75" s="308"/>
      <c r="FP75" s="308"/>
      <c r="FQ75" s="308"/>
      <c r="FR75" s="308"/>
      <c r="FS75" s="308"/>
      <c r="FT75" s="308"/>
      <c r="FU75" s="308"/>
      <c r="FV75" s="308"/>
      <c r="FW75" s="308"/>
      <c r="FX75" s="308"/>
      <c r="FY75" s="308"/>
      <c r="FZ75" s="308"/>
      <c r="GA75" s="308"/>
      <c r="GB75" s="308"/>
      <c r="GC75" s="308"/>
      <c r="GD75" s="308"/>
      <c r="GE75" s="308"/>
      <c r="GF75" s="308"/>
      <c r="GG75" s="308"/>
      <c r="GH75" s="308"/>
      <c r="GI75" s="308"/>
      <c r="GJ75" s="308"/>
      <c r="GK75" s="308"/>
      <c r="GL75" s="308"/>
      <c r="GM75" s="308"/>
      <c r="GN75" s="308"/>
      <c r="GO75" s="308"/>
      <c r="GP75" s="308"/>
      <c r="GQ75" s="308"/>
      <c r="GR75" s="308"/>
      <c r="GS75" s="308"/>
      <c r="GT75" s="308"/>
      <c r="GU75" s="308"/>
      <c r="GV75" s="308"/>
      <c r="GW75" s="308"/>
      <c r="GX75" s="308"/>
      <c r="GY75" s="308"/>
      <c r="GZ75" s="308"/>
      <c r="HA75" s="308"/>
      <c r="HB75" s="308"/>
      <c r="HC75" s="308"/>
      <c r="HD75" s="308"/>
      <c r="HE75" s="308"/>
      <c r="HF75" s="308"/>
      <c r="HG75" s="308"/>
      <c r="HH75" s="308"/>
      <c r="HI75" s="308"/>
      <c r="HJ75" s="308"/>
      <c r="HK75" s="308"/>
      <c r="HL75" s="308"/>
      <c r="HM75" s="308"/>
      <c r="HN75" s="308"/>
      <c r="HO75" s="308"/>
      <c r="HP75" s="308"/>
      <c r="HQ75" s="308"/>
      <c r="HR75" s="308"/>
      <c r="HS75" s="308"/>
      <c r="HT75" s="308"/>
      <c r="HU75" s="308"/>
      <c r="HV75" s="308"/>
      <c r="HW75" s="308"/>
      <c r="HX75" s="308"/>
      <c r="HY75" s="308"/>
      <c r="HZ75" s="308"/>
      <c r="IA75" s="308"/>
      <c r="IB75" s="308"/>
      <c r="IC75" s="308"/>
      <c r="ID75" s="308"/>
      <c r="IE75" s="308"/>
      <c r="IF75" s="308"/>
      <c r="IG75" s="308"/>
      <c r="IH75" s="308"/>
    </row>
    <row r="76" spans="1:242" s="219" customFormat="1" ht="15" customHeight="1" x14ac:dyDescent="0.3">
      <c r="A76" s="174">
        <v>4.03</v>
      </c>
      <c r="B76" s="231" t="s">
        <v>243</v>
      </c>
      <c r="C76" s="232" t="e">
        <f>VLOOKUP(BD.PD8[[#This Row],[Pos]],[18]!PPto[#Data],3,FALSE)</f>
        <v>#REF!</v>
      </c>
      <c r="D76" s="233" t="s">
        <v>243</v>
      </c>
      <c r="E76" s="305">
        <f>IF(BD.PD8[[#This Row],[.]]="*",VLOOKUP(BD.PD8[[#This Row],[Pos]],[18]Presupuesto!A:H,7,FALSE),"")</f>
        <v>35289.75</v>
      </c>
      <c r="F76" s="234"/>
      <c r="G76" s="174"/>
      <c r="H76" s="174"/>
      <c r="I76" s="174"/>
      <c r="J76" s="392">
        <v>1</v>
      </c>
      <c r="K76" s="233" t="s">
        <v>117</v>
      </c>
      <c r="L76" s="383">
        <f>IF(BD.PD8[[#This Row],[Mon]]="DOP",1,HLOOKUP(BD.PD8[[#This Row],[Mon]],Data!$J$1:$K$2,2,FALSE))</f>
        <v>65</v>
      </c>
      <c r="M76" s="490">
        <v>0</v>
      </c>
      <c r="N76" s="243">
        <f>BD.PD8[[#This Row],[Cant.]]*BD.PD8[[#This Row],[ Tasa ]]*BD.PD8[[#This Row],[ Precio Und.]]</f>
        <v>0</v>
      </c>
      <c r="O76" s="491">
        <v>0</v>
      </c>
      <c r="P76" s="243">
        <f>IF(BD.PD8[[#This Row],[Liquid. '[%']]]&lt;&gt;0,(BD.PD8[[#This Row],[Valor Neto '[DOP']]]*BD.PD8[[#This Row],[Liquid. '[%']]])+BD.PD8[[#This Row],[Valor Neto '[DOP']]],BD.PD8[[#This Row],[Valor Neto '[DOP']]])</f>
        <v>0</v>
      </c>
      <c r="Q76" s="243">
        <f>BD.PD8[[#This Row],[Ppto. Orden Interna '[DOP']]]/HLOOKUP("USD",Data!$J$1:$K$2,2,FALSE)</f>
        <v>0</v>
      </c>
      <c r="R76" s="381"/>
      <c r="S76" s="387"/>
      <c r="T76" s="387"/>
      <c r="U76" s="492" t="s">
        <v>304</v>
      </c>
      <c r="V76" s="493">
        <v>801669</v>
      </c>
      <c r="W76" s="494"/>
      <c r="X76" s="495"/>
      <c r="Y76" s="388"/>
      <c r="Z76" s="243">
        <f>BD.PD8[[#This Row],[Av.P1 '[%']]]*BD.PD8[[#This Row],[Ppto. Orden Interna '[DOP']]]</f>
        <v>0</v>
      </c>
      <c r="AA76" s="249"/>
      <c r="AB76" s="389"/>
      <c r="AC76" s="243">
        <f>BD.PD8[[#This Row],[Av.P2 '[%']]]*BD.PD8[[#This Row],[Ppto. Orden Interna '[DOP']]]</f>
        <v>0</v>
      </c>
      <c r="AD76" s="249"/>
      <c r="AE76" s="389"/>
      <c r="AF76" s="243">
        <f>BD.PD8[[#This Row],[Av.P3 '[%']]]*BD.PD8[[#This Row],[Ppto. Orden Interna '[DOP']]]</f>
        <v>0</v>
      </c>
      <c r="AG76" s="243"/>
      <c r="AH76" s="243"/>
      <c r="AI76" s="243"/>
      <c r="AJ76" s="243"/>
      <c r="AK76" s="243"/>
      <c r="AL76" s="243"/>
      <c r="AM76" s="496">
        <f>BD.PD8[[#This Row],[Pago 3]]+BD.PD8[[#This Row],[Pago 2]]+BD.PD8[[#This Row],[Pago 1]]</f>
        <v>0</v>
      </c>
      <c r="AN76" s="308" t="s">
        <v>244</v>
      </c>
      <c r="AO76" s="308" t="s">
        <v>245</v>
      </c>
      <c r="AP76" s="308" t="s">
        <v>246</v>
      </c>
      <c r="AQ76" s="308" t="s">
        <v>247</v>
      </c>
      <c r="AR76" s="308">
        <v>594</v>
      </c>
      <c r="AS76" s="308" t="s">
        <v>248</v>
      </c>
      <c r="AT76" s="249" t="s">
        <v>1356</v>
      </c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  <c r="CK76" s="306"/>
      <c r="CL76" s="306"/>
      <c r="CM76" s="306"/>
      <c r="CN76" s="306"/>
      <c r="CO76" s="306"/>
      <c r="CP76" s="306"/>
      <c r="CQ76" s="306"/>
      <c r="CR76" s="306"/>
      <c r="CS76" s="306"/>
      <c r="CT76" s="306"/>
      <c r="CU76" s="306"/>
      <c r="CV76" s="306"/>
      <c r="CW76" s="306"/>
      <c r="CX76" s="306"/>
      <c r="CY76" s="306"/>
      <c r="CZ76" s="306"/>
      <c r="DA76" s="306"/>
      <c r="DB76" s="306"/>
      <c r="DC76" s="306"/>
      <c r="DD76" s="306"/>
      <c r="DE76" s="306"/>
      <c r="DF76" s="306"/>
      <c r="DG76" s="306"/>
      <c r="DH76" s="306"/>
      <c r="DI76" s="306"/>
      <c r="DJ76" s="306"/>
      <c r="DK76" s="306"/>
      <c r="DL76" s="306"/>
      <c r="DM76" s="306"/>
      <c r="DN76" s="306"/>
      <c r="DO76" s="306"/>
      <c r="DP76" s="306"/>
      <c r="DQ76" s="306"/>
      <c r="DR76" s="306"/>
      <c r="DS76" s="306"/>
      <c r="DT76" s="306"/>
      <c r="DU76" s="306"/>
      <c r="DV76" s="306"/>
      <c r="DW76" s="306"/>
      <c r="DX76" s="306"/>
      <c r="DY76" s="306"/>
      <c r="DZ76" s="306"/>
      <c r="EA76" s="306"/>
      <c r="EB76" s="306"/>
      <c r="EC76" s="306"/>
      <c r="ED76" s="306"/>
      <c r="EE76" s="306"/>
      <c r="EF76" s="306"/>
      <c r="EG76" s="306"/>
      <c r="EH76" s="306"/>
      <c r="EI76" s="306"/>
      <c r="EJ76" s="306"/>
      <c r="EK76" s="306"/>
      <c r="EL76" s="306"/>
      <c r="EM76" s="306"/>
      <c r="EN76" s="306"/>
      <c r="EO76" s="306"/>
      <c r="EP76" s="306"/>
      <c r="EQ76" s="306"/>
      <c r="ER76" s="306"/>
      <c r="ES76" s="306"/>
      <c r="ET76" s="306"/>
      <c r="EU76" s="306"/>
      <c r="EV76" s="306"/>
      <c r="EW76" s="306"/>
      <c r="EX76" s="306"/>
      <c r="EY76" s="306"/>
      <c r="EZ76" s="306"/>
      <c r="FA76" s="306"/>
      <c r="FB76" s="306"/>
      <c r="FC76" s="306"/>
      <c r="FD76" s="306"/>
      <c r="FE76" s="306"/>
      <c r="FF76" s="306"/>
      <c r="FG76" s="306"/>
      <c r="FH76" s="306"/>
      <c r="FI76" s="306"/>
      <c r="FJ76" s="306"/>
      <c r="FK76" s="306"/>
      <c r="FL76" s="306"/>
      <c r="FM76" s="306"/>
      <c r="FN76" s="306"/>
      <c r="FO76" s="306"/>
      <c r="FP76" s="306"/>
      <c r="FQ76" s="306"/>
      <c r="FR76" s="306"/>
      <c r="FS76" s="306"/>
      <c r="FT76" s="306"/>
      <c r="FU76" s="306"/>
      <c r="FV76" s="306"/>
      <c r="FW76" s="306"/>
      <c r="FX76" s="306"/>
      <c r="FY76" s="306"/>
      <c r="FZ76" s="306"/>
      <c r="GA76" s="306"/>
      <c r="GB76" s="306"/>
      <c r="GC76" s="306"/>
      <c r="GD76" s="306"/>
      <c r="GE76" s="306"/>
      <c r="GF76" s="306"/>
      <c r="GG76" s="306"/>
      <c r="GH76" s="306"/>
      <c r="GI76" s="306"/>
      <c r="GJ76" s="306"/>
      <c r="GK76" s="306"/>
      <c r="GL76" s="306"/>
      <c r="GM76" s="306"/>
      <c r="GN76" s="306"/>
      <c r="GO76" s="306"/>
      <c r="GP76" s="306"/>
      <c r="GQ76" s="306"/>
      <c r="GR76" s="306"/>
      <c r="GS76" s="306"/>
      <c r="GT76" s="306"/>
      <c r="GU76" s="306"/>
      <c r="GV76" s="306"/>
      <c r="GW76" s="306"/>
      <c r="GX76" s="306"/>
      <c r="GY76" s="306"/>
      <c r="GZ76" s="306"/>
      <c r="HA76" s="306"/>
      <c r="HB76" s="306"/>
      <c r="HC76" s="306"/>
      <c r="HD76" s="306"/>
      <c r="HE76" s="306"/>
      <c r="HF76" s="306"/>
      <c r="HG76" s="306"/>
      <c r="HH76" s="306"/>
      <c r="HI76" s="306"/>
      <c r="HJ76" s="306"/>
      <c r="HK76" s="306"/>
      <c r="HL76" s="306"/>
      <c r="HM76" s="306"/>
      <c r="HN76" s="306"/>
      <c r="HO76" s="306"/>
      <c r="HP76" s="306"/>
      <c r="HQ76" s="306"/>
      <c r="HR76" s="306"/>
      <c r="HS76" s="306"/>
      <c r="HT76" s="306"/>
      <c r="HU76" s="306"/>
      <c r="HV76" s="306"/>
      <c r="HW76" s="306"/>
      <c r="HX76" s="306"/>
      <c r="HY76" s="306"/>
      <c r="HZ76" s="306"/>
      <c r="IA76" s="306"/>
      <c r="IB76" s="306"/>
      <c r="IC76" s="306"/>
      <c r="ID76" s="306"/>
      <c r="IE76" s="306"/>
      <c r="IF76" s="306"/>
      <c r="IG76" s="306"/>
      <c r="IH76" s="306"/>
    </row>
    <row r="77" spans="1:242" s="219" customFormat="1" ht="15" customHeight="1" x14ac:dyDescent="0.3">
      <c r="A77" s="174">
        <v>4.03</v>
      </c>
      <c r="B77" s="231"/>
      <c r="C77" s="232" t="e">
        <f>VLOOKUP(BD.PD8[[#This Row],[Pos]],[18]!PPto[#Data],3,FALSE)</f>
        <v>#REF!</v>
      </c>
      <c r="D77" s="174" t="s">
        <v>23</v>
      </c>
      <c r="E77" s="305" t="str">
        <f>IF(BD.PD8[[#This Row],[.]]="*",VLOOKUP(BD.PD8[[#This Row],[Pos]],[18]Presupuesto!A:H,7,FALSE),"")</f>
        <v/>
      </c>
      <c r="F77" s="510" t="s">
        <v>308</v>
      </c>
      <c r="G77" s="174"/>
      <c r="H77" s="174"/>
      <c r="I77" s="174" t="s">
        <v>1292</v>
      </c>
      <c r="J77" s="382">
        <v>1</v>
      </c>
      <c r="K77" s="174" t="s">
        <v>260</v>
      </c>
      <c r="L77" s="383">
        <f>IF(BD.PD8[[#This Row],[Mon]]="DOP",1,HLOOKUP(BD.PD8[[#This Row],[Mon]],Data!$J$1:$K$2,2,FALSE))</f>
        <v>1</v>
      </c>
      <c r="M77" s="384">
        <v>250000</v>
      </c>
      <c r="N77" s="243">
        <f>BD.PD8[[#This Row],[Cant.]]*BD.PD8[[#This Row],[ Tasa ]]*BD.PD8[[#This Row],[ Precio Und.]]</f>
        <v>250000</v>
      </c>
      <c r="O77" s="386">
        <v>0.05</v>
      </c>
      <c r="P77" s="243">
        <f>IF(BD.PD8[[#This Row],[Liquid. '[%']]]&lt;&gt;0,(BD.PD8[[#This Row],[Valor Neto '[DOP']]]*BD.PD8[[#This Row],[Liquid. '[%']]])+BD.PD8[[#This Row],[Valor Neto '[DOP']]],BD.PD8[[#This Row],[Valor Neto '[DOP']]])</f>
        <v>262500</v>
      </c>
      <c r="Q77" s="243">
        <f>BD.PD8[[#This Row],[Ppto. Orden Interna '[DOP']]]/HLOOKUP("USD",Data!$J$1:$K$2,2,FALSE)</f>
        <v>4038.4615384615386</v>
      </c>
      <c r="R77" s="381" t="s">
        <v>309</v>
      </c>
      <c r="S77" s="387"/>
      <c r="T77" s="387"/>
      <c r="U77" s="492" t="s">
        <v>304</v>
      </c>
      <c r="V77" s="493">
        <v>801669</v>
      </c>
      <c r="W77" s="402" t="s">
        <v>310</v>
      </c>
      <c r="X77" s="495">
        <v>13</v>
      </c>
      <c r="Y77" s="388">
        <v>0.7</v>
      </c>
      <c r="Z77" s="243">
        <f>BD.PD8[[#This Row],[Av.P1 '[%']]]*BD.PD8[[#This Row],[Ppto. Orden Interna '[DOP']]]</f>
        <v>183750</v>
      </c>
      <c r="AA77" s="495">
        <v>15</v>
      </c>
      <c r="AB77" s="388">
        <v>0.3</v>
      </c>
      <c r="AC77" s="243">
        <f>BD.PD8[[#This Row],[Av.P2 '[%']]]*BD.PD8[[#This Row],[Ppto. Orden Interna '[DOP']]]</f>
        <v>78750</v>
      </c>
      <c r="AD77" s="249"/>
      <c r="AE77" s="389"/>
      <c r="AF77" s="243">
        <f>BD.PD8[[#This Row],[Av.P3 '[%']]]*BD.PD8[[#This Row],[Ppto. Orden Interna '[DOP']]]</f>
        <v>0</v>
      </c>
      <c r="AG77" s="243"/>
      <c r="AH77" s="243"/>
      <c r="AI77" s="243"/>
      <c r="AJ77" s="243"/>
      <c r="AK77" s="243"/>
      <c r="AL77" s="243"/>
      <c r="AM77" s="496">
        <f>BD.PD8[[#This Row],[Pago 3]]+BD.PD8[[#This Row],[Pago 2]]+BD.PD8[[#This Row],[Pago 1]]</f>
        <v>262500</v>
      </c>
      <c r="AN77" s="308" t="s">
        <v>244</v>
      </c>
      <c r="AO77" s="308" t="s">
        <v>245</v>
      </c>
      <c r="AP77" s="308" t="s">
        <v>246</v>
      </c>
      <c r="AQ77" s="308" t="s">
        <v>247</v>
      </c>
      <c r="AR77" s="308">
        <v>594</v>
      </c>
      <c r="AS77" s="308" t="s">
        <v>248</v>
      </c>
      <c r="AT77" s="249" t="s">
        <v>1356</v>
      </c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306"/>
      <c r="FN77" s="306"/>
      <c r="FO77" s="306"/>
      <c r="FP77" s="306"/>
      <c r="FQ77" s="306"/>
      <c r="FR77" s="306"/>
      <c r="FS77" s="306"/>
      <c r="FT77" s="306"/>
      <c r="FU77" s="306"/>
      <c r="FV77" s="306"/>
      <c r="FW77" s="306"/>
      <c r="FX77" s="306"/>
      <c r="FY77" s="306"/>
      <c r="FZ77" s="306"/>
      <c r="GA77" s="306"/>
      <c r="GB77" s="306"/>
      <c r="GC77" s="306"/>
      <c r="GD77" s="306"/>
      <c r="GE77" s="306"/>
      <c r="GF77" s="306"/>
      <c r="GG77" s="306"/>
      <c r="GH77" s="306"/>
      <c r="GI77" s="306"/>
      <c r="GJ77" s="306"/>
      <c r="GK77" s="306"/>
      <c r="GL77" s="306"/>
      <c r="GM77" s="306"/>
      <c r="GN77" s="306"/>
      <c r="GO77" s="306"/>
      <c r="GP77" s="306"/>
      <c r="GQ77" s="306"/>
      <c r="GR77" s="306"/>
      <c r="GS77" s="306"/>
      <c r="GT77" s="306"/>
      <c r="GU77" s="306"/>
      <c r="GV77" s="306"/>
      <c r="GW77" s="306"/>
      <c r="GX77" s="306"/>
      <c r="GY77" s="306"/>
      <c r="GZ77" s="306"/>
      <c r="HA77" s="306"/>
      <c r="HB77" s="306"/>
      <c r="HC77" s="306"/>
      <c r="HD77" s="306"/>
      <c r="HE77" s="306"/>
      <c r="HF77" s="306"/>
      <c r="HG77" s="306"/>
      <c r="HH77" s="306"/>
      <c r="HI77" s="306"/>
      <c r="HJ77" s="306"/>
      <c r="HK77" s="306"/>
      <c r="HL77" s="306"/>
      <c r="HM77" s="306"/>
      <c r="HN77" s="306"/>
      <c r="HO77" s="306"/>
      <c r="HP77" s="306"/>
      <c r="HQ77" s="306"/>
      <c r="HR77" s="306"/>
      <c r="HS77" s="306"/>
      <c r="HT77" s="306"/>
      <c r="HU77" s="306"/>
      <c r="HV77" s="306"/>
      <c r="HW77" s="306"/>
      <c r="HX77" s="306"/>
      <c r="HY77" s="306"/>
      <c r="HZ77" s="306"/>
      <c r="IA77" s="306"/>
      <c r="IB77" s="306"/>
      <c r="IC77" s="306"/>
      <c r="ID77" s="306"/>
      <c r="IE77" s="306"/>
      <c r="IF77" s="306"/>
      <c r="IG77" s="306"/>
      <c r="IH77" s="306"/>
    </row>
    <row r="78" spans="1:242" s="219" customFormat="1" ht="15" customHeight="1" x14ac:dyDescent="0.3">
      <c r="A78" s="174">
        <v>4.03</v>
      </c>
      <c r="B78" s="231"/>
      <c r="C78" s="232" t="e">
        <f>VLOOKUP(BD.PD8[[#This Row],[Pos]],[18]!PPto[#Data],3,FALSE)</f>
        <v>#REF!</v>
      </c>
      <c r="D78" s="174" t="s">
        <v>23</v>
      </c>
      <c r="E78" s="305" t="str">
        <f>IF(BD.PD8[[#This Row],[.]]="*",VLOOKUP(BD.PD8[[#This Row],[Pos]],[18]Presupuesto!A:H,7,FALSE),"")</f>
        <v/>
      </c>
      <c r="F78" s="510" t="s">
        <v>311</v>
      </c>
      <c r="G78" s="174"/>
      <c r="H78" s="174"/>
      <c r="I78" s="174" t="s">
        <v>1292</v>
      </c>
      <c r="J78" s="382">
        <v>1</v>
      </c>
      <c r="K78" s="174" t="s">
        <v>260</v>
      </c>
      <c r="L78" s="383">
        <f>IF(BD.PD8[[#This Row],[Mon]]="DOP",1,HLOOKUP(BD.PD8[[#This Row],[Mon]],Data!$J$1:$K$2,2,FALSE))</f>
        <v>1</v>
      </c>
      <c r="M78" s="384">
        <v>70000</v>
      </c>
      <c r="N78" s="243">
        <f>BD.PD8[[#This Row],[Cant.]]*BD.PD8[[#This Row],[ Tasa ]]*BD.PD8[[#This Row],[ Precio Und.]]</f>
        <v>70000</v>
      </c>
      <c r="O78" s="386">
        <v>0.05</v>
      </c>
      <c r="P78" s="243">
        <f>IF(BD.PD8[[#This Row],[Liquid. '[%']]]&lt;&gt;0,(BD.PD8[[#This Row],[Valor Neto '[DOP']]]*BD.PD8[[#This Row],[Liquid. '[%']]])+BD.PD8[[#This Row],[Valor Neto '[DOP']]],BD.PD8[[#This Row],[Valor Neto '[DOP']]])</f>
        <v>73500</v>
      </c>
      <c r="Q78" s="243">
        <f>BD.PD8[[#This Row],[Ppto. Orden Interna '[DOP']]]/HLOOKUP("USD",Data!$J$1:$K$2,2,FALSE)</f>
        <v>1130.7692307692307</v>
      </c>
      <c r="R78" s="381" t="s">
        <v>309</v>
      </c>
      <c r="S78" s="387"/>
      <c r="T78" s="387"/>
      <c r="U78" s="492" t="s">
        <v>304</v>
      </c>
      <c r="V78" s="493">
        <v>801669</v>
      </c>
      <c r="W78" s="402" t="s">
        <v>310</v>
      </c>
      <c r="X78" s="495">
        <v>13</v>
      </c>
      <c r="Y78" s="388">
        <v>0.7</v>
      </c>
      <c r="Z78" s="243">
        <f>BD.PD8[[#This Row],[Av.P1 '[%']]]*BD.PD8[[#This Row],[Ppto. Orden Interna '[DOP']]]</f>
        <v>51450</v>
      </c>
      <c r="AA78" s="495">
        <v>15</v>
      </c>
      <c r="AB78" s="388">
        <v>0.3</v>
      </c>
      <c r="AC78" s="243">
        <f>BD.PD8[[#This Row],[Av.P2 '[%']]]*BD.PD8[[#This Row],[Ppto. Orden Interna '[DOP']]]</f>
        <v>22050</v>
      </c>
      <c r="AD78" s="249"/>
      <c r="AE78" s="389"/>
      <c r="AF78" s="243">
        <f>BD.PD8[[#This Row],[Av.P3 '[%']]]*BD.PD8[[#This Row],[Ppto. Orden Interna '[DOP']]]</f>
        <v>0</v>
      </c>
      <c r="AG78" s="243"/>
      <c r="AH78" s="243"/>
      <c r="AI78" s="243"/>
      <c r="AJ78" s="243"/>
      <c r="AK78" s="243"/>
      <c r="AL78" s="243"/>
      <c r="AM78" s="496">
        <f>BD.PD8[[#This Row],[Pago 3]]+BD.PD8[[#This Row],[Pago 2]]+BD.PD8[[#This Row],[Pago 1]]</f>
        <v>73500</v>
      </c>
      <c r="AN78" s="308" t="s">
        <v>244</v>
      </c>
      <c r="AO78" s="308" t="s">
        <v>245</v>
      </c>
      <c r="AP78" s="308" t="s">
        <v>246</v>
      </c>
      <c r="AQ78" s="308" t="s">
        <v>247</v>
      </c>
      <c r="AR78" s="308">
        <v>594</v>
      </c>
      <c r="AS78" s="308" t="s">
        <v>248</v>
      </c>
      <c r="AT78" s="249" t="s">
        <v>1356</v>
      </c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  <c r="BH78" s="306"/>
      <c r="BI78" s="306"/>
      <c r="BJ78" s="306"/>
      <c r="BK78" s="306"/>
      <c r="BL78" s="306"/>
      <c r="BM78" s="306"/>
      <c r="BN78" s="306"/>
      <c r="BO78" s="306"/>
      <c r="BP78" s="306"/>
      <c r="BQ78" s="306"/>
      <c r="BR78" s="306"/>
      <c r="BS78" s="306"/>
      <c r="BT78" s="306"/>
      <c r="BU78" s="306"/>
      <c r="BV78" s="306"/>
      <c r="BW78" s="306"/>
      <c r="BX78" s="306"/>
      <c r="BY78" s="306"/>
      <c r="BZ78" s="306"/>
      <c r="CA78" s="306"/>
      <c r="CB78" s="306"/>
      <c r="CC78" s="306"/>
      <c r="CD78" s="306"/>
      <c r="CE78" s="306"/>
      <c r="CF78" s="306"/>
      <c r="CG78" s="306"/>
      <c r="CH78" s="306"/>
      <c r="CI78" s="306"/>
      <c r="CJ78" s="306"/>
      <c r="CK78" s="306"/>
      <c r="CL78" s="306"/>
      <c r="CM78" s="306"/>
      <c r="CN78" s="306"/>
      <c r="CO78" s="306"/>
      <c r="CP78" s="306"/>
      <c r="CQ78" s="306"/>
      <c r="CR78" s="306"/>
      <c r="CS78" s="306"/>
      <c r="CT78" s="306"/>
      <c r="CU78" s="306"/>
      <c r="CV78" s="306"/>
      <c r="CW78" s="306"/>
      <c r="CX78" s="306"/>
      <c r="CY78" s="306"/>
      <c r="CZ78" s="306"/>
      <c r="DA78" s="306"/>
      <c r="DB78" s="306"/>
      <c r="DC78" s="306"/>
      <c r="DD78" s="306"/>
      <c r="DE78" s="306"/>
      <c r="DF78" s="306"/>
      <c r="DG78" s="306"/>
      <c r="DH78" s="306"/>
      <c r="DI78" s="306"/>
      <c r="DJ78" s="306"/>
      <c r="DK78" s="306"/>
      <c r="DL78" s="306"/>
      <c r="DM78" s="306"/>
      <c r="DN78" s="306"/>
      <c r="DO78" s="306"/>
      <c r="DP78" s="306"/>
      <c r="DQ78" s="306"/>
      <c r="DR78" s="306"/>
      <c r="DS78" s="306"/>
      <c r="DT78" s="306"/>
      <c r="DU78" s="306"/>
      <c r="DV78" s="306"/>
      <c r="DW78" s="306"/>
      <c r="DX78" s="306"/>
      <c r="DY78" s="306"/>
      <c r="DZ78" s="306"/>
      <c r="EA78" s="306"/>
      <c r="EB78" s="306"/>
      <c r="EC78" s="306"/>
      <c r="ED78" s="306"/>
      <c r="EE78" s="306"/>
      <c r="EF78" s="306"/>
      <c r="EG78" s="306"/>
      <c r="EH78" s="306"/>
      <c r="EI78" s="306"/>
      <c r="EJ78" s="306"/>
      <c r="EK78" s="306"/>
      <c r="EL78" s="306"/>
      <c r="EM78" s="306"/>
      <c r="EN78" s="306"/>
      <c r="EO78" s="306"/>
      <c r="EP78" s="306"/>
      <c r="EQ78" s="306"/>
      <c r="ER78" s="306"/>
      <c r="ES78" s="306"/>
      <c r="ET78" s="306"/>
      <c r="EU78" s="306"/>
      <c r="EV78" s="306"/>
      <c r="EW78" s="306"/>
      <c r="EX78" s="306"/>
      <c r="EY78" s="306"/>
      <c r="EZ78" s="306"/>
      <c r="FA78" s="306"/>
      <c r="FB78" s="306"/>
      <c r="FC78" s="306"/>
      <c r="FD78" s="306"/>
      <c r="FE78" s="306"/>
      <c r="FF78" s="306"/>
      <c r="FG78" s="306"/>
      <c r="FH78" s="306"/>
      <c r="FI78" s="306"/>
      <c r="FJ78" s="306"/>
      <c r="FK78" s="306"/>
      <c r="FL78" s="306"/>
      <c r="FM78" s="306"/>
      <c r="FN78" s="306"/>
      <c r="FO78" s="306"/>
      <c r="FP78" s="306"/>
      <c r="FQ78" s="306"/>
      <c r="FR78" s="306"/>
      <c r="FS78" s="306"/>
      <c r="FT78" s="306"/>
      <c r="FU78" s="306"/>
      <c r="FV78" s="306"/>
      <c r="FW78" s="306"/>
      <c r="FX78" s="306"/>
      <c r="FY78" s="306"/>
      <c r="FZ78" s="306"/>
      <c r="GA78" s="306"/>
      <c r="GB78" s="306"/>
      <c r="GC78" s="306"/>
      <c r="GD78" s="306"/>
      <c r="GE78" s="306"/>
      <c r="GF78" s="306"/>
      <c r="GG78" s="306"/>
      <c r="GH78" s="306"/>
      <c r="GI78" s="306"/>
      <c r="GJ78" s="306"/>
      <c r="GK78" s="306"/>
      <c r="GL78" s="306"/>
      <c r="GM78" s="306"/>
      <c r="GN78" s="306"/>
      <c r="GO78" s="306"/>
      <c r="GP78" s="306"/>
      <c r="GQ78" s="306"/>
      <c r="GR78" s="306"/>
      <c r="GS78" s="306"/>
      <c r="GT78" s="306"/>
      <c r="GU78" s="306"/>
      <c r="GV78" s="306"/>
      <c r="GW78" s="306"/>
      <c r="GX78" s="306"/>
      <c r="GY78" s="306"/>
      <c r="GZ78" s="306"/>
      <c r="HA78" s="306"/>
      <c r="HB78" s="306"/>
      <c r="HC78" s="306"/>
      <c r="HD78" s="306"/>
      <c r="HE78" s="306"/>
      <c r="HF78" s="306"/>
      <c r="HG78" s="306"/>
      <c r="HH78" s="306"/>
      <c r="HI78" s="306"/>
      <c r="HJ78" s="306"/>
      <c r="HK78" s="306"/>
      <c r="HL78" s="306"/>
      <c r="HM78" s="306"/>
      <c r="HN78" s="306"/>
      <c r="HO78" s="306"/>
      <c r="HP78" s="306"/>
      <c r="HQ78" s="306"/>
      <c r="HR78" s="306"/>
      <c r="HS78" s="306"/>
      <c r="HT78" s="306"/>
      <c r="HU78" s="306"/>
      <c r="HV78" s="306"/>
      <c r="HW78" s="306"/>
      <c r="HX78" s="306"/>
      <c r="HY78" s="306"/>
      <c r="HZ78" s="306"/>
      <c r="IA78" s="306"/>
      <c r="IB78" s="306"/>
      <c r="IC78" s="306"/>
      <c r="ID78" s="306"/>
      <c r="IE78" s="306"/>
      <c r="IF78" s="306"/>
      <c r="IG78" s="306"/>
      <c r="IH78" s="306"/>
    </row>
    <row r="79" spans="1:242" s="219" customFormat="1" ht="15" customHeight="1" x14ac:dyDescent="0.3">
      <c r="A79" s="174">
        <v>4.03</v>
      </c>
      <c r="B79" s="231"/>
      <c r="C79" s="232" t="e">
        <f>VLOOKUP(BD.PD8[[#This Row],[Pos]],[18]!PPto[#Data],3,FALSE)</f>
        <v>#REF!</v>
      </c>
      <c r="D79" s="174" t="s">
        <v>23</v>
      </c>
      <c r="E79" s="305" t="str">
        <f>IF(BD.PD8[[#This Row],[.]]="*",VLOOKUP(BD.PD8[[#This Row],[Pos]],[18]Presupuesto!A:H,7,FALSE),"")</f>
        <v/>
      </c>
      <c r="F79" s="510" t="s">
        <v>312</v>
      </c>
      <c r="G79" s="174"/>
      <c r="H79" s="174"/>
      <c r="I79" s="174" t="s">
        <v>1292</v>
      </c>
      <c r="J79" s="382">
        <v>2</v>
      </c>
      <c r="K79" s="174" t="s">
        <v>260</v>
      </c>
      <c r="L79" s="383">
        <f>IF(BD.PD8[[#This Row],[Mon]]="DOP",1,HLOOKUP(BD.PD8[[#This Row],[Mon]],Data!$J$1:$K$2,2,FALSE))</f>
        <v>1</v>
      </c>
      <c r="M79" s="384">
        <v>126000</v>
      </c>
      <c r="N79" s="243">
        <f>BD.PD8[[#This Row],[Cant.]]*BD.PD8[[#This Row],[ Tasa ]]*BD.PD8[[#This Row],[ Precio Und.]]</f>
        <v>252000</v>
      </c>
      <c r="O79" s="386">
        <v>0.05</v>
      </c>
      <c r="P79" s="243">
        <f>IF(BD.PD8[[#This Row],[Liquid. '[%']]]&lt;&gt;0,(BD.PD8[[#This Row],[Valor Neto '[DOP']]]*BD.PD8[[#This Row],[Liquid. '[%']]])+BD.PD8[[#This Row],[Valor Neto '[DOP']]],BD.PD8[[#This Row],[Valor Neto '[DOP']]])</f>
        <v>264600</v>
      </c>
      <c r="Q79" s="243">
        <f>BD.PD8[[#This Row],[Ppto. Orden Interna '[DOP']]]/HLOOKUP("USD",Data!$J$1:$K$2,2,FALSE)</f>
        <v>4070.7692307692309</v>
      </c>
      <c r="R79" s="381" t="s">
        <v>309</v>
      </c>
      <c r="S79" s="387"/>
      <c r="T79" s="387"/>
      <c r="U79" s="492" t="s">
        <v>304</v>
      </c>
      <c r="V79" s="493">
        <v>801669</v>
      </c>
      <c r="W79" s="402" t="s">
        <v>310</v>
      </c>
      <c r="X79" s="495">
        <v>13</v>
      </c>
      <c r="Y79" s="388">
        <v>0.7</v>
      </c>
      <c r="Z79" s="243">
        <f>BD.PD8[[#This Row],[Av.P1 '[%']]]*BD.PD8[[#This Row],[Ppto. Orden Interna '[DOP']]]</f>
        <v>185220</v>
      </c>
      <c r="AA79" s="495">
        <v>15</v>
      </c>
      <c r="AB79" s="388">
        <v>0.3</v>
      </c>
      <c r="AC79" s="243">
        <f>BD.PD8[[#This Row],[Av.P2 '[%']]]*BD.PD8[[#This Row],[Ppto. Orden Interna '[DOP']]]</f>
        <v>79380</v>
      </c>
      <c r="AD79" s="249"/>
      <c r="AE79" s="389"/>
      <c r="AF79" s="243">
        <f>BD.PD8[[#This Row],[Av.P3 '[%']]]*BD.PD8[[#This Row],[Ppto. Orden Interna '[DOP']]]</f>
        <v>0</v>
      </c>
      <c r="AG79" s="243"/>
      <c r="AH79" s="243"/>
      <c r="AI79" s="243"/>
      <c r="AJ79" s="243"/>
      <c r="AK79" s="243"/>
      <c r="AL79" s="243"/>
      <c r="AM79" s="496">
        <f>BD.PD8[[#This Row],[Pago 3]]+BD.PD8[[#This Row],[Pago 2]]+BD.PD8[[#This Row],[Pago 1]]</f>
        <v>264600</v>
      </c>
      <c r="AN79" s="308" t="s">
        <v>244</v>
      </c>
      <c r="AO79" s="308" t="s">
        <v>245</v>
      </c>
      <c r="AP79" s="308" t="s">
        <v>246</v>
      </c>
      <c r="AQ79" s="308" t="s">
        <v>247</v>
      </c>
      <c r="AR79" s="308">
        <v>594</v>
      </c>
      <c r="AS79" s="308" t="s">
        <v>248</v>
      </c>
      <c r="AT79" s="249" t="s">
        <v>1356</v>
      </c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  <c r="BH79" s="306"/>
      <c r="BI79" s="306"/>
      <c r="BJ79" s="306"/>
      <c r="BK79" s="306"/>
      <c r="BL79" s="306"/>
      <c r="BM79" s="306"/>
      <c r="BN79" s="306"/>
      <c r="BO79" s="306"/>
      <c r="BP79" s="306"/>
      <c r="BQ79" s="306"/>
      <c r="BR79" s="306"/>
      <c r="BS79" s="306"/>
      <c r="BT79" s="306"/>
      <c r="BU79" s="306"/>
      <c r="BV79" s="306"/>
      <c r="BW79" s="306"/>
      <c r="BX79" s="306"/>
      <c r="BY79" s="306"/>
      <c r="BZ79" s="306"/>
      <c r="CA79" s="306"/>
      <c r="CB79" s="306"/>
      <c r="CC79" s="306"/>
      <c r="CD79" s="306"/>
      <c r="CE79" s="306"/>
      <c r="CF79" s="306"/>
      <c r="CG79" s="306"/>
      <c r="CH79" s="306"/>
      <c r="CI79" s="306"/>
      <c r="CJ79" s="306"/>
      <c r="CK79" s="306"/>
      <c r="CL79" s="306"/>
      <c r="CM79" s="306"/>
      <c r="CN79" s="306"/>
      <c r="CO79" s="306"/>
      <c r="CP79" s="306"/>
      <c r="CQ79" s="306"/>
      <c r="CR79" s="306"/>
      <c r="CS79" s="306"/>
      <c r="CT79" s="306"/>
      <c r="CU79" s="306"/>
      <c r="CV79" s="306"/>
      <c r="CW79" s="306"/>
      <c r="CX79" s="306"/>
      <c r="CY79" s="306"/>
      <c r="CZ79" s="306"/>
      <c r="DA79" s="306"/>
      <c r="DB79" s="306"/>
      <c r="DC79" s="306"/>
      <c r="DD79" s="306"/>
      <c r="DE79" s="306"/>
      <c r="DF79" s="306"/>
      <c r="DG79" s="306"/>
      <c r="DH79" s="306"/>
      <c r="DI79" s="306"/>
      <c r="DJ79" s="306"/>
      <c r="DK79" s="306"/>
      <c r="DL79" s="306"/>
      <c r="DM79" s="306"/>
      <c r="DN79" s="306"/>
      <c r="DO79" s="306"/>
      <c r="DP79" s="306"/>
      <c r="DQ79" s="306"/>
      <c r="DR79" s="306"/>
      <c r="DS79" s="306"/>
      <c r="DT79" s="306"/>
      <c r="DU79" s="306"/>
      <c r="DV79" s="306"/>
      <c r="DW79" s="306"/>
      <c r="DX79" s="306"/>
      <c r="DY79" s="306"/>
      <c r="DZ79" s="306"/>
      <c r="EA79" s="306"/>
      <c r="EB79" s="306"/>
      <c r="EC79" s="306"/>
      <c r="ED79" s="306"/>
      <c r="EE79" s="306"/>
      <c r="EF79" s="306"/>
      <c r="EG79" s="306"/>
      <c r="EH79" s="306"/>
      <c r="EI79" s="306"/>
      <c r="EJ79" s="306"/>
      <c r="EK79" s="306"/>
      <c r="EL79" s="306"/>
      <c r="EM79" s="306"/>
      <c r="EN79" s="306"/>
      <c r="EO79" s="306"/>
      <c r="EP79" s="306"/>
      <c r="EQ79" s="306"/>
      <c r="ER79" s="306"/>
      <c r="ES79" s="306"/>
      <c r="ET79" s="306"/>
      <c r="EU79" s="306"/>
      <c r="EV79" s="306"/>
      <c r="EW79" s="306"/>
      <c r="EX79" s="306"/>
      <c r="EY79" s="306"/>
      <c r="EZ79" s="306"/>
      <c r="FA79" s="306"/>
      <c r="FB79" s="306"/>
      <c r="FC79" s="306"/>
      <c r="FD79" s="306"/>
      <c r="FE79" s="306"/>
      <c r="FF79" s="306"/>
      <c r="FG79" s="306"/>
      <c r="FH79" s="306"/>
      <c r="FI79" s="306"/>
      <c r="FJ79" s="306"/>
      <c r="FK79" s="306"/>
      <c r="FL79" s="306"/>
      <c r="FM79" s="306"/>
      <c r="FN79" s="306"/>
      <c r="FO79" s="306"/>
      <c r="FP79" s="306"/>
      <c r="FQ79" s="306"/>
      <c r="FR79" s="306"/>
      <c r="FS79" s="306"/>
      <c r="FT79" s="306"/>
      <c r="FU79" s="306"/>
      <c r="FV79" s="306"/>
      <c r="FW79" s="306"/>
      <c r="FX79" s="306"/>
      <c r="FY79" s="306"/>
      <c r="FZ79" s="306"/>
      <c r="GA79" s="306"/>
      <c r="GB79" s="306"/>
      <c r="GC79" s="306"/>
      <c r="GD79" s="306"/>
      <c r="GE79" s="306"/>
      <c r="GF79" s="306"/>
      <c r="GG79" s="306"/>
      <c r="GH79" s="306"/>
      <c r="GI79" s="306"/>
      <c r="GJ79" s="306"/>
      <c r="GK79" s="306"/>
      <c r="GL79" s="306"/>
      <c r="GM79" s="306"/>
      <c r="GN79" s="306"/>
      <c r="GO79" s="306"/>
      <c r="GP79" s="306"/>
      <c r="GQ79" s="306"/>
      <c r="GR79" s="306"/>
      <c r="GS79" s="306"/>
      <c r="GT79" s="306"/>
      <c r="GU79" s="306"/>
      <c r="GV79" s="306"/>
      <c r="GW79" s="306"/>
      <c r="GX79" s="306"/>
      <c r="GY79" s="306"/>
      <c r="GZ79" s="306"/>
      <c r="HA79" s="306"/>
      <c r="HB79" s="306"/>
      <c r="HC79" s="306"/>
      <c r="HD79" s="306"/>
      <c r="HE79" s="306"/>
      <c r="HF79" s="306"/>
      <c r="HG79" s="306"/>
      <c r="HH79" s="306"/>
      <c r="HI79" s="306"/>
      <c r="HJ79" s="306"/>
      <c r="HK79" s="306"/>
      <c r="HL79" s="306"/>
      <c r="HM79" s="306"/>
      <c r="HN79" s="306"/>
      <c r="HO79" s="306"/>
      <c r="HP79" s="306"/>
      <c r="HQ79" s="306"/>
      <c r="HR79" s="306"/>
      <c r="HS79" s="306"/>
      <c r="HT79" s="306"/>
      <c r="HU79" s="306"/>
      <c r="HV79" s="306"/>
      <c r="HW79" s="306"/>
      <c r="HX79" s="306"/>
      <c r="HY79" s="306"/>
      <c r="HZ79" s="306"/>
      <c r="IA79" s="306"/>
      <c r="IB79" s="306"/>
      <c r="IC79" s="306"/>
      <c r="ID79" s="306"/>
      <c r="IE79" s="306"/>
      <c r="IF79" s="306"/>
      <c r="IG79" s="306"/>
      <c r="IH79" s="306"/>
    </row>
    <row r="80" spans="1:242" s="219" customFormat="1" ht="15" customHeight="1" x14ac:dyDescent="0.3">
      <c r="A80" s="174">
        <v>4.03</v>
      </c>
      <c r="B80" s="231"/>
      <c r="C80" s="232" t="e">
        <f>VLOOKUP(BD.PD8[[#This Row],[Pos]],[18]!PPto[#Data],3,FALSE)</f>
        <v>#REF!</v>
      </c>
      <c r="D80" s="174" t="s">
        <v>23</v>
      </c>
      <c r="E80" s="305" t="str">
        <f>IF(BD.PD8[[#This Row],[.]]="*",VLOOKUP(BD.PD8[[#This Row],[Pos]],[18]Presupuesto!A:H,7,FALSE),"")</f>
        <v/>
      </c>
      <c r="F80" s="510" t="s">
        <v>313</v>
      </c>
      <c r="G80" s="174"/>
      <c r="H80" s="174"/>
      <c r="I80" s="174" t="s">
        <v>1292</v>
      </c>
      <c r="J80" s="382">
        <v>2</v>
      </c>
      <c r="K80" s="174" t="s">
        <v>260</v>
      </c>
      <c r="L80" s="383">
        <f>IF(BD.PD8[[#This Row],[Mon]]="DOP",1,HLOOKUP(BD.PD8[[#This Row],[Mon]],Data!$J$1:$K$2,2,FALSE))</f>
        <v>1</v>
      </c>
      <c r="M80" s="384">
        <v>112000</v>
      </c>
      <c r="N80" s="243">
        <f>BD.PD8[[#This Row],[Cant.]]*BD.PD8[[#This Row],[ Tasa ]]*BD.PD8[[#This Row],[ Precio Und.]]</f>
        <v>224000</v>
      </c>
      <c r="O80" s="386">
        <v>0.05</v>
      </c>
      <c r="P80" s="243">
        <f>IF(BD.PD8[[#This Row],[Liquid. '[%']]]&lt;&gt;0,(BD.PD8[[#This Row],[Valor Neto '[DOP']]]*BD.PD8[[#This Row],[Liquid. '[%']]])+BD.PD8[[#This Row],[Valor Neto '[DOP']]],BD.PD8[[#This Row],[Valor Neto '[DOP']]])</f>
        <v>235200</v>
      </c>
      <c r="Q80" s="243">
        <f>BD.PD8[[#This Row],[Ppto. Orden Interna '[DOP']]]/HLOOKUP("USD",Data!$J$1:$K$2,2,FALSE)</f>
        <v>3618.4615384615386</v>
      </c>
      <c r="R80" s="381" t="s">
        <v>309</v>
      </c>
      <c r="S80" s="387"/>
      <c r="T80" s="387"/>
      <c r="U80" s="492" t="s">
        <v>304</v>
      </c>
      <c r="V80" s="493">
        <v>801669</v>
      </c>
      <c r="W80" s="402" t="s">
        <v>310</v>
      </c>
      <c r="X80" s="495">
        <v>13</v>
      </c>
      <c r="Y80" s="388">
        <v>0.7</v>
      </c>
      <c r="Z80" s="243">
        <f>BD.PD8[[#This Row],[Av.P1 '[%']]]*BD.PD8[[#This Row],[Ppto. Orden Interna '[DOP']]]</f>
        <v>164640</v>
      </c>
      <c r="AA80" s="495">
        <v>15</v>
      </c>
      <c r="AB80" s="388">
        <v>0.3</v>
      </c>
      <c r="AC80" s="243">
        <f>BD.PD8[[#This Row],[Av.P2 '[%']]]*BD.PD8[[#This Row],[Ppto. Orden Interna '[DOP']]]</f>
        <v>70560</v>
      </c>
      <c r="AD80" s="249"/>
      <c r="AE80" s="389"/>
      <c r="AF80" s="243">
        <f>BD.PD8[[#This Row],[Av.P3 '[%']]]*BD.PD8[[#This Row],[Ppto. Orden Interna '[DOP']]]</f>
        <v>0</v>
      </c>
      <c r="AG80" s="243"/>
      <c r="AH80" s="243"/>
      <c r="AI80" s="243"/>
      <c r="AJ80" s="243"/>
      <c r="AK80" s="243"/>
      <c r="AL80" s="243"/>
      <c r="AM80" s="496">
        <f>BD.PD8[[#This Row],[Pago 3]]+BD.PD8[[#This Row],[Pago 2]]+BD.PD8[[#This Row],[Pago 1]]</f>
        <v>235200</v>
      </c>
      <c r="AN80" s="308" t="s">
        <v>244</v>
      </c>
      <c r="AO80" s="308" t="s">
        <v>245</v>
      </c>
      <c r="AP80" s="308" t="s">
        <v>246</v>
      </c>
      <c r="AQ80" s="308" t="s">
        <v>247</v>
      </c>
      <c r="AR80" s="308">
        <v>594</v>
      </c>
      <c r="AS80" s="308" t="s">
        <v>248</v>
      </c>
      <c r="AT80" s="249" t="s">
        <v>1356</v>
      </c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  <c r="BH80" s="306"/>
      <c r="BI80" s="306"/>
      <c r="BJ80" s="306"/>
      <c r="BK80" s="306"/>
      <c r="BL80" s="306"/>
      <c r="BM80" s="306"/>
      <c r="BN80" s="306"/>
      <c r="BO80" s="306"/>
      <c r="BP80" s="306"/>
      <c r="BQ80" s="306"/>
      <c r="BR80" s="306"/>
      <c r="BS80" s="306"/>
      <c r="BT80" s="306"/>
      <c r="BU80" s="306"/>
      <c r="BV80" s="306"/>
      <c r="BW80" s="306"/>
      <c r="BX80" s="306"/>
      <c r="BY80" s="306"/>
      <c r="BZ80" s="306"/>
      <c r="CA80" s="306"/>
      <c r="CB80" s="306"/>
      <c r="CC80" s="306"/>
      <c r="CD80" s="306"/>
      <c r="CE80" s="306"/>
      <c r="CF80" s="306"/>
      <c r="CG80" s="306"/>
      <c r="CH80" s="306"/>
      <c r="CI80" s="306"/>
      <c r="CJ80" s="306"/>
      <c r="CK80" s="306"/>
      <c r="CL80" s="306"/>
      <c r="CM80" s="306"/>
      <c r="CN80" s="306"/>
      <c r="CO80" s="306"/>
      <c r="CP80" s="306"/>
      <c r="CQ80" s="306"/>
      <c r="CR80" s="306"/>
      <c r="CS80" s="306"/>
      <c r="CT80" s="306"/>
      <c r="CU80" s="306"/>
      <c r="CV80" s="306"/>
      <c r="CW80" s="306"/>
      <c r="CX80" s="306"/>
      <c r="CY80" s="306"/>
      <c r="CZ80" s="306"/>
      <c r="DA80" s="306"/>
      <c r="DB80" s="306"/>
      <c r="DC80" s="306"/>
      <c r="DD80" s="306"/>
      <c r="DE80" s="306"/>
      <c r="DF80" s="306"/>
      <c r="DG80" s="306"/>
      <c r="DH80" s="306"/>
      <c r="DI80" s="306"/>
      <c r="DJ80" s="306"/>
      <c r="DK80" s="306"/>
      <c r="DL80" s="306"/>
      <c r="DM80" s="306"/>
      <c r="DN80" s="306"/>
      <c r="DO80" s="306"/>
      <c r="DP80" s="306"/>
      <c r="DQ80" s="306"/>
      <c r="DR80" s="306"/>
      <c r="DS80" s="306"/>
      <c r="DT80" s="306"/>
      <c r="DU80" s="306"/>
      <c r="DV80" s="306"/>
      <c r="DW80" s="306"/>
      <c r="DX80" s="306"/>
      <c r="DY80" s="306"/>
      <c r="DZ80" s="306"/>
      <c r="EA80" s="306"/>
      <c r="EB80" s="306"/>
      <c r="EC80" s="306"/>
      <c r="ED80" s="306"/>
      <c r="EE80" s="306"/>
      <c r="EF80" s="306"/>
      <c r="EG80" s="306"/>
      <c r="EH80" s="306"/>
      <c r="EI80" s="306"/>
      <c r="EJ80" s="306"/>
      <c r="EK80" s="306"/>
      <c r="EL80" s="306"/>
      <c r="EM80" s="306"/>
      <c r="EN80" s="306"/>
      <c r="EO80" s="306"/>
      <c r="EP80" s="306"/>
      <c r="EQ80" s="306"/>
      <c r="ER80" s="306"/>
      <c r="ES80" s="306"/>
      <c r="ET80" s="306"/>
      <c r="EU80" s="306"/>
      <c r="EV80" s="306"/>
      <c r="EW80" s="306"/>
      <c r="EX80" s="306"/>
      <c r="EY80" s="306"/>
      <c r="EZ80" s="306"/>
      <c r="FA80" s="306"/>
      <c r="FB80" s="306"/>
      <c r="FC80" s="306"/>
      <c r="FD80" s="306"/>
      <c r="FE80" s="306"/>
      <c r="FF80" s="306"/>
      <c r="FG80" s="306"/>
      <c r="FH80" s="306"/>
      <c r="FI80" s="306"/>
      <c r="FJ80" s="306"/>
      <c r="FK80" s="306"/>
      <c r="FL80" s="306"/>
      <c r="FM80" s="306"/>
      <c r="FN80" s="306"/>
      <c r="FO80" s="306"/>
      <c r="FP80" s="306"/>
      <c r="FQ80" s="306"/>
      <c r="FR80" s="306"/>
      <c r="FS80" s="306"/>
      <c r="FT80" s="306"/>
      <c r="FU80" s="306"/>
      <c r="FV80" s="306"/>
      <c r="FW80" s="306"/>
      <c r="FX80" s="306"/>
      <c r="FY80" s="306"/>
      <c r="FZ80" s="306"/>
      <c r="GA80" s="306"/>
      <c r="GB80" s="306"/>
      <c r="GC80" s="306"/>
      <c r="GD80" s="306"/>
      <c r="GE80" s="306"/>
      <c r="GF80" s="306"/>
      <c r="GG80" s="306"/>
      <c r="GH80" s="306"/>
      <c r="GI80" s="306"/>
      <c r="GJ80" s="306"/>
      <c r="GK80" s="306"/>
      <c r="GL80" s="306"/>
      <c r="GM80" s="306"/>
      <c r="GN80" s="306"/>
      <c r="GO80" s="306"/>
      <c r="GP80" s="306"/>
      <c r="GQ80" s="306"/>
      <c r="GR80" s="306"/>
      <c r="GS80" s="306"/>
      <c r="GT80" s="306"/>
      <c r="GU80" s="306"/>
      <c r="GV80" s="306"/>
      <c r="GW80" s="306"/>
      <c r="GX80" s="306"/>
      <c r="GY80" s="306"/>
      <c r="GZ80" s="306"/>
      <c r="HA80" s="306"/>
      <c r="HB80" s="306"/>
      <c r="HC80" s="306"/>
      <c r="HD80" s="306"/>
      <c r="HE80" s="306"/>
      <c r="HF80" s="306"/>
      <c r="HG80" s="306"/>
      <c r="HH80" s="306"/>
      <c r="HI80" s="306"/>
      <c r="HJ80" s="306"/>
      <c r="HK80" s="306"/>
      <c r="HL80" s="306"/>
      <c r="HM80" s="306"/>
      <c r="HN80" s="306"/>
      <c r="HO80" s="306"/>
      <c r="HP80" s="306"/>
      <c r="HQ80" s="306"/>
      <c r="HR80" s="306"/>
      <c r="HS80" s="306"/>
      <c r="HT80" s="306"/>
      <c r="HU80" s="306"/>
      <c r="HV80" s="306"/>
      <c r="HW80" s="306"/>
      <c r="HX80" s="306"/>
      <c r="HY80" s="306"/>
      <c r="HZ80" s="306"/>
      <c r="IA80" s="306"/>
      <c r="IB80" s="306"/>
      <c r="IC80" s="306"/>
      <c r="ID80" s="306"/>
      <c r="IE80" s="306"/>
      <c r="IF80" s="306"/>
      <c r="IG80" s="306"/>
      <c r="IH80" s="306"/>
    </row>
    <row r="81" spans="1:242" s="219" customFormat="1" ht="15" customHeight="1" x14ac:dyDescent="0.3">
      <c r="A81" s="174">
        <v>4.03</v>
      </c>
      <c r="B81" s="231"/>
      <c r="C81" s="232" t="e">
        <f>VLOOKUP(BD.PD8[[#This Row],[Pos]],[18]!PPto[#Data],3,FALSE)</f>
        <v>#REF!</v>
      </c>
      <c r="D81" s="174" t="s">
        <v>23</v>
      </c>
      <c r="E81" s="305" t="str">
        <f>IF(BD.PD8[[#This Row],[.]]="*",VLOOKUP(BD.PD8[[#This Row],[Pos]],[18]Presupuesto!A:H,7,FALSE),"")</f>
        <v/>
      </c>
      <c r="F81" s="510" t="s">
        <v>314</v>
      </c>
      <c r="G81" s="174"/>
      <c r="H81" s="174"/>
      <c r="I81" s="174" t="s">
        <v>1292</v>
      </c>
      <c r="J81" s="382">
        <v>1</v>
      </c>
      <c r="K81" s="174" t="s">
        <v>260</v>
      </c>
      <c r="L81" s="383">
        <f>IF(BD.PD8[[#This Row],[Mon]]="DOP",1,HLOOKUP(BD.PD8[[#This Row],[Mon]],Data!$J$1:$K$2,2,FALSE))</f>
        <v>1</v>
      </c>
      <c r="M81" s="384">
        <v>260285</v>
      </c>
      <c r="N81" s="243">
        <f>BD.PD8[[#This Row],[Cant.]]*BD.PD8[[#This Row],[ Tasa ]]*BD.PD8[[#This Row],[ Precio Und.]]</f>
        <v>260285</v>
      </c>
      <c r="O81" s="386">
        <v>0.05</v>
      </c>
      <c r="P81" s="243">
        <f>IF(BD.PD8[[#This Row],[Liquid. '[%']]]&lt;&gt;0,(BD.PD8[[#This Row],[Valor Neto '[DOP']]]*BD.PD8[[#This Row],[Liquid. '[%']]])+BD.PD8[[#This Row],[Valor Neto '[DOP']]],BD.PD8[[#This Row],[Valor Neto '[DOP']]])</f>
        <v>273299.25</v>
      </c>
      <c r="Q81" s="243">
        <f>BD.PD8[[#This Row],[Ppto. Orden Interna '[DOP']]]/HLOOKUP("USD",Data!$J$1:$K$2,2,FALSE)</f>
        <v>4204.6038461538465</v>
      </c>
      <c r="R81" s="381" t="s">
        <v>309</v>
      </c>
      <c r="S81" s="387"/>
      <c r="T81" s="387"/>
      <c r="U81" s="492" t="s">
        <v>304</v>
      </c>
      <c r="V81" s="493">
        <v>801669</v>
      </c>
      <c r="W81" s="402" t="s">
        <v>310</v>
      </c>
      <c r="X81" s="495">
        <v>13</v>
      </c>
      <c r="Y81" s="388">
        <v>0.7</v>
      </c>
      <c r="Z81" s="243">
        <f>BD.PD8[[#This Row],[Av.P1 '[%']]]*BD.PD8[[#This Row],[Ppto. Orden Interna '[DOP']]]</f>
        <v>191309.47499999998</v>
      </c>
      <c r="AA81" s="495">
        <v>15</v>
      </c>
      <c r="AB81" s="388">
        <v>0.3</v>
      </c>
      <c r="AC81" s="243">
        <f>BD.PD8[[#This Row],[Av.P2 '[%']]]*BD.PD8[[#This Row],[Ppto. Orden Interna '[DOP']]]</f>
        <v>81989.774999999994</v>
      </c>
      <c r="AD81" s="249"/>
      <c r="AE81" s="389"/>
      <c r="AF81" s="243">
        <f>BD.PD8[[#This Row],[Av.P3 '[%']]]*BD.PD8[[#This Row],[Ppto. Orden Interna '[DOP']]]</f>
        <v>0</v>
      </c>
      <c r="AG81" s="243"/>
      <c r="AH81" s="243"/>
      <c r="AI81" s="243"/>
      <c r="AJ81" s="243"/>
      <c r="AK81" s="243"/>
      <c r="AL81" s="243"/>
      <c r="AM81" s="496">
        <f>BD.PD8[[#This Row],[Pago 3]]+BD.PD8[[#This Row],[Pago 2]]+BD.PD8[[#This Row],[Pago 1]]</f>
        <v>273299.25</v>
      </c>
      <c r="AN81" s="308" t="s">
        <v>244</v>
      </c>
      <c r="AO81" s="308" t="s">
        <v>245</v>
      </c>
      <c r="AP81" s="308" t="s">
        <v>246</v>
      </c>
      <c r="AQ81" s="308" t="s">
        <v>247</v>
      </c>
      <c r="AR81" s="308">
        <v>594</v>
      </c>
      <c r="AS81" s="308" t="s">
        <v>248</v>
      </c>
      <c r="AT81" s="249" t="s">
        <v>1356</v>
      </c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  <c r="BH81" s="306"/>
      <c r="BI81" s="306"/>
      <c r="BJ81" s="306"/>
      <c r="BK81" s="306"/>
      <c r="BL81" s="306"/>
      <c r="BM81" s="306"/>
      <c r="BN81" s="306"/>
      <c r="BO81" s="306"/>
      <c r="BP81" s="306"/>
      <c r="BQ81" s="306"/>
      <c r="BR81" s="306"/>
      <c r="BS81" s="306"/>
      <c r="BT81" s="306"/>
      <c r="BU81" s="306"/>
      <c r="BV81" s="306"/>
      <c r="BW81" s="306"/>
      <c r="BX81" s="306"/>
      <c r="BY81" s="306"/>
      <c r="BZ81" s="306"/>
      <c r="CA81" s="306"/>
      <c r="CB81" s="306"/>
      <c r="CC81" s="306"/>
      <c r="CD81" s="306"/>
      <c r="CE81" s="306"/>
      <c r="CF81" s="306"/>
      <c r="CG81" s="306"/>
      <c r="CH81" s="306"/>
      <c r="CI81" s="306"/>
      <c r="CJ81" s="306"/>
      <c r="CK81" s="306"/>
      <c r="CL81" s="306"/>
      <c r="CM81" s="306"/>
      <c r="CN81" s="306"/>
      <c r="CO81" s="306"/>
      <c r="CP81" s="306"/>
      <c r="CQ81" s="306"/>
      <c r="CR81" s="306"/>
      <c r="CS81" s="306"/>
      <c r="CT81" s="306"/>
      <c r="CU81" s="306"/>
      <c r="CV81" s="306"/>
      <c r="CW81" s="306"/>
      <c r="CX81" s="306"/>
      <c r="CY81" s="306"/>
      <c r="CZ81" s="306"/>
      <c r="DA81" s="306"/>
      <c r="DB81" s="306"/>
      <c r="DC81" s="306"/>
      <c r="DD81" s="306"/>
      <c r="DE81" s="306"/>
      <c r="DF81" s="306"/>
      <c r="DG81" s="306"/>
      <c r="DH81" s="306"/>
      <c r="DI81" s="306"/>
      <c r="DJ81" s="306"/>
      <c r="DK81" s="306"/>
      <c r="DL81" s="306"/>
      <c r="DM81" s="306"/>
      <c r="DN81" s="306"/>
      <c r="DO81" s="306"/>
      <c r="DP81" s="306"/>
      <c r="DQ81" s="306"/>
      <c r="DR81" s="306"/>
      <c r="DS81" s="306"/>
      <c r="DT81" s="306"/>
      <c r="DU81" s="306"/>
      <c r="DV81" s="306"/>
      <c r="DW81" s="306"/>
      <c r="DX81" s="306"/>
      <c r="DY81" s="306"/>
      <c r="DZ81" s="306"/>
      <c r="EA81" s="306"/>
      <c r="EB81" s="306"/>
      <c r="EC81" s="306"/>
      <c r="ED81" s="306"/>
      <c r="EE81" s="306"/>
      <c r="EF81" s="306"/>
      <c r="EG81" s="306"/>
      <c r="EH81" s="306"/>
      <c r="EI81" s="306"/>
      <c r="EJ81" s="306"/>
      <c r="EK81" s="306"/>
      <c r="EL81" s="306"/>
      <c r="EM81" s="306"/>
      <c r="EN81" s="306"/>
      <c r="EO81" s="306"/>
      <c r="EP81" s="306"/>
      <c r="EQ81" s="306"/>
      <c r="ER81" s="306"/>
      <c r="ES81" s="306"/>
      <c r="ET81" s="306"/>
      <c r="EU81" s="306"/>
      <c r="EV81" s="306"/>
      <c r="EW81" s="306"/>
      <c r="EX81" s="306"/>
      <c r="EY81" s="306"/>
      <c r="EZ81" s="306"/>
      <c r="FA81" s="306"/>
      <c r="FB81" s="306"/>
      <c r="FC81" s="306"/>
      <c r="FD81" s="306"/>
      <c r="FE81" s="306"/>
      <c r="FF81" s="306"/>
      <c r="FG81" s="306"/>
      <c r="FH81" s="306"/>
      <c r="FI81" s="306"/>
      <c r="FJ81" s="306"/>
      <c r="FK81" s="306"/>
      <c r="FL81" s="306"/>
      <c r="FM81" s="306"/>
      <c r="FN81" s="306"/>
      <c r="FO81" s="306"/>
      <c r="FP81" s="306"/>
      <c r="FQ81" s="306"/>
      <c r="FR81" s="306"/>
      <c r="FS81" s="306"/>
      <c r="FT81" s="306"/>
      <c r="FU81" s="306"/>
      <c r="FV81" s="306"/>
      <c r="FW81" s="306"/>
      <c r="FX81" s="306"/>
      <c r="FY81" s="306"/>
      <c r="FZ81" s="306"/>
      <c r="GA81" s="306"/>
      <c r="GB81" s="306"/>
      <c r="GC81" s="306"/>
      <c r="GD81" s="306"/>
      <c r="GE81" s="306"/>
      <c r="GF81" s="306"/>
      <c r="GG81" s="306"/>
      <c r="GH81" s="306"/>
      <c r="GI81" s="306"/>
      <c r="GJ81" s="306"/>
      <c r="GK81" s="306"/>
      <c r="GL81" s="306"/>
      <c r="GM81" s="306"/>
      <c r="GN81" s="306"/>
      <c r="GO81" s="306"/>
      <c r="GP81" s="306"/>
      <c r="GQ81" s="306"/>
      <c r="GR81" s="306"/>
      <c r="GS81" s="306"/>
      <c r="GT81" s="306"/>
      <c r="GU81" s="306"/>
      <c r="GV81" s="306"/>
      <c r="GW81" s="306"/>
      <c r="GX81" s="306"/>
      <c r="GY81" s="306"/>
      <c r="GZ81" s="306"/>
      <c r="HA81" s="306"/>
      <c r="HB81" s="306"/>
      <c r="HC81" s="306"/>
      <c r="HD81" s="306"/>
      <c r="HE81" s="306"/>
      <c r="HF81" s="306"/>
      <c r="HG81" s="306"/>
      <c r="HH81" s="306"/>
      <c r="HI81" s="306"/>
      <c r="HJ81" s="306"/>
      <c r="HK81" s="306"/>
      <c r="HL81" s="306"/>
      <c r="HM81" s="306"/>
      <c r="HN81" s="306"/>
      <c r="HO81" s="306"/>
      <c r="HP81" s="306"/>
      <c r="HQ81" s="306"/>
      <c r="HR81" s="306"/>
      <c r="HS81" s="306"/>
      <c r="HT81" s="306"/>
      <c r="HU81" s="306"/>
      <c r="HV81" s="306"/>
      <c r="HW81" s="306"/>
      <c r="HX81" s="306"/>
      <c r="HY81" s="306"/>
      <c r="HZ81" s="306"/>
      <c r="IA81" s="306"/>
      <c r="IB81" s="306"/>
      <c r="IC81" s="306"/>
      <c r="ID81" s="306"/>
      <c r="IE81" s="306"/>
      <c r="IF81" s="306"/>
      <c r="IG81" s="306"/>
      <c r="IH81" s="306"/>
    </row>
    <row r="82" spans="1:242" s="219" customFormat="1" ht="15" customHeight="1" x14ac:dyDescent="0.3">
      <c r="A82" s="174">
        <v>4.03</v>
      </c>
      <c r="B82" s="231"/>
      <c r="C82" s="232" t="e">
        <f>VLOOKUP(BD.PD8[[#This Row],[Pos]],[18]!PPto[#Data],3,FALSE)</f>
        <v>#REF!</v>
      </c>
      <c r="D82" s="174" t="s">
        <v>23</v>
      </c>
      <c r="E82" s="305" t="str">
        <f>IF(BD.PD8[[#This Row],[.]]="*",VLOOKUP(BD.PD8[[#This Row],[Pos]],[18]Presupuesto!A:H,7,FALSE),"")</f>
        <v/>
      </c>
      <c r="F82" s="510" t="s">
        <v>315</v>
      </c>
      <c r="G82" s="174"/>
      <c r="H82" s="174"/>
      <c r="I82" s="174" t="s">
        <v>1292</v>
      </c>
      <c r="J82" s="382">
        <v>2</v>
      </c>
      <c r="K82" s="174" t="s">
        <v>260</v>
      </c>
      <c r="L82" s="383">
        <f>IF(BD.PD8[[#This Row],[Mon]]="DOP",1,HLOOKUP(BD.PD8[[#This Row],[Mon]],Data!$J$1:$K$2,2,FALSE))</f>
        <v>1</v>
      </c>
      <c r="M82" s="384">
        <v>120300</v>
      </c>
      <c r="N82" s="243">
        <f>BD.PD8[[#This Row],[Cant.]]*BD.PD8[[#This Row],[ Tasa ]]*BD.PD8[[#This Row],[ Precio Und.]]</f>
        <v>240600</v>
      </c>
      <c r="O82" s="386">
        <v>0.05</v>
      </c>
      <c r="P82" s="243">
        <f>IF(BD.PD8[[#This Row],[Liquid. '[%']]]&lt;&gt;0,(BD.PD8[[#This Row],[Valor Neto '[DOP']]]*BD.PD8[[#This Row],[Liquid. '[%']]])+BD.PD8[[#This Row],[Valor Neto '[DOP']]],BD.PD8[[#This Row],[Valor Neto '[DOP']]])</f>
        <v>252630</v>
      </c>
      <c r="Q82" s="243">
        <f>BD.PD8[[#This Row],[Ppto. Orden Interna '[DOP']]]/HLOOKUP("USD",Data!$J$1:$K$2,2,FALSE)</f>
        <v>3886.6153846153848</v>
      </c>
      <c r="R82" s="381" t="s">
        <v>309</v>
      </c>
      <c r="S82" s="387"/>
      <c r="T82" s="387"/>
      <c r="U82" s="492" t="s">
        <v>304</v>
      </c>
      <c r="V82" s="493">
        <v>801669</v>
      </c>
      <c r="W82" s="402" t="s">
        <v>310</v>
      </c>
      <c r="X82" s="495">
        <v>13</v>
      </c>
      <c r="Y82" s="388">
        <v>0.7</v>
      </c>
      <c r="Z82" s="243">
        <f>BD.PD8[[#This Row],[Av.P1 '[%']]]*BD.PD8[[#This Row],[Ppto. Orden Interna '[DOP']]]</f>
        <v>176841</v>
      </c>
      <c r="AA82" s="495">
        <v>15</v>
      </c>
      <c r="AB82" s="388">
        <v>0.3</v>
      </c>
      <c r="AC82" s="243">
        <f>BD.PD8[[#This Row],[Av.P2 '[%']]]*BD.PD8[[#This Row],[Ppto. Orden Interna '[DOP']]]</f>
        <v>75789</v>
      </c>
      <c r="AD82" s="249"/>
      <c r="AE82" s="389"/>
      <c r="AF82" s="243">
        <f>BD.PD8[[#This Row],[Av.P3 '[%']]]*BD.PD8[[#This Row],[Ppto. Orden Interna '[DOP']]]</f>
        <v>0</v>
      </c>
      <c r="AG82" s="243"/>
      <c r="AH82" s="243"/>
      <c r="AI82" s="243"/>
      <c r="AJ82" s="243"/>
      <c r="AK82" s="243"/>
      <c r="AL82" s="243"/>
      <c r="AM82" s="496">
        <f>BD.PD8[[#This Row],[Pago 3]]+BD.PD8[[#This Row],[Pago 2]]+BD.PD8[[#This Row],[Pago 1]]</f>
        <v>252630</v>
      </c>
      <c r="AN82" s="308" t="s">
        <v>244</v>
      </c>
      <c r="AO82" s="308" t="s">
        <v>245</v>
      </c>
      <c r="AP82" s="308" t="s">
        <v>246</v>
      </c>
      <c r="AQ82" s="308" t="s">
        <v>247</v>
      </c>
      <c r="AR82" s="308">
        <v>594</v>
      </c>
      <c r="AS82" s="308" t="s">
        <v>248</v>
      </c>
      <c r="AT82" s="249" t="s">
        <v>1356</v>
      </c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  <c r="BH82" s="306"/>
      <c r="BI82" s="306"/>
      <c r="BJ82" s="306"/>
      <c r="BK82" s="306"/>
      <c r="BL82" s="306"/>
      <c r="BM82" s="306"/>
      <c r="BN82" s="306"/>
      <c r="BO82" s="306"/>
      <c r="BP82" s="306"/>
      <c r="BQ82" s="306"/>
      <c r="BR82" s="306"/>
      <c r="BS82" s="306"/>
      <c r="BT82" s="306"/>
      <c r="BU82" s="306"/>
      <c r="BV82" s="306"/>
      <c r="BW82" s="306"/>
      <c r="BX82" s="306"/>
      <c r="BY82" s="306"/>
      <c r="BZ82" s="306"/>
      <c r="CA82" s="306"/>
      <c r="CB82" s="306"/>
      <c r="CC82" s="306"/>
      <c r="CD82" s="306"/>
      <c r="CE82" s="306"/>
      <c r="CF82" s="306"/>
      <c r="CG82" s="306"/>
      <c r="CH82" s="306"/>
      <c r="CI82" s="306"/>
      <c r="CJ82" s="306"/>
      <c r="CK82" s="306"/>
      <c r="CL82" s="306"/>
      <c r="CM82" s="306"/>
      <c r="CN82" s="306"/>
      <c r="CO82" s="306"/>
      <c r="CP82" s="306"/>
      <c r="CQ82" s="306"/>
      <c r="CR82" s="306"/>
      <c r="CS82" s="30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306"/>
      <c r="FN82" s="306"/>
      <c r="FO82" s="306"/>
      <c r="FP82" s="306"/>
      <c r="FQ82" s="306"/>
      <c r="FR82" s="306"/>
      <c r="FS82" s="306"/>
      <c r="FT82" s="306"/>
      <c r="FU82" s="306"/>
      <c r="FV82" s="306"/>
      <c r="FW82" s="306"/>
      <c r="FX82" s="306"/>
      <c r="FY82" s="306"/>
      <c r="FZ82" s="306"/>
      <c r="GA82" s="306"/>
      <c r="GB82" s="306"/>
      <c r="GC82" s="306"/>
      <c r="GD82" s="306"/>
      <c r="GE82" s="306"/>
      <c r="GF82" s="306"/>
      <c r="GG82" s="306"/>
      <c r="GH82" s="306"/>
      <c r="GI82" s="306"/>
      <c r="GJ82" s="306"/>
      <c r="GK82" s="306"/>
      <c r="GL82" s="306"/>
      <c r="GM82" s="306"/>
      <c r="GN82" s="306"/>
      <c r="GO82" s="306"/>
      <c r="GP82" s="306"/>
      <c r="GQ82" s="306"/>
      <c r="GR82" s="306"/>
      <c r="GS82" s="306"/>
      <c r="GT82" s="306"/>
      <c r="GU82" s="306"/>
      <c r="GV82" s="306"/>
      <c r="GW82" s="306"/>
      <c r="GX82" s="306"/>
      <c r="GY82" s="306"/>
      <c r="GZ82" s="306"/>
      <c r="HA82" s="306"/>
      <c r="HB82" s="306"/>
      <c r="HC82" s="306"/>
      <c r="HD82" s="306"/>
      <c r="HE82" s="306"/>
      <c r="HF82" s="306"/>
      <c r="HG82" s="306"/>
      <c r="HH82" s="306"/>
      <c r="HI82" s="306"/>
      <c r="HJ82" s="306"/>
      <c r="HK82" s="306"/>
      <c r="HL82" s="306"/>
      <c r="HM82" s="306"/>
      <c r="HN82" s="306"/>
      <c r="HO82" s="306"/>
      <c r="HP82" s="306"/>
      <c r="HQ82" s="306"/>
      <c r="HR82" s="306"/>
      <c r="HS82" s="306"/>
      <c r="HT82" s="306"/>
      <c r="HU82" s="306"/>
      <c r="HV82" s="306"/>
      <c r="HW82" s="306"/>
      <c r="HX82" s="306"/>
      <c r="HY82" s="306"/>
      <c r="HZ82" s="306"/>
      <c r="IA82" s="306"/>
      <c r="IB82" s="306"/>
      <c r="IC82" s="306"/>
      <c r="ID82" s="306"/>
      <c r="IE82" s="306"/>
      <c r="IF82" s="306"/>
      <c r="IG82" s="306"/>
      <c r="IH82" s="306"/>
    </row>
    <row r="83" spans="1:242" s="219" customFormat="1" ht="15" customHeight="1" x14ac:dyDescent="0.3">
      <c r="A83" s="174">
        <v>4.03</v>
      </c>
      <c r="B83" s="231"/>
      <c r="C83" s="232" t="e">
        <f>VLOOKUP(BD.PD8[[#This Row],[Pos]],[18]!PPto[#Data],3,FALSE)</f>
        <v>#REF!</v>
      </c>
      <c r="D83" s="174" t="s">
        <v>23</v>
      </c>
      <c r="E83" s="305" t="str">
        <f>IF(BD.PD8[[#This Row],[.]]="*",VLOOKUP(BD.PD8[[#This Row],[Pos]],[18]Presupuesto!A:H,7,FALSE),"")</f>
        <v/>
      </c>
      <c r="F83" s="510" t="s">
        <v>316</v>
      </c>
      <c r="G83" s="174"/>
      <c r="H83" s="174"/>
      <c r="I83" s="174" t="s">
        <v>1292</v>
      </c>
      <c r="J83" s="382">
        <v>1</v>
      </c>
      <c r="K83" s="174" t="s">
        <v>260</v>
      </c>
      <c r="L83" s="383">
        <f>IF(BD.PD8[[#This Row],[Mon]]="DOP",1,HLOOKUP(BD.PD8[[#This Row],[Mon]],Data!$J$1:$K$2,2,FALSE))</f>
        <v>1</v>
      </c>
      <c r="M83" s="384">
        <v>114500</v>
      </c>
      <c r="N83" s="243">
        <f>BD.PD8[[#This Row],[Cant.]]*BD.PD8[[#This Row],[ Tasa ]]*BD.PD8[[#This Row],[ Precio Und.]]</f>
        <v>114500</v>
      </c>
      <c r="O83" s="386">
        <v>0.05</v>
      </c>
      <c r="P83" s="243">
        <f>IF(BD.PD8[[#This Row],[Liquid. '[%']]]&lt;&gt;0,(BD.PD8[[#This Row],[Valor Neto '[DOP']]]*BD.PD8[[#This Row],[Liquid. '[%']]])+BD.PD8[[#This Row],[Valor Neto '[DOP']]],BD.PD8[[#This Row],[Valor Neto '[DOP']]])</f>
        <v>120225</v>
      </c>
      <c r="Q83" s="243">
        <f>BD.PD8[[#This Row],[Ppto. Orden Interna '[DOP']]]/HLOOKUP("USD",Data!$J$1:$K$2,2,FALSE)</f>
        <v>1849.6153846153845</v>
      </c>
      <c r="R83" s="381" t="s">
        <v>309</v>
      </c>
      <c r="S83" s="387"/>
      <c r="T83" s="387"/>
      <c r="U83" s="492" t="s">
        <v>304</v>
      </c>
      <c r="V83" s="493">
        <v>801669</v>
      </c>
      <c r="W83" s="402" t="s">
        <v>310</v>
      </c>
      <c r="X83" s="495">
        <v>13</v>
      </c>
      <c r="Y83" s="388">
        <v>0.7</v>
      </c>
      <c r="Z83" s="243">
        <f>BD.PD8[[#This Row],[Av.P1 '[%']]]*BD.PD8[[#This Row],[Ppto. Orden Interna '[DOP']]]</f>
        <v>84157.5</v>
      </c>
      <c r="AA83" s="495">
        <v>15</v>
      </c>
      <c r="AB83" s="388">
        <v>0.3</v>
      </c>
      <c r="AC83" s="243">
        <f>BD.PD8[[#This Row],[Av.P2 '[%']]]*BD.PD8[[#This Row],[Ppto. Orden Interna '[DOP']]]</f>
        <v>36067.5</v>
      </c>
      <c r="AD83" s="249"/>
      <c r="AE83" s="389"/>
      <c r="AF83" s="243">
        <f>BD.PD8[[#This Row],[Av.P3 '[%']]]*BD.PD8[[#This Row],[Ppto. Orden Interna '[DOP']]]</f>
        <v>0</v>
      </c>
      <c r="AG83" s="243"/>
      <c r="AH83" s="243"/>
      <c r="AI83" s="243"/>
      <c r="AJ83" s="243"/>
      <c r="AK83" s="243"/>
      <c r="AL83" s="243"/>
      <c r="AM83" s="496">
        <f>BD.PD8[[#This Row],[Pago 3]]+BD.PD8[[#This Row],[Pago 2]]+BD.PD8[[#This Row],[Pago 1]]</f>
        <v>120225</v>
      </c>
      <c r="AN83" s="308" t="s">
        <v>244</v>
      </c>
      <c r="AO83" s="308" t="s">
        <v>245</v>
      </c>
      <c r="AP83" s="308" t="s">
        <v>246</v>
      </c>
      <c r="AQ83" s="308" t="s">
        <v>247</v>
      </c>
      <c r="AR83" s="308">
        <v>594</v>
      </c>
      <c r="AS83" s="308" t="s">
        <v>248</v>
      </c>
      <c r="AT83" s="249" t="s">
        <v>1356</v>
      </c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  <c r="BH83" s="306"/>
      <c r="BI83" s="306"/>
      <c r="BJ83" s="306"/>
      <c r="BK83" s="306"/>
      <c r="BL83" s="306"/>
      <c r="BM83" s="306"/>
      <c r="BN83" s="306"/>
      <c r="BO83" s="306"/>
      <c r="BP83" s="306"/>
      <c r="BQ83" s="306"/>
      <c r="BR83" s="306"/>
      <c r="BS83" s="306"/>
      <c r="BT83" s="306"/>
      <c r="BU83" s="306"/>
      <c r="BV83" s="306"/>
      <c r="BW83" s="306"/>
      <c r="BX83" s="306"/>
      <c r="BY83" s="306"/>
      <c r="BZ83" s="306"/>
      <c r="CA83" s="306"/>
      <c r="CB83" s="306"/>
      <c r="CC83" s="306"/>
      <c r="CD83" s="306"/>
      <c r="CE83" s="306"/>
      <c r="CF83" s="306"/>
      <c r="CG83" s="306"/>
      <c r="CH83" s="306"/>
      <c r="CI83" s="306"/>
      <c r="CJ83" s="306"/>
      <c r="CK83" s="306"/>
      <c r="CL83" s="306"/>
      <c r="CM83" s="306"/>
      <c r="CN83" s="306"/>
      <c r="CO83" s="306"/>
      <c r="CP83" s="306"/>
      <c r="CQ83" s="306"/>
      <c r="CR83" s="306"/>
      <c r="CS83" s="306"/>
      <c r="CT83" s="306"/>
      <c r="CU83" s="306"/>
      <c r="CV83" s="306"/>
      <c r="CW83" s="306"/>
      <c r="CX83" s="306"/>
      <c r="CY83" s="306"/>
      <c r="CZ83" s="306"/>
      <c r="DA83" s="306"/>
      <c r="DB83" s="306"/>
      <c r="DC83" s="306"/>
      <c r="DD83" s="306"/>
      <c r="DE83" s="306"/>
      <c r="DF83" s="306"/>
      <c r="DG83" s="306"/>
      <c r="DH83" s="306"/>
      <c r="DI83" s="306"/>
      <c r="DJ83" s="306"/>
      <c r="DK83" s="306"/>
      <c r="DL83" s="306"/>
      <c r="DM83" s="306"/>
      <c r="DN83" s="306"/>
      <c r="DO83" s="306"/>
      <c r="DP83" s="306"/>
      <c r="DQ83" s="306"/>
      <c r="DR83" s="306"/>
      <c r="DS83" s="306"/>
      <c r="DT83" s="306"/>
      <c r="DU83" s="306"/>
      <c r="DV83" s="306"/>
      <c r="DW83" s="306"/>
      <c r="DX83" s="306"/>
      <c r="DY83" s="306"/>
      <c r="DZ83" s="306"/>
      <c r="EA83" s="306"/>
      <c r="EB83" s="306"/>
      <c r="EC83" s="306"/>
      <c r="ED83" s="306"/>
      <c r="EE83" s="306"/>
      <c r="EF83" s="306"/>
      <c r="EG83" s="306"/>
      <c r="EH83" s="306"/>
      <c r="EI83" s="306"/>
      <c r="EJ83" s="306"/>
      <c r="EK83" s="306"/>
      <c r="EL83" s="306"/>
      <c r="EM83" s="306"/>
      <c r="EN83" s="306"/>
      <c r="EO83" s="306"/>
      <c r="EP83" s="306"/>
      <c r="EQ83" s="306"/>
      <c r="ER83" s="306"/>
      <c r="ES83" s="306"/>
      <c r="ET83" s="306"/>
      <c r="EU83" s="306"/>
      <c r="EV83" s="306"/>
      <c r="EW83" s="306"/>
      <c r="EX83" s="306"/>
      <c r="EY83" s="306"/>
      <c r="EZ83" s="306"/>
      <c r="FA83" s="306"/>
      <c r="FB83" s="306"/>
      <c r="FC83" s="306"/>
      <c r="FD83" s="306"/>
      <c r="FE83" s="306"/>
      <c r="FF83" s="306"/>
      <c r="FG83" s="306"/>
      <c r="FH83" s="306"/>
      <c r="FI83" s="306"/>
      <c r="FJ83" s="306"/>
      <c r="FK83" s="306"/>
      <c r="FL83" s="306"/>
      <c r="FM83" s="306"/>
      <c r="FN83" s="306"/>
      <c r="FO83" s="306"/>
      <c r="FP83" s="306"/>
      <c r="FQ83" s="306"/>
      <c r="FR83" s="306"/>
      <c r="FS83" s="306"/>
      <c r="FT83" s="306"/>
      <c r="FU83" s="306"/>
      <c r="FV83" s="306"/>
      <c r="FW83" s="306"/>
      <c r="FX83" s="306"/>
      <c r="FY83" s="306"/>
      <c r="FZ83" s="306"/>
      <c r="GA83" s="306"/>
      <c r="GB83" s="306"/>
      <c r="GC83" s="306"/>
      <c r="GD83" s="306"/>
      <c r="GE83" s="306"/>
      <c r="GF83" s="306"/>
      <c r="GG83" s="306"/>
      <c r="GH83" s="306"/>
      <c r="GI83" s="306"/>
      <c r="GJ83" s="306"/>
      <c r="GK83" s="306"/>
      <c r="GL83" s="306"/>
      <c r="GM83" s="306"/>
      <c r="GN83" s="306"/>
      <c r="GO83" s="306"/>
      <c r="GP83" s="306"/>
      <c r="GQ83" s="306"/>
      <c r="GR83" s="306"/>
      <c r="GS83" s="306"/>
      <c r="GT83" s="306"/>
      <c r="GU83" s="306"/>
      <c r="GV83" s="306"/>
      <c r="GW83" s="306"/>
      <c r="GX83" s="306"/>
      <c r="GY83" s="306"/>
      <c r="GZ83" s="306"/>
      <c r="HA83" s="306"/>
      <c r="HB83" s="306"/>
      <c r="HC83" s="306"/>
      <c r="HD83" s="306"/>
      <c r="HE83" s="306"/>
      <c r="HF83" s="306"/>
      <c r="HG83" s="306"/>
      <c r="HH83" s="306"/>
      <c r="HI83" s="306"/>
      <c r="HJ83" s="306"/>
      <c r="HK83" s="306"/>
      <c r="HL83" s="306"/>
      <c r="HM83" s="306"/>
      <c r="HN83" s="306"/>
      <c r="HO83" s="306"/>
      <c r="HP83" s="306"/>
      <c r="HQ83" s="306"/>
      <c r="HR83" s="306"/>
      <c r="HS83" s="306"/>
      <c r="HT83" s="306"/>
      <c r="HU83" s="306"/>
      <c r="HV83" s="306"/>
      <c r="HW83" s="306"/>
      <c r="HX83" s="306"/>
      <c r="HY83" s="306"/>
      <c r="HZ83" s="306"/>
      <c r="IA83" s="306"/>
      <c r="IB83" s="306"/>
      <c r="IC83" s="306"/>
      <c r="ID83" s="306"/>
      <c r="IE83" s="306"/>
      <c r="IF83" s="306"/>
      <c r="IG83" s="306"/>
      <c r="IH83" s="306"/>
    </row>
    <row r="84" spans="1:242" s="219" customFormat="1" ht="15" customHeight="1" x14ac:dyDescent="0.3">
      <c r="A84" s="174">
        <v>4.03</v>
      </c>
      <c r="B84" s="231"/>
      <c r="C84" s="232" t="e">
        <f>VLOOKUP(BD.PD8[[#This Row],[Pos]],[18]!PPto[#Data],3,FALSE)</f>
        <v>#REF!</v>
      </c>
      <c r="D84" s="174" t="s">
        <v>23</v>
      </c>
      <c r="E84" s="305" t="str">
        <f>IF(BD.PD8[[#This Row],[.]]="*",VLOOKUP(BD.PD8[[#This Row],[Pos]],[18]Presupuesto!A:H,7,FALSE),"")</f>
        <v/>
      </c>
      <c r="F84" s="510" t="s">
        <v>317</v>
      </c>
      <c r="G84" s="174"/>
      <c r="H84" s="174"/>
      <c r="I84" s="174" t="s">
        <v>1292</v>
      </c>
      <c r="J84" s="382">
        <v>3</v>
      </c>
      <c r="K84" s="174" t="s">
        <v>260</v>
      </c>
      <c r="L84" s="383">
        <f>IF(BD.PD8[[#This Row],[Mon]]="DOP",1,HLOOKUP(BD.PD8[[#This Row],[Mon]],Data!$J$1:$K$2,2,FALSE))</f>
        <v>1</v>
      </c>
      <c r="M84" s="384">
        <v>9500</v>
      </c>
      <c r="N84" s="243">
        <f>BD.PD8[[#This Row],[Cant.]]*BD.PD8[[#This Row],[ Tasa ]]*BD.PD8[[#This Row],[ Precio Und.]]</f>
        <v>28500</v>
      </c>
      <c r="O84" s="386">
        <v>0.05</v>
      </c>
      <c r="P84" s="243">
        <f>IF(BD.PD8[[#This Row],[Liquid. '[%']]]&lt;&gt;0,(BD.PD8[[#This Row],[Valor Neto '[DOP']]]*BD.PD8[[#This Row],[Liquid. '[%']]])+BD.PD8[[#This Row],[Valor Neto '[DOP']]],BD.PD8[[#This Row],[Valor Neto '[DOP']]])</f>
        <v>29925</v>
      </c>
      <c r="Q84" s="243">
        <f>BD.PD8[[#This Row],[Ppto. Orden Interna '[DOP']]]/HLOOKUP("USD",Data!$J$1:$K$2,2,FALSE)</f>
        <v>460.38461538461536</v>
      </c>
      <c r="R84" s="381" t="s">
        <v>309</v>
      </c>
      <c r="S84" s="387"/>
      <c r="T84" s="387"/>
      <c r="U84" s="492" t="s">
        <v>304</v>
      </c>
      <c r="V84" s="493">
        <v>801669</v>
      </c>
      <c r="W84" s="402" t="s">
        <v>310</v>
      </c>
      <c r="X84" s="495">
        <v>13</v>
      </c>
      <c r="Y84" s="388">
        <v>0.7</v>
      </c>
      <c r="Z84" s="243">
        <f>BD.PD8[[#This Row],[Av.P1 '[%']]]*BD.PD8[[#This Row],[Ppto. Orden Interna '[DOP']]]</f>
        <v>20947.5</v>
      </c>
      <c r="AA84" s="495">
        <v>15</v>
      </c>
      <c r="AB84" s="388">
        <v>0.3</v>
      </c>
      <c r="AC84" s="243">
        <f>BD.PD8[[#This Row],[Av.P2 '[%']]]*BD.PD8[[#This Row],[Ppto. Orden Interna '[DOP']]]</f>
        <v>8977.5</v>
      </c>
      <c r="AD84" s="249"/>
      <c r="AE84" s="389"/>
      <c r="AF84" s="243">
        <f>BD.PD8[[#This Row],[Av.P3 '[%']]]*BD.PD8[[#This Row],[Ppto. Orden Interna '[DOP']]]</f>
        <v>0</v>
      </c>
      <c r="AG84" s="243"/>
      <c r="AH84" s="243"/>
      <c r="AI84" s="243"/>
      <c r="AJ84" s="243"/>
      <c r="AK84" s="243"/>
      <c r="AL84" s="243"/>
      <c r="AM84" s="496">
        <f>BD.PD8[[#This Row],[Pago 3]]+BD.PD8[[#This Row],[Pago 2]]+BD.PD8[[#This Row],[Pago 1]]</f>
        <v>29925</v>
      </c>
      <c r="AN84" s="308" t="s">
        <v>244</v>
      </c>
      <c r="AO84" s="308" t="s">
        <v>245</v>
      </c>
      <c r="AP84" s="308" t="s">
        <v>246</v>
      </c>
      <c r="AQ84" s="308" t="s">
        <v>247</v>
      </c>
      <c r="AR84" s="308">
        <v>594</v>
      </c>
      <c r="AS84" s="308" t="s">
        <v>248</v>
      </c>
      <c r="AT84" s="249" t="s">
        <v>1356</v>
      </c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  <c r="BH84" s="306"/>
      <c r="BI84" s="306"/>
      <c r="BJ84" s="306"/>
      <c r="BK84" s="306"/>
      <c r="BL84" s="306"/>
      <c r="BM84" s="306"/>
      <c r="BN84" s="306"/>
      <c r="BO84" s="306"/>
      <c r="BP84" s="306"/>
      <c r="BQ84" s="306"/>
      <c r="BR84" s="306"/>
      <c r="BS84" s="306"/>
      <c r="BT84" s="306"/>
      <c r="BU84" s="306"/>
      <c r="BV84" s="306"/>
      <c r="BW84" s="306"/>
      <c r="BX84" s="306"/>
      <c r="BY84" s="306"/>
      <c r="BZ84" s="306"/>
      <c r="CA84" s="306"/>
      <c r="CB84" s="306"/>
      <c r="CC84" s="306"/>
      <c r="CD84" s="306"/>
      <c r="CE84" s="306"/>
      <c r="CF84" s="306"/>
      <c r="CG84" s="306"/>
      <c r="CH84" s="306"/>
      <c r="CI84" s="306"/>
      <c r="CJ84" s="306"/>
      <c r="CK84" s="306"/>
      <c r="CL84" s="306"/>
      <c r="CM84" s="306"/>
      <c r="CN84" s="306"/>
      <c r="CO84" s="306"/>
      <c r="CP84" s="306"/>
      <c r="CQ84" s="306"/>
      <c r="CR84" s="306"/>
      <c r="CS84" s="306"/>
      <c r="CT84" s="306"/>
      <c r="CU84" s="306"/>
      <c r="CV84" s="306"/>
      <c r="CW84" s="306"/>
      <c r="CX84" s="306"/>
      <c r="CY84" s="306"/>
      <c r="CZ84" s="306"/>
      <c r="DA84" s="306"/>
      <c r="DB84" s="306"/>
      <c r="DC84" s="306"/>
      <c r="DD84" s="306"/>
      <c r="DE84" s="306"/>
      <c r="DF84" s="306"/>
      <c r="DG84" s="306"/>
      <c r="DH84" s="306"/>
      <c r="DI84" s="306"/>
      <c r="DJ84" s="306"/>
      <c r="DK84" s="306"/>
      <c r="DL84" s="306"/>
      <c r="DM84" s="306"/>
      <c r="DN84" s="306"/>
      <c r="DO84" s="306"/>
      <c r="DP84" s="306"/>
      <c r="DQ84" s="306"/>
      <c r="DR84" s="306"/>
      <c r="DS84" s="306"/>
      <c r="DT84" s="306"/>
      <c r="DU84" s="306"/>
      <c r="DV84" s="306"/>
      <c r="DW84" s="306"/>
      <c r="DX84" s="306"/>
      <c r="DY84" s="306"/>
      <c r="DZ84" s="306"/>
      <c r="EA84" s="306"/>
      <c r="EB84" s="306"/>
      <c r="EC84" s="306"/>
      <c r="ED84" s="306"/>
      <c r="EE84" s="306"/>
      <c r="EF84" s="306"/>
      <c r="EG84" s="306"/>
      <c r="EH84" s="306"/>
      <c r="EI84" s="306"/>
      <c r="EJ84" s="306"/>
      <c r="EK84" s="306"/>
      <c r="EL84" s="306"/>
      <c r="EM84" s="306"/>
      <c r="EN84" s="306"/>
      <c r="EO84" s="306"/>
      <c r="EP84" s="306"/>
      <c r="EQ84" s="306"/>
      <c r="ER84" s="306"/>
      <c r="ES84" s="306"/>
      <c r="ET84" s="306"/>
      <c r="EU84" s="306"/>
      <c r="EV84" s="306"/>
      <c r="EW84" s="306"/>
      <c r="EX84" s="306"/>
      <c r="EY84" s="306"/>
      <c r="EZ84" s="306"/>
      <c r="FA84" s="306"/>
      <c r="FB84" s="306"/>
      <c r="FC84" s="306"/>
      <c r="FD84" s="306"/>
      <c r="FE84" s="306"/>
      <c r="FF84" s="306"/>
      <c r="FG84" s="306"/>
      <c r="FH84" s="306"/>
      <c r="FI84" s="306"/>
      <c r="FJ84" s="306"/>
      <c r="FK84" s="306"/>
      <c r="FL84" s="306"/>
      <c r="FM84" s="306"/>
      <c r="FN84" s="306"/>
      <c r="FO84" s="306"/>
      <c r="FP84" s="306"/>
      <c r="FQ84" s="306"/>
      <c r="FR84" s="306"/>
      <c r="FS84" s="306"/>
      <c r="FT84" s="306"/>
      <c r="FU84" s="306"/>
      <c r="FV84" s="306"/>
      <c r="FW84" s="306"/>
      <c r="FX84" s="306"/>
      <c r="FY84" s="306"/>
      <c r="FZ84" s="306"/>
      <c r="GA84" s="306"/>
      <c r="GB84" s="306"/>
      <c r="GC84" s="306"/>
      <c r="GD84" s="306"/>
      <c r="GE84" s="306"/>
      <c r="GF84" s="306"/>
      <c r="GG84" s="306"/>
      <c r="GH84" s="306"/>
      <c r="GI84" s="306"/>
      <c r="GJ84" s="306"/>
      <c r="GK84" s="306"/>
      <c r="GL84" s="306"/>
      <c r="GM84" s="306"/>
      <c r="GN84" s="306"/>
      <c r="GO84" s="306"/>
      <c r="GP84" s="306"/>
      <c r="GQ84" s="306"/>
      <c r="GR84" s="306"/>
      <c r="GS84" s="306"/>
      <c r="GT84" s="306"/>
      <c r="GU84" s="306"/>
      <c r="GV84" s="306"/>
      <c r="GW84" s="306"/>
      <c r="GX84" s="306"/>
      <c r="GY84" s="306"/>
      <c r="GZ84" s="306"/>
      <c r="HA84" s="306"/>
      <c r="HB84" s="306"/>
      <c r="HC84" s="306"/>
      <c r="HD84" s="306"/>
      <c r="HE84" s="306"/>
      <c r="HF84" s="306"/>
      <c r="HG84" s="306"/>
      <c r="HH84" s="306"/>
      <c r="HI84" s="306"/>
      <c r="HJ84" s="306"/>
      <c r="HK84" s="306"/>
      <c r="HL84" s="306"/>
      <c r="HM84" s="306"/>
      <c r="HN84" s="306"/>
      <c r="HO84" s="306"/>
      <c r="HP84" s="306"/>
      <c r="HQ84" s="306"/>
      <c r="HR84" s="306"/>
      <c r="HS84" s="306"/>
      <c r="HT84" s="306"/>
      <c r="HU84" s="306"/>
      <c r="HV84" s="306"/>
      <c r="HW84" s="306"/>
      <c r="HX84" s="306"/>
      <c r="HY84" s="306"/>
      <c r="HZ84" s="306"/>
      <c r="IA84" s="306"/>
      <c r="IB84" s="306"/>
      <c r="IC84" s="306"/>
      <c r="ID84" s="306"/>
      <c r="IE84" s="306"/>
      <c r="IF84" s="306"/>
      <c r="IG84" s="306"/>
      <c r="IH84" s="306"/>
    </row>
    <row r="85" spans="1:242" s="219" customFormat="1" ht="15" customHeight="1" x14ac:dyDescent="0.3">
      <c r="A85" s="174">
        <v>4.03</v>
      </c>
      <c r="B85" s="231"/>
      <c r="C85" s="232" t="e">
        <f>VLOOKUP(BD.PD8[[#This Row],[Pos]],[18]!PPto[#Data],3,FALSE)</f>
        <v>#REF!</v>
      </c>
      <c r="D85" s="174" t="s">
        <v>23</v>
      </c>
      <c r="E85" s="305" t="str">
        <f>IF(BD.PD8[[#This Row],[.]]="*",VLOOKUP(BD.PD8[[#This Row],[Pos]],[18]Presupuesto!A:H,7,FALSE),"")</f>
        <v/>
      </c>
      <c r="F85" s="510" t="s">
        <v>318</v>
      </c>
      <c r="G85" s="174"/>
      <c r="H85" s="174"/>
      <c r="I85" s="174" t="s">
        <v>1292</v>
      </c>
      <c r="J85" s="382">
        <v>2</v>
      </c>
      <c r="K85" s="174" t="s">
        <v>260</v>
      </c>
      <c r="L85" s="383">
        <f>IF(BD.PD8[[#This Row],[Mon]]="DOP",1,HLOOKUP(BD.PD8[[#This Row],[Mon]],Data!$J$1:$K$2,2,FALSE))</f>
        <v>1</v>
      </c>
      <c r="M85" s="384">
        <v>15000</v>
      </c>
      <c r="N85" s="243">
        <f>BD.PD8[[#This Row],[Cant.]]*BD.PD8[[#This Row],[ Tasa ]]*BD.PD8[[#This Row],[ Precio Und.]]</f>
        <v>30000</v>
      </c>
      <c r="O85" s="386">
        <v>0.05</v>
      </c>
      <c r="P85" s="243">
        <f>IF(BD.PD8[[#This Row],[Liquid. '[%']]]&lt;&gt;0,(BD.PD8[[#This Row],[Valor Neto '[DOP']]]*BD.PD8[[#This Row],[Liquid. '[%']]])+BD.PD8[[#This Row],[Valor Neto '[DOP']]],BD.PD8[[#This Row],[Valor Neto '[DOP']]])</f>
        <v>31500</v>
      </c>
      <c r="Q85" s="243">
        <f>BD.PD8[[#This Row],[Ppto. Orden Interna '[DOP']]]/HLOOKUP("USD",Data!$J$1:$K$2,2,FALSE)</f>
        <v>484.61538461538464</v>
      </c>
      <c r="R85" s="381" t="s">
        <v>309</v>
      </c>
      <c r="S85" s="387"/>
      <c r="T85" s="387"/>
      <c r="U85" s="492" t="s">
        <v>304</v>
      </c>
      <c r="V85" s="493">
        <v>801669</v>
      </c>
      <c r="W85" s="402" t="s">
        <v>310</v>
      </c>
      <c r="X85" s="495">
        <v>13</v>
      </c>
      <c r="Y85" s="388">
        <v>0.7</v>
      </c>
      <c r="Z85" s="243">
        <f>BD.PD8[[#This Row],[Av.P1 '[%']]]*BD.PD8[[#This Row],[Ppto. Orden Interna '[DOP']]]</f>
        <v>22050</v>
      </c>
      <c r="AA85" s="495">
        <v>15</v>
      </c>
      <c r="AB85" s="388">
        <v>0.3</v>
      </c>
      <c r="AC85" s="243">
        <f>BD.PD8[[#This Row],[Av.P2 '[%']]]*BD.PD8[[#This Row],[Ppto. Orden Interna '[DOP']]]</f>
        <v>9450</v>
      </c>
      <c r="AD85" s="249"/>
      <c r="AE85" s="389"/>
      <c r="AF85" s="243">
        <f>BD.PD8[[#This Row],[Av.P3 '[%']]]*BD.PD8[[#This Row],[Ppto. Orden Interna '[DOP']]]</f>
        <v>0</v>
      </c>
      <c r="AG85" s="243"/>
      <c r="AH85" s="243"/>
      <c r="AI85" s="243"/>
      <c r="AJ85" s="243"/>
      <c r="AK85" s="243"/>
      <c r="AL85" s="243"/>
      <c r="AM85" s="496">
        <f>BD.PD8[[#This Row],[Pago 3]]+BD.PD8[[#This Row],[Pago 2]]+BD.PD8[[#This Row],[Pago 1]]</f>
        <v>31500</v>
      </c>
      <c r="AN85" s="308" t="s">
        <v>244</v>
      </c>
      <c r="AO85" s="308" t="s">
        <v>245</v>
      </c>
      <c r="AP85" s="308" t="s">
        <v>246</v>
      </c>
      <c r="AQ85" s="308" t="s">
        <v>247</v>
      </c>
      <c r="AR85" s="308">
        <v>594</v>
      </c>
      <c r="AS85" s="308" t="s">
        <v>248</v>
      </c>
      <c r="AT85" s="249" t="s">
        <v>1356</v>
      </c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  <c r="BH85" s="306"/>
      <c r="BI85" s="306"/>
      <c r="BJ85" s="306"/>
      <c r="BK85" s="306"/>
      <c r="BL85" s="306"/>
      <c r="BM85" s="306"/>
      <c r="BN85" s="306"/>
      <c r="BO85" s="306"/>
      <c r="BP85" s="306"/>
      <c r="BQ85" s="306"/>
      <c r="BR85" s="306"/>
      <c r="BS85" s="306"/>
      <c r="BT85" s="306"/>
      <c r="BU85" s="306"/>
      <c r="BV85" s="306"/>
      <c r="BW85" s="306"/>
      <c r="BX85" s="306"/>
      <c r="BY85" s="306"/>
      <c r="BZ85" s="306"/>
      <c r="CA85" s="306"/>
      <c r="CB85" s="306"/>
      <c r="CC85" s="306"/>
      <c r="CD85" s="306"/>
      <c r="CE85" s="306"/>
      <c r="CF85" s="306"/>
      <c r="CG85" s="306"/>
      <c r="CH85" s="306"/>
      <c r="CI85" s="306"/>
      <c r="CJ85" s="306"/>
      <c r="CK85" s="306"/>
      <c r="CL85" s="306"/>
      <c r="CM85" s="306"/>
      <c r="CN85" s="306"/>
      <c r="CO85" s="306"/>
      <c r="CP85" s="306"/>
      <c r="CQ85" s="306"/>
      <c r="CR85" s="306"/>
      <c r="CS85" s="306"/>
      <c r="CT85" s="306"/>
      <c r="CU85" s="306"/>
      <c r="CV85" s="306"/>
      <c r="CW85" s="306"/>
      <c r="CX85" s="306"/>
      <c r="CY85" s="306"/>
      <c r="CZ85" s="306"/>
      <c r="DA85" s="306"/>
      <c r="DB85" s="306"/>
      <c r="DC85" s="306"/>
      <c r="DD85" s="306"/>
      <c r="DE85" s="306"/>
      <c r="DF85" s="306"/>
      <c r="DG85" s="306"/>
      <c r="DH85" s="306"/>
      <c r="DI85" s="306"/>
      <c r="DJ85" s="306"/>
      <c r="DK85" s="306"/>
      <c r="DL85" s="306"/>
      <c r="DM85" s="306"/>
      <c r="DN85" s="306"/>
      <c r="DO85" s="306"/>
      <c r="DP85" s="306"/>
      <c r="DQ85" s="306"/>
      <c r="DR85" s="306"/>
      <c r="DS85" s="306"/>
      <c r="DT85" s="306"/>
      <c r="DU85" s="306"/>
      <c r="DV85" s="306"/>
      <c r="DW85" s="306"/>
      <c r="DX85" s="306"/>
      <c r="DY85" s="306"/>
      <c r="DZ85" s="306"/>
      <c r="EA85" s="306"/>
      <c r="EB85" s="306"/>
      <c r="EC85" s="306"/>
      <c r="ED85" s="306"/>
      <c r="EE85" s="306"/>
      <c r="EF85" s="306"/>
      <c r="EG85" s="306"/>
      <c r="EH85" s="306"/>
      <c r="EI85" s="306"/>
      <c r="EJ85" s="306"/>
      <c r="EK85" s="306"/>
      <c r="EL85" s="306"/>
      <c r="EM85" s="306"/>
      <c r="EN85" s="306"/>
      <c r="EO85" s="306"/>
      <c r="EP85" s="306"/>
      <c r="EQ85" s="306"/>
      <c r="ER85" s="306"/>
      <c r="ES85" s="306"/>
      <c r="ET85" s="306"/>
      <c r="EU85" s="306"/>
      <c r="EV85" s="306"/>
      <c r="EW85" s="306"/>
      <c r="EX85" s="306"/>
      <c r="EY85" s="306"/>
      <c r="EZ85" s="306"/>
      <c r="FA85" s="306"/>
      <c r="FB85" s="306"/>
      <c r="FC85" s="306"/>
      <c r="FD85" s="306"/>
      <c r="FE85" s="306"/>
      <c r="FF85" s="306"/>
      <c r="FG85" s="306"/>
      <c r="FH85" s="306"/>
      <c r="FI85" s="306"/>
      <c r="FJ85" s="306"/>
      <c r="FK85" s="306"/>
      <c r="FL85" s="306"/>
      <c r="FM85" s="306"/>
      <c r="FN85" s="306"/>
      <c r="FO85" s="306"/>
      <c r="FP85" s="306"/>
      <c r="FQ85" s="306"/>
      <c r="FR85" s="306"/>
      <c r="FS85" s="306"/>
      <c r="FT85" s="306"/>
      <c r="FU85" s="306"/>
      <c r="FV85" s="306"/>
      <c r="FW85" s="306"/>
      <c r="FX85" s="306"/>
      <c r="FY85" s="306"/>
      <c r="FZ85" s="306"/>
      <c r="GA85" s="306"/>
      <c r="GB85" s="306"/>
      <c r="GC85" s="306"/>
      <c r="GD85" s="306"/>
      <c r="GE85" s="306"/>
      <c r="GF85" s="306"/>
      <c r="GG85" s="306"/>
      <c r="GH85" s="306"/>
      <c r="GI85" s="306"/>
      <c r="GJ85" s="306"/>
      <c r="GK85" s="306"/>
      <c r="GL85" s="306"/>
      <c r="GM85" s="306"/>
      <c r="GN85" s="306"/>
      <c r="GO85" s="306"/>
      <c r="GP85" s="306"/>
      <c r="GQ85" s="306"/>
      <c r="GR85" s="306"/>
      <c r="GS85" s="306"/>
      <c r="GT85" s="306"/>
      <c r="GU85" s="306"/>
      <c r="GV85" s="306"/>
      <c r="GW85" s="306"/>
      <c r="GX85" s="306"/>
      <c r="GY85" s="306"/>
      <c r="GZ85" s="306"/>
      <c r="HA85" s="306"/>
      <c r="HB85" s="306"/>
      <c r="HC85" s="306"/>
      <c r="HD85" s="306"/>
      <c r="HE85" s="306"/>
      <c r="HF85" s="306"/>
      <c r="HG85" s="306"/>
      <c r="HH85" s="306"/>
      <c r="HI85" s="306"/>
      <c r="HJ85" s="306"/>
      <c r="HK85" s="306"/>
      <c r="HL85" s="306"/>
      <c r="HM85" s="306"/>
      <c r="HN85" s="306"/>
      <c r="HO85" s="306"/>
      <c r="HP85" s="306"/>
      <c r="HQ85" s="306"/>
      <c r="HR85" s="306"/>
      <c r="HS85" s="306"/>
      <c r="HT85" s="306"/>
      <c r="HU85" s="306"/>
      <c r="HV85" s="306"/>
      <c r="HW85" s="306"/>
      <c r="HX85" s="306"/>
      <c r="HY85" s="306"/>
      <c r="HZ85" s="306"/>
      <c r="IA85" s="306"/>
      <c r="IB85" s="306"/>
      <c r="IC85" s="306"/>
      <c r="ID85" s="306"/>
      <c r="IE85" s="306"/>
      <c r="IF85" s="306"/>
      <c r="IG85" s="306"/>
      <c r="IH85" s="306"/>
    </row>
    <row r="86" spans="1:242" s="219" customFormat="1" ht="15" customHeight="1" x14ac:dyDescent="0.3">
      <c r="A86" s="174">
        <v>4.03</v>
      </c>
      <c r="B86" s="231"/>
      <c r="C86" s="232" t="e">
        <f>VLOOKUP(BD.PD8[[#This Row],[Pos]],[18]!PPto[#Data],3,FALSE)</f>
        <v>#REF!</v>
      </c>
      <c r="D86" s="174" t="s">
        <v>23</v>
      </c>
      <c r="E86" s="305" t="str">
        <f>IF(BD.PD8[[#This Row],[.]]="*",VLOOKUP(BD.PD8[[#This Row],[Pos]],[18]Presupuesto!A:H,7,FALSE),"")</f>
        <v/>
      </c>
      <c r="F86" s="510" t="s">
        <v>318</v>
      </c>
      <c r="G86" s="174"/>
      <c r="H86" s="174"/>
      <c r="I86" s="174" t="s">
        <v>1292</v>
      </c>
      <c r="J86" s="382">
        <v>2</v>
      </c>
      <c r="K86" s="174" t="s">
        <v>260</v>
      </c>
      <c r="L86" s="383">
        <f>IF(BD.PD8[[#This Row],[Mon]]="DOP",1,HLOOKUP(BD.PD8[[#This Row],[Mon]],Data!$J$1:$K$2,2,FALSE))</f>
        <v>1</v>
      </c>
      <c r="M86" s="384">
        <v>15000</v>
      </c>
      <c r="N86" s="243">
        <f>BD.PD8[[#This Row],[Cant.]]*BD.PD8[[#This Row],[ Tasa ]]*BD.PD8[[#This Row],[ Precio Und.]]</f>
        <v>30000</v>
      </c>
      <c r="O86" s="386">
        <v>0.05</v>
      </c>
      <c r="P86" s="243">
        <f>IF(BD.PD8[[#This Row],[Liquid. '[%']]]&lt;&gt;0,(BD.PD8[[#This Row],[Valor Neto '[DOP']]]*BD.PD8[[#This Row],[Liquid. '[%']]])+BD.PD8[[#This Row],[Valor Neto '[DOP']]],BD.PD8[[#This Row],[Valor Neto '[DOP']]])</f>
        <v>31500</v>
      </c>
      <c r="Q86" s="243">
        <f>BD.PD8[[#This Row],[Ppto. Orden Interna '[DOP']]]/HLOOKUP("USD",Data!$J$1:$K$2,2,FALSE)</f>
        <v>484.61538461538464</v>
      </c>
      <c r="R86" s="381" t="s">
        <v>309</v>
      </c>
      <c r="S86" s="387"/>
      <c r="T86" s="387"/>
      <c r="U86" s="492" t="s">
        <v>304</v>
      </c>
      <c r="V86" s="493">
        <v>801669</v>
      </c>
      <c r="W86" s="402" t="s">
        <v>310</v>
      </c>
      <c r="X86" s="495">
        <v>13</v>
      </c>
      <c r="Y86" s="388">
        <v>0.7</v>
      </c>
      <c r="Z86" s="243">
        <f>BD.PD8[[#This Row],[Av.P1 '[%']]]*BD.PD8[[#This Row],[Ppto. Orden Interna '[DOP']]]</f>
        <v>22050</v>
      </c>
      <c r="AA86" s="495">
        <v>15</v>
      </c>
      <c r="AB86" s="388">
        <v>0.3</v>
      </c>
      <c r="AC86" s="243">
        <f>BD.PD8[[#This Row],[Av.P2 '[%']]]*BD.PD8[[#This Row],[Ppto. Orden Interna '[DOP']]]</f>
        <v>9450</v>
      </c>
      <c r="AD86" s="249"/>
      <c r="AE86" s="389"/>
      <c r="AF86" s="243">
        <f>BD.PD8[[#This Row],[Av.P3 '[%']]]*BD.PD8[[#This Row],[Ppto. Orden Interna '[DOP']]]</f>
        <v>0</v>
      </c>
      <c r="AG86" s="243"/>
      <c r="AH86" s="243"/>
      <c r="AI86" s="243"/>
      <c r="AJ86" s="243"/>
      <c r="AK86" s="243"/>
      <c r="AL86" s="243"/>
      <c r="AM86" s="496">
        <f>BD.PD8[[#This Row],[Pago 3]]+BD.PD8[[#This Row],[Pago 2]]+BD.PD8[[#This Row],[Pago 1]]</f>
        <v>31500</v>
      </c>
      <c r="AN86" s="308" t="s">
        <v>244</v>
      </c>
      <c r="AO86" s="308" t="s">
        <v>245</v>
      </c>
      <c r="AP86" s="308" t="s">
        <v>246</v>
      </c>
      <c r="AQ86" s="308" t="s">
        <v>247</v>
      </c>
      <c r="AR86" s="308">
        <v>594</v>
      </c>
      <c r="AS86" s="308" t="s">
        <v>248</v>
      </c>
      <c r="AT86" s="249" t="s">
        <v>1356</v>
      </c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  <c r="BH86" s="306"/>
      <c r="BI86" s="306"/>
      <c r="BJ86" s="306"/>
      <c r="BK86" s="306"/>
      <c r="BL86" s="306"/>
      <c r="BM86" s="306"/>
      <c r="BN86" s="306"/>
      <c r="BO86" s="306"/>
      <c r="BP86" s="306"/>
      <c r="BQ86" s="306"/>
      <c r="BR86" s="306"/>
      <c r="BS86" s="306"/>
      <c r="BT86" s="306"/>
      <c r="BU86" s="306"/>
      <c r="BV86" s="306"/>
      <c r="BW86" s="306"/>
      <c r="BX86" s="306"/>
      <c r="BY86" s="306"/>
      <c r="BZ86" s="306"/>
      <c r="CA86" s="306"/>
      <c r="CB86" s="306"/>
      <c r="CC86" s="306"/>
      <c r="CD86" s="306"/>
      <c r="CE86" s="306"/>
      <c r="CF86" s="306"/>
      <c r="CG86" s="306"/>
      <c r="CH86" s="306"/>
      <c r="CI86" s="306"/>
      <c r="CJ86" s="306"/>
      <c r="CK86" s="306"/>
      <c r="CL86" s="306"/>
      <c r="CM86" s="306"/>
      <c r="CN86" s="306"/>
      <c r="CO86" s="306"/>
      <c r="CP86" s="306"/>
      <c r="CQ86" s="306"/>
      <c r="CR86" s="306"/>
      <c r="CS86" s="306"/>
      <c r="CT86" s="306"/>
      <c r="CU86" s="306"/>
      <c r="CV86" s="306"/>
      <c r="CW86" s="306"/>
      <c r="CX86" s="306"/>
      <c r="CY86" s="306"/>
      <c r="CZ86" s="306"/>
      <c r="DA86" s="306"/>
      <c r="DB86" s="306"/>
      <c r="DC86" s="306"/>
      <c r="DD86" s="306"/>
      <c r="DE86" s="306"/>
      <c r="DF86" s="306"/>
      <c r="DG86" s="306"/>
      <c r="DH86" s="306"/>
      <c r="DI86" s="306"/>
      <c r="DJ86" s="306"/>
      <c r="DK86" s="306"/>
      <c r="DL86" s="306"/>
      <c r="DM86" s="306"/>
      <c r="DN86" s="306"/>
      <c r="DO86" s="306"/>
      <c r="DP86" s="306"/>
      <c r="DQ86" s="306"/>
      <c r="DR86" s="306"/>
      <c r="DS86" s="306"/>
      <c r="DT86" s="306"/>
      <c r="DU86" s="306"/>
      <c r="DV86" s="306"/>
      <c r="DW86" s="306"/>
      <c r="DX86" s="306"/>
      <c r="DY86" s="306"/>
      <c r="DZ86" s="306"/>
      <c r="EA86" s="306"/>
      <c r="EB86" s="306"/>
      <c r="EC86" s="306"/>
      <c r="ED86" s="306"/>
      <c r="EE86" s="306"/>
      <c r="EF86" s="306"/>
      <c r="EG86" s="306"/>
      <c r="EH86" s="306"/>
      <c r="EI86" s="306"/>
      <c r="EJ86" s="306"/>
      <c r="EK86" s="306"/>
      <c r="EL86" s="306"/>
      <c r="EM86" s="306"/>
      <c r="EN86" s="306"/>
      <c r="EO86" s="306"/>
      <c r="EP86" s="306"/>
      <c r="EQ86" s="306"/>
      <c r="ER86" s="306"/>
      <c r="ES86" s="306"/>
      <c r="ET86" s="306"/>
      <c r="EU86" s="306"/>
      <c r="EV86" s="306"/>
      <c r="EW86" s="306"/>
      <c r="EX86" s="306"/>
      <c r="EY86" s="306"/>
      <c r="EZ86" s="306"/>
      <c r="FA86" s="306"/>
      <c r="FB86" s="306"/>
      <c r="FC86" s="306"/>
      <c r="FD86" s="306"/>
      <c r="FE86" s="306"/>
      <c r="FF86" s="306"/>
      <c r="FG86" s="306"/>
      <c r="FH86" s="306"/>
      <c r="FI86" s="306"/>
      <c r="FJ86" s="306"/>
      <c r="FK86" s="306"/>
      <c r="FL86" s="306"/>
      <c r="FM86" s="306"/>
      <c r="FN86" s="306"/>
      <c r="FO86" s="306"/>
      <c r="FP86" s="306"/>
      <c r="FQ86" s="306"/>
      <c r="FR86" s="306"/>
      <c r="FS86" s="306"/>
      <c r="FT86" s="306"/>
      <c r="FU86" s="306"/>
      <c r="FV86" s="306"/>
      <c r="FW86" s="306"/>
      <c r="FX86" s="306"/>
      <c r="FY86" s="306"/>
      <c r="FZ86" s="306"/>
      <c r="GA86" s="306"/>
      <c r="GB86" s="306"/>
      <c r="GC86" s="306"/>
      <c r="GD86" s="306"/>
      <c r="GE86" s="306"/>
      <c r="GF86" s="306"/>
      <c r="GG86" s="306"/>
      <c r="GH86" s="306"/>
      <c r="GI86" s="306"/>
      <c r="GJ86" s="306"/>
      <c r="GK86" s="306"/>
      <c r="GL86" s="306"/>
      <c r="GM86" s="306"/>
      <c r="GN86" s="306"/>
      <c r="GO86" s="306"/>
      <c r="GP86" s="306"/>
      <c r="GQ86" s="306"/>
      <c r="GR86" s="306"/>
      <c r="GS86" s="306"/>
      <c r="GT86" s="306"/>
      <c r="GU86" s="306"/>
      <c r="GV86" s="306"/>
      <c r="GW86" s="306"/>
      <c r="GX86" s="306"/>
      <c r="GY86" s="306"/>
      <c r="GZ86" s="306"/>
      <c r="HA86" s="306"/>
      <c r="HB86" s="306"/>
      <c r="HC86" s="306"/>
      <c r="HD86" s="306"/>
      <c r="HE86" s="306"/>
      <c r="HF86" s="306"/>
      <c r="HG86" s="306"/>
      <c r="HH86" s="306"/>
      <c r="HI86" s="306"/>
      <c r="HJ86" s="306"/>
      <c r="HK86" s="306"/>
      <c r="HL86" s="306"/>
      <c r="HM86" s="306"/>
      <c r="HN86" s="306"/>
      <c r="HO86" s="306"/>
      <c r="HP86" s="306"/>
      <c r="HQ86" s="306"/>
      <c r="HR86" s="306"/>
      <c r="HS86" s="306"/>
      <c r="HT86" s="306"/>
      <c r="HU86" s="306"/>
      <c r="HV86" s="306"/>
      <c r="HW86" s="306"/>
      <c r="HX86" s="306"/>
      <c r="HY86" s="306"/>
      <c r="HZ86" s="306"/>
      <c r="IA86" s="306"/>
      <c r="IB86" s="306"/>
      <c r="IC86" s="306"/>
      <c r="ID86" s="306"/>
      <c r="IE86" s="306"/>
      <c r="IF86" s="306"/>
      <c r="IG86" s="306"/>
      <c r="IH86" s="306"/>
    </row>
    <row r="87" spans="1:242" s="219" customFormat="1" ht="15" customHeight="1" x14ac:dyDescent="0.3">
      <c r="A87" s="174">
        <v>4.03</v>
      </c>
      <c r="B87" s="231"/>
      <c r="C87" s="232" t="e">
        <f>VLOOKUP(BD.PD8[[#This Row],[Pos]],[18]!PPto[#Data],3,FALSE)</f>
        <v>#REF!</v>
      </c>
      <c r="D87" s="174" t="s">
        <v>23</v>
      </c>
      <c r="E87" s="305" t="str">
        <f>IF(BD.PD8[[#This Row],[.]]="*",VLOOKUP(BD.PD8[[#This Row],[Pos]],[18]Presupuesto!A:H,7,FALSE),"")</f>
        <v/>
      </c>
      <c r="F87" s="234" t="s">
        <v>319</v>
      </c>
      <c r="G87" s="174"/>
      <c r="H87" s="174"/>
      <c r="I87" s="174" t="s">
        <v>1300</v>
      </c>
      <c r="J87" s="382">
        <v>500</v>
      </c>
      <c r="K87" s="174" t="s">
        <v>260</v>
      </c>
      <c r="L87" s="383">
        <f>IF(BD.PD8[[#This Row],[Mon]]="DOP",1,HLOOKUP(BD.PD8[[#This Row],[Mon]],Data!$J$1:$K$2,2,FALSE))</f>
        <v>1</v>
      </c>
      <c r="M87" s="384">
        <v>1235</v>
      </c>
      <c r="N87" s="243">
        <f>BD.PD8[[#This Row],[Cant.]]*BD.PD8[[#This Row],[ Tasa ]]*BD.PD8[[#This Row],[ Precio Und.]]</f>
        <v>617500</v>
      </c>
      <c r="O87" s="386">
        <v>0.05</v>
      </c>
      <c r="P87" s="243">
        <f>IF(BD.PD8[[#This Row],[Liquid. '[%']]]&lt;&gt;0,(BD.PD8[[#This Row],[Valor Neto '[DOP']]]*BD.PD8[[#This Row],[Liquid. '[%']]])+BD.PD8[[#This Row],[Valor Neto '[DOP']]],BD.PD8[[#This Row],[Valor Neto '[DOP']]])</f>
        <v>648375</v>
      </c>
      <c r="Q87" s="243">
        <f>BD.PD8[[#This Row],[Ppto. Orden Interna '[DOP']]]/HLOOKUP("USD",Data!$J$1:$K$2,2,FALSE)</f>
        <v>9975</v>
      </c>
      <c r="R87" s="381" t="s">
        <v>309</v>
      </c>
      <c r="S87" s="387"/>
      <c r="T87" s="387"/>
      <c r="U87" s="492" t="s">
        <v>304</v>
      </c>
      <c r="V87" s="493">
        <v>801669</v>
      </c>
      <c r="W87" s="494" t="s">
        <v>320</v>
      </c>
      <c r="X87" s="495">
        <v>16</v>
      </c>
      <c r="Y87" s="388">
        <v>1</v>
      </c>
      <c r="Z87" s="243">
        <f>BD.PD8[[#This Row],[Av.P1 '[%']]]*BD.PD8[[#This Row],[Ppto. Orden Interna '[DOP']]]</f>
        <v>648375</v>
      </c>
      <c r="AA87" s="495"/>
      <c r="AB87" s="388"/>
      <c r="AC87" s="243">
        <f>BD.PD8[[#This Row],[Av.P2 '[%']]]*BD.PD8[[#This Row],[Ppto. Orden Interna '[DOP']]]</f>
        <v>0</v>
      </c>
      <c r="AD87" s="249"/>
      <c r="AE87" s="389"/>
      <c r="AF87" s="243">
        <f>BD.PD8[[#This Row],[Av.P3 '[%']]]*BD.PD8[[#This Row],[Ppto. Orden Interna '[DOP']]]</f>
        <v>0</v>
      </c>
      <c r="AG87" s="243"/>
      <c r="AH87" s="243"/>
      <c r="AI87" s="243"/>
      <c r="AJ87" s="243"/>
      <c r="AK87" s="243"/>
      <c r="AL87" s="243"/>
      <c r="AM87" s="496">
        <f>BD.PD8[[#This Row],[Pago 3]]+BD.PD8[[#This Row],[Pago 2]]+BD.PD8[[#This Row],[Pago 1]]</f>
        <v>648375</v>
      </c>
      <c r="AN87" s="308" t="s">
        <v>244</v>
      </c>
      <c r="AO87" s="308" t="s">
        <v>245</v>
      </c>
      <c r="AP87" s="308" t="s">
        <v>246</v>
      </c>
      <c r="AQ87" s="308" t="s">
        <v>247</v>
      </c>
      <c r="AR87" s="308">
        <v>594</v>
      </c>
      <c r="AS87" s="308" t="s">
        <v>248</v>
      </c>
      <c r="AT87" s="249" t="s">
        <v>1356</v>
      </c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  <c r="BH87" s="306"/>
      <c r="BI87" s="306"/>
      <c r="BJ87" s="306"/>
      <c r="BK87" s="306"/>
      <c r="BL87" s="306"/>
      <c r="BM87" s="306"/>
      <c r="BN87" s="306"/>
      <c r="BO87" s="306"/>
      <c r="BP87" s="306"/>
      <c r="BQ87" s="306"/>
      <c r="BR87" s="306"/>
      <c r="BS87" s="306"/>
      <c r="BT87" s="306"/>
      <c r="BU87" s="306"/>
      <c r="BV87" s="306"/>
      <c r="BW87" s="306"/>
      <c r="BX87" s="306"/>
      <c r="BY87" s="306"/>
      <c r="BZ87" s="306"/>
      <c r="CA87" s="306"/>
      <c r="CB87" s="306"/>
      <c r="CC87" s="306"/>
      <c r="CD87" s="306"/>
      <c r="CE87" s="306"/>
      <c r="CF87" s="306"/>
      <c r="CG87" s="306"/>
      <c r="CH87" s="306"/>
      <c r="CI87" s="306"/>
      <c r="CJ87" s="306"/>
      <c r="CK87" s="306"/>
      <c r="CL87" s="306"/>
      <c r="CM87" s="306"/>
      <c r="CN87" s="306"/>
      <c r="CO87" s="306"/>
      <c r="CP87" s="306"/>
      <c r="CQ87" s="306"/>
      <c r="CR87" s="306"/>
      <c r="CS87" s="30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306"/>
      <c r="FN87" s="306"/>
      <c r="FO87" s="306"/>
      <c r="FP87" s="306"/>
      <c r="FQ87" s="306"/>
      <c r="FR87" s="306"/>
      <c r="FS87" s="306"/>
      <c r="FT87" s="306"/>
      <c r="FU87" s="306"/>
      <c r="FV87" s="306"/>
      <c r="FW87" s="306"/>
      <c r="FX87" s="306"/>
      <c r="FY87" s="306"/>
      <c r="FZ87" s="306"/>
      <c r="GA87" s="306"/>
      <c r="GB87" s="306"/>
      <c r="GC87" s="306"/>
      <c r="GD87" s="306"/>
      <c r="GE87" s="306"/>
      <c r="GF87" s="306"/>
      <c r="GG87" s="306"/>
      <c r="GH87" s="306"/>
      <c r="GI87" s="306"/>
      <c r="GJ87" s="306"/>
      <c r="GK87" s="306"/>
      <c r="GL87" s="306"/>
      <c r="GM87" s="306"/>
      <c r="GN87" s="306"/>
      <c r="GO87" s="306"/>
      <c r="GP87" s="306"/>
      <c r="GQ87" s="306"/>
      <c r="GR87" s="306"/>
      <c r="GS87" s="306"/>
      <c r="GT87" s="306"/>
      <c r="GU87" s="306"/>
      <c r="GV87" s="306"/>
      <c r="GW87" s="306"/>
      <c r="GX87" s="306"/>
      <c r="GY87" s="306"/>
      <c r="GZ87" s="306"/>
      <c r="HA87" s="306"/>
      <c r="HB87" s="306"/>
      <c r="HC87" s="306"/>
      <c r="HD87" s="306"/>
      <c r="HE87" s="306"/>
      <c r="HF87" s="306"/>
      <c r="HG87" s="306"/>
      <c r="HH87" s="306"/>
      <c r="HI87" s="306"/>
      <c r="HJ87" s="306"/>
      <c r="HK87" s="306"/>
      <c r="HL87" s="306"/>
      <c r="HM87" s="306"/>
      <c r="HN87" s="306"/>
      <c r="HO87" s="306"/>
      <c r="HP87" s="306"/>
      <c r="HQ87" s="306"/>
      <c r="HR87" s="306"/>
      <c r="HS87" s="306"/>
      <c r="HT87" s="306"/>
      <c r="HU87" s="306"/>
      <c r="HV87" s="306"/>
      <c r="HW87" s="306"/>
      <c r="HX87" s="306"/>
      <c r="HY87" s="306"/>
      <c r="HZ87" s="306"/>
      <c r="IA87" s="306"/>
      <c r="IB87" s="306"/>
      <c r="IC87" s="306"/>
      <c r="ID87" s="306"/>
      <c r="IE87" s="306"/>
      <c r="IF87" s="306"/>
      <c r="IG87" s="306"/>
      <c r="IH87" s="306"/>
    </row>
    <row r="88" spans="1:242" s="219" customFormat="1" ht="15" customHeight="1" x14ac:dyDescent="0.3">
      <c r="A88" s="174">
        <v>5.01</v>
      </c>
      <c r="B88" s="231" t="s">
        <v>243</v>
      </c>
      <c r="C88" s="232" t="e">
        <f>VLOOKUP(BD.PD8[[#This Row],[Pos]],[18]!PPto[#Data],3,FALSE)</f>
        <v>#REF!</v>
      </c>
      <c r="D88" s="233" t="s">
        <v>243</v>
      </c>
      <c r="E88" s="305">
        <f>IF(BD.PD8[[#This Row],[.]]="*",VLOOKUP(BD.PD8[[#This Row],[Pos]],[18]Presupuesto!A:H,7,FALSE),"")</f>
        <v>201600</v>
      </c>
      <c r="F88" s="234"/>
      <c r="G88" s="174"/>
      <c r="H88" s="174"/>
      <c r="I88" s="174"/>
      <c r="J88" s="392">
        <v>1</v>
      </c>
      <c r="K88" s="233" t="s">
        <v>117</v>
      </c>
      <c r="L88" s="383">
        <f>IF(BD.PD8[[#This Row],[Mon]]="DOP",1,HLOOKUP(BD.PD8[[#This Row],[Mon]],Data!$J$1:$K$2,2,FALSE))</f>
        <v>65</v>
      </c>
      <c r="M88" s="490">
        <v>0</v>
      </c>
      <c r="N88" s="243">
        <f>BD.PD8[[#This Row],[Cant.]]*BD.PD8[[#This Row],[ Tasa ]]*BD.PD8[[#This Row],[ Precio Und.]]</f>
        <v>0</v>
      </c>
      <c r="O88" s="491">
        <v>0</v>
      </c>
      <c r="P88" s="243">
        <f>IF(BD.PD8[[#This Row],[Liquid. '[%']]]&lt;&gt;0,(BD.PD8[[#This Row],[Valor Neto '[DOP']]]*BD.PD8[[#This Row],[Liquid. '[%']]])+BD.PD8[[#This Row],[Valor Neto '[DOP']]],BD.PD8[[#This Row],[Valor Neto '[DOP']]])</f>
        <v>0</v>
      </c>
      <c r="Q88" s="243">
        <f>BD.PD8[[#This Row],[Ppto. Orden Interna '[DOP']]]/HLOOKUP("USD",Data!$J$1:$K$2,2,FALSE)</f>
        <v>0</v>
      </c>
      <c r="R88" s="381"/>
      <c r="S88" s="387"/>
      <c r="T88" s="387"/>
      <c r="U88" s="492" t="s">
        <v>321</v>
      </c>
      <c r="V88" s="493">
        <v>801670</v>
      </c>
      <c r="W88" s="494"/>
      <c r="X88" s="495"/>
      <c r="Y88" s="388"/>
      <c r="Z88" s="243">
        <f>BD.PD8[[#This Row],[Av.P1 '[%']]]*BD.PD8[[#This Row],[Ppto. Orden Interna '[DOP']]]</f>
        <v>0</v>
      </c>
      <c r="AA88" s="249"/>
      <c r="AB88" s="389"/>
      <c r="AC88" s="243">
        <f>BD.PD8[[#This Row],[Av.P2 '[%']]]*BD.PD8[[#This Row],[Ppto. Orden Interna '[DOP']]]</f>
        <v>0</v>
      </c>
      <c r="AD88" s="249"/>
      <c r="AE88" s="389"/>
      <c r="AF88" s="243">
        <f>BD.PD8[[#This Row],[Av.P3 '[%']]]*BD.PD8[[#This Row],[Ppto. Orden Interna '[DOP']]]</f>
        <v>0</v>
      </c>
      <c r="AG88" s="243"/>
      <c r="AH88" s="243"/>
      <c r="AI88" s="243"/>
      <c r="AJ88" s="243"/>
      <c r="AK88" s="243"/>
      <c r="AL88" s="243"/>
      <c r="AM88" s="496">
        <f>BD.PD8[[#This Row],[Pago 3]]+BD.PD8[[#This Row],[Pago 2]]+BD.PD8[[#This Row],[Pago 1]]</f>
        <v>0</v>
      </c>
      <c r="AN88" s="308" t="s">
        <v>244</v>
      </c>
      <c r="AO88" s="308" t="s">
        <v>245</v>
      </c>
      <c r="AP88" s="308" t="s">
        <v>246</v>
      </c>
      <c r="AQ88" s="308" t="s">
        <v>247</v>
      </c>
      <c r="AR88" s="308">
        <v>594</v>
      </c>
      <c r="AS88" s="308" t="s">
        <v>248</v>
      </c>
      <c r="AT88" s="249" t="s">
        <v>1356</v>
      </c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  <c r="BH88" s="306"/>
      <c r="BI88" s="306"/>
      <c r="BJ88" s="306"/>
      <c r="BK88" s="306"/>
      <c r="BL88" s="306"/>
      <c r="BM88" s="306"/>
      <c r="BN88" s="306"/>
      <c r="BO88" s="306"/>
      <c r="BP88" s="306"/>
      <c r="BQ88" s="306"/>
      <c r="BR88" s="306"/>
      <c r="BS88" s="306"/>
      <c r="BT88" s="306"/>
      <c r="BU88" s="306"/>
      <c r="BV88" s="306"/>
      <c r="BW88" s="306"/>
      <c r="BX88" s="306"/>
      <c r="BY88" s="306"/>
      <c r="BZ88" s="306"/>
      <c r="CA88" s="306"/>
      <c r="CB88" s="306"/>
      <c r="CC88" s="306"/>
      <c r="CD88" s="306"/>
      <c r="CE88" s="306"/>
      <c r="CF88" s="306"/>
      <c r="CG88" s="306"/>
      <c r="CH88" s="306"/>
      <c r="CI88" s="306"/>
      <c r="CJ88" s="306"/>
      <c r="CK88" s="306"/>
      <c r="CL88" s="306"/>
      <c r="CM88" s="306"/>
      <c r="CN88" s="306"/>
      <c r="CO88" s="306"/>
      <c r="CP88" s="306"/>
      <c r="CQ88" s="306"/>
      <c r="CR88" s="306"/>
      <c r="CS88" s="306"/>
      <c r="CT88" s="306"/>
      <c r="CU88" s="306"/>
      <c r="CV88" s="306"/>
      <c r="CW88" s="306"/>
      <c r="CX88" s="306"/>
      <c r="CY88" s="306"/>
      <c r="CZ88" s="306"/>
      <c r="DA88" s="306"/>
      <c r="DB88" s="306"/>
      <c r="DC88" s="306"/>
      <c r="DD88" s="306"/>
      <c r="DE88" s="306"/>
      <c r="DF88" s="306"/>
      <c r="DG88" s="306"/>
      <c r="DH88" s="306"/>
      <c r="DI88" s="306"/>
      <c r="DJ88" s="306"/>
      <c r="DK88" s="306"/>
      <c r="DL88" s="306"/>
      <c r="DM88" s="306"/>
      <c r="DN88" s="306"/>
      <c r="DO88" s="306"/>
      <c r="DP88" s="306"/>
      <c r="DQ88" s="306"/>
      <c r="DR88" s="306"/>
      <c r="DS88" s="306"/>
      <c r="DT88" s="306"/>
      <c r="DU88" s="306"/>
      <c r="DV88" s="306"/>
      <c r="DW88" s="306"/>
      <c r="DX88" s="306"/>
      <c r="DY88" s="306"/>
      <c r="DZ88" s="306"/>
      <c r="EA88" s="306"/>
      <c r="EB88" s="306"/>
      <c r="EC88" s="306"/>
      <c r="ED88" s="306"/>
      <c r="EE88" s="306"/>
      <c r="EF88" s="306"/>
      <c r="EG88" s="306"/>
      <c r="EH88" s="306"/>
      <c r="EI88" s="306"/>
      <c r="EJ88" s="306"/>
      <c r="EK88" s="306"/>
      <c r="EL88" s="306"/>
      <c r="EM88" s="306"/>
      <c r="EN88" s="306"/>
      <c r="EO88" s="306"/>
      <c r="EP88" s="306"/>
      <c r="EQ88" s="306"/>
      <c r="ER88" s="306"/>
      <c r="ES88" s="306"/>
      <c r="ET88" s="306"/>
      <c r="EU88" s="306"/>
      <c r="EV88" s="306"/>
      <c r="EW88" s="306"/>
      <c r="EX88" s="306"/>
      <c r="EY88" s="306"/>
      <c r="EZ88" s="306"/>
      <c r="FA88" s="306"/>
      <c r="FB88" s="306"/>
      <c r="FC88" s="306"/>
      <c r="FD88" s="306"/>
      <c r="FE88" s="306"/>
      <c r="FF88" s="306"/>
      <c r="FG88" s="306"/>
      <c r="FH88" s="306"/>
      <c r="FI88" s="306"/>
      <c r="FJ88" s="306"/>
      <c r="FK88" s="306"/>
      <c r="FL88" s="306"/>
      <c r="FM88" s="306"/>
      <c r="FN88" s="306"/>
      <c r="FO88" s="306"/>
      <c r="FP88" s="306"/>
      <c r="FQ88" s="306"/>
      <c r="FR88" s="306"/>
      <c r="FS88" s="306"/>
      <c r="FT88" s="306"/>
      <c r="FU88" s="306"/>
      <c r="FV88" s="306"/>
      <c r="FW88" s="306"/>
      <c r="FX88" s="306"/>
      <c r="FY88" s="306"/>
      <c r="FZ88" s="306"/>
      <c r="GA88" s="306"/>
      <c r="GB88" s="306"/>
      <c r="GC88" s="306"/>
      <c r="GD88" s="306"/>
      <c r="GE88" s="306"/>
      <c r="GF88" s="306"/>
      <c r="GG88" s="306"/>
      <c r="GH88" s="306"/>
      <c r="GI88" s="306"/>
      <c r="GJ88" s="306"/>
      <c r="GK88" s="306"/>
      <c r="GL88" s="306"/>
      <c r="GM88" s="306"/>
      <c r="GN88" s="306"/>
      <c r="GO88" s="306"/>
      <c r="GP88" s="306"/>
      <c r="GQ88" s="306"/>
      <c r="GR88" s="306"/>
      <c r="GS88" s="306"/>
      <c r="GT88" s="306"/>
      <c r="GU88" s="306"/>
      <c r="GV88" s="306"/>
      <c r="GW88" s="306"/>
      <c r="GX88" s="306"/>
      <c r="GY88" s="306"/>
      <c r="GZ88" s="306"/>
      <c r="HA88" s="306"/>
      <c r="HB88" s="306"/>
      <c r="HC88" s="306"/>
      <c r="HD88" s="306"/>
      <c r="HE88" s="306"/>
      <c r="HF88" s="306"/>
      <c r="HG88" s="306"/>
      <c r="HH88" s="306"/>
      <c r="HI88" s="306"/>
      <c r="HJ88" s="306"/>
      <c r="HK88" s="306"/>
      <c r="HL88" s="306"/>
      <c r="HM88" s="306"/>
      <c r="HN88" s="306"/>
      <c r="HO88" s="306"/>
      <c r="HP88" s="306"/>
      <c r="HQ88" s="306"/>
      <c r="HR88" s="306"/>
      <c r="HS88" s="306"/>
      <c r="HT88" s="306"/>
      <c r="HU88" s="306"/>
      <c r="HV88" s="306"/>
      <c r="HW88" s="306"/>
      <c r="HX88" s="306"/>
      <c r="HY88" s="306"/>
      <c r="HZ88" s="306"/>
      <c r="IA88" s="306"/>
      <c r="IB88" s="306"/>
      <c r="IC88" s="306"/>
      <c r="ID88" s="306"/>
      <c r="IE88" s="306"/>
      <c r="IF88" s="306"/>
      <c r="IG88" s="306"/>
      <c r="IH88" s="306"/>
    </row>
    <row r="89" spans="1:242" s="219" customFormat="1" ht="15" customHeight="1" x14ac:dyDescent="0.3">
      <c r="A89" s="174">
        <v>5.01</v>
      </c>
      <c r="B89" s="231"/>
      <c r="C89" s="232" t="e">
        <f>VLOOKUP(BD.PD8[[#This Row],[Pos]],[18]!PPto[#Data],3,FALSE)</f>
        <v>#REF!</v>
      </c>
      <c r="D89" s="174" t="s">
        <v>23</v>
      </c>
      <c r="E89" s="305" t="str">
        <f>IF(BD.PD8[[#This Row],[.]]="*",VLOOKUP(BD.PD8[[#This Row],[Pos]],[18]Presupuesto!A:H,7,FALSE),"")</f>
        <v/>
      </c>
      <c r="F89" s="218" t="s">
        <v>322</v>
      </c>
      <c r="G89" s="174"/>
      <c r="H89" s="174"/>
      <c r="I89" s="174" t="s">
        <v>251</v>
      </c>
      <c r="J89" s="382">
        <v>1</v>
      </c>
      <c r="K89" s="511" t="s">
        <v>117</v>
      </c>
      <c r="L89" s="383">
        <f>IF(BD.PD8[[#This Row],[Mon]]="DOP",1,HLOOKUP(BD.PD8[[#This Row],[Mon]],Data!$J$1:$K$2,2,FALSE))</f>
        <v>65</v>
      </c>
      <c r="M89" s="384">
        <v>192000</v>
      </c>
      <c r="N89" s="243">
        <f>BD.PD8[[#This Row],[Cant.]]*BD.PD8[[#This Row],[ Tasa ]]*BD.PD8[[#This Row],[ Precio Und.]]</f>
        <v>12480000</v>
      </c>
      <c r="O89" s="386">
        <v>0.05</v>
      </c>
      <c r="P89" s="243">
        <f>IF(BD.PD8[[#This Row],[Liquid. '[%']]]&lt;&gt;0,(BD.PD8[[#This Row],[Valor Neto '[DOP']]]*BD.PD8[[#This Row],[Liquid. '[%']]])+BD.PD8[[#This Row],[Valor Neto '[DOP']]],BD.PD8[[#This Row],[Valor Neto '[DOP']]])</f>
        <v>13104000</v>
      </c>
      <c r="Q89" s="243">
        <f>BD.PD8[[#This Row],[Ppto. Orden Interna '[DOP']]]/HLOOKUP("USD",Data!$J$1:$K$2,2,FALSE)</f>
        <v>201600</v>
      </c>
      <c r="R89" s="381" t="s">
        <v>309</v>
      </c>
      <c r="S89" s="387"/>
      <c r="T89" s="387"/>
      <c r="U89" s="492" t="s">
        <v>321</v>
      </c>
      <c r="V89" s="493">
        <v>801670</v>
      </c>
      <c r="W89" s="494" t="s">
        <v>323</v>
      </c>
      <c r="X89" s="495">
        <v>13</v>
      </c>
      <c r="Y89" s="388">
        <v>0.6</v>
      </c>
      <c r="Z89" s="243">
        <f>BD.PD8[[#This Row],[Av.P1 '[%']]]*BD.PD8[[#This Row],[Ppto. Orden Interna '[DOP']]]</f>
        <v>7862400</v>
      </c>
      <c r="AA89" s="495">
        <v>15</v>
      </c>
      <c r="AB89" s="388">
        <v>0.4</v>
      </c>
      <c r="AC89" s="243">
        <f>BD.PD8[[#This Row],[Av.P2 '[%']]]*BD.PD8[[#This Row],[Ppto. Orden Interna '[DOP']]]</f>
        <v>5241600</v>
      </c>
      <c r="AD89" s="249"/>
      <c r="AE89" s="389"/>
      <c r="AF89" s="243">
        <f>BD.PD8[[#This Row],[Av.P3 '[%']]]*BD.PD8[[#This Row],[Ppto. Orden Interna '[DOP']]]</f>
        <v>0</v>
      </c>
      <c r="AG89" s="243"/>
      <c r="AH89" s="243"/>
      <c r="AI89" s="243"/>
      <c r="AJ89" s="243"/>
      <c r="AK89" s="243"/>
      <c r="AL89" s="243"/>
      <c r="AM89" s="496">
        <f>BD.PD8[[#This Row],[Pago 3]]+BD.PD8[[#This Row],[Pago 2]]+BD.PD8[[#This Row],[Pago 1]]</f>
        <v>13104000</v>
      </c>
      <c r="AN89" s="308" t="s">
        <v>244</v>
      </c>
      <c r="AO89" s="308" t="s">
        <v>245</v>
      </c>
      <c r="AP89" s="308" t="s">
        <v>246</v>
      </c>
      <c r="AQ89" s="308" t="s">
        <v>247</v>
      </c>
      <c r="AR89" s="308">
        <v>594</v>
      </c>
      <c r="AS89" s="308" t="s">
        <v>248</v>
      </c>
      <c r="AT89" s="249" t="s">
        <v>1356</v>
      </c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  <c r="BH89" s="306"/>
      <c r="BI89" s="306"/>
      <c r="BJ89" s="306"/>
      <c r="BK89" s="306"/>
      <c r="BL89" s="306"/>
      <c r="BM89" s="306"/>
      <c r="BN89" s="306"/>
      <c r="BO89" s="306"/>
      <c r="BP89" s="306"/>
      <c r="BQ89" s="306"/>
      <c r="BR89" s="306"/>
      <c r="BS89" s="306"/>
      <c r="BT89" s="306"/>
      <c r="BU89" s="306"/>
      <c r="BV89" s="306"/>
      <c r="BW89" s="306"/>
      <c r="BX89" s="306"/>
      <c r="BY89" s="306"/>
      <c r="BZ89" s="306"/>
      <c r="CA89" s="306"/>
      <c r="CB89" s="306"/>
      <c r="CC89" s="306"/>
      <c r="CD89" s="306"/>
      <c r="CE89" s="306"/>
      <c r="CF89" s="306"/>
      <c r="CG89" s="306"/>
      <c r="CH89" s="306"/>
      <c r="CI89" s="306"/>
      <c r="CJ89" s="306"/>
      <c r="CK89" s="306"/>
      <c r="CL89" s="306"/>
      <c r="CM89" s="306"/>
      <c r="CN89" s="306"/>
      <c r="CO89" s="306"/>
      <c r="CP89" s="306"/>
      <c r="CQ89" s="306"/>
      <c r="CR89" s="306"/>
      <c r="CS89" s="306"/>
      <c r="CT89" s="306"/>
      <c r="CU89" s="306"/>
      <c r="CV89" s="306"/>
      <c r="CW89" s="306"/>
      <c r="CX89" s="306"/>
      <c r="CY89" s="306"/>
      <c r="CZ89" s="306"/>
      <c r="DA89" s="306"/>
      <c r="DB89" s="306"/>
      <c r="DC89" s="306"/>
      <c r="DD89" s="306"/>
      <c r="DE89" s="306"/>
      <c r="DF89" s="306"/>
      <c r="DG89" s="306"/>
      <c r="DH89" s="306"/>
      <c r="DI89" s="306"/>
      <c r="DJ89" s="306"/>
      <c r="DK89" s="306"/>
      <c r="DL89" s="306"/>
      <c r="DM89" s="306"/>
      <c r="DN89" s="306"/>
      <c r="DO89" s="306"/>
      <c r="DP89" s="306"/>
      <c r="DQ89" s="306"/>
      <c r="DR89" s="306"/>
      <c r="DS89" s="306"/>
      <c r="DT89" s="306"/>
      <c r="DU89" s="306"/>
      <c r="DV89" s="306"/>
      <c r="DW89" s="306"/>
      <c r="DX89" s="306"/>
      <c r="DY89" s="306"/>
      <c r="DZ89" s="306"/>
      <c r="EA89" s="306"/>
      <c r="EB89" s="306"/>
      <c r="EC89" s="306"/>
      <c r="ED89" s="306"/>
      <c r="EE89" s="306"/>
      <c r="EF89" s="306"/>
      <c r="EG89" s="306"/>
      <c r="EH89" s="306"/>
      <c r="EI89" s="306"/>
      <c r="EJ89" s="306"/>
      <c r="EK89" s="306"/>
      <c r="EL89" s="306"/>
      <c r="EM89" s="306"/>
      <c r="EN89" s="306"/>
      <c r="EO89" s="306"/>
      <c r="EP89" s="306"/>
      <c r="EQ89" s="306"/>
      <c r="ER89" s="306"/>
      <c r="ES89" s="306"/>
      <c r="ET89" s="306"/>
      <c r="EU89" s="306"/>
      <c r="EV89" s="306"/>
      <c r="EW89" s="306"/>
      <c r="EX89" s="306"/>
      <c r="EY89" s="306"/>
      <c r="EZ89" s="306"/>
      <c r="FA89" s="306"/>
      <c r="FB89" s="306"/>
      <c r="FC89" s="306"/>
      <c r="FD89" s="306"/>
      <c r="FE89" s="306"/>
      <c r="FF89" s="306"/>
      <c r="FG89" s="306"/>
      <c r="FH89" s="306"/>
      <c r="FI89" s="306"/>
      <c r="FJ89" s="306"/>
      <c r="FK89" s="306"/>
      <c r="FL89" s="306"/>
      <c r="FM89" s="306"/>
      <c r="FN89" s="306"/>
      <c r="FO89" s="306"/>
      <c r="FP89" s="306"/>
      <c r="FQ89" s="306"/>
      <c r="FR89" s="306"/>
      <c r="FS89" s="306"/>
      <c r="FT89" s="306"/>
      <c r="FU89" s="306"/>
      <c r="FV89" s="306"/>
      <c r="FW89" s="306"/>
      <c r="FX89" s="306"/>
      <c r="FY89" s="306"/>
      <c r="FZ89" s="306"/>
      <c r="GA89" s="306"/>
      <c r="GB89" s="306"/>
      <c r="GC89" s="306"/>
      <c r="GD89" s="306"/>
      <c r="GE89" s="306"/>
      <c r="GF89" s="306"/>
      <c r="GG89" s="306"/>
      <c r="GH89" s="306"/>
      <c r="GI89" s="306"/>
      <c r="GJ89" s="306"/>
      <c r="GK89" s="306"/>
      <c r="GL89" s="306"/>
      <c r="GM89" s="306"/>
      <c r="GN89" s="306"/>
      <c r="GO89" s="306"/>
      <c r="GP89" s="306"/>
      <c r="GQ89" s="306"/>
      <c r="GR89" s="306"/>
      <c r="GS89" s="306"/>
      <c r="GT89" s="306"/>
      <c r="GU89" s="306"/>
      <c r="GV89" s="306"/>
      <c r="GW89" s="306"/>
      <c r="GX89" s="306"/>
      <c r="GY89" s="306"/>
      <c r="GZ89" s="306"/>
      <c r="HA89" s="306"/>
      <c r="HB89" s="306"/>
      <c r="HC89" s="306"/>
      <c r="HD89" s="306"/>
      <c r="HE89" s="306"/>
      <c r="HF89" s="306"/>
      <c r="HG89" s="306"/>
      <c r="HH89" s="306"/>
      <c r="HI89" s="306"/>
      <c r="HJ89" s="306"/>
      <c r="HK89" s="306"/>
      <c r="HL89" s="306"/>
      <c r="HM89" s="306"/>
      <c r="HN89" s="306"/>
      <c r="HO89" s="306"/>
      <c r="HP89" s="306"/>
      <c r="HQ89" s="306"/>
      <c r="HR89" s="306"/>
      <c r="HS89" s="306"/>
      <c r="HT89" s="306"/>
      <c r="HU89" s="306"/>
      <c r="HV89" s="306"/>
      <c r="HW89" s="306"/>
      <c r="HX89" s="306"/>
      <c r="HY89" s="306"/>
      <c r="HZ89" s="306"/>
      <c r="IA89" s="306"/>
      <c r="IB89" s="306"/>
      <c r="IC89" s="306"/>
      <c r="ID89" s="306"/>
      <c r="IE89" s="306"/>
      <c r="IF89" s="306"/>
      <c r="IG89" s="306"/>
      <c r="IH89" s="306"/>
    </row>
    <row r="90" spans="1:242" s="219" customFormat="1" ht="15" customHeight="1" x14ac:dyDescent="0.3">
      <c r="A90" s="174">
        <v>5.0199999999999996</v>
      </c>
      <c r="B90" s="231" t="s">
        <v>243</v>
      </c>
      <c r="C90" s="232" t="e">
        <f>VLOOKUP(BD.PD8[[#This Row],[Pos]],[18]!PPto[#Data],3,FALSE)</f>
        <v>#REF!</v>
      </c>
      <c r="D90" s="233" t="s">
        <v>243</v>
      </c>
      <c r="E90" s="305">
        <f>IF(BD.PD8[[#This Row],[.]]="*",VLOOKUP(BD.PD8[[#This Row],[Pos]],[18]Presupuesto!A:H,7,FALSE),"")</f>
        <v>42000</v>
      </c>
      <c r="F90" s="234"/>
      <c r="G90" s="174"/>
      <c r="H90" s="174"/>
      <c r="I90" s="174"/>
      <c r="J90" s="392">
        <v>1</v>
      </c>
      <c r="K90" s="233" t="s">
        <v>117</v>
      </c>
      <c r="L90" s="383">
        <f>IF(BD.PD8[[#This Row],[Mon]]="DOP",1,HLOOKUP(BD.PD8[[#This Row],[Mon]],Data!$J$1:$K$2,2,FALSE))</f>
        <v>65</v>
      </c>
      <c r="M90" s="490">
        <v>0</v>
      </c>
      <c r="N90" s="243">
        <f>BD.PD8[[#This Row],[Cant.]]*BD.PD8[[#This Row],[ Tasa ]]*BD.PD8[[#This Row],[ Precio Und.]]</f>
        <v>0</v>
      </c>
      <c r="O90" s="491">
        <v>0</v>
      </c>
      <c r="P90" s="243">
        <f>IF(BD.PD8[[#This Row],[Liquid. '[%']]]&lt;&gt;0,(BD.PD8[[#This Row],[Valor Neto '[DOP']]]*BD.PD8[[#This Row],[Liquid. '[%']]])+BD.PD8[[#This Row],[Valor Neto '[DOP']]],BD.PD8[[#This Row],[Valor Neto '[DOP']]])</f>
        <v>0</v>
      </c>
      <c r="Q90" s="243">
        <f>BD.PD8[[#This Row],[Ppto. Orden Interna '[DOP']]]/HLOOKUP("USD",Data!$J$1:$K$2,2,FALSE)</f>
        <v>0</v>
      </c>
      <c r="R90" s="381"/>
      <c r="S90" s="387"/>
      <c r="T90" s="387"/>
      <c r="U90" s="492" t="s">
        <v>321</v>
      </c>
      <c r="V90" s="493">
        <v>801670</v>
      </c>
      <c r="W90" s="494"/>
      <c r="X90" s="495"/>
      <c r="Y90" s="388"/>
      <c r="Z90" s="243">
        <f>BD.PD8[[#This Row],[Av.P1 '[%']]]*BD.PD8[[#This Row],[Ppto. Orden Interna '[DOP']]]</f>
        <v>0</v>
      </c>
      <c r="AA90" s="249"/>
      <c r="AB90" s="389"/>
      <c r="AC90" s="243">
        <f>BD.PD8[[#This Row],[Av.P2 '[%']]]*BD.PD8[[#This Row],[Ppto. Orden Interna '[DOP']]]</f>
        <v>0</v>
      </c>
      <c r="AD90" s="249"/>
      <c r="AE90" s="389"/>
      <c r="AF90" s="243">
        <f>BD.PD8[[#This Row],[Av.P3 '[%']]]*BD.PD8[[#This Row],[Ppto. Orden Interna '[DOP']]]</f>
        <v>0</v>
      </c>
      <c r="AG90" s="243"/>
      <c r="AH90" s="243"/>
      <c r="AI90" s="243"/>
      <c r="AJ90" s="243"/>
      <c r="AK90" s="243"/>
      <c r="AL90" s="243"/>
      <c r="AM90" s="496">
        <f>BD.PD8[[#This Row],[Pago 3]]+BD.PD8[[#This Row],[Pago 2]]+BD.PD8[[#This Row],[Pago 1]]</f>
        <v>0</v>
      </c>
      <c r="AN90" s="308" t="s">
        <v>244</v>
      </c>
      <c r="AO90" s="308" t="s">
        <v>245</v>
      </c>
      <c r="AP90" s="308" t="s">
        <v>246</v>
      </c>
      <c r="AQ90" s="308" t="s">
        <v>247</v>
      </c>
      <c r="AR90" s="308">
        <v>594</v>
      </c>
      <c r="AS90" s="308" t="s">
        <v>248</v>
      </c>
      <c r="AT90" s="249" t="s">
        <v>1356</v>
      </c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  <c r="BH90" s="306"/>
      <c r="BI90" s="306"/>
      <c r="BJ90" s="306"/>
      <c r="BK90" s="306"/>
      <c r="BL90" s="306"/>
      <c r="BM90" s="306"/>
      <c r="BN90" s="306"/>
      <c r="BO90" s="306"/>
      <c r="BP90" s="306"/>
      <c r="BQ90" s="306"/>
      <c r="BR90" s="306"/>
      <c r="BS90" s="306"/>
      <c r="BT90" s="306"/>
      <c r="BU90" s="306"/>
      <c r="BV90" s="306"/>
      <c r="BW90" s="306"/>
      <c r="BX90" s="306"/>
      <c r="BY90" s="306"/>
      <c r="BZ90" s="306"/>
      <c r="CA90" s="306"/>
      <c r="CB90" s="306"/>
      <c r="CC90" s="306"/>
      <c r="CD90" s="306"/>
      <c r="CE90" s="306"/>
      <c r="CF90" s="306"/>
      <c r="CG90" s="306"/>
      <c r="CH90" s="306"/>
      <c r="CI90" s="306"/>
      <c r="CJ90" s="306"/>
      <c r="CK90" s="306"/>
      <c r="CL90" s="306"/>
      <c r="CM90" s="306"/>
      <c r="CN90" s="306"/>
      <c r="CO90" s="306"/>
      <c r="CP90" s="306"/>
      <c r="CQ90" s="306"/>
      <c r="CR90" s="306"/>
      <c r="CS90" s="306"/>
      <c r="CT90" s="306"/>
      <c r="CU90" s="306"/>
      <c r="CV90" s="306"/>
      <c r="CW90" s="306"/>
      <c r="CX90" s="306"/>
      <c r="CY90" s="306"/>
      <c r="CZ90" s="306"/>
      <c r="DA90" s="306"/>
      <c r="DB90" s="306"/>
      <c r="DC90" s="306"/>
      <c r="DD90" s="306"/>
      <c r="DE90" s="306"/>
      <c r="DF90" s="306"/>
      <c r="DG90" s="306"/>
      <c r="DH90" s="306"/>
      <c r="DI90" s="306"/>
      <c r="DJ90" s="306"/>
      <c r="DK90" s="306"/>
      <c r="DL90" s="306"/>
      <c r="DM90" s="306"/>
      <c r="DN90" s="306"/>
      <c r="DO90" s="306"/>
      <c r="DP90" s="306"/>
      <c r="DQ90" s="306"/>
      <c r="DR90" s="306"/>
      <c r="DS90" s="306"/>
      <c r="DT90" s="306"/>
      <c r="DU90" s="306"/>
      <c r="DV90" s="306"/>
      <c r="DW90" s="306"/>
      <c r="DX90" s="306"/>
      <c r="DY90" s="306"/>
      <c r="DZ90" s="306"/>
      <c r="EA90" s="306"/>
      <c r="EB90" s="306"/>
      <c r="EC90" s="306"/>
      <c r="ED90" s="306"/>
      <c r="EE90" s="306"/>
      <c r="EF90" s="306"/>
      <c r="EG90" s="306"/>
      <c r="EH90" s="306"/>
      <c r="EI90" s="306"/>
      <c r="EJ90" s="306"/>
      <c r="EK90" s="306"/>
      <c r="EL90" s="306"/>
      <c r="EM90" s="306"/>
      <c r="EN90" s="306"/>
      <c r="EO90" s="306"/>
      <c r="EP90" s="306"/>
      <c r="EQ90" s="306"/>
      <c r="ER90" s="306"/>
      <c r="ES90" s="306"/>
      <c r="ET90" s="306"/>
      <c r="EU90" s="306"/>
      <c r="EV90" s="306"/>
      <c r="EW90" s="306"/>
      <c r="EX90" s="306"/>
      <c r="EY90" s="306"/>
      <c r="EZ90" s="306"/>
      <c r="FA90" s="306"/>
      <c r="FB90" s="306"/>
      <c r="FC90" s="306"/>
      <c r="FD90" s="306"/>
      <c r="FE90" s="306"/>
      <c r="FF90" s="306"/>
      <c r="FG90" s="306"/>
      <c r="FH90" s="306"/>
      <c r="FI90" s="306"/>
      <c r="FJ90" s="306"/>
      <c r="FK90" s="306"/>
      <c r="FL90" s="306"/>
      <c r="FM90" s="306"/>
      <c r="FN90" s="306"/>
      <c r="FO90" s="306"/>
      <c r="FP90" s="306"/>
      <c r="FQ90" s="306"/>
      <c r="FR90" s="306"/>
      <c r="FS90" s="306"/>
      <c r="FT90" s="306"/>
      <c r="FU90" s="306"/>
      <c r="FV90" s="306"/>
      <c r="FW90" s="306"/>
      <c r="FX90" s="306"/>
      <c r="FY90" s="306"/>
      <c r="FZ90" s="306"/>
      <c r="GA90" s="306"/>
      <c r="GB90" s="306"/>
      <c r="GC90" s="306"/>
      <c r="GD90" s="306"/>
      <c r="GE90" s="306"/>
      <c r="GF90" s="306"/>
      <c r="GG90" s="306"/>
      <c r="GH90" s="306"/>
      <c r="GI90" s="306"/>
      <c r="GJ90" s="306"/>
      <c r="GK90" s="306"/>
      <c r="GL90" s="306"/>
      <c r="GM90" s="306"/>
      <c r="GN90" s="306"/>
      <c r="GO90" s="306"/>
      <c r="GP90" s="306"/>
      <c r="GQ90" s="306"/>
      <c r="GR90" s="306"/>
      <c r="GS90" s="306"/>
      <c r="GT90" s="306"/>
      <c r="GU90" s="306"/>
      <c r="GV90" s="306"/>
      <c r="GW90" s="306"/>
      <c r="GX90" s="306"/>
      <c r="GY90" s="306"/>
      <c r="GZ90" s="306"/>
      <c r="HA90" s="306"/>
      <c r="HB90" s="306"/>
      <c r="HC90" s="306"/>
      <c r="HD90" s="306"/>
      <c r="HE90" s="306"/>
      <c r="HF90" s="306"/>
      <c r="HG90" s="306"/>
      <c r="HH90" s="306"/>
      <c r="HI90" s="306"/>
      <c r="HJ90" s="306"/>
      <c r="HK90" s="306"/>
      <c r="HL90" s="306"/>
      <c r="HM90" s="306"/>
      <c r="HN90" s="306"/>
      <c r="HO90" s="306"/>
      <c r="HP90" s="306"/>
      <c r="HQ90" s="306"/>
      <c r="HR90" s="306"/>
      <c r="HS90" s="306"/>
      <c r="HT90" s="306"/>
      <c r="HU90" s="306"/>
      <c r="HV90" s="306"/>
      <c r="HW90" s="306"/>
      <c r="HX90" s="306"/>
      <c r="HY90" s="306"/>
      <c r="HZ90" s="306"/>
      <c r="IA90" s="306"/>
      <c r="IB90" s="306"/>
      <c r="IC90" s="306"/>
      <c r="ID90" s="306"/>
      <c r="IE90" s="306"/>
      <c r="IF90" s="306"/>
      <c r="IG90" s="306"/>
      <c r="IH90" s="306"/>
    </row>
    <row r="91" spans="1:242" s="219" customFormat="1" ht="15" customHeight="1" x14ac:dyDescent="0.3">
      <c r="A91" s="174">
        <v>5.0199999999999996</v>
      </c>
      <c r="B91" s="231"/>
      <c r="C91" s="232" t="e">
        <f>VLOOKUP(BD.PD8[[#This Row],[Pos]],[18]!PPto[#Data],3,FALSE)</f>
        <v>#REF!</v>
      </c>
      <c r="D91" s="174" t="s">
        <v>23</v>
      </c>
      <c r="E91" s="305" t="str">
        <f>IF(BD.PD8[[#This Row],[.]]="*",VLOOKUP(BD.PD8[[#This Row],[Pos]],[18]Presupuesto!A:H,7,FALSE),"")</f>
        <v/>
      </c>
      <c r="F91" s="218" t="s">
        <v>324</v>
      </c>
      <c r="G91" s="174"/>
      <c r="H91" s="174"/>
      <c r="I91" s="174" t="s">
        <v>251</v>
      </c>
      <c r="J91" s="382">
        <v>1</v>
      </c>
      <c r="K91" s="511" t="s">
        <v>117</v>
      </c>
      <c r="L91" s="383">
        <f>IF(BD.PD8[[#This Row],[Mon]]="DOP",1,HLOOKUP(BD.PD8[[#This Row],[Mon]],Data!$J$1:$K$2,2,FALSE))</f>
        <v>65</v>
      </c>
      <c r="M91" s="400">
        <v>40000</v>
      </c>
      <c r="N91" s="395">
        <f>BD.PD8[[#This Row],[Cant.]]*BD.PD8[[#This Row],[ Tasa ]]*BD.PD8[[#This Row],[ Precio Und.]]</f>
        <v>2600000</v>
      </c>
      <c r="O91" s="386">
        <v>0.05</v>
      </c>
      <c r="P91" s="395">
        <f>IF(BD.PD8[[#This Row],[Liquid. '[%']]]&lt;&gt;0,(BD.PD8[[#This Row],[Valor Neto '[DOP']]]*BD.PD8[[#This Row],[Liquid. '[%']]])+BD.PD8[[#This Row],[Valor Neto '[DOP']]],BD.PD8[[#This Row],[Valor Neto '[DOP']]])</f>
        <v>2730000</v>
      </c>
      <c r="Q91" s="395">
        <f>BD.PD8[[#This Row],[Ppto. Orden Interna '[DOP']]]/HLOOKUP("USD",Data!$J$1:$K$2,2,FALSE)</f>
        <v>42000</v>
      </c>
      <c r="R91" s="381" t="s">
        <v>309</v>
      </c>
      <c r="S91" s="387"/>
      <c r="T91" s="387"/>
      <c r="U91" s="492" t="s">
        <v>321</v>
      </c>
      <c r="V91" s="493">
        <v>801670</v>
      </c>
      <c r="W91" s="494" t="s">
        <v>323</v>
      </c>
      <c r="X91" s="495">
        <v>13</v>
      </c>
      <c r="Y91" s="388">
        <v>0.6</v>
      </c>
      <c r="Z91" s="243">
        <f>BD.PD8[[#This Row],[Av.P1 '[%']]]*BD.PD8[[#This Row],[Ppto. Orden Interna '[DOP']]]</f>
        <v>1638000</v>
      </c>
      <c r="AA91" s="495">
        <v>15</v>
      </c>
      <c r="AB91" s="388">
        <v>0.4</v>
      </c>
      <c r="AC91" s="243">
        <f>BD.PD8[[#This Row],[Av.P2 '[%']]]*BD.PD8[[#This Row],[Ppto. Orden Interna '[DOP']]]</f>
        <v>1092000</v>
      </c>
      <c r="AD91" s="495"/>
      <c r="AE91" s="388"/>
      <c r="AF91" s="243">
        <f>BD.PD8[[#This Row],[Av.P3 '[%']]]*BD.PD8[[#This Row],[Ppto. Orden Interna '[DOP']]]</f>
        <v>0</v>
      </c>
      <c r="AG91" s="243"/>
      <c r="AH91" s="243"/>
      <c r="AI91" s="243"/>
      <c r="AJ91" s="243"/>
      <c r="AK91" s="243"/>
      <c r="AL91" s="243"/>
      <c r="AM91" s="496">
        <f>BD.PD8[[#This Row],[Pago 3]]+BD.PD8[[#This Row],[Pago 2]]+BD.PD8[[#This Row],[Pago 1]]</f>
        <v>2730000</v>
      </c>
      <c r="AN91" s="308" t="s">
        <v>244</v>
      </c>
      <c r="AO91" s="308" t="s">
        <v>245</v>
      </c>
      <c r="AP91" s="308" t="s">
        <v>246</v>
      </c>
      <c r="AQ91" s="308" t="s">
        <v>247</v>
      </c>
      <c r="AR91" s="308">
        <v>594</v>
      </c>
      <c r="AS91" s="308" t="s">
        <v>248</v>
      </c>
      <c r="AT91" s="249" t="s">
        <v>1356</v>
      </c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  <c r="BH91" s="306"/>
      <c r="BI91" s="306"/>
      <c r="BJ91" s="306"/>
      <c r="BK91" s="306"/>
      <c r="BL91" s="306"/>
      <c r="BM91" s="306"/>
      <c r="BN91" s="306"/>
      <c r="BO91" s="306"/>
      <c r="BP91" s="306"/>
      <c r="BQ91" s="306"/>
      <c r="BR91" s="306"/>
      <c r="BS91" s="306"/>
      <c r="BT91" s="306"/>
      <c r="BU91" s="306"/>
      <c r="BV91" s="306"/>
      <c r="BW91" s="306"/>
      <c r="BX91" s="306"/>
      <c r="BY91" s="306"/>
      <c r="BZ91" s="306"/>
      <c r="CA91" s="306"/>
      <c r="CB91" s="306"/>
      <c r="CC91" s="306"/>
      <c r="CD91" s="306"/>
      <c r="CE91" s="306"/>
      <c r="CF91" s="306"/>
      <c r="CG91" s="306"/>
      <c r="CH91" s="306"/>
      <c r="CI91" s="306"/>
      <c r="CJ91" s="306"/>
      <c r="CK91" s="306"/>
      <c r="CL91" s="306"/>
      <c r="CM91" s="306"/>
      <c r="CN91" s="306"/>
      <c r="CO91" s="306"/>
      <c r="CP91" s="306"/>
      <c r="CQ91" s="306"/>
      <c r="CR91" s="306"/>
      <c r="CS91" s="306"/>
      <c r="CT91" s="306"/>
      <c r="CU91" s="306"/>
      <c r="CV91" s="306"/>
      <c r="CW91" s="306"/>
      <c r="CX91" s="306"/>
      <c r="CY91" s="306"/>
      <c r="CZ91" s="306"/>
      <c r="DA91" s="306"/>
      <c r="DB91" s="306"/>
      <c r="DC91" s="306"/>
      <c r="DD91" s="306"/>
      <c r="DE91" s="306"/>
      <c r="DF91" s="306"/>
      <c r="DG91" s="306"/>
      <c r="DH91" s="306"/>
      <c r="DI91" s="306"/>
      <c r="DJ91" s="306"/>
      <c r="DK91" s="306"/>
      <c r="DL91" s="306"/>
      <c r="DM91" s="306"/>
      <c r="DN91" s="306"/>
      <c r="DO91" s="306"/>
      <c r="DP91" s="306"/>
      <c r="DQ91" s="306"/>
      <c r="DR91" s="306"/>
      <c r="DS91" s="306"/>
      <c r="DT91" s="306"/>
      <c r="DU91" s="306"/>
      <c r="DV91" s="306"/>
      <c r="DW91" s="306"/>
      <c r="DX91" s="306"/>
      <c r="DY91" s="306"/>
      <c r="DZ91" s="306"/>
      <c r="EA91" s="306"/>
      <c r="EB91" s="306"/>
      <c r="EC91" s="306"/>
      <c r="ED91" s="306"/>
      <c r="EE91" s="306"/>
      <c r="EF91" s="306"/>
      <c r="EG91" s="306"/>
      <c r="EH91" s="306"/>
      <c r="EI91" s="306"/>
      <c r="EJ91" s="306"/>
      <c r="EK91" s="306"/>
      <c r="EL91" s="306"/>
      <c r="EM91" s="306"/>
      <c r="EN91" s="306"/>
      <c r="EO91" s="306"/>
      <c r="EP91" s="306"/>
      <c r="EQ91" s="306"/>
      <c r="ER91" s="306"/>
      <c r="ES91" s="306"/>
      <c r="ET91" s="306"/>
      <c r="EU91" s="306"/>
      <c r="EV91" s="306"/>
      <c r="EW91" s="306"/>
      <c r="EX91" s="306"/>
      <c r="EY91" s="306"/>
      <c r="EZ91" s="306"/>
      <c r="FA91" s="306"/>
      <c r="FB91" s="306"/>
      <c r="FC91" s="306"/>
      <c r="FD91" s="306"/>
      <c r="FE91" s="306"/>
      <c r="FF91" s="306"/>
      <c r="FG91" s="306"/>
      <c r="FH91" s="306"/>
      <c r="FI91" s="306"/>
      <c r="FJ91" s="306"/>
      <c r="FK91" s="306"/>
      <c r="FL91" s="306"/>
      <c r="FM91" s="306"/>
      <c r="FN91" s="306"/>
      <c r="FO91" s="306"/>
      <c r="FP91" s="306"/>
      <c r="FQ91" s="306"/>
      <c r="FR91" s="306"/>
      <c r="FS91" s="306"/>
      <c r="FT91" s="306"/>
      <c r="FU91" s="306"/>
      <c r="FV91" s="306"/>
      <c r="FW91" s="306"/>
      <c r="FX91" s="306"/>
      <c r="FY91" s="306"/>
      <c r="FZ91" s="306"/>
      <c r="GA91" s="306"/>
      <c r="GB91" s="306"/>
      <c r="GC91" s="306"/>
      <c r="GD91" s="306"/>
      <c r="GE91" s="306"/>
      <c r="GF91" s="306"/>
      <c r="GG91" s="306"/>
      <c r="GH91" s="306"/>
      <c r="GI91" s="306"/>
      <c r="GJ91" s="306"/>
      <c r="GK91" s="306"/>
      <c r="GL91" s="306"/>
      <c r="GM91" s="306"/>
      <c r="GN91" s="306"/>
      <c r="GO91" s="306"/>
      <c r="GP91" s="306"/>
      <c r="GQ91" s="306"/>
      <c r="GR91" s="306"/>
      <c r="GS91" s="306"/>
      <c r="GT91" s="306"/>
      <c r="GU91" s="306"/>
      <c r="GV91" s="306"/>
      <c r="GW91" s="306"/>
      <c r="GX91" s="306"/>
      <c r="GY91" s="306"/>
      <c r="GZ91" s="306"/>
      <c r="HA91" s="306"/>
      <c r="HB91" s="306"/>
      <c r="HC91" s="306"/>
      <c r="HD91" s="306"/>
      <c r="HE91" s="306"/>
      <c r="HF91" s="306"/>
      <c r="HG91" s="306"/>
      <c r="HH91" s="306"/>
      <c r="HI91" s="306"/>
      <c r="HJ91" s="306"/>
      <c r="HK91" s="306"/>
      <c r="HL91" s="306"/>
      <c r="HM91" s="306"/>
      <c r="HN91" s="306"/>
      <c r="HO91" s="306"/>
      <c r="HP91" s="306"/>
      <c r="HQ91" s="306"/>
      <c r="HR91" s="306"/>
      <c r="HS91" s="306"/>
      <c r="HT91" s="306"/>
      <c r="HU91" s="306"/>
      <c r="HV91" s="306"/>
      <c r="HW91" s="306"/>
      <c r="HX91" s="306"/>
      <c r="HY91" s="306"/>
      <c r="HZ91" s="306"/>
      <c r="IA91" s="306"/>
      <c r="IB91" s="306"/>
      <c r="IC91" s="306"/>
      <c r="ID91" s="306"/>
      <c r="IE91" s="306"/>
      <c r="IF91" s="306"/>
      <c r="IG91" s="306"/>
      <c r="IH91" s="306"/>
    </row>
    <row r="92" spans="1:242" s="219" customFormat="1" ht="15" customHeight="1" x14ac:dyDescent="0.3">
      <c r="A92" s="174">
        <v>5.03</v>
      </c>
      <c r="B92" s="231" t="s">
        <v>243</v>
      </c>
      <c r="C92" s="232" t="e">
        <f>VLOOKUP(BD.PD8[[#This Row],[Pos]],[18]!PPto[#Data],3,FALSE)</f>
        <v>#REF!</v>
      </c>
      <c r="D92" s="233" t="s">
        <v>243</v>
      </c>
      <c r="E92" s="305">
        <f>IF(BD.PD8[[#This Row],[.]]="*",VLOOKUP(BD.PD8[[#This Row],[Pos]],[18]Presupuesto!A:H,7,FALSE),"")</f>
        <v>779725.25238095236</v>
      </c>
      <c r="F92" s="234"/>
      <c r="G92" s="174"/>
      <c r="H92" s="174"/>
      <c r="I92" s="174"/>
      <c r="J92" s="392">
        <v>1</v>
      </c>
      <c r="K92" s="233" t="s">
        <v>117</v>
      </c>
      <c r="L92" s="383">
        <f>IF(BD.PD8[[#This Row],[Mon]]="DOP",1,HLOOKUP(BD.PD8[[#This Row],[Mon]],Data!$J$1:$K$2,2,FALSE))</f>
        <v>65</v>
      </c>
      <c r="M92" s="490">
        <v>0</v>
      </c>
      <c r="N92" s="243">
        <f>BD.PD8[[#This Row],[Cant.]]*BD.PD8[[#This Row],[ Tasa ]]*BD.PD8[[#This Row],[ Precio Und.]]</f>
        <v>0</v>
      </c>
      <c r="O92" s="491">
        <v>0</v>
      </c>
      <c r="P92" s="243">
        <f>IF(BD.PD8[[#This Row],[Liquid. '[%']]]&lt;&gt;0,(BD.PD8[[#This Row],[Valor Neto '[DOP']]]*BD.PD8[[#This Row],[Liquid. '[%']]])+BD.PD8[[#This Row],[Valor Neto '[DOP']]],BD.PD8[[#This Row],[Valor Neto '[DOP']]])</f>
        <v>0</v>
      </c>
      <c r="Q92" s="243">
        <f>BD.PD8[[#This Row],[Ppto. Orden Interna '[DOP']]]/HLOOKUP("USD",Data!$J$1:$K$2,2,FALSE)</f>
        <v>0</v>
      </c>
      <c r="R92" s="381"/>
      <c r="S92" s="387"/>
      <c r="T92" s="387"/>
      <c r="U92" s="492" t="s">
        <v>321</v>
      </c>
      <c r="V92" s="493">
        <v>801670</v>
      </c>
      <c r="W92" s="494"/>
      <c r="X92" s="495"/>
      <c r="Y92" s="388"/>
      <c r="Z92" s="243">
        <f>BD.PD8[[#This Row],[Av.P1 '[%']]]*BD.PD8[[#This Row],[Ppto. Orden Interna '[DOP']]]</f>
        <v>0</v>
      </c>
      <c r="AA92" s="249"/>
      <c r="AB92" s="389"/>
      <c r="AC92" s="243">
        <f>BD.PD8[[#This Row],[Av.P2 '[%']]]*BD.PD8[[#This Row],[Ppto. Orden Interna '[DOP']]]</f>
        <v>0</v>
      </c>
      <c r="AD92" s="249"/>
      <c r="AE92" s="389"/>
      <c r="AF92" s="243">
        <f>BD.PD8[[#This Row],[Av.P3 '[%']]]*BD.PD8[[#This Row],[Ppto. Orden Interna '[DOP']]]</f>
        <v>0</v>
      </c>
      <c r="AG92" s="243"/>
      <c r="AH92" s="243"/>
      <c r="AI92" s="243"/>
      <c r="AJ92" s="243"/>
      <c r="AK92" s="243"/>
      <c r="AL92" s="243"/>
      <c r="AM92" s="496">
        <f>BD.PD8[[#This Row],[Pago 3]]+BD.PD8[[#This Row],[Pago 2]]+BD.PD8[[#This Row],[Pago 1]]</f>
        <v>0</v>
      </c>
      <c r="AN92" s="308" t="s">
        <v>244</v>
      </c>
      <c r="AO92" s="308" t="s">
        <v>245</v>
      </c>
      <c r="AP92" s="308" t="s">
        <v>246</v>
      </c>
      <c r="AQ92" s="308" t="s">
        <v>247</v>
      </c>
      <c r="AR92" s="308">
        <v>594</v>
      </c>
      <c r="AS92" s="308" t="s">
        <v>248</v>
      </c>
      <c r="AT92" s="249" t="s">
        <v>1356</v>
      </c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  <c r="BH92" s="306"/>
      <c r="BI92" s="306"/>
      <c r="BJ92" s="306"/>
      <c r="BK92" s="306"/>
      <c r="BL92" s="306"/>
      <c r="BM92" s="306"/>
      <c r="BN92" s="306"/>
      <c r="BO92" s="306"/>
      <c r="BP92" s="306"/>
      <c r="BQ92" s="306"/>
      <c r="BR92" s="306"/>
      <c r="BS92" s="306"/>
      <c r="BT92" s="306"/>
      <c r="BU92" s="306"/>
      <c r="BV92" s="306"/>
      <c r="BW92" s="306"/>
      <c r="BX92" s="306"/>
      <c r="BY92" s="306"/>
      <c r="BZ92" s="306"/>
      <c r="CA92" s="306"/>
      <c r="CB92" s="306"/>
      <c r="CC92" s="306"/>
      <c r="CD92" s="306"/>
      <c r="CE92" s="306"/>
      <c r="CF92" s="306"/>
      <c r="CG92" s="306"/>
      <c r="CH92" s="306"/>
      <c r="CI92" s="306"/>
      <c r="CJ92" s="306"/>
      <c r="CK92" s="306"/>
      <c r="CL92" s="306"/>
      <c r="CM92" s="306"/>
      <c r="CN92" s="306"/>
      <c r="CO92" s="306"/>
      <c r="CP92" s="306"/>
      <c r="CQ92" s="306"/>
      <c r="CR92" s="306"/>
      <c r="CS92" s="30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306"/>
      <c r="FN92" s="306"/>
      <c r="FO92" s="306"/>
      <c r="FP92" s="306"/>
      <c r="FQ92" s="306"/>
      <c r="FR92" s="306"/>
      <c r="FS92" s="306"/>
      <c r="FT92" s="306"/>
      <c r="FU92" s="306"/>
      <c r="FV92" s="306"/>
      <c r="FW92" s="306"/>
      <c r="FX92" s="306"/>
      <c r="FY92" s="306"/>
      <c r="FZ92" s="306"/>
      <c r="GA92" s="306"/>
      <c r="GB92" s="306"/>
      <c r="GC92" s="306"/>
      <c r="GD92" s="306"/>
      <c r="GE92" s="306"/>
      <c r="GF92" s="306"/>
      <c r="GG92" s="306"/>
      <c r="GH92" s="306"/>
      <c r="GI92" s="306"/>
      <c r="GJ92" s="306"/>
      <c r="GK92" s="306"/>
      <c r="GL92" s="306"/>
      <c r="GM92" s="306"/>
      <c r="GN92" s="306"/>
      <c r="GO92" s="306"/>
      <c r="GP92" s="306"/>
      <c r="GQ92" s="306"/>
      <c r="GR92" s="306"/>
      <c r="GS92" s="306"/>
      <c r="GT92" s="306"/>
      <c r="GU92" s="306"/>
      <c r="GV92" s="306"/>
      <c r="GW92" s="306"/>
      <c r="GX92" s="306"/>
      <c r="GY92" s="306"/>
      <c r="GZ92" s="306"/>
      <c r="HA92" s="306"/>
      <c r="HB92" s="306"/>
      <c r="HC92" s="306"/>
      <c r="HD92" s="306"/>
      <c r="HE92" s="306"/>
      <c r="HF92" s="306"/>
      <c r="HG92" s="306"/>
      <c r="HH92" s="306"/>
      <c r="HI92" s="306"/>
      <c r="HJ92" s="306"/>
      <c r="HK92" s="306"/>
      <c r="HL92" s="306"/>
      <c r="HM92" s="306"/>
      <c r="HN92" s="306"/>
      <c r="HO92" s="306"/>
      <c r="HP92" s="306"/>
      <c r="HQ92" s="306"/>
      <c r="HR92" s="306"/>
      <c r="HS92" s="306"/>
      <c r="HT92" s="306"/>
      <c r="HU92" s="306"/>
      <c r="HV92" s="306"/>
      <c r="HW92" s="306"/>
      <c r="HX92" s="306"/>
      <c r="HY92" s="306"/>
      <c r="HZ92" s="306"/>
      <c r="IA92" s="306"/>
      <c r="IB92" s="306"/>
      <c r="IC92" s="306"/>
      <c r="ID92" s="306"/>
      <c r="IE92" s="306"/>
      <c r="IF92" s="306"/>
      <c r="IG92" s="306"/>
      <c r="IH92" s="306"/>
    </row>
    <row r="93" spans="1:242" s="219" customFormat="1" ht="15" customHeight="1" x14ac:dyDescent="0.3">
      <c r="A93" s="511">
        <v>5.03</v>
      </c>
      <c r="B93" s="231"/>
      <c r="C93" s="232" t="e">
        <f>VLOOKUP(BD.PD8[[#This Row],[Pos]],[18]!PPto[#Data],3,FALSE)</f>
        <v>#REF!</v>
      </c>
      <c r="D93" s="511" t="s">
        <v>23</v>
      </c>
      <c r="E93" s="305" t="str">
        <f>IF(BD.PD8[[#This Row],[.]]="*",VLOOKUP(BD.PD8[[#This Row],[Pos]],[18]Presupuesto!A:H,7,FALSE),"")</f>
        <v/>
      </c>
      <c r="F93" s="378" t="s">
        <v>325</v>
      </c>
      <c r="G93" s="511">
        <v>4600074204</v>
      </c>
      <c r="H93" s="511"/>
      <c r="I93" s="174" t="s">
        <v>273</v>
      </c>
      <c r="J93" s="512">
        <v>1</v>
      </c>
      <c r="K93" s="511" t="s">
        <v>189</v>
      </c>
      <c r="L93" s="383" t="e">
        <f>IF(BD.PD8[[#This Row],[Mon]]="DOP",1,HLOOKUP(BD.PD8[[#This Row],[Mon]],Data!$J$1:$K$2,2,FALSE))</f>
        <v>#N/A</v>
      </c>
      <c r="M93" s="401">
        <v>249300</v>
      </c>
      <c r="N93" s="243" t="e">
        <f>BD.PD8[[#This Row],[Cant.]]*BD.PD8[[#This Row],[ Tasa ]]*BD.PD8[[#This Row],[ Precio Und.]]</f>
        <v>#N/A</v>
      </c>
      <c r="O93" s="403">
        <v>0.15</v>
      </c>
      <c r="P9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3" s="243" t="e">
        <f>BD.PD8[[#This Row],[Ppto. Orden Interna '[DOP']]]/HLOOKUP("USD",Data!$J$1:$K$2,2,FALSE)</f>
        <v>#N/A</v>
      </c>
      <c r="R93" s="381" t="s">
        <v>326</v>
      </c>
      <c r="S93" s="513"/>
      <c r="T93" s="513"/>
      <c r="U93" s="492" t="s">
        <v>321</v>
      </c>
      <c r="V93" s="493">
        <v>801670</v>
      </c>
      <c r="W93" s="402" t="s">
        <v>326</v>
      </c>
      <c r="X93" s="174">
        <v>10</v>
      </c>
      <c r="Y93" s="403">
        <v>1</v>
      </c>
      <c r="Z93" s="243" t="e">
        <f>BD.PD8[[#This Row],[Av.P1 '[%']]]*BD.PD8[[#This Row],[Ppto. Orden Interna '[DOP']]]</f>
        <v>#N/A</v>
      </c>
      <c r="AA93" s="174"/>
      <c r="AB93" s="403"/>
      <c r="AC93" s="243" t="e">
        <f>BD.PD8[[#This Row],[Av.P2 '[%']]]*BD.PD8[[#This Row],[Ppto. Orden Interna '[DOP']]]</f>
        <v>#N/A</v>
      </c>
      <c r="AD93" s="514"/>
      <c r="AE93" s="404"/>
      <c r="AF93" s="243" t="e">
        <f>BD.PD8[[#This Row],[Av.P3 '[%']]]*BD.PD8[[#This Row],[Ppto. Orden Interna '[DOP']]]</f>
        <v>#N/A</v>
      </c>
      <c r="AG93" s="243"/>
      <c r="AH93" s="243"/>
      <c r="AI93" s="243"/>
      <c r="AJ93" s="243"/>
      <c r="AK93" s="243"/>
      <c r="AL93" s="243"/>
      <c r="AM93" s="496" t="e">
        <f>BD.PD8[[#This Row],[Pago 3]]+BD.PD8[[#This Row],[Pago 2]]+BD.PD8[[#This Row],[Pago 1]]</f>
        <v>#N/A</v>
      </c>
      <c r="AN93" s="308" t="s">
        <v>244</v>
      </c>
      <c r="AO93" s="308" t="s">
        <v>245</v>
      </c>
      <c r="AP93" s="308" t="s">
        <v>246</v>
      </c>
      <c r="AQ93" s="308" t="s">
        <v>247</v>
      </c>
      <c r="AR93" s="308">
        <v>594</v>
      </c>
      <c r="AS93" s="308" t="s">
        <v>258</v>
      </c>
      <c r="AT93" s="249" t="s">
        <v>1356</v>
      </c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  <c r="BH93" s="306"/>
      <c r="BI93" s="306"/>
      <c r="BJ93" s="306"/>
      <c r="BK93" s="306"/>
      <c r="BL93" s="306"/>
      <c r="BM93" s="306"/>
      <c r="BN93" s="306"/>
      <c r="BO93" s="306"/>
      <c r="BP93" s="306"/>
      <c r="BQ93" s="306"/>
      <c r="BR93" s="306"/>
      <c r="BS93" s="306"/>
      <c r="BT93" s="306"/>
      <c r="BU93" s="306"/>
      <c r="BV93" s="306"/>
      <c r="BW93" s="306"/>
      <c r="BX93" s="306"/>
      <c r="BY93" s="306"/>
      <c r="BZ93" s="306"/>
      <c r="CA93" s="306"/>
      <c r="CB93" s="306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306"/>
      <c r="CN93" s="306"/>
      <c r="CO93" s="306"/>
      <c r="CP93" s="306"/>
      <c r="CQ93" s="306"/>
      <c r="CR93" s="306"/>
      <c r="CS93" s="306"/>
      <c r="CT93" s="306"/>
      <c r="CU93" s="306"/>
      <c r="CV93" s="306"/>
      <c r="CW93" s="306"/>
      <c r="CX93" s="306"/>
      <c r="CY93" s="306"/>
      <c r="CZ93" s="306"/>
      <c r="DA93" s="306"/>
      <c r="DB93" s="306"/>
      <c r="DC93" s="306"/>
      <c r="DD93" s="306"/>
      <c r="DE93" s="306"/>
      <c r="DF93" s="306"/>
      <c r="DG93" s="306"/>
      <c r="DH93" s="306"/>
      <c r="DI93" s="306"/>
      <c r="DJ93" s="306"/>
      <c r="DK93" s="306"/>
      <c r="DL93" s="306"/>
      <c r="DM93" s="306"/>
      <c r="DN93" s="306"/>
      <c r="DO93" s="306"/>
      <c r="DP93" s="306"/>
      <c r="DQ93" s="306"/>
      <c r="DR93" s="306"/>
      <c r="DS93" s="306"/>
      <c r="DT93" s="306"/>
      <c r="DU93" s="306"/>
      <c r="DV93" s="306"/>
      <c r="DW93" s="306"/>
      <c r="DX93" s="306"/>
      <c r="DY93" s="306"/>
      <c r="DZ93" s="306"/>
      <c r="EA93" s="306"/>
      <c r="EB93" s="306"/>
      <c r="EC93" s="306"/>
      <c r="ED93" s="306"/>
      <c r="EE93" s="306"/>
      <c r="EF93" s="306"/>
      <c r="EG93" s="306"/>
      <c r="EH93" s="306"/>
      <c r="EI93" s="306"/>
      <c r="EJ93" s="306"/>
      <c r="EK93" s="306"/>
      <c r="EL93" s="306"/>
      <c r="EM93" s="306"/>
      <c r="EN93" s="306"/>
      <c r="EO93" s="306"/>
      <c r="EP93" s="306"/>
      <c r="EQ93" s="306"/>
      <c r="ER93" s="306"/>
      <c r="ES93" s="306"/>
      <c r="ET93" s="306"/>
      <c r="EU93" s="306"/>
      <c r="EV93" s="306"/>
      <c r="EW93" s="306"/>
      <c r="EX93" s="306"/>
      <c r="EY93" s="306"/>
      <c r="EZ93" s="306"/>
      <c r="FA93" s="306"/>
      <c r="FB93" s="306"/>
      <c r="FC93" s="306"/>
      <c r="FD93" s="306"/>
      <c r="FE93" s="306"/>
      <c r="FF93" s="306"/>
      <c r="FG93" s="306"/>
      <c r="FH93" s="306"/>
      <c r="FI93" s="306"/>
      <c r="FJ93" s="306"/>
      <c r="FK93" s="306"/>
      <c r="FL93" s="306"/>
      <c r="FM93" s="306"/>
      <c r="FN93" s="306"/>
      <c r="FO93" s="306"/>
      <c r="FP93" s="306"/>
      <c r="FQ93" s="306"/>
      <c r="FR93" s="306"/>
      <c r="FS93" s="306"/>
      <c r="FT93" s="306"/>
      <c r="FU93" s="306"/>
      <c r="FV93" s="306"/>
      <c r="FW93" s="306"/>
      <c r="FX93" s="306"/>
      <c r="FY93" s="306"/>
      <c r="FZ93" s="306"/>
      <c r="GA93" s="306"/>
      <c r="GB93" s="306"/>
      <c r="GC93" s="306"/>
      <c r="GD93" s="306"/>
      <c r="GE93" s="306"/>
      <c r="GF93" s="306"/>
      <c r="GG93" s="306"/>
      <c r="GH93" s="306"/>
      <c r="GI93" s="306"/>
      <c r="GJ93" s="306"/>
      <c r="GK93" s="306"/>
      <c r="GL93" s="306"/>
      <c r="GM93" s="306"/>
      <c r="GN93" s="306"/>
      <c r="GO93" s="306"/>
      <c r="GP93" s="306"/>
      <c r="GQ93" s="306"/>
      <c r="GR93" s="306"/>
      <c r="GS93" s="306"/>
      <c r="GT93" s="306"/>
      <c r="GU93" s="306"/>
      <c r="GV93" s="306"/>
      <c r="GW93" s="306"/>
      <c r="GX93" s="306"/>
      <c r="GY93" s="306"/>
      <c r="GZ93" s="306"/>
      <c r="HA93" s="306"/>
      <c r="HB93" s="306"/>
      <c r="HC93" s="306"/>
      <c r="HD93" s="306"/>
      <c r="HE93" s="306"/>
      <c r="HF93" s="306"/>
      <c r="HG93" s="306"/>
      <c r="HH93" s="306"/>
      <c r="HI93" s="306"/>
      <c r="HJ93" s="306"/>
      <c r="HK93" s="306"/>
      <c r="HL93" s="306"/>
      <c r="HM93" s="306"/>
      <c r="HN93" s="306"/>
      <c r="HO93" s="306"/>
      <c r="HP93" s="306"/>
      <c r="HQ93" s="306"/>
      <c r="HR93" s="306"/>
      <c r="HS93" s="306"/>
      <c r="HT93" s="306"/>
      <c r="HU93" s="306"/>
      <c r="HV93" s="306"/>
      <c r="HW93" s="306"/>
      <c r="HX93" s="306"/>
      <c r="HY93" s="306"/>
      <c r="HZ93" s="306"/>
      <c r="IA93" s="306"/>
      <c r="IB93" s="306"/>
      <c r="IC93" s="306"/>
      <c r="ID93" s="306"/>
      <c r="IE93" s="306"/>
      <c r="IF93" s="306"/>
      <c r="IG93" s="306"/>
      <c r="IH93" s="306"/>
    </row>
    <row r="94" spans="1:242" s="219" customFormat="1" ht="15" customHeight="1" x14ac:dyDescent="0.3">
      <c r="A94" s="174">
        <v>5.03</v>
      </c>
      <c r="B94" s="231"/>
      <c r="C94" s="232" t="e">
        <f>VLOOKUP(BD.PD8[[#This Row],[Pos]],[18]!PPto[#Data],3,FALSE)</f>
        <v>#REF!</v>
      </c>
      <c r="D94" s="233" t="s">
        <v>23</v>
      </c>
      <c r="E94" s="305" t="str">
        <f>IF(BD.PD8[[#This Row],[.]]="*",VLOOKUP(BD.PD8[[#This Row],[Pos]],[18]Presupuesto!A:H,7,FALSE),"")</f>
        <v/>
      </c>
      <c r="F94" s="550" t="s">
        <v>327</v>
      </c>
      <c r="G94" s="511">
        <v>4600074304</v>
      </c>
      <c r="H94" s="511"/>
      <c r="I94" s="174" t="s">
        <v>1301</v>
      </c>
      <c r="J94" s="382">
        <v>1</v>
      </c>
      <c r="K94" s="174" t="s">
        <v>189</v>
      </c>
      <c r="L94" s="383" t="e">
        <f>IF(BD.PD8[[#This Row],[Mon]]="DOP",1,HLOOKUP(BD.PD8[[#This Row],[Mon]],Data!$J$1:$K$2,2,FALSE))</f>
        <v>#N/A</v>
      </c>
      <c r="M94" s="384">
        <v>6162.8</v>
      </c>
      <c r="N94" s="243" t="e">
        <f>BD.PD8[[#This Row],[Cant.]]*BD.PD8[[#This Row],[ Tasa ]]*BD.PD8[[#This Row],[ Precio Und.]]</f>
        <v>#N/A</v>
      </c>
      <c r="O94" s="386">
        <v>0.15</v>
      </c>
      <c r="P9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4" s="243" t="e">
        <f>BD.PD8[[#This Row],[Ppto. Orden Interna '[DOP']]]/HLOOKUP("USD",Data!$J$1:$K$2,2,FALSE)</f>
        <v>#N/A</v>
      </c>
      <c r="R94" s="381" t="s">
        <v>328</v>
      </c>
      <c r="S94" s="387"/>
      <c r="T94" s="387"/>
      <c r="U94" s="492" t="s">
        <v>321</v>
      </c>
      <c r="V94" s="493">
        <v>801670</v>
      </c>
      <c r="W94" s="494" t="s">
        <v>328</v>
      </c>
      <c r="X94" s="495">
        <v>6</v>
      </c>
      <c r="Y94" s="403">
        <v>0.5</v>
      </c>
      <c r="Z94" s="243" t="e">
        <f>BD.PD8[[#This Row],[Av.P1 '[%']]]*BD.PD8[[#This Row],[Ppto. Orden Interna '[DOP']]]</f>
        <v>#N/A</v>
      </c>
      <c r="AA94" s="511">
        <v>8</v>
      </c>
      <c r="AB94" s="403">
        <v>0.5</v>
      </c>
      <c r="AC94" s="243" t="e">
        <f>BD.PD8[[#This Row],[Av.P2 '[%']]]*BD.PD8[[#This Row],[Ppto. Orden Interna '[DOP']]]</f>
        <v>#N/A</v>
      </c>
      <c r="AD94" s="514"/>
      <c r="AE94" s="404"/>
      <c r="AF94" s="243" t="e">
        <f>BD.PD8[[#This Row],[Av.P3 '[%']]]*BD.PD8[[#This Row],[Ppto. Orden Interna '[DOP']]]</f>
        <v>#N/A</v>
      </c>
      <c r="AG94" s="243"/>
      <c r="AH94" s="243"/>
      <c r="AI94" s="243"/>
      <c r="AJ94" s="243"/>
      <c r="AK94" s="243"/>
      <c r="AL94" s="243"/>
      <c r="AM94" s="496" t="e">
        <f>BD.PD8[[#This Row],[Pago 3]]+BD.PD8[[#This Row],[Pago 2]]+BD.PD8[[#This Row],[Pago 1]]</f>
        <v>#N/A</v>
      </c>
      <c r="AN94" s="308" t="s">
        <v>244</v>
      </c>
      <c r="AO94" s="308" t="s">
        <v>245</v>
      </c>
      <c r="AP94" s="308" t="s">
        <v>246</v>
      </c>
      <c r="AQ94" s="308" t="s">
        <v>247</v>
      </c>
      <c r="AR94" s="308">
        <v>594</v>
      </c>
      <c r="AS94" s="308" t="s">
        <v>258</v>
      </c>
      <c r="AT94" s="249" t="s">
        <v>1356</v>
      </c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  <c r="BH94" s="306"/>
      <c r="BI94" s="306"/>
      <c r="BJ94" s="306"/>
      <c r="BK94" s="306"/>
      <c r="BL94" s="306"/>
      <c r="BM94" s="306"/>
      <c r="BN94" s="306"/>
      <c r="BO94" s="306"/>
      <c r="BP94" s="306"/>
      <c r="BQ94" s="306"/>
      <c r="BR94" s="306"/>
      <c r="BS94" s="306"/>
      <c r="BT94" s="306"/>
      <c r="BU94" s="306"/>
      <c r="BV94" s="306"/>
      <c r="BW94" s="306"/>
      <c r="BX94" s="306"/>
      <c r="BY94" s="306"/>
      <c r="BZ94" s="306"/>
      <c r="CA94" s="306"/>
      <c r="CB94" s="306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306"/>
      <c r="CN94" s="306"/>
      <c r="CO94" s="306"/>
      <c r="CP94" s="306"/>
      <c r="CQ94" s="306"/>
      <c r="CR94" s="306"/>
      <c r="CS94" s="306"/>
      <c r="CT94" s="306"/>
      <c r="CU94" s="306"/>
      <c r="CV94" s="306"/>
      <c r="CW94" s="306"/>
      <c r="CX94" s="306"/>
      <c r="CY94" s="306"/>
      <c r="CZ94" s="306"/>
      <c r="DA94" s="306"/>
      <c r="DB94" s="306"/>
      <c r="DC94" s="306"/>
      <c r="DD94" s="306"/>
      <c r="DE94" s="306"/>
      <c r="DF94" s="306"/>
      <c r="DG94" s="306"/>
      <c r="DH94" s="306"/>
      <c r="DI94" s="306"/>
      <c r="DJ94" s="306"/>
      <c r="DK94" s="306"/>
      <c r="DL94" s="306"/>
      <c r="DM94" s="306"/>
      <c r="DN94" s="306"/>
      <c r="DO94" s="306"/>
      <c r="DP94" s="306"/>
      <c r="DQ94" s="306"/>
      <c r="DR94" s="306"/>
      <c r="DS94" s="306"/>
      <c r="DT94" s="306"/>
      <c r="DU94" s="306"/>
      <c r="DV94" s="306"/>
      <c r="DW94" s="306"/>
      <c r="DX94" s="306"/>
      <c r="DY94" s="306"/>
      <c r="DZ94" s="306"/>
      <c r="EA94" s="306"/>
      <c r="EB94" s="306"/>
      <c r="EC94" s="306"/>
      <c r="ED94" s="306"/>
      <c r="EE94" s="306"/>
      <c r="EF94" s="306"/>
      <c r="EG94" s="306"/>
      <c r="EH94" s="306"/>
      <c r="EI94" s="306"/>
      <c r="EJ94" s="306"/>
      <c r="EK94" s="306"/>
      <c r="EL94" s="306"/>
      <c r="EM94" s="306"/>
      <c r="EN94" s="306"/>
      <c r="EO94" s="306"/>
      <c r="EP94" s="306"/>
      <c r="EQ94" s="306"/>
      <c r="ER94" s="306"/>
      <c r="ES94" s="306"/>
      <c r="ET94" s="306"/>
      <c r="EU94" s="306"/>
      <c r="EV94" s="306"/>
      <c r="EW94" s="306"/>
      <c r="EX94" s="306"/>
      <c r="EY94" s="306"/>
      <c r="EZ94" s="306"/>
      <c r="FA94" s="306"/>
      <c r="FB94" s="306"/>
      <c r="FC94" s="306"/>
      <c r="FD94" s="306"/>
      <c r="FE94" s="306"/>
      <c r="FF94" s="306"/>
      <c r="FG94" s="306"/>
      <c r="FH94" s="306"/>
      <c r="FI94" s="306"/>
      <c r="FJ94" s="306"/>
      <c r="FK94" s="306"/>
      <c r="FL94" s="306"/>
      <c r="FM94" s="306"/>
      <c r="FN94" s="306"/>
      <c r="FO94" s="306"/>
      <c r="FP94" s="306"/>
      <c r="FQ94" s="306"/>
      <c r="FR94" s="306"/>
      <c r="FS94" s="306"/>
      <c r="FT94" s="306"/>
      <c r="FU94" s="306"/>
      <c r="FV94" s="306"/>
      <c r="FW94" s="306"/>
      <c r="FX94" s="306"/>
      <c r="FY94" s="306"/>
      <c r="FZ94" s="306"/>
      <c r="GA94" s="306"/>
      <c r="GB94" s="306"/>
      <c r="GC94" s="306"/>
      <c r="GD94" s="306"/>
      <c r="GE94" s="306"/>
      <c r="GF94" s="306"/>
      <c r="GG94" s="306"/>
      <c r="GH94" s="306"/>
      <c r="GI94" s="306"/>
      <c r="GJ94" s="306"/>
      <c r="GK94" s="306"/>
      <c r="GL94" s="306"/>
      <c r="GM94" s="306"/>
      <c r="GN94" s="306"/>
      <c r="GO94" s="306"/>
      <c r="GP94" s="306"/>
      <c r="GQ94" s="306"/>
      <c r="GR94" s="306"/>
      <c r="GS94" s="306"/>
      <c r="GT94" s="306"/>
      <c r="GU94" s="306"/>
      <c r="GV94" s="306"/>
      <c r="GW94" s="306"/>
      <c r="GX94" s="306"/>
      <c r="GY94" s="306"/>
      <c r="GZ94" s="306"/>
      <c r="HA94" s="306"/>
      <c r="HB94" s="306"/>
      <c r="HC94" s="306"/>
      <c r="HD94" s="306"/>
      <c r="HE94" s="306"/>
      <c r="HF94" s="306"/>
      <c r="HG94" s="306"/>
      <c r="HH94" s="306"/>
      <c r="HI94" s="306"/>
      <c r="HJ94" s="306"/>
      <c r="HK94" s="306"/>
      <c r="HL94" s="306"/>
      <c r="HM94" s="306"/>
      <c r="HN94" s="306"/>
      <c r="HO94" s="306"/>
      <c r="HP94" s="306"/>
      <c r="HQ94" s="306"/>
      <c r="HR94" s="306"/>
      <c r="HS94" s="306"/>
      <c r="HT94" s="306"/>
      <c r="HU94" s="306"/>
      <c r="HV94" s="306"/>
      <c r="HW94" s="306"/>
      <c r="HX94" s="306"/>
      <c r="HY94" s="306"/>
      <c r="HZ94" s="306"/>
      <c r="IA94" s="306"/>
      <c r="IB94" s="306"/>
      <c r="IC94" s="306"/>
      <c r="ID94" s="306"/>
      <c r="IE94" s="306"/>
      <c r="IF94" s="306"/>
      <c r="IG94" s="306"/>
      <c r="IH94" s="306"/>
    </row>
    <row r="95" spans="1:242" s="219" customFormat="1" ht="15.6" customHeight="1" x14ac:dyDescent="0.3">
      <c r="A95" s="174">
        <v>5.03</v>
      </c>
      <c r="B95" s="231"/>
      <c r="C95" s="232" t="e">
        <f>VLOOKUP(BD.PD8[[#This Row],[Pos]],[18]!PPto[#Data],3,FALSE)</f>
        <v>#REF!</v>
      </c>
      <c r="D95" s="233" t="s">
        <v>23</v>
      </c>
      <c r="E95" s="305" t="str">
        <f>IF(BD.PD8[[#This Row],[.]]="*",VLOOKUP(BD.PD8[[#This Row],[Pos]],[18]Presupuesto!A:H,7,FALSE),"")</f>
        <v/>
      </c>
      <c r="F95" s="550" t="s">
        <v>329</v>
      </c>
      <c r="G95" s="511">
        <v>4600074304</v>
      </c>
      <c r="H95" s="511"/>
      <c r="I95" s="174" t="s">
        <v>1301</v>
      </c>
      <c r="J95" s="382">
        <v>2</v>
      </c>
      <c r="K95" s="174" t="s">
        <v>189</v>
      </c>
      <c r="L95" s="383" t="e">
        <f>IF(BD.PD8[[#This Row],[Mon]]="DOP",1,HLOOKUP(BD.PD8[[#This Row],[Mon]],Data!$J$1:$K$2,2,FALSE))</f>
        <v>#N/A</v>
      </c>
      <c r="M95" s="384">
        <v>2235.46</v>
      </c>
      <c r="N95" s="243" t="e">
        <f>BD.PD8[[#This Row],[Cant.]]*BD.PD8[[#This Row],[ Tasa ]]*BD.PD8[[#This Row],[ Precio Und.]]</f>
        <v>#N/A</v>
      </c>
      <c r="O95" s="386">
        <v>0.15</v>
      </c>
      <c r="P9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5" s="243" t="e">
        <f>BD.PD8[[#This Row],[Ppto. Orden Interna '[DOP']]]/HLOOKUP("USD",Data!$J$1:$K$2,2,FALSE)</f>
        <v>#N/A</v>
      </c>
      <c r="R95" s="381" t="s">
        <v>328</v>
      </c>
      <c r="S95" s="387"/>
      <c r="T95" s="387"/>
      <c r="U95" s="492" t="s">
        <v>321</v>
      </c>
      <c r="V95" s="493">
        <v>801670</v>
      </c>
      <c r="W95" s="494" t="s">
        <v>328</v>
      </c>
      <c r="X95" s="495">
        <v>6</v>
      </c>
      <c r="Y95" s="404">
        <v>0.5</v>
      </c>
      <c r="Z95" s="243" t="e">
        <f>BD.PD8[[#This Row],[Av.P1 '[%']]]*BD.PD8[[#This Row],[Ppto. Orden Interna '[DOP']]]</f>
        <v>#N/A</v>
      </c>
      <c r="AA95" s="511">
        <v>8</v>
      </c>
      <c r="AB95" s="403">
        <v>0.5</v>
      </c>
      <c r="AC95" s="243" t="e">
        <f>BD.PD8[[#This Row],[Av.P2 '[%']]]*BD.PD8[[#This Row],[Ppto. Orden Interna '[DOP']]]</f>
        <v>#N/A</v>
      </c>
      <c r="AD95" s="514"/>
      <c r="AE95" s="404"/>
      <c r="AF95" s="243" t="e">
        <f>BD.PD8[[#This Row],[Av.P3 '[%']]]*BD.PD8[[#This Row],[Ppto. Orden Interna '[DOP']]]</f>
        <v>#N/A</v>
      </c>
      <c r="AG95" s="243"/>
      <c r="AH95" s="243"/>
      <c r="AI95" s="243"/>
      <c r="AJ95" s="243"/>
      <c r="AK95" s="243"/>
      <c r="AL95" s="243"/>
      <c r="AM95" s="496" t="e">
        <f>BD.PD8[[#This Row],[Pago 3]]+BD.PD8[[#This Row],[Pago 2]]+BD.PD8[[#This Row],[Pago 1]]</f>
        <v>#N/A</v>
      </c>
      <c r="AN95" s="308" t="s">
        <v>244</v>
      </c>
      <c r="AO95" s="308" t="s">
        <v>245</v>
      </c>
      <c r="AP95" s="308" t="s">
        <v>246</v>
      </c>
      <c r="AQ95" s="308" t="s">
        <v>247</v>
      </c>
      <c r="AR95" s="308">
        <v>594</v>
      </c>
      <c r="AS95" s="308" t="s">
        <v>258</v>
      </c>
      <c r="AT95" s="249" t="s">
        <v>1356</v>
      </c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  <c r="BH95" s="306"/>
      <c r="BI95" s="306"/>
      <c r="BJ95" s="306"/>
      <c r="BK95" s="306"/>
      <c r="BL95" s="306"/>
      <c r="BM95" s="306"/>
      <c r="BN95" s="306"/>
      <c r="BO95" s="306"/>
      <c r="BP95" s="306"/>
      <c r="BQ95" s="306"/>
      <c r="BR95" s="306"/>
      <c r="BS95" s="306"/>
      <c r="BT95" s="306"/>
      <c r="BU95" s="306"/>
      <c r="BV95" s="306"/>
      <c r="BW95" s="306"/>
      <c r="BX95" s="306"/>
      <c r="BY95" s="306"/>
      <c r="BZ95" s="306"/>
      <c r="CA95" s="306"/>
      <c r="CB95" s="306"/>
      <c r="CC95" s="306"/>
      <c r="CD95" s="306"/>
      <c r="CE95" s="306"/>
      <c r="CF95" s="306"/>
      <c r="CG95" s="306"/>
      <c r="CH95" s="306"/>
      <c r="CI95" s="306"/>
      <c r="CJ95" s="306"/>
      <c r="CK95" s="306"/>
      <c r="CL95" s="306"/>
      <c r="CM95" s="306"/>
      <c r="CN95" s="306"/>
      <c r="CO95" s="306"/>
      <c r="CP95" s="306"/>
      <c r="CQ95" s="306"/>
      <c r="CR95" s="306"/>
      <c r="CS95" s="306"/>
      <c r="CT95" s="306"/>
      <c r="CU95" s="306"/>
      <c r="CV95" s="306"/>
      <c r="CW95" s="306"/>
      <c r="CX95" s="306"/>
      <c r="CY95" s="306"/>
      <c r="CZ95" s="306"/>
      <c r="DA95" s="306"/>
      <c r="DB95" s="306"/>
      <c r="DC95" s="306"/>
      <c r="DD95" s="306"/>
      <c r="DE95" s="306"/>
      <c r="DF95" s="306"/>
      <c r="DG95" s="306"/>
      <c r="DH95" s="306"/>
      <c r="DI95" s="306"/>
      <c r="DJ95" s="306"/>
      <c r="DK95" s="306"/>
      <c r="DL95" s="306"/>
      <c r="DM95" s="306"/>
      <c r="DN95" s="306"/>
      <c r="DO95" s="306"/>
      <c r="DP95" s="306"/>
      <c r="DQ95" s="306"/>
      <c r="DR95" s="306"/>
      <c r="DS95" s="306"/>
      <c r="DT95" s="306"/>
      <c r="DU95" s="306"/>
      <c r="DV95" s="306"/>
      <c r="DW95" s="306"/>
      <c r="DX95" s="306"/>
      <c r="DY95" s="306"/>
      <c r="DZ95" s="306"/>
      <c r="EA95" s="306"/>
      <c r="EB95" s="306"/>
      <c r="EC95" s="306"/>
      <c r="ED95" s="306"/>
      <c r="EE95" s="306"/>
      <c r="EF95" s="306"/>
      <c r="EG95" s="306"/>
      <c r="EH95" s="306"/>
      <c r="EI95" s="306"/>
      <c r="EJ95" s="306"/>
      <c r="EK95" s="306"/>
      <c r="EL95" s="306"/>
      <c r="EM95" s="306"/>
      <c r="EN95" s="306"/>
      <c r="EO95" s="306"/>
      <c r="EP95" s="306"/>
      <c r="EQ95" s="306"/>
      <c r="ER95" s="306"/>
      <c r="ES95" s="306"/>
      <c r="ET95" s="306"/>
      <c r="EU95" s="306"/>
      <c r="EV95" s="306"/>
      <c r="EW95" s="306"/>
      <c r="EX95" s="306"/>
      <c r="EY95" s="306"/>
      <c r="EZ95" s="306"/>
      <c r="FA95" s="306"/>
      <c r="FB95" s="306"/>
      <c r="FC95" s="306"/>
      <c r="FD95" s="306"/>
      <c r="FE95" s="306"/>
      <c r="FF95" s="306"/>
      <c r="FG95" s="306"/>
      <c r="FH95" s="306"/>
      <c r="FI95" s="306"/>
      <c r="FJ95" s="306"/>
      <c r="FK95" s="306"/>
      <c r="FL95" s="306"/>
      <c r="FM95" s="306"/>
      <c r="FN95" s="306"/>
      <c r="FO95" s="306"/>
      <c r="FP95" s="306"/>
      <c r="FQ95" s="306"/>
      <c r="FR95" s="306"/>
      <c r="FS95" s="306"/>
      <c r="FT95" s="306"/>
      <c r="FU95" s="306"/>
      <c r="FV95" s="306"/>
      <c r="FW95" s="306"/>
      <c r="FX95" s="306"/>
      <c r="FY95" s="306"/>
      <c r="FZ95" s="306"/>
      <c r="GA95" s="306"/>
      <c r="GB95" s="306"/>
      <c r="GC95" s="306"/>
      <c r="GD95" s="306"/>
      <c r="GE95" s="306"/>
      <c r="GF95" s="306"/>
      <c r="GG95" s="306"/>
      <c r="GH95" s="306"/>
      <c r="GI95" s="306"/>
      <c r="GJ95" s="306"/>
      <c r="GK95" s="306"/>
      <c r="GL95" s="306"/>
      <c r="GM95" s="306"/>
      <c r="GN95" s="306"/>
      <c r="GO95" s="306"/>
      <c r="GP95" s="306"/>
      <c r="GQ95" s="306"/>
      <c r="GR95" s="306"/>
      <c r="GS95" s="306"/>
      <c r="GT95" s="306"/>
      <c r="GU95" s="306"/>
      <c r="GV95" s="306"/>
      <c r="GW95" s="306"/>
      <c r="GX95" s="306"/>
      <c r="GY95" s="306"/>
      <c r="GZ95" s="306"/>
      <c r="HA95" s="306"/>
      <c r="HB95" s="306"/>
      <c r="HC95" s="306"/>
      <c r="HD95" s="306"/>
      <c r="HE95" s="306"/>
      <c r="HF95" s="306"/>
      <c r="HG95" s="306"/>
      <c r="HH95" s="306"/>
      <c r="HI95" s="306"/>
      <c r="HJ95" s="306"/>
      <c r="HK95" s="306"/>
      <c r="HL95" s="306"/>
      <c r="HM95" s="306"/>
      <c r="HN95" s="306"/>
      <c r="HO95" s="306"/>
      <c r="HP95" s="306"/>
      <c r="HQ95" s="306"/>
      <c r="HR95" s="306"/>
      <c r="HS95" s="306"/>
      <c r="HT95" s="306"/>
      <c r="HU95" s="306"/>
      <c r="HV95" s="306"/>
      <c r="HW95" s="306"/>
      <c r="HX95" s="306"/>
      <c r="HY95" s="306"/>
      <c r="HZ95" s="306"/>
      <c r="IA95" s="306"/>
      <c r="IB95" s="306"/>
      <c r="IC95" s="306"/>
      <c r="ID95" s="306"/>
      <c r="IE95" s="306"/>
      <c r="IF95" s="306"/>
      <c r="IG95" s="306"/>
      <c r="IH95" s="306"/>
    </row>
    <row r="96" spans="1:242" s="219" customFormat="1" ht="15.6" customHeight="1" x14ac:dyDescent="0.3">
      <c r="A96" s="174">
        <v>5.03</v>
      </c>
      <c r="B96" s="231"/>
      <c r="C96" s="232" t="e">
        <f>VLOOKUP(BD.PD8[[#This Row],[Pos]],[18]!PPto[#Data],3,FALSE)</f>
        <v>#REF!</v>
      </c>
      <c r="D96" s="233" t="s">
        <v>23</v>
      </c>
      <c r="E96" s="305" t="str">
        <f>IF(BD.PD8[[#This Row],[.]]="*",VLOOKUP(BD.PD8[[#This Row],[Pos]],[18]Presupuesto!A:H,7,FALSE),"")</f>
        <v/>
      </c>
      <c r="F96" s="550" t="s">
        <v>330</v>
      </c>
      <c r="G96" s="511">
        <v>4600074304</v>
      </c>
      <c r="H96" s="511"/>
      <c r="I96" s="174" t="s">
        <v>1301</v>
      </c>
      <c r="J96" s="382">
        <v>2</v>
      </c>
      <c r="K96" s="174" t="s">
        <v>189</v>
      </c>
      <c r="L96" s="383" t="e">
        <f>IF(BD.PD8[[#This Row],[Mon]]="DOP",1,HLOOKUP(BD.PD8[[#This Row],[Mon]],Data!$J$1:$K$2,2,FALSE))</f>
        <v>#N/A</v>
      </c>
      <c r="M96" s="384">
        <v>2070.75</v>
      </c>
      <c r="N96" s="243" t="e">
        <f>BD.PD8[[#This Row],[Cant.]]*BD.PD8[[#This Row],[ Tasa ]]*BD.PD8[[#This Row],[ Precio Und.]]</f>
        <v>#N/A</v>
      </c>
      <c r="O96" s="386">
        <v>0.15</v>
      </c>
      <c r="P9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6" s="243" t="e">
        <f>BD.PD8[[#This Row],[Ppto. Orden Interna '[DOP']]]/HLOOKUP("USD",Data!$J$1:$K$2,2,FALSE)</f>
        <v>#N/A</v>
      </c>
      <c r="R96" s="381" t="s">
        <v>328</v>
      </c>
      <c r="S96" s="387"/>
      <c r="T96" s="387"/>
      <c r="U96" s="492" t="s">
        <v>321</v>
      </c>
      <c r="V96" s="493">
        <v>801670</v>
      </c>
      <c r="W96" s="494" t="s">
        <v>328</v>
      </c>
      <c r="X96" s="495">
        <v>6</v>
      </c>
      <c r="Y96" s="404">
        <v>0.5</v>
      </c>
      <c r="Z96" s="243" t="e">
        <f>BD.PD8[[#This Row],[Av.P1 '[%']]]*BD.PD8[[#This Row],[Ppto. Orden Interna '[DOP']]]</f>
        <v>#N/A</v>
      </c>
      <c r="AA96" s="511">
        <v>8</v>
      </c>
      <c r="AB96" s="403">
        <v>0.5</v>
      </c>
      <c r="AC96" s="243" t="e">
        <f>BD.PD8[[#This Row],[Av.P2 '[%']]]*BD.PD8[[#This Row],[Ppto. Orden Interna '[DOP']]]</f>
        <v>#N/A</v>
      </c>
      <c r="AD96" s="514"/>
      <c r="AE96" s="404"/>
      <c r="AF96" s="243" t="e">
        <f>BD.PD8[[#This Row],[Av.P3 '[%']]]*BD.PD8[[#This Row],[Ppto. Orden Interna '[DOP']]]</f>
        <v>#N/A</v>
      </c>
      <c r="AG96" s="243"/>
      <c r="AH96" s="243"/>
      <c r="AI96" s="243"/>
      <c r="AJ96" s="243"/>
      <c r="AK96" s="243"/>
      <c r="AL96" s="243"/>
      <c r="AM96" s="496" t="e">
        <f>BD.PD8[[#This Row],[Pago 3]]+BD.PD8[[#This Row],[Pago 2]]+BD.PD8[[#This Row],[Pago 1]]</f>
        <v>#N/A</v>
      </c>
      <c r="AN96" s="308" t="s">
        <v>244</v>
      </c>
      <c r="AO96" s="308" t="s">
        <v>245</v>
      </c>
      <c r="AP96" s="308" t="s">
        <v>246</v>
      </c>
      <c r="AQ96" s="308" t="s">
        <v>247</v>
      </c>
      <c r="AR96" s="308">
        <v>594</v>
      </c>
      <c r="AS96" s="308" t="s">
        <v>258</v>
      </c>
      <c r="AT96" s="249" t="s">
        <v>1356</v>
      </c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  <c r="BH96" s="306"/>
      <c r="BI96" s="306"/>
      <c r="BJ96" s="306"/>
      <c r="BK96" s="306"/>
      <c r="BL96" s="306"/>
      <c r="BM96" s="306"/>
      <c r="BN96" s="306"/>
      <c r="BO96" s="306"/>
      <c r="BP96" s="306"/>
      <c r="BQ96" s="306"/>
      <c r="BR96" s="306"/>
      <c r="BS96" s="306"/>
      <c r="BT96" s="306"/>
      <c r="BU96" s="306"/>
      <c r="BV96" s="306"/>
      <c r="BW96" s="306"/>
      <c r="BX96" s="306"/>
      <c r="BY96" s="306"/>
      <c r="BZ96" s="306"/>
      <c r="CA96" s="306"/>
      <c r="CB96" s="306"/>
      <c r="CC96" s="306"/>
      <c r="CD96" s="306"/>
      <c r="CE96" s="306"/>
      <c r="CF96" s="306"/>
      <c r="CG96" s="306"/>
      <c r="CH96" s="306"/>
      <c r="CI96" s="306"/>
      <c r="CJ96" s="306"/>
      <c r="CK96" s="306"/>
      <c r="CL96" s="306"/>
      <c r="CM96" s="306"/>
      <c r="CN96" s="306"/>
      <c r="CO96" s="306"/>
      <c r="CP96" s="306"/>
      <c r="CQ96" s="306"/>
      <c r="CR96" s="306"/>
      <c r="CS96" s="306"/>
      <c r="CT96" s="306"/>
      <c r="CU96" s="306"/>
      <c r="CV96" s="306"/>
      <c r="CW96" s="306"/>
      <c r="CX96" s="306"/>
      <c r="CY96" s="306"/>
      <c r="CZ96" s="306"/>
      <c r="DA96" s="306"/>
      <c r="DB96" s="306"/>
      <c r="DC96" s="306"/>
      <c r="DD96" s="306"/>
      <c r="DE96" s="306"/>
      <c r="DF96" s="306"/>
      <c r="DG96" s="306"/>
      <c r="DH96" s="306"/>
      <c r="DI96" s="306"/>
      <c r="DJ96" s="306"/>
      <c r="DK96" s="306"/>
      <c r="DL96" s="306"/>
      <c r="DM96" s="306"/>
      <c r="DN96" s="306"/>
      <c r="DO96" s="306"/>
      <c r="DP96" s="306"/>
      <c r="DQ96" s="306"/>
      <c r="DR96" s="306"/>
      <c r="DS96" s="306"/>
      <c r="DT96" s="306"/>
      <c r="DU96" s="306"/>
      <c r="DV96" s="306"/>
      <c r="DW96" s="306"/>
      <c r="DX96" s="306"/>
      <c r="DY96" s="306"/>
      <c r="DZ96" s="306"/>
      <c r="EA96" s="306"/>
      <c r="EB96" s="306"/>
      <c r="EC96" s="306"/>
      <c r="ED96" s="306"/>
      <c r="EE96" s="306"/>
      <c r="EF96" s="306"/>
      <c r="EG96" s="306"/>
      <c r="EH96" s="306"/>
      <c r="EI96" s="306"/>
      <c r="EJ96" s="306"/>
      <c r="EK96" s="306"/>
      <c r="EL96" s="306"/>
      <c r="EM96" s="306"/>
      <c r="EN96" s="306"/>
      <c r="EO96" s="306"/>
      <c r="EP96" s="306"/>
      <c r="EQ96" s="306"/>
      <c r="ER96" s="306"/>
      <c r="ES96" s="306"/>
      <c r="ET96" s="306"/>
      <c r="EU96" s="306"/>
      <c r="EV96" s="306"/>
      <c r="EW96" s="306"/>
      <c r="EX96" s="306"/>
      <c r="EY96" s="306"/>
      <c r="EZ96" s="306"/>
      <c r="FA96" s="306"/>
      <c r="FB96" s="306"/>
      <c r="FC96" s="306"/>
      <c r="FD96" s="306"/>
      <c r="FE96" s="306"/>
      <c r="FF96" s="306"/>
      <c r="FG96" s="306"/>
      <c r="FH96" s="306"/>
      <c r="FI96" s="306"/>
      <c r="FJ96" s="306"/>
      <c r="FK96" s="306"/>
      <c r="FL96" s="306"/>
      <c r="FM96" s="306"/>
      <c r="FN96" s="306"/>
      <c r="FO96" s="306"/>
      <c r="FP96" s="306"/>
      <c r="FQ96" s="306"/>
      <c r="FR96" s="306"/>
      <c r="FS96" s="306"/>
      <c r="FT96" s="306"/>
      <c r="FU96" s="306"/>
      <c r="FV96" s="306"/>
      <c r="FW96" s="306"/>
      <c r="FX96" s="306"/>
      <c r="FY96" s="306"/>
      <c r="FZ96" s="306"/>
      <c r="GA96" s="306"/>
      <c r="GB96" s="306"/>
      <c r="GC96" s="306"/>
      <c r="GD96" s="306"/>
      <c r="GE96" s="306"/>
      <c r="GF96" s="306"/>
      <c r="GG96" s="306"/>
      <c r="GH96" s="306"/>
      <c r="GI96" s="306"/>
      <c r="GJ96" s="306"/>
      <c r="GK96" s="306"/>
      <c r="GL96" s="306"/>
      <c r="GM96" s="306"/>
      <c r="GN96" s="306"/>
      <c r="GO96" s="306"/>
      <c r="GP96" s="306"/>
      <c r="GQ96" s="306"/>
      <c r="GR96" s="306"/>
      <c r="GS96" s="306"/>
      <c r="GT96" s="306"/>
      <c r="GU96" s="306"/>
      <c r="GV96" s="306"/>
      <c r="GW96" s="306"/>
      <c r="GX96" s="306"/>
      <c r="GY96" s="306"/>
      <c r="GZ96" s="306"/>
      <c r="HA96" s="306"/>
      <c r="HB96" s="306"/>
      <c r="HC96" s="306"/>
      <c r="HD96" s="306"/>
      <c r="HE96" s="306"/>
      <c r="HF96" s="306"/>
      <c r="HG96" s="306"/>
      <c r="HH96" s="306"/>
      <c r="HI96" s="306"/>
      <c r="HJ96" s="306"/>
      <c r="HK96" s="306"/>
      <c r="HL96" s="306"/>
      <c r="HM96" s="306"/>
      <c r="HN96" s="306"/>
      <c r="HO96" s="306"/>
      <c r="HP96" s="306"/>
      <c r="HQ96" s="306"/>
      <c r="HR96" s="306"/>
      <c r="HS96" s="306"/>
      <c r="HT96" s="306"/>
      <c r="HU96" s="306"/>
      <c r="HV96" s="306"/>
      <c r="HW96" s="306"/>
      <c r="HX96" s="306"/>
      <c r="HY96" s="306"/>
      <c r="HZ96" s="306"/>
      <c r="IA96" s="306"/>
      <c r="IB96" s="306"/>
      <c r="IC96" s="306"/>
      <c r="ID96" s="306"/>
      <c r="IE96" s="306"/>
      <c r="IF96" s="306"/>
      <c r="IG96" s="306"/>
      <c r="IH96" s="306"/>
    </row>
    <row r="97" spans="1:242" s="219" customFormat="1" ht="15.6" customHeight="1" x14ac:dyDescent="0.3">
      <c r="A97" s="174">
        <v>5.03</v>
      </c>
      <c r="B97" s="231"/>
      <c r="C97" s="232" t="e">
        <f>VLOOKUP(BD.PD8[[#This Row],[Pos]],[18]!PPto[#Data],3,FALSE)</f>
        <v>#REF!</v>
      </c>
      <c r="D97" s="233" t="s">
        <v>23</v>
      </c>
      <c r="E97" s="305" t="str">
        <f>IF(BD.PD8[[#This Row],[.]]="*",VLOOKUP(BD.PD8[[#This Row],[Pos]],[18]Presupuesto!A:H,7,FALSE),"")</f>
        <v/>
      </c>
      <c r="F97" s="550" t="s">
        <v>1147</v>
      </c>
      <c r="G97" s="511">
        <v>4600074304</v>
      </c>
      <c r="H97" s="511"/>
      <c r="I97" s="174" t="s">
        <v>1301</v>
      </c>
      <c r="J97" s="382">
        <v>6</v>
      </c>
      <c r="K97" s="174" t="s">
        <v>189</v>
      </c>
      <c r="L97" s="383" t="e">
        <f>IF(BD.PD8[[#This Row],[Mon]]="DOP",1,HLOOKUP(BD.PD8[[#This Row],[Mon]],Data!$J$1:$K$2,2,FALSE))</f>
        <v>#N/A</v>
      </c>
      <c r="M97" s="384">
        <v>83.8</v>
      </c>
      <c r="N97" s="243" t="e">
        <f>BD.PD8[[#This Row],[Cant.]]*BD.PD8[[#This Row],[ Tasa ]]*BD.PD8[[#This Row],[ Precio Und.]]</f>
        <v>#N/A</v>
      </c>
      <c r="O97" s="386">
        <v>0.15</v>
      </c>
      <c r="P9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97" s="243" t="e">
        <f>BD.PD8[[#This Row],[Ppto. Orden Interna '[DOP']]]/HLOOKUP("USD",Data!$J$1:$K$2,2,FALSE)</f>
        <v>#N/A</v>
      </c>
      <c r="R97" s="381" t="s">
        <v>328</v>
      </c>
      <c r="S97" s="387"/>
      <c r="T97" s="387"/>
      <c r="U97" s="492" t="s">
        <v>321</v>
      </c>
      <c r="V97" s="493">
        <v>801670</v>
      </c>
      <c r="W97" s="494" t="s">
        <v>328</v>
      </c>
      <c r="X97" s="495">
        <v>6</v>
      </c>
      <c r="Y97" s="404">
        <v>0.5</v>
      </c>
      <c r="Z97" s="243" t="e">
        <f>BD.PD8[[#This Row],[Av.P1 '[%']]]*BD.PD8[[#This Row],[Ppto. Orden Interna '[DOP']]]</f>
        <v>#N/A</v>
      </c>
      <c r="AA97" s="511">
        <v>8</v>
      </c>
      <c r="AB97" s="403">
        <v>0.5</v>
      </c>
      <c r="AC97" s="243" t="e">
        <f>BD.PD8[[#This Row],[Av.P2 '[%']]]*BD.PD8[[#This Row],[Ppto. Orden Interna '[DOP']]]</f>
        <v>#N/A</v>
      </c>
      <c r="AD97" s="514"/>
      <c r="AE97" s="404"/>
      <c r="AF97" s="243" t="e">
        <f>BD.PD8[[#This Row],[Av.P3 '[%']]]*BD.PD8[[#This Row],[Ppto. Orden Interna '[DOP']]]</f>
        <v>#N/A</v>
      </c>
      <c r="AG97" s="243"/>
      <c r="AH97" s="243"/>
      <c r="AI97" s="243"/>
      <c r="AJ97" s="243"/>
      <c r="AK97" s="243"/>
      <c r="AL97" s="243"/>
      <c r="AM97" s="496" t="e">
        <f>BD.PD8[[#This Row],[Pago 3]]+BD.PD8[[#This Row],[Pago 2]]+BD.PD8[[#This Row],[Pago 1]]</f>
        <v>#N/A</v>
      </c>
      <c r="AN97" s="308" t="s">
        <v>244</v>
      </c>
      <c r="AO97" s="308" t="s">
        <v>245</v>
      </c>
      <c r="AP97" s="308" t="s">
        <v>246</v>
      </c>
      <c r="AQ97" s="308" t="s">
        <v>247</v>
      </c>
      <c r="AR97" s="308">
        <v>594</v>
      </c>
      <c r="AS97" s="308" t="s">
        <v>258</v>
      </c>
      <c r="AT97" s="249" t="s">
        <v>1356</v>
      </c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  <c r="BH97" s="306"/>
      <c r="BI97" s="306"/>
      <c r="BJ97" s="306"/>
      <c r="BK97" s="306"/>
      <c r="BL97" s="306"/>
      <c r="BM97" s="306"/>
      <c r="BN97" s="306"/>
      <c r="BO97" s="306"/>
      <c r="BP97" s="306"/>
      <c r="BQ97" s="306"/>
      <c r="BR97" s="306"/>
      <c r="BS97" s="306"/>
      <c r="BT97" s="306"/>
      <c r="BU97" s="306"/>
      <c r="BV97" s="306"/>
      <c r="BW97" s="306"/>
      <c r="BX97" s="306"/>
      <c r="BY97" s="306"/>
      <c r="BZ97" s="306"/>
      <c r="CA97" s="306"/>
      <c r="CB97" s="306"/>
      <c r="CC97" s="306"/>
      <c r="CD97" s="306"/>
      <c r="CE97" s="306"/>
      <c r="CF97" s="306"/>
      <c r="CG97" s="306"/>
      <c r="CH97" s="306"/>
      <c r="CI97" s="306"/>
      <c r="CJ97" s="306"/>
      <c r="CK97" s="306"/>
      <c r="CL97" s="306"/>
      <c r="CM97" s="306"/>
      <c r="CN97" s="306"/>
      <c r="CO97" s="306"/>
      <c r="CP97" s="306"/>
      <c r="CQ97" s="306"/>
      <c r="CR97" s="306"/>
      <c r="CS97" s="30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306"/>
      <c r="FN97" s="306"/>
      <c r="FO97" s="306"/>
      <c r="FP97" s="306"/>
      <c r="FQ97" s="306"/>
      <c r="FR97" s="306"/>
      <c r="FS97" s="306"/>
      <c r="FT97" s="306"/>
      <c r="FU97" s="306"/>
      <c r="FV97" s="306"/>
      <c r="FW97" s="306"/>
      <c r="FX97" s="306"/>
      <c r="FY97" s="306"/>
      <c r="FZ97" s="306"/>
      <c r="GA97" s="306"/>
      <c r="GB97" s="306"/>
      <c r="GC97" s="306"/>
      <c r="GD97" s="306"/>
      <c r="GE97" s="306"/>
      <c r="GF97" s="306"/>
      <c r="GG97" s="306"/>
      <c r="GH97" s="306"/>
      <c r="GI97" s="306"/>
      <c r="GJ97" s="306"/>
      <c r="GK97" s="306"/>
      <c r="GL97" s="306"/>
      <c r="GM97" s="306"/>
      <c r="GN97" s="306"/>
      <c r="GO97" s="306"/>
      <c r="GP97" s="306"/>
      <c r="GQ97" s="306"/>
      <c r="GR97" s="306"/>
      <c r="GS97" s="306"/>
      <c r="GT97" s="306"/>
      <c r="GU97" s="306"/>
      <c r="GV97" s="306"/>
      <c r="GW97" s="306"/>
      <c r="GX97" s="306"/>
      <c r="GY97" s="306"/>
      <c r="GZ97" s="306"/>
      <c r="HA97" s="306"/>
      <c r="HB97" s="306"/>
      <c r="HC97" s="306"/>
      <c r="HD97" s="306"/>
      <c r="HE97" s="306"/>
      <c r="HF97" s="306"/>
      <c r="HG97" s="306"/>
      <c r="HH97" s="306"/>
      <c r="HI97" s="306"/>
      <c r="HJ97" s="306"/>
      <c r="HK97" s="306"/>
      <c r="HL97" s="306"/>
      <c r="HM97" s="306"/>
      <c r="HN97" s="306"/>
      <c r="HO97" s="306"/>
      <c r="HP97" s="306"/>
      <c r="HQ97" s="306"/>
      <c r="HR97" s="306"/>
      <c r="HS97" s="306"/>
      <c r="HT97" s="306"/>
      <c r="HU97" s="306"/>
      <c r="HV97" s="306"/>
      <c r="HW97" s="306"/>
      <c r="HX97" s="306"/>
      <c r="HY97" s="306"/>
      <c r="HZ97" s="306"/>
      <c r="IA97" s="306"/>
      <c r="IB97" s="306"/>
      <c r="IC97" s="306"/>
      <c r="ID97" s="306"/>
      <c r="IE97" s="306"/>
      <c r="IF97" s="306"/>
      <c r="IG97" s="306"/>
      <c r="IH97" s="306"/>
    </row>
    <row r="98" spans="1:242" s="219" customFormat="1" ht="15.6" customHeight="1" x14ac:dyDescent="0.3">
      <c r="A98" s="174">
        <v>5.03</v>
      </c>
      <c r="B98" s="231"/>
      <c r="C98" s="232" t="e">
        <f>VLOOKUP(BD.PD8[[#This Row],[Pos]],[18]!PPto[#Data],3,FALSE)</f>
        <v>#REF!</v>
      </c>
      <c r="D98" s="174" t="s">
        <v>23</v>
      </c>
      <c r="E98" s="305" t="str">
        <f>IF(BD.PD8[[#This Row],[.]]="*",VLOOKUP(BD.PD8[[#This Row],[Pos]],[18]Presupuesto!A:H,7,FALSE),"")</f>
        <v/>
      </c>
      <c r="F98" s="551" t="s">
        <v>331</v>
      </c>
      <c r="G98" s="174"/>
      <c r="H98" s="174"/>
      <c r="I98" s="174" t="s">
        <v>1295</v>
      </c>
      <c r="J98" s="382">
        <v>4</v>
      </c>
      <c r="K98" s="174" t="s">
        <v>117</v>
      </c>
      <c r="L98" s="383">
        <f>IF(BD.PD8[[#This Row],[Mon]]="DOP",1,HLOOKUP(BD.PD8[[#This Row],[Mon]],Data!$J$1:$K$2,2,FALSE))</f>
        <v>65</v>
      </c>
      <c r="M98" s="384">
        <v>2500</v>
      </c>
      <c r="N98" s="243">
        <f>BD.PD8[[#This Row],[Cant.]]*BD.PD8[[#This Row],[ Tasa ]]*BD.PD8[[#This Row],[ Precio Und.]]</f>
        <v>650000</v>
      </c>
      <c r="O98" s="386">
        <v>0.01</v>
      </c>
      <c r="P98" s="243">
        <f>IF(BD.PD8[[#This Row],[Liquid. '[%']]]&lt;&gt;0,(BD.PD8[[#This Row],[Valor Neto '[DOP']]]*BD.PD8[[#This Row],[Liquid. '[%']]])+BD.PD8[[#This Row],[Valor Neto '[DOP']]],BD.PD8[[#This Row],[Valor Neto '[DOP']]])</f>
        <v>656500</v>
      </c>
      <c r="Q98" s="243">
        <f>BD.PD8[[#This Row],[Ppto. Orden Interna '[DOP']]]/HLOOKUP("USD",Data!$J$1:$K$2,2,FALSE)</f>
        <v>10100</v>
      </c>
      <c r="R98" s="381" t="s">
        <v>332</v>
      </c>
      <c r="S98" s="387"/>
      <c r="T98" s="387"/>
      <c r="U98" s="492" t="s">
        <v>321</v>
      </c>
      <c r="V98" s="493">
        <v>801670</v>
      </c>
      <c r="W98" s="494" t="s">
        <v>333</v>
      </c>
      <c r="X98" s="495">
        <v>16</v>
      </c>
      <c r="Y98" s="388">
        <v>1</v>
      </c>
      <c r="Z98" s="243">
        <f>BD.PD8[[#This Row],[Av.P1 '[%']]]*BD.PD8[[#This Row],[Ppto. Orden Interna '[DOP']]]</f>
        <v>656500</v>
      </c>
      <c r="AA98" s="495"/>
      <c r="AB98" s="389"/>
      <c r="AC98" s="243">
        <f>BD.PD8[[#This Row],[Av.P2 '[%']]]*BD.PD8[[#This Row],[Ppto. Orden Interna '[DOP']]]</f>
        <v>0</v>
      </c>
      <c r="AD98" s="249"/>
      <c r="AE98" s="389"/>
      <c r="AF98" s="243">
        <f>BD.PD8[[#This Row],[Av.P3 '[%']]]*BD.PD8[[#This Row],[Ppto. Orden Interna '[DOP']]]</f>
        <v>0</v>
      </c>
      <c r="AG98" s="243"/>
      <c r="AH98" s="243"/>
      <c r="AI98" s="243"/>
      <c r="AJ98" s="243"/>
      <c r="AK98" s="243"/>
      <c r="AL98" s="243"/>
      <c r="AM98" s="496">
        <f>BD.PD8[[#This Row],[Pago 3]]+BD.PD8[[#This Row],[Pago 2]]+BD.PD8[[#This Row],[Pago 1]]</f>
        <v>656500</v>
      </c>
      <c r="AN98" s="308" t="s">
        <v>244</v>
      </c>
      <c r="AO98" s="308" t="s">
        <v>245</v>
      </c>
      <c r="AP98" s="308" t="s">
        <v>246</v>
      </c>
      <c r="AQ98" s="308" t="s">
        <v>247</v>
      </c>
      <c r="AR98" s="308">
        <v>594</v>
      </c>
      <c r="AS98" s="308" t="s">
        <v>248</v>
      </c>
      <c r="AT98" s="249" t="s">
        <v>1356</v>
      </c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  <c r="BH98" s="306"/>
      <c r="BI98" s="306"/>
      <c r="BJ98" s="306"/>
      <c r="BK98" s="306"/>
      <c r="BL98" s="306"/>
      <c r="BM98" s="306"/>
      <c r="BN98" s="306"/>
      <c r="BO98" s="306"/>
      <c r="BP98" s="306"/>
      <c r="BQ98" s="306"/>
      <c r="BR98" s="306"/>
      <c r="BS98" s="306"/>
      <c r="BT98" s="306"/>
      <c r="BU98" s="306"/>
      <c r="BV98" s="306"/>
      <c r="BW98" s="306"/>
      <c r="BX98" s="306"/>
      <c r="BY98" s="306"/>
      <c r="BZ98" s="306"/>
      <c r="CA98" s="306"/>
      <c r="CB98" s="306"/>
      <c r="CC98" s="306"/>
      <c r="CD98" s="306"/>
      <c r="CE98" s="306"/>
      <c r="CF98" s="306"/>
      <c r="CG98" s="306"/>
      <c r="CH98" s="306"/>
      <c r="CI98" s="306"/>
      <c r="CJ98" s="306"/>
      <c r="CK98" s="306"/>
      <c r="CL98" s="306"/>
      <c r="CM98" s="306"/>
      <c r="CN98" s="306"/>
      <c r="CO98" s="306"/>
      <c r="CP98" s="306"/>
      <c r="CQ98" s="306"/>
      <c r="CR98" s="306"/>
      <c r="CS98" s="306"/>
      <c r="CT98" s="306"/>
      <c r="CU98" s="306"/>
      <c r="CV98" s="306"/>
      <c r="CW98" s="306"/>
      <c r="CX98" s="306"/>
      <c r="CY98" s="306"/>
      <c r="CZ98" s="306"/>
      <c r="DA98" s="306"/>
      <c r="DB98" s="306"/>
      <c r="DC98" s="306"/>
      <c r="DD98" s="306"/>
      <c r="DE98" s="306"/>
      <c r="DF98" s="306"/>
      <c r="DG98" s="306"/>
      <c r="DH98" s="306"/>
      <c r="DI98" s="306"/>
      <c r="DJ98" s="306"/>
      <c r="DK98" s="306"/>
      <c r="DL98" s="306"/>
      <c r="DM98" s="306"/>
      <c r="DN98" s="306"/>
      <c r="DO98" s="306"/>
      <c r="DP98" s="306"/>
      <c r="DQ98" s="306"/>
      <c r="DR98" s="306"/>
      <c r="DS98" s="306"/>
      <c r="DT98" s="306"/>
      <c r="DU98" s="306"/>
      <c r="DV98" s="306"/>
      <c r="DW98" s="306"/>
      <c r="DX98" s="306"/>
      <c r="DY98" s="306"/>
      <c r="DZ98" s="306"/>
      <c r="EA98" s="306"/>
      <c r="EB98" s="306"/>
      <c r="EC98" s="306"/>
      <c r="ED98" s="306"/>
      <c r="EE98" s="306"/>
      <c r="EF98" s="306"/>
      <c r="EG98" s="306"/>
      <c r="EH98" s="306"/>
      <c r="EI98" s="306"/>
      <c r="EJ98" s="306"/>
      <c r="EK98" s="306"/>
      <c r="EL98" s="306"/>
      <c r="EM98" s="306"/>
      <c r="EN98" s="306"/>
      <c r="EO98" s="306"/>
      <c r="EP98" s="306"/>
      <c r="EQ98" s="306"/>
      <c r="ER98" s="306"/>
      <c r="ES98" s="306"/>
      <c r="ET98" s="306"/>
      <c r="EU98" s="306"/>
      <c r="EV98" s="306"/>
      <c r="EW98" s="306"/>
      <c r="EX98" s="306"/>
      <c r="EY98" s="306"/>
      <c r="EZ98" s="306"/>
      <c r="FA98" s="306"/>
      <c r="FB98" s="306"/>
      <c r="FC98" s="306"/>
      <c r="FD98" s="306"/>
      <c r="FE98" s="306"/>
      <c r="FF98" s="306"/>
      <c r="FG98" s="306"/>
      <c r="FH98" s="306"/>
      <c r="FI98" s="306"/>
      <c r="FJ98" s="306"/>
      <c r="FK98" s="306"/>
      <c r="FL98" s="306"/>
      <c r="FM98" s="306"/>
      <c r="FN98" s="306"/>
      <c r="FO98" s="306"/>
      <c r="FP98" s="306"/>
      <c r="FQ98" s="306"/>
      <c r="FR98" s="306"/>
      <c r="FS98" s="306"/>
      <c r="FT98" s="306"/>
      <c r="FU98" s="306"/>
      <c r="FV98" s="306"/>
      <c r="FW98" s="306"/>
      <c r="FX98" s="306"/>
      <c r="FY98" s="306"/>
      <c r="FZ98" s="306"/>
      <c r="GA98" s="306"/>
      <c r="GB98" s="306"/>
      <c r="GC98" s="306"/>
      <c r="GD98" s="306"/>
      <c r="GE98" s="306"/>
      <c r="GF98" s="306"/>
      <c r="GG98" s="306"/>
      <c r="GH98" s="306"/>
      <c r="GI98" s="306"/>
      <c r="GJ98" s="306"/>
      <c r="GK98" s="306"/>
      <c r="GL98" s="306"/>
      <c r="GM98" s="306"/>
      <c r="GN98" s="306"/>
      <c r="GO98" s="306"/>
      <c r="GP98" s="306"/>
      <c r="GQ98" s="306"/>
      <c r="GR98" s="306"/>
      <c r="GS98" s="306"/>
      <c r="GT98" s="306"/>
      <c r="GU98" s="306"/>
      <c r="GV98" s="306"/>
      <c r="GW98" s="306"/>
      <c r="GX98" s="306"/>
      <c r="GY98" s="306"/>
      <c r="GZ98" s="306"/>
      <c r="HA98" s="306"/>
      <c r="HB98" s="306"/>
      <c r="HC98" s="306"/>
      <c r="HD98" s="306"/>
      <c r="HE98" s="306"/>
      <c r="HF98" s="306"/>
      <c r="HG98" s="306"/>
      <c r="HH98" s="306"/>
      <c r="HI98" s="306"/>
      <c r="HJ98" s="306"/>
      <c r="HK98" s="306"/>
      <c r="HL98" s="306"/>
      <c r="HM98" s="306"/>
      <c r="HN98" s="306"/>
      <c r="HO98" s="306"/>
      <c r="HP98" s="306"/>
      <c r="HQ98" s="306"/>
      <c r="HR98" s="306"/>
      <c r="HS98" s="306"/>
      <c r="HT98" s="306"/>
      <c r="HU98" s="306"/>
      <c r="HV98" s="306"/>
      <c r="HW98" s="306"/>
      <c r="HX98" s="306"/>
      <c r="HY98" s="306"/>
      <c r="HZ98" s="306"/>
      <c r="IA98" s="306"/>
      <c r="IB98" s="306"/>
      <c r="IC98" s="306"/>
      <c r="ID98" s="306"/>
      <c r="IE98" s="306"/>
      <c r="IF98" s="306"/>
      <c r="IG98" s="306"/>
      <c r="IH98" s="306"/>
    </row>
    <row r="99" spans="1:242" s="219" customFormat="1" ht="15.6" customHeight="1" x14ac:dyDescent="0.3">
      <c r="A99" s="174">
        <v>5.03</v>
      </c>
      <c r="B99" s="231"/>
      <c r="C99" s="232" t="e">
        <f>VLOOKUP(BD.PD8[[#This Row],[Pos]],[18]!PPto[#Data],3,FALSE)</f>
        <v>#REF!</v>
      </c>
      <c r="D99" s="511" t="s">
        <v>23</v>
      </c>
      <c r="E99" s="305" t="str">
        <f>IF(BD.PD8[[#This Row],[.]]="*",VLOOKUP(BD.PD8[[#This Row],[Pos]],[18]Presupuesto!A:H,7,FALSE),"")</f>
        <v/>
      </c>
      <c r="F99" s="552" t="s">
        <v>334</v>
      </c>
      <c r="G99" s="511"/>
      <c r="H99" s="511"/>
      <c r="I99" s="174" t="s">
        <v>1295</v>
      </c>
      <c r="J99" s="512">
        <v>1</v>
      </c>
      <c r="K99" s="511" t="s">
        <v>117</v>
      </c>
      <c r="L99" s="383">
        <f>IF(BD.PD8[[#This Row],[Mon]]="DOP",1,HLOOKUP(BD.PD8[[#This Row],[Mon]],Data!$J$1:$K$2,2,FALSE))</f>
        <v>65</v>
      </c>
      <c r="M99" s="384">
        <v>1600</v>
      </c>
      <c r="N99" s="243">
        <f>BD.PD8[[#This Row],[Cant.]]*BD.PD8[[#This Row],[ Tasa ]]*BD.PD8[[#This Row],[ Precio Und.]]</f>
        <v>104000</v>
      </c>
      <c r="O99" s="386">
        <v>0.01</v>
      </c>
      <c r="P99" s="243">
        <f>IF(BD.PD8[[#This Row],[Liquid. '[%']]]&lt;&gt;0,(BD.PD8[[#This Row],[Valor Neto '[DOP']]]*BD.PD8[[#This Row],[Liquid. '[%']]])+BD.PD8[[#This Row],[Valor Neto '[DOP']]],BD.PD8[[#This Row],[Valor Neto '[DOP']]])</f>
        <v>105040</v>
      </c>
      <c r="Q99" s="243">
        <f>BD.PD8[[#This Row],[Ppto. Orden Interna '[DOP']]]/HLOOKUP("USD",Data!$J$1:$K$2,2,FALSE)</f>
        <v>1616</v>
      </c>
      <c r="R99" s="381" t="s">
        <v>332</v>
      </c>
      <c r="S99" s="387"/>
      <c r="T99" s="387"/>
      <c r="U99" s="492" t="s">
        <v>321</v>
      </c>
      <c r="V99" s="493">
        <v>801670</v>
      </c>
      <c r="W99" s="494" t="s">
        <v>333</v>
      </c>
      <c r="X99" s="495">
        <v>16</v>
      </c>
      <c r="Y99" s="388">
        <v>1</v>
      </c>
      <c r="Z99" s="243">
        <f>BD.PD8[[#This Row],[Av.P1 '[%']]]*BD.PD8[[#This Row],[Ppto. Orden Interna '[DOP']]]</f>
        <v>105040</v>
      </c>
      <c r="AA99" s="249"/>
      <c r="AB99" s="389"/>
      <c r="AC99" s="243">
        <f>BD.PD8[[#This Row],[Av.P2 '[%']]]*BD.PD8[[#This Row],[Ppto. Orden Interna '[DOP']]]</f>
        <v>0</v>
      </c>
      <c r="AD99" s="249"/>
      <c r="AE99" s="389"/>
      <c r="AF99" s="243">
        <f>BD.PD8[[#This Row],[Av.P3 '[%']]]*BD.PD8[[#This Row],[Ppto. Orden Interna '[DOP']]]</f>
        <v>0</v>
      </c>
      <c r="AG99" s="243"/>
      <c r="AH99" s="243"/>
      <c r="AI99" s="243"/>
      <c r="AJ99" s="243"/>
      <c r="AK99" s="243"/>
      <c r="AL99" s="243"/>
      <c r="AM99" s="496">
        <f>BD.PD8[[#This Row],[Pago 3]]+BD.PD8[[#This Row],[Pago 2]]+BD.PD8[[#This Row],[Pago 1]]</f>
        <v>105040</v>
      </c>
      <c r="AN99" s="308" t="s">
        <v>244</v>
      </c>
      <c r="AO99" s="308" t="s">
        <v>245</v>
      </c>
      <c r="AP99" s="308" t="s">
        <v>246</v>
      </c>
      <c r="AQ99" s="308" t="s">
        <v>247</v>
      </c>
      <c r="AR99" s="308">
        <v>594</v>
      </c>
      <c r="AS99" s="308" t="s">
        <v>248</v>
      </c>
      <c r="AT99" s="249" t="s">
        <v>1356</v>
      </c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  <c r="BH99" s="306"/>
      <c r="BI99" s="306"/>
      <c r="BJ99" s="306"/>
      <c r="BK99" s="306"/>
      <c r="BL99" s="306"/>
      <c r="BM99" s="306"/>
      <c r="BN99" s="306"/>
      <c r="BO99" s="306"/>
      <c r="BP99" s="306"/>
      <c r="BQ99" s="306"/>
      <c r="BR99" s="306"/>
      <c r="BS99" s="306"/>
      <c r="BT99" s="306"/>
      <c r="BU99" s="306"/>
      <c r="BV99" s="306"/>
      <c r="BW99" s="306"/>
      <c r="BX99" s="306"/>
      <c r="BY99" s="306"/>
      <c r="BZ99" s="306"/>
      <c r="CA99" s="306"/>
      <c r="CB99" s="306"/>
      <c r="CC99" s="306"/>
      <c r="CD99" s="306"/>
      <c r="CE99" s="306"/>
      <c r="CF99" s="306"/>
      <c r="CG99" s="306"/>
      <c r="CH99" s="306"/>
      <c r="CI99" s="306"/>
      <c r="CJ99" s="306"/>
      <c r="CK99" s="306"/>
      <c r="CL99" s="306"/>
      <c r="CM99" s="306"/>
      <c r="CN99" s="306"/>
      <c r="CO99" s="306"/>
      <c r="CP99" s="306"/>
      <c r="CQ99" s="306"/>
      <c r="CR99" s="306"/>
      <c r="CS99" s="306"/>
      <c r="CT99" s="306"/>
      <c r="CU99" s="306"/>
      <c r="CV99" s="306"/>
      <c r="CW99" s="306"/>
      <c r="CX99" s="306"/>
      <c r="CY99" s="306"/>
      <c r="CZ99" s="306"/>
      <c r="DA99" s="306"/>
      <c r="DB99" s="306"/>
      <c r="DC99" s="306"/>
      <c r="DD99" s="306"/>
      <c r="DE99" s="306"/>
      <c r="DF99" s="306"/>
      <c r="DG99" s="306"/>
      <c r="DH99" s="306"/>
      <c r="DI99" s="306"/>
      <c r="DJ99" s="306"/>
      <c r="DK99" s="306"/>
      <c r="DL99" s="306"/>
      <c r="DM99" s="306"/>
      <c r="DN99" s="306"/>
      <c r="DO99" s="306"/>
      <c r="DP99" s="306"/>
      <c r="DQ99" s="306"/>
      <c r="DR99" s="306"/>
      <c r="DS99" s="306"/>
      <c r="DT99" s="306"/>
      <c r="DU99" s="306"/>
      <c r="DV99" s="306"/>
      <c r="DW99" s="306"/>
      <c r="DX99" s="306"/>
      <c r="DY99" s="306"/>
      <c r="DZ99" s="306"/>
      <c r="EA99" s="306"/>
      <c r="EB99" s="306"/>
      <c r="EC99" s="306"/>
      <c r="ED99" s="306"/>
      <c r="EE99" s="306"/>
      <c r="EF99" s="306"/>
      <c r="EG99" s="306"/>
      <c r="EH99" s="306"/>
      <c r="EI99" s="306"/>
      <c r="EJ99" s="306"/>
      <c r="EK99" s="306"/>
      <c r="EL99" s="306"/>
      <c r="EM99" s="306"/>
      <c r="EN99" s="306"/>
      <c r="EO99" s="306"/>
      <c r="EP99" s="306"/>
      <c r="EQ99" s="306"/>
      <c r="ER99" s="306"/>
      <c r="ES99" s="306"/>
      <c r="ET99" s="306"/>
      <c r="EU99" s="306"/>
      <c r="EV99" s="306"/>
      <c r="EW99" s="306"/>
      <c r="EX99" s="306"/>
      <c r="EY99" s="306"/>
      <c r="EZ99" s="306"/>
      <c r="FA99" s="306"/>
      <c r="FB99" s="306"/>
      <c r="FC99" s="306"/>
      <c r="FD99" s="306"/>
      <c r="FE99" s="306"/>
      <c r="FF99" s="306"/>
      <c r="FG99" s="306"/>
      <c r="FH99" s="306"/>
      <c r="FI99" s="306"/>
      <c r="FJ99" s="306"/>
      <c r="FK99" s="306"/>
      <c r="FL99" s="306"/>
      <c r="FM99" s="306"/>
      <c r="FN99" s="306"/>
      <c r="FO99" s="306"/>
      <c r="FP99" s="306"/>
      <c r="FQ99" s="306"/>
      <c r="FR99" s="306"/>
      <c r="FS99" s="306"/>
      <c r="FT99" s="306"/>
      <c r="FU99" s="306"/>
      <c r="FV99" s="306"/>
      <c r="FW99" s="306"/>
      <c r="FX99" s="306"/>
      <c r="FY99" s="306"/>
      <c r="FZ99" s="306"/>
      <c r="GA99" s="306"/>
      <c r="GB99" s="306"/>
      <c r="GC99" s="306"/>
      <c r="GD99" s="306"/>
      <c r="GE99" s="306"/>
      <c r="GF99" s="306"/>
      <c r="GG99" s="306"/>
      <c r="GH99" s="306"/>
      <c r="GI99" s="306"/>
      <c r="GJ99" s="306"/>
      <c r="GK99" s="306"/>
      <c r="GL99" s="306"/>
      <c r="GM99" s="306"/>
      <c r="GN99" s="306"/>
      <c r="GO99" s="306"/>
      <c r="GP99" s="306"/>
      <c r="GQ99" s="306"/>
      <c r="GR99" s="306"/>
      <c r="GS99" s="306"/>
      <c r="GT99" s="306"/>
      <c r="GU99" s="306"/>
      <c r="GV99" s="306"/>
      <c r="GW99" s="306"/>
      <c r="GX99" s="306"/>
      <c r="GY99" s="306"/>
      <c r="GZ99" s="306"/>
      <c r="HA99" s="306"/>
      <c r="HB99" s="306"/>
      <c r="HC99" s="306"/>
      <c r="HD99" s="306"/>
      <c r="HE99" s="306"/>
      <c r="HF99" s="306"/>
      <c r="HG99" s="306"/>
      <c r="HH99" s="306"/>
      <c r="HI99" s="306"/>
      <c r="HJ99" s="306"/>
      <c r="HK99" s="306"/>
      <c r="HL99" s="306"/>
      <c r="HM99" s="306"/>
      <c r="HN99" s="306"/>
      <c r="HO99" s="306"/>
      <c r="HP99" s="306"/>
      <c r="HQ99" s="306"/>
      <c r="HR99" s="306"/>
      <c r="HS99" s="306"/>
      <c r="HT99" s="306"/>
      <c r="HU99" s="306"/>
      <c r="HV99" s="306"/>
      <c r="HW99" s="306"/>
      <c r="HX99" s="306"/>
      <c r="HY99" s="306"/>
      <c r="HZ99" s="306"/>
      <c r="IA99" s="306"/>
      <c r="IB99" s="306"/>
      <c r="IC99" s="306"/>
      <c r="ID99" s="306"/>
      <c r="IE99" s="306"/>
      <c r="IF99" s="306"/>
      <c r="IG99" s="306"/>
      <c r="IH99" s="306"/>
    </row>
    <row r="100" spans="1:242" s="219" customFormat="1" ht="15.6" customHeight="1" x14ac:dyDescent="0.3">
      <c r="A100" s="174">
        <v>5.03</v>
      </c>
      <c r="B100" s="231"/>
      <c r="C100" s="232" t="e">
        <f>VLOOKUP(BD.PD8[[#This Row],[Pos]],[18]!PPto[#Data],3,FALSE)</f>
        <v>#REF!</v>
      </c>
      <c r="D100" s="511" t="s">
        <v>23</v>
      </c>
      <c r="E100" s="305" t="str">
        <f>IF(BD.PD8[[#This Row],[.]]="*",VLOOKUP(BD.PD8[[#This Row],[Pos]],[18]Presupuesto!A:H,7,FALSE),"")</f>
        <v/>
      </c>
      <c r="F100" s="358" t="s">
        <v>335</v>
      </c>
      <c r="G100" s="511"/>
      <c r="H100" s="511"/>
      <c r="I100" s="174" t="s">
        <v>1295</v>
      </c>
      <c r="J100" s="382">
        <v>1</v>
      </c>
      <c r="K100" s="511" t="s">
        <v>117</v>
      </c>
      <c r="L100" s="383">
        <f>IF(BD.PD8[[#This Row],[Mon]]="DOP",1,HLOOKUP(BD.PD8[[#This Row],[Mon]],Data!$J$1:$K$2,2,FALSE))</f>
        <v>65</v>
      </c>
      <c r="M100" s="384">
        <v>2250</v>
      </c>
      <c r="N100" s="243">
        <f>BD.PD8[[#This Row],[Cant.]]*BD.PD8[[#This Row],[ Tasa ]]*BD.PD8[[#This Row],[ Precio Und.]]</f>
        <v>146250</v>
      </c>
      <c r="O100" s="386">
        <v>0.01</v>
      </c>
      <c r="P100" s="243">
        <f>IF(BD.PD8[[#This Row],[Liquid. '[%']]]&lt;&gt;0,(BD.PD8[[#This Row],[Valor Neto '[DOP']]]*BD.PD8[[#This Row],[Liquid. '[%']]])+BD.PD8[[#This Row],[Valor Neto '[DOP']]],BD.PD8[[#This Row],[Valor Neto '[DOP']]])</f>
        <v>147712.5</v>
      </c>
      <c r="Q100" s="243">
        <f>BD.PD8[[#This Row],[Ppto. Orden Interna '[DOP']]]/HLOOKUP("USD",Data!$J$1:$K$2,2,FALSE)</f>
        <v>2272.5</v>
      </c>
      <c r="R100" s="381" t="s">
        <v>332</v>
      </c>
      <c r="S100" s="387"/>
      <c r="T100" s="387"/>
      <c r="U100" s="492" t="s">
        <v>321</v>
      </c>
      <c r="V100" s="493">
        <v>801670</v>
      </c>
      <c r="W100" s="494" t="s">
        <v>333</v>
      </c>
      <c r="X100" s="495">
        <v>16</v>
      </c>
      <c r="Y100" s="388">
        <v>1</v>
      </c>
      <c r="Z100" s="243">
        <f>BD.PD8[[#This Row],[Av.P1 '[%']]]*BD.PD8[[#This Row],[Ppto. Orden Interna '[DOP']]]</f>
        <v>147712.5</v>
      </c>
      <c r="AA100" s="249"/>
      <c r="AB100" s="389"/>
      <c r="AC100" s="243">
        <f>BD.PD8[[#This Row],[Av.P2 '[%']]]*BD.PD8[[#This Row],[Ppto. Orden Interna '[DOP']]]</f>
        <v>0</v>
      </c>
      <c r="AD100" s="249"/>
      <c r="AE100" s="389"/>
      <c r="AF100" s="243">
        <f>BD.PD8[[#This Row],[Av.P3 '[%']]]*BD.PD8[[#This Row],[Ppto. Orden Interna '[DOP']]]</f>
        <v>0</v>
      </c>
      <c r="AG100" s="243"/>
      <c r="AH100" s="243"/>
      <c r="AI100" s="243"/>
      <c r="AJ100" s="243"/>
      <c r="AK100" s="243"/>
      <c r="AL100" s="243"/>
      <c r="AM100" s="496">
        <f>BD.PD8[[#This Row],[Pago 3]]+BD.PD8[[#This Row],[Pago 2]]+BD.PD8[[#This Row],[Pago 1]]</f>
        <v>147712.5</v>
      </c>
      <c r="AN100" s="308" t="s">
        <v>244</v>
      </c>
      <c r="AO100" s="308" t="s">
        <v>245</v>
      </c>
      <c r="AP100" s="308" t="s">
        <v>246</v>
      </c>
      <c r="AQ100" s="308" t="s">
        <v>247</v>
      </c>
      <c r="AR100" s="308">
        <v>594</v>
      </c>
      <c r="AS100" s="308" t="s">
        <v>248</v>
      </c>
      <c r="AT100" s="249" t="s">
        <v>1356</v>
      </c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  <c r="BH100" s="306"/>
      <c r="BI100" s="306"/>
      <c r="BJ100" s="306"/>
      <c r="BK100" s="306"/>
      <c r="BL100" s="306"/>
      <c r="BM100" s="306"/>
      <c r="BN100" s="306"/>
      <c r="BO100" s="306"/>
      <c r="BP100" s="306"/>
      <c r="BQ100" s="306"/>
      <c r="BR100" s="306"/>
      <c r="BS100" s="306"/>
      <c r="BT100" s="306"/>
      <c r="BU100" s="306"/>
      <c r="BV100" s="306"/>
      <c r="BW100" s="306"/>
      <c r="BX100" s="306"/>
      <c r="BY100" s="306"/>
      <c r="BZ100" s="306"/>
      <c r="CA100" s="306"/>
      <c r="CB100" s="306"/>
      <c r="CC100" s="306"/>
      <c r="CD100" s="306"/>
      <c r="CE100" s="306"/>
      <c r="CF100" s="306"/>
      <c r="CG100" s="306"/>
      <c r="CH100" s="306"/>
      <c r="CI100" s="306"/>
      <c r="CJ100" s="306"/>
      <c r="CK100" s="306"/>
      <c r="CL100" s="306"/>
      <c r="CM100" s="306"/>
      <c r="CN100" s="306"/>
      <c r="CO100" s="306"/>
      <c r="CP100" s="306"/>
      <c r="CQ100" s="306"/>
      <c r="CR100" s="306"/>
      <c r="CS100" s="306"/>
      <c r="CT100" s="306"/>
      <c r="CU100" s="306"/>
      <c r="CV100" s="306"/>
      <c r="CW100" s="306"/>
      <c r="CX100" s="306"/>
      <c r="CY100" s="306"/>
      <c r="CZ100" s="306"/>
      <c r="DA100" s="306"/>
      <c r="DB100" s="306"/>
      <c r="DC100" s="306"/>
      <c r="DD100" s="306"/>
      <c r="DE100" s="306"/>
      <c r="DF100" s="306"/>
      <c r="DG100" s="306"/>
      <c r="DH100" s="306"/>
      <c r="DI100" s="306"/>
      <c r="DJ100" s="306"/>
      <c r="DK100" s="306"/>
      <c r="DL100" s="306"/>
      <c r="DM100" s="306"/>
      <c r="DN100" s="306"/>
      <c r="DO100" s="306"/>
      <c r="DP100" s="306"/>
      <c r="DQ100" s="306"/>
      <c r="DR100" s="306"/>
      <c r="DS100" s="306"/>
      <c r="DT100" s="306"/>
      <c r="DU100" s="306"/>
      <c r="DV100" s="306"/>
      <c r="DW100" s="306"/>
      <c r="DX100" s="306"/>
      <c r="DY100" s="306"/>
      <c r="DZ100" s="306"/>
      <c r="EA100" s="306"/>
      <c r="EB100" s="306"/>
      <c r="EC100" s="306"/>
      <c r="ED100" s="306"/>
      <c r="EE100" s="306"/>
      <c r="EF100" s="306"/>
      <c r="EG100" s="306"/>
      <c r="EH100" s="306"/>
      <c r="EI100" s="306"/>
      <c r="EJ100" s="306"/>
      <c r="EK100" s="306"/>
      <c r="EL100" s="306"/>
      <c r="EM100" s="306"/>
      <c r="EN100" s="306"/>
      <c r="EO100" s="306"/>
      <c r="EP100" s="306"/>
      <c r="EQ100" s="306"/>
      <c r="ER100" s="306"/>
      <c r="ES100" s="306"/>
      <c r="ET100" s="306"/>
      <c r="EU100" s="306"/>
      <c r="EV100" s="306"/>
      <c r="EW100" s="306"/>
      <c r="EX100" s="306"/>
      <c r="EY100" s="306"/>
      <c r="EZ100" s="306"/>
      <c r="FA100" s="306"/>
      <c r="FB100" s="306"/>
      <c r="FC100" s="306"/>
      <c r="FD100" s="306"/>
      <c r="FE100" s="306"/>
      <c r="FF100" s="306"/>
      <c r="FG100" s="306"/>
      <c r="FH100" s="306"/>
      <c r="FI100" s="306"/>
      <c r="FJ100" s="306"/>
      <c r="FK100" s="306"/>
      <c r="FL100" s="306"/>
      <c r="FM100" s="306"/>
      <c r="FN100" s="306"/>
      <c r="FO100" s="306"/>
      <c r="FP100" s="306"/>
      <c r="FQ100" s="306"/>
      <c r="FR100" s="306"/>
      <c r="FS100" s="306"/>
      <c r="FT100" s="306"/>
      <c r="FU100" s="306"/>
      <c r="FV100" s="306"/>
      <c r="FW100" s="306"/>
      <c r="FX100" s="306"/>
      <c r="FY100" s="306"/>
      <c r="FZ100" s="306"/>
      <c r="GA100" s="306"/>
      <c r="GB100" s="306"/>
      <c r="GC100" s="306"/>
      <c r="GD100" s="306"/>
      <c r="GE100" s="306"/>
      <c r="GF100" s="306"/>
      <c r="GG100" s="306"/>
      <c r="GH100" s="306"/>
      <c r="GI100" s="306"/>
      <c r="GJ100" s="306"/>
      <c r="GK100" s="306"/>
      <c r="GL100" s="306"/>
      <c r="GM100" s="306"/>
      <c r="GN100" s="306"/>
      <c r="GO100" s="306"/>
      <c r="GP100" s="306"/>
      <c r="GQ100" s="306"/>
      <c r="GR100" s="306"/>
      <c r="GS100" s="306"/>
      <c r="GT100" s="306"/>
      <c r="GU100" s="306"/>
      <c r="GV100" s="306"/>
      <c r="GW100" s="306"/>
      <c r="GX100" s="306"/>
      <c r="GY100" s="306"/>
      <c r="GZ100" s="306"/>
      <c r="HA100" s="306"/>
      <c r="HB100" s="306"/>
      <c r="HC100" s="306"/>
      <c r="HD100" s="306"/>
      <c r="HE100" s="306"/>
      <c r="HF100" s="306"/>
      <c r="HG100" s="306"/>
      <c r="HH100" s="306"/>
      <c r="HI100" s="306"/>
      <c r="HJ100" s="306"/>
      <c r="HK100" s="306"/>
      <c r="HL100" s="306"/>
      <c r="HM100" s="306"/>
      <c r="HN100" s="306"/>
      <c r="HO100" s="306"/>
      <c r="HP100" s="306"/>
      <c r="HQ100" s="306"/>
      <c r="HR100" s="306"/>
      <c r="HS100" s="306"/>
      <c r="HT100" s="306"/>
      <c r="HU100" s="306"/>
      <c r="HV100" s="306"/>
      <c r="HW100" s="306"/>
      <c r="HX100" s="306"/>
      <c r="HY100" s="306"/>
      <c r="HZ100" s="306"/>
      <c r="IA100" s="306"/>
      <c r="IB100" s="306"/>
      <c r="IC100" s="306"/>
      <c r="ID100" s="306"/>
      <c r="IE100" s="306"/>
      <c r="IF100" s="306"/>
      <c r="IG100" s="306"/>
      <c r="IH100" s="306"/>
    </row>
    <row r="101" spans="1:242" s="219" customFormat="1" ht="15.6" customHeight="1" x14ac:dyDescent="0.3">
      <c r="A101" s="174">
        <v>5.03</v>
      </c>
      <c r="B101" s="231"/>
      <c r="C101" s="232" t="e">
        <f>VLOOKUP(BD.PD8[[#This Row],[Pos]],[18]!PPto[#Data],3,FALSE)</f>
        <v>#REF!</v>
      </c>
      <c r="D101" s="511" t="s">
        <v>23</v>
      </c>
      <c r="E101" s="305" t="str">
        <f>IF(BD.PD8[[#This Row],[.]]="*",VLOOKUP(BD.PD8[[#This Row],[Pos]],[18]Presupuesto!A:H,7,FALSE),"")</f>
        <v/>
      </c>
      <c r="F101" s="358" t="s">
        <v>336</v>
      </c>
      <c r="G101" s="511"/>
      <c r="H101" s="511"/>
      <c r="I101" s="174" t="s">
        <v>1295</v>
      </c>
      <c r="J101" s="382">
        <v>1</v>
      </c>
      <c r="K101" s="511" t="s">
        <v>117</v>
      </c>
      <c r="L101" s="383">
        <f>IF(BD.PD8[[#This Row],[Mon]]="DOP",1,HLOOKUP(BD.PD8[[#This Row],[Mon]],Data!$J$1:$K$2,2,FALSE))</f>
        <v>65</v>
      </c>
      <c r="M101" s="384">
        <v>650</v>
      </c>
      <c r="N101" s="243">
        <f>BD.PD8[[#This Row],[Cant.]]*BD.PD8[[#This Row],[ Tasa ]]*BD.PD8[[#This Row],[ Precio Und.]]</f>
        <v>42250</v>
      </c>
      <c r="O101" s="386">
        <v>0.01</v>
      </c>
      <c r="P101" s="243">
        <f>IF(BD.PD8[[#This Row],[Liquid. '[%']]]&lt;&gt;0,(BD.PD8[[#This Row],[Valor Neto '[DOP']]]*BD.PD8[[#This Row],[Liquid. '[%']]])+BD.PD8[[#This Row],[Valor Neto '[DOP']]],BD.PD8[[#This Row],[Valor Neto '[DOP']]])</f>
        <v>42672.5</v>
      </c>
      <c r="Q101" s="243">
        <f>BD.PD8[[#This Row],[Ppto. Orden Interna '[DOP']]]/HLOOKUP("USD",Data!$J$1:$K$2,2,FALSE)</f>
        <v>656.5</v>
      </c>
      <c r="R101" s="381" t="s">
        <v>337</v>
      </c>
      <c r="S101" s="387"/>
      <c r="T101" s="387"/>
      <c r="U101" s="492" t="s">
        <v>321</v>
      </c>
      <c r="V101" s="493">
        <v>801670</v>
      </c>
      <c r="W101" s="494" t="s">
        <v>337</v>
      </c>
      <c r="X101" s="495">
        <v>14</v>
      </c>
      <c r="Y101" s="388">
        <v>0.7</v>
      </c>
      <c r="Z101" s="243">
        <f>BD.PD8[[#This Row],[Av.P1 '[%']]]*BD.PD8[[#This Row],[Ppto. Orden Interna '[DOP']]]</f>
        <v>29870.749999999996</v>
      </c>
      <c r="AA101" s="495">
        <v>16</v>
      </c>
      <c r="AB101" s="388">
        <v>0.3</v>
      </c>
      <c r="AC101" s="243">
        <f>BD.PD8[[#This Row],[Av.P2 '[%']]]*BD.PD8[[#This Row],[Ppto. Orden Interna '[DOP']]]</f>
        <v>12801.75</v>
      </c>
      <c r="AD101" s="249"/>
      <c r="AE101" s="389"/>
      <c r="AF101" s="243">
        <f>BD.PD8[[#This Row],[Av.P3 '[%']]]*BD.PD8[[#This Row],[Ppto. Orden Interna '[DOP']]]</f>
        <v>0</v>
      </c>
      <c r="AG101" s="243"/>
      <c r="AH101" s="243"/>
      <c r="AI101" s="243"/>
      <c r="AJ101" s="243"/>
      <c r="AK101" s="243"/>
      <c r="AL101" s="243"/>
      <c r="AM101" s="496">
        <f>BD.PD8[[#This Row],[Pago 3]]+BD.PD8[[#This Row],[Pago 2]]+BD.PD8[[#This Row],[Pago 1]]</f>
        <v>42672.5</v>
      </c>
      <c r="AN101" s="308" t="s">
        <v>244</v>
      </c>
      <c r="AO101" s="308" t="s">
        <v>245</v>
      </c>
      <c r="AP101" s="308" t="s">
        <v>246</v>
      </c>
      <c r="AQ101" s="308" t="s">
        <v>247</v>
      </c>
      <c r="AR101" s="308">
        <v>594</v>
      </c>
      <c r="AS101" s="308" t="s">
        <v>248</v>
      </c>
      <c r="AT101" s="249" t="s">
        <v>1356</v>
      </c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  <c r="BH101" s="306"/>
      <c r="BI101" s="306"/>
      <c r="BJ101" s="306"/>
      <c r="BK101" s="306"/>
      <c r="BL101" s="306"/>
      <c r="BM101" s="306"/>
      <c r="BN101" s="306"/>
      <c r="BO101" s="306"/>
      <c r="BP101" s="306"/>
      <c r="BQ101" s="306"/>
      <c r="BR101" s="306"/>
      <c r="BS101" s="306"/>
      <c r="BT101" s="306"/>
      <c r="BU101" s="306"/>
      <c r="BV101" s="306"/>
      <c r="BW101" s="306"/>
      <c r="BX101" s="306"/>
      <c r="BY101" s="306"/>
      <c r="BZ101" s="306"/>
      <c r="CA101" s="306"/>
      <c r="CB101" s="306"/>
      <c r="CC101" s="306"/>
      <c r="CD101" s="306"/>
      <c r="CE101" s="306"/>
      <c r="CF101" s="306"/>
      <c r="CG101" s="306"/>
      <c r="CH101" s="306"/>
      <c r="CI101" s="306"/>
      <c r="CJ101" s="306"/>
      <c r="CK101" s="306"/>
      <c r="CL101" s="306"/>
      <c r="CM101" s="306"/>
      <c r="CN101" s="306"/>
      <c r="CO101" s="306"/>
      <c r="CP101" s="306"/>
      <c r="CQ101" s="306"/>
      <c r="CR101" s="306"/>
      <c r="CS101" s="306"/>
      <c r="CT101" s="306"/>
      <c r="CU101" s="306"/>
      <c r="CV101" s="306"/>
      <c r="CW101" s="306"/>
      <c r="CX101" s="306"/>
      <c r="CY101" s="306"/>
      <c r="CZ101" s="306"/>
      <c r="DA101" s="306"/>
      <c r="DB101" s="306"/>
      <c r="DC101" s="306"/>
      <c r="DD101" s="306"/>
      <c r="DE101" s="306"/>
      <c r="DF101" s="306"/>
      <c r="DG101" s="306"/>
      <c r="DH101" s="306"/>
      <c r="DI101" s="306"/>
      <c r="DJ101" s="306"/>
      <c r="DK101" s="306"/>
      <c r="DL101" s="306"/>
      <c r="DM101" s="306"/>
      <c r="DN101" s="306"/>
      <c r="DO101" s="306"/>
      <c r="DP101" s="306"/>
      <c r="DQ101" s="306"/>
      <c r="DR101" s="306"/>
      <c r="DS101" s="306"/>
      <c r="DT101" s="306"/>
      <c r="DU101" s="306"/>
      <c r="DV101" s="306"/>
      <c r="DW101" s="306"/>
      <c r="DX101" s="306"/>
      <c r="DY101" s="306"/>
      <c r="DZ101" s="306"/>
      <c r="EA101" s="306"/>
      <c r="EB101" s="306"/>
      <c r="EC101" s="306"/>
      <c r="ED101" s="306"/>
      <c r="EE101" s="306"/>
      <c r="EF101" s="306"/>
      <c r="EG101" s="306"/>
      <c r="EH101" s="306"/>
      <c r="EI101" s="306"/>
      <c r="EJ101" s="306"/>
      <c r="EK101" s="306"/>
      <c r="EL101" s="306"/>
      <c r="EM101" s="306"/>
      <c r="EN101" s="306"/>
      <c r="EO101" s="306"/>
      <c r="EP101" s="306"/>
      <c r="EQ101" s="306"/>
      <c r="ER101" s="306"/>
      <c r="ES101" s="306"/>
      <c r="ET101" s="306"/>
      <c r="EU101" s="306"/>
      <c r="EV101" s="306"/>
      <c r="EW101" s="306"/>
      <c r="EX101" s="306"/>
      <c r="EY101" s="306"/>
      <c r="EZ101" s="306"/>
      <c r="FA101" s="306"/>
      <c r="FB101" s="306"/>
      <c r="FC101" s="306"/>
      <c r="FD101" s="306"/>
      <c r="FE101" s="306"/>
      <c r="FF101" s="306"/>
      <c r="FG101" s="306"/>
      <c r="FH101" s="306"/>
      <c r="FI101" s="306"/>
      <c r="FJ101" s="306"/>
      <c r="FK101" s="306"/>
      <c r="FL101" s="306"/>
      <c r="FM101" s="306"/>
      <c r="FN101" s="306"/>
      <c r="FO101" s="306"/>
      <c r="FP101" s="306"/>
      <c r="FQ101" s="306"/>
      <c r="FR101" s="306"/>
      <c r="FS101" s="306"/>
      <c r="FT101" s="306"/>
      <c r="FU101" s="306"/>
      <c r="FV101" s="306"/>
      <c r="FW101" s="306"/>
      <c r="FX101" s="306"/>
      <c r="FY101" s="306"/>
      <c r="FZ101" s="306"/>
      <c r="GA101" s="306"/>
      <c r="GB101" s="306"/>
      <c r="GC101" s="306"/>
      <c r="GD101" s="306"/>
      <c r="GE101" s="306"/>
      <c r="GF101" s="306"/>
      <c r="GG101" s="306"/>
      <c r="GH101" s="306"/>
      <c r="GI101" s="306"/>
      <c r="GJ101" s="306"/>
      <c r="GK101" s="306"/>
      <c r="GL101" s="306"/>
      <c r="GM101" s="306"/>
      <c r="GN101" s="306"/>
      <c r="GO101" s="306"/>
      <c r="GP101" s="306"/>
      <c r="GQ101" s="306"/>
      <c r="GR101" s="306"/>
      <c r="GS101" s="306"/>
      <c r="GT101" s="306"/>
      <c r="GU101" s="306"/>
      <c r="GV101" s="306"/>
      <c r="GW101" s="306"/>
      <c r="GX101" s="306"/>
      <c r="GY101" s="306"/>
      <c r="GZ101" s="306"/>
      <c r="HA101" s="306"/>
      <c r="HB101" s="306"/>
      <c r="HC101" s="306"/>
      <c r="HD101" s="306"/>
      <c r="HE101" s="306"/>
      <c r="HF101" s="306"/>
      <c r="HG101" s="306"/>
      <c r="HH101" s="306"/>
      <c r="HI101" s="306"/>
      <c r="HJ101" s="306"/>
      <c r="HK101" s="306"/>
      <c r="HL101" s="306"/>
      <c r="HM101" s="306"/>
      <c r="HN101" s="306"/>
      <c r="HO101" s="306"/>
      <c r="HP101" s="306"/>
      <c r="HQ101" s="306"/>
      <c r="HR101" s="306"/>
      <c r="HS101" s="306"/>
      <c r="HT101" s="306"/>
      <c r="HU101" s="306"/>
      <c r="HV101" s="306"/>
      <c r="HW101" s="306"/>
      <c r="HX101" s="306"/>
      <c r="HY101" s="306"/>
      <c r="HZ101" s="306"/>
      <c r="IA101" s="306"/>
      <c r="IB101" s="306"/>
      <c r="IC101" s="306"/>
      <c r="ID101" s="306"/>
      <c r="IE101" s="306"/>
      <c r="IF101" s="306"/>
      <c r="IG101" s="306"/>
      <c r="IH101" s="306"/>
    </row>
    <row r="102" spans="1:242" s="219" customFormat="1" ht="15.6" customHeight="1" x14ac:dyDescent="0.3">
      <c r="A102" s="174">
        <v>5.03</v>
      </c>
      <c r="B102" s="231"/>
      <c r="C102" s="232" t="e">
        <f>VLOOKUP(BD.PD8[[#This Row],[Pos]],[18]!PPto[#Data],3,FALSE)</f>
        <v>#REF!</v>
      </c>
      <c r="D102" s="174" t="s">
        <v>23</v>
      </c>
      <c r="E102" s="305" t="str">
        <f>IF(BD.PD8[[#This Row],[.]]="*",VLOOKUP(BD.PD8[[#This Row],[Pos]],[18]Presupuesto!A:H,7,FALSE),"")</f>
        <v/>
      </c>
      <c r="F102" s="550" t="s">
        <v>338</v>
      </c>
      <c r="G102" s="517">
        <v>4600073206</v>
      </c>
      <c r="H102" s="517"/>
      <c r="I102" s="174" t="s">
        <v>273</v>
      </c>
      <c r="J102" s="382">
        <v>1</v>
      </c>
      <c r="K102" s="174" t="s">
        <v>189</v>
      </c>
      <c r="L102" s="383" t="e">
        <f>IF(BD.PD8[[#This Row],[Mon]]="DOP",1,HLOOKUP(BD.PD8[[#This Row],[Mon]],Data!$J$1:$K$2,2,FALSE))</f>
        <v>#N/A</v>
      </c>
      <c r="M102" s="385">
        <v>4389.42</v>
      </c>
      <c r="N102" s="243" t="e">
        <f>BD.PD8[[#This Row],[Cant.]]*BD.PD8[[#This Row],[ Tasa ]]*BD.PD8[[#This Row],[ Precio Und.]]</f>
        <v>#N/A</v>
      </c>
      <c r="O102" s="386">
        <v>0.25</v>
      </c>
      <c r="P10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2" s="243" t="e">
        <f>BD.PD8[[#This Row],[Ppto. Orden Interna '[DOP']]]/HLOOKUP("USD",Data!$J$1:$K$2,2,FALSE)</f>
        <v>#N/A</v>
      </c>
      <c r="R102" s="517" t="s">
        <v>1302</v>
      </c>
      <c r="S102" s="387"/>
      <c r="T102" s="387"/>
      <c r="U102" s="492" t="s">
        <v>321</v>
      </c>
      <c r="V102" s="493">
        <v>801670</v>
      </c>
      <c r="W102" s="494" t="s">
        <v>339</v>
      </c>
      <c r="X102" s="495">
        <v>4</v>
      </c>
      <c r="Y102" s="403">
        <v>0.6</v>
      </c>
      <c r="Z102" s="243" t="e">
        <f>BD.PD8[[#This Row],[Av.P1 '[%']]]*BD.PD8[[#This Row],[Ppto. Orden Interna '[DOP']]]</f>
        <v>#N/A</v>
      </c>
      <c r="AA102" s="511">
        <v>8</v>
      </c>
      <c r="AB102" s="403">
        <v>0.4</v>
      </c>
      <c r="AC102" s="243" t="e">
        <f>BD.PD8[[#This Row],[Av.P2 '[%']]]*BD.PD8[[#This Row],[Ppto. Orden Interna '[DOP']]]</f>
        <v>#N/A</v>
      </c>
      <c r="AD102" s="514"/>
      <c r="AE102" s="404"/>
      <c r="AF102" s="243" t="e">
        <f>BD.PD8[[#This Row],[Av.P3 '[%']]]*BD.PD8[[#This Row],[Ppto. Orden Interna '[DOP']]]</f>
        <v>#N/A</v>
      </c>
      <c r="AG102" s="243"/>
      <c r="AH102" s="243"/>
      <c r="AI102" s="243"/>
      <c r="AJ102" s="243"/>
      <c r="AK102" s="243"/>
      <c r="AL102" s="243"/>
      <c r="AM102" s="496" t="e">
        <f>BD.PD8[[#This Row],[Pago 3]]+BD.PD8[[#This Row],[Pago 2]]+BD.PD8[[#This Row],[Pago 1]]</f>
        <v>#N/A</v>
      </c>
      <c r="AN102" s="308" t="s">
        <v>244</v>
      </c>
      <c r="AO102" s="308" t="s">
        <v>245</v>
      </c>
      <c r="AP102" s="308" t="s">
        <v>246</v>
      </c>
      <c r="AQ102" s="308" t="s">
        <v>247</v>
      </c>
      <c r="AR102" s="308">
        <v>594</v>
      </c>
      <c r="AS102" s="308" t="s">
        <v>258</v>
      </c>
      <c r="AT102" s="249" t="s">
        <v>1356</v>
      </c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  <c r="BH102" s="306"/>
      <c r="BI102" s="306"/>
      <c r="BJ102" s="306"/>
      <c r="BK102" s="306"/>
      <c r="BL102" s="306"/>
      <c r="BM102" s="306"/>
      <c r="BN102" s="306"/>
      <c r="BO102" s="306"/>
      <c r="BP102" s="306"/>
      <c r="BQ102" s="306"/>
      <c r="BR102" s="306"/>
      <c r="BS102" s="306"/>
      <c r="BT102" s="306"/>
      <c r="BU102" s="306"/>
      <c r="BV102" s="306"/>
      <c r="BW102" s="306"/>
      <c r="BX102" s="306"/>
      <c r="BY102" s="306"/>
      <c r="BZ102" s="306"/>
      <c r="CA102" s="306"/>
      <c r="CB102" s="306"/>
      <c r="CC102" s="306"/>
      <c r="CD102" s="306"/>
      <c r="CE102" s="306"/>
      <c r="CF102" s="306"/>
      <c r="CG102" s="306"/>
      <c r="CH102" s="306"/>
      <c r="CI102" s="306"/>
      <c r="CJ102" s="306"/>
      <c r="CK102" s="306"/>
      <c r="CL102" s="306"/>
      <c r="CM102" s="306"/>
      <c r="CN102" s="306"/>
      <c r="CO102" s="306"/>
      <c r="CP102" s="306"/>
      <c r="CQ102" s="306"/>
      <c r="CR102" s="306"/>
      <c r="CS102" s="30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306"/>
      <c r="FN102" s="306"/>
      <c r="FO102" s="306"/>
      <c r="FP102" s="306"/>
      <c r="FQ102" s="306"/>
      <c r="FR102" s="306"/>
      <c r="FS102" s="306"/>
      <c r="FT102" s="306"/>
      <c r="FU102" s="306"/>
      <c r="FV102" s="306"/>
      <c r="FW102" s="306"/>
      <c r="FX102" s="306"/>
      <c r="FY102" s="306"/>
      <c r="FZ102" s="306"/>
      <c r="GA102" s="306"/>
      <c r="GB102" s="306"/>
      <c r="GC102" s="306"/>
      <c r="GD102" s="306"/>
      <c r="GE102" s="306"/>
      <c r="GF102" s="306"/>
      <c r="GG102" s="306"/>
      <c r="GH102" s="306"/>
      <c r="GI102" s="306"/>
      <c r="GJ102" s="306"/>
      <c r="GK102" s="306"/>
      <c r="GL102" s="306"/>
      <c r="GM102" s="306"/>
      <c r="GN102" s="306"/>
      <c r="GO102" s="306"/>
      <c r="GP102" s="306"/>
      <c r="GQ102" s="306"/>
      <c r="GR102" s="306"/>
      <c r="GS102" s="306"/>
      <c r="GT102" s="306"/>
      <c r="GU102" s="306"/>
      <c r="GV102" s="306"/>
      <c r="GW102" s="306"/>
      <c r="GX102" s="306"/>
      <c r="GY102" s="306"/>
      <c r="GZ102" s="306"/>
      <c r="HA102" s="306"/>
      <c r="HB102" s="306"/>
      <c r="HC102" s="306"/>
      <c r="HD102" s="306"/>
      <c r="HE102" s="306"/>
      <c r="HF102" s="306"/>
      <c r="HG102" s="306"/>
      <c r="HH102" s="306"/>
      <c r="HI102" s="306"/>
      <c r="HJ102" s="306"/>
      <c r="HK102" s="306"/>
      <c r="HL102" s="306"/>
      <c r="HM102" s="306"/>
      <c r="HN102" s="306"/>
      <c r="HO102" s="306"/>
      <c r="HP102" s="306"/>
      <c r="HQ102" s="306"/>
      <c r="HR102" s="306"/>
      <c r="HS102" s="306"/>
      <c r="HT102" s="306"/>
      <c r="HU102" s="306"/>
      <c r="HV102" s="306"/>
      <c r="HW102" s="306"/>
      <c r="HX102" s="306"/>
      <c r="HY102" s="306"/>
      <c r="HZ102" s="306"/>
      <c r="IA102" s="306"/>
      <c r="IB102" s="306"/>
      <c r="IC102" s="306"/>
      <c r="ID102" s="306"/>
      <c r="IE102" s="306"/>
      <c r="IF102" s="306"/>
      <c r="IG102" s="306"/>
      <c r="IH102" s="306"/>
    </row>
    <row r="103" spans="1:242" s="219" customFormat="1" ht="15.6" customHeight="1" x14ac:dyDescent="0.3">
      <c r="A103" s="174">
        <v>5.03</v>
      </c>
      <c r="B103" s="231"/>
      <c r="C103" s="232" t="e">
        <f>VLOOKUP(BD.PD8[[#This Row],[Pos]],[18]!PPto[#Data],3,FALSE)</f>
        <v>#REF!</v>
      </c>
      <c r="D103" s="174" t="s">
        <v>23</v>
      </c>
      <c r="E103" s="305" t="str">
        <f>IF(BD.PD8[[#This Row],[.]]="*",VLOOKUP(BD.PD8[[#This Row],[Pos]],[18]Presupuesto!A:H,7,FALSE),"")</f>
        <v/>
      </c>
      <c r="F103" s="550" t="s">
        <v>340</v>
      </c>
      <c r="G103" s="517">
        <v>4600073206</v>
      </c>
      <c r="H103" s="517"/>
      <c r="I103" s="174" t="s">
        <v>273</v>
      </c>
      <c r="J103" s="382">
        <v>1</v>
      </c>
      <c r="K103" s="174" t="s">
        <v>189</v>
      </c>
      <c r="L103" s="383" t="e">
        <f>IF(BD.PD8[[#This Row],[Mon]]="DOP",1,HLOOKUP(BD.PD8[[#This Row],[Mon]],Data!$J$1:$K$2,2,FALSE))</f>
        <v>#N/A</v>
      </c>
      <c r="M103" s="385">
        <v>632.57000000000005</v>
      </c>
      <c r="N103" s="243" t="e">
        <f>BD.PD8[[#This Row],[Cant.]]*BD.PD8[[#This Row],[ Tasa ]]*BD.PD8[[#This Row],[ Precio Und.]]</f>
        <v>#N/A</v>
      </c>
      <c r="O103" s="386">
        <v>0.25</v>
      </c>
      <c r="P10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3" s="243" t="e">
        <f>BD.PD8[[#This Row],[Ppto. Orden Interna '[DOP']]]/HLOOKUP("USD",Data!$J$1:$K$2,2,FALSE)</f>
        <v>#N/A</v>
      </c>
      <c r="R103" s="517" t="s">
        <v>1302</v>
      </c>
      <c r="S103" s="387"/>
      <c r="T103" s="387"/>
      <c r="U103" s="492" t="s">
        <v>321</v>
      </c>
      <c r="V103" s="493">
        <v>801670</v>
      </c>
      <c r="W103" s="494" t="s">
        <v>339</v>
      </c>
      <c r="X103" s="495">
        <v>4</v>
      </c>
      <c r="Y103" s="403">
        <v>0.6</v>
      </c>
      <c r="Z103" s="243" t="e">
        <f>BD.PD8[[#This Row],[Av.P1 '[%']]]*BD.PD8[[#This Row],[Ppto. Orden Interna '[DOP']]]</f>
        <v>#N/A</v>
      </c>
      <c r="AA103" s="511">
        <v>8</v>
      </c>
      <c r="AB103" s="403">
        <v>0.4</v>
      </c>
      <c r="AC103" s="243" t="e">
        <f>BD.PD8[[#This Row],[Av.P2 '[%']]]*BD.PD8[[#This Row],[Ppto. Orden Interna '[DOP']]]</f>
        <v>#N/A</v>
      </c>
      <c r="AD103" s="514"/>
      <c r="AE103" s="404"/>
      <c r="AF103" s="243" t="e">
        <f>BD.PD8[[#This Row],[Av.P3 '[%']]]*BD.PD8[[#This Row],[Ppto. Orden Interna '[DOP']]]</f>
        <v>#N/A</v>
      </c>
      <c r="AG103" s="243"/>
      <c r="AH103" s="243"/>
      <c r="AI103" s="243"/>
      <c r="AJ103" s="243"/>
      <c r="AK103" s="243"/>
      <c r="AL103" s="243"/>
      <c r="AM103" s="496" t="e">
        <f>BD.PD8[[#This Row],[Pago 3]]+BD.PD8[[#This Row],[Pago 2]]+BD.PD8[[#This Row],[Pago 1]]</f>
        <v>#N/A</v>
      </c>
      <c r="AN103" s="308" t="s">
        <v>244</v>
      </c>
      <c r="AO103" s="308" t="s">
        <v>245</v>
      </c>
      <c r="AP103" s="308" t="s">
        <v>246</v>
      </c>
      <c r="AQ103" s="308" t="s">
        <v>247</v>
      </c>
      <c r="AR103" s="308">
        <v>594</v>
      </c>
      <c r="AS103" s="308" t="s">
        <v>258</v>
      </c>
      <c r="AT103" s="249" t="s">
        <v>1356</v>
      </c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  <c r="BH103" s="306"/>
      <c r="BI103" s="306"/>
      <c r="BJ103" s="306"/>
      <c r="BK103" s="306"/>
      <c r="BL103" s="306"/>
      <c r="BM103" s="306"/>
      <c r="BN103" s="306"/>
      <c r="BO103" s="306"/>
      <c r="BP103" s="306"/>
      <c r="BQ103" s="306"/>
      <c r="BR103" s="306"/>
      <c r="BS103" s="306"/>
      <c r="BT103" s="306"/>
      <c r="BU103" s="306"/>
      <c r="BV103" s="306"/>
      <c r="BW103" s="306"/>
      <c r="BX103" s="306"/>
      <c r="BY103" s="306"/>
      <c r="BZ103" s="306"/>
      <c r="CA103" s="306"/>
      <c r="CB103" s="306"/>
      <c r="CC103" s="306"/>
      <c r="CD103" s="306"/>
      <c r="CE103" s="306"/>
      <c r="CF103" s="306"/>
      <c r="CG103" s="306"/>
      <c r="CH103" s="306"/>
      <c r="CI103" s="306"/>
      <c r="CJ103" s="306"/>
      <c r="CK103" s="306"/>
      <c r="CL103" s="306"/>
      <c r="CM103" s="306"/>
      <c r="CN103" s="306"/>
      <c r="CO103" s="306"/>
      <c r="CP103" s="306"/>
      <c r="CQ103" s="306"/>
      <c r="CR103" s="306"/>
      <c r="CS103" s="306"/>
      <c r="CT103" s="306"/>
      <c r="CU103" s="306"/>
      <c r="CV103" s="306"/>
      <c r="CW103" s="306"/>
      <c r="CX103" s="306"/>
      <c r="CY103" s="306"/>
      <c r="CZ103" s="306"/>
      <c r="DA103" s="306"/>
      <c r="DB103" s="306"/>
      <c r="DC103" s="306"/>
      <c r="DD103" s="306"/>
      <c r="DE103" s="306"/>
      <c r="DF103" s="306"/>
      <c r="DG103" s="306"/>
      <c r="DH103" s="306"/>
      <c r="DI103" s="306"/>
      <c r="DJ103" s="306"/>
      <c r="DK103" s="306"/>
      <c r="DL103" s="306"/>
      <c r="DM103" s="306"/>
      <c r="DN103" s="306"/>
      <c r="DO103" s="306"/>
      <c r="DP103" s="306"/>
      <c r="DQ103" s="306"/>
      <c r="DR103" s="306"/>
      <c r="DS103" s="306"/>
      <c r="DT103" s="306"/>
      <c r="DU103" s="306"/>
      <c r="DV103" s="306"/>
      <c r="DW103" s="306"/>
      <c r="DX103" s="306"/>
      <c r="DY103" s="306"/>
      <c r="DZ103" s="306"/>
      <c r="EA103" s="306"/>
      <c r="EB103" s="306"/>
      <c r="EC103" s="306"/>
      <c r="ED103" s="306"/>
      <c r="EE103" s="306"/>
      <c r="EF103" s="306"/>
      <c r="EG103" s="306"/>
      <c r="EH103" s="306"/>
      <c r="EI103" s="306"/>
      <c r="EJ103" s="306"/>
      <c r="EK103" s="306"/>
      <c r="EL103" s="306"/>
      <c r="EM103" s="306"/>
      <c r="EN103" s="306"/>
      <c r="EO103" s="306"/>
      <c r="EP103" s="306"/>
      <c r="EQ103" s="306"/>
      <c r="ER103" s="306"/>
      <c r="ES103" s="306"/>
      <c r="ET103" s="306"/>
      <c r="EU103" s="306"/>
      <c r="EV103" s="306"/>
      <c r="EW103" s="306"/>
      <c r="EX103" s="306"/>
      <c r="EY103" s="306"/>
      <c r="EZ103" s="306"/>
      <c r="FA103" s="306"/>
      <c r="FB103" s="306"/>
      <c r="FC103" s="306"/>
      <c r="FD103" s="306"/>
      <c r="FE103" s="306"/>
      <c r="FF103" s="306"/>
      <c r="FG103" s="306"/>
      <c r="FH103" s="306"/>
      <c r="FI103" s="306"/>
      <c r="FJ103" s="306"/>
      <c r="FK103" s="306"/>
      <c r="FL103" s="306"/>
      <c r="FM103" s="306"/>
      <c r="FN103" s="306"/>
      <c r="FO103" s="306"/>
      <c r="FP103" s="306"/>
      <c r="FQ103" s="306"/>
      <c r="FR103" s="306"/>
      <c r="FS103" s="306"/>
      <c r="FT103" s="306"/>
      <c r="FU103" s="306"/>
      <c r="FV103" s="306"/>
      <c r="FW103" s="306"/>
      <c r="FX103" s="306"/>
      <c r="FY103" s="306"/>
      <c r="FZ103" s="306"/>
      <c r="GA103" s="306"/>
      <c r="GB103" s="306"/>
      <c r="GC103" s="306"/>
      <c r="GD103" s="306"/>
      <c r="GE103" s="306"/>
      <c r="GF103" s="306"/>
      <c r="GG103" s="306"/>
      <c r="GH103" s="306"/>
      <c r="GI103" s="306"/>
      <c r="GJ103" s="306"/>
      <c r="GK103" s="306"/>
      <c r="GL103" s="306"/>
      <c r="GM103" s="306"/>
      <c r="GN103" s="306"/>
      <c r="GO103" s="306"/>
      <c r="GP103" s="306"/>
      <c r="GQ103" s="306"/>
      <c r="GR103" s="306"/>
      <c r="GS103" s="306"/>
      <c r="GT103" s="306"/>
      <c r="GU103" s="306"/>
      <c r="GV103" s="306"/>
      <c r="GW103" s="306"/>
      <c r="GX103" s="306"/>
      <c r="GY103" s="306"/>
      <c r="GZ103" s="306"/>
      <c r="HA103" s="306"/>
      <c r="HB103" s="306"/>
      <c r="HC103" s="306"/>
      <c r="HD103" s="306"/>
      <c r="HE103" s="306"/>
      <c r="HF103" s="306"/>
      <c r="HG103" s="306"/>
      <c r="HH103" s="306"/>
      <c r="HI103" s="306"/>
      <c r="HJ103" s="306"/>
      <c r="HK103" s="306"/>
      <c r="HL103" s="306"/>
      <c r="HM103" s="306"/>
      <c r="HN103" s="306"/>
      <c r="HO103" s="306"/>
      <c r="HP103" s="306"/>
      <c r="HQ103" s="306"/>
      <c r="HR103" s="306"/>
      <c r="HS103" s="306"/>
      <c r="HT103" s="306"/>
      <c r="HU103" s="306"/>
      <c r="HV103" s="306"/>
      <c r="HW103" s="306"/>
      <c r="HX103" s="306"/>
      <c r="HY103" s="306"/>
      <c r="HZ103" s="306"/>
      <c r="IA103" s="306"/>
      <c r="IB103" s="306"/>
      <c r="IC103" s="306"/>
      <c r="ID103" s="306"/>
      <c r="IE103" s="306"/>
      <c r="IF103" s="306"/>
      <c r="IG103" s="306"/>
      <c r="IH103" s="306"/>
    </row>
    <row r="104" spans="1:242" s="219" customFormat="1" ht="15.6" customHeight="1" x14ac:dyDescent="0.3">
      <c r="A104" s="174">
        <v>5.03</v>
      </c>
      <c r="B104" s="231"/>
      <c r="C104" s="232" t="e">
        <f>VLOOKUP(BD.PD8[[#This Row],[Pos]],[18]!PPto[#Data],3,FALSE)</f>
        <v>#REF!</v>
      </c>
      <c r="D104" s="174" t="s">
        <v>23</v>
      </c>
      <c r="E104" s="305" t="str">
        <f>IF(BD.PD8[[#This Row],[.]]="*",VLOOKUP(BD.PD8[[#This Row],[Pos]],[18]Presupuesto!A:H,7,FALSE),"")</f>
        <v/>
      </c>
      <c r="F104" s="550" t="s">
        <v>338</v>
      </c>
      <c r="G104" s="517">
        <v>4600073206</v>
      </c>
      <c r="H104" s="517"/>
      <c r="I104" s="174" t="s">
        <v>273</v>
      </c>
      <c r="J104" s="382">
        <v>3</v>
      </c>
      <c r="K104" s="174" t="s">
        <v>189</v>
      </c>
      <c r="L104" s="383" t="e">
        <f>IF(BD.PD8[[#This Row],[Mon]]="DOP",1,HLOOKUP(BD.PD8[[#This Row],[Mon]],Data!$J$1:$K$2,2,FALSE))</f>
        <v>#N/A</v>
      </c>
      <c r="M104" s="385">
        <v>4389.42</v>
      </c>
      <c r="N104" s="243" t="e">
        <f>BD.PD8[[#This Row],[Cant.]]*BD.PD8[[#This Row],[ Tasa ]]*BD.PD8[[#This Row],[ Precio Und.]]</f>
        <v>#N/A</v>
      </c>
      <c r="O104" s="386">
        <v>0.25</v>
      </c>
      <c r="P10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4" s="243" t="e">
        <f>BD.PD8[[#This Row],[Ppto. Orden Interna '[DOP']]]/HLOOKUP("USD",Data!$J$1:$K$2,2,FALSE)</f>
        <v>#N/A</v>
      </c>
      <c r="R104" s="517" t="s">
        <v>1302</v>
      </c>
      <c r="S104" s="387"/>
      <c r="T104" s="387"/>
      <c r="U104" s="492" t="s">
        <v>321</v>
      </c>
      <c r="V104" s="493">
        <v>801670</v>
      </c>
      <c r="W104" s="494" t="s">
        <v>339</v>
      </c>
      <c r="X104" s="495">
        <v>4</v>
      </c>
      <c r="Y104" s="403">
        <v>0.6</v>
      </c>
      <c r="Z104" s="243" t="e">
        <f>BD.PD8[[#This Row],[Av.P1 '[%']]]*BD.PD8[[#This Row],[Ppto. Orden Interna '[DOP']]]</f>
        <v>#N/A</v>
      </c>
      <c r="AA104" s="511">
        <v>8</v>
      </c>
      <c r="AB104" s="403">
        <v>0.4</v>
      </c>
      <c r="AC104" s="243" t="e">
        <f>BD.PD8[[#This Row],[Av.P2 '[%']]]*BD.PD8[[#This Row],[Ppto. Orden Interna '[DOP']]]</f>
        <v>#N/A</v>
      </c>
      <c r="AD104" s="514"/>
      <c r="AE104" s="404"/>
      <c r="AF104" s="243" t="e">
        <f>BD.PD8[[#This Row],[Av.P3 '[%']]]*BD.PD8[[#This Row],[Ppto. Orden Interna '[DOP']]]</f>
        <v>#N/A</v>
      </c>
      <c r="AG104" s="243"/>
      <c r="AH104" s="243"/>
      <c r="AI104" s="243"/>
      <c r="AJ104" s="243"/>
      <c r="AK104" s="243"/>
      <c r="AL104" s="243"/>
      <c r="AM104" s="496" t="e">
        <f>BD.PD8[[#This Row],[Pago 3]]+BD.PD8[[#This Row],[Pago 2]]+BD.PD8[[#This Row],[Pago 1]]</f>
        <v>#N/A</v>
      </c>
      <c r="AN104" s="308" t="s">
        <v>244</v>
      </c>
      <c r="AO104" s="308" t="s">
        <v>245</v>
      </c>
      <c r="AP104" s="308" t="s">
        <v>246</v>
      </c>
      <c r="AQ104" s="308" t="s">
        <v>247</v>
      </c>
      <c r="AR104" s="308">
        <v>594</v>
      </c>
      <c r="AS104" s="308" t="s">
        <v>258</v>
      </c>
      <c r="AT104" s="249" t="s">
        <v>1356</v>
      </c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  <c r="BH104" s="306"/>
      <c r="BI104" s="306"/>
      <c r="BJ104" s="306"/>
      <c r="BK104" s="306"/>
      <c r="BL104" s="306"/>
      <c r="BM104" s="306"/>
      <c r="BN104" s="306"/>
      <c r="BO104" s="306"/>
      <c r="BP104" s="306"/>
      <c r="BQ104" s="306"/>
      <c r="BR104" s="306"/>
      <c r="BS104" s="306"/>
      <c r="BT104" s="306"/>
      <c r="BU104" s="306"/>
      <c r="BV104" s="306"/>
      <c r="BW104" s="306"/>
      <c r="BX104" s="306"/>
      <c r="BY104" s="306"/>
      <c r="BZ104" s="306"/>
      <c r="CA104" s="306"/>
      <c r="CB104" s="306"/>
      <c r="CC104" s="306"/>
      <c r="CD104" s="306"/>
      <c r="CE104" s="306"/>
      <c r="CF104" s="306"/>
      <c r="CG104" s="306"/>
      <c r="CH104" s="306"/>
      <c r="CI104" s="306"/>
      <c r="CJ104" s="306"/>
      <c r="CK104" s="306"/>
      <c r="CL104" s="306"/>
      <c r="CM104" s="306"/>
      <c r="CN104" s="306"/>
      <c r="CO104" s="306"/>
      <c r="CP104" s="306"/>
      <c r="CQ104" s="306"/>
      <c r="CR104" s="306"/>
      <c r="CS104" s="306"/>
      <c r="CT104" s="306"/>
      <c r="CU104" s="306"/>
      <c r="CV104" s="306"/>
      <c r="CW104" s="306"/>
      <c r="CX104" s="306"/>
      <c r="CY104" s="306"/>
      <c r="CZ104" s="306"/>
      <c r="DA104" s="306"/>
      <c r="DB104" s="306"/>
      <c r="DC104" s="306"/>
      <c r="DD104" s="306"/>
      <c r="DE104" s="306"/>
      <c r="DF104" s="306"/>
      <c r="DG104" s="306"/>
      <c r="DH104" s="306"/>
      <c r="DI104" s="306"/>
      <c r="DJ104" s="306"/>
      <c r="DK104" s="306"/>
      <c r="DL104" s="306"/>
      <c r="DM104" s="306"/>
      <c r="DN104" s="306"/>
      <c r="DO104" s="306"/>
      <c r="DP104" s="306"/>
      <c r="DQ104" s="306"/>
      <c r="DR104" s="306"/>
      <c r="DS104" s="306"/>
      <c r="DT104" s="306"/>
      <c r="DU104" s="306"/>
      <c r="DV104" s="306"/>
      <c r="DW104" s="306"/>
      <c r="DX104" s="306"/>
      <c r="DY104" s="306"/>
      <c r="DZ104" s="306"/>
      <c r="EA104" s="306"/>
      <c r="EB104" s="306"/>
      <c r="EC104" s="306"/>
      <c r="ED104" s="306"/>
      <c r="EE104" s="306"/>
      <c r="EF104" s="306"/>
      <c r="EG104" s="306"/>
      <c r="EH104" s="306"/>
      <c r="EI104" s="306"/>
      <c r="EJ104" s="306"/>
      <c r="EK104" s="306"/>
      <c r="EL104" s="306"/>
      <c r="EM104" s="306"/>
      <c r="EN104" s="306"/>
      <c r="EO104" s="306"/>
      <c r="EP104" s="306"/>
      <c r="EQ104" s="306"/>
      <c r="ER104" s="306"/>
      <c r="ES104" s="306"/>
      <c r="ET104" s="306"/>
      <c r="EU104" s="306"/>
      <c r="EV104" s="306"/>
      <c r="EW104" s="306"/>
      <c r="EX104" s="306"/>
      <c r="EY104" s="306"/>
      <c r="EZ104" s="306"/>
      <c r="FA104" s="306"/>
      <c r="FB104" s="306"/>
      <c r="FC104" s="306"/>
      <c r="FD104" s="306"/>
      <c r="FE104" s="306"/>
      <c r="FF104" s="306"/>
      <c r="FG104" s="306"/>
      <c r="FH104" s="306"/>
      <c r="FI104" s="306"/>
      <c r="FJ104" s="306"/>
      <c r="FK104" s="306"/>
      <c r="FL104" s="306"/>
      <c r="FM104" s="306"/>
      <c r="FN104" s="306"/>
      <c r="FO104" s="306"/>
      <c r="FP104" s="306"/>
      <c r="FQ104" s="306"/>
      <c r="FR104" s="306"/>
      <c r="FS104" s="306"/>
      <c r="FT104" s="306"/>
      <c r="FU104" s="306"/>
      <c r="FV104" s="306"/>
      <c r="FW104" s="306"/>
      <c r="FX104" s="306"/>
      <c r="FY104" s="306"/>
      <c r="FZ104" s="306"/>
      <c r="GA104" s="306"/>
      <c r="GB104" s="306"/>
      <c r="GC104" s="306"/>
      <c r="GD104" s="306"/>
      <c r="GE104" s="306"/>
      <c r="GF104" s="306"/>
      <c r="GG104" s="306"/>
      <c r="GH104" s="306"/>
      <c r="GI104" s="306"/>
      <c r="GJ104" s="306"/>
      <c r="GK104" s="306"/>
      <c r="GL104" s="306"/>
      <c r="GM104" s="306"/>
      <c r="GN104" s="306"/>
      <c r="GO104" s="306"/>
      <c r="GP104" s="306"/>
      <c r="GQ104" s="306"/>
      <c r="GR104" s="306"/>
      <c r="GS104" s="306"/>
      <c r="GT104" s="306"/>
      <c r="GU104" s="306"/>
      <c r="GV104" s="306"/>
      <c r="GW104" s="306"/>
      <c r="GX104" s="306"/>
      <c r="GY104" s="306"/>
      <c r="GZ104" s="306"/>
      <c r="HA104" s="306"/>
      <c r="HB104" s="306"/>
      <c r="HC104" s="306"/>
      <c r="HD104" s="306"/>
      <c r="HE104" s="306"/>
      <c r="HF104" s="306"/>
      <c r="HG104" s="306"/>
      <c r="HH104" s="306"/>
      <c r="HI104" s="306"/>
      <c r="HJ104" s="306"/>
      <c r="HK104" s="306"/>
      <c r="HL104" s="306"/>
      <c r="HM104" s="306"/>
      <c r="HN104" s="306"/>
      <c r="HO104" s="306"/>
      <c r="HP104" s="306"/>
      <c r="HQ104" s="306"/>
      <c r="HR104" s="306"/>
      <c r="HS104" s="306"/>
      <c r="HT104" s="306"/>
      <c r="HU104" s="306"/>
      <c r="HV104" s="306"/>
      <c r="HW104" s="306"/>
      <c r="HX104" s="306"/>
      <c r="HY104" s="306"/>
      <c r="HZ104" s="306"/>
      <c r="IA104" s="306"/>
      <c r="IB104" s="306"/>
      <c r="IC104" s="306"/>
      <c r="ID104" s="306"/>
      <c r="IE104" s="306"/>
      <c r="IF104" s="306"/>
      <c r="IG104" s="306"/>
      <c r="IH104" s="306"/>
    </row>
    <row r="105" spans="1:242" s="219" customFormat="1" ht="15" customHeight="1" x14ac:dyDescent="0.3">
      <c r="A105" s="174">
        <v>5.03</v>
      </c>
      <c r="B105" s="231"/>
      <c r="C105" s="232" t="e">
        <f>VLOOKUP(BD.PD8[[#This Row],[Pos]],[18]!PPto[#Data],3,FALSE)</f>
        <v>#REF!</v>
      </c>
      <c r="D105" s="174" t="s">
        <v>23</v>
      </c>
      <c r="E105" s="305" t="str">
        <f>IF(BD.PD8[[#This Row],[.]]="*",VLOOKUP(BD.PD8[[#This Row],[Pos]],[18]Presupuesto!A:H,7,FALSE),"")</f>
        <v/>
      </c>
      <c r="F105" s="550" t="s">
        <v>341</v>
      </c>
      <c r="G105" s="517">
        <v>4600073206</v>
      </c>
      <c r="H105" s="517"/>
      <c r="I105" s="174" t="s">
        <v>273</v>
      </c>
      <c r="J105" s="382">
        <v>1</v>
      </c>
      <c r="K105" s="174" t="s">
        <v>189</v>
      </c>
      <c r="L105" s="383" t="e">
        <f>IF(BD.PD8[[#This Row],[Mon]]="DOP",1,HLOOKUP(BD.PD8[[#This Row],[Mon]],Data!$J$1:$K$2,2,FALSE))</f>
        <v>#N/A</v>
      </c>
      <c r="M105" s="385">
        <v>632.57000000000005</v>
      </c>
      <c r="N105" s="243" t="e">
        <f>BD.PD8[[#This Row],[Cant.]]*BD.PD8[[#This Row],[ Tasa ]]*BD.PD8[[#This Row],[ Precio Und.]]</f>
        <v>#N/A</v>
      </c>
      <c r="O105" s="386">
        <v>0.25</v>
      </c>
      <c r="P10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5" s="243" t="e">
        <f>BD.PD8[[#This Row],[Ppto. Orden Interna '[DOP']]]/HLOOKUP("USD",Data!$J$1:$K$2,2,FALSE)</f>
        <v>#N/A</v>
      </c>
      <c r="R105" s="517" t="s">
        <v>1302</v>
      </c>
      <c r="S105" s="387"/>
      <c r="T105" s="387"/>
      <c r="U105" s="492" t="s">
        <v>321</v>
      </c>
      <c r="V105" s="493">
        <v>801670</v>
      </c>
      <c r="W105" s="494" t="s">
        <v>339</v>
      </c>
      <c r="X105" s="495">
        <v>4</v>
      </c>
      <c r="Y105" s="403">
        <v>0.6</v>
      </c>
      <c r="Z105" s="243" t="e">
        <f>BD.PD8[[#This Row],[Av.P1 '[%']]]*BD.PD8[[#This Row],[Ppto. Orden Interna '[DOP']]]</f>
        <v>#N/A</v>
      </c>
      <c r="AA105" s="511">
        <v>8</v>
      </c>
      <c r="AB105" s="403">
        <v>0.4</v>
      </c>
      <c r="AC105" s="243" t="e">
        <f>BD.PD8[[#This Row],[Av.P2 '[%']]]*BD.PD8[[#This Row],[Ppto. Orden Interna '[DOP']]]</f>
        <v>#N/A</v>
      </c>
      <c r="AD105" s="514"/>
      <c r="AE105" s="404"/>
      <c r="AF105" s="243" t="e">
        <f>BD.PD8[[#This Row],[Av.P3 '[%']]]*BD.PD8[[#This Row],[Ppto. Orden Interna '[DOP']]]</f>
        <v>#N/A</v>
      </c>
      <c r="AG105" s="243"/>
      <c r="AH105" s="243"/>
      <c r="AI105" s="243"/>
      <c r="AJ105" s="243"/>
      <c r="AK105" s="243"/>
      <c r="AL105" s="243"/>
      <c r="AM105" s="496" t="e">
        <f>BD.PD8[[#This Row],[Pago 3]]+BD.PD8[[#This Row],[Pago 2]]+BD.PD8[[#This Row],[Pago 1]]</f>
        <v>#N/A</v>
      </c>
      <c r="AN105" s="308" t="s">
        <v>244</v>
      </c>
      <c r="AO105" s="308" t="s">
        <v>245</v>
      </c>
      <c r="AP105" s="308" t="s">
        <v>246</v>
      </c>
      <c r="AQ105" s="308" t="s">
        <v>247</v>
      </c>
      <c r="AR105" s="308">
        <v>594</v>
      </c>
      <c r="AS105" s="308" t="s">
        <v>258</v>
      </c>
      <c r="AT105" s="249" t="s">
        <v>1356</v>
      </c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  <c r="BH105" s="306"/>
      <c r="BI105" s="306"/>
      <c r="BJ105" s="306"/>
      <c r="BK105" s="306"/>
      <c r="BL105" s="306"/>
      <c r="BM105" s="306"/>
      <c r="BN105" s="306"/>
      <c r="BO105" s="306"/>
      <c r="BP105" s="306"/>
      <c r="BQ105" s="306"/>
      <c r="BR105" s="306"/>
      <c r="BS105" s="306"/>
      <c r="BT105" s="306"/>
      <c r="BU105" s="306"/>
      <c r="BV105" s="306"/>
      <c r="BW105" s="306"/>
      <c r="BX105" s="306"/>
      <c r="BY105" s="306"/>
      <c r="BZ105" s="306"/>
      <c r="CA105" s="306"/>
      <c r="CB105" s="306"/>
      <c r="CC105" s="306"/>
      <c r="CD105" s="306"/>
      <c r="CE105" s="306"/>
      <c r="CF105" s="306"/>
      <c r="CG105" s="306"/>
      <c r="CH105" s="306"/>
      <c r="CI105" s="306"/>
      <c r="CJ105" s="306"/>
      <c r="CK105" s="306"/>
      <c r="CL105" s="306"/>
      <c r="CM105" s="306"/>
      <c r="CN105" s="306"/>
      <c r="CO105" s="306"/>
      <c r="CP105" s="306"/>
      <c r="CQ105" s="306"/>
      <c r="CR105" s="306"/>
      <c r="CS105" s="306"/>
      <c r="CT105" s="306"/>
      <c r="CU105" s="306"/>
      <c r="CV105" s="306"/>
      <c r="CW105" s="306"/>
      <c r="CX105" s="306"/>
      <c r="CY105" s="306"/>
      <c r="CZ105" s="306"/>
      <c r="DA105" s="306"/>
      <c r="DB105" s="306"/>
      <c r="DC105" s="306"/>
      <c r="DD105" s="306"/>
      <c r="DE105" s="306"/>
      <c r="DF105" s="306"/>
      <c r="DG105" s="306"/>
      <c r="DH105" s="306"/>
      <c r="DI105" s="306"/>
      <c r="DJ105" s="306"/>
      <c r="DK105" s="306"/>
      <c r="DL105" s="306"/>
      <c r="DM105" s="306"/>
      <c r="DN105" s="306"/>
      <c r="DO105" s="306"/>
      <c r="DP105" s="306"/>
      <c r="DQ105" s="306"/>
      <c r="DR105" s="306"/>
      <c r="DS105" s="306"/>
      <c r="DT105" s="306"/>
      <c r="DU105" s="306"/>
      <c r="DV105" s="306"/>
      <c r="DW105" s="306"/>
      <c r="DX105" s="306"/>
      <c r="DY105" s="306"/>
      <c r="DZ105" s="306"/>
      <c r="EA105" s="306"/>
      <c r="EB105" s="306"/>
      <c r="EC105" s="306"/>
      <c r="ED105" s="306"/>
      <c r="EE105" s="306"/>
      <c r="EF105" s="306"/>
      <c r="EG105" s="306"/>
      <c r="EH105" s="306"/>
      <c r="EI105" s="306"/>
      <c r="EJ105" s="306"/>
      <c r="EK105" s="306"/>
      <c r="EL105" s="306"/>
      <c r="EM105" s="306"/>
      <c r="EN105" s="306"/>
      <c r="EO105" s="306"/>
      <c r="EP105" s="306"/>
      <c r="EQ105" s="306"/>
      <c r="ER105" s="306"/>
      <c r="ES105" s="306"/>
      <c r="ET105" s="306"/>
      <c r="EU105" s="306"/>
      <c r="EV105" s="306"/>
      <c r="EW105" s="306"/>
      <c r="EX105" s="306"/>
      <c r="EY105" s="306"/>
      <c r="EZ105" s="306"/>
      <c r="FA105" s="306"/>
      <c r="FB105" s="306"/>
      <c r="FC105" s="306"/>
      <c r="FD105" s="306"/>
      <c r="FE105" s="306"/>
      <c r="FF105" s="306"/>
      <c r="FG105" s="306"/>
      <c r="FH105" s="306"/>
      <c r="FI105" s="306"/>
      <c r="FJ105" s="306"/>
      <c r="FK105" s="306"/>
      <c r="FL105" s="306"/>
      <c r="FM105" s="306"/>
      <c r="FN105" s="306"/>
      <c r="FO105" s="306"/>
      <c r="FP105" s="306"/>
      <c r="FQ105" s="306"/>
      <c r="FR105" s="306"/>
      <c r="FS105" s="306"/>
      <c r="FT105" s="306"/>
      <c r="FU105" s="306"/>
      <c r="FV105" s="306"/>
      <c r="FW105" s="306"/>
      <c r="FX105" s="306"/>
      <c r="FY105" s="306"/>
      <c r="FZ105" s="306"/>
      <c r="GA105" s="306"/>
      <c r="GB105" s="306"/>
      <c r="GC105" s="306"/>
      <c r="GD105" s="306"/>
      <c r="GE105" s="306"/>
      <c r="GF105" s="306"/>
      <c r="GG105" s="306"/>
      <c r="GH105" s="306"/>
      <c r="GI105" s="306"/>
      <c r="GJ105" s="306"/>
      <c r="GK105" s="306"/>
      <c r="GL105" s="306"/>
      <c r="GM105" s="306"/>
      <c r="GN105" s="306"/>
      <c r="GO105" s="306"/>
      <c r="GP105" s="306"/>
      <c r="GQ105" s="306"/>
      <c r="GR105" s="306"/>
      <c r="GS105" s="306"/>
      <c r="GT105" s="306"/>
      <c r="GU105" s="306"/>
      <c r="GV105" s="306"/>
      <c r="GW105" s="306"/>
      <c r="GX105" s="306"/>
      <c r="GY105" s="306"/>
      <c r="GZ105" s="306"/>
      <c r="HA105" s="306"/>
      <c r="HB105" s="306"/>
      <c r="HC105" s="306"/>
      <c r="HD105" s="306"/>
      <c r="HE105" s="306"/>
      <c r="HF105" s="306"/>
      <c r="HG105" s="306"/>
      <c r="HH105" s="306"/>
      <c r="HI105" s="306"/>
      <c r="HJ105" s="306"/>
      <c r="HK105" s="306"/>
      <c r="HL105" s="306"/>
      <c r="HM105" s="306"/>
      <c r="HN105" s="306"/>
      <c r="HO105" s="306"/>
      <c r="HP105" s="306"/>
      <c r="HQ105" s="306"/>
      <c r="HR105" s="306"/>
      <c r="HS105" s="306"/>
      <c r="HT105" s="306"/>
      <c r="HU105" s="306"/>
      <c r="HV105" s="306"/>
      <c r="HW105" s="306"/>
      <c r="HX105" s="306"/>
      <c r="HY105" s="306"/>
      <c r="HZ105" s="306"/>
      <c r="IA105" s="306"/>
      <c r="IB105" s="306"/>
      <c r="IC105" s="306"/>
      <c r="ID105" s="306"/>
      <c r="IE105" s="306"/>
      <c r="IF105" s="306"/>
      <c r="IG105" s="306"/>
      <c r="IH105" s="306"/>
    </row>
    <row r="106" spans="1:242" s="219" customFormat="1" ht="15" customHeight="1" x14ac:dyDescent="0.3">
      <c r="A106" s="174">
        <v>5.03</v>
      </c>
      <c r="B106" s="231"/>
      <c r="C106" s="232" t="e">
        <f>VLOOKUP(BD.PD8[[#This Row],[Pos]],[18]!PPto[#Data],3,FALSE)</f>
        <v>#REF!</v>
      </c>
      <c r="D106" s="174" t="s">
        <v>23</v>
      </c>
      <c r="E106" s="305" t="str">
        <f>IF(BD.PD8[[#This Row],[.]]="*",VLOOKUP(BD.PD8[[#This Row],[Pos]],[18]Presupuesto!A:H,7,FALSE),"")</f>
        <v/>
      </c>
      <c r="F106" s="550" t="s">
        <v>342</v>
      </c>
      <c r="G106" s="517">
        <v>4600073206</v>
      </c>
      <c r="H106" s="517"/>
      <c r="I106" s="174" t="s">
        <v>273</v>
      </c>
      <c r="J106" s="382">
        <v>1</v>
      </c>
      <c r="K106" s="174" t="s">
        <v>189</v>
      </c>
      <c r="L106" s="383" t="e">
        <f>IF(BD.PD8[[#This Row],[Mon]]="DOP",1,HLOOKUP(BD.PD8[[#This Row],[Mon]],Data!$J$1:$K$2,2,FALSE))</f>
        <v>#N/A</v>
      </c>
      <c r="M106" s="385">
        <v>7366.02</v>
      </c>
      <c r="N106" s="243" t="e">
        <f>BD.PD8[[#This Row],[Cant.]]*BD.PD8[[#This Row],[ Tasa ]]*BD.PD8[[#This Row],[ Precio Und.]]</f>
        <v>#N/A</v>
      </c>
      <c r="O106" s="386">
        <v>0.25</v>
      </c>
      <c r="P10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6" s="243" t="e">
        <f>BD.PD8[[#This Row],[Ppto. Orden Interna '[DOP']]]/HLOOKUP("USD",Data!$J$1:$K$2,2,FALSE)</f>
        <v>#N/A</v>
      </c>
      <c r="R106" s="517" t="s">
        <v>1302</v>
      </c>
      <c r="S106" s="387"/>
      <c r="T106" s="387"/>
      <c r="U106" s="492" t="s">
        <v>321</v>
      </c>
      <c r="V106" s="493">
        <v>801670</v>
      </c>
      <c r="W106" s="494" t="s">
        <v>339</v>
      </c>
      <c r="X106" s="495">
        <v>4</v>
      </c>
      <c r="Y106" s="403">
        <v>0.6</v>
      </c>
      <c r="Z106" s="243" t="e">
        <f>BD.PD8[[#This Row],[Av.P1 '[%']]]*BD.PD8[[#This Row],[Ppto. Orden Interna '[DOP']]]</f>
        <v>#N/A</v>
      </c>
      <c r="AA106" s="511">
        <v>8</v>
      </c>
      <c r="AB106" s="403">
        <v>0.4</v>
      </c>
      <c r="AC106" s="243" t="e">
        <f>BD.PD8[[#This Row],[Av.P2 '[%']]]*BD.PD8[[#This Row],[Ppto. Orden Interna '[DOP']]]</f>
        <v>#N/A</v>
      </c>
      <c r="AD106" s="514"/>
      <c r="AE106" s="404"/>
      <c r="AF106" s="243" t="e">
        <f>BD.PD8[[#This Row],[Av.P3 '[%']]]*BD.PD8[[#This Row],[Ppto. Orden Interna '[DOP']]]</f>
        <v>#N/A</v>
      </c>
      <c r="AG106" s="243"/>
      <c r="AH106" s="243"/>
      <c r="AI106" s="243"/>
      <c r="AJ106" s="243"/>
      <c r="AK106" s="243"/>
      <c r="AL106" s="243"/>
      <c r="AM106" s="496" t="e">
        <f>BD.PD8[[#This Row],[Pago 3]]+BD.PD8[[#This Row],[Pago 2]]+BD.PD8[[#This Row],[Pago 1]]</f>
        <v>#N/A</v>
      </c>
      <c r="AN106" s="308" t="s">
        <v>244</v>
      </c>
      <c r="AO106" s="308" t="s">
        <v>245</v>
      </c>
      <c r="AP106" s="308" t="s">
        <v>246</v>
      </c>
      <c r="AQ106" s="308" t="s">
        <v>247</v>
      </c>
      <c r="AR106" s="308">
        <v>594</v>
      </c>
      <c r="AS106" s="308" t="s">
        <v>258</v>
      </c>
      <c r="AT106" s="249" t="s">
        <v>1356</v>
      </c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  <c r="BH106" s="306"/>
      <c r="BI106" s="306"/>
      <c r="BJ106" s="306"/>
      <c r="BK106" s="306"/>
      <c r="BL106" s="306"/>
      <c r="BM106" s="306"/>
      <c r="BN106" s="306"/>
      <c r="BO106" s="306"/>
      <c r="BP106" s="306"/>
      <c r="BQ106" s="306"/>
      <c r="BR106" s="306"/>
      <c r="BS106" s="306"/>
      <c r="BT106" s="306"/>
      <c r="BU106" s="306"/>
      <c r="BV106" s="306"/>
      <c r="BW106" s="306"/>
      <c r="BX106" s="306"/>
      <c r="BY106" s="306"/>
      <c r="BZ106" s="306"/>
      <c r="CA106" s="306"/>
      <c r="CB106" s="306"/>
      <c r="CC106" s="306"/>
      <c r="CD106" s="306"/>
      <c r="CE106" s="306"/>
      <c r="CF106" s="306"/>
      <c r="CG106" s="306"/>
      <c r="CH106" s="306"/>
      <c r="CI106" s="306"/>
      <c r="CJ106" s="306"/>
      <c r="CK106" s="306"/>
      <c r="CL106" s="306"/>
      <c r="CM106" s="306"/>
      <c r="CN106" s="306"/>
      <c r="CO106" s="306"/>
      <c r="CP106" s="306"/>
      <c r="CQ106" s="306"/>
      <c r="CR106" s="306"/>
      <c r="CS106" s="306"/>
      <c r="CT106" s="306"/>
      <c r="CU106" s="306"/>
      <c r="CV106" s="306"/>
      <c r="CW106" s="306"/>
      <c r="CX106" s="306"/>
      <c r="CY106" s="306"/>
      <c r="CZ106" s="306"/>
      <c r="DA106" s="306"/>
      <c r="DB106" s="306"/>
      <c r="DC106" s="306"/>
      <c r="DD106" s="306"/>
      <c r="DE106" s="306"/>
      <c r="DF106" s="306"/>
      <c r="DG106" s="306"/>
      <c r="DH106" s="306"/>
      <c r="DI106" s="306"/>
      <c r="DJ106" s="306"/>
      <c r="DK106" s="306"/>
      <c r="DL106" s="306"/>
      <c r="DM106" s="306"/>
      <c r="DN106" s="306"/>
      <c r="DO106" s="306"/>
      <c r="DP106" s="306"/>
      <c r="DQ106" s="306"/>
      <c r="DR106" s="306"/>
      <c r="DS106" s="306"/>
      <c r="DT106" s="306"/>
      <c r="DU106" s="306"/>
      <c r="DV106" s="306"/>
      <c r="DW106" s="306"/>
      <c r="DX106" s="306"/>
      <c r="DY106" s="306"/>
      <c r="DZ106" s="306"/>
      <c r="EA106" s="306"/>
      <c r="EB106" s="306"/>
      <c r="EC106" s="306"/>
      <c r="ED106" s="306"/>
      <c r="EE106" s="306"/>
      <c r="EF106" s="306"/>
      <c r="EG106" s="306"/>
      <c r="EH106" s="306"/>
      <c r="EI106" s="306"/>
      <c r="EJ106" s="306"/>
      <c r="EK106" s="306"/>
      <c r="EL106" s="306"/>
      <c r="EM106" s="306"/>
      <c r="EN106" s="306"/>
      <c r="EO106" s="306"/>
      <c r="EP106" s="306"/>
      <c r="EQ106" s="306"/>
      <c r="ER106" s="306"/>
      <c r="ES106" s="306"/>
      <c r="ET106" s="306"/>
      <c r="EU106" s="306"/>
      <c r="EV106" s="306"/>
      <c r="EW106" s="306"/>
      <c r="EX106" s="306"/>
      <c r="EY106" s="306"/>
      <c r="EZ106" s="306"/>
      <c r="FA106" s="306"/>
      <c r="FB106" s="306"/>
      <c r="FC106" s="306"/>
      <c r="FD106" s="306"/>
      <c r="FE106" s="306"/>
      <c r="FF106" s="306"/>
      <c r="FG106" s="306"/>
      <c r="FH106" s="306"/>
      <c r="FI106" s="306"/>
      <c r="FJ106" s="306"/>
      <c r="FK106" s="306"/>
      <c r="FL106" s="306"/>
      <c r="FM106" s="306"/>
      <c r="FN106" s="306"/>
      <c r="FO106" s="306"/>
      <c r="FP106" s="306"/>
      <c r="FQ106" s="306"/>
      <c r="FR106" s="306"/>
      <c r="FS106" s="306"/>
      <c r="FT106" s="306"/>
      <c r="FU106" s="306"/>
      <c r="FV106" s="306"/>
      <c r="FW106" s="306"/>
      <c r="FX106" s="306"/>
      <c r="FY106" s="306"/>
      <c r="FZ106" s="306"/>
      <c r="GA106" s="306"/>
      <c r="GB106" s="306"/>
      <c r="GC106" s="306"/>
      <c r="GD106" s="306"/>
      <c r="GE106" s="306"/>
      <c r="GF106" s="306"/>
      <c r="GG106" s="306"/>
      <c r="GH106" s="306"/>
      <c r="GI106" s="306"/>
      <c r="GJ106" s="306"/>
      <c r="GK106" s="306"/>
      <c r="GL106" s="306"/>
      <c r="GM106" s="306"/>
      <c r="GN106" s="306"/>
      <c r="GO106" s="306"/>
      <c r="GP106" s="306"/>
      <c r="GQ106" s="306"/>
      <c r="GR106" s="306"/>
      <c r="GS106" s="306"/>
      <c r="GT106" s="306"/>
      <c r="GU106" s="306"/>
      <c r="GV106" s="306"/>
      <c r="GW106" s="306"/>
      <c r="GX106" s="306"/>
      <c r="GY106" s="306"/>
      <c r="GZ106" s="306"/>
      <c r="HA106" s="306"/>
      <c r="HB106" s="306"/>
      <c r="HC106" s="306"/>
      <c r="HD106" s="306"/>
      <c r="HE106" s="306"/>
      <c r="HF106" s="306"/>
      <c r="HG106" s="306"/>
      <c r="HH106" s="306"/>
      <c r="HI106" s="306"/>
      <c r="HJ106" s="306"/>
      <c r="HK106" s="306"/>
      <c r="HL106" s="306"/>
      <c r="HM106" s="306"/>
      <c r="HN106" s="306"/>
      <c r="HO106" s="306"/>
      <c r="HP106" s="306"/>
      <c r="HQ106" s="306"/>
      <c r="HR106" s="306"/>
      <c r="HS106" s="306"/>
      <c r="HT106" s="306"/>
      <c r="HU106" s="306"/>
      <c r="HV106" s="306"/>
      <c r="HW106" s="306"/>
      <c r="HX106" s="306"/>
      <c r="HY106" s="306"/>
      <c r="HZ106" s="306"/>
      <c r="IA106" s="306"/>
      <c r="IB106" s="306"/>
      <c r="IC106" s="306"/>
      <c r="ID106" s="306"/>
      <c r="IE106" s="306"/>
      <c r="IF106" s="306"/>
      <c r="IG106" s="306"/>
      <c r="IH106" s="306"/>
    </row>
    <row r="107" spans="1:242" s="219" customFormat="1" ht="15" customHeight="1" x14ac:dyDescent="0.3">
      <c r="A107" s="174">
        <v>5.03</v>
      </c>
      <c r="B107" s="231"/>
      <c r="C107" s="232" t="e">
        <f>VLOOKUP(BD.PD8[[#This Row],[Pos]],[18]!PPto[#Data],3,FALSE)</f>
        <v>#REF!</v>
      </c>
      <c r="D107" s="174" t="s">
        <v>23</v>
      </c>
      <c r="E107" s="305" t="str">
        <f>IF(BD.PD8[[#This Row],[.]]="*",VLOOKUP(BD.PD8[[#This Row],[Pos]],[18]Presupuesto!A:H,7,FALSE),"")</f>
        <v/>
      </c>
      <c r="F107" s="550" t="s">
        <v>340</v>
      </c>
      <c r="G107" s="517">
        <v>4600073206</v>
      </c>
      <c r="H107" s="517"/>
      <c r="I107" s="174" t="s">
        <v>273</v>
      </c>
      <c r="J107" s="382">
        <v>1</v>
      </c>
      <c r="K107" s="174" t="s">
        <v>189</v>
      </c>
      <c r="L107" s="383" t="e">
        <f>IF(BD.PD8[[#This Row],[Mon]]="DOP",1,HLOOKUP(BD.PD8[[#This Row],[Mon]],Data!$J$1:$K$2,2,FALSE))</f>
        <v>#N/A</v>
      </c>
      <c r="M107" s="385">
        <v>632.57000000000005</v>
      </c>
      <c r="N107" s="243" t="e">
        <f>BD.PD8[[#This Row],[Cant.]]*BD.PD8[[#This Row],[ Tasa ]]*BD.PD8[[#This Row],[ Precio Und.]]</f>
        <v>#N/A</v>
      </c>
      <c r="O107" s="386">
        <v>0.25</v>
      </c>
      <c r="P10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7" s="243" t="e">
        <f>BD.PD8[[#This Row],[Ppto. Orden Interna '[DOP']]]/HLOOKUP("USD",Data!$J$1:$K$2,2,FALSE)</f>
        <v>#N/A</v>
      </c>
      <c r="R107" s="517" t="s">
        <v>1302</v>
      </c>
      <c r="S107" s="387"/>
      <c r="T107" s="387"/>
      <c r="U107" s="492" t="s">
        <v>321</v>
      </c>
      <c r="V107" s="493">
        <v>801670</v>
      </c>
      <c r="W107" s="494" t="s">
        <v>339</v>
      </c>
      <c r="X107" s="495">
        <v>4</v>
      </c>
      <c r="Y107" s="403">
        <v>0.6</v>
      </c>
      <c r="Z107" s="243" t="e">
        <f>BD.PD8[[#This Row],[Av.P1 '[%']]]*BD.PD8[[#This Row],[Ppto. Orden Interna '[DOP']]]</f>
        <v>#N/A</v>
      </c>
      <c r="AA107" s="511">
        <v>8</v>
      </c>
      <c r="AB107" s="403">
        <v>0.4</v>
      </c>
      <c r="AC107" s="243" t="e">
        <f>BD.PD8[[#This Row],[Av.P2 '[%']]]*BD.PD8[[#This Row],[Ppto. Orden Interna '[DOP']]]</f>
        <v>#N/A</v>
      </c>
      <c r="AD107" s="514"/>
      <c r="AE107" s="404"/>
      <c r="AF107" s="243" t="e">
        <f>BD.PD8[[#This Row],[Av.P3 '[%']]]*BD.PD8[[#This Row],[Ppto. Orden Interna '[DOP']]]</f>
        <v>#N/A</v>
      </c>
      <c r="AG107" s="243"/>
      <c r="AH107" s="243"/>
      <c r="AI107" s="243"/>
      <c r="AJ107" s="243"/>
      <c r="AK107" s="243"/>
      <c r="AL107" s="243"/>
      <c r="AM107" s="496" t="e">
        <f>BD.PD8[[#This Row],[Pago 3]]+BD.PD8[[#This Row],[Pago 2]]+BD.PD8[[#This Row],[Pago 1]]</f>
        <v>#N/A</v>
      </c>
      <c r="AN107" s="308" t="s">
        <v>244</v>
      </c>
      <c r="AO107" s="308" t="s">
        <v>245</v>
      </c>
      <c r="AP107" s="308" t="s">
        <v>246</v>
      </c>
      <c r="AQ107" s="308" t="s">
        <v>247</v>
      </c>
      <c r="AR107" s="308">
        <v>594</v>
      </c>
      <c r="AS107" s="308" t="s">
        <v>258</v>
      </c>
      <c r="AT107" s="249" t="s">
        <v>1356</v>
      </c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  <c r="BH107" s="306"/>
      <c r="BI107" s="306"/>
      <c r="BJ107" s="306"/>
      <c r="BK107" s="306"/>
      <c r="BL107" s="306"/>
      <c r="BM107" s="306"/>
      <c r="BN107" s="306"/>
      <c r="BO107" s="306"/>
      <c r="BP107" s="306"/>
      <c r="BQ107" s="306"/>
      <c r="BR107" s="306"/>
      <c r="BS107" s="306"/>
      <c r="BT107" s="306"/>
      <c r="BU107" s="306"/>
      <c r="BV107" s="306"/>
      <c r="BW107" s="306"/>
      <c r="BX107" s="306"/>
      <c r="BY107" s="306"/>
      <c r="BZ107" s="306"/>
      <c r="CA107" s="306"/>
      <c r="CB107" s="306"/>
      <c r="CC107" s="306"/>
      <c r="CD107" s="306"/>
      <c r="CE107" s="306"/>
      <c r="CF107" s="306"/>
      <c r="CG107" s="306"/>
      <c r="CH107" s="306"/>
      <c r="CI107" s="306"/>
      <c r="CJ107" s="306"/>
      <c r="CK107" s="306"/>
      <c r="CL107" s="306"/>
      <c r="CM107" s="306"/>
      <c r="CN107" s="306"/>
      <c r="CO107" s="306"/>
      <c r="CP107" s="306"/>
      <c r="CQ107" s="306"/>
      <c r="CR107" s="306"/>
      <c r="CS107" s="30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306"/>
      <c r="FN107" s="306"/>
      <c r="FO107" s="306"/>
      <c r="FP107" s="306"/>
      <c r="FQ107" s="306"/>
      <c r="FR107" s="306"/>
      <c r="FS107" s="306"/>
      <c r="FT107" s="306"/>
      <c r="FU107" s="306"/>
      <c r="FV107" s="306"/>
      <c r="FW107" s="306"/>
      <c r="FX107" s="306"/>
      <c r="FY107" s="306"/>
      <c r="FZ107" s="306"/>
      <c r="GA107" s="306"/>
      <c r="GB107" s="306"/>
      <c r="GC107" s="306"/>
      <c r="GD107" s="306"/>
      <c r="GE107" s="306"/>
      <c r="GF107" s="306"/>
      <c r="GG107" s="306"/>
      <c r="GH107" s="306"/>
      <c r="GI107" s="306"/>
      <c r="GJ107" s="306"/>
      <c r="GK107" s="306"/>
      <c r="GL107" s="306"/>
      <c r="GM107" s="306"/>
      <c r="GN107" s="306"/>
      <c r="GO107" s="306"/>
      <c r="GP107" s="306"/>
      <c r="GQ107" s="306"/>
      <c r="GR107" s="306"/>
      <c r="GS107" s="306"/>
      <c r="GT107" s="306"/>
      <c r="GU107" s="306"/>
      <c r="GV107" s="306"/>
      <c r="GW107" s="306"/>
      <c r="GX107" s="306"/>
      <c r="GY107" s="306"/>
      <c r="GZ107" s="306"/>
      <c r="HA107" s="306"/>
      <c r="HB107" s="306"/>
      <c r="HC107" s="306"/>
      <c r="HD107" s="306"/>
      <c r="HE107" s="306"/>
      <c r="HF107" s="306"/>
      <c r="HG107" s="306"/>
      <c r="HH107" s="306"/>
      <c r="HI107" s="306"/>
      <c r="HJ107" s="306"/>
      <c r="HK107" s="306"/>
      <c r="HL107" s="306"/>
      <c r="HM107" s="306"/>
      <c r="HN107" s="306"/>
      <c r="HO107" s="306"/>
      <c r="HP107" s="306"/>
      <c r="HQ107" s="306"/>
      <c r="HR107" s="306"/>
      <c r="HS107" s="306"/>
      <c r="HT107" s="306"/>
      <c r="HU107" s="306"/>
      <c r="HV107" s="306"/>
      <c r="HW107" s="306"/>
      <c r="HX107" s="306"/>
      <c r="HY107" s="306"/>
      <c r="HZ107" s="306"/>
      <c r="IA107" s="306"/>
      <c r="IB107" s="306"/>
      <c r="IC107" s="306"/>
      <c r="ID107" s="306"/>
      <c r="IE107" s="306"/>
      <c r="IF107" s="306"/>
      <c r="IG107" s="306"/>
      <c r="IH107" s="306"/>
    </row>
    <row r="108" spans="1:242" s="219" customFormat="1" ht="15" customHeight="1" x14ac:dyDescent="0.3">
      <c r="A108" s="174">
        <v>5.03</v>
      </c>
      <c r="B108" s="231"/>
      <c r="C108" s="232" t="e">
        <f>VLOOKUP(BD.PD8[[#This Row],[Pos]],[18]!PPto[#Data],3,FALSE)</f>
        <v>#REF!</v>
      </c>
      <c r="D108" s="174" t="s">
        <v>23</v>
      </c>
      <c r="E108" s="305" t="str">
        <f>IF(BD.PD8[[#This Row],[.]]="*",VLOOKUP(BD.PD8[[#This Row],[Pos]],[18]Presupuesto!A:H,7,FALSE),"")</f>
        <v/>
      </c>
      <c r="F108" s="550" t="s">
        <v>342</v>
      </c>
      <c r="G108" s="517">
        <v>4600073206</v>
      </c>
      <c r="H108" s="517"/>
      <c r="I108" s="174" t="s">
        <v>273</v>
      </c>
      <c r="J108" s="382">
        <v>1</v>
      </c>
      <c r="K108" s="174" t="s">
        <v>189</v>
      </c>
      <c r="L108" s="383" t="e">
        <f>IF(BD.PD8[[#This Row],[Mon]]="DOP",1,HLOOKUP(BD.PD8[[#This Row],[Mon]],Data!$J$1:$K$2,2,FALSE))</f>
        <v>#N/A</v>
      </c>
      <c r="M108" s="385">
        <v>7366.02</v>
      </c>
      <c r="N108" s="243" t="e">
        <f>BD.PD8[[#This Row],[Cant.]]*BD.PD8[[#This Row],[ Tasa ]]*BD.PD8[[#This Row],[ Precio Und.]]</f>
        <v>#N/A</v>
      </c>
      <c r="O108" s="386">
        <v>0.25</v>
      </c>
      <c r="P10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8" s="243" t="e">
        <f>BD.PD8[[#This Row],[Ppto. Orden Interna '[DOP']]]/HLOOKUP("USD",Data!$J$1:$K$2,2,FALSE)</f>
        <v>#N/A</v>
      </c>
      <c r="R108" s="517" t="s">
        <v>1302</v>
      </c>
      <c r="S108" s="387"/>
      <c r="T108" s="387"/>
      <c r="U108" s="492" t="s">
        <v>321</v>
      </c>
      <c r="V108" s="493">
        <v>801670</v>
      </c>
      <c r="W108" s="494" t="s">
        <v>339</v>
      </c>
      <c r="X108" s="495">
        <v>4</v>
      </c>
      <c r="Y108" s="403">
        <v>0.6</v>
      </c>
      <c r="Z108" s="243" t="e">
        <f>BD.PD8[[#This Row],[Av.P1 '[%']]]*BD.PD8[[#This Row],[Ppto. Orden Interna '[DOP']]]</f>
        <v>#N/A</v>
      </c>
      <c r="AA108" s="511">
        <v>8</v>
      </c>
      <c r="AB108" s="403">
        <v>0.4</v>
      </c>
      <c r="AC108" s="243" t="e">
        <f>BD.PD8[[#This Row],[Av.P2 '[%']]]*BD.PD8[[#This Row],[Ppto. Orden Interna '[DOP']]]</f>
        <v>#N/A</v>
      </c>
      <c r="AD108" s="514"/>
      <c r="AE108" s="404"/>
      <c r="AF108" s="243" t="e">
        <f>BD.PD8[[#This Row],[Av.P3 '[%']]]*BD.PD8[[#This Row],[Ppto. Orden Interna '[DOP']]]</f>
        <v>#N/A</v>
      </c>
      <c r="AG108" s="243"/>
      <c r="AH108" s="243"/>
      <c r="AI108" s="243"/>
      <c r="AJ108" s="243"/>
      <c r="AK108" s="243"/>
      <c r="AL108" s="243"/>
      <c r="AM108" s="496" t="e">
        <f>BD.PD8[[#This Row],[Pago 3]]+BD.PD8[[#This Row],[Pago 2]]+BD.PD8[[#This Row],[Pago 1]]</f>
        <v>#N/A</v>
      </c>
      <c r="AN108" s="308" t="s">
        <v>244</v>
      </c>
      <c r="AO108" s="308" t="s">
        <v>245</v>
      </c>
      <c r="AP108" s="308" t="s">
        <v>246</v>
      </c>
      <c r="AQ108" s="308" t="s">
        <v>247</v>
      </c>
      <c r="AR108" s="308">
        <v>594</v>
      </c>
      <c r="AS108" s="308" t="s">
        <v>258</v>
      </c>
      <c r="AT108" s="249" t="s">
        <v>1356</v>
      </c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  <c r="BH108" s="306"/>
      <c r="BI108" s="306"/>
      <c r="BJ108" s="306"/>
      <c r="BK108" s="306"/>
      <c r="BL108" s="306"/>
      <c r="BM108" s="306"/>
      <c r="BN108" s="306"/>
      <c r="BO108" s="306"/>
      <c r="BP108" s="306"/>
      <c r="BQ108" s="306"/>
      <c r="BR108" s="306"/>
      <c r="BS108" s="306"/>
      <c r="BT108" s="306"/>
      <c r="BU108" s="306"/>
      <c r="BV108" s="306"/>
      <c r="BW108" s="306"/>
      <c r="BX108" s="306"/>
      <c r="BY108" s="306"/>
      <c r="BZ108" s="306"/>
      <c r="CA108" s="306"/>
      <c r="CB108" s="306"/>
      <c r="CC108" s="306"/>
      <c r="CD108" s="306"/>
      <c r="CE108" s="306"/>
      <c r="CF108" s="306"/>
      <c r="CG108" s="306"/>
      <c r="CH108" s="306"/>
      <c r="CI108" s="306"/>
      <c r="CJ108" s="306"/>
      <c r="CK108" s="306"/>
      <c r="CL108" s="306"/>
      <c r="CM108" s="306"/>
      <c r="CN108" s="306"/>
      <c r="CO108" s="306"/>
      <c r="CP108" s="306"/>
      <c r="CQ108" s="306"/>
      <c r="CR108" s="306"/>
      <c r="CS108" s="306"/>
      <c r="CT108" s="306"/>
      <c r="CU108" s="306"/>
      <c r="CV108" s="306"/>
      <c r="CW108" s="306"/>
      <c r="CX108" s="306"/>
      <c r="CY108" s="306"/>
      <c r="CZ108" s="306"/>
      <c r="DA108" s="306"/>
      <c r="DB108" s="306"/>
      <c r="DC108" s="306"/>
      <c r="DD108" s="306"/>
      <c r="DE108" s="306"/>
      <c r="DF108" s="306"/>
      <c r="DG108" s="306"/>
      <c r="DH108" s="306"/>
      <c r="DI108" s="306"/>
      <c r="DJ108" s="306"/>
      <c r="DK108" s="306"/>
      <c r="DL108" s="306"/>
      <c r="DM108" s="306"/>
      <c r="DN108" s="306"/>
      <c r="DO108" s="306"/>
      <c r="DP108" s="306"/>
      <c r="DQ108" s="306"/>
      <c r="DR108" s="306"/>
      <c r="DS108" s="306"/>
      <c r="DT108" s="306"/>
      <c r="DU108" s="306"/>
      <c r="DV108" s="306"/>
      <c r="DW108" s="306"/>
      <c r="DX108" s="306"/>
      <c r="DY108" s="306"/>
      <c r="DZ108" s="306"/>
      <c r="EA108" s="306"/>
      <c r="EB108" s="306"/>
      <c r="EC108" s="306"/>
      <c r="ED108" s="306"/>
      <c r="EE108" s="306"/>
      <c r="EF108" s="306"/>
      <c r="EG108" s="306"/>
      <c r="EH108" s="306"/>
      <c r="EI108" s="306"/>
      <c r="EJ108" s="306"/>
      <c r="EK108" s="306"/>
      <c r="EL108" s="306"/>
      <c r="EM108" s="306"/>
      <c r="EN108" s="306"/>
      <c r="EO108" s="306"/>
      <c r="EP108" s="306"/>
      <c r="EQ108" s="306"/>
      <c r="ER108" s="306"/>
      <c r="ES108" s="306"/>
      <c r="ET108" s="306"/>
      <c r="EU108" s="306"/>
      <c r="EV108" s="306"/>
      <c r="EW108" s="306"/>
      <c r="EX108" s="306"/>
      <c r="EY108" s="306"/>
      <c r="EZ108" s="306"/>
      <c r="FA108" s="306"/>
      <c r="FB108" s="306"/>
      <c r="FC108" s="306"/>
      <c r="FD108" s="306"/>
      <c r="FE108" s="306"/>
      <c r="FF108" s="306"/>
      <c r="FG108" s="306"/>
      <c r="FH108" s="306"/>
      <c r="FI108" s="306"/>
      <c r="FJ108" s="306"/>
      <c r="FK108" s="306"/>
      <c r="FL108" s="306"/>
      <c r="FM108" s="306"/>
      <c r="FN108" s="306"/>
      <c r="FO108" s="306"/>
      <c r="FP108" s="306"/>
      <c r="FQ108" s="306"/>
      <c r="FR108" s="306"/>
      <c r="FS108" s="306"/>
      <c r="FT108" s="306"/>
      <c r="FU108" s="306"/>
      <c r="FV108" s="306"/>
      <c r="FW108" s="306"/>
      <c r="FX108" s="306"/>
      <c r="FY108" s="306"/>
      <c r="FZ108" s="306"/>
      <c r="GA108" s="306"/>
      <c r="GB108" s="306"/>
      <c r="GC108" s="306"/>
      <c r="GD108" s="306"/>
      <c r="GE108" s="306"/>
      <c r="GF108" s="306"/>
      <c r="GG108" s="306"/>
      <c r="GH108" s="306"/>
      <c r="GI108" s="306"/>
      <c r="GJ108" s="306"/>
      <c r="GK108" s="306"/>
      <c r="GL108" s="306"/>
      <c r="GM108" s="306"/>
      <c r="GN108" s="306"/>
      <c r="GO108" s="306"/>
      <c r="GP108" s="306"/>
      <c r="GQ108" s="306"/>
      <c r="GR108" s="306"/>
      <c r="GS108" s="306"/>
      <c r="GT108" s="306"/>
      <c r="GU108" s="306"/>
      <c r="GV108" s="306"/>
      <c r="GW108" s="306"/>
      <c r="GX108" s="306"/>
      <c r="GY108" s="306"/>
      <c r="GZ108" s="306"/>
      <c r="HA108" s="306"/>
      <c r="HB108" s="306"/>
      <c r="HC108" s="306"/>
      <c r="HD108" s="306"/>
      <c r="HE108" s="306"/>
      <c r="HF108" s="306"/>
      <c r="HG108" s="306"/>
      <c r="HH108" s="306"/>
      <c r="HI108" s="306"/>
      <c r="HJ108" s="306"/>
      <c r="HK108" s="306"/>
      <c r="HL108" s="306"/>
      <c r="HM108" s="306"/>
      <c r="HN108" s="306"/>
      <c r="HO108" s="306"/>
      <c r="HP108" s="306"/>
      <c r="HQ108" s="306"/>
      <c r="HR108" s="306"/>
      <c r="HS108" s="306"/>
      <c r="HT108" s="306"/>
      <c r="HU108" s="306"/>
      <c r="HV108" s="306"/>
      <c r="HW108" s="306"/>
      <c r="HX108" s="306"/>
      <c r="HY108" s="306"/>
      <c r="HZ108" s="306"/>
      <c r="IA108" s="306"/>
      <c r="IB108" s="306"/>
      <c r="IC108" s="306"/>
      <c r="ID108" s="306"/>
      <c r="IE108" s="306"/>
      <c r="IF108" s="306"/>
      <c r="IG108" s="306"/>
      <c r="IH108" s="306"/>
    </row>
    <row r="109" spans="1:242" s="219" customFormat="1" ht="15" customHeight="1" x14ac:dyDescent="0.3">
      <c r="A109" s="174">
        <v>5.03</v>
      </c>
      <c r="B109" s="231"/>
      <c r="C109" s="232" t="e">
        <f>VLOOKUP(BD.PD8[[#This Row],[Pos]],[18]!PPto[#Data],3,FALSE)</f>
        <v>#REF!</v>
      </c>
      <c r="D109" s="174" t="s">
        <v>23</v>
      </c>
      <c r="E109" s="305" t="str">
        <f>IF(BD.PD8[[#This Row],[.]]="*",VLOOKUP(BD.PD8[[#This Row],[Pos]],[18]Presupuesto!A:H,7,FALSE),"")</f>
        <v/>
      </c>
      <c r="F109" s="550" t="s">
        <v>342</v>
      </c>
      <c r="G109" s="517">
        <v>4600073206</v>
      </c>
      <c r="H109" s="517"/>
      <c r="I109" s="174" t="s">
        <v>273</v>
      </c>
      <c r="J109" s="382">
        <v>1</v>
      </c>
      <c r="K109" s="174" t="s">
        <v>189</v>
      </c>
      <c r="L109" s="383" t="e">
        <f>IF(BD.PD8[[#This Row],[Mon]]="DOP",1,HLOOKUP(BD.PD8[[#This Row],[Mon]],Data!$J$1:$K$2,2,FALSE))</f>
        <v>#N/A</v>
      </c>
      <c r="M109" s="385">
        <v>7366.02</v>
      </c>
      <c r="N109" s="243" t="e">
        <f>BD.PD8[[#This Row],[Cant.]]*BD.PD8[[#This Row],[ Tasa ]]*BD.PD8[[#This Row],[ Precio Und.]]</f>
        <v>#N/A</v>
      </c>
      <c r="O109" s="386">
        <v>0.25</v>
      </c>
      <c r="P10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09" s="243" t="e">
        <f>BD.PD8[[#This Row],[Ppto. Orden Interna '[DOP']]]/HLOOKUP("USD",Data!$J$1:$K$2,2,FALSE)</f>
        <v>#N/A</v>
      </c>
      <c r="R109" s="517" t="s">
        <v>1302</v>
      </c>
      <c r="S109" s="387"/>
      <c r="T109" s="387"/>
      <c r="U109" s="492" t="s">
        <v>321</v>
      </c>
      <c r="V109" s="493">
        <v>801670</v>
      </c>
      <c r="W109" s="494" t="s">
        <v>339</v>
      </c>
      <c r="X109" s="495">
        <v>4</v>
      </c>
      <c r="Y109" s="403">
        <v>0.6</v>
      </c>
      <c r="Z109" s="243" t="e">
        <f>BD.PD8[[#This Row],[Av.P1 '[%']]]*BD.PD8[[#This Row],[Ppto. Orden Interna '[DOP']]]</f>
        <v>#N/A</v>
      </c>
      <c r="AA109" s="511">
        <v>8</v>
      </c>
      <c r="AB109" s="403">
        <v>0.4</v>
      </c>
      <c r="AC109" s="243" t="e">
        <f>BD.PD8[[#This Row],[Av.P2 '[%']]]*BD.PD8[[#This Row],[Ppto. Orden Interna '[DOP']]]</f>
        <v>#N/A</v>
      </c>
      <c r="AD109" s="514"/>
      <c r="AE109" s="404"/>
      <c r="AF109" s="243" t="e">
        <f>BD.PD8[[#This Row],[Av.P3 '[%']]]*BD.PD8[[#This Row],[Ppto. Orden Interna '[DOP']]]</f>
        <v>#N/A</v>
      </c>
      <c r="AG109" s="243"/>
      <c r="AH109" s="243"/>
      <c r="AI109" s="243"/>
      <c r="AJ109" s="243"/>
      <c r="AK109" s="243"/>
      <c r="AL109" s="243"/>
      <c r="AM109" s="496" t="e">
        <f>BD.PD8[[#This Row],[Pago 3]]+BD.PD8[[#This Row],[Pago 2]]+BD.PD8[[#This Row],[Pago 1]]</f>
        <v>#N/A</v>
      </c>
      <c r="AN109" s="308" t="s">
        <v>244</v>
      </c>
      <c r="AO109" s="308" t="s">
        <v>245</v>
      </c>
      <c r="AP109" s="308" t="s">
        <v>246</v>
      </c>
      <c r="AQ109" s="308" t="s">
        <v>247</v>
      </c>
      <c r="AR109" s="308">
        <v>594</v>
      </c>
      <c r="AS109" s="308" t="s">
        <v>258</v>
      </c>
      <c r="AT109" s="249" t="s">
        <v>1356</v>
      </c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  <c r="BH109" s="306"/>
      <c r="BI109" s="306"/>
      <c r="BJ109" s="306"/>
      <c r="BK109" s="306"/>
      <c r="BL109" s="306"/>
      <c r="BM109" s="306"/>
      <c r="BN109" s="306"/>
      <c r="BO109" s="306"/>
      <c r="BP109" s="306"/>
      <c r="BQ109" s="306"/>
      <c r="BR109" s="306"/>
      <c r="BS109" s="306"/>
      <c r="BT109" s="306"/>
      <c r="BU109" s="306"/>
      <c r="BV109" s="306"/>
      <c r="BW109" s="306"/>
      <c r="BX109" s="306"/>
      <c r="BY109" s="306"/>
      <c r="BZ109" s="306"/>
      <c r="CA109" s="306"/>
      <c r="CB109" s="306"/>
      <c r="CC109" s="306"/>
      <c r="CD109" s="306"/>
      <c r="CE109" s="306"/>
      <c r="CF109" s="306"/>
      <c r="CG109" s="306"/>
      <c r="CH109" s="306"/>
      <c r="CI109" s="306"/>
      <c r="CJ109" s="306"/>
      <c r="CK109" s="306"/>
      <c r="CL109" s="306"/>
      <c r="CM109" s="306"/>
      <c r="CN109" s="306"/>
      <c r="CO109" s="306"/>
      <c r="CP109" s="306"/>
      <c r="CQ109" s="306"/>
      <c r="CR109" s="306"/>
      <c r="CS109" s="306"/>
      <c r="CT109" s="306"/>
      <c r="CU109" s="306"/>
      <c r="CV109" s="306"/>
      <c r="CW109" s="306"/>
      <c r="CX109" s="306"/>
      <c r="CY109" s="306"/>
      <c r="CZ109" s="306"/>
      <c r="DA109" s="306"/>
      <c r="DB109" s="306"/>
      <c r="DC109" s="306"/>
      <c r="DD109" s="306"/>
      <c r="DE109" s="306"/>
      <c r="DF109" s="306"/>
      <c r="DG109" s="306"/>
      <c r="DH109" s="306"/>
      <c r="DI109" s="306"/>
      <c r="DJ109" s="306"/>
      <c r="DK109" s="306"/>
      <c r="DL109" s="306"/>
      <c r="DM109" s="306"/>
      <c r="DN109" s="306"/>
      <c r="DO109" s="306"/>
      <c r="DP109" s="306"/>
      <c r="DQ109" s="306"/>
      <c r="DR109" s="306"/>
      <c r="DS109" s="306"/>
      <c r="DT109" s="306"/>
      <c r="DU109" s="306"/>
      <c r="DV109" s="306"/>
      <c r="DW109" s="306"/>
      <c r="DX109" s="306"/>
      <c r="DY109" s="306"/>
      <c r="DZ109" s="306"/>
      <c r="EA109" s="306"/>
      <c r="EB109" s="306"/>
      <c r="EC109" s="306"/>
      <c r="ED109" s="306"/>
      <c r="EE109" s="306"/>
      <c r="EF109" s="306"/>
      <c r="EG109" s="306"/>
      <c r="EH109" s="306"/>
      <c r="EI109" s="306"/>
      <c r="EJ109" s="306"/>
      <c r="EK109" s="306"/>
      <c r="EL109" s="306"/>
      <c r="EM109" s="306"/>
      <c r="EN109" s="306"/>
      <c r="EO109" s="306"/>
      <c r="EP109" s="306"/>
      <c r="EQ109" s="306"/>
      <c r="ER109" s="306"/>
      <c r="ES109" s="306"/>
      <c r="ET109" s="306"/>
      <c r="EU109" s="306"/>
      <c r="EV109" s="306"/>
      <c r="EW109" s="306"/>
      <c r="EX109" s="306"/>
      <c r="EY109" s="306"/>
      <c r="EZ109" s="306"/>
      <c r="FA109" s="306"/>
      <c r="FB109" s="306"/>
      <c r="FC109" s="306"/>
      <c r="FD109" s="306"/>
      <c r="FE109" s="306"/>
      <c r="FF109" s="306"/>
      <c r="FG109" s="306"/>
      <c r="FH109" s="306"/>
      <c r="FI109" s="306"/>
      <c r="FJ109" s="306"/>
      <c r="FK109" s="306"/>
      <c r="FL109" s="306"/>
      <c r="FM109" s="306"/>
      <c r="FN109" s="306"/>
      <c r="FO109" s="306"/>
      <c r="FP109" s="306"/>
      <c r="FQ109" s="306"/>
      <c r="FR109" s="306"/>
      <c r="FS109" s="306"/>
      <c r="FT109" s="306"/>
      <c r="FU109" s="306"/>
      <c r="FV109" s="306"/>
      <c r="FW109" s="306"/>
      <c r="FX109" s="306"/>
      <c r="FY109" s="306"/>
      <c r="FZ109" s="306"/>
      <c r="GA109" s="306"/>
      <c r="GB109" s="306"/>
      <c r="GC109" s="306"/>
      <c r="GD109" s="306"/>
      <c r="GE109" s="306"/>
      <c r="GF109" s="306"/>
      <c r="GG109" s="306"/>
      <c r="GH109" s="306"/>
      <c r="GI109" s="306"/>
      <c r="GJ109" s="306"/>
      <c r="GK109" s="306"/>
      <c r="GL109" s="306"/>
      <c r="GM109" s="306"/>
      <c r="GN109" s="306"/>
      <c r="GO109" s="306"/>
      <c r="GP109" s="306"/>
      <c r="GQ109" s="306"/>
      <c r="GR109" s="306"/>
      <c r="GS109" s="306"/>
      <c r="GT109" s="306"/>
      <c r="GU109" s="306"/>
      <c r="GV109" s="306"/>
      <c r="GW109" s="306"/>
      <c r="GX109" s="306"/>
      <c r="GY109" s="306"/>
      <c r="GZ109" s="306"/>
      <c r="HA109" s="306"/>
      <c r="HB109" s="306"/>
      <c r="HC109" s="306"/>
      <c r="HD109" s="306"/>
      <c r="HE109" s="306"/>
      <c r="HF109" s="306"/>
      <c r="HG109" s="306"/>
      <c r="HH109" s="306"/>
      <c r="HI109" s="306"/>
      <c r="HJ109" s="306"/>
      <c r="HK109" s="306"/>
      <c r="HL109" s="306"/>
      <c r="HM109" s="306"/>
      <c r="HN109" s="306"/>
      <c r="HO109" s="306"/>
      <c r="HP109" s="306"/>
      <c r="HQ109" s="306"/>
      <c r="HR109" s="306"/>
      <c r="HS109" s="306"/>
      <c r="HT109" s="306"/>
      <c r="HU109" s="306"/>
      <c r="HV109" s="306"/>
      <c r="HW109" s="306"/>
      <c r="HX109" s="306"/>
      <c r="HY109" s="306"/>
      <c r="HZ109" s="306"/>
      <c r="IA109" s="306"/>
      <c r="IB109" s="306"/>
      <c r="IC109" s="306"/>
      <c r="ID109" s="306"/>
      <c r="IE109" s="306"/>
      <c r="IF109" s="306"/>
      <c r="IG109" s="306"/>
      <c r="IH109" s="306"/>
    </row>
    <row r="110" spans="1:242" s="219" customFormat="1" ht="15" customHeight="1" x14ac:dyDescent="0.3">
      <c r="A110" s="174">
        <v>5.03</v>
      </c>
      <c r="B110" s="231"/>
      <c r="C110" s="232" t="e">
        <f>VLOOKUP(BD.PD8[[#This Row],[Pos]],[18]!PPto[#Data],3,FALSE)</f>
        <v>#REF!</v>
      </c>
      <c r="D110" s="174" t="s">
        <v>23</v>
      </c>
      <c r="E110" s="305" t="str">
        <f>IF(BD.PD8[[#This Row],[.]]="*",VLOOKUP(BD.PD8[[#This Row],[Pos]],[18]Presupuesto!A:H,7,FALSE),"")</f>
        <v/>
      </c>
      <c r="F110" s="550" t="s">
        <v>342</v>
      </c>
      <c r="G110" s="517">
        <v>4600073206</v>
      </c>
      <c r="H110" s="517"/>
      <c r="I110" s="174" t="s">
        <v>273</v>
      </c>
      <c r="J110" s="382">
        <v>1</v>
      </c>
      <c r="K110" s="174" t="s">
        <v>189</v>
      </c>
      <c r="L110" s="383" t="e">
        <f>IF(BD.PD8[[#This Row],[Mon]]="DOP",1,HLOOKUP(BD.PD8[[#This Row],[Mon]],Data!$J$1:$K$2,2,FALSE))</f>
        <v>#N/A</v>
      </c>
      <c r="M110" s="385">
        <v>7366.02</v>
      </c>
      <c r="N110" s="243" t="e">
        <f>BD.PD8[[#This Row],[Cant.]]*BD.PD8[[#This Row],[ Tasa ]]*BD.PD8[[#This Row],[ Precio Und.]]</f>
        <v>#N/A</v>
      </c>
      <c r="O110" s="386">
        <v>0.25</v>
      </c>
      <c r="P11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0" s="243" t="e">
        <f>BD.PD8[[#This Row],[Ppto. Orden Interna '[DOP']]]/HLOOKUP("USD",Data!$J$1:$K$2,2,FALSE)</f>
        <v>#N/A</v>
      </c>
      <c r="R110" s="517" t="s">
        <v>1302</v>
      </c>
      <c r="S110" s="387"/>
      <c r="T110" s="387"/>
      <c r="U110" s="492" t="s">
        <v>321</v>
      </c>
      <c r="V110" s="493">
        <v>801670</v>
      </c>
      <c r="W110" s="494" t="s">
        <v>339</v>
      </c>
      <c r="X110" s="495">
        <v>4</v>
      </c>
      <c r="Y110" s="403">
        <v>0.6</v>
      </c>
      <c r="Z110" s="243" t="e">
        <f>BD.PD8[[#This Row],[Av.P1 '[%']]]*BD.PD8[[#This Row],[Ppto. Orden Interna '[DOP']]]</f>
        <v>#N/A</v>
      </c>
      <c r="AA110" s="511">
        <v>8</v>
      </c>
      <c r="AB110" s="403">
        <v>0.4</v>
      </c>
      <c r="AC110" s="243" t="e">
        <f>BD.PD8[[#This Row],[Av.P2 '[%']]]*BD.PD8[[#This Row],[Ppto. Orden Interna '[DOP']]]</f>
        <v>#N/A</v>
      </c>
      <c r="AD110" s="514"/>
      <c r="AE110" s="404"/>
      <c r="AF110" s="243" t="e">
        <f>BD.PD8[[#This Row],[Av.P3 '[%']]]*BD.PD8[[#This Row],[Ppto. Orden Interna '[DOP']]]</f>
        <v>#N/A</v>
      </c>
      <c r="AG110" s="243"/>
      <c r="AH110" s="243"/>
      <c r="AI110" s="243"/>
      <c r="AJ110" s="243"/>
      <c r="AK110" s="243"/>
      <c r="AL110" s="243"/>
      <c r="AM110" s="496" t="e">
        <f>BD.PD8[[#This Row],[Pago 3]]+BD.PD8[[#This Row],[Pago 2]]+BD.PD8[[#This Row],[Pago 1]]</f>
        <v>#N/A</v>
      </c>
      <c r="AN110" s="308" t="s">
        <v>244</v>
      </c>
      <c r="AO110" s="308" t="s">
        <v>245</v>
      </c>
      <c r="AP110" s="308" t="s">
        <v>246</v>
      </c>
      <c r="AQ110" s="308" t="s">
        <v>247</v>
      </c>
      <c r="AR110" s="308">
        <v>594</v>
      </c>
      <c r="AS110" s="308" t="s">
        <v>258</v>
      </c>
      <c r="AT110" s="249" t="s">
        <v>1356</v>
      </c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  <c r="BH110" s="306"/>
      <c r="BI110" s="306"/>
      <c r="BJ110" s="306"/>
      <c r="BK110" s="306"/>
      <c r="BL110" s="306"/>
      <c r="BM110" s="306"/>
      <c r="BN110" s="306"/>
      <c r="BO110" s="306"/>
      <c r="BP110" s="306"/>
      <c r="BQ110" s="306"/>
      <c r="BR110" s="306"/>
      <c r="BS110" s="306"/>
      <c r="BT110" s="306"/>
      <c r="BU110" s="306"/>
      <c r="BV110" s="306"/>
      <c r="BW110" s="306"/>
      <c r="BX110" s="306"/>
      <c r="BY110" s="306"/>
      <c r="BZ110" s="306"/>
      <c r="CA110" s="306"/>
      <c r="CB110" s="306"/>
      <c r="CC110" s="306"/>
      <c r="CD110" s="306"/>
      <c r="CE110" s="306"/>
      <c r="CF110" s="306"/>
      <c r="CG110" s="306"/>
      <c r="CH110" s="306"/>
      <c r="CI110" s="306"/>
      <c r="CJ110" s="306"/>
      <c r="CK110" s="306"/>
      <c r="CL110" s="306"/>
      <c r="CM110" s="306"/>
      <c r="CN110" s="306"/>
      <c r="CO110" s="306"/>
      <c r="CP110" s="306"/>
      <c r="CQ110" s="306"/>
      <c r="CR110" s="306"/>
      <c r="CS110" s="306"/>
      <c r="CT110" s="306"/>
      <c r="CU110" s="306"/>
      <c r="CV110" s="306"/>
      <c r="CW110" s="306"/>
      <c r="CX110" s="306"/>
      <c r="CY110" s="306"/>
      <c r="CZ110" s="306"/>
      <c r="DA110" s="306"/>
      <c r="DB110" s="306"/>
      <c r="DC110" s="306"/>
      <c r="DD110" s="306"/>
      <c r="DE110" s="306"/>
      <c r="DF110" s="306"/>
      <c r="DG110" s="306"/>
      <c r="DH110" s="306"/>
      <c r="DI110" s="306"/>
      <c r="DJ110" s="306"/>
      <c r="DK110" s="306"/>
      <c r="DL110" s="306"/>
      <c r="DM110" s="306"/>
      <c r="DN110" s="306"/>
      <c r="DO110" s="306"/>
      <c r="DP110" s="306"/>
      <c r="DQ110" s="306"/>
      <c r="DR110" s="306"/>
      <c r="DS110" s="306"/>
      <c r="DT110" s="306"/>
      <c r="DU110" s="306"/>
      <c r="DV110" s="306"/>
      <c r="DW110" s="306"/>
      <c r="DX110" s="306"/>
      <c r="DY110" s="306"/>
      <c r="DZ110" s="306"/>
      <c r="EA110" s="306"/>
      <c r="EB110" s="306"/>
      <c r="EC110" s="306"/>
      <c r="ED110" s="306"/>
      <c r="EE110" s="306"/>
      <c r="EF110" s="306"/>
      <c r="EG110" s="306"/>
      <c r="EH110" s="306"/>
      <c r="EI110" s="306"/>
      <c r="EJ110" s="306"/>
      <c r="EK110" s="306"/>
      <c r="EL110" s="306"/>
      <c r="EM110" s="306"/>
      <c r="EN110" s="306"/>
      <c r="EO110" s="306"/>
      <c r="EP110" s="306"/>
      <c r="EQ110" s="306"/>
      <c r="ER110" s="306"/>
      <c r="ES110" s="306"/>
      <c r="ET110" s="306"/>
      <c r="EU110" s="306"/>
      <c r="EV110" s="306"/>
      <c r="EW110" s="306"/>
      <c r="EX110" s="306"/>
      <c r="EY110" s="306"/>
      <c r="EZ110" s="306"/>
      <c r="FA110" s="306"/>
      <c r="FB110" s="306"/>
      <c r="FC110" s="306"/>
      <c r="FD110" s="306"/>
      <c r="FE110" s="306"/>
      <c r="FF110" s="306"/>
      <c r="FG110" s="306"/>
      <c r="FH110" s="306"/>
      <c r="FI110" s="306"/>
      <c r="FJ110" s="306"/>
      <c r="FK110" s="306"/>
      <c r="FL110" s="306"/>
      <c r="FM110" s="306"/>
      <c r="FN110" s="306"/>
      <c r="FO110" s="306"/>
      <c r="FP110" s="306"/>
      <c r="FQ110" s="306"/>
      <c r="FR110" s="306"/>
      <c r="FS110" s="306"/>
      <c r="FT110" s="306"/>
      <c r="FU110" s="306"/>
      <c r="FV110" s="306"/>
      <c r="FW110" s="306"/>
      <c r="FX110" s="306"/>
      <c r="FY110" s="306"/>
      <c r="FZ110" s="306"/>
      <c r="GA110" s="306"/>
      <c r="GB110" s="306"/>
      <c r="GC110" s="306"/>
      <c r="GD110" s="306"/>
      <c r="GE110" s="306"/>
      <c r="GF110" s="306"/>
      <c r="GG110" s="306"/>
      <c r="GH110" s="306"/>
      <c r="GI110" s="306"/>
      <c r="GJ110" s="306"/>
      <c r="GK110" s="306"/>
      <c r="GL110" s="306"/>
      <c r="GM110" s="306"/>
      <c r="GN110" s="306"/>
      <c r="GO110" s="306"/>
      <c r="GP110" s="306"/>
      <c r="GQ110" s="306"/>
      <c r="GR110" s="306"/>
      <c r="GS110" s="306"/>
      <c r="GT110" s="306"/>
      <c r="GU110" s="306"/>
      <c r="GV110" s="306"/>
      <c r="GW110" s="306"/>
      <c r="GX110" s="306"/>
      <c r="GY110" s="306"/>
      <c r="GZ110" s="306"/>
      <c r="HA110" s="306"/>
      <c r="HB110" s="306"/>
      <c r="HC110" s="306"/>
      <c r="HD110" s="306"/>
      <c r="HE110" s="306"/>
      <c r="HF110" s="306"/>
      <c r="HG110" s="306"/>
      <c r="HH110" s="306"/>
      <c r="HI110" s="306"/>
      <c r="HJ110" s="306"/>
      <c r="HK110" s="306"/>
      <c r="HL110" s="306"/>
      <c r="HM110" s="306"/>
      <c r="HN110" s="306"/>
      <c r="HO110" s="306"/>
      <c r="HP110" s="306"/>
      <c r="HQ110" s="306"/>
      <c r="HR110" s="306"/>
      <c r="HS110" s="306"/>
      <c r="HT110" s="306"/>
      <c r="HU110" s="306"/>
      <c r="HV110" s="306"/>
      <c r="HW110" s="306"/>
      <c r="HX110" s="306"/>
      <c r="HY110" s="306"/>
      <c r="HZ110" s="306"/>
      <c r="IA110" s="306"/>
      <c r="IB110" s="306"/>
      <c r="IC110" s="306"/>
      <c r="ID110" s="306"/>
      <c r="IE110" s="306"/>
      <c r="IF110" s="306"/>
      <c r="IG110" s="306"/>
      <c r="IH110" s="306"/>
    </row>
    <row r="111" spans="1:242" s="219" customFormat="1" ht="15" customHeight="1" x14ac:dyDescent="0.3">
      <c r="A111" s="174">
        <v>5.03</v>
      </c>
      <c r="B111" s="231"/>
      <c r="C111" s="232" t="e">
        <f>VLOOKUP(BD.PD8[[#This Row],[Pos]],[18]!PPto[#Data],3,FALSE)</f>
        <v>#REF!</v>
      </c>
      <c r="D111" s="174" t="s">
        <v>23</v>
      </c>
      <c r="E111" s="305" t="str">
        <f>IF(BD.PD8[[#This Row],[.]]="*",VLOOKUP(BD.PD8[[#This Row],[Pos]],[18]Presupuesto!A:H,7,FALSE),"")</f>
        <v/>
      </c>
      <c r="F111" s="550" t="s">
        <v>341</v>
      </c>
      <c r="G111" s="517">
        <v>4600073206</v>
      </c>
      <c r="H111" s="517"/>
      <c r="I111" s="174" t="s">
        <v>273</v>
      </c>
      <c r="J111" s="382">
        <v>1</v>
      </c>
      <c r="K111" s="174" t="s">
        <v>189</v>
      </c>
      <c r="L111" s="383" t="e">
        <f>IF(BD.PD8[[#This Row],[Mon]]="DOP",1,HLOOKUP(BD.PD8[[#This Row],[Mon]],Data!$J$1:$K$2,2,FALSE))</f>
        <v>#N/A</v>
      </c>
      <c r="M111" s="385">
        <v>632.57000000000005</v>
      </c>
      <c r="N111" s="243" t="e">
        <f>BD.PD8[[#This Row],[Cant.]]*BD.PD8[[#This Row],[ Tasa ]]*BD.PD8[[#This Row],[ Precio Und.]]</f>
        <v>#N/A</v>
      </c>
      <c r="O111" s="386">
        <v>0.25</v>
      </c>
      <c r="P11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1" s="243" t="e">
        <f>BD.PD8[[#This Row],[Ppto. Orden Interna '[DOP']]]/HLOOKUP("USD",Data!$J$1:$K$2,2,FALSE)</f>
        <v>#N/A</v>
      </c>
      <c r="R111" s="517" t="s">
        <v>1302</v>
      </c>
      <c r="S111" s="387"/>
      <c r="T111" s="387"/>
      <c r="U111" s="492" t="s">
        <v>321</v>
      </c>
      <c r="V111" s="493">
        <v>801670</v>
      </c>
      <c r="W111" s="494" t="s">
        <v>339</v>
      </c>
      <c r="X111" s="495">
        <v>4</v>
      </c>
      <c r="Y111" s="403">
        <v>0.6</v>
      </c>
      <c r="Z111" s="243" t="e">
        <f>BD.PD8[[#This Row],[Av.P1 '[%']]]*BD.PD8[[#This Row],[Ppto. Orden Interna '[DOP']]]</f>
        <v>#N/A</v>
      </c>
      <c r="AA111" s="511">
        <v>8</v>
      </c>
      <c r="AB111" s="403">
        <v>0.4</v>
      </c>
      <c r="AC111" s="243" t="e">
        <f>BD.PD8[[#This Row],[Av.P2 '[%']]]*BD.PD8[[#This Row],[Ppto. Orden Interna '[DOP']]]</f>
        <v>#N/A</v>
      </c>
      <c r="AD111" s="514"/>
      <c r="AE111" s="404"/>
      <c r="AF111" s="243" t="e">
        <f>BD.PD8[[#This Row],[Av.P3 '[%']]]*BD.PD8[[#This Row],[Ppto. Orden Interna '[DOP']]]</f>
        <v>#N/A</v>
      </c>
      <c r="AG111" s="243"/>
      <c r="AH111" s="243"/>
      <c r="AI111" s="243"/>
      <c r="AJ111" s="243"/>
      <c r="AK111" s="243"/>
      <c r="AL111" s="243"/>
      <c r="AM111" s="496" t="e">
        <f>BD.PD8[[#This Row],[Pago 3]]+BD.PD8[[#This Row],[Pago 2]]+BD.PD8[[#This Row],[Pago 1]]</f>
        <v>#N/A</v>
      </c>
      <c r="AN111" s="308" t="s">
        <v>244</v>
      </c>
      <c r="AO111" s="308" t="s">
        <v>245</v>
      </c>
      <c r="AP111" s="308" t="s">
        <v>246</v>
      </c>
      <c r="AQ111" s="308" t="s">
        <v>247</v>
      </c>
      <c r="AR111" s="308">
        <v>594</v>
      </c>
      <c r="AS111" s="308" t="s">
        <v>258</v>
      </c>
      <c r="AT111" s="249" t="s">
        <v>1356</v>
      </c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  <c r="BH111" s="306"/>
      <c r="BI111" s="306"/>
      <c r="BJ111" s="306"/>
      <c r="BK111" s="306"/>
      <c r="BL111" s="306"/>
      <c r="BM111" s="306"/>
      <c r="BN111" s="306"/>
      <c r="BO111" s="306"/>
      <c r="BP111" s="306"/>
      <c r="BQ111" s="306"/>
      <c r="BR111" s="306"/>
      <c r="BS111" s="306"/>
      <c r="BT111" s="306"/>
      <c r="BU111" s="306"/>
      <c r="BV111" s="306"/>
      <c r="BW111" s="306"/>
      <c r="BX111" s="306"/>
      <c r="BY111" s="306"/>
      <c r="BZ111" s="306"/>
      <c r="CA111" s="306"/>
      <c r="CB111" s="306"/>
      <c r="CC111" s="306"/>
      <c r="CD111" s="306"/>
      <c r="CE111" s="306"/>
      <c r="CF111" s="306"/>
      <c r="CG111" s="306"/>
      <c r="CH111" s="306"/>
      <c r="CI111" s="306"/>
      <c r="CJ111" s="306"/>
      <c r="CK111" s="306"/>
      <c r="CL111" s="306"/>
      <c r="CM111" s="306"/>
      <c r="CN111" s="306"/>
      <c r="CO111" s="306"/>
      <c r="CP111" s="306"/>
      <c r="CQ111" s="306"/>
      <c r="CR111" s="306"/>
      <c r="CS111" s="306"/>
      <c r="CT111" s="306"/>
      <c r="CU111" s="306"/>
      <c r="CV111" s="306"/>
      <c r="CW111" s="306"/>
      <c r="CX111" s="306"/>
      <c r="CY111" s="306"/>
      <c r="CZ111" s="306"/>
      <c r="DA111" s="306"/>
      <c r="DB111" s="306"/>
      <c r="DC111" s="306"/>
      <c r="DD111" s="306"/>
      <c r="DE111" s="306"/>
      <c r="DF111" s="306"/>
      <c r="DG111" s="306"/>
      <c r="DH111" s="306"/>
      <c r="DI111" s="306"/>
      <c r="DJ111" s="306"/>
      <c r="DK111" s="306"/>
      <c r="DL111" s="306"/>
      <c r="DM111" s="306"/>
      <c r="DN111" s="306"/>
      <c r="DO111" s="306"/>
      <c r="DP111" s="306"/>
      <c r="DQ111" s="306"/>
      <c r="DR111" s="306"/>
      <c r="DS111" s="306"/>
      <c r="DT111" s="306"/>
      <c r="DU111" s="306"/>
      <c r="DV111" s="306"/>
      <c r="DW111" s="306"/>
      <c r="DX111" s="306"/>
      <c r="DY111" s="306"/>
      <c r="DZ111" s="306"/>
      <c r="EA111" s="306"/>
      <c r="EB111" s="306"/>
      <c r="EC111" s="306"/>
      <c r="ED111" s="306"/>
      <c r="EE111" s="306"/>
      <c r="EF111" s="306"/>
      <c r="EG111" s="306"/>
      <c r="EH111" s="306"/>
      <c r="EI111" s="306"/>
      <c r="EJ111" s="306"/>
      <c r="EK111" s="306"/>
      <c r="EL111" s="306"/>
      <c r="EM111" s="306"/>
      <c r="EN111" s="306"/>
      <c r="EO111" s="306"/>
      <c r="EP111" s="306"/>
      <c r="EQ111" s="306"/>
      <c r="ER111" s="306"/>
      <c r="ES111" s="306"/>
      <c r="ET111" s="306"/>
      <c r="EU111" s="306"/>
      <c r="EV111" s="306"/>
      <c r="EW111" s="306"/>
      <c r="EX111" s="306"/>
      <c r="EY111" s="306"/>
      <c r="EZ111" s="306"/>
      <c r="FA111" s="306"/>
      <c r="FB111" s="306"/>
      <c r="FC111" s="306"/>
      <c r="FD111" s="306"/>
      <c r="FE111" s="306"/>
      <c r="FF111" s="306"/>
      <c r="FG111" s="306"/>
      <c r="FH111" s="306"/>
      <c r="FI111" s="306"/>
      <c r="FJ111" s="306"/>
      <c r="FK111" s="306"/>
      <c r="FL111" s="306"/>
      <c r="FM111" s="306"/>
      <c r="FN111" s="306"/>
      <c r="FO111" s="306"/>
      <c r="FP111" s="306"/>
      <c r="FQ111" s="306"/>
      <c r="FR111" s="306"/>
      <c r="FS111" s="306"/>
      <c r="FT111" s="306"/>
      <c r="FU111" s="306"/>
      <c r="FV111" s="306"/>
      <c r="FW111" s="306"/>
      <c r="FX111" s="306"/>
      <c r="FY111" s="306"/>
      <c r="FZ111" s="306"/>
      <c r="GA111" s="306"/>
      <c r="GB111" s="306"/>
      <c r="GC111" s="306"/>
      <c r="GD111" s="306"/>
      <c r="GE111" s="306"/>
      <c r="GF111" s="306"/>
      <c r="GG111" s="306"/>
      <c r="GH111" s="306"/>
      <c r="GI111" s="306"/>
      <c r="GJ111" s="306"/>
      <c r="GK111" s="306"/>
      <c r="GL111" s="306"/>
      <c r="GM111" s="306"/>
      <c r="GN111" s="306"/>
      <c r="GO111" s="306"/>
      <c r="GP111" s="306"/>
      <c r="GQ111" s="306"/>
      <c r="GR111" s="306"/>
      <c r="GS111" s="306"/>
      <c r="GT111" s="306"/>
      <c r="GU111" s="306"/>
      <c r="GV111" s="306"/>
      <c r="GW111" s="306"/>
      <c r="GX111" s="306"/>
      <c r="GY111" s="306"/>
      <c r="GZ111" s="306"/>
      <c r="HA111" s="306"/>
      <c r="HB111" s="306"/>
      <c r="HC111" s="306"/>
      <c r="HD111" s="306"/>
      <c r="HE111" s="306"/>
      <c r="HF111" s="306"/>
      <c r="HG111" s="306"/>
      <c r="HH111" s="306"/>
      <c r="HI111" s="306"/>
      <c r="HJ111" s="306"/>
      <c r="HK111" s="306"/>
      <c r="HL111" s="306"/>
      <c r="HM111" s="306"/>
      <c r="HN111" s="306"/>
      <c r="HO111" s="306"/>
      <c r="HP111" s="306"/>
      <c r="HQ111" s="306"/>
      <c r="HR111" s="306"/>
      <c r="HS111" s="306"/>
      <c r="HT111" s="306"/>
      <c r="HU111" s="306"/>
      <c r="HV111" s="306"/>
      <c r="HW111" s="306"/>
      <c r="HX111" s="306"/>
      <c r="HY111" s="306"/>
      <c r="HZ111" s="306"/>
      <c r="IA111" s="306"/>
      <c r="IB111" s="306"/>
      <c r="IC111" s="306"/>
      <c r="ID111" s="306"/>
      <c r="IE111" s="306"/>
      <c r="IF111" s="306"/>
      <c r="IG111" s="306"/>
      <c r="IH111" s="306"/>
    </row>
    <row r="112" spans="1:242" s="219" customFormat="1" ht="15" customHeight="1" x14ac:dyDescent="0.3">
      <c r="A112" s="174">
        <v>5.03</v>
      </c>
      <c r="B112" s="231"/>
      <c r="C112" s="232" t="e">
        <f>VLOOKUP(BD.PD8[[#This Row],[Pos]],[18]!PPto[#Data],3,FALSE)</f>
        <v>#REF!</v>
      </c>
      <c r="D112" s="174" t="s">
        <v>23</v>
      </c>
      <c r="E112" s="305" t="str">
        <f>IF(BD.PD8[[#This Row],[.]]="*",VLOOKUP(BD.PD8[[#This Row],[Pos]],[18]Presupuesto!A:H,7,FALSE),"")</f>
        <v/>
      </c>
      <c r="F112" s="550" t="s">
        <v>342</v>
      </c>
      <c r="G112" s="517">
        <v>4600073206</v>
      </c>
      <c r="H112" s="517"/>
      <c r="I112" s="174" t="s">
        <v>273</v>
      </c>
      <c r="J112" s="382">
        <v>1</v>
      </c>
      <c r="K112" s="174" t="s">
        <v>189</v>
      </c>
      <c r="L112" s="383" t="e">
        <f>IF(BD.PD8[[#This Row],[Mon]]="DOP",1,HLOOKUP(BD.PD8[[#This Row],[Mon]],Data!$J$1:$K$2,2,FALSE))</f>
        <v>#N/A</v>
      </c>
      <c r="M112" s="385">
        <v>7366.02</v>
      </c>
      <c r="N112" s="243" t="e">
        <f>BD.PD8[[#This Row],[Cant.]]*BD.PD8[[#This Row],[ Tasa ]]*BD.PD8[[#This Row],[ Precio Und.]]</f>
        <v>#N/A</v>
      </c>
      <c r="O112" s="386">
        <v>0.25</v>
      </c>
      <c r="P11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2" s="243" t="e">
        <f>BD.PD8[[#This Row],[Ppto. Orden Interna '[DOP']]]/HLOOKUP("USD",Data!$J$1:$K$2,2,FALSE)</f>
        <v>#N/A</v>
      </c>
      <c r="R112" s="517" t="s">
        <v>1302</v>
      </c>
      <c r="S112" s="387"/>
      <c r="T112" s="387"/>
      <c r="U112" s="492" t="s">
        <v>321</v>
      </c>
      <c r="V112" s="493">
        <v>801670</v>
      </c>
      <c r="W112" s="494" t="s">
        <v>339</v>
      </c>
      <c r="X112" s="495">
        <v>4</v>
      </c>
      <c r="Y112" s="403">
        <v>0.6</v>
      </c>
      <c r="Z112" s="243" t="e">
        <f>BD.PD8[[#This Row],[Av.P1 '[%']]]*BD.PD8[[#This Row],[Ppto. Orden Interna '[DOP']]]</f>
        <v>#N/A</v>
      </c>
      <c r="AA112" s="511">
        <v>8</v>
      </c>
      <c r="AB112" s="403">
        <v>0.4</v>
      </c>
      <c r="AC112" s="243" t="e">
        <f>BD.PD8[[#This Row],[Av.P2 '[%']]]*BD.PD8[[#This Row],[Ppto. Orden Interna '[DOP']]]</f>
        <v>#N/A</v>
      </c>
      <c r="AD112" s="514"/>
      <c r="AE112" s="404"/>
      <c r="AF112" s="243" t="e">
        <f>BD.PD8[[#This Row],[Av.P3 '[%']]]*BD.PD8[[#This Row],[Ppto. Orden Interna '[DOP']]]</f>
        <v>#N/A</v>
      </c>
      <c r="AG112" s="243"/>
      <c r="AH112" s="243"/>
      <c r="AI112" s="243"/>
      <c r="AJ112" s="243"/>
      <c r="AK112" s="243"/>
      <c r="AL112" s="243"/>
      <c r="AM112" s="496" t="e">
        <f>BD.PD8[[#This Row],[Pago 3]]+BD.PD8[[#This Row],[Pago 2]]+BD.PD8[[#This Row],[Pago 1]]</f>
        <v>#N/A</v>
      </c>
      <c r="AN112" s="308" t="s">
        <v>244</v>
      </c>
      <c r="AO112" s="308" t="s">
        <v>245</v>
      </c>
      <c r="AP112" s="308" t="s">
        <v>246</v>
      </c>
      <c r="AQ112" s="308" t="s">
        <v>247</v>
      </c>
      <c r="AR112" s="308">
        <v>594</v>
      </c>
      <c r="AS112" s="308" t="s">
        <v>258</v>
      </c>
      <c r="AT112" s="249" t="s">
        <v>1356</v>
      </c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  <c r="BH112" s="306"/>
      <c r="BI112" s="306"/>
      <c r="BJ112" s="306"/>
      <c r="BK112" s="306"/>
      <c r="BL112" s="306"/>
      <c r="BM112" s="306"/>
      <c r="BN112" s="306"/>
      <c r="BO112" s="306"/>
      <c r="BP112" s="306"/>
      <c r="BQ112" s="306"/>
      <c r="BR112" s="306"/>
      <c r="BS112" s="306"/>
      <c r="BT112" s="306"/>
      <c r="BU112" s="306"/>
      <c r="BV112" s="306"/>
      <c r="BW112" s="306"/>
      <c r="BX112" s="306"/>
      <c r="BY112" s="306"/>
      <c r="BZ112" s="306"/>
      <c r="CA112" s="306"/>
      <c r="CB112" s="306"/>
      <c r="CC112" s="306"/>
      <c r="CD112" s="306"/>
      <c r="CE112" s="306"/>
      <c r="CF112" s="306"/>
      <c r="CG112" s="306"/>
      <c r="CH112" s="306"/>
      <c r="CI112" s="306"/>
      <c r="CJ112" s="306"/>
      <c r="CK112" s="306"/>
      <c r="CL112" s="306"/>
      <c r="CM112" s="306"/>
      <c r="CN112" s="306"/>
      <c r="CO112" s="306"/>
      <c r="CP112" s="306"/>
      <c r="CQ112" s="306"/>
      <c r="CR112" s="306"/>
      <c r="CS112" s="306"/>
      <c r="CT112" s="306"/>
      <c r="CU112" s="306"/>
      <c r="CV112" s="306"/>
      <c r="CW112" s="306"/>
      <c r="CX112" s="306"/>
      <c r="CY112" s="306"/>
      <c r="CZ112" s="306"/>
      <c r="DA112" s="306"/>
      <c r="DB112" s="306"/>
      <c r="DC112" s="306"/>
      <c r="DD112" s="306"/>
      <c r="DE112" s="306"/>
      <c r="DF112" s="306"/>
      <c r="DG112" s="306"/>
      <c r="DH112" s="306"/>
      <c r="DI112" s="306"/>
      <c r="DJ112" s="306"/>
      <c r="DK112" s="306"/>
      <c r="DL112" s="306"/>
      <c r="DM112" s="306"/>
      <c r="DN112" s="306"/>
      <c r="DO112" s="306"/>
      <c r="DP112" s="306"/>
      <c r="DQ112" s="306"/>
      <c r="DR112" s="306"/>
      <c r="DS112" s="306"/>
      <c r="DT112" s="306"/>
      <c r="DU112" s="306"/>
      <c r="DV112" s="306"/>
      <c r="DW112" s="306"/>
      <c r="DX112" s="306"/>
      <c r="DY112" s="306"/>
      <c r="DZ112" s="306"/>
      <c r="EA112" s="306"/>
      <c r="EB112" s="306"/>
      <c r="EC112" s="306"/>
      <c r="ED112" s="306"/>
      <c r="EE112" s="306"/>
      <c r="EF112" s="306"/>
      <c r="EG112" s="306"/>
      <c r="EH112" s="306"/>
      <c r="EI112" s="306"/>
      <c r="EJ112" s="306"/>
      <c r="EK112" s="306"/>
      <c r="EL112" s="306"/>
      <c r="EM112" s="306"/>
      <c r="EN112" s="306"/>
      <c r="EO112" s="306"/>
      <c r="EP112" s="306"/>
      <c r="EQ112" s="306"/>
      <c r="ER112" s="306"/>
      <c r="ES112" s="306"/>
      <c r="ET112" s="306"/>
      <c r="EU112" s="306"/>
      <c r="EV112" s="306"/>
      <c r="EW112" s="306"/>
      <c r="EX112" s="306"/>
      <c r="EY112" s="306"/>
      <c r="EZ112" s="306"/>
      <c r="FA112" s="306"/>
      <c r="FB112" s="306"/>
      <c r="FC112" s="306"/>
      <c r="FD112" s="306"/>
      <c r="FE112" s="306"/>
      <c r="FF112" s="306"/>
      <c r="FG112" s="306"/>
      <c r="FH112" s="306"/>
      <c r="FI112" s="306"/>
      <c r="FJ112" s="306"/>
      <c r="FK112" s="306"/>
      <c r="FL112" s="306"/>
      <c r="FM112" s="306"/>
      <c r="FN112" s="306"/>
      <c r="FO112" s="306"/>
      <c r="FP112" s="306"/>
      <c r="FQ112" s="306"/>
      <c r="FR112" s="306"/>
      <c r="FS112" s="306"/>
      <c r="FT112" s="306"/>
      <c r="FU112" s="306"/>
      <c r="FV112" s="306"/>
      <c r="FW112" s="306"/>
      <c r="FX112" s="306"/>
      <c r="FY112" s="306"/>
      <c r="FZ112" s="306"/>
      <c r="GA112" s="306"/>
      <c r="GB112" s="306"/>
      <c r="GC112" s="306"/>
      <c r="GD112" s="306"/>
      <c r="GE112" s="306"/>
      <c r="GF112" s="306"/>
      <c r="GG112" s="306"/>
      <c r="GH112" s="306"/>
      <c r="GI112" s="306"/>
      <c r="GJ112" s="306"/>
      <c r="GK112" s="306"/>
      <c r="GL112" s="306"/>
      <c r="GM112" s="306"/>
      <c r="GN112" s="306"/>
      <c r="GO112" s="306"/>
      <c r="GP112" s="306"/>
      <c r="GQ112" s="306"/>
      <c r="GR112" s="306"/>
      <c r="GS112" s="306"/>
      <c r="GT112" s="306"/>
      <c r="GU112" s="306"/>
      <c r="GV112" s="306"/>
      <c r="GW112" s="306"/>
      <c r="GX112" s="306"/>
      <c r="GY112" s="306"/>
      <c r="GZ112" s="306"/>
      <c r="HA112" s="306"/>
      <c r="HB112" s="306"/>
      <c r="HC112" s="306"/>
      <c r="HD112" s="306"/>
      <c r="HE112" s="306"/>
      <c r="HF112" s="306"/>
      <c r="HG112" s="306"/>
      <c r="HH112" s="306"/>
      <c r="HI112" s="306"/>
      <c r="HJ112" s="306"/>
      <c r="HK112" s="306"/>
      <c r="HL112" s="306"/>
      <c r="HM112" s="306"/>
      <c r="HN112" s="306"/>
      <c r="HO112" s="306"/>
      <c r="HP112" s="306"/>
      <c r="HQ112" s="306"/>
      <c r="HR112" s="306"/>
      <c r="HS112" s="306"/>
      <c r="HT112" s="306"/>
      <c r="HU112" s="306"/>
      <c r="HV112" s="306"/>
      <c r="HW112" s="306"/>
      <c r="HX112" s="306"/>
      <c r="HY112" s="306"/>
      <c r="HZ112" s="306"/>
      <c r="IA112" s="306"/>
      <c r="IB112" s="306"/>
      <c r="IC112" s="306"/>
      <c r="ID112" s="306"/>
      <c r="IE112" s="306"/>
      <c r="IF112" s="306"/>
      <c r="IG112" s="306"/>
      <c r="IH112" s="306"/>
    </row>
    <row r="113" spans="1:242" s="219" customFormat="1" ht="15" customHeight="1" x14ac:dyDescent="0.3">
      <c r="A113" s="174">
        <v>5.03</v>
      </c>
      <c r="B113" s="231"/>
      <c r="C113" s="232" t="e">
        <f>VLOOKUP(BD.PD8[[#This Row],[Pos]],[18]!PPto[#Data],3,FALSE)</f>
        <v>#REF!</v>
      </c>
      <c r="D113" s="174" t="s">
        <v>23</v>
      </c>
      <c r="E113" s="305" t="str">
        <f>IF(BD.PD8[[#This Row],[.]]="*",VLOOKUP(BD.PD8[[#This Row],[Pos]],[18]Presupuesto!A:H,7,FALSE),"")</f>
        <v/>
      </c>
      <c r="F113" s="550" t="s">
        <v>340</v>
      </c>
      <c r="G113" s="517">
        <v>4600073206</v>
      </c>
      <c r="H113" s="517"/>
      <c r="I113" s="174" t="s">
        <v>273</v>
      </c>
      <c r="J113" s="382">
        <v>1</v>
      </c>
      <c r="K113" s="174" t="s">
        <v>189</v>
      </c>
      <c r="L113" s="383" t="e">
        <f>IF(BD.PD8[[#This Row],[Mon]]="DOP",1,HLOOKUP(BD.PD8[[#This Row],[Mon]],Data!$J$1:$K$2,2,FALSE))</f>
        <v>#N/A</v>
      </c>
      <c r="M113" s="385">
        <v>632.57000000000005</v>
      </c>
      <c r="N113" s="243" t="e">
        <f>BD.PD8[[#This Row],[Cant.]]*BD.PD8[[#This Row],[ Tasa ]]*BD.PD8[[#This Row],[ Precio Und.]]</f>
        <v>#N/A</v>
      </c>
      <c r="O113" s="386">
        <v>0.25</v>
      </c>
      <c r="P11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3" s="243" t="e">
        <f>BD.PD8[[#This Row],[Ppto. Orden Interna '[DOP']]]/HLOOKUP("USD",Data!$J$1:$K$2,2,FALSE)</f>
        <v>#N/A</v>
      </c>
      <c r="R113" s="517" t="s">
        <v>1302</v>
      </c>
      <c r="S113" s="387"/>
      <c r="T113" s="387"/>
      <c r="U113" s="492" t="s">
        <v>321</v>
      </c>
      <c r="V113" s="493">
        <v>801670</v>
      </c>
      <c r="W113" s="494" t="s">
        <v>339</v>
      </c>
      <c r="X113" s="495">
        <v>4</v>
      </c>
      <c r="Y113" s="403">
        <v>0.6</v>
      </c>
      <c r="Z113" s="243" t="e">
        <f>BD.PD8[[#This Row],[Av.P1 '[%']]]*BD.PD8[[#This Row],[Ppto. Orden Interna '[DOP']]]</f>
        <v>#N/A</v>
      </c>
      <c r="AA113" s="511">
        <v>8</v>
      </c>
      <c r="AB113" s="403">
        <v>0.4</v>
      </c>
      <c r="AC113" s="243" t="e">
        <f>BD.PD8[[#This Row],[Av.P2 '[%']]]*BD.PD8[[#This Row],[Ppto. Orden Interna '[DOP']]]</f>
        <v>#N/A</v>
      </c>
      <c r="AD113" s="514"/>
      <c r="AE113" s="404"/>
      <c r="AF113" s="243" t="e">
        <f>BD.PD8[[#This Row],[Av.P3 '[%']]]*BD.PD8[[#This Row],[Ppto. Orden Interna '[DOP']]]</f>
        <v>#N/A</v>
      </c>
      <c r="AG113" s="243"/>
      <c r="AH113" s="243"/>
      <c r="AI113" s="243"/>
      <c r="AJ113" s="243"/>
      <c r="AK113" s="243"/>
      <c r="AL113" s="243"/>
      <c r="AM113" s="496" t="e">
        <f>BD.PD8[[#This Row],[Pago 3]]+BD.PD8[[#This Row],[Pago 2]]+BD.PD8[[#This Row],[Pago 1]]</f>
        <v>#N/A</v>
      </c>
      <c r="AN113" s="308" t="s">
        <v>244</v>
      </c>
      <c r="AO113" s="308" t="s">
        <v>245</v>
      </c>
      <c r="AP113" s="308" t="s">
        <v>246</v>
      </c>
      <c r="AQ113" s="308" t="s">
        <v>247</v>
      </c>
      <c r="AR113" s="308">
        <v>594</v>
      </c>
      <c r="AS113" s="308" t="s">
        <v>258</v>
      </c>
      <c r="AT113" s="249" t="s">
        <v>1356</v>
      </c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  <c r="BH113" s="306"/>
      <c r="BI113" s="306"/>
      <c r="BJ113" s="306"/>
      <c r="BK113" s="306"/>
      <c r="BL113" s="306"/>
      <c r="BM113" s="306"/>
      <c r="BN113" s="306"/>
      <c r="BO113" s="306"/>
      <c r="BP113" s="306"/>
      <c r="BQ113" s="306"/>
      <c r="BR113" s="306"/>
      <c r="BS113" s="306"/>
      <c r="BT113" s="306"/>
      <c r="BU113" s="306"/>
      <c r="BV113" s="306"/>
      <c r="BW113" s="306"/>
      <c r="BX113" s="306"/>
      <c r="BY113" s="306"/>
      <c r="BZ113" s="306"/>
      <c r="CA113" s="306"/>
      <c r="CB113" s="306"/>
      <c r="CC113" s="306"/>
      <c r="CD113" s="306"/>
      <c r="CE113" s="306"/>
      <c r="CF113" s="306"/>
      <c r="CG113" s="306"/>
      <c r="CH113" s="306"/>
      <c r="CI113" s="306"/>
      <c r="CJ113" s="306"/>
      <c r="CK113" s="306"/>
      <c r="CL113" s="306"/>
      <c r="CM113" s="306"/>
      <c r="CN113" s="306"/>
      <c r="CO113" s="306"/>
      <c r="CP113" s="306"/>
      <c r="CQ113" s="306"/>
      <c r="CR113" s="306"/>
      <c r="CS113" s="306"/>
      <c r="CT113" s="306"/>
      <c r="CU113" s="306"/>
      <c r="CV113" s="306"/>
      <c r="CW113" s="306"/>
      <c r="CX113" s="306"/>
      <c r="CY113" s="306"/>
      <c r="CZ113" s="306"/>
      <c r="DA113" s="306"/>
      <c r="DB113" s="306"/>
      <c r="DC113" s="306"/>
      <c r="DD113" s="306"/>
      <c r="DE113" s="306"/>
      <c r="DF113" s="306"/>
      <c r="DG113" s="306"/>
      <c r="DH113" s="306"/>
      <c r="DI113" s="306"/>
      <c r="DJ113" s="306"/>
      <c r="DK113" s="306"/>
      <c r="DL113" s="306"/>
      <c r="DM113" s="306"/>
      <c r="DN113" s="306"/>
      <c r="DO113" s="306"/>
      <c r="DP113" s="306"/>
      <c r="DQ113" s="306"/>
      <c r="DR113" s="306"/>
      <c r="DS113" s="306"/>
      <c r="DT113" s="306"/>
      <c r="DU113" s="306"/>
      <c r="DV113" s="306"/>
      <c r="DW113" s="306"/>
      <c r="DX113" s="306"/>
      <c r="DY113" s="306"/>
      <c r="DZ113" s="306"/>
      <c r="EA113" s="306"/>
      <c r="EB113" s="306"/>
      <c r="EC113" s="306"/>
      <c r="ED113" s="306"/>
      <c r="EE113" s="306"/>
      <c r="EF113" s="306"/>
      <c r="EG113" s="306"/>
      <c r="EH113" s="306"/>
      <c r="EI113" s="306"/>
      <c r="EJ113" s="306"/>
      <c r="EK113" s="306"/>
      <c r="EL113" s="306"/>
      <c r="EM113" s="306"/>
      <c r="EN113" s="306"/>
      <c r="EO113" s="306"/>
      <c r="EP113" s="306"/>
      <c r="EQ113" s="306"/>
      <c r="ER113" s="306"/>
      <c r="ES113" s="306"/>
      <c r="ET113" s="306"/>
      <c r="EU113" s="306"/>
      <c r="EV113" s="306"/>
      <c r="EW113" s="306"/>
      <c r="EX113" s="306"/>
      <c r="EY113" s="306"/>
      <c r="EZ113" s="306"/>
      <c r="FA113" s="306"/>
      <c r="FB113" s="306"/>
      <c r="FC113" s="306"/>
      <c r="FD113" s="306"/>
      <c r="FE113" s="306"/>
      <c r="FF113" s="306"/>
      <c r="FG113" s="306"/>
      <c r="FH113" s="306"/>
      <c r="FI113" s="306"/>
      <c r="FJ113" s="306"/>
      <c r="FK113" s="306"/>
      <c r="FL113" s="306"/>
      <c r="FM113" s="306"/>
      <c r="FN113" s="306"/>
      <c r="FO113" s="306"/>
      <c r="FP113" s="306"/>
      <c r="FQ113" s="306"/>
      <c r="FR113" s="306"/>
      <c r="FS113" s="306"/>
      <c r="FT113" s="306"/>
      <c r="FU113" s="306"/>
      <c r="FV113" s="306"/>
      <c r="FW113" s="306"/>
      <c r="FX113" s="306"/>
      <c r="FY113" s="306"/>
      <c r="FZ113" s="306"/>
      <c r="GA113" s="306"/>
      <c r="GB113" s="306"/>
      <c r="GC113" s="306"/>
      <c r="GD113" s="306"/>
      <c r="GE113" s="306"/>
      <c r="GF113" s="306"/>
      <c r="GG113" s="306"/>
      <c r="GH113" s="306"/>
      <c r="GI113" s="306"/>
      <c r="GJ113" s="306"/>
      <c r="GK113" s="306"/>
      <c r="GL113" s="306"/>
      <c r="GM113" s="306"/>
      <c r="GN113" s="306"/>
      <c r="GO113" s="306"/>
      <c r="GP113" s="306"/>
      <c r="GQ113" s="306"/>
      <c r="GR113" s="306"/>
      <c r="GS113" s="306"/>
      <c r="GT113" s="306"/>
      <c r="GU113" s="306"/>
      <c r="GV113" s="306"/>
      <c r="GW113" s="306"/>
      <c r="GX113" s="306"/>
      <c r="GY113" s="306"/>
      <c r="GZ113" s="306"/>
      <c r="HA113" s="306"/>
      <c r="HB113" s="306"/>
      <c r="HC113" s="306"/>
      <c r="HD113" s="306"/>
      <c r="HE113" s="306"/>
      <c r="HF113" s="306"/>
      <c r="HG113" s="306"/>
      <c r="HH113" s="306"/>
      <c r="HI113" s="306"/>
      <c r="HJ113" s="306"/>
      <c r="HK113" s="306"/>
      <c r="HL113" s="306"/>
      <c r="HM113" s="306"/>
      <c r="HN113" s="306"/>
      <c r="HO113" s="306"/>
      <c r="HP113" s="306"/>
      <c r="HQ113" s="306"/>
      <c r="HR113" s="306"/>
      <c r="HS113" s="306"/>
      <c r="HT113" s="306"/>
      <c r="HU113" s="306"/>
      <c r="HV113" s="306"/>
      <c r="HW113" s="306"/>
      <c r="HX113" s="306"/>
      <c r="HY113" s="306"/>
      <c r="HZ113" s="306"/>
      <c r="IA113" s="306"/>
      <c r="IB113" s="306"/>
      <c r="IC113" s="306"/>
      <c r="ID113" s="306"/>
      <c r="IE113" s="306"/>
      <c r="IF113" s="306"/>
      <c r="IG113" s="306"/>
      <c r="IH113" s="306"/>
    </row>
    <row r="114" spans="1:242" s="219" customFormat="1" ht="15" customHeight="1" x14ac:dyDescent="0.3">
      <c r="A114" s="174">
        <v>5.03</v>
      </c>
      <c r="B114" s="231"/>
      <c r="C114" s="232" t="e">
        <f>VLOOKUP(BD.PD8[[#This Row],[Pos]],[18]!PPto[#Data],3,FALSE)</f>
        <v>#REF!</v>
      </c>
      <c r="D114" s="174" t="s">
        <v>23</v>
      </c>
      <c r="E114" s="305" t="str">
        <f>IF(BD.PD8[[#This Row],[.]]="*",VLOOKUP(BD.PD8[[#This Row],[Pos]],[18]Presupuesto!A:H,7,FALSE),"")</f>
        <v/>
      </c>
      <c r="F114" s="550" t="s">
        <v>342</v>
      </c>
      <c r="G114" s="517">
        <v>4600073206</v>
      </c>
      <c r="H114" s="517"/>
      <c r="I114" s="174" t="s">
        <v>273</v>
      </c>
      <c r="J114" s="382">
        <v>1</v>
      </c>
      <c r="K114" s="174" t="s">
        <v>189</v>
      </c>
      <c r="L114" s="383" t="e">
        <f>IF(BD.PD8[[#This Row],[Mon]]="DOP",1,HLOOKUP(BD.PD8[[#This Row],[Mon]],Data!$J$1:$K$2,2,FALSE))</f>
        <v>#N/A</v>
      </c>
      <c r="M114" s="385">
        <v>7366.02</v>
      </c>
      <c r="N114" s="243" t="e">
        <f>BD.PD8[[#This Row],[Cant.]]*BD.PD8[[#This Row],[ Tasa ]]*BD.PD8[[#This Row],[ Precio Und.]]</f>
        <v>#N/A</v>
      </c>
      <c r="O114" s="386">
        <v>0.25</v>
      </c>
      <c r="P11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4" s="243" t="e">
        <f>BD.PD8[[#This Row],[Ppto. Orden Interna '[DOP']]]/HLOOKUP("USD",Data!$J$1:$K$2,2,FALSE)</f>
        <v>#N/A</v>
      </c>
      <c r="R114" s="517" t="s">
        <v>1302</v>
      </c>
      <c r="S114" s="387"/>
      <c r="T114" s="387"/>
      <c r="U114" s="492" t="s">
        <v>321</v>
      </c>
      <c r="V114" s="493">
        <v>801670</v>
      </c>
      <c r="W114" s="494" t="s">
        <v>339</v>
      </c>
      <c r="X114" s="495">
        <v>4</v>
      </c>
      <c r="Y114" s="403">
        <v>0.6</v>
      </c>
      <c r="Z114" s="243" t="e">
        <f>BD.PD8[[#This Row],[Av.P1 '[%']]]*BD.PD8[[#This Row],[Ppto. Orden Interna '[DOP']]]</f>
        <v>#N/A</v>
      </c>
      <c r="AA114" s="511">
        <v>8</v>
      </c>
      <c r="AB114" s="403">
        <v>0.4</v>
      </c>
      <c r="AC114" s="243" t="e">
        <f>BD.PD8[[#This Row],[Av.P2 '[%']]]*BD.PD8[[#This Row],[Ppto. Orden Interna '[DOP']]]</f>
        <v>#N/A</v>
      </c>
      <c r="AD114" s="514"/>
      <c r="AE114" s="404"/>
      <c r="AF114" s="243" t="e">
        <f>BD.PD8[[#This Row],[Av.P3 '[%']]]*BD.PD8[[#This Row],[Ppto. Orden Interna '[DOP']]]</f>
        <v>#N/A</v>
      </c>
      <c r="AG114" s="243"/>
      <c r="AH114" s="243"/>
      <c r="AI114" s="243"/>
      <c r="AJ114" s="243"/>
      <c r="AK114" s="243"/>
      <c r="AL114" s="243"/>
      <c r="AM114" s="496" t="e">
        <f>BD.PD8[[#This Row],[Pago 3]]+BD.PD8[[#This Row],[Pago 2]]+BD.PD8[[#This Row],[Pago 1]]</f>
        <v>#N/A</v>
      </c>
      <c r="AN114" s="308" t="s">
        <v>244</v>
      </c>
      <c r="AO114" s="308" t="s">
        <v>245</v>
      </c>
      <c r="AP114" s="308" t="s">
        <v>246</v>
      </c>
      <c r="AQ114" s="308" t="s">
        <v>247</v>
      </c>
      <c r="AR114" s="308">
        <v>594</v>
      </c>
      <c r="AS114" s="308" t="s">
        <v>258</v>
      </c>
      <c r="AT114" s="249" t="s">
        <v>1356</v>
      </c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  <c r="BH114" s="306"/>
      <c r="BI114" s="306"/>
      <c r="BJ114" s="306"/>
      <c r="BK114" s="306"/>
      <c r="BL114" s="306"/>
      <c r="BM114" s="306"/>
      <c r="BN114" s="306"/>
      <c r="BO114" s="306"/>
      <c r="BP114" s="306"/>
      <c r="BQ114" s="306"/>
      <c r="BR114" s="306"/>
      <c r="BS114" s="306"/>
      <c r="BT114" s="306"/>
      <c r="BU114" s="306"/>
      <c r="BV114" s="306"/>
      <c r="BW114" s="306"/>
      <c r="BX114" s="306"/>
      <c r="BY114" s="306"/>
      <c r="BZ114" s="306"/>
      <c r="CA114" s="306"/>
      <c r="CB114" s="306"/>
      <c r="CC114" s="306"/>
      <c r="CD114" s="306"/>
      <c r="CE114" s="306"/>
      <c r="CF114" s="306"/>
      <c r="CG114" s="306"/>
      <c r="CH114" s="306"/>
      <c r="CI114" s="306"/>
      <c r="CJ114" s="306"/>
      <c r="CK114" s="306"/>
      <c r="CL114" s="306"/>
      <c r="CM114" s="306"/>
      <c r="CN114" s="306"/>
      <c r="CO114" s="306"/>
      <c r="CP114" s="306"/>
      <c r="CQ114" s="306"/>
      <c r="CR114" s="306"/>
      <c r="CS114" s="306"/>
      <c r="CT114" s="306"/>
      <c r="CU114" s="306"/>
      <c r="CV114" s="306"/>
      <c r="CW114" s="306"/>
      <c r="CX114" s="306"/>
      <c r="CY114" s="306"/>
      <c r="CZ114" s="306"/>
      <c r="DA114" s="306"/>
      <c r="DB114" s="306"/>
      <c r="DC114" s="306"/>
      <c r="DD114" s="306"/>
      <c r="DE114" s="306"/>
      <c r="DF114" s="306"/>
      <c r="DG114" s="306"/>
      <c r="DH114" s="306"/>
      <c r="DI114" s="306"/>
      <c r="DJ114" s="306"/>
      <c r="DK114" s="306"/>
      <c r="DL114" s="306"/>
      <c r="DM114" s="306"/>
      <c r="DN114" s="306"/>
      <c r="DO114" s="306"/>
      <c r="DP114" s="306"/>
      <c r="DQ114" s="306"/>
      <c r="DR114" s="306"/>
      <c r="DS114" s="306"/>
      <c r="DT114" s="306"/>
      <c r="DU114" s="306"/>
      <c r="DV114" s="306"/>
      <c r="DW114" s="306"/>
      <c r="DX114" s="306"/>
      <c r="DY114" s="306"/>
      <c r="DZ114" s="306"/>
      <c r="EA114" s="306"/>
      <c r="EB114" s="306"/>
      <c r="EC114" s="306"/>
      <c r="ED114" s="306"/>
      <c r="EE114" s="306"/>
      <c r="EF114" s="306"/>
      <c r="EG114" s="306"/>
      <c r="EH114" s="306"/>
      <c r="EI114" s="306"/>
      <c r="EJ114" s="306"/>
      <c r="EK114" s="306"/>
      <c r="EL114" s="306"/>
      <c r="EM114" s="306"/>
      <c r="EN114" s="306"/>
      <c r="EO114" s="306"/>
      <c r="EP114" s="306"/>
      <c r="EQ114" s="306"/>
      <c r="ER114" s="306"/>
      <c r="ES114" s="306"/>
      <c r="ET114" s="306"/>
      <c r="EU114" s="306"/>
      <c r="EV114" s="306"/>
      <c r="EW114" s="306"/>
      <c r="EX114" s="306"/>
      <c r="EY114" s="306"/>
      <c r="EZ114" s="306"/>
      <c r="FA114" s="306"/>
      <c r="FB114" s="306"/>
      <c r="FC114" s="306"/>
      <c r="FD114" s="306"/>
      <c r="FE114" s="306"/>
      <c r="FF114" s="306"/>
      <c r="FG114" s="306"/>
      <c r="FH114" s="306"/>
      <c r="FI114" s="306"/>
      <c r="FJ114" s="306"/>
      <c r="FK114" s="306"/>
      <c r="FL114" s="306"/>
      <c r="FM114" s="306"/>
      <c r="FN114" s="306"/>
      <c r="FO114" s="306"/>
      <c r="FP114" s="306"/>
      <c r="FQ114" s="306"/>
      <c r="FR114" s="306"/>
      <c r="FS114" s="306"/>
      <c r="FT114" s="306"/>
      <c r="FU114" s="306"/>
      <c r="FV114" s="306"/>
      <c r="FW114" s="306"/>
      <c r="FX114" s="306"/>
      <c r="FY114" s="306"/>
      <c r="FZ114" s="306"/>
      <c r="GA114" s="306"/>
      <c r="GB114" s="306"/>
      <c r="GC114" s="306"/>
      <c r="GD114" s="306"/>
      <c r="GE114" s="306"/>
      <c r="GF114" s="306"/>
      <c r="GG114" s="306"/>
      <c r="GH114" s="306"/>
      <c r="GI114" s="306"/>
      <c r="GJ114" s="306"/>
      <c r="GK114" s="306"/>
      <c r="GL114" s="306"/>
      <c r="GM114" s="306"/>
      <c r="GN114" s="306"/>
      <c r="GO114" s="306"/>
      <c r="GP114" s="306"/>
      <c r="GQ114" s="306"/>
      <c r="GR114" s="306"/>
      <c r="GS114" s="306"/>
      <c r="GT114" s="306"/>
      <c r="GU114" s="306"/>
      <c r="GV114" s="306"/>
      <c r="GW114" s="306"/>
      <c r="GX114" s="306"/>
      <c r="GY114" s="306"/>
      <c r="GZ114" s="306"/>
      <c r="HA114" s="306"/>
      <c r="HB114" s="306"/>
      <c r="HC114" s="306"/>
      <c r="HD114" s="306"/>
      <c r="HE114" s="306"/>
      <c r="HF114" s="306"/>
      <c r="HG114" s="306"/>
      <c r="HH114" s="306"/>
      <c r="HI114" s="306"/>
      <c r="HJ114" s="306"/>
      <c r="HK114" s="306"/>
      <c r="HL114" s="306"/>
      <c r="HM114" s="306"/>
      <c r="HN114" s="306"/>
      <c r="HO114" s="306"/>
      <c r="HP114" s="306"/>
      <c r="HQ114" s="306"/>
      <c r="HR114" s="306"/>
      <c r="HS114" s="306"/>
      <c r="HT114" s="306"/>
      <c r="HU114" s="306"/>
      <c r="HV114" s="306"/>
      <c r="HW114" s="306"/>
      <c r="HX114" s="306"/>
      <c r="HY114" s="306"/>
      <c r="HZ114" s="306"/>
      <c r="IA114" s="306"/>
      <c r="IB114" s="306"/>
      <c r="IC114" s="306"/>
      <c r="ID114" s="306"/>
      <c r="IE114" s="306"/>
      <c r="IF114" s="306"/>
      <c r="IG114" s="306"/>
      <c r="IH114" s="306"/>
    </row>
    <row r="115" spans="1:242" s="219" customFormat="1" ht="15" customHeight="1" x14ac:dyDescent="0.3">
      <c r="A115" s="174">
        <v>5.03</v>
      </c>
      <c r="B115" s="231"/>
      <c r="C115" s="232" t="e">
        <f>VLOOKUP(BD.PD8[[#This Row],[Pos]],[18]!PPto[#Data],3,FALSE)</f>
        <v>#REF!</v>
      </c>
      <c r="D115" s="174" t="s">
        <v>23</v>
      </c>
      <c r="E115" s="305" t="str">
        <f>IF(BD.PD8[[#This Row],[.]]="*",VLOOKUP(BD.PD8[[#This Row],[Pos]],[18]Presupuesto!A:H,7,FALSE),"")</f>
        <v/>
      </c>
      <c r="F115" s="550" t="s">
        <v>343</v>
      </c>
      <c r="G115" s="517">
        <v>4600073206</v>
      </c>
      <c r="H115" s="517"/>
      <c r="I115" s="174" t="s">
        <v>273</v>
      </c>
      <c r="J115" s="382">
        <v>1</v>
      </c>
      <c r="K115" s="174" t="s">
        <v>189</v>
      </c>
      <c r="L115" s="383" t="e">
        <f>IF(BD.PD8[[#This Row],[Mon]]="DOP",1,HLOOKUP(BD.PD8[[#This Row],[Mon]],Data!$J$1:$K$2,2,FALSE))</f>
        <v>#N/A</v>
      </c>
      <c r="M115" s="385">
        <v>3828.6</v>
      </c>
      <c r="N115" s="243" t="e">
        <f>BD.PD8[[#This Row],[Cant.]]*BD.PD8[[#This Row],[ Tasa ]]*BD.PD8[[#This Row],[ Precio Und.]]</f>
        <v>#N/A</v>
      </c>
      <c r="O115" s="386">
        <v>0.25</v>
      </c>
      <c r="P11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5" s="243" t="e">
        <f>BD.PD8[[#This Row],[Ppto. Orden Interna '[DOP']]]/HLOOKUP("USD",Data!$J$1:$K$2,2,FALSE)</f>
        <v>#N/A</v>
      </c>
      <c r="R115" s="517" t="s">
        <v>1302</v>
      </c>
      <c r="S115" s="387"/>
      <c r="T115" s="387"/>
      <c r="U115" s="492" t="s">
        <v>321</v>
      </c>
      <c r="V115" s="493">
        <v>801670</v>
      </c>
      <c r="W115" s="494" t="s">
        <v>339</v>
      </c>
      <c r="X115" s="495">
        <v>4</v>
      </c>
      <c r="Y115" s="403">
        <v>0.6</v>
      </c>
      <c r="Z115" s="243" t="e">
        <f>BD.PD8[[#This Row],[Av.P1 '[%']]]*BD.PD8[[#This Row],[Ppto. Orden Interna '[DOP']]]</f>
        <v>#N/A</v>
      </c>
      <c r="AA115" s="511">
        <v>8</v>
      </c>
      <c r="AB115" s="403">
        <v>0.4</v>
      </c>
      <c r="AC115" s="243" t="e">
        <f>BD.PD8[[#This Row],[Av.P2 '[%']]]*BD.PD8[[#This Row],[Ppto. Orden Interna '[DOP']]]</f>
        <v>#N/A</v>
      </c>
      <c r="AD115" s="514"/>
      <c r="AE115" s="404"/>
      <c r="AF115" s="243" t="e">
        <f>BD.PD8[[#This Row],[Av.P3 '[%']]]*BD.PD8[[#This Row],[Ppto. Orden Interna '[DOP']]]</f>
        <v>#N/A</v>
      </c>
      <c r="AG115" s="243"/>
      <c r="AH115" s="243"/>
      <c r="AI115" s="243"/>
      <c r="AJ115" s="243"/>
      <c r="AK115" s="243"/>
      <c r="AL115" s="243"/>
      <c r="AM115" s="496" t="e">
        <f>BD.PD8[[#This Row],[Pago 3]]+BD.PD8[[#This Row],[Pago 2]]+BD.PD8[[#This Row],[Pago 1]]</f>
        <v>#N/A</v>
      </c>
      <c r="AN115" s="308" t="s">
        <v>244</v>
      </c>
      <c r="AO115" s="308" t="s">
        <v>245</v>
      </c>
      <c r="AP115" s="308" t="s">
        <v>246</v>
      </c>
      <c r="AQ115" s="308" t="s">
        <v>247</v>
      </c>
      <c r="AR115" s="308">
        <v>594</v>
      </c>
      <c r="AS115" s="308" t="s">
        <v>258</v>
      </c>
      <c r="AT115" s="249" t="s">
        <v>1356</v>
      </c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306"/>
      <c r="BI115" s="306"/>
      <c r="BJ115" s="306"/>
      <c r="BK115" s="306"/>
      <c r="BL115" s="306"/>
      <c r="BM115" s="306"/>
      <c r="BN115" s="306"/>
      <c r="BO115" s="306"/>
      <c r="BP115" s="306"/>
      <c r="BQ115" s="306"/>
      <c r="BR115" s="306"/>
      <c r="BS115" s="306"/>
      <c r="BT115" s="306"/>
      <c r="BU115" s="306"/>
      <c r="BV115" s="306"/>
      <c r="BW115" s="306"/>
      <c r="BX115" s="306"/>
      <c r="BY115" s="306"/>
      <c r="BZ115" s="306"/>
      <c r="CA115" s="306"/>
      <c r="CB115" s="306"/>
      <c r="CC115" s="306"/>
      <c r="CD115" s="306"/>
      <c r="CE115" s="306"/>
      <c r="CF115" s="306"/>
      <c r="CG115" s="306"/>
      <c r="CH115" s="306"/>
      <c r="CI115" s="306"/>
      <c r="CJ115" s="306"/>
      <c r="CK115" s="306"/>
      <c r="CL115" s="306"/>
      <c r="CM115" s="306"/>
      <c r="CN115" s="306"/>
      <c r="CO115" s="306"/>
      <c r="CP115" s="306"/>
      <c r="CQ115" s="306"/>
      <c r="CR115" s="306"/>
      <c r="CS115" s="306"/>
      <c r="CT115" s="306"/>
      <c r="CU115" s="306"/>
      <c r="CV115" s="306"/>
      <c r="CW115" s="306"/>
      <c r="CX115" s="306"/>
      <c r="CY115" s="306"/>
      <c r="CZ115" s="306"/>
      <c r="DA115" s="306"/>
      <c r="DB115" s="306"/>
      <c r="DC115" s="306"/>
      <c r="DD115" s="306"/>
      <c r="DE115" s="306"/>
      <c r="DF115" s="306"/>
      <c r="DG115" s="306"/>
      <c r="DH115" s="306"/>
      <c r="DI115" s="306"/>
      <c r="DJ115" s="306"/>
      <c r="DK115" s="306"/>
      <c r="DL115" s="306"/>
      <c r="DM115" s="306"/>
      <c r="DN115" s="306"/>
      <c r="DO115" s="306"/>
      <c r="DP115" s="306"/>
      <c r="DQ115" s="306"/>
      <c r="DR115" s="306"/>
      <c r="DS115" s="306"/>
      <c r="DT115" s="306"/>
      <c r="DU115" s="306"/>
      <c r="DV115" s="306"/>
      <c r="DW115" s="306"/>
      <c r="DX115" s="306"/>
      <c r="DY115" s="306"/>
      <c r="DZ115" s="306"/>
      <c r="EA115" s="306"/>
      <c r="EB115" s="306"/>
      <c r="EC115" s="306"/>
      <c r="ED115" s="306"/>
      <c r="EE115" s="306"/>
      <c r="EF115" s="306"/>
      <c r="EG115" s="306"/>
      <c r="EH115" s="306"/>
      <c r="EI115" s="306"/>
      <c r="EJ115" s="306"/>
      <c r="EK115" s="306"/>
      <c r="EL115" s="306"/>
      <c r="EM115" s="306"/>
      <c r="EN115" s="306"/>
      <c r="EO115" s="306"/>
      <c r="EP115" s="306"/>
      <c r="EQ115" s="306"/>
      <c r="ER115" s="306"/>
      <c r="ES115" s="306"/>
      <c r="ET115" s="306"/>
      <c r="EU115" s="306"/>
      <c r="EV115" s="306"/>
      <c r="EW115" s="306"/>
      <c r="EX115" s="306"/>
      <c r="EY115" s="306"/>
      <c r="EZ115" s="306"/>
      <c r="FA115" s="306"/>
      <c r="FB115" s="306"/>
      <c r="FC115" s="306"/>
      <c r="FD115" s="306"/>
      <c r="FE115" s="306"/>
      <c r="FF115" s="306"/>
      <c r="FG115" s="306"/>
      <c r="FH115" s="306"/>
      <c r="FI115" s="306"/>
      <c r="FJ115" s="306"/>
      <c r="FK115" s="306"/>
      <c r="FL115" s="306"/>
      <c r="FM115" s="306"/>
      <c r="FN115" s="306"/>
      <c r="FO115" s="306"/>
      <c r="FP115" s="306"/>
      <c r="FQ115" s="306"/>
      <c r="FR115" s="306"/>
      <c r="FS115" s="306"/>
      <c r="FT115" s="306"/>
      <c r="FU115" s="306"/>
      <c r="FV115" s="306"/>
      <c r="FW115" s="306"/>
      <c r="FX115" s="306"/>
      <c r="FY115" s="306"/>
      <c r="FZ115" s="306"/>
      <c r="GA115" s="306"/>
      <c r="GB115" s="306"/>
      <c r="GC115" s="306"/>
      <c r="GD115" s="306"/>
      <c r="GE115" s="306"/>
      <c r="GF115" s="306"/>
      <c r="GG115" s="306"/>
      <c r="GH115" s="306"/>
      <c r="GI115" s="306"/>
      <c r="GJ115" s="306"/>
      <c r="GK115" s="306"/>
      <c r="GL115" s="306"/>
      <c r="GM115" s="306"/>
      <c r="GN115" s="306"/>
      <c r="GO115" s="306"/>
      <c r="GP115" s="306"/>
      <c r="GQ115" s="306"/>
      <c r="GR115" s="306"/>
      <c r="GS115" s="306"/>
      <c r="GT115" s="306"/>
      <c r="GU115" s="306"/>
      <c r="GV115" s="306"/>
      <c r="GW115" s="306"/>
      <c r="GX115" s="306"/>
      <c r="GY115" s="306"/>
      <c r="GZ115" s="306"/>
      <c r="HA115" s="306"/>
      <c r="HB115" s="306"/>
      <c r="HC115" s="306"/>
      <c r="HD115" s="306"/>
      <c r="HE115" s="306"/>
      <c r="HF115" s="306"/>
      <c r="HG115" s="306"/>
      <c r="HH115" s="306"/>
      <c r="HI115" s="306"/>
      <c r="HJ115" s="306"/>
      <c r="HK115" s="306"/>
      <c r="HL115" s="306"/>
      <c r="HM115" s="306"/>
      <c r="HN115" s="306"/>
      <c r="HO115" s="306"/>
      <c r="HP115" s="306"/>
      <c r="HQ115" s="306"/>
      <c r="HR115" s="306"/>
      <c r="HS115" s="306"/>
      <c r="HT115" s="306"/>
      <c r="HU115" s="306"/>
      <c r="HV115" s="306"/>
      <c r="HW115" s="306"/>
      <c r="HX115" s="306"/>
      <c r="HY115" s="306"/>
      <c r="HZ115" s="306"/>
      <c r="IA115" s="306"/>
      <c r="IB115" s="306"/>
      <c r="IC115" s="306"/>
      <c r="ID115" s="306"/>
      <c r="IE115" s="306"/>
      <c r="IF115" s="306"/>
      <c r="IG115" s="306"/>
      <c r="IH115" s="306"/>
    </row>
    <row r="116" spans="1:242" s="219" customFormat="1" ht="15" customHeight="1" x14ac:dyDescent="0.3">
      <c r="A116" s="174">
        <v>5.03</v>
      </c>
      <c r="B116" s="231"/>
      <c r="C116" s="232" t="e">
        <f>VLOOKUP(BD.PD8[[#This Row],[Pos]],[18]!PPto[#Data],3,FALSE)</f>
        <v>#REF!</v>
      </c>
      <c r="D116" s="174" t="s">
        <v>23</v>
      </c>
      <c r="E116" s="305" t="str">
        <f>IF(BD.PD8[[#This Row],[.]]="*",VLOOKUP(BD.PD8[[#This Row],[Pos]],[18]Presupuesto!A:H,7,FALSE),"")</f>
        <v/>
      </c>
      <c r="F116" s="550" t="s">
        <v>340</v>
      </c>
      <c r="G116" s="517">
        <v>4600073206</v>
      </c>
      <c r="H116" s="517"/>
      <c r="I116" s="174" t="s">
        <v>273</v>
      </c>
      <c r="J116" s="382">
        <v>1</v>
      </c>
      <c r="K116" s="174" t="s">
        <v>189</v>
      </c>
      <c r="L116" s="383" t="e">
        <f>IF(BD.PD8[[#This Row],[Mon]]="DOP",1,HLOOKUP(BD.PD8[[#This Row],[Mon]],Data!$J$1:$K$2,2,FALSE))</f>
        <v>#N/A</v>
      </c>
      <c r="M116" s="385">
        <v>632.57000000000005</v>
      </c>
      <c r="N116" s="243" t="e">
        <f>BD.PD8[[#This Row],[Cant.]]*BD.PD8[[#This Row],[ Tasa ]]*BD.PD8[[#This Row],[ Precio Und.]]</f>
        <v>#N/A</v>
      </c>
      <c r="O116" s="386">
        <v>0.25</v>
      </c>
      <c r="P11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6" s="243" t="e">
        <f>BD.PD8[[#This Row],[Ppto. Orden Interna '[DOP']]]/HLOOKUP("USD",Data!$J$1:$K$2,2,FALSE)</f>
        <v>#N/A</v>
      </c>
      <c r="R116" s="517" t="s">
        <v>1302</v>
      </c>
      <c r="S116" s="387"/>
      <c r="T116" s="387"/>
      <c r="U116" s="492" t="s">
        <v>321</v>
      </c>
      <c r="V116" s="493">
        <v>801670</v>
      </c>
      <c r="W116" s="494" t="s">
        <v>339</v>
      </c>
      <c r="X116" s="495">
        <v>4</v>
      </c>
      <c r="Y116" s="403">
        <v>0.6</v>
      </c>
      <c r="Z116" s="243" t="e">
        <f>BD.PD8[[#This Row],[Av.P1 '[%']]]*BD.PD8[[#This Row],[Ppto. Orden Interna '[DOP']]]</f>
        <v>#N/A</v>
      </c>
      <c r="AA116" s="511">
        <v>8</v>
      </c>
      <c r="AB116" s="403">
        <v>0.4</v>
      </c>
      <c r="AC116" s="243" t="e">
        <f>BD.PD8[[#This Row],[Av.P2 '[%']]]*BD.PD8[[#This Row],[Ppto. Orden Interna '[DOP']]]</f>
        <v>#N/A</v>
      </c>
      <c r="AD116" s="514"/>
      <c r="AE116" s="404"/>
      <c r="AF116" s="243" t="e">
        <f>BD.PD8[[#This Row],[Av.P3 '[%']]]*BD.PD8[[#This Row],[Ppto. Orden Interna '[DOP']]]</f>
        <v>#N/A</v>
      </c>
      <c r="AG116" s="243"/>
      <c r="AH116" s="243"/>
      <c r="AI116" s="243"/>
      <c r="AJ116" s="243"/>
      <c r="AK116" s="243"/>
      <c r="AL116" s="243"/>
      <c r="AM116" s="496" t="e">
        <f>BD.PD8[[#This Row],[Pago 3]]+BD.PD8[[#This Row],[Pago 2]]+BD.PD8[[#This Row],[Pago 1]]</f>
        <v>#N/A</v>
      </c>
      <c r="AN116" s="308" t="s">
        <v>244</v>
      </c>
      <c r="AO116" s="308" t="s">
        <v>245</v>
      </c>
      <c r="AP116" s="308" t="s">
        <v>246</v>
      </c>
      <c r="AQ116" s="308" t="s">
        <v>247</v>
      </c>
      <c r="AR116" s="308">
        <v>594</v>
      </c>
      <c r="AS116" s="308" t="s">
        <v>258</v>
      </c>
      <c r="AT116" s="249" t="s">
        <v>1356</v>
      </c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H116" s="306"/>
      <c r="BI116" s="306"/>
      <c r="BJ116" s="306"/>
      <c r="BK116" s="306"/>
      <c r="BL116" s="306"/>
      <c r="BM116" s="306"/>
      <c r="BN116" s="306"/>
      <c r="BO116" s="306"/>
      <c r="BP116" s="306"/>
      <c r="BQ116" s="306"/>
      <c r="BR116" s="306"/>
      <c r="BS116" s="306"/>
      <c r="BT116" s="306"/>
      <c r="BU116" s="306"/>
      <c r="BV116" s="306"/>
      <c r="BW116" s="306"/>
      <c r="BX116" s="306"/>
      <c r="BY116" s="306"/>
      <c r="BZ116" s="306"/>
      <c r="CA116" s="306"/>
      <c r="CB116" s="306"/>
      <c r="CC116" s="306"/>
      <c r="CD116" s="306"/>
      <c r="CE116" s="306"/>
      <c r="CF116" s="306"/>
      <c r="CG116" s="306"/>
      <c r="CH116" s="306"/>
      <c r="CI116" s="306"/>
      <c r="CJ116" s="306"/>
      <c r="CK116" s="306"/>
      <c r="CL116" s="306"/>
      <c r="CM116" s="306"/>
      <c r="CN116" s="306"/>
      <c r="CO116" s="306"/>
      <c r="CP116" s="306"/>
      <c r="CQ116" s="306"/>
      <c r="CR116" s="306"/>
      <c r="CS116" s="306"/>
      <c r="CT116" s="306"/>
      <c r="CU116" s="306"/>
      <c r="CV116" s="306"/>
      <c r="CW116" s="306"/>
      <c r="CX116" s="306"/>
      <c r="CY116" s="306"/>
      <c r="CZ116" s="306"/>
      <c r="DA116" s="306"/>
      <c r="DB116" s="306"/>
      <c r="DC116" s="306"/>
      <c r="DD116" s="306"/>
      <c r="DE116" s="306"/>
      <c r="DF116" s="306"/>
      <c r="DG116" s="306"/>
      <c r="DH116" s="306"/>
      <c r="DI116" s="306"/>
      <c r="DJ116" s="306"/>
      <c r="DK116" s="306"/>
      <c r="DL116" s="306"/>
      <c r="DM116" s="306"/>
      <c r="DN116" s="306"/>
      <c r="DO116" s="306"/>
      <c r="DP116" s="306"/>
      <c r="DQ116" s="306"/>
      <c r="DR116" s="306"/>
      <c r="DS116" s="306"/>
      <c r="DT116" s="306"/>
      <c r="DU116" s="306"/>
      <c r="DV116" s="306"/>
      <c r="DW116" s="306"/>
      <c r="DX116" s="306"/>
      <c r="DY116" s="306"/>
      <c r="DZ116" s="306"/>
      <c r="EA116" s="306"/>
      <c r="EB116" s="306"/>
      <c r="EC116" s="306"/>
      <c r="ED116" s="306"/>
      <c r="EE116" s="306"/>
      <c r="EF116" s="306"/>
      <c r="EG116" s="306"/>
      <c r="EH116" s="306"/>
      <c r="EI116" s="306"/>
      <c r="EJ116" s="306"/>
      <c r="EK116" s="306"/>
      <c r="EL116" s="306"/>
      <c r="EM116" s="306"/>
      <c r="EN116" s="306"/>
      <c r="EO116" s="306"/>
      <c r="EP116" s="306"/>
      <c r="EQ116" s="306"/>
      <c r="ER116" s="306"/>
      <c r="ES116" s="306"/>
      <c r="ET116" s="306"/>
      <c r="EU116" s="306"/>
      <c r="EV116" s="306"/>
      <c r="EW116" s="306"/>
      <c r="EX116" s="306"/>
      <c r="EY116" s="306"/>
      <c r="EZ116" s="306"/>
      <c r="FA116" s="306"/>
      <c r="FB116" s="306"/>
      <c r="FC116" s="306"/>
      <c r="FD116" s="306"/>
      <c r="FE116" s="306"/>
      <c r="FF116" s="306"/>
      <c r="FG116" s="306"/>
      <c r="FH116" s="306"/>
      <c r="FI116" s="306"/>
      <c r="FJ116" s="306"/>
      <c r="FK116" s="306"/>
      <c r="FL116" s="306"/>
      <c r="FM116" s="306"/>
      <c r="FN116" s="306"/>
      <c r="FO116" s="306"/>
      <c r="FP116" s="306"/>
      <c r="FQ116" s="306"/>
      <c r="FR116" s="306"/>
      <c r="FS116" s="306"/>
      <c r="FT116" s="306"/>
      <c r="FU116" s="306"/>
      <c r="FV116" s="306"/>
      <c r="FW116" s="306"/>
      <c r="FX116" s="306"/>
      <c r="FY116" s="306"/>
      <c r="FZ116" s="306"/>
      <c r="GA116" s="306"/>
      <c r="GB116" s="306"/>
      <c r="GC116" s="306"/>
      <c r="GD116" s="306"/>
      <c r="GE116" s="306"/>
      <c r="GF116" s="306"/>
      <c r="GG116" s="306"/>
      <c r="GH116" s="306"/>
      <c r="GI116" s="306"/>
      <c r="GJ116" s="306"/>
      <c r="GK116" s="306"/>
      <c r="GL116" s="306"/>
      <c r="GM116" s="306"/>
      <c r="GN116" s="306"/>
      <c r="GO116" s="306"/>
      <c r="GP116" s="306"/>
      <c r="GQ116" s="306"/>
      <c r="GR116" s="306"/>
      <c r="GS116" s="306"/>
      <c r="GT116" s="306"/>
      <c r="GU116" s="306"/>
      <c r="GV116" s="306"/>
      <c r="GW116" s="306"/>
      <c r="GX116" s="306"/>
      <c r="GY116" s="306"/>
      <c r="GZ116" s="306"/>
      <c r="HA116" s="306"/>
      <c r="HB116" s="306"/>
      <c r="HC116" s="306"/>
      <c r="HD116" s="306"/>
      <c r="HE116" s="306"/>
      <c r="HF116" s="306"/>
      <c r="HG116" s="306"/>
      <c r="HH116" s="306"/>
      <c r="HI116" s="306"/>
      <c r="HJ116" s="306"/>
      <c r="HK116" s="306"/>
      <c r="HL116" s="306"/>
      <c r="HM116" s="306"/>
      <c r="HN116" s="306"/>
      <c r="HO116" s="306"/>
      <c r="HP116" s="306"/>
      <c r="HQ116" s="306"/>
      <c r="HR116" s="306"/>
      <c r="HS116" s="306"/>
      <c r="HT116" s="306"/>
      <c r="HU116" s="306"/>
      <c r="HV116" s="306"/>
      <c r="HW116" s="306"/>
      <c r="HX116" s="306"/>
      <c r="HY116" s="306"/>
      <c r="HZ116" s="306"/>
      <c r="IA116" s="306"/>
      <c r="IB116" s="306"/>
      <c r="IC116" s="306"/>
      <c r="ID116" s="306"/>
      <c r="IE116" s="306"/>
      <c r="IF116" s="306"/>
      <c r="IG116" s="306"/>
      <c r="IH116" s="306"/>
    </row>
    <row r="117" spans="1:242" s="219" customFormat="1" ht="15" customHeight="1" x14ac:dyDescent="0.3">
      <c r="A117" s="174">
        <v>5.03</v>
      </c>
      <c r="B117" s="231"/>
      <c r="C117" s="232" t="e">
        <f>VLOOKUP(BD.PD8[[#This Row],[Pos]],[18]!PPto[#Data],3,FALSE)</f>
        <v>#REF!</v>
      </c>
      <c r="D117" s="174" t="s">
        <v>23</v>
      </c>
      <c r="E117" s="305" t="str">
        <f>IF(BD.PD8[[#This Row],[.]]="*",VLOOKUP(BD.PD8[[#This Row],[Pos]],[18]Presupuesto!A:H,7,FALSE),"")</f>
        <v/>
      </c>
      <c r="F117" s="550" t="s">
        <v>344</v>
      </c>
      <c r="G117" s="517">
        <v>4600073206</v>
      </c>
      <c r="H117" s="517"/>
      <c r="I117" s="174" t="s">
        <v>273</v>
      </c>
      <c r="J117" s="382">
        <v>1</v>
      </c>
      <c r="K117" s="174" t="s">
        <v>189</v>
      </c>
      <c r="L117" s="383" t="e">
        <f>IF(BD.PD8[[#This Row],[Mon]]="DOP",1,HLOOKUP(BD.PD8[[#This Row],[Mon]],Data!$J$1:$K$2,2,FALSE))</f>
        <v>#N/A</v>
      </c>
      <c r="M117" s="385">
        <v>5511.03</v>
      </c>
      <c r="N117" s="243" t="e">
        <f>BD.PD8[[#This Row],[Cant.]]*BD.PD8[[#This Row],[ Tasa ]]*BD.PD8[[#This Row],[ Precio Und.]]</f>
        <v>#N/A</v>
      </c>
      <c r="O117" s="386">
        <v>0.25</v>
      </c>
      <c r="P11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7" s="243" t="e">
        <f>BD.PD8[[#This Row],[Ppto. Orden Interna '[DOP']]]/HLOOKUP("USD",Data!$J$1:$K$2,2,FALSE)</f>
        <v>#N/A</v>
      </c>
      <c r="R117" s="517" t="s">
        <v>1302</v>
      </c>
      <c r="S117" s="387"/>
      <c r="T117" s="387"/>
      <c r="U117" s="492" t="s">
        <v>321</v>
      </c>
      <c r="V117" s="493">
        <v>801670</v>
      </c>
      <c r="W117" s="494" t="s">
        <v>339</v>
      </c>
      <c r="X117" s="495">
        <v>4</v>
      </c>
      <c r="Y117" s="403">
        <v>0.6</v>
      </c>
      <c r="Z117" s="243" t="e">
        <f>BD.PD8[[#This Row],[Av.P1 '[%']]]*BD.PD8[[#This Row],[Ppto. Orden Interna '[DOP']]]</f>
        <v>#N/A</v>
      </c>
      <c r="AA117" s="511">
        <v>8</v>
      </c>
      <c r="AB117" s="403">
        <v>0.4</v>
      </c>
      <c r="AC117" s="243" t="e">
        <f>BD.PD8[[#This Row],[Av.P2 '[%']]]*BD.PD8[[#This Row],[Ppto. Orden Interna '[DOP']]]</f>
        <v>#N/A</v>
      </c>
      <c r="AD117" s="514"/>
      <c r="AE117" s="404"/>
      <c r="AF117" s="243" t="e">
        <f>BD.PD8[[#This Row],[Av.P3 '[%']]]*BD.PD8[[#This Row],[Ppto. Orden Interna '[DOP']]]</f>
        <v>#N/A</v>
      </c>
      <c r="AG117" s="243"/>
      <c r="AH117" s="243"/>
      <c r="AI117" s="243"/>
      <c r="AJ117" s="243"/>
      <c r="AK117" s="243"/>
      <c r="AL117" s="243"/>
      <c r="AM117" s="496" t="e">
        <f>BD.PD8[[#This Row],[Pago 3]]+BD.PD8[[#This Row],[Pago 2]]+BD.PD8[[#This Row],[Pago 1]]</f>
        <v>#N/A</v>
      </c>
      <c r="AN117" s="308" t="s">
        <v>244</v>
      </c>
      <c r="AO117" s="308" t="s">
        <v>245</v>
      </c>
      <c r="AP117" s="308" t="s">
        <v>246</v>
      </c>
      <c r="AQ117" s="308" t="s">
        <v>247</v>
      </c>
      <c r="AR117" s="308">
        <v>594</v>
      </c>
      <c r="AS117" s="308" t="s">
        <v>258</v>
      </c>
      <c r="AT117" s="249" t="s">
        <v>1356</v>
      </c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  <c r="BH117" s="306"/>
      <c r="BI117" s="306"/>
      <c r="BJ117" s="306"/>
      <c r="BK117" s="306"/>
      <c r="BL117" s="306"/>
      <c r="BM117" s="306"/>
      <c r="BN117" s="306"/>
      <c r="BO117" s="306"/>
      <c r="BP117" s="306"/>
      <c r="BQ117" s="306"/>
      <c r="BR117" s="306"/>
      <c r="BS117" s="306"/>
      <c r="BT117" s="306"/>
      <c r="BU117" s="306"/>
      <c r="BV117" s="306"/>
      <c r="BW117" s="306"/>
      <c r="BX117" s="306"/>
      <c r="BY117" s="306"/>
      <c r="BZ117" s="306"/>
      <c r="CA117" s="306"/>
      <c r="CB117" s="306"/>
      <c r="CC117" s="306"/>
      <c r="CD117" s="306"/>
      <c r="CE117" s="306"/>
      <c r="CF117" s="306"/>
      <c r="CG117" s="306"/>
      <c r="CH117" s="306"/>
      <c r="CI117" s="306"/>
      <c r="CJ117" s="306"/>
      <c r="CK117" s="306"/>
      <c r="CL117" s="306"/>
      <c r="CM117" s="306"/>
      <c r="CN117" s="306"/>
      <c r="CO117" s="306"/>
      <c r="CP117" s="306"/>
      <c r="CQ117" s="306"/>
      <c r="CR117" s="306"/>
      <c r="CS117" s="306"/>
      <c r="CT117" s="306"/>
      <c r="CU117" s="306"/>
      <c r="CV117" s="306"/>
      <c r="CW117" s="306"/>
      <c r="CX117" s="306"/>
      <c r="CY117" s="306"/>
      <c r="CZ117" s="306"/>
      <c r="DA117" s="306"/>
      <c r="DB117" s="306"/>
      <c r="DC117" s="306"/>
      <c r="DD117" s="306"/>
      <c r="DE117" s="306"/>
      <c r="DF117" s="306"/>
      <c r="DG117" s="306"/>
      <c r="DH117" s="306"/>
      <c r="DI117" s="306"/>
      <c r="DJ117" s="306"/>
      <c r="DK117" s="306"/>
      <c r="DL117" s="306"/>
      <c r="DM117" s="306"/>
      <c r="DN117" s="306"/>
      <c r="DO117" s="306"/>
      <c r="DP117" s="306"/>
      <c r="DQ117" s="306"/>
      <c r="DR117" s="306"/>
      <c r="DS117" s="306"/>
      <c r="DT117" s="306"/>
      <c r="DU117" s="306"/>
      <c r="DV117" s="306"/>
      <c r="DW117" s="306"/>
      <c r="DX117" s="306"/>
      <c r="DY117" s="306"/>
      <c r="DZ117" s="306"/>
      <c r="EA117" s="306"/>
      <c r="EB117" s="306"/>
      <c r="EC117" s="306"/>
      <c r="ED117" s="306"/>
      <c r="EE117" s="306"/>
      <c r="EF117" s="306"/>
      <c r="EG117" s="306"/>
      <c r="EH117" s="306"/>
      <c r="EI117" s="306"/>
      <c r="EJ117" s="306"/>
      <c r="EK117" s="306"/>
      <c r="EL117" s="306"/>
      <c r="EM117" s="306"/>
      <c r="EN117" s="306"/>
      <c r="EO117" s="306"/>
      <c r="EP117" s="306"/>
      <c r="EQ117" s="306"/>
      <c r="ER117" s="306"/>
      <c r="ES117" s="306"/>
      <c r="ET117" s="306"/>
      <c r="EU117" s="306"/>
      <c r="EV117" s="306"/>
      <c r="EW117" s="306"/>
      <c r="EX117" s="306"/>
      <c r="EY117" s="306"/>
      <c r="EZ117" s="306"/>
      <c r="FA117" s="306"/>
      <c r="FB117" s="306"/>
      <c r="FC117" s="306"/>
      <c r="FD117" s="306"/>
      <c r="FE117" s="306"/>
      <c r="FF117" s="306"/>
      <c r="FG117" s="306"/>
      <c r="FH117" s="306"/>
      <c r="FI117" s="306"/>
      <c r="FJ117" s="306"/>
      <c r="FK117" s="306"/>
      <c r="FL117" s="306"/>
      <c r="FM117" s="306"/>
      <c r="FN117" s="306"/>
      <c r="FO117" s="306"/>
      <c r="FP117" s="306"/>
      <c r="FQ117" s="306"/>
      <c r="FR117" s="306"/>
      <c r="FS117" s="306"/>
      <c r="FT117" s="306"/>
      <c r="FU117" s="306"/>
      <c r="FV117" s="306"/>
      <c r="FW117" s="306"/>
      <c r="FX117" s="306"/>
      <c r="FY117" s="306"/>
      <c r="FZ117" s="306"/>
      <c r="GA117" s="306"/>
      <c r="GB117" s="306"/>
      <c r="GC117" s="306"/>
      <c r="GD117" s="306"/>
      <c r="GE117" s="306"/>
      <c r="GF117" s="306"/>
      <c r="GG117" s="306"/>
      <c r="GH117" s="306"/>
      <c r="GI117" s="306"/>
      <c r="GJ117" s="306"/>
      <c r="GK117" s="306"/>
      <c r="GL117" s="306"/>
      <c r="GM117" s="306"/>
      <c r="GN117" s="306"/>
      <c r="GO117" s="306"/>
      <c r="GP117" s="306"/>
      <c r="GQ117" s="306"/>
      <c r="GR117" s="306"/>
      <c r="GS117" s="306"/>
      <c r="GT117" s="306"/>
      <c r="GU117" s="306"/>
      <c r="GV117" s="306"/>
      <c r="GW117" s="306"/>
      <c r="GX117" s="306"/>
      <c r="GY117" s="306"/>
      <c r="GZ117" s="306"/>
      <c r="HA117" s="306"/>
      <c r="HB117" s="306"/>
      <c r="HC117" s="306"/>
      <c r="HD117" s="306"/>
      <c r="HE117" s="306"/>
      <c r="HF117" s="306"/>
      <c r="HG117" s="306"/>
      <c r="HH117" s="306"/>
      <c r="HI117" s="306"/>
      <c r="HJ117" s="306"/>
      <c r="HK117" s="306"/>
      <c r="HL117" s="306"/>
      <c r="HM117" s="306"/>
      <c r="HN117" s="306"/>
      <c r="HO117" s="306"/>
      <c r="HP117" s="306"/>
      <c r="HQ117" s="306"/>
      <c r="HR117" s="306"/>
      <c r="HS117" s="306"/>
      <c r="HT117" s="306"/>
      <c r="HU117" s="306"/>
      <c r="HV117" s="306"/>
      <c r="HW117" s="306"/>
      <c r="HX117" s="306"/>
      <c r="HY117" s="306"/>
      <c r="HZ117" s="306"/>
      <c r="IA117" s="306"/>
      <c r="IB117" s="306"/>
      <c r="IC117" s="306"/>
      <c r="ID117" s="306"/>
      <c r="IE117" s="306"/>
      <c r="IF117" s="306"/>
      <c r="IG117" s="306"/>
      <c r="IH117" s="306"/>
    </row>
    <row r="118" spans="1:242" s="219" customFormat="1" ht="15" customHeight="1" x14ac:dyDescent="0.3">
      <c r="A118" s="174">
        <v>5.03</v>
      </c>
      <c r="B118" s="231"/>
      <c r="C118" s="232" t="e">
        <f>VLOOKUP(BD.PD8[[#This Row],[Pos]],[18]!PPto[#Data],3,FALSE)</f>
        <v>#REF!</v>
      </c>
      <c r="D118" s="174" t="s">
        <v>23</v>
      </c>
      <c r="E118" s="305" t="str">
        <f>IF(BD.PD8[[#This Row],[.]]="*",VLOOKUP(BD.PD8[[#This Row],[Pos]],[18]Presupuesto!A:H,7,FALSE),"")</f>
        <v/>
      </c>
      <c r="F118" s="550" t="s">
        <v>340</v>
      </c>
      <c r="G118" s="517">
        <v>4600073206</v>
      </c>
      <c r="H118" s="517"/>
      <c r="I118" s="174" t="s">
        <v>273</v>
      </c>
      <c r="J118" s="382">
        <v>1</v>
      </c>
      <c r="K118" s="174" t="s">
        <v>189</v>
      </c>
      <c r="L118" s="383" t="e">
        <f>IF(BD.PD8[[#This Row],[Mon]]="DOP",1,HLOOKUP(BD.PD8[[#This Row],[Mon]],Data!$J$1:$K$2,2,FALSE))</f>
        <v>#N/A</v>
      </c>
      <c r="M118" s="385">
        <v>632.57000000000005</v>
      </c>
      <c r="N118" s="243" t="e">
        <f>BD.PD8[[#This Row],[Cant.]]*BD.PD8[[#This Row],[ Tasa ]]*BD.PD8[[#This Row],[ Precio Und.]]</f>
        <v>#N/A</v>
      </c>
      <c r="O118" s="386">
        <v>0.25</v>
      </c>
      <c r="P11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8" s="243" t="e">
        <f>BD.PD8[[#This Row],[Ppto. Orden Interna '[DOP']]]/HLOOKUP("USD",Data!$J$1:$K$2,2,FALSE)</f>
        <v>#N/A</v>
      </c>
      <c r="R118" s="517" t="s">
        <v>1302</v>
      </c>
      <c r="S118" s="387"/>
      <c r="T118" s="387"/>
      <c r="U118" s="492" t="s">
        <v>321</v>
      </c>
      <c r="V118" s="493">
        <v>801670</v>
      </c>
      <c r="W118" s="494" t="s">
        <v>339</v>
      </c>
      <c r="X118" s="495">
        <v>4</v>
      </c>
      <c r="Y118" s="403">
        <v>0.6</v>
      </c>
      <c r="Z118" s="243" t="e">
        <f>BD.PD8[[#This Row],[Av.P1 '[%']]]*BD.PD8[[#This Row],[Ppto. Orden Interna '[DOP']]]</f>
        <v>#N/A</v>
      </c>
      <c r="AA118" s="511">
        <v>8</v>
      </c>
      <c r="AB118" s="403">
        <v>0.4</v>
      </c>
      <c r="AC118" s="243" t="e">
        <f>BD.PD8[[#This Row],[Av.P2 '[%']]]*BD.PD8[[#This Row],[Ppto. Orden Interna '[DOP']]]</f>
        <v>#N/A</v>
      </c>
      <c r="AD118" s="514"/>
      <c r="AE118" s="404"/>
      <c r="AF118" s="243" t="e">
        <f>BD.PD8[[#This Row],[Av.P3 '[%']]]*BD.PD8[[#This Row],[Ppto. Orden Interna '[DOP']]]</f>
        <v>#N/A</v>
      </c>
      <c r="AG118" s="243"/>
      <c r="AH118" s="243"/>
      <c r="AI118" s="243"/>
      <c r="AJ118" s="243"/>
      <c r="AK118" s="243"/>
      <c r="AL118" s="243"/>
      <c r="AM118" s="496" t="e">
        <f>BD.PD8[[#This Row],[Pago 3]]+BD.PD8[[#This Row],[Pago 2]]+BD.PD8[[#This Row],[Pago 1]]</f>
        <v>#N/A</v>
      </c>
      <c r="AN118" s="308" t="s">
        <v>244</v>
      </c>
      <c r="AO118" s="308" t="s">
        <v>245</v>
      </c>
      <c r="AP118" s="308" t="s">
        <v>246</v>
      </c>
      <c r="AQ118" s="308" t="s">
        <v>247</v>
      </c>
      <c r="AR118" s="308">
        <v>594</v>
      </c>
      <c r="AS118" s="308" t="s">
        <v>258</v>
      </c>
      <c r="AT118" s="249" t="s">
        <v>1356</v>
      </c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306"/>
      <c r="BI118" s="306"/>
      <c r="BJ118" s="306"/>
      <c r="BK118" s="306"/>
      <c r="BL118" s="306"/>
      <c r="BM118" s="306"/>
      <c r="BN118" s="306"/>
      <c r="BO118" s="306"/>
      <c r="BP118" s="306"/>
      <c r="BQ118" s="306"/>
      <c r="BR118" s="306"/>
      <c r="BS118" s="306"/>
      <c r="BT118" s="306"/>
      <c r="BU118" s="306"/>
      <c r="BV118" s="306"/>
      <c r="BW118" s="306"/>
      <c r="BX118" s="306"/>
      <c r="BY118" s="306"/>
      <c r="BZ118" s="306"/>
      <c r="CA118" s="306"/>
      <c r="CB118" s="306"/>
      <c r="CC118" s="306"/>
      <c r="CD118" s="306"/>
      <c r="CE118" s="306"/>
      <c r="CF118" s="306"/>
      <c r="CG118" s="306"/>
      <c r="CH118" s="306"/>
      <c r="CI118" s="306"/>
      <c r="CJ118" s="306"/>
      <c r="CK118" s="306"/>
      <c r="CL118" s="306"/>
      <c r="CM118" s="306"/>
      <c r="CN118" s="306"/>
      <c r="CO118" s="306"/>
      <c r="CP118" s="306"/>
      <c r="CQ118" s="306"/>
      <c r="CR118" s="306"/>
      <c r="CS118" s="306"/>
      <c r="CT118" s="306"/>
      <c r="CU118" s="306"/>
      <c r="CV118" s="306"/>
      <c r="CW118" s="306"/>
      <c r="CX118" s="306"/>
      <c r="CY118" s="306"/>
      <c r="CZ118" s="306"/>
      <c r="DA118" s="306"/>
      <c r="DB118" s="306"/>
      <c r="DC118" s="306"/>
      <c r="DD118" s="306"/>
      <c r="DE118" s="306"/>
      <c r="DF118" s="306"/>
      <c r="DG118" s="306"/>
      <c r="DH118" s="306"/>
      <c r="DI118" s="306"/>
      <c r="DJ118" s="306"/>
      <c r="DK118" s="306"/>
      <c r="DL118" s="306"/>
      <c r="DM118" s="306"/>
      <c r="DN118" s="306"/>
      <c r="DO118" s="306"/>
      <c r="DP118" s="306"/>
      <c r="DQ118" s="306"/>
      <c r="DR118" s="306"/>
      <c r="DS118" s="306"/>
      <c r="DT118" s="306"/>
      <c r="DU118" s="306"/>
      <c r="DV118" s="306"/>
      <c r="DW118" s="306"/>
      <c r="DX118" s="306"/>
      <c r="DY118" s="306"/>
      <c r="DZ118" s="306"/>
      <c r="EA118" s="306"/>
      <c r="EB118" s="306"/>
      <c r="EC118" s="306"/>
      <c r="ED118" s="306"/>
      <c r="EE118" s="306"/>
      <c r="EF118" s="306"/>
      <c r="EG118" s="306"/>
      <c r="EH118" s="306"/>
      <c r="EI118" s="306"/>
      <c r="EJ118" s="306"/>
      <c r="EK118" s="306"/>
      <c r="EL118" s="306"/>
      <c r="EM118" s="306"/>
      <c r="EN118" s="306"/>
      <c r="EO118" s="306"/>
      <c r="EP118" s="306"/>
      <c r="EQ118" s="306"/>
      <c r="ER118" s="306"/>
      <c r="ES118" s="306"/>
      <c r="ET118" s="306"/>
      <c r="EU118" s="306"/>
      <c r="EV118" s="306"/>
      <c r="EW118" s="306"/>
      <c r="EX118" s="306"/>
      <c r="EY118" s="306"/>
      <c r="EZ118" s="306"/>
      <c r="FA118" s="306"/>
      <c r="FB118" s="306"/>
      <c r="FC118" s="306"/>
      <c r="FD118" s="306"/>
      <c r="FE118" s="306"/>
      <c r="FF118" s="306"/>
      <c r="FG118" s="306"/>
      <c r="FH118" s="306"/>
      <c r="FI118" s="306"/>
      <c r="FJ118" s="306"/>
      <c r="FK118" s="306"/>
      <c r="FL118" s="306"/>
      <c r="FM118" s="306"/>
      <c r="FN118" s="306"/>
      <c r="FO118" s="306"/>
      <c r="FP118" s="306"/>
      <c r="FQ118" s="306"/>
      <c r="FR118" s="306"/>
      <c r="FS118" s="306"/>
      <c r="FT118" s="306"/>
      <c r="FU118" s="306"/>
      <c r="FV118" s="306"/>
      <c r="FW118" s="306"/>
      <c r="FX118" s="306"/>
      <c r="FY118" s="306"/>
      <c r="FZ118" s="306"/>
      <c r="GA118" s="306"/>
      <c r="GB118" s="306"/>
      <c r="GC118" s="306"/>
      <c r="GD118" s="306"/>
      <c r="GE118" s="306"/>
      <c r="GF118" s="306"/>
      <c r="GG118" s="306"/>
      <c r="GH118" s="306"/>
      <c r="GI118" s="306"/>
      <c r="GJ118" s="306"/>
      <c r="GK118" s="306"/>
      <c r="GL118" s="306"/>
      <c r="GM118" s="306"/>
      <c r="GN118" s="306"/>
      <c r="GO118" s="306"/>
      <c r="GP118" s="306"/>
      <c r="GQ118" s="306"/>
      <c r="GR118" s="306"/>
      <c r="GS118" s="306"/>
      <c r="GT118" s="306"/>
      <c r="GU118" s="306"/>
      <c r="GV118" s="306"/>
      <c r="GW118" s="306"/>
      <c r="GX118" s="306"/>
      <c r="GY118" s="306"/>
      <c r="GZ118" s="306"/>
      <c r="HA118" s="306"/>
      <c r="HB118" s="306"/>
      <c r="HC118" s="306"/>
      <c r="HD118" s="306"/>
      <c r="HE118" s="306"/>
      <c r="HF118" s="306"/>
      <c r="HG118" s="306"/>
      <c r="HH118" s="306"/>
      <c r="HI118" s="306"/>
      <c r="HJ118" s="306"/>
      <c r="HK118" s="306"/>
      <c r="HL118" s="306"/>
      <c r="HM118" s="306"/>
      <c r="HN118" s="306"/>
      <c r="HO118" s="306"/>
      <c r="HP118" s="306"/>
      <c r="HQ118" s="306"/>
      <c r="HR118" s="306"/>
      <c r="HS118" s="306"/>
      <c r="HT118" s="306"/>
      <c r="HU118" s="306"/>
      <c r="HV118" s="306"/>
      <c r="HW118" s="306"/>
      <c r="HX118" s="306"/>
      <c r="HY118" s="306"/>
      <c r="HZ118" s="306"/>
      <c r="IA118" s="306"/>
      <c r="IB118" s="306"/>
      <c r="IC118" s="306"/>
      <c r="ID118" s="306"/>
      <c r="IE118" s="306"/>
      <c r="IF118" s="306"/>
      <c r="IG118" s="306"/>
      <c r="IH118" s="306"/>
    </row>
    <row r="119" spans="1:242" s="219" customFormat="1" ht="15" customHeight="1" x14ac:dyDescent="0.3">
      <c r="A119" s="174">
        <v>5.03</v>
      </c>
      <c r="B119" s="231"/>
      <c r="C119" s="232" t="e">
        <f>VLOOKUP(BD.PD8[[#This Row],[Pos]],[18]!PPto[#Data],3,FALSE)</f>
        <v>#REF!</v>
      </c>
      <c r="D119" s="174" t="s">
        <v>23</v>
      </c>
      <c r="E119" s="305" t="str">
        <f>IF(BD.PD8[[#This Row],[.]]="*",VLOOKUP(BD.PD8[[#This Row],[Pos]],[18]Presupuesto!A:H,7,FALSE),"")</f>
        <v/>
      </c>
      <c r="F119" s="550" t="s">
        <v>344</v>
      </c>
      <c r="G119" s="517">
        <v>4600073206</v>
      </c>
      <c r="H119" s="517"/>
      <c r="I119" s="174" t="s">
        <v>273</v>
      </c>
      <c r="J119" s="382">
        <v>1</v>
      </c>
      <c r="K119" s="174" t="s">
        <v>189</v>
      </c>
      <c r="L119" s="383" t="e">
        <f>IF(BD.PD8[[#This Row],[Mon]]="DOP",1,HLOOKUP(BD.PD8[[#This Row],[Mon]],Data!$J$1:$K$2,2,FALSE))</f>
        <v>#N/A</v>
      </c>
      <c r="M119" s="385">
        <v>5511.03</v>
      </c>
      <c r="N119" s="243" t="e">
        <f>BD.PD8[[#This Row],[Cant.]]*BD.PD8[[#This Row],[ Tasa ]]*BD.PD8[[#This Row],[ Precio Und.]]</f>
        <v>#N/A</v>
      </c>
      <c r="O119" s="386">
        <v>0.25</v>
      </c>
      <c r="P11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19" s="243" t="e">
        <f>BD.PD8[[#This Row],[Ppto. Orden Interna '[DOP']]]/HLOOKUP("USD",Data!$J$1:$K$2,2,FALSE)</f>
        <v>#N/A</v>
      </c>
      <c r="R119" s="517" t="s">
        <v>1302</v>
      </c>
      <c r="S119" s="387"/>
      <c r="T119" s="387"/>
      <c r="U119" s="492" t="s">
        <v>321</v>
      </c>
      <c r="V119" s="493">
        <v>801670</v>
      </c>
      <c r="W119" s="494" t="s">
        <v>339</v>
      </c>
      <c r="X119" s="495">
        <v>4</v>
      </c>
      <c r="Y119" s="403">
        <v>0.6</v>
      </c>
      <c r="Z119" s="243" t="e">
        <f>BD.PD8[[#This Row],[Av.P1 '[%']]]*BD.PD8[[#This Row],[Ppto. Orden Interna '[DOP']]]</f>
        <v>#N/A</v>
      </c>
      <c r="AA119" s="511">
        <v>8</v>
      </c>
      <c r="AB119" s="403">
        <v>0.4</v>
      </c>
      <c r="AC119" s="243" t="e">
        <f>BD.PD8[[#This Row],[Av.P2 '[%']]]*BD.PD8[[#This Row],[Ppto. Orden Interna '[DOP']]]</f>
        <v>#N/A</v>
      </c>
      <c r="AD119" s="514"/>
      <c r="AE119" s="404"/>
      <c r="AF119" s="243" t="e">
        <f>BD.PD8[[#This Row],[Av.P3 '[%']]]*BD.PD8[[#This Row],[Ppto. Orden Interna '[DOP']]]</f>
        <v>#N/A</v>
      </c>
      <c r="AG119" s="243"/>
      <c r="AH119" s="243"/>
      <c r="AI119" s="243"/>
      <c r="AJ119" s="243"/>
      <c r="AK119" s="243"/>
      <c r="AL119" s="243"/>
      <c r="AM119" s="496" t="e">
        <f>BD.PD8[[#This Row],[Pago 3]]+BD.PD8[[#This Row],[Pago 2]]+BD.PD8[[#This Row],[Pago 1]]</f>
        <v>#N/A</v>
      </c>
      <c r="AN119" s="308" t="s">
        <v>244</v>
      </c>
      <c r="AO119" s="308" t="s">
        <v>245</v>
      </c>
      <c r="AP119" s="308" t="s">
        <v>246</v>
      </c>
      <c r="AQ119" s="308" t="s">
        <v>247</v>
      </c>
      <c r="AR119" s="308">
        <v>594</v>
      </c>
      <c r="AS119" s="308" t="s">
        <v>258</v>
      </c>
      <c r="AT119" s="249" t="s">
        <v>1356</v>
      </c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  <c r="BH119" s="306"/>
      <c r="BI119" s="306"/>
      <c r="BJ119" s="306"/>
      <c r="BK119" s="306"/>
      <c r="BL119" s="306"/>
      <c r="BM119" s="306"/>
      <c r="BN119" s="306"/>
      <c r="BO119" s="306"/>
      <c r="BP119" s="306"/>
      <c r="BQ119" s="306"/>
      <c r="BR119" s="306"/>
      <c r="BS119" s="306"/>
      <c r="BT119" s="306"/>
      <c r="BU119" s="306"/>
      <c r="BV119" s="306"/>
      <c r="BW119" s="306"/>
      <c r="BX119" s="306"/>
      <c r="BY119" s="306"/>
      <c r="BZ119" s="306"/>
      <c r="CA119" s="306"/>
      <c r="CB119" s="306"/>
      <c r="CC119" s="306"/>
      <c r="CD119" s="306"/>
      <c r="CE119" s="306"/>
      <c r="CF119" s="306"/>
      <c r="CG119" s="306"/>
      <c r="CH119" s="306"/>
      <c r="CI119" s="306"/>
      <c r="CJ119" s="306"/>
      <c r="CK119" s="306"/>
      <c r="CL119" s="306"/>
      <c r="CM119" s="306"/>
      <c r="CN119" s="306"/>
      <c r="CO119" s="306"/>
      <c r="CP119" s="306"/>
      <c r="CQ119" s="306"/>
      <c r="CR119" s="306"/>
      <c r="CS119" s="306"/>
      <c r="CT119" s="306"/>
      <c r="CU119" s="306"/>
      <c r="CV119" s="306"/>
      <c r="CW119" s="306"/>
      <c r="CX119" s="306"/>
      <c r="CY119" s="306"/>
      <c r="CZ119" s="306"/>
      <c r="DA119" s="306"/>
      <c r="DB119" s="306"/>
      <c r="DC119" s="306"/>
      <c r="DD119" s="306"/>
      <c r="DE119" s="306"/>
      <c r="DF119" s="306"/>
      <c r="DG119" s="306"/>
      <c r="DH119" s="306"/>
      <c r="DI119" s="306"/>
      <c r="DJ119" s="306"/>
      <c r="DK119" s="306"/>
      <c r="DL119" s="306"/>
      <c r="DM119" s="306"/>
      <c r="DN119" s="306"/>
      <c r="DO119" s="306"/>
      <c r="DP119" s="306"/>
      <c r="DQ119" s="306"/>
      <c r="DR119" s="306"/>
      <c r="DS119" s="306"/>
      <c r="DT119" s="306"/>
      <c r="DU119" s="306"/>
      <c r="DV119" s="306"/>
      <c r="DW119" s="306"/>
      <c r="DX119" s="306"/>
      <c r="DY119" s="306"/>
      <c r="DZ119" s="306"/>
      <c r="EA119" s="306"/>
      <c r="EB119" s="306"/>
      <c r="EC119" s="306"/>
      <c r="ED119" s="306"/>
      <c r="EE119" s="306"/>
      <c r="EF119" s="306"/>
      <c r="EG119" s="306"/>
      <c r="EH119" s="306"/>
      <c r="EI119" s="306"/>
      <c r="EJ119" s="306"/>
      <c r="EK119" s="306"/>
      <c r="EL119" s="306"/>
      <c r="EM119" s="306"/>
      <c r="EN119" s="306"/>
      <c r="EO119" s="306"/>
      <c r="EP119" s="306"/>
      <c r="EQ119" s="306"/>
      <c r="ER119" s="306"/>
      <c r="ES119" s="306"/>
      <c r="ET119" s="306"/>
      <c r="EU119" s="306"/>
      <c r="EV119" s="306"/>
      <c r="EW119" s="306"/>
      <c r="EX119" s="306"/>
      <c r="EY119" s="306"/>
      <c r="EZ119" s="306"/>
      <c r="FA119" s="306"/>
      <c r="FB119" s="306"/>
      <c r="FC119" s="306"/>
      <c r="FD119" s="306"/>
      <c r="FE119" s="306"/>
      <c r="FF119" s="306"/>
      <c r="FG119" s="306"/>
      <c r="FH119" s="306"/>
      <c r="FI119" s="306"/>
      <c r="FJ119" s="306"/>
      <c r="FK119" s="306"/>
      <c r="FL119" s="306"/>
      <c r="FM119" s="306"/>
      <c r="FN119" s="306"/>
      <c r="FO119" s="306"/>
      <c r="FP119" s="306"/>
      <c r="FQ119" s="306"/>
      <c r="FR119" s="306"/>
      <c r="FS119" s="306"/>
      <c r="FT119" s="306"/>
      <c r="FU119" s="306"/>
      <c r="FV119" s="306"/>
      <c r="FW119" s="306"/>
      <c r="FX119" s="306"/>
      <c r="FY119" s="306"/>
      <c r="FZ119" s="306"/>
      <c r="GA119" s="306"/>
      <c r="GB119" s="306"/>
      <c r="GC119" s="306"/>
      <c r="GD119" s="306"/>
      <c r="GE119" s="306"/>
      <c r="GF119" s="306"/>
      <c r="GG119" s="306"/>
      <c r="GH119" s="306"/>
      <c r="GI119" s="306"/>
      <c r="GJ119" s="306"/>
      <c r="GK119" s="306"/>
      <c r="GL119" s="306"/>
      <c r="GM119" s="306"/>
      <c r="GN119" s="306"/>
      <c r="GO119" s="306"/>
      <c r="GP119" s="306"/>
      <c r="GQ119" s="306"/>
      <c r="GR119" s="306"/>
      <c r="GS119" s="306"/>
      <c r="GT119" s="306"/>
      <c r="GU119" s="306"/>
      <c r="GV119" s="306"/>
      <c r="GW119" s="306"/>
      <c r="GX119" s="306"/>
      <c r="GY119" s="306"/>
      <c r="GZ119" s="306"/>
      <c r="HA119" s="306"/>
      <c r="HB119" s="306"/>
      <c r="HC119" s="306"/>
      <c r="HD119" s="306"/>
      <c r="HE119" s="306"/>
      <c r="HF119" s="306"/>
      <c r="HG119" s="306"/>
      <c r="HH119" s="306"/>
      <c r="HI119" s="306"/>
      <c r="HJ119" s="306"/>
      <c r="HK119" s="306"/>
      <c r="HL119" s="306"/>
      <c r="HM119" s="306"/>
      <c r="HN119" s="306"/>
      <c r="HO119" s="306"/>
      <c r="HP119" s="306"/>
      <c r="HQ119" s="306"/>
      <c r="HR119" s="306"/>
      <c r="HS119" s="306"/>
      <c r="HT119" s="306"/>
      <c r="HU119" s="306"/>
      <c r="HV119" s="306"/>
      <c r="HW119" s="306"/>
      <c r="HX119" s="306"/>
      <c r="HY119" s="306"/>
      <c r="HZ119" s="306"/>
      <c r="IA119" s="306"/>
      <c r="IB119" s="306"/>
      <c r="IC119" s="306"/>
      <c r="ID119" s="306"/>
      <c r="IE119" s="306"/>
      <c r="IF119" s="306"/>
      <c r="IG119" s="306"/>
      <c r="IH119" s="306"/>
    </row>
    <row r="120" spans="1:242" s="219" customFormat="1" ht="15" customHeight="1" x14ac:dyDescent="0.3">
      <c r="A120" s="174">
        <v>5.03</v>
      </c>
      <c r="B120" s="231"/>
      <c r="C120" s="232" t="e">
        <f>VLOOKUP(BD.PD8[[#This Row],[Pos]],[18]!PPto[#Data],3,FALSE)</f>
        <v>#REF!</v>
      </c>
      <c r="D120" s="174" t="s">
        <v>23</v>
      </c>
      <c r="E120" s="305" t="str">
        <f>IF(BD.PD8[[#This Row],[.]]="*",VLOOKUP(BD.PD8[[#This Row],[Pos]],[18]Presupuesto!A:H,7,FALSE),"")</f>
        <v/>
      </c>
      <c r="F120" s="550" t="s">
        <v>342</v>
      </c>
      <c r="G120" s="517">
        <v>4600073206</v>
      </c>
      <c r="H120" s="517"/>
      <c r="I120" s="174" t="s">
        <v>273</v>
      </c>
      <c r="J120" s="382">
        <v>1</v>
      </c>
      <c r="K120" s="174" t="s">
        <v>189</v>
      </c>
      <c r="L120" s="383" t="e">
        <f>IF(BD.PD8[[#This Row],[Mon]]="DOP",1,HLOOKUP(BD.PD8[[#This Row],[Mon]],Data!$J$1:$K$2,2,FALSE))</f>
        <v>#N/A</v>
      </c>
      <c r="M120" s="385">
        <v>7366.02</v>
      </c>
      <c r="N120" s="243" t="e">
        <f>BD.PD8[[#This Row],[Cant.]]*BD.PD8[[#This Row],[ Tasa ]]*BD.PD8[[#This Row],[ Precio Und.]]</f>
        <v>#N/A</v>
      </c>
      <c r="O120" s="386">
        <v>0.25</v>
      </c>
      <c r="P12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0" s="243" t="e">
        <f>BD.PD8[[#This Row],[Ppto. Orden Interna '[DOP']]]/HLOOKUP("USD",Data!$J$1:$K$2,2,FALSE)</f>
        <v>#N/A</v>
      </c>
      <c r="R120" s="517" t="s">
        <v>1302</v>
      </c>
      <c r="S120" s="387"/>
      <c r="T120" s="387"/>
      <c r="U120" s="492" t="s">
        <v>321</v>
      </c>
      <c r="V120" s="493">
        <v>801670</v>
      </c>
      <c r="W120" s="494" t="s">
        <v>339</v>
      </c>
      <c r="X120" s="495">
        <v>4</v>
      </c>
      <c r="Y120" s="403">
        <v>0.6</v>
      </c>
      <c r="Z120" s="243" t="e">
        <f>BD.PD8[[#This Row],[Av.P1 '[%']]]*BD.PD8[[#This Row],[Ppto. Orden Interna '[DOP']]]</f>
        <v>#N/A</v>
      </c>
      <c r="AA120" s="511">
        <v>8</v>
      </c>
      <c r="AB120" s="403">
        <v>0.4</v>
      </c>
      <c r="AC120" s="243" t="e">
        <f>BD.PD8[[#This Row],[Av.P2 '[%']]]*BD.PD8[[#This Row],[Ppto. Orden Interna '[DOP']]]</f>
        <v>#N/A</v>
      </c>
      <c r="AD120" s="514"/>
      <c r="AE120" s="404"/>
      <c r="AF120" s="243" t="e">
        <f>BD.PD8[[#This Row],[Av.P3 '[%']]]*BD.PD8[[#This Row],[Ppto. Orden Interna '[DOP']]]</f>
        <v>#N/A</v>
      </c>
      <c r="AG120" s="243"/>
      <c r="AH120" s="243"/>
      <c r="AI120" s="243"/>
      <c r="AJ120" s="243"/>
      <c r="AK120" s="243"/>
      <c r="AL120" s="243"/>
      <c r="AM120" s="496" t="e">
        <f>BD.PD8[[#This Row],[Pago 3]]+BD.PD8[[#This Row],[Pago 2]]+BD.PD8[[#This Row],[Pago 1]]</f>
        <v>#N/A</v>
      </c>
      <c r="AN120" s="308" t="s">
        <v>244</v>
      </c>
      <c r="AO120" s="308" t="s">
        <v>245</v>
      </c>
      <c r="AP120" s="308" t="s">
        <v>246</v>
      </c>
      <c r="AQ120" s="308" t="s">
        <v>247</v>
      </c>
      <c r="AR120" s="308">
        <v>594</v>
      </c>
      <c r="AS120" s="308" t="s">
        <v>258</v>
      </c>
      <c r="AT120" s="249" t="s">
        <v>1356</v>
      </c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  <c r="BH120" s="306"/>
      <c r="BI120" s="306"/>
      <c r="BJ120" s="306"/>
      <c r="BK120" s="306"/>
      <c r="BL120" s="306"/>
      <c r="BM120" s="306"/>
      <c r="BN120" s="306"/>
      <c r="BO120" s="306"/>
      <c r="BP120" s="306"/>
      <c r="BQ120" s="306"/>
      <c r="BR120" s="306"/>
      <c r="BS120" s="306"/>
      <c r="BT120" s="306"/>
      <c r="BU120" s="306"/>
      <c r="BV120" s="306"/>
      <c r="BW120" s="306"/>
      <c r="BX120" s="306"/>
      <c r="BY120" s="306"/>
      <c r="BZ120" s="306"/>
      <c r="CA120" s="306"/>
      <c r="CB120" s="306"/>
      <c r="CC120" s="306"/>
      <c r="CD120" s="306"/>
      <c r="CE120" s="306"/>
      <c r="CF120" s="306"/>
      <c r="CG120" s="306"/>
      <c r="CH120" s="306"/>
      <c r="CI120" s="306"/>
      <c r="CJ120" s="306"/>
      <c r="CK120" s="306"/>
      <c r="CL120" s="306"/>
      <c r="CM120" s="306"/>
      <c r="CN120" s="306"/>
      <c r="CO120" s="306"/>
      <c r="CP120" s="306"/>
      <c r="CQ120" s="306"/>
      <c r="CR120" s="306"/>
      <c r="CS120" s="306"/>
      <c r="CT120" s="306"/>
      <c r="CU120" s="306"/>
      <c r="CV120" s="306"/>
      <c r="CW120" s="306"/>
      <c r="CX120" s="306"/>
      <c r="CY120" s="306"/>
      <c r="CZ120" s="306"/>
      <c r="DA120" s="306"/>
      <c r="DB120" s="306"/>
      <c r="DC120" s="306"/>
      <c r="DD120" s="306"/>
      <c r="DE120" s="306"/>
      <c r="DF120" s="306"/>
      <c r="DG120" s="306"/>
      <c r="DH120" s="306"/>
      <c r="DI120" s="306"/>
      <c r="DJ120" s="306"/>
      <c r="DK120" s="306"/>
      <c r="DL120" s="306"/>
      <c r="DM120" s="306"/>
      <c r="DN120" s="306"/>
      <c r="DO120" s="306"/>
      <c r="DP120" s="306"/>
      <c r="DQ120" s="306"/>
      <c r="DR120" s="306"/>
      <c r="DS120" s="306"/>
      <c r="DT120" s="306"/>
      <c r="DU120" s="306"/>
      <c r="DV120" s="306"/>
      <c r="DW120" s="306"/>
      <c r="DX120" s="306"/>
      <c r="DY120" s="306"/>
      <c r="DZ120" s="306"/>
      <c r="EA120" s="306"/>
      <c r="EB120" s="306"/>
      <c r="EC120" s="306"/>
      <c r="ED120" s="306"/>
      <c r="EE120" s="306"/>
      <c r="EF120" s="306"/>
      <c r="EG120" s="306"/>
      <c r="EH120" s="306"/>
      <c r="EI120" s="306"/>
      <c r="EJ120" s="306"/>
      <c r="EK120" s="306"/>
      <c r="EL120" s="306"/>
      <c r="EM120" s="306"/>
      <c r="EN120" s="306"/>
      <c r="EO120" s="306"/>
      <c r="EP120" s="306"/>
      <c r="EQ120" s="306"/>
      <c r="ER120" s="306"/>
      <c r="ES120" s="306"/>
      <c r="ET120" s="306"/>
      <c r="EU120" s="306"/>
      <c r="EV120" s="306"/>
      <c r="EW120" s="306"/>
      <c r="EX120" s="306"/>
      <c r="EY120" s="306"/>
      <c r="EZ120" s="306"/>
      <c r="FA120" s="306"/>
      <c r="FB120" s="306"/>
      <c r="FC120" s="306"/>
      <c r="FD120" s="306"/>
      <c r="FE120" s="306"/>
      <c r="FF120" s="306"/>
      <c r="FG120" s="306"/>
      <c r="FH120" s="306"/>
      <c r="FI120" s="306"/>
      <c r="FJ120" s="306"/>
      <c r="FK120" s="306"/>
      <c r="FL120" s="306"/>
      <c r="FM120" s="306"/>
      <c r="FN120" s="306"/>
      <c r="FO120" s="306"/>
      <c r="FP120" s="306"/>
      <c r="FQ120" s="306"/>
      <c r="FR120" s="306"/>
      <c r="FS120" s="306"/>
      <c r="FT120" s="306"/>
      <c r="FU120" s="306"/>
      <c r="FV120" s="306"/>
      <c r="FW120" s="306"/>
      <c r="FX120" s="306"/>
      <c r="FY120" s="306"/>
      <c r="FZ120" s="306"/>
      <c r="GA120" s="306"/>
      <c r="GB120" s="306"/>
      <c r="GC120" s="306"/>
      <c r="GD120" s="306"/>
      <c r="GE120" s="306"/>
      <c r="GF120" s="306"/>
      <c r="GG120" s="306"/>
      <c r="GH120" s="306"/>
      <c r="GI120" s="306"/>
      <c r="GJ120" s="306"/>
      <c r="GK120" s="306"/>
      <c r="GL120" s="306"/>
      <c r="GM120" s="306"/>
      <c r="GN120" s="306"/>
      <c r="GO120" s="306"/>
      <c r="GP120" s="306"/>
      <c r="GQ120" s="306"/>
      <c r="GR120" s="306"/>
      <c r="GS120" s="306"/>
      <c r="GT120" s="306"/>
      <c r="GU120" s="306"/>
      <c r="GV120" s="306"/>
      <c r="GW120" s="306"/>
      <c r="GX120" s="306"/>
      <c r="GY120" s="306"/>
      <c r="GZ120" s="306"/>
      <c r="HA120" s="306"/>
      <c r="HB120" s="306"/>
      <c r="HC120" s="306"/>
      <c r="HD120" s="306"/>
      <c r="HE120" s="306"/>
      <c r="HF120" s="306"/>
      <c r="HG120" s="306"/>
      <c r="HH120" s="306"/>
      <c r="HI120" s="306"/>
      <c r="HJ120" s="306"/>
      <c r="HK120" s="306"/>
      <c r="HL120" s="306"/>
      <c r="HM120" s="306"/>
      <c r="HN120" s="306"/>
      <c r="HO120" s="306"/>
      <c r="HP120" s="306"/>
      <c r="HQ120" s="306"/>
      <c r="HR120" s="306"/>
      <c r="HS120" s="306"/>
      <c r="HT120" s="306"/>
      <c r="HU120" s="306"/>
      <c r="HV120" s="306"/>
      <c r="HW120" s="306"/>
      <c r="HX120" s="306"/>
      <c r="HY120" s="306"/>
      <c r="HZ120" s="306"/>
      <c r="IA120" s="306"/>
      <c r="IB120" s="306"/>
      <c r="IC120" s="306"/>
      <c r="ID120" s="306"/>
      <c r="IE120" s="306"/>
      <c r="IF120" s="306"/>
      <c r="IG120" s="306"/>
      <c r="IH120" s="306"/>
    </row>
    <row r="121" spans="1:242" s="219" customFormat="1" ht="15" customHeight="1" x14ac:dyDescent="0.3">
      <c r="A121" s="174">
        <v>5.03</v>
      </c>
      <c r="B121" s="231"/>
      <c r="C121" s="232" t="e">
        <f>VLOOKUP(BD.PD8[[#This Row],[Pos]],[18]!PPto[#Data],3,FALSE)</f>
        <v>#REF!</v>
      </c>
      <c r="D121" s="174" t="s">
        <v>23</v>
      </c>
      <c r="E121" s="305" t="str">
        <f>IF(BD.PD8[[#This Row],[.]]="*",VLOOKUP(BD.PD8[[#This Row],[Pos]],[18]Presupuesto!A:H,7,FALSE),"")</f>
        <v/>
      </c>
      <c r="F121" s="550" t="s">
        <v>341</v>
      </c>
      <c r="G121" s="517">
        <v>4600073206</v>
      </c>
      <c r="H121" s="517"/>
      <c r="I121" s="174" t="s">
        <v>273</v>
      </c>
      <c r="J121" s="382">
        <v>1</v>
      </c>
      <c r="K121" s="174" t="s">
        <v>189</v>
      </c>
      <c r="L121" s="383" t="e">
        <f>IF(BD.PD8[[#This Row],[Mon]]="DOP",1,HLOOKUP(BD.PD8[[#This Row],[Mon]],Data!$J$1:$K$2,2,FALSE))</f>
        <v>#N/A</v>
      </c>
      <c r="M121" s="385">
        <v>632.57000000000005</v>
      </c>
      <c r="N121" s="243" t="e">
        <f>BD.PD8[[#This Row],[Cant.]]*BD.PD8[[#This Row],[ Tasa ]]*BD.PD8[[#This Row],[ Precio Und.]]</f>
        <v>#N/A</v>
      </c>
      <c r="O121" s="386">
        <v>0.25</v>
      </c>
      <c r="P12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1" s="243" t="e">
        <f>BD.PD8[[#This Row],[Ppto. Orden Interna '[DOP']]]/HLOOKUP("USD",Data!$J$1:$K$2,2,FALSE)</f>
        <v>#N/A</v>
      </c>
      <c r="R121" s="517" t="s">
        <v>1302</v>
      </c>
      <c r="S121" s="387"/>
      <c r="T121" s="387"/>
      <c r="U121" s="492" t="s">
        <v>321</v>
      </c>
      <c r="V121" s="493">
        <v>801670</v>
      </c>
      <c r="W121" s="494" t="s">
        <v>339</v>
      </c>
      <c r="X121" s="495">
        <v>4</v>
      </c>
      <c r="Y121" s="403">
        <v>0.6</v>
      </c>
      <c r="Z121" s="243" t="e">
        <f>BD.PD8[[#This Row],[Av.P1 '[%']]]*BD.PD8[[#This Row],[Ppto. Orden Interna '[DOP']]]</f>
        <v>#N/A</v>
      </c>
      <c r="AA121" s="511">
        <v>8</v>
      </c>
      <c r="AB121" s="403">
        <v>0.4</v>
      </c>
      <c r="AC121" s="243" t="e">
        <f>BD.PD8[[#This Row],[Av.P2 '[%']]]*BD.PD8[[#This Row],[Ppto. Orden Interna '[DOP']]]</f>
        <v>#N/A</v>
      </c>
      <c r="AD121" s="514"/>
      <c r="AE121" s="404"/>
      <c r="AF121" s="243" t="e">
        <f>BD.PD8[[#This Row],[Av.P3 '[%']]]*BD.PD8[[#This Row],[Ppto. Orden Interna '[DOP']]]</f>
        <v>#N/A</v>
      </c>
      <c r="AG121" s="243"/>
      <c r="AH121" s="243"/>
      <c r="AI121" s="243"/>
      <c r="AJ121" s="243"/>
      <c r="AK121" s="243"/>
      <c r="AL121" s="243"/>
      <c r="AM121" s="496" t="e">
        <f>BD.PD8[[#This Row],[Pago 3]]+BD.PD8[[#This Row],[Pago 2]]+BD.PD8[[#This Row],[Pago 1]]</f>
        <v>#N/A</v>
      </c>
      <c r="AN121" s="308" t="s">
        <v>244</v>
      </c>
      <c r="AO121" s="308" t="s">
        <v>245</v>
      </c>
      <c r="AP121" s="308" t="s">
        <v>246</v>
      </c>
      <c r="AQ121" s="308" t="s">
        <v>247</v>
      </c>
      <c r="AR121" s="308">
        <v>594</v>
      </c>
      <c r="AS121" s="308" t="s">
        <v>258</v>
      </c>
      <c r="AT121" s="249" t="s">
        <v>1356</v>
      </c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  <c r="BH121" s="306"/>
      <c r="BI121" s="306"/>
      <c r="BJ121" s="306"/>
      <c r="BK121" s="306"/>
      <c r="BL121" s="306"/>
      <c r="BM121" s="306"/>
      <c r="BN121" s="306"/>
      <c r="BO121" s="306"/>
      <c r="BP121" s="306"/>
      <c r="BQ121" s="306"/>
      <c r="BR121" s="306"/>
      <c r="BS121" s="306"/>
      <c r="BT121" s="306"/>
      <c r="BU121" s="306"/>
      <c r="BV121" s="306"/>
      <c r="BW121" s="306"/>
      <c r="BX121" s="306"/>
      <c r="BY121" s="306"/>
      <c r="BZ121" s="306"/>
      <c r="CA121" s="306"/>
      <c r="CB121" s="306"/>
      <c r="CC121" s="306"/>
      <c r="CD121" s="306"/>
      <c r="CE121" s="306"/>
      <c r="CF121" s="306"/>
      <c r="CG121" s="306"/>
      <c r="CH121" s="306"/>
      <c r="CI121" s="306"/>
      <c r="CJ121" s="306"/>
      <c r="CK121" s="306"/>
      <c r="CL121" s="306"/>
      <c r="CM121" s="306"/>
      <c r="CN121" s="306"/>
      <c r="CO121" s="306"/>
      <c r="CP121" s="306"/>
      <c r="CQ121" s="306"/>
      <c r="CR121" s="306"/>
      <c r="CS121" s="306"/>
      <c r="CT121" s="306"/>
      <c r="CU121" s="306"/>
      <c r="CV121" s="306"/>
      <c r="CW121" s="306"/>
      <c r="CX121" s="306"/>
      <c r="CY121" s="306"/>
      <c r="CZ121" s="306"/>
      <c r="DA121" s="306"/>
      <c r="DB121" s="306"/>
      <c r="DC121" s="306"/>
      <c r="DD121" s="306"/>
      <c r="DE121" s="306"/>
      <c r="DF121" s="306"/>
      <c r="DG121" s="306"/>
      <c r="DH121" s="306"/>
      <c r="DI121" s="306"/>
      <c r="DJ121" s="306"/>
      <c r="DK121" s="306"/>
      <c r="DL121" s="306"/>
      <c r="DM121" s="306"/>
      <c r="DN121" s="306"/>
      <c r="DO121" s="306"/>
      <c r="DP121" s="306"/>
      <c r="DQ121" s="306"/>
      <c r="DR121" s="306"/>
      <c r="DS121" s="306"/>
      <c r="DT121" s="306"/>
      <c r="DU121" s="306"/>
      <c r="DV121" s="306"/>
      <c r="DW121" s="306"/>
      <c r="DX121" s="306"/>
      <c r="DY121" s="306"/>
      <c r="DZ121" s="306"/>
      <c r="EA121" s="306"/>
      <c r="EB121" s="306"/>
      <c r="EC121" s="306"/>
      <c r="ED121" s="306"/>
      <c r="EE121" s="306"/>
      <c r="EF121" s="306"/>
      <c r="EG121" s="306"/>
      <c r="EH121" s="306"/>
      <c r="EI121" s="306"/>
      <c r="EJ121" s="306"/>
      <c r="EK121" s="306"/>
      <c r="EL121" s="306"/>
      <c r="EM121" s="306"/>
      <c r="EN121" s="306"/>
      <c r="EO121" s="306"/>
      <c r="EP121" s="306"/>
      <c r="EQ121" s="306"/>
      <c r="ER121" s="306"/>
      <c r="ES121" s="306"/>
      <c r="ET121" s="306"/>
      <c r="EU121" s="306"/>
      <c r="EV121" s="306"/>
      <c r="EW121" s="306"/>
      <c r="EX121" s="306"/>
      <c r="EY121" s="306"/>
      <c r="EZ121" s="306"/>
      <c r="FA121" s="306"/>
      <c r="FB121" s="306"/>
      <c r="FC121" s="306"/>
      <c r="FD121" s="306"/>
      <c r="FE121" s="306"/>
      <c r="FF121" s="306"/>
      <c r="FG121" s="306"/>
      <c r="FH121" s="306"/>
      <c r="FI121" s="306"/>
      <c r="FJ121" s="306"/>
      <c r="FK121" s="306"/>
      <c r="FL121" s="306"/>
      <c r="FM121" s="306"/>
      <c r="FN121" s="306"/>
      <c r="FO121" s="306"/>
      <c r="FP121" s="306"/>
      <c r="FQ121" s="306"/>
      <c r="FR121" s="306"/>
      <c r="FS121" s="306"/>
      <c r="FT121" s="306"/>
      <c r="FU121" s="306"/>
      <c r="FV121" s="306"/>
      <c r="FW121" s="306"/>
      <c r="FX121" s="306"/>
      <c r="FY121" s="306"/>
      <c r="FZ121" s="306"/>
      <c r="GA121" s="306"/>
      <c r="GB121" s="306"/>
      <c r="GC121" s="306"/>
      <c r="GD121" s="306"/>
      <c r="GE121" s="306"/>
      <c r="GF121" s="306"/>
      <c r="GG121" s="306"/>
      <c r="GH121" s="306"/>
      <c r="GI121" s="306"/>
      <c r="GJ121" s="306"/>
      <c r="GK121" s="306"/>
      <c r="GL121" s="306"/>
      <c r="GM121" s="306"/>
      <c r="GN121" s="306"/>
      <c r="GO121" s="306"/>
      <c r="GP121" s="306"/>
      <c r="GQ121" s="306"/>
      <c r="GR121" s="306"/>
      <c r="GS121" s="306"/>
      <c r="GT121" s="306"/>
      <c r="GU121" s="306"/>
      <c r="GV121" s="306"/>
      <c r="GW121" s="306"/>
      <c r="GX121" s="306"/>
      <c r="GY121" s="306"/>
      <c r="GZ121" s="306"/>
      <c r="HA121" s="306"/>
      <c r="HB121" s="306"/>
      <c r="HC121" s="306"/>
      <c r="HD121" s="306"/>
      <c r="HE121" s="306"/>
      <c r="HF121" s="306"/>
      <c r="HG121" s="306"/>
      <c r="HH121" s="306"/>
      <c r="HI121" s="306"/>
      <c r="HJ121" s="306"/>
      <c r="HK121" s="306"/>
      <c r="HL121" s="306"/>
      <c r="HM121" s="306"/>
      <c r="HN121" s="306"/>
      <c r="HO121" s="306"/>
      <c r="HP121" s="306"/>
      <c r="HQ121" s="306"/>
      <c r="HR121" s="306"/>
      <c r="HS121" s="306"/>
      <c r="HT121" s="306"/>
      <c r="HU121" s="306"/>
      <c r="HV121" s="306"/>
      <c r="HW121" s="306"/>
      <c r="HX121" s="306"/>
      <c r="HY121" s="306"/>
      <c r="HZ121" s="306"/>
      <c r="IA121" s="306"/>
      <c r="IB121" s="306"/>
      <c r="IC121" s="306"/>
      <c r="ID121" s="306"/>
      <c r="IE121" s="306"/>
      <c r="IF121" s="306"/>
      <c r="IG121" s="306"/>
      <c r="IH121" s="306"/>
    </row>
    <row r="122" spans="1:242" s="219" customFormat="1" ht="15" customHeight="1" x14ac:dyDescent="0.3">
      <c r="A122" s="174">
        <v>5.03</v>
      </c>
      <c r="B122" s="231"/>
      <c r="C122" s="232" t="e">
        <f>VLOOKUP(BD.PD8[[#This Row],[Pos]],[18]!PPto[#Data],3,FALSE)</f>
        <v>#REF!</v>
      </c>
      <c r="D122" s="174" t="s">
        <v>23</v>
      </c>
      <c r="E122" s="305" t="str">
        <f>IF(BD.PD8[[#This Row],[.]]="*",VLOOKUP(BD.PD8[[#This Row],[Pos]],[18]Presupuesto!A:H,7,FALSE),"")</f>
        <v/>
      </c>
      <c r="F122" s="550" t="s">
        <v>345</v>
      </c>
      <c r="G122" s="517">
        <v>4600073206</v>
      </c>
      <c r="H122" s="517"/>
      <c r="I122" s="174" t="s">
        <v>273</v>
      </c>
      <c r="J122" s="382">
        <v>1</v>
      </c>
      <c r="K122" s="174" t="s">
        <v>189</v>
      </c>
      <c r="L122" s="383" t="e">
        <f>IF(BD.PD8[[#This Row],[Mon]]="DOP",1,HLOOKUP(BD.PD8[[#This Row],[Mon]],Data!$J$1:$K$2,2,FALSE))</f>
        <v>#N/A</v>
      </c>
      <c r="M122" s="385">
        <v>7051.6</v>
      </c>
      <c r="N122" s="243" t="e">
        <f>BD.PD8[[#This Row],[Cant.]]*BD.PD8[[#This Row],[ Tasa ]]*BD.PD8[[#This Row],[ Precio Und.]]</f>
        <v>#N/A</v>
      </c>
      <c r="O122" s="386">
        <v>0.25</v>
      </c>
      <c r="P12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2" s="243" t="e">
        <f>BD.PD8[[#This Row],[Ppto. Orden Interna '[DOP']]]/HLOOKUP("USD",Data!$J$1:$K$2,2,FALSE)</f>
        <v>#N/A</v>
      </c>
      <c r="R122" s="517" t="s">
        <v>1302</v>
      </c>
      <c r="S122" s="387"/>
      <c r="T122" s="387"/>
      <c r="U122" s="492" t="s">
        <v>321</v>
      </c>
      <c r="V122" s="493">
        <v>801670</v>
      </c>
      <c r="W122" s="494" t="s">
        <v>339</v>
      </c>
      <c r="X122" s="495">
        <v>4</v>
      </c>
      <c r="Y122" s="403">
        <v>0.6</v>
      </c>
      <c r="Z122" s="243" t="e">
        <f>BD.PD8[[#This Row],[Av.P1 '[%']]]*BD.PD8[[#This Row],[Ppto. Orden Interna '[DOP']]]</f>
        <v>#N/A</v>
      </c>
      <c r="AA122" s="511">
        <v>8</v>
      </c>
      <c r="AB122" s="403">
        <v>0.4</v>
      </c>
      <c r="AC122" s="243" t="e">
        <f>BD.PD8[[#This Row],[Av.P2 '[%']]]*BD.PD8[[#This Row],[Ppto. Orden Interna '[DOP']]]</f>
        <v>#N/A</v>
      </c>
      <c r="AD122" s="514"/>
      <c r="AE122" s="404"/>
      <c r="AF122" s="243" t="e">
        <f>BD.PD8[[#This Row],[Av.P3 '[%']]]*BD.PD8[[#This Row],[Ppto. Orden Interna '[DOP']]]</f>
        <v>#N/A</v>
      </c>
      <c r="AG122" s="243"/>
      <c r="AH122" s="243"/>
      <c r="AI122" s="243"/>
      <c r="AJ122" s="243"/>
      <c r="AK122" s="243"/>
      <c r="AL122" s="243"/>
      <c r="AM122" s="496" t="e">
        <f>BD.PD8[[#This Row],[Pago 3]]+BD.PD8[[#This Row],[Pago 2]]+BD.PD8[[#This Row],[Pago 1]]</f>
        <v>#N/A</v>
      </c>
      <c r="AN122" s="308" t="s">
        <v>244</v>
      </c>
      <c r="AO122" s="308" t="s">
        <v>245</v>
      </c>
      <c r="AP122" s="308" t="s">
        <v>246</v>
      </c>
      <c r="AQ122" s="308" t="s">
        <v>247</v>
      </c>
      <c r="AR122" s="308">
        <v>594</v>
      </c>
      <c r="AS122" s="308" t="s">
        <v>258</v>
      </c>
      <c r="AT122" s="249" t="s">
        <v>1356</v>
      </c>
      <c r="AU122" s="306"/>
      <c r="AV122" s="306"/>
      <c r="AW122" s="306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  <c r="BH122" s="306"/>
      <c r="BI122" s="306"/>
      <c r="BJ122" s="306"/>
      <c r="BK122" s="306"/>
      <c r="BL122" s="306"/>
      <c r="BM122" s="306"/>
      <c r="BN122" s="306"/>
      <c r="BO122" s="306"/>
      <c r="BP122" s="306"/>
      <c r="BQ122" s="306"/>
      <c r="BR122" s="306"/>
      <c r="BS122" s="306"/>
      <c r="BT122" s="306"/>
      <c r="BU122" s="306"/>
      <c r="BV122" s="306"/>
      <c r="BW122" s="306"/>
      <c r="BX122" s="306"/>
      <c r="BY122" s="306"/>
      <c r="BZ122" s="306"/>
      <c r="CA122" s="306"/>
      <c r="CB122" s="306"/>
      <c r="CC122" s="306"/>
      <c r="CD122" s="306"/>
      <c r="CE122" s="306"/>
      <c r="CF122" s="306"/>
      <c r="CG122" s="306"/>
      <c r="CH122" s="306"/>
      <c r="CI122" s="306"/>
      <c r="CJ122" s="306"/>
      <c r="CK122" s="306"/>
      <c r="CL122" s="306"/>
      <c r="CM122" s="306"/>
      <c r="CN122" s="306"/>
      <c r="CO122" s="306"/>
      <c r="CP122" s="306"/>
      <c r="CQ122" s="306"/>
      <c r="CR122" s="306"/>
      <c r="CS122" s="306"/>
      <c r="CT122" s="306"/>
      <c r="CU122" s="306"/>
      <c r="CV122" s="306"/>
      <c r="CW122" s="306"/>
      <c r="CX122" s="306"/>
      <c r="CY122" s="306"/>
      <c r="CZ122" s="306"/>
      <c r="DA122" s="306"/>
      <c r="DB122" s="306"/>
      <c r="DC122" s="306"/>
      <c r="DD122" s="306"/>
      <c r="DE122" s="306"/>
      <c r="DF122" s="306"/>
      <c r="DG122" s="306"/>
      <c r="DH122" s="306"/>
      <c r="DI122" s="306"/>
      <c r="DJ122" s="306"/>
      <c r="DK122" s="306"/>
      <c r="DL122" s="306"/>
      <c r="DM122" s="306"/>
      <c r="DN122" s="306"/>
      <c r="DO122" s="306"/>
      <c r="DP122" s="306"/>
      <c r="DQ122" s="306"/>
      <c r="DR122" s="306"/>
      <c r="DS122" s="306"/>
      <c r="DT122" s="306"/>
      <c r="DU122" s="306"/>
      <c r="DV122" s="306"/>
      <c r="DW122" s="306"/>
      <c r="DX122" s="306"/>
      <c r="DY122" s="306"/>
      <c r="DZ122" s="306"/>
      <c r="EA122" s="306"/>
      <c r="EB122" s="306"/>
      <c r="EC122" s="306"/>
      <c r="ED122" s="306"/>
      <c r="EE122" s="306"/>
      <c r="EF122" s="306"/>
      <c r="EG122" s="306"/>
      <c r="EH122" s="306"/>
      <c r="EI122" s="306"/>
      <c r="EJ122" s="306"/>
      <c r="EK122" s="306"/>
      <c r="EL122" s="306"/>
      <c r="EM122" s="306"/>
      <c r="EN122" s="306"/>
      <c r="EO122" s="306"/>
      <c r="EP122" s="306"/>
      <c r="EQ122" s="306"/>
      <c r="ER122" s="306"/>
      <c r="ES122" s="306"/>
      <c r="ET122" s="306"/>
      <c r="EU122" s="306"/>
      <c r="EV122" s="306"/>
      <c r="EW122" s="306"/>
      <c r="EX122" s="306"/>
      <c r="EY122" s="306"/>
      <c r="EZ122" s="306"/>
      <c r="FA122" s="306"/>
      <c r="FB122" s="306"/>
      <c r="FC122" s="306"/>
      <c r="FD122" s="306"/>
      <c r="FE122" s="306"/>
      <c r="FF122" s="306"/>
      <c r="FG122" s="306"/>
      <c r="FH122" s="306"/>
      <c r="FI122" s="306"/>
      <c r="FJ122" s="306"/>
      <c r="FK122" s="306"/>
      <c r="FL122" s="306"/>
      <c r="FM122" s="306"/>
      <c r="FN122" s="306"/>
      <c r="FO122" s="306"/>
      <c r="FP122" s="306"/>
      <c r="FQ122" s="306"/>
      <c r="FR122" s="306"/>
      <c r="FS122" s="306"/>
      <c r="FT122" s="306"/>
      <c r="FU122" s="306"/>
      <c r="FV122" s="306"/>
      <c r="FW122" s="306"/>
      <c r="FX122" s="306"/>
      <c r="FY122" s="306"/>
      <c r="FZ122" s="306"/>
      <c r="GA122" s="306"/>
      <c r="GB122" s="306"/>
      <c r="GC122" s="306"/>
      <c r="GD122" s="306"/>
      <c r="GE122" s="306"/>
      <c r="GF122" s="306"/>
      <c r="GG122" s="306"/>
      <c r="GH122" s="306"/>
      <c r="GI122" s="306"/>
      <c r="GJ122" s="306"/>
      <c r="GK122" s="306"/>
      <c r="GL122" s="306"/>
      <c r="GM122" s="306"/>
      <c r="GN122" s="306"/>
      <c r="GO122" s="306"/>
      <c r="GP122" s="306"/>
      <c r="GQ122" s="306"/>
      <c r="GR122" s="306"/>
      <c r="GS122" s="306"/>
      <c r="GT122" s="306"/>
      <c r="GU122" s="306"/>
      <c r="GV122" s="306"/>
      <c r="GW122" s="306"/>
      <c r="GX122" s="306"/>
      <c r="GY122" s="306"/>
      <c r="GZ122" s="306"/>
      <c r="HA122" s="306"/>
      <c r="HB122" s="306"/>
      <c r="HC122" s="306"/>
      <c r="HD122" s="306"/>
      <c r="HE122" s="306"/>
      <c r="HF122" s="306"/>
      <c r="HG122" s="306"/>
      <c r="HH122" s="306"/>
      <c r="HI122" s="306"/>
      <c r="HJ122" s="306"/>
      <c r="HK122" s="306"/>
      <c r="HL122" s="306"/>
      <c r="HM122" s="306"/>
      <c r="HN122" s="306"/>
      <c r="HO122" s="306"/>
      <c r="HP122" s="306"/>
      <c r="HQ122" s="306"/>
      <c r="HR122" s="306"/>
      <c r="HS122" s="306"/>
      <c r="HT122" s="306"/>
      <c r="HU122" s="306"/>
      <c r="HV122" s="306"/>
      <c r="HW122" s="306"/>
      <c r="HX122" s="306"/>
      <c r="HY122" s="306"/>
      <c r="HZ122" s="306"/>
      <c r="IA122" s="306"/>
      <c r="IB122" s="306"/>
      <c r="IC122" s="306"/>
      <c r="ID122" s="306"/>
      <c r="IE122" s="306"/>
      <c r="IF122" s="306"/>
      <c r="IG122" s="306"/>
      <c r="IH122" s="306"/>
    </row>
    <row r="123" spans="1:242" s="219" customFormat="1" ht="15" customHeight="1" x14ac:dyDescent="0.3">
      <c r="A123" s="174">
        <v>5.03</v>
      </c>
      <c r="B123" s="231"/>
      <c r="C123" s="232" t="e">
        <f>VLOOKUP(BD.PD8[[#This Row],[Pos]],[18]!PPto[#Data],3,FALSE)</f>
        <v>#REF!</v>
      </c>
      <c r="D123" s="174" t="s">
        <v>23</v>
      </c>
      <c r="E123" s="305" t="str">
        <f>IF(BD.PD8[[#This Row],[.]]="*",VLOOKUP(BD.PD8[[#This Row],[Pos]],[18]Presupuesto!A:H,7,FALSE),"")</f>
        <v/>
      </c>
      <c r="F123" s="550" t="s">
        <v>346</v>
      </c>
      <c r="G123" s="517">
        <v>4600073206</v>
      </c>
      <c r="H123" s="517"/>
      <c r="I123" s="174" t="s">
        <v>273</v>
      </c>
      <c r="J123" s="382">
        <v>2</v>
      </c>
      <c r="K123" s="174" t="s">
        <v>189</v>
      </c>
      <c r="L123" s="383" t="e">
        <f>IF(BD.PD8[[#This Row],[Mon]]="DOP",1,HLOOKUP(BD.PD8[[#This Row],[Mon]],Data!$J$1:$K$2,2,FALSE))</f>
        <v>#N/A</v>
      </c>
      <c r="M123" s="385">
        <v>653.30999999999995</v>
      </c>
      <c r="N123" s="243" t="e">
        <f>BD.PD8[[#This Row],[Cant.]]*BD.PD8[[#This Row],[ Tasa ]]*BD.PD8[[#This Row],[ Precio Und.]]</f>
        <v>#N/A</v>
      </c>
      <c r="O123" s="386">
        <v>0.25</v>
      </c>
      <c r="P12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3" s="243" t="e">
        <f>BD.PD8[[#This Row],[Ppto. Orden Interna '[DOP']]]/HLOOKUP("USD",Data!$J$1:$K$2,2,FALSE)</f>
        <v>#N/A</v>
      </c>
      <c r="R123" s="517" t="s">
        <v>1302</v>
      </c>
      <c r="S123" s="387"/>
      <c r="T123" s="387"/>
      <c r="U123" s="492" t="s">
        <v>321</v>
      </c>
      <c r="V123" s="493">
        <v>801670</v>
      </c>
      <c r="W123" s="494" t="s">
        <v>339</v>
      </c>
      <c r="X123" s="495">
        <v>4</v>
      </c>
      <c r="Y123" s="403">
        <v>0.6</v>
      </c>
      <c r="Z123" s="243" t="e">
        <f>BD.PD8[[#This Row],[Av.P1 '[%']]]*BD.PD8[[#This Row],[Ppto. Orden Interna '[DOP']]]</f>
        <v>#N/A</v>
      </c>
      <c r="AA123" s="511">
        <v>8</v>
      </c>
      <c r="AB123" s="403">
        <v>0.4</v>
      </c>
      <c r="AC123" s="243" t="e">
        <f>BD.PD8[[#This Row],[Av.P2 '[%']]]*BD.PD8[[#This Row],[Ppto. Orden Interna '[DOP']]]</f>
        <v>#N/A</v>
      </c>
      <c r="AD123" s="514"/>
      <c r="AE123" s="404"/>
      <c r="AF123" s="243" t="e">
        <f>BD.PD8[[#This Row],[Av.P3 '[%']]]*BD.PD8[[#This Row],[Ppto. Orden Interna '[DOP']]]</f>
        <v>#N/A</v>
      </c>
      <c r="AG123" s="243"/>
      <c r="AH123" s="243"/>
      <c r="AI123" s="243"/>
      <c r="AJ123" s="243"/>
      <c r="AK123" s="243"/>
      <c r="AL123" s="243"/>
      <c r="AM123" s="496" t="e">
        <f>BD.PD8[[#This Row],[Pago 3]]+BD.PD8[[#This Row],[Pago 2]]+BD.PD8[[#This Row],[Pago 1]]</f>
        <v>#N/A</v>
      </c>
      <c r="AN123" s="308" t="s">
        <v>244</v>
      </c>
      <c r="AO123" s="308" t="s">
        <v>245</v>
      </c>
      <c r="AP123" s="308" t="s">
        <v>246</v>
      </c>
      <c r="AQ123" s="308" t="s">
        <v>247</v>
      </c>
      <c r="AR123" s="308">
        <v>594</v>
      </c>
      <c r="AS123" s="308" t="s">
        <v>258</v>
      </c>
      <c r="AT123" s="249" t="s">
        <v>1356</v>
      </c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  <c r="BH123" s="306"/>
      <c r="BI123" s="306"/>
      <c r="BJ123" s="306"/>
      <c r="BK123" s="306"/>
      <c r="BL123" s="306"/>
      <c r="BM123" s="306"/>
      <c r="BN123" s="306"/>
      <c r="BO123" s="306"/>
      <c r="BP123" s="306"/>
      <c r="BQ123" s="306"/>
      <c r="BR123" s="306"/>
      <c r="BS123" s="306"/>
      <c r="BT123" s="306"/>
      <c r="BU123" s="306"/>
      <c r="BV123" s="306"/>
      <c r="BW123" s="306"/>
      <c r="BX123" s="306"/>
      <c r="BY123" s="306"/>
      <c r="BZ123" s="306"/>
      <c r="CA123" s="306"/>
      <c r="CB123" s="306"/>
      <c r="CC123" s="306"/>
      <c r="CD123" s="306"/>
      <c r="CE123" s="306"/>
      <c r="CF123" s="306"/>
      <c r="CG123" s="306"/>
      <c r="CH123" s="306"/>
      <c r="CI123" s="306"/>
      <c r="CJ123" s="306"/>
      <c r="CK123" s="306"/>
      <c r="CL123" s="306"/>
      <c r="CM123" s="306"/>
      <c r="CN123" s="306"/>
      <c r="CO123" s="306"/>
      <c r="CP123" s="306"/>
      <c r="CQ123" s="306"/>
      <c r="CR123" s="306"/>
      <c r="CS123" s="306"/>
      <c r="CT123" s="306"/>
      <c r="CU123" s="306"/>
      <c r="CV123" s="306"/>
      <c r="CW123" s="306"/>
      <c r="CX123" s="306"/>
      <c r="CY123" s="306"/>
      <c r="CZ123" s="306"/>
      <c r="DA123" s="306"/>
      <c r="DB123" s="306"/>
      <c r="DC123" s="306"/>
      <c r="DD123" s="306"/>
      <c r="DE123" s="306"/>
      <c r="DF123" s="306"/>
      <c r="DG123" s="306"/>
      <c r="DH123" s="306"/>
      <c r="DI123" s="306"/>
      <c r="DJ123" s="306"/>
      <c r="DK123" s="306"/>
      <c r="DL123" s="306"/>
      <c r="DM123" s="306"/>
      <c r="DN123" s="306"/>
      <c r="DO123" s="306"/>
      <c r="DP123" s="306"/>
      <c r="DQ123" s="306"/>
      <c r="DR123" s="306"/>
      <c r="DS123" s="306"/>
      <c r="DT123" s="306"/>
      <c r="DU123" s="306"/>
      <c r="DV123" s="306"/>
      <c r="DW123" s="306"/>
      <c r="DX123" s="306"/>
      <c r="DY123" s="306"/>
      <c r="DZ123" s="306"/>
      <c r="EA123" s="306"/>
      <c r="EB123" s="306"/>
      <c r="EC123" s="306"/>
      <c r="ED123" s="306"/>
      <c r="EE123" s="306"/>
      <c r="EF123" s="306"/>
      <c r="EG123" s="306"/>
      <c r="EH123" s="306"/>
      <c r="EI123" s="306"/>
      <c r="EJ123" s="306"/>
      <c r="EK123" s="306"/>
      <c r="EL123" s="306"/>
      <c r="EM123" s="306"/>
      <c r="EN123" s="306"/>
      <c r="EO123" s="306"/>
      <c r="EP123" s="306"/>
      <c r="EQ123" s="306"/>
      <c r="ER123" s="306"/>
      <c r="ES123" s="306"/>
      <c r="ET123" s="306"/>
      <c r="EU123" s="306"/>
      <c r="EV123" s="306"/>
      <c r="EW123" s="306"/>
      <c r="EX123" s="306"/>
      <c r="EY123" s="306"/>
      <c r="EZ123" s="306"/>
      <c r="FA123" s="306"/>
      <c r="FB123" s="306"/>
      <c r="FC123" s="306"/>
      <c r="FD123" s="306"/>
      <c r="FE123" s="306"/>
      <c r="FF123" s="306"/>
      <c r="FG123" s="306"/>
      <c r="FH123" s="306"/>
      <c r="FI123" s="306"/>
      <c r="FJ123" s="306"/>
      <c r="FK123" s="306"/>
      <c r="FL123" s="306"/>
      <c r="FM123" s="306"/>
      <c r="FN123" s="306"/>
      <c r="FO123" s="306"/>
      <c r="FP123" s="306"/>
      <c r="FQ123" s="306"/>
      <c r="FR123" s="306"/>
      <c r="FS123" s="306"/>
      <c r="FT123" s="306"/>
      <c r="FU123" s="306"/>
      <c r="FV123" s="306"/>
      <c r="FW123" s="306"/>
      <c r="FX123" s="306"/>
      <c r="FY123" s="306"/>
      <c r="FZ123" s="306"/>
      <c r="GA123" s="306"/>
      <c r="GB123" s="306"/>
      <c r="GC123" s="306"/>
      <c r="GD123" s="306"/>
      <c r="GE123" s="306"/>
      <c r="GF123" s="306"/>
      <c r="GG123" s="306"/>
      <c r="GH123" s="306"/>
      <c r="GI123" s="306"/>
      <c r="GJ123" s="306"/>
      <c r="GK123" s="306"/>
      <c r="GL123" s="306"/>
      <c r="GM123" s="306"/>
      <c r="GN123" s="306"/>
      <c r="GO123" s="306"/>
      <c r="GP123" s="306"/>
      <c r="GQ123" s="306"/>
      <c r="GR123" s="306"/>
      <c r="GS123" s="306"/>
      <c r="GT123" s="306"/>
      <c r="GU123" s="306"/>
      <c r="GV123" s="306"/>
      <c r="GW123" s="306"/>
      <c r="GX123" s="306"/>
      <c r="GY123" s="306"/>
      <c r="GZ123" s="306"/>
      <c r="HA123" s="306"/>
      <c r="HB123" s="306"/>
      <c r="HC123" s="306"/>
      <c r="HD123" s="306"/>
      <c r="HE123" s="306"/>
      <c r="HF123" s="306"/>
      <c r="HG123" s="306"/>
      <c r="HH123" s="306"/>
      <c r="HI123" s="306"/>
      <c r="HJ123" s="306"/>
      <c r="HK123" s="306"/>
      <c r="HL123" s="306"/>
      <c r="HM123" s="306"/>
      <c r="HN123" s="306"/>
      <c r="HO123" s="306"/>
      <c r="HP123" s="306"/>
      <c r="HQ123" s="306"/>
      <c r="HR123" s="306"/>
      <c r="HS123" s="306"/>
      <c r="HT123" s="306"/>
      <c r="HU123" s="306"/>
      <c r="HV123" s="306"/>
      <c r="HW123" s="306"/>
      <c r="HX123" s="306"/>
      <c r="HY123" s="306"/>
      <c r="HZ123" s="306"/>
      <c r="IA123" s="306"/>
      <c r="IB123" s="306"/>
      <c r="IC123" s="306"/>
      <c r="ID123" s="306"/>
      <c r="IE123" s="306"/>
      <c r="IF123" s="306"/>
      <c r="IG123" s="306"/>
      <c r="IH123" s="306"/>
    </row>
    <row r="124" spans="1:242" s="219" customFormat="1" ht="15" customHeight="1" x14ac:dyDescent="0.3">
      <c r="A124" s="174">
        <v>5.03</v>
      </c>
      <c r="B124" s="231"/>
      <c r="C124" s="232" t="e">
        <f>VLOOKUP(BD.PD8[[#This Row],[Pos]],[18]!PPto[#Data],3,FALSE)</f>
        <v>#REF!</v>
      </c>
      <c r="D124" s="174" t="s">
        <v>23</v>
      </c>
      <c r="E124" s="305" t="str">
        <f>IF(BD.PD8[[#This Row],[.]]="*",VLOOKUP(BD.PD8[[#This Row],[Pos]],[18]Presupuesto!A:H,7,FALSE),"")</f>
        <v/>
      </c>
      <c r="F124" s="550" t="s">
        <v>347</v>
      </c>
      <c r="G124" s="517">
        <v>4600073206</v>
      </c>
      <c r="H124" s="517"/>
      <c r="I124" s="174" t="s">
        <v>273</v>
      </c>
      <c r="J124" s="382">
        <v>1</v>
      </c>
      <c r="K124" s="174" t="s">
        <v>189</v>
      </c>
      <c r="L124" s="383" t="e">
        <f>IF(BD.PD8[[#This Row],[Mon]]="DOP",1,HLOOKUP(BD.PD8[[#This Row],[Mon]],Data!$J$1:$K$2,2,FALSE))</f>
        <v>#N/A</v>
      </c>
      <c r="M124" s="385">
        <v>8316.74</v>
      </c>
      <c r="N124" s="243" t="e">
        <f>BD.PD8[[#This Row],[Cant.]]*BD.PD8[[#This Row],[ Tasa ]]*BD.PD8[[#This Row],[ Precio Und.]]</f>
        <v>#N/A</v>
      </c>
      <c r="O124" s="386">
        <v>0.25</v>
      </c>
      <c r="P12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4" s="243" t="e">
        <f>BD.PD8[[#This Row],[Ppto. Orden Interna '[DOP']]]/HLOOKUP("USD",Data!$J$1:$K$2,2,FALSE)</f>
        <v>#N/A</v>
      </c>
      <c r="R124" s="517" t="s">
        <v>1302</v>
      </c>
      <c r="S124" s="387"/>
      <c r="T124" s="387"/>
      <c r="U124" s="492" t="s">
        <v>321</v>
      </c>
      <c r="V124" s="493">
        <v>801670</v>
      </c>
      <c r="W124" s="494" t="s">
        <v>339</v>
      </c>
      <c r="X124" s="495">
        <v>4</v>
      </c>
      <c r="Y124" s="403">
        <v>0.6</v>
      </c>
      <c r="Z124" s="243" t="e">
        <f>BD.PD8[[#This Row],[Av.P1 '[%']]]*BD.PD8[[#This Row],[Ppto. Orden Interna '[DOP']]]</f>
        <v>#N/A</v>
      </c>
      <c r="AA124" s="511">
        <v>8</v>
      </c>
      <c r="AB124" s="403">
        <v>0.4</v>
      </c>
      <c r="AC124" s="243" t="e">
        <f>BD.PD8[[#This Row],[Av.P2 '[%']]]*BD.PD8[[#This Row],[Ppto. Orden Interna '[DOP']]]</f>
        <v>#N/A</v>
      </c>
      <c r="AD124" s="514"/>
      <c r="AE124" s="404"/>
      <c r="AF124" s="243" t="e">
        <f>BD.PD8[[#This Row],[Av.P3 '[%']]]*BD.PD8[[#This Row],[Ppto. Orden Interna '[DOP']]]</f>
        <v>#N/A</v>
      </c>
      <c r="AG124" s="243"/>
      <c r="AH124" s="243"/>
      <c r="AI124" s="243"/>
      <c r="AJ124" s="243"/>
      <c r="AK124" s="243"/>
      <c r="AL124" s="243"/>
      <c r="AM124" s="496" t="e">
        <f>BD.PD8[[#This Row],[Pago 3]]+BD.PD8[[#This Row],[Pago 2]]+BD.PD8[[#This Row],[Pago 1]]</f>
        <v>#N/A</v>
      </c>
      <c r="AN124" s="308" t="s">
        <v>244</v>
      </c>
      <c r="AO124" s="308" t="s">
        <v>245</v>
      </c>
      <c r="AP124" s="308" t="s">
        <v>246</v>
      </c>
      <c r="AQ124" s="308" t="s">
        <v>247</v>
      </c>
      <c r="AR124" s="308">
        <v>594</v>
      </c>
      <c r="AS124" s="308" t="s">
        <v>258</v>
      </c>
      <c r="AT124" s="249" t="s">
        <v>1356</v>
      </c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  <c r="BH124" s="306"/>
      <c r="BI124" s="306"/>
      <c r="BJ124" s="306"/>
      <c r="BK124" s="306"/>
      <c r="BL124" s="306"/>
      <c r="BM124" s="306"/>
      <c r="BN124" s="306"/>
      <c r="BO124" s="306"/>
      <c r="BP124" s="306"/>
      <c r="BQ124" s="306"/>
      <c r="BR124" s="306"/>
      <c r="BS124" s="306"/>
      <c r="BT124" s="306"/>
      <c r="BU124" s="306"/>
      <c r="BV124" s="306"/>
      <c r="BW124" s="306"/>
      <c r="BX124" s="306"/>
      <c r="BY124" s="306"/>
      <c r="BZ124" s="306"/>
      <c r="CA124" s="306"/>
      <c r="CB124" s="306"/>
      <c r="CC124" s="306"/>
      <c r="CD124" s="306"/>
      <c r="CE124" s="306"/>
      <c r="CF124" s="306"/>
      <c r="CG124" s="306"/>
      <c r="CH124" s="306"/>
      <c r="CI124" s="306"/>
      <c r="CJ124" s="306"/>
      <c r="CK124" s="306"/>
      <c r="CL124" s="306"/>
      <c r="CM124" s="306"/>
      <c r="CN124" s="306"/>
      <c r="CO124" s="306"/>
      <c r="CP124" s="306"/>
      <c r="CQ124" s="306"/>
      <c r="CR124" s="306"/>
      <c r="CS124" s="306"/>
      <c r="CT124" s="306"/>
      <c r="CU124" s="306"/>
      <c r="CV124" s="306"/>
      <c r="CW124" s="306"/>
      <c r="CX124" s="306"/>
      <c r="CY124" s="306"/>
      <c r="CZ124" s="306"/>
      <c r="DA124" s="306"/>
      <c r="DB124" s="306"/>
      <c r="DC124" s="306"/>
      <c r="DD124" s="306"/>
      <c r="DE124" s="306"/>
      <c r="DF124" s="306"/>
      <c r="DG124" s="306"/>
      <c r="DH124" s="306"/>
      <c r="DI124" s="306"/>
      <c r="DJ124" s="306"/>
      <c r="DK124" s="306"/>
      <c r="DL124" s="306"/>
      <c r="DM124" s="306"/>
      <c r="DN124" s="306"/>
      <c r="DO124" s="306"/>
      <c r="DP124" s="306"/>
      <c r="DQ124" s="306"/>
      <c r="DR124" s="306"/>
      <c r="DS124" s="306"/>
      <c r="DT124" s="306"/>
      <c r="DU124" s="306"/>
      <c r="DV124" s="306"/>
      <c r="DW124" s="306"/>
      <c r="DX124" s="306"/>
      <c r="DY124" s="306"/>
      <c r="DZ124" s="306"/>
      <c r="EA124" s="306"/>
      <c r="EB124" s="306"/>
      <c r="EC124" s="306"/>
      <c r="ED124" s="306"/>
      <c r="EE124" s="306"/>
      <c r="EF124" s="306"/>
      <c r="EG124" s="306"/>
      <c r="EH124" s="306"/>
      <c r="EI124" s="306"/>
      <c r="EJ124" s="306"/>
      <c r="EK124" s="306"/>
      <c r="EL124" s="306"/>
      <c r="EM124" s="306"/>
      <c r="EN124" s="306"/>
      <c r="EO124" s="306"/>
      <c r="EP124" s="306"/>
      <c r="EQ124" s="306"/>
      <c r="ER124" s="306"/>
      <c r="ES124" s="306"/>
      <c r="ET124" s="306"/>
      <c r="EU124" s="306"/>
      <c r="EV124" s="306"/>
      <c r="EW124" s="306"/>
      <c r="EX124" s="306"/>
      <c r="EY124" s="306"/>
      <c r="EZ124" s="306"/>
      <c r="FA124" s="306"/>
      <c r="FB124" s="306"/>
      <c r="FC124" s="306"/>
      <c r="FD124" s="306"/>
      <c r="FE124" s="306"/>
      <c r="FF124" s="306"/>
      <c r="FG124" s="306"/>
      <c r="FH124" s="306"/>
      <c r="FI124" s="306"/>
      <c r="FJ124" s="306"/>
      <c r="FK124" s="306"/>
      <c r="FL124" s="306"/>
      <c r="FM124" s="306"/>
      <c r="FN124" s="306"/>
      <c r="FO124" s="306"/>
      <c r="FP124" s="306"/>
      <c r="FQ124" s="306"/>
      <c r="FR124" s="306"/>
      <c r="FS124" s="306"/>
      <c r="FT124" s="306"/>
      <c r="FU124" s="306"/>
      <c r="FV124" s="306"/>
      <c r="FW124" s="306"/>
      <c r="FX124" s="306"/>
      <c r="FY124" s="306"/>
      <c r="FZ124" s="306"/>
      <c r="GA124" s="306"/>
      <c r="GB124" s="306"/>
      <c r="GC124" s="306"/>
      <c r="GD124" s="306"/>
      <c r="GE124" s="306"/>
      <c r="GF124" s="306"/>
      <c r="GG124" s="306"/>
      <c r="GH124" s="306"/>
      <c r="GI124" s="306"/>
      <c r="GJ124" s="306"/>
      <c r="GK124" s="306"/>
      <c r="GL124" s="306"/>
      <c r="GM124" s="306"/>
      <c r="GN124" s="306"/>
      <c r="GO124" s="306"/>
      <c r="GP124" s="306"/>
      <c r="GQ124" s="306"/>
      <c r="GR124" s="306"/>
      <c r="GS124" s="306"/>
      <c r="GT124" s="306"/>
      <c r="GU124" s="306"/>
      <c r="GV124" s="306"/>
      <c r="GW124" s="306"/>
      <c r="GX124" s="306"/>
      <c r="GY124" s="306"/>
      <c r="GZ124" s="306"/>
      <c r="HA124" s="306"/>
      <c r="HB124" s="306"/>
      <c r="HC124" s="306"/>
      <c r="HD124" s="306"/>
      <c r="HE124" s="306"/>
      <c r="HF124" s="306"/>
      <c r="HG124" s="306"/>
      <c r="HH124" s="306"/>
      <c r="HI124" s="306"/>
      <c r="HJ124" s="306"/>
      <c r="HK124" s="306"/>
      <c r="HL124" s="306"/>
      <c r="HM124" s="306"/>
      <c r="HN124" s="306"/>
      <c r="HO124" s="306"/>
      <c r="HP124" s="306"/>
      <c r="HQ124" s="306"/>
      <c r="HR124" s="306"/>
      <c r="HS124" s="306"/>
      <c r="HT124" s="306"/>
      <c r="HU124" s="306"/>
      <c r="HV124" s="306"/>
      <c r="HW124" s="306"/>
      <c r="HX124" s="306"/>
      <c r="HY124" s="306"/>
      <c r="HZ124" s="306"/>
      <c r="IA124" s="306"/>
      <c r="IB124" s="306"/>
      <c r="IC124" s="306"/>
      <c r="ID124" s="306"/>
      <c r="IE124" s="306"/>
      <c r="IF124" s="306"/>
      <c r="IG124" s="306"/>
      <c r="IH124" s="306"/>
    </row>
    <row r="125" spans="1:242" s="219" customFormat="1" ht="15" customHeight="1" x14ac:dyDescent="0.3">
      <c r="A125" s="174">
        <v>5.03</v>
      </c>
      <c r="B125" s="231"/>
      <c r="C125" s="232" t="e">
        <f>VLOOKUP(BD.PD8[[#This Row],[Pos]],[18]!PPto[#Data],3,FALSE)</f>
        <v>#REF!</v>
      </c>
      <c r="D125" s="174" t="s">
        <v>23</v>
      </c>
      <c r="E125" s="305" t="str">
        <f>IF(BD.PD8[[#This Row],[.]]="*",VLOOKUP(BD.PD8[[#This Row],[Pos]],[18]Presupuesto!A:H,7,FALSE),"")</f>
        <v/>
      </c>
      <c r="F125" s="550" t="s">
        <v>346</v>
      </c>
      <c r="G125" s="517">
        <v>4600073206</v>
      </c>
      <c r="H125" s="517"/>
      <c r="I125" s="174" t="s">
        <v>273</v>
      </c>
      <c r="J125" s="382">
        <v>1</v>
      </c>
      <c r="K125" s="174" t="s">
        <v>189</v>
      </c>
      <c r="L125" s="383" t="e">
        <f>IF(BD.PD8[[#This Row],[Mon]]="DOP",1,HLOOKUP(BD.PD8[[#This Row],[Mon]],Data!$J$1:$K$2,2,FALSE))</f>
        <v>#N/A</v>
      </c>
      <c r="M125" s="385">
        <v>653.30999999999995</v>
      </c>
      <c r="N125" s="243" t="e">
        <f>BD.PD8[[#This Row],[Cant.]]*BD.PD8[[#This Row],[ Tasa ]]*BD.PD8[[#This Row],[ Precio Und.]]</f>
        <v>#N/A</v>
      </c>
      <c r="O125" s="386">
        <v>0.25</v>
      </c>
      <c r="P125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5" s="243" t="e">
        <f>BD.PD8[[#This Row],[Ppto. Orden Interna '[DOP']]]/HLOOKUP("USD",Data!$J$1:$K$2,2,FALSE)</f>
        <v>#N/A</v>
      </c>
      <c r="R125" s="517" t="s">
        <v>1302</v>
      </c>
      <c r="S125" s="387"/>
      <c r="T125" s="387"/>
      <c r="U125" s="492" t="s">
        <v>321</v>
      </c>
      <c r="V125" s="493">
        <v>801670</v>
      </c>
      <c r="W125" s="494" t="s">
        <v>339</v>
      </c>
      <c r="X125" s="495">
        <v>4</v>
      </c>
      <c r="Y125" s="403">
        <v>0.6</v>
      </c>
      <c r="Z125" s="243" t="e">
        <f>BD.PD8[[#This Row],[Av.P1 '[%']]]*BD.PD8[[#This Row],[Ppto. Orden Interna '[DOP']]]</f>
        <v>#N/A</v>
      </c>
      <c r="AA125" s="511">
        <v>8</v>
      </c>
      <c r="AB125" s="403">
        <v>0.4</v>
      </c>
      <c r="AC125" s="243" t="e">
        <f>BD.PD8[[#This Row],[Av.P2 '[%']]]*BD.PD8[[#This Row],[Ppto. Orden Interna '[DOP']]]</f>
        <v>#N/A</v>
      </c>
      <c r="AD125" s="514"/>
      <c r="AE125" s="404"/>
      <c r="AF125" s="243" t="e">
        <f>BD.PD8[[#This Row],[Av.P3 '[%']]]*BD.PD8[[#This Row],[Ppto. Orden Interna '[DOP']]]</f>
        <v>#N/A</v>
      </c>
      <c r="AG125" s="243"/>
      <c r="AH125" s="243"/>
      <c r="AI125" s="243"/>
      <c r="AJ125" s="243"/>
      <c r="AK125" s="243"/>
      <c r="AL125" s="243"/>
      <c r="AM125" s="496" t="e">
        <f>BD.PD8[[#This Row],[Pago 3]]+BD.PD8[[#This Row],[Pago 2]]+BD.PD8[[#This Row],[Pago 1]]</f>
        <v>#N/A</v>
      </c>
      <c r="AN125" s="308" t="s">
        <v>244</v>
      </c>
      <c r="AO125" s="308" t="s">
        <v>245</v>
      </c>
      <c r="AP125" s="308" t="s">
        <v>246</v>
      </c>
      <c r="AQ125" s="308" t="s">
        <v>247</v>
      </c>
      <c r="AR125" s="308">
        <v>594</v>
      </c>
      <c r="AS125" s="308" t="s">
        <v>258</v>
      </c>
      <c r="AT125" s="249" t="s">
        <v>1356</v>
      </c>
      <c r="AU125" s="306"/>
      <c r="AV125" s="306"/>
      <c r="AW125" s="306"/>
      <c r="AX125" s="306"/>
      <c r="AY125" s="306"/>
      <c r="AZ125" s="306"/>
      <c r="BA125" s="306"/>
      <c r="BB125" s="306"/>
      <c r="BC125" s="306"/>
      <c r="BD125" s="306"/>
      <c r="BE125" s="306"/>
      <c r="BF125" s="306"/>
      <c r="BG125" s="306"/>
      <c r="BH125" s="306"/>
      <c r="BI125" s="306"/>
      <c r="BJ125" s="306"/>
      <c r="BK125" s="306"/>
      <c r="BL125" s="306"/>
      <c r="BM125" s="306"/>
      <c r="BN125" s="306"/>
      <c r="BO125" s="306"/>
      <c r="BP125" s="306"/>
      <c r="BQ125" s="306"/>
      <c r="BR125" s="306"/>
      <c r="BS125" s="306"/>
      <c r="BT125" s="306"/>
      <c r="BU125" s="306"/>
      <c r="BV125" s="306"/>
      <c r="BW125" s="306"/>
      <c r="BX125" s="306"/>
      <c r="BY125" s="306"/>
      <c r="BZ125" s="306"/>
      <c r="CA125" s="306"/>
      <c r="CB125" s="306"/>
      <c r="CC125" s="306"/>
      <c r="CD125" s="306"/>
      <c r="CE125" s="306"/>
      <c r="CF125" s="306"/>
      <c r="CG125" s="306"/>
      <c r="CH125" s="306"/>
      <c r="CI125" s="306"/>
      <c r="CJ125" s="306"/>
      <c r="CK125" s="306"/>
      <c r="CL125" s="306"/>
      <c r="CM125" s="306"/>
      <c r="CN125" s="306"/>
      <c r="CO125" s="306"/>
      <c r="CP125" s="306"/>
      <c r="CQ125" s="306"/>
      <c r="CR125" s="306"/>
      <c r="CS125" s="306"/>
      <c r="CT125" s="306"/>
      <c r="CU125" s="306"/>
      <c r="CV125" s="306"/>
      <c r="CW125" s="306"/>
      <c r="CX125" s="306"/>
      <c r="CY125" s="306"/>
      <c r="CZ125" s="306"/>
      <c r="DA125" s="306"/>
      <c r="DB125" s="306"/>
      <c r="DC125" s="306"/>
      <c r="DD125" s="306"/>
      <c r="DE125" s="306"/>
      <c r="DF125" s="306"/>
      <c r="DG125" s="306"/>
      <c r="DH125" s="306"/>
      <c r="DI125" s="306"/>
      <c r="DJ125" s="306"/>
      <c r="DK125" s="306"/>
      <c r="DL125" s="306"/>
      <c r="DM125" s="306"/>
      <c r="DN125" s="306"/>
      <c r="DO125" s="306"/>
      <c r="DP125" s="306"/>
      <c r="DQ125" s="306"/>
      <c r="DR125" s="306"/>
      <c r="DS125" s="306"/>
      <c r="DT125" s="306"/>
      <c r="DU125" s="306"/>
      <c r="DV125" s="306"/>
      <c r="DW125" s="306"/>
      <c r="DX125" s="306"/>
      <c r="DY125" s="306"/>
      <c r="DZ125" s="306"/>
      <c r="EA125" s="306"/>
      <c r="EB125" s="306"/>
      <c r="EC125" s="306"/>
      <c r="ED125" s="306"/>
      <c r="EE125" s="306"/>
      <c r="EF125" s="306"/>
      <c r="EG125" s="306"/>
      <c r="EH125" s="306"/>
      <c r="EI125" s="306"/>
      <c r="EJ125" s="306"/>
      <c r="EK125" s="306"/>
      <c r="EL125" s="306"/>
      <c r="EM125" s="306"/>
      <c r="EN125" s="306"/>
      <c r="EO125" s="306"/>
      <c r="EP125" s="306"/>
      <c r="EQ125" s="306"/>
      <c r="ER125" s="306"/>
      <c r="ES125" s="306"/>
      <c r="ET125" s="306"/>
      <c r="EU125" s="306"/>
      <c r="EV125" s="306"/>
      <c r="EW125" s="306"/>
      <c r="EX125" s="306"/>
      <c r="EY125" s="306"/>
      <c r="EZ125" s="306"/>
      <c r="FA125" s="306"/>
      <c r="FB125" s="306"/>
      <c r="FC125" s="306"/>
      <c r="FD125" s="306"/>
      <c r="FE125" s="306"/>
      <c r="FF125" s="306"/>
      <c r="FG125" s="306"/>
      <c r="FH125" s="306"/>
      <c r="FI125" s="306"/>
      <c r="FJ125" s="306"/>
      <c r="FK125" s="306"/>
      <c r="FL125" s="306"/>
      <c r="FM125" s="306"/>
      <c r="FN125" s="306"/>
      <c r="FO125" s="306"/>
      <c r="FP125" s="306"/>
      <c r="FQ125" s="306"/>
      <c r="FR125" s="306"/>
      <c r="FS125" s="306"/>
      <c r="FT125" s="306"/>
      <c r="FU125" s="306"/>
      <c r="FV125" s="306"/>
      <c r="FW125" s="306"/>
      <c r="FX125" s="306"/>
      <c r="FY125" s="306"/>
      <c r="FZ125" s="306"/>
      <c r="GA125" s="306"/>
      <c r="GB125" s="306"/>
      <c r="GC125" s="306"/>
      <c r="GD125" s="306"/>
      <c r="GE125" s="306"/>
      <c r="GF125" s="306"/>
      <c r="GG125" s="306"/>
      <c r="GH125" s="306"/>
      <c r="GI125" s="306"/>
      <c r="GJ125" s="306"/>
      <c r="GK125" s="306"/>
      <c r="GL125" s="306"/>
      <c r="GM125" s="306"/>
      <c r="GN125" s="306"/>
      <c r="GO125" s="306"/>
      <c r="GP125" s="306"/>
      <c r="GQ125" s="306"/>
      <c r="GR125" s="306"/>
      <c r="GS125" s="306"/>
      <c r="GT125" s="306"/>
      <c r="GU125" s="306"/>
      <c r="GV125" s="306"/>
      <c r="GW125" s="306"/>
      <c r="GX125" s="306"/>
      <c r="GY125" s="306"/>
      <c r="GZ125" s="306"/>
      <c r="HA125" s="306"/>
      <c r="HB125" s="306"/>
      <c r="HC125" s="306"/>
      <c r="HD125" s="306"/>
      <c r="HE125" s="306"/>
      <c r="HF125" s="306"/>
      <c r="HG125" s="306"/>
      <c r="HH125" s="306"/>
      <c r="HI125" s="306"/>
      <c r="HJ125" s="306"/>
      <c r="HK125" s="306"/>
      <c r="HL125" s="306"/>
      <c r="HM125" s="306"/>
      <c r="HN125" s="306"/>
      <c r="HO125" s="306"/>
      <c r="HP125" s="306"/>
      <c r="HQ125" s="306"/>
      <c r="HR125" s="306"/>
      <c r="HS125" s="306"/>
      <c r="HT125" s="306"/>
      <c r="HU125" s="306"/>
      <c r="HV125" s="306"/>
      <c r="HW125" s="306"/>
      <c r="HX125" s="306"/>
      <c r="HY125" s="306"/>
      <c r="HZ125" s="306"/>
      <c r="IA125" s="306"/>
      <c r="IB125" s="306"/>
      <c r="IC125" s="306"/>
      <c r="ID125" s="306"/>
      <c r="IE125" s="306"/>
      <c r="IF125" s="306"/>
      <c r="IG125" s="306"/>
      <c r="IH125" s="306"/>
    </row>
    <row r="126" spans="1:242" s="219" customFormat="1" ht="15" customHeight="1" x14ac:dyDescent="0.3">
      <c r="A126" s="174">
        <v>5.03</v>
      </c>
      <c r="B126" s="231"/>
      <c r="C126" s="232" t="e">
        <f>VLOOKUP(BD.PD8[[#This Row],[Pos]],[18]!PPto[#Data],3,FALSE)</f>
        <v>#REF!</v>
      </c>
      <c r="D126" s="174" t="s">
        <v>23</v>
      </c>
      <c r="E126" s="305" t="str">
        <f>IF(BD.PD8[[#This Row],[.]]="*",VLOOKUP(BD.PD8[[#This Row],[Pos]],[18]Presupuesto!A:H,7,FALSE),"")</f>
        <v/>
      </c>
      <c r="F126" s="550" t="s">
        <v>348</v>
      </c>
      <c r="G126" s="517">
        <v>4600073206</v>
      </c>
      <c r="H126" s="517"/>
      <c r="I126" s="174" t="s">
        <v>273</v>
      </c>
      <c r="J126" s="382">
        <v>1</v>
      </c>
      <c r="K126" s="174" t="s">
        <v>189</v>
      </c>
      <c r="L126" s="383" t="e">
        <f>IF(BD.PD8[[#This Row],[Mon]]="DOP",1,HLOOKUP(BD.PD8[[#This Row],[Mon]],Data!$J$1:$K$2,2,FALSE))</f>
        <v>#N/A</v>
      </c>
      <c r="M126" s="385">
        <v>684.42</v>
      </c>
      <c r="N126" s="243" t="e">
        <f>BD.PD8[[#This Row],[Cant.]]*BD.PD8[[#This Row],[ Tasa ]]*BD.PD8[[#This Row],[ Precio Und.]]</f>
        <v>#N/A</v>
      </c>
      <c r="O126" s="386">
        <v>0.25</v>
      </c>
      <c r="P12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6" s="243" t="e">
        <f>BD.PD8[[#This Row],[Ppto. Orden Interna '[DOP']]]/HLOOKUP("USD",Data!$J$1:$K$2,2,FALSE)</f>
        <v>#N/A</v>
      </c>
      <c r="R126" s="517" t="s">
        <v>1302</v>
      </c>
      <c r="S126" s="387"/>
      <c r="T126" s="387"/>
      <c r="U126" s="492" t="s">
        <v>321</v>
      </c>
      <c r="V126" s="493">
        <v>801670</v>
      </c>
      <c r="W126" s="494" t="s">
        <v>339</v>
      </c>
      <c r="X126" s="495">
        <v>4</v>
      </c>
      <c r="Y126" s="403">
        <v>0.6</v>
      </c>
      <c r="Z126" s="243" t="e">
        <f>BD.PD8[[#This Row],[Av.P1 '[%']]]*BD.PD8[[#This Row],[Ppto. Orden Interna '[DOP']]]</f>
        <v>#N/A</v>
      </c>
      <c r="AA126" s="511">
        <v>8</v>
      </c>
      <c r="AB126" s="403">
        <v>0.4</v>
      </c>
      <c r="AC126" s="243" t="e">
        <f>BD.PD8[[#This Row],[Av.P2 '[%']]]*BD.PD8[[#This Row],[Ppto. Orden Interna '[DOP']]]</f>
        <v>#N/A</v>
      </c>
      <c r="AD126" s="514"/>
      <c r="AE126" s="404"/>
      <c r="AF126" s="243" t="e">
        <f>BD.PD8[[#This Row],[Av.P3 '[%']]]*BD.PD8[[#This Row],[Ppto. Orden Interna '[DOP']]]</f>
        <v>#N/A</v>
      </c>
      <c r="AG126" s="243"/>
      <c r="AH126" s="243"/>
      <c r="AI126" s="243"/>
      <c r="AJ126" s="243"/>
      <c r="AK126" s="243"/>
      <c r="AL126" s="243"/>
      <c r="AM126" s="496" t="e">
        <f>BD.PD8[[#This Row],[Pago 3]]+BD.PD8[[#This Row],[Pago 2]]+BD.PD8[[#This Row],[Pago 1]]</f>
        <v>#N/A</v>
      </c>
      <c r="AN126" s="308" t="s">
        <v>244</v>
      </c>
      <c r="AO126" s="308" t="s">
        <v>245</v>
      </c>
      <c r="AP126" s="308" t="s">
        <v>246</v>
      </c>
      <c r="AQ126" s="308" t="s">
        <v>247</v>
      </c>
      <c r="AR126" s="308">
        <v>594</v>
      </c>
      <c r="AS126" s="308" t="s">
        <v>258</v>
      </c>
      <c r="AT126" s="249" t="s">
        <v>1356</v>
      </c>
      <c r="AU126" s="306"/>
      <c r="AV126" s="306"/>
      <c r="AW126" s="306"/>
      <c r="AX126" s="306"/>
      <c r="AY126" s="306"/>
      <c r="AZ126" s="306"/>
      <c r="BA126" s="306"/>
      <c r="BB126" s="306"/>
      <c r="BC126" s="306"/>
      <c r="BD126" s="306"/>
      <c r="BE126" s="306"/>
      <c r="BF126" s="306"/>
      <c r="BG126" s="306"/>
      <c r="BH126" s="306"/>
      <c r="BI126" s="306"/>
      <c r="BJ126" s="306"/>
      <c r="BK126" s="306"/>
      <c r="BL126" s="306"/>
      <c r="BM126" s="306"/>
      <c r="BN126" s="306"/>
      <c r="BO126" s="306"/>
      <c r="BP126" s="306"/>
      <c r="BQ126" s="306"/>
      <c r="BR126" s="306"/>
      <c r="BS126" s="306"/>
      <c r="BT126" s="306"/>
      <c r="BU126" s="306"/>
      <c r="BV126" s="306"/>
      <c r="BW126" s="306"/>
      <c r="BX126" s="306"/>
      <c r="BY126" s="306"/>
      <c r="BZ126" s="306"/>
      <c r="CA126" s="306"/>
      <c r="CB126" s="306"/>
      <c r="CC126" s="306"/>
      <c r="CD126" s="306"/>
      <c r="CE126" s="306"/>
      <c r="CF126" s="306"/>
      <c r="CG126" s="306"/>
      <c r="CH126" s="306"/>
      <c r="CI126" s="306"/>
      <c r="CJ126" s="306"/>
      <c r="CK126" s="306"/>
      <c r="CL126" s="306"/>
      <c r="CM126" s="306"/>
      <c r="CN126" s="306"/>
      <c r="CO126" s="306"/>
      <c r="CP126" s="306"/>
      <c r="CQ126" s="306"/>
      <c r="CR126" s="306"/>
      <c r="CS126" s="306"/>
      <c r="CT126" s="306"/>
      <c r="CU126" s="306"/>
      <c r="CV126" s="306"/>
      <c r="CW126" s="306"/>
      <c r="CX126" s="306"/>
      <c r="CY126" s="306"/>
      <c r="CZ126" s="306"/>
      <c r="DA126" s="306"/>
      <c r="DB126" s="306"/>
      <c r="DC126" s="306"/>
      <c r="DD126" s="306"/>
      <c r="DE126" s="306"/>
      <c r="DF126" s="306"/>
      <c r="DG126" s="306"/>
      <c r="DH126" s="306"/>
      <c r="DI126" s="306"/>
      <c r="DJ126" s="306"/>
      <c r="DK126" s="306"/>
      <c r="DL126" s="306"/>
      <c r="DM126" s="306"/>
      <c r="DN126" s="306"/>
      <c r="DO126" s="306"/>
      <c r="DP126" s="306"/>
      <c r="DQ126" s="306"/>
      <c r="DR126" s="306"/>
      <c r="DS126" s="306"/>
      <c r="DT126" s="306"/>
      <c r="DU126" s="306"/>
      <c r="DV126" s="306"/>
      <c r="DW126" s="306"/>
      <c r="DX126" s="306"/>
      <c r="DY126" s="306"/>
      <c r="DZ126" s="306"/>
      <c r="EA126" s="306"/>
      <c r="EB126" s="306"/>
      <c r="EC126" s="306"/>
      <c r="ED126" s="306"/>
      <c r="EE126" s="306"/>
      <c r="EF126" s="306"/>
      <c r="EG126" s="306"/>
      <c r="EH126" s="306"/>
      <c r="EI126" s="306"/>
      <c r="EJ126" s="306"/>
      <c r="EK126" s="306"/>
      <c r="EL126" s="306"/>
      <c r="EM126" s="306"/>
      <c r="EN126" s="306"/>
      <c r="EO126" s="306"/>
      <c r="EP126" s="306"/>
      <c r="EQ126" s="306"/>
      <c r="ER126" s="306"/>
      <c r="ES126" s="306"/>
      <c r="ET126" s="306"/>
      <c r="EU126" s="306"/>
      <c r="EV126" s="306"/>
      <c r="EW126" s="306"/>
      <c r="EX126" s="306"/>
      <c r="EY126" s="306"/>
      <c r="EZ126" s="306"/>
      <c r="FA126" s="306"/>
      <c r="FB126" s="306"/>
      <c r="FC126" s="306"/>
      <c r="FD126" s="306"/>
      <c r="FE126" s="306"/>
      <c r="FF126" s="306"/>
      <c r="FG126" s="306"/>
      <c r="FH126" s="306"/>
      <c r="FI126" s="306"/>
      <c r="FJ126" s="306"/>
      <c r="FK126" s="306"/>
      <c r="FL126" s="306"/>
      <c r="FM126" s="306"/>
      <c r="FN126" s="306"/>
      <c r="FO126" s="306"/>
      <c r="FP126" s="306"/>
      <c r="FQ126" s="306"/>
      <c r="FR126" s="306"/>
      <c r="FS126" s="306"/>
      <c r="FT126" s="306"/>
      <c r="FU126" s="306"/>
      <c r="FV126" s="306"/>
      <c r="FW126" s="306"/>
      <c r="FX126" s="306"/>
      <c r="FY126" s="306"/>
      <c r="FZ126" s="306"/>
      <c r="GA126" s="306"/>
      <c r="GB126" s="306"/>
      <c r="GC126" s="306"/>
      <c r="GD126" s="306"/>
      <c r="GE126" s="306"/>
      <c r="GF126" s="306"/>
      <c r="GG126" s="306"/>
      <c r="GH126" s="306"/>
      <c r="GI126" s="306"/>
      <c r="GJ126" s="306"/>
      <c r="GK126" s="306"/>
      <c r="GL126" s="306"/>
      <c r="GM126" s="306"/>
      <c r="GN126" s="306"/>
      <c r="GO126" s="306"/>
      <c r="GP126" s="306"/>
      <c r="GQ126" s="306"/>
      <c r="GR126" s="306"/>
      <c r="GS126" s="306"/>
      <c r="GT126" s="306"/>
      <c r="GU126" s="306"/>
      <c r="GV126" s="306"/>
      <c r="GW126" s="306"/>
      <c r="GX126" s="306"/>
      <c r="GY126" s="306"/>
      <c r="GZ126" s="306"/>
      <c r="HA126" s="306"/>
      <c r="HB126" s="306"/>
      <c r="HC126" s="306"/>
      <c r="HD126" s="306"/>
      <c r="HE126" s="306"/>
      <c r="HF126" s="306"/>
      <c r="HG126" s="306"/>
      <c r="HH126" s="306"/>
      <c r="HI126" s="306"/>
      <c r="HJ126" s="306"/>
      <c r="HK126" s="306"/>
      <c r="HL126" s="306"/>
      <c r="HM126" s="306"/>
      <c r="HN126" s="306"/>
      <c r="HO126" s="306"/>
      <c r="HP126" s="306"/>
      <c r="HQ126" s="306"/>
      <c r="HR126" s="306"/>
      <c r="HS126" s="306"/>
      <c r="HT126" s="306"/>
      <c r="HU126" s="306"/>
      <c r="HV126" s="306"/>
      <c r="HW126" s="306"/>
      <c r="HX126" s="306"/>
      <c r="HY126" s="306"/>
      <c r="HZ126" s="306"/>
      <c r="IA126" s="306"/>
      <c r="IB126" s="306"/>
      <c r="IC126" s="306"/>
      <c r="ID126" s="306"/>
      <c r="IE126" s="306"/>
      <c r="IF126" s="306"/>
      <c r="IG126" s="306"/>
      <c r="IH126" s="306"/>
    </row>
    <row r="127" spans="1:242" s="219" customFormat="1" ht="15" customHeight="1" x14ac:dyDescent="0.3">
      <c r="A127" s="174">
        <v>5.03</v>
      </c>
      <c r="B127" s="231"/>
      <c r="C127" s="232" t="e">
        <f>VLOOKUP(BD.PD8[[#This Row],[Pos]],[18]!PPto[#Data],3,FALSE)</f>
        <v>#REF!</v>
      </c>
      <c r="D127" s="174" t="s">
        <v>23</v>
      </c>
      <c r="E127" s="305" t="str">
        <f>IF(BD.PD8[[#This Row],[.]]="*",VLOOKUP(BD.PD8[[#This Row],[Pos]],[18]Presupuesto!A:H,7,FALSE),"")</f>
        <v/>
      </c>
      <c r="F127" s="550" t="s">
        <v>347</v>
      </c>
      <c r="G127" s="517">
        <v>4600073206</v>
      </c>
      <c r="H127" s="517"/>
      <c r="I127" s="174" t="s">
        <v>273</v>
      </c>
      <c r="J127" s="382">
        <v>2</v>
      </c>
      <c r="K127" s="174" t="s">
        <v>189</v>
      </c>
      <c r="L127" s="383" t="e">
        <f>IF(BD.PD8[[#This Row],[Mon]]="DOP",1,HLOOKUP(BD.PD8[[#This Row],[Mon]],Data!$J$1:$K$2,2,FALSE))</f>
        <v>#N/A</v>
      </c>
      <c r="M127" s="385">
        <v>8316.74</v>
      </c>
      <c r="N127" s="243" t="e">
        <f>BD.PD8[[#This Row],[Cant.]]*BD.PD8[[#This Row],[ Tasa ]]*BD.PD8[[#This Row],[ Precio Und.]]</f>
        <v>#N/A</v>
      </c>
      <c r="O127" s="386">
        <v>0.25</v>
      </c>
      <c r="P127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7" s="243" t="e">
        <f>BD.PD8[[#This Row],[Ppto. Orden Interna '[DOP']]]/HLOOKUP("USD",Data!$J$1:$K$2,2,FALSE)</f>
        <v>#N/A</v>
      </c>
      <c r="R127" s="517" t="s">
        <v>1302</v>
      </c>
      <c r="S127" s="387"/>
      <c r="T127" s="387"/>
      <c r="U127" s="492" t="s">
        <v>321</v>
      </c>
      <c r="V127" s="493">
        <v>801670</v>
      </c>
      <c r="W127" s="494" t="s">
        <v>339</v>
      </c>
      <c r="X127" s="495">
        <v>4</v>
      </c>
      <c r="Y127" s="403">
        <v>0.6</v>
      </c>
      <c r="Z127" s="243" t="e">
        <f>BD.PD8[[#This Row],[Av.P1 '[%']]]*BD.PD8[[#This Row],[Ppto. Orden Interna '[DOP']]]</f>
        <v>#N/A</v>
      </c>
      <c r="AA127" s="511">
        <v>8</v>
      </c>
      <c r="AB127" s="403">
        <v>0.4</v>
      </c>
      <c r="AC127" s="243" t="e">
        <f>BD.PD8[[#This Row],[Av.P2 '[%']]]*BD.PD8[[#This Row],[Ppto. Orden Interna '[DOP']]]</f>
        <v>#N/A</v>
      </c>
      <c r="AD127" s="514"/>
      <c r="AE127" s="404"/>
      <c r="AF127" s="243" t="e">
        <f>BD.PD8[[#This Row],[Av.P3 '[%']]]*BD.PD8[[#This Row],[Ppto. Orden Interna '[DOP']]]</f>
        <v>#N/A</v>
      </c>
      <c r="AG127" s="243"/>
      <c r="AH127" s="243"/>
      <c r="AI127" s="243"/>
      <c r="AJ127" s="243"/>
      <c r="AK127" s="243"/>
      <c r="AL127" s="243"/>
      <c r="AM127" s="496" t="e">
        <f>BD.PD8[[#This Row],[Pago 3]]+BD.PD8[[#This Row],[Pago 2]]+BD.PD8[[#This Row],[Pago 1]]</f>
        <v>#N/A</v>
      </c>
      <c r="AN127" s="308" t="s">
        <v>244</v>
      </c>
      <c r="AO127" s="308" t="s">
        <v>245</v>
      </c>
      <c r="AP127" s="308" t="s">
        <v>246</v>
      </c>
      <c r="AQ127" s="308" t="s">
        <v>247</v>
      </c>
      <c r="AR127" s="308">
        <v>594</v>
      </c>
      <c r="AS127" s="308" t="s">
        <v>258</v>
      </c>
      <c r="AT127" s="249" t="s">
        <v>1356</v>
      </c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6"/>
      <c r="BN127" s="306"/>
      <c r="BO127" s="306"/>
      <c r="BP127" s="306"/>
      <c r="BQ127" s="306"/>
      <c r="BR127" s="306"/>
      <c r="BS127" s="306"/>
      <c r="BT127" s="306"/>
      <c r="BU127" s="306"/>
      <c r="BV127" s="306"/>
      <c r="BW127" s="306"/>
      <c r="BX127" s="306"/>
      <c r="BY127" s="306"/>
      <c r="BZ127" s="306"/>
      <c r="CA127" s="306"/>
      <c r="CB127" s="306"/>
      <c r="CC127" s="306"/>
      <c r="CD127" s="306"/>
      <c r="CE127" s="306"/>
      <c r="CF127" s="306"/>
      <c r="CG127" s="306"/>
      <c r="CH127" s="306"/>
      <c r="CI127" s="306"/>
      <c r="CJ127" s="306"/>
      <c r="CK127" s="306"/>
      <c r="CL127" s="306"/>
      <c r="CM127" s="306"/>
      <c r="CN127" s="306"/>
      <c r="CO127" s="306"/>
      <c r="CP127" s="306"/>
      <c r="CQ127" s="306"/>
      <c r="CR127" s="306"/>
      <c r="CS127" s="306"/>
      <c r="CT127" s="306"/>
      <c r="CU127" s="306"/>
      <c r="CV127" s="306"/>
      <c r="CW127" s="306"/>
      <c r="CX127" s="306"/>
      <c r="CY127" s="306"/>
      <c r="CZ127" s="306"/>
      <c r="DA127" s="306"/>
      <c r="DB127" s="306"/>
      <c r="DC127" s="306"/>
      <c r="DD127" s="306"/>
      <c r="DE127" s="306"/>
      <c r="DF127" s="306"/>
      <c r="DG127" s="306"/>
      <c r="DH127" s="306"/>
      <c r="DI127" s="306"/>
      <c r="DJ127" s="306"/>
      <c r="DK127" s="306"/>
      <c r="DL127" s="306"/>
      <c r="DM127" s="306"/>
      <c r="DN127" s="306"/>
      <c r="DO127" s="306"/>
      <c r="DP127" s="306"/>
      <c r="DQ127" s="306"/>
      <c r="DR127" s="306"/>
      <c r="DS127" s="306"/>
      <c r="DT127" s="306"/>
      <c r="DU127" s="306"/>
      <c r="DV127" s="306"/>
      <c r="DW127" s="306"/>
      <c r="DX127" s="306"/>
      <c r="DY127" s="306"/>
      <c r="DZ127" s="306"/>
      <c r="EA127" s="306"/>
      <c r="EB127" s="306"/>
      <c r="EC127" s="306"/>
      <c r="ED127" s="306"/>
      <c r="EE127" s="306"/>
      <c r="EF127" s="306"/>
      <c r="EG127" s="306"/>
      <c r="EH127" s="306"/>
      <c r="EI127" s="306"/>
      <c r="EJ127" s="306"/>
      <c r="EK127" s="306"/>
      <c r="EL127" s="306"/>
      <c r="EM127" s="306"/>
      <c r="EN127" s="306"/>
      <c r="EO127" s="306"/>
      <c r="EP127" s="306"/>
      <c r="EQ127" s="306"/>
      <c r="ER127" s="306"/>
      <c r="ES127" s="306"/>
      <c r="ET127" s="306"/>
      <c r="EU127" s="306"/>
      <c r="EV127" s="306"/>
      <c r="EW127" s="306"/>
      <c r="EX127" s="306"/>
      <c r="EY127" s="306"/>
      <c r="EZ127" s="306"/>
      <c r="FA127" s="306"/>
      <c r="FB127" s="306"/>
      <c r="FC127" s="306"/>
      <c r="FD127" s="306"/>
      <c r="FE127" s="306"/>
      <c r="FF127" s="306"/>
      <c r="FG127" s="306"/>
      <c r="FH127" s="306"/>
      <c r="FI127" s="306"/>
      <c r="FJ127" s="306"/>
      <c r="FK127" s="306"/>
      <c r="FL127" s="306"/>
      <c r="FM127" s="306"/>
      <c r="FN127" s="306"/>
      <c r="FO127" s="306"/>
      <c r="FP127" s="306"/>
      <c r="FQ127" s="306"/>
      <c r="FR127" s="306"/>
      <c r="FS127" s="306"/>
      <c r="FT127" s="306"/>
      <c r="FU127" s="306"/>
      <c r="FV127" s="306"/>
      <c r="FW127" s="306"/>
      <c r="FX127" s="306"/>
      <c r="FY127" s="306"/>
      <c r="FZ127" s="306"/>
      <c r="GA127" s="306"/>
      <c r="GB127" s="306"/>
      <c r="GC127" s="306"/>
      <c r="GD127" s="306"/>
      <c r="GE127" s="306"/>
      <c r="GF127" s="306"/>
      <c r="GG127" s="306"/>
      <c r="GH127" s="306"/>
      <c r="GI127" s="306"/>
      <c r="GJ127" s="306"/>
      <c r="GK127" s="306"/>
      <c r="GL127" s="306"/>
      <c r="GM127" s="306"/>
      <c r="GN127" s="306"/>
      <c r="GO127" s="306"/>
      <c r="GP127" s="306"/>
      <c r="GQ127" s="306"/>
      <c r="GR127" s="306"/>
      <c r="GS127" s="306"/>
      <c r="GT127" s="306"/>
      <c r="GU127" s="306"/>
      <c r="GV127" s="306"/>
      <c r="GW127" s="306"/>
      <c r="GX127" s="306"/>
      <c r="GY127" s="306"/>
      <c r="GZ127" s="306"/>
      <c r="HA127" s="306"/>
      <c r="HB127" s="306"/>
      <c r="HC127" s="306"/>
      <c r="HD127" s="306"/>
      <c r="HE127" s="306"/>
      <c r="HF127" s="306"/>
      <c r="HG127" s="306"/>
      <c r="HH127" s="306"/>
      <c r="HI127" s="306"/>
      <c r="HJ127" s="306"/>
      <c r="HK127" s="306"/>
      <c r="HL127" s="306"/>
      <c r="HM127" s="306"/>
      <c r="HN127" s="306"/>
      <c r="HO127" s="306"/>
      <c r="HP127" s="306"/>
      <c r="HQ127" s="306"/>
      <c r="HR127" s="306"/>
      <c r="HS127" s="306"/>
      <c r="HT127" s="306"/>
      <c r="HU127" s="306"/>
      <c r="HV127" s="306"/>
      <c r="HW127" s="306"/>
      <c r="HX127" s="306"/>
      <c r="HY127" s="306"/>
      <c r="HZ127" s="306"/>
      <c r="IA127" s="306"/>
      <c r="IB127" s="306"/>
      <c r="IC127" s="306"/>
      <c r="ID127" s="306"/>
      <c r="IE127" s="306"/>
      <c r="IF127" s="306"/>
      <c r="IG127" s="306"/>
      <c r="IH127" s="306"/>
    </row>
    <row r="128" spans="1:242" s="219" customFormat="1" ht="15" customHeight="1" x14ac:dyDescent="0.3">
      <c r="A128" s="174">
        <v>5.03</v>
      </c>
      <c r="B128" s="231"/>
      <c r="C128" s="232" t="e">
        <f>VLOOKUP(BD.PD8[[#This Row],[Pos]],[18]!PPto[#Data],3,FALSE)</f>
        <v>#REF!</v>
      </c>
      <c r="D128" s="174" t="s">
        <v>23</v>
      </c>
      <c r="E128" s="305" t="str">
        <f>IF(BD.PD8[[#This Row],[.]]="*",VLOOKUP(BD.PD8[[#This Row],[Pos]],[18]Presupuesto!A:H,7,FALSE),"")</f>
        <v/>
      </c>
      <c r="F128" s="550" t="s">
        <v>349</v>
      </c>
      <c r="G128" s="517">
        <v>4600073206</v>
      </c>
      <c r="H128" s="517"/>
      <c r="I128" s="174" t="s">
        <v>273</v>
      </c>
      <c r="J128" s="382">
        <v>1</v>
      </c>
      <c r="K128" s="174" t="s">
        <v>189</v>
      </c>
      <c r="L128" s="383" t="e">
        <f>IF(BD.PD8[[#This Row],[Mon]]="DOP",1,HLOOKUP(BD.PD8[[#This Row],[Mon]],Data!$J$1:$K$2,2,FALSE))</f>
        <v>#N/A</v>
      </c>
      <c r="M128" s="385">
        <v>5703.5</v>
      </c>
      <c r="N128" s="243" t="e">
        <f>BD.PD8[[#This Row],[Cant.]]*BD.PD8[[#This Row],[ Tasa ]]*BD.PD8[[#This Row],[ Precio Und.]]</f>
        <v>#N/A</v>
      </c>
      <c r="O128" s="386">
        <v>0.25</v>
      </c>
      <c r="P12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8" s="243" t="e">
        <f>BD.PD8[[#This Row],[Ppto. Orden Interna '[DOP']]]/HLOOKUP("USD",Data!$J$1:$K$2,2,FALSE)</f>
        <v>#N/A</v>
      </c>
      <c r="R128" s="517" t="s">
        <v>1302</v>
      </c>
      <c r="S128" s="387"/>
      <c r="T128" s="387"/>
      <c r="U128" s="492" t="s">
        <v>321</v>
      </c>
      <c r="V128" s="493">
        <v>801670</v>
      </c>
      <c r="W128" s="494" t="s">
        <v>339</v>
      </c>
      <c r="X128" s="495">
        <v>4</v>
      </c>
      <c r="Y128" s="403">
        <v>0.6</v>
      </c>
      <c r="Z128" s="243" t="e">
        <f>BD.PD8[[#This Row],[Av.P1 '[%']]]*BD.PD8[[#This Row],[Ppto. Orden Interna '[DOP']]]</f>
        <v>#N/A</v>
      </c>
      <c r="AA128" s="511">
        <v>8</v>
      </c>
      <c r="AB128" s="403">
        <v>0.4</v>
      </c>
      <c r="AC128" s="243" t="e">
        <f>BD.PD8[[#This Row],[Av.P2 '[%']]]*BD.PD8[[#This Row],[Ppto. Orden Interna '[DOP']]]</f>
        <v>#N/A</v>
      </c>
      <c r="AD128" s="514"/>
      <c r="AE128" s="404"/>
      <c r="AF128" s="243" t="e">
        <f>BD.PD8[[#This Row],[Av.P3 '[%']]]*BD.PD8[[#This Row],[Ppto. Orden Interna '[DOP']]]</f>
        <v>#N/A</v>
      </c>
      <c r="AG128" s="243"/>
      <c r="AH128" s="243"/>
      <c r="AI128" s="243"/>
      <c r="AJ128" s="243"/>
      <c r="AK128" s="243"/>
      <c r="AL128" s="243"/>
      <c r="AM128" s="496" t="e">
        <f>BD.PD8[[#This Row],[Pago 3]]+BD.PD8[[#This Row],[Pago 2]]+BD.PD8[[#This Row],[Pago 1]]</f>
        <v>#N/A</v>
      </c>
      <c r="AN128" s="308" t="s">
        <v>244</v>
      </c>
      <c r="AO128" s="308" t="s">
        <v>245</v>
      </c>
      <c r="AP128" s="308" t="s">
        <v>246</v>
      </c>
      <c r="AQ128" s="308" t="s">
        <v>247</v>
      </c>
      <c r="AR128" s="308">
        <v>594</v>
      </c>
      <c r="AS128" s="308" t="s">
        <v>258</v>
      </c>
      <c r="AT128" s="249" t="s">
        <v>1356</v>
      </c>
      <c r="AU128" s="306"/>
      <c r="AV128" s="306"/>
      <c r="AW128" s="306"/>
      <c r="AX128" s="306"/>
      <c r="AY128" s="306"/>
      <c r="AZ128" s="306"/>
      <c r="BA128" s="306"/>
      <c r="BB128" s="306"/>
      <c r="BC128" s="306"/>
      <c r="BD128" s="306"/>
      <c r="BE128" s="306"/>
      <c r="BF128" s="306"/>
      <c r="BG128" s="306"/>
      <c r="BH128" s="306"/>
      <c r="BI128" s="306"/>
      <c r="BJ128" s="306"/>
      <c r="BK128" s="306"/>
      <c r="BL128" s="306"/>
      <c r="BM128" s="306"/>
      <c r="BN128" s="306"/>
      <c r="BO128" s="306"/>
      <c r="BP128" s="306"/>
      <c r="BQ128" s="306"/>
      <c r="BR128" s="306"/>
      <c r="BS128" s="306"/>
      <c r="BT128" s="306"/>
      <c r="BU128" s="306"/>
      <c r="BV128" s="306"/>
      <c r="BW128" s="306"/>
      <c r="BX128" s="306"/>
      <c r="BY128" s="306"/>
      <c r="BZ128" s="306"/>
      <c r="CA128" s="306"/>
      <c r="CB128" s="306"/>
      <c r="CC128" s="306"/>
      <c r="CD128" s="306"/>
      <c r="CE128" s="306"/>
      <c r="CF128" s="306"/>
      <c r="CG128" s="306"/>
      <c r="CH128" s="306"/>
      <c r="CI128" s="306"/>
      <c r="CJ128" s="306"/>
      <c r="CK128" s="306"/>
      <c r="CL128" s="306"/>
      <c r="CM128" s="306"/>
      <c r="CN128" s="306"/>
      <c r="CO128" s="306"/>
      <c r="CP128" s="306"/>
      <c r="CQ128" s="306"/>
      <c r="CR128" s="306"/>
      <c r="CS128" s="306"/>
      <c r="CT128" s="306"/>
      <c r="CU128" s="306"/>
      <c r="CV128" s="306"/>
      <c r="CW128" s="306"/>
      <c r="CX128" s="306"/>
      <c r="CY128" s="306"/>
      <c r="CZ128" s="306"/>
      <c r="DA128" s="306"/>
      <c r="DB128" s="306"/>
      <c r="DC128" s="306"/>
      <c r="DD128" s="306"/>
      <c r="DE128" s="306"/>
      <c r="DF128" s="306"/>
      <c r="DG128" s="306"/>
      <c r="DH128" s="306"/>
      <c r="DI128" s="306"/>
      <c r="DJ128" s="306"/>
      <c r="DK128" s="306"/>
      <c r="DL128" s="306"/>
      <c r="DM128" s="306"/>
      <c r="DN128" s="306"/>
      <c r="DO128" s="306"/>
      <c r="DP128" s="306"/>
      <c r="DQ128" s="306"/>
      <c r="DR128" s="306"/>
      <c r="DS128" s="306"/>
      <c r="DT128" s="306"/>
      <c r="DU128" s="306"/>
      <c r="DV128" s="306"/>
      <c r="DW128" s="306"/>
      <c r="DX128" s="306"/>
      <c r="DY128" s="306"/>
      <c r="DZ128" s="306"/>
      <c r="EA128" s="306"/>
      <c r="EB128" s="306"/>
      <c r="EC128" s="306"/>
      <c r="ED128" s="306"/>
      <c r="EE128" s="306"/>
      <c r="EF128" s="306"/>
      <c r="EG128" s="306"/>
      <c r="EH128" s="306"/>
      <c r="EI128" s="306"/>
      <c r="EJ128" s="306"/>
      <c r="EK128" s="306"/>
      <c r="EL128" s="306"/>
      <c r="EM128" s="306"/>
      <c r="EN128" s="306"/>
      <c r="EO128" s="306"/>
      <c r="EP128" s="306"/>
      <c r="EQ128" s="306"/>
      <c r="ER128" s="306"/>
      <c r="ES128" s="306"/>
      <c r="ET128" s="306"/>
      <c r="EU128" s="306"/>
      <c r="EV128" s="306"/>
      <c r="EW128" s="306"/>
      <c r="EX128" s="306"/>
      <c r="EY128" s="306"/>
      <c r="EZ128" s="306"/>
      <c r="FA128" s="306"/>
      <c r="FB128" s="306"/>
      <c r="FC128" s="306"/>
      <c r="FD128" s="306"/>
      <c r="FE128" s="306"/>
      <c r="FF128" s="306"/>
      <c r="FG128" s="306"/>
      <c r="FH128" s="306"/>
      <c r="FI128" s="306"/>
      <c r="FJ128" s="306"/>
      <c r="FK128" s="306"/>
      <c r="FL128" s="306"/>
      <c r="FM128" s="306"/>
      <c r="FN128" s="306"/>
      <c r="FO128" s="306"/>
      <c r="FP128" s="306"/>
      <c r="FQ128" s="306"/>
      <c r="FR128" s="306"/>
      <c r="FS128" s="306"/>
      <c r="FT128" s="306"/>
      <c r="FU128" s="306"/>
      <c r="FV128" s="306"/>
      <c r="FW128" s="306"/>
      <c r="FX128" s="306"/>
      <c r="FY128" s="306"/>
      <c r="FZ128" s="306"/>
      <c r="GA128" s="306"/>
      <c r="GB128" s="306"/>
      <c r="GC128" s="306"/>
      <c r="GD128" s="306"/>
      <c r="GE128" s="306"/>
      <c r="GF128" s="306"/>
      <c r="GG128" s="306"/>
      <c r="GH128" s="306"/>
      <c r="GI128" s="306"/>
      <c r="GJ128" s="306"/>
      <c r="GK128" s="306"/>
      <c r="GL128" s="306"/>
      <c r="GM128" s="306"/>
      <c r="GN128" s="306"/>
      <c r="GO128" s="306"/>
      <c r="GP128" s="306"/>
      <c r="GQ128" s="306"/>
      <c r="GR128" s="306"/>
      <c r="GS128" s="306"/>
      <c r="GT128" s="306"/>
      <c r="GU128" s="306"/>
      <c r="GV128" s="306"/>
      <c r="GW128" s="306"/>
      <c r="GX128" s="306"/>
      <c r="GY128" s="306"/>
      <c r="GZ128" s="306"/>
      <c r="HA128" s="306"/>
      <c r="HB128" s="306"/>
      <c r="HC128" s="306"/>
      <c r="HD128" s="306"/>
      <c r="HE128" s="306"/>
      <c r="HF128" s="306"/>
      <c r="HG128" s="306"/>
      <c r="HH128" s="306"/>
      <c r="HI128" s="306"/>
      <c r="HJ128" s="306"/>
      <c r="HK128" s="306"/>
      <c r="HL128" s="306"/>
      <c r="HM128" s="306"/>
      <c r="HN128" s="306"/>
      <c r="HO128" s="306"/>
      <c r="HP128" s="306"/>
      <c r="HQ128" s="306"/>
      <c r="HR128" s="306"/>
      <c r="HS128" s="306"/>
      <c r="HT128" s="306"/>
      <c r="HU128" s="306"/>
      <c r="HV128" s="306"/>
      <c r="HW128" s="306"/>
      <c r="HX128" s="306"/>
      <c r="HY128" s="306"/>
      <c r="HZ128" s="306"/>
      <c r="IA128" s="306"/>
      <c r="IB128" s="306"/>
      <c r="IC128" s="306"/>
      <c r="ID128" s="306"/>
      <c r="IE128" s="306"/>
      <c r="IF128" s="306"/>
      <c r="IG128" s="306"/>
      <c r="IH128" s="306"/>
    </row>
    <row r="129" spans="1:242" s="219" customFormat="1" ht="15" customHeight="1" x14ac:dyDescent="0.3">
      <c r="A129" s="174">
        <v>5.03</v>
      </c>
      <c r="B129" s="231"/>
      <c r="C129" s="232" t="e">
        <f>VLOOKUP(BD.PD8[[#This Row],[Pos]],[18]!PPto[#Data],3,FALSE)</f>
        <v>#REF!</v>
      </c>
      <c r="D129" s="174" t="s">
        <v>23</v>
      </c>
      <c r="E129" s="305" t="str">
        <f>IF(BD.PD8[[#This Row],[.]]="*",VLOOKUP(BD.PD8[[#This Row],[Pos]],[18]Presupuesto!A:H,7,FALSE),"")</f>
        <v/>
      </c>
      <c r="F129" s="550" t="s">
        <v>341</v>
      </c>
      <c r="G129" s="517">
        <v>4600073206</v>
      </c>
      <c r="H129" s="517"/>
      <c r="I129" s="174" t="s">
        <v>273</v>
      </c>
      <c r="J129" s="382">
        <v>1</v>
      </c>
      <c r="K129" s="174" t="s">
        <v>189</v>
      </c>
      <c r="L129" s="383" t="e">
        <f>IF(BD.PD8[[#This Row],[Mon]]="DOP",1,HLOOKUP(BD.PD8[[#This Row],[Mon]],Data!$J$1:$K$2,2,FALSE))</f>
        <v>#N/A</v>
      </c>
      <c r="M129" s="385">
        <v>653.30999999999995</v>
      </c>
      <c r="N129" s="243" t="e">
        <f>BD.PD8[[#This Row],[Cant.]]*BD.PD8[[#This Row],[ Tasa ]]*BD.PD8[[#This Row],[ Precio Und.]]</f>
        <v>#N/A</v>
      </c>
      <c r="O129" s="386">
        <v>0.25</v>
      </c>
      <c r="P129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29" s="243" t="e">
        <f>BD.PD8[[#This Row],[Ppto. Orden Interna '[DOP']]]/HLOOKUP("USD",Data!$J$1:$K$2,2,FALSE)</f>
        <v>#N/A</v>
      </c>
      <c r="R129" s="517" t="s">
        <v>1302</v>
      </c>
      <c r="S129" s="387"/>
      <c r="T129" s="387"/>
      <c r="U129" s="492" t="s">
        <v>321</v>
      </c>
      <c r="V129" s="493">
        <v>801670</v>
      </c>
      <c r="W129" s="494" t="s">
        <v>339</v>
      </c>
      <c r="X129" s="495">
        <v>4</v>
      </c>
      <c r="Y129" s="403">
        <v>0.6</v>
      </c>
      <c r="Z129" s="243" t="e">
        <f>BD.PD8[[#This Row],[Av.P1 '[%']]]*BD.PD8[[#This Row],[Ppto. Orden Interna '[DOP']]]</f>
        <v>#N/A</v>
      </c>
      <c r="AA129" s="511">
        <v>8</v>
      </c>
      <c r="AB129" s="403">
        <v>0.4</v>
      </c>
      <c r="AC129" s="243" t="e">
        <f>BD.PD8[[#This Row],[Av.P2 '[%']]]*BD.PD8[[#This Row],[Ppto. Orden Interna '[DOP']]]</f>
        <v>#N/A</v>
      </c>
      <c r="AD129" s="514"/>
      <c r="AE129" s="404"/>
      <c r="AF129" s="243" t="e">
        <f>BD.PD8[[#This Row],[Av.P3 '[%']]]*BD.PD8[[#This Row],[Ppto. Orden Interna '[DOP']]]</f>
        <v>#N/A</v>
      </c>
      <c r="AG129" s="243"/>
      <c r="AH129" s="243"/>
      <c r="AI129" s="243"/>
      <c r="AJ129" s="243"/>
      <c r="AK129" s="243"/>
      <c r="AL129" s="243"/>
      <c r="AM129" s="496" t="e">
        <f>BD.PD8[[#This Row],[Pago 3]]+BD.PD8[[#This Row],[Pago 2]]+BD.PD8[[#This Row],[Pago 1]]</f>
        <v>#N/A</v>
      </c>
      <c r="AN129" s="308" t="s">
        <v>244</v>
      </c>
      <c r="AO129" s="308" t="s">
        <v>245</v>
      </c>
      <c r="AP129" s="308" t="s">
        <v>246</v>
      </c>
      <c r="AQ129" s="308" t="s">
        <v>247</v>
      </c>
      <c r="AR129" s="308">
        <v>594</v>
      </c>
      <c r="AS129" s="308" t="s">
        <v>258</v>
      </c>
      <c r="AT129" s="249" t="s">
        <v>1356</v>
      </c>
      <c r="AU129" s="306"/>
      <c r="AV129" s="306"/>
      <c r="AW129" s="306"/>
      <c r="AX129" s="306"/>
      <c r="AY129" s="306"/>
      <c r="AZ129" s="306"/>
      <c r="BA129" s="306"/>
      <c r="BB129" s="306"/>
      <c r="BC129" s="306"/>
      <c r="BD129" s="306"/>
      <c r="BE129" s="306"/>
      <c r="BF129" s="306"/>
      <c r="BG129" s="306"/>
      <c r="BH129" s="306"/>
      <c r="BI129" s="306"/>
      <c r="BJ129" s="306"/>
      <c r="BK129" s="306"/>
      <c r="BL129" s="306"/>
      <c r="BM129" s="306"/>
      <c r="BN129" s="306"/>
      <c r="BO129" s="306"/>
      <c r="BP129" s="306"/>
      <c r="BQ129" s="306"/>
      <c r="BR129" s="306"/>
      <c r="BS129" s="306"/>
      <c r="BT129" s="306"/>
      <c r="BU129" s="306"/>
      <c r="BV129" s="306"/>
      <c r="BW129" s="306"/>
      <c r="BX129" s="306"/>
      <c r="BY129" s="306"/>
      <c r="BZ129" s="306"/>
      <c r="CA129" s="306"/>
      <c r="CB129" s="306"/>
      <c r="CC129" s="306"/>
      <c r="CD129" s="306"/>
      <c r="CE129" s="306"/>
      <c r="CF129" s="306"/>
      <c r="CG129" s="306"/>
      <c r="CH129" s="306"/>
      <c r="CI129" s="306"/>
      <c r="CJ129" s="306"/>
      <c r="CK129" s="306"/>
      <c r="CL129" s="306"/>
      <c r="CM129" s="306"/>
      <c r="CN129" s="306"/>
      <c r="CO129" s="306"/>
      <c r="CP129" s="306"/>
      <c r="CQ129" s="306"/>
      <c r="CR129" s="306"/>
      <c r="CS129" s="306"/>
      <c r="CT129" s="306"/>
      <c r="CU129" s="306"/>
      <c r="CV129" s="306"/>
      <c r="CW129" s="306"/>
      <c r="CX129" s="306"/>
      <c r="CY129" s="306"/>
      <c r="CZ129" s="306"/>
      <c r="DA129" s="306"/>
      <c r="DB129" s="306"/>
      <c r="DC129" s="306"/>
      <c r="DD129" s="306"/>
      <c r="DE129" s="306"/>
      <c r="DF129" s="306"/>
      <c r="DG129" s="306"/>
      <c r="DH129" s="306"/>
      <c r="DI129" s="306"/>
      <c r="DJ129" s="306"/>
      <c r="DK129" s="306"/>
      <c r="DL129" s="306"/>
      <c r="DM129" s="306"/>
      <c r="DN129" s="306"/>
      <c r="DO129" s="306"/>
      <c r="DP129" s="306"/>
      <c r="DQ129" s="306"/>
      <c r="DR129" s="306"/>
      <c r="DS129" s="306"/>
      <c r="DT129" s="306"/>
      <c r="DU129" s="306"/>
      <c r="DV129" s="306"/>
      <c r="DW129" s="306"/>
      <c r="DX129" s="306"/>
      <c r="DY129" s="306"/>
      <c r="DZ129" s="306"/>
      <c r="EA129" s="306"/>
      <c r="EB129" s="306"/>
      <c r="EC129" s="306"/>
      <c r="ED129" s="306"/>
      <c r="EE129" s="306"/>
      <c r="EF129" s="306"/>
      <c r="EG129" s="306"/>
      <c r="EH129" s="306"/>
      <c r="EI129" s="306"/>
      <c r="EJ129" s="306"/>
      <c r="EK129" s="306"/>
      <c r="EL129" s="306"/>
      <c r="EM129" s="306"/>
      <c r="EN129" s="306"/>
      <c r="EO129" s="306"/>
      <c r="EP129" s="306"/>
      <c r="EQ129" s="306"/>
      <c r="ER129" s="306"/>
      <c r="ES129" s="306"/>
      <c r="ET129" s="306"/>
      <c r="EU129" s="306"/>
      <c r="EV129" s="306"/>
      <c r="EW129" s="306"/>
      <c r="EX129" s="306"/>
      <c r="EY129" s="306"/>
      <c r="EZ129" s="306"/>
      <c r="FA129" s="306"/>
      <c r="FB129" s="306"/>
      <c r="FC129" s="306"/>
      <c r="FD129" s="306"/>
      <c r="FE129" s="306"/>
      <c r="FF129" s="306"/>
      <c r="FG129" s="306"/>
      <c r="FH129" s="306"/>
      <c r="FI129" s="306"/>
      <c r="FJ129" s="306"/>
      <c r="FK129" s="306"/>
      <c r="FL129" s="306"/>
      <c r="FM129" s="306"/>
      <c r="FN129" s="306"/>
      <c r="FO129" s="306"/>
      <c r="FP129" s="306"/>
      <c r="FQ129" s="306"/>
      <c r="FR129" s="306"/>
      <c r="FS129" s="306"/>
      <c r="FT129" s="306"/>
      <c r="FU129" s="306"/>
      <c r="FV129" s="306"/>
      <c r="FW129" s="306"/>
      <c r="FX129" s="306"/>
      <c r="FY129" s="306"/>
      <c r="FZ129" s="306"/>
      <c r="GA129" s="306"/>
      <c r="GB129" s="306"/>
      <c r="GC129" s="306"/>
      <c r="GD129" s="306"/>
      <c r="GE129" s="306"/>
      <c r="GF129" s="306"/>
      <c r="GG129" s="306"/>
      <c r="GH129" s="306"/>
      <c r="GI129" s="306"/>
      <c r="GJ129" s="306"/>
      <c r="GK129" s="306"/>
      <c r="GL129" s="306"/>
      <c r="GM129" s="306"/>
      <c r="GN129" s="306"/>
      <c r="GO129" s="306"/>
      <c r="GP129" s="306"/>
      <c r="GQ129" s="306"/>
      <c r="GR129" s="306"/>
      <c r="GS129" s="306"/>
      <c r="GT129" s="306"/>
      <c r="GU129" s="306"/>
      <c r="GV129" s="306"/>
      <c r="GW129" s="306"/>
      <c r="GX129" s="306"/>
      <c r="GY129" s="306"/>
      <c r="GZ129" s="306"/>
      <c r="HA129" s="306"/>
      <c r="HB129" s="306"/>
      <c r="HC129" s="306"/>
      <c r="HD129" s="306"/>
      <c r="HE129" s="306"/>
      <c r="HF129" s="306"/>
      <c r="HG129" s="306"/>
      <c r="HH129" s="306"/>
      <c r="HI129" s="306"/>
      <c r="HJ129" s="306"/>
      <c r="HK129" s="306"/>
      <c r="HL129" s="306"/>
      <c r="HM129" s="306"/>
      <c r="HN129" s="306"/>
      <c r="HO129" s="306"/>
      <c r="HP129" s="306"/>
      <c r="HQ129" s="306"/>
      <c r="HR129" s="306"/>
      <c r="HS129" s="306"/>
      <c r="HT129" s="306"/>
      <c r="HU129" s="306"/>
      <c r="HV129" s="306"/>
      <c r="HW129" s="306"/>
      <c r="HX129" s="306"/>
      <c r="HY129" s="306"/>
      <c r="HZ129" s="306"/>
      <c r="IA129" s="306"/>
      <c r="IB129" s="306"/>
      <c r="IC129" s="306"/>
      <c r="ID129" s="306"/>
      <c r="IE129" s="306"/>
      <c r="IF129" s="306"/>
      <c r="IG129" s="306"/>
      <c r="IH129" s="306"/>
    </row>
    <row r="130" spans="1:242" s="219" customFormat="1" ht="15" customHeight="1" x14ac:dyDescent="0.3">
      <c r="A130" s="174">
        <v>5.03</v>
      </c>
      <c r="B130" s="231"/>
      <c r="C130" s="232" t="e">
        <f>VLOOKUP(BD.PD8[[#This Row],[Pos]],[18]!PPto[#Data],3,FALSE)</f>
        <v>#REF!</v>
      </c>
      <c r="D130" s="174" t="s">
        <v>23</v>
      </c>
      <c r="E130" s="305" t="str">
        <f>IF(BD.PD8[[#This Row],[.]]="*",VLOOKUP(BD.PD8[[#This Row],[Pos]],[18]Presupuesto!A:H,7,FALSE),"")</f>
        <v/>
      </c>
      <c r="F130" s="358" t="s">
        <v>350</v>
      </c>
      <c r="G130" s="517">
        <v>4600075212</v>
      </c>
      <c r="H130" s="517"/>
      <c r="I130" s="174" t="s">
        <v>1303</v>
      </c>
      <c r="J130" s="382">
        <v>2</v>
      </c>
      <c r="K130" s="174" t="s">
        <v>189</v>
      </c>
      <c r="L130" s="383" t="e">
        <f>IF(BD.PD8[[#This Row],[Mon]]="DOP",1,HLOOKUP(BD.PD8[[#This Row],[Mon]],Data!$J$1:$K$2,2,FALSE))</f>
        <v>#N/A</v>
      </c>
      <c r="M130" s="377">
        <v>4322.3500000000004</v>
      </c>
      <c r="N130" s="243" t="e">
        <f>BD.PD8[[#This Row],[Cant.]]*BD.PD8[[#This Row],[ Tasa ]]*BD.PD8[[#This Row],[ Precio Und.]]</f>
        <v>#N/A</v>
      </c>
      <c r="O130" s="386">
        <v>0.25</v>
      </c>
      <c r="P13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0" s="243" t="e">
        <f>BD.PD8[[#This Row],[Ppto. Orden Interna '[DOP']]]/HLOOKUP("USD",Data!$J$1:$K$2,2,FALSE)</f>
        <v>#N/A</v>
      </c>
      <c r="R130" s="517" t="s">
        <v>1302</v>
      </c>
      <c r="S130" s="387"/>
      <c r="T130" s="387"/>
      <c r="U130" s="492" t="s">
        <v>321</v>
      </c>
      <c r="V130" s="493">
        <v>801670</v>
      </c>
      <c r="W130" s="494" t="s">
        <v>339</v>
      </c>
      <c r="X130" s="495">
        <v>8</v>
      </c>
      <c r="Y130" s="404">
        <v>0.6</v>
      </c>
      <c r="Z130" s="243" t="e">
        <f>BD.PD8[[#This Row],[Av.P1 '[%']]]*BD.PD8[[#This Row],[Ppto. Orden Interna '[DOP']]]</f>
        <v>#N/A</v>
      </c>
      <c r="AA130" s="511">
        <v>10</v>
      </c>
      <c r="AB130" s="403">
        <v>0.4</v>
      </c>
      <c r="AC130" s="243" t="e">
        <f>BD.PD8[[#This Row],[Av.P2 '[%']]]*BD.PD8[[#This Row],[Ppto. Orden Interna '[DOP']]]</f>
        <v>#N/A</v>
      </c>
      <c r="AD130" s="514"/>
      <c r="AE130" s="404"/>
      <c r="AF130" s="243" t="e">
        <f>BD.PD8[[#This Row],[Av.P3 '[%']]]*BD.PD8[[#This Row],[Ppto. Orden Interna '[DOP']]]</f>
        <v>#N/A</v>
      </c>
      <c r="AG130" s="243"/>
      <c r="AH130" s="243"/>
      <c r="AI130" s="243"/>
      <c r="AJ130" s="243"/>
      <c r="AK130" s="243"/>
      <c r="AL130" s="243"/>
      <c r="AM130" s="496" t="e">
        <f>BD.PD8[[#This Row],[Pago 3]]+BD.PD8[[#This Row],[Pago 2]]+BD.PD8[[#This Row],[Pago 1]]</f>
        <v>#N/A</v>
      </c>
      <c r="AN130" s="308" t="s">
        <v>244</v>
      </c>
      <c r="AO130" s="308" t="s">
        <v>245</v>
      </c>
      <c r="AP130" s="308" t="s">
        <v>246</v>
      </c>
      <c r="AQ130" s="308" t="s">
        <v>247</v>
      </c>
      <c r="AR130" s="308">
        <v>594</v>
      </c>
      <c r="AS130" s="308" t="s">
        <v>258</v>
      </c>
      <c r="AT130" s="249" t="s">
        <v>1356</v>
      </c>
      <c r="AU130" s="306"/>
      <c r="AV130" s="306"/>
      <c r="AW130" s="306"/>
      <c r="AX130" s="306"/>
      <c r="AY130" s="306"/>
      <c r="AZ130" s="306"/>
      <c r="BA130" s="306"/>
      <c r="BB130" s="306"/>
      <c r="BC130" s="306"/>
      <c r="BD130" s="306"/>
      <c r="BE130" s="306"/>
      <c r="BF130" s="306"/>
      <c r="BG130" s="306"/>
      <c r="BH130" s="306"/>
      <c r="BI130" s="306"/>
      <c r="BJ130" s="306"/>
      <c r="BK130" s="306"/>
      <c r="BL130" s="306"/>
      <c r="BM130" s="306"/>
      <c r="BN130" s="306"/>
      <c r="BO130" s="306"/>
      <c r="BP130" s="306"/>
      <c r="BQ130" s="306"/>
      <c r="BR130" s="306"/>
      <c r="BS130" s="306"/>
      <c r="BT130" s="306"/>
      <c r="BU130" s="306"/>
      <c r="BV130" s="306"/>
      <c r="BW130" s="306"/>
      <c r="BX130" s="306"/>
      <c r="BY130" s="306"/>
      <c r="BZ130" s="306"/>
      <c r="CA130" s="306"/>
      <c r="CB130" s="306"/>
      <c r="CC130" s="306"/>
      <c r="CD130" s="306"/>
      <c r="CE130" s="306"/>
      <c r="CF130" s="306"/>
      <c r="CG130" s="306"/>
      <c r="CH130" s="306"/>
      <c r="CI130" s="306"/>
      <c r="CJ130" s="306"/>
      <c r="CK130" s="306"/>
      <c r="CL130" s="306"/>
      <c r="CM130" s="306"/>
      <c r="CN130" s="306"/>
      <c r="CO130" s="306"/>
      <c r="CP130" s="306"/>
      <c r="CQ130" s="306"/>
      <c r="CR130" s="306"/>
      <c r="CS130" s="306"/>
      <c r="CT130" s="306"/>
      <c r="CU130" s="306"/>
      <c r="CV130" s="306"/>
      <c r="CW130" s="306"/>
      <c r="CX130" s="306"/>
      <c r="CY130" s="306"/>
      <c r="CZ130" s="306"/>
      <c r="DA130" s="306"/>
      <c r="DB130" s="306"/>
      <c r="DC130" s="306"/>
      <c r="DD130" s="306"/>
      <c r="DE130" s="306"/>
      <c r="DF130" s="306"/>
      <c r="DG130" s="306"/>
      <c r="DH130" s="306"/>
      <c r="DI130" s="306"/>
      <c r="DJ130" s="306"/>
      <c r="DK130" s="306"/>
      <c r="DL130" s="306"/>
      <c r="DM130" s="306"/>
      <c r="DN130" s="306"/>
      <c r="DO130" s="306"/>
      <c r="DP130" s="306"/>
      <c r="DQ130" s="306"/>
      <c r="DR130" s="306"/>
      <c r="DS130" s="306"/>
      <c r="DT130" s="306"/>
      <c r="DU130" s="306"/>
      <c r="DV130" s="306"/>
      <c r="DW130" s="306"/>
      <c r="DX130" s="306"/>
      <c r="DY130" s="306"/>
      <c r="DZ130" s="306"/>
      <c r="EA130" s="306"/>
      <c r="EB130" s="306"/>
      <c r="EC130" s="306"/>
      <c r="ED130" s="306"/>
      <c r="EE130" s="306"/>
      <c r="EF130" s="306"/>
      <c r="EG130" s="306"/>
      <c r="EH130" s="306"/>
      <c r="EI130" s="306"/>
      <c r="EJ130" s="306"/>
      <c r="EK130" s="306"/>
      <c r="EL130" s="306"/>
      <c r="EM130" s="306"/>
      <c r="EN130" s="306"/>
      <c r="EO130" s="306"/>
      <c r="EP130" s="306"/>
      <c r="EQ130" s="306"/>
      <c r="ER130" s="306"/>
      <c r="ES130" s="306"/>
      <c r="ET130" s="306"/>
      <c r="EU130" s="306"/>
      <c r="EV130" s="306"/>
      <c r="EW130" s="306"/>
      <c r="EX130" s="306"/>
      <c r="EY130" s="306"/>
      <c r="EZ130" s="306"/>
      <c r="FA130" s="306"/>
      <c r="FB130" s="306"/>
      <c r="FC130" s="306"/>
      <c r="FD130" s="306"/>
      <c r="FE130" s="306"/>
      <c r="FF130" s="306"/>
      <c r="FG130" s="306"/>
      <c r="FH130" s="306"/>
      <c r="FI130" s="306"/>
      <c r="FJ130" s="306"/>
      <c r="FK130" s="306"/>
      <c r="FL130" s="306"/>
      <c r="FM130" s="306"/>
      <c r="FN130" s="306"/>
      <c r="FO130" s="306"/>
      <c r="FP130" s="306"/>
      <c r="FQ130" s="306"/>
      <c r="FR130" s="306"/>
      <c r="FS130" s="306"/>
      <c r="FT130" s="306"/>
      <c r="FU130" s="306"/>
      <c r="FV130" s="306"/>
      <c r="FW130" s="306"/>
      <c r="FX130" s="306"/>
      <c r="FY130" s="306"/>
      <c r="FZ130" s="306"/>
      <c r="GA130" s="306"/>
      <c r="GB130" s="306"/>
      <c r="GC130" s="306"/>
      <c r="GD130" s="306"/>
      <c r="GE130" s="306"/>
      <c r="GF130" s="306"/>
      <c r="GG130" s="306"/>
      <c r="GH130" s="306"/>
      <c r="GI130" s="306"/>
      <c r="GJ130" s="306"/>
      <c r="GK130" s="306"/>
      <c r="GL130" s="306"/>
      <c r="GM130" s="306"/>
      <c r="GN130" s="306"/>
      <c r="GO130" s="306"/>
      <c r="GP130" s="306"/>
      <c r="GQ130" s="306"/>
      <c r="GR130" s="306"/>
      <c r="GS130" s="306"/>
      <c r="GT130" s="306"/>
      <c r="GU130" s="306"/>
      <c r="GV130" s="306"/>
      <c r="GW130" s="306"/>
      <c r="GX130" s="306"/>
      <c r="GY130" s="306"/>
      <c r="GZ130" s="306"/>
      <c r="HA130" s="306"/>
      <c r="HB130" s="306"/>
      <c r="HC130" s="306"/>
      <c r="HD130" s="306"/>
      <c r="HE130" s="306"/>
      <c r="HF130" s="306"/>
      <c r="HG130" s="306"/>
      <c r="HH130" s="306"/>
      <c r="HI130" s="306"/>
      <c r="HJ130" s="306"/>
      <c r="HK130" s="306"/>
      <c r="HL130" s="306"/>
      <c r="HM130" s="306"/>
      <c r="HN130" s="306"/>
      <c r="HO130" s="306"/>
      <c r="HP130" s="306"/>
      <c r="HQ130" s="306"/>
      <c r="HR130" s="306"/>
      <c r="HS130" s="306"/>
      <c r="HT130" s="306"/>
      <c r="HU130" s="306"/>
      <c r="HV130" s="306"/>
      <c r="HW130" s="306"/>
      <c r="HX130" s="306"/>
      <c r="HY130" s="306"/>
      <c r="HZ130" s="306"/>
      <c r="IA130" s="306"/>
      <c r="IB130" s="306"/>
      <c r="IC130" s="306"/>
      <c r="ID130" s="306"/>
      <c r="IE130" s="306"/>
      <c r="IF130" s="306"/>
      <c r="IG130" s="306"/>
      <c r="IH130" s="306"/>
    </row>
    <row r="131" spans="1:242" s="219" customFormat="1" ht="15" customHeight="1" x14ac:dyDescent="0.3">
      <c r="A131" s="174">
        <v>5.03</v>
      </c>
      <c r="B131" s="231"/>
      <c r="C131" s="232" t="e">
        <f>VLOOKUP(BD.PD8[[#This Row],[Pos]],[18]!PPto[#Data],3,FALSE)</f>
        <v>#REF!</v>
      </c>
      <c r="D131" s="174" t="s">
        <v>23</v>
      </c>
      <c r="E131" s="305" t="str">
        <f>IF(BD.PD8[[#This Row],[.]]="*",VLOOKUP(BD.PD8[[#This Row],[Pos]],[18]Presupuesto!A:H,7,FALSE),"")</f>
        <v/>
      </c>
      <c r="F131" s="234" t="s">
        <v>351</v>
      </c>
      <c r="G131" s="517">
        <v>4600074983</v>
      </c>
      <c r="H131" s="517"/>
      <c r="I131" s="174" t="s">
        <v>352</v>
      </c>
      <c r="J131" s="382">
        <v>2</v>
      </c>
      <c r="K131" s="174" t="s">
        <v>189</v>
      </c>
      <c r="L131" s="383" t="e">
        <f>IF(BD.PD8[[#This Row],[Mon]]="DOP",1,HLOOKUP(BD.PD8[[#This Row],[Mon]],Data!$J$1:$K$2,2,FALSE))</f>
        <v>#N/A</v>
      </c>
      <c r="M131" s="377">
        <v>3312</v>
      </c>
      <c r="N131" s="243" t="e">
        <f>BD.PD8[[#This Row],[Cant.]]*BD.PD8[[#This Row],[ Tasa ]]*BD.PD8[[#This Row],[ Precio Und.]]</f>
        <v>#N/A</v>
      </c>
      <c r="O131" s="386">
        <v>0.25</v>
      </c>
      <c r="P131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1" s="243" t="e">
        <f>BD.PD8[[#This Row],[Ppto. Orden Interna '[DOP']]]/HLOOKUP("USD",Data!$J$1:$K$2,2,FALSE)</f>
        <v>#N/A</v>
      </c>
      <c r="R131" s="517" t="s">
        <v>1302</v>
      </c>
      <c r="S131" s="387"/>
      <c r="T131" s="387"/>
      <c r="U131" s="492" t="s">
        <v>321</v>
      </c>
      <c r="V131" s="493">
        <v>801670</v>
      </c>
      <c r="W131" s="494" t="s">
        <v>339</v>
      </c>
      <c r="X131" s="495">
        <v>7</v>
      </c>
      <c r="Y131" s="404">
        <v>0.6</v>
      </c>
      <c r="Z131" s="243" t="e">
        <f>BD.PD8[[#This Row],[Av.P1 '[%']]]*BD.PD8[[#This Row],[Ppto. Orden Interna '[DOP']]]</f>
        <v>#N/A</v>
      </c>
      <c r="AA131" s="511">
        <v>10</v>
      </c>
      <c r="AB131" s="403">
        <v>0.4</v>
      </c>
      <c r="AC131" s="243" t="e">
        <f>BD.PD8[[#This Row],[Av.P2 '[%']]]*BD.PD8[[#This Row],[Ppto. Orden Interna '[DOP']]]</f>
        <v>#N/A</v>
      </c>
      <c r="AD131" s="514"/>
      <c r="AE131" s="404"/>
      <c r="AF131" s="243" t="e">
        <f>BD.PD8[[#This Row],[Av.P3 '[%']]]*BD.PD8[[#This Row],[Ppto. Orden Interna '[DOP']]]</f>
        <v>#N/A</v>
      </c>
      <c r="AG131" s="243"/>
      <c r="AH131" s="243"/>
      <c r="AI131" s="243"/>
      <c r="AJ131" s="243"/>
      <c r="AK131" s="243"/>
      <c r="AL131" s="243"/>
      <c r="AM131" s="496" t="e">
        <f>BD.PD8[[#This Row],[Pago 3]]+BD.PD8[[#This Row],[Pago 2]]+BD.PD8[[#This Row],[Pago 1]]</f>
        <v>#N/A</v>
      </c>
      <c r="AN131" s="308" t="s">
        <v>244</v>
      </c>
      <c r="AO131" s="308" t="s">
        <v>245</v>
      </c>
      <c r="AP131" s="308" t="s">
        <v>246</v>
      </c>
      <c r="AQ131" s="308" t="s">
        <v>247</v>
      </c>
      <c r="AR131" s="308">
        <v>594</v>
      </c>
      <c r="AS131" s="308" t="s">
        <v>258</v>
      </c>
      <c r="AT131" s="249" t="s">
        <v>1356</v>
      </c>
      <c r="AU131" s="306"/>
      <c r="AV131" s="306"/>
      <c r="AW131" s="306"/>
      <c r="AX131" s="306"/>
      <c r="AY131" s="306"/>
      <c r="AZ131" s="306"/>
      <c r="BA131" s="306"/>
      <c r="BB131" s="306"/>
      <c r="BC131" s="306"/>
      <c r="BD131" s="306"/>
      <c r="BE131" s="306"/>
      <c r="BF131" s="306"/>
      <c r="BG131" s="306"/>
      <c r="BH131" s="306"/>
      <c r="BI131" s="306"/>
      <c r="BJ131" s="306"/>
      <c r="BK131" s="306"/>
      <c r="BL131" s="306"/>
      <c r="BM131" s="306"/>
      <c r="BN131" s="306"/>
      <c r="BO131" s="306"/>
      <c r="BP131" s="306"/>
      <c r="BQ131" s="306"/>
      <c r="BR131" s="306"/>
      <c r="BS131" s="306"/>
      <c r="BT131" s="306"/>
      <c r="BU131" s="306"/>
      <c r="BV131" s="306"/>
      <c r="BW131" s="306"/>
      <c r="BX131" s="306"/>
      <c r="BY131" s="306"/>
      <c r="BZ131" s="306"/>
      <c r="CA131" s="306"/>
      <c r="CB131" s="306"/>
      <c r="CC131" s="306"/>
      <c r="CD131" s="306"/>
      <c r="CE131" s="306"/>
      <c r="CF131" s="306"/>
      <c r="CG131" s="306"/>
      <c r="CH131" s="306"/>
      <c r="CI131" s="306"/>
      <c r="CJ131" s="306"/>
      <c r="CK131" s="306"/>
      <c r="CL131" s="306"/>
      <c r="CM131" s="306"/>
      <c r="CN131" s="306"/>
      <c r="CO131" s="306"/>
      <c r="CP131" s="306"/>
      <c r="CQ131" s="306"/>
      <c r="CR131" s="306"/>
      <c r="CS131" s="306"/>
      <c r="CT131" s="306"/>
      <c r="CU131" s="306"/>
      <c r="CV131" s="306"/>
      <c r="CW131" s="306"/>
      <c r="CX131" s="306"/>
      <c r="CY131" s="306"/>
      <c r="CZ131" s="306"/>
      <c r="DA131" s="306"/>
      <c r="DB131" s="306"/>
      <c r="DC131" s="306"/>
      <c r="DD131" s="306"/>
      <c r="DE131" s="306"/>
      <c r="DF131" s="306"/>
      <c r="DG131" s="306"/>
      <c r="DH131" s="306"/>
      <c r="DI131" s="306"/>
      <c r="DJ131" s="306"/>
      <c r="DK131" s="306"/>
      <c r="DL131" s="306"/>
      <c r="DM131" s="306"/>
      <c r="DN131" s="306"/>
      <c r="DO131" s="306"/>
      <c r="DP131" s="306"/>
      <c r="DQ131" s="306"/>
      <c r="DR131" s="306"/>
      <c r="DS131" s="306"/>
      <c r="DT131" s="306"/>
      <c r="DU131" s="306"/>
      <c r="DV131" s="306"/>
      <c r="DW131" s="306"/>
      <c r="DX131" s="306"/>
      <c r="DY131" s="306"/>
      <c r="DZ131" s="306"/>
      <c r="EA131" s="306"/>
      <c r="EB131" s="306"/>
      <c r="EC131" s="306"/>
      <c r="ED131" s="306"/>
      <c r="EE131" s="306"/>
      <c r="EF131" s="306"/>
      <c r="EG131" s="306"/>
      <c r="EH131" s="306"/>
      <c r="EI131" s="306"/>
      <c r="EJ131" s="306"/>
      <c r="EK131" s="306"/>
      <c r="EL131" s="306"/>
      <c r="EM131" s="306"/>
      <c r="EN131" s="306"/>
      <c r="EO131" s="306"/>
      <c r="EP131" s="306"/>
      <c r="EQ131" s="306"/>
      <c r="ER131" s="306"/>
      <c r="ES131" s="306"/>
      <c r="ET131" s="306"/>
      <c r="EU131" s="306"/>
      <c r="EV131" s="306"/>
      <c r="EW131" s="306"/>
      <c r="EX131" s="306"/>
      <c r="EY131" s="306"/>
      <c r="EZ131" s="306"/>
      <c r="FA131" s="306"/>
      <c r="FB131" s="306"/>
      <c r="FC131" s="306"/>
      <c r="FD131" s="306"/>
      <c r="FE131" s="306"/>
      <c r="FF131" s="306"/>
      <c r="FG131" s="306"/>
      <c r="FH131" s="306"/>
      <c r="FI131" s="306"/>
      <c r="FJ131" s="306"/>
      <c r="FK131" s="306"/>
      <c r="FL131" s="306"/>
      <c r="FM131" s="306"/>
      <c r="FN131" s="306"/>
      <c r="FO131" s="306"/>
      <c r="FP131" s="306"/>
      <c r="FQ131" s="306"/>
      <c r="FR131" s="306"/>
      <c r="FS131" s="306"/>
      <c r="FT131" s="306"/>
      <c r="FU131" s="306"/>
      <c r="FV131" s="306"/>
      <c r="FW131" s="306"/>
      <c r="FX131" s="306"/>
      <c r="FY131" s="306"/>
      <c r="FZ131" s="306"/>
      <c r="GA131" s="306"/>
      <c r="GB131" s="306"/>
      <c r="GC131" s="306"/>
      <c r="GD131" s="306"/>
      <c r="GE131" s="306"/>
      <c r="GF131" s="306"/>
      <c r="GG131" s="306"/>
      <c r="GH131" s="306"/>
      <c r="GI131" s="306"/>
      <c r="GJ131" s="306"/>
      <c r="GK131" s="306"/>
      <c r="GL131" s="306"/>
      <c r="GM131" s="306"/>
      <c r="GN131" s="306"/>
      <c r="GO131" s="306"/>
      <c r="GP131" s="306"/>
      <c r="GQ131" s="306"/>
      <c r="GR131" s="306"/>
      <c r="GS131" s="306"/>
      <c r="GT131" s="306"/>
      <c r="GU131" s="306"/>
      <c r="GV131" s="306"/>
      <c r="GW131" s="306"/>
      <c r="GX131" s="306"/>
      <c r="GY131" s="306"/>
      <c r="GZ131" s="306"/>
      <c r="HA131" s="306"/>
      <c r="HB131" s="306"/>
      <c r="HC131" s="306"/>
      <c r="HD131" s="306"/>
      <c r="HE131" s="306"/>
      <c r="HF131" s="306"/>
      <c r="HG131" s="306"/>
      <c r="HH131" s="306"/>
      <c r="HI131" s="306"/>
      <c r="HJ131" s="306"/>
      <c r="HK131" s="306"/>
      <c r="HL131" s="306"/>
      <c r="HM131" s="306"/>
      <c r="HN131" s="306"/>
      <c r="HO131" s="306"/>
      <c r="HP131" s="306"/>
      <c r="HQ131" s="306"/>
      <c r="HR131" s="306"/>
      <c r="HS131" s="306"/>
      <c r="HT131" s="306"/>
      <c r="HU131" s="306"/>
      <c r="HV131" s="306"/>
      <c r="HW131" s="306"/>
      <c r="HX131" s="306"/>
      <c r="HY131" s="306"/>
      <c r="HZ131" s="306"/>
      <c r="IA131" s="306"/>
      <c r="IB131" s="306"/>
      <c r="IC131" s="306"/>
      <c r="ID131" s="306"/>
      <c r="IE131" s="306"/>
      <c r="IF131" s="306"/>
      <c r="IG131" s="306"/>
      <c r="IH131" s="306"/>
    </row>
    <row r="132" spans="1:242" s="219" customFormat="1" ht="15" customHeight="1" x14ac:dyDescent="0.3">
      <c r="A132" s="174">
        <v>5.03</v>
      </c>
      <c r="B132" s="231"/>
      <c r="C132" s="232" t="e">
        <f>VLOOKUP(BD.PD8[[#This Row],[Pos]],[18]!PPto[#Data],3,FALSE)</f>
        <v>#REF!</v>
      </c>
      <c r="D132" s="174" t="s">
        <v>23</v>
      </c>
      <c r="E132" s="305" t="str">
        <f>IF(BD.PD8[[#This Row],[.]]="*",VLOOKUP(BD.PD8[[#This Row],[Pos]],[18]Presupuesto!A:H,7,FALSE),"")</f>
        <v/>
      </c>
      <c r="F132" s="234" t="s">
        <v>353</v>
      </c>
      <c r="G132" s="517">
        <v>4600074983</v>
      </c>
      <c r="H132" s="517"/>
      <c r="I132" s="174" t="s">
        <v>352</v>
      </c>
      <c r="J132" s="382">
        <v>4</v>
      </c>
      <c r="K132" s="174" t="s">
        <v>189</v>
      </c>
      <c r="L132" s="383" t="e">
        <f>IF(BD.PD8[[#This Row],[Mon]]="DOP",1,HLOOKUP(BD.PD8[[#This Row],[Mon]],Data!$J$1:$K$2,2,FALSE))</f>
        <v>#N/A</v>
      </c>
      <c r="M132" s="377">
        <v>644.29</v>
      </c>
      <c r="N132" s="243" t="e">
        <f>BD.PD8[[#This Row],[Cant.]]*BD.PD8[[#This Row],[ Tasa ]]*BD.PD8[[#This Row],[ Precio Und.]]</f>
        <v>#N/A</v>
      </c>
      <c r="O132" s="386">
        <v>0.25</v>
      </c>
      <c r="P132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2" s="243" t="e">
        <f>BD.PD8[[#This Row],[Ppto. Orden Interna '[DOP']]]/HLOOKUP("USD",Data!$J$1:$K$2,2,FALSE)</f>
        <v>#N/A</v>
      </c>
      <c r="R132" s="517" t="s">
        <v>1302</v>
      </c>
      <c r="S132" s="387"/>
      <c r="T132" s="387"/>
      <c r="U132" s="492" t="s">
        <v>321</v>
      </c>
      <c r="V132" s="493">
        <v>801670</v>
      </c>
      <c r="W132" s="494" t="s">
        <v>339</v>
      </c>
      <c r="X132" s="495">
        <v>7</v>
      </c>
      <c r="Y132" s="404">
        <v>0.6</v>
      </c>
      <c r="Z132" s="243" t="e">
        <f>BD.PD8[[#This Row],[Av.P1 '[%']]]*BD.PD8[[#This Row],[Ppto. Orden Interna '[DOP']]]</f>
        <v>#N/A</v>
      </c>
      <c r="AA132" s="511">
        <v>10</v>
      </c>
      <c r="AB132" s="403">
        <v>0.4</v>
      </c>
      <c r="AC132" s="243" t="e">
        <f>BD.PD8[[#This Row],[Av.P2 '[%']]]*BD.PD8[[#This Row],[Ppto. Orden Interna '[DOP']]]</f>
        <v>#N/A</v>
      </c>
      <c r="AD132" s="514"/>
      <c r="AE132" s="404"/>
      <c r="AF132" s="243" t="e">
        <f>BD.PD8[[#This Row],[Av.P3 '[%']]]*BD.PD8[[#This Row],[Ppto. Orden Interna '[DOP']]]</f>
        <v>#N/A</v>
      </c>
      <c r="AG132" s="243"/>
      <c r="AH132" s="243"/>
      <c r="AI132" s="243"/>
      <c r="AJ132" s="243"/>
      <c r="AK132" s="243"/>
      <c r="AL132" s="243"/>
      <c r="AM132" s="496" t="e">
        <f>BD.PD8[[#This Row],[Pago 3]]+BD.PD8[[#This Row],[Pago 2]]+BD.PD8[[#This Row],[Pago 1]]</f>
        <v>#N/A</v>
      </c>
      <c r="AN132" s="308" t="s">
        <v>244</v>
      </c>
      <c r="AO132" s="308" t="s">
        <v>245</v>
      </c>
      <c r="AP132" s="308" t="s">
        <v>246</v>
      </c>
      <c r="AQ132" s="308" t="s">
        <v>247</v>
      </c>
      <c r="AR132" s="308">
        <v>594</v>
      </c>
      <c r="AS132" s="308" t="s">
        <v>258</v>
      </c>
      <c r="AT132" s="249" t="s">
        <v>1356</v>
      </c>
      <c r="AU132" s="306"/>
      <c r="AV132" s="306"/>
      <c r="AW132" s="306"/>
      <c r="AX132" s="306"/>
      <c r="AY132" s="306"/>
      <c r="AZ132" s="306"/>
      <c r="BA132" s="306"/>
      <c r="BB132" s="306"/>
      <c r="BC132" s="306"/>
      <c r="BD132" s="306"/>
      <c r="BE132" s="306"/>
      <c r="BF132" s="306"/>
      <c r="BG132" s="306"/>
      <c r="BH132" s="306"/>
      <c r="BI132" s="306"/>
      <c r="BJ132" s="306"/>
      <c r="BK132" s="306"/>
      <c r="BL132" s="306"/>
      <c r="BM132" s="306"/>
      <c r="BN132" s="306"/>
      <c r="BO132" s="306"/>
      <c r="BP132" s="306"/>
      <c r="BQ132" s="306"/>
      <c r="BR132" s="306"/>
      <c r="BS132" s="306"/>
      <c r="BT132" s="306"/>
      <c r="BU132" s="306"/>
      <c r="BV132" s="306"/>
      <c r="BW132" s="306"/>
      <c r="BX132" s="306"/>
      <c r="BY132" s="306"/>
      <c r="BZ132" s="306"/>
      <c r="CA132" s="306"/>
      <c r="CB132" s="306"/>
      <c r="CC132" s="306"/>
      <c r="CD132" s="306"/>
      <c r="CE132" s="306"/>
      <c r="CF132" s="306"/>
      <c r="CG132" s="306"/>
      <c r="CH132" s="306"/>
      <c r="CI132" s="306"/>
      <c r="CJ132" s="306"/>
      <c r="CK132" s="306"/>
      <c r="CL132" s="306"/>
      <c r="CM132" s="306"/>
      <c r="CN132" s="306"/>
      <c r="CO132" s="306"/>
      <c r="CP132" s="306"/>
      <c r="CQ132" s="306"/>
      <c r="CR132" s="306"/>
      <c r="CS132" s="306"/>
      <c r="CT132" s="306"/>
      <c r="CU132" s="306"/>
      <c r="CV132" s="306"/>
      <c r="CW132" s="306"/>
      <c r="CX132" s="306"/>
      <c r="CY132" s="306"/>
      <c r="CZ132" s="306"/>
      <c r="DA132" s="306"/>
      <c r="DB132" s="306"/>
      <c r="DC132" s="306"/>
      <c r="DD132" s="306"/>
      <c r="DE132" s="306"/>
      <c r="DF132" s="306"/>
      <c r="DG132" s="306"/>
      <c r="DH132" s="306"/>
      <c r="DI132" s="306"/>
      <c r="DJ132" s="306"/>
      <c r="DK132" s="306"/>
      <c r="DL132" s="306"/>
      <c r="DM132" s="306"/>
      <c r="DN132" s="306"/>
      <c r="DO132" s="306"/>
      <c r="DP132" s="306"/>
      <c r="DQ132" s="306"/>
      <c r="DR132" s="306"/>
      <c r="DS132" s="306"/>
      <c r="DT132" s="306"/>
      <c r="DU132" s="306"/>
      <c r="DV132" s="306"/>
      <c r="DW132" s="306"/>
      <c r="DX132" s="306"/>
      <c r="DY132" s="306"/>
      <c r="DZ132" s="306"/>
      <c r="EA132" s="306"/>
      <c r="EB132" s="306"/>
      <c r="EC132" s="306"/>
      <c r="ED132" s="306"/>
      <c r="EE132" s="306"/>
      <c r="EF132" s="306"/>
      <c r="EG132" s="306"/>
      <c r="EH132" s="306"/>
      <c r="EI132" s="306"/>
      <c r="EJ132" s="306"/>
      <c r="EK132" s="306"/>
      <c r="EL132" s="306"/>
      <c r="EM132" s="306"/>
      <c r="EN132" s="306"/>
      <c r="EO132" s="306"/>
      <c r="EP132" s="306"/>
      <c r="EQ132" s="306"/>
      <c r="ER132" s="306"/>
      <c r="ES132" s="306"/>
      <c r="ET132" s="306"/>
      <c r="EU132" s="306"/>
      <c r="EV132" s="306"/>
      <c r="EW132" s="306"/>
      <c r="EX132" s="306"/>
      <c r="EY132" s="306"/>
      <c r="EZ132" s="306"/>
      <c r="FA132" s="306"/>
      <c r="FB132" s="306"/>
      <c r="FC132" s="306"/>
      <c r="FD132" s="306"/>
      <c r="FE132" s="306"/>
      <c r="FF132" s="306"/>
      <c r="FG132" s="306"/>
      <c r="FH132" s="306"/>
      <c r="FI132" s="306"/>
      <c r="FJ132" s="306"/>
      <c r="FK132" s="306"/>
      <c r="FL132" s="306"/>
      <c r="FM132" s="306"/>
      <c r="FN132" s="306"/>
      <c r="FO132" s="306"/>
      <c r="FP132" s="306"/>
      <c r="FQ132" s="306"/>
      <c r="FR132" s="306"/>
      <c r="FS132" s="306"/>
      <c r="FT132" s="306"/>
      <c r="FU132" s="306"/>
      <c r="FV132" s="306"/>
      <c r="FW132" s="306"/>
      <c r="FX132" s="306"/>
      <c r="FY132" s="306"/>
      <c r="FZ132" s="306"/>
      <c r="GA132" s="306"/>
      <c r="GB132" s="306"/>
      <c r="GC132" s="306"/>
      <c r="GD132" s="306"/>
      <c r="GE132" s="306"/>
      <c r="GF132" s="306"/>
      <c r="GG132" s="306"/>
      <c r="GH132" s="306"/>
      <c r="GI132" s="306"/>
      <c r="GJ132" s="306"/>
      <c r="GK132" s="306"/>
      <c r="GL132" s="306"/>
      <c r="GM132" s="306"/>
      <c r="GN132" s="306"/>
      <c r="GO132" s="306"/>
      <c r="GP132" s="306"/>
      <c r="GQ132" s="306"/>
      <c r="GR132" s="306"/>
      <c r="GS132" s="306"/>
      <c r="GT132" s="306"/>
      <c r="GU132" s="306"/>
      <c r="GV132" s="306"/>
      <c r="GW132" s="306"/>
      <c r="GX132" s="306"/>
      <c r="GY132" s="306"/>
      <c r="GZ132" s="306"/>
      <c r="HA132" s="306"/>
      <c r="HB132" s="306"/>
      <c r="HC132" s="306"/>
      <c r="HD132" s="306"/>
      <c r="HE132" s="306"/>
      <c r="HF132" s="306"/>
      <c r="HG132" s="306"/>
      <c r="HH132" s="306"/>
      <c r="HI132" s="306"/>
      <c r="HJ132" s="306"/>
      <c r="HK132" s="306"/>
      <c r="HL132" s="306"/>
      <c r="HM132" s="306"/>
      <c r="HN132" s="306"/>
      <c r="HO132" s="306"/>
      <c r="HP132" s="306"/>
      <c r="HQ132" s="306"/>
      <c r="HR132" s="306"/>
      <c r="HS132" s="306"/>
      <c r="HT132" s="306"/>
      <c r="HU132" s="306"/>
      <c r="HV132" s="306"/>
      <c r="HW132" s="306"/>
      <c r="HX132" s="306"/>
      <c r="HY132" s="306"/>
      <c r="HZ132" s="306"/>
      <c r="IA132" s="306"/>
      <c r="IB132" s="306"/>
      <c r="IC132" s="306"/>
      <c r="ID132" s="306"/>
      <c r="IE132" s="306"/>
      <c r="IF132" s="306"/>
      <c r="IG132" s="306"/>
      <c r="IH132" s="306"/>
    </row>
    <row r="133" spans="1:242" s="219" customFormat="1" ht="15" customHeight="1" x14ac:dyDescent="0.3">
      <c r="A133" s="174">
        <v>5.03</v>
      </c>
      <c r="B133" s="231"/>
      <c r="C133" s="232" t="e">
        <f>VLOOKUP(BD.PD8[[#This Row],[Pos]],[18]!PPto[#Data],3,FALSE)</f>
        <v>#REF!</v>
      </c>
      <c r="D133" s="174" t="s">
        <v>23</v>
      </c>
      <c r="E133" s="305" t="str">
        <f>IF(BD.PD8[[#This Row],[.]]="*",VLOOKUP(BD.PD8[[#This Row],[Pos]],[18]Presupuesto!A:H,7,FALSE),"")</f>
        <v/>
      </c>
      <c r="F133" s="234" t="s">
        <v>354</v>
      </c>
      <c r="G133" s="517">
        <v>4600074983</v>
      </c>
      <c r="H133" s="517"/>
      <c r="I133" s="174" t="s">
        <v>352</v>
      </c>
      <c r="J133" s="382">
        <v>1</v>
      </c>
      <c r="K133" s="174" t="s">
        <v>189</v>
      </c>
      <c r="L133" s="383" t="e">
        <f>IF(BD.PD8[[#This Row],[Mon]]="DOP",1,HLOOKUP(BD.PD8[[#This Row],[Mon]],Data!$J$1:$K$2,2,FALSE))</f>
        <v>#N/A</v>
      </c>
      <c r="M133" s="377">
        <v>3776.33</v>
      </c>
      <c r="N133" s="243" t="e">
        <f>BD.PD8[[#This Row],[Cant.]]*BD.PD8[[#This Row],[ Tasa ]]*BD.PD8[[#This Row],[ Precio Und.]]</f>
        <v>#N/A</v>
      </c>
      <c r="O133" s="386">
        <v>0.25</v>
      </c>
      <c r="P13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3" s="243" t="e">
        <f>BD.PD8[[#This Row],[Ppto. Orden Interna '[DOP']]]/HLOOKUP("USD",Data!$J$1:$K$2,2,FALSE)</f>
        <v>#N/A</v>
      </c>
      <c r="R133" s="517" t="s">
        <v>1302</v>
      </c>
      <c r="S133" s="387"/>
      <c r="T133" s="387"/>
      <c r="U133" s="492" t="s">
        <v>321</v>
      </c>
      <c r="V133" s="493">
        <v>801670</v>
      </c>
      <c r="W133" s="494" t="s">
        <v>339</v>
      </c>
      <c r="X133" s="495">
        <v>7</v>
      </c>
      <c r="Y133" s="404">
        <v>0.6</v>
      </c>
      <c r="Z133" s="243" t="e">
        <f>BD.PD8[[#This Row],[Av.P1 '[%']]]*BD.PD8[[#This Row],[Ppto. Orden Interna '[DOP']]]</f>
        <v>#N/A</v>
      </c>
      <c r="AA133" s="511">
        <v>10</v>
      </c>
      <c r="AB133" s="403">
        <v>0.4</v>
      </c>
      <c r="AC133" s="243" t="e">
        <f>BD.PD8[[#This Row],[Av.P2 '[%']]]*BD.PD8[[#This Row],[Ppto. Orden Interna '[DOP']]]</f>
        <v>#N/A</v>
      </c>
      <c r="AD133" s="514"/>
      <c r="AE133" s="404"/>
      <c r="AF133" s="243" t="e">
        <f>BD.PD8[[#This Row],[Av.P3 '[%']]]*BD.PD8[[#This Row],[Ppto. Orden Interna '[DOP']]]</f>
        <v>#N/A</v>
      </c>
      <c r="AG133" s="243"/>
      <c r="AH133" s="243"/>
      <c r="AI133" s="243"/>
      <c r="AJ133" s="243"/>
      <c r="AK133" s="243"/>
      <c r="AL133" s="243"/>
      <c r="AM133" s="496" t="e">
        <f>BD.PD8[[#This Row],[Pago 3]]+BD.PD8[[#This Row],[Pago 2]]+BD.PD8[[#This Row],[Pago 1]]</f>
        <v>#N/A</v>
      </c>
      <c r="AN133" s="308" t="s">
        <v>244</v>
      </c>
      <c r="AO133" s="308" t="s">
        <v>245</v>
      </c>
      <c r="AP133" s="308" t="s">
        <v>246</v>
      </c>
      <c r="AQ133" s="308" t="s">
        <v>247</v>
      </c>
      <c r="AR133" s="308">
        <v>594</v>
      </c>
      <c r="AS133" s="308" t="s">
        <v>258</v>
      </c>
      <c r="AT133" s="249" t="s">
        <v>1356</v>
      </c>
      <c r="AU133" s="306"/>
      <c r="AV133" s="306"/>
      <c r="AW133" s="306"/>
      <c r="AX133" s="306"/>
      <c r="AY133" s="306"/>
      <c r="AZ133" s="306"/>
      <c r="BA133" s="306"/>
      <c r="BB133" s="306"/>
      <c r="BC133" s="306"/>
      <c r="BD133" s="306"/>
      <c r="BE133" s="306"/>
      <c r="BF133" s="306"/>
      <c r="BG133" s="306"/>
      <c r="BH133" s="306"/>
      <c r="BI133" s="306"/>
      <c r="BJ133" s="306"/>
      <c r="BK133" s="306"/>
      <c r="BL133" s="306"/>
      <c r="BM133" s="306"/>
      <c r="BN133" s="306"/>
      <c r="BO133" s="306"/>
      <c r="BP133" s="306"/>
      <c r="BQ133" s="306"/>
      <c r="BR133" s="306"/>
      <c r="BS133" s="306"/>
      <c r="BT133" s="306"/>
      <c r="BU133" s="306"/>
      <c r="BV133" s="306"/>
      <c r="BW133" s="306"/>
      <c r="BX133" s="306"/>
      <c r="BY133" s="306"/>
      <c r="BZ133" s="306"/>
      <c r="CA133" s="306"/>
      <c r="CB133" s="306"/>
      <c r="CC133" s="306"/>
      <c r="CD133" s="306"/>
      <c r="CE133" s="306"/>
      <c r="CF133" s="306"/>
      <c r="CG133" s="306"/>
      <c r="CH133" s="306"/>
      <c r="CI133" s="306"/>
      <c r="CJ133" s="306"/>
      <c r="CK133" s="306"/>
      <c r="CL133" s="306"/>
      <c r="CM133" s="306"/>
      <c r="CN133" s="306"/>
      <c r="CO133" s="306"/>
      <c r="CP133" s="306"/>
      <c r="CQ133" s="306"/>
      <c r="CR133" s="306"/>
      <c r="CS133" s="306"/>
      <c r="CT133" s="306"/>
      <c r="CU133" s="306"/>
      <c r="CV133" s="306"/>
      <c r="CW133" s="306"/>
      <c r="CX133" s="306"/>
      <c r="CY133" s="306"/>
      <c r="CZ133" s="306"/>
      <c r="DA133" s="306"/>
      <c r="DB133" s="306"/>
      <c r="DC133" s="306"/>
      <c r="DD133" s="306"/>
      <c r="DE133" s="306"/>
      <c r="DF133" s="306"/>
      <c r="DG133" s="306"/>
      <c r="DH133" s="306"/>
      <c r="DI133" s="306"/>
      <c r="DJ133" s="306"/>
      <c r="DK133" s="306"/>
      <c r="DL133" s="306"/>
      <c r="DM133" s="306"/>
      <c r="DN133" s="306"/>
      <c r="DO133" s="306"/>
      <c r="DP133" s="306"/>
      <c r="DQ133" s="306"/>
      <c r="DR133" s="306"/>
      <c r="DS133" s="306"/>
      <c r="DT133" s="306"/>
      <c r="DU133" s="306"/>
      <c r="DV133" s="306"/>
      <c r="DW133" s="306"/>
      <c r="DX133" s="306"/>
      <c r="DY133" s="306"/>
      <c r="DZ133" s="306"/>
      <c r="EA133" s="306"/>
      <c r="EB133" s="306"/>
      <c r="EC133" s="306"/>
      <c r="ED133" s="306"/>
      <c r="EE133" s="306"/>
      <c r="EF133" s="306"/>
      <c r="EG133" s="306"/>
      <c r="EH133" s="306"/>
      <c r="EI133" s="306"/>
      <c r="EJ133" s="306"/>
      <c r="EK133" s="306"/>
      <c r="EL133" s="306"/>
      <c r="EM133" s="306"/>
      <c r="EN133" s="306"/>
      <c r="EO133" s="306"/>
      <c r="EP133" s="306"/>
      <c r="EQ133" s="306"/>
      <c r="ER133" s="306"/>
      <c r="ES133" s="306"/>
      <c r="ET133" s="306"/>
      <c r="EU133" s="306"/>
      <c r="EV133" s="306"/>
      <c r="EW133" s="306"/>
      <c r="EX133" s="306"/>
      <c r="EY133" s="306"/>
      <c r="EZ133" s="306"/>
      <c r="FA133" s="306"/>
      <c r="FB133" s="306"/>
      <c r="FC133" s="306"/>
      <c r="FD133" s="306"/>
      <c r="FE133" s="306"/>
      <c r="FF133" s="306"/>
      <c r="FG133" s="306"/>
      <c r="FH133" s="306"/>
      <c r="FI133" s="306"/>
      <c r="FJ133" s="306"/>
      <c r="FK133" s="306"/>
      <c r="FL133" s="306"/>
      <c r="FM133" s="306"/>
      <c r="FN133" s="306"/>
      <c r="FO133" s="306"/>
      <c r="FP133" s="306"/>
      <c r="FQ133" s="306"/>
      <c r="FR133" s="306"/>
      <c r="FS133" s="306"/>
      <c r="FT133" s="306"/>
      <c r="FU133" s="306"/>
      <c r="FV133" s="306"/>
      <c r="FW133" s="306"/>
      <c r="FX133" s="306"/>
      <c r="FY133" s="306"/>
      <c r="FZ133" s="306"/>
      <c r="GA133" s="306"/>
      <c r="GB133" s="306"/>
      <c r="GC133" s="306"/>
      <c r="GD133" s="306"/>
      <c r="GE133" s="306"/>
      <c r="GF133" s="306"/>
      <c r="GG133" s="306"/>
      <c r="GH133" s="306"/>
      <c r="GI133" s="306"/>
      <c r="GJ133" s="306"/>
      <c r="GK133" s="306"/>
      <c r="GL133" s="306"/>
      <c r="GM133" s="306"/>
      <c r="GN133" s="306"/>
      <c r="GO133" s="306"/>
      <c r="GP133" s="306"/>
      <c r="GQ133" s="306"/>
      <c r="GR133" s="306"/>
      <c r="GS133" s="306"/>
      <c r="GT133" s="306"/>
      <c r="GU133" s="306"/>
      <c r="GV133" s="306"/>
      <c r="GW133" s="306"/>
      <c r="GX133" s="306"/>
      <c r="GY133" s="306"/>
      <c r="GZ133" s="306"/>
      <c r="HA133" s="306"/>
      <c r="HB133" s="306"/>
      <c r="HC133" s="306"/>
      <c r="HD133" s="306"/>
      <c r="HE133" s="306"/>
      <c r="HF133" s="306"/>
      <c r="HG133" s="306"/>
      <c r="HH133" s="306"/>
      <c r="HI133" s="306"/>
      <c r="HJ133" s="306"/>
      <c r="HK133" s="306"/>
      <c r="HL133" s="306"/>
      <c r="HM133" s="306"/>
      <c r="HN133" s="306"/>
      <c r="HO133" s="306"/>
      <c r="HP133" s="306"/>
      <c r="HQ133" s="306"/>
      <c r="HR133" s="306"/>
      <c r="HS133" s="306"/>
      <c r="HT133" s="306"/>
      <c r="HU133" s="306"/>
      <c r="HV133" s="306"/>
      <c r="HW133" s="306"/>
      <c r="HX133" s="306"/>
      <c r="HY133" s="306"/>
      <c r="HZ133" s="306"/>
      <c r="IA133" s="306"/>
      <c r="IB133" s="306"/>
      <c r="IC133" s="306"/>
      <c r="ID133" s="306"/>
      <c r="IE133" s="306"/>
      <c r="IF133" s="306"/>
      <c r="IG133" s="306"/>
      <c r="IH133" s="306"/>
    </row>
    <row r="134" spans="1:242" s="219" customFormat="1" ht="15" customHeight="1" x14ac:dyDescent="0.3">
      <c r="A134" s="174">
        <v>5.03</v>
      </c>
      <c r="B134" s="231"/>
      <c r="C134" s="232" t="e">
        <f>VLOOKUP(BD.PD8[[#This Row],[Pos]],[18]!PPto[#Data],3,FALSE)</f>
        <v>#REF!</v>
      </c>
      <c r="D134" s="174" t="s">
        <v>23</v>
      </c>
      <c r="E134" s="305" t="str">
        <f>IF(BD.PD8[[#This Row],[.]]="*",VLOOKUP(BD.PD8[[#This Row],[Pos]],[18]Presupuesto!A:H,7,FALSE),"")</f>
        <v/>
      </c>
      <c r="F134" s="234" t="s">
        <v>353</v>
      </c>
      <c r="G134" s="517">
        <v>4600074983</v>
      </c>
      <c r="H134" s="517"/>
      <c r="I134" s="174" t="s">
        <v>352</v>
      </c>
      <c r="J134" s="382">
        <v>2</v>
      </c>
      <c r="K134" s="174" t="s">
        <v>189</v>
      </c>
      <c r="L134" s="383" t="e">
        <f>IF(BD.PD8[[#This Row],[Mon]]="DOP",1,HLOOKUP(BD.PD8[[#This Row],[Mon]],Data!$J$1:$K$2,2,FALSE))</f>
        <v>#N/A</v>
      </c>
      <c r="M134" s="377">
        <v>644.29</v>
      </c>
      <c r="N134" s="243" t="e">
        <f>BD.PD8[[#This Row],[Cant.]]*BD.PD8[[#This Row],[ Tasa ]]*BD.PD8[[#This Row],[ Precio Und.]]</f>
        <v>#N/A</v>
      </c>
      <c r="O134" s="386">
        <v>0.25</v>
      </c>
      <c r="P13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34" s="243" t="e">
        <f>BD.PD8[[#This Row],[Ppto. Orden Interna '[DOP']]]/HLOOKUP("USD",Data!$J$1:$K$2,2,FALSE)</f>
        <v>#N/A</v>
      </c>
      <c r="R134" s="517" t="s">
        <v>1302</v>
      </c>
      <c r="S134" s="387"/>
      <c r="T134" s="387"/>
      <c r="U134" s="492" t="s">
        <v>321</v>
      </c>
      <c r="V134" s="493">
        <v>801670</v>
      </c>
      <c r="W134" s="494" t="s">
        <v>339</v>
      </c>
      <c r="X134" s="495">
        <v>7</v>
      </c>
      <c r="Y134" s="404">
        <v>0.6</v>
      </c>
      <c r="Z134" s="243" t="e">
        <f>BD.PD8[[#This Row],[Av.P1 '[%']]]*BD.PD8[[#This Row],[Ppto. Orden Interna '[DOP']]]</f>
        <v>#N/A</v>
      </c>
      <c r="AA134" s="511">
        <v>10</v>
      </c>
      <c r="AB134" s="403">
        <v>0.4</v>
      </c>
      <c r="AC134" s="243" t="e">
        <f>BD.PD8[[#This Row],[Av.P2 '[%']]]*BD.PD8[[#This Row],[Ppto. Orden Interna '[DOP']]]</f>
        <v>#N/A</v>
      </c>
      <c r="AD134" s="514"/>
      <c r="AE134" s="404"/>
      <c r="AF134" s="243" t="e">
        <f>BD.PD8[[#This Row],[Av.P3 '[%']]]*BD.PD8[[#This Row],[Ppto. Orden Interna '[DOP']]]</f>
        <v>#N/A</v>
      </c>
      <c r="AG134" s="243"/>
      <c r="AH134" s="243"/>
      <c r="AI134" s="243"/>
      <c r="AJ134" s="243"/>
      <c r="AK134" s="243"/>
      <c r="AL134" s="243"/>
      <c r="AM134" s="496" t="e">
        <f>BD.PD8[[#This Row],[Pago 3]]+BD.PD8[[#This Row],[Pago 2]]+BD.PD8[[#This Row],[Pago 1]]</f>
        <v>#N/A</v>
      </c>
      <c r="AN134" s="308" t="s">
        <v>244</v>
      </c>
      <c r="AO134" s="308" t="s">
        <v>245</v>
      </c>
      <c r="AP134" s="308" t="s">
        <v>246</v>
      </c>
      <c r="AQ134" s="308" t="s">
        <v>247</v>
      </c>
      <c r="AR134" s="308">
        <v>594</v>
      </c>
      <c r="AS134" s="308" t="s">
        <v>258</v>
      </c>
      <c r="AT134" s="249" t="s">
        <v>1356</v>
      </c>
      <c r="AU134" s="306"/>
      <c r="AV134" s="306"/>
      <c r="AW134" s="306"/>
      <c r="AX134" s="306"/>
      <c r="AY134" s="306"/>
      <c r="AZ134" s="306"/>
      <c r="BA134" s="306"/>
      <c r="BB134" s="306"/>
      <c r="BC134" s="306"/>
      <c r="BD134" s="306"/>
      <c r="BE134" s="306"/>
      <c r="BF134" s="306"/>
      <c r="BG134" s="306"/>
      <c r="BH134" s="306"/>
      <c r="BI134" s="306"/>
      <c r="BJ134" s="306"/>
      <c r="BK134" s="306"/>
      <c r="BL134" s="306"/>
      <c r="BM134" s="306"/>
      <c r="BN134" s="306"/>
      <c r="BO134" s="306"/>
      <c r="BP134" s="306"/>
      <c r="BQ134" s="306"/>
      <c r="BR134" s="306"/>
      <c r="BS134" s="306"/>
      <c r="BT134" s="306"/>
      <c r="BU134" s="306"/>
      <c r="BV134" s="306"/>
      <c r="BW134" s="306"/>
      <c r="BX134" s="306"/>
      <c r="BY134" s="306"/>
      <c r="BZ134" s="306"/>
      <c r="CA134" s="306"/>
      <c r="CB134" s="306"/>
      <c r="CC134" s="306"/>
      <c r="CD134" s="306"/>
      <c r="CE134" s="306"/>
      <c r="CF134" s="306"/>
      <c r="CG134" s="306"/>
      <c r="CH134" s="306"/>
      <c r="CI134" s="306"/>
      <c r="CJ134" s="306"/>
      <c r="CK134" s="306"/>
      <c r="CL134" s="306"/>
      <c r="CM134" s="306"/>
      <c r="CN134" s="306"/>
      <c r="CO134" s="306"/>
      <c r="CP134" s="306"/>
      <c r="CQ134" s="306"/>
      <c r="CR134" s="306"/>
      <c r="CS134" s="306"/>
      <c r="CT134" s="306"/>
      <c r="CU134" s="306"/>
      <c r="CV134" s="306"/>
      <c r="CW134" s="306"/>
      <c r="CX134" s="306"/>
      <c r="CY134" s="306"/>
      <c r="CZ134" s="306"/>
      <c r="DA134" s="306"/>
      <c r="DB134" s="306"/>
      <c r="DC134" s="306"/>
      <c r="DD134" s="306"/>
      <c r="DE134" s="306"/>
      <c r="DF134" s="306"/>
      <c r="DG134" s="306"/>
      <c r="DH134" s="306"/>
      <c r="DI134" s="306"/>
      <c r="DJ134" s="306"/>
      <c r="DK134" s="306"/>
      <c r="DL134" s="306"/>
      <c r="DM134" s="306"/>
      <c r="DN134" s="306"/>
      <c r="DO134" s="306"/>
      <c r="DP134" s="306"/>
      <c r="DQ134" s="306"/>
      <c r="DR134" s="306"/>
      <c r="DS134" s="306"/>
      <c r="DT134" s="306"/>
      <c r="DU134" s="306"/>
      <c r="DV134" s="306"/>
      <c r="DW134" s="306"/>
      <c r="DX134" s="306"/>
      <c r="DY134" s="306"/>
      <c r="DZ134" s="306"/>
      <c r="EA134" s="306"/>
      <c r="EB134" s="306"/>
      <c r="EC134" s="306"/>
      <c r="ED134" s="306"/>
      <c r="EE134" s="306"/>
      <c r="EF134" s="306"/>
      <c r="EG134" s="306"/>
      <c r="EH134" s="306"/>
      <c r="EI134" s="306"/>
      <c r="EJ134" s="306"/>
      <c r="EK134" s="306"/>
      <c r="EL134" s="306"/>
      <c r="EM134" s="306"/>
      <c r="EN134" s="306"/>
      <c r="EO134" s="306"/>
      <c r="EP134" s="306"/>
      <c r="EQ134" s="306"/>
      <c r="ER134" s="306"/>
      <c r="ES134" s="306"/>
      <c r="ET134" s="306"/>
      <c r="EU134" s="306"/>
      <c r="EV134" s="306"/>
      <c r="EW134" s="306"/>
      <c r="EX134" s="306"/>
      <c r="EY134" s="306"/>
      <c r="EZ134" s="306"/>
      <c r="FA134" s="306"/>
      <c r="FB134" s="306"/>
      <c r="FC134" s="306"/>
      <c r="FD134" s="306"/>
      <c r="FE134" s="306"/>
      <c r="FF134" s="306"/>
      <c r="FG134" s="306"/>
      <c r="FH134" s="306"/>
      <c r="FI134" s="306"/>
      <c r="FJ134" s="306"/>
      <c r="FK134" s="306"/>
      <c r="FL134" s="306"/>
      <c r="FM134" s="306"/>
      <c r="FN134" s="306"/>
      <c r="FO134" s="306"/>
      <c r="FP134" s="306"/>
      <c r="FQ134" s="306"/>
      <c r="FR134" s="306"/>
      <c r="FS134" s="306"/>
      <c r="FT134" s="306"/>
      <c r="FU134" s="306"/>
      <c r="FV134" s="306"/>
      <c r="FW134" s="306"/>
      <c r="FX134" s="306"/>
      <c r="FY134" s="306"/>
      <c r="FZ134" s="306"/>
      <c r="GA134" s="306"/>
      <c r="GB134" s="306"/>
      <c r="GC134" s="306"/>
      <c r="GD134" s="306"/>
      <c r="GE134" s="306"/>
      <c r="GF134" s="306"/>
      <c r="GG134" s="306"/>
      <c r="GH134" s="306"/>
      <c r="GI134" s="306"/>
      <c r="GJ134" s="306"/>
      <c r="GK134" s="306"/>
      <c r="GL134" s="306"/>
      <c r="GM134" s="306"/>
      <c r="GN134" s="306"/>
      <c r="GO134" s="306"/>
      <c r="GP134" s="306"/>
      <c r="GQ134" s="306"/>
      <c r="GR134" s="306"/>
      <c r="GS134" s="306"/>
      <c r="GT134" s="306"/>
      <c r="GU134" s="306"/>
      <c r="GV134" s="306"/>
      <c r="GW134" s="306"/>
      <c r="GX134" s="306"/>
      <c r="GY134" s="306"/>
      <c r="GZ134" s="306"/>
      <c r="HA134" s="306"/>
      <c r="HB134" s="306"/>
      <c r="HC134" s="306"/>
      <c r="HD134" s="306"/>
      <c r="HE134" s="306"/>
      <c r="HF134" s="306"/>
      <c r="HG134" s="306"/>
      <c r="HH134" s="306"/>
      <c r="HI134" s="306"/>
      <c r="HJ134" s="306"/>
      <c r="HK134" s="306"/>
      <c r="HL134" s="306"/>
      <c r="HM134" s="306"/>
      <c r="HN134" s="306"/>
      <c r="HO134" s="306"/>
      <c r="HP134" s="306"/>
      <c r="HQ134" s="306"/>
      <c r="HR134" s="306"/>
      <c r="HS134" s="306"/>
      <c r="HT134" s="306"/>
      <c r="HU134" s="306"/>
      <c r="HV134" s="306"/>
      <c r="HW134" s="306"/>
      <c r="HX134" s="306"/>
      <c r="HY134" s="306"/>
      <c r="HZ134" s="306"/>
      <c r="IA134" s="306"/>
      <c r="IB134" s="306"/>
      <c r="IC134" s="306"/>
      <c r="ID134" s="306"/>
      <c r="IE134" s="306"/>
      <c r="IF134" s="306"/>
      <c r="IG134" s="306"/>
      <c r="IH134" s="306"/>
    </row>
    <row r="135" spans="1:242" s="219" customFormat="1" ht="15" customHeight="1" x14ac:dyDescent="0.3">
      <c r="A135" s="174">
        <v>5.03</v>
      </c>
      <c r="B135" s="231"/>
      <c r="C135" s="232" t="e">
        <f>VLOOKUP(BD.PD8[[#This Row],[Pos]],[18]!PPto[#Data],3,FALSE)</f>
        <v>#REF!</v>
      </c>
      <c r="D135" s="174" t="s">
        <v>23</v>
      </c>
      <c r="E135" s="305" t="str">
        <f>IF(BD.PD8[[#This Row],[.]]="*",VLOOKUP(BD.PD8[[#This Row],[Pos]],[18]Presupuesto!A:H,7,FALSE),"")</f>
        <v/>
      </c>
      <c r="F135" s="378" t="s">
        <v>1304</v>
      </c>
      <c r="G135" s="174">
        <v>4600073155</v>
      </c>
      <c r="H135" s="174"/>
      <c r="I135" s="174" t="s">
        <v>1305</v>
      </c>
      <c r="J135" s="382">
        <v>2</v>
      </c>
      <c r="K135" s="174" t="s">
        <v>117</v>
      </c>
      <c r="L135" s="383">
        <f>IF(BD.PD8[[#This Row],[Mon]]="DOP",1,HLOOKUP(BD.PD8[[#This Row],[Mon]],Data!$J$1:$K$2,2,FALSE))</f>
        <v>65</v>
      </c>
      <c r="M135" s="400">
        <v>11176</v>
      </c>
      <c r="N135" s="243">
        <f>BD.PD8[[#This Row],[Cant.]]*BD.PD8[[#This Row],[ Tasa ]]*BD.PD8[[#This Row],[ Precio Und.]]</f>
        <v>1452880</v>
      </c>
      <c r="O135" s="386">
        <v>0.45</v>
      </c>
      <c r="P135" s="243">
        <f>IF(BD.PD8[[#This Row],[Liquid. '[%']]]&lt;&gt;0,(BD.PD8[[#This Row],[Valor Neto '[DOP']]]*BD.PD8[[#This Row],[Liquid. '[%']]])+BD.PD8[[#This Row],[Valor Neto '[DOP']]],BD.PD8[[#This Row],[Valor Neto '[DOP']]])</f>
        <v>2106676</v>
      </c>
      <c r="Q135" s="243">
        <f>BD.PD8[[#This Row],[Ppto. Orden Interna '[DOP']]]/HLOOKUP("USD",Data!$J$1:$K$2,2,FALSE)</f>
        <v>32410.400000000001</v>
      </c>
      <c r="R135" s="398" t="s">
        <v>1306</v>
      </c>
      <c r="S135" s="387"/>
      <c r="T135" s="387"/>
      <c r="U135" s="492" t="s">
        <v>321</v>
      </c>
      <c r="V135" s="493">
        <v>801670</v>
      </c>
      <c r="W135" s="494" t="s">
        <v>355</v>
      </c>
      <c r="X135" s="495">
        <v>4</v>
      </c>
      <c r="Y135" s="388">
        <v>0.5</v>
      </c>
      <c r="Z135" s="243">
        <f>BD.PD8[[#This Row],[Av.P1 '[%']]]*BD.PD8[[#This Row],[Ppto. Orden Interna '[DOP']]]</f>
        <v>1053338</v>
      </c>
      <c r="AA135" s="495">
        <v>11</v>
      </c>
      <c r="AB135" s="388">
        <v>0.5</v>
      </c>
      <c r="AC135" s="243">
        <f>BD.PD8[[#This Row],[Av.P2 '[%']]]*BD.PD8[[#This Row],[Ppto. Orden Interna '[DOP']]]</f>
        <v>1053338</v>
      </c>
      <c r="AD135" s="249"/>
      <c r="AE135" s="389"/>
      <c r="AF135" s="243">
        <f>BD.PD8[[#This Row],[Av.P3 '[%']]]*BD.PD8[[#This Row],[Ppto. Orden Interna '[DOP']]]</f>
        <v>0</v>
      </c>
      <c r="AG135" s="243"/>
      <c r="AH135" s="243"/>
      <c r="AI135" s="243"/>
      <c r="AJ135" s="243"/>
      <c r="AK135" s="243"/>
      <c r="AL135" s="243"/>
      <c r="AM135" s="496">
        <f>BD.PD8[[#This Row],[Pago 3]]+BD.PD8[[#This Row],[Pago 2]]+BD.PD8[[#This Row],[Pago 1]]</f>
        <v>2106676</v>
      </c>
      <c r="AN135" s="308" t="s">
        <v>244</v>
      </c>
      <c r="AO135" s="308" t="s">
        <v>245</v>
      </c>
      <c r="AP135" s="308" t="s">
        <v>246</v>
      </c>
      <c r="AQ135" s="308" t="s">
        <v>247</v>
      </c>
      <c r="AR135" s="308">
        <v>594</v>
      </c>
      <c r="AS135" s="308" t="s">
        <v>258</v>
      </c>
      <c r="AT135" s="249" t="s">
        <v>1356</v>
      </c>
      <c r="AU135" s="306"/>
      <c r="AV135" s="306"/>
      <c r="AW135" s="306"/>
      <c r="AX135" s="306"/>
      <c r="AY135" s="306"/>
      <c r="AZ135" s="306"/>
      <c r="BA135" s="306"/>
      <c r="BB135" s="306"/>
      <c r="BC135" s="306"/>
      <c r="BD135" s="306"/>
      <c r="BE135" s="306"/>
      <c r="BF135" s="306"/>
      <c r="BG135" s="306"/>
      <c r="BH135" s="306"/>
      <c r="BI135" s="306"/>
      <c r="BJ135" s="306"/>
      <c r="BK135" s="306"/>
      <c r="BL135" s="306"/>
      <c r="BM135" s="306"/>
      <c r="BN135" s="306"/>
      <c r="BO135" s="306"/>
      <c r="BP135" s="306"/>
      <c r="BQ135" s="306"/>
      <c r="BR135" s="306"/>
      <c r="BS135" s="306"/>
      <c r="BT135" s="306"/>
      <c r="BU135" s="306"/>
      <c r="BV135" s="306"/>
      <c r="BW135" s="306"/>
      <c r="BX135" s="306"/>
      <c r="BY135" s="306"/>
      <c r="BZ135" s="306"/>
      <c r="CA135" s="306"/>
      <c r="CB135" s="306"/>
      <c r="CC135" s="306"/>
      <c r="CD135" s="306"/>
      <c r="CE135" s="306"/>
      <c r="CF135" s="306"/>
      <c r="CG135" s="306"/>
      <c r="CH135" s="306"/>
      <c r="CI135" s="306"/>
      <c r="CJ135" s="306"/>
      <c r="CK135" s="306"/>
      <c r="CL135" s="306"/>
      <c r="CM135" s="306"/>
      <c r="CN135" s="306"/>
      <c r="CO135" s="306"/>
      <c r="CP135" s="306"/>
      <c r="CQ135" s="306"/>
      <c r="CR135" s="306"/>
      <c r="CS135" s="306"/>
      <c r="CT135" s="306"/>
      <c r="CU135" s="306"/>
      <c r="CV135" s="306"/>
      <c r="CW135" s="306"/>
      <c r="CX135" s="306"/>
      <c r="CY135" s="306"/>
      <c r="CZ135" s="306"/>
      <c r="DA135" s="306"/>
      <c r="DB135" s="306"/>
      <c r="DC135" s="306"/>
      <c r="DD135" s="306"/>
      <c r="DE135" s="306"/>
      <c r="DF135" s="306"/>
      <c r="DG135" s="306"/>
      <c r="DH135" s="306"/>
      <c r="DI135" s="306"/>
      <c r="DJ135" s="306"/>
      <c r="DK135" s="306"/>
      <c r="DL135" s="306"/>
      <c r="DM135" s="306"/>
      <c r="DN135" s="306"/>
      <c r="DO135" s="306"/>
      <c r="DP135" s="306"/>
      <c r="DQ135" s="306"/>
      <c r="DR135" s="306"/>
      <c r="DS135" s="306"/>
      <c r="DT135" s="306"/>
      <c r="DU135" s="306"/>
      <c r="DV135" s="306"/>
      <c r="DW135" s="306"/>
      <c r="DX135" s="306"/>
      <c r="DY135" s="306"/>
      <c r="DZ135" s="306"/>
      <c r="EA135" s="306"/>
      <c r="EB135" s="306"/>
      <c r="EC135" s="306"/>
      <c r="ED135" s="306"/>
      <c r="EE135" s="306"/>
      <c r="EF135" s="306"/>
      <c r="EG135" s="306"/>
      <c r="EH135" s="306"/>
      <c r="EI135" s="306"/>
      <c r="EJ135" s="306"/>
      <c r="EK135" s="306"/>
      <c r="EL135" s="306"/>
      <c r="EM135" s="306"/>
      <c r="EN135" s="306"/>
      <c r="EO135" s="306"/>
      <c r="EP135" s="306"/>
      <c r="EQ135" s="306"/>
      <c r="ER135" s="306"/>
      <c r="ES135" s="306"/>
      <c r="ET135" s="306"/>
      <c r="EU135" s="306"/>
      <c r="EV135" s="306"/>
      <c r="EW135" s="306"/>
      <c r="EX135" s="306"/>
      <c r="EY135" s="306"/>
      <c r="EZ135" s="306"/>
      <c r="FA135" s="306"/>
      <c r="FB135" s="306"/>
      <c r="FC135" s="306"/>
      <c r="FD135" s="306"/>
      <c r="FE135" s="306"/>
      <c r="FF135" s="306"/>
      <c r="FG135" s="306"/>
      <c r="FH135" s="306"/>
      <c r="FI135" s="306"/>
      <c r="FJ135" s="306"/>
      <c r="FK135" s="306"/>
      <c r="FL135" s="306"/>
      <c r="FM135" s="306"/>
      <c r="FN135" s="306"/>
      <c r="FO135" s="306"/>
      <c r="FP135" s="306"/>
      <c r="FQ135" s="306"/>
      <c r="FR135" s="306"/>
      <c r="FS135" s="306"/>
      <c r="FT135" s="306"/>
      <c r="FU135" s="306"/>
      <c r="FV135" s="306"/>
      <c r="FW135" s="306"/>
      <c r="FX135" s="306"/>
      <c r="FY135" s="306"/>
      <c r="FZ135" s="306"/>
      <c r="GA135" s="306"/>
      <c r="GB135" s="306"/>
      <c r="GC135" s="306"/>
      <c r="GD135" s="306"/>
      <c r="GE135" s="306"/>
      <c r="GF135" s="306"/>
      <c r="GG135" s="306"/>
      <c r="GH135" s="306"/>
      <c r="GI135" s="306"/>
      <c r="GJ135" s="306"/>
      <c r="GK135" s="306"/>
      <c r="GL135" s="306"/>
      <c r="GM135" s="306"/>
      <c r="GN135" s="306"/>
      <c r="GO135" s="306"/>
      <c r="GP135" s="306"/>
      <c r="GQ135" s="306"/>
      <c r="GR135" s="306"/>
      <c r="GS135" s="306"/>
      <c r="GT135" s="306"/>
      <c r="GU135" s="306"/>
      <c r="GV135" s="306"/>
      <c r="GW135" s="306"/>
      <c r="GX135" s="306"/>
      <c r="GY135" s="306"/>
      <c r="GZ135" s="306"/>
      <c r="HA135" s="306"/>
      <c r="HB135" s="306"/>
      <c r="HC135" s="306"/>
      <c r="HD135" s="306"/>
      <c r="HE135" s="306"/>
      <c r="HF135" s="306"/>
      <c r="HG135" s="306"/>
      <c r="HH135" s="306"/>
      <c r="HI135" s="306"/>
      <c r="HJ135" s="306"/>
      <c r="HK135" s="306"/>
      <c r="HL135" s="306"/>
      <c r="HM135" s="306"/>
      <c r="HN135" s="306"/>
      <c r="HO135" s="306"/>
      <c r="HP135" s="306"/>
      <c r="HQ135" s="306"/>
      <c r="HR135" s="306"/>
      <c r="HS135" s="306"/>
      <c r="HT135" s="306"/>
      <c r="HU135" s="306"/>
      <c r="HV135" s="306"/>
      <c r="HW135" s="306"/>
      <c r="HX135" s="306"/>
      <c r="HY135" s="306"/>
      <c r="HZ135" s="306"/>
      <c r="IA135" s="306"/>
      <c r="IB135" s="306"/>
      <c r="IC135" s="306"/>
      <c r="ID135" s="306"/>
      <c r="IE135" s="306"/>
      <c r="IF135" s="306"/>
      <c r="IG135" s="306"/>
      <c r="IH135" s="306"/>
    </row>
    <row r="136" spans="1:242" s="219" customFormat="1" ht="15" customHeight="1" x14ac:dyDescent="0.3">
      <c r="A136" s="174">
        <v>5.03</v>
      </c>
      <c r="B136" s="231"/>
      <c r="C136" s="232" t="e">
        <f>VLOOKUP(BD.PD8[[#This Row],[Pos]],[18]!PPto[#Data],3,FALSE)</f>
        <v>#REF!</v>
      </c>
      <c r="D136" s="174" t="s">
        <v>23</v>
      </c>
      <c r="E136" s="305" t="str">
        <f>IF(BD.PD8[[#This Row],[.]]="*",VLOOKUP(BD.PD8[[#This Row],[Pos]],[18]Presupuesto!A:H,7,FALSE),"")</f>
        <v/>
      </c>
      <c r="F136" s="378" t="s">
        <v>1307</v>
      </c>
      <c r="G136" s="174">
        <v>4600073155</v>
      </c>
      <c r="H136" s="174"/>
      <c r="I136" s="174" t="s">
        <v>1292</v>
      </c>
      <c r="J136" s="382">
        <v>1</v>
      </c>
      <c r="K136" s="174" t="s">
        <v>117</v>
      </c>
      <c r="L136" s="383">
        <f>IF(BD.PD8[[#This Row],[Mon]]="DOP",1,HLOOKUP(BD.PD8[[#This Row],[Mon]],Data!$J$1:$K$2,2,FALSE))</f>
        <v>65</v>
      </c>
      <c r="M136" s="400">
        <v>7994</v>
      </c>
      <c r="N136" s="243">
        <f>BD.PD8[[#This Row],[Cant.]]*BD.PD8[[#This Row],[ Tasa ]]*BD.PD8[[#This Row],[ Precio Und.]]</f>
        <v>519610</v>
      </c>
      <c r="O136" s="386">
        <v>0.45</v>
      </c>
      <c r="P136" s="243">
        <f>IF(BD.PD8[[#This Row],[Liquid. '[%']]]&lt;&gt;0,(BD.PD8[[#This Row],[Valor Neto '[DOP']]]*BD.PD8[[#This Row],[Liquid. '[%']]])+BD.PD8[[#This Row],[Valor Neto '[DOP']]],BD.PD8[[#This Row],[Valor Neto '[DOP']]])</f>
        <v>753434.5</v>
      </c>
      <c r="Q136" s="243">
        <f>BD.PD8[[#This Row],[Ppto. Orden Interna '[DOP']]]/HLOOKUP("USD",Data!$J$1:$K$2,2,FALSE)</f>
        <v>11591.3</v>
      </c>
      <c r="R136" s="398" t="s">
        <v>1306</v>
      </c>
      <c r="S136" s="387"/>
      <c r="T136" s="387"/>
      <c r="U136" s="492" t="s">
        <v>321</v>
      </c>
      <c r="V136" s="493">
        <v>801670</v>
      </c>
      <c r="W136" s="494" t="s">
        <v>355</v>
      </c>
      <c r="X136" s="495">
        <v>4</v>
      </c>
      <c r="Y136" s="388">
        <v>0.5</v>
      </c>
      <c r="Z136" s="243">
        <f>BD.PD8[[#This Row],[Av.P1 '[%']]]*BD.PD8[[#This Row],[Ppto. Orden Interna '[DOP']]]</f>
        <v>376717.25</v>
      </c>
      <c r="AA136" s="495">
        <v>11</v>
      </c>
      <c r="AB136" s="388">
        <v>0.5</v>
      </c>
      <c r="AC136" s="243">
        <f>BD.PD8[[#This Row],[Av.P2 '[%']]]*BD.PD8[[#This Row],[Ppto. Orden Interna '[DOP']]]</f>
        <v>376717.25</v>
      </c>
      <c r="AD136" s="249"/>
      <c r="AE136" s="389"/>
      <c r="AF136" s="243">
        <f>BD.PD8[[#This Row],[Av.P3 '[%']]]*BD.PD8[[#This Row],[Ppto. Orden Interna '[DOP']]]</f>
        <v>0</v>
      </c>
      <c r="AG136" s="243"/>
      <c r="AH136" s="243"/>
      <c r="AI136" s="243"/>
      <c r="AJ136" s="243"/>
      <c r="AK136" s="243"/>
      <c r="AL136" s="243"/>
      <c r="AM136" s="496">
        <f>BD.PD8[[#This Row],[Pago 3]]+BD.PD8[[#This Row],[Pago 2]]+BD.PD8[[#This Row],[Pago 1]]</f>
        <v>753434.5</v>
      </c>
      <c r="AN136" s="308" t="s">
        <v>244</v>
      </c>
      <c r="AO136" s="308" t="s">
        <v>245</v>
      </c>
      <c r="AP136" s="308" t="s">
        <v>246</v>
      </c>
      <c r="AQ136" s="308" t="s">
        <v>247</v>
      </c>
      <c r="AR136" s="308">
        <v>594</v>
      </c>
      <c r="AS136" s="308" t="s">
        <v>258</v>
      </c>
      <c r="AT136" s="249" t="s">
        <v>1356</v>
      </c>
      <c r="AU136" s="306"/>
      <c r="AV136" s="306"/>
      <c r="AW136" s="306"/>
      <c r="AX136" s="306"/>
      <c r="AY136" s="306"/>
      <c r="AZ136" s="306"/>
      <c r="BA136" s="306"/>
      <c r="BB136" s="306"/>
      <c r="BC136" s="306"/>
      <c r="BD136" s="306"/>
      <c r="BE136" s="306"/>
      <c r="BF136" s="306"/>
      <c r="BG136" s="306"/>
      <c r="BH136" s="306"/>
      <c r="BI136" s="306"/>
      <c r="BJ136" s="306"/>
      <c r="BK136" s="306"/>
      <c r="BL136" s="306"/>
      <c r="BM136" s="306"/>
      <c r="BN136" s="306"/>
      <c r="BO136" s="306"/>
      <c r="BP136" s="306"/>
      <c r="BQ136" s="306"/>
      <c r="BR136" s="306"/>
      <c r="BS136" s="306"/>
      <c r="BT136" s="306"/>
      <c r="BU136" s="306"/>
      <c r="BV136" s="306"/>
      <c r="BW136" s="306"/>
      <c r="BX136" s="306"/>
      <c r="BY136" s="306"/>
      <c r="BZ136" s="306"/>
      <c r="CA136" s="306"/>
      <c r="CB136" s="306"/>
      <c r="CC136" s="306"/>
      <c r="CD136" s="306"/>
      <c r="CE136" s="306"/>
      <c r="CF136" s="306"/>
      <c r="CG136" s="306"/>
      <c r="CH136" s="306"/>
      <c r="CI136" s="306"/>
      <c r="CJ136" s="306"/>
      <c r="CK136" s="306"/>
      <c r="CL136" s="306"/>
      <c r="CM136" s="306"/>
      <c r="CN136" s="306"/>
      <c r="CO136" s="306"/>
      <c r="CP136" s="306"/>
      <c r="CQ136" s="306"/>
      <c r="CR136" s="306"/>
      <c r="CS136" s="306"/>
      <c r="CT136" s="306"/>
      <c r="CU136" s="306"/>
      <c r="CV136" s="306"/>
      <c r="CW136" s="306"/>
      <c r="CX136" s="306"/>
      <c r="CY136" s="306"/>
      <c r="CZ136" s="306"/>
      <c r="DA136" s="306"/>
      <c r="DB136" s="306"/>
      <c r="DC136" s="306"/>
      <c r="DD136" s="306"/>
      <c r="DE136" s="306"/>
      <c r="DF136" s="306"/>
      <c r="DG136" s="306"/>
      <c r="DH136" s="306"/>
      <c r="DI136" s="306"/>
      <c r="DJ136" s="306"/>
      <c r="DK136" s="306"/>
      <c r="DL136" s="306"/>
      <c r="DM136" s="306"/>
      <c r="DN136" s="306"/>
      <c r="DO136" s="306"/>
      <c r="DP136" s="306"/>
      <c r="DQ136" s="306"/>
      <c r="DR136" s="306"/>
      <c r="DS136" s="306"/>
      <c r="DT136" s="306"/>
      <c r="DU136" s="306"/>
      <c r="DV136" s="306"/>
      <c r="DW136" s="306"/>
      <c r="DX136" s="306"/>
      <c r="DY136" s="306"/>
      <c r="DZ136" s="306"/>
      <c r="EA136" s="306"/>
      <c r="EB136" s="306"/>
      <c r="EC136" s="306"/>
      <c r="ED136" s="306"/>
      <c r="EE136" s="306"/>
      <c r="EF136" s="306"/>
      <c r="EG136" s="306"/>
      <c r="EH136" s="306"/>
      <c r="EI136" s="306"/>
      <c r="EJ136" s="306"/>
      <c r="EK136" s="306"/>
      <c r="EL136" s="306"/>
      <c r="EM136" s="306"/>
      <c r="EN136" s="306"/>
      <c r="EO136" s="306"/>
      <c r="EP136" s="306"/>
      <c r="EQ136" s="306"/>
      <c r="ER136" s="306"/>
      <c r="ES136" s="306"/>
      <c r="ET136" s="306"/>
      <c r="EU136" s="306"/>
      <c r="EV136" s="306"/>
      <c r="EW136" s="306"/>
      <c r="EX136" s="306"/>
      <c r="EY136" s="306"/>
      <c r="EZ136" s="306"/>
      <c r="FA136" s="306"/>
      <c r="FB136" s="306"/>
      <c r="FC136" s="306"/>
      <c r="FD136" s="306"/>
      <c r="FE136" s="306"/>
      <c r="FF136" s="306"/>
      <c r="FG136" s="306"/>
      <c r="FH136" s="306"/>
      <c r="FI136" s="306"/>
      <c r="FJ136" s="306"/>
      <c r="FK136" s="306"/>
      <c r="FL136" s="306"/>
      <c r="FM136" s="306"/>
      <c r="FN136" s="306"/>
      <c r="FO136" s="306"/>
      <c r="FP136" s="306"/>
      <c r="FQ136" s="306"/>
      <c r="FR136" s="306"/>
      <c r="FS136" s="306"/>
      <c r="FT136" s="306"/>
      <c r="FU136" s="306"/>
      <c r="FV136" s="306"/>
      <c r="FW136" s="306"/>
      <c r="FX136" s="306"/>
      <c r="FY136" s="306"/>
      <c r="FZ136" s="306"/>
      <c r="GA136" s="306"/>
      <c r="GB136" s="306"/>
      <c r="GC136" s="306"/>
      <c r="GD136" s="306"/>
      <c r="GE136" s="306"/>
      <c r="GF136" s="306"/>
      <c r="GG136" s="306"/>
      <c r="GH136" s="306"/>
      <c r="GI136" s="306"/>
      <c r="GJ136" s="306"/>
      <c r="GK136" s="306"/>
      <c r="GL136" s="306"/>
      <c r="GM136" s="306"/>
      <c r="GN136" s="306"/>
      <c r="GO136" s="306"/>
      <c r="GP136" s="306"/>
      <c r="GQ136" s="306"/>
      <c r="GR136" s="306"/>
      <c r="GS136" s="306"/>
      <c r="GT136" s="306"/>
      <c r="GU136" s="306"/>
      <c r="GV136" s="306"/>
      <c r="GW136" s="306"/>
      <c r="GX136" s="306"/>
      <c r="GY136" s="306"/>
      <c r="GZ136" s="306"/>
      <c r="HA136" s="306"/>
      <c r="HB136" s="306"/>
      <c r="HC136" s="306"/>
      <c r="HD136" s="306"/>
      <c r="HE136" s="306"/>
      <c r="HF136" s="306"/>
      <c r="HG136" s="306"/>
      <c r="HH136" s="306"/>
      <c r="HI136" s="306"/>
      <c r="HJ136" s="306"/>
      <c r="HK136" s="306"/>
      <c r="HL136" s="306"/>
      <c r="HM136" s="306"/>
      <c r="HN136" s="306"/>
      <c r="HO136" s="306"/>
      <c r="HP136" s="306"/>
      <c r="HQ136" s="306"/>
      <c r="HR136" s="306"/>
      <c r="HS136" s="306"/>
      <c r="HT136" s="306"/>
      <c r="HU136" s="306"/>
      <c r="HV136" s="306"/>
      <c r="HW136" s="306"/>
      <c r="HX136" s="306"/>
      <c r="HY136" s="306"/>
      <c r="HZ136" s="306"/>
      <c r="IA136" s="306"/>
      <c r="IB136" s="306"/>
      <c r="IC136" s="306"/>
      <c r="ID136" s="306"/>
      <c r="IE136" s="306"/>
      <c r="IF136" s="306"/>
      <c r="IG136" s="306"/>
      <c r="IH136" s="306"/>
    </row>
    <row r="137" spans="1:242" s="219" customFormat="1" ht="15" customHeight="1" x14ac:dyDescent="0.3">
      <c r="A137" s="174">
        <v>5.03</v>
      </c>
      <c r="B137" s="231"/>
      <c r="C137" s="232" t="e">
        <f>VLOOKUP(BD.PD8[[#This Row],[Pos]],[18]!PPto[#Data],3,FALSE)</f>
        <v>#REF!</v>
      </c>
      <c r="D137" s="174" t="s">
        <v>23</v>
      </c>
      <c r="E137" s="305" t="str">
        <f>IF(BD.PD8[[#This Row],[.]]="*",VLOOKUP(BD.PD8[[#This Row],[Pos]],[18]Presupuesto!A:H,7,FALSE),"")</f>
        <v/>
      </c>
      <c r="F137" s="378" t="s">
        <v>1308</v>
      </c>
      <c r="G137" s="174">
        <v>4600073155</v>
      </c>
      <c r="H137" s="174"/>
      <c r="I137" s="174" t="s">
        <v>1305</v>
      </c>
      <c r="J137" s="382">
        <v>1</v>
      </c>
      <c r="K137" s="174" t="s">
        <v>117</v>
      </c>
      <c r="L137" s="383">
        <f>IF(BD.PD8[[#This Row],[Mon]]="DOP",1,HLOOKUP(BD.PD8[[#This Row],[Mon]],Data!$J$1:$K$2,2,FALSE))</f>
        <v>65</v>
      </c>
      <c r="M137" s="400">
        <v>13306</v>
      </c>
      <c r="N137" s="243">
        <f>BD.PD8[[#This Row],[Cant.]]*BD.PD8[[#This Row],[ Tasa ]]*BD.PD8[[#This Row],[ Precio Und.]]</f>
        <v>864890</v>
      </c>
      <c r="O137" s="386">
        <v>0.45</v>
      </c>
      <c r="P137" s="243">
        <f>IF(BD.PD8[[#This Row],[Liquid. '[%']]]&lt;&gt;0,(BD.PD8[[#This Row],[Valor Neto '[DOP']]]*BD.PD8[[#This Row],[Liquid. '[%']]])+BD.PD8[[#This Row],[Valor Neto '[DOP']]],BD.PD8[[#This Row],[Valor Neto '[DOP']]])</f>
        <v>1254090.5</v>
      </c>
      <c r="Q137" s="243">
        <f>BD.PD8[[#This Row],[Ppto. Orden Interna '[DOP']]]/HLOOKUP("USD",Data!$J$1:$K$2,2,FALSE)</f>
        <v>19293.7</v>
      </c>
      <c r="R137" s="398" t="s">
        <v>1306</v>
      </c>
      <c r="S137" s="387"/>
      <c r="T137" s="387"/>
      <c r="U137" s="492" t="s">
        <v>321</v>
      </c>
      <c r="V137" s="493">
        <v>801670</v>
      </c>
      <c r="W137" s="494" t="s">
        <v>355</v>
      </c>
      <c r="X137" s="495">
        <v>4</v>
      </c>
      <c r="Y137" s="388">
        <v>0.5</v>
      </c>
      <c r="Z137" s="243">
        <f>BD.PD8[[#This Row],[Av.P1 '[%']]]*BD.PD8[[#This Row],[Ppto. Orden Interna '[DOP']]]</f>
        <v>627045.25</v>
      </c>
      <c r="AA137" s="495">
        <v>11</v>
      </c>
      <c r="AB137" s="388">
        <v>0.5</v>
      </c>
      <c r="AC137" s="243">
        <f>BD.PD8[[#This Row],[Av.P2 '[%']]]*BD.PD8[[#This Row],[Ppto. Orden Interna '[DOP']]]</f>
        <v>627045.25</v>
      </c>
      <c r="AD137" s="249"/>
      <c r="AE137" s="389"/>
      <c r="AF137" s="243">
        <f>BD.PD8[[#This Row],[Av.P3 '[%']]]*BD.PD8[[#This Row],[Ppto. Orden Interna '[DOP']]]</f>
        <v>0</v>
      </c>
      <c r="AG137" s="243"/>
      <c r="AH137" s="243"/>
      <c r="AI137" s="243"/>
      <c r="AJ137" s="243"/>
      <c r="AK137" s="243"/>
      <c r="AL137" s="243"/>
      <c r="AM137" s="496">
        <f>BD.PD8[[#This Row],[Pago 3]]+BD.PD8[[#This Row],[Pago 2]]+BD.PD8[[#This Row],[Pago 1]]</f>
        <v>1254090.5</v>
      </c>
      <c r="AN137" s="308" t="s">
        <v>244</v>
      </c>
      <c r="AO137" s="308" t="s">
        <v>245</v>
      </c>
      <c r="AP137" s="308" t="s">
        <v>246</v>
      </c>
      <c r="AQ137" s="308" t="s">
        <v>247</v>
      </c>
      <c r="AR137" s="308">
        <v>594</v>
      </c>
      <c r="AS137" s="308" t="s">
        <v>258</v>
      </c>
      <c r="AT137" s="249" t="s">
        <v>1356</v>
      </c>
      <c r="AU137" s="306"/>
      <c r="AV137" s="306"/>
      <c r="AW137" s="306"/>
      <c r="AX137" s="306"/>
      <c r="AY137" s="306"/>
      <c r="AZ137" s="306"/>
      <c r="BA137" s="306"/>
      <c r="BB137" s="306"/>
      <c r="BC137" s="306"/>
      <c r="BD137" s="306"/>
      <c r="BE137" s="306"/>
      <c r="BF137" s="306"/>
      <c r="BG137" s="306"/>
      <c r="BH137" s="306"/>
      <c r="BI137" s="306"/>
      <c r="BJ137" s="306"/>
      <c r="BK137" s="306"/>
      <c r="BL137" s="306"/>
      <c r="BM137" s="306"/>
      <c r="BN137" s="306"/>
      <c r="BO137" s="306"/>
      <c r="BP137" s="306"/>
      <c r="BQ137" s="306"/>
      <c r="BR137" s="306"/>
      <c r="BS137" s="306"/>
      <c r="BT137" s="306"/>
      <c r="BU137" s="306"/>
      <c r="BV137" s="306"/>
      <c r="BW137" s="306"/>
      <c r="BX137" s="306"/>
      <c r="BY137" s="306"/>
      <c r="BZ137" s="306"/>
      <c r="CA137" s="306"/>
      <c r="CB137" s="306"/>
      <c r="CC137" s="306"/>
      <c r="CD137" s="306"/>
      <c r="CE137" s="306"/>
      <c r="CF137" s="306"/>
      <c r="CG137" s="306"/>
      <c r="CH137" s="306"/>
      <c r="CI137" s="306"/>
      <c r="CJ137" s="306"/>
      <c r="CK137" s="306"/>
      <c r="CL137" s="306"/>
      <c r="CM137" s="306"/>
      <c r="CN137" s="306"/>
      <c r="CO137" s="306"/>
      <c r="CP137" s="306"/>
      <c r="CQ137" s="306"/>
      <c r="CR137" s="306"/>
      <c r="CS137" s="306"/>
      <c r="CT137" s="306"/>
      <c r="CU137" s="306"/>
      <c r="CV137" s="306"/>
      <c r="CW137" s="306"/>
      <c r="CX137" s="306"/>
      <c r="CY137" s="306"/>
      <c r="CZ137" s="306"/>
      <c r="DA137" s="306"/>
      <c r="DB137" s="306"/>
      <c r="DC137" s="306"/>
      <c r="DD137" s="306"/>
      <c r="DE137" s="306"/>
      <c r="DF137" s="306"/>
      <c r="DG137" s="306"/>
      <c r="DH137" s="306"/>
      <c r="DI137" s="306"/>
      <c r="DJ137" s="306"/>
      <c r="DK137" s="306"/>
      <c r="DL137" s="306"/>
      <c r="DM137" s="306"/>
      <c r="DN137" s="306"/>
      <c r="DO137" s="306"/>
      <c r="DP137" s="306"/>
      <c r="DQ137" s="306"/>
      <c r="DR137" s="306"/>
      <c r="DS137" s="306"/>
      <c r="DT137" s="306"/>
      <c r="DU137" s="306"/>
      <c r="DV137" s="306"/>
      <c r="DW137" s="306"/>
      <c r="DX137" s="306"/>
      <c r="DY137" s="306"/>
      <c r="DZ137" s="306"/>
      <c r="EA137" s="306"/>
      <c r="EB137" s="306"/>
      <c r="EC137" s="306"/>
      <c r="ED137" s="306"/>
      <c r="EE137" s="306"/>
      <c r="EF137" s="306"/>
      <c r="EG137" s="306"/>
      <c r="EH137" s="306"/>
      <c r="EI137" s="306"/>
      <c r="EJ137" s="306"/>
      <c r="EK137" s="306"/>
      <c r="EL137" s="306"/>
      <c r="EM137" s="306"/>
      <c r="EN137" s="306"/>
      <c r="EO137" s="306"/>
      <c r="EP137" s="306"/>
      <c r="EQ137" s="306"/>
      <c r="ER137" s="306"/>
      <c r="ES137" s="306"/>
      <c r="ET137" s="306"/>
      <c r="EU137" s="306"/>
      <c r="EV137" s="306"/>
      <c r="EW137" s="306"/>
      <c r="EX137" s="306"/>
      <c r="EY137" s="306"/>
      <c r="EZ137" s="306"/>
      <c r="FA137" s="306"/>
      <c r="FB137" s="306"/>
      <c r="FC137" s="306"/>
      <c r="FD137" s="306"/>
      <c r="FE137" s="306"/>
      <c r="FF137" s="306"/>
      <c r="FG137" s="306"/>
      <c r="FH137" s="306"/>
      <c r="FI137" s="306"/>
      <c r="FJ137" s="306"/>
      <c r="FK137" s="306"/>
      <c r="FL137" s="306"/>
      <c r="FM137" s="306"/>
      <c r="FN137" s="306"/>
      <c r="FO137" s="306"/>
      <c r="FP137" s="306"/>
      <c r="FQ137" s="306"/>
      <c r="FR137" s="306"/>
      <c r="FS137" s="306"/>
      <c r="FT137" s="306"/>
      <c r="FU137" s="306"/>
      <c r="FV137" s="306"/>
      <c r="FW137" s="306"/>
      <c r="FX137" s="306"/>
      <c r="FY137" s="306"/>
      <c r="FZ137" s="306"/>
      <c r="GA137" s="306"/>
      <c r="GB137" s="306"/>
      <c r="GC137" s="306"/>
      <c r="GD137" s="306"/>
      <c r="GE137" s="306"/>
      <c r="GF137" s="306"/>
      <c r="GG137" s="306"/>
      <c r="GH137" s="306"/>
      <c r="GI137" s="306"/>
      <c r="GJ137" s="306"/>
      <c r="GK137" s="306"/>
      <c r="GL137" s="306"/>
      <c r="GM137" s="306"/>
      <c r="GN137" s="306"/>
      <c r="GO137" s="306"/>
      <c r="GP137" s="306"/>
      <c r="GQ137" s="306"/>
      <c r="GR137" s="306"/>
      <c r="GS137" s="306"/>
      <c r="GT137" s="306"/>
      <c r="GU137" s="306"/>
      <c r="GV137" s="306"/>
      <c r="GW137" s="306"/>
      <c r="GX137" s="306"/>
      <c r="GY137" s="306"/>
      <c r="GZ137" s="306"/>
      <c r="HA137" s="306"/>
      <c r="HB137" s="306"/>
      <c r="HC137" s="306"/>
      <c r="HD137" s="306"/>
      <c r="HE137" s="306"/>
      <c r="HF137" s="306"/>
      <c r="HG137" s="306"/>
      <c r="HH137" s="306"/>
      <c r="HI137" s="306"/>
      <c r="HJ137" s="306"/>
      <c r="HK137" s="306"/>
      <c r="HL137" s="306"/>
      <c r="HM137" s="306"/>
      <c r="HN137" s="306"/>
      <c r="HO137" s="306"/>
      <c r="HP137" s="306"/>
      <c r="HQ137" s="306"/>
      <c r="HR137" s="306"/>
      <c r="HS137" s="306"/>
      <c r="HT137" s="306"/>
      <c r="HU137" s="306"/>
      <c r="HV137" s="306"/>
      <c r="HW137" s="306"/>
      <c r="HX137" s="306"/>
      <c r="HY137" s="306"/>
      <c r="HZ137" s="306"/>
      <c r="IA137" s="306"/>
      <c r="IB137" s="306"/>
      <c r="IC137" s="306"/>
      <c r="ID137" s="306"/>
      <c r="IE137" s="306"/>
      <c r="IF137" s="306"/>
      <c r="IG137" s="306"/>
      <c r="IH137" s="306"/>
    </row>
    <row r="138" spans="1:242" s="219" customFormat="1" ht="15" customHeight="1" x14ac:dyDescent="0.3">
      <c r="A138" s="174">
        <v>5.03</v>
      </c>
      <c r="B138" s="231"/>
      <c r="C138" s="232" t="e">
        <f>VLOOKUP(BD.PD8[[#This Row],[Pos]],[18]!PPto[#Data],3,FALSE)</f>
        <v>#REF!</v>
      </c>
      <c r="D138" s="174" t="s">
        <v>23</v>
      </c>
      <c r="E138" s="305" t="str">
        <f>IF(BD.PD8[[#This Row],[.]]="*",VLOOKUP(BD.PD8[[#This Row],[Pos]],[18]Presupuesto!A:H,7,FALSE),"")</f>
        <v/>
      </c>
      <c r="F138" s="378" t="s">
        <v>1309</v>
      </c>
      <c r="G138" s="174">
        <v>4600073155</v>
      </c>
      <c r="H138" s="174"/>
      <c r="I138" s="174" t="s">
        <v>1305</v>
      </c>
      <c r="J138" s="382">
        <v>1</v>
      </c>
      <c r="K138" s="174" t="s">
        <v>117</v>
      </c>
      <c r="L138" s="383">
        <f>IF(BD.PD8[[#This Row],[Mon]]="DOP",1,HLOOKUP(BD.PD8[[#This Row],[Mon]],Data!$J$1:$K$2,2,FALSE))</f>
        <v>65</v>
      </c>
      <c r="M138" s="400">
        <v>11176</v>
      </c>
      <c r="N138" s="243">
        <f>BD.PD8[[#This Row],[Cant.]]*BD.PD8[[#This Row],[ Tasa ]]*BD.PD8[[#This Row],[ Precio Und.]]</f>
        <v>726440</v>
      </c>
      <c r="O138" s="386">
        <v>0.45</v>
      </c>
      <c r="P138" s="243">
        <f>IF(BD.PD8[[#This Row],[Liquid. '[%']]]&lt;&gt;0,(BD.PD8[[#This Row],[Valor Neto '[DOP']]]*BD.PD8[[#This Row],[Liquid. '[%']]])+BD.PD8[[#This Row],[Valor Neto '[DOP']]],BD.PD8[[#This Row],[Valor Neto '[DOP']]])</f>
        <v>1053338</v>
      </c>
      <c r="Q138" s="243">
        <f>BD.PD8[[#This Row],[Ppto. Orden Interna '[DOP']]]/HLOOKUP("USD",Data!$J$1:$K$2,2,FALSE)</f>
        <v>16205.2</v>
      </c>
      <c r="R138" s="398" t="s">
        <v>1306</v>
      </c>
      <c r="S138" s="387"/>
      <c r="T138" s="387"/>
      <c r="U138" s="492" t="s">
        <v>321</v>
      </c>
      <c r="V138" s="493">
        <v>801670</v>
      </c>
      <c r="W138" s="494" t="s">
        <v>355</v>
      </c>
      <c r="X138" s="495">
        <v>4</v>
      </c>
      <c r="Y138" s="388">
        <v>0.5</v>
      </c>
      <c r="Z138" s="243">
        <f>BD.PD8[[#This Row],[Av.P1 '[%']]]*BD.PD8[[#This Row],[Ppto. Orden Interna '[DOP']]]</f>
        <v>526669</v>
      </c>
      <c r="AA138" s="495">
        <v>11</v>
      </c>
      <c r="AB138" s="388">
        <v>0.5</v>
      </c>
      <c r="AC138" s="243">
        <f>BD.PD8[[#This Row],[Av.P2 '[%']]]*BD.PD8[[#This Row],[Ppto. Orden Interna '[DOP']]]</f>
        <v>526669</v>
      </c>
      <c r="AD138" s="249"/>
      <c r="AE138" s="389"/>
      <c r="AF138" s="243">
        <f>BD.PD8[[#This Row],[Av.P3 '[%']]]*BD.PD8[[#This Row],[Ppto. Orden Interna '[DOP']]]</f>
        <v>0</v>
      </c>
      <c r="AG138" s="243"/>
      <c r="AH138" s="243"/>
      <c r="AI138" s="243"/>
      <c r="AJ138" s="243"/>
      <c r="AK138" s="243"/>
      <c r="AL138" s="243"/>
      <c r="AM138" s="496">
        <f>BD.PD8[[#This Row],[Pago 3]]+BD.PD8[[#This Row],[Pago 2]]+BD.PD8[[#This Row],[Pago 1]]</f>
        <v>1053338</v>
      </c>
      <c r="AN138" s="308" t="s">
        <v>244</v>
      </c>
      <c r="AO138" s="308" t="s">
        <v>245</v>
      </c>
      <c r="AP138" s="308" t="s">
        <v>246</v>
      </c>
      <c r="AQ138" s="308" t="s">
        <v>247</v>
      </c>
      <c r="AR138" s="308">
        <v>594</v>
      </c>
      <c r="AS138" s="308" t="s">
        <v>258</v>
      </c>
      <c r="AT138" s="249" t="s">
        <v>1356</v>
      </c>
      <c r="AU138" s="306"/>
      <c r="AV138" s="306"/>
      <c r="AW138" s="306"/>
      <c r="AX138" s="306"/>
      <c r="AY138" s="306"/>
      <c r="AZ138" s="306"/>
      <c r="BA138" s="306"/>
      <c r="BB138" s="306"/>
      <c r="BC138" s="306"/>
      <c r="BD138" s="306"/>
      <c r="BE138" s="306"/>
      <c r="BF138" s="306"/>
      <c r="BG138" s="306"/>
      <c r="BH138" s="306"/>
      <c r="BI138" s="306"/>
      <c r="BJ138" s="306"/>
      <c r="BK138" s="306"/>
      <c r="BL138" s="306"/>
      <c r="BM138" s="306"/>
      <c r="BN138" s="306"/>
      <c r="BO138" s="306"/>
      <c r="BP138" s="306"/>
      <c r="BQ138" s="306"/>
      <c r="BR138" s="306"/>
      <c r="BS138" s="306"/>
      <c r="BT138" s="306"/>
      <c r="BU138" s="306"/>
      <c r="BV138" s="306"/>
      <c r="BW138" s="306"/>
      <c r="BX138" s="306"/>
      <c r="BY138" s="306"/>
      <c r="BZ138" s="306"/>
      <c r="CA138" s="306"/>
      <c r="CB138" s="306"/>
      <c r="CC138" s="306"/>
      <c r="CD138" s="306"/>
      <c r="CE138" s="306"/>
      <c r="CF138" s="306"/>
      <c r="CG138" s="306"/>
      <c r="CH138" s="306"/>
      <c r="CI138" s="306"/>
      <c r="CJ138" s="306"/>
      <c r="CK138" s="306"/>
      <c r="CL138" s="306"/>
      <c r="CM138" s="306"/>
      <c r="CN138" s="306"/>
      <c r="CO138" s="306"/>
      <c r="CP138" s="306"/>
      <c r="CQ138" s="306"/>
      <c r="CR138" s="306"/>
      <c r="CS138" s="306"/>
      <c r="CT138" s="306"/>
      <c r="CU138" s="306"/>
      <c r="CV138" s="306"/>
      <c r="CW138" s="306"/>
      <c r="CX138" s="306"/>
      <c r="CY138" s="306"/>
      <c r="CZ138" s="306"/>
      <c r="DA138" s="306"/>
      <c r="DB138" s="306"/>
      <c r="DC138" s="306"/>
      <c r="DD138" s="306"/>
      <c r="DE138" s="306"/>
      <c r="DF138" s="306"/>
      <c r="DG138" s="306"/>
      <c r="DH138" s="306"/>
      <c r="DI138" s="306"/>
      <c r="DJ138" s="306"/>
      <c r="DK138" s="306"/>
      <c r="DL138" s="306"/>
      <c r="DM138" s="306"/>
      <c r="DN138" s="306"/>
      <c r="DO138" s="306"/>
      <c r="DP138" s="306"/>
      <c r="DQ138" s="306"/>
      <c r="DR138" s="306"/>
      <c r="DS138" s="306"/>
      <c r="DT138" s="306"/>
      <c r="DU138" s="306"/>
      <c r="DV138" s="306"/>
      <c r="DW138" s="306"/>
      <c r="DX138" s="306"/>
      <c r="DY138" s="306"/>
      <c r="DZ138" s="306"/>
      <c r="EA138" s="306"/>
      <c r="EB138" s="306"/>
      <c r="EC138" s="306"/>
      <c r="ED138" s="306"/>
      <c r="EE138" s="306"/>
      <c r="EF138" s="306"/>
      <c r="EG138" s="306"/>
      <c r="EH138" s="306"/>
      <c r="EI138" s="306"/>
      <c r="EJ138" s="306"/>
      <c r="EK138" s="306"/>
      <c r="EL138" s="306"/>
      <c r="EM138" s="306"/>
      <c r="EN138" s="306"/>
      <c r="EO138" s="306"/>
      <c r="EP138" s="306"/>
      <c r="EQ138" s="306"/>
      <c r="ER138" s="306"/>
      <c r="ES138" s="306"/>
      <c r="ET138" s="306"/>
      <c r="EU138" s="306"/>
      <c r="EV138" s="306"/>
      <c r="EW138" s="306"/>
      <c r="EX138" s="306"/>
      <c r="EY138" s="306"/>
      <c r="EZ138" s="306"/>
      <c r="FA138" s="306"/>
      <c r="FB138" s="306"/>
      <c r="FC138" s="306"/>
      <c r="FD138" s="306"/>
      <c r="FE138" s="306"/>
      <c r="FF138" s="306"/>
      <c r="FG138" s="306"/>
      <c r="FH138" s="306"/>
      <c r="FI138" s="306"/>
      <c r="FJ138" s="306"/>
      <c r="FK138" s="306"/>
      <c r="FL138" s="306"/>
      <c r="FM138" s="306"/>
      <c r="FN138" s="306"/>
      <c r="FO138" s="306"/>
      <c r="FP138" s="306"/>
      <c r="FQ138" s="306"/>
      <c r="FR138" s="306"/>
      <c r="FS138" s="306"/>
      <c r="FT138" s="306"/>
      <c r="FU138" s="306"/>
      <c r="FV138" s="306"/>
      <c r="FW138" s="306"/>
      <c r="FX138" s="306"/>
      <c r="FY138" s="306"/>
      <c r="FZ138" s="306"/>
      <c r="GA138" s="306"/>
      <c r="GB138" s="306"/>
      <c r="GC138" s="306"/>
      <c r="GD138" s="306"/>
      <c r="GE138" s="306"/>
      <c r="GF138" s="306"/>
      <c r="GG138" s="306"/>
      <c r="GH138" s="306"/>
      <c r="GI138" s="306"/>
      <c r="GJ138" s="306"/>
      <c r="GK138" s="306"/>
      <c r="GL138" s="306"/>
      <c r="GM138" s="306"/>
      <c r="GN138" s="306"/>
      <c r="GO138" s="306"/>
      <c r="GP138" s="306"/>
      <c r="GQ138" s="306"/>
      <c r="GR138" s="306"/>
      <c r="GS138" s="306"/>
      <c r="GT138" s="306"/>
      <c r="GU138" s="306"/>
      <c r="GV138" s="306"/>
      <c r="GW138" s="306"/>
      <c r="GX138" s="306"/>
      <c r="GY138" s="306"/>
      <c r="GZ138" s="306"/>
      <c r="HA138" s="306"/>
      <c r="HB138" s="306"/>
      <c r="HC138" s="306"/>
      <c r="HD138" s="306"/>
      <c r="HE138" s="306"/>
      <c r="HF138" s="306"/>
      <c r="HG138" s="306"/>
      <c r="HH138" s="306"/>
      <c r="HI138" s="306"/>
      <c r="HJ138" s="306"/>
      <c r="HK138" s="306"/>
      <c r="HL138" s="306"/>
      <c r="HM138" s="306"/>
      <c r="HN138" s="306"/>
      <c r="HO138" s="306"/>
      <c r="HP138" s="306"/>
      <c r="HQ138" s="306"/>
      <c r="HR138" s="306"/>
      <c r="HS138" s="306"/>
      <c r="HT138" s="306"/>
      <c r="HU138" s="306"/>
      <c r="HV138" s="306"/>
      <c r="HW138" s="306"/>
      <c r="HX138" s="306"/>
      <c r="HY138" s="306"/>
      <c r="HZ138" s="306"/>
      <c r="IA138" s="306"/>
      <c r="IB138" s="306"/>
      <c r="IC138" s="306"/>
      <c r="ID138" s="306"/>
      <c r="IE138" s="306"/>
      <c r="IF138" s="306"/>
      <c r="IG138" s="306"/>
      <c r="IH138" s="306"/>
    </row>
    <row r="139" spans="1:242" s="219" customFormat="1" ht="15" customHeight="1" x14ac:dyDescent="0.3">
      <c r="A139" s="174">
        <v>5.03</v>
      </c>
      <c r="B139" s="231"/>
      <c r="C139" s="232" t="e">
        <f>VLOOKUP(BD.PD8[[#This Row],[Pos]],[18]!PPto[#Data],3,FALSE)</f>
        <v>#REF!</v>
      </c>
      <c r="D139" s="174" t="s">
        <v>23</v>
      </c>
      <c r="E139" s="305" t="str">
        <f>IF(BD.PD8[[#This Row],[.]]="*",VLOOKUP(BD.PD8[[#This Row],[Pos]],[18]Presupuesto!A:H,7,FALSE),"")</f>
        <v/>
      </c>
      <c r="F139" s="378" t="s">
        <v>1310</v>
      </c>
      <c r="G139" s="174">
        <v>4600073155</v>
      </c>
      <c r="H139" s="174"/>
      <c r="I139" s="174" t="s">
        <v>1305</v>
      </c>
      <c r="J139" s="382">
        <v>2</v>
      </c>
      <c r="K139" s="174" t="s">
        <v>117</v>
      </c>
      <c r="L139" s="383">
        <f>IF(BD.PD8[[#This Row],[Mon]]="DOP",1,HLOOKUP(BD.PD8[[#This Row],[Mon]],Data!$J$1:$K$2,2,FALSE))</f>
        <v>65</v>
      </c>
      <c r="M139" s="400">
        <v>8272</v>
      </c>
      <c r="N139" s="243">
        <f>BD.PD8[[#This Row],[Cant.]]*BD.PD8[[#This Row],[ Tasa ]]*BD.PD8[[#This Row],[ Precio Und.]]</f>
        <v>1075360</v>
      </c>
      <c r="O139" s="386">
        <v>0.45</v>
      </c>
      <c r="P139" s="243">
        <f>IF(BD.PD8[[#This Row],[Liquid. '[%']]]&lt;&gt;0,(BD.PD8[[#This Row],[Valor Neto '[DOP']]]*BD.PD8[[#This Row],[Liquid. '[%']]])+BD.PD8[[#This Row],[Valor Neto '[DOP']]],BD.PD8[[#This Row],[Valor Neto '[DOP']]])</f>
        <v>1559272</v>
      </c>
      <c r="Q139" s="243">
        <f>BD.PD8[[#This Row],[Ppto. Orden Interna '[DOP']]]/HLOOKUP("USD",Data!$J$1:$K$2,2,FALSE)</f>
        <v>23988.799999999999</v>
      </c>
      <c r="R139" s="398" t="s">
        <v>1306</v>
      </c>
      <c r="S139" s="387"/>
      <c r="T139" s="387"/>
      <c r="U139" s="492" t="s">
        <v>321</v>
      </c>
      <c r="V139" s="493">
        <v>801670</v>
      </c>
      <c r="W139" s="494" t="s">
        <v>355</v>
      </c>
      <c r="X139" s="495">
        <v>4</v>
      </c>
      <c r="Y139" s="388">
        <v>0.5</v>
      </c>
      <c r="Z139" s="243">
        <f>BD.PD8[[#This Row],[Av.P1 '[%']]]*BD.PD8[[#This Row],[Ppto. Orden Interna '[DOP']]]</f>
        <v>779636</v>
      </c>
      <c r="AA139" s="495">
        <v>11</v>
      </c>
      <c r="AB139" s="388">
        <v>0.5</v>
      </c>
      <c r="AC139" s="243">
        <f>BD.PD8[[#This Row],[Av.P2 '[%']]]*BD.PD8[[#This Row],[Ppto. Orden Interna '[DOP']]]</f>
        <v>779636</v>
      </c>
      <c r="AD139" s="249"/>
      <c r="AE139" s="389"/>
      <c r="AF139" s="243">
        <f>BD.PD8[[#This Row],[Av.P3 '[%']]]*BD.PD8[[#This Row],[Ppto. Orden Interna '[DOP']]]</f>
        <v>0</v>
      </c>
      <c r="AG139" s="243"/>
      <c r="AH139" s="243"/>
      <c r="AI139" s="243"/>
      <c r="AJ139" s="243"/>
      <c r="AK139" s="243"/>
      <c r="AL139" s="243"/>
      <c r="AM139" s="496">
        <f>BD.PD8[[#This Row],[Pago 3]]+BD.PD8[[#This Row],[Pago 2]]+BD.PD8[[#This Row],[Pago 1]]</f>
        <v>1559272</v>
      </c>
      <c r="AN139" s="308" t="s">
        <v>244</v>
      </c>
      <c r="AO139" s="308" t="s">
        <v>245</v>
      </c>
      <c r="AP139" s="308" t="s">
        <v>246</v>
      </c>
      <c r="AQ139" s="308" t="s">
        <v>247</v>
      </c>
      <c r="AR139" s="308">
        <v>594</v>
      </c>
      <c r="AS139" s="308" t="s">
        <v>258</v>
      </c>
      <c r="AT139" s="249" t="s">
        <v>1356</v>
      </c>
      <c r="AU139" s="306"/>
      <c r="AV139" s="306"/>
      <c r="AW139" s="306"/>
      <c r="AX139" s="306"/>
      <c r="AY139" s="306"/>
      <c r="AZ139" s="306"/>
      <c r="BA139" s="306"/>
      <c r="BB139" s="306"/>
      <c r="BC139" s="306"/>
      <c r="BD139" s="306"/>
      <c r="BE139" s="306"/>
      <c r="BF139" s="306"/>
      <c r="BG139" s="306"/>
      <c r="BH139" s="306"/>
      <c r="BI139" s="306"/>
      <c r="BJ139" s="306"/>
      <c r="BK139" s="306"/>
      <c r="BL139" s="306"/>
      <c r="BM139" s="306"/>
      <c r="BN139" s="306"/>
      <c r="BO139" s="306"/>
      <c r="BP139" s="306"/>
      <c r="BQ139" s="306"/>
      <c r="BR139" s="306"/>
      <c r="BS139" s="306"/>
      <c r="BT139" s="306"/>
      <c r="BU139" s="306"/>
      <c r="BV139" s="306"/>
      <c r="BW139" s="306"/>
      <c r="BX139" s="306"/>
      <c r="BY139" s="306"/>
      <c r="BZ139" s="306"/>
      <c r="CA139" s="306"/>
      <c r="CB139" s="306"/>
      <c r="CC139" s="306"/>
      <c r="CD139" s="306"/>
      <c r="CE139" s="306"/>
      <c r="CF139" s="306"/>
      <c r="CG139" s="306"/>
      <c r="CH139" s="306"/>
      <c r="CI139" s="306"/>
      <c r="CJ139" s="306"/>
      <c r="CK139" s="306"/>
      <c r="CL139" s="306"/>
      <c r="CM139" s="306"/>
      <c r="CN139" s="306"/>
      <c r="CO139" s="306"/>
      <c r="CP139" s="306"/>
      <c r="CQ139" s="306"/>
      <c r="CR139" s="306"/>
      <c r="CS139" s="306"/>
      <c r="CT139" s="306"/>
      <c r="CU139" s="306"/>
      <c r="CV139" s="306"/>
      <c r="CW139" s="306"/>
      <c r="CX139" s="306"/>
      <c r="CY139" s="306"/>
      <c r="CZ139" s="306"/>
      <c r="DA139" s="306"/>
      <c r="DB139" s="306"/>
      <c r="DC139" s="306"/>
      <c r="DD139" s="306"/>
      <c r="DE139" s="306"/>
      <c r="DF139" s="306"/>
      <c r="DG139" s="306"/>
      <c r="DH139" s="306"/>
      <c r="DI139" s="306"/>
      <c r="DJ139" s="306"/>
      <c r="DK139" s="306"/>
      <c r="DL139" s="306"/>
      <c r="DM139" s="306"/>
      <c r="DN139" s="306"/>
      <c r="DO139" s="306"/>
      <c r="DP139" s="306"/>
      <c r="DQ139" s="306"/>
      <c r="DR139" s="306"/>
      <c r="DS139" s="306"/>
      <c r="DT139" s="306"/>
      <c r="DU139" s="306"/>
      <c r="DV139" s="306"/>
      <c r="DW139" s="306"/>
      <c r="DX139" s="306"/>
      <c r="DY139" s="306"/>
      <c r="DZ139" s="306"/>
      <c r="EA139" s="306"/>
      <c r="EB139" s="306"/>
      <c r="EC139" s="306"/>
      <c r="ED139" s="306"/>
      <c r="EE139" s="306"/>
      <c r="EF139" s="306"/>
      <c r="EG139" s="306"/>
      <c r="EH139" s="306"/>
      <c r="EI139" s="306"/>
      <c r="EJ139" s="306"/>
      <c r="EK139" s="306"/>
      <c r="EL139" s="306"/>
      <c r="EM139" s="306"/>
      <c r="EN139" s="306"/>
      <c r="EO139" s="306"/>
      <c r="EP139" s="306"/>
      <c r="EQ139" s="306"/>
      <c r="ER139" s="306"/>
      <c r="ES139" s="306"/>
      <c r="ET139" s="306"/>
      <c r="EU139" s="306"/>
      <c r="EV139" s="306"/>
      <c r="EW139" s="306"/>
      <c r="EX139" s="306"/>
      <c r="EY139" s="306"/>
      <c r="EZ139" s="306"/>
      <c r="FA139" s="306"/>
      <c r="FB139" s="306"/>
      <c r="FC139" s="306"/>
      <c r="FD139" s="306"/>
      <c r="FE139" s="306"/>
      <c r="FF139" s="306"/>
      <c r="FG139" s="306"/>
      <c r="FH139" s="306"/>
      <c r="FI139" s="306"/>
      <c r="FJ139" s="306"/>
      <c r="FK139" s="306"/>
      <c r="FL139" s="306"/>
      <c r="FM139" s="306"/>
      <c r="FN139" s="306"/>
      <c r="FO139" s="306"/>
      <c r="FP139" s="306"/>
      <c r="FQ139" s="306"/>
      <c r="FR139" s="306"/>
      <c r="FS139" s="306"/>
      <c r="FT139" s="306"/>
      <c r="FU139" s="306"/>
      <c r="FV139" s="306"/>
      <c r="FW139" s="306"/>
      <c r="FX139" s="306"/>
      <c r="FY139" s="306"/>
      <c r="FZ139" s="306"/>
      <c r="GA139" s="306"/>
      <c r="GB139" s="306"/>
      <c r="GC139" s="306"/>
      <c r="GD139" s="306"/>
      <c r="GE139" s="306"/>
      <c r="GF139" s="306"/>
      <c r="GG139" s="306"/>
      <c r="GH139" s="306"/>
      <c r="GI139" s="306"/>
      <c r="GJ139" s="306"/>
      <c r="GK139" s="306"/>
      <c r="GL139" s="306"/>
      <c r="GM139" s="306"/>
      <c r="GN139" s="306"/>
      <c r="GO139" s="306"/>
      <c r="GP139" s="306"/>
      <c r="GQ139" s="306"/>
      <c r="GR139" s="306"/>
      <c r="GS139" s="306"/>
      <c r="GT139" s="306"/>
      <c r="GU139" s="306"/>
      <c r="GV139" s="306"/>
      <c r="GW139" s="306"/>
      <c r="GX139" s="306"/>
      <c r="GY139" s="306"/>
      <c r="GZ139" s="306"/>
      <c r="HA139" s="306"/>
      <c r="HB139" s="306"/>
      <c r="HC139" s="306"/>
      <c r="HD139" s="306"/>
      <c r="HE139" s="306"/>
      <c r="HF139" s="306"/>
      <c r="HG139" s="306"/>
      <c r="HH139" s="306"/>
      <c r="HI139" s="306"/>
      <c r="HJ139" s="306"/>
      <c r="HK139" s="306"/>
      <c r="HL139" s="306"/>
      <c r="HM139" s="306"/>
      <c r="HN139" s="306"/>
      <c r="HO139" s="306"/>
      <c r="HP139" s="306"/>
      <c r="HQ139" s="306"/>
      <c r="HR139" s="306"/>
      <c r="HS139" s="306"/>
      <c r="HT139" s="306"/>
      <c r="HU139" s="306"/>
      <c r="HV139" s="306"/>
      <c r="HW139" s="306"/>
      <c r="HX139" s="306"/>
      <c r="HY139" s="306"/>
      <c r="HZ139" s="306"/>
      <c r="IA139" s="306"/>
      <c r="IB139" s="306"/>
      <c r="IC139" s="306"/>
      <c r="ID139" s="306"/>
      <c r="IE139" s="306"/>
      <c r="IF139" s="306"/>
      <c r="IG139" s="306"/>
      <c r="IH139" s="306"/>
    </row>
    <row r="140" spans="1:242" s="219" customFormat="1" ht="15" customHeight="1" x14ac:dyDescent="0.3">
      <c r="A140" s="174">
        <v>5.03</v>
      </c>
      <c r="B140" s="231"/>
      <c r="C140" s="232" t="e">
        <f>VLOOKUP(BD.PD8[[#This Row],[Pos]],[18]!PPto[#Data],3,FALSE)</f>
        <v>#REF!</v>
      </c>
      <c r="D140" s="174" t="s">
        <v>23</v>
      </c>
      <c r="E140" s="305" t="str">
        <f>IF(BD.PD8[[#This Row],[.]]="*",VLOOKUP(BD.PD8[[#This Row],[Pos]],[18]Presupuesto!A:H,7,FALSE),"")</f>
        <v/>
      </c>
      <c r="F140" s="378" t="s">
        <v>1311</v>
      </c>
      <c r="G140" s="174">
        <v>4600073155</v>
      </c>
      <c r="H140" s="174"/>
      <c r="I140" s="174" t="s">
        <v>1305</v>
      </c>
      <c r="J140" s="382">
        <v>1</v>
      </c>
      <c r="K140" s="174" t="s">
        <v>117</v>
      </c>
      <c r="L140" s="383">
        <f>IF(BD.PD8[[#This Row],[Mon]]="DOP",1,HLOOKUP(BD.PD8[[#This Row],[Mon]],Data!$J$1:$K$2,2,FALSE))</f>
        <v>65</v>
      </c>
      <c r="M140" s="400">
        <v>11186</v>
      </c>
      <c r="N140" s="243">
        <f>BD.PD8[[#This Row],[Cant.]]*BD.PD8[[#This Row],[ Tasa ]]*BD.PD8[[#This Row],[ Precio Und.]]</f>
        <v>727090</v>
      </c>
      <c r="O140" s="386">
        <v>0.45</v>
      </c>
      <c r="P140" s="243">
        <f>IF(BD.PD8[[#This Row],[Liquid. '[%']]]&lt;&gt;0,(BD.PD8[[#This Row],[Valor Neto '[DOP']]]*BD.PD8[[#This Row],[Liquid. '[%']]])+BD.PD8[[#This Row],[Valor Neto '[DOP']]],BD.PD8[[#This Row],[Valor Neto '[DOP']]])</f>
        <v>1054280.5</v>
      </c>
      <c r="Q140" s="243">
        <f>BD.PD8[[#This Row],[Ppto. Orden Interna '[DOP']]]/HLOOKUP("USD",Data!$J$1:$K$2,2,FALSE)</f>
        <v>16219.7</v>
      </c>
      <c r="R140" s="398" t="s">
        <v>1306</v>
      </c>
      <c r="S140" s="387"/>
      <c r="T140" s="387"/>
      <c r="U140" s="492" t="s">
        <v>321</v>
      </c>
      <c r="V140" s="493">
        <v>801670</v>
      </c>
      <c r="W140" s="494" t="s">
        <v>355</v>
      </c>
      <c r="X140" s="495">
        <v>4</v>
      </c>
      <c r="Y140" s="388">
        <v>0.5</v>
      </c>
      <c r="Z140" s="243">
        <f>BD.PD8[[#This Row],[Av.P1 '[%']]]*BD.PD8[[#This Row],[Ppto. Orden Interna '[DOP']]]</f>
        <v>527140.25</v>
      </c>
      <c r="AA140" s="495">
        <v>11</v>
      </c>
      <c r="AB140" s="388">
        <v>0.5</v>
      </c>
      <c r="AC140" s="243">
        <f>BD.PD8[[#This Row],[Av.P2 '[%']]]*BD.PD8[[#This Row],[Ppto. Orden Interna '[DOP']]]</f>
        <v>527140.25</v>
      </c>
      <c r="AD140" s="249"/>
      <c r="AE140" s="389"/>
      <c r="AF140" s="243">
        <f>BD.PD8[[#This Row],[Av.P3 '[%']]]*BD.PD8[[#This Row],[Ppto. Orden Interna '[DOP']]]</f>
        <v>0</v>
      </c>
      <c r="AG140" s="243"/>
      <c r="AH140" s="243"/>
      <c r="AI140" s="243"/>
      <c r="AJ140" s="243"/>
      <c r="AK140" s="243"/>
      <c r="AL140" s="243"/>
      <c r="AM140" s="496">
        <f>BD.PD8[[#This Row],[Pago 3]]+BD.PD8[[#This Row],[Pago 2]]+BD.PD8[[#This Row],[Pago 1]]</f>
        <v>1054280.5</v>
      </c>
      <c r="AN140" s="308" t="s">
        <v>244</v>
      </c>
      <c r="AO140" s="308" t="s">
        <v>245</v>
      </c>
      <c r="AP140" s="308" t="s">
        <v>246</v>
      </c>
      <c r="AQ140" s="308" t="s">
        <v>247</v>
      </c>
      <c r="AR140" s="308">
        <v>594</v>
      </c>
      <c r="AS140" s="308" t="s">
        <v>258</v>
      </c>
      <c r="AT140" s="249" t="s">
        <v>1356</v>
      </c>
      <c r="AU140" s="306"/>
      <c r="AV140" s="306"/>
      <c r="AW140" s="306"/>
      <c r="AX140" s="306"/>
      <c r="AY140" s="306"/>
      <c r="AZ140" s="306"/>
      <c r="BA140" s="306"/>
      <c r="BB140" s="306"/>
      <c r="BC140" s="306"/>
      <c r="BD140" s="306"/>
      <c r="BE140" s="306"/>
      <c r="BF140" s="306"/>
      <c r="BG140" s="306"/>
      <c r="BH140" s="306"/>
      <c r="BI140" s="306"/>
      <c r="BJ140" s="306"/>
      <c r="BK140" s="306"/>
      <c r="BL140" s="306"/>
      <c r="BM140" s="306"/>
      <c r="BN140" s="306"/>
      <c r="BO140" s="306"/>
      <c r="BP140" s="306"/>
      <c r="BQ140" s="306"/>
      <c r="BR140" s="306"/>
      <c r="BS140" s="306"/>
      <c r="BT140" s="306"/>
      <c r="BU140" s="306"/>
      <c r="BV140" s="306"/>
      <c r="BW140" s="306"/>
      <c r="BX140" s="306"/>
      <c r="BY140" s="306"/>
      <c r="BZ140" s="306"/>
      <c r="CA140" s="306"/>
      <c r="CB140" s="306"/>
      <c r="CC140" s="306"/>
      <c r="CD140" s="306"/>
      <c r="CE140" s="306"/>
      <c r="CF140" s="306"/>
      <c r="CG140" s="306"/>
      <c r="CH140" s="306"/>
      <c r="CI140" s="306"/>
      <c r="CJ140" s="306"/>
      <c r="CK140" s="306"/>
      <c r="CL140" s="306"/>
      <c r="CM140" s="306"/>
      <c r="CN140" s="306"/>
      <c r="CO140" s="306"/>
      <c r="CP140" s="306"/>
      <c r="CQ140" s="306"/>
      <c r="CR140" s="306"/>
      <c r="CS140" s="306"/>
      <c r="CT140" s="306"/>
      <c r="CU140" s="306"/>
      <c r="CV140" s="306"/>
      <c r="CW140" s="306"/>
      <c r="CX140" s="306"/>
      <c r="CY140" s="306"/>
      <c r="CZ140" s="306"/>
      <c r="DA140" s="306"/>
      <c r="DB140" s="306"/>
      <c r="DC140" s="306"/>
      <c r="DD140" s="306"/>
      <c r="DE140" s="306"/>
      <c r="DF140" s="306"/>
      <c r="DG140" s="306"/>
      <c r="DH140" s="306"/>
      <c r="DI140" s="306"/>
      <c r="DJ140" s="306"/>
      <c r="DK140" s="306"/>
      <c r="DL140" s="306"/>
      <c r="DM140" s="306"/>
      <c r="DN140" s="306"/>
      <c r="DO140" s="306"/>
      <c r="DP140" s="306"/>
      <c r="DQ140" s="306"/>
      <c r="DR140" s="306"/>
      <c r="DS140" s="306"/>
      <c r="DT140" s="306"/>
      <c r="DU140" s="306"/>
      <c r="DV140" s="306"/>
      <c r="DW140" s="306"/>
      <c r="DX140" s="306"/>
      <c r="DY140" s="306"/>
      <c r="DZ140" s="306"/>
      <c r="EA140" s="306"/>
      <c r="EB140" s="306"/>
      <c r="EC140" s="306"/>
      <c r="ED140" s="306"/>
      <c r="EE140" s="306"/>
      <c r="EF140" s="306"/>
      <c r="EG140" s="306"/>
      <c r="EH140" s="306"/>
      <c r="EI140" s="306"/>
      <c r="EJ140" s="306"/>
      <c r="EK140" s="306"/>
      <c r="EL140" s="306"/>
      <c r="EM140" s="306"/>
      <c r="EN140" s="306"/>
      <c r="EO140" s="306"/>
      <c r="EP140" s="306"/>
      <c r="EQ140" s="306"/>
      <c r="ER140" s="306"/>
      <c r="ES140" s="306"/>
      <c r="ET140" s="306"/>
      <c r="EU140" s="306"/>
      <c r="EV140" s="306"/>
      <c r="EW140" s="306"/>
      <c r="EX140" s="306"/>
      <c r="EY140" s="306"/>
      <c r="EZ140" s="306"/>
      <c r="FA140" s="306"/>
      <c r="FB140" s="306"/>
      <c r="FC140" s="306"/>
      <c r="FD140" s="306"/>
      <c r="FE140" s="306"/>
      <c r="FF140" s="306"/>
      <c r="FG140" s="306"/>
      <c r="FH140" s="306"/>
      <c r="FI140" s="306"/>
      <c r="FJ140" s="306"/>
      <c r="FK140" s="306"/>
      <c r="FL140" s="306"/>
      <c r="FM140" s="306"/>
      <c r="FN140" s="306"/>
      <c r="FO140" s="306"/>
      <c r="FP140" s="306"/>
      <c r="FQ140" s="306"/>
      <c r="FR140" s="306"/>
      <c r="FS140" s="306"/>
      <c r="FT140" s="306"/>
      <c r="FU140" s="306"/>
      <c r="FV140" s="306"/>
      <c r="FW140" s="306"/>
      <c r="FX140" s="306"/>
      <c r="FY140" s="306"/>
      <c r="FZ140" s="306"/>
      <c r="GA140" s="306"/>
      <c r="GB140" s="306"/>
      <c r="GC140" s="306"/>
      <c r="GD140" s="306"/>
      <c r="GE140" s="306"/>
      <c r="GF140" s="306"/>
      <c r="GG140" s="306"/>
      <c r="GH140" s="306"/>
      <c r="GI140" s="306"/>
      <c r="GJ140" s="306"/>
      <c r="GK140" s="306"/>
      <c r="GL140" s="306"/>
      <c r="GM140" s="306"/>
      <c r="GN140" s="306"/>
      <c r="GO140" s="306"/>
      <c r="GP140" s="306"/>
      <c r="GQ140" s="306"/>
      <c r="GR140" s="306"/>
      <c r="GS140" s="306"/>
      <c r="GT140" s="306"/>
      <c r="GU140" s="306"/>
      <c r="GV140" s="306"/>
      <c r="GW140" s="306"/>
      <c r="GX140" s="306"/>
      <c r="GY140" s="306"/>
      <c r="GZ140" s="306"/>
      <c r="HA140" s="306"/>
      <c r="HB140" s="306"/>
      <c r="HC140" s="306"/>
      <c r="HD140" s="306"/>
      <c r="HE140" s="306"/>
      <c r="HF140" s="306"/>
      <c r="HG140" s="306"/>
      <c r="HH140" s="306"/>
      <c r="HI140" s="306"/>
      <c r="HJ140" s="306"/>
      <c r="HK140" s="306"/>
      <c r="HL140" s="306"/>
      <c r="HM140" s="306"/>
      <c r="HN140" s="306"/>
      <c r="HO140" s="306"/>
      <c r="HP140" s="306"/>
      <c r="HQ140" s="306"/>
      <c r="HR140" s="306"/>
      <c r="HS140" s="306"/>
      <c r="HT140" s="306"/>
      <c r="HU140" s="306"/>
      <c r="HV140" s="306"/>
      <c r="HW140" s="306"/>
      <c r="HX140" s="306"/>
      <c r="HY140" s="306"/>
      <c r="HZ140" s="306"/>
      <c r="IA140" s="306"/>
      <c r="IB140" s="306"/>
      <c r="IC140" s="306"/>
      <c r="ID140" s="306"/>
      <c r="IE140" s="306"/>
      <c r="IF140" s="306"/>
      <c r="IG140" s="306"/>
      <c r="IH140" s="306"/>
    </row>
    <row r="141" spans="1:242" s="219" customFormat="1" ht="15" customHeight="1" x14ac:dyDescent="0.3">
      <c r="A141" s="174">
        <v>5.03</v>
      </c>
      <c r="B141" s="231"/>
      <c r="C141" s="232" t="e">
        <f>VLOOKUP(BD.PD8[[#This Row],[Pos]],[18]!PPto[#Data],3,FALSE)</f>
        <v>#REF!</v>
      </c>
      <c r="D141" s="174" t="s">
        <v>23</v>
      </c>
      <c r="E141" s="305" t="str">
        <f>IF(BD.PD8[[#This Row],[.]]="*",VLOOKUP(BD.PD8[[#This Row],[Pos]],[18]Presupuesto!A:H,7,FALSE),"")</f>
        <v/>
      </c>
      <c r="F141" s="378" t="s">
        <v>1312</v>
      </c>
      <c r="G141" s="174">
        <v>4600073155</v>
      </c>
      <c r="H141" s="174"/>
      <c r="I141" s="174" t="s">
        <v>1305</v>
      </c>
      <c r="J141" s="382">
        <v>1</v>
      </c>
      <c r="K141" s="174" t="s">
        <v>117</v>
      </c>
      <c r="L141" s="383">
        <f>IF(BD.PD8[[#This Row],[Mon]]="DOP",1,HLOOKUP(BD.PD8[[#This Row],[Mon]],Data!$J$1:$K$2,2,FALSE))</f>
        <v>65</v>
      </c>
      <c r="M141" s="400">
        <v>10445</v>
      </c>
      <c r="N141" s="243">
        <f>BD.PD8[[#This Row],[Cant.]]*BD.PD8[[#This Row],[ Tasa ]]*BD.PD8[[#This Row],[ Precio Und.]]</f>
        <v>678925</v>
      </c>
      <c r="O141" s="386">
        <v>0.45</v>
      </c>
      <c r="P141" s="243">
        <f>IF(BD.PD8[[#This Row],[Liquid. '[%']]]&lt;&gt;0,(BD.PD8[[#This Row],[Valor Neto '[DOP']]]*BD.PD8[[#This Row],[Liquid. '[%']]])+BD.PD8[[#This Row],[Valor Neto '[DOP']]],BD.PD8[[#This Row],[Valor Neto '[DOP']]])</f>
        <v>984441.25</v>
      </c>
      <c r="Q141" s="243">
        <f>BD.PD8[[#This Row],[Ppto. Orden Interna '[DOP']]]/HLOOKUP("USD",Data!$J$1:$K$2,2,FALSE)</f>
        <v>15145.25</v>
      </c>
      <c r="R141" s="398" t="s">
        <v>1306</v>
      </c>
      <c r="S141" s="387"/>
      <c r="T141" s="387"/>
      <c r="U141" s="492" t="s">
        <v>321</v>
      </c>
      <c r="V141" s="493">
        <v>801670</v>
      </c>
      <c r="W141" s="494" t="s">
        <v>355</v>
      </c>
      <c r="X141" s="495">
        <v>4</v>
      </c>
      <c r="Y141" s="388">
        <v>0.5</v>
      </c>
      <c r="Z141" s="243">
        <f>BD.PD8[[#This Row],[Av.P1 '[%']]]*BD.PD8[[#This Row],[Ppto. Orden Interna '[DOP']]]</f>
        <v>492220.625</v>
      </c>
      <c r="AA141" s="495">
        <v>11</v>
      </c>
      <c r="AB141" s="388">
        <v>0.5</v>
      </c>
      <c r="AC141" s="243">
        <f>BD.PD8[[#This Row],[Av.P2 '[%']]]*BD.PD8[[#This Row],[Ppto. Orden Interna '[DOP']]]</f>
        <v>492220.625</v>
      </c>
      <c r="AD141" s="249"/>
      <c r="AE141" s="389"/>
      <c r="AF141" s="243">
        <f>BD.PD8[[#This Row],[Av.P3 '[%']]]*BD.PD8[[#This Row],[Ppto. Orden Interna '[DOP']]]</f>
        <v>0</v>
      </c>
      <c r="AG141" s="243"/>
      <c r="AH141" s="243"/>
      <c r="AI141" s="243"/>
      <c r="AJ141" s="243"/>
      <c r="AK141" s="243"/>
      <c r="AL141" s="243"/>
      <c r="AM141" s="496">
        <f>BD.PD8[[#This Row],[Pago 3]]+BD.PD8[[#This Row],[Pago 2]]+BD.PD8[[#This Row],[Pago 1]]</f>
        <v>984441.25</v>
      </c>
      <c r="AN141" s="308" t="s">
        <v>244</v>
      </c>
      <c r="AO141" s="308" t="s">
        <v>245</v>
      </c>
      <c r="AP141" s="308" t="s">
        <v>246</v>
      </c>
      <c r="AQ141" s="308" t="s">
        <v>247</v>
      </c>
      <c r="AR141" s="308">
        <v>594</v>
      </c>
      <c r="AS141" s="308" t="s">
        <v>258</v>
      </c>
      <c r="AT141" s="249" t="s">
        <v>1356</v>
      </c>
      <c r="AU141" s="306"/>
      <c r="AV141" s="306"/>
      <c r="AW141" s="306"/>
      <c r="AX141" s="306"/>
      <c r="AY141" s="306"/>
      <c r="AZ141" s="306"/>
      <c r="BA141" s="306"/>
      <c r="BB141" s="306"/>
      <c r="BC141" s="306"/>
      <c r="BD141" s="306"/>
      <c r="BE141" s="306"/>
      <c r="BF141" s="306"/>
      <c r="BG141" s="306"/>
      <c r="BH141" s="306"/>
      <c r="BI141" s="306"/>
      <c r="BJ141" s="306"/>
      <c r="BK141" s="306"/>
      <c r="BL141" s="306"/>
      <c r="BM141" s="306"/>
      <c r="BN141" s="306"/>
      <c r="BO141" s="306"/>
      <c r="BP141" s="306"/>
      <c r="BQ141" s="306"/>
      <c r="BR141" s="306"/>
      <c r="BS141" s="306"/>
      <c r="BT141" s="306"/>
      <c r="BU141" s="306"/>
      <c r="BV141" s="306"/>
      <c r="BW141" s="306"/>
      <c r="BX141" s="306"/>
      <c r="BY141" s="306"/>
      <c r="BZ141" s="306"/>
      <c r="CA141" s="306"/>
      <c r="CB141" s="306"/>
      <c r="CC141" s="306"/>
      <c r="CD141" s="306"/>
      <c r="CE141" s="306"/>
      <c r="CF141" s="306"/>
      <c r="CG141" s="306"/>
      <c r="CH141" s="306"/>
      <c r="CI141" s="306"/>
      <c r="CJ141" s="306"/>
      <c r="CK141" s="306"/>
      <c r="CL141" s="306"/>
      <c r="CM141" s="306"/>
      <c r="CN141" s="306"/>
      <c r="CO141" s="306"/>
      <c r="CP141" s="306"/>
      <c r="CQ141" s="306"/>
      <c r="CR141" s="306"/>
      <c r="CS141" s="306"/>
      <c r="CT141" s="306"/>
      <c r="CU141" s="306"/>
      <c r="CV141" s="306"/>
      <c r="CW141" s="306"/>
      <c r="CX141" s="306"/>
      <c r="CY141" s="306"/>
      <c r="CZ141" s="306"/>
      <c r="DA141" s="306"/>
      <c r="DB141" s="306"/>
      <c r="DC141" s="306"/>
      <c r="DD141" s="306"/>
      <c r="DE141" s="306"/>
      <c r="DF141" s="306"/>
      <c r="DG141" s="306"/>
      <c r="DH141" s="306"/>
      <c r="DI141" s="306"/>
      <c r="DJ141" s="306"/>
      <c r="DK141" s="306"/>
      <c r="DL141" s="306"/>
      <c r="DM141" s="306"/>
      <c r="DN141" s="306"/>
      <c r="DO141" s="306"/>
      <c r="DP141" s="306"/>
      <c r="DQ141" s="306"/>
      <c r="DR141" s="306"/>
      <c r="DS141" s="306"/>
      <c r="DT141" s="306"/>
      <c r="DU141" s="306"/>
      <c r="DV141" s="306"/>
      <c r="DW141" s="306"/>
      <c r="DX141" s="306"/>
      <c r="DY141" s="306"/>
      <c r="DZ141" s="306"/>
      <c r="EA141" s="306"/>
      <c r="EB141" s="306"/>
      <c r="EC141" s="306"/>
      <c r="ED141" s="306"/>
      <c r="EE141" s="306"/>
      <c r="EF141" s="306"/>
      <c r="EG141" s="306"/>
      <c r="EH141" s="306"/>
      <c r="EI141" s="306"/>
      <c r="EJ141" s="306"/>
      <c r="EK141" s="306"/>
      <c r="EL141" s="306"/>
      <c r="EM141" s="306"/>
      <c r="EN141" s="306"/>
      <c r="EO141" s="306"/>
      <c r="EP141" s="306"/>
      <c r="EQ141" s="306"/>
      <c r="ER141" s="306"/>
      <c r="ES141" s="306"/>
      <c r="ET141" s="306"/>
      <c r="EU141" s="306"/>
      <c r="EV141" s="306"/>
      <c r="EW141" s="306"/>
      <c r="EX141" s="306"/>
      <c r="EY141" s="306"/>
      <c r="EZ141" s="306"/>
      <c r="FA141" s="306"/>
      <c r="FB141" s="306"/>
      <c r="FC141" s="306"/>
      <c r="FD141" s="306"/>
      <c r="FE141" s="306"/>
      <c r="FF141" s="306"/>
      <c r="FG141" s="306"/>
      <c r="FH141" s="306"/>
      <c r="FI141" s="306"/>
      <c r="FJ141" s="306"/>
      <c r="FK141" s="306"/>
      <c r="FL141" s="306"/>
      <c r="FM141" s="306"/>
      <c r="FN141" s="306"/>
      <c r="FO141" s="306"/>
      <c r="FP141" s="306"/>
      <c r="FQ141" s="306"/>
      <c r="FR141" s="306"/>
      <c r="FS141" s="306"/>
      <c r="FT141" s="306"/>
      <c r="FU141" s="306"/>
      <c r="FV141" s="306"/>
      <c r="FW141" s="306"/>
      <c r="FX141" s="306"/>
      <c r="FY141" s="306"/>
      <c r="FZ141" s="306"/>
      <c r="GA141" s="306"/>
      <c r="GB141" s="306"/>
      <c r="GC141" s="306"/>
      <c r="GD141" s="306"/>
      <c r="GE141" s="306"/>
      <c r="GF141" s="306"/>
      <c r="GG141" s="306"/>
      <c r="GH141" s="306"/>
      <c r="GI141" s="306"/>
      <c r="GJ141" s="306"/>
      <c r="GK141" s="306"/>
      <c r="GL141" s="306"/>
      <c r="GM141" s="306"/>
      <c r="GN141" s="306"/>
      <c r="GO141" s="306"/>
      <c r="GP141" s="306"/>
      <c r="GQ141" s="306"/>
      <c r="GR141" s="306"/>
      <c r="GS141" s="306"/>
      <c r="GT141" s="306"/>
      <c r="GU141" s="306"/>
      <c r="GV141" s="306"/>
      <c r="GW141" s="306"/>
      <c r="GX141" s="306"/>
      <c r="GY141" s="306"/>
      <c r="GZ141" s="306"/>
      <c r="HA141" s="306"/>
      <c r="HB141" s="306"/>
      <c r="HC141" s="306"/>
      <c r="HD141" s="306"/>
      <c r="HE141" s="306"/>
      <c r="HF141" s="306"/>
      <c r="HG141" s="306"/>
      <c r="HH141" s="306"/>
      <c r="HI141" s="306"/>
      <c r="HJ141" s="306"/>
      <c r="HK141" s="306"/>
      <c r="HL141" s="306"/>
      <c r="HM141" s="306"/>
      <c r="HN141" s="306"/>
      <c r="HO141" s="306"/>
      <c r="HP141" s="306"/>
      <c r="HQ141" s="306"/>
      <c r="HR141" s="306"/>
      <c r="HS141" s="306"/>
      <c r="HT141" s="306"/>
      <c r="HU141" s="306"/>
      <c r="HV141" s="306"/>
      <c r="HW141" s="306"/>
      <c r="HX141" s="306"/>
      <c r="HY141" s="306"/>
      <c r="HZ141" s="306"/>
      <c r="IA141" s="306"/>
      <c r="IB141" s="306"/>
      <c r="IC141" s="306"/>
      <c r="ID141" s="306"/>
      <c r="IE141" s="306"/>
      <c r="IF141" s="306"/>
      <c r="IG141" s="306"/>
      <c r="IH141" s="306"/>
    </row>
    <row r="142" spans="1:242" s="219" customFormat="1" ht="15" customHeight="1" x14ac:dyDescent="0.3">
      <c r="A142" s="174">
        <v>5.03</v>
      </c>
      <c r="B142" s="231"/>
      <c r="C142" s="232" t="e">
        <f>VLOOKUP(BD.PD8[[#This Row],[Pos]],[18]!PPto[#Data],3,FALSE)</f>
        <v>#REF!</v>
      </c>
      <c r="D142" s="174" t="s">
        <v>23</v>
      </c>
      <c r="E142" s="305" t="str">
        <f>IF(BD.PD8[[#This Row],[.]]="*",VLOOKUP(BD.PD8[[#This Row],[Pos]],[18]Presupuesto!A:H,7,FALSE),"")</f>
        <v/>
      </c>
      <c r="F142" s="378" t="s">
        <v>1313</v>
      </c>
      <c r="G142" s="174">
        <v>4600073155</v>
      </c>
      <c r="H142" s="174"/>
      <c r="I142" s="174" t="s">
        <v>1305</v>
      </c>
      <c r="J142" s="382">
        <v>1</v>
      </c>
      <c r="K142" s="174" t="s">
        <v>117</v>
      </c>
      <c r="L142" s="383">
        <f>IF(BD.PD8[[#This Row],[Mon]]="DOP",1,HLOOKUP(BD.PD8[[#This Row],[Mon]],Data!$J$1:$K$2,2,FALSE))</f>
        <v>65</v>
      </c>
      <c r="M142" s="400">
        <v>7107</v>
      </c>
      <c r="N142" s="243">
        <f>BD.PD8[[#This Row],[Cant.]]*BD.PD8[[#This Row],[ Tasa ]]*BD.PD8[[#This Row],[ Precio Und.]]</f>
        <v>461955</v>
      </c>
      <c r="O142" s="386">
        <v>0.45</v>
      </c>
      <c r="P142" s="243">
        <f>IF(BD.PD8[[#This Row],[Liquid. '[%']]]&lt;&gt;0,(BD.PD8[[#This Row],[Valor Neto '[DOP']]]*BD.PD8[[#This Row],[Liquid. '[%']]])+BD.PD8[[#This Row],[Valor Neto '[DOP']]],BD.PD8[[#This Row],[Valor Neto '[DOP']]])</f>
        <v>669834.75</v>
      </c>
      <c r="Q142" s="243">
        <f>BD.PD8[[#This Row],[Ppto. Orden Interna '[DOP']]]/HLOOKUP("USD",Data!$J$1:$K$2,2,FALSE)</f>
        <v>10305.15</v>
      </c>
      <c r="R142" s="398" t="s">
        <v>1306</v>
      </c>
      <c r="S142" s="387"/>
      <c r="T142" s="387"/>
      <c r="U142" s="492" t="s">
        <v>321</v>
      </c>
      <c r="V142" s="493">
        <v>801670</v>
      </c>
      <c r="W142" s="494" t="s">
        <v>355</v>
      </c>
      <c r="X142" s="495">
        <v>4</v>
      </c>
      <c r="Y142" s="388">
        <v>0.5</v>
      </c>
      <c r="Z142" s="243">
        <f>BD.PD8[[#This Row],[Av.P1 '[%']]]*BD.PD8[[#This Row],[Ppto. Orden Interna '[DOP']]]</f>
        <v>334917.375</v>
      </c>
      <c r="AA142" s="495">
        <v>11</v>
      </c>
      <c r="AB142" s="388">
        <v>0.5</v>
      </c>
      <c r="AC142" s="243">
        <f>BD.PD8[[#This Row],[Av.P2 '[%']]]*BD.PD8[[#This Row],[Ppto. Orden Interna '[DOP']]]</f>
        <v>334917.375</v>
      </c>
      <c r="AD142" s="249"/>
      <c r="AE142" s="389"/>
      <c r="AF142" s="243">
        <f>BD.PD8[[#This Row],[Av.P3 '[%']]]*BD.PD8[[#This Row],[Ppto. Orden Interna '[DOP']]]</f>
        <v>0</v>
      </c>
      <c r="AG142" s="243"/>
      <c r="AH142" s="243"/>
      <c r="AI142" s="243"/>
      <c r="AJ142" s="243"/>
      <c r="AK142" s="243"/>
      <c r="AL142" s="243"/>
      <c r="AM142" s="496">
        <f>BD.PD8[[#This Row],[Pago 3]]+BD.PD8[[#This Row],[Pago 2]]+BD.PD8[[#This Row],[Pago 1]]</f>
        <v>669834.75</v>
      </c>
      <c r="AN142" s="308" t="s">
        <v>244</v>
      </c>
      <c r="AO142" s="308" t="s">
        <v>245</v>
      </c>
      <c r="AP142" s="308" t="s">
        <v>246</v>
      </c>
      <c r="AQ142" s="308" t="s">
        <v>247</v>
      </c>
      <c r="AR142" s="308">
        <v>594</v>
      </c>
      <c r="AS142" s="308" t="s">
        <v>258</v>
      </c>
      <c r="AT142" s="249" t="s">
        <v>1356</v>
      </c>
      <c r="AU142" s="306"/>
      <c r="AV142" s="306"/>
      <c r="AW142" s="306"/>
      <c r="AX142" s="306"/>
      <c r="AY142" s="306"/>
      <c r="AZ142" s="306"/>
      <c r="BA142" s="306"/>
      <c r="BB142" s="306"/>
      <c r="BC142" s="306"/>
      <c r="BD142" s="306"/>
      <c r="BE142" s="306"/>
      <c r="BF142" s="306"/>
      <c r="BG142" s="306"/>
      <c r="BH142" s="306"/>
      <c r="BI142" s="306"/>
      <c r="BJ142" s="306"/>
      <c r="BK142" s="306"/>
      <c r="BL142" s="306"/>
      <c r="BM142" s="306"/>
      <c r="BN142" s="306"/>
      <c r="BO142" s="306"/>
      <c r="BP142" s="306"/>
      <c r="BQ142" s="306"/>
      <c r="BR142" s="306"/>
      <c r="BS142" s="306"/>
      <c r="BT142" s="306"/>
      <c r="BU142" s="306"/>
      <c r="BV142" s="306"/>
      <c r="BW142" s="306"/>
      <c r="BX142" s="306"/>
      <c r="BY142" s="306"/>
      <c r="BZ142" s="306"/>
      <c r="CA142" s="306"/>
      <c r="CB142" s="306"/>
      <c r="CC142" s="306"/>
      <c r="CD142" s="306"/>
      <c r="CE142" s="306"/>
      <c r="CF142" s="306"/>
      <c r="CG142" s="306"/>
      <c r="CH142" s="306"/>
      <c r="CI142" s="306"/>
      <c r="CJ142" s="306"/>
      <c r="CK142" s="306"/>
      <c r="CL142" s="306"/>
      <c r="CM142" s="306"/>
      <c r="CN142" s="306"/>
      <c r="CO142" s="306"/>
      <c r="CP142" s="306"/>
      <c r="CQ142" s="306"/>
      <c r="CR142" s="306"/>
      <c r="CS142" s="306"/>
      <c r="CT142" s="306"/>
      <c r="CU142" s="306"/>
      <c r="CV142" s="306"/>
      <c r="CW142" s="306"/>
      <c r="CX142" s="306"/>
      <c r="CY142" s="306"/>
      <c r="CZ142" s="306"/>
      <c r="DA142" s="306"/>
      <c r="DB142" s="306"/>
      <c r="DC142" s="306"/>
      <c r="DD142" s="306"/>
      <c r="DE142" s="306"/>
      <c r="DF142" s="306"/>
      <c r="DG142" s="306"/>
      <c r="DH142" s="306"/>
      <c r="DI142" s="306"/>
      <c r="DJ142" s="306"/>
      <c r="DK142" s="306"/>
      <c r="DL142" s="306"/>
      <c r="DM142" s="306"/>
      <c r="DN142" s="306"/>
      <c r="DO142" s="306"/>
      <c r="DP142" s="306"/>
      <c r="DQ142" s="306"/>
      <c r="DR142" s="306"/>
      <c r="DS142" s="306"/>
      <c r="DT142" s="306"/>
      <c r="DU142" s="306"/>
      <c r="DV142" s="306"/>
      <c r="DW142" s="306"/>
      <c r="DX142" s="306"/>
      <c r="DY142" s="306"/>
      <c r="DZ142" s="306"/>
      <c r="EA142" s="306"/>
      <c r="EB142" s="306"/>
      <c r="EC142" s="306"/>
      <c r="ED142" s="306"/>
      <c r="EE142" s="306"/>
      <c r="EF142" s="306"/>
      <c r="EG142" s="306"/>
      <c r="EH142" s="306"/>
      <c r="EI142" s="306"/>
      <c r="EJ142" s="306"/>
      <c r="EK142" s="306"/>
      <c r="EL142" s="306"/>
      <c r="EM142" s="306"/>
      <c r="EN142" s="306"/>
      <c r="EO142" s="306"/>
      <c r="EP142" s="306"/>
      <c r="EQ142" s="306"/>
      <c r="ER142" s="306"/>
      <c r="ES142" s="306"/>
      <c r="ET142" s="306"/>
      <c r="EU142" s="306"/>
      <c r="EV142" s="306"/>
      <c r="EW142" s="306"/>
      <c r="EX142" s="306"/>
      <c r="EY142" s="306"/>
      <c r="EZ142" s="306"/>
      <c r="FA142" s="306"/>
      <c r="FB142" s="306"/>
      <c r="FC142" s="306"/>
      <c r="FD142" s="306"/>
      <c r="FE142" s="306"/>
      <c r="FF142" s="306"/>
      <c r="FG142" s="306"/>
      <c r="FH142" s="306"/>
      <c r="FI142" s="306"/>
      <c r="FJ142" s="306"/>
      <c r="FK142" s="306"/>
      <c r="FL142" s="306"/>
      <c r="FM142" s="306"/>
      <c r="FN142" s="306"/>
      <c r="FO142" s="306"/>
      <c r="FP142" s="306"/>
      <c r="FQ142" s="306"/>
      <c r="FR142" s="306"/>
      <c r="FS142" s="306"/>
      <c r="FT142" s="306"/>
      <c r="FU142" s="306"/>
      <c r="FV142" s="306"/>
      <c r="FW142" s="306"/>
      <c r="FX142" s="306"/>
      <c r="FY142" s="306"/>
      <c r="FZ142" s="306"/>
      <c r="GA142" s="306"/>
      <c r="GB142" s="306"/>
      <c r="GC142" s="306"/>
      <c r="GD142" s="306"/>
      <c r="GE142" s="306"/>
      <c r="GF142" s="306"/>
      <c r="GG142" s="306"/>
      <c r="GH142" s="306"/>
      <c r="GI142" s="306"/>
      <c r="GJ142" s="306"/>
      <c r="GK142" s="306"/>
      <c r="GL142" s="306"/>
      <c r="GM142" s="306"/>
      <c r="GN142" s="306"/>
      <c r="GO142" s="306"/>
      <c r="GP142" s="306"/>
      <c r="GQ142" s="306"/>
      <c r="GR142" s="306"/>
      <c r="GS142" s="306"/>
      <c r="GT142" s="306"/>
      <c r="GU142" s="306"/>
      <c r="GV142" s="306"/>
      <c r="GW142" s="306"/>
      <c r="GX142" s="306"/>
      <c r="GY142" s="306"/>
      <c r="GZ142" s="306"/>
      <c r="HA142" s="306"/>
      <c r="HB142" s="306"/>
      <c r="HC142" s="306"/>
      <c r="HD142" s="306"/>
      <c r="HE142" s="306"/>
      <c r="HF142" s="306"/>
      <c r="HG142" s="306"/>
      <c r="HH142" s="306"/>
      <c r="HI142" s="306"/>
      <c r="HJ142" s="306"/>
      <c r="HK142" s="306"/>
      <c r="HL142" s="306"/>
      <c r="HM142" s="306"/>
      <c r="HN142" s="306"/>
      <c r="HO142" s="306"/>
      <c r="HP142" s="306"/>
      <c r="HQ142" s="306"/>
      <c r="HR142" s="306"/>
      <c r="HS142" s="306"/>
      <c r="HT142" s="306"/>
      <c r="HU142" s="306"/>
      <c r="HV142" s="306"/>
      <c r="HW142" s="306"/>
      <c r="HX142" s="306"/>
      <c r="HY142" s="306"/>
      <c r="HZ142" s="306"/>
      <c r="IA142" s="306"/>
      <c r="IB142" s="306"/>
      <c r="IC142" s="306"/>
      <c r="ID142" s="306"/>
      <c r="IE142" s="306"/>
      <c r="IF142" s="306"/>
      <c r="IG142" s="306"/>
      <c r="IH142" s="306"/>
    </row>
    <row r="143" spans="1:242" s="219" customFormat="1" ht="15" customHeight="1" x14ac:dyDescent="0.3">
      <c r="A143" s="174">
        <v>5.03</v>
      </c>
      <c r="B143" s="231"/>
      <c r="C143" s="232" t="e">
        <f>VLOOKUP(BD.PD8[[#This Row],[Pos]],[18]!PPto[#Data],3,FALSE)</f>
        <v>#REF!</v>
      </c>
      <c r="D143" s="174" t="s">
        <v>23</v>
      </c>
      <c r="E143" s="305" t="str">
        <f>IF(BD.PD8[[#This Row],[.]]="*",VLOOKUP(BD.PD8[[#This Row],[Pos]],[18]Presupuesto!A:H,7,FALSE),"")</f>
        <v/>
      </c>
      <c r="F143" s="378" t="s">
        <v>356</v>
      </c>
      <c r="G143" s="174">
        <v>4600073155</v>
      </c>
      <c r="H143" s="174"/>
      <c r="I143" s="174" t="s">
        <v>1305</v>
      </c>
      <c r="J143" s="382">
        <v>1</v>
      </c>
      <c r="K143" s="174" t="s">
        <v>117</v>
      </c>
      <c r="L143" s="383">
        <f>IF(BD.PD8[[#This Row],[Mon]]="DOP",1,HLOOKUP(BD.PD8[[#This Row],[Mon]],Data!$J$1:$K$2,2,FALSE))</f>
        <v>65</v>
      </c>
      <c r="M143" s="400">
        <v>14067</v>
      </c>
      <c r="N143" s="243">
        <f>BD.PD8[[#This Row],[Cant.]]*BD.PD8[[#This Row],[ Tasa ]]*BD.PD8[[#This Row],[ Precio Und.]]</f>
        <v>914355</v>
      </c>
      <c r="O143" s="386">
        <v>0.45</v>
      </c>
      <c r="P143" s="243">
        <f>IF(BD.PD8[[#This Row],[Liquid. '[%']]]&lt;&gt;0,(BD.PD8[[#This Row],[Valor Neto '[DOP']]]*BD.PD8[[#This Row],[Liquid. '[%']]])+BD.PD8[[#This Row],[Valor Neto '[DOP']]],BD.PD8[[#This Row],[Valor Neto '[DOP']]])</f>
        <v>1325814.75</v>
      </c>
      <c r="Q143" s="243">
        <f>BD.PD8[[#This Row],[Ppto. Orden Interna '[DOP']]]/HLOOKUP("USD",Data!$J$1:$K$2,2,FALSE)</f>
        <v>20397.150000000001</v>
      </c>
      <c r="R143" s="398" t="s">
        <v>1306</v>
      </c>
      <c r="S143" s="387"/>
      <c r="T143" s="387"/>
      <c r="U143" s="492" t="s">
        <v>321</v>
      </c>
      <c r="V143" s="493">
        <v>801670</v>
      </c>
      <c r="W143" s="494" t="s">
        <v>355</v>
      </c>
      <c r="X143" s="495">
        <v>4</v>
      </c>
      <c r="Y143" s="388">
        <v>0.5</v>
      </c>
      <c r="Z143" s="243">
        <f>BD.PD8[[#This Row],[Av.P1 '[%']]]*BD.PD8[[#This Row],[Ppto. Orden Interna '[DOP']]]</f>
        <v>662907.375</v>
      </c>
      <c r="AA143" s="495">
        <v>11</v>
      </c>
      <c r="AB143" s="388">
        <v>0.5</v>
      </c>
      <c r="AC143" s="243">
        <f>BD.PD8[[#This Row],[Av.P2 '[%']]]*BD.PD8[[#This Row],[Ppto. Orden Interna '[DOP']]]</f>
        <v>662907.375</v>
      </c>
      <c r="AD143" s="249"/>
      <c r="AE143" s="389"/>
      <c r="AF143" s="243">
        <f>BD.PD8[[#This Row],[Av.P3 '[%']]]*BD.PD8[[#This Row],[Ppto. Orden Interna '[DOP']]]</f>
        <v>0</v>
      </c>
      <c r="AG143" s="243"/>
      <c r="AH143" s="243"/>
      <c r="AI143" s="243"/>
      <c r="AJ143" s="243"/>
      <c r="AK143" s="243"/>
      <c r="AL143" s="243"/>
      <c r="AM143" s="496">
        <f>BD.PD8[[#This Row],[Pago 3]]+BD.PD8[[#This Row],[Pago 2]]+BD.PD8[[#This Row],[Pago 1]]</f>
        <v>1325814.75</v>
      </c>
      <c r="AN143" s="308" t="s">
        <v>244</v>
      </c>
      <c r="AO143" s="308" t="s">
        <v>245</v>
      </c>
      <c r="AP143" s="308" t="s">
        <v>246</v>
      </c>
      <c r="AQ143" s="308" t="s">
        <v>247</v>
      </c>
      <c r="AR143" s="308">
        <v>594</v>
      </c>
      <c r="AS143" s="308" t="s">
        <v>258</v>
      </c>
      <c r="AT143" s="249" t="s">
        <v>1356</v>
      </c>
      <c r="AU143" s="306"/>
      <c r="AV143" s="306"/>
      <c r="AW143" s="306"/>
      <c r="AX143" s="306"/>
      <c r="AY143" s="306"/>
      <c r="AZ143" s="306"/>
      <c r="BA143" s="306"/>
      <c r="BB143" s="306"/>
      <c r="BC143" s="306"/>
      <c r="BD143" s="306"/>
      <c r="BE143" s="306"/>
      <c r="BF143" s="306"/>
      <c r="BG143" s="306"/>
      <c r="BH143" s="306"/>
      <c r="BI143" s="306"/>
      <c r="BJ143" s="306"/>
      <c r="BK143" s="306"/>
      <c r="BL143" s="306"/>
      <c r="BM143" s="306"/>
      <c r="BN143" s="306"/>
      <c r="BO143" s="306"/>
      <c r="BP143" s="306"/>
      <c r="BQ143" s="306"/>
      <c r="BR143" s="306"/>
      <c r="BS143" s="306"/>
      <c r="BT143" s="306"/>
      <c r="BU143" s="306"/>
      <c r="BV143" s="306"/>
      <c r="BW143" s="306"/>
      <c r="BX143" s="306"/>
      <c r="BY143" s="306"/>
      <c r="BZ143" s="306"/>
      <c r="CA143" s="306"/>
      <c r="CB143" s="306"/>
      <c r="CC143" s="306"/>
      <c r="CD143" s="306"/>
      <c r="CE143" s="306"/>
      <c r="CF143" s="306"/>
      <c r="CG143" s="306"/>
      <c r="CH143" s="306"/>
      <c r="CI143" s="306"/>
      <c r="CJ143" s="306"/>
      <c r="CK143" s="306"/>
      <c r="CL143" s="306"/>
      <c r="CM143" s="306"/>
      <c r="CN143" s="306"/>
      <c r="CO143" s="306"/>
      <c r="CP143" s="306"/>
      <c r="CQ143" s="306"/>
      <c r="CR143" s="306"/>
      <c r="CS143" s="306"/>
      <c r="CT143" s="306"/>
      <c r="CU143" s="306"/>
      <c r="CV143" s="306"/>
      <c r="CW143" s="306"/>
      <c r="CX143" s="306"/>
      <c r="CY143" s="306"/>
      <c r="CZ143" s="306"/>
      <c r="DA143" s="306"/>
      <c r="DB143" s="306"/>
      <c r="DC143" s="306"/>
      <c r="DD143" s="306"/>
      <c r="DE143" s="306"/>
      <c r="DF143" s="306"/>
      <c r="DG143" s="306"/>
      <c r="DH143" s="306"/>
      <c r="DI143" s="306"/>
      <c r="DJ143" s="306"/>
      <c r="DK143" s="306"/>
      <c r="DL143" s="306"/>
      <c r="DM143" s="306"/>
      <c r="DN143" s="306"/>
      <c r="DO143" s="306"/>
      <c r="DP143" s="306"/>
      <c r="DQ143" s="306"/>
      <c r="DR143" s="306"/>
      <c r="DS143" s="306"/>
      <c r="DT143" s="306"/>
      <c r="DU143" s="306"/>
      <c r="DV143" s="306"/>
      <c r="DW143" s="306"/>
      <c r="DX143" s="306"/>
      <c r="DY143" s="306"/>
      <c r="DZ143" s="306"/>
      <c r="EA143" s="306"/>
      <c r="EB143" s="306"/>
      <c r="EC143" s="306"/>
      <c r="ED143" s="306"/>
      <c r="EE143" s="306"/>
      <c r="EF143" s="306"/>
      <c r="EG143" s="306"/>
      <c r="EH143" s="306"/>
      <c r="EI143" s="306"/>
      <c r="EJ143" s="306"/>
      <c r="EK143" s="306"/>
      <c r="EL143" s="306"/>
      <c r="EM143" s="306"/>
      <c r="EN143" s="306"/>
      <c r="EO143" s="306"/>
      <c r="EP143" s="306"/>
      <c r="EQ143" s="306"/>
      <c r="ER143" s="306"/>
      <c r="ES143" s="306"/>
      <c r="ET143" s="306"/>
      <c r="EU143" s="306"/>
      <c r="EV143" s="306"/>
      <c r="EW143" s="306"/>
      <c r="EX143" s="306"/>
      <c r="EY143" s="306"/>
      <c r="EZ143" s="306"/>
      <c r="FA143" s="306"/>
      <c r="FB143" s="306"/>
      <c r="FC143" s="306"/>
      <c r="FD143" s="306"/>
      <c r="FE143" s="306"/>
      <c r="FF143" s="306"/>
      <c r="FG143" s="306"/>
      <c r="FH143" s="306"/>
      <c r="FI143" s="306"/>
      <c r="FJ143" s="306"/>
      <c r="FK143" s="306"/>
      <c r="FL143" s="306"/>
      <c r="FM143" s="306"/>
      <c r="FN143" s="306"/>
      <c r="FO143" s="306"/>
      <c r="FP143" s="306"/>
      <c r="FQ143" s="306"/>
      <c r="FR143" s="306"/>
      <c r="FS143" s="306"/>
      <c r="FT143" s="306"/>
      <c r="FU143" s="306"/>
      <c r="FV143" s="306"/>
      <c r="FW143" s="306"/>
      <c r="FX143" s="306"/>
      <c r="FY143" s="306"/>
      <c r="FZ143" s="306"/>
      <c r="GA143" s="306"/>
      <c r="GB143" s="306"/>
      <c r="GC143" s="306"/>
      <c r="GD143" s="306"/>
      <c r="GE143" s="306"/>
      <c r="GF143" s="306"/>
      <c r="GG143" s="306"/>
      <c r="GH143" s="306"/>
      <c r="GI143" s="306"/>
      <c r="GJ143" s="306"/>
      <c r="GK143" s="306"/>
      <c r="GL143" s="306"/>
      <c r="GM143" s="306"/>
      <c r="GN143" s="306"/>
      <c r="GO143" s="306"/>
      <c r="GP143" s="306"/>
      <c r="GQ143" s="306"/>
      <c r="GR143" s="306"/>
      <c r="GS143" s="306"/>
      <c r="GT143" s="306"/>
      <c r="GU143" s="306"/>
      <c r="GV143" s="306"/>
      <c r="GW143" s="306"/>
      <c r="GX143" s="306"/>
      <c r="GY143" s="306"/>
      <c r="GZ143" s="306"/>
      <c r="HA143" s="306"/>
      <c r="HB143" s="306"/>
      <c r="HC143" s="306"/>
      <c r="HD143" s="306"/>
      <c r="HE143" s="306"/>
      <c r="HF143" s="306"/>
      <c r="HG143" s="306"/>
      <c r="HH143" s="306"/>
      <c r="HI143" s="306"/>
      <c r="HJ143" s="306"/>
      <c r="HK143" s="306"/>
      <c r="HL143" s="306"/>
      <c r="HM143" s="306"/>
      <c r="HN143" s="306"/>
      <c r="HO143" s="306"/>
      <c r="HP143" s="306"/>
      <c r="HQ143" s="306"/>
      <c r="HR143" s="306"/>
      <c r="HS143" s="306"/>
      <c r="HT143" s="306"/>
      <c r="HU143" s="306"/>
      <c r="HV143" s="306"/>
      <c r="HW143" s="306"/>
      <c r="HX143" s="306"/>
      <c r="HY143" s="306"/>
      <c r="HZ143" s="306"/>
      <c r="IA143" s="306"/>
      <c r="IB143" s="306"/>
      <c r="IC143" s="306"/>
      <c r="ID143" s="306"/>
      <c r="IE143" s="306"/>
      <c r="IF143" s="306"/>
      <c r="IG143" s="306"/>
      <c r="IH143" s="306"/>
    </row>
    <row r="144" spans="1:242" s="219" customFormat="1" ht="15" customHeight="1" x14ac:dyDescent="0.3">
      <c r="A144" s="174">
        <v>5.04</v>
      </c>
      <c r="B144" s="231" t="s">
        <v>243</v>
      </c>
      <c r="C144" s="232" t="e">
        <f>VLOOKUP(BD.PD8[[#This Row],[Pos]],[18]!PPto[#Data],3,FALSE)</f>
        <v>#REF!</v>
      </c>
      <c r="D144" s="233" t="s">
        <v>243</v>
      </c>
      <c r="E144" s="305">
        <f>IF(BD.PD8[[#This Row],[.]]="*",VLOOKUP(BD.PD8[[#This Row],[Pos]],[18]Presupuesto!A:H,7,FALSE),"")</f>
        <v>27571.7</v>
      </c>
      <c r="F144" s="234"/>
      <c r="G144" s="174"/>
      <c r="H144" s="174"/>
      <c r="I144" s="174"/>
      <c r="J144" s="392">
        <v>1</v>
      </c>
      <c r="K144" s="233" t="s">
        <v>117</v>
      </c>
      <c r="L144" s="383">
        <f>IF(BD.PD8[[#This Row],[Mon]]="DOP",1,HLOOKUP(BD.PD8[[#This Row],[Mon]],Data!$J$1:$K$2,2,FALSE))</f>
        <v>65</v>
      </c>
      <c r="M144" s="490">
        <v>0</v>
      </c>
      <c r="N144" s="243">
        <f>BD.PD8[[#This Row],[Cant.]]*BD.PD8[[#This Row],[ Tasa ]]*BD.PD8[[#This Row],[ Precio Und.]]</f>
        <v>0</v>
      </c>
      <c r="O144" s="491">
        <v>0</v>
      </c>
      <c r="P144" s="243">
        <f>IF(BD.PD8[[#This Row],[Liquid. '[%']]]&lt;&gt;0,(BD.PD8[[#This Row],[Valor Neto '[DOP']]]*BD.PD8[[#This Row],[Liquid. '[%']]])+BD.PD8[[#This Row],[Valor Neto '[DOP']]],BD.PD8[[#This Row],[Valor Neto '[DOP']]])</f>
        <v>0</v>
      </c>
      <c r="Q144" s="243">
        <f>BD.PD8[[#This Row],[Ppto. Orden Interna '[DOP']]]/HLOOKUP("USD",Data!$J$1:$K$2,2,FALSE)</f>
        <v>0</v>
      </c>
      <c r="R144" s="381"/>
      <c r="S144" s="387"/>
      <c r="T144" s="387"/>
      <c r="U144" s="492" t="s">
        <v>321</v>
      </c>
      <c r="V144" s="493">
        <v>801670</v>
      </c>
      <c r="W144" s="494"/>
      <c r="X144" s="495"/>
      <c r="Y144" s="388"/>
      <c r="Z144" s="243">
        <f>BD.PD8[[#This Row],[Av.P1 '[%']]]*BD.PD8[[#This Row],[Ppto. Orden Interna '[DOP']]]</f>
        <v>0</v>
      </c>
      <c r="AA144" s="249"/>
      <c r="AB144" s="389"/>
      <c r="AC144" s="243">
        <f>BD.PD8[[#This Row],[Av.P2 '[%']]]*BD.PD8[[#This Row],[Ppto. Orden Interna '[DOP']]]</f>
        <v>0</v>
      </c>
      <c r="AD144" s="249"/>
      <c r="AE144" s="389"/>
      <c r="AF144" s="243">
        <f>BD.PD8[[#This Row],[Av.P3 '[%']]]*BD.PD8[[#This Row],[Ppto. Orden Interna '[DOP']]]</f>
        <v>0</v>
      </c>
      <c r="AG144" s="243"/>
      <c r="AH144" s="243"/>
      <c r="AI144" s="243"/>
      <c r="AJ144" s="243"/>
      <c r="AK144" s="243"/>
      <c r="AL144" s="243"/>
      <c r="AM144" s="496">
        <f>BD.PD8[[#This Row],[Pago 3]]+BD.PD8[[#This Row],[Pago 2]]+BD.PD8[[#This Row],[Pago 1]]</f>
        <v>0</v>
      </c>
      <c r="AN144" s="308" t="s">
        <v>244</v>
      </c>
      <c r="AO144" s="308" t="s">
        <v>245</v>
      </c>
      <c r="AP144" s="308" t="s">
        <v>246</v>
      </c>
      <c r="AQ144" s="308" t="s">
        <v>247</v>
      </c>
      <c r="AR144" s="308">
        <v>594</v>
      </c>
      <c r="AS144" s="308" t="s">
        <v>248</v>
      </c>
      <c r="AT144" s="249" t="s">
        <v>1356</v>
      </c>
      <c r="AU144" s="306"/>
      <c r="AV144" s="306"/>
      <c r="AW144" s="306"/>
      <c r="AX144" s="306"/>
      <c r="AY144" s="306"/>
      <c r="AZ144" s="306"/>
      <c r="BA144" s="306"/>
      <c r="BB144" s="306"/>
      <c r="BC144" s="306"/>
      <c r="BD144" s="306"/>
      <c r="BE144" s="306"/>
      <c r="BF144" s="306"/>
      <c r="BG144" s="306"/>
      <c r="BH144" s="306"/>
      <c r="BI144" s="306"/>
      <c r="BJ144" s="306"/>
      <c r="BK144" s="306"/>
      <c r="BL144" s="306"/>
      <c r="BM144" s="306"/>
      <c r="BN144" s="306"/>
      <c r="BO144" s="306"/>
      <c r="BP144" s="306"/>
      <c r="BQ144" s="306"/>
      <c r="BR144" s="306"/>
      <c r="BS144" s="306"/>
      <c r="BT144" s="306"/>
      <c r="BU144" s="306"/>
      <c r="BV144" s="306"/>
      <c r="BW144" s="306"/>
      <c r="BX144" s="306"/>
      <c r="BY144" s="306"/>
      <c r="BZ144" s="306"/>
      <c r="CA144" s="306"/>
      <c r="CB144" s="306"/>
      <c r="CC144" s="306"/>
      <c r="CD144" s="306"/>
      <c r="CE144" s="306"/>
      <c r="CF144" s="306"/>
      <c r="CG144" s="306"/>
      <c r="CH144" s="306"/>
      <c r="CI144" s="306"/>
      <c r="CJ144" s="306"/>
      <c r="CK144" s="306"/>
      <c r="CL144" s="306"/>
      <c r="CM144" s="306"/>
      <c r="CN144" s="306"/>
      <c r="CO144" s="306"/>
      <c r="CP144" s="306"/>
      <c r="CQ144" s="306"/>
      <c r="CR144" s="306"/>
      <c r="CS144" s="306"/>
      <c r="CT144" s="306"/>
      <c r="CU144" s="306"/>
      <c r="CV144" s="306"/>
      <c r="CW144" s="306"/>
      <c r="CX144" s="306"/>
      <c r="CY144" s="306"/>
      <c r="CZ144" s="306"/>
      <c r="DA144" s="306"/>
      <c r="DB144" s="306"/>
      <c r="DC144" s="306"/>
      <c r="DD144" s="306"/>
      <c r="DE144" s="306"/>
      <c r="DF144" s="306"/>
      <c r="DG144" s="306"/>
      <c r="DH144" s="306"/>
      <c r="DI144" s="306"/>
      <c r="DJ144" s="306"/>
      <c r="DK144" s="306"/>
      <c r="DL144" s="306"/>
      <c r="DM144" s="306"/>
      <c r="DN144" s="306"/>
      <c r="DO144" s="306"/>
      <c r="DP144" s="306"/>
      <c r="DQ144" s="306"/>
      <c r="DR144" s="306"/>
      <c r="DS144" s="306"/>
      <c r="DT144" s="306"/>
      <c r="DU144" s="306"/>
      <c r="DV144" s="306"/>
      <c r="DW144" s="306"/>
      <c r="DX144" s="306"/>
      <c r="DY144" s="306"/>
      <c r="DZ144" s="306"/>
      <c r="EA144" s="306"/>
      <c r="EB144" s="306"/>
      <c r="EC144" s="306"/>
      <c r="ED144" s="306"/>
      <c r="EE144" s="306"/>
      <c r="EF144" s="306"/>
      <c r="EG144" s="306"/>
      <c r="EH144" s="306"/>
      <c r="EI144" s="306"/>
      <c r="EJ144" s="306"/>
      <c r="EK144" s="306"/>
      <c r="EL144" s="306"/>
      <c r="EM144" s="306"/>
      <c r="EN144" s="306"/>
      <c r="EO144" s="306"/>
      <c r="EP144" s="306"/>
      <c r="EQ144" s="306"/>
      <c r="ER144" s="306"/>
      <c r="ES144" s="306"/>
      <c r="ET144" s="306"/>
      <c r="EU144" s="306"/>
      <c r="EV144" s="306"/>
      <c r="EW144" s="306"/>
      <c r="EX144" s="306"/>
      <c r="EY144" s="306"/>
      <c r="EZ144" s="306"/>
      <c r="FA144" s="306"/>
      <c r="FB144" s="306"/>
      <c r="FC144" s="306"/>
      <c r="FD144" s="306"/>
      <c r="FE144" s="306"/>
      <c r="FF144" s="306"/>
      <c r="FG144" s="306"/>
      <c r="FH144" s="306"/>
      <c r="FI144" s="306"/>
      <c r="FJ144" s="306"/>
      <c r="FK144" s="306"/>
      <c r="FL144" s="306"/>
      <c r="FM144" s="306"/>
      <c r="FN144" s="306"/>
      <c r="FO144" s="306"/>
      <c r="FP144" s="306"/>
      <c r="FQ144" s="306"/>
      <c r="FR144" s="306"/>
      <c r="FS144" s="306"/>
      <c r="FT144" s="306"/>
      <c r="FU144" s="306"/>
      <c r="FV144" s="306"/>
      <c r="FW144" s="306"/>
      <c r="FX144" s="306"/>
      <c r="FY144" s="306"/>
      <c r="FZ144" s="306"/>
      <c r="GA144" s="306"/>
      <c r="GB144" s="306"/>
      <c r="GC144" s="306"/>
      <c r="GD144" s="306"/>
      <c r="GE144" s="306"/>
      <c r="GF144" s="306"/>
      <c r="GG144" s="306"/>
      <c r="GH144" s="306"/>
      <c r="GI144" s="306"/>
      <c r="GJ144" s="306"/>
      <c r="GK144" s="306"/>
      <c r="GL144" s="306"/>
      <c r="GM144" s="306"/>
      <c r="GN144" s="306"/>
      <c r="GO144" s="306"/>
      <c r="GP144" s="306"/>
      <c r="GQ144" s="306"/>
      <c r="GR144" s="306"/>
      <c r="GS144" s="306"/>
      <c r="GT144" s="306"/>
      <c r="GU144" s="306"/>
      <c r="GV144" s="306"/>
      <c r="GW144" s="306"/>
      <c r="GX144" s="306"/>
      <c r="GY144" s="306"/>
      <c r="GZ144" s="306"/>
      <c r="HA144" s="306"/>
      <c r="HB144" s="306"/>
      <c r="HC144" s="306"/>
      <c r="HD144" s="306"/>
      <c r="HE144" s="306"/>
      <c r="HF144" s="306"/>
      <c r="HG144" s="306"/>
      <c r="HH144" s="306"/>
      <c r="HI144" s="306"/>
      <c r="HJ144" s="306"/>
      <c r="HK144" s="306"/>
      <c r="HL144" s="306"/>
      <c r="HM144" s="306"/>
      <c r="HN144" s="306"/>
      <c r="HO144" s="306"/>
      <c r="HP144" s="306"/>
      <c r="HQ144" s="306"/>
      <c r="HR144" s="306"/>
      <c r="HS144" s="306"/>
      <c r="HT144" s="306"/>
      <c r="HU144" s="306"/>
      <c r="HV144" s="306"/>
      <c r="HW144" s="306"/>
      <c r="HX144" s="306"/>
      <c r="HY144" s="306"/>
      <c r="HZ144" s="306"/>
      <c r="IA144" s="306"/>
      <c r="IB144" s="306"/>
      <c r="IC144" s="306"/>
      <c r="ID144" s="306"/>
      <c r="IE144" s="306"/>
      <c r="IF144" s="306"/>
      <c r="IG144" s="306"/>
      <c r="IH144" s="306"/>
    </row>
    <row r="145" spans="1:242" s="219" customFormat="1" ht="15" customHeight="1" x14ac:dyDescent="0.3">
      <c r="A145" s="174">
        <v>5.04</v>
      </c>
      <c r="B145" s="231"/>
      <c r="C145" s="232" t="e">
        <f>VLOOKUP(BD.PD8[[#This Row],[Pos]],[18]!PPto[#Data],3,FALSE)</f>
        <v>#REF!</v>
      </c>
      <c r="D145" s="174" t="s">
        <v>23</v>
      </c>
      <c r="E145" s="305" t="str">
        <f>IF(BD.PD8[[#This Row],[.]]="*",VLOOKUP(BD.PD8[[#This Row],[Pos]],[18]Presupuesto!A:H,7,FALSE),"")</f>
        <v/>
      </c>
      <c r="F145" s="510" t="s">
        <v>1314</v>
      </c>
      <c r="G145" s="174"/>
      <c r="H145" s="174"/>
      <c r="I145" s="497" t="s">
        <v>251</v>
      </c>
      <c r="J145" s="382">
        <v>117</v>
      </c>
      <c r="K145" s="174" t="s">
        <v>117</v>
      </c>
      <c r="L145" s="383">
        <f>IF(BD.PD8[[#This Row],[Mon]]="DOP",1,HLOOKUP(BD.PD8[[#This Row],[Mon]],Data!$J$1:$K$2,2,FALSE))</f>
        <v>65</v>
      </c>
      <c r="M145" s="384">
        <v>35</v>
      </c>
      <c r="N145" s="243">
        <f>BD.PD8[[#This Row],[Cant.]]*BD.PD8[[#This Row],[ Tasa ]]*BD.PD8[[#This Row],[ Precio Und.]]</f>
        <v>266175</v>
      </c>
      <c r="O145" s="386">
        <v>0.3</v>
      </c>
      <c r="P145" s="243">
        <f>IF(BD.PD8[[#This Row],[Liquid. '[%']]]&lt;&gt;0,(BD.PD8[[#This Row],[Valor Neto '[DOP']]]*BD.PD8[[#This Row],[Liquid. '[%']]])+BD.PD8[[#This Row],[Valor Neto '[DOP']]],BD.PD8[[#This Row],[Valor Neto '[DOP']]])</f>
        <v>346027.5</v>
      </c>
      <c r="Q145" s="243">
        <f>BD.PD8[[#This Row],[Ppto. Orden Interna '[DOP']]]/HLOOKUP("USD",Data!$J$1:$K$2,2,FALSE)</f>
        <v>5323.5</v>
      </c>
      <c r="R145" s="381" t="s">
        <v>309</v>
      </c>
      <c r="S145" s="387"/>
      <c r="T145" s="387"/>
      <c r="U145" s="492" t="s">
        <v>321</v>
      </c>
      <c r="V145" s="493">
        <v>801670</v>
      </c>
      <c r="W145" s="494" t="s">
        <v>357</v>
      </c>
      <c r="X145" s="174">
        <v>13</v>
      </c>
      <c r="Y145" s="388">
        <v>0.5</v>
      </c>
      <c r="Z145" s="243">
        <f>BD.PD8[[#This Row],[Av.P1 '[%']]]*BD.PD8[[#This Row],[Ppto. Orden Interna '[DOP']]]</f>
        <v>173013.75</v>
      </c>
      <c r="AA145" s="174">
        <v>15</v>
      </c>
      <c r="AB145" s="399">
        <v>0.5</v>
      </c>
      <c r="AC145" s="243">
        <f>BD.PD8[[#This Row],[Av.P2 '[%']]]*BD.PD8[[#This Row],[Ppto. Orden Interna '[DOP']]]</f>
        <v>173013.75</v>
      </c>
      <c r="AD145" s="249"/>
      <c r="AE145" s="389"/>
      <c r="AF145" s="243">
        <f>BD.PD8[[#This Row],[Av.P3 '[%']]]*BD.PD8[[#This Row],[Ppto. Orden Interna '[DOP']]]</f>
        <v>0</v>
      </c>
      <c r="AG145" s="243"/>
      <c r="AH145" s="243"/>
      <c r="AI145" s="243"/>
      <c r="AJ145" s="243"/>
      <c r="AK145" s="243"/>
      <c r="AL145" s="243"/>
      <c r="AM145" s="496">
        <f>BD.PD8[[#This Row],[Pago 3]]+BD.PD8[[#This Row],[Pago 2]]+BD.PD8[[#This Row],[Pago 1]]</f>
        <v>346027.5</v>
      </c>
      <c r="AN145" s="308" t="s">
        <v>244</v>
      </c>
      <c r="AO145" s="308" t="s">
        <v>245</v>
      </c>
      <c r="AP145" s="308" t="s">
        <v>246</v>
      </c>
      <c r="AQ145" s="308" t="s">
        <v>247</v>
      </c>
      <c r="AR145" s="308">
        <v>594</v>
      </c>
      <c r="AS145" s="308" t="s">
        <v>248</v>
      </c>
      <c r="AT145" s="249" t="s">
        <v>1356</v>
      </c>
      <c r="AU145" s="306"/>
      <c r="AV145" s="306"/>
      <c r="AW145" s="306"/>
      <c r="AX145" s="306"/>
      <c r="AY145" s="306"/>
      <c r="AZ145" s="306"/>
      <c r="BA145" s="306"/>
      <c r="BB145" s="306"/>
      <c r="BC145" s="306"/>
      <c r="BD145" s="306"/>
      <c r="BE145" s="306"/>
      <c r="BF145" s="306"/>
      <c r="BG145" s="306"/>
      <c r="BH145" s="306"/>
      <c r="BI145" s="306"/>
      <c r="BJ145" s="306"/>
      <c r="BK145" s="306"/>
      <c r="BL145" s="306"/>
      <c r="BM145" s="306"/>
      <c r="BN145" s="306"/>
      <c r="BO145" s="306"/>
      <c r="BP145" s="306"/>
      <c r="BQ145" s="306"/>
      <c r="BR145" s="306"/>
      <c r="BS145" s="306"/>
      <c r="BT145" s="306"/>
      <c r="BU145" s="306"/>
      <c r="BV145" s="306"/>
      <c r="BW145" s="306"/>
      <c r="BX145" s="306"/>
      <c r="BY145" s="306"/>
      <c r="BZ145" s="306"/>
      <c r="CA145" s="306"/>
      <c r="CB145" s="306"/>
      <c r="CC145" s="306"/>
      <c r="CD145" s="306"/>
      <c r="CE145" s="306"/>
      <c r="CF145" s="306"/>
      <c r="CG145" s="306"/>
      <c r="CH145" s="306"/>
      <c r="CI145" s="306"/>
      <c r="CJ145" s="306"/>
      <c r="CK145" s="306"/>
      <c r="CL145" s="306"/>
      <c r="CM145" s="306"/>
      <c r="CN145" s="306"/>
      <c r="CO145" s="306"/>
      <c r="CP145" s="306"/>
      <c r="CQ145" s="306"/>
      <c r="CR145" s="306"/>
      <c r="CS145" s="306"/>
      <c r="CT145" s="306"/>
      <c r="CU145" s="306"/>
      <c r="CV145" s="306"/>
      <c r="CW145" s="306"/>
      <c r="CX145" s="306"/>
      <c r="CY145" s="306"/>
      <c r="CZ145" s="306"/>
      <c r="DA145" s="306"/>
      <c r="DB145" s="306"/>
      <c r="DC145" s="306"/>
      <c r="DD145" s="306"/>
      <c r="DE145" s="306"/>
      <c r="DF145" s="306"/>
      <c r="DG145" s="306"/>
      <c r="DH145" s="306"/>
      <c r="DI145" s="306"/>
      <c r="DJ145" s="306"/>
      <c r="DK145" s="306"/>
      <c r="DL145" s="306"/>
      <c r="DM145" s="306"/>
      <c r="DN145" s="306"/>
      <c r="DO145" s="306"/>
      <c r="DP145" s="306"/>
      <c r="DQ145" s="306"/>
      <c r="DR145" s="306"/>
      <c r="DS145" s="306"/>
      <c r="DT145" s="306"/>
      <c r="DU145" s="306"/>
      <c r="DV145" s="306"/>
      <c r="DW145" s="306"/>
      <c r="DX145" s="306"/>
      <c r="DY145" s="306"/>
      <c r="DZ145" s="306"/>
      <c r="EA145" s="306"/>
      <c r="EB145" s="306"/>
      <c r="EC145" s="306"/>
      <c r="ED145" s="306"/>
      <c r="EE145" s="306"/>
      <c r="EF145" s="306"/>
      <c r="EG145" s="306"/>
      <c r="EH145" s="306"/>
      <c r="EI145" s="306"/>
      <c r="EJ145" s="306"/>
      <c r="EK145" s="306"/>
      <c r="EL145" s="306"/>
      <c r="EM145" s="306"/>
      <c r="EN145" s="306"/>
      <c r="EO145" s="306"/>
      <c r="EP145" s="306"/>
      <c r="EQ145" s="306"/>
      <c r="ER145" s="306"/>
      <c r="ES145" s="306"/>
      <c r="ET145" s="306"/>
      <c r="EU145" s="306"/>
      <c r="EV145" s="306"/>
      <c r="EW145" s="306"/>
      <c r="EX145" s="306"/>
      <c r="EY145" s="306"/>
      <c r="EZ145" s="306"/>
      <c r="FA145" s="306"/>
      <c r="FB145" s="306"/>
      <c r="FC145" s="306"/>
      <c r="FD145" s="306"/>
      <c r="FE145" s="306"/>
      <c r="FF145" s="306"/>
      <c r="FG145" s="306"/>
      <c r="FH145" s="306"/>
      <c r="FI145" s="306"/>
      <c r="FJ145" s="306"/>
      <c r="FK145" s="306"/>
      <c r="FL145" s="306"/>
      <c r="FM145" s="306"/>
      <c r="FN145" s="306"/>
      <c r="FO145" s="306"/>
      <c r="FP145" s="306"/>
      <c r="FQ145" s="306"/>
      <c r="FR145" s="306"/>
      <c r="FS145" s="306"/>
      <c r="FT145" s="306"/>
      <c r="FU145" s="306"/>
      <c r="FV145" s="306"/>
      <c r="FW145" s="306"/>
      <c r="FX145" s="306"/>
      <c r="FY145" s="306"/>
      <c r="FZ145" s="306"/>
      <c r="GA145" s="306"/>
      <c r="GB145" s="306"/>
      <c r="GC145" s="306"/>
      <c r="GD145" s="306"/>
      <c r="GE145" s="306"/>
      <c r="GF145" s="306"/>
      <c r="GG145" s="306"/>
      <c r="GH145" s="306"/>
      <c r="GI145" s="306"/>
      <c r="GJ145" s="306"/>
      <c r="GK145" s="306"/>
      <c r="GL145" s="306"/>
      <c r="GM145" s="306"/>
      <c r="GN145" s="306"/>
      <c r="GO145" s="306"/>
      <c r="GP145" s="306"/>
      <c r="GQ145" s="306"/>
      <c r="GR145" s="306"/>
      <c r="GS145" s="306"/>
      <c r="GT145" s="306"/>
      <c r="GU145" s="306"/>
      <c r="GV145" s="306"/>
      <c r="GW145" s="306"/>
      <c r="GX145" s="306"/>
      <c r="GY145" s="306"/>
      <c r="GZ145" s="306"/>
      <c r="HA145" s="306"/>
      <c r="HB145" s="306"/>
      <c r="HC145" s="306"/>
      <c r="HD145" s="306"/>
      <c r="HE145" s="306"/>
      <c r="HF145" s="306"/>
      <c r="HG145" s="306"/>
      <c r="HH145" s="306"/>
      <c r="HI145" s="306"/>
      <c r="HJ145" s="306"/>
      <c r="HK145" s="306"/>
      <c r="HL145" s="306"/>
      <c r="HM145" s="306"/>
      <c r="HN145" s="306"/>
      <c r="HO145" s="306"/>
      <c r="HP145" s="306"/>
      <c r="HQ145" s="306"/>
      <c r="HR145" s="306"/>
      <c r="HS145" s="306"/>
      <c r="HT145" s="306"/>
      <c r="HU145" s="306"/>
      <c r="HV145" s="306"/>
      <c r="HW145" s="306"/>
      <c r="HX145" s="306"/>
      <c r="HY145" s="306"/>
      <c r="HZ145" s="306"/>
      <c r="IA145" s="306"/>
      <c r="IB145" s="306"/>
      <c r="IC145" s="306"/>
      <c r="ID145" s="306"/>
      <c r="IE145" s="306"/>
      <c r="IF145" s="306"/>
      <c r="IG145" s="306"/>
      <c r="IH145" s="306"/>
    </row>
    <row r="146" spans="1:242" s="219" customFormat="1" ht="15" customHeight="1" x14ac:dyDescent="0.3">
      <c r="A146" s="174">
        <v>5.04</v>
      </c>
      <c r="B146" s="231"/>
      <c r="C146" s="232" t="e">
        <f>VLOOKUP(BD.PD8[[#This Row],[Pos]],[18]!PPto[#Data],3,FALSE)</f>
        <v>#REF!</v>
      </c>
      <c r="D146" s="174" t="s">
        <v>23</v>
      </c>
      <c r="E146" s="305" t="str">
        <f>IF(BD.PD8[[#This Row],[.]]="*",VLOOKUP(BD.PD8[[#This Row],[Pos]],[18]Presupuesto!A:H,7,FALSE),"")</f>
        <v/>
      </c>
      <c r="F146" s="510" t="s">
        <v>1315</v>
      </c>
      <c r="G146" s="174"/>
      <c r="H146" s="174"/>
      <c r="I146" s="497" t="s">
        <v>251</v>
      </c>
      <c r="J146" s="382">
        <v>67</v>
      </c>
      <c r="K146" s="174" t="s">
        <v>117</v>
      </c>
      <c r="L146" s="383">
        <f>IF(BD.PD8[[#This Row],[Mon]]="DOP",1,HLOOKUP(BD.PD8[[#This Row],[Mon]],Data!$J$1:$K$2,2,FALSE))</f>
        <v>65</v>
      </c>
      <c r="M146" s="384">
        <v>75</v>
      </c>
      <c r="N146" s="243">
        <f>BD.PD8[[#This Row],[Cant.]]*BD.PD8[[#This Row],[ Tasa ]]*BD.PD8[[#This Row],[ Precio Und.]]</f>
        <v>326625</v>
      </c>
      <c r="O146" s="386">
        <v>0.3</v>
      </c>
      <c r="P146" s="243">
        <f>IF(BD.PD8[[#This Row],[Liquid. '[%']]]&lt;&gt;0,(BD.PD8[[#This Row],[Valor Neto '[DOP']]]*BD.PD8[[#This Row],[Liquid. '[%']]])+BD.PD8[[#This Row],[Valor Neto '[DOP']]],BD.PD8[[#This Row],[Valor Neto '[DOP']]])</f>
        <v>424612.5</v>
      </c>
      <c r="Q146" s="243">
        <f>BD.PD8[[#This Row],[Ppto. Orden Interna '[DOP']]]/HLOOKUP("USD",Data!$J$1:$K$2,2,FALSE)</f>
        <v>6532.5</v>
      </c>
      <c r="R146" s="381" t="s">
        <v>309</v>
      </c>
      <c r="S146" s="387"/>
      <c r="T146" s="387"/>
      <c r="U146" s="492" t="s">
        <v>321</v>
      </c>
      <c r="V146" s="493">
        <v>801670</v>
      </c>
      <c r="W146" s="494" t="s">
        <v>357</v>
      </c>
      <c r="X146" s="174">
        <v>13</v>
      </c>
      <c r="Y146" s="388">
        <v>0.5</v>
      </c>
      <c r="Z146" s="243">
        <f>BD.PD8[[#This Row],[Av.P1 '[%']]]*BD.PD8[[#This Row],[Ppto. Orden Interna '[DOP']]]</f>
        <v>212306.25</v>
      </c>
      <c r="AA146" s="174">
        <v>15</v>
      </c>
      <c r="AB146" s="399">
        <v>0.5</v>
      </c>
      <c r="AC146" s="243">
        <f>BD.PD8[[#This Row],[Av.P2 '[%']]]*BD.PD8[[#This Row],[Ppto. Orden Interna '[DOP']]]</f>
        <v>212306.25</v>
      </c>
      <c r="AD146" s="249"/>
      <c r="AE146" s="389"/>
      <c r="AF146" s="243">
        <f>BD.PD8[[#This Row],[Av.P3 '[%']]]*BD.PD8[[#This Row],[Ppto. Orden Interna '[DOP']]]</f>
        <v>0</v>
      </c>
      <c r="AG146" s="243"/>
      <c r="AH146" s="243"/>
      <c r="AI146" s="243"/>
      <c r="AJ146" s="243"/>
      <c r="AK146" s="243"/>
      <c r="AL146" s="243"/>
      <c r="AM146" s="496">
        <f>BD.PD8[[#This Row],[Pago 3]]+BD.PD8[[#This Row],[Pago 2]]+BD.PD8[[#This Row],[Pago 1]]</f>
        <v>424612.5</v>
      </c>
      <c r="AN146" s="308" t="s">
        <v>244</v>
      </c>
      <c r="AO146" s="308" t="s">
        <v>245</v>
      </c>
      <c r="AP146" s="308" t="s">
        <v>246</v>
      </c>
      <c r="AQ146" s="308" t="s">
        <v>247</v>
      </c>
      <c r="AR146" s="308">
        <v>594</v>
      </c>
      <c r="AS146" s="308" t="s">
        <v>248</v>
      </c>
      <c r="AT146" s="249" t="s">
        <v>1356</v>
      </c>
      <c r="AU146" s="306"/>
      <c r="AV146" s="306"/>
      <c r="AW146" s="306"/>
      <c r="AX146" s="306"/>
      <c r="AY146" s="306"/>
      <c r="AZ146" s="306"/>
      <c r="BA146" s="306"/>
      <c r="BB146" s="306"/>
      <c r="BC146" s="306"/>
      <c r="BD146" s="306"/>
      <c r="BE146" s="306"/>
      <c r="BF146" s="306"/>
      <c r="BG146" s="306"/>
      <c r="BH146" s="306"/>
      <c r="BI146" s="306"/>
      <c r="BJ146" s="306"/>
      <c r="BK146" s="306"/>
      <c r="BL146" s="306"/>
      <c r="BM146" s="306"/>
      <c r="BN146" s="306"/>
      <c r="BO146" s="306"/>
      <c r="BP146" s="306"/>
      <c r="BQ146" s="306"/>
      <c r="BR146" s="306"/>
      <c r="BS146" s="306"/>
      <c r="BT146" s="306"/>
      <c r="BU146" s="306"/>
      <c r="BV146" s="306"/>
      <c r="BW146" s="306"/>
      <c r="BX146" s="306"/>
      <c r="BY146" s="306"/>
      <c r="BZ146" s="306"/>
      <c r="CA146" s="306"/>
      <c r="CB146" s="306"/>
      <c r="CC146" s="306"/>
      <c r="CD146" s="306"/>
      <c r="CE146" s="306"/>
      <c r="CF146" s="306"/>
      <c r="CG146" s="306"/>
      <c r="CH146" s="306"/>
      <c r="CI146" s="306"/>
      <c r="CJ146" s="306"/>
      <c r="CK146" s="306"/>
      <c r="CL146" s="306"/>
      <c r="CM146" s="306"/>
      <c r="CN146" s="306"/>
      <c r="CO146" s="306"/>
      <c r="CP146" s="306"/>
      <c r="CQ146" s="306"/>
      <c r="CR146" s="306"/>
      <c r="CS146" s="306"/>
      <c r="CT146" s="306"/>
      <c r="CU146" s="306"/>
      <c r="CV146" s="306"/>
      <c r="CW146" s="306"/>
      <c r="CX146" s="306"/>
      <c r="CY146" s="306"/>
      <c r="CZ146" s="306"/>
      <c r="DA146" s="306"/>
      <c r="DB146" s="306"/>
      <c r="DC146" s="306"/>
      <c r="DD146" s="306"/>
      <c r="DE146" s="306"/>
      <c r="DF146" s="306"/>
      <c r="DG146" s="306"/>
      <c r="DH146" s="306"/>
      <c r="DI146" s="306"/>
      <c r="DJ146" s="306"/>
      <c r="DK146" s="306"/>
      <c r="DL146" s="306"/>
      <c r="DM146" s="306"/>
      <c r="DN146" s="306"/>
      <c r="DO146" s="306"/>
      <c r="DP146" s="306"/>
      <c r="DQ146" s="306"/>
      <c r="DR146" s="306"/>
      <c r="DS146" s="306"/>
      <c r="DT146" s="306"/>
      <c r="DU146" s="306"/>
      <c r="DV146" s="306"/>
      <c r="DW146" s="306"/>
      <c r="DX146" s="306"/>
      <c r="DY146" s="306"/>
      <c r="DZ146" s="306"/>
      <c r="EA146" s="306"/>
      <c r="EB146" s="306"/>
      <c r="EC146" s="306"/>
      <c r="ED146" s="306"/>
      <c r="EE146" s="306"/>
      <c r="EF146" s="306"/>
      <c r="EG146" s="306"/>
      <c r="EH146" s="306"/>
      <c r="EI146" s="306"/>
      <c r="EJ146" s="306"/>
      <c r="EK146" s="306"/>
      <c r="EL146" s="306"/>
      <c r="EM146" s="306"/>
      <c r="EN146" s="306"/>
      <c r="EO146" s="306"/>
      <c r="EP146" s="306"/>
      <c r="EQ146" s="306"/>
      <c r="ER146" s="306"/>
      <c r="ES146" s="306"/>
      <c r="ET146" s="306"/>
      <c r="EU146" s="306"/>
      <c r="EV146" s="306"/>
      <c r="EW146" s="306"/>
      <c r="EX146" s="306"/>
      <c r="EY146" s="306"/>
      <c r="EZ146" s="306"/>
      <c r="FA146" s="306"/>
      <c r="FB146" s="306"/>
      <c r="FC146" s="306"/>
      <c r="FD146" s="306"/>
      <c r="FE146" s="306"/>
      <c r="FF146" s="306"/>
      <c r="FG146" s="306"/>
      <c r="FH146" s="306"/>
      <c r="FI146" s="306"/>
      <c r="FJ146" s="306"/>
      <c r="FK146" s="306"/>
      <c r="FL146" s="306"/>
      <c r="FM146" s="306"/>
      <c r="FN146" s="306"/>
      <c r="FO146" s="306"/>
      <c r="FP146" s="306"/>
      <c r="FQ146" s="306"/>
      <c r="FR146" s="306"/>
      <c r="FS146" s="306"/>
      <c r="FT146" s="306"/>
      <c r="FU146" s="306"/>
      <c r="FV146" s="306"/>
      <c r="FW146" s="306"/>
      <c r="FX146" s="306"/>
      <c r="FY146" s="306"/>
      <c r="FZ146" s="306"/>
      <c r="GA146" s="306"/>
      <c r="GB146" s="306"/>
      <c r="GC146" s="306"/>
      <c r="GD146" s="306"/>
      <c r="GE146" s="306"/>
      <c r="GF146" s="306"/>
      <c r="GG146" s="306"/>
      <c r="GH146" s="306"/>
      <c r="GI146" s="306"/>
      <c r="GJ146" s="306"/>
      <c r="GK146" s="306"/>
      <c r="GL146" s="306"/>
      <c r="GM146" s="306"/>
      <c r="GN146" s="306"/>
      <c r="GO146" s="306"/>
      <c r="GP146" s="306"/>
      <c r="GQ146" s="306"/>
      <c r="GR146" s="306"/>
      <c r="GS146" s="306"/>
      <c r="GT146" s="306"/>
      <c r="GU146" s="306"/>
      <c r="GV146" s="306"/>
      <c r="GW146" s="306"/>
      <c r="GX146" s="306"/>
      <c r="GY146" s="306"/>
      <c r="GZ146" s="306"/>
      <c r="HA146" s="306"/>
      <c r="HB146" s="306"/>
      <c r="HC146" s="306"/>
      <c r="HD146" s="306"/>
      <c r="HE146" s="306"/>
      <c r="HF146" s="306"/>
      <c r="HG146" s="306"/>
      <c r="HH146" s="306"/>
      <c r="HI146" s="306"/>
      <c r="HJ146" s="306"/>
      <c r="HK146" s="306"/>
      <c r="HL146" s="306"/>
      <c r="HM146" s="306"/>
      <c r="HN146" s="306"/>
      <c r="HO146" s="306"/>
      <c r="HP146" s="306"/>
      <c r="HQ146" s="306"/>
      <c r="HR146" s="306"/>
      <c r="HS146" s="306"/>
      <c r="HT146" s="306"/>
      <c r="HU146" s="306"/>
      <c r="HV146" s="306"/>
      <c r="HW146" s="306"/>
      <c r="HX146" s="306"/>
      <c r="HY146" s="306"/>
      <c r="HZ146" s="306"/>
      <c r="IA146" s="306"/>
      <c r="IB146" s="306"/>
      <c r="IC146" s="306"/>
      <c r="ID146" s="306"/>
      <c r="IE146" s="306"/>
      <c r="IF146" s="306"/>
      <c r="IG146" s="306"/>
      <c r="IH146" s="306"/>
    </row>
    <row r="147" spans="1:242" s="219" customFormat="1" ht="15" customHeight="1" x14ac:dyDescent="0.3">
      <c r="A147" s="174">
        <v>5.04</v>
      </c>
      <c r="B147" s="231"/>
      <c r="C147" s="232" t="e">
        <f>VLOOKUP(BD.PD8[[#This Row],[Pos]],[18]!PPto[#Data],3,FALSE)</f>
        <v>#REF!</v>
      </c>
      <c r="D147" s="174" t="s">
        <v>23</v>
      </c>
      <c r="E147" s="305" t="str">
        <f>IF(BD.PD8[[#This Row],[.]]="*",VLOOKUP(BD.PD8[[#This Row],[Pos]],[18]Presupuesto!A:H,7,FALSE),"")</f>
        <v/>
      </c>
      <c r="F147" s="510" t="s">
        <v>358</v>
      </c>
      <c r="G147" s="174"/>
      <c r="H147" s="174"/>
      <c r="I147" s="497" t="s">
        <v>251</v>
      </c>
      <c r="J147" s="382">
        <v>43</v>
      </c>
      <c r="K147" s="174" t="s">
        <v>117</v>
      </c>
      <c r="L147" s="383">
        <f>IF(BD.PD8[[#This Row],[Mon]]="DOP",1,HLOOKUP(BD.PD8[[#This Row],[Mon]],Data!$J$1:$K$2,2,FALSE))</f>
        <v>65</v>
      </c>
      <c r="M147" s="384">
        <v>8</v>
      </c>
      <c r="N147" s="243">
        <f>BD.PD8[[#This Row],[Cant.]]*BD.PD8[[#This Row],[ Tasa ]]*BD.PD8[[#This Row],[ Precio Und.]]</f>
        <v>22360</v>
      </c>
      <c r="O147" s="386">
        <v>0.3</v>
      </c>
      <c r="P147" s="243">
        <f>IF(BD.PD8[[#This Row],[Liquid. '[%']]]&lt;&gt;0,(BD.PD8[[#This Row],[Valor Neto '[DOP']]]*BD.PD8[[#This Row],[Liquid. '[%']]])+BD.PD8[[#This Row],[Valor Neto '[DOP']]],BD.PD8[[#This Row],[Valor Neto '[DOP']]])</f>
        <v>29068</v>
      </c>
      <c r="Q147" s="243">
        <f>BD.PD8[[#This Row],[Ppto. Orden Interna '[DOP']]]/HLOOKUP("USD",Data!$J$1:$K$2,2,FALSE)</f>
        <v>447.2</v>
      </c>
      <c r="R147" s="381" t="s">
        <v>309</v>
      </c>
      <c r="S147" s="387"/>
      <c r="T147" s="387"/>
      <c r="U147" s="492" t="s">
        <v>321</v>
      </c>
      <c r="V147" s="493">
        <v>801670</v>
      </c>
      <c r="W147" s="494" t="s">
        <v>357</v>
      </c>
      <c r="X147" s="174">
        <v>13</v>
      </c>
      <c r="Y147" s="388">
        <v>0.5</v>
      </c>
      <c r="Z147" s="243">
        <f>BD.PD8[[#This Row],[Av.P1 '[%']]]*BD.PD8[[#This Row],[Ppto. Orden Interna '[DOP']]]</f>
        <v>14534</v>
      </c>
      <c r="AA147" s="174">
        <v>15</v>
      </c>
      <c r="AB147" s="399">
        <v>0.5</v>
      </c>
      <c r="AC147" s="243">
        <f>BD.PD8[[#This Row],[Av.P2 '[%']]]*BD.PD8[[#This Row],[Ppto. Orden Interna '[DOP']]]</f>
        <v>14534</v>
      </c>
      <c r="AD147" s="249"/>
      <c r="AE147" s="389"/>
      <c r="AF147" s="243">
        <f>BD.PD8[[#This Row],[Av.P3 '[%']]]*BD.PD8[[#This Row],[Ppto. Orden Interna '[DOP']]]</f>
        <v>0</v>
      </c>
      <c r="AG147" s="243"/>
      <c r="AH147" s="243"/>
      <c r="AI147" s="243"/>
      <c r="AJ147" s="243"/>
      <c r="AK147" s="243"/>
      <c r="AL147" s="243"/>
      <c r="AM147" s="496">
        <f>BD.PD8[[#This Row],[Pago 3]]+BD.PD8[[#This Row],[Pago 2]]+BD.PD8[[#This Row],[Pago 1]]</f>
        <v>29068</v>
      </c>
      <c r="AN147" s="308" t="s">
        <v>244</v>
      </c>
      <c r="AO147" s="308" t="s">
        <v>245</v>
      </c>
      <c r="AP147" s="308" t="s">
        <v>246</v>
      </c>
      <c r="AQ147" s="308" t="s">
        <v>247</v>
      </c>
      <c r="AR147" s="308">
        <v>594</v>
      </c>
      <c r="AS147" s="308" t="s">
        <v>248</v>
      </c>
      <c r="AT147" s="249" t="s">
        <v>1356</v>
      </c>
      <c r="AU147" s="306"/>
      <c r="AV147" s="306"/>
      <c r="AW147" s="306"/>
      <c r="AX147" s="306"/>
      <c r="AY147" s="306"/>
      <c r="AZ147" s="306"/>
      <c r="BA147" s="306"/>
      <c r="BB147" s="306"/>
      <c r="BC147" s="306"/>
      <c r="BD147" s="306"/>
      <c r="BE147" s="306"/>
      <c r="BF147" s="306"/>
      <c r="BG147" s="306"/>
      <c r="BH147" s="306"/>
      <c r="BI147" s="306"/>
      <c r="BJ147" s="306"/>
      <c r="BK147" s="306"/>
      <c r="BL147" s="306"/>
      <c r="BM147" s="306"/>
      <c r="BN147" s="306"/>
      <c r="BO147" s="306"/>
      <c r="BP147" s="306"/>
      <c r="BQ147" s="306"/>
      <c r="BR147" s="306"/>
      <c r="BS147" s="306"/>
      <c r="BT147" s="306"/>
      <c r="BU147" s="306"/>
      <c r="BV147" s="306"/>
      <c r="BW147" s="306"/>
      <c r="BX147" s="306"/>
      <c r="BY147" s="306"/>
      <c r="BZ147" s="306"/>
      <c r="CA147" s="306"/>
      <c r="CB147" s="306"/>
      <c r="CC147" s="306"/>
      <c r="CD147" s="306"/>
      <c r="CE147" s="306"/>
      <c r="CF147" s="306"/>
      <c r="CG147" s="306"/>
      <c r="CH147" s="306"/>
      <c r="CI147" s="306"/>
      <c r="CJ147" s="306"/>
      <c r="CK147" s="306"/>
      <c r="CL147" s="306"/>
      <c r="CM147" s="306"/>
      <c r="CN147" s="306"/>
      <c r="CO147" s="306"/>
      <c r="CP147" s="306"/>
      <c r="CQ147" s="306"/>
      <c r="CR147" s="306"/>
      <c r="CS147" s="306"/>
      <c r="CT147" s="306"/>
      <c r="CU147" s="306"/>
      <c r="CV147" s="306"/>
      <c r="CW147" s="306"/>
      <c r="CX147" s="306"/>
      <c r="CY147" s="306"/>
      <c r="CZ147" s="306"/>
      <c r="DA147" s="306"/>
      <c r="DB147" s="306"/>
      <c r="DC147" s="306"/>
      <c r="DD147" s="306"/>
      <c r="DE147" s="306"/>
      <c r="DF147" s="306"/>
      <c r="DG147" s="306"/>
      <c r="DH147" s="306"/>
      <c r="DI147" s="306"/>
      <c r="DJ147" s="306"/>
      <c r="DK147" s="306"/>
      <c r="DL147" s="306"/>
      <c r="DM147" s="306"/>
      <c r="DN147" s="306"/>
      <c r="DO147" s="306"/>
      <c r="DP147" s="306"/>
      <c r="DQ147" s="306"/>
      <c r="DR147" s="306"/>
      <c r="DS147" s="306"/>
      <c r="DT147" s="306"/>
      <c r="DU147" s="306"/>
      <c r="DV147" s="306"/>
      <c r="DW147" s="306"/>
      <c r="DX147" s="306"/>
      <c r="DY147" s="306"/>
      <c r="DZ147" s="306"/>
      <c r="EA147" s="306"/>
      <c r="EB147" s="306"/>
      <c r="EC147" s="306"/>
      <c r="ED147" s="306"/>
      <c r="EE147" s="306"/>
      <c r="EF147" s="306"/>
      <c r="EG147" s="306"/>
      <c r="EH147" s="306"/>
      <c r="EI147" s="306"/>
      <c r="EJ147" s="306"/>
      <c r="EK147" s="306"/>
      <c r="EL147" s="306"/>
      <c r="EM147" s="306"/>
      <c r="EN147" s="306"/>
      <c r="EO147" s="306"/>
      <c r="EP147" s="306"/>
      <c r="EQ147" s="306"/>
      <c r="ER147" s="306"/>
      <c r="ES147" s="306"/>
      <c r="ET147" s="306"/>
      <c r="EU147" s="306"/>
      <c r="EV147" s="306"/>
      <c r="EW147" s="306"/>
      <c r="EX147" s="306"/>
      <c r="EY147" s="306"/>
      <c r="EZ147" s="306"/>
      <c r="FA147" s="306"/>
      <c r="FB147" s="306"/>
      <c r="FC147" s="306"/>
      <c r="FD147" s="306"/>
      <c r="FE147" s="306"/>
      <c r="FF147" s="306"/>
      <c r="FG147" s="306"/>
      <c r="FH147" s="306"/>
      <c r="FI147" s="306"/>
      <c r="FJ147" s="306"/>
      <c r="FK147" s="306"/>
      <c r="FL147" s="306"/>
      <c r="FM147" s="306"/>
      <c r="FN147" s="306"/>
      <c r="FO147" s="306"/>
      <c r="FP147" s="306"/>
      <c r="FQ147" s="306"/>
      <c r="FR147" s="306"/>
      <c r="FS147" s="306"/>
      <c r="FT147" s="306"/>
      <c r="FU147" s="306"/>
      <c r="FV147" s="306"/>
      <c r="FW147" s="306"/>
      <c r="FX147" s="306"/>
      <c r="FY147" s="306"/>
      <c r="FZ147" s="306"/>
      <c r="GA147" s="306"/>
      <c r="GB147" s="306"/>
      <c r="GC147" s="306"/>
      <c r="GD147" s="306"/>
      <c r="GE147" s="306"/>
      <c r="GF147" s="306"/>
      <c r="GG147" s="306"/>
      <c r="GH147" s="306"/>
      <c r="GI147" s="306"/>
      <c r="GJ147" s="306"/>
      <c r="GK147" s="306"/>
      <c r="GL147" s="306"/>
      <c r="GM147" s="306"/>
      <c r="GN147" s="306"/>
      <c r="GO147" s="306"/>
      <c r="GP147" s="306"/>
      <c r="GQ147" s="306"/>
      <c r="GR147" s="306"/>
      <c r="GS147" s="306"/>
      <c r="GT147" s="306"/>
      <c r="GU147" s="306"/>
      <c r="GV147" s="306"/>
      <c r="GW147" s="306"/>
      <c r="GX147" s="306"/>
      <c r="GY147" s="306"/>
      <c r="GZ147" s="306"/>
      <c r="HA147" s="306"/>
      <c r="HB147" s="306"/>
      <c r="HC147" s="306"/>
      <c r="HD147" s="306"/>
      <c r="HE147" s="306"/>
      <c r="HF147" s="306"/>
      <c r="HG147" s="306"/>
      <c r="HH147" s="306"/>
      <c r="HI147" s="306"/>
      <c r="HJ147" s="306"/>
      <c r="HK147" s="306"/>
      <c r="HL147" s="306"/>
      <c r="HM147" s="306"/>
      <c r="HN147" s="306"/>
      <c r="HO147" s="306"/>
      <c r="HP147" s="306"/>
      <c r="HQ147" s="306"/>
      <c r="HR147" s="306"/>
      <c r="HS147" s="306"/>
      <c r="HT147" s="306"/>
      <c r="HU147" s="306"/>
      <c r="HV147" s="306"/>
      <c r="HW147" s="306"/>
      <c r="HX147" s="306"/>
      <c r="HY147" s="306"/>
      <c r="HZ147" s="306"/>
      <c r="IA147" s="306"/>
      <c r="IB147" s="306"/>
      <c r="IC147" s="306"/>
      <c r="ID147" s="306"/>
      <c r="IE147" s="306"/>
      <c r="IF147" s="306"/>
      <c r="IG147" s="306"/>
      <c r="IH147" s="306"/>
    </row>
    <row r="148" spans="1:242" s="219" customFormat="1" ht="15" customHeight="1" x14ac:dyDescent="0.3">
      <c r="A148" s="174">
        <v>5.04</v>
      </c>
      <c r="B148" s="231"/>
      <c r="C148" s="232" t="e">
        <f>VLOOKUP(BD.PD8[[#This Row],[Pos]],[18]!PPto[#Data],3,FALSE)</f>
        <v>#REF!</v>
      </c>
      <c r="D148" s="174" t="s">
        <v>23</v>
      </c>
      <c r="E148" s="305" t="str">
        <f>IF(BD.PD8[[#This Row],[.]]="*",VLOOKUP(BD.PD8[[#This Row],[Pos]],[18]Presupuesto!A:H,7,FALSE),"")</f>
        <v/>
      </c>
      <c r="F148" s="510" t="s">
        <v>1316</v>
      </c>
      <c r="G148" s="174"/>
      <c r="H148" s="174"/>
      <c r="I148" s="497" t="s">
        <v>251</v>
      </c>
      <c r="J148" s="382">
        <v>2</v>
      </c>
      <c r="K148" s="174" t="s">
        <v>117</v>
      </c>
      <c r="L148" s="383">
        <f>IF(BD.PD8[[#This Row],[Mon]]="DOP",1,HLOOKUP(BD.PD8[[#This Row],[Mon]],Data!$J$1:$K$2,2,FALSE))</f>
        <v>65</v>
      </c>
      <c r="M148" s="384">
        <v>16</v>
      </c>
      <c r="N148" s="243">
        <f>BD.PD8[[#This Row],[Cant.]]*BD.PD8[[#This Row],[ Tasa ]]*BD.PD8[[#This Row],[ Precio Und.]]</f>
        <v>2080</v>
      </c>
      <c r="O148" s="386">
        <v>0.3</v>
      </c>
      <c r="P148" s="243">
        <f>IF(BD.PD8[[#This Row],[Liquid. '[%']]]&lt;&gt;0,(BD.PD8[[#This Row],[Valor Neto '[DOP']]]*BD.PD8[[#This Row],[Liquid. '[%']]])+BD.PD8[[#This Row],[Valor Neto '[DOP']]],BD.PD8[[#This Row],[Valor Neto '[DOP']]])</f>
        <v>2704</v>
      </c>
      <c r="Q148" s="243">
        <f>BD.PD8[[#This Row],[Ppto. Orden Interna '[DOP']]]/HLOOKUP("USD",Data!$J$1:$K$2,2,FALSE)</f>
        <v>41.6</v>
      </c>
      <c r="R148" s="381" t="s">
        <v>309</v>
      </c>
      <c r="S148" s="387"/>
      <c r="T148" s="387"/>
      <c r="U148" s="492" t="s">
        <v>321</v>
      </c>
      <c r="V148" s="493">
        <v>801670</v>
      </c>
      <c r="W148" s="494" t="s">
        <v>357</v>
      </c>
      <c r="X148" s="174">
        <v>13</v>
      </c>
      <c r="Y148" s="388">
        <v>0.5</v>
      </c>
      <c r="Z148" s="243">
        <f>BD.PD8[[#This Row],[Av.P1 '[%']]]*BD.PD8[[#This Row],[Ppto. Orden Interna '[DOP']]]</f>
        <v>1352</v>
      </c>
      <c r="AA148" s="174">
        <v>15</v>
      </c>
      <c r="AB148" s="399">
        <v>0.5</v>
      </c>
      <c r="AC148" s="243">
        <f>BD.PD8[[#This Row],[Av.P2 '[%']]]*BD.PD8[[#This Row],[Ppto. Orden Interna '[DOP']]]</f>
        <v>1352</v>
      </c>
      <c r="AD148" s="249"/>
      <c r="AE148" s="389"/>
      <c r="AF148" s="243">
        <f>BD.PD8[[#This Row],[Av.P3 '[%']]]*BD.PD8[[#This Row],[Ppto. Orden Interna '[DOP']]]</f>
        <v>0</v>
      </c>
      <c r="AG148" s="243"/>
      <c r="AH148" s="243"/>
      <c r="AI148" s="243"/>
      <c r="AJ148" s="243"/>
      <c r="AK148" s="243"/>
      <c r="AL148" s="243"/>
      <c r="AM148" s="496">
        <f>BD.PD8[[#This Row],[Pago 3]]+BD.PD8[[#This Row],[Pago 2]]+BD.PD8[[#This Row],[Pago 1]]</f>
        <v>2704</v>
      </c>
      <c r="AN148" s="308" t="s">
        <v>244</v>
      </c>
      <c r="AO148" s="308" t="s">
        <v>245</v>
      </c>
      <c r="AP148" s="308" t="s">
        <v>246</v>
      </c>
      <c r="AQ148" s="308" t="s">
        <v>247</v>
      </c>
      <c r="AR148" s="308">
        <v>594</v>
      </c>
      <c r="AS148" s="308" t="s">
        <v>248</v>
      </c>
      <c r="AT148" s="249" t="s">
        <v>1356</v>
      </c>
      <c r="AU148" s="306"/>
      <c r="AV148" s="306"/>
      <c r="AW148" s="306"/>
      <c r="AX148" s="306"/>
      <c r="AY148" s="306"/>
      <c r="AZ148" s="306"/>
      <c r="BA148" s="306"/>
      <c r="BB148" s="306"/>
      <c r="BC148" s="306"/>
      <c r="BD148" s="306"/>
      <c r="BE148" s="306"/>
      <c r="BF148" s="306"/>
      <c r="BG148" s="306"/>
      <c r="BH148" s="306"/>
      <c r="BI148" s="306"/>
      <c r="BJ148" s="306"/>
      <c r="BK148" s="306"/>
      <c r="BL148" s="306"/>
      <c r="BM148" s="306"/>
      <c r="BN148" s="306"/>
      <c r="BO148" s="306"/>
      <c r="BP148" s="306"/>
      <c r="BQ148" s="306"/>
      <c r="BR148" s="306"/>
      <c r="BS148" s="306"/>
      <c r="BT148" s="306"/>
      <c r="BU148" s="306"/>
      <c r="BV148" s="306"/>
      <c r="BW148" s="306"/>
      <c r="BX148" s="306"/>
      <c r="BY148" s="306"/>
      <c r="BZ148" s="306"/>
      <c r="CA148" s="306"/>
      <c r="CB148" s="306"/>
      <c r="CC148" s="306"/>
      <c r="CD148" s="306"/>
      <c r="CE148" s="306"/>
      <c r="CF148" s="306"/>
      <c r="CG148" s="306"/>
      <c r="CH148" s="306"/>
      <c r="CI148" s="306"/>
      <c r="CJ148" s="306"/>
      <c r="CK148" s="306"/>
      <c r="CL148" s="306"/>
      <c r="CM148" s="306"/>
      <c r="CN148" s="306"/>
      <c r="CO148" s="306"/>
      <c r="CP148" s="306"/>
      <c r="CQ148" s="306"/>
      <c r="CR148" s="306"/>
      <c r="CS148" s="306"/>
      <c r="CT148" s="306"/>
      <c r="CU148" s="306"/>
      <c r="CV148" s="306"/>
      <c r="CW148" s="306"/>
      <c r="CX148" s="306"/>
      <c r="CY148" s="306"/>
      <c r="CZ148" s="306"/>
      <c r="DA148" s="306"/>
      <c r="DB148" s="306"/>
      <c r="DC148" s="306"/>
      <c r="DD148" s="306"/>
      <c r="DE148" s="306"/>
      <c r="DF148" s="306"/>
      <c r="DG148" s="306"/>
      <c r="DH148" s="306"/>
      <c r="DI148" s="306"/>
      <c r="DJ148" s="306"/>
      <c r="DK148" s="306"/>
      <c r="DL148" s="306"/>
      <c r="DM148" s="306"/>
      <c r="DN148" s="306"/>
      <c r="DO148" s="306"/>
      <c r="DP148" s="306"/>
      <c r="DQ148" s="306"/>
      <c r="DR148" s="306"/>
      <c r="DS148" s="306"/>
      <c r="DT148" s="306"/>
      <c r="DU148" s="306"/>
      <c r="DV148" s="306"/>
      <c r="DW148" s="306"/>
      <c r="DX148" s="306"/>
      <c r="DY148" s="306"/>
      <c r="DZ148" s="306"/>
      <c r="EA148" s="306"/>
      <c r="EB148" s="306"/>
      <c r="EC148" s="306"/>
      <c r="ED148" s="306"/>
      <c r="EE148" s="306"/>
      <c r="EF148" s="306"/>
      <c r="EG148" s="306"/>
      <c r="EH148" s="306"/>
      <c r="EI148" s="306"/>
      <c r="EJ148" s="306"/>
      <c r="EK148" s="306"/>
      <c r="EL148" s="306"/>
      <c r="EM148" s="306"/>
      <c r="EN148" s="306"/>
      <c r="EO148" s="306"/>
      <c r="EP148" s="306"/>
      <c r="EQ148" s="306"/>
      <c r="ER148" s="306"/>
      <c r="ES148" s="306"/>
      <c r="ET148" s="306"/>
      <c r="EU148" s="306"/>
      <c r="EV148" s="306"/>
      <c r="EW148" s="306"/>
      <c r="EX148" s="306"/>
      <c r="EY148" s="306"/>
      <c r="EZ148" s="306"/>
      <c r="FA148" s="306"/>
      <c r="FB148" s="306"/>
      <c r="FC148" s="306"/>
      <c r="FD148" s="306"/>
      <c r="FE148" s="306"/>
      <c r="FF148" s="306"/>
      <c r="FG148" s="306"/>
      <c r="FH148" s="306"/>
      <c r="FI148" s="306"/>
      <c r="FJ148" s="306"/>
      <c r="FK148" s="306"/>
      <c r="FL148" s="306"/>
      <c r="FM148" s="306"/>
      <c r="FN148" s="306"/>
      <c r="FO148" s="306"/>
      <c r="FP148" s="306"/>
      <c r="FQ148" s="306"/>
      <c r="FR148" s="306"/>
      <c r="FS148" s="306"/>
      <c r="FT148" s="306"/>
      <c r="FU148" s="306"/>
      <c r="FV148" s="306"/>
      <c r="FW148" s="306"/>
      <c r="FX148" s="306"/>
      <c r="FY148" s="306"/>
      <c r="FZ148" s="306"/>
      <c r="GA148" s="306"/>
      <c r="GB148" s="306"/>
      <c r="GC148" s="306"/>
      <c r="GD148" s="306"/>
      <c r="GE148" s="306"/>
      <c r="GF148" s="306"/>
      <c r="GG148" s="306"/>
      <c r="GH148" s="306"/>
      <c r="GI148" s="306"/>
      <c r="GJ148" s="306"/>
      <c r="GK148" s="306"/>
      <c r="GL148" s="306"/>
      <c r="GM148" s="306"/>
      <c r="GN148" s="306"/>
      <c r="GO148" s="306"/>
      <c r="GP148" s="306"/>
      <c r="GQ148" s="306"/>
      <c r="GR148" s="306"/>
      <c r="GS148" s="306"/>
      <c r="GT148" s="306"/>
      <c r="GU148" s="306"/>
      <c r="GV148" s="306"/>
      <c r="GW148" s="306"/>
      <c r="GX148" s="306"/>
      <c r="GY148" s="306"/>
      <c r="GZ148" s="306"/>
      <c r="HA148" s="306"/>
      <c r="HB148" s="306"/>
      <c r="HC148" s="306"/>
      <c r="HD148" s="306"/>
      <c r="HE148" s="306"/>
      <c r="HF148" s="306"/>
      <c r="HG148" s="306"/>
      <c r="HH148" s="306"/>
      <c r="HI148" s="306"/>
      <c r="HJ148" s="306"/>
      <c r="HK148" s="306"/>
      <c r="HL148" s="306"/>
      <c r="HM148" s="306"/>
      <c r="HN148" s="306"/>
      <c r="HO148" s="306"/>
      <c r="HP148" s="306"/>
      <c r="HQ148" s="306"/>
      <c r="HR148" s="306"/>
      <c r="HS148" s="306"/>
      <c r="HT148" s="306"/>
      <c r="HU148" s="306"/>
      <c r="HV148" s="306"/>
      <c r="HW148" s="306"/>
      <c r="HX148" s="306"/>
      <c r="HY148" s="306"/>
      <c r="HZ148" s="306"/>
      <c r="IA148" s="306"/>
      <c r="IB148" s="306"/>
      <c r="IC148" s="306"/>
      <c r="ID148" s="306"/>
      <c r="IE148" s="306"/>
      <c r="IF148" s="306"/>
      <c r="IG148" s="306"/>
      <c r="IH148" s="306"/>
    </row>
    <row r="149" spans="1:242" s="219" customFormat="1" ht="15" customHeight="1" x14ac:dyDescent="0.3">
      <c r="A149" s="174">
        <v>5.04</v>
      </c>
      <c r="B149" s="231"/>
      <c r="C149" s="232" t="e">
        <f>VLOOKUP(BD.PD8[[#This Row],[Pos]],[18]!PPto[#Data],3,FALSE)</f>
        <v>#REF!</v>
      </c>
      <c r="D149" s="174" t="s">
        <v>23</v>
      </c>
      <c r="E149" s="305" t="str">
        <f>IF(BD.PD8[[#This Row],[.]]="*",VLOOKUP(BD.PD8[[#This Row],[Pos]],[18]Presupuesto!A:H,7,FALSE),"")</f>
        <v/>
      </c>
      <c r="F149" s="510" t="s">
        <v>359</v>
      </c>
      <c r="G149" s="174"/>
      <c r="H149" s="174"/>
      <c r="I149" s="497" t="s">
        <v>251</v>
      </c>
      <c r="J149" s="382">
        <v>73</v>
      </c>
      <c r="K149" s="174" t="s">
        <v>117</v>
      </c>
      <c r="L149" s="383">
        <f>IF(BD.PD8[[#This Row],[Mon]]="DOP",1,HLOOKUP(BD.PD8[[#This Row],[Mon]],Data!$J$1:$K$2,2,FALSE))</f>
        <v>65</v>
      </c>
      <c r="M149" s="384">
        <v>4</v>
      </c>
      <c r="N149" s="243">
        <f>BD.PD8[[#This Row],[Cant.]]*BD.PD8[[#This Row],[ Tasa ]]*BD.PD8[[#This Row],[ Precio Und.]]</f>
        <v>18980</v>
      </c>
      <c r="O149" s="386">
        <v>0.3</v>
      </c>
      <c r="P149" s="243">
        <f>IF(BD.PD8[[#This Row],[Liquid. '[%']]]&lt;&gt;0,(BD.PD8[[#This Row],[Valor Neto '[DOP']]]*BD.PD8[[#This Row],[Liquid. '[%']]])+BD.PD8[[#This Row],[Valor Neto '[DOP']]],BD.PD8[[#This Row],[Valor Neto '[DOP']]])</f>
        <v>24674</v>
      </c>
      <c r="Q149" s="243">
        <f>BD.PD8[[#This Row],[Ppto. Orden Interna '[DOP']]]/HLOOKUP("USD",Data!$J$1:$K$2,2,FALSE)</f>
        <v>379.6</v>
      </c>
      <c r="R149" s="381" t="s">
        <v>309</v>
      </c>
      <c r="S149" s="387"/>
      <c r="T149" s="387"/>
      <c r="U149" s="492" t="s">
        <v>321</v>
      </c>
      <c r="V149" s="493">
        <v>801670</v>
      </c>
      <c r="W149" s="494" t="s">
        <v>357</v>
      </c>
      <c r="X149" s="174">
        <v>13</v>
      </c>
      <c r="Y149" s="388">
        <v>0.5</v>
      </c>
      <c r="Z149" s="243">
        <f>BD.PD8[[#This Row],[Av.P1 '[%']]]*BD.PD8[[#This Row],[Ppto. Orden Interna '[DOP']]]</f>
        <v>12337</v>
      </c>
      <c r="AA149" s="174">
        <v>15</v>
      </c>
      <c r="AB149" s="399">
        <v>0.5</v>
      </c>
      <c r="AC149" s="243">
        <f>BD.PD8[[#This Row],[Av.P2 '[%']]]*BD.PD8[[#This Row],[Ppto. Orden Interna '[DOP']]]</f>
        <v>12337</v>
      </c>
      <c r="AD149" s="249"/>
      <c r="AE149" s="389"/>
      <c r="AF149" s="243">
        <f>BD.PD8[[#This Row],[Av.P3 '[%']]]*BD.PD8[[#This Row],[Ppto. Orden Interna '[DOP']]]</f>
        <v>0</v>
      </c>
      <c r="AG149" s="243"/>
      <c r="AH149" s="243"/>
      <c r="AI149" s="243"/>
      <c r="AJ149" s="243"/>
      <c r="AK149" s="243"/>
      <c r="AL149" s="243"/>
      <c r="AM149" s="496">
        <f>BD.PD8[[#This Row],[Pago 3]]+BD.PD8[[#This Row],[Pago 2]]+BD.PD8[[#This Row],[Pago 1]]</f>
        <v>24674</v>
      </c>
      <c r="AN149" s="308" t="s">
        <v>244</v>
      </c>
      <c r="AO149" s="308" t="s">
        <v>245</v>
      </c>
      <c r="AP149" s="308" t="s">
        <v>246</v>
      </c>
      <c r="AQ149" s="308" t="s">
        <v>247</v>
      </c>
      <c r="AR149" s="308">
        <v>594</v>
      </c>
      <c r="AS149" s="308" t="s">
        <v>248</v>
      </c>
      <c r="AT149" s="249" t="s">
        <v>1356</v>
      </c>
      <c r="AU149" s="306"/>
      <c r="AV149" s="306"/>
      <c r="AW149" s="306"/>
      <c r="AX149" s="306"/>
      <c r="AY149" s="306"/>
      <c r="AZ149" s="306"/>
      <c r="BA149" s="306"/>
      <c r="BB149" s="306"/>
      <c r="BC149" s="306"/>
      <c r="BD149" s="306"/>
      <c r="BE149" s="306"/>
      <c r="BF149" s="306"/>
      <c r="BG149" s="306"/>
      <c r="BH149" s="306"/>
      <c r="BI149" s="306"/>
      <c r="BJ149" s="306"/>
      <c r="BK149" s="306"/>
      <c r="BL149" s="306"/>
      <c r="BM149" s="306"/>
      <c r="BN149" s="306"/>
      <c r="BO149" s="306"/>
      <c r="BP149" s="306"/>
      <c r="BQ149" s="306"/>
      <c r="BR149" s="306"/>
      <c r="BS149" s="306"/>
      <c r="BT149" s="306"/>
      <c r="BU149" s="306"/>
      <c r="BV149" s="306"/>
      <c r="BW149" s="306"/>
      <c r="BX149" s="306"/>
      <c r="BY149" s="306"/>
      <c r="BZ149" s="306"/>
      <c r="CA149" s="306"/>
      <c r="CB149" s="306"/>
      <c r="CC149" s="306"/>
      <c r="CD149" s="306"/>
      <c r="CE149" s="306"/>
      <c r="CF149" s="306"/>
      <c r="CG149" s="306"/>
      <c r="CH149" s="306"/>
      <c r="CI149" s="306"/>
      <c r="CJ149" s="306"/>
      <c r="CK149" s="306"/>
      <c r="CL149" s="306"/>
      <c r="CM149" s="306"/>
      <c r="CN149" s="306"/>
      <c r="CO149" s="306"/>
      <c r="CP149" s="306"/>
      <c r="CQ149" s="306"/>
      <c r="CR149" s="306"/>
      <c r="CS149" s="306"/>
      <c r="CT149" s="306"/>
      <c r="CU149" s="306"/>
      <c r="CV149" s="306"/>
      <c r="CW149" s="306"/>
      <c r="CX149" s="306"/>
      <c r="CY149" s="306"/>
      <c r="CZ149" s="306"/>
      <c r="DA149" s="306"/>
      <c r="DB149" s="306"/>
      <c r="DC149" s="306"/>
      <c r="DD149" s="306"/>
      <c r="DE149" s="306"/>
      <c r="DF149" s="306"/>
      <c r="DG149" s="306"/>
      <c r="DH149" s="306"/>
      <c r="DI149" s="306"/>
      <c r="DJ149" s="306"/>
      <c r="DK149" s="306"/>
      <c r="DL149" s="306"/>
      <c r="DM149" s="306"/>
      <c r="DN149" s="306"/>
      <c r="DO149" s="306"/>
      <c r="DP149" s="306"/>
      <c r="DQ149" s="306"/>
      <c r="DR149" s="306"/>
      <c r="DS149" s="306"/>
      <c r="DT149" s="306"/>
      <c r="DU149" s="306"/>
      <c r="DV149" s="306"/>
      <c r="DW149" s="306"/>
      <c r="DX149" s="306"/>
      <c r="DY149" s="306"/>
      <c r="DZ149" s="306"/>
      <c r="EA149" s="306"/>
      <c r="EB149" s="306"/>
      <c r="EC149" s="306"/>
      <c r="ED149" s="306"/>
      <c r="EE149" s="306"/>
      <c r="EF149" s="306"/>
      <c r="EG149" s="306"/>
      <c r="EH149" s="306"/>
      <c r="EI149" s="306"/>
      <c r="EJ149" s="306"/>
      <c r="EK149" s="306"/>
      <c r="EL149" s="306"/>
      <c r="EM149" s="306"/>
      <c r="EN149" s="306"/>
      <c r="EO149" s="306"/>
      <c r="EP149" s="306"/>
      <c r="EQ149" s="306"/>
      <c r="ER149" s="306"/>
      <c r="ES149" s="306"/>
      <c r="ET149" s="306"/>
      <c r="EU149" s="306"/>
      <c r="EV149" s="306"/>
      <c r="EW149" s="306"/>
      <c r="EX149" s="306"/>
      <c r="EY149" s="306"/>
      <c r="EZ149" s="306"/>
      <c r="FA149" s="306"/>
      <c r="FB149" s="306"/>
      <c r="FC149" s="306"/>
      <c r="FD149" s="306"/>
      <c r="FE149" s="306"/>
      <c r="FF149" s="306"/>
      <c r="FG149" s="306"/>
      <c r="FH149" s="306"/>
      <c r="FI149" s="306"/>
      <c r="FJ149" s="306"/>
      <c r="FK149" s="306"/>
      <c r="FL149" s="306"/>
      <c r="FM149" s="306"/>
      <c r="FN149" s="306"/>
      <c r="FO149" s="306"/>
      <c r="FP149" s="306"/>
      <c r="FQ149" s="306"/>
      <c r="FR149" s="306"/>
      <c r="FS149" s="306"/>
      <c r="FT149" s="306"/>
      <c r="FU149" s="306"/>
      <c r="FV149" s="306"/>
      <c r="FW149" s="306"/>
      <c r="FX149" s="306"/>
      <c r="FY149" s="306"/>
      <c r="FZ149" s="306"/>
      <c r="GA149" s="306"/>
      <c r="GB149" s="306"/>
      <c r="GC149" s="306"/>
      <c r="GD149" s="306"/>
      <c r="GE149" s="306"/>
      <c r="GF149" s="306"/>
      <c r="GG149" s="306"/>
      <c r="GH149" s="306"/>
      <c r="GI149" s="306"/>
      <c r="GJ149" s="306"/>
      <c r="GK149" s="306"/>
      <c r="GL149" s="306"/>
      <c r="GM149" s="306"/>
      <c r="GN149" s="306"/>
      <c r="GO149" s="306"/>
      <c r="GP149" s="306"/>
      <c r="GQ149" s="306"/>
      <c r="GR149" s="306"/>
      <c r="GS149" s="306"/>
      <c r="GT149" s="306"/>
      <c r="GU149" s="306"/>
      <c r="GV149" s="306"/>
      <c r="GW149" s="306"/>
      <c r="GX149" s="306"/>
      <c r="GY149" s="306"/>
      <c r="GZ149" s="306"/>
      <c r="HA149" s="306"/>
      <c r="HB149" s="306"/>
      <c r="HC149" s="306"/>
      <c r="HD149" s="306"/>
      <c r="HE149" s="306"/>
      <c r="HF149" s="306"/>
      <c r="HG149" s="306"/>
      <c r="HH149" s="306"/>
      <c r="HI149" s="306"/>
      <c r="HJ149" s="306"/>
      <c r="HK149" s="306"/>
      <c r="HL149" s="306"/>
      <c r="HM149" s="306"/>
      <c r="HN149" s="306"/>
      <c r="HO149" s="306"/>
      <c r="HP149" s="306"/>
      <c r="HQ149" s="306"/>
      <c r="HR149" s="306"/>
      <c r="HS149" s="306"/>
      <c r="HT149" s="306"/>
      <c r="HU149" s="306"/>
      <c r="HV149" s="306"/>
      <c r="HW149" s="306"/>
      <c r="HX149" s="306"/>
      <c r="HY149" s="306"/>
      <c r="HZ149" s="306"/>
      <c r="IA149" s="306"/>
      <c r="IB149" s="306"/>
      <c r="IC149" s="306"/>
      <c r="ID149" s="306"/>
      <c r="IE149" s="306"/>
      <c r="IF149" s="306"/>
      <c r="IG149" s="306"/>
      <c r="IH149" s="306"/>
    </row>
    <row r="150" spans="1:242" s="219" customFormat="1" ht="15" customHeight="1" x14ac:dyDescent="0.3">
      <c r="A150" s="174">
        <v>5.04</v>
      </c>
      <c r="B150" s="231"/>
      <c r="C150" s="232" t="e">
        <f>VLOOKUP(BD.PD8[[#This Row],[Pos]],[18]!PPto[#Data],3,FALSE)</f>
        <v>#REF!</v>
      </c>
      <c r="D150" s="174" t="s">
        <v>23</v>
      </c>
      <c r="E150" s="305" t="str">
        <f>IF(BD.PD8[[#This Row],[.]]="*",VLOOKUP(BD.PD8[[#This Row],[Pos]],[18]Presupuesto!A:H,7,FALSE),"")</f>
        <v/>
      </c>
      <c r="F150" s="510" t="s">
        <v>1317</v>
      </c>
      <c r="G150" s="174"/>
      <c r="H150" s="174"/>
      <c r="I150" s="497" t="s">
        <v>251</v>
      </c>
      <c r="J150" s="382">
        <v>45</v>
      </c>
      <c r="K150" s="174" t="s">
        <v>117</v>
      </c>
      <c r="L150" s="383">
        <f>IF(BD.PD8[[#This Row],[Mon]]="DOP",1,HLOOKUP(BD.PD8[[#This Row],[Mon]],Data!$J$1:$K$2,2,FALSE))</f>
        <v>65</v>
      </c>
      <c r="M150" s="384">
        <v>35</v>
      </c>
      <c r="N150" s="243">
        <f>BD.PD8[[#This Row],[Cant.]]*BD.PD8[[#This Row],[ Tasa ]]*BD.PD8[[#This Row],[ Precio Und.]]</f>
        <v>102375</v>
      </c>
      <c r="O150" s="386">
        <v>0.3</v>
      </c>
      <c r="P150" s="243">
        <f>IF(BD.PD8[[#This Row],[Liquid. '[%']]]&lt;&gt;0,(BD.PD8[[#This Row],[Valor Neto '[DOP']]]*BD.PD8[[#This Row],[Liquid. '[%']]])+BD.PD8[[#This Row],[Valor Neto '[DOP']]],BD.PD8[[#This Row],[Valor Neto '[DOP']]])</f>
        <v>133087.5</v>
      </c>
      <c r="Q150" s="243">
        <f>BD.PD8[[#This Row],[Ppto. Orden Interna '[DOP']]]/HLOOKUP("USD",Data!$J$1:$K$2,2,FALSE)</f>
        <v>2047.5</v>
      </c>
      <c r="R150" s="381" t="s">
        <v>309</v>
      </c>
      <c r="S150" s="387"/>
      <c r="T150" s="387"/>
      <c r="U150" s="492" t="s">
        <v>321</v>
      </c>
      <c r="V150" s="493">
        <v>801670</v>
      </c>
      <c r="W150" s="494" t="s">
        <v>357</v>
      </c>
      <c r="X150" s="174">
        <v>13</v>
      </c>
      <c r="Y150" s="388">
        <v>0.5</v>
      </c>
      <c r="Z150" s="243">
        <f>BD.PD8[[#This Row],[Av.P1 '[%']]]*BD.PD8[[#This Row],[Ppto. Orden Interna '[DOP']]]</f>
        <v>66543.75</v>
      </c>
      <c r="AA150" s="174">
        <v>15</v>
      </c>
      <c r="AB150" s="399">
        <v>0.5</v>
      </c>
      <c r="AC150" s="243">
        <f>BD.PD8[[#This Row],[Av.P2 '[%']]]*BD.PD8[[#This Row],[Ppto. Orden Interna '[DOP']]]</f>
        <v>66543.75</v>
      </c>
      <c r="AD150" s="249"/>
      <c r="AE150" s="389"/>
      <c r="AF150" s="243">
        <f>BD.PD8[[#This Row],[Av.P3 '[%']]]*BD.PD8[[#This Row],[Ppto. Orden Interna '[DOP']]]</f>
        <v>0</v>
      </c>
      <c r="AG150" s="243"/>
      <c r="AH150" s="243"/>
      <c r="AI150" s="243"/>
      <c r="AJ150" s="243"/>
      <c r="AK150" s="243"/>
      <c r="AL150" s="243"/>
      <c r="AM150" s="496">
        <f>BD.PD8[[#This Row],[Pago 3]]+BD.PD8[[#This Row],[Pago 2]]+BD.PD8[[#This Row],[Pago 1]]</f>
        <v>133087.5</v>
      </c>
      <c r="AN150" s="308" t="s">
        <v>244</v>
      </c>
      <c r="AO150" s="308" t="s">
        <v>245</v>
      </c>
      <c r="AP150" s="308" t="s">
        <v>246</v>
      </c>
      <c r="AQ150" s="308" t="s">
        <v>247</v>
      </c>
      <c r="AR150" s="308">
        <v>594</v>
      </c>
      <c r="AS150" s="308" t="s">
        <v>248</v>
      </c>
      <c r="AT150" s="249" t="s">
        <v>1356</v>
      </c>
      <c r="AU150" s="306"/>
      <c r="AV150" s="306"/>
      <c r="AW150" s="306"/>
      <c r="AX150" s="306"/>
      <c r="AY150" s="306"/>
      <c r="AZ150" s="306"/>
      <c r="BA150" s="306"/>
      <c r="BB150" s="306"/>
      <c r="BC150" s="306"/>
      <c r="BD150" s="306"/>
      <c r="BE150" s="306"/>
      <c r="BF150" s="306"/>
      <c r="BG150" s="306"/>
      <c r="BH150" s="306"/>
      <c r="BI150" s="306"/>
      <c r="BJ150" s="306"/>
      <c r="BK150" s="306"/>
      <c r="BL150" s="306"/>
      <c r="BM150" s="306"/>
      <c r="BN150" s="306"/>
      <c r="BO150" s="306"/>
      <c r="BP150" s="306"/>
      <c r="BQ150" s="306"/>
      <c r="BR150" s="306"/>
      <c r="BS150" s="306"/>
      <c r="BT150" s="306"/>
      <c r="BU150" s="306"/>
      <c r="BV150" s="306"/>
      <c r="BW150" s="306"/>
      <c r="BX150" s="306"/>
      <c r="BY150" s="306"/>
      <c r="BZ150" s="306"/>
      <c r="CA150" s="306"/>
      <c r="CB150" s="306"/>
      <c r="CC150" s="306"/>
      <c r="CD150" s="306"/>
      <c r="CE150" s="306"/>
      <c r="CF150" s="306"/>
      <c r="CG150" s="306"/>
      <c r="CH150" s="306"/>
      <c r="CI150" s="306"/>
      <c r="CJ150" s="306"/>
      <c r="CK150" s="306"/>
      <c r="CL150" s="306"/>
      <c r="CM150" s="306"/>
      <c r="CN150" s="306"/>
      <c r="CO150" s="306"/>
      <c r="CP150" s="306"/>
      <c r="CQ150" s="306"/>
      <c r="CR150" s="306"/>
      <c r="CS150" s="306"/>
      <c r="CT150" s="306"/>
      <c r="CU150" s="306"/>
      <c r="CV150" s="306"/>
      <c r="CW150" s="306"/>
      <c r="CX150" s="306"/>
      <c r="CY150" s="306"/>
      <c r="CZ150" s="306"/>
      <c r="DA150" s="306"/>
      <c r="DB150" s="306"/>
      <c r="DC150" s="306"/>
      <c r="DD150" s="306"/>
      <c r="DE150" s="306"/>
      <c r="DF150" s="306"/>
      <c r="DG150" s="306"/>
      <c r="DH150" s="306"/>
      <c r="DI150" s="306"/>
      <c r="DJ150" s="306"/>
      <c r="DK150" s="306"/>
      <c r="DL150" s="306"/>
      <c r="DM150" s="306"/>
      <c r="DN150" s="306"/>
      <c r="DO150" s="306"/>
      <c r="DP150" s="306"/>
      <c r="DQ150" s="306"/>
      <c r="DR150" s="306"/>
      <c r="DS150" s="306"/>
      <c r="DT150" s="306"/>
      <c r="DU150" s="306"/>
      <c r="DV150" s="306"/>
      <c r="DW150" s="306"/>
      <c r="DX150" s="306"/>
      <c r="DY150" s="306"/>
      <c r="DZ150" s="306"/>
      <c r="EA150" s="306"/>
      <c r="EB150" s="306"/>
      <c r="EC150" s="306"/>
      <c r="ED150" s="306"/>
      <c r="EE150" s="306"/>
      <c r="EF150" s="306"/>
      <c r="EG150" s="306"/>
      <c r="EH150" s="306"/>
      <c r="EI150" s="306"/>
      <c r="EJ150" s="306"/>
      <c r="EK150" s="306"/>
      <c r="EL150" s="306"/>
      <c r="EM150" s="306"/>
      <c r="EN150" s="306"/>
      <c r="EO150" s="306"/>
      <c r="EP150" s="306"/>
      <c r="EQ150" s="306"/>
      <c r="ER150" s="306"/>
      <c r="ES150" s="306"/>
      <c r="ET150" s="306"/>
      <c r="EU150" s="306"/>
      <c r="EV150" s="306"/>
      <c r="EW150" s="306"/>
      <c r="EX150" s="306"/>
      <c r="EY150" s="306"/>
      <c r="EZ150" s="306"/>
      <c r="FA150" s="306"/>
      <c r="FB150" s="306"/>
      <c r="FC150" s="306"/>
      <c r="FD150" s="306"/>
      <c r="FE150" s="306"/>
      <c r="FF150" s="306"/>
      <c r="FG150" s="306"/>
      <c r="FH150" s="306"/>
      <c r="FI150" s="306"/>
      <c r="FJ150" s="306"/>
      <c r="FK150" s="306"/>
      <c r="FL150" s="306"/>
      <c r="FM150" s="306"/>
      <c r="FN150" s="306"/>
      <c r="FO150" s="306"/>
      <c r="FP150" s="306"/>
      <c r="FQ150" s="306"/>
      <c r="FR150" s="306"/>
      <c r="FS150" s="306"/>
      <c r="FT150" s="306"/>
      <c r="FU150" s="306"/>
      <c r="FV150" s="306"/>
      <c r="FW150" s="306"/>
      <c r="FX150" s="306"/>
      <c r="FY150" s="306"/>
      <c r="FZ150" s="306"/>
      <c r="GA150" s="306"/>
      <c r="GB150" s="306"/>
      <c r="GC150" s="306"/>
      <c r="GD150" s="306"/>
      <c r="GE150" s="306"/>
      <c r="GF150" s="306"/>
      <c r="GG150" s="306"/>
      <c r="GH150" s="306"/>
      <c r="GI150" s="306"/>
      <c r="GJ150" s="306"/>
      <c r="GK150" s="306"/>
      <c r="GL150" s="306"/>
      <c r="GM150" s="306"/>
      <c r="GN150" s="306"/>
      <c r="GO150" s="306"/>
      <c r="GP150" s="306"/>
      <c r="GQ150" s="306"/>
      <c r="GR150" s="306"/>
      <c r="GS150" s="306"/>
      <c r="GT150" s="306"/>
      <c r="GU150" s="306"/>
      <c r="GV150" s="306"/>
      <c r="GW150" s="306"/>
      <c r="GX150" s="306"/>
      <c r="GY150" s="306"/>
      <c r="GZ150" s="306"/>
      <c r="HA150" s="306"/>
      <c r="HB150" s="306"/>
      <c r="HC150" s="306"/>
      <c r="HD150" s="306"/>
      <c r="HE150" s="306"/>
      <c r="HF150" s="306"/>
      <c r="HG150" s="306"/>
      <c r="HH150" s="306"/>
      <c r="HI150" s="306"/>
      <c r="HJ150" s="306"/>
      <c r="HK150" s="306"/>
      <c r="HL150" s="306"/>
      <c r="HM150" s="306"/>
      <c r="HN150" s="306"/>
      <c r="HO150" s="306"/>
      <c r="HP150" s="306"/>
      <c r="HQ150" s="306"/>
      <c r="HR150" s="306"/>
      <c r="HS150" s="306"/>
      <c r="HT150" s="306"/>
      <c r="HU150" s="306"/>
      <c r="HV150" s="306"/>
      <c r="HW150" s="306"/>
      <c r="HX150" s="306"/>
      <c r="HY150" s="306"/>
      <c r="HZ150" s="306"/>
      <c r="IA150" s="306"/>
      <c r="IB150" s="306"/>
      <c r="IC150" s="306"/>
      <c r="ID150" s="306"/>
      <c r="IE150" s="306"/>
      <c r="IF150" s="306"/>
      <c r="IG150" s="306"/>
      <c r="IH150" s="306"/>
    </row>
    <row r="151" spans="1:242" s="219" customFormat="1" ht="15" customHeight="1" x14ac:dyDescent="0.3">
      <c r="A151" s="174">
        <v>5.04</v>
      </c>
      <c r="B151" s="231"/>
      <c r="C151" s="232" t="e">
        <f>VLOOKUP(BD.PD8[[#This Row],[Pos]],[18]!PPto[#Data],3,FALSE)</f>
        <v>#REF!</v>
      </c>
      <c r="D151" s="174" t="s">
        <v>23</v>
      </c>
      <c r="E151" s="305" t="str">
        <f>IF(BD.PD8[[#This Row],[.]]="*",VLOOKUP(BD.PD8[[#This Row],[Pos]],[18]Presupuesto!A:H,7,FALSE),"")</f>
        <v/>
      </c>
      <c r="F151" s="510" t="s">
        <v>1318</v>
      </c>
      <c r="G151" s="174"/>
      <c r="H151" s="174"/>
      <c r="I151" s="497" t="s">
        <v>251</v>
      </c>
      <c r="J151" s="382">
        <v>3</v>
      </c>
      <c r="K151" s="174" t="s">
        <v>117</v>
      </c>
      <c r="L151" s="383">
        <f>IF(BD.PD8[[#This Row],[Mon]]="DOP",1,HLOOKUP(BD.PD8[[#This Row],[Mon]],Data!$J$1:$K$2,2,FALSE))</f>
        <v>65</v>
      </c>
      <c r="M151" s="384">
        <v>117</v>
      </c>
      <c r="N151" s="243">
        <f>BD.PD8[[#This Row],[Cant.]]*BD.PD8[[#This Row],[ Tasa ]]*BD.PD8[[#This Row],[ Precio Und.]]</f>
        <v>22815</v>
      </c>
      <c r="O151" s="386">
        <v>0.3</v>
      </c>
      <c r="P151" s="243">
        <f>IF(BD.PD8[[#This Row],[Liquid. '[%']]]&lt;&gt;0,(BD.PD8[[#This Row],[Valor Neto '[DOP']]]*BD.PD8[[#This Row],[Liquid. '[%']]])+BD.PD8[[#This Row],[Valor Neto '[DOP']]],BD.PD8[[#This Row],[Valor Neto '[DOP']]])</f>
        <v>29659.5</v>
      </c>
      <c r="Q151" s="243">
        <f>BD.PD8[[#This Row],[Ppto. Orden Interna '[DOP']]]/HLOOKUP("USD",Data!$J$1:$K$2,2,FALSE)</f>
        <v>456.3</v>
      </c>
      <c r="R151" s="381" t="s">
        <v>309</v>
      </c>
      <c r="S151" s="387"/>
      <c r="T151" s="387"/>
      <c r="U151" s="492" t="s">
        <v>321</v>
      </c>
      <c r="V151" s="493">
        <v>801670</v>
      </c>
      <c r="W151" s="494" t="s">
        <v>1319</v>
      </c>
      <c r="X151" s="174">
        <v>13</v>
      </c>
      <c r="Y151" s="388">
        <v>0.5</v>
      </c>
      <c r="Z151" s="243">
        <f>BD.PD8[[#This Row],[Av.P1 '[%']]]*BD.PD8[[#This Row],[Ppto. Orden Interna '[DOP']]]</f>
        <v>14829.75</v>
      </c>
      <c r="AA151" s="174">
        <v>15</v>
      </c>
      <c r="AB151" s="399">
        <v>0.5</v>
      </c>
      <c r="AC151" s="243">
        <f>BD.PD8[[#This Row],[Av.P2 '[%']]]*BD.PD8[[#This Row],[Ppto. Orden Interna '[DOP']]]</f>
        <v>14829.75</v>
      </c>
      <c r="AD151" s="249"/>
      <c r="AE151" s="389"/>
      <c r="AF151" s="243">
        <f>BD.PD8[[#This Row],[Av.P3 '[%']]]*BD.PD8[[#This Row],[Ppto. Orden Interna '[DOP']]]</f>
        <v>0</v>
      </c>
      <c r="AG151" s="243"/>
      <c r="AH151" s="243"/>
      <c r="AI151" s="243"/>
      <c r="AJ151" s="243"/>
      <c r="AK151" s="243"/>
      <c r="AL151" s="243"/>
      <c r="AM151" s="496">
        <f>BD.PD8[[#This Row],[Pago 3]]+BD.PD8[[#This Row],[Pago 2]]+BD.PD8[[#This Row],[Pago 1]]</f>
        <v>29659.5</v>
      </c>
      <c r="AN151" s="308" t="s">
        <v>244</v>
      </c>
      <c r="AO151" s="308" t="s">
        <v>245</v>
      </c>
      <c r="AP151" s="308" t="s">
        <v>246</v>
      </c>
      <c r="AQ151" s="308" t="s">
        <v>247</v>
      </c>
      <c r="AR151" s="308">
        <v>594</v>
      </c>
      <c r="AS151" s="308" t="s">
        <v>248</v>
      </c>
      <c r="AT151" s="249" t="s">
        <v>1356</v>
      </c>
      <c r="AU151" s="306"/>
      <c r="AV151" s="306"/>
      <c r="AW151" s="306"/>
      <c r="AX151" s="306"/>
      <c r="AY151" s="306"/>
      <c r="AZ151" s="306"/>
      <c r="BA151" s="306"/>
      <c r="BB151" s="306"/>
      <c r="BC151" s="306"/>
      <c r="BD151" s="306"/>
      <c r="BE151" s="306"/>
      <c r="BF151" s="306"/>
      <c r="BG151" s="306"/>
      <c r="BH151" s="306"/>
      <c r="BI151" s="306"/>
      <c r="BJ151" s="306"/>
      <c r="BK151" s="306"/>
      <c r="BL151" s="306"/>
      <c r="BM151" s="306"/>
      <c r="BN151" s="306"/>
      <c r="BO151" s="306"/>
      <c r="BP151" s="306"/>
      <c r="BQ151" s="306"/>
      <c r="BR151" s="306"/>
      <c r="BS151" s="306"/>
      <c r="BT151" s="306"/>
      <c r="BU151" s="306"/>
      <c r="BV151" s="306"/>
      <c r="BW151" s="306"/>
      <c r="BX151" s="306"/>
      <c r="BY151" s="306"/>
      <c r="BZ151" s="306"/>
      <c r="CA151" s="306"/>
      <c r="CB151" s="306"/>
      <c r="CC151" s="306"/>
      <c r="CD151" s="306"/>
      <c r="CE151" s="306"/>
      <c r="CF151" s="306"/>
      <c r="CG151" s="306"/>
      <c r="CH151" s="306"/>
      <c r="CI151" s="306"/>
      <c r="CJ151" s="306"/>
      <c r="CK151" s="306"/>
      <c r="CL151" s="306"/>
      <c r="CM151" s="306"/>
      <c r="CN151" s="306"/>
      <c r="CO151" s="306"/>
      <c r="CP151" s="306"/>
      <c r="CQ151" s="306"/>
      <c r="CR151" s="306"/>
      <c r="CS151" s="306"/>
      <c r="CT151" s="306"/>
      <c r="CU151" s="306"/>
      <c r="CV151" s="306"/>
      <c r="CW151" s="306"/>
      <c r="CX151" s="306"/>
      <c r="CY151" s="306"/>
      <c r="CZ151" s="306"/>
      <c r="DA151" s="306"/>
      <c r="DB151" s="306"/>
      <c r="DC151" s="306"/>
      <c r="DD151" s="306"/>
      <c r="DE151" s="306"/>
      <c r="DF151" s="306"/>
      <c r="DG151" s="306"/>
      <c r="DH151" s="306"/>
      <c r="DI151" s="306"/>
      <c r="DJ151" s="306"/>
      <c r="DK151" s="306"/>
      <c r="DL151" s="306"/>
      <c r="DM151" s="306"/>
      <c r="DN151" s="306"/>
      <c r="DO151" s="306"/>
      <c r="DP151" s="306"/>
      <c r="DQ151" s="306"/>
      <c r="DR151" s="306"/>
      <c r="DS151" s="306"/>
      <c r="DT151" s="306"/>
      <c r="DU151" s="306"/>
      <c r="DV151" s="306"/>
      <c r="DW151" s="306"/>
      <c r="DX151" s="306"/>
      <c r="DY151" s="306"/>
      <c r="DZ151" s="306"/>
      <c r="EA151" s="306"/>
      <c r="EB151" s="306"/>
      <c r="EC151" s="306"/>
      <c r="ED151" s="306"/>
      <c r="EE151" s="306"/>
      <c r="EF151" s="306"/>
      <c r="EG151" s="306"/>
      <c r="EH151" s="306"/>
      <c r="EI151" s="306"/>
      <c r="EJ151" s="306"/>
      <c r="EK151" s="306"/>
      <c r="EL151" s="306"/>
      <c r="EM151" s="306"/>
      <c r="EN151" s="306"/>
      <c r="EO151" s="306"/>
      <c r="EP151" s="306"/>
      <c r="EQ151" s="306"/>
      <c r="ER151" s="306"/>
      <c r="ES151" s="306"/>
      <c r="ET151" s="306"/>
      <c r="EU151" s="306"/>
      <c r="EV151" s="306"/>
      <c r="EW151" s="306"/>
      <c r="EX151" s="306"/>
      <c r="EY151" s="306"/>
      <c r="EZ151" s="306"/>
      <c r="FA151" s="306"/>
      <c r="FB151" s="306"/>
      <c r="FC151" s="306"/>
      <c r="FD151" s="306"/>
      <c r="FE151" s="306"/>
      <c r="FF151" s="306"/>
      <c r="FG151" s="306"/>
      <c r="FH151" s="306"/>
      <c r="FI151" s="306"/>
      <c r="FJ151" s="306"/>
      <c r="FK151" s="306"/>
      <c r="FL151" s="306"/>
      <c r="FM151" s="306"/>
      <c r="FN151" s="306"/>
      <c r="FO151" s="306"/>
      <c r="FP151" s="306"/>
      <c r="FQ151" s="306"/>
      <c r="FR151" s="306"/>
      <c r="FS151" s="306"/>
      <c r="FT151" s="306"/>
      <c r="FU151" s="306"/>
      <c r="FV151" s="306"/>
      <c r="FW151" s="306"/>
      <c r="FX151" s="306"/>
      <c r="FY151" s="306"/>
      <c r="FZ151" s="306"/>
      <c r="GA151" s="306"/>
      <c r="GB151" s="306"/>
      <c r="GC151" s="306"/>
      <c r="GD151" s="306"/>
      <c r="GE151" s="306"/>
      <c r="GF151" s="306"/>
      <c r="GG151" s="306"/>
      <c r="GH151" s="306"/>
      <c r="GI151" s="306"/>
      <c r="GJ151" s="306"/>
      <c r="GK151" s="306"/>
      <c r="GL151" s="306"/>
      <c r="GM151" s="306"/>
      <c r="GN151" s="306"/>
      <c r="GO151" s="306"/>
      <c r="GP151" s="306"/>
      <c r="GQ151" s="306"/>
      <c r="GR151" s="306"/>
      <c r="GS151" s="306"/>
      <c r="GT151" s="306"/>
      <c r="GU151" s="306"/>
      <c r="GV151" s="306"/>
      <c r="GW151" s="306"/>
      <c r="GX151" s="306"/>
      <c r="GY151" s="306"/>
      <c r="GZ151" s="306"/>
      <c r="HA151" s="306"/>
      <c r="HB151" s="306"/>
      <c r="HC151" s="306"/>
      <c r="HD151" s="306"/>
      <c r="HE151" s="306"/>
      <c r="HF151" s="306"/>
      <c r="HG151" s="306"/>
      <c r="HH151" s="306"/>
      <c r="HI151" s="306"/>
      <c r="HJ151" s="306"/>
      <c r="HK151" s="306"/>
      <c r="HL151" s="306"/>
      <c r="HM151" s="306"/>
      <c r="HN151" s="306"/>
      <c r="HO151" s="306"/>
      <c r="HP151" s="306"/>
      <c r="HQ151" s="306"/>
      <c r="HR151" s="306"/>
      <c r="HS151" s="306"/>
      <c r="HT151" s="306"/>
      <c r="HU151" s="306"/>
      <c r="HV151" s="306"/>
      <c r="HW151" s="306"/>
      <c r="HX151" s="306"/>
      <c r="HY151" s="306"/>
      <c r="HZ151" s="306"/>
      <c r="IA151" s="306"/>
      <c r="IB151" s="306"/>
      <c r="IC151" s="306"/>
      <c r="ID151" s="306"/>
      <c r="IE151" s="306"/>
      <c r="IF151" s="306"/>
      <c r="IG151" s="306"/>
      <c r="IH151" s="306"/>
    </row>
    <row r="152" spans="1:242" s="219" customFormat="1" ht="15" customHeight="1" x14ac:dyDescent="0.3">
      <c r="A152" s="174">
        <v>5.04</v>
      </c>
      <c r="B152" s="231"/>
      <c r="C152" s="232" t="e">
        <f>VLOOKUP(BD.PD8[[#This Row],[Pos]],[18]!PPto[#Data],3,FALSE)</f>
        <v>#REF!</v>
      </c>
      <c r="D152" s="174" t="s">
        <v>23</v>
      </c>
      <c r="E152" s="305" t="str">
        <f>IF(BD.PD8[[#This Row],[.]]="*",VLOOKUP(BD.PD8[[#This Row],[Pos]],[18]Presupuesto!A:H,7,FALSE),"")</f>
        <v/>
      </c>
      <c r="F152" s="510" t="s">
        <v>1320</v>
      </c>
      <c r="G152" s="174"/>
      <c r="H152" s="174"/>
      <c r="I152" s="497" t="s">
        <v>251</v>
      </c>
      <c r="J152" s="382">
        <v>6</v>
      </c>
      <c r="K152" s="174" t="s">
        <v>117</v>
      </c>
      <c r="L152" s="383">
        <f>IF(BD.PD8[[#This Row],[Mon]]="DOP",1,HLOOKUP(BD.PD8[[#This Row],[Mon]],Data!$J$1:$K$2,2,FALSE))</f>
        <v>65</v>
      </c>
      <c r="M152" s="384">
        <v>73</v>
      </c>
      <c r="N152" s="243">
        <f>BD.PD8[[#This Row],[Cant.]]*BD.PD8[[#This Row],[ Tasa ]]*BD.PD8[[#This Row],[ Precio Und.]]</f>
        <v>28470</v>
      </c>
      <c r="O152" s="386">
        <v>0.3</v>
      </c>
      <c r="P152" s="243">
        <f>IF(BD.PD8[[#This Row],[Liquid. '[%']]]&lt;&gt;0,(BD.PD8[[#This Row],[Valor Neto '[DOP']]]*BD.PD8[[#This Row],[Liquid. '[%']]])+BD.PD8[[#This Row],[Valor Neto '[DOP']]],BD.PD8[[#This Row],[Valor Neto '[DOP']]])</f>
        <v>37011</v>
      </c>
      <c r="Q152" s="243">
        <f>BD.PD8[[#This Row],[Ppto. Orden Interna '[DOP']]]/HLOOKUP("USD",Data!$J$1:$K$2,2,FALSE)</f>
        <v>569.4</v>
      </c>
      <c r="R152" s="381" t="s">
        <v>309</v>
      </c>
      <c r="S152" s="387"/>
      <c r="T152" s="387"/>
      <c r="U152" s="492" t="s">
        <v>321</v>
      </c>
      <c r="V152" s="493">
        <v>801670</v>
      </c>
      <c r="W152" s="494" t="s">
        <v>1321</v>
      </c>
      <c r="X152" s="174">
        <v>13</v>
      </c>
      <c r="Y152" s="388">
        <v>0.5</v>
      </c>
      <c r="Z152" s="243">
        <f>BD.PD8[[#This Row],[Av.P1 '[%']]]*BD.PD8[[#This Row],[Ppto. Orden Interna '[DOP']]]</f>
        <v>18505.5</v>
      </c>
      <c r="AA152" s="174">
        <v>15</v>
      </c>
      <c r="AB152" s="399">
        <v>0.5</v>
      </c>
      <c r="AC152" s="243">
        <f>BD.PD8[[#This Row],[Av.P2 '[%']]]*BD.PD8[[#This Row],[Ppto. Orden Interna '[DOP']]]</f>
        <v>18505.5</v>
      </c>
      <c r="AD152" s="249"/>
      <c r="AE152" s="389"/>
      <c r="AF152" s="243">
        <f>BD.PD8[[#This Row],[Av.P3 '[%']]]*BD.PD8[[#This Row],[Ppto. Orden Interna '[DOP']]]</f>
        <v>0</v>
      </c>
      <c r="AG152" s="243"/>
      <c r="AH152" s="243"/>
      <c r="AI152" s="243"/>
      <c r="AJ152" s="243"/>
      <c r="AK152" s="243"/>
      <c r="AL152" s="243"/>
      <c r="AM152" s="496">
        <f>BD.PD8[[#This Row],[Pago 3]]+BD.PD8[[#This Row],[Pago 2]]+BD.PD8[[#This Row],[Pago 1]]</f>
        <v>37011</v>
      </c>
      <c r="AN152" s="308" t="s">
        <v>244</v>
      </c>
      <c r="AO152" s="308" t="s">
        <v>245</v>
      </c>
      <c r="AP152" s="308" t="s">
        <v>246</v>
      </c>
      <c r="AQ152" s="308" t="s">
        <v>247</v>
      </c>
      <c r="AR152" s="308">
        <v>594</v>
      </c>
      <c r="AS152" s="308" t="s">
        <v>248</v>
      </c>
      <c r="AT152" s="249" t="s">
        <v>1356</v>
      </c>
      <c r="AU152" s="306"/>
      <c r="AV152" s="306"/>
      <c r="AW152" s="306"/>
      <c r="AX152" s="306"/>
      <c r="AY152" s="306"/>
      <c r="AZ152" s="306"/>
      <c r="BA152" s="306"/>
      <c r="BB152" s="306"/>
      <c r="BC152" s="306"/>
      <c r="BD152" s="306"/>
      <c r="BE152" s="306"/>
      <c r="BF152" s="306"/>
      <c r="BG152" s="306"/>
      <c r="BH152" s="306"/>
      <c r="BI152" s="306"/>
      <c r="BJ152" s="306"/>
      <c r="BK152" s="306"/>
      <c r="BL152" s="306"/>
      <c r="BM152" s="306"/>
      <c r="BN152" s="306"/>
      <c r="BO152" s="306"/>
      <c r="BP152" s="306"/>
      <c r="BQ152" s="306"/>
      <c r="BR152" s="306"/>
      <c r="BS152" s="306"/>
      <c r="BT152" s="306"/>
      <c r="BU152" s="306"/>
      <c r="BV152" s="306"/>
      <c r="BW152" s="306"/>
      <c r="BX152" s="306"/>
      <c r="BY152" s="306"/>
      <c r="BZ152" s="306"/>
      <c r="CA152" s="306"/>
      <c r="CB152" s="306"/>
      <c r="CC152" s="306"/>
      <c r="CD152" s="306"/>
      <c r="CE152" s="306"/>
      <c r="CF152" s="306"/>
      <c r="CG152" s="306"/>
      <c r="CH152" s="306"/>
      <c r="CI152" s="306"/>
      <c r="CJ152" s="306"/>
      <c r="CK152" s="306"/>
      <c r="CL152" s="306"/>
      <c r="CM152" s="306"/>
      <c r="CN152" s="306"/>
      <c r="CO152" s="306"/>
      <c r="CP152" s="306"/>
      <c r="CQ152" s="306"/>
      <c r="CR152" s="306"/>
      <c r="CS152" s="306"/>
      <c r="CT152" s="306"/>
      <c r="CU152" s="306"/>
      <c r="CV152" s="306"/>
      <c r="CW152" s="306"/>
      <c r="CX152" s="306"/>
      <c r="CY152" s="306"/>
      <c r="CZ152" s="306"/>
      <c r="DA152" s="306"/>
      <c r="DB152" s="306"/>
      <c r="DC152" s="306"/>
      <c r="DD152" s="306"/>
      <c r="DE152" s="306"/>
      <c r="DF152" s="306"/>
      <c r="DG152" s="306"/>
      <c r="DH152" s="306"/>
      <c r="DI152" s="306"/>
      <c r="DJ152" s="306"/>
      <c r="DK152" s="306"/>
      <c r="DL152" s="306"/>
      <c r="DM152" s="306"/>
      <c r="DN152" s="306"/>
      <c r="DO152" s="306"/>
      <c r="DP152" s="306"/>
      <c r="DQ152" s="306"/>
      <c r="DR152" s="306"/>
      <c r="DS152" s="306"/>
      <c r="DT152" s="306"/>
      <c r="DU152" s="306"/>
      <c r="DV152" s="306"/>
      <c r="DW152" s="306"/>
      <c r="DX152" s="306"/>
      <c r="DY152" s="306"/>
      <c r="DZ152" s="306"/>
      <c r="EA152" s="306"/>
      <c r="EB152" s="306"/>
      <c r="EC152" s="306"/>
      <c r="ED152" s="306"/>
      <c r="EE152" s="306"/>
      <c r="EF152" s="306"/>
      <c r="EG152" s="306"/>
      <c r="EH152" s="306"/>
      <c r="EI152" s="306"/>
      <c r="EJ152" s="306"/>
      <c r="EK152" s="306"/>
      <c r="EL152" s="306"/>
      <c r="EM152" s="306"/>
      <c r="EN152" s="306"/>
      <c r="EO152" s="306"/>
      <c r="EP152" s="306"/>
      <c r="EQ152" s="306"/>
      <c r="ER152" s="306"/>
      <c r="ES152" s="306"/>
      <c r="ET152" s="306"/>
      <c r="EU152" s="306"/>
      <c r="EV152" s="306"/>
      <c r="EW152" s="306"/>
      <c r="EX152" s="306"/>
      <c r="EY152" s="306"/>
      <c r="EZ152" s="306"/>
      <c r="FA152" s="306"/>
      <c r="FB152" s="306"/>
      <c r="FC152" s="306"/>
      <c r="FD152" s="306"/>
      <c r="FE152" s="306"/>
      <c r="FF152" s="306"/>
      <c r="FG152" s="306"/>
      <c r="FH152" s="306"/>
      <c r="FI152" s="306"/>
      <c r="FJ152" s="306"/>
      <c r="FK152" s="306"/>
      <c r="FL152" s="306"/>
      <c r="FM152" s="306"/>
      <c r="FN152" s="306"/>
      <c r="FO152" s="306"/>
      <c r="FP152" s="306"/>
      <c r="FQ152" s="306"/>
      <c r="FR152" s="306"/>
      <c r="FS152" s="306"/>
      <c r="FT152" s="306"/>
      <c r="FU152" s="306"/>
      <c r="FV152" s="306"/>
      <c r="FW152" s="306"/>
      <c r="FX152" s="306"/>
      <c r="FY152" s="306"/>
      <c r="FZ152" s="306"/>
      <c r="GA152" s="306"/>
      <c r="GB152" s="306"/>
      <c r="GC152" s="306"/>
      <c r="GD152" s="306"/>
      <c r="GE152" s="306"/>
      <c r="GF152" s="306"/>
      <c r="GG152" s="306"/>
      <c r="GH152" s="306"/>
      <c r="GI152" s="306"/>
      <c r="GJ152" s="306"/>
      <c r="GK152" s="306"/>
      <c r="GL152" s="306"/>
      <c r="GM152" s="306"/>
      <c r="GN152" s="306"/>
      <c r="GO152" s="306"/>
      <c r="GP152" s="306"/>
      <c r="GQ152" s="306"/>
      <c r="GR152" s="306"/>
      <c r="GS152" s="306"/>
      <c r="GT152" s="306"/>
      <c r="GU152" s="306"/>
      <c r="GV152" s="306"/>
      <c r="GW152" s="306"/>
      <c r="GX152" s="306"/>
      <c r="GY152" s="306"/>
      <c r="GZ152" s="306"/>
      <c r="HA152" s="306"/>
      <c r="HB152" s="306"/>
      <c r="HC152" s="306"/>
      <c r="HD152" s="306"/>
      <c r="HE152" s="306"/>
      <c r="HF152" s="306"/>
      <c r="HG152" s="306"/>
      <c r="HH152" s="306"/>
      <c r="HI152" s="306"/>
      <c r="HJ152" s="306"/>
      <c r="HK152" s="306"/>
      <c r="HL152" s="306"/>
      <c r="HM152" s="306"/>
      <c r="HN152" s="306"/>
      <c r="HO152" s="306"/>
      <c r="HP152" s="306"/>
      <c r="HQ152" s="306"/>
      <c r="HR152" s="306"/>
      <c r="HS152" s="306"/>
      <c r="HT152" s="306"/>
      <c r="HU152" s="306"/>
      <c r="HV152" s="306"/>
      <c r="HW152" s="306"/>
      <c r="HX152" s="306"/>
      <c r="HY152" s="306"/>
      <c r="HZ152" s="306"/>
      <c r="IA152" s="306"/>
      <c r="IB152" s="306"/>
      <c r="IC152" s="306"/>
      <c r="ID152" s="306"/>
      <c r="IE152" s="306"/>
      <c r="IF152" s="306"/>
      <c r="IG152" s="306"/>
      <c r="IH152" s="306"/>
    </row>
    <row r="153" spans="1:242" s="219" customFormat="1" ht="15" customHeight="1" x14ac:dyDescent="0.3">
      <c r="A153" s="174">
        <v>5.04</v>
      </c>
      <c r="B153" s="231"/>
      <c r="C153" s="232" t="e">
        <f>VLOOKUP(BD.PD8[[#This Row],[Pos]],[18]!PPto[#Data],3,FALSE)</f>
        <v>#REF!</v>
      </c>
      <c r="D153" s="174" t="s">
        <v>23</v>
      </c>
      <c r="E153" s="305" t="str">
        <f>IF(BD.PD8[[#This Row],[.]]="*",VLOOKUP(BD.PD8[[#This Row],[Pos]],[18]Presupuesto!A:H,7,FALSE),"")</f>
        <v/>
      </c>
      <c r="F153" s="510" t="s">
        <v>1322</v>
      </c>
      <c r="G153" s="174"/>
      <c r="H153" s="174"/>
      <c r="I153" s="497" t="s">
        <v>251</v>
      </c>
      <c r="J153" s="382">
        <v>9</v>
      </c>
      <c r="K153" s="174" t="s">
        <v>117</v>
      </c>
      <c r="L153" s="383">
        <f>IF(BD.PD8[[#This Row],[Mon]]="DOP",1,HLOOKUP(BD.PD8[[#This Row],[Mon]],Data!$J$1:$K$2,2,FALSE))</f>
        <v>65</v>
      </c>
      <c r="M153" s="384">
        <v>117</v>
      </c>
      <c r="N153" s="243">
        <f>BD.PD8[[#This Row],[Cant.]]*BD.PD8[[#This Row],[ Tasa ]]*BD.PD8[[#This Row],[ Precio Und.]]</f>
        <v>68445</v>
      </c>
      <c r="O153" s="386">
        <v>0.3</v>
      </c>
      <c r="P153" s="243">
        <f>IF(BD.PD8[[#This Row],[Liquid. '[%']]]&lt;&gt;0,(BD.PD8[[#This Row],[Valor Neto '[DOP']]]*BD.PD8[[#This Row],[Liquid. '[%']]])+BD.PD8[[#This Row],[Valor Neto '[DOP']]],BD.PD8[[#This Row],[Valor Neto '[DOP']]])</f>
        <v>88978.5</v>
      </c>
      <c r="Q153" s="243">
        <f>BD.PD8[[#This Row],[Ppto. Orden Interna '[DOP']]]/HLOOKUP("USD",Data!$J$1:$K$2,2,FALSE)</f>
        <v>1368.9</v>
      </c>
      <c r="R153" s="381" t="s">
        <v>309</v>
      </c>
      <c r="S153" s="387"/>
      <c r="T153" s="387"/>
      <c r="U153" s="492" t="s">
        <v>321</v>
      </c>
      <c r="V153" s="493">
        <v>801670</v>
      </c>
      <c r="W153" s="494" t="s">
        <v>357</v>
      </c>
      <c r="X153" s="174">
        <v>13</v>
      </c>
      <c r="Y153" s="388">
        <v>0.5</v>
      </c>
      <c r="Z153" s="243">
        <f>BD.PD8[[#This Row],[Av.P1 '[%']]]*BD.PD8[[#This Row],[Ppto. Orden Interna '[DOP']]]</f>
        <v>44489.25</v>
      </c>
      <c r="AA153" s="174">
        <v>15</v>
      </c>
      <c r="AB153" s="399">
        <v>0.5</v>
      </c>
      <c r="AC153" s="243">
        <f>BD.PD8[[#This Row],[Av.P2 '[%']]]*BD.PD8[[#This Row],[Ppto. Orden Interna '[DOP']]]</f>
        <v>44489.25</v>
      </c>
      <c r="AD153" s="249"/>
      <c r="AE153" s="389"/>
      <c r="AF153" s="243">
        <f>BD.PD8[[#This Row],[Av.P3 '[%']]]*BD.PD8[[#This Row],[Ppto. Orden Interna '[DOP']]]</f>
        <v>0</v>
      </c>
      <c r="AG153" s="243"/>
      <c r="AH153" s="243"/>
      <c r="AI153" s="243"/>
      <c r="AJ153" s="243"/>
      <c r="AK153" s="243"/>
      <c r="AL153" s="243"/>
      <c r="AM153" s="496">
        <f>BD.PD8[[#This Row],[Pago 3]]+BD.PD8[[#This Row],[Pago 2]]+BD.PD8[[#This Row],[Pago 1]]</f>
        <v>88978.5</v>
      </c>
      <c r="AN153" s="308" t="s">
        <v>244</v>
      </c>
      <c r="AO153" s="308" t="s">
        <v>245</v>
      </c>
      <c r="AP153" s="308" t="s">
        <v>246</v>
      </c>
      <c r="AQ153" s="308" t="s">
        <v>247</v>
      </c>
      <c r="AR153" s="308">
        <v>594</v>
      </c>
      <c r="AS153" s="308" t="s">
        <v>248</v>
      </c>
      <c r="AT153" s="249" t="s">
        <v>1356</v>
      </c>
      <c r="AU153" s="306"/>
      <c r="AV153" s="306"/>
      <c r="AW153" s="306"/>
      <c r="AX153" s="306"/>
      <c r="AY153" s="306"/>
      <c r="AZ153" s="306"/>
      <c r="BA153" s="306"/>
      <c r="BB153" s="306"/>
      <c r="BC153" s="306"/>
      <c r="BD153" s="306"/>
      <c r="BE153" s="306"/>
      <c r="BF153" s="306"/>
      <c r="BG153" s="306"/>
      <c r="BH153" s="306"/>
      <c r="BI153" s="306"/>
      <c r="BJ153" s="306"/>
      <c r="BK153" s="306"/>
      <c r="BL153" s="306"/>
      <c r="BM153" s="306"/>
      <c r="BN153" s="306"/>
      <c r="BO153" s="306"/>
      <c r="BP153" s="306"/>
      <c r="BQ153" s="306"/>
      <c r="BR153" s="306"/>
      <c r="BS153" s="306"/>
      <c r="BT153" s="306"/>
      <c r="BU153" s="306"/>
      <c r="BV153" s="306"/>
      <c r="BW153" s="306"/>
      <c r="BX153" s="306"/>
      <c r="BY153" s="306"/>
      <c r="BZ153" s="306"/>
      <c r="CA153" s="306"/>
      <c r="CB153" s="306"/>
      <c r="CC153" s="306"/>
      <c r="CD153" s="306"/>
      <c r="CE153" s="306"/>
      <c r="CF153" s="306"/>
      <c r="CG153" s="306"/>
      <c r="CH153" s="306"/>
      <c r="CI153" s="306"/>
      <c r="CJ153" s="306"/>
      <c r="CK153" s="306"/>
      <c r="CL153" s="306"/>
      <c r="CM153" s="306"/>
      <c r="CN153" s="306"/>
      <c r="CO153" s="306"/>
      <c r="CP153" s="306"/>
      <c r="CQ153" s="306"/>
      <c r="CR153" s="306"/>
      <c r="CS153" s="306"/>
      <c r="CT153" s="306"/>
      <c r="CU153" s="306"/>
      <c r="CV153" s="306"/>
      <c r="CW153" s="306"/>
      <c r="CX153" s="306"/>
      <c r="CY153" s="306"/>
      <c r="CZ153" s="306"/>
      <c r="DA153" s="306"/>
      <c r="DB153" s="306"/>
      <c r="DC153" s="306"/>
      <c r="DD153" s="306"/>
      <c r="DE153" s="306"/>
      <c r="DF153" s="306"/>
      <c r="DG153" s="306"/>
      <c r="DH153" s="306"/>
      <c r="DI153" s="306"/>
      <c r="DJ153" s="306"/>
      <c r="DK153" s="306"/>
      <c r="DL153" s="306"/>
      <c r="DM153" s="306"/>
      <c r="DN153" s="306"/>
      <c r="DO153" s="306"/>
      <c r="DP153" s="306"/>
      <c r="DQ153" s="306"/>
      <c r="DR153" s="306"/>
      <c r="DS153" s="306"/>
      <c r="DT153" s="306"/>
      <c r="DU153" s="306"/>
      <c r="DV153" s="306"/>
      <c r="DW153" s="306"/>
      <c r="DX153" s="306"/>
      <c r="DY153" s="306"/>
      <c r="DZ153" s="306"/>
      <c r="EA153" s="306"/>
      <c r="EB153" s="306"/>
      <c r="EC153" s="306"/>
      <c r="ED153" s="306"/>
      <c r="EE153" s="306"/>
      <c r="EF153" s="306"/>
      <c r="EG153" s="306"/>
      <c r="EH153" s="306"/>
      <c r="EI153" s="306"/>
      <c r="EJ153" s="306"/>
      <c r="EK153" s="306"/>
      <c r="EL153" s="306"/>
      <c r="EM153" s="306"/>
      <c r="EN153" s="306"/>
      <c r="EO153" s="306"/>
      <c r="EP153" s="306"/>
      <c r="EQ153" s="306"/>
      <c r="ER153" s="306"/>
      <c r="ES153" s="306"/>
      <c r="ET153" s="306"/>
      <c r="EU153" s="306"/>
      <c r="EV153" s="306"/>
      <c r="EW153" s="306"/>
      <c r="EX153" s="306"/>
      <c r="EY153" s="306"/>
      <c r="EZ153" s="306"/>
      <c r="FA153" s="306"/>
      <c r="FB153" s="306"/>
      <c r="FC153" s="306"/>
      <c r="FD153" s="306"/>
      <c r="FE153" s="306"/>
      <c r="FF153" s="306"/>
      <c r="FG153" s="306"/>
      <c r="FH153" s="306"/>
      <c r="FI153" s="306"/>
      <c r="FJ153" s="306"/>
      <c r="FK153" s="306"/>
      <c r="FL153" s="306"/>
      <c r="FM153" s="306"/>
      <c r="FN153" s="306"/>
      <c r="FO153" s="306"/>
      <c r="FP153" s="306"/>
      <c r="FQ153" s="306"/>
      <c r="FR153" s="306"/>
      <c r="FS153" s="306"/>
      <c r="FT153" s="306"/>
      <c r="FU153" s="306"/>
      <c r="FV153" s="306"/>
      <c r="FW153" s="306"/>
      <c r="FX153" s="306"/>
      <c r="FY153" s="306"/>
      <c r="FZ153" s="306"/>
      <c r="GA153" s="306"/>
      <c r="GB153" s="306"/>
      <c r="GC153" s="306"/>
      <c r="GD153" s="306"/>
      <c r="GE153" s="306"/>
      <c r="GF153" s="306"/>
      <c r="GG153" s="306"/>
      <c r="GH153" s="306"/>
      <c r="GI153" s="306"/>
      <c r="GJ153" s="306"/>
      <c r="GK153" s="306"/>
      <c r="GL153" s="306"/>
      <c r="GM153" s="306"/>
      <c r="GN153" s="306"/>
      <c r="GO153" s="306"/>
      <c r="GP153" s="306"/>
      <c r="GQ153" s="306"/>
      <c r="GR153" s="306"/>
      <c r="GS153" s="306"/>
      <c r="GT153" s="306"/>
      <c r="GU153" s="306"/>
      <c r="GV153" s="306"/>
      <c r="GW153" s="306"/>
      <c r="GX153" s="306"/>
      <c r="GY153" s="306"/>
      <c r="GZ153" s="306"/>
      <c r="HA153" s="306"/>
      <c r="HB153" s="306"/>
      <c r="HC153" s="306"/>
      <c r="HD153" s="306"/>
      <c r="HE153" s="306"/>
      <c r="HF153" s="306"/>
      <c r="HG153" s="306"/>
      <c r="HH153" s="306"/>
      <c r="HI153" s="306"/>
      <c r="HJ153" s="306"/>
      <c r="HK153" s="306"/>
      <c r="HL153" s="306"/>
      <c r="HM153" s="306"/>
      <c r="HN153" s="306"/>
      <c r="HO153" s="306"/>
      <c r="HP153" s="306"/>
      <c r="HQ153" s="306"/>
      <c r="HR153" s="306"/>
      <c r="HS153" s="306"/>
      <c r="HT153" s="306"/>
      <c r="HU153" s="306"/>
      <c r="HV153" s="306"/>
      <c r="HW153" s="306"/>
      <c r="HX153" s="306"/>
      <c r="HY153" s="306"/>
      <c r="HZ153" s="306"/>
      <c r="IA153" s="306"/>
      <c r="IB153" s="306"/>
      <c r="IC153" s="306"/>
      <c r="ID153" s="306"/>
      <c r="IE153" s="306"/>
      <c r="IF153" s="306"/>
      <c r="IG153" s="306"/>
      <c r="IH153" s="306"/>
    </row>
    <row r="154" spans="1:242" s="219" customFormat="1" ht="15" customHeight="1" x14ac:dyDescent="0.3">
      <c r="A154" s="174">
        <v>5.04</v>
      </c>
      <c r="B154" s="231"/>
      <c r="C154" s="232" t="e">
        <f>VLOOKUP(BD.PD8[[#This Row],[Pos]],[18]!PPto[#Data],3,FALSE)</f>
        <v>#REF!</v>
      </c>
      <c r="D154" s="174" t="s">
        <v>23</v>
      </c>
      <c r="E154" s="305" t="str">
        <f>IF(BD.PD8[[#This Row],[.]]="*",VLOOKUP(BD.PD8[[#This Row],[Pos]],[18]Presupuesto!A:H,7,FALSE),"")</f>
        <v/>
      </c>
      <c r="F154" s="510" t="s">
        <v>360</v>
      </c>
      <c r="G154" s="174"/>
      <c r="H154" s="174"/>
      <c r="I154" s="497" t="s">
        <v>251</v>
      </c>
      <c r="J154" s="382">
        <v>5</v>
      </c>
      <c r="K154" s="174" t="s">
        <v>117</v>
      </c>
      <c r="L154" s="383">
        <f>IF(BD.PD8[[#This Row],[Mon]]="DOP",1,HLOOKUP(BD.PD8[[#This Row],[Mon]],Data!$J$1:$K$2,2,FALSE))</f>
        <v>65</v>
      </c>
      <c r="M154" s="384">
        <v>210</v>
      </c>
      <c r="N154" s="243">
        <f>BD.PD8[[#This Row],[Cant.]]*BD.PD8[[#This Row],[ Tasa ]]*BD.PD8[[#This Row],[ Precio Und.]]</f>
        <v>68250</v>
      </c>
      <c r="O154" s="386">
        <v>0.3</v>
      </c>
      <c r="P154" s="243">
        <f>IF(BD.PD8[[#This Row],[Liquid. '[%']]]&lt;&gt;0,(BD.PD8[[#This Row],[Valor Neto '[DOP']]]*BD.PD8[[#This Row],[Liquid. '[%']]])+BD.PD8[[#This Row],[Valor Neto '[DOP']]],BD.PD8[[#This Row],[Valor Neto '[DOP']]])</f>
        <v>88725</v>
      </c>
      <c r="Q154" s="243">
        <f>BD.PD8[[#This Row],[Ppto. Orden Interna '[DOP']]]/HLOOKUP("USD",Data!$J$1:$K$2,2,FALSE)</f>
        <v>1365</v>
      </c>
      <c r="R154" s="381" t="s">
        <v>309</v>
      </c>
      <c r="S154" s="387"/>
      <c r="T154" s="387"/>
      <c r="U154" s="492" t="s">
        <v>321</v>
      </c>
      <c r="V154" s="493">
        <v>801670</v>
      </c>
      <c r="W154" s="494" t="s">
        <v>361</v>
      </c>
      <c r="X154" s="174">
        <v>13</v>
      </c>
      <c r="Y154" s="388">
        <v>0.5</v>
      </c>
      <c r="Z154" s="243">
        <f>BD.PD8[[#This Row],[Av.P1 '[%']]]*BD.PD8[[#This Row],[Ppto. Orden Interna '[DOP']]]</f>
        <v>44362.5</v>
      </c>
      <c r="AA154" s="174">
        <v>15</v>
      </c>
      <c r="AB154" s="399">
        <v>0.5</v>
      </c>
      <c r="AC154" s="243">
        <f>BD.PD8[[#This Row],[Av.P2 '[%']]]*BD.PD8[[#This Row],[Ppto. Orden Interna '[DOP']]]</f>
        <v>44362.5</v>
      </c>
      <c r="AD154" s="249"/>
      <c r="AE154" s="389"/>
      <c r="AF154" s="243">
        <f>BD.PD8[[#This Row],[Av.P3 '[%']]]*BD.PD8[[#This Row],[Ppto. Orden Interna '[DOP']]]</f>
        <v>0</v>
      </c>
      <c r="AG154" s="243"/>
      <c r="AH154" s="243"/>
      <c r="AI154" s="243"/>
      <c r="AJ154" s="243"/>
      <c r="AK154" s="243"/>
      <c r="AL154" s="243"/>
      <c r="AM154" s="496">
        <f>BD.PD8[[#This Row],[Pago 3]]+BD.PD8[[#This Row],[Pago 2]]+BD.PD8[[#This Row],[Pago 1]]</f>
        <v>88725</v>
      </c>
      <c r="AN154" s="308" t="s">
        <v>244</v>
      </c>
      <c r="AO154" s="308" t="s">
        <v>245</v>
      </c>
      <c r="AP154" s="308" t="s">
        <v>246</v>
      </c>
      <c r="AQ154" s="308" t="s">
        <v>247</v>
      </c>
      <c r="AR154" s="308">
        <v>594</v>
      </c>
      <c r="AS154" s="308" t="s">
        <v>248</v>
      </c>
      <c r="AT154" s="249" t="s">
        <v>1356</v>
      </c>
      <c r="AU154" s="306"/>
      <c r="AV154" s="306"/>
      <c r="AW154" s="306"/>
      <c r="AX154" s="306"/>
      <c r="AY154" s="306"/>
      <c r="AZ154" s="306"/>
      <c r="BA154" s="306"/>
      <c r="BB154" s="306"/>
      <c r="BC154" s="306"/>
      <c r="BD154" s="306"/>
      <c r="BE154" s="306"/>
      <c r="BF154" s="306"/>
      <c r="BG154" s="306"/>
      <c r="BH154" s="306"/>
      <c r="BI154" s="306"/>
      <c r="BJ154" s="306"/>
      <c r="BK154" s="306"/>
      <c r="BL154" s="306"/>
      <c r="BM154" s="306"/>
      <c r="BN154" s="306"/>
      <c r="BO154" s="306"/>
      <c r="BP154" s="306"/>
      <c r="BQ154" s="306"/>
      <c r="BR154" s="306"/>
      <c r="BS154" s="306"/>
      <c r="BT154" s="306"/>
      <c r="BU154" s="306"/>
      <c r="BV154" s="306"/>
      <c r="BW154" s="306"/>
      <c r="BX154" s="306"/>
      <c r="BY154" s="306"/>
      <c r="BZ154" s="306"/>
      <c r="CA154" s="306"/>
      <c r="CB154" s="306"/>
      <c r="CC154" s="306"/>
      <c r="CD154" s="306"/>
      <c r="CE154" s="306"/>
      <c r="CF154" s="306"/>
      <c r="CG154" s="306"/>
      <c r="CH154" s="306"/>
      <c r="CI154" s="306"/>
      <c r="CJ154" s="306"/>
      <c r="CK154" s="306"/>
      <c r="CL154" s="306"/>
      <c r="CM154" s="306"/>
      <c r="CN154" s="306"/>
      <c r="CO154" s="306"/>
      <c r="CP154" s="306"/>
      <c r="CQ154" s="306"/>
      <c r="CR154" s="306"/>
      <c r="CS154" s="306"/>
      <c r="CT154" s="306"/>
      <c r="CU154" s="306"/>
      <c r="CV154" s="306"/>
      <c r="CW154" s="306"/>
      <c r="CX154" s="306"/>
      <c r="CY154" s="306"/>
      <c r="CZ154" s="306"/>
      <c r="DA154" s="306"/>
      <c r="DB154" s="306"/>
      <c r="DC154" s="306"/>
      <c r="DD154" s="306"/>
      <c r="DE154" s="306"/>
      <c r="DF154" s="306"/>
      <c r="DG154" s="306"/>
      <c r="DH154" s="306"/>
      <c r="DI154" s="306"/>
      <c r="DJ154" s="306"/>
      <c r="DK154" s="306"/>
      <c r="DL154" s="306"/>
      <c r="DM154" s="306"/>
      <c r="DN154" s="306"/>
      <c r="DO154" s="306"/>
      <c r="DP154" s="306"/>
      <c r="DQ154" s="306"/>
      <c r="DR154" s="306"/>
      <c r="DS154" s="306"/>
      <c r="DT154" s="306"/>
      <c r="DU154" s="306"/>
      <c r="DV154" s="306"/>
      <c r="DW154" s="306"/>
      <c r="DX154" s="306"/>
      <c r="DY154" s="306"/>
      <c r="DZ154" s="306"/>
      <c r="EA154" s="306"/>
      <c r="EB154" s="306"/>
      <c r="EC154" s="306"/>
      <c r="ED154" s="306"/>
      <c r="EE154" s="306"/>
      <c r="EF154" s="306"/>
      <c r="EG154" s="306"/>
      <c r="EH154" s="306"/>
      <c r="EI154" s="306"/>
      <c r="EJ154" s="306"/>
      <c r="EK154" s="306"/>
      <c r="EL154" s="306"/>
      <c r="EM154" s="306"/>
      <c r="EN154" s="306"/>
      <c r="EO154" s="306"/>
      <c r="EP154" s="306"/>
      <c r="EQ154" s="306"/>
      <c r="ER154" s="306"/>
      <c r="ES154" s="306"/>
      <c r="ET154" s="306"/>
      <c r="EU154" s="306"/>
      <c r="EV154" s="306"/>
      <c r="EW154" s="306"/>
      <c r="EX154" s="306"/>
      <c r="EY154" s="306"/>
      <c r="EZ154" s="306"/>
      <c r="FA154" s="306"/>
      <c r="FB154" s="306"/>
      <c r="FC154" s="306"/>
      <c r="FD154" s="306"/>
      <c r="FE154" s="306"/>
      <c r="FF154" s="306"/>
      <c r="FG154" s="306"/>
      <c r="FH154" s="306"/>
      <c r="FI154" s="306"/>
      <c r="FJ154" s="306"/>
      <c r="FK154" s="306"/>
      <c r="FL154" s="306"/>
      <c r="FM154" s="306"/>
      <c r="FN154" s="306"/>
      <c r="FO154" s="306"/>
      <c r="FP154" s="306"/>
      <c r="FQ154" s="306"/>
      <c r="FR154" s="306"/>
      <c r="FS154" s="306"/>
      <c r="FT154" s="306"/>
      <c r="FU154" s="306"/>
      <c r="FV154" s="306"/>
      <c r="FW154" s="306"/>
      <c r="FX154" s="306"/>
      <c r="FY154" s="306"/>
      <c r="FZ154" s="306"/>
      <c r="GA154" s="306"/>
      <c r="GB154" s="306"/>
      <c r="GC154" s="306"/>
      <c r="GD154" s="306"/>
      <c r="GE154" s="306"/>
      <c r="GF154" s="306"/>
      <c r="GG154" s="306"/>
      <c r="GH154" s="306"/>
      <c r="GI154" s="306"/>
      <c r="GJ154" s="306"/>
      <c r="GK154" s="306"/>
      <c r="GL154" s="306"/>
      <c r="GM154" s="306"/>
      <c r="GN154" s="306"/>
      <c r="GO154" s="306"/>
      <c r="GP154" s="306"/>
      <c r="GQ154" s="306"/>
      <c r="GR154" s="306"/>
      <c r="GS154" s="306"/>
      <c r="GT154" s="306"/>
      <c r="GU154" s="306"/>
      <c r="GV154" s="306"/>
      <c r="GW154" s="306"/>
      <c r="GX154" s="306"/>
      <c r="GY154" s="306"/>
      <c r="GZ154" s="306"/>
      <c r="HA154" s="306"/>
      <c r="HB154" s="306"/>
      <c r="HC154" s="306"/>
      <c r="HD154" s="306"/>
      <c r="HE154" s="306"/>
      <c r="HF154" s="306"/>
      <c r="HG154" s="306"/>
      <c r="HH154" s="306"/>
      <c r="HI154" s="306"/>
      <c r="HJ154" s="306"/>
      <c r="HK154" s="306"/>
      <c r="HL154" s="306"/>
      <c r="HM154" s="306"/>
      <c r="HN154" s="306"/>
      <c r="HO154" s="306"/>
      <c r="HP154" s="306"/>
      <c r="HQ154" s="306"/>
      <c r="HR154" s="306"/>
      <c r="HS154" s="306"/>
      <c r="HT154" s="306"/>
      <c r="HU154" s="306"/>
      <c r="HV154" s="306"/>
      <c r="HW154" s="306"/>
      <c r="HX154" s="306"/>
      <c r="HY154" s="306"/>
      <c r="HZ154" s="306"/>
      <c r="IA154" s="306"/>
      <c r="IB154" s="306"/>
      <c r="IC154" s="306"/>
      <c r="ID154" s="306"/>
      <c r="IE154" s="306"/>
      <c r="IF154" s="306"/>
      <c r="IG154" s="306"/>
      <c r="IH154" s="306"/>
    </row>
    <row r="155" spans="1:242" s="219" customFormat="1" ht="15" customHeight="1" x14ac:dyDescent="0.3">
      <c r="A155" s="174">
        <v>5.04</v>
      </c>
      <c r="B155" s="231"/>
      <c r="C155" s="232" t="e">
        <f>VLOOKUP(BD.PD8[[#This Row],[Pos]],[18]!PPto[#Data],3,FALSE)</f>
        <v>#REF!</v>
      </c>
      <c r="D155" s="174" t="s">
        <v>23</v>
      </c>
      <c r="E155" s="305" t="str">
        <f>IF(BD.PD8[[#This Row],[.]]="*",VLOOKUP(BD.PD8[[#This Row],[Pos]],[18]Presupuesto!A:H,7,FALSE),"")</f>
        <v/>
      </c>
      <c r="F155" s="510" t="s">
        <v>362</v>
      </c>
      <c r="G155" s="174"/>
      <c r="H155" s="174"/>
      <c r="I155" s="497" t="s">
        <v>251</v>
      </c>
      <c r="J155" s="382">
        <v>24</v>
      </c>
      <c r="K155" s="174" t="s">
        <v>117</v>
      </c>
      <c r="L155" s="383">
        <f>IF(BD.PD8[[#This Row],[Mon]]="DOP",1,HLOOKUP(BD.PD8[[#This Row],[Mon]],Data!$J$1:$K$2,2,FALSE))</f>
        <v>65</v>
      </c>
      <c r="M155" s="384">
        <v>228</v>
      </c>
      <c r="N155" s="243">
        <f>BD.PD8[[#This Row],[Cant.]]*BD.PD8[[#This Row],[ Tasa ]]*BD.PD8[[#This Row],[ Precio Und.]]</f>
        <v>355680</v>
      </c>
      <c r="O155" s="386">
        <v>0.3</v>
      </c>
      <c r="P155" s="243">
        <f>IF(BD.PD8[[#This Row],[Liquid. '[%']]]&lt;&gt;0,(BD.PD8[[#This Row],[Valor Neto '[DOP']]]*BD.PD8[[#This Row],[Liquid. '[%']]])+BD.PD8[[#This Row],[Valor Neto '[DOP']]],BD.PD8[[#This Row],[Valor Neto '[DOP']]])</f>
        <v>462384</v>
      </c>
      <c r="Q155" s="243">
        <f>BD.PD8[[#This Row],[Ppto. Orden Interna '[DOP']]]/HLOOKUP("USD",Data!$J$1:$K$2,2,FALSE)</f>
        <v>7113.6</v>
      </c>
      <c r="R155" s="381" t="s">
        <v>309</v>
      </c>
      <c r="S155" s="387"/>
      <c r="T155" s="387"/>
      <c r="U155" s="492" t="s">
        <v>321</v>
      </c>
      <c r="V155" s="493">
        <v>801670</v>
      </c>
      <c r="W155" s="494" t="s">
        <v>357</v>
      </c>
      <c r="X155" s="174">
        <v>13</v>
      </c>
      <c r="Y155" s="388">
        <v>0.5</v>
      </c>
      <c r="Z155" s="243">
        <f>BD.PD8[[#This Row],[Av.P1 '[%']]]*BD.PD8[[#This Row],[Ppto. Orden Interna '[DOP']]]</f>
        <v>231192</v>
      </c>
      <c r="AA155" s="174">
        <v>15</v>
      </c>
      <c r="AB155" s="399">
        <v>0.5</v>
      </c>
      <c r="AC155" s="243">
        <f>BD.PD8[[#This Row],[Av.P2 '[%']]]*BD.PD8[[#This Row],[Ppto. Orden Interna '[DOP']]]</f>
        <v>231192</v>
      </c>
      <c r="AD155" s="249"/>
      <c r="AE155" s="389"/>
      <c r="AF155" s="243">
        <f>BD.PD8[[#This Row],[Av.P3 '[%']]]*BD.PD8[[#This Row],[Ppto. Orden Interna '[DOP']]]</f>
        <v>0</v>
      </c>
      <c r="AG155" s="243"/>
      <c r="AH155" s="243"/>
      <c r="AI155" s="243"/>
      <c r="AJ155" s="243"/>
      <c r="AK155" s="243"/>
      <c r="AL155" s="243"/>
      <c r="AM155" s="496">
        <f>BD.PD8[[#This Row],[Pago 3]]+BD.PD8[[#This Row],[Pago 2]]+BD.PD8[[#This Row],[Pago 1]]</f>
        <v>462384</v>
      </c>
      <c r="AN155" s="308" t="s">
        <v>244</v>
      </c>
      <c r="AO155" s="308" t="s">
        <v>245</v>
      </c>
      <c r="AP155" s="308" t="s">
        <v>246</v>
      </c>
      <c r="AQ155" s="308" t="s">
        <v>247</v>
      </c>
      <c r="AR155" s="308">
        <v>594</v>
      </c>
      <c r="AS155" s="308" t="s">
        <v>248</v>
      </c>
      <c r="AT155" s="249" t="s">
        <v>1356</v>
      </c>
      <c r="AU155" s="306"/>
      <c r="AV155" s="306"/>
      <c r="AW155" s="306"/>
      <c r="AX155" s="306"/>
      <c r="AY155" s="306"/>
      <c r="AZ155" s="306"/>
      <c r="BA155" s="306"/>
      <c r="BB155" s="306"/>
      <c r="BC155" s="306"/>
      <c r="BD155" s="306"/>
      <c r="BE155" s="306"/>
      <c r="BF155" s="306"/>
      <c r="BG155" s="306"/>
      <c r="BH155" s="306"/>
      <c r="BI155" s="306"/>
      <c r="BJ155" s="306"/>
      <c r="BK155" s="306"/>
      <c r="BL155" s="306"/>
      <c r="BM155" s="306"/>
      <c r="BN155" s="306"/>
      <c r="BO155" s="306"/>
      <c r="BP155" s="306"/>
      <c r="BQ155" s="306"/>
      <c r="BR155" s="306"/>
      <c r="BS155" s="306"/>
      <c r="BT155" s="306"/>
      <c r="BU155" s="306"/>
      <c r="BV155" s="306"/>
      <c r="BW155" s="306"/>
      <c r="BX155" s="306"/>
      <c r="BY155" s="306"/>
      <c r="BZ155" s="306"/>
      <c r="CA155" s="306"/>
      <c r="CB155" s="306"/>
      <c r="CC155" s="306"/>
      <c r="CD155" s="306"/>
      <c r="CE155" s="306"/>
      <c r="CF155" s="306"/>
      <c r="CG155" s="306"/>
      <c r="CH155" s="306"/>
      <c r="CI155" s="306"/>
      <c r="CJ155" s="306"/>
      <c r="CK155" s="306"/>
      <c r="CL155" s="306"/>
      <c r="CM155" s="306"/>
      <c r="CN155" s="306"/>
      <c r="CO155" s="306"/>
      <c r="CP155" s="306"/>
      <c r="CQ155" s="306"/>
      <c r="CR155" s="306"/>
      <c r="CS155" s="306"/>
      <c r="CT155" s="306"/>
      <c r="CU155" s="306"/>
      <c r="CV155" s="306"/>
      <c r="CW155" s="306"/>
      <c r="CX155" s="306"/>
      <c r="CY155" s="306"/>
      <c r="CZ155" s="306"/>
      <c r="DA155" s="306"/>
      <c r="DB155" s="306"/>
      <c r="DC155" s="306"/>
      <c r="DD155" s="306"/>
      <c r="DE155" s="306"/>
      <c r="DF155" s="306"/>
      <c r="DG155" s="306"/>
      <c r="DH155" s="306"/>
      <c r="DI155" s="306"/>
      <c r="DJ155" s="306"/>
      <c r="DK155" s="306"/>
      <c r="DL155" s="306"/>
      <c r="DM155" s="306"/>
      <c r="DN155" s="306"/>
      <c r="DO155" s="306"/>
      <c r="DP155" s="306"/>
      <c r="DQ155" s="306"/>
      <c r="DR155" s="306"/>
      <c r="DS155" s="306"/>
      <c r="DT155" s="306"/>
      <c r="DU155" s="306"/>
      <c r="DV155" s="306"/>
      <c r="DW155" s="306"/>
      <c r="DX155" s="306"/>
      <c r="DY155" s="306"/>
      <c r="DZ155" s="306"/>
      <c r="EA155" s="306"/>
      <c r="EB155" s="306"/>
      <c r="EC155" s="306"/>
      <c r="ED155" s="306"/>
      <c r="EE155" s="306"/>
      <c r="EF155" s="306"/>
      <c r="EG155" s="306"/>
      <c r="EH155" s="306"/>
      <c r="EI155" s="306"/>
      <c r="EJ155" s="306"/>
      <c r="EK155" s="306"/>
      <c r="EL155" s="306"/>
      <c r="EM155" s="306"/>
      <c r="EN155" s="306"/>
      <c r="EO155" s="306"/>
      <c r="EP155" s="306"/>
      <c r="EQ155" s="306"/>
      <c r="ER155" s="306"/>
      <c r="ES155" s="306"/>
      <c r="ET155" s="306"/>
      <c r="EU155" s="306"/>
      <c r="EV155" s="306"/>
      <c r="EW155" s="306"/>
      <c r="EX155" s="306"/>
      <c r="EY155" s="306"/>
      <c r="EZ155" s="306"/>
      <c r="FA155" s="306"/>
      <c r="FB155" s="306"/>
      <c r="FC155" s="306"/>
      <c r="FD155" s="306"/>
      <c r="FE155" s="306"/>
      <c r="FF155" s="306"/>
      <c r="FG155" s="306"/>
      <c r="FH155" s="306"/>
      <c r="FI155" s="306"/>
      <c r="FJ155" s="306"/>
      <c r="FK155" s="306"/>
      <c r="FL155" s="306"/>
      <c r="FM155" s="306"/>
      <c r="FN155" s="306"/>
      <c r="FO155" s="306"/>
      <c r="FP155" s="306"/>
      <c r="FQ155" s="306"/>
      <c r="FR155" s="306"/>
      <c r="FS155" s="306"/>
      <c r="FT155" s="306"/>
      <c r="FU155" s="306"/>
      <c r="FV155" s="306"/>
      <c r="FW155" s="306"/>
      <c r="FX155" s="306"/>
      <c r="FY155" s="306"/>
      <c r="FZ155" s="306"/>
      <c r="GA155" s="306"/>
      <c r="GB155" s="306"/>
      <c r="GC155" s="306"/>
      <c r="GD155" s="306"/>
      <c r="GE155" s="306"/>
      <c r="GF155" s="306"/>
      <c r="GG155" s="306"/>
      <c r="GH155" s="306"/>
      <c r="GI155" s="306"/>
      <c r="GJ155" s="306"/>
      <c r="GK155" s="306"/>
      <c r="GL155" s="306"/>
      <c r="GM155" s="306"/>
      <c r="GN155" s="306"/>
      <c r="GO155" s="306"/>
      <c r="GP155" s="306"/>
      <c r="GQ155" s="306"/>
      <c r="GR155" s="306"/>
      <c r="GS155" s="306"/>
      <c r="GT155" s="306"/>
      <c r="GU155" s="306"/>
      <c r="GV155" s="306"/>
      <c r="GW155" s="306"/>
      <c r="GX155" s="306"/>
      <c r="GY155" s="306"/>
      <c r="GZ155" s="306"/>
      <c r="HA155" s="306"/>
      <c r="HB155" s="306"/>
      <c r="HC155" s="306"/>
      <c r="HD155" s="306"/>
      <c r="HE155" s="306"/>
      <c r="HF155" s="306"/>
      <c r="HG155" s="306"/>
      <c r="HH155" s="306"/>
      <c r="HI155" s="306"/>
      <c r="HJ155" s="306"/>
      <c r="HK155" s="306"/>
      <c r="HL155" s="306"/>
      <c r="HM155" s="306"/>
      <c r="HN155" s="306"/>
      <c r="HO155" s="306"/>
      <c r="HP155" s="306"/>
      <c r="HQ155" s="306"/>
      <c r="HR155" s="306"/>
      <c r="HS155" s="306"/>
      <c r="HT155" s="306"/>
      <c r="HU155" s="306"/>
      <c r="HV155" s="306"/>
      <c r="HW155" s="306"/>
      <c r="HX155" s="306"/>
      <c r="HY155" s="306"/>
      <c r="HZ155" s="306"/>
      <c r="IA155" s="306"/>
      <c r="IB155" s="306"/>
      <c r="IC155" s="306"/>
      <c r="ID155" s="306"/>
      <c r="IE155" s="306"/>
      <c r="IF155" s="306"/>
      <c r="IG155" s="306"/>
      <c r="IH155" s="306"/>
    </row>
    <row r="156" spans="1:242" s="219" customFormat="1" ht="15" customHeight="1" x14ac:dyDescent="0.3">
      <c r="A156" s="174">
        <v>5.04</v>
      </c>
      <c r="B156" s="231"/>
      <c r="C156" s="232" t="e">
        <f>VLOOKUP(BD.PD8[[#This Row],[Pos]],[18]!PPto[#Data],3,FALSE)</f>
        <v>#REF!</v>
      </c>
      <c r="D156" s="174" t="s">
        <v>23</v>
      </c>
      <c r="E156" s="305" t="str">
        <f>IF(BD.PD8[[#This Row],[.]]="*",VLOOKUP(BD.PD8[[#This Row],[Pos]],[18]Presupuesto!A:H,7,FALSE),"")</f>
        <v/>
      </c>
      <c r="F156" s="510" t="s">
        <v>1323</v>
      </c>
      <c r="G156" s="174"/>
      <c r="H156" s="174"/>
      <c r="I156" s="497" t="s">
        <v>251</v>
      </c>
      <c r="J156" s="382">
        <v>2</v>
      </c>
      <c r="K156" s="174" t="s">
        <v>117</v>
      </c>
      <c r="L156" s="383">
        <f>IF(BD.PD8[[#This Row],[Mon]]="DOP",1,HLOOKUP(BD.PD8[[#This Row],[Mon]],Data!$J$1:$K$2,2,FALSE))</f>
        <v>65</v>
      </c>
      <c r="M156" s="384">
        <v>115</v>
      </c>
      <c r="N156" s="243">
        <f>BD.PD8[[#This Row],[Cant.]]*BD.PD8[[#This Row],[ Tasa ]]*BD.PD8[[#This Row],[ Precio Und.]]</f>
        <v>14950</v>
      </c>
      <c r="O156" s="386">
        <v>0.3</v>
      </c>
      <c r="P156" s="243">
        <f>IF(BD.PD8[[#This Row],[Liquid. '[%']]]&lt;&gt;0,(BD.PD8[[#This Row],[Valor Neto '[DOP']]]*BD.PD8[[#This Row],[Liquid. '[%']]])+BD.PD8[[#This Row],[Valor Neto '[DOP']]],BD.PD8[[#This Row],[Valor Neto '[DOP']]])</f>
        <v>19435</v>
      </c>
      <c r="Q156" s="243">
        <f>BD.PD8[[#This Row],[Ppto. Orden Interna '[DOP']]]/HLOOKUP("USD",Data!$J$1:$K$2,2,FALSE)</f>
        <v>299</v>
      </c>
      <c r="R156" s="381" t="s">
        <v>309</v>
      </c>
      <c r="S156" s="387"/>
      <c r="T156" s="387"/>
      <c r="U156" s="492" t="s">
        <v>321</v>
      </c>
      <c r="V156" s="493">
        <v>801670</v>
      </c>
      <c r="W156" s="494" t="s">
        <v>363</v>
      </c>
      <c r="X156" s="174">
        <v>13</v>
      </c>
      <c r="Y156" s="388">
        <v>0.5</v>
      </c>
      <c r="Z156" s="243">
        <f>BD.PD8[[#This Row],[Av.P1 '[%']]]*BD.PD8[[#This Row],[Ppto. Orden Interna '[DOP']]]</f>
        <v>9717.5</v>
      </c>
      <c r="AA156" s="174">
        <v>15</v>
      </c>
      <c r="AB156" s="399">
        <v>0.5</v>
      </c>
      <c r="AC156" s="243">
        <f>BD.PD8[[#This Row],[Av.P2 '[%']]]*BD.PD8[[#This Row],[Ppto. Orden Interna '[DOP']]]</f>
        <v>9717.5</v>
      </c>
      <c r="AD156" s="249"/>
      <c r="AE156" s="389"/>
      <c r="AF156" s="243">
        <f>BD.PD8[[#This Row],[Av.P3 '[%']]]*BD.PD8[[#This Row],[Ppto. Orden Interna '[DOP']]]</f>
        <v>0</v>
      </c>
      <c r="AG156" s="243"/>
      <c r="AH156" s="243"/>
      <c r="AI156" s="243"/>
      <c r="AJ156" s="243"/>
      <c r="AK156" s="243"/>
      <c r="AL156" s="243"/>
      <c r="AM156" s="496">
        <f>BD.PD8[[#This Row],[Pago 3]]+BD.PD8[[#This Row],[Pago 2]]+BD.PD8[[#This Row],[Pago 1]]</f>
        <v>19435</v>
      </c>
      <c r="AN156" s="308" t="s">
        <v>244</v>
      </c>
      <c r="AO156" s="308" t="s">
        <v>245</v>
      </c>
      <c r="AP156" s="308" t="s">
        <v>246</v>
      </c>
      <c r="AQ156" s="308" t="s">
        <v>247</v>
      </c>
      <c r="AR156" s="308">
        <v>594</v>
      </c>
      <c r="AS156" s="308" t="s">
        <v>248</v>
      </c>
      <c r="AT156" s="249" t="s">
        <v>1356</v>
      </c>
      <c r="AU156" s="306"/>
      <c r="AV156" s="306"/>
      <c r="AW156" s="306"/>
      <c r="AX156" s="306"/>
      <c r="AY156" s="306"/>
      <c r="AZ156" s="306"/>
      <c r="BA156" s="306"/>
      <c r="BB156" s="306"/>
      <c r="BC156" s="306"/>
      <c r="BD156" s="306"/>
      <c r="BE156" s="306"/>
      <c r="BF156" s="306"/>
      <c r="BG156" s="306"/>
      <c r="BH156" s="306"/>
      <c r="BI156" s="306"/>
      <c r="BJ156" s="306"/>
      <c r="BK156" s="306"/>
      <c r="BL156" s="306"/>
      <c r="BM156" s="306"/>
      <c r="BN156" s="306"/>
      <c r="BO156" s="306"/>
      <c r="BP156" s="306"/>
      <c r="BQ156" s="306"/>
      <c r="BR156" s="306"/>
      <c r="BS156" s="306"/>
      <c r="BT156" s="306"/>
      <c r="BU156" s="306"/>
      <c r="BV156" s="306"/>
      <c r="BW156" s="306"/>
      <c r="BX156" s="306"/>
      <c r="BY156" s="306"/>
      <c r="BZ156" s="306"/>
      <c r="CA156" s="306"/>
      <c r="CB156" s="306"/>
      <c r="CC156" s="306"/>
      <c r="CD156" s="306"/>
      <c r="CE156" s="306"/>
      <c r="CF156" s="306"/>
      <c r="CG156" s="306"/>
      <c r="CH156" s="306"/>
      <c r="CI156" s="306"/>
      <c r="CJ156" s="306"/>
      <c r="CK156" s="306"/>
      <c r="CL156" s="306"/>
      <c r="CM156" s="306"/>
      <c r="CN156" s="306"/>
      <c r="CO156" s="306"/>
      <c r="CP156" s="306"/>
      <c r="CQ156" s="306"/>
      <c r="CR156" s="306"/>
      <c r="CS156" s="306"/>
      <c r="CT156" s="306"/>
      <c r="CU156" s="306"/>
      <c r="CV156" s="306"/>
      <c r="CW156" s="306"/>
      <c r="CX156" s="306"/>
      <c r="CY156" s="306"/>
      <c r="CZ156" s="306"/>
      <c r="DA156" s="306"/>
      <c r="DB156" s="306"/>
      <c r="DC156" s="306"/>
      <c r="DD156" s="306"/>
      <c r="DE156" s="306"/>
      <c r="DF156" s="306"/>
      <c r="DG156" s="306"/>
      <c r="DH156" s="306"/>
      <c r="DI156" s="306"/>
      <c r="DJ156" s="306"/>
      <c r="DK156" s="306"/>
      <c r="DL156" s="306"/>
      <c r="DM156" s="306"/>
      <c r="DN156" s="306"/>
      <c r="DO156" s="306"/>
      <c r="DP156" s="306"/>
      <c r="DQ156" s="306"/>
      <c r="DR156" s="306"/>
      <c r="DS156" s="306"/>
      <c r="DT156" s="306"/>
      <c r="DU156" s="306"/>
      <c r="DV156" s="306"/>
      <c r="DW156" s="306"/>
      <c r="DX156" s="306"/>
      <c r="DY156" s="306"/>
      <c r="DZ156" s="306"/>
      <c r="EA156" s="306"/>
      <c r="EB156" s="306"/>
      <c r="EC156" s="306"/>
      <c r="ED156" s="306"/>
      <c r="EE156" s="306"/>
      <c r="EF156" s="306"/>
      <c r="EG156" s="306"/>
      <c r="EH156" s="306"/>
      <c r="EI156" s="306"/>
      <c r="EJ156" s="306"/>
      <c r="EK156" s="306"/>
      <c r="EL156" s="306"/>
      <c r="EM156" s="306"/>
      <c r="EN156" s="306"/>
      <c r="EO156" s="306"/>
      <c r="EP156" s="306"/>
      <c r="EQ156" s="306"/>
      <c r="ER156" s="306"/>
      <c r="ES156" s="306"/>
      <c r="ET156" s="306"/>
      <c r="EU156" s="306"/>
      <c r="EV156" s="306"/>
      <c r="EW156" s="306"/>
      <c r="EX156" s="306"/>
      <c r="EY156" s="306"/>
      <c r="EZ156" s="306"/>
      <c r="FA156" s="306"/>
      <c r="FB156" s="306"/>
      <c r="FC156" s="306"/>
      <c r="FD156" s="306"/>
      <c r="FE156" s="306"/>
      <c r="FF156" s="306"/>
      <c r="FG156" s="306"/>
      <c r="FH156" s="306"/>
      <c r="FI156" s="306"/>
      <c r="FJ156" s="306"/>
      <c r="FK156" s="306"/>
      <c r="FL156" s="306"/>
      <c r="FM156" s="306"/>
      <c r="FN156" s="306"/>
      <c r="FO156" s="306"/>
      <c r="FP156" s="306"/>
      <c r="FQ156" s="306"/>
      <c r="FR156" s="306"/>
      <c r="FS156" s="306"/>
      <c r="FT156" s="306"/>
      <c r="FU156" s="306"/>
      <c r="FV156" s="306"/>
      <c r="FW156" s="306"/>
      <c r="FX156" s="306"/>
      <c r="FY156" s="306"/>
      <c r="FZ156" s="306"/>
      <c r="GA156" s="306"/>
      <c r="GB156" s="306"/>
      <c r="GC156" s="306"/>
      <c r="GD156" s="306"/>
      <c r="GE156" s="306"/>
      <c r="GF156" s="306"/>
      <c r="GG156" s="306"/>
      <c r="GH156" s="306"/>
      <c r="GI156" s="306"/>
      <c r="GJ156" s="306"/>
      <c r="GK156" s="306"/>
      <c r="GL156" s="306"/>
      <c r="GM156" s="306"/>
      <c r="GN156" s="306"/>
      <c r="GO156" s="306"/>
      <c r="GP156" s="306"/>
      <c r="GQ156" s="306"/>
      <c r="GR156" s="306"/>
      <c r="GS156" s="306"/>
      <c r="GT156" s="306"/>
      <c r="GU156" s="306"/>
      <c r="GV156" s="306"/>
      <c r="GW156" s="306"/>
      <c r="GX156" s="306"/>
      <c r="GY156" s="306"/>
      <c r="GZ156" s="306"/>
      <c r="HA156" s="306"/>
      <c r="HB156" s="306"/>
      <c r="HC156" s="306"/>
      <c r="HD156" s="306"/>
      <c r="HE156" s="306"/>
      <c r="HF156" s="306"/>
      <c r="HG156" s="306"/>
      <c r="HH156" s="306"/>
      <c r="HI156" s="306"/>
      <c r="HJ156" s="306"/>
      <c r="HK156" s="306"/>
      <c r="HL156" s="306"/>
      <c r="HM156" s="306"/>
      <c r="HN156" s="306"/>
      <c r="HO156" s="306"/>
      <c r="HP156" s="306"/>
      <c r="HQ156" s="306"/>
      <c r="HR156" s="306"/>
      <c r="HS156" s="306"/>
      <c r="HT156" s="306"/>
      <c r="HU156" s="306"/>
      <c r="HV156" s="306"/>
      <c r="HW156" s="306"/>
      <c r="HX156" s="306"/>
      <c r="HY156" s="306"/>
      <c r="HZ156" s="306"/>
      <c r="IA156" s="306"/>
      <c r="IB156" s="306"/>
      <c r="IC156" s="306"/>
      <c r="ID156" s="306"/>
      <c r="IE156" s="306"/>
      <c r="IF156" s="306"/>
      <c r="IG156" s="306"/>
      <c r="IH156" s="306"/>
    </row>
    <row r="157" spans="1:242" s="219" customFormat="1" ht="15" customHeight="1" x14ac:dyDescent="0.3">
      <c r="A157" s="174">
        <v>5.04</v>
      </c>
      <c r="B157" s="231"/>
      <c r="C157" s="232" t="e">
        <f>VLOOKUP(BD.PD8[[#This Row],[Pos]],[18]!PPto[#Data],3,FALSE)</f>
        <v>#REF!</v>
      </c>
      <c r="D157" s="174" t="s">
        <v>23</v>
      </c>
      <c r="E157" s="305" t="str">
        <f>IF(BD.PD8[[#This Row],[.]]="*",VLOOKUP(BD.PD8[[#This Row],[Pos]],[18]Presupuesto!A:H,7,FALSE),"")</f>
        <v/>
      </c>
      <c r="F157" s="510" t="s">
        <v>364</v>
      </c>
      <c r="G157" s="174"/>
      <c r="H157" s="174"/>
      <c r="I157" s="497" t="s">
        <v>251</v>
      </c>
      <c r="J157" s="382">
        <v>4</v>
      </c>
      <c r="K157" s="174" t="s">
        <v>117</v>
      </c>
      <c r="L157" s="383">
        <f>IF(BD.PD8[[#This Row],[Mon]]="DOP",1,HLOOKUP(BD.PD8[[#This Row],[Mon]],Data!$J$1:$K$2,2,FALSE))</f>
        <v>65</v>
      </c>
      <c r="M157" s="384">
        <v>131</v>
      </c>
      <c r="N157" s="243">
        <f>BD.PD8[[#This Row],[Cant.]]*BD.PD8[[#This Row],[ Tasa ]]*BD.PD8[[#This Row],[ Precio Und.]]</f>
        <v>34060</v>
      </c>
      <c r="O157" s="386">
        <v>0.3</v>
      </c>
      <c r="P157" s="243">
        <f>IF(BD.PD8[[#This Row],[Liquid. '[%']]]&lt;&gt;0,(BD.PD8[[#This Row],[Valor Neto '[DOP']]]*BD.PD8[[#This Row],[Liquid. '[%']]])+BD.PD8[[#This Row],[Valor Neto '[DOP']]],BD.PD8[[#This Row],[Valor Neto '[DOP']]])</f>
        <v>44278</v>
      </c>
      <c r="Q157" s="243">
        <f>BD.PD8[[#This Row],[Ppto. Orden Interna '[DOP']]]/HLOOKUP("USD",Data!$J$1:$K$2,2,FALSE)</f>
        <v>681.2</v>
      </c>
      <c r="R157" s="381" t="s">
        <v>309</v>
      </c>
      <c r="S157" s="387"/>
      <c r="T157" s="387"/>
      <c r="U157" s="492" t="s">
        <v>321</v>
      </c>
      <c r="V157" s="493">
        <v>801670</v>
      </c>
      <c r="W157" s="494" t="s">
        <v>357</v>
      </c>
      <c r="X157" s="174">
        <v>13</v>
      </c>
      <c r="Y157" s="388">
        <v>0.5</v>
      </c>
      <c r="Z157" s="243">
        <f>BD.PD8[[#This Row],[Av.P1 '[%']]]*BD.PD8[[#This Row],[Ppto. Orden Interna '[DOP']]]</f>
        <v>22139</v>
      </c>
      <c r="AA157" s="174">
        <v>15</v>
      </c>
      <c r="AB157" s="399">
        <v>0.5</v>
      </c>
      <c r="AC157" s="243">
        <f>BD.PD8[[#This Row],[Av.P2 '[%']]]*BD.PD8[[#This Row],[Ppto. Orden Interna '[DOP']]]</f>
        <v>22139</v>
      </c>
      <c r="AD157" s="249"/>
      <c r="AE157" s="389"/>
      <c r="AF157" s="243">
        <f>BD.PD8[[#This Row],[Av.P3 '[%']]]*BD.PD8[[#This Row],[Ppto. Orden Interna '[DOP']]]</f>
        <v>0</v>
      </c>
      <c r="AG157" s="243"/>
      <c r="AH157" s="243"/>
      <c r="AI157" s="243"/>
      <c r="AJ157" s="243"/>
      <c r="AK157" s="243"/>
      <c r="AL157" s="243"/>
      <c r="AM157" s="496">
        <f>BD.PD8[[#This Row],[Pago 3]]+BD.PD8[[#This Row],[Pago 2]]+BD.PD8[[#This Row],[Pago 1]]</f>
        <v>44278</v>
      </c>
      <c r="AN157" s="308" t="s">
        <v>244</v>
      </c>
      <c r="AO157" s="308" t="s">
        <v>245</v>
      </c>
      <c r="AP157" s="308" t="s">
        <v>246</v>
      </c>
      <c r="AQ157" s="308" t="s">
        <v>247</v>
      </c>
      <c r="AR157" s="308">
        <v>594</v>
      </c>
      <c r="AS157" s="308" t="s">
        <v>248</v>
      </c>
      <c r="AT157" s="249" t="s">
        <v>1356</v>
      </c>
      <c r="AU157" s="306"/>
      <c r="AV157" s="306"/>
      <c r="AW157" s="306"/>
      <c r="AX157" s="306"/>
      <c r="AY157" s="306"/>
      <c r="AZ157" s="306"/>
      <c r="BA157" s="306"/>
      <c r="BB157" s="306"/>
      <c r="BC157" s="306"/>
      <c r="BD157" s="306"/>
      <c r="BE157" s="306"/>
      <c r="BF157" s="306"/>
      <c r="BG157" s="306"/>
      <c r="BH157" s="306"/>
      <c r="BI157" s="306"/>
      <c r="BJ157" s="306"/>
      <c r="BK157" s="306"/>
      <c r="BL157" s="306"/>
      <c r="BM157" s="306"/>
      <c r="BN157" s="306"/>
      <c r="BO157" s="306"/>
      <c r="BP157" s="306"/>
      <c r="BQ157" s="306"/>
      <c r="BR157" s="306"/>
      <c r="BS157" s="306"/>
      <c r="BT157" s="306"/>
      <c r="BU157" s="306"/>
      <c r="BV157" s="306"/>
      <c r="BW157" s="306"/>
      <c r="BX157" s="306"/>
      <c r="BY157" s="306"/>
      <c r="BZ157" s="306"/>
      <c r="CA157" s="306"/>
      <c r="CB157" s="306"/>
      <c r="CC157" s="306"/>
      <c r="CD157" s="306"/>
      <c r="CE157" s="306"/>
      <c r="CF157" s="306"/>
      <c r="CG157" s="306"/>
      <c r="CH157" s="306"/>
      <c r="CI157" s="306"/>
      <c r="CJ157" s="306"/>
      <c r="CK157" s="306"/>
      <c r="CL157" s="306"/>
      <c r="CM157" s="306"/>
      <c r="CN157" s="306"/>
      <c r="CO157" s="306"/>
      <c r="CP157" s="306"/>
      <c r="CQ157" s="306"/>
      <c r="CR157" s="306"/>
      <c r="CS157" s="306"/>
      <c r="CT157" s="306"/>
      <c r="CU157" s="306"/>
      <c r="CV157" s="306"/>
      <c r="CW157" s="306"/>
      <c r="CX157" s="306"/>
      <c r="CY157" s="306"/>
      <c r="CZ157" s="306"/>
      <c r="DA157" s="306"/>
      <c r="DB157" s="306"/>
      <c r="DC157" s="306"/>
      <c r="DD157" s="306"/>
      <c r="DE157" s="306"/>
      <c r="DF157" s="306"/>
      <c r="DG157" s="306"/>
      <c r="DH157" s="306"/>
      <c r="DI157" s="306"/>
      <c r="DJ157" s="306"/>
      <c r="DK157" s="306"/>
      <c r="DL157" s="306"/>
      <c r="DM157" s="306"/>
      <c r="DN157" s="306"/>
      <c r="DO157" s="306"/>
      <c r="DP157" s="306"/>
      <c r="DQ157" s="306"/>
      <c r="DR157" s="306"/>
      <c r="DS157" s="306"/>
      <c r="DT157" s="306"/>
      <c r="DU157" s="306"/>
      <c r="DV157" s="306"/>
      <c r="DW157" s="306"/>
      <c r="DX157" s="306"/>
      <c r="DY157" s="306"/>
      <c r="DZ157" s="306"/>
      <c r="EA157" s="306"/>
      <c r="EB157" s="306"/>
      <c r="EC157" s="306"/>
      <c r="ED157" s="306"/>
      <c r="EE157" s="306"/>
      <c r="EF157" s="306"/>
      <c r="EG157" s="306"/>
      <c r="EH157" s="306"/>
      <c r="EI157" s="306"/>
      <c r="EJ157" s="306"/>
      <c r="EK157" s="306"/>
      <c r="EL157" s="306"/>
      <c r="EM157" s="306"/>
      <c r="EN157" s="306"/>
      <c r="EO157" s="306"/>
      <c r="EP157" s="306"/>
      <c r="EQ157" s="306"/>
      <c r="ER157" s="306"/>
      <c r="ES157" s="306"/>
      <c r="ET157" s="306"/>
      <c r="EU157" s="306"/>
      <c r="EV157" s="306"/>
      <c r="EW157" s="306"/>
      <c r="EX157" s="306"/>
      <c r="EY157" s="306"/>
      <c r="EZ157" s="306"/>
      <c r="FA157" s="306"/>
      <c r="FB157" s="306"/>
      <c r="FC157" s="306"/>
      <c r="FD157" s="306"/>
      <c r="FE157" s="306"/>
      <c r="FF157" s="306"/>
      <c r="FG157" s="306"/>
      <c r="FH157" s="306"/>
      <c r="FI157" s="306"/>
      <c r="FJ157" s="306"/>
      <c r="FK157" s="306"/>
      <c r="FL157" s="306"/>
      <c r="FM157" s="306"/>
      <c r="FN157" s="306"/>
      <c r="FO157" s="306"/>
      <c r="FP157" s="306"/>
      <c r="FQ157" s="306"/>
      <c r="FR157" s="306"/>
      <c r="FS157" s="306"/>
      <c r="FT157" s="306"/>
      <c r="FU157" s="306"/>
      <c r="FV157" s="306"/>
      <c r="FW157" s="306"/>
      <c r="FX157" s="306"/>
      <c r="FY157" s="306"/>
      <c r="FZ157" s="306"/>
      <c r="GA157" s="306"/>
      <c r="GB157" s="306"/>
      <c r="GC157" s="306"/>
      <c r="GD157" s="306"/>
      <c r="GE157" s="306"/>
      <c r="GF157" s="306"/>
      <c r="GG157" s="306"/>
      <c r="GH157" s="306"/>
      <c r="GI157" s="306"/>
      <c r="GJ157" s="306"/>
      <c r="GK157" s="306"/>
      <c r="GL157" s="306"/>
      <c r="GM157" s="306"/>
      <c r="GN157" s="306"/>
      <c r="GO157" s="306"/>
      <c r="GP157" s="306"/>
      <c r="GQ157" s="306"/>
      <c r="GR157" s="306"/>
      <c r="GS157" s="306"/>
      <c r="GT157" s="306"/>
      <c r="GU157" s="306"/>
      <c r="GV157" s="306"/>
      <c r="GW157" s="306"/>
      <c r="GX157" s="306"/>
      <c r="GY157" s="306"/>
      <c r="GZ157" s="306"/>
      <c r="HA157" s="306"/>
      <c r="HB157" s="306"/>
      <c r="HC157" s="306"/>
      <c r="HD157" s="306"/>
      <c r="HE157" s="306"/>
      <c r="HF157" s="306"/>
      <c r="HG157" s="306"/>
      <c r="HH157" s="306"/>
      <c r="HI157" s="306"/>
      <c r="HJ157" s="306"/>
      <c r="HK157" s="306"/>
      <c r="HL157" s="306"/>
      <c r="HM157" s="306"/>
      <c r="HN157" s="306"/>
      <c r="HO157" s="306"/>
      <c r="HP157" s="306"/>
      <c r="HQ157" s="306"/>
      <c r="HR157" s="306"/>
      <c r="HS157" s="306"/>
      <c r="HT157" s="306"/>
      <c r="HU157" s="306"/>
      <c r="HV157" s="306"/>
      <c r="HW157" s="306"/>
      <c r="HX157" s="306"/>
      <c r="HY157" s="306"/>
      <c r="HZ157" s="306"/>
      <c r="IA157" s="306"/>
      <c r="IB157" s="306"/>
      <c r="IC157" s="306"/>
      <c r="ID157" s="306"/>
      <c r="IE157" s="306"/>
      <c r="IF157" s="306"/>
      <c r="IG157" s="306"/>
      <c r="IH157" s="306"/>
    </row>
    <row r="158" spans="1:242" s="219" customFormat="1" ht="15" customHeight="1" x14ac:dyDescent="0.3">
      <c r="A158" s="174">
        <v>5.04</v>
      </c>
      <c r="B158" s="231"/>
      <c r="C158" s="232" t="e">
        <f>VLOOKUP(BD.PD8[[#This Row],[Pos]],[18]!PPto[#Data],3,FALSE)</f>
        <v>#REF!</v>
      </c>
      <c r="D158" s="174" t="s">
        <v>23</v>
      </c>
      <c r="E158" s="305" t="str">
        <f>IF(BD.PD8[[#This Row],[.]]="*",VLOOKUP(BD.PD8[[#This Row],[Pos]],[18]Presupuesto!A:H,7,FALSE),"")</f>
        <v/>
      </c>
      <c r="F158" s="510" t="s">
        <v>365</v>
      </c>
      <c r="G158" s="174"/>
      <c r="H158" s="174"/>
      <c r="I158" s="497" t="s">
        <v>251</v>
      </c>
      <c r="J158" s="382">
        <v>3</v>
      </c>
      <c r="K158" s="174" t="s">
        <v>117</v>
      </c>
      <c r="L158" s="383">
        <f>IF(BD.PD8[[#This Row],[Mon]]="DOP",1,HLOOKUP(BD.PD8[[#This Row],[Mon]],Data!$J$1:$K$2,2,FALSE))</f>
        <v>65</v>
      </c>
      <c r="M158" s="384">
        <v>186</v>
      </c>
      <c r="N158" s="243">
        <f>BD.PD8[[#This Row],[Cant.]]*BD.PD8[[#This Row],[ Tasa ]]*BD.PD8[[#This Row],[ Precio Und.]]</f>
        <v>36270</v>
      </c>
      <c r="O158" s="386">
        <v>0.3</v>
      </c>
      <c r="P158" s="243">
        <f>IF(BD.PD8[[#This Row],[Liquid. '[%']]]&lt;&gt;0,(BD.PD8[[#This Row],[Valor Neto '[DOP']]]*BD.PD8[[#This Row],[Liquid. '[%']]])+BD.PD8[[#This Row],[Valor Neto '[DOP']]],BD.PD8[[#This Row],[Valor Neto '[DOP']]])</f>
        <v>47151</v>
      </c>
      <c r="Q158" s="243">
        <f>BD.PD8[[#This Row],[Ppto. Orden Interna '[DOP']]]/HLOOKUP("USD",Data!$J$1:$K$2,2,FALSE)</f>
        <v>725.4</v>
      </c>
      <c r="R158" s="381" t="s">
        <v>309</v>
      </c>
      <c r="S158" s="387"/>
      <c r="T158" s="387"/>
      <c r="U158" s="492" t="s">
        <v>321</v>
      </c>
      <c r="V158" s="493">
        <v>801670</v>
      </c>
      <c r="W158" s="494" t="s">
        <v>357</v>
      </c>
      <c r="X158" s="174">
        <v>13</v>
      </c>
      <c r="Y158" s="388">
        <v>0.5</v>
      </c>
      <c r="Z158" s="243">
        <f>BD.PD8[[#This Row],[Av.P1 '[%']]]*BD.PD8[[#This Row],[Ppto. Orden Interna '[DOP']]]</f>
        <v>23575.5</v>
      </c>
      <c r="AA158" s="174">
        <v>15</v>
      </c>
      <c r="AB158" s="399">
        <v>0.5</v>
      </c>
      <c r="AC158" s="243">
        <f>BD.PD8[[#This Row],[Av.P2 '[%']]]*BD.PD8[[#This Row],[Ppto. Orden Interna '[DOP']]]</f>
        <v>23575.5</v>
      </c>
      <c r="AD158" s="249"/>
      <c r="AE158" s="389"/>
      <c r="AF158" s="243">
        <f>BD.PD8[[#This Row],[Av.P3 '[%']]]*BD.PD8[[#This Row],[Ppto. Orden Interna '[DOP']]]</f>
        <v>0</v>
      </c>
      <c r="AG158" s="243"/>
      <c r="AH158" s="243"/>
      <c r="AI158" s="243"/>
      <c r="AJ158" s="243"/>
      <c r="AK158" s="243"/>
      <c r="AL158" s="243"/>
      <c r="AM158" s="496">
        <f>BD.PD8[[#This Row],[Pago 3]]+BD.PD8[[#This Row],[Pago 2]]+BD.PD8[[#This Row],[Pago 1]]</f>
        <v>47151</v>
      </c>
      <c r="AN158" s="308" t="s">
        <v>244</v>
      </c>
      <c r="AO158" s="308" t="s">
        <v>245</v>
      </c>
      <c r="AP158" s="308" t="s">
        <v>246</v>
      </c>
      <c r="AQ158" s="308" t="s">
        <v>247</v>
      </c>
      <c r="AR158" s="308">
        <v>594</v>
      </c>
      <c r="AS158" s="308" t="s">
        <v>248</v>
      </c>
      <c r="AT158" s="249" t="s">
        <v>1356</v>
      </c>
      <c r="AU158" s="306"/>
      <c r="AV158" s="306"/>
      <c r="AW158" s="306"/>
      <c r="AX158" s="306"/>
      <c r="AY158" s="306"/>
      <c r="AZ158" s="306"/>
      <c r="BA158" s="306"/>
      <c r="BB158" s="306"/>
      <c r="BC158" s="306"/>
      <c r="BD158" s="306"/>
      <c r="BE158" s="306"/>
      <c r="BF158" s="306"/>
      <c r="BG158" s="306"/>
      <c r="BH158" s="306"/>
      <c r="BI158" s="306"/>
      <c r="BJ158" s="306"/>
      <c r="BK158" s="306"/>
      <c r="BL158" s="306"/>
      <c r="BM158" s="306"/>
      <c r="BN158" s="306"/>
      <c r="BO158" s="306"/>
      <c r="BP158" s="306"/>
      <c r="BQ158" s="306"/>
      <c r="BR158" s="306"/>
      <c r="BS158" s="306"/>
      <c r="BT158" s="306"/>
      <c r="BU158" s="306"/>
      <c r="BV158" s="306"/>
      <c r="BW158" s="306"/>
      <c r="BX158" s="306"/>
      <c r="BY158" s="306"/>
      <c r="BZ158" s="306"/>
      <c r="CA158" s="306"/>
      <c r="CB158" s="306"/>
      <c r="CC158" s="306"/>
      <c r="CD158" s="306"/>
      <c r="CE158" s="306"/>
      <c r="CF158" s="306"/>
      <c r="CG158" s="306"/>
      <c r="CH158" s="306"/>
      <c r="CI158" s="306"/>
      <c r="CJ158" s="306"/>
      <c r="CK158" s="306"/>
      <c r="CL158" s="306"/>
      <c r="CM158" s="306"/>
      <c r="CN158" s="306"/>
      <c r="CO158" s="306"/>
      <c r="CP158" s="306"/>
      <c r="CQ158" s="306"/>
      <c r="CR158" s="306"/>
      <c r="CS158" s="306"/>
      <c r="CT158" s="306"/>
      <c r="CU158" s="306"/>
      <c r="CV158" s="306"/>
      <c r="CW158" s="306"/>
      <c r="CX158" s="306"/>
      <c r="CY158" s="306"/>
      <c r="CZ158" s="306"/>
      <c r="DA158" s="306"/>
      <c r="DB158" s="306"/>
      <c r="DC158" s="306"/>
      <c r="DD158" s="306"/>
      <c r="DE158" s="306"/>
      <c r="DF158" s="306"/>
      <c r="DG158" s="306"/>
      <c r="DH158" s="306"/>
      <c r="DI158" s="306"/>
      <c r="DJ158" s="306"/>
      <c r="DK158" s="306"/>
      <c r="DL158" s="306"/>
      <c r="DM158" s="306"/>
      <c r="DN158" s="306"/>
      <c r="DO158" s="306"/>
      <c r="DP158" s="306"/>
      <c r="DQ158" s="306"/>
      <c r="DR158" s="306"/>
      <c r="DS158" s="306"/>
      <c r="DT158" s="306"/>
      <c r="DU158" s="306"/>
      <c r="DV158" s="306"/>
      <c r="DW158" s="306"/>
      <c r="DX158" s="306"/>
      <c r="DY158" s="306"/>
      <c r="DZ158" s="306"/>
      <c r="EA158" s="306"/>
      <c r="EB158" s="306"/>
      <c r="EC158" s="306"/>
      <c r="ED158" s="306"/>
      <c r="EE158" s="306"/>
      <c r="EF158" s="306"/>
      <c r="EG158" s="306"/>
      <c r="EH158" s="306"/>
      <c r="EI158" s="306"/>
      <c r="EJ158" s="306"/>
      <c r="EK158" s="306"/>
      <c r="EL158" s="306"/>
      <c r="EM158" s="306"/>
      <c r="EN158" s="306"/>
      <c r="EO158" s="306"/>
      <c r="EP158" s="306"/>
      <c r="EQ158" s="306"/>
      <c r="ER158" s="306"/>
      <c r="ES158" s="306"/>
      <c r="ET158" s="306"/>
      <c r="EU158" s="306"/>
      <c r="EV158" s="306"/>
      <c r="EW158" s="306"/>
      <c r="EX158" s="306"/>
      <c r="EY158" s="306"/>
      <c r="EZ158" s="306"/>
      <c r="FA158" s="306"/>
      <c r="FB158" s="306"/>
      <c r="FC158" s="306"/>
      <c r="FD158" s="306"/>
      <c r="FE158" s="306"/>
      <c r="FF158" s="306"/>
      <c r="FG158" s="306"/>
      <c r="FH158" s="306"/>
      <c r="FI158" s="306"/>
      <c r="FJ158" s="306"/>
      <c r="FK158" s="306"/>
      <c r="FL158" s="306"/>
      <c r="FM158" s="306"/>
      <c r="FN158" s="306"/>
      <c r="FO158" s="306"/>
      <c r="FP158" s="306"/>
      <c r="FQ158" s="306"/>
      <c r="FR158" s="306"/>
      <c r="FS158" s="306"/>
      <c r="FT158" s="306"/>
      <c r="FU158" s="306"/>
      <c r="FV158" s="306"/>
      <c r="FW158" s="306"/>
      <c r="FX158" s="306"/>
      <c r="FY158" s="306"/>
      <c r="FZ158" s="306"/>
      <c r="GA158" s="306"/>
      <c r="GB158" s="306"/>
      <c r="GC158" s="306"/>
      <c r="GD158" s="306"/>
      <c r="GE158" s="306"/>
      <c r="GF158" s="306"/>
      <c r="GG158" s="306"/>
      <c r="GH158" s="306"/>
      <c r="GI158" s="306"/>
      <c r="GJ158" s="306"/>
      <c r="GK158" s="306"/>
      <c r="GL158" s="306"/>
      <c r="GM158" s="306"/>
      <c r="GN158" s="306"/>
      <c r="GO158" s="306"/>
      <c r="GP158" s="306"/>
      <c r="GQ158" s="306"/>
      <c r="GR158" s="306"/>
      <c r="GS158" s="306"/>
      <c r="GT158" s="306"/>
      <c r="GU158" s="306"/>
      <c r="GV158" s="306"/>
      <c r="GW158" s="306"/>
      <c r="GX158" s="306"/>
      <c r="GY158" s="306"/>
      <c r="GZ158" s="306"/>
      <c r="HA158" s="306"/>
      <c r="HB158" s="306"/>
      <c r="HC158" s="306"/>
      <c r="HD158" s="306"/>
      <c r="HE158" s="306"/>
      <c r="HF158" s="306"/>
      <c r="HG158" s="306"/>
      <c r="HH158" s="306"/>
      <c r="HI158" s="306"/>
      <c r="HJ158" s="306"/>
      <c r="HK158" s="306"/>
      <c r="HL158" s="306"/>
      <c r="HM158" s="306"/>
      <c r="HN158" s="306"/>
      <c r="HO158" s="306"/>
      <c r="HP158" s="306"/>
      <c r="HQ158" s="306"/>
      <c r="HR158" s="306"/>
      <c r="HS158" s="306"/>
      <c r="HT158" s="306"/>
      <c r="HU158" s="306"/>
      <c r="HV158" s="306"/>
      <c r="HW158" s="306"/>
      <c r="HX158" s="306"/>
      <c r="HY158" s="306"/>
      <c r="HZ158" s="306"/>
      <c r="IA158" s="306"/>
      <c r="IB158" s="306"/>
      <c r="IC158" s="306"/>
      <c r="ID158" s="306"/>
      <c r="IE158" s="306"/>
      <c r="IF158" s="306"/>
      <c r="IG158" s="306"/>
      <c r="IH158" s="306"/>
    </row>
    <row r="159" spans="1:242" s="219" customFormat="1" ht="15" customHeight="1" x14ac:dyDescent="0.3">
      <c r="A159" s="174">
        <v>5.04</v>
      </c>
      <c r="B159" s="231"/>
      <c r="C159" s="232" t="e">
        <f>VLOOKUP(BD.PD8[[#This Row],[Pos]],[18]!PPto[#Data],3,FALSE)</f>
        <v>#REF!</v>
      </c>
      <c r="D159" s="174" t="s">
        <v>23</v>
      </c>
      <c r="E159" s="305" t="str">
        <f>IF(BD.PD8[[#This Row],[.]]="*",VLOOKUP(BD.PD8[[#This Row],[Pos]],[18]Presupuesto!A:H,7,FALSE),"")</f>
        <v/>
      </c>
      <c r="F159" s="510" t="s">
        <v>1324</v>
      </c>
      <c r="G159" s="174"/>
      <c r="H159" s="174"/>
      <c r="I159" s="497" t="s">
        <v>251</v>
      </c>
      <c r="J159" s="382">
        <v>5</v>
      </c>
      <c r="K159" s="174" t="s">
        <v>117</v>
      </c>
      <c r="L159" s="383">
        <f>IF(BD.PD8[[#This Row],[Mon]]="DOP",1,HLOOKUP(BD.PD8[[#This Row],[Mon]],Data!$J$1:$K$2,2,FALSE))</f>
        <v>65</v>
      </c>
      <c r="M159" s="384">
        <v>34</v>
      </c>
      <c r="N159" s="243">
        <f>BD.PD8[[#This Row],[Cant.]]*BD.PD8[[#This Row],[ Tasa ]]*BD.PD8[[#This Row],[ Precio Und.]]</f>
        <v>11050</v>
      </c>
      <c r="O159" s="386">
        <v>0.3</v>
      </c>
      <c r="P159" s="243">
        <f>IF(BD.PD8[[#This Row],[Liquid. '[%']]]&lt;&gt;0,(BD.PD8[[#This Row],[Valor Neto '[DOP']]]*BD.PD8[[#This Row],[Liquid. '[%']]])+BD.PD8[[#This Row],[Valor Neto '[DOP']]],BD.PD8[[#This Row],[Valor Neto '[DOP']]])</f>
        <v>14365</v>
      </c>
      <c r="Q159" s="243">
        <f>BD.PD8[[#This Row],[Ppto. Orden Interna '[DOP']]]/HLOOKUP("USD",Data!$J$1:$K$2,2,FALSE)</f>
        <v>221</v>
      </c>
      <c r="R159" s="381" t="s">
        <v>309</v>
      </c>
      <c r="S159" s="387"/>
      <c r="T159" s="387"/>
      <c r="U159" s="492" t="s">
        <v>321</v>
      </c>
      <c r="V159" s="493">
        <v>801670</v>
      </c>
      <c r="W159" s="494" t="s">
        <v>1325</v>
      </c>
      <c r="X159" s="174">
        <v>13</v>
      </c>
      <c r="Y159" s="388">
        <v>0.5</v>
      </c>
      <c r="Z159" s="243">
        <f>BD.PD8[[#This Row],[Av.P1 '[%']]]*BD.PD8[[#This Row],[Ppto. Orden Interna '[DOP']]]</f>
        <v>7182.5</v>
      </c>
      <c r="AA159" s="174">
        <v>15</v>
      </c>
      <c r="AB159" s="399">
        <v>0.5</v>
      </c>
      <c r="AC159" s="243">
        <f>BD.PD8[[#This Row],[Av.P2 '[%']]]*BD.PD8[[#This Row],[Ppto. Orden Interna '[DOP']]]</f>
        <v>7182.5</v>
      </c>
      <c r="AD159" s="249"/>
      <c r="AE159" s="389"/>
      <c r="AF159" s="243">
        <f>BD.PD8[[#This Row],[Av.P3 '[%']]]*BD.PD8[[#This Row],[Ppto. Orden Interna '[DOP']]]</f>
        <v>0</v>
      </c>
      <c r="AG159" s="243"/>
      <c r="AH159" s="243"/>
      <c r="AI159" s="243"/>
      <c r="AJ159" s="243"/>
      <c r="AK159" s="243"/>
      <c r="AL159" s="243"/>
      <c r="AM159" s="496">
        <f>BD.PD8[[#This Row],[Pago 3]]+BD.PD8[[#This Row],[Pago 2]]+BD.PD8[[#This Row],[Pago 1]]</f>
        <v>14365</v>
      </c>
      <c r="AN159" s="308" t="s">
        <v>244</v>
      </c>
      <c r="AO159" s="308" t="s">
        <v>245</v>
      </c>
      <c r="AP159" s="308" t="s">
        <v>246</v>
      </c>
      <c r="AQ159" s="308" t="s">
        <v>247</v>
      </c>
      <c r="AR159" s="308">
        <v>594</v>
      </c>
      <c r="AS159" s="308" t="s">
        <v>248</v>
      </c>
      <c r="AT159" s="249" t="s">
        <v>1356</v>
      </c>
      <c r="AU159" s="306"/>
      <c r="AV159" s="306"/>
      <c r="AW159" s="306"/>
      <c r="AX159" s="306"/>
      <c r="AY159" s="306"/>
      <c r="AZ159" s="306"/>
      <c r="BA159" s="306"/>
      <c r="BB159" s="306"/>
      <c r="BC159" s="306"/>
      <c r="BD159" s="306"/>
      <c r="BE159" s="306"/>
      <c r="BF159" s="306"/>
      <c r="BG159" s="306"/>
      <c r="BH159" s="306"/>
      <c r="BI159" s="306"/>
      <c r="BJ159" s="306"/>
      <c r="BK159" s="306"/>
      <c r="BL159" s="306"/>
      <c r="BM159" s="306"/>
      <c r="BN159" s="306"/>
      <c r="BO159" s="306"/>
      <c r="BP159" s="306"/>
      <c r="BQ159" s="306"/>
      <c r="BR159" s="306"/>
      <c r="BS159" s="306"/>
      <c r="BT159" s="306"/>
      <c r="BU159" s="306"/>
      <c r="BV159" s="306"/>
      <c r="BW159" s="306"/>
      <c r="BX159" s="306"/>
      <c r="BY159" s="306"/>
      <c r="BZ159" s="306"/>
      <c r="CA159" s="306"/>
      <c r="CB159" s="306"/>
      <c r="CC159" s="306"/>
      <c r="CD159" s="306"/>
      <c r="CE159" s="306"/>
      <c r="CF159" s="306"/>
      <c r="CG159" s="306"/>
      <c r="CH159" s="306"/>
      <c r="CI159" s="306"/>
      <c r="CJ159" s="306"/>
      <c r="CK159" s="306"/>
      <c r="CL159" s="306"/>
      <c r="CM159" s="306"/>
      <c r="CN159" s="306"/>
      <c r="CO159" s="306"/>
      <c r="CP159" s="306"/>
      <c r="CQ159" s="306"/>
      <c r="CR159" s="306"/>
      <c r="CS159" s="306"/>
      <c r="CT159" s="306"/>
      <c r="CU159" s="306"/>
      <c r="CV159" s="306"/>
      <c r="CW159" s="306"/>
      <c r="CX159" s="306"/>
      <c r="CY159" s="306"/>
      <c r="CZ159" s="306"/>
      <c r="DA159" s="306"/>
      <c r="DB159" s="306"/>
      <c r="DC159" s="306"/>
      <c r="DD159" s="306"/>
      <c r="DE159" s="306"/>
      <c r="DF159" s="306"/>
      <c r="DG159" s="306"/>
      <c r="DH159" s="306"/>
      <c r="DI159" s="306"/>
      <c r="DJ159" s="306"/>
      <c r="DK159" s="306"/>
      <c r="DL159" s="306"/>
      <c r="DM159" s="306"/>
      <c r="DN159" s="306"/>
      <c r="DO159" s="306"/>
      <c r="DP159" s="306"/>
      <c r="DQ159" s="306"/>
      <c r="DR159" s="306"/>
      <c r="DS159" s="306"/>
      <c r="DT159" s="306"/>
      <c r="DU159" s="306"/>
      <c r="DV159" s="306"/>
      <c r="DW159" s="306"/>
      <c r="DX159" s="306"/>
      <c r="DY159" s="306"/>
      <c r="DZ159" s="306"/>
      <c r="EA159" s="306"/>
      <c r="EB159" s="306"/>
      <c r="EC159" s="306"/>
      <c r="ED159" s="306"/>
      <c r="EE159" s="306"/>
      <c r="EF159" s="306"/>
      <c r="EG159" s="306"/>
      <c r="EH159" s="306"/>
      <c r="EI159" s="306"/>
      <c r="EJ159" s="306"/>
      <c r="EK159" s="306"/>
      <c r="EL159" s="306"/>
      <c r="EM159" s="306"/>
      <c r="EN159" s="306"/>
      <c r="EO159" s="306"/>
      <c r="EP159" s="306"/>
      <c r="EQ159" s="306"/>
      <c r="ER159" s="306"/>
      <c r="ES159" s="306"/>
      <c r="ET159" s="306"/>
      <c r="EU159" s="306"/>
      <c r="EV159" s="306"/>
      <c r="EW159" s="306"/>
      <c r="EX159" s="306"/>
      <c r="EY159" s="306"/>
      <c r="EZ159" s="306"/>
      <c r="FA159" s="306"/>
      <c r="FB159" s="306"/>
      <c r="FC159" s="306"/>
      <c r="FD159" s="306"/>
      <c r="FE159" s="306"/>
      <c r="FF159" s="306"/>
      <c r="FG159" s="306"/>
      <c r="FH159" s="306"/>
      <c r="FI159" s="306"/>
      <c r="FJ159" s="306"/>
      <c r="FK159" s="306"/>
      <c r="FL159" s="306"/>
      <c r="FM159" s="306"/>
      <c r="FN159" s="306"/>
      <c r="FO159" s="306"/>
      <c r="FP159" s="306"/>
      <c r="FQ159" s="306"/>
      <c r="FR159" s="306"/>
      <c r="FS159" s="306"/>
      <c r="FT159" s="306"/>
      <c r="FU159" s="306"/>
      <c r="FV159" s="306"/>
      <c r="FW159" s="306"/>
      <c r="FX159" s="306"/>
      <c r="FY159" s="306"/>
      <c r="FZ159" s="306"/>
      <c r="GA159" s="306"/>
      <c r="GB159" s="306"/>
      <c r="GC159" s="306"/>
      <c r="GD159" s="306"/>
      <c r="GE159" s="306"/>
      <c r="GF159" s="306"/>
      <c r="GG159" s="306"/>
      <c r="GH159" s="306"/>
      <c r="GI159" s="306"/>
      <c r="GJ159" s="306"/>
      <c r="GK159" s="306"/>
      <c r="GL159" s="306"/>
      <c r="GM159" s="306"/>
      <c r="GN159" s="306"/>
      <c r="GO159" s="306"/>
      <c r="GP159" s="306"/>
      <c r="GQ159" s="306"/>
      <c r="GR159" s="306"/>
      <c r="GS159" s="306"/>
      <c r="GT159" s="306"/>
      <c r="GU159" s="306"/>
      <c r="GV159" s="306"/>
      <c r="GW159" s="306"/>
      <c r="GX159" s="306"/>
      <c r="GY159" s="306"/>
      <c r="GZ159" s="306"/>
      <c r="HA159" s="306"/>
      <c r="HB159" s="306"/>
      <c r="HC159" s="306"/>
      <c r="HD159" s="306"/>
      <c r="HE159" s="306"/>
      <c r="HF159" s="306"/>
      <c r="HG159" s="306"/>
      <c r="HH159" s="306"/>
      <c r="HI159" s="306"/>
      <c r="HJ159" s="306"/>
      <c r="HK159" s="306"/>
      <c r="HL159" s="306"/>
      <c r="HM159" s="306"/>
      <c r="HN159" s="306"/>
      <c r="HO159" s="306"/>
      <c r="HP159" s="306"/>
      <c r="HQ159" s="306"/>
      <c r="HR159" s="306"/>
      <c r="HS159" s="306"/>
      <c r="HT159" s="306"/>
      <c r="HU159" s="306"/>
      <c r="HV159" s="306"/>
      <c r="HW159" s="306"/>
      <c r="HX159" s="306"/>
      <c r="HY159" s="306"/>
      <c r="HZ159" s="306"/>
      <c r="IA159" s="306"/>
      <c r="IB159" s="306"/>
      <c r="IC159" s="306"/>
      <c r="ID159" s="306"/>
      <c r="IE159" s="306"/>
      <c r="IF159" s="306"/>
      <c r="IG159" s="306"/>
      <c r="IH159" s="306"/>
    </row>
    <row r="160" spans="1:242" s="219" customFormat="1" ht="15" customHeight="1" x14ac:dyDescent="0.3">
      <c r="A160" s="174">
        <v>5.05</v>
      </c>
      <c r="B160" s="231" t="s">
        <v>243</v>
      </c>
      <c r="C160" s="232" t="e">
        <f>VLOOKUP(BD.PD8[[#This Row],[Pos]],[18]!PPto[#Data],3,FALSE)</f>
        <v>#REF!</v>
      </c>
      <c r="D160" s="233" t="s">
        <v>243</v>
      </c>
      <c r="E160" s="305">
        <f>IF(BD.PD8[[#This Row],[.]]="*",VLOOKUP(BD.PD8[[#This Row],[Pos]],[18]Presupuesto!A:H,7,FALSE),"")</f>
        <v>40175.555555555555</v>
      </c>
      <c r="F160" s="234"/>
      <c r="G160" s="174"/>
      <c r="H160" s="174"/>
      <c r="I160" s="174"/>
      <c r="J160" s="392">
        <v>1</v>
      </c>
      <c r="K160" s="233" t="s">
        <v>117</v>
      </c>
      <c r="L160" s="383">
        <f>IF(BD.PD8[[#This Row],[Mon]]="DOP",1,HLOOKUP(BD.PD8[[#This Row],[Mon]],Data!$J$1:$K$2,2,FALSE))</f>
        <v>65</v>
      </c>
      <c r="M160" s="490">
        <v>0</v>
      </c>
      <c r="N160" s="243">
        <f>BD.PD8[[#This Row],[Cant.]]*BD.PD8[[#This Row],[ Tasa ]]*BD.PD8[[#This Row],[ Precio Und.]]</f>
        <v>0</v>
      </c>
      <c r="O160" s="491">
        <v>0</v>
      </c>
      <c r="P160" s="243">
        <f>IF(BD.PD8[[#This Row],[Liquid. '[%']]]&lt;&gt;0,(BD.PD8[[#This Row],[Valor Neto '[DOP']]]*BD.PD8[[#This Row],[Liquid. '[%']]])+BD.PD8[[#This Row],[Valor Neto '[DOP']]],BD.PD8[[#This Row],[Valor Neto '[DOP']]])</f>
        <v>0</v>
      </c>
      <c r="Q160" s="243">
        <f>BD.PD8[[#This Row],[Ppto. Orden Interna '[DOP']]]/HLOOKUP("USD",Data!$J$1:$K$2,2,FALSE)</f>
        <v>0</v>
      </c>
      <c r="R160" s="381"/>
      <c r="S160" s="387"/>
      <c r="T160" s="387"/>
      <c r="U160" s="492" t="s">
        <v>321</v>
      </c>
      <c r="V160" s="493">
        <v>801670</v>
      </c>
      <c r="W160" s="494"/>
      <c r="X160" s="495"/>
      <c r="Y160" s="388"/>
      <c r="Z160" s="243">
        <f>BD.PD8[[#This Row],[Av.P1 '[%']]]*BD.PD8[[#This Row],[Ppto. Orden Interna '[DOP']]]</f>
        <v>0</v>
      </c>
      <c r="AA160" s="249"/>
      <c r="AB160" s="389"/>
      <c r="AC160" s="243">
        <f>BD.PD8[[#This Row],[Av.P2 '[%']]]*BD.PD8[[#This Row],[Ppto. Orden Interna '[DOP']]]</f>
        <v>0</v>
      </c>
      <c r="AD160" s="249"/>
      <c r="AE160" s="389"/>
      <c r="AF160" s="243">
        <f>BD.PD8[[#This Row],[Av.P3 '[%']]]*BD.PD8[[#This Row],[Ppto. Orden Interna '[DOP']]]</f>
        <v>0</v>
      </c>
      <c r="AG160" s="243"/>
      <c r="AH160" s="243"/>
      <c r="AI160" s="243"/>
      <c r="AJ160" s="243"/>
      <c r="AK160" s="243"/>
      <c r="AL160" s="243"/>
      <c r="AM160" s="496">
        <f>BD.PD8[[#This Row],[Pago 3]]+BD.PD8[[#This Row],[Pago 2]]+BD.PD8[[#This Row],[Pago 1]]</f>
        <v>0</v>
      </c>
      <c r="AN160" s="308" t="s">
        <v>244</v>
      </c>
      <c r="AO160" s="308" t="s">
        <v>245</v>
      </c>
      <c r="AP160" s="308" t="s">
        <v>246</v>
      </c>
      <c r="AQ160" s="308" t="s">
        <v>247</v>
      </c>
      <c r="AR160" s="308">
        <v>594</v>
      </c>
      <c r="AS160" s="308" t="s">
        <v>248</v>
      </c>
      <c r="AT160" s="249" t="s">
        <v>1356</v>
      </c>
      <c r="AU160" s="306"/>
      <c r="AV160" s="306"/>
      <c r="AW160" s="306"/>
      <c r="AX160" s="306"/>
      <c r="AY160" s="306"/>
      <c r="AZ160" s="306"/>
      <c r="BA160" s="306"/>
      <c r="BB160" s="306"/>
      <c r="BC160" s="306"/>
      <c r="BD160" s="306"/>
      <c r="BE160" s="306"/>
      <c r="BF160" s="306"/>
      <c r="BG160" s="306"/>
      <c r="BH160" s="306"/>
      <c r="BI160" s="306"/>
      <c r="BJ160" s="306"/>
      <c r="BK160" s="306"/>
      <c r="BL160" s="306"/>
      <c r="BM160" s="306"/>
      <c r="BN160" s="306"/>
      <c r="BO160" s="306"/>
      <c r="BP160" s="306"/>
      <c r="BQ160" s="306"/>
      <c r="BR160" s="306"/>
      <c r="BS160" s="306"/>
      <c r="BT160" s="306"/>
      <c r="BU160" s="306"/>
      <c r="BV160" s="306"/>
      <c r="BW160" s="306"/>
      <c r="BX160" s="306"/>
      <c r="BY160" s="306"/>
      <c r="BZ160" s="306"/>
      <c r="CA160" s="306"/>
      <c r="CB160" s="306"/>
      <c r="CC160" s="306"/>
      <c r="CD160" s="306"/>
      <c r="CE160" s="306"/>
      <c r="CF160" s="306"/>
      <c r="CG160" s="306"/>
      <c r="CH160" s="306"/>
      <c r="CI160" s="306"/>
      <c r="CJ160" s="306"/>
      <c r="CK160" s="306"/>
      <c r="CL160" s="306"/>
      <c r="CM160" s="306"/>
      <c r="CN160" s="306"/>
      <c r="CO160" s="306"/>
      <c r="CP160" s="306"/>
      <c r="CQ160" s="306"/>
      <c r="CR160" s="306"/>
      <c r="CS160" s="306"/>
      <c r="CT160" s="306"/>
      <c r="CU160" s="306"/>
      <c r="CV160" s="306"/>
      <c r="CW160" s="306"/>
      <c r="CX160" s="306"/>
      <c r="CY160" s="306"/>
      <c r="CZ160" s="306"/>
      <c r="DA160" s="306"/>
      <c r="DB160" s="306"/>
      <c r="DC160" s="306"/>
      <c r="DD160" s="306"/>
      <c r="DE160" s="306"/>
      <c r="DF160" s="306"/>
      <c r="DG160" s="306"/>
      <c r="DH160" s="306"/>
      <c r="DI160" s="306"/>
      <c r="DJ160" s="306"/>
      <c r="DK160" s="306"/>
      <c r="DL160" s="306"/>
      <c r="DM160" s="306"/>
      <c r="DN160" s="306"/>
      <c r="DO160" s="306"/>
      <c r="DP160" s="306"/>
      <c r="DQ160" s="306"/>
      <c r="DR160" s="306"/>
      <c r="DS160" s="306"/>
      <c r="DT160" s="306"/>
      <c r="DU160" s="306"/>
      <c r="DV160" s="306"/>
      <c r="DW160" s="306"/>
      <c r="DX160" s="306"/>
      <c r="DY160" s="306"/>
      <c r="DZ160" s="306"/>
      <c r="EA160" s="306"/>
      <c r="EB160" s="306"/>
      <c r="EC160" s="306"/>
      <c r="ED160" s="306"/>
      <c r="EE160" s="306"/>
      <c r="EF160" s="306"/>
      <c r="EG160" s="306"/>
      <c r="EH160" s="306"/>
      <c r="EI160" s="306"/>
      <c r="EJ160" s="306"/>
      <c r="EK160" s="306"/>
      <c r="EL160" s="306"/>
      <c r="EM160" s="306"/>
      <c r="EN160" s="306"/>
      <c r="EO160" s="306"/>
      <c r="EP160" s="306"/>
      <c r="EQ160" s="306"/>
      <c r="ER160" s="306"/>
      <c r="ES160" s="306"/>
      <c r="ET160" s="306"/>
      <c r="EU160" s="306"/>
      <c r="EV160" s="306"/>
      <c r="EW160" s="306"/>
      <c r="EX160" s="306"/>
      <c r="EY160" s="306"/>
      <c r="EZ160" s="306"/>
      <c r="FA160" s="306"/>
      <c r="FB160" s="306"/>
      <c r="FC160" s="306"/>
      <c r="FD160" s="306"/>
      <c r="FE160" s="306"/>
      <c r="FF160" s="306"/>
      <c r="FG160" s="306"/>
      <c r="FH160" s="306"/>
      <c r="FI160" s="306"/>
      <c r="FJ160" s="306"/>
      <c r="FK160" s="306"/>
      <c r="FL160" s="306"/>
      <c r="FM160" s="306"/>
      <c r="FN160" s="306"/>
      <c r="FO160" s="306"/>
      <c r="FP160" s="306"/>
      <c r="FQ160" s="306"/>
      <c r="FR160" s="306"/>
      <c r="FS160" s="306"/>
      <c r="FT160" s="306"/>
      <c r="FU160" s="306"/>
      <c r="FV160" s="306"/>
      <c r="FW160" s="306"/>
      <c r="FX160" s="306"/>
      <c r="FY160" s="306"/>
      <c r="FZ160" s="306"/>
      <c r="GA160" s="306"/>
      <c r="GB160" s="306"/>
      <c r="GC160" s="306"/>
      <c r="GD160" s="306"/>
      <c r="GE160" s="306"/>
      <c r="GF160" s="306"/>
      <c r="GG160" s="306"/>
      <c r="GH160" s="306"/>
      <c r="GI160" s="306"/>
      <c r="GJ160" s="306"/>
      <c r="GK160" s="306"/>
      <c r="GL160" s="306"/>
      <c r="GM160" s="306"/>
      <c r="GN160" s="306"/>
      <c r="GO160" s="306"/>
      <c r="GP160" s="306"/>
      <c r="GQ160" s="306"/>
      <c r="GR160" s="306"/>
      <c r="GS160" s="306"/>
      <c r="GT160" s="306"/>
      <c r="GU160" s="306"/>
      <c r="GV160" s="306"/>
      <c r="GW160" s="306"/>
      <c r="GX160" s="306"/>
      <c r="GY160" s="306"/>
      <c r="GZ160" s="306"/>
      <c r="HA160" s="306"/>
      <c r="HB160" s="306"/>
      <c r="HC160" s="306"/>
      <c r="HD160" s="306"/>
      <c r="HE160" s="306"/>
      <c r="HF160" s="306"/>
      <c r="HG160" s="306"/>
      <c r="HH160" s="306"/>
      <c r="HI160" s="306"/>
      <c r="HJ160" s="306"/>
      <c r="HK160" s="306"/>
      <c r="HL160" s="306"/>
      <c r="HM160" s="306"/>
      <c r="HN160" s="306"/>
      <c r="HO160" s="306"/>
      <c r="HP160" s="306"/>
      <c r="HQ160" s="306"/>
      <c r="HR160" s="306"/>
      <c r="HS160" s="306"/>
      <c r="HT160" s="306"/>
      <c r="HU160" s="306"/>
      <c r="HV160" s="306"/>
      <c r="HW160" s="306"/>
      <c r="HX160" s="306"/>
      <c r="HY160" s="306"/>
      <c r="HZ160" s="306"/>
      <c r="IA160" s="306"/>
      <c r="IB160" s="306"/>
      <c r="IC160" s="306"/>
      <c r="ID160" s="306"/>
      <c r="IE160" s="306"/>
      <c r="IF160" s="306"/>
      <c r="IG160" s="306"/>
      <c r="IH160" s="306"/>
    </row>
    <row r="161" spans="1:242" s="219" customFormat="1" ht="15" customHeight="1" x14ac:dyDescent="0.3">
      <c r="A161" s="174">
        <v>5.05</v>
      </c>
      <c r="B161" s="231"/>
      <c r="C161" s="232" t="e">
        <f>VLOOKUP(BD.PD8[[#This Row],[Pos]],[18]!PPto[#Data],3,FALSE)</f>
        <v>#REF!</v>
      </c>
      <c r="D161" s="174" t="s">
        <v>23</v>
      </c>
      <c r="E161" s="305" t="str">
        <f>IF(BD.PD8[[#This Row],[.]]="*",VLOOKUP(BD.PD8[[#This Row],[Pos]],[18]Presupuesto!A:H,7,FALSE),"")</f>
        <v/>
      </c>
      <c r="F161" s="502" t="s">
        <v>366</v>
      </c>
      <c r="G161" s="174"/>
      <c r="H161" s="174"/>
      <c r="I161" s="497" t="s">
        <v>251</v>
      </c>
      <c r="J161" s="382">
        <v>52</v>
      </c>
      <c r="K161" s="174" t="s">
        <v>260</v>
      </c>
      <c r="L161" s="383">
        <f>IF(BD.PD8[[#This Row],[Mon]]="DOP",1,HLOOKUP(BD.PD8[[#This Row],[Mon]],Data!$J$1:$K$2,2,FALSE))</f>
        <v>1</v>
      </c>
      <c r="M161" s="384">
        <v>46000</v>
      </c>
      <c r="N161" s="243">
        <f>BD.PD8[[#This Row],[Cant.]]*BD.PD8[[#This Row],[ Tasa ]]*BD.PD8[[#This Row],[ Precio Und.]]</f>
        <v>2392000</v>
      </c>
      <c r="O161" s="386">
        <v>0.01</v>
      </c>
      <c r="P161" s="243">
        <f>IF(BD.PD8[[#This Row],[Liquid. '[%']]]&lt;&gt;0,(BD.PD8[[#This Row],[Valor Neto '[DOP']]]*BD.PD8[[#This Row],[Liquid. '[%']]])+BD.PD8[[#This Row],[Valor Neto '[DOP']]],BD.PD8[[#This Row],[Valor Neto '[DOP']]])</f>
        <v>2415920</v>
      </c>
      <c r="Q161" s="243">
        <f>BD.PD8[[#This Row],[Ppto. Orden Interna '[DOP']]]/HLOOKUP("USD",Data!$J$1:$K$2,2,FALSE)</f>
        <v>37168</v>
      </c>
      <c r="R161" s="381" t="s">
        <v>367</v>
      </c>
      <c r="S161" s="387"/>
      <c r="T161" s="387"/>
      <c r="U161" s="492" t="s">
        <v>321</v>
      </c>
      <c r="V161" s="493">
        <v>801670</v>
      </c>
      <c r="W161" s="494" t="s">
        <v>368</v>
      </c>
      <c r="X161" s="495">
        <v>13</v>
      </c>
      <c r="Y161" s="388">
        <v>0.5</v>
      </c>
      <c r="Z161" s="243">
        <f>BD.PD8[[#This Row],[Av.P1 '[%']]]*BD.PD8[[#This Row],[Ppto. Orden Interna '[DOP']]]</f>
        <v>1207960</v>
      </c>
      <c r="AA161" s="495">
        <v>15</v>
      </c>
      <c r="AB161" s="388">
        <v>0.5</v>
      </c>
      <c r="AC161" s="243">
        <f>BD.PD8[[#This Row],[Av.P2 '[%']]]*BD.PD8[[#This Row],[Ppto. Orden Interna '[DOP']]]</f>
        <v>1207960</v>
      </c>
      <c r="AD161" s="249"/>
      <c r="AE161" s="389"/>
      <c r="AF161" s="243">
        <f>BD.PD8[[#This Row],[Av.P3 '[%']]]*BD.PD8[[#This Row],[Ppto. Orden Interna '[DOP']]]</f>
        <v>0</v>
      </c>
      <c r="AG161" s="243"/>
      <c r="AH161" s="243"/>
      <c r="AI161" s="243"/>
      <c r="AJ161" s="243"/>
      <c r="AK161" s="243"/>
      <c r="AL161" s="243"/>
      <c r="AM161" s="496">
        <f>BD.PD8[[#This Row],[Pago 3]]+BD.PD8[[#This Row],[Pago 2]]+BD.PD8[[#This Row],[Pago 1]]</f>
        <v>2415920</v>
      </c>
      <c r="AN161" s="308" t="s">
        <v>244</v>
      </c>
      <c r="AO161" s="308" t="s">
        <v>245</v>
      </c>
      <c r="AP161" s="308" t="s">
        <v>246</v>
      </c>
      <c r="AQ161" s="308" t="s">
        <v>247</v>
      </c>
      <c r="AR161" s="308">
        <v>594</v>
      </c>
      <c r="AS161" s="308" t="s">
        <v>248</v>
      </c>
      <c r="AT161" s="249" t="s">
        <v>1356</v>
      </c>
      <c r="AU161" s="306"/>
      <c r="AV161" s="306"/>
      <c r="AW161" s="306"/>
      <c r="AX161" s="306"/>
      <c r="AY161" s="306"/>
      <c r="AZ161" s="306"/>
      <c r="BA161" s="306"/>
      <c r="BB161" s="306"/>
      <c r="BC161" s="306"/>
      <c r="BD161" s="306"/>
      <c r="BE161" s="306"/>
      <c r="BF161" s="306"/>
      <c r="BG161" s="306"/>
      <c r="BH161" s="306"/>
      <c r="BI161" s="306"/>
      <c r="BJ161" s="306"/>
      <c r="BK161" s="306"/>
      <c r="BL161" s="306"/>
      <c r="BM161" s="306"/>
      <c r="BN161" s="306"/>
      <c r="BO161" s="306"/>
      <c r="BP161" s="306"/>
      <c r="BQ161" s="306"/>
      <c r="BR161" s="306"/>
      <c r="BS161" s="306"/>
      <c r="BT161" s="306"/>
      <c r="BU161" s="306"/>
      <c r="BV161" s="306"/>
      <c r="BW161" s="306"/>
      <c r="BX161" s="306"/>
      <c r="BY161" s="306"/>
      <c r="BZ161" s="306"/>
      <c r="CA161" s="306"/>
      <c r="CB161" s="306"/>
      <c r="CC161" s="306"/>
      <c r="CD161" s="306"/>
      <c r="CE161" s="306"/>
      <c r="CF161" s="306"/>
      <c r="CG161" s="306"/>
      <c r="CH161" s="306"/>
      <c r="CI161" s="306"/>
      <c r="CJ161" s="306"/>
      <c r="CK161" s="306"/>
      <c r="CL161" s="306"/>
      <c r="CM161" s="306"/>
      <c r="CN161" s="306"/>
      <c r="CO161" s="306"/>
      <c r="CP161" s="306"/>
      <c r="CQ161" s="306"/>
      <c r="CR161" s="306"/>
      <c r="CS161" s="306"/>
      <c r="CT161" s="306"/>
      <c r="CU161" s="306"/>
      <c r="CV161" s="306"/>
      <c r="CW161" s="306"/>
      <c r="CX161" s="306"/>
      <c r="CY161" s="306"/>
      <c r="CZ161" s="306"/>
      <c r="DA161" s="306"/>
      <c r="DB161" s="306"/>
      <c r="DC161" s="306"/>
      <c r="DD161" s="306"/>
      <c r="DE161" s="306"/>
      <c r="DF161" s="306"/>
      <c r="DG161" s="306"/>
      <c r="DH161" s="306"/>
      <c r="DI161" s="306"/>
      <c r="DJ161" s="306"/>
      <c r="DK161" s="306"/>
      <c r="DL161" s="306"/>
      <c r="DM161" s="306"/>
      <c r="DN161" s="306"/>
      <c r="DO161" s="306"/>
      <c r="DP161" s="306"/>
      <c r="DQ161" s="306"/>
      <c r="DR161" s="306"/>
      <c r="DS161" s="306"/>
      <c r="DT161" s="306"/>
      <c r="DU161" s="306"/>
      <c r="DV161" s="306"/>
      <c r="DW161" s="306"/>
      <c r="DX161" s="306"/>
      <c r="DY161" s="306"/>
      <c r="DZ161" s="306"/>
      <c r="EA161" s="306"/>
      <c r="EB161" s="306"/>
      <c r="EC161" s="306"/>
      <c r="ED161" s="306"/>
      <c r="EE161" s="306"/>
      <c r="EF161" s="306"/>
      <c r="EG161" s="306"/>
      <c r="EH161" s="306"/>
      <c r="EI161" s="306"/>
      <c r="EJ161" s="306"/>
      <c r="EK161" s="306"/>
      <c r="EL161" s="306"/>
      <c r="EM161" s="306"/>
      <c r="EN161" s="306"/>
      <c r="EO161" s="306"/>
      <c r="EP161" s="306"/>
      <c r="EQ161" s="306"/>
      <c r="ER161" s="306"/>
      <c r="ES161" s="306"/>
      <c r="ET161" s="306"/>
      <c r="EU161" s="306"/>
      <c r="EV161" s="306"/>
      <c r="EW161" s="306"/>
      <c r="EX161" s="306"/>
      <c r="EY161" s="306"/>
      <c r="EZ161" s="306"/>
      <c r="FA161" s="306"/>
      <c r="FB161" s="306"/>
      <c r="FC161" s="306"/>
      <c r="FD161" s="306"/>
      <c r="FE161" s="306"/>
      <c r="FF161" s="306"/>
      <c r="FG161" s="306"/>
      <c r="FH161" s="306"/>
      <c r="FI161" s="306"/>
      <c r="FJ161" s="306"/>
      <c r="FK161" s="306"/>
      <c r="FL161" s="306"/>
      <c r="FM161" s="306"/>
      <c r="FN161" s="306"/>
      <c r="FO161" s="306"/>
      <c r="FP161" s="306"/>
      <c r="FQ161" s="306"/>
      <c r="FR161" s="306"/>
      <c r="FS161" s="306"/>
      <c r="FT161" s="306"/>
      <c r="FU161" s="306"/>
      <c r="FV161" s="306"/>
      <c r="FW161" s="306"/>
      <c r="FX161" s="306"/>
      <c r="FY161" s="306"/>
      <c r="FZ161" s="306"/>
      <c r="GA161" s="306"/>
      <c r="GB161" s="306"/>
      <c r="GC161" s="306"/>
      <c r="GD161" s="306"/>
      <c r="GE161" s="306"/>
      <c r="GF161" s="306"/>
      <c r="GG161" s="306"/>
      <c r="GH161" s="306"/>
      <c r="GI161" s="306"/>
      <c r="GJ161" s="306"/>
      <c r="GK161" s="306"/>
      <c r="GL161" s="306"/>
      <c r="GM161" s="306"/>
      <c r="GN161" s="306"/>
      <c r="GO161" s="306"/>
      <c r="GP161" s="306"/>
      <c r="GQ161" s="306"/>
      <c r="GR161" s="306"/>
      <c r="GS161" s="306"/>
      <c r="GT161" s="306"/>
      <c r="GU161" s="306"/>
      <c r="GV161" s="306"/>
      <c r="GW161" s="306"/>
      <c r="GX161" s="306"/>
      <c r="GY161" s="306"/>
      <c r="GZ161" s="306"/>
      <c r="HA161" s="306"/>
      <c r="HB161" s="306"/>
      <c r="HC161" s="306"/>
      <c r="HD161" s="306"/>
      <c r="HE161" s="306"/>
      <c r="HF161" s="306"/>
      <c r="HG161" s="306"/>
      <c r="HH161" s="306"/>
      <c r="HI161" s="306"/>
      <c r="HJ161" s="306"/>
      <c r="HK161" s="306"/>
      <c r="HL161" s="306"/>
      <c r="HM161" s="306"/>
      <c r="HN161" s="306"/>
      <c r="HO161" s="306"/>
      <c r="HP161" s="306"/>
      <c r="HQ161" s="306"/>
      <c r="HR161" s="306"/>
      <c r="HS161" s="306"/>
      <c r="HT161" s="306"/>
      <c r="HU161" s="306"/>
      <c r="HV161" s="306"/>
      <c r="HW161" s="306"/>
      <c r="HX161" s="306"/>
      <c r="HY161" s="306"/>
      <c r="HZ161" s="306"/>
      <c r="IA161" s="306"/>
      <c r="IB161" s="306"/>
      <c r="IC161" s="306"/>
      <c r="ID161" s="306"/>
      <c r="IE161" s="306"/>
      <c r="IF161" s="306"/>
      <c r="IG161" s="306"/>
      <c r="IH161" s="306"/>
    </row>
    <row r="162" spans="1:242" s="219" customFormat="1" ht="15" customHeight="1" x14ac:dyDescent="0.3">
      <c r="A162" s="174">
        <v>5.05</v>
      </c>
      <c r="B162" s="231"/>
      <c r="C162" s="232" t="e">
        <f>VLOOKUP(BD.PD8[[#This Row],[Pos]],[18]!PPto[#Data],3,FALSE)</f>
        <v>#REF!</v>
      </c>
      <c r="D162" s="174" t="s">
        <v>23</v>
      </c>
      <c r="E162" s="305" t="str">
        <f>IF(BD.PD8[[#This Row],[.]]="*",VLOOKUP(BD.PD8[[#This Row],[Pos]],[18]Presupuesto!A:H,7,FALSE),"")</f>
        <v/>
      </c>
      <c r="F162" s="502" t="s">
        <v>369</v>
      </c>
      <c r="G162" s="174"/>
      <c r="H162" s="174"/>
      <c r="I162" s="497" t="s">
        <v>251</v>
      </c>
      <c r="J162" s="382">
        <v>5</v>
      </c>
      <c r="K162" s="174" t="s">
        <v>260</v>
      </c>
      <c r="L162" s="383">
        <f>IF(BD.PD8[[#This Row],[Mon]]="DOP",1,HLOOKUP(BD.PD8[[#This Row],[Mon]],Data!$J$1:$K$2,2,FALSE))</f>
        <v>1</v>
      </c>
      <c r="M162" s="384">
        <v>32000</v>
      </c>
      <c r="N162" s="243">
        <f>BD.PD8[[#This Row],[Cant.]]*BD.PD8[[#This Row],[ Tasa ]]*BD.PD8[[#This Row],[ Precio Und.]]</f>
        <v>160000</v>
      </c>
      <c r="O162" s="386">
        <v>0.01</v>
      </c>
      <c r="P162" s="243">
        <f>IF(BD.PD8[[#This Row],[Liquid. '[%']]]&lt;&gt;0,(BD.PD8[[#This Row],[Valor Neto '[DOP']]]*BD.PD8[[#This Row],[Liquid. '[%']]])+BD.PD8[[#This Row],[Valor Neto '[DOP']]],BD.PD8[[#This Row],[Valor Neto '[DOP']]])</f>
        <v>161600</v>
      </c>
      <c r="Q162" s="243">
        <f>BD.PD8[[#This Row],[Ppto. Orden Interna '[DOP']]]/HLOOKUP("USD",Data!$J$1:$K$2,2,FALSE)</f>
        <v>2486.1538461538462</v>
      </c>
      <c r="R162" s="381" t="s">
        <v>370</v>
      </c>
      <c r="S162" s="387"/>
      <c r="T162" s="387"/>
      <c r="U162" s="492" t="s">
        <v>321</v>
      </c>
      <c r="V162" s="493">
        <v>801670</v>
      </c>
      <c r="W162" s="494" t="s">
        <v>368</v>
      </c>
      <c r="X162" s="495">
        <v>13</v>
      </c>
      <c r="Y162" s="388">
        <v>0.5</v>
      </c>
      <c r="Z162" s="243">
        <f>BD.PD8[[#This Row],[Av.P1 '[%']]]*BD.PD8[[#This Row],[Ppto. Orden Interna '[DOP']]]</f>
        <v>80800</v>
      </c>
      <c r="AA162" s="495">
        <v>15</v>
      </c>
      <c r="AB162" s="388">
        <v>0.5</v>
      </c>
      <c r="AC162" s="243">
        <f>BD.PD8[[#This Row],[Av.P2 '[%']]]*BD.PD8[[#This Row],[Ppto. Orden Interna '[DOP']]]</f>
        <v>80800</v>
      </c>
      <c r="AD162" s="249"/>
      <c r="AE162" s="389"/>
      <c r="AF162" s="243">
        <f>BD.PD8[[#This Row],[Av.P3 '[%']]]*BD.PD8[[#This Row],[Ppto. Orden Interna '[DOP']]]</f>
        <v>0</v>
      </c>
      <c r="AG162" s="243"/>
      <c r="AH162" s="243"/>
      <c r="AI162" s="243"/>
      <c r="AJ162" s="243"/>
      <c r="AK162" s="243"/>
      <c r="AL162" s="243"/>
      <c r="AM162" s="496">
        <f>BD.PD8[[#This Row],[Pago 3]]+BD.PD8[[#This Row],[Pago 2]]+BD.PD8[[#This Row],[Pago 1]]</f>
        <v>161600</v>
      </c>
      <c r="AN162" s="308" t="s">
        <v>244</v>
      </c>
      <c r="AO162" s="308" t="s">
        <v>245</v>
      </c>
      <c r="AP162" s="308" t="s">
        <v>246</v>
      </c>
      <c r="AQ162" s="308" t="s">
        <v>247</v>
      </c>
      <c r="AR162" s="308">
        <v>594</v>
      </c>
      <c r="AS162" s="308" t="s">
        <v>248</v>
      </c>
      <c r="AT162" s="249" t="s">
        <v>1356</v>
      </c>
      <c r="AU162" s="306"/>
      <c r="AV162" s="306"/>
      <c r="AW162" s="306"/>
      <c r="AX162" s="306"/>
      <c r="AY162" s="306"/>
      <c r="AZ162" s="306"/>
      <c r="BA162" s="306"/>
      <c r="BB162" s="306"/>
      <c r="BC162" s="306"/>
      <c r="BD162" s="306"/>
      <c r="BE162" s="306"/>
      <c r="BF162" s="306"/>
      <c r="BG162" s="306"/>
      <c r="BH162" s="306"/>
      <c r="BI162" s="306"/>
      <c r="BJ162" s="306"/>
      <c r="BK162" s="306"/>
      <c r="BL162" s="306"/>
      <c r="BM162" s="306"/>
      <c r="BN162" s="306"/>
      <c r="BO162" s="306"/>
      <c r="BP162" s="306"/>
      <c r="BQ162" s="306"/>
      <c r="BR162" s="306"/>
      <c r="BS162" s="306"/>
      <c r="BT162" s="306"/>
      <c r="BU162" s="306"/>
      <c r="BV162" s="306"/>
      <c r="BW162" s="306"/>
      <c r="BX162" s="306"/>
      <c r="BY162" s="306"/>
      <c r="BZ162" s="306"/>
      <c r="CA162" s="306"/>
      <c r="CB162" s="306"/>
      <c r="CC162" s="306"/>
      <c r="CD162" s="306"/>
      <c r="CE162" s="306"/>
      <c r="CF162" s="306"/>
      <c r="CG162" s="306"/>
      <c r="CH162" s="306"/>
      <c r="CI162" s="306"/>
      <c r="CJ162" s="306"/>
      <c r="CK162" s="306"/>
      <c r="CL162" s="306"/>
      <c r="CM162" s="306"/>
      <c r="CN162" s="306"/>
      <c r="CO162" s="306"/>
      <c r="CP162" s="306"/>
      <c r="CQ162" s="306"/>
      <c r="CR162" s="306"/>
      <c r="CS162" s="306"/>
      <c r="CT162" s="306"/>
      <c r="CU162" s="306"/>
      <c r="CV162" s="306"/>
      <c r="CW162" s="306"/>
      <c r="CX162" s="306"/>
      <c r="CY162" s="306"/>
      <c r="CZ162" s="306"/>
      <c r="DA162" s="306"/>
      <c r="DB162" s="306"/>
      <c r="DC162" s="306"/>
      <c r="DD162" s="306"/>
      <c r="DE162" s="306"/>
      <c r="DF162" s="306"/>
      <c r="DG162" s="306"/>
      <c r="DH162" s="306"/>
      <c r="DI162" s="306"/>
      <c r="DJ162" s="306"/>
      <c r="DK162" s="306"/>
      <c r="DL162" s="306"/>
      <c r="DM162" s="306"/>
      <c r="DN162" s="306"/>
      <c r="DO162" s="306"/>
      <c r="DP162" s="306"/>
      <c r="DQ162" s="306"/>
      <c r="DR162" s="306"/>
      <c r="DS162" s="306"/>
      <c r="DT162" s="306"/>
      <c r="DU162" s="306"/>
      <c r="DV162" s="306"/>
      <c r="DW162" s="306"/>
      <c r="DX162" s="306"/>
      <c r="DY162" s="306"/>
      <c r="DZ162" s="306"/>
      <c r="EA162" s="306"/>
      <c r="EB162" s="306"/>
      <c r="EC162" s="306"/>
      <c r="ED162" s="306"/>
      <c r="EE162" s="306"/>
      <c r="EF162" s="306"/>
      <c r="EG162" s="306"/>
      <c r="EH162" s="306"/>
      <c r="EI162" s="306"/>
      <c r="EJ162" s="306"/>
      <c r="EK162" s="306"/>
      <c r="EL162" s="306"/>
      <c r="EM162" s="306"/>
      <c r="EN162" s="306"/>
      <c r="EO162" s="306"/>
      <c r="EP162" s="306"/>
      <c r="EQ162" s="306"/>
      <c r="ER162" s="306"/>
      <c r="ES162" s="306"/>
      <c r="ET162" s="306"/>
      <c r="EU162" s="306"/>
      <c r="EV162" s="306"/>
      <c r="EW162" s="306"/>
      <c r="EX162" s="306"/>
      <c r="EY162" s="306"/>
      <c r="EZ162" s="306"/>
      <c r="FA162" s="306"/>
      <c r="FB162" s="306"/>
      <c r="FC162" s="306"/>
      <c r="FD162" s="306"/>
      <c r="FE162" s="306"/>
      <c r="FF162" s="306"/>
      <c r="FG162" s="306"/>
      <c r="FH162" s="306"/>
      <c r="FI162" s="306"/>
      <c r="FJ162" s="306"/>
      <c r="FK162" s="306"/>
      <c r="FL162" s="306"/>
      <c r="FM162" s="306"/>
      <c r="FN162" s="306"/>
      <c r="FO162" s="306"/>
      <c r="FP162" s="306"/>
      <c r="FQ162" s="306"/>
      <c r="FR162" s="306"/>
      <c r="FS162" s="306"/>
      <c r="FT162" s="306"/>
      <c r="FU162" s="306"/>
      <c r="FV162" s="306"/>
      <c r="FW162" s="306"/>
      <c r="FX162" s="306"/>
      <c r="FY162" s="306"/>
      <c r="FZ162" s="306"/>
      <c r="GA162" s="306"/>
      <c r="GB162" s="306"/>
      <c r="GC162" s="306"/>
      <c r="GD162" s="306"/>
      <c r="GE162" s="306"/>
      <c r="GF162" s="306"/>
      <c r="GG162" s="306"/>
      <c r="GH162" s="306"/>
      <c r="GI162" s="306"/>
      <c r="GJ162" s="306"/>
      <c r="GK162" s="306"/>
      <c r="GL162" s="306"/>
      <c r="GM162" s="306"/>
      <c r="GN162" s="306"/>
      <c r="GO162" s="306"/>
      <c r="GP162" s="306"/>
      <c r="GQ162" s="306"/>
      <c r="GR162" s="306"/>
      <c r="GS162" s="306"/>
      <c r="GT162" s="306"/>
      <c r="GU162" s="306"/>
      <c r="GV162" s="306"/>
      <c r="GW162" s="306"/>
      <c r="GX162" s="306"/>
      <c r="GY162" s="306"/>
      <c r="GZ162" s="306"/>
      <c r="HA162" s="306"/>
      <c r="HB162" s="306"/>
      <c r="HC162" s="306"/>
      <c r="HD162" s="306"/>
      <c r="HE162" s="306"/>
      <c r="HF162" s="306"/>
      <c r="HG162" s="306"/>
      <c r="HH162" s="306"/>
      <c r="HI162" s="306"/>
      <c r="HJ162" s="306"/>
      <c r="HK162" s="306"/>
      <c r="HL162" s="306"/>
      <c r="HM162" s="306"/>
      <c r="HN162" s="306"/>
      <c r="HO162" s="306"/>
      <c r="HP162" s="306"/>
      <c r="HQ162" s="306"/>
      <c r="HR162" s="306"/>
      <c r="HS162" s="306"/>
      <c r="HT162" s="306"/>
      <c r="HU162" s="306"/>
      <c r="HV162" s="306"/>
      <c r="HW162" s="306"/>
      <c r="HX162" s="306"/>
      <c r="HY162" s="306"/>
      <c r="HZ162" s="306"/>
      <c r="IA162" s="306"/>
      <c r="IB162" s="306"/>
      <c r="IC162" s="306"/>
      <c r="ID162" s="306"/>
      <c r="IE162" s="306"/>
      <c r="IF162" s="306"/>
      <c r="IG162" s="306"/>
      <c r="IH162" s="306"/>
    </row>
    <row r="163" spans="1:242" s="219" customFormat="1" ht="15" customHeight="1" x14ac:dyDescent="0.3">
      <c r="A163" s="174">
        <v>5.0599999999999996</v>
      </c>
      <c r="B163" s="231" t="s">
        <v>243</v>
      </c>
      <c r="C163" s="232" t="e">
        <f>VLOOKUP(BD.PD8[[#This Row],[Pos]],[18]!PPto[#Data],3,FALSE)</f>
        <v>#REF!</v>
      </c>
      <c r="D163" s="233" t="s">
        <v>243</v>
      </c>
      <c r="E163" s="305">
        <f>IF(BD.PD8[[#This Row],[.]]="*",VLOOKUP(BD.PD8[[#This Row],[Pos]],[18]Presupuesto!A:H,7,FALSE),"")</f>
        <v>273866.17269841267</v>
      </c>
      <c r="F163" s="502"/>
      <c r="G163" s="174"/>
      <c r="H163" s="174"/>
      <c r="I163" s="174"/>
      <c r="J163" s="392"/>
      <c r="K163" s="233" t="s">
        <v>117</v>
      </c>
      <c r="L163" s="383">
        <f>IF(BD.PD8[[#This Row],[Mon]]="DOP",1,HLOOKUP(BD.PD8[[#This Row],[Mon]],Data!$J$1:$K$2,2,FALSE))</f>
        <v>65</v>
      </c>
      <c r="M163" s="490"/>
      <c r="N163" s="243">
        <f>BD.PD8[[#This Row],[Cant.]]*BD.PD8[[#This Row],[ Tasa ]]*BD.PD8[[#This Row],[ Precio Und.]]</f>
        <v>0</v>
      </c>
      <c r="O163" s="491">
        <v>0</v>
      </c>
      <c r="P163" s="243">
        <f>IF(BD.PD8[[#This Row],[Liquid. '[%']]]&lt;&gt;0,(BD.PD8[[#This Row],[Valor Neto '[DOP']]]*BD.PD8[[#This Row],[Liquid. '[%']]])+BD.PD8[[#This Row],[Valor Neto '[DOP']]],BD.PD8[[#This Row],[Valor Neto '[DOP']]])</f>
        <v>0</v>
      </c>
      <c r="Q163" s="243">
        <f>BD.PD8[[#This Row],[Ppto. Orden Interna '[DOP']]]/HLOOKUP("USD",Data!$J$1:$K$2,2,FALSE)</f>
        <v>0</v>
      </c>
      <c r="R163" s="381"/>
      <c r="S163" s="387"/>
      <c r="T163" s="387"/>
      <c r="U163" s="492" t="s">
        <v>321</v>
      </c>
      <c r="V163" s="493">
        <v>801670</v>
      </c>
      <c r="W163" s="494" t="s">
        <v>368</v>
      </c>
      <c r="X163" s="495">
        <v>13</v>
      </c>
      <c r="Y163" s="388">
        <v>0.5</v>
      </c>
      <c r="Z163" s="243">
        <f>BD.PD8[[#This Row],[Av.P1 '[%']]]*BD.PD8[[#This Row],[Ppto. Orden Interna '[DOP']]]</f>
        <v>0</v>
      </c>
      <c r="AA163" s="495">
        <v>15</v>
      </c>
      <c r="AB163" s="388">
        <v>0.5</v>
      </c>
      <c r="AC163" s="243">
        <f>BD.PD8[[#This Row],[Av.P2 '[%']]]*BD.PD8[[#This Row],[Ppto. Orden Interna '[DOP']]]</f>
        <v>0</v>
      </c>
      <c r="AD163" s="249"/>
      <c r="AE163" s="389"/>
      <c r="AF163" s="243">
        <f>BD.PD8[[#This Row],[Av.P3 '[%']]]*BD.PD8[[#This Row],[Ppto. Orden Interna '[DOP']]]</f>
        <v>0</v>
      </c>
      <c r="AG163" s="243"/>
      <c r="AH163" s="243"/>
      <c r="AI163" s="243"/>
      <c r="AJ163" s="243"/>
      <c r="AK163" s="243"/>
      <c r="AL163" s="243"/>
      <c r="AM163" s="496">
        <f>BD.PD8[[#This Row],[Pago 3]]+BD.PD8[[#This Row],[Pago 2]]+BD.PD8[[#This Row],[Pago 1]]</f>
        <v>0</v>
      </c>
      <c r="AN163" s="308" t="s">
        <v>244</v>
      </c>
      <c r="AO163" s="308" t="s">
        <v>245</v>
      </c>
      <c r="AP163" s="308" t="s">
        <v>246</v>
      </c>
      <c r="AQ163" s="308" t="s">
        <v>247</v>
      </c>
      <c r="AR163" s="308">
        <v>594</v>
      </c>
      <c r="AS163" s="308" t="s">
        <v>248</v>
      </c>
      <c r="AT163" s="249" t="s">
        <v>1356</v>
      </c>
      <c r="AU163" s="306"/>
      <c r="AV163" s="306"/>
      <c r="AW163" s="306"/>
      <c r="AX163" s="306"/>
      <c r="AY163" s="306"/>
      <c r="AZ163" s="306"/>
      <c r="BA163" s="306"/>
      <c r="BB163" s="306"/>
      <c r="BC163" s="306"/>
      <c r="BD163" s="306"/>
      <c r="BE163" s="306"/>
      <c r="BF163" s="306"/>
      <c r="BG163" s="306"/>
      <c r="BH163" s="306"/>
      <c r="BI163" s="306"/>
      <c r="BJ163" s="306"/>
      <c r="BK163" s="306"/>
      <c r="BL163" s="306"/>
      <c r="BM163" s="306"/>
      <c r="BN163" s="306"/>
      <c r="BO163" s="306"/>
      <c r="BP163" s="306"/>
      <c r="BQ163" s="306"/>
      <c r="BR163" s="306"/>
      <c r="BS163" s="306"/>
      <c r="BT163" s="306"/>
      <c r="BU163" s="306"/>
      <c r="BV163" s="306"/>
      <c r="BW163" s="306"/>
      <c r="BX163" s="306"/>
      <c r="BY163" s="306"/>
      <c r="BZ163" s="306"/>
      <c r="CA163" s="306"/>
      <c r="CB163" s="306"/>
      <c r="CC163" s="306"/>
      <c r="CD163" s="306"/>
      <c r="CE163" s="306"/>
      <c r="CF163" s="306"/>
      <c r="CG163" s="306"/>
      <c r="CH163" s="306"/>
      <c r="CI163" s="306"/>
      <c r="CJ163" s="306"/>
      <c r="CK163" s="306"/>
      <c r="CL163" s="306"/>
      <c r="CM163" s="306"/>
      <c r="CN163" s="306"/>
      <c r="CO163" s="306"/>
      <c r="CP163" s="306"/>
      <c r="CQ163" s="306"/>
      <c r="CR163" s="306"/>
      <c r="CS163" s="306"/>
      <c r="CT163" s="306"/>
      <c r="CU163" s="306"/>
      <c r="CV163" s="306"/>
      <c r="CW163" s="306"/>
      <c r="CX163" s="306"/>
      <c r="CY163" s="306"/>
      <c r="CZ163" s="306"/>
      <c r="DA163" s="306"/>
      <c r="DB163" s="306"/>
      <c r="DC163" s="306"/>
      <c r="DD163" s="306"/>
      <c r="DE163" s="306"/>
      <c r="DF163" s="306"/>
      <c r="DG163" s="306"/>
      <c r="DH163" s="306"/>
      <c r="DI163" s="306"/>
      <c r="DJ163" s="306"/>
      <c r="DK163" s="306"/>
      <c r="DL163" s="306"/>
      <c r="DM163" s="306"/>
      <c r="DN163" s="306"/>
      <c r="DO163" s="306"/>
      <c r="DP163" s="306"/>
      <c r="DQ163" s="306"/>
      <c r="DR163" s="306"/>
      <c r="DS163" s="306"/>
      <c r="DT163" s="306"/>
      <c r="DU163" s="306"/>
      <c r="DV163" s="306"/>
      <c r="DW163" s="306"/>
      <c r="DX163" s="306"/>
      <c r="DY163" s="306"/>
      <c r="DZ163" s="306"/>
      <c r="EA163" s="306"/>
      <c r="EB163" s="306"/>
      <c r="EC163" s="306"/>
      <c r="ED163" s="306"/>
      <c r="EE163" s="306"/>
      <c r="EF163" s="306"/>
      <c r="EG163" s="306"/>
      <c r="EH163" s="306"/>
      <c r="EI163" s="306"/>
      <c r="EJ163" s="306"/>
      <c r="EK163" s="306"/>
      <c r="EL163" s="306"/>
      <c r="EM163" s="306"/>
      <c r="EN163" s="306"/>
      <c r="EO163" s="306"/>
      <c r="EP163" s="306"/>
      <c r="EQ163" s="306"/>
      <c r="ER163" s="306"/>
      <c r="ES163" s="306"/>
      <c r="ET163" s="306"/>
      <c r="EU163" s="306"/>
      <c r="EV163" s="306"/>
      <c r="EW163" s="306"/>
      <c r="EX163" s="306"/>
      <c r="EY163" s="306"/>
      <c r="EZ163" s="306"/>
      <c r="FA163" s="306"/>
      <c r="FB163" s="306"/>
      <c r="FC163" s="306"/>
      <c r="FD163" s="306"/>
      <c r="FE163" s="306"/>
      <c r="FF163" s="306"/>
      <c r="FG163" s="306"/>
      <c r="FH163" s="306"/>
      <c r="FI163" s="306"/>
      <c r="FJ163" s="306"/>
      <c r="FK163" s="306"/>
      <c r="FL163" s="306"/>
      <c r="FM163" s="306"/>
      <c r="FN163" s="306"/>
      <c r="FO163" s="306"/>
      <c r="FP163" s="306"/>
      <c r="FQ163" s="306"/>
      <c r="FR163" s="306"/>
      <c r="FS163" s="306"/>
      <c r="FT163" s="306"/>
      <c r="FU163" s="306"/>
      <c r="FV163" s="306"/>
      <c r="FW163" s="306"/>
      <c r="FX163" s="306"/>
      <c r="FY163" s="306"/>
      <c r="FZ163" s="306"/>
      <c r="GA163" s="306"/>
      <c r="GB163" s="306"/>
      <c r="GC163" s="306"/>
      <c r="GD163" s="306"/>
      <c r="GE163" s="306"/>
      <c r="GF163" s="306"/>
      <c r="GG163" s="306"/>
      <c r="GH163" s="306"/>
      <c r="GI163" s="306"/>
      <c r="GJ163" s="306"/>
      <c r="GK163" s="306"/>
      <c r="GL163" s="306"/>
      <c r="GM163" s="306"/>
      <c r="GN163" s="306"/>
      <c r="GO163" s="306"/>
      <c r="GP163" s="306"/>
      <c r="GQ163" s="306"/>
      <c r="GR163" s="306"/>
      <c r="GS163" s="306"/>
      <c r="GT163" s="306"/>
      <c r="GU163" s="306"/>
      <c r="GV163" s="306"/>
      <c r="GW163" s="306"/>
      <c r="GX163" s="306"/>
      <c r="GY163" s="306"/>
      <c r="GZ163" s="306"/>
      <c r="HA163" s="306"/>
      <c r="HB163" s="306"/>
      <c r="HC163" s="306"/>
      <c r="HD163" s="306"/>
      <c r="HE163" s="306"/>
      <c r="HF163" s="306"/>
      <c r="HG163" s="306"/>
      <c r="HH163" s="306"/>
      <c r="HI163" s="306"/>
      <c r="HJ163" s="306"/>
      <c r="HK163" s="306"/>
      <c r="HL163" s="306"/>
      <c r="HM163" s="306"/>
      <c r="HN163" s="306"/>
      <c r="HO163" s="306"/>
      <c r="HP163" s="306"/>
      <c r="HQ163" s="306"/>
      <c r="HR163" s="306"/>
      <c r="HS163" s="306"/>
      <c r="HT163" s="306"/>
      <c r="HU163" s="306"/>
      <c r="HV163" s="306"/>
      <c r="HW163" s="306"/>
      <c r="HX163" s="306"/>
      <c r="HY163" s="306"/>
      <c r="HZ163" s="306"/>
      <c r="IA163" s="306"/>
      <c r="IB163" s="306"/>
      <c r="IC163" s="306"/>
      <c r="ID163" s="306"/>
      <c r="IE163" s="306"/>
      <c r="IF163" s="306"/>
      <c r="IG163" s="306"/>
      <c r="IH163" s="306"/>
    </row>
    <row r="164" spans="1:242" s="219" customFormat="1" ht="15" customHeight="1" x14ac:dyDescent="0.3">
      <c r="A164" s="174">
        <v>5.0599999999999996</v>
      </c>
      <c r="B164" s="231"/>
      <c r="C164" s="232" t="e">
        <f>VLOOKUP(BD.PD8[[#This Row],[Pos]],[18]!PPto[#Data],3,FALSE)</f>
        <v>#REF!</v>
      </c>
      <c r="D164" s="233" t="s">
        <v>23</v>
      </c>
      <c r="E164" s="305" t="str">
        <f>IF(BD.PD8[[#This Row],[.]]="*",VLOOKUP(BD.PD8[[#This Row],[Pos]],[18]Presupuesto!A:H,7,FALSE),"")</f>
        <v/>
      </c>
      <c r="F164" s="234" t="s">
        <v>371</v>
      </c>
      <c r="G164" s="174">
        <v>4512603505</v>
      </c>
      <c r="H164" s="174"/>
      <c r="I164" s="497" t="s">
        <v>1283</v>
      </c>
      <c r="J164" s="382">
        <v>1</v>
      </c>
      <c r="K164" s="174" t="s">
        <v>189</v>
      </c>
      <c r="L164" s="383" t="e">
        <f>IF(BD.PD8[[#This Row],[Mon]]="DOP",1,HLOOKUP(BD.PD8[[#This Row],[Mon]],Data!$J$1:$K$2,2,FALSE))</f>
        <v>#N/A</v>
      </c>
      <c r="M164" s="384">
        <v>208595.63</v>
      </c>
      <c r="N164" s="243" t="e">
        <f>BD.PD8[[#This Row],[Cant.]]*BD.PD8[[#This Row],[ Tasa ]]*BD.PD8[[#This Row],[ Precio Und.]]</f>
        <v>#N/A</v>
      </c>
      <c r="O164" s="386">
        <v>0</v>
      </c>
      <c r="P16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164" s="243" t="e">
        <f>BD.PD8[[#This Row],[Ppto. Orden Interna '[DOP']]]/HLOOKUP("USD",Data!$J$1:$K$2,2,FALSE)</f>
        <v>#N/A</v>
      </c>
      <c r="R164" s="381" t="s">
        <v>372</v>
      </c>
      <c r="S164" s="387"/>
      <c r="T164" s="387"/>
      <c r="U164" s="492" t="s">
        <v>321</v>
      </c>
      <c r="V164" s="493">
        <v>801670</v>
      </c>
      <c r="W164" s="402" t="s">
        <v>372</v>
      </c>
      <c r="X164" s="495">
        <v>8</v>
      </c>
      <c r="Y164" s="388">
        <v>0.5</v>
      </c>
      <c r="Z164" s="243" t="e">
        <f>BD.PD8[[#This Row],[Av.P1 '[%']]]*BD.PD8[[#This Row],[Ppto. Orden Interna '[DOP']]]</f>
        <v>#N/A</v>
      </c>
      <c r="AA164" s="495">
        <v>11</v>
      </c>
      <c r="AB164" s="388">
        <v>0.5</v>
      </c>
      <c r="AC164" s="243" t="e">
        <f>BD.PD8[[#This Row],[Av.P2 '[%']]]*BD.PD8[[#This Row],[Ppto. Orden Interna '[DOP']]]</f>
        <v>#N/A</v>
      </c>
      <c r="AD164" s="249"/>
      <c r="AE164" s="389"/>
      <c r="AF164" s="243" t="e">
        <f>BD.PD8[[#This Row],[Av.P3 '[%']]]*BD.PD8[[#This Row],[Ppto. Orden Interna '[DOP']]]</f>
        <v>#N/A</v>
      </c>
      <c r="AG164" s="243"/>
      <c r="AH164" s="243"/>
      <c r="AI164" s="243"/>
      <c r="AJ164" s="243"/>
      <c r="AK164" s="243"/>
      <c r="AL164" s="243"/>
      <c r="AM164" s="496" t="e">
        <f>BD.PD8[[#This Row],[Pago 3]]+BD.PD8[[#This Row],[Pago 2]]+BD.PD8[[#This Row],[Pago 1]]</f>
        <v>#N/A</v>
      </c>
      <c r="AN164" s="308" t="s">
        <v>244</v>
      </c>
      <c r="AO164" s="308" t="s">
        <v>245</v>
      </c>
      <c r="AP164" s="308" t="s">
        <v>246</v>
      </c>
      <c r="AQ164" s="308" t="s">
        <v>247</v>
      </c>
      <c r="AR164" s="308">
        <v>594</v>
      </c>
      <c r="AS164" s="308" t="s">
        <v>258</v>
      </c>
      <c r="AT164" s="249" t="s">
        <v>1356</v>
      </c>
      <c r="AU164" s="306"/>
      <c r="AV164" s="306"/>
      <c r="AW164" s="306"/>
      <c r="AX164" s="306"/>
      <c r="AY164" s="306"/>
      <c r="AZ164" s="306"/>
      <c r="BA164" s="306"/>
      <c r="BB164" s="306"/>
      <c r="BC164" s="306"/>
      <c r="BD164" s="306"/>
      <c r="BE164" s="306"/>
      <c r="BF164" s="306"/>
      <c r="BG164" s="306"/>
      <c r="BH164" s="306"/>
      <c r="BI164" s="306"/>
      <c r="BJ164" s="306"/>
      <c r="BK164" s="306"/>
      <c r="BL164" s="306"/>
      <c r="BM164" s="306"/>
      <c r="BN164" s="306"/>
      <c r="BO164" s="306"/>
      <c r="BP164" s="306"/>
      <c r="BQ164" s="306"/>
      <c r="BR164" s="306"/>
      <c r="BS164" s="306"/>
      <c r="BT164" s="306"/>
      <c r="BU164" s="306"/>
      <c r="BV164" s="306"/>
      <c r="BW164" s="306"/>
      <c r="BX164" s="306"/>
      <c r="BY164" s="306"/>
      <c r="BZ164" s="306"/>
      <c r="CA164" s="306"/>
      <c r="CB164" s="306"/>
      <c r="CC164" s="306"/>
      <c r="CD164" s="306"/>
      <c r="CE164" s="306"/>
      <c r="CF164" s="306"/>
      <c r="CG164" s="306"/>
      <c r="CH164" s="306"/>
      <c r="CI164" s="306"/>
      <c r="CJ164" s="306"/>
      <c r="CK164" s="306"/>
      <c r="CL164" s="306"/>
      <c r="CM164" s="306"/>
      <c r="CN164" s="306"/>
      <c r="CO164" s="306"/>
      <c r="CP164" s="306"/>
      <c r="CQ164" s="306"/>
      <c r="CR164" s="306"/>
      <c r="CS164" s="306"/>
      <c r="CT164" s="306"/>
      <c r="CU164" s="306"/>
      <c r="CV164" s="306"/>
      <c r="CW164" s="306"/>
      <c r="CX164" s="306"/>
      <c r="CY164" s="306"/>
      <c r="CZ164" s="306"/>
      <c r="DA164" s="306"/>
      <c r="DB164" s="306"/>
      <c r="DC164" s="306"/>
      <c r="DD164" s="306"/>
      <c r="DE164" s="306"/>
      <c r="DF164" s="306"/>
      <c r="DG164" s="306"/>
      <c r="DH164" s="306"/>
      <c r="DI164" s="306"/>
      <c r="DJ164" s="306"/>
      <c r="DK164" s="306"/>
      <c r="DL164" s="306"/>
      <c r="DM164" s="306"/>
      <c r="DN164" s="306"/>
      <c r="DO164" s="306"/>
      <c r="DP164" s="306"/>
      <c r="DQ164" s="306"/>
      <c r="DR164" s="306"/>
      <c r="DS164" s="306"/>
      <c r="DT164" s="306"/>
      <c r="DU164" s="306"/>
      <c r="DV164" s="306"/>
      <c r="DW164" s="306"/>
      <c r="DX164" s="306"/>
      <c r="DY164" s="306"/>
      <c r="DZ164" s="306"/>
      <c r="EA164" s="306"/>
      <c r="EB164" s="306"/>
      <c r="EC164" s="306"/>
      <c r="ED164" s="306"/>
      <c r="EE164" s="306"/>
      <c r="EF164" s="306"/>
      <c r="EG164" s="306"/>
      <c r="EH164" s="306"/>
      <c r="EI164" s="306"/>
      <c r="EJ164" s="306"/>
      <c r="EK164" s="306"/>
      <c r="EL164" s="306"/>
      <c r="EM164" s="306"/>
      <c r="EN164" s="306"/>
      <c r="EO164" s="306"/>
      <c r="EP164" s="306"/>
      <c r="EQ164" s="306"/>
      <c r="ER164" s="306"/>
      <c r="ES164" s="306"/>
      <c r="ET164" s="306"/>
      <c r="EU164" s="306"/>
      <c r="EV164" s="306"/>
      <c r="EW164" s="306"/>
      <c r="EX164" s="306"/>
      <c r="EY164" s="306"/>
      <c r="EZ164" s="306"/>
      <c r="FA164" s="306"/>
      <c r="FB164" s="306"/>
      <c r="FC164" s="306"/>
      <c r="FD164" s="306"/>
      <c r="FE164" s="306"/>
      <c r="FF164" s="306"/>
      <c r="FG164" s="306"/>
      <c r="FH164" s="306"/>
      <c r="FI164" s="306"/>
      <c r="FJ164" s="306"/>
      <c r="FK164" s="306"/>
      <c r="FL164" s="306"/>
      <c r="FM164" s="306"/>
      <c r="FN164" s="306"/>
      <c r="FO164" s="306"/>
      <c r="FP164" s="306"/>
      <c r="FQ164" s="306"/>
      <c r="FR164" s="306"/>
      <c r="FS164" s="306"/>
      <c r="FT164" s="306"/>
      <c r="FU164" s="306"/>
      <c r="FV164" s="306"/>
      <c r="FW164" s="306"/>
      <c r="FX164" s="306"/>
      <c r="FY164" s="306"/>
      <c r="FZ164" s="306"/>
      <c r="GA164" s="306"/>
      <c r="GB164" s="306"/>
      <c r="GC164" s="306"/>
      <c r="GD164" s="306"/>
      <c r="GE164" s="306"/>
      <c r="GF164" s="306"/>
      <c r="GG164" s="306"/>
      <c r="GH164" s="306"/>
      <c r="GI164" s="306"/>
      <c r="GJ164" s="306"/>
      <c r="GK164" s="306"/>
      <c r="GL164" s="306"/>
      <c r="GM164" s="306"/>
      <c r="GN164" s="306"/>
      <c r="GO164" s="306"/>
      <c r="GP164" s="306"/>
      <c r="GQ164" s="306"/>
      <c r="GR164" s="306"/>
      <c r="GS164" s="306"/>
      <c r="GT164" s="306"/>
      <c r="GU164" s="306"/>
      <c r="GV164" s="306"/>
      <c r="GW164" s="306"/>
      <c r="GX164" s="306"/>
      <c r="GY164" s="306"/>
      <c r="GZ164" s="306"/>
      <c r="HA164" s="306"/>
      <c r="HB164" s="306"/>
      <c r="HC164" s="306"/>
      <c r="HD164" s="306"/>
      <c r="HE164" s="306"/>
      <c r="HF164" s="306"/>
      <c r="HG164" s="306"/>
      <c r="HH164" s="306"/>
      <c r="HI164" s="306"/>
      <c r="HJ164" s="306"/>
      <c r="HK164" s="306"/>
      <c r="HL164" s="306"/>
      <c r="HM164" s="306"/>
      <c r="HN164" s="306"/>
      <c r="HO164" s="306"/>
      <c r="HP164" s="306"/>
      <c r="HQ164" s="306"/>
      <c r="HR164" s="306"/>
      <c r="HS164" s="306"/>
      <c r="HT164" s="306"/>
      <c r="HU164" s="306"/>
      <c r="HV164" s="306"/>
      <c r="HW164" s="306"/>
      <c r="HX164" s="306"/>
      <c r="HY164" s="306"/>
      <c r="HZ164" s="306"/>
      <c r="IA164" s="306"/>
      <c r="IB164" s="306"/>
      <c r="IC164" s="306"/>
      <c r="ID164" s="306"/>
      <c r="IE164" s="306"/>
      <c r="IF164" s="306"/>
      <c r="IG164" s="306"/>
      <c r="IH164" s="306"/>
    </row>
    <row r="165" spans="1:242" s="219" customFormat="1" ht="15" customHeight="1" x14ac:dyDescent="0.3">
      <c r="A165" s="174">
        <v>5.0599999999999996</v>
      </c>
      <c r="B165" s="231"/>
      <c r="C165" s="232" t="e">
        <f>VLOOKUP(BD.PD8[[#This Row],[Pos]],[18]!PPto[#Data],3,FALSE)</f>
        <v>#REF!</v>
      </c>
      <c r="D165" s="174" t="s">
        <v>23</v>
      </c>
      <c r="E165" s="305" t="str">
        <f>IF(BD.PD8[[#This Row],[.]]="*",VLOOKUP(BD.PD8[[#This Row],[Pos]],[18]Presupuesto!A:H,7,FALSE),"")</f>
        <v/>
      </c>
      <c r="F165" s="505" t="s">
        <v>373</v>
      </c>
      <c r="G165" s="495"/>
      <c r="H165" s="495"/>
      <c r="I165" s="497" t="s">
        <v>1326</v>
      </c>
      <c r="J165" s="382">
        <v>1</v>
      </c>
      <c r="K165" s="174" t="s">
        <v>117</v>
      </c>
      <c r="L165" s="383">
        <f>IF(BD.PD8[[#This Row],[Mon]]="DOP",1,HLOOKUP(BD.PD8[[#This Row],[Mon]],Data!$J$1:$K$2,2,FALSE))</f>
        <v>65</v>
      </c>
      <c r="M165" s="384">
        <v>15000</v>
      </c>
      <c r="N165" s="243">
        <f>BD.PD8[[#This Row],[Cant.]]*BD.PD8[[#This Row],[ Tasa ]]*BD.PD8[[#This Row],[ Precio Und.]]</f>
        <v>975000</v>
      </c>
      <c r="O165" s="386">
        <v>0</v>
      </c>
      <c r="P165" s="243">
        <f>IF(BD.PD8[[#This Row],[Liquid. '[%']]]&lt;&gt;0,(BD.PD8[[#This Row],[Valor Neto '[DOP']]]*BD.PD8[[#This Row],[Liquid. '[%']]])+BD.PD8[[#This Row],[Valor Neto '[DOP']]],BD.PD8[[#This Row],[Valor Neto '[DOP']]])</f>
        <v>975000</v>
      </c>
      <c r="Q165" s="243">
        <f>BD.PD8[[#This Row],[Ppto. Orden Interna '[DOP']]]/HLOOKUP("USD",Data!$J$1:$K$2,2,FALSE)</f>
        <v>15000</v>
      </c>
      <c r="R165" s="499" t="s">
        <v>374</v>
      </c>
      <c r="S165" s="387"/>
      <c r="T165" s="387"/>
      <c r="U165" s="492" t="s">
        <v>321</v>
      </c>
      <c r="V165" s="493">
        <v>801670</v>
      </c>
      <c r="W165" s="518" t="s">
        <v>375</v>
      </c>
      <c r="X165" s="495">
        <v>13</v>
      </c>
      <c r="Y165" s="388">
        <v>0.5</v>
      </c>
      <c r="Z165" s="243">
        <f>BD.PD8[[#This Row],[Av.P1 '[%']]]*BD.PD8[[#This Row],[Ppto. Orden Interna '[DOP']]]</f>
        <v>487500</v>
      </c>
      <c r="AA165" s="495">
        <v>15</v>
      </c>
      <c r="AB165" s="388">
        <v>0.5</v>
      </c>
      <c r="AC165" s="243">
        <f>BD.PD8[[#This Row],[Av.P2 '[%']]]*BD.PD8[[#This Row],[Ppto. Orden Interna '[DOP']]]</f>
        <v>487500</v>
      </c>
      <c r="AD165" s="249"/>
      <c r="AE165" s="389"/>
      <c r="AF165" s="243">
        <f>BD.PD8[[#This Row],[Av.P3 '[%']]]*BD.PD8[[#This Row],[Ppto. Orden Interna '[DOP']]]</f>
        <v>0</v>
      </c>
      <c r="AG165" s="243"/>
      <c r="AH165" s="243"/>
      <c r="AI165" s="243"/>
      <c r="AJ165" s="243"/>
      <c r="AK165" s="243"/>
      <c r="AL165" s="243"/>
      <c r="AM165" s="496">
        <f>BD.PD8[[#This Row],[Pago 3]]+BD.PD8[[#This Row],[Pago 2]]+BD.PD8[[#This Row],[Pago 1]]</f>
        <v>975000</v>
      </c>
      <c r="AN165" s="308" t="s">
        <v>244</v>
      </c>
      <c r="AO165" s="308" t="s">
        <v>245</v>
      </c>
      <c r="AP165" s="308" t="s">
        <v>246</v>
      </c>
      <c r="AQ165" s="308" t="s">
        <v>247</v>
      </c>
      <c r="AR165" s="308">
        <v>594</v>
      </c>
      <c r="AS165" s="308" t="s">
        <v>248</v>
      </c>
      <c r="AT165" s="249" t="s">
        <v>1356</v>
      </c>
      <c r="AU165" s="306"/>
      <c r="AV165" s="306"/>
      <c r="AW165" s="306"/>
      <c r="AX165" s="306"/>
      <c r="AY165" s="306"/>
      <c r="AZ165" s="306"/>
      <c r="BA165" s="306"/>
      <c r="BB165" s="306"/>
      <c r="BC165" s="306"/>
      <c r="BD165" s="306"/>
      <c r="BE165" s="306"/>
      <c r="BF165" s="306"/>
      <c r="BG165" s="306"/>
      <c r="BH165" s="306"/>
      <c r="BI165" s="306"/>
      <c r="BJ165" s="306"/>
      <c r="BK165" s="306"/>
      <c r="BL165" s="306"/>
      <c r="BM165" s="306"/>
      <c r="BN165" s="306"/>
      <c r="BO165" s="306"/>
      <c r="BP165" s="306"/>
      <c r="BQ165" s="306"/>
      <c r="BR165" s="306"/>
      <c r="BS165" s="306"/>
      <c r="BT165" s="306"/>
      <c r="BU165" s="306"/>
      <c r="BV165" s="306"/>
      <c r="BW165" s="306"/>
      <c r="BX165" s="306"/>
      <c r="BY165" s="306"/>
      <c r="BZ165" s="306"/>
      <c r="CA165" s="306"/>
      <c r="CB165" s="306"/>
      <c r="CC165" s="306"/>
      <c r="CD165" s="306"/>
      <c r="CE165" s="306"/>
      <c r="CF165" s="306"/>
      <c r="CG165" s="306"/>
      <c r="CH165" s="306"/>
      <c r="CI165" s="306"/>
      <c r="CJ165" s="306"/>
      <c r="CK165" s="306"/>
      <c r="CL165" s="306"/>
      <c r="CM165" s="306"/>
      <c r="CN165" s="306"/>
      <c r="CO165" s="306"/>
      <c r="CP165" s="306"/>
      <c r="CQ165" s="306"/>
      <c r="CR165" s="306"/>
      <c r="CS165" s="306"/>
      <c r="CT165" s="306"/>
      <c r="CU165" s="306"/>
      <c r="CV165" s="306"/>
      <c r="CW165" s="306"/>
      <c r="CX165" s="306"/>
      <c r="CY165" s="306"/>
      <c r="CZ165" s="306"/>
      <c r="DA165" s="306"/>
      <c r="DB165" s="306"/>
      <c r="DC165" s="306"/>
      <c r="DD165" s="306"/>
      <c r="DE165" s="306"/>
      <c r="DF165" s="306"/>
      <c r="DG165" s="306"/>
      <c r="DH165" s="306"/>
      <c r="DI165" s="306"/>
      <c r="DJ165" s="306"/>
      <c r="DK165" s="306"/>
      <c r="DL165" s="306"/>
      <c r="DM165" s="306"/>
      <c r="DN165" s="306"/>
      <c r="DO165" s="306"/>
      <c r="DP165" s="306"/>
      <c r="DQ165" s="306"/>
      <c r="DR165" s="306"/>
      <c r="DS165" s="306"/>
      <c r="DT165" s="306"/>
      <c r="DU165" s="306"/>
      <c r="DV165" s="306"/>
      <c r="DW165" s="306"/>
      <c r="DX165" s="306"/>
      <c r="DY165" s="306"/>
      <c r="DZ165" s="306"/>
      <c r="EA165" s="306"/>
      <c r="EB165" s="306"/>
      <c r="EC165" s="306"/>
      <c r="ED165" s="306"/>
      <c r="EE165" s="306"/>
      <c r="EF165" s="306"/>
      <c r="EG165" s="306"/>
      <c r="EH165" s="306"/>
      <c r="EI165" s="306"/>
      <c r="EJ165" s="306"/>
      <c r="EK165" s="306"/>
      <c r="EL165" s="306"/>
      <c r="EM165" s="306"/>
      <c r="EN165" s="306"/>
      <c r="EO165" s="306"/>
      <c r="EP165" s="306"/>
      <c r="EQ165" s="306"/>
      <c r="ER165" s="306"/>
      <c r="ES165" s="306"/>
      <c r="ET165" s="306"/>
      <c r="EU165" s="306"/>
      <c r="EV165" s="306"/>
      <c r="EW165" s="306"/>
      <c r="EX165" s="306"/>
      <c r="EY165" s="306"/>
      <c r="EZ165" s="306"/>
      <c r="FA165" s="306"/>
      <c r="FB165" s="306"/>
      <c r="FC165" s="306"/>
      <c r="FD165" s="306"/>
      <c r="FE165" s="306"/>
      <c r="FF165" s="306"/>
      <c r="FG165" s="306"/>
      <c r="FH165" s="306"/>
      <c r="FI165" s="306"/>
      <c r="FJ165" s="306"/>
      <c r="FK165" s="306"/>
      <c r="FL165" s="306"/>
      <c r="FM165" s="306"/>
      <c r="FN165" s="306"/>
      <c r="FO165" s="306"/>
      <c r="FP165" s="306"/>
      <c r="FQ165" s="306"/>
      <c r="FR165" s="306"/>
      <c r="FS165" s="306"/>
      <c r="FT165" s="306"/>
      <c r="FU165" s="306"/>
      <c r="FV165" s="306"/>
      <c r="FW165" s="306"/>
      <c r="FX165" s="306"/>
      <c r="FY165" s="306"/>
      <c r="FZ165" s="306"/>
      <c r="GA165" s="306"/>
      <c r="GB165" s="306"/>
      <c r="GC165" s="306"/>
      <c r="GD165" s="306"/>
      <c r="GE165" s="306"/>
      <c r="GF165" s="306"/>
      <c r="GG165" s="306"/>
      <c r="GH165" s="306"/>
      <c r="GI165" s="306"/>
      <c r="GJ165" s="306"/>
      <c r="GK165" s="306"/>
      <c r="GL165" s="306"/>
      <c r="GM165" s="306"/>
      <c r="GN165" s="306"/>
      <c r="GO165" s="306"/>
      <c r="GP165" s="306"/>
      <c r="GQ165" s="306"/>
      <c r="GR165" s="306"/>
      <c r="GS165" s="306"/>
      <c r="GT165" s="306"/>
      <c r="GU165" s="306"/>
      <c r="GV165" s="306"/>
      <c r="GW165" s="306"/>
      <c r="GX165" s="306"/>
      <c r="GY165" s="306"/>
      <c r="GZ165" s="306"/>
      <c r="HA165" s="306"/>
      <c r="HB165" s="306"/>
      <c r="HC165" s="306"/>
      <c r="HD165" s="306"/>
      <c r="HE165" s="306"/>
      <c r="HF165" s="306"/>
      <c r="HG165" s="306"/>
      <c r="HH165" s="306"/>
      <c r="HI165" s="306"/>
      <c r="HJ165" s="306"/>
      <c r="HK165" s="306"/>
      <c r="HL165" s="306"/>
      <c r="HM165" s="306"/>
      <c r="HN165" s="306"/>
      <c r="HO165" s="306"/>
      <c r="HP165" s="306"/>
      <c r="HQ165" s="306"/>
      <c r="HR165" s="306"/>
      <c r="HS165" s="306"/>
      <c r="HT165" s="306"/>
      <c r="HU165" s="306"/>
      <c r="HV165" s="306"/>
      <c r="HW165" s="306"/>
      <c r="HX165" s="306"/>
      <c r="HY165" s="306"/>
      <c r="HZ165" s="306"/>
      <c r="IA165" s="306"/>
      <c r="IB165" s="306"/>
      <c r="IC165" s="306"/>
      <c r="ID165" s="306"/>
      <c r="IE165" s="306"/>
      <c r="IF165" s="306"/>
      <c r="IG165" s="306"/>
      <c r="IH165" s="306"/>
    </row>
    <row r="166" spans="1:242" s="219" customFormat="1" ht="15" customHeight="1" x14ac:dyDescent="0.3">
      <c r="A166" s="174">
        <v>5.0599999999999996</v>
      </c>
      <c r="B166" s="231"/>
      <c r="C166" s="232" t="e">
        <f>VLOOKUP(BD.PD8[[#This Row],[Pos]],[18]!PPto[#Data],3,FALSE)</f>
        <v>#REF!</v>
      </c>
      <c r="D166" s="174" t="s">
        <v>23</v>
      </c>
      <c r="E166" s="305" t="str">
        <f>IF(BD.PD8[[#This Row],[.]]="*",VLOOKUP(BD.PD8[[#This Row],[Pos]],[18]Presupuesto!A:H,7,FALSE),"")</f>
        <v/>
      </c>
      <c r="F166" s="378" t="s">
        <v>376</v>
      </c>
      <c r="G166" s="174">
        <v>4512408305</v>
      </c>
      <c r="H166" s="174"/>
      <c r="I166" s="174" t="s">
        <v>273</v>
      </c>
      <c r="J166" s="382">
        <v>1</v>
      </c>
      <c r="K166" s="174" t="s">
        <v>117</v>
      </c>
      <c r="L166" s="383">
        <f>IF(BD.PD8[[#This Row],[Mon]]="DOP",1,HLOOKUP(BD.PD8[[#This Row],[Mon]],Data!$J$1:$K$2,2,FALSE))</f>
        <v>65</v>
      </c>
      <c r="M166" s="384">
        <v>7227</v>
      </c>
      <c r="N166" s="243">
        <f>BD.PD8[[#This Row],[Cant.]]*BD.PD8[[#This Row],[ Tasa ]]*BD.PD8[[#This Row],[ Precio Und.]]</f>
        <v>469755</v>
      </c>
      <c r="O166" s="386">
        <v>0</v>
      </c>
      <c r="P166" s="243">
        <f>IF(BD.PD8[[#This Row],[Liquid. '[%']]]&lt;&gt;0,(BD.PD8[[#This Row],[Valor Neto '[DOP']]]*BD.PD8[[#This Row],[Liquid. '[%']]])+BD.PD8[[#This Row],[Valor Neto '[DOP']]],BD.PD8[[#This Row],[Valor Neto '[DOP']]])</f>
        <v>469755</v>
      </c>
      <c r="Q166" s="243">
        <f>BD.PD8[[#This Row],[Ppto. Orden Interna '[DOP']]]/HLOOKUP("USD",Data!$J$1:$K$2,2,FALSE)</f>
        <v>7227</v>
      </c>
      <c r="R166" s="499" t="s">
        <v>374</v>
      </c>
      <c r="S166" s="387"/>
      <c r="T166" s="387"/>
      <c r="U166" s="492" t="s">
        <v>321</v>
      </c>
      <c r="V166" s="493">
        <v>801670</v>
      </c>
      <c r="W166" s="518" t="s">
        <v>375</v>
      </c>
      <c r="X166" s="495">
        <v>2</v>
      </c>
      <c r="Y166" s="388">
        <v>0.5</v>
      </c>
      <c r="Z166" s="243">
        <f>BD.PD8[[#This Row],[Av.P1 '[%']]]*BD.PD8[[#This Row],[Ppto. Orden Interna '[DOP']]]</f>
        <v>234877.5</v>
      </c>
      <c r="AA166" s="495">
        <v>9</v>
      </c>
      <c r="AB166" s="388">
        <v>0.5</v>
      </c>
      <c r="AC166" s="243">
        <f>BD.PD8[[#This Row],[Av.P2 '[%']]]*BD.PD8[[#This Row],[Ppto. Orden Interna '[DOP']]]</f>
        <v>234877.5</v>
      </c>
      <c r="AD166" s="249"/>
      <c r="AE166" s="389"/>
      <c r="AF166" s="243">
        <f>BD.PD8[[#This Row],[Av.P3 '[%']]]*BD.PD8[[#This Row],[Ppto. Orden Interna '[DOP']]]</f>
        <v>0</v>
      </c>
      <c r="AG166" s="243"/>
      <c r="AH166" s="243"/>
      <c r="AI166" s="243"/>
      <c r="AJ166" s="243"/>
      <c r="AK166" s="243"/>
      <c r="AL166" s="243"/>
      <c r="AM166" s="496">
        <f>BD.PD8[[#This Row],[Pago 3]]+BD.PD8[[#This Row],[Pago 2]]+BD.PD8[[#This Row],[Pago 1]]</f>
        <v>469755</v>
      </c>
      <c r="AN166" s="308" t="s">
        <v>244</v>
      </c>
      <c r="AO166" s="308" t="s">
        <v>245</v>
      </c>
      <c r="AP166" s="308" t="s">
        <v>246</v>
      </c>
      <c r="AQ166" s="308" t="s">
        <v>247</v>
      </c>
      <c r="AR166" s="308">
        <v>594</v>
      </c>
      <c r="AS166" s="308" t="s">
        <v>258</v>
      </c>
      <c r="AT166" s="249" t="s">
        <v>1356</v>
      </c>
      <c r="AU166" s="306"/>
      <c r="AV166" s="306"/>
      <c r="AW166" s="306"/>
      <c r="AX166" s="306"/>
      <c r="AY166" s="306"/>
      <c r="AZ166" s="306"/>
      <c r="BA166" s="306"/>
      <c r="BB166" s="306"/>
      <c r="BC166" s="306"/>
      <c r="BD166" s="306"/>
      <c r="BE166" s="306"/>
      <c r="BF166" s="306"/>
      <c r="BG166" s="306"/>
      <c r="BH166" s="306"/>
      <c r="BI166" s="306"/>
      <c r="BJ166" s="306"/>
      <c r="BK166" s="306"/>
      <c r="BL166" s="306"/>
      <c r="BM166" s="306"/>
      <c r="BN166" s="306"/>
      <c r="BO166" s="306"/>
      <c r="BP166" s="306"/>
      <c r="BQ166" s="306"/>
      <c r="BR166" s="306"/>
      <c r="BS166" s="306"/>
      <c r="BT166" s="306"/>
      <c r="BU166" s="306"/>
      <c r="BV166" s="306"/>
      <c r="BW166" s="306"/>
      <c r="BX166" s="306"/>
      <c r="BY166" s="306"/>
      <c r="BZ166" s="306"/>
      <c r="CA166" s="306"/>
      <c r="CB166" s="306"/>
      <c r="CC166" s="306"/>
      <c r="CD166" s="306"/>
      <c r="CE166" s="306"/>
      <c r="CF166" s="306"/>
      <c r="CG166" s="306"/>
      <c r="CH166" s="306"/>
      <c r="CI166" s="306"/>
      <c r="CJ166" s="306"/>
      <c r="CK166" s="306"/>
      <c r="CL166" s="306"/>
      <c r="CM166" s="306"/>
      <c r="CN166" s="306"/>
      <c r="CO166" s="306"/>
      <c r="CP166" s="306"/>
      <c r="CQ166" s="306"/>
      <c r="CR166" s="306"/>
      <c r="CS166" s="306"/>
      <c r="CT166" s="306"/>
      <c r="CU166" s="306"/>
      <c r="CV166" s="306"/>
      <c r="CW166" s="306"/>
      <c r="CX166" s="306"/>
      <c r="CY166" s="306"/>
      <c r="CZ166" s="306"/>
      <c r="DA166" s="306"/>
      <c r="DB166" s="306"/>
      <c r="DC166" s="306"/>
      <c r="DD166" s="306"/>
      <c r="DE166" s="306"/>
      <c r="DF166" s="306"/>
      <c r="DG166" s="306"/>
      <c r="DH166" s="306"/>
      <c r="DI166" s="306"/>
      <c r="DJ166" s="306"/>
      <c r="DK166" s="306"/>
      <c r="DL166" s="306"/>
      <c r="DM166" s="306"/>
      <c r="DN166" s="306"/>
      <c r="DO166" s="306"/>
      <c r="DP166" s="306"/>
      <c r="DQ166" s="306"/>
      <c r="DR166" s="306"/>
      <c r="DS166" s="306"/>
      <c r="DT166" s="306"/>
      <c r="DU166" s="306"/>
      <c r="DV166" s="306"/>
      <c r="DW166" s="306"/>
      <c r="DX166" s="306"/>
      <c r="DY166" s="306"/>
      <c r="DZ166" s="306"/>
      <c r="EA166" s="306"/>
      <c r="EB166" s="306"/>
      <c r="EC166" s="306"/>
      <c r="ED166" s="306"/>
      <c r="EE166" s="306"/>
      <c r="EF166" s="306"/>
      <c r="EG166" s="306"/>
      <c r="EH166" s="306"/>
      <c r="EI166" s="306"/>
      <c r="EJ166" s="306"/>
      <c r="EK166" s="306"/>
      <c r="EL166" s="306"/>
      <c r="EM166" s="306"/>
      <c r="EN166" s="306"/>
      <c r="EO166" s="306"/>
      <c r="EP166" s="306"/>
      <c r="EQ166" s="306"/>
      <c r="ER166" s="306"/>
      <c r="ES166" s="306"/>
      <c r="ET166" s="306"/>
      <c r="EU166" s="306"/>
      <c r="EV166" s="306"/>
      <c r="EW166" s="306"/>
      <c r="EX166" s="306"/>
      <c r="EY166" s="306"/>
      <c r="EZ166" s="306"/>
      <c r="FA166" s="306"/>
      <c r="FB166" s="306"/>
      <c r="FC166" s="306"/>
      <c r="FD166" s="306"/>
      <c r="FE166" s="306"/>
      <c r="FF166" s="306"/>
      <c r="FG166" s="306"/>
      <c r="FH166" s="306"/>
      <c r="FI166" s="306"/>
      <c r="FJ166" s="306"/>
      <c r="FK166" s="306"/>
      <c r="FL166" s="306"/>
      <c r="FM166" s="306"/>
      <c r="FN166" s="306"/>
      <c r="FO166" s="306"/>
      <c r="FP166" s="306"/>
      <c r="FQ166" s="306"/>
      <c r="FR166" s="306"/>
      <c r="FS166" s="306"/>
      <c r="FT166" s="306"/>
      <c r="FU166" s="306"/>
      <c r="FV166" s="306"/>
      <c r="FW166" s="306"/>
      <c r="FX166" s="306"/>
      <c r="FY166" s="306"/>
      <c r="FZ166" s="306"/>
      <c r="GA166" s="306"/>
      <c r="GB166" s="306"/>
      <c r="GC166" s="306"/>
      <c r="GD166" s="306"/>
      <c r="GE166" s="306"/>
      <c r="GF166" s="306"/>
      <c r="GG166" s="306"/>
      <c r="GH166" s="306"/>
      <c r="GI166" s="306"/>
      <c r="GJ166" s="306"/>
      <c r="GK166" s="306"/>
      <c r="GL166" s="306"/>
      <c r="GM166" s="306"/>
      <c r="GN166" s="306"/>
      <c r="GO166" s="306"/>
      <c r="GP166" s="306"/>
      <c r="GQ166" s="306"/>
      <c r="GR166" s="306"/>
      <c r="GS166" s="306"/>
      <c r="GT166" s="306"/>
      <c r="GU166" s="306"/>
      <c r="GV166" s="306"/>
      <c r="GW166" s="306"/>
      <c r="GX166" s="306"/>
      <c r="GY166" s="306"/>
      <c r="GZ166" s="306"/>
      <c r="HA166" s="306"/>
      <c r="HB166" s="306"/>
      <c r="HC166" s="306"/>
      <c r="HD166" s="306"/>
      <c r="HE166" s="306"/>
      <c r="HF166" s="306"/>
      <c r="HG166" s="306"/>
      <c r="HH166" s="306"/>
      <c r="HI166" s="306"/>
      <c r="HJ166" s="306"/>
      <c r="HK166" s="306"/>
      <c r="HL166" s="306"/>
      <c r="HM166" s="306"/>
      <c r="HN166" s="306"/>
      <c r="HO166" s="306"/>
      <c r="HP166" s="306"/>
      <c r="HQ166" s="306"/>
      <c r="HR166" s="306"/>
      <c r="HS166" s="306"/>
      <c r="HT166" s="306"/>
      <c r="HU166" s="306"/>
      <c r="HV166" s="306"/>
      <c r="HW166" s="306"/>
      <c r="HX166" s="306"/>
      <c r="HY166" s="306"/>
      <c r="HZ166" s="306"/>
      <c r="IA166" s="306"/>
      <c r="IB166" s="306"/>
      <c r="IC166" s="306"/>
      <c r="ID166" s="306"/>
      <c r="IE166" s="306"/>
      <c r="IF166" s="306"/>
      <c r="IG166" s="306"/>
      <c r="IH166" s="306"/>
    </row>
    <row r="167" spans="1:242" s="219" customFormat="1" ht="15" customHeight="1" x14ac:dyDescent="0.3">
      <c r="A167" s="174">
        <v>5.07</v>
      </c>
      <c r="B167" s="231" t="s">
        <v>243</v>
      </c>
      <c r="C167" s="232" t="e">
        <f>VLOOKUP(BD.PD8[[#This Row],[Pos]],[18]!PPto[#Data],3,FALSE)</f>
        <v>#REF!</v>
      </c>
      <c r="D167" s="233" t="s">
        <v>243</v>
      </c>
      <c r="E167" s="305">
        <f>IF(BD.PD8[[#This Row],[.]]="*",VLOOKUP(BD.PD8[[#This Row],[Pos]],[18]Presupuesto!A:H,7,FALSE),"")</f>
        <v>59335.5</v>
      </c>
      <c r="F167" s="234"/>
      <c r="G167" s="174"/>
      <c r="H167" s="174"/>
      <c r="I167" s="174"/>
      <c r="J167" s="392">
        <v>1</v>
      </c>
      <c r="K167" s="233" t="s">
        <v>117</v>
      </c>
      <c r="L167" s="383">
        <f>IF(BD.PD8[[#This Row],[Mon]]="DOP",1,HLOOKUP(BD.PD8[[#This Row],[Mon]],Data!$J$1:$K$2,2,FALSE))</f>
        <v>65</v>
      </c>
      <c r="M167" s="490">
        <v>0</v>
      </c>
      <c r="N167" s="243">
        <f>BD.PD8[[#This Row],[Cant.]]*BD.PD8[[#This Row],[ Tasa ]]*BD.PD8[[#This Row],[ Precio Und.]]</f>
        <v>0</v>
      </c>
      <c r="O167" s="491">
        <v>0</v>
      </c>
      <c r="P167" s="243">
        <f>IF(BD.PD8[[#This Row],[Liquid. '[%']]]&lt;&gt;0,(BD.PD8[[#This Row],[Valor Neto '[DOP']]]*BD.PD8[[#This Row],[Liquid. '[%']]])+BD.PD8[[#This Row],[Valor Neto '[DOP']]],BD.PD8[[#This Row],[Valor Neto '[DOP']]])</f>
        <v>0</v>
      </c>
      <c r="Q167" s="243">
        <f>BD.PD8[[#This Row],[Ppto. Orden Interna '[DOP']]]/HLOOKUP("USD",Data!$J$1:$K$2,2,FALSE)</f>
        <v>0</v>
      </c>
      <c r="R167" s="381"/>
      <c r="S167" s="387"/>
      <c r="T167" s="387"/>
      <c r="U167" s="492" t="s">
        <v>321</v>
      </c>
      <c r="V167" s="493">
        <v>801670</v>
      </c>
      <c r="W167" s="494"/>
      <c r="X167" s="495"/>
      <c r="Y167" s="388"/>
      <c r="Z167" s="243">
        <f>BD.PD8[[#This Row],[Av.P1 '[%']]]*BD.PD8[[#This Row],[Ppto. Orden Interna '[DOP']]]</f>
        <v>0</v>
      </c>
      <c r="AA167" s="249"/>
      <c r="AB167" s="389"/>
      <c r="AC167" s="243">
        <f>BD.PD8[[#This Row],[Av.P2 '[%']]]*BD.PD8[[#This Row],[Ppto. Orden Interna '[DOP']]]</f>
        <v>0</v>
      </c>
      <c r="AD167" s="249"/>
      <c r="AE167" s="389"/>
      <c r="AF167" s="243">
        <f>BD.PD8[[#This Row],[Av.P3 '[%']]]*BD.PD8[[#This Row],[Ppto. Orden Interna '[DOP']]]</f>
        <v>0</v>
      </c>
      <c r="AG167" s="243"/>
      <c r="AH167" s="243"/>
      <c r="AI167" s="243"/>
      <c r="AJ167" s="243"/>
      <c r="AK167" s="243"/>
      <c r="AL167" s="243"/>
      <c r="AM167" s="496">
        <f>BD.PD8[[#This Row],[Pago 3]]+BD.PD8[[#This Row],[Pago 2]]+BD.PD8[[#This Row],[Pago 1]]</f>
        <v>0</v>
      </c>
      <c r="AN167" s="308" t="s">
        <v>244</v>
      </c>
      <c r="AO167" s="308" t="s">
        <v>245</v>
      </c>
      <c r="AP167" s="308" t="s">
        <v>246</v>
      </c>
      <c r="AQ167" s="308" t="s">
        <v>247</v>
      </c>
      <c r="AR167" s="308">
        <v>594</v>
      </c>
      <c r="AS167" s="308" t="s">
        <v>248</v>
      </c>
      <c r="AT167" s="249" t="s">
        <v>1356</v>
      </c>
      <c r="AU167" s="306"/>
      <c r="AV167" s="306"/>
      <c r="AW167" s="306"/>
      <c r="AX167" s="306"/>
      <c r="AY167" s="306"/>
      <c r="AZ167" s="306"/>
      <c r="BA167" s="306"/>
      <c r="BB167" s="306"/>
      <c r="BC167" s="306"/>
      <c r="BD167" s="306"/>
      <c r="BE167" s="306"/>
      <c r="BF167" s="306"/>
      <c r="BG167" s="306"/>
      <c r="BH167" s="306"/>
      <c r="BI167" s="306"/>
      <c r="BJ167" s="306"/>
      <c r="BK167" s="306"/>
      <c r="BL167" s="306"/>
      <c r="BM167" s="306"/>
      <c r="BN167" s="306"/>
      <c r="BO167" s="306"/>
      <c r="BP167" s="306"/>
      <c r="BQ167" s="306"/>
      <c r="BR167" s="306"/>
      <c r="BS167" s="306"/>
      <c r="BT167" s="306"/>
      <c r="BU167" s="306"/>
      <c r="BV167" s="306"/>
      <c r="BW167" s="306"/>
      <c r="BX167" s="306"/>
      <c r="BY167" s="306"/>
      <c r="BZ167" s="306"/>
      <c r="CA167" s="306"/>
      <c r="CB167" s="306"/>
      <c r="CC167" s="306"/>
      <c r="CD167" s="306"/>
      <c r="CE167" s="306"/>
      <c r="CF167" s="306"/>
      <c r="CG167" s="306"/>
      <c r="CH167" s="306"/>
      <c r="CI167" s="306"/>
      <c r="CJ167" s="306"/>
      <c r="CK167" s="306"/>
      <c r="CL167" s="306"/>
      <c r="CM167" s="306"/>
      <c r="CN167" s="306"/>
      <c r="CO167" s="306"/>
      <c r="CP167" s="306"/>
      <c r="CQ167" s="306"/>
      <c r="CR167" s="306"/>
      <c r="CS167" s="306"/>
      <c r="CT167" s="306"/>
      <c r="CU167" s="306"/>
      <c r="CV167" s="306"/>
      <c r="CW167" s="306"/>
      <c r="CX167" s="306"/>
      <c r="CY167" s="306"/>
      <c r="CZ167" s="306"/>
      <c r="DA167" s="306"/>
      <c r="DB167" s="306"/>
      <c r="DC167" s="306"/>
      <c r="DD167" s="306"/>
      <c r="DE167" s="306"/>
      <c r="DF167" s="306"/>
      <c r="DG167" s="306"/>
      <c r="DH167" s="306"/>
      <c r="DI167" s="306"/>
      <c r="DJ167" s="306"/>
      <c r="DK167" s="306"/>
      <c r="DL167" s="306"/>
      <c r="DM167" s="306"/>
      <c r="DN167" s="306"/>
      <c r="DO167" s="306"/>
      <c r="DP167" s="306"/>
      <c r="DQ167" s="306"/>
      <c r="DR167" s="306"/>
      <c r="DS167" s="306"/>
      <c r="DT167" s="306"/>
      <c r="DU167" s="306"/>
      <c r="DV167" s="306"/>
      <c r="DW167" s="306"/>
      <c r="DX167" s="306"/>
      <c r="DY167" s="306"/>
      <c r="DZ167" s="306"/>
      <c r="EA167" s="306"/>
      <c r="EB167" s="306"/>
      <c r="EC167" s="306"/>
      <c r="ED167" s="306"/>
      <c r="EE167" s="306"/>
      <c r="EF167" s="306"/>
      <c r="EG167" s="306"/>
      <c r="EH167" s="306"/>
      <c r="EI167" s="306"/>
      <c r="EJ167" s="306"/>
      <c r="EK167" s="306"/>
      <c r="EL167" s="306"/>
      <c r="EM167" s="306"/>
      <c r="EN167" s="306"/>
      <c r="EO167" s="306"/>
      <c r="EP167" s="306"/>
      <c r="EQ167" s="306"/>
      <c r="ER167" s="306"/>
      <c r="ES167" s="306"/>
      <c r="ET167" s="306"/>
      <c r="EU167" s="306"/>
      <c r="EV167" s="306"/>
      <c r="EW167" s="306"/>
      <c r="EX167" s="306"/>
      <c r="EY167" s="306"/>
      <c r="EZ167" s="306"/>
      <c r="FA167" s="306"/>
      <c r="FB167" s="306"/>
      <c r="FC167" s="306"/>
      <c r="FD167" s="306"/>
      <c r="FE167" s="306"/>
      <c r="FF167" s="306"/>
      <c r="FG167" s="306"/>
      <c r="FH167" s="306"/>
      <c r="FI167" s="306"/>
      <c r="FJ167" s="306"/>
      <c r="FK167" s="306"/>
      <c r="FL167" s="306"/>
      <c r="FM167" s="306"/>
      <c r="FN167" s="306"/>
      <c r="FO167" s="306"/>
      <c r="FP167" s="306"/>
      <c r="FQ167" s="306"/>
      <c r="FR167" s="306"/>
      <c r="FS167" s="306"/>
      <c r="FT167" s="306"/>
      <c r="FU167" s="306"/>
      <c r="FV167" s="306"/>
      <c r="FW167" s="306"/>
      <c r="FX167" s="306"/>
      <c r="FY167" s="306"/>
      <c r="FZ167" s="306"/>
      <c r="GA167" s="306"/>
      <c r="GB167" s="306"/>
      <c r="GC167" s="306"/>
      <c r="GD167" s="306"/>
      <c r="GE167" s="306"/>
      <c r="GF167" s="306"/>
      <c r="GG167" s="306"/>
      <c r="GH167" s="306"/>
      <c r="GI167" s="306"/>
      <c r="GJ167" s="306"/>
      <c r="GK167" s="306"/>
      <c r="GL167" s="306"/>
      <c r="GM167" s="306"/>
      <c r="GN167" s="306"/>
      <c r="GO167" s="306"/>
      <c r="GP167" s="306"/>
      <c r="GQ167" s="306"/>
      <c r="GR167" s="306"/>
      <c r="GS167" s="306"/>
      <c r="GT167" s="306"/>
      <c r="GU167" s="306"/>
      <c r="GV167" s="306"/>
      <c r="GW167" s="306"/>
      <c r="GX167" s="306"/>
      <c r="GY167" s="306"/>
      <c r="GZ167" s="306"/>
      <c r="HA167" s="306"/>
      <c r="HB167" s="306"/>
      <c r="HC167" s="306"/>
      <c r="HD167" s="306"/>
      <c r="HE167" s="306"/>
      <c r="HF167" s="306"/>
      <c r="HG167" s="306"/>
      <c r="HH167" s="306"/>
      <c r="HI167" s="306"/>
      <c r="HJ167" s="306"/>
      <c r="HK167" s="306"/>
      <c r="HL167" s="306"/>
      <c r="HM167" s="306"/>
      <c r="HN167" s="306"/>
      <c r="HO167" s="306"/>
      <c r="HP167" s="306"/>
      <c r="HQ167" s="306"/>
      <c r="HR167" s="306"/>
      <c r="HS167" s="306"/>
      <c r="HT167" s="306"/>
      <c r="HU167" s="306"/>
      <c r="HV167" s="306"/>
      <c r="HW167" s="306"/>
      <c r="HX167" s="306"/>
      <c r="HY167" s="306"/>
      <c r="HZ167" s="306"/>
      <c r="IA167" s="306"/>
      <c r="IB167" s="306"/>
      <c r="IC167" s="306"/>
      <c r="ID167" s="306"/>
      <c r="IE167" s="306"/>
      <c r="IF167" s="306"/>
      <c r="IG167" s="306"/>
      <c r="IH167" s="306"/>
    </row>
    <row r="168" spans="1:242" s="219" customFormat="1" ht="15" customHeight="1" x14ac:dyDescent="0.3">
      <c r="A168" s="174">
        <v>5.07</v>
      </c>
      <c r="B168" s="231"/>
      <c r="C168" s="232" t="e">
        <f>VLOOKUP(BD.PD8[[#This Row],[Pos]],[18]!PPto[#Data],3,FALSE)</f>
        <v>#REF!</v>
      </c>
      <c r="D168" s="233" t="s">
        <v>23</v>
      </c>
      <c r="E168" s="305" t="str">
        <f>IF(BD.PD8[[#This Row],[.]]="*",VLOOKUP(BD.PD8[[#This Row],[Pos]],[18]Presupuesto!A:H,7,FALSE),"")</f>
        <v/>
      </c>
      <c r="F168" s="234" t="s">
        <v>377</v>
      </c>
      <c r="G168" s="174"/>
      <c r="H168" s="174"/>
      <c r="I168" s="174" t="s">
        <v>251</v>
      </c>
      <c r="J168" s="382">
        <v>7</v>
      </c>
      <c r="K168" s="233" t="s">
        <v>117</v>
      </c>
      <c r="L168" s="383">
        <f>IF(BD.PD8[[#This Row],[Mon]]="DOP",1,HLOOKUP(BD.PD8[[#This Row],[Mon]],Data!$J$1:$K$2,2,FALSE))</f>
        <v>65</v>
      </c>
      <c r="M168" s="384">
        <v>4305</v>
      </c>
      <c r="N168" s="243">
        <f>BD.PD8[[#This Row],[Cant.]]*BD.PD8[[#This Row],[ Tasa ]]*BD.PD8[[#This Row],[ Precio Und.]]</f>
        <v>1958775</v>
      </c>
      <c r="O168" s="386">
        <v>0.3</v>
      </c>
      <c r="P168" s="243">
        <f>IF(BD.PD8[[#This Row],[Liquid. '[%']]]&lt;&gt;0,(BD.PD8[[#This Row],[Valor Neto '[DOP']]]*BD.PD8[[#This Row],[Liquid. '[%']]])+BD.PD8[[#This Row],[Valor Neto '[DOP']]],BD.PD8[[#This Row],[Valor Neto '[DOP']]])</f>
        <v>2546407.5</v>
      </c>
      <c r="Q168" s="243">
        <f>BD.PD8[[#This Row],[Ppto. Orden Interna '[DOP']]]/HLOOKUP("USD",Data!$J$1:$K$2,2,FALSE)</f>
        <v>39175.5</v>
      </c>
      <c r="R168" s="221" t="s">
        <v>309</v>
      </c>
      <c r="S168" s="387"/>
      <c r="T168" s="387"/>
      <c r="U168" s="492" t="s">
        <v>321</v>
      </c>
      <c r="V168" s="493">
        <v>801670</v>
      </c>
      <c r="W168" s="494" t="s">
        <v>323</v>
      </c>
      <c r="X168" s="495">
        <v>13</v>
      </c>
      <c r="Y168" s="388">
        <v>0.6</v>
      </c>
      <c r="Z168" s="243">
        <f>BD.PD8[[#This Row],[Av.P1 '[%']]]*BD.PD8[[#This Row],[Ppto. Orden Interna '[DOP']]]</f>
        <v>1527844.5</v>
      </c>
      <c r="AA168" s="495">
        <v>15</v>
      </c>
      <c r="AB168" s="388">
        <v>0.4</v>
      </c>
      <c r="AC168" s="243">
        <f>BD.PD8[[#This Row],[Av.P2 '[%']]]*BD.PD8[[#This Row],[Ppto. Orden Interna '[DOP']]]</f>
        <v>1018563</v>
      </c>
      <c r="AD168" s="249"/>
      <c r="AE168" s="389"/>
      <c r="AF168" s="243">
        <f>BD.PD8[[#This Row],[Av.P3 '[%']]]*BD.PD8[[#This Row],[Ppto. Orden Interna '[DOP']]]</f>
        <v>0</v>
      </c>
      <c r="AG168" s="243"/>
      <c r="AH168" s="243"/>
      <c r="AI168" s="243"/>
      <c r="AJ168" s="243"/>
      <c r="AK168" s="243"/>
      <c r="AL168" s="243"/>
      <c r="AM168" s="496">
        <f>BD.PD8[[#This Row],[Pago 3]]+BD.PD8[[#This Row],[Pago 2]]+BD.PD8[[#This Row],[Pago 1]]</f>
        <v>2546407.5</v>
      </c>
      <c r="AN168" s="308" t="s">
        <v>244</v>
      </c>
      <c r="AO168" s="308" t="s">
        <v>245</v>
      </c>
      <c r="AP168" s="308" t="s">
        <v>246</v>
      </c>
      <c r="AQ168" s="308" t="s">
        <v>247</v>
      </c>
      <c r="AR168" s="308">
        <v>594</v>
      </c>
      <c r="AS168" s="308" t="s">
        <v>248</v>
      </c>
      <c r="AT168" s="249" t="s">
        <v>1356</v>
      </c>
      <c r="AU168" s="306"/>
      <c r="AV168" s="306"/>
      <c r="AW168" s="306"/>
      <c r="AX168" s="306"/>
      <c r="AY168" s="306"/>
      <c r="AZ168" s="306"/>
      <c r="BA168" s="306"/>
      <c r="BB168" s="306"/>
      <c r="BC168" s="306"/>
      <c r="BD168" s="306"/>
      <c r="BE168" s="306"/>
      <c r="BF168" s="306"/>
      <c r="BG168" s="306"/>
      <c r="BH168" s="306"/>
      <c r="BI168" s="306"/>
      <c r="BJ168" s="306"/>
      <c r="BK168" s="306"/>
      <c r="BL168" s="306"/>
      <c r="BM168" s="306"/>
      <c r="BN168" s="306"/>
      <c r="BO168" s="306"/>
      <c r="BP168" s="306"/>
      <c r="BQ168" s="306"/>
      <c r="BR168" s="306"/>
      <c r="BS168" s="306"/>
      <c r="BT168" s="306"/>
      <c r="BU168" s="306"/>
      <c r="BV168" s="306"/>
      <c r="BW168" s="306"/>
      <c r="BX168" s="306"/>
      <c r="BY168" s="306"/>
      <c r="BZ168" s="306"/>
      <c r="CA168" s="306"/>
      <c r="CB168" s="306"/>
      <c r="CC168" s="306"/>
      <c r="CD168" s="306"/>
      <c r="CE168" s="306"/>
      <c r="CF168" s="306"/>
      <c r="CG168" s="306"/>
      <c r="CH168" s="306"/>
      <c r="CI168" s="306"/>
      <c r="CJ168" s="306"/>
      <c r="CK168" s="306"/>
      <c r="CL168" s="306"/>
      <c r="CM168" s="306"/>
      <c r="CN168" s="306"/>
      <c r="CO168" s="306"/>
      <c r="CP168" s="306"/>
      <c r="CQ168" s="306"/>
      <c r="CR168" s="306"/>
      <c r="CS168" s="306"/>
      <c r="CT168" s="306"/>
      <c r="CU168" s="306"/>
      <c r="CV168" s="306"/>
      <c r="CW168" s="306"/>
      <c r="CX168" s="306"/>
      <c r="CY168" s="306"/>
      <c r="CZ168" s="306"/>
      <c r="DA168" s="306"/>
      <c r="DB168" s="306"/>
      <c r="DC168" s="306"/>
      <c r="DD168" s="306"/>
      <c r="DE168" s="306"/>
      <c r="DF168" s="306"/>
      <c r="DG168" s="306"/>
      <c r="DH168" s="306"/>
      <c r="DI168" s="306"/>
      <c r="DJ168" s="306"/>
      <c r="DK168" s="306"/>
      <c r="DL168" s="306"/>
      <c r="DM168" s="306"/>
      <c r="DN168" s="306"/>
      <c r="DO168" s="306"/>
      <c r="DP168" s="306"/>
      <c r="DQ168" s="306"/>
      <c r="DR168" s="306"/>
      <c r="DS168" s="306"/>
      <c r="DT168" s="306"/>
      <c r="DU168" s="306"/>
      <c r="DV168" s="306"/>
      <c r="DW168" s="306"/>
      <c r="DX168" s="306"/>
      <c r="DY168" s="306"/>
      <c r="DZ168" s="306"/>
      <c r="EA168" s="306"/>
      <c r="EB168" s="306"/>
      <c r="EC168" s="306"/>
      <c r="ED168" s="306"/>
      <c r="EE168" s="306"/>
      <c r="EF168" s="306"/>
      <c r="EG168" s="306"/>
      <c r="EH168" s="306"/>
      <c r="EI168" s="306"/>
      <c r="EJ168" s="306"/>
      <c r="EK168" s="306"/>
      <c r="EL168" s="306"/>
      <c r="EM168" s="306"/>
      <c r="EN168" s="306"/>
      <c r="EO168" s="306"/>
      <c r="EP168" s="306"/>
      <c r="EQ168" s="306"/>
      <c r="ER168" s="306"/>
      <c r="ES168" s="306"/>
      <c r="ET168" s="306"/>
      <c r="EU168" s="306"/>
      <c r="EV168" s="306"/>
      <c r="EW168" s="306"/>
      <c r="EX168" s="306"/>
      <c r="EY168" s="306"/>
      <c r="EZ168" s="306"/>
      <c r="FA168" s="306"/>
      <c r="FB168" s="306"/>
      <c r="FC168" s="306"/>
      <c r="FD168" s="306"/>
      <c r="FE168" s="306"/>
      <c r="FF168" s="306"/>
      <c r="FG168" s="306"/>
      <c r="FH168" s="306"/>
      <c r="FI168" s="306"/>
      <c r="FJ168" s="306"/>
      <c r="FK168" s="306"/>
      <c r="FL168" s="306"/>
      <c r="FM168" s="306"/>
      <c r="FN168" s="306"/>
      <c r="FO168" s="306"/>
      <c r="FP168" s="306"/>
      <c r="FQ168" s="306"/>
      <c r="FR168" s="306"/>
      <c r="FS168" s="306"/>
      <c r="FT168" s="306"/>
      <c r="FU168" s="306"/>
      <c r="FV168" s="306"/>
      <c r="FW168" s="306"/>
      <c r="FX168" s="306"/>
      <c r="FY168" s="306"/>
      <c r="FZ168" s="306"/>
      <c r="GA168" s="306"/>
      <c r="GB168" s="306"/>
      <c r="GC168" s="306"/>
      <c r="GD168" s="306"/>
      <c r="GE168" s="306"/>
      <c r="GF168" s="306"/>
      <c r="GG168" s="306"/>
      <c r="GH168" s="306"/>
      <c r="GI168" s="306"/>
      <c r="GJ168" s="306"/>
      <c r="GK168" s="306"/>
      <c r="GL168" s="306"/>
      <c r="GM168" s="306"/>
      <c r="GN168" s="306"/>
      <c r="GO168" s="306"/>
      <c r="GP168" s="306"/>
      <c r="GQ168" s="306"/>
      <c r="GR168" s="306"/>
      <c r="GS168" s="306"/>
      <c r="GT168" s="306"/>
      <c r="GU168" s="306"/>
      <c r="GV168" s="306"/>
      <c r="GW168" s="306"/>
      <c r="GX168" s="306"/>
      <c r="GY168" s="306"/>
      <c r="GZ168" s="306"/>
      <c r="HA168" s="306"/>
      <c r="HB168" s="306"/>
      <c r="HC168" s="306"/>
      <c r="HD168" s="306"/>
      <c r="HE168" s="306"/>
      <c r="HF168" s="306"/>
      <c r="HG168" s="306"/>
      <c r="HH168" s="306"/>
      <c r="HI168" s="306"/>
      <c r="HJ168" s="306"/>
      <c r="HK168" s="306"/>
      <c r="HL168" s="306"/>
      <c r="HM168" s="306"/>
      <c r="HN168" s="306"/>
      <c r="HO168" s="306"/>
      <c r="HP168" s="306"/>
      <c r="HQ168" s="306"/>
      <c r="HR168" s="306"/>
      <c r="HS168" s="306"/>
      <c r="HT168" s="306"/>
      <c r="HU168" s="306"/>
      <c r="HV168" s="306"/>
      <c r="HW168" s="306"/>
      <c r="HX168" s="306"/>
      <c r="HY168" s="306"/>
      <c r="HZ168" s="306"/>
      <c r="IA168" s="306"/>
      <c r="IB168" s="306"/>
      <c r="IC168" s="306"/>
      <c r="ID168" s="306"/>
      <c r="IE168" s="306"/>
      <c r="IF168" s="306"/>
      <c r="IG168" s="306"/>
      <c r="IH168" s="306"/>
    </row>
    <row r="169" spans="1:242" s="219" customFormat="1" ht="15" customHeight="1" x14ac:dyDescent="0.3">
      <c r="A169" s="174">
        <v>5.07</v>
      </c>
      <c r="B169" s="231"/>
      <c r="C169" s="232" t="e">
        <f>VLOOKUP(BD.PD8[[#This Row],[Pos]],[18]!PPto[#Data],3,FALSE)</f>
        <v>#REF!</v>
      </c>
      <c r="D169" s="233" t="s">
        <v>23</v>
      </c>
      <c r="E169" s="305" t="str">
        <f>IF(BD.PD8[[#This Row],[.]]="*",VLOOKUP(BD.PD8[[#This Row],[Pos]],[18]Presupuesto!A:H,7,FALSE),"")</f>
        <v/>
      </c>
      <c r="F169" s="234" t="s">
        <v>378</v>
      </c>
      <c r="G169" s="174"/>
      <c r="H169" s="174"/>
      <c r="I169" s="174" t="s">
        <v>251</v>
      </c>
      <c r="J169" s="382">
        <v>4</v>
      </c>
      <c r="K169" s="233" t="s">
        <v>117</v>
      </c>
      <c r="L169" s="383">
        <f>IF(BD.PD8[[#This Row],[Mon]]="DOP",1,HLOOKUP(BD.PD8[[#This Row],[Mon]],Data!$J$1:$K$2,2,FALSE))</f>
        <v>65</v>
      </c>
      <c r="M169" s="384">
        <v>2100</v>
      </c>
      <c r="N169" s="243">
        <f>BD.PD8[[#This Row],[Cant.]]*BD.PD8[[#This Row],[ Tasa ]]*BD.PD8[[#This Row],[ Precio Und.]]</f>
        <v>546000</v>
      </c>
      <c r="O169" s="386">
        <v>0.3</v>
      </c>
      <c r="P169" s="243">
        <f>IF(BD.PD8[[#This Row],[Liquid. '[%']]]&lt;&gt;0,(BD.PD8[[#This Row],[Valor Neto '[DOP']]]*BD.PD8[[#This Row],[Liquid. '[%']]])+BD.PD8[[#This Row],[Valor Neto '[DOP']]],BD.PD8[[#This Row],[Valor Neto '[DOP']]])</f>
        <v>709800</v>
      </c>
      <c r="Q169" s="243">
        <f>BD.PD8[[#This Row],[Ppto. Orden Interna '[DOP']]]/HLOOKUP("USD",Data!$J$1:$K$2,2,FALSE)</f>
        <v>10920</v>
      </c>
      <c r="R169" s="221" t="s">
        <v>309</v>
      </c>
      <c r="S169" s="387"/>
      <c r="T169" s="387"/>
      <c r="U169" s="492" t="s">
        <v>321</v>
      </c>
      <c r="V169" s="493">
        <v>801670</v>
      </c>
      <c r="W169" s="494" t="s">
        <v>323</v>
      </c>
      <c r="X169" s="495">
        <v>13</v>
      </c>
      <c r="Y169" s="388">
        <v>0.6</v>
      </c>
      <c r="Z169" s="243">
        <f>BD.PD8[[#This Row],[Av.P1 '[%']]]*BD.PD8[[#This Row],[Ppto. Orden Interna '[DOP']]]</f>
        <v>425880</v>
      </c>
      <c r="AA169" s="495">
        <v>15</v>
      </c>
      <c r="AB169" s="388">
        <v>0.4</v>
      </c>
      <c r="AC169" s="243">
        <f>BD.PD8[[#This Row],[Av.P2 '[%']]]*BD.PD8[[#This Row],[Ppto. Orden Interna '[DOP']]]</f>
        <v>283920</v>
      </c>
      <c r="AD169" s="249"/>
      <c r="AE169" s="389"/>
      <c r="AF169" s="243">
        <f>BD.PD8[[#This Row],[Av.P3 '[%']]]*BD.PD8[[#This Row],[Ppto. Orden Interna '[DOP']]]</f>
        <v>0</v>
      </c>
      <c r="AG169" s="243"/>
      <c r="AH169" s="243"/>
      <c r="AI169" s="243"/>
      <c r="AJ169" s="243"/>
      <c r="AK169" s="243"/>
      <c r="AL169" s="243"/>
      <c r="AM169" s="496">
        <f>BD.PD8[[#This Row],[Pago 3]]+BD.PD8[[#This Row],[Pago 2]]+BD.PD8[[#This Row],[Pago 1]]</f>
        <v>709800</v>
      </c>
      <c r="AN169" s="308" t="s">
        <v>244</v>
      </c>
      <c r="AO169" s="308" t="s">
        <v>245</v>
      </c>
      <c r="AP169" s="308" t="s">
        <v>246</v>
      </c>
      <c r="AQ169" s="308" t="s">
        <v>247</v>
      </c>
      <c r="AR169" s="308">
        <v>594</v>
      </c>
      <c r="AS169" s="308" t="s">
        <v>248</v>
      </c>
      <c r="AT169" s="249" t="s">
        <v>1356</v>
      </c>
      <c r="AU169" s="306"/>
      <c r="AV169" s="306"/>
      <c r="AW169" s="306"/>
      <c r="AX169" s="306"/>
      <c r="AY169" s="306"/>
      <c r="AZ169" s="306"/>
      <c r="BA169" s="306"/>
      <c r="BB169" s="306"/>
      <c r="BC169" s="306"/>
      <c r="BD169" s="306"/>
      <c r="BE169" s="306"/>
      <c r="BF169" s="306"/>
      <c r="BG169" s="306"/>
      <c r="BH169" s="306"/>
      <c r="BI169" s="306"/>
      <c r="BJ169" s="306"/>
      <c r="BK169" s="306"/>
      <c r="BL169" s="306"/>
      <c r="BM169" s="306"/>
      <c r="BN169" s="306"/>
      <c r="BO169" s="306"/>
      <c r="BP169" s="306"/>
      <c r="BQ169" s="306"/>
      <c r="BR169" s="306"/>
      <c r="BS169" s="306"/>
      <c r="BT169" s="306"/>
      <c r="BU169" s="306"/>
      <c r="BV169" s="306"/>
      <c r="BW169" s="306"/>
      <c r="BX169" s="306"/>
      <c r="BY169" s="306"/>
      <c r="BZ169" s="306"/>
      <c r="CA169" s="306"/>
      <c r="CB169" s="306"/>
      <c r="CC169" s="306"/>
      <c r="CD169" s="306"/>
      <c r="CE169" s="306"/>
      <c r="CF169" s="306"/>
      <c r="CG169" s="306"/>
      <c r="CH169" s="306"/>
      <c r="CI169" s="306"/>
      <c r="CJ169" s="306"/>
      <c r="CK169" s="306"/>
      <c r="CL169" s="306"/>
      <c r="CM169" s="306"/>
      <c r="CN169" s="306"/>
      <c r="CO169" s="306"/>
      <c r="CP169" s="306"/>
      <c r="CQ169" s="306"/>
      <c r="CR169" s="306"/>
      <c r="CS169" s="306"/>
      <c r="CT169" s="306"/>
      <c r="CU169" s="306"/>
      <c r="CV169" s="306"/>
      <c r="CW169" s="306"/>
      <c r="CX169" s="306"/>
      <c r="CY169" s="306"/>
      <c r="CZ169" s="306"/>
      <c r="DA169" s="306"/>
      <c r="DB169" s="306"/>
      <c r="DC169" s="306"/>
      <c r="DD169" s="306"/>
      <c r="DE169" s="306"/>
      <c r="DF169" s="306"/>
      <c r="DG169" s="306"/>
      <c r="DH169" s="306"/>
      <c r="DI169" s="306"/>
      <c r="DJ169" s="306"/>
      <c r="DK169" s="306"/>
      <c r="DL169" s="306"/>
      <c r="DM169" s="306"/>
      <c r="DN169" s="306"/>
      <c r="DO169" s="306"/>
      <c r="DP169" s="306"/>
      <c r="DQ169" s="306"/>
      <c r="DR169" s="306"/>
      <c r="DS169" s="306"/>
      <c r="DT169" s="306"/>
      <c r="DU169" s="306"/>
      <c r="DV169" s="306"/>
      <c r="DW169" s="306"/>
      <c r="DX169" s="306"/>
      <c r="DY169" s="306"/>
      <c r="DZ169" s="306"/>
      <c r="EA169" s="306"/>
      <c r="EB169" s="306"/>
      <c r="EC169" s="306"/>
      <c r="ED169" s="306"/>
      <c r="EE169" s="306"/>
      <c r="EF169" s="306"/>
      <c r="EG169" s="306"/>
      <c r="EH169" s="306"/>
      <c r="EI169" s="306"/>
      <c r="EJ169" s="306"/>
      <c r="EK169" s="306"/>
      <c r="EL169" s="306"/>
      <c r="EM169" s="306"/>
      <c r="EN169" s="306"/>
      <c r="EO169" s="306"/>
      <c r="EP169" s="306"/>
      <c r="EQ169" s="306"/>
      <c r="ER169" s="306"/>
      <c r="ES169" s="306"/>
      <c r="ET169" s="306"/>
      <c r="EU169" s="306"/>
      <c r="EV169" s="306"/>
      <c r="EW169" s="306"/>
      <c r="EX169" s="306"/>
      <c r="EY169" s="306"/>
      <c r="EZ169" s="306"/>
      <c r="FA169" s="306"/>
      <c r="FB169" s="306"/>
      <c r="FC169" s="306"/>
      <c r="FD169" s="306"/>
      <c r="FE169" s="306"/>
      <c r="FF169" s="306"/>
      <c r="FG169" s="306"/>
      <c r="FH169" s="306"/>
      <c r="FI169" s="306"/>
      <c r="FJ169" s="306"/>
      <c r="FK169" s="306"/>
      <c r="FL169" s="306"/>
      <c r="FM169" s="306"/>
      <c r="FN169" s="306"/>
      <c r="FO169" s="306"/>
      <c r="FP169" s="306"/>
      <c r="FQ169" s="306"/>
      <c r="FR169" s="306"/>
      <c r="FS169" s="306"/>
      <c r="FT169" s="306"/>
      <c r="FU169" s="306"/>
      <c r="FV169" s="306"/>
      <c r="FW169" s="306"/>
      <c r="FX169" s="306"/>
      <c r="FY169" s="306"/>
      <c r="FZ169" s="306"/>
      <c r="GA169" s="306"/>
      <c r="GB169" s="306"/>
      <c r="GC169" s="306"/>
      <c r="GD169" s="306"/>
      <c r="GE169" s="306"/>
      <c r="GF169" s="306"/>
      <c r="GG169" s="306"/>
      <c r="GH169" s="306"/>
      <c r="GI169" s="306"/>
      <c r="GJ169" s="306"/>
      <c r="GK169" s="306"/>
      <c r="GL169" s="306"/>
      <c r="GM169" s="306"/>
      <c r="GN169" s="306"/>
      <c r="GO169" s="306"/>
      <c r="GP169" s="306"/>
      <c r="GQ169" s="306"/>
      <c r="GR169" s="306"/>
      <c r="GS169" s="306"/>
      <c r="GT169" s="306"/>
      <c r="GU169" s="306"/>
      <c r="GV169" s="306"/>
      <c r="GW169" s="306"/>
      <c r="GX169" s="306"/>
      <c r="GY169" s="306"/>
      <c r="GZ169" s="306"/>
      <c r="HA169" s="306"/>
      <c r="HB169" s="306"/>
      <c r="HC169" s="306"/>
      <c r="HD169" s="306"/>
      <c r="HE169" s="306"/>
      <c r="HF169" s="306"/>
      <c r="HG169" s="306"/>
      <c r="HH169" s="306"/>
      <c r="HI169" s="306"/>
      <c r="HJ169" s="306"/>
      <c r="HK169" s="306"/>
      <c r="HL169" s="306"/>
      <c r="HM169" s="306"/>
      <c r="HN169" s="306"/>
      <c r="HO169" s="306"/>
      <c r="HP169" s="306"/>
      <c r="HQ169" s="306"/>
      <c r="HR169" s="306"/>
      <c r="HS169" s="306"/>
      <c r="HT169" s="306"/>
      <c r="HU169" s="306"/>
      <c r="HV169" s="306"/>
      <c r="HW169" s="306"/>
      <c r="HX169" s="306"/>
      <c r="HY169" s="306"/>
      <c r="HZ169" s="306"/>
      <c r="IA169" s="306"/>
      <c r="IB169" s="306"/>
      <c r="IC169" s="306"/>
      <c r="ID169" s="306"/>
      <c r="IE169" s="306"/>
      <c r="IF169" s="306"/>
      <c r="IG169" s="306"/>
      <c r="IH169" s="306"/>
    </row>
    <row r="170" spans="1:242" s="219" customFormat="1" ht="15" customHeight="1" x14ac:dyDescent="0.3">
      <c r="A170" s="174">
        <v>5.07</v>
      </c>
      <c r="B170" s="231"/>
      <c r="C170" s="232" t="e">
        <f>VLOOKUP(BD.PD8[[#This Row],[Pos]],[18]!PPto[#Data],3,FALSE)</f>
        <v>#REF!</v>
      </c>
      <c r="D170" s="233" t="s">
        <v>23</v>
      </c>
      <c r="E170" s="305" t="str">
        <f>IF(BD.PD8[[#This Row],[.]]="*",VLOOKUP(BD.PD8[[#This Row],[Pos]],[18]Presupuesto!A:H,7,FALSE),"")</f>
        <v/>
      </c>
      <c r="F170" s="234" t="s">
        <v>379</v>
      </c>
      <c r="G170" s="174"/>
      <c r="H170" s="174"/>
      <c r="I170" s="174" t="s">
        <v>251</v>
      </c>
      <c r="J170" s="382">
        <v>11</v>
      </c>
      <c r="K170" s="233" t="s">
        <v>117</v>
      </c>
      <c r="L170" s="383">
        <f>IF(BD.PD8[[#This Row],[Mon]]="DOP",1,HLOOKUP(BD.PD8[[#This Row],[Mon]],Data!$J$1:$K$2,2,FALSE))</f>
        <v>65</v>
      </c>
      <c r="M170" s="384">
        <v>390</v>
      </c>
      <c r="N170" s="243">
        <f>BD.PD8[[#This Row],[Cant.]]*BD.PD8[[#This Row],[ Tasa ]]*BD.PD8[[#This Row],[ Precio Und.]]</f>
        <v>278850</v>
      </c>
      <c r="O170" s="386">
        <v>0</v>
      </c>
      <c r="P170" s="243">
        <f>IF(BD.PD8[[#This Row],[Liquid. '[%']]]&lt;&gt;0,(BD.PD8[[#This Row],[Valor Neto '[DOP']]]*BD.PD8[[#This Row],[Liquid. '[%']]])+BD.PD8[[#This Row],[Valor Neto '[DOP']]],BD.PD8[[#This Row],[Valor Neto '[DOP']]])</f>
        <v>278850</v>
      </c>
      <c r="Q170" s="243">
        <f>BD.PD8[[#This Row],[Ppto. Orden Interna '[DOP']]]/HLOOKUP("USD",Data!$J$1:$K$2,2,FALSE)</f>
        <v>4290</v>
      </c>
      <c r="R170" s="221" t="s">
        <v>309</v>
      </c>
      <c r="S170" s="387"/>
      <c r="T170" s="387"/>
      <c r="U170" s="492" t="s">
        <v>321</v>
      </c>
      <c r="V170" s="493">
        <v>801670</v>
      </c>
      <c r="W170" s="494" t="s">
        <v>323</v>
      </c>
      <c r="X170" s="495">
        <v>13</v>
      </c>
      <c r="Y170" s="388">
        <v>0.6</v>
      </c>
      <c r="Z170" s="243">
        <f>BD.PD8[[#This Row],[Av.P1 '[%']]]*BD.PD8[[#This Row],[Ppto. Orden Interna '[DOP']]]</f>
        <v>167310</v>
      </c>
      <c r="AA170" s="495">
        <v>15</v>
      </c>
      <c r="AB170" s="388">
        <v>0.4</v>
      </c>
      <c r="AC170" s="243">
        <f>BD.PD8[[#This Row],[Av.P2 '[%']]]*BD.PD8[[#This Row],[Ppto. Orden Interna '[DOP']]]</f>
        <v>111540</v>
      </c>
      <c r="AD170" s="249"/>
      <c r="AE170" s="389"/>
      <c r="AF170" s="243">
        <f>BD.PD8[[#This Row],[Av.P3 '[%']]]*BD.PD8[[#This Row],[Ppto. Orden Interna '[DOP']]]</f>
        <v>0</v>
      </c>
      <c r="AG170" s="243"/>
      <c r="AH170" s="243"/>
      <c r="AI170" s="243"/>
      <c r="AJ170" s="243"/>
      <c r="AK170" s="243"/>
      <c r="AL170" s="243"/>
      <c r="AM170" s="496">
        <f>BD.PD8[[#This Row],[Pago 3]]+BD.PD8[[#This Row],[Pago 2]]+BD.PD8[[#This Row],[Pago 1]]</f>
        <v>278850</v>
      </c>
      <c r="AN170" s="308" t="s">
        <v>244</v>
      </c>
      <c r="AO170" s="308" t="s">
        <v>245</v>
      </c>
      <c r="AP170" s="308" t="s">
        <v>246</v>
      </c>
      <c r="AQ170" s="308" t="s">
        <v>247</v>
      </c>
      <c r="AR170" s="308">
        <v>594</v>
      </c>
      <c r="AS170" s="308" t="s">
        <v>248</v>
      </c>
      <c r="AT170" s="249" t="s">
        <v>1356</v>
      </c>
      <c r="AU170" s="306"/>
      <c r="AV170" s="306"/>
      <c r="AW170" s="306"/>
      <c r="AX170" s="306"/>
      <c r="AY170" s="306"/>
      <c r="AZ170" s="306"/>
      <c r="BA170" s="306"/>
      <c r="BB170" s="306"/>
      <c r="BC170" s="306"/>
      <c r="BD170" s="306"/>
      <c r="BE170" s="306"/>
      <c r="BF170" s="306"/>
      <c r="BG170" s="306"/>
      <c r="BH170" s="306"/>
      <c r="BI170" s="306"/>
      <c r="BJ170" s="306"/>
      <c r="BK170" s="306"/>
      <c r="BL170" s="306"/>
      <c r="BM170" s="306"/>
      <c r="BN170" s="306"/>
      <c r="BO170" s="306"/>
      <c r="BP170" s="306"/>
      <c r="BQ170" s="306"/>
      <c r="BR170" s="306"/>
      <c r="BS170" s="306"/>
      <c r="BT170" s="306"/>
      <c r="BU170" s="306"/>
      <c r="BV170" s="306"/>
      <c r="BW170" s="306"/>
      <c r="BX170" s="306"/>
      <c r="BY170" s="306"/>
      <c r="BZ170" s="306"/>
      <c r="CA170" s="306"/>
      <c r="CB170" s="306"/>
      <c r="CC170" s="306"/>
      <c r="CD170" s="306"/>
      <c r="CE170" s="306"/>
      <c r="CF170" s="306"/>
      <c r="CG170" s="306"/>
      <c r="CH170" s="306"/>
      <c r="CI170" s="306"/>
      <c r="CJ170" s="306"/>
      <c r="CK170" s="306"/>
      <c r="CL170" s="306"/>
      <c r="CM170" s="306"/>
      <c r="CN170" s="306"/>
      <c r="CO170" s="306"/>
      <c r="CP170" s="306"/>
      <c r="CQ170" s="306"/>
      <c r="CR170" s="306"/>
      <c r="CS170" s="306"/>
      <c r="CT170" s="306"/>
      <c r="CU170" s="306"/>
      <c r="CV170" s="306"/>
      <c r="CW170" s="306"/>
      <c r="CX170" s="306"/>
      <c r="CY170" s="306"/>
      <c r="CZ170" s="306"/>
      <c r="DA170" s="306"/>
      <c r="DB170" s="306"/>
      <c r="DC170" s="306"/>
      <c r="DD170" s="306"/>
      <c r="DE170" s="306"/>
      <c r="DF170" s="306"/>
      <c r="DG170" s="306"/>
      <c r="DH170" s="306"/>
      <c r="DI170" s="306"/>
      <c r="DJ170" s="306"/>
      <c r="DK170" s="306"/>
      <c r="DL170" s="306"/>
      <c r="DM170" s="306"/>
      <c r="DN170" s="306"/>
      <c r="DO170" s="306"/>
      <c r="DP170" s="306"/>
      <c r="DQ170" s="306"/>
      <c r="DR170" s="306"/>
      <c r="DS170" s="306"/>
      <c r="DT170" s="306"/>
      <c r="DU170" s="306"/>
      <c r="DV170" s="306"/>
      <c r="DW170" s="306"/>
      <c r="DX170" s="306"/>
      <c r="DY170" s="306"/>
      <c r="DZ170" s="306"/>
      <c r="EA170" s="306"/>
      <c r="EB170" s="306"/>
      <c r="EC170" s="306"/>
      <c r="ED170" s="306"/>
      <c r="EE170" s="306"/>
      <c r="EF170" s="306"/>
      <c r="EG170" s="306"/>
      <c r="EH170" s="306"/>
      <c r="EI170" s="306"/>
      <c r="EJ170" s="306"/>
      <c r="EK170" s="306"/>
      <c r="EL170" s="306"/>
      <c r="EM170" s="306"/>
      <c r="EN170" s="306"/>
      <c r="EO170" s="306"/>
      <c r="EP170" s="306"/>
      <c r="EQ170" s="306"/>
      <c r="ER170" s="306"/>
      <c r="ES170" s="306"/>
      <c r="ET170" s="306"/>
      <c r="EU170" s="306"/>
      <c r="EV170" s="306"/>
      <c r="EW170" s="306"/>
      <c r="EX170" s="306"/>
      <c r="EY170" s="306"/>
      <c r="EZ170" s="306"/>
      <c r="FA170" s="306"/>
      <c r="FB170" s="306"/>
      <c r="FC170" s="306"/>
      <c r="FD170" s="306"/>
      <c r="FE170" s="306"/>
      <c r="FF170" s="306"/>
      <c r="FG170" s="306"/>
      <c r="FH170" s="306"/>
      <c r="FI170" s="306"/>
      <c r="FJ170" s="306"/>
      <c r="FK170" s="306"/>
      <c r="FL170" s="306"/>
      <c r="FM170" s="306"/>
      <c r="FN170" s="306"/>
      <c r="FO170" s="306"/>
      <c r="FP170" s="306"/>
      <c r="FQ170" s="306"/>
      <c r="FR170" s="306"/>
      <c r="FS170" s="306"/>
      <c r="FT170" s="306"/>
      <c r="FU170" s="306"/>
      <c r="FV170" s="306"/>
      <c r="FW170" s="306"/>
      <c r="FX170" s="306"/>
      <c r="FY170" s="306"/>
      <c r="FZ170" s="306"/>
      <c r="GA170" s="306"/>
      <c r="GB170" s="306"/>
      <c r="GC170" s="306"/>
      <c r="GD170" s="306"/>
      <c r="GE170" s="306"/>
      <c r="GF170" s="306"/>
      <c r="GG170" s="306"/>
      <c r="GH170" s="306"/>
      <c r="GI170" s="306"/>
      <c r="GJ170" s="306"/>
      <c r="GK170" s="306"/>
      <c r="GL170" s="306"/>
      <c r="GM170" s="306"/>
      <c r="GN170" s="306"/>
      <c r="GO170" s="306"/>
      <c r="GP170" s="306"/>
      <c r="GQ170" s="306"/>
      <c r="GR170" s="306"/>
      <c r="GS170" s="306"/>
      <c r="GT170" s="306"/>
      <c r="GU170" s="306"/>
      <c r="GV170" s="306"/>
      <c r="GW170" s="306"/>
      <c r="GX170" s="306"/>
      <c r="GY170" s="306"/>
      <c r="GZ170" s="306"/>
      <c r="HA170" s="306"/>
      <c r="HB170" s="306"/>
      <c r="HC170" s="306"/>
      <c r="HD170" s="306"/>
      <c r="HE170" s="306"/>
      <c r="HF170" s="306"/>
      <c r="HG170" s="306"/>
      <c r="HH170" s="306"/>
      <c r="HI170" s="306"/>
      <c r="HJ170" s="306"/>
      <c r="HK170" s="306"/>
      <c r="HL170" s="306"/>
      <c r="HM170" s="306"/>
      <c r="HN170" s="306"/>
      <c r="HO170" s="306"/>
      <c r="HP170" s="306"/>
      <c r="HQ170" s="306"/>
      <c r="HR170" s="306"/>
      <c r="HS170" s="306"/>
      <c r="HT170" s="306"/>
      <c r="HU170" s="306"/>
      <c r="HV170" s="306"/>
      <c r="HW170" s="306"/>
      <c r="HX170" s="306"/>
      <c r="HY170" s="306"/>
      <c r="HZ170" s="306"/>
      <c r="IA170" s="306"/>
      <c r="IB170" s="306"/>
      <c r="IC170" s="306"/>
      <c r="ID170" s="306"/>
      <c r="IE170" s="306"/>
      <c r="IF170" s="306"/>
      <c r="IG170" s="306"/>
      <c r="IH170" s="306"/>
    </row>
    <row r="171" spans="1:242" s="219" customFormat="1" ht="15" customHeight="1" x14ac:dyDescent="0.3">
      <c r="A171" s="174">
        <v>5.07</v>
      </c>
      <c r="B171" s="231"/>
      <c r="C171" s="232" t="e">
        <f>VLOOKUP(BD.PD8[[#This Row],[Pos]],[18]!PPto[#Data],3,FALSE)</f>
        <v>#REF!</v>
      </c>
      <c r="D171" s="174" t="s">
        <v>23</v>
      </c>
      <c r="E171" s="305" t="str">
        <f>IF(BD.PD8[[#This Row],[.]]="*",VLOOKUP(BD.PD8[[#This Row],[Pos]],[18]Presupuesto!A:H,7,FALSE),"")</f>
        <v/>
      </c>
      <c r="F171" s="234" t="s">
        <v>380</v>
      </c>
      <c r="G171" s="174"/>
      <c r="H171" s="174"/>
      <c r="I171" s="174" t="s">
        <v>251</v>
      </c>
      <c r="J171" s="382">
        <v>11</v>
      </c>
      <c r="K171" s="233" t="s">
        <v>117</v>
      </c>
      <c r="L171" s="383">
        <f>IF(BD.PD8[[#This Row],[Mon]]="DOP",1,HLOOKUP(BD.PD8[[#This Row],[Mon]],Data!$J$1:$K$2,2,FALSE))</f>
        <v>65</v>
      </c>
      <c r="M171" s="384">
        <v>450</v>
      </c>
      <c r="N171" s="243">
        <f>BD.PD8[[#This Row],[Cant.]]*BD.PD8[[#This Row],[ Tasa ]]*BD.PD8[[#This Row],[ Precio Und.]]</f>
        <v>321750</v>
      </c>
      <c r="O171" s="386">
        <v>0</v>
      </c>
      <c r="P171" s="243">
        <f>IF(BD.PD8[[#This Row],[Liquid. '[%']]]&lt;&gt;0,(BD.PD8[[#This Row],[Valor Neto '[DOP']]]*BD.PD8[[#This Row],[Liquid. '[%']]])+BD.PD8[[#This Row],[Valor Neto '[DOP']]],BD.PD8[[#This Row],[Valor Neto '[DOP']]])</f>
        <v>321750</v>
      </c>
      <c r="Q171" s="243">
        <f>BD.PD8[[#This Row],[Ppto. Orden Interna '[DOP']]]/HLOOKUP("USD",Data!$J$1:$K$2,2,FALSE)</f>
        <v>4950</v>
      </c>
      <c r="R171" s="221" t="s">
        <v>309</v>
      </c>
      <c r="S171" s="387"/>
      <c r="T171" s="387"/>
      <c r="U171" s="492" t="s">
        <v>321</v>
      </c>
      <c r="V171" s="493">
        <v>801670</v>
      </c>
      <c r="W171" s="494" t="s">
        <v>323</v>
      </c>
      <c r="X171" s="495">
        <v>13</v>
      </c>
      <c r="Y171" s="388">
        <v>0.6</v>
      </c>
      <c r="Z171" s="243">
        <f>BD.PD8[[#This Row],[Av.P1 '[%']]]*BD.PD8[[#This Row],[Ppto. Orden Interna '[DOP']]]</f>
        <v>193050</v>
      </c>
      <c r="AA171" s="495">
        <v>15</v>
      </c>
      <c r="AB171" s="388">
        <v>0.4</v>
      </c>
      <c r="AC171" s="243">
        <f>BD.PD8[[#This Row],[Av.P2 '[%']]]*BD.PD8[[#This Row],[Ppto. Orden Interna '[DOP']]]</f>
        <v>128700</v>
      </c>
      <c r="AD171" s="249"/>
      <c r="AE171" s="389"/>
      <c r="AF171" s="243">
        <f>BD.PD8[[#This Row],[Av.P3 '[%']]]*BD.PD8[[#This Row],[Ppto. Orden Interna '[DOP']]]</f>
        <v>0</v>
      </c>
      <c r="AG171" s="243"/>
      <c r="AH171" s="243"/>
      <c r="AI171" s="243"/>
      <c r="AJ171" s="243"/>
      <c r="AK171" s="243"/>
      <c r="AL171" s="243"/>
      <c r="AM171" s="496">
        <f>BD.PD8[[#This Row],[Pago 3]]+BD.PD8[[#This Row],[Pago 2]]+BD.PD8[[#This Row],[Pago 1]]</f>
        <v>321750</v>
      </c>
      <c r="AN171" s="308" t="s">
        <v>244</v>
      </c>
      <c r="AO171" s="308" t="s">
        <v>245</v>
      </c>
      <c r="AP171" s="308" t="s">
        <v>246</v>
      </c>
      <c r="AQ171" s="308" t="s">
        <v>247</v>
      </c>
      <c r="AR171" s="308">
        <v>594</v>
      </c>
      <c r="AS171" s="308" t="s">
        <v>248</v>
      </c>
      <c r="AT171" s="249" t="s">
        <v>1356</v>
      </c>
      <c r="AU171" s="306"/>
      <c r="AV171" s="306"/>
      <c r="AW171" s="306"/>
      <c r="AX171" s="306"/>
      <c r="AY171" s="306"/>
      <c r="AZ171" s="306"/>
      <c r="BA171" s="306"/>
      <c r="BB171" s="306"/>
      <c r="BC171" s="306"/>
      <c r="BD171" s="306"/>
      <c r="BE171" s="306"/>
      <c r="BF171" s="306"/>
      <c r="BG171" s="306"/>
      <c r="BH171" s="306"/>
      <c r="BI171" s="306"/>
      <c r="BJ171" s="306"/>
      <c r="BK171" s="306"/>
      <c r="BL171" s="306"/>
      <c r="BM171" s="306"/>
      <c r="BN171" s="306"/>
      <c r="BO171" s="306"/>
      <c r="BP171" s="306"/>
      <c r="BQ171" s="306"/>
      <c r="BR171" s="306"/>
      <c r="BS171" s="306"/>
      <c r="BT171" s="306"/>
      <c r="BU171" s="306"/>
      <c r="BV171" s="306"/>
      <c r="BW171" s="306"/>
      <c r="BX171" s="306"/>
      <c r="BY171" s="306"/>
      <c r="BZ171" s="306"/>
      <c r="CA171" s="306"/>
      <c r="CB171" s="306"/>
      <c r="CC171" s="306"/>
      <c r="CD171" s="306"/>
      <c r="CE171" s="306"/>
      <c r="CF171" s="306"/>
      <c r="CG171" s="306"/>
      <c r="CH171" s="306"/>
      <c r="CI171" s="306"/>
      <c r="CJ171" s="306"/>
      <c r="CK171" s="306"/>
      <c r="CL171" s="306"/>
      <c r="CM171" s="306"/>
      <c r="CN171" s="306"/>
      <c r="CO171" s="306"/>
      <c r="CP171" s="306"/>
      <c r="CQ171" s="306"/>
      <c r="CR171" s="306"/>
      <c r="CS171" s="306"/>
      <c r="CT171" s="306"/>
      <c r="CU171" s="306"/>
      <c r="CV171" s="306"/>
      <c r="CW171" s="306"/>
      <c r="CX171" s="306"/>
      <c r="CY171" s="306"/>
      <c r="CZ171" s="306"/>
      <c r="DA171" s="306"/>
      <c r="DB171" s="306"/>
      <c r="DC171" s="306"/>
      <c r="DD171" s="306"/>
      <c r="DE171" s="306"/>
      <c r="DF171" s="306"/>
      <c r="DG171" s="306"/>
      <c r="DH171" s="306"/>
      <c r="DI171" s="306"/>
      <c r="DJ171" s="306"/>
      <c r="DK171" s="306"/>
      <c r="DL171" s="306"/>
      <c r="DM171" s="306"/>
      <c r="DN171" s="306"/>
      <c r="DO171" s="306"/>
      <c r="DP171" s="306"/>
      <c r="DQ171" s="306"/>
      <c r="DR171" s="306"/>
      <c r="DS171" s="306"/>
      <c r="DT171" s="306"/>
      <c r="DU171" s="306"/>
      <c r="DV171" s="306"/>
      <c r="DW171" s="306"/>
      <c r="DX171" s="306"/>
      <c r="DY171" s="306"/>
      <c r="DZ171" s="306"/>
      <c r="EA171" s="306"/>
      <c r="EB171" s="306"/>
      <c r="EC171" s="306"/>
      <c r="ED171" s="306"/>
      <c r="EE171" s="306"/>
      <c r="EF171" s="306"/>
      <c r="EG171" s="306"/>
      <c r="EH171" s="306"/>
      <c r="EI171" s="306"/>
      <c r="EJ171" s="306"/>
      <c r="EK171" s="306"/>
      <c r="EL171" s="306"/>
      <c r="EM171" s="306"/>
      <c r="EN171" s="306"/>
      <c r="EO171" s="306"/>
      <c r="EP171" s="306"/>
      <c r="EQ171" s="306"/>
      <c r="ER171" s="306"/>
      <c r="ES171" s="306"/>
      <c r="ET171" s="306"/>
      <c r="EU171" s="306"/>
      <c r="EV171" s="306"/>
      <c r="EW171" s="306"/>
      <c r="EX171" s="306"/>
      <c r="EY171" s="306"/>
      <c r="EZ171" s="306"/>
      <c r="FA171" s="306"/>
      <c r="FB171" s="306"/>
      <c r="FC171" s="306"/>
      <c r="FD171" s="306"/>
      <c r="FE171" s="306"/>
      <c r="FF171" s="306"/>
      <c r="FG171" s="306"/>
      <c r="FH171" s="306"/>
      <c r="FI171" s="306"/>
      <c r="FJ171" s="306"/>
      <c r="FK171" s="306"/>
      <c r="FL171" s="306"/>
      <c r="FM171" s="306"/>
      <c r="FN171" s="306"/>
      <c r="FO171" s="306"/>
      <c r="FP171" s="306"/>
      <c r="FQ171" s="306"/>
      <c r="FR171" s="306"/>
      <c r="FS171" s="306"/>
      <c r="FT171" s="306"/>
      <c r="FU171" s="306"/>
      <c r="FV171" s="306"/>
      <c r="FW171" s="306"/>
      <c r="FX171" s="306"/>
      <c r="FY171" s="306"/>
      <c r="FZ171" s="306"/>
      <c r="GA171" s="306"/>
      <c r="GB171" s="306"/>
      <c r="GC171" s="306"/>
      <c r="GD171" s="306"/>
      <c r="GE171" s="306"/>
      <c r="GF171" s="306"/>
      <c r="GG171" s="306"/>
      <c r="GH171" s="306"/>
      <c r="GI171" s="306"/>
      <c r="GJ171" s="306"/>
      <c r="GK171" s="306"/>
      <c r="GL171" s="306"/>
      <c r="GM171" s="306"/>
      <c r="GN171" s="306"/>
      <c r="GO171" s="306"/>
      <c r="GP171" s="306"/>
      <c r="GQ171" s="306"/>
      <c r="GR171" s="306"/>
      <c r="GS171" s="306"/>
      <c r="GT171" s="306"/>
      <c r="GU171" s="306"/>
      <c r="GV171" s="306"/>
      <c r="GW171" s="306"/>
      <c r="GX171" s="306"/>
      <c r="GY171" s="306"/>
      <c r="GZ171" s="306"/>
      <c r="HA171" s="306"/>
      <c r="HB171" s="306"/>
      <c r="HC171" s="306"/>
      <c r="HD171" s="306"/>
      <c r="HE171" s="306"/>
      <c r="HF171" s="306"/>
      <c r="HG171" s="306"/>
      <c r="HH171" s="306"/>
      <c r="HI171" s="306"/>
      <c r="HJ171" s="306"/>
      <c r="HK171" s="306"/>
      <c r="HL171" s="306"/>
      <c r="HM171" s="306"/>
      <c r="HN171" s="306"/>
      <c r="HO171" s="306"/>
      <c r="HP171" s="306"/>
      <c r="HQ171" s="306"/>
      <c r="HR171" s="306"/>
      <c r="HS171" s="306"/>
      <c r="HT171" s="306"/>
      <c r="HU171" s="306"/>
      <c r="HV171" s="306"/>
      <c r="HW171" s="306"/>
      <c r="HX171" s="306"/>
      <c r="HY171" s="306"/>
      <c r="HZ171" s="306"/>
      <c r="IA171" s="306"/>
      <c r="IB171" s="306"/>
      <c r="IC171" s="306"/>
      <c r="ID171" s="306"/>
      <c r="IE171" s="306"/>
      <c r="IF171" s="306"/>
      <c r="IG171" s="306"/>
      <c r="IH171" s="306"/>
    </row>
    <row r="172" spans="1:242" s="219" customFormat="1" ht="15" customHeight="1" x14ac:dyDescent="0.3">
      <c r="A172" s="174">
        <v>6.01</v>
      </c>
      <c r="B172" s="231" t="s">
        <v>243</v>
      </c>
      <c r="C172" s="232" t="e">
        <f>VLOOKUP(BD.PD8[[#This Row],[Pos]],[18]!PPto[#Data],3,FALSE)</f>
        <v>#REF!</v>
      </c>
      <c r="D172" s="233" t="s">
        <v>243</v>
      </c>
      <c r="E172" s="305">
        <f>IF(BD.PD8[[#This Row],[.]]="*",VLOOKUP(BD.PD8[[#This Row],[Pos]],[18]Presupuesto!A:H,7,FALSE),"")</f>
        <v>0</v>
      </c>
      <c r="F172" s="519"/>
      <c r="G172" s="174"/>
      <c r="H172" s="174"/>
      <c r="I172" s="174"/>
      <c r="J172" s="392"/>
      <c r="K172" s="233" t="s">
        <v>117</v>
      </c>
      <c r="L172" s="383">
        <f>IF(BD.PD8[[#This Row],[Mon]]="DOP",1,HLOOKUP(BD.PD8[[#This Row],[Mon]],Data!$J$1:$K$2,2,FALSE))</f>
        <v>65</v>
      </c>
      <c r="M172" s="490"/>
      <c r="N172" s="243">
        <f>BD.PD8[[#This Row],[Cant.]]*BD.PD8[[#This Row],[ Tasa ]]*BD.PD8[[#This Row],[ Precio Und.]]</f>
        <v>0</v>
      </c>
      <c r="O172" s="491"/>
      <c r="P172" s="243">
        <f>IF(BD.PD8[[#This Row],[Liquid. '[%']]]&lt;&gt;0,(BD.PD8[[#This Row],[Valor Neto '[DOP']]]*BD.PD8[[#This Row],[Liquid. '[%']]])+BD.PD8[[#This Row],[Valor Neto '[DOP']]],BD.PD8[[#This Row],[Valor Neto '[DOP']]])</f>
        <v>0</v>
      </c>
      <c r="Q172" s="243">
        <f>BD.PD8[[#This Row],[Ppto. Orden Interna '[DOP']]]/HLOOKUP("USD",Data!$J$1:$K$2,2,FALSE)</f>
        <v>0</v>
      </c>
      <c r="R172" s="381"/>
      <c r="S172" s="387"/>
      <c r="T172" s="387"/>
      <c r="U172" s="387"/>
      <c r="V172" s="387"/>
      <c r="W172" s="494"/>
      <c r="X172" s="495"/>
      <c r="Y172" s="388"/>
      <c r="Z172" s="243">
        <f>BD.PD8[[#This Row],[Av.P1 '[%']]]*BD.PD8[[#This Row],[Ppto. Orden Interna '[DOP']]]</f>
        <v>0</v>
      </c>
      <c r="AA172" s="249"/>
      <c r="AB172" s="389"/>
      <c r="AC172" s="243">
        <f>BD.PD8[[#This Row],[Av.P2 '[%']]]*BD.PD8[[#This Row],[Ppto. Orden Interna '[DOP']]]</f>
        <v>0</v>
      </c>
      <c r="AD172" s="249"/>
      <c r="AE172" s="389"/>
      <c r="AF172" s="243">
        <f>BD.PD8[[#This Row],[Av.P3 '[%']]]*BD.PD8[[#This Row],[Ppto. Orden Interna '[DOP']]]</f>
        <v>0</v>
      </c>
      <c r="AG172" s="243"/>
      <c r="AH172" s="243"/>
      <c r="AI172" s="243"/>
      <c r="AJ172" s="243"/>
      <c r="AK172" s="243"/>
      <c r="AL172" s="243"/>
      <c r="AM172" s="496">
        <f>BD.PD8[[#This Row],[Pago 3]]+BD.PD8[[#This Row],[Pago 2]]+BD.PD8[[#This Row],[Pago 1]]</f>
        <v>0</v>
      </c>
      <c r="AN172" s="308" t="s">
        <v>244</v>
      </c>
      <c r="AO172" s="308" t="s">
        <v>245</v>
      </c>
      <c r="AP172" s="308" t="s">
        <v>246</v>
      </c>
      <c r="AQ172" s="308" t="s">
        <v>247</v>
      </c>
      <c r="AR172" s="308">
        <v>594</v>
      </c>
      <c r="AS172" s="308" t="s">
        <v>248</v>
      </c>
      <c r="AT172" s="249" t="s">
        <v>1356</v>
      </c>
      <c r="AU172" s="306"/>
      <c r="AV172" s="306"/>
      <c r="AW172" s="306"/>
      <c r="AX172" s="306"/>
      <c r="AY172" s="306"/>
      <c r="AZ172" s="306"/>
      <c r="BA172" s="306"/>
      <c r="BB172" s="306"/>
      <c r="BC172" s="306"/>
      <c r="BD172" s="306"/>
      <c r="BE172" s="306"/>
      <c r="BF172" s="306"/>
      <c r="BG172" s="306"/>
      <c r="BH172" s="306"/>
      <c r="BI172" s="306"/>
      <c r="BJ172" s="306"/>
      <c r="BK172" s="306"/>
      <c r="BL172" s="306"/>
      <c r="BM172" s="306"/>
      <c r="BN172" s="306"/>
      <c r="BO172" s="306"/>
      <c r="BP172" s="306"/>
      <c r="BQ172" s="306"/>
      <c r="BR172" s="306"/>
      <c r="BS172" s="306"/>
      <c r="BT172" s="306"/>
      <c r="BU172" s="306"/>
      <c r="BV172" s="306"/>
      <c r="BW172" s="306"/>
      <c r="BX172" s="306"/>
      <c r="BY172" s="306"/>
      <c r="BZ172" s="306"/>
      <c r="CA172" s="306"/>
      <c r="CB172" s="306"/>
      <c r="CC172" s="306"/>
      <c r="CD172" s="306"/>
      <c r="CE172" s="306"/>
      <c r="CF172" s="306"/>
      <c r="CG172" s="306"/>
      <c r="CH172" s="306"/>
      <c r="CI172" s="306"/>
      <c r="CJ172" s="306"/>
      <c r="CK172" s="306"/>
      <c r="CL172" s="306"/>
      <c r="CM172" s="306"/>
      <c r="CN172" s="306"/>
      <c r="CO172" s="306"/>
      <c r="CP172" s="306"/>
      <c r="CQ172" s="306"/>
      <c r="CR172" s="306"/>
      <c r="CS172" s="306"/>
      <c r="CT172" s="306"/>
      <c r="CU172" s="306"/>
      <c r="CV172" s="306"/>
      <c r="CW172" s="306"/>
      <c r="CX172" s="306"/>
      <c r="CY172" s="306"/>
      <c r="CZ172" s="306"/>
      <c r="DA172" s="306"/>
      <c r="DB172" s="306"/>
      <c r="DC172" s="306"/>
      <c r="DD172" s="306"/>
      <c r="DE172" s="306"/>
      <c r="DF172" s="306"/>
      <c r="DG172" s="306"/>
      <c r="DH172" s="306"/>
      <c r="DI172" s="306"/>
      <c r="DJ172" s="306"/>
      <c r="DK172" s="306"/>
      <c r="DL172" s="306"/>
      <c r="DM172" s="306"/>
      <c r="DN172" s="306"/>
      <c r="DO172" s="306"/>
      <c r="DP172" s="306"/>
      <c r="DQ172" s="306"/>
      <c r="DR172" s="306"/>
      <c r="DS172" s="306"/>
      <c r="DT172" s="306"/>
      <c r="DU172" s="306"/>
      <c r="DV172" s="306"/>
      <c r="DW172" s="306"/>
      <c r="DX172" s="306"/>
      <c r="DY172" s="306"/>
      <c r="DZ172" s="306"/>
      <c r="EA172" s="306"/>
      <c r="EB172" s="306"/>
      <c r="EC172" s="306"/>
      <c r="ED172" s="306"/>
      <c r="EE172" s="306"/>
      <c r="EF172" s="306"/>
      <c r="EG172" s="306"/>
      <c r="EH172" s="306"/>
      <c r="EI172" s="306"/>
      <c r="EJ172" s="306"/>
      <c r="EK172" s="306"/>
      <c r="EL172" s="306"/>
      <c r="EM172" s="306"/>
      <c r="EN172" s="306"/>
      <c r="EO172" s="306"/>
      <c r="EP172" s="306"/>
      <c r="EQ172" s="306"/>
      <c r="ER172" s="306"/>
      <c r="ES172" s="306"/>
      <c r="ET172" s="306"/>
      <c r="EU172" s="306"/>
      <c r="EV172" s="306"/>
      <c r="EW172" s="306"/>
      <c r="EX172" s="306"/>
      <c r="EY172" s="306"/>
      <c r="EZ172" s="306"/>
      <c r="FA172" s="306"/>
      <c r="FB172" s="306"/>
      <c r="FC172" s="306"/>
      <c r="FD172" s="306"/>
      <c r="FE172" s="306"/>
      <c r="FF172" s="306"/>
      <c r="FG172" s="306"/>
      <c r="FH172" s="306"/>
      <c r="FI172" s="306"/>
      <c r="FJ172" s="306"/>
      <c r="FK172" s="306"/>
      <c r="FL172" s="306"/>
      <c r="FM172" s="306"/>
      <c r="FN172" s="306"/>
      <c r="FO172" s="306"/>
      <c r="FP172" s="306"/>
      <c r="FQ172" s="306"/>
      <c r="FR172" s="306"/>
      <c r="FS172" s="306"/>
      <c r="FT172" s="306"/>
      <c r="FU172" s="306"/>
      <c r="FV172" s="306"/>
      <c r="FW172" s="306"/>
      <c r="FX172" s="306"/>
      <c r="FY172" s="306"/>
      <c r="FZ172" s="306"/>
      <c r="GA172" s="306"/>
      <c r="GB172" s="306"/>
      <c r="GC172" s="306"/>
      <c r="GD172" s="306"/>
      <c r="GE172" s="306"/>
      <c r="GF172" s="306"/>
      <c r="GG172" s="306"/>
      <c r="GH172" s="306"/>
      <c r="GI172" s="306"/>
      <c r="GJ172" s="306"/>
      <c r="GK172" s="306"/>
      <c r="GL172" s="306"/>
      <c r="GM172" s="306"/>
      <c r="GN172" s="306"/>
      <c r="GO172" s="306"/>
      <c r="GP172" s="306"/>
      <c r="GQ172" s="306"/>
      <c r="GR172" s="306"/>
      <c r="GS172" s="306"/>
      <c r="GT172" s="306"/>
      <c r="GU172" s="306"/>
      <c r="GV172" s="306"/>
      <c r="GW172" s="306"/>
      <c r="GX172" s="306"/>
      <c r="GY172" s="306"/>
      <c r="GZ172" s="306"/>
      <c r="HA172" s="306"/>
      <c r="HB172" s="306"/>
      <c r="HC172" s="306"/>
      <c r="HD172" s="306"/>
      <c r="HE172" s="306"/>
      <c r="HF172" s="306"/>
      <c r="HG172" s="306"/>
      <c r="HH172" s="306"/>
      <c r="HI172" s="306"/>
      <c r="HJ172" s="306"/>
      <c r="HK172" s="306"/>
      <c r="HL172" s="306"/>
      <c r="HM172" s="306"/>
      <c r="HN172" s="306"/>
      <c r="HO172" s="306"/>
      <c r="HP172" s="306"/>
      <c r="HQ172" s="306"/>
      <c r="HR172" s="306"/>
      <c r="HS172" s="306"/>
      <c r="HT172" s="306"/>
      <c r="HU172" s="306"/>
      <c r="HV172" s="306"/>
      <c r="HW172" s="306"/>
      <c r="HX172" s="306"/>
      <c r="HY172" s="306"/>
      <c r="HZ172" s="306"/>
      <c r="IA172" s="306"/>
      <c r="IB172" s="306"/>
      <c r="IC172" s="306"/>
      <c r="ID172" s="306"/>
      <c r="IE172" s="306"/>
      <c r="IF172" s="306"/>
      <c r="IG172" s="306"/>
      <c r="IH172" s="306"/>
    </row>
    <row r="173" spans="1:242" s="219" customFormat="1" ht="15" customHeight="1" x14ac:dyDescent="0.3">
      <c r="A173" s="174">
        <v>6.02</v>
      </c>
      <c r="B173" s="231" t="s">
        <v>243</v>
      </c>
      <c r="C173" s="232" t="e">
        <f>VLOOKUP(BD.PD8[[#This Row],[Pos]],[18]!PPto[#Data],3,FALSE)</f>
        <v>#REF!</v>
      </c>
      <c r="D173" s="233" t="s">
        <v>243</v>
      </c>
      <c r="E173" s="305">
        <f>IF(BD.PD8[[#This Row],[.]]="*",VLOOKUP(BD.PD8[[#This Row],[Pos]],[18]Presupuesto!A:H,7,FALSE),"")</f>
        <v>0</v>
      </c>
      <c r="F173" s="234"/>
      <c r="G173" s="174"/>
      <c r="H173" s="174"/>
      <c r="I173" s="174"/>
      <c r="J173" s="392">
        <v>1</v>
      </c>
      <c r="K173" s="233" t="s">
        <v>117</v>
      </c>
      <c r="L173" s="383">
        <f>IF(BD.PD8[[#This Row],[Mon]]="DOP",1,HLOOKUP(BD.PD8[[#This Row],[Mon]],Data!$J$1:$K$2,2,FALSE))</f>
        <v>65</v>
      </c>
      <c r="M173" s="490">
        <v>0</v>
      </c>
      <c r="N173" s="243">
        <f>BD.PD8[[#This Row],[Cant.]]*BD.PD8[[#This Row],[ Tasa ]]*BD.PD8[[#This Row],[ Precio Und.]]</f>
        <v>0</v>
      </c>
      <c r="O173" s="491">
        <v>0</v>
      </c>
      <c r="P173" s="243">
        <f>IF(BD.PD8[[#This Row],[Liquid. '[%']]]&lt;&gt;0,(BD.PD8[[#This Row],[Valor Neto '[DOP']]]*BD.PD8[[#This Row],[Liquid. '[%']]])+BD.PD8[[#This Row],[Valor Neto '[DOP']]],BD.PD8[[#This Row],[Valor Neto '[DOP']]])</f>
        <v>0</v>
      </c>
      <c r="Q173" s="243">
        <f>BD.PD8[[#This Row],[Ppto. Orden Interna '[DOP']]]/HLOOKUP("USD",Data!$J$1:$K$2,2,FALSE)</f>
        <v>0</v>
      </c>
      <c r="R173" s="381"/>
      <c r="S173" s="387"/>
      <c r="T173" s="387"/>
      <c r="U173" s="387"/>
      <c r="V173" s="387"/>
      <c r="W173" s="494"/>
      <c r="X173" s="495"/>
      <c r="Y173" s="388"/>
      <c r="Z173" s="243">
        <f>BD.PD8[[#This Row],[Av.P1 '[%']]]*BD.PD8[[#This Row],[Ppto. Orden Interna '[DOP']]]</f>
        <v>0</v>
      </c>
      <c r="AA173" s="249"/>
      <c r="AB173" s="389"/>
      <c r="AC173" s="243">
        <f>BD.PD8[[#This Row],[Av.P2 '[%']]]*BD.PD8[[#This Row],[Ppto. Orden Interna '[DOP']]]</f>
        <v>0</v>
      </c>
      <c r="AD173" s="249"/>
      <c r="AE173" s="389"/>
      <c r="AF173" s="243">
        <f>BD.PD8[[#This Row],[Av.P3 '[%']]]*BD.PD8[[#This Row],[Ppto. Orden Interna '[DOP']]]</f>
        <v>0</v>
      </c>
      <c r="AG173" s="243"/>
      <c r="AH173" s="243"/>
      <c r="AI173" s="243"/>
      <c r="AJ173" s="243"/>
      <c r="AK173" s="243"/>
      <c r="AL173" s="243"/>
      <c r="AM173" s="496">
        <f>BD.PD8[[#This Row],[Pago 3]]+BD.PD8[[#This Row],[Pago 2]]+BD.PD8[[#This Row],[Pago 1]]</f>
        <v>0</v>
      </c>
      <c r="AN173" s="308" t="s">
        <v>244</v>
      </c>
      <c r="AO173" s="308" t="s">
        <v>245</v>
      </c>
      <c r="AP173" s="308" t="s">
        <v>246</v>
      </c>
      <c r="AQ173" s="308" t="s">
        <v>247</v>
      </c>
      <c r="AR173" s="308">
        <v>594</v>
      </c>
      <c r="AS173" s="308" t="s">
        <v>248</v>
      </c>
      <c r="AT173" s="249" t="s">
        <v>1356</v>
      </c>
      <c r="AU173" s="306"/>
      <c r="AV173" s="306"/>
      <c r="AW173" s="306"/>
      <c r="AX173" s="306"/>
      <c r="AY173" s="306"/>
      <c r="AZ173" s="306"/>
      <c r="BA173" s="306"/>
      <c r="BB173" s="306"/>
      <c r="BC173" s="306"/>
      <c r="BD173" s="306"/>
      <c r="BE173" s="306"/>
      <c r="BF173" s="306"/>
      <c r="BG173" s="306"/>
      <c r="BH173" s="306"/>
      <c r="BI173" s="306"/>
      <c r="BJ173" s="306"/>
      <c r="BK173" s="306"/>
      <c r="BL173" s="306"/>
      <c r="BM173" s="306"/>
      <c r="BN173" s="306"/>
      <c r="BO173" s="306"/>
      <c r="BP173" s="306"/>
      <c r="BQ173" s="306"/>
      <c r="BR173" s="306"/>
      <c r="BS173" s="306"/>
      <c r="BT173" s="306"/>
      <c r="BU173" s="306"/>
      <c r="BV173" s="306"/>
      <c r="BW173" s="306"/>
      <c r="BX173" s="306"/>
      <c r="BY173" s="306"/>
      <c r="BZ173" s="306"/>
      <c r="CA173" s="306"/>
      <c r="CB173" s="306"/>
      <c r="CC173" s="306"/>
      <c r="CD173" s="306"/>
      <c r="CE173" s="306"/>
      <c r="CF173" s="306"/>
      <c r="CG173" s="306"/>
      <c r="CH173" s="306"/>
      <c r="CI173" s="306"/>
      <c r="CJ173" s="306"/>
      <c r="CK173" s="306"/>
      <c r="CL173" s="306"/>
      <c r="CM173" s="306"/>
      <c r="CN173" s="306"/>
      <c r="CO173" s="306"/>
      <c r="CP173" s="306"/>
      <c r="CQ173" s="306"/>
      <c r="CR173" s="306"/>
      <c r="CS173" s="306"/>
      <c r="CT173" s="306"/>
      <c r="CU173" s="306"/>
      <c r="CV173" s="306"/>
      <c r="CW173" s="306"/>
      <c r="CX173" s="306"/>
      <c r="CY173" s="306"/>
      <c r="CZ173" s="306"/>
      <c r="DA173" s="306"/>
      <c r="DB173" s="306"/>
      <c r="DC173" s="306"/>
      <c r="DD173" s="306"/>
      <c r="DE173" s="306"/>
      <c r="DF173" s="306"/>
      <c r="DG173" s="306"/>
      <c r="DH173" s="306"/>
      <c r="DI173" s="306"/>
      <c r="DJ173" s="306"/>
      <c r="DK173" s="306"/>
      <c r="DL173" s="306"/>
      <c r="DM173" s="306"/>
      <c r="DN173" s="306"/>
      <c r="DO173" s="306"/>
      <c r="DP173" s="306"/>
      <c r="DQ173" s="306"/>
      <c r="DR173" s="306"/>
      <c r="DS173" s="306"/>
      <c r="DT173" s="306"/>
      <c r="DU173" s="306"/>
      <c r="DV173" s="306"/>
      <c r="DW173" s="306"/>
      <c r="DX173" s="306"/>
      <c r="DY173" s="306"/>
      <c r="DZ173" s="306"/>
      <c r="EA173" s="306"/>
      <c r="EB173" s="306"/>
      <c r="EC173" s="306"/>
      <c r="ED173" s="306"/>
      <c r="EE173" s="306"/>
      <c r="EF173" s="306"/>
      <c r="EG173" s="306"/>
      <c r="EH173" s="306"/>
      <c r="EI173" s="306"/>
      <c r="EJ173" s="306"/>
      <c r="EK173" s="306"/>
      <c r="EL173" s="306"/>
      <c r="EM173" s="306"/>
      <c r="EN173" s="306"/>
      <c r="EO173" s="306"/>
      <c r="EP173" s="306"/>
      <c r="EQ173" s="306"/>
      <c r="ER173" s="306"/>
      <c r="ES173" s="306"/>
      <c r="ET173" s="306"/>
      <c r="EU173" s="306"/>
      <c r="EV173" s="306"/>
      <c r="EW173" s="306"/>
      <c r="EX173" s="306"/>
      <c r="EY173" s="306"/>
      <c r="EZ173" s="306"/>
      <c r="FA173" s="306"/>
      <c r="FB173" s="306"/>
      <c r="FC173" s="306"/>
      <c r="FD173" s="306"/>
      <c r="FE173" s="306"/>
      <c r="FF173" s="306"/>
      <c r="FG173" s="306"/>
      <c r="FH173" s="306"/>
      <c r="FI173" s="306"/>
      <c r="FJ173" s="306"/>
      <c r="FK173" s="306"/>
      <c r="FL173" s="306"/>
      <c r="FM173" s="306"/>
      <c r="FN173" s="306"/>
      <c r="FO173" s="306"/>
      <c r="FP173" s="306"/>
      <c r="FQ173" s="306"/>
      <c r="FR173" s="306"/>
      <c r="FS173" s="306"/>
      <c r="FT173" s="306"/>
      <c r="FU173" s="306"/>
      <c r="FV173" s="306"/>
      <c r="FW173" s="306"/>
      <c r="FX173" s="306"/>
      <c r="FY173" s="306"/>
      <c r="FZ173" s="306"/>
      <c r="GA173" s="306"/>
      <c r="GB173" s="306"/>
      <c r="GC173" s="306"/>
      <c r="GD173" s="306"/>
      <c r="GE173" s="306"/>
      <c r="GF173" s="306"/>
      <c r="GG173" s="306"/>
      <c r="GH173" s="306"/>
      <c r="GI173" s="306"/>
      <c r="GJ173" s="306"/>
      <c r="GK173" s="306"/>
      <c r="GL173" s="306"/>
      <c r="GM173" s="306"/>
      <c r="GN173" s="306"/>
      <c r="GO173" s="306"/>
      <c r="GP173" s="306"/>
      <c r="GQ173" s="306"/>
      <c r="GR173" s="306"/>
      <c r="GS173" s="306"/>
      <c r="GT173" s="306"/>
      <c r="GU173" s="306"/>
      <c r="GV173" s="306"/>
      <c r="GW173" s="306"/>
      <c r="GX173" s="306"/>
      <c r="GY173" s="306"/>
      <c r="GZ173" s="306"/>
      <c r="HA173" s="306"/>
      <c r="HB173" s="306"/>
      <c r="HC173" s="306"/>
      <c r="HD173" s="306"/>
      <c r="HE173" s="306"/>
      <c r="HF173" s="306"/>
      <c r="HG173" s="306"/>
      <c r="HH173" s="306"/>
      <c r="HI173" s="306"/>
      <c r="HJ173" s="306"/>
      <c r="HK173" s="306"/>
      <c r="HL173" s="306"/>
      <c r="HM173" s="306"/>
      <c r="HN173" s="306"/>
      <c r="HO173" s="306"/>
      <c r="HP173" s="306"/>
      <c r="HQ173" s="306"/>
      <c r="HR173" s="306"/>
      <c r="HS173" s="306"/>
      <c r="HT173" s="306"/>
      <c r="HU173" s="306"/>
      <c r="HV173" s="306"/>
      <c r="HW173" s="306"/>
      <c r="HX173" s="306"/>
      <c r="HY173" s="306"/>
      <c r="HZ173" s="306"/>
      <c r="IA173" s="306"/>
      <c r="IB173" s="306"/>
      <c r="IC173" s="306"/>
      <c r="ID173" s="306"/>
      <c r="IE173" s="306"/>
      <c r="IF173" s="306"/>
      <c r="IG173" s="306"/>
      <c r="IH173" s="306"/>
    </row>
    <row r="174" spans="1:242" s="219" customFormat="1" ht="15" customHeight="1" x14ac:dyDescent="0.3">
      <c r="A174" s="174">
        <v>6.03</v>
      </c>
      <c r="B174" s="231" t="s">
        <v>243</v>
      </c>
      <c r="C174" s="232" t="e">
        <f>VLOOKUP(BD.PD8[[#This Row],[Pos]],[18]!PPto[#Data],3,FALSE)</f>
        <v>#REF!</v>
      </c>
      <c r="D174" s="233" t="s">
        <v>243</v>
      </c>
      <c r="E174" s="305">
        <f>IF(BD.PD8[[#This Row],[.]]="*",VLOOKUP(BD.PD8[[#This Row],[Pos]],[18]Presupuesto!A:H,7,FALSE),"")</f>
        <v>0</v>
      </c>
      <c r="F174" s="234"/>
      <c r="G174" s="174"/>
      <c r="H174" s="174"/>
      <c r="I174" s="174"/>
      <c r="J174" s="392">
        <v>1</v>
      </c>
      <c r="K174" s="233" t="s">
        <v>117</v>
      </c>
      <c r="L174" s="383">
        <f>IF(BD.PD8[[#This Row],[Mon]]="DOP",1,HLOOKUP(BD.PD8[[#This Row],[Mon]],Data!$J$1:$K$2,2,FALSE))</f>
        <v>65</v>
      </c>
      <c r="M174" s="490">
        <v>0</v>
      </c>
      <c r="N174" s="243">
        <f>BD.PD8[[#This Row],[Cant.]]*BD.PD8[[#This Row],[ Tasa ]]*BD.PD8[[#This Row],[ Precio Und.]]</f>
        <v>0</v>
      </c>
      <c r="O174" s="491">
        <v>0</v>
      </c>
      <c r="P174" s="243">
        <f>IF(BD.PD8[[#This Row],[Liquid. '[%']]]&lt;&gt;0,(BD.PD8[[#This Row],[Valor Neto '[DOP']]]*BD.PD8[[#This Row],[Liquid. '[%']]])+BD.PD8[[#This Row],[Valor Neto '[DOP']]],BD.PD8[[#This Row],[Valor Neto '[DOP']]])</f>
        <v>0</v>
      </c>
      <c r="Q174" s="243">
        <f>BD.PD8[[#This Row],[Ppto. Orden Interna '[DOP']]]/HLOOKUP("USD",Data!$J$1:$K$2,2,FALSE)</f>
        <v>0</v>
      </c>
      <c r="R174" s="381"/>
      <c r="S174" s="387"/>
      <c r="T174" s="387"/>
      <c r="U174" s="387"/>
      <c r="V174" s="387"/>
      <c r="W174" s="494"/>
      <c r="X174" s="495"/>
      <c r="Y174" s="388"/>
      <c r="Z174" s="243">
        <f>BD.PD8[[#This Row],[Av.P1 '[%']]]*BD.PD8[[#This Row],[Ppto. Orden Interna '[DOP']]]</f>
        <v>0</v>
      </c>
      <c r="AA174" s="249"/>
      <c r="AB174" s="389"/>
      <c r="AC174" s="243">
        <f>BD.PD8[[#This Row],[Av.P2 '[%']]]*BD.PD8[[#This Row],[Ppto. Orden Interna '[DOP']]]</f>
        <v>0</v>
      </c>
      <c r="AD174" s="249"/>
      <c r="AE174" s="389"/>
      <c r="AF174" s="243">
        <f>BD.PD8[[#This Row],[Av.P3 '[%']]]*BD.PD8[[#This Row],[Ppto. Orden Interna '[DOP']]]</f>
        <v>0</v>
      </c>
      <c r="AG174" s="243"/>
      <c r="AH174" s="243"/>
      <c r="AI174" s="243"/>
      <c r="AJ174" s="243"/>
      <c r="AK174" s="243"/>
      <c r="AL174" s="243"/>
      <c r="AM174" s="496">
        <f>BD.PD8[[#This Row],[Pago 3]]+BD.PD8[[#This Row],[Pago 2]]+BD.PD8[[#This Row],[Pago 1]]</f>
        <v>0</v>
      </c>
      <c r="AN174" s="308" t="s">
        <v>244</v>
      </c>
      <c r="AO174" s="308" t="s">
        <v>245</v>
      </c>
      <c r="AP174" s="308" t="s">
        <v>246</v>
      </c>
      <c r="AQ174" s="308" t="s">
        <v>247</v>
      </c>
      <c r="AR174" s="308">
        <v>594</v>
      </c>
      <c r="AS174" s="308" t="s">
        <v>248</v>
      </c>
      <c r="AT174" s="249" t="s">
        <v>1356</v>
      </c>
      <c r="AU174" s="306"/>
      <c r="AV174" s="306"/>
      <c r="AW174" s="306"/>
      <c r="AX174" s="306"/>
      <c r="AY174" s="306"/>
      <c r="AZ174" s="306"/>
      <c r="BA174" s="306"/>
      <c r="BB174" s="306"/>
      <c r="BC174" s="306"/>
      <c r="BD174" s="306"/>
      <c r="BE174" s="306"/>
      <c r="BF174" s="306"/>
      <c r="BG174" s="306"/>
      <c r="BH174" s="306"/>
      <c r="BI174" s="306"/>
      <c r="BJ174" s="306"/>
      <c r="BK174" s="306"/>
      <c r="BL174" s="306"/>
      <c r="BM174" s="306"/>
      <c r="BN174" s="306"/>
      <c r="BO174" s="306"/>
      <c r="BP174" s="306"/>
      <c r="BQ174" s="306"/>
      <c r="BR174" s="306"/>
      <c r="BS174" s="306"/>
      <c r="BT174" s="306"/>
      <c r="BU174" s="306"/>
      <c r="BV174" s="306"/>
      <c r="BW174" s="306"/>
      <c r="BX174" s="306"/>
      <c r="BY174" s="306"/>
      <c r="BZ174" s="306"/>
      <c r="CA174" s="306"/>
      <c r="CB174" s="306"/>
      <c r="CC174" s="306"/>
      <c r="CD174" s="306"/>
      <c r="CE174" s="306"/>
      <c r="CF174" s="306"/>
      <c r="CG174" s="306"/>
      <c r="CH174" s="306"/>
      <c r="CI174" s="306"/>
      <c r="CJ174" s="306"/>
      <c r="CK174" s="306"/>
      <c r="CL174" s="306"/>
      <c r="CM174" s="306"/>
      <c r="CN174" s="306"/>
      <c r="CO174" s="306"/>
      <c r="CP174" s="306"/>
      <c r="CQ174" s="306"/>
      <c r="CR174" s="306"/>
      <c r="CS174" s="306"/>
      <c r="CT174" s="306"/>
      <c r="CU174" s="306"/>
      <c r="CV174" s="306"/>
      <c r="CW174" s="306"/>
      <c r="CX174" s="306"/>
      <c r="CY174" s="306"/>
      <c r="CZ174" s="306"/>
      <c r="DA174" s="306"/>
      <c r="DB174" s="306"/>
      <c r="DC174" s="306"/>
      <c r="DD174" s="306"/>
      <c r="DE174" s="306"/>
      <c r="DF174" s="306"/>
      <c r="DG174" s="306"/>
      <c r="DH174" s="306"/>
      <c r="DI174" s="306"/>
      <c r="DJ174" s="306"/>
      <c r="DK174" s="306"/>
      <c r="DL174" s="306"/>
      <c r="DM174" s="306"/>
      <c r="DN174" s="306"/>
      <c r="DO174" s="306"/>
      <c r="DP174" s="306"/>
      <c r="DQ174" s="306"/>
      <c r="DR174" s="306"/>
      <c r="DS174" s="306"/>
      <c r="DT174" s="306"/>
      <c r="DU174" s="306"/>
      <c r="DV174" s="306"/>
      <c r="DW174" s="306"/>
      <c r="DX174" s="306"/>
      <c r="DY174" s="306"/>
      <c r="DZ174" s="306"/>
      <c r="EA174" s="306"/>
      <c r="EB174" s="306"/>
      <c r="EC174" s="306"/>
      <c r="ED174" s="306"/>
      <c r="EE174" s="306"/>
      <c r="EF174" s="306"/>
      <c r="EG174" s="306"/>
      <c r="EH174" s="306"/>
      <c r="EI174" s="306"/>
      <c r="EJ174" s="306"/>
      <c r="EK174" s="306"/>
      <c r="EL174" s="306"/>
      <c r="EM174" s="306"/>
      <c r="EN174" s="306"/>
      <c r="EO174" s="306"/>
      <c r="EP174" s="306"/>
      <c r="EQ174" s="306"/>
      <c r="ER174" s="306"/>
      <c r="ES174" s="306"/>
      <c r="ET174" s="306"/>
      <c r="EU174" s="306"/>
      <c r="EV174" s="306"/>
      <c r="EW174" s="306"/>
      <c r="EX174" s="306"/>
      <c r="EY174" s="306"/>
      <c r="EZ174" s="306"/>
      <c r="FA174" s="306"/>
      <c r="FB174" s="306"/>
      <c r="FC174" s="306"/>
      <c r="FD174" s="306"/>
      <c r="FE174" s="306"/>
      <c r="FF174" s="306"/>
      <c r="FG174" s="306"/>
      <c r="FH174" s="306"/>
      <c r="FI174" s="306"/>
      <c r="FJ174" s="306"/>
      <c r="FK174" s="306"/>
      <c r="FL174" s="306"/>
      <c r="FM174" s="306"/>
      <c r="FN174" s="306"/>
      <c r="FO174" s="306"/>
      <c r="FP174" s="306"/>
      <c r="FQ174" s="306"/>
      <c r="FR174" s="306"/>
      <c r="FS174" s="306"/>
      <c r="FT174" s="306"/>
      <c r="FU174" s="306"/>
      <c r="FV174" s="306"/>
      <c r="FW174" s="306"/>
      <c r="FX174" s="306"/>
      <c r="FY174" s="306"/>
      <c r="FZ174" s="306"/>
      <c r="GA174" s="306"/>
      <c r="GB174" s="306"/>
      <c r="GC174" s="306"/>
      <c r="GD174" s="306"/>
      <c r="GE174" s="306"/>
      <c r="GF174" s="306"/>
      <c r="GG174" s="306"/>
      <c r="GH174" s="306"/>
      <c r="GI174" s="306"/>
      <c r="GJ174" s="306"/>
      <c r="GK174" s="306"/>
      <c r="GL174" s="306"/>
      <c r="GM174" s="306"/>
      <c r="GN174" s="306"/>
      <c r="GO174" s="306"/>
      <c r="GP174" s="306"/>
      <c r="GQ174" s="306"/>
      <c r="GR174" s="306"/>
      <c r="GS174" s="306"/>
      <c r="GT174" s="306"/>
      <c r="GU174" s="306"/>
      <c r="GV174" s="306"/>
      <c r="GW174" s="306"/>
      <c r="GX174" s="306"/>
      <c r="GY174" s="306"/>
      <c r="GZ174" s="306"/>
      <c r="HA174" s="306"/>
      <c r="HB174" s="306"/>
      <c r="HC174" s="306"/>
      <c r="HD174" s="306"/>
      <c r="HE174" s="306"/>
      <c r="HF174" s="306"/>
      <c r="HG174" s="306"/>
      <c r="HH174" s="306"/>
      <c r="HI174" s="306"/>
      <c r="HJ174" s="306"/>
      <c r="HK174" s="306"/>
      <c r="HL174" s="306"/>
      <c r="HM174" s="306"/>
      <c r="HN174" s="306"/>
      <c r="HO174" s="306"/>
      <c r="HP174" s="306"/>
      <c r="HQ174" s="306"/>
      <c r="HR174" s="306"/>
      <c r="HS174" s="306"/>
      <c r="HT174" s="306"/>
      <c r="HU174" s="306"/>
      <c r="HV174" s="306"/>
      <c r="HW174" s="306"/>
      <c r="HX174" s="306"/>
      <c r="HY174" s="306"/>
      <c r="HZ174" s="306"/>
      <c r="IA174" s="306"/>
      <c r="IB174" s="306"/>
      <c r="IC174" s="306"/>
      <c r="ID174" s="306"/>
      <c r="IE174" s="306"/>
      <c r="IF174" s="306"/>
      <c r="IG174" s="306"/>
      <c r="IH174" s="306"/>
    </row>
    <row r="175" spans="1:242" s="219" customFormat="1" ht="15" customHeight="1" x14ac:dyDescent="0.3">
      <c r="A175" s="174">
        <v>6.04</v>
      </c>
      <c r="B175" s="231" t="s">
        <v>243</v>
      </c>
      <c r="C175" s="232" t="e">
        <f>VLOOKUP(BD.PD8[[#This Row],[Pos]],[18]!PPto[#Data],3,FALSE)</f>
        <v>#REF!</v>
      </c>
      <c r="D175" s="233" t="s">
        <v>243</v>
      </c>
      <c r="E175" s="305">
        <f>IF(BD.PD8[[#This Row],[.]]="*",VLOOKUP(BD.PD8[[#This Row],[Pos]],[18]Presupuesto!A:H,7,FALSE),"")</f>
        <v>0</v>
      </c>
      <c r="F175" s="234"/>
      <c r="G175" s="174"/>
      <c r="H175" s="174"/>
      <c r="I175" s="174"/>
      <c r="J175" s="392">
        <v>1</v>
      </c>
      <c r="K175" s="233" t="s">
        <v>117</v>
      </c>
      <c r="L175" s="383">
        <f>IF(BD.PD8[[#This Row],[Mon]]="DOP",1,HLOOKUP(BD.PD8[[#This Row],[Mon]],Data!$J$1:$K$2,2,FALSE))</f>
        <v>65</v>
      </c>
      <c r="M175" s="490">
        <v>0</v>
      </c>
      <c r="N175" s="243">
        <f>BD.PD8[[#This Row],[Cant.]]*BD.PD8[[#This Row],[ Tasa ]]*BD.PD8[[#This Row],[ Precio Und.]]</f>
        <v>0</v>
      </c>
      <c r="O175" s="491">
        <v>0</v>
      </c>
      <c r="P175" s="243">
        <f>IF(BD.PD8[[#This Row],[Liquid. '[%']]]&lt;&gt;0,(BD.PD8[[#This Row],[Valor Neto '[DOP']]]*BD.PD8[[#This Row],[Liquid. '[%']]])+BD.PD8[[#This Row],[Valor Neto '[DOP']]],BD.PD8[[#This Row],[Valor Neto '[DOP']]])</f>
        <v>0</v>
      </c>
      <c r="Q175" s="243">
        <f>BD.PD8[[#This Row],[Ppto. Orden Interna '[DOP']]]/HLOOKUP("USD",Data!$J$1:$K$2,2,FALSE)</f>
        <v>0</v>
      </c>
      <c r="R175" s="381"/>
      <c r="S175" s="387"/>
      <c r="T175" s="387"/>
      <c r="U175" s="387"/>
      <c r="V175" s="387"/>
      <c r="W175" s="494"/>
      <c r="X175" s="495"/>
      <c r="Y175" s="388"/>
      <c r="Z175" s="243">
        <f>BD.PD8[[#This Row],[Av.P1 '[%']]]*BD.PD8[[#This Row],[Ppto. Orden Interna '[DOP']]]</f>
        <v>0</v>
      </c>
      <c r="AA175" s="249"/>
      <c r="AB175" s="389"/>
      <c r="AC175" s="243">
        <f>BD.PD8[[#This Row],[Av.P2 '[%']]]*BD.PD8[[#This Row],[Ppto. Orden Interna '[DOP']]]</f>
        <v>0</v>
      </c>
      <c r="AD175" s="249"/>
      <c r="AE175" s="389"/>
      <c r="AF175" s="243">
        <f>BD.PD8[[#This Row],[Av.P3 '[%']]]*BD.PD8[[#This Row],[Ppto. Orden Interna '[DOP']]]</f>
        <v>0</v>
      </c>
      <c r="AG175" s="243"/>
      <c r="AH175" s="243"/>
      <c r="AI175" s="243"/>
      <c r="AJ175" s="243"/>
      <c r="AK175" s="243"/>
      <c r="AL175" s="243"/>
      <c r="AM175" s="496">
        <f>BD.PD8[[#This Row],[Pago 3]]+BD.PD8[[#This Row],[Pago 2]]+BD.PD8[[#This Row],[Pago 1]]</f>
        <v>0</v>
      </c>
      <c r="AN175" s="308" t="s">
        <v>244</v>
      </c>
      <c r="AO175" s="308" t="s">
        <v>245</v>
      </c>
      <c r="AP175" s="308" t="s">
        <v>246</v>
      </c>
      <c r="AQ175" s="308" t="s">
        <v>247</v>
      </c>
      <c r="AR175" s="308">
        <v>594</v>
      </c>
      <c r="AS175" s="308" t="s">
        <v>248</v>
      </c>
      <c r="AT175" s="249" t="s">
        <v>1356</v>
      </c>
      <c r="AU175" s="306"/>
      <c r="AV175" s="306"/>
      <c r="AW175" s="306"/>
      <c r="AX175" s="306"/>
      <c r="AY175" s="306"/>
      <c r="AZ175" s="306"/>
      <c r="BA175" s="306"/>
      <c r="BB175" s="306"/>
      <c r="BC175" s="306"/>
      <c r="BD175" s="306"/>
      <c r="BE175" s="306"/>
      <c r="BF175" s="306"/>
      <c r="BG175" s="306"/>
      <c r="BH175" s="306"/>
      <c r="BI175" s="306"/>
      <c r="BJ175" s="306"/>
      <c r="BK175" s="306"/>
      <c r="BL175" s="306"/>
      <c r="BM175" s="306"/>
      <c r="BN175" s="306"/>
      <c r="BO175" s="306"/>
      <c r="BP175" s="306"/>
      <c r="BQ175" s="306"/>
      <c r="BR175" s="306"/>
      <c r="BS175" s="306"/>
      <c r="BT175" s="306"/>
      <c r="BU175" s="306"/>
      <c r="BV175" s="306"/>
      <c r="BW175" s="306"/>
      <c r="BX175" s="306"/>
      <c r="BY175" s="306"/>
      <c r="BZ175" s="306"/>
      <c r="CA175" s="306"/>
      <c r="CB175" s="306"/>
      <c r="CC175" s="306"/>
      <c r="CD175" s="306"/>
      <c r="CE175" s="306"/>
      <c r="CF175" s="306"/>
      <c r="CG175" s="306"/>
      <c r="CH175" s="306"/>
      <c r="CI175" s="306"/>
      <c r="CJ175" s="306"/>
      <c r="CK175" s="306"/>
      <c r="CL175" s="306"/>
      <c r="CM175" s="306"/>
      <c r="CN175" s="306"/>
      <c r="CO175" s="306"/>
      <c r="CP175" s="306"/>
      <c r="CQ175" s="306"/>
      <c r="CR175" s="306"/>
      <c r="CS175" s="306"/>
      <c r="CT175" s="306"/>
      <c r="CU175" s="306"/>
      <c r="CV175" s="306"/>
      <c r="CW175" s="306"/>
      <c r="CX175" s="306"/>
      <c r="CY175" s="306"/>
      <c r="CZ175" s="306"/>
      <c r="DA175" s="306"/>
      <c r="DB175" s="306"/>
      <c r="DC175" s="306"/>
      <c r="DD175" s="306"/>
      <c r="DE175" s="306"/>
      <c r="DF175" s="306"/>
      <c r="DG175" s="306"/>
      <c r="DH175" s="306"/>
      <c r="DI175" s="306"/>
      <c r="DJ175" s="306"/>
      <c r="DK175" s="306"/>
      <c r="DL175" s="306"/>
      <c r="DM175" s="306"/>
      <c r="DN175" s="306"/>
      <c r="DO175" s="306"/>
      <c r="DP175" s="306"/>
      <c r="DQ175" s="306"/>
      <c r="DR175" s="306"/>
      <c r="DS175" s="306"/>
      <c r="DT175" s="306"/>
      <c r="DU175" s="306"/>
      <c r="DV175" s="306"/>
      <c r="DW175" s="306"/>
      <c r="DX175" s="306"/>
      <c r="DY175" s="306"/>
      <c r="DZ175" s="306"/>
      <c r="EA175" s="306"/>
      <c r="EB175" s="306"/>
      <c r="EC175" s="306"/>
      <c r="ED175" s="306"/>
      <c r="EE175" s="306"/>
      <c r="EF175" s="306"/>
      <c r="EG175" s="306"/>
      <c r="EH175" s="306"/>
      <c r="EI175" s="306"/>
      <c r="EJ175" s="306"/>
      <c r="EK175" s="306"/>
      <c r="EL175" s="306"/>
      <c r="EM175" s="306"/>
      <c r="EN175" s="306"/>
      <c r="EO175" s="306"/>
      <c r="EP175" s="306"/>
      <c r="EQ175" s="306"/>
      <c r="ER175" s="306"/>
      <c r="ES175" s="306"/>
      <c r="ET175" s="306"/>
      <c r="EU175" s="306"/>
      <c r="EV175" s="306"/>
      <c r="EW175" s="306"/>
      <c r="EX175" s="306"/>
      <c r="EY175" s="306"/>
      <c r="EZ175" s="306"/>
      <c r="FA175" s="306"/>
      <c r="FB175" s="306"/>
      <c r="FC175" s="306"/>
      <c r="FD175" s="306"/>
      <c r="FE175" s="306"/>
      <c r="FF175" s="306"/>
      <c r="FG175" s="306"/>
      <c r="FH175" s="306"/>
      <c r="FI175" s="306"/>
      <c r="FJ175" s="306"/>
      <c r="FK175" s="306"/>
      <c r="FL175" s="306"/>
      <c r="FM175" s="306"/>
      <c r="FN175" s="306"/>
      <c r="FO175" s="306"/>
      <c r="FP175" s="306"/>
      <c r="FQ175" s="306"/>
      <c r="FR175" s="306"/>
      <c r="FS175" s="306"/>
      <c r="FT175" s="306"/>
      <c r="FU175" s="306"/>
      <c r="FV175" s="306"/>
      <c r="FW175" s="306"/>
      <c r="FX175" s="306"/>
      <c r="FY175" s="306"/>
      <c r="FZ175" s="306"/>
      <c r="GA175" s="306"/>
      <c r="GB175" s="306"/>
      <c r="GC175" s="306"/>
      <c r="GD175" s="306"/>
      <c r="GE175" s="306"/>
      <c r="GF175" s="306"/>
      <c r="GG175" s="306"/>
      <c r="GH175" s="306"/>
      <c r="GI175" s="306"/>
      <c r="GJ175" s="306"/>
      <c r="GK175" s="306"/>
      <c r="GL175" s="306"/>
      <c r="GM175" s="306"/>
      <c r="GN175" s="306"/>
      <c r="GO175" s="306"/>
      <c r="GP175" s="306"/>
      <c r="GQ175" s="306"/>
      <c r="GR175" s="306"/>
      <c r="GS175" s="306"/>
      <c r="GT175" s="306"/>
      <c r="GU175" s="306"/>
      <c r="GV175" s="306"/>
      <c r="GW175" s="306"/>
      <c r="GX175" s="306"/>
      <c r="GY175" s="306"/>
      <c r="GZ175" s="306"/>
      <c r="HA175" s="306"/>
      <c r="HB175" s="306"/>
      <c r="HC175" s="306"/>
      <c r="HD175" s="306"/>
      <c r="HE175" s="306"/>
      <c r="HF175" s="306"/>
      <c r="HG175" s="306"/>
      <c r="HH175" s="306"/>
      <c r="HI175" s="306"/>
      <c r="HJ175" s="306"/>
      <c r="HK175" s="306"/>
      <c r="HL175" s="306"/>
      <c r="HM175" s="306"/>
      <c r="HN175" s="306"/>
      <c r="HO175" s="306"/>
      <c r="HP175" s="306"/>
      <c r="HQ175" s="306"/>
      <c r="HR175" s="306"/>
      <c r="HS175" s="306"/>
      <c r="HT175" s="306"/>
      <c r="HU175" s="306"/>
      <c r="HV175" s="306"/>
      <c r="HW175" s="306"/>
      <c r="HX175" s="306"/>
      <c r="HY175" s="306"/>
      <c r="HZ175" s="306"/>
      <c r="IA175" s="306"/>
      <c r="IB175" s="306"/>
      <c r="IC175" s="306"/>
      <c r="ID175" s="306"/>
      <c r="IE175" s="306"/>
      <c r="IF175" s="306"/>
      <c r="IG175" s="306"/>
      <c r="IH175" s="306"/>
    </row>
    <row r="176" spans="1:242" s="219" customFormat="1" ht="15" customHeight="1" x14ac:dyDescent="0.3">
      <c r="A176" s="174">
        <v>6.05</v>
      </c>
      <c r="B176" s="231"/>
      <c r="C176" s="232" t="e">
        <f>VLOOKUP(BD.PD8[[#This Row],[Pos]],[18]!PPto[#Data],3,FALSE)</f>
        <v>#REF!</v>
      </c>
      <c r="D176" s="174" t="s">
        <v>23</v>
      </c>
      <c r="E176" s="305" t="str">
        <f>IF(BD.PD8[[#This Row],[.]]="*",VLOOKUP(BD.PD8[[#This Row],[Pos]],[18]Presupuesto!A:H,7,FALSE),"")</f>
        <v/>
      </c>
      <c r="F176" s="520" t="s">
        <v>381</v>
      </c>
      <c r="G176" s="174">
        <v>4512586840</v>
      </c>
      <c r="H176" s="174"/>
      <c r="I176" s="497" t="s">
        <v>251</v>
      </c>
      <c r="J176" s="382">
        <v>22</v>
      </c>
      <c r="K176" s="174" t="s">
        <v>260</v>
      </c>
      <c r="L176" s="383">
        <f>IF(BD.PD8[[#This Row],[Mon]]="DOP",1,HLOOKUP(BD.PD8[[#This Row],[Mon]],Data!$J$1:$K$2,2,FALSE))</f>
        <v>1</v>
      </c>
      <c r="M176" s="384">
        <v>26000</v>
      </c>
      <c r="N176" s="243">
        <f>BD.PD8[[#This Row],[Cant.]]*BD.PD8[[#This Row],[ Tasa ]]*BD.PD8[[#This Row],[ Precio Und.]]</f>
        <v>572000</v>
      </c>
      <c r="O176" s="386">
        <v>0.01</v>
      </c>
      <c r="P176" s="243">
        <f>IF(BD.PD8[[#This Row],[Liquid. '[%']]]&lt;&gt;0,(BD.PD8[[#This Row],[Valor Neto '[DOP']]]*BD.PD8[[#This Row],[Liquid. '[%']]])+BD.PD8[[#This Row],[Valor Neto '[DOP']]],BD.PD8[[#This Row],[Valor Neto '[DOP']]])</f>
        <v>577720</v>
      </c>
      <c r="Q176" s="243">
        <f>BD.PD8[[#This Row],[Ppto. Orden Interna '[DOP']]]/HLOOKUP("USD",Data!$J$1:$K$2,2,FALSE)</f>
        <v>8888</v>
      </c>
      <c r="R176" s="381" t="s">
        <v>382</v>
      </c>
      <c r="S176" s="387"/>
      <c r="T176" s="387"/>
      <c r="U176" s="492" t="s">
        <v>383</v>
      </c>
      <c r="V176" s="493">
        <v>801671</v>
      </c>
      <c r="W176" s="494" t="s">
        <v>384</v>
      </c>
      <c r="X176" s="495">
        <v>16</v>
      </c>
      <c r="Y176" s="388">
        <v>1</v>
      </c>
      <c r="Z176" s="243">
        <f>BD.PD8[[#This Row],[Av.P1 '[%']]]*BD.PD8[[#This Row],[Ppto. Orden Interna '[DOP']]]</f>
        <v>577720</v>
      </c>
      <c r="AA176" s="249"/>
      <c r="AB176" s="389"/>
      <c r="AC176" s="243">
        <f>BD.PD8[[#This Row],[Av.P2 '[%']]]*BD.PD8[[#This Row],[Ppto. Orden Interna '[DOP']]]</f>
        <v>0</v>
      </c>
      <c r="AD176" s="249"/>
      <c r="AE176" s="389"/>
      <c r="AF176" s="243">
        <f>BD.PD8[[#This Row],[Av.P3 '[%']]]*BD.PD8[[#This Row],[Ppto. Orden Interna '[DOP']]]</f>
        <v>0</v>
      </c>
      <c r="AG176" s="243"/>
      <c r="AH176" s="243"/>
      <c r="AI176" s="243"/>
      <c r="AJ176" s="243"/>
      <c r="AK176" s="243"/>
      <c r="AL176" s="243"/>
      <c r="AM176" s="496">
        <f>BD.PD8[[#This Row],[Pago 3]]+BD.PD8[[#This Row],[Pago 2]]+BD.PD8[[#This Row],[Pago 1]]</f>
        <v>577720</v>
      </c>
      <c r="AN176" s="308" t="s">
        <v>244</v>
      </c>
      <c r="AO176" s="308" t="s">
        <v>245</v>
      </c>
      <c r="AP176" s="308" t="s">
        <v>246</v>
      </c>
      <c r="AQ176" s="308" t="s">
        <v>247</v>
      </c>
      <c r="AR176" s="308">
        <v>594</v>
      </c>
      <c r="AS176" s="308" t="s">
        <v>258</v>
      </c>
      <c r="AT176" s="249" t="s">
        <v>1356</v>
      </c>
      <c r="AU176" s="306"/>
      <c r="AV176" s="306"/>
      <c r="AW176" s="306"/>
      <c r="AX176" s="306"/>
      <c r="AY176" s="306"/>
      <c r="AZ176" s="306"/>
      <c r="BA176" s="306"/>
      <c r="BB176" s="306"/>
      <c r="BC176" s="306"/>
      <c r="BD176" s="306"/>
      <c r="BE176" s="306"/>
      <c r="BF176" s="306"/>
      <c r="BG176" s="306"/>
      <c r="BH176" s="306"/>
      <c r="BI176" s="306"/>
      <c r="BJ176" s="306"/>
      <c r="BK176" s="306"/>
      <c r="BL176" s="306"/>
      <c r="BM176" s="306"/>
      <c r="BN176" s="306"/>
      <c r="BO176" s="306"/>
      <c r="BP176" s="306"/>
      <c r="BQ176" s="306"/>
      <c r="BR176" s="306"/>
      <c r="BS176" s="306"/>
      <c r="BT176" s="306"/>
      <c r="BU176" s="306"/>
      <c r="BV176" s="306"/>
      <c r="BW176" s="306"/>
      <c r="BX176" s="306"/>
      <c r="BY176" s="306"/>
      <c r="BZ176" s="306"/>
      <c r="CA176" s="306"/>
      <c r="CB176" s="306"/>
      <c r="CC176" s="306"/>
      <c r="CD176" s="306"/>
      <c r="CE176" s="306"/>
      <c r="CF176" s="306"/>
      <c r="CG176" s="306"/>
      <c r="CH176" s="306"/>
      <c r="CI176" s="306"/>
      <c r="CJ176" s="306"/>
      <c r="CK176" s="306"/>
      <c r="CL176" s="306"/>
      <c r="CM176" s="306"/>
      <c r="CN176" s="306"/>
      <c r="CO176" s="306"/>
      <c r="CP176" s="306"/>
      <c r="CQ176" s="306"/>
      <c r="CR176" s="306"/>
      <c r="CS176" s="306"/>
      <c r="CT176" s="306"/>
      <c r="CU176" s="306"/>
      <c r="CV176" s="306"/>
      <c r="CW176" s="306"/>
      <c r="CX176" s="306"/>
      <c r="CY176" s="306"/>
      <c r="CZ176" s="306"/>
      <c r="DA176" s="306"/>
      <c r="DB176" s="306"/>
      <c r="DC176" s="306"/>
      <c r="DD176" s="306"/>
      <c r="DE176" s="306"/>
      <c r="DF176" s="306"/>
      <c r="DG176" s="306"/>
      <c r="DH176" s="306"/>
      <c r="DI176" s="306"/>
      <c r="DJ176" s="306"/>
      <c r="DK176" s="306"/>
      <c r="DL176" s="306"/>
      <c r="DM176" s="306"/>
      <c r="DN176" s="306"/>
      <c r="DO176" s="306"/>
      <c r="DP176" s="306"/>
      <c r="DQ176" s="306"/>
      <c r="DR176" s="306"/>
      <c r="DS176" s="306"/>
      <c r="DT176" s="306"/>
      <c r="DU176" s="306"/>
      <c r="DV176" s="306"/>
      <c r="DW176" s="306"/>
      <c r="DX176" s="306"/>
      <c r="DY176" s="306"/>
      <c r="DZ176" s="306"/>
      <c r="EA176" s="306"/>
      <c r="EB176" s="306"/>
      <c r="EC176" s="306"/>
      <c r="ED176" s="306"/>
      <c r="EE176" s="306"/>
      <c r="EF176" s="306"/>
      <c r="EG176" s="306"/>
      <c r="EH176" s="306"/>
      <c r="EI176" s="306"/>
      <c r="EJ176" s="306"/>
      <c r="EK176" s="306"/>
      <c r="EL176" s="306"/>
      <c r="EM176" s="306"/>
      <c r="EN176" s="306"/>
      <c r="EO176" s="306"/>
      <c r="EP176" s="306"/>
      <c r="EQ176" s="306"/>
      <c r="ER176" s="306"/>
      <c r="ES176" s="306"/>
      <c r="ET176" s="306"/>
      <c r="EU176" s="306"/>
      <c r="EV176" s="306"/>
      <c r="EW176" s="306"/>
      <c r="EX176" s="306"/>
      <c r="EY176" s="306"/>
      <c r="EZ176" s="306"/>
      <c r="FA176" s="306"/>
      <c r="FB176" s="306"/>
      <c r="FC176" s="306"/>
      <c r="FD176" s="306"/>
      <c r="FE176" s="306"/>
      <c r="FF176" s="306"/>
      <c r="FG176" s="306"/>
      <c r="FH176" s="306"/>
      <c r="FI176" s="306"/>
      <c r="FJ176" s="306"/>
      <c r="FK176" s="306"/>
      <c r="FL176" s="306"/>
      <c r="FM176" s="306"/>
      <c r="FN176" s="306"/>
      <c r="FO176" s="306"/>
      <c r="FP176" s="306"/>
      <c r="FQ176" s="306"/>
      <c r="FR176" s="306"/>
      <c r="FS176" s="306"/>
      <c r="FT176" s="306"/>
      <c r="FU176" s="306"/>
      <c r="FV176" s="306"/>
      <c r="FW176" s="306"/>
      <c r="FX176" s="306"/>
      <c r="FY176" s="306"/>
      <c r="FZ176" s="306"/>
      <c r="GA176" s="306"/>
      <c r="GB176" s="306"/>
      <c r="GC176" s="306"/>
      <c r="GD176" s="306"/>
      <c r="GE176" s="306"/>
      <c r="GF176" s="306"/>
      <c r="GG176" s="306"/>
      <c r="GH176" s="306"/>
      <c r="GI176" s="306"/>
      <c r="GJ176" s="306"/>
      <c r="GK176" s="306"/>
      <c r="GL176" s="306"/>
      <c r="GM176" s="306"/>
      <c r="GN176" s="306"/>
      <c r="GO176" s="306"/>
      <c r="GP176" s="306"/>
      <c r="GQ176" s="306"/>
      <c r="GR176" s="306"/>
      <c r="GS176" s="306"/>
      <c r="GT176" s="306"/>
      <c r="GU176" s="306"/>
      <c r="GV176" s="306"/>
      <c r="GW176" s="306"/>
      <c r="GX176" s="306"/>
      <c r="GY176" s="306"/>
      <c r="GZ176" s="306"/>
      <c r="HA176" s="306"/>
      <c r="HB176" s="306"/>
      <c r="HC176" s="306"/>
      <c r="HD176" s="306"/>
      <c r="HE176" s="306"/>
      <c r="HF176" s="306"/>
      <c r="HG176" s="306"/>
      <c r="HH176" s="306"/>
      <c r="HI176" s="306"/>
      <c r="HJ176" s="306"/>
      <c r="HK176" s="306"/>
      <c r="HL176" s="306"/>
      <c r="HM176" s="306"/>
      <c r="HN176" s="306"/>
      <c r="HO176" s="306"/>
      <c r="HP176" s="306"/>
      <c r="HQ176" s="306"/>
      <c r="HR176" s="306"/>
      <c r="HS176" s="306"/>
      <c r="HT176" s="306"/>
      <c r="HU176" s="306"/>
      <c r="HV176" s="306"/>
      <c r="HW176" s="306"/>
      <c r="HX176" s="306"/>
      <c r="HY176" s="306"/>
      <c r="HZ176" s="306"/>
      <c r="IA176" s="306"/>
      <c r="IB176" s="306"/>
      <c r="IC176" s="306"/>
      <c r="ID176" s="306"/>
      <c r="IE176" s="306"/>
      <c r="IF176" s="306"/>
      <c r="IG176" s="306"/>
      <c r="IH176" s="306"/>
    </row>
    <row r="177" spans="1:242" s="522" customFormat="1" ht="15" customHeight="1" x14ac:dyDescent="0.3">
      <c r="A177" s="174">
        <v>6.05</v>
      </c>
      <c r="B177" s="231"/>
      <c r="C177" s="232" t="e">
        <f>VLOOKUP(BD.PD8[[#This Row],[Pos]],[18]!PPto[#Data],3,FALSE)</f>
        <v>#REF!</v>
      </c>
      <c r="D177" s="174" t="s">
        <v>23</v>
      </c>
      <c r="E177" s="305" t="str">
        <f>IF(BD.PD8[[#This Row],[.]]="*",VLOOKUP(BD.PD8[[#This Row],[Pos]],[18]Presupuesto!A:H,7,FALSE),"")</f>
        <v/>
      </c>
      <c r="F177" s="521" t="s">
        <v>385</v>
      </c>
      <c r="G177" s="174"/>
      <c r="H177" s="174"/>
      <c r="I177" s="497" t="s">
        <v>251</v>
      </c>
      <c r="J177" s="382">
        <v>13</v>
      </c>
      <c r="K177" s="174" t="s">
        <v>260</v>
      </c>
      <c r="L177" s="383">
        <f>IF(BD.PD8[[#This Row],[Mon]]="DOP",1,HLOOKUP(BD.PD8[[#This Row],[Mon]],Data!$J$1:$K$2,2,FALSE))</f>
        <v>1</v>
      </c>
      <c r="M177" s="384">
        <v>850</v>
      </c>
      <c r="N177" s="243">
        <f>BD.PD8[[#This Row],[Cant.]]*BD.PD8[[#This Row],[ Tasa ]]*BD.PD8[[#This Row],[ Precio Und.]]</f>
        <v>11050</v>
      </c>
      <c r="O177" s="386">
        <v>0.01</v>
      </c>
      <c r="P177" s="243">
        <f>IF(BD.PD8[[#This Row],[Liquid. '[%']]]&lt;&gt;0,(BD.PD8[[#This Row],[Valor Neto '[DOP']]]*BD.PD8[[#This Row],[Liquid. '[%']]])+BD.PD8[[#This Row],[Valor Neto '[DOP']]],BD.PD8[[#This Row],[Valor Neto '[DOP']]])</f>
        <v>11160.5</v>
      </c>
      <c r="Q177" s="243">
        <f>BD.PD8[[#This Row],[Ppto. Orden Interna '[DOP']]]/HLOOKUP("USD",Data!$J$1:$K$2,2,FALSE)</f>
        <v>171.7</v>
      </c>
      <c r="R177" s="381" t="s">
        <v>386</v>
      </c>
      <c r="S177" s="387"/>
      <c r="T177" s="387"/>
      <c r="U177" s="492" t="s">
        <v>383</v>
      </c>
      <c r="V177" s="493">
        <v>801671</v>
      </c>
      <c r="W177" s="494" t="s">
        <v>387</v>
      </c>
      <c r="X177" s="495">
        <v>16</v>
      </c>
      <c r="Y177" s="388">
        <v>1</v>
      </c>
      <c r="Z177" s="243">
        <f>BD.PD8[[#This Row],[Av.P1 '[%']]]*BD.PD8[[#This Row],[Ppto. Orden Interna '[DOP']]]</f>
        <v>11160.5</v>
      </c>
      <c r="AA177" s="249"/>
      <c r="AB177" s="389"/>
      <c r="AC177" s="243">
        <f>BD.PD8[[#This Row],[Av.P2 '[%']]]*BD.PD8[[#This Row],[Ppto. Orden Interna '[DOP']]]</f>
        <v>0</v>
      </c>
      <c r="AD177" s="249"/>
      <c r="AE177" s="389"/>
      <c r="AF177" s="243">
        <f>BD.PD8[[#This Row],[Av.P3 '[%']]]*BD.PD8[[#This Row],[Ppto. Orden Interna '[DOP']]]</f>
        <v>0</v>
      </c>
      <c r="AG177" s="243"/>
      <c r="AH177" s="243"/>
      <c r="AI177" s="243"/>
      <c r="AJ177" s="243"/>
      <c r="AK177" s="243"/>
      <c r="AL177" s="243"/>
      <c r="AM177" s="496">
        <f>BD.PD8[[#This Row],[Pago 3]]+BD.PD8[[#This Row],[Pago 2]]+BD.PD8[[#This Row],[Pago 1]]</f>
        <v>11160.5</v>
      </c>
      <c r="AN177" s="308" t="s">
        <v>244</v>
      </c>
      <c r="AO177" s="308" t="s">
        <v>245</v>
      </c>
      <c r="AP177" s="308" t="s">
        <v>246</v>
      </c>
      <c r="AQ177" s="308" t="s">
        <v>247</v>
      </c>
      <c r="AR177" s="308">
        <v>594</v>
      </c>
      <c r="AS177" s="308" t="s">
        <v>248</v>
      </c>
      <c r="AT177" s="249" t="s">
        <v>1356</v>
      </c>
      <c r="AU177" s="306"/>
      <c r="AV177" s="306"/>
      <c r="AW177" s="306"/>
      <c r="AX177" s="306"/>
      <c r="AY177" s="306"/>
      <c r="AZ177" s="306"/>
      <c r="BA177" s="306"/>
      <c r="BB177" s="306"/>
      <c r="BC177" s="306"/>
      <c r="BD177" s="306"/>
      <c r="BE177" s="306"/>
      <c r="BF177" s="306"/>
      <c r="BG177" s="306"/>
      <c r="BH177" s="306"/>
      <c r="BI177" s="306"/>
      <c r="BJ177" s="306"/>
      <c r="BK177" s="306"/>
      <c r="BL177" s="306"/>
      <c r="BM177" s="306"/>
      <c r="BN177" s="306"/>
      <c r="BO177" s="306"/>
      <c r="BP177" s="306"/>
      <c r="BQ177" s="306"/>
      <c r="BR177" s="306"/>
      <c r="BS177" s="306"/>
      <c r="BT177" s="306"/>
      <c r="BU177" s="306"/>
      <c r="BV177" s="306"/>
      <c r="BW177" s="306"/>
      <c r="BX177" s="306"/>
      <c r="BY177" s="306"/>
      <c r="BZ177" s="306"/>
      <c r="CA177" s="306"/>
      <c r="CB177" s="306"/>
      <c r="CC177" s="306"/>
      <c r="CD177" s="306"/>
      <c r="CE177" s="306"/>
      <c r="CF177" s="306"/>
      <c r="CG177" s="306"/>
      <c r="CH177" s="306"/>
      <c r="CI177" s="306"/>
      <c r="CJ177" s="306"/>
      <c r="CK177" s="306"/>
      <c r="CL177" s="306"/>
      <c r="CM177" s="306"/>
      <c r="CN177" s="306"/>
      <c r="CO177" s="306"/>
      <c r="CP177" s="306"/>
      <c r="CQ177" s="306"/>
      <c r="CR177" s="306"/>
      <c r="CS177" s="306"/>
      <c r="CT177" s="306"/>
      <c r="CU177" s="306"/>
      <c r="CV177" s="306"/>
      <c r="CW177" s="306"/>
      <c r="CX177" s="306"/>
      <c r="CY177" s="306"/>
      <c r="CZ177" s="306"/>
      <c r="DA177" s="306"/>
      <c r="DB177" s="306"/>
      <c r="DC177" s="306"/>
      <c r="DD177" s="306"/>
      <c r="DE177" s="306"/>
      <c r="DF177" s="306"/>
      <c r="DG177" s="306"/>
      <c r="DH177" s="306"/>
      <c r="DI177" s="306"/>
      <c r="DJ177" s="306"/>
      <c r="DK177" s="306"/>
      <c r="DL177" s="306"/>
      <c r="DM177" s="306"/>
      <c r="DN177" s="306"/>
      <c r="DO177" s="306"/>
      <c r="DP177" s="306"/>
      <c r="DQ177" s="306"/>
      <c r="DR177" s="306"/>
      <c r="DS177" s="306"/>
      <c r="DT177" s="306"/>
      <c r="DU177" s="306"/>
      <c r="DV177" s="306"/>
      <c r="DW177" s="306"/>
      <c r="DX177" s="306"/>
      <c r="DY177" s="306"/>
      <c r="DZ177" s="306"/>
      <c r="EA177" s="306"/>
      <c r="EB177" s="306"/>
      <c r="EC177" s="306"/>
      <c r="ED177" s="306"/>
      <c r="EE177" s="306"/>
      <c r="EF177" s="306"/>
      <c r="EG177" s="306"/>
      <c r="EH177" s="306"/>
      <c r="EI177" s="306"/>
      <c r="EJ177" s="306"/>
      <c r="EK177" s="306"/>
      <c r="EL177" s="306"/>
      <c r="EM177" s="306"/>
      <c r="EN177" s="306"/>
      <c r="EO177" s="306"/>
      <c r="EP177" s="306"/>
      <c r="EQ177" s="306"/>
      <c r="ER177" s="306"/>
      <c r="ES177" s="306"/>
      <c r="ET177" s="306"/>
      <c r="EU177" s="306"/>
      <c r="EV177" s="306"/>
      <c r="EW177" s="306"/>
      <c r="EX177" s="306"/>
      <c r="EY177" s="306"/>
      <c r="EZ177" s="306"/>
      <c r="FA177" s="306"/>
      <c r="FB177" s="306"/>
      <c r="FC177" s="306"/>
      <c r="FD177" s="306"/>
      <c r="FE177" s="306"/>
      <c r="FF177" s="306"/>
      <c r="FG177" s="306"/>
      <c r="FH177" s="306"/>
      <c r="FI177" s="306"/>
      <c r="FJ177" s="306"/>
      <c r="FK177" s="306"/>
      <c r="FL177" s="306"/>
      <c r="FM177" s="306"/>
      <c r="FN177" s="306"/>
      <c r="FO177" s="306"/>
      <c r="FP177" s="306"/>
      <c r="FQ177" s="306"/>
      <c r="FR177" s="306"/>
      <c r="FS177" s="306"/>
      <c r="FT177" s="306"/>
      <c r="FU177" s="306"/>
      <c r="FV177" s="306"/>
      <c r="FW177" s="306"/>
      <c r="FX177" s="306"/>
      <c r="FY177" s="306"/>
      <c r="FZ177" s="306"/>
      <c r="GA177" s="306"/>
      <c r="GB177" s="306"/>
      <c r="GC177" s="306"/>
      <c r="GD177" s="306"/>
      <c r="GE177" s="306"/>
      <c r="GF177" s="306"/>
      <c r="GG177" s="306"/>
      <c r="GH177" s="306"/>
      <c r="GI177" s="306"/>
      <c r="GJ177" s="306"/>
      <c r="GK177" s="306"/>
      <c r="GL177" s="306"/>
      <c r="GM177" s="306"/>
      <c r="GN177" s="306"/>
      <c r="GO177" s="306"/>
      <c r="GP177" s="306"/>
      <c r="GQ177" s="306"/>
      <c r="GR177" s="306"/>
      <c r="GS177" s="306"/>
      <c r="GT177" s="306"/>
      <c r="GU177" s="306"/>
      <c r="GV177" s="306"/>
      <c r="GW177" s="306"/>
      <c r="GX177" s="306"/>
      <c r="GY177" s="306"/>
      <c r="GZ177" s="306"/>
      <c r="HA177" s="306"/>
      <c r="HB177" s="306"/>
      <c r="HC177" s="306"/>
      <c r="HD177" s="306"/>
      <c r="HE177" s="306"/>
      <c r="HF177" s="306"/>
      <c r="HG177" s="306"/>
      <c r="HH177" s="306"/>
      <c r="HI177" s="306"/>
      <c r="HJ177" s="306"/>
      <c r="HK177" s="306"/>
      <c r="HL177" s="306"/>
      <c r="HM177" s="306"/>
      <c r="HN177" s="306"/>
      <c r="HO177" s="306"/>
      <c r="HP177" s="306"/>
      <c r="HQ177" s="306"/>
      <c r="HR177" s="306"/>
      <c r="HS177" s="306"/>
      <c r="HT177" s="306"/>
      <c r="HU177" s="306"/>
      <c r="HV177" s="306"/>
      <c r="HW177" s="306"/>
      <c r="HX177" s="306"/>
      <c r="HY177" s="306"/>
      <c r="HZ177" s="306"/>
      <c r="IA177" s="306"/>
      <c r="IB177" s="306"/>
      <c r="IC177" s="306"/>
      <c r="ID177" s="306"/>
      <c r="IE177" s="306"/>
      <c r="IF177" s="306"/>
      <c r="IG177" s="306"/>
      <c r="IH177" s="306"/>
    </row>
    <row r="178" spans="1:242" s="219" customFormat="1" ht="15" customHeight="1" x14ac:dyDescent="0.3">
      <c r="A178" s="174">
        <v>6.05</v>
      </c>
      <c r="B178" s="231"/>
      <c r="C178" s="232" t="e">
        <f>VLOOKUP(BD.PD8[[#This Row],[Pos]],[18]!PPto[#Data],3,FALSE)</f>
        <v>#REF!</v>
      </c>
      <c r="D178" s="174" t="s">
        <v>23</v>
      </c>
      <c r="E178" s="305" t="str">
        <f>IF(BD.PD8[[#This Row],[.]]="*",VLOOKUP(BD.PD8[[#This Row],[Pos]],[18]Presupuesto!A:H,7,FALSE),"")</f>
        <v/>
      </c>
      <c r="F178" s="521" t="s">
        <v>388</v>
      </c>
      <c r="G178" s="174"/>
      <c r="H178" s="174"/>
      <c r="I178" s="497" t="s">
        <v>251</v>
      </c>
      <c r="J178" s="382">
        <v>1</v>
      </c>
      <c r="K178" s="174" t="s">
        <v>260</v>
      </c>
      <c r="L178" s="383">
        <f>IF(BD.PD8[[#This Row],[Mon]]="DOP",1,HLOOKUP(BD.PD8[[#This Row],[Mon]],Data!$J$1:$K$2,2,FALSE))</f>
        <v>1</v>
      </c>
      <c r="M178" s="384">
        <v>24950</v>
      </c>
      <c r="N178" s="243">
        <f>BD.PD8[[#This Row],[Cant.]]*BD.PD8[[#This Row],[ Tasa ]]*BD.PD8[[#This Row],[ Precio Und.]]</f>
        <v>24950</v>
      </c>
      <c r="O178" s="386">
        <v>0.01</v>
      </c>
      <c r="P178" s="243">
        <f>IF(BD.PD8[[#This Row],[Liquid. '[%']]]&lt;&gt;0,(BD.PD8[[#This Row],[Valor Neto '[DOP']]]*BD.PD8[[#This Row],[Liquid. '[%']]])+BD.PD8[[#This Row],[Valor Neto '[DOP']]],BD.PD8[[#This Row],[Valor Neto '[DOP']]])</f>
        <v>25199.5</v>
      </c>
      <c r="Q178" s="243">
        <f>BD.PD8[[#This Row],[Ppto. Orden Interna '[DOP']]]/HLOOKUP("USD",Data!$J$1:$K$2,2,FALSE)</f>
        <v>387.68461538461537</v>
      </c>
      <c r="R178" s="381" t="s">
        <v>389</v>
      </c>
      <c r="S178" s="387"/>
      <c r="T178" s="387"/>
      <c r="U178" s="492" t="s">
        <v>383</v>
      </c>
      <c r="V178" s="493">
        <v>801671</v>
      </c>
      <c r="W178" s="494" t="s">
        <v>390</v>
      </c>
      <c r="X178" s="495">
        <v>16</v>
      </c>
      <c r="Y178" s="388">
        <v>1</v>
      </c>
      <c r="Z178" s="243">
        <f>BD.PD8[[#This Row],[Av.P1 '[%']]]*BD.PD8[[#This Row],[Ppto. Orden Interna '[DOP']]]</f>
        <v>25199.5</v>
      </c>
      <c r="AA178" s="249"/>
      <c r="AB178" s="389"/>
      <c r="AC178" s="243">
        <f>BD.PD8[[#This Row],[Av.P2 '[%']]]*BD.PD8[[#This Row],[Ppto. Orden Interna '[DOP']]]</f>
        <v>0</v>
      </c>
      <c r="AD178" s="249"/>
      <c r="AE178" s="389"/>
      <c r="AF178" s="243">
        <f>BD.PD8[[#This Row],[Av.P3 '[%']]]*BD.PD8[[#This Row],[Ppto. Orden Interna '[DOP']]]</f>
        <v>0</v>
      </c>
      <c r="AG178" s="243"/>
      <c r="AH178" s="243"/>
      <c r="AI178" s="243"/>
      <c r="AJ178" s="243"/>
      <c r="AK178" s="243"/>
      <c r="AL178" s="243"/>
      <c r="AM178" s="496">
        <f>BD.PD8[[#This Row],[Pago 3]]+BD.PD8[[#This Row],[Pago 2]]+BD.PD8[[#This Row],[Pago 1]]</f>
        <v>25199.5</v>
      </c>
      <c r="AN178" s="308" t="s">
        <v>244</v>
      </c>
      <c r="AO178" s="308" t="s">
        <v>245</v>
      </c>
      <c r="AP178" s="308" t="s">
        <v>246</v>
      </c>
      <c r="AQ178" s="308" t="s">
        <v>247</v>
      </c>
      <c r="AR178" s="308">
        <v>594</v>
      </c>
      <c r="AS178" s="308" t="s">
        <v>248</v>
      </c>
      <c r="AT178" s="249" t="s">
        <v>1356</v>
      </c>
      <c r="AU178" s="306"/>
      <c r="AV178" s="306"/>
      <c r="AW178" s="306"/>
      <c r="AX178" s="306"/>
      <c r="AY178" s="306"/>
      <c r="AZ178" s="306"/>
      <c r="BA178" s="306"/>
      <c r="BB178" s="306"/>
      <c r="BC178" s="306"/>
      <c r="BD178" s="306"/>
      <c r="BE178" s="306"/>
      <c r="BF178" s="306"/>
      <c r="BG178" s="306"/>
      <c r="BH178" s="306"/>
      <c r="BI178" s="306"/>
      <c r="BJ178" s="306"/>
      <c r="BK178" s="306"/>
      <c r="BL178" s="306"/>
      <c r="BM178" s="306"/>
      <c r="BN178" s="306"/>
      <c r="BO178" s="306"/>
      <c r="BP178" s="306"/>
      <c r="BQ178" s="306"/>
      <c r="BR178" s="306"/>
      <c r="BS178" s="306"/>
      <c r="BT178" s="306"/>
      <c r="BU178" s="306"/>
      <c r="BV178" s="306"/>
      <c r="BW178" s="306"/>
      <c r="BX178" s="306"/>
      <c r="BY178" s="306"/>
      <c r="BZ178" s="306"/>
      <c r="CA178" s="306"/>
      <c r="CB178" s="306"/>
      <c r="CC178" s="306"/>
      <c r="CD178" s="306"/>
      <c r="CE178" s="306"/>
      <c r="CF178" s="306"/>
      <c r="CG178" s="306"/>
      <c r="CH178" s="306"/>
      <c r="CI178" s="306"/>
      <c r="CJ178" s="306"/>
      <c r="CK178" s="306"/>
      <c r="CL178" s="306"/>
      <c r="CM178" s="306"/>
      <c r="CN178" s="306"/>
      <c r="CO178" s="306"/>
      <c r="CP178" s="306"/>
      <c r="CQ178" s="306"/>
      <c r="CR178" s="306"/>
      <c r="CS178" s="306"/>
      <c r="CT178" s="306"/>
      <c r="CU178" s="306"/>
      <c r="CV178" s="306"/>
      <c r="CW178" s="306"/>
      <c r="CX178" s="306"/>
      <c r="CY178" s="306"/>
      <c r="CZ178" s="306"/>
      <c r="DA178" s="306"/>
      <c r="DB178" s="306"/>
      <c r="DC178" s="306"/>
      <c r="DD178" s="306"/>
      <c r="DE178" s="306"/>
      <c r="DF178" s="306"/>
      <c r="DG178" s="306"/>
      <c r="DH178" s="306"/>
      <c r="DI178" s="306"/>
      <c r="DJ178" s="306"/>
      <c r="DK178" s="306"/>
      <c r="DL178" s="306"/>
      <c r="DM178" s="306"/>
      <c r="DN178" s="306"/>
      <c r="DO178" s="306"/>
      <c r="DP178" s="306"/>
      <c r="DQ178" s="306"/>
      <c r="DR178" s="306"/>
      <c r="DS178" s="306"/>
      <c r="DT178" s="306"/>
      <c r="DU178" s="306"/>
      <c r="DV178" s="306"/>
      <c r="DW178" s="306"/>
      <c r="DX178" s="306"/>
      <c r="DY178" s="306"/>
      <c r="DZ178" s="306"/>
      <c r="EA178" s="306"/>
      <c r="EB178" s="306"/>
      <c r="EC178" s="306"/>
      <c r="ED178" s="306"/>
      <c r="EE178" s="306"/>
      <c r="EF178" s="306"/>
      <c r="EG178" s="306"/>
      <c r="EH178" s="306"/>
      <c r="EI178" s="306"/>
      <c r="EJ178" s="306"/>
      <c r="EK178" s="306"/>
      <c r="EL178" s="306"/>
      <c r="EM178" s="306"/>
      <c r="EN178" s="306"/>
      <c r="EO178" s="306"/>
      <c r="EP178" s="306"/>
      <c r="EQ178" s="306"/>
      <c r="ER178" s="306"/>
      <c r="ES178" s="306"/>
      <c r="ET178" s="306"/>
      <c r="EU178" s="306"/>
      <c r="EV178" s="306"/>
      <c r="EW178" s="306"/>
      <c r="EX178" s="306"/>
      <c r="EY178" s="306"/>
      <c r="EZ178" s="306"/>
      <c r="FA178" s="306"/>
      <c r="FB178" s="306"/>
      <c r="FC178" s="306"/>
      <c r="FD178" s="306"/>
      <c r="FE178" s="306"/>
      <c r="FF178" s="306"/>
      <c r="FG178" s="306"/>
      <c r="FH178" s="306"/>
      <c r="FI178" s="306"/>
      <c r="FJ178" s="306"/>
      <c r="FK178" s="306"/>
      <c r="FL178" s="306"/>
      <c r="FM178" s="306"/>
      <c r="FN178" s="306"/>
      <c r="FO178" s="306"/>
      <c r="FP178" s="306"/>
      <c r="FQ178" s="306"/>
      <c r="FR178" s="306"/>
      <c r="FS178" s="306"/>
      <c r="FT178" s="306"/>
      <c r="FU178" s="306"/>
      <c r="FV178" s="306"/>
      <c r="FW178" s="306"/>
      <c r="FX178" s="306"/>
      <c r="FY178" s="306"/>
      <c r="FZ178" s="306"/>
      <c r="GA178" s="306"/>
      <c r="GB178" s="306"/>
      <c r="GC178" s="306"/>
      <c r="GD178" s="306"/>
      <c r="GE178" s="306"/>
      <c r="GF178" s="306"/>
      <c r="GG178" s="306"/>
      <c r="GH178" s="306"/>
      <c r="GI178" s="306"/>
      <c r="GJ178" s="306"/>
      <c r="GK178" s="306"/>
      <c r="GL178" s="306"/>
      <c r="GM178" s="306"/>
      <c r="GN178" s="306"/>
      <c r="GO178" s="306"/>
      <c r="GP178" s="306"/>
      <c r="GQ178" s="306"/>
      <c r="GR178" s="306"/>
      <c r="GS178" s="306"/>
      <c r="GT178" s="306"/>
      <c r="GU178" s="306"/>
      <c r="GV178" s="306"/>
      <c r="GW178" s="306"/>
      <c r="GX178" s="306"/>
      <c r="GY178" s="306"/>
      <c r="GZ178" s="306"/>
      <c r="HA178" s="306"/>
      <c r="HB178" s="306"/>
      <c r="HC178" s="306"/>
      <c r="HD178" s="306"/>
      <c r="HE178" s="306"/>
      <c r="HF178" s="306"/>
      <c r="HG178" s="306"/>
      <c r="HH178" s="306"/>
      <c r="HI178" s="306"/>
      <c r="HJ178" s="306"/>
      <c r="HK178" s="306"/>
      <c r="HL178" s="306"/>
      <c r="HM178" s="306"/>
      <c r="HN178" s="306"/>
      <c r="HO178" s="306"/>
      <c r="HP178" s="306"/>
      <c r="HQ178" s="306"/>
      <c r="HR178" s="306"/>
      <c r="HS178" s="306"/>
      <c r="HT178" s="306"/>
      <c r="HU178" s="306"/>
      <c r="HV178" s="306"/>
      <c r="HW178" s="306"/>
      <c r="HX178" s="306"/>
      <c r="HY178" s="306"/>
      <c r="HZ178" s="306"/>
      <c r="IA178" s="306"/>
      <c r="IB178" s="306"/>
      <c r="IC178" s="306"/>
      <c r="ID178" s="306"/>
      <c r="IE178" s="306"/>
      <c r="IF178" s="306"/>
      <c r="IG178" s="306"/>
      <c r="IH178" s="306"/>
    </row>
    <row r="179" spans="1:242" s="219" customFormat="1" ht="15" customHeight="1" x14ac:dyDescent="0.3">
      <c r="A179" s="174">
        <v>6.05</v>
      </c>
      <c r="B179" s="231"/>
      <c r="C179" s="232" t="e">
        <f>VLOOKUP(BD.PD8[[#This Row],[Pos]],[18]!PPto[#Data],3,FALSE)</f>
        <v>#REF!</v>
      </c>
      <c r="D179" s="174" t="s">
        <v>23</v>
      </c>
      <c r="E179" s="305" t="str">
        <f>IF(BD.PD8[[#This Row],[.]]="*",VLOOKUP(BD.PD8[[#This Row],[Pos]],[18]Presupuesto!A:H,7,FALSE),"")</f>
        <v/>
      </c>
      <c r="F179" s="521" t="s">
        <v>391</v>
      </c>
      <c r="G179" s="174"/>
      <c r="H179" s="174"/>
      <c r="I179" s="497" t="s">
        <v>251</v>
      </c>
      <c r="J179" s="382">
        <v>1</v>
      </c>
      <c r="K179" s="174" t="s">
        <v>260</v>
      </c>
      <c r="L179" s="383">
        <f>IF(BD.PD8[[#This Row],[Mon]]="DOP",1,HLOOKUP(BD.PD8[[#This Row],[Mon]],Data!$J$1:$K$2,2,FALSE))</f>
        <v>1</v>
      </c>
      <c r="M179" s="384">
        <v>32500</v>
      </c>
      <c r="N179" s="243">
        <f>BD.PD8[[#This Row],[Cant.]]*BD.PD8[[#This Row],[ Tasa ]]*BD.PD8[[#This Row],[ Precio Und.]]</f>
        <v>32500</v>
      </c>
      <c r="O179" s="386">
        <v>0.01</v>
      </c>
      <c r="P179" s="243">
        <f>IF(BD.PD8[[#This Row],[Liquid. '[%']]]&lt;&gt;0,(BD.PD8[[#This Row],[Valor Neto '[DOP']]]*BD.PD8[[#This Row],[Liquid. '[%']]])+BD.PD8[[#This Row],[Valor Neto '[DOP']]],BD.PD8[[#This Row],[Valor Neto '[DOP']]])</f>
        <v>32825</v>
      </c>
      <c r="Q179" s="243">
        <f>BD.PD8[[#This Row],[Ppto. Orden Interna '[DOP']]]/HLOOKUP("USD",Data!$J$1:$K$2,2,FALSE)</f>
        <v>505</v>
      </c>
      <c r="R179" s="381" t="s">
        <v>389</v>
      </c>
      <c r="S179" s="387"/>
      <c r="T179" s="387"/>
      <c r="U179" s="492" t="s">
        <v>383</v>
      </c>
      <c r="V179" s="493">
        <v>801671</v>
      </c>
      <c r="W179" s="494" t="s">
        <v>390</v>
      </c>
      <c r="X179" s="495">
        <v>16</v>
      </c>
      <c r="Y179" s="388">
        <v>1</v>
      </c>
      <c r="Z179" s="243">
        <f>BD.PD8[[#This Row],[Av.P1 '[%']]]*BD.PD8[[#This Row],[Ppto. Orden Interna '[DOP']]]</f>
        <v>32825</v>
      </c>
      <c r="AA179" s="249"/>
      <c r="AB179" s="389"/>
      <c r="AC179" s="243">
        <f>BD.PD8[[#This Row],[Av.P2 '[%']]]*BD.PD8[[#This Row],[Ppto. Orden Interna '[DOP']]]</f>
        <v>0</v>
      </c>
      <c r="AD179" s="249"/>
      <c r="AE179" s="389"/>
      <c r="AF179" s="243">
        <f>BD.PD8[[#This Row],[Av.P3 '[%']]]*BD.PD8[[#This Row],[Ppto. Orden Interna '[DOP']]]</f>
        <v>0</v>
      </c>
      <c r="AG179" s="243"/>
      <c r="AH179" s="243"/>
      <c r="AI179" s="243"/>
      <c r="AJ179" s="243"/>
      <c r="AK179" s="243"/>
      <c r="AL179" s="243"/>
      <c r="AM179" s="496">
        <f>BD.PD8[[#This Row],[Pago 3]]+BD.PD8[[#This Row],[Pago 2]]+BD.PD8[[#This Row],[Pago 1]]</f>
        <v>32825</v>
      </c>
      <c r="AN179" s="308" t="s">
        <v>244</v>
      </c>
      <c r="AO179" s="308" t="s">
        <v>245</v>
      </c>
      <c r="AP179" s="308" t="s">
        <v>246</v>
      </c>
      <c r="AQ179" s="308" t="s">
        <v>247</v>
      </c>
      <c r="AR179" s="308">
        <v>594</v>
      </c>
      <c r="AS179" s="308" t="s">
        <v>248</v>
      </c>
      <c r="AT179" s="249" t="s">
        <v>1356</v>
      </c>
      <c r="AU179" s="306"/>
      <c r="AV179" s="306"/>
      <c r="AW179" s="306"/>
      <c r="AX179" s="306"/>
      <c r="AY179" s="306"/>
      <c r="AZ179" s="306"/>
      <c r="BA179" s="306"/>
      <c r="BB179" s="306"/>
      <c r="BC179" s="306"/>
      <c r="BD179" s="306"/>
      <c r="BE179" s="306"/>
      <c r="BF179" s="306"/>
      <c r="BG179" s="306"/>
      <c r="BH179" s="306"/>
      <c r="BI179" s="306"/>
      <c r="BJ179" s="306"/>
      <c r="BK179" s="306"/>
      <c r="BL179" s="306"/>
      <c r="BM179" s="306"/>
      <c r="BN179" s="306"/>
      <c r="BO179" s="306"/>
      <c r="BP179" s="306"/>
      <c r="BQ179" s="306"/>
      <c r="BR179" s="306"/>
      <c r="BS179" s="306"/>
      <c r="BT179" s="306"/>
      <c r="BU179" s="306"/>
      <c r="BV179" s="306"/>
      <c r="BW179" s="306"/>
      <c r="BX179" s="306"/>
      <c r="BY179" s="306"/>
      <c r="BZ179" s="306"/>
      <c r="CA179" s="306"/>
      <c r="CB179" s="306"/>
      <c r="CC179" s="306"/>
      <c r="CD179" s="306"/>
      <c r="CE179" s="306"/>
      <c r="CF179" s="306"/>
      <c r="CG179" s="306"/>
      <c r="CH179" s="306"/>
      <c r="CI179" s="306"/>
      <c r="CJ179" s="306"/>
      <c r="CK179" s="306"/>
      <c r="CL179" s="306"/>
      <c r="CM179" s="306"/>
      <c r="CN179" s="306"/>
      <c r="CO179" s="306"/>
      <c r="CP179" s="306"/>
      <c r="CQ179" s="306"/>
      <c r="CR179" s="306"/>
      <c r="CS179" s="306"/>
      <c r="CT179" s="306"/>
      <c r="CU179" s="306"/>
      <c r="CV179" s="306"/>
      <c r="CW179" s="306"/>
      <c r="CX179" s="306"/>
      <c r="CY179" s="306"/>
      <c r="CZ179" s="306"/>
      <c r="DA179" s="306"/>
      <c r="DB179" s="306"/>
      <c r="DC179" s="306"/>
      <c r="DD179" s="306"/>
      <c r="DE179" s="306"/>
      <c r="DF179" s="306"/>
      <c r="DG179" s="306"/>
      <c r="DH179" s="306"/>
      <c r="DI179" s="306"/>
      <c r="DJ179" s="306"/>
      <c r="DK179" s="306"/>
      <c r="DL179" s="306"/>
      <c r="DM179" s="306"/>
      <c r="DN179" s="306"/>
      <c r="DO179" s="306"/>
      <c r="DP179" s="306"/>
      <c r="DQ179" s="306"/>
      <c r="DR179" s="306"/>
      <c r="DS179" s="306"/>
      <c r="DT179" s="306"/>
      <c r="DU179" s="306"/>
      <c r="DV179" s="306"/>
      <c r="DW179" s="306"/>
      <c r="DX179" s="306"/>
      <c r="DY179" s="306"/>
      <c r="DZ179" s="306"/>
      <c r="EA179" s="306"/>
      <c r="EB179" s="306"/>
      <c r="EC179" s="306"/>
      <c r="ED179" s="306"/>
      <c r="EE179" s="306"/>
      <c r="EF179" s="306"/>
      <c r="EG179" s="306"/>
      <c r="EH179" s="306"/>
      <c r="EI179" s="306"/>
      <c r="EJ179" s="306"/>
      <c r="EK179" s="306"/>
      <c r="EL179" s="306"/>
      <c r="EM179" s="306"/>
      <c r="EN179" s="306"/>
      <c r="EO179" s="306"/>
      <c r="EP179" s="306"/>
      <c r="EQ179" s="306"/>
      <c r="ER179" s="306"/>
      <c r="ES179" s="306"/>
      <c r="ET179" s="306"/>
      <c r="EU179" s="306"/>
      <c r="EV179" s="306"/>
      <c r="EW179" s="306"/>
      <c r="EX179" s="306"/>
      <c r="EY179" s="306"/>
      <c r="EZ179" s="306"/>
      <c r="FA179" s="306"/>
      <c r="FB179" s="306"/>
      <c r="FC179" s="306"/>
      <c r="FD179" s="306"/>
      <c r="FE179" s="306"/>
      <c r="FF179" s="306"/>
      <c r="FG179" s="306"/>
      <c r="FH179" s="306"/>
      <c r="FI179" s="306"/>
      <c r="FJ179" s="306"/>
      <c r="FK179" s="306"/>
      <c r="FL179" s="306"/>
      <c r="FM179" s="306"/>
      <c r="FN179" s="306"/>
      <c r="FO179" s="306"/>
      <c r="FP179" s="306"/>
      <c r="FQ179" s="306"/>
      <c r="FR179" s="306"/>
      <c r="FS179" s="306"/>
      <c r="FT179" s="306"/>
      <c r="FU179" s="306"/>
      <c r="FV179" s="306"/>
      <c r="FW179" s="306"/>
      <c r="FX179" s="306"/>
      <c r="FY179" s="306"/>
      <c r="FZ179" s="306"/>
      <c r="GA179" s="306"/>
      <c r="GB179" s="306"/>
      <c r="GC179" s="306"/>
      <c r="GD179" s="306"/>
      <c r="GE179" s="306"/>
      <c r="GF179" s="306"/>
      <c r="GG179" s="306"/>
      <c r="GH179" s="306"/>
      <c r="GI179" s="306"/>
      <c r="GJ179" s="306"/>
      <c r="GK179" s="306"/>
      <c r="GL179" s="306"/>
      <c r="GM179" s="306"/>
      <c r="GN179" s="306"/>
      <c r="GO179" s="306"/>
      <c r="GP179" s="306"/>
      <c r="GQ179" s="306"/>
      <c r="GR179" s="306"/>
      <c r="GS179" s="306"/>
      <c r="GT179" s="306"/>
      <c r="GU179" s="306"/>
      <c r="GV179" s="306"/>
      <c r="GW179" s="306"/>
      <c r="GX179" s="306"/>
      <c r="GY179" s="306"/>
      <c r="GZ179" s="306"/>
      <c r="HA179" s="306"/>
      <c r="HB179" s="306"/>
      <c r="HC179" s="306"/>
      <c r="HD179" s="306"/>
      <c r="HE179" s="306"/>
      <c r="HF179" s="306"/>
      <c r="HG179" s="306"/>
      <c r="HH179" s="306"/>
      <c r="HI179" s="306"/>
      <c r="HJ179" s="306"/>
      <c r="HK179" s="306"/>
      <c r="HL179" s="306"/>
      <c r="HM179" s="306"/>
      <c r="HN179" s="306"/>
      <c r="HO179" s="306"/>
      <c r="HP179" s="306"/>
      <c r="HQ179" s="306"/>
      <c r="HR179" s="306"/>
      <c r="HS179" s="306"/>
      <c r="HT179" s="306"/>
      <c r="HU179" s="306"/>
      <c r="HV179" s="306"/>
      <c r="HW179" s="306"/>
      <c r="HX179" s="306"/>
      <c r="HY179" s="306"/>
      <c r="HZ179" s="306"/>
      <c r="IA179" s="306"/>
      <c r="IB179" s="306"/>
      <c r="IC179" s="306"/>
      <c r="ID179" s="306"/>
      <c r="IE179" s="306"/>
      <c r="IF179" s="306"/>
      <c r="IG179" s="306"/>
      <c r="IH179" s="306"/>
    </row>
    <row r="180" spans="1:242" s="219" customFormat="1" ht="15" customHeight="1" x14ac:dyDescent="0.3">
      <c r="A180" s="174">
        <v>6.05</v>
      </c>
      <c r="B180" s="231"/>
      <c r="C180" s="232" t="e">
        <f>VLOOKUP(BD.PD8[[#This Row],[Pos]],[18]!PPto[#Data],3,FALSE)</f>
        <v>#REF!</v>
      </c>
      <c r="D180" s="174" t="s">
        <v>23</v>
      </c>
      <c r="E180" s="305" t="str">
        <f>IF(BD.PD8[[#This Row],[.]]="*",VLOOKUP(BD.PD8[[#This Row],[Pos]],[18]Presupuesto!A:H,7,FALSE),"")</f>
        <v/>
      </c>
      <c r="F180" s="234" t="s">
        <v>392</v>
      </c>
      <c r="G180" s="174"/>
      <c r="H180" s="174"/>
      <c r="I180" s="497" t="s">
        <v>251</v>
      </c>
      <c r="J180" s="382">
        <v>19</v>
      </c>
      <c r="K180" s="174" t="s">
        <v>260</v>
      </c>
      <c r="L180" s="383">
        <f>IF(BD.PD8[[#This Row],[Mon]]="DOP",1,HLOOKUP(BD.PD8[[#This Row],[Mon]],Data!$J$1:$K$2,2,FALSE))</f>
        <v>1</v>
      </c>
      <c r="M180" s="384">
        <v>9129.5</v>
      </c>
      <c r="N180" s="243">
        <f>BD.PD8[[#This Row],[Cant.]]*BD.PD8[[#This Row],[ Tasa ]]*BD.PD8[[#This Row],[ Precio Und.]]</f>
        <v>173460.5</v>
      </c>
      <c r="O180" s="386">
        <v>0.01</v>
      </c>
      <c r="P180" s="243">
        <f>IF(BD.PD8[[#This Row],[Liquid. '[%']]]&lt;&gt;0,(BD.PD8[[#This Row],[Valor Neto '[DOP']]]*BD.PD8[[#This Row],[Liquid. '[%']]])+BD.PD8[[#This Row],[Valor Neto '[DOP']]],BD.PD8[[#This Row],[Valor Neto '[DOP']]])</f>
        <v>175195.10500000001</v>
      </c>
      <c r="Q180" s="243">
        <f>BD.PD8[[#This Row],[Ppto. Orden Interna '[DOP']]]/HLOOKUP("USD",Data!$J$1:$K$2,2,FALSE)</f>
        <v>2695.3093076923078</v>
      </c>
      <c r="R180" s="381" t="s">
        <v>386</v>
      </c>
      <c r="S180" s="387"/>
      <c r="T180" s="387"/>
      <c r="U180" s="492" t="s">
        <v>383</v>
      </c>
      <c r="V180" s="493">
        <v>801671</v>
      </c>
      <c r="W180" s="494" t="s">
        <v>387</v>
      </c>
      <c r="X180" s="495">
        <v>16</v>
      </c>
      <c r="Y180" s="388">
        <v>1</v>
      </c>
      <c r="Z180" s="243">
        <f>BD.PD8[[#This Row],[Av.P1 '[%']]]*BD.PD8[[#This Row],[Ppto. Orden Interna '[DOP']]]</f>
        <v>175195.10500000001</v>
      </c>
      <c r="AA180" s="249"/>
      <c r="AB180" s="389"/>
      <c r="AC180" s="243">
        <f>BD.PD8[[#This Row],[Av.P2 '[%']]]*BD.PD8[[#This Row],[Ppto. Orden Interna '[DOP']]]</f>
        <v>0</v>
      </c>
      <c r="AD180" s="249"/>
      <c r="AE180" s="389"/>
      <c r="AF180" s="243">
        <f>BD.PD8[[#This Row],[Av.P3 '[%']]]*BD.PD8[[#This Row],[Ppto. Orden Interna '[DOP']]]</f>
        <v>0</v>
      </c>
      <c r="AG180" s="243"/>
      <c r="AH180" s="243"/>
      <c r="AI180" s="243"/>
      <c r="AJ180" s="243"/>
      <c r="AK180" s="243"/>
      <c r="AL180" s="243"/>
      <c r="AM180" s="496">
        <f>BD.PD8[[#This Row],[Pago 3]]+BD.PD8[[#This Row],[Pago 2]]+BD.PD8[[#This Row],[Pago 1]]</f>
        <v>175195.10500000001</v>
      </c>
      <c r="AN180" s="308" t="s">
        <v>244</v>
      </c>
      <c r="AO180" s="308" t="s">
        <v>245</v>
      </c>
      <c r="AP180" s="308" t="s">
        <v>246</v>
      </c>
      <c r="AQ180" s="308" t="s">
        <v>247</v>
      </c>
      <c r="AR180" s="308">
        <v>594</v>
      </c>
      <c r="AS180" s="308" t="s">
        <v>248</v>
      </c>
      <c r="AT180" s="249" t="s">
        <v>1356</v>
      </c>
      <c r="AU180" s="306"/>
      <c r="AV180" s="306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306"/>
      <c r="BH180" s="306"/>
      <c r="BI180" s="306"/>
      <c r="BJ180" s="306"/>
      <c r="BK180" s="306"/>
      <c r="BL180" s="306"/>
      <c r="BM180" s="306"/>
      <c r="BN180" s="306"/>
      <c r="BO180" s="306"/>
      <c r="BP180" s="306"/>
      <c r="BQ180" s="306"/>
      <c r="BR180" s="306"/>
      <c r="BS180" s="306"/>
      <c r="BT180" s="306"/>
      <c r="BU180" s="306"/>
      <c r="BV180" s="306"/>
      <c r="BW180" s="306"/>
      <c r="BX180" s="306"/>
      <c r="BY180" s="306"/>
      <c r="BZ180" s="306"/>
      <c r="CA180" s="306"/>
      <c r="CB180" s="306"/>
      <c r="CC180" s="306"/>
      <c r="CD180" s="306"/>
      <c r="CE180" s="306"/>
      <c r="CF180" s="306"/>
      <c r="CG180" s="306"/>
      <c r="CH180" s="306"/>
      <c r="CI180" s="306"/>
      <c r="CJ180" s="306"/>
      <c r="CK180" s="306"/>
      <c r="CL180" s="306"/>
      <c r="CM180" s="306"/>
      <c r="CN180" s="306"/>
      <c r="CO180" s="306"/>
      <c r="CP180" s="306"/>
      <c r="CQ180" s="306"/>
      <c r="CR180" s="306"/>
      <c r="CS180" s="306"/>
      <c r="CT180" s="306"/>
      <c r="CU180" s="306"/>
      <c r="CV180" s="306"/>
      <c r="CW180" s="306"/>
      <c r="CX180" s="306"/>
      <c r="CY180" s="306"/>
      <c r="CZ180" s="306"/>
      <c r="DA180" s="306"/>
      <c r="DB180" s="306"/>
      <c r="DC180" s="306"/>
      <c r="DD180" s="306"/>
      <c r="DE180" s="306"/>
      <c r="DF180" s="306"/>
      <c r="DG180" s="306"/>
      <c r="DH180" s="306"/>
      <c r="DI180" s="306"/>
      <c r="DJ180" s="306"/>
      <c r="DK180" s="306"/>
      <c r="DL180" s="306"/>
      <c r="DM180" s="306"/>
      <c r="DN180" s="306"/>
      <c r="DO180" s="306"/>
      <c r="DP180" s="306"/>
      <c r="DQ180" s="306"/>
      <c r="DR180" s="306"/>
      <c r="DS180" s="306"/>
      <c r="DT180" s="306"/>
      <c r="DU180" s="306"/>
      <c r="DV180" s="306"/>
      <c r="DW180" s="306"/>
      <c r="DX180" s="306"/>
      <c r="DY180" s="306"/>
      <c r="DZ180" s="306"/>
      <c r="EA180" s="306"/>
      <c r="EB180" s="306"/>
      <c r="EC180" s="306"/>
      <c r="ED180" s="306"/>
      <c r="EE180" s="306"/>
      <c r="EF180" s="306"/>
      <c r="EG180" s="306"/>
      <c r="EH180" s="306"/>
      <c r="EI180" s="306"/>
      <c r="EJ180" s="306"/>
      <c r="EK180" s="306"/>
      <c r="EL180" s="306"/>
      <c r="EM180" s="306"/>
      <c r="EN180" s="306"/>
      <c r="EO180" s="306"/>
      <c r="EP180" s="306"/>
      <c r="EQ180" s="306"/>
      <c r="ER180" s="306"/>
      <c r="ES180" s="306"/>
      <c r="ET180" s="306"/>
      <c r="EU180" s="306"/>
      <c r="EV180" s="306"/>
      <c r="EW180" s="306"/>
      <c r="EX180" s="306"/>
      <c r="EY180" s="306"/>
      <c r="EZ180" s="306"/>
      <c r="FA180" s="306"/>
      <c r="FB180" s="306"/>
      <c r="FC180" s="306"/>
      <c r="FD180" s="306"/>
      <c r="FE180" s="306"/>
      <c r="FF180" s="306"/>
      <c r="FG180" s="306"/>
      <c r="FH180" s="306"/>
      <c r="FI180" s="306"/>
      <c r="FJ180" s="306"/>
      <c r="FK180" s="306"/>
      <c r="FL180" s="306"/>
      <c r="FM180" s="306"/>
      <c r="FN180" s="306"/>
      <c r="FO180" s="306"/>
      <c r="FP180" s="306"/>
      <c r="FQ180" s="306"/>
      <c r="FR180" s="306"/>
      <c r="FS180" s="306"/>
      <c r="FT180" s="306"/>
      <c r="FU180" s="306"/>
      <c r="FV180" s="306"/>
      <c r="FW180" s="306"/>
      <c r="FX180" s="306"/>
      <c r="FY180" s="306"/>
      <c r="FZ180" s="306"/>
      <c r="GA180" s="306"/>
      <c r="GB180" s="306"/>
      <c r="GC180" s="306"/>
      <c r="GD180" s="306"/>
      <c r="GE180" s="306"/>
      <c r="GF180" s="306"/>
      <c r="GG180" s="306"/>
      <c r="GH180" s="306"/>
      <c r="GI180" s="306"/>
      <c r="GJ180" s="306"/>
      <c r="GK180" s="306"/>
      <c r="GL180" s="306"/>
      <c r="GM180" s="306"/>
      <c r="GN180" s="306"/>
      <c r="GO180" s="306"/>
      <c r="GP180" s="306"/>
      <c r="GQ180" s="306"/>
      <c r="GR180" s="306"/>
      <c r="GS180" s="306"/>
      <c r="GT180" s="306"/>
      <c r="GU180" s="306"/>
      <c r="GV180" s="306"/>
      <c r="GW180" s="306"/>
      <c r="GX180" s="306"/>
      <c r="GY180" s="306"/>
      <c r="GZ180" s="306"/>
      <c r="HA180" s="306"/>
      <c r="HB180" s="306"/>
      <c r="HC180" s="306"/>
      <c r="HD180" s="306"/>
      <c r="HE180" s="306"/>
      <c r="HF180" s="306"/>
      <c r="HG180" s="306"/>
      <c r="HH180" s="306"/>
      <c r="HI180" s="306"/>
      <c r="HJ180" s="306"/>
      <c r="HK180" s="306"/>
      <c r="HL180" s="306"/>
      <c r="HM180" s="306"/>
      <c r="HN180" s="306"/>
      <c r="HO180" s="306"/>
      <c r="HP180" s="306"/>
      <c r="HQ180" s="306"/>
      <c r="HR180" s="306"/>
      <c r="HS180" s="306"/>
      <c r="HT180" s="306"/>
      <c r="HU180" s="306"/>
      <c r="HV180" s="306"/>
      <c r="HW180" s="306"/>
      <c r="HX180" s="306"/>
      <c r="HY180" s="306"/>
      <c r="HZ180" s="306"/>
      <c r="IA180" s="306"/>
      <c r="IB180" s="306"/>
      <c r="IC180" s="306"/>
      <c r="ID180" s="306"/>
      <c r="IE180" s="306"/>
      <c r="IF180" s="306"/>
      <c r="IG180" s="306"/>
      <c r="IH180" s="306"/>
    </row>
    <row r="181" spans="1:242" s="219" customFormat="1" ht="15" customHeight="1" x14ac:dyDescent="0.3">
      <c r="A181" s="174">
        <v>6.05</v>
      </c>
      <c r="B181" s="231"/>
      <c r="C181" s="232" t="e">
        <f>VLOOKUP(BD.PD8[[#This Row],[Pos]],[18]!PPto[#Data],3,FALSE)</f>
        <v>#REF!</v>
      </c>
      <c r="D181" s="174" t="s">
        <v>23</v>
      </c>
      <c r="E181" s="305" t="str">
        <f>IF(BD.PD8[[#This Row],[.]]="*",VLOOKUP(BD.PD8[[#This Row],[Pos]],[18]Presupuesto!A:H,7,FALSE),"")</f>
        <v/>
      </c>
      <c r="F181" s="234" t="s">
        <v>393</v>
      </c>
      <c r="G181" s="174"/>
      <c r="H181" s="174"/>
      <c r="I181" s="497" t="s">
        <v>251</v>
      </c>
      <c r="J181" s="382">
        <v>19</v>
      </c>
      <c r="K181" s="174" t="s">
        <v>260</v>
      </c>
      <c r="L181" s="383">
        <f>IF(BD.PD8[[#This Row],[Mon]]="DOP",1,HLOOKUP(BD.PD8[[#This Row],[Mon]],Data!$J$1:$K$2,2,FALSE))</f>
        <v>1</v>
      </c>
      <c r="M181" s="384">
        <v>593.22</v>
      </c>
      <c r="N181" s="243">
        <f>BD.PD8[[#This Row],[Cant.]]*BD.PD8[[#This Row],[ Tasa ]]*BD.PD8[[#This Row],[ Precio Und.]]</f>
        <v>11271.18</v>
      </c>
      <c r="O181" s="386">
        <v>0.01</v>
      </c>
      <c r="P181" s="243">
        <f>IF(BD.PD8[[#This Row],[Liquid. '[%']]]&lt;&gt;0,(BD.PD8[[#This Row],[Valor Neto '[DOP']]]*BD.PD8[[#This Row],[Liquid. '[%']]])+BD.PD8[[#This Row],[Valor Neto '[DOP']]],BD.PD8[[#This Row],[Valor Neto '[DOP']]])</f>
        <v>11383.891799999999</v>
      </c>
      <c r="Q181" s="243">
        <f>BD.PD8[[#This Row],[Ppto. Orden Interna '[DOP']]]/HLOOKUP("USD",Data!$J$1:$K$2,2,FALSE)</f>
        <v>175.1367969230769</v>
      </c>
      <c r="R181" s="381" t="s">
        <v>394</v>
      </c>
      <c r="S181" s="387"/>
      <c r="T181" s="387"/>
      <c r="U181" s="492" t="s">
        <v>383</v>
      </c>
      <c r="V181" s="493">
        <v>801671</v>
      </c>
      <c r="W181" s="494" t="s">
        <v>395</v>
      </c>
      <c r="X181" s="495">
        <v>16</v>
      </c>
      <c r="Y181" s="388">
        <v>1</v>
      </c>
      <c r="Z181" s="243">
        <f>BD.PD8[[#This Row],[Av.P1 '[%']]]*BD.PD8[[#This Row],[Ppto. Orden Interna '[DOP']]]</f>
        <v>11383.891799999999</v>
      </c>
      <c r="AA181" s="249"/>
      <c r="AB181" s="389"/>
      <c r="AC181" s="243">
        <f>BD.PD8[[#This Row],[Av.P2 '[%']]]*BD.PD8[[#This Row],[Ppto. Orden Interna '[DOP']]]</f>
        <v>0</v>
      </c>
      <c r="AD181" s="249"/>
      <c r="AE181" s="389"/>
      <c r="AF181" s="243">
        <f>BD.PD8[[#This Row],[Av.P3 '[%']]]*BD.PD8[[#This Row],[Ppto. Orden Interna '[DOP']]]</f>
        <v>0</v>
      </c>
      <c r="AG181" s="243"/>
      <c r="AH181" s="243"/>
      <c r="AI181" s="243"/>
      <c r="AJ181" s="243"/>
      <c r="AK181" s="243"/>
      <c r="AL181" s="243"/>
      <c r="AM181" s="496">
        <f>BD.PD8[[#This Row],[Pago 3]]+BD.PD8[[#This Row],[Pago 2]]+BD.PD8[[#This Row],[Pago 1]]</f>
        <v>11383.891799999999</v>
      </c>
      <c r="AN181" s="308" t="s">
        <v>244</v>
      </c>
      <c r="AO181" s="308" t="s">
        <v>245</v>
      </c>
      <c r="AP181" s="308" t="s">
        <v>246</v>
      </c>
      <c r="AQ181" s="308" t="s">
        <v>247</v>
      </c>
      <c r="AR181" s="308">
        <v>594</v>
      </c>
      <c r="AS181" s="308" t="s">
        <v>248</v>
      </c>
      <c r="AT181" s="249" t="s">
        <v>1356</v>
      </c>
      <c r="AU181" s="306"/>
      <c r="AV181" s="306"/>
      <c r="AW181" s="306"/>
      <c r="AX181" s="306"/>
      <c r="AY181" s="306"/>
      <c r="AZ181" s="306"/>
      <c r="BA181" s="306"/>
      <c r="BB181" s="306"/>
      <c r="BC181" s="306"/>
      <c r="BD181" s="306"/>
      <c r="BE181" s="306"/>
      <c r="BF181" s="306"/>
      <c r="BG181" s="306"/>
      <c r="BH181" s="306"/>
      <c r="BI181" s="306"/>
      <c r="BJ181" s="306"/>
      <c r="BK181" s="306"/>
      <c r="BL181" s="306"/>
      <c r="BM181" s="306"/>
      <c r="BN181" s="306"/>
      <c r="BO181" s="306"/>
      <c r="BP181" s="306"/>
      <c r="BQ181" s="306"/>
      <c r="BR181" s="306"/>
      <c r="BS181" s="306"/>
      <c r="BT181" s="306"/>
      <c r="BU181" s="306"/>
      <c r="BV181" s="306"/>
      <c r="BW181" s="306"/>
      <c r="BX181" s="306"/>
      <c r="BY181" s="306"/>
      <c r="BZ181" s="306"/>
      <c r="CA181" s="306"/>
      <c r="CB181" s="306"/>
      <c r="CC181" s="306"/>
      <c r="CD181" s="306"/>
      <c r="CE181" s="306"/>
      <c r="CF181" s="306"/>
      <c r="CG181" s="306"/>
      <c r="CH181" s="306"/>
      <c r="CI181" s="306"/>
      <c r="CJ181" s="306"/>
      <c r="CK181" s="306"/>
      <c r="CL181" s="306"/>
      <c r="CM181" s="306"/>
      <c r="CN181" s="306"/>
      <c r="CO181" s="306"/>
      <c r="CP181" s="306"/>
      <c r="CQ181" s="306"/>
      <c r="CR181" s="306"/>
      <c r="CS181" s="306"/>
      <c r="CT181" s="306"/>
      <c r="CU181" s="306"/>
      <c r="CV181" s="306"/>
      <c r="CW181" s="306"/>
      <c r="CX181" s="306"/>
      <c r="CY181" s="306"/>
      <c r="CZ181" s="306"/>
      <c r="DA181" s="306"/>
      <c r="DB181" s="306"/>
      <c r="DC181" s="306"/>
      <c r="DD181" s="306"/>
      <c r="DE181" s="306"/>
      <c r="DF181" s="306"/>
      <c r="DG181" s="306"/>
      <c r="DH181" s="306"/>
      <c r="DI181" s="306"/>
      <c r="DJ181" s="306"/>
      <c r="DK181" s="306"/>
      <c r="DL181" s="306"/>
      <c r="DM181" s="306"/>
      <c r="DN181" s="306"/>
      <c r="DO181" s="306"/>
      <c r="DP181" s="306"/>
      <c r="DQ181" s="306"/>
      <c r="DR181" s="306"/>
      <c r="DS181" s="306"/>
      <c r="DT181" s="306"/>
      <c r="DU181" s="306"/>
      <c r="DV181" s="306"/>
      <c r="DW181" s="306"/>
      <c r="DX181" s="306"/>
      <c r="DY181" s="306"/>
      <c r="DZ181" s="306"/>
      <c r="EA181" s="306"/>
      <c r="EB181" s="306"/>
      <c r="EC181" s="306"/>
      <c r="ED181" s="306"/>
      <c r="EE181" s="306"/>
      <c r="EF181" s="306"/>
      <c r="EG181" s="306"/>
      <c r="EH181" s="306"/>
      <c r="EI181" s="306"/>
      <c r="EJ181" s="306"/>
      <c r="EK181" s="306"/>
      <c r="EL181" s="306"/>
      <c r="EM181" s="306"/>
      <c r="EN181" s="306"/>
      <c r="EO181" s="306"/>
      <c r="EP181" s="306"/>
      <c r="EQ181" s="306"/>
      <c r="ER181" s="306"/>
      <c r="ES181" s="306"/>
      <c r="ET181" s="306"/>
      <c r="EU181" s="306"/>
      <c r="EV181" s="306"/>
      <c r="EW181" s="306"/>
      <c r="EX181" s="306"/>
      <c r="EY181" s="306"/>
      <c r="EZ181" s="306"/>
      <c r="FA181" s="306"/>
      <c r="FB181" s="306"/>
      <c r="FC181" s="306"/>
      <c r="FD181" s="306"/>
      <c r="FE181" s="306"/>
      <c r="FF181" s="306"/>
      <c r="FG181" s="306"/>
      <c r="FH181" s="306"/>
      <c r="FI181" s="306"/>
      <c r="FJ181" s="306"/>
      <c r="FK181" s="306"/>
      <c r="FL181" s="306"/>
      <c r="FM181" s="306"/>
      <c r="FN181" s="306"/>
      <c r="FO181" s="306"/>
      <c r="FP181" s="306"/>
      <c r="FQ181" s="306"/>
      <c r="FR181" s="306"/>
      <c r="FS181" s="306"/>
      <c r="FT181" s="306"/>
      <c r="FU181" s="306"/>
      <c r="FV181" s="306"/>
      <c r="FW181" s="306"/>
      <c r="FX181" s="306"/>
      <c r="FY181" s="306"/>
      <c r="FZ181" s="306"/>
      <c r="GA181" s="306"/>
      <c r="GB181" s="306"/>
      <c r="GC181" s="306"/>
      <c r="GD181" s="306"/>
      <c r="GE181" s="306"/>
      <c r="GF181" s="306"/>
      <c r="GG181" s="306"/>
      <c r="GH181" s="306"/>
      <c r="GI181" s="306"/>
      <c r="GJ181" s="306"/>
      <c r="GK181" s="306"/>
      <c r="GL181" s="306"/>
      <c r="GM181" s="306"/>
      <c r="GN181" s="306"/>
      <c r="GO181" s="306"/>
      <c r="GP181" s="306"/>
      <c r="GQ181" s="306"/>
      <c r="GR181" s="306"/>
      <c r="GS181" s="306"/>
      <c r="GT181" s="306"/>
      <c r="GU181" s="306"/>
      <c r="GV181" s="306"/>
      <c r="GW181" s="306"/>
      <c r="GX181" s="306"/>
      <c r="GY181" s="306"/>
      <c r="GZ181" s="306"/>
      <c r="HA181" s="306"/>
      <c r="HB181" s="306"/>
      <c r="HC181" s="306"/>
      <c r="HD181" s="306"/>
      <c r="HE181" s="306"/>
      <c r="HF181" s="306"/>
      <c r="HG181" s="306"/>
      <c r="HH181" s="306"/>
      <c r="HI181" s="306"/>
      <c r="HJ181" s="306"/>
      <c r="HK181" s="306"/>
      <c r="HL181" s="306"/>
      <c r="HM181" s="306"/>
      <c r="HN181" s="306"/>
      <c r="HO181" s="306"/>
      <c r="HP181" s="306"/>
      <c r="HQ181" s="306"/>
      <c r="HR181" s="306"/>
      <c r="HS181" s="306"/>
      <c r="HT181" s="306"/>
      <c r="HU181" s="306"/>
      <c r="HV181" s="306"/>
      <c r="HW181" s="306"/>
      <c r="HX181" s="306"/>
      <c r="HY181" s="306"/>
      <c r="HZ181" s="306"/>
      <c r="IA181" s="306"/>
      <c r="IB181" s="306"/>
      <c r="IC181" s="306"/>
      <c r="ID181" s="306"/>
      <c r="IE181" s="306"/>
      <c r="IF181" s="306"/>
      <c r="IG181" s="306"/>
      <c r="IH181" s="306"/>
    </row>
    <row r="182" spans="1:242" s="219" customFormat="1" ht="15" customHeight="1" x14ac:dyDescent="0.3">
      <c r="A182" s="174">
        <v>6.05</v>
      </c>
      <c r="B182" s="231"/>
      <c r="C182" s="232" t="e">
        <f>VLOOKUP(BD.PD8[[#This Row],[Pos]],[18]!PPto[#Data],3,FALSE)</f>
        <v>#REF!</v>
      </c>
      <c r="D182" s="174" t="s">
        <v>23</v>
      </c>
      <c r="E182" s="305" t="str">
        <f>IF(BD.PD8[[#This Row],[.]]="*",VLOOKUP(BD.PD8[[#This Row],[Pos]],[18]Presupuesto!A:H,7,FALSE),"")</f>
        <v/>
      </c>
      <c r="F182" s="234" t="s">
        <v>396</v>
      </c>
      <c r="G182" s="174"/>
      <c r="H182" s="174"/>
      <c r="I182" s="497" t="s">
        <v>251</v>
      </c>
      <c r="J182" s="382">
        <v>5</v>
      </c>
      <c r="K182" s="174" t="s">
        <v>260</v>
      </c>
      <c r="L182" s="383">
        <f>IF(BD.PD8[[#This Row],[Mon]]="DOP",1,HLOOKUP(BD.PD8[[#This Row],[Mon]],Data!$J$1:$K$2,2,FALSE))</f>
        <v>1</v>
      </c>
      <c r="M182" s="384">
        <v>2250</v>
      </c>
      <c r="N182" s="243">
        <f>BD.PD8[[#This Row],[Cant.]]*BD.PD8[[#This Row],[ Tasa ]]*BD.PD8[[#This Row],[ Precio Und.]]</f>
        <v>11250</v>
      </c>
      <c r="O182" s="386">
        <v>0.01</v>
      </c>
      <c r="P182" s="243">
        <f>IF(BD.PD8[[#This Row],[Liquid. '[%']]]&lt;&gt;0,(BD.PD8[[#This Row],[Valor Neto '[DOP']]]*BD.PD8[[#This Row],[Liquid. '[%']]])+BD.PD8[[#This Row],[Valor Neto '[DOP']]],BD.PD8[[#This Row],[Valor Neto '[DOP']]])</f>
        <v>11362.5</v>
      </c>
      <c r="Q182" s="243">
        <f>BD.PD8[[#This Row],[Ppto. Orden Interna '[DOP']]]/HLOOKUP("USD",Data!$J$1:$K$2,2,FALSE)</f>
        <v>174.80769230769232</v>
      </c>
      <c r="R182" s="381" t="s">
        <v>389</v>
      </c>
      <c r="S182" s="387"/>
      <c r="T182" s="387"/>
      <c r="U182" s="492" t="s">
        <v>383</v>
      </c>
      <c r="V182" s="493">
        <v>801671</v>
      </c>
      <c r="W182" s="494" t="s">
        <v>390</v>
      </c>
      <c r="X182" s="495">
        <v>16</v>
      </c>
      <c r="Y182" s="388">
        <v>1</v>
      </c>
      <c r="Z182" s="243">
        <f>BD.PD8[[#This Row],[Av.P1 '[%']]]*BD.PD8[[#This Row],[Ppto. Orden Interna '[DOP']]]</f>
        <v>11362.5</v>
      </c>
      <c r="AA182" s="249"/>
      <c r="AB182" s="389"/>
      <c r="AC182" s="243">
        <f>BD.PD8[[#This Row],[Av.P2 '[%']]]*BD.PD8[[#This Row],[Ppto. Orden Interna '[DOP']]]</f>
        <v>0</v>
      </c>
      <c r="AD182" s="249"/>
      <c r="AE182" s="389"/>
      <c r="AF182" s="243">
        <f>BD.PD8[[#This Row],[Av.P3 '[%']]]*BD.PD8[[#This Row],[Ppto. Orden Interna '[DOP']]]</f>
        <v>0</v>
      </c>
      <c r="AG182" s="243"/>
      <c r="AH182" s="243"/>
      <c r="AI182" s="243"/>
      <c r="AJ182" s="243"/>
      <c r="AK182" s="243"/>
      <c r="AL182" s="243"/>
      <c r="AM182" s="496">
        <f>BD.PD8[[#This Row],[Pago 3]]+BD.PD8[[#This Row],[Pago 2]]+BD.PD8[[#This Row],[Pago 1]]</f>
        <v>11362.5</v>
      </c>
      <c r="AN182" s="308" t="s">
        <v>244</v>
      </c>
      <c r="AO182" s="308" t="s">
        <v>245</v>
      </c>
      <c r="AP182" s="308" t="s">
        <v>246</v>
      </c>
      <c r="AQ182" s="308" t="s">
        <v>247</v>
      </c>
      <c r="AR182" s="308">
        <v>594</v>
      </c>
      <c r="AS182" s="308" t="s">
        <v>248</v>
      </c>
      <c r="AT182" s="249" t="s">
        <v>1356</v>
      </c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  <c r="BL182" s="306"/>
      <c r="BM182" s="306"/>
      <c r="BN182" s="306"/>
      <c r="BO182" s="306"/>
      <c r="BP182" s="306"/>
      <c r="BQ182" s="306"/>
      <c r="BR182" s="306"/>
      <c r="BS182" s="306"/>
      <c r="BT182" s="306"/>
      <c r="BU182" s="306"/>
      <c r="BV182" s="306"/>
      <c r="BW182" s="306"/>
      <c r="BX182" s="306"/>
      <c r="BY182" s="306"/>
      <c r="BZ182" s="306"/>
      <c r="CA182" s="306"/>
      <c r="CB182" s="306"/>
      <c r="CC182" s="306"/>
      <c r="CD182" s="306"/>
      <c r="CE182" s="306"/>
      <c r="CF182" s="306"/>
      <c r="CG182" s="306"/>
      <c r="CH182" s="306"/>
      <c r="CI182" s="306"/>
      <c r="CJ182" s="306"/>
      <c r="CK182" s="306"/>
      <c r="CL182" s="306"/>
      <c r="CM182" s="306"/>
      <c r="CN182" s="306"/>
      <c r="CO182" s="306"/>
      <c r="CP182" s="306"/>
      <c r="CQ182" s="306"/>
      <c r="CR182" s="306"/>
      <c r="CS182" s="306"/>
      <c r="CT182" s="306"/>
      <c r="CU182" s="306"/>
      <c r="CV182" s="306"/>
      <c r="CW182" s="306"/>
      <c r="CX182" s="306"/>
      <c r="CY182" s="306"/>
      <c r="CZ182" s="306"/>
      <c r="DA182" s="306"/>
      <c r="DB182" s="306"/>
      <c r="DC182" s="306"/>
      <c r="DD182" s="306"/>
      <c r="DE182" s="306"/>
      <c r="DF182" s="306"/>
      <c r="DG182" s="306"/>
      <c r="DH182" s="306"/>
      <c r="DI182" s="306"/>
      <c r="DJ182" s="306"/>
      <c r="DK182" s="306"/>
      <c r="DL182" s="306"/>
      <c r="DM182" s="306"/>
      <c r="DN182" s="306"/>
      <c r="DO182" s="306"/>
      <c r="DP182" s="306"/>
      <c r="DQ182" s="306"/>
      <c r="DR182" s="306"/>
      <c r="DS182" s="306"/>
      <c r="DT182" s="306"/>
      <c r="DU182" s="306"/>
      <c r="DV182" s="306"/>
      <c r="DW182" s="306"/>
      <c r="DX182" s="306"/>
      <c r="DY182" s="306"/>
      <c r="DZ182" s="306"/>
      <c r="EA182" s="306"/>
      <c r="EB182" s="306"/>
      <c r="EC182" s="306"/>
      <c r="ED182" s="306"/>
      <c r="EE182" s="306"/>
      <c r="EF182" s="306"/>
      <c r="EG182" s="306"/>
      <c r="EH182" s="306"/>
      <c r="EI182" s="306"/>
      <c r="EJ182" s="306"/>
      <c r="EK182" s="306"/>
      <c r="EL182" s="306"/>
      <c r="EM182" s="306"/>
      <c r="EN182" s="306"/>
      <c r="EO182" s="306"/>
      <c r="EP182" s="306"/>
      <c r="EQ182" s="306"/>
      <c r="ER182" s="306"/>
      <c r="ES182" s="306"/>
      <c r="ET182" s="306"/>
      <c r="EU182" s="306"/>
      <c r="EV182" s="306"/>
      <c r="EW182" s="306"/>
      <c r="EX182" s="306"/>
      <c r="EY182" s="306"/>
      <c r="EZ182" s="306"/>
      <c r="FA182" s="306"/>
      <c r="FB182" s="306"/>
      <c r="FC182" s="306"/>
      <c r="FD182" s="306"/>
      <c r="FE182" s="306"/>
      <c r="FF182" s="306"/>
      <c r="FG182" s="306"/>
      <c r="FH182" s="306"/>
      <c r="FI182" s="306"/>
      <c r="FJ182" s="306"/>
      <c r="FK182" s="306"/>
      <c r="FL182" s="306"/>
      <c r="FM182" s="306"/>
      <c r="FN182" s="306"/>
      <c r="FO182" s="306"/>
      <c r="FP182" s="306"/>
      <c r="FQ182" s="306"/>
      <c r="FR182" s="306"/>
      <c r="FS182" s="306"/>
      <c r="FT182" s="306"/>
      <c r="FU182" s="306"/>
      <c r="FV182" s="306"/>
      <c r="FW182" s="306"/>
      <c r="FX182" s="306"/>
      <c r="FY182" s="306"/>
      <c r="FZ182" s="306"/>
      <c r="GA182" s="306"/>
      <c r="GB182" s="306"/>
      <c r="GC182" s="306"/>
      <c r="GD182" s="306"/>
      <c r="GE182" s="306"/>
      <c r="GF182" s="306"/>
      <c r="GG182" s="306"/>
      <c r="GH182" s="306"/>
      <c r="GI182" s="306"/>
      <c r="GJ182" s="306"/>
      <c r="GK182" s="306"/>
      <c r="GL182" s="306"/>
      <c r="GM182" s="306"/>
      <c r="GN182" s="306"/>
      <c r="GO182" s="306"/>
      <c r="GP182" s="306"/>
      <c r="GQ182" s="306"/>
      <c r="GR182" s="306"/>
      <c r="GS182" s="306"/>
      <c r="GT182" s="306"/>
      <c r="GU182" s="306"/>
      <c r="GV182" s="306"/>
      <c r="GW182" s="306"/>
      <c r="GX182" s="306"/>
      <c r="GY182" s="306"/>
      <c r="GZ182" s="306"/>
      <c r="HA182" s="306"/>
      <c r="HB182" s="306"/>
      <c r="HC182" s="306"/>
      <c r="HD182" s="306"/>
      <c r="HE182" s="306"/>
      <c r="HF182" s="306"/>
      <c r="HG182" s="306"/>
      <c r="HH182" s="306"/>
      <c r="HI182" s="306"/>
      <c r="HJ182" s="306"/>
      <c r="HK182" s="306"/>
      <c r="HL182" s="306"/>
      <c r="HM182" s="306"/>
      <c r="HN182" s="306"/>
      <c r="HO182" s="306"/>
      <c r="HP182" s="306"/>
      <c r="HQ182" s="306"/>
      <c r="HR182" s="306"/>
      <c r="HS182" s="306"/>
      <c r="HT182" s="306"/>
      <c r="HU182" s="306"/>
      <c r="HV182" s="306"/>
      <c r="HW182" s="306"/>
      <c r="HX182" s="306"/>
      <c r="HY182" s="306"/>
      <c r="HZ182" s="306"/>
      <c r="IA182" s="306"/>
      <c r="IB182" s="306"/>
      <c r="IC182" s="306"/>
      <c r="ID182" s="306"/>
      <c r="IE182" s="306"/>
      <c r="IF182" s="306"/>
      <c r="IG182" s="306"/>
      <c r="IH182" s="306"/>
    </row>
    <row r="183" spans="1:242" s="219" customFormat="1" ht="15" customHeight="1" x14ac:dyDescent="0.3">
      <c r="A183" s="174">
        <v>6.05</v>
      </c>
      <c r="B183" s="231"/>
      <c r="C183" s="232" t="e">
        <f>VLOOKUP(BD.PD8[[#This Row],[Pos]],[18]!PPto[#Data],3,FALSE)</f>
        <v>#REF!</v>
      </c>
      <c r="D183" s="174" t="s">
        <v>23</v>
      </c>
      <c r="E183" s="305" t="str">
        <f>IF(BD.PD8[[#This Row],[.]]="*",VLOOKUP(BD.PD8[[#This Row],[Pos]],[18]Presupuesto!A:H,7,FALSE),"")</f>
        <v/>
      </c>
      <c r="F183" s="520" t="s">
        <v>397</v>
      </c>
      <c r="G183" s="174"/>
      <c r="H183" s="174"/>
      <c r="I183" s="497" t="s">
        <v>251</v>
      </c>
      <c r="J183" s="382">
        <v>1</v>
      </c>
      <c r="K183" s="174" t="s">
        <v>260</v>
      </c>
      <c r="L183" s="383">
        <f>IF(BD.PD8[[#This Row],[Mon]]="DOP",1,HLOOKUP(BD.PD8[[#This Row],[Mon]],Data!$J$1:$K$2,2,FALSE))</f>
        <v>1</v>
      </c>
      <c r="M183" s="384">
        <v>4418</v>
      </c>
      <c r="N183" s="243">
        <f>BD.PD8[[#This Row],[Cant.]]*BD.PD8[[#This Row],[ Tasa ]]*BD.PD8[[#This Row],[ Precio Und.]]</f>
        <v>4418</v>
      </c>
      <c r="O183" s="386">
        <v>0.01</v>
      </c>
      <c r="P183" s="243">
        <f>IF(BD.PD8[[#This Row],[Liquid. '[%']]]&lt;&gt;0,(BD.PD8[[#This Row],[Valor Neto '[DOP']]]*BD.PD8[[#This Row],[Liquid. '[%']]])+BD.PD8[[#This Row],[Valor Neto '[DOP']]],BD.PD8[[#This Row],[Valor Neto '[DOP']]])</f>
        <v>4462.18</v>
      </c>
      <c r="Q183" s="243">
        <f>BD.PD8[[#This Row],[Ppto. Orden Interna '[DOP']]]/HLOOKUP("USD",Data!$J$1:$K$2,2,FALSE)</f>
        <v>68.648923076923083</v>
      </c>
      <c r="R183" s="381" t="s">
        <v>389</v>
      </c>
      <c r="S183" s="387"/>
      <c r="T183" s="387"/>
      <c r="U183" s="492" t="s">
        <v>383</v>
      </c>
      <c r="V183" s="493">
        <v>801671</v>
      </c>
      <c r="W183" s="494" t="s">
        <v>390</v>
      </c>
      <c r="X183" s="495">
        <v>16</v>
      </c>
      <c r="Y183" s="388">
        <v>1</v>
      </c>
      <c r="Z183" s="243">
        <f>BD.PD8[[#This Row],[Av.P1 '[%']]]*BD.PD8[[#This Row],[Ppto. Orden Interna '[DOP']]]</f>
        <v>4462.18</v>
      </c>
      <c r="AA183" s="249"/>
      <c r="AB183" s="389"/>
      <c r="AC183" s="243">
        <f>BD.PD8[[#This Row],[Av.P2 '[%']]]*BD.PD8[[#This Row],[Ppto. Orden Interna '[DOP']]]</f>
        <v>0</v>
      </c>
      <c r="AD183" s="249"/>
      <c r="AE183" s="389"/>
      <c r="AF183" s="243">
        <f>BD.PD8[[#This Row],[Av.P3 '[%']]]*BD.PD8[[#This Row],[Ppto. Orden Interna '[DOP']]]</f>
        <v>0</v>
      </c>
      <c r="AG183" s="243"/>
      <c r="AH183" s="243"/>
      <c r="AI183" s="243"/>
      <c r="AJ183" s="243"/>
      <c r="AK183" s="243"/>
      <c r="AL183" s="243"/>
      <c r="AM183" s="496">
        <f>BD.PD8[[#This Row],[Pago 3]]+BD.PD8[[#This Row],[Pago 2]]+BD.PD8[[#This Row],[Pago 1]]</f>
        <v>4462.18</v>
      </c>
      <c r="AN183" s="308" t="s">
        <v>244</v>
      </c>
      <c r="AO183" s="308" t="s">
        <v>245</v>
      </c>
      <c r="AP183" s="308" t="s">
        <v>246</v>
      </c>
      <c r="AQ183" s="308" t="s">
        <v>247</v>
      </c>
      <c r="AR183" s="308">
        <v>594</v>
      </c>
      <c r="AS183" s="308" t="s">
        <v>248</v>
      </c>
      <c r="AT183" s="249" t="s">
        <v>1356</v>
      </c>
      <c r="AU183" s="306"/>
      <c r="AV183" s="306"/>
      <c r="AW183" s="306"/>
      <c r="AX183" s="306"/>
      <c r="AY183" s="306"/>
      <c r="AZ183" s="306"/>
      <c r="BA183" s="306"/>
      <c r="BB183" s="306"/>
      <c r="BC183" s="306"/>
      <c r="BD183" s="306"/>
      <c r="BE183" s="306"/>
      <c r="BF183" s="306"/>
      <c r="BG183" s="306"/>
      <c r="BH183" s="306"/>
      <c r="BI183" s="306"/>
      <c r="BJ183" s="306"/>
      <c r="BK183" s="306"/>
      <c r="BL183" s="306"/>
      <c r="BM183" s="306"/>
      <c r="BN183" s="306"/>
      <c r="BO183" s="306"/>
      <c r="BP183" s="306"/>
      <c r="BQ183" s="306"/>
      <c r="BR183" s="306"/>
      <c r="BS183" s="306"/>
      <c r="BT183" s="306"/>
      <c r="BU183" s="306"/>
      <c r="BV183" s="306"/>
      <c r="BW183" s="306"/>
      <c r="BX183" s="306"/>
      <c r="BY183" s="306"/>
      <c r="BZ183" s="306"/>
      <c r="CA183" s="306"/>
      <c r="CB183" s="306"/>
      <c r="CC183" s="306"/>
      <c r="CD183" s="306"/>
      <c r="CE183" s="306"/>
      <c r="CF183" s="306"/>
      <c r="CG183" s="306"/>
      <c r="CH183" s="306"/>
      <c r="CI183" s="306"/>
      <c r="CJ183" s="306"/>
      <c r="CK183" s="306"/>
      <c r="CL183" s="306"/>
      <c r="CM183" s="306"/>
      <c r="CN183" s="306"/>
      <c r="CO183" s="306"/>
      <c r="CP183" s="306"/>
      <c r="CQ183" s="306"/>
      <c r="CR183" s="306"/>
      <c r="CS183" s="306"/>
      <c r="CT183" s="306"/>
      <c r="CU183" s="306"/>
      <c r="CV183" s="306"/>
      <c r="CW183" s="306"/>
      <c r="CX183" s="306"/>
      <c r="CY183" s="306"/>
      <c r="CZ183" s="306"/>
      <c r="DA183" s="306"/>
      <c r="DB183" s="306"/>
      <c r="DC183" s="306"/>
      <c r="DD183" s="306"/>
      <c r="DE183" s="306"/>
      <c r="DF183" s="306"/>
      <c r="DG183" s="306"/>
      <c r="DH183" s="306"/>
      <c r="DI183" s="306"/>
      <c r="DJ183" s="306"/>
      <c r="DK183" s="306"/>
      <c r="DL183" s="306"/>
      <c r="DM183" s="306"/>
      <c r="DN183" s="306"/>
      <c r="DO183" s="306"/>
      <c r="DP183" s="306"/>
      <c r="DQ183" s="306"/>
      <c r="DR183" s="306"/>
      <c r="DS183" s="306"/>
      <c r="DT183" s="306"/>
      <c r="DU183" s="306"/>
      <c r="DV183" s="306"/>
      <c r="DW183" s="306"/>
      <c r="DX183" s="306"/>
      <c r="DY183" s="306"/>
      <c r="DZ183" s="306"/>
      <c r="EA183" s="306"/>
      <c r="EB183" s="306"/>
      <c r="EC183" s="306"/>
      <c r="ED183" s="306"/>
      <c r="EE183" s="306"/>
      <c r="EF183" s="306"/>
      <c r="EG183" s="306"/>
      <c r="EH183" s="306"/>
      <c r="EI183" s="306"/>
      <c r="EJ183" s="306"/>
      <c r="EK183" s="306"/>
      <c r="EL183" s="306"/>
      <c r="EM183" s="306"/>
      <c r="EN183" s="306"/>
      <c r="EO183" s="306"/>
      <c r="EP183" s="306"/>
      <c r="EQ183" s="306"/>
      <c r="ER183" s="306"/>
      <c r="ES183" s="306"/>
      <c r="ET183" s="306"/>
      <c r="EU183" s="306"/>
      <c r="EV183" s="306"/>
      <c r="EW183" s="306"/>
      <c r="EX183" s="306"/>
      <c r="EY183" s="306"/>
      <c r="EZ183" s="306"/>
      <c r="FA183" s="306"/>
      <c r="FB183" s="306"/>
      <c r="FC183" s="306"/>
      <c r="FD183" s="306"/>
      <c r="FE183" s="306"/>
      <c r="FF183" s="306"/>
      <c r="FG183" s="306"/>
      <c r="FH183" s="306"/>
      <c r="FI183" s="306"/>
      <c r="FJ183" s="306"/>
      <c r="FK183" s="306"/>
      <c r="FL183" s="306"/>
      <c r="FM183" s="306"/>
      <c r="FN183" s="306"/>
      <c r="FO183" s="306"/>
      <c r="FP183" s="306"/>
      <c r="FQ183" s="306"/>
      <c r="FR183" s="306"/>
      <c r="FS183" s="306"/>
      <c r="FT183" s="306"/>
      <c r="FU183" s="306"/>
      <c r="FV183" s="306"/>
      <c r="FW183" s="306"/>
      <c r="FX183" s="306"/>
      <c r="FY183" s="306"/>
      <c r="FZ183" s="306"/>
      <c r="GA183" s="306"/>
      <c r="GB183" s="306"/>
      <c r="GC183" s="306"/>
      <c r="GD183" s="306"/>
      <c r="GE183" s="306"/>
      <c r="GF183" s="306"/>
      <c r="GG183" s="306"/>
      <c r="GH183" s="306"/>
      <c r="GI183" s="306"/>
      <c r="GJ183" s="306"/>
      <c r="GK183" s="306"/>
      <c r="GL183" s="306"/>
      <c r="GM183" s="306"/>
      <c r="GN183" s="306"/>
      <c r="GO183" s="306"/>
      <c r="GP183" s="306"/>
      <c r="GQ183" s="306"/>
      <c r="GR183" s="306"/>
      <c r="GS183" s="306"/>
      <c r="GT183" s="306"/>
      <c r="GU183" s="306"/>
      <c r="GV183" s="306"/>
      <c r="GW183" s="306"/>
      <c r="GX183" s="306"/>
      <c r="GY183" s="306"/>
      <c r="GZ183" s="306"/>
      <c r="HA183" s="306"/>
      <c r="HB183" s="306"/>
      <c r="HC183" s="306"/>
      <c r="HD183" s="306"/>
      <c r="HE183" s="306"/>
      <c r="HF183" s="306"/>
      <c r="HG183" s="306"/>
      <c r="HH183" s="306"/>
      <c r="HI183" s="306"/>
      <c r="HJ183" s="306"/>
      <c r="HK183" s="306"/>
      <c r="HL183" s="306"/>
      <c r="HM183" s="306"/>
      <c r="HN183" s="306"/>
      <c r="HO183" s="306"/>
      <c r="HP183" s="306"/>
      <c r="HQ183" s="306"/>
      <c r="HR183" s="306"/>
      <c r="HS183" s="306"/>
      <c r="HT183" s="306"/>
      <c r="HU183" s="306"/>
      <c r="HV183" s="306"/>
      <c r="HW183" s="306"/>
      <c r="HX183" s="306"/>
      <c r="HY183" s="306"/>
      <c r="HZ183" s="306"/>
      <c r="IA183" s="306"/>
      <c r="IB183" s="306"/>
      <c r="IC183" s="306"/>
      <c r="ID183" s="306"/>
      <c r="IE183" s="306"/>
      <c r="IF183" s="306"/>
      <c r="IG183" s="306"/>
      <c r="IH183" s="306"/>
    </row>
    <row r="184" spans="1:242" s="219" customFormat="1" ht="15" customHeight="1" x14ac:dyDescent="0.3">
      <c r="A184" s="174">
        <v>6.05</v>
      </c>
      <c r="B184" s="231"/>
      <c r="C184" s="232" t="e">
        <f>VLOOKUP(BD.PD8[[#This Row],[Pos]],[18]!PPto[#Data],3,FALSE)</f>
        <v>#REF!</v>
      </c>
      <c r="D184" s="174" t="s">
        <v>23</v>
      </c>
      <c r="E184" s="305" t="str">
        <f>IF(BD.PD8[[#This Row],[.]]="*",VLOOKUP(BD.PD8[[#This Row],[Pos]],[18]Presupuesto!A:H,7,FALSE),"")</f>
        <v/>
      </c>
      <c r="F184" s="520" t="s">
        <v>398</v>
      </c>
      <c r="G184" s="174"/>
      <c r="H184" s="174"/>
      <c r="I184" s="497" t="s">
        <v>251</v>
      </c>
      <c r="J184" s="382">
        <v>1</v>
      </c>
      <c r="K184" s="174" t="s">
        <v>260</v>
      </c>
      <c r="L184" s="383">
        <f>IF(BD.PD8[[#This Row],[Mon]]="DOP",1,HLOOKUP(BD.PD8[[#This Row],[Mon]],Data!$J$1:$K$2,2,FALSE))</f>
        <v>1</v>
      </c>
      <c r="M184" s="384">
        <v>11550</v>
      </c>
      <c r="N184" s="243">
        <f>BD.PD8[[#This Row],[Cant.]]*BD.PD8[[#This Row],[ Tasa ]]*BD.PD8[[#This Row],[ Precio Und.]]</f>
        <v>11550</v>
      </c>
      <c r="O184" s="386">
        <v>0.01</v>
      </c>
      <c r="P184" s="243">
        <f>IF(BD.PD8[[#This Row],[Liquid. '[%']]]&lt;&gt;0,(BD.PD8[[#This Row],[Valor Neto '[DOP']]]*BD.PD8[[#This Row],[Liquid. '[%']]])+BD.PD8[[#This Row],[Valor Neto '[DOP']]],BD.PD8[[#This Row],[Valor Neto '[DOP']]])</f>
        <v>11665.5</v>
      </c>
      <c r="Q184" s="243">
        <f>BD.PD8[[#This Row],[Ppto. Orden Interna '[DOP']]]/HLOOKUP("USD",Data!$J$1:$K$2,2,FALSE)</f>
        <v>179.46923076923076</v>
      </c>
      <c r="R184" s="381" t="s">
        <v>389</v>
      </c>
      <c r="S184" s="387"/>
      <c r="T184" s="387"/>
      <c r="U184" s="492" t="s">
        <v>383</v>
      </c>
      <c r="V184" s="493">
        <v>801671</v>
      </c>
      <c r="W184" s="494" t="s">
        <v>390</v>
      </c>
      <c r="X184" s="495">
        <v>16</v>
      </c>
      <c r="Y184" s="388">
        <v>1</v>
      </c>
      <c r="Z184" s="243">
        <f>BD.PD8[[#This Row],[Av.P1 '[%']]]*BD.PD8[[#This Row],[Ppto. Orden Interna '[DOP']]]</f>
        <v>11665.5</v>
      </c>
      <c r="AA184" s="249"/>
      <c r="AB184" s="389"/>
      <c r="AC184" s="243">
        <f>BD.PD8[[#This Row],[Av.P2 '[%']]]*BD.PD8[[#This Row],[Ppto. Orden Interna '[DOP']]]</f>
        <v>0</v>
      </c>
      <c r="AD184" s="249"/>
      <c r="AE184" s="389"/>
      <c r="AF184" s="243">
        <f>BD.PD8[[#This Row],[Av.P3 '[%']]]*BD.PD8[[#This Row],[Ppto. Orden Interna '[DOP']]]</f>
        <v>0</v>
      </c>
      <c r="AG184" s="243"/>
      <c r="AH184" s="243"/>
      <c r="AI184" s="243"/>
      <c r="AJ184" s="243"/>
      <c r="AK184" s="243"/>
      <c r="AL184" s="243"/>
      <c r="AM184" s="496">
        <f>BD.PD8[[#This Row],[Pago 3]]+BD.PD8[[#This Row],[Pago 2]]+BD.PD8[[#This Row],[Pago 1]]</f>
        <v>11665.5</v>
      </c>
      <c r="AN184" s="308" t="s">
        <v>244</v>
      </c>
      <c r="AO184" s="308" t="s">
        <v>245</v>
      </c>
      <c r="AP184" s="308" t="s">
        <v>246</v>
      </c>
      <c r="AQ184" s="308" t="s">
        <v>247</v>
      </c>
      <c r="AR184" s="308">
        <v>594</v>
      </c>
      <c r="AS184" s="308" t="s">
        <v>248</v>
      </c>
      <c r="AT184" s="249" t="s">
        <v>1356</v>
      </c>
      <c r="AU184" s="306"/>
      <c r="AV184" s="306"/>
      <c r="AW184" s="306"/>
      <c r="AX184" s="306"/>
      <c r="AY184" s="306"/>
      <c r="AZ184" s="306"/>
      <c r="BA184" s="306"/>
      <c r="BB184" s="306"/>
      <c r="BC184" s="306"/>
      <c r="BD184" s="306"/>
      <c r="BE184" s="306"/>
      <c r="BF184" s="306"/>
      <c r="BG184" s="306"/>
      <c r="BH184" s="306"/>
      <c r="BI184" s="306"/>
      <c r="BJ184" s="306"/>
      <c r="BK184" s="306"/>
      <c r="BL184" s="306"/>
      <c r="BM184" s="306"/>
      <c r="BN184" s="306"/>
      <c r="BO184" s="306"/>
      <c r="BP184" s="306"/>
      <c r="BQ184" s="306"/>
      <c r="BR184" s="306"/>
      <c r="BS184" s="306"/>
      <c r="BT184" s="306"/>
      <c r="BU184" s="306"/>
      <c r="BV184" s="306"/>
      <c r="BW184" s="306"/>
      <c r="BX184" s="306"/>
      <c r="BY184" s="306"/>
      <c r="BZ184" s="306"/>
      <c r="CA184" s="306"/>
      <c r="CB184" s="306"/>
      <c r="CC184" s="306"/>
      <c r="CD184" s="306"/>
      <c r="CE184" s="306"/>
      <c r="CF184" s="306"/>
      <c r="CG184" s="306"/>
      <c r="CH184" s="306"/>
      <c r="CI184" s="306"/>
      <c r="CJ184" s="306"/>
      <c r="CK184" s="306"/>
      <c r="CL184" s="306"/>
      <c r="CM184" s="306"/>
      <c r="CN184" s="306"/>
      <c r="CO184" s="306"/>
      <c r="CP184" s="306"/>
      <c r="CQ184" s="306"/>
      <c r="CR184" s="306"/>
      <c r="CS184" s="306"/>
      <c r="CT184" s="306"/>
      <c r="CU184" s="306"/>
      <c r="CV184" s="306"/>
      <c r="CW184" s="306"/>
      <c r="CX184" s="306"/>
      <c r="CY184" s="306"/>
      <c r="CZ184" s="306"/>
      <c r="DA184" s="306"/>
      <c r="DB184" s="306"/>
      <c r="DC184" s="306"/>
      <c r="DD184" s="306"/>
      <c r="DE184" s="306"/>
      <c r="DF184" s="306"/>
      <c r="DG184" s="306"/>
      <c r="DH184" s="306"/>
      <c r="DI184" s="306"/>
      <c r="DJ184" s="306"/>
      <c r="DK184" s="306"/>
      <c r="DL184" s="306"/>
      <c r="DM184" s="306"/>
      <c r="DN184" s="306"/>
      <c r="DO184" s="306"/>
      <c r="DP184" s="306"/>
      <c r="DQ184" s="306"/>
      <c r="DR184" s="306"/>
      <c r="DS184" s="306"/>
      <c r="DT184" s="306"/>
      <c r="DU184" s="306"/>
      <c r="DV184" s="306"/>
      <c r="DW184" s="306"/>
      <c r="DX184" s="306"/>
      <c r="DY184" s="306"/>
      <c r="DZ184" s="306"/>
      <c r="EA184" s="306"/>
      <c r="EB184" s="306"/>
      <c r="EC184" s="306"/>
      <c r="ED184" s="306"/>
      <c r="EE184" s="306"/>
      <c r="EF184" s="306"/>
      <c r="EG184" s="306"/>
      <c r="EH184" s="306"/>
      <c r="EI184" s="306"/>
      <c r="EJ184" s="306"/>
      <c r="EK184" s="306"/>
      <c r="EL184" s="306"/>
      <c r="EM184" s="306"/>
      <c r="EN184" s="306"/>
      <c r="EO184" s="306"/>
      <c r="EP184" s="306"/>
      <c r="EQ184" s="306"/>
      <c r="ER184" s="306"/>
      <c r="ES184" s="306"/>
      <c r="ET184" s="306"/>
      <c r="EU184" s="306"/>
      <c r="EV184" s="306"/>
      <c r="EW184" s="306"/>
      <c r="EX184" s="306"/>
      <c r="EY184" s="306"/>
      <c r="EZ184" s="306"/>
      <c r="FA184" s="306"/>
      <c r="FB184" s="306"/>
      <c r="FC184" s="306"/>
      <c r="FD184" s="306"/>
      <c r="FE184" s="306"/>
      <c r="FF184" s="306"/>
      <c r="FG184" s="306"/>
      <c r="FH184" s="306"/>
      <c r="FI184" s="306"/>
      <c r="FJ184" s="306"/>
      <c r="FK184" s="306"/>
      <c r="FL184" s="306"/>
      <c r="FM184" s="306"/>
      <c r="FN184" s="306"/>
      <c r="FO184" s="306"/>
      <c r="FP184" s="306"/>
      <c r="FQ184" s="306"/>
      <c r="FR184" s="306"/>
      <c r="FS184" s="306"/>
      <c r="FT184" s="306"/>
      <c r="FU184" s="306"/>
      <c r="FV184" s="306"/>
      <c r="FW184" s="306"/>
      <c r="FX184" s="306"/>
      <c r="FY184" s="306"/>
      <c r="FZ184" s="306"/>
      <c r="GA184" s="306"/>
      <c r="GB184" s="306"/>
      <c r="GC184" s="306"/>
      <c r="GD184" s="306"/>
      <c r="GE184" s="306"/>
      <c r="GF184" s="306"/>
      <c r="GG184" s="306"/>
      <c r="GH184" s="306"/>
      <c r="GI184" s="306"/>
      <c r="GJ184" s="306"/>
      <c r="GK184" s="306"/>
      <c r="GL184" s="306"/>
      <c r="GM184" s="306"/>
      <c r="GN184" s="306"/>
      <c r="GO184" s="306"/>
      <c r="GP184" s="306"/>
      <c r="GQ184" s="306"/>
      <c r="GR184" s="306"/>
      <c r="GS184" s="306"/>
      <c r="GT184" s="306"/>
      <c r="GU184" s="306"/>
      <c r="GV184" s="306"/>
      <c r="GW184" s="306"/>
      <c r="GX184" s="306"/>
      <c r="GY184" s="306"/>
      <c r="GZ184" s="306"/>
      <c r="HA184" s="306"/>
      <c r="HB184" s="306"/>
      <c r="HC184" s="306"/>
      <c r="HD184" s="306"/>
      <c r="HE184" s="306"/>
      <c r="HF184" s="306"/>
      <c r="HG184" s="306"/>
      <c r="HH184" s="306"/>
      <c r="HI184" s="306"/>
      <c r="HJ184" s="306"/>
      <c r="HK184" s="306"/>
      <c r="HL184" s="306"/>
      <c r="HM184" s="306"/>
      <c r="HN184" s="306"/>
      <c r="HO184" s="306"/>
      <c r="HP184" s="306"/>
      <c r="HQ184" s="306"/>
      <c r="HR184" s="306"/>
      <c r="HS184" s="306"/>
      <c r="HT184" s="306"/>
      <c r="HU184" s="306"/>
      <c r="HV184" s="306"/>
      <c r="HW184" s="306"/>
      <c r="HX184" s="306"/>
      <c r="HY184" s="306"/>
      <c r="HZ184" s="306"/>
      <c r="IA184" s="306"/>
      <c r="IB184" s="306"/>
      <c r="IC184" s="306"/>
      <c r="ID184" s="306"/>
      <c r="IE184" s="306"/>
      <c r="IF184" s="306"/>
      <c r="IG184" s="306"/>
      <c r="IH184" s="306"/>
    </row>
    <row r="185" spans="1:242" s="219" customFormat="1" ht="15" customHeight="1" x14ac:dyDescent="0.3">
      <c r="A185" s="174">
        <v>6.05</v>
      </c>
      <c r="B185" s="231"/>
      <c r="C185" s="232" t="e">
        <f>VLOOKUP(BD.PD8[[#This Row],[Pos]],[18]!PPto[#Data],3,FALSE)</f>
        <v>#REF!</v>
      </c>
      <c r="D185" s="174" t="s">
        <v>23</v>
      </c>
      <c r="E185" s="305" t="str">
        <f>IF(BD.PD8[[#This Row],[.]]="*",VLOOKUP(BD.PD8[[#This Row],[Pos]],[18]Presupuesto!A:H,7,FALSE),"")</f>
        <v/>
      </c>
      <c r="F185" s="520" t="s">
        <v>399</v>
      </c>
      <c r="G185" s="174"/>
      <c r="H185" s="174"/>
      <c r="I185" s="497" t="s">
        <v>251</v>
      </c>
      <c r="J185" s="382">
        <v>1</v>
      </c>
      <c r="K185" s="174" t="s">
        <v>260</v>
      </c>
      <c r="L185" s="383">
        <f>IF(BD.PD8[[#This Row],[Mon]]="DOP",1,HLOOKUP(BD.PD8[[#This Row],[Mon]],Data!$J$1:$K$2,2,FALSE))</f>
        <v>1</v>
      </c>
      <c r="M185" s="384">
        <v>4399</v>
      </c>
      <c r="N185" s="243">
        <f>BD.PD8[[#This Row],[Cant.]]*BD.PD8[[#This Row],[ Tasa ]]*BD.PD8[[#This Row],[ Precio Und.]]</f>
        <v>4399</v>
      </c>
      <c r="O185" s="386">
        <v>0.01</v>
      </c>
      <c r="P185" s="243">
        <f>IF(BD.PD8[[#This Row],[Liquid. '[%']]]&lt;&gt;0,(BD.PD8[[#This Row],[Valor Neto '[DOP']]]*BD.PD8[[#This Row],[Liquid. '[%']]])+BD.PD8[[#This Row],[Valor Neto '[DOP']]],BD.PD8[[#This Row],[Valor Neto '[DOP']]])</f>
        <v>4442.99</v>
      </c>
      <c r="Q185" s="243">
        <f>BD.PD8[[#This Row],[Ppto. Orden Interna '[DOP']]]/HLOOKUP("USD",Data!$J$1:$K$2,2,FALSE)</f>
        <v>68.353692307692299</v>
      </c>
      <c r="R185" s="381" t="s">
        <v>394</v>
      </c>
      <c r="S185" s="387"/>
      <c r="T185" s="387"/>
      <c r="U185" s="492" t="s">
        <v>383</v>
      </c>
      <c r="V185" s="493">
        <v>801671</v>
      </c>
      <c r="W185" s="494" t="s">
        <v>395</v>
      </c>
      <c r="X185" s="495">
        <v>16</v>
      </c>
      <c r="Y185" s="388">
        <v>1</v>
      </c>
      <c r="Z185" s="243">
        <f>BD.PD8[[#This Row],[Av.P1 '[%']]]*BD.PD8[[#This Row],[Ppto. Orden Interna '[DOP']]]</f>
        <v>4442.99</v>
      </c>
      <c r="AA185" s="249"/>
      <c r="AB185" s="389"/>
      <c r="AC185" s="243">
        <f>BD.PD8[[#This Row],[Av.P2 '[%']]]*BD.PD8[[#This Row],[Ppto. Orden Interna '[DOP']]]</f>
        <v>0</v>
      </c>
      <c r="AD185" s="249"/>
      <c r="AE185" s="389"/>
      <c r="AF185" s="243">
        <f>BD.PD8[[#This Row],[Av.P3 '[%']]]*BD.PD8[[#This Row],[Ppto. Orden Interna '[DOP']]]</f>
        <v>0</v>
      </c>
      <c r="AG185" s="243"/>
      <c r="AH185" s="243"/>
      <c r="AI185" s="243"/>
      <c r="AJ185" s="243"/>
      <c r="AK185" s="243"/>
      <c r="AL185" s="243"/>
      <c r="AM185" s="496">
        <f>BD.PD8[[#This Row],[Pago 3]]+BD.PD8[[#This Row],[Pago 2]]+BD.PD8[[#This Row],[Pago 1]]</f>
        <v>4442.99</v>
      </c>
      <c r="AN185" s="308" t="s">
        <v>244</v>
      </c>
      <c r="AO185" s="308" t="s">
        <v>245</v>
      </c>
      <c r="AP185" s="308" t="s">
        <v>246</v>
      </c>
      <c r="AQ185" s="308" t="s">
        <v>247</v>
      </c>
      <c r="AR185" s="308">
        <v>594</v>
      </c>
      <c r="AS185" s="308" t="s">
        <v>248</v>
      </c>
      <c r="AT185" s="249" t="s">
        <v>1356</v>
      </c>
      <c r="AU185" s="306"/>
      <c r="AV185" s="306"/>
      <c r="AW185" s="306"/>
      <c r="AX185" s="306"/>
      <c r="AY185" s="306"/>
      <c r="AZ185" s="306"/>
      <c r="BA185" s="306"/>
      <c r="BB185" s="306"/>
      <c r="BC185" s="306"/>
      <c r="BD185" s="306"/>
      <c r="BE185" s="306"/>
      <c r="BF185" s="306"/>
      <c r="BG185" s="306"/>
      <c r="BH185" s="306"/>
      <c r="BI185" s="306"/>
      <c r="BJ185" s="306"/>
      <c r="BK185" s="306"/>
      <c r="BL185" s="306"/>
      <c r="BM185" s="306"/>
      <c r="BN185" s="306"/>
      <c r="BO185" s="306"/>
      <c r="BP185" s="306"/>
      <c r="BQ185" s="306"/>
      <c r="BR185" s="306"/>
      <c r="BS185" s="306"/>
      <c r="BT185" s="306"/>
      <c r="BU185" s="306"/>
      <c r="BV185" s="306"/>
      <c r="BW185" s="306"/>
      <c r="BX185" s="306"/>
      <c r="BY185" s="306"/>
      <c r="BZ185" s="306"/>
      <c r="CA185" s="306"/>
      <c r="CB185" s="306"/>
      <c r="CC185" s="306"/>
      <c r="CD185" s="306"/>
      <c r="CE185" s="306"/>
      <c r="CF185" s="306"/>
      <c r="CG185" s="306"/>
      <c r="CH185" s="306"/>
      <c r="CI185" s="306"/>
      <c r="CJ185" s="306"/>
      <c r="CK185" s="306"/>
      <c r="CL185" s="306"/>
      <c r="CM185" s="306"/>
      <c r="CN185" s="306"/>
      <c r="CO185" s="306"/>
      <c r="CP185" s="306"/>
      <c r="CQ185" s="306"/>
      <c r="CR185" s="306"/>
      <c r="CS185" s="306"/>
      <c r="CT185" s="306"/>
      <c r="CU185" s="306"/>
      <c r="CV185" s="306"/>
      <c r="CW185" s="306"/>
      <c r="CX185" s="306"/>
      <c r="CY185" s="306"/>
      <c r="CZ185" s="306"/>
      <c r="DA185" s="306"/>
      <c r="DB185" s="306"/>
      <c r="DC185" s="306"/>
      <c r="DD185" s="306"/>
      <c r="DE185" s="306"/>
      <c r="DF185" s="306"/>
      <c r="DG185" s="306"/>
      <c r="DH185" s="306"/>
      <c r="DI185" s="306"/>
      <c r="DJ185" s="306"/>
      <c r="DK185" s="306"/>
      <c r="DL185" s="306"/>
      <c r="DM185" s="306"/>
      <c r="DN185" s="306"/>
      <c r="DO185" s="306"/>
      <c r="DP185" s="306"/>
      <c r="DQ185" s="306"/>
      <c r="DR185" s="306"/>
      <c r="DS185" s="306"/>
      <c r="DT185" s="306"/>
      <c r="DU185" s="306"/>
      <c r="DV185" s="306"/>
      <c r="DW185" s="306"/>
      <c r="DX185" s="306"/>
      <c r="DY185" s="306"/>
      <c r="DZ185" s="306"/>
      <c r="EA185" s="306"/>
      <c r="EB185" s="306"/>
      <c r="EC185" s="306"/>
      <c r="ED185" s="306"/>
      <c r="EE185" s="306"/>
      <c r="EF185" s="306"/>
      <c r="EG185" s="306"/>
      <c r="EH185" s="306"/>
      <c r="EI185" s="306"/>
      <c r="EJ185" s="306"/>
      <c r="EK185" s="306"/>
      <c r="EL185" s="306"/>
      <c r="EM185" s="306"/>
      <c r="EN185" s="306"/>
      <c r="EO185" s="306"/>
      <c r="EP185" s="306"/>
      <c r="EQ185" s="306"/>
      <c r="ER185" s="306"/>
      <c r="ES185" s="306"/>
      <c r="ET185" s="306"/>
      <c r="EU185" s="306"/>
      <c r="EV185" s="306"/>
      <c r="EW185" s="306"/>
      <c r="EX185" s="306"/>
      <c r="EY185" s="306"/>
      <c r="EZ185" s="306"/>
      <c r="FA185" s="306"/>
      <c r="FB185" s="306"/>
      <c r="FC185" s="306"/>
      <c r="FD185" s="306"/>
      <c r="FE185" s="306"/>
      <c r="FF185" s="306"/>
      <c r="FG185" s="306"/>
      <c r="FH185" s="306"/>
      <c r="FI185" s="306"/>
      <c r="FJ185" s="306"/>
      <c r="FK185" s="306"/>
      <c r="FL185" s="306"/>
      <c r="FM185" s="306"/>
      <c r="FN185" s="306"/>
      <c r="FO185" s="306"/>
      <c r="FP185" s="306"/>
      <c r="FQ185" s="306"/>
      <c r="FR185" s="306"/>
      <c r="FS185" s="306"/>
      <c r="FT185" s="306"/>
      <c r="FU185" s="306"/>
      <c r="FV185" s="306"/>
      <c r="FW185" s="306"/>
      <c r="FX185" s="306"/>
      <c r="FY185" s="306"/>
      <c r="FZ185" s="306"/>
      <c r="GA185" s="306"/>
      <c r="GB185" s="306"/>
      <c r="GC185" s="306"/>
      <c r="GD185" s="306"/>
      <c r="GE185" s="306"/>
      <c r="GF185" s="306"/>
      <c r="GG185" s="306"/>
      <c r="GH185" s="306"/>
      <c r="GI185" s="306"/>
      <c r="GJ185" s="306"/>
      <c r="GK185" s="306"/>
      <c r="GL185" s="306"/>
      <c r="GM185" s="306"/>
      <c r="GN185" s="306"/>
      <c r="GO185" s="306"/>
      <c r="GP185" s="306"/>
      <c r="GQ185" s="306"/>
      <c r="GR185" s="306"/>
      <c r="GS185" s="306"/>
      <c r="GT185" s="306"/>
      <c r="GU185" s="306"/>
      <c r="GV185" s="306"/>
      <c r="GW185" s="306"/>
      <c r="GX185" s="306"/>
      <c r="GY185" s="306"/>
      <c r="GZ185" s="306"/>
      <c r="HA185" s="306"/>
      <c r="HB185" s="306"/>
      <c r="HC185" s="306"/>
      <c r="HD185" s="306"/>
      <c r="HE185" s="306"/>
      <c r="HF185" s="306"/>
      <c r="HG185" s="306"/>
      <c r="HH185" s="306"/>
      <c r="HI185" s="306"/>
      <c r="HJ185" s="306"/>
      <c r="HK185" s="306"/>
      <c r="HL185" s="306"/>
      <c r="HM185" s="306"/>
      <c r="HN185" s="306"/>
      <c r="HO185" s="306"/>
      <c r="HP185" s="306"/>
      <c r="HQ185" s="306"/>
      <c r="HR185" s="306"/>
      <c r="HS185" s="306"/>
      <c r="HT185" s="306"/>
      <c r="HU185" s="306"/>
      <c r="HV185" s="306"/>
      <c r="HW185" s="306"/>
      <c r="HX185" s="306"/>
      <c r="HY185" s="306"/>
      <c r="HZ185" s="306"/>
      <c r="IA185" s="306"/>
      <c r="IB185" s="306"/>
      <c r="IC185" s="306"/>
      <c r="ID185" s="306"/>
      <c r="IE185" s="306"/>
      <c r="IF185" s="306"/>
      <c r="IG185" s="306"/>
      <c r="IH185" s="306"/>
    </row>
    <row r="186" spans="1:242" s="219" customFormat="1" ht="15" customHeight="1" x14ac:dyDescent="0.3">
      <c r="A186" s="174">
        <v>6.05</v>
      </c>
      <c r="B186" s="231"/>
      <c r="C186" s="232" t="e">
        <f>VLOOKUP(BD.PD8[[#This Row],[Pos]],[18]!PPto[#Data],3,FALSE)</f>
        <v>#REF!</v>
      </c>
      <c r="D186" s="174" t="s">
        <v>23</v>
      </c>
      <c r="E186" s="305" t="str">
        <f>IF(BD.PD8[[#This Row],[.]]="*",VLOOKUP(BD.PD8[[#This Row],[Pos]],[18]Presupuesto!A:H,7,FALSE),"")</f>
        <v/>
      </c>
      <c r="F186" s="523" t="s">
        <v>400</v>
      </c>
      <c r="G186" s="174"/>
      <c r="H186" s="174"/>
      <c r="I186" s="497" t="s">
        <v>251</v>
      </c>
      <c r="J186" s="382">
        <v>1</v>
      </c>
      <c r="K186" s="174" t="s">
        <v>260</v>
      </c>
      <c r="L186" s="383">
        <f>IF(BD.PD8[[#This Row],[Mon]]="DOP",1,HLOOKUP(BD.PD8[[#This Row],[Mon]],Data!$J$1:$K$2,2,FALSE))</f>
        <v>1</v>
      </c>
      <c r="M186" s="384">
        <v>40000</v>
      </c>
      <c r="N186" s="243">
        <f>BD.PD8[[#This Row],[Cant.]]*BD.PD8[[#This Row],[ Tasa ]]*BD.PD8[[#This Row],[ Precio Und.]]</f>
        <v>40000</v>
      </c>
      <c r="O186" s="386">
        <v>0.01</v>
      </c>
      <c r="P186" s="243">
        <f>IF(BD.PD8[[#This Row],[Liquid. '[%']]]&lt;&gt;0,(BD.PD8[[#This Row],[Valor Neto '[DOP']]]*BD.PD8[[#This Row],[Liquid. '[%']]])+BD.PD8[[#This Row],[Valor Neto '[DOP']]],BD.PD8[[#This Row],[Valor Neto '[DOP']]])</f>
        <v>40400</v>
      </c>
      <c r="Q186" s="243">
        <f>BD.PD8[[#This Row],[Ppto. Orden Interna '[DOP']]]/HLOOKUP("USD",Data!$J$1:$K$2,2,FALSE)</f>
        <v>621.53846153846155</v>
      </c>
      <c r="R186" s="381" t="s">
        <v>386</v>
      </c>
      <c r="S186" s="387"/>
      <c r="T186" s="387"/>
      <c r="U186" s="492" t="s">
        <v>383</v>
      </c>
      <c r="V186" s="493">
        <v>801671</v>
      </c>
      <c r="W186" s="494" t="s">
        <v>387</v>
      </c>
      <c r="X186" s="495">
        <v>16</v>
      </c>
      <c r="Y186" s="388">
        <v>1</v>
      </c>
      <c r="Z186" s="243">
        <f>BD.PD8[[#This Row],[Av.P1 '[%']]]*BD.PD8[[#This Row],[Ppto. Orden Interna '[DOP']]]</f>
        <v>40400</v>
      </c>
      <c r="AA186" s="249"/>
      <c r="AB186" s="389"/>
      <c r="AC186" s="243">
        <f>BD.PD8[[#This Row],[Av.P2 '[%']]]*BD.PD8[[#This Row],[Ppto. Orden Interna '[DOP']]]</f>
        <v>0</v>
      </c>
      <c r="AD186" s="249"/>
      <c r="AE186" s="389"/>
      <c r="AF186" s="243">
        <f>BD.PD8[[#This Row],[Av.P3 '[%']]]*BD.PD8[[#This Row],[Ppto. Orden Interna '[DOP']]]</f>
        <v>0</v>
      </c>
      <c r="AG186" s="243"/>
      <c r="AH186" s="243"/>
      <c r="AI186" s="243"/>
      <c r="AJ186" s="243"/>
      <c r="AK186" s="243"/>
      <c r="AL186" s="243"/>
      <c r="AM186" s="496">
        <f>BD.PD8[[#This Row],[Pago 3]]+BD.PD8[[#This Row],[Pago 2]]+BD.PD8[[#This Row],[Pago 1]]</f>
        <v>40400</v>
      </c>
      <c r="AN186" s="308" t="s">
        <v>244</v>
      </c>
      <c r="AO186" s="308" t="s">
        <v>245</v>
      </c>
      <c r="AP186" s="308" t="s">
        <v>246</v>
      </c>
      <c r="AQ186" s="308" t="s">
        <v>247</v>
      </c>
      <c r="AR186" s="308">
        <v>594</v>
      </c>
      <c r="AS186" s="308" t="s">
        <v>248</v>
      </c>
      <c r="AT186" s="249" t="s">
        <v>1356</v>
      </c>
      <c r="AU186" s="306"/>
      <c r="AV186" s="306"/>
      <c r="AW186" s="306"/>
      <c r="AX186" s="306"/>
      <c r="AY186" s="306"/>
      <c r="AZ186" s="306"/>
      <c r="BA186" s="306"/>
      <c r="BB186" s="306"/>
      <c r="BC186" s="306"/>
      <c r="BD186" s="306"/>
      <c r="BE186" s="306"/>
      <c r="BF186" s="306"/>
      <c r="BG186" s="306"/>
      <c r="BH186" s="306"/>
      <c r="BI186" s="306"/>
      <c r="BJ186" s="306"/>
      <c r="BK186" s="306"/>
      <c r="BL186" s="306"/>
      <c r="BM186" s="306"/>
      <c r="BN186" s="306"/>
      <c r="BO186" s="306"/>
      <c r="BP186" s="306"/>
      <c r="BQ186" s="306"/>
      <c r="BR186" s="306"/>
      <c r="BS186" s="306"/>
      <c r="BT186" s="306"/>
      <c r="BU186" s="306"/>
      <c r="BV186" s="306"/>
      <c r="BW186" s="306"/>
      <c r="BX186" s="306"/>
      <c r="BY186" s="306"/>
      <c r="BZ186" s="306"/>
      <c r="CA186" s="306"/>
      <c r="CB186" s="306"/>
      <c r="CC186" s="306"/>
      <c r="CD186" s="306"/>
      <c r="CE186" s="306"/>
      <c r="CF186" s="306"/>
      <c r="CG186" s="306"/>
      <c r="CH186" s="306"/>
      <c r="CI186" s="306"/>
      <c r="CJ186" s="306"/>
      <c r="CK186" s="306"/>
      <c r="CL186" s="306"/>
      <c r="CM186" s="306"/>
      <c r="CN186" s="306"/>
      <c r="CO186" s="306"/>
      <c r="CP186" s="306"/>
      <c r="CQ186" s="306"/>
      <c r="CR186" s="306"/>
      <c r="CS186" s="306"/>
      <c r="CT186" s="306"/>
      <c r="CU186" s="306"/>
      <c r="CV186" s="306"/>
      <c r="CW186" s="306"/>
      <c r="CX186" s="306"/>
      <c r="CY186" s="306"/>
      <c r="CZ186" s="306"/>
      <c r="DA186" s="306"/>
      <c r="DB186" s="306"/>
      <c r="DC186" s="306"/>
      <c r="DD186" s="306"/>
      <c r="DE186" s="306"/>
      <c r="DF186" s="306"/>
      <c r="DG186" s="306"/>
      <c r="DH186" s="306"/>
      <c r="DI186" s="306"/>
      <c r="DJ186" s="306"/>
      <c r="DK186" s="306"/>
      <c r="DL186" s="306"/>
      <c r="DM186" s="306"/>
      <c r="DN186" s="306"/>
      <c r="DO186" s="306"/>
      <c r="DP186" s="306"/>
      <c r="DQ186" s="306"/>
      <c r="DR186" s="306"/>
      <c r="DS186" s="306"/>
      <c r="DT186" s="306"/>
      <c r="DU186" s="306"/>
      <c r="DV186" s="306"/>
      <c r="DW186" s="306"/>
      <c r="DX186" s="306"/>
      <c r="DY186" s="306"/>
      <c r="DZ186" s="306"/>
      <c r="EA186" s="306"/>
      <c r="EB186" s="306"/>
      <c r="EC186" s="306"/>
      <c r="ED186" s="306"/>
      <c r="EE186" s="306"/>
      <c r="EF186" s="306"/>
      <c r="EG186" s="306"/>
      <c r="EH186" s="306"/>
      <c r="EI186" s="306"/>
      <c r="EJ186" s="306"/>
      <c r="EK186" s="306"/>
      <c r="EL186" s="306"/>
      <c r="EM186" s="306"/>
      <c r="EN186" s="306"/>
      <c r="EO186" s="306"/>
      <c r="EP186" s="306"/>
      <c r="EQ186" s="306"/>
      <c r="ER186" s="306"/>
      <c r="ES186" s="306"/>
      <c r="ET186" s="306"/>
      <c r="EU186" s="306"/>
      <c r="EV186" s="306"/>
      <c r="EW186" s="306"/>
      <c r="EX186" s="306"/>
      <c r="EY186" s="306"/>
      <c r="EZ186" s="306"/>
      <c r="FA186" s="306"/>
      <c r="FB186" s="306"/>
      <c r="FC186" s="306"/>
      <c r="FD186" s="306"/>
      <c r="FE186" s="306"/>
      <c r="FF186" s="306"/>
      <c r="FG186" s="306"/>
      <c r="FH186" s="306"/>
      <c r="FI186" s="306"/>
      <c r="FJ186" s="306"/>
      <c r="FK186" s="306"/>
      <c r="FL186" s="306"/>
      <c r="FM186" s="306"/>
      <c r="FN186" s="306"/>
      <c r="FO186" s="306"/>
      <c r="FP186" s="306"/>
      <c r="FQ186" s="306"/>
      <c r="FR186" s="306"/>
      <c r="FS186" s="306"/>
      <c r="FT186" s="306"/>
      <c r="FU186" s="306"/>
      <c r="FV186" s="306"/>
      <c r="FW186" s="306"/>
      <c r="FX186" s="306"/>
      <c r="FY186" s="306"/>
      <c r="FZ186" s="306"/>
      <c r="GA186" s="306"/>
      <c r="GB186" s="306"/>
      <c r="GC186" s="306"/>
      <c r="GD186" s="306"/>
      <c r="GE186" s="306"/>
      <c r="GF186" s="306"/>
      <c r="GG186" s="306"/>
      <c r="GH186" s="306"/>
      <c r="GI186" s="306"/>
      <c r="GJ186" s="306"/>
      <c r="GK186" s="306"/>
      <c r="GL186" s="306"/>
      <c r="GM186" s="306"/>
      <c r="GN186" s="306"/>
      <c r="GO186" s="306"/>
      <c r="GP186" s="306"/>
      <c r="GQ186" s="306"/>
      <c r="GR186" s="306"/>
      <c r="GS186" s="306"/>
      <c r="GT186" s="306"/>
      <c r="GU186" s="306"/>
      <c r="GV186" s="306"/>
      <c r="GW186" s="306"/>
      <c r="GX186" s="306"/>
      <c r="GY186" s="306"/>
      <c r="GZ186" s="306"/>
      <c r="HA186" s="306"/>
      <c r="HB186" s="306"/>
      <c r="HC186" s="306"/>
      <c r="HD186" s="306"/>
      <c r="HE186" s="306"/>
      <c r="HF186" s="306"/>
      <c r="HG186" s="306"/>
      <c r="HH186" s="306"/>
      <c r="HI186" s="306"/>
      <c r="HJ186" s="306"/>
      <c r="HK186" s="306"/>
      <c r="HL186" s="306"/>
      <c r="HM186" s="306"/>
      <c r="HN186" s="306"/>
      <c r="HO186" s="306"/>
      <c r="HP186" s="306"/>
      <c r="HQ186" s="306"/>
      <c r="HR186" s="306"/>
      <c r="HS186" s="306"/>
      <c r="HT186" s="306"/>
      <c r="HU186" s="306"/>
      <c r="HV186" s="306"/>
      <c r="HW186" s="306"/>
      <c r="HX186" s="306"/>
      <c r="HY186" s="306"/>
      <c r="HZ186" s="306"/>
      <c r="IA186" s="306"/>
      <c r="IB186" s="306"/>
      <c r="IC186" s="306"/>
      <c r="ID186" s="306"/>
      <c r="IE186" s="306"/>
      <c r="IF186" s="306"/>
      <c r="IG186" s="306"/>
      <c r="IH186" s="306"/>
    </row>
    <row r="187" spans="1:242" s="219" customFormat="1" ht="15" customHeight="1" x14ac:dyDescent="0.3">
      <c r="A187" s="174">
        <v>6.05</v>
      </c>
      <c r="B187" s="231"/>
      <c r="C187" s="232" t="e">
        <f>VLOOKUP(BD.PD8[[#This Row],[Pos]],[18]!PPto[#Data],3,FALSE)</f>
        <v>#REF!</v>
      </c>
      <c r="D187" s="174" t="s">
        <v>23</v>
      </c>
      <c r="E187" s="305" t="str">
        <f>IF(BD.PD8[[#This Row],[.]]="*",VLOOKUP(BD.PD8[[#This Row],[Pos]],[18]Presupuesto!A:H,7,FALSE),"")</f>
        <v/>
      </c>
      <c r="F187" s="523" t="s">
        <v>401</v>
      </c>
      <c r="G187" s="174"/>
      <c r="H187" s="174"/>
      <c r="I187" s="497" t="s">
        <v>251</v>
      </c>
      <c r="J187" s="382">
        <v>1</v>
      </c>
      <c r="K187" s="174" t="s">
        <v>260</v>
      </c>
      <c r="L187" s="383">
        <f>IF(BD.PD8[[#This Row],[Mon]]="DOP",1,HLOOKUP(BD.PD8[[#This Row],[Mon]],Data!$J$1:$K$2,2,FALSE))</f>
        <v>1</v>
      </c>
      <c r="M187" s="384">
        <v>30000</v>
      </c>
      <c r="N187" s="243">
        <f>BD.PD8[[#This Row],[Cant.]]*BD.PD8[[#This Row],[ Tasa ]]*BD.PD8[[#This Row],[ Precio Und.]]</f>
        <v>30000</v>
      </c>
      <c r="O187" s="386">
        <v>0.01</v>
      </c>
      <c r="P187" s="243">
        <f>IF(BD.PD8[[#This Row],[Liquid. '[%']]]&lt;&gt;0,(BD.PD8[[#This Row],[Valor Neto '[DOP']]]*BD.PD8[[#This Row],[Liquid. '[%']]])+BD.PD8[[#This Row],[Valor Neto '[DOP']]],BD.PD8[[#This Row],[Valor Neto '[DOP']]])</f>
        <v>30300</v>
      </c>
      <c r="Q187" s="243">
        <f>BD.PD8[[#This Row],[Ppto. Orden Interna '[DOP']]]/HLOOKUP("USD",Data!$J$1:$K$2,2,FALSE)</f>
        <v>466.15384615384613</v>
      </c>
      <c r="R187" s="381" t="s">
        <v>389</v>
      </c>
      <c r="S187" s="387"/>
      <c r="T187" s="387"/>
      <c r="U187" s="492" t="s">
        <v>383</v>
      </c>
      <c r="V187" s="493">
        <v>801671</v>
      </c>
      <c r="W187" s="494" t="s">
        <v>390</v>
      </c>
      <c r="X187" s="495">
        <v>16</v>
      </c>
      <c r="Y187" s="388">
        <v>1</v>
      </c>
      <c r="Z187" s="243">
        <f>BD.PD8[[#This Row],[Av.P1 '[%']]]*BD.PD8[[#This Row],[Ppto. Orden Interna '[DOP']]]</f>
        <v>30300</v>
      </c>
      <c r="AA187" s="249"/>
      <c r="AB187" s="389"/>
      <c r="AC187" s="243">
        <f>BD.PD8[[#This Row],[Av.P2 '[%']]]*BD.PD8[[#This Row],[Ppto. Orden Interna '[DOP']]]</f>
        <v>0</v>
      </c>
      <c r="AD187" s="249"/>
      <c r="AE187" s="389"/>
      <c r="AF187" s="243">
        <f>BD.PD8[[#This Row],[Av.P3 '[%']]]*BD.PD8[[#This Row],[Ppto. Orden Interna '[DOP']]]</f>
        <v>0</v>
      </c>
      <c r="AG187" s="243"/>
      <c r="AH187" s="243"/>
      <c r="AI187" s="243"/>
      <c r="AJ187" s="243"/>
      <c r="AK187" s="243"/>
      <c r="AL187" s="243"/>
      <c r="AM187" s="496">
        <f>BD.PD8[[#This Row],[Pago 3]]+BD.PD8[[#This Row],[Pago 2]]+BD.PD8[[#This Row],[Pago 1]]</f>
        <v>30300</v>
      </c>
      <c r="AN187" s="308" t="s">
        <v>244</v>
      </c>
      <c r="AO187" s="308" t="s">
        <v>245</v>
      </c>
      <c r="AP187" s="308" t="s">
        <v>246</v>
      </c>
      <c r="AQ187" s="308" t="s">
        <v>247</v>
      </c>
      <c r="AR187" s="308">
        <v>594</v>
      </c>
      <c r="AS187" s="308" t="s">
        <v>248</v>
      </c>
      <c r="AT187" s="249" t="s">
        <v>1356</v>
      </c>
      <c r="AU187" s="306"/>
      <c r="AV187" s="306"/>
      <c r="AW187" s="306"/>
      <c r="AX187" s="306"/>
      <c r="AY187" s="306"/>
      <c r="AZ187" s="306"/>
      <c r="BA187" s="306"/>
      <c r="BB187" s="306"/>
      <c r="BC187" s="306"/>
      <c r="BD187" s="306"/>
      <c r="BE187" s="306"/>
      <c r="BF187" s="306"/>
      <c r="BG187" s="306"/>
      <c r="BH187" s="306"/>
      <c r="BI187" s="306"/>
      <c r="BJ187" s="306"/>
      <c r="BK187" s="306"/>
      <c r="BL187" s="306"/>
      <c r="BM187" s="306"/>
      <c r="BN187" s="306"/>
      <c r="BO187" s="306"/>
      <c r="BP187" s="306"/>
      <c r="BQ187" s="306"/>
      <c r="BR187" s="306"/>
      <c r="BS187" s="306"/>
      <c r="BT187" s="306"/>
      <c r="BU187" s="306"/>
      <c r="BV187" s="306"/>
      <c r="BW187" s="306"/>
      <c r="BX187" s="306"/>
      <c r="BY187" s="306"/>
      <c r="BZ187" s="306"/>
      <c r="CA187" s="306"/>
      <c r="CB187" s="306"/>
      <c r="CC187" s="306"/>
      <c r="CD187" s="306"/>
      <c r="CE187" s="306"/>
      <c r="CF187" s="306"/>
      <c r="CG187" s="306"/>
      <c r="CH187" s="306"/>
      <c r="CI187" s="306"/>
      <c r="CJ187" s="306"/>
      <c r="CK187" s="306"/>
      <c r="CL187" s="306"/>
      <c r="CM187" s="306"/>
      <c r="CN187" s="306"/>
      <c r="CO187" s="306"/>
      <c r="CP187" s="306"/>
      <c r="CQ187" s="306"/>
      <c r="CR187" s="306"/>
      <c r="CS187" s="306"/>
      <c r="CT187" s="306"/>
      <c r="CU187" s="306"/>
      <c r="CV187" s="306"/>
      <c r="CW187" s="306"/>
      <c r="CX187" s="306"/>
      <c r="CY187" s="306"/>
      <c r="CZ187" s="306"/>
      <c r="DA187" s="306"/>
      <c r="DB187" s="306"/>
      <c r="DC187" s="306"/>
      <c r="DD187" s="306"/>
      <c r="DE187" s="306"/>
      <c r="DF187" s="306"/>
      <c r="DG187" s="306"/>
      <c r="DH187" s="306"/>
      <c r="DI187" s="306"/>
      <c r="DJ187" s="306"/>
      <c r="DK187" s="306"/>
      <c r="DL187" s="306"/>
      <c r="DM187" s="306"/>
      <c r="DN187" s="306"/>
      <c r="DO187" s="306"/>
      <c r="DP187" s="306"/>
      <c r="DQ187" s="306"/>
      <c r="DR187" s="306"/>
      <c r="DS187" s="306"/>
      <c r="DT187" s="306"/>
      <c r="DU187" s="306"/>
      <c r="DV187" s="306"/>
      <c r="DW187" s="306"/>
      <c r="DX187" s="306"/>
      <c r="DY187" s="306"/>
      <c r="DZ187" s="306"/>
      <c r="EA187" s="306"/>
      <c r="EB187" s="306"/>
      <c r="EC187" s="306"/>
      <c r="ED187" s="306"/>
      <c r="EE187" s="306"/>
      <c r="EF187" s="306"/>
      <c r="EG187" s="306"/>
      <c r="EH187" s="306"/>
      <c r="EI187" s="306"/>
      <c r="EJ187" s="306"/>
      <c r="EK187" s="306"/>
      <c r="EL187" s="306"/>
      <c r="EM187" s="306"/>
      <c r="EN187" s="306"/>
      <c r="EO187" s="306"/>
      <c r="EP187" s="306"/>
      <c r="EQ187" s="306"/>
      <c r="ER187" s="306"/>
      <c r="ES187" s="306"/>
      <c r="ET187" s="306"/>
      <c r="EU187" s="306"/>
      <c r="EV187" s="306"/>
      <c r="EW187" s="306"/>
      <c r="EX187" s="306"/>
      <c r="EY187" s="306"/>
      <c r="EZ187" s="306"/>
      <c r="FA187" s="306"/>
      <c r="FB187" s="306"/>
      <c r="FC187" s="306"/>
      <c r="FD187" s="306"/>
      <c r="FE187" s="306"/>
      <c r="FF187" s="306"/>
      <c r="FG187" s="306"/>
      <c r="FH187" s="306"/>
      <c r="FI187" s="306"/>
      <c r="FJ187" s="306"/>
      <c r="FK187" s="306"/>
      <c r="FL187" s="306"/>
      <c r="FM187" s="306"/>
      <c r="FN187" s="306"/>
      <c r="FO187" s="306"/>
      <c r="FP187" s="306"/>
      <c r="FQ187" s="306"/>
      <c r="FR187" s="306"/>
      <c r="FS187" s="306"/>
      <c r="FT187" s="306"/>
      <c r="FU187" s="306"/>
      <c r="FV187" s="306"/>
      <c r="FW187" s="306"/>
      <c r="FX187" s="306"/>
      <c r="FY187" s="306"/>
      <c r="FZ187" s="306"/>
      <c r="GA187" s="306"/>
      <c r="GB187" s="306"/>
      <c r="GC187" s="306"/>
      <c r="GD187" s="306"/>
      <c r="GE187" s="306"/>
      <c r="GF187" s="306"/>
      <c r="GG187" s="306"/>
      <c r="GH187" s="306"/>
      <c r="GI187" s="306"/>
      <c r="GJ187" s="306"/>
      <c r="GK187" s="306"/>
      <c r="GL187" s="306"/>
      <c r="GM187" s="306"/>
      <c r="GN187" s="306"/>
      <c r="GO187" s="306"/>
      <c r="GP187" s="306"/>
      <c r="GQ187" s="306"/>
      <c r="GR187" s="306"/>
      <c r="GS187" s="306"/>
      <c r="GT187" s="306"/>
      <c r="GU187" s="306"/>
      <c r="GV187" s="306"/>
      <c r="GW187" s="306"/>
      <c r="GX187" s="306"/>
      <c r="GY187" s="306"/>
      <c r="GZ187" s="306"/>
      <c r="HA187" s="306"/>
      <c r="HB187" s="306"/>
      <c r="HC187" s="306"/>
      <c r="HD187" s="306"/>
      <c r="HE187" s="306"/>
      <c r="HF187" s="306"/>
      <c r="HG187" s="306"/>
      <c r="HH187" s="306"/>
      <c r="HI187" s="306"/>
      <c r="HJ187" s="306"/>
      <c r="HK187" s="306"/>
      <c r="HL187" s="306"/>
      <c r="HM187" s="306"/>
      <c r="HN187" s="306"/>
      <c r="HO187" s="306"/>
      <c r="HP187" s="306"/>
      <c r="HQ187" s="306"/>
      <c r="HR187" s="306"/>
      <c r="HS187" s="306"/>
      <c r="HT187" s="306"/>
      <c r="HU187" s="306"/>
      <c r="HV187" s="306"/>
      <c r="HW187" s="306"/>
      <c r="HX187" s="306"/>
      <c r="HY187" s="306"/>
      <c r="HZ187" s="306"/>
      <c r="IA187" s="306"/>
      <c r="IB187" s="306"/>
      <c r="IC187" s="306"/>
      <c r="ID187" s="306"/>
      <c r="IE187" s="306"/>
      <c r="IF187" s="306"/>
      <c r="IG187" s="306"/>
      <c r="IH187" s="306"/>
    </row>
    <row r="188" spans="1:242" s="219" customFormat="1" ht="15" customHeight="1" x14ac:dyDescent="0.3">
      <c r="A188" s="174">
        <v>6.05</v>
      </c>
      <c r="B188" s="231"/>
      <c r="C188" s="232" t="e">
        <f>VLOOKUP(BD.PD8[[#This Row],[Pos]],[18]!PPto[#Data],3,FALSE)</f>
        <v>#REF!</v>
      </c>
      <c r="D188" s="174" t="s">
        <v>23</v>
      </c>
      <c r="E188" s="305" t="str">
        <f>IF(BD.PD8[[#This Row],[.]]="*",VLOOKUP(BD.PD8[[#This Row],[Pos]],[18]Presupuesto!A:H,7,FALSE),"")</f>
        <v/>
      </c>
      <c r="F188" s="523" t="s">
        <v>402</v>
      </c>
      <c r="G188" s="174"/>
      <c r="H188" s="174"/>
      <c r="I188" s="497" t="s">
        <v>251</v>
      </c>
      <c r="J188" s="382">
        <v>1</v>
      </c>
      <c r="K188" s="174" t="s">
        <v>260</v>
      </c>
      <c r="L188" s="383">
        <f>IF(BD.PD8[[#This Row],[Mon]]="DOP",1,HLOOKUP(BD.PD8[[#This Row],[Mon]],Data!$J$1:$K$2,2,FALSE))</f>
        <v>1</v>
      </c>
      <c r="M188" s="384">
        <v>23500</v>
      </c>
      <c r="N188" s="243">
        <f>BD.PD8[[#This Row],[Cant.]]*BD.PD8[[#This Row],[ Tasa ]]*BD.PD8[[#This Row],[ Precio Und.]]</f>
        <v>23500</v>
      </c>
      <c r="O188" s="386">
        <v>0.01</v>
      </c>
      <c r="P188" s="243">
        <f>IF(BD.PD8[[#This Row],[Liquid. '[%']]]&lt;&gt;0,(BD.PD8[[#This Row],[Valor Neto '[DOP']]]*BD.PD8[[#This Row],[Liquid. '[%']]])+BD.PD8[[#This Row],[Valor Neto '[DOP']]],BD.PD8[[#This Row],[Valor Neto '[DOP']]])</f>
        <v>23735</v>
      </c>
      <c r="Q188" s="243">
        <f>BD.PD8[[#This Row],[Ppto. Orden Interna '[DOP']]]/HLOOKUP("USD",Data!$J$1:$K$2,2,FALSE)</f>
        <v>365.15384615384613</v>
      </c>
      <c r="R188" s="381" t="s">
        <v>382</v>
      </c>
      <c r="S188" s="387"/>
      <c r="T188" s="387"/>
      <c r="U188" s="492" t="s">
        <v>383</v>
      </c>
      <c r="V188" s="493">
        <v>801671</v>
      </c>
      <c r="W188" s="494" t="s">
        <v>403</v>
      </c>
      <c r="X188" s="495">
        <v>16</v>
      </c>
      <c r="Y188" s="388">
        <v>1</v>
      </c>
      <c r="Z188" s="243">
        <f>BD.PD8[[#This Row],[Av.P1 '[%']]]*BD.PD8[[#This Row],[Ppto. Orden Interna '[DOP']]]</f>
        <v>23735</v>
      </c>
      <c r="AA188" s="249"/>
      <c r="AB188" s="389"/>
      <c r="AC188" s="243">
        <f>BD.PD8[[#This Row],[Av.P2 '[%']]]*BD.PD8[[#This Row],[Ppto. Orden Interna '[DOP']]]</f>
        <v>0</v>
      </c>
      <c r="AD188" s="249"/>
      <c r="AE188" s="389"/>
      <c r="AF188" s="243">
        <f>BD.PD8[[#This Row],[Av.P3 '[%']]]*BD.PD8[[#This Row],[Ppto. Orden Interna '[DOP']]]</f>
        <v>0</v>
      </c>
      <c r="AG188" s="243"/>
      <c r="AH188" s="243"/>
      <c r="AI188" s="243"/>
      <c r="AJ188" s="243"/>
      <c r="AK188" s="243"/>
      <c r="AL188" s="243"/>
      <c r="AM188" s="496">
        <f>BD.PD8[[#This Row],[Pago 3]]+BD.PD8[[#This Row],[Pago 2]]+BD.PD8[[#This Row],[Pago 1]]</f>
        <v>23735</v>
      </c>
      <c r="AN188" s="308" t="s">
        <v>244</v>
      </c>
      <c r="AO188" s="308" t="s">
        <v>245</v>
      </c>
      <c r="AP188" s="308" t="s">
        <v>246</v>
      </c>
      <c r="AQ188" s="308" t="s">
        <v>247</v>
      </c>
      <c r="AR188" s="308">
        <v>594</v>
      </c>
      <c r="AS188" s="308" t="s">
        <v>248</v>
      </c>
      <c r="AT188" s="249" t="s">
        <v>1356</v>
      </c>
      <c r="AU188" s="306"/>
      <c r="AV188" s="306"/>
      <c r="AW188" s="306"/>
      <c r="AX188" s="306"/>
      <c r="AY188" s="306"/>
      <c r="AZ188" s="306"/>
      <c r="BA188" s="306"/>
      <c r="BB188" s="306"/>
      <c r="BC188" s="306"/>
      <c r="BD188" s="306"/>
      <c r="BE188" s="306"/>
      <c r="BF188" s="306"/>
      <c r="BG188" s="306"/>
      <c r="BH188" s="306"/>
      <c r="BI188" s="306"/>
      <c r="BJ188" s="306"/>
      <c r="BK188" s="306"/>
      <c r="BL188" s="306"/>
      <c r="BM188" s="306"/>
      <c r="BN188" s="306"/>
      <c r="BO188" s="306"/>
      <c r="BP188" s="306"/>
      <c r="BQ188" s="306"/>
      <c r="BR188" s="306"/>
      <c r="BS188" s="306"/>
      <c r="BT188" s="306"/>
      <c r="BU188" s="306"/>
      <c r="BV188" s="306"/>
      <c r="BW188" s="306"/>
      <c r="BX188" s="306"/>
      <c r="BY188" s="306"/>
      <c r="BZ188" s="306"/>
      <c r="CA188" s="306"/>
      <c r="CB188" s="306"/>
      <c r="CC188" s="306"/>
      <c r="CD188" s="306"/>
      <c r="CE188" s="306"/>
      <c r="CF188" s="306"/>
      <c r="CG188" s="306"/>
      <c r="CH188" s="306"/>
      <c r="CI188" s="306"/>
      <c r="CJ188" s="306"/>
      <c r="CK188" s="306"/>
      <c r="CL188" s="306"/>
      <c r="CM188" s="306"/>
      <c r="CN188" s="306"/>
      <c r="CO188" s="306"/>
      <c r="CP188" s="306"/>
      <c r="CQ188" s="306"/>
      <c r="CR188" s="306"/>
      <c r="CS188" s="306"/>
      <c r="CT188" s="306"/>
      <c r="CU188" s="306"/>
      <c r="CV188" s="306"/>
      <c r="CW188" s="306"/>
      <c r="CX188" s="306"/>
      <c r="CY188" s="306"/>
      <c r="CZ188" s="306"/>
      <c r="DA188" s="306"/>
      <c r="DB188" s="306"/>
      <c r="DC188" s="306"/>
      <c r="DD188" s="306"/>
      <c r="DE188" s="306"/>
      <c r="DF188" s="306"/>
      <c r="DG188" s="306"/>
      <c r="DH188" s="306"/>
      <c r="DI188" s="306"/>
      <c r="DJ188" s="306"/>
      <c r="DK188" s="306"/>
      <c r="DL188" s="306"/>
      <c r="DM188" s="306"/>
      <c r="DN188" s="306"/>
      <c r="DO188" s="306"/>
      <c r="DP188" s="306"/>
      <c r="DQ188" s="306"/>
      <c r="DR188" s="306"/>
      <c r="DS188" s="306"/>
      <c r="DT188" s="306"/>
      <c r="DU188" s="306"/>
      <c r="DV188" s="306"/>
      <c r="DW188" s="306"/>
      <c r="DX188" s="306"/>
      <c r="DY188" s="306"/>
      <c r="DZ188" s="306"/>
      <c r="EA188" s="306"/>
      <c r="EB188" s="306"/>
      <c r="EC188" s="306"/>
      <c r="ED188" s="306"/>
      <c r="EE188" s="306"/>
      <c r="EF188" s="306"/>
      <c r="EG188" s="306"/>
      <c r="EH188" s="306"/>
      <c r="EI188" s="306"/>
      <c r="EJ188" s="306"/>
      <c r="EK188" s="306"/>
      <c r="EL188" s="306"/>
      <c r="EM188" s="306"/>
      <c r="EN188" s="306"/>
      <c r="EO188" s="306"/>
      <c r="EP188" s="306"/>
      <c r="EQ188" s="306"/>
      <c r="ER188" s="306"/>
      <c r="ES188" s="306"/>
      <c r="ET188" s="306"/>
      <c r="EU188" s="306"/>
      <c r="EV188" s="306"/>
      <c r="EW188" s="306"/>
      <c r="EX188" s="306"/>
      <c r="EY188" s="306"/>
      <c r="EZ188" s="306"/>
      <c r="FA188" s="306"/>
      <c r="FB188" s="306"/>
      <c r="FC188" s="306"/>
      <c r="FD188" s="306"/>
      <c r="FE188" s="306"/>
      <c r="FF188" s="306"/>
      <c r="FG188" s="306"/>
      <c r="FH188" s="306"/>
      <c r="FI188" s="306"/>
      <c r="FJ188" s="306"/>
      <c r="FK188" s="306"/>
      <c r="FL188" s="306"/>
      <c r="FM188" s="306"/>
      <c r="FN188" s="306"/>
      <c r="FO188" s="306"/>
      <c r="FP188" s="306"/>
      <c r="FQ188" s="306"/>
      <c r="FR188" s="306"/>
      <c r="FS188" s="306"/>
      <c r="FT188" s="306"/>
      <c r="FU188" s="306"/>
      <c r="FV188" s="306"/>
      <c r="FW188" s="306"/>
      <c r="FX188" s="306"/>
      <c r="FY188" s="306"/>
      <c r="FZ188" s="306"/>
      <c r="GA188" s="306"/>
      <c r="GB188" s="306"/>
      <c r="GC188" s="306"/>
      <c r="GD188" s="306"/>
      <c r="GE188" s="306"/>
      <c r="GF188" s="306"/>
      <c r="GG188" s="306"/>
      <c r="GH188" s="306"/>
      <c r="GI188" s="306"/>
      <c r="GJ188" s="306"/>
      <c r="GK188" s="306"/>
      <c r="GL188" s="306"/>
      <c r="GM188" s="306"/>
      <c r="GN188" s="306"/>
      <c r="GO188" s="306"/>
      <c r="GP188" s="306"/>
      <c r="GQ188" s="306"/>
      <c r="GR188" s="306"/>
      <c r="GS188" s="306"/>
      <c r="GT188" s="306"/>
      <c r="GU188" s="306"/>
      <c r="GV188" s="306"/>
      <c r="GW188" s="306"/>
      <c r="GX188" s="306"/>
      <c r="GY188" s="306"/>
      <c r="GZ188" s="306"/>
      <c r="HA188" s="306"/>
      <c r="HB188" s="306"/>
      <c r="HC188" s="306"/>
      <c r="HD188" s="306"/>
      <c r="HE188" s="306"/>
      <c r="HF188" s="306"/>
      <c r="HG188" s="306"/>
      <c r="HH188" s="306"/>
      <c r="HI188" s="306"/>
      <c r="HJ188" s="306"/>
      <c r="HK188" s="306"/>
      <c r="HL188" s="306"/>
      <c r="HM188" s="306"/>
      <c r="HN188" s="306"/>
      <c r="HO188" s="306"/>
      <c r="HP188" s="306"/>
      <c r="HQ188" s="306"/>
      <c r="HR188" s="306"/>
      <c r="HS188" s="306"/>
      <c r="HT188" s="306"/>
      <c r="HU188" s="306"/>
      <c r="HV188" s="306"/>
      <c r="HW188" s="306"/>
      <c r="HX188" s="306"/>
      <c r="HY188" s="306"/>
      <c r="HZ188" s="306"/>
      <c r="IA188" s="306"/>
      <c r="IB188" s="306"/>
      <c r="IC188" s="306"/>
      <c r="ID188" s="306"/>
      <c r="IE188" s="306"/>
      <c r="IF188" s="306"/>
      <c r="IG188" s="306"/>
      <c r="IH188" s="306"/>
    </row>
    <row r="189" spans="1:242" s="219" customFormat="1" ht="15" customHeight="1" x14ac:dyDescent="0.3">
      <c r="A189" s="174">
        <v>6.05</v>
      </c>
      <c r="B189" s="231"/>
      <c r="C189" s="232" t="e">
        <f>VLOOKUP(BD.PD8[[#This Row],[Pos]],[18]!PPto[#Data],3,FALSE)</f>
        <v>#REF!</v>
      </c>
      <c r="D189" s="511" t="s">
        <v>23</v>
      </c>
      <c r="E189" s="305" t="str">
        <f>IF(BD.PD8[[#This Row],[.]]="*",VLOOKUP(BD.PD8[[#This Row],[Pos]],[18]Presupuesto!A:H,7,FALSE),"")</f>
        <v/>
      </c>
      <c r="F189" s="520" t="s">
        <v>404</v>
      </c>
      <c r="G189" s="398">
        <v>4512504517</v>
      </c>
      <c r="H189" s="398"/>
      <c r="I189" s="497" t="s">
        <v>251</v>
      </c>
      <c r="J189" s="512">
        <v>1</v>
      </c>
      <c r="K189" s="174" t="s">
        <v>117</v>
      </c>
      <c r="L189" s="383">
        <f>IF(BD.PD8[[#This Row],[Mon]]="DOP",1,HLOOKUP(BD.PD8[[#This Row],[Mon]],Data!$J$1:$K$2,2,FALSE))</f>
        <v>65</v>
      </c>
      <c r="M189" s="384">
        <v>14536</v>
      </c>
      <c r="N189" s="243">
        <f>BD.PD8[[#This Row],[Cant.]]*BD.PD8[[#This Row],[ Tasa ]]*BD.PD8[[#This Row],[ Precio Und.]]</f>
        <v>944840</v>
      </c>
      <c r="O189" s="386">
        <v>0.01</v>
      </c>
      <c r="P189" s="243">
        <f>IF(BD.PD8[[#This Row],[Liquid. '[%']]]&lt;&gt;0,(BD.PD8[[#This Row],[Valor Neto '[DOP']]]*BD.PD8[[#This Row],[Liquid. '[%']]])+BD.PD8[[#This Row],[Valor Neto '[DOP']]],BD.PD8[[#This Row],[Valor Neto '[DOP']]])</f>
        <v>954288.4</v>
      </c>
      <c r="Q189" s="243">
        <f>BD.PD8[[#This Row],[Ppto. Orden Interna '[DOP']]]/HLOOKUP("USD",Data!$J$1:$K$2,2,FALSE)</f>
        <v>14681.36</v>
      </c>
      <c r="R189" s="381" t="s">
        <v>405</v>
      </c>
      <c r="S189" s="387"/>
      <c r="T189" s="387"/>
      <c r="U189" s="492" t="s">
        <v>383</v>
      </c>
      <c r="V189" s="493">
        <v>801671</v>
      </c>
      <c r="W189" s="494" t="s">
        <v>405</v>
      </c>
      <c r="X189" s="495">
        <v>5</v>
      </c>
      <c r="Y189" s="388">
        <v>0.5</v>
      </c>
      <c r="Z189" s="243">
        <f>BD.PD8[[#This Row],[Av.P1 '[%']]]*BD.PD8[[#This Row],[Ppto. Orden Interna '[DOP']]]</f>
        <v>477144.2</v>
      </c>
      <c r="AA189" s="495">
        <v>16</v>
      </c>
      <c r="AB189" s="388">
        <v>0.5</v>
      </c>
      <c r="AC189" s="243">
        <f>BD.PD8[[#This Row],[Av.P2 '[%']]]*BD.PD8[[#This Row],[Ppto. Orden Interna '[DOP']]]</f>
        <v>477144.2</v>
      </c>
      <c r="AD189" s="249"/>
      <c r="AE189" s="389"/>
      <c r="AF189" s="243">
        <f>BD.PD8[[#This Row],[Av.P3 '[%']]]*BD.PD8[[#This Row],[Ppto. Orden Interna '[DOP']]]</f>
        <v>0</v>
      </c>
      <c r="AG189" s="243"/>
      <c r="AH189" s="243"/>
      <c r="AI189" s="243"/>
      <c r="AJ189" s="243"/>
      <c r="AK189" s="243"/>
      <c r="AL189" s="243"/>
      <c r="AM189" s="496">
        <f>BD.PD8[[#This Row],[Pago 3]]+BD.PD8[[#This Row],[Pago 2]]+BD.PD8[[#This Row],[Pago 1]]</f>
        <v>954288.4</v>
      </c>
      <c r="AN189" s="308" t="s">
        <v>244</v>
      </c>
      <c r="AO189" s="308" t="s">
        <v>245</v>
      </c>
      <c r="AP189" s="308" t="s">
        <v>246</v>
      </c>
      <c r="AQ189" s="308" t="s">
        <v>247</v>
      </c>
      <c r="AR189" s="308">
        <v>594</v>
      </c>
      <c r="AS189" s="308" t="s">
        <v>258</v>
      </c>
      <c r="AT189" s="249" t="s">
        <v>1356</v>
      </c>
      <c r="AU189" s="306"/>
      <c r="AV189" s="306"/>
      <c r="AW189" s="306"/>
      <c r="AX189" s="306"/>
      <c r="AY189" s="306"/>
      <c r="AZ189" s="306"/>
      <c r="BA189" s="306"/>
      <c r="BB189" s="306"/>
      <c r="BC189" s="306"/>
      <c r="BD189" s="306"/>
      <c r="BE189" s="306"/>
      <c r="BF189" s="306"/>
      <c r="BG189" s="306"/>
      <c r="BH189" s="306"/>
      <c r="BI189" s="306"/>
      <c r="BJ189" s="306"/>
      <c r="BK189" s="306"/>
      <c r="BL189" s="306"/>
      <c r="BM189" s="306"/>
      <c r="BN189" s="306"/>
      <c r="BO189" s="306"/>
      <c r="BP189" s="306"/>
      <c r="BQ189" s="306"/>
      <c r="BR189" s="306"/>
      <c r="BS189" s="306"/>
      <c r="BT189" s="306"/>
      <c r="BU189" s="306"/>
      <c r="BV189" s="306"/>
      <c r="BW189" s="306"/>
      <c r="BX189" s="306"/>
      <c r="BY189" s="306"/>
      <c r="BZ189" s="306"/>
      <c r="CA189" s="306"/>
      <c r="CB189" s="306"/>
      <c r="CC189" s="306"/>
      <c r="CD189" s="306"/>
      <c r="CE189" s="306"/>
      <c r="CF189" s="306"/>
      <c r="CG189" s="306"/>
      <c r="CH189" s="306"/>
      <c r="CI189" s="306"/>
      <c r="CJ189" s="306"/>
      <c r="CK189" s="306"/>
      <c r="CL189" s="306"/>
      <c r="CM189" s="306"/>
      <c r="CN189" s="306"/>
      <c r="CO189" s="306"/>
      <c r="CP189" s="306"/>
      <c r="CQ189" s="306"/>
      <c r="CR189" s="306"/>
      <c r="CS189" s="306"/>
      <c r="CT189" s="306"/>
      <c r="CU189" s="306"/>
      <c r="CV189" s="306"/>
      <c r="CW189" s="306"/>
      <c r="CX189" s="306"/>
      <c r="CY189" s="306"/>
      <c r="CZ189" s="306"/>
      <c r="DA189" s="306"/>
      <c r="DB189" s="306"/>
      <c r="DC189" s="306"/>
      <c r="DD189" s="306"/>
      <c r="DE189" s="306"/>
      <c r="DF189" s="306"/>
      <c r="DG189" s="306"/>
      <c r="DH189" s="306"/>
      <c r="DI189" s="306"/>
      <c r="DJ189" s="306"/>
      <c r="DK189" s="306"/>
      <c r="DL189" s="306"/>
      <c r="DM189" s="306"/>
      <c r="DN189" s="306"/>
      <c r="DO189" s="306"/>
      <c r="DP189" s="306"/>
      <c r="DQ189" s="306"/>
      <c r="DR189" s="306"/>
      <c r="DS189" s="306"/>
      <c r="DT189" s="306"/>
      <c r="DU189" s="306"/>
      <c r="DV189" s="306"/>
      <c r="DW189" s="306"/>
      <c r="DX189" s="306"/>
      <c r="DY189" s="306"/>
      <c r="DZ189" s="306"/>
      <c r="EA189" s="306"/>
      <c r="EB189" s="306"/>
      <c r="EC189" s="306"/>
      <c r="ED189" s="306"/>
      <c r="EE189" s="306"/>
      <c r="EF189" s="306"/>
      <c r="EG189" s="306"/>
      <c r="EH189" s="306"/>
      <c r="EI189" s="306"/>
      <c r="EJ189" s="306"/>
      <c r="EK189" s="306"/>
      <c r="EL189" s="306"/>
      <c r="EM189" s="306"/>
      <c r="EN189" s="306"/>
      <c r="EO189" s="306"/>
      <c r="EP189" s="306"/>
      <c r="EQ189" s="306"/>
      <c r="ER189" s="306"/>
      <c r="ES189" s="306"/>
      <c r="ET189" s="306"/>
      <c r="EU189" s="306"/>
      <c r="EV189" s="306"/>
      <c r="EW189" s="306"/>
      <c r="EX189" s="306"/>
      <c r="EY189" s="306"/>
      <c r="EZ189" s="306"/>
      <c r="FA189" s="306"/>
      <c r="FB189" s="306"/>
      <c r="FC189" s="306"/>
      <c r="FD189" s="306"/>
      <c r="FE189" s="306"/>
      <c r="FF189" s="306"/>
      <c r="FG189" s="306"/>
      <c r="FH189" s="306"/>
      <c r="FI189" s="306"/>
      <c r="FJ189" s="306"/>
      <c r="FK189" s="306"/>
      <c r="FL189" s="306"/>
      <c r="FM189" s="306"/>
      <c r="FN189" s="306"/>
      <c r="FO189" s="306"/>
      <c r="FP189" s="306"/>
      <c r="FQ189" s="306"/>
      <c r="FR189" s="306"/>
      <c r="FS189" s="306"/>
      <c r="FT189" s="306"/>
      <c r="FU189" s="306"/>
      <c r="FV189" s="306"/>
      <c r="FW189" s="306"/>
      <c r="FX189" s="306"/>
      <c r="FY189" s="306"/>
      <c r="FZ189" s="306"/>
      <c r="GA189" s="306"/>
      <c r="GB189" s="306"/>
      <c r="GC189" s="306"/>
      <c r="GD189" s="306"/>
      <c r="GE189" s="306"/>
      <c r="GF189" s="306"/>
      <c r="GG189" s="306"/>
      <c r="GH189" s="306"/>
      <c r="GI189" s="306"/>
      <c r="GJ189" s="306"/>
      <c r="GK189" s="306"/>
      <c r="GL189" s="306"/>
      <c r="GM189" s="306"/>
      <c r="GN189" s="306"/>
      <c r="GO189" s="306"/>
      <c r="GP189" s="306"/>
      <c r="GQ189" s="306"/>
      <c r="GR189" s="306"/>
      <c r="GS189" s="306"/>
      <c r="GT189" s="306"/>
      <c r="GU189" s="306"/>
      <c r="GV189" s="306"/>
      <c r="GW189" s="306"/>
      <c r="GX189" s="306"/>
      <c r="GY189" s="306"/>
      <c r="GZ189" s="306"/>
      <c r="HA189" s="306"/>
      <c r="HB189" s="306"/>
      <c r="HC189" s="306"/>
      <c r="HD189" s="306"/>
      <c r="HE189" s="306"/>
      <c r="HF189" s="306"/>
      <c r="HG189" s="306"/>
      <c r="HH189" s="306"/>
      <c r="HI189" s="306"/>
      <c r="HJ189" s="306"/>
      <c r="HK189" s="306"/>
      <c r="HL189" s="306"/>
      <c r="HM189" s="306"/>
      <c r="HN189" s="306"/>
      <c r="HO189" s="306"/>
      <c r="HP189" s="306"/>
      <c r="HQ189" s="306"/>
      <c r="HR189" s="306"/>
      <c r="HS189" s="306"/>
      <c r="HT189" s="306"/>
      <c r="HU189" s="306"/>
      <c r="HV189" s="306"/>
      <c r="HW189" s="306"/>
      <c r="HX189" s="306"/>
      <c r="HY189" s="306"/>
      <c r="HZ189" s="306"/>
      <c r="IA189" s="306"/>
      <c r="IB189" s="306"/>
      <c r="IC189" s="306"/>
      <c r="ID189" s="306"/>
      <c r="IE189" s="306"/>
      <c r="IF189" s="306"/>
      <c r="IG189" s="306"/>
      <c r="IH189" s="306"/>
    </row>
    <row r="190" spans="1:242" s="219" customFormat="1" ht="15" customHeight="1" x14ac:dyDescent="0.3">
      <c r="A190" s="174">
        <v>7.01</v>
      </c>
      <c r="B190" s="231" t="s">
        <v>243</v>
      </c>
      <c r="C190" s="232" t="e">
        <f>VLOOKUP(BD.PD8[[#This Row],[Pos]],[18]!PPto[#Data],3,FALSE)</f>
        <v>#REF!</v>
      </c>
      <c r="D190" s="233" t="s">
        <v>243</v>
      </c>
      <c r="E190" s="305">
        <f>IF(BD.PD8[[#This Row],[.]]="*",VLOOKUP(BD.PD8[[#This Row],[Pos]],[18]Presupuesto!A:H,7,FALSE),"")</f>
        <v>24826.932539682548</v>
      </c>
      <c r="F190" s="234"/>
      <c r="G190" s="174"/>
      <c r="H190" s="174"/>
      <c r="I190" s="174"/>
      <c r="J190" s="392">
        <v>1</v>
      </c>
      <c r="K190" s="233" t="s">
        <v>117</v>
      </c>
      <c r="L190" s="383">
        <f>IF(BD.PD8[[#This Row],[Mon]]="DOP",1,HLOOKUP(BD.PD8[[#This Row],[Mon]],Data!$J$1:$K$2,2,FALSE))</f>
        <v>65</v>
      </c>
      <c r="M190" s="490">
        <v>0</v>
      </c>
      <c r="N190" s="243">
        <f>BD.PD8[[#This Row],[Cant.]]*BD.PD8[[#This Row],[ Tasa ]]*BD.PD8[[#This Row],[ Precio Und.]]</f>
        <v>0</v>
      </c>
      <c r="O190" s="491">
        <v>0</v>
      </c>
      <c r="P190" s="243">
        <f>IF(BD.PD8[[#This Row],[Liquid. '[%']]]&lt;&gt;0,(BD.PD8[[#This Row],[Valor Neto '[DOP']]]*BD.PD8[[#This Row],[Liquid. '[%']]])+BD.PD8[[#This Row],[Valor Neto '[DOP']]],BD.PD8[[#This Row],[Valor Neto '[DOP']]])</f>
        <v>0</v>
      </c>
      <c r="Q190" s="243">
        <f>BD.PD8[[#This Row],[Ppto. Orden Interna '[DOP']]]/HLOOKUP("USD",Data!$J$1:$K$2,2,FALSE)</f>
        <v>0</v>
      </c>
      <c r="R190" s="381"/>
      <c r="S190" s="387"/>
      <c r="T190" s="387"/>
      <c r="U190" s="492" t="s">
        <v>406</v>
      </c>
      <c r="V190" s="493">
        <v>801672</v>
      </c>
      <c r="W190" s="494"/>
      <c r="X190" s="495"/>
      <c r="Y190" s="388"/>
      <c r="Z190" s="243">
        <f>BD.PD8[[#This Row],[Av.P1 '[%']]]*BD.PD8[[#This Row],[Ppto. Orden Interna '[DOP']]]</f>
        <v>0</v>
      </c>
      <c r="AA190" s="249"/>
      <c r="AB190" s="389"/>
      <c r="AC190" s="243">
        <f>BD.PD8[[#This Row],[Av.P2 '[%']]]*BD.PD8[[#This Row],[Ppto. Orden Interna '[DOP']]]</f>
        <v>0</v>
      </c>
      <c r="AD190" s="249"/>
      <c r="AE190" s="389"/>
      <c r="AF190" s="243">
        <f>BD.PD8[[#This Row],[Av.P3 '[%']]]*BD.PD8[[#This Row],[Ppto. Orden Interna '[DOP']]]</f>
        <v>0</v>
      </c>
      <c r="AG190" s="243"/>
      <c r="AH190" s="243"/>
      <c r="AI190" s="243"/>
      <c r="AJ190" s="243"/>
      <c r="AK190" s="243"/>
      <c r="AL190" s="243"/>
      <c r="AM190" s="496">
        <f>BD.PD8[[#This Row],[Pago 3]]+BD.PD8[[#This Row],[Pago 2]]+BD.PD8[[#This Row],[Pago 1]]</f>
        <v>0</v>
      </c>
      <c r="AN190" s="308" t="s">
        <v>244</v>
      </c>
      <c r="AO190" s="308" t="s">
        <v>245</v>
      </c>
      <c r="AP190" s="308" t="s">
        <v>246</v>
      </c>
      <c r="AQ190" s="308" t="s">
        <v>247</v>
      </c>
      <c r="AR190" s="308">
        <v>594</v>
      </c>
      <c r="AS190" s="308" t="s">
        <v>248</v>
      </c>
      <c r="AT190" s="249" t="s">
        <v>1356</v>
      </c>
      <c r="AU190" s="306"/>
      <c r="AV190" s="306"/>
      <c r="AW190" s="306"/>
      <c r="AX190" s="306"/>
      <c r="AY190" s="306"/>
      <c r="AZ190" s="306"/>
      <c r="BA190" s="306"/>
      <c r="BB190" s="306"/>
      <c r="BC190" s="306"/>
      <c r="BD190" s="306"/>
      <c r="BE190" s="306"/>
      <c r="BF190" s="306"/>
      <c r="BG190" s="306"/>
      <c r="BH190" s="306"/>
      <c r="BI190" s="306"/>
      <c r="BJ190" s="306"/>
      <c r="BK190" s="306"/>
      <c r="BL190" s="306"/>
      <c r="BM190" s="306"/>
      <c r="BN190" s="306"/>
      <c r="BO190" s="306"/>
      <c r="BP190" s="306"/>
      <c r="BQ190" s="306"/>
      <c r="BR190" s="306"/>
      <c r="BS190" s="306"/>
      <c r="BT190" s="306"/>
      <c r="BU190" s="306"/>
      <c r="BV190" s="306"/>
      <c r="BW190" s="306"/>
      <c r="BX190" s="306"/>
      <c r="BY190" s="306"/>
      <c r="BZ190" s="306"/>
      <c r="CA190" s="306"/>
      <c r="CB190" s="306"/>
      <c r="CC190" s="306"/>
      <c r="CD190" s="306"/>
      <c r="CE190" s="306"/>
      <c r="CF190" s="306"/>
      <c r="CG190" s="306"/>
      <c r="CH190" s="306"/>
      <c r="CI190" s="306"/>
      <c r="CJ190" s="306"/>
      <c r="CK190" s="306"/>
      <c r="CL190" s="306"/>
      <c r="CM190" s="306"/>
      <c r="CN190" s="306"/>
      <c r="CO190" s="306"/>
      <c r="CP190" s="306"/>
      <c r="CQ190" s="306"/>
      <c r="CR190" s="306"/>
      <c r="CS190" s="306"/>
      <c r="CT190" s="306"/>
      <c r="CU190" s="306"/>
      <c r="CV190" s="306"/>
      <c r="CW190" s="306"/>
      <c r="CX190" s="306"/>
      <c r="CY190" s="306"/>
      <c r="CZ190" s="306"/>
      <c r="DA190" s="306"/>
      <c r="DB190" s="306"/>
      <c r="DC190" s="306"/>
      <c r="DD190" s="306"/>
      <c r="DE190" s="306"/>
      <c r="DF190" s="306"/>
      <c r="DG190" s="306"/>
      <c r="DH190" s="306"/>
      <c r="DI190" s="306"/>
      <c r="DJ190" s="306"/>
      <c r="DK190" s="306"/>
      <c r="DL190" s="306"/>
      <c r="DM190" s="306"/>
      <c r="DN190" s="306"/>
      <c r="DO190" s="306"/>
      <c r="DP190" s="306"/>
      <c r="DQ190" s="306"/>
      <c r="DR190" s="306"/>
      <c r="DS190" s="306"/>
      <c r="DT190" s="306"/>
      <c r="DU190" s="306"/>
      <c r="DV190" s="306"/>
      <c r="DW190" s="306"/>
      <c r="DX190" s="306"/>
      <c r="DY190" s="306"/>
      <c r="DZ190" s="306"/>
      <c r="EA190" s="306"/>
      <c r="EB190" s="306"/>
      <c r="EC190" s="306"/>
      <c r="ED190" s="306"/>
      <c r="EE190" s="306"/>
      <c r="EF190" s="306"/>
      <c r="EG190" s="306"/>
      <c r="EH190" s="306"/>
      <c r="EI190" s="306"/>
      <c r="EJ190" s="306"/>
      <c r="EK190" s="306"/>
      <c r="EL190" s="306"/>
      <c r="EM190" s="306"/>
      <c r="EN190" s="306"/>
      <c r="EO190" s="306"/>
      <c r="EP190" s="306"/>
      <c r="EQ190" s="306"/>
      <c r="ER190" s="306"/>
      <c r="ES190" s="306"/>
      <c r="ET190" s="306"/>
      <c r="EU190" s="306"/>
      <c r="EV190" s="306"/>
      <c r="EW190" s="306"/>
      <c r="EX190" s="306"/>
      <c r="EY190" s="306"/>
      <c r="EZ190" s="306"/>
      <c r="FA190" s="306"/>
      <c r="FB190" s="306"/>
      <c r="FC190" s="306"/>
      <c r="FD190" s="306"/>
      <c r="FE190" s="306"/>
      <c r="FF190" s="306"/>
      <c r="FG190" s="306"/>
      <c r="FH190" s="306"/>
      <c r="FI190" s="306"/>
      <c r="FJ190" s="306"/>
      <c r="FK190" s="306"/>
      <c r="FL190" s="306"/>
      <c r="FM190" s="306"/>
      <c r="FN190" s="306"/>
      <c r="FO190" s="306"/>
      <c r="FP190" s="306"/>
      <c r="FQ190" s="306"/>
      <c r="FR190" s="306"/>
      <c r="FS190" s="306"/>
      <c r="FT190" s="306"/>
      <c r="FU190" s="306"/>
      <c r="FV190" s="306"/>
      <c r="FW190" s="306"/>
      <c r="FX190" s="306"/>
      <c r="FY190" s="306"/>
      <c r="FZ190" s="306"/>
      <c r="GA190" s="306"/>
      <c r="GB190" s="306"/>
      <c r="GC190" s="306"/>
      <c r="GD190" s="306"/>
      <c r="GE190" s="306"/>
      <c r="GF190" s="306"/>
      <c r="GG190" s="306"/>
      <c r="GH190" s="306"/>
      <c r="GI190" s="306"/>
      <c r="GJ190" s="306"/>
      <c r="GK190" s="306"/>
      <c r="GL190" s="306"/>
      <c r="GM190" s="306"/>
      <c r="GN190" s="306"/>
      <c r="GO190" s="306"/>
      <c r="GP190" s="306"/>
      <c r="GQ190" s="306"/>
      <c r="GR190" s="306"/>
      <c r="GS190" s="306"/>
      <c r="GT190" s="306"/>
      <c r="GU190" s="306"/>
      <c r="GV190" s="306"/>
      <c r="GW190" s="306"/>
      <c r="GX190" s="306"/>
      <c r="GY190" s="306"/>
      <c r="GZ190" s="306"/>
      <c r="HA190" s="306"/>
      <c r="HB190" s="306"/>
      <c r="HC190" s="306"/>
      <c r="HD190" s="306"/>
      <c r="HE190" s="306"/>
      <c r="HF190" s="306"/>
      <c r="HG190" s="306"/>
      <c r="HH190" s="306"/>
      <c r="HI190" s="306"/>
      <c r="HJ190" s="306"/>
      <c r="HK190" s="306"/>
      <c r="HL190" s="306"/>
      <c r="HM190" s="306"/>
      <c r="HN190" s="306"/>
      <c r="HO190" s="306"/>
      <c r="HP190" s="306"/>
      <c r="HQ190" s="306"/>
      <c r="HR190" s="306"/>
      <c r="HS190" s="306"/>
      <c r="HT190" s="306"/>
      <c r="HU190" s="306"/>
      <c r="HV190" s="306"/>
      <c r="HW190" s="306"/>
      <c r="HX190" s="306"/>
      <c r="HY190" s="306"/>
      <c r="HZ190" s="306"/>
      <c r="IA190" s="306"/>
      <c r="IB190" s="306"/>
      <c r="IC190" s="306"/>
      <c r="ID190" s="306"/>
      <c r="IE190" s="306"/>
      <c r="IF190" s="306"/>
      <c r="IG190" s="306"/>
      <c r="IH190" s="306"/>
    </row>
    <row r="191" spans="1:242" s="219" customFormat="1" ht="15" customHeight="1" x14ac:dyDescent="0.3">
      <c r="A191" s="174">
        <v>7.01</v>
      </c>
      <c r="B191" s="231"/>
      <c r="C191" s="232" t="e">
        <f>VLOOKUP(BD.PD8[[#This Row],[Pos]],[18]!PPto[#Data],3,FALSE)</f>
        <v>#REF!</v>
      </c>
      <c r="D191" s="511" t="s">
        <v>23</v>
      </c>
      <c r="E191" s="305" t="str">
        <f>IF(BD.PD8[[#This Row],[.]]="*",VLOOKUP(BD.PD8[[#This Row],[Pos]],[18]Presupuesto!A:H,7,FALSE),"")</f>
        <v/>
      </c>
      <c r="F191" s="234" t="s">
        <v>407</v>
      </c>
      <c r="G191" s="174"/>
      <c r="H191" s="174"/>
      <c r="I191" s="174" t="s">
        <v>1295</v>
      </c>
      <c r="J191" s="382">
        <v>3</v>
      </c>
      <c r="K191" s="174" t="s">
        <v>260</v>
      </c>
      <c r="L191" s="383">
        <f>IF(BD.PD8[[#This Row],[Mon]]="DOP",1,HLOOKUP(BD.PD8[[#This Row],[Mon]],Data!$J$1:$K$2,2,FALSE))</f>
        <v>1</v>
      </c>
      <c r="M191" s="384">
        <v>20081.25</v>
      </c>
      <c r="N191" s="243">
        <f>BD.PD8[[#This Row],[Cant.]]*BD.PD8[[#This Row],[ Tasa ]]*BD.PD8[[#This Row],[ Precio Und.]]</f>
        <v>60243.75</v>
      </c>
      <c r="O191" s="386">
        <v>0</v>
      </c>
      <c r="P191" s="243">
        <f>IF(BD.PD8[[#This Row],[Liquid. '[%']]]&lt;&gt;0,(BD.PD8[[#This Row],[Valor Neto '[DOP']]]*BD.PD8[[#This Row],[Liquid. '[%']]])+BD.PD8[[#This Row],[Valor Neto '[DOP']]],BD.PD8[[#This Row],[Valor Neto '[DOP']]])</f>
        <v>60243.75</v>
      </c>
      <c r="Q191" s="243">
        <f>BD.PD8[[#This Row],[Ppto. Orden Interna '[DOP']]]/HLOOKUP("USD",Data!$J$1:$K$2,2,FALSE)</f>
        <v>926.82692307692309</v>
      </c>
      <c r="R191" s="381" t="s">
        <v>408</v>
      </c>
      <c r="S191" s="387"/>
      <c r="T191" s="387"/>
      <c r="U191" s="492" t="s">
        <v>406</v>
      </c>
      <c r="V191" s="493">
        <v>801672</v>
      </c>
      <c r="W191" s="494" t="s">
        <v>368</v>
      </c>
      <c r="X191" s="495">
        <v>13</v>
      </c>
      <c r="Y191" s="388">
        <v>0.5</v>
      </c>
      <c r="Z191" s="243">
        <f>BD.PD8[[#This Row],[Av.P1 '[%']]]*BD.PD8[[#This Row],[Ppto. Orden Interna '[DOP']]]</f>
        <v>30121.875</v>
      </c>
      <c r="AA191" s="495">
        <v>15</v>
      </c>
      <c r="AB191" s="388">
        <v>0.5</v>
      </c>
      <c r="AC191" s="243">
        <f>BD.PD8[[#This Row],[Av.P2 '[%']]]*BD.PD8[[#This Row],[Ppto. Orden Interna '[DOP']]]</f>
        <v>30121.875</v>
      </c>
      <c r="AD191" s="249"/>
      <c r="AE191" s="389"/>
      <c r="AF191" s="243">
        <f>BD.PD8[[#This Row],[Av.P3 '[%']]]*BD.PD8[[#This Row],[Ppto. Orden Interna '[DOP']]]</f>
        <v>0</v>
      </c>
      <c r="AG191" s="243"/>
      <c r="AH191" s="243"/>
      <c r="AI191" s="243"/>
      <c r="AJ191" s="243"/>
      <c r="AK191" s="243"/>
      <c r="AL191" s="243"/>
      <c r="AM191" s="496">
        <f>BD.PD8[[#This Row],[Pago 3]]+BD.PD8[[#This Row],[Pago 2]]+BD.PD8[[#This Row],[Pago 1]]</f>
        <v>60243.75</v>
      </c>
      <c r="AN191" s="308" t="s">
        <v>244</v>
      </c>
      <c r="AO191" s="308" t="s">
        <v>245</v>
      </c>
      <c r="AP191" s="308" t="s">
        <v>246</v>
      </c>
      <c r="AQ191" s="308" t="s">
        <v>247</v>
      </c>
      <c r="AR191" s="308">
        <v>594</v>
      </c>
      <c r="AS191" s="308" t="s">
        <v>248</v>
      </c>
      <c r="AT191" s="249" t="s">
        <v>1356</v>
      </c>
      <c r="AU191" s="306"/>
      <c r="AV191" s="306"/>
      <c r="AW191" s="306"/>
      <c r="AX191" s="306"/>
      <c r="AY191" s="306"/>
      <c r="AZ191" s="306"/>
      <c r="BA191" s="306"/>
      <c r="BB191" s="306"/>
      <c r="BC191" s="306"/>
      <c r="BD191" s="306"/>
      <c r="BE191" s="306"/>
      <c r="BF191" s="306"/>
      <c r="BG191" s="306"/>
      <c r="BH191" s="306"/>
      <c r="BI191" s="306"/>
      <c r="BJ191" s="306"/>
      <c r="BK191" s="306"/>
      <c r="BL191" s="306"/>
      <c r="BM191" s="306"/>
      <c r="BN191" s="306"/>
      <c r="BO191" s="306"/>
      <c r="BP191" s="306"/>
      <c r="BQ191" s="306"/>
      <c r="BR191" s="306"/>
      <c r="BS191" s="306"/>
      <c r="BT191" s="306"/>
      <c r="BU191" s="306"/>
      <c r="BV191" s="306"/>
      <c r="BW191" s="306"/>
      <c r="BX191" s="306"/>
      <c r="BY191" s="306"/>
      <c r="BZ191" s="306"/>
      <c r="CA191" s="306"/>
      <c r="CB191" s="306"/>
      <c r="CC191" s="306"/>
      <c r="CD191" s="306"/>
      <c r="CE191" s="306"/>
      <c r="CF191" s="306"/>
      <c r="CG191" s="306"/>
      <c r="CH191" s="306"/>
      <c r="CI191" s="306"/>
      <c r="CJ191" s="306"/>
      <c r="CK191" s="306"/>
      <c r="CL191" s="306"/>
      <c r="CM191" s="306"/>
      <c r="CN191" s="306"/>
      <c r="CO191" s="306"/>
      <c r="CP191" s="306"/>
      <c r="CQ191" s="306"/>
      <c r="CR191" s="306"/>
      <c r="CS191" s="306"/>
      <c r="CT191" s="306"/>
      <c r="CU191" s="306"/>
      <c r="CV191" s="306"/>
      <c r="CW191" s="306"/>
      <c r="CX191" s="306"/>
      <c r="CY191" s="306"/>
      <c r="CZ191" s="306"/>
      <c r="DA191" s="306"/>
      <c r="DB191" s="306"/>
      <c r="DC191" s="306"/>
      <c r="DD191" s="306"/>
      <c r="DE191" s="306"/>
      <c r="DF191" s="306"/>
      <c r="DG191" s="306"/>
      <c r="DH191" s="306"/>
      <c r="DI191" s="306"/>
      <c r="DJ191" s="306"/>
      <c r="DK191" s="306"/>
      <c r="DL191" s="306"/>
      <c r="DM191" s="306"/>
      <c r="DN191" s="306"/>
      <c r="DO191" s="306"/>
      <c r="DP191" s="306"/>
      <c r="DQ191" s="306"/>
      <c r="DR191" s="306"/>
      <c r="DS191" s="306"/>
      <c r="DT191" s="306"/>
      <c r="DU191" s="306"/>
      <c r="DV191" s="306"/>
      <c r="DW191" s="306"/>
      <c r="DX191" s="306"/>
      <c r="DY191" s="306"/>
      <c r="DZ191" s="306"/>
      <c r="EA191" s="306"/>
      <c r="EB191" s="306"/>
      <c r="EC191" s="306"/>
      <c r="ED191" s="306"/>
      <c r="EE191" s="306"/>
      <c r="EF191" s="306"/>
      <c r="EG191" s="306"/>
      <c r="EH191" s="306"/>
      <c r="EI191" s="306"/>
      <c r="EJ191" s="306"/>
      <c r="EK191" s="306"/>
      <c r="EL191" s="306"/>
      <c r="EM191" s="306"/>
      <c r="EN191" s="306"/>
      <c r="EO191" s="306"/>
      <c r="EP191" s="306"/>
      <c r="EQ191" s="306"/>
      <c r="ER191" s="306"/>
      <c r="ES191" s="306"/>
      <c r="ET191" s="306"/>
      <c r="EU191" s="306"/>
      <c r="EV191" s="306"/>
      <c r="EW191" s="306"/>
      <c r="EX191" s="306"/>
      <c r="EY191" s="306"/>
      <c r="EZ191" s="306"/>
      <c r="FA191" s="306"/>
      <c r="FB191" s="306"/>
      <c r="FC191" s="306"/>
      <c r="FD191" s="306"/>
      <c r="FE191" s="306"/>
      <c r="FF191" s="306"/>
      <c r="FG191" s="306"/>
      <c r="FH191" s="306"/>
      <c r="FI191" s="306"/>
      <c r="FJ191" s="306"/>
      <c r="FK191" s="306"/>
      <c r="FL191" s="306"/>
      <c r="FM191" s="306"/>
      <c r="FN191" s="306"/>
      <c r="FO191" s="306"/>
      <c r="FP191" s="306"/>
      <c r="FQ191" s="306"/>
      <c r="FR191" s="306"/>
      <c r="FS191" s="306"/>
      <c r="FT191" s="306"/>
      <c r="FU191" s="306"/>
      <c r="FV191" s="306"/>
      <c r="FW191" s="306"/>
      <c r="FX191" s="306"/>
      <c r="FY191" s="306"/>
      <c r="FZ191" s="306"/>
      <c r="GA191" s="306"/>
      <c r="GB191" s="306"/>
      <c r="GC191" s="306"/>
      <c r="GD191" s="306"/>
      <c r="GE191" s="306"/>
      <c r="GF191" s="306"/>
      <c r="GG191" s="306"/>
      <c r="GH191" s="306"/>
      <c r="GI191" s="306"/>
      <c r="GJ191" s="306"/>
      <c r="GK191" s="306"/>
      <c r="GL191" s="306"/>
      <c r="GM191" s="306"/>
      <c r="GN191" s="306"/>
      <c r="GO191" s="306"/>
      <c r="GP191" s="306"/>
      <c r="GQ191" s="306"/>
      <c r="GR191" s="306"/>
      <c r="GS191" s="306"/>
      <c r="GT191" s="306"/>
      <c r="GU191" s="306"/>
      <c r="GV191" s="306"/>
      <c r="GW191" s="306"/>
      <c r="GX191" s="306"/>
      <c r="GY191" s="306"/>
      <c r="GZ191" s="306"/>
      <c r="HA191" s="306"/>
      <c r="HB191" s="306"/>
      <c r="HC191" s="306"/>
      <c r="HD191" s="306"/>
      <c r="HE191" s="306"/>
      <c r="HF191" s="306"/>
      <c r="HG191" s="306"/>
      <c r="HH191" s="306"/>
      <c r="HI191" s="306"/>
      <c r="HJ191" s="306"/>
      <c r="HK191" s="306"/>
      <c r="HL191" s="306"/>
      <c r="HM191" s="306"/>
      <c r="HN191" s="306"/>
      <c r="HO191" s="306"/>
      <c r="HP191" s="306"/>
      <c r="HQ191" s="306"/>
      <c r="HR191" s="306"/>
      <c r="HS191" s="306"/>
      <c r="HT191" s="306"/>
      <c r="HU191" s="306"/>
      <c r="HV191" s="306"/>
      <c r="HW191" s="306"/>
      <c r="HX191" s="306"/>
      <c r="HY191" s="306"/>
      <c r="HZ191" s="306"/>
      <c r="IA191" s="306"/>
      <c r="IB191" s="306"/>
      <c r="IC191" s="306"/>
      <c r="ID191" s="306"/>
      <c r="IE191" s="306"/>
      <c r="IF191" s="306"/>
      <c r="IG191" s="306"/>
      <c r="IH191" s="306"/>
    </row>
    <row r="192" spans="1:242" s="219" customFormat="1" ht="15" customHeight="1" x14ac:dyDescent="0.3">
      <c r="A192" s="174">
        <v>7.01</v>
      </c>
      <c r="B192" s="231"/>
      <c r="C192" s="232" t="e">
        <f>VLOOKUP(BD.PD8[[#This Row],[Pos]],[18]!PPto[#Data],3,FALSE)</f>
        <v>#REF!</v>
      </c>
      <c r="D192" s="511" t="s">
        <v>23</v>
      </c>
      <c r="E192" s="305" t="str">
        <f>IF(BD.PD8[[#This Row],[.]]="*",VLOOKUP(BD.PD8[[#This Row],[Pos]],[18]Presupuesto!A:H,7,FALSE),"")</f>
        <v/>
      </c>
      <c r="F192" s="234" t="s">
        <v>409</v>
      </c>
      <c r="G192" s="174"/>
      <c r="H192" s="174"/>
      <c r="I192" s="174" t="s">
        <v>1295</v>
      </c>
      <c r="J192" s="382">
        <v>2</v>
      </c>
      <c r="K192" s="174" t="s">
        <v>260</v>
      </c>
      <c r="L192" s="383">
        <f>IF(BD.PD8[[#This Row],[Mon]]="DOP",1,HLOOKUP(BD.PD8[[#This Row],[Mon]],Data!$J$1:$K$2,2,FALSE))</f>
        <v>1</v>
      </c>
      <c r="M192" s="384">
        <v>38933.25</v>
      </c>
      <c r="N192" s="243">
        <f>BD.PD8[[#This Row],[Cant.]]*BD.PD8[[#This Row],[ Tasa ]]*BD.PD8[[#This Row],[ Precio Und.]]</f>
        <v>77866.5</v>
      </c>
      <c r="O192" s="386">
        <v>0</v>
      </c>
      <c r="P192" s="243">
        <f>IF(BD.PD8[[#This Row],[Liquid. '[%']]]&lt;&gt;0,(BD.PD8[[#This Row],[Valor Neto '[DOP']]]*BD.PD8[[#This Row],[Liquid. '[%']]])+BD.PD8[[#This Row],[Valor Neto '[DOP']]],BD.PD8[[#This Row],[Valor Neto '[DOP']]])</f>
        <v>77866.5</v>
      </c>
      <c r="Q192" s="243">
        <f>BD.PD8[[#This Row],[Ppto. Orden Interna '[DOP']]]/HLOOKUP("USD",Data!$J$1:$K$2,2,FALSE)</f>
        <v>1197.9461538461539</v>
      </c>
      <c r="R192" s="381" t="s">
        <v>408</v>
      </c>
      <c r="S192" s="387"/>
      <c r="T192" s="387"/>
      <c r="U192" s="492" t="s">
        <v>406</v>
      </c>
      <c r="V192" s="493">
        <v>801672</v>
      </c>
      <c r="W192" s="494" t="s">
        <v>368</v>
      </c>
      <c r="X192" s="495">
        <v>13</v>
      </c>
      <c r="Y192" s="388">
        <v>0.5</v>
      </c>
      <c r="Z192" s="243">
        <f>BD.PD8[[#This Row],[Av.P1 '[%']]]*BD.PD8[[#This Row],[Ppto. Orden Interna '[DOP']]]</f>
        <v>38933.25</v>
      </c>
      <c r="AA192" s="495">
        <v>15</v>
      </c>
      <c r="AB192" s="388">
        <v>0.5</v>
      </c>
      <c r="AC192" s="243">
        <f>BD.PD8[[#This Row],[Av.P2 '[%']]]*BD.PD8[[#This Row],[Ppto. Orden Interna '[DOP']]]</f>
        <v>38933.25</v>
      </c>
      <c r="AD192" s="249"/>
      <c r="AE192" s="389"/>
      <c r="AF192" s="243">
        <f>BD.PD8[[#This Row],[Av.P3 '[%']]]*BD.PD8[[#This Row],[Ppto. Orden Interna '[DOP']]]</f>
        <v>0</v>
      </c>
      <c r="AG192" s="243"/>
      <c r="AH192" s="243"/>
      <c r="AI192" s="243"/>
      <c r="AJ192" s="243"/>
      <c r="AK192" s="243"/>
      <c r="AL192" s="243"/>
      <c r="AM192" s="496">
        <f>BD.PD8[[#This Row],[Pago 3]]+BD.PD8[[#This Row],[Pago 2]]+BD.PD8[[#This Row],[Pago 1]]</f>
        <v>77866.5</v>
      </c>
      <c r="AN192" s="308" t="s">
        <v>244</v>
      </c>
      <c r="AO192" s="308" t="s">
        <v>245</v>
      </c>
      <c r="AP192" s="308" t="s">
        <v>246</v>
      </c>
      <c r="AQ192" s="308" t="s">
        <v>247</v>
      </c>
      <c r="AR192" s="308">
        <v>594</v>
      </c>
      <c r="AS192" s="308" t="s">
        <v>248</v>
      </c>
      <c r="AT192" s="249" t="s">
        <v>1356</v>
      </c>
      <c r="AU192" s="306"/>
      <c r="AV192" s="306"/>
      <c r="AW192" s="306"/>
      <c r="AX192" s="306"/>
      <c r="AY192" s="306"/>
      <c r="AZ192" s="306"/>
      <c r="BA192" s="306"/>
      <c r="BB192" s="306"/>
      <c r="BC192" s="306"/>
      <c r="BD192" s="306"/>
      <c r="BE192" s="306"/>
      <c r="BF192" s="306"/>
      <c r="BG192" s="306"/>
      <c r="BH192" s="306"/>
      <c r="BI192" s="306"/>
      <c r="BJ192" s="306"/>
      <c r="BK192" s="306"/>
      <c r="BL192" s="306"/>
      <c r="BM192" s="306"/>
      <c r="BN192" s="306"/>
      <c r="BO192" s="306"/>
      <c r="BP192" s="306"/>
      <c r="BQ192" s="306"/>
      <c r="BR192" s="306"/>
      <c r="BS192" s="306"/>
      <c r="BT192" s="306"/>
      <c r="BU192" s="306"/>
      <c r="BV192" s="306"/>
      <c r="BW192" s="306"/>
      <c r="BX192" s="306"/>
      <c r="BY192" s="306"/>
      <c r="BZ192" s="306"/>
      <c r="CA192" s="306"/>
      <c r="CB192" s="306"/>
      <c r="CC192" s="306"/>
      <c r="CD192" s="306"/>
      <c r="CE192" s="306"/>
      <c r="CF192" s="306"/>
      <c r="CG192" s="306"/>
      <c r="CH192" s="306"/>
      <c r="CI192" s="306"/>
      <c r="CJ192" s="306"/>
      <c r="CK192" s="306"/>
      <c r="CL192" s="306"/>
      <c r="CM192" s="306"/>
      <c r="CN192" s="306"/>
      <c r="CO192" s="306"/>
      <c r="CP192" s="306"/>
      <c r="CQ192" s="306"/>
      <c r="CR192" s="306"/>
      <c r="CS192" s="306"/>
      <c r="CT192" s="306"/>
      <c r="CU192" s="306"/>
      <c r="CV192" s="306"/>
      <c r="CW192" s="306"/>
      <c r="CX192" s="306"/>
      <c r="CY192" s="306"/>
      <c r="CZ192" s="306"/>
      <c r="DA192" s="306"/>
      <c r="DB192" s="306"/>
      <c r="DC192" s="306"/>
      <c r="DD192" s="306"/>
      <c r="DE192" s="306"/>
      <c r="DF192" s="306"/>
      <c r="DG192" s="306"/>
      <c r="DH192" s="306"/>
      <c r="DI192" s="306"/>
      <c r="DJ192" s="306"/>
      <c r="DK192" s="306"/>
      <c r="DL192" s="306"/>
      <c r="DM192" s="306"/>
      <c r="DN192" s="306"/>
      <c r="DO192" s="306"/>
      <c r="DP192" s="306"/>
      <c r="DQ192" s="306"/>
      <c r="DR192" s="306"/>
      <c r="DS192" s="306"/>
      <c r="DT192" s="306"/>
      <c r="DU192" s="306"/>
      <c r="DV192" s="306"/>
      <c r="DW192" s="306"/>
      <c r="DX192" s="306"/>
      <c r="DY192" s="306"/>
      <c r="DZ192" s="306"/>
      <c r="EA192" s="306"/>
      <c r="EB192" s="306"/>
      <c r="EC192" s="306"/>
      <c r="ED192" s="306"/>
      <c r="EE192" s="306"/>
      <c r="EF192" s="306"/>
      <c r="EG192" s="306"/>
      <c r="EH192" s="306"/>
      <c r="EI192" s="306"/>
      <c r="EJ192" s="306"/>
      <c r="EK192" s="306"/>
      <c r="EL192" s="306"/>
      <c r="EM192" s="306"/>
      <c r="EN192" s="306"/>
      <c r="EO192" s="306"/>
      <c r="EP192" s="306"/>
      <c r="EQ192" s="306"/>
      <c r="ER192" s="306"/>
      <c r="ES192" s="306"/>
      <c r="ET192" s="306"/>
      <c r="EU192" s="306"/>
      <c r="EV192" s="306"/>
      <c r="EW192" s="306"/>
      <c r="EX192" s="306"/>
      <c r="EY192" s="306"/>
      <c r="EZ192" s="306"/>
      <c r="FA192" s="306"/>
      <c r="FB192" s="306"/>
      <c r="FC192" s="306"/>
      <c r="FD192" s="306"/>
      <c r="FE192" s="306"/>
      <c r="FF192" s="306"/>
      <c r="FG192" s="306"/>
      <c r="FH192" s="306"/>
      <c r="FI192" s="306"/>
      <c r="FJ192" s="306"/>
      <c r="FK192" s="306"/>
      <c r="FL192" s="306"/>
      <c r="FM192" s="306"/>
      <c r="FN192" s="306"/>
      <c r="FO192" s="306"/>
      <c r="FP192" s="306"/>
      <c r="FQ192" s="306"/>
      <c r="FR192" s="306"/>
      <c r="FS192" s="306"/>
      <c r="FT192" s="306"/>
      <c r="FU192" s="306"/>
      <c r="FV192" s="306"/>
      <c r="FW192" s="306"/>
      <c r="FX192" s="306"/>
      <c r="FY192" s="306"/>
      <c r="FZ192" s="306"/>
      <c r="GA192" s="306"/>
      <c r="GB192" s="306"/>
      <c r="GC192" s="306"/>
      <c r="GD192" s="306"/>
      <c r="GE192" s="306"/>
      <c r="GF192" s="306"/>
      <c r="GG192" s="306"/>
      <c r="GH192" s="306"/>
      <c r="GI192" s="306"/>
      <c r="GJ192" s="306"/>
      <c r="GK192" s="306"/>
      <c r="GL192" s="306"/>
      <c r="GM192" s="306"/>
      <c r="GN192" s="306"/>
      <c r="GO192" s="306"/>
      <c r="GP192" s="306"/>
      <c r="GQ192" s="306"/>
      <c r="GR192" s="306"/>
      <c r="GS192" s="306"/>
      <c r="GT192" s="306"/>
      <c r="GU192" s="306"/>
      <c r="GV192" s="306"/>
      <c r="GW192" s="306"/>
      <c r="GX192" s="306"/>
      <c r="GY192" s="306"/>
      <c r="GZ192" s="306"/>
      <c r="HA192" s="306"/>
      <c r="HB192" s="306"/>
      <c r="HC192" s="306"/>
      <c r="HD192" s="306"/>
      <c r="HE192" s="306"/>
      <c r="HF192" s="306"/>
      <c r="HG192" s="306"/>
      <c r="HH192" s="306"/>
      <c r="HI192" s="306"/>
      <c r="HJ192" s="306"/>
      <c r="HK192" s="306"/>
      <c r="HL192" s="306"/>
      <c r="HM192" s="306"/>
      <c r="HN192" s="306"/>
      <c r="HO192" s="306"/>
      <c r="HP192" s="306"/>
      <c r="HQ192" s="306"/>
      <c r="HR192" s="306"/>
      <c r="HS192" s="306"/>
      <c r="HT192" s="306"/>
      <c r="HU192" s="306"/>
      <c r="HV192" s="306"/>
      <c r="HW192" s="306"/>
      <c r="HX192" s="306"/>
      <c r="HY192" s="306"/>
      <c r="HZ192" s="306"/>
      <c r="IA192" s="306"/>
      <c r="IB192" s="306"/>
      <c r="IC192" s="306"/>
      <c r="ID192" s="306"/>
      <c r="IE192" s="306"/>
      <c r="IF192" s="306"/>
      <c r="IG192" s="306"/>
      <c r="IH192" s="306"/>
    </row>
    <row r="193" spans="1:242" s="219" customFormat="1" ht="15" customHeight="1" x14ac:dyDescent="0.3">
      <c r="A193" s="174">
        <v>7.01</v>
      </c>
      <c r="B193" s="231"/>
      <c r="C193" s="232" t="e">
        <f>VLOOKUP(BD.PD8[[#This Row],[Pos]],[18]!PPto[#Data],3,FALSE)</f>
        <v>#REF!</v>
      </c>
      <c r="D193" s="511" t="s">
        <v>23</v>
      </c>
      <c r="E193" s="305" t="str">
        <f>IF(BD.PD8[[#This Row],[.]]="*",VLOOKUP(BD.PD8[[#This Row],[Pos]],[18]Presupuesto!A:H,7,FALSE),"")</f>
        <v/>
      </c>
      <c r="F193" s="234" t="s">
        <v>410</v>
      </c>
      <c r="G193" s="174"/>
      <c r="H193" s="174"/>
      <c r="I193" s="174" t="s">
        <v>1295</v>
      </c>
      <c r="J193" s="382">
        <v>2</v>
      </c>
      <c r="K193" s="174" t="s">
        <v>260</v>
      </c>
      <c r="L193" s="383">
        <f>IF(BD.PD8[[#This Row],[Mon]]="DOP",1,HLOOKUP(BD.PD8[[#This Row],[Mon]],Data!$J$1:$K$2,2,FALSE))</f>
        <v>1</v>
      </c>
      <c r="M193" s="384">
        <v>55729.5</v>
      </c>
      <c r="N193" s="243">
        <f>BD.PD8[[#This Row],[Cant.]]*BD.PD8[[#This Row],[ Tasa ]]*BD.PD8[[#This Row],[ Precio Und.]]</f>
        <v>111459</v>
      </c>
      <c r="O193" s="386">
        <v>0</v>
      </c>
      <c r="P193" s="243">
        <f>IF(BD.PD8[[#This Row],[Liquid. '[%']]]&lt;&gt;0,(BD.PD8[[#This Row],[Valor Neto '[DOP']]]*BD.PD8[[#This Row],[Liquid. '[%']]])+BD.PD8[[#This Row],[Valor Neto '[DOP']]],BD.PD8[[#This Row],[Valor Neto '[DOP']]])</f>
        <v>111459</v>
      </c>
      <c r="Q193" s="243">
        <f>BD.PD8[[#This Row],[Ppto. Orden Interna '[DOP']]]/HLOOKUP("USD",Data!$J$1:$K$2,2,FALSE)</f>
        <v>1714.7538461538461</v>
      </c>
      <c r="R193" s="381" t="s">
        <v>408</v>
      </c>
      <c r="S193" s="387"/>
      <c r="T193" s="387"/>
      <c r="U193" s="492" t="s">
        <v>406</v>
      </c>
      <c r="V193" s="493">
        <v>801672</v>
      </c>
      <c r="W193" s="494" t="s">
        <v>368</v>
      </c>
      <c r="X193" s="495">
        <v>13</v>
      </c>
      <c r="Y193" s="388">
        <v>0.5</v>
      </c>
      <c r="Z193" s="243">
        <f>BD.PD8[[#This Row],[Av.P1 '[%']]]*BD.PD8[[#This Row],[Ppto. Orden Interna '[DOP']]]</f>
        <v>55729.5</v>
      </c>
      <c r="AA193" s="495">
        <v>15</v>
      </c>
      <c r="AB193" s="388">
        <v>0.5</v>
      </c>
      <c r="AC193" s="243">
        <f>BD.PD8[[#This Row],[Av.P2 '[%']]]*BD.PD8[[#This Row],[Ppto. Orden Interna '[DOP']]]</f>
        <v>55729.5</v>
      </c>
      <c r="AD193" s="249"/>
      <c r="AE193" s="389"/>
      <c r="AF193" s="243">
        <f>BD.PD8[[#This Row],[Av.P3 '[%']]]*BD.PD8[[#This Row],[Ppto. Orden Interna '[DOP']]]</f>
        <v>0</v>
      </c>
      <c r="AG193" s="243"/>
      <c r="AH193" s="243"/>
      <c r="AI193" s="243"/>
      <c r="AJ193" s="243"/>
      <c r="AK193" s="243"/>
      <c r="AL193" s="243"/>
      <c r="AM193" s="496">
        <f>BD.PD8[[#This Row],[Pago 3]]+BD.PD8[[#This Row],[Pago 2]]+BD.PD8[[#This Row],[Pago 1]]</f>
        <v>111459</v>
      </c>
      <c r="AN193" s="308" t="s">
        <v>244</v>
      </c>
      <c r="AO193" s="308" t="s">
        <v>245</v>
      </c>
      <c r="AP193" s="308" t="s">
        <v>246</v>
      </c>
      <c r="AQ193" s="308" t="s">
        <v>247</v>
      </c>
      <c r="AR193" s="308">
        <v>594</v>
      </c>
      <c r="AS193" s="308" t="s">
        <v>248</v>
      </c>
      <c r="AT193" s="249" t="s">
        <v>1356</v>
      </c>
      <c r="AU193" s="306"/>
      <c r="AV193" s="306"/>
      <c r="AW193" s="306"/>
      <c r="AX193" s="306"/>
      <c r="AY193" s="306"/>
      <c r="AZ193" s="306"/>
      <c r="BA193" s="306"/>
      <c r="BB193" s="306"/>
      <c r="BC193" s="306"/>
      <c r="BD193" s="306"/>
      <c r="BE193" s="306"/>
      <c r="BF193" s="306"/>
      <c r="BG193" s="306"/>
      <c r="BH193" s="306"/>
      <c r="BI193" s="306"/>
      <c r="BJ193" s="306"/>
      <c r="BK193" s="306"/>
      <c r="BL193" s="306"/>
      <c r="BM193" s="306"/>
      <c r="BN193" s="306"/>
      <c r="BO193" s="306"/>
      <c r="BP193" s="306"/>
      <c r="BQ193" s="306"/>
      <c r="BR193" s="306"/>
      <c r="BS193" s="306"/>
      <c r="BT193" s="306"/>
      <c r="BU193" s="306"/>
      <c r="BV193" s="306"/>
      <c r="BW193" s="306"/>
      <c r="BX193" s="306"/>
      <c r="BY193" s="306"/>
      <c r="BZ193" s="306"/>
      <c r="CA193" s="306"/>
      <c r="CB193" s="306"/>
      <c r="CC193" s="306"/>
      <c r="CD193" s="306"/>
      <c r="CE193" s="306"/>
      <c r="CF193" s="306"/>
      <c r="CG193" s="306"/>
      <c r="CH193" s="306"/>
      <c r="CI193" s="306"/>
      <c r="CJ193" s="306"/>
      <c r="CK193" s="306"/>
      <c r="CL193" s="306"/>
      <c r="CM193" s="306"/>
      <c r="CN193" s="306"/>
      <c r="CO193" s="306"/>
      <c r="CP193" s="306"/>
      <c r="CQ193" s="306"/>
      <c r="CR193" s="306"/>
      <c r="CS193" s="306"/>
      <c r="CT193" s="306"/>
      <c r="CU193" s="306"/>
      <c r="CV193" s="306"/>
      <c r="CW193" s="306"/>
      <c r="CX193" s="306"/>
      <c r="CY193" s="306"/>
      <c r="CZ193" s="306"/>
      <c r="DA193" s="306"/>
      <c r="DB193" s="306"/>
      <c r="DC193" s="306"/>
      <c r="DD193" s="306"/>
      <c r="DE193" s="306"/>
      <c r="DF193" s="306"/>
      <c r="DG193" s="306"/>
      <c r="DH193" s="306"/>
      <c r="DI193" s="306"/>
      <c r="DJ193" s="306"/>
      <c r="DK193" s="306"/>
      <c r="DL193" s="306"/>
      <c r="DM193" s="306"/>
      <c r="DN193" s="306"/>
      <c r="DO193" s="306"/>
      <c r="DP193" s="306"/>
      <c r="DQ193" s="306"/>
      <c r="DR193" s="306"/>
      <c r="DS193" s="306"/>
      <c r="DT193" s="306"/>
      <c r="DU193" s="306"/>
      <c r="DV193" s="306"/>
      <c r="DW193" s="306"/>
      <c r="DX193" s="306"/>
      <c r="DY193" s="306"/>
      <c r="DZ193" s="306"/>
      <c r="EA193" s="306"/>
      <c r="EB193" s="306"/>
      <c r="EC193" s="306"/>
      <c r="ED193" s="306"/>
      <c r="EE193" s="306"/>
      <c r="EF193" s="306"/>
      <c r="EG193" s="306"/>
      <c r="EH193" s="306"/>
      <c r="EI193" s="306"/>
      <c r="EJ193" s="306"/>
      <c r="EK193" s="306"/>
      <c r="EL193" s="306"/>
      <c r="EM193" s="306"/>
      <c r="EN193" s="306"/>
      <c r="EO193" s="306"/>
      <c r="EP193" s="306"/>
      <c r="EQ193" s="306"/>
      <c r="ER193" s="306"/>
      <c r="ES193" s="306"/>
      <c r="ET193" s="306"/>
      <c r="EU193" s="306"/>
      <c r="EV193" s="306"/>
      <c r="EW193" s="306"/>
      <c r="EX193" s="306"/>
      <c r="EY193" s="306"/>
      <c r="EZ193" s="306"/>
      <c r="FA193" s="306"/>
      <c r="FB193" s="306"/>
      <c r="FC193" s="306"/>
      <c r="FD193" s="306"/>
      <c r="FE193" s="306"/>
      <c r="FF193" s="306"/>
      <c r="FG193" s="306"/>
      <c r="FH193" s="306"/>
      <c r="FI193" s="306"/>
      <c r="FJ193" s="306"/>
      <c r="FK193" s="306"/>
      <c r="FL193" s="306"/>
      <c r="FM193" s="306"/>
      <c r="FN193" s="306"/>
      <c r="FO193" s="306"/>
      <c r="FP193" s="306"/>
      <c r="FQ193" s="306"/>
      <c r="FR193" s="306"/>
      <c r="FS193" s="306"/>
      <c r="FT193" s="306"/>
      <c r="FU193" s="306"/>
      <c r="FV193" s="306"/>
      <c r="FW193" s="306"/>
      <c r="FX193" s="306"/>
      <c r="FY193" s="306"/>
      <c r="FZ193" s="306"/>
      <c r="GA193" s="306"/>
      <c r="GB193" s="306"/>
      <c r="GC193" s="306"/>
      <c r="GD193" s="306"/>
      <c r="GE193" s="306"/>
      <c r="GF193" s="306"/>
      <c r="GG193" s="306"/>
      <c r="GH193" s="306"/>
      <c r="GI193" s="306"/>
      <c r="GJ193" s="306"/>
      <c r="GK193" s="306"/>
      <c r="GL193" s="306"/>
      <c r="GM193" s="306"/>
      <c r="GN193" s="306"/>
      <c r="GO193" s="306"/>
      <c r="GP193" s="306"/>
      <c r="GQ193" s="306"/>
      <c r="GR193" s="306"/>
      <c r="GS193" s="306"/>
      <c r="GT193" s="306"/>
      <c r="GU193" s="306"/>
      <c r="GV193" s="306"/>
      <c r="GW193" s="306"/>
      <c r="GX193" s="306"/>
      <c r="GY193" s="306"/>
      <c r="GZ193" s="306"/>
      <c r="HA193" s="306"/>
      <c r="HB193" s="306"/>
      <c r="HC193" s="306"/>
      <c r="HD193" s="306"/>
      <c r="HE193" s="306"/>
      <c r="HF193" s="306"/>
      <c r="HG193" s="306"/>
      <c r="HH193" s="306"/>
      <c r="HI193" s="306"/>
      <c r="HJ193" s="306"/>
      <c r="HK193" s="306"/>
      <c r="HL193" s="306"/>
      <c r="HM193" s="306"/>
      <c r="HN193" s="306"/>
      <c r="HO193" s="306"/>
      <c r="HP193" s="306"/>
      <c r="HQ193" s="306"/>
      <c r="HR193" s="306"/>
      <c r="HS193" s="306"/>
      <c r="HT193" s="306"/>
      <c r="HU193" s="306"/>
      <c r="HV193" s="306"/>
      <c r="HW193" s="306"/>
      <c r="HX193" s="306"/>
      <c r="HY193" s="306"/>
      <c r="HZ193" s="306"/>
      <c r="IA193" s="306"/>
      <c r="IB193" s="306"/>
      <c r="IC193" s="306"/>
      <c r="ID193" s="306"/>
      <c r="IE193" s="306"/>
      <c r="IF193" s="306"/>
      <c r="IG193" s="306"/>
      <c r="IH193" s="306"/>
    </row>
    <row r="194" spans="1:242" s="219" customFormat="1" ht="15" customHeight="1" x14ac:dyDescent="0.3">
      <c r="A194" s="174">
        <v>7.01</v>
      </c>
      <c r="B194" s="231"/>
      <c r="C194" s="232" t="e">
        <f>VLOOKUP(BD.PD8[[#This Row],[Pos]],[18]!PPto[#Data],3,FALSE)</f>
        <v>#REF!</v>
      </c>
      <c r="D194" s="511" t="s">
        <v>23</v>
      </c>
      <c r="E194" s="305" t="str">
        <f>IF(BD.PD8[[#This Row],[.]]="*",VLOOKUP(BD.PD8[[#This Row],[Pos]],[18]Presupuesto!A:H,7,FALSE),"")</f>
        <v/>
      </c>
      <c r="F194" s="234" t="s">
        <v>411</v>
      </c>
      <c r="G194" s="174"/>
      <c r="H194" s="174"/>
      <c r="I194" s="174" t="s">
        <v>1295</v>
      </c>
      <c r="J194" s="382">
        <v>1</v>
      </c>
      <c r="K194" s="174" t="s">
        <v>260</v>
      </c>
      <c r="L194" s="383">
        <f>IF(BD.PD8[[#This Row],[Mon]]="DOP",1,HLOOKUP(BD.PD8[[#This Row],[Mon]],Data!$J$1:$K$2,2,FALSE))</f>
        <v>1</v>
      </c>
      <c r="M194" s="384">
        <v>180000</v>
      </c>
      <c r="N194" s="243">
        <f>BD.PD8[[#This Row],[Cant.]]*BD.PD8[[#This Row],[ Tasa ]]*BD.PD8[[#This Row],[ Precio Und.]]</f>
        <v>180000</v>
      </c>
      <c r="O194" s="386">
        <v>0</v>
      </c>
      <c r="P194" s="243">
        <f>IF(BD.PD8[[#This Row],[Liquid. '[%']]]&lt;&gt;0,(BD.PD8[[#This Row],[Valor Neto '[DOP']]]*BD.PD8[[#This Row],[Liquid. '[%']]])+BD.PD8[[#This Row],[Valor Neto '[DOP']]],BD.PD8[[#This Row],[Valor Neto '[DOP']]])</f>
        <v>180000</v>
      </c>
      <c r="Q194" s="243">
        <f>BD.PD8[[#This Row],[Ppto. Orden Interna '[DOP']]]/HLOOKUP("USD",Data!$J$1:$K$2,2,FALSE)</f>
        <v>2769.2307692307691</v>
      </c>
      <c r="R194" s="381" t="s">
        <v>408</v>
      </c>
      <c r="S194" s="387"/>
      <c r="T194" s="387"/>
      <c r="U194" s="492" t="s">
        <v>406</v>
      </c>
      <c r="V194" s="493">
        <v>801672</v>
      </c>
      <c r="W194" s="494" t="s">
        <v>368</v>
      </c>
      <c r="X194" s="495">
        <v>13</v>
      </c>
      <c r="Y194" s="388">
        <v>0.5</v>
      </c>
      <c r="Z194" s="243">
        <f>BD.PD8[[#This Row],[Av.P1 '[%']]]*BD.PD8[[#This Row],[Ppto. Orden Interna '[DOP']]]</f>
        <v>90000</v>
      </c>
      <c r="AA194" s="495">
        <v>15</v>
      </c>
      <c r="AB194" s="388">
        <v>0.5</v>
      </c>
      <c r="AC194" s="243">
        <f>BD.PD8[[#This Row],[Av.P2 '[%']]]*BD.PD8[[#This Row],[Ppto. Orden Interna '[DOP']]]</f>
        <v>90000</v>
      </c>
      <c r="AD194" s="249"/>
      <c r="AE194" s="389"/>
      <c r="AF194" s="243">
        <f>BD.PD8[[#This Row],[Av.P3 '[%']]]*BD.PD8[[#This Row],[Ppto. Orden Interna '[DOP']]]</f>
        <v>0</v>
      </c>
      <c r="AG194" s="243"/>
      <c r="AH194" s="243"/>
      <c r="AI194" s="243"/>
      <c r="AJ194" s="243"/>
      <c r="AK194" s="243"/>
      <c r="AL194" s="243"/>
      <c r="AM194" s="496">
        <f>BD.PD8[[#This Row],[Pago 3]]+BD.PD8[[#This Row],[Pago 2]]+BD.PD8[[#This Row],[Pago 1]]</f>
        <v>180000</v>
      </c>
      <c r="AN194" s="308" t="s">
        <v>244</v>
      </c>
      <c r="AO194" s="308" t="s">
        <v>245</v>
      </c>
      <c r="AP194" s="308" t="s">
        <v>246</v>
      </c>
      <c r="AQ194" s="308" t="s">
        <v>247</v>
      </c>
      <c r="AR194" s="308">
        <v>594</v>
      </c>
      <c r="AS194" s="308" t="s">
        <v>248</v>
      </c>
      <c r="AT194" s="249" t="s">
        <v>1356</v>
      </c>
      <c r="AU194" s="306"/>
      <c r="AV194" s="306"/>
      <c r="AW194" s="306"/>
      <c r="AX194" s="306"/>
      <c r="AY194" s="306"/>
      <c r="AZ194" s="306"/>
      <c r="BA194" s="306"/>
      <c r="BB194" s="306"/>
      <c r="BC194" s="306"/>
      <c r="BD194" s="306"/>
      <c r="BE194" s="306"/>
      <c r="BF194" s="306"/>
      <c r="BG194" s="306"/>
      <c r="BH194" s="306"/>
      <c r="BI194" s="306"/>
      <c r="BJ194" s="306"/>
      <c r="BK194" s="306"/>
      <c r="BL194" s="306"/>
      <c r="BM194" s="306"/>
      <c r="BN194" s="306"/>
      <c r="BO194" s="306"/>
      <c r="BP194" s="306"/>
      <c r="BQ194" s="306"/>
      <c r="BR194" s="306"/>
      <c r="BS194" s="306"/>
      <c r="BT194" s="306"/>
      <c r="BU194" s="306"/>
      <c r="BV194" s="306"/>
      <c r="BW194" s="306"/>
      <c r="BX194" s="306"/>
      <c r="BY194" s="306"/>
      <c r="BZ194" s="306"/>
      <c r="CA194" s="306"/>
      <c r="CB194" s="306"/>
      <c r="CC194" s="306"/>
      <c r="CD194" s="306"/>
      <c r="CE194" s="306"/>
      <c r="CF194" s="306"/>
      <c r="CG194" s="306"/>
      <c r="CH194" s="306"/>
      <c r="CI194" s="306"/>
      <c r="CJ194" s="306"/>
      <c r="CK194" s="306"/>
      <c r="CL194" s="306"/>
      <c r="CM194" s="306"/>
      <c r="CN194" s="306"/>
      <c r="CO194" s="306"/>
      <c r="CP194" s="306"/>
      <c r="CQ194" s="306"/>
      <c r="CR194" s="306"/>
      <c r="CS194" s="306"/>
      <c r="CT194" s="306"/>
      <c r="CU194" s="306"/>
      <c r="CV194" s="306"/>
      <c r="CW194" s="306"/>
      <c r="CX194" s="306"/>
      <c r="CY194" s="306"/>
      <c r="CZ194" s="306"/>
      <c r="DA194" s="306"/>
      <c r="DB194" s="306"/>
      <c r="DC194" s="306"/>
      <c r="DD194" s="306"/>
      <c r="DE194" s="306"/>
      <c r="DF194" s="306"/>
      <c r="DG194" s="306"/>
      <c r="DH194" s="306"/>
      <c r="DI194" s="306"/>
      <c r="DJ194" s="306"/>
      <c r="DK194" s="306"/>
      <c r="DL194" s="306"/>
      <c r="DM194" s="306"/>
      <c r="DN194" s="306"/>
      <c r="DO194" s="306"/>
      <c r="DP194" s="306"/>
      <c r="DQ194" s="306"/>
      <c r="DR194" s="306"/>
      <c r="DS194" s="306"/>
      <c r="DT194" s="306"/>
      <c r="DU194" s="306"/>
      <c r="DV194" s="306"/>
      <c r="DW194" s="306"/>
      <c r="DX194" s="306"/>
      <c r="DY194" s="306"/>
      <c r="DZ194" s="306"/>
      <c r="EA194" s="306"/>
      <c r="EB194" s="306"/>
      <c r="EC194" s="306"/>
      <c r="ED194" s="306"/>
      <c r="EE194" s="306"/>
      <c r="EF194" s="306"/>
      <c r="EG194" s="306"/>
      <c r="EH194" s="306"/>
      <c r="EI194" s="306"/>
      <c r="EJ194" s="306"/>
      <c r="EK194" s="306"/>
      <c r="EL194" s="306"/>
      <c r="EM194" s="306"/>
      <c r="EN194" s="306"/>
      <c r="EO194" s="306"/>
      <c r="EP194" s="306"/>
      <c r="EQ194" s="306"/>
      <c r="ER194" s="306"/>
      <c r="ES194" s="306"/>
      <c r="ET194" s="306"/>
      <c r="EU194" s="306"/>
      <c r="EV194" s="306"/>
      <c r="EW194" s="306"/>
      <c r="EX194" s="306"/>
      <c r="EY194" s="306"/>
      <c r="EZ194" s="306"/>
      <c r="FA194" s="306"/>
      <c r="FB194" s="306"/>
      <c r="FC194" s="306"/>
      <c r="FD194" s="306"/>
      <c r="FE194" s="306"/>
      <c r="FF194" s="306"/>
      <c r="FG194" s="306"/>
      <c r="FH194" s="306"/>
      <c r="FI194" s="306"/>
      <c r="FJ194" s="306"/>
      <c r="FK194" s="306"/>
      <c r="FL194" s="306"/>
      <c r="FM194" s="306"/>
      <c r="FN194" s="306"/>
      <c r="FO194" s="306"/>
      <c r="FP194" s="306"/>
      <c r="FQ194" s="306"/>
      <c r="FR194" s="306"/>
      <c r="FS194" s="306"/>
      <c r="FT194" s="306"/>
      <c r="FU194" s="306"/>
      <c r="FV194" s="306"/>
      <c r="FW194" s="306"/>
      <c r="FX194" s="306"/>
      <c r="FY194" s="306"/>
      <c r="FZ194" s="306"/>
      <c r="GA194" s="306"/>
      <c r="GB194" s="306"/>
      <c r="GC194" s="306"/>
      <c r="GD194" s="306"/>
      <c r="GE194" s="306"/>
      <c r="GF194" s="306"/>
      <c r="GG194" s="306"/>
      <c r="GH194" s="306"/>
      <c r="GI194" s="306"/>
      <c r="GJ194" s="306"/>
      <c r="GK194" s="306"/>
      <c r="GL194" s="306"/>
      <c r="GM194" s="306"/>
      <c r="GN194" s="306"/>
      <c r="GO194" s="306"/>
      <c r="GP194" s="306"/>
      <c r="GQ194" s="306"/>
      <c r="GR194" s="306"/>
      <c r="GS194" s="306"/>
      <c r="GT194" s="306"/>
      <c r="GU194" s="306"/>
      <c r="GV194" s="306"/>
      <c r="GW194" s="306"/>
      <c r="GX194" s="306"/>
      <c r="GY194" s="306"/>
      <c r="GZ194" s="306"/>
      <c r="HA194" s="306"/>
      <c r="HB194" s="306"/>
      <c r="HC194" s="306"/>
      <c r="HD194" s="306"/>
      <c r="HE194" s="306"/>
      <c r="HF194" s="306"/>
      <c r="HG194" s="306"/>
      <c r="HH194" s="306"/>
      <c r="HI194" s="306"/>
      <c r="HJ194" s="306"/>
      <c r="HK194" s="306"/>
      <c r="HL194" s="306"/>
      <c r="HM194" s="306"/>
      <c r="HN194" s="306"/>
      <c r="HO194" s="306"/>
      <c r="HP194" s="306"/>
      <c r="HQ194" s="306"/>
      <c r="HR194" s="306"/>
      <c r="HS194" s="306"/>
      <c r="HT194" s="306"/>
      <c r="HU194" s="306"/>
      <c r="HV194" s="306"/>
      <c r="HW194" s="306"/>
      <c r="HX194" s="306"/>
      <c r="HY194" s="306"/>
      <c r="HZ194" s="306"/>
      <c r="IA194" s="306"/>
      <c r="IB194" s="306"/>
      <c r="IC194" s="306"/>
      <c r="ID194" s="306"/>
      <c r="IE194" s="306"/>
      <c r="IF194" s="306"/>
      <c r="IG194" s="306"/>
      <c r="IH194" s="306"/>
    </row>
    <row r="195" spans="1:242" s="219" customFormat="1" ht="15" customHeight="1" x14ac:dyDescent="0.3">
      <c r="A195" s="174">
        <v>7.01</v>
      </c>
      <c r="B195" s="231"/>
      <c r="C195" s="232" t="e">
        <f>VLOOKUP(BD.PD8[[#This Row],[Pos]],[18]!PPto[#Data],3,FALSE)</f>
        <v>#REF!</v>
      </c>
      <c r="D195" s="511" t="s">
        <v>23</v>
      </c>
      <c r="E195" s="305" t="str">
        <f>IF(BD.PD8[[#This Row],[.]]="*",VLOOKUP(BD.PD8[[#This Row],[Pos]],[18]Presupuesto!A:H,7,FALSE),"")</f>
        <v/>
      </c>
      <c r="F195" s="234" t="s">
        <v>412</v>
      </c>
      <c r="G195" s="174"/>
      <c r="H195" s="174"/>
      <c r="I195" s="174" t="s">
        <v>1295</v>
      </c>
      <c r="J195" s="382">
        <v>9</v>
      </c>
      <c r="K195" s="174" t="s">
        <v>260</v>
      </c>
      <c r="L195" s="383">
        <f>IF(BD.PD8[[#This Row],[Mon]]="DOP",1,HLOOKUP(BD.PD8[[#This Row],[Mon]],Data!$J$1:$K$2,2,FALSE))</f>
        <v>1</v>
      </c>
      <c r="M195" s="384">
        <v>19350</v>
      </c>
      <c r="N195" s="243">
        <f>BD.PD8[[#This Row],[Cant.]]*BD.PD8[[#This Row],[ Tasa ]]*BD.PD8[[#This Row],[ Precio Und.]]</f>
        <v>174150</v>
      </c>
      <c r="O195" s="386">
        <v>0</v>
      </c>
      <c r="P195" s="243">
        <f>IF(BD.PD8[[#This Row],[Liquid. '[%']]]&lt;&gt;0,(BD.PD8[[#This Row],[Valor Neto '[DOP']]]*BD.PD8[[#This Row],[Liquid. '[%']]])+BD.PD8[[#This Row],[Valor Neto '[DOP']]],BD.PD8[[#This Row],[Valor Neto '[DOP']]])</f>
        <v>174150</v>
      </c>
      <c r="Q195" s="243">
        <f>BD.PD8[[#This Row],[Ppto. Orden Interna '[DOP']]]/HLOOKUP("USD",Data!$J$1:$K$2,2,FALSE)</f>
        <v>2679.2307692307691</v>
      </c>
      <c r="R195" s="381" t="s">
        <v>408</v>
      </c>
      <c r="S195" s="387"/>
      <c r="T195" s="387"/>
      <c r="U195" s="492" t="s">
        <v>406</v>
      </c>
      <c r="V195" s="493">
        <v>801672</v>
      </c>
      <c r="W195" s="494" t="s">
        <v>368</v>
      </c>
      <c r="X195" s="495">
        <v>13</v>
      </c>
      <c r="Y195" s="388">
        <v>0.5</v>
      </c>
      <c r="Z195" s="243">
        <f>BD.PD8[[#This Row],[Av.P1 '[%']]]*BD.PD8[[#This Row],[Ppto. Orden Interna '[DOP']]]</f>
        <v>87075</v>
      </c>
      <c r="AA195" s="495">
        <v>15</v>
      </c>
      <c r="AB195" s="388">
        <v>0.5</v>
      </c>
      <c r="AC195" s="243">
        <f>BD.PD8[[#This Row],[Av.P2 '[%']]]*BD.PD8[[#This Row],[Ppto. Orden Interna '[DOP']]]</f>
        <v>87075</v>
      </c>
      <c r="AD195" s="249"/>
      <c r="AE195" s="389"/>
      <c r="AF195" s="243">
        <f>BD.PD8[[#This Row],[Av.P3 '[%']]]*BD.PD8[[#This Row],[Ppto. Orden Interna '[DOP']]]</f>
        <v>0</v>
      </c>
      <c r="AG195" s="243"/>
      <c r="AH195" s="243"/>
      <c r="AI195" s="243"/>
      <c r="AJ195" s="243"/>
      <c r="AK195" s="243"/>
      <c r="AL195" s="243"/>
      <c r="AM195" s="496">
        <f>BD.PD8[[#This Row],[Pago 3]]+BD.PD8[[#This Row],[Pago 2]]+BD.PD8[[#This Row],[Pago 1]]</f>
        <v>174150</v>
      </c>
      <c r="AN195" s="308" t="s">
        <v>244</v>
      </c>
      <c r="AO195" s="308" t="s">
        <v>245</v>
      </c>
      <c r="AP195" s="308" t="s">
        <v>246</v>
      </c>
      <c r="AQ195" s="308" t="s">
        <v>247</v>
      </c>
      <c r="AR195" s="308">
        <v>594</v>
      </c>
      <c r="AS195" s="308" t="s">
        <v>248</v>
      </c>
      <c r="AT195" s="249" t="s">
        <v>1356</v>
      </c>
      <c r="AU195" s="306"/>
      <c r="AV195" s="306"/>
      <c r="AW195" s="306"/>
      <c r="AX195" s="306"/>
      <c r="AY195" s="306"/>
      <c r="AZ195" s="306"/>
      <c r="BA195" s="306"/>
      <c r="BB195" s="306"/>
      <c r="BC195" s="306"/>
      <c r="BD195" s="306"/>
      <c r="BE195" s="306"/>
      <c r="BF195" s="306"/>
      <c r="BG195" s="306"/>
      <c r="BH195" s="306"/>
      <c r="BI195" s="306"/>
      <c r="BJ195" s="306"/>
      <c r="BK195" s="306"/>
      <c r="BL195" s="306"/>
      <c r="BM195" s="306"/>
      <c r="BN195" s="306"/>
      <c r="BO195" s="306"/>
      <c r="BP195" s="306"/>
      <c r="BQ195" s="306"/>
      <c r="BR195" s="306"/>
      <c r="BS195" s="306"/>
      <c r="BT195" s="306"/>
      <c r="BU195" s="306"/>
      <c r="BV195" s="306"/>
      <c r="BW195" s="306"/>
      <c r="BX195" s="306"/>
      <c r="BY195" s="306"/>
      <c r="BZ195" s="306"/>
      <c r="CA195" s="306"/>
      <c r="CB195" s="306"/>
      <c r="CC195" s="306"/>
      <c r="CD195" s="306"/>
      <c r="CE195" s="306"/>
      <c r="CF195" s="306"/>
      <c r="CG195" s="306"/>
      <c r="CH195" s="306"/>
      <c r="CI195" s="306"/>
      <c r="CJ195" s="306"/>
      <c r="CK195" s="306"/>
      <c r="CL195" s="306"/>
      <c r="CM195" s="306"/>
      <c r="CN195" s="306"/>
      <c r="CO195" s="306"/>
      <c r="CP195" s="306"/>
      <c r="CQ195" s="306"/>
      <c r="CR195" s="306"/>
      <c r="CS195" s="306"/>
      <c r="CT195" s="306"/>
      <c r="CU195" s="306"/>
      <c r="CV195" s="306"/>
      <c r="CW195" s="306"/>
      <c r="CX195" s="306"/>
      <c r="CY195" s="306"/>
      <c r="CZ195" s="306"/>
      <c r="DA195" s="306"/>
      <c r="DB195" s="306"/>
      <c r="DC195" s="306"/>
      <c r="DD195" s="306"/>
      <c r="DE195" s="306"/>
      <c r="DF195" s="306"/>
      <c r="DG195" s="306"/>
      <c r="DH195" s="306"/>
      <c r="DI195" s="306"/>
      <c r="DJ195" s="306"/>
      <c r="DK195" s="306"/>
      <c r="DL195" s="306"/>
      <c r="DM195" s="306"/>
      <c r="DN195" s="306"/>
      <c r="DO195" s="306"/>
      <c r="DP195" s="306"/>
      <c r="DQ195" s="306"/>
      <c r="DR195" s="306"/>
      <c r="DS195" s="306"/>
      <c r="DT195" s="306"/>
      <c r="DU195" s="306"/>
      <c r="DV195" s="306"/>
      <c r="DW195" s="306"/>
      <c r="DX195" s="306"/>
      <c r="DY195" s="306"/>
      <c r="DZ195" s="306"/>
      <c r="EA195" s="306"/>
      <c r="EB195" s="306"/>
      <c r="EC195" s="306"/>
      <c r="ED195" s="306"/>
      <c r="EE195" s="306"/>
      <c r="EF195" s="306"/>
      <c r="EG195" s="306"/>
      <c r="EH195" s="306"/>
      <c r="EI195" s="306"/>
      <c r="EJ195" s="306"/>
      <c r="EK195" s="306"/>
      <c r="EL195" s="306"/>
      <c r="EM195" s="306"/>
      <c r="EN195" s="306"/>
      <c r="EO195" s="306"/>
      <c r="EP195" s="306"/>
      <c r="EQ195" s="306"/>
      <c r="ER195" s="306"/>
      <c r="ES195" s="306"/>
      <c r="ET195" s="306"/>
      <c r="EU195" s="306"/>
      <c r="EV195" s="306"/>
      <c r="EW195" s="306"/>
      <c r="EX195" s="306"/>
      <c r="EY195" s="306"/>
      <c r="EZ195" s="306"/>
      <c r="FA195" s="306"/>
      <c r="FB195" s="306"/>
      <c r="FC195" s="306"/>
      <c r="FD195" s="306"/>
      <c r="FE195" s="306"/>
      <c r="FF195" s="306"/>
      <c r="FG195" s="306"/>
      <c r="FH195" s="306"/>
      <c r="FI195" s="306"/>
      <c r="FJ195" s="306"/>
      <c r="FK195" s="306"/>
      <c r="FL195" s="306"/>
      <c r="FM195" s="306"/>
      <c r="FN195" s="306"/>
      <c r="FO195" s="306"/>
      <c r="FP195" s="306"/>
      <c r="FQ195" s="306"/>
      <c r="FR195" s="306"/>
      <c r="FS195" s="306"/>
      <c r="FT195" s="306"/>
      <c r="FU195" s="306"/>
      <c r="FV195" s="306"/>
      <c r="FW195" s="306"/>
      <c r="FX195" s="306"/>
      <c r="FY195" s="306"/>
      <c r="FZ195" s="306"/>
      <c r="GA195" s="306"/>
      <c r="GB195" s="306"/>
      <c r="GC195" s="306"/>
      <c r="GD195" s="306"/>
      <c r="GE195" s="306"/>
      <c r="GF195" s="306"/>
      <c r="GG195" s="306"/>
      <c r="GH195" s="306"/>
      <c r="GI195" s="306"/>
      <c r="GJ195" s="306"/>
      <c r="GK195" s="306"/>
      <c r="GL195" s="306"/>
      <c r="GM195" s="306"/>
      <c r="GN195" s="306"/>
      <c r="GO195" s="306"/>
      <c r="GP195" s="306"/>
      <c r="GQ195" s="306"/>
      <c r="GR195" s="306"/>
      <c r="GS195" s="306"/>
      <c r="GT195" s="306"/>
      <c r="GU195" s="306"/>
      <c r="GV195" s="306"/>
      <c r="GW195" s="306"/>
      <c r="GX195" s="306"/>
      <c r="GY195" s="306"/>
      <c r="GZ195" s="306"/>
      <c r="HA195" s="306"/>
      <c r="HB195" s="306"/>
      <c r="HC195" s="306"/>
      <c r="HD195" s="306"/>
      <c r="HE195" s="306"/>
      <c r="HF195" s="306"/>
      <c r="HG195" s="306"/>
      <c r="HH195" s="306"/>
      <c r="HI195" s="306"/>
      <c r="HJ195" s="306"/>
      <c r="HK195" s="306"/>
      <c r="HL195" s="306"/>
      <c r="HM195" s="306"/>
      <c r="HN195" s="306"/>
      <c r="HO195" s="306"/>
      <c r="HP195" s="306"/>
      <c r="HQ195" s="306"/>
      <c r="HR195" s="306"/>
      <c r="HS195" s="306"/>
      <c r="HT195" s="306"/>
      <c r="HU195" s="306"/>
      <c r="HV195" s="306"/>
      <c r="HW195" s="306"/>
      <c r="HX195" s="306"/>
      <c r="HY195" s="306"/>
      <c r="HZ195" s="306"/>
      <c r="IA195" s="306"/>
      <c r="IB195" s="306"/>
      <c r="IC195" s="306"/>
      <c r="ID195" s="306"/>
      <c r="IE195" s="306"/>
      <c r="IF195" s="306"/>
      <c r="IG195" s="306"/>
      <c r="IH195" s="306"/>
    </row>
    <row r="196" spans="1:242" s="522" customFormat="1" ht="15" customHeight="1" x14ac:dyDescent="0.3">
      <c r="A196" s="174">
        <v>7.01</v>
      </c>
      <c r="B196" s="231"/>
      <c r="C196" s="232" t="e">
        <f>VLOOKUP(BD.PD8[[#This Row],[Pos]],[18]!PPto[#Data],3,FALSE)</f>
        <v>#REF!</v>
      </c>
      <c r="D196" s="511" t="s">
        <v>23</v>
      </c>
      <c r="E196" s="305" t="str">
        <f>IF(BD.PD8[[#This Row],[.]]="*",VLOOKUP(BD.PD8[[#This Row],[Pos]],[18]Presupuesto!A:H,7,FALSE),"")</f>
        <v/>
      </c>
      <c r="F196" s="234" t="s">
        <v>413</v>
      </c>
      <c r="G196" s="174"/>
      <c r="H196" s="174"/>
      <c r="I196" s="174" t="s">
        <v>1295</v>
      </c>
      <c r="J196" s="382">
        <v>3</v>
      </c>
      <c r="K196" s="174" t="s">
        <v>260</v>
      </c>
      <c r="L196" s="383">
        <f>IF(BD.PD8[[#This Row],[Mon]]="DOP",1,HLOOKUP(BD.PD8[[#This Row],[Mon]],Data!$J$1:$K$2,2,FALSE))</f>
        <v>1</v>
      </c>
      <c r="M196" s="384">
        <v>11000</v>
      </c>
      <c r="N196" s="243">
        <f>BD.PD8[[#This Row],[Cant.]]*BD.PD8[[#This Row],[ Tasa ]]*BD.PD8[[#This Row],[ Precio Und.]]</f>
        <v>33000</v>
      </c>
      <c r="O196" s="386">
        <v>0</v>
      </c>
      <c r="P196" s="243">
        <f>IF(BD.PD8[[#This Row],[Liquid. '[%']]]&lt;&gt;0,(BD.PD8[[#This Row],[Valor Neto '[DOP']]]*BD.PD8[[#This Row],[Liquid. '[%']]])+BD.PD8[[#This Row],[Valor Neto '[DOP']]],BD.PD8[[#This Row],[Valor Neto '[DOP']]])</f>
        <v>33000</v>
      </c>
      <c r="Q196" s="243">
        <f>BD.PD8[[#This Row],[Ppto. Orden Interna '[DOP']]]/HLOOKUP("USD",Data!$J$1:$K$2,2,FALSE)</f>
        <v>507.69230769230768</v>
      </c>
      <c r="R196" s="381" t="s">
        <v>408</v>
      </c>
      <c r="S196" s="387"/>
      <c r="T196" s="387"/>
      <c r="U196" s="492" t="s">
        <v>406</v>
      </c>
      <c r="V196" s="493">
        <v>801672</v>
      </c>
      <c r="W196" s="494" t="s">
        <v>368</v>
      </c>
      <c r="X196" s="495">
        <v>13</v>
      </c>
      <c r="Y196" s="388">
        <v>0.5</v>
      </c>
      <c r="Z196" s="243">
        <f>BD.PD8[[#This Row],[Av.P1 '[%']]]*BD.PD8[[#This Row],[Ppto. Orden Interna '[DOP']]]</f>
        <v>16500</v>
      </c>
      <c r="AA196" s="495">
        <v>15</v>
      </c>
      <c r="AB196" s="388">
        <v>0.5</v>
      </c>
      <c r="AC196" s="243">
        <f>BD.PD8[[#This Row],[Av.P2 '[%']]]*BD.PD8[[#This Row],[Ppto. Orden Interna '[DOP']]]</f>
        <v>16500</v>
      </c>
      <c r="AD196" s="249"/>
      <c r="AE196" s="389"/>
      <c r="AF196" s="243">
        <f>BD.PD8[[#This Row],[Av.P3 '[%']]]*BD.PD8[[#This Row],[Ppto. Orden Interna '[DOP']]]</f>
        <v>0</v>
      </c>
      <c r="AG196" s="243"/>
      <c r="AH196" s="243"/>
      <c r="AI196" s="243"/>
      <c r="AJ196" s="243"/>
      <c r="AK196" s="243"/>
      <c r="AL196" s="243"/>
      <c r="AM196" s="496">
        <f>BD.PD8[[#This Row],[Pago 3]]+BD.PD8[[#This Row],[Pago 2]]+BD.PD8[[#This Row],[Pago 1]]</f>
        <v>33000</v>
      </c>
      <c r="AN196" s="308" t="s">
        <v>244</v>
      </c>
      <c r="AO196" s="308" t="s">
        <v>245</v>
      </c>
      <c r="AP196" s="308" t="s">
        <v>246</v>
      </c>
      <c r="AQ196" s="308" t="s">
        <v>247</v>
      </c>
      <c r="AR196" s="308">
        <v>594</v>
      </c>
      <c r="AS196" s="308" t="s">
        <v>248</v>
      </c>
      <c r="AT196" s="249" t="s">
        <v>1356</v>
      </c>
      <c r="AU196" s="306"/>
      <c r="AV196" s="306"/>
      <c r="AW196" s="306"/>
      <c r="AX196" s="306"/>
      <c r="AY196" s="306"/>
      <c r="AZ196" s="306"/>
      <c r="BA196" s="306"/>
      <c r="BB196" s="306"/>
      <c r="BC196" s="306"/>
      <c r="BD196" s="306"/>
      <c r="BE196" s="306"/>
      <c r="BF196" s="306"/>
      <c r="BG196" s="306"/>
      <c r="BH196" s="306"/>
      <c r="BI196" s="306"/>
      <c r="BJ196" s="306"/>
      <c r="BK196" s="306"/>
      <c r="BL196" s="306"/>
      <c r="BM196" s="306"/>
      <c r="BN196" s="306"/>
      <c r="BO196" s="306"/>
      <c r="BP196" s="306"/>
      <c r="BQ196" s="306"/>
      <c r="BR196" s="306"/>
      <c r="BS196" s="306"/>
      <c r="BT196" s="306"/>
      <c r="BU196" s="306"/>
      <c r="BV196" s="306"/>
      <c r="BW196" s="306"/>
      <c r="BX196" s="306"/>
      <c r="BY196" s="306"/>
      <c r="BZ196" s="306"/>
      <c r="CA196" s="306"/>
      <c r="CB196" s="306"/>
      <c r="CC196" s="306"/>
      <c r="CD196" s="306"/>
      <c r="CE196" s="306"/>
      <c r="CF196" s="306"/>
      <c r="CG196" s="306"/>
      <c r="CH196" s="306"/>
      <c r="CI196" s="306"/>
      <c r="CJ196" s="306"/>
      <c r="CK196" s="306"/>
      <c r="CL196" s="306"/>
      <c r="CM196" s="306"/>
      <c r="CN196" s="306"/>
      <c r="CO196" s="306"/>
      <c r="CP196" s="306"/>
      <c r="CQ196" s="306"/>
      <c r="CR196" s="306"/>
      <c r="CS196" s="306"/>
      <c r="CT196" s="306"/>
      <c r="CU196" s="306"/>
      <c r="CV196" s="306"/>
      <c r="CW196" s="306"/>
      <c r="CX196" s="306"/>
      <c r="CY196" s="306"/>
      <c r="CZ196" s="306"/>
      <c r="DA196" s="306"/>
      <c r="DB196" s="306"/>
      <c r="DC196" s="306"/>
      <c r="DD196" s="306"/>
      <c r="DE196" s="306"/>
      <c r="DF196" s="306"/>
      <c r="DG196" s="306"/>
      <c r="DH196" s="306"/>
      <c r="DI196" s="306"/>
      <c r="DJ196" s="306"/>
      <c r="DK196" s="306"/>
      <c r="DL196" s="306"/>
      <c r="DM196" s="306"/>
      <c r="DN196" s="306"/>
      <c r="DO196" s="306"/>
      <c r="DP196" s="306"/>
      <c r="DQ196" s="306"/>
      <c r="DR196" s="306"/>
      <c r="DS196" s="306"/>
      <c r="DT196" s="306"/>
      <c r="DU196" s="306"/>
      <c r="DV196" s="306"/>
      <c r="DW196" s="306"/>
      <c r="DX196" s="306"/>
      <c r="DY196" s="306"/>
      <c r="DZ196" s="306"/>
      <c r="EA196" s="306"/>
      <c r="EB196" s="306"/>
      <c r="EC196" s="306"/>
      <c r="ED196" s="306"/>
      <c r="EE196" s="306"/>
      <c r="EF196" s="306"/>
      <c r="EG196" s="306"/>
      <c r="EH196" s="306"/>
      <c r="EI196" s="306"/>
      <c r="EJ196" s="306"/>
      <c r="EK196" s="306"/>
      <c r="EL196" s="306"/>
      <c r="EM196" s="306"/>
      <c r="EN196" s="306"/>
      <c r="EO196" s="306"/>
      <c r="EP196" s="306"/>
      <c r="EQ196" s="306"/>
      <c r="ER196" s="306"/>
      <c r="ES196" s="306"/>
      <c r="ET196" s="306"/>
      <c r="EU196" s="306"/>
      <c r="EV196" s="306"/>
      <c r="EW196" s="306"/>
      <c r="EX196" s="306"/>
      <c r="EY196" s="306"/>
      <c r="EZ196" s="306"/>
      <c r="FA196" s="306"/>
      <c r="FB196" s="306"/>
      <c r="FC196" s="306"/>
      <c r="FD196" s="306"/>
      <c r="FE196" s="306"/>
      <c r="FF196" s="306"/>
      <c r="FG196" s="306"/>
      <c r="FH196" s="306"/>
      <c r="FI196" s="306"/>
      <c r="FJ196" s="306"/>
      <c r="FK196" s="306"/>
      <c r="FL196" s="306"/>
      <c r="FM196" s="306"/>
      <c r="FN196" s="306"/>
      <c r="FO196" s="306"/>
      <c r="FP196" s="306"/>
      <c r="FQ196" s="306"/>
      <c r="FR196" s="306"/>
      <c r="FS196" s="306"/>
      <c r="FT196" s="306"/>
      <c r="FU196" s="306"/>
      <c r="FV196" s="306"/>
      <c r="FW196" s="306"/>
      <c r="FX196" s="306"/>
      <c r="FY196" s="306"/>
      <c r="FZ196" s="306"/>
      <c r="GA196" s="306"/>
      <c r="GB196" s="306"/>
      <c r="GC196" s="306"/>
      <c r="GD196" s="306"/>
      <c r="GE196" s="306"/>
      <c r="GF196" s="306"/>
      <c r="GG196" s="306"/>
      <c r="GH196" s="306"/>
      <c r="GI196" s="306"/>
      <c r="GJ196" s="306"/>
      <c r="GK196" s="306"/>
      <c r="GL196" s="306"/>
      <c r="GM196" s="306"/>
      <c r="GN196" s="306"/>
      <c r="GO196" s="306"/>
      <c r="GP196" s="306"/>
      <c r="GQ196" s="306"/>
      <c r="GR196" s="306"/>
      <c r="GS196" s="306"/>
      <c r="GT196" s="306"/>
      <c r="GU196" s="306"/>
      <c r="GV196" s="306"/>
      <c r="GW196" s="306"/>
      <c r="GX196" s="306"/>
      <c r="GY196" s="306"/>
      <c r="GZ196" s="306"/>
      <c r="HA196" s="306"/>
      <c r="HB196" s="306"/>
      <c r="HC196" s="306"/>
      <c r="HD196" s="306"/>
      <c r="HE196" s="306"/>
      <c r="HF196" s="306"/>
      <c r="HG196" s="306"/>
      <c r="HH196" s="306"/>
      <c r="HI196" s="306"/>
      <c r="HJ196" s="306"/>
      <c r="HK196" s="306"/>
      <c r="HL196" s="306"/>
      <c r="HM196" s="306"/>
      <c r="HN196" s="306"/>
      <c r="HO196" s="306"/>
      <c r="HP196" s="306"/>
      <c r="HQ196" s="306"/>
      <c r="HR196" s="306"/>
      <c r="HS196" s="306"/>
      <c r="HT196" s="306"/>
      <c r="HU196" s="306"/>
      <c r="HV196" s="306"/>
      <c r="HW196" s="306"/>
      <c r="HX196" s="306"/>
      <c r="HY196" s="306"/>
      <c r="HZ196" s="306"/>
      <c r="IA196" s="306"/>
      <c r="IB196" s="306"/>
      <c r="IC196" s="306"/>
      <c r="ID196" s="306"/>
      <c r="IE196" s="306"/>
      <c r="IF196" s="306"/>
      <c r="IG196" s="306"/>
      <c r="IH196" s="306"/>
    </row>
    <row r="197" spans="1:242" s="522" customFormat="1" ht="15" customHeight="1" x14ac:dyDescent="0.3">
      <c r="A197" s="174">
        <v>7.01</v>
      </c>
      <c r="B197" s="231"/>
      <c r="C197" s="232" t="e">
        <f>VLOOKUP(BD.PD8[[#This Row],[Pos]],[18]!PPto[#Data],3,FALSE)</f>
        <v>#REF!</v>
      </c>
      <c r="D197" s="511" t="s">
        <v>23</v>
      </c>
      <c r="E197" s="305" t="str">
        <f>IF(BD.PD8[[#This Row],[.]]="*",VLOOKUP(BD.PD8[[#This Row],[Pos]],[18]Presupuesto!A:H,7,FALSE),"")</f>
        <v/>
      </c>
      <c r="F197" s="234" t="s">
        <v>414</v>
      </c>
      <c r="G197" s="174"/>
      <c r="H197" s="174"/>
      <c r="I197" s="174" t="s">
        <v>1295</v>
      </c>
      <c r="J197" s="382">
        <v>3</v>
      </c>
      <c r="K197" s="174" t="s">
        <v>260</v>
      </c>
      <c r="L197" s="383">
        <f>IF(BD.PD8[[#This Row],[Mon]]="DOP",1,HLOOKUP(BD.PD8[[#This Row],[Mon]],Data!$J$1:$K$2,2,FALSE))</f>
        <v>1</v>
      </c>
      <c r="M197" s="384">
        <v>19500</v>
      </c>
      <c r="N197" s="243">
        <f>BD.PD8[[#This Row],[Cant.]]*BD.PD8[[#This Row],[ Tasa ]]*BD.PD8[[#This Row],[ Precio Und.]]</f>
        <v>58500</v>
      </c>
      <c r="O197" s="386">
        <v>0</v>
      </c>
      <c r="P197" s="243">
        <f>IF(BD.PD8[[#This Row],[Liquid. '[%']]]&lt;&gt;0,(BD.PD8[[#This Row],[Valor Neto '[DOP']]]*BD.PD8[[#This Row],[Liquid. '[%']]])+BD.PD8[[#This Row],[Valor Neto '[DOP']]],BD.PD8[[#This Row],[Valor Neto '[DOP']]])</f>
        <v>58500</v>
      </c>
      <c r="Q197" s="243">
        <f>BD.PD8[[#This Row],[Ppto. Orden Interna '[DOP']]]/HLOOKUP("USD",Data!$J$1:$K$2,2,FALSE)</f>
        <v>900</v>
      </c>
      <c r="R197" s="381" t="s">
        <v>408</v>
      </c>
      <c r="S197" s="387"/>
      <c r="T197" s="387"/>
      <c r="U197" s="492" t="s">
        <v>406</v>
      </c>
      <c r="V197" s="493">
        <v>801672</v>
      </c>
      <c r="W197" s="494" t="s">
        <v>368</v>
      </c>
      <c r="X197" s="495">
        <v>13</v>
      </c>
      <c r="Y197" s="388">
        <v>0.5</v>
      </c>
      <c r="Z197" s="243">
        <f>BD.PD8[[#This Row],[Av.P1 '[%']]]*BD.PD8[[#This Row],[Ppto. Orden Interna '[DOP']]]</f>
        <v>29250</v>
      </c>
      <c r="AA197" s="495">
        <v>15</v>
      </c>
      <c r="AB197" s="388">
        <v>0.5</v>
      </c>
      <c r="AC197" s="243">
        <f>BD.PD8[[#This Row],[Av.P2 '[%']]]*BD.PD8[[#This Row],[Ppto. Orden Interna '[DOP']]]</f>
        <v>29250</v>
      </c>
      <c r="AD197" s="249"/>
      <c r="AE197" s="389"/>
      <c r="AF197" s="243">
        <f>BD.PD8[[#This Row],[Av.P3 '[%']]]*BD.PD8[[#This Row],[Ppto. Orden Interna '[DOP']]]</f>
        <v>0</v>
      </c>
      <c r="AG197" s="243"/>
      <c r="AH197" s="243"/>
      <c r="AI197" s="243"/>
      <c r="AJ197" s="243"/>
      <c r="AK197" s="243"/>
      <c r="AL197" s="243"/>
      <c r="AM197" s="496">
        <f>BD.PD8[[#This Row],[Pago 3]]+BD.PD8[[#This Row],[Pago 2]]+BD.PD8[[#This Row],[Pago 1]]</f>
        <v>58500</v>
      </c>
      <c r="AN197" s="308" t="s">
        <v>244</v>
      </c>
      <c r="AO197" s="308" t="s">
        <v>245</v>
      </c>
      <c r="AP197" s="308" t="s">
        <v>246</v>
      </c>
      <c r="AQ197" s="308" t="s">
        <v>247</v>
      </c>
      <c r="AR197" s="308">
        <v>594</v>
      </c>
      <c r="AS197" s="308" t="s">
        <v>248</v>
      </c>
      <c r="AT197" s="249" t="s">
        <v>1356</v>
      </c>
      <c r="AU197" s="306"/>
      <c r="AV197" s="306"/>
      <c r="AW197" s="306"/>
      <c r="AX197" s="306"/>
      <c r="AY197" s="306"/>
      <c r="AZ197" s="306"/>
      <c r="BA197" s="306"/>
      <c r="BB197" s="306"/>
      <c r="BC197" s="306"/>
      <c r="BD197" s="306"/>
      <c r="BE197" s="306"/>
      <c r="BF197" s="306"/>
      <c r="BG197" s="306"/>
      <c r="BH197" s="306"/>
      <c r="BI197" s="306"/>
      <c r="BJ197" s="306"/>
      <c r="BK197" s="306"/>
      <c r="BL197" s="306"/>
      <c r="BM197" s="306"/>
      <c r="BN197" s="306"/>
      <c r="BO197" s="306"/>
      <c r="BP197" s="306"/>
      <c r="BQ197" s="306"/>
      <c r="BR197" s="306"/>
      <c r="BS197" s="306"/>
      <c r="BT197" s="306"/>
      <c r="BU197" s="306"/>
      <c r="BV197" s="306"/>
      <c r="BW197" s="306"/>
      <c r="BX197" s="306"/>
      <c r="BY197" s="306"/>
      <c r="BZ197" s="306"/>
      <c r="CA197" s="306"/>
      <c r="CB197" s="306"/>
      <c r="CC197" s="306"/>
      <c r="CD197" s="306"/>
      <c r="CE197" s="306"/>
      <c r="CF197" s="306"/>
      <c r="CG197" s="306"/>
      <c r="CH197" s="306"/>
      <c r="CI197" s="306"/>
      <c r="CJ197" s="306"/>
      <c r="CK197" s="306"/>
      <c r="CL197" s="306"/>
      <c r="CM197" s="306"/>
      <c r="CN197" s="306"/>
      <c r="CO197" s="306"/>
      <c r="CP197" s="306"/>
      <c r="CQ197" s="306"/>
      <c r="CR197" s="306"/>
      <c r="CS197" s="306"/>
      <c r="CT197" s="306"/>
      <c r="CU197" s="306"/>
      <c r="CV197" s="306"/>
      <c r="CW197" s="306"/>
      <c r="CX197" s="306"/>
      <c r="CY197" s="306"/>
      <c r="CZ197" s="306"/>
      <c r="DA197" s="306"/>
      <c r="DB197" s="306"/>
      <c r="DC197" s="306"/>
      <c r="DD197" s="306"/>
      <c r="DE197" s="306"/>
      <c r="DF197" s="306"/>
      <c r="DG197" s="306"/>
      <c r="DH197" s="306"/>
      <c r="DI197" s="306"/>
      <c r="DJ197" s="306"/>
      <c r="DK197" s="306"/>
      <c r="DL197" s="306"/>
      <c r="DM197" s="306"/>
      <c r="DN197" s="306"/>
      <c r="DO197" s="306"/>
      <c r="DP197" s="306"/>
      <c r="DQ197" s="306"/>
      <c r="DR197" s="306"/>
      <c r="DS197" s="306"/>
      <c r="DT197" s="306"/>
      <c r="DU197" s="306"/>
      <c r="DV197" s="306"/>
      <c r="DW197" s="306"/>
      <c r="DX197" s="306"/>
      <c r="DY197" s="306"/>
      <c r="DZ197" s="306"/>
      <c r="EA197" s="306"/>
      <c r="EB197" s="306"/>
      <c r="EC197" s="306"/>
      <c r="ED197" s="306"/>
      <c r="EE197" s="306"/>
      <c r="EF197" s="306"/>
      <c r="EG197" s="306"/>
      <c r="EH197" s="306"/>
      <c r="EI197" s="306"/>
      <c r="EJ197" s="306"/>
      <c r="EK197" s="306"/>
      <c r="EL197" s="306"/>
      <c r="EM197" s="306"/>
      <c r="EN197" s="306"/>
      <c r="EO197" s="306"/>
      <c r="EP197" s="306"/>
      <c r="EQ197" s="306"/>
      <c r="ER197" s="306"/>
      <c r="ES197" s="306"/>
      <c r="ET197" s="306"/>
      <c r="EU197" s="306"/>
      <c r="EV197" s="306"/>
      <c r="EW197" s="306"/>
      <c r="EX197" s="306"/>
      <c r="EY197" s="306"/>
      <c r="EZ197" s="306"/>
      <c r="FA197" s="306"/>
      <c r="FB197" s="306"/>
      <c r="FC197" s="306"/>
      <c r="FD197" s="306"/>
      <c r="FE197" s="306"/>
      <c r="FF197" s="306"/>
      <c r="FG197" s="306"/>
      <c r="FH197" s="306"/>
      <c r="FI197" s="306"/>
      <c r="FJ197" s="306"/>
      <c r="FK197" s="306"/>
      <c r="FL197" s="306"/>
      <c r="FM197" s="306"/>
      <c r="FN197" s="306"/>
      <c r="FO197" s="306"/>
      <c r="FP197" s="306"/>
      <c r="FQ197" s="306"/>
      <c r="FR197" s="306"/>
      <c r="FS197" s="306"/>
      <c r="FT197" s="306"/>
      <c r="FU197" s="306"/>
      <c r="FV197" s="306"/>
      <c r="FW197" s="306"/>
      <c r="FX197" s="306"/>
      <c r="FY197" s="306"/>
      <c r="FZ197" s="306"/>
      <c r="GA197" s="306"/>
      <c r="GB197" s="306"/>
      <c r="GC197" s="306"/>
      <c r="GD197" s="306"/>
      <c r="GE197" s="306"/>
      <c r="GF197" s="306"/>
      <c r="GG197" s="306"/>
      <c r="GH197" s="306"/>
      <c r="GI197" s="306"/>
      <c r="GJ197" s="306"/>
      <c r="GK197" s="306"/>
      <c r="GL197" s="306"/>
      <c r="GM197" s="306"/>
      <c r="GN197" s="306"/>
      <c r="GO197" s="306"/>
      <c r="GP197" s="306"/>
      <c r="GQ197" s="306"/>
      <c r="GR197" s="306"/>
      <c r="GS197" s="306"/>
      <c r="GT197" s="306"/>
      <c r="GU197" s="306"/>
      <c r="GV197" s="306"/>
      <c r="GW197" s="306"/>
      <c r="GX197" s="306"/>
      <c r="GY197" s="306"/>
      <c r="GZ197" s="306"/>
      <c r="HA197" s="306"/>
      <c r="HB197" s="306"/>
      <c r="HC197" s="306"/>
      <c r="HD197" s="306"/>
      <c r="HE197" s="306"/>
      <c r="HF197" s="306"/>
      <c r="HG197" s="306"/>
      <c r="HH197" s="306"/>
      <c r="HI197" s="306"/>
      <c r="HJ197" s="306"/>
      <c r="HK197" s="306"/>
      <c r="HL197" s="306"/>
      <c r="HM197" s="306"/>
      <c r="HN197" s="306"/>
      <c r="HO197" s="306"/>
      <c r="HP197" s="306"/>
      <c r="HQ197" s="306"/>
      <c r="HR197" s="306"/>
      <c r="HS197" s="306"/>
      <c r="HT197" s="306"/>
      <c r="HU197" s="306"/>
      <c r="HV197" s="306"/>
      <c r="HW197" s="306"/>
      <c r="HX197" s="306"/>
      <c r="HY197" s="306"/>
      <c r="HZ197" s="306"/>
      <c r="IA197" s="306"/>
      <c r="IB197" s="306"/>
      <c r="IC197" s="306"/>
      <c r="ID197" s="306"/>
      <c r="IE197" s="306"/>
      <c r="IF197" s="306"/>
      <c r="IG197" s="306"/>
      <c r="IH197" s="306"/>
    </row>
    <row r="198" spans="1:242" s="219" customFormat="1" ht="15" customHeight="1" x14ac:dyDescent="0.3">
      <c r="A198" s="174">
        <v>7.01</v>
      </c>
      <c r="B198" s="231"/>
      <c r="C198" s="232" t="e">
        <f>VLOOKUP(BD.PD8[[#This Row],[Pos]],[18]!PPto[#Data],3,FALSE)</f>
        <v>#REF!</v>
      </c>
      <c r="D198" s="511" t="s">
        <v>23</v>
      </c>
      <c r="E198" s="305" t="str">
        <f>IF(BD.PD8[[#This Row],[.]]="*",VLOOKUP(BD.PD8[[#This Row],[Pos]],[18]Presupuesto!A:H,7,FALSE),"")</f>
        <v/>
      </c>
      <c r="F198" s="234" t="s">
        <v>415</v>
      </c>
      <c r="G198" s="174"/>
      <c r="H198" s="174"/>
      <c r="I198" s="174" t="s">
        <v>1295</v>
      </c>
      <c r="J198" s="382">
        <v>1</v>
      </c>
      <c r="K198" s="174" t="s">
        <v>260</v>
      </c>
      <c r="L198" s="383">
        <f>IF(BD.PD8[[#This Row],[Mon]]="DOP",1,HLOOKUP(BD.PD8[[#This Row],[Mon]],Data!$J$1:$K$2,2,FALSE))</f>
        <v>1</v>
      </c>
      <c r="M198" s="384">
        <v>21284.25</v>
      </c>
      <c r="N198" s="243">
        <f>BD.PD8[[#This Row],[Cant.]]*BD.PD8[[#This Row],[ Tasa ]]*BD.PD8[[#This Row],[ Precio Und.]]</f>
        <v>21284.25</v>
      </c>
      <c r="O198" s="386">
        <v>0</v>
      </c>
      <c r="P198" s="243">
        <f>IF(BD.PD8[[#This Row],[Liquid. '[%']]]&lt;&gt;0,(BD.PD8[[#This Row],[Valor Neto '[DOP']]]*BD.PD8[[#This Row],[Liquid. '[%']]])+BD.PD8[[#This Row],[Valor Neto '[DOP']]],BD.PD8[[#This Row],[Valor Neto '[DOP']]])</f>
        <v>21284.25</v>
      </c>
      <c r="Q198" s="243">
        <f>BD.PD8[[#This Row],[Ppto. Orden Interna '[DOP']]]/HLOOKUP("USD",Data!$J$1:$K$2,2,FALSE)</f>
        <v>327.45</v>
      </c>
      <c r="R198" s="381" t="s">
        <v>408</v>
      </c>
      <c r="S198" s="387"/>
      <c r="T198" s="387"/>
      <c r="U198" s="492" t="s">
        <v>406</v>
      </c>
      <c r="V198" s="493">
        <v>801672</v>
      </c>
      <c r="W198" s="494" t="s">
        <v>368</v>
      </c>
      <c r="X198" s="495">
        <v>13</v>
      </c>
      <c r="Y198" s="388">
        <v>0.5</v>
      </c>
      <c r="Z198" s="243">
        <f>BD.PD8[[#This Row],[Av.P1 '[%']]]*BD.PD8[[#This Row],[Ppto. Orden Interna '[DOP']]]</f>
        <v>10642.125</v>
      </c>
      <c r="AA198" s="495">
        <v>15</v>
      </c>
      <c r="AB198" s="388">
        <v>0.5</v>
      </c>
      <c r="AC198" s="243">
        <f>BD.PD8[[#This Row],[Av.P2 '[%']]]*BD.PD8[[#This Row],[Ppto. Orden Interna '[DOP']]]</f>
        <v>10642.125</v>
      </c>
      <c r="AD198" s="249"/>
      <c r="AE198" s="389"/>
      <c r="AF198" s="243">
        <f>BD.PD8[[#This Row],[Av.P3 '[%']]]*BD.PD8[[#This Row],[Ppto. Orden Interna '[DOP']]]</f>
        <v>0</v>
      </c>
      <c r="AG198" s="243"/>
      <c r="AH198" s="243"/>
      <c r="AI198" s="243"/>
      <c r="AJ198" s="243"/>
      <c r="AK198" s="243"/>
      <c r="AL198" s="243"/>
      <c r="AM198" s="496">
        <f>BD.PD8[[#This Row],[Pago 3]]+BD.PD8[[#This Row],[Pago 2]]+BD.PD8[[#This Row],[Pago 1]]</f>
        <v>21284.25</v>
      </c>
      <c r="AN198" s="308" t="s">
        <v>244</v>
      </c>
      <c r="AO198" s="308" t="s">
        <v>245</v>
      </c>
      <c r="AP198" s="308" t="s">
        <v>246</v>
      </c>
      <c r="AQ198" s="308" t="s">
        <v>247</v>
      </c>
      <c r="AR198" s="308">
        <v>594</v>
      </c>
      <c r="AS198" s="308" t="s">
        <v>248</v>
      </c>
      <c r="AT198" s="249" t="s">
        <v>1356</v>
      </c>
      <c r="AU198" s="306"/>
      <c r="AV198" s="306"/>
      <c r="AW198" s="306"/>
      <c r="AX198" s="306"/>
      <c r="AY198" s="306"/>
      <c r="AZ198" s="306"/>
      <c r="BA198" s="306"/>
      <c r="BB198" s="306"/>
      <c r="BC198" s="306"/>
      <c r="BD198" s="306"/>
      <c r="BE198" s="306"/>
      <c r="BF198" s="306"/>
      <c r="BG198" s="306"/>
      <c r="BH198" s="306"/>
      <c r="BI198" s="306"/>
      <c r="BJ198" s="306"/>
      <c r="BK198" s="306"/>
      <c r="BL198" s="306"/>
      <c r="BM198" s="306"/>
      <c r="BN198" s="306"/>
      <c r="BO198" s="306"/>
      <c r="BP198" s="306"/>
      <c r="BQ198" s="306"/>
      <c r="BR198" s="306"/>
      <c r="BS198" s="306"/>
      <c r="BT198" s="306"/>
      <c r="BU198" s="306"/>
      <c r="BV198" s="306"/>
      <c r="BW198" s="306"/>
      <c r="BX198" s="306"/>
      <c r="BY198" s="306"/>
      <c r="BZ198" s="306"/>
      <c r="CA198" s="306"/>
      <c r="CB198" s="306"/>
      <c r="CC198" s="306"/>
      <c r="CD198" s="306"/>
      <c r="CE198" s="306"/>
      <c r="CF198" s="306"/>
      <c r="CG198" s="306"/>
      <c r="CH198" s="306"/>
      <c r="CI198" s="306"/>
      <c r="CJ198" s="306"/>
      <c r="CK198" s="306"/>
      <c r="CL198" s="306"/>
      <c r="CM198" s="306"/>
      <c r="CN198" s="306"/>
      <c r="CO198" s="306"/>
      <c r="CP198" s="306"/>
      <c r="CQ198" s="306"/>
      <c r="CR198" s="306"/>
      <c r="CS198" s="306"/>
      <c r="CT198" s="306"/>
      <c r="CU198" s="306"/>
      <c r="CV198" s="306"/>
      <c r="CW198" s="306"/>
      <c r="CX198" s="306"/>
      <c r="CY198" s="306"/>
      <c r="CZ198" s="306"/>
      <c r="DA198" s="306"/>
      <c r="DB198" s="306"/>
      <c r="DC198" s="306"/>
      <c r="DD198" s="306"/>
      <c r="DE198" s="306"/>
      <c r="DF198" s="306"/>
      <c r="DG198" s="306"/>
      <c r="DH198" s="306"/>
      <c r="DI198" s="306"/>
      <c r="DJ198" s="306"/>
      <c r="DK198" s="306"/>
      <c r="DL198" s="306"/>
      <c r="DM198" s="306"/>
      <c r="DN198" s="306"/>
      <c r="DO198" s="306"/>
      <c r="DP198" s="306"/>
      <c r="DQ198" s="306"/>
      <c r="DR198" s="306"/>
      <c r="DS198" s="306"/>
      <c r="DT198" s="306"/>
      <c r="DU198" s="306"/>
      <c r="DV198" s="306"/>
      <c r="DW198" s="306"/>
      <c r="DX198" s="306"/>
      <c r="DY198" s="306"/>
      <c r="DZ198" s="306"/>
      <c r="EA198" s="306"/>
      <c r="EB198" s="306"/>
      <c r="EC198" s="306"/>
      <c r="ED198" s="306"/>
      <c r="EE198" s="306"/>
      <c r="EF198" s="306"/>
      <c r="EG198" s="306"/>
      <c r="EH198" s="306"/>
      <c r="EI198" s="306"/>
      <c r="EJ198" s="306"/>
      <c r="EK198" s="306"/>
      <c r="EL198" s="306"/>
      <c r="EM198" s="306"/>
      <c r="EN198" s="306"/>
      <c r="EO198" s="306"/>
      <c r="EP198" s="306"/>
      <c r="EQ198" s="306"/>
      <c r="ER198" s="306"/>
      <c r="ES198" s="306"/>
      <c r="ET198" s="306"/>
      <c r="EU198" s="306"/>
      <c r="EV198" s="306"/>
      <c r="EW198" s="306"/>
      <c r="EX198" s="306"/>
      <c r="EY198" s="306"/>
      <c r="EZ198" s="306"/>
      <c r="FA198" s="306"/>
      <c r="FB198" s="306"/>
      <c r="FC198" s="306"/>
      <c r="FD198" s="306"/>
      <c r="FE198" s="306"/>
      <c r="FF198" s="306"/>
      <c r="FG198" s="306"/>
      <c r="FH198" s="306"/>
      <c r="FI198" s="306"/>
      <c r="FJ198" s="306"/>
      <c r="FK198" s="306"/>
      <c r="FL198" s="306"/>
      <c r="FM198" s="306"/>
      <c r="FN198" s="306"/>
      <c r="FO198" s="306"/>
      <c r="FP198" s="306"/>
      <c r="FQ198" s="306"/>
      <c r="FR198" s="306"/>
      <c r="FS198" s="306"/>
      <c r="FT198" s="306"/>
      <c r="FU198" s="306"/>
      <c r="FV198" s="306"/>
      <c r="FW198" s="306"/>
      <c r="FX198" s="306"/>
      <c r="FY198" s="306"/>
      <c r="FZ198" s="306"/>
      <c r="GA198" s="306"/>
      <c r="GB198" s="306"/>
      <c r="GC198" s="306"/>
      <c r="GD198" s="306"/>
      <c r="GE198" s="306"/>
      <c r="GF198" s="306"/>
      <c r="GG198" s="306"/>
      <c r="GH198" s="306"/>
      <c r="GI198" s="306"/>
      <c r="GJ198" s="306"/>
      <c r="GK198" s="306"/>
      <c r="GL198" s="306"/>
      <c r="GM198" s="306"/>
      <c r="GN198" s="306"/>
      <c r="GO198" s="306"/>
      <c r="GP198" s="306"/>
      <c r="GQ198" s="306"/>
      <c r="GR198" s="306"/>
      <c r="GS198" s="306"/>
      <c r="GT198" s="306"/>
      <c r="GU198" s="306"/>
      <c r="GV198" s="306"/>
      <c r="GW198" s="306"/>
      <c r="GX198" s="306"/>
      <c r="GY198" s="306"/>
      <c r="GZ198" s="306"/>
      <c r="HA198" s="306"/>
      <c r="HB198" s="306"/>
      <c r="HC198" s="306"/>
      <c r="HD198" s="306"/>
      <c r="HE198" s="306"/>
      <c r="HF198" s="306"/>
      <c r="HG198" s="306"/>
      <c r="HH198" s="306"/>
      <c r="HI198" s="306"/>
      <c r="HJ198" s="306"/>
      <c r="HK198" s="306"/>
      <c r="HL198" s="306"/>
      <c r="HM198" s="306"/>
      <c r="HN198" s="306"/>
      <c r="HO198" s="306"/>
      <c r="HP198" s="306"/>
      <c r="HQ198" s="306"/>
      <c r="HR198" s="306"/>
      <c r="HS198" s="306"/>
      <c r="HT198" s="306"/>
      <c r="HU198" s="306"/>
      <c r="HV198" s="306"/>
      <c r="HW198" s="306"/>
      <c r="HX198" s="306"/>
      <c r="HY198" s="306"/>
      <c r="HZ198" s="306"/>
      <c r="IA198" s="306"/>
      <c r="IB198" s="306"/>
      <c r="IC198" s="306"/>
      <c r="ID198" s="306"/>
      <c r="IE198" s="306"/>
      <c r="IF198" s="306"/>
      <c r="IG198" s="306"/>
      <c r="IH198" s="306"/>
    </row>
    <row r="199" spans="1:242" s="219" customFormat="1" ht="15" customHeight="1" x14ac:dyDescent="0.3">
      <c r="A199" s="174">
        <v>7.01</v>
      </c>
      <c r="B199" s="231"/>
      <c r="C199" s="232" t="e">
        <f>VLOOKUP(BD.PD8[[#This Row],[Pos]],[18]!PPto[#Data],3,FALSE)</f>
        <v>#REF!</v>
      </c>
      <c r="D199" s="174" t="s">
        <v>23</v>
      </c>
      <c r="E199" s="305" t="str">
        <f>IF(BD.PD8[[#This Row],[.]]="*",VLOOKUP(BD.PD8[[#This Row],[Pos]],[18]Presupuesto!A:H,7,FALSE),"")</f>
        <v/>
      </c>
      <c r="F199" s="234" t="s">
        <v>416</v>
      </c>
      <c r="G199" s="174"/>
      <c r="H199" s="174"/>
      <c r="I199" s="174" t="s">
        <v>1295</v>
      </c>
      <c r="J199" s="382">
        <v>3</v>
      </c>
      <c r="K199" s="174" t="s">
        <v>260</v>
      </c>
      <c r="L199" s="383">
        <f>IF(BD.PD8[[#This Row],[Mon]]="DOP",1,HLOOKUP(BD.PD8[[#This Row],[Mon]],Data!$J$1:$K$2,2,FALSE))</f>
        <v>1</v>
      </c>
      <c r="M199" s="384">
        <v>42881.25</v>
      </c>
      <c r="N199" s="243">
        <f>BD.PD8[[#This Row],[Cant.]]*BD.PD8[[#This Row],[ Tasa ]]*BD.PD8[[#This Row],[ Precio Und.]]</f>
        <v>128643.75</v>
      </c>
      <c r="O199" s="386">
        <v>0</v>
      </c>
      <c r="P199" s="243">
        <f>IF(BD.PD8[[#This Row],[Liquid. '[%']]]&lt;&gt;0,(BD.PD8[[#This Row],[Valor Neto '[DOP']]]*BD.PD8[[#This Row],[Liquid. '[%']]])+BD.PD8[[#This Row],[Valor Neto '[DOP']]],BD.PD8[[#This Row],[Valor Neto '[DOP']]])</f>
        <v>128643.75</v>
      </c>
      <c r="Q199" s="243">
        <f>BD.PD8[[#This Row],[Ppto. Orden Interna '[DOP']]]/HLOOKUP("USD",Data!$J$1:$K$2,2,FALSE)</f>
        <v>1979.1346153846155</v>
      </c>
      <c r="R199" s="381" t="s">
        <v>408</v>
      </c>
      <c r="S199" s="387"/>
      <c r="T199" s="387"/>
      <c r="U199" s="492" t="s">
        <v>406</v>
      </c>
      <c r="V199" s="493">
        <v>801672</v>
      </c>
      <c r="W199" s="494" t="s">
        <v>368</v>
      </c>
      <c r="X199" s="495">
        <v>13</v>
      </c>
      <c r="Y199" s="388">
        <v>0.5</v>
      </c>
      <c r="Z199" s="243">
        <f>BD.PD8[[#This Row],[Av.P1 '[%']]]*BD.PD8[[#This Row],[Ppto. Orden Interna '[DOP']]]</f>
        <v>64321.875</v>
      </c>
      <c r="AA199" s="495">
        <v>15</v>
      </c>
      <c r="AB199" s="388">
        <v>0.5</v>
      </c>
      <c r="AC199" s="243">
        <f>BD.PD8[[#This Row],[Av.P2 '[%']]]*BD.PD8[[#This Row],[Ppto. Orden Interna '[DOP']]]</f>
        <v>64321.875</v>
      </c>
      <c r="AD199" s="249"/>
      <c r="AE199" s="389"/>
      <c r="AF199" s="243">
        <f>BD.PD8[[#This Row],[Av.P3 '[%']]]*BD.PD8[[#This Row],[Ppto. Orden Interna '[DOP']]]</f>
        <v>0</v>
      </c>
      <c r="AG199" s="243"/>
      <c r="AH199" s="243"/>
      <c r="AI199" s="243"/>
      <c r="AJ199" s="243"/>
      <c r="AK199" s="243"/>
      <c r="AL199" s="243"/>
      <c r="AM199" s="496">
        <f>BD.PD8[[#This Row],[Pago 3]]+BD.PD8[[#This Row],[Pago 2]]+BD.PD8[[#This Row],[Pago 1]]</f>
        <v>128643.75</v>
      </c>
      <c r="AN199" s="308" t="s">
        <v>244</v>
      </c>
      <c r="AO199" s="308" t="s">
        <v>245</v>
      </c>
      <c r="AP199" s="308" t="s">
        <v>246</v>
      </c>
      <c r="AQ199" s="308" t="s">
        <v>247</v>
      </c>
      <c r="AR199" s="308">
        <v>594</v>
      </c>
      <c r="AS199" s="308" t="s">
        <v>248</v>
      </c>
      <c r="AT199" s="249" t="s">
        <v>1356</v>
      </c>
      <c r="AU199" s="306"/>
      <c r="AV199" s="306"/>
      <c r="AW199" s="306"/>
      <c r="AX199" s="306"/>
      <c r="AY199" s="306"/>
      <c r="AZ199" s="306"/>
      <c r="BA199" s="306"/>
      <c r="BB199" s="306"/>
      <c r="BC199" s="306"/>
      <c r="BD199" s="306"/>
      <c r="BE199" s="306"/>
      <c r="BF199" s="306"/>
      <c r="BG199" s="306"/>
      <c r="BH199" s="306"/>
      <c r="BI199" s="306"/>
      <c r="BJ199" s="306"/>
      <c r="BK199" s="306"/>
      <c r="BL199" s="306"/>
      <c r="BM199" s="306"/>
      <c r="BN199" s="306"/>
      <c r="BO199" s="306"/>
      <c r="BP199" s="306"/>
      <c r="BQ199" s="306"/>
      <c r="BR199" s="306"/>
      <c r="BS199" s="306"/>
      <c r="BT199" s="306"/>
      <c r="BU199" s="306"/>
      <c r="BV199" s="306"/>
      <c r="BW199" s="306"/>
      <c r="BX199" s="306"/>
      <c r="BY199" s="306"/>
      <c r="BZ199" s="306"/>
      <c r="CA199" s="306"/>
      <c r="CB199" s="306"/>
      <c r="CC199" s="306"/>
      <c r="CD199" s="306"/>
      <c r="CE199" s="306"/>
      <c r="CF199" s="306"/>
      <c r="CG199" s="306"/>
      <c r="CH199" s="306"/>
      <c r="CI199" s="306"/>
      <c r="CJ199" s="306"/>
      <c r="CK199" s="306"/>
      <c r="CL199" s="306"/>
      <c r="CM199" s="306"/>
      <c r="CN199" s="306"/>
      <c r="CO199" s="306"/>
      <c r="CP199" s="306"/>
      <c r="CQ199" s="306"/>
      <c r="CR199" s="306"/>
      <c r="CS199" s="306"/>
      <c r="CT199" s="306"/>
      <c r="CU199" s="306"/>
      <c r="CV199" s="306"/>
      <c r="CW199" s="306"/>
      <c r="CX199" s="306"/>
      <c r="CY199" s="306"/>
      <c r="CZ199" s="306"/>
      <c r="DA199" s="306"/>
      <c r="DB199" s="306"/>
      <c r="DC199" s="306"/>
      <c r="DD199" s="306"/>
      <c r="DE199" s="306"/>
      <c r="DF199" s="306"/>
      <c r="DG199" s="306"/>
      <c r="DH199" s="306"/>
      <c r="DI199" s="306"/>
      <c r="DJ199" s="306"/>
      <c r="DK199" s="306"/>
      <c r="DL199" s="306"/>
      <c r="DM199" s="306"/>
      <c r="DN199" s="306"/>
      <c r="DO199" s="306"/>
      <c r="DP199" s="306"/>
      <c r="DQ199" s="306"/>
      <c r="DR199" s="306"/>
      <c r="DS199" s="306"/>
      <c r="DT199" s="306"/>
      <c r="DU199" s="306"/>
      <c r="DV199" s="306"/>
      <c r="DW199" s="306"/>
      <c r="DX199" s="306"/>
      <c r="DY199" s="306"/>
      <c r="DZ199" s="306"/>
      <c r="EA199" s="306"/>
      <c r="EB199" s="306"/>
      <c r="EC199" s="306"/>
      <c r="ED199" s="306"/>
      <c r="EE199" s="306"/>
      <c r="EF199" s="306"/>
      <c r="EG199" s="306"/>
      <c r="EH199" s="306"/>
      <c r="EI199" s="306"/>
      <c r="EJ199" s="306"/>
      <c r="EK199" s="306"/>
      <c r="EL199" s="306"/>
      <c r="EM199" s="306"/>
      <c r="EN199" s="306"/>
      <c r="EO199" s="306"/>
      <c r="EP199" s="306"/>
      <c r="EQ199" s="306"/>
      <c r="ER199" s="306"/>
      <c r="ES199" s="306"/>
      <c r="ET199" s="306"/>
      <c r="EU199" s="306"/>
      <c r="EV199" s="306"/>
      <c r="EW199" s="306"/>
      <c r="EX199" s="306"/>
      <c r="EY199" s="306"/>
      <c r="EZ199" s="306"/>
      <c r="FA199" s="306"/>
      <c r="FB199" s="306"/>
      <c r="FC199" s="306"/>
      <c r="FD199" s="306"/>
      <c r="FE199" s="306"/>
      <c r="FF199" s="306"/>
      <c r="FG199" s="306"/>
      <c r="FH199" s="306"/>
      <c r="FI199" s="306"/>
      <c r="FJ199" s="306"/>
      <c r="FK199" s="306"/>
      <c r="FL199" s="306"/>
      <c r="FM199" s="306"/>
      <c r="FN199" s="306"/>
      <c r="FO199" s="306"/>
      <c r="FP199" s="306"/>
      <c r="FQ199" s="306"/>
      <c r="FR199" s="306"/>
      <c r="FS199" s="306"/>
      <c r="FT199" s="306"/>
      <c r="FU199" s="306"/>
      <c r="FV199" s="306"/>
      <c r="FW199" s="306"/>
      <c r="FX199" s="306"/>
      <c r="FY199" s="306"/>
      <c r="FZ199" s="306"/>
      <c r="GA199" s="306"/>
      <c r="GB199" s="306"/>
      <c r="GC199" s="306"/>
      <c r="GD199" s="306"/>
      <c r="GE199" s="306"/>
      <c r="GF199" s="306"/>
      <c r="GG199" s="306"/>
      <c r="GH199" s="306"/>
      <c r="GI199" s="306"/>
      <c r="GJ199" s="306"/>
      <c r="GK199" s="306"/>
      <c r="GL199" s="306"/>
      <c r="GM199" s="306"/>
      <c r="GN199" s="306"/>
      <c r="GO199" s="306"/>
      <c r="GP199" s="306"/>
      <c r="GQ199" s="306"/>
      <c r="GR199" s="306"/>
      <c r="GS199" s="306"/>
      <c r="GT199" s="306"/>
      <c r="GU199" s="306"/>
      <c r="GV199" s="306"/>
      <c r="GW199" s="306"/>
      <c r="GX199" s="306"/>
      <c r="GY199" s="306"/>
      <c r="GZ199" s="306"/>
      <c r="HA199" s="306"/>
      <c r="HB199" s="306"/>
      <c r="HC199" s="306"/>
      <c r="HD199" s="306"/>
      <c r="HE199" s="306"/>
      <c r="HF199" s="306"/>
      <c r="HG199" s="306"/>
      <c r="HH199" s="306"/>
      <c r="HI199" s="306"/>
      <c r="HJ199" s="306"/>
      <c r="HK199" s="306"/>
      <c r="HL199" s="306"/>
      <c r="HM199" s="306"/>
      <c r="HN199" s="306"/>
      <c r="HO199" s="306"/>
      <c r="HP199" s="306"/>
      <c r="HQ199" s="306"/>
      <c r="HR199" s="306"/>
      <c r="HS199" s="306"/>
      <c r="HT199" s="306"/>
      <c r="HU199" s="306"/>
      <c r="HV199" s="306"/>
      <c r="HW199" s="306"/>
      <c r="HX199" s="306"/>
      <c r="HY199" s="306"/>
      <c r="HZ199" s="306"/>
      <c r="IA199" s="306"/>
      <c r="IB199" s="306"/>
      <c r="IC199" s="306"/>
      <c r="ID199" s="306"/>
      <c r="IE199" s="306"/>
      <c r="IF199" s="306"/>
      <c r="IG199" s="306"/>
      <c r="IH199" s="306"/>
    </row>
    <row r="200" spans="1:242" s="219" customFormat="1" ht="15" customHeight="1" x14ac:dyDescent="0.3">
      <c r="A200" s="174">
        <v>7.01</v>
      </c>
      <c r="B200" s="231"/>
      <c r="C200" s="232" t="e">
        <f>VLOOKUP(BD.PD8[[#This Row],[Pos]],[18]!PPto[#Data],3,FALSE)</f>
        <v>#REF!</v>
      </c>
      <c r="D200" s="174" t="s">
        <v>23</v>
      </c>
      <c r="E200" s="305" t="str">
        <f>IF(BD.PD8[[#This Row],[.]]="*",VLOOKUP(BD.PD8[[#This Row],[Pos]],[18]Presupuesto!A:H,7,FALSE),"")</f>
        <v/>
      </c>
      <c r="F200" s="234" t="s">
        <v>417</v>
      </c>
      <c r="G200" s="174"/>
      <c r="H200" s="174"/>
      <c r="I200" s="174" t="s">
        <v>1295</v>
      </c>
      <c r="J200" s="382">
        <v>1</v>
      </c>
      <c r="K200" s="174" t="s">
        <v>260</v>
      </c>
      <c r="L200" s="383">
        <f>IF(BD.PD8[[#This Row],[Mon]]="DOP",1,HLOOKUP(BD.PD8[[#This Row],[Mon]],Data!$J$1:$K$2,2,FALSE))</f>
        <v>1</v>
      </c>
      <c r="M200" s="384">
        <v>42803.25</v>
      </c>
      <c r="N200" s="243">
        <f>BD.PD8[[#This Row],[Cant.]]*BD.PD8[[#This Row],[ Tasa ]]*BD.PD8[[#This Row],[ Precio Und.]]</f>
        <v>42803.25</v>
      </c>
      <c r="O200" s="386">
        <v>0</v>
      </c>
      <c r="P200" s="243">
        <f>IF(BD.PD8[[#This Row],[Liquid. '[%']]]&lt;&gt;0,(BD.PD8[[#This Row],[Valor Neto '[DOP']]]*BD.PD8[[#This Row],[Liquid. '[%']]])+BD.PD8[[#This Row],[Valor Neto '[DOP']]],BD.PD8[[#This Row],[Valor Neto '[DOP']]])</f>
        <v>42803.25</v>
      </c>
      <c r="Q200" s="243">
        <f>BD.PD8[[#This Row],[Ppto. Orden Interna '[DOP']]]/HLOOKUP("USD",Data!$J$1:$K$2,2,FALSE)</f>
        <v>658.51153846153841</v>
      </c>
      <c r="R200" s="381" t="s">
        <v>408</v>
      </c>
      <c r="S200" s="387"/>
      <c r="T200" s="387"/>
      <c r="U200" s="492" t="s">
        <v>406</v>
      </c>
      <c r="V200" s="493">
        <v>801672</v>
      </c>
      <c r="W200" s="494" t="s">
        <v>368</v>
      </c>
      <c r="X200" s="495">
        <v>13</v>
      </c>
      <c r="Y200" s="388">
        <v>0.5</v>
      </c>
      <c r="Z200" s="243">
        <f>BD.PD8[[#This Row],[Av.P1 '[%']]]*BD.PD8[[#This Row],[Ppto. Orden Interna '[DOP']]]</f>
        <v>21401.625</v>
      </c>
      <c r="AA200" s="495">
        <v>15</v>
      </c>
      <c r="AB200" s="388">
        <v>0.5</v>
      </c>
      <c r="AC200" s="243">
        <f>BD.PD8[[#This Row],[Av.P2 '[%']]]*BD.PD8[[#This Row],[Ppto. Orden Interna '[DOP']]]</f>
        <v>21401.625</v>
      </c>
      <c r="AD200" s="249"/>
      <c r="AE200" s="389"/>
      <c r="AF200" s="243">
        <f>BD.PD8[[#This Row],[Av.P3 '[%']]]*BD.PD8[[#This Row],[Ppto. Orden Interna '[DOP']]]</f>
        <v>0</v>
      </c>
      <c r="AG200" s="243"/>
      <c r="AH200" s="243"/>
      <c r="AI200" s="243"/>
      <c r="AJ200" s="243"/>
      <c r="AK200" s="243"/>
      <c r="AL200" s="243"/>
      <c r="AM200" s="496">
        <f>BD.PD8[[#This Row],[Pago 3]]+BD.PD8[[#This Row],[Pago 2]]+BD.PD8[[#This Row],[Pago 1]]</f>
        <v>42803.25</v>
      </c>
      <c r="AN200" s="308" t="s">
        <v>244</v>
      </c>
      <c r="AO200" s="308" t="s">
        <v>245</v>
      </c>
      <c r="AP200" s="308" t="s">
        <v>246</v>
      </c>
      <c r="AQ200" s="308" t="s">
        <v>247</v>
      </c>
      <c r="AR200" s="308">
        <v>594</v>
      </c>
      <c r="AS200" s="308" t="s">
        <v>248</v>
      </c>
      <c r="AT200" s="249" t="s">
        <v>1356</v>
      </c>
      <c r="AU200" s="306"/>
      <c r="AV200" s="306"/>
      <c r="AW200" s="306"/>
      <c r="AX200" s="306"/>
      <c r="AY200" s="306"/>
      <c r="AZ200" s="306"/>
      <c r="BA200" s="306"/>
      <c r="BB200" s="306"/>
      <c r="BC200" s="306"/>
      <c r="BD200" s="306"/>
      <c r="BE200" s="306"/>
      <c r="BF200" s="306"/>
      <c r="BG200" s="306"/>
      <c r="BH200" s="306"/>
      <c r="BI200" s="306"/>
      <c r="BJ200" s="306"/>
      <c r="BK200" s="306"/>
      <c r="BL200" s="306"/>
      <c r="BM200" s="306"/>
      <c r="BN200" s="306"/>
      <c r="BO200" s="306"/>
      <c r="BP200" s="306"/>
      <c r="BQ200" s="306"/>
      <c r="BR200" s="306"/>
      <c r="BS200" s="306"/>
      <c r="BT200" s="306"/>
      <c r="BU200" s="306"/>
      <c r="BV200" s="306"/>
      <c r="BW200" s="306"/>
      <c r="BX200" s="306"/>
      <c r="BY200" s="306"/>
      <c r="BZ200" s="306"/>
      <c r="CA200" s="306"/>
      <c r="CB200" s="306"/>
      <c r="CC200" s="306"/>
      <c r="CD200" s="306"/>
      <c r="CE200" s="306"/>
      <c r="CF200" s="306"/>
      <c r="CG200" s="306"/>
      <c r="CH200" s="306"/>
      <c r="CI200" s="306"/>
      <c r="CJ200" s="306"/>
      <c r="CK200" s="306"/>
      <c r="CL200" s="306"/>
      <c r="CM200" s="306"/>
      <c r="CN200" s="306"/>
      <c r="CO200" s="306"/>
      <c r="CP200" s="306"/>
      <c r="CQ200" s="306"/>
      <c r="CR200" s="306"/>
      <c r="CS200" s="306"/>
      <c r="CT200" s="306"/>
      <c r="CU200" s="306"/>
      <c r="CV200" s="306"/>
      <c r="CW200" s="306"/>
      <c r="CX200" s="306"/>
      <c r="CY200" s="306"/>
      <c r="CZ200" s="306"/>
      <c r="DA200" s="306"/>
      <c r="DB200" s="306"/>
      <c r="DC200" s="306"/>
      <c r="DD200" s="306"/>
      <c r="DE200" s="306"/>
      <c r="DF200" s="306"/>
      <c r="DG200" s="306"/>
      <c r="DH200" s="306"/>
      <c r="DI200" s="306"/>
      <c r="DJ200" s="306"/>
      <c r="DK200" s="306"/>
      <c r="DL200" s="306"/>
      <c r="DM200" s="306"/>
      <c r="DN200" s="306"/>
      <c r="DO200" s="306"/>
      <c r="DP200" s="306"/>
      <c r="DQ200" s="306"/>
      <c r="DR200" s="306"/>
      <c r="DS200" s="306"/>
      <c r="DT200" s="306"/>
      <c r="DU200" s="306"/>
      <c r="DV200" s="306"/>
      <c r="DW200" s="306"/>
      <c r="DX200" s="306"/>
      <c r="DY200" s="306"/>
      <c r="DZ200" s="306"/>
      <c r="EA200" s="306"/>
      <c r="EB200" s="306"/>
      <c r="EC200" s="306"/>
      <c r="ED200" s="306"/>
      <c r="EE200" s="306"/>
      <c r="EF200" s="306"/>
      <c r="EG200" s="306"/>
      <c r="EH200" s="306"/>
      <c r="EI200" s="306"/>
      <c r="EJ200" s="306"/>
      <c r="EK200" s="306"/>
      <c r="EL200" s="306"/>
      <c r="EM200" s="306"/>
      <c r="EN200" s="306"/>
      <c r="EO200" s="306"/>
      <c r="EP200" s="306"/>
      <c r="EQ200" s="306"/>
      <c r="ER200" s="306"/>
      <c r="ES200" s="306"/>
      <c r="ET200" s="306"/>
      <c r="EU200" s="306"/>
      <c r="EV200" s="306"/>
      <c r="EW200" s="306"/>
      <c r="EX200" s="306"/>
      <c r="EY200" s="306"/>
      <c r="EZ200" s="306"/>
      <c r="FA200" s="306"/>
      <c r="FB200" s="306"/>
      <c r="FC200" s="306"/>
      <c r="FD200" s="306"/>
      <c r="FE200" s="306"/>
      <c r="FF200" s="306"/>
      <c r="FG200" s="306"/>
      <c r="FH200" s="306"/>
      <c r="FI200" s="306"/>
      <c r="FJ200" s="306"/>
      <c r="FK200" s="306"/>
      <c r="FL200" s="306"/>
      <c r="FM200" s="306"/>
      <c r="FN200" s="306"/>
      <c r="FO200" s="306"/>
      <c r="FP200" s="306"/>
      <c r="FQ200" s="306"/>
      <c r="FR200" s="306"/>
      <c r="FS200" s="306"/>
      <c r="FT200" s="306"/>
      <c r="FU200" s="306"/>
      <c r="FV200" s="306"/>
      <c r="FW200" s="306"/>
      <c r="FX200" s="306"/>
      <c r="FY200" s="306"/>
      <c r="FZ200" s="306"/>
      <c r="GA200" s="306"/>
      <c r="GB200" s="306"/>
      <c r="GC200" s="306"/>
      <c r="GD200" s="306"/>
      <c r="GE200" s="306"/>
      <c r="GF200" s="306"/>
      <c r="GG200" s="306"/>
      <c r="GH200" s="306"/>
      <c r="GI200" s="306"/>
      <c r="GJ200" s="306"/>
      <c r="GK200" s="306"/>
      <c r="GL200" s="306"/>
      <c r="GM200" s="306"/>
      <c r="GN200" s="306"/>
      <c r="GO200" s="306"/>
      <c r="GP200" s="306"/>
      <c r="GQ200" s="306"/>
      <c r="GR200" s="306"/>
      <c r="GS200" s="306"/>
      <c r="GT200" s="306"/>
      <c r="GU200" s="306"/>
      <c r="GV200" s="306"/>
      <c r="GW200" s="306"/>
      <c r="GX200" s="306"/>
      <c r="GY200" s="306"/>
      <c r="GZ200" s="306"/>
      <c r="HA200" s="306"/>
      <c r="HB200" s="306"/>
      <c r="HC200" s="306"/>
      <c r="HD200" s="306"/>
      <c r="HE200" s="306"/>
      <c r="HF200" s="306"/>
      <c r="HG200" s="306"/>
      <c r="HH200" s="306"/>
      <c r="HI200" s="306"/>
      <c r="HJ200" s="306"/>
      <c r="HK200" s="306"/>
      <c r="HL200" s="306"/>
      <c r="HM200" s="306"/>
      <c r="HN200" s="306"/>
      <c r="HO200" s="306"/>
      <c r="HP200" s="306"/>
      <c r="HQ200" s="306"/>
      <c r="HR200" s="306"/>
      <c r="HS200" s="306"/>
      <c r="HT200" s="306"/>
      <c r="HU200" s="306"/>
      <c r="HV200" s="306"/>
      <c r="HW200" s="306"/>
      <c r="HX200" s="306"/>
      <c r="HY200" s="306"/>
      <c r="HZ200" s="306"/>
      <c r="IA200" s="306"/>
      <c r="IB200" s="306"/>
      <c r="IC200" s="306"/>
      <c r="ID200" s="306"/>
      <c r="IE200" s="306"/>
      <c r="IF200" s="306"/>
      <c r="IG200" s="306"/>
      <c r="IH200" s="306"/>
    </row>
    <row r="201" spans="1:242" s="219" customFormat="1" ht="15" customHeight="1" x14ac:dyDescent="0.3">
      <c r="A201" s="174">
        <v>7.01</v>
      </c>
      <c r="B201" s="231"/>
      <c r="C201" s="232" t="e">
        <f>VLOOKUP(BD.PD8[[#This Row],[Pos]],[18]!PPto[#Data],3,FALSE)</f>
        <v>#REF!</v>
      </c>
      <c r="D201" s="174" t="s">
        <v>23</v>
      </c>
      <c r="E201" s="305" t="str">
        <f>IF(BD.PD8[[#This Row],[.]]="*",VLOOKUP(BD.PD8[[#This Row],[Pos]],[18]Presupuesto!A:H,7,FALSE),"")</f>
        <v/>
      </c>
      <c r="F201" s="234" t="s">
        <v>418</v>
      </c>
      <c r="G201" s="174"/>
      <c r="H201" s="174"/>
      <c r="I201" s="174" t="s">
        <v>1295</v>
      </c>
      <c r="J201" s="382">
        <v>2</v>
      </c>
      <c r="K201" s="174" t="s">
        <v>260</v>
      </c>
      <c r="L201" s="383">
        <f>IF(BD.PD8[[#This Row],[Mon]]="DOP",1,HLOOKUP(BD.PD8[[#This Row],[Mon]],Data!$J$1:$K$2,2,FALSE))</f>
        <v>1</v>
      </c>
      <c r="M201" s="384">
        <v>32818.5</v>
      </c>
      <c r="N201" s="243">
        <f>BD.PD8[[#This Row],[Cant.]]*BD.PD8[[#This Row],[ Tasa ]]*BD.PD8[[#This Row],[ Precio Und.]]</f>
        <v>65637</v>
      </c>
      <c r="O201" s="386">
        <v>0</v>
      </c>
      <c r="P201" s="243">
        <f>IF(BD.PD8[[#This Row],[Liquid. '[%']]]&lt;&gt;0,(BD.PD8[[#This Row],[Valor Neto '[DOP']]]*BD.PD8[[#This Row],[Liquid. '[%']]])+BD.PD8[[#This Row],[Valor Neto '[DOP']]],BD.PD8[[#This Row],[Valor Neto '[DOP']]])</f>
        <v>65637</v>
      </c>
      <c r="Q201" s="243">
        <f>BD.PD8[[#This Row],[Ppto. Orden Interna '[DOP']]]/HLOOKUP("USD",Data!$J$1:$K$2,2,FALSE)</f>
        <v>1009.8</v>
      </c>
      <c r="R201" s="381" t="s">
        <v>408</v>
      </c>
      <c r="S201" s="387"/>
      <c r="T201" s="387"/>
      <c r="U201" s="492" t="s">
        <v>406</v>
      </c>
      <c r="V201" s="493">
        <v>801672</v>
      </c>
      <c r="W201" s="494" t="s">
        <v>368</v>
      </c>
      <c r="X201" s="495">
        <v>13</v>
      </c>
      <c r="Y201" s="388">
        <v>0.5</v>
      </c>
      <c r="Z201" s="243">
        <f>BD.PD8[[#This Row],[Av.P1 '[%']]]*BD.PD8[[#This Row],[Ppto. Orden Interna '[DOP']]]</f>
        <v>32818.5</v>
      </c>
      <c r="AA201" s="495">
        <v>15</v>
      </c>
      <c r="AB201" s="388">
        <v>0.5</v>
      </c>
      <c r="AC201" s="243">
        <f>BD.PD8[[#This Row],[Av.P2 '[%']]]*BD.PD8[[#This Row],[Ppto. Orden Interna '[DOP']]]</f>
        <v>32818.5</v>
      </c>
      <c r="AD201" s="249"/>
      <c r="AE201" s="389"/>
      <c r="AF201" s="243">
        <f>BD.PD8[[#This Row],[Av.P3 '[%']]]*BD.PD8[[#This Row],[Ppto. Orden Interna '[DOP']]]</f>
        <v>0</v>
      </c>
      <c r="AG201" s="243"/>
      <c r="AH201" s="243"/>
      <c r="AI201" s="243"/>
      <c r="AJ201" s="243"/>
      <c r="AK201" s="243"/>
      <c r="AL201" s="243"/>
      <c r="AM201" s="496">
        <f>BD.PD8[[#This Row],[Pago 3]]+BD.PD8[[#This Row],[Pago 2]]+BD.PD8[[#This Row],[Pago 1]]</f>
        <v>65637</v>
      </c>
      <c r="AN201" s="308" t="s">
        <v>244</v>
      </c>
      <c r="AO201" s="308" t="s">
        <v>245</v>
      </c>
      <c r="AP201" s="308" t="s">
        <v>246</v>
      </c>
      <c r="AQ201" s="308" t="s">
        <v>247</v>
      </c>
      <c r="AR201" s="308">
        <v>594</v>
      </c>
      <c r="AS201" s="308" t="s">
        <v>248</v>
      </c>
      <c r="AT201" s="249" t="s">
        <v>1356</v>
      </c>
      <c r="AU201" s="306"/>
      <c r="AV201" s="306"/>
      <c r="AW201" s="306"/>
      <c r="AX201" s="306"/>
      <c r="AY201" s="306"/>
      <c r="AZ201" s="306"/>
      <c r="BA201" s="306"/>
      <c r="BB201" s="306"/>
      <c r="BC201" s="306"/>
      <c r="BD201" s="306"/>
      <c r="BE201" s="306"/>
      <c r="BF201" s="306"/>
      <c r="BG201" s="306"/>
      <c r="BH201" s="306"/>
      <c r="BI201" s="306"/>
      <c r="BJ201" s="306"/>
      <c r="BK201" s="306"/>
      <c r="BL201" s="306"/>
      <c r="BM201" s="306"/>
      <c r="BN201" s="306"/>
      <c r="BO201" s="306"/>
      <c r="BP201" s="306"/>
      <c r="BQ201" s="306"/>
      <c r="BR201" s="306"/>
      <c r="BS201" s="306"/>
      <c r="BT201" s="306"/>
      <c r="BU201" s="306"/>
      <c r="BV201" s="306"/>
      <c r="BW201" s="306"/>
      <c r="BX201" s="306"/>
      <c r="BY201" s="306"/>
      <c r="BZ201" s="306"/>
      <c r="CA201" s="306"/>
      <c r="CB201" s="306"/>
      <c r="CC201" s="306"/>
      <c r="CD201" s="306"/>
      <c r="CE201" s="306"/>
      <c r="CF201" s="306"/>
      <c r="CG201" s="306"/>
      <c r="CH201" s="306"/>
      <c r="CI201" s="306"/>
      <c r="CJ201" s="306"/>
      <c r="CK201" s="306"/>
      <c r="CL201" s="306"/>
      <c r="CM201" s="306"/>
      <c r="CN201" s="306"/>
      <c r="CO201" s="306"/>
      <c r="CP201" s="306"/>
      <c r="CQ201" s="306"/>
      <c r="CR201" s="306"/>
      <c r="CS201" s="306"/>
      <c r="CT201" s="306"/>
      <c r="CU201" s="306"/>
      <c r="CV201" s="306"/>
      <c r="CW201" s="306"/>
      <c r="CX201" s="306"/>
      <c r="CY201" s="306"/>
      <c r="CZ201" s="306"/>
      <c r="DA201" s="306"/>
      <c r="DB201" s="306"/>
      <c r="DC201" s="306"/>
      <c r="DD201" s="306"/>
      <c r="DE201" s="306"/>
      <c r="DF201" s="306"/>
      <c r="DG201" s="306"/>
      <c r="DH201" s="306"/>
      <c r="DI201" s="306"/>
      <c r="DJ201" s="306"/>
      <c r="DK201" s="306"/>
      <c r="DL201" s="306"/>
      <c r="DM201" s="306"/>
      <c r="DN201" s="306"/>
      <c r="DO201" s="306"/>
      <c r="DP201" s="306"/>
      <c r="DQ201" s="306"/>
      <c r="DR201" s="306"/>
      <c r="DS201" s="306"/>
      <c r="DT201" s="306"/>
      <c r="DU201" s="306"/>
      <c r="DV201" s="306"/>
      <c r="DW201" s="306"/>
      <c r="DX201" s="306"/>
      <c r="DY201" s="306"/>
      <c r="DZ201" s="306"/>
      <c r="EA201" s="306"/>
      <c r="EB201" s="306"/>
      <c r="EC201" s="306"/>
      <c r="ED201" s="306"/>
      <c r="EE201" s="306"/>
      <c r="EF201" s="306"/>
      <c r="EG201" s="306"/>
      <c r="EH201" s="306"/>
      <c r="EI201" s="306"/>
      <c r="EJ201" s="306"/>
      <c r="EK201" s="306"/>
      <c r="EL201" s="306"/>
      <c r="EM201" s="306"/>
      <c r="EN201" s="306"/>
      <c r="EO201" s="306"/>
      <c r="EP201" s="306"/>
      <c r="EQ201" s="306"/>
      <c r="ER201" s="306"/>
      <c r="ES201" s="306"/>
      <c r="ET201" s="306"/>
      <c r="EU201" s="306"/>
      <c r="EV201" s="306"/>
      <c r="EW201" s="306"/>
      <c r="EX201" s="306"/>
      <c r="EY201" s="306"/>
      <c r="EZ201" s="306"/>
      <c r="FA201" s="306"/>
      <c r="FB201" s="306"/>
      <c r="FC201" s="306"/>
      <c r="FD201" s="306"/>
      <c r="FE201" s="306"/>
      <c r="FF201" s="306"/>
      <c r="FG201" s="306"/>
      <c r="FH201" s="306"/>
      <c r="FI201" s="306"/>
      <c r="FJ201" s="306"/>
      <c r="FK201" s="306"/>
      <c r="FL201" s="306"/>
      <c r="FM201" s="306"/>
      <c r="FN201" s="306"/>
      <c r="FO201" s="306"/>
      <c r="FP201" s="306"/>
      <c r="FQ201" s="306"/>
      <c r="FR201" s="306"/>
      <c r="FS201" s="306"/>
      <c r="FT201" s="306"/>
      <c r="FU201" s="306"/>
      <c r="FV201" s="306"/>
      <c r="FW201" s="306"/>
      <c r="FX201" s="306"/>
      <c r="FY201" s="306"/>
      <c r="FZ201" s="306"/>
      <c r="GA201" s="306"/>
      <c r="GB201" s="306"/>
      <c r="GC201" s="306"/>
      <c r="GD201" s="306"/>
      <c r="GE201" s="306"/>
      <c r="GF201" s="306"/>
      <c r="GG201" s="306"/>
      <c r="GH201" s="306"/>
      <c r="GI201" s="306"/>
      <c r="GJ201" s="306"/>
      <c r="GK201" s="306"/>
      <c r="GL201" s="306"/>
      <c r="GM201" s="306"/>
      <c r="GN201" s="306"/>
      <c r="GO201" s="306"/>
      <c r="GP201" s="306"/>
      <c r="GQ201" s="306"/>
      <c r="GR201" s="306"/>
      <c r="GS201" s="306"/>
      <c r="GT201" s="306"/>
      <c r="GU201" s="306"/>
      <c r="GV201" s="306"/>
      <c r="GW201" s="306"/>
      <c r="GX201" s="306"/>
      <c r="GY201" s="306"/>
      <c r="GZ201" s="306"/>
      <c r="HA201" s="306"/>
      <c r="HB201" s="306"/>
      <c r="HC201" s="306"/>
      <c r="HD201" s="306"/>
      <c r="HE201" s="306"/>
      <c r="HF201" s="306"/>
      <c r="HG201" s="306"/>
      <c r="HH201" s="306"/>
      <c r="HI201" s="306"/>
      <c r="HJ201" s="306"/>
      <c r="HK201" s="306"/>
      <c r="HL201" s="306"/>
      <c r="HM201" s="306"/>
      <c r="HN201" s="306"/>
      <c r="HO201" s="306"/>
      <c r="HP201" s="306"/>
      <c r="HQ201" s="306"/>
      <c r="HR201" s="306"/>
      <c r="HS201" s="306"/>
      <c r="HT201" s="306"/>
      <c r="HU201" s="306"/>
      <c r="HV201" s="306"/>
      <c r="HW201" s="306"/>
      <c r="HX201" s="306"/>
      <c r="HY201" s="306"/>
      <c r="HZ201" s="306"/>
      <c r="IA201" s="306"/>
      <c r="IB201" s="306"/>
      <c r="IC201" s="306"/>
      <c r="ID201" s="306"/>
      <c r="IE201" s="306"/>
      <c r="IF201" s="306"/>
      <c r="IG201" s="306"/>
      <c r="IH201" s="306"/>
    </row>
    <row r="202" spans="1:242" s="219" customFormat="1" ht="15" customHeight="1" x14ac:dyDescent="0.3">
      <c r="A202" s="174">
        <v>7.01</v>
      </c>
      <c r="B202" s="231"/>
      <c r="C202" s="232" t="e">
        <f>VLOOKUP(BD.PD8[[#This Row],[Pos]],[18]!PPto[#Data],3,FALSE)</f>
        <v>#REF!</v>
      </c>
      <c r="D202" s="174" t="s">
        <v>23</v>
      </c>
      <c r="E202" s="305" t="str">
        <f>IF(BD.PD8[[#This Row],[.]]="*",VLOOKUP(BD.PD8[[#This Row],[Pos]],[18]Presupuesto!A:H,7,FALSE),"")</f>
        <v/>
      </c>
      <c r="F202" s="234" t="s">
        <v>419</v>
      </c>
      <c r="G202" s="174"/>
      <c r="H202" s="174"/>
      <c r="I202" s="174" t="s">
        <v>1295</v>
      </c>
      <c r="J202" s="382">
        <v>2</v>
      </c>
      <c r="K202" s="174" t="s">
        <v>260</v>
      </c>
      <c r="L202" s="383">
        <f>IF(BD.PD8[[#This Row],[Mon]]="DOP",1,HLOOKUP(BD.PD8[[#This Row],[Mon]],Data!$J$1:$K$2,2,FALSE))</f>
        <v>1</v>
      </c>
      <c r="M202" s="384">
        <v>31077</v>
      </c>
      <c r="N202" s="243">
        <f>BD.PD8[[#This Row],[Cant.]]*BD.PD8[[#This Row],[ Tasa ]]*BD.PD8[[#This Row],[ Precio Und.]]</f>
        <v>62154</v>
      </c>
      <c r="O202" s="386">
        <v>0</v>
      </c>
      <c r="P202" s="243">
        <f>IF(BD.PD8[[#This Row],[Liquid. '[%']]]&lt;&gt;0,(BD.PD8[[#This Row],[Valor Neto '[DOP']]]*BD.PD8[[#This Row],[Liquid. '[%']]])+BD.PD8[[#This Row],[Valor Neto '[DOP']]],BD.PD8[[#This Row],[Valor Neto '[DOP']]])</f>
        <v>62154</v>
      </c>
      <c r="Q202" s="243">
        <f>BD.PD8[[#This Row],[Ppto. Orden Interna '[DOP']]]/HLOOKUP("USD",Data!$J$1:$K$2,2,FALSE)</f>
        <v>956.21538461538466</v>
      </c>
      <c r="R202" s="381" t="s">
        <v>408</v>
      </c>
      <c r="S202" s="387"/>
      <c r="T202" s="387"/>
      <c r="U202" s="492" t="s">
        <v>406</v>
      </c>
      <c r="V202" s="493">
        <v>801672</v>
      </c>
      <c r="W202" s="494" t="s">
        <v>368</v>
      </c>
      <c r="X202" s="495">
        <v>13</v>
      </c>
      <c r="Y202" s="388">
        <v>0.5</v>
      </c>
      <c r="Z202" s="243">
        <f>BD.PD8[[#This Row],[Av.P1 '[%']]]*BD.PD8[[#This Row],[Ppto. Orden Interna '[DOP']]]</f>
        <v>31077</v>
      </c>
      <c r="AA202" s="495">
        <v>15</v>
      </c>
      <c r="AB202" s="388">
        <v>0.5</v>
      </c>
      <c r="AC202" s="243">
        <f>BD.PD8[[#This Row],[Av.P2 '[%']]]*BD.PD8[[#This Row],[Ppto. Orden Interna '[DOP']]]</f>
        <v>31077</v>
      </c>
      <c r="AD202" s="249"/>
      <c r="AE202" s="389"/>
      <c r="AF202" s="243">
        <f>BD.PD8[[#This Row],[Av.P3 '[%']]]*BD.PD8[[#This Row],[Ppto. Orden Interna '[DOP']]]</f>
        <v>0</v>
      </c>
      <c r="AG202" s="243"/>
      <c r="AH202" s="243"/>
      <c r="AI202" s="243"/>
      <c r="AJ202" s="243"/>
      <c r="AK202" s="243"/>
      <c r="AL202" s="243"/>
      <c r="AM202" s="496">
        <f>BD.PD8[[#This Row],[Pago 3]]+BD.PD8[[#This Row],[Pago 2]]+BD.PD8[[#This Row],[Pago 1]]</f>
        <v>62154</v>
      </c>
      <c r="AN202" s="308" t="s">
        <v>244</v>
      </c>
      <c r="AO202" s="308" t="s">
        <v>245</v>
      </c>
      <c r="AP202" s="308" t="s">
        <v>246</v>
      </c>
      <c r="AQ202" s="308" t="s">
        <v>247</v>
      </c>
      <c r="AR202" s="308">
        <v>594</v>
      </c>
      <c r="AS202" s="308" t="s">
        <v>248</v>
      </c>
      <c r="AT202" s="249" t="s">
        <v>1356</v>
      </c>
      <c r="AU202" s="306"/>
      <c r="AV202" s="306"/>
      <c r="AW202" s="306"/>
      <c r="AX202" s="306"/>
      <c r="AY202" s="306"/>
      <c r="AZ202" s="306"/>
      <c r="BA202" s="306"/>
      <c r="BB202" s="306"/>
      <c r="BC202" s="306"/>
      <c r="BD202" s="306"/>
      <c r="BE202" s="306"/>
      <c r="BF202" s="306"/>
      <c r="BG202" s="306"/>
      <c r="BH202" s="306"/>
      <c r="BI202" s="306"/>
      <c r="BJ202" s="306"/>
      <c r="BK202" s="306"/>
      <c r="BL202" s="306"/>
      <c r="BM202" s="306"/>
      <c r="BN202" s="306"/>
      <c r="BO202" s="306"/>
      <c r="BP202" s="306"/>
      <c r="BQ202" s="306"/>
      <c r="BR202" s="306"/>
      <c r="BS202" s="306"/>
      <c r="BT202" s="306"/>
      <c r="BU202" s="306"/>
      <c r="BV202" s="306"/>
      <c r="BW202" s="306"/>
      <c r="BX202" s="306"/>
      <c r="BY202" s="306"/>
      <c r="BZ202" s="306"/>
      <c r="CA202" s="306"/>
      <c r="CB202" s="306"/>
      <c r="CC202" s="306"/>
      <c r="CD202" s="306"/>
      <c r="CE202" s="306"/>
      <c r="CF202" s="306"/>
      <c r="CG202" s="306"/>
      <c r="CH202" s="306"/>
      <c r="CI202" s="306"/>
      <c r="CJ202" s="306"/>
      <c r="CK202" s="306"/>
      <c r="CL202" s="306"/>
      <c r="CM202" s="306"/>
      <c r="CN202" s="306"/>
      <c r="CO202" s="306"/>
      <c r="CP202" s="306"/>
      <c r="CQ202" s="306"/>
      <c r="CR202" s="306"/>
      <c r="CS202" s="306"/>
      <c r="CT202" s="306"/>
      <c r="CU202" s="306"/>
      <c r="CV202" s="306"/>
      <c r="CW202" s="306"/>
      <c r="CX202" s="306"/>
      <c r="CY202" s="306"/>
      <c r="CZ202" s="306"/>
      <c r="DA202" s="306"/>
      <c r="DB202" s="306"/>
      <c r="DC202" s="306"/>
      <c r="DD202" s="306"/>
      <c r="DE202" s="306"/>
      <c r="DF202" s="306"/>
      <c r="DG202" s="306"/>
      <c r="DH202" s="306"/>
      <c r="DI202" s="306"/>
      <c r="DJ202" s="306"/>
      <c r="DK202" s="306"/>
      <c r="DL202" s="306"/>
      <c r="DM202" s="306"/>
      <c r="DN202" s="306"/>
      <c r="DO202" s="306"/>
      <c r="DP202" s="306"/>
      <c r="DQ202" s="306"/>
      <c r="DR202" s="306"/>
      <c r="DS202" s="306"/>
      <c r="DT202" s="306"/>
      <c r="DU202" s="306"/>
      <c r="DV202" s="306"/>
      <c r="DW202" s="306"/>
      <c r="DX202" s="306"/>
      <c r="DY202" s="306"/>
      <c r="DZ202" s="306"/>
      <c r="EA202" s="306"/>
      <c r="EB202" s="306"/>
      <c r="EC202" s="306"/>
      <c r="ED202" s="306"/>
      <c r="EE202" s="306"/>
      <c r="EF202" s="306"/>
      <c r="EG202" s="306"/>
      <c r="EH202" s="306"/>
      <c r="EI202" s="306"/>
      <c r="EJ202" s="306"/>
      <c r="EK202" s="306"/>
      <c r="EL202" s="306"/>
      <c r="EM202" s="306"/>
      <c r="EN202" s="306"/>
      <c r="EO202" s="306"/>
      <c r="EP202" s="306"/>
      <c r="EQ202" s="306"/>
      <c r="ER202" s="306"/>
      <c r="ES202" s="306"/>
      <c r="ET202" s="306"/>
      <c r="EU202" s="306"/>
      <c r="EV202" s="306"/>
      <c r="EW202" s="306"/>
      <c r="EX202" s="306"/>
      <c r="EY202" s="306"/>
      <c r="EZ202" s="306"/>
      <c r="FA202" s="306"/>
      <c r="FB202" s="306"/>
      <c r="FC202" s="306"/>
      <c r="FD202" s="306"/>
      <c r="FE202" s="306"/>
      <c r="FF202" s="306"/>
      <c r="FG202" s="306"/>
      <c r="FH202" s="306"/>
      <c r="FI202" s="306"/>
      <c r="FJ202" s="306"/>
      <c r="FK202" s="306"/>
      <c r="FL202" s="306"/>
      <c r="FM202" s="306"/>
      <c r="FN202" s="306"/>
      <c r="FO202" s="306"/>
      <c r="FP202" s="306"/>
      <c r="FQ202" s="306"/>
      <c r="FR202" s="306"/>
      <c r="FS202" s="306"/>
      <c r="FT202" s="306"/>
      <c r="FU202" s="306"/>
      <c r="FV202" s="306"/>
      <c r="FW202" s="306"/>
      <c r="FX202" s="306"/>
      <c r="FY202" s="306"/>
      <c r="FZ202" s="306"/>
      <c r="GA202" s="306"/>
      <c r="GB202" s="306"/>
      <c r="GC202" s="306"/>
      <c r="GD202" s="306"/>
      <c r="GE202" s="306"/>
      <c r="GF202" s="306"/>
      <c r="GG202" s="306"/>
      <c r="GH202" s="306"/>
      <c r="GI202" s="306"/>
      <c r="GJ202" s="306"/>
      <c r="GK202" s="306"/>
      <c r="GL202" s="306"/>
      <c r="GM202" s="306"/>
      <c r="GN202" s="306"/>
      <c r="GO202" s="306"/>
      <c r="GP202" s="306"/>
      <c r="GQ202" s="306"/>
      <c r="GR202" s="306"/>
      <c r="GS202" s="306"/>
      <c r="GT202" s="306"/>
      <c r="GU202" s="306"/>
      <c r="GV202" s="306"/>
      <c r="GW202" s="306"/>
      <c r="GX202" s="306"/>
      <c r="GY202" s="306"/>
      <c r="GZ202" s="306"/>
      <c r="HA202" s="306"/>
      <c r="HB202" s="306"/>
      <c r="HC202" s="306"/>
      <c r="HD202" s="306"/>
      <c r="HE202" s="306"/>
      <c r="HF202" s="306"/>
      <c r="HG202" s="306"/>
      <c r="HH202" s="306"/>
      <c r="HI202" s="306"/>
      <c r="HJ202" s="306"/>
      <c r="HK202" s="306"/>
      <c r="HL202" s="306"/>
      <c r="HM202" s="306"/>
      <c r="HN202" s="306"/>
      <c r="HO202" s="306"/>
      <c r="HP202" s="306"/>
      <c r="HQ202" s="306"/>
      <c r="HR202" s="306"/>
      <c r="HS202" s="306"/>
      <c r="HT202" s="306"/>
      <c r="HU202" s="306"/>
      <c r="HV202" s="306"/>
      <c r="HW202" s="306"/>
      <c r="HX202" s="306"/>
      <c r="HY202" s="306"/>
      <c r="HZ202" s="306"/>
      <c r="IA202" s="306"/>
      <c r="IB202" s="306"/>
      <c r="IC202" s="306"/>
      <c r="ID202" s="306"/>
      <c r="IE202" s="306"/>
      <c r="IF202" s="306"/>
      <c r="IG202" s="306"/>
      <c r="IH202" s="306"/>
    </row>
    <row r="203" spans="1:242" s="219" customFormat="1" ht="15" customHeight="1" x14ac:dyDescent="0.3">
      <c r="A203" s="174">
        <v>7.01</v>
      </c>
      <c r="B203" s="231"/>
      <c r="C203" s="232" t="e">
        <f>VLOOKUP(BD.PD8[[#This Row],[Pos]],[18]!PPto[#Data],3,FALSE)</f>
        <v>#REF!</v>
      </c>
      <c r="D203" s="174" t="s">
        <v>23</v>
      </c>
      <c r="E203" s="305" t="str">
        <f>IF(BD.PD8[[#This Row],[.]]="*",VLOOKUP(BD.PD8[[#This Row],[Pos]],[18]Presupuesto!A:H,7,FALSE),"")</f>
        <v/>
      </c>
      <c r="F203" s="234" t="s">
        <v>420</v>
      </c>
      <c r="G203" s="174"/>
      <c r="H203" s="174"/>
      <c r="I203" s="174" t="s">
        <v>1295</v>
      </c>
      <c r="J203" s="382">
        <v>1</v>
      </c>
      <c r="K203" s="174" t="s">
        <v>260</v>
      </c>
      <c r="L203" s="383">
        <f>IF(BD.PD8[[#This Row],[Mon]]="DOP",1,HLOOKUP(BD.PD8[[#This Row],[Mon]],Data!$J$1:$K$2,2,FALSE))</f>
        <v>1</v>
      </c>
      <c r="M203" s="384">
        <v>18719.25</v>
      </c>
      <c r="N203" s="243">
        <f>BD.PD8[[#This Row],[Cant.]]*BD.PD8[[#This Row],[ Tasa ]]*BD.PD8[[#This Row],[ Precio Und.]]</f>
        <v>18719.25</v>
      </c>
      <c r="O203" s="386">
        <v>0</v>
      </c>
      <c r="P203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3" s="243">
        <f>BD.PD8[[#This Row],[Ppto. Orden Interna '[DOP']]]/HLOOKUP("USD",Data!$J$1:$K$2,2,FALSE)</f>
        <v>287.98846153846154</v>
      </c>
      <c r="R203" s="381" t="s">
        <v>408</v>
      </c>
      <c r="S203" s="387"/>
      <c r="T203" s="387"/>
      <c r="U203" s="492" t="s">
        <v>406</v>
      </c>
      <c r="V203" s="493">
        <v>801672</v>
      </c>
      <c r="W203" s="494" t="s">
        <v>368</v>
      </c>
      <c r="X203" s="495">
        <v>13</v>
      </c>
      <c r="Y203" s="388">
        <v>0.5</v>
      </c>
      <c r="Z203" s="243">
        <f>BD.PD8[[#This Row],[Av.P1 '[%']]]*BD.PD8[[#This Row],[Ppto. Orden Interna '[DOP']]]</f>
        <v>9359.625</v>
      </c>
      <c r="AA203" s="495">
        <v>15</v>
      </c>
      <c r="AB203" s="388">
        <v>0.5</v>
      </c>
      <c r="AC203" s="243">
        <f>BD.PD8[[#This Row],[Av.P2 '[%']]]*BD.PD8[[#This Row],[Ppto. Orden Interna '[DOP']]]</f>
        <v>9359.625</v>
      </c>
      <c r="AD203" s="249"/>
      <c r="AE203" s="389"/>
      <c r="AF203" s="243">
        <f>BD.PD8[[#This Row],[Av.P3 '[%']]]*BD.PD8[[#This Row],[Ppto. Orden Interna '[DOP']]]</f>
        <v>0</v>
      </c>
      <c r="AG203" s="243"/>
      <c r="AH203" s="243"/>
      <c r="AI203" s="243"/>
      <c r="AJ203" s="243"/>
      <c r="AK203" s="243"/>
      <c r="AL203" s="243"/>
      <c r="AM203" s="496">
        <f>BD.PD8[[#This Row],[Pago 3]]+BD.PD8[[#This Row],[Pago 2]]+BD.PD8[[#This Row],[Pago 1]]</f>
        <v>18719.25</v>
      </c>
      <c r="AN203" s="308" t="s">
        <v>244</v>
      </c>
      <c r="AO203" s="308" t="s">
        <v>245</v>
      </c>
      <c r="AP203" s="308" t="s">
        <v>246</v>
      </c>
      <c r="AQ203" s="308" t="s">
        <v>247</v>
      </c>
      <c r="AR203" s="308">
        <v>594</v>
      </c>
      <c r="AS203" s="308" t="s">
        <v>248</v>
      </c>
      <c r="AT203" s="249" t="s">
        <v>1356</v>
      </c>
      <c r="AU203" s="306"/>
      <c r="AV203" s="306"/>
      <c r="AW203" s="306"/>
      <c r="AX203" s="306"/>
      <c r="AY203" s="306"/>
      <c r="AZ203" s="306"/>
      <c r="BA203" s="306"/>
      <c r="BB203" s="306"/>
      <c r="BC203" s="306"/>
      <c r="BD203" s="306"/>
      <c r="BE203" s="306"/>
      <c r="BF203" s="306"/>
      <c r="BG203" s="306"/>
      <c r="BH203" s="306"/>
      <c r="BI203" s="306"/>
      <c r="BJ203" s="306"/>
      <c r="BK203" s="306"/>
      <c r="BL203" s="306"/>
      <c r="BM203" s="306"/>
      <c r="BN203" s="306"/>
      <c r="BO203" s="306"/>
      <c r="BP203" s="306"/>
      <c r="BQ203" s="306"/>
      <c r="BR203" s="306"/>
      <c r="BS203" s="306"/>
      <c r="BT203" s="306"/>
      <c r="BU203" s="306"/>
      <c r="BV203" s="306"/>
      <c r="BW203" s="306"/>
      <c r="BX203" s="306"/>
      <c r="BY203" s="306"/>
      <c r="BZ203" s="306"/>
      <c r="CA203" s="306"/>
      <c r="CB203" s="306"/>
      <c r="CC203" s="306"/>
      <c r="CD203" s="306"/>
      <c r="CE203" s="306"/>
      <c r="CF203" s="306"/>
      <c r="CG203" s="306"/>
      <c r="CH203" s="306"/>
      <c r="CI203" s="306"/>
      <c r="CJ203" s="306"/>
      <c r="CK203" s="306"/>
      <c r="CL203" s="306"/>
      <c r="CM203" s="306"/>
      <c r="CN203" s="306"/>
      <c r="CO203" s="306"/>
      <c r="CP203" s="306"/>
      <c r="CQ203" s="306"/>
      <c r="CR203" s="306"/>
      <c r="CS203" s="306"/>
      <c r="CT203" s="306"/>
      <c r="CU203" s="306"/>
      <c r="CV203" s="306"/>
      <c r="CW203" s="306"/>
      <c r="CX203" s="306"/>
      <c r="CY203" s="306"/>
      <c r="CZ203" s="306"/>
      <c r="DA203" s="306"/>
      <c r="DB203" s="306"/>
      <c r="DC203" s="306"/>
      <c r="DD203" s="306"/>
      <c r="DE203" s="306"/>
      <c r="DF203" s="306"/>
      <c r="DG203" s="306"/>
      <c r="DH203" s="306"/>
      <c r="DI203" s="306"/>
      <c r="DJ203" s="306"/>
      <c r="DK203" s="306"/>
      <c r="DL203" s="306"/>
      <c r="DM203" s="306"/>
      <c r="DN203" s="306"/>
      <c r="DO203" s="306"/>
      <c r="DP203" s="306"/>
      <c r="DQ203" s="306"/>
      <c r="DR203" s="306"/>
      <c r="DS203" s="306"/>
      <c r="DT203" s="306"/>
      <c r="DU203" s="306"/>
      <c r="DV203" s="306"/>
      <c r="DW203" s="306"/>
      <c r="DX203" s="306"/>
      <c r="DY203" s="306"/>
      <c r="DZ203" s="306"/>
      <c r="EA203" s="306"/>
      <c r="EB203" s="306"/>
      <c r="EC203" s="306"/>
      <c r="ED203" s="306"/>
      <c r="EE203" s="306"/>
      <c r="EF203" s="306"/>
      <c r="EG203" s="306"/>
      <c r="EH203" s="306"/>
      <c r="EI203" s="306"/>
      <c r="EJ203" s="306"/>
      <c r="EK203" s="306"/>
      <c r="EL203" s="306"/>
      <c r="EM203" s="306"/>
      <c r="EN203" s="306"/>
      <c r="EO203" s="306"/>
      <c r="EP203" s="306"/>
      <c r="EQ203" s="306"/>
      <c r="ER203" s="306"/>
      <c r="ES203" s="306"/>
      <c r="ET203" s="306"/>
      <c r="EU203" s="306"/>
      <c r="EV203" s="306"/>
      <c r="EW203" s="306"/>
      <c r="EX203" s="306"/>
      <c r="EY203" s="306"/>
      <c r="EZ203" s="306"/>
      <c r="FA203" s="306"/>
      <c r="FB203" s="306"/>
      <c r="FC203" s="306"/>
      <c r="FD203" s="306"/>
      <c r="FE203" s="306"/>
      <c r="FF203" s="306"/>
      <c r="FG203" s="306"/>
      <c r="FH203" s="306"/>
      <c r="FI203" s="306"/>
      <c r="FJ203" s="306"/>
      <c r="FK203" s="306"/>
      <c r="FL203" s="306"/>
      <c r="FM203" s="306"/>
      <c r="FN203" s="306"/>
      <c r="FO203" s="306"/>
      <c r="FP203" s="306"/>
      <c r="FQ203" s="306"/>
      <c r="FR203" s="306"/>
      <c r="FS203" s="306"/>
      <c r="FT203" s="306"/>
      <c r="FU203" s="306"/>
      <c r="FV203" s="306"/>
      <c r="FW203" s="306"/>
      <c r="FX203" s="306"/>
      <c r="FY203" s="306"/>
      <c r="FZ203" s="306"/>
      <c r="GA203" s="306"/>
      <c r="GB203" s="306"/>
      <c r="GC203" s="306"/>
      <c r="GD203" s="306"/>
      <c r="GE203" s="306"/>
      <c r="GF203" s="306"/>
      <c r="GG203" s="306"/>
      <c r="GH203" s="306"/>
      <c r="GI203" s="306"/>
      <c r="GJ203" s="306"/>
      <c r="GK203" s="306"/>
      <c r="GL203" s="306"/>
      <c r="GM203" s="306"/>
      <c r="GN203" s="306"/>
      <c r="GO203" s="306"/>
      <c r="GP203" s="306"/>
      <c r="GQ203" s="306"/>
      <c r="GR203" s="306"/>
      <c r="GS203" s="306"/>
      <c r="GT203" s="306"/>
      <c r="GU203" s="306"/>
      <c r="GV203" s="306"/>
      <c r="GW203" s="306"/>
      <c r="GX203" s="306"/>
      <c r="GY203" s="306"/>
      <c r="GZ203" s="306"/>
      <c r="HA203" s="306"/>
      <c r="HB203" s="306"/>
      <c r="HC203" s="306"/>
      <c r="HD203" s="306"/>
      <c r="HE203" s="306"/>
      <c r="HF203" s="306"/>
      <c r="HG203" s="306"/>
      <c r="HH203" s="306"/>
      <c r="HI203" s="306"/>
      <c r="HJ203" s="306"/>
      <c r="HK203" s="306"/>
      <c r="HL203" s="306"/>
      <c r="HM203" s="306"/>
      <c r="HN203" s="306"/>
      <c r="HO203" s="306"/>
      <c r="HP203" s="306"/>
      <c r="HQ203" s="306"/>
      <c r="HR203" s="306"/>
      <c r="HS203" s="306"/>
      <c r="HT203" s="306"/>
      <c r="HU203" s="306"/>
      <c r="HV203" s="306"/>
      <c r="HW203" s="306"/>
      <c r="HX203" s="306"/>
      <c r="HY203" s="306"/>
      <c r="HZ203" s="306"/>
      <c r="IA203" s="306"/>
      <c r="IB203" s="306"/>
      <c r="IC203" s="306"/>
      <c r="ID203" s="306"/>
      <c r="IE203" s="306"/>
      <c r="IF203" s="306"/>
      <c r="IG203" s="306"/>
      <c r="IH203" s="306"/>
    </row>
    <row r="204" spans="1:242" s="219" customFormat="1" ht="15" customHeight="1" x14ac:dyDescent="0.3">
      <c r="A204" s="174">
        <v>7.01</v>
      </c>
      <c r="B204" s="231"/>
      <c r="C204" s="232" t="e">
        <f>VLOOKUP(BD.PD8[[#This Row],[Pos]],[18]!PPto[#Data],3,FALSE)</f>
        <v>#REF!</v>
      </c>
      <c r="D204" s="174" t="s">
        <v>23</v>
      </c>
      <c r="E204" s="305" t="str">
        <f>IF(BD.PD8[[#This Row],[.]]="*",VLOOKUP(BD.PD8[[#This Row],[Pos]],[18]Presupuesto!A:H,7,FALSE),"")</f>
        <v/>
      </c>
      <c r="F204" s="234" t="s">
        <v>420</v>
      </c>
      <c r="G204" s="174"/>
      <c r="H204" s="174"/>
      <c r="I204" s="174" t="s">
        <v>1295</v>
      </c>
      <c r="J204" s="382">
        <v>1</v>
      </c>
      <c r="K204" s="174" t="s">
        <v>260</v>
      </c>
      <c r="L204" s="383">
        <f>IF(BD.PD8[[#This Row],[Mon]]="DOP",1,HLOOKUP(BD.PD8[[#This Row],[Mon]],Data!$J$1:$K$2,2,FALSE))</f>
        <v>1</v>
      </c>
      <c r="M204" s="384">
        <v>18719.25</v>
      </c>
      <c r="N204" s="243">
        <f>BD.PD8[[#This Row],[Cant.]]*BD.PD8[[#This Row],[ Tasa ]]*BD.PD8[[#This Row],[ Precio Und.]]</f>
        <v>18719.25</v>
      </c>
      <c r="O204" s="386">
        <v>0</v>
      </c>
      <c r="P204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4" s="243">
        <f>BD.PD8[[#This Row],[Ppto. Orden Interna '[DOP']]]/HLOOKUP("USD",Data!$J$1:$K$2,2,FALSE)</f>
        <v>287.98846153846154</v>
      </c>
      <c r="R204" s="381" t="s">
        <v>408</v>
      </c>
      <c r="S204" s="387"/>
      <c r="T204" s="387"/>
      <c r="U204" s="492" t="s">
        <v>406</v>
      </c>
      <c r="V204" s="493">
        <v>801672</v>
      </c>
      <c r="W204" s="494" t="s">
        <v>368</v>
      </c>
      <c r="X204" s="495">
        <v>13</v>
      </c>
      <c r="Y204" s="388">
        <v>0.5</v>
      </c>
      <c r="Z204" s="243">
        <f>BD.PD8[[#This Row],[Av.P1 '[%']]]*BD.PD8[[#This Row],[Ppto. Orden Interna '[DOP']]]</f>
        <v>9359.625</v>
      </c>
      <c r="AA204" s="495">
        <v>15</v>
      </c>
      <c r="AB204" s="388">
        <v>0.5</v>
      </c>
      <c r="AC204" s="243">
        <f>BD.PD8[[#This Row],[Av.P2 '[%']]]*BD.PD8[[#This Row],[Ppto. Orden Interna '[DOP']]]</f>
        <v>9359.625</v>
      </c>
      <c r="AD204" s="249"/>
      <c r="AE204" s="389"/>
      <c r="AF204" s="243">
        <f>BD.PD8[[#This Row],[Av.P3 '[%']]]*BD.PD8[[#This Row],[Ppto. Orden Interna '[DOP']]]</f>
        <v>0</v>
      </c>
      <c r="AG204" s="243"/>
      <c r="AH204" s="243"/>
      <c r="AI204" s="243"/>
      <c r="AJ204" s="243"/>
      <c r="AK204" s="243"/>
      <c r="AL204" s="243"/>
      <c r="AM204" s="496">
        <f>BD.PD8[[#This Row],[Pago 3]]+BD.PD8[[#This Row],[Pago 2]]+BD.PD8[[#This Row],[Pago 1]]</f>
        <v>18719.25</v>
      </c>
      <c r="AN204" s="308" t="s">
        <v>244</v>
      </c>
      <c r="AO204" s="308" t="s">
        <v>245</v>
      </c>
      <c r="AP204" s="308" t="s">
        <v>246</v>
      </c>
      <c r="AQ204" s="308" t="s">
        <v>247</v>
      </c>
      <c r="AR204" s="308">
        <v>594</v>
      </c>
      <c r="AS204" s="308" t="s">
        <v>248</v>
      </c>
      <c r="AT204" s="249" t="s">
        <v>1356</v>
      </c>
      <c r="AU204" s="306"/>
      <c r="AV204" s="306"/>
      <c r="AW204" s="306"/>
      <c r="AX204" s="306"/>
      <c r="AY204" s="306"/>
      <c r="AZ204" s="306"/>
      <c r="BA204" s="306"/>
      <c r="BB204" s="306"/>
      <c r="BC204" s="306"/>
      <c r="BD204" s="306"/>
      <c r="BE204" s="306"/>
      <c r="BF204" s="306"/>
      <c r="BG204" s="306"/>
      <c r="BH204" s="306"/>
      <c r="BI204" s="306"/>
      <c r="BJ204" s="306"/>
      <c r="BK204" s="306"/>
      <c r="BL204" s="306"/>
      <c r="BM204" s="306"/>
      <c r="BN204" s="306"/>
      <c r="BO204" s="306"/>
      <c r="BP204" s="306"/>
      <c r="BQ204" s="306"/>
      <c r="BR204" s="306"/>
      <c r="BS204" s="306"/>
      <c r="BT204" s="306"/>
      <c r="BU204" s="306"/>
      <c r="BV204" s="306"/>
      <c r="BW204" s="306"/>
      <c r="BX204" s="306"/>
      <c r="BY204" s="306"/>
      <c r="BZ204" s="306"/>
      <c r="CA204" s="306"/>
      <c r="CB204" s="306"/>
      <c r="CC204" s="306"/>
      <c r="CD204" s="306"/>
      <c r="CE204" s="306"/>
      <c r="CF204" s="306"/>
      <c r="CG204" s="306"/>
      <c r="CH204" s="306"/>
      <c r="CI204" s="306"/>
      <c r="CJ204" s="306"/>
      <c r="CK204" s="306"/>
      <c r="CL204" s="306"/>
      <c r="CM204" s="306"/>
      <c r="CN204" s="306"/>
      <c r="CO204" s="306"/>
      <c r="CP204" s="306"/>
      <c r="CQ204" s="306"/>
      <c r="CR204" s="306"/>
      <c r="CS204" s="306"/>
      <c r="CT204" s="306"/>
      <c r="CU204" s="306"/>
      <c r="CV204" s="306"/>
      <c r="CW204" s="306"/>
      <c r="CX204" s="306"/>
      <c r="CY204" s="306"/>
      <c r="CZ204" s="306"/>
      <c r="DA204" s="306"/>
      <c r="DB204" s="306"/>
      <c r="DC204" s="306"/>
      <c r="DD204" s="306"/>
      <c r="DE204" s="306"/>
      <c r="DF204" s="306"/>
      <c r="DG204" s="306"/>
      <c r="DH204" s="306"/>
      <c r="DI204" s="306"/>
      <c r="DJ204" s="306"/>
      <c r="DK204" s="306"/>
      <c r="DL204" s="306"/>
      <c r="DM204" s="306"/>
      <c r="DN204" s="306"/>
      <c r="DO204" s="306"/>
      <c r="DP204" s="306"/>
      <c r="DQ204" s="306"/>
      <c r="DR204" s="306"/>
      <c r="DS204" s="306"/>
      <c r="DT204" s="306"/>
      <c r="DU204" s="306"/>
      <c r="DV204" s="306"/>
      <c r="DW204" s="306"/>
      <c r="DX204" s="306"/>
      <c r="DY204" s="306"/>
      <c r="DZ204" s="306"/>
      <c r="EA204" s="306"/>
      <c r="EB204" s="306"/>
      <c r="EC204" s="306"/>
      <c r="ED204" s="306"/>
      <c r="EE204" s="306"/>
      <c r="EF204" s="306"/>
      <c r="EG204" s="306"/>
      <c r="EH204" s="306"/>
      <c r="EI204" s="306"/>
      <c r="EJ204" s="306"/>
      <c r="EK204" s="306"/>
      <c r="EL204" s="306"/>
      <c r="EM204" s="306"/>
      <c r="EN204" s="306"/>
      <c r="EO204" s="306"/>
      <c r="EP204" s="306"/>
      <c r="EQ204" s="306"/>
      <c r="ER204" s="306"/>
      <c r="ES204" s="306"/>
      <c r="ET204" s="306"/>
      <c r="EU204" s="306"/>
      <c r="EV204" s="306"/>
      <c r="EW204" s="306"/>
      <c r="EX204" s="306"/>
      <c r="EY204" s="306"/>
      <c r="EZ204" s="306"/>
      <c r="FA204" s="306"/>
      <c r="FB204" s="306"/>
      <c r="FC204" s="306"/>
      <c r="FD204" s="306"/>
      <c r="FE204" s="306"/>
      <c r="FF204" s="306"/>
      <c r="FG204" s="306"/>
      <c r="FH204" s="306"/>
      <c r="FI204" s="306"/>
      <c r="FJ204" s="306"/>
      <c r="FK204" s="306"/>
      <c r="FL204" s="306"/>
      <c r="FM204" s="306"/>
      <c r="FN204" s="306"/>
      <c r="FO204" s="306"/>
      <c r="FP204" s="306"/>
      <c r="FQ204" s="306"/>
      <c r="FR204" s="306"/>
      <c r="FS204" s="306"/>
      <c r="FT204" s="306"/>
      <c r="FU204" s="306"/>
      <c r="FV204" s="306"/>
      <c r="FW204" s="306"/>
      <c r="FX204" s="306"/>
      <c r="FY204" s="306"/>
      <c r="FZ204" s="306"/>
      <c r="GA204" s="306"/>
      <c r="GB204" s="306"/>
      <c r="GC204" s="306"/>
      <c r="GD204" s="306"/>
      <c r="GE204" s="306"/>
      <c r="GF204" s="306"/>
      <c r="GG204" s="306"/>
      <c r="GH204" s="306"/>
      <c r="GI204" s="306"/>
      <c r="GJ204" s="306"/>
      <c r="GK204" s="306"/>
      <c r="GL204" s="306"/>
      <c r="GM204" s="306"/>
      <c r="GN204" s="306"/>
      <c r="GO204" s="306"/>
      <c r="GP204" s="306"/>
      <c r="GQ204" s="306"/>
      <c r="GR204" s="306"/>
      <c r="GS204" s="306"/>
      <c r="GT204" s="306"/>
      <c r="GU204" s="306"/>
      <c r="GV204" s="306"/>
      <c r="GW204" s="306"/>
      <c r="GX204" s="306"/>
      <c r="GY204" s="306"/>
      <c r="GZ204" s="306"/>
      <c r="HA204" s="306"/>
      <c r="HB204" s="306"/>
      <c r="HC204" s="306"/>
      <c r="HD204" s="306"/>
      <c r="HE204" s="306"/>
      <c r="HF204" s="306"/>
      <c r="HG204" s="306"/>
      <c r="HH204" s="306"/>
      <c r="HI204" s="306"/>
      <c r="HJ204" s="306"/>
      <c r="HK204" s="306"/>
      <c r="HL204" s="306"/>
      <c r="HM204" s="306"/>
      <c r="HN204" s="306"/>
      <c r="HO204" s="306"/>
      <c r="HP204" s="306"/>
      <c r="HQ204" s="306"/>
      <c r="HR204" s="306"/>
      <c r="HS204" s="306"/>
      <c r="HT204" s="306"/>
      <c r="HU204" s="306"/>
      <c r="HV204" s="306"/>
      <c r="HW204" s="306"/>
      <c r="HX204" s="306"/>
      <c r="HY204" s="306"/>
      <c r="HZ204" s="306"/>
      <c r="IA204" s="306"/>
      <c r="IB204" s="306"/>
      <c r="IC204" s="306"/>
      <c r="ID204" s="306"/>
      <c r="IE204" s="306"/>
      <c r="IF204" s="306"/>
      <c r="IG204" s="306"/>
      <c r="IH204" s="306"/>
    </row>
    <row r="205" spans="1:242" s="219" customFormat="1" ht="15" customHeight="1" x14ac:dyDescent="0.3">
      <c r="A205" s="174">
        <v>7.01</v>
      </c>
      <c r="B205" s="231"/>
      <c r="C205" s="232" t="e">
        <f>VLOOKUP(BD.PD8[[#This Row],[Pos]],[18]!PPto[#Data],3,FALSE)</f>
        <v>#REF!</v>
      </c>
      <c r="D205" s="174" t="s">
        <v>23</v>
      </c>
      <c r="E205" s="305" t="str">
        <f>IF(BD.PD8[[#This Row],[.]]="*",VLOOKUP(BD.PD8[[#This Row],[Pos]],[18]Presupuesto!A:H,7,FALSE),"")</f>
        <v/>
      </c>
      <c r="F205" s="234" t="s">
        <v>420</v>
      </c>
      <c r="G205" s="174"/>
      <c r="H205" s="174"/>
      <c r="I205" s="174" t="s">
        <v>1295</v>
      </c>
      <c r="J205" s="382">
        <v>1</v>
      </c>
      <c r="K205" s="174" t="s">
        <v>260</v>
      </c>
      <c r="L205" s="383">
        <f>IF(BD.PD8[[#This Row],[Mon]]="DOP",1,HLOOKUP(BD.PD8[[#This Row],[Mon]],Data!$J$1:$K$2,2,FALSE))</f>
        <v>1</v>
      </c>
      <c r="M205" s="384">
        <v>18719.25</v>
      </c>
      <c r="N205" s="243">
        <f>BD.PD8[[#This Row],[Cant.]]*BD.PD8[[#This Row],[ Tasa ]]*BD.PD8[[#This Row],[ Precio Und.]]</f>
        <v>18719.25</v>
      </c>
      <c r="O205" s="386">
        <v>0</v>
      </c>
      <c r="P205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05" s="243">
        <f>BD.PD8[[#This Row],[Ppto. Orden Interna '[DOP']]]/HLOOKUP("USD",Data!$J$1:$K$2,2,FALSE)</f>
        <v>287.98846153846154</v>
      </c>
      <c r="R205" s="381" t="s">
        <v>408</v>
      </c>
      <c r="S205" s="387"/>
      <c r="T205" s="387"/>
      <c r="U205" s="492" t="s">
        <v>406</v>
      </c>
      <c r="V205" s="493">
        <v>801672</v>
      </c>
      <c r="W205" s="494" t="s">
        <v>368</v>
      </c>
      <c r="X205" s="495">
        <v>13</v>
      </c>
      <c r="Y205" s="388">
        <v>0.5</v>
      </c>
      <c r="Z205" s="243">
        <f>BD.PD8[[#This Row],[Av.P1 '[%']]]*BD.PD8[[#This Row],[Ppto. Orden Interna '[DOP']]]</f>
        <v>9359.625</v>
      </c>
      <c r="AA205" s="495">
        <v>15</v>
      </c>
      <c r="AB205" s="388">
        <v>0.5</v>
      </c>
      <c r="AC205" s="243">
        <f>BD.PD8[[#This Row],[Av.P2 '[%']]]*BD.PD8[[#This Row],[Ppto. Orden Interna '[DOP']]]</f>
        <v>9359.625</v>
      </c>
      <c r="AD205" s="249"/>
      <c r="AE205" s="389"/>
      <c r="AF205" s="243">
        <f>BD.PD8[[#This Row],[Av.P3 '[%']]]*BD.PD8[[#This Row],[Ppto. Orden Interna '[DOP']]]</f>
        <v>0</v>
      </c>
      <c r="AG205" s="243"/>
      <c r="AH205" s="243"/>
      <c r="AI205" s="243"/>
      <c r="AJ205" s="243"/>
      <c r="AK205" s="243"/>
      <c r="AL205" s="243"/>
      <c r="AM205" s="496">
        <f>BD.PD8[[#This Row],[Pago 3]]+BD.PD8[[#This Row],[Pago 2]]+BD.PD8[[#This Row],[Pago 1]]</f>
        <v>18719.25</v>
      </c>
      <c r="AN205" s="308" t="s">
        <v>244</v>
      </c>
      <c r="AO205" s="308" t="s">
        <v>245</v>
      </c>
      <c r="AP205" s="308" t="s">
        <v>246</v>
      </c>
      <c r="AQ205" s="308" t="s">
        <v>247</v>
      </c>
      <c r="AR205" s="308">
        <v>594</v>
      </c>
      <c r="AS205" s="308" t="s">
        <v>248</v>
      </c>
      <c r="AT205" s="249" t="s">
        <v>1356</v>
      </c>
      <c r="AU205" s="306"/>
      <c r="AV205" s="306"/>
      <c r="AW205" s="306"/>
      <c r="AX205" s="306"/>
      <c r="AY205" s="306"/>
      <c r="AZ205" s="306"/>
      <c r="BA205" s="306"/>
      <c r="BB205" s="306"/>
      <c r="BC205" s="306"/>
      <c r="BD205" s="306"/>
      <c r="BE205" s="306"/>
      <c r="BF205" s="306"/>
      <c r="BG205" s="306"/>
      <c r="BH205" s="306"/>
      <c r="BI205" s="306"/>
      <c r="BJ205" s="306"/>
      <c r="BK205" s="306"/>
      <c r="BL205" s="306"/>
      <c r="BM205" s="306"/>
      <c r="BN205" s="306"/>
      <c r="BO205" s="306"/>
      <c r="BP205" s="306"/>
      <c r="BQ205" s="306"/>
      <c r="BR205" s="306"/>
      <c r="BS205" s="306"/>
      <c r="BT205" s="306"/>
      <c r="BU205" s="306"/>
      <c r="BV205" s="306"/>
      <c r="BW205" s="306"/>
      <c r="BX205" s="306"/>
      <c r="BY205" s="306"/>
      <c r="BZ205" s="306"/>
      <c r="CA205" s="306"/>
      <c r="CB205" s="306"/>
      <c r="CC205" s="306"/>
      <c r="CD205" s="306"/>
      <c r="CE205" s="306"/>
      <c r="CF205" s="306"/>
      <c r="CG205" s="306"/>
      <c r="CH205" s="306"/>
      <c r="CI205" s="306"/>
      <c r="CJ205" s="306"/>
      <c r="CK205" s="306"/>
      <c r="CL205" s="306"/>
      <c r="CM205" s="306"/>
      <c r="CN205" s="306"/>
      <c r="CO205" s="306"/>
      <c r="CP205" s="306"/>
      <c r="CQ205" s="306"/>
      <c r="CR205" s="306"/>
      <c r="CS205" s="306"/>
      <c r="CT205" s="306"/>
      <c r="CU205" s="306"/>
      <c r="CV205" s="306"/>
      <c r="CW205" s="306"/>
      <c r="CX205" s="306"/>
      <c r="CY205" s="306"/>
      <c r="CZ205" s="306"/>
      <c r="DA205" s="306"/>
      <c r="DB205" s="306"/>
      <c r="DC205" s="306"/>
      <c r="DD205" s="306"/>
      <c r="DE205" s="306"/>
      <c r="DF205" s="306"/>
      <c r="DG205" s="306"/>
      <c r="DH205" s="306"/>
      <c r="DI205" s="306"/>
      <c r="DJ205" s="306"/>
      <c r="DK205" s="306"/>
      <c r="DL205" s="306"/>
      <c r="DM205" s="306"/>
      <c r="DN205" s="306"/>
      <c r="DO205" s="306"/>
      <c r="DP205" s="306"/>
      <c r="DQ205" s="306"/>
      <c r="DR205" s="306"/>
      <c r="DS205" s="306"/>
      <c r="DT205" s="306"/>
      <c r="DU205" s="306"/>
      <c r="DV205" s="306"/>
      <c r="DW205" s="306"/>
      <c r="DX205" s="306"/>
      <c r="DY205" s="306"/>
      <c r="DZ205" s="306"/>
      <c r="EA205" s="306"/>
      <c r="EB205" s="306"/>
      <c r="EC205" s="306"/>
      <c r="ED205" s="306"/>
      <c r="EE205" s="306"/>
      <c r="EF205" s="306"/>
      <c r="EG205" s="306"/>
      <c r="EH205" s="306"/>
      <c r="EI205" s="306"/>
      <c r="EJ205" s="306"/>
      <c r="EK205" s="306"/>
      <c r="EL205" s="306"/>
      <c r="EM205" s="306"/>
      <c r="EN205" s="306"/>
      <c r="EO205" s="306"/>
      <c r="EP205" s="306"/>
      <c r="EQ205" s="306"/>
      <c r="ER205" s="306"/>
      <c r="ES205" s="306"/>
      <c r="ET205" s="306"/>
      <c r="EU205" s="306"/>
      <c r="EV205" s="306"/>
      <c r="EW205" s="306"/>
      <c r="EX205" s="306"/>
      <c r="EY205" s="306"/>
      <c r="EZ205" s="306"/>
      <c r="FA205" s="306"/>
      <c r="FB205" s="306"/>
      <c r="FC205" s="306"/>
      <c r="FD205" s="306"/>
      <c r="FE205" s="306"/>
      <c r="FF205" s="306"/>
      <c r="FG205" s="306"/>
      <c r="FH205" s="306"/>
      <c r="FI205" s="306"/>
      <c r="FJ205" s="306"/>
      <c r="FK205" s="306"/>
      <c r="FL205" s="306"/>
      <c r="FM205" s="306"/>
      <c r="FN205" s="306"/>
      <c r="FO205" s="306"/>
      <c r="FP205" s="306"/>
      <c r="FQ205" s="306"/>
      <c r="FR205" s="306"/>
      <c r="FS205" s="306"/>
      <c r="FT205" s="306"/>
      <c r="FU205" s="306"/>
      <c r="FV205" s="306"/>
      <c r="FW205" s="306"/>
      <c r="FX205" s="306"/>
      <c r="FY205" s="306"/>
      <c r="FZ205" s="306"/>
      <c r="GA205" s="306"/>
      <c r="GB205" s="306"/>
      <c r="GC205" s="306"/>
      <c r="GD205" s="306"/>
      <c r="GE205" s="306"/>
      <c r="GF205" s="306"/>
      <c r="GG205" s="306"/>
      <c r="GH205" s="306"/>
      <c r="GI205" s="306"/>
      <c r="GJ205" s="306"/>
      <c r="GK205" s="306"/>
      <c r="GL205" s="306"/>
      <c r="GM205" s="306"/>
      <c r="GN205" s="306"/>
      <c r="GO205" s="306"/>
      <c r="GP205" s="306"/>
      <c r="GQ205" s="306"/>
      <c r="GR205" s="306"/>
      <c r="GS205" s="306"/>
      <c r="GT205" s="306"/>
      <c r="GU205" s="306"/>
      <c r="GV205" s="306"/>
      <c r="GW205" s="306"/>
      <c r="GX205" s="306"/>
      <c r="GY205" s="306"/>
      <c r="GZ205" s="306"/>
      <c r="HA205" s="306"/>
      <c r="HB205" s="306"/>
      <c r="HC205" s="306"/>
      <c r="HD205" s="306"/>
      <c r="HE205" s="306"/>
      <c r="HF205" s="306"/>
      <c r="HG205" s="306"/>
      <c r="HH205" s="306"/>
      <c r="HI205" s="306"/>
      <c r="HJ205" s="306"/>
      <c r="HK205" s="306"/>
      <c r="HL205" s="306"/>
      <c r="HM205" s="306"/>
      <c r="HN205" s="306"/>
      <c r="HO205" s="306"/>
      <c r="HP205" s="306"/>
      <c r="HQ205" s="306"/>
      <c r="HR205" s="306"/>
      <c r="HS205" s="306"/>
      <c r="HT205" s="306"/>
      <c r="HU205" s="306"/>
      <c r="HV205" s="306"/>
      <c r="HW205" s="306"/>
      <c r="HX205" s="306"/>
      <c r="HY205" s="306"/>
      <c r="HZ205" s="306"/>
      <c r="IA205" s="306"/>
      <c r="IB205" s="306"/>
      <c r="IC205" s="306"/>
      <c r="ID205" s="306"/>
      <c r="IE205" s="306"/>
      <c r="IF205" s="306"/>
      <c r="IG205" s="306"/>
      <c r="IH205" s="306"/>
    </row>
    <row r="206" spans="1:242" s="219" customFormat="1" ht="15" customHeight="1" x14ac:dyDescent="0.3">
      <c r="A206" s="174">
        <v>7.01</v>
      </c>
      <c r="B206" s="231"/>
      <c r="C206" s="232" t="e">
        <f>VLOOKUP(BD.PD8[[#This Row],[Pos]],[18]!PPto[#Data],3,FALSE)</f>
        <v>#REF!</v>
      </c>
      <c r="D206" s="174" t="s">
        <v>23</v>
      </c>
      <c r="E206" s="305" t="str">
        <f>IF(BD.PD8[[#This Row],[.]]="*",VLOOKUP(BD.PD8[[#This Row],[Pos]],[18]Presupuesto!A:H,7,FALSE),"")</f>
        <v/>
      </c>
      <c r="F206" s="234" t="s">
        <v>421</v>
      </c>
      <c r="G206" s="174"/>
      <c r="H206" s="174"/>
      <c r="I206" s="174" t="s">
        <v>1295</v>
      </c>
      <c r="J206" s="382">
        <v>1</v>
      </c>
      <c r="K206" s="174" t="s">
        <v>260</v>
      </c>
      <c r="L206" s="383">
        <f>IF(BD.PD8[[#This Row],[Mon]]="DOP",1,HLOOKUP(BD.PD8[[#This Row],[Mon]],Data!$J$1:$K$2,2,FALSE))</f>
        <v>1</v>
      </c>
      <c r="M206" s="384">
        <v>29335.5</v>
      </c>
      <c r="N206" s="243">
        <f>BD.PD8[[#This Row],[Cant.]]*BD.PD8[[#This Row],[ Tasa ]]*BD.PD8[[#This Row],[ Precio Und.]]</f>
        <v>29335.5</v>
      </c>
      <c r="O206" s="386">
        <v>0</v>
      </c>
      <c r="P206" s="243">
        <f>IF(BD.PD8[[#This Row],[Liquid. '[%']]]&lt;&gt;0,(BD.PD8[[#This Row],[Valor Neto '[DOP']]]*BD.PD8[[#This Row],[Liquid. '[%']]])+BD.PD8[[#This Row],[Valor Neto '[DOP']]],BD.PD8[[#This Row],[Valor Neto '[DOP']]])</f>
        <v>29335.5</v>
      </c>
      <c r="Q206" s="243">
        <f>BD.PD8[[#This Row],[Ppto. Orden Interna '[DOP']]]/HLOOKUP("USD",Data!$J$1:$K$2,2,FALSE)</f>
        <v>451.31538461538463</v>
      </c>
      <c r="R206" s="381" t="s">
        <v>408</v>
      </c>
      <c r="S206" s="387"/>
      <c r="T206" s="387"/>
      <c r="U206" s="492" t="s">
        <v>406</v>
      </c>
      <c r="V206" s="493">
        <v>801672</v>
      </c>
      <c r="W206" s="494" t="s">
        <v>368</v>
      </c>
      <c r="X206" s="495">
        <v>13</v>
      </c>
      <c r="Y206" s="388">
        <v>0.5</v>
      </c>
      <c r="Z206" s="243">
        <f>BD.PD8[[#This Row],[Av.P1 '[%']]]*BD.PD8[[#This Row],[Ppto. Orden Interna '[DOP']]]</f>
        <v>14667.75</v>
      </c>
      <c r="AA206" s="495">
        <v>15</v>
      </c>
      <c r="AB206" s="388">
        <v>0.5</v>
      </c>
      <c r="AC206" s="243">
        <f>BD.PD8[[#This Row],[Av.P2 '[%']]]*BD.PD8[[#This Row],[Ppto. Orden Interna '[DOP']]]</f>
        <v>14667.75</v>
      </c>
      <c r="AD206" s="249"/>
      <c r="AE206" s="389"/>
      <c r="AF206" s="243">
        <f>BD.PD8[[#This Row],[Av.P3 '[%']]]*BD.PD8[[#This Row],[Ppto. Orden Interna '[DOP']]]</f>
        <v>0</v>
      </c>
      <c r="AG206" s="243"/>
      <c r="AH206" s="243"/>
      <c r="AI206" s="243"/>
      <c r="AJ206" s="243"/>
      <c r="AK206" s="243"/>
      <c r="AL206" s="243"/>
      <c r="AM206" s="496">
        <f>BD.PD8[[#This Row],[Pago 3]]+BD.PD8[[#This Row],[Pago 2]]+BD.PD8[[#This Row],[Pago 1]]</f>
        <v>29335.5</v>
      </c>
      <c r="AN206" s="308" t="s">
        <v>244</v>
      </c>
      <c r="AO206" s="308" t="s">
        <v>245</v>
      </c>
      <c r="AP206" s="308" t="s">
        <v>246</v>
      </c>
      <c r="AQ206" s="308" t="s">
        <v>247</v>
      </c>
      <c r="AR206" s="308">
        <v>594</v>
      </c>
      <c r="AS206" s="308" t="s">
        <v>248</v>
      </c>
      <c r="AT206" s="249" t="s">
        <v>1356</v>
      </c>
      <c r="AU206" s="306"/>
      <c r="AV206" s="306"/>
      <c r="AW206" s="306"/>
      <c r="AX206" s="306"/>
      <c r="AY206" s="306"/>
      <c r="AZ206" s="306"/>
      <c r="BA206" s="306"/>
      <c r="BB206" s="306"/>
      <c r="BC206" s="306"/>
      <c r="BD206" s="306"/>
      <c r="BE206" s="306"/>
      <c r="BF206" s="306"/>
      <c r="BG206" s="306"/>
      <c r="BH206" s="306"/>
      <c r="BI206" s="306"/>
      <c r="BJ206" s="306"/>
      <c r="BK206" s="306"/>
      <c r="BL206" s="306"/>
      <c r="BM206" s="306"/>
      <c r="BN206" s="306"/>
      <c r="BO206" s="306"/>
      <c r="BP206" s="306"/>
      <c r="BQ206" s="306"/>
      <c r="BR206" s="306"/>
      <c r="BS206" s="306"/>
      <c r="BT206" s="306"/>
      <c r="BU206" s="306"/>
      <c r="BV206" s="306"/>
      <c r="BW206" s="306"/>
      <c r="BX206" s="306"/>
      <c r="BY206" s="306"/>
      <c r="BZ206" s="306"/>
      <c r="CA206" s="306"/>
      <c r="CB206" s="306"/>
      <c r="CC206" s="306"/>
      <c r="CD206" s="306"/>
      <c r="CE206" s="306"/>
      <c r="CF206" s="306"/>
      <c r="CG206" s="306"/>
      <c r="CH206" s="306"/>
      <c r="CI206" s="306"/>
      <c r="CJ206" s="306"/>
      <c r="CK206" s="306"/>
      <c r="CL206" s="306"/>
      <c r="CM206" s="306"/>
      <c r="CN206" s="306"/>
      <c r="CO206" s="306"/>
      <c r="CP206" s="306"/>
      <c r="CQ206" s="306"/>
      <c r="CR206" s="306"/>
      <c r="CS206" s="306"/>
      <c r="CT206" s="306"/>
      <c r="CU206" s="306"/>
      <c r="CV206" s="306"/>
      <c r="CW206" s="306"/>
      <c r="CX206" s="306"/>
      <c r="CY206" s="306"/>
      <c r="CZ206" s="306"/>
      <c r="DA206" s="306"/>
      <c r="DB206" s="306"/>
      <c r="DC206" s="306"/>
      <c r="DD206" s="306"/>
      <c r="DE206" s="306"/>
      <c r="DF206" s="306"/>
      <c r="DG206" s="306"/>
      <c r="DH206" s="306"/>
      <c r="DI206" s="306"/>
      <c r="DJ206" s="306"/>
      <c r="DK206" s="306"/>
      <c r="DL206" s="306"/>
      <c r="DM206" s="306"/>
      <c r="DN206" s="306"/>
      <c r="DO206" s="306"/>
      <c r="DP206" s="306"/>
      <c r="DQ206" s="306"/>
      <c r="DR206" s="306"/>
      <c r="DS206" s="306"/>
      <c r="DT206" s="306"/>
      <c r="DU206" s="306"/>
      <c r="DV206" s="306"/>
      <c r="DW206" s="306"/>
      <c r="DX206" s="306"/>
      <c r="DY206" s="306"/>
      <c r="DZ206" s="306"/>
      <c r="EA206" s="306"/>
      <c r="EB206" s="306"/>
      <c r="EC206" s="306"/>
      <c r="ED206" s="306"/>
      <c r="EE206" s="306"/>
      <c r="EF206" s="306"/>
      <c r="EG206" s="306"/>
      <c r="EH206" s="306"/>
      <c r="EI206" s="306"/>
      <c r="EJ206" s="306"/>
      <c r="EK206" s="306"/>
      <c r="EL206" s="306"/>
      <c r="EM206" s="306"/>
      <c r="EN206" s="306"/>
      <c r="EO206" s="306"/>
      <c r="EP206" s="306"/>
      <c r="EQ206" s="306"/>
      <c r="ER206" s="306"/>
      <c r="ES206" s="306"/>
      <c r="ET206" s="306"/>
      <c r="EU206" s="306"/>
      <c r="EV206" s="306"/>
      <c r="EW206" s="306"/>
      <c r="EX206" s="306"/>
      <c r="EY206" s="306"/>
      <c r="EZ206" s="306"/>
      <c r="FA206" s="306"/>
      <c r="FB206" s="306"/>
      <c r="FC206" s="306"/>
      <c r="FD206" s="306"/>
      <c r="FE206" s="306"/>
      <c r="FF206" s="306"/>
      <c r="FG206" s="306"/>
      <c r="FH206" s="306"/>
      <c r="FI206" s="306"/>
      <c r="FJ206" s="306"/>
      <c r="FK206" s="306"/>
      <c r="FL206" s="306"/>
      <c r="FM206" s="306"/>
      <c r="FN206" s="306"/>
      <c r="FO206" s="306"/>
      <c r="FP206" s="306"/>
      <c r="FQ206" s="306"/>
      <c r="FR206" s="306"/>
      <c r="FS206" s="306"/>
      <c r="FT206" s="306"/>
      <c r="FU206" s="306"/>
      <c r="FV206" s="306"/>
      <c r="FW206" s="306"/>
      <c r="FX206" s="306"/>
      <c r="FY206" s="306"/>
      <c r="FZ206" s="306"/>
      <c r="GA206" s="306"/>
      <c r="GB206" s="306"/>
      <c r="GC206" s="306"/>
      <c r="GD206" s="306"/>
      <c r="GE206" s="306"/>
      <c r="GF206" s="306"/>
      <c r="GG206" s="306"/>
      <c r="GH206" s="306"/>
      <c r="GI206" s="306"/>
      <c r="GJ206" s="306"/>
      <c r="GK206" s="306"/>
      <c r="GL206" s="306"/>
      <c r="GM206" s="306"/>
      <c r="GN206" s="306"/>
      <c r="GO206" s="306"/>
      <c r="GP206" s="306"/>
      <c r="GQ206" s="306"/>
      <c r="GR206" s="306"/>
      <c r="GS206" s="306"/>
      <c r="GT206" s="306"/>
      <c r="GU206" s="306"/>
      <c r="GV206" s="306"/>
      <c r="GW206" s="306"/>
      <c r="GX206" s="306"/>
      <c r="GY206" s="306"/>
      <c r="GZ206" s="306"/>
      <c r="HA206" s="306"/>
      <c r="HB206" s="306"/>
      <c r="HC206" s="306"/>
      <c r="HD206" s="306"/>
      <c r="HE206" s="306"/>
      <c r="HF206" s="306"/>
      <c r="HG206" s="306"/>
      <c r="HH206" s="306"/>
      <c r="HI206" s="306"/>
      <c r="HJ206" s="306"/>
      <c r="HK206" s="306"/>
      <c r="HL206" s="306"/>
      <c r="HM206" s="306"/>
      <c r="HN206" s="306"/>
      <c r="HO206" s="306"/>
      <c r="HP206" s="306"/>
      <c r="HQ206" s="306"/>
      <c r="HR206" s="306"/>
      <c r="HS206" s="306"/>
      <c r="HT206" s="306"/>
      <c r="HU206" s="306"/>
      <c r="HV206" s="306"/>
      <c r="HW206" s="306"/>
      <c r="HX206" s="306"/>
      <c r="HY206" s="306"/>
      <c r="HZ206" s="306"/>
      <c r="IA206" s="306"/>
      <c r="IB206" s="306"/>
      <c r="IC206" s="306"/>
      <c r="ID206" s="306"/>
      <c r="IE206" s="306"/>
      <c r="IF206" s="306"/>
      <c r="IG206" s="306"/>
      <c r="IH206" s="306"/>
    </row>
    <row r="207" spans="1:242" s="219" customFormat="1" ht="15" customHeight="1" x14ac:dyDescent="0.3">
      <c r="A207" s="174">
        <v>7.01</v>
      </c>
      <c r="B207" s="231"/>
      <c r="C207" s="232" t="e">
        <f>VLOOKUP(BD.PD8[[#This Row],[Pos]],[18]!PPto[#Data],3,FALSE)</f>
        <v>#REF!</v>
      </c>
      <c r="D207" s="174" t="s">
        <v>23</v>
      </c>
      <c r="E207" s="305" t="str">
        <f>IF(BD.PD8[[#This Row],[.]]="*",VLOOKUP(BD.PD8[[#This Row],[Pos]],[18]Presupuesto!A:H,7,FALSE),"")</f>
        <v/>
      </c>
      <c r="F207" s="234" t="s">
        <v>422</v>
      </c>
      <c r="G207" s="174"/>
      <c r="H207" s="174"/>
      <c r="I207" s="174" t="s">
        <v>1295</v>
      </c>
      <c r="J207" s="382">
        <v>3</v>
      </c>
      <c r="K207" s="174" t="s">
        <v>260</v>
      </c>
      <c r="L207" s="383">
        <f>IF(BD.PD8[[#This Row],[Mon]]="DOP",1,HLOOKUP(BD.PD8[[#This Row],[Mon]],Data!$J$1:$K$2,2,FALSE))</f>
        <v>1</v>
      </c>
      <c r="M207" s="384">
        <v>42300</v>
      </c>
      <c r="N207" s="243">
        <f>BD.PD8[[#This Row],[Cant.]]*BD.PD8[[#This Row],[ Tasa ]]*BD.PD8[[#This Row],[ Precio Und.]]</f>
        <v>126900</v>
      </c>
      <c r="O207" s="386">
        <v>0</v>
      </c>
      <c r="P207" s="243">
        <f>IF(BD.PD8[[#This Row],[Liquid. '[%']]]&lt;&gt;0,(BD.PD8[[#This Row],[Valor Neto '[DOP']]]*BD.PD8[[#This Row],[Liquid. '[%']]])+BD.PD8[[#This Row],[Valor Neto '[DOP']]],BD.PD8[[#This Row],[Valor Neto '[DOP']]])</f>
        <v>126900</v>
      </c>
      <c r="Q207" s="243">
        <f>BD.PD8[[#This Row],[Ppto. Orden Interna '[DOP']]]/HLOOKUP("USD",Data!$J$1:$K$2,2,FALSE)</f>
        <v>1952.3076923076924</v>
      </c>
      <c r="R207" s="381" t="s">
        <v>408</v>
      </c>
      <c r="S207" s="387"/>
      <c r="T207" s="387"/>
      <c r="U207" s="492" t="s">
        <v>406</v>
      </c>
      <c r="V207" s="493">
        <v>801672</v>
      </c>
      <c r="W207" s="494" t="s">
        <v>368</v>
      </c>
      <c r="X207" s="495">
        <v>13</v>
      </c>
      <c r="Y207" s="388">
        <v>0.5</v>
      </c>
      <c r="Z207" s="243">
        <f>BD.PD8[[#This Row],[Av.P1 '[%']]]*BD.PD8[[#This Row],[Ppto. Orden Interna '[DOP']]]</f>
        <v>63450</v>
      </c>
      <c r="AA207" s="495">
        <v>15</v>
      </c>
      <c r="AB207" s="388">
        <v>0.5</v>
      </c>
      <c r="AC207" s="243">
        <f>BD.PD8[[#This Row],[Av.P2 '[%']]]*BD.PD8[[#This Row],[Ppto. Orden Interna '[DOP']]]</f>
        <v>63450</v>
      </c>
      <c r="AD207" s="249"/>
      <c r="AE207" s="389"/>
      <c r="AF207" s="243">
        <f>BD.PD8[[#This Row],[Av.P3 '[%']]]*BD.PD8[[#This Row],[Ppto. Orden Interna '[DOP']]]</f>
        <v>0</v>
      </c>
      <c r="AG207" s="243"/>
      <c r="AH207" s="243"/>
      <c r="AI207" s="243"/>
      <c r="AJ207" s="243"/>
      <c r="AK207" s="243"/>
      <c r="AL207" s="243"/>
      <c r="AM207" s="496">
        <f>BD.PD8[[#This Row],[Pago 3]]+BD.PD8[[#This Row],[Pago 2]]+BD.PD8[[#This Row],[Pago 1]]</f>
        <v>126900</v>
      </c>
      <c r="AN207" s="308" t="s">
        <v>244</v>
      </c>
      <c r="AO207" s="308" t="s">
        <v>245</v>
      </c>
      <c r="AP207" s="308" t="s">
        <v>246</v>
      </c>
      <c r="AQ207" s="308" t="s">
        <v>247</v>
      </c>
      <c r="AR207" s="308">
        <v>594</v>
      </c>
      <c r="AS207" s="308" t="s">
        <v>248</v>
      </c>
      <c r="AT207" s="249" t="s">
        <v>1356</v>
      </c>
      <c r="AU207" s="306"/>
      <c r="AV207" s="306"/>
      <c r="AW207" s="306"/>
      <c r="AX207" s="306"/>
      <c r="AY207" s="306"/>
      <c r="AZ207" s="306"/>
      <c r="BA207" s="306"/>
      <c r="BB207" s="306"/>
      <c r="BC207" s="306"/>
      <c r="BD207" s="306"/>
      <c r="BE207" s="306"/>
      <c r="BF207" s="306"/>
      <c r="BG207" s="306"/>
      <c r="BH207" s="306"/>
      <c r="BI207" s="306"/>
      <c r="BJ207" s="306"/>
      <c r="BK207" s="306"/>
      <c r="BL207" s="306"/>
      <c r="BM207" s="306"/>
      <c r="BN207" s="306"/>
      <c r="BO207" s="306"/>
      <c r="BP207" s="306"/>
      <c r="BQ207" s="306"/>
      <c r="BR207" s="306"/>
      <c r="BS207" s="306"/>
      <c r="BT207" s="306"/>
      <c r="BU207" s="306"/>
      <c r="BV207" s="306"/>
      <c r="BW207" s="306"/>
      <c r="BX207" s="306"/>
      <c r="BY207" s="306"/>
      <c r="BZ207" s="306"/>
      <c r="CA207" s="306"/>
      <c r="CB207" s="306"/>
      <c r="CC207" s="306"/>
      <c r="CD207" s="306"/>
      <c r="CE207" s="306"/>
      <c r="CF207" s="306"/>
      <c r="CG207" s="306"/>
      <c r="CH207" s="306"/>
      <c r="CI207" s="306"/>
      <c r="CJ207" s="306"/>
      <c r="CK207" s="306"/>
      <c r="CL207" s="306"/>
      <c r="CM207" s="306"/>
      <c r="CN207" s="306"/>
      <c r="CO207" s="306"/>
      <c r="CP207" s="306"/>
      <c r="CQ207" s="306"/>
      <c r="CR207" s="306"/>
      <c r="CS207" s="306"/>
      <c r="CT207" s="306"/>
      <c r="CU207" s="306"/>
      <c r="CV207" s="306"/>
      <c r="CW207" s="306"/>
      <c r="CX207" s="306"/>
      <c r="CY207" s="306"/>
      <c r="CZ207" s="306"/>
      <c r="DA207" s="306"/>
      <c r="DB207" s="306"/>
      <c r="DC207" s="306"/>
      <c r="DD207" s="306"/>
      <c r="DE207" s="306"/>
      <c r="DF207" s="306"/>
      <c r="DG207" s="306"/>
      <c r="DH207" s="306"/>
      <c r="DI207" s="306"/>
      <c r="DJ207" s="306"/>
      <c r="DK207" s="306"/>
      <c r="DL207" s="306"/>
      <c r="DM207" s="306"/>
      <c r="DN207" s="306"/>
      <c r="DO207" s="306"/>
      <c r="DP207" s="306"/>
      <c r="DQ207" s="306"/>
      <c r="DR207" s="306"/>
      <c r="DS207" s="306"/>
      <c r="DT207" s="306"/>
      <c r="DU207" s="306"/>
      <c r="DV207" s="306"/>
      <c r="DW207" s="306"/>
      <c r="DX207" s="306"/>
      <c r="DY207" s="306"/>
      <c r="DZ207" s="306"/>
      <c r="EA207" s="306"/>
      <c r="EB207" s="306"/>
      <c r="EC207" s="306"/>
      <c r="ED207" s="306"/>
      <c r="EE207" s="306"/>
      <c r="EF207" s="306"/>
      <c r="EG207" s="306"/>
      <c r="EH207" s="306"/>
      <c r="EI207" s="306"/>
      <c r="EJ207" s="306"/>
      <c r="EK207" s="306"/>
      <c r="EL207" s="306"/>
      <c r="EM207" s="306"/>
      <c r="EN207" s="306"/>
      <c r="EO207" s="306"/>
      <c r="EP207" s="306"/>
      <c r="EQ207" s="306"/>
      <c r="ER207" s="306"/>
      <c r="ES207" s="306"/>
      <c r="ET207" s="306"/>
      <c r="EU207" s="306"/>
      <c r="EV207" s="306"/>
      <c r="EW207" s="306"/>
      <c r="EX207" s="306"/>
      <c r="EY207" s="306"/>
      <c r="EZ207" s="306"/>
      <c r="FA207" s="306"/>
      <c r="FB207" s="306"/>
      <c r="FC207" s="306"/>
      <c r="FD207" s="306"/>
      <c r="FE207" s="306"/>
      <c r="FF207" s="306"/>
      <c r="FG207" s="306"/>
      <c r="FH207" s="306"/>
      <c r="FI207" s="306"/>
      <c r="FJ207" s="306"/>
      <c r="FK207" s="306"/>
      <c r="FL207" s="306"/>
      <c r="FM207" s="306"/>
      <c r="FN207" s="306"/>
      <c r="FO207" s="306"/>
      <c r="FP207" s="306"/>
      <c r="FQ207" s="306"/>
      <c r="FR207" s="306"/>
      <c r="FS207" s="306"/>
      <c r="FT207" s="306"/>
      <c r="FU207" s="306"/>
      <c r="FV207" s="306"/>
      <c r="FW207" s="306"/>
      <c r="FX207" s="306"/>
      <c r="FY207" s="306"/>
      <c r="FZ207" s="306"/>
      <c r="GA207" s="306"/>
      <c r="GB207" s="306"/>
      <c r="GC207" s="306"/>
      <c r="GD207" s="306"/>
      <c r="GE207" s="306"/>
      <c r="GF207" s="306"/>
      <c r="GG207" s="306"/>
      <c r="GH207" s="306"/>
      <c r="GI207" s="306"/>
      <c r="GJ207" s="306"/>
      <c r="GK207" s="306"/>
      <c r="GL207" s="306"/>
      <c r="GM207" s="306"/>
      <c r="GN207" s="306"/>
      <c r="GO207" s="306"/>
      <c r="GP207" s="306"/>
      <c r="GQ207" s="306"/>
      <c r="GR207" s="306"/>
      <c r="GS207" s="306"/>
      <c r="GT207" s="306"/>
      <c r="GU207" s="306"/>
      <c r="GV207" s="306"/>
      <c r="GW207" s="306"/>
      <c r="GX207" s="306"/>
      <c r="GY207" s="306"/>
      <c r="GZ207" s="306"/>
      <c r="HA207" s="306"/>
      <c r="HB207" s="306"/>
      <c r="HC207" s="306"/>
      <c r="HD207" s="306"/>
      <c r="HE207" s="306"/>
      <c r="HF207" s="306"/>
      <c r="HG207" s="306"/>
      <c r="HH207" s="306"/>
      <c r="HI207" s="306"/>
      <c r="HJ207" s="306"/>
      <c r="HK207" s="306"/>
      <c r="HL207" s="306"/>
      <c r="HM207" s="306"/>
      <c r="HN207" s="306"/>
      <c r="HO207" s="306"/>
      <c r="HP207" s="306"/>
      <c r="HQ207" s="306"/>
      <c r="HR207" s="306"/>
      <c r="HS207" s="306"/>
      <c r="HT207" s="306"/>
      <c r="HU207" s="306"/>
      <c r="HV207" s="306"/>
      <c r="HW207" s="306"/>
      <c r="HX207" s="306"/>
      <c r="HY207" s="306"/>
      <c r="HZ207" s="306"/>
      <c r="IA207" s="306"/>
      <c r="IB207" s="306"/>
      <c r="IC207" s="306"/>
      <c r="ID207" s="306"/>
      <c r="IE207" s="306"/>
      <c r="IF207" s="306"/>
      <c r="IG207" s="306"/>
      <c r="IH207" s="306"/>
    </row>
    <row r="208" spans="1:242" s="219" customFormat="1" ht="15" customHeight="1" x14ac:dyDescent="0.3">
      <c r="A208" s="174">
        <v>7.01</v>
      </c>
      <c r="B208" s="231"/>
      <c r="C208" s="232" t="e">
        <f>VLOOKUP(BD.PD8[[#This Row],[Pos]],[18]!PPto[#Data],3,FALSE)</f>
        <v>#REF!</v>
      </c>
      <c r="D208" s="174" t="s">
        <v>23</v>
      </c>
      <c r="E208" s="305" t="str">
        <f>IF(BD.PD8[[#This Row],[.]]="*",VLOOKUP(BD.PD8[[#This Row],[Pos]],[18]Presupuesto!A:H,7,FALSE),"")</f>
        <v/>
      </c>
      <c r="F208" s="234" t="s">
        <v>423</v>
      </c>
      <c r="G208" s="174"/>
      <c r="H208" s="174"/>
      <c r="I208" s="174" t="s">
        <v>1295</v>
      </c>
      <c r="J208" s="382">
        <v>1</v>
      </c>
      <c r="K208" s="174" t="s">
        <v>260</v>
      </c>
      <c r="L208" s="383">
        <f>IF(BD.PD8[[#This Row],[Mon]]="DOP",1,HLOOKUP(BD.PD8[[#This Row],[Mon]],Data!$J$1:$K$2,2,FALSE))</f>
        <v>1</v>
      </c>
      <c r="M208" s="384">
        <v>36573</v>
      </c>
      <c r="N208" s="243">
        <f>BD.PD8[[#This Row],[Cant.]]*BD.PD8[[#This Row],[ Tasa ]]*BD.PD8[[#This Row],[ Precio Und.]]</f>
        <v>36573</v>
      </c>
      <c r="O208" s="386">
        <v>0</v>
      </c>
      <c r="P208" s="243">
        <f>IF(BD.PD8[[#This Row],[Liquid. '[%']]]&lt;&gt;0,(BD.PD8[[#This Row],[Valor Neto '[DOP']]]*BD.PD8[[#This Row],[Liquid. '[%']]])+BD.PD8[[#This Row],[Valor Neto '[DOP']]],BD.PD8[[#This Row],[Valor Neto '[DOP']]])</f>
        <v>36573</v>
      </c>
      <c r="Q208" s="243">
        <f>BD.PD8[[#This Row],[Ppto. Orden Interna '[DOP']]]/HLOOKUP("USD",Data!$J$1:$K$2,2,FALSE)</f>
        <v>562.6615384615385</v>
      </c>
      <c r="R208" s="381" t="s">
        <v>408</v>
      </c>
      <c r="S208" s="387"/>
      <c r="T208" s="387"/>
      <c r="U208" s="492" t="s">
        <v>406</v>
      </c>
      <c r="V208" s="493">
        <v>801672</v>
      </c>
      <c r="W208" s="494" t="s">
        <v>368</v>
      </c>
      <c r="X208" s="495">
        <v>13</v>
      </c>
      <c r="Y208" s="388">
        <v>0.5</v>
      </c>
      <c r="Z208" s="243">
        <f>BD.PD8[[#This Row],[Av.P1 '[%']]]*BD.PD8[[#This Row],[Ppto. Orden Interna '[DOP']]]</f>
        <v>18286.5</v>
      </c>
      <c r="AA208" s="495">
        <v>15</v>
      </c>
      <c r="AB208" s="388">
        <v>0.5</v>
      </c>
      <c r="AC208" s="243">
        <f>BD.PD8[[#This Row],[Av.P2 '[%']]]*BD.PD8[[#This Row],[Ppto. Orden Interna '[DOP']]]</f>
        <v>18286.5</v>
      </c>
      <c r="AD208" s="249"/>
      <c r="AE208" s="389"/>
      <c r="AF208" s="243">
        <f>BD.PD8[[#This Row],[Av.P3 '[%']]]*BD.PD8[[#This Row],[Ppto. Orden Interna '[DOP']]]</f>
        <v>0</v>
      </c>
      <c r="AG208" s="243"/>
      <c r="AH208" s="243"/>
      <c r="AI208" s="243"/>
      <c r="AJ208" s="243"/>
      <c r="AK208" s="243"/>
      <c r="AL208" s="243"/>
      <c r="AM208" s="496">
        <f>BD.PD8[[#This Row],[Pago 3]]+BD.PD8[[#This Row],[Pago 2]]+BD.PD8[[#This Row],[Pago 1]]</f>
        <v>36573</v>
      </c>
      <c r="AN208" s="308" t="s">
        <v>244</v>
      </c>
      <c r="AO208" s="308" t="s">
        <v>245</v>
      </c>
      <c r="AP208" s="308" t="s">
        <v>246</v>
      </c>
      <c r="AQ208" s="308" t="s">
        <v>247</v>
      </c>
      <c r="AR208" s="308">
        <v>594</v>
      </c>
      <c r="AS208" s="308" t="s">
        <v>248</v>
      </c>
      <c r="AT208" s="249" t="s">
        <v>1356</v>
      </c>
      <c r="AU208" s="306"/>
      <c r="AV208" s="306"/>
      <c r="AW208" s="306"/>
      <c r="AX208" s="306"/>
      <c r="AY208" s="306"/>
      <c r="AZ208" s="306"/>
      <c r="BA208" s="306"/>
      <c r="BB208" s="306"/>
      <c r="BC208" s="306"/>
      <c r="BD208" s="306"/>
      <c r="BE208" s="306"/>
      <c r="BF208" s="306"/>
      <c r="BG208" s="306"/>
      <c r="BH208" s="306"/>
      <c r="BI208" s="306"/>
      <c r="BJ208" s="306"/>
      <c r="BK208" s="306"/>
      <c r="BL208" s="306"/>
      <c r="BM208" s="306"/>
      <c r="BN208" s="306"/>
      <c r="BO208" s="306"/>
      <c r="BP208" s="306"/>
      <c r="BQ208" s="306"/>
      <c r="BR208" s="306"/>
      <c r="BS208" s="306"/>
      <c r="BT208" s="306"/>
      <c r="BU208" s="306"/>
      <c r="BV208" s="306"/>
      <c r="BW208" s="306"/>
      <c r="BX208" s="306"/>
      <c r="BY208" s="306"/>
      <c r="BZ208" s="306"/>
      <c r="CA208" s="306"/>
      <c r="CB208" s="306"/>
      <c r="CC208" s="306"/>
      <c r="CD208" s="306"/>
      <c r="CE208" s="306"/>
      <c r="CF208" s="306"/>
      <c r="CG208" s="306"/>
      <c r="CH208" s="306"/>
      <c r="CI208" s="306"/>
      <c r="CJ208" s="306"/>
      <c r="CK208" s="306"/>
      <c r="CL208" s="306"/>
      <c r="CM208" s="306"/>
      <c r="CN208" s="306"/>
      <c r="CO208" s="306"/>
      <c r="CP208" s="306"/>
      <c r="CQ208" s="306"/>
      <c r="CR208" s="306"/>
      <c r="CS208" s="306"/>
      <c r="CT208" s="306"/>
      <c r="CU208" s="306"/>
      <c r="CV208" s="306"/>
      <c r="CW208" s="306"/>
      <c r="CX208" s="306"/>
      <c r="CY208" s="306"/>
      <c r="CZ208" s="306"/>
      <c r="DA208" s="306"/>
      <c r="DB208" s="306"/>
      <c r="DC208" s="306"/>
      <c r="DD208" s="306"/>
      <c r="DE208" s="306"/>
      <c r="DF208" s="306"/>
      <c r="DG208" s="306"/>
      <c r="DH208" s="306"/>
      <c r="DI208" s="306"/>
      <c r="DJ208" s="306"/>
      <c r="DK208" s="306"/>
      <c r="DL208" s="306"/>
      <c r="DM208" s="306"/>
      <c r="DN208" s="306"/>
      <c r="DO208" s="306"/>
      <c r="DP208" s="306"/>
      <c r="DQ208" s="306"/>
      <c r="DR208" s="306"/>
      <c r="DS208" s="306"/>
      <c r="DT208" s="306"/>
      <c r="DU208" s="306"/>
      <c r="DV208" s="306"/>
      <c r="DW208" s="306"/>
      <c r="DX208" s="306"/>
      <c r="DY208" s="306"/>
      <c r="DZ208" s="306"/>
      <c r="EA208" s="306"/>
      <c r="EB208" s="306"/>
      <c r="EC208" s="306"/>
      <c r="ED208" s="306"/>
      <c r="EE208" s="306"/>
      <c r="EF208" s="306"/>
      <c r="EG208" s="306"/>
      <c r="EH208" s="306"/>
      <c r="EI208" s="306"/>
      <c r="EJ208" s="306"/>
      <c r="EK208" s="306"/>
      <c r="EL208" s="306"/>
      <c r="EM208" s="306"/>
      <c r="EN208" s="306"/>
      <c r="EO208" s="306"/>
      <c r="EP208" s="306"/>
      <c r="EQ208" s="306"/>
      <c r="ER208" s="306"/>
      <c r="ES208" s="306"/>
      <c r="ET208" s="306"/>
      <c r="EU208" s="306"/>
      <c r="EV208" s="306"/>
      <c r="EW208" s="306"/>
      <c r="EX208" s="306"/>
      <c r="EY208" s="306"/>
      <c r="EZ208" s="306"/>
      <c r="FA208" s="306"/>
      <c r="FB208" s="306"/>
      <c r="FC208" s="306"/>
      <c r="FD208" s="306"/>
      <c r="FE208" s="306"/>
      <c r="FF208" s="306"/>
      <c r="FG208" s="306"/>
      <c r="FH208" s="306"/>
      <c r="FI208" s="306"/>
      <c r="FJ208" s="306"/>
      <c r="FK208" s="306"/>
      <c r="FL208" s="306"/>
      <c r="FM208" s="306"/>
      <c r="FN208" s="306"/>
      <c r="FO208" s="306"/>
      <c r="FP208" s="306"/>
      <c r="FQ208" s="306"/>
      <c r="FR208" s="306"/>
      <c r="FS208" s="306"/>
      <c r="FT208" s="306"/>
      <c r="FU208" s="306"/>
      <c r="FV208" s="306"/>
      <c r="FW208" s="306"/>
      <c r="FX208" s="306"/>
      <c r="FY208" s="306"/>
      <c r="FZ208" s="306"/>
      <c r="GA208" s="306"/>
      <c r="GB208" s="306"/>
      <c r="GC208" s="306"/>
      <c r="GD208" s="306"/>
      <c r="GE208" s="306"/>
      <c r="GF208" s="306"/>
      <c r="GG208" s="306"/>
      <c r="GH208" s="306"/>
      <c r="GI208" s="306"/>
      <c r="GJ208" s="306"/>
      <c r="GK208" s="306"/>
      <c r="GL208" s="306"/>
      <c r="GM208" s="306"/>
      <c r="GN208" s="306"/>
      <c r="GO208" s="306"/>
      <c r="GP208" s="306"/>
      <c r="GQ208" s="306"/>
      <c r="GR208" s="306"/>
      <c r="GS208" s="306"/>
      <c r="GT208" s="306"/>
      <c r="GU208" s="306"/>
      <c r="GV208" s="306"/>
      <c r="GW208" s="306"/>
      <c r="GX208" s="306"/>
      <c r="GY208" s="306"/>
      <c r="GZ208" s="306"/>
      <c r="HA208" s="306"/>
      <c r="HB208" s="306"/>
      <c r="HC208" s="306"/>
      <c r="HD208" s="306"/>
      <c r="HE208" s="306"/>
      <c r="HF208" s="306"/>
      <c r="HG208" s="306"/>
      <c r="HH208" s="306"/>
      <c r="HI208" s="306"/>
      <c r="HJ208" s="306"/>
      <c r="HK208" s="306"/>
      <c r="HL208" s="306"/>
      <c r="HM208" s="306"/>
      <c r="HN208" s="306"/>
      <c r="HO208" s="306"/>
      <c r="HP208" s="306"/>
      <c r="HQ208" s="306"/>
      <c r="HR208" s="306"/>
      <c r="HS208" s="306"/>
      <c r="HT208" s="306"/>
      <c r="HU208" s="306"/>
      <c r="HV208" s="306"/>
      <c r="HW208" s="306"/>
      <c r="HX208" s="306"/>
      <c r="HY208" s="306"/>
      <c r="HZ208" s="306"/>
      <c r="IA208" s="306"/>
      <c r="IB208" s="306"/>
      <c r="IC208" s="306"/>
      <c r="ID208" s="306"/>
      <c r="IE208" s="306"/>
      <c r="IF208" s="306"/>
      <c r="IG208" s="306"/>
      <c r="IH208" s="306"/>
    </row>
    <row r="209" spans="1:242" s="219" customFormat="1" ht="15" customHeight="1" x14ac:dyDescent="0.3">
      <c r="A209" s="174">
        <v>7.01</v>
      </c>
      <c r="B209" s="231"/>
      <c r="C209" s="232" t="e">
        <f>VLOOKUP(BD.PD8[[#This Row],[Pos]],[18]!PPto[#Data],3,FALSE)</f>
        <v>#REF!</v>
      </c>
      <c r="D209" s="174" t="s">
        <v>23</v>
      </c>
      <c r="E209" s="305" t="str">
        <f>IF(BD.PD8[[#This Row],[.]]="*",VLOOKUP(BD.PD8[[#This Row],[Pos]],[18]Presupuesto!A:H,7,FALSE),"")</f>
        <v/>
      </c>
      <c r="F209" s="234" t="s">
        <v>423</v>
      </c>
      <c r="G209" s="174"/>
      <c r="H209" s="174"/>
      <c r="I209" s="174" t="s">
        <v>1295</v>
      </c>
      <c r="J209" s="382">
        <v>1</v>
      </c>
      <c r="K209" s="174" t="s">
        <v>260</v>
      </c>
      <c r="L209" s="383">
        <f>IF(BD.PD8[[#This Row],[Mon]]="DOP",1,HLOOKUP(BD.PD8[[#This Row],[Mon]],Data!$J$1:$K$2,2,FALSE))</f>
        <v>1</v>
      </c>
      <c r="M209" s="384">
        <v>36573</v>
      </c>
      <c r="N209" s="243">
        <f>BD.PD8[[#This Row],[Cant.]]*BD.PD8[[#This Row],[ Tasa ]]*BD.PD8[[#This Row],[ Precio Und.]]</f>
        <v>36573</v>
      </c>
      <c r="O209" s="386">
        <v>0</v>
      </c>
      <c r="P209" s="243">
        <f>IF(BD.PD8[[#This Row],[Liquid. '[%']]]&lt;&gt;0,(BD.PD8[[#This Row],[Valor Neto '[DOP']]]*BD.PD8[[#This Row],[Liquid. '[%']]])+BD.PD8[[#This Row],[Valor Neto '[DOP']]],BD.PD8[[#This Row],[Valor Neto '[DOP']]])</f>
        <v>36573</v>
      </c>
      <c r="Q209" s="243">
        <f>BD.PD8[[#This Row],[Ppto. Orden Interna '[DOP']]]/HLOOKUP("USD",Data!$J$1:$K$2,2,FALSE)</f>
        <v>562.6615384615385</v>
      </c>
      <c r="R209" s="381" t="s">
        <v>408</v>
      </c>
      <c r="S209" s="387"/>
      <c r="T209" s="387"/>
      <c r="U209" s="492" t="s">
        <v>406</v>
      </c>
      <c r="V209" s="493">
        <v>801672</v>
      </c>
      <c r="W209" s="494" t="s">
        <v>368</v>
      </c>
      <c r="X209" s="495">
        <v>13</v>
      </c>
      <c r="Y209" s="388">
        <v>0.5</v>
      </c>
      <c r="Z209" s="243">
        <f>BD.PD8[[#This Row],[Av.P1 '[%']]]*BD.PD8[[#This Row],[Ppto. Orden Interna '[DOP']]]</f>
        <v>18286.5</v>
      </c>
      <c r="AA209" s="495">
        <v>15</v>
      </c>
      <c r="AB209" s="388">
        <v>0.5</v>
      </c>
      <c r="AC209" s="243">
        <f>BD.PD8[[#This Row],[Av.P2 '[%']]]*BD.PD8[[#This Row],[Ppto. Orden Interna '[DOP']]]</f>
        <v>18286.5</v>
      </c>
      <c r="AD209" s="249"/>
      <c r="AE209" s="389"/>
      <c r="AF209" s="243">
        <f>BD.PD8[[#This Row],[Av.P3 '[%']]]*BD.PD8[[#This Row],[Ppto. Orden Interna '[DOP']]]</f>
        <v>0</v>
      </c>
      <c r="AG209" s="243"/>
      <c r="AH209" s="243"/>
      <c r="AI209" s="243"/>
      <c r="AJ209" s="243"/>
      <c r="AK209" s="243"/>
      <c r="AL209" s="243"/>
      <c r="AM209" s="496">
        <f>BD.PD8[[#This Row],[Pago 3]]+BD.PD8[[#This Row],[Pago 2]]+BD.PD8[[#This Row],[Pago 1]]</f>
        <v>36573</v>
      </c>
      <c r="AN209" s="308" t="s">
        <v>244</v>
      </c>
      <c r="AO209" s="308" t="s">
        <v>245</v>
      </c>
      <c r="AP209" s="308" t="s">
        <v>246</v>
      </c>
      <c r="AQ209" s="308" t="s">
        <v>247</v>
      </c>
      <c r="AR209" s="308">
        <v>594</v>
      </c>
      <c r="AS209" s="308" t="s">
        <v>248</v>
      </c>
      <c r="AT209" s="249" t="s">
        <v>1356</v>
      </c>
      <c r="AU209" s="306"/>
      <c r="AV209" s="306"/>
      <c r="AW209" s="306"/>
      <c r="AX209" s="306"/>
      <c r="AY209" s="306"/>
      <c r="AZ209" s="306"/>
      <c r="BA209" s="306"/>
      <c r="BB209" s="306"/>
      <c r="BC209" s="306"/>
      <c r="BD209" s="306"/>
      <c r="BE209" s="306"/>
      <c r="BF209" s="306"/>
      <c r="BG209" s="306"/>
      <c r="BH209" s="306"/>
      <c r="BI209" s="306"/>
      <c r="BJ209" s="306"/>
      <c r="BK209" s="306"/>
      <c r="BL209" s="306"/>
      <c r="BM209" s="306"/>
      <c r="BN209" s="306"/>
      <c r="BO209" s="306"/>
      <c r="BP209" s="306"/>
      <c r="BQ209" s="306"/>
      <c r="BR209" s="306"/>
      <c r="BS209" s="306"/>
      <c r="BT209" s="306"/>
      <c r="BU209" s="306"/>
      <c r="BV209" s="306"/>
      <c r="BW209" s="306"/>
      <c r="BX209" s="306"/>
      <c r="BY209" s="306"/>
      <c r="BZ209" s="306"/>
      <c r="CA209" s="306"/>
      <c r="CB209" s="306"/>
      <c r="CC209" s="306"/>
      <c r="CD209" s="306"/>
      <c r="CE209" s="306"/>
      <c r="CF209" s="306"/>
      <c r="CG209" s="306"/>
      <c r="CH209" s="306"/>
      <c r="CI209" s="306"/>
      <c r="CJ209" s="306"/>
      <c r="CK209" s="306"/>
      <c r="CL209" s="306"/>
      <c r="CM209" s="306"/>
      <c r="CN209" s="306"/>
      <c r="CO209" s="306"/>
      <c r="CP209" s="306"/>
      <c r="CQ209" s="306"/>
      <c r="CR209" s="306"/>
      <c r="CS209" s="306"/>
      <c r="CT209" s="306"/>
      <c r="CU209" s="306"/>
      <c r="CV209" s="306"/>
      <c r="CW209" s="306"/>
      <c r="CX209" s="306"/>
      <c r="CY209" s="306"/>
      <c r="CZ209" s="306"/>
      <c r="DA209" s="306"/>
      <c r="DB209" s="306"/>
      <c r="DC209" s="306"/>
      <c r="DD209" s="306"/>
      <c r="DE209" s="306"/>
      <c r="DF209" s="306"/>
      <c r="DG209" s="306"/>
      <c r="DH209" s="306"/>
      <c r="DI209" s="306"/>
      <c r="DJ209" s="306"/>
      <c r="DK209" s="306"/>
      <c r="DL209" s="306"/>
      <c r="DM209" s="306"/>
      <c r="DN209" s="306"/>
      <c r="DO209" s="306"/>
      <c r="DP209" s="306"/>
      <c r="DQ209" s="306"/>
      <c r="DR209" s="306"/>
      <c r="DS209" s="306"/>
      <c r="DT209" s="306"/>
      <c r="DU209" s="306"/>
      <c r="DV209" s="306"/>
      <c r="DW209" s="306"/>
      <c r="DX209" s="306"/>
      <c r="DY209" s="306"/>
      <c r="DZ209" s="306"/>
      <c r="EA209" s="306"/>
      <c r="EB209" s="306"/>
      <c r="EC209" s="306"/>
      <c r="ED209" s="306"/>
      <c r="EE209" s="306"/>
      <c r="EF209" s="306"/>
      <c r="EG209" s="306"/>
      <c r="EH209" s="306"/>
      <c r="EI209" s="306"/>
      <c r="EJ209" s="306"/>
      <c r="EK209" s="306"/>
      <c r="EL209" s="306"/>
      <c r="EM209" s="306"/>
      <c r="EN209" s="306"/>
      <c r="EO209" s="306"/>
      <c r="EP209" s="306"/>
      <c r="EQ209" s="306"/>
      <c r="ER209" s="306"/>
      <c r="ES209" s="306"/>
      <c r="ET209" s="306"/>
      <c r="EU209" s="306"/>
      <c r="EV209" s="306"/>
      <c r="EW209" s="306"/>
      <c r="EX209" s="306"/>
      <c r="EY209" s="306"/>
      <c r="EZ209" s="306"/>
      <c r="FA209" s="306"/>
      <c r="FB209" s="306"/>
      <c r="FC209" s="306"/>
      <c r="FD209" s="306"/>
      <c r="FE209" s="306"/>
      <c r="FF209" s="306"/>
      <c r="FG209" s="306"/>
      <c r="FH209" s="306"/>
      <c r="FI209" s="306"/>
      <c r="FJ209" s="306"/>
      <c r="FK209" s="306"/>
      <c r="FL209" s="306"/>
      <c r="FM209" s="306"/>
      <c r="FN209" s="306"/>
      <c r="FO209" s="306"/>
      <c r="FP209" s="306"/>
      <c r="FQ209" s="306"/>
      <c r="FR209" s="306"/>
      <c r="FS209" s="306"/>
      <c r="FT209" s="306"/>
      <c r="FU209" s="306"/>
      <c r="FV209" s="306"/>
      <c r="FW209" s="306"/>
      <c r="FX209" s="306"/>
      <c r="FY209" s="306"/>
      <c r="FZ209" s="306"/>
      <c r="GA209" s="306"/>
      <c r="GB209" s="306"/>
      <c r="GC209" s="306"/>
      <c r="GD209" s="306"/>
      <c r="GE209" s="306"/>
      <c r="GF209" s="306"/>
      <c r="GG209" s="306"/>
      <c r="GH209" s="306"/>
      <c r="GI209" s="306"/>
      <c r="GJ209" s="306"/>
      <c r="GK209" s="306"/>
      <c r="GL209" s="306"/>
      <c r="GM209" s="306"/>
      <c r="GN209" s="306"/>
      <c r="GO209" s="306"/>
      <c r="GP209" s="306"/>
      <c r="GQ209" s="306"/>
      <c r="GR209" s="306"/>
      <c r="GS209" s="306"/>
      <c r="GT209" s="306"/>
      <c r="GU209" s="306"/>
      <c r="GV209" s="306"/>
      <c r="GW209" s="306"/>
      <c r="GX209" s="306"/>
      <c r="GY209" s="306"/>
      <c r="GZ209" s="306"/>
      <c r="HA209" s="306"/>
      <c r="HB209" s="306"/>
      <c r="HC209" s="306"/>
      <c r="HD209" s="306"/>
      <c r="HE209" s="306"/>
      <c r="HF209" s="306"/>
      <c r="HG209" s="306"/>
      <c r="HH209" s="306"/>
      <c r="HI209" s="306"/>
      <c r="HJ209" s="306"/>
      <c r="HK209" s="306"/>
      <c r="HL209" s="306"/>
      <c r="HM209" s="306"/>
      <c r="HN209" s="306"/>
      <c r="HO209" s="306"/>
      <c r="HP209" s="306"/>
      <c r="HQ209" s="306"/>
      <c r="HR209" s="306"/>
      <c r="HS209" s="306"/>
      <c r="HT209" s="306"/>
      <c r="HU209" s="306"/>
      <c r="HV209" s="306"/>
      <c r="HW209" s="306"/>
      <c r="HX209" s="306"/>
      <c r="HY209" s="306"/>
      <c r="HZ209" s="306"/>
      <c r="IA209" s="306"/>
      <c r="IB209" s="306"/>
      <c r="IC209" s="306"/>
      <c r="ID209" s="306"/>
      <c r="IE209" s="306"/>
      <c r="IF209" s="306"/>
      <c r="IG209" s="306"/>
      <c r="IH209" s="306"/>
    </row>
    <row r="210" spans="1:242" s="522" customFormat="1" ht="15" customHeight="1" x14ac:dyDescent="0.3">
      <c r="A210" s="174">
        <v>7.01</v>
      </c>
      <c r="B210" s="231"/>
      <c r="C210" s="232" t="e">
        <f>VLOOKUP(BD.PD8[[#This Row],[Pos]],[18]!PPto[#Data],3,FALSE)</f>
        <v>#REF!</v>
      </c>
      <c r="D210" s="174" t="s">
        <v>23</v>
      </c>
      <c r="E210" s="305" t="str">
        <f>IF(BD.PD8[[#This Row],[.]]="*",VLOOKUP(BD.PD8[[#This Row],[Pos]],[18]Presupuesto!A:H,7,FALSE),"")</f>
        <v/>
      </c>
      <c r="F210" s="234" t="s">
        <v>423</v>
      </c>
      <c r="G210" s="174"/>
      <c r="H210" s="174"/>
      <c r="I210" s="174" t="s">
        <v>1295</v>
      </c>
      <c r="J210" s="382">
        <v>2</v>
      </c>
      <c r="K210" s="174" t="s">
        <v>260</v>
      </c>
      <c r="L210" s="383">
        <f>IF(BD.PD8[[#This Row],[Mon]]="DOP",1,HLOOKUP(BD.PD8[[#This Row],[Mon]],Data!$J$1:$K$2,2,FALSE))</f>
        <v>1</v>
      </c>
      <c r="M210" s="384">
        <v>36573</v>
      </c>
      <c r="N210" s="243">
        <f>BD.PD8[[#This Row],[Cant.]]*BD.PD8[[#This Row],[ Tasa ]]*BD.PD8[[#This Row],[ Precio Und.]]</f>
        <v>73146</v>
      </c>
      <c r="O210" s="386">
        <v>0</v>
      </c>
      <c r="P210" s="243">
        <f>IF(BD.PD8[[#This Row],[Liquid. '[%']]]&lt;&gt;0,(BD.PD8[[#This Row],[Valor Neto '[DOP']]]*BD.PD8[[#This Row],[Liquid. '[%']]])+BD.PD8[[#This Row],[Valor Neto '[DOP']]],BD.PD8[[#This Row],[Valor Neto '[DOP']]])</f>
        <v>73146</v>
      </c>
      <c r="Q210" s="243">
        <f>BD.PD8[[#This Row],[Ppto. Orden Interna '[DOP']]]/HLOOKUP("USD",Data!$J$1:$K$2,2,FALSE)</f>
        <v>1125.323076923077</v>
      </c>
      <c r="R210" s="381" t="s">
        <v>408</v>
      </c>
      <c r="S210" s="387"/>
      <c r="T210" s="387"/>
      <c r="U210" s="492" t="s">
        <v>406</v>
      </c>
      <c r="V210" s="493">
        <v>801672</v>
      </c>
      <c r="W210" s="494" t="s">
        <v>368</v>
      </c>
      <c r="X210" s="495">
        <v>13</v>
      </c>
      <c r="Y210" s="388">
        <v>0.5</v>
      </c>
      <c r="Z210" s="243">
        <f>BD.PD8[[#This Row],[Av.P1 '[%']]]*BD.PD8[[#This Row],[Ppto. Orden Interna '[DOP']]]</f>
        <v>36573</v>
      </c>
      <c r="AA210" s="495">
        <v>15</v>
      </c>
      <c r="AB210" s="388">
        <v>0.5</v>
      </c>
      <c r="AC210" s="243">
        <f>BD.PD8[[#This Row],[Av.P2 '[%']]]*BD.PD8[[#This Row],[Ppto. Orden Interna '[DOP']]]</f>
        <v>36573</v>
      </c>
      <c r="AD210" s="249"/>
      <c r="AE210" s="389"/>
      <c r="AF210" s="243">
        <f>BD.PD8[[#This Row],[Av.P3 '[%']]]*BD.PD8[[#This Row],[Ppto. Orden Interna '[DOP']]]</f>
        <v>0</v>
      </c>
      <c r="AG210" s="243"/>
      <c r="AH210" s="243"/>
      <c r="AI210" s="243"/>
      <c r="AJ210" s="243"/>
      <c r="AK210" s="243"/>
      <c r="AL210" s="243"/>
      <c r="AM210" s="496">
        <f>BD.PD8[[#This Row],[Pago 3]]+BD.PD8[[#This Row],[Pago 2]]+BD.PD8[[#This Row],[Pago 1]]</f>
        <v>73146</v>
      </c>
      <c r="AN210" s="308" t="s">
        <v>244</v>
      </c>
      <c r="AO210" s="308" t="s">
        <v>245</v>
      </c>
      <c r="AP210" s="308" t="s">
        <v>246</v>
      </c>
      <c r="AQ210" s="308" t="s">
        <v>247</v>
      </c>
      <c r="AR210" s="308">
        <v>594</v>
      </c>
      <c r="AS210" s="308" t="s">
        <v>248</v>
      </c>
      <c r="AT210" s="249" t="s">
        <v>1356</v>
      </c>
      <c r="AU210" s="306"/>
      <c r="AV210" s="306"/>
      <c r="AW210" s="306"/>
      <c r="AX210" s="306"/>
      <c r="AY210" s="306"/>
      <c r="AZ210" s="306"/>
      <c r="BA210" s="306"/>
      <c r="BB210" s="306"/>
      <c r="BC210" s="306"/>
      <c r="BD210" s="306"/>
      <c r="BE210" s="306"/>
      <c r="BF210" s="306"/>
      <c r="BG210" s="306"/>
      <c r="BH210" s="306"/>
      <c r="BI210" s="306"/>
      <c r="BJ210" s="306"/>
      <c r="BK210" s="306"/>
      <c r="BL210" s="306"/>
      <c r="BM210" s="306"/>
      <c r="BN210" s="306"/>
      <c r="BO210" s="306"/>
      <c r="BP210" s="306"/>
      <c r="BQ210" s="306"/>
      <c r="BR210" s="306"/>
      <c r="BS210" s="306"/>
      <c r="BT210" s="306"/>
      <c r="BU210" s="306"/>
      <c r="BV210" s="306"/>
      <c r="BW210" s="306"/>
      <c r="BX210" s="306"/>
      <c r="BY210" s="306"/>
      <c r="BZ210" s="306"/>
      <c r="CA210" s="306"/>
      <c r="CB210" s="306"/>
      <c r="CC210" s="306"/>
      <c r="CD210" s="306"/>
      <c r="CE210" s="306"/>
      <c r="CF210" s="306"/>
      <c r="CG210" s="306"/>
      <c r="CH210" s="306"/>
      <c r="CI210" s="306"/>
      <c r="CJ210" s="306"/>
      <c r="CK210" s="306"/>
      <c r="CL210" s="306"/>
      <c r="CM210" s="306"/>
      <c r="CN210" s="306"/>
      <c r="CO210" s="306"/>
      <c r="CP210" s="306"/>
      <c r="CQ210" s="306"/>
      <c r="CR210" s="306"/>
      <c r="CS210" s="306"/>
      <c r="CT210" s="306"/>
      <c r="CU210" s="306"/>
      <c r="CV210" s="306"/>
      <c r="CW210" s="306"/>
      <c r="CX210" s="306"/>
      <c r="CY210" s="306"/>
      <c r="CZ210" s="306"/>
      <c r="DA210" s="306"/>
      <c r="DB210" s="306"/>
      <c r="DC210" s="306"/>
      <c r="DD210" s="306"/>
      <c r="DE210" s="306"/>
      <c r="DF210" s="306"/>
      <c r="DG210" s="306"/>
      <c r="DH210" s="306"/>
      <c r="DI210" s="306"/>
      <c r="DJ210" s="306"/>
      <c r="DK210" s="306"/>
      <c r="DL210" s="306"/>
      <c r="DM210" s="306"/>
      <c r="DN210" s="306"/>
      <c r="DO210" s="306"/>
      <c r="DP210" s="306"/>
      <c r="DQ210" s="306"/>
      <c r="DR210" s="306"/>
      <c r="DS210" s="306"/>
      <c r="DT210" s="306"/>
      <c r="DU210" s="306"/>
      <c r="DV210" s="306"/>
      <c r="DW210" s="306"/>
      <c r="DX210" s="306"/>
      <c r="DY210" s="306"/>
      <c r="DZ210" s="306"/>
      <c r="EA210" s="306"/>
      <c r="EB210" s="306"/>
      <c r="EC210" s="306"/>
      <c r="ED210" s="306"/>
      <c r="EE210" s="306"/>
      <c r="EF210" s="306"/>
      <c r="EG210" s="306"/>
      <c r="EH210" s="306"/>
      <c r="EI210" s="306"/>
      <c r="EJ210" s="306"/>
      <c r="EK210" s="306"/>
      <c r="EL210" s="306"/>
      <c r="EM210" s="306"/>
      <c r="EN210" s="306"/>
      <c r="EO210" s="306"/>
      <c r="EP210" s="306"/>
      <c r="EQ210" s="306"/>
      <c r="ER210" s="306"/>
      <c r="ES210" s="306"/>
      <c r="ET210" s="306"/>
      <c r="EU210" s="306"/>
      <c r="EV210" s="306"/>
      <c r="EW210" s="306"/>
      <c r="EX210" s="306"/>
      <c r="EY210" s="306"/>
      <c r="EZ210" s="306"/>
      <c r="FA210" s="306"/>
      <c r="FB210" s="306"/>
      <c r="FC210" s="306"/>
      <c r="FD210" s="306"/>
      <c r="FE210" s="306"/>
      <c r="FF210" s="306"/>
      <c r="FG210" s="306"/>
      <c r="FH210" s="306"/>
      <c r="FI210" s="306"/>
      <c r="FJ210" s="306"/>
      <c r="FK210" s="306"/>
      <c r="FL210" s="306"/>
      <c r="FM210" s="306"/>
      <c r="FN210" s="306"/>
      <c r="FO210" s="306"/>
      <c r="FP210" s="306"/>
      <c r="FQ210" s="306"/>
      <c r="FR210" s="306"/>
      <c r="FS210" s="306"/>
      <c r="FT210" s="306"/>
      <c r="FU210" s="306"/>
      <c r="FV210" s="306"/>
      <c r="FW210" s="306"/>
      <c r="FX210" s="306"/>
      <c r="FY210" s="306"/>
      <c r="FZ210" s="306"/>
      <c r="GA210" s="306"/>
      <c r="GB210" s="306"/>
      <c r="GC210" s="306"/>
      <c r="GD210" s="306"/>
      <c r="GE210" s="306"/>
      <c r="GF210" s="306"/>
      <c r="GG210" s="306"/>
      <c r="GH210" s="306"/>
      <c r="GI210" s="306"/>
      <c r="GJ210" s="306"/>
      <c r="GK210" s="306"/>
      <c r="GL210" s="306"/>
      <c r="GM210" s="306"/>
      <c r="GN210" s="306"/>
      <c r="GO210" s="306"/>
      <c r="GP210" s="306"/>
      <c r="GQ210" s="306"/>
      <c r="GR210" s="306"/>
      <c r="GS210" s="306"/>
      <c r="GT210" s="306"/>
      <c r="GU210" s="306"/>
      <c r="GV210" s="306"/>
      <c r="GW210" s="306"/>
      <c r="GX210" s="306"/>
      <c r="GY210" s="306"/>
      <c r="GZ210" s="306"/>
      <c r="HA210" s="306"/>
      <c r="HB210" s="306"/>
      <c r="HC210" s="306"/>
      <c r="HD210" s="306"/>
      <c r="HE210" s="306"/>
      <c r="HF210" s="306"/>
      <c r="HG210" s="306"/>
      <c r="HH210" s="306"/>
      <c r="HI210" s="306"/>
      <c r="HJ210" s="306"/>
      <c r="HK210" s="306"/>
      <c r="HL210" s="306"/>
      <c r="HM210" s="306"/>
      <c r="HN210" s="306"/>
      <c r="HO210" s="306"/>
      <c r="HP210" s="306"/>
      <c r="HQ210" s="306"/>
      <c r="HR210" s="306"/>
      <c r="HS210" s="306"/>
      <c r="HT210" s="306"/>
      <c r="HU210" s="306"/>
      <c r="HV210" s="306"/>
      <c r="HW210" s="306"/>
      <c r="HX210" s="306"/>
      <c r="HY210" s="306"/>
      <c r="HZ210" s="306"/>
      <c r="IA210" s="306"/>
      <c r="IB210" s="306"/>
      <c r="IC210" s="306"/>
      <c r="ID210" s="306"/>
      <c r="IE210" s="306"/>
      <c r="IF210" s="306"/>
      <c r="IG210" s="306"/>
      <c r="IH210" s="306"/>
    </row>
    <row r="211" spans="1:242" s="219" customFormat="1" ht="15" customHeight="1" x14ac:dyDescent="0.3">
      <c r="A211" s="174">
        <v>7.01</v>
      </c>
      <c r="B211" s="231"/>
      <c r="C211" s="232" t="e">
        <f>VLOOKUP(BD.PD8[[#This Row],[Pos]],[18]!PPto[#Data],3,FALSE)</f>
        <v>#REF!</v>
      </c>
      <c r="D211" s="174" t="s">
        <v>23</v>
      </c>
      <c r="E211" s="305" t="str">
        <f>IF(BD.PD8[[#This Row],[.]]="*",VLOOKUP(BD.PD8[[#This Row],[Pos]],[18]Presupuesto!A:H,7,FALSE),"")</f>
        <v/>
      </c>
      <c r="F211" s="234" t="s">
        <v>424</v>
      </c>
      <c r="G211" s="174"/>
      <c r="H211" s="174"/>
      <c r="I211" s="174" t="s">
        <v>1295</v>
      </c>
      <c r="J211" s="382">
        <v>1</v>
      </c>
      <c r="K211" s="174" t="s">
        <v>260</v>
      </c>
      <c r="L211" s="383">
        <f>IF(BD.PD8[[#This Row],[Mon]]="DOP",1,HLOOKUP(BD.PD8[[#This Row],[Mon]],Data!$J$1:$K$2,2,FALSE))</f>
        <v>1</v>
      </c>
      <c r="M211" s="384">
        <v>32742</v>
      </c>
      <c r="N211" s="243">
        <f>BD.PD8[[#This Row],[Cant.]]*BD.PD8[[#This Row],[ Tasa ]]*BD.PD8[[#This Row],[ Precio Und.]]</f>
        <v>32742</v>
      </c>
      <c r="O211" s="386">
        <v>0</v>
      </c>
      <c r="P211" s="243">
        <f>IF(BD.PD8[[#This Row],[Liquid. '[%']]]&lt;&gt;0,(BD.PD8[[#This Row],[Valor Neto '[DOP']]]*BD.PD8[[#This Row],[Liquid. '[%']]])+BD.PD8[[#This Row],[Valor Neto '[DOP']]],BD.PD8[[#This Row],[Valor Neto '[DOP']]])</f>
        <v>32742</v>
      </c>
      <c r="Q211" s="243">
        <f>BD.PD8[[#This Row],[Ppto. Orden Interna '[DOP']]]/HLOOKUP("USD",Data!$J$1:$K$2,2,FALSE)</f>
        <v>503.72307692307692</v>
      </c>
      <c r="R211" s="381" t="s">
        <v>408</v>
      </c>
      <c r="S211" s="387"/>
      <c r="T211" s="387"/>
      <c r="U211" s="492" t="s">
        <v>406</v>
      </c>
      <c r="V211" s="493">
        <v>801672</v>
      </c>
      <c r="W211" s="494" t="s">
        <v>368</v>
      </c>
      <c r="X211" s="495">
        <v>13</v>
      </c>
      <c r="Y211" s="388">
        <v>0.5</v>
      </c>
      <c r="Z211" s="243">
        <f>BD.PD8[[#This Row],[Av.P1 '[%']]]*BD.PD8[[#This Row],[Ppto. Orden Interna '[DOP']]]</f>
        <v>16371</v>
      </c>
      <c r="AA211" s="495">
        <v>15</v>
      </c>
      <c r="AB211" s="388">
        <v>0.5</v>
      </c>
      <c r="AC211" s="243">
        <f>BD.PD8[[#This Row],[Av.P2 '[%']]]*BD.PD8[[#This Row],[Ppto. Orden Interna '[DOP']]]</f>
        <v>16371</v>
      </c>
      <c r="AD211" s="249"/>
      <c r="AE211" s="389"/>
      <c r="AF211" s="243">
        <f>BD.PD8[[#This Row],[Av.P3 '[%']]]*BD.PD8[[#This Row],[Ppto. Orden Interna '[DOP']]]</f>
        <v>0</v>
      </c>
      <c r="AG211" s="243"/>
      <c r="AH211" s="243"/>
      <c r="AI211" s="243"/>
      <c r="AJ211" s="243"/>
      <c r="AK211" s="243"/>
      <c r="AL211" s="243"/>
      <c r="AM211" s="496">
        <f>BD.PD8[[#This Row],[Pago 3]]+BD.PD8[[#This Row],[Pago 2]]+BD.PD8[[#This Row],[Pago 1]]</f>
        <v>32742</v>
      </c>
      <c r="AN211" s="308" t="s">
        <v>244</v>
      </c>
      <c r="AO211" s="308" t="s">
        <v>245</v>
      </c>
      <c r="AP211" s="308" t="s">
        <v>246</v>
      </c>
      <c r="AQ211" s="308" t="s">
        <v>247</v>
      </c>
      <c r="AR211" s="308">
        <v>594</v>
      </c>
      <c r="AS211" s="308" t="s">
        <v>248</v>
      </c>
      <c r="AT211" s="249" t="s">
        <v>1356</v>
      </c>
      <c r="AU211" s="306"/>
      <c r="AV211" s="306"/>
      <c r="AW211" s="306"/>
      <c r="AX211" s="306"/>
      <c r="AY211" s="306"/>
      <c r="AZ211" s="306"/>
      <c r="BA211" s="306"/>
      <c r="BB211" s="306"/>
      <c r="BC211" s="306"/>
      <c r="BD211" s="306"/>
      <c r="BE211" s="306"/>
      <c r="BF211" s="306"/>
      <c r="BG211" s="306"/>
      <c r="BH211" s="306"/>
      <c r="BI211" s="306"/>
      <c r="BJ211" s="306"/>
      <c r="BK211" s="306"/>
      <c r="BL211" s="306"/>
      <c r="BM211" s="306"/>
      <c r="BN211" s="306"/>
      <c r="BO211" s="306"/>
      <c r="BP211" s="306"/>
      <c r="BQ211" s="306"/>
      <c r="BR211" s="306"/>
      <c r="BS211" s="306"/>
      <c r="BT211" s="306"/>
      <c r="BU211" s="306"/>
      <c r="BV211" s="306"/>
      <c r="BW211" s="306"/>
      <c r="BX211" s="306"/>
      <c r="BY211" s="306"/>
      <c r="BZ211" s="306"/>
      <c r="CA211" s="306"/>
      <c r="CB211" s="306"/>
      <c r="CC211" s="306"/>
      <c r="CD211" s="306"/>
      <c r="CE211" s="306"/>
      <c r="CF211" s="306"/>
      <c r="CG211" s="306"/>
      <c r="CH211" s="306"/>
      <c r="CI211" s="306"/>
      <c r="CJ211" s="306"/>
      <c r="CK211" s="306"/>
      <c r="CL211" s="306"/>
      <c r="CM211" s="306"/>
      <c r="CN211" s="306"/>
      <c r="CO211" s="306"/>
      <c r="CP211" s="306"/>
      <c r="CQ211" s="306"/>
      <c r="CR211" s="306"/>
      <c r="CS211" s="306"/>
      <c r="CT211" s="306"/>
      <c r="CU211" s="306"/>
      <c r="CV211" s="306"/>
      <c r="CW211" s="306"/>
      <c r="CX211" s="306"/>
      <c r="CY211" s="306"/>
      <c r="CZ211" s="306"/>
      <c r="DA211" s="306"/>
      <c r="DB211" s="306"/>
      <c r="DC211" s="306"/>
      <c r="DD211" s="306"/>
      <c r="DE211" s="306"/>
      <c r="DF211" s="306"/>
      <c r="DG211" s="306"/>
      <c r="DH211" s="306"/>
      <c r="DI211" s="306"/>
      <c r="DJ211" s="306"/>
      <c r="DK211" s="306"/>
      <c r="DL211" s="306"/>
      <c r="DM211" s="306"/>
      <c r="DN211" s="306"/>
      <c r="DO211" s="306"/>
      <c r="DP211" s="306"/>
      <c r="DQ211" s="306"/>
      <c r="DR211" s="306"/>
      <c r="DS211" s="306"/>
      <c r="DT211" s="306"/>
      <c r="DU211" s="306"/>
      <c r="DV211" s="306"/>
      <c r="DW211" s="306"/>
      <c r="DX211" s="306"/>
      <c r="DY211" s="306"/>
      <c r="DZ211" s="306"/>
      <c r="EA211" s="306"/>
      <c r="EB211" s="306"/>
      <c r="EC211" s="306"/>
      <c r="ED211" s="306"/>
      <c r="EE211" s="306"/>
      <c r="EF211" s="306"/>
      <c r="EG211" s="306"/>
      <c r="EH211" s="306"/>
      <c r="EI211" s="306"/>
      <c r="EJ211" s="306"/>
      <c r="EK211" s="306"/>
      <c r="EL211" s="306"/>
      <c r="EM211" s="306"/>
      <c r="EN211" s="306"/>
      <c r="EO211" s="306"/>
      <c r="EP211" s="306"/>
      <c r="EQ211" s="306"/>
      <c r="ER211" s="306"/>
      <c r="ES211" s="306"/>
      <c r="ET211" s="306"/>
      <c r="EU211" s="306"/>
      <c r="EV211" s="306"/>
      <c r="EW211" s="306"/>
      <c r="EX211" s="306"/>
      <c r="EY211" s="306"/>
      <c r="EZ211" s="306"/>
      <c r="FA211" s="306"/>
      <c r="FB211" s="306"/>
      <c r="FC211" s="306"/>
      <c r="FD211" s="306"/>
      <c r="FE211" s="306"/>
      <c r="FF211" s="306"/>
      <c r="FG211" s="306"/>
      <c r="FH211" s="306"/>
      <c r="FI211" s="306"/>
      <c r="FJ211" s="306"/>
      <c r="FK211" s="306"/>
      <c r="FL211" s="306"/>
      <c r="FM211" s="306"/>
      <c r="FN211" s="306"/>
      <c r="FO211" s="306"/>
      <c r="FP211" s="306"/>
      <c r="FQ211" s="306"/>
      <c r="FR211" s="306"/>
      <c r="FS211" s="306"/>
      <c r="FT211" s="306"/>
      <c r="FU211" s="306"/>
      <c r="FV211" s="306"/>
      <c r="FW211" s="306"/>
      <c r="FX211" s="306"/>
      <c r="FY211" s="306"/>
      <c r="FZ211" s="306"/>
      <c r="GA211" s="306"/>
      <c r="GB211" s="306"/>
      <c r="GC211" s="306"/>
      <c r="GD211" s="306"/>
      <c r="GE211" s="306"/>
      <c r="GF211" s="306"/>
      <c r="GG211" s="306"/>
      <c r="GH211" s="306"/>
      <c r="GI211" s="306"/>
      <c r="GJ211" s="306"/>
      <c r="GK211" s="306"/>
      <c r="GL211" s="306"/>
      <c r="GM211" s="306"/>
      <c r="GN211" s="306"/>
      <c r="GO211" s="306"/>
      <c r="GP211" s="306"/>
      <c r="GQ211" s="306"/>
      <c r="GR211" s="306"/>
      <c r="GS211" s="306"/>
      <c r="GT211" s="306"/>
      <c r="GU211" s="306"/>
      <c r="GV211" s="306"/>
      <c r="GW211" s="306"/>
      <c r="GX211" s="306"/>
      <c r="GY211" s="306"/>
      <c r="GZ211" s="306"/>
      <c r="HA211" s="306"/>
      <c r="HB211" s="306"/>
      <c r="HC211" s="306"/>
      <c r="HD211" s="306"/>
      <c r="HE211" s="306"/>
      <c r="HF211" s="306"/>
      <c r="HG211" s="306"/>
      <c r="HH211" s="306"/>
      <c r="HI211" s="306"/>
      <c r="HJ211" s="306"/>
      <c r="HK211" s="306"/>
      <c r="HL211" s="306"/>
      <c r="HM211" s="306"/>
      <c r="HN211" s="306"/>
      <c r="HO211" s="306"/>
      <c r="HP211" s="306"/>
      <c r="HQ211" s="306"/>
      <c r="HR211" s="306"/>
      <c r="HS211" s="306"/>
      <c r="HT211" s="306"/>
      <c r="HU211" s="306"/>
      <c r="HV211" s="306"/>
      <c r="HW211" s="306"/>
      <c r="HX211" s="306"/>
      <c r="HY211" s="306"/>
      <c r="HZ211" s="306"/>
      <c r="IA211" s="306"/>
      <c r="IB211" s="306"/>
      <c r="IC211" s="306"/>
      <c r="ID211" s="306"/>
      <c r="IE211" s="306"/>
      <c r="IF211" s="306"/>
      <c r="IG211" s="306"/>
      <c r="IH211" s="306"/>
    </row>
    <row r="212" spans="1:242" s="219" customFormat="1" ht="15" customHeight="1" x14ac:dyDescent="0.3">
      <c r="A212" s="174">
        <v>7.01</v>
      </c>
      <c r="B212" s="231"/>
      <c r="C212" s="232" t="e">
        <f>VLOOKUP(BD.PD8[[#This Row],[Pos]],[18]!PPto[#Data],3,FALSE)</f>
        <v>#REF!</v>
      </c>
      <c r="D212" s="174" t="s">
        <v>23</v>
      </c>
      <c r="E212" s="305" t="str">
        <f>IF(BD.PD8[[#This Row],[.]]="*",VLOOKUP(BD.PD8[[#This Row],[Pos]],[18]Presupuesto!A:H,7,FALSE),"")</f>
        <v/>
      </c>
      <c r="F212" s="234" t="s">
        <v>425</v>
      </c>
      <c r="G212" s="174"/>
      <c r="H212" s="174"/>
      <c r="I212" s="174" t="s">
        <v>1295</v>
      </c>
      <c r="J212" s="382">
        <v>1</v>
      </c>
      <c r="K212" s="174" t="s">
        <v>260</v>
      </c>
      <c r="L212" s="383">
        <f>IF(BD.PD8[[#This Row],[Mon]]="DOP",1,HLOOKUP(BD.PD8[[#This Row],[Mon]],Data!$J$1:$K$2,2,FALSE))</f>
        <v>1</v>
      </c>
      <c r="M212" s="384">
        <v>18719.25</v>
      </c>
      <c r="N212" s="243">
        <f>BD.PD8[[#This Row],[Cant.]]*BD.PD8[[#This Row],[ Tasa ]]*BD.PD8[[#This Row],[ Precio Und.]]</f>
        <v>18719.25</v>
      </c>
      <c r="O212" s="386">
        <v>0</v>
      </c>
      <c r="P212" s="243">
        <f>IF(BD.PD8[[#This Row],[Liquid. '[%']]]&lt;&gt;0,(BD.PD8[[#This Row],[Valor Neto '[DOP']]]*BD.PD8[[#This Row],[Liquid. '[%']]])+BD.PD8[[#This Row],[Valor Neto '[DOP']]],BD.PD8[[#This Row],[Valor Neto '[DOP']]])</f>
        <v>18719.25</v>
      </c>
      <c r="Q212" s="243">
        <f>BD.PD8[[#This Row],[Ppto. Orden Interna '[DOP']]]/HLOOKUP("USD",Data!$J$1:$K$2,2,FALSE)</f>
        <v>287.98846153846154</v>
      </c>
      <c r="R212" s="381" t="s">
        <v>408</v>
      </c>
      <c r="S212" s="387"/>
      <c r="T212" s="387"/>
      <c r="U212" s="492" t="s">
        <v>406</v>
      </c>
      <c r="V212" s="493">
        <v>801672</v>
      </c>
      <c r="W212" s="494" t="s">
        <v>368</v>
      </c>
      <c r="X212" s="495">
        <v>13</v>
      </c>
      <c r="Y212" s="388">
        <v>0.5</v>
      </c>
      <c r="Z212" s="243">
        <f>BD.PD8[[#This Row],[Av.P1 '[%']]]*BD.PD8[[#This Row],[Ppto. Orden Interna '[DOP']]]</f>
        <v>9359.625</v>
      </c>
      <c r="AA212" s="495">
        <v>15</v>
      </c>
      <c r="AB212" s="388">
        <v>0.5</v>
      </c>
      <c r="AC212" s="243">
        <f>BD.PD8[[#This Row],[Av.P2 '[%']]]*BD.PD8[[#This Row],[Ppto. Orden Interna '[DOP']]]</f>
        <v>9359.625</v>
      </c>
      <c r="AD212" s="249"/>
      <c r="AE212" s="389"/>
      <c r="AF212" s="243">
        <f>BD.PD8[[#This Row],[Av.P3 '[%']]]*BD.PD8[[#This Row],[Ppto. Orden Interna '[DOP']]]</f>
        <v>0</v>
      </c>
      <c r="AG212" s="243"/>
      <c r="AH212" s="243"/>
      <c r="AI212" s="243"/>
      <c r="AJ212" s="243"/>
      <c r="AK212" s="243"/>
      <c r="AL212" s="243"/>
      <c r="AM212" s="496">
        <f>BD.PD8[[#This Row],[Pago 3]]+BD.PD8[[#This Row],[Pago 2]]+BD.PD8[[#This Row],[Pago 1]]</f>
        <v>18719.25</v>
      </c>
      <c r="AN212" s="308" t="s">
        <v>244</v>
      </c>
      <c r="AO212" s="308" t="s">
        <v>245</v>
      </c>
      <c r="AP212" s="308" t="s">
        <v>246</v>
      </c>
      <c r="AQ212" s="308" t="s">
        <v>247</v>
      </c>
      <c r="AR212" s="308">
        <v>594</v>
      </c>
      <c r="AS212" s="308" t="s">
        <v>248</v>
      </c>
      <c r="AT212" s="249" t="s">
        <v>1356</v>
      </c>
      <c r="AU212" s="306"/>
      <c r="AV212" s="306"/>
      <c r="AW212" s="306"/>
      <c r="AX212" s="306"/>
      <c r="AY212" s="306"/>
      <c r="AZ212" s="306"/>
      <c r="BA212" s="306"/>
      <c r="BB212" s="306"/>
      <c r="BC212" s="306"/>
      <c r="BD212" s="306"/>
      <c r="BE212" s="306"/>
      <c r="BF212" s="306"/>
      <c r="BG212" s="306"/>
      <c r="BH212" s="306"/>
      <c r="BI212" s="306"/>
      <c r="BJ212" s="306"/>
      <c r="BK212" s="306"/>
      <c r="BL212" s="306"/>
      <c r="BM212" s="306"/>
      <c r="BN212" s="306"/>
      <c r="BO212" s="306"/>
      <c r="BP212" s="306"/>
      <c r="BQ212" s="306"/>
      <c r="BR212" s="306"/>
      <c r="BS212" s="306"/>
      <c r="BT212" s="306"/>
      <c r="BU212" s="306"/>
      <c r="BV212" s="306"/>
      <c r="BW212" s="306"/>
      <c r="BX212" s="306"/>
      <c r="BY212" s="306"/>
      <c r="BZ212" s="306"/>
      <c r="CA212" s="306"/>
      <c r="CB212" s="306"/>
      <c r="CC212" s="306"/>
      <c r="CD212" s="306"/>
      <c r="CE212" s="306"/>
      <c r="CF212" s="306"/>
      <c r="CG212" s="306"/>
      <c r="CH212" s="306"/>
      <c r="CI212" s="306"/>
      <c r="CJ212" s="306"/>
      <c r="CK212" s="306"/>
      <c r="CL212" s="306"/>
      <c r="CM212" s="306"/>
      <c r="CN212" s="306"/>
      <c r="CO212" s="306"/>
      <c r="CP212" s="306"/>
      <c r="CQ212" s="306"/>
      <c r="CR212" s="306"/>
      <c r="CS212" s="306"/>
      <c r="CT212" s="306"/>
      <c r="CU212" s="306"/>
      <c r="CV212" s="306"/>
      <c r="CW212" s="306"/>
      <c r="CX212" s="306"/>
      <c r="CY212" s="306"/>
      <c r="CZ212" s="306"/>
      <c r="DA212" s="306"/>
      <c r="DB212" s="306"/>
      <c r="DC212" s="306"/>
      <c r="DD212" s="306"/>
      <c r="DE212" s="306"/>
      <c r="DF212" s="306"/>
      <c r="DG212" s="306"/>
      <c r="DH212" s="306"/>
      <c r="DI212" s="306"/>
      <c r="DJ212" s="306"/>
      <c r="DK212" s="306"/>
      <c r="DL212" s="306"/>
      <c r="DM212" s="306"/>
      <c r="DN212" s="306"/>
      <c r="DO212" s="306"/>
      <c r="DP212" s="306"/>
      <c r="DQ212" s="306"/>
      <c r="DR212" s="306"/>
      <c r="DS212" s="306"/>
      <c r="DT212" s="306"/>
      <c r="DU212" s="306"/>
      <c r="DV212" s="306"/>
      <c r="DW212" s="306"/>
      <c r="DX212" s="306"/>
      <c r="DY212" s="306"/>
      <c r="DZ212" s="306"/>
      <c r="EA212" s="306"/>
      <c r="EB212" s="306"/>
      <c r="EC212" s="306"/>
      <c r="ED212" s="306"/>
      <c r="EE212" s="306"/>
      <c r="EF212" s="306"/>
      <c r="EG212" s="306"/>
      <c r="EH212" s="306"/>
      <c r="EI212" s="306"/>
      <c r="EJ212" s="306"/>
      <c r="EK212" s="306"/>
      <c r="EL212" s="306"/>
      <c r="EM212" s="306"/>
      <c r="EN212" s="306"/>
      <c r="EO212" s="306"/>
      <c r="EP212" s="306"/>
      <c r="EQ212" s="306"/>
      <c r="ER212" s="306"/>
      <c r="ES212" s="306"/>
      <c r="ET212" s="306"/>
      <c r="EU212" s="306"/>
      <c r="EV212" s="306"/>
      <c r="EW212" s="306"/>
      <c r="EX212" s="306"/>
      <c r="EY212" s="306"/>
      <c r="EZ212" s="306"/>
      <c r="FA212" s="306"/>
      <c r="FB212" s="306"/>
      <c r="FC212" s="306"/>
      <c r="FD212" s="306"/>
      <c r="FE212" s="306"/>
      <c r="FF212" s="306"/>
      <c r="FG212" s="306"/>
      <c r="FH212" s="306"/>
      <c r="FI212" s="306"/>
      <c r="FJ212" s="306"/>
      <c r="FK212" s="306"/>
      <c r="FL212" s="306"/>
      <c r="FM212" s="306"/>
      <c r="FN212" s="306"/>
      <c r="FO212" s="306"/>
      <c r="FP212" s="306"/>
      <c r="FQ212" s="306"/>
      <c r="FR212" s="306"/>
      <c r="FS212" s="306"/>
      <c r="FT212" s="306"/>
      <c r="FU212" s="306"/>
      <c r="FV212" s="306"/>
      <c r="FW212" s="306"/>
      <c r="FX212" s="306"/>
      <c r="FY212" s="306"/>
      <c r="FZ212" s="306"/>
      <c r="GA212" s="306"/>
      <c r="GB212" s="306"/>
      <c r="GC212" s="306"/>
      <c r="GD212" s="306"/>
      <c r="GE212" s="306"/>
      <c r="GF212" s="306"/>
      <c r="GG212" s="306"/>
      <c r="GH212" s="306"/>
      <c r="GI212" s="306"/>
      <c r="GJ212" s="306"/>
      <c r="GK212" s="306"/>
      <c r="GL212" s="306"/>
      <c r="GM212" s="306"/>
      <c r="GN212" s="306"/>
      <c r="GO212" s="306"/>
      <c r="GP212" s="306"/>
      <c r="GQ212" s="306"/>
      <c r="GR212" s="306"/>
      <c r="GS212" s="306"/>
      <c r="GT212" s="306"/>
      <c r="GU212" s="306"/>
      <c r="GV212" s="306"/>
      <c r="GW212" s="306"/>
      <c r="GX212" s="306"/>
      <c r="GY212" s="306"/>
      <c r="GZ212" s="306"/>
      <c r="HA212" s="306"/>
      <c r="HB212" s="306"/>
      <c r="HC212" s="306"/>
      <c r="HD212" s="306"/>
      <c r="HE212" s="306"/>
      <c r="HF212" s="306"/>
      <c r="HG212" s="306"/>
      <c r="HH212" s="306"/>
      <c r="HI212" s="306"/>
      <c r="HJ212" s="306"/>
      <c r="HK212" s="306"/>
      <c r="HL212" s="306"/>
      <c r="HM212" s="306"/>
      <c r="HN212" s="306"/>
      <c r="HO212" s="306"/>
      <c r="HP212" s="306"/>
      <c r="HQ212" s="306"/>
      <c r="HR212" s="306"/>
      <c r="HS212" s="306"/>
      <c r="HT212" s="306"/>
      <c r="HU212" s="306"/>
      <c r="HV212" s="306"/>
      <c r="HW212" s="306"/>
      <c r="HX212" s="306"/>
      <c r="HY212" s="306"/>
      <c r="HZ212" s="306"/>
      <c r="IA212" s="306"/>
      <c r="IB212" s="306"/>
      <c r="IC212" s="306"/>
      <c r="ID212" s="306"/>
      <c r="IE212" s="306"/>
      <c r="IF212" s="306"/>
      <c r="IG212" s="306"/>
      <c r="IH212" s="306"/>
    </row>
    <row r="213" spans="1:242" s="219" customFormat="1" ht="15" customHeight="1" x14ac:dyDescent="0.3">
      <c r="A213" s="174">
        <v>7.01</v>
      </c>
      <c r="B213" s="231"/>
      <c r="C213" s="232" t="e">
        <f>VLOOKUP(BD.PD8[[#This Row],[Pos]],[18]!PPto[#Data],3,FALSE)</f>
        <v>#REF!</v>
      </c>
      <c r="D213" s="174" t="s">
        <v>23</v>
      </c>
      <c r="E213" s="305" t="str">
        <f>IF(BD.PD8[[#This Row],[.]]="*",VLOOKUP(BD.PD8[[#This Row],[Pos]],[18]Presupuesto!A:H,7,FALSE),"")</f>
        <v/>
      </c>
      <c r="F213" s="234" t="s">
        <v>426</v>
      </c>
      <c r="G213" s="174"/>
      <c r="H213" s="174"/>
      <c r="I213" s="174" t="s">
        <v>1295</v>
      </c>
      <c r="J213" s="382">
        <v>1</v>
      </c>
      <c r="K213" s="174" t="s">
        <v>260</v>
      </c>
      <c r="L213" s="383">
        <f>IF(BD.PD8[[#This Row],[Mon]]="DOP",1,HLOOKUP(BD.PD8[[#This Row],[Mon]],Data!$J$1:$K$2,2,FALSE))</f>
        <v>1</v>
      </c>
      <c r="M213" s="384">
        <v>37736.25</v>
      </c>
      <c r="N213" s="243">
        <f>BD.PD8[[#This Row],[Cant.]]*BD.PD8[[#This Row],[ Tasa ]]*BD.PD8[[#This Row],[ Precio Und.]]</f>
        <v>37736.25</v>
      </c>
      <c r="O213" s="386">
        <v>0</v>
      </c>
      <c r="P213" s="243">
        <f>IF(BD.PD8[[#This Row],[Liquid. '[%']]]&lt;&gt;0,(BD.PD8[[#This Row],[Valor Neto '[DOP']]]*BD.PD8[[#This Row],[Liquid. '[%']]])+BD.PD8[[#This Row],[Valor Neto '[DOP']]],BD.PD8[[#This Row],[Valor Neto '[DOP']]])</f>
        <v>37736.25</v>
      </c>
      <c r="Q213" s="243">
        <f>BD.PD8[[#This Row],[Ppto. Orden Interna '[DOP']]]/HLOOKUP("USD",Data!$J$1:$K$2,2,FALSE)</f>
        <v>580.55769230769226</v>
      </c>
      <c r="R213" s="381" t="s">
        <v>408</v>
      </c>
      <c r="S213" s="387"/>
      <c r="T213" s="387"/>
      <c r="U213" s="492" t="s">
        <v>406</v>
      </c>
      <c r="V213" s="493">
        <v>801672</v>
      </c>
      <c r="W213" s="494" t="s">
        <v>368</v>
      </c>
      <c r="X213" s="495">
        <v>13</v>
      </c>
      <c r="Y213" s="388">
        <v>0.5</v>
      </c>
      <c r="Z213" s="243">
        <f>BD.PD8[[#This Row],[Av.P1 '[%']]]*BD.PD8[[#This Row],[Ppto. Orden Interna '[DOP']]]</f>
        <v>18868.125</v>
      </c>
      <c r="AA213" s="495">
        <v>15</v>
      </c>
      <c r="AB213" s="388">
        <v>0.5</v>
      </c>
      <c r="AC213" s="243">
        <f>BD.PD8[[#This Row],[Av.P2 '[%']]]*BD.PD8[[#This Row],[Ppto. Orden Interna '[DOP']]]</f>
        <v>18868.125</v>
      </c>
      <c r="AD213" s="249"/>
      <c r="AE213" s="389"/>
      <c r="AF213" s="243">
        <f>BD.PD8[[#This Row],[Av.P3 '[%']]]*BD.PD8[[#This Row],[Ppto. Orden Interna '[DOP']]]</f>
        <v>0</v>
      </c>
      <c r="AG213" s="243"/>
      <c r="AH213" s="243"/>
      <c r="AI213" s="243"/>
      <c r="AJ213" s="243"/>
      <c r="AK213" s="243"/>
      <c r="AL213" s="243"/>
      <c r="AM213" s="496">
        <f>BD.PD8[[#This Row],[Pago 3]]+BD.PD8[[#This Row],[Pago 2]]+BD.PD8[[#This Row],[Pago 1]]</f>
        <v>37736.25</v>
      </c>
      <c r="AN213" s="308" t="s">
        <v>244</v>
      </c>
      <c r="AO213" s="308" t="s">
        <v>245</v>
      </c>
      <c r="AP213" s="308" t="s">
        <v>246</v>
      </c>
      <c r="AQ213" s="308" t="s">
        <v>247</v>
      </c>
      <c r="AR213" s="308">
        <v>594</v>
      </c>
      <c r="AS213" s="308" t="s">
        <v>248</v>
      </c>
      <c r="AT213" s="249" t="s">
        <v>1356</v>
      </c>
      <c r="AU213" s="306"/>
      <c r="AV213" s="306"/>
      <c r="AW213" s="306"/>
      <c r="AX213" s="306"/>
      <c r="AY213" s="306"/>
      <c r="AZ213" s="306"/>
      <c r="BA213" s="306"/>
      <c r="BB213" s="306"/>
      <c r="BC213" s="306"/>
      <c r="BD213" s="306"/>
      <c r="BE213" s="306"/>
      <c r="BF213" s="306"/>
      <c r="BG213" s="306"/>
      <c r="BH213" s="306"/>
      <c r="BI213" s="306"/>
      <c r="BJ213" s="306"/>
      <c r="BK213" s="306"/>
      <c r="BL213" s="306"/>
      <c r="BM213" s="306"/>
      <c r="BN213" s="306"/>
      <c r="BO213" s="306"/>
      <c r="BP213" s="306"/>
      <c r="BQ213" s="306"/>
      <c r="BR213" s="306"/>
      <c r="BS213" s="306"/>
      <c r="BT213" s="306"/>
      <c r="BU213" s="306"/>
      <c r="BV213" s="306"/>
      <c r="BW213" s="306"/>
      <c r="BX213" s="306"/>
      <c r="BY213" s="306"/>
      <c r="BZ213" s="306"/>
      <c r="CA213" s="306"/>
      <c r="CB213" s="306"/>
      <c r="CC213" s="306"/>
      <c r="CD213" s="306"/>
      <c r="CE213" s="306"/>
      <c r="CF213" s="306"/>
      <c r="CG213" s="306"/>
      <c r="CH213" s="306"/>
      <c r="CI213" s="306"/>
      <c r="CJ213" s="306"/>
      <c r="CK213" s="306"/>
      <c r="CL213" s="306"/>
      <c r="CM213" s="306"/>
      <c r="CN213" s="306"/>
      <c r="CO213" s="306"/>
      <c r="CP213" s="306"/>
      <c r="CQ213" s="306"/>
      <c r="CR213" s="306"/>
      <c r="CS213" s="306"/>
      <c r="CT213" s="306"/>
      <c r="CU213" s="306"/>
      <c r="CV213" s="306"/>
      <c r="CW213" s="306"/>
      <c r="CX213" s="306"/>
      <c r="CY213" s="306"/>
      <c r="CZ213" s="306"/>
      <c r="DA213" s="306"/>
      <c r="DB213" s="306"/>
      <c r="DC213" s="306"/>
      <c r="DD213" s="306"/>
      <c r="DE213" s="306"/>
      <c r="DF213" s="306"/>
      <c r="DG213" s="306"/>
      <c r="DH213" s="306"/>
      <c r="DI213" s="306"/>
      <c r="DJ213" s="306"/>
      <c r="DK213" s="306"/>
      <c r="DL213" s="306"/>
      <c r="DM213" s="306"/>
      <c r="DN213" s="306"/>
      <c r="DO213" s="306"/>
      <c r="DP213" s="306"/>
      <c r="DQ213" s="306"/>
      <c r="DR213" s="306"/>
      <c r="DS213" s="306"/>
      <c r="DT213" s="306"/>
      <c r="DU213" s="306"/>
      <c r="DV213" s="306"/>
      <c r="DW213" s="306"/>
      <c r="DX213" s="306"/>
      <c r="DY213" s="306"/>
      <c r="DZ213" s="306"/>
      <c r="EA213" s="306"/>
      <c r="EB213" s="306"/>
      <c r="EC213" s="306"/>
      <c r="ED213" s="306"/>
      <c r="EE213" s="306"/>
      <c r="EF213" s="306"/>
      <c r="EG213" s="306"/>
      <c r="EH213" s="306"/>
      <c r="EI213" s="306"/>
      <c r="EJ213" s="306"/>
      <c r="EK213" s="306"/>
      <c r="EL213" s="306"/>
      <c r="EM213" s="306"/>
      <c r="EN213" s="306"/>
      <c r="EO213" s="306"/>
      <c r="EP213" s="306"/>
      <c r="EQ213" s="306"/>
      <c r="ER213" s="306"/>
      <c r="ES213" s="306"/>
      <c r="ET213" s="306"/>
      <c r="EU213" s="306"/>
      <c r="EV213" s="306"/>
      <c r="EW213" s="306"/>
      <c r="EX213" s="306"/>
      <c r="EY213" s="306"/>
      <c r="EZ213" s="306"/>
      <c r="FA213" s="306"/>
      <c r="FB213" s="306"/>
      <c r="FC213" s="306"/>
      <c r="FD213" s="306"/>
      <c r="FE213" s="306"/>
      <c r="FF213" s="306"/>
      <c r="FG213" s="306"/>
      <c r="FH213" s="306"/>
      <c r="FI213" s="306"/>
      <c r="FJ213" s="306"/>
      <c r="FK213" s="306"/>
      <c r="FL213" s="306"/>
      <c r="FM213" s="306"/>
      <c r="FN213" s="306"/>
      <c r="FO213" s="306"/>
      <c r="FP213" s="306"/>
      <c r="FQ213" s="306"/>
      <c r="FR213" s="306"/>
      <c r="FS213" s="306"/>
      <c r="FT213" s="306"/>
      <c r="FU213" s="306"/>
      <c r="FV213" s="306"/>
      <c r="FW213" s="306"/>
      <c r="FX213" s="306"/>
      <c r="FY213" s="306"/>
      <c r="FZ213" s="306"/>
      <c r="GA213" s="306"/>
      <c r="GB213" s="306"/>
      <c r="GC213" s="306"/>
      <c r="GD213" s="306"/>
      <c r="GE213" s="306"/>
      <c r="GF213" s="306"/>
      <c r="GG213" s="306"/>
      <c r="GH213" s="306"/>
      <c r="GI213" s="306"/>
      <c r="GJ213" s="306"/>
      <c r="GK213" s="306"/>
      <c r="GL213" s="306"/>
      <c r="GM213" s="306"/>
      <c r="GN213" s="306"/>
      <c r="GO213" s="306"/>
      <c r="GP213" s="306"/>
      <c r="GQ213" s="306"/>
      <c r="GR213" s="306"/>
      <c r="GS213" s="306"/>
      <c r="GT213" s="306"/>
      <c r="GU213" s="306"/>
      <c r="GV213" s="306"/>
      <c r="GW213" s="306"/>
      <c r="GX213" s="306"/>
      <c r="GY213" s="306"/>
      <c r="GZ213" s="306"/>
      <c r="HA213" s="306"/>
      <c r="HB213" s="306"/>
      <c r="HC213" s="306"/>
      <c r="HD213" s="306"/>
      <c r="HE213" s="306"/>
      <c r="HF213" s="306"/>
      <c r="HG213" s="306"/>
      <c r="HH213" s="306"/>
      <c r="HI213" s="306"/>
      <c r="HJ213" s="306"/>
      <c r="HK213" s="306"/>
      <c r="HL213" s="306"/>
      <c r="HM213" s="306"/>
      <c r="HN213" s="306"/>
      <c r="HO213" s="306"/>
      <c r="HP213" s="306"/>
      <c r="HQ213" s="306"/>
      <c r="HR213" s="306"/>
      <c r="HS213" s="306"/>
      <c r="HT213" s="306"/>
      <c r="HU213" s="306"/>
      <c r="HV213" s="306"/>
      <c r="HW213" s="306"/>
      <c r="HX213" s="306"/>
      <c r="HY213" s="306"/>
      <c r="HZ213" s="306"/>
      <c r="IA213" s="306"/>
      <c r="IB213" s="306"/>
      <c r="IC213" s="306"/>
      <c r="ID213" s="306"/>
      <c r="IE213" s="306"/>
      <c r="IF213" s="306"/>
      <c r="IG213" s="306"/>
      <c r="IH213" s="306"/>
    </row>
    <row r="214" spans="1:242" s="219" customFormat="1" ht="15" customHeight="1" x14ac:dyDescent="0.3">
      <c r="A214" s="174">
        <v>7.01</v>
      </c>
      <c r="B214" s="231"/>
      <c r="C214" s="232" t="e">
        <f>VLOOKUP(BD.PD8[[#This Row],[Pos]],[18]!PPto[#Data],3,FALSE)</f>
        <v>#REF!</v>
      </c>
      <c r="D214" s="174" t="s">
        <v>23</v>
      </c>
      <c r="E214" s="305" t="str">
        <f>IF(BD.PD8[[#This Row],[.]]="*",VLOOKUP(BD.PD8[[#This Row],[Pos]],[18]Presupuesto!A:H,7,FALSE),"")</f>
        <v/>
      </c>
      <c r="F214" s="234" t="s">
        <v>426</v>
      </c>
      <c r="G214" s="174"/>
      <c r="H214" s="174"/>
      <c r="I214" s="174" t="s">
        <v>1295</v>
      </c>
      <c r="J214" s="382">
        <v>2</v>
      </c>
      <c r="K214" s="174" t="s">
        <v>260</v>
      </c>
      <c r="L214" s="383">
        <f>IF(BD.PD8[[#This Row],[Mon]]="DOP",1,HLOOKUP(BD.PD8[[#This Row],[Mon]],Data!$J$1:$K$2,2,FALSE))</f>
        <v>1</v>
      </c>
      <c r="M214" s="384">
        <v>37736.25</v>
      </c>
      <c r="N214" s="243">
        <f>BD.PD8[[#This Row],[Cant.]]*BD.PD8[[#This Row],[ Tasa ]]*BD.PD8[[#This Row],[ Precio Und.]]</f>
        <v>75472.5</v>
      </c>
      <c r="O214" s="386">
        <v>0</v>
      </c>
      <c r="P214" s="243">
        <f>IF(BD.PD8[[#This Row],[Liquid. '[%']]]&lt;&gt;0,(BD.PD8[[#This Row],[Valor Neto '[DOP']]]*BD.PD8[[#This Row],[Liquid. '[%']]])+BD.PD8[[#This Row],[Valor Neto '[DOP']]],BD.PD8[[#This Row],[Valor Neto '[DOP']]])</f>
        <v>75472.5</v>
      </c>
      <c r="Q214" s="243">
        <f>BD.PD8[[#This Row],[Ppto. Orden Interna '[DOP']]]/HLOOKUP("USD",Data!$J$1:$K$2,2,FALSE)</f>
        <v>1161.1153846153845</v>
      </c>
      <c r="R214" s="381" t="s">
        <v>408</v>
      </c>
      <c r="S214" s="387"/>
      <c r="T214" s="387"/>
      <c r="U214" s="492" t="s">
        <v>406</v>
      </c>
      <c r="V214" s="493">
        <v>801672</v>
      </c>
      <c r="W214" s="494" t="s">
        <v>368</v>
      </c>
      <c r="X214" s="495">
        <v>13</v>
      </c>
      <c r="Y214" s="388">
        <v>0.5</v>
      </c>
      <c r="Z214" s="243">
        <f>BD.PD8[[#This Row],[Av.P1 '[%']]]*BD.PD8[[#This Row],[Ppto. Orden Interna '[DOP']]]</f>
        <v>37736.25</v>
      </c>
      <c r="AA214" s="495">
        <v>15</v>
      </c>
      <c r="AB214" s="388">
        <v>0.5</v>
      </c>
      <c r="AC214" s="243">
        <f>BD.PD8[[#This Row],[Av.P2 '[%']]]*BD.PD8[[#This Row],[Ppto. Orden Interna '[DOP']]]</f>
        <v>37736.25</v>
      </c>
      <c r="AD214" s="249"/>
      <c r="AE214" s="389"/>
      <c r="AF214" s="243">
        <f>BD.PD8[[#This Row],[Av.P3 '[%']]]*BD.PD8[[#This Row],[Ppto. Orden Interna '[DOP']]]</f>
        <v>0</v>
      </c>
      <c r="AG214" s="243"/>
      <c r="AH214" s="243"/>
      <c r="AI214" s="243"/>
      <c r="AJ214" s="243"/>
      <c r="AK214" s="243"/>
      <c r="AL214" s="243"/>
      <c r="AM214" s="496">
        <f>BD.PD8[[#This Row],[Pago 3]]+BD.PD8[[#This Row],[Pago 2]]+BD.PD8[[#This Row],[Pago 1]]</f>
        <v>75472.5</v>
      </c>
      <c r="AN214" s="308" t="s">
        <v>244</v>
      </c>
      <c r="AO214" s="308" t="s">
        <v>245</v>
      </c>
      <c r="AP214" s="308" t="s">
        <v>246</v>
      </c>
      <c r="AQ214" s="308" t="s">
        <v>247</v>
      </c>
      <c r="AR214" s="308">
        <v>594</v>
      </c>
      <c r="AS214" s="308" t="s">
        <v>248</v>
      </c>
      <c r="AT214" s="249" t="s">
        <v>1356</v>
      </c>
      <c r="AU214" s="306"/>
      <c r="AV214" s="306"/>
      <c r="AW214" s="306"/>
      <c r="AX214" s="306"/>
      <c r="AY214" s="306"/>
      <c r="AZ214" s="306"/>
      <c r="BA214" s="306"/>
      <c r="BB214" s="306"/>
      <c r="BC214" s="306"/>
      <c r="BD214" s="306"/>
      <c r="BE214" s="306"/>
      <c r="BF214" s="306"/>
      <c r="BG214" s="306"/>
      <c r="BH214" s="306"/>
      <c r="BI214" s="306"/>
      <c r="BJ214" s="306"/>
      <c r="BK214" s="306"/>
      <c r="BL214" s="306"/>
      <c r="BM214" s="306"/>
      <c r="BN214" s="306"/>
      <c r="BO214" s="306"/>
      <c r="BP214" s="306"/>
      <c r="BQ214" s="306"/>
      <c r="BR214" s="306"/>
      <c r="BS214" s="306"/>
      <c r="BT214" s="306"/>
      <c r="BU214" s="306"/>
      <c r="BV214" s="306"/>
      <c r="BW214" s="306"/>
      <c r="BX214" s="306"/>
      <c r="BY214" s="306"/>
      <c r="BZ214" s="306"/>
      <c r="CA214" s="306"/>
      <c r="CB214" s="306"/>
      <c r="CC214" s="306"/>
      <c r="CD214" s="306"/>
      <c r="CE214" s="306"/>
      <c r="CF214" s="306"/>
      <c r="CG214" s="306"/>
      <c r="CH214" s="306"/>
      <c r="CI214" s="306"/>
      <c r="CJ214" s="306"/>
      <c r="CK214" s="306"/>
      <c r="CL214" s="306"/>
      <c r="CM214" s="306"/>
      <c r="CN214" s="306"/>
      <c r="CO214" s="306"/>
      <c r="CP214" s="306"/>
      <c r="CQ214" s="306"/>
      <c r="CR214" s="306"/>
      <c r="CS214" s="306"/>
      <c r="CT214" s="306"/>
      <c r="CU214" s="306"/>
      <c r="CV214" s="306"/>
      <c r="CW214" s="306"/>
      <c r="CX214" s="306"/>
      <c r="CY214" s="306"/>
      <c r="CZ214" s="306"/>
      <c r="DA214" s="306"/>
      <c r="DB214" s="306"/>
      <c r="DC214" s="306"/>
      <c r="DD214" s="306"/>
      <c r="DE214" s="306"/>
      <c r="DF214" s="306"/>
      <c r="DG214" s="306"/>
      <c r="DH214" s="306"/>
      <c r="DI214" s="306"/>
      <c r="DJ214" s="306"/>
      <c r="DK214" s="306"/>
      <c r="DL214" s="306"/>
      <c r="DM214" s="306"/>
      <c r="DN214" s="306"/>
      <c r="DO214" s="306"/>
      <c r="DP214" s="306"/>
      <c r="DQ214" s="306"/>
      <c r="DR214" s="306"/>
      <c r="DS214" s="306"/>
      <c r="DT214" s="306"/>
      <c r="DU214" s="306"/>
      <c r="DV214" s="306"/>
      <c r="DW214" s="306"/>
      <c r="DX214" s="306"/>
      <c r="DY214" s="306"/>
      <c r="DZ214" s="306"/>
      <c r="EA214" s="306"/>
      <c r="EB214" s="306"/>
      <c r="EC214" s="306"/>
      <c r="ED214" s="306"/>
      <c r="EE214" s="306"/>
      <c r="EF214" s="306"/>
      <c r="EG214" s="306"/>
      <c r="EH214" s="306"/>
      <c r="EI214" s="306"/>
      <c r="EJ214" s="306"/>
      <c r="EK214" s="306"/>
      <c r="EL214" s="306"/>
      <c r="EM214" s="306"/>
      <c r="EN214" s="306"/>
      <c r="EO214" s="306"/>
      <c r="EP214" s="306"/>
      <c r="EQ214" s="306"/>
      <c r="ER214" s="306"/>
      <c r="ES214" s="306"/>
      <c r="ET214" s="306"/>
      <c r="EU214" s="306"/>
      <c r="EV214" s="306"/>
      <c r="EW214" s="306"/>
      <c r="EX214" s="306"/>
      <c r="EY214" s="306"/>
      <c r="EZ214" s="306"/>
      <c r="FA214" s="306"/>
      <c r="FB214" s="306"/>
      <c r="FC214" s="306"/>
      <c r="FD214" s="306"/>
      <c r="FE214" s="306"/>
      <c r="FF214" s="306"/>
      <c r="FG214" s="306"/>
      <c r="FH214" s="306"/>
      <c r="FI214" s="306"/>
      <c r="FJ214" s="306"/>
      <c r="FK214" s="306"/>
      <c r="FL214" s="306"/>
      <c r="FM214" s="306"/>
      <c r="FN214" s="306"/>
      <c r="FO214" s="306"/>
      <c r="FP214" s="306"/>
      <c r="FQ214" s="306"/>
      <c r="FR214" s="306"/>
      <c r="FS214" s="306"/>
      <c r="FT214" s="306"/>
      <c r="FU214" s="306"/>
      <c r="FV214" s="306"/>
      <c r="FW214" s="306"/>
      <c r="FX214" s="306"/>
      <c r="FY214" s="306"/>
      <c r="FZ214" s="306"/>
      <c r="GA214" s="306"/>
      <c r="GB214" s="306"/>
      <c r="GC214" s="306"/>
      <c r="GD214" s="306"/>
      <c r="GE214" s="306"/>
      <c r="GF214" s="306"/>
      <c r="GG214" s="306"/>
      <c r="GH214" s="306"/>
      <c r="GI214" s="306"/>
      <c r="GJ214" s="306"/>
      <c r="GK214" s="306"/>
      <c r="GL214" s="306"/>
      <c r="GM214" s="306"/>
      <c r="GN214" s="306"/>
      <c r="GO214" s="306"/>
      <c r="GP214" s="306"/>
      <c r="GQ214" s="306"/>
      <c r="GR214" s="306"/>
      <c r="GS214" s="306"/>
      <c r="GT214" s="306"/>
      <c r="GU214" s="306"/>
      <c r="GV214" s="306"/>
      <c r="GW214" s="306"/>
      <c r="GX214" s="306"/>
      <c r="GY214" s="306"/>
      <c r="GZ214" s="306"/>
      <c r="HA214" s="306"/>
      <c r="HB214" s="306"/>
      <c r="HC214" s="306"/>
      <c r="HD214" s="306"/>
      <c r="HE214" s="306"/>
      <c r="HF214" s="306"/>
      <c r="HG214" s="306"/>
      <c r="HH214" s="306"/>
      <c r="HI214" s="306"/>
      <c r="HJ214" s="306"/>
      <c r="HK214" s="306"/>
      <c r="HL214" s="306"/>
      <c r="HM214" s="306"/>
      <c r="HN214" s="306"/>
      <c r="HO214" s="306"/>
      <c r="HP214" s="306"/>
      <c r="HQ214" s="306"/>
      <c r="HR214" s="306"/>
      <c r="HS214" s="306"/>
      <c r="HT214" s="306"/>
      <c r="HU214" s="306"/>
      <c r="HV214" s="306"/>
      <c r="HW214" s="306"/>
      <c r="HX214" s="306"/>
      <c r="HY214" s="306"/>
      <c r="HZ214" s="306"/>
      <c r="IA214" s="306"/>
      <c r="IB214" s="306"/>
      <c r="IC214" s="306"/>
      <c r="ID214" s="306"/>
      <c r="IE214" s="306"/>
      <c r="IF214" s="306"/>
      <c r="IG214" s="306"/>
      <c r="IH214" s="306"/>
    </row>
    <row r="215" spans="1:242" s="219" customFormat="1" ht="15" customHeight="1" x14ac:dyDescent="0.3">
      <c r="A215" s="174">
        <v>7.01</v>
      </c>
      <c r="B215" s="231"/>
      <c r="C215" s="232" t="e">
        <f>VLOOKUP(BD.PD8[[#This Row],[Pos]],[18]!PPto[#Data],3,FALSE)</f>
        <v>#REF!</v>
      </c>
      <c r="D215" s="174" t="s">
        <v>23</v>
      </c>
      <c r="E215" s="305" t="str">
        <f>IF(BD.PD8[[#This Row],[.]]="*",VLOOKUP(BD.PD8[[#This Row],[Pos]],[18]Presupuesto!A:H,7,FALSE),"")</f>
        <v/>
      </c>
      <c r="F215" s="234" t="s">
        <v>427</v>
      </c>
      <c r="G215" s="174"/>
      <c r="H215" s="174"/>
      <c r="I215" s="174" t="s">
        <v>1295</v>
      </c>
      <c r="J215" s="382">
        <v>1</v>
      </c>
      <c r="K215" s="174" t="s">
        <v>260</v>
      </c>
      <c r="L215" s="383">
        <f>IF(BD.PD8[[#This Row],[Mon]]="DOP",1,HLOOKUP(BD.PD8[[#This Row],[Mon]],Data!$J$1:$K$2,2,FALSE))</f>
        <v>1</v>
      </c>
      <c r="M215" s="384">
        <v>25000</v>
      </c>
      <c r="N215" s="243">
        <f>BD.PD8[[#This Row],[Cant.]]*BD.PD8[[#This Row],[ Tasa ]]*BD.PD8[[#This Row],[ Precio Und.]]</f>
        <v>25000</v>
      </c>
      <c r="O215" s="386">
        <v>0</v>
      </c>
      <c r="P215" s="243">
        <f>IF(BD.PD8[[#This Row],[Liquid. '[%']]]&lt;&gt;0,(BD.PD8[[#This Row],[Valor Neto '[DOP']]]*BD.PD8[[#This Row],[Liquid. '[%']]])+BD.PD8[[#This Row],[Valor Neto '[DOP']]],BD.PD8[[#This Row],[Valor Neto '[DOP']]])</f>
        <v>25000</v>
      </c>
      <c r="Q215" s="243">
        <f>BD.PD8[[#This Row],[Ppto. Orden Interna '[DOP']]]/HLOOKUP("USD",Data!$J$1:$K$2,2,FALSE)</f>
        <v>384.61538461538464</v>
      </c>
      <c r="R215" s="381" t="s">
        <v>408</v>
      </c>
      <c r="S215" s="387"/>
      <c r="T215" s="387"/>
      <c r="U215" s="492" t="s">
        <v>406</v>
      </c>
      <c r="V215" s="493">
        <v>801672</v>
      </c>
      <c r="W215" s="494" t="s">
        <v>368</v>
      </c>
      <c r="X215" s="495">
        <v>13</v>
      </c>
      <c r="Y215" s="388">
        <v>0.5</v>
      </c>
      <c r="Z215" s="243">
        <f>BD.PD8[[#This Row],[Av.P1 '[%']]]*BD.PD8[[#This Row],[Ppto. Orden Interna '[DOP']]]</f>
        <v>12500</v>
      </c>
      <c r="AA215" s="495">
        <v>15</v>
      </c>
      <c r="AB215" s="388">
        <v>0.5</v>
      </c>
      <c r="AC215" s="243">
        <f>BD.PD8[[#This Row],[Av.P2 '[%']]]*BD.PD8[[#This Row],[Ppto. Orden Interna '[DOP']]]</f>
        <v>12500</v>
      </c>
      <c r="AD215" s="249"/>
      <c r="AE215" s="389"/>
      <c r="AF215" s="243">
        <f>BD.PD8[[#This Row],[Av.P3 '[%']]]*BD.PD8[[#This Row],[Ppto. Orden Interna '[DOP']]]</f>
        <v>0</v>
      </c>
      <c r="AG215" s="243"/>
      <c r="AH215" s="243"/>
      <c r="AI215" s="243"/>
      <c r="AJ215" s="243"/>
      <c r="AK215" s="243"/>
      <c r="AL215" s="243"/>
      <c r="AM215" s="496">
        <f>BD.PD8[[#This Row],[Pago 3]]+BD.PD8[[#This Row],[Pago 2]]+BD.PD8[[#This Row],[Pago 1]]</f>
        <v>25000</v>
      </c>
      <c r="AN215" s="308" t="s">
        <v>244</v>
      </c>
      <c r="AO215" s="308" t="s">
        <v>245</v>
      </c>
      <c r="AP215" s="308" t="s">
        <v>246</v>
      </c>
      <c r="AQ215" s="308" t="s">
        <v>247</v>
      </c>
      <c r="AR215" s="308">
        <v>594</v>
      </c>
      <c r="AS215" s="308" t="s">
        <v>248</v>
      </c>
      <c r="AT215" s="249" t="s">
        <v>1356</v>
      </c>
      <c r="AU215" s="306"/>
      <c r="AV215" s="306"/>
      <c r="AW215" s="306"/>
      <c r="AX215" s="306"/>
      <c r="AY215" s="306"/>
      <c r="AZ215" s="306"/>
      <c r="BA215" s="306"/>
      <c r="BB215" s="306"/>
      <c r="BC215" s="306"/>
      <c r="BD215" s="306"/>
      <c r="BE215" s="306"/>
      <c r="BF215" s="306"/>
      <c r="BG215" s="306"/>
      <c r="BH215" s="306"/>
      <c r="BI215" s="306"/>
      <c r="BJ215" s="306"/>
      <c r="BK215" s="306"/>
      <c r="BL215" s="306"/>
      <c r="BM215" s="306"/>
      <c r="BN215" s="306"/>
      <c r="BO215" s="306"/>
      <c r="BP215" s="306"/>
      <c r="BQ215" s="306"/>
      <c r="BR215" s="306"/>
      <c r="BS215" s="306"/>
      <c r="BT215" s="306"/>
      <c r="BU215" s="306"/>
      <c r="BV215" s="306"/>
      <c r="BW215" s="306"/>
      <c r="BX215" s="306"/>
      <c r="BY215" s="306"/>
      <c r="BZ215" s="306"/>
      <c r="CA215" s="306"/>
      <c r="CB215" s="306"/>
      <c r="CC215" s="306"/>
      <c r="CD215" s="306"/>
      <c r="CE215" s="306"/>
      <c r="CF215" s="306"/>
      <c r="CG215" s="306"/>
      <c r="CH215" s="306"/>
      <c r="CI215" s="306"/>
      <c r="CJ215" s="306"/>
      <c r="CK215" s="306"/>
      <c r="CL215" s="306"/>
      <c r="CM215" s="306"/>
      <c r="CN215" s="306"/>
      <c r="CO215" s="306"/>
      <c r="CP215" s="306"/>
      <c r="CQ215" s="306"/>
      <c r="CR215" s="306"/>
      <c r="CS215" s="306"/>
      <c r="CT215" s="306"/>
      <c r="CU215" s="306"/>
      <c r="CV215" s="306"/>
      <c r="CW215" s="306"/>
      <c r="CX215" s="306"/>
      <c r="CY215" s="306"/>
      <c r="CZ215" s="306"/>
      <c r="DA215" s="306"/>
      <c r="DB215" s="306"/>
      <c r="DC215" s="306"/>
      <c r="DD215" s="306"/>
      <c r="DE215" s="306"/>
      <c r="DF215" s="306"/>
      <c r="DG215" s="306"/>
      <c r="DH215" s="306"/>
      <c r="DI215" s="306"/>
      <c r="DJ215" s="306"/>
      <c r="DK215" s="306"/>
      <c r="DL215" s="306"/>
      <c r="DM215" s="306"/>
      <c r="DN215" s="306"/>
      <c r="DO215" s="306"/>
      <c r="DP215" s="306"/>
      <c r="DQ215" s="306"/>
      <c r="DR215" s="306"/>
      <c r="DS215" s="306"/>
      <c r="DT215" s="306"/>
      <c r="DU215" s="306"/>
      <c r="DV215" s="306"/>
      <c r="DW215" s="306"/>
      <c r="DX215" s="306"/>
      <c r="DY215" s="306"/>
      <c r="DZ215" s="306"/>
      <c r="EA215" s="306"/>
      <c r="EB215" s="306"/>
      <c r="EC215" s="306"/>
      <c r="ED215" s="306"/>
      <c r="EE215" s="306"/>
      <c r="EF215" s="306"/>
      <c r="EG215" s="306"/>
      <c r="EH215" s="306"/>
      <c r="EI215" s="306"/>
      <c r="EJ215" s="306"/>
      <c r="EK215" s="306"/>
      <c r="EL215" s="306"/>
      <c r="EM215" s="306"/>
      <c r="EN215" s="306"/>
      <c r="EO215" s="306"/>
      <c r="EP215" s="306"/>
      <c r="EQ215" s="306"/>
      <c r="ER215" s="306"/>
      <c r="ES215" s="306"/>
      <c r="ET215" s="306"/>
      <c r="EU215" s="306"/>
      <c r="EV215" s="306"/>
      <c r="EW215" s="306"/>
      <c r="EX215" s="306"/>
      <c r="EY215" s="306"/>
      <c r="EZ215" s="306"/>
      <c r="FA215" s="306"/>
      <c r="FB215" s="306"/>
      <c r="FC215" s="306"/>
      <c r="FD215" s="306"/>
      <c r="FE215" s="306"/>
      <c r="FF215" s="306"/>
      <c r="FG215" s="306"/>
      <c r="FH215" s="306"/>
      <c r="FI215" s="306"/>
      <c r="FJ215" s="306"/>
      <c r="FK215" s="306"/>
      <c r="FL215" s="306"/>
      <c r="FM215" s="306"/>
      <c r="FN215" s="306"/>
      <c r="FO215" s="306"/>
      <c r="FP215" s="306"/>
      <c r="FQ215" s="306"/>
      <c r="FR215" s="306"/>
      <c r="FS215" s="306"/>
      <c r="FT215" s="306"/>
      <c r="FU215" s="306"/>
      <c r="FV215" s="306"/>
      <c r="FW215" s="306"/>
      <c r="FX215" s="306"/>
      <c r="FY215" s="306"/>
      <c r="FZ215" s="306"/>
      <c r="GA215" s="306"/>
      <c r="GB215" s="306"/>
      <c r="GC215" s="306"/>
      <c r="GD215" s="306"/>
      <c r="GE215" s="306"/>
      <c r="GF215" s="306"/>
      <c r="GG215" s="306"/>
      <c r="GH215" s="306"/>
      <c r="GI215" s="306"/>
      <c r="GJ215" s="306"/>
      <c r="GK215" s="306"/>
      <c r="GL215" s="306"/>
      <c r="GM215" s="306"/>
      <c r="GN215" s="306"/>
      <c r="GO215" s="306"/>
      <c r="GP215" s="306"/>
      <c r="GQ215" s="306"/>
      <c r="GR215" s="306"/>
      <c r="GS215" s="306"/>
      <c r="GT215" s="306"/>
      <c r="GU215" s="306"/>
      <c r="GV215" s="306"/>
      <c r="GW215" s="306"/>
      <c r="GX215" s="306"/>
      <c r="GY215" s="306"/>
      <c r="GZ215" s="306"/>
      <c r="HA215" s="306"/>
      <c r="HB215" s="306"/>
      <c r="HC215" s="306"/>
      <c r="HD215" s="306"/>
      <c r="HE215" s="306"/>
      <c r="HF215" s="306"/>
      <c r="HG215" s="306"/>
      <c r="HH215" s="306"/>
      <c r="HI215" s="306"/>
      <c r="HJ215" s="306"/>
      <c r="HK215" s="306"/>
      <c r="HL215" s="306"/>
      <c r="HM215" s="306"/>
      <c r="HN215" s="306"/>
      <c r="HO215" s="306"/>
      <c r="HP215" s="306"/>
      <c r="HQ215" s="306"/>
      <c r="HR215" s="306"/>
      <c r="HS215" s="306"/>
      <c r="HT215" s="306"/>
      <c r="HU215" s="306"/>
      <c r="HV215" s="306"/>
      <c r="HW215" s="306"/>
      <c r="HX215" s="306"/>
      <c r="HY215" s="306"/>
      <c r="HZ215" s="306"/>
      <c r="IA215" s="306"/>
      <c r="IB215" s="306"/>
      <c r="IC215" s="306"/>
      <c r="ID215" s="306"/>
      <c r="IE215" s="306"/>
      <c r="IF215" s="306"/>
      <c r="IG215" s="306"/>
      <c r="IH215" s="306"/>
    </row>
    <row r="216" spans="1:242" s="219" customFormat="1" ht="15" customHeight="1" x14ac:dyDescent="0.3">
      <c r="A216" s="174">
        <v>7.02</v>
      </c>
      <c r="B216" s="231" t="s">
        <v>243</v>
      </c>
      <c r="C216" s="232" t="e">
        <f>VLOOKUP(BD.PD8[[#This Row],[Pos]],[18]!PPto[#Data],3,FALSE)</f>
        <v>#REF!</v>
      </c>
      <c r="D216" s="233" t="s">
        <v>243</v>
      </c>
      <c r="E216" s="305">
        <f>IF(BD.PD8[[#This Row],[.]]="*",VLOOKUP(BD.PD8[[#This Row],[Pos]],[18]Presupuesto!A:H,7,FALSE),"")</f>
        <v>57974.172187301585</v>
      </c>
      <c r="F216" s="234"/>
      <c r="G216" s="174"/>
      <c r="H216" s="174"/>
      <c r="I216" s="174"/>
      <c r="J216" s="392">
        <v>1</v>
      </c>
      <c r="K216" s="233" t="s">
        <v>117</v>
      </c>
      <c r="L216" s="383">
        <f>IF(BD.PD8[[#This Row],[Mon]]="DOP",1,HLOOKUP(BD.PD8[[#This Row],[Mon]],Data!$J$1:$K$2,2,FALSE))</f>
        <v>65</v>
      </c>
      <c r="M216" s="490">
        <v>0</v>
      </c>
      <c r="N216" s="243">
        <f>BD.PD8[[#This Row],[Cant.]]*BD.PD8[[#This Row],[ Tasa ]]*BD.PD8[[#This Row],[ Precio Und.]]</f>
        <v>0</v>
      </c>
      <c r="O216" s="491">
        <v>0</v>
      </c>
      <c r="P216" s="243">
        <f>IF(BD.PD8[[#This Row],[Liquid. '[%']]]&lt;&gt;0,(BD.PD8[[#This Row],[Valor Neto '[DOP']]]*BD.PD8[[#This Row],[Liquid. '[%']]])+BD.PD8[[#This Row],[Valor Neto '[DOP']]],BD.PD8[[#This Row],[Valor Neto '[DOP']]])</f>
        <v>0</v>
      </c>
      <c r="Q216" s="243">
        <f>BD.PD8[[#This Row],[Ppto. Orden Interna '[DOP']]]/HLOOKUP("USD",Data!$J$1:$K$2,2,FALSE)</f>
        <v>0</v>
      </c>
      <c r="R216" s="381"/>
      <c r="S216" s="387"/>
      <c r="T216" s="387"/>
      <c r="U216" s="492" t="s">
        <v>406</v>
      </c>
      <c r="V216" s="493">
        <v>801672</v>
      </c>
      <c r="W216" s="494"/>
      <c r="X216" s="495"/>
      <c r="Y216" s="388"/>
      <c r="Z216" s="243">
        <f>BD.PD8[[#This Row],[Av.P1 '[%']]]*BD.PD8[[#This Row],[Ppto. Orden Interna '[DOP']]]</f>
        <v>0</v>
      </c>
      <c r="AA216" s="249"/>
      <c r="AB216" s="389"/>
      <c r="AC216" s="243">
        <f>BD.PD8[[#This Row],[Av.P2 '[%']]]*BD.PD8[[#This Row],[Ppto. Orden Interna '[DOP']]]</f>
        <v>0</v>
      </c>
      <c r="AD216" s="249"/>
      <c r="AE216" s="389"/>
      <c r="AF216" s="243">
        <f>BD.PD8[[#This Row],[Av.P3 '[%']]]*BD.PD8[[#This Row],[Ppto. Orden Interna '[DOP']]]</f>
        <v>0</v>
      </c>
      <c r="AG216" s="243"/>
      <c r="AH216" s="243"/>
      <c r="AI216" s="243"/>
      <c r="AJ216" s="243"/>
      <c r="AK216" s="243"/>
      <c r="AL216" s="243"/>
      <c r="AM216" s="496">
        <f>BD.PD8[[#This Row],[Pago 3]]+BD.PD8[[#This Row],[Pago 2]]+BD.PD8[[#This Row],[Pago 1]]</f>
        <v>0</v>
      </c>
      <c r="AN216" s="308" t="s">
        <v>244</v>
      </c>
      <c r="AO216" s="308" t="s">
        <v>245</v>
      </c>
      <c r="AP216" s="308" t="s">
        <v>246</v>
      </c>
      <c r="AQ216" s="308" t="s">
        <v>247</v>
      </c>
      <c r="AR216" s="308">
        <v>594</v>
      </c>
      <c r="AS216" s="308" t="s">
        <v>248</v>
      </c>
      <c r="AT216" s="249" t="s">
        <v>1356</v>
      </c>
      <c r="AU216" s="306"/>
      <c r="AV216" s="306"/>
      <c r="AW216" s="306"/>
      <c r="AX216" s="306"/>
      <c r="AY216" s="306"/>
      <c r="AZ216" s="306"/>
      <c r="BA216" s="306"/>
      <c r="BB216" s="306"/>
      <c r="BC216" s="306"/>
      <c r="BD216" s="306"/>
      <c r="BE216" s="306"/>
      <c r="BF216" s="306"/>
      <c r="BG216" s="306"/>
      <c r="BH216" s="306"/>
      <c r="BI216" s="306"/>
      <c r="BJ216" s="306"/>
      <c r="BK216" s="306"/>
      <c r="BL216" s="306"/>
      <c r="BM216" s="306"/>
      <c r="BN216" s="306"/>
      <c r="BO216" s="306"/>
      <c r="BP216" s="306"/>
      <c r="BQ216" s="306"/>
      <c r="BR216" s="306"/>
      <c r="BS216" s="306"/>
      <c r="BT216" s="306"/>
      <c r="BU216" s="306"/>
      <c r="BV216" s="306"/>
      <c r="BW216" s="306"/>
      <c r="BX216" s="306"/>
      <c r="BY216" s="306"/>
      <c r="BZ216" s="306"/>
      <c r="CA216" s="306"/>
      <c r="CB216" s="306"/>
      <c r="CC216" s="306"/>
      <c r="CD216" s="306"/>
      <c r="CE216" s="306"/>
      <c r="CF216" s="306"/>
      <c r="CG216" s="306"/>
      <c r="CH216" s="306"/>
      <c r="CI216" s="306"/>
      <c r="CJ216" s="306"/>
      <c r="CK216" s="306"/>
      <c r="CL216" s="306"/>
      <c r="CM216" s="306"/>
      <c r="CN216" s="306"/>
      <c r="CO216" s="306"/>
      <c r="CP216" s="306"/>
      <c r="CQ216" s="306"/>
      <c r="CR216" s="306"/>
      <c r="CS216" s="306"/>
      <c r="CT216" s="306"/>
      <c r="CU216" s="306"/>
      <c r="CV216" s="306"/>
      <c r="CW216" s="306"/>
      <c r="CX216" s="306"/>
      <c r="CY216" s="306"/>
      <c r="CZ216" s="306"/>
      <c r="DA216" s="306"/>
      <c r="DB216" s="306"/>
      <c r="DC216" s="306"/>
      <c r="DD216" s="306"/>
      <c r="DE216" s="306"/>
      <c r="DF216" s="306"/>
      <c r="DG216" s="306"/>
      <c r="DH216" s="306"/>
      <c r="DI216" s="306"/>
      <c r="DJ216" s="306"/>
      <c r="DK216" s="306"/>
      <c r="DL216" s="306"/>
      <c r="DM216" s="306"/>
      <c r="DN216" s="306"/>
      <c r="DO216" s="306"/>
      <c r="DP216" s="306"/>
      <c r="DQ216" s="306"/>
      <c r="DR216" s="306"/>
      <c r="DS216" s="306"/>
      <c r="DT216" s="306"/>
      <c r="DU216" s="306"/>
      <c r="DV216" s="306"/>
      <c r="DW216" s="306"/>
      <c r="DX216" s="306"/>
      <c r="DY216" s="306"/>
      <c r="DZ216" s="306"/>
      <c r="EA216" s="306"/>
      <c r="EB216" s="306"/>
      <c r="EC216" s="306"/>
      <c r="ED216" s="306"/>
      <c r="EE216" s="306"/>
      <c r="EF216" s="306"/>
      <c r="EG216" s="306"/>
      <c r="EH216" s="306"/>
      <c r="EI216" s="306"/>
      <c r="EJ216" s="306"/>
      <c r="EK216" s="306"/>
      <c r="EL216" s="306"/>
      <c r="EM216" s="306"/>
      <c r="EN216" s="306"/>
      <c r="EO216" s="306"/>
      <c r="EP216" s="306"/>
      <c r="EQ216" s="306"/>
      <c r="ER216" s="306"/>
      <c r="ES216" s="306"/>
      <c r="ET216" s="306"/>
      <c r="EU216" s="306"/>
      <c r="EV216" s="306"/>
      <c r="EW216" s="306"/>
      <c r="EX216" s="306"/>
      <c r="EY216" s="306"/>
      <c r="EZ216" s="306"/>
      <c r="FA216" s="306"/>
      <c r="FB216" s="306"/>
      <c r="FC216" s="306"/>
      <c r="FD216" s="306"/>
      <c r="FE216" s="306"/>
      <c r="FF216" s="306"/>
      <c r="FG216" s="306"/>
      <c r="FH216" s="306"/>
      <c r="FI216" s="306"/>
      <c r="FJ216" s="306"/>
      <c r="FK216" s="306"/>
      <c r="FL216" s="306"/>
      <c r="FM216" s="306"/>
      <c r="FN216" s="306"/>
      <c r="FO216" s="306"/>
      <c r="FP216" s="306"/>
      <c r="FQ216" s="306"/>
      <c r="FR216" s="306"/>
      <c r="FS216" s="306"/>
      <c r="FT216" s="306"/>
      <c r="FU216" s="306"/>
      <c r="FV216" s="306"/>
      <c r="FW216" s="306"/>
      <c r="FX216" s="306"/>
      <c r="FY216" s="306"/>
      <c r="FZ216" s="306"/>
      <c r="GA216" s="306"/>
      <c r="GB216" s="306"/>
      <c r="GC216" s="306"/>
      <c r="GD216" s="306"/>
      <c r="GE216" s="306"/>
      <c r="GF216" s="306"/>
      <c r="GG216" s="306"/>
      <c r="GH216" s="306"/>
      <c r="GI216" s="306"/>
      <c r="GJ216" s="306"/>
      <c r="GK216" s="306"/>
      <c r="GL216" s="306"/>
      <c r="GM216" s="306"/>
      <c r="GN216" s="306"/>
      <c r="GO216" s="306"/>
      <c r="GP216" s="306"/>
      <c r="GQ216" s="306"/>
      <c r="GR216" s="306"/>
      <c r="GS216" s="306"/>
      <c r="GT216" s="306"/>
      <c r="GU216" s="306"/>
      <c r="GV216" s="306"/>
      <c r="GW216" s="306"/>
      <c r="GX216" s="306"/>
      <c r="GY216" s="306"/>
      <c r="GZ216" s="306"/>
      <c r="HA216" s="306"/>
      <c r="HB216" s="306"/>
      <c r="HC216" s="306"/>
      <c r="HD216" s="306"/>
      <c r="HE216" s="306"/>
      <c r="HF216" s="306"/>
      <c r="HG216" s="306"/>
      <c r="HH216" s="306"/>
      <c r="HI216" s="306"/>
      <c r="HJ216" s="306"/>
      <c r="HK216" s="306"/>
      <c r="HL216" s="306"/>
      <c r="HM216" s="306"/>
      <c r="HN216" s="306"/>
      <c r="HO216" s="306"/>
      <c r="HP216" s="306"/>
      <c r="HQ216" s="306"/>
      <c r="HR216" s="306"/>
      <c r="HS216" s="306"/>
      <c r="HT216" s="306"/>
      <c r="HU216" s="306"/>
      <c r="HV216" s="306"/>
      <c r="HW216" s="306"/>
      <c r="HX216" s="306"/>
      <c r="HY216" s="306"/>
      <c r="HZ216" s="306"/>
      <c r="IA216" s="306"/>
      <c r="IB216" s="306"/>
      <c r="IC216" s="306"/>
      <c r="ID216" s="306"/>
      <c r="IE216" s="306"/>
      <c r="IF216" s="306"/>
      <c r="IG216" s="306"/>
      <c r="IH216" s="306"/>
    </row>
    <row r="217" spans="1:242" s="219" customFormat="1" ht="15" customHeight="1" x14ac:dyDescent="0.3">
      <c r="A217" s="174">
        <v>7.02</v>
      </c>
      <c r="B217" s="231"/>
      <c r="C217" s="232" t="e">
        <f>VLOOKUP(BD.PD8[[#This Row],[Pos]],[18]!PPto[#Data],3,FALSE)</f>
        <v>#REF!</v>
      </c>
      <c r="D217" s="174" t="s">
        <v>23</v>
      </c>
      <c r="E217" s="305" t="str">
        <f>IF(BD.PD8[[#This Row],[.]]="*",VLOOKUP(BD.PD8[[#This Row],[Pos]],[18]Presupuesto!A:H,7,FALSE),"")</f>
        <v/>
      </c>
      <c r="F217" s="378" t="s">
        <v>428</v>
      </c>
      <c r="G217" s="174">
        <v>4512501388</v>
      </c>
      <c r="H217" s="174"/>
      <c r="I217" s="497" t="s">
        <v>273</v>
      </c>
      <c r="J217" s="382">
        <v>2</v>
      </c>
      <c r="K217" s="174" t="s">
        <v>117</v>
      </c>
      <c r="L217" s="383">
        <f>IF(BD.PD8[[#This Row],[Mon]]="DOP",1,HLOOKUP(BD.PD8[[#This Row],[Mon]],Data!$J$1:$K$2,2,FALSE))</f>
        <v>65</v>
      </c>
      <c r="M217" s="384">
        <v>14132</v>
      </c>
      <c r="N217" s="243">
        <f>BD.PD8[[#This Row],[Cant.]]*BD.PD8[[#This Row],[ Tasa ]]*BD.PD8[[#This Row],[ Precio Und.]]</f>
        <v>1837160</v>
      </c>
      <c r="O217" s="386">
        <v>0</v>
      </c>
      <c r="P217" s="243">
        <f>IF(BD.PD8[[#This Row],[Liquid. '[%']]]&lt;&gt;0,(BD.PD8[[#This Row],[Valor Neto '[DOP']]]*BD.PD8[[#This Row],[Liquid. '[%']]])+BD.PD8[[#This Row],[Valor Neto '[DOP']]],BD.PD8[[#This Row],[Valor Neto '[DOP']]])</f>
        <v>1837160</v>
      </c>
      <c r="Q217" s="243">
        <f>BD.PD8[[#This Row],[Ppto. Orden Interna '[DOP']]]/HLOOKUP("USD",Data!$J$1:$K$2,2,FALSE)</f>
        <v>28264</v>
      </c>
      <c r="R217" s="381" t="s">
        <v>429</v>
      </c>
      <c r="S217" s="387"/>
      <c r="T217" s="387"/>
      <c r="U217" s="492" t="s">
        <v>406</v>
      </c>
      <c r="V217" s="493">
        <v>801672</v>
      </c>
      <c r="W217" s="494" t="s">
        <v>430</v>
      </c>
      <c r="X217" s="495">
        <v>5</v>
      </c>
      <c r="Y217" s="388">
        <v>0.6</v>
      </c>
      <c r="Z217" s="243">
        <f>BD.PD8[[#This Row],[Av.P1 '[%']]]*BD.PD8[[#This Row],[Ppto. Orden Interna '[DOP']]]</f>
        <v>1102296</v>
      </c>
      <c r="AA217" s="495">
        <v>16</v>
      </c>
      <c r="AB217" s="388">
        <v>0.4</v>
      </c>
      <c r="AC217" s="243">
        <f>BD.PD8[[#This Row],[Av.P2 '[%']]]*BD.PD8[[#This Row],[Ppto. Orden Interna '[DOP']]]</f>
        <v>734864</v>
      </c>
      <c r="AD217" s="249"/>
      <c r="AE217" s="389"/>
      <c r="AF217" s="243">
        <f>BD.PD8[[#This Row],[Av.P3 '[%']]]*BD.PD8[[#This Row],[Ppto. Orden Interna '[DOP']]]</f>
        <v>0</v>
      </c>
      <c r="AG217" s="243"/>
      <c r="AH217" s="243"/>
      <c r="AI217" s="243"/>
      <c r="AJ217" s="243"/>
      <c r="AK217" s="243"/>
      <c r="AL217" s="243"/>
      <c r="AM217" s="496">
        <f>BD.PD8[[#This Row],[Pago 3]]+BD.PD8[[#This Row],[Pago 2]]+BD.PD8[[#This Row],[Pago 1]]</f>
        <v>1837160</v>
      </c>
      <c r="AN217" s="308" t="s">
        <v>244</v>
      </c>
      <c r="AO217" s="308" t="s">
        <v>245</v>
      </c>
      <c r="AP217" s="308" t="s">
        <v>246</v>
      </c>
      <c r="AQ217" s="308" t="s">
        <v>247</v>
      </c>
      <c r="AR217" s="308">
        <v>594</v>
      </c>
      <c r="AS217" s="308" t="s">
        <v>258</v>
      </c>
      <c r="AT217" s="249" t="s">
        <v>1356</v>
      </c>
      <c r="AU217" s="306"/>
      <c r="AV217" s="306"/>
      <c r="AW217" s="306"/>
      <c r="AX217" s="306"/>
      <c r="AY217" s="306"/>
      <c r="AZ217" s="306"/>
      <c r="BA217" s="306"/>
      <c r="BB217" s="306"/>
      <c r="BC217" s="306"/>
      <c r="BD217" s="306"/>
      <c r="BE217" s="306"/>
      <c r="BF217" s="306"/>
      <c r="BG217" s="306"/>
      <c r="BH217" s="306"/>
      <c r="BI217" s="306"/>
      <c r="BJ217" s="306"/>
      <c r="BK217" s="306"/>
      <c r="BL217" s="306"/>
      <c r="BM217" s="306"/>
      <c r="BN217" s="306"/>
      <c r="BO217" s="306"/>
      <c r="BP217" s="306"/>
      <c r="BQ217" s="306"/>
      <c r="BR217" s="306"/>
      <c r="BS217" s="306"/>
      <c r="BT217" s="306"/>
      <c r="BU217" s="306"/>
      <c r="BV217" s="306"/>
      <c r="BW217" s="306"/>
      <c r="BX217" s="306"/>
      <c r="BY217" s="306"/>
      <c r="BZ217" s="306"/>
      <c r="CA217" s="306"/>
      <c r="CB217" s="306"/>
      <c r="CC217" s="306"/>
      <c r="CD217" s="306"/>
      <c r="CE217" s="306"/>
      <c r="CF217" s="306"/>
      <c r="CG217" s="306"/>
      <c r="CH217" s="306"/>
      <c r="CI217" s="306"/>
      <c r="CJ217" s="306"/>
      <c r="CK217" s="306"/>
      <c r="CL217" s="306"/>
      <c r="CM217" s="306"/>
      <c r="CN217" s="306"/>
      <c r="CO217" s="306"/>
      <c r="CP217" s="306"/>
      <c r="CQ217" s="306"/>
      <c r="CR217" s="306"/>
      <c r="CS217" s="306"/>
      <c r="CT217" s="306"/>
      <c r="CU217" s="306"/>
      <c r="CV217" s="306"/>
      <c r="CW217" s="306"/>
      <c r="CX217" s="306"/>
      <c r="CY217" s="306"/>
      <c r="CZ217" s="306"/>
      <c r="DA217" s="306"/>
      <c r="DB217" s="306"/>
      <c r="DC217" s="306"/>
      <c r="DD217" s="306"/>
      <c r="DE217" s="306"/>
      <c r="DF217" s="306"/>
      <c r="DG217" s="306"/>
      <c r="DH217" s="306"/>
      <c r="DI217" s="306"/>
      <c r="DJ217" s="306"/>
      <c r="DK217" s="306"/>
      <c r="DL217" s="306"/>
      <c r="DM217" s="306"/>
      <c r="DN217" s="306"/>
      <c r="DO217" s="306"/>
      <c r="DP217" s="306"/>
      <c r="DQ217" s="306"/>
      <c r="DR217" s="306"/>
      <c r="DS217" s="306"/>
      <c r="DT217" s="306"/>
      <c r="DU217" s="306"/>
      <c r="DV217" s="306"/>
      <c r="DW217" s="306"/>
      <c r="DX217" s="306"/>
      <c r="DY217" s="306"/>
      <c r="DZ217" s="306"/>
      <c r="EA217" s="306"/>
      <c r="EB217" s="306"/>
      <c r="EC217" s="306"/>
      <c r="ED217" s="306"/>
      <c r="EE217" s="306"/>
      <c r="EF217" s="306"/>
      <c r="EG217" s="306"/>
      <c r="EH217" s="306"/>
      <c r="EI217" s="306"/>
      <c r="EJ217" s="306"/>
      <c r="EK217" s="306"/>
      <c r="EL217" s="306"/>
      <c r="EM217" s="306"/>
      <c r="EN217" s="306"/>
      <c r="EO217" s="306"/>
      <c r="EP217" s="306"/>
      <c r="EQ217" s="306"/>
      <c r="ER217" s="306"/>
      <c r="ES217" s="306"/>
      <c r="ET217" s="306"/>
      <c r="EU217" s="306"/>
      <c r="EV217" s="306"/>
      <c r="EW217" s="306"/>
      <c r="EX217" s="306"/>
      <c r="EY217" s="306"/>
      <c r="EZ217" s="306"/>
      <c r="FA217" s="306"/>
      <c r="FB217" s="306"/>
      <c r="FC217" s="306"/>
      <c r="FD217" s="306"/>
      <c r="FE217" s="306"/>
      <c r="FF217" s="306"/>
      <c r="FG217" s="306"/>
      <c r="FH217" s="306"/>
      <c r="FI217" s="306"/>
      <c r="FJ217" s="306"/>
      <c r="FK217" s="306"/>
      <c r="FL217" s="306"/>
      <c r="FM217" s="306"/>
      <c r="FN217" s="306"/>
      <c r="FO217" s="306"/>
      <c r="FP217" s="306"/>
      <c r="FQ217" s="306"/>
      <c r="FR217" s="306"/>
      <c r="FS217" s="306"/>
      <c r="FT217" s="306"/>
      <c r="FU217" s="306"/>
      <c r="FV217" s="306"/>
      <c r="FW217" s="306"/>
      <c r="FX217" s="306"/>
      <c r="FY217" s="306"/>
      <c r="FZ217" s="306"/>
      <c r="GA217" s="306"/>
      <c r="GB217" s="306"/>
      <c r="GC217" s="306"/>
      <c r="GD217" s="306"/>
      <c r="GE217" s="306"/>
      <c r="GF217" s="306"/>
      <c r="GG217" s="306"/>
      <c r="GH217" s="306"/>
      <c r="GI217" s="306"/>
      <c r="GJ217" s="306"/>
      <c r="GK217" s="306"/>
      <c r="GL217" s="306"/>
      <c r="GM217" s="306"/>
      <c r="GN217" s="306"/>
      <c r="GO217" s="306"/>
      <c r="GP217" s="306"/>
      <c r="GQ217" s="306"/>
      <c r="GR217" s="306"/>
      <c r="GS217" s="306"/>
      <c r="GT217" s="306"/>
      <c r="GU217" s="306"/>
      <c r="GV217" s="306"/>
      <c r="GW217" s="306"/>
      <c r="GX217" s="306"/>
      <c r="GY217" s="306"/>
      <c r="GZ217" s="306"/>
      <c r="HA217" s="306"/>
      <c r="HB217" s="306"/>
      <c r="HC217" s="306"/>
      <c r="HD217" s="306"/>
      <c r="HE217" s="306"/>
      <c r="HF217" s="306"/>
      <c r="HG217" s="306"/>
      <c r="HH217" s="306"/>
      <c r="HI217" s="306"/>
      <c r="HJ217" s="306"/>
      <c r="HK217" s="306"/>
      <c r="HL217" s="306"/>
      <c r="HM217" s="306"/>
      <c r="HN217" s="306"/>
      <c r="HO217" s="306"/>
      <c r="HP217" s="306"/>
      <c r="HQ217" s="306"/>
      <c r="HR217" s="306"/>
      <c r="HS217" s="306"/>
      <c r="HT217" s="306"/>
      <c r="HU217" s="306"/>
      <c r="HV217" s="306"/>
      <c r="HW217" s="306"/>
      <c r="HX217" s="306"/>
      <c r="HY217" s="306"/>
      <c r="HZ217" s="306"/>
      <c r="IA217" s="306"/>
      <c r="IB217" s="306"/>
      <c r="IC217" s="306"/>
      <c r="ID217" s="306"/>
      <c r="IE217" s="306"/>
      <c r="IF217" s="306"/>
      <c r="IG217" s="306"/>
      <c r="IH217" s="306"/>
    </row>
    <row r="218" spans="1:242" s="219" customFormat="1" ht="15" customHeight="1" x14ac:dyDescent="0.3">
      <c r="A218" s="174">
        <v>7.02</v>
      </c>
      <c r="B218" s="231"/>
      <c r="C218" s="232" t="e">
        <f>VLOOKUP(BD.PD8[[#This Row],[Pos]],[18]!PPto[#Data],3,FALSE)</f>
        <v>#REF!</v>
      </c>
      <c r="D218" s="174" t="s">
        <v>23</v>
      </c>
      <c r="E218" s="305" t="str">
        <f>IF(BD.PD8[[#This Row],[.]]="*",VLOOKUP(BD.PD8[[#This Row],[Pos]],[18]Presupuesto!A:H,7,FALSE),"")</f>
        <v/>
      </c>
      <c r="F218" s="378" t="s">
        <v>431</v>
      </c>
      <c r="G218" s="174">
        <v>4512501388</v>
      </c>
      <c r="H218" s="174"/>
      <c r="I218" s="497" t="s">
        <v>273</v>
      </c>
      <c r="J218" s="382">
        <v>2</v>
      </c>
      <c r="K218" s="174" t="s">
        <v>117</v>
      </c>
      <c r="L218" s="383">
        <f>IF(BD.PD8[[#This Row],[Mon]]="DOP",1,HLOOKUP(BD.PD8[[#This Row],[Mon]],Data!$J$1:$K$2,2,FALSE))</f>
        <v>65</v>
      </c>
      <c r="M218" s="384">
        <v>1690.92</v>
      </c>
      <c r="N218" s="243">
        <f>BD.PD8[[#This Row],[Cant.]]*BD.PD8[[#This Row],[ Tasa ]]*BD.PD8[[#This Row],[ Precio Und.]]</f>
        <v>219819.6</v>
      </c>
      <c r="O218" s="386">
        <v>0</v>
      </c>
      <c r="P218" s="243">
        <f>IF(BD.PD8[[#This Row],[Liquid. '[%']]]&lt;&gt;0,(BD.PD8[[#This Row],[Valor Neto '[DOP']]]*BD.PD8[[#This Row],[Liquid. '[%']]])+BD.PD8[[#This Row],[Valor Neto '[DOP']]],BD.PD8[[#This Row],[Valor Neto '[DOP']]])</f>
        <v>219819.6</v>
      </c>
      <c r="Q218" s="243">
        <f>BD.PD8[[#This Row],[Ppto. Orden Interna '[DOP']]]/HLOOKUP("USD",Data!$J$1:$K$2,2,FALSE)</f>
        <v>3381.84</v>
      </c>
      <c r="R218" s="381" t="s">
        <v>429</v>
      </c>
      <c r="S218" s="387"/>
      <c r="T218" s="387"/>
      <c r="U218" s="492" t="s">
        <v>406</v>
      </c>
      <c r="V218" s="493">
        <v>801672</v>
      </c>
      <c r="W218" s="494" t="s">
        <v>430</v>
      </c>
      <c r="X218" s="495">
        <v>5</v>
      </c>
      <c r="Y218" s="388">
        <v>0.6</v>
      </c>
      <c r="Z218" s="243">
        <f>BD.PD8[[#This Row],[Av.P1 '[%']]]*BD.PD8[[#This Row],[Ppto. Orden Interna '[DOP']]]</f>
        <v>131891.76</v>
      </c>
      <c r="AA218" s="495">
        <v>16</v>
      </c>
      <c r="AB218" s="388">
        <v>0.4</v>
      </c>
      <c r="AC218" s="243">
        <f>BD.PD8[[#This Row],[Av.P2 '[%']]]*BD.PD8[[#This Row],[Ppto. Orden Interna '[DOP']]]</f>
        <v>87927.840000000011</v>
      </c>
      <c r="AD218" s="249"/>
      <c r="AE218" s="389"/>
      <c r="AF218" s="243">
        <f>BD.PD8[[#This Row],[Av.P3 '[%']]]*BD.PD8[[#This Row],[Ppto. Orden Interna '[DOP']]]</f>
        <v>0</v>
      </c>
      <c r="AG218" s="243"/>
      <c r="AH218" s="243"/>
      <c r="AI218" s="243"/>
      <c r="AJ218" s="243"/>
      <c r="AK218" s="243"/>
      <c r="AL218" s="243"/>
      <c r="AM218" s="496">
        <f>BD.PD8[[#This Row],[Pago 3]]+BD.PD8[[#This Row],[Pago 2]]+BD.PD8[[#This Row],[Pago 1]]</f>
        <v>219819.60000000003</v>
      </c>
      <c r="AN218" s="308" t="s">
        <v>244</v>
      </c>
      <c r="AO218" s="308" t="s">
        <v>245</v>
      </c>
      <c r="AP218" s="308" t="s">
        <v>246</v>
      </c>
      <c r="AQ218" s="308" t="s">
        <v>247</v>
      </c>
      <c r="AR218" s="308">
        <v>594</v>
      </c>
      <c r="AS218" s="308" t="s">
        <v>258</v>
      </c>
      <c r="AT218" s="249" t="s">
        <v>1356</v>
      </c>
      <c r="AU218" s="306"/>
      <c r="AV218" s="306"/>
      <c r="AW218" s="306"/>
      <c r="AX218" s="306"/>
      <c r="AY218" s="306"/>
      <c r="AZ218" s="306"/>
      <c r="BA218" s="306"/>
      <c r="BB218" s="306"/>
      <c r="BC218" s="306"/>
      <c r="BD218" s="306"/>
      <c r="BE218" s="306"/>
      <c r="BF218" s="306"/>
      <c r="BG218" s="306"/>
      <c r="BH218" s="306"/>
      <c r="BI218" s="306"/>
      <c r="BJ218" s="306"/>
      <c r="BK218" s="306"/>
      <c r="BL218" s="306"/>
      <c r="BM218" s="306"/>
      <c r="BN218" s="306"/>
      <c r="BO218" s="306"/>
      <c r="BP218" s="306"/>
      <c r="BQ218" s="306"/>
      <c r="BR218" s="306"/>
      <c r="BS218" s="306"/>
      <c r="BT218" s="306"/>
      <c r="BU218" s="306"/>
      <c r="BV218" s="306"/>
      <c r="BW218" s="306"/>
      <c r="BX218" s="306"/>
      <c r="BY218" s="306"/>
      <c r="BZ218" s="306"/>
      <c r="CA218" s="306"/>
      <c r="CB218" s="306"/>
      <c r="CC218" s="306"/>
      <c r="CD218" s="306"/>
      <c r="CE218" s="306"/>
      <c r="CF218" s="306"/>
      <c r="CG218" s="306"/>
      <c r="CH218" s="306"/>
      <c r="CI218" s="306"/>
      <c r="CJ218" s="306"/>
      <c r="CK218" s="306"/>
      <c r="CL218" s="306"/>
      <c r="CM218" s="306"/>
      <c r="CN218" s="306"/>
      <c r="CO218" s="306"/>
      <c r="CP218" s="306"/>
      <c r="CQ218" s="306"/>
      <c r="CR218" s="306"/>
      <c r="CS218" s="306"/>
      <c r="CT218" s="306"/>
      <c r="CU218" s="306"/>
      <c r="CV218" s="306"/>
      <c r="CW218" s="306"/>
      <c r="CX218" s="306"/>
      <c r="CY218" s="306"/>
      <c r="CZ218" s="306"/>
      <c r="DA218" s="306"/>
      <c r="DB218" s="306"/>
      <c r="DC218" s="306"/>
      <c r="DD218" s="306"/>
      <c r="DE218" s="306"/>
      <c r="DF218" s="306"/>
      <c r="DG218" s="306"/>
      <c r="DH218" s="306"/>
      <c r="DI218" s="306"/>
      <c r="DJ218" s="306"/>
      <c r="DK218" s="306"/>
      <c r="DL218" s="306"/>
      <c r="DM218" s="306"/>
      <c r="DN218" s="306"/>
      <c r="DO218" s="306"/>
      <c r="DP218" s="306"/>
      <c r="DQ218" s="306"/>
      <c r="DR218" s="306"/>
      <c r="DS218" s="306"/>
      <c r="DT218" s="306"/>
      <c r="DU218" s="306"/>
      <c r="DV218" s="306"/>
      <c r="DW218" s="306"/>
      <c r="DX218" s="306"/>
      <c r="DY218" s="306"/>
      <c r="DZ218" s="306"/>
      <c r="EA218" s="306"/>
      <c r="EB218" s="306"/>
      <c r="EC218" s="306"/>
      <c r="ED218" s="306"/>
      <c r="EE218" s="306"/>
      <c r="EF218" s="306"/>
      <c r="EG218" s="306"/>
      <c r="EH218" s="306"/>
      <c r="EI218" s="306"/>
      <c r="EJ218" s="306"/>
      <c r="EK218" s="306"/>
      <c r="EL218" s="306"/>
      <c r="EM218" s="306"/>
      <c r="EN218" s="306"/>
      <c r="EO218" s="306"/>
      <c r="EP218" s="306"/>
      <c r="EQ218" s="306"/>
      <c r="ER218" s="306"/>
      <c r="ES218" s="306"/>
      <c r="ET218" s="306"/>
      <c r="EU218" s="306"/>
      <c r="EV218" s="306"/>
      <c r="EW218" s="306"/>
      <c r="EX218" s="306"/>
      <c r="EY218" s="306"/>
      <c r="EZ218" s="306"/>
      <c r="FA218" s="306"/>
      <c r="FB218" s="306"/>
      <c r="FC218" s="306"/>
      <c r="FD218" s="306"/>
      <c r="FE218" s="306"/>
      <c r="FF218" s="306"/>
      <c r="FG218" s="306"/>
      <c r="FH218" s="306"/>
      <c r="FI218" s="306"/>
      <c r="FJ218" s="306"/>
      <c r="FK218" s="306"/>
      <c r="FL218" s="306"/>
      <c r="FM218" s="306"/>
      <c r="FN218" s="306"/>
      <c r="FO218" s="306"/>
      <c r="FP218" s="306"/>
      <c r="FQ218" s="306"/>
      <c r="FR218" s="306"/>
      <c r="FS218" s="306"/>
      <c r="FT218" s="306"/>
      <c r="FU218" s="306"/>
      <c r="FV218" s="306"/>
      <c r="FW218" s="306"/>
      <c r="FX218" s="306"/>
      <c r="FY218" s="306"/>
      <c r="FZ218" s="306"/>
      <c r="GA218" s="306"/>
      <c r="GB218" s="306"/>
      <c r="GC218" s="306"/>
      <c r="GD218" s="306"/>
      <c r="GE218" s="306"/>
      <c r="GF218" s="306"/>
      <c r="GG218" s="306"/>
      <c r="GH218" s="306"/>
      <c r="GI218" s="306"/>
      <c r="GJ218" s="306"/>
      <c r="GK218" s="306"/>
      <c r="GL218" s="306"/>
      <c r="GM218" s="306"/>
      <c r="GN218" s="306"/>
      <c r="GO218" s="306"/>
      <c r="GP218" s="306"/>
      <c r="GQ218" s="306"/>
      <c r="GR218" s="306"/>
      <c r="GS218" s="306"/>
      <c r="GT218" s="306"/>
      <c r="GU218" s="306"/>
      <c r="GV218" s="306"/>
      <c r="GW218" s="306"/>
      <c r="GX218" s="306"/>
      <c r="GY218" s="306"/>
      <c r="GZ218" s="306"/>
      <c r="HA218" s="306"/>
      <c r="HB218" s="306"/>
      <c r="HC218" s="306"/>
      <c r="HD218" s="306"/>
      <c r="HE218" s="306"/>
      <c r="HF218" s="306"/>
      <c r="HG218" s="306"/>
      <c r="HH218" s="306"/>
      <c r="HI218" s="306"/>
      <c r="HJ218" s="306"/>
      <c r="HK218" s="306"/>
      <c r="HL218" s="306"/>
      <c r="HM218" s="306"/>
      <c r="HN218" s="306"/>
      <c r="HO218" s="306"/>
      <c r="HP218" s="306"/>
      <c r="HQ218" s="306"/>
      <c r="HR218" s="306"/>
      <c r="HS218" s="306"/>
      <c r="HT218" s="306"/>
      <c r="HU218" s="306"/>
      <c r="HV218" s="306"/>
      <c r="HW218" s="306"/>
      <c r="HX218" s="306"/>
      <c r="HY218" s="306"/>
      <c r="HZ218" s="306"/>
      <c r="IA218" s="306"/>
      <c r="IB218" s="306"/>
      <c r="IC218" s="306"/>
      <c r="ID218" s="306"/>
      <c r="IE218" s="306"/>
      <c r="IF218" s="306"/>
      <c r="IG218" s="306"/>
      <c r="IH218" s="306"/>
    </row>
    <row r="219" spans="1:242" s="219" customFormat="1" ht="15" customHeight="1" x14ac:dyDescent="0.3">
      <c r="A219" s="174">
        <v>7.02</v>
      </c>
      <c r="B219" s="231"/>
      <c r="C219" s="232" t="e">
        <f>VLOOKUP(BD.PD8[[#This Row],[Pos]],[18]!PPto[#Data],3,FALSE)</f>
        <v>#REF!</v>
      </c>
      <c r="D219" s="174" t="s">
        <v>23</v>
      </c>
      <c r="E219" s="305" t="str">
        <f>IF(BD.PD8[[#This Row],[.]]="*",VLOOKUP(BD.PD8[[#This Row],[Pos]],[18]Presupuesto!A:H,7,FALSE),"")</f>
        <v/>
      </c>
      <c r="F219" s="378" t="s">
        <v>432</v>
      </c>
      <c r="G219" s="174">
        <v>4512501388</v>
      </c>
      <c r="H219" s="174"/>
      <c r="I219" s="497" t="s">
        <v>273</v>
      </c>
      <c r="J219" s="382">
        <v>2</v>
      </c>
      <c r="K219" s="174" t="s">
        <v>117</v>
      </c>
      <c r="L219" s="383">
        <f>IF(BD.PD8[[#This Row],[Mon]]="DOP",1,HLOOKUP(BD.PD8[[#This Row],[Mon]],Data!$J$1:$K$2,2,FALSE))</f>
        <v>65</v>
      </c>
      <c r="M219" s="384">
        <v>300</v>
      </c>
      <c r="N219" s="243">
        <f>BD.PD8[[#This Row],[Cant.]]*BD.PD8[[#This Row],[ Tasa ]]*BD.PD8[[#This Row],[ Precio Und.]]</f>
        <v>39000</v>
      </c>
      <c r="O219" s="386">
        <v>0</v>
      </c>
      <c r="P219" s="243">
        <f>IF(BD.PD8[[#This Row],[Liquid. '[%']]]&lt;&gt;0,(BD.PD8[[#This Row],[Valor Neto '[DOP']]]*BD.PD8[[#This Row],[Liquid. '[%']]])+BD.PD8[[#This Row],[Valor Neto '[DOP']]],BD.PD8[[#This Row],[Valor Neto '[DOP']]])</f>
        <v>39000</v>
      </c>
      <c r="Q219" s="243">
        <f>BD.PD8[[#This Row],[Ppto. Orden Interna '[DOP']]]/HLOOKUP("USD",Data!$J$1:$K$2,2,FALSE)</f>
        <v>600</v>
      </c>
      <c r="R219" s="381" t="s">
        <v>429</v>
      </c>
      <c r="S219" s="387"/>
      <c r="T219" s="387"/>
      <c r="U219" s="492" t="s">
        <v>406</v>
      </c>
      <c r="V219" s="493">
        <v>801672</v>
      </c>
      <c r="W219" s="494" t="s">
        <v>430</v>
      </c>
      <c r="X219" s="495">
        <v>5</v>
      </c>
      <c r="Y219" s="388">
        <v>0.6</v>
      </c>
      <c r="Z219" s="243">
        <f>BD.PD8[[#This Row],[Av.P1 '[%']]]*BD.PD8[[#This Row],[Ppto. Orden Interna '[DOP']]]</f>
        <v>23400</v>
      </c>
      <c r="AA219" s="495">
        <v>16</v>
      </c>
      <c r="AB219" s="388">
        <v>0.4</v>
      </c>
      <c r="AC219" s="243">
        <f>BD.PD8[[#This Row],[Av.P2 '[%']]]*BD.PD8[[#This Row],[Ppto. Orden Interna '[DOP']]]</f>
        <v>15600</v>
      </c>
      <c r="AD219" s="249"/>
      <c r="AE219" s="389"/>
      <c r="AF219" s="243">
        <f>BD.PD8[[#This Row],[Av.P3 '[%']]]*BD.PD8[[#This Row],[Ppto. Orden Interna '[DOP']]]</f>
        <v>0</v>
      </c>
      <c r="AG219" s="243"/>
      <c r="AH219" s="243"/>
      <c r="AI219" s="243"/>
      <c r="AJ219" s="243"/>
      <c r="AK219" s="243"/>
      <c r="AL219" s="243"/>
      <c r="AM219" s="496">
        <f>BD.PD8[[#This Row],[Pago 3]]+BD.PD8[[#This Row],[Pago 2]]+BD.PD8[[#This Row],[Pago 1]]</f>
        <v>39000</v>
      </c>
      <c r="AN219" s="308" t="s">
        <v>244</v>
      </c>
      <c r="AO219" s="308" t="s">
        <v>245</v>
      </c>
      <c r="AP219" s="308" t="s">
        <v>246</v>
      </c>
      <c r="AQ219" s="308" t="s">
        <v>247</v>
      </c>
      <c r="AR219" s="308">
        <v>594</v>
      </c>
      <c r="AS219" s="308" t="s">
        <v>258</v>
      </c>
      <c r="AT219" s="249" t="s">
        <v>1356</v>
      </c>
      <c r="AU219" s="306"/>
      <c r="AV219" s="306"/>
      <c r="AW219" s="306"/>
      <c r="AX219" s="306"/>
      <c r="AY219" s="306"/>
      <c r="AZ219" s="306"/>
      <c r="BA219" s="306"/>
      <c r="BB219" s="306"/>
      <c r="BC219" s="306"/>
      <c r="BD219" s="306"/>
      <c r="BE219" s="306"/>
      <c r="BF219" s="306"/>
      <c r="BG219" s="306"/>
      <c r="BH219" s="306"/>
      <c r="BI219" s="306"/>
      <c r="BJ219" s="306"/>
      <c r="BK219" s="306"/>
      <c r="BL219" s="306"/>
      <c r="BM219" s="306"/>
      <c r="BN219" s="306"/>
      <c r="BO219" s="306"/>
      <c r="BP219" s="306"/>
      <c r="BQ219" s="306"/>
      <c r="BR219" s="306"/>
      <c r="BS219" s="306"/>
      <c r="BT219" s="306"/>
      <c r="BU219" s="306"/>
      <c r="BV219" s="306"/>
      <c r="BW219" s="306"/>
      <c r="BX219" s="306"/>
      <c r="BY219" s="306"/>
      <c r="BZ219" s="306"/>
      <c r="CA219" s="306"/>
      <c r="CB219" s="306"/>
      <c r="CC219" s="306"/>
      <c r="CD219" s="306"/>
      <c r="CE219" s="306"/>
      <c r="CF219" s="306"/>
      <c r="CG219" s="306"/>
      <c r="CH219" s="306"/>
      <c r="CI219" s="306"/>
      <c r="CJ219" s="306"/>
      <c r="CK219" s="306"/>
      <c r="CL219" s="306"/>
      <c r="CM219" s="306"/>
      <c r="CN219" s="306"/>
      <c r="CO219" s="306"/>
      <c r="CP219" s="306"/>
      <c r="CQ219" s="306"/>
      <c r="CR219" s="306"/>
      <c r="CS219" s="306"/>
      <c r="CT219" s="306"/>
      <c r="CU219" s="306"/>
      <c r="CV219" s="306"/>
      <c r="CW219" s="306"/>
      <c r="CX219" s="306"/>
      <c r="CY219" s="306"/>
      <c r="CZ219" s="306"/>
      <c r="DA219" s="306"/>
      <c r="DB219" s="306"/>
      <c r="DC219" s="306"/>
      <c r="DD219" s="306"/>
      <c r="DE219" s="306"/>
      <c r="DF219" s="306"/>
      <c r="DG219" s="306"/>
      <c r="DH219" s="306"/>
      <c r="DI219" s="306"/>
      <c r="DJ219" s="306"/>
      <c r="DK219" s="306"/>
      <c r="DL219" s="306"/>
      <c r="DM219" s="306"/>
      <c r="DN219" s="306"/>
      <c r="DO219" s="306"/>
      <c r="DP219" s="306"/>
      <c r="DQ219" s="306"/>
      <c r="DR219" s="306"/>
      <c r="DS219" s="306"/>
      <c r="DT219" s="306"/>
      <c r="DU219" s="306"/>
      <c r="DV219" s="306"/>
      <c r="DW219" s="306"/>
      <c r="DX219" s="306"/>
      <c r="DY219" s="306"/>
      <c r="DZ219" s="306"/>
      <c r="EA219" s="306"/>
      <c r="EB219" s="306"/>
      <c r="EC219" s="306"/>
      <c r="ED219" s="306"/>
      <c r="EE219" s="306"/>
      <c r="EF219" s="306"/>
      <c r="EG219" s="306"/>
      <c r="EH219" s="306"/>
      <c r="EI219" s="306"/>
      <c r="EJ219" s="306"/>
      <c r="EK219" s="306"/>
      <c r="EL219" s="306"/>
      <c r="EM219" s="306"/>
      <c r="EN219" s="306"/>
      <c r="EO219" s="306"/>
      <c r="EP219" s="306"/>
      <c r="EQ219" s="306"/>
      <c r="ER219" s="306"/>
      <c r="ES219" s="306"/>
      <c r="ET219" s="306"/>
      <c r="EU219" s="306"/>
      <c r="EV219" s="306"/>
      <c r="EW219" s="306"/>
      <c r="EX219" s="306"/>
      <c r="EY219" s="306"/>
      <c r="EZ219" s="306"/>
      <c r="FA219" s="306"/>
      <c r="FB219" s="306"/>
      <c r="FC219" s="306"/>
      <c r="FD219" s="306"/>
      <c r="FE219" s="306"/>
      <c r="FF219" s="306"/>
      <c r="FG219" s="306"/>
      <c r="FH219" s="306"/>
      <c r="FI219" s="306"/>
      <c r="FJ219" s="306"/>
      <c r="FK219" s="306"/>
      <c r="FL219" s="306"/>
      <c r="FM219" s="306"/>
      <c r="FN219" s="306"/>
      <c r="FO219" s="306"/>
      <c r="FP219" s="306"/>
      <c r="FQ219" s="306"/>
      <c r="FR219" s="306"/>
      <c r="FS219" s="306"/>
      <c r="FT219" s="306"/>
      <c r="FU219" s="306"/>
      <c r="FV219" s="306"/>
      <c r="FW219" s="306"/>
      <c r="FX219" s="306"/>
      <c r="FY219" s="306"/>
      <c r="FZ219" s="306"/>
      <c r="GA219" s="306"/>
      <c r="GB219" s="306"/>
      <c r="GC219" s="306"/>
      <c r="GD219" s="306"/>
      <c r="GE219" s="306"/>
      <c r="GF219" s="306"/>
      <c r="GG219" s="306"/>
      <c r="GH219" s="306"/>
      <c r="GI219" s="306"/>
      <c r="GJ219" s="306"/>
      <c r="GK219" s="306"/>
      <c r="GL219" s="306"/>
      <c r="GM219" s="306"/>
      <c r="GN219" s="306"/>
      <c r="GO219" s="306"/>
      <c r="GP219" s="306"/>
      <c r="GQ219" s="306"/>
      <c r="GR219" s="306"/>
      <c r="GS219" s="306"/>
      <c r="GT219" s="306"/>
      <c r="GU219" s="306"/>
      <c r="GV219" s="306"/>
      <c r="GW219" s="306"/>
      <c r="GX219" s="306"/>
      <c r="GY219" s="306"/>
      <c r="GZ219" s="306"/>
      <c r="HA219" s="306"/>
      <c r="HB219" s="306"/>
      <c r="HC219" s="306"/>
      <c r="HD219" s="306"/>
      <c r="HE219" s="306"/>
      <c r="HF219" s="306"/>
      <c r="HG219" s="306"/>
      <c r="HH219" s="306"/>
      <c r="HI219" s="306"/>
      <c r="HJ219" s="306"/>
      <c r="HK219" s="306"/>
      <c r="HL219" s="306"/>
      <c r="HM219" s="306"/>
      <c r="HN219" s="306"/>
      <c r="HO219" s="306"/>
      <c r="HP219" s="306"/>
      <c r="HQ219" s="306"/>
      <c r="HR219" s="306"/>
      <c r="HS219" s="306"/>
      <c r="HT219" s="306"/>
      <c r="HU219" s="306"/>
      <c r="HV219" s="306"/>
      <c r="HW219" s="306"/>
      <c r="HX219" s="306"/>
      <c r="HY219" s="306"/>
      <c r="HZ219" s="306"/>
      <c r="IA219" s="306"/>
      <c r="IB219" s="306"/>
      <c r="IC219" s="306"/>
      <c r="ID219" s="306"/>
      <c r="IE219" s="306"/>
      <c r="IF219" s="306"/>
      <c r="IG219" s="306"/>
      <c r="IH219" s="306"/>
    </row>
    <row r="220" spans="1:242" s="219" customFormat="1" ht="15" customHeight="1" x14ac:dyDescent="0.3">
      <c r="A220" s="174">
        <v>7.02</v>
      </c>
      <c r="B220" s="231"/>
      <c r="C220" s="232" t="e">
        <f>VLOOKUP(BD.PD8[[#This Row],[Pos]],[18]!PPto[#Data],3,FALSE)</f>
        <v>#REF!</v>
      </c>
      <c r="D220" s="174" t="s">
        <v>23</v>
      </c>
      <c r="E220" s="305" t="str">
        <f>IF(BD.PD8[[#This Row],[.]]="*",VLOOKUP(BD.PD8[[#This Row],[Pos]],[18]Presupuesto!A:H,7,FALSE),"")</f>
        <v/>
      </c>
      <c r="F220" s="378" t="s">
        <v>433</v>
      </c>
      <c r="G220" s="174">
        <v>4512501388</v>
      </c>
      <c r="H220" s="174"/>
      <c r="I220" s="497" t="s">
        <v>273</v>
      </c>
      <c r="J220" s="382">
        <v>18</v>
      </c>
      <c r="K220" s="174" t="s">
        <v>117</v>
      </c>
      <c r="L220" s="383">
        <f>IF(BD.PD8[[#This Row],[Mon]]="DOP",1,HLOOKUP(BD.PD8[[#This Row],[Mon]],Data!$J$1:$K$2,2,FALSE))</f>
        <v>65</v>
      </c>
      <c r="M220" s="384">
        <v>100.51</v>
      </c>
      <c r="N220" s="243">
        <f>BD.PD8[[#This Row],[Cant.]]*BD.PD8[[#This Row],[ Tasa ]]*BD.PD8[[#This Row],[ Precio Und.]]</f>
        <v>117596.70000000001</v>
      </c>
      <c r="O220" s="386">
        <v>0</v>
      </c>
      <c r="P220" s="243">
        <f>IF(BD.PD8[[#This Row],[Liquid. '[%']]]&lt;&gt;0,(BD.PD8[[#This Row],[Valor Neto '[DOP']]]*BD.PD8[[#This Row],[Liquid. '[%']]])+BD.PD8[[#This Row],[Valor Neto '[DOP']]],BD.PD8[[#This Row],[Valor Neto '[DOP']]])</f>
        <v>117596.70000000001</v>
      </c>
      <c r="Q220" s="243">
        <f>BD.PD8[[#This Row],[Ppto. Orden Interna '[DOP']]]/HLOOKUP("USD",Data!$J$1:$K$2,2,FALSE)</f>
        <v>1809.1800000000003</v>
      </c>
      <c r="R220" s="381" t="s">
        <v>429</v>
      </c>
      <c r="S220" s="387"/>
      <c r="T220" s="387"/>
      <c r="U220" s="492" t="s">
        <v>406</v>
      </c>
      <c r="V220" s="493">
        <v>801672</v>
      </c>
      <c r="W220" s="494" t="s">
        <v>430</v>
      </c>
      <c r="X220" s="495">
        <v>5</v>
      </c>
      <c r="Y220" s="388">
        <v>0.6</v>
      </c>
      <c r="Z220" s="243">
        <f>BD.PD8[[#This Row],[Av.P1 '[%']]]*BD.PD8[[#This Row],[Ppto. Orden Interna '[DOP']]]</f>
        <v>70558.02</v>
      </c>
      <c r="AA220" s="495">
        <v>16</v>
      </c>
      <c r="AB220" s="388">
        <v>0.4</v>
      </c>
      <c r="AC220" s="243">
        <f>BD.PD8[[#This Row],[Av.P2 '[%']]]*BD.PD8[[#This Row],[Ppto. Orden Interna '[DOP']]]</f>
        <v>47038.680000000008</v>
      </c>
      <c r="AD220" s="249"/>
      <c r="AE220" s="389"/>
      <c r="AF220" s="243">
        <f>BD.PD8[[#This Row],[Av.P3 '[%']]]*BD.PD8[[#This Row],[Ppto. Orden Interna '[DOP']]]</f>
        <v>0</v>
      </c>
      <c r="AG220" s="243"/>
      <c r="AH220" s="243"/>
      <c r="AI220" s="243"/>
      <c r="AJ220" s="243"/>
      <c r="AK220" s="243"/>
      <c r="AL220" s="243"/>
      <c r="AM220" s="496">
        <f>BD.PD8[[#This Row],[Pago 3]]+BD.PD8[[#This Row],[Pago 2]]+BD.PD8[[#This Row],[Pago 1]]</f>
        <v>117596.70000000001</v>
      </c>
      <c r="AN220" s="308" t="s">
        <v>244</v>
      </c>
      <c r="AO220" s="308" t="s">
        <v>245</v>
      </c>
      <c r="AP220" s="308" t="s">
        <v>246</v>
      </c>
      <c r="AQ220" s="308" t="s">
        <v>247</v>
      </c>
      <c r="AR220" s="308">
        <v>594</v>
      </c>
      <c r="AS220" s="308" t="s">
        <v>258</v>
      </c>
      <c r="AT220" s="249" t="s">
        <v>1356</v>
      </c>
      <c r="AU220" s="306"/>
      <c r="AV220" s="306"/>
      <c r="AW220" s="306"/>
      <c r="AX220" s="306"/>
      <c r="AY220" s="306"/>
      <c r="AZ220" s="306"/>
      <c r="BA220" s="306"/>
      <c r="BB220" s="306"/>
      <c r="BC220" s="306"/>
      <c r="BD220" s="306"/>
      <c r="BE220" s="306"/>
      <c r="BF220" s="306"/>
      <c r="BG220" s="306"/>
      <c r="BH220" s="306"/>
      <c r="BI220" s="306"/>
      <c r="BJ220" s="306"/>
      <c r="BK220" s="306"/>
      <c r="BL220" s="306"/>
      <c r="BM220" s="306"/>
      <c r="BN220" s="306"/>
      <c r="BO220" s="306"/>
      <c r="BP220" s="306"/>
      <c r="BQ220" s="306"/>
      <c r="BR220" s="306"/>
      <c r="BS220" s="306"/>
      <c r="BT220" s="306"/>
      <c r="BU220" s="306"/>
      <c r="BV220" s="306"/>
      <c r="BW220" s="306"/>
      <c r="BX220" s="306"/>
      <c r="BY220" s="306"/>
      <c r="BZ220" s="306"/>
      <c r="CA220" s="306"/>
      <c r="CB220" s="306"/>
      <c r="CC220" s="306"/>
      <c r="CD220" s="306"/>
      <c r="CE220" s="306"/>
      <c r="CF220" s="306"/>
      <c r="CG220" s="306"/>
      <c r="CH220" s="306"/>
      <c r="CI220" s="306"/>
      <c r="CJ220" s="306"/>
      <c r="CK220" s="306"/>
      <c r="CL220" s="306"/>
      <c r="CM220" s="306"/>
      <c r="CN220" s="306"/>
      <c r="CO220" s="306"/>
      <c r="CP220" s="306"/>
      <c r="CQ220" s="306"/>
      <c r="CR220" s="306"/>
      <c r="CS220" s="306"/>
      <c r="CT220" s="306"/>
      <c r="CU220" s="306"/>
      <c r="CV220" s="306"/>
      <c r="CW220" s="306"/>
      <c r="CX220" s="306"/>
      <c r="CY220" s="306"/>
      <c r="CZ220" s="306"/>
      <c r="DA220" s="306"/>
      <c r="DB220" s="306"/>
      <c r="DC220" s="306"/>
      <c r="DD220" s="306"/>
      <c r="DE220" s="306"/>
      <c r="DF220" s="306"/>
      <c r="DG220" s="306"/>
      <c r="DH220" s="306"/>
      <c r="DI220" s="306"/>
      <c r="DJ220" s="306"/>
      <c r="DK220" s="306"/>
      <c r="DL220" s="306"/>
      <c r="DM220" s="306"/>
      <c r="DN220" s="306"/>
      <c r="DO220" s="306"/>
      <c r="DP220" s="306"/>
      <c r="DQ220" s="306"/>
      <c r="DR220" s="306"/>
      <c r="DS220" s="306"/>
      <c r="DT220" s="306"/>
      <c r="DU220" s="306"/>
      <c r="DV220" s="306"/>
      <c r="DW220" s="306"/>
      <c r="DX220" s="306"/>
      <c r="DY220" s="306"/>
      <c r="DZ220" s="306"/>
      <c r="EA220" s="306"/>
      <c r="EB220" s="306"/>
      <c r="EC220" s="306"/>
      <c r="ED220" s="306"/>
      <c r="EE220" s="306"/>
      <c r="EF220" s="306"/>
      <c r="EG220" s="306"/>
      <c r="EH220" s="306"/>
      <c r="EI220" s="306"/>
      <c r="EJ220" s="306"/>
      <c r="EK220" s="306"/>
      <c r="EL220" s="306"/>
      <c r="EM220" s="306"/>
      <c r="EN220" s="306"/>
      <c r="EO220" s="306"/>
      <c r="EP220" s="306"/>
      <c r="EQ220" s="306"/>
      <c r="ER220" s="306"/>
      <c r="ES220" s="306"/>
      <c r="ET220" s="306"/>
      <c r="EU220" s="306"/>
      <c r="EV220" s="306"/>
      <c r="EW220" s="306"/>
      <c r="EX220" s="306"/>
      <c r="EY220" s="306"/>
      <c r="EZ220" s="306"/>
      <c r="FA220" s="306"/>
      <c r="FB220" s="306"/>
      <c r="FC220" s="306"/>
      <c r="FD220" s="306"/>
      <c r="FE220" s="306"/>
      <c r="FF220" s="306"/>
      <c r="FG220" s="306"/>
      <c r="FH220" s="306"/>
      <c r="FI220" s="306"/>
      <c r="FJ220" s="306"/>
      <c r="FK220" s="306"/>
      <c r="FL220" s="306"/>
      <c r="FM220" s="306"/>
      <c r="FN220" s="306"/>
      <c r="FO220" s="306"/>
      <c r="FP220" s="306"/>
      <c r="FQ220" s="306"/>
      <c r="FR220" s="306"/>
      <c r="FS220" s="306"/>
      <c r="FT220" s="306"/>
      <c r="FU220" s="306"/>
      <c r="FV220" s="306"/>
      <c r="FW220" s="306"/>
      <c r="FX220" s="306"/>
      <c r="FY220" s="306"/>
      <c r="FZ220" s="306"/>
      <c r="GA220" s="306"/>
      <c r="GB220" s="306"/>
      <c r="GC220" s="306"/>
      <c r="GD220" s="306"/>
      <c r="GE220" s="306"/>
      <c r="GF220" s="306"/>
      <c r="GG220" s="306"/>
      <c r="GH220" s="306"/>
      <c r="GI220" s="306"/>
      <c r="GJ220" s="306"/>
      <c r="GK220" s="306"/>
      <c r="GL220" s="306"/>
      <c r="GM220" s="306"/>
      <c r="GN220" s="306"/>
      <c r="GO220" s="306"/>
      <c r="GP220" s="306"/>
      <c r="GQ220" s="306"/>
      <c r="GR220" s="306"/>
      <c r="GS220" s="306"/>
      <c r="GT220" s="306"/>
      <c r="GU220" s="306"/>
      <c r="GV220" s="306"/>
      <c r="GW220" s="306"/>
      <c r="GX220" s="306"/>
      <c r="GY220" s="306"/>
      <c r="GZ220" s="306"/>
      <c r="HA220" s="306"/>
      <c r="HB220" s="306"/>
      <c r="HC220" s="306"/>
      <c r="HD220" s="306"/>
      <c r="HE220" s="306"/>
      <c r="HF220" s="306"/>
      <c r="HG220" s="306"/>
      <c r="HH220" s="306"/>
      <c r="HI220" s="306"/>
      <c r="HJ220" s="306"/>
      <c r="HK220" s="306"/>
      <c r="HL220" s="306"/>
      <c r="HM220" s="306"/>
      <c r="HN220" s="306"/>
      <c r="HO220" s="306"/>
      <c r="HP220" s="306"/>
      <c r="HQ220" s="306"/>
      <c r="HR220" s="306"/>
      <c r="HS220" s="306"/>
      <c r="HT220" s="306"/>
      <c r="HU220" s="306"/>
      <c r="HV220" s="306"/>
      <c r="HW220" s="306"/>
      <c r="HX220" s="306"/>
      <c r="HY220" s="306"/>
      <c r="HZ220" s="306"/>
      <c r="IA220" s="306"/>
      <c r="IB220" s="306"/>
      <c r="IC220" s="306"/>
      <c r="ID220" s="306"/>
      <c r="IE220" s="306"/>
      <c r="IF220" s="306"/>
      <c r="IG220" s="306"/>
      <c r="IH220" s="306"/>
    </row>
    <row r="221" spans="1:242" s="219" customFormat="1" ht="15" customHeight="1" x14ac:dyDescent="0.3">
      <c r="A221" s="174">
        <v>7.02</v>
      </c>
      <c r="B221" s="231"/>
      <c r="C221" s="232" t="e">
        <f>VLOOKUP(BD.PD8[[#This Row],[Pos]],[18]!PPto[#Data],3,FALSE)</f>
        <v>#REF!</v>
      </c>
      <c r="D221" s="174" t="s">
        <v>23</v>
      </c>
      <c r="E221" s="305" t="str">
        <f>IF(BD.PD8[[#This Row],[.]]="*",VLOOKUP(BD.PD8[[#This Row],[Pos]],[18]Presupuesto!A:H,7,FALSE),"")</f>
        <v/>
      </c>
      <c r="F221" s="378" t="s">
        <v>434</v>
      </c>
      <c r="G221" s="174">
        <v>4512501388</v>
      </c>
      <c r="H221" s="174"/>
      <c r="I221" s="497" t="s">
        <v>273</v>
      </c>
      <c r="J221" s="382">
        <v>12</v>
      </c>
      <c r="K221" s="174" t="s">
        <v>117</v>
      </c>
      <c r="L221" s="383">
        <f>IF(BD.PD8[[#This Row],[Mon]]="DOP",1,HLOOKUP(BD.PD8[[#This Row],[Mon]],Data!$J$1:$K$2,2,FALSE))</f>
        <v>65</v>
      </c>
      <c r="M221" s="384">
        <v>63.75</v>
      </c>
      <c r="N221" s="243">
        <f>BD.PD8[[#This Row],[Cant.]]*BD.PD8[[#This Row],[ Tasa ]]*BD.PD8[[#This Row],[ Precio Und.]]</f>
        <v>49725</v>
      </c>
      <c r="O221" s="386">
        <v>0</v>
      </c>
      <c r="P221" s="243">
        <f>IF(BD.PD8[[#This Row],[Liquid. '[%']]]&lt;&gt;0,(BD.PD8[[#This Row],[Valor Neto '[DOP']]]*BD.PD8[[#This Row],[Liquid. '[%']]])+BD.PD8[[#This Row],[Valor Neto '[DOP']]],BD.PD8[[#This Row],[Valor Neto '[DOP']]])</f>
        <v>49725</v>
      </c>
      <c r="Q221" s="243">
        <f>BD.PD8[[#This Row],[Ppto. Orden Interna '[DOP']]]/HLOOKUP("USD",Data!$J$1:$K$2,2,FALSE)</f>
        <v>765</v>
      </c>
      <c r="R221" s="381" t="s">
        <v>429</v>
      </c>
      <c r="S221" s="387"/>
      <c r="T221" s="387"/>
      <c r="U221" s="492" t="s">
        <v>406</v>
      </c>
      <c r="V221" s="493">
        <v>801672</v>
      </c>
      <c r="W221" s="494" t="s">
        <v>430</v>
      </c>
      <c r="X221" s="495">
        <v>5</v>
      </c>
      <c r="Y221" s="388">
        <v>0.6</v>
      </c>
      <c r="Z221" s="243">
        <f>BD.PD8[[#This Row],[Av.P1 '[%']]]*BD.PD8[[#This Row],[Ppto. Orden Interna '[DOP']]]</f>
        <v>29835</v>
      </c>
      <c r="AA221" s="495">
        <v>16</v>
      </c>
      <c r="AB221" s="388">
        <v>0.4</v>
      </c>
      <c r="AC221" s="243">
        <f>BD.PD8[[#This Row],[Av.P2 '[%']]]*BD.PD8[[#This Row],[Ppto. Orden Interna '[DOP']]]</f>
        <v>19890</v>
      </c>
      <c r="AD221" s="249"/>
      <c r="AE221" s="389"/>
      <c r="AF221" s="243">
        <f>BD.PD8[[#This Row],[Av.P3 '[%']]]*BD.PD8[[#This Row],[Ppto. Orden Interna '[DOP']]]</f>
        <v>0</v>
      </c>
      <c r="AG221" s="243"/>
      <c r="AH221" s="243"/>
      <c r="AI221" s="243"/>
      <c r="AJ221" s="243"/>
      <c r="AK221" s="243"/>
      <c r="AL221" s="243"/>
      <c r="AM221" s="496">
        <f>BD.PD8[[#This Row],[Pago 3]]+BD.PD8[[#This Row],[Pago 2]]+BD.PD8[[#This Row],[Pago 1]]</f>
        <v>49725</v>
      </c>
      <c r="AN221" s="308" t="s">
        <v>244</v>
      </c>
      <c r="AO221" s="308" t="s">
        <v>245</v>
      </c>
      <c r="AP221" s="308" t="s">
        <v>246</v>
      </c>
      <c r="AQ221" s="308" t="s">
        <v>247</v>
      </c>
      <c r="AR221" s="308">
        <v>594</v>
      </c>
      <c r="AS221" s="308" t="s">
        <v>258</v>
      </c>
      <c r="AT221" s="249" t="s">
        <v>1356</v>
      </c>
      <c r="AU221" s="306"/>
      <c r="AV221" s="306"/>
      <c r="AW221" s="306"/>
      <c r="AX221" s="306"/>
      <c r="AY221" s="306"/>
      <c r="AZ221" s="306"/>
      <c r="BA221" s="306"/>
      <c r="BB221" s="306"/>
      <c r="BC221" s="306"/>
      <c r="BD221" s="306"/>
      <c r="BE221" s="306"/>
      <c r="BF221" s="306"/>
      <c r="BG221" s="306"/>
      <c r="BH221" s="306"/>
      <c r="BI221" s="306"/>
      <c r="BJ221" s="306"/>
      <c r="BK221" s="306"/>
      <c r="BL221" s="306"/>
      <c r="BM221" s="306"/>
      <c r="BN221" s="306"/>
      <c r="BO221" s="306"/>
      <c r="BP221" s="306"/>
      <c r="BQ221" s="306"/>
      <c r="BR221" s="306"/>
      <c r="BS221" s="306"/>
      <c r="BT221" s="306"/>
      <c r="BU221" s="306"/>
      <c r="BV221" s="306"/>
      <c r="BW221" s="306"/>
      <c r="BX221" s="306"/>
      <c r="BY221" s="306"/>
      <c r="BZ221" s="306"/>
      <c r="CA221" s="306"/>
      <c r="CB221" s="306"/>
      <c r="CC221" s="306"/>
      <c r="CD221" s="306"/>
      <c r="CE221" s="306"/>
      <c r="CF221" s="306"/>
      <c r="CG221" s="306"/>
      <c r="CH221" s="306"/>
      <c r="CI221" s="306"/>
      <c r="CJ221" s="306"/>
      <c r="CK221" s="306"/>
      <c r="CL221" s="306"/>
      <c r="CM221" s="306"/>
      <c r="CN221" s="306"/>
      <c r="CO221" s="306"/>
      <c r="CP221" s="306"/>
      <c r="CQ221" s="306"/>
      <c r="CR221" s="306"/>
      <c r="CS221" s="306"/>
      <c r="CT221" s="306"/>
      <c r="CU221" s="306"/>
      <c r="CV221" s="306"/>
      <c r="CW221" s="306"/>
      <c r="CX221" s="306"/>
      <c r="CY221" s="306"/>
      <c r="CZ221" s="306"/>
      <c r="DA221" s="306"/>
      <c r="DB221" s="306"/>
      <c r="DC221" s="306"/>
      <c r="DD221" s="306"/>
      <c r="DE221" s="306"/>
      <c r="DF221" s="306"/>
      <c r="DG221" s="306"/>
      <c r="DH221" s="306"/>
      <c r="DI221" s="306"/>
      <c r="DJ221" s="306"/>
      <c r="DK221" s="306"/>
      <c r="DL221" s="306"/>
      <c r="DM221" s="306"/>
      <c r="DN221" s="306"/>
      <c r="DO221" s="306"/>
      <c r="DP221" s="306"/>
      <c r="DQ221" s="306"/>
      <c r="DR221" s="306"/>
      <c r="DS221" s="306"/>
      <c r="DT221" s="306"/>
      <c r="DU221" s="306"/>
      <c r="DV221" s="306"/>
      <c r="DW221" s="306"/>
      <c r="DX221" s="306"/>
      <c r="DY221" s="306"/>
      <c r="DZ221" s="306"/>
      <c r="EA221" s="306"/>
      <c r="EB221" s="306"/>
      <c r="EC221" s="306"/>
      <c r="ED221" s="306"/>
      <c r="EE221" s="306"/>
      <c r="EF221" s="306"/>
      <c r="EG221" s="306"/>
      <c r="EH221" s="306"/>
      <c r="EI221" s="306"/>
      <c r="EJ221" s="306"/>
      <c r="EK221" s="306"/>
      <c r="EL221" s="306"/>
      <c r="EM221" s="306"/>
      <c r="EN221" s="306"/>
      <c r="EO221" s="306"/>
      <c r="EP221" s="306"/>
      <c r="EQ221" s="306"/>
      <c r="ER221" s="306"/>
      <c r="ES221" s="306"/>
      <c r="ET221" s="306"/>
      <c r="EU221" s="306"/>
      <c r="EV221" s="306"/>
      <c r="EW221" s="306"/>
      <c r="EX221" s="306"/>
      <c r="EY221" s="306"/>
      <c r="EZ221" s="306"/>
      <c r="FA221" s="306"/>
      <c r="FB221" s="306"/>
      <c r="FC221" s="306"/>
      <c r="FD221" s="306"/>
      <c r="FE221" s="306"/>
      <c r="FF221" s="306"/>
      <c r="FG221" s="306"/>
      <c r="FH221" s="306"/>
      <c r="FI221" s="306"/>
      <c r="FJ221" s="306"/>
      <c r="FK221" s="306"/>
      <c r="FL221" s="306"/>
      <c r="FM221" s="306"/>
      <c r="FN221" s="306"/>
      <c r="FO221" s="306"/>
      <c r="FP221" s="306"/>
      <c r="FQ221" s="306"/>
      <c r="FR221" s="306"/>
      <c r="FS221" s="306"/>
      <c r="FT221" s="306"/>
      <c r="FU221" s="306"/>
      <c r="FV221" s="306"/>
      <c r="FW221" s="306"/>
      <c r="FX221" s="306"/>
      <c r="FY221" s="306"/>
      <c r="FZ221" s="306"/>
      <c r="GA221" s="306"/>
      <c r="GB221" s="306"/>
      <c r="GC221" s="306"/>
      <c r="GD221" s="306"/>
      <c r="GE221" s="306"/>
      <c r="GF221" s="306"/>
      <c r="GG221" s="306"/>
      <c r="GH221" s="306"/>
      <c r="GI221" s="306"/>
      <c r="GJ221" s="306"/>
      <c r="GK221" s="306"/>
      <c r="GL221" s="306"/>
      <c r="GM221" s="306"/>
      <c r="GN221" s="306"/>
      <c r="GO221" s="306"/>
      <c r="GP221" s="306"/>
      <c r="GQ221" s="306"/>
      <c r="GR221" s="306"/>
      <c r="GS221" s="306"/>
      <c r="GT221" s="306"/>
      <c r="GU221" s="306"/>
      <c r="GV221" s="306"/>
      <c r="GW221" s="306"/>
      <c r="GX221" s="306"/>
      <c r="GY221" s="306"/>
      <c r="GZ221" s="306"/>
      <c r="HA221" s="306"/>
      <c r="HB221" s="306"/>
      <c r="HC221" s="306"/>
      <c r="HD221" s="306"/>
      <c r="HE221" s="306"/>
      <c r="HF221" s="306"/>
      <c r="HG221" s="306"/>
      <c r="HH221" s="306"/>
      <c r="HI221" s="306"/>
      <c r="HJ221" s="306"/>
      <c r="HK221" s="306"/>
      <c r="HL221" s="306"/>
      <c r="HM221" s="306"/>
      <c r="HN221" s="306"/>
      <c r="HO221" s="306"/>
      <c r="HP221" s="306"/>
      <c r="HQ221" s="306"/>
      <c r="HR221" s="306"/>
      <c r="HS221" s="306"/>
      <c r="HT221" s="306"/>
      <c r="HU221" s="306"/>
      <c r="HV221" s="306"/>
      <c r="HW221" s="306"/>
      <c r="HX221" s="306"/>
      <c r="HY221" s="306"/>
      <c r="HZ221" s="306"/>
      <c r="IA221" s="306"/>
      <c r="IB221" s="306"/>
      <c r="IC221" s="306"/>
      <c r="ID221" s="306"/>
      <c r="IE221" s="306"/>
      <c r="IF221" s="306"/>
      <c r="IG221" s="306"/>
      <c r="IH221" s="306"/>
    </row>
    <row r="222" spans="1:242" s="219" customFormat="1" ht="15" customHeight="1" x14ac:dyDescent="0.3">
      <c r="A222" s="174">
        <v>7.02</v>
      </c>
      <c r="B222" s="231"/>
      <c r="C222" s="232" t="e">
        <f>VLOOKUP(BD.PD8[[#This Row],[Pos]],[18]!PPto[#Data],3,FALSE)</f>
        <v>#REF!</v>
      </c>
      <c r="D222" s="174" t="s">
        <v>23</v>
      </c>
      <c r="E222" s="305" t="str">
        <f>IF(BD.PD8[[#This Row],[.]]="*",VLOOKUP(BD.PD8[[#This Row],[Pos]],[18]Presupuesto!A:H,7,FALSE),"")</f>
        <v/>
      </c>
      <c r="F222" s="378" t="s">
        <v>435</v>
      </c>
      <c r="G222" s="174">
        <v>4512501388</v>
      </c>
      <c r="H222" s="174"/>
      <c r="I222" s="497" t="s">
        <v>273</v>
      </c>
      <c r="J222" s="382">
        <v>20</v>
      </c>
      <c r="K222" s="174" t="s">
        <v>117</v>
      </c>
      <c r="L222" s="383">
        <f>IF(BD.PD8[[#This Row],[Mon]]="DOP",1,HLOOKUP(BD.PD8[[#This Row],[Mon]],Data!$J$1:$K$2,2,FALSE))</f>
        <v>65</v>
      </c>
      <c r="M222" s="384">
        <v>106.59</v>
      </c>
      <c r="N222" s="243">
        <f>BD.PD8[[#This Row],[Cant.]]*BD.PD8[[#This Row],[ Tasa ]]*BD.PD8[[#This Row],[ Precio Und.]]</f>
        <v>138567</v>
      </c>
      <c r="O222" s="386">
        <v>0</v>
      </c>
      <c r="P222" s="243">
        <f>IF(BD.PD8[[#This Row],[Liquid. '[%']]]&lt;&gt;0,(BD.PD8[[#This Row],[Valor Neto '[DOP']]]*BD.PD8[[#This Row],[Liquid. '[%']]])+BD.PD8[[#This Row],[Valor Neto '[DOP']]],BD.PD8[[#This Row],[Valor Neto '[DOP']]])</f>
        <v>138567</v>
      </c>
      <c r="Q222" s="243">
        <f>BD.PD8[[#This Row],[Ppto. Orden Interna '[DOP']]]/HLOOKUP("USD",Data!$J$1:$K$2,2,FALSE)</f>
        <v>2131.8000000000002</v>
      </c>
      <c r="R222" s="381" t="s">
        <v>429</v>
      </c>
      <c r="S222" s="387"/>
      <c r="T222" s="387"/>
      <c r="U222" s="492" t="s">
        <v>406</v>
      </c>
      <c r="V222" s="493">
        <v>801672</v>
      </c>
      <c r="W222" s="494" t="s">
        <v>430</v>
      </c>
      <c r="X222" s="495">
        <v>5</v>
      </c>
      <c r="Y222" s="388">
        <v>0.6</v>
      </c>
      <c r="Z222" s="243">
        <f>BD.PD8[[#This Row],[Av.P1 '[%']]]*BD.PD8[[#This Row],[Ppto. Orden Interna '[DOP']]]</f>
        <v>83140.2</v>
      </c>
      <c r="AA222" s="495">
        <v>16</v>
      </c>
      <c r="AB222" s="388">
        <v>0.4</v>
      </c>
      <c r="AC222" s="243">
        <f>BD.PD8[[#This Row],[Av.P2 '[%']]]*BD.PD8[[#This Row],[Ppto. Orden Interna '[DOP']]]</f>
        <v>55426.8</v>
      </c>
      <c r="AD222" s="249"/>
      <c r="AE222" s="389"/>
      <c r="AF222" s="243">
        <f>BD.PD8[[#This Row],[Av.P3 '[%']]]*BD.PD8[[#This Row],[Ppto. Orden Interna '[DOP']]]</f>
        <v>0</v>
      </c>
      <c r="AG222" s="243"/>
      <c r="AH222" s="243"/>
      <c r="AI222" s="243"/>
      <c r="AJ222" s="243"/>
      <c r="AK222" s="243"/>
      <c r="AL222" s="243"/>
      <c r="AM222" s="496">
        <f>BD.PD8[[#This Row],[Pago 3]]+BD.PD8[[#This Row],[Pago 2]]+BD.PD8[[#This Row],[Pago 1]]</f>
        <v>138567</v>
      </c>
      <c r="AN222" s="308" t="s">
        <v>244</v>
      </c>
      <c r="AO222" s="308" t="s">
        <v>245</v>
      </c>
      <c r="AP222" s="308" t="s">
        <v>246</v>
      </c>
      <c r="AQ222" s="308" t="s">
        <v>247</v>
      </c>
      <c r="AR222" s="308">
        <v>594</v>
      </c>
      <c r="AS222" s="308" t="s">
        <v>258</v>
      </c>
      <c r="AT222" s="249" t="s">
        <v>1356</v>
      </c>
      <c r="AU222" s="306"/>
      <c r="AV222" s="306"/>
      <c r="AW222" s="306"/>
      <c r="AX222" s="306"/>
      <c r="AY222" s="306"/>
      <c r="AZ222" s="306"/>
      <c r="BA222" s="306"/>
      <c r="BB222" s="306"/>
      <c r="BC222" s="306"/>
      <c r="BD222" s="306"/>
      <c r="BE222" s="306"/>
      <c r="BF222" s="306"/>
      <c r="BG222" s="306"/>
      <c r="BH222" s="306"/>
      <c r="BI222" s="306"/>
      <c r="BJ222" s="306"/>
      <c r="BK222" s="306"/>
      <c r="BL222" s="306"/>
      <c r="BM222" s="306"/>
      <c r="BN222" s="306"/>
      <c r="BO222" s="306"/>
      <c r="BP222" s="306"/>
      <c r="BQ222" s="306"/>
      <c r="BR222" s="306"/>
      <c r="BS222" s="306"/>
      <c r="BT222" s="306"/>
      <c r="BU222" s="306"/>
      <c r="BV222" s="306"/>
      <c r="BW222" s="306"/>
      <c r="BX222" s="306"/>
      <c r="BY222" s="306"/>
      <c r="BZ222" s="306"/>
      <c r="CA222" s="306"/>
      <c r="CB222" s="306"/>
      <c r="CC222" s="306"/>
      <c r="CD222" s="306"/>
      <c r="CE222" s="306"/>
      <c r="CF222" s="306"/>
      <c r="CG222" s="306"/>
      <c r="CH222" s="306"/>
      <c r="CI222" s="306"/>
      <c r="CJ222" s="306"/>
      <c r="CK222" s="306"/>
      <c r="CL222" s="306"/>
      <c r="CM222" s="306"/>
      <c r="CN222" s="306"/>
      <c r="CO222" s="306"/>
      <c r="CP222" s="306"/>
      <c r="CQ222" s="306"/>
      <c r="CR222" s="306"/>
      <c r="CS222" s="306"/>
      <c r="CT222" s="306"/>
      <c r="CU222" s="306"/>
      <c r="CV222" s="306"/>
      <c r="CW222" s="306"/>
      <c r="CX222" s="306"/>
      <c r="CY222" s="306"/>
      <c r="CZ222" s="306"/>
      <c r="DA222" s="306"/>
      <c r="DB222" s="306"/>
      <c r="DC222" s="306"/>
      <c r="DD222" s="306"/>
      <c r="DE222" s="306"/>
      <c r="DF222" s="306"/>
      <c r="DG222" s="306"/>
      <c r="DH222" s="306"/>
      <c r="DI222" s="306"/>
      <c r="DJ222" s="306"/>
      <c r="DK222" s="306"/>
      <c r="DL222" s="306"/>
      <c r="DM222" s="306"/>
      <c r="DN222" s="306"/>
      <c r="DO222" s="306"/>
      <c r="DP222" s="306"/>
      <c r="DQ222" s="306"/>
      <c r="DR222" s="306"/>
      <c r="DS222" s="306"/>
      <c r="DT222" s="306"/>
      <c r="DU222" s="306"/>
      <c r="DV222" s="306"/>
      <c r="DW222" s="306"/>
      <c r="DX222" s="306"/>
      <c r="DY222" s="306"/>
      <c r="DZ222" s="306"/>
      <c r="EA222" s="306"/>
      <c r="EB222" s="306"/>
      <c r="EC222" s="306"/>
      <c r="ED222" s="306"/>
      <c r="EE222" s="306"/>
      <c r="EF222" s="306"/>
      <c r="EG222" s="306"/>
      <c r="EH222" s="306"/>
      <c r="EI222" s="306"/>
      <c r="EJ222" s="306"/>
      <c r="EK222" s="306"/>
      <c r="EL222" s="306"/>
      <c r="EM222" s="306"/>
      <c r="EN222" s="306"/>
      <c r="EO222" s="306"/>
      <c r="EP222" s="306"/>
      <c r="EQ222" s="306"/>
      <c r="ER222" s="306"/>
      <c r="ES222" s="306"/>
      <c r="ET222" s="306"/>
      <c r="EU222" s="306"/>
      <c r="EV222" s="306"/>
      <c r="EW222" s="306"/>
      <c r="EX222" s="306"/>
      <c r="EY222" s="306"/>
      <c r="EZ222" s="306"/>
      <c r="FA222" s="306"/>
      <c r="FB222" s="306"/>
      <c r="FC222" s="306"/>
      <c r="FD222" s="306"/>
      <c r="FE222" s="306"/>
      <c r="FF222" s="306"/>
      <c r="FG222" s="306"/>
      <c r="FH222" s="306"/>
      <c r="FI222" s="306"/>
      <c r="FJ222" s="306"/>
      <c r="FK222" s="306"/>
      <c r="FL222" s="306"/>
      <c r="FM222" s="306"/>
      <c r="FN222" s="306"/>
      <c r="FO222" s="306"/>
      <c r="FP222" s="306"/>
      <c r="FQ222" s="306"/>
      <c r="FR222" s="306"/>
      <c r="FS222" s="306"/>
      <c r="FT222" s="306"/>
      <c r="FU222" s="306"/>
      <c r="FV222" s="306"/>
      <c r="FW222" s="306"/>
      <c r="FX222" s="306"/>
      <c r="FY222" s="306"/>
      <c r="FZ222" s="306"/>
      <c r="GA222" s="306"/>
      <c r="GB222" s="306"/>
      <c r="GC222" s="306"/>
      <c r="GD222" s="306"/>
      <c r="GE222" s="306"/>
      <c r="GF222" s="306"/>
      <c r="GG222" s="306"/>
      <c r="GH222" s="306"/>
      <c r="GI222" s="306"/>
      <c r="GJ222" s="306"/>
      <c r="GK222" s="306"/>
      <c r="GL222" s="306"/>
      <c r="GM222" s="306"/>
      <c r="GN222" s="306"/>
      <c r="GO222" s="306"/>
      <c r="GP222" s="306"/>
      <c r="GQ222" s="306"/>
      <c r="GR222" s="306"/>
      <c r="GS222" s="306"/>
      <c r="GT222" s="306"/>
      <c r="GU222" s="306"/>
      <c r="GV222" s="306"/>
      <c r="GW222" s="306"/>
      <c r="GX222" s="306"/>
      <c r="GY222" s="306"/>
      <c r="GZ222" s="306"/>
      <c r="HA222" s="306"/>
      <c r="HB222" s="306"/>
      <c r="HC222" s="306"/>
      <c r="HD222" s="306"/>
      <c r="HE222" s="306"/>
      <c r="HF222" s="306"/>
      <c r="HG222" s="306"/>
      <c r="HH222" s="306"/>
      <c r="HI222" s="306"/>
      <c r="HJ222" s="306"/>
      <c r="HK222" s="306"/>
      <c r="HL222" s="306"/>
      <c r="HM222" s="306"/>
      <c r="HN222" s="306"/>
      <c r="HO222" s="306"/>
      <c r="HP222" s="306"/>
      <c r="HQ222" s="306"/>
      <c r="HR222" s="306"/>
      <c r="HS222" s="306"/>
      <c r="HT222" s="306"/>
      <c r="HU222" s="306"/>
      <c r="HV222" s="306"/>
      <c r="HW222" s="306"/>
      <c r="HX222" s="306"/>
      <c r="HY222" s="306"/>
      <c r="HZ222" s="306"/>
      <c r="IA222" s="306"/>
      <c r="IB222" s="306"/>
      <c r="IC222" s="306"/>
      <c r="ID222" s="306"/>
      <c r="IE222" s="306"/>
      <c r="IF222" s="306"/>
      <c r="IG222" s="306"/>
      <c r="IH222" s="306"/>
    </row>
    <row r="223" spans="1:242" s="219" customFormat="1" ht="15" customHeight="1" x14ac:dyDescent="0.3">
      <c r="A223" s="174">
        <v>7.02</v>
      </c>
      <c r="B223" s="231"/>
      <c r="C223" s="232" t="e">
        <f>VLOOKUP(BD.PD8[[#This Row],[Pos]],[18]!PPto[#Data],3,FALSE)</f>
        <v>#REF!</v>
      </c>
      <c r="D223" s="174" t="s">
        <v>23</v>
      </c>
      <c r="E223" s="305" t="str">
        <f>IF(BD.PD8[[#This Row],[.]]="*",VLOOKUP(BD.PD8[[#This Row],[Pos]],[18]Presupuesto!A:H,7,FALSE),"")</f>
        <v/>
      </c>
      <c r="F223" s="378" t="s">
        <v>436</v>
      </c>
      <c r="G223" s="174">
        <v>4512501388</v>
      </c>
      <c r="H223" s="174"/>
      <c r="I223" s="497" t="s">
        <v>273</v>
      </c>
      <c r="J223" s="382">
        <v>4</v>
      </c>
      <c r="K223" s="174" t="s">
        <v>117</v>
      </c>
      <c r="L223" s="383">
        <f>IF(BD.PD8[[#This Row],[Mon]]="DOP",1,HLOOKUP(BD.PD8[[#This Row],[Mon]],Data!$J$1:$K$2,2,FALSE))</f>
        <v>65</v>
      </c>
      <c r="M223" s="384">
        <v>158.01</v>
      </c>
      <c r="N223" s="243">
        <f>BD.PD8[[#This Row],[Cant.]]*BD.PD8[[#This Row],[ Tasa ]]*BD.PD8[[#This Row],[ Precio Und.]]</f>
        <v>41082.6</v>
      </c>
      <c r="O223" s="386">
        <v>0</v>
      </c>
      <c r="P223" s="243">
        <f>IF(BD.PD8[[#This Row],[Liquid. '[%']]]&lt;&gt;0,(BD.PD8[[#This Row],[Valor Neto '[DOP']]]*BD.PD8[[#This Row],[Liquid. '[%']]])+BD.PD8[[#This Row],[Valor Neto '[DOP']]],BD.PD8[[#This Row],[Valor Neto '[DOP']]])</f>
        <v>41082.6</v>
      </c>
      <c r="Q223" s="243">
        <f>BD.PD8[[#This Row],[Ppto. Orden Interna '[DOP']]]/HLOOKUP("USD",Data!$J$1:$K$2,2,FALSE)</f>
        <v>632.04</v>
      </c>
      <c r="R223" s="381" t="s">
        <v>429</v>
      </c>
      <c r="S223" s="387"/>
      <c r="T223" s="387"/>
      <c r="U223" s="492" t="s">
        <v>406</v>
      </c>
      <c r="V223" s="493">
        <v>801672</v>
      </c>
      <c r="W223" s="494" t="s">
        <v>430</v>
      </c>
      <c r="X223" s="495">
        <v>5</v>
      </c>
      <c r="Y223" s="388">
        <v>0.6</v>
      </c>
      <c r="Z223" s="243">
        <f>BD.PD8[[#This Row],[Av.P1 '[%']]]*BD.PD8[[#This Row],[Ppto. Orden Interna '[DOP']]]</f>
        <v>24649.559999999998</v>
      </c>
      <c r="AA223" s="495">
        <v>16</v>
      </c>
      <c r="AB223" s="388">
        <v>0.4</v>
      </c>
      <c r="AC223" s="243">
        <f>BD.PD8[[#This Row],[Av.P2 '[%']]]*BD.PD8[[#This Row],[Ppto. Orden Interna '[DOP']]]</f>
        <v>16433.04</v>
      </c>
      <c r="AD223" s="249"/>
      <c r="AE223" s="389"/>
      <c r="AF223" s="243">
        <f>BD.PD8[[#This Row],[Av.P3 '[%']]]*BD.PD8[[#This Row],[Ppto. Orden Interna '[DOP']]]</f>
        <v>0</v>
      </c>
      <c r="AG223" s="243"/>
      <c r="AH223" s="243"/>
      <c r="AI223" s="243"/>
      <c r="AJ223" s="243"/>
      <c r="AK223" s="243"/>
      <c r="AL223" s="243"/>
      <c r="AM223" s="496">
        <f>BD.PD8[[#This Row],[Pago 3]]+BD.PD8[[#This Row],[Pago 2]]+BD.PD8[[#This Row],[Pago 1]]</f>
        <v>41082.6</v>
      </c>
      <c r="AN223" s="308" t="s">
        <v>244</v>
      </c>
      <c r="AO223" s="308" t="s">
        <v>245</v>
      </c>
      <c r="AP223" s="308" t="s">
        <v>246</v>
      </c>
      <c r="AQ223" s="308" t="s">
        <v>247</v>
      </c>
      <c r="AR223" s="308">
        <v>594</v>
      </c>
      <c r="AS223" s="308" t="s">
        <v>258</v>
      </c>
      <c r="AT223" s="249" t="s">
        <v>1356</v>
      </c>
      <c r="AU223" s="306"/>
      <c r="AV223" s="306"/>
      <c r="AW223" s="306"/>
      <c r="AX223" s="306"/>
      <c r="AY223" s="306"/>
      <c r="AZ223" s="306"/>
      <c r="BA223" s="306"/>
      <c r="BB223" s="306"/>
      <c r="BC223" s="306"/>
      <c r="BD223" s="306"/>
      <c r="BE223" s="306"/>
      <c r="BF223" s="306"/>
      <c r="BG223" s="306"/>
      <c r="BH223" s="306"/>
      <c r="BI223" s="306"/>
      <c r="BJ223" s="306"/>
      <c r="BK223" s="306"/>
      <c r="BL223" s="306"/>
      <c r="BM223" s="306"/>
      <c r="BN223" s="306"/>
      <c r="BO223" s="306"/>
      <c r="BP223" s="306"/>
      <c r="BQ223" s="306"/>
      <c r="BR223" s="306"/>
      <c r="BS223" s="306"/>
      <c r="BT223" s="306"/>
      <c r="BU223" s="306"/>
      <c r="BV223" s="306"/>
      <c r="BW223" s="306"/>
      <c r="BX223" s="306"/>
      <c r="BY223" s="306"/>
      <c r="BZ223" s="306"/>
      <c r="CA223" s="306"/>
      <c r="CB223" s="306"/>
      <c r="CC223" s="306"/>
      <c r="CD223" s="306"/>
      <c r="CE223" s="306"/>
      <c r="CF223" s="306"/>
      <c r="CG223" s="306"/>
      <c r="CH223" s="306"/>
      <c r="CI223" s="306"/>
      <c r="CJ223" s="306"/>
      <c r="CK223" s="306"/>
      <c r="CL223" s="306"/>
      <c r="CM223" s="306"/>
      <c r="CN223" s="306"/>
      <c r="CO223" s="306"/>
      <c r="CP223" s="306"/>
      <c r="CQ223" s="306"/>
      <c r="CR223" s="306"/>
      <c r="CS223" s="306"/>
      <c r="CT223" s="306"/>
      <c r="CU223" s="306"/>
      <c r="CV223" s="306"/>
      <c r="CW223" s="306"/>
      <c r="CX223" s="306"/>
      <c r="CY223" s="306"/>
      <c r="CZ223" s="306"/>
      <c r="DA223" s="306"/>
      <c r="DB223" s="306"/>
      <c r="DC223" s="306"/>
      <c r="DD223" s="306"/>
      <c r="DE223" s="306"/>
      <c r="DF223" s="306"/>
      <c r="DG223" s="306"/>
      <c r="DH223" s="306"/>
      <c r="DI223" s="306"/>
      <c r="DJ223" s="306"/>
      <c r="DK223" s="306"/>
      <c r="DL223" s="306"/>
      <c r="DM223" s="306"/>
      <c r="DN223" s="306"/>
      <c r="DO223" s="306"/>
      <c r="DP223" s="306"/>
      <c r="DQ223" s="306"/>
      <c r="DR223" s="306"/>
      <c r="DS223" s="306"/>
      <c r="DT223" s="306"/>
      <c r="DU223" s="306"/>
      <c r="DV223" s="306"/>
      <c r="DW223" s="306"/>
      <c r="DX223" s="306"/>
      <c r="DY223" s="306"/>
      <c r="DZ223" s="306"/>
      <c r="EA223" s="306"/>
      <c r="EB223" s="306"/>
      <c r="EC223" s="306"/>
      <c r="ED223" s="306"/>
      <c r="EE223" s="306"/>
      <c r="EF223" s="306"/>
      <c r="EG223" s="306"/>
      <c r="EH223" s="306"/>
      <c r="EI223" s="306"/>
      <c r="EJ223" s="306"/>
      <c r="EK223" s="306"/>
      <c r="EL223" s="306"/>
      <c r="EM223" s="306"/>
      <c r="EN223" s="306"/>
      <c r="EO223" s="306"/>
      <c r="EP223" s="306"/>
      <c r="EQ223" s="306"/>
      <c r="ER223" s="306"/>
      <c r="ES223" s="306"/>
      <c r="ET223" s="306"/>
      <c r="EU223" s="306"/>
      <c r="EV223" s="306"/>
      <c r="EW223" s="306"/>
      <c r="EX223" s="306"/>
      <c r="EY223" s="306"/>
      <c r="EZ223" s="306"/>
      <c r="FA223" s="306"/>
      <c r="FB223" s="306"/>
      <c r="FC223" s="306"/>
      <c r="FD223" s="306"/>
      <c r="FE223" s="306"/>
      <c r="FF223" s="306"/>
      <c r="FG223" s="306"/>
      <c r="FH223" s="306"/>
      <c r="FI223" s="306"/>
      <c r="FJ223" s="306"/>
      <c r="FK223" s="306"/>
      <c r="FL223" s="306"/>
      <c r="FM223" s="306"/>
      <c r="FN223" s="306"/>
      <c r="FO223" s="306"/>
      <c r="FP223" s="306"/>
      <c r="FQ223" s="306"/>
      <c r="FR223" s="306"/>
      <c r="FS223" s="306"/>
      <c r="FT223" s="306"/>
      <c r="FU223" s="306"/>
      <c r="FV223" s="306"/>
      <c r="FW223" s="306"/>
      <c r="FX223" s="306"/>
      <c r="FY223" s="306"/>
      <c r="FZ223" s="306"/>
      <c r="GA223" s="306"/>
      <c r="GB223" s="306"/>
      <c r="GC223" s="306"/>
      <c r="GD223" s="306"/>
      <c r="GE223" s="306"/>
      <c r="GF223" s="306"/>
      <c r="GG223" s="306"/>
      <c r="GH223" s="306"/>
      <c r="GI223" s="306"/>
      <c r="GJ223" s="306"/>
      <c r="GK223" s="306"/>
      <c r="GL223" s="306"/>
      <c r="GM223" s="306"/>
      <c r="GN223" s="306"/>
      <c r="GO223" s="306"/>
      <c r="GP223" s="306"/>
      <c r="GQ223" s="306"/>
      <c r="GR223" s="306"/>
      <c r="GS223" s="306"/>
      <c r="GT223" s="306"/>
      <c r="GU223" s="306"/>
      <c r="GV223" s="306"/>
      <c r="GW223" s="306"/>
      <c r="GX223" s="306"/>
      <c r="GY223" s="306"/>
      <c r="GZ223" s="306"/>
      <c r="HA223" s="306"/>
      <c r="HB223" s="306"/>
      <c r="HC223" s="306"/>
      <c r="HD223" s="306"/>
      <c r="HE223" s="306"/>
      <c r="HF223" s="306"/>
      <c r="HG223" s="306"/>
      <c r="HH223" s="306"/>
      <c r="HI223" s="306"/>
      <c r="HJ223" s="306"/>
      <c r="HK223" s="306"/>
      <c r="HL223" s="306"/>
      <c r="HM223" s="306"/>
      <c r="HN223" s="306"/>
      <c r="HO223" s="306"/>
      <c r="HP223" s="306"/>
      <c r="HQ223" s="306"/>
      <c r="HR223" s="306"/>
      <c r="HS223" s="306"/>
      <c r="HT223" s="306"/>
      <c r="HU223" s="306"/>
      <c r="HV223" s="306"/>
      <c r="HW223" s="306"/>
      <c r="HX223" s="306"/>
      <c r="HY223" s="306"/>
      <c r="HZ223" s="306"/>
      <c r="IA223" s="306"/>
      <c r="IB223" s="306"/>
      <c r="IC223" s="306"/>
      <c r="ID223" s="306"/>
      <c r="IE223" s="306"/>
      <c r="IF223" s="306"/>
      <c r="IG223" s="306"/>
      <c r="IH223" s="306"/>
    </row>
    <row r="224" spans="1:242" s="219" customFormat="1" ht="15" customHeight="1" x14ac:dyDescent="0.3">
      <c r="A224" s="174">
        <v>7.02</v>
      </c>
      <c r="B224" s="231"/>
      <c r="C224" s="232" t="e">
        <f>VLOOKUP(BD.PD8[[#This Row],[Pos]],[18]!PPto[#Data],3,FALSE)</f>
        <v>#REF!</v>
      </c>
      <c r="D224" s="174" t="s">
        <v>23</v>
      </c>
      <c r="E224" s="305" t="str">
        <f>IF(BD.PD8[[#This Row],[.]]="*",VLOOKUP(BD.PD8[[#This Row],[Pos]],[18]Presupuesto!A:H,7,FALSE),"")</f>
        <v/>
      </c>
      <c r="F224" s="378" t="s">
        <v>437</v>
      </c>
      <c r="G224" s="174">
        <v>4512501388</v>
      </c>
      <c r="H224" s="174"/>
      <c r="I224" s="497" t="s">
        <v>273</v>
      </c>
      <c r="J224" s="382">
        <v>4</v>
      </c>
      <c r="K224" s="174" t="s">
        <v>117</v>
      </c>
      <c r="L224" s="383">
        <f>IF(BD.PD8[[#This Row],[Mon]]="DOP",1,HLOOKUP(BD.PD8[[#This Row],[Mon]],Data!$J$1:$K$2,2,FALSE))</f>
        <v>65</v>
      </c>
      <c r="M224" s="384">
        <v>119.83</v>
      </c>
      <c r="N224" s="243">
        <f>BD.PD8[[#This Row],[Cant.]]*BD.PD8[[#This Row],[ Tasa ]]*BD.PD8[[#This Row],[ Precio Und.]]</f>
        <v>31155.8</v>
      </c>
      <c r="O224" s="386">
        <v>0</v>
      </c>
      <c r="P224" s="243">
        <f>IF(BD.PD8[[#This Row],[Liquid. '[%']]]&lt;&gt;0,(BD.PD8[[#This Row],[Valor Neto '[DOP']]]*BD.PD8[[#This Row],[Liquid. '[%']]])+BD.PD8[[#This Row],[Valor Neto '[DOP']]],BD.PD8[[#This Row],[Valor Neto '[DOP']]])</f>
        <v>31155.8</v>
      </c>
      <c r="Q224" s="243">
        <f>BD.PD8[[#This Row],[Ppto. Orden Interna '[DOP']]]/HLOOKUP("USD",Data!$J$1:$K$2,2,FALSE)</f>
        <v>479.32</v>
      </c>
      <c r="R224" s="381" t="s">
        <v>429</v>
      </c>
      <c r="S224" s="387"/>
      <c r="T224" s="387"/>
      <c r="U224" s="492" t="s">
        <v>406</v>
      </c>
      <c r="V224" s="493">
        <v>801672</v>
      </c>
      <c r="W224" s="494" t="s">
        <v>430</v>
      </c>
      <c r="X224" s="495">
        <v>5</v>
      </c>
      <c r="Y224" s="388">
        <v>0.6</v>
      </c>
      <c r="Z224" s="243">
        <f>BD.PD8[[#This Row],[Av.P1 '[%']]]*BD.PD8[[#This Row],[Ppto. Orden Interna '[DOP']]]</f>
        <v>18693.48</v>
      </c>
      <c r="AA224" s="495">
        <v>16</v>
      </c>
      <c r="AB224" s="388">
        <v>0.4</v>
      </c>
      <c r="AC224" s="243">
        <f>BD.PD8[[#This Row],[Av.P2 '[%']]]*BD.PD8[[#This Row],[Ppto. Orden Interna '[DOP']]]</f>
        <v>12462.32</v>
      </c>
      <c r="AD224" s="249"/>
      <c r="AE224" s="389"/>
      <c r="AF224" s="243">
        <f>BD.PD8[[#This Row],[Av.P3 '[%']]]*BD.PD8[[#This Row],[Ppto. Orden Interna '[DOP']]]</f>
        <v>0</v>
      </c>
      <c r="AG224" s="243"/>
      <c r="AH224" s="243"/>
      <c r="AI224" s="243"/>
      <c r="AJ224" s="243"/>
      <c r="AK224" s="243"/>
      <c r="AL224" s="243"/>
      <c r="AM224" s="496">
        <f>BD.PD8[[#This Row],[Pago 3]]+BD.PD8[[#This Row],[Pago 2]]+BD.PD8[[#This Row],[Pago 1]]</f>
        <v>31155.8</v>
      </c>
      <c r="AN224" s="308" t="s">
        <v>244</v>
      </c>
      <c r="AO224" s="308" t="s">
        <v>245</v>
      </c>
      <c r="AP224" s="308" t="s">
        <v>246</v>
      </c>
      <c r="AQ224" s="308" t="s">
        <v>247</v>
      </c>
      <c r="AR224" s="308">
        <v>594</v>
      </c>
      <c r="AS224" s="308" t="s">
        <v>258</v>
      </c>
      <c r="AT224" s="249" t="s">
        <v>1356</v>
      </c>
      <c r="AU224" s="306"/>
      <c r="AV224" s="306"/>
      <c r="AW224" s="306"/>
      <c r="AX224" s="306"/>
      <c r="AY224" s="306"/>
      <c r="AZ224" s="306"/>
      <c r="BA224" s="306"/>
      <c r="BB224" s="306"/>
      <c r="BC224" s="306"/>
      <c r="BD224" s="306"/>
      <c r="BE224" s="306"/>
      <c r="BF224" s="306"/>
      <c r="BG224" s="306"/>
      <c r="BH224" s="306"/>
      <c r="BI224" s="306"/>
      <c r="BJ224" s="306"/>
      <c r="BK224" s="306"/>
      <c r="BL224" s="306"/>
      <c r="BM224" s="306"/>
      <c r="BN224" s="306"/>
      <c r="BO224" s="306"/>
      <c r="BP224" s="306"/>
      <c r="BQ224" s="306"/>
      <c r="BR224" s="306"/>
      <c r="BS224" s="306"/>
      <c r="BT224" s="306"/>
      <c r="BU224" s="306"/>
      <c r="BV224" s="306"/>
      <c r="BW224" s="306"/>
      <c r="BX224" s="306"/>
      <c r="BY224" s="306"/>
      <c r="BZ224" s="306"/>
      <c r="CA224" s="306"/>
      <c r="CB224" s="306"/>
      <c r="CC224" s="306"/>
      <c r="CD224" s="306"/>
      <c r="CE224" s="306"/>
      <c r="CF224" s="306"/>
      <c r="CG224" s="306"/>
      <c r="CH224" s="306"/>
      <c r="CI224" s="306"/>
      <c r="CJ224" s="306"/>
      <c r="CK224" s="306"/>
      <c r="CL224" s="306"/>
      <c r="CM224" s="306"/>
      <c r="CN224" s="306"/>
      <c r="CO224" s="306"/>
      <c r="CP224" s="306"/>
      <c r="CQ224" s="306"/>
      <c r="CR224" s="306"/>
      <c r="CS224" s="306"/>
      <c r="CT224" s="306"/>
      <c r="CU224" s="306"/>
      <c r="CV224" s="306"/>
      <c r="CW224" s="306"/>
      <c r="CX224" s="306"/>
      <c r="CY224" s="306"/>
      <c r="CZ224" s="306"/>
      <c r="DA224" s="306"/>
      <c r="DB224" s="306"/>
      <c r="DC224" s="306"/>
      <c r="DD224" s="306"/>
      <c r="DE224" s="306"/>
      <c r="DF224" s="306"/>
      <c r="DG224" s="306"/>
      <c r="DH224" s="306"/>
      <c r="DI224" s="306"/>
      <c r="DJ224" s="306"/>
      <c r="DK224" s="306"/>
      <c r="DL224" s="306"/>
      <c r="DM224" s="306"/>
      <c r="DN224" s="306"/>
      <c r="DO224" s="306"/>
      <c r="DP224" s="306"/>
      <c r="DQ224" s="306"/>
      <c r="DR224" s="306"/>
      <c r="DS224" s="306"/>
      <c r="DT224" s="306"/>
      <c r="DU224" s="306"/>
      <c r="DV224" s="306"/>
      <c r="DW224" s="306"/>
      <c r="DX224" s="306"/>
      <c r="DY224" s="306"/>
      <c r="DZ224" s="306"/>
      <c r="EA224" s="306"/>
      <c r="EB224" s="306"/>
      <c r="EC224" s="306"/>
      <c r="ED224" s="306"/>
      <c r="EE224" s="306"/>
      <c r="EF224" s="306"/>
      <c r="EG224" s="306"/>
      <c r="EH224" s="306"/>
      <c r="EI224" s="306"/>
      <c r="EJ224" s="306"/>
      <c r="EK224" s="306"/>
      <c r="EL224" s="306"/>
      <c r="EM224" s="306"/>
      <c r="EN224" s="306"/>
      <c r="EO224" s="306"/>
      <c r="EP224" s="306"/>
      <c r="EQ224" s="306"/>
      <c r="ER224" s="306"/>
      <c r="ES224" s="306"/>
      <c r="ET224" s="306"/>
      <c r="EU224" s="306"/>
      <c r="EV224" s="306"/>
      <c r="EW224" s="306"/>
      <c r="EX224" s="306"/>
      <c r="EY224" s="306"/>
      <c r="EZ224" s="306"/>
      <c r="FA224" s="306"/>
      <c r="FB224" s="306"/>
      <c r="FC224" s="306"/>
      <c r="FD224" s="306"/>
      <c r="FE224" s="306"/>
      <c r="FF224" s="306"/>
      <c r="FG224" s="306"/>
      <c r="FH224" s="306"/>
      <c r="FI224" s="306"/>
      <c r="FJ224" s="306"/>
      <c r="FK224" s="306"/>
      <c r="FL224" s="306"/>
      <c r="FM224" s="306"/>
      <c r="FN224" s="306"/>
      <c r="FO224" s="306"/>
      <c r="FP224" s="306"/>
      <c r="FQ224" s="306"/>
      <c r="FR224" s="306"/>
      <c r="FS224" s="306"/>
      <c r="FT224" s="306"/>
      <c r="FU224" s="306"/>
      <c r="FV224" s="306"/>
      <c r="FW224" s="306"/>
      <c r="FX224" s="306"/>
      <c r="FY224" s="306"/>
      <c r="FZ224" s="306"/>
      <c r="GA224" s="306"/>
      <c r="GB224" s="306"/>
      <c r="GC224" s="306"/>
      <c r="GD224" s="306"/>
      <c r="GE224" s="306"/>
      <c r="GF224" s="306"/>
      <c r="GG224" s="306"/>
      <c r="GH224" s="306"/>
      <c r="GI224" s="306"/>
      <c r="GJ224" s="306"/>
      <c r="GK224" s="306"/>
      <c r="GL224" s="306"/>
      <c r="GM224" s="306"/>
      <c r="GN224" s="306"/>
      <c r="GO224" s="306"/>
      <c r="GP224" s="306"/>
      <c r="GQ224" s="306"/>
      <c r="GR224" s="306"/>
      <c r="GS224" s="306"/>
      <c r="GT224" s="306"/>
      <c r="GU224" s="306"/>
      <c r="GV224" s="306"/>
      <c r="GW224" s="306"/>
      <c r="GX224" s="306"/>
      <c r="GY224" s="306"/>
      <c r="GZ224" s="306"/>
      <c r="HA224" s="306"/>
      <c r="HB224" s="306"/>
      <c r="HC224" s="306"/>
      <c r="HD224" s="306"/>
      <c r="HE224" s="306"/>
      <c r="HF224" s="306"/>
      <c r="HG224" s="306"/>
      <c r="HH224" s="306"/>
      <c r="HI224" s="306"/>
      <c r="HJ224" s="306"/>
      <c r="HK224" s="306"/>
      <c r="HL224" s="306"/>
      <c r="HM224" s="306"/>
      <c r="HN224" s="306"/>
      <c r="HO224" s="306"/>
      <c r="HP224" s="306"/>
      <c r="HQ224" s="306"/>
      <c r="HR224" s="306"/>
      <c r="HS224" s="306"/>
      <c r="HT224" s="306"/>
      <c r="HU224" s="306"/>
      <c r="HV224" s="306"/>
      <c r="HW224" s="306"/>
      <c r="HX224" s="306"/>
      <c r="HY224" s="306"/>
      <c r="HZ224" s="306"/>
      <c r="IA224" s="306"/>
      <c r="IB224" s="306"/>
      <c r="IC224" s="306"/>
      <c r="ID224" s="306"/>
      <c r="IE224" s="306"/>
      <c r="IF224" s="306"/>
      <c r="IG224" s="306"/>
      <c r="IH224" s="306"/>
    </row>
    <row r="225" spans="1:242" s="219" customFormat="1" ht="15" customHeight="1" x14ac:dyDescent="0.3">
      <c r="A225" s="174">
        <v>7.02</v>
      </c>
      <c r="B225" s="231"/>
      <c r="C225" s="232" t="e">
        <f>VLOOKUP(BD.PD8[[#This Row],[Pos]],[18]!PPto[#Data],3,FALSE)</f>
        <v>#REF!</v>
      </c>
      <c r="D225" s="174" t="s">
        <v>23</v>
      </c>
      <c r="E225" s="305" t="str">
        <f>IF(BD.PD8[[#This Row],[.]]="*",VLOOKUP(BD.PD8[[#This Row],[Pos]],[18]Presupuesto!A:H,7,FALSE),"")</f>
        <v/>
      </c>
      <c r="F225" s="502" t="s">
        <v>438</v>
      </c>
      <c r="G225" s="174"/>
      <c r="H225" s="174"/>
      <c r="I225" s="497" t="s">
        <v>251</v>
      </c>
      <c r="J225" s="382">
        <v>2</v>
      </c>
      <c r="K225" s="174" t="s">
        <v>260</v>
      </c>
      <c r="L225" s="383">
        <f>IF(BD.PD8[[#This Row],[Mon]]="DOP",1,HLOOKUP(BD.PD8[[#This Row],[Mon]],Data!$J$1:$K$2,2,FALSE))</f>
        <v>1</v>
      </c>
      <c r="M225" s="384">
        <v>250</v>
      </c>
      <c r="N225" s="243">
        <f>BD.PD8[[#This Row],[Cant.]]*BD.PD8[[#This Row],[ Tasa ]]*BD.PD8[[#This Row],[ Precio Und.]]</f>
        <v>500</v>
      </c>
      <c r="O225" s="386">
        <v>0.01</v>
      </c>
      <c r="P225" s="243">
        <f>IF(BD.PD8[[#This Row],[Liquid. '[%']]]&lt;&gt;0,(BD.PD8[[#This Row],[Valor Neto '[DOP']]]*BD.PD8[[#This Row],[Liquid. '[%']]])+BD.PD8[[#This Row],[Valor Neto '[DOP']]],BD.PD8[[#This Row],[Valor Neto '[DOP']]])</f>
        <v>505</v>
      </c>
      <c r="Q225" s="243">
        <f>BD.PD8[[#This Row],[Ppto. Orden Interna '[DOP']]]/HLOOKUP("USD",Data!$J$1:$K$2,2,FALSE)</f>
        <v>7.7692307692307692</v>
      </c>
      <c r="R225" s="381" t="s">
        <v>408</v>
      </c>
      <c r="S225" s="387"/>
      <c r="T225" s="387"/>
      <c r="U225" s="492" t="s">
        <v>406</v>
      </c>
      <c r="V225" s="493">
        <v>801672</v>
      </c>
      <c r="W225" s="494" t="s">
        <v>439</v>
      </c>
      <c r="X225" s="495">
        <v>16</v>
      </c>
      <c r="Y225" s="388">
        <v>1</v>
      </c>
      <c r="Z225" s="243">
        <f>BD.PD8[[#This Row],[Av.P1 '[%']]]*BD.PD8[[#This Row],[Ppto. Orden Interna '[DOP']]]</f>
        <v>505</v>
      </c>
      <c r="AA225" s="495"/>
      <c r="AB225" s="388"/>
      <c r="AC225" s="243">
        <f>BD.PD8[[#This Row],[Av.P2 '[%']]]*BD.PD8[[#This Row],[Ppto. Orden Interna '[DOP']]]</f>
        <v>0</v>
      </c>
      <c r="AD225" s="249"/>
      <c r="AE225" s="389"/>
      <c r="AF225" s="243">
        <f>BD.PD8[[#This Row],[Av.P3 '[%']]]*BD.PD8[[#This Row],[Ppto. Orden Interna '[DOP']]]</f>
        <v>0</v>
      </c>
      <c r="AG225" s="243"/>
      <c r="AH225" s="243"/>
      <c r="AI225" s="243"/>
      <c r="AJ225" s="243"/>
      <c r="AK225" s="243"/>
      <c r="AL225" s="243"/>
      <c r="AM225" s="496">
        <f>BD.PD8[[#This Row],[Pago 3]]+BD.PD8[[#This Row],[Pago 2]]+BD.PD8[[#This Row],[Pago 1]]</f>
        <v>505</v>
      </c>
      <c r="AN225" s="308" t="s">
        <v>244</v>
      </c>
      <c r="AO225" s="308" t="s">
        <v>245</v>
      </c>
      <c r="AP225" s="308" t="s">
        <v>246</v>
      </c>
      <c r="AQ225" s="308" t="s">
        <v>247</v>
      </c>
      <c r="AR225" s="308">
        <v>594</v>
      </c>
      <c r="AS225" s="308" t="s">
        <v>248</v>
      </c>
      <c r="AT225" s="249" t="s">
        <v>1356</v>
      </c>
      <c r="AU225" s="306"/>
      <c r="AV225" s="306"/>
      <c r="AW225" s="306"/>
      <c r="AX225" s="306"/>
      <c r="AY225" s="306"/>
      <c r="AZ225" s="306"/>
      <c r="BA225" s="306"/>
      <c r="BB225" s="306"/>
      <c r="BC225" s="306"/>
      <c r="BD225" s="306"/>
      <c r="BE225" s="306"/>
      <c r="BF225" s="306"/>
      <c r="BG225" s="306"/>
      <c r="BH225" s="306"/>
      <c r="BI225" s="306"/>
      <c r="BJ225" s="306"/>
      <c r="BK225" s="306"/>
      <c r="BL225" s="306"/>
      <c r="BM225" s="306"/>
      <c r="BN225" s="306"/>
      <c r="BO225" s="306"/>
      <c r="BP225" s="306"/>
      <c r="BQ225" s="306"/>
      <c r="BR225" s="306"/>
      <c r="BS225" s="306"/>
      <c r="BT225" s="306"/>
      <c r="BU225" s="306"/>
      <c r="BV225" s="306"/>
      <c r="BW225" s="306"/>
      <c r="BX225" s="306"/>
      <c r="BY225" s="306"/>
      <c r="BZ225" s="306"/>
      <c r="CA225" s="306"/>
      <c r="CB225" s="306"/>
      <c r="CC225" s="306"/>
      <c r="CD225" s="306"/>
      <c r="CE225" s="306"/>
      <c r="CF225" s="306"/>
      <c r="CG225" s="306"/>
      <c r="CH225" s="306"/>
      <c r="CI225" s="306"/>
      <c r="CJ225" s="306"/>
      <c r="CK225" s="306"/>
      <c r="CL225" s="306"/>
      <c r="CM225" s="306"/>
      <c r="CN225" s="306"/>
      <c r="CO225" s="306"/>
      <c r="CP225" s="306"/>
      <c r="CQ225" s="306"/>
      <c r="CR225" s="306"/>
      <c r="CS225" s="306"/>
      <c r="CT225" s="306"/>
      <c r="CU225" s="306"/>
      <c r="CV225" s="306"/>
      <c r="CW225" s="306"/>
      <c r="CX225" s="306"/>
      <c r="CY225" s="306"/>
      <c r="CZ225" s="306"/>
      <c r="DA225" s="306"/>
      <c r="DB225" s="306"/>
      <c r="DC225" s="306"/>
      <c r="DD225" s="306"/>
      <c r="DE225" s="306"/>
      <c r="DF225" s="306"/>
      <c r="DG225" s="306"/>
      <c r="DH225" s="306"/>
      <c r="DI225" s="306"/>
      <c r="DJ225" s="306"/>
      <c r="DK225" s="306"/>
      <c r="DL225" s="306"/>
      <c r="DM225" s="306"/>
      <c r="DN225" s="306"/>
      <c r="DO225" s="306"/>
      <c r="DP225" s="306"/>
      <c r="DQ225" s="306"/>
      <c r="DR225" s="306"/>
      <c r="DS225" s="306"/>
      <c r="DT225" s="306"/>
      <c r="DU225" s="306"/>
      <c r="DV225" s="306"/>
      <c r="DW225" s="306"/>
      <c r="DX225" s="306"/>
      <c r="DY225" s="306"/>
      <c r="DZ225" s="306"/>
      <c r="EA225" s="306"/>
      <c r="EB225" s="306"/>
      <c r="EC225" s="306"/>
      <c r="ED225" s="306"/>
      <c r="EE225" s="306"/>
      <c r="EF225" s="306"/>
      <c r="EG225" s="306"/>
      <c r="EH225" s="306"/>
      <c r="EI225" s="306"/>
      <c r="EJ225" s="306"/>
      <c r="EK225" s="306"/>
      <c r="EL225" s="306"/>
      <c r="EM225" s="306"/>
      <c r="EN225" s="306"/>
      <c r="EO225" s="306"/>
      <c r="EP225" s="306"/>
      <c r="EQ225" s="306"/>
      <c r="ER225" s="306"/>
      <c r="ES225" s="306"/>
      <c r="ET225" s="306"/>
      <c r="EU225" s="306"/>
      <c r="EV225" s="306"/>
      <c r="EW225" s="306"/>
      <c r="EX225" s="306"/>
      <c r="EY225" s="306"/>
      <c r="EZ225" s="306"/>
      <c r="FA225" s="306"/>
      <c r="FB225" s="306"/>
      <c r="FC225" s="306"/>
      <c r="FD225" s="306"/>
      <c r="FE225" s="306"/>
      <c r="FF225" s="306"/>
      <c r="FG225" s="306"/>
      <c r="FH225" s="306"/>
      <c r="FI225" s="306"/>
      <c r="FJ225" s="306"/>
      <c r="FK225" s="306"/>
      <c r="FL225" s="306"/>
      <c r="FM225" s="306"/>
      <c r="FN225" s="306"/>
      <c r="FO225" s="306"/>
      <c r="FP225" s="306"/>
      <c r="FQ225" s="306"/>
      <c r="FR225" s="306"/>
      <c r="FS225" s="306"/>
      <c r="FT225" s="306"/>
      <c r="FU225" s="306"/>
      <c r="FV225" s="306"/>
      <c r="FW225" s="306"/>
      <c r="FX225" s="306"/>
      <c r="FY225" s="306"/>
      <c r="FZ225" s="306"/>
      <c r="GA225" s="306"/>
      <c r="GB225" s="306"/>
      <c r="GC225" s="306"/>
      <c r="GD225" s="306"/>
      <c r="GE225" s="306"/>
      <c r="GF225" s="306"/>
      <c r="GG225" s="306"/>
      <c r="GH225" s="306"/>
      <c r="GI225" s="306"/>
      <c r="GJ225" s="306"/>
      <c r="GK225" s="306"/>
      <c r="GL225" s="306"/>
      <c r="GM225" s="306"/>
      <c r="GN225" s="306"/>
      <c r="GO225" s="306"/>
      <c r="GP225" s="306"/>
      <c r="GQ225" s="306"/>
      <c r="GR225" s="306"/>
      <c r="GS225" s="306"/>
      <c r="GT225" s="306"/>
      <c r="GU225" s="306"/>
      <c r="GV225" s="306"/>
      <c r="GW225" s="306"/>
      <c r="GX225" s="306"/>
      <c r="GY225" s="306"/>
      <c r="GZ225" s="306"/>
      <c r="HA225" s="306"/>
      <c r="HB225" s="306"/>
      <c r="HC225" s="306"/>
      <c r="HD225" s="306"/>
      <c r="HE225" s="306"/>
      <c r="HF225" s="306"/>
      <c r="HG225" s="306"/>
      <c r="HH225" s="306"/>
      <c r="HI225" s="306"/>
      <c r="HJ225" s="306"/>
      <c r="HK225" s="306"/>
      <c r="HL225" s="306"/>
      <c r="HM225" s="306"/>
      <c r="HN225" s="306"/>
      <c r="HO225" s="306"/>
      <c r="HP225" s="306"/>
      <c r="HQ225" s="306"/>
      <c r="HR225" s="306"/>
      <c r="HS225" s="306"/>
      <c r="HT225" s="306"/>
      <c r="HU225" s="306"/>
      <c r="HV225" s="306"/>
      <c r="HW225" s="306"/>
      <c r="HX225" s="306"/>
      <c r="HY225" s="306"/>
      <c r="HZ225" s="306"/>
      <c r="IA225" s="306"/>
      <c r="IB225" s="306"/>
      <c r="IC225" s="306"/>
      <c r="ID225" s="306"/>
      <c r="IE225" s="306"/>
      <c r="IF225" s="306"/>
      <c r="IG225" s="306"/>
      <c r="IH225" s="306"/>
    </row>
    <row r="226" spans="1:242" s="219" customFormat="1" ht="15" customHeight="1" x14ac:dyDescent="0.3">
      <c r="A226" s="174">
        <v>7.02</v>
      </c>
      <c r="B226" s="231"/>
      <c r="C226" s="232" t="e">
        <f>VLOOKUP(BD.PD8[[#This Row],[Pos]],[18]!PPto[#Data],3,FALSE)</f>
        <v>#REF!</v>
      </c>
      <c r="D226" s="174" t="s">
        <v>23</v>
      </c>
      <c r="E226" s="305" t="str">
        <f>IF(BD.PD8[[#This Row],[.]]="*",VLOOKUP(BD.PD8[[#This Row],[Pos]],[18]Presupuesto!A:H,7,FALSE),"")</f>
        <v/>
      </c>
      <c r="F226" s="502" t="s">
        <v>440</v>
      </c>
      <c r="G226" s="174"/>
      <c r="H226" s="174"/>
      <c r="I226" s="497" t="s">
        <v>251</v>
      </c>
      <c r="J226" s="382">
        <v>1</v>
      </c>
      <c r="K226" s="174" t="s">
        <v>260</v>
      </c>
      <c r="L226" s="383">
        <f>IF(BD.PD8[[#This Row],[Mon]]="DOP",1,HLOOKUP(BD.PD8[[#This Row],[Mon]],Data!$J$1:$K$2,2,FALSE))</f>
        <v>1</v>
      </c>
      <c r="M226" s="384">
        <v>11074.16</v>
      </c>
      <c r="N226" s="243">
        <f>BD.PD8[[#This Row],[Cant.]]*BD.PD8[[#This Row],[ Tasa ]]*BD.PD8[[#This Row],[ Precio Und.]]</f>
        <v>11074.16</v>
      </c>
      <c r="O226" s="386">
        <v>0.01</v>
      </c>
      <c r="P226" s="243">
        <f>IF(BD.PD8[[#This Row],[Liquid. '[%']]]&lt;&gt;0,(BD.PD8[[#This Row],[Valor Neto '[DOP']]]*BD.PD8[[#This Row],[Liquid. '[%']]])+BD.PD8[[#This Row],[Valor Neto '[DOP']]],BD.PD8[[#This Row],[Valor Neto '[DOP']]])</f>
        <v>11184.901599999999</v>
      </c>
      <c r="Q226" s="243">
        <f>BD.PD8[[#This Row],[Ppto. Orden Interna '[DOP']]]/HLOOKUP("USD",Data!$J$1:$K$2,2,FALSE)</f>
        <v>172.07540923076922</v>
      </c>
      <c r="R226" s="381" t="s">
        <v>408</v>
      </c>
      <c r="S226" s="387"/>
      <c r="T226" s="387"/>
      <c r="U226" s="492" t="s">
        <v>406</v>
      </c>
      <c r="V226" s="493">
        <v>801672</v>
      </c>
      <c r="W226" s="494" t="s">
        <v>439</v>
      </c>
      <c r="X226" s="495">
        <v>16</v>
      </c>
      <c r="Y226" s="388">
        <v>1</v>
      </c>
      <c r="Z226" s="243">
        <f>BD.PD8[[#This Row],[Av.P1 '[%']]]*BD.PD8[[#This Row],[Ppto. Orden Interna '[DOP']]]</f>
        <v>11184.901599999999</v>
      </c>
      <c r="AA226" s="174"/>
      <c r="AB226" s="389"/>
      <c r="AC226" s="243">
        <f>BD.PD8[[#This Row],[Av.P2 '[%']]]*BD.PD8[[#This Row],[Ppto. Orden Interna '[DOP']]]</f>
        <v>0</v>
      </c>
      <c r="AD226" s="249"/>
      <c r="AE226" s="389"/>
      <c r="AF226" s="243">
        <f>BD.PD8[[#This Row],[Av.P3 '[%']]]*BD.PD8[[#This Row],[Ppto. Orden Interna '[DOP']]]</f>
        <v>0</v>
      </c>
      <c r="AG226" s="243"/>
      <c r="AH226" s="243"/>
      <c r="AI226" s="243"/>
      <c r="AJ226" s="243"/>
      <c r="AK226" s="243"/>
      <c r="AL226" s="243"/>
      <c r="AM226" s="496">
        <f>BD.PD8[[#This Row],[Pago 3]]+BD.PD8[[#This Row],[Pago 2]]+BD.PD8[[#This Row],[Pago 1]]</f>
        <v>11184.901599999999</v>
      </c>
      <c r="AN226" s="308" t="s">
        <v>244</v>
      </c>
      <c r="AO226" s="308" t="s">
        <v>245</v>
      </c>
      <c r="AP226" s="308" t="s">
        <v>246</v>
      </c>
      <c r="AQ226" s="308" t="s">
        <v>247</v>
      </c>
      <c r="AR226" s="308">
        <v>594</v>
      </c>
      <c r="AS226" s="308" t="s">
        <v>248</v>
      </c>
      <c r="AT226" s="249" t="s">
        <v>1356</v>
      </c>
      <c r="AU226" s="306"/>
      <c r="AV226" s="306"/>
      <c r="AW226" s="306"/>
      <c r="AX226" s="306"/>
      <c r="AY226" s="306"/>
      <c r="AZ226" s="306"/>
      <c r="BA226" s="306"/>
      <c r="BB226" s="306"/>
      <c r="BC226" s="306"/>
      <c r="BD226" s="306"/>
      <c r="BE226" s="306"/>
      <c r="BF226" s="306"/>
      <c r="BG226" s="306"/>
      <c r="BH226" s="306"/>
      <c r="BI226" s="306"/>
      <c r="BJ226" s="306"/>
      <c r="BK226" s="306"/>
      <c r="BL226" s="306"/>
      <c r="BM226" s="306"/>
      <c r="BN226" s="306"/>
      <c r="BO226" s="306"/>
      <c r="BP226" s="306"/>
      <c r="BQ226" s="306"/>
      <c r="BR226" s="306"/>
      <c r="BS226" s="306"/>
      <c r="BT226" s="306"/>
      <c r="BU226" s="306"/>
      <c r="BV226" s="306"/>
      <c r="BW226" s="306"/>
      <c r="BX226" s="306"/>
      <c r="BY226" s="306"/>
      <c r="BZ226" s="306"/>
      <c r="CA226" s="306"/>
      <c r="CB226" s="306"/>
      <c r="CC226" s="306"/>
      <c r="CD226" s="306"/>
      <c r="CE226" s="306"/>
      <c r="CF226" s="306"/>
      <c r="CG226" s="306"/>
      <c r="CH226" s="306"/>
      <c r="CI226" s="306"/>
      <c r="CJ226" s="306"/>
      <c r="CK226" s="306"/>
      <c r="CL226" s="306"/>
      <c r="CM226" s="306"/>
      <c r="CN226" s="306"/>
      <c r="CO226" s="306"/>
      <c r="CP226" s="306"/>
      <c r="CQ226" s="306"/>
      <c r="CR226" s="306"/>
      <c r="CS226" s="306"/>
      <c r="CT226" s="306"/>
      <c r="CU226" s="306"/>
      <c r="CV226" s="306"/>
      <c r="CW226" s="306"/>
      <c r="CX226" s="306"/>
      <c r="CY226" s="306"/>
      <c r="CZ226" s="306"/>
      <c r="DA226" s="306"/>
      <c r="DB226" s="306"/>
      <c r="DC226" s="306"/>
      <c r="DD226" s="306"/>
      <c r="DE226" s="306"/>
      <c r="DF226" s="306"/>
      <c r="DG226" s="306"/>
      <c r="DH226" s="306"/>
      <c r="DI226" s="306"/>
      <c r="DJ226" s="306"/>
      <c r="DK226" s="306"/>
      <c r="DL226" s="306"/>
      <c r="DM226" s="306"/>
      <c r="DN226" s="306"/>
      <c r="DO226" s="306"/>
      <c r="DP226" s="306"/>
      <c r="DQ226" s="306"/>
      <c r="DR226" s="306"/>
      <c r="DS226" s="306"/>
      <c r="DT226" s="306"/>
      <c r="DU226" s="306"/>
      <c r="DV226" s="306"/>
      <c r="DW226" s="306"/>
      <c r="DX226" s="306"/>
      <c r="DY226" s="306"/>
      <c r="DZ226" s="306"/>
      <c r="EA226" s="306"/>
      <c r="EB226" s="306"/>
      <c r="EC226" s="306"/>
      <c r="ED226" s="306"/>
      <c r="EE226" s="306"/>
      <c r="EF226" s="306"/>
      <c r="EG226" s="306"/>
      <c r="EH226" s="306"/>
      <c r="EI226" s="306"/>
      <c r="EJ226" s="306"/>
      <c r="EK226" s="306"/>
      <c r="EL226" s="306"/>
      <c r="EM226" s="306"/>
      <c r="EN226" s="306"/>
      <c r="EO226" s="306"/>
      <c r="EP226" s="306"/>
      <c r="EQ226" s="306"/>
      <c r="ER226" s="306"/>
      <c r="ES226" s="306"/>
      <c r="ET226" s="306"/>
      <c r="EU226" s="306"/>
      <c r="EV226" s="306"/>
      <c r="EW226" s="306"/>
      <c r="EX226" s="306"/>
      <c r="EY226" s="306"/>
      <c r="EZ226" s="306"/>
      <c r="FA226" s="306"/>
      <c r="FB226" s="306"/>
      <c r="FC226" s="306"/>
      <c r="FD226" s="306"/>
      <c r="FE226" s="306"/>
      <c r="FF226" s="306"/>
      <c r="FG226" s="306"/>
      <c r="FH226" s="306"/>
      <c r="FI226" s="306"/>
      <c r="FJ226" s="306"/>
      <c r="FK226" s="306"/>
      <c r="FL226" s="306"/>
      <c r="FM226" s="306"/>
      <c r="FN226" s="306"/>
      <c r="FO226" s="306"/>
      <c r="FP226" s="306"/>
      <c r="FQ226" s="306"/>
      <c r="FR226" s="306"/>
      <c r="FS226" s="306"/>
      <c r="FT226" s="306"/>
      <c r="FU226" s="306"/>
      <c r="FV226" s="306"/>
      <c r="FW226" s="306"/>
      <c r="FX226" s="306"/>
      <c r="FY226" s="306"/>
      <c r="FZ226" s="306"/>
      <c r="GA226" s="306"/>
      <c r="GB226" s="306"/>
      <c r="GC226" s="306"/>
      <c r="GD226" s="306"/>
      <c r="GE226" s="306"/>
      <c r="GF226" s="306"/>
      <c r="GG226" s="306"/>
      <c r="GH226" s="306"/>
      <c r="GI226" s="306"/>
      <c r="GJ226" s="306"/>
      <c r="GK226" s="306"/>
      <c r="GL226" s="306"/>
      <c r="GM226" s="306"/>
      <c r="GN226" s="306"/>
      <c r="GO226" s="306"/>
      <c r="GP226" s="306"/>
      <c r="GQ226" s="306"/>
      <c r="GR226" s="306"/>
      <c r="GS226" s="306"/>
      <c r="GT226" s="306"/>
      <c r="GU226" s="306"/>
      <c r="GV226" s="306"/>
      <c r="GW226" s="306"/>
      <c r="GX226" s="306"/>
      <c r="GY226" s="306"/>
      <c r="GZ226" s="306"/>
      <c r="HA226" s="306"/>
      <c r="HB226" s="306"/>
      <c r="HC226" s="306"/>
      <c r="HD226" s="306"/>
      <c r="HE226" s="306"/>
      <c r="HF226" s="306"/>
      <c r="HG226" s="306"/>
      <c r="HH226" s="306"/>
      <c r="HI226" s="306"/>
      <c r="HJ226" s="306"/>
      <c r="HK226" s="306"/>
      <c r="HL226" s="306"/>
      <c r="HM226" s="306"/>
      <c r="HN226" s="306"/>
      <c r="HO226" s="306"/>
      <c r="HP226" s="306"/>
      <c r="HQ226" s="306"/>
      <c r="HR226" s="306"/>
      <c r="HS226" s="306"/>
      <c r="HT226" s="306"/>
      <c r="HU226" s="306"/>
      <c r="HV226" s="306"/>
      <c r="HW226" s="306"/>
      <c r="HX226" s="306"/>
      <c r="HY226" s="306"/>
      <c r="HZ226" s="306"/>
      <c r="IA226" s="306"/>
      <c r="IB226" s="306"/>
      <c r="IC226" s="306"/>
      <c r="ID226" s="306"/>
      <c r="IE226" s="306"/>
      <c r="IF226" s="306"/>
      <c r="IG226" s="306"/>
      <c r="IH226" s="306"/>
    </row>
    <row r="227" spans="1:242" s="219" customFormat="1" ht="15" customHeight="1" x14ac:dyDescent="0.3">
      <c r="A227" s="174">
        <v>7.02</v>
      </c>
      <c r="B227" s="231"/>
      <c r="C227" s="232" t="e">
        <f>VLOOKUP(BD.PD8[[#This Row],[Pos]],[18]!PPto[#Data],3,FALSE)</f>
        <v>#REF!</v>
      </c>
      <c r="D227" s="174" t="s">
        <v>23</v>
      </c>
      <c r="E227" s="305" t="str">
        <f>IF(BD.PD8[[#This Row],[.]]="*",VLOOKUP(BD.PD8[[#This Row],[Pos]],[18]Presupuesto!A:H,7,FALSE),"")</f>
        <v/>
      </c>
      <c r="F227" s="502" t="s">
        <v>435</v>
      </c>
      <c r="G227" s="174"/>
      <c r="H227" s="174"/>
      <c r="I227" s="497" t="s">
        <v>251</v>
      </c>
      <c r="J227" s="382">
        <v>4</v>
      </c>
      <c r="K227" s="174" t="s">
        <v>260</v>
      </c>
      <c r="L227" s="383">
        <f>IF(BD.PD8[[#This Row],[Mon]]="DOP",1,HLOOKUP(BD.PD8[[#This Row],[Mon]],Data!$J$1:$K$2,2,FALSE))</f>
        <v>1</v>
      </c>
      <c r="M227" s="384">
        <v>6299.47</v>
      </c>
      <c r="N227" s="243">
        <f>BD.PD8[[#This Row],[Cant.]]*BD.PD8[[#This Row],[ Tasa ]]*BD.PD8[[#This Row],[ Precio Und.]]</f>
        <v>25197.88</v>
      </c>
      <c r="O227" s="386">
        <v>0.01</v>
      </c>
      <c r="P227" s="243">
        <f>IF(BD.PD8[[#This Row],[Liquid. '[%']]]&lt;&gt;0,(BD.PD8[[#This Row],[Valor Neto '[DOP']]]*BD.PD8[[#This Row],[Liquid. '[%']]])+BD.PD8[[#This Row],[Valor Neto '[DOP']]],BD.PD8[[#This Row],[Valor Neto '[DOP']]])</f>
        <v>25449.858800000002</v>
      </c>
      <c r="Q227" s="243">
        <f>BD.PD8[[#This Row],[Ppto. Orden Interna '[DOP']]]/HLOOKUP("USD",Data!$J$1:$K$2,2,FALSE)</f>
        <v>391.53628923076928</v>
      </c>
      <c r="R227" s="381" t="s">
        <v>408</v>
      </c>
      <c r="S227" s="387"/>
      <c r="T227" s="387"/>
      <c r="U227" s="492" t="s">
        <v>406</v>
      </c>
      <c r="V227" s="493">
        <v>801672</v>
      </c>
      <c r="W227" s="494" t="s">
        <v>439</v>
      </c>
      <c r="X227" s="495">
        <v>16</v>
      </c>
      <c r="Y227" s="388">
        <v>1</v>
      </c>
      <c r="Z227" s="243">
        <f>BD.PD8[[#This Row],[Av.P1 '[%']]]*BD.PD8[[#This Row],[Ppto. Orden Interna '[DOP']]]</f>
        <v>25449.858800000002</v>
      </c>
      <c r="AA227" s="174"/>
      <c r="AB227" s="389"/>
      <c r="AC227" s="243">
        <f>BD.PD8[[#This Row],[Av.P2 '[%']]]*BD.PD8[[#This Row],[Ppto. Orden Interna '[DOP']]]</f>
        <v>0</v>
      </c>
      <c r="AD227" s="249"/>
      <c r="AE227" s="389"/>
      <c r="AF227" s="243">
        <f>BD.PD8[[#This Row],[Av.P3 '[%']]]*BD.PD8[[#This Row],[Ppto. Orden Interna '[DOP']]]</f>
        <v>0</v>
      </c>
      <c r="AG227" s="243"/>
      <c r="AH227" s="243"/>
      <c r="AI227" s="243"/>
      <c r="AJ227" s="243"/>
      <c r="AK227" s="243"/>
      <c r="AL227" s="243"/>
      <c r="AM227" s="496">
        <f>BD.PD8[[#This Row],[Pago 3]]+BD.PD8[[#This Row],[Pago 2]]+BD.PD8[[#This Row],[Pago 1]]</f>
        <v>25449.858800000002</v>
      </c>
      <c r="AN227" s="308" t="s">
        <v>244</v>
      </c>
      <c r="AO227" s="308" t="s">
        <v>245</v>
      </c>
      <c r="AP227" s="308" t="s">
        <v>246</v>
      </c>
      <c r="AQ227" s="308" t="s">
        <v>247</v>
      </c>
      <c r="AR227" s="308">
        <v>594</v>
      </c>
      <c r="AS227" s="308" t="s">
        <v>248</v>
      </c>
      <c r="AT227" s="249" t="s">
        <v>1356</v>
      </c>
      <c r="AU227" s="306"/>
      <c r="AV227" s="306"/>
      <c r="AW227" s="306"/>
      <c r="AX227" s="306"/>
      <c r="AY227" s="306"/>
      <c r="AZ227" s="306"/>
      <c r="BA227" s="306"/>
      <c r="BB227" s="306"/>
      <c r="BC227" s="306"/>
      <c r="BD227" s="306"/>
      <c r="BE227" s="306"/>
      <c r="BF227" s="306"/>
      <c r="BG227" s="306"/>
      <c r="BH227" s="306"/>
      <c r="BI227" s="306"/>
      <c r="BJ227" s="306"/>
      <c r="BK227" s="306"/>
      <c r="BL227" s="306"/>
      <c r="BM227" s="306"/>
      <c r="BN227" s="306"/>
      <c r="BO227" s="306"/>
      <c r="BP227" s="306"/>
      <c r="BQ227" s="306"/>
      <c r="BR227" s="306"/>
      <c r="BS227" s="306"/>
      <c r="BT227" s="306"/>
      <c r="BU227" s="306"/>
      <c r="BV227" s="306"/>
      <c r="BW227" s="306"/>
      <c r="BX227" s="306"/>
      <c r="BY227" s="306"/>
      <c r="BZ227" s="306"/>
      <c r="CA227" s="306"/>
      <c r="CB227" s="306"/>
      <c r="CC227" s="306"/>
      <c r="CD227" s="306"/>
      <c r="CE227" s="306"/>
      <c r="CF227" s="306"/>
      <c r="CG227" s="306"/>
      <c r="CH227" s="306"/>
      <c r="CI227" s="306"/>
      <c r="CJ227" s="306"/>
      <c r="CK227" s="306"/>
      <c r="CL227" s="306"/>
      <c r="CM227" s="306"/>
      <c r="CN227" s="306"/>
      <c r="CO227" s="306"/>
      <c r="CP227" s="306"/>
      <c r="CQ227" s="306"/>
      <c r="CR227" s="306"/>
      <c r="CS227" s="306"/>
      <c r="CT227" s="306"/>
      <c r="CU227" s="306"/>
      <c r="CV227" s="306"/>
      <c r="CW227" s="306"/>
      <c r="CX227" s="306"/>
      <c r="CY227" s="306"/>
      <c r="CZ227" s="306"/>
      <c r="DA227" s="306"/>
      <c r="DB227" s="306"/>
      <c r="DC227" s="306"/>
      <c r="DD227" s="306"/>
      <c r="DE227" s="306"/>
      <c r="DF227" s="306"/>
      <c r="DG227" s="306"/>
      <c r="DH227" s="306"/>
      <c r="DI227" s="306"/>
      <c r="DJ227" s="306"/>
      <c r="DK227" s="306"/>
      <c r="DL227" s="306"/>
      <c r="DM227" s="306"/>
      <c r="DN227" s="306"/>
      <c r="DO227" s="306"/>
      <c r="DP227" s="306"/>
      <c r="DQ227" s="306"/>
      <c r="DR227" s="306"/>
      <c r="DS227" s="306"/>
      <c r="DT227" s="306"/>
      <c r="DU227" s="306"/>
      <c r="DV227" s="306"/>
      <c r="DW227" s="306"/>
      <c r="DX227" s="306"/>
      <c r="DY227" s="306"/>
      <c r="DZ227" s="306"/>
      <c r="EA227" s="306"/>
      <c r="EB227" s="306"/>
      <c r="EC227" s="306"/>
      <c r="ED227" s="306"/>
      <c r="EE227" s="306"/>
      <c r="EF227" s="306"/>
      <c r="EG227" s="306"/>
      <c r="EH227" s="306"/>
      <c r="EI227" s="306"/>
      <c r="EJ227" s="306"/>
      <c r="EK227" s="306"/>
      <c r="EL227" s="306"/>
      <c r="EM227" s="306"/>
      <c r="EN227" s="306"/>
      <c r="EO227" s="306"/>
      <c r="EP227" s="306"/>
      <c r="EQ227" s="306"/>
      <c r="ER227" s="306"/>
      <c r="ES227" s="306"/>
      <c r="ET227" s="306"/>
      <c r="EU227" s="306"/>
      <c r="EV227" s="306"/>
      <c r="EW227" s="306"/>
      <c r="EX227" s="306"/>
      <c r="EY227" s="306"/>
      <c r="EZ227" s="306"/>
      <c r="FA227" s="306"/>
      <c r="FB227" s="306"/>
      <c r="FC227" s="306"/>
      <c r="FD227" s="306"/>
      <c r="FE227" s="306"/>
      <c r="FF227" s="306"/>
      <c r="FG227" s="306"/>
      <c r="FH227" s="306"/>
      <c r="FI227" s="306"/>
      <c r="FJ227" s="306"/>
      <c r="FK227" s="306"/>
      <c r="FL227" s="306"/>
      <c r="FM227" s="306"/>
      <c r="FN227" s="306"/>
      <c r="FO227" s="306"/>
      <c r="FP227" s="306"/>
      <c r="FQ227" s="306"/>
      <c r="FR227" s="306"/>
      <c r="FS227" s="306"/>
      <c r="FT227" s="306"/>
      <c r="FU227" s="306"/>
      <c r="FV227" s="306"/>
      <c r="FW227" s="306"/>
      <c r="FX227" s="306"/>
      <c r="FY227" s="306"/>
      <c r="FZ227" s="306"/>
      <c r="GA227" s="306"/>
      <c r="GB227" s="306"/>
      <c r="GC227" s="306"/>
      <c r="GD227" s="306"/>
      <c r="GE227" s="306"/>
      <c r="GF227" s="306"/>
      <c r="GG227" s="306"/>
      <c r="GH227" s="306"/>
      <c r="GI227" s="306"/>
      <c r="GJ227" s="306"/>
      <c r="GK227" s="306"/>
      <c r="GL227" s="306"/>
      <c r="GM227" s="306"/>
      <c r="GN227" s="306"/>
      <c r="GO227" s="306"/>
      <c r="GP227" s="306"/>
      <c r="GQ227" s="306"/>
      <c r="GR227" s="306"/>
      <c r="GS227" s="306"/>
      <c r="GT227" s="306"/>
      <c r="GU227" s="306"/>
      <c r="GV227" s="306"/>
      <c r="GW227" s="306"/>
      <c r="GX227" s="306"/>
      <c r="GY227" s="306"/>
      <c r="GZ227" s="306"/>
      <c r="HA227" s="306"/>
      <c r="HB227" s="306"/>
      <c r="HC227" s="306"/>
      <c r="HD227" s="306"/>
      <c r="HE227" s="306"/>
      <c r="HF227" s="306"/>
      <c r="HG227" s="306"/>
      <c r="HH227" s="306"/>
      <c r="HI227" s="306"/>
      <c r="HJ227" s="306"/>
      <c r="HK227" s="306"/>
      <c r="HL227" s="306"/>
      <c r="HM227" s="306"/>
      <c r="HN227" s="306"/>
      <c r="HO227" s="306"/>
      <c r="HP227" s="306"/>
      <c r="HQ227" s="306"/>
      <c r="HR227" s="306"/>
      <c r="HS227" s="306"/>
      <c r="HT227" s="306"/>
      <c r="HU227" s="306"/>
      <c r="HV227" s="306"/>
      <c r="HW227" s="306"/>
      <c r="HX227" s="306"/>
      <c r="HY227" s="306"/>
      <c r="HZ227" s="306"/>
      <c r="IA227" s="306"/>
      <c r="IB227" s="306"/>
      <c r="IC227" s="306"/>
      <c r="ID227" s="306"/>
      <c r="IE227" s="306"/>
      <c r="IF227" s="306"/>
      <c r="IG227" s="306"/>
      <c r="IH227" s="306"/>
    </row>
    <row r="228" spans="1:242" s="219" customFormat="1" ht="15" customHeight="1" x14ac:dyDescent="0.3">
      <c r="A228" s="174">
        <v>7.02</v>
      </c>
      <c r="B228" s="231"/>
      <c r="C228" s="232" t="e">
        <f>VLOOKUP(BD.PD8[[#This Row],[Pos]],[18]!PPto[#Data],3,FALSE)</f>
        <v>#REF!</v>
      </c>
      <c r="D228" s="174" t="s">
        <v>23</v>
      </c>
      <c r="E228" s="305" t="str">
        <f>IF(BD.PD8[[#This Row],[.]]="*",VLOOKUP(BD.PD8[[#This Row],[Pos]],[18]Presupuesto!A:H,7,FALSE),"")</f>
        <v/>
      </c>
      <c r="F228" s="502" t="s">
        <v>441</v>
      </c>
      <c r="G228" s="174"/>
      <c r="H228" s="174"/>
      <c r="I228" s="497" t="s">
        <v>251</v>
      </c>
      <c r="J228" s="382">
        <v>10</v>
      </c>
      <c r="K228" s="174" t="s">
        <v>260</v>
      </c>
      <c r="L228" s="383">
        <f>IF(BD.PD8[[#This Row],[Mon]]="DOP",1,HLOOKUP(BD.PD8[[#This Row],[Mon]],Data!$J$1:$K$2,2,FALSE))</f>
        <v>1</v>
      </c>
      <c r="M228" s="384">
        <v>1650</v>
      </c>
      <c r="N228" s="243">
        <f>BD.PD8[[#This Row],[Cant.]]*BD.PD8[[#This Row],[ Tasa ]]*BD.PD8[[#This Row],[ Precio Und.]]</f>
        <v>16500</v>
      </c>
      <c r="O228" s="386">
        <v>0.01</v>
      </c>
      <c r="P228" s="243">
        <f>IF(BD.PD8[[#This Row],[Liquid. '[%']]]&lt;&gt;0,(BD.PD8[[#This Row],[Valor Neto '[DOP']]]*BD.PD8[[#This Row],[Liquid. '[%']]])+BD.PD8[[#This Row],[Valor Neto '[DOP']]],BD.PD8[[#This Row],[Valor Neto '[DOP']]])</f>
        <v>16665</v>
      </c>
      <c r="Q228" s="243">
        <f>BD.PD8[[#This Row],[Ppto. Orden Interna '[DOP']]]/HLOOKUP("USD",Data!$J$1:$K$2,2,FALSE)</f>
        <v>256.38461538461536</v>
      </c>
      <c r="R228" s="381" t="s">
        <v>408</v>
      </c>
      <c r="S228" s="387"/>
      <c r="T228" s="387"/>
      <c r="U228" s="492" t="s">
        <v>406</v>
      </c>
      <c r="V228" s="493">
        <v>801672</v>
      </c>
      <c r="W228" s="494" t="s">
        <v>439</v>
      </c>
      <c r="X228" s="495">
        <v>16</v>
      </c>
      <c r="Y228" s="388">
        <v>1</v>
      </c>
      <c r="Z228" s="243">
        <f>BD.PD8[[#This Row],[Av.P1 '[%']]]*BD.PD8[[#This Row],[Ppto. Orden Interna '[DOP']]]</f>
        <v>16665</v>
      </c>
      <c r="AA228" s="174"/>
      <c r="AB228" s="389"/>
      <c r="AC228" s="243">
        <f>BD.PD8[[#This Row],[Av.P2 '[%']]]*BD.PD8[[#This Row],[Ppto. Orden Interna '[DOP']]]</f>
        <v>0</v>
      </c>
      <c r="AD228" s="249"/>
      <c r="AE228" s="389"/>
      <c r="AF228" s="243">
        <f>BD.PD8[[#This Row],[Av.P3 '[%']]]*BD.PD8[[#This Row],[Ppto. Orden Interna '[DOP']]]</f>
        <v>0</v>
      </c>
      <c r="AG228" s="243"/>
      <c r="AH228" s="243"/>
      <c r="AI228" s="243"/>
      <c r="AJ228" s="243"/>
      <c r="AK228" s="243"/>
      <c r="AL228" s="243"/>
      <c r="AM228" s="496">
        <f>BD.PD8[[#This Row],[Pago 3]]+BD.PD8[[#This Row],[Pago 2]]+BD.PD8[[#This Row],[Pago 1]]</f>
        <v>16665</v>
      </c>
      <c r="AN228" s="308" t="s">
        <v>244</v>
      </c>
      <c r="AO228" s="308" t="s">
        <v>245</v>
      </c>
      <c r="AP228" s="308" t="s">
        <v>246</v>
      </c>
      <c r="AQ228" s="308" t="s">
        <v>247</v>
      </c>
      <c r="AR228" s="308">
        <v>594</v>
      </c>
      <c r="AS228" s="308" t="s">
        <v>248</v>
      </c>
      <c r="AT228" s="249" t="s">
        <v>1356</v>
      </c>
      <c r="AU228" s="306"/>
      <c r="AV228" s="306"/>
      <c r="AW228" s="306"/>
      <c r="AX228" s="306"/>
      <c r="AY228" s="306"/>
      <c r="AZ228" s="306"/>
      <c r="BA228" s="306"/>
      <c r="BB228" s="306"/>
      <c r="BC228" s="306"/>
      <c r="BD228" s="306"/>
      <c r="BE228" s="306"/>
      <c r="BF228" s="306"/>
      <c r="BG228" s="306"/>
      <c r="BH228" s="306"/>
      <c r="BI228" s="306"/>
      <c r="BJ228" s="306"/>
      <c r="BK228" s="306"/>
      <c r="BL228" s="306"/>
      <c r="BM228" s="306"/>
      <c r="BN228" s="306"/>
      <c r="BO228" s="306"/>
      <c r="BP228" s="306"/>
      <c r="BQ228" s="306"/>
      <c r="BR228" s="306"/>
      <c r="BS228" s="306"/>
      <c r="BT228" s="306"/>
      <c r="BU228" s="306"/>
      <c r="BV228" s="306"/>
      <c r="BW228" s="306"/>
      <c r="BX228" s="306"/>
      <c r="BY228" s="306"/>
      <c r="BZ228" s="306"/>
      <c r="CA228" s="306"/>
      <c r="CB228" s="306"/>
      <c r="CC228" s="306"/>
      <c r="CD228" s="306"/>
      <c r="CE228" s="306"/>
      <c r="CF228" s="306"/>
      <c r="CG228" s="306"/>
      <c r="CH228" s="306"/>
      <c r="CI228" s="306"/>
      <c r="CJ228" s="306"/>
      <c r="CK228" s="306"/>
      <c r="CL228" s="306"/>
      <c r="CM228" s="306"/>
      <c r="CN228" s="306"/>
      <c r="CO228" s="306"/>
      <c r="CP228" s="306"/>
      <c r="CQ228" s="306"/>
      <c r="CR228" s="306"/>
      <c r="CS228" s="306"/>
      <c r="CT228" s="306"/>
      <c r="CU228" s="306"/>
      <c r="CV228" s="306"/>
      <c r="CW228" s="306"/>
      <c r="CX228" s="306"/>
      <c r="CY228" s="306"/>
      <c r="CZ228" s="306"/>
      <c r="DA228" s="306"/>
      <c r="DB228" s="306"/>
      <c r="DC228" s="306"/>
      <c r="DD228" s="306"/>
      <c r="DE228" s="306"/>
      <c r="DF228" s="306"/>
      <c r="DG228" s="306"/>
      <c r="DH228" s="306"/>
      <c r="DI228" s="306"/>
      <c r="DJ228" s="306"/>
      <c r="DK228" s="306"/>
      <c r="DL228" s="306"/>
      <c r="DM228" s="306"/>
      <c r="DN228" s="306"/>
      <c r="DO228" s="306"/>
      <c r="DP228" s="306"/>
      <c r="DQ228" s="306"/>
      <c r="DR228" s="306"/>
      <c r="DS228" s="306"/>
      <c r="DT228" s="306"/>
      <c r="DU228" s="306"/>
      <c r="DV228" s="306"/>
      <c r="DW228" s="306"/>
      <c r="DX228" s="306"/>
      <c r="DY228" s="306"/>
      <c r="DZ228" s="306"/>
      <c r="EA228" s="306"/>
      <c r="EB228" s="306"/>
      <c r="EC228" s="306"/>
      <c r="ED228" s="306"/>
      <c r="EE228" s="306"/>
      <c r="EF228" s="306"/>
      <c r="EG228" s="306"/>
      <c r="EH228" s="306"/>
      <c r="EI228" s="306"/>
      <c r="EJ228" s="306"/>
      <c r="EK228" s="306"/>
      <c r="EL228" s="306"/>
      <c r="EM228" s="306"/>
      <c r="EN228" s="306"/>
      <c r="EO228" s="306"/>
      <c r="EP228" s="306"/>
      <c r="EQ228" s="306"/>
      <c r="ER228" s="306"/>
      <c r="ES228" s="306"/>
      <c r="ET228" s="306"/>
      <c r="EU228" s="306"/>
      <c r="EV228" s="306"/>
      <c r="EW228" s="306"/>
      <c r="EX228" s="306"/>
      <c r="EY228" s="306"/>
      <c r="EZ228" s="306"/>
      <c r="FA228" s="306"/>
      <c r="FB228" s="306"/>
      <c r="FC228" s="306"/>
      <c r="FD228" s="306"/>
      <c r="FE228" s="306"/>
      <c r="FF228" s="306"/>
      <c r="FG228" s="306"/>
      <c r="FH228" s="306"/>
      <c r="FI228" s="306"/>
      <c r="FJ228" s="306"/>
      <c r="FK228" s="306"/>
      <c r="FL228" s="306"/>
      <c r="FM228" s="306"/>
      <c r="FN228" s="306"/>
      <c r="FO228" s="306"/>
      <c r="FP228" s="306"/>
      <c r="FQ228" s="306"/>
      <c r="FR228" s="306"/>
      <c r="FS228" s="306"/>
      <c r="FT228" s="306"/>
      <c r="FU228" s="306"/>
      <c r="FV228" s="306"/>
      <c r="FW228" s="306"/>
      <c r="FX228" s="306"/>
      <c r="FY228" s="306"/>
      <c r="FZ228" s="306"/>
      <c r="GA228" s="306"/>
      <c r="GB228" s="306"/>
      <c r="GC228" s="306"/>
      <c r="GD228" s="306"/>
      <c r="GE228" s="306"/>
      <c r="GF228" s="306"/>
      <c r="GG228" s="306"/>
      <c r="GH228" s="306"/>
      <c r="GI228" s="306"/>
      <c r="GJ228" s="306"/>
      <c r="GK228" s="306"/>
      <c r="GL228" s="306"/>
      <c r="GM228" s="306"/>
      <c r="GN228" s="306"/>
      <c r="GO228" s="306"/>
      <c r="GP228" s="306"/>
      <c r="GQ228" s="306"/>
      <c r="GR228" s="306"/>
      <c r="GS228" s="306"/>
      <c r="GT228" s="306"/>
      <c r="GU228" s="306"/>
      <c r="GV228" s="306"/>
      <c r="GW228" s="306"/>
      <c r="GX228" s="306"/>
      <c r="GY228" s="306"/>
      <c r="GZ228" s="306"/>
      <c r="HA228" s="306"/>
      <c r="HB228" s="306"/>
      <c r="HC228" s="306"/>
      <c r="HD228" s="306"/>
      <c r="HE228" s="306"/>
      <c r="HF228" s="306"/>
      <c r="HG228" s="306"/>
      <c r="HH228" s="306"/>
      <c r="HI228" s="306"/>
      <c r="HJ228" s="306"/>
      <c r="HK228" s="306"/>
      <c r="HL228" s="306"/>
      <c r="HM228" s="306"/>
      <c r="HN228" s="306"/>
      <c r="HO228" s="306"/>
      <c r="HP228" s="306"/>
      <c r="HQ228" s="306"/>
      <c r="HR228" s="306"/>
      <c r="HS228" s="306"/>
      <c r="HT228" s="306"/>
      <c r="HU228" s="306"/>
      <c r="HV228" s="306"/>
      <c r="HW228" s="306"/>
      <c r="HX228" s="306"/>
      <c r="HY228" s="306"/>
      <c r="HZ228" s="306"/>
      <c r="IA228" s="306"/>
      <c r="IB228" s="306"/>
      <c r="IC228" s="306"/>
      <c r="ID228" s="306"/>
      <c r="IE228" s="306"/>
      <c r="IF228" s="306"/>
      <c r="IG228" s="306"/>
      <c r="IH228" s="306"/>
    </row>
    <row r="229" spans="1:242" s="219" customFormat="1" ht="15" customHeight="1" x14ac:dyDescent="0.3">
      <c r="A229" s="174">
        <v>7.02</v>
      </c>
      <c r="B229" s="231"/>
      <c r="C229" s="232" t="e">
        <f>VLOOKUP(BD.PD8[[#This Row],[Pos]],[18]!PPto[#Data],3,FALSE)</f>
        <v>#REF!</v>
      </c>
      <c r="D229" s="174" t="s">
        <v>23</v>
      </c>
      <c r="E229" s="305" t="str">
        <f>IF(BD.PD8[[#This Row],[.]]="*",VLOOKUP(BD.PD8[[#This Row],[Pos]],[18]Presupuesto!A:H,7,FALSE),"")</f>
        <v/>
      </c>
      <c r="F229" s="502" t="s">
        <v>442</v>
      </c>
      <c r="G229" s="174"/>
      <c r="H229" s="174"/>
      <c r="I229" s="497" t="s">
        <v>251</v>
      </c>
      <c r="J229" s="382">
        <v>10</v>
      </c>
      <c r="K229" s="174" t="s">
        <v>260</v>
      </c>
      <c r="L229" s="383">
        <f>IF(BD.PD8[[#This Row],[Mon]]="DOP",1,HLOOKUP(BD.PD8[[#This Row],[Mon]],Data!$J$1:$K$2,2,FALSE))</f>
        <v>1</v>
      </c>
      <c r="M229" s="384">
        <v>450</v>
      </c>
      <c r="N229" s="243">
        <f>BD.PD8[[#This Row],[Cant.]]*BD.PD8[[#This Row],[ Tasa ]]*BD.PD8[[#This Row],[ Precio Und.]]</f>
        <v>4500</v>
      </c>
      <c r="O229" s="386">
        <v>0.01</v>
      </c>
      <c r="P229" s="243">
        <f>IF(BD.PD8[[#This Row],[Liquid. '[%']]]&lt;&gt;0,(BD.PD8[[#This Row],[Valor Neto '[DOP']]]*BD.PD8[[#This Row],[Liquid. '[%']]])+BD.PD8[[#This Row],[Valor Neto '[DOP']]],BD.PD8[[#This Row],[Valor Neto '[DOP']]])</f>
        <v>4545</v>
      </c>
      <c r="Q229" s="243">
        <f>BD.PD8[[#This Row],[Ppto. Orden Interna '[DOP']]]/HLOOKUP("USD",Data!$J$1:$K$2,2,FALSE)</f>
        <v>69.92307692307692</v>
      </c>
      <c r="R229" s="381" t="s">
        <v>408</v>
      </c>
      <c r="S229" s="387"/>
      <c r="T229" s="387"/>
      <c r="U229" s="492" t="s">
        <v>406</v>
      </c>
      <c r="V229" s="493">
        <v>801672</v>
      </c>
      <c r="W229" s="494" t="s">
        <v>439</v>
      </c>
      <c r="X229" s="495">
        <v>16</v>
      </c>
      <c r="Y229" s="388">
        <v>1</v>
      </c>
      <c r="Z229" s="243">
        <f>BD.PD8[[#This Row],[Av.P1 '[%']]]*BD.PD8[[#This Row],[Ppto. Orden Interna '[DOP']]]</f>
        <v>4545</v>
      </c>
      <c r="AA229" s="174"/>
      <c r="AB229" s="389"/>
      <c r="AC229" s="243">
        <f>BD.PD8[[#This Row],[Av.P2 '[%']]]*BD.PD8[[#This Row],[Ppto. Orden Interna '[DOP']]]</f>
        <v>0</v>
      </c>
      <c r="AD229" s="249"/>
      <c r="AE229" s="389"/>
      <c r="AF229" s="243">
        <f>BD.PD8[[#This Row],[Av.P3 '[%']]]*BD.PD8[[#This Row],[Ppto. Orden Interna '[DOP']]]</f>
        <v>0</v>
      </c>
      <c r="AG229" s="243"/>
      <c r="AH229" s="243"/>
      <c r="AI229" s="243"/>
      <c r="AJ229" s="243"/>
      <c r="AK229" s="243"/>
      <c r="AL229" s="243"/>
      <c r="AM229" s="496">
        <f>BD.PD8[[#This Row],[Pago 3]]+BD.PD8[[#This Row],[Pago 2]]+BD.PD8[[#This Row],[Pago 1]]</f>
        <v>4545</v>
      </c>
      <c r="AN229" s="308" t="s">
        <v>244</v>
      </c>
      <c r="AO229" s="308" t="s">
        <v>245</v>
      </c>
      <c r="AP229" s="308" t="s">
        <v>246</v>
      </c>
      <c r="AQ229" s="308" t="s">
        <v>247</v>
      </c>
      <c r="AR229" s="308">
        <v>594</v>
      </c>
      <c r="AS229" s="308" t="s">
        <v>248</v>
      </c>
      <c r="AT229" s="249" t="s">
        <v>1356</v>
      </c>
      <c r="AU229" s="306"/>
      <c r="AV229" s="306"/>
      <c r="AW229" s="306"/>
      <c r="AX229" s="306"/>
      <c r="AY229" s="306"/>
      <c r="AZ229" s="306"/>
      <c r="BA229" s="306"/>
      <c r="BB229" s="306"/>
      <c r="BC229" s="306"/>
      <c r="BD229" s="306"/>
      <c r="BE229" s="306"/>
      <c r="BF229" s="306"/>
      <c r="BG229" s="306"/>
      <c r="BH229" s="306"/>
      <c r="BI229" s="306"/>
      <c r="BJ229" s="306"/>
      <c r="BK229" s="306"/>
      <c r="BL229" s="306"/>
      <c r="BM229" s="306"/>
      <c r="BN229" s="306"/>
      <c r="BO229" s="306"/>
      <c r="BP229" s="306"/>
      <c r="BQ229" s="306"/>
      <c r="BR229" s="306"/>
      <c r="BS229" s="306"/>
      <c r="BT229" s="306"/>
      <c r="BU229" s="306"/>
      <c r="BV229" s="306"/>
      <c r="BW229" s="306"/>
      <c r="BX229" s="306"/>
      <c r="BY229" s="306"/>
      <c r="BZ229" s="306"/>
      <c r="CA229" s="306"/>
      <c r="CB229" s="306"/>
      <c r="CC229" s="306"/>
      <c r="CD229" s="306"/>
      <c r="CE229" s="306"/>
      <c r="CF229" s="306"/>
      <c r="CG229" s="306"/>
      <c r="CH229" s="306"/>
      <c r="CI229" s="306"/>
      <c r="CJ229" s="306"/>
      <c r="CK229" s="306"/>
      <c r="CL229" s="306"/>
      <c r="CM229" s="306"/>
      <c r="CN229" s="306"/>
      <c r="CO229" s="306"/>
      <c r="CP229" s="306"/>
      <c r="CQ229" s="306"/>
      <c r="CR229" s="306"/>
      <c r="CS229" s="306"/>
      <c r="CT229" s="306"/>
      <c r="CU229" s="306"/>
      <c r="CV229" s="306"/>
      <c r="CW229" s="306"/>
      <c r="CX229" s="306"/>
      <c r="CY229" s="306"/>
      <c r="CZ229" s="306"/>
      <c r="DA229" s="306"/>
      <c r="DB229" s="306"/>
      <c r="DC229" s="306"/>
      <c r="DD229" s="306"/>
      <c r="DE229" s="306"/>
      <c r="DF229" s="306"/>
      <c r="DG229" s="306"/>
      <c r="DH229" s="306"/>
      <c r="DI229" s="306"/>
      <c r="DJ229" s="306"/>
      <c r="DK229" s="306"/>
      <c r="DL229" s="306"/>
      <c r="DM229" s="306"/>
      <c r="DN229" s="306"/>
      <c r="DO229" s="306"/>
      <c r="DP229" s="306"/>
      <c r="DQ229" s="306"/>
      <c r="DR229" s="306"/>
      <c r="DS229" s="306"/>
      <c r="DT229" s="306"/>
      <c r="DU229" s="306"/>
      <c r="DV229" s="306"/>
      <c r="DW229" s="306"/>
      <c r="DX229" s="306"/>
      <c r="DY229" s="306"/>
      <c r="DZ229" s="306"/>
      <c r="EA229" s="306"/>
      <c r="EB229" s="306"/>
      <c r="EC229" s="306"/>
      <c r="ED229" s="306"/>
      <c r="EE229" s="306"/>
      <c r="EF229" s="306"/>
      <c r="EG229" s="306"/>
      <c r="EH229" s="306"/>
      <c r="EI229" s="306"/>
      <c r="EJ229" s="306"/>
      <c r="EK229" s="306"/>
      <c r="EL229" s="306"/>
      <c r="EM229" s="306"/>
      <c r="EN229" s="306"/>
      <c r="EO229" s="306"/>
      <c r="EP229" s="306"/>
      <c r="EQ229" s="306"/>
      <c r="ER229" s="306"/>
      <c r="ES229" s="306"/>
      <c r="ET229" s="306"/>
      <c r="EU229" s="306"/>
      <c r="EV229" s="306"/>
      <c r="EW229" s="306"/>
      <c r="EX229" s="306"/>
      <c r="EY229" s="306"/>
      <c r="EZ229" s="306"/>
      <c r="FA229" s="306"/>
      <c r="FB229" s="306"/>
      <c r="FC229" s="306"/>
      <c r="FD229" s="306"/>
      <c r="FE229" s="306"/>
      <c r="FF229" s="306"/>
      <c r="FG229" s="306"/>
      <c r="FH229" s="306"/>
      <c r="FI229" s="306"/>
      <c r="FJ229" s="306"/>
      <c r="FK229" s="306"/>
      <c r="FL229" s="306"/>
      <c r="FM229" s="306"/>
      <c r="FN229" s="306"/>
      <c r="FO229" s="306"/>
      <c r="FP229" s="306"/>
      <c r="FQ229" s="306"/>
      <c r="FR229" s="306"/>
      <c r="FS229" s="306"/>
      <c r="FT229" s="306"/>
      <c r="FU229" s="306"/>
      <c r="FV229" s="306"/>
      <c r="FW229" s="306"/>
      <c r="FX229" s="306"/>
      <c r="FY229" s="306"/>
      <c r="FZ229" s="306"/>
      <c r="GA229" s="306"/>
      <c r="GB229" s="306"/>
      <c r="GC229" s="306"/>
      <c r="GD229" s="306"/>
      <c r="GE229" s="306"/>
      <c r="GF229" s="306"/>
      <c r="GG229" s="306"/>
      <c r="GH229" s="306"/>
      <c r="GI229" s="306"/>
      <c r="GJ229" s="306"/>
      <c r="GK229" s="306"/>
      <c r="GL229" s="306"/>
      <c r="GM229" s="306"/>
      <c r="GN229" s="306"/>
      <c r="GO229" s="306"/>
      <c r="GP229" s="306"/>
      <c r="GQ229" s="306"/>
      <c r="GR229" s="306"/>
      <c r="GS229" s="306"/>
      <c r="GT229" s="306"/>
      <c r="GU229" s="306"/>
      <c r="GV229" s="306"/>
      <c r="GW229" s="306"/>
      <c r="GX229" s="306"/>
      <c r="GY229" s="306"/>
      <c r="GZ229" s="306"/>
      <c r="HA229" s="306"/>
      <c r="HB229" s="306"/>
      <c r="HC229" s="306"/>
      <c r="HD229" s="306"/>
      <c r="HE229" s="306"/>
      <c r="HF229" s="306"/>
      <c r="HG229" s="306"/>
      <c r="HH229" s="306"/>
      <c r="HI229" s="306"/>
      <c r="HJ229" s="306"/>
      <c r="HK229" s="306"/>
      <c r="HL229" s="306"/>
      <c r="HM229" s="306"/>
      <c r="HN229" s="306"/>
      <c r="HO229" s="306"/>
      <c r="HP229" s="306"/>
      <c r="HQ229" s="306"/>
      <c r="HR229" s="306"/>
      <c r="HS229" s="306"/>
      <c r="HT229" s="306"/>
      <c r="HU229" s="306"/>
      <c r="HV229" s="306"/>
      <c r="HW229" s="306"/>
      <c r="HX229" s="306"/>
      <c r="HY229" s="306"/>
      <c r="HZ229" s="306"/>
      <c r="IA229" s="306"/>
      <c r="IB229" s="306"/>
      <c r="IC229" s="306"/>
      <c r="ID229" s="306"/>
      <c r="IE229" s="306"/>
      <c r="IF229" s="306"/>
      <c r="IG229" s="306"/>
      <c r="IH229" s="306"/>
    </row>
    <row r="230" spans="1:242" s="219" customFormat="1" ht="15" customHeight="1" x14ac:dyDescent="0.3">
      <c r="A230" s="174">
        <v>7.02</v>
      </c>
      <c r="B230" s="231"/>
      <c r="C230" s="232" t="e">
        <f>VLOOKUP(BD.PD8[[#This Row],[Pos]],[18]!PPto[#Data],3,FALSE)</f>
        <v>#REF!</v>
      </c>
      <c r="D230" s="174" t="s">
        <v>23</v>
      </c>
      <c r="E230" s="305" t="str">
        <f>IF(BD.PD8[[#This Row],[.]]="*",VLOOKUP(BD.PD8[[#This Row],[Pos]],[18]Presupuesto!A:H,7,FALSE),"")</f>
        <v/>
      </c>
      <c r="F230" s="502" t="s">
        <v>443</v>
      </c>
      <c r="G230" s="174"/>
      <c r="H230" s="174"/>
      <c r="I230" s="497" t="s">
        <v>251</v>
      </c>
      <c r="J230" s="382">
        <v>1</v>
      </c>
      <c r="K230" s="174" t="s">
        <v>260</v>
      </c>
      <c r="L230" s="383">
        <f>IF(BD.PD8[[#This Row],[Mon]]="DOP",1,HLOOKUP(BD.PD8[[#This Row],[Mon]],Data!$J$1:$K$2,2,FALSE))</f>
        <v>1</v>
      </c>
      <c r="M230" s="384">
        <v>420844.07</v>
      </c>
      <c r="N230" s="243">
        <f>BD.PD8[[#This Row],[Cant.]]*BD.PD8[[#This Row],[ Tasa ]]*BD.PD8[[#This Row],[ Precio Und.]]</f>
        <v>420844.07</v>
      </c>
      <c r="O230" s="386">
        <v>0.01</v>
      </c>
      <c r="P230" s="243">
        <f>IF(BD.PD8[[#This Row],[Liquid. '[%']]]&lt;&gt;0,(BD.PD8[[#This Row],[Valor Neto '[DOP']]]*BD.PD8[[#This Row],[Liquid. '[%']]])+BD.PD8[[#This Row],[Valor Neto '[DOP']]],BD.PD8[[#This Row],[Valor Neto '[DOP']]])</f>
        <v>425052.51069999998</v>
      </c>
      <c r="Q230" s="243">
        <f>BD.PD8[[#This Row],[Ppto. Orden Interna '[DOP']]]/HLOOKUP("USD",Data!$J$1:$K$2,2,FALSE)</f>
        <v>6539.2693953846156</v>
      </c>
      <c r="R230" s="381" t="s">
        <v>408</v>
      </c>
      <c r="S230" s="387"/>
      <c r="T230" s="387"/>
      <c r="U230" s="492" t="s">
        <v>406</v>
      </c>
      <c r="V230" s="493">
        <v>801672</v>
      </c>
      <c r="W230" s="494" t="s">
        <v>439</v>
      </c>
      <c r="X230" s="495">
        <v>16</v>
      </c>
      <c r="Y230" s="388">
        <v>1</v>
      </c>
      <c r="Z230" s="243">
        <f>BD.PD8[[#This Row],[Av.P1 '[%']]]*BD.PD8[[#This Row],[Ppto. Orden Interna '[DOP']]]</f>
        <v>425052.51069999998</v>
      </c>
      <c r="AA230" s="174"/>
      <c r="AB230" s="389"/>
      <c r="AC230" s="243">
        <f>BD.PD8[[#This Row],[Av.P2 '[%']]]*BD.PD8[[#This Row],[Ppto. Orden Interna '[DOP']]]</f>
        <v>0</v>
      </c>
      <c r="AD230" s="249"/>
      <c r="AE230" s="389"/>
      <c r="AF230" s="243">
        <f>BD.PD8[[#This Row],[Av.P3 '[%']]]*BD.PD8[[#This Row],[Ppto. Orden Interna '[DOP']]]</f>
        <v>0</v>
      </c>
      <c r="AG230" s="243"/>
      <c r="AH230" s="243"/>
      <c r="AI230" s="243"/>
      <c r="AJ230" s="243"/>
      <c r="AK230" s="243"/>
      <c r="AL230" s="243"/>
      <c r="AM230" s="496">
        <f>BD.PD8[[#This Row],[Pago 3]]+BD.PD8[[#This Row],[Pago 2]]+BD.PD8[[#This Row],[Pago 1]]</f>
        <v>425052.51069999998</v>
      </c>
      <c r="AN230" s="308" t="s">
        <v>244</v>
      </c>
      <c r="AO230" s="308" t="s">
        <v>245</v>
      </c>
      <c r="AP230" s="308" t="s">
        <v>246</v>
      </c>
      <c r="AQ230" s="308" t="s">
        <v>247</v>
      </c>
      <c r="AR230" s="308">
        <v>594</v>
      </c>
      <c r="AS230" s="308" t="s">
        <v>248</v>
      </c>
      <c r="AT230" s="249" t="s">
        <v>1356</v>
      </c>
      <c r="AU230" s="306"/>
      <c r="AV230" s="306"/>
      <c r="AW230" s="306"/>
      <c r="AX230" s="306"/>
      <c r="AY230" s="306"/>
      <c r="AZ230" s="306"/>
      <c r="BA230" s="306"/>
      <c r="BB230" s="306"/>
      <c r="BC230" s="306"/>
      <c r="BD230" s="306"/>
      <c r="BE230" s="306"/>
      <c r="BF230" s="306"/>
      <c r="BG230" s="306"/>
      <c r="BH230" s="306"/>
      <c r="BI230" s="306"/>
      <c r="BJ230" s="306"/>
      <c r="BK230" s="306"/>
      <c r="BL230" s="306"/>
      <c r="BM230" s="306"/>
      <c r="BN230" s="306"/>
      <c r="BO230" s="306"/>
      <c r="BP230" s="306"/>
      <c r="BQ230" s="306"/>
      <c r="BR230" s="306"/>
      <c r="BS230" s="306"/>
      <c r="BT230" s="306"/>
      <c r="BU230" s="306"/>
      <c r="BV230" s="306"/>
      <c r="BW230" s="306"/>
      <c r="BX230" s="306"/>
      <c r="BY230" s="306"/>
      <c r="BZ230" s="306"/>
      <c r="CA230" s="306"/>
      <c r="CB230" s="306"/>
      <c r="CC230" s="306"/>
      <c r="CD230" s="306"/>
      <c r="CE230" s="306"/>
      <c r="CF230" s="306"/>
      <c r="CG230" s="306"/>
      <c r="CH230" s="306"/>
      <c r="CI230" s="306"/>
      <c r="CJ230" s="306"/>
      <c r="CK230" s="306"/>
      <c r="CL230" s="306"/>
      <c r="CM230" s="306"/>
      <c r="CN230" s="306"/>
      <c r="CO230" s="306"/>
      <c r="CP230" s="306"/>
      <c r="CQ230" s="306"/>
      <c r="CR230" s="306"/>
      <c r="CS230" s="306"/>
      <c r="CT230" s="306"/>
      <c r="CU230" s="306"/>
      <c r="CV230" s="306"/>
      <c r="CW230" s="306"/>
      <c r="CX230" s="306"/>
      <c r="CY230" s="306"/>
      <c r="CZ230" s="306"/>
      <c r="DA230" s="306"/>
      <c r="DB230" s="306"/>
      <c r="DC230" s="306"/>
      <c r="DD230" s="306"/>
      <c r="DE230" s="306"/>
      <c r="DF230" s="306"/>
      <c r="DG230" s="306"/>
      <c r="DH230" s="306"/>
      <c r="DI230" s="306"/>
      <c r="DJ230" s="306"/>
      <c r="DK230" s="306"/>
      <c r="DL230" s="306"/>
      <c r="DM230" s="306"/>
      <c r="DN230" s="306"/>
      <c r="DO230" s="306"/>
      <c r="DP230" s="306"/>
      <c r="DQ230" s="306"/>
      <c r="DR230" s="306"/>
      <c r="DS230" s="306"/>
      <c r="DT230" s="306"/>
      <c r="DU230" s="306"/>
      <c r="DV230" s="306"/>
      <c r="DW230" s="306"/>
      <c r="DX230" s="306"/>
      <c r="DY230" s="306"/>
      <c r="DZ230" s="306"/>
      <c r="EA230" s="306"/>
      <c r="EB230" s="306"/>
      <c r="EC230" s="306"/>
      <c r="ED230" s="306"/>
      <c r="EE230" s="306"/>
      <c r="EF230" s="306"/>
      <c r="EG230" s="306"/>
      <c r="EH230" s="306"/>
      <c r="EI230" s="306"/>
      <c r="EJ230" s="306"/>
      <c r="EK230" s="306"/>
      <c r="EL230" s="306"/>
      <c r="EM230" s="306"/>
      <c r="EN230" s="306"/>
      <c r="EO230" s="306"/>
      <c r="EP230" s="306"/>
      <c r="EQ230" s="306"/>
      <c r="ER230" s="306"/>
      <c r="ES230" s="306"/>
      <c r="ET230" s="306"/>
      <c r="EU230" s="306"/>
      <c r="EV230" s="306"/>
      <c r="EW230" s="306"/>
      <c r="EX230" s="306"/>
      <c r="EY230" s="306"/>
      <c r="EZ230" s="306"/>
      <c r="FA230" s="306"/>
      <c r="FB230" s="306"/>
      <c r="FC230" s="306"/>
      <c r="FD230" s="306"/>
      <c r="FE230" s="306"/>
      <c r="FF230" s="306"/>
      <c r="FG230" s="306"/>
      <c r="FH230" s="306"/>
      <c r="FI230" s="306"/>
      <c r="FJ230" s="306"/>
      <c r="FK230" s="306"/>
      <c r="FL230" s="306"/>
      <c r="FM230" s="306"/>
      <c r="FN230" s="306"/>
      <c r="FO230" s="306"/>
      <c r="FP230" s="306"/>
      <c r="FQ230" s="306"/>
      <c r="FR230" s="306"/>
      <c r="FS230" s="306"/>
      <c r="FT230" s="306"/>
      <c r="FU230" s="306"/>
      <c r="FV230" s="306"/>
      <c r="FW230" s="306"/>
      <c r="FX230" s="306"/>
      <c r="FY230" s="306"/>
      <c r="FZ230" s="306"/>
      <c r="GA230" s="306"/>
      <c r="GB230" s="306"/>
      <c r="GC230" s="306"/>
      <c r="GD230" s="306"/>
      <c r="GE230" s="306"/>
      <c r="GF230" s="306"/>
      <c r="GG230" s="306"/>
      <c r="GH230" s="306"/>
      <c r="GI230" s="306"/>
      <c r="GJ230" s="306"/>
      <c r="GK230" s="306"/>
      <c r="GL230" s="306"/>
      <c r="GM230" s="306"/>
      <c r="GN230" s="306"/>
      <c r="GO230" s="306"/>
      <c r="GP230" s="306"/>
      <c r="GQ230" s="306"/>
      <c r="GR230" s="306"/>
      <c r="GS230" s="306"/>
      <c r="GT230" s="306"/>
      <c r="GU230" s="306"/>
      <c r="GV230" s="306"/>
      <c r="GW230" s="306"/>
      <c r="GX230" s="306"/>
      <c r="GY230" s="306"/>
      <c r="GZ230" s="306"/>
      <c r="HA230" s="306"/>
      <c r="HB230" s="306"/>
      <c r="HC230" s="306"/>
      <c r="HD230" s="306"/>
      <c r="HE230" s="306"/>
      <c r="HF230" s="306"/>
      <c r="HG230" s="306"/>
      <c r="HH230" s="306"/>
      <c r="HI230" s="306"/>
      <c r="HJ230" s="306"/>
      <c r="HK230" s="306"/>
      <c r="HL230" s="306"/>
      <c r="HM230" s="306"/>
      <c r="HN230" s="306"/>
      <c r="HO230" s="306"/>
      <c r="HP230" s="306"/>
      <c r="HQ230" s="306"/>
      <c r="HR230" s="306"/>
      <c r="HS230" s="306"/>
      <c r="HT230" s="306"/>
      <c r="HU230" s="306"/>
      <c r="HV230" s="306"/>
      <c r="HW230" s="306"/>
      <c r="HX230" s="306"/>
      <c r="HY230" s="306"/>
      <c r="HZ230" s="306"/>
      <c r="IA230" s="306"/>
      <c r="IB230" s="306"/>
      <c r="IC230" s="306"/>
      <c r="ID230" s="306"/>
      <c r="IE230" s="306"/>
      <c r="IF230" s="306"/>
      <c r="IG230" s="306"/>
      <c r="IH230" s="306"/>
    </row>
    <row r="231" spans="1:242" s="219" customFormat="1" ht="15" customHeight="1" x14ac:dyDescent="0.3">
      <c r="A231" s="174">
        <v>7.02</v>
      </c>
      <c r="B231" s="231"/>
      <c r="C231" s="232" t="e">
        <f>VLOOKUP(BD.PD8[[#This Row],[Pos]],[18]!PPto[#Data],3,FALSE)</f>
        <v>#REF!</v>
      </c>
      <c r="D231" s="174" t="s">
        <v>23</v>
      </c>
      <c r="E231" s="305" t="str">
        <f>IF(BD.PD8[[#This Row],[.]]="*",VLOOKUP(BD.PD8[[#This Row],[Pos]],[18]Presupuesto!A:H,7,FALSE),"")</f>
        <v/>
      </c>
      <c r="F231" s="502" t="s">
        <v>444</v>
      </c>
      <c r="G231" s="174"/>
      <c r="H231" s="174"/>
      <c r="I231" s="497" t="s">
        <v>251</v>
      </c>
      <c r="J231" s="382">
        <v>3</v>
      </c>
      <c r="K231" s="174" t="s">
        <v>260</v>
      </c>
      <c r="L231" s="383">
        <f>IF(BD.PD8[[#This Row],[Mon]]="DOP",1,HLOOKUP(BD.PD8[[#This Row],[Mon]],Data!$J$1:$K$2,2,FALSE))</f>
        <v>1</v>
      </c>
      <c r="M231" s="384">
        <v>690</v>
      </c>
      <c r="N231" s="243">
        <f>BD.PD8[[#This Row],[Cant.]]*BD.PD8[[#This Row],[ Tasa ]]*BD.PD8[[#This Row],[ Precio Und.]]</f>
        <v>2070</v>
      </c>
      <c r="O231" s="386">
        <v>0.01</v>
      </c>
      <c r="P231" s="243">
        <f>IF(BD.PD8[[#This Row],[Liquid. '[%']]]&lt;&gt;0,(BD.PD8[[#This Row],[Valor Neto '[DOP']]]*BD.PD8[[#This Row],[Liquid. '[%']]])+BD.PD8[[#This Row],[Valor Neto '[DOP']]],BD.PD8[[#This Row],[Valor Neto '[DOP']]])</f>
        <v>2090.6999999999998</v>
      </c>
      <c r="Q231" s="243">
        <f>BD.PD8[[#This Row],[Ppto. Orden Interna '[DOP']]]/HLOOKUP("USD",Data!$J$1:$K$2,2,FALSE)</f>
        <v>32.164615384615381</v>
      </c>
      <c r="R231" s="381" t="s">
        <v>408</v>
      </c>
      <c r="S231" s="387"/>
      <c r="T231" s="387"/>
      <c r="U231" s="492" t="s">
        <v>406</v>
      </c>
      <c r="V231" s="493">
        <v>801672</v>
      </c>
      <c r="W231" s="494" t="s">
        <v>439</v>
      </c>
      <c r="X231" s="495">
        <v>16</v>
      </c>
      <c r="Y231" s="388">
        <v>1</v>
      </c>
      <c r="Z231" s="243">
        <f>BD.PD8[[#This Row],[Av.P1 '[%']]]*BD.PD8[[#This Row],[Ppto. Orden Interna '[DOP']]]</f>
        <v>2090.6999999999998</v>
      </c>
      <c r="AA231" s="174"/>
      <c r="AB231" s="389"/>
      <c r="AC231" s="243">
        <f>BD.PD8[[#This Row],[Av.P2 '[%']]]*BD.PD8[[#This Row],[Ppto. Orden Interna '[DOP']]]</f>
        <v>0</v>
      </c>
      <c r="AD231" s="249"/>
      <c r="AE231" s="389"/>
      <c r="AF231" s="243">
        <f>BD.PD8[[#This Row],[Av.P3 '[%']]]*BD.PD8[[#This Row],[Ppto. Orden Interna '[DOP']]]</f>
        <v>0</v>
      </c>
      <c r="AG231" s="243"/>
      <c r="AH231" s="243"/>
      <c r="AI231" s="243"/>
      <c r="AJ231" s="243"/>
      <c r="AK231" s="243"/>
      <c r="AL231" s="243"/>
      <c r="AM231" s="496">
        <f>BD.PD8[[#This Row],[Pago 3]]+BD.PD8[[#This Row],[Pago 2]]+BD.PD8[[#This Row],[Pago 1]]</f>
        <v>2090.6999999999998</v>
      </c>
      <c r="AN231" s="308" t="s">
        <v>244</v>
      </c>
      <c r="AO231" s="308" t="s">
        <v>245</v>
      </c>
      <c r="AP231" s="308" t="s">
        <v>246</v>
      </c>
      <c r="AQ231" s="308" t="s">
        <v>247</v>
      </c>
      <c r="AR231" s="308">
        <v>594</v>
      </c>
      <c r="AS231" s="308" t="s">
        <v>248</v>
      </c>
      <c r="AT231" s="249" t="s">
        <v>1356</v>
      </c>
      <c r="AU231" s="306"/>
      <c r="AV231" s="306"/>
      <c r="AW231" s="306"/>
      <c r="AX231" s="306"/>
      <c r="AY231" s="306"/>
      <c r="AZ231" s="306"/>
      <c r="BA231" s="306"/>
      <c r="BB231" s="306"/>
      <c r="BC231" s="306"/>
      <c r="BD231" s="306"/>
      <c r="BE231" s="306"/>
      <c r="BF231" s="306"/>
      <c r="BG231" s="306"/>
      <c r="BH231" s="306"/>
      <c r="BI231" s="306"/>
      <c r="BJ231" s="306"/>
      <c r="BK231" s="306"/>
      <c r="BL231" s="306"/>
      <c r="BM231" s="306"/>
      <c r="BN231" s="306"/>
      <c r="BO231" s="306"/>
      <c r="BP231" s="306"/>
      <c r="BQ231" s="306"/>
      <c r="BR231" s="306"/>
      <c r="BS231" s="306"/>
      <c r="BT231" s="306"/>
      <c r="BU231" s="306"/>
      <c r="BV231" s="306"/>
      <c r="BW231" s="306"/>
      <c r="BX231" s="306"/>
      <c r="BY231" s="306"/>
      <c r="BZ231" s="306"/>
      <c r="CA231" s="306"/>
      <c r="CB231" s="306"/>
      <c r="CC231" s="306"/>
      <c r="CD231" s="306"/>
      <c r="CE231" s="306"/>
      <c r="CF231" s="306"/>
      <c r="CG231" s="306"/>
      <c r="CH231" s="306"/>
      <c r="CI231" s="306"/>
      <c r="CJ231" s="306"/>
      <c r="CK231" s="306"/>
      <c r="CL231" s="306"/>
      <c r="CM231" s="306"/>
      <c r="CN231" s="306"/>
      <c r="CO231" s="306"/>
      <c r="CP231" s="306"/>
      <c r="CQ231" s="306"/>
      <c r="CR231" s="306"/>
      <c r="CS231" s="306"/>
      <c r="CT231" s="306"/>
      <c r="CU231" s="306"/>
      <c r="CV231" s="306"/>
      <c r="CW231" s="306"/>
      <c r="CX231" s="306"/>
      <c r="CY231" s="306"/>
      <c r="CZ231" s="306"/>
      <c r="DA231" s="306"/>
      <c r="DB231" s="306"/>
      <c r="DC231" s="306"/>
      <c r="DD231" s="306"/>
      <c r="DE231" s="306"/>
      <c r="DF231" s="306"/>
      <c r="DG231" s="306"/>
      <c r="DH231" s="306"/>
      <c r="DI231" s="306"/>
      <c r="DJ231" s="306"/>
      <c r="DK231" s="306"/>
      <c r="DL231" s="306"/>
      <c r="DM231" s="306"/>
      <c r="DN231" s="306"/>
      <c r="DO231" s="306"/>
      <c r="DP231" s="306"/>
      <c r="DQ231" s="306"/>
      <c r="DR231" s="306"/>
      <c r="DS231" s="306"/>
      <c r="DT231" s="306"/>
      <c r="DU231" s="306"/>
      <c r="DV231" s="306"/>
      <c r="DW231" s="306"/>
      <c r="DX231" s="306"/>
      <c r="DY231" s="306"/>
      <c r="DZ231" s="306"/>
      <c r="EA231" s="306"/>
      <c r="EB231" s="306"/>
      <c r="EC231" s="306"/>
      <c r="ED231" s="306"/>
      <c r="EE231" s="306"/>
      <c r="EF231" s="306"/>
      <c r="EG231" s="306"/>
      <c r="EH231" s="306"/>
      <c r="EI231" s="306"/>
      <c r="EJ231" s="306"/>
      <c r="EK231" s="306"/>
      <c r="EL231" s="306"/>
      <c r="EM231" s="306"/>
      <c r="EN231" s="306"/>
      <c r="EO231" s="306"/>
      <c r="EP231" s="306"/>
      <c r="EQ231" s="306"/>
      <c r="ER231" s="306"/>
      <c r="ES231" s="306"/>
      <c r="ET231" s="306"/>
      <c r="EU231" s="306"/>
      <c r="EV231" s="306"/>
      <c r="EW231" s="306"/>
      <c r="EX231" s="306"/>
      <c r="EY231" s="306"/>
      <c r="EZ231" s="306"/>
      <c r="FA231" s="306"/>
      <c r="FB231" s="306"/>
      <c r="FC231" s="306"/>
      <c r="FD231" s="306"/>
      <c r="FE231" s="306"/>
      <c r="FF231" s="306"/>
      <c r="FG231" s="306"/>
      <c r="FH231" s="306"/>
      <c r="FI231" s="306"/>
      <c r="FJ231" s="306"/>
      <c r="FK231" s="306"/>
      <c r="FL231" s="306"/>
      <c r="FM231" s="306"/>
      <c r="FN231" s="306"/>
      <c r="FO231" s="306"/>
      <c r="FP231" s="306"/>
      <c r="FQ231" s="306"/>
      <c r="FR231" s="306"/>
      <c r="FS231" s="306"/>
      <c r="FT231" s="306"/>
      <c r="FU231" s="306"/>
      <c r="FV231" s="306"/>
      <c r="FW231" s="306"/>
      <c r="FX231" s="306"/>
      <c r="FY231" s="306"/>
      <c r="FZ231" s="306"/>
      <c r="GA231" s="306"/>
      <c r="GB231" s="306"/>
      <c r="GC231" s="306"/>
      <c r="GD231" s="306"/>
      <c r="GE231" s="306"/>
      <c r="GF231" s="306"/>
      <c r="GG231" s="306"/>
      <c r="GH231" s="306"/>
      <c r="GI231" s="306"/>
      <c r="GJ231" s="306"/>
      <c r="GK231" s="306"/>
      <c r="GL231" s="306"/>
      <c r="GM231" s="306"/>
      <c r="GN231" s="306"/>
      <c r="GO231" s="306"/>
      <c r="GP231" s="306"/>
      <c r="GQ231" s="306"/>
      <c r="GR231" s="306"/>
      <c r="GS231" s="306"/>
      <c r="GT231" s="306"/>
      <c r="GU231" s="306"/>
      <c r="GV231" s="306"/>
      <c r="GW231" s="306"/>
      <c r="GX231" s="306"/>
      <c r="GY231" s="306"/>
      <c r="GZ231" s="306"/>
      <c r="HA231" s="306"/>
      <c r="HB231" s="306"/>
      <c r="HC231" s="306"/>
      <c r="HD231" s="306"/>
      <c r="HE231" s="306"/>
      <c r="HF231" s="306"/>
      <c r="HG231" s="306"/>
      <c r="HH231" s="306"/>
      <c r="HI231" s="306"/>
      <c r="HJ231" s="306"/>
      <c r="HK231" s="306"/>
      <c r="HL231" s="306"/>
      <c r="HM231" s="306"/>
      <c r="HN231" s="306"/>
      <c r="HO231" s="306"/>
      <c r="HP231" s="306"/>
      <c r="HQ231" s="306"/>
      <c r="HR231" s="306"/>
      <c r="HS231" s="306"/>
      <c r="HT231" s="306"/>
      <c r="HU231" s="306"/>
      <c r="HV231" s="306"/>
      <c r="HW231" s="306"/>
      <c r="HX231" s="306"/>
      <c r="HY231" s="306"/>
      <c r="HZ231" s="306"/>
      <c r="IA231" s="306"/>
      <c r="IB231" s="306"/>
      <c r="IC231" s="306"/>
      <c r="ID231" s="306"/>
      <c r="IE231" s="306"/>
      <c r="IF231" s="306"/>
      <c r="IG231" s="306"/>
      <c r="IH231" s="306"/>
    </row>
    <row r="232" spans="1:242" s="219" customFormat="1" ht="15" customHeight="1" x14ac:dyDescent="0.3">
      <c r="A232" s="174">
        <v>7.02</v>
      </c>
      <c r="B232" s="231"/>
      <c r="C232" s="232" t="e">
        <f>VLOOKUP(BD.PD8[[#This Row],[Pos]],[18]!PPto[#Data],3,FALSE)</f>
        <v>#REF!</v>
      </c>
      <c r="D232" s="174" t="s">
        <v>23</v>
      </c>
      <c r="E232" s="305" t="str">
        <f>IF(BD.PD8[[#This Row],[.]]="*",VLOOKUP(BD.PD8[[#This Row],[Pos]],[18]Presupuesto!A:H,7,FALSE),"")</f>
        <v/>
      </c>
      <c r="F232" s="502" t="s">
        <v>445</v>
      </c>
      <c r="G232" s="174"/>
      <c r="H232" s="174"/>
      <c r="I232" s="497" t="s">
        <v>251</v>
      </c>
      <c r="J232" s="382">
        <v>2</v>
      </c>
      <c r="K232" s="174" t="s">
        <v>260</v>
      </c>
      <c r="L232" s="383">
        <f>IF(BD.PD8[[#This Row],[Mon]]="DOP",1,HLOOKUP(BD.PD8[[#This Row],[Mon]],Data!$J$1:$K$2,2,FALSE))</f>
        <v>1</v>
      </c>
      <c r="M232" s="384">
        <v>600</v>
      </c>
      <c r="N232" s="243">
        <f>BD.PD8[[#This Row],[Cant.]]*BD.PD8[[#This Row],[ Tasa ]]*BD.PD8[[#This Row],[ Precio Und.]]</f>
        <v>1200</v>
      </c>
      <c r="O232" s="386">
        <v>0.01</v>
      </c>
      <c r="P232" s="243">
        <f>IF(BD.PD8[[#This Row],[Liquid. '[%']]]&lt;&gt;0,(BD.PD8[[#This Row],[Valor Neto '[DOP']]]*BD.PD8[[#This Row],[Liquid. '[%']]])+BD.PD8[[#This Row],[Valor Neto '[DOP']]],BD.PD8[[#This Row],[Valor Neto '[DOP']]])</f>
        <v>1212</v>
      </c>
      <c r="Q232" s="243">
        <f>BD.PD8[[#This Row],[Ppto. Orden Interna '[DOP']]]/HLOOKUP("USD",Data!$J$1:$K$2,2,FALSE)</f>
        <v>18.646153846153847</v>
      </c>
      <c r="R232" s="381" t="s">
        <v>408</v>
      </c>
      <c r="S232" s="387"/>
      <c r="T232" s="387"/>
      <c r="U232" s="492" t="s">
        <v>406</v>
      </c>
      <c r="V232" s="493">
        <v>801672</v>
      </c>
      <c r="W232" s="494" t="s">
        <v>439</v>
      </c>
      <c r="X232" s="495">
        <v>16</v>
      </c>
      <c r="Y232" s="388">
        <v>1</v>
      </c>
      <c r="Z232" s="243">
        <f>BD.PD8[[#This Row],[Av.P1 '[%']]]*BD.PD8[[#This Row],[Ppto. Orden Interna '[DOP']]]</f>
        <v>1212</v>
      </c>
      <c r="AA232" s="174"/>
      <c r="AB232" s="388"/>
      <c r="AC232" s="243">
        <f>BD.PD8[[#This Row],[Av.P2 '[%']]]*BD.PD8[[#This Row],[Ppto. Orden Interna '[DOP']]]</f>
        <v>0</v>
      </c>
      <c r="AD232" s="249"/>
      <c r="AE232" s="389"/>
      <c r="AF232" s="243">
        <f>BD.PD8[[#This Row],[Av.P3 '[%']]]*BD.PD8[[#This Row],[Ppto. Orden Interna '[DOP']]]</f>
        <v>0</v>
      </c>
      <c r="AG232" s="243"/>
      <c r="AH232" s="243"/>
      <c r="AI232" s="243"/>
      <c r="AJ232" s="243"/>
      <c r="AK232" s="243"/>
      <c r="AL232" s="243"/>
      <c r="AM232" s="496">
        <f>BD.PD8[[#This Row],[Pago 3]]+BD.PD8[[#This Row],[Pago 2]]+BD.PD8[[#This Row],[Pago 1]]</f>
        <v>1212</v>
      </c>
      <c r="AN232" s="308" t="s">
        <v>244</v>
      </c>
      <c r="AO232" s="308" t="s">
        <v>245</v>
      </c>
      <c r="AP232" s="308" t="s">
        <v>246</v>
      </c>
      <c r="AQ232" s="308" t="s">
        <v>247</v>
      </c>
      <c r="AR232" s="308">
        <v>594</v>
      </c>
      <c r="AS232" s="308" t="s">
        <v>248</v>
      </c>
      <c r="AT232" s="249" t="s">
        <v>1356</v>
      </c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06"/>
      <c r="BG232" s="306"/>
      <c r="BH232" s="306"/>
      <c r="BI232" s="306"/>
      <c r="BJ232" s="306"/>
      <c r="BK232" s="306"/>
      <c r="BL232" s="306"/>
      <c r="BM232" s="306"/>
      <c r="BN232" s="306"/>
      <c r="BO232" s="306"/>
      <c r="BP232" s="306"/>
      <c r="BQ232" s="306"/>
      <c r="BR232" s="306"/>
      <c r="BS232" s="306"/>
      <c r="BT232" s="306"/>
      <c r="BU232" s="306"/>
      <c r="BV232" s="306"/>
      <c r="BW232" s="306"/>
      <c r="BX232" s="306"/>
      <c r="BY232" s="306"/>
      <c r="BZ232" s="306"/>
      <c r="CA232" s="306"/>
      <c r="CB232" s="306"/>
      <c r="CC232" s="306"/>
      <c r="CD232" s="306"/>
      <c r="CE232" s="306"/>
      <c r="CF232" s="306"/>
      <c r="CG232" s="306"/>
      <c r="CH232" s="306"/>
      <c r="CI232" s="306"/>
      <c r="CJ232" s="306"/>
      <c r="CK232" s="306"/>
      <c r="CL232" s="306"/>
      <c r="CM232" s="306"/>
      <c r="CN232" s="306"/>
      <c r="CO232" s="306"/>
      <c r="CP232" s="306"/>
      <c r="CQ232" s="306"/>
      <c r="CR232" s="306"/>
      <c r="CS232" s="306"/>
      <c r="CT232" s="306"/>
      <c r="CU232" s="306"/>
      <c r="CV232" s="306"/>
      <c r="CW232" s="306"/>
      <c r="CX232" s="306"/>
      <c r="CY232" s="306"/>
      <c r="CZ232" s="306"/>
      <c r="DA232" s="306"/>
      <c r="DB232" s="306"/>
      <c r="DC232" s="306"/>
      <c r="DD232" s="306"/>
      <c r="DE232" s="306"/>
      <c r="DF232" s="306"/>
      <c r="DG232" s="306"/>
      <c r="DH232" s="306"/>
      <c r="DI232" s="306"/>
      <c r="DJ232" s="306"/>
      <c r="DK232" s="306"/>
      <c r="DL232" s="306"/>
      <c r="DM232" s="306"/>
      <c r="DN232" s="306"/>
      <c r="DO232" s="306"/>
      <c r="DP232" s="306"/>
      <c r="DQ232" s="306"/>
      <c r="DR232" s="306"/>
      <c r="DS232" s="306"/>
      <c r="DT232" s="306"/>
      <c r="DU232" s="306"/>
      <c r="DV232" s="306"/>
      <c r="DW232" s="306"/>
      <c r="DX232" s="306"/>
      <c r="DY232" s="306"/>
      <c r="DZ232" s="306"/>
      <c r="EA232" s="306"/>
      <c r="EB232" s="306"/>
      <c r="EC232" s="306"/>
      <c r="ED232" s="306"/>
      <c r="EE232" s="306"/>
      <c r="EF232" s="306"/>
      <c r="EG232" s="306"/>
      <c r="EH232" s="306"/>
      <c r="EI232" s="306"/>
      <c r="EJ232" s="306"/>
      <c r="EK232" s="306"/>
      <c r="EL232" s="306"/>
      <c r="EM232" s="306"/>
      <c r="EN232" s="306"/>
      <c r="EO232" s="306"/>
      <c r="EP232" s="306"/>
      <c r="EQ232" s="306"/>
      <c r="ER232" s="306"/>
      <c r="ES232" s="306"/>
      <c r="ET232" s="306"/>
      <c r="EU232" s="306"/>
      <c r="EV232" s="306"/>
      <c r="EW232" s="306"/>
      <c r="EX232" s="306"/>
      <c r="EY232" s="306"/>
      <c r="EZ232" s="306"/>
      <c r="FA232" s="306"/>
      <c r="FB232" s="306"/>
      <c r="FC232" s="306"/>
      <c r="FD232" s="306"/>
      <c r="FE232" s="306"/>
      <c r="FF232" s="306"/>
      <c r="FG232" s="306"/>
      <c r="FH232" s="306"/>
      <c r="FI232" s="306"/>
      <c r="FJ232" s="306"/>
      <c r="FK232" s="306"/>
      <c r="FL232" s="306"/>
      <c r="FM232" s="306"/>
      <c r="FN232" s="306"/>
      <c r="FO232" s="306"/>
      <c r="FP232" s="306"/>
      <c r="FQ232" s="306"/>
      <c r="FR232" s="306"/>
      <c r="FS232" s="306"/>
      <c r="FT232" s="306"/>
      <c r="FU232" s="306"/>
      <c r="FV232" s="306"/>
      <c r="FW232" s="306"/>
      <c r="FX232" s="306"/>
      <c r="FY232" s="306"/>
      <c r="FZ232" s="306"/>
      <c r="GA232" s="306"/>
      <c r="GB232" s="306"/>
      <c r="GC232" s="306"/>
      <c r="GD232" s="306"/>
      <c r="GE232" s="306"/>
      <c r="GF232" s="306"/>
      <c r="GG232" s="306"/>
      <c r="GH232" s="306"/>
      <c r="GI232" s="306"/>
      <c r="GJ232" s="306"/>
      <c r="GK232" s="306"/>
      <c r="GL232" s="306"/>
      <c r="GM232" s="306"/>
      <c r="GN232" s="306"/>
      <c r="GO232" s="306"/>
      <c r="GP232" s="306"/>
      <c r="GQ232" s="306"/>
      <c r="GR232" s="306"/>
      <c r="GS232" s="306"/>
      <c r="GT232" s="306"/>
      <c r="GU232" s="306"/>
      <c r="GV232" s="306"/>
      <c r="GW232" s="306"/>
      <c r="GX232" s="306"/>
      <c r="GY232" s="306"/>
      <c r="GZ232" s="306"/>
      <c r="HA232" s="306"/>
      <c r="HB232" s="306"/>
      <c r="HC232" s="306"/>
      <c r="HD232" s="306"/>
      <c r="HE232" s="306"/>
      <c r="HF232" s="306"/>
      <c r="HG232" s="306"/>
      <c r="HH232" s="306"/>
      <c r="HI232" s="306"/>
      <c r="HJ232" s="306"/>
      <c r="HK232" s="306"/>
      <c r="HL232" s="306"/>
      <c r="HM232" s="306"/>
      <c r="HN232" s="306"/>
      <c r="HO232" s="306"/>
      <c r="HP232" s="306"/>
      <c r="HQ232" s="306"/>
      <c r="HR232" s="306"/>
      <c r="HS232" s="306"/>
      <c r="HT232" s="306"/>
      <c r="HU232" s="306"/>
      <c r="HV232" s="306"/>
      <c r="HW232" s="306"/>
      <c r="HX232" s="306"/>
      <c r="HY232" s="306"/>
      <c r="HZ232" s="306"/>
      <c r="IA232" s="306"/>
      <c r="IB232" s="306"/>
      <c r="IC232" s="306"/>
      <c r="ID232" s="306"/>
      <c r="IE232" s="306"/>
      <c r="IF232" s="306"/>
      <c r="IG232" s="306"/>
      <c r="IH232" s="306"/>
    </row>
    <row r="233" spans="1:242" s="219" customFormat="1" ht="15" customHeight="1" x14ac:dyDescent="0.3">
      <c r="A233" s="174">
        <v>7.02</v>
      </c>
      <c r="B233" s="231"/>
      <c r="C233" s="232" t="e">
        <f>VLOOKUP(BD.PD8[[#This Row],[Pos]],[18]!PPto[#Data],3,FALSE)</f>
        <v>#REF!</v>
      </c>
      <c r="D233" s="174" t="s">
        <v>23</v>
      </c>
      <c r="E233" s="305" t="str">
        <f>IF(BD.PD8[[#This Row],[.]]="*",VLOOKUP(BD.PD8[[#This Row],[Pos]],[18]Presupuesto!A:H,7,FALSE),"")</f>
        <v/>
      </c>
      <c r="F233" s="502" t="s">
        <v>446</v>
      </c>
      <c r="G233" s="174"/>
      <c r="H233" s="174"/>
      <c r="I233" s="497" t="s">
        <v>251</v>
      </c>
      <c r="J233" s="382">
        <v>1</v>
      </c>
      <c r="K233" s="174" t="s">
        <v>260</v>
      </c>
      <c r="L233" s="383">
        <f>IF(BD.PD8[[#This Row],[Mon]]="DOP",1,HLOOKUP(BD.PD8[[#This Row],[Mon]],Data!$J$1:$K$2,2,FALSE))</f>
        <v>1</v>
      </c>
      <c r="M233" s="384">
        <v>2433.33</v>
      </c>
      <c r="N233" s="243">
        <f>BD.PD8[[#This Row],[Cant.]]*BD.PD8[[#This Row],[ Tasa ]]*BD.PD8[[#This Row],[ Precio Und.]]</f>
        <v>2433.33</v>
      </c>
      <c r="O233" s="386">
        <v>0.01</v>
      </c>
      <c r="P233" s="243">
        <f>IF(BD.PD8[[#This Row],[Liquid. '[%']]]&lt;&gt;0,(BD.PD8[[#This Row],[Valor Neto '[DOP']]]*BD.PD8[[#This Row],[Liquid. '[%']]])+BD.PD8[[#This Row],[Valor Neto '[DOP']]],BD.PD8[[#This Row],[Valor Neto '[DOP']]])</f>
        <v>2457.6632999999997</v>
      </c>
      <c r="Q233" s="243">
        <f>BD.PD8[[#This Row],[Ppto. Orden Interna '[DOP']]]/HLOOKUP("USD",Data!$J$1:$K$2,2,FALSE)</f>
        <v>37.810204615384613</v>
      </c>
      <c r="R233" s="381" t="s">
        <v>408</v>
      </c>
      <c r="S233" s="387"/>
      <c r="T233" s="387"/>
      <c r="U233" s="492" t="s">
        <v>406</v>
      </c>
      <c r="V233" s="493">
        <v>801672</v>
      </c>
      <c r="W233" s="494" t="s">
        <v>439</v>
      </c>
      <c r="X233" s="495">
        <v>16</v>
      </c>
      <c r="Y233" s="388">
        <v>1</v>
      </c>
      <c r="Z233" s="243">
        <f>BD.PD8[[#This Row],[Av.P1 '[%']]]*BD.PD8[[#This Row],[Ppto. Orden Interna '[DOP']]]</f>
        <v>2457.6632999999997</v>
      </c>
      <c r="AA233" s="249"/>
      <c r="AB233" s="389"/>
      <c r="AC233" s="243">
        <f>BD.PD8[[#This Row],[Av.P2 '[%']]]*BD.PD8[[#This Row],[Ppto. Orden Interna '[DOP']]]</f>
        <v>0</v>
      </c>
      <c r="AD233" s="249"/>
      <c r="AE233" s="389"/>
      <c r="AF233" s="243">
        <f>BD.PD8[[#This Row],[Av.P3 '[%']]]*BD.PD8[[#This Row],[Ppto. Orden Interna '[DOP']]]</f>
        <v>0</v>
      </c>
      <c r="AG233" s="243"/>
      <c r="AH233" s="243"/>
      <c r="AI233" s="243"/>
      <c r="AJ233" s="243"/>
      <c r="AK233" s="243"/>
      <c r="AL233" s="243"/>
      <c r="AM233" s="496">
        <f>BD.PD8[[#This Row],[Pago 3]]+BD.PD8[[#This Row],[Pago 2]]+BD.PD8[[#This Row],[Pago 1]]</f>
        <v>2457.6632999999997</v>
      </c>
      <c r="AN233" s="308" t="s">
        <v>244</v>
      </c>
      <c r="AO233" s="308" t="s">
        <v>245</v>
      </c>
      <c r="AP233" s="308" t="s">
        <v>246</v>
      </c>
      <c r="AQ233" s="308" t="s">
        <v>247</v>
      </c>
      <c r="AR233" s="308">
        <v>594</v>
      </c>
      <c r="AS233" s="308" t="s">
        <v>248</v>
      </c>
      <c r="AT233" s="249" t="s">
        <v>1356</v>
      </c>
      <c r="AU233" s="306"/>
      <c r="AV233" s="306"/>
      <c r="AW233" s="306"/>
      <c r="AX233" s="306"/>
      <c r="AY233" s="306"/>
      <c r="AZ233" s="306"/>
      <c r="BA233" s="306"/>
      <c r="BB233" s="306"/>
      <c r="BC233" s="306"/>
      <c r="BD233" s="306"/>
      <c r="BE233" s="306"/>
      <c r="BF233" s="306"/>
      <c r="BG233" s="306"/>
      <c r="BH233" s="306"/>
      <c r="BI233" s="306"/>
      <c r="BJ233" s="306"/>
      <c r="BK233" s="306"/>
      <c r="BL233" s="306"/>
      <c r="BM233" s="306"/>
      <c r="BN233" s="306"/>
      <c r="BO233" s="306"/>
      <c r="BP233" s="306"/>
      <c r="BQ233" s="306"/>
      <c r="BR233" s="306"/>
      <c r="BS233" s="306"/>
      <c r="BT233" s="306"/>
      <c r="BU233" s="306"/>
      <c r="BV233" s="306"/>
      <c r="BW233" s="306"/>
      <c r="BX233" s="306"/>
      <c r="BY233" s="306"/>
      <c r="BZ233" s="306"/>
      <c r="CA233" s="306"/>
      <c r="CB233" s="306"/>
      <c r="CC233" s="306"/>
      <c r="CD233" s="306"/>
      <c r="CE233" s="306"/>
      <c r="CF233" s="306"/>
      <c r="CG233" s="306"/>
      <c r="CH233" s="306"/>
      <c r="CI233" s="306"/>
      <c r="CJ233" s="306"/>
      <c r="CK233" s="306"/>
      <c r="CL233" s="306"/>
      <c r="CM233" s="306"/>
      <c r="CN233" s="306"/>
      <c r="CO233" s="306"/>
      <c r="CP233" s="306"/>
      <c r="CQ233" s="306"/>
      <c r="CR233" s="306"/>
      <c r="CS233" s="306"/>
      <c r="CT233" s="306"/>
      <c r="CU233" s="306"/>
      <c r="CV233" s="306"/>
      <c r="CW233" s="306"/>
      <c r="CX233" s="306"/>
      <c r="CY233" s="306"/>
      <c r="CZ233" s="306"/>
      <c r="DA233" s="306"/>
      <c r="DB233" s="306"/>
      <c r="DC233" s="306"/>
      <c r="DD233" s="306"/>
      <c r="DE233" s="306"/>
      <c r="DF233" s="306"/>
      <c r="DG233" s="306"/>
      <c r="DH233" s="306"/>
      <c r="DI233" s="306"/>
      <c r="DJ233" s="306"/>
      <c r="DK233" s="306"/>
      <c r="DL233" s="306"/>
      <c r="DM233" s="306"/>
      <c r="DN233" s="306"/>
      <c r="DO233" s="306"/>
      <c r="DP233" s="306"/>
      <c r="DQ233" s="306"/>
      <c r="DR233" s="306"/>
      <c r="DS233" s="306"/>
      <c r="DT233" s="306"/>
      <c r="DU233" s="306"/>
      <c r="DV233" s="306"/>
      <c r="DW233" s="306"/>
      <c r="DX233" s="306"/>
      <c r="DY233" s="306"/>
      <c r="DZ233" s="306"/>
      <c r="EA233" s="306"/>
      <c r="EB233" s="306"/>
      <c r="EC233" s="306"/>
      <c r="ED233" s="306"/>
      <c r="EE233" s="306"/>
      <c r="EF233" s="306"/>
      <c r="EG233" s="306"/>
      <c r="EH233" s="306"/>
      <c r="EI233" s="306"/>
      <c r="EJ233" s="306"/>
      <c r="EK233" s="306"/>
      <c r="EL233" s="306"/>
      <c r="EM233" s="306"/>
      <c r="EN233" s="306"/>
      <c r="EO233" s="306"/>
      <c r="EP233" s="306"/>
      <c r="EQ233" s="306"/>
      <c r="ER233" s="306"/>
      <c r="ES233" s="306"/>
      <c r="ET233" s="306"/>
      <c r="EU233" s="306"/>
      <c r="EV233" s="306"/>
      <c r="EW233" s="306"/>
      <c r="EX233" s="306"/>
      <c r="EY233" s="306"/>
      <c r="EZ233" s="306"/>
      <c r="FA233" s="306"/>
      <c r="FB233" s="306"/>
      <c r="FC233" s="306"/>
      <c r="FD233" s="306"/>
      <c r="FE233" s="306"/>
      <c r="FF233" s="306"/>
      <c r="FG233" s="306"/>
      <c r="FH233" s="306"/>
      <c r="FI233" s="306"/>
      <c r="FJ233" s="306"/>
      <c r="FK233" s="306"/>
      <c r="FL233" s="306"/>
      <c r="FM233" s="306"/>
      <c r="FN233" s="306"/>
      <c r="FO233" s="306"/>
      <c r="FP233" s="306"/>
      <c r="FQ233" s="306"/>
      <c r="FR233" s="306"/>
      <c r="FS233" s="306"/>
      <c r="FT233" s="306"/>
      <c r="FU233" s="306"/>
      <c r="FV233" s="306"/>
      <c r="FW233" s="306"/>
      <c r="FX233" s="306"/>
      <c r="FY233" s="306"/>
      <c r="FZ233" s="306"/>
      <c r="GA233" s="306"/>
      <c r="GB233" s="306"/>
      <c r="GC233" s="306"/>
      <c r="GD233" s="306"/>
      <c r="GE233" s="306"/>
      <c r="GF233" s="306"/>
      <c r="GG233" s="306"/>
      <c r="GH233" s="306"/>
      <c r="GI233" s="306"/>
      <c r="GJ233" s="306"/>
      <c r="GK233" s="306"/>
      <c r="GL233" s="306"/>
      <c r="GM233" s="306"/>
      <c r="GN233" s="306"/>
      <c r="GO233" s="306"/>
      <c r="GP233" s="306"/>
      <c r="GQ233" s="306"/>
      <c r="GR233" s="306"/>
      <c r="GS233" s="306"/>
      <c r="GT233" s="306"/>
      <c r="GU233" s="306"/>
      <c r="GV233" s="306"/>
      <c r="GW233" s="306"/>
      <c r="GX233" s="306"/>
      <c r="GY233" s="306"/>
      <c r="GZ233" s="306"/>
      <c r="HA233" s="306"/>
      <c r="HB233" s="306"/>
      <c r="HC233" s="306"/>
      <c r="HD233" s="306"/>
      <c r="HE233" s="306"/>
      <c r="HF233" s="306"/>
      <c r="HG233" s="306"/>
      <c r="HH233" s="306"/>
      <c r="HI233" s="306"/>
      <c r="HJ233" s="306"/>
      <c r="HK233" s="306"/>
      <c r="HL233" s="306"/>
      <c r="HM233" s="306"/>
      <c r="HN233" s="306"/>
      <c r="HO233" s="306"/>
      <c r="HP233" s="306"/>
      <c r="HQ233" s="306"/>
      <c r="HR233" s="306"/>
      <c r="HS233" s="306"/>
      <c r="HT233" s="306"/>
      <c r="HU233" s="306"/>
      <c r="HV233" s="306"/>
      <c r="HW233" s="306"/>
      <c r="HX233" s="306"/>
      <c r="HY233" s="306"/>
      <c r="HZ233" s="306"/>
      <c r="IA233" s="306"/>
      <c r="IB233" s="306"/>
      <c r="IC233" s="306"/>
      <c r="ID233" s="306"/>
      <c r="IE233" s="306"/>
      <c r="IF233" s="306"/>
      <c r="IG233" s="306"/>
      <c r="IH233" s="306"/>
    </row>
    <row r="234" spans="1:242" s="219" customFormat="1" ht="15" customHeight="1" x14ac:dyDescent="0.3">
      <c r="A234" s="174">
        <v>7.02</v>
      </c>
      <c r="B234" s="231"/>
      <c r="C234" s="232" t="e">
        <f>VLOOKUP(BD.PD8[[#This Row],[Pos]],[18]!PPto[#Data],3,FALSE)</f>
        <v>#REF!</v>
      </c>
      <c r="D234" s="174" t="s">
        <v>23</v>
      </c>
      <c r="E234" s="305" t="str">
        <f>IF(BD.PD8[[#This Row],[.]]="*",VLOOKUP(BD.PD8[[#This Row],[Pos]],[18]Presupuesto!A:H,7,FALSE),"")</f>
        <v/>
      </c>
      <c r="F234" s="502" t="s">
        <v>447</v>
      </c>
      <c r="G234" s="174"/>
      <c r="H234" s="174"/>
      <c r="I234" s="497" t="s">
        <v>251</v>
      </c>
      <c r="J234" s="382">
        <v>2</v>
      </c>
      <c r="K234" s="174" t="s">
        <v>260</v>
      </c>
      <c r="L234" s="383">
        <f>IF(BD.PD8[[#This Row],[Mon]]="DOP",1,HLOOKUP(BD.PD8[[#This Row],[Mon]],Data!$J$1:$K$2,2,FALSE))</f>
        <v>1</v>
      </c>
      <c r="M234" s="384">
        <v>3200</v>
      </c>
      <c r="N234" s="243">
        <f>BD.PD8[[#This Row],[Cant.]]*BD.PD8[[#This Row],[ Tasa ]]*BD.PD8[[#This Row],[ Precio Und.]]</f>
        <v>6400</v>
      </c>
      <c r="O234" s="386">
        <v>0.01</v>
      </c>
      <c r="P234" s="243">
        <f>IF(BD.PD8[[#This Row],[Liquid. '[%']]]&lt;&gt;0,(BD.PD8[[#This Row],[Valor Neto '[DOP']]]*BD.PD8[[#This Row],[Liquid. '[%']]])+BD.PD8[[#This Row],[Valor Neto '[DOP']]],BD.PD8[[#This Row],[Valor Neto '[DOP']]])</f>
        <v>6464</v>
      </c>
      <c r="Q234" s="243">
        <f>BD.PD8[[#This Row],[Ppto. Orden Interna '[DOP']]]/HLOOKUP("USD",Data!$J$1:$K$2,2,FALSE)</f>
        <v>99.446153846153848</v>
      </c>
      <c r="R234" s="381" t="s">
        <v>408</v>
      </c>
      <c r="S234" s="387"/>
      <c r="T234" s="387"/>
      <c r="U234" s="492" t="s">
        <v>406</v>
      </c>
      <c r="V234" s="493">
        <v>801672</v>
      </c>
      <c r="W234" s="494" t="s">
        <v>439</v>
      </c>
      <c r="X234" s="495">
        <v>16</v>
      </c>
      <c r="Y234" s="388">
        <v>1</v>
      </c>
      <c r="Z234" s="243">
        <f>BD.PD8[[#This Row],[Av.P1 '[%']]]*BD.PD8[[#This Row],[Ppto. Orden Interna '[DOP']]]</f>
        <v>6464</v>
      </c>
      <c r="AA234" s="249"/>
      <c r="AB234" s="389"/>
      <c r="AC234" s="243">
        <f>BD.PD8[[#This Row],[Av.P2 '[%']]]*BD.PD8[[#This Row],[Ppto. Orden Interna '[DOP']]]</f>
        <v>0</v>
      </c>
      <c r="AD234" s="249"/>
      <c r="AE234" s="389"/>
      <c r="AF234" s="243">
        <f>BD.PD8[[#This Row],[Av.P3 '[%']]]*BD.PD8[[#This Row],[Ppto. Orden Interna '[DOP']]]</f>
        <v>0</v>
      </c>
      <c r="AG234" s="243"/>
      <c r="AH234" s="243"/>
      <c r="AI234" s="243"/>
      <c r="AJ234" s="243"/>
      <c r="AK234" s="243"/>
      <c r="AL234" s="243"/>
      <c r="AM234" s="496">
        <f>BD.PD8[[#This Row],[Pago 3]]+BD.PD8[[#This Row],[Pago 2]]+BD.PD8[[#This Row],[Pago 1]]</f>
        <v>6464</v>
      </c>
      <c r="AN234" s="308" t="s">
        <v>244</v>
      </c>
      <c r="AO234" s="308" t="s">
        <v>245</v>
      </c>
      <c r="AP234" s="308" t="s">
        <v>246</v>
      </c>
      <c r="AQ234" s="308" t="s">
        <v>247</v>
      </c>
      <c r="AR234" s="308">
        <v>594</v>
      </c>
      <c r="AS234" s="308" t="s">
        <v>248</v>
      </c>
      <c r="AT234" s="249" t="s">
        <v>1356</v>
      </c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306"/>
      <c r="BP234" s="306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306"/>
      <c r="CN234" s="306"/>
      <c r="CO234" s="306"/>
      <c r="CP234" s="306"/>
      <c r="CQ234" s="306"/>
      <c r="CR234" s="306"/>
      <c r="CS234" s="306"/>
      <c r="CT234" s="306"/>
      <c r="CU234" s="306"/>
      <c r="CV234" s="306"/>
      <c r="CW234" s="306"/>
      <c r="CX234" s="306"/>
      <c r="CY234" s="306"/>
      <c r="CZ234" s="306"/>
      <c r="DA234" s="306"/>
      <c r="DB234" s="306"/>
      <c r="DC234" s="306"/>
      <c r="DD234" s="306"/>
      <c r="DE234" s="306"/>
      <c r="DF234" s="306"/>
      <c r="DG234" s="306"/>
      <c r="DH234" s="306"/>
      <c r="DI234" s="306"/>
      <c r="DJ234" s="306"/>
      <c r="DK234" s="306"/>
      <c r="DL234" s="306"/>
      <c r="DM234" s="306"/>
      <c r="DN234" s="306"/>
      <c r="DO234" s="306"/>
      <c r="DP234" s="306"/>
      <c r="DQ234" s="306"/>
      <c r="DR234" s="306"/>
      <c r="DS234" s="306"/>
      <c r="DT234" s="306"/>
      <c r="DU234" s="306"/>
      <c r="DV234" s="306"/>
      <c r="DW234" s="306"/>
      <c r="DX234" s="306"/>
      <c r="DY234" s="306"/>
      <c r="DZ234" s="306"/>
      <c r="EA234" s="306"/>
      <c r="EB234" s="306"/>
      <c r="EC234" s="306"/>
      <c r="ED234" s="306"/>
      <c r="EE234" s="306"/>
      <c r="EF234" s="306"/>
      <c r="EG234" s="306"/>
      <c r="EH234" s="306"/>
      <c r="EI234" s="306"/>
      <c r="EJ234" s="306"/>
      <c r="EK234" s="306"/>
      <c r="EL234" s="306"/>
      <c r="EM234" s="306"/>
      <c r="EN234" s="306"/>
      <c r="EO234" s="306"/>
      <c r="EP234" s="306"/>
      <c r="EQ234" s="306"/>
      <c r="ER234" s="306"/>
      <c r="ES234" s="306"/>
      <c r="ET234" s="306"/>
      <c r="EU234" s="306"/>
      <c r="EV234" s="306"/>
      <c r="EW234" s="306"/>
      <c r="EX234" s="306"/>
      <c r="EY234" s="306"/>
      <c r="EZ234" s="306"/>
      <c r="FA234" s="306"/>
      <c r="FB234" s="306"/>
      <c r="FC234" s="306"/>
      <c r="FD234" s="306"/>
      <c r="FE234" s="306"/>
      <c r="FF234" s="306"/>
      <c r="FG234" s="306"/>
      <c r="FH234" s="306"/>
      <c r="FI234" s="306"/>
      <c r="FJ234" s="306"/>
      <c r="FK234" s="306"/>
      <c r="FL234" s="306"/>
      <c r="FM234" s="306"/>
      <c r="FN234" s="306"/>
      <c r="FO234" s="306"/>
      <c r="FP234" s="306"/>
      <c r="FQ234" s="306"/>
      <c r="FR234" s="306"/>
      <c r="FS234" s="306"/>
      <c r="FT234" s="306"/>
      <c r="FU234" s="306"/>
      <c r="FV234" s="306"/>
      <c r="FW234" s="306"/>
      <c r="FX234" s="306"/>
      <c r="FY234" s="306"/>
      <c r="FZ234" s="306"/>
      <c r="GA234" s="306"/>
      <c r="GB234" s="306"/>
      <c r="GC234" s="306"/>
      <c r="GD234" s="306"/>
      <c r="GE234" s="306"/>
      <c r="GF234" s="306"/>
      <c r="GG234" s="306"/>
      <c r="GH234" s="306"/>
      <c r="GI234" s="306"/>
      <c r="GJ234" s="306"/>
      <c r="GK234" s="306"/>
      <c r="GL234" s="306"/>
      <c r="GM234" s="306"/>
      <c r="GN234" s="306"/>
      <c r="GO234" s="306"/>
      <c r="GP234" s="306"/>
      <c r="GQ234" s="306"/>
      <c r="GR234" s="306"/>
      <c r="GS234" s="306"/>
      <c r="GT234" s="306"/>
      <c r="GU234" s="306"/>
      <c r="GV234" s="306"/>
      <c r="GW234" s="306"/>
      <c r="GX234" s="306"/>
      <c r="GY234" s="306"/>
      <c r="GZ234" s="306"/>
      <c r="HA234" s="306"/>
      <c r="HB234" s="306"/>
      <c r="HC234" s="306"/>
      <c r="HD234" s="306"/>
      <c r="HE234" s="306"/>
      <c r="HF234" s="306"/>
      <c r="HG234" s="306"/>
      <c r="HH234" s="306"/>
      <c r="HI234" s="306"/>
      <c r="HJ234" s="306"/>
      <c r="HK234" s="306"/>
      <c r="HL234" s="306"/>
      <c r="HM234" s="306"/>
      <c r="HN234" s="306"/>
      <c r="HO234" s="306"/>
      <c r="HP234" s="306"/>
      <c r="HQ234" s="306"/>
      <c r="HR234" s="306"/>
      <c r="HS234" s="306"/>
      <c r="HT234" s="306"/>
      <c r="HU234" s="306"/>
      <c r="HV234" s="306"/>
      <c r="HW234" s="306"/>
      <c r="HX234" s="306"/>
      <c r="HY234" s="306"/>
      <c r="HZ234" s="306"/>
      <c r="IA234" s="306"/>
      <c r="IB234" s="306"/>
      <c r="IC234" s="306"/>
      <c r="ID234" s="306"/>
      <c r="IE234" s="306"/>
      <c r="IF234" s="306"/>
      <c r="IG234" s="306"/>
      <c r="IH234" s="306"/>
    </row>
    <row r="235" spans="1:242" s="219" customFormat="1" ht="15" customHeight="1" x14ac:dyDescent="0.3">
      <c r="A235" s="174">
        <v>7.02</v>
      </c>
      <c r="B235" s="231"/>
      <c r="C235" s="232" t="e">
        <f>VLOOKUP(BD.PD8[[#This Row],[Pos]],[18]!PPto[#Data],3,FALSE)</f>
        <v>#REF!</v>
      </c>
      <c r="D235" s="174" t="s">
        <v>23</v>
      </c>
      <c r="E235" s="305" t="str">
        <f>IF(BD.PD8[[#This Row],[.]]="*",VLOOKUP(BD.PD8[[#This Row],[Pos]],[18]Presupuesto!A:H,7,FALSE),"")</f>
        <v/>
      </c>
      <c r="F235" s="502" t="s">
        <v>448</v>
      </c>
      <c r="G235" s="174"/>
      <c r="H235" s="174"/>
      <c r="I235" s="497" t="s">
        <v>251</v>
      </c>
      <c r="J235" s="382">
        <v>2</v>
      </c>
      <c r="K235" s="174" t="s">
        <v>260</v>
      </c>
      <c r="L235" s="383">
        <f>IF(BD.PD8[[#This Row],[Mon]]="DOP",1,HLOOKUP(BD.PD8[[#This Row],[Mon]],Data!$J$1:$K$2,2,FALSE))</f>
        <v>1</v>
      </c>
      <c r="M235" s="384">
        <v>850</v>
      </c>
      <c r="N235" s="243">
        <f>BD.PD8[[#This Row],[Cant.]]*BD.PD8[[#This Row],[ Tasa ]]*BD.PD8[[#This Row],[ Precio Und.]]</f>
        <v>1700</v>
      </c>
      <c r="O235" s="386">
        <v>0.01</v>
      </c>
      <c r="P235" s="243">
        <f>IF(BD.PD8[[#This Row],[Liquid. '[%']]]&lt;&gt;0,(BD.PD8[[#This Row],[Valor Neto '[DOP']]]*BD.PD8[[#This Row],[Liquid. '[%']]])+BD.PD8[[#This Row],[Valor Neto '[DOP']]],BD.PD8[[#This Row],[Valor Neto '[DOP']]])</f>
        <v>1717</v>
      </c>
      <c r="Q235" s="243">
        <f>BD.PD8[[#This Row],[Ppto. Orden Interna '[DOP']]]/HLOOKUP("USD",Data!$J$1:$K$2,2,FALSE)</f>
        <v>26.415384615384614</v>
      </c>
      <c r="R235" s="381" t="s">
        <v>408</v>
      </c>
      <c r="S235" s="387"/>
      <c r="T235" s="387"/>
      <c r="U235" s="492" t="s">
        <v>406</v>
      </c>
      <c r="V235" s="493">
        <v>801672</v>
      </c>
      <c r="W235" s="494" t="s">
        <v>439</v>
      </c>
      <c r="X235" s="495">
        <v>16</v>
      </c>
      <c r="Y235" s="388">
        <v>1</v>
      </c>
      <c r="Z235" s="243">
        <f>BD.PD8[[#This Row],[Av.P1 '[%']]]*BD.PD8[[#This Row],[Ppto. Orden Interna '[DOP']]]</f>
        <v>1717</v>
      </c>
      <c r="AA235" s="249"/>
      <c r="AB235" s="389"/>
      <c r="AC235" s="243">
        <f>BD.PD8[[#This Row],[Av.P2 '[%']]]*BD.PD8[[#This Row],[Ppto. Orden Interna '[DOP']]]</f>
        <v>0</v>
      </c>
      <c r="AD235" s="249"/>
      <c r="AE235" s="389"/>
      <c r="AF235" s="243">
        <f>BD.PD8[[#This Row],[Av.P3 '[%']]]*BD.PD8[[#This Row],[Ppto. Orden Interna '[DOP']]]</f>
        <v>0</v>
      </c>
      <c r="AG235" s="243"/>
      <c r="AH235" s="243"/>
      <c r="AI235" s="243"/>
      <c r="AJ235" s="243"/>
      <c r="AK235" s="243"/>
      <c r="AL235" s="243"/>
      <c r="AM235" s="496">
        <f>BD.PD8[[#This Row],[Pago 3]]+BD.PD8[[#This Row],[Pago 2]]+BD.PD8[[#This Row],[Pago 1]]</f>
        <v>1717</v>
      </c>
      <c r="AN235" s="308" t="s">
        <v>244</v>
      </c>
      <c r="AO235" s="308" t="s">
        <v>245</v>
      </c>
      <c r="AP235" s="308" t="s">
        <v>246</v>
      </c>
      <c r="AQ235" s="308" t="s">
        <v>247</v>
      </c>
      <c r="AR235" s="308">
        <v>594</v>
      </c>
      <c r="AS235" s="308" t="s">
        <v>248</v>
      </c>
      <c r="AT235" s="249" t="s">
        <v>1356</v>
      </c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306"/>
      <c r="BP235" s="306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306"/>
      <c r="CN235" s="306"/>
      <c r="CO235" s="306"/>
      <c r="CP235" s="306"/>
      <c r="CQ235" s="306"/>
      <c r="CR235" s="306"/>
      <c r="CS235" s="306"/>
      <c r="CT235" s="306"/>
      <c r="CU235" s="306"/>
      <c r="CV235" s="306"/>
      <c r="CW235" s="306"/>
      <c r="CX235" s="306"/>
      <c r="CY235" s="306"/>
      <c r="CZ235" s="306"/>
      <c r="DA235" s="306"/>
      <c r="DB235" s="306"/>
      <c r="DC235" s="306"/>
      <c r="DD235" s="306"/>
      <c r="DE235" s="306"/>
      <c r="DF235" s="306"/>
      <c r="DG235" s="306"/>
      <c r="DH235" s="306"/>
      <c r="DI235" s="306"/>
      <c r="DJ235" s="306"/>
      <c r="DK235" s="306"/>
      <c r="DL235" s="306"/>
      <c r="DM235" s="306"/>
      <c r="DN235" s="306"/>
      <c r="DO235" s="306"/>
      <c r="DP235" s="306"/>
      <c r="DQ235" s="306"/>
      <c r="DR235" s="306"/>
      <c r="DS235" s="306"/>
      <c r="DT235" s="306"/>
      <c r="DU235" s="306"/>
      <c r="DV235" s="306"/>
      <c r="DW235" s="306"/>
      <c r="DX235" s="306"/>
      <c r="DY235" s="306"/>
      <c r="DZ235" s="306"/>
      <c r="EA235" s="306"/>
      <c r="EB235" s="306"/>
      <c r="EC235" s="306"/>
      <c r="ED235" s="306"/>
      <c r="EE235" s="306"/>
      <c r="EF235" s="306"/>
      <c r="EG235" s="306"/>
      <c r="EH235" s="306"/>
      <c r="EI235" s="306"/>
      <c r="EJ235" s="306"/>
      <c r="EK235" s="306"/>
      <c r="EL235" s="306"/>
      <c r="EM235" s="306"/>
      <c r="EN235" s="306"/>
      <c r="EO235" s="306"/>
      <c r="EP235" s="306"/>
      <c r="EQ235" s="306"/>
      <c r="ER235" s="306"/>
      <c r="ES235" s="306"/>
      <c r="ET235" s="306"/>
      <c r="EU235" s="306"/>
      <c r="EV235" s="306"/>
      <c r="EW235" s="306"/>
      <c r="EX235" s="306"/>
      <c r="EY235" s="306"/>
      <c r="EZ235" s="306"/>
      <c r="FA235" s="306"/>
      <c r="FB235" s="306"/>
      <c r="FC235" s="306"/>
      <c r="FD235" s="306"/>
      <c r="FE235" s="306"/>
      <c r="FF235" s="306"/>
      <c r="FG235" s="306"/>
      <c r="FH235" s="306"/>
      <c r="FI235" s="306"/>
      <c r="FJ235" s="306"/>
      <c r="FK235" s="306"/>
      <c r="FL235" s="306"/>
      <c r="FM235" s="306"/>
      <c r="FN235" s="306"/>
      <c r="FO235" s="306"/>
      <c r="FP235" s="306"/>
      <c r="FQ235" s="306"/>
      <c r="FR235" s="306"/>
      <c r="FS235" s="306"/>
      <c r="FT235" s="306"/>
      <c r="FU235" s="306"/>
      <c r="FV235" s="306"/>
      <c r="FW235" s="306"/>
      <c r="FX235" s="306"/>
      <c r="FY235" s="306"/>
      <c r="FZ235" s="306"/>
      <c r="GA235" s="306"/>
      <c r="GB235" s="306"/>
      <c r="GC235" s="306"/>
      <c r="GD235" s="306"/>
      <c r="GE235" s="306"/>
      <c r="GF235" s="306"/>
      <c r="GG235" s="306"/>
      <c r="GH235" s="306"/>
      <c r="GI235" s="306"/>
      <c r="GJ235" s="306"/>
      <c r="GK235" s="306"/>
      <c r="GL235" s="306"/>
      <c r="GM235" s="306"/>
      <c r="GN235" s="306"/>
      <c r="GO235" s="306"/>
      <c r="GP235" s="306"/>
      <c r="GQ235" s="306"/>
      <c r="GR235" s="306"/>
      <c r="GS235" s="306"/>
      <c r="GT235" s="306"/>
      <c r="GU235" s="306"/>
      <c r="GV235" s="306"/>
      <c r="GW235" s="306"/>
      <c r="GX235" s="306"/>
      <c r="GY235" s="306"/>
      <c r="GZ235" s="306"/>
      <c r="HA235" s="306"/>
      <c r="HB235" s="306"/>
      <c r="HC235" s="306"/>
      <c r="HD235" s="306"/>
      <c r="HE235" s="306"/>
      <c r="HF235" s="306"/>
      <c r="HG235" s="306"/>
      <c r="HH235" s="306"/>
      <c r="HI235" s="306"/>
      <c r="HJ235" s="306"/>
      <c r="HK235" s="306"/>
      <c r="HL235" s="306"/>
      <c r="HM235" s="306"/>
      <c r="HN235" s="306"/>
      <c r="HO235" s="306"/>
      <c r="HP235" s="306"/>
      <c r="HQ235" s="306"/>
      <c r="HR235" s="306"/>
      <c r="HS235" s="306"/>
      <c r="HT235" s="306"/>
      <c r="HU235" s="306"/>
      <c r="HV235" s="306"/>
      <c r="HW235" s="306"/>
      <c r="HX235" s="306"/>
      <c r="HY235" s="306"/>
      <c r="HZ235" s="306"/>
      <c r="IA235" s="306"/>
      <c r="IB235" s="306"/>
      <c r="IC235" s="306"/>
      <c r="ID235" s="306"/>
      <c r="IE235" s="306"/>
      <c r="IF235" s="306"/>
      <c r="IG235" s="306"/>
      <c r="IH235" s="306"/>
    </row>
    <row r="236" spans="1:242" s="219" customFormat="1" ht="13.95" customHeight="1" x14ac:dyDescent="0.3">
      <c r="A236" s="174">
        <v>7.02</v>
      </c>
      <c r="B236" s="231"/>
      <c r="C236" s="232" t="e">
        <f>VLOOKUP(BD.PD8[[#This Row],[Pos]],[18]!PPto[#Data],3,FALSE)</f>
        <v>#REF!</v>
      </c>
      <c r="D236" s="174" t="s">
        <v>23</v>
      </c>
      <c r="E236" s="305" t="str">
        <f>IF(BD.PD8[[#This Row],[.]]="*",VLOOKUP(BD.PD8[[#This Row],[Pos]],[18]Presupuesto!A:H,7,FALSE),"")</f>
        <v/>
      </c>
      <c r="F236" s="502" t="s">
        <v>449</v>
      </c>
      <c r="G236" s="174"/>
      <c r="H236" s="174"/>
      <c r="I236" s="497" t="s">
        <v>251</v>
      </c>
      <c r="J236" s="382">
        <v>4</v>
      </c>
      <c r="K236" s="174" t="s">
        <v>260</v>
      </c>
      <c r="L236" s="383">
        <f>IF(BD.PD8[[#This Row],[Mon]]="DOP",1,HLOOKUP(BD.PD8[[#This Row],[Mon]],Data!$J$1:$K$2,2,FALSE))</f>
        <v>1</v>
      </c>
      <c r="M236" s="384">
        <v>1650</v>
      </c>
      <c r="N236" s="243">
        <f>BD.PD8[[#This Row],[Cant.]]*BD.PD8[[#This Row],[ Tasa ]]*BD.PD8[[#This Row],[ Precio Und.]]</f>
        <v>6600</v>
      </c>
      <c r="O236" s="386">
        <v>0.01</v>
      </c>
      <c r="P236" s="243">
        <f>IF(BD.PD8[[#This Row],[Liquid. '[%']]]&lt;&gt;0,(BD.PD8[[#This Row],[Valor Neto '[DOP']]]*BD.PD8[[#This Row],[Liquid. '[%']]])+BD.PD8[[#This Row],[Valor Neto '[DOP']]],BD.PD8[[#This Row],[Valor Neto '[DOP']]])</f>
        <v>6666</v>
      </c>
      <c r="Q236" s="243">
        <f>BD.PD8[[#This Row],[Ppto. Orden Interna '[DOP']]]/HLOOKUP("USD",Data!$J$1:$K$2,2,FALSE)</f>
        <v>102.55384615384615</v>
      </c>
      <c r="R236" s="381" t="s">
        <v>408</v>
      </c>
      <c r="S236" s="387"/>
      <c r="T236" s="387"/>
      <c r="U236" s="492" t="s">
        <v>406</v>
      </c>
      <c r="V236" s="493">
        <v>801672</v>
      </c>
      <c r="W236" s="494" t="s">
        <v>439</v>
      </c>
      <c r="X236" s="495">
        <v>16</v>
      </c>
      <c r="Y236" s="388">
        <v>1</v>
      </c>
      <c r="Z236" s="243">
        <f>BD.PD8[[#This Row],[Av.P1 '[%']]]*BD.PD8[[#This Row],[Ppto. Orden Interna '[DOP']]]</f>
        <v>6666</v>
      </c>
      <c r="AA236" s="249"/>
      <c r="AB236" s="389"/>
      <c r="AC236" s="243">
        <f>BD.PD8[[#This Row],[Av.P2 '[%']]]*BD.PD8[[#This Row],[Ppto. Orden Interna '[DOP']]]</f>
        <v>0</v>
      </c>
      <c r="AD236" s="249"/>
      <c r="AE236" s="389"/>
      <c r="AF236" s="243">
        <f>BD.PD8[[#This Row],[Av.P3 '[%']]]*BD.PD8[[#This Row],[Ppto. Orden Interna '[DOP']]]</f>
        <v>0</v>
      </c>
      <c r="AG236" s="243"/>
      <c r="AH236" s="243"/>
      <c r="AI236" s="243"/>
      <c r="AJ236" s="243"/>
      <c r="AK236" s="243"/>
      <c r="AL236" s="243"/>
      <c r="AM236" s="496">
        <f>BD.PD8[[#This Row],[Pago 3]]+BD.PD8[[#This Row],[Pago 2]]+BD.PD8[[#This Row],[Pago 1]]</f>
        <v>6666</v>
      </c>
      <c r="AN236" s="308" t="s">
        <v>244</v>
      </c>
      <c r="AO236" s="308" t="s">
        <v>245</v>
      </c>
      <c r="AP236" s="308" t="s">
        <v>246</v>
      </c>
      <c r="AQ236" s="308" t="s">
        <v>247</v>
      </c>
      <c r="AR236" s="308">
        <v>594</v>
      </c>
      <c r="AS236" s="308" t="s">
        <v>248</v>
      </c>
      <c r="AT236" s="249" t="s">
        <v>1356</v>
      </c>
      <c r="AU236" s="306"/>
      <c r="AV236" s="306"/>
      <c r="AW236" s="306"/>
      <c r="AX236" s="306"/>
      <c r="AY236" s="306"/>
      <c r="AZ236" s="306"/>
      <c r="BA236" s="306"/>
      <c r="BB236" s="306"/>
      <c r="BC236" s="306"/>
      <c r="BD236" s="306"/>
      <c r="BE236" s="306"/>
      <c r="BF236" s="306"/>
      <c r="BG236" s="306"/>
      <c r="BH236" s="306"/>
      <c r="BI236" s="306"/>
      <c r="BJ236" s="306"/>
      <c r="BK236" s="306"/>
      <c r="BL236" s="306"/>
      <c r="BM236" s="306"/>
      <c r="BN236" s="306"/>
      <c r="BO236" s="306"/>
      <c r="BP236" s="306"/>
      <c r="BQ236" s="306"/>
      <c r="BR236" s="306"/>
      <c r="BS236" s="306"/>
      <c r="BT236" s="306"/>
      <c r="BU236" s="306"/>
      <c r="BV236" s="306"/>
      <c r="BW236" s="306"/>
      <c r="BX236" s="306"/>
      <c r="BY236" s="306"/>
      <c r="BZ236" s="306"/>
      <c r="CA236" s="306"/>
      <c r="CB236" s="306"/>
      <c r="CC236" s="306"/>
      <c r="CD236" s="306"/>
      <c r="CE236" s="306"/>
      <c r="CF236" s="306"/>
      <c r="CG236" s="306"/>
      <c r="CH236" s="306"/>
      <c r="CI236" s="306"/>
      <c r="CJ236" s="306"/>
      <c r="CK236" s="306"/>
      <c r="CL236" s="306"/>
      <c r="CM236" s="306"/>
      <c r="CN236" s="306"/>
      <c r="CO236" s="306"/>
      <c r="CP236" s="306"/>
      <c r="CQ236" s="306"/>
      <c r="CR236" s="306"/>
      <c r="CS236" s="306"/>
      <c r="CT236" s="306"/>
      <c r="CU236" s="306"/>
      <c r="CV236" s="306"/>
      <c r="CW236" s="306"/>
      <c r="CX236" s="306"/>
      <c r="CY236" s="306"/>
      <c r="CZ236" s="306"/>
      <c r="DA236" s="306"/>
      <c r="DB236" s="306"/>
      <c r="DC236" s="306"/>
      <c r="DD236" s="306"/>
      <c r="DE236" s="306"/>
      <c r="DF236" s="306"/>
      <c r="DG236" s="306"/>
      <c r="DH236" s="306"/>
      <c r="DI236" s="306"/>
      <c r="DJ236" s="306"/>
      <c r="DK236" s="306"/>
      <c r="DL236" s="306"/>
      <c r="DM236" s="306"/>
      <c r="DN236" s="306"/>
      <c r="DO236" s="306"/>
      <c r="DP236" s="306"/>
      <c r="DQ236" s="306"/>
      <c r="DR236" s="306"/>
      <c r="DS236" s="306"/>
      <c r="DT236" s="306"/>
      <c r="DU236" s="306"/>
      <c r="DV236" s="306"/>
      <c r="DW236" s="306"/>
      <c r="DX236" s="306"/>
      <c r="DY236" s="306"/>
      <c r="DZ236" s="306"/>
      <c r="EA236" s="306"/>
      <c r="EB236" s="306"/>
      <c r="EC236" s="306"/>
      <c r="ED236" s="306"/>
      <c r="EE236" s="306"/>
      <c r="EF236" s="306"/>
      <c r="EG236" s="306"/>
      <c r="EH236" s="306"/>
      <c r="EI236" s="306"/>
      <c r="EJ236" s="306"/>
      <c r="EK236" s="306"/>
      <c r="EL236" s="306"/>
      <c r="EM236" s="306"/>
      <c r="EN236" s="306"/>
      <c r="EO236" s="306"/>
      <c r="EP236" s="306"/>
      <c r="EQ236" s="306"/>
      <c r="ER236" s="306"/>
      <c r="ES236" s="306"/>
      <c r="ET236" s="306"/>
      <c r="EU236" s="306"/>
      <c r="EV236" s="306"/>
      <c r="EW236" s="306"/>
      <c r="EX236" s="306"/>
      <c r="EY236" s="306"/>
      <c r="EZ236" s="306"/>
      <c r="FA236" s="306"/>
      <c r="FB236" s="306"/>
      <c r="FC236" s="306"/>
      <c r="FD236" s="306"/>
      <c r="FE236" s="306"/>
      <c r="FF236" s="306"/>
      <c r="FG236" s="306"/>
      <c r="FH236" s="306"/>
      <c r="FI236" s="306"/>
      <c r="FJ236" s="306"/>
      <c r="FK236" s="306"/>
      <c r="FL236" s="306"/>
      <c r="FM236" s="306"/>
      <c r="FN236" s="306"/>
      <c r="FO236" s="306"/>
      <c r="FP236" s="306"/>
      <c r="FQ236" s="306"/>
      <c r="FR236" s="306"/>
      <c r="FS236" s="306"/>
      <c r="FT236" s="306"/>
      <c r="FU236" s="306"/>
      <c r="FV236" s="306"/>
      <c r="FW236" s="306"/>
      <c r="FX236" s="306"/>
      <c r="FY236" s="306"/>
      <c r="FZ236" s="306"/>
      <c r="GA236" s="306"/>
      <c r="GB236" s="306"/>
      <c r="GC236" s="306"/>
      <c r="GD236" s="306"/>
      <c r="GE236" s="306"/>
      <c r="GF236" s="306"/>
      <c r="GG236" s="306"/>
      <c r="GH236" s="306"/>
      <c r="GI236" s="306"/>
      <c r="GJ236" s="306"/>
      <c r="GK236" s="306"/>
      <c r="GL236" s="306"/>
      <c r="GM236" s="306"/>
      <c r="GN236" s="306"/>
      <c r="GO236" s="306"/>
      <c r="GP236" s="306"/>
      <c r="GQ236" s="306"/>
      <c r="GR236" s="306"/>
      <c r="GS236" s="306"/>
      <c r="GT236" s="306"/>
      <c r="GU236" s="306"/>
      <c r="GV236" s="306"/>
      <c r="GW236" s="306"/>
      <c r="GX236" s="306"/>
      <c r="GY236" s="306"/>
      <c r="GZ236" s="306"/>
      <c r="HA236" s="306"/>
      <c r="HB236" s="306"/>
      <c r="HC236" s="306"/>
      <c r="HD236" s="306"/>
      <c r="HE236" s="306"/>
      <c r="HF236" s="306"/>
      <c r="HG236" s="306"/>
      <c r="HH236" s="306"/>
      <c r="HI236" s="306"/>
      <c r="HJ236" s="306"/>
      <c r="HK236" s="306"/>
      <c r="HL236" s="306"/>
      <c r="HM236" s="306"/>
      <c r="HN236" s="306"/>
      <c r="HO236" s="306"/>
      <c r="HP236" s="306"/>
      <c r="HQ236" s="306"/>
      <c r="HR236" s="306"/>
      <c r="HS236" s="306"/>
      <c r="HT236" s="306"/>
      <c r="HU236" s="306"/>
      <c r="HV236" s="306"/>
      <c r="HW236" s="306"/>
      <c r="HX236" s="306"/>
      <c r="HY236" s="306"/>
      <c r="HZ236" s="306"/>
      <c r="IA236" s="306"/>
      <c r="IB236" s="306"/>
      <c r="IC236" s="306"/>
      <c r="ID236" s="306"/>
      <c r="IE236" s="306"/>
      <c r="IF236" s="306"/>
      <c r="IG236" s="306"/>
      <c r="IH236" s="306"/>
    </row>
    <row r="237" spans="1:242" s="219" customFormat="1" ht="15" customHeight="1" x14ac:dyDescent="0.3">
      <c r="A237" s="174">
        <v>7.02</v>
      </c>
      <c r="B237" s="231"/>
      <c r="C237" s="232" t="e">
        <f>VLOOKUP(BD.PD8[[#This Row],[Pos]],[18]!PPto[#Data],3,FALSE)</f>
        <v>#REF!</v>
      </c>
      <c r="D237" s="174" t="s">
        <v>23</v>
      </c>
      <c r="E237" s="305" t="str">
        <f>IF(BD.PD8[[#This Row],[.]]="*",VLOOKUP(BD.PD8[[#This Row],[Pos]],[18]Presupuesto!A:H,7,FALSE),"")</f>
        <v/>
      </c>
      <c r="F237" s="502" t="s">
        <v>450</v>
      </c>
      <c r="G237" s="174"/>
      <c r="H237" s="174"/>
      <c r="I237" s="497" t="s">
        <v>251</v>
      </c>
      <c r="J237" s="382">
        <v>3</v>
      </c>
      <c r="K237" s="174" t="s">
        <v>260</v>
      </c>
      <c r="L237" s="383">
        <f>IF(BD.PD8[[#This Row],[Mon]]="DOP",1,HLOOKUP(BD.PD8[[#This Row],[Mon]],Data!$J$1:$K$2,2,FALSE))</f>
        <v>1</v>
      </c>
      <c r="M237" s="384">
        <v>22800</v>
      </c>
      <c r="N237" s="243">
        <f>BD.PD8[[#This Row],[Cant.]]*BD.PD8[[#This Row],[ Tasa ]]*BD.PD8[[#This Row],[ Precio Und.]]</f>
        <v>68400</v>
      </c>
      <c r="O237" s="386">
        <v>0.01</v>
      </c>
      <c r="P237" s="243">
        <f>IF(BD.PD8[[#This Row],[Liquid. '[%']]]&lt;&gt;0,(BD.PD8[[#This Row],[Valor Neto '[DOP']]]*BD.PD8[[#This Row],[Liquid. '[%']]])+BD.PD8[[#This Row],[Valor Neto '[DOP']]],BD.PD8[[#This Row],[Valor Neto '[DOP']]])</f>
        <v>69084</v>
      </c>
      <c r="Q237" s="243">
        <f>BD.PD8[[#This Row],[Ppto. Orden Interna '[DOP']]]/HLOOKUP("USD",Data!$J$1:$K$2,2,FALSE)</f>
        <v>1062.8307692307692</v>
      </c>
      <c r="R237" s="381" t="s">
        <v>408</v>
      </c>
      <c r="S237" s="387"/>
      <c r="T237" s="387"/>
      <c r="U237" s="492" t="s">
        <v>406</v>
      </c>
      <c r="V237" s="493">
        <v>801672</v>
      </c>
      <c r="W237" s="494" t="s">
        <v>439</v>
      </c>
      <c r="X237" s="495">
        <v>16</v>
      </c>
      <c r="Y237" s="388">
        <v>1</v>
      </c>
      <c r="Z237" s="243">
        <f>BD.PD8[[#This Row],[Av.P1 '[%']]]*BD.PD8[[#This Row],[Ppto. Orden Interna '[DOP']]]</f>
        <v>69084</v>
      </c>
      <c r="AA237" s="249"/>
      <c r="AB237" s="389"/>
      <c r="AC237" s="243">
        <f>BD.PD8[[#This Row],[Av.P2 '[%']]]*BD.PD8[[#This Row],[Ppto. Orden Interna '[DOP']]]</f>
        <v>0</v>
      </c>
      <c r="AD237" s="249"/>
      <c r="AE237" s="389"/>
      <c r="AF237" s="243">
        <f>BD.PD8[[#This Row],[Av.P3 '[%']]]*BD.PD8[[#This Row],[Ppto. Orden Interna '[DOP']]]</f>
        <v>0</v>
      </c>
      <c r="AG237" s="243"/>
      <c r="AH237" s="243"/>
      <c r="AI237" s="243"/>
      <c r="AJ237" s="243"/>
      <c r="AK237" s="243"/>
      <c r="AL237" s="243"/>
      <c r="AM237" s="496">
        <f>BD.PD8[[#This Row],[Pago 3]]+BD.PD8[[#This Row],[Pago 2]]+BD.PD8[[#This Row],[Pago 1]]</f>
        <v>69084</v>
      </c>
      <c r="AN237" s="308" t="s">
        <v>244</v>
      </c>
      <c r="AO237" s="308" t="s">
        <v>245</v>
      </c>
      <c r="AP237" s="308" t="s">
        <v>246</v>
      </c>
      <c r="AQ237" s="308" t="s">
        <v>247</v>
      </c>
      <c r="AR237" s="308">
        <v>594</v>
      </c>
      <c r="AS237" s="308" t="s">
        <v>248</v>
      </c>
      <c r="AT237" s="249" t="s">
        <v>1356</v>
      </c>
      <c r="AU237" s="306"/>
      <c r="AV237" s="306"/>
      <c r="AW237" s="306"/>
      <c r="AX237" s="306"/>
      <c r="AY237" s="306"/>
      <c r="AZ237" s="306"/>
      <c r="BA237" s="306"/>
      <c r="BB237" s="306"/>
      <c r="BC237" s="306"/>
      <c r="BD237" s="306"/>
      <c r="BE237" s="306"/>
      <c r="BF237" s="306"/>
      <c r="BG237" s="306"/>
      <c r="BH237" s="306"/>
      <c r="BI237" s="306"/>
      <c r="BJ237" s="306"/>
      <c r="BK237" s="306"/>
      <c r="BL237" s="306"/>
      <c r="BM237" s="306"/>
      <c r="BN237" s="306"/>
      <c r="BO237" s="306"/>
      <c r="BP237" s="306"/>
      <c r="BQ237" s="306"/>
      <c r="BR237" s="306"/>
      <c r="BS237" s="306"/>
      <c r="BT237" s="306"/>
      <c r="BU237" s="306"/>
      <c r="BV237" s="306"/>
      <c r="BW237" s="306"/>
      <c r="BX237" s="306"/>
      <c r="BY237" s="306"/>
      <c r="BZ237" s="306"/>
      <c r="CA237" s="306"/>
      <c r="CB237" s="306"/>
      <c r="CC237" s="306"/>
      <c r="CD237" s="306"/>
      <c r="CE237" s="306"/>
      <c r="CF237" s="306"/>
      <c r="CG237" s="306"/>
      <c r="CH237" s="306"/>
      <c r="CI237" s="306"/>
      <c r="CJ237" s="306"/>
      <c r="CK237" s="306"/>
      <c r="CL237" s="306"/>
      <c r="CM237" s="306"/>
      <c r="CN237" s="306"/>
      <c r="CO237" s="306"/>
      <c r="CP237" s="306"/>
      <c r="CQ237" s="306"/>
      <c r="CR237" s="306"/>
      <c r="CS237" s="306"/>
      <c r="CT237" s="306"/>
      <c r="CU237" s="306"/>
      <c r="CV237" s="306"/>
      <c r="CW237" s="306"/>
      <c r="CX237" s="306"/>
      <c r="CY237" s="306"/>
      <c r="CZ237" s="306"/>
      <c r="DA237" s="306"/>
      <c r="DB237" s="306"/>
      <c r="DC237" s="306"/>
      <c r="DD237" s="306"/>
      <c r="DE237" s="306"/>
      <c r="DF237" s="306"/>
      <c r="DG237" s="306"/>
      <c r="DH237" s="306"/>
      <c r="DI237" s="306"/>
      <c r="DJ237" s="306"/>
      <c r="DK237" s="306"/>
      <c r="DL237" s="306"/>
      <c r="DM237" s="306"/>
      <c r="DN237" s="306"/>
      <c r="DO237" s="306"/>
      <c r="DP237" s="306"/>
      <c r="DQ237" s="306"/>
      <c r="DR237" s="306"/>
      <c r="DS237" s="306"/>
      <c r="DT237" s="306"/>
      <c r="DU237" s="306"/>
      <c r="DV237" s="306"/>
      <c r="DW237" s="306"/>
      <c r="DX237" s="306"/>
      <c r="DY237" s="306"/>
      <c r="DZ237" s="306"/>
      <c r="EA237" s="306"/>
      <c r="EB237" s="306"/>
      <c r="EC237" s="306"/>
      <c r="ED237" s="306"/>
      <c r="EE237" s="306"/>
      <c r="EF237" s="306"/>
      <c r="EG237" s="306"/>
      <c r="EH237" s="306"/>
      <c r="EI237" s="306"/>
      <c r="EJ237" s="306"/>
      <c r="EK237" s="306"/>
      <c r="EL237" s="306"/>
      <c r="EM237" s="306"/>
      <c r="EN237" s="306"/>
      <c r="EO237" s="306"/>
      <c r="EP237" s="306"/>
      <c r="EQ237" s="306"/>
      <c r="ER237" s="306"/>
      <c r="ES237" s="306"/>
      <c r="ET237" s="306"/>
      <c r="EU237" s="306"/>
      <c r="EV237" s="306"/>
      <c r="EW237" s="306"/>
      <c r="EX237" s="306"/>
      <c r="EY237" s="306"/>
      <c r="EZ237" s="306"/>
      <c r="FA237" s="306"/>
      <c r="FB237" s="306"/>
      <c r="FC237" s="306"/>
      <c r="FD237" s="306"/>
      <c r="FE237" s="306"/>
      <c r="FF237" s="306"/>
      <c r="FG237" s="306"/>
      <c r="FH237" s="306"/>
      <c r="FI237" s="306"/>
      <c r="FJ237" s="306"/>
      <c r="FK237" s="306"/>
      <c r="FL237" s="306"/>
      <c r="FM237" s="306"/>
      <c r="FN237" s="306"/>
      <c r="FO237" s="306"/>
      <c r="FP237" s="306"/>
      <c r="FQ237" s="306"/>
      <c r="FR237" s="306"/>
      <c r="FS237" s="306"/>
      <c r="FT237" s="306"/>
      <c r="FU237" s="306"/>
      <c r="FV237" s="306"/>
      <c r="FW237" s="306"/>
      <c r="FX237" s="306"/>
      <c r="FY237" s="306"/>
      <c r="FZ237" s="306"/>
      <c r="GA237" s="306"/>
      <c r="GB237" s="306"/>
      <c r="GC237" s="306"/>
      <c r="GD237" s="306"/>
      <c r="GE237" s="306"/>
      <c r="GF237" s="306"/>
      <c r="GG237" s="306"/>
      <c r="GH237" s="306"/>
      <c r="GI237" s="306"/>
      <c r="GJ237" s="306"/>
      <c r="GK237" s="306"/>
      <c r="GL237" s="306"/>
      <c r="GM237" s="306"/>
      <c r="GN237" s="306"/>
      <c r="GO237" s="306"/>
      <c r="GP237" s="306"/>
      <c r="GQ237" s="306"/>
      <c r="GR237" s="306"/>
      <c r="GS237" s="306"/>
      <c r="GT237" s="306"/>
      <c r="GU237" s="306"/>
      <c r="GV237" s="306"/>
      <c r="GW237" s="306"/>
      <c r="GX237" s="306"/>
      <c r="GY237" s="306"/>
      <c r="GZ237" s="306"/>
      <c r="HA237" s="306"/>
      <c r="HB237" s="306"/>
      <c r="HC237" s="306"/>
      <c r="HD237" s="306"/>
      <c r="HE237" s="306"/>
      <c r="HF237" s="306"/>
      <c r="HG237" s="306"/>
      <c r="HH237" s="306"/>
      <c r="HI237" s="306"/>
      <c r="HJ237" s="306"/>
      <c r="HK237" s="306"/>
      <c r="HL237" s="306"/>
      <c r="HM237" s="306"/>
      <c r="HN237" s="306"/>
      <c r="HO237" s="306"/>
      <c r="HP237" s="306"/>
      <c r="HQ237" s="306"/>
      <c r="HR237" s="306"/>
      <c r="HS237" s="306"/>
      <c r="HT237" s="306"/>
      <c r="HU237" s="306"/>
      <c r="HV237" s="306"/>
      <c r="HW237" s="306"/>
      <c r="HX237" s="306"/>
      <c r="HY237" s="306"/>
      <c r="HZ237" s="306"/>
      <c r="IA237" s="306"/>
      <c r="IB237" s="306"/>
      <c r="IC237" s="306"/>
      <c r="ID237" s="306"/>
      <c r="IE237" s="306"/>
      <c r="IF237" s="306"/>
      <c r="IG237" s="306"/>
      <c r="IH237" s="306"/>
    </row>
    <row r="238" spans="1:242" s="219" customFormat="1" ht="15" customHeight="1" x14ac:dyDescent="0.3">
      <c r="A238" s="174">
        <v>7.02</v>
      </c>
      <c r="B238" s="231"/>
      <c r="C238" s="232" t="e">
        <f>VLOOKUP(BD.PD8[[#This Row],[Pos]],[18]!PPto[#Data],3,FALSE)</f>
        <v>#REF!</v>
      </c>
      <c r="D238" s="174" t="s">
        <v>23</v>
      </c>
      <c r="E238" s="305" t="str">
        <f>IF(BD.PD8[[#This Row],[.]]="*",VLOOKUP(BD.PD8[[#This Row],[Pos]],[18]Presupuesto!A:H,7,FALSE),"")</f>
        <v/>
      </c>
      <c r="F238" s="502" t="s">
        <v>451</v>
      </c>
      <c r="G238" s="174"/>
      <c r="H238" s="174"/>
      <c r="I238" s="497" t="s">
        <v>251</v>
      </c>
      <c r="J238" s="382">
        <v>1</v>
      </c>
      <c r="K238" s="174" t="s">
        <v>260</v>
      </c>
      <c r="L238" s="383">
        <f>IF(BD.PD8[[#This Row],[Mon]]="DOP",1,HLOOKUP(BD.PD8[[#This Row],[Mon]],Data!$J$1:$K$2,2,FALSE))</f>
        <v>1</v>
      </c>
      <c r="M238" s="384">
        <v>307391.34000000003</v>
      </c>
      <c r="N238" s="243">
        <f>BD.PD8[[#This Row],[Cant.]]*BD.PD8[[#This Row],[ Tasa ]]*BD.PD8[[#This Row],[ Precio Und.]]</f>
        <v>307391.34000000003</v>
      </c>
      <c r="O238" s="386">
        <v>0.01</v>
      </c>
      <c r="P238" s="243">
        <f>IF(BD.PD8[[#This Row],[Liquid. '[%']]]&lt;&gt;0,(BD.PD8[[#This Row],[Valor Neto '[DOP']]]*BD.PD8[[#This Row],[Liquid. '[%']]])+BD.PD8[[#This Row],[Valor Neto '[DOP']]],BD.PD8[[#This Row],[Valor Neto '[DOP']]])</f>
        <v>310465.25340000005</v>
      </c>
      <c r="Q238" s="243">
        <f>BD.PD8[[#This Row],[Ppto. Orden Interna '[DOP']]]/HLOOKUP("USD",Data!$J$1:$K$2,2,FALSE)</f>
        <v>4776.3885138461546</v>
      </c>
      <c r="R238" s="381" t="s">
        <v>408</v>
      </c>
      <c r="S238" s="387"/>
      <c r="T238" s="387"/>
      <c r="U238" s="492" t="s">
        <v>406</v>
      </c>
      <c r="V238" s="493">
        <v>801672</v>
      </c>
      <c r="W238" s="494" t="s">
        <v>439</v>
      </c>
      <c r="X238" s="495">
        <v>16</v>
      </c>
      <c r="Y238" s="388">
        <v>1</v>
      </c>
      <c r="Z238" s="243">
        <f>BD.PD8[[#This Row],[Av.P1 '[%']]]*BD.PD8[[#This Row],[Ppto. Orden Interna '[DOP']]]</f>
        <v>310465.25340000005</v>
      </c>
      <c r="AA238" s="249"/>
      <c r="AB238" s="389"/>
      <c r="AC238" s="243">
        <f>BD.PD8[[#This Row],[Av.P2 '[%']]]*BD.PD8[[#This Row],[Ppto. Orden Interna '[DOP']]]</f>
        <v>0</v>
      </c>
      <c r="AD238" s="249"/>
      <c r="AE238" s="389"/>
      <c r="AF238" s="243">
        <f>BD.PD8[[#This Row],[Av.P3 '[%']]]*BD.PD8[[#This Row],[Ppto. Orden Interna '[DOP']]]</f>
        <v>0</v>
      </c>
      <c r="AG238" s="243"/>
      <c r="AH238" s="243"/>
      <c r="AI238" s="243"/>
      <c r="AJ238" s="243"/>
      <c r="AK238" s="243"/>
      <c r="AL238" s="243"/>
      <c r="AM238" s="496">
        <f>BD.PD8[[#This Row],[Pago 3]]+BD.PD8[[#This Row],[Pago 2]]+BD.PD8[[#This Row],[Pago 1]]</f>
        <v>310465.25340000005</v>
      </c>
      <c r="AN238" s="308" t="s">
        <v>244</v>
      </c>
      <c r="AO238" s="308" t="s">
        <v>245</v>
      </c>
      <c r="AP238" s="308" t="s">
        <v>246</v>
      </c>
      <c r="AQ238" s="308" t="s">
        <v>247</v>
      </c>
      <c r="AR238" s="308">
        <v>594</v>
      </c>
      <c r="AS238" s="308" t="s">
        <v>248</v>
      </c>
      <c r="AT238" s="249" t="s">
        <v>1356</v>
      </c>
      <c r="AU238" s="306"/>
      <c r="AV238" s="306"/>
      <c r="AW238" s="306"/>
      <c r="AX238" s="306"/>
      <c r="AY238" s="306"/>
      <c r="AZ238" s="306"/>
      <c r="BA238" s="306"/>
      <c r="BB238" s="306"/>
      <c r="BC238" s="306"/>
      <c r="BD238" s="306"/>
      <c r="BE238" s="306"/>
      <c r="BF238" s="306"/>
      <c r="BG238" s="306"/>
      <c r="BH238" s="306"/>
      <c r="BI238" s="306"/>
      <c r="BJ238" s="306"/>
      <c r="BK238" s="306"/>
      <c r="BL238" s="306"/>
      <c r="BM238" s="306"/>
      <c r="BN238" s="306"/>
      <c r="BO238" s="306"/>
      <c r="BP238" s="306"/>
      <c r="BQ238" s="306"/>
      <c r="BR238" s="306"/>
      <c r="BS238" s="306"/>
      <c r="BT238" s="306"/>
      <c r="BU238" s="306"/>
      <c r="BV238" s="306"/>
      <c r="BW238" s="306"/>
      <c r="BX238" s="306"/>
      <c r="BY238" s="306"/>
      <c r="BZ238" s="306"/>
      <c r="CA238" s="306"/>
      <c r="CB238" s="306"/>
      <c r="CC238" s="306"/>
      <c r="CD238" s="306"/>
      <c r="CE238" s="306"/>
      <c r="CF238" s="306"/>
      <c r="CG238" s="306"/>
      <c r="CH238" s="306"/>
      <c r="CI238" s="306"/>
      <c r="CJ238" s="306"/>
      <c r="CK238" s="306"/>
      <c r="CL238" s="306"/>
      <c r="CM238" s="306"/>
      <c r="CN238" s="306"/>
      <c r="CO238" s="306"/>
      <c r="CP238" s="306"/>
      <c r="CQ238" s="306"/>
      <c r="CR238" s="306"/>
      <c r="CS238" s="306"/>
      <c r="CT238" s="306"/>
      <c r="CU238" s="306"/>
      <c r="CV238" s="306"/>
      <c r="CW238" s="306"/>
      <c r="CX238" s="306"/>
      <c r="CY238" s="306"/>
      <c r="CZ238" s="306"/>
      <c r="DA238" s="306"/>
      <c r="DB238" s="306"/>
      <c r="DC238" s="306"/>
      <c r="DD238" s="306"/>
      <c r="DE238" s="306"/>
      <c r="DF238" s="306"/>
      <c r="DG238" s="306"/>
      <c r="DH238" s="306"/>
      <c r="DI238" s="306"/>
      <c r="DJ238" s="306"/>
      <c r="DK238" s="306"/>
      <c r="DL238" s="306"/>
      <c r="DM238" s="306"/>
      <c r="DN238" s="306"/>
      <c r="DO238" s="306"/>
      <c r="DP238" s="306"/>
      <c r="DQ238" s="306"/>
      <c r="DR238" s="306"/>
      <c r="DS238" s="306"/>
      <c r="DT238" s="306"/>
      <c r="DU238" s="306"/>
      <c r="DV238" s="306"/>
      <c r="DW238" s="306"/>
      <c r="DX238" s="306"/>
      <c r="DY238" s="306"/>
      <c r="DZ238" s="306"/>
      <c r="EA238" s="306"/>
      <c r="EB238" s="306"/>
      <c r="EC238" s="306"/>
      <c r="ED238" s="306"/>
      <c r="EE238" s="306"/>
      <c r="EF238" s="306"/>
      <c r="EG238" s="306"/>
      <c r="EH238" s="306"/>
      <c r="EI238" s="306"/>
      <c r="EJ238" s="306"/>
      <c r="EK238" s="306"/>
      <c r="EL238" s="306"/>
      <c r="EM238" s="306"/>
      <c r="EN238" s="306"/>
      <c r="EO238" s="306"/>
      <c r="EP238" s="306"/>
      <c r="EQ238" s="306"/>
      <c r="ER238" s="306"/>
      <c r="ES238" s="306"/>
      <c r="ET238" s="306"/>
      <c r="EU238" s="306"/>
      <c r="EV238" s="306"/>
      <c r="EW238" s="306"/>
      <c r="EX238" s="306"/>
      <c r="EY238" s="306"/>
      <c r="EZ238" s="306"/>
      <c r="FA238" s="306"/>
      <c r="FB238" s="306"/>
      <c r="FC238" s="306"/>
      <c r="FD238" s="306"/>
      <c r="FE238" s="306"/>
      <c r="FF238" s="306"/>
      <c r="FG238" s="306"/>
      <c r="FH238" s="306"/>
      <c r="FI238" s="306"/>
      <c r="FJ238" s="306"/>
      <c r="FK238" s="306"/>
      <c r="FL238" s="306"/>
      <c r="FM238" s="306"/>
      <c r="FN238" s="306"/>
      <c r="FO238" s="306"/>
      <c r="FP238" s="306"/>
      <c r="FQ238" s="306"/>
      <c r="FR238" s="306"/>
      <c r="FS238" s="306"/>
      <c r="FT238" s="306"/>
      <c r="FU238" s="306"/>
      <c r="FV238" s="306"/>
      <c r="FW238" s="306"/>
      <c r="FX238" s="306"/>
      <c r="FY238" s="306"/>
      <c r="FZ238" s="306"/>
      <c r="GA238" s="306"/>
      <c r="GB238" s="306"/>
      <c r="GC238" s="306"/>
      <c r="GD238" s="306"/>
      <c r="GE238" s="306"/>
      <c r="GF238" s="306"/>
      <c r="GG238" s="306"/>
      <c r="GH238" s="306"/>
      <c r="GI238" s="306"/>
      <c r="GJ238" s="306"/>
      <c r="GK238" s="306"/>
      <c r="GL238" s="306"/>
      <c r="GM238" s="306"/>
      <c r="GN238" s="306"/>
      <c r="GO238" s="306"/>
      <c r="GP238" s="306"/>
      <c r="GQ238" s="306"/>
      <c r="GR238" s="306"/>
      <c r="GS238" s="306"/>
      <c r="GT238" s="306"/>
      <c r="GU238" s="306"/>
      <c r="GV238" s="306"/>
      <c r="GW238" s="306"/>
      <c r="GX238" s="306"/>
      <c r="GY238" s="306"/>
      <c r="GZ238" s="306"/>
      <c r="HA238" s="306"/>
      <c r="HB238" s="306"/>
      <c r="HC238" s="306"/>
      <c r="HD238" s="306"/>
      <c r="HE238" s="306"/>
      <c r="HF238" s="306"/>
      <c r="HG238" s="306"/>
      <c r="HH238" s="306"/>
      <c r="HI238" s="306"/>
      <c r="HJ238" s="306"/>
      <c r="HK238" s="306"/>
      <c r="HL238" s="306"/>
      <c r="HM238" s="306"/>
      <c r="HN238" s="306"/>
      <c r="HO238" s="306"/>
      <c r="HP238" s="306"/>
      <c r="HQ238" s="306"/>
      <c r="HR238" s="306"/>
      <c r="HS238" s="306"/>
      <c r="HT238" s="306"/>
      <c r="HU238" s="306"/>
      <c r="HV238" s="306"/>
      <c r="HW238" s="306"/>
      <c r="HX238" s="306"/>
      <c r="HY238" s="306"/>
      <c r="HZ238" s="306"/>
      <c r="IA238" s="306"/>
      <c r="IB238" s="306"/>
      <c r="IC238" s="306"/>
      <c r="ID238" s="306"/>
      <c r="IE238" s="306"/>
      <c r="IF238" s="306"/>
      <c r="IG238" s="306"/>
      <c r="IH238" s="306"/>
    </row>
    <row r="239" spans="1:242" s="219" customFormat="1" ht="15" customHeight="1" x14ac:dyDescent="0.3">
      <c r="A239" s="174">
        <v>7.02</v>
      </c>
      <c r="B239" s="231"/>
      <c r="C239" s="232" t="e">
        <f>VLOOKUP(BD.PD8[[#This Row],[Pos]],[18]!PPto[#Data],3,FALSE)</f>
        <v>#REF!</v>
      </c>
      <c r="D239" s="174" t="s">
        <v>23</v>
      </c>
      <c r="E239" s="305" t="str">
        <f>IF(BD.PD8[[#This Row],[.]]="*",VLOOKUP(BD.PD8[[#This Row],[Pos]],[18]Presupuesto!A:H,7,FALSE),"")</f>
        <v/>
      </c>
      <c r="F239" s="502" t="s">
        <v>452</v>
      </c>
      <c r="G239" s="511"/>
      <c r="H239" s="511"/>
      <c r="I239" s="497" t="s">
        <v>251</v>
      </c>
      <c r="J239" s="512">
        <v>1</v>
      </c>
      <c r="K239" s="174" t="s">
        <v>260</v>
      </c>
      <c r="L239" s="383">
        <f>IF(BD.PD8[[#This Row],[Mon]]="DOP",1,HLOOKUP(BD.PD8[[#This Row],[Mon]],Data!$J$1:$K$2,2,FALSE))</f>
        <v>1</v>
      </c>
      <c r="M239" s="384">
        <v>3050</v>
      </c>
      <c r="N239" s="243">
        <f>BD.PD8[[#This Row],[Cant.]]*BD.PD8[[#This Row],[ Tasa ]]*BD.PD8[[#This Row],[ Precio Und.]]</f>
        <v>3050</v>
      </c>
      <c r="O239" s="386">
        <v>0.01</v>
      </c>
      <c r="P239" s="243">
        <f>IF(BD.PD8[[#This Row],[Liquid. '[%']]]&lt;&gt;0,(BD.PD8[[#This Row],[Valor Neto '[DOP']]]*BD.PD8[[#This Row],[Liquid. '[%']]])+BD.PD8[[#This Row],[Valor Neto '[DOP']]],BD.PD8[[#This Row],[Valor Neto '[DOP']]])</f>
        <v>3080.5</v>
      </c>
      <c r="Q239" s="243">
        <f>BD.PD8[[#This Row],[Ppto. Orden Interna '[DOP']]]/HLOOKUP("USD",Data!$J$1:$K$2,2,FALSE)</f>
        <v>47.392307692307689</v>
      </c>
      <c r="R239" s="381" t="s">
        <v>408</v>
      </c>
      <c r="S239" s="387"/>
      <c r="T239" s="387"/>
      <c r="U239" s="492" t="s">
        <v>406</v>
      </c>
      <c r="V239" s="493">
        <v>801672</v>
      </c>
      <c r="W239" s="494" t="s">
        <v>439</v>
      </c>
      <c r="X239" s="495">
        <v>16</v>
      </c>
      <c r="Y239" s="388">
        <v>1</v>
      </c>
      <c r="Z239" s="243">
        <f>BD.PD8[[#This Row],[Av.P1 '[%']]]*BD.PD8[[#This Row],[Ppto. Orden Interna '[DOP']]]</f>
        <v>3080.5</v>
      </c>
      <c r="AA239" s="249"/>
      <c r="AB239" s="389"/>
      <c r="AC239" s="243">
        <f>BD.PD8[[#This Row],[Av.P2 '[%']]]*BD.PD8[[#This Row],[Ppto. Orden Interna '[DOP']]]</f>
        <v>0</v>
      </c>
      <c r="AD239" s="249"/>
      <c r="AE239" s="389"/>
      <c r="AF239" s="243">
        <f>BD.PD8[[#This Row],[Av.P3 '[%']]]*BD.PD8[[#This Row],[Ppto. Orden Interna '[DOP']]]</f>
        <v>0</v>
      </c>
      <c r="AG239" s="243"/>
      <c r="AH239" s="243"/>
      <c r="AI239" s="243"/>
      <c r="AJ239" s="243"/>
      <c r="AK239" s="243"/>
      <c r="AL239" s="243"/>
      <c r="AM239" s="496">
        <f>BD.PD8[[#This Row],[Pago 3]]+BD.PD8[[#This Row],[Pago 2]]+BD.PD8[[#This Row],[Pago 1]]</f>
        <v>3080.5</v>
      </c>
      <c r="AN239" s="308" t="s">
        <v>244</v>
      </c>
      <c r="AO239" s="308" t="s">
        <v>245</v>
      </c>
      <c r="AP239" s="308" t="s">
        <v>246</v>
      </c>
      <c r="AQ239" s="308" t="s">
        <v>247</v>
      </c>
      <c r="AR239" s="308">
        <v>594</v>
      </c>
      <c r="AS239" s="308" t="s">
        <v>248</v>
      </c>
      <c r="AT239" s="249" t="s">
        <v>1356</v>
      </c>
      <c r="AU239" s="306"/>
      <c r="AV239" s="306"/>
      <c r="AW239" s="306"/>
      <c r="AX239" s="306"/>
      <c r="AY239" s="306"/>
      <c r="AZ239" s="306"/>
      <c r="BA239" s="306"/>
      <c r="BB239" s="306"/>
      <c r="BC239" s="306"/>
      <c r="BD239" s="306"/>
      <c r="BE239" s="306"/>
      <c r="BF239" s="306"/>
      <c r="BG239" s="306"/>
      <c r="BH239" s="306"/>
      <c r="BI239" s="306"/>
      <c r="BJ239" s="306"/>
      <c r="BK239" s="306"/>
      <c r="BL239" s="306"/>
      <c r="BM239" s="306"/>
      <c r="BN239" s="306"/>
      <c r="BO239" s="306"/>
      <c r="BP239" s="306"/>
      <c r="BQ239" s="306"/>
      <c r="BR239" s="306"/>
      <c r="BS239" s="306"/>
      <c r="BT239" s="306"/>
      <c r="BU239" s="306"/>
      <c r="BV239" s="306"/>
      <c r="BW239" s="306"/>
      <c r="BX239" s="306"/>
      <c r="BY239" s="306"/>
      <c r="BZ239" s="306"/>
      <c r="CA239" s="306"/>
      <c r="CB239" s="306"/>
      <c r="CC239" s="306"/>
      <c r="CD239" s="306"/>
      <c r="CE239" s="306"/>
      <c r="CF239" s="306"/>
      <c r="CG239" s="306"/>
      <c r="CH239" s="306"/>
      <c r="CI239" s="306"/>
      <c r="CJ239" s="306"/>
      <c r="CK239" s="306"/>
      <c r="CL239" s="306"/>
      <c r="CM239" s="306"/>
      <c r="CN239" s="306"/>
      <c r="CO239" s="306"/>
      <c r="CP239" s="306"/>
      <c r="CQ239" s="306"/>
      <c r="CR239" s="306"/>
      <c r="CS239" s="306"/>
      <c r="CT239" s="306"/>
      <c r="CU239" s="306"/>
      <c r="CV239" s="306"/>
      <c r="CW239" s="306"/>
      <c r="CX239" s="306"/>
      <c r="CY239" s="306"/>
      <c r="CZ239" s="306"/>
      <c r="DA239" s="306"/>
      <c r="DB239" s="306"/>
      <c r="DC239" s="306"/>
      <c r="DD239" s="306"/>
      <c r="DE239" s="306"/>
      <c r="DF239" s="306"/>
      <c r="DG239" s="306"/>
      <c r="DH239" s="306"/>
      <c r="DI239" s="306"/>
      <c r="DJ239" s="306"/>
      <c r="DK239" s="306"/>
      <c r="DL239" s="306"/>
      <c r="DM239" s="306"/>
      <c r="DN239" s="306"/>
      <c r="DO239" s="306"/>
      <c r="DP239" s="306"/>
      <c r="DQ239" s="306"/>
      <c r="DR239" s="306"/>
      <c r="DS239" s="306"/>
      <c r="DT239" s="306"/>
      <c r="DU239" s="306"/>
      <c r="DV239" s="306"/>
      <c r="DW239" s="306"/>
      <c r="DX239" s="306"/>
      <c r="DY239" s="306"/>
      <c r="DZ239" s="306"/>
      <c r="EA239" s="306"/>
      <c r="EB239" s="306"/>
      <c r="EC239" s="306"/>
      <c r="ED239" s="306"/>
      <c r="EE239" s="306"/>
      <c r="EF239" s="306"/>
      <c r="EG239" s="306"/>
      <c r="EH239" s="306"/>
      <c r="EI239" s="306"/>
      <c r="EJ239" s="306"/>
      <c r="EK239" s="306"/>
      <c r="EL239" s="306"/>
      <c r="EM239" s="306"/>
      <c r="EN239" s="306"/>
      <c r="EO239" s="306"/>
      <c r="EP239" s="306"/>
      <c r="EQ239" s="306"/>
      <c r="ER239" s="306"/>
      <c r="ES239" s="306"/>
      <c r="ET239" s="306"/>
      <c r="EU239" s="306"/>
      <c r="EV239" s="306"/>
      <c r="EW239" s="306"/>
      <c r="EX239" s="306"/>
      <c r="EY239" s="306"/>
      <c r="EZ239" s="306"/>
      <c r="FA239" s="306"/>
      <c r="FB239" s="306"/>
      <c r="FC239" s="306"/>
      <c r="FD239" s="306"/>
      <c r="FE239" s="306"/>
      <c r="FF239" s="306"/>
      <c r="FG239" s="306"/>
      <c r="FH239" s="306"/>
      <c r="FI239" s="306"/>
      <c r="FJ239" s="306"/>
      <c r="FK239" s="306"/>
      <c r="FL239" s="306"/>
      <c r="FM239" s="306"/>
      <c r="FN239" s="306"/>
      <c r="FO239" s="306"/>
      <c r="FP239" s="306"/>
      <c r="FQ239" s="306"/>
      <c r="FR239" s="306"/>
      <c r="FS239" s="306"/>
      <c r="FT239" s="306"/>
      <c r="FU239" s="306"/>
      <c r="FV239" s="306"/>
      <c r="FW239" s="306"/>
      <c r="FX239" s="306"/>
      <c r="FY239" s="306"/>
      <c r="FZ239" s="306"/>
      <c r="GA239" s="306"/>
      <c r="GB239" s="306"/>
      <c r="GC239" s="306"/>
      <c r="GD239" s="306"/>
      <c r="GE239" s="306"/>
      <c r="GF239" s="306"/>
      <c r="GG239" s="306"/>
      <c r="GH239" s="306"/>
      <c r="GI239" s="306"/>
      <c r="GJ239" s="306"/>
      <c r="GK239" s="306"/>
      <c r="GL239" s="306"/>
      <c r="GM239" s="306"/>
      <c r="GN239" s="306"/>
      <c r="GO239" s="306"/>
      <c r="GP239" s="306"/>
      <c r="GQ239" s="306"/>
      <c r="GR239" s="306"/>
      <c r="GS239" s="306"/>
      <c r="GT239" s="306"/>
      <c r="GU239" s="306"/>
      <c r="GV239" s="306"/>
      <c r="GW239" s="306"/>
      <c r="GX239" s="306"/>
      <c r="GY239" s="306"/>
      <c r="GZ239" s="306"/>
      <c r="HA239" s="306"/>
      <c r="HB239" s="306"/>
      <c r="HC239" s="306"/>
      <c r="HD239" s="306"/>
      <c r="HE239" s="306"/>
      <c r="HF239" s="306"/>
      <c r="HG239" s="306"/>
      <c r="HH239" s="306"/>
      <c r="HI239" s="306"/>
      <c r="HJ239" s="306"/>
      <c r="HK239" s="306"/>
      <c r="HL239" s="306"/>
      <c r="HM239" s="306"/>
      <c r="HN239" s="306"/>
      <c r="HO239" s="306"/>
      <c r="HP239" s="306"/>
      <c r="HQ239" s="306"/>
      <c r="HR239" s="306"/>
      <c r="HS239" s="306"/>
      <c r="HT239" s="306"/>
      <c r="HU239" s="306"/>
      <c r="HV239" s="306"/>
      <c r="HW239" s="306"/>
      <c r="HX239" s="306"/>
      <c r="HY239" s="306"/>
      <c r="HZ239" s="306"/>
      <c r="IA239" s="306"/>
      <c r="IB239" s="306"/>
      <c r="IC239" s="306"/>
      <c r="ID239" s="306"/>
      <c r="IE239" s="306"/>
      <c r="IF239" s="306"/>
      <c r="IG239" s="306"/>
      <c r="IH239" s="306"/>
    </row>
    <row r="240" spans="1:242" s="219" customFormat="1" ht="17.399999999999999" customHeight="1" x14ac:dyDescent="0.3">
      <c r="A240" s="174">
        <v>7.02</v>
      </c>
      <c r="B240" s="231"/>
      <c r="C240" s="232" t="e">
        <f>VLOOKUP(BD.PD8[[#This Row],[Pos]],[18]!PPto[#Data],3,FALSE)</f>
        <v>#REF!</v>
      </c>
      <c r="D240" s="174" t="s">
        <v>23</v>
      </c>
      <c r="E240" s="305" t="str">
        <f>IF(BD.PD8[[#This Row],[.]]="*",VLOOKUP(BD.PD8[[#This Row],[Pos]],[18]Presupuesto!A:H,7,FALSE),"")</f>
        <v/>
      </c>
      <c r="F240" s="502" t="s">
        <v>453</v>
      </c>
      <c r="G240" s="174"/>
      <c r="H240" s="174"/>
      <c r="I240" s="497" t="s">
        <v>251</v>
      </c>
      <c r="J240" s="382">
        <v>2</v>
      </c>
      <c r="K240" s="174" t="s">
        <v>260</v>
      </c>
      <c r="L240" s="383">
        <f>IF(BD.PD8[[#This Row],[Mon]]="DOP",1,HLOOKUP(BD.PD8[[#This Row],[Mon]],Data!$J$1:$K$2,2,FALSE))</f>
        <v>1</v>
      </c>
      <c r="M240" s="384">
        <v>400</v>
      </c>
      <c r="N240" s="243">
        <f>BD.PD8[[#This Row],[Cant.]]*BD.PD8[[#This Row],[ Tasa ]]*BD.PD8[[#This Row],[ Precio Und.]]</f>
        <v>800</v>
      </c>
      <c r="O240" s="386">
        <v>0.01</v>
      </c>
      <c r="P240" s="243">
        <f>IF(BD.PD8[[#This Row],[Liquid. '[%']]]&lt;&gt;0,(BD.PD8[[#This Row],[Valor Neto '[DOP']]]*BD.PD8[[#This Row],[Liquid. '[%']]])+BD.PD8[[#This Row],[Valor Neto '[DOP']]],BD.PD8[[#This Row],[Valor Neto '[DOP']]])</f>
        <v>808</v>
      </c>
      <c r="Q240" s="243">
        <f>BD.PD8[[#This Row],[Ppto. Orden Interna '[DOP']]]/HLOOKUP("USD",Data!$J$1:$K$2,2,FALSE)</f>
        <v>12.430769230769231</v>
      </c>
      <c r="R240" s="381" t="s">
        <v>408</v>
      </c>
      <c r="S240" s="387"/>
      <c r="T240" s="387"/>
      <c r="U240" s="492" t="s">
        <v>406</v>
      </c>
      <c r="V240" s="493">
        <v>801672</v>
      </c>
      <c r="W240" s="494" t="s">
        <v>439</v>
      </c>
      <c r="X240" s="495">
        <v>16</v>
      </c>
      <c r="Y240" s="388">
        <v>1</v>
      </c>
      <c r="Z240" s="243">
        <f>BD.PD8[[#This Row],[Av.P1 '[%']]]*BD.PD8[[#This Row],[Ppto. Orden Interna '[DOP']]]</f>
        <v>808</v>
      </c>
      <c r="AA240" s="249"/>
      <c r="AB240" s="389"/>
      <c r="AC240" s="243">
        <f>BD.PD8[[#This Row],[Av.P2 '[%']]]*BD.PD8[[#This Row],[Ppto. Orden Interna '[DOP']]]</f>
        <v>0</v>
      </c>
      <c r="AD240" s="249"/>
      <c r="AE240" s="389"/>
      <c r="AF240" s="243">
        <f>BD.PD8[[#This Row],[Av.P3 '[%']]]*BD.PD8[[#This Row],[Ppto. Orden Interna '[DOP']]]</f>
        <v>0</v>
      </c>
      <c r="AG240" s="243"/>
      <c r="AH240" s="243"/>
      <c r="AI240" s="243"/>
      <c r="AJ240" s="243"/>
      <c r="AK240" s="243"/>
      <c r="AL240" s="243"/>
      <c r="AM240" s="496">
        <f>BD.PD8[[#This Row],[Pago 3]]+BD.PD8[[#This Row],[Pago 2]]+BD.PD8[[#This Row],[Pago 1]]</f>
        <v>808</v>
      </c>
      <c r="AN240" s="308" t="s">
        <v>244</v>
      </c>
      <c r="AO240" s="308" t="s">
        <v>245</v>
      </c>
      <c r="AP240" s="308" t="s">
        <v>246</v>
      </c>
      <c r="AQ240" s="308" t="s">
        <v>247</v>
      </c>
      <c r="AR240" s="308">
        <v>594</v>
      </c>
      <c r="AS240" s="308" t="s">
        <v>248</v>
      </c>
      <c r="AT240" s="249" t="s">
        <v>1356</v>
      </c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306"/>
      <c r="BP240" s="306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306"/>
      <c r="CN240" s="306"/>
      <c r="CO240" s="306"/>
      <c r="CP240" s="306"/>
      <c r="CQ240" s="306"/>
      <c r="CR240" s="306"/>
      <c r="CS240" s="306"/>
      <c r="CT240" s="306"/>
      <c r="CU240" s="306"/>
      <c r="CV240" s="306"/>
      <c r="CW240" s="306"/>
      <c r="CX240" s="306"/>
      <c r="CY240" s="306"/>
      <c r="CZ240" s="306"/>
      <c r="DA240" s="306"/>
      <c r="DB240" s="306"/>
      <c r="DC240" s="306"/>
      <c r="DD240" s="306"/>
      <c r="DE240" s="306"/>
      <c r="DF240" s="306"/>
      <c r="DG240" s="306"/>
      <c r="DH240" s="306"/>
      <c r="DI240" s="306"/>
      <c r="DJ240" s="306"/>
      <c r="DK240" s="306"/>
      <c r="DL240" s="306"/>
      <c r="DM240" s="306"/>
      <c r="DN240" s="306"/>
      <c r="DO240" s="306"/>
      <c r="DP240" s="306"/>
      <c r="DQ240" s="306"/>
      <c r="DR240" s="306"/>
      <c r="DS240" s="306"/>
      <c r="DT240" s="306"/>
      <c r="DU240" s="306"/>
      <c r="DV240" s="306"/>
      <c r="DW240" s="306"/>
      <c r="DX240" s="306"/>
      <c r="DY240" s="306"/>
      <c r="DZ240" s="306"/>
      <c r="EA240" s="306"/>
      <c r="EB240" s="306"/>
      <c r="EC240" s="306"/>
      <c r="ED240" s="306"/>
      <c r="EE240" s="306"/>
      <c r="EF240" s="306"/>
      <c r="EG240" s="306"/>
      <c r="EH240" s="306"/>
      <c r="EI240" s="306"/>
      <c r="EJ240" s="306"/>
      <c r="EK240" s="306"/>
      <c r="EL240" s="306"/>
      <c r="EM240" s="306"/>
      <c r="EN240" s="306"/>
      <c r="EO240" s="306"/>
      <c r="EP240" s="306"/>
      <c r="EQ240" s="306"/>
      <c r="ER240" s="306"/>
      <c r="ES240" s="306"/>
      <c r="ET240" s="306"/>
      <c r="EU240" s="306"/>
      <c r="EV240" s="306"/>
      <c r="EW240" s="306"/>
      <c r="EX240" s="306"/>
      <c r="EY240" s="306"/>
      <c r="EZ240" s="306"/>
      <c r="FA240" s="306"/>
      <c r="FB240" s="306"/>
      <c r="FC240" s="306"/>
      <c r="FD240" s="306"/>
      <c r="FE240" s="306"/>
      <c r="FF240" s="306"/>
      <c r="FG240" s="306"/>
      <c r="FH240" s="306"/>
      <c r="FI240" s="306"/>
      <c r="FJ240" s="306"/>
      <c r="FK240" s="306"/>
      <c r="FL240" s="306"/>
      <c r="FM240" s="306"/>
      <c r="FN240" s="306"/>
      <c r="FO240" s="306"/>
      <c r="FP240" s="306"/>
      <c r="FQ240" s="306"/>
      <c r="FR240" s="306"/>
      <c r="FS240" s="306"/>
      <c r="FT240" s="306"/>
      <c r="FU240" s="306"/>
      <c r="FV240" s="306"/>
      <c r="FW240" s="306"/>
      <c r="FX240" s="306"/>
      <c r="FY240" s="306"/>
      <c r="FZ240" s="306"/>
      <c r="GA240" s="306"/>
      <c r="GB240" s="306"/>
      <c r="GC240" s="306"/>
      <c r="GD240" s="306"/>
      <c r="GE240" s="306"/>
      <c r="GF240" s="306"/>
      <c r="GG240" s="306"/>
      <c r="GH240" s="306"/>
      <c r="GI240" s="306"/>
      <c r="GJ240" s="306"/>
      <c r="GK240" s="306"/>
      <c r="GL240" s="306"/>
      <c r="GM240" s="306"/>
      <c r="GN240" s="306"/>
      <c r="GO240" s="306"/>
      <c r="GP240" s="306"/>
      <c r="GQ240" s="306"/>
      <c r="GR240" s="306"/>
      <c r="GS240" s="306"/>
      <c r="GT240" s="306"/>
      <c r="GU240" s="306"/>
      <c r="GV240" s="306"/>
      <c r="GW240" s="306"/>
      <c r="GX240" s="306"/>
      <c r="GY240" s="306"/>
      <c r="GZ240" s="306"/>
      <c r="HA240" s="306"/>
      <c r="HB240" s="306"/>
      <c r="HC240" s="306"/>
      <c r="HD240" s="306"/>
      <c r="HE240" s="306"/>
      <c r="HF240" s="306"/>
      <c r="HG240" s="306"/>
      <c r="HH240" s="306"/>
      <c r="HI240" s="306"/>
      <c r="HJ240" s="306"/>
      <c r="HK240" s="306"/>
      <c r="HL240" s="306"/>
      <c r="HM240" s="306"/>
      <c r="HN240" s="306"/>
      <c r="HO240" s="306"/>
      <c r="HP240" s="306"/>
      <c r="HQ240" s="306"/>
      <c r="HR240" s="306"/>
      <c r="HS240" s="306"/>
      <c r="HT240" s="306"/>
      <c r="HU240" s="306"/>
      <c r="HV240" s="306"/>
      <c r="HW240" s="306"/>
      <c r="HX240" s="306"/>
      <c r="HY240" s="306"/>
      <c r="HZ240" s="306"/>
      <c r="IA240" s="306"/>
      <c r="IB240" s="306"/>
      <c r="IC240" s="306"/>
      <c r="ID240" s="306"/>
      <c r="IE240" s="306"/>
      <c r="IF240" s="306"/>
      <c r="IG240" s="306"/>
      <c r="IH240" s="306"/>
    </row>
    <row r="241" spans="1:242" s="219" customFormat="1" ht="15" customHeight="1" x14ac:dyDescent="0.3">
      <c r="A241" s="174">
        <v>7.02</v>
      </c>
      <c r="B241" s="231"/>
      <c r="C241" s="232" t="e">
        <f>VLOOKUP(BD.PD8[[#This Row],[Pos]],[18]!PPto[#Data],3,FALSE)</f>
        <v>#REF!</v>
      </c>
      <c r="D241" s="174" t="s">
        <v>23</v>
      </c>
      <c r="E241" s="305" t="str">
        <f>IF(BD.PD8[[#This Row],[.]]="*",VLOOKUP(BD.PD8[[#This Row],[Pos]],[18]Presupuesto!A:H,7,FALSE),"")</f>
        <v/>
      </c>
      <c r="F241" s="502" t="s">
        <v>454</v>
      </c>
      <c r="G241" s="174"/>
      <c r="H241" s="174"/>
      <c r="I241" s="497" t="s">
        <v>251</v>
      </c>
      <c r="J241" s="382">
        <v>3</v>
      </c>
      <c r="K241" s="174" t="s">
        <v>260</v>
      </c>
      <c r="L241" s="383">
        <f>IF(BD.PD8[[#This Row],[Mon]]="DOP",1,HLOOKUP(BD.PD8[[#This Row],[Mon]],Data!$J$1:$K$2,2,FALSE))</f>
        <v>1</v>
      </c>
      <c r="M241" s="384">
        <v>300</v>
      </c>
      <c r="N241" s="243">
        <f>BD.PD8[[#This Row],[Cant.]]*BD.PD8[[#This Row],[ Tasa ]]*BD.PD8[[#This Row],[ Precio Und.]]</f>
        <v>900</v>
      </c>
      <c r="O241" s="386">
        <v>0.01</v>
      </c>
      <c r="P241" s="243">
        <f>IF(BD.PD8[[#This Row],[Liquid. '[%']]]&lt;&gt;0,(BD.PD8[[#This Row],[Valor Neto '[DOP']]]*BD.PD8[[#This Row],[Liquid. '[%']]])+BD.PD8[[#This Row],[Valor Neto '[DOP']]],BD.PD8[[#This Row],[Valor Neto '[DOP']]])</f>
        <v>909</v>
      </c>
      <c r="Q241" s="243">
        <f>BD.PD8[[#This Row],[Ppto. Orden Interna '[DOP']]]/HLOOKUP("USD",Data!$J$1:$K$2,2,FALSE)</f>
        <v>13.984615384615385</v>
      </c>
      <c r="R241" s="381" t="s">
        <v>408</v>
      </c>
      <c r="S241" s="387"/>
      <c r="T241" s="387"/>
      <c r="U241" s="492" t="s">
        <v>406</v>
      </c>
      <c r="V241" s="493">
        <v>801672</v>
      </c>
      <c r="W241" s="494" t="s">
        <v>439</v>
      </c>
      <c r="X241" s="495">
        <v>16</v>
      </c>
      <c r="Y241" s="388">
        <v>1</v>
      </c>
      <c r="Z241" s="243">
        <f>BD.PD8[[#This Row],[Av.P1 '[%']]]*BD.PD8[[#This Row],[Ppto. Orden Interna '[DOP']]]</f>
        <v>909</v>
      </c>
      <c r="AA241" s="249"/>
      <c r="AB241" s="389"/>
      <c r="AC241" s="243">
        <f>BD.PD8[[#This Row],[Av.P2 '[%']]]*BD.PD8[[#This Row],[Ppto. Orden Interna '[DOP']]]</f>
        <v>0</v>
      </c>
      <c r="AD241" s="249"/>
      <c r="AE241" s="389"/>
      <c r="AF241" s="243">
        <f>BD.PD8[[#This Row],[Av.P3 '[%']]]*BD.PD8[[#This Row],[Ppto. Orden Interna '[DOP']]]</f>
        <v>0</v>
      </c>
      <c r="AG241" s="243"/>
      <c r="AH241" s="243"/>
      <c r="AI241" s="243"/>
      <c r="AJ241" s="243"/>
      <c r="AK241" s="243"/>
      <c r="AL241" s="243"/>
      <c r="AM241" s="496">
        <f>BD.PD8[[#This Row],[Pago 3]]+BD.PD8[[#This Row],[Pago 2]]+BD.PD8[[#This Row],[Pago 1]]</f>
        <v>909</v>
      </c>
      <c r="AN241" s="308" t="s">
        <v>244</v>
      </c>
      <c r="AO241" s="308" t="s">
        <v>245</v>
      </c>
      <c r="AP241" s="308" t="s">
        <v>246</v>
      </c>
      <c r="AQ241" s="308" t="s">
        <v>247</v>
      </c>
      <c r="AR241" s="308">
        <v>594</v>
      </c>
      <c r="AS241" s="308" t="s">
        <v>248</v>
      </c>
      <c r="AT241" s="249" t="s">
        <v>1356</v>
      </c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306"/>
      <c r="BP241" s="306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306"/>
      <c r="CN241" s="306"/>
      <c r="CO241" s="306"/>
      <c r="CP241" s="306"/>
      <c r="CQ241" s="306"/>
      <c r="CR241" s="306"/>
      <c r="CS241" s="306"/>
      <c r="CT241" s="306"/>
      <c r="CU241" s="306"/>
      <c r="CV241" s="306"/>
      <c r="CW241" s="306"/>
      <c r="CX241" s="306"/>
      <c r="CY241" s="306"/>
      <c r="CZ241" s="306"/>
      <c r="DA241" s="306"/>
      <c r="DB241" s="306"/>
      <c r="DC241" s="306"/>
      <c r="DD241" s="306"/>
      <c r="DE241" s="306"/>
      <c r="DF241" s="306"/>
      <c r="DG241" s="306"/>
      <c r="DH241" s="306"/>
      <c r="DI241" s="306"/>
      <c r="DJ241" s="306"/>
      <c r="DK241" s="306"/>
      <c r="DL241" s="306"/>
      <c r="DM241" s="306"/>
      <c r="DN241" s="306"/>
      <c r="DO241" s="306"/>
      <c r="DP241" s="306"/>
      <c r="DQ241" s="306"/>
      <c r="DR241" s="306"/>
      <c r="DS241" s="306"/>
      <c r="DT241" s="306"/>
      <c r="DU241" s="306"/>
      <c r="DV241" s="306"/>
      <c r="DW241" s="306"/>
      <c r="DX241" s="306"/>
      <c r="DY241" s="306"/>
      <c r="DZ241" s="306"/>
      <c r="EA241" s="306"/>
      <c r="EB241" s="306"/>
      <c r="EC241" s="306"/>
      <c r="ED241" s="306"/>
      <c r="EE241" s="306"/>
      <c r="EF241" s="306"/>
      <c r="EG241" s="306"/>
      <c r="EH241" s="306"/>
      <c r="EI241" s="306"/>
      <c r="EJ241" s="306"/>
      <c r="EK241" s="306"/>
      <c r="EL241" s="306"/>
      <c r="EM241" s="306"/>
      <c r="EN241" s="306"/>
      <c r="EO241" s="306"/>
      <c r="EP241" s="306"/>
      <c r="EQ241" s="306"/>
      <c r="ER241" s="306"/>
      <c r="ES241" s="306"/>
      <c r="ET241" s="306"/>
      <c r="EU241" s="306"/>
      <c r="EV241" s="306"/>
      <c r="EW241" s="306"/>
      <c r="EX241" s="306"/>
      <c r="EY241" s="306"/>
      <c r="EZ241" s="306"/>
      <c r="FA241" s="306"/>
      <c r="FB241" s="306"/>
      <c r="FC241" s="306"/>
      <c r="FD241" s="306"/>
      <c r="FE241" s="306"/>
      <c r="FF241" s="306"/>
      <c r="FG241" s="306"/>
      <c r="FH241" s="306"/>
      <c r="FI241" s="306"/>
      <c r="FJ241" s="306"/>
      <c r="FK241" s="306"/>
      <c r="FL241" s="306"/>
      <c r="FM241" s="306"/>
      <c r="FN241" s="306"/>
      <c r="FO241" s="306"/>
      <c r="FP241" s="306"/>
      <c r="FQ241" s="306"/>
      <c r="FR241" s="306"/>
      <c r="FS241" s="306"/>
      <c r="FT241" s="306"/>
      <c r="FU241" s="306"/>
      <c r="FV241" s="306"/>
      <c r="FW241" s="306"/>
      <c r="FX241" s="306"/>
      <c r="FY241" s="306"/>
      <c r="FZ241" s="306"/>
      <c r="GA241" s="306"/>
      <c r="GB241" s="306"/>
      <c r="GC241" s="306"/>
      <c r="GD241" s="306"/>
      <c r="GE241" s="306"/>
      <c r="GF241" s="306"/>
      <c r="GG241" s="306"/>
      <c r="GH241" s="306"/>
      <c r="GI241" s="306"/>
      <c r="GJ241" s="306"/>
      <c r="GK241" s="306"/>
      <c r="GL241" s="306"/>
      <c r="GM241" s="306"/>
      <c r="GN241" s="306"/>
      <c r="GO241" s="306"/>
      <c r="GP241" s="306"/>
      <c r="GQ241" s="306"/>
      <c r="GR241" s="306"/>
      <c r="GS241" s="306"/>
      <c r="GT241" s="306"/>
      <c r="GU241" s="306"/>
      <c r="GV241" s="306"/>
      <c r="GW241" s="306"/>
      <c r="GX241" s="306"/>
      <c r="GY241" s="306"/>
      <c r="GZ241" s="306"/>
      <c r="HA241" s="306"/>
      <c r="HB241" s="306"/>
      <c r="HC241" s="306"/>
      <c r="HD241" s="306"/>
      <c r="HE241" s="306"/>
      <c r="HF241" s="306"/>
      <c r="HG241" s="306"/>
      <c r="HH241" s="306"/>
      <c r="HI241" s="306"/>
      <c r="HJ241" s="306"/>
      <c r="HK241" s="306"/>
      <c r="HL241" s="306"/>
      <c r="HM241" s="306"/>
      <c r="HN241" s="306"/>
      <c r="HO241" s="306"/>
      <c r="HP241" s="306"/>
      <c r="HQ241" s="306"/>
      <c r="HR241" s="306"/>
      <c r="HS241" s="306"/>
      <c r="HT241" s="306"/>
      <c r="HU241" s="306"/>
      <c r="HV241" s="306"/>
      <c r="HW241" s="306"/>
      <c r="HX241" s="306"/>
      <c r="HY241" s="306"/>
      <c r="HZ241" s="306"/>
      <c r="IA241" s="306"/>
      <c r="IB241" s="306"/>
      <c r="IC241" s="306"/>
      <c r="ID241" s="306"/>
      <c r="IE241" s="306"/>
      <c r="IF241" s="306"/>
      <c r="IG241" s="306"/>
      <c r="IH241" s="306"/>
    </row>
    <row r="242" spans="1:242" s="219" customFormat="1" ht="15" customHeight="1" x14ac:dyDescent="0.3">
      <c r="A242" s="174">
        <v>7.02</v>
      </c>
      <c r="B242" s="231"/>
      <c r="C242" s="232" t="e">
        <f>VLOOKUP(BD.PD8[[#This Row],[Pos]],[18]!PPto[#Data],3,FALSE)</f>
        <v>#REF!</v>
      </c>
      <c r="D242" s="174" t="s">
        <v>23</v>
      </c>
      <c r="E242" s="305" t="str">
        <f>IF(BD.PD8[[#This Row],[.]]="*",VLOOKUP(BD.PD8[[#This Row],[Pos]],[18]Presupuesto!A:H,7,FALSE),"")</f>
        <v/>
      </c>
      <c r="F242" s="502" t="s">
        <v>455</v>
      </c>
      <c r="G242" s="174"/>
      <c r="H242" s="174"/>
      <c r="I242" s="497" t="s">
        <v>251</v>
      </c>
      <c r="J242" s="382">
        <v>3</v>
      </c>
      <c r="K242" s="174" t="s">
        <v>260</v>
      </c>
      <c r="L242" s="383">
        <f>IF(BD.PD8[[#This Row],[Mon]]="DOP",1,HLOOKUP(BD.PD8[[#This Row],[Mon]],Data!$J$1:$K$2,2,FALSE))</f>
        <v>1</v>
      </c>
      <c r="M242" s="384">
        <v>300</v>
      </c>
      <c r="N242" s="243">
        <f>BD.PD8[[#This Row],[Cant.]]*BD.PD8[[#This Row],[ Tasa ]]*BD.PD8[[#This Row],[ Precio Und.]]</f>
        <v>900</v>
      </c>
      <c r="O242" s="386">
        <v>0.01</v>
      </c>
      <c r="P242" s="243">
        <f>IF(BD.PD8[[#This Row],[Liquid. '[%']]]&lt;&gt;0,(BD.PD8[[#This Row],[Valor Neto '[DOP']]]*BD.PD8[[#This Row],[Liquid. '[%']]])+BD.PD8[[#This Row],[Valor Neto '[DOP']]],BD.PD8[[#This Row],[Valor Neto '[DOP']]])</f>
        <v>909</v>
      </c>
      <c r="Q242" s="243">
        <f>BD.PD8[[#This Row],[Ppto. Orden Interna '[DOP']]]/HLOOKUP("USD",Data!$J$1:$K$2,2,FALSE)</f>
        <v>13.984615384615385</v>
      </c>
      <c r="R242" s="381" t="s">
        <v>408</v>
      </c>
      <c r="S242" s="387"/>
      <c r="T242" s="387"/>
      <c r="U242" s="492" t="s">
        <v>406</v>
      </c>
      <c r="V242" s="493">
        <v>801672</v>
      </c>
      <c r="W242" s="494" t="s">
        <v>439</v>
      </c>
      <c r="X242" s="495">
        <v>16</v>
      </c>
      <c r="Y242" s="388">
        <v>1</v>
      </c>
      <c r="Z242" s="243">
        <f>BD.PD8[[#This Row],[Av.P1 '[%']]]*BD.PD8[[#This Row],[Ppto. Orden Interna '[DOP']]]</f>
        <v>909</v>
      </c>
      <c r="AA242" s="249"/>
      <c r="AB242" s="389"/>
      <c r="AC242" s="243">
        <f>BD.PD8[[#This Row],[Av.P2 '[%']]]*BD.PD8[[#This Row],[Ppto. Orden Interna '[DOP']]]</f>
        <v>0</v>
      </c>
      <c r="AD242" s="249"/>
      <c r="AE242" s="389"/>
      <c r="AF242" s="243">
        <f>BD.PD8[[#This Row],[Av.P3 '[%']]]*BD.PD8[[#This Row],[Ppto. Orden Interna '[DOP']]]</f>
        <v>0</v>
      </c>
      <c r="AG242" s="243"/>
      <c r="AH242" s="243"/>
      <c r="AI242" s="243"/>
      <c r="AJ242" s="243"/>
      <c r="AK242" s="243"/>
      <c r="AL242" s="243"/>
      <c r="AM242" s="496">
        <f>BD.PD8[[#This Row],[Pago 3]]+BD.PD8[[#This Row],[Pago 2]]+BD.PD8[[#This Row],[Pago 1]]</f>
        <v>909</v>
      </c>
      <c r="AN242" s="308" t="s">
        <v>244</v>
      </c>
      <c r="AO242" s="308" t="s">
        <v>245</v>
      </c>
      <c r="AP242" s="308" t="s">
        <v>246</v>
      </c>
      <c r="AQ242" s="308" t="s">
        <v>247</v>
      </c>
      <c r="AR242" s="308">
        <v>594</v>
      </c>
      <c r="AS242" s="308" t="s">
        <v>248</v>
      </c>
      <c r="AT242" s="249" t="s">
        <v>1356</v>
      </c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306"/>
      <c r="BP242" s="306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306"/>
      <c r="CN242" s="306"/>
      <c r="CO242" s="306"/>
      <c r="CP242" s="306"/>
      <c r="CQ242" s="306"/>
      <c r="CR242" s="306"/>
      <c r="CS242" s="306"/>
      <c r="CT242" s="306"/>
      <c r="CU242" s="306"/>
      <c r="CV242" s="306"/>
      <c r="CW242" s="306"/>
      <c r="CX242" s="306"/>
      <c r="CY242" s="306"/>
      <c r="CZ242" s="306"/>
      <c r="DA242" s="306"/>
      <c r="DB242" s="306"/>
      <c r="DC242" s="306"/>
      <c r="DD242" s="306"/>
      <c r="DE242" s="306"/>
      <c r="DF242" s="306"/>
      <c r="DG242" s="306"/>
      <c r="DH242" s="306"/>
      <c r="DI242" s="306"/>
      <c r="DJ242" s="306"/>
      <c r="DK242" s="306"/>
      <c r="DL242" s="306"/>
      <c r="DM242" s="306"/>
      <c r="DN242" s="306"/>
      <c r="DO242" s="306"/>
      <c r="DP242" s="306"/>
      <c r="DQ242" s="306"/>
      <c r="DR242" s="306"/>
      <c r="DS242" s="306"/>
      <c r="DT242" s="306"/>
      <c r="DU242" s="306"/>
      <c r="DV242" s="306"/>
      <c r="DW242" s="306"/>
      <c r="DX242" s="306"/>
      <c r="DY242" s="306"/>
      <c r="DZ242" s="306"/>
      <c r="EA242" s="306"/>
      <c r="EB242" s="306"/>
      <c r="EC242" s="306"/>
      <c r="ED242" s="306"/>
      <c r="EE242" s="306"/>
      <c r="EF242" s="306"/>
      <c r="EG242" s="306"/>
      <c r="EH242" s="306"/>
      <c r="EI242" s="306"/>
      <c r="EJ242" s="306"/>
      <c r="EK242" s="306"/>
      <c r="EL242" s="306"/>
      <c r="EM242" s="306"/>
      <c r="EN242" s="306"/>
      <c r="EO242" s="306"/>
      <c r="EP242" s="306"/>
      <c r="EQ242" s="306"/>
      <c r="ER242" s="306"/>
      <c r="ES242" s="306"/>
      <c r="ET242" s="306"/>
      <c r="EU242" s="306"/>
      <c r="EV242" s="306"/>
      <c r="EW242" s="306"/>
      <c r="EX242" s="306"/>
      <c r="EY242" s="306"/>
      <c r="EZ242" s="306"/>
      <c r="FA242" s="306"/>
      <c r="FB242" s="306"/>
      <c r="FC242" s="306"/>
      <c r="FD242" s="306"/>
      <c r="FE242" s="306"/>
      <c r="FF242" s="306"/>
      <c r="FG242" s="306"/>
      <c r="FH242" s="306"/>
      <c r="FI242" s="306"/>
      <c r="FJ242" s="306"/>
      <c r="FK242" s="306"/>
      <c r="FL242" s="306"/>
      <c r="FM242" s="306"/>
      <c r="FN242" s="306"/>
      <c r="FO242" s="306"/>
      <c r="FP242" s="306"/>
      <c r="FQ242" s="306"/>
      <c r="FR242" s="306"/>
      <c r="FS242" s="306"/>
      <c r="FT242" s="306"/>
      <c r="FU242" s="306"/>
      <c r="FV242" s="306"/>
      <c r="FW242" s="306"/>
      <c r="FX242" s="306"/>
      <c r="FY242" s="306"/>
      <c r="FZ242" s="306"/>
      <c r="GA242" s="306"/>
      <c r="GB242" s="306"/>
      <c r="GC242" s="306"/>
      <c r="GD242" s="306"/>
      <c r="GE242" s="306"/>
      <c r="GF242" s="306"/>
      <c r="GG242" s="306"/>
      <c r="GH242" s="306"/>
      <c r="GI242" s="306"/>
      <c r="GJ242" s="306"/>
      <c r="GK242" s="306"/>
      <c r="GL242" s="306"/>
      <c r="GM242" s="306"/>
      <c r="GN242" s="306"/>
      <c r="GO242" s="306"/>
      <c r="GP242" s="306"/>
      <c r="GQ242" s="306"/>
      <c r="GR242" s="306"/>
      <c r="GS242" s="306"/>
      <c r="GT242" s="306"/>
      <c r="GU242" s="306"/>
      <c r="GV242" s="306"/>
      <c r="GW242" s="306"/>
      <c r="GX242" s="306"/>
      <c r="GY242" s="306"/>
      <c r="GZ242" s="306"/>
      <c r="HA242" s="306"/>
      <c r="HB242" s="306"/>
      <c r="HC242" s="306"/>
      <c r="HD242" s="306"/>
      <c r="HE242" s="306"/>
      <c r="HF242" s="306"/>
      <c r="HG242" s="306"/>
      <c r="HH242" s="306"/>
      <c r="HI242" s="306"/>
      <c r="HJ242" s="306"/>
      <c r="HK242" s="306"/>
      <c r="HL242" s="306"/>
      <c r="HM242" s="306"/>
      <c r="HN242" s="306"/>
      <c r="HO242" s="306"/>
      <c r="HP242" s="306"/>
      <c r="HQ242" s="306"/>
      <c r="HR242" s="306"/>
      <c r="HS242" s="306"/>
      <c r="HT242" s="306"/>
      <c r="HU242" s="306"/>
      <c r="HV242" s="306"/>
      <c r="HW242" s="306"/>
      <c r="HX242" s="306"/>
      <c r="HY242" s="306"/>
      <c r="HZ242" s="306"/>
      <c r="IA242" s="306"/>
      <c r="IB242" s="306"/>
      <c r="IC242" s="306"/>
      <c r="ID242" s="306"/>
      <c r="IE242" s="306"/>
      <c r="IF242" s="306"/>
      <c r="IG242" s="306"/>
      <c r="IH242" s="306"/>
    </row>
    <row r="243" spans="1:242" s="219" customFormat="1" ht="15" customHeight="1" x14ac:dyDescent="0.3">
      <c r="A243" s="174">
        <v>7.02</v>
      </c>
      <c r="B243" s="231"/>
      <c r="C243" s="232" t="e">
        <f>VLOOKUP(BD.PD8[[#This Row],[Pos]],[18]!PPto[#Data],3,FALSE)</f>
        <v>#REF!</v>
      </c>
      <c r="D243" s="174" t="s">
        <v>23</v>
      </c>
      <c r="E243" s="305" t="str">
        <f>IF(BD.PD8[[#This Row],[.]]="*",VLOOKUP(BD.PD8[[#This Row],[Pos]],[18]Presupuesto!A:H,7,FALSE),"")</f>
        <v/>
      </c>
      <c r="F243" s="502" t="s">
        <v>456</v>
      </c>
      <c r="G243" s="174"/>
      <c r="H243" s="174"/>
      <c r="I243" s="497" t="s">
        <v>251</v>
      </c>
      <c r="J243" s="382">
        <v>15</v>
      </c>
      <c r="K243" s="174" t="s">
        <v>260</v>
      </c>
      <c r="L243" s="383">
        <f>IF(BD.PD8[[#This Row],[Mon]]="DOP",1,HLOOKUP(BD.PD8[[#This Row],[Mon]],Data!$J$1:$K$2,2,FALSE))</f>
        <v>1</v>
      </c>
      <c r="M243" s="384">
        <v>550.84</v>
      </c>
      <c r="N243" s="243">
        <f>BD.PD8[[#This Row],[Cant.]]*BD.PD8[[#This Row],[ Tasa ]]*BD.PD8[[#This Row],[ Precio Und.]]</f>
        <v>8262.6</v>
      </c>
      <c r="O243" s="386">
        <v>0.01</v>
      </c>
      <c r="P243" s="243">
        <f>IF(BD.PD8[[#This Row],[Liquid. '[%']]]&lt;&gt;0,(BD.PD8[[#This Row],[Valor Neto '[DOP']]]*BD.PD8[[#This Row],[Liquid. '[%']]])+BD.PD8[[#This Row],[Valor Neto '[DOP']]],BD.PD8[[#This Row],[Valor Neto '[DOP']]])</f>
        <v>8345.2260000000006</v>
      </c>
      <c r="Q243" s="243">
        <f>BD.PD8[[#This Row],[Ppto. Orden Interna '[DOP']]]/HLOOKUP("USD",Data!$J$1:$K$2,2,FALSE)</f>
        <v>128.38809230769232</v>
      </c>
      <c r="R243" s="381" t="s">
        <v>408</v>
      </c>
      <c r="S243" s="387"/>
      <c r="T243" s="387"/>
      <c r="U243" s="492" t="s">
        <v>406</v>
      </c>
      <c r="V243" s="493">
        <v>801672</v>
      </c>
      <c r="W243" s="494" t="s">
        <v>439</v>
      </c>
      <c r="X243" s="495">
        <v>16</v>
      </c>
      <c r="Y243" s="388">
        <v>1</v>
      </c>
      <c r="Z243" s="243">
        <f>BD.PD8[[#This Row],[Av.P1 '[%']]]*BD.PD8[[#This Row],[Ppto. Orden Interna '[DOP']]]</f>
        <v>8345.2260000000006</v>
      </c>
      <c r="AA243" s="249"/>
      <c r="AB243" s="389"/>
      <c r="AC243" s="243">
        <f>BD.PD8[[#This Row],[Av.P2 '[%']]]*BD.PD8[[#This Row],[Ppto. Orden Interna '[DOP']]]</f>
        <v>0</v>
      </c>
      <c r="AD243" s="249"/>
      <c r="AE243" s="389"/>
      <c r="AF243" s="243">
        <f>BD.PD8[[#This Row],[Av.P3 '[%']]]*BD.PD8[[#This Row],[Ppto. Orden Interna '[DOP']]]</f>
        <v>0</v>
      </c>
      <c r="AG243" s="243"/>
      <c r="AH243" s="243"/>
      <c r="AI243" s="243"/>
      <c r="AJ243" s="243"/>
      <c r="AK243" s="243"/>
      <c r="AL243" s="243"/>
      <c r="AM243" s="496">
        <f>BD.PD8[[#This Row],[Pago 3]]+BD.PD8[[#This Row],[Pago 2]]+BD.PD8[[#This Row],[Pago 1]]</f>
        <v>8345.2260000000006</v>
      </c>
      <c r="AN243" s="308" t="s">
        <v>244</v>
      </c>
      <c r="AO243" s="308" t="s">
        <v>245</v>
      </c>
      <c r="AP243" s="308" t="s">
        <v>246</v>
      </c>
      <c r="AQ243" s="308" t="s">
        <v>247</v>
      </c>
      <c r="AR243" s="308">
        <v>594</v>
      </c>
      <c r="AS243" s="308" t="s">
        <v>248</v>
      </c>
      <c r="AT243" s="249" t="s">
        <v>1356</v>
      </c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306"/>
      <c r="BP243" s="306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306"/>
      <c r="CN243" s="306"/>
      <c r="CO243" s="306"/>
      <c r="CP243" s="306"/>
      <c r="CQ243" s="306"/>
      <c r="CR243" s="306"/>
      <c r="CS243" s="306"/>
      <c r="CT243" s="306"/>
      <c r="CU243" s="306"/>
      <c r="CV243" s="306"/>
      <c r="CW243" s="306"/>
      <c r="CX243" s="306"/>
      <c r="CY243" s="306"/>
      <c r="CZ243" s="306"/>
      <c r="DA243" s="306"/>
      <c r="DB243" s="306"/>
      <c r="DC243" s="306"/>
      <c r="DD243" s="306"/>
      <c r="DE243" s="306"/>
      <c r="DF243" s="306"/>
      <c r="DG243" s="306"/>
      <c r="DH243" s="306"/>
      <c r="DI243" s="306"/>
      <c r="DJ243" s="306"/>
      <c r="DK243" s="306"/>
      <c r="DL243" s="306"/>
      <c r="DM243" s="306"/>
      <c r="DN243" s="306"/>
      <c r="DO243" s="306"/>
      <c r="DP243" s="306"/>
      <c r="DQ243" s="306"/>
      <c r="DR243" s="306"/>
      <c r="DS243" s="306"/>
      <c r="DT243" s="306"/>
      <c r="DU243" s="306"/>
      <c r="DV243" s="306"/>
      <c r="DW243" s="306"/>
      <c r="DX243" s="306"/>
      <c r="DY243" s="306"/>
      <c r="DZ243" s="306"/>
      <c r="EA243" s="306"/>
      <c r="EB243" s="306"/>
      <c r="EC243" s="306"/>
      <c r="ED243" s="306"/>
      <c r="EE243" s="306"/>
      <c r="EF243" s="306"/>
      <c r="EG243" s="306"/>
      <c r="EH243" s="306"/>
      <c r="EI243" s="306"/>
      <c r="EJ243" s="306"/>
      <c r="EK243" s="306"/>
      <c r="EL243" s="306"/>
      <c r="EM243" s="306"/>
      <c r="EN243" s="306"/>
      <c r="EO243" s="306"/>
      <c r="EP243" s="306"/>
      <c r="EQ243" s="306"/>
      <c r="ER243" s="306"/>
      <c r="ES243" s="306"/>
      <c r="ET243" s="306"/>
      <c r="EU243" s="306"/>
      <c r="EV243" s="306"/>
      <c r="EW243" s="306"/>
      <c r="EX243" s="306"/>
      <c r="EY243" s="306"/>
      <c r="EZ243" s="306"/>
      <c r="FA243" s="306"/>
      <c r="FB243" s="306"/>
      <c r="FC243" s="306"/>
      <c r="FD243" s="306"/>
      <c r="FE243" s="306"/>
      <c r="FF243" s="306"/>
      <c r="FG243" s="306"/>
      <c r="FH243" s="306"/>
      <c r="FI243" s="306"/>
      <c r="FJ243" s="306"/>
      <c r="FK243" s="306"/>
      <c r="FL243" s="306"/>
      <c r="FM243" s="306"/>
      <c r="FN243" s="306"/>
      <c r="FO243" s="306"/>
      <c r="FP243" s="306"/>
      <c r="FQ243" s="306"/>
      <c r="FR243" s="306"/>
      <c r="FS243" s="306"/>
      <c r="FT243" s="306"/>
      <c r="FU243" s="306"/>
      <c r="FV243" s="306"/>
      <c r="FW243" s="306"/>
      <c r="FX243" s="306"/>
      <c r="FY243" s="306"/>
      <c r="FZ243" s="306"/>
      <c r="GA243" s="306"/>
      <c r="GB243" s="306"/>
      <c r="GC243" s="306"/>
      <c r="GD243" s="306"/>
      <c r="GE243" s="306"/>
      <c r="GF243" s="306"/>
      <c r="GG243" s="306"/>
      <c r="GH243" s="306"/>
      <c r="GI243" s="306"/>
      <c r="GJ243" s="306"/>
      <c r="GK243" s="306"/>
      <c r="GL243" s="306"/>
      <c r="GM243" s="306"/>
      <c r="GN243" s="306"/>
      <c r="GO243" s="306"/>
      <c r="GP243" s="306"/>
      <c r="GQ243" s="306"/>
      <c r="GR243" s="306"/>
      <c r="GS243" s="306"/>
      <c r="GT243" s="306"/>
      <c r="GU243" s="306"/>
      <c r="GV243" s="306"/>
      <c r="GW243" s="306"/>
      <c r="GX243" s="306"/>
      <c r="GY243" s="306"/>
      <c r="GZ243" s="306"/>
      <c r="HA243" s="306"/>
      <c r="HB243" s="306"/>
      <c r="HC243" s="306"/>
      <c r="HD243" s="306"/>
      <c r="HE243" s="306"/>
      <c r="HF243" s="306"/>
      <c r="HG243" s="306"/>
      <c r="HH243" s="306"/>
      <c r="HI243" s="306"/>
      <c r="HJ243" s="306"/>
      <c r="HK243" s="306"/>
      <c r="HL243" s="306"/>
      <c r="HM243" s="306"/>
      <c r="HN243" s="306"/>
      <c r="HO243" s="306"/>
      <c r="HP243" s="306"/>
      <c r="HQ243" s="306"/>
      <c r="HR243" s="306"/>
      <c r="HS243" s="306"/>
      <c r="HT243" s="306"/>
      <c r="HU243" s="306"/>
      <c r="HV243" s="306"/>
      <c r="HW243" s="306"/>
      <c r="HX243" s="306"/>
      <c r="HY243" s="306"/>
      <c r="HZ243" s="306"/>
      <c r="IA243" s="306"/>
      <c r="IB243" s="306"/>
      <c r="IC243" s="306"/>
      <c r="ID243" s="306"/>
      <c r="IE243" s="306"/>
      <c r="IF243" s="306"/>
      <c r="IG243" s="306"/>
      <c r="IH243" s="306"/>
    </row>
    <row r="244" spans="1:242" s="219" customFormat="1" ht="15" customHeight="1" x14ac:dyDescent="0.3">
      <c r="A244" s="174">
        <v>7.02</v>
      </c>
      <c r="B244" s="231"/>
      <c r="C244" s="232" t="e">
        <f>VLOOKUP(BD.PD8[[#This Row],[Pos]],[18]!PPto[#Data],3,FALSE)</f>
        <v>#REF!</v>
      </c>
      <c r="D244" s="174" t="s">
        <v>23</v>
      </c>
      <c r="E244" s="305" t="str">
        <f>IF(BD.PD8[[#This Row],[.]]="*",VLOOKUP(BD.PD8[[#This Row],[Pos]],[18]Presupuesto!A:H,7,FALSE),"")</f>
        <v/>
      </c>
      <c r="F244" s="502" t="s">
        <v>457</v>
      </c>
      <c r="G244" s="174"/>
      <c r="H244" s="174"/>
      <c r="I244" s="497" t="s">
        <v>251</v>
      </c>
      <c r="J244" s="382">
        <v>4</v>
      </c>
      <c r="K244" s="174" t="s">
        <v>260</v>
      </c>
      <c r="L244" s="383">
        <f>IF(BD.PD8[[#This Row],[Mon]]="DOP",1,HLOOKUP(BD.PD8[[#This Row],[Mon]],Data!$J$1:$K$2,2,FALSE))</f>
        <v>1</v>
      </c>
      <c r="M244" s="384">
        <v>635.59</v>
      </c>
      <c r="N244" s="243">
        <f>BD.PD8[[#This Row],[Cant.]]*BD.PD8[[#This Row],[ Tasa ]]*BD.PD8[[#This Row],[ Precio Und.]]</f>
        <v>2542.36</v>
      </c>
      <c r="O244" s="386">
        <v>0.01</v>
      </c>
      <c r="P244" s="243">
        <f>IF(BD.PD8[[#This Row],[Liquid. '[%']]]&lt;&gt;0,(BD.PD8[[#This Row],[Valor Neto '[DOP']]]*BD.PD8[[#This Row],[Liquid. '[%']]])+BD.PD8[[#This Row],[Valor Neto '[DOP']]],BD.PD8[[#This Row],[Valor Neto '[DOP']]])</f>
        <v>2567.7836000000002</v>
      </c>
      <c r="Q244" s="243">
        <f>BD.PD8[[#This Row],[Ppto. Orden Interna '[DOP']]]/HLOOKUP("USD",Data!$J$1:$K$2,2,FALSE)</f>
        <v>39.504363076923077</v>
      </c>
      <c r="R244" s="381" t="s">
        <v>408</v>
      </c>
      <c r="S244" s="387"/>
      <c r="T244" s="387"/>
      <c r="U244" s="492" t="s">
        <v>406</v>
      </c>
      <c r="V244" s="493">
        <v>801672</v>
      </c>
      <c r="W244" s="494" t="s">
        <v>439</v>
      </c>
      <c r="X244" s="495">
        <v>16</v>
      </c>
      <c r="Y244" s="388">
        <v>1</v>
      </c>
      <c r="Z244" s="243">
        <f>BD.PD8[[#This Row],[Av.P1 '[%']]]*BD.PD8[[#This Row],[Ppto. Orden Interna '[DOP']]]</f>
        <v>2567.7836000000002</v>
      </c>
      <c r="AA244" s="174"/>
      <c r="AB244" s="399"/>
      <c r="AC244" s="243">
        <f>BD.PD8[[#This Row],[Av.P2 '[%']]]*BD.PD8[[#This Row],[Ppto. Orden Interna '[DOP']]]</f>
        <v>0</v>
      </c>
      <c r="AD244" s="249"/>
      <c r="AE244" s="389"/>
      <c r="AF244" s="243">
        <f>BD.PD8[[#This Row],[Av.P3 '[%']]]*BD.PD8[[#This Row],[Ppto. Orden Interna '[DOP']]]</f>
        <v>0</v>
      </c>
      <c r="AG244" s="243"/>
      <c r="AH244" s="243"/>
      <c r="AI244" s="243"/>
      <c r="AJ244" s="243"/>
      <c r="AK244" s="243"/>
      <c r="AL244" s="243"/>
      <c r="AM244" s="496">
        <f>BD.PD8[[#This Row],[Pago 3]]+BD.PD8[[#This Row],[Pago 2]]+BD.PD8[[#This Row],[Pago 1]]</f>
        <v>2567.7836000000002</v>
      </c>
      <c r="AN244" s="308" t="s">
        <v>244</v>
      </c>
      <c r="AO244" s="308" t="s">
        <v>245</v>
      </c>
      <c r="AP244" s="308" t="s">
        <v>246</v>
      </c>
      <c r="AQ244" s="308" t="s">
        <v>247</v>
      </c>
      <c r="AR244" s="308">
        <v>594</v>
      </c>
      <c r="AS244" s="308" t="s">
        <v>248</v>
      </c>
      <c r="AT244" s="249" t="s">
        <v>1356</v>
      </c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306"/>
      <c r="BP244" s="306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306"/>
      <c r="CN244" s="306"/>
      <c r="CO244" s="306"/>
      <c r="CP244" s="306"/>
      <c r="CQ244" s="306"/>
      <c r="CR244" s="306"/>
      <c r="CS244" s="306"/>
      <c r="CT244" s="306"/>
      <c r="CU244" s="306"/>
      <c r="CV244" s="306"/>
      <c r="CW244" s="306"/>
      <c r="CX244" s="306"/>
      <c r="CY244" s="306"/>
      <c r="CZ244" s="306"/>
      <c r="DA244" s="306"/>
      <c r="DB244" s="306"/>
      <c r="DC244" s="306"/>
      <c r="DD244" s="306"/>
      <c r="DE244" s="306"/>
      <c r="DF244" s="306"/>
      <c r="DG244" s="306"/>
      <c r="DH244" s="306"/>
      <c r="DI244" s="306"/>
      <c r="DJ244" s="306"/>
      <c r="DK244" s="306"/>
      <c r="DL244" s="306"/>
      <c r="DM244" s="306"/>
      <c r="DN244" s="306"/>
      <c r="DO244" s="306"/>
      <c r="DP244" s="306"/>
      <c r="DQ244" s="306"/>
      <c r="DR244" s="306"/>
      <c r="DS244" s="306"/>
      <c r="DT244" s="306"/>
      <c r="DU244" s="306"/>
      <c r="DV244" s="306"/>
      <c r="DW244" s="306"/>
      <c r="DX244" s="306"/>
      <c r="DY244" s="306"/>
      <c r="DZ244" s="306"/>
      <c r="EA244" s="306"/>
      <c r="EB244" s="306"/>
      <c r="EC244" s="306"/>
      <c r="ED244" s="306"/>
      <c r="EE244" s="306"/>
      <c r="EF244" s="306"/>
      <c r="EG244" s="306"/>
      <c r="EH244" s="306"/>
      <c r="EI244" s="306"/>
      <c r="EJ244" s="306"/>
      <c r="EK244" s="306"/>
      <c r="EL244" s="306"/>
      <c r="EM244" s="306"/>
      <c r="EN244" s="306"/>
      <c r="EO244" s="306"/>
      <c r="EP244" s="306"/>
      <c r="EQ244" s="306"/>
      <c r="ER244" s="306"/>
      <c r="ES244" s="306"/>
      <c r="ET244" s="306"/>
      <c r="EU244" s="306"/>
      <c r="EV244" s="306"/>
      <c r="EW244" s="306"/>
      <c r="EX244" s="306"/>
      <c r="EY244" s="306"/>
      <c r="EZ244" s="306"/>
      <c r="FA244" s="306"/>
      <c r="FB244" s="306"/>
      <c r="FC244" s="306"/>
      <c r="FD244" s="306"/>
      <c r="FE244" s="306"/>
      <c r="FF244" s="306"/>
      <c r="FG244" s="306"/>
      <c r="FH244" s="306"/>
      <c r="FI244" s="306"/>
      <c r="FJ244" s="306"/>
      <c r="FK244" s="306"/>
      <c r="FL244" s="306"/>
      <c r="FM244" s="306"/>
      <c r="FN244" s="306"/>
      <c r="FO244" s="306"/>
      <c r="FP244" s="306"/>
      <c r="FQ244" s="306"/>
      <c r="FR244" s="306"/>
      <c r="FS244" s="306"/>
      <c r="FT244" s="306"/>
      <c r="FU244" s="306"/>
      <c r="FV244" s="306"/>
      <c r="FW244" s="306"/>
      <c r="FX244" s="306"/>
      <c r="FY244" s="306"/>
      <c r="FZ244" s="306"/>
      <c r="GA244" s="306"/>
      <c r="GB244" s="306"/>
      <c r="GC244" s="306"/>
      <c r="GD244" s="306"/>
      <c r="GE244" s="306"/>
      <c r="GF244" s="306"/>
      <c r="GG244" s="306"/>
      <c r="GH244" s="306"/>
      <c r="GI244" s="306"/>
      <c r="GJ244" s="306"/>
      <c r="GK244" s="306"/>
      <c r="GL244" s="306"/>
      <c r="GM244" s="306"/>
      <c r="GN244" s="306"/>
      <c r="GO244" s="306"/>
      <c r="GP244" s="306"/>
      <c r="GQ244" s="306"/>
      <c r="GR244" s="306"/>
      <c r="GS244" s="306"/>
      <c r="GT244" s="306"/>
      <c r="GU244" s="306"/>
      <c r="GV244" s="306"/>
      <c r="GW244" s="306"/>
      <c r="GX244" s="306"/>
      <c r="GY244" s="306"/>
      <c r="GZ244" s="306"/>
      <c r="HA244" s="306"/>
      <c r="HB244" s="306"/>
      <c r="HC244" s="306"/>
      <c r="HD244" s="306"/>
      <c r="HE244" s="306"/>
      <c r="HF244" s="306"/>
      <c r="HG244" s="306"/>
      <c r="HH244" s="306"/>
      <c r="HI244" s="306"/>
      <c r="HJ244" s="306"/>
      <c r="HK244" s="306"/>
      <c r="HL244" s="306"/>
      <c r="HM244" s="306"/>
      <c r="HN244" s="306"/>
      <c r="HO244" s="306"/>
      <c r="HP244" s="306"/>
      <c r="HQ244" s="306"/>
      <c r="HR244" s="306"/>
      <c r="HS244" s="306"/>
      <c r="HT244" s="306"/>
      <c r="HU244" s="306"/>
      <c r="HV244" s="306"/>
      <c r="HW244" s="306"/>
      <c r="HX244" s="306"/>
      <c r="HY244" s="306"/>
      <c r="HZ244" s="306"/>
      <c r="IA244" s="306"/>
      <c r="IB244" s="306"/>
      <c r="IC244" s="306"/>
      <c r="ID244" s="306"/>
      <c r="IE244" s="306"/>
      <c r="IF244" s="306"/>
      <c r="IG244" s="306"/>
      <c r="IH244" s="306"/>
    </row>
    <row r="245" spans="1:242" s="219" customFormat="1" ht="15" customHeight="1" x14ac:dyDescent="0.3">
      <c r="A245" s="174">
        <v>7.02</v>
      </c>
      <c r="B245" s="231"/>
      <c r="C245" s="232" t="e">
        <f>VLOOKUP(BD.PD8[[#This Row],[Pos]],[18]!PPto[#Data],3,FALSE)</f>
        <v>#REF!</v>
      </c>
      <c r="D245" s="174" t="s">
        <v>23</v>
      </c>
      <c r="E245" s="305" t="str">
        <f>IF(BD.PD8[[#This Row],[.]]="*",VLOOKUP(BD.PD8[[#This Row],[Pos]],[18]Presupuesto!A:H,7,FALSE),"")</f>
        <v/>
      </c>
      <c r="F245" s="502" t="s">
        <v>458</v>
      </c>
      <c r="G245" s="174"/>
      <c r="H245" s="174"/>
      <c r="I245" s="497" t="s">
        <v>251</v>
      </c>
      <c r="J245" s="382">
        <v>4</v>
      </c>
      <c r="K245" s="174" t="s">
        <v>260</v>
      </c>
      <c r="L245" s="383">
        <f>IF(BD.PD8[[#This Row],[Mon]]="DOP",1,HLOOKUP(BD.PD8[[#This Row],[Mon]],Data!$J$1:$K$2,2,FALSE))</f>
        <v>1</v>
      </c>
      <c r="M245" s="384">
        <v>1990</v>
      </c>
      <c r="N245" s="243">
        <f>BD.PD8[[#This Row],[Cant.]]*BD.PD8[[#This Row],[ Tasa ]]*BD.PD8[[#This Row],[ Precio Und.]]</f>
        <v>7960</v>
      </c>
      <c r="O245" s="386">
        <v>0.01</v>
      </c>
      <c r="P245" s="243">
        <f>IF(BD.PD8[[#This Row],[Liquid. '[%']]]&lt;&gt;0,(BD.PD8[[#This Row],[Valor Neto '[DOP']]]*BD.PD8[[#This Row],[Liquid. '[%']]])+BD.PD8[[#This Row],[Valor Neto '[DOP']]],BD.PD8[[#This Row],[Valor Neto '[DOP']]])</f>
        <v>8039.6</v>
      </c>
      <c r="Q245" s="243">
        <f>BD.PD8[[#This Row],[Ppto. Orden Interna '[DOP']]]/HLOOKUP("USD",Data!$J$1:$K$2,2,FALSE)</f>
        <v>123.68615384615386</v>
      </c>
      <c r="R245" s="381" t="s">
        <v>408</v>
      </c>
      <c r="S245" s="387"/>
      <c r="T245" s="387"/>
      <c r="U245" s="492" t="s">
        <v>406</v>
      </c>
      <c r="V245" s="493">
        <v>801672</v>
      </c>
      <c r="W245" s="494" t="s">
        <v>439</v>
      </c>
      <c r="X245" s="495">
        <v>16</v>
      </c>
      <c r="Y245" s="388">
        <v>1</v>
      </c>
      <c r="Z245" s="243">
        <f>BD.PD8[[#This Row],[Av.P1 '[%']]]*BD.PD8[[#This Row],[Ppto. Orden Interna '[DOP']]]</f>
        <v>8039.6</v>
      </c>
      <c r="AA245" s="174"/>
      <c r="AB245" s="399"/>
      <c r="AC245" s="243">
        <f>BD.PD8[[#This Row],[Av.P2 '[%']]]*BD.PD8[[#This Row],[Ppto. Orden Interna '[DOP']]]</f>
        <v>0</v>
      </c>
      <c r="AD245" s="249"/>
      <c r="AE245" s="389"/>
      <c r="AF245" s="243">
        <f>BD.PD8[[#This Row],[Av.P3 '[%']]]*BD.PD8[[#This Row],[Ppto. Orden Interna '[DOP']]]</f>
        <v>0</v>
      </c>
      <c r="AG245" s="243"/>
      <c r="AH245" s="243"/>
      <c r="AI245" s="243"/>
      <c r="AJ245" s="243"/>
      <c r="AK245" s="243"/>
      <c r="AL245" s="243"/>
      <c r="AM245" s="496">
        <f>BD.PD8[[#This Row],[Pago 3]]+BD.PD8[[#This Row],[Pago 2]]+BD.PD8[[#This Row],[Pago 1]]</f>
        <v>8039.6</v>
      </c>
      <c r="AN245" s="308" t="s">
        <v>244</v>
      </c>
      <c r="AO245" s="308" t="s">
        <v>245</v>
      </c>
      <c r="AP245" s="308" t="s">
        <v>246</v>
      </c>
      <c r="AQ245" s="308" t="s">
        <v>247</v>
      </c>
      <c r="AR245" s="308">
        <v>594</v>
      </c>
      <c r="AS245" s="308" t="s">
        <v>248</v>
      </c>
      <c r="AT245" s="249" t="s">
        <v>1356</v>
      </c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306"/>
      <c r="BP245" s="306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306"/>
      <c r="CN245" s="306"/>
      <c r="CO245" s="306"/>
      <c r="CP245" s="306"/>
      <c r="CQ245" s="306"/>
      <c r="CR245" s="306"/>
      <c r="CS245" s="306"/>
      <c r="CT245" s="306"/>
      <c r="CU245" s="306"/>
      <c r="CV245" s="306"/>
      <c r="CW245" s="306"/>
      <c r="CX245" s="306"/>
      <c r="CY245" s="306"/>
      <c r="CZ245" s="306"/>
      <c r="DA245" s="306"/>
      <c r="DB245" s="306"/>
      <c r="DC245" s="306"/>
      <c r="DD245" s="306"/>
      <c r="DE245" s="306"/>
      <c r="DF245" s="306"/>
      <c r="DG245" s="306"/>
      <c r="DH245" s="306"/>
      <c r="DI245" s="306"/>
      <c r="DJ245" s="306"/>
      <c r="DK245" s="306"/>
      <c r="DL245" s="306"/>
      <c r="DM245" s="306"/>
      <c r="DN245" s="306"/>
      <c r="DO245" s="306"/>
      <c r="DP245" s="306"/>
      <c r="DQ245" s="306"/>
      <c r="DR245" s="306"/>
      <c r="DS245" s="306"/>
      <c r="DT245" s="306"/>
      <c r="DU245" s="306"/>
      <c r="DV245" s="306"/>
      <c r="DW245" s="306"/>
      <c r="DX245" s="306"/>
      <c r="DY245" s="306"/>
      <c r="DZ245" s="306"/>
      <c r="EA245" s="306"/>
      <c r="EB245" s="306"/>
      <c r="EC245" s="306"/>
      <c r="ED245" s="306"/>
      <c r="EE245" s="306"/>
      <c r="EF245" s="306"/>
      <c r="EG245" s="306"/>
      <c r="EH245" s="306"/>
      <c r="EI245" s="306"/>
      <c r="EJ245" s="306"/>
      <c r="EK245" s="306"/>
      <c r="EL245" s="306"/>
      <c r="EM245" s="306"/>
      <c r="EN245" s="306"/>
      <c r="EO245" s="306"/>
      <c r="EP245" s="306"/>
      <c r="EQ245" s="306"/>
      <c r="ER245" s="306"/>
      <c r="ES245" s="306"/>
      <c r="ET245" s="306"/>
      <c r="EU245" s="306"/>
      <c r="EV245" s="306"/>
      <c r="EW245" s="306"/>
      <c r="EX245" s="306"/>
      <c r="EY245" s="306"/>
      <c r="EZ245" s="306"/>
      <c r="FA245" s="306"/>
      <c r="FB245" s="306"/>
      <c r="FC245" s="306"/>
      <c r="FD245" s="306"/>
      <c r="FE245" s="306"/>
      <c r="FF245" s="306"/>
      <c r="FG245" s="306"/>
      <c r="FH245" s="306"/>
      <c r="FI245" s="306"/>
      <c r="FJ245" s="306"/>
      <c r="FK245" s="306"/>
      <c r="FL245" s="306"/>
      <c r="FM245" s="306"/>
      <c r="FN245" s="306"/>
      <c r="FO245" s="306"/>
      <c r="FP245" s="306"/>
      <c r="FQ245" s="306"/>
      <c r="FR245" s="306"/>
      <c r="FS245" s="306"/>
      <c r="FT245" s="306"/>
      <c r="FU245" s="306"/>
      <c r="FV245" s="306"/>
      <c r="FW245" s="306"/>
      <c r="FX245" s="306"/>
      <c r="FY245" s="306"/>
      <c r="FZ245" s="306"/>
      <c r="GA245" s="306"/>
      <c r="GB245" s="306"/>
      <c r="GC245" s="306"/>
      <c r="GD245" s="306"/>
      <c r="GE245" s="306"/>
      <c r="GF245" s="306"/>
      <c r="GG245" s="306"/>
      <c r="GH245" s="306"/>
      <c r="GI245" s="306"/>
      <c r="GJ245" s="306"/>
      <c r="GK245" s="306"/>
      <c r="GL245" s="306"/>
      <c r="GM245" s="306"/>
      <c r="GN245" s="306"/>
      <c r="GO245" s="306"/>
      <c r="GP245" s="306"/>
      <c r="GQ245" s="306"/>
      <c r="GR245" s="306"/>
      <c r="GS245" s="306"/>
      <c r="GT245" s="306"/>
      <c r="GU245" s="306"/>
      <c r="GV245" s="306"/>
      <c r="GW245" s="306"/>
      <c r="GX245" s="306"/>
      <c r="GY245" s="306"/>
      <c r="GZ245" s="306"/>
      <c r="HA245" s="306"/>
      <c r="HB245" s="306"/>
      <c r="HC245" s="306"/>
      <c r="HD245" s="306"/>
      <c r="HE245" s="306"/>
      <c r="HF245" s="306"/>
      <c r="HG245" s="306"/>
      <c r="HH245" s="306"/>
      <c r="HI245" s="306"/>
      <c r="HJ245" s="306"/>
      <c r="HK245" s="306"/>
      <c r="HL245" s="306"/>
      <c r="HM245" s="306"/>
      <c r="HN245" s="306"/>
      <c r="HO245" s="306"/>
      <c r="HP245" s="306"/>
      <c r="HQ245" s="306"/>
      <c r="HR245" s="306"/>
      <c r="HS245" s="306"/>
      <c r="HT245" s="306"/>
      <c r="HU245" s="306"/>
      <c r="HV245" s="306"/>
      <c r="HW245" s="306"/>
      <c r="HX245" s="306"/>
      <c r="HY245" s="306"/>
      <c r="HZ245" s="306"/>
      <c r="IA245" s="306"/>
      <c r="IB245" s="306"/>
      <c r="IC245" s="306"/>
      <c r="ID245" s="306"/>
      <c r="IE245" s="306"/>
      <c r="IF245" s="306"/>
      <c r="IG245" s="306"/>
      <c r="IH245" s="306"/>
    </row>
    <row r="246" spans="1:242" s="219" customFormat="1" ht="15" customHeight="1" x14ac:dyDescent="0.3">
      <c r="A246" s="174">
        <v>7.02</v>
      </c>
      <c r="B246" s="231"/>
      <c r="C246" s="232" t="e">
        <f>VLOOKUP(BD.PD8[[#This Row],[Pos]],[18]!PPto[#Data],3,FALSE)</f>
        <v>#REF!</v>
      </c>
      <c r="D246" s="174" t="s">
        <v>23</v>
      </c>
      <c r="E246" s="305" t="str">
        <f>IF(BD.PD8[[#This Row],[.]]="*",VLOOKUP(BD.PD8[[#This Row],[Pos]],[18]Presupuesto!A:H,7,FALSE),"")</f>
        <v/>
      </c>
      <c r="F246" s="502" t="s">
        <v>459</v>
      </c>
      <c r="G246" s="174"/>
      <c r="H246" s="174"/>
      <c r="I246" s="497" t="s">
        <v>251</v>
      </c>
      <c r="J246" s="382">
        <v>1</v>
      </c>
      <c r="K246" s="174" t="s">
        <v>260</v>
      </c>
      <c r="L246" s="383">
        <f>IF(BD.PD8[[#This Row],[Mon]]="DOP",1,HLOOKUP(BD.PD8[[#This Row],[Mon]],Data!$J$1:$K$2,2,FALSE))</f>
        <v>1</v>
      </c>
      <c r="M246" s="384">
        <v>164063.31</v>
      </c>
      <c r="N246" s="243">
        <f>BD.PD8[[#This Row],[Cant.]]*BD.PD8[[#This Row],[ Tasa ]]*BD.PD8[[#This Row],[ Precio Und.]]</f>
        <v>164063.31</v>
      </c>
      <c r="O246" s="386">
        <v>0.01</v>
      </c>
      <c r="P246" s="243">
        <f>IF(BD.PD8[[#This Row],[Liquid. '[%']]]&lt;&gt;0,(BD.PD8[[#This Row],[Valor Neto '[DOP']]]*BD.PD8[[#This Row],[Liquid. '[%']]])+BD.PD8[[#This Row],[Valor Neto '[DOP']]],BD.PD8[[#This Row],[Valor Neto '[DOP']]])</f>
        <v>165703.9431</v>
      </c>
      <c r="Q246" s="243">
        <f>BD.PD8[[#This Row],[Ppto. Orden Interna '[DOP']]]/HLOOKUP("USD",Data!$J$1:$K$2,2,FALSE)</f>
        <v>2549.2914323076925</v>
      </c>
      <c r="R246" s="381" t="s">
        <v>408</v>
      </c>
      <c r="S246" s="387"/>
      <c r="T246" s="387"/>
      <c r="U246" s="492" t="s">
        <v>406</v>
      </c>
      <c r="V246" s="493">
        <v>801672</v>
      </c>
      <c r="W246" s="494" t="s">
        <v>439</v>
      </c>
      <c r="X246" s="495">
        <v>16</v>
      </c>
      <c r="Y246" s="388">
        <v>1</v>
      </c>
      <c r="Z246" s="243">
        <f>BD.PD8[[#This Row],[Av.P1 '[%']]]*BD.PD8[[#This Row],[Ppto. Orden Interna '[DOP']]]</f>
        <v>165703.9431</v>
      </c>
      <c r="AA246" s="174"/>
      <c r="AB246" s="399"/>
      <c r="AC246" s="243">
        <f>BD.PD8[[#This Row],[Av.P2 '[%']]]*BD.PD8[[#This Row],[Ppto. Orden Interna '[DOP']]]</f>
        <v>0</v>
      </c>
      <c r="AD246" s="249"/>
      <c r="AE246" s="389"/>
      <c r="AF246" s="243">
        <f>BD.PD8[[#This Row],[Av.P3 '[%']]]*BD.PD8[[#This Row],[Ppto. Orden Interna '[DOP']]]</f>
        <v>0</v>
      </c>
      <c r="AG246" s="243"/>
      <c r="AH246" s="243"/>
      <c r="AI246" s="243"/>
      <c r="AJ246" s="243"/>
      <c r="AK246" s="243"/>
      <c r="AL246" s="243"/>
      <c r="AM246" s="496">
        <f>BD.PD8[[#This Row],[Pago 3]]+BD.PD8[[#This Row],[Pago 2]]+BD.PD8[[#This Row],[Pago 1]]</f>
        <v>165703.9431</v>
      </c>
      <c r="AN246" s="308" t="s">
        <v>244</v>
      </c>
      <c r="AO246" s="308" t="s">
        <v>245</v>
      </c>
      <c r="AP246" s="308" t="s">
        <v>246</v>
      </c>
      <c r="AQ246" s="308" t="s">
        <v>247</v>
      </c>
      <c r="AR246" s="308">
        <v>594</v>
      </c>
      <c r="AS246" s="308" t="s">
        <v>248</v>
      </c>
      <c r="AT246" s="249" t="s">
        <v>1356</v>
      </c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306"/>
      <c r="BP246" s="306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306"/>
      <c r="CN246" s="306"/>
      <c r="CO246" s="306"/>
      <c r="CP246" s="306"/>
      <c r="CQ246" s="306"/>
      <c r="CR246" s="306"/>
      <c r="CS246" s="306"/>
      <c r="CT246" s="306"/>
      <c r="CU246" s="306"/>
      <c r="CV246" s="306"/>
      <c r="CW246" s="306"/>
      <c r="CX246" s="306"/>
      <c r="CY246" s="306"/>
      <c r="CZ246" s="306"/>
      <c r="DA246" s="306"/>
      <c r="DB246" s="306"/>
      <c r="DC246" s="306"/>
      <c r="DD246" s="306"/>
      <c r="DE246" s="306"/>
      <c r="DF246" s="306"/>
      <c r="DG246" s="306"/>
      <c r="DH246" s="306"/>
      <c r="DI246" s="306"/>
      <c r="DJ246" s="306"/>
      <c r="DK246" s="306"/>
      <c r="DL246" s="306"/>
      <c r="DM246" s="306"/>
      <c r="DN246" s="306"/>
      <c r="DO246" s="306"/>
      <c r="DP246" s="306"/>
      <c r="DQ246" s="306"/>
      <c r="DR246" s="306"/>
      <c r="DS246" s="306"/>
      <c r="DT246" s="306"/>
      <c r="DU246" s="306"/>
      <c r="DV246" s="306"/>
      <c r="DW246" s="306"/>
      <c r="DX246" s="306"/>
      <c r="DY246" s="306"/>
      <c r="DZ246" s="306"/>
      <c r="EA246" s="306"/>
      <c r="EB246" s="306"/>
      <c r="EC246" s="306"/>
      <c r="ED246" s="306"/>
      <c r="EE246" s="306"/>
      <c r="EF246" s="306"/>
      <c r="EG246" s="306"/>
      <c r="EH246" s="306"/>
      <c r="EI246" s="306"/>
      <c r="EJ246" s="306"/>
      <c r="EK246" s="306"/>
      <c r="EL246" s="306"/>
      <c r="EM246" s="306"/>
      <c r="EN246" s="306"/>
      <c r="EO246" s="306"/>
      <c r="EP246" s="306"/>
      <c r="EQ246" s="306"/>
      <c r="ER246" s="306"/>
      <c r="ES246" s="306"/>
      <c r="ET246" s="306"/>
      <c r="EU246" s="306"/>
      <c r="EV246" s="306"/>
      <c r="EW246" s="306"/>
      <c r="EX246" s="306"/>
      <c r="EY246" s="306"/>
      <c r="EZ246" s="306"/>
      <c r="FA246" s="306"/>
      <c r="FB246" s="306"/>
      <c r="FC246" s="306"/>
      <c r="FD246" s="306"/>
      <c r="FE246" s="306"/>
      <c r="FF246" s="306"/>
      <c r="FG246" s="306"/>
      <c r="FH246" s="306"/>
      <c r="FI246" s="306"/>
      <c r="FJ246" s="306"/>
      <c r="FK246" s="306"/>
      <c r="FL246" s="306"/>
      <c r="FM246" s="306"/>
      <c r="FN246" s="306"/>
      <c r="FO246" s="306"/>
      <c r="FP246" s="306"/>
      <c r="FQ246" s="306"/>
      <c r="FR246" s="306"/>
      <c r="FS246" s="306"/>
      <c r="FT246" s="306"/>
      <c r="FU246" s="306"/>
      <c r="FV246" s="306"/>
      <c r="FW246" s="306"/>
      <c r="FX246" s="306"/>
      <c r="FY246" s="306"/>
      <c r="FZ246" s="306"/>
      <c r="GA246" s="306"/>
      <c r="GB246" s="306"/>
      <c r="GC246" s="306"/>
      <c r="GD246" s="306"/>
      <c r="GE246" s="306"/>
      <c r="GF246" s="306"/>
      <c r="GG246" s="306"/>
      <c r="GH246" s="306"/>
      <c r="GI246" s="306"/>
      <c r="GJ246" s="306"/>
      <c r="GK246" s="306"/>
      <c r="GL246" s="306"/>
      <c r="GM246" s="306"/>
      <c r="GN246" s="306"/>
      <c r="GO246" s="306"/>
      <c r="GP246" s="306"/>
      <c r="GQ246" s="306"/>
      <c r="GR246" s="306"/>
      <c r="GS246" s="306"/>
      <c r="GT246" s="306"/>
      <c r="GU246" s="306"/>
      <c r="GV246" s="306"/>
      <c r="GW246" s="306"/>
      <c r="GX246" s="306"/>
      <c r="GY246" s="306"/>
      <c r="GZ246" s="306"/>
      <c r="HA246" s="306"/>
      <c r="HB246" s="306"/>
      <c r="HC246" s="306"/>
      <c r="HD246" s="306"/>
      <c r="HE246" s="306"/>
      <c r="HF246" s="306"/>
      <c r="HG246" s="306"/>
      <c r="HH246" s="306"/>
      <c r="HI246" s="306"/>
      <c r="HJ246" s="306"/>
      <c r="HK246" s="306"/>
      <c r="HL246" s="306"/>
      <c r="HM246" s="306"/>
      <c r="HN246" s="306"/>
      <c r="HO246" s="306"/>
      <c r="HP246" s="306"/>
      <c r="HQ246" s="306"/>
      <c r="HR246" s="306"/>
      <c r="HS246" s="306"/>
      <c r="HT246" s="306"/>
      <c r="HU246" s="306"/>
      <c r="HV246" s="306"/>
      <c r="HW246" s="306"/>
      <c r="HX246" s="306"/>
      <c r="HY246" s="306"/>
      <c r="HZ246" s="306"/>
      <c r="IA246" s="306"/>
      <c r="IB246" s="306"/>
      <c r="IC246" s="306"/>
      <c r="ID246" s="306"/>
      <c r="IE246" s="306"/>
      <c r="IF246" s="306"/>
      <c r="IG246" s="306"/>
      <c r="IH246" s="306"/>
    </row>
    <row r="247" spans="1:242" s="219" customFormat="1" ht="15" customHeight="1" x14ac:dyDescent="0.3">
      <c r="A247" s="174">
        <v>7.02</v>
      </c>
      <c r="B247" s="231"/>
      <c r="C247" s="232" t="e">
        <f>VLOOKUP(BD.PD8[[#This Row],[Pos]],[18]!PPto[#Data],3,FALSE)</f>
        <v>#REF!</v>
      </c>
      <c r="D247" s="174" t="s">
        <v>23</v>
      </c>
      <c r="E247" s="305" t="str">
        <f>IF(BD.PD8[[#This Row],[.]]="*",VLOOKUP(BD.PD8[[#This Row],[Pos]],[18]Presupuesto!A:H,7,FALSE),"")</f>
        <v/>
      </c>
      <c r="F247" s="502" t="s">
        <v>460</v>
      </c>
      <c r="G247" s="174"/>
      <c r="H247" s="174"/>
      <c r="I247" s="497" t="s">
        <v>251</v>
      </c>
      <c r="J247" s="382">
        <v>2</v>
      </c>
      <c r="K247" s="174" t="s">
        <v>260</v>
      </c>
      <c r="L247" s="383">
        <f>IF(BD.PD8[[#This Row],[Mon]]="DOP",1,HLOOKUP(BD.PD8[[#This Row],[Mon]],Data!$J$1:$K$2,2,FALSE))</f>
        <v>1</v>
      </c>
      <c r="M247" s="384">
        <v>1200</v>
      </c>
      <c r="N247" s="243">
        <f>BD.PD8[[#This Row],[Cant.]]*BD.PD8[[#This Row],[ Tasa ]]*BD.PD8[[#This Row],[ Precio Und.]]</f>
        <v>2400</v>
      </c>
      <c r="O247" s="386">
        <v>0.01</v>
      </c>
      <c r="P247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47" s="243">
        <f>BD.PD8[[#This Row],[Ppto. Orden Interna '[DOP']]]/HLOOKUP("USD",Data!$J$1:$K$2,2,FALSE)</f>
        <v>37.292307692307695</v>
      </c>
      <c r="R247" s="381" t="s">
        <v>408</v>
      </c>
      <c r="S247" s="387"/>
      <c r="T247" s="387"/>
      <c r="U247" s="492" t="s">
        <v>406</v>
      </c>
      <c r="V247" s="493">
        <v>801672</v>
      </c>
      <c r="W247" s="494" t="s">
        <v>439</v>
      </c>
      <c r="X247" s="495">
        <v>16</v>
      </c>
      <c r="Y247" s="388">
        <v>1</v>
      </c>
      <c r="Z247" s="243">
        <f>BD.PD8[[#This Row],[Av.P1 '[%']]]*BD.PD8[[#This Row],[Ppto. Orden Interna '[DOP']]]</f>
        <v>2424</v>
      </c>
      <c r="AA247" s="249"/>
      <c r="AB247" s="389"/>
      <c r="AC247" s="243">
        <f>BD.PD8[[#This Row],[Av.P2 '[%']]]*BD.PD8[[#This Row],[Ppto. Orden Interna '[DOP']]]</f>
        <v>0</v>
      </c>
      <c r="AD247" s="249"/>
      <c r="AE247" s="389"/>
      <c r="AF247" s="243">
        <f>BD.PD8[[#This Row],[Av.P3 '[%']]]*BD.PD8[[#This Row],[Ppto. Orden Interna '[DOP']]]</f>
        <v>0</v>
      </c>
      <c r="AG247" s="243"/>
      <c r="AH247" s="243"/>
      <c r="AI247" s="243"/>
      <c r="AJ247" s="243"/>
      <c r="AK247" s="243"/>
      <c r="AL247" s="243"/>
      <c r="AM247" s="496">
        <f>BD.PD8[[#This Row],[Pago 3]]+BD.PD8[[#This Row],[Pago 2]]+BD.PD8[[#This Row],[Pago 1]]</f>
        <v>2424</v>
      </c>
      <c r="AN247" s="308" t="s">
        <v>244</v>
      </c>
      <c r="AO247" s="308" t="s">
        <v>245</v>
      </c>
      <c r="AP247" s="308" t="s">
        <v>246</v>
      </c>
      <c r="AQ247" s="308" t="s">
        <v>247</v>
      </c>
      <c r="AR247" s="308">
        <v>594</v>
      </c>
      <c r="AS247" s="308" t="s">
        <v>248</v>
      </c>
      <c r="AT247" s="249" t="s">
        <v>1356</v>
      </c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306"/>
      <c r="BP247" s="306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306"/>
      <c r="CN247" s="306"/>
      <c r="CO247" s="306"/>
      <c r="CP247" s="306"/>
      <c r="CQ247" s="306"/>
      <c r="CR247" s="306"/>
      <c r="CS247" s="306"/>
      <c r="CT247" s="306"/>
      <c r="CU247" s="306"/>
      <c r="CV247" s="306"/>
      <c r="CW247" s="306"/>
      <c r="CX247" s="306"/>
      <c r="CY247" s="306"/>
      <c r="CZ247" s="306"/>
      <c r="DA247" s="306"/>
      <c r="DB247" s="306"/>
      <c r="DC247" s="306"/>
      <c r="DD247" s="306"/>
      <c r="DE247" s="306"/>
      <c r="DF247" s="306"/>
      <c r="DG247" s="306"/>
      <c r="DH247" s="306"/>
      <c r="DI247" s="306"/>
      <c r="DJ247" s="306"/>
      <c r="DK247" s="306"/>
      <c r="DL247" s="306"/>
      <c r="DM247" s="306"/>
      <c r="DN247" s="306"/>
      <c r="DO247" s="306"/>
      <c r="DP247" s="306"/>
      <c r="DQ247" s="306"/>
      <c r="DR247" s="306"/>
      <c r="DS247" s="306"/>
      <c r="DT247" s="306"/>
      <c r="DU247" s="306"/>
      <c r="DV247" s="306"/>
      <c r="DW247" s="306"/>
      <c r="DX247" s="306"/>
      <c r="DY247" s="306"/>
      <c r="DZ247" s="306"/>
      <c r="EA247" s="306"/>
      <c r="EB247" s="306"/>
      <c r="EC247" s="306"/>
      <c r="ED247" s="306"/>
      <c r="EE247" s="306"/>
      <c r="EF247" s="306"/>
      <c r="EG247" s="306"/>
      <c r="EH247" s="306"/>
      <c r="EI247" s="306"/>
      <c r="EJ247" s="306"/>
      <c r="EK247" s="306"/>
      <c r="EL247" s="306"/>
      <c r="EM247" s="306"/>
      <c r="EN247" s="306"/>
      <c r="EO247" s="306"/>
      <c r="EP247" s="306"/>
      <c r="EQ247" s="306"/>
      <c r="ER247" s="306"/>
      <c r="ES247" s="306"/>
      <c r="ET247" s="306"/>
      <c r="EU247" s="306"/>
      <c r="EV247" s="306"/>
      <c r="EW247" s="306"/>
      <c r="EX247" s="306"/>
      <c r="EY247" s="306"/>
      <c r="EZ247" s="306"/>
      <c r="FA247" s="306"/>
      <c r="FB247" s="306"/>
      <c r="FC247" s="306"/>
      <c r="FD247" s="306"/>
      <c r="FE247" s="306"/>
      <c r="FF247" s="306"/>
      <c r="FG247" s="306"/>
      <c r="FH247" s="306"/>
      <c r="FI247" s="306"/>
      <c r="FJ247" s="306"/>
      <c r="FK247" s="306"/>
      <c r="FL247" s="306"/>
      <c r="FM247" s="306"/>
      <c r="FN247" s="306"/>
      <c r="FO247" s="306"/>
      <c r="FP247" s="306"/>
      <c r="FQ247" s="306"/>
      <c r="FR247" s="306"/>
      <c r="FS247" s="306"/>
      <c r="FT247" s="306"/>
      <c r="FU247" s="306"/>
      <c r="FV247" s="306"/>
      <c r="FW247" s="306"/>
      <c r="FX247" s="306"/>
      <c r="FY247" s="306"/>
      <c r="FZ247" s="306"/>
      <c r="GA247" s="306"/>
      <c r="GB247" s="306"/>
      <c r="GC247" s="306"/>
      <c r="GD247" s="306"/>
      <c r="GE247" s="306"/>
      <c r="GF247" s="306"/>
      <c r="GG247" s="306"/>
      <c r="GH247" s="306"/>
      <c r="GI247" s="306"/>
      <c r="GJ247" s="306"/>
      <c r="GK247" s="306"/>
      <c r="GL247" s="306"/>
      <c r="GM247" s="306"/>
      <c r="GN247" s="306"/>
      <c r="GO247" s="306"/>
      <c r="GP247" s="306"/>
      <c r="GQ247" s="306"/>
      <c r="GR247" s="306"/>
      <c r="GS247" s="306"/>
      <c r="GT247" s="306"/>
      <c r="GU247" s="306"/>
      <c r="GV247" s="306"/>
      <c r="GW247" s="306"/>
      <c r="GX247" s="306"/>
      <c r="GY247" s="306"/>
      <c r="GZ247" s="306"/>
      <c r="HA247" s="306"/>
      <c r="HB247" s="306"/>
      <c r="HC247" s="306"/>
      <c r="HD247" s="306"/>
      <c r="HE247" s="306"/>
      <c r="HF247" s="306"/>
      <c r="HG247" s="306"/>
      <c r="HH247" s="306"/>
      <c r="HI247" s="306"/>
      <c r="HJ247" s="306"/>
      <c r="HK247" s="306"/>
      <c r="HL247" s="306"/>
      <c r="HM247" s="306"/>
      <c r="HN247" s="306"/>
      <c r="HO247" s="306"/>
      <c r="HP247" s="306"/>
      <c r="HQ247" s="306"/>
      <c r="HR247" s="306"/>
      <c r="HS247" s="306"/>
      <c r="HT247" s="306"/>
      <c r="HU247" s="306"/>
      <c r="HV247" s="306"/>
      <c r="HW247" s="306"/>
      <c r="HX247" s="306"/>
      <c r="HY247" s="306"/>
      <c r="HZ247" s="306"/>
      <c r="IA247" s="306"/>
      <c r="IB247" s="306"/>
      <c r="IC247" s="306"/>
      <c r="ID247" s="306"/>
      <c r="IE247" s="306"/>
      <c r="IF247" s="306"/>
      <c r="IG247" s="306"/>
      <c r="IH247" s="306"/>
    </row>
    <row r="248" spans="1:242" s="219" customFormat="1" ht="15" customHeight="1" x14ac:dyDescent="0.3">
      <c r="A248" s="174">
        <v>7.02</v>
      </c>
      <c r="B248" s="231"/>
      <c r="C248" s="232" t="e">
        <f>VLOOKUP(BD.PD8[[#This Row],[Pos]],[18]!PPto[#Data],3,FALSE)</f>
        <v>#REF!</v>
      </c>
      <c r="D248" s="174" t="s">
        <v>23</v>
      </c>
      <c r="E248" s="305" t="str">
        <f>IF(BD.PD8[[#This Row],[.]]="*",VLOOKUP(BD.PD8[[#This Row],[Pos]],[18]Presupuesto!A:H,7,FALSE),"")</f>
        <v/>
      </c>
      <c r="F248" s="502" t="s">
        <v>461</v>
      </c>
      <c r="G248" s="174"/>
      <c r="H248" s="174"/>
      <c r="I248" s="497" t="s">
        <v>251</v>
      </c>
      <c r="J248" s="382">
        <v>20</v>
      </c>
      <c r="K248" s="174" t="s">
        <v>260</v>
      </c>
      <c r="L248" s="383">
        <f>IF(BD.PD8[[#This Row],[Mon]]="DOP",1,HLOOKUP(BD.PD8[[#This Row],[Mon]],Data!$J$1:$K$2,2,FALSE))</f>
        <v>1</v>
      </c>
      <c r="M248" s="384">
        <v>350</v>
      </c>
      <c r="N248" s="243">
        <f>BD.PD8[[#This Row],[Cant.]]*BD.PD8[[#This Row],[ Tasa ]]*BD.PD8[[#This Row],[ Precio Und.]]</f>
        <v>7000</v>
      </c>
      <c r="O248" s="386">
        <v>0.01</v>
      </c>
      <c r="P248" s="243">
        <f>IF(BD.PD8[[#This Row],[Liquid. '[%']]]&lt;&gt;0,(BD.PD8[[#This Row],[Valor Neto '[DOP']]]*BD.PD8[[#This Row],[Liquid. '[%']]])+BD.PD8[[#This Row],[Valor Neto '[DOP']]],BD.PD8[[#This Row],[Valor Neto '[DOP']]])</f>
        <v>7070</v>
      </c>
      <c r="Q248" s="243">
        <f>BD.PD8[[#This Row],[Ppto. Orden Interna '[DOP']]]/HLOOKUP("USD",Data!$J$1:$K$2,2,FALSE)</f>
        <v>108.76923076923077</v>
      </c>
      <c r="R248" s="381" t="s">
        <v>408</v>
      </c>
      <c r="S248" s="387"/>
      <c r="T248" s="387"/>
      <c r="U248" s="492" t="s">
        <v>406</v>
      </c>
      <c r="V248" s="493">
        <v>801672</v>
      </c>
      <c r="W248" s="494" t="s">
        <v>439</v>
      </c>
      <c r="X248" s="495">
        <v>16</v>
      </c>
      <c r="Y248" s="388">
        <v>1</v>
      </c>
      <c r="Z248" s="243">
        <f>BD.PD8[[#This Row],[Av.P1 '[%']]]*BD.PD8[[#This Row],[Ppto. Orden Interna '[DOP']]]</f>
        <v>7070</v>
      </c>
      <c r="AA248" s="249"/>
      <c r="AB248" s="389"/>
      <c r="AC248" s="243">
        <f>BD.PD8[[#This Row],[Av.P2 '[%']]]*BD.PD8[[#This Row],[Ppto. Orden Interna '[DOP']]]</f>
        <v>0</v>
      </c>
      <c r="AD248" s="249"/>
      <c r="AE248" s="389"/>
      <c r="AF248" s="243">
        <f>BD.PD8[[#This Row],[Av.P3 '[%']]]*BD.PD8[[#This Row],[Ppto. Orden Interna '[DOP']]]</f>
        <v>0</v>
      </c>
      <c r="AG248" s="243"/>
      <c r="AH248" s="243"/>
      <c r="AI248" s="243"/>
      <c r="AJ248" s="243"/>
      <c r="AK248" s="243"/>
      <c r="AL248" s="243"/>
      <c r="AM248" s="496">
        <f>BD.PD8[[#This Row],[Pago 3]]+BD.PD8[[#This Row],[Pago 2]]+BD.PD8[[#This Row],[Pago 1]]</f>
        <v>7070</v>
      </c>
      <c r="AN248" s="308" t="s">
        <v>244</v>
      </c>
      <c r="AO248" s="308" t="s">
        <v>245</v>
      </c>
      <c r="AP248" s="308" t="s">
        <v>246</v>
      </c>
      <c r="AQ248" s="308" t="s">
        <v>247</v>
      </c>
      <c r="AR248" s="308">
        <v>594</v>
      </c>
      <c r="AS248" s="308" t="s">
        <v>248</v>
      </c>
      <c r="AT248" s="249" t="s">
        <v>1356</v>
      </c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306"/>
      <c r="BP248" s="306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306"/>
      <c r="CN248" s="306"/>
      <c r="CO248" s="306"/>
      <c r="CP248" s="306"/>
      <c r="CQ248" s="306"/>
      <c r="CR248" s="306"/>
      <c r="CS248" s="306"/>
      <c r="CT248" s="306"/>
      <c r="CU248" s="306"/>
      <c r="CV248" s="306"/>
      <c r="CW248" s="306"/>
      <c r="CX248" s="306"/>
      <c r="CY248" s="306"/>
      <c r="CZ248" s="306"/>
      <c r="DA248" s="306"/>
      <c r="DB248" s="306"/>
      <c r="DC248" s="306"/>
      <c r="DD248" s="306"/>
      <c r="DE248" s="306"/>
      <c r="DF248" s="306"/>
      <c r="DG248" s="306"/>
      <c r="DH248" s="306"/>
      <c r="DI248" s="306"/>
      <c r="DJ248" s="306"/>
      <c r="DK248" s="306"/>
      <c r="DL248" s="306"/>
      <c r="DM248" s="306"/>
      <c r="DN248" s="306"/>
      <c r="DO248" s="306"/>
      <c r="DP248" s="306"/>
      <c r="DQ248" s="306"/>
      <c r="DR248" s="306"/>
      <c r="DS248" s="306"/>
      <c r="DT248" s="306"/>
      <c r="DU248" s="306"/>
      <c r="DV248" s="306"/>
      <c r="DW248" s="306"/>
      <c r="DX248" s="306"/>
      <c r="DY248" s="306"/>
      <c r="DZ248" s="306"/>
      <c r="EA248" s="306"/>
      <c r="EB248" s="306"/>
      <c r="EC248" s="306"/>
      <c r="ED248" s="306"/>
      <c r="EE248" s="306"/>
      <c r="EF248" s="306"/>
      <c r="EG248" s="306"/>
      <c r="EH248" s="306"/>
      <c r="EI248" s="306"/>
      <c r="EJ248" s="306"/>
      <c r="EK248" s="306"/>
      <c r="EL248" s="306"/>
      <c r="EM248" s="306"/>
      <c r="EN248" s="306"/>
      <c r="EO248" s="306"/>
      <c r="EP248" s="306"/>
      <c r="EQ248" s="306"/>
      <c r="ER248" s="306"/>
      <c r="ES248" s="306"/>
      <c r="ET248" s="306"/>
      <c r="EU248" s="306"/>
      <c r="EV248" s="306"/>
      <c r="EW248" s="306"/>
      <c r="EX248" s="306"/>
      <c r="EY248" s="306"/>
      <c r="EZ248" s="306"/>
      <c r="FA248" s="306"/>
      <c r="FB248" s="306"/>
      <c r="FC248" s="306"/>
      <c r="FD248" s="306"/>
      <c r="FE248" s="306"/>
      <c r="FF248" s="306"/>
      <c r="FG248" s="306"/>
      <c r="FH248" s="306"/>
      <c r="FI248" s="306"/>
      <c r="FJ248" s="306"/>
      <c r="FK248" s="306"/>
      <c r="FL248" s="306"/>
      <c r="FM248" s="306"/>
      <c r="FN248" s="306"/>
      <c r="FO248" s="306"/>
      <c r="FP248" s="306"/>
      <c r="FQ248" s="306"/>
      <c r="FR248" s="306"/>
      <c r="FS248" s="306"/>
      <c r="FT248" s="306"/>
      <c r="FU248" s="306"/>
      <c r="FV248" s="306"/>
      <c r="FW248" s="306"/>
      <c r="FX248" s="306"/>
      <c r="FY248" s="306"/>
      <c r="FZ248" s="306"/>
      <c r="GA248" s="306"/>
      <c r="GB248" s="306"/>
      <c r="GC248" s="306"/>
      <c r="GD248" s="306"/>
      <c r="GE248" s="306"/>
      <c r="GF248" s="306"/>
      <c r="GG248" s="306"/>
      <c r="GH248" s="306"/>
      <c r="GI248" s="306"/>
      <c r="GJ248" s="306"/>
      <c r="GK248" s="306"/>
      <c r="GL248" s="306"/>
      <c r="GM248" s="306"/>
      <c r="GN248" s="306"/>
      <c r="GO248" s="306"/>
      <c r="GP248" s="306"/>
      <c r="GQ248" s="306"/>
      <c r="GR248" s="306"/>
      <c r="GS248" s="306"/>
      <c r="GT248" s="306"/>
      <c r="GU248" s="306"/>
      <c r="GV248" s="306"/>
      <c r="GW248" s="306"/>
      <c r="GX248" s="306"/>
      <c r="GY248" s="306"/>
      <c r="GZ248" s="306"/>
      <c r="HA248" s="306"/>
      <c r="HB248" s="306"/>
      <c r="HC248" s="306"/>
      <c r="HD248" s="306"/>
      <c r="HE248" s="306"/>
      <c r="HF248" s="306"/>
      <c r="HG248" s="306"/>
      <c r="HH248" s="306"/>
      <c r="HI248" s="306"/>
      <c r="HJ248" s="306"/>
      <c r="HK248" s="306"/>
      <c r="HL248" s="306"/>
      <c r="HM248" s="306"/>
      <c r="HN248" s="306"/>
      <c r="HO248" s="306"/>
      <c r="HP248" s="306"/>
      <c r="HQ248" s="306"/>
      <c r="HR248" s="306"/>
      <c r="HS248" s="306"/>
      <c r="HT248" s="306"/>
      <c r="HU248" s="306"/>
      <c r="HV248" s="306"/>
      <c r="HW248" s="306"/>
      <c r="HX248" s="306"/>
      <c r="HY248" s="306"/>
      <c r="HZ248" s="306"/>
      <c r="IA248" s="306"/>
      <c r="IB248" s="306"/>
      <c r="IC248" s="306"/>
      <c r="ID248" s="306"/>
      <c r="IE248" s="306"/>
      <c r="IF248" s="306"/>
      <c r="IG248" s="306"/>
      <c r="IH248" s="306"/>
    </row>
    <row r="249" spans="1:242" s="219" customFormat="1" ht="15" customHeight="1" x14ac:dyDescent="0.3">
      <c r="A249" s="174">
        <v>7.02</v>
      </c>
      <c r="B249" s="231"/>
      <c r="C249" s="232" t="e">
        <f>VLOOKUP(BD.PD8[[#This Row],[Pos]],[18]!PPto[#Data],3,FALSE)</f>
        <v>#REF!</v>
      </c>
      <c r="D249" s="174" t="s">
        <v>23</v>
      </c>
      <c r="E249" s="305" t="str">
        <f>IF(BD.PD8[[#This Row],[.]]="*",VLOOKUP(BD.PD8[[#This Row],[Pos]],[18]Presupuesto!A:H,7,FALSE),"")</f>
        <v/>
      </c>
      <c r="F249" s="502" t="s">
        <v>462</v>
      </c>
      <c r="G249" s="174"/>
      <c r="H249" s="174"/>
      <c r="I249" s="497" t="s">
        <v>251</v>
      </c>
      <c r="J249" s="382">
        <v>1</v>
      </c>
      <c r="K249" s="174" t="s">
        <v>260</v>
      </c>
      <c r="L249" s="383">
        <f>IF(BD.PD8[[#This Row],[Mon]]="DOP",1,HLOOKUP(BD.PD8[[#This Row],[Mon]],Data!$J$1:$K$2,2,FALSE))</f>
        <v>1</v>
      </c>
      <c r="M249" s="384">
        <v>6438.22</v>
      </c>
      <c r="N249" s="243">
        <f>BD.PD8[[#This Row],[Cant.]]*BD.PD8[[#This Row],[ Tasa ]]*BD.PD8[[#This Row],[ Precio Und.]]</f>
        <v>6438.22</v>
      </c>
      <c r="O249" s="386">
        <v>0.01</v>
      </c>
      <c r="P249" s="243">
        <f>IF(BD.PD8[[#This Row],[Liquid. '[%']]]&lt;&gt;0,(BD.PD8[[#This Row],[Valor Neto '[DOP']]]*BD.PD8[[#This Row],[Liquid. '[%']]])+BD.PD8[[#This Row],[Valor Neto '[DOP']]],BD.PD8[[#This Row],[Valor Neto '[DOP']]])</f>
        <v>6502.6022000000003</v>
      </c>
      <c r="Q249" s="243">
        <f>BD.PD8[[#This Row],[Ppto. Orden Interna '[DOP']]]/HLOOKUP("USD",Data!$J$1:$K$2,2,FALSE)</f>
        <v>100.04003384615385</v>
      </c>
      <c r="R249" s="381" t="s">
        <v>408</v>
      </c>
      <c r="S249" s="387"/>
      <c r="T249" s="387"/>
      <c r="U249" s="492" t="s">
        <v>406</v>
      </c>
      <c r="V249" s="493">
        <v>801672</v>
      </c>
      <c r="W249" s="494" t="s">
        <v>463</v>
      </c>
      <c r="X249" s="495">
        <v>16</v>
      </c>
      <c r="Y249" s="388">
        <v>1</v>
      </c>
      <c r="Z249" s="243">
        <f>BD.PD8[[#This Row],[Av.P1 '[%']]]*BD.PD8[[#This Row],[Ppto. Orden Interna '[DOP']]]</f>
        <v>6502.6022000000003</v>
      </c>
      <c r="AA249" s="249"/>
      <c r="AB249" s="389"/>
      <c r="AC249" s="243">
        <f>BD.PD8[[#This Row],[Av.P2 '[%']]]*BD.PD8[[#This Row],[Ppto. Orden Interna '[DOP']]]</f>
        <v>0</v>
      </c>
      <c r="AD249" s="249"/>
      <c r="AE249" s="389"/>
      <c r="AF249" s="243">
        <f>BD.PD8[[#This Row],[Av.P3 '[%']]]*BD.PD8[[#This Row],[Ppto. Orden Interna '[DOP']]]</f>
        <v>0</v>
      </c>
      <c r="AG249" s="243"/>
      <c r="AH249" s="243"/>
      <c r="AI249" s="243"/>
      <c r="AJ249" s="243"/>
      <c r="AK249" s="243"/>
      <c r="AL249" s="243"/>
      <c r="AM249" s="496">
        <f>BD.PD8[[#This Row],[Pago 3]]+BD.PD8[[#This Row],[Pago 2]]+BD.PD8[[#This Row],[Pago 1]]</f>
        <v>6502.6022000000003</v>
      </c>
      <c r="AN249" s="308" t="s">
        <v>244</v>
      </c>
      <c r="AO249" s="308" t="s">
        <v>245</v>
      </c>
      <c r="AP249" s="308" t="s">
        <v>246</v>
      </c>
      <c r="AQ249" s="308" t="s">
        <v>247</v>
      </c>
      <c r="AR249" s="308">
        <v>594</v>
      </c>
      <c r="AS249" s="308" t="s">
        <v>248</v>
      </c>
      <c r="AT249" s="249" t="s">
        <v>1356</v>
      </c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306"/>
      <c r="BP249" s="306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306"/>
      <c r="CN249" s="306"/>
      <c r="CO249" s="306"/>
      <c r="CP249" s="306"/>
      <c r="CQ249" s="306"/>
      <c r="CR249" s="306"/>
      <c r="CS249" s="306"/>
      <c r="CT249" s="306"/>
      <c r="CU249" s="306"/>
      <c r="CV249" s="306"/>
      <c r="CW249" s="306"/>
      <c r="CX249" s="306"/>
      <c r="CY249" s="306"/>
      <c r="CZ249" s="306"/>
      <c r="DA249" s="306"/>
      <c r="DB249" s="306"/>
      <c r="DC249" s="306"/>
      <c r="DD249" s="306"/>
      <c r="DE249" s="306"/>
      <c r="DF249" s="306"/>
      <c r="DG249" s="306"/>
      <c r="DH249" s="306"/>
      <c r="DI249" s="306"/>
      <c r="DJ249" s="306"/>
      <c r="DK249" s="306"/>
      <c r="DL249" s="306"/>
      <c r="DM249" s="306"/>
      <c r="DN249" s="306"/>
      <c r="DO249" s="306"/>
      <c r="DP249" s="306"/>
      <c r="DQ249" s="306"/>
      <c r="DR249" s="306"/>
      <c r="DS249" s="306"/>
      <c r="DT249" s="306"/>
      <c r="DU249" s="306"/>
      <c r="DV249" s="306"/>
      <c r="DW249" s="306"/>
      <c r="DX249" s="306"/>
      <c r="DY249" s="306"/>
      <c r="DZ249" s="306"/>
      <c r="EA249" s="306"/>
      <c r="EB249" s="306"/>
      <c r="EC249" s="306"/>
      <c r="ED249" s="306"/>
      <c r="EE249" s="306"/>
      <c r="EF249" s="306"/>
      <c r="EG249" s="306"/>
      <c r="EH249" s="306"/>
      <c r="EI249" s="306"/>
      <c r="EJ249" s="306"/>
      <c r="EK249" s="306"/>
      <c r="EL249" s="306"/>
      <c r="EM249" s="306"/>
      <c r="EN249" s="306"/>
      <c r="EO249" s="306"/>
      <c r="EP249" s="306"/>
      <c r="EQ249" s="306"/>
      <c r="ER249" s="306"/>
      <c r="ES249" s="306"/>
      <c r="ET249" s="306"/>
      <c r="EU249" s="306"/>
      <c r="EV249" s="306"/>
      <c r="EW249" s="306"/>
      <c r="EX249" s="306"/>
      <c r="EY249" s="306"/>
      <c r="EZ249" s="306"/>
      <c r="FA249" s="306"/>
      <c r="FB249" s="306"/>
      <c r="FC249" s="306"/>
      <c r="FD249" s="306"/>
      <c r="FE249" s="306"/>
      <c r="FF249" s="306"/>
      <c r="FG249" s="306"/>
      <c r="FH249" s="306"/>
      <c r="FI249" s="306"/>
      <c r="FJ249" s="306"/>
      <c r="FK249" s="306"/>
      <c r="FL249" s="306"/>
      <c r="FM249" s="306"/>
      <c r="FN249" s="306"/>
      <c r="FO249" s="306"/>
      <c r="FP249" s="306"/>
      <c r="FQ249" s="306"/>
      <c r="FR249" s="306"/>
      <c r="FS249" s="306"/>
      <c r="FT249" s="306"/>
      <c r="FU249" s="306"/>
      <c r="FV249" s="306"/>
      <c r="FW249" s="306"/>
      <c r="FX249" s="306"/>
      <c r="FY249" s="306"/>
      <c r="FZ249" s="306"/>
      <c r="GA249" s="306"/>
      <c r="GB249" s="306"/>
      <c r="GC249" s="306"/>
      <c r="GD249" s="306"/>
      <c r="GE249" s="306"/>
      <c r="GF249" s="306"/>
      <c r="GG249" s="306"/>
      <c r="GH249" s="306"/>
      <c r="GI249" s="306"/>
      <c r="GJ249" s="306"/>
      <c r="GK249" s="306"/>
      <c r="GL249" s="306"/>
      <c r="GM249" s="306"/>
      <c r="GN249" s="306"/>
      <c r="GO249" s="306"/>
      <c r="GP249" s="306"/>
      <c r="GQ249" s="306"/>
      <c r="GR249" s="306"/>
      <c r="GS249" s="306"/>
      <c r="GT249" s="306"/>
      <c r="GU249" s="306"/>
      <c r="GV249" s="306"/>
      <c r="GW249" s="306"/>
      <c r="GX249" s="306"/>
      <c r="GY249" s="306"/>
      <c r="GZ249" s="306"/>
      <c r="HA249" s="306"/>
      <c r="HB249" s="306"/>
      <c r="HC249" s="306"/>
      <c r="HD249" s="306"/>
      <c r="HE249" s="306"/>
      <c r="HF249" s="306"/>
      <c r="HG249" s="306"/>
      <c r="HH249" s="306"/>
      <c r="HI249" s="306"/>
      <c r="HJ249" s="306"/>
      <c r="HK249" s="306"/>
      <c r="HL249" s="306"/>
      <c r="HM249" s="306"/>
      <c r="HN249" s="306"/>
      <c r="HO249" s="306"/>
      <c r="HP249" s="306"/>
      <c r="HQ249" s="306"/>
      <c r="HR249" s="306"/>
      <c r="HS249" s="306"/>
      <c r="HT249" s="306"/>
      <c r="HU249" s="306"/>
      <c r="HV249" s="306"/>
      <c r="HW249" s="306"/>
      <c r="HX249" s="306"/>
      <c r="HY249" s="306"/>
      <c r="HZ249" s="306"/>
      <c r="IA249" s="306"/>
      <c r="IB249" s="306"/>
      <c r="IC249" s="306"/>
      <c r="ID249" s="306"/>
      <c r="IE249" s="306"/>
      <c r="IF249" s="306"/>
      <c r="IG249" s="306"/>
      <c r="IH249" s="306"/>
    </row>
    <row r="250" spans="1:242" s="219" customFormat="1" ht="15" customHeight="1" x14ac:dyDescent="0.3">
      <c r="A250" s="174">
        <v>7.02</v>
      </c>
      <c r="B250" s="231"/>
      <c r="C250" s="232" t="e">
        <f>VLOOKUP(BD.PD8[[#This Row],[Pos]],[18]!PPto[#Data],3,FALSE)</f>
        <v>#REF!</v>
      </c>
      <c r="D250" s="174" t="s">
        <v>23</v>
      </c>
      <c r="E250" s="305" t="str">
        <f>IF(BD.PD8[[#This Row],[.]]="*",VLOOKUP(BD.PD8[[#This Row],[Pos]],[18]Presupuesto!A:H,7,FALSE),"")</f>
        <v/>
      </c>
      <c r="F250" s="502" t="s">
        <v>464</v>
      </c>
      <c r="G250" s="174"/>
      <c r="H250" s="174"/>
      <c r="I250" s="497" t="s">
        <v>251</v>
      </c>
      <c r="J250" s="382">
        <v>1</v>
      </c>
      <c r="K250" s="174" t="s">
        <v>260</v>
      </c>
      <c r="L250" s="383">
        <f>IF(BD.PD8[[#This Row],[Mon]]="DOP",1,HLOOKUP(BD.PD8[[#This Row],[Mon]],Data!$J$1:$K$2,2,FALSE))</f>
        <v>1</v>
      </c>
      <c r="M250" s="384">
        <v>5821.21</v>
      </c>
      <c r="N250" s="243">
        <f>BD.PD8[[#This Row],[Cant.]]*BD.PD8[[#This Row],[ Tasa ]]*BD.PD8[[#This Row],[ Precio Und.]]</f>
        <v>5821.21</v>
      </c>
      <c r="O250" s="386">
        <v>0.01</v>
      </c>
      <c r="P250" s="243">
        <f>IF(BD.PD8[[#This Row],[Liquid. '[%']]]&lt;&gt;0,(BD.PD8[[#This Row],[Valor Neto '[DOP']]]*BD.PD8[[#This Row],[Liquid. '[%']]])+BD.PD8[[#This Row],[Valor Neto '[DOP']]],BD.PD8[[#This Row],[Valor Neto '[DOP']]])</f>
        <v>5879.4220999999998</v>
      </c>
      <c r="Q250" s="243">
        <f>BD.PD8[[#This Row],[Ppto. Orden Interna '[DOP']]]/HLOOKUP("USD",Data!$J$1:$K$2,2,FALSE)</f>
        <v>90.452647692307693</v>
      </c>
      <c r="R250" s="381" t="s">
        <v>408</v>
      </c>
      <c r="S250" s="387"/>
      <c r="T250" s="387"/>
      <c r="U250" s="492" t="s">
        <v>406</v>
      </c>
      <c r="V250" s="493">
        <v>801672</v>
      </c>
      <c r="W250" s="494" t="s">
        <v>463</v>
      </c>
      <c r="X250" s="495">
        <v>16</v>
      </c>
      <c r="Y250" s="388">
        <v>1</v>
      </c>
      <c r="Z250" s="243">
        <f>BD.PD8[[#This Row],[Av.P1 '[%']]]*BD.PD8[[#This Row],[Ppto. Orden Interna '[DOP']]]</f>
        <v>5879.4220999999998</v>
      </c>
      <c r="AA250" s="249"/>
      <c r="AB250" s="389"/>
      <c r="AC250" s="243">
        <f>BD.PD8[[#This Row],[Av.P2 '[%']]]*BD.PD8[[#This Row],[Ppto. Orden Interna '[DOP']]]</f>
        <v>0</v>
      </c>
      <c r="AD250" s="249"/>
      <c r="AE250" s="389"/>
      <c r="AF250" s="243">
        <f>BD.PD8[[#This Row],[Av.P3 '[%']]]*BD.PD8[[#This Row],[Ppto. Orden Interna '[DOP']]]</f>
        <v>0</v>
      </c>
      <c r="AG250" s="243"/>
      <c r="AH250" s="243"/>
      <c r="AI250" s="243"/>
      <c r="AJ250" s="243"/>
      <c r="AK250" s="243"/>
      <c r="AL250" s="243"/>
      <c r="AM250" s="496">
        <f>BD.PD8[[#This Row],[Pago 3]]+BD.PD8[[#This Row],[Pago 2]]+BD.PD8[[#This Row],[Pago 1]]</f>
        <v>5879.4220999999998</v>
      </c>
      <c r="AN250" s="308" t="s">
        <v>244</v>
      </c>
      <c r="AO250" s="308" t="s">
        <v>245</v>
      </c>
      <c r="AP250" s="308" t="s">
        <v>246</v>
      </c>
      <c r="AQ250" s="308" t="s">
        <v>247</v>
      </c>
      <c r="AR250" s="308">
        <v>594</v>
      </c>
      <c r="AS250" s="308" t="s">
        <v>248</v>
      </c>
      <c r="AT250" s="249" t="s">
        <v>1356</v>
      </c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06"/>
      <c r="BG250" s="306"/>
      <c r="BH250" s="306"/>
      <c r="BI250" s="306"/>
      <c r="BJ250" s="306"/>
      <c r="BK250" s="306"/>
      <c r="BL250" s="306"/>
      <c r="BM250" s="306"/>
      <c r="BN250" s="306"/>
      <c r="BO250" s="306"/>
      <c r="BP250" s="306"/>
      <c r="BQ250" s="306"/>
      <c r="BR250" s="306"/>
      <c r="BS250" s="306"/>
      <c r="BT250" s="306"/>
      <c r="BU250" s="306"/>
      <c r="BV250" s="306"/>
      <c r="BW250" s="306"/>
      <c r="BX250" s="306"/>
      <c r="BY250" s="306"/>
      <c r="BZ250" s="306"/>
      <c r="CA250" s="306"/>
      <c r="CB250" s="306"/>
      <c r="CC250" s="306"/>
      <c r="CD250" s="306"/>
      <c r="CE250" s="306"/>
      <c r="CF250" s="306"/>
      <c r="CG250" s="306"/>
      <c r="CH250" s="306"/>
      <c r="CI250" s="306"/>
      <c r="CJ250" s="306"/>
      <c r="CK250" s="306"/>
      <c r="CL250" s="306"/>
      <c r="CM250" s="306"/>
      <c r="CN250" s="306"/>
      <c r="CO250" s="306"/>
      <c r="CP250" s="306"/>
      <c r="CQ250" s="306"/>
      <c r="CR250" s="306"/>
      <c r="CS250" s="306"/>
      <c r="CT250" s="306"/>
      <c r="CU250" s="306"/>
      <c r="CV250" s="306"/>
      <c r="CW250" s="306"/>
      <c r="CX250" s="306"/>
      <c r="CY250" s="306"/>
      <c r="CZ250" s="306"/>
      <c r="DA250" s="306"/>
      <c r="DB250" s="306"/>
      <c r="DC250" s="306"/>
      <c r="DD250" s="306"/>
      <c r="DE250" s="306"/>
      <c r="DF250" s="306"/>
      <c r="DG250" s="306"/>
      <c r="DH250" s="306"/>
      <c r="DI250" s="306"/>
      <c r="DJ250" s="306"/>
      <c r="DK250" s="306"/>
      <c r="DL250" s="306"/>
      <c r="DM250" s="306"/>
      <c r="DN250" s="306"/>
      <c r="DO250" s="306"/>
      <c r="DP250" s="306"/>
      <c r="DQ250" s="306"/>
      <c r="DR250" s="306"/>
      <c r="DS250" s="306"/>
      <c r="DT250" s="306"/>
      <c r="DU250" s="306"/>
      <c r="DV250" s="306"/>
      <c r="DW250" s="306"/>
      <c r="DX250" s="306"/>
      <c r="DY250" s="306"/>
      <c r="DZ250" s="306"/>
      <c r="EA250" s="306"/>
      <c r="EB250" s="306"/>
      <c r="EC250" s="306"/>
      <c r="ED250" s="306"/>
      <c r="EE250" s="306"/>
      <c r="EF250" s="306"/>
      <c r="EG250" s="306"/>
      <c r="EH250" s="306"/>
      <c r="EI250" s="306"/>
      <c r="EJ250" s="306"/>
      <c r="EK250" s="306"/>
      <c r="EL250" s="306"/>
      <c r="EM250" s="306"/>
      <c r="EN250" s="306"/>
      <c r="EO250" s="306"/>
      <c r="EP250" s="306"/>
      <c r="EQ250" s="306"/>
      <c r="ER250" s="306"/>
      <c r="ES250" s="306"/>
      <c r="ET250" s="306"/>
      <c r="EU250" s="306"/>
      <c r="EV250" s="306"/>
      <c r="EW250" s="306"/>
      <c r="EX250" s="306"/>
      <c r="EY250" s="306"/>
      <c r="EZ250" s="306"/>
      <c r="FA250" s="306"/>
      <c r="FB250" s="306"/>
      <c r="FC250" s="306"/>
      <c r="FD250" s="306"/>
      <c r="FE250" s="306"/>
      <c r="FF250" s="306"/>
      <c r="FG250" s="306"/>
      <c r="FH250" s="306"/>
      <c r="FI250" s="306"/>
      <c r="FJ250" s="306"/>
      <c r="FK250" s="306"/>
      <c r="FL250" s="306"/>
      <c r="FM250" s="306"/>
      <c r="FN250" s="306"/>
      <c r="FO250" s="306"/>
      <c r="FP250" s="306"/>
      <c r="FQ250" s="306"/>
      <c r="FR250" s="306"/>
      <c r="FS250" s="306"/>
      <c r="FT250" s="306"/>
      <c r="FU250" s="306"/>
      <c r="FV250" s="306"/>
      <c r="FW250" s="306"/>
      <c r="FX250" s="306"/>
      <c r="FY250" s="306"/>
      <c r="FZ250" s="306"/>
      <c r="GA250" s="306"/>
      <c r="GB250" s="306"/>
      <c r="GC250" s="306"/>
      <c r="GD250" s="306"/>
      <c r="GE250" s="306"/>
      <c r="GF250" s="306"/>
      <c r="GG250" s="306"/>
      <c r="GH250" s="306"/>
      <c r="GI250" s="306"/>
      <c r="GJ250" s="306"/>
      <c r="GK250" s="306"/>
      <c r="GL250" s="306"/>
      <c r="GM250" s="306"/>
      <c r="GN250" s="306"/>
      <c r="GO250" s="306"/>
      <c r="GP250" s="306"/>
      <c r="GQ250" s="306"/>
      <c r="GR250" s="306"/>
      <c r="GS250" s="306"/>
      <c r="GT250" s="306"/>
      <c r="GU250" s="306"/>
      <c r="GV250" s="306"/>
      <c r="GW250" s="306"/>
      <c r="GX250" s="306"/>
      <c r="GY250" s="306"/>
      <c r="GZ250" s="306"/>
      <c r="HA250" s="306"/>
      <c r="HB250" s="306"/>
      <c r="HC250" s="306"/>
      <c r="HD250" s="306"/>
      <c r="HE250" s="306"/>
      <c r="HF250" s="306"/>
      <c r="HG250" s="306"/>
      <c r="HH250" s="306"/>
      <c r="HI250" s="306"/>
      <c r="HJ250" s="306"/>
      <c r="HK250" s="306"/>
      <c r="HL250" s="306"/>
      <c r="HM250" s="306"/>
      <c r="HN250" s="306"/>
      <c r="HO250" s="306"/>
      <c r="HP250" s="306"/>
      <c r="HQ250" s="306"/>
      <c r="HR250" s="306"/>
      <c r="HS250" s="306"/>
      <c r="HT250" s="306"/>
      <c r="HU250" s="306"/>
      <c r="HV250" s="306"/>
      <c r="HW250" s="306"/>
      <c r="HX250" s="306"/>
      <c r="HY250" s="306"/>
      <c r="HZ250" s="306"/>
      <c r="IA250" s="306"/>
      <c r="IB250" s="306"/>
      <c r="IC250" s="306"/>
      <c r="ID250" s="306"/>
      <c r="IE250" s="306"/>
      <c r="IF250" s="306"/>
      <c r="IG250" s="306"/>
      <c r="IH250" s="306"/>
    </row>
    <row r="251" spans="1:242" s="219" customFormat="1" ht="15" customHeight="1" x14ac:dyDescent="0.3">
      <c r="A251" s="174">
        <v>7.02</v>
      </c>
      <c r="B251" s="231"/>
      <c r="C251" s="232" t="e">
        <f>VLOOKUP(BD.PD8[[#This Row],[Pos]],[18]!PPto[#Data],3,FALSE)</f>
        <v>#REF!</v>
      </c>
      <c r="D251" s="174" t="s">
        <v>23</v>
      </c>
      <c r="E251" s="305" t="str">
        <f>IF(BD.PD8[[#This Row],[.]]="*",VLOOKUP(BD.PD8[[#This Row],[Pos]],[18]Presupuesto!A:H,7,FALSE),"")</f>
        <v/>
      </c>
      <c r="F251" s="502" t="s">
        <v>465</v>
      </c>
      <c r="G251" s="174"/>
      <c r="H251" s="174"/>
      <c r="I251" s="497" t="s">
        <v>251</v>
      </c>
      <c r="J251" s="382">
        <v>1</v>
      </c>
      <c r="K251" s="174" t="s">
        <v>260</v>
      </c>
      <c r="L251" s="383">
        <f>IF(BD.PD8[[#This Row],[Mon]]="DOP",1,HLOOKUP(BD.PD8[[#This Row],[Mon]],Data!$J$1:$K$2,2,FALSE))</f>
        <v>1</v>
      </c>
      <c r="M251" s="384">
        <v>4853</v>
      </c>
      <c r="N251" s="243">
        <f>BD.PD8[[#This Row],[Cant.]]*BD.PD8[[#This Row],[ Tasa ]]*BD.PD8[[#This Row],[ Precio Und.]]</f>
        <v>4853</v>
      </c>
      <c r="O251" s="386">
        <v>0.01</v>
      </c>
      <c r="P251" s="243">
        <f>IF(BD.PD8[[#This Row],[Liquid. '[%']]]&lt;&gt;0,(BD.PD8[[#This Row],[Valor Neto '[DOP']]]*BD.PD8[[#This Row],[Liquid. '[%']]])+BD.PD8[[#This Row],[Valor Neto '[DOP']]],BD.PD8[[#This Row],[Valor Neto '[DOP']]])</f>
        <v>4901.53</v>
      </c>
      <c r="Q251" s="243">
        <f>BD.PD8[[#This Row],[Ppto. Orden Interna '[DOP']]]/HLOOKUP("USD",Data!$J$1:$K$2,2,FALSE)</f>
        <v>75.408153846153837</v>
      </c>
      <c r="R251" s="381" t="s">
        <v>408</v>
      </c>
      <c r="S251" s="387"/>
      <c r="T251" s="387"/>
      <c r="U251" s="492" t="s">
        <v>406</v>
      </c>
      <c r="V251" s="493">
        <v>801672</v>
      </c>
      <c r="W251" s="494" t="s">
        <v>463</v>
      </c>
      <c r="X251" s="495">
        <v>16</v>
      </c>
      <c r="Y251" s="388">
        <v>1</v>
      </c>
      <c r="Z251" s="243">
        <f>BD.PD8[[#This Row],[Av.P1 '[%']]]*BD.PD8[[#This Row],[Ppto. Orden Interna '[DOP']]]</f>
        <v>4901.53</v>
      </c>
      <c r="AA251" s="249"/>
      <c r="AB251" s="389"/>
      <c r="AC251" s="243">
        <f>BD.PD8[[#This Row],[Av.P2 '[%']]]*BD.PD8[[#This Row],[Ppto. Orden Interna '[DOP']]]</f>
        <v>0</v>
      </c>
      <c r="AD251" s="249"/>
      <c r="AE251" s="389"/>
      <c r="AF251" s="243">
        <f>BD.PD8[[#This Row],[Av.P3 '[%']]]*BD.PD8[[#This Row],[Ppto. Orden Interna '[DOP']]]</f>
        <v>0</v>
      </c>
      <c r="AG251" s="243"/>
      <c r="AH251" s="243"/>
      <c r="AI251" s="243"/>
      <c r="AJ251" s="243"/>
      <c r="AK251" s="243"/>
      <c r="AL251" s="243"/>
      <c r="AM251" s="496">
        <f>BD.PD8[[#This Row],[Pago 3]]+BD.PD8[[#This Row],[Pago 2]]+BD.PD8[[#This Row],[Pago 1]]</f>
        <v>4901.53</v>
      </c>
      <c r="AN251" s="308" t="s">
        <v>244</v>
      </c>
      <c r="AO251" s="308" t="s">
        <v>245</v>
      </c>
      <c r="AP251" s="308" t="s">
        <v>246</v>
      </c>
      <c r="AQ251" s="308" t="s">
        <v>247</v>
      </c>
      <c r="AR251" s="308">
        <v>594</v>
      </c>
      <c r="AS251" s="308" t="s">
        <v>248</v>
      </c>
      <c r="AT251" s="249" t="s">
        <v>1356</v>
      </c>
      <c r="AU251" s="306"/>
      <c r="AV251" s="306"/>
      <c r="AW251" s="306"/>
      <c r="AX251" s="306"/>
      <c r="AY251" s="306"/>
      <c r="AZ251" s="306"/>
      <c r="BA251" s="306"/>
      <c r="BB251" s="306"/>
      <c r="BC251" s="306"/>
      <c r="BD251" s="306"/>
      <c r="BE251" s="306"/>
      <c r="BF251" s="306"/>
      <c r="BG251" s="306"/>
      <c r="BH251" s="306"/>
      <c r="BI251" s="306"/>
      <c r="BJ251" s="306"/>
      <c r="BK251" s="306"/>
      <c r="BL251" s="306"/>
      <c r="BM251" s="306"/>
      <c r="BN251" s="306"/>
      <c r="BO251" s="306"/>
      <c r="BP251" s="306"/>
      <c r="BQ251" s="306"/>
      <c r="BR251" s="306"/>
      <c r="BS251" s="306"/>
      <c r="BT251" s="306"/>
      <c r="BU251" s="306"/>
      <c r="BV251" s="306"/>
      <c r="BW251" s="306"/>
      <c r="BX251" s="306"/>
      <c r="BY251" s="306"/>
      <c r="BZ251" s="306"/>
      <c r="CA251" s="306"/>
      <c r="CB251" s="306"/>
      <c r="CC251" s="306"/>
      <c r="CD251" s="306"/>
      <c r="CE251" s="306"/>
      <c r="CF251" s="306"/>
      <c r="CG251" s="306"/>
      <c r="CH251" s="306"/>
      <c r="CI251" s="306"/>
      <c r="CJ251" s="306"/>
      <c r="CK251" s="306"/>
      <c r="CL251" s="306"/>
      <c r="CM251" s="306"/>
      <c r="CN251" s="306"/>
      <c r="CO251" s="306"/>
      <c r="CP251" s="306"/>
      <c r="CQ251" s="306"/>
      <c r="CR251" s="306"/>
      <c r="CS251" s="306"/>
      <c r="CT251" s="306"/>
      <c r="CU251" s="306"/>
      <c r="CV251" s="306"/>
      <c r="CW251" s="306"/>
      <c r="CX251" s="306"/>
      <c r="CY251" s="306"/>
      <c r="CZ251" s="306"/>
      <c r="DA251" s="306"/>
      <c r="DB251" s="306"/>
      <c r="DC251" s="306"/>
      <c r="DD251" s="306"/>
      <c r="DE251" s="306"/>
      <c r="DF251" s="306"/>
      <c r="DG251" s="306"/>
      <c r="DH251" s="306"/>
      <c r="DI251" s="306"/>
      <c r="DJ251" s="306"/>
      <c r="DK251" s="306"/>
      <c r="DL251" s="306"/>
      <c r="DM251" s="306"/>
      <c r="DN251" s="306"/>
      <c r="DO251" s="306"/>
      <c r="DP251" s="306"/>
      <c r="DQ251" s="306"/>
      <c r="DR251" s="306"/>
      <c r="DS251" s="306"/>
      <c r="DT251" s="306"/>
      <c r="DU251" s="306"/>
      <c r="DV251" s="306"/>
      <c r="DW251" s="306"/>
      <c r="DX251" s="306"/>
      <c r="DY251" s="306"/>
      <c r="DZ251" s="306"/>
      <c r="EA251" s="306"/>
      <c r="EB251" s="306"/>
      <c r="EC251" s="306"/>
      <c r="ED251" s="306"/>
      <c r="EE251" s="306"/>
      <c r="EF251" s="306"/>
      <c r="EG251" s="306"/>
      <c r="EH251" s="306"/>
      <c r="EI251" s="306"/>
      <c r="EJ251" s="306"/>
      <c r="EK251" s="306"/>
      <c r="EL251" s="306"/>
      <c r="EM251" s="306"/>
      <c r="EN251" s="306"/>
      <c r="EO251" s="306"/>
      <c r="EP251" s="306"/>
      <c r="EQ251" s="306"/>
      <c r="ER251" s="306"/>
      <c r="ES251" s="306"/>
      <c r="ET251" s="306"/>
      <c r="EU251" s="306"/>
      <c r="EV251" s="306"/>
      <c r="EW251" s="306"/>
      <c r="EX251" s="306"/>
      <c r="EY251" s="306"/>
      <c r="EZ251" s="306"/>
      <c r="FA251" s="306"/>
      <c r="FB251" s="306"/>
      <c r="FC251" s="306"/>
      <c r="FD251" s="306"/>
      <c r="FE251" s="306"/>
      <c r="FF251" s="306"/>
      <c r="FG251" s="306"/>
      <c r="FH251" s="306"/>
      <c r="FI251" s="306"/>
      <c r="FJ251" s="306"/>
      <c r="FK251" s="306"/>
      <c r="FL251" s="306"/>
      <c r="FM251" s="306"/>
      <c r="FN251" s="306"/>
      <c r="FO251" s="306"/>
      <c r="FP251" s="306"/>
      <c r="FQ251" s="306"/>
      <c r="FR251" s="306"/>
      <c r="FS251" s="306"/>
      <c r="FT251" s="306"/>
      <c r="FU251" s="306"/>
      <c r="FV251" s="306"/>
      <c r="FW251" s="306"/>
      <c r="FX251" s="306"/>
      <c r="FY251" s="306"/>
      <c r="FZ251" s="306"/>
      <c r="GA251" s="306"/>
      <c r="GB251" s="306"/>
      <c r="GC251" s="306"/>
      <c r="GD251" s="306"/>
      <c r="GE251" s="306"/>
      <c r="GF251" s="306"/>
      <c r="GG251" s="306"/>
      <c r="GH251" s="306"/>
      <c r="GI251" s="306"/>
      <c r="GJ251" s="306"/>
      <c r="GK251" s="306"/>
      <c r="GL251" s="306"/>
      <c r="GM251" s="306"/>
      <c r="GN251" s="306"/>
      <c r="GO251" s="306"/>
      <c r="GP251" s="306"/>
      <c r="GQ251" s="306"/>
      <c r="GR251" s="306"/>
      <c r="GS251" s="306"/>
      <c r="GT251" s="306"/>
      <c r="GU251" s="306"/>
      <c r="GV251" s="306"/>
      <c r="GW251" s="306"/>
      <c r="GX251" s="306"/>
      <c r="GY251" s="306"/>
      <c r="GZ251" s="306"/>
      <c r="HA251" s="306"/>
      <c r="HB251" s="306"/>
      <c r="HC251" s="306"/>
      <c r="HD251" s="306"/>
      <c r="HE251" s="306"/>
      <c r="HF251" s="306"/>
      <c r="HG251" s="306"/>
      <c r="HH251" s="306"/>
      <c r="HI251" s="306"/>
      <c r="HJ251" s="306"/>
      <c r="HK251" s="306"/>
      <c r="HL251" s="306"/>
      <c r="HM251" s="306"/>
      <c r="HN251" s="306"/>
      <c r="HO251" s="306"/>
      <c r="HP251" s="306"/>
      <c r="HQ251" s="306"/>
      <c r="HR251" s="306"/>
      <c r="HS251" s="306"/>
      <c r="HT251" s="306"/>
      <c r="HU251" s="306"/>
      <c r="HV251" s="306"/>
      <c r="HW251" s="306"/>
      <c r="HX251" s="306"/>
      <c r="HY251" s="306"/>
      <c r="HZ251" s="306"/>
      <c r="IA251" s="306"/>
      <c r="IB251" s="306"/>
      <c r="IC251" s="306"/>
      <c r="ID251" s="306"/>
      <c r="IE251" s="306"/>
      <c r="IF251" s="306"/>
      <c r="IG251" s="306"/>
      <c r="IH251" s="306"/>
    </row>
    <row r="252" spans="1:242" s="219" customFormat="1" ht="15" customHeight="1" x14ac:dyDescent="0.3">
      <c r="A252" s="174">
        <v>7.02</v>
      </c>
      <c r="B252" s="231"/>
      <c r="C252" s="232" t="e">
        <f>VLOOKUP(BD.PD8[[#This Row],[Pos]],[18]!PPto[#Data],3,FALSE)</f>
        <v>#REF!</v>
      </c>
      <c r="D252" s="174" t="s">
        <v>23</v>
      </c>
      <c r="E252" s="305" t="str">
        <f>IF(BD.PD8[[#This Row],[.]]="*",VLOOKUP(BD.PD8[[#This Row],[Pos]],[18]Presupuesto!A:H,7,FALSE),"")</f>
        <v/>
      </c>
      <c r="F252" s="502" t="s">
        <v>466</v>
      </c>
      <c r="G252" s="174"/>
      <c r="H252" s="174"/>
      <c r="I252" s="497" t="s">
        <v>251</v>
      </c>
      <c r="J252" s="382">
        <v>1</v>
      </c>
      <c r="K252" s="174" t="s">
        <v>260</v>
      </c>
      <c r="L252" s="383">
        <f>IF(BD.PD8[[#This Row],[Mon]]="DOP",1,HLOOKUP(BD.PD8[[#This Row],[Mon]],Data!$J$1:$K$2,2,FALSE))</f>
        <v>1</v>
      </c>
      <c r="M252" s="384">
        <v>3650.85</v>
      </c>
      <c r="N252" s="243">
        <f>BD.PD8[[#This Row],[Cant.]]*BD.PD8[[#This Row],[ Tasa ]]*BD.PD8[[#This Row],[ Precio Und.]]</f>
        <v>3650.85</v>
      </c>
      <c r="O252" s="386">
        <v>0.01</v>
      </c>
      <c r="P252" s="243">
        <f>IF(BD.PD8[[#This Row],[Liquid. '[%']]]&lt;&gt;0,(BD.PD8[[#This Row],[Valor Neto '[DOP']]]*BD.PD8[[#This Row],[Liquid. '[%']]])+BD.PD8[[#This Row],[Valor Neto '[DOP']]],BD.PD8[[#This Row],[Valor Neto '[DOP']]])</f>
        <v>3687.3584999999998</v>
      </c>
      <c r="Q252" s="243">
        <f>BD.PD8[[#This Row],[Ppto. Orden Interna '[DOP']]]/HLOOKUP("USD",Data!$J$1:$K$2,2,FALSE)</f>
        <v>56.728592307692303</v>
      </c>
      <c r="R252" s="381" t="s">
        <v>408</v>
      </c>
      <c r="S252" s="387"/>
      <c r="T252" s="387"/>
      <c r="U252" s="492" t="s">
        <v>406</v>
      </c>
      <c r="V252" s="493">
        <v>801672</v>
      </c>
      <c r="W252" s="494" t="s">
        <v>463</v>
      </c>
      <c r="X252" s="495">
        <v>16</v>
      </c>
      <c r="Y252" s="388">
        <v>1</v>
      </c>
      <c r="Z252" s="243">
        <f>BD.PD8[[#This Row],[Av.P1 '[%']]]*BD.PD8[[#This Row],[Ppto. Orden Interna '[DOP']]]</f>
        <v>3687.3584999999998</v>
      </c>
      <c r="AA252" s="249"/>
      <c r="AB252" s="389"/>
      <c r="AC252" s="243">
        <f>BD.PD8[[#This Row],[Av.P2 '[%']]]*BD.PD8[[#This Row],[Ppto. Orden Interna '[DOP']]]</f>
        <v>0</v>
      </c>
      <c r="AD252" s="249"/>
      <c r="AE252" s="389"/>
      <c r="AF252" s="243">
        <f>BD.PD8[[#This Row],[Av.P3 '[%']]]*BD.PD8[[#This Row],[Ppto. Orden Interna '[DOP']]]</f>
        <v>0</v>
      </c>
      <c r="AG252" s="243"/>
      <c r="AH252" s="243"/>
      <c r="AI252" s="243"/>
      <c r="AJ252" s="243"/>
      <c r="AK252" s="243"/>
      <c r="AL252" s="243"/>
      <c r="AM252" s="496">
        <f>BD.PD8[[#This Row],[Pago 3]]+BD.PD8[[#This Row],[Pago 2]]+BD.PD8[[#This Row],[Pago 1]]</f>
        <v>3687.3584999999998</v>
      </c>
      <c r="AN252" s="308" t="s">
        <v>244</v>
      </c>
      <c r="AO252" s="308" t="s">
        <v>245</v>
      </c>
      <c r="AP252" s="308" t="s">
        <v>246</v>
      </c>
      <c r="AQ252" s="308" t="s">
        <v>247</v>
      </c>
      <c r="AR252" s="308">
        <v>594</v>
      </c>
      <c r="AS252" s="308" t="s">
        <v>248</v>
      </c>
      <c r="AT252" s="249" t="s">
        <v>1356</v>
      </c>
      <c r="AU252" s="306"/>
      <c r="AV252" s="306"/>
      <c r="AW252" s="306"/>
      <c r="AX252" s="306"/>
      <c r="AY252" s="306"/>
      <c r="AZ252" s="306"/>
      <c r="BA252" s="306"/>
      <c r="BB252" s="306"/>
      <c r="BC252" s="306"/>
      <c r="BD252" s="306"/>
      <c r="BE252" s="306"/>
      <c r="BF252" s="306"/>
      <c r="BG252" s="306"/>
      <c r="BH252" s="306"/>
      <c r="BI252" s="306"/>
      <c r="BJ252" s="306"/>
      <c r="BK252" s="306"/>
      <c r="BL252" s="306"/>
      <c r="BM252" s="306"/>
      <c r="BN252" s="306"/>
      <c r="BO252" s="306"/>
      <c r="BP252" s="306"/>
      <c r="BQ252" s="306"/>
      <c r="BR252" s="306"/>
      <c r="BS252" s="306"/>
      <c r="BT252" s="306"/>
      <c r="BU252" s="306"/>
      <c r="BV252" s="306"/>
      <c r="BW252" s="306"/>
      <c r="BX252" s="306"/>
      <c r="BY252" s="306"/>
      <c r="BZ252" s="306"/>
      <c r="CA252" s="306"/>
      <c r="CB252" s="306"/>
      <c r="CC252" s="306"/>
      <c r="CD252" s="306"/>
      <c r="CE252" s="306"/>
      <c r="CF252" s="306"/>
      <c r="CG252" s="306"/>
      <c r="CH252" s="306"/>
      <c r="CI252" s="306"/>
      <c r="CJ252" s="306"/>
      <c r="CK252" s="306"/>
      <c r="CL252" s="306"/>
      <c r="CM252" s="306"/>
      <c r="CN252" s="306"/>
      <c r="CO252" s="306"/>
      <c r="CP252" s="306"/>
      <c r="CQ252" s="306"/>
      <c r="CR252" s="306"/>
      <c r="CS252" s="306"/>
      <c r="CT252" s="306"/>
      <c r="CU252" s="306"/>
      <c r="CV252" s="306"/>
      <c r="CW252" s="306"/>
      <c r="CX252" s="306"/>
      <c r="CY252" s="306"/>
      <c r="CZ252" s="306"/>
      <c r="DA252" s="306"/>
      <c r="DB252" s="306"/>
      <c r="DC252" s="306"/>
      <c r="DD252" s="306"/>
      <c r="DE252" s="306"/>
      <c r="DF252" s="306"/>
      <c r="DG252" s="306"/>
      <c r="DH252" s="306"/>
      <c r="DI252" s="306"/>
      <c r="DJ252" s="306"/>
      <c r="DK252" s="306"/>
      <c r="DL252" s="306"/>
      <c r="DM252" s="306"/>
      <c r="DN252" s="306"/>
      <c r="DO252" s="306"/>
      <c r="DP252" s="306"/>
      <c r="DQ252" s="306"/>
      <c r="DR252" s="306"/>
      <c r="DS252" s="306"/>
      <c r="DT252" s="306"/>
      <c r="DU252" s="306"/>
      <c r="DV252" s="306"/>
      <c r="DW252" s="306"/>
      <c r="DX252" s="306"/>
      <c r="DY252" s="306"/>
      <c r="DZ252" s="306"/>
      <c r="EA252" s="306"/>
      <c r="EB252" s="306"/>
      <c r="EC252" s="306"/>
      <c r="ED252" s="306"/>
      <c r="EE252" s="306"/>
      <c r="EF252" s="306"/>
      <c r="EG252" s="306"/>
      <c r="EH252" s="306"/>
      <c r="EI252" s="306"/>
      <c r="EJ252" s="306"/>
      <c r="EK252" s="306"/>
      <c r="EL252" s="306"/>
      <c r="EM252" s="306"/>
      <c r="EN252" s="306"/>
      <c r="EO252" s="306"/>
      <c r="EP252" s="306"/>
      <c r="EQ252" s="306"/>
      <c r="ER252" s="306"/>
      <c r="ES252" s="306"/>
      <c r="ET252" s="306"/>
      <c r="EU252" s="306"/>
      <c r="EV252" s="306"/>
      <c r="EW252" s="306"/>
      <c r="EX252" s="306"/>
      <c r="EY252" s="306"/>
      <c r="EZ252" s="306"/>
      <c r="FA252" s="306"/>
      <c r="FB252" s="306"/>
      <c r="FC252" s="306"/>
      <c r="FD252" s="306"/>
      <c r="FE252" s="306"/>
      <c r="FF252" s="306"/>
      <c r="FG252" s="306"/>
      <c r="FH252" s="306"/>
      <c r="FI252" s="306"/>
      <c r="FJ252" s="306"/>
      <c r="FK252" s="306"/>
      <c r="FL252" s="306"/>
      <c r="FM252" s="306"/>
      <c r="FN252" s="306"/>
      <c r="FO252" s="306"/>
      <c r="FP252" s="306"/>
      <c r="FQ252" s="306"/>
      <c r="FR252" s="306"/>
      <c r="FS252" s="306"/>
      <c r="FT252" s="306"/>
      <c r="FU252" s="306"/>
      <c r="FV252" s="306"/>
      <c r="FW252" s="306"/>
      <c r="FX252" s="306"/>
      <c r="FY252" s="306"/>
      <c r="FZ252" s="306"/>
      <c r="GA252" s="306"/>
      <c r="GB252" s="306"/>
      <c r="GC252" s="306"/>
      <c r="GD252" s="306"/>
      <c r="GE252" s="306"/>
      <c r="GF252" s="306"/>
      <c r="GG252" s="306"/>
      <c r="GH252" s="306"/>
      <c r="GI252" s="306"/>
      <c r="GJ252" s="306"/>
      <c r="GK252" s="306"/>
      <c r="GL252" s="306"/>
      <c r="GM252" s="306"/>
      <c r="GN252" s="306"/>
      <c r="GO252" s="306"/>
      <c r="GP252" s="306"/>
      <c r="GQ252" s="306"/>
      <c r="GR252" s="306"/>
      <c r="GS252" s="306"/>
      <c r="GT252" s="306"/>
      <c r="GU252" s="306"/>
      <c r="GV252" s="306"/>
      <c r="GW252" s="306"/>
      <c r="GX252" s="306"/>
      <c r="GY252" s="306"/>
      <c r="GZ252" s="306"/>
      <c r="HA252" s="306"/>
      <c r="HB252" s="306"/>
      <c r="HC252" s="306"/>
      <c r="HD252" s="306"/>
      <c r="HE252" s="306"/>
      <c r="HF252" s="306"/>
      <c r="HG252" s="306"/>
      <c r="HH252" s="306"/>
      <c r="HI252" s="306"/>
      <c r="HJ252" s="306"/>
      <c r="HK252" s="306"/>
      <c r="HL252" s="306"/>
      <c r="HM252" s="306"/>
      <c r="HN252" s="306"/>
      <c r="HO252" s="306"/>
      <c r="HP252" s="306"/>
      <c r="HQ252" s="306"/>
      <c r="HR252" s="306"/>
      <c r="HS252" s="306"/>
      <c r="HT252" s="306"/>
      <c r="HU252" s="306"/>
      <c r="HV252" s="306"/>
      <c r="HW252" s="306"/>
      <c r="HX252" s="306"/>
      <c r="HY252" s="306"/>
      <c r="HZ252" s="306"/>
      <c r="IA252" s="306"/>
      <c r="IB252" s="306"/>
      <c r="IC252" s="306"/>
      <c r="ID252" s="306"/>
      <c r="IE252" s="306"/>
      <c r="IF252" s="306"/>
      <c r="IG252" s="306"/>
      <c r="IH252" s="306"/>
    </row>
    <row r="253" spans="1:242" s="219" customFormat="1" ht="15" customHeight="1" x14ac:dyDescent="0.3">
      <c r="A253" s="174">
        <v>7.02</v>
      </c>
      <c r="B253" s="231"/>
      <c r="C253" s="232" t="e">
        <f>VLOOKUP(BD.PD8[[#This Row],[Pos]],[18]!PPto[#Data],3,FALSE)</f>
        <v>#REF!</v>
      </c>
      <c r="D253" s="174" t="s">
        <v>23</v>
      </c>
      <c r="E253" s="305" t="str">
        <f>IF(BD.PD8[[#This Row],[.]]="*",VLOOKUP(BD.PD8[[#This Row],[Pos]],[18]Presupuesto!A:H,7,FALSE),"")</f>
        <v/>
      </c>
      <c r="F253" s="502" t="s">
        <v>466</v>
      </c>
      <c r="G253" s="174"/>
      <c r="H253" s="174"/>
      <c r="I253" s="497" t="s">
        <v>251</v>
      </c>
      <c r="J253" s="382">
        <v>1</v>
      </c>
      <c r="K253" s="174" t="s">
        <v>260</v>
      </c>
      <c r="L253" s="383">
        <f>IF(BD.PD8[[#This Row],[Mon]]="DOP",1,HLOOKUP(BD.PD8[[#This Row],[Mon]],Data!$J$1:$K$2,2,FALSE))</f>
        <v>1</v>
      </c>
      <c r="M253" s="384">
        <v>4242.25</v>
      </c>
      <c r="N253" s="243">
        <f>BD.PD8[[#This Row],[Cant.]]*BD.PD8[[#This Row],[ Tasa ]]*BD.PD8[[#This Row],[ Precio Und.]]</f>
        <v>4242.25</v>
      </c>
      <c r="O253" s="386">
        <v>0.01</v>
      </c>
      <c r="P253" s="243">
        <f>IF(BD.PD8[[#This Row],[Liquid. '[%']]]&lt;&gt;0,(BD.PD8[[#This Row],[Valor Neto '[DOP']]]*BD.PD8[[#This Row],[Liquid. '[%']]])+BD.PD8[[#This Row],[Valor Neto '[DOP']]],BD.PD8[[#This Row],[Valor Neto '[DOP']]])</f>
        <v>4284.6724999999997</v>
      </c>
      <c r="Q253" s="243">
        <f>BD.PD8[[#This Row],[Ppto. Orden Interna '[DOP']]]/HLOOKUP("USD",Data!$J$1:$K$2,2,FALSE)</f>
        <v>65.918038461538458</v>
      </c>
      <c r="R253" s="381" t="s">
        <v>408</v>
      </c>
      <c r="S253" s="387"/>
      <c r="T253" s="387"/>
      <c r="U253" s="492" t="s">
        <v>406</v>
      </c>
      <c r="V253" s="493">
        <v>801672</v>
      </c>
      <c r="W253" s="494" t="s">
        <v>463</v>
      </c>
      <c r="X253" s="495">
        <v>16</v>
      </c>
      <c r="Y253" s="388">
        <v>1</v>
      </c>
      <c r="Z253" s="243">
        <f>BD.PD8[[#This Row],[Av.P1 '[%']]]*BD.PD8[[#This Row],[Ppto. Orden Interna '[DOP']]]</f>
        <v>4284.6724999999997</v>
      </c>
      <c r="AA253" s="249"/>
      <c r="AB253" s="389"/>
      <c r="AC253" s="243">
        <f>BD.PD8[[#This Row],[Av.P2 '[%']]]*BD.PD8[[#This Row],[Ppto. Orden Interna '[DOP']]]</f>
        <v>0</v>
      </c>
      <c r="AD253" s="249"/>
      <c r="AE253" s="389"/>
      <c r="AF253" s="243">
        <f>BD.PD8[[#This Row],[Av.P3 '[%']]]*BD.PD8[[#This Row],[Ppto. Orden Interna '[DOP']]]</f>
        <v>0</v>
      </c>
      <c r="AG253" s="243"/>
      <c r="AH253" s="243"/>
      <c r="AI253" s="243"/>
      <c r="AJ253" s="243"/>
      <c r="AK253" s="243"/>
      <c r="AL253" s="243"/>
      <c r="AM253" s="496">
        <f>BD.PD8[[#This Row],[Pago 3]]+BD.PD8[[#This Row],[Pago 2]]+BD.PD8[[#This Row],[Pago 1]]</f>
        <v>4284.6724999999997</v>
      </c>
      <c r="AN253" s="308" t="s">
        <v>244</v>
      </c>
      <c r="AO253" s="308" t="s">
        <v>245</v>
      </c>
      <c r="AP253" s="308" t="s">
        <v>246</v>
      </c>
      <c r="AQ253" s="308" t="s">
        <v>247</v>
      </c>
      <c r="AR253" s="308">
        <v>594</v>
      </c>
      <c r="AS253" s="308" t="s">
        <v>248</v>
      </c>
      <c r="AT253" s="249" t="s">
        <v>1356</v>
      </c>
      <c r="AU253" s="306"/>
      <c r="AV253" s="306"/>
      <c r="AW253" s="306"/>
      <c r="AX253" s="306"/>
      <c r="AY253" s="306"/>
      <c r="AZ253" s="306"/>
      <c r="BA253" s="306"/>
      <c r="BB253" s="306"/>
      <c r="BC253" s="306"/>
      <c r="BD253" s="306"/>
      <c r="BE253" s="306"/>
      <c r="BF253" s="306"/>
      <c r="BG253" s="306"/>
      <c r="BH253" s="306"/>
      <c r="BI253" s="306"/>
      <c r="BJ253" s="306"/>
      <c r="BK253" s="306"/>
      <c r="BL253" s="306"/>
      <c r="BM253" s="306"/>
      <c r="BN253" s="306"/>
      <c r="BO253" s="306"/>
      <c r="BP253" s="306"/>
      <c r="BQ253" s="306"/>
      <c r="BR253" s="306"/>
      <c r="BS253" s="306"/>
      <c r="BT253" s="306"/>
      <c r="BU253" s="306"/>
      <c r="BV253" s="306"/>
      <c r="BW253" s="306"/>
      <c r="BX253" s="306"/>
      <c r="BY253" s="306"/>
      <c r="BZ253" s="306"/>
      <c r="CA253" s="306"/>
      <c r="CB253" s="306"/>
      <c r="CC253" s="306"/>
      <c r="CD253" s="306"/>
      <c r="CE253" s="306"/>
      <c r="CF253" s="306"/>
      <c r="CG253" s="306"/>
      <c r="CH253" s="306"/>
      <c r="CI253" s="306"/>
      <c r="CJ253" s="306"/>
      <c r="CK253" s="306"/>
      <c r="CL253" s="306"/>
      <c r="CM253" s="306"/>
      <c r="CN253" s="306"/>
      <c r="CO253" s="306"/>
      <c r="CP253" s="306"/>
      <c r="CQ253" s="306"/>
      <c r="CR253" s="306"/>
      <c r="CS253" s="306"/>
      <c r="CT253" s="306"/>
      <c r="CU253" s="306"/>
      <c r="CV253" s="306"/>
      <c r="CW253" s="306"/>
      <c r="CX253" s="306"/>
      <c r="CY253" s="306"/>
      <c r="CZ253" s="306"/>
      <c r="DA253" s="306"/>
      <c r="DB253" s="306"/>
      <c r="DC253" s="306"/>
      <c r="DD253" s="306"/>
      <c r="DE253" s="306"/>
      <c r="DF253" s="306"/>
      <c r="DG253" s="306"/>
      <c r="DH253" s="306"/>
      <c r="DI253" s="306"/>
      <c r="DJ253" s="306"/>
      <c r="DK253" s="306"/>
      <c r="DL253" s="306"/>
      <c r="DM253" s="306"/>
      <c r="DN253" s="306"/>
      <c r="DO253" s="306"/>
      <c r="DP253" s="306"/>
      <c r="DQ253" s="306"/>
      <c r="DR253" s="306"/>
      <c r="DS253" s="306"/>
      <c r="DT253" s="306"/>
      <c r="DU253" s="306"/>
      <c r="DV253" s="306"/>
      <c r="DW253" s="306"/>
      <c r="DX253" s="306"/>
      <c r="DY253" s="306"/>
      <c r="DZ253" s="306"/>
      <c r="EA253" s="306"/>
      <c r="EB253" s="306"/>
      <c r="EC253" s="306"/>
      <c r="ED253" s="306"/>
      <c r="EE253" s="306"/>
      <c r="EF253" s="306"/>
      <c r="EG253" s="306"/>
      <c r="EH253" s="306"/>
      <c r="EI253" s="306"/>
      <c r="EJ253" s="306"/>
      <c r="EK253" s="306"/>
      <c r="EL253" s="306"/>
      <c r="EM253" s="306"/>
      <c r="EN253" s="306"/>
      <c r="EO253" s="306"/>
      <c r="EP253" s="306"/>
      <c r="EQ253" s="306"/>
      <c r="ER253" s="306"/>
      <c r="ES253" s="306"/>
      <c r="ET253" s="306"/>
      <c r="EU253" s="306"/>
      <c r="EV253" s="306"/>
      <c r="EW253" s="306"/>
      <c r="EX253" s="306"/>
      <c r="EY253" s="306"/>
      <c r="EZ253" s="306"/>
      <c r="FA253" s="306"/>
      <c r="FB253" s="306"/>
      <c r="FC253" s="306"/>
      <c r="FD253" s="306"/>
      <c r="FE253" s="306"/>
      <c r="FF253" s="306"/>
      <c r="FG253" s="306"/>
      <c r="FH253" s="306"/>
      <c r="FI253" s="306"/>
      <c r="FJ253" s="306"/>
      <c r="FK253" s="306"/>
      <c r="FL253" s="306"/>
      <c r="FM253" s="306"/>
      <c r="FN253" s="306"/>
      <c r="FO253" s="306"/>
      <c r="FP253" s="306"/>
      <c r="FQ253" s="306"/>
      <c r="FR253" s="306"/>
      <c r="FS253" s="306"/>
      <c r="FT253" s="306"/>
      <c r="FU253" s="306"/>
      <c r="FV253" s="306"/>
      <c r="FW253" s="306"/>
      <c r="FX253" s="306"/>
      <c r="FY253" s="306"/>
      <c r="FZ253" s="306"/>
      <c r="GA253" s="306"/>
      <c r="GB253" s="306"/>
      <c r="GC253" s="306"/>
      <c r="GD253" s="306"/>
      <c r="GE253" s="306"/>
      <c r="GF253" s="306"/>
      <c r="GG253" s="306"/>
      <c r="GH253" s="306"/>
      <c r="GI253" s="306"/>
      <c r="GJ253" s="306"/>
      <c r="GK253" s="306"/>
      <c r="GL253" s="306"/>
      <c r="GM253" s="306"/>
      <c r="GN253" s="306"/>
      <c r="GO253" s="306"/>
      <c r="GP253" s="306"/>
      <c r="GQ253" s="306"/>
      <c r="GR253" s="306"/>
      <c r="GS253" s="306"/>
      <c r="GT253" s="306"/>
      <c r="GU253" s="306"/>
      <c r="GV253" s="306"/>
      <c r="GW253" s="306"/>
      <c r="GX253" s="306"/>
      <c r="GY253" s="306"/>
      <c r="GZ253" s="306"/>
      <c r="HA253" s="306"/>
      <c r="HB253" s="306"/>
      <c r="HC253" s="306"/>
      <c r="HD253" s="306"/>
      <c r="HE253" s="306"/>
      <c r="HF253" s="306"/>
      <c r="HG253" s="306"/>
      <c r="HH253" s="306"/>
      <c r="HI253" s="306"/>
      <c r="HJ253" s="306"/>
      <c r="HK253" s="306"/>
      <c r="HL253" s="306"/>
      <c r="HM253" s="306"/>
      <c r="HN253" s="306"/>
      <c r="HO253" s="306"/>
      <c r="HP253" s="306"/>
      <c r="HQ253" s="306"/>
      <c r="HR253" s="306"/>
      <c r="HS253" s="306"/>
      <c r="HT253" s="306"/>
      <c r="HU253" s="306"/>
      <c r="HV253" s="306"/>
      <c r="HW253" s="306"/>
      <c r="HX253" s="306"/>
      <c r="HY253" s="306"/>
      <c r="HZ253" s="306"/>
      <c r="IA253" s="306"/>
      <c r="IB253" s="306"/>
      <c r="IC253" s="306"/>
      <c r="ID253" s="306"/>
      <c r="IE253" s="306"/>
      <c r="IF253" s="306"/>
      <c r="IG253" s="306"/>
      <c r="IH253" s="306"/>
    </row>
    <row r="254" spans="1:242" s="219" customFormat="1" ht="15" customHeight="1" x14ac:dyDescent="0.3">
      <c r="A254" s="174">
        <v>7.02</v>
      </c>
      <c r="B254" s="231"/>
      <c r="C254" s="232" t="e">
        <f>VLOOKUP(BD.PD8[[#This Row],[Pos]],[18]!PPto[#Data],3,FALSE)</f>
        <v>#REF!</v>
      </c>
      <c r="D254" s="174" t="s">
        <v>23</v>
      </c>
      <c r="E254" s="305" t="str">
        <f>IF(BD.PD8[[#This Row],[.]]="*",VLOOKUP(BD.PD8[[#This Row],[Pos]],[18]Presupuesto!A:H,7,FALSE),"")</f>
        <v/>
      </c>
      <c r="F254" s="502" t="s">
        <v>467</v>
      </c>
      <c r="G254" s="174"/>
      <c r="H254" s="174"/>
      <c r="I254" s="497" t="s">
        <v>251</v>
      </c>
      <c r="J254" s="382">
        <v>1</v>
      </c>
      <c r="K254" s="174" t="s">
        <v>260</v>
      </c>
      <c r="L254" s="383">
        <f>IF(BD.PD8[[#This Row],[Mon]]="DOP",1,HLOOKUP(BD.PD8[[#This Row],[Mon]],Data!$J$1:$K$2,2,FALSE))</f>
        <v>1</v>
      </c>
      <c r="M254" s="384">
        <v>64770.41</v>
      </c>
      <c r="N254" s="243">
        <f>BD.PD8[[#This Row],[Cant.]]*BD.PD8[[#This Row],[ Tasa ]]*BD.PD8[[#This Row],[ Precio Und.]]</f>
        <v>64770.41</v>
      </c>
      <c r="O254" s="386">
        <v>0.01</v>
      </c>
      <c r="P254" s="243">
        <f>IF(BD.PD8[[#This Row],[Liquid. '[%']]]&lt;&gt;0,(BD.PD8[[#This Row],[Valor Neto '[DOP']]]*BD.PD8[[#This Row],[Liquid. '[%']]])+BD.PD8[[#This Row],[Valor Neto '[DOP']]],BD.PD8[[#This Row],[Valor Neto '[DOP']]])</f>
        <v>65418.114100000006</v>
      </c>
      <c r="Q254" s="243">
        <f>BD.PD8[[#This Row],[Ppto. Orden Interna '[DOP']]]/HLOOKUP("USD",Data!$J$1:$K$2,2,FALSE)</f>
        <v>1006.4325246153848</v>
      </c>
      <c r="R254" s="381" t="s">
        <v>408</v>
      </c>
      <c r="S254" s="387"/>
      <c r="T254" s="387"/>
      <c r="U254" s="492" t="s">
        <v>406</v>
      </c>
      <c r="V254" s="493">
        <v>801672</v>
      </c>
      <c r="W254" s="494" t="s">
        <v>463</v>
      </c>
      <c r="X254" s="495">
        <v>16</v>
      </c>
      <c r="Y254" s="388">
        <v>1</v>
      </c>
      <c r="Z254" s="243">
        <f>BD.PD8[[#This Row],[Av.P1 '[%']]]*BD.PD8[[#This Row],[Ppto. Orden Interna '[DOP']]]</f>
        <v>65418.114100000006</v>
      </c>
      <c r="AA254" s="249"/>
      <c r="AB254" s="389"/>
      <c r="AC254" s="243">
        <f>BD.PD8[[#This Row],[Av.P2 '[%']]]*BD.PD8[[#This Row],[Ppto. Orden Interna '[DOP']]]</f>
        <v>0</v>
      </c>
      <c r="AD254" s="249"/>
      <c r="AE254" s="389"/>
      <c r="AF254" s="243">
        <f>BD.PD8[[#This Row],[Av.P3 '[%']]]*BD.PD8[[#This Row],[Ppto. Orden Interna '[DOP']]]</f>
        <v>0</v>
      </c>
      <c r="AG254" s="243"/>
      <c r="AH254" s="243"/>
      <c r="AI254" s="243"/>
      <c r="AJ254" s="243"/>
      <c r="AK254" s="243"/>
      <c r="AL254" s="243"/>
      <c r="AM254" s="496">
        <f>BD.PD8[[#This Row],[Pago 3]]+BD.PD8[[#This Row],[Pago 2]]+BD.PD8[[#This Row],[Pago 1]]</f>
        <v>65418.114100000006</v>
      </c>
      <c r="AN254" s="308" t="s">
        <v>244</v>
      </c>
      <c r="AO254" s="308" t="s">
        <v>245</v>
      </c>
      <c r="AP254" s="308" t="s">
        <v>246</v>
      </c>
      <c r="AQ254" s="308" t="s">
        <v>247</v>
      </c>
      <c r="AR254" s="308">
        <v>594</v>
      </c>
      <c r="AS254" s="308" t="s">
        <v>248</v>
      </c>
      <c r="AT254" s="249" t="s">
        <v>1356</v>
      </c>
      <c r="AU254" s="306"/>
      <c r="AV254" s="306"/>
      <c r="AW254" s="306"/>
      <c r="AX254" s="306"/>
      <c r="AY254" s="306"/>
      <c r="AZ254" s="306"/>
      <c r="BA254" s="306"/>
      <c r="BB254" s="306"/>
      <c r="BC254" s="306"/>
      <c r="BD254" s="306"/>
      <c r="BE254" s="306"/>
      <c r="BF254" s="306"/>
      <c r="BG254" s="306"/>
      <c r="BH254" s="306"/>
      <c r="BI254" s="306"/>
      <c r="BJ254" s="306"/>
      <c r="BK254" s="306"/>
      <c r="BL254" s="306"/>
      <c r="BM254" s="306"/>
      <c r="BN254" s="306"/>
      <c r="BO254" s="306"/>
      <c r="BP254" s="306"/>
      <c r="BQ254" s="306"/>
      <c r="BR254" s="306"/>
      <c r="BS254" s="306"/>
      <c r="BT254" s="306"/>
      <c r="BU254" s="306"/>
      <c r="BV254" s="306"/>
      <c r="BW254" s="306"/>
      <c r="BX254" s="306"/>
      <c r="BY254" s="306"/>
      <c r="BZ254" s="306"/>
      <c r="CA254" s="306"/>
      <c r="CB254" s="306"/>
      <c r="CC254" s="306"/>
      <c r="CD254" s="306"/>
      <c r="CE254" s="306"/>
      <c r="CF254" s="306"/>
      <c r="CG254" s="306"/>
      <c r="CH254" s="306"/>
      <c r="CI254" s="306"/>
      <c r="CJ254" s="306"/>
      <c r="CK254" s="306"/>
      <c r="CL254" s="306"/>
      <c r="CM254" s="306"/>
      <c r="CN254" s="306"/>
      <c r="CO254" s="306"/>
      <c r="CP254" s="306"/>
      <c r="CQ254" s="306"/>
      <c r="CR254" s="306"/>
      <c r="CS254" s="306"/>
      <c r="CT254" s="306"/>
      <c r="CU254" s="306"/>
      <c r="CV254" s="306"/>
      <c r="CW254" s="306"/>
      <c r="CX254" s="306"/>
      <c r="CY254" s="306"/>
      <c r="CZ254" s="306"/>
      <c r="DA254" s="306"/>
      <c r="DB254" s="306"/>
      <c r="DC254" s="306"/>
      <c r="DD254" s="306"/>
      <c r="DE254" s="306"/>
      <c r="DF254" s="306"/>
      <c r="DG254" s="306"/>
      <c r="DH254" s="306"/>
      <c r="DI254" s="306"/>
      <c r="DJ254" s="306"/>
      <c r="DK254" s="306"/>
      <c r="DL254" s="306"/>
      <c r="DM254" s="306"/>
      <c r="DN254" s="306"/>
      <c r="DO254" s="306"/>
      <c r="DP254" s="306"/>
      <c r="DQ254" s="306"/>
      <c r="DR254" s="306"/>
      <c r="DS254" s="306"/>
      <c r="DT254" s="306"/>
      <c r="DU254" s="306"/>
      <c r="DV254" s="306"/>
      <c r="DW254" s="306"/>
      <c r="DX254" s="306"/>
      <c r="DY254" s="306"/>
      <c r="DZ254" s="306"/>
      <c r="EA254" s="306"/>
      <c r="EB254" s="306"/>
      <c r="EC254" s="306"/>
      <c r="ED254" s="306"/>
      <c r="EE254" s="306"/>
      <c r="EF254" s="306"/>
      <c r="EG254" s="306"/>
      <c r="EH254" s="306"/>
      <c r="EI254" s="306"/>
      <c r="EJ254" s="306"/>
      <c r="EK254" s="306"/>
      <c r="EL254" s="306"/>
      <c r="EM254" s="306"/>
      <c r="EN254" s="306"/>
      <c r="EO254" s="306"/>
      <c r="EP254" s="306"/>
      <c r="EQ254" s="306"/>
      <c r="ER254" s="306"/>
      <c r="ES254" s="306"/>
      <c r="ET254" s="306"/>
      <c r="EU254" s="306"/>
      <c r="EV254" s="306"/>
      <c r="EW254" s="306"/>
      <c r="EX254" s="306"/>
      <c r="EY254" s="306"/>
      <c r="EZ254" s="306"/>
      <c r="FA254" s="306"/>
      <c r="FB254" s="306"/>
      <c r="FC254" s="306"/>
      <c r="FD254" s="306"/>
      <c r="FE254" s="306"/>
      <c r="FF254" s="306"/>
      <c r="FG254" s="306"/>
      <c r="FH254" s="306"/>
      <c r="FI254" s="306"/>
      <c r="FJ254" s="306"/>
      <c r="FK254" s="306"/>
      <c r="FL254" s="306"/>
      <c r="FM254" s="306"/>
      <c r="FN254" s="306"/>
      <c r="FO254" s="306"/>
      <c r="FP254" s="306"/>
      <c r="FQ254" s="306"/>
      <c r="FR254" s="306"/>
      <c r="FS254" s="306"/>
      <c r="FT254" s="306"/>
      <c r="FU254" s="306"/>
      <c r="FV254" s="306"/>
      <c r="FW254" s="306"/>
      <c r="FX254" s="306"/>
      <c r="FY254" s="306"/>
      <c r="FZ254" s="306"/>
      <c r="GA254" s="306"/>
      <c r="GB254" s="306"/>
      <c r="GC254" s="306"/>
      <c r="GD254" s="306"/>
      <c r="GE254" s="306"/>
      <c r="GF254" s="306"/>
      <c r="GG254" s="306"/>
      <c r="GH254" s="306"/>
      <c r="GI254" s="306"/>
      <c r="GJ254" s="306"/>
      <c r="GK254" s="306"/>
      <c r="GL254" s="306"/>
      <c r="GM254" s="306"/>
      <c r="GN254" s="306"/>
      <c r="GO254" s="306"/>
      <c r="GP254" s="306"/>
      <c r="GQ254" s="306"/>
      <c r="GR254" s="306"/>
      <c r="GS254" s="306"/>
      <c r="GT254" s="306"/>
      <c r="GU254" s="306"/>
      <c r="GV254" s="306"/>
      <c r="GW254" s="306"/>
      <c r="GX254" s="306"/>
      <c r="GY254" s="306"/>
      <c r="GZ254" s="306"/>
      <c r="HA254" s="306"/>
      <c r="HB254" s="306"/>
      <c r="HC254" s="306"/>
      <c r="HD254" s="306"/>
      <c r="HE254" s="306"/>
      <c r="HF254" s="306"/>
      <c r="HG254" s="306"/>
      <c r="HH254" s="306"/>
      <c r="HI254" s="306"/>
      <c r="HJ254" s="306"/>
      <c r="HK254" s="306"/>
      <c r="HL254" s="306"/>
      <c r="HM254" s="306"/>
      <c r="HN254" s="306"/>
      <c r="HO254" s="306"/>
      <c r="HP254" s="306"/>
      <c r="HQ254" s="306"/>
      <c r="HR254" s="306"/>
      <c r="HS254" s="306"/>
      <c r="HT254" s="306"/>
      <c r="HU254" s="306"/>
      <c r="HV254" s="306"/>
      <c r="HW254" s="306"/>
      <c r="HX254" s="306"/>
      <c r="HY254" s="306"/>
      <c r="HZ254" s="306"/>
      <c r="IA254" s="306"/>
      <c r="IB254" s="306"/>
      <c r="IC254" s="306"/>
      <c r="ID254" s="306"/>
      <c r="IE254" s="306"/>
      <c r="IF254" s="306"/>
      <c r="IG254" s="306"/>
      <c r="IH254" s="306"/>
    </row>
    <row r="255" spans="1:242" s="219" customFormat="1" ht="15" customHeight="1" x14ac:dyDescent="0.3">
      <c r="A255" s="174">
        <v>7.02</v>
      </c>
      <c r="B255" s="231"/>
      <c r="C255" s="232" t="e">
        <f>VLOOKUP(BD.PD8[[#This Row],[Pos]],[18]!PPto[#Data],3,FALSE)</f>
        <v>#REF!</v>
      </c>
      <c r="D255" s="174" t="s">
        <v>23</v>
      </c>
      <c r="E255" s="305" t="str">
        <f>IF(BD.PD8[[#This Row],[.]]="*",VLOOKUP(BD.PD8[[#This Row],[Pos]],[18]Presupuesto!A:H,7,FALSE),"")</f>
        <v/>
      </c>
      <c r="F255" s="502" t="s">
        <v>468</v>
      </c>
      <c r="G255" s="174"/>
      <c r="H255" s="174"/>
      <c r="I255" s="497" t="s">
        <v>251</v>
      </c>
      <c r="J255" s="382">
        <v>2</v>
      </c>
      <c r="K255" s="174" t="s">
        <v>260</v>
      </c>
      <c r="L255" s="383">
        <f>IF(BD.PD8[[#This Row],[Mon]]="DOP",1,HLOOKUP(BD.PD8[[#This Row],[Mon]],Data!$J$1:$K$2,2,FALSE))</f>
        <v>1</v>
      </c>
      <c r="M255" s="384">
        <v>1450</v>
      </c>
      <c r="N255" s="243">
        <f>BD.PD8[[#This Row],[Cant.]]*BD.PD8[[#This Row],[ Tasa ]]*BD.PD8[[#This Row],[ Precio Und.]]</f>
        <v>2900</v>
      </c>
      <c r="O255" s="386">
        <v>0.01</v>
      </c>
      <c r="P255" s="243">
        <f>IF(BD.PD8[[#This Row],[Liquid. '[%']]]&lt;&gt;0,(BD.PD8[[#This Row],[Valor Neto '[DOP']]]*BD.PD8[[#This Row],[Liquid. '[%']]])+BD.PD8[[#This Row],[Valor Neto '[DOP']]],BD.PD8[[#This Row],[Valor Neto '[DOP']]])</f>
        <v>2929</v>
      </c>
      <c r="Q255" s="243">
        <f>BD.PD8[[#This Row],[Ppto. Orden Interna '[DOP']]]/HLOOKUP("USD",Data!$J$1:$K$2,2,FALSE)</f>
        <v>45.061538461538461</v>
      </c>
      <c r="R255" s="381" t="s">
        <v>408</v>
      </c>
      <c r="S255" s="387"/>
      <c r="T255" s="387"/>
      <c r="U255" s="492" t="s">
        <v>406</v>
      </c>
      <c r="V255" s="493">
        <v>801672</v>
      </c>
      <c r="W255" s="494" t="s">
        <v>463</v>
      </c>
      <c r="X255" s="495">
        <v>16</v>
      </c>
      <c r="Y255" s="388">
        <v>1</v>
      </c>
      <c r="Z255" s="243">
        <f>BD.PD8[[#This Row],[Av.P1 '[%']]]*BD.PD8[[#This Row],[Ppto. Orden Interna '[DOP']]]</f>
        <v>2929</v>
      </c>
      <c r="AA255" s="249"/>
      <c r="AB255" s="389"/>
      <c r="AC255" s="243">
        <f>BD.PD8[[#This Row],[Av.P2 '[%']]]*BD.PD8[[#This Row],[Ppto. Orden Interna '[DOP']]]</f>
        <v>0</v>
      </c>
      <c r="AD255" s="249"/>
      <c r="AE255" s="389"/>
      <c r="AF255" s="243">
        <f>BD.PD8[[#This Row],[Av.P3 '[%']]]*BD.PD8[[#This Row],[Ppto. Orden Interna '[DOP']]]</f>
        <v>0</v>
      </c>
      <c r="AG255" s="243"/>
      <c r="AH255" s="243"/>
      <c r="AI255" s="243"/>
      <c r="AJ255" s="243"/>
      <c r="AK255" s="243"/>
      <c r="AL255" s="243"/>
      <c r="AM255" s="496">
        <f>BD.PD8[[#This Row],[Pago 3]]+BD.PD8[[#This Row],[Pago 2]]+BD.PD8[[#This Row],[Pago 1]]</f>
        <v>2929</v>
      </c>
      <c r="AN255" s="308" t="s">
        <v>244</v>
      </c>
      <c r="AO255" s="308" t="s">
        <v>245</v>
      </c>
      <c r="AP255" s="308" t="s">
        <v>246</v>
      </c>
      <c r="AQ255" s="308" t="s">
        <v>247</v>
      </c>
      <c r="AR255" s="308">
        <v>594</v>
      </c>
      <c r="AS255" s="308" t="s">
        <v>248</v>
      </c>
      <c r="AT255" s="249" t="s">
        <v>1356</v>
      </c>
      <c r="AU255" s="306"/>
      <c r="AV255" s="306"/>
      <c r="AW255" s="306"/>
      <c r="AX255" s="306"/>
      <c r="AY255" s="306"/>
      <c r="AZ255" s="306"/>
      <c r="BA255" s="306"/>
      <c r="BB255" s="306"/>
      <c r="BC255" s="306"/>
      <c r="BD255" s="306"/>
      <c r="BE255" s="306"/>
      <c r="BF255" s="306"/>
      <c r="BG255" s="306"/>
      <c r="BH255" s="306"/>
      <c r="BI255" s="306"/>
      <c r="BJ255" s="306"/>
      <c r="BK255" s="306"/>
      <c r="BL255" s="306"/>
      <c r="BM255" s="306"/>
      <c r="BN255" s="306"/>
      <c r="BO255" s="306"/>
      <c r="BP255" s="306"/>
      <c r="BQ255" s="306"/>
      <c r="BR255" s="306"/>
      <c r="BS255" s="306"/>
      <c r="BT255" s="306"/>
      <c r="BU255" s="306"/>
      <c r="BV255" s="306"/>
      <c r="BW255" s="306"/>
      <c r="BX255" s="306"/>
      <c r="BY255" s="306"/>
      <c r="BZ255" s="306"/>
      <c r="CA255" s="306"/>
      <c r="CB255" s="306"/>
      <c r="CC255" s="306"/>
      <c r="CD255" s="306"/>
      <c r="CE255" s="306"/>
      <c r="CF255" s="306"/>
      <c r="CG255" s="306"/>
      <c r="CH255" s="306"/>
      <c r="CI255" s="306"/>
      <c r="CJ255" s="306"/>
      <c r="CK255" s="306"/>
      <c r="CL255" s="306"/>
      <c r="CM255" s="306"/>
      <c r="CN255" s="306"/>
      <c r="CO255" s="306"/>
      <c r="CP255" s="306"/>
      <c r="CQ255" s="306"/>
      <c r="CR255" s="306"/>
      <c r="CS255" s="306"/>
      <c r="CT255" s="306"/>
      <c r="CU255" s="306"/>
      <c r="CV255" s="306"/>
      <c r="CW255" s="306"/>
      <c r="CX255" s="306"/>
      <c r="CY255" s="306"/>
      <c r="CZ255" s="306"/>
      <c r="DA255" s="306"/>
      <c r="DB255" s="306"/>
      <c r="DC255" s="306"/>
      <c r="DD255" s="306"/>
      <c r="DE255" s="306"/>
      <c r="DF255" s="306"/>
      <c r="DG255" s="306"/>
      <c r="DH255" s="306"/>
      <c r="DI255" s="306"/>
      <c r="DJ255" s="306"/>
      <c r="DK255" s="306"/>
      <c r="DL255" s="306"/>
      <c r="DM255" s="306"/>
      <c r="DN255" s="306"/>
      <c r="DO255" s="306"/>
      <c r="DP255" s="306"/>
      <c r="DQ255" s="306"/>
      <c r="DR255" s="306"/>
      <c r="DS255" s="306"/>
      <c r="DT255" s="306"/>
      <c r="DU255" s="306"/>
      <c r="DV255" s="306"/>
      <c r="DW255" s="306"/>
      <c r="DX255" s="306"/>
      <c r="DY255" s="306"/>
      <c r="DZ255" s="306"/>
      <c r="EA255" s="306"/>
      <c r="EB255" s="306"/>
      <c r="EC255" s="306"/>
      <c r="ED255" s="306"/>
      <c r="EE255" s="306"/>
      <c r="EF255" s="306"/>
      <c r="EG255" s="306"/>
      <c r="EH255" s="306"/>
      <c r="EI255" s="306"/>
      <c r="EJ255" s="306"/>
      <c r="EK255" s="306"/>
      <c r="EL255" s="306"/>
      <c r="EM255" s="306"/>
      <c r="EN255" s="306"/>
      <c r="EO255" s="306"/>
      <c r="EP255" s="306"/>
      <c r="EQ255" s="306"/>
      <c r="ER255" s="306"/>
      <c r="ES255" s="306"/>
      <c r="ET255" s="306"/>
      <c r="EU255" s="306"/>
      <c r="EV255" s="306"/>
      <c r="EW255" s="306"/>
      <c r="EX255" s="306"/>
      <c r="EY255" s="306"/>
      <c r="EZ255" s="306"/>
      <c r="FA255" s="306"/>
      <c r="FB255" s="306"/>
      <c r="FC255" s="306"/>
      <c r="FD255" s="306"/>
      <c r="FE255" s="306"/>
      <c r="FF255" s="306"/>
      <c r="FG255" s="306"/>
      <c r="FH255" s="306"/>
      <c r="FI255" s="306"/>
      <c r="FJ255" s="306"/>
      <c r="FK255" s="306"/>
      <c r="FL255" s="306"/>
      <c r="FM255" s="306"/>
      <c r="FN255" s="306"/>
      <c r="FO255" s="306"/>
      <c r="FP255" s="306"/>
      <c r="FQ255" s="306"/>
      <c r="FR255" s="306"/>
      <c r="FS255" s="306"/>
      <c r="FT255" s="306"/>
      <c r="FU255" s="306"/>
      <c r="FV255" s="306"/>
      <c r="FW255" s="306"/>
      <c r="FX255" s="306"/>
      <c r="FY255" s="306"/>
      <c r="FZ255" s="306"/>
      <c r="GA255" s="306"/>
      <c r="GB255" s="306"/>
      <c r="GC255" s="306"/>
      <c r="GD255" s="306"/>
      <c r="GE255" s="306"/>
      <c r="GF255" s="306"/>
      <c r="GG255" s="306"/>
      <c r="GH255" s="306"/>
      <c r="GI255" s="306"/>
      <c r="GJ255" s="306"/>
      <c r="GK255" s="306"/>
      <c r="GL255" s="306"/>
      <c r="GM255" s="306"/>
      <c r="GN255" s="306"/>
      <c r="GO255" s="306"/>
      <c r="GP255" s="306"/>
      <c r="GQ255" s="306"/>
      <c r="GR255" s="306"/>
      <c r="GS255" s="306"/>
      <c r="GT255" s="306"/>
      <c r="GU255" s="306"/>
      <c r="GV255" s="306"/>
      <c r="GW255" s="306"/>
      <c r="GX255" s="306"/>
      <c r="GY255" s="306"/>
      <c r="GZ255" s="306"/>
      <c r="HA255" s="306"/>
      <c r="HB255" s="306"/>
      <c r="HC255" s="306"/>
      <c r="HD255" s="306"/>
      <c r="HE255" s="306"/>
      <c r="HF255" s="306"/>
      <c r="HG255" s="306"/>
      <c r="HH255" s="306"/>
      <c r="HI255" s="306"/>
      <c r="HJ255" s="306"/>
      <c r="HK255" s="306"/>
      <c r="HL255" s="306"/>
      <c r="HM255" s="306"/>
      <c r="HN255" s="306"/>
      <c r="HO255" s="306"/>
      <c r="HP255" s="306"/>
      <c r="HQ255" s="306"/>
      <c r="HR255" s="306"/>
      <c r="HS255" s="306"/>
      <c r="HT255" s="306"/>
      <c r="HU255" s="306"/>
      <c r="HV255" s="306"/>
      <c r="HW255" s="306"/>
      <c r="HX255" s="306"/>
      <c r="HY255" s="306"/>
      <c r="HZ255" s="306"/>
      <c r="IA255" s="306"/>
      <c r="IB255" s="306"/>
      <c r="IC255" s="306"/>
      <c r="ID255" s="306"/>
      <c r="IE255" s="306"/>
      <c r="IF255" s="306"/>
      <c r="IG255" s="306"/>
      <c r="IH255" s="306"/>
    </row>
    <row r="256" spans="1:242" s="219" customFormat="1" ht="15" customHeight="1" x14ac:dyDescent="0.3">
      <c r="A256" s="174">
        <v>7.02</v>
      </c>
      <c r="B256" s="231"/>
      <c r="C256" s="232" t="e">
        <f>VLOOKUP(BD.PD8[[#This Row],[Pos]],[18]!PPto[#Data],3,FALSE)</f>
        <v>#REF!</v>
      </c>
      <c r="D256" s="174" t="s">
        <v>23</v>
      </c>
      <c r="E256" s="305" t="str">
        <f>IF(BD.PD8[[#This Row],[.]]="*",VLOOKUP(BD.PD8[[#This Row],[Pos]],[18]Presupuesto!A:H,7,FALSE),"")</f>
        <v/>
      </c>
      <c r="F256" s="502" t="s">
        <v>469</v>
      </c>
      <c r="G256" s="174"/>
      <c r="H256" s="174"/>
      <c r="I256" s="497" t="s">
        <v>251</v>
      </c>
      <c r="J256" s="382">
        <v>4</v>
      </c>
      <c r="K256" s="174" t="s">
        <v>260</v>
      </c>
      <c r="L256" s="383">
        <f>IF(BD.PD8[[#This Row],[Mon]]="DOP",1,HLOOKUP(BD.PD8[[#This Row],[Mon]],Data!$J$1:$K$2,2,FALSE))</f>
        <v>1</v>
      </c>
      <c r="M256" s="384">
        <v>1450</v>
      </c>
      <c r="N256" s="243">
        <f>BD.PD8[[#This Row],[Cant.]]*BD.PD8[[#This Row],[ Tasa ]]*BD.PD8[[#This Row],[ Precio Und.]]</f>
        <v>5800</v>
      </c>
      <c r="O256" s="386">
        <v>0.01</v>
      </c>
      <c r="P256" s="243">
        <f>IF(BD.PD8[[#This Row],[Liquid. '[%']]]&lt;&gt;0,(BD.PD8[[#This Row],[Valor Neto '[DOP']]]*BD.PD8[[#This Row],[Liquid. '[%']]])+BD.PD8[[#This Row],[Valor Neto '[DOP']]],BD.PD8[[#This Row],[Valor Neto '[DOP']]])</f>
        <v>5858</v>
      </c>
      <c r="Q256" s="243">
        <f>BD.PD8[[#This Row],[Ppto. Orden Interna '[DOP']]]/HLOOKUP("USD",Data!$J$1:$K$2,2,FALSE)</f>
        <v>90.123076923076923</v>
      </c>
      <c r="R256" s="381" t="s">
        <v>408</v>
      </c>
      <c r="S256" s="387"/>
      <c r="T256" s="387"/>
      <c r="U256" s="492" t="s">
        <v>406</v>
      </c>
      <c r="V256" s="493">
        <v>801672</v>
      </c>
      <c r="W256" s="494" t="s">
        <v>439</v>
      </c>
      <c r="X256" s="495">
        <v>16</v>
      </c>
      <c r="Y256" s="388">
        <v>1</v>
      </c>
      <c r="Z256" s="243">
        <f>BD.PD8[[#This Row],[Av.P1 '[%']]]*BD.PD8[[#This Row],[Ppto. Orden Interna '[DOP']]]</f>
        <v>5858</v>
      </c>
      <c r="AA256" s="249"/>
      <c r="AB256" s="389"/>
      <c r="AC256" s="243">
        <f>BD.PD8[[#This Row],[Av.P2 '[%']]]*BD.PD8[[#This Row],[Ppto. Orden Interna '[DOP']]]</f>
        <v>0</v>
      </c>
      <c r="AD256" s="249"/>
      <c r="AE256" s="389"/>
      <c r="AF256" s="243">
        <f>BD.PD8[[#This Row],[Av.P3 '[%']]]*BD.PD8[[#This Row],[Ppto. Orden Interna '[DOP']]]</f>
        <v>0</v>
      </c>
      <c r="AG256" s="243"/>
      <c r="AH256" s="243"/>
      <c r="AI256" s="243"/>
      <c r="AJ256" s="243"/>
      <c r="AK256" s="243"/>
      <c r="AL256" s="243"/>
      <c r="AM256" s="496">
        <f>BD.PD8[[#This Row],[Pago 3]]+BD.PD8[[#This Row],[Pago 2]]+BD.PD8[[#This Row],[Pago 1]]</f>
        <v>5858</v>
      </c>
      <c r="AN256" s="308" t="s">
        <v>244</v>
      </c>
      <c r="AO256" s="308" t="s">
        <v>245</v>
      </c>
      <c r="AP256" s="308" t="s">
        <v>246</v>
      </c>
      <c r="AQ256" s="308" t="s">
        <v>247</v>
      </c>
      <c r="AR256" s="308">
        <v>594</v>
      </c>
      <c r="AS256" s="308" t="s">
        <v>248</v>
      </c>
      <c r="AT256" s="249" t="s">
        <v>1356</v>
      </c>
      <c r="AU256" s="306"/>
      <c r="AV256" s="306"/>
      <c r="AW256" s="306"/>
      <c r="AX256" s="306"/>
      <c r="AY256" s="306"/>
      <c r="AZ256" s="306"/>
      <c r="BA256" s="306"/>
      <c r="BB256" s="306"/>
      <c r="BC256" s="306"/>
      <c r="BD256" s="306"/>
      <c r="BE256" s="306"/>
      <c r="BF256" s="306"/>
      <c r="BG256" s="306"/>
      <c r="BH256" s="306"/>
      <c r="BI256" s="306"/>
      <c r="BJ256" s="306"/>
      <c r="BK256" s="306"/>
      <c r="BL256" s="306"/>
      <c r="BM256" s="306"/>
      <c r="BN256" s="306"/>
      <c r="BO256" s="306"/>
      <c r="BP256" s="306"/>
      <c r="BQ256" s="306"/>
      <c r="BR256" s="306"/>
      <c r="BS256" s="306"/>
      <c r="BT256" s="306"/>
      <c r="BU256" s="306"/>
      <c r="BV256" s="306"/>
      <c r="BW256" s="306"/>
      <c r="BX256" s="306"/>
      <c r="BY256" s="306"/>
      <c r="BZ256" s="306"/>
      <c r="CA256" s="306"/>
      <c r="CB256" s="306"/>
      <c r="CC256" s="306"/>
      <c r="CD256" s="306"/>
      <c r="CE256" s="306"/>
      <c r="CF256" s="306"/>
      <c r="CG256" s="306"/>
      <c r="CH256" s="306"/>
      <c r="CI256" s="306"/>
      <c r="CJ256" s="306"/>
      <c r="CK256" s="306"/>
      <c r="CL256" s="306"/>
      <c r="CM256" s="306"/>
      <c r="CN256" s="306"/>
      <c r="CO256" s="306"/>
      <c r="CP256" s="306"/>
      <c r="CQ256" s="306"/>
      <c r="CR256" s="306"/>
      <c r="CS256" s="306"/>
      <c r="CT256" s="306"/>
      <c r="CU256" s="306"/>
      <c r="CV256" s="306"/>
      <c r="CW256" s="306"/>
      <c r="CX256" s="306"/>
      <c r="CY256" s="306"/>
      <c r="CZ256" s="306"/>
      <c r="DA256" s="306"/>
      <c r="DB256" s="306"/>
      <c r="DC256" s="306"/>
      <c r="DD256" s="306"/>
      <c r="DE256" s="306"/>
      <c r="DF256" s="306"/>
      <c r="DG256" s="306"/>
      <c r="DH256" s="306"/>
      <c r="DI256" s="306"/>
      <c r="DJ256" s="306"/>
      <c r="DK256" s="306"/>
      <c r="DL256" s="306"/>
      <c r="DM256" s="306"/>
      <c r="DN256" s="306"/>
      <c r="DO256" s="306"/>
      <c r="DP256" s="306"/>
      <c r="DQ256" s="306"/>
      <c r="DR256" s="306"/>
      <c r="DS256" s="306"/>
      <c r="DT256" s="306"/>
      <c r="DU256" s="306"/>
      <c r="DV256" s="306"/>
      <c r="DW256" s="306"/>
      <c r="DX256" s="306"/>
      <c r="DY256" s="306"/>
      <c r="DZ256" s="306"/>
      <c r="EA256" s="306"/>
      <c r="EB256" s="306"/>
      <c r="EC256" s="306"/>
      <c r="ED256" s="306"/>
      <c r="EE256" s="306"/>
      <c r="EF256" s="306"/>
      <c r="EG256" s="306"/>
      <c r="EH256" s="306"/>
      <c r="EI256" s="306"/>
      <c r="EJ256" s="306"/>
      <c r="EK256" s="306"/>
      <c r="EL256" s="306"/>
      <c r="EM256" s="306"/>
      <c r="EN256" s="306"/>
      <c r="EO256" s="306"/>
      <c r="EP256" s="306"/>
      <c r="EQ256" s="306"/>
      <c r="ER256" s="306"/>
      <c r="ES256" s="306"/>
      <c r="ET256" s="306"/>
      <c r="EU256" s="306"/>
      <c r="EV256" s="306"/>
      <c r="EW256" s="306"/>
      <c r="EX256" s="306"/>
      <c r="EY256" s="306"/>
      <c r="EZ256" s="306"/>
      <c r="FA256" s="306"/>
      <c r="FB256" s="306"/>
      <c r="FC256" s="306"/>
      <c r="FD256" s="306"/>
      <c r="FE256" s="306"/>
      <c r="FF256" s="306"/>
      <c r="FG256" s="306"/>
      <c r="FH256" s="306"/>
      <c r="FI256" s="306"/>
      <c r="FJ256" s="306"/>
      <c r="FK256" s="306"/>
      <c r="FL256" s="306"/>
      <c r="FM256" s="306"/>
      <c r="FN256" s="306"/>
      <c r="FO256" s="306"/>
      <c r="FP256" s="306"/>
      <c r="FQ256" s="306"/>
      <c r="FR256" s="306"/>
      <c r="FS256" s="306"/>
      <c r="FT256" s="306"/>
      <c r="FU256" s="306"/>
      <c r="FV256" s="306"/>
      <c r="FW256" s="306"/>
      <c r="FX256" s="306"/>
      <c r="FY256" s="306"/>
      <c r="FZ256" s="306"/>
      <c r="GA256" s="306"/>
      <c r="GB256" s="306"/>
      <c r="GC256" s="306"/>
      <c r="GD256" s="306"/>
      <c r="GE256" s="306"/>
      <c r="GF256" s="306"/>
      <c r="GG256" s="306"/>
      <c r="GH256" s="306"/>
      <c r="GI256" s="306"/>
      <c r="GJ256" s="306"/>
      <c r="GK256" s="306"/>
      <c r="GL256" s="306"/>
      <c r="GM256" s="306"/>
      <c r="GN256" s="306"/>
      <c r="GO256" s="306"/>
      <c r="GP256" s="306"/>
      <c r="GQ256" s="306"/>
      <c r="GR256" s="306"/>
      <c r="GS256" s="306"/>
      <c r="GT256" s="306"/>
      <c r="GU256" s="306"/>
      <c r="GV256" s="306"/>
      <c r="GW256" s="306"/>
      <c r="GX256" s="306"/>
      <c r="GY256" s="306"/>
      <c r="GZ256" s="306"/>
      <c r="HA256" s="306"/>
      <c r="HB256" s="306"/>
      <c r="HC256" s="306"/>
      <c r="HD256" s="306"/>
      <c r="HE256" s="306"/>
      <c r="HF256" s="306"/>
      <c r="HG256" s="306"/>
      <c r="HH256" s="306"/>
      <c r="HI256" s="306"/>
      <c r="HJ256" s="306"/>
      <c r="HK256" s="306"/>
      <c r="HL256" s="306"/>
      <c r="HM256" s="306"/>
      <c r="HN256" s="306"/>
      <c r="HO256" s="306"/>
      <c r="HP256" s="306"/>
      <c r="HQ256" s="306"/>
      <c r="HR256" s="306"/>
      <c r="HS256" s="306"/>
      <c r="HT256" s="306"/>
      <c r="HU256" s="306"/>
      <c r="HV256" s="306"/>
      <c r="HW256" s="306"/>
      <c r="HX256" s="306"/>
      <c r="HY256" s="306"/>
      <c r="HZ256" s="306"/>
      <c r="IA256" s="306"/>
      <c r="IB256" s="306"/>
      <c r="IC256" s="306"/>
      <c r="ID256" s="306"/>
      <c r="IE256" s="306"/>
      <c r="IF256" s="306"/>
      <c r="IG256" s="306"/>
      <c r="IH256" s="306"/>
    </row>
    <row r="257" spans="1:242" s="219" customFormat="1" ht="15" customHeight="1" x14ac:dyDescent="0.3">
      <c r="A257" s="174">
        <v>7.02</v>
      </c>
      <c r="B257" s="231"/>
      <c r="C257" s="232" t="e">
        <f>VLOOKUP(BD.PD8[[#This Row],[Pos]],[18]!PPto[#Data],3,FALSE)</f>
        <v>#REF!</v>
      </c>
      <c r="D257" s="174" t="s">
        <v>23</v>
      </c>
      <c r="E257" s="305" t="str">
        <f>IF(BD.PD8[[#This Row],[.]]="*",VLOOKUP(BD.PD8[[#This Row],[Pos]],[18]Presupuesto!A:H,7,FALSE),"")</f>
        <v/>
      </c>
      <c r="F257" s="502" t="s">
        <v>470</v>
      </c>
      <c r="G257" s="174"/>
      <c r="H257" s="174"/>
      <c r="I257" s="497" t="s">
        <v>251</v>
      </c>
      <c r="J257" s="382">
        <v>2</v>
      </c>
      <c r="K257" s="174" t="s">
        <v>260</v>
      </c>
      <c r="L257" s="383">
        <f>IF(BD.PD8[[#This Row],[Mon]]="DOP",1,HLOOKUP(BD.PD8[[#This Row],[Mon]],Data!$J$1:$K$2,2,FALSE))</f>
        <v>1</v>
      </c>
      <c r="M257" s="384">
        <v>500</v>
      </c>
      <c r="N257" s="243">
        <f>BD.PD8[[#This Row],[Cant.]]*BD.PD8[[#This Row],[ Tasa ]]*BD.PD8[[#This Row],[ Precio Und.]]</f>
        <v>1000</v>
      </c>
      <c r="O257" s="386">
        <v>0.01</v>
      </c>
      <c r="P257" s="243">
        <f>IF(BD.PD8[[#This Row],[Liquid. '[%']]]&lt;&gt;0,(BD.PD8[[#This Row],[Valor Neto '[DOP']]]*BD.PD8[[#This Row],[Liquid. '[%']]])+BD.PD8[[#This Row],[Valor Neto '[DOP']]],BD.PD8[[#This Row],[Valor Neto '[DOP']]])</f>
        <v>1010</v>
      </c>
      <c r="Q257" s="243">
        <f>BD.PD8[[#This Row],[Ppto. Orden Interna '[DOP']]]/HLOOKUP("USD",Data!$J$1:$K$2,2,FALSE)</f>
        <v>15.538461538461538</v>
      </c>
      <c r="R257" s="381" t="s">
        <v>408</v>
      </c>
      <c r="S257" s="387"/>
      <c r="T257" s="387"/>
      <c r="U257" s="492" t="s">
        <v>406</v>
      </c>
      <c r="V257" s="493">
        <v>801672</v>
      </c>
      <c r="W257" s="494" t="s">
        <v>439</v>
      </c>
      <c r="X257" s="495">
        <v>16</v>
      </c>
      <c r="Y257" s="388">
        <v>1</v>
      </c>
      <c r="Z257" s="243">
        <f>BD.PD8[[#This Row],[Av.P1 '[%']]]*BD.PD8[[#This Row],[Ppto. Orden Interna '[DOP']]]</f>
        <v>1010</v>
      </c>
      <c r="AA257" s="249"/>
      <c r="AB257" s="389"/>
      <c r="AC257" s="243">
        <f>BD.PD8[[#This Row],[Av.P2 '[%']]]*BD.PD8[[#This Row],[Ppto. Orden Interna '[DOP']]]</f>
        <v>0</v>
      </c>
      <c r="AD257" s="249"/>
      <c r="AE257" s="389"/>
      <c r="AF257" s="243">
        <f>BD.PD8[[#This Row],[Av.P3 '[%']]]*BD.PD8[[#This Row],[Ppto. Orden Interna '[DOP']]]</f>
        <v>0</v>
      </c>
      <c r="AG257" s="243"/>
      <c r="AH257" s="243"/>
      <c r="AI257" s="243"/>
      <c r="AJ257" s="243"/>
      <c r="AK257" s="243"/>
      <c r="AL257" s="243"/>
      <c r="AM257" s="496">
        <f>BD.PD8[[#This Row],[Pago 3]]+BD.PD8[[#This Row],[Pago 2]]+BD.PD8[[#This Row],[Pago 1]]</f>
        <v>1010</v>
      </c>
      <c r="AN257" s="308" t="s">
        <v>244</v>
      </c>
      <c r="AO257" s="308" t="s">
        <v>245</v>
      </c>
      <c r="AP257" s="308" t="s">
        <v>246</v>
      </c>
      <c r="AQ257" s="308" t="s">
        <v>247</v>
      </c>
      <c r="AR257" s="308">
        <v>594</v>
      </c>
      <c r="AS257" s="308" t="s">
        <v>248</v>
      </c>
      <c r="AT257" s="249" t="s">
        <v>1356</v>
      </c>
      <c r="AU257" s="306"/>
      <c r="AV257" s="306"/>
      <c r="AW257" s="306"/>
      <c r="AX257" s="306"/>
      <c r="AY257" s="306"/>
      <c r="AZ257" s="306"/>
      <c r="BA257" s="306"/>
      <c r="BB257" s="306"/>
      <c r="BC257" s="306"/>
      <c r="BD257" s="306"/>
      <c r="BE257" s="306"/>
      <c r="BF257" s="306"/>
      <c r="BG257" s="306"/>
      <c r="BH257" s="306"/>
      <c r="BI257" s="306"/>
      <c r="BJ257" s="306"/>
      <c r="BK257" s="306"/>
      <c r="BL257" s="306"/>
      <c r="BM257" s="306"/>
      <c r="BN257" s="306"/>
      <c r="BO257" s="306"/>
      <c r="BP257" s="306"/>
      <c r="BQ257" s="306"/>
      <c r="BR257" s="306"/>
      <c r="BS257" s="306"/>
      <c r="BT257" s="306"/>
      <c r="BU257" s="306"/>
      <c r="BV257" s="306"/>
      <c r="BW257" s="306"/>
      <c r="BX257" s="306"/>
      <c r="BY257" s="306"/>
      <c r="BZ257" s="306"/>
      <c r="CA257" s="306"/>
      <c r="CB257" s="306"/>
      <c r="CC257" s="306"/>
      <c r="CD257" s="306"/>
      <c r="CE257" s="306"/>
      <c r="CF257" s="306"/>
      <c r="CG257" s="306"/>
      <c r="CH257" s="306"/>
      <c r="CI257" s="306"/>
      <c r="CJ257" s="306"/>
      <c r="CK257" s="306"/>
      <c r="CL257" s="306"/>
      <c r="CM257" s="306"/>
      <c r="CN257" s="306"/>
      <c r="CO257" s="306"/>
      <c r="CP257" s="306"/>
      <c r="CQ257" s="306"/>
      <c r="CR257" s="306"/>
      <c r="CS257" s="306"/>
      <c r="CT257" s="306"/>
      <c r="CU257" s="306"/>
      <c r="CV257" s="306"/>
      <c r="CW257" s="306"/>
      <c r="CX257" s="306"/>
      <c r="CY257" s="306"/>
      <c r="CZ257" s="306"/>
      <c r="DA257" s="306"/>
      <c r="DB257" s="306"/>
      <c r="DC257" s="306"/>
      <c r="DD257" s="306"/>
      <c r="DE257" s="306"/>
      <c r="DF257" s="306"/>
      <c r="DG257" s="306"/>
      <c r="DH257" s="306"/>
      <c r="DI257" s="306"/>
      <c r="DJ257" s="306"/>
      <c r="DK257" s="306"/>
      <c r="DL257" s="306"/>
      <c r="DM257" s="306"/>
      <c r="DN257" s="306"/>
      <c r="DO257" s="306"/>
      <c r="DP257" s="306"/>
      <c r="DQ257" s="306"/>
      <c r="DR257" s="306"/>
      <c r="DS257" s="306"/>
      <c r="DT257" s="306"/>
      <c r="DU257" s="306"/>
      <c r="DV257" s="306"/>
      <c r="DW257" s="306"/>
      <c r="DX257" s="306"/>
      <c r="DY257" s="306"/>
      <c r="DZ257" s="306"/>
      <c r="EA257" s="306"/>
      <c r="EB257" s="306"/>
      <c r="EC257" s="306"/>
      <c r="ED257" s="306"/>
      <c r="EE257" s="306"/>
      <c r="EF257" s="306"/>
      <c r="EG257" s="306"/>
      <c r="EH257" s="306"/>
      <c r="EI257" s="306"/>
      <c r="EJ257" s="306"/>
      <c r="EK257" s="306"/>
      <c r="EL257" s="306"/>
      <c r="EM257" s="306"/>
      <c r="EN257" s="306"/>
      <c r="EO257" s="306"/>
      <c r="EP257" s="306"/>
      <c r="EQ257" s="306"/>
      <c r="ER257" s="306"/>
      <c r="ES257" s="306"/>
      <c r="ET257" s="306"/>
      <c r="EU257" s="306"/>
      <c r="EV257" s="306"/>
      <c r="EW257" s="306"/>
      <c r="EX257" s="306"/>
      <c r="EY257" s="306"/>
      <c r="EZ257" s="306"/>
      <c r="FA257" s="306"/>
      <c r="FB257" s="306"/>
      <c r="FC257" s="306"/>
      <c r="FD257" s="306"/>
      <c r="FE257" s="306"/>
      <c r="FF257" s="306"/>
      <c r="FG257" s="306"/>
      <c r="FH257" s="306"/>
      <c r="FI257" s="306"/>
      <c r="FJ257" s="306"/>
      <c r="FK257" s="306"/>
      <c r="FL257" s="306"/>
      <c r="FM257" s="306"/>
      <c r="FN257" s="306"/>
      <c r="FO257" s="306"/>
      <c r="FP257" s="306"/>
      <c r="FQ257" s="306"/>
      <c r="FR257" s="306"/>
      <c r="FS257" s="306"/>
      <c r="FT257" s="306"/>
      <c r="FU257" s="306"/>
      <c r="FV257" s="306"/>
      <c r="FW257" s="306"/>
      <c r="FX257" s="306"/>
      <c r="FY257" s="306"/>
      <c r="FZ257" s="306"/>
      <c r="GA257" s="306"/>
      <c r="GB257" s="306"/>
      <c r="GC257" s="306"/>
      <c r="GD257" s="306"/>
      <c r="GE257" s="306"/>
      <c r="GF257" s="306"/>
      <c r="GG257" s="306"/>
      <c r="GH257" s="306"/>
      <c r="GI257" s="306"/>
      <c r="GJ257" s="306"/>
      <c r="GK257" s="306"/>
      <c r="GL257" s="306"/>
      <c r="GM257" s="306"/>
      <c r="GN257" s="306"/>
      <c r="GO257" s="306"/>
      <c r="GP257" s="306"/>
      <c r="GQ257" s="306"/>
      <c r="GR257" s="306"/>
      <c r="GS257" s="306"/>
      <c r="GT257" s="306"/>
      <c r="GU257" s="306"/>
      <c r="GV257" s="306"/>
      <c r="GW257" s="306"/>
      <c r="GX257" s="306"/>
      <c r="GY257" s="306"/>
      <c r="GZ257" s="306"/>
      <c r="HA257" s="306"/>
      <c r="HB257" s="306"/>
      <c r="HC257" s="306"/>
      <c r="HD257" s="306"/>
      <c r="HE257" s="306"/>
      <c r="HF257" s="306"/>
      <c r="HG257" s="306"/>
      <c r="HH257" s="306"/>
      <c r="HI257" s="306"/>
      <c r="HJ257" s="306"/>
      <c r="HK257" s="306"/>
      <c r="HL257" s="306"/>
      <c r="HM257" s="306"/>
      <c r="HN257" s="306"/>
      <c r="HO257" s="306"/>
      <c r="HP257" s="306"/>
      <c r="HQ257" s="306"/>
      <c r="HR257" s="306"/>
      <c r="HS257" s="306"/>
      <c r="HT257" s="306"/>
      <c r="HU257" s="306"/>
      <c r="HV257" s="306"/>
      <c r="HW257" s="306"/>
      <c r="HX257" s="306"/>
      <c r="HY257" s="306"/>
      <c r="HZ257" s="306"/>
      <c r="IA257" s="306"/>
      <c r="IB257" s="306"/>
      <c r="IC257" s="306"/>
      <c r="ID257" s="306"/>
      <c r="IE257" s="306"/>
      <c r="IF257" s="306"/>
      <c r="IG257" s="306"/>
      <c r="IH257" s="306"/>
    </row>
    <row r="258" spans="1:242" s="219" customFormat="1" ht="15" customHeight="1" x14ac:dyDescent="0.3">
      <c r="A258" s="174">
        <v>7.02</v>
      </c>
      <c r="B258" s="231"/>
      <c r="C258" s="232" t="e">
        <f>VLOOKUP(BD.PD8[[#This Row],[Pos]],[18]!PPto[#Data],3,FALSE)</f>
        <v>#REF!</v>
      </c>
      <c r="D258" s="174" t="s">
        <v>23</v>
      </c>
      <c r="E258" s="305" t="str">
        <f>IF(BD.PD8[[#This Row],[.]]="*",VLOOKUP(BD.PD8[[#This Row],[Pos]],[18]Presupuesto!A:H,7,FALSE),"")</f>
        <v/>
      </c>
      <c r="F258" s="502" t="s">
        <v>471</v>
      </c>
      <c r="G258" s="174"/>
      <c r="H258" s="174"/>
      <c r="I258" s="497" t="s">
        <v>251</v>
      </c>
      <c r="J258" s="382">
        <v>1</v>
      </c>
      <c r="K258" s="174" t="s">
        <v>260</v>
      </c>
      <c r="L258" s="383">
        <f>IF(BD.PD8[[#This Row],[Mon]]="DOP",1,HLOOKUP(BD.PD8[[#This Row],[Mon]],Data!$J$1:$K$2,2,FALSE))</f>
        <v>1</v>
      </c>
      <c r="M258" s="384">
        <v>68807.789999999994</v>
      </c>
      <c r="N258" s="243">
        <f>BD.PD8[[#This Row],[Cant.]]*BD.PD8[[#This Row],[ Tasa ]]*BD.PD8[[#This Row],[ Precio Und.]]</f>
        <v>68807.789999999994</v>
      </c>
      <c r="O258" s="386">
        <v>0.01</v>
      </c>
      <c r="P258" s="243">
        <f>IF(BD.PD8[[#This Row],[Liquid. '[%']]]&lt;&gt;0,(BD.PD8[[#This Row],[Valor Neto '[DOP']]]*BD.PD8[[#This Row],[Liquid. '[%']]])+BD.PD8[[#This Row],[Valor Neto '[DOP']]],BD.PD8[[#This Row],[Valor Neto '[DOP']]])</f>
        <v>69495.867899999997</v>
      </c>
      <c r="Q258" s="243">
        <f>BD.PD8[[#This Row],[Ppto. Orden Interna '[DOP']]]/HLOOKUP("USD",Data!$J$1:$K$2,2,FALSE)</f>
        <v>1069.1671984615384</v>
      </c>
      <c r="R258" s="381" t="s">
        <v>408</v>
      </c>
      <c r="S258" s="387"/>
      <c r="T258" s="387"/>
      <c r="U258" s="492" t="s">
        <v>406</v>
      </c>
      <c r="V258" s="493">
        <v>801672</v>
      </c>
      <c r="W258" s="494" t="s">
        <v>439</v>
      </c>
      <c r="X258" s="495">
        <v>16</v>
      </c>
      <c r="Y258" s="388">
        <v>1</v>
      </c>
      <c r="Z258" s="243">
        <f>BD.PD8[[#This Row],[Av.P1 '[%']]]*BD.PD8[[#This Row],[Ppto. Orden Interna '[DOP']]]</f>
        <v>69495.867899999997</v>
      </c>
      <c r="AA258" s="249"/>
      <c r="AB258" s="389"/>
      <c r="AC258" s="243">
        <f>BD.PD8[[#This Row],[Av.P2 '[%']]]*BD.PD8[[#This Row],[Ppto. Orden Interna '[DOP']]]</f>
        <v>0</v>
      </c>
      <c r="AD258" s="249"/>
      <c r="AE258" s="389"/>
      <c r="AF258" s="243">
        <f>BD.PD8[[#This Row],[Av.P3 '[%']]]*BD.PD8[[#This Row],[Ppto. Orden Interna '[DOP']]]</f>
        <v>0</v>
      </c>
      <c r="AG258" s="243"/>
      <c r="AH258" s="243"/>
      <c r="AI258" s="243"/>
      <c r="AJ258" s="243"/>
      <c r="AK258" s="243"/>
      <c r="AL258" s="243"/>
      <c r="AM258" s="496">
        <f>BD.PD8[[#This Row],[Pago 3]]+BD.PD8[[#This Row],[Pago 2]]+BD.PD8[[#This Row],[Pago 1]]</f>
        <v>69495.867899999997</v>
      </c>
      <c r="AN258" s="308" t="s">
        <v>244</v>
      </c>
      <c r="AO258" s="308" t="s">
        <v>245</v>
      </c>
      <c r="AP258" s="308" t="s">
        <v>246</v>
      </c>
      <c r="AQ258" s="308" t="s">
        <v>247</v>
      </c>
      <c r="AR258" s="308">
        <v>594</v>
      </c>
      <c r="AS258" s="308" t="s">
        <v>248</v>
      </c>
      <c r="AT258" s="249" t="s">
        <v>1356</v>
      </c>
      <c r="AU258" s="306"/>
      <c r="AV258" s="306"/>
      <c r="AW258" s="306"/>
      <c r="AX258" s="306"/>
      <c r="AY258" s="306"/>
      <c r="AZ258" s="306"/>
      <c r="BA258" s="306"/>
      <c r="BB258" s="306"/>
      <c r="BC258" s="306"/>
      <c r="BD258" s="306"/>
      <c r="BE258" s="306"/>
      <c r="BF258" s="306"/>
      <c r="BG258" s="306"/>
      <c r="BH258" s="306"/>
      <c r="BI258" s="306"/>
      <c r="BJ258" s="306"/>
      <c r="BK258" s="306"/>
      <c r="BL258" s="306"/>
      <c r="BM258" s="306"/>
      <c r="BN258" s="306"/>
      <c r="BO258" s="306"/>
      <c r="BP258" s="306"/>
      <c r="BQ258" s="306"/>
      <c r="BR258" s="306"/>
      <c r="BS258" s="306"/>
      <c r="BT258" s="306"/>
      <c r="BU258" s="306"/>
      <c r="BV258" s="306"/>
      <c r="BW258" s="306"/>
      <c r="BX258" s="306"/>
      <c r="BY258" s="306"/>
      <c r="BZ258" s="306"/>
      <c r="CA258" s="306"/>
      <c r="CB258" s="306"/>
      <c r="CC258" s="306"/>
      <c r="CD258" s="306"/>
      <c r="CE258" s="306"/>
      <c r="CF258" s="306"/>
      <c r="CG258" s="306"/>
      <c r="CH258" s="306"/>
      <c r="CI258" s="306"/>
      <c r="CJ258" s="306"/>
      <c r="CK258" s="306"/>
      <c r="CL258" s="306"/>
      <c r="CM258" s="306"/>
      <c r="CN258" s="306"/>
      <c r="CO258" s="306"/>
      <c r="CP258" s="306"/>
      <c r="CQ258" s="306"/>
      <c r="CR258" s="306"/>
      <c r="CS258" s="306"/>
      <c r="CT258" s="306"/>
      <c r="CU258" s="306"/>
      <c r="CV258" s="306"/>
      <c r="CW258" s="306"/>
      <c r="CX258" s="306"/>
      <c r="CY258" s="306"/>
      <c r="CZ258" s="306"/>
      <c r="DA258" s="306"/>
      <c r="DB258" s="306"/>
      <c r="DC258" s="306"/>
      <c r="DD258" s="306"/>
      <c r="DE258" s="306"/>
      <c r="DF258" s="306"/>
      <c r="DG258" s="306"/>
      <c r="DH258" s="306"/>
      <c r="DI258" s="306"/>
      <c r="DJ258" s="306"/>
      <c r="DK258" s="306"/>
      <c r="DL258" s="306"/>
      <c r="DM258" s="306"/>
      <c r="DN258" s="306"/>
      <c r="DO258" s="306"/>
      <c r="DP258" s="306"/>
      <c r="DQ258" s="306"/>
      <c r="DR258" s="306"/>
      <c r="DS258" s="306"/>
      <c r="DT258" s="306"/>
      <c r="DU258" s="306"/>
      <c r="DV258" s="306"/>
      <c r="DW258" s="306"/>
      <c r="DX258" s="306"/>
      <c r="DY258" s="306"/>
      <c r="DZ258" s="306"/>
      <c r="EA258" s="306"/>
      <c r="EB258" s="306"/>
      <c r="EC258" s="306"/>
      <c r="ED258" s="306"/>
      <c r="EE258" s="306"/>
      <c r="EF258" s="306"/>
      <c r="EG258" s="306"/>
      <c r="EH258" s="306"/>
      <c r="EI258" s="306"/>
      <c r="EJ258" s="306"/>
      <c r="EK258" s="306"/>
      <c r="EL258" s="306"/>
      <c r="EM258" s="306"/>
      <c r="EN258" s="306"/>
      <c r="EO258" s="306"/>
      <c r="EP258" s="306"/>
      <c r="EQ258" s="306"/>
      <c r="ER258" s="306"/>
      <c r="ES258" s="306"/>
      <c r="ET258" s="306"/>
      <c r="EU258" s="306"/>
      <c r="EV258" s="306"/>
      <c r="EW258" s="306"/>
      <c r="EX258" s="306"/>
      <c r="EY258" s="306"/>
      <c r="EZ258" s="306"/>
      <c r="FA258" s="306"/>
      <c r="FB258" s="306"/>
      <c r="FC258" s="306"/>
      <c r="FD258" s="306"/>
      <c r="FE258" s="306"/>
      <c r="FF258" s="306"/>
      <c r="FG258" s="306"/>
      <c r="FH258" s="306"/>
      <c r="FI258" s="306"/>
      <c r="FJ258" s="306"/>
      <c r="FK258" s="306"/>
      <c r="FL258" s="306"/>
      <c r="FM258" s="306"/>
      <c r="FN258" s="306"/>
      <c r="FO258" s="306"/>
      <c r="FP258" s="306"/>
      <c r="FQ258" s="306"/>
      <c r="FR258" s="306"/>
      <c r="FS258" s="306"/>
      <c r="FT258" s="306"/>
      <c r="FU258" s="306"/>
      <c r="FV258" s="306"/>
      <c r="FW258" s="306"/>
      <c r="FX258" s="306"/>
      <c r="FY258" s="306"/>
      <c r="FZ258" s="306"/>
      <c r="GA258" s="306"/>
      <c r="GB258" s="306"/>
      <c r="GC258" s="306"/>
      <c r="GD258" s="306"/>
      <c r="GE258" s="306"/>
      <c r="GF258" s="306"/>
      <c r="GG258" s="306"/>
      <c r="GH258" s="306"/>
      <c r="GI258" s="306"/>
      <c r="GJ258" s="306"/>
      <c r="GK258" s="306"/>
      <c r="GL258" s="306"/>
      <c r="GM258" s="306"/>
      <c r="GN258" s="306"/>
      <c r="GO258" s="306"/>
      <c r="GP258" s="306"/>
      <c r="GQ258" s="306"/>
      <c r="GR258" s="306"/>
      <c r="GS258" s="306"/>
      <c r="GT258" s="306"/>
      <c r="GU258" s="306"/>
      <c r="GV258" s="306"/>
      <c r="GW258" s="306"/>
      <c r="GX258" s="306"/>
      <c r="GY258" s="306"/>
      <c r="GZ258" s="306"/>
      <c r="HA258" s="306"/>
      <c r="HB258" s="306"/>
      <c r="HC258" s="306"/>
      <c r="HD258" s="306"/>
      <c r="HE258" s="306"/>
      <c r="HF258" s="306"/>
      <c r="HG258" s="306"/>
      <c r="HH258" s="306"/>
      <c r="HI258" s="306"/>
      <c r="HJ258" s="306"/>
      <c r="HK258" s="306"/>
      <c r="HL258" s="306"/>
      <c r="HM258" s="306"/>
      <c r="HN258" s="306"/>
      <c r="HO258" s="306"/>
      <c r="HP258" s="306"/>
      <c r="HQ258" s="306"/>
      <c r="HR258" s="306"/>
      <c r="HS258" s="306"/>
      <c r="HT258" s="306"/>
      <c r="HU258" s="306"/>
      <c r="HV258" s="306"/>
      <c r="HW258" s="306"/>
      <c r="HX258" s="306"/>
      <c r="HY258" s="306"/>
      <c r="HZ258" s="306"/>
      <c r="IA258" s="306"/>
      <c r="IB258" s="306"/>
      <c r="IC258" s="306"/>
      <c r="ID258" s="306"/>
      <c r="IE258" s="306"/>
      <c r="IF258" s="306"/>
      <c r="IG258" s="306"/>
      <c r="IH258" s="306"/>
    </row>
    <row r="259" spans="1:242" s="219" customFormat="1" ht="15" customHeight="1" x14ac:dyDescent="0.3">
      <c r="A259" s="174">
        <v>7.02</v>
      </c>
      <c r="B259" s="231"/>
      <c r="C259" s="232" t="e">
        <f>VLOOKUP(BD.PD8[[#This Row],[Pos]],[18]!PPto[#Data],3,FALSE)</f>
        <v>#REF!</v>
      </c>
      <c r="D259" s="511" t="s">
        <v>23</v>
      </c>
      <c r="E259" s="305" t="str">
        <f>IF(BD.PD8[[#This Row],[.]]="*",VLOOKUP(BD.PD8[[#This Row],[Pos]],[18]Presupuesto!A:H,7,FALSE),"")</f>
        <v/>
      </c>
      <c r="F259" s="502" t="s">
        <v>472</v>
      </c>
      <c r="G259" s="511"/>
      <c r="H259" s="511"/>
      <c r="I259" s="497" t="s">
        <v>251</v>
      </c>
      <c r="J259" s="512">
        <v>2</v>
      </c>
      <c r="K259" s="174" t="s">
        <v>260</v>
      </c>
      <c r="L259" s="383">
        <f>IF(BD.PD8[[#This Row],[Mon]]="DOP",1,HLOOKUP(BD.PD8[[#This Row],[Mon]],Data!$J$1:$K$2,2,FALSE))</f>
        <v>1</v>
      </c>
      <c r="M259" s="384">
        <v>500</v>
      </c>
      <c r="N259" s="243">
        <f>BD.PD8[[#This Row],[Cant.]]*BD.PD8[[#This Row],[ Tasa ]]*BD.PD8[[#This Row],[ Precio Und.]]</f>
        <v>1000</v>
      </c>
      <c r="O259" s="386">
        <v>0.01</v>
      </c>
      <c r="P259" s="243">
        <f>IF(BD.PD8[[#This Row],[Liquid. '[%']]]&lt;&gt;0,(BD.PD8[[#This Row],[Valor Neto '[DOP']]]*BD.PD8[[#This Row],[Liquid. '[%']]])+BD.PD8[[#This Row],[Valor Neto '[DOP']]],BD.PD8[[#This Row],[Valor Neto '[DOP']]])</f>
        <v>1010</v>
      </c>
      <c r="Q259" s="243">
        <f>BD.PD8[[#This Row],[Ppto. Orden Interna '[DOP']]]/HLOOKUP("USD",Data!$J$1:$K$2,2,FALSE)</f>
        <v>15.538461538461538</v>
      </c>
      <c r="R259" s="381" t="s">
        <v>408</v>
      </c>
      <c r="S259" s="387"/>
      <c r="T259" s="387"/>
      <c r="U259" s="492" t="s">
        <v>406</v>
      </c>
      <c r="V259" s="493">
        <v>801672</v>
      </c>
      <c r="W259" s="494" t="s">
        <v>439</v>
      </c>
      <c r="X259" s="495">
        <v>16</v>
      </c>
      <c r="Y259" s="388">
        <v>1</v>
      </c>
      <c r="Z259" s="243">
        <f>BD.PD8[[#This Row],[Av.P1 '[%']]]*BD.PD8[[#This Row],[Ppto. Orden Interna '[DOP']]]</f>
        <v>1010</v>
      </c>
      <c r="AA259" s="249"/>
      <c r="AB259" s="389"/>
      <c r="AC259" s="243">
        <f>BD.PD8[[#This Row],[Av.P2 '[%']]]*BD.PD8[[#This Row],[Ppto. Orden Interna '[DOP']]]</f>
        <v>0</v>
      </c>
      <c r="AD259" s="249"/>
      <c r="AE259" s="389"/>
      <c r="AF259" s="243">
        <f>BD.PD8[[#This Row],[Av.P3 '[%']]]*BD.PD8[[#This Row],[Ppto. Orden Interna '[DOP']]]</f>
        <v>0</v>
      </c>
      <c r="AG259" s="243"/>
      <c r="AH259" s="243"/>
      <c r="AI259" s="243"/>
      <c r="AJ259" s="243"/>
      <c r="AK259" s="243"/>
      <c r="AL259" s="243"/>
      <c r="AM259" s="496">
        <f>BD.PD8[[#This Row],[Pago 3]]+BD.PD8[[#This Row],[Pago 2]]+BD.PD8[[#This Row],[Pago 1]]</f>
        <v>1010</v>
      </c>
      <c r="AN259" s="308" t="s">
        <v>244</v>
      </c>
      <c r="AO259" s="308" t="s">
        <v>245</v>
      </c>
      <c r="AP259" s="308" t="s">
        <v>246</v>
      </c>
      <c r="AQ259" s="308" t="s">
        <v>247</v>
      </c>
      <c r="AR259" s="308">
        <v>594</v>
      </c>
      <c r="AS259" s="308" t="s">
        <v>248</v>
      </c>
      <c r="AT259" s="249" t="s">
        <v>1356</v>
      </c>
      <c r="AU259" s="306"/>
      <c r="AV259" s="306"/>
      <c r="AW259" s="306"/>
      <c r="AX259" s="306"/>
      <c r="AY259" s="306"/>
      <c r="AZ259" s="306"/>
      <c r="BA259" s="306"/>
      <c r="BB259" s="306"/>
      <c r="BC259" s="306"/>
      <c r="BD259" s="306"/>
      <c r="BE259" s="306"/>
      <c r="BF259" s="306"/>
      <c r="BG259" s="306"/>
      <c r="BH259" s="306"/>
      <c r="BI259" s="306"/>
      <c r="BJ259" s="306"/>
      <c r="BK259" s="306"/>
      <c r="BL259" s="306"/>
      <c r="BM259" s="306"/>
      <c r="BN259" s="306"/>
      <c r="BO259" s="306"/>
      <c r="BP259" s="306"/>
      <c r="BQ259" s="306"/>
      <c r="BR259" s="306"/>
      <c r="BS259" s="306"/>
      <c r="BT259" s="306"/>
      <c r="BU259" s="306"/>
      <c r="BV259" s="306"/>
      <c r="BW259" s="306"/>
      <c r="BX259" s="306"/>
      <c r="BY259" s="306"/>
      <c r="BZ259" s="306"/>
      <c r="CA259" s="306"/>
      <c r="CB259" s="306"/>
      <c r="CC259" s="306"/>
      <c r="CD259" s="306"/>
      <c r="CE259" s="306"/>
      <c r="CF259" s="306"/>
      <c r="CG259" s="306"/>
      <c r="CH259" s="306"/>
      <c r="CI259" s="306"/>
      <c r="CJ259" s="306"/>
      <c r="CK259" s="306"/>
      <c r="CL259" s="306"/>
      <c r="CM259" s="306"/>
      <c r="CN259" s="306"/>
      <c r="CO259" s="306"/>
      <c r="CP259" s="306"/>
      <c r="CQ259" s="306"/>
      <c r="CR259" s="306"/>
      <c r="CS259" s="306"/>
      <c r="CT259" s="306"/>
      <c r="CU259" s="306"/>
      <c r="CV259" s="306"/>
      <c r="CW259" s="306"/>
      <c r="CX259" s="306"/>
      <c r="CY259" s="306"/>
      <c r="CZ259" s="306"/>
      <c r="DA259" s="306"/>
      <c r="DB259" s="306"/>
      <c r="DC259" s="306"/>
      <c r="DD259" s="306"/>
      <c r="DE259" s="306"/>
      <c r="DF259" s="306"/>
      <c r="DG259" s="306"/>
      <c r="DH259" s="306"/>
      <c r="DI259" s="306"/>
      <c r="DJ259" s="306"/>
      <c r="DK259" s="306"/>
      <c r="DL259" s="306"/>
      <c r="DM259" s="306"/>
      <c r="DN259" s="306"/>
      <c r="DO259" s="306"/>
      <c r="DP259" s="306"/>
      <c r="DQ259" s="306"/>
      <c r="DR259" s="306"/>
      <c r="DS259" s="306"/>
      <c r="DT259" s="306"/>
      <c r="DU259" s="306"/>
      <c r="DV259" s="306"/>
      <c r="DW259" s="306"/>
      <c r="DX259" s="306"/>
      <c r="DY259" s="306"/>
      <c r="DZ259" s="306"/>
      <c r="EA259" s="306"/>
      <c r="EB259" s="306"/>
      <c r="EC259" s="306"/>
      <c r="ED259" s="306"/>
      <c r="EE259" s="306"/>
      <c r="EF259" s="306"/>
      <c r="EG259" s="306"/>
      <c r="EH259" s="306"/>
      <c r="EI259" s="306"/>
      <c r="EJ259" s="306"/>
      <c r="EK259" s="306"/>
      <c r="EL259" s="306"/>
      <c r="EM259" s="306"/>
      <c r="EN259" s="306"/>
      <c r="EO259" s="306"/>
      <c r="EP259" s="306"/>
      <c r="EQ259" s="306"/>
      <c r="ER259" s="306"/>
      <c r="ES259" s="306"/>
      <c r="ET259" s="306"/>
      <c r="EU259" s="306"/>
      <c r="EV259" s="306"/>
      <c r="EW259" s="306"/>
      <c r="EX259" s="306"/>
      <c r="EY259" s="306"/>
      <c r="EZ259" s="306"/>
      <c r="FA259" s="306"/>
      <c r="FB259" s="306"/>
      <c r="FC259" s="306"/>
      <c r="FD259" s="306"/>
      <c r="FE259" s="306"/>
      <c r="FF259" s="306"/>
      <c r="FG259" s="306"/>
      <c r="FH259" s="306"/>
      <c r="FI259" s="306"/>
      <c r="FJ259" s="306"/>
      <c r="FK259" s="306"/>
      <c r="FL259" s="306"/>
      <c r="FM259" s="306"/>
      <c r="FN259" s="306"/>
      <c r="FO259" s="306"/>
      <c r="FP259" s="306"/>
      <c r="FQ259" s="306"/>
      <c r="FR259" s="306"/>
      <c r="FS259" s="306"/>
      <c r="FT259" s="306"/>
      <c r="FU259" s="306"/>
      <c r="FV259" s="306"/>
      <c r="FW259" s="306"/>
      <c r="FX259" s="306"/>
      <c r="FY259" s="306"/>
      <c r="FZ259" s="306"/>
      <c r="GA259" s="306"/>
      <c r="GB259" s="306"/>
      <c r="GC259" s="306"/>
      <c r="GD259" s="306"/>
      <c r="GE259" s="306"/>
      <c r="GF259" s="306"/>
      <c r="GG259" s="306"/>
      <c r="GH259" s="306"/>
      <c r="GI259" s="306"/>
      <c r="GJ259" s="306"/>
      <c r="GK259" s="306"/>
      <c r="GL259" s="306"/>
      <c r="GM259" s="306"/>
      <c r="GN259" s="306"/>
      <c r="GO259" s="306"/>
      <c r="GP259" s="306"/>
      <c r="GQ259" s="306"/>
      <c r="GR259" s="306"/>
      <c r="GS259" s="306"/>
      <c r="GT259" s="306"/>
      <c r="GU259" s="306"/>
      <c r="GV259" s="306"/>
      <c r="GW259" s="306"/>
      <c r="GX259" s="306"/>
      <c r="GY259" s="306"/>
      <c r="GZ259" s="306"/>
      <c r="HA259" s="306"/>
      <c r="HB259" s="306"/>
      <c r="HC259" s="306"/>
      <c r="HD259" s="306"/>
      <c r="HE259" s="306"/>
      <c r="HF259" s="306"/>
      <c r="HG259" s="306"/>
      <c r="HH259" s="306"/>
      <c r="HI259" s="306"/>
      <c r="HJ259" s="306"/>
      <c r="HK259" s="306"/>
      <c r="HL259" s="306"/>
      <c r="HM259" s="306"/>
      <c r="HN259" s="306"/>
      <c r="HO259" s="306"/>
      <c r="HP259" s="306"/>
      <c r="HQ259" s="306"/>
      <c r="HR259" s="306"/>
      <c r="HS259" s="306"/>
      <c r="HT259" s="306"/>
      <c r="HU259" s="306"/>
      <c r="HV259" s="306"/>
      <c r="HW259" s="306"/>
      <c r="HX259" s="306"/>
      <c r="HY259" s="306"/>
      <c r="HZ259" s="306"/>
      <c r="IA259" s="306"/>
      <c r="IB259" s="306"/>
      <c r="IC259" s="306"/>
      <c r="ID259" s="306"/>
      <c r="IE259" s="306"/>
      <c r="IF259" s="306"/>
      <c r="IG259" s="306"/>
      <c r="IH259" s="306"/>
    </row>
    <row r="260" spans="1:242" s="219" customFormat="1" ht="15" customHeight="1" x14ac:dyDescent="0.3">
      <c r="A260" s="174">
        <v>7.03</v>
      </c>
      <c r="B260" s="231" t="s">
        <v>243</v>
      </c>
      <c r="C260" s="232" t="e">
        <f>VLOOKUP(BD.PD8[[#This Row],[Pos]],[18]!PPto[#Data],3,FALSE)</f>
        <v>#REF!</v>
      </c>
      <c r="D260" s="233" t="s">
        <v>243</v>
      </c>
      <c r="E260" s="305">
        <f>IF(BD.PD8[[#This Row],[.]]="*",VLOOKUP(BD.PD8[[#This Row],[Pos]],[18]Presupuesto!A:H,7,FALSE),"")</f>
        <v>113048.39611904763</v>
      </c>
      <c r="F260" s="234"/>
      <c r="G260" s="174"/>
      <c r="H260" s="174"/>
      <c r="I260" s="174"/>
      <c r="J260" s="392">
        <v>1</v>
      </c>
      <c r="K260" s="233" t="s">
        <v>117</v>
      </c>
      <c r="L260" s="383">
        <f>IF(BD.PD8[[#This Row],[Mon]]="DOP",1,HLOOKUP(BD.PD8[[#This Row],[Mon]],Data!$J$1:$K$2,2,FALSE))</f>
        <v>65</v>
      </c>
      <c r="M260" s="490">
        <v>0</v>
      </c>
      <c r="N260" s="243">
        <f>BD.PD8[[#This Row],[Cant.]]*BD.PD8[[#This Row],[ Tasa ]]*BD.PD8[[#This Row],[ Precio Und.]]</f>
        <v>0</v>
      </c>
      <c r="O260" s="491">
        <v>0</v>
      </c>
      <c r="P260" s="243">
        <f>IF(BD.PD8[[#This Row],[Liquid. '[%']]]&lt;&gt;0,(BD.PD8[[#This Row],[Valor Neto '[DOP']]]*BD.PD8[[#This Row],[Liquid. '[%']]])+BD.PD8[[#This Row],[Valor Neto '[DOP']]],BD.PD8[[#This Row],[Valor Neto '[DOP']]])</f>
        <v>0</v>
      </c>
      <c r="Q260" s="243">
        <f>BD.PD8[[#This Row],[Ppto. Orden Interna '[DOP']]]/HLOOKUP("USD",Data!$J$1:$K$2,2,FALSE)</f>
        <v>0</v>
      </c>
      <c r="R260" s="381"/>
      <c r="S260" s="387"/>
      <c r="T260" s="387"/>
      <c r="U260" s="492" t="s">
        <v>406</v>
      </c>
      <c r="V260" s="493">
        <v>801672</v>
      </c>
      <c r="W260" s="494"/>
      <c r="X260" s="495"/>
      <c r="Y260" s="388"/>
      <c r="Z260" s="243">
        <f>BD.PD8[[#This Row],[Av.P1 '[%']]]*BD.PD8[[#This Row],[Ppto. Orden Interna '[DOP']]]</f>
        <v>0</v>
      </c>
      <c r="AA260" s="249"/>
      <c r="AB260" s="389"/>
      <c r="AC260" s="243">
        <f>BD.PD8[[#This Row],[Av.P2 '[%']]]*BD.PD8[[#This Row],[Ppto. Orden Interna '[DOP']]]</f>
        <v>0</v>
      </c>
      <c r="AD260" s="249"/>
      <c r="AE260" s="389"/>
      <c r="AF260" s="243">
        <f>BD.PD8[[#This Row],[Av.P3 '[%']]]*BD.PD8[[#This Row],[Ppto. Orden Interna '[DOP']]]</f>
        <v>0</v>
      </c>
      <c r="AG260" s="243"/>
      <c r="AH260" s="243"/>
      <c r="AI260" s="243"/>
      <c r="AJ260" s="243"/>
      <c r="AK260" s="243"/>
      <c r="AL260" s="243"/>
      <c r="AM260" s="496">
        <f>BD.PD8[[#This Row],[Pago 3]]+BD.PD8[[#This Row],[Pago 2]]+BD.PD8[[#This Row],[Pago 1]]</f>
        <v>0</v>
      </c>
      <c r="AN260" s="308" t="s">
        <v>244</v>
      </c>
      <c r="AO260" s="308" t="s">
        <v>245</v>
      </c>
      <c r="AP260" s="308" t="s">
        <v>246</v>
      </c>
      <c r="AQ260" s="308" t="s">
        <v>247</v>
      </c>
      <c r="AR260" s="308">
        <v>594</v>
      </c>
      <c r="AS260" s="308" t="s">
        <v>248</v>
      </c>
      <c r="AT260" s="249" t="s">
        <v>1356</v>
      </c>
      <c r="AU260" s="306"/>
      <c r="AV260" s="306"/>
      <c r="AW260" s="306"/>
      <c r="AX260" s="306"/>
      <c r="AY260" s="306"/>
      <c r="AZ260" s="306"/>
      <c r="BA260" s="306"/>
      <c r="BB260" s="306"/>
      <c r="BC260" s="306"/>
      <c r="BD260" s="306"/>
      <c r="BE260" s="306"/>
      <c r="BF260" s="306"/>
      <c r="BG260" s="306"/>
      <c r="BH260" s="306"/>
      <c r="BI260" s="306"/>
      <c r="BJ260" s="306"/>
      <c r="BK260" s="306"/>
      <c r="BL260" s="306"/>
      <c r="BM260" s="306"/>
      <c r="BN260" s="306"/>
      <c r="BO260" s="306"/>
      <c r="BP260" s="306"/>
      <c r="BQ260" s="306"/>
      <c r="BR260" s="306"/>
      <c r="BS260" s="306"/>
      <c r="BT260" s="306"/>
      <c r="BU260" s="306"/>
      <c r="BV260" s="306"/>
      <c r="BW260" s="306"/>
      <c r="BX260" s="306"/>
      <c r="BY260" s="306"/>
      <c r="BZ260" s="306"/>
      <c r="CA260" s="306"/>
      <c r="CB260" s="306"/>
      <c r="CC260" s="306"/>
      <c r="CD260" s="306"/>
      <c r="CE260" s="306"/>
      <c r="CF260" s="306"/>
      <c r="CG260" s="306"/>
      <c r="CH260" s="306"/>
      <c r="CI260" s="306"/>
      <c r="CJ260" s="306"/>
      <c r="CK260" s="306"/>
      <c r="CL260" s="306"/>
      <c r="CM260" s="306"/>
      <c r="CN260" s="306"/>
      <c r="CO260" s="306"/>
      <c r="CP260" s="306"/>
      <c r="CQ260" s="306"/>
      <c r="CR260" s="306"/>
      <c r="CS260" s="306"/>
      <c r="CT260" s="306"/>
      <c r="CU260" s="306"/>
      <c r="CV260" s="306"/>
      <c r="CW260" s="306"/>
      <c r="CX260" s="306"/>
      <c r="CY260" s="306"/>
      <c r="CZ260" s="306"/>
      <c r="DA260" s="306"/>
      <c r="DB260" s="306"/>
      <c r="DC260" s="306"/>
      <c r="DD260" s="306"/>
      <c r="DE260" s="306"/>
      <c r="DF260" s="306"/>
      <c r="DG260" s="306"/>
      <c r="DH260" s="306"/>
      <c r="DI260" s="306"/>
      <c r="DJ260" s="306"/>
      <c r="DK260" s="306"/>
      <c r="DL260" s="306"/>
      <c r="DM260" s="306"/>
      <c r="DN260" s="306"/>
      <c r="DO260" s="306"/>
      <c r="DP260" s="306"/>
      <c r="DQ260" s="306"/>
      <c r="DR260" s="306"/>
      <c r="DS260" s="306"/>
      <c r="DT260" s="306"/>
      <c r="DU260" s="306"/>
      <c r="DV260" s="306"/>
      <c r="DW260" s="306"/>
      <c r="DX260" s="306"/>
      <c r="DY260" s="306"/>
      <c r="DZ260" s="306"/>
      <c r="EA260" s="306"/>
      <c r="EB260" s="306"/>
      <c r="EC260" s="306"/>
      <c r="ED260" s="306"/>
      <c r="EE260" s="306"/>
      <c r="EF260" s="306"/>
      <c r="EG260" s="306"/>
      <c r="EH260" s="306"/>
      <c r="EI260" s="306"/>
      <c r="EJ260" s="306"/>
      <c r="EK260" s="306"/>
      <c r="EL260" s="306"/>
      <c r="EM260" s="306"/>
      <c r="EN260" s="306"/>
      <c r="EO260" s="306"/>
      <c r="EP260" s="306"/>
      <c r="EQ260" s="306"/>
      <c r="ER260" s="306"/>
      <c r="ES260" s="306"/>
      <c r="ET260" s="306"/>
      <c r="EU260" s="306"/>
      <c r="EV260" s="306"/>
      <c r="EW260" s="306"/>
      <c r="EX260" s="306"/>
      <c r="EY260" s="306"/>
      <c r="EZ260" s="306"/>
      <c r="FA260" s="306"/>
      <c r="FB260" s="306"/>
      <c r="FC260" s="306"/>
      <c r="FD260" s="306"/>
      <c r="FE260" s="306"/>
      <c r="FF260" s="306"/>
      <c r="FG260" s="306"/>
      <c r="FH260" s="306"/>
      <c r="FI260" s="306"/>
      <c r="FJ260" s="306"/>
      <c r="FK260" s="306"/>
      <c r="FL260" s="306"/>
      <c r="FM260" s="306"/>
      <c r="FN260" s="306"/>
      <c r="FO260" s="306"/>
      <c r="FP260" s="306"/>
      <c r="FQ260" s="306"/>
      <c r="FR260" s="306"/>
      <c r="FS260" s="306"/>
      <c r="FT260" s="306"/>
      <c r="FU260" s="306"/>
      <c r="FV260" s="306"/>
      <c r="FW260" s="306"/>
      <c r="FX260" s="306"/>
      <c r="FY260" s="306"/>
      <c r="FZ260" s="306"/>
      <c r="GA260" s="306"/>
      <c r="GB260" s="306"/>
      <c r="GC260" s="306"/>
      <c r="GD260" s="306"/>
      <c r="GE260" s="306"/>
      <c r="GF260" s="306"/>
      <c r="GG260" s="306"/>
      <c r="GH260" s="306"/>
      <c r="GI260" s="306"/>
      <c r="GJ260" s="306"/>
      <c r="GK260" s="306"/>
      <c r="GL260" s="306"/>
      <c r="GM260" s="306"/>
      <c r="GN260" s="306"/>
      <c r="GO260" s="306"/>
      <c r="GP260" s="306"/>
      <c r="GQ260" s="306"/>
      <c r="GR260" s="306"/>
      <c r="GS260" s="306"/>
      <c r="GT260" s="306"/>
      <c r="GU260" s="306"/>
      <c r="GV260" s="306"/>
      <c r="GW260" s="306"/>
      <c r="GX260" s="306"/>
      <c r="GY260" s="306"/>
      <c r="GZ260" s="306"/>
      <c r="HA260" s="306"/>
      <c r="HB260" s="306"/>
      <c r="HC260" s="306"/>
      <c r="HD260" s="306"/>
      <c r="HE260" s="306"/>
      <c r="HF260" s="306"/>
      <c r="HG260" s="306"/>
      <c r="HH260" s="306"/>
      <c r="HI260" s="306"/>
      <c r="HJ260" s="306"/>
      <c r="HK260" s="306"/>
      <c r="HL260" s="306"/>
      <c r="HM260" s="306"/>
      <c r="HN260" s="306"/>
      <c r="HO260" s="306"/>
      <c r="HP260" s="306"/>
      <c r="HQ260" s="306"/>
      <c r="HR260" s="306"/>
      <c r="HS260" s="306"/>
      <c r="HT260" s="306"/>
      <c r="HU260" s="306"/>
      <c r="HV260" s="306"/>
      <c r="HW260" s="306"/>
      <c r="HX260" s="306"/>
      <c r="HY260" s="306"/>
      <c r="HZ260" s="306"/>
      <c r="IA260" s="306"/>
      <c r="IB260" s="306"/>
      <c r="IC260" s="306"/>
      <c r="ID260" s="306"/>
      <c r="IE260" s="306"/>
      <c r="IF260" s="306"/>
      <c r="IG260" s="306"/>
      <c r="IH260" s="306"/>
    </row>
    <row r="261" spans="1:242" s="219" customFormat="1" ht="15" customHeight="1" x14ac:dyDescent="0.3">
      <c r="A261" s="174">
        <v>7.03</v>
      </c>
      <c r="B261" s="231"/>
      <c r="C261" s="232" t="e">
        <f>VLOOKUP(BD.PD8[[#This Row],[Pos]],[18]!PPto[#Data],3,FALSE)</f>
        <v>#REF!</v>
      </c>
      <c r="D261" s="174" t="s">
        <v>23</v>
      </c>
      <c r="E261" s="305" t="str">
        <f>IF(BD.PD8[[#This Row],[.]]="*",VLOOKUP(BD.PD8[[#This Row],[Pos]],[18]Presupuesto!A:H,7,FALSE),"")</f>
        <v/>
      </c>
      <c r="F261" s="502" t="s">
        <v>473</v>
      </c>
      <c r="G261" s="174"/>
      <c r="H261" s="174"/>
      <c r="I261" s="174" t="s">
        <v>1295</v>
      </c>
      <c r="J261" s="382">
        <v>3</v>
      </c>
      <c r="K261" s="174" t="s">
        <v>260</v>
      </c>
      <c r="L261" s="383">
        <f>IF(BD.PD8[[#This Row],[Mon]]="DOP",1,HLOOKUP(BD.PD8[[#This Row],[Mon]],Data!$J$1:$K$2,2,FALSE))</f>
        <v>1</v>
      </c>
      <c r="M261" s="384">
        <v>150</v>
      </c>
      <c r="N261" s="243">
        <f>BD.PD8[[#This Row],[Cant.]]*BD.PD8[[#This Row],[ Tasa ]]*BD.PD8[[#This Row],[ Precio Und.]]</f>
        <v>450</v>
      </c>
      <c r="O261" s="386">
        <v>0.01</v>
      </c>
      <c r="P261" s="243">
        <f>IF(BD.PD8[[#This Row],[Liquid. '[%']]]&lt;&gt;0,(BD.PD8[[#This Row],[Valor Neto '[DOP']]]*BD.PD8[[#This Row],[Liquid. '[%']]])+BD.PD8[[#This Row],[Valor Neto '[DOP']]],BD.PD8[[#This Row],[Valor Neto '[DOP']]])</f>
        <v>454.5</v>
      </c>
      <c r="Q261" s="243">
        <f>BD.PD8[[#This Row],[Ppto. Orden Interna '[DOP']]]/HLOOKUP("USD",Data!$J$1:$K$2,2,FALSE)</f>
        <v>6.9923076923076923</v>
      </c>
      <c r="R261" s="381" t="s">
        <v>408</v>
      </c>
      <c r="S261" s="387"/>
      <c r="T261" s="387"/>
      <c r="U261" s="492" t="s">
        <v>406</v>
      </c>
      <c r="V261" s="493">
        <v>801672</v>
      </c>
      <c r="W261" s="494" t="s">
        <v>439</v>
      </c>
      <c r="X261" s="495">
        <v>16</v>
      </c>
      <c r="Y261" s="388">
        <v>1</v>
      </c>
      <c r="Z261" s="243">
        <f>BD.PD8[[#This Row],[Av.P1 '[%']]]*BD.PD8[[#This Row],[Ppto. Orden Interna '[DOP']]]</f>
        <v>454.5</v>
      </c>
      <c r="AA261" s="249"/>
      <c r="AB261" s="389"/>
      <c r="AC261" s="243">
        <f>BD.PD8[[#This Row],[Av.P2 '[%']]]*BD.PD8[[#This Row],[Ppto. Orden Interna '[DOP']]]</f>
        <v>0</v>
      </c>
      <c r="AD261" s="249"/>
      <c r="AE261" s="389"/>
      <c r="AF261" s="243">
        <f>BD.PD8[[#This Row],[Av.P3 '[%']]]*BD.PD8[[#This Row],[Ppto. Orden Interna '[DOP']]]</f>
        <v>0</v>
      </c>
      <c r="AG261" s="243"/>
      <c r="AH261" s="243"/>
      <c r="AI261" s="243"/>
      <c r="AJ261" s="243"/>
      <c r="AK261" s="243"/>
      <c r="AL261" s="243"/>
      <c r="AM261" s="496">
        <f>BD.PD8[[#This Row],[Pago 3]]+BD.PD8[[#This Row],[Pago 2]]+BD.PD8[[#This Row],[Pago 1]]</f>
        <v>454.5</v>
      </c>
      <c r="AN261" s="308" t="s">
        <v>244</v>
      </c>
      <c r="AO261" s="308" t="s">
        <v>245</v>
      </c>
      <c r="AP261" s="308" t="s">
        <v>246</v>
      </c>
      <c r="AQ261" s="308" t="s">
        <v>247</v>
      </c>
      <c r="AR261" s="308">
        <v>594</v>
      </c>
      <c r="AS261" s="308" t="s">
        <v>248</v>
      </c>
      <c r="AT261" s="249" t="s">
        <v>1356</v>
      </c>
      <c r="AU261" s="306"/>
      <c r="AV261" s="306"/>
      <c r="AW261" s="306"/>
      <c r="AX261" s="306"/>
      <c r="AY261" s="306"/>
      <c r="AZ261" s="306"/>
      <c r="BA261" s="306"/>
      <c r="BB261" s="306"/>
      <c r="BC261" s="306"/>
      <c r="BD261" s="306"/>
      <c r="BE261" s="306"/>
      <c r="BF261" s="306"/>
      <c r="BG261" s="306"/>
      <c r="BH261" s="306"/>
      <c r="BI261" s="306"/>
      <c r="BJ261" s="306"/>
      <c r="BK261" s="306"/>
      <c r="BL261" s="306"/>
      <c r="BM261" s="306"/>
      <c r="BN261" s="306"/>
      <c r="BO261" s="306"/>
      <c r="BP261" s="306"/>
      <c r="BQ261" s="306"/>
      <c r="BR261" s="306"/>
      <c r="BS261" s="306"/>
      <c r="BT261" s="306"/>
      <c r="BU261" s="306"/>
      <c r="BV261" s="306"/>
      <c r="BW261" s="306"/>
      <c r="BX261" s="306"/>
      <c r="BY261" s="306"/>
      <c r="BZ261" s="306"/>
      <c r="CA261" s="306"/>
      <c r="CB261" s="306"/>
      <c r="CC261" s="306"/>
      <c r="CD261" s="306"/>
      <c r="CE261" s="306"/>
      <c r="CF261" s="306"/>
      <c r="CG261" s="306"/>
      <c r="CH261" s="306"/>
      <c r="CI261" s="306"/>
      <c r="CJ261" s="306"/>
      <c r="CK261" s="306"/>
      <c r="CL261" s="306"/>
      <c r="CM261" s="306"/>
      <c r="CN261" s="306"/>
      <c r="CO261" s="306"/>
      <c r="CP261" s="306"/>
      <c r="CQ261" s="306"/>
      <c r="CR261" s="306"/>
      <c r="CS261" s="306"/>
      <c r="CT261" s="306"/>
      <c r="CU261" s="306"/>
      <c r="CV261" s="306"/>
      <c r="CW261" s="306"/>
      <c r="CX261" s="306"/>
      <c r="CY261" s="306"/>
      <c r="CZ261" s="306"/>
      <c r="DA261" s="306"/>
      <c r="DB261" s="306"/>
      <c r="DC261" s="306"/>
      <c r="DD261" s="306"/>
      <c r="DE261" s="306"/>
      <c r="DF261" s="306"/>
      <c r="DG261" s="306"/>
      <c r="DH261" s="306"/>
      <c r="DI261" s="306"/>
      <c r="DJ261" s="306"/>
      <c r="DK261" s="306"/>
      <c r="DL261" s="306"/>
      <c r="DM261" s="306"/>
      <c r="DN261" s="306"/>
      <c r="DO261" s="306"/>
      <c r="DP261" s="306"/>
      <c r="DQ261" s="306"/>
      <c r="DR261" s="306"/>
      <c r="DS261" s="306"/>
      <c r="DT261" s="306"/>
      <c r="DU261" s="306"/>
      <c r="DV261" s="306"/>
      <c r="DW261" s="306"/>
      <c r="DX261" s="306"/>
      <c r="DY261" s="306"/>
      <c r="DZ261" s="306"/>
      <c r="EA261" s="306"/>
      <c r="EB261" s="306"/>
      <c r="EC261" s="306"/>
      <c r="ED261" s="306"/>
      <c r="EE261" s="306"/>
      <c r="EF261" s="306"/>
      <c r="EG261" s="306"/>
      <c r="EH261" s="306"/>
      <c r="EI261" s="306"/>
      <c r="EJ261" s="306"/>
      <c r="EK261" s="306"/>
      <c r="EL261" s="306"/>
      <c r="EM261" s="306"/>
      <c r="EN261" s="306"/>
      <c r="EO261" s="306"/>
      <c r="EP261" s="306"/>
      <c r="EQ261" s="306"/>
      <c r="ER261" s="306"/>
      <c r="ES261" s="306"/>
      <c r="ET261" s="306"/>
      <c r="EU261" s="306"/>
      <c r="EV261" s="306"/>
      <c r="EW261" s="306"/>
      <c r="EX261" s="306"/>
      <c r="EY261" s="306"/>
      <c r="EZ261" s="306"/>
      <c r="FA261" s="306"/>
      <c r="FB261" s="306"/>
      <c r="FC261" s="306"/>
      <c r="FD261" s="306"/>
      <c r="FE261" s="306"/>
      <c r="FF261" s="306"/>
      <c r="FG261" s="306"/>
      <c r="FH261" s="306"/>
      <c r="FI261" s="306"/>
      <c r="FJ261" s="306"/>
      <c r="FK261" s="306"/>
      <c r="FL261" s="306"/>
      <c r="FM261" s="306"/>
      <c r="FN261" s="306"/>
      <c r="FO261" s="306"/>
      <c r="FP261" s="306"/>
      <c r="FQ261" s="306"/>
      <c r="FR261" s="306"/>
      <c r="FS261" s="306"/>
      <c r="FT261" s="306"/>
      <c r="FU261" s="306"/>
      <c r="FV261" s="306"/>
      <c r="FW261" s="306"/>
      <c r="FX261" s="306"/>
      <c r="FY261" s="306"/>
      <c r="FZ261" s="306"/>
      <c r="GA261" s="306"/>
      <c r="GB261" s="306"/>
      <c r="GC261" s="306"/>
      <c r="GD261" s="306"/>
      <c r="GE261" s="306"/>
      <c r="GF261" s="306"/>
      <c r="GG261" s="306"/>
      <c r="GH261" s="306"/>
      <c r="GI261" s="306"/>
      <c r="GJ261" s="306"/>
      <c r="GK261" s="306"/>
      <c r="GL261" s="306"/>
      <c r="GM261" s="306"/>
      <c r="GN261" s="306"/>
      <c r="GO261" s="306"/>
      <c r="GP261" s="306"/>
      <c r="GQ261" s="306"/>
      <c r="GR261" s="306"/>
      <c r="GS261" s="306"/>
      <c r="GT261" s="306"/>
      <c r="GU261" s="306"/>
      <c r="GV261" s="306"/>
      <c r="GW261" s="306"/>
      <c r="GX261" s="306"/>
      <c r="GY261" s="306"/>
      <c r="GZ261" s="306"/>
      <c r="HA261" s="306"/>
      <c r="HB261" s="306"/>
      <c r="HC261" s="306"/>
      <c r="HD261" s="306"/>
      <c r="HE261" s="306"/>
      <c r="HF261" s="306"/>
      <c r="HG261" s="306"/>
      <c r="HH261" s="306"/>
      <c r="HI261" s="306"/>
      <c r="HJ261" s="306"/>
      <c r="HK261" s="306"/>
      <c r="HL261" s="306"/>
      <c r="HM261" s="306"/>
      <c r="HN261" s="306"/>
      <c r="HO261" s="306"/>
      <c r="HP261" s="306"/>
      <c r="HQ261" s="306"/>
      <c r="HR261" s="306"/>
      <c r="HS261" s="306"/>
      <c r="HT261" s="306"/>
      <c r="HU261" s="306"/>
      <c r="HV261" s="306"/>
      <c r="HW261" s="306"/>
      <c r="HX261" s="306"/>
      <c r="HY261" s="306"/>
      <c r="HZ261" s="306"/>
      <c r="IA261" s="306"/>
      <c r="IB261" s="306"/>
      <c r="IC261" s="306"/>
      <c r="ID261" s="306"/>
      <c r="IE261" s="306"/>
      <c r="IF261" s="306"/>
      <c r="IG261" s="306"/>
      <c r="IH261" s="306"/>
    </row>
    <row r="262" spans="1:242" s="219" customFormat="1" ht="15" customHeight="1" x14ac:dyDescent="0.3">
      <c r="A262" s="174">
        <v>7.03</v>
      </c>
      <c r="B262" s="231"/>
      <c r="C262" s="232" t="e">
        <f>VLOOKUP(BD.PD8[[#This Row],[Pos]],[18]!PPto[#Data],3,FALSE)</f>
        <v>#REF!</v>
      </c>
      <c r="D262" s="174" t="s">
        <v>23</v>
      </c>
      <c r="E262" s="305" t="str">
        <f>IF(BD.PD8[[#This Row],[.]]="*",VLOOKUP(BD.PD8[[#This Row],[Pos]],[18]Presupuesto!A:H,7,FALSE),"")</f>
        <v/>
      </c>
      <c r="F262" s="502" t="s">
        <v>474</v>
      </c>
      <c r="G262" s="174"/>
      <c r="H262" s="174"/>
      <c r="I262" s="174" t="s">
        <v>1295</v>
      </c>
      <c r="J262" s="382">
        <v>2</v>
      </c>
      <c r="K262" s="174" t="s">
        <v>260</v>
      </c>
      <c r="L262" s="383">
        <f>IF(BD.PD8[[#This Row],[Mon]]="DOP",1,HLOOKUP(BD.PD8[[#This Row],[Mon]],Data!$J$1:$K$2,2,FALSE))</f>
        <v>1</v>
      </c>
      <c r="M262" s="384">
        <v>3000</v>
      </c>
      <c r="N262" s="243">
        <f>BD.PD8[[#This Row],[Cant.]]*BD.PD8[[#This Row],[ Tasa ]]*BD.PD8[[#This Row],[ Precio Und.]]</f>
        <v>6000</v>
      </c>
      <c r="O262" s="386">
        <v>0.01</v>
      </c>
      <c r="P262" s="243">
        <f>IF(BD.PD8[[#This Row],[Liquid. '[%']]]&lt;&gt;0,(BD.PD8[[#This Row],[Valor Neto '[DOP']]]*BD.PD8[[#This Row],[Liquid. '[%']]])+BD.PD8[[#This Row],[Valor Neto '[DOP']]],BD.PD8[[#This Row],[Valor Neto '[DOP']]])</f>
        <v>6060</v>
      </c>
      <c r="Q262" s="243">
        <f>BD.PD8[[#This Row],[Ppto. Orden Interna '[DOP']]]/HLOOKUP("USD",Data!$J$1:$K$2,2,FALSE)</f>
        <v>93.230769230769226</v>
      </c>
      <c r="R262" s="381" t="s">
        <v>408</v>
      </c>
      <c r="S262" s="387"/>
      <c r="T262" s="387"/>
      <c r="U262" s="492" t="s">
        <v>406</v>
      </c>
      <c r="V262" s="493">
        <v>801672</v>
      </c>
      <c r="W262" s="494" t="s">
        <v>439</v>
      </c>
      <c r="X262" s="495">
        <v>16</v>
      </c>
      <c r="Y262" s="388">
        <v>1</v>
      </c>
      <c r="Z262" s="243">
        <f>BD.PD8[[#This Row],[Av.P1 '[%']]]*BD.PD8[[#This Row],[Ppto. Orden Interna '[DOP']]]</f>
        <v>6060</v>
      </c>
      <c r="AA262" s="249"/>
      <c r="AB262" s="389"/>
      <c r="AC262" s="243">
        <f>BD.PD8[[#This Row],[Av.P2 '[%']]]*BD.PD8[[#This Row],[Ppto. Orden Interna '[DOP']]]</f>
        <v>0</v>
      </c>
      <c r="AD262" s="249"/>
      <c r="AE262" s="389"/>
      <c r="AF262" s="243">
        <f>BD.PD8[[#This Row],[Av.P3 '[%']]]*BD.PD8[[#This Row],[Ppto. Orden Interna '[DOP']]]</f>
        <v>0</v>
      </c>
      <c r="AG262" s="243"/>
      <c r="AH262" s="243"/>
      <c r="AI262" s="243"/>
      <c r="AJ262" s="243"/>
      <c r="AK262" s="243"/>
      <c r="AL262" s="243"/>
      <c r="AM262" s="496">
        <f>BD.PD8[[#This Row],[Pago 3]]+BD.PD8[[#This Row],[Pago 2]]+BD.PD8[[#This Row],[Pago 1]]</f>
        <v>6060</v>
      </c>
      <c r="AN262" s="308" t="s">
        <v>244</v>
      </c>
      <c r="AO262" s="308" t="s">
        <v>245</v>
      </c>
      <c r="AP262" s="308" t="s">
        <v>246</v>
      </c>
      <c r="AQ262" s="308" t="s">
        <v>247</v>
      </c>
      <c r="AR262" s="308">
        <v>594</v>
      </c>
      <c r="AS262" s="308" t="s">
        <v>248</v>
      </c>
      <c r="AT262" s="249" t="s">
        <v>1356</v>
      </c>
      <c r="AU262" s="306"/>
      <c r="AV262" s="306"/>
      <c r="AW262" s="306"/>
      <c r="AX262" s="306"/>
      <c r="AY262" s="306"/>
      <c r="AZ262" s="306"/>
      <c r="BA262" s="306"/>
      <c r="BB262" s="306"/>
      <c r="BC262" s="306"/>
      <c r="BD262" s="306"/>
      <c r="BE262" s="306"/>
      <c r="BF262" s="306"/>
      <c r="BG262" s="306"/>
      <c r="BH262" s="306"/>
      <c r="BI262" s="306"/>
      <c r="BJ262" s="306"/>
      <c r="BK262" s="306"/>
      <c r="BL262" s="306"/>
      <c r="BM262" s="306"/>
      <c r="BN262" s="306"/>
      <c r="BO262" s="306"/>
      <c r="BP262" s="306"/>
      <c r="BQ262" s="306"/>
      <c r="BR262" s="306"/>
      <c r="BS262" s="306"/>
      <c r="BT262" s="306"/>
      <c r="BU262" s="306"/>
      <c r="BV262" s="306"/>
      <c r="BW262" s="306"/>
      <c r="BX262" s="306"/>
      <c r="BY262" s="306"/>
      <c r="BZ262" s="306"/>
      <c r="CA262" s="306"/>
      <c r="CB262" s="306"/>
      <c r="CC262" s="306"/>
      <c r="CD262" s="306"/>
      <c r="CE262" s="306"/>
      <c r="CF262" s="306"/>
      <c r="CG262" s="306"/>
      <c r="CH262" s="306"/>
      <c r="CI262" s="306"/>
      <c r="CJ262" s="306"/>
      <c r="CK262" s="306"/>
      <c r="CL262" s="306"/>
      <c r="CM262" s="306"/>
      <c r="CN262" s="306"/>
      <c r="CO262" s="306"/>
      <c r="CP262" s="306"/>
      <c r="CQ262" s="306"/>
      <c r="CR262" s="306"/>
      <c r="CS262" s="306"/>
      <c r="CT262" s="306"/>
      <c r="CU262" s="306"/>
      <c r="CV262" s="306"/>
      <c r="CW262" s="306"/>
      <c r="CX262" s="306"/>
      <c r="CY262" s="306"/>
      <c r="CZ262" s="306"/>
      <c r="DA262" s="306"/>
      <c r="DB262" s="306"/>
      <c r="DC262" s="306"/>
      <c r="DD262" s="306"/>
      <c r="DE262" s="306"/>
      <c r="DF262" s="306"/>
      <c r="DG262" s="306"/>
      <c r="DH262" s="306"/>
      <c r="DI262" s="306"/>
      <c r="DJ262" s="306"/>
      <c r="DK262" s="306"/>
      <c r="DL262" s="306"/>
      <c r="DM262" s="306"/>
      <c r="DN262" s="306"/>
      <c r="DO262" s="306"/>
      <c r="DP262" s="306"/>
      <c r="DQ262" s="306"/>
      <c r="DR262" s="306"/>
      <c r="DS262" s="306"/>
      <c r="DT262" s="306"/>
      <c r="DU262" s="306"/>
      <c r="DV262" s="306"/>
      <c r="DW262" s="306"/>
      <c r="DX262" s="306"/>
      <c r="DY262" s="306"/>
      <c r="DZ262" s="306"/>
      <c r="EA262" s="306"/>
      <c r="EB262" s="306"/>
      <c r="EC262" s="306"/>
      <c r="ED262" s="306"/>
      <c r="EE262" s="306"/>
      <c r="EF262" s="306"/>
      <c r="EG262" s="306"/>
      <c r="EH262" s="306"/>
      <c r="EI262" s="306"/>
      <c r="EJ262" s="306"/>
      <c r="EK262" s="306"/>
      <c r="EL262" s="306"/>
      <c r="EM262" s="306"/>
      <c r="EN262" s="306"/>
      <c r="EO262" s="306"/>
      <c r="EP262" s="306"/>
      <c r="EQ262" s="306"/>
      <c r="ER262" s="306"/>
      <c r="ES262" s="306"/>
      <c r="ET262" s="306"/>
      <c r="EU262" s="306"/>
      <c r="EV262" s="306"/>
      <c r="EW262" s="306"/>
      <c r="EX262" s="306"/>
      <c r="EY262" s="306"/>
      <c r="EZ262" s="306"/>
      <c r="FA262" s="306"/>
      <c r="FB262" s="306"/>
      <c r="FC262" s="306"/>
      <c r="FD262" s="306"/>
      <c r="FE262" s="306"/>
      <c r="FF262" s="306"/>
      <c r="FG262" s="306"/>
      <c r="FH262" s="306"/>
      <c r="FI262" s="306"/>
      <c r="FJ262" s="306"/>
      <c r="FK262" s="306"/>
      <c r="FL262" s="306"/>
      <c r="FM262" s="306"/>
      <c r="FN262" s="306"/>
      <c r="FO262" s="306"/>
      <c r="FP262" s="306"/>
      <c r="FQ262" s="306"/>
      <c r="FR262" s="306"/>
      <c r="FS262" s="306"/>
      <c r="FT262" s="306"/>
      <c r="FU262" s="306"/>
      <c r="FV262" s="306"/>
      <c r="FW262" s="306"/>
      <c r="FX262" s="306"/>
      <c r="FY262" s="306"/>
      <c r="FZ262" s="306"/>
      <c r="GA262" s="306"/>
      <c r="GB262" s="306"/>
      <c r="GC262" s="306"/>
      <c r="GD262" s="306"/>
      <c r="GE262" s="306"/>
      <c r="GF262" s="306"/>
      <c r="GG262" s="306"/>
      <c r="GH262" s="306"/>
      <c r="GI262" s="306"/>
      <c r="GJ262" s="306"/>
      <c r="GK262" s="306"/>
      <c r="GL262" s="306"/>
      <c r="GM262" s="306"/>
      <c r="GN262" s="306"/>
      <c r="GO262" s="306"/>
      <c r="GP262" s="306"/>
      <c r="GQ262" s="306"/>
      <c r="GR262" s="306"/>
      <c r="GS262" s="306"/>
      <c r="GT262" s="306"/>
      <c r="GU262" s="306"/>
      <c r="GV262" s="306"/>
      <c r="GW262" s="306"/>
      <c r="GX262" s="306"/>
      <c r="GY262" s="306"/>
      <c r="GZ262" s="306"/>
      <c r="HA262" s="306"/>
      <c r="HB262" s="306"/>
      <c r="HC262" s="306"/>
      <c r="HD262" s="306"/>
      <c r="HE262" s="306"/>
      <c r="HF262" s="306"/>
      <c r="HG262" s="306"/>
      <c r="HH262" s="306"/>
      <c r="HI262" s="306"/>
      <c r="HJ262" s="306"/>
      <c r="HK262" s="306"/>
      <c r="HL262" s="306"/>
      <c r="HM262" s="306"/>
      <c r="HN262" s="306"/>
      <c r="HO262" s="306"/>
      <c r="HP262" s="306"/>
      <c r="HQ262" s="306"/>
      <c r="HR262" s="306"/>
      <c r="HS262" s="306"/>
      <c r="HT262" s="306"/>
      <c r="HU262" s="306"/>
      <c r="HV262" s="306"/>
      <c r="HW262" s="306"/>
      <c r="HX262" s="306"/>
      <c r="HY262" s="306"/>
      <c r="HZ262" s="306"/>
      <c r="IA262" s="306"/>
      <c r="IB262" s="306"/>
      <c r="IC262" s="306"/>
      <c r="ID262" s="306"/>
      <c r="IE262" s="306"/>
      <c r="IF262" s="306"/>
      <c r="IG262" s="306"/>
      <c r="IH262" s="306"/>
    </row>
    <row r="263" spans="1:242" s="219" customFormat="1" ht="15" customHeight="1" x14ac:dyDescent="0.3">
      <c r="A263" s="174">
        <v>7.03</v>
      </c>
      <c r="B263" s="231"/>
      <c r="C263" s="232" t="e">
        <f>VLOOKUP(BD.PD8[[#This Row],[Pos]],[18]!PPto[#Data],3,FALSE)</f>
        <v>#REF!</v>
      </c>
      <c r="D263" s="174" t="s">
        <v>23</v>
      </c>
      <c r="E263" s="305" t="str">
        <f>IF(BD.PD8[[#This Row],[.]]="*",VLOOKUP(BD.PD8[[#This Row],[Pos]],[18]Presupuesto!A:H,7,FALSE),"")</f>
        <v/>
      </c>
      <c r="F263" s="502" t="s">
        <v>475</v>
      </c>
      <c r="G263" s="174"/>
      <c r="H263" s="174"/>
      <c r="I263" s="174" t="s">
        <v>1295</v>
      </c>
      <c r="J263" s="382">
        <v>3</v>
      </c>
      <c r="K263" s="174" t="s">
        <v>260</v>
      </c>
      <c r="L263" s="383">
        <f>IF(BD.PD8[[#This Row],[Mon]]="DOP",1,HLOOKUP(BD.PD8[[#This Row],[Mon]],Data!$J$1:$K$2,2,FALSE))</f>
        <v>1</v>
      </c>
      <c r="M263" s="384">
        <v>230</v>
      </c>
      <c r="N263" s="243">
        <f>BD.PD8[[#This Row],[Cant.]]*BD.PD8[[#This Row],[ Tasa ]]*BD.PD8[[#This Row],[ Precio Und.]]</f>
        <v>690</v>
      </c>
      <c r="O263" s="386">
        <v>0.01</v>
      </c>
      <c r="P263" s="243">
        <f>IF(BD.PD8[[#This Row],[Liquid. '[%']]]&lt;&gt;0,(BD.PD8[[#This Row],[Valor Neto '[DOP']]]*BD.PD8[[#This Row],[Liquid. '[%']]])+BD.PD8[[#This Row],[Valor Neto '[DOP']]],BD.PD8[[#This Row],[Valor Neto '[DOP']]])</f>
        <v>696.9</v>
      </c>
      <c r="Q263" s="243">
        <f>BD.PD8[[#This Row],[Ppto. Orden Interna '[DOP']]]/HLOOKUP("USD",Data!$J$1:$K$2,2,FALSE)</f>
        <v>10.721538461538461</v>
      </c>
      <c r="R263" s="381" t="s">
        <v>408</v>
      </c>
      <c r="S263" s="387"/>
      <c r="T263" s="387"/>
      <c r="U263" s="492" t="s">
        <v>406</v>
      </c>
      <c r="V263" s="493">
        <v>801672</v>
      </c>
      <c r="W263" s="494" t="s">
        <v>439</v>
      </c>
      <c r="X263" s="495">
        <v>16</v>
      </c>
      <c r="Y263" s="388">
        <v>1</v>
      </c>
      <c r="Z263" s="243">
        <f>BD.PD8[[#This Row],[Av.P1 '[%']]]*BD.PD8[[#This Row],[Ppto. Orden Interna '[DOP']]]</f>
        <v>696.9</v>
      </c>
      <c r="AA263" s="249"/>
      <c r="AB263" s="389"/>
      <c r="AC263" s="243">
        <f>BD.PD8[[#This Row],[Av.P2 '[%']]]*BD.PD8[[#This Row],[Ppto. Orden Interna '[DOP']]]</f>
        <v>0</v>
      </c>
      <c r="AD263" s="249"/>
      <c r="AE263" s="389"/>
      <c r="AF263" s="243">
        <f>BD.PD8[[#This Row],[Av.P3 '[%']]]*BD.PD8[[#This Row],[Ppto. Orden Interna '[DOP']]]</f>
        <v>0</v>
      </c>
      <c r="AG263" s="243"/>
      <c r="AH263" s="243"/>
      <c r="AI263" s="243"/>
      <c r="AJ263" s="243"/>
      <c r="AK263" s="243"/>
      <c r="AL263" s="243"/>
      <c r="AM263" s="496">
        <f>BD.PD8[[#This Row],[Pago 3]]+BD.PD8[[#This Row],[Pago 2]]+BD.PD8[[#This Row],[Pago 1]]</f>
        <v>696.9</v>
      </c>
      <c r="AN263" s="308" t="s">
        <v>244</v>
      </c>
      <c r="AO263" s="308" t="s">
        <v>245</v>
      </c>
      <c r="AP263" s="308" t="s">
        <v>246</v>
      </c>
      <c r="AQ263" s="308" t="s">
        <v>247</v>
      </c>
      <c r="AR263" s="308">
        <v>594</v>
      </c>
      <c r="AS263" s="308" t="s">
        <v>248</v>
      </c>
      <c r="AT263" s="249" t="s">
        <v>1356</v>
      </c>
      <c r="AU263" s="306"/>
      <c r="AV263" s="306"/>
      <c r="AW263" s="306"/>
      <c r="AX263" s="306"/>
      <c r="AY263" s="306"/>
      <c r="AZ263" s="306"/>
      <c r="BA263" s="306"/>
      <c r="BB263" s="306"/>
      <c r="BC263" s="306"/>
      <c r="BD263" s="306"/>
      <c r="BE263" s="306"/>
      <c r="BF263" s="306"/>
      <c r="BG263" s="306"/>
      <c r="BH263" s="306"/>
      <c r="BI263" s="306"/>
      <c r="BJ263" s="306"/>
      <c r="BK263" s="306"/>
      <c r="BL263" s="306"/>
      <c r="BM263" s="306"/>
      <c r="BN263" s="306"/>
      <c r="BO263" s="306"/>
      <c r="BP263" s="306"/>
      <c r="BQ263" s="306"/>
      <c r="BR263" s="306"/>
      <c r="BS263" s="306"/>
      <c r="BT263" s="306"/>
      <c r="BU263" s="306"/>
      <c r="BV263" s="306"/>
      <c r="BW263" s="306"/>
      <c r="BX263" s="306"/>
      <c r="BY263" s="306"/>
      <c r="BZ263" s="306"/>
      <c r="CA263" s="306"/>
      <c r="CB263" s="306"/>
      <c r="CC263" s="306"/>
      <c r="CD263" s="306"/>
      <c r="CE263" s="306"/>
      <c r="CF263" s="306"/>
      <c r="CG263" s="306"/>
      <c r="CH263" s="306"/>
      <c r="CI263" s="306"/>
      <c r="CJ263" s="306"/>
      <c r="CK263" s="306"/>
      <c r="CL263" s="306"/>
      <c r="CM263" s="306"/>
      <c r="CN263" s="306"/>
      <c r="CO263" s="306"/>
      <c r="CP263" s="306"/>
      <c r="CQ263" s="306"/>
      <c r="CR263" s="306"/>
      <c r="CS263" s="306"/>
      <c r="CT263" s="306"/>
      <c r="CU263" s="306"/>
      <c r="CV263" s="306"/>
      <c r="CW263" s="306"/>
      <c r="CX263" s="306"/>
      <c r="CY263" s="306"/>
      <c r="CZ263" s="306"/>
      <c r="DA263" s="306"/>
      <c r="DB263" s="306"/>
      <c r="DC263" s="306"/>
      <c r="DD263" s="306"/>
      <c r="DE263" s="306"/>
      <c r="DF263" s="306"/>
      <c r="DG263" s="306"/>
      <c r="DH263" s="306"/>
      <c r="DI263" s="306"/>
      <c r="DJ263" s="306"/>
      <c r="DK263" s="306"/>
      <c r="DL263" s="306"/>
      <c r="DM263" s="306"/>
      <c r="DN263" s="306"/>
      <c r="DO263" s="306"/>
      <c r="DP263" s="306"/>
      <c r="DQ263" s="306"/>
      <c r="DR263" s="306"/>
      <c r="DS263" s="306"/>
      <c r="DT263" s="306"/>
      <c r="DU263" s="306"/>
      <c r="DV263" s="306"/>
      <c r="DW263" s="306"/>
      <c r="DX263" s="306"/>
      <c r="DY263" s="306"/>
      <c r="DZ263" s="306"/>
      <c r="EA263" s="306"/>
      <c r="EB263" s="306"/>
      <c r="EC263" s="306"/>
      <c r="ED263" s="306"/>
      <c r="EE263" s="306"/>
      <c r="EF263" s="306"/>
      <c r="EG263" s="306"/>
      <c r="EH263" s="306"/>
      <c r="EI263" s="306"/>
      <c r="EJ263" s="306"/>
      <c r="EK263" s="306"/>
      <c r="EL263" s="306"/>
      <c r="EM263" s="306"/>
      <c r="EN263" s="306"/>
      <c r="EO263" s="306"/>
      <c r="EP263" s="306"/>
      <c r="EQ263" s="306"/>
      <c r="ER263" s="306"/>
      <c r="ES263" s="306"/>
      <c r="ET263" s="306"/>
      <c r="EU263" s="306"/>
      <c r="EV263" s="306"/>
      <c r="EW263" s="306"/>
      <c r="EX263" s="306"/>
      <c r="EY263" s="306"/>
      <c r="EZ263" s="306"/>
      <c r="FA263" s="306"/>
      <c r="FB263" s="306"/>
      <c r="FC263" s="306"/>
      <c r="FD263" s="306"/>
      <c r="FE263" s="306"/>
      <c r="FF263" s="306"/>
      <c r="FG263" s="306"/>
      <c r="FH263" s="306"/>
      <c r="FI263" s="306"/>
      <c r="FJ263" s="306"/>
      <c r="FK263" s="306"/>
      <c r="FL263" s="306"/>
      <c r="FM263" s="306"/>
      <c r="FN263" s="306"/>
      <c r="FO263" s="306"/>
      <c r="FP263" s="306"/>
      <c r="FQ263" s="306"/>
      <c r="FR263" s="306"/>
      <c r="FS263" s="306"/>
      <c r="FT263" s="306"/>
      <c r="FU263" s="306"/>
      <c r="FV263" s="306"/>
      <c r="FW263" s="306"/>
      <c r="FX263" s="306"/>
      <c r="FY263" s="306"/>
      <c r="FZ263" s="306"/>
      <c r="GA263" s="306"/>
      <c r="GB263" s="306"/>
      <c r="GC263" s="306"/>
      <c r="GD263" s="306"/>
      <c r="GE263" s="306"/>
      <c r="GF263" s="306"/>
      <c r="GG263" s="306"/>
      <c r="GH263" s="306"/>
      <c r="GI263" s="306"/>
      <c r="GJ263" s="306"/>
      <c r="GK263" s="306"/>
      <c r="GL263" s="306"/>
      <c r="GM263" s="306"/>
      <c r="GN263" s="306"/>
      <c r="GO263" s="306"/>
      <c r="GP263" s="306"/>
      <c r="GQ263" s="306"/>
      <c r="GR263" s="306"/>
      <c r="GS263" s="306"/>
      <c r="GT263" s="306"/>
      <c r="GU263" s="306"/>
      <c r="GV263" s="306"/>
      <c r="GW263" s="306"/>
      <c r="GX263" s="306"/>
      <c r="GY263" s="306"/>
      <c r="GZ263" s="306"/>
      <c r="HA263" s="306"/>
      <c r="HB263" s="306"/>
      <c r="HC263" s="306"/>
      <c r="HD263" s="306"/>
      <c r="HE263" s="306"/>
      <c r="HF263" s="306"/>
      <c r="HG263" s="306"/>
      <c r="HH263" s="306"/>
      <c r="HI263" s="306"/>
      <c r="HJ263" s="306"/>
      <c r="HK263" s="306"/>
      <c r="HL263" s="306"/>
      <c r="HM263" s="306"/>
      <c r="HN263" s="306"/>
      <c r="HO263" s="306"/>
      <c r="HP263" s="306"/>
      <c r="HQ263" s="306"/>
      <c r="HR263" s="306"/>
      <c r="HS263" s="306"/>
      <c r="HT263" s="306"/>
      <c r="HU263" s="306"/>
      <c r="HV263" s="306"/>
      <c r="HW263" s="306"/>
      <c r="HX263" s="306"/>
      <c r="HY263" s="306"/>
      <c r="HZ263" s="306"/>
      <c r="IA263" s="306"/>
      <c r="IB263" s="306"/>
      <c r="IC263" s="306"/>
      <c r="ID263" s="306"/>
      <c r="IE263" s="306"/>
      <c r="IF263" s="306"/>
      <c r="IG263" s="306"/>
      <c r="IH263" s="306"/>
    </row>
    <row r="264" spans="1:242" s="219" customFormat="1" ht="15" customHeight="1" x14ac:dyDescent="0.3">
      <c r="A264" s="174">
        <v>7.03</v>
      </c>
      <c r="B264" s="231"/>
      <c r="C264" s="232" t="e">
        <f>VLOOKUP(BD.PD8[[#This Row],[Pos]],[18]!PPto[#Data],3,FALSE)</f>
        <v>#REF!</v>
      </c>
      <c r="D264" s="174" t="s">
        <v>23</v>
      </c>
      <c r="E264" s="305" t="str">
        <f>IF(BD.PD8[[#This Row],[.]]="*",VLOOKUP(BD.PD8[[#This Row],[Pos]],[18]Presupuesto!A:H,7,FALSE),"")</f>
        <v/>
      </c>
      <c r="F264" s="502" t="s">
        <v>476</v>
      </c>
      <c r="G264" s="174"/>
      <c r="H264" s="174"/>
      <c r="I264" s="174" t="s">
        <v>1295</v>
      </c>
      <c r="J264" s="382">
        <v>3</v>
      </c>
      <c r="K264" s="174" t="s">
        <v>260</v>
      </c>
      <c r="L264" s="383">
        <f>IF(BD.PD8[[#This Row],[Mon]]="DOP",1,HLOOKUP(BD.PD8[[#This Row],[Mon]],Data!$J$1:$K$2,2,FALSE))</f>
        <v>1</v>
      </c>
      <c r="M264" s="384">
        <v>5263.8133333333335</v>
      </c>
      <c r="N264" s="243">
        <f>BD.PD8[[#This Row],[Cant.]]*BD.PD8[[#This Row],[ Tasa ]]*BD.PD8[[#This Row],[ Precio Und.]]</f>
        <v>15791.44</v>
      </c>
      <c r="O264" s="386">
        <v>0.01</v>
      </c>
      <c r="P264" s="243">
        <f>IF(BD.PD8[[#This Row],[Liquid. '[%']]]&lt;&gt;0,(BD.PD8[[#This Row],[Valor Neto '[DOP']]]*BD.PD8[[#This Row],[Liquid. '[%']]])+BD.PD8[[#This Row],[Valor Neto '[DOP']]],BD.PD8[[#This Row],[Valor Neto '[DOP']]])</f>
        <v>15949.3544</v>
      </c>
      <c r="Q264" s="243">
        <f>BD.PD8[[#This Row],[Ppto. Orden Interna '[DOP']]]/HLOOKUP("USD",Data!$J$1:$K$2,2,FALSE)</f>
        <v>245.37468307692308</v>
      </c>
      <c r="R264" s="381" t="s">
        <v>408</v>
      </c>
      <c r="S264" s="387"/>
      <c r="T264" s="387"/>
      <c r="U264" s="492" t="s">
        <v>406</v>
      </c>
      <c r="V264" s="493">
        <v>801672</v>
      </c>
      <c r="W264" s="494" t="s">
        <v>439</v>
      </c>
      <c r="X264" s="495">
        <v>16</v>
      </c>
      <c r="Y264" s="388">
        <v>1</v>
      </c>
      <c r="Z264" s="243">
        <f>BD.PD8[[#This Row],[Av.P1 '[%']]]*BD.PD8[[#This Row],[Ppto. Orden Interna '[DOP']]]</f>
        <v>15949.3544</v>
      </c>
      <c r="AA264" s="249"/>
      <c r="AB264" s="389"/>
      <c r="AC264" s="243">
        <f>BD.PD8[[#This Row],[Av.P2 '[%']]]*BD.PD8[[#This Row],[Ppto. Orden Interna '[DOP']]]</f>
        <v>0</v>
      </c>
      <c r="AD264" s="249"/>
      <c r="AE264" s="389"/>
      <c r="AF264" s="243">
        <f>BD.PD8[[#This Row],[Av.P3 '[%']]]*BD.PD8[[#This Row],[Ppto. Orden Interna '[DOP']]]</f>
        <v>0</v>
      </c>
      <c r="AG264" s="243"/>
      <c r="AH264" s="243"/>
      <c r="AI264" s="243"/>
      <c r="AJ264" s="243"/>
      <c r="AK264" s="243"/>
      <c r="AL264" s="243"/>
      <c r="AM264" s="496">
        <f>BD.PD8[[#This Row],[Pago 3]]+BD.PD8[[#This Row],[Pago 2]]+BD.PD8[[#This Row],[Pago 1]]</f>
        <v>15949.3544</v>
      </c>
      <c r="AN264" s="308" t="s">
        <v>244</v>
      </c>
      <c r="AO264" s="308" t="s">
        <v>245</v>
      </c>
      <c r="AP264" s="308" t="s">
        <v>246</v>
      </c>
      <c r="AQ264" s="308" t="s">
        <v>247</v>
      </c>
      <c r="AR264" s="308">
        <v>594</v>
      </c>
      <c r="AS264" s="308" t="s">
        <v>248</v>
      </c>
      <c r="AT264" s="249" t="s">
        <v>1356</v>
      </c>
      <c r="AU264" s="306"/>
      <c r="AV264" s="306"/>
      <c r="AW264" s="306"/>
      <c r="AX264" s="306"/>
      <c r="AY264" s="306"/>
      <c r="AZ264" s="306"/>
      <c r="BA264" s="306"/>
      <c r="BB264" s="306"/>
      <c r="BC264" s="306"/>
      <c r="BD264" s="306"/>
      <c r="BE264" s="306"/>
      <c r="BF264" s="306"/>
      <c r="BG264" s="306"/>
      <c r="BH264" s="306"/>
      <c r="BI264" s="306"/>
      <c r="BJ264" s="306"/>
      <c r="BK264" s="306"/>
      <c r="BL264" s="306"/>
      <c r="BM264" s="306"/>
      <c r="BN264" s="306"/>
      <c r="BO264" s="306"/>
      <c r="BP264" s="306"/>
      <c r="BQ264" s="306"/>
      <c r="BR264" s="306"/>
      <c r="BS264" s="306"/>
      <c r="BT264" s="306"/>
      <c r="BU264" s="306"/>
      <c r="BV264" s="306"/>
      <c r="BW264" s="306"/>
      <c r="BX264" s="306"/>
      <c r="BY264" s="306"/>
      <c r="BZ264" s="306"/>
      <c r="CA264" s="306"/>
      <c r="CB264" s="306"/>
      <c r="CC264" s="306"/>
      <c r="CD264" s="306"/>
      <c r="CE264" s="306"/>
      <c r="CF264" s="306"/>
      <c r="CG264" s="306"/>
      <c r="CH264" s="306"/>
      <c r="CI264" s="306"/>
      <c r="CJ264" s="306"/>
      <c r="CK264" s="306"/>
      <c r="CL264" s="306"/>
      <c r="CM264" s="306"/>
      <c r="CN264" s="306"/>
      <c r="CO264" s="306"/>
      <c r="CP264" s="306"/>
      <c r="CQ264" s="306"/>
      <c r="CR264" s="306"/>
      <c r="CS264" s="306"/>
      <c r="CT264" s="306"/>
      <c r="CU264" s="306"/>
      <c r="CV264" s="306"/>
      <c r="CW264" s="306"/>
      <c r="CX264" s="306"/>
      <c r="CY264" s="306"/>
      <c r="CZ264" s="306"/>
      <c r="DA264" s="306"/>
      <c r="DB264" s="306"/>
      <c r="DC264" s="306"/>
      <c r="DD264" s="306"/>
      <c r="DE264" s="306"/>
      <c r="DF264" s="306"/>
      <c r="DG264" s="306"/>
      <c r="DH264" s="306"/>
      <c r="DI264" s="306"/>
      <c r="DJ264" s="306"/>
      <c r="DK264" s="306"/>
      <c r="DL264" s="306"/>
      <c r="DM264" s="306"/>
      <c r="DN264" s="306"/>
      <c r="DO264" s="306"/>
      <c r="DP264" s="306"/>
      <c r="DQ264" s="306"/>
      <c r="DR264" s="306"/>
      <c r="DS264" s="306"/>
      <c r="DT264" s="306"/>
      <c r="DU264" s="306"/>
      <c r="DV264" s="306"/>
      <c r="DW264" s="306"/>
      <c r="DX264" s="306"/>
      <c r="DY264" s="306"/>
      <c r="DZ264" s="306"/>
      <c r="EA264" s="306"/>
      <c r="EB264" s="306"/>
      <c r="EC264" s="306"/>
      <c r="ED264" s="306"/>
      <c r="EE264" s="306"/>
      <c r="EF264" s="306"/>
      <c r="EG264" s="306"/>
      <c r="EH264" s="306"/>
      <c r="EI264" s="306"/>
      <c r="EJ264" s="306"/>
      <c r="EK264" s="306"/>
      <c r="EL264" s="306"/>
      <c r="EM264" s="306"/>
      <c r="EN264" s="306"/>
      <c r="EO264" s="306"/>
      <c r="EP264" s="306"/>
      <c r="EQ264" s="306"/>
      <c r="ER264" s="306"/>
      <c r="ES264" s="306"/>
      <c r="ET264" s="306"/>
      <c r="EU264" s="306"/>
      <c r="EV264" s="306"/>
      <c r="EW264" s="306"/>
      <c r="EX264" s="306"/>
      <c r="EY264" s="306"/>
      <c r="EZ264" s="306"/>
      <c r="FA264" s="306"/>
      <c r="FB264" s="306"/>
      <c r="FC264" s="306"/>
      <c r="FD264" s="306"/>
      <c r="FE264" s="306"/>
      <c r="FF264" s="306"/>
      <c r="FG264" s="306"/>
      <c r="FH264" s="306"/>
      <c r="FI264" s="306"/>
      <c r="FJ264" s="306"/>
      <c r="FK264" s="306"/>
      <c r="FL264" s="306"/>
      <c r="FM264" s="306"/>
      <c r="FN264" s="306"/>
      <c r="FO264" s="306"/>
      <c r="FP264" s="306"/>
      <c r="FQ264" s="306"/>
      <c r="FR264" s="306"/>
      <c r="FS264" s="306"/>
      <c r="FT264" s="306"/>
      <c r="FU264" s="306"/>
      <c r="FV264" s="306"/>
      <c r="FW264" s="306"/>
      <c r="FX264" s="306"/>
      <c r="FY264" s="306"/>
      <c r="FZ264" s="306"/>
      <c r="GA264" s="306"/>
      <c r="GB264" s="306"/>
      <c r="GC264" s="306"/>
      <c r="GD264" s="306"/>
      <c r="GE264" s="306"/>
      <c r="GF264" s="306"/>
      <c r="GG264" s="306"/>
      <c r="GH264" s="306"/>
      <c r="GI264" s="306"/>
      <c r="GJ264" s="306"/>
      <c r="GK264" s="306"/>
      <c r="GL264" s="306"/>
      <c r="GM264" s="306"/>
      <c r="GN264" s="306"/>
      <c r="GO264" s="306"/>
      <c r="GP264" s="306"/>
      <c r="GQ264" s="306"/>
      <c r="GR264" s="306"/>
      <c r="GS264" s="306"/>
      <c r="GT264" s="306"/>
      <c r="GU264" s="306"/>
      <c r="GV264" s="306"/>
      <c r="GW264" s="306"/>
      <c r="GX264" s="306"/>
      <c r="GY264" s="306"/>
      <c r="GZ264" s="306"/>
      <c r="HA264" s="306"/>
      <c r="HB264" s="306"/>
      <c r="HC264" s="306"/>
      <c r="HD264" s="306"/>
      <c r="HE264" s="306"/>
      <c r="HF264" s="306"/>
      <c r="HG264" s="306"/>
      <c r="HH264" s="306"/>
      <c r="HI264" s="306"/>
      <c r="HJ264" s="306"/>
      <c r="HK264" s="306"/>
      <c r="HL264" s="306"/>
      <c r="HM264" s="306"/>
      <c r="HN264" s="306"/>
      <c r="HO264" s="306"/>
      <c r="HP264" s="306"/>
      <c r="HQ264" s="306"/>
      <c r="HR264" s="306"/>
      <c r="HS264" s="306"/>
      <c r="HT264" s="306"/>
      <c r="HU264" s="306"/>
      <c r="HV264" s="306"/>
      <c r="HW264" s="306"/>
      <c r="HX264" s="306"/>
      <c r="HY264" s="306"/>
      <c r="HZ264" s="306"/>
      <c r="IA264" s="306"/>
      <c r="IB264" s="306"/>
      <c r="IC264" s="306"/>
      <c r="ID264" s="306"/>
      <c r="IE264" s="306"/>
      <c r="IF264" s="306"/>
      <c r="IG264" s="306"/>
      <c r="IH264" s="306"/>
    </row>
    <row r="265" spans="1:242" s="219" customFormat="1" ht="15" customHeight="1" x14ac:dyDescent="0.3">
      <c r="A265" s="174">
        <v>7.03</v>
      </c>
      <c r="B265" s="231"/>
      <c r="C265" s="232" t="e">
        <f>VLOOKUP(BD.PD8[[#This Row],[Pos]],[18]!PPto[#Data],3,FALSE)</f>
        <v>#REF!</v>
      </c>
      <c r="D265" s="174" t="s">
        <v>23</v>
      </c>
      <c r="E265" s="305" t="str">
        <f>IF(BD.PD8[[#This Row],[.]]="*",VLOOKUP(BD.PD8[[#This Row],[Pos]],[18]Presupuesto!A:H,7,FALSE),"")</f>
        <v/>
      </c>
      <c r="F265" s="502" t="s">
        <v>477</v>
      </c>
      <c r="G265" s="174"/>
      <c r="H265" s="174"/>
      <c r="I265" s="174" t="s">
        <v>1295</v>
      </c>
      <c r="J265" s="382">
        <v>1</v>
      </c>
      <c r="K265" s="174" t="s">
        <v>260</v>
      </c>
      <c r="L265" s="383">
        <f>IF(BD.PD8[[#This Row],[Mon]]="DOP",1,HLOOKUP(BD.PD8[[#This Row],[Mon]],Data!$J$1:$K$2,2,FALSE))</f>
        <v>1</v>
      </c>
      <c r="M265" s="384">
        <v>937877.67</v>
      </c>
      <c r="N265" s="243">
        <f>BD.PD8[[#This Row],[Cant.]]*BD.PD8[[#This Row],[ Tasa ]]*BD.PD8[[#This Row],[ Precio Und.]]</f>
        <v>937877.67</v>
      </c>
      <c r="O265" s="386">
        <v>0.01</v>
      </c>
      <c r="P265" s="243">
        <f>IF(BD.PD8[[#This Row],[Liquid. '[%']]]&lt;&gt;0,(BD.PD8[[#This Row],[Valor Neto '[DOP']]]*BD.PD8[[#This Row],[Liquid. '[%']]])+BD.PD8[[#This Row],[Valor Neto '[DOP']]],BD.PD8[[#This Row],[Valor Neto '[DOP']]])</f>
        <v>947256.44670000009</v>
      </c>
      <c r="Q265" s="243">
        <f>BD.PD8[[#This Row],[Ppto. Orden Interna '[DOP']]]/HLOOKUP("USD",Data!$J$1:$K$2,2,FALSE)</f>
        <v>14573.176103076925</v>
      </c>
      <c r="R265" s="381" t="s">
        <v>408</v>
      </c>
      <c r="S265" s="387"/>
      <c r="T265" s="387"/>
      <c r="U265" s="492" t="s">
        <v>406</v>
      </c>
      <c r="V265" s="493">
        <v>801672</v>
      </c>
      <c r="W265" s="494" t="s">
        <v>463</v>
      </c>
      <c r="X265" s="495">
        <v>16</v>
      </c>
      <c r="Y265" s="388">
        <v>1</v>
      </c>
      <c r="Z265" s="243">
        <f>BD.PD8[[#This Row],[Av.P1 '[%']]]*BD.PD8[[#This Row],[Ppto. Orden Interna '[DOP']]]</f>
        <v>947256.44670000009</v>
      </c>
      <c r="AA265" s="249"/>
      <c r="AB265" s="389"/>
      <c r="AC265" s="243">
        <f>BD.PD8[[#This Row],[Av.P2 '[%']]]*BD.PD8[[#This Row],[Ppto. Orden Interna '[DOP']]]</f>
        <v>0</v>
      </c>
      <c r="AD265" s="249"/>
      <c r="AE265" s="389"/>
      <c r="AF265" s="243">
        <f>BD.PD8[[#This Row],[Av.P3 '[%']]]*BD.PD8[[#This Row],[Ppto. Orden Interna '[DOP']]]</f>
        <v>0</v>
      </c>
      <c r="AG265" s="243"/>
      <c r="AH265" s="243"/>
      <c r="AI265" s="243"/>
      <c r="AJ265" s="243"/>
      <c r="AK265" s="243"/>
      <c r="AL265" s="243"/>
      <c r="AM265" s="496">
        <f>BD.PD8[[#This Row],[Pago 3]]+BD.PD8[[#This Row],[Pago 2]]+BD.PD8[[#This Row],[Pago 1]]</f>
        <v>947256.44670000009</v>
      </c>
      <c r="AN265" s="308" t="s">
        <v>244</v>
      </c>
      <c r="AO265" s="308" t="s">
        <v>245</v>
      </c>
      <c r="AP265" s="308" t="s">
        <v>246</v>
      </c>
      <c r="AQ265" s="308" t="s">
        <v>247</v>
      </c>
      <c r="AR265" s="308">
        <v>594</v>
      </c>
      <c r="AS265" s="308" t="s">
        <v>248</v>
      </c>
      <c r="AT265" s="249" t="s">
        <v>1356</v>
      </c>
      <c r="AU265" s="306"/>
      <c r="AV265" s="306"/>
      <c r="AW265" s="306"/>
      <c r="AX265" s="306"/>
      <c r="AY265" s="306"/>
      <c r="AZ265" s="306"/>
      <c r="BA265" s="306"/>
      <c r="BB265" s="306"/>
      <c r="BC265" s="306"/>
      <c r="BD265" s="306"/>
      <c r="BE265" s="306"/>
      <c r="BF265" s="306"/>
      <c r="BG265" s="306"/>
      <c r="BH265" s="306"/>
      <c r="BI265" s="306"/>
      <c r="BJ265" s="306"/>
      <c r="BK265" s="306"/>
      <c r="BL265" s="306"/>
      <c r="BM265" s="306"/>
      <c r="BN265" s="306"/>
      <c r="BO265" s="306"/>
      <c r="BP265" s="306"/>
      <c r="BQ265" s="306"/>
      <c r="BR265" s="306"/>
      <c r="BS265" s="306"/>
      <c r="BT265" s="306"/>
      <c r="BU265" s="306"/>
      <c r="BV265" s="306"/>
      <c r="BW265" s="306"/>
      <c r="BX265" s="306"/>
      <c r="BY265" s="306"/>
      <c r="BZ265" s="306"/>
      <c r="CA265" s="306"/>
      <c r="CB265" s="306"/>
      <c r="CC265" s="306"/>
      <c r="CD265" s="306"/>
      <c r="CE265" s="306"/>
      <c r="CF265" s="306"/>
      <c r="CG265" s="306"/>
      <c r="CH265" s="306"/>
      <c r="CI265" s="306"/>
      <c r="CJ265" s="306"/>
      <c r="CK265" s="306"/>
      <c r="CL265" s="306"/>
      <c r="CM265" s="306"/>
      <c r="CN265" s="306"/>
      <c r="CO265" s="306"/>
      <c r="CP265" s="306"/>
      <c r="CQ265" s="306"/>
      <c r="CR265" s="306"/>
      <c r="CS265" s="306"/>
      <c r="CT265" s="306"/>
      <c r="CU265" s="306"/>
      <c r="CV265" s="306"/>
      <c r="CW265" s="306"/>
      <c r="CX265" s="306"/>
      <c r="CY265" s="306"/>
      <c r="CZ265" s="306"/>
      <c r="DA265" s="306"/>
      <c r="DB265" s="306"/>
      <c r="DC265" s="306"/>
      <c r="DD265" s="306"/>
      <c r="DE265" s="306"/>
      <c r="DF265" s="306"/>
      <c r="DG265" s="306"/>
      <c r="DH265" s="306"/>
      <c r="DI265" s="306"/>
      <c r="DJ265" s="306"/>
      <c r="DK265" s="306"/>
      <c r="DL265" s="306"/>
      <c r="DM265" s="306"/>
      <c r="DN265" s="306"/>
      <c r="DO265" s="306"/>
      <c r="DP265" s="306"/>
      <c r="DQ265" s="306"/>
      <c r="DR265" s="306"/>
      <c r="DS265" s="306"/>
      <c r="DT265" s="306"/>
      <c r="DU265" s="306"/>
      <c r="DV265" s="306"/>
      <c r="DW265" s="306"/>
      <c r="DX265" s="306"/>
      <c r="DY265" s="306"/>
      <c r="DZ265" s="306"/>
      <c r="EA265" s="306"/>
      <c r="EB265" s="306"/>
      <c r="EC265" s="306"/>
      <c r="ED265" s="306"/>
      <c r="EE265" s="306"/>
      <c r="EF265" s="306"/>
      <c r="EG265" s="306"/>
      <c r="EH265" s="306"/>
      <c r="EI265" s="306"/>
      <c r="EJ265" s="306"/>
      <c r="EK265" s="306"/>
      <c r="EL265" s="306"/>
      <c r="EM265" s="306"/>
      <c r="EN265" s="306"/>
      <c r="EO265" s="306"/>
      <c r="EP265" s="306"/>
      <c r="EQ265" s="306"/>
      <c r="ER265" s="306"/>
      <c r="ES265" s="306"/>
      <c r="ET265" s="306"/>
      <c r="EU265" s="306"/>
      <c r="EV265" s="306"/>
      <c r="EW265" s="306"/>
      <c r="EX265" s="306"/>
      <c r="EY265" s="306"/>
      <c r="EZ265" s="306"/>
      <c r="FA265" s="306"/>
      <c r="FB265" s="306"/>
      <c r="FC265" s="306"/>
      <c r="FD265" s="306"/>
      <c r="FE265" s="306"/>
      <c r="FF265" s="306"/>
      <c r="FG265" s="306"/>
      <c r="FH265" s="306"/>
      <c r="FI265" s="306"/>
      <c r="FJ265" s="306"/>
      <c r="FK265" s="306"/>
      <c r="FL265" s="306"/>
      <c r="FM265" s="306"/>
      <c r="FN265" s="306"/>
      <c r="FO265" s="306"/>
      <c r="FP265" s="306"/>
      <c r="FQ265" s="306"/>
      <c r="FR265" s="306"/>
      <c r="FS265" s="306"/>
      <c r="FT265" s="306"/>
      <c r="FU265" s="306"/>
      <c r="FV265" s="306"/>
      <c r="FW265" s="306"/>
      <c r="FX265" s="306"/>
      <c r="FY265" s="306"/>
      <c r="FZ265" s="306"/>
      <c r="GA265" s="306"/>
      <c r="GB265" s="306"/>
      <c r="GC265" s="306"/>
      <c r="GD265" s="306"/>
      <c r="GE265" s="306"/>
      <c r="GF265" s="306"/>
      <c r="GG265" s="306"/>
      <c r="GH265" s="306"/>
      <c r="GI265" s="306"/>
      <c r="GJ265" s="306"/>
      <c r="GK265" s="306"/>
      <c r="GL265" s="306"/>
      <c r="GM265" s="306"/>
      <c r="GN265" s="306"/>
      <c r="GO265" s="306"/>
      <c r="GP265" s="306"/>
      <c r="GQ265" s="306"/>
      <c r="GR265" s="306"/>
      <c r="GS265" s="306"/>
      <c r="GT265" s="306"/>
      <c r="GU265" s="306"/>
      <c r="GV265" s="306"/>
      <c r="GW265" s="306"/>
      <c r="GX265" s="306"/>
      <c r="GY265" s="306"/>
      <c r="GZ265" s="306"/>
      <c r="HA265" s="306"/>
      <c r="HB265" s="306"/>
      <c r="HC265" s="306"/>
      <c r="HD265" s="306"/>
      <c r="HE265" s="306"/>
      <c r="HF265" s="306"/>
      <c r="HG265" s="306"/>
      <c r="HH265" s="306"/>
      <c r="HI265" s="306"/>
      <c r="HJ265" s="306"/>
      <c r="HK265" s="306"/>
      <c r="HL265" s="306"/>
      <c r="HM265" s="306"/>
      <c r="HN265" s="306"/>
      <c r="HO265" s="306"/>
      <c r="HP265" s="306"/>
      <c r="HQ265" s="306"/>
      <c r="HR265" s="306"/>
      <c r="HS265" s="306"/>
      <c r="HT265" s="306"/>
      <c r="HU265" s="306"/>
      <c r="HV265" s="306"/>
      <c r="HW265" s="306"/>
      <c r="HX265" s="306"/>
      <c r="HY265" s="306"/>
      <c r="HZ265" s="306"/>
      <c r="IA265" s="306"/>
      <c r="IB265" s="306"/>
      <c r="IC265" s="306"/>
      <c r="ID265" s="306"/>
      <c r="IE265" s="306"/>
      <c r="IF265" s="306"/>
      <c r="IG265" s="306"/>
      <c r="IH265" s="306"/>
    </row>
    <row r="266" spans="1:242" s="219" customFormat="1" ht="15" customHeight="1" x14ac:dyDescent="0.3">
      <c r="A266" s="174">
        <v>7.03</v>
      </c>
      <c r="B266" s="231"/>
      <c r="C266" s="232" t="e">
        <f>VLOOKUP(BD.PD8[[#This Row],[Pos]],[18]!PPto[#Data],3,FALSE)</f>
        <v>#REF!</v>
      </c>
      <c r="D266" s="174" t="s">
        <v>23</v>
      </c>
      <c r="E266" s="305" t="str">
        <f>IF(BD.PD8[[#This Row],[.]]="*",VLOOKUP(BD.PD8[[#This Row],[Pos]],[18]Presupuesto!A:H,7,FALSE),"")</f>
        <v/>
      </c>
      <c r="F266" s="502" t="s">
        <v>478</v>
      </c>
      <c r="G266" s="174"/>
      <c r="H266" s="174"/>
      <c r="I266" s="174" t="s">
        <v>1295</v>
      </c>
      <c r="J266" s="382">
        <v>1</v>
      </c>
      <c r="K266" s="174" t="s">
        <v>260</v>
      </c>
      <c r="L266" s="383">
        <f>IF(BD.PD8[[#This Row],[Mon]]="DOP",1,HLOOKUP(BD.PD8[[#This Row],[Mon]],Data!$J$1:$K$2,2,FALSE))</f>
        <v>1</v>
      </c>
      <c r="M266" s="384">
        <v>546727.98</v>
      </c>
      <c r="N266" s="243">
        <f>BD.PD8[[#This Row],[Cant.]]*BD.PD8[[#This Row],[ Tasa ]]*BD.PD8[[#This Row],[ Precio Und.]]</f>
        <v>546727.98</v>
      </c>
      <c r="O266" s="386">
        <v>0.01</v>
      </c>
      <c r="P266" s="243">
        <f>IF(BD.PD8[[#This Row],[Liquid. '[%']]]&lt;&gt;0,(BD.PD8[[#This Row],[Valor Neto '[DOP']]]*BD.PD8[[#This Row],[Liquid. '[%']]])+BD.PD8[[#This Row],[Valor Neto '[DOP']]],BD.PD8[[#This Row],[Valor Neto '[DOP']]])</f>
        <v>552195.2598</v>
      </c>
      <c r="Q266" s="243">
        <f>BD.PD8[[#This Row],[Ppto. Orden Interna '[DOP']]]/HLOOKUP("USD",Data!$J$1:$K$2,2,FALSE)</f>
        <v>8495.3116892307698</v>
      </c>
      <c r="R266" s="381" t="s">
        <v>408</v>
      </c>
      <c r="S266" s="387"/>
      <c r="T266" s="387"/>
      <c r="U266" s="492" t="s">
        <v>406</v>
      </c>
      <c r="V266" s="493">
        <v>801672</v>
      </c>
      <c r="W266" s="494" t="s">
        <v>463</v>
      </c>
      <c r="X266" s="495">
        <v>16</v>
      </c>
      <c r="Y266" s="388">
        <v>1</v>
      </c>
      <c r="Z266" s="243">
        <f>BD.PD8[[#This Row],[Av.P1 '[%']]]*BD.PD8[[#This Row],[Ppto. Orden Interna '[DOP']]]</f>
        <v>552195.2598</v>
      </c>
      <c r="AA266" s="249"/>
      <c r="AB266" s="389"/>
      <c r="AC266" s="243">
        <f>BD.PD8[[#This Row],[Av.P2 '[%']]]*BD.PD8[[#This Row],[Ppto. Orden Interna '[DOP']]]</f>
        <v>0</v>
      </c>
      <c r="AD266" s="249"/>
      <c r="AE266" s="389"/>
      <c r="AF266" s="243">
        <f>BD.PD8[[#This Row],[Av.P3 '[%']]]*BD.PD8[[#This Row],[Ppto. Orden Interna '[DOP']]]</f>
        <v>0</v>
      </c>
      <c r="AG266" s="243"/>
      <c r="AH266" s="243"/>
      <c r="AI266" s="243"/>
      <c r="AJ266" s="243"/>
      <c r="AK266" s="243"/>
      <c r="AL266" s="243"/>
      <c r="AM266" s="496">
        <f>BD.PD8[[#This Row],[Pago 3]]+BD.PD8[[#This Row],[Pago 2]]+BD.PD8[[#This Row],[Pago 1]]</f>
        <v>552195.2598</v>
      </c>
      <c r="AN266" s="308" t="s">
        <v>244</v>
      </c>
      <c r="AO266" s="308" t="s">
        <v>245</v>
      </c>
      <c r="AP266" s="308" t="s">
        <v>246</v>
      </c>
      <c r="AQ266" s="308" t="s">
        <v>247</v>
      </c>
      <c r="AR266" s="308">
        <v>594</v>
      </c>
      <c r="AS266" s="308" t="s">
        <v>248</v>
      </c>
      <c r="AT266" s="249" t="s">
        <v>1356</v>
      </c>
      <c r="AU266" s="306"/>
      <c r="AV266" s="306"/>
      <c r="AW266" s="306"/>
      <c r="AX266" s="306"/>
      <c r="AY266" s="306"/>
      <c r="AZ266" s="306"/>
      <c r="BA266" s="306"/>
      <c r="BB266" s="306"/>
      <c r="BC266" s="306"/>
      <c r="BD266" s="306"/>
      <c r="BE266" s="306"/>
      <c r="BF266" s="306"/>
      <c r="BG266" s="306"/>
      <c r="BH266" s="306"/>
      <c r="BI266" s="306"/>
      <c r="BJ266" s="306"/>
      <c r="BK266" s="306"/>
      <c r="BL266" s="306"/>
      <c r="BM266" s="306"/>
      <c r="BN266" s="306"/>
      <c r="BO266" s="306"/>
      <c r="BP266" s="306"/>
      <c r="BQ266" s="306"/>
      <c r="BR266" s="306"/>
      <c r="BS266" s="306"/>
      <c r="BT266" s="306"/>
      <c r="BU266" s="306"/>
      <c r="BV266" s="306"/>
      <c r="BW266" s="306"/>
      <c r="BX266" s="306"/>
      <c r="BY266" s="306"/>
      <c r="BZ266" s="306"/>
      <c r="CA266" s="306"/>
      <c r="CB266" s="306"/>
      <c r="CC266" s="306"/>
      <c r="CD266" s="306"/>
      <c r="CE266" s="306"/>
      <c r="CF266" s="306"/>
      <c r="CG266" s="306"/>
      <c r="CH266" s="306"/>
      <c r="CI266" s="306"/>
      <c r="CJ266" s="306"/>
      <c r="CK266" s="306"/>
      <c r="CL266" s="306"/>
      <c r="CM266" s="306"/>
      <c r="CN266" s="306"/>
      <c r="CO266" s="306"/>
      <c r="CP266" s="306"/>
      <c r="CQ266" s="306"/>
      <c r="CR266" s="306"/>
      <c r="CS266" s="306"/>
      <c r="CT266" s="306"/>
      <c r="CU266" s="306"/>
      <c r="CV266" s="306"/>
      <c r="CW266" s="306"/>
      <c r="CX266" s="306"/>
      <c r="CY266" s="306"/>
      <c r="CZ266" s="306"/>
      <c r="DA266" s="306"/>
      <c r="DB266" s="306"/>
      <c r="DC266" s="306"/>
      <c r="DD266" s="306"/>
      <c r="DE266" s="306"/>
      <c r="DF266" s="306"/>
      <c r="DG266" s="306"/>
      <c r="DH266" s="306"/>
      <c r="DI266" s="306"/>
      <c r="DJ266" s="306"/>
      <c r="DK266" s="306"/>
      <c r="DL266" s="306"/>
      <c r="DM266" s="306"/>
      <c r="DN266" s="306"/>
      <c r="DO266" s="306"/>
      <c r="DP266" s="306"/>
      <c r="DQ266" s="306"/>
      <c r="DR266" s="306"/>
      <c r="DS266" s="306"/>
      <c r="DT266" s="306"/>
      <c r="DU266" s="306"/>
      <c r="DV266" s="306"/>
      <c r="DW266" s="306"/>
      <c r="DX266" s="306"/>
      <c r="DY266" s="306"/>
      <c r="DZ266" s="306"/>
      <c r="EA266" s="306"/>
      <c r="EB266" s="306"/>
      <c r="EC266" s="306"/>
      <c r="ED266" s="306"/>
      <c r="EE266" s="306"/>
      <c r="EF266" s="306"/>
      <c r="EG266" s="306"/>
      <c r="EH266" s="306"/>
      <c r="EI266" s="306"/>
      <c r="EJ266" s="306"/>
      <c r="EK266" s="306"/>
      <c r="EL266" s="306"/>
      <c r="EM266" s="306"/>
      <c r="EN266" s="306"/>
      <c r="EO266" s="306"/>
      <c r="EP266" s="306"/>
      <c r="EQ266" s="306"/>
      <c r="ER266" s="306"/>
      <c r="ES266" s="306"/>
      <c r="ET266" s="306"/>
      <c r="EU266" s="306"/>
      <c r="EV266" s="306"/>
      <c r="EW266" s="306"/>
      <c r="EX266" s="306"/>
      <c r="EY266" s="306"/>
      <c r="EZ266" s="306"/>
      <c r="FA266" s="306"/>
      <c r="FB266" s="306"/>
      <c r="FC266" s="306"/>
      <c r="FD266" s="306"/>
      <c r="FE266" s="306"/>
      <c r="FF266" s="306"/>
      <c r="FG266" s="306"/>
      <c r="FH266" s="306"/>
      <c r="FI266" s="306"/>
      <c r="FJ266" s="306"/>
      <c r="FK266" s="306"/>
      <c r="FL266" s="306"/>
      <c r="FM266" s="306"/>
      <c r="FN266" s="306"/>
      <c r="FO266" s="306"/>
      <c r="FP266" s="306"/>
      <c r="FQ266" s="306"/>
      <c r="FR266" s="306"/>
      <c r="FS266" s="306"/>
      <c r="FT266" s="306"/>
      <c r="FU266" s="306"/>
      <c r="FV266" s="306"/>
      <c r="FW266" s="306"/>
      <c r="FX266" s="306"/>
      <c r="FY266" s="306"/>
      <c r="FZ266" s="306"/>
      <c r="GA266" s="306"/>
      <c r="GB266" s="306"/>
      <c r="GC266" s="306"/>
      <c r="GD266" s="306"/>
      <c r="GE266" s="306"/>
      <c r="GF266" s="306"/>
      <c r="GG266" s="306"/>
      <c r="GH266" s="306"/>
      <c r="GI266" s="306"/>
      <c r="GJ266" s="306"/>
      <c r="GK266" s="306"/>
      <c r="GL266" s="306"/>
      <c r="GM266" s="306"/>
      <c r="GN266" s="306"/>
      <c r="GO266" s="306"/>
      <c r="GP266" s="306"/>
      <c r="GQ266" s="306"/>
      <c r="GR266" s="306"/>
      <c r="GS266" s="306"/>
      <c r="GT266" s="306"/>
      <c r="GU266" s="306"/>
      <c r="GV266" s="306"/>
      <c r="GW266" s="306"/>
      <c r="GX266" s="306"/>
      <c r="GY266" s="306"/>
      <c r="GZ266" s="306"/>
      <c r="HA266" s="306"/>
      <c r="HB266" s="306"/>
      <c r="HC266" s="306"/>
      <c r="HD266" s="306"/>
      <c r="HE266" s="306"/>
      <c r="HF266" s="306"/>
      <c r="HG266" s="306"/>
      <c r="HH266" s="306"/>
      <c r="HI266" s="306"/>
      <c r="HJ266" s="306"/>
      <c r="HK266" s="306"/>
      <c r="HL266" s="306"/>
      <c r="HM266" s="306"/>
      <c r="HN266" s="306"/>
      <c r="HO266" s="306"/>
      <c r="HP266" s="306"/>
      <c r="HQ266" s="306"/>
      <c r="HR266" s="306"/>
      <c r="HS266" s="306"/>
      <c r="HT266" s="306"/>
      <c r="HU266" s="306"/>
      <c r="HV266" s="306"/>
      <c r="HW266" s="306"/>
      <c r="HX266" s="306"/>
      <c r="HY266" s="306"/>
      <c r="HZ266" s="306"/>
      <c r="IA266" s="306"/>
      <c r="IB266" s="306"/>
      <c r="IC266" s="306"/>
      <c r="ID266" s="306"/>
      <c r="IE266" s="306"/>
      <c r="IF266" s="306"/>
      <c r="IG266" s="306"/>
      <c r="IH266" s="306"/>
    </row>
    <row r="267" spans="1:242" s="219" customFormat="1" ht="15" customHeight="1" x14ac:dyDescent="0.3">
      <c r="A267" s="174">
        <v>7.03</v>
      </c>
      <c r="B267" s="231"/>
      <c r="C267" s="232" t="e">
        <f>VLOOKUP(BD.PD8[[#This Row],[Pos]],[18]!PPto[#Data],3,FALSE)</f>
        <v>#REF!</v>
      </c>
      <c r="D267" s="174" t="s">
        <v>23</v>
      </c>
      <c r="E267" s="305" t="str">
        <f>IF(BD.PD8[[#This Row],[.]]="*",VLOOKUP(BD.PD8[[#This Row],[Pos]],[18]Presupuesto!A:H,7,FALSE),"")</f>
        <v/>
      </c>
      <c r="F267" s="502" t="s">
        <v>479</v>
      </c>
      <c r="G267" s="174"/>
      <c r="H267" s="174"/>
      <c r="I267" s="174" t="s">
        <v>1295</v>
      </c>
      <c r="J267" s="382">
        <v>1</v>
      </c>
      <c r="K267" s="174" t="s">
        <v>260</v>
      </c>
      <c r="L267" s="383">
        <f>IF(BD.PD8[[#This Row],[Mon]]="DOP",1,HLOOKUP(BD.PD8[[#This Row],[Mon]],Data!$J$1:$K$2,2,FALSE))</f>
        <v>1</v>
      </c>
      <c r="M267" s="384">
        <v>181574.8</v>
      </c>
      <c r="N267" s="243">
        <f>BD.PD8[[#This Row],[Cant.]]*BD.PD8[[#This Row],[ Tasa ]]*BD.PD8[[#This Row],[ Precio Und.]]</f>
        <v>181574.8</v>
      </c>
      <c r="O267" s="386">
        <v>0.01</v>
      </c>
      <c r="P267" s="243">
        <f>IF(BD.PD8[[#This Row],[Liquid. '[%']]]&lt;&gt;0,(BD.PD8[[#This Row],[Valor Neto '[DOP']]]*BD.PD8[[#This Row],[Liquid. '[%']]])+BD.PD8[[#This Row],[Valor Neto '[DOP']]],BD.PD8[[#This Row],[Valor Neto '[DOP']]])</f>
        <v>183390.54799999998</v>
      </c>
      <c r="Q267" s="243">
        <f>BD.PD8[[#This Row],[Ppto. Orden Interna '[DOP']]]/HLOOKUP("USD",Data!$J$1:$K$2,2,FALSE)</f>
        <v>2821.3930461538457</v>
      </c>
      <c r="R267" s="381" t="s">
        <v>408</v>
      </c>
      <c r="S267" s="387"/>
      <c r="T267" s="387"/>
      <c r="U267" s="492" t="s">
        <v>406</v>
      </c>
      <c r="V267" s="493">
        <v>801672</v>
      </c>
      <c r="W267" s="494" t="s">
        <v>463</v>
      </c>
      <c r="X267" s="495">
        <v>16</v>
      </c>
      <c r="Y267" s="388">
        <v>1</v>
      </c>
      <c r="Z267" s="243">
        <f>BD.PD8[[#This Row],[Av.P1 '[%']]]*BD.PD8[[#This Row],[Ppto. Orden Interna '[DOP']]]</f>
        <v>183390.54799999998</v>
      </c>
      <c r="AA267" s="249"/>
      <c r="AB267" s="389"/>
      <c r="AC267" s="243">
        <f>BD.PD8[[#This Row],[Av.P2 '[%']]]*BD.PD8[[#This Row],[Ppto. Orden Interna '[DOP']]]</f>
        <v>0</v>
      </c>
      <c r="AD267" s="249"/>
      <c r="AE267" s="389"/>
      <c r="AF267" s="243">
        <f>BD.PD8[[#This Row],[Av.P3 '[%']]]*BD.PD8[[#This Row],[Ppto. Orden Interna '[DOP']]]</f>
        <v>0</v>
      </c>
      <c r="AG267" s="243"/>
      <c r="AH267" s="243"/>
      <c r="AI267" s="243"/>
      <c r="AJ267" s="243"/>
      <c r="AK267" s="243"/>
      <c r="AL267" s="243"/>
      <c r="AM267" s="496">
        <f>BD.PD8[[#This Row],[Pago 3]]+BD.PD8[[#This Row],[Pago 2]]+BD.PD8[[#This Row],[Pago 1]]</f>
        <v>183390.54799999998</v>
      </c>
      <c r="AN267" s="308" t="s">
        <v>244</v>
      </c>
      <c r="AO267" s="308" t="s">
        <v>245</v>
      </c>
      <c r="AP267" s="308" t="s">
        <v>246</v>
      </c>
      <c r="AQ267" s="308" t="s">
        <v>247</v>
      </c>
      <c r="AR267" s="308">
        <v>594</v>
      </c>
      <c r="AS267" s="308" t="s">
        <v>248</v>
      </c>
      <c r="AT267" s="249" t="s">
        <v>1356</v>
      </c>
      <c r="AU267" s="306"/>
      <c r="AV267" s="306"/>
      <c r="AW267" s="306"/>
      <c r="AX267" s="306"/>
      <c r="AY267" s="306"/>
      <c r="AZ267" s="306"/>
      <c r="BA267" s="306"/>
      <c r="BB267" s="306"/>
      <c r="BC267" s="306"/>
      <c r="BD267" s="306"/>
      <c r="BE267" s="306"/>
      <c r="BF267" s="306"/>
      <c r="BG267" s="306"/>
      <c r="BH267" s="306"/>
      <c r="BI267" s="306"/>
      <c r="BJ267" s="306"/>
      <c r="BK267" s="306"/>
      <c r="BL267" s="306"/>
      <c r="BM267" s="306"/>
      <c r="BN267" s="306"/>
      <c r="BO267" s="306"/>
      <c r="BP267" s="306"/>
      <c r="BQ267" s="306"/>
      <c r="BR267" s="306"/>
      <c r="BS267" s="306"/>
      <c r="BT267" s="306"/>
      <c r="BU267" s="306"/>
      <c r="BV267" s="306"/>
      <c r="BW267" s="306"/>
      <c r="BX267" s="306"/>
      <c r="BY267" s="306"/>
      <c r="BZ267" s="306"/>
      <c r="CA267" s="306"/>
      <c r="CB267" s="306"/>
      <c r="CC267" s="306"/>
      <c r="CD267" s="306"/>
      <c r="CE267" s="306"/>
      <c r="CF267" s="306"/>
      <c r="CG267" s="306"/>
      <c r="CH267" s="306"/>
      <c r="CI267" s="306"/>
      <c r="CJ267" s="306"/>
      <c r="CK267" s="306"/>
      <c r="CL267" s="306"/>
      <c r="CM267" s="306"/>
      <c r="CN267" s="306"/>
      <c r="CO267" s="306"/>
      <c r="CP267" s="306"/>
      <c r="CQ267" s="306"/>
      <c r="CR267" s="306"/>
      <c r="CS267" s="306"/>
      <c r="CT267" s="306"/>
      <c r="CU267" s="306"/>
      <c r="CV267" s="306"/>
      <c r="CW267" s="306"/>
      <c r="CX267" s="306"/>
      <c r="CY267" s="306"/>
      <c r="CZ267" s="306"/>
      <c r="DA267" s="306"/>
      <c r="DB267" s="306"/>
      <c r="DC267" s="306"/>
      <c r="DD267" s="306"/>
      <c r="DE267" s="306"/>
      <c r="DF267" s="306"/>
      <c r="DG267" s="306"/>
      <c r="DH267" s="306"/>
      <c r="DI267" s="306"/>
      <c r="DJ267" s="306"/>
      <c r="DK267" s="306"/>
      <c r="DL267" s="306"/>
      <c r="DM267" s="306"/>
      <c r="DN267" s="306"/>
      <c r="DO267" s="306"/>
      <c r="DP267" s="306"/>
      <c r="DQ267" s="306"/>
      <c r="DR267" s="306"/>
      <c r="DS267" s="306"/>
      <c r="DT267" s="306"/>
      <c r="DU267" s="306"/>
      <c r="DV267" s="306"/>
      <c r="DW267" s="306"/>
      <c r="DX267" s="306"/>
      <c r="DY267" s="306"/>
      <c r="DZ267" s="306"/>
      <c r="EA267" s="306"/>
      <c r="EB267" s="306"/>
      <c r="EC267" s="306"/>
      <c r="ED267" s="306"/>
      <c r="EE267" s="306"/>
      <c r="EF267" s="306"/>
      <c r="EG267" s="306"/>
      <c r="EH267" s="306"/>
      <c r="EI267" s="306"/>
      <c r="EJ267" s="306"/>
      <c r="EK267" s="306"/>
      <c r="EL267" s="306"/>
      <c r="EM267" s="306"/>
      <c r="EN267" s="306"/>
      <c r="EO267" s="306"/>
      <c r="EP267" s="306"/>
      <c r="EQ267" s="306"/>
      <c r="ER267" s="306"/>
      <c r="ES267" s="306"/>
      <c r="ET267" s="306"/>
      <c r="EU267" s="306"/>
      <c r="EV267" s="306"/>
      <c r="EW267" s="306"/>
      <c r="EX267" s="306"/>
      <c r="EY267" s="306"/>
      <c r="EZ267" s="306"/>
      <c r="FA267" s="306"/>
      <c r="FB267" s="306"/>
      <c r="FC267" s="306"/>
      <c r="FD267" s="306"/>
      <c r="FE267" s="306"/>
      <c r="FF267" s="306"/>
      <c r="FG267" s="306"/>
      <c r="FH267" s="306"/>
      <c r="FI267" s="306"/>
      <c r="FJ267" s="306"/>
      <c r="FK267" s="306"/>
      <c r="FL267" s="306"/>
      <c r="FM267" s="306"/>
      <c r="FN267" s="306"/>
      <c r="FO267" s="306"/>
      <c r="FP267" s="306"/>
      <c r="FQ267" s="306"/>
      <c r="FR267" s="306"/>
      <c r="FS267" s="306"/>
      <c r="FT267" s="306"/>
      <c r="FU267" s="306"/>
      <c r="FV267" s="306"/>
      <c r="FW267" s="306"/>
      <c r="FX267" s="306"/>
      <c r="FY267" s="306"/>
      <c r="FZ267" s="306"/>
      <c r="GA267" s="306"/>
      <c r="GB267" s="306"/>
      <c r="GC267" s="306"/>
      <c r="GD267" s="306"/>
      <c r="GE267" s="306"/>
      <c r="GF267" s="306"/>
      <c r="GG267" s="306"/>
      <c r="GH267" s="306"/>
      <c r="GI267" s="306"/>
      <c r="GJ267" s="306"/>
      <c r="GK267" s="306"/>
      <c r="GL267" s="306"/>
      <c r="GM267" s="306"/>
      <c r="GN267" s="306"/>
      <c r="GO267" s="306"/>
      <c r="GP267" s="306"/>
      <c r="GQ267" s="306"/>
      <c r="GR267" s="306"/>
      <c r="GS267" s="306"/>
      <c r="GT267" s="306"/>
      <c r="GU267" s="306"/>
      <c r="GV267" s="306"/>
      <c r="GW267" s="306"/>
      <c r="GX267" s="306"/>
      <c r="GY267" s="306"/>
      <c r="GZ267" s="306"/>
      <c r="HA267" s="306"/>
      <c r="HB267" s="306"/>
      <c r="HC267" s="306"/>
      <c r="HD267" s="306"/>
      <c r="HE267" s="306"/>
      <c r="HF267" s="306"/>
      <c r="HG267" s="306"/>
      <c r="HH267" s="306"/>
      <c r="HI267" s="306"/>
      <c r="HJ267" s="306"/>
      <c r="HK267" s="306"/>
      <c r="HL267" s="306"/>
      <c r="HM267" s="306"/>
      <c r="HN267" s="306"/>
      <c r="HO267" s="306"/>
      <c r="HP267" s="306"/>
      <c r="HQ267" s="306"/>
      <c r="HR267" s="306"/>
      <c r="HS267" s="306"/>
      <c r="HT267" s="306"/>
      <c r="HU267" s="306"/>
      <c r="HV267" s="306"/>
      <c r="HW267" s="306"/>
      <c r="HX267" s="306"/>
      <c r="HY267" s="306"/>
      <c r="HZ267" s="306"/>
      <c r="IA267" s="306"/>
      <c r="IB267" s="306"/>
      <c r="IC267" s="306"/>
      <c r="ID267" s="306"/>
      <c r="IE267" s="306"/>
      <c r="IF267" s="306"/>
      <c r="IG267" s="306"/>
      <c r="IH267" s="306"/>
    </row>
    <row r="268" spans="1:242" s="219" customFormat="1" ht="15" customHeight="1" x14ac:dyDescent="0.3">
      <c r="A268" s="174">
        <v>7.03</v>
      </c>
      <c r="B268" s="231"/>
      <c r="C268" s="232" t="e">
        <f>VLOOKUP(BD.PD8[[#This Row],[Pos]],[18]!PPto[#Data],3,FALSE)</f>
        <v>#REF!</v>
      </c>
      <c r="D268" s="174" t="s">
        <v>23</v>
      </c>
      <c r="E268" s="305" t="str">
        <f>IF(BD.PD8[[#This Row],[.]]="*",VLOOKUP(BD.PD8[[#This Row],[Pos]],[18]Presupuesto!A:H,7,FALSE),"")</f>
        <v/>
      </c>
      <c r="F268" s="502" t="s">
        <v>480</v>
      </c>
      <c r="G268" s="174"/>
      <c r="H268" s="174"/>
      <c r="I268" s="174" t="s">
        <v>1295</v>
      </c>
      <c r="J268" s="382">
        <v>36</v>
      </c>
      <c r="K268" s="174" t="s">
        <v>260</v>
      </c>
      <c r="L268" s="383">
        <f>IF(BD.PD8[[#This Row],[Mon]]="DOP",1,HLOOKUP(BD.PD8[[#This Row],[Mon]],Data!$J$1:$K$2,2,FALSE))</f>
        <v>1</v>
      </c>
      <c r="M268" s="384">
        <v>1978.2383333333335</v>
      </c>
      <c r="N268" s="243">
        <f>BD.PD8[[#This Row],[Cant.]]*BD.PD8[[#This Row],[ Tasa ]]*BD.PD8[[#This Row],[ Precio Und.]]</f>
        <v>71216.58</v>
      </c>
      <c r="O268" s="386">
        <v>0.01</v>
      </c>
      <c r="P268" s="243">
        <f>IF(BD.PD8[[#This Row],[Liquid. '[%']]]&lt;&gt;0,(BD.PD8[[#This Row],[Valor Neto '[DOP']]]*BD.PD8[[#This Row],[Liquid. '[%']]])+BD.PD8[[#This Row],[Valor Neto '[DOP']]],BD.PD8[[#This Row],[Valor Neto '[DOP']]])</f>
        <v>71928.745800000004</v>
      </c>
      <c r="Q268" s="243">
        <f>BD.PD8[[#This Row],[Ppto. Orden Interna '[DOP']]]/HLOOKUP("USD",Data!$J$1:$K$2,2,FALSE)</f>
        <v>1106.5960892307694</v>
      </c>
      <c r="R268" s="381" t="s">
        <v>408</v>
      </c>
      <c r="S268" s="387"/>
      <c r="T268" s="387"/>
      <c r="U268" s="492" t="s">
        <v>406</v>
      </c>
      <c r="V268" s="493">
        <v>801672</v>
      </c>
      <c r="W268" s="494" t="s">
        <v>439</v>
      </c>
      <c r="X268" s="495">
        <v>16</v>
      </c>
      <c r="Y268" s="388">
        <v>1</v>
      </c>
      <c r="Z268" s="243">
        <f>BD.PD8[[#This Row],[Av.P1 '[%']]]*BD.PD8[[#This Row],[Ppto. Orden Interna '[DOP']]]</f>
        <v>71928.745800000004</v>
      </c>
      <c r="AA268" s="249"/>
      <c r="AB268" s="389"/>
      <c r="AC268" s="243">
        <f>BD.PD8[[#This Row],[Av.P2 '[%']]]*BD.PD8[[#This Row],[Ppto. Orden Interna '[DOP']]]</f>
        <v>0</v>
      </c>
      <c r="AD268" s="249"/>
      <c r="AE268" s="389"/>
      <c r="AF268" s="243">
        <f>BD.PD8[[#This Row],[Av.P3 '[%']]]*BD.PD8[[#This Row],[Ppto. Orden Interna '[DOP']]]</f>
        <v>0</v>
      </c>
      <c r="AG268" s="243"/>
      <c r="AH268" s="243"/>
      <c r="AI268" s="243"/>
      <c r="AJ268" s="243"/>
      <c r="AK268" s="243"/>
      <c r="AL268" s="243"/>
      <c r="AM268" s="496">
        <f>BD.PD8[[#This Row],[Pago 3]]+BD.PD8[[#This Row],[Pago 2]]+BD.PD8[[#This Row],[Pago 1]]</f>
        <v>71928.745800000004</v>
      </c>
      <c r="AN268" s="308" t="s">
        <v>244</v>
      </c>
      <c r="AO268" s="308" t="s">
        <v>245</v>
      </c>
      <c r="AP268" s="308" t="s">
        <v>246</v>
      </c>
      <c r="AQ268" s="308" t="s">
        <v>247</v>
      </c>
      <c r="AR268" s="308">
        <v>594</v>
      </c>
      <c r="AS268" s="308" t="s">
        <v>248</v>
      </c>
      <c r="AT268" s="249" t="s">
        <v>1356</v>
      </c>
      <c r="AU268" s="306"/>
      <c r="AV268" s="306"/>
      <c r="AW268" s="306"/>
      <c r="AX268" s="306"/>
      <c r="AY268" s="306"/>
      <c r="AZ268" s="306"/>
      <c r="BA268" s="306"/>
      <c r="BB268" s="306"/>
      <c r="BC268" s="306"/>
      <c r="BD268" s="306"/>
      <c r="BE268" s="306"/>
      <c r="BF268" s="306"/>
      <c r="BG268" s="306"/>
      <c r="BH268" s="306"/>
      <c r="BI268" s="306"/>
      <c r="BJ268" s="306"/>
      <c r="BK268" s="306"/>
      <c r="BL268" s="306"/>
      <c r="BM268" s="306"/>
      <c r="BN268" s="306"/>
      <c r="BO268" s="306"/>
      <c r="BP268" s="306"/>
      <c r="BQ268" s="306"/>
      <c r="BR268" s="306"/>
      <c r="BS268" s="306"/>
      <c r="BT268" s="306"/>
      <c r="BU268" s="306"/>
      <c r="BV268" s="306"/>
      <c r="BW268" s="306"/>
      <c r="BX268" s="306"/>
      <c r="BY268" s="306"/>
      <c r="BZ268" s="306"/>
      <c r="CA268" s="306"/>
      <c r="CB268" s="306"/>
      <c r="CC268" s="306"/>
      <c r="CD268" s="306"/>
      <c r="CE268" s="306"/>
      <c r="CF268" s="306"/>
      <c r="CG268" s="306"/>
      <c r="CH268" s="306"/>
      <c r="CI268" s="306"/>
      <c r="CJ268" s="306"/>
      <c r="CK268" s="306"/>
      <c r="CL268" s="306"/>
      <c r="CM268" s="306"/>
      <c r="CN268" s="306"/>
      <c r="CO268" s="306"/>
      <c r="CP268" s="306"/>
      <c r="CQ268" s="306"/>
      <c r="CR268" s="306"/>
      <c r="CS268" s="306"/>
      <c r="CT268" s="306"/>
      <c r="CU268" s="306"/>
      <c r="CV268" s="306"/>
      <c r="CW268" s="306"/>
      <c r="CX268" s="306"/>
      <c r="CY268" s="306"/>
      <c r="CZ268" s="306"/>
      <c r="DA268" s="306"/>
      <c r="DB268" s="306"/>
      <c r="DC268" s="306"/>
      <c r="DD268" s="306"/>
      <c r="DE268" s="306"/>
      <c r="DF268" s="306"/>
      <c r="DG268" s="306"/>
      <c r="DH268" s="306"/>
      <c r="DI268" s="306"/>
      <c r="DJ268" s="306"/>
      <c r="DK268" s="306"/>
      <c r="DL268" s="306"/>
      <c r="DM268" s="306"/>
      <c r="DN268" s="306"/>
      <c r="DO268" s="306"/>
      <c r="DP268" s="306"/>
      <c r="DQ268" s="306"/>
      <c r="DR268" s="306"/>
      <c r="DS268" s="306"/>
      <c r="DT268" s="306"/>
      <c r="DU268" s="306"/>
      <c r="DV268" s="306"/>
      <c r="DW268" s="306"/>
      <c r="DX268" s="306"/>
      <c r="DY268" s="306"/>
      <c r="DZ268" s="306"/>
      <c r="EA268" s="306"/>
      <c r="EB268" s="306"/>
      <c r="EC268" s="306"/>
      <c r="ED268" s="306"/>
      <c r="EE268" s="306"/>
      <c r="EF268" s="306"/>
      <c r="EG268" s="306"/>
      <c r="EH268" s="306"/>
      <c r="EI268" s="306"/>
      <c r="EJ268" s="306"/>
      <c r="EK268" s="306"/>
      <c r="EL268" s="306"/>
      <c r="EM268" s="306"/>
      <c r="EN268" s="306"/>
      <c r="EO268" s="306"/>
      <c r="EP268" s="306"/>
      <c r="EQ268" s="306"/>
      <c r="ER268" s="306"/>
      <c r="ES268" s="306"/>
      <c r="ET268" s="306"/>
      <c r="EU268" s="306"/>
      <c r="EV268" s="306"/>
      <c r="EW268" s="306"/>
      <c r="EX268" s="306"/>
      <c r="EY268" s="306"/>
      <c r="EZ268" s="306"/>
      <c r="FA268" s="306"/>
      <c r="FB268" s="306"/>
      <c r="FC268" s="306"/>
      <c r="FD268" s="306"/>
      <c r="FE268" s="306"/>
      <c r="FF268" s="306"/>
      <c r="FG268" s="306"/>
      <c r="FH268" s="306"/>
      <c r="FI268" s="306"/>
      <c r="FJ268" s="306"/>
      <c r="FK268" s="306"/>
      <c r="FL268" s="306"/>
      <c r="FM268" s="306"/>
      <c r="FN268" s="306"/>
      <c r="FO268" s="306"/>
      <c r="FP268" s="306"/>
      <c r="FQ268" s="306"/>
      <c r="FR268" s="306"/>
      <c r="FS268" s="306"/>
      <c r="FT268" s="306"/>
      <c r="FU268" s="306"/>
      <c r="FV268" s="306"/>
      <c r="FW268" s="306"/>
      <c r="FX268" s="306"/>
      <c r="FY268" s="306"/>
      <c r="FZ268" s="306"/>
      <c r="GA268" s="306"/>
      <c r="GB268" s="306"/>
      <c r="GC268" s="306"/>
      <c r="GD268" s="306"/>
      <c r="GE268" s="306"/>
      <c r="GF268" s="306"/>
      <c r="GG268" s="306"/>
      <c r="GH268" s="306"/>
      <c r="GI268" s="306"/>
      <c r="GJ268" s="306"/>
      <c r="GK268" s="306"/>
      <c r="GL268" s="306"/>
      <c r="GM268" s="306"/>
      <c r="GN268" s="306"/>
      <c r="GO268" s="306"/>
      <c r="GP268" s="306"/>
      <c r="GQ268" s="306"/>
      <c r="GR268" s="306"/>
      <c r="GS268" s="306"/>
      <c r="GT268" s="306"/>
      <c r="GU268" s="306"/>
      <c r="GV268" s="306"/>
      <c r="GW268" s="306"/>
      <c r="GX268" s="306"/>
      <c r="GY268" s="306"/>
      <c r="GZ268" s="306"/>
      <c r="HA268" s="306"/>
      <c r="HB268" s="306"/>
      <c r="HC268" s="306"/>
      <c r="HD268" s="306"/>
      <c r="HE268" s="306"/>
      <c r="HF268" s="306"/>
      <c r="HG268" s="306"/>
      <c r="HH268" s="306"/>
      <c r="HI268" s="306"/>
      <c r="HJ268" s="306"/>
      <c r="HK268" s="306"/>
      <c r="HL268" s="306"/>
      <c r="HM268" s="306"/>
      <c r="HN268" s="306"/>
      <c r="HO268" s="306"/>
      <c r="HP268" s="306"/>
      <c r="HQ268" s="306"/>
      <c r="HR268" s="306"/>
      <c r="HS268" s="306"/>
      <c r="HT268" s="306"/>
      <c r="HU268" s="306"/>
      <c r="HV268" s="306"/>
      <c r="HW268" s="306"/>
      <c r="HX268" s="306"/>
      <c r="HY268" s="306"/>
      <c r="HZ268" s="306"/>
      <c r="IA268" s="306"/>
      <c r="IB268" s="306"/>
      <c r="IC268" s="306"/>
      <c r="ID268" s="306"/>
      <c r="IE268" s="306"/>
      <c r="IF268" s="306"/>
      <c r="IG268" s="306"/>
      <c r="IH268" s="306"/>
    </row>
    <row r="269" spans="1:242" s="219" customFormat="1" ht="15" customHeight="1" x14ac:dyDescent="0.3">
      <c r="A269" s="174">
        <v>7.03</v>
      </c>
      <c r="B269" s="231"/>
      <c r="C269" s="232" t="e">
        <f>VLOOKUP(BD.PD8[[#This Row],[Pos]],[18]!PPto[#Data],3,FALSE)</f>
        <v>#REF!</v>
      </c>
      <c r="D269" s="174" t="s">
        <v>23</v>
      </c>
      <c r="E269" s="305" t="str">
        <f>IF(BD.PD8[[#This Row],[.]]="*",VLOOKUP(BD.PD8[[#This Row],[Pos]],[18]Presupuesto!A:H,7,FALSE),"")</f>
        <v/>
      </c>
      <c r="F269" s="502" t="s">
        <v>481</v>
      </c>
      <c r="G269" s="174"/>
      <c r="H269" s="174"/>
      <c r="I269" s="174" t="s">
        <v>1295</v>
      </c>
      <c r="J269" s="382">
        <v>60</v>
      </c>
      <c r="K269" s="174" t="s">
        <v>260</v>
      </c>
      <c r="L269" s="383">
        <f>IF(BD.PD8[[#This Row],[Mon]]="DOP",1,HLOOKUP(BD.PD8[[#This Row],[Mon]],Data!$J$1:$K$2,2,FALSE))</f>
        <v>1</v>
      </c>
      <c r="M269" s="384">
        <v>1171.6785000000002</v>
      </c>
      <c r="N269" s="243">
        <f>BD.PD8[[#This Row],[Cant.]]*BD.PD8[[#This Row],[ Tasa ]]*BD.PD8[[#This Row],[ Precio Und.]]</f>
        <v>70300.710000000006</v>
      </c>
      <c r="O269" s="386">
        <v>0.01</v>
      </c>
      <c r="P269" s="243">
        <f>IF(BD.PD8[[#This Row],[Liquid. '[%']]]&lt;&gt;0,(BD.PD8[[#This Row],[Valor Neto '[DOP']]]*BD.PD8[[#This Row],[Liquid. '[%']]])+BD.PD8[[#This Row],[Valor Neto '[DOP']]],BD.PD8[[#This Row],[Valor Neto '[DOP']]])</f>
        <v>71003.717100000009</v>
      </c>
      <c r="Q269" s="243">
        <f>BD.PD8[[#This Row],[Ppto. Orden Interna '[DOP']]]/HLOOKUP("USD",Data!$J$1:$K$2,2,FALSE)</f>
        <v>1092.3648784615386</v>
      </c>
      <c r="R269" s="381" t="s">
        <v>408</v>
      </c>
      <c r="S269" s="387"/>
      <c r="T269" s="387"/>
      <c r="U269" s="492" t="s">
        <v>406</v>
      </c>
      <c r="V269" s="493">
        <v>801672</v>
      </c>
      <c r="W269" s="494" t="s">
        <v>439</v>
      </c>
      <c r="X269" s="495">
        <v>16</v>
      </c>
      <c r="Y269" s="388">
        <v>1</v>
      </c>
      <c r="Z269" s="243">
        <f>BD.PD8[[#This Row],[Av.P1 '[%']]]*BD.PD8[[#This Row],[Ppto. Orden Interna '[DOP']]]</f>
        <v>71003.717100000009</v>
      </c>
      <c r="AA269" s="249"/>
      <c r="AB269" s="389"/>
      <c r="AC269" s="243">
        <f>BD.PD8[[#This Row],[Av.P2 '[%']]]*BD.PD8[[#This Row],[Ppto. Orden Interna '[DOP']]]</f>
        <v>0</v>
      </c>
      <c r="AD269" s="249"/>
      <c r="AE269" s="389"/>
      <c r="AF269" s="243">
        <f>BD.PD8[[#This Row],[Av.P3 '[%']]]*BD.PD8[[#This Row],[Ppto. Orden Interna '[DOP']]]</f>
        <v>0</v>
      </c>
      <c r="AG269" s="243"/>
      <c r="AH269" s="243"/>
      <c r="AI269" s="243"/>
      <c r="AJ269" s="243"/>
      <c r="AK269" s="243"/>
      <c r="AL269" s="243"/>
      <c r="AM269" s="496">
        <f>BD.PD8[[#This Row],[Pago 3]]+BD.PD8[[#This Row],[Pago 2]]+BD.PD8[[#This Row],[Pago 1]]</f>
        <v>71003.717100000009</v>
      </c>
      <c r="AN269" s="308" t="s">
        <v>244</v>
      </c>
      <c r="AO269" s="308" t="s">
        <v>245</v>
      </c>
      <c r="AP269" s="308" t="s">
        <v>246</v>
      </c>
      <c r="AQ269" s="308" t="s">
        <v>247</v>
      </c>
      <c r="AR269" s="308">
        <v>594</v>
      </c>
      <c r="AS269" s="308" t="s">
        <v>248</v>
      </c>
      <c r="AT269" s="249" t="s">
        <v>1356</v>
      </c>
      <c r="AU269" s="306"/>
      <c r="AV269" s="306"/>
      <c r="AW269" s="306"/>
      <c r="AX269" s="306"/>
      <c r="AY269" s="306"/>
      <c r="AZ269" s="306"/>
      <c r="BA269" s="306"/>
      <c r="BB269" s="306"/>
      <c r="BC269" s="306"/>
      <c r="BD269" s="306"/>
      <c r="BE269" s="306"/>
      <c r="BF269" s="306"/>
      <c r="BG269" s="306"/>
      <c r="BH269" s="306"/>
      <c r="BI269" s="306"/>
      <c r="BJ269" s="306"/>
      <c r="BK269" s="306"/>
      <c r="BL269" s="306"/>
      <c r="BM269" s="306"/>
      <c r="BN269" s="306"/>
      <c r="BO269" s="306"/>
      <c r="BP269" s="306"/>
      <c r="BQ269" s="306"/>
      <c r="BR269" s="306"/>
      <c r="BS269" s="306"/>
      <c r="BT269" s="306"/>
      <c r="BU269" s="306"/>
      <c r="BV269" s="306"/>
      <c r="BW269" s="306"/>
      <c r="BX269" s="306"/>
      <c r="BY269" s="306"/>
      <c r="BZ269" s="306"/>
      <c r="CA269" s="306"/>
      <c r="CB269" s="306"/>
      <c r="CC269" s="306"/>
      <c r="CD269" s="306"/>
      <c r="CE269" s="306"/>
      <c r="CF269" s="306"/>
      <c r="CG269" s="306"/>
      <c r="CH269" s="306"/>
      <c r="CI269" s="306"/>
      <c r="CJ269" s="306"/>
      <c r="CK269" s="306"/>
      <c r="CL269" s="306"/>
      <c r="CM269" s="306"/>
      <c r="CN269" s="306"/>
      <c r="CO269" s="306"/>
      <c r="CP269" s="306"/>
      <c r="CQ269" s="306"/>
      <c r="CR269" s="306"/>
      <c r="CS269" s="306"/>
      <c r="CT269" s="306"/>
      <c r="CU269" s="306"/>
      <c r="CV269" s="306"/>
      <c r="CW269" s="306"/>
      <c r="CX269" s="306"/>
      <c r="CY269" s="306"/>
      <c r="CZ269" s="306"/>
      <c r="DA269" s="306"/>
      <c r="DB269" s="306"/>
      <c r="DC269" s="306"/>
      <c r="DD269" s="306"/>
      <c r="DE269" s="306"/>
      <c r="DF269" s="306"/>
      <c r="DG269" s="306"/>
      <c r="DH269" s="306"/>
      <c r="DI269" s="306"/>
      <c r="DJ269" s="306"/>
      <c r="DK269" s="306"/>
      <c r="DL269" s="306"/>
      <c r="DM269" s="306"/>
      <c r="DN269" s="306"/>
      <c r="DO269" s="306"/>
      <c r="DP269" s="306"/>
      <c r="DQ269" s="306"/>
      <c r="DR269" s="306"/>
      <c r="DS269" s="306"/>
      <c r="DT269" s="306"/>
      <c r="DU269" s="306"/>
      <c r="DV269" s="306"/>
      <c r="DW269" s="306"/>
      <c r="DX269" s="306"/>
      <c r="DY269" s="306"/>
      <c r="DZ269" s="306"/>
      <c r="EA269" s="306"/>
      <c r="EB269" s="306"/>
      <c r="EC269" s="306"/>
      <c r="ED269" s="306"/>
      <c r="EE269" s="306"/>
      <c r="EF269" s="306"/>
      <c r="EG269" s="306"/>
      <c r="EH269" s="306"/>
      <c r="EI269" s="306"/>
      <c r="EJ269" s="306"/>
      <c r="EK269" s="306"/>
      <c r="EL269" s="306"/>
      <c r="EM269" s="306"/>
      <c r="EN269" s="306"/>
      <c r="EO269" s="306"/>
      <c r="EP269" s="306"/>
      <c r="EQ269" s="306"/>
      <c r="ER269" s="306"/>
      <c r="ES269" s="306"/>
      <c r="ET269" s="306"/>
      <c r="EU269" s="306"/>
      <c r="EV269" s="306"/>
      <c r="EW269" s="306"/>
      <c r="EX269" s="306"/>
      <c r="EY269" s="306"/>
      <c r="EZ269" s="306"/>
      <c r="FA269" s="306"/>
      <c r="FB269" s="306"/>
      <c r="FC269" s="306"/>
      <c r="FD269" s="306"/>
      <c r="FE269" s="306"/>
      <c r="FF269" s="306"/>
      <c r="FG269" s="306"/>
      <c r="FH269" s="306"/>
      <c r="FI269" s="306"/>
      <c r="FJ269" s="306"/>
      <c r="FK269" s="306"/>
      <c r="FL269" s="306"/>
      <c r="FM269" s="306"/>
      <c r="FN269" s="306"/>
      <c r="FO269" s="306"/>
      <c r="FP269" s="306"/>
      <c r="FQ269" s="306"/>
      <c r="FR269" s="306"/>
      <c r="FS269" s="306"/>
      <c r="FT269" s="306"/>
      <c r="FU269" s="306"/>
      <c r="FV269" s="306"/>
      <c r="FW269" s="306"/>
      <c r="FX269" s="306"/>
      <c r="FY269" s="306"/>
      <c r="FZ269" s="306"/>
      <c r="GA269" s="306"/>
      <c r="GB269" s="306"/>
      <c r="GC269" s="306"/>
      <c r="GD269" s="306"/>
      <c r="GE269" s="306"/>
      <c r="GF269" s="306"/>
      <c r="GG269" s="306"/>
      <c r="GH269" s="306"/>
      <c r="GI269" s="306"/>
      <c r="GJ269" s="306"/>
      <c r="GK269" s="306"/>
      <c r="GL269" s="306"/>
      <c r="GM269" s="306"/>
      <c r="GN269" s="306"/>
      <c r="GO269" s="306"/>
      <c r="GP269" s="306"/>
      <c r="GQ269" s="306"/>
      <c r="GR269" s="306"/>
      <c r="GS269" s="306"/>
      <c r="GT269" s="306"/>
      <c r="GU269" s="306"/>
      <c r="GV269" s="306"/>
      <c r="GW269" s="306"/>
      <c r="GX269" s="306"/>
      <c r="GY269" s="306"/>
      <c r="GZ269" s="306"/>
      <c r="HA269" s="306"/>
      <c r="HB269" s="306"/>
      <c r="HC269" s="306"/>
      <c r="HD269" s="306"/>
      <c r="HE269" s="306"/>
      <c r="HF269" s="306"/>
      <c r="HG269" s="306"/>
      <c r="HH269" s="306"/>
      <c r="HI269" s="306"/>
      <c r="HJ269" s="306"/>
      <c r="HK269" s="306"/>
      <c r="HL269" s="306"/>
      <c r="HM269" s="306"/>
      <c r="HN269" s="306"/>
      <c r="HO269" s="306"/>
      <c r="HP269" s="306"/>
      <c r="HQ269" s="306"/>
      <c r="HR269" s="306"/>
      <c r="HS269" s="306"/>
      <c r="HT269" s="306"/>
      <c r="HU269" s="306"/>
      <c r="HV269" s="306"/>
      <c r="HW269" s="306"/>
      <c r="HX269" s="306"/>
      <c r="HY269" s="306"/>
      <c r="HZ269" s="306"/>
      <c r="IA269" s="306"/>
      <c r="IB269" s="306"/>
      <c r="IC269" s="306"/>
      <c r="ID269" s="306"/>
      <c r="IE269" s="306"/>
      <c r="IF269" s="306"/>
      <c r="IG269" s="306"/>
      <c r="IH269" s="306"/>
    </row>
    <row r="270" spans="1:242" s="219" customFormat="1" ht="15" customHeight="1" x14ac:dyDescent="0.3">
      <c r="A270" s="174">
        <v>7.03</v>
      </c>
      <c r="B270" s="231"/>
      <c r="C270" s="232" t="e">
        <f>VLOOKUP(BD.PD8[[#This Row],[Pos]],[18]!PPto[#Data],3,FALSE)</f>
        <v>#REF!</v>
      </c>
      <c r="D270" s="174" t="s">
        <v>23</v>
      </c>
      <c r="E270" s="305" t="str">
        <f>IF(BD.PD8[[#This Row],[.]]="*",VLOOKUP(BD.PD8[[#This Row],[Pos]],[18]Presupuesto!A:H,7,FALSE),"")</f>
        <v/>
      </c>
      <c r="F270" s="502" t="s">
        <v>482</v>
      </c>
      <c r="G270" s="174"/>
      <c r="H270" s="174"/>
      <c r="I270" s="174" t="s">
        <v>1295</v>
      </c>
      <c r="J270" s="382">
        <v>96</v>
      </c>
      <c r="K270" s="174" t="s">
        <v>260</v>
      </c>
      <c r="L270" s="383">
        <f>IF(BD.PD8[[#This Row],[Mon]]="DOP",1,HLOOKUP(BD.PD8[[#This Row],[Mon]],Data!$J$1:$K$2,2,FALSE))</f>
        <v>1</v>
      </c>
      <c r="M270" s="384">
        <v>1807.0286458333333</v>
      </c>
      <c r="N270" s="243">
        <f>BD.PD8[[#This Row],[Cant.]]*BD.PD8[[#This Row],[ Tasa ]]*BD.PD8[[#This Row],[ Precio Und.]]</f>
        <v>173474.75</v>
      </c>
      <c r="O270" s="386">
        <v>0.01</v>
      </c>
      <c r="P270" s="243">
        <f>IF(BD.PD8[[#This Row],[Liquid. '[%']]]&lt;&gt;0,(BD.PD8[[#This Row],[Valor Neto '[DOP']]]*BD.PD8[[#This Row],[Liquid. '[%']]])+BD.PD8[[#This Row],[Valor Neto '[DOP']]],BD.PD8[[#This Row],[Valor Neto '[DOP']]])</f>
        <v>175209.4975</v>
      </c>
      <c r="Q270" s="243">
        <f>BD.PD8[[#This Row],[Ppto. Orden Interna '[DOP']]]/HLOOKUP("USD",Data!$J$1:$K$2,2,FALSE)</f>
        <v>2695.5307307692306</v>
      </c>
      <c r="R270" s="381" t="s">
        <v>408</v>
      </c>
      <c r="S270" s="387"/>
      <c r="T270" s="387"/>
      <c r="U270" s="492" t="s">
        <v>406</v>
      </c>
      <c r="V270" s="493">
        <v>801672</v>
      </c>
      <c r="W270" s="494" t="s">
        <v>439</v>
      </c>
      <c r="X270" s="495">
        <v>16</v>
      </c>
      <c r="Y270" s="388">
        <v>1</v>
      </c>
      <c r="Z270" s="243">
        <f>BD.PD8[[#This Row],[Av.P1 '[%']]]*BD.PD8[[#This Row],[Ppto. Orden Interna '[DOP']]]</f>
        <v>175209.4975</v>
      </c>
      <c r="AA270" s="249"/>
      <c r="AB270" s="389"/>
      <c r="AC270" s="243">
        <f>BD.PD8[[#This Row],[Av.P2 '[%']]]*BD.PD8[[#This Row],[Ppto. Orden Interna '[DOP']]]</f>
        <v>0</v>
      </c>
      <c r="AD270" s="249"/>
      <c r="AE270" s="389"/>
      <c r="AF270" s="243">
        <f>BD.PD8[[#This Row],[Av.P3 '[%']]]*BD.PD8[[#This Row],[Ppto. Orden Interna '[DOP']]]</f>
        <v>0</v>
      </c>
      <c r="AG270" s="243"/>
      <c r="AH270" s="243"/>
      <c r="AI270" s="243"/>
      <c r="AJ270" s="243"/>
      <c r="AK270" s="243"/>
      <c r="AL270" s="243"/>
      <c r="AM270" s="496">
        <f>BD.PD8[[#This Row],[Pago 3]]+BD.PD8[[#This Row],[Pago 2]]+BD.PD8[[#This Row],[Pago 1]]</f>
        <v>175209.4975</v>
      </c>
      <c r="AN270" s="308" t="s">
        <v>244</v>
      </c>
      <c r="AO270" s="308" t="s">
        <v>245</v>
      </c>
      <c r="AP270" s="308" t="s">
        <v>246</v>
      </c>
      <c r="AQ270" s="308" t="s">
        <v>247</v>
      </c>
      <c r="AR270" s="308">
        <v>594</v>
      </c>
      <c r="AS270" s="308" t="s">
        <v>248</v>
      </c>
      <c r="AT270" s="249" t="s">
        <v>1356</v>
      </c>
      <c r="AU270" s="306"/>
      <c r="AV270" s="306"/>
      <c r="AW270" s="306"/>
      <c r="AX270" s="306"/>
      <c r="AY270" s="306"/>
      <c r="AZ270" s="306"/>
      <c r="BA270" s="306"/>
      <c r="BB270" s="306"/>
      <c r="BC270" s="306"/>
      <c r="BD270" s="306"/>
      <c r="BE270" s="306"/>
      <c r="BF270" s="306"/>
      <c r="BG270" s="306"/>
      <c r="BH270" s="306"/>
      <c r="BI270" s="306"/>
      <c r="BJ270" s="306"/>
      <c r="BK270" s="306"/>
      <c r="BL270" s="306"/>
      <c r="BM270" s="306"/>
      <c r="BN270" s="306"/>
      <c r="BO270" s="306"/>
      <c r="BP270" s="306"/>
      <c r="BQ270" s="306"/>
      <c r="BR270" s="306"/>
      <c r="BS270" s="306"/>
      <c r="BT270" s="306"/>
      <c r="BU270" s="306"/>
      <c r="BV270" s="306"/>
      <c r="BW270" s="306"/>
      <c r="BX270" s="306"/>
      <c r="BY270" s="306"/>
      <c r="BZ270" s="306"/>
      <c r="CA270" s="306"/>
      <c r="CB270" s="306"/>
      <c r="CC270" s="306"/>
      <c r="CD270" s="306"/>
      <c r="CE270" s="306"/>
      <c r="CF270" s="306"/>
      <c r="CG270" s="306"/>
      <c r="CH270" s="306"/>
      <c r="CI270" s="306"/>
      <c r="CJ270" s="306"/>
      <c r="CK270" s="306"/>
      <c r="CL270" s="306"/>
      <c r="CM270" s="306"/>
      <c r="CN270" s="306"/>
      <c r="CO270" s="306"/>
      <c r="CP270" s="306"/>
      <c r="CQ270" s="306"/>
      <c r="CR270" s="306"/>
      <c r="CS270" s="306"/>
      <c r="CT270" s="306"/>
      <c r="CU270" s="306"/>
      <c r="CV270" s="306"/>
      <c r="CW270" s="306"/>
      <c r="CX270" s="306"/>
      <c r="CY270" s="306"/>
      <c r="CZ270" s="306"/>
      <c r="DA270" s="306"/>
      <c r="DB270" s="306"/>
      <c r="DC270" s="306"/>
      <c r="DD270" s="306"/>
      <c r="DE270" s="306"/>
      <c r="DF270" s="306"/>
      <c r="DG270" s="306"/>
      <c r="DH270" s="306"/>
      <c r="DI270" s="306"/>
      <c r="DJ270" s="306"/>
      <c r="DK270" s="306"/>
      <c r="DL270" s="306"/>
      <c r="DM270" s="306"/>
      <c r="DN270" s="306"/>
      <c r="DO270" s="306"/>
      <c r="DP270" s="306"/>
      <c r="DQ270" s="306"/>
      <c r="DR270" s="306"/>
      <c r="DS270" s="306"/>
      <c r="DT270" s="306"/>
      <c r="DU270" s="306"/>
      <c r="DV270" s="306"/>
      <c r="DW270" s="306"/>
      <c r="DX270" s="306"/>
      <c r="DY270" s="306"/>
      <c r="DZ270" s="306"/>
      <c r="EA270" s="306"/>
      <c r="EB270" s="306"/>
      <c r="EC270" s="306"/>
      <c r="ED270" s="306"/>
      <c r="EE270" s="306"/>
      <c r="EF270" s="306"/>
      <c r="EG270" s="306"/>
      <c r="EH270" s="306"/>
      <c r="EI270" s="306"/>
      <c r="EJ270" s="306"/>
      <c r="EK270" s="306"/>
      <c r="EL270" s="306"/>
      <c r="EM270" s="306"/>
      <c r="EN270" s="306"/>
      <c r="EO270" s="306"/>
      <c r="EP270" s="306"/>
      <c r="EQ270" s="306"/>
      <c r="ER270" s="306"/>
      <c r="ES270" s="306"/>
      <c r="ET270" s="306"/>
      <c r="EU270" s="306"/>
      <c r="EV270" s="306"/>
      <c r="EW270" s="306"/>
      <c r="EX270" s="306"/>
      <c r="EY270" s="306"/>
      <c r="EZ270" s="306"/>
      <c r="FA270" s="306"/>
      <c r="FB270" s="306"/>
      <c r="FC270" s="306"/>
      <c r="FD270" s="306"/>
      <c r="FE270" s="306"/>
      <c r="FF270" s="306"/>
      <c r="FG270" s="306"/>
      <c r="FH270" s="306"/>
      <c r="FI270" s="306"/>
      <c r="FJ270" s="306"/>
      <c r="FK270" s="306"/>
      <c r="FL270" s="306"/>
      <c r="FM270" s="306"/>
      <c r="FN270" s="306"/>
      <c r="FO270" s="306"/>
      <c r="FP270" s="306"/>
      <c r="FQ270" s="306"/>
      <c r="FR270" s="306"/>
      <c r="FS270" s="306"/>
      <c r="FT270" s="306"/>
      <c r="FU270" s="306"/>
      <c r="FV270" s="306"/>
      <c r="FW270" s="306"/>
      <c r="FX270" s="306"/>
      <c r="FY270" s="306"/>
      <c r="FZ270" s="306"/>
      <c r="GA270" s="306"/>
      <c r="GB270" s="306"/>
      <c r="GC270" s="306"/>
      <c r="GD270" s="306"/>
      <c r="GE270" s="306"/>
      <c r="GF270" s="306"/>
      <c r="GG270" s="306"/>
      <c r="GH270" s="306"/>
      <c r="GI270" s="306"/>
      <c r="GJ270" s="306"/>
      <c r="GK270" s="306"/>
      <c r="GL270" s="306"/>
      <c r="GM270" s="306"/>
      <c r="GN270" s="306"/>
      <c r="GO270" s="306"/>
      <c r="GP270" s="306"/>
      <c r="GQ270" s="306"/>
      <c r="GR270" s="306"/>
      <c r="GS270" s="306"/>
      <c r="GT270" s="306"/>
      <c r="GU270" s="306"/>
      <c r="GV270" s="306"/>
      <c r="GW270" s="306"/>
      <c r="GX270" s="306"/>
      <c r="GY270" s="306"/>
      <c r="GZ270" s="306"/>
      <c r="HA270" s="306"/>
      <c r="HB270" s="306"/>
      <c r="HC270" s="306"/>
      <c r="HD270" s="306"/>
      <c r="HE270" s="306"/>
      <c r="HF270" s="306"/>
      <c r="HG270" s="306"/>
      <c r="HH270" s="306"/>
      <c r="HI270" s="306"/>
      <c r="HJ270" s="306"/>
      <c r="HK270" s="306"/>
      <c r="HL270" s="306"/>
      <c r="HM270" s="306"/>
      <c r="HN270" s="306"/>
      <c r="HO270" s="306"/>
      <c r="HP270" s="306"/>
      <c r="HQ270" s="306"/>
      <c r="HR270" s="306"/>
      <c r="HS270" s="306"/>
      <c r="HT270" s="306"/>
      <c r="HU270" s="306"/>
      <c r="HV270" s="306"/>
      <c r="HW270" s="306"/>
      <c r="HX270" s="306"/>
      <c r="HY270" s="306"/>
      <c r="HZ270" s="306"/>
      <c r="IA270" s="306"/>
      <c r="IB270" s="306"/>
      <c r="IC270" s="306"/>
      <c r="ID270" s="306"/>
      <c r="IE270" s="306"/>
      <c r="IF270" s="306"/>
      <c r="IG270" s="306"/>
      <c r="IH270" s="306"/>
    </row>
    <row r="271" spans="1:242" s="219" customFormat="1" ht="15" customHeight="1" x14ac:dyDescent="0.3">
      <c r="A271" s="174">
        <v>7.03</v>
      </c>
      <c r="B271" s="231"/>
      <c r="C271" s="232" t="e">
        <f>VLOOKUP(BD.PD8[[#This Row],[Pos]],[18]!PPto[#Data],3,FALSE)</f>
        <v>#REF!</v>
      </c>
      <c r="D271" s="174" t="s">
        <v>23</v>
      </c>
      <c r="E271" s="305" t="str">
        <f>IF(BD.PD8[[#This Row],[.]]="*",VLOOKUP(BD.PD8[[#This Row],[Pos]],[18]Presupuesto!A:H,7,FALSE),"")</f>
        <v/>
      </c>
      <c r="F271" s="502" t="s">
        <v>483</v>
      </c>
      <c r="G271" s="174"/>
      <c r="H271" s="174"/>
      <c r="I271" s="174" t="s">
        <v>1295</v>
      </c>
      <c r="J271" s="382">
        <v>1</v>
      </c>
      <c r="K271" s="174" t="s">
        <v>260</v>
      </c>
      <c r="L271" s="383">
        <f>IF(BD.PD8[[#This Row],[Mon]]="DOP",1,HLOOKUP(BD.PD8[[#This Row],[Mon]],Data!$J$1:$K$2,2,FALSE))</f>
        <v>1</v>
      </c>
      <c r="M271" s="384">
        <v>600</v>
      </c>
      <c r="N271" s="243">
        <f>BD.PD8[[#This Row],[Cant.]]*BD.PD8[[#This Row],[ Tasa ]]*BD.PD8[[#This Row],[ Precio Und.]]</f>
        <v>600</v>
      </c>
      <c r="O271" s="386">
        <v>0.01</v>
      </c>
      <c r="P271" s="243">
        <f>IF(BD.PD8[[#This Row],[Liquid. '[%']]]&lt;&gt;0,(BD.PD8[[#This Row],[Valor Neto '[DOP']]]*BD.PD8[[#This Row],[Liquid. '[%']]])+BD.PD8[[#This Row],[Valor Neto '[DOP']]],BD.PD8[[#This Row],[Valor Neto '[DOP']]])</f>
        <v>606</v>
      </c>
      <c r="Q271" s="243">
        <f>BD.PD8[[#This Row],[Ppto. Orden Interna '[DOP']]]/HLOOKUP("USD",Data!$J$1:$K$2,2,FALSE)</f>
        <v>9.3230769230769237</v>
      </c>
      <c r="R271" s="381" t="s">
        <v>408</v>
      </c>
      <c r="S271" s="387"/>
      <c r="T271" s="387"/>
      <c r="U271" s="492" t="s">
        <v>406</v>
      </c>
      <c r="V271" s="493">
        <v>801672</v>
      </c>
      <c r="W271" s="494" t="s">
        <v>439</v>
      </c>
      <c r="X271" s="495">
        <v>16</v>
      </c>
      <c r="Y271" s="388">
        <v>1</v>
      </c>
      <c r="Z271" s="243">
        <f>BD.PD8[[#This Row],[Av.P1 '[%']]]*BD.PD8[[#This Row],[Ppto. Orden Interna '[DOP']]]</f>
        <v>606</v>
      </c>
      <c r="AA271" s="249"/>
      <c r="AB271" s="389"/>
      <c r="AC271" s="243">
        <f>BD.PD8[[#This Row],[Av.P2 '[%']]]*BD.PD8[[#This Row],[Ppto. Orden Interna '[DOP']]]</f>
        <v>0</v>
      </c>
      <c r="AD271" s="249"/>
      <c r="AE271" s="389"/>
      <c r="AF271" s="243">
        <f>BD.PD8[[#This Row],[Av.P3 '[%']]]*BD.PD8[[#This Row],[Ppto. Orden Interna '[DOP']]]</f>
        <v>0</v>
      </c>
      <c r="AG271" s="243"/>
      <c r="AH271" s="243"/>
      <c r="AI271" s="243"/>
      <c r="AJ271" s="243"/>
      <c r="AK271" s="243"/>
      <c r="AL271" s="243"/>
      <c r="AM271" s="496">
        <f>BD.PD8[[#This Row],[Pago 3]]+BD.PD8[[#This Row],[Pago 2]]+BD.PD8[[#This Row],[Pago 1]]</f>
        <v>606</v>
      </c>
      <c r="AN271" s="308" t="s">
        <v>244</v>
      </c>
      <c r="AO271" s="308" t="s">
        <v>245</v>
      </c>
      <c r="AP271" s="308" t="s">
        <v>246</v>
      </c>
      <c r="AQ271" s="308" t="s">
        <v>247</v>
      </c>
      <c r="AR271" s="308">
        <v>594</v>
      </c>
      <c r="AS271" s="308" t="s">
        <v>248</v>
      </c>
      <c r="AT271" s="249" t="s">
        <v>1356</v>
      </c>
      <c r="AU271" s="306"/>
      <c r="AV271" s="306"/>
      <c r="AW271" s="306"/>
      <c r="AX271" s="306"/>
      <c r="AY271" s="306"/>
      <c r="AZ271" s="306"/>
      <c r="BA271" s="306"/>
      <c r="BB271" s="306"/>
      <c r="BC271" s="306"/>
      <c r="BD271" s="306"/>
      <c r="BE271" s="306"/>
      <c r="BF271" s="306"/>
      <c r="BG271" s="306"/>
      <c r="BH271" s="306"/>
      <c r="BI271" s="306"/>
      <c r="BJ271" s="306"/>
      <c r="BK271" s="306"/>
      <c r="BL271" s="306"/>
      <c r="BM271" s="306"/>
      <c r="BN271" s="306"/>
      <c r="BO271" s="306"/>
      <c r="BP271" s="306"/>
      <c r="BQ271" s="306"/>
      <c r="BR271" s="306"/>
      <c r="BS271" s="306"/>
      <c r="BT271" s="306"/>
      <c r="BU271" s="306"/>
      <c r="BV271" s="306"/>
      <c r="BW271" s="306"/>
      <c r="BX271" s="306"/>
      <c r="BY271" s="306"/>
      <c r="BZ271" s="306"/>
      <c r="CA271" s="306"/>
      <c r="CB271" s="306"/>
      <c r="CC271" s="306"/>
      <c r="CD271" s="306"/>
      <c r="CE271" s="306"/>
      <c r="CF271" s="306"/>
      <c r="CG271" s="306"/>
      <c r="CH271" s="306"/>
      <c r="CI271" s="306"/>
      <c r="CJ271" s="306"/>
      <c r="CK271" s="306"/>
      <c r="CL271" s="306"/>
      <c r="CM271" s="306"/>
      <c r="CN271" s="306"/>
      <c r="CO271" s="306"/>
      <c r="CP271" s="306"/>
      <c r="CQ271" s="306"/>
      <c r="CR271" s="306"/>
      <c r="CS271" s="306"/>
      <c r="CT271" s="306"/>
      <c r="CU271" s="306"/>
      <c r="CV271" s="306"/>
      <c r="CW271" s="306"/>
      <c r="CX271" s="306"/>
      <c r="CY271" s="306"/>
      <c r="CZ271" s="306"/>
      <c r="DA271" s="306"/>
      <c r="DB271" s="306"/>
      <c r="DC271" s="306"/>
      <c r="DD271" s="306"/>
      <c r="DE271" s="306"/>
      <c r="DF271" s="306"/>
      <c r="DG271" s="306"/>
      <c r="DH271" s="306"/>
      <c r="DI271" s="306"/>
      <c r="DJ271" s="306"/>
      <c r="DK271" s="306"/>
      <c r="DL271" s="306"/>
      <c r="DM271" s="306"/>
      <c r="DN271" s="306"/>
      <c r="DO271" s="306"/>
      <c r="DP271" s="306"/>
      <c r="DQ271" s="306"/>
      <c r="DR271" s="306"/>
      <c r="DS271" s="306"/>
      <c r="DT271" s="306"/>
      <c r="DU271" s="306"/>
      <c r="DV271" s="306"/>
      <c r="DW271" s="306"/>
      <c r="DX271" s="306"/>
      <c r="DY271" s="306"/>
      <c r="DZ271" s="306"/>
      <c r="EA271" s="306"/>
      <c r="EB271" s="306"/>
      <c r="EC271" s="306"/>
      <c r="ED271" s="306"/>
      <c r="EE271" s="306"/>
      <c r="EF271" s="306"/>
      <c r="EG271" s="306"/>
      <c r="EH271" s="306"/>
      <c r="EI271" s="306"/>
      <c r="EJ271" s="306"/>
      <c r="EK271" s="306"/>
      <c r="EL271" s="306"/>
      <c r="EM271" s="306"/>
      <c r="EN271" s="306"/>
      <c r="EO271" s="306"/>
      <c r="EP271" s="306"/>
      <c r="EQ271" s="306"/>
      <c r="ER271" s="306"/>
      <c r="ES271" s="306"/>
      <c r="ET271" s="306"/>
      <c r="EU271" s="306"/>
      <c r="EV271" s="306"/>
      <c r="EW271" s="306"/>
      <c r="EX271" s="306"/>
      <c r="EY271" s="306"/>
      <c r="EZ271" s="306"/>
      <c r="FA271" s="306"/>
      <c r="FB271" s="306"/>
      <c r="FC271" s="306"/>
      <c r="FD271" s="306"/>
      <c r="FE271" s="306"/>
      <c r="FF271" s="306"/>
      <c r="FG271" s="306"/>
      <c r="FH271" s="306"/>
      <c r="FI271" s="306"/>
      <c r="FJ271" s="306"/>
      <c r="FK271" s="306"/>
      <c r="FL271" s="306"/>
      <c r="FM271" s="306"/>
      <c r="FN271" s="306"/>
      <c r="FO271" s="306"/>
      <c r="FP271" s="306"/>
      <c r="FQ271" s="306"/>
      <c r="FR271" s="306"/>
      <c r="FS271" s="306"/>
      <c r="FT271" s="306"/>
      <c r="FU271" s="306"/>
      <c r="FV271" s="306"/>
      <c r="FW271" s="306"/>
      <c r="FX271" s="306"/>
      <c r="FY271" s="306"/>
      <c r="FZ271" s="306"/>
      <c r="GA271" s="306"/>
      <c r="GB271" s="306"/>
      <c r="GC271" s="306"/>
      <c r="GD271" s="306"/>
      <c r="GE271" s="306"/>
      <c r="GF271" s="306"/>
      <c r="GG271" s="306"/>
      <c r="GH271" s="306"/>
      <c r="GI271" s="306"/>
      <c r="GJ271" s="306"/>
      <c r="GK271" s="306"/>
      <c r="GL271" s="306"/>
      <c r="GM271" s="306"/>
      <c r="GN271" s="306"/>
      <c r="GO271" s="306"/>
      <c r="GP271" s="306"/>
      <c r="GQ271" s="306"/>
      <c r="GR271" s="306"/>
      <c r="GS271" s="306"/>
      <c r="GT271" s="306"/>
      <c r="GU271" s="306"/>
      <c r="GV271" s="306"/>
      <c r="GW271" s="306"/>
      <c r="GX271" s="306"/>
      <c r="GY271" s="306"/>
      <c r="GZ271" s="306"/>
      <c r="HA271" s="306"/>
      <c r="HB271" s="306"/>
      <c r="HC271" s="306"/>
      <c r="HD271" s="306"/>
      <c r="HE271" s="306"/>
      <c r="HF271" s="306"/>
      <c r="HG271" s="306"/>
      <c r="HH271" s="306"/>
      <c r="HI271" s="306"/>
      <c r="HJ271" s="306"/>
      <c r="HK271" s="306"/>
      <c r="HL271" s="306"/>
      <c r="HM271" s="306"/>
      <c r="HN271" s="306"/>
      <c r="HO271" s="306"/>
      <c r="HP271" s="306"/>
      <c r="HQ271" s="306"/>
      <c r="HR271" s="306"/>
      <c r="HS271" s="306"/>
      <c r="HT271" s="306"/>
      <c r="HU271" s="306"/>
      <c r="HV271" s="306"/>
      <c r="HW271" s="306"/>
      <c r="HX271" s="306"/>
      <c r="HY271" s="306"/>
      <c r="HZ271" s="306"/>
      <c r="IA271" s="306"/>
      <c r="IB271" s="306"/>
      <c r="IC271" s="306"/>
      <c r="ID271" s="306"/>
      <c r="IE271" s="306"/>
      <c r="IF271" s="306"/>
      <c r="IG271" s="306"/>
      <c r="IH271" s="306"/>
    </row>
    <row r="272" spans="1:242" s="219" customFormat="1" ht="15" customHeight="1" x14ac:dyDescent="0.3">
      <c r="A272" s="174">
        <v>7.03</v>
      </c>
      <c r="B272" s="231"/>
      <c r="C272" s="232" t="e">
        <f>VLOOKUP(BD.PD8[[#This Row],[Pos]],[18]!PPto[#Data],3,FALSE)</f>
        <v>#REF!</v>
      </c>
      <c r="D272" s="174" t="s">
        <v>23</v>
      </c>
      <c r="E272" s="305" t="str">
        <f>IF(BD.PD8[[#This Row],[.]]="*",VLOOKUP(BD.PD8[[#This Row],[Pos]],[18]Presupuesto!A:H,7,FALSE),"")</f>
        <v/>
      </c>
      <c r="F272" s="502" t="s">
        <v>484</v>
      </c>
      <c r="G272" s="174"/>
      <c r="H272" s="174"/>
      <c r="I272" s="174" t="s">
        <v>1295</v>
      </c>
      <c r="J272" s="382">
        <v>1</v>
      </c>
      <c r="K272" s="174" t="s">
        <v>260</v>
      </c>
      <c r="L272" s="383">
        <f>IF(BD.PD8[[#This Row],[Mon]]="DOP",1,HLOOKUP(BD.PD8[[#This Row],[Mon]],Data!$J$1:$K$2,2,FALSE))</f>
        <v>1</v>
      </c>
      <c r="M272" s="384">
        <v>6000</v>
      </c>
      <c r="N272" s="243">
        <f>BD.PD8[[#This Row],[Cant.]]*BD.PD8[[#This Row],[ Tasa ]]*BD.PD8[[#This Row],[ Precio Und.]]</f>
        <v>6000</v>
      </c>
      <c r="O272" s="386">
        <v>0.01</v>
      </c>
      <c r="P272" s="243">
        <f>IF(BD.PD8[[#This Row],[Liquid. '[%']]]&lt;&gt;0,(BD.PD8[[#This Row],[Valor Neto '[DOP']]]*BD.PD8[[#This Row],[Liquid. '[%']]])+BD.PD8[[#This Row],[Valor Neto '[DOP']]],BD.PD8[[#This Row],[Valor Neto '[DOP']]])</f>
        <v>6060</v>
      </c>
      <c r="Q272" s="243">
        <f>BD.PD8[[#This Row],[Ppto. Orden Interna '[DOP']]]/HLOOKUP("USD",Data!$J$1:$K$2,2,FALSE)</f>
        <v>93.230769230769226</v>
      </c>
      <c r="R272" s="381" t="s">
        <v>408</v>
      </c>
      <c r="S272" s="387"/>
      <c r="T272" s="387"/>
      <c r="U272" s="492" t="s">
        <v>406</v>
      </c>
      <c r="V272" s="493">
        <v>801672</v>
      </c>
      <c r="W272" s="494" t="s">
        <v>439</v>
      </c>
      <c r="X272" s="495">
        <v>16</v>
      </c>
      <c r="Y272" s="388">
        <v>1</v>
      </c>
      <c r="Z272" s="243">
        <f>BD.PD8[[#This Row],[Av.P1 '[%']]]*BD.PD8[[#This Row],[Ppto. Orden Interna '[DOP']]]</f>
        <v>6060</v>
      </c>
      <c r="AA272" s="249"/>
      <c r="AB272" s="389"/>
      <c r="AC272" s="243">
        <f>BD.PD8[[#This Row],[Av.P2 '[%']]]*BD.PD8[[#This Row],[Ppto. Orden Interna '[DOP']]]</f>
        <v>0</v>
      </c>
      <c r="AD272" s="249"/>
      <c r="AE272" s="389"/>
      <c r="AF272" s="243">
        <f>BD.PD8[[#This Row],[Av.P3 '[%']]]*BD.PD8[[#This Row],[Ppto. Orden Interna '[DOP']]]</f>
        <v>0</v>
      </c>
      <c r="AG272" s="243"/>
      <c r="AH272" s="243"/>
      <c r="AI272" s="243"/>
      <c r="AJ272" s="243"/>
      <c r="AK272" s="243"/>
      <c r="AL272" s="243"/>
      <c r="AM272" s="496">
        <f>BD.PD8[[#This Row],[Pago 3]]+BD.PD8[[#This Row],[Pago 2]]+BD.PD8[[#This Row],[Pago 1]]</f>
        <v>6060</v>
      </c>
      <c r="AN272" s="308" t="s">
        <v>244</v>
      </c>
      <c r="AO272" s="308" t="s">
        <v>245</v>
      </c>
      <c r="AP272" s="308" t="s">
        <v>246</v>
      </c>
      <c r="AQ272" s="308" t="s">
        <v>247</v>
      </c>
      <c r="AR272" s="308">
        <v>594</v>
      </c>
      <c r="AS272" s="308" t="s">
        <v>248</v>
      </c>
      <c r="AT272" s="249" t="s">
        <v>1356</v>
      </c>
      <c r="AU272" s="306"/>
      <c r="AV272" s="306"/>
      <c r="AW272" s="306"/>
      <c r="AX272" s="306"/>
      <c r="AY272" s="306"/>
      <c r="AZ272" s="306"/>
      <c r="BA272" s="306"/>
      <c r="BB272" s="306"/>
      <c r="BC272" s="306"/>
      <c r="BD272" s="306"/>
      <c r="BE272" s="306"/>
      <c r="BF272" s="306"/>
      <c r="BG272" s="306"/>
      <c r="BH272" s="306"/>
      <c r="BI272" s="306"/>
      <c r="BJ272" s="306"/>
      <c r="BK272" s="306"/>
      <c r="BL272" s="306"/>
      <c r="BM272" s="306"/>
      <c r="BN272" s="306"/>
      <c r="BO272" s="306"/>
      <c r="BP272" s="306"/>
      <c r="BQ272" s="306"/>
      <c r="BR272" s="306"/>
      <c r="BS272" s="306"/>
      <c r="BT272" s="306"/>
      <c r="BU272" s="306"/>
      <c r="BV272" s="306"/>
      <c r="BW272" s="306"/>
      <c r="BX272" s="306"/>
      <c r="BY272" s="306"/>
      <c r="BZ272" s="306"/>
      <c r="CA272" s="306"/>
      <c r="CB272" s="306"/>
      <c r="CC272" s="306"/>
      <c r="CD272" s="306"/>
      <c r="CE272" s="306"/>
      <c r="CF272" s="306"/>
      <c r="CG272" s="306"/>
      <c r="CH272" s="306"/>
      <c r="CI272" s="306"/>
      <c r="CJ272" s="306"/>
      <c r="CK272" s="306"/>
      <c r="CL272" s="306"/>
      <c r="CM272" s="306"/>
      <c r="CN272" s="306"/>
      <c r="CO272" s="306"/>
      <c r="CP272" s="306"/>
      <c r="CQ272" s="306"/>
      <c r="CR272" s="306"/>
      <c r="CS272" s="306"/>
      <c r="CT272" s="306"/>
      <c r="CU272" s="306"/>
      <c r="CV272" s="306"/>
      <c r="CW272" s="306"/>
      <c r="CX272" s="306"/>
      <c r="CY272" s="306"/>
      <c r="CZ272" s="306"/>
      <c r="DA272" s="306"/>
      <c r="DB272" s="306"/>
      <c r="DC272" s="306"/>
      <c r="DD272" s="306"/>
      <c r="DE272" s="306"/>
      <c r="DF272" s="306"/>
      <c r="DG272" s="306"/>
      <c r="DH272" s="306"/>
      <c r="DI272" s="306"/>
      <c r="DJ272" s="306"/>
      <c r="DK272" s="306"/>
      <c r="DL272" s="306"/>
      <c r="DM272" s="306"/>
      <c r="DN272" s="306"/>
      <c r="DO272" s="306"/>
      <c r="DP272" s="306"/>
      <c r="DQ272" s="306"/>
      <c r="DR272" s="306"/>
      <c r="DS272" s="306"/>
      <c r="DT272" s="306"/>
      <c r="DU272" s="306"/>
      <c r="DV272" s="306"/>
      <c r="DW272" s="306"/>
      <c r="DX272" s="306"/>
      <c r="DY272" s="306"/>
      <c r="DZ272" s="306"/>
      <c r="EA272" s="306"/>
      <c r="EB272" s="306"/>
      <c r="EC272" s="306"/>
      <c r="ED272" s="306"/>
      <c r="EE272" s="306"/>
      <c r="EF272" s="306"/>
      <c r="EG272" s="306"/>
      <c r="EH272" s="306"/>
      <c r="EI272" s="306"/>
      <c r="EJ272" s="306"/>
      <c r="EK272" s="306"/>
      <c r="EL272" s="306"/>
      <c r="EM272" s="306"/>
      <c r="EN272" s="306"/>
      <c r="EO272" s="306"/>
      <c r="EP272" s="306"/>
      <c r="EQ272" s="306"/>
      <c r="ER272" s="306"/>
      <c r="ES272" s="306"/>
      <c r="ET272" s="306"/>
      <c r="EU272" s="306"/>
      <c r="EV272" s="306"/>
      <c r="EW272" s="306"/>
      <c r="EX272" s="306"/>
      <c r="EY272" s="306"/>
      <c r="EZ272" s="306"/>
      <c r="FA272" s="306"/>
      <c r="FB272" s="306"/>
      <c r="FC272" s="306"/>
      <c r="FD272" s="306"/>
      <c r="FE272" s="306"/>
      <c r="FF272" s="306"/>
      <c r="FG272" s="306"/>
      <c r="FH272" s="306"/>
      <c r="FI272" s="306"/>
      <c r="FJ272" s="306"/>
      <c r="FK272" s="306"/>
      <c r="FL272" s="306"/>
      <c r="FM272" s="306"/>
      <c r="FN272" s="306"/>
      <c r="FO272" s="306"/>
      <c r="FP272" s="306"/>
      <c r="FQ272" s="306"/>
      <c r="FR272" s="306"/>
      <c r="FS272" s="306"/>
      <c r="FT272" s="306"/>
      <c r="FU272" s="306"/>
      <c r="FV272" s="306"/>
      <c r="FW272" s="306"/>
      <c r="FX272" s="306"/>
      <c r="FY272" s="306"/>
      <c r="FZ272" s="306"/>
      <c r="GA272" s="306"/>
      <c r="GB272" s="306"/>
      <c r="GC272" s="306"/>
      <c r="GD272" s="306"/>
      <c r="GE272" s="306"/>
      <c r="GF272" s="306"/>
      <c r="GG272" s="306"/>
      <c r="GH272" s="306"/>
      <c r="GI272" s="306"/>
      <c r="GJ272" s="306"/>
      <c r="GK272" s="306"/>
      <c r="GL272" s="306"/>
      <c r="GM272" s="306"/>
      <c r="GN272" s="306"/>
      <c r="GO272" s="306"/>
      <c r="GP272" s="306"/>
      <c r="GQ272" s="306"/>
      <c r="GR272" s="306"/>
      <c r="GS272" s="306"/>
      <c r="GT272" s="306"/>
      <c r="GU272" s="306"/>
      <c r="GV272" s="306"/>
      <c r="GW272" s="306"/>
      <c r="GX272" s="306"/>
      <c r="GY272" s="306"/>
      <c r="GZ272" s="306"/>
      <c r="HA272" s="306"/>
      <c r="HB272" s="306"/>
      <c r="HC272" s="306"/>
      <c r="HD272" s="306"/>
      <c r="HE272" s="306"/>
      <c r="HF272" s="306"/>
      <c r="HG272" s="306"/>
      <c r="HH272" s="306"/>
      <c r="HI272" s="306"/>
      <c r="HJ272" s="306"/>
      <c r="HK272" s="306"/>
      <c r="HL272" s="306"/>
      <c r="HM272" s="306"/>
      <c r="HN272" s="306"/>
      <c r="HO272" s="306"/>
      <c r="HP272" s="306"/>
      <c r="HQ272" s="306"/>
      <c r="HR272" s="306"/>
      <c r="HS272" s="306"/>
      <c r="HT272" s="306"/>
      <c r="HU272" s="306"/>
      <c r="HV272" s="306"/>
      <c r="HW272" s="306"/>
      <c r="HX272" s="306"/>
      <c r="HY272" s="306"/>
      <c r="HZ272" s="306"/>
      <c r="IA272" s="306"/>
      <c r="IB272" s="306"/>
      <c r="IC272" s="306"/>
      <c r="ID272" s="306"/>
      <c r="IE272" s="306"/>
      <c r="IF272" s="306"/>
      <c r="IG272" s="306"/>
      <c r="IH272" s="306"/>
    </row>
    <row r="273" spans="1:242" s="219" customFormat="1" ht="15" customHeight="1" x14ac:dyDescent="0.3">
      <c r="A273" s="174">
        <v>7.03</v>
      </c>
      <c r="B273" s="231"/>
      <c r="C273" s="232" t="e">
        <f>VLOOKUP(BD.PD8[[#This Row],[Pos]],[18]!PPto[#Data],3,FALSE)</f>
        <v>#REF!</v>
      </c>
      <c r="D273" s="174" t="s">
        <v>23</v>
      </c>
      <c r="E273" s="305" t="str">
        <f>IF(BD.PD8[[#This Row],[.]]="*",VLOOKUP(BD.PD8[[#This Row],[Pos]],[18]Presupuesto!A:H,7,FALSE),"")</f>
        <v/>
      </c>
      <c r="F273" s="502" t="s">
        <v>485</v>
      </c>
      <c r="G273" s="174"/>
      <c r="H273" s="174"/>
      <c r="I273" s="174" t="s">
        <v>1295</v>
      </c>
      <c r="J273" s="382">
        <v>2</v>
      </c>
      <c r="K273" s="174" t="s">
        <v>260</v>
      </c>
      <c r="L273" s="383">
        <f>IF(BD.PD8[[#This Row],[Mon]]="DOP",1,HLOOKUP(BD.PD8[[#This Row],[Mon]],Data!$J$1:$K$2,2,FALSE))</f>
        <v>1</v>
      </c>
      <c r="M273" s="384">
        <v>4000</v>
      </c>
      <c r="N273" s="243">
        <f>BD.PD8[[#This Row],[Cant.]]*BD.PD8[[#This Row],[ Tasa ]]*BD.PD8[[#This Row],[ Precio Und.]]</f>
        <v>8000</v>
      </c>
      <c r="O273" s="386">
        <v>0.01</v>
      </c>
      <c r="P273" s="243">
        <f>IF(BD.PD8[[#This Row],[Liquid. '[%']]]&lt;&gt;0,(BD.PD8[[#This Row],[Valor Neto '[DOP']]]*BD.PD8[[#This Row],[Liquid. '[%']]])+BD.PD8[[#This Row],[Valor Neto '[DOP']]],BD.PD8[[#This Row],[Valor Neto '[DOP']]])</f>
        <v>8080</v>
      </c>
      <c r="Q273" s="243">
        <f>BD.PD8[[#This Row],[Ppto. Orden Interna '[DOP']]]/HLOOKUP("USD",Data!$J$1:$K$2,2,FALSE)</f>
        <v>124.30769230769231</v>
      </c>
      <c r="R273" s="381" t="s">
        <v>408</v>
      </c>
      <c r="S273" s="387"/>
      <c r="T273" s="387"/>
      <c r="U273" s="492" t="s">
        <v>406</v>
      </c>
      <c r="V273" s="493">
        <v>801672</v>
      </c>
      <c r="W273" s="494" t="s">
        <v>439</v>
      </c>
      <c r="X273" s="495">
        <v>16</v>
      </c>
      <c r="Y273" s="388">
        <v>1</v>
      </c>
      <c r="Z273" s="243">
        <f>BD.PD8[[#This Row],[Av.P1 '[%']]]*BD.PD8[[#This Row],[Ppto. Orden Interna '[DOP']]]</f>
        <v>8080</v>
      </c>
      <c r="AA273" s="249"/>
      <c r="AB273" s="389"/>
      <c r="AC273" s="243">
        <f>BD.PD8[[#This Row],[Av.P2 '[%']]]*BD.PD8[[#This Row],[Ppto. Orden Interna '[DOP']]]</f>
        <v>0</v>
      </c>
      <c r="AD273" s="249"/>
      <c r="AE273" s="389"/>
      <c r="AF273" s="243">
        <f>BD.PD8[[#This Row],[Av.P3 '[%']]]*BD.PD8[[#This Row],[Ppto. Orden Interna '[DOP']]]</f>
        <v>0</v>
      </c>
      <c r="AG273" s="243"/>
      <c r="AH273" s="243"/>
      <c r="AI273" s="243"/>
      <c r="AJ273" s="243"/>
      <c r="AK273" s="243"/>
      <c r="AL273" s="243"/>
      <c r="AM273" s="496">
        <f>BD.PD8[[#This Row],[Pago 3]]+BD.PD8[[#This Row],[Pago 2]]+BD.PD8[[#This Row],[Pago 1]]</f>
        <v>8080</v>
      </c>
      <c r="AN273" s="308" t="s">
        <v>244</v>
      </c>
      <c r="AO273" s="308" t="s">
        <v>245</v>
      </c>
      <c r="AP273" s="308" t="s">
        <v>246</v>
      </c>
      <c r="AQ273" s="308" t="s">
        <v>247</v>
      </c>
      <c r="AR273" s="308">
        <v>594</v>
      </c>
      <c r="AS273" s="308" t="s">
        <v>248</v>
      </c>
      <c r="AT273" s="249" t="s">
        <v>1356</v>
      </c>
      <c r="AU273" s="306"/>
      <c r="AV273" s="306"/>
      <c r="AW273" s="306"/>
      <c r="AX273" s="306"/>
      <c r="AY273" s="306"/>
      <c r="AZ273" s="306"/>
      <c r="BA273" s="306"/>
      <c r="BB273" s="306"/>
      <c r="BC273" s="306"/>
      <c r="BD273" s="306"/>
      <c r="BE273" s="306"/>
      <c r="BF273" s="306"/>
      <c r="BG273" s="306"/>
      <c r="BH273" s="306"/>
      <c r="BI273" s="306"/>
      <c r="BJ273" s="306"/>
      <c r="BK273" s="306"/>
      <c r="BL273" s="306"/>
      <c r="BM273" s="306"/>
      <c r="BN273" s="306"/>
      <c r="BO273" s="306"/>
      <c r="BP273" s="306"/>
      <c r="BQ273" s="306"/>
      <c r="BR273" s="306"/>
      <c r="BS273" s="306"/>
      <c r="BT273" s="306"/>
      <c r="BU273" s="306"/>
      <c r="BV273" s="306"/>
      <c r="BW273" s="306"/>
      <c r="BX273" s="306"/>
      <c r="BY273" s="306"/>
      <c r="BZ273" s="306"/>
      <c r="CA273" s="306"/>
      <c r="CB273" s="306"/>
      <c r="CC273" s="306"/>
      <c r="CD273" s="306"/>
      <c r="CE273" s="306"/>
      <c r="CF273" s="306"/>
      <c r="CG273" s="306"/>
      <c r="CH273" s="306"/>
      <c r="CI273" s="306"/>
      <c r="CJ273" s="306"/>
      <c r="CK273" s="306"/>
      <c r="CL273" s="306"/>
      <c r="CM273" s="306"/>
      <c r="CN273" s="306"/>
      <c r="CO273" s="306"/>
      <c r="CP273" s="306"/>
      <c r="CQ273" s="306"/>
      <c r="CR273" s="306"/>
      <c r="CS273" s="306"/>
      <c r="CT273" s="306"/>
      <c r="CU273" s="306"/>
      <c r="CV273" s="306"/>
      <c r="CW273" s="306"/>
      <c r="CX273" s="306"/>
      <c r="CY273" s="306"/>
      <c r="CZ273" s="306"/>
      <c r="DA273" s="306"/>
      <c r="DB273" s="306"/>
      <c r="DC273" s="306"/>
      <c r="DD273" s="306"/>
      <c r="DE273" s="306"/>
      <c r="DF273" s="306"/>
      <c r="DG273" s="306"/>
      <c r="DH273" s="306"/>
      <c r="DI273" s="306"/>
      <c r="DJ273" s="306"/>
      <c r="DK273" s="306"/>
      <c r="DL273" s="306"/>
      <c r="DM273" s="306"/>
      <c r="DN273" s="306"/>
      <c r="DO273" s="306"/>
      <c r="DP273" s="306"/>
      <c r="DQ273" s="306"/>
      <c r="DR273" s="306"/>
      <c r="DS273" s="306"/>
      <c r="DT273" s="306"/>
      <c r="DU273" s="306"/>
      <c r="DV273" s="306"/>
      <c r="DW273" s="306"/>
      <c r="DX273" s="306"/>
      <c r="DY273" s="306"/>
      <c r="DZ273" s="306"/>
      <c r="EA273" s="306"/>
      <c r="EB273" s="306"/>
      <c r="EC273" s="306"/>
      <c r="ED273" s="306"/>
      <c r="EE273" s="306"/>
      <c r="EF273" s="306"/>
      <c r="EG273" s="306"/>
      <c r="EH273" s="306"/>
      <c r="EI273" s="306"/>
      <c r="EJ273" s="306"/>
      <c r="EK273" s="306"/>
      <c r="EL273" s="306"/>
      <c r="EM273" s="306"/>
      <c r="EN273" s="306"/>
      <c r="EO273" s="306"/>
      <c r="EP273" s="306"/>
      <c r="EQ273" s="306"/>
      <c r="ER273" s="306"/>
      <c r="ES273" s="306"/>
      <c r="ET273" s="306"/>
      <c r="EU273" s="306"/>
      <c r="EV273" s="306"/>
      <c r="EW273" s="306"/>
      <c r="EX273" s="306"/>
      <c r="EY273" s="306"/>
      <c r="EZ273" s="306"/>
      <c r="FA273" s="306"/>
      <c r="FB273" s="306"/>
      <c r="FC273" s="306"/>
      <c r="FD273" s="306"/>
      <c r="FE273" s="306"/>
      <c r="FF273" s="306"/>
      <c r="FG273" s="306"/>
      <c r="FH273" s="306"/>
      <c r="FI273" s="306"/>
      <c r="FJ273" s="306"/>
      <c r="FK273" s="306"/>
      <c r="FL273" s="306"/>
      <c r="FM273" s="306"/>
      <c r="FN273" s="306"/>
      <c r="FO273" s="306"/>
      <c r="FP273" s="306"/>
      <c r="FQ273" s="306"/>
      <c r="FR273" s="306"/>
      <c r="FS273" s="306"/>
      <c r="FT273" s="306"/>
      <c r="FU273" s="306"/>
      <c r="FV273" s="306"/>
      <c r="FW273" s="306"/>
      <c r="FX273" s="306"/>
      <c r="FY273" s="306"/>
      <c r="FZ273" s="306"/>
      <c r="GA273" s="306"/>
      <c r="GB273" s="306"/>
      <c r="GC273" s="306"/>
      <c r="GD273" s="306"/>
      <c r="GE273" s="306"/>
      <c r="GF273" s="306"/>
      <c r="GG273" s="306"/>
      <c r="GH273" s="306"/>
      <c r="GI273" s="306"/>
      <c r="GJ273" s="306"/>
      <c r="GK273" s="306"/>
      <c r="GL273" s="306"/>
      <c r="GM273" s="306"/>
      <c r="GN273" s="306"/>
      <c r="GO273" s="306"/>
      <c r="GP273" s="306"/>
      <c r="GQ273" s="306"/>
      <c r="GR273" s="306"/>
      <c r="GS273" s="306"/>
      <c r="GT273" s="306"/>
      <c r="GU273" s="306"/>
      <c r="GV273" s="306"/>
      <c r="GW273" s="306"/>
      <c r="GX273" s="306"/>
      <c r="GY273" s="306"/>
      <c r="GZ273" s="306"/>
      <c r="HA273" s="306"/>
      <c r="HB273" s="306"/>
      <c r="HC273" s="306"/>
      <c r="HD273" s="306"/>
      <c r="HE273" s="306"/>
      <c r="HF273" s="306"/>
      <c r="HG273" s="306"/>
      <c r="HH273" s="306"/>
      <c r="HI273" s="306"/>
      <c r="HJ273" s="306"/>
      <c r="HK273" s="306"/>
      <c r="HL273" s="306"/>
      <c r="HM273" s="306"/>
      <c r="HN273" s="306"/>
      <c r="HO273" s="306"/>
      <c r="HP273" s="306"/>
      <c r="HQ273" s="306"/>
      <c r="HR273" s="306"/>
      <c r="HS273" s="306"/>
      <c r="HT273" s="306"/>
      <c r="HU273" s="306"/>
      <c r="HV273" s="306"/>
      <c r="HW273" s="306"/>
      <c r="HX273" s="306"/>
      <c r="HY273" s="306"/>
      <c r="HZ273" s="306"/>
      <c r="IA273" s="306"/>
      <c r="IB273" s="306"/>
      <c r="IC273" s="306"/>
      <c r="ID273" s="306"/>
      <c r="IE273" s="306"/>
      <c r="IF273" s="306"/>
      <c r="IG273" s="306"/>
      <c r="IH273" s="306"/>
    </row>
    <row r="274" spans="1:242" s="219" customFormat="1" ht="15" customHeight="1" x14ac:dyDescent="0.3">
      <c r="A274" s="174">
        <v>7.03</v>
      </c>
      <c r="B274" s="231"/>
      <c r="C274" s="232" t="e">
        <f>VLOOKUP(BD.PD8[[#This Row],[Pos]],[18]!PPto[#Data],3,FALSE)</f>
        <v>#REF!</v>
      </c>
      <c r="D274" s="174" t="s">
        <v>23</v>
      </c>
      <c r="E274" s="305" t="str">
        <f>IF(BD.PD8[[#This Row],[.]]="*",VLOOKUP(BD.PD8[[#This Row],[Pos]],[18]Presupuesto!A:H,7,FALSE),"")</f>
        <v/>
      </c>
      <c r="F274" s="502" t="s">
        <v>486</v>
      </c>
      <c r="G274" s="174"/>
      <c r="H274" s="174"/>
      <c r="I274" s="174" t="s">
        <v>1295</v>
      </c>
      <c r="J274" s="382">
        <v>5</v>
      </c>
      <c r="K274" s="174" t="s">
        <v>260</v>
      </c>
      <c r="L274" s="383">
        <f>IF(BD.PD8[[#This Row],[Mon]]="DOP",1,HLOOKUP(BD.PD8[[#This Row],[Mon]],Data!$J$1:$K$2,2,FALSE))</f>
        <v>1</v>
      </c>
      <c r="M274" s="384">
        <v>3567.6959999999999</v>
      </c>
      <c r="N274" s="243">
        <f>BD.PD8[[#This Row],[Cant.]]*BD.PD8[[#This Row],[ Tasa ]]*BD.PD8[[#This Row],[ Precio Und.]]</f>
        <v>17838.48</v>
      </c>
      <c r="O274" s="386">
        <v>0.01</v>
      </c>
      <c r="P274" s="243">
        <f>IF(BD.PD8[[#This Row],[Liquid. '[%']]]&lt;&gt;0,(BD.PD8[[#This Row],[Valor Neto '[DOP']]]*BD.PD8[[#This Row],[Liquid. '[%']]])+BD.PD8[[#This Row],[Valor Neto '[DOP']]],BD.PD8[[#This Row],[Valor Neto '[DOP']]])</f>
        <v>18016.864799999999</v>
      </c>
      <c r="Q274" s="243">
        <f>BD.PD8[[#This Row],[Ppto. Orden Interna '[DOP']]]/HLOOKUP("USD",Data!$J$1:$K$2,2,FALSE)</f>
        <v>277.18253538461539</v>
      </c>
      <c r="R274" s="381" t="s">
        <v>408</v>
      </c>
      <c r="S274" s="387"/>
      <c r="T274" s="387"/>
      <c r="U274" s="492" t="s">
        <v>406</v>
      </c>
      <c r="V274" s="493">
        <v>801672</v>
      </c>
      <c r="W274" s="494" t="s">
        <v>439</v>
      </c>
      <c r="X274" s="495">
        <v>16</v>
      </c>
      <c r="Y274" s="388">
        <v>1</v>
      </c>
      <c r="Z274" s="243">
        <f>BD.PD8[[#This Row],[Av.P1 '[%']]]*BD.PD8[[#This Row],[Ppto. Orden Interna '[DOP']]]</f>
        <v>18016.864799999999</v>
      </c>
      <c r="AA274" s="249"/>
      <c r="AB274" s="389"/>
      <c r="AC274" s="243">
        <f>BD.PD8[[#This Row],[Av.P2 '[%']]]*BD.PD8[[#This Row],[Ppto. Orden Interna '[DOP']]]</f>
        <v>0</v>
      </c>
      <c r="AD274" s="249"/>
      <c r="AE274" s="389"/>
      <c r="AF274" s="243">
        <f>BD.PD8[[#This Row],[Av.P3 '[%']]]*BD.PD8[[#This Row],[Ppto. Orden Interna '[DOP']]]</f>
        <v>0</v>
      </c>
      <c r="AG274" s="243"/>
      <c r="AH274" s="243"/>
      <c r="AI274" s="243"/>
      <c r="AJ274" s="243"/>
      <c r="AK274" s="243"/>
      <c r="AL274" s="243"/>
      <c r="AM274" s="496">
        <f>BD.PD8[[#This Row],[Pago 3]]+BD.PD8[[#This Row],[Pago 2]]+BD.PD8[[#This Row],[Pago 1]]</f>
        <v>18016.864799999999</v>
      </c>
      <c r="AN274" s="308" t="s">
        <v>244</v>
      </c>
      <c r="AO274" s="308" t="s">
        <v>245</v>
      </c>
      <c r="AP274" s="308" t="s">
        <v>246</v>
      </c>
      <c r="AQ274" s="308" t="s">
        <v>247</v>
      </c>
      <c r="AR274" s="308">
        <v>594</v>
      </c>
      <c r="AS274" s="308" t="s">
        <v>248</v>
      </c>
      <c r="AT274" s="249" t="s">
        <v>1356</v>
      </c>
      <c r="AU274" s="306"/>
      <c r="AV274" s="306"/>
      <c r="AW274" s="306"/>
      <c r="AX274" s="306"/>
      <c r="AY274" s="306"/>
      <c r="AZ274" s="306"/>
      <c r="BA274" s="306"/>
      <c r="BB274" s="306"/>
      <c r="BC274" s="306"/>
      <c r="BD274" s="306"/>
      <c r="BE274" s="306"/>
      <c r="BF274" s="306"/>
      <c r="BG274" s="306"/>
      <c r="BH274" s="306"/>
      <c r="BI274" s="306"/>
      <c r="BJ274" s="306"/>
      <c r="BK274" s="306"/>
      <c r="BL274" s="306"/>
      <c r="BM274" s="306"/>
      <c r="BN274" s="306"/>
      <c r="BO274" s="306"/>
      <c r="BP274" s="306"/>
      <c r="BQ274" s="306"/>
      <c r="BR274" s="306"/>
      <c r="BS274" s="306"/>
      <c r="BT274" s="306"/>
      <c r="BU274" s="306"/>
      <c r="BV274" s="306"/>
      <c r="BW274" s="306"/>
      <c r="BX274" s="306"/>
      <c r="BY274" s="306"/>
      <c r="BZ274" s="306"/>
      <c r="CA274" s="306"/>
      <c r="CB274" s="306"/>
      <c r="CC274" s="306"/>
      <c r="CD274" s="306"/>
      <c r="CE274" s="306"/>
      <c r="CF274" s="306"/>
      <c r="CG274" s="306"/>
      <c r="CH274" s="306"/>
      <c r="CI274" s="306"/>
      <c r="CJ274" s="306"/>
      <c r="CK274" s="306"/>
      <c r="CL274" s="306"/>
      <c r="CM274" s="306"/>
      <c r="CN274" s="306"/>
      <c r="CO274" s="306"/>
      <c r="CP274" s="306"/>
      <c r="CQ274" s="306"/>
      <c r="CR274" s="306"/>
      <c r="CS274" s="306"/>
      <c r="CT274" s="306"/>
      <c r="CU274" s="306"/>
      <c r="CV274" s="306"/>
      <c r="CW274" s="306"/>
      <c r="CX274" s="306"/>
      <c r="CY274" s="306"/>
      <c r="CZ274" s="306"/>
      <c r="DA274" s="306"/>
      <c r="DB274" s="306"/>
      <c r="DC274" s="306"/>
      <c r="DD274" s="306"/>
      <c r="DE274" s="306"/>
      <c r="DF274" s="306"/>
      <c r="DG274" s="306"/>
      <c r="DH274" s="306"/>
      <c r="DI274" s="306"/>
      <c r="DJ274" s="306"/>
      <c r="DK274" s="306"/>
      <c r="DL274" s="306"/>
      <c r="DM274" s="306"/>
      <c r="DN274" s="306"/>
      <c r="DO274" s="306"/>
      <c r="DP274" s="306"/>
      <c r="DQ274" s="306"/>
      <c r="DR274" s="306"/>
      <c r="DS274" s="306"/>
      <c r="DT274" s="306"/>
      <c r="DU274" s="306"/>
      <c r="DV274" s="306"/>
      <c r="DW274" s="306"/>
      <c r="DX274" s="306"/>
      <c r="DY274" s="306"/>
      <c r="DZ274" s="306"/>
      <c r="EA274" s="306"/>
      <c r="EB274" s="306"/>
      <c r="EC274" s="306"/>
      <c r="ED274" s="306"/>
      <c r="EE274" s="306"/>
      <c r="EF274" s="306"/>
      <c r="EG274" s="306"/>
      <c r="EH274" s="306"/>
      <c r="EI274" s="306"/>
      <c r="EJ274" s="306"/>
      <c r="EK274" s="306"/>
      <c r="EL274" s="306"/>
      <c r="EM274" s="306"/>
      <c r="EN274" s="306"/>
      <c r="EO274" s="306"/>
      <c r="EP274" s="306"/>
      <c r="EQ274" s="306"/>
      <c r="ER274" s="306"/>
      <c r="ES274" s="306"/>
      <c r="ET274" s="306"/>
      <c r="EU274" s="306"/>
      <c r="EV274" s="306"/>
      <c r="EW274" s="306"/>
      <c r="EX274" s="306"/>
      <c r="EY274" s="306"/>
      <c r="EZ274" s="306"/>
      <c r="FA274" s="306"/>
      <c r="FB274" s="306"/>
      <c r="FC274" s="306"/>
      <c r="FD274" s="306"/>
      <c r="FE274" s="306"/>
      <c r="FF274" s="306"/>
      <c r="FG274" s="306"/>
      <c r="FH274" s="306"/>
      <c r="FI274" s="306"/>
      <c r="FJ274" s="306"/>
      <c r="FK274" s="306"/>
      <c r="FL274" s="306"/>
      <c r="FM274" s="306"/>
      <c r="FN274" s="306"/>
      <c r="FO274" s="306"/>
      <c r="FP274" s="306"/>
      <c r="FQ274" s="306"/>
      <c r="FR274" s="306"/>
      <c r="FS274" s="306"/>
      <c r="FT274" s="306"/>
      <c r="FU274" s="306"/>
      <c r="FV274" s="306"/>
      <c r="FW274" s="306"/>
      <c r="FX274" s="306"/>
      <c r="FY274" s="306"/>
      <c r="FZ274" s="306"/>
      <c r="GA274" s="306"/>
      <c r="GB274" s="306"/>
      <c r="GC274" s="306"/>
      <c r="GD274" s="306"/>
      <c r="GE274" s="306"/>
      <c r="GF274" s="306"/>
      <c r="GG274" s="306"/>
      <c r="GH274" s="306"/>
      <c r="GI274" s="306"/>
      <c r="GJ274" s="306"/>
      <c r="GK274" s="306"/>
      <c r="GL274" s="306"/>
      <c r="GM274" s="306"/>
      <c r="GN274" s="306"/>
      <c r="GO274" s="306"/>
      <c r="GP274" s="306"/>
      <c r="GQ274" s="306"/>
      <c r="GR274" s="306"/>
      <c r="GS274" s="306"/>
      <c r="GT274" s="306"/>
      <c r="GU274" s="306"/>
      <c r="GV274" s="306"/>
      <c r="GW274" s="306"/>
      <c r="GX274" s="306"/>
      <c r="GY274" s="306"/>
      <c r="GZ274" s="306"/>
      <c r="HA274" s="306"/>
      <c r="HB274" s="306"/>
      <c r="HC274" s="306"/>
      <c r="HD274" s="306"/>
      <c r="HE274" s="306"/>
      <c r="HF274" s="306"/>
      <c r="HG274" s="306"/>
      <c r="HH274" s="306"/>
      <c r="HI274" s="306"/>
      <c r="HJ274" s="306"/>
      <c r="HK274" s="306"/>
      <c r="HL274" s="306"/>
      <c r="HM274" s="306"/>
      <c r="HN274" s="306"/>
      <c r="HO274" s="306"/>
      <c r="HP274" s="306"/>
      <c r="HQ274" s="306"/>
      <c r="HR274" s="306"/>
      <c r="HS274" s="306"/>
      <c r="HT274" s="306"/>
      <c r="HU274" s="306"/>
      <c r="HV274" s="306"/>
      <c r="HW274" s="306"/>
      <c r="HX274" s="306"/>
      <c r="HY274" s="306"/>
      <c r="HZ274" s="306"/>
      <c r="IA274" s="306"/>
      <c r="IB274" s="306"/>
      <c r="IC274" s="306"/>
      <c r="ID274" s="306"/>
      <c r="IE274" s="306"/>
      <c r="IF274" s="306"/>
      <c r="IG274" s="306"/>
      <c r="IH274" s="306"/>
    </row>
    <row r="275" spans="1:242" s="219" customFormat="1" ht="15" customHeight="1" x14ac:dyDescent="0.3">
      <c r="A275" s="174">
        <v>7.03</v>
      </c>
      <c r="B275" s="231"/>
      <c r="C275" s="232" t="e">
        <f>VLOOKUP(BD.PD8[[#This Row],[Pos]],[18]!PPto[#Data],3,FALSE)</f>
        <v>#REF!</v>
      </c>
      <c r="D275" s="174" t="s">
        <v>23</v>
      </c>
      <c r="E275" s="305" t="str">
        <f>IF(BD.PD8[[#This Row],[.]]="*",VLOOKUP(BD.PD8[[#This Row],[Pos]],[18]Presupuesto!A:H,7,FALSE),"")</f>
        <v/>
      </c>
      <c r="F275" s="502" t="s">
        <v>487</v>
      </c>
      <c r="G275" s="174"/>
      <c r="H275" s="174"/>
      <c r="I275" s="174" t="s">
        <v>1295</v>
      </c>
      <c r="J275" s="382">
        <v>1</v>
      </c>
      <c r="K275" s="174" t="s">
        <v>260</v>
      </c>
      <c r="L275" s="383">
        <f>IF(BD.PD8[[#This Row],[Mon]]="DOP",1,HLOOKUP(BD.PD8[[#This Row],[Mon]],Data!$J$1:$K$2,2,FALSE))</f>
        <v>1</v>
      </c>
      <c r="M275" s="384">
        <v>16413.669999999998</v>
      </c>
      <c r="N275" s="243">
        <f>BD.PD8[[#This Row],[Cant.]]*BD.PD8[[#This Row],[ Tasa ]]*BD.PD8[[#This Row],[ Precio Und.]]</f>
        <v>16413.669999999998</v>
      </c>
      <c r="O275" s="386">
        <v>0.01</v>
      </c>
      <c r="P275" s="243">
        <f>IF(BD.PD8[[#This Row],[Liquid. '[%']]]&lt;&gt;0,(BD.PD8[[#This Row],[Valor Neto '[DOP']]]*BD.PD8[[#This Row],[Liquid. '[%']]])+BD.PD8[[#This Row],[Valor Neto '[DOP']]],BD.PD8[[#This Row],[Valor Neto '[DOP']]])</f>
        <v>16577.806699999997</v>
      </c>
      <c r="Q275" s="243">
        <f>BD.PD8[[#This Row],[Ppto. Orden Interna '[DOP']]]/HLOOKUP("USD",Data!$J$1:$K$2,2,FALSE)</f>
        <v>255.04317999999995</v>
      </c>
      <c r="R275" s="381" t="s">
        <v>408</v>
      </c>
      <c r="S275" s="387"/>
      <c r="T275" s="387"/>
      <c r="U275" s="492" t="s">
        <v>406</v>
      </c>
      <c r="V275" s="493">
        <v>801672</v>
      </c>
      <c r="W275" s="494" t="s">
        <v>439</v>
      </c>
      <c r="X275" s="495">
        <v>16</v>
      </c>
      <c r="Y275" s="388">
        <v>1</v>
      </c>
      <c r="Z275" s="243">
        <f>BD.PD8[[#This Row],[Av.P1 '[%']]]*BD.PD8[[#This Row],[Ppto. Orden Interna '[DOP']]]</f>
        <v>16577.806699999997</v>
      </c>
      <c r="AA275" s="249"/>
      <c r="AB275" s="389"/>
      <c r="AC275" s="243">
        <f>BD.PD8[[#This Row],[Av.P2 '[%']]]*BD.PD8[[#This Row],[Ppto. Orden Interna '[DOP']]]</f>
        <v>0</v>
      </c>
      <c r="AD275" s="249"/>
      <c r="AE275" s="389"/>
      <c r="AF275" s="243">
        <f>BD.PD8[[#This Row],[Av.P3 '[%']]]*BD.PD8[[#This Row],[Ppto. Orden Interna '[DOP']]]</f>
        <v>0</v>
      </c>
      <c r="AG275" s="243"/>
      <c r="AH275" s="243"/>
      <c r="AI275" s="243"/>
      <c r="AJ275" s="243"/>
      <c r="AK275" s="243"/>
      <c r="AL275" s="243"/>
      <c r="AM275" s="496">
        <f>BD.PD8[[#This Row],[Pago 3]]+BD.PD8[[#This Row],[Pago 2]]+BD.PD8[[#This Row],[Pago 1]]</f>
        <v>16577.806699999997</v>
      </c>
      <c r="AN275" s="308" t="s">
        <v>244</v>
      </c>
      <c r="AO275" s="308" t="s">
        <v>245</v>
      </c>
      <c r="AP275" s="308" t="s">
        <v>246</v>
      </c>
      <c r="AQ275" s="308" t="s">
        <v>247</v>
      </c>
      <c r="AR275" s="308">
        <v>594</v>
      </c>
      <c r="AS275" s="308" t="s">
        <v>248</v>
      </c>
      <c r="AT275" s="249" t="s">
        <v>1356</v>
      </c>
      <c r="AU275" s="306"/>
      <c r="AV275" s="306"/>
      <c r="AW275" s="306"/>
      <c r="AX275" s="306"/>
      <c r="AY275" s="306"/>
      <c r="AZ275" s="306"/>
      <c r="BA275" s="306"/>
      <c r="BB275" s="306"/>
      <c r="BC275" s="306"/>
      <c r="BD275" s="306"/>
      <c r="BE275" s="306"/>
      <c r="BF275" s="306"/>
      <c r="BG275" s="306"/>
      <c r="BH275" s="306"/>
      <c r="BI275" s="306"/>
      <c r="BJ275" s="306"/>
      <c r="BK275" s="306"/>
      <c r="BL275" s="306"/>
      <c r="BM275" s="306"/>
      <c r="BN275" s="306"/>
      <c r="BO275" s="306"/>
      <c r="BP275" s="306"/>
      <c r="BQ275" s="306"/>
      <c r="BR275" s="306"/>
      <c r="BS275" s="306"/>
      <c r="BT275" s="306"/>
      <c r="BU275" s="306"/>
      <c r="BV275" s="306"/>
      <c r="BW275" s="306"/>
      <c r="BX275" s="306"/>
      <c r="BY275" s="306"/>
      <c r="BZ275" s="306"/>
      <c r="CA275" s="306"/>
      <c r="CB275" s="306"/>
      <c r="CC275" s="306"/>
      <c r="CD275" s="306"/>
      <c r="CE275" s="306"/>
      <c r="CF275" s="306"/>
      <c r="CG275" s="306"/>
      <c r="CH275" s="306"/>
      <c r="CI275" s="306"/>
      <c r="CJ275" s="306"/>
      <c r="CK275" s="306"/>
      <c r="CL275" s="306"/>
      <c r="CM275" s="306"/>
      <c r="CN275" s="306"/>
      <c r="CO275" s="306"/>
      <c r="CP275" s="306"/>
      <c r="CQ275" s="306"/>
      <c r="CR275" s="306"/>
      <c r="CS275" s="306"/>
      <c r="CT275" s="306"/>
      <c r="CU275" s="306"/>
      <c r="CV275" s="306"/>
      <c r="CW275" s="306"/>
      <c r="CX275" s="306"/>
      <c r="CY275" s="306"/>
      <c r="CZ275" s="306"/>
      <c r="DA275" s="306"/>
      <c r="DB275" s="306"/>
      <c r="DC275" s="306"/>
      <c r="DD275" s="306"/>
      <c r="DE275" s="306"/>
      <c r="DF275" s="306"/>
      <c r="DG275" s="306"/>
      <c r="DH275" s="306"/>
      <c r="DI275" s="306"/>
      <c r="DJ275" s="306"/>
      <c r="DK275" s="306"/>
      <c r="DL275" s="306"/>
      <c r="DM275" s="306"/>
      <c r="DN275" s="306"/>
      <c r="DO275" s="306"/>
      <c r="DP275" s="306"/>
      <c r="DQ275" s="306"/>
      <c r="DR275" s="306"/>
      <c r="DS275" s="306"/>
      <c r="DT275" s="306"/>
      <c r="DU275" s="306"/>
      <c r="DV275" s="306"/>
      <c r="DW275" s="306"/>
      <c r="DX275" s="306"/>
      <c r="DY275" s="306"/>
      <c r="DZ275" s="306"/>
      <c r="EA275" s="306"/>
      <c r="EB275" s="306"/>
      <c r="EC275" s="306"/>
      <c r="ED275" s="306"/>
      <c r="EE275" s="306"/>
      <c r="EF275" s="306"/>
      <c r="EG275" s="306"/>
      <c r="EH275" s="306"/>
      <c r="EI275" s="306"/>
      <c r="EJ275" s="306"/>
      <c r="EK275" s="306"/>
      <c r="EL275" s="306"/>
      <c r="EM275" s="306"/>
      <c r="EN275" s="306"/>
      <c r="EO275" s="306"/>
      <c r="EP275" s="306"/>
      <c r="EQ275" s="306"/>
      <c r="ER275" s="306"/>
      <c r="ES275" s="306"/>
      <c r="ET275" s="306"/>
      <c r="EU275" s="306"/>
      <c r="EV275" s="306"/>
      <c r="EW275" s="306"/>
      <c r="EX275" s="306"/>
      <c r="EY275" s="306"/>
      <c r="EZ275" s="306"/>
      <c r="FA275" s="306"/>
      <c r="FB275" s="306"/>
      <c r="FC275" s="306"/>
      <c r="FD275" s="306"/>
      <c r="FE275" s="306"/>
      <c r="FF275" s="306"/>
      <c r="FG275" s="306"/>
      <c r="FH275" s="306"/>
      <c r="FI275" s="306"/>
      <c r="FJ275" s="306"/>
      <c r="FK275" s="306"/>
      <c r="FL275" s="306"/>
      <c r="FM275" s="306"/>
      <c r="FN275" s="306"/>
      <c r="FO275" s="306"/>
      <c r="FP275" s="306"/>
      <c r="FQ275" s="306"/>
      <c r="FR275" s="306"/>
      <c r="FS275" s="306"/>
      <c r="FT275" s="306"/>
      <c r="FU275" s="306"/>
      <c r="FV275" s="306"/>
      <c r="FW275" s="306"/>
      <c r="FX275" s="306"/>
      <c r="FY275" s="306"/>
      <c r="FZ275" s="306"/>
      <c r="GA275" s="306"/>
      <c r="GB275" s="306"/>
      <c r="GC275" s="306"/>
      <c r="GD275" s="306"/>
      <c r="GE275" s="306"/>
      <c r="GF275" s="306"/>
      <c r="GG275" s="306"/>
      <c r="GH275" s="306"/>
      <c r="GI275" s="306"/>
      <c r="GJ275" s="306"/>
      <c r="GK275" s="306"/>
      <c r="GL275" s="306"/>
      <c r="GM275" s="306"/>
      <c r="GN275" s="306"/>
      <c r="GO275" s="306"/>
      <c r="GP275" s="306"/>
      <c r="GQ275" s="306"/>
      <c r="GR275" s="306"/>
      <c r="GS275" s="306"/>
      <c r="GT275" s="306"/>
      <c r="GU275" s="306"/>
      <c r="GV275" s="306"/>
      <c r="GW275" s="306"/>
      <c r="GX275" s="306"/>
      <c r="GY275" s="306"/>
      <c r="GZ275" s="306"/>
      <c r="HA275" s="306"/>
      <c r="HB275" s="306"/>
      <c r="HC275" s="306"/>
      <c r="HD275" s="306"/>
      <c r="HE275" s="306"/>
      <c r="HF275" s="306"/>
      <c r="HG275" s="306"/>
      <c r="HH275" s="306"/>
      <c r="HI275" s="306"/>
      <c r="HJ275" s="306"/>
      <c r="HK275" s="306"/>
      <c r="HL275" s="306"/>
      <c r="HM275" s="306"/>
      <c r="HN275" s="306"/>
      <c r="HO275" s="306"/>
      <c r="HP275" s="306"/>
      <c r="HQ275" s="306"/>
      <c r="HR275" s="306"/>
      <c r="HS275" s="306"/>
      <c r="HT275" s="306"/>
      <c r="HU275" s="306"/>
      <c r="HV275" s="306"/>
      <c r="HW275" s="306"/>
      <c r="HX275" s="306"/>
      <c r="HY275" s="306"/>
      <c r="HZ275" s="306"/>
      <c r="IA275" s="306"/>
      <c r="IB275" s="306"/>
      <c r="IC275" s="306"/>
      <c r="ID275" s="306"/>
      <c r="IE275" s="306"/>
      <c r="IF275" s="306"/>
      <c r="IG275" s="306"/>
      <c r="IH275" s="306"/>
    </row>
    <row r="276" spans="1:242" s="219" customFormat="1" ht="15" customHeight="1" x14ac:dyDescent="0.3">
      <c r="A276" s="174">
        <v>7.03</v>
      </c>
      <c r="B276" s="231"/>
      <c r="C276" s="232" t="e">
        <f>VLOOKUP(BD.PD8[[#This Row],[Pos]],[18]!PPto[#Data],3,FALSE)</f>
        <v>#REF!</v>
      </c>
      <c r="D276" s="174" t="s">
        <v>23</v>
      </c>
      <c r="E276" s="305" t="str">
        <f>IF(BD.PD8[[#This Row],[.]]="*",VLOOKUP(BD.PD8[[#This Row],[Pos]],[18]Presupuesto!A:H,7,FALSE),"")</f>
        <v/>
      </c>
      <c r="F276" s="502" t="s">
        <v>488</v>
      </c>
      <c r="G276" s="174"/>
      <c r="H276" s="174"/>
      <c r="I276" s="174" t="s">
        <v>1295</v>
      </c>
      <c r="J276" s="382">
        <v>3</v>
      </c>
      <c r="K276" s="174" t="s">
        <v>260</v>
      </c>
      <c r="L276" s="383">
        <f>IF(BD.PD8[[#This Row],[Mon]]="DOP",1,HLOOKUP(BD.PD8[[#This Row],[Mon]],Data!$J$1:$K$2,2,FALSE))</f>
        <v>1</v>
      </c>
      <c r="M276" s="384">
        <v>2626.0833333333335</v>
      </c>
      <c r="N276" s="243">
        <f>BD.PD8[[#This Row],[Cant.]]*BD.PD8[[#This Row],[ Tasa ]]*BD.PD8[[#This Row],[ Precio Und.]]</f>
        <v>7878.25</v>
      </c>
      <c r="O276" s="386">
        <v>0.01</v>
      </c>
      <c r="P276" s="243">
        <f>IF(BD.PD8[[#This Row],[Liquid. '[%']]]&lt;&gt;0,(BD.PD8[[#This Row],[Valor Neto '[DOP']]]*BD.PD8[[#This Row],[Liquid. '[%']]])+BD.PD8[[#This Row],[Valor Neto '[DOP']]],BD.PD8[[#This Row],[Valor Neto '[DOP']]])</f>
        <v>7957.0325000000003</v>
      </c>
      <c r="Q276" s="243">
        <f>BD.PD8[[#This Row],[Ppto. Orden Interna '[DOP']]]/HLOOKUP("USD",Data!$J$1:$K$2,2,FALSE)</f>
        <v>122.41588461538461</v>
      </c>
      <c r="R276" s="381" t="s">
        <v>408</v>
      </c>
      <c r="S276" s="387"/>
      <c r="T276" s="387"/>
      <c r="U276" s="492" t="s">
        <v>406</v>
      </c>
      <c r="V276" s="493">
        <v>801672</v>
      </c>
      <c r="W276" s="494" t="s">
        <v>439</v>
      </c>
      <c r="X276" s="495">
        <v>16</v>
      </c>
      <c r="Y276" s="388">
        <v>1</v>
      </c>
      <c r="Z276" s="243">
        <f>BD.PD8[[#This Row],[Av.P1 '[%']]]*BD.PD8[[#This Row],[Ppto. Orden Interna '[DOP']]]</f>
        <v>7957.0325000000003</v>
      </c>
      <c r="AA276" s="249"/>
      <c r="AB276" s="389"/>
      <c r="AC276" s="243">
        <f>BD.PD8[[#This Row],[Av.P2 '[%']]]*BD.PD8[[#This Row],[Ppto. Orden Interna '[DOP']]]</f>
        <v>0</v>
      </c>
      <c r="AD276" s="249"/>
      <c r="AE276" s="389"/>
      <c r="AF276" s="243">
        <f>BD.PD8[[#This Row],[Av.P3 '[%']]]*BD.PD8[[#This Row],[Ppto. Orden Interna '[DOP']]]</f>
        <v>0</v>
      </c>
      <c r="AG276" s="243"/>
      <c r="AH276" s="243"/>
      <c r="AI276" s="243"/>
      <c r="AJ276" s="243"/>
      <c r="AK276" s="243"/>
      <c r="AL276" s="243"/>
      <c r="AM276" s="496">
        <f>BD.PD8[[#This Row],[Pago 3]]+BD.PD8[[#This Row],[Pago 2]]+BD.PD8[[#This Row],[Pago 1]]</f>
        <v>7957.0325000000003</v>
      </c>
      <c r="AN276" s="308" t="s">
        <v>244</v>
      </c>
      <c r="AO276" s="308" t="s">
        <v>245</v>
      </c>
      <c r="AP276" s="308" t="s">
        <v>246</v>
      </c>
      <c r="AQ276" s="308" t="s">
        <v>247</v>
      </c>
      <c r="AR276" s="308">
        <v>594</v>
      </c>
      <c r="AS276" s="308" t="s">
        <v>248</v>
      </c>
      <c r="AT276" s="249" t="s">
        <v>1356</v>
      </c>
      <c r="AU276" s="306"/>
      <c r="AV276" s="306"/>
      <c r="AW276" s="306"/>
      <c r="AX276" s="306"/>
      <c r="AY276" s="306"/>
      <c r="AZ276" s="306"/>
      <c r="BA276" s="306"/>
      <c r="BB276" s="306"/>
      <c r="BC276" s="306"/>
      <c r="BD276" s="306"/>
      <c r="BE276" s="306"/>
      <c r="BF276" s="306"/>
      <c r="BG276" s="306"/>
      <c r="BH276" s="306"/>
      <c r="BI276" s="306"/>
      <c r="BJ276" s="306"/>
      <c r="BK276" s="306"/>
      <c r="BL276" s="306"/>
      <c r="BM276" s="306"/>
      <c r="BN276" s="306"/>
      <c r="BO276" s="306"/>
      <c r="BP276" s="306"/>
      <c r="BQ276" s="306"/>
      <c r="BR276" s="306"/>
      <c r="BS276" s="306"/>
      <c r="BT276" s="306"/>
      <c r="BU276" s="306"/>
      <c r="BV276" s="306"/>
      <c r="BW276" s="306"/>
      <c r="BX276" s="306"/>
      <c r="BY276" s="306"/>
      <c r="BZ276" s="306"/>
      <c r="CA276" s="306"/>
      <c r="CB276" s="306"/>
      <c r="CC276" s="306"/>
      <c r="CD276" s="306"/>
      <c r="CE276" s="306"/>
      <c r="CF276" s="306"/>
      <c r="CG276" s="306"/>
      <c r="CH276" s="306"/>
      <c r="CI276" s="306"/>
      <c r="CJ276" s="306"/>
      <c r="CK276" s="306"/>
      <c r="CL276" s="306"/>
      <c r="CM276" s="306"/>
      <c r="CN276" s="306"/>
      <c r="CO276" s="306"/>
      <c r="CP276" s="306"/>
      <c r="CQ276" s="306"/>
      <c r="CR276" s="306"/>
      <c r="CS276" s="306"/>
      <c r="CT276" s="306"/>
      <c r="CU276" s="306"/>
      <c r="CV276" s="306"/>
      <c r="CW276" s="306"/>
      <c r="CX276" s="306"/>
      <c r="CY276" s="306"/>
      <c r="CZ276" s="306"/>
      <c r="DA276" s="306"/>
      <c r="DB276" s="306"/>
      <c r="DC276" s="306"/>
      <c r="DD276" s="306"/>
      <c r="DE276" s="306"/>
      <c r="DF276" s="306"/>
      <c r="DG276" s="306"/>
      <c r="DH276" s="306"/>
      <c r="DI276" s="306"/>
      <c r="DJ276" s="306"/>
      <c r="DK276" s="306"/>
      <c r="DL276" s="306"/>
      <c r="DM276" s="306"/>
      <c r="DN276" s="306"/>
      <c r="DO276" s="306"/>
      <c r="DP276" s="306"/>
      <c r="DQ276" s="306"/>
      <c r="DR276" s="306"/>
      <c r="DS276" s="306"/>
      <c r="DT276" s="306"/>
      <c r="DU276" s="306"/>
      <c r="DV276" s="306"/>
      <c r="DW276" s="306"/>
      <c r="DX276" s="306"/>
      <c r="DY276" s="306"/>
      <c r="DZ276" s="306"/>
      <c r="EA276" s="306"/>
      <c r="EB276" s="306"/>
      <c r="EC276" s="306"/>
      <c r="ED276" s="306"/>
      <c r="EE276" s="306"/>
      <c r="EF276" s="306"/>
      <c r="EG276" s="306"/>
      <c r="EH276" s="306"/>
      <c r="EI276" s="306"/>
      <c r="EJ276" s="306"/>
      <c r="EK276" s="306"/>
      <c r="EL276" s="306"/>
      <c r="EM276" s="306"/>
      <c r="EN276" s="306"/>
      <c r="EO276" s="306"/>
      <c r="EP276" s="306"/>
      <c r="EQ276" s="306"/>
      <c r="ER276" s="306"/>
      <c r="ES276" s="306"/>
      <c r="ET276" s="306"/>
      <c r="EU276" s="306"/>
      <c r="EV276" s="306"/>
      <c r="EW276" s="306"/>
      <c r="EX276" s="306"/>
      <c r="EY276" s="306"/>
      <c r="EZ276" s="306"/>
      <c r="FA276" s="306"/>
      <c r="FB276" s="306"/>
      <c r="FC276" s="306"/>
      <c r="FD276" s="306"/>
      <c r="FE276" s="306"/>
      <c r="FF276" s="306"/>
      <c r="FG276" s="306"/>
      <c r="FH276" s="306"/>
      <c r="FI276" s="306"/>
      <c r="FJ276" s="306"/>
      <c r="FK276" s="306"/>
      <c r="FL276" s="306"/>
      <c r="FM276" s="306"/>
      <c r="FN276" s="306"/>
      <c r="FO276" s="306"/>
      <c r="FP276" s="306"/>
      <c r="FQ276" s="306"/>
      <c r="FR276" s="306"/>
      <c r="FS276" s="306"/>
      <c r="FT276" s="306"/>
      <c r="FU276" s="306"/>
      <c r="FV276" s="306"/>
      <c r="FW276" s="306"/>
      <c r="FX276" s="306"/>
      <c r="FY276" s="306"/>
      <c r="FZ276" s="306"/>
      <c r="GA276" s="306"/>
      <c r="GB276" s="306"/>
      <c r="GC276" s="306"/>
      <c r="GD276" s="306"/>
      <c r="GE276" s="306"/>
      <c r="GF276" s="306"/>
      <c r="GG276" s="306"/>
      <c r="GH276" s="306"/>
      <c r="GI276" s="306"/>
      <c r="GJ276" s="306"/>
      <c r="GK276" s="306"/>
      <c r="GL276" s="306"/>
      <c r="GM276" s="306"/>
      <c r="GN276" s="306"/>
      <c r="GO276" s="306"/>
      <c r="GP276" s="306"/>
      <c r="GQ276" s="306"/>
      <c r="GR276" s="306"/>
      <c r="GS276" s="306"/>
      <c r="GT276" s="306"/>
      <c r="GU276" s="306"/>
      <c r="GV276" s="306"/>
      <c r="GW276" s="306"/>
      <c r="GX276" s="306"/>
      <c r="GY276" s="306"/>
      <c r="GZ276" s="306"/>
      <c r="HA276" s="306"/>
      <c r="HB276" s="306"/>
      <c r="HC276" s="306"/>
      <c r="HD276" s="306"/>
      <c r="HE276" s="306"/>
      <c r="HF276" s="306"/>
      <c r="HG276" s="306"/>
      <c r="HH276" s="306"/>
      <c r="HI276" s="306"/>
      <c r="HJ276" s="306"/>
      <c r="HK276" s="306"/>
      <c r="HL276" s="306"/>
      <c r="HM276" s="306"/>
      <c r="HN276" s="306"/>
      <c r="HO276" s="306"/>
      <c r="HP276" s="306"/>
      <c r="HQ276" s="306"/>
      <c r="HR276" s="306"/>
      <c r="HS276" s="306"/>
      <c r="HT276" s="306"/>
      <c r="HU276" s="306"/>
      <c r="HV276" s="306"/>
      <c r="HW276" s="306"/>
      <c r="HX276" s="306"/>
      <c r="HY276" s="306"/>
      <c r="HZ276" s="306"/>
      <c r="IA276" s="306"/>
      <c r="IB276" s="306"/>
      <c r="IC276" s="306"/>
      <c r="ID276" s="306"/>
      <c r="IE276" s="306"/>
      <c r="IF276" s="306"/>
      <c r="IG276" s="306"/>
      <c r="IH276" s="306"/>
    </row>
    <row r="277" spans="1:242" s="219" customFormat="1" ht="15" customHeight="1" x14ac:dyDescent="0.3">
      <c r="A277" s="174">
        <v>7.03</v>
      </c>
      <c r="B277" s="231"/>
      <c r="C277" s="232" t="e">
        <f>VLOOKUP(BD.PD8[[#This Row],[Pos]],[18]!PPto[#Data],3,FALSE)</f>
        <v>#REF!</v>
      </c>
      <c r="D277" s="174" t="s">
        <v>23</v>
      </c>
      <c r="E277" s="305" t="str">
        <f>IF(BD.PD8[[#This Row],[.]]="*",VLOOKUP(BD.PD8[[#This Row],[Pos]],[18]Presupuesto!A:H,7,FALSE),"")</f>
        <v/>
      </c>
      <c r="F277" s="502" t="s">
        <v>489</v>
      </c>
      <c r="G277" s="174"/>
      <c r="H277" s="174"/>
      <c r="I277" s="174" t="s">
        <v>1295</v>
      </c>
      <c r="J277" s="382">
        <v>48</v>
      </c>
      <c r="K277" s="174" t="s">
        <v>260</v>
      </c>
      <c r="L277" s="383">
        <f>IF(BD.PD8[[#This Row],[Mon]]="DOP",1,HLOOKUP(BD.PD8[[#This Row],[Mon]],Data!$J$1:$K$2,2,FALSE))</f>
        <v>1</v>
      </c>
      <c r="M277" s="384">
        <v>3049.0739583333329</v>
      </c>
      <c r="N277" s="243">
        <f>BD.PD8[[#This Row],[Cant.]]*BD.PD8[[#This Row],[ Tasa ]]*BD.PD8[[#This Row],[ Precio Und.]]</f>
        <v>146355.54999999999</v>
      </c>
      <c r="O277" s="386">
        <v>0.01</v>
      </c>
      <c r="P277" s="243">
        <f>IF(BD.PD8[[#This Row],[Liquid. '[%']]]&lt;&gt;0,(BD.PD8[[#This Row],[Valor Neto '[DOP']]]*BD.PD8[[#This Row],[Liquid. '[%']]])+BD.PD8[[#This Row],[Valor Neto '[DOP']]],BD.PD8[[#This Row],[Valor Neto '[DOP']]])</f>
        <v>147819.10549999998</v>
      </c>
      <c r="Q277" s="243">
        <f>BD.PD8[[#This Row],[Ppto. Orden Interna '[DOP']]]/HLOOKUP("USD",Data!$J$1:$K$2,2,FALSE)</f>
        <v>2274.1400846153842</v>
      </c>
      <c r="R277" s="381" t="s">
        <v>408</v>
      </c>
      <c r="S277" s="387"/>
      <c r="T277" s="387"/>
      <c r="U277" s="492" t="s">
        <v>406</v>
      </c>
      <c r="V277" s="493">
        <v>801672</v>
      </c>
      <c r="W277" s="494" t="s">
        <v>439</v>
      </c>
      <c r="X277" s="495">
        <v>16</v>
      </c>
      <c r="Y277" s="388">
        <v>1</v>
      </c>
      <c r="Z277" s="243">
        <f>BD.PD8[[#This Row],[Av.P1 '[%']]]*BD.PD8[[#This Row],[Ppto. Orden Interna '[DOP']]]</f>
        <v>147819.10549999998</v>
      </c>
      <c r="AA277" s="249"/>
      <c r="AB277" s="389"/>
      <c r="AC277" s="243">
        <f>BD.PD8[[#This Row],[Av.P2 '[%']]]*BD.PD8[[#This Row],[Ppto. Orden Interna '[DOP']]]</f>
        <v>0</v>
      </c>
      <c r="AD277" s="249"/>
      <c r="AE277" s="389"/>
      <c r="AF277" s="243">
        <f>BD.PD8[[#This Row],[Av.P3 '[%']]]*BD.PD8[[#This Row],[Ppto. Orden Interna '[DOP']]]</f>
        <v>0</v>
      </c>
      <c r="AG277" s="243"/>
      <c r="AH277" s="243"/>
      <c r="AI277" s="243"/>
      <c r="AJ277" s="243"/>
      <c r="AK277" s="243"/>
      <c r="AL277" s="243"/>
      <c r="AM277" s="496">
        <f>BD.PD8[[#This Row],[Pago 3]]+BD.PD8[[#This Row],[Pago 2]]+BD.PD8[[#This Row],[Pago 1]]</f>
        <v>147819.10549999998</v>
      </c>
      <c r="AN277" s="308" t="s">
        <v>244</v>
      </c>
      <c r="AO277" s="308" t="s">
        <v>245</v>
      </c>
      <c r="AP277" s="308" t="s">
        <v>246</v>
      </c>
      <c r="AQ277" s="308" t="s">
        <v>247</v>
      </c>
      <c r="AR277" s="308">
        <v>594</v>
      </c>
      <c r="AS277" s="308" t="s">
        <v>248</v>
      </c>
      <c r="AT277" s="249" t="s">
        <v>1356</v>
      </c>
      <c r="AU277" s="306"/>
      <c r="AV277" s="306"/>
      <c r="AW277" s="306"/>
      <c r="AX277" s="306"/>
      <c r="AY277" s="306"/>
      <c r="AZ277" s="306"/>
      <c r="BA277" s="306"/>
      <c r="BB277" s="306"/>
      <c r="BC277" s="306"/>
      <c r="BD277" s="306"/>
      <c r="BE277" s="306"/>
      <c r="BF277" s="306"/>
      <c r="BG277" s="306"/>
      <c r="BH277" s="306"/>
      <c r="BI277" s="306"/>
      <c r="BJ277" s="306"/>
      <c r="BK277" s="306"/>
      <c r="BL277" s="306"/>
      <c r="BM277" s="306"/>
      <c r="BN277" s="306"/>
      <c r="BO277" s="306"/>
      <c r="BP277" s="306"/>
      <c r="BQ277" s="306"/>
      <c r="BR277" s="306"/>
      <c r="BS277" s="306"/>
      <c r="BT277" s="306"/>
      <c r="BU277" s="306"/>
      <c r="BV277" s="306"/>
      <c r="BW277" s="306"/>
      <c r="BX277" s="306"/>
      <c r="BY277" s="306"/>
      <c r="BZ277" s="306"/>
      <c r="CA277" s="306"/>
      <c r="CB277" s="306"/>
      <c r="CC277" s="306"/>
      <c r="CD277" s="306"/>
      <c r="CE277" s="306"/>
      <c r="CF277" s="306"/>
      <c r="CG277" s="306"/>
      <c r="CH277" s="306"/>
      <c r="CI277" s="306"/>
      <c r="CJ277" s="306"/>
      <c r="CK277" s="306"/>
      <c r="CL277" s="306"/>
      <c r="CM277" s="306"/>
      <c r="CN277" s="306"/>
      <c r="CO277" s="306"/>
      <c r="CP277" s="306"/>
      <c r="CQ277" s="306"/>
      <c r="CR277" s="306"/>
      <c r="CS277" s="306"/>
      <c r="CT277" s="306"/>
      <c r="CU277" s="306"/>
      <c r="CV277" s="306"/>
      <c r="CW277" s="306"/>
      <c r="CX277" s="306"/>
      <c r="CY277" s="306"/>
      <c r="CZ277" s="306"/>
      <c r="DA277" s="306"/>
      <c r="DB277" s="306"/>
      <c r="DC277" s="306"/>
      <c r="DD277" s="306"/>
      <c r="DE277" s="306"/>
      <c r="DF277" s="306"/>
      <c r="DG277" s="306"/>
      <c r="DH277" s="306"/>
      <c r="DI277" s="306"/>
      <c r="DJ277" s="306"/>
      <c r="DK277" s="306"/>
      <c r="DL277" s="306"/>
      <c r="DM277" s="306"/>
      <c r="DN277" s="306"/>
      <c r="DO277" s="306"/>
      <c r="DP277" s="306"/>
      <c r="DQ277" s="306"/>
      <c r="DR277" s="306"/>
      <c r="DS277" s="306"/>
      <c r="DT277" s="306"/>
      <c r="DU277" s="306"/>
      <c r="DV277" s="306"/>
      <c r="DW277" s="306"/>
      <c r="DX277" s="306"/>
      <c r="DY277" s="306"/>
      <c r="DZ277" s="306"/>
      <c r="EA277" s="306"/>
      <c r="EB277" s="306"/>
      <c r="EC277" s="306"/>
      <c r="ED277" s="306"/>
      <c r="EE277" s="306"/>
      <c r="EF277" s="306"/>
      <c r="EG277" s="306"/>
      <c r="EH277" s="306"/>
      <c r="EI277" s="306"/>
      <c r="EJ277" s="306"/>
      <c r="EK277" s="306"/>
      <c r="EL277" s="306"/>
      <c r="EM277" s="306"/>
      <c r="EN277" s="306"/>
      <c r="EO277" s="306"/>
      <c r="EP277" s="306"/>
      <c r="EQ277" s="306"/>
      <c r="ER277" s="306"/>
      <c r="ES277" s="306"/>
      <c r="ET277" s="306"/>
      <c r="EU277" s="306"/>
      <c r="EV277" s="306"/>
      <c r="EW277" s="306"/>
      <c r="EX277" s="306"/>
      <c r="EY277" s="306"/>
      <c r="EZ277" s="306"/>
      <c r="FA277" s="306"/>
      <c r="FB277" s="306"/>
      <c r="FC277" s="306"/>
      <c r="FD277" s="306"/>
      <c r="FE277" s="306"/>
      <c r="FF277" s="306"/>
      <c r="FG277" s="306"/>
      <c r="FH277" s="306"/>
      <c r="FI277" s="306"/>
      <c r="FJ277" s="306"/>
      <c r="FK277" s="306"/>
      <c r="FL277" s="306"/>
      <c r="FM277" s="306"/>
      <c r="FN277" s="306"/>
      <c r="FO277" s="306"/>
      <c r="FP277" s="306"/>
      <c r="FQ277" s="306"/>
      <c r="FR277" s="306"/>
      <c r="FS277" s="306"/>
      <c r="FT277" s="306"/>
      <c r="FU277" s="306"/>
      <c r="FV277" s="306"/>
      <c r="FW277" s="306"/>
      <c r="FX277" s="306"/>
      <c r="FY277" s="306"/>
      <c r="FZ277" s="306"/>
      <c r="GA277" s="306"/>
      <c r="GB277" s="306"/>
      <c r="GC277" s="306"/>
      <c r="GD277" s="306"/>
      <c r="GE277" s="306"/>
      <c r="GF277" s="306"/>
      <c r="GG277" s="306"/>
      <c r="GH277" s="306"/>
      <c r="GI277" s="306"/>
      <c r="GJ277" s="306"/>
      <c r="GK277" s="306"/>
      <c r="GL277" s="306"/>
      <c r="GM277" s="306"/>
      <c r="GN277" s="306"/>
      <c r="GO277" s="306"/>
      <c r="GP277" s="306"/>
      <c r="GQ277" s="306"/>
      <c r="GR277" s="306"/>
      <c r="GS277" s="306"/>
      <c r="GT277" s="306"/>
      <c r="GU277" s="306"/>
      <c r="GV277" s="306"/>
      <c r="GW277" s="306"/>
      <c r="GX277" s="306"/>
      <c r="GY277" s="306"/>
      <c r="GZ277" s="306"/>
      <c r="HA277" s="306"/>
      <c r="HB277" s="306"/>
      <c r="HC277" s="306"/>
      <c r="HD277" s="306"/>
      <c r="HE277" s="306"/>
      <c r="HF277" s="306"/>
      <c r="HG277" s="306"/>
      <c r="HH277" s="306"/>
      <c r="HI277" s="306"/>
      <c r="HJ277" s="306"/>
      <c r="HK277" s="306"/>
      <c r="HL277" s="306"/>
      <c r="HM277" s="306"/>
      <c r="HN277" s="306"/>
      <c r="HO277" s="306"/>
      <c r="HP277" s="306"/>
      <c r="HQ277" s="306"/>
      <c r="HR277" s="306"/>
      <c r="HS277" s="306"/>
      <c r="HT277" s="306"/>
      <c r="HU277" s="306"/>
      <c r="HV277" s="306"/>
      <c r="HW277" s="306"/>
      <c r="HX277" s="306"/>
      <c r="HY277" s="306"/>
      <c r="HZ277" s="306"/>
      <c r="IA277" s="306"/>
      <c r="IB277" s="306"/>
      <c r="IC277" s="306"/>
      <c r="ID277" s="306"/>
      <c r="IE277" s="306"/>
      <c r="IF277" s="306"/>
      <c r="IG277" s="306"/>
      <c r="IH277" s="306"/>
    </row>
    <row r="278" spans="1:242" s="219" customFormat="1" ht="15" customHeight="1" x14ac:dyDescent="0.3">
      <c r="A278" s="174">
        <v>7.03</v>
      </c>
      <c r="B278" s="231"/>
      <c r="C278" s="232" t="e">
        <f>VLOOKUP(BD.PD8[[#This Row],[Pos]],[18]!PPto[#Data],3,FALSE)</f>
        <v>#REF!</v>
      </c>
      <c r="D278" s="174" t="s">
        <v>23</v>
      </c>
      <c r="E278" s="305" t="str">
        <f>IF(BD.PD8[[#This Row],[.]]="*",VLOOKUP(BD.PD8[[#This Row],[Pos]],[18]Presupuesto!A:H,7,FALSE),"")</f>
        <v/>
      </c>
      <c r="F278" s="502" t="s">
        <v>489</v>
      </c>
      <c r="G278" s="174"/>
      <c r="H278" s="174"/>
      <c r="I278" s="174" t="s">
        <v>1295</v>
      </c>
      <c r="J278" s="382">
        <v>30</v>
      </c>
      <c r="K278" s="174" t="s">
        <v>260</v>
      </c>
      <c r="L278" s="383">
        <f>IF(BD.PD8[[#This Row],[Mon]]="DOP",1,HLOOKUP(BD.PD8[[#This Row],[Mon]],Data!$J$1:$K$2,2,FALSE))</f>
        <v>1</v>
      </c>
      <c r="M278" s="384">
        <v>3049.0736666666667</v>
      </c>
      <c r="N278" s="243">
        <f>BD.PD8[[#This Row],[Cant.]]*BD.PD8[[#This Row],[ Tasa ]]*BD.PD8[[#This Row],[ Precio Und.]]</f>
        <v>91472.21</v>
      </c>
      <c r="O278" s="386">
        <v>0.01</v>
      </c>
      <c r="P278" s="243">
        <f>IF(BD.PD8[[#This Row],[Liquid. '[%']]]&lt;&gt;0,(BD.PD8[[#This Row],[Valor Neto '[DOP']]]*BD.PD8[[#This Row],[Liquid. '[%']]])+BD.PD8[[#This Row],[Valor Neto '[DOP']]],BD.PD8[[#This Row],[Valor Neto '[DOP']]])</f>
        <v>92386.932100000005</v>
      </c>
      <c r="Q278" s="243">
        <f>BD.PD8[[#This Row],[Ppto. Orden Interna '[DOP']]]/HLOOKUP("USD",Data!$J$1:$K$2,2,FALSE)</f>
        <v>1421.3374169230769</v>
      </c>
      <c r="R278" s="381" t="s">
        <v>408</v>
      </c>
      <c r="S278" s="387"/>
      <c r="T278" s="387"/>
      <c r="U278" s="492" t="s">
        <v>406</v>
      </c>
      <c r="V278" s="493">
        <v>801672</v>
      </c>
      <c r="W278" s="494" t="s">
        <v>439</v>
      </c>
      <c r="X278" s="495">
        <v>16</v>
      </c>
      <c r="Y278" s="388">
        <v>1</v>
      </c>
      <c r="Z278" s="243">
        <f>BD.PD8[[#This Row],[Av.P1 '[%']]]*BD.PD8[[#This Row],[Ppto. Orden Interna '[DOP']]]</f>
        <v>92386.932100000005</v>
      </c>
      <c r="AA278" s="249"/>
      <c r="AB278" s="389"/>
      <c r="AC278" s="243">
        <f>BD.PD8[[#This Row],[Av.P2 '[%']]]*BD.PD8[[#This Row],[Ppto. Orden Interna '[DOP']]]</f>
        <v>0</v>
      </c>
      <c r="AD278" s="249"/>
      <c r="AE278" s="389"/>
      <c r="AF278" s="243">
        <f>BD.PD8[[#This Row],[Av.P3 '[%']]]*BD.PD8[[#This Row],[Ppto. Orden Interna '[DOP']]]</f>
        <v>0</v>
      </c>
      <c r="AG278" s="243"/>
      <c r="AH278" s="243"/>
      <c r="AI278" s="243"/>
      <c r="AJ278" s="243"/>
      <c r="AK278" s="243"/>
      <c r="AL278" s="243"/>
      <c r="AM278" s="496">
        <f>BD.PD8[[#This Row],[Pago 3]]+BD.PD8[[#This Row],[Pago 2]]+BD.PD8[[#This Row],[Pago 1]]</f>
        <v>92386.932100000005</v>
      </c>
      <c r="AN278" s="308" t="s">
        <v>244</v>
      </c>
      <c r="AO278" s="308" t="s">
        <v>245</v>
      </c>
      <c r="AP278" s="308" t="s">
        <v>246</v>
      </c>
      <c r="AQ278" s="308" t="s">
        <v>247</v>
      </c>
      <c r="AR278" s="308">
        <v>594</v>
      </c>
      <c r="AS278" s="308" t="s">
        <v>248</v>
      </c>
      <c r="AT278" s="249" t="s">
        <v>1356</v>
      </c>
      <c r="AU278" s="306"/>
      <c r="AV278" s="306"/>
      <c r="AW278" s="306"/>
      <c r="AX278" s="306"/>
      <c r="AY278" s="306"/>
      <c r="AZ278" s="306"/>
      <c r="BA278" s="306"/>
      <c r="BB278" s="306"/>
      <c r="BC278" s="306"/>
      <c r="BD278" s="306"/>
      <c r="BE278" s="306"/>
      <c r="BF278" s="306"/>
      <c r="BG278" s="306"/>
      <c r="BH278" s="306"/>
      <c r="BI278" s="306"/>
      <c r="BJ278" s="306"/>
      <c r="BK278" s="306"/>
      <c r="BL278" s="306"/>
      <c r="BM278" s="306"/>
      <c r="BN278" s="306"/>
      <c r="BO278" s="306"/>
      <c r="BP278" s="306"/>
      <c r="BQ278" s="306"/>
      <c r="BR278" s="306"/>
      <c r="BS278" s="306"/>
      <c r="BT278" s="306"/>
      <c r="BU278" s="306"/>
      <c r="BV278" s="306"/>
      <c r="BW278" s="306"/>
      <c r="BX278" s="306"/>
      <c r="BY278" s="306"/>
      <c r="BZ278" s="306"/>
      <c r="CA278" s="306"/>
      <c r="CB278" s="306"/>
      <c r="CC278" s="306"/>
      <c r="CD278" s="306"/>
      <c r="CE278" s="306"/>
      <c r="CF278" s="306"/>
      <c r="CG278" s="306"/>
      <c r="CH278" s="306"/>
      <c r="CI278" s="306"/>
      <c r="CJ278" s="306"/>
      <c r="CK278" s="306"/>
      <c r="CL278" s="306"/>
      <c r="CM278" s="306"/>
      <c r="CN278" s="306"/>
      <c r="CO278" s="306"/>
      <c r="CP278" s="306"/>
      <c r="CQ278" s="306"/>
      <c r="CR278" s="306"/>
      <c r="CS278" s="306"/>
      <c r="CT278" s="306"/>
      <c r="CU278" s="306"/>
      <c r="CV278" s="306"/>
      <c r="CW278" s="306"/>
      <c r="CX278" s="306"/>
      <c r="CY278" s="306"/>
      <c r="CZ278" s="306"/>
      <c r="DA278" s="306"/>
      <c r="DB278" s="306"/>
      <c r="DC278" s="306"/>
      <c r="DD278" s="306"/>
      <c r="DE278" s="306"/>
      <c r="DF278" s="306"/>
      <c r="DG278" s="306"/>
      <c r="DH278" s="306"/>
      <c r="DI278" s="306"/>
      <c r="DJ278" s="306"/>
      <c r="DK278" s="306"/>
      <c r="DL278" s="306"/>
      <c r="DM278" s="306"/>
      <c r="DN278" s="306"/>
      <c r="DO278" s="306"/>
      <c r="DP278" s="306"/>
      <c r="DQ278" s="306"/>
      <c r="DR278" s="306"/>
      <c r="DS278" s="306"/>
      <c r="DT278" s="306"/>
      <c r="DU278" s="306"/>
      <c r="DV278" s="306"/>
      <c r="DW278" s="306"/>
      <c r="DX278" s="306"/>
      <c r="DY278" s="306"/>
      <c r="DZ278" s="306"/>
      <c r="EA278" s="306"/>
      <c r="EB278" s="306"/>
      <c r="EC278" s="306"/>
      <c r="ED278" s="306"/>
      <c r="EE278" s="306"/>
      <c r="EF278" s="306"/>
      <c r="EG278" s="306"/>
      <c r="EH278" s="306"/>
      <c r="EI278" s="306"/>
      <c r="EJ278" s="306"/>
      <c r="EK278" s="306"/>
      <c r="EL278" s="306"/>
      <c r="EM278" s="306"/>
      <c r="EN278" s="306"/>
      <c r="EO278" s="306"/>
      <c r="EP278" s="306"/>
      <c r="EQ278" s="306"/>
      <c r="ER278" s="306"/>
      <c r="ES278" s="306"/>
      <c r="ET278" s="306"/>
      <c r="EU278" s="306"/>
      <c r="EV278" s="306"/>
      <c r="EW278" s="306"/>
      <c r="EX278" s="306"/>
      <c r="EY278" s="306"/>
      <c r="EZ278" s="306"/>
      <c r="FA278" s="306"/>
      <c r="FB278" s="306"/>
      <c r="FC278" s="306"/>
      <c r="FD278" s="306"/>
      <c r="FE278" s="306"/>
      <c r="FF278" s="306"/>
      <c r="FG278" s="306"/>
      <c r="FH278" s="306"/>
      <c r="FI278" s="306"/>
      <c r="FJ278" s="306"/>
      <c r="FK278" s="306"/>
      <c r="FL278" s="306"/>
      <c r="FM278" s="306"/>
      <c r="FN278" s="306"/>
      <c r="FO278" s="306"/>
      <c r="FP278" s="306"/>
      <c r="FQ278" s="306"/>
      <c r="FR278" s="306"/>
      <c r="FS278" s="306"/>
      <c r="FT278" s="306"/>
      <c r="FU278" s="306"/>
      <c r="FV278" s="306"/>
      <c r="FW278" s="306"/>
      <c r="FX278" s="306"/>
      <c r="FY278" s="306"/>
      <c r="FZ278" s="306"/>
      <c r="GA278" s="306"/>
      <c r="GB278" s="306"/>
      <c r="GC278" s="306"/>
      <c r="GD278" s="306"/>
      <c r="GE278" s="306"/>
      <c r="GF278" s="306"/>
      <c r="GG278" s="306"/>
      <c r="GH278" s="306"/>
      <c r="GI278" s="306"/>
      <c r="GJ278" s="306"/>
      <c r="GK278" s="306"/>
      <c r="GL278" s="306"/>
      <c r="GM278" s="306"/>
      <c r="GN278" s="306"/>
      <c r="GO278" s="306"/>
      <c r="GP278" s="306"/>
      <c r="GQ278" s="306"/>
      <c r="GR278" s="306"/>
      <c r="GS278" s="306"/>
      <c r="GT278" s="306"/>
      <c r="GU278" s="306"/>
      <c r="GV278" s="306"/>
      <c r="GW278" s="306"/>
      <c r="GX278" s="306"/>
      <c r="GY278" s="306"/>
      <c r="GZ278" s="306"/>
      <c r="HA278" s="306"/>
      <c r="HB278" s="306"/>
      <c r="HC278" s="306"/>
      <c r="HD278" s="306"/>
      <c r="HE278" s="306"/>
      <c r="HF278" s="306"/>
      <c r="HG278" s="306"/>
      <c r="HH278" s="306"/>
      <c r="HI278" s="306"/>
      <c r="HJ278" s="306"/>
      <c r="HK278" s="306"/>
      <c r="HL278" s="306"/>
      <c r="HM278" s="306"/>
      <c r="HN278" s="306"/>
      <c r="HO278" s="306"/>
      <c r="HP278" s="306"/>
      <c r="HQ278" s="306"/>
      <c r="HR278" s="306"/>
      <c r="HS278" s="306"/>
      <c r="HT278" s="306"/>
      <c r="HU278" s="306"/>
      <c r="HV278" s="306"/>
      <c r="HW278" s="306"/>
      <c r="HX278" s="306"/>
      <c r="HY278" s="306"/>
      <c r="HZ278" s="306"/>
      <c r="IA278" s="306"/>
      <c r="IB278" s="306"/>
      <c r="IC278" s="306"/>
      <c r="ID278" s="306"/>
      <c r="IE278" s="306"/>
      <c r="IF278" s="306"/>
      <c r="IG278" s="306"/>
      <c r="IH278" s="306"/>
    </row>
    <row r="279" spans="1:242" s="219" customFormat="1" ht="15" customHeight="1" x14ac:dyDescent="0.3">
      <c r="A279" s="174">
        <v>7.03</v>
      </c>
      <c r="B279" s="231"/>
      <c r="C279" s="232" t="e">
        <f>VLOOKUP(BD.PD8[[#This Row],[Pos]],[18]!PPto[#Data],3,FALSE)</f>
        <v>#REF!</v>
      </c>
      <c r="D279" s="174" t="s">
        <v>23</v>
      </c>
      <c r="E279" s="305" t="str">
        <f>IF(BD.PD8[[#This Row],[.]]="*",VLOOKUP(BD.PD8[[#This Row],[Pos]],[18]Presupuesto!A:H,7,FALSE),"")</f>
        <v/>
      </c>
      <c r="F279" s="502" t="s">
        <v>490</v>
      </c>
      <c r="G279" s="174"/>
      <c r="H279" s="174"/>
      <c r="I279" s="174" t="s">
        <v>1295</v>
      </c>
      <c r="J279" s="382">
        <v>1</v>
      </c>
      <c r="K279" s="174" t="s">
        <v>260</v>
      </c>
      <c r="L279" s="383">
        <f>IF(BD.PD8[[#This Row],[Mon]]="DOP",1,HLOOKUP(BD.PD8[[#This Row],[Mon]],Data!$J$1:$K$2,2,FALSE))</f>
        <v>1</v>
      </c>
      <c r="M279" s="384">
        <v>2400</v>
      </c>
      <c r="N279" s="243">
        <f>BD.PD8[[#This Row],[Cant.]]*BD.PD8[[#This Row],[ Tasa ]]*BD.PD8[[#This Row],[ Precio Und.]]</f>
        <v>2400</v>
      </c>
      <c r="O279" s="386">
        <v>0.01</v>
      </c>
      <c r="P279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79" s="243">
        <f>BD.PD8[[#This Row],[Ppto. Orden Interna '[DOP']]]/HLOOKUP("USD",Data!$J$1:$K$2,2,FALSE)</f>
        <v>37.292307692307695</v>
      </c>
      <c r="R279" s="381" t="s">
        <v>408</v>
      </c>
      <c r="S279" s="387"/>
      <c r="T279" s="387"/>
      <c r="U279" s="492" t="s">
        <v>406</v>
      </c>
      <c r="V279" s="493">
        <v>801672</v>
      </c>
      <c r="W279" s="494" t="s">
        <v>439</v>
      </c>
      <c r="X279" s="495">
        <v>16</v>
      </c>
      <c r="Y279" s="388">
        <v>1</v>
      </c>
      <c r="Z279" s="243">
        <f>BD.PD8[[#This Row],[Av.P1 '[%']]]*BD.PD8[[#This Row],[Ppto. Orden Interna '[DOP']]]</f>
        <v>2424</v>
      </c>
      <c r="AA279" s="249"/>
      <c r="AB279" s="389"/>
      <c r="AC279" s="243">
        <f>BD.PD8[[#This Row],[Av.P2 '[%']]]*BD.PD8[[#This Row],[Ppto. Orden Interna '[DOP']]]</f>
        <v>0</v>
      </c>
      <c r="AD279" s="249"/>
      <c r="AE279" s="389"/>
      <c r="AF279" s="243">
        <f>BD.PD8[[#This Row],[Av.P3 '[%']]]*BD.PD8[[#This Row],[Ppto. Orden Interna '[DOP']]]</f>
        <v>0</v>
      </c>
      <c r="AG279" s="243"/>
      <c r="AH279" s="243"/>
      <c r="AI279" s="243"/>
      <c r="AJ279" s="243"/>
      <c r="AK279" s="243"/>
      <c r="AL279" s="243"/>
      <c r="AM279" s="496">
        <f>BD.PD8[[#This Row],[Pago 3]]+BD.PD8[[#This Row],[Pago 2]]+BD.PD8[[#This Row],[Pago 1]]</f>
        <v>2424</v>
      </c>
      <c r="AN279" s="308" t="s">
        <v>244</v>
      </c>
      <c r="AO279" s="308" t="s">
        <v>245</v>
      </c>
      <c r="AP279" s="308" t="s">
        <v>246</v>
      </c>
      <c r="AQ279" s="308" t="s">
        <v>247</v>
      </c>
      <c r="AR279" s="308">
        <v>594</v>
      </c>
      <c r="AS279" s="308" t="s">
        <v>248</v>
      </c>
      <c r="AT279" s="249" t="s">
        <v>1356</v>
      </c>
      <c r="AU279" s="306"/>
      <c r="AV279" s="306"/>
      <c r="AW279" s="306"/>
      <c r="AX279" s="306"/>
      <c r="AY279" s="306"/>
      <c r="AZ279" s="306"/>
      <c r="BA279" s="306"/>
      <c r="BB279" s="306"/>
      <c r="BC279" s="306"/>
      <c r="BD279" s="306"/>
      <c r="BE279" s="306"/>
      <c r="BF279" s="306"/>
      <c r="BG279" s="306"/>
      <c r="BH279" s="306"/>
      <c r="BI279" s="306"/>
      <c r="BJ279" s="306"/>
      <c r="BK279" s="306"/>
      <c r="BL279" s="306"/>
      <c r="BM279" s="306"/>
      <c r="BN279" s="306"/>
      <c r="BO279" s="306"/>
      <c r="BP279" s="306"/>
      <c r="BQ279" s="306"/>
      <c r="BR279" s="306"/>
      <c r="BS279" s="306"/>
      <c r="BT279" s="306"/>
      <c r="BU279" s="306"/>
      <c r="BV279" s="306"/>
      <c r="BW279" s="306"/>
      <c r="BX279" s="306"/>
      <c r="BY279" s="306"/>
      <c r="BZ279" s="306"/>
      <c r="CA279" s="306"/>
      <c r="CB279" s="306"/>
      <c r="CC279" s="306"/>
      <c r="CD279" s="306"/>
      <c r="CE279" s="306"/>
      <c r="CF279" s="306"/>
      <c r="CG279" s="306"/>
      <c r="CH279" s="306"/>
      <c r="CI279" s="306"/>
      <c r="CJ279" s="306"/>
      <c r="CK279" s="306"/>
      <c r="CL279" s="306"/>
      <c r="CM279" s="306"/>
      <c r="CN279" s="306"/>
      <c r="CO279" s="306"/>
      <c r="CP279" s="306"/>
      <c r="CQ279" s="306"/>
      <c r="CR279" s="306"/>
      <c r="CS279" s="306"/>
      <c r="CT279" s="306"/>
      <c r="CU279" s="306"/>
      <c r="CV279" s="306"/>
      <c r="CW279" s="306"/>
      <c r="CX279" s="306"/>
      <c r="CY279" s="306"/>
      <c r="CZ279" s="306"/>
      <c r="DA279" s="306"/>
      <c r="DB279" s="306"/>
      <c r="DC279" s="306"/>
      <c r="DD279" s="306"/>
      <c r="DE279" s="306"/>
      <c r="DF279" s="306"/>
      <c r="DG279" s="306"/>
      <c r="DH279" s="306"/>
      <c r="DI279" s="306"/>
      <c r="DJ279" s="306"/>
      <c r="DK279" s="306"/>
      <c r="DL279" s="306"/>
      <c r="DM279" s="306"/>
      <c r="DN279" s="306"/>
      <c r="DO279" s="306"/>
      <c r="DP279" s="306"/>
      <c r="DQ279" s="306"/>
      <c r="DR279" s="306"/>
      <c r="DS279" s="306"/>
      <c r="DT279" s="306"/>
      <c r="DU279" s="306"/>
      <c r="DV279" s="306"/>
      <c r="DW279" s="306"/>
      <c r="DX279" s="306"/>
      <c r="DY279" s="306"/>
      <c r="DZ279" s="306"/>
      <c r="EA279" s="306"/>
      <c r="EB279" s="306"/>
      <c r="EC279" s="306"/>
      <c r="ED279" s="306"/>
      <c r="EE279" s="306"/>
      <c r="EF279" s="306"/>
      <c r="EG279" s="306"/>
      <c r="EH279" s="306"/>
      <c r="EI279" s="306"/>
      <c r="EJ279" s="306"/>
      <c r="EK279" s="306"/>
      <c r="EL279" s="306"/>
      <c r="EM279" s="306"/>
      <c r="EN279" s="306"/>
      <c r="EO279" s="306"/>
      <c r="EP279" s="306"/>
      <c r="EQ279" s="306"/>
      <c r="ER279" s="306"/>
      <c r="ES279" s="306"/>
      <c r="ET279" s="306"/>
      <c r="EU279" s="306"/>
      <c r="EV279" s="306"/>
      <c r="EW279" s="306"/>
      <c r="EX279" s="306"/>
      <c r="EY279" s="306"/>
      <c r="EZ279" s="306"/>
      <c r="FA279" s="306"/>
      <c r="FB279" s="306"/>
      <c r="FC279" s="306"/>
      <c r="FD279" s="306"/>
      <c r="FE279" s="306"/>
      <c r="FF279" s="306"/>
      <c r="FG279" s="306"/>
      <c r="FH279" s="306"/>
      <c r="FI279" s="306"/>
      <c r="FJ279" s="306"/>
      <c r="FK279" s="306"/>
      <c r="FL279" s="306"/>
      <c r="FM279" s="306"/>
      <c r="FN279" s="306"/>
      <c r="FO279" s="306"/>
      <c r="FP279" s="306"/>
      <c r="FQ279" s="306"/>
      <c r="FR279" s="306"/>
      <c r="FS279" s="306"/>
      <c r="FT279" s="306"/>
      <c r="FU279" s="306"/>
      <c r="FV279" s="306"/>
      <c r="FW279" s="306"/>
      <c r="FX279" s="306"/>
      <c r="FY279" s="306"/>
      <c r="FZ279" s="306"/>
      <c r="GA279" s="306"/>
      <c r="GB279" s="306"/>
      <c r="GC279" s="306"/>
      <c r="GD279" s="306"/>
      <c r="GE279" s="306"/>
      <c r="GF279" s="306"/>
      <c r="GG279" s="306"/>
      <c r="GH279" s="306"/>
      <c r="GI279" s="306"/>
      <c r="GJ279" s="306"/>
      <c r="GK279" s="306"/>
      <c r="GL279" s="306"/>
      <c r="GM279" s="306"/>
      <c r="GN279" s="306"/>
      <c r="GO279" s="306"/>
      <c r="GP279" s="306"/>
      <c r="GQ279" s="306"/>
      <c r="GR279" s="306"/>
      <c r="GS279" s="306"/>
      <c r="GT279" s="306"/>
      <c r="GU279" s="306"/>
      <c r="GV279" s="306"/>
      <c r="GW279" s="306"/>
      <c r="GX279" s="306"/>
      <c r="GY279" s="306"/>
      <c r="GZ279" s="306"/>
      <c r="HA279" s="306"/>
      <c r="HB279" s="306"/>
      <c r="HC279" s="306"/>
      <c r="HD279" s="306"/>
      <c r="HE279" s="306"/>
      <c r="HF279" s="306"/>
      <c r="HG279" s="306"/>
      <c r="HH279" s="306"/>
      <c r="HI279" s="306"/>
      <c r="HJ279" s="306"/>
      <c r="HK279" s="306"/>
      <c r="HL279" s="306"/>
      <c r="HM279" s="306"/>
      <c r="HN279" s="306"/>
      <c r="HO279" s="306"/>
      <c r="HP279" s="306"/>
      <c r="HQ279" s="306"/>
      <c r="HR279" s="306"/>
      <c r="HS279" s="306"/>
      <c r="HT279" s="306"/>
      <c r="HU279" s="306"/>
      <c r="HV279" s="306"/>
      <c r="HW279" s="306"/>
      <c r="HX279" s="306"/>
      <c r="HY279" s="306"/>
      <c r="HZ279" s="306"/>
      <c r="IA279" s="306"/>
      <c r="IB279" s="306"/>
      <c r="IC279" s="306"/>
      <c r="ID279" s="306"/>
      <c r="IE279" s="306"/>
      <c r="IF279" s="306"/>
      <c r="IG279" s="306"/>
      <c r="IH279" s="306"/>
    </row>
    <row r="280" spans="1:242" s="219" customFormat="1" ht="15" customHeight="1" x14ac:dyDescent="0.3">
      <c r="A280" s="174">
        <v>7.03</v>
      </c>
      <c r="B280" s="231"/>
      <c r="C280" s="232" t="e">
        <f>VLOOKUP(BD.PD8[[#This Row],[Pos]],[18]!PPto[#Data],3,FALSE)</f>
        <v>#REF!</v>
      </c>
      <c r="D280" s="174" t="s">
        <v>23</v>
      </c>
      <c r="E280" s="305" t="str">
        <f>IF(BD.PD8[[#This Row],[.]]="*",VLOOKUP(BD.PD8[[#This Row],[Pos]],[18]Presupuesto!A:H,7,FALSE),"")</f>
        <v/>
      </c>
      <c r="F280" s="502" t="s">
        <v>491</v>
      </c>
      <c r="G280" s="174"/>
      <c r="H280" s="174"/>
      <c r="I280" s="174" t="s">
        <v>1295</v>
      </c>
      <c r="J280" s="382">
        <v>1</v>
      </c>
      <c r="K280" s="174" t="s">
        <v>260</v>
      </c>
      <c r="L280" s="383">
        <f>IF(BD.PD8[[#This Row],[Mon]]="DOP",1,HLOOKUP(BD.PD8[[#This Row],[Mon]],Data!$J$1:$K$2,2,FALSE))</f>
        <v>1</v>
      </c>
      <c r="M280" s="384">
        <v>2400</v>
      </c>
      <c r="N280" s="243">
        <f>BD.PD8[[#This Row],[Cant.]]*BD.PD8[[#This Row],[ Tasa ]]*BD.PD8[[#This Row],[ Precio Und.]]</f>
        <v>2400</v>
      </c>
      <c r="O280" s="386">
        <v>0.01</v>
      </c>
      <c r="P280" s="243">
        <f>IF(BD.PD8[[#This Row],[Liquid. '[%']]]&lt;&gt;0,(BD.PD8[[#This Row],[Valor Neto '[DOP']]]*BD.PD8[[#This Row],[Liquid. '[%']]])+BD.PD8[[#This Row],[Valor Neto '[DOP']]],BD.PD8[[#This Row],[Valor Neto '[DOP']]])</f>
        <v>2424</v>
      </c>
      <c r="Q280" s="243">
        <f>BD.PD8[[#This Row],[Ppto. Orden Interna '[DOP']]]/HLOOKUP("USD",Data!$J$1:$K$2,2,FALSE)</f>
        <v>37.292307692307695</v>
      </c>
      <c r="R280" s="381" t="s">
        <v>408</v>
      </c>
      <c r="S280" s="387"/>
      <c r="T280" s="387"/>
      <c r="U280" s="492" t="s">
        <v>406</v>
      </c>
      <c r="V280" s="493">
        <v>801672</v>
      </c>
      <c r="W280" s="494" t="s">
        <v>439</v>
      </c>
      <c r="X280" s="495">
        <v>16</v>
      </c>
      <c r="Y280" s="388">
        <v>1</v>
      </c>
      <c r="Z280" s="243">
        <f>BD.PD8[[#This Row],[Av.P1 '[%']]]*BD.PD8[[#This Row],[Ppto. Orden Interna '[DOP']]]</f>
        <v>2424</v>
      </c>
      <c r="AA280" s="249"/>
      <c r="AB280" s="389"/>
      <c r="AC280" s="243">
        <f>BD.PD8[[#This Row],[Av.P2 '[%']]]*BD.PD8[[#This Row],[Ppto. Orden Interna '[DOP']]]</f>
        <v>0</v>
      </c>
      <c r="AD280" s="249"/>
      <c r="AE280" s="389"/>
      <c r="AF280" s="243">
        <f>BD.PD8[[#This Row],[Av.P3 '[%']]]*BD.PD8[[#This Row],[Ppto. Orden Interna '[DOP']]]</f>
        <v>0</v>
      </c>
      <c r="AG280" s="243"/>
      <c r="AH280" s="243"/>
      <c r="AI280" s="243"/>
      <c r="AJ280" s="243"/>
      <c r="AK280" s="243"/>
      <c r="AL280" s="243"/>
      <c r="AM280" s="496">
        <f>BD.PD8[[#This Row],[Pago 3]]+BD.PD8[[#This Row],[Pago 2]]+BD.PD8[[#This Row],[Pago 1]]</f>
        <v>2424</v>
      </c>
      <c r="AN280" s="308" t="s">
        <v>244</v>
      </c>
      <c r="AO280" s="308" t="s">
        <v>245</v>
      </c>
      <c r="AP280" s="308" t="s">
        <v>246</v>
      </c>
      <c r="AQ280" s="308" t="s">
        <v>247</v>
      </c>
      <c r="AR280" s="308">
        <v>594</v>
      </c>
      <c r="AS280" s="308" t="s">
        <v>248</v>
      </c>
      <c r="AT280" s="249" t="s">
        <v>1356</v>
      </c>
      <c r="AU280" s="306"/>
      <c r="AV280" s="306"/>
      <c r="AW280" s="306"/>
      <c r="AX280" s="306"/>
      <c r="AY280" s="306"/>
      <c r="AZ280" s="306"/>
      <c r="BA280" s="306"/>
      <c r="BB280" s="306"/>
      <c r="BC280" s="306"/>
      <c r="BD280" s="306"/>
      <c r="BE280" s="306"/>
      <c r="BF280" s="306"/>
      <c r="BG280" s="306"/>
      <c r="BH280" s="306"/>
      <c r="BI280" s="306"/>
      <c r="BJ280" s="306"/>
      <c r="BK280" s="306"/>
      <c r="BL280" s="306"/>
      <c r="BM280" s="306"/>
      <c r="BN280" s="306"/>
      <c r="BO280" s="306"/>
      <c r="BP280" s="306"/>
      <c r="BQ280" s="306"/>
      <c r="BR280" s="306"/>
      <c r="BS280" s="306"/>
      <c r="BT280" s="306"/>
      <c r="BU280" s="306"/>
      <c r="BV280" s="306"/>
      <c r="BW280" s="306"/>
      <c r="BX280" s="306"/>
      <c r="BY280" s="306"/>
      <c r="BZ280" s="306"/>
      <c r="CA280" s="306"/>
      <c r="CB280" s="306"/>
      <c r="CC280" s="306"/>
      <c r="CD280" s="306"/>
      <c r="CE280" s="306"/>
      <c r="CF280" s="306"/>
      <c r="CG280" s="306"/>
      <c r="CH280" s="306"/>
      <c r="CI280" s="306"/>
      <c r="CJ280" s="306"/>
      <c r="CK280" s="306"/>
      <c r="CL280" s="306"/>
      <c r="CM280" s="306"/>
      <c r="CN280" s="306"/>
      <c r="CO280" s="306"/>
      <c r="CP280" s="306"/>
      <c r="CQ280" s="306"/>
      <c r="CR280" s="306"/>
      <c r="CS280" s="306"/>
      <c r="CT280" s="306"/>
      <c r="CU280" s="306"/>
      <c r="CV280" s="306"/>
      <c r="CW280" s="306"/>
      <c r="CX280" s="306"/>
      <c r="CY280" s="306"/>
      <c r="CZ280" s="306"/>
      <c r="DA280" s="306"/>
      <c r="DB280" s="306"/>
      <c r="DC280" s="306"/>
      <c r="DD280" s="306"/>
      <c r="DE280" s="306"/>
      <c r="DF280" s="306"/>
      <c r="DG280" s="306"/>
      <c r="DH280" s="306"/>
      <c r="DI280" s="306"/>
      <c r="DJ280" s="306"/>
      <c r="DK280" s="306"/>
      <c r="DL280" s="306"/>
      <c r="DM280" s="306"/>
      <c r="DN280" s="306"/>
      <c r="DO280" s="306"/>
      <c r="DP280" s="306"/>
      <c r="DQ280" s="306"/>
      <c r="DR280" s="306"/>
      <c r="DS280" s="306"/>
      <c r="DT280" s="306"/>
      <c r="DU280" s="306"/>
      <c r="DV280" s="306"/>
      <c r="DW280" s="306"/>
      <c r="DX280" s="306"/>
      <c r="DY280" s="306"/>
      <c r="DZ280" s="306"/>
      <c r="EA280" s="306"/>
      <c r="EB280" s="306"/>
      <c r="EC280" s="306"/>
      <c r="ED280" s="306"/>
      <c r="EE280" s="306"/>
      <c r="EF280" s="306"/>
      <c r="EG280" s="306"/>
      <c r="EH280" s="306"/>
      <c r="EI280" s="306"/>
      <c r="EJ280" s="306"/>
      <c r="EK280" s="306"/>
      <c r="EL280" s="306"/>
      <c r="EM280" s="306"/>
      <c r="EN280" s="306"/>
      <c r="EO280" s="306"/>
      <c r="EP280" s="306"/>
      <c r="EQ280" s="306"/>
      <c r="ER280" s="306"/>
      <c r="ES280" s="306"/>
      <c r="ET280" s="306"/>
      <c r="EU280" s="306"/>
      <c r="EV280" s="306"/>
      <c r="EW280" s="306"/>
      <c r="EX280" s="306"/>
      <c r="EY280" s="306"/>
      <c r="EZ280" s="306"/>
      <c r="FA280" s="306"/>
      <c r="FB280" s="306"/>
      <c r="FC280" s="306"/>
      <c r="FD280" s="306"/>
      <c r="FE280" s="306"/>
      <c r="FF280" s="306"/>
      <c r="FG280" s="306"/>
      <c r="FH280" s="306"/>
      <c r="FI280" s="306"/>
      <c r="FJ280" s="306"/>
      <c r="FK280" s="306"/>
      <c r="FL280" s="306"/>
      <c r="FM280" s="306"/>
      <c r="FN280" s="306"/>
      <c r="FO280" s="306"/>
      <c r="FP280" s="306"/>
      <c r="FQ280" s="306"/>
      <c r="FR280" s="306"/>
      <c r="FS280" s="306"/>
      <c r="FT280" s="306"/>
      <c r="FU280" s="306"/>
      <c r="FV280" s="306"/>
      <c r="FW280" s="306"/>
      <c r="FX280" s="306"/>
      <c r="FY280" s="306"/>
      <c r="FZ280" s="306"/>
      <c r="GA280" s="306"/>
      <c r="GB280" s="306"/>
      <c r="GC280" s="306"/>
      <c r="GD280" s="306"/>
      <c r="GE280" s="306"/>
      <c r="GF280" s="306"/>
      <c r="GG280" s="306"/>
      <c r="GH280" s="306"/>
      <c r="GI280" s="306"/>
      <c r="GJ280" s="306"/>
      <c r="GK280" s="306"/>
      <c r="GL280" s="306"/>
      <c r="GM280" s="306"/>
      <c r="GN280" s="306"/>
      <c r="GO280" s="306"/>
      <c r="GP280" s="306"/>
      <c r="GQ280" s="306"/>
      <c r="GR280" s="306"/>
      <c r="GS280" s="306"/>
      <c r="GT280" s="306"/>
      <c r="GU280" s="306"/>
      <c r="GV280" s="306"/>
      <c r="GW280" s="306"/>
      <c r="GX280" s="306"/>
      <c r="GY280" s="306"/>
      <c r="GZ280" s="306"/>
      <c r="HA280" s="306"/>
      <c r="HB280" s="306"/>
      <c r="HC280" s="306"/>
      <c r="HD280" s="306"/>
      <c r="HE280" s="306"/>
      <c r="HF280" s="306"/>
      <c r="HG280" s="306"/>
      <c r="HH280" s="306"/>
      <c r="HI280" s="306"/>
      <c r="HJ280" s="306"/>
      <c r="HK280" s="306"/>
      <c r="HL280" s="306"/>
      <c r="HM280" s="306"/>
      <c r="HN280" s="306"/>
      <c r="HO280" s="306"/>
      <c r="HP280" s="306"/>
      <c r="HQ280" s="306"/>
      <c r="HR280" s="306"/>
      <c r="HS280" s="306"/>
      <c r="HT280" s="306"/>
      <c r="HU280" s="306"/>
      <c r="HV280" s="306"/>
      <c r="HW280" s="306"/>
      <c r="HX280" s="306"/>
      <c r="HY280" s="306"/>
      <c r="HZ280" s="306"/>
      <c r="IA280" s="306"/>
      <c r="IB280" s="306"/>
      <c r="IC280" s="306"/>
      <c r="ID280" s="306"/>
      <c r="IE280" s="306"/>
      <c r="IF280" s="306"/>
      <c r="IG280" s="306"/>
      <c r="IH280" s="306"/>
    </row>
    <row r="281" spans="1:242" s="219" customFormat="1" ht="15" customHeight="1" x14ac:dyDescent="0.3">
      <c r="A281" s="174">
        <v>7.03</v>
      </c>
      <c r="B281" s="231"/>
      <c r="C281" s="232" t="e">
        <f>VLOOKUP(BD.PD8[[#This Row],[Pos]],[18]!PPto[#Data],3,FALSE)</f>
        <v>#REF!</v>
      </c>
      <c r="D281" s="174" t="s">
        <v>23</v>
      </c>
      <c r="E281" s="305" t="str">
        <f>IF(BD.PD8[[#This Row],[.]]="*",VLOOKUP(BD.PD8[[#This Row],[Pos]],[18]Presupuesto!A:H,7,FALSE),"")</f>
        <v/>
      </c>
      <c r="F281" s="502" t="s">
        <v>492</v>
      </c>
      <c r="G281" s="174"/>
      <c r="H281" s="174"/>
      <c r="I281" s="174" t="s">
        <v>1295</v>
      </c>
      <c r="J281" s="382">
        <v>1</v>
      </c>
      <c r="K281" s="174" t="s">
        <v>260</v>
      </c>
      <c r="L281" s="383">
        <f>IF(BD.PD8[[#This Row],[Mon]]="DOP",1,HLOOKUP(BD.PD8[[#This Row],[Mon]],Data!$J$1:$K$2,2,FALSE))</f>
        <v>1</v>
      </c>
      <c r="M281" s="384">
        <v>14000</v>
      </c>
      <c r="N281" s="243">
        <f>BD.PD8[[#This Row],[Cant.]]*BD.PD8[[#This Row],[ Tasa ]]*BD.PD8[[#This Row],[ Precio Und.]]</f>
        <v>14000</v>
      </c>
      <c r="O281" s="386">
        <v>0.01</v>
      </c>
      <c r="P281" s="243">
        <f>IF(BD.PD8[[#This Row],[Liquid. '[%']]]&lt;&gt;0,(BD.PD8[[#This Row],[Valor Neto '[DOP']]]*BD.PD8[[#This Row],[Liquid. '[%']]])+BD.PD8[[#This Row],[Valor Neto '[DOP']]],BD.PD8[[#This Row],[Valor Neto '[DOP']]])</f>
        <v>14140</v>
      </c>
      <c r="Q281" s="243">
        <f>BD.PD8[[#This Row],[Ppto. Orden Interna '[DOP']]]/HLOOKUP("USD",Data!$J$1:$K$2,2,FALSE)</f>
        <v>217.53846153846155</v>
      </c>
      <c r="R281" s="381" t="s">
        <v>408</v>
      </c>
      <c r="S281" s="387"/>
      <c r="T281" s="387"/>
      <c r="U281" s="492" t="s">
        <v>406</v>
      </c>
      <c r="V281" s="493">
        <v>801672</v>
      </c>
      <c r="W281" s="494" t="s">
        <v>439</v>
      </c>
      <c r="X281" s="495">
        <v>16</v>
      </c>
      <c r="Y281" s="388">
        <v>1</v>
      </c>
      <c r="Z281" s="243">
        <f>BD.PD8[[#This Row],[Av.P1 '[%']]]*BD.PD8[[#This Row],[Ppto. Orden Interna '[DOP']]]</f>
        <v>14140</v>
      </c>
      <c r="AA281" s="249"/>
      <c r="AB281" s="389"/>
      <c r="AC281" s="243">
        <f>BD.PD8[[#This Row],[Av.P2 '[%']]]*BD.PD8[[#This Row],[Ppto. Orden Interna '[DOP']]]</f>
        <v>0</v>
      </c>
      <c r="AD281" s="249"/>
      <c r="AE281" s="389"/>
      <c r="AF281" s="243">
        <f>BD.PD8[[#This Row],[Av.P3 '[%']]]*BD.PD8[[#This Row],[Ppto. Orden Interna '[DOP']]]</f>
        <v>0</v>
      </c>
      <c r="AG281" s="243"/>
      <c r="AH281" s="243"/>
      <c r="AI281" s="243"/>
      <c r="AJ281" s="243"/>
      <c r="AK281" s="243"/>
      <c r="AL281" s="243"/>
      <c r="AM281" s="496">
        <f>BD.PD8[[#This Row],[Pago 3]]+BD.PD8[[#This Row],[Pago 2]]+BD.PD8[[#This Row],[Pago 1]]</f>
        <v>14140</v>
      </c>
      <c r="AN281" s="308" t="s">
        <v>244</v>
      </c>
      <c r="AO281" s="308" t="s">
        <v>245</v>
      </c>
      <c r="AP281" s="308" t="s">
        <v>246</v>
      </c>
      <c r="AQ281" s="308" t="s">
        <v>247</v>
      </c>
      <c r="AR281" s="308">
        <v>594</v>
      </c>
      <c r="AS281" s="308" t="s">
        <v>248</v>
      </c>
      <c r="AT281" s="249" t="s">
        <v>1356</v>
      </c>
      <c r="AU281" s="306"/>
      <c r="AV281" s="306"/>
      <c r="AW281" s="306"/>
      <c r="AX281" s="306"/>
      <c r="AY281" s="306"/>
      <c r="AZ281" s="306"/>
      <c r="BA281" s="306"/>
      <c r="BB281" s="306"/>
      <c r="BC281" s="306"/>
      <c r="BD281" s="306"/>
      <c r="BE281" s="306"/>
      <c r="BF281" s="306"/>
      <c r="BG281" s="306"/>
      <c r="BH281" s="306"/>
      <c r="BI281" s="306"/>
      <c r="BJ281" s="306"/>
      <c r="BK281" s="306"/>
      <c r="BL281" s="306"/>
      <c r="BM281" s="306"/>
      <c r="BN281" s="306"/>
      <c r="BO281" s="306"/>
      <c r="BP281" s="306"/>
      <c r="BQ281" s="306"/>
      <c r="BR281" s="306"/>
      <c r="BS281" s="306"/>
      <c r="BT281" s="306"/>
      <c r="BU281" s="306"/>
      <c r="BV281" s="306"/>
      <c r="BW281" s="306"/>
      <c r="BX281" s="306"/>
      <c r="BY281" s="306"/>
      <c r="BZ281" s="306"/>
      <c r="CA281" s="306"/>
      <c r="CB281" s="306"/>
      <c r="CC281" s="306"/>
      <c r="CD281" s="306"/>
      <c r="CE281" s="306"/>
      <c r="CF281" s="306"/>
      <c r="CG281" s="306"/>
      <c r="CH281" s="306"/>
      <c r="CI281" s="306"/>
      <c r="CJ281" s="306"/>
      <c r="CK281" s="306"/>
      <c r="CL281" s="306"/>
      <c r="CM281" s="306"/>
      <c r="CN281" s="306"/>
      <c r="CO281" s="306"/>
      <c r="CP281" s="306"/>
      <c r="CQ281" s="306"/>
      <c r="CR281" s="306"/>
      <c r="CS281" s="306"/>
      <c r="CT281" s="306"/>
      <c r="CU281" s="306"/>
      <c r="CV281" s="306"/>
      <c r="CW281" s="306"/>
      <c r="CX281" s="306"/>
      <c r="CY281" s="306"/>
      <c r="CZ281" s="306"/>
      <c r="DA281" s="306"/>
      <c r="DB281" s="306"/>
      <c r="DC281" s="306"/>
      <c r="DD281" s="306"/>
      <c r="DE281" s="306"/>
      <c r="DF281" s="306"/>
      <c r="DG281" s="306"/>
      <c r="DH281" s="306"/>
      <c r="DI281" s="306"/>
      <c r="DJ281" s="306"/>
      <c r="DK281" s="306"/>
      <c r="DL281" s="306"/>
      <c r="DM281" s="306"/>
      <c r="DN281" s="306"/>
      <c r="DO281" s="306"/>
      <c r="DP281" s="306"/>
      <c r="DQ281" s="306"/>
      <c r="DR281" s="306"/>
      <c r="DS281" s="306"/>
      <c r="DT281" s="306"/>
      <c r="DU281" s="306"/>
      <c r="DV281" s="306"/>
      <c r="DW281" s="306"/>
      <c r="DX281" s="306"/>
      <c r="DY281" s="306"/>
      <c r="DZ281" s="306"/>
      <c r="EA281" s="306"/>
      <c r="EB281" s="306"/>
      <c r="EC281" s="306"/>
      <c r="ED281" s="306"/>
      <c r="EE281" s="306"/>
      <c r="EF281" s="306"/>
      <c r="EG281" s="306"/>
      <c r="EH281" s="306"/>
      <c r="EI281" s="306"/>
      <c r="EJ281" s="306"/>
      <c r="EK281" s="306"/>
      <c r="EL281" s="306"/>
      <c r="EM281" s="306"/>
      <c r="EN281" s="306"/>
      <c r="EO281" s="306"/>
      <c r="EP281" s="306"/>
      <c r="EQ281" s="306"/>
      <c r="ER281" s="306"/>
      <c r="ES281" s="306"/>
      <c r="ET281" s="306"/>
      <c r="EU281" s="306"/>
      <c r="EV281" s="306"/>
      <c r="EW281" s="306"/>
      <c r="EX281" s="306"/>
      <c r="EY281" s="306"/>
      <c r="EZ281" s="306"/>
      <c r="FA281" s="306"/>
      <c r="FB281" s="306"/>
      <c r="FC281" s="306"/>
      <c r="FD281" s="306"/>
      <c r="FE281" s="306"/>
      <c r="FF281" s="306"/>
      <c r="FG281" s="306"/>
      <c r="FH281" s="306"/>
      <c r="FI281" s="306"/>
      <c r="FJ281" s="306"/>
      <c r="FK281" s="306"/>
      <c r="FL281" s="306"/>
      <c r="FM281" s="306"/>
      <c r="FN281" s="306"/>
      <c r="FO281" s="306"/>
      <c r="FP281" s="306"/>
      <c r="FQ281" s="306"/>
      <c r="FR281" s="306"/>
      <c r="FS281" s="306"/>
      <c r="FT281" s="306"/>
      <c r="FU281" s="306"/>
      <c r="FV281" s="306"/>
      <c r="FW281" s="306"/>
      <c r="FX281" s="306"/>
      <c r="FY281" s="306"/>
      <c r="FZ281" s="306"/>
      <c r="GA281" s="306"/>
      <c r="GB281" s="306"/>
      <c r="GC281" s="306"/>
      <c r="GD281" s="306"/>
      <c r="GE281" s="306"/>
      <c r="GF281" s="306"/>
      <c r="GG281" s="306"/>
      <c r="GH281" s="306"/>
      <c r="GI281" s="306"/>
      <c r="GJ281" s="306"/>
      <c r="GK281" s="306"/>
      <c r="GL281" s="306"/>
      <c r="GM281" s="306"/>
      <c r="GN281" s="306"/>
      <c r="GO281" s="306"/>
      <c r="GP281" s="306"/>
      <c r="GQ281" s="306"/>
      <c r="GR281" s="306"/>
      <c r="GS281" s="306"/>
      <c r="GT281" s="306"/>
      <c r="GU281" s="306"/>
      <c r="GV281" s="306"/>
      <c r="GW281" s="306"/>
      <c r="GX281" s="306"/>
      <c r="GY281" s="306"/>
      <c r="GZ281" s="306"/>
      <c r="HA281" s="306"/>
      <c r="HB281" s="306"/>
      <c r="HC281" s="306"/>
      <c r="HD281" s="306"/>
      <c r="HE281" s="306"/>
      <c r="HF281" s="306"/>
      <c r="HG281" s="306"/>
      <c r="HH281" s="306"/>
      <c r="HI281" s="306"/>
      <c r="HJ281" s="306"/>
      <c r="HK281" s="306"/>
      <c r="HL281" s="306"/>
      <c r="HM281" s="306"/>
      <c r="HN281" s="306"/>
      <c r="HO281" s="306"/>
      <c r="HP281" s="306"/>
      <c r="HQ281" s="306"/>
      <c r="HR281" s="306"/>
      <c r="HS281" s="306"/>
      <c r="HT281" s="306"/>
      <c r="HU281" s="306"/>
      <c r="HV281" s="306"/>
      <c r="HW281" s="306"/>
      <c r="HX281" s="306"/>
      <c r="HY281" s="306"/>
      <c r="HZ281" s="306"/>
      <c r="IA281" s="306"/>
      <c r="IB281" s="306"/>
      <c r="IC281" s="306"/>
      <c r="ID281" s="306"/>
      <c r="IE281" s="306"/>
      <c r="IF281" s="306"/>
      <c r="IG281" s="306"/>
      <c r="IH281" s="306"/>
    </row>
    <row r="282" spans="1:242" s="219" customFormat="1" ht="15" customHeight="1" x14ac:dyDescent="0.3">
      <c r="A282" s="174">
        <v>7.03</v>
      </c>
      <c r="B282" s="231"/>
      <c r="C282" s="232" t="e">
        <f>VLOOKUP(BD.PD8[[#This Row],[Pos]],[18]!PPto[#Data],3,FALSE)</f>
        <v>#REF!</v>
      </c>
      <c r="D282" s="174" t="s">
        <v>23</v>
      </c>
      <c r="E282" s="305" t="str">
        <f>IF(BD.PD8[[#This Row],[.]]="*",VLOOKUP(BD.PD8[[#This Row],[Pos]],[18]Presupuesto!A:H,7,FALSE),"")</f>
        <v/>
      </c>
      <c r="F282" s="502" t="s">
        <v>493</v>
      </c>
      <c r="G282" s="174"/>
      <c r="H282" s="174"/>
      <c r="I282" s="174" t="s">
        <v>1295</v>
      </c>
      <c r="J282" s="382">
        <v>6</v>
      </c>
      <c r="K282" s="174" t="s">
        <v>260</v>
      </c>
      <c r="L282" s="383">
        <f>IF(BD.PD8[[#This Row],[Mon]]="DOP",1,HLOOKUP(BD.PD8[[#This Row],[Mon]],Data!$J$1:$K$2,2,FALSE))</f>
        <v>1</v>
      </c>
      <c r="M282" s="384">
        <v>1337.0183333333332</v>
      </c>
      <c r="N282" s="243">
        <f>BD.PD8[[#This Row],[Cant.]]*BD.PD8[[#This Row],[ Tasa ]]*BD.PD8[[#This Row],[ Precio Und.]]</f>
        <v>8022.1099999999988</v>
      </c>
      <c r="O282" s="386">
        <v>0.01</v>
      </c>
      <c r="P282" s="243">
        <f>IF(BD.PD8[[#This Row],[Liquid. '[%']]]&lt;&gt;0,(BD.PD8[[#This Row],[Valor Neto '[DOP']]]*BD.PD8[[#This Row],[Liquid. '[%']]])+BD.PD8[[#This Row],[Valor Neto '[DOP']]],BD.PD8[[#This Row],[Valor Neto '[DOP']]])</f>
        <v>8102.3310999999985</v>
      </c>
      <c r="Q282" s="243">
        <f>BD.PD8[[#This Row],[Ppto. Orden Interna '[DOP']]]/HLOOKUP("USD",Data!$J$1:$K$2,2,FALSE)</f>
        <v>124.65124769230766</v>
      </c>
      <c r="R282" s="381" t="s">
        <v>408</v>
      </c>
      <c r="S282" s="387"/>
      <c r="T282" s="387"/>
      <c r="U282" s="492" t="s">
        <v>406</v>
      </c>
      <c r="V282" s="493">
        <v>801672</v>
      </c>
      <c r="W282" s="494" t="s">
        <v>439</v>
      </c>
      <c r="X282" s="495">
        <v>16</v>
      </c>
      <c r="Y282" s="388">
        <v>1</v>
      </c>
      <c r="Z282" s="243">
        <f>BD.PD8[[#This Row],[Av.P1 '[%']]]*BD.PD8[[#This Row],[Ppto. Orden Interna '[DOP']]]</f>
        <v>8102.3310999999985</v>
      </c>
      <c r="AA282" s="249"/>
      <c r="AB282" s="389"/>
      <c r="AC282" s="243">
        <f>BD.PD8[[#This Row],[Av.P2 '[%']]]*BD.PD8[[#This Row],[Ppto. Orden Interna '[DOP']]]</f>
        <v>0</v>
      </c>
      <c r="AD282" s="249"/>
      <c r="AE282" s="389"/>
      <c r="AF282" s="243">
        <f>BD.PD8[[#This Row],[Av.P3 '[%']]]*BD.PD8[[#This Row],[Ppto. Orden Interna '[DOP']]]</f>
        <v>0</v>
      </c>
      <c r="AG282" s="243"/>
      <c r="AH282" s="243"/>
      <c r="AI282" s="243"/>
      <c r="AJ282" s="243"/>
      <c r="AK282" s="243"/>
      <c r="AL282" s="243"/>
      <c r="AM282" s="496">
        <f>BD.PD8[[#This Row],[Pago 3]]+BD.PD8[[#This Row],[Pago 2]]+BD.PD8[[#This Row],[Pago 1]]</f>
        <v>8102.3310999999985</v>
      </c>
      <c r="AN282" s="308" t="s">
        <v>244</v>
      </c>
      <c r="AO282" s="308" t="s">
        <v>245</v>
      </c>
      <c r="AP282" s="308" t="s">
        <v>246</v>
      </c>
      <c r="AQ282" s="308" t="s">
        <v>247</v>
      </c>
      <c r="AR282" s="308">
        <v>594</v>
      </c>
      <c r="AS282" s="308" t="s">
        <v>248</v>
      </c>
      <c r="AT282" s="249" t="s">
        <v>1356</v>
      </c>
      <c r="AU282" s="306"/>
      <c r="AV282" s="306"/>
      <c r="AW282" s="306"/>
      <c r="AX282" s="306"/>
      <c r="AY282" s="306"/>
      <c r="AZ282" s="306"/>
      <c r="BA282" s="306"/>
      <c r="BB282" s="306"/>
      <c r="BC282" s="306"/>
      <c r="BD282" s="306"/>
      <c r="BE282" s="306"/>
      <c r="BF282" s="306"/>
      <c r="BG282" s="306"/>
      <c r="BH282" s="306"/>
      <c r="BI282" s="306"/>
      <c r="BJ282" s="306"/>
      <c r="BK282" s="306"/>
      <c r="BL282" s="306"/>
      <c r="BM282" s="306"/>
      <c r="BN282" s="306"/>
      <c r="BO282" s="306"/>
      <c r="BP282" s="306"/>
      <c r="BQ282" s="306"/>
      <c r="BR282" s="306"/>
      <c r="BS282" s="306"/>
      <c r="BT282" s="306"/>
      <c r="BU282" s="306"/>
      <c r="BV282" s="306"/>
      <c r="BW282" s="306"/>
      <c r="BX282" s="306"/>
      <c r="BY282" s="306"/>
      <c r="BZ282" s="306"/>
      <c r="CA282" s="306"/>
      <c r="CB282" s="306"/>
      <c r="CC282" s="306"/>
      <c r="CD282" s="306"/>
      <c r="CE282" s="306"/>
      <c r="CF282" s="306"/>
      <c r="CG282" s="306"/>
      <c r="CH282" s="306"/>
      <c r="CI282" s="306"/>
      <c r="CJ282" s="306"/>
      <c r="CK282" s="306"/>
      <c r="CL282" s="306"/>
      <c r="CM282" s="306"/>
      <c r="CN282" s="306"/>
      <c r="CO282" s="306"/>
      <c r="CP282" s="306"/>
      <c r="CQ282" s="306"/>
      <c r="CR282" s="306"/>
      <c r="CS282" s="306"/>
      <c r="CT282" s="306"/>
      <c r="CU282" s="306"/>
      <c r="CV282" s="306"/>
      <c r="CW282" s="306"/>
      <c r="CX282" s="306"/>
      <c r="CY282" s="306"/>
      <c r="CZ282" s="306"/>
      <c r="DA282" s="306"/>
      <c r="DB282" s="306"/>
      <c r="DC282" s="306"/>
      <c r="DD282" s="306"/>
      <c r="DE282" s="306"/>
      <c r="DF282" s="306"/>
      <c r="DG282" s="306"/>
      <c r="DH282" s="306"/>
      <c r="DI282" s="306"/>
      <c r="DJ282" s="306"/>
      <c r="DK282" s="306"/>
      <c r="DL282" s="306"/>
      <c r="DM282" s="306"/>
      <c r="DN282" s="306"/>
      <c r="DO282" s="306"/>
      <c r="DP282" s="306"/>
      <c r="DQ282" s="306"/>
      <c r="DR282" s="306"/>
      <c r="DS282" s="306"/>
      <c r="DT282" s="306"/>
      <c r="DU282" s="306"/>
      <c r="DV282" s="306"/>
      <c r="DW282" s="306"/>
      <c r="DX282" s="306"/>
      <c r="DY282" s="306"/>
      <c r="DZ282" s="306"/>
      <c r="EA282" s="306"/>
      <c r="EB282" s="306"/>
      <c r="EC282" s="306"/>
      <c r="ED282" s="306"/>
      <c r="EE282" s="306"/>
      <c r="EF282" s="306"/>
      <c r="EG282" s="306"/>
      <c r="EH282" s="306"/>
      <c r="EI282" s="306"/>
      <c r="EJ282" s="306"/>
      <c r="EK282" s="306"/>
      <c r="EL282" s="306"/>
      <c r="EM282" s="306"/>
      <c r="EN282" s="306"/>
      <c r="EO282" s="306"/>
      <c r="EP282" s="306"/>
      <c r="EQ282" s="306"/>
      <c r="ER282" s="306"/>
      <c r="ES282" s="306"/>
      <c r="ET282" s="306"/>
      <c r="EU282" s="306"/>
      <c r="EV282" s="306"/>
      <c r="EW282" s="306"/>
      <c r="EX282" s="306"/>
      <c r="EY282" s="306"/>
      <c r="EZ282" s="306"/>
      <c r="FA282" s="306"/>
      <c r="FB282" s="306"/>
      <c r="FC282" s="306"/>
      <c r="FD282" s="306"/>
      <c r="FE282" s="306"/>
      <c r="FF282" s="306"/>
      <c r="FG282" s="306"/>
      <c r="FH282" s="306"/>
      <c r="FI282" s="306"/>
      <c r="FJ282" s="306"/>
      <c r="FK282" s="306"/>
      <c r="FL282" s="306"/>
      <c r="FM282" s="306"/>
      <c r="FN282" s="306"/>
      <c r="FO282" s="306"/>
      <c r="FP282" s="306"/>
      <c r="FQ282" s="306"/>
      <c r="FR282" s="306"/>
      <c r="FS282" s="306"/>
      <c r="FT282" s="306"/>
      <c r="FU282" s="306"/>
      <c r="FV282" s="306"/>
      <c r="FW282" s="306"/>
      <c r="FX282" s="306"/>
      <c r="FY282" s="306"/>
      <c r="FZ282" s="306"/>
      <c r="GA282" s="306"/>
      <c r="GB282" s="306"/>
      <c r="GC282" s="306"/>
      <c r="GD282" s="306"/>
      <c r="GE282" s="306"/>
      <c r="GF282" s="306"/>
      <c r="GG282" s="306"/>
      <c r="GH282" s="306"/>
      <c r="GI282" s="306"/>
      <c r="GJ282" s="306"/>
      <c r="GK282" s="306"/>
      <c r="GL282" s="306"/>
      <c r="GM282" s="306"/>
      <c r="GN282" s="306"/>
      <c r="GO282" s="306"/>
      <c r="GP282" s="306"/>
      <c r="GQ282" s="306"/>
      <c r="GR282" s="306"/>
      <c r="GS282" s="306"/>
      <c r="GT282" s="306"/>
      <c r="GU282" s="306"/>
      <c r="GV282" s="306"/>
      <c r="GW282" s="306"/>
      <c r="GX282" s="306"/>
      <c r="GY282" s="306"/>
      <c r="GZ282" s="306"/>
      <c r="HA282" s="306"/>
      <c r="HB282" s="306"/>
      <c r="HC282" s="306"/>
      <c r="HD282" s="306"/>
      <c r="HE282" s="306"/>
      <c r="HF282" s="306"/>
      <c r="HG282" s="306"/>
      <c r="HH282" s="306"/>
      <c r="HI282" s="306"/>
      <c r="HJ282" s="306"/>
      <c r="HK282" s="306"/>
      <c r="HL282" s="306"/>
      <c r="HM282" s="306"/>
      <c r="HN282" s="306"/>
      <c r="HO282" s="306"/>
      <c r="HP282" s="306"/>
      <c r="HQ282" s="306"/>
      <c r="HR282" s="306"/>
      <c r="HS282" s="306"/>
      <c r="HT282" s="306"/>
      <c r="HU282" s="306"/>
      <c r="HV282" s="306"/>
      <c r="HW282" s="306"/>
      <c r="HX282" s="306"/>
      <c r="HY282" s="306"/>
      <c r="HZ282" s="306"/>
      <c r="IA282" s="306"/>
      <c r="IB282" s="306"/>
      <c r="IC282" s="306"/>
      <c r="ID282" s="306"/>
      <c r="IE282" s="306"/>
      <c r="IF282" s="306"/>
      <c r="IG282" s="306"/>
      <c r="IH282" s="306"/>
    </row>
    <row r="283" spans="1:242" s="219" customFormat="1" ht="15" customHeight="1" x14ac:dyDescent="0.3">
      <c r="A283" s="174">
        <v>7.03</v>
      </c>
      <c r="B283" s="231"/>
      <c r="C283" s="232" t="e">
        <f>VLOOKUP(BD.PD8[[#This Row],[Pos]],[18]!PPto[#Data],3,FALSE)</f>
        <v>#REF!</v>
      </c>
      <c r="D283" s="174" t="s">
        <v>23</v>
      </c>
      <c r="E283" s="305" t="str">
        <f>IF(BD.PD8[[#This Row],[.]]="*",VLOOKUP(BD.PD8[[#This Row],[Pos]],[18]Presupuesto!A:H,7,FALSE),"")</f>
        <v/>
      </c>
      <c r="F283" s="502" t="s">
        <v>494</v>
      </c>
      <c r="G283" s="174"/>
      <c r="H283" s="174"/>
      <c r="I283" s="174" t="s">
        <v>1295</v>
      </c>
      <c r="J283" s="382">
        <v>1</v>
      </c>
      <c r="K283" s="174" t="s">
        <v>260</v>
      </c>
      <c r="L283" s="383">
        <f>IF(BD.PD8[[#This Row],[Mon]]="DOP",1,HLOOKUP(BD.PD8[[#This Row],[Mon]],Data!$J$1:$K$2,2,FALSE))</f>
        <v>1</v>
      </c>
      <c r="M283" s="384">
        <v>140501.32999999999</v>
      </c>
      <c r="N283" s="243">
        <f>BD.PD8[[#This Row],[Cant.]]*BD.PD8[[#This Row],[ Tasa ]]*BD.PD8[[#This Row],[ Precio Und.]]</f>
        <v>140501.32999999999</v>
      </c>
      <c r="O283" s="386">
        <v>0.01</v>
      </c>
      <c r="P283" s="243">
        <f>IF(BD.PD8[[#This Row],[Liquid. '[%']]]&lt;&gt;0,(BD.PD8[[#This Row],[Valor Neto '[DOP']]]*BD.PD8[[#This Row],[Liquid. '[%']]])+BD.PD8[[#This Row],[Valor Neto '[DOP']]],BD.PD8[[#This Row],[Valor Neto '[DOP']]])</f>
        <v>141906.34329999998</v>
      </c>
      <c r="Q283" s="243">
        <f>BD.PD8[[#This Row],[Ppto. Orden Interna '[DOP']]]/HLOOKUP("USD",Data!$J$1:$K$2,2,FALSE)</f>
        <v>2183.1745123076921</v>
      </c>
      <c r="R283" s="381" t="s">
        <v>408</v>
      </c>
      <c r="S283" s="387"/>
      <c r="T283" s="387"/>
      <c r="U283" s="492" t="s">
        <v>406</v>
      </c>
      <c r="V283" s="493">
        <v>801672</v>
      </c>
      <c r="W283" s="494" t="s">
        <v>439</v>
      </c>
      <c r="X283" s="495">
        <v>16</v>
      </c>
      <c r="Y283" s="388">
        <v>1</v>
      </c>
      <c r="Z283" s="243">
        <f>BD.PD8[[#This Row],[Av.P1 '[%']]]*BD.PD8[[#This Row],[Ppto. Orden Interna '[DOP']]]</f>
        <v>141906.34329999998</v>
      </c>
      <c r="AA283" s="249"/>
      <c r="AB283" s="389"/>
      <c r="AC283" s="243">
        <f>BD.PD8[[#This Row],[Av.P2 '[%']]]*BD.PD8[[#This Row],[Ppto. Orden Interna '[DOP']]]</f>
        <v>0</v>
      </c>
      <c r="AD283" s="249"/>
      <c r="AE283" s="389"/>
      <c r="AF283" s="243">
        <f>BD.PD8[[#This Row],[Av.P3 '[%']]]*BD.PD8[[#This Row],[Ppto. Orden Interna '[DOP']]]</f>
        <v>0</v>
      </c>
      <c r="AG283" s="243"/>
      <c r="AH283" s="243"/>
      <c r="AI283" s="243"/>
      <c r="AJ283" s="243"/>
      <c r="AK283" s="243"/>
      <c r="AL283" s="243"/>
      <c r="AM283" s="496">
        <f>BD.PD8[[#This Row],[Pago 3]]+BD.PD8[[#This Row],[Pago 2]]+BD.PD8[[#This Row],[Pago 1]]</f>
        <v>141906.34329999998</v>
      </c>
      <c r="AN283" s="308" t="s">
        <v>244</v>
      </c>
      <c r="AO283" s="308" t="s">
        <v>245</v>
      </c>
      <c r="AP283" s="308" t="s">
        <v>246</v>
      </c>
      <c r="AQ283" s="308" t="s">
        <v>247</v>
      </c>
      <c r="AR283" s="308">
        <v>594</v>
      </c>
      <c r="AS283" s="308" t="s">
        <v>248</v>
      </c>
      <c r="AT283" s="249" t="s">
        <v>1356</v>
      </c>
      <c r="AU283" s="306"/>
      <c r="AV283" s="306"/>
      <c r="AW283" s="306"/>
      <c r="AX283" s="306"/>
      <c r="AY283" s="306"/>
      <c r="AZ283" s="306"/>
      <c r="BA283" s="306"/>
      <c r="BB283" s="306"/>
      <c r="BC283" s="306"/>
      <c r="BD283" s="306"/>
      <c r="BE283" s="306"/>
      <c r="BF283" s="306"/>
      <c r="BG283" s="306"/>
      <c r="BH283" s="306"/>
      <c r="BI283" s="306"/>
      <c r="BJ283" s="306"/>
      <c r="BK283" s="306"/>
      <c r="BL283" s="306"/>
      <c r="BM283" s="306"/>
      <c r="BN283" s="306"/>
      <c r="BO283" s="306"/>
      <c r="BP283" s="306"/>
      <c r="BQ283" s="306"/>
      <c r="BR283" s="306"/>
      <c r="BS283" s="306"/>
      <c r="BT283" s="306"/>
      <c r="BU283" s="306"/>
      <c r="BV283" s="306"/>
      <c r="BW283" s="306"/>
      <c r="BX283" s="306"/>
      <c r="BY283" s="306"/>
      <c r="BZ283" s="306"/>
      <c r="CA283" s="306"/>
      <c r="CB283" s="306"/>
      <c r="CC283" s="306"/>
      <c r="CD283" s="306"/>
      <c r="CE283" s="306"/>
      <c r="CF283" s="306"/>
      <c r="CG283" s="306"/>
      <c r="CH283" s="306"/>
      <c r="CI283" s="306"/>
      <c r="CJ283" s="306"/>
      <c r="CK283" s="306"/>
      <c r="CL283" s="306"/>
      <c r="CM283" s="306"/>
      <c r="CN283" s="306"/>
      <c r="CO283" s="306"/>
      <c r="CP283" s="306"/>
      <c r="CQ283" s="306"/>
      <c r="CR283" s="306"/>
      <c r="CS283" s="306"/>
      <c r="CT283" s="306"/>
      <c r="CU283" s="306"/>
      <c r="CV283" s="306"/>
      <c r="CW283" s="306"/>
      <c r="CX283" s="306"/>
      <c r="CY283" s="306"/>
      <c r="CZ283" s="306"/>
      <c r="DA283" s="306"/>
      <c r="DB283" s="306"/>
      <c r="DC283" s="306"/>
      <c r="DD283" s="306"/>
      <c r="DE283" s="306"/>
      <c r="DF283" s="306"/>
      <c r="DG283" s="306"/>
      <c r="DH283" s="306"/>
      <c r="DI283" s="306"/>
      <c r="DJ283" s="306"/>
      <c r="DK283" s="306"/>
      <c r="DL283" s="306"/>
      <c r="DM283" s="306"/>
      <c r="DN283" s="306"/>
      <c r="DO283" s="306"/>
      <c r="DP283" s="306"/>
      <c r="DQ283" s="306"/>
      <c r="DR283" s="306"/>
      <c r="DS283" s="306"/>
      <c r="DT283" s="306"/>
      <c r="DU283" s="306"/>
      <c r="DV283" s="306"/>
      <c r="DW283" s="306"/>
      <c r="DX283" s="306"/>
      <c r="DY283" s="306"/>
      <c r="DZ283" s="306"/>
      <c r="EA283" s="306"/>
      <c r="EB283" s="306"/>
      <c r="EC283" s="306"/>
      <c r="ED283" s="306"/>
      <c r="EE283" s="306"/>
      <c r="EF283" s="306"/>
      <c r="EG283" s="306"/>
      <c r="EH283" s="306"/>
      <c r="EI283" s="306"/>
      <c r="EJ283" s="306"/>
      <c r="EK283" s="306"/>
      <c r="EL283" s="306"/>
      <c r="EM283" s="306"/>
      <c r="EN283" s="306"/>
      <c r="EO283" s="306"/>
      <c r="EP283" s="306"/>
      <c r="EQ283" s="306"/>
      <c r="ER283" s="306"/>
      <c r="ES283" s="306"/>
      <c r="ET283" s="306"/>
      <c r="EU283" s="306"/>
      <c r="EV283" s="306"/>
      <c r="EW283" s="306"/>
      <c r="EX283" s="306"/>
      <c r="EY283" s="306"/>
      <c r="EZ283" s="306"/>
      <c r="FA283" s="306"/>
      <c r="FB283" s="306"/>
      <c r="FC283" s="306"/>
      <c r="FD283" s="306"/>
      <c r="FE283" s="306"/>
      <c r="FF283" s="306"/>
      <c r="FG283" s="306"/>
      <c r="FH283" s="306"/>
      <c r="FI283" s="306"/>
      <c r="FJ283" s="306"/>
      <c r="FK283" s="306"/>
      <c r="FL283" s="306"/>
      <c r="FM283" s="306"/>
      <c r="FN283" s="306"/>
      <c r="FO283" s="306"/>
      <c r="FP283" s="306"/>
      <c r="FQ283" s="306"/>
      <c r="FR283" s="306"/>
      <c r="FS283" s="306"/>
      <c r="FT283" s="306"/>
      <c r="FU283" s="306"/>
      <c r="FV283" s="306"/>
      <c r="FW283" s="306"/>
      <c r="FX283" s="306"/>
      <c r="FY283" s="306"/>
      <c r="FZ283" s="306"/>
      <c r="GA283" s="306"/>
      <c r="GB283" s="306"/>
      <c r="GC283" s="306"/>
      <c r="GD283" s="306"/>
      <c r="GE283" s="306"/>
      <c r="GF283" s="306"/>
      <c r="GG283" s="306"/>
      <c r="GH283" s="306"/>
      <c r="GI283" s="306"/>
      <c r="GJ283" s="306"/>
      <c r="GK283" s="306"/>
      <c r="GL283" s="306"/>
      <c r="GM283" s="306"/>
      <c r="GN283" s="306"/>
      <c r="GO283" s="306"/>
      <c r="GP283" s="306"/>
      <c r="GQ283" s="306"/>
      <c r="GR283" s="306"/>
      <c r="GS283" s="306"/>
      <c r="GT283" s="306"/>
      <c r="GU283" s="306"/>
      <c r="GV283" s="306"/>
      <c r="GW283" s="306"/>
      <c r="GX283" s="306"/>
      <c r="GY283" s="306"/>
      <c r="GZ283" s="306"/>
      <c r="HA283" s="306"/>
      <c r="HB283" s="306"/>
      <c r="HC283" s="306"/>
      <c r="HD283" s="306"/>
      <c r="HE283" s="306"/>
      <c r="HF283" s="306"/>
      <c r="HG283" s="306"/>
      <c r="HH283" s="306"/>
      <c r="HI283" s="306"/>
      <c r="HJ283" s="306"/>
      <c r="HK283" s="306"/>
      <c r="HL283" s="306"/>
      <c r="HM283" s="306"/>
      <c r="HN283" s="306"/>
      <c r="HO283" s="306"/>
      <c r="HP283" s="306"/>
      <c r="HQ283" s="306"/>
      <c r="HR283" s="306"/>
      <c r="HS283" s="306"/>
      <c r="HT283" s="306"/>
      <c r="HU283" s="306"/>
      <c r="HV283" s="306"/>
      <c r="HW283" s="306"/>
      <c r="HX283" s="306"/>
      <c r="HY283" s="306"/>
      <c r="HZ283" s="306"/>
      <c r="IA283" s="306"/>
      <c r="IB283" s="306"/>
      <c r="IC283" s="306"/>
      <c r="ID283" s="306"/>
      <c r="IE283" s="306"/>
      <c r="IF283" s="306"/>
      <c r="IG283" s="306"/>
      <c r="IH283" s="306"/>
    </row>
    <row r="284" spans="1:242" s="219" customFormat="1" ht="15" customHeight="1" x14ac:dyDescent="0.3">
      <c r="A284" s="174">
        <v>7.03</v>
      </c>
      <c r="B284" s="231"/>
      <c r="C284" s="232" t="e">
        <f>VLOOKUP(BD.PD8[[#This Row],[Pos]],[18]!PPto[#Data],3,FALSE)</f>
        <v>#REF!</v>
      </c>
      <c r="D284" s="174" t="s">
        <v>23</v>
      </c>
      <c r="E284" s="305" t="str">
        <f>IF(BD.PD8[[#This Row],[.]]="*",VLOOKUP(BD.PD8[[#This Row],[Pos]],[18]Presupuesto!A:H,7,FALSE),"")</f>
        <v/>
      </c>
      <c r="F284" s="502" t="s">
        <v>495</v>
      </c>
      <c r="G284" s="174"/>
      <c r="H284" s="174"/>
      <c r="I284" s="174" t="s">
        <v>1295</v>
      </c>
      <c r="J284" s="382">
        <v>4</v>
      </c>
      <c r="K284" s="174" t="s">
        <v>260</v>
      </c>
      <c r="L284" s="383">
        <f>IF(BD.PD8[[#This Row],[Mon]]="DOP",1,HLOOKUP(BD.PD8[[#This Row],[Mon]],Data!$J$1:$K$2,2,FALSE))</f>
        <v>1</v>
      </c>
      <c r="M284" s="384">
        <v>151549.5</v>
      </c>
      <c r="N284" s="243">
        <f>BD.PD8[[#This Row],[Cant.]]*BD.PD8[[#This Row],[ Tasa ]]*BD.PD8[[#This Row],[ Precio Und.]]</f>
        <v>606198</v>
      </c>
      <c r="O284" s="386">
        <v>0.01</v>
      </c>
      <c r="P284" s="243">
        <f>IF(BD.PD8[[#This Row],[Liquid. '[%']]]&lt;&gt;0,(BD.PD8[[#This Row],[Valor Neto '[DOP']]]*BD.PD8[[#This Row],[Liquid. '[%']]])+BD.PD8[[#This Row],[Valor Neto '[DOP']]],BD.PD8[[#This Row],[Valor Neto '[DOP']]])</f>
        <v>612259.98</v>
      </c>
      <c r="Q284" s="243">
        <f>BD.PD8[[#This Row],[Ppto. Orden Interna '[DOP']]]/HLOOKUP("USD",Data!$J$1:$K$2,2,FALSE)</f>
        <v>9419.3843076923076</v>
      </c>
      <c r="R284" s="381" t="s">
        <v>408</v>
      </c>
      <c r="S284" s="387"/>
      <c r="T284" s="387"/>
      <c r="U284" s="492" t="s">
        <v>406</v>
      </c>
      <c r="V284" s="493">
        <v>801672</v>
      </c>
      <c r="W284" s="494" t="s">
        <v>439</v>
      </c>
      <c r="X284" s="495">
        <v>16</v>
      </c>
      <c r="Y284" s="388">
        <v>1</v>
      </c>
      <c r="Z284" s="243">
        <f>BD.PD8[[#This Row],[Av.P1 '[%']]]*BD.PD8[[#This Row],[Ppto. Orden Interna '[DOP']]]</f>
        <v>612259.98</v>
      </c>
      <c r="AA284" s="249"/>
      <c r="AB284" s="389"/>
      <c r="AC284" s="243">
        <f>BD.PD8[[#This Row],[Av.P2 '[%']]]*BD.PD8[[#This Row],[Ppto. Orden Interna '[DOP']]]</f>
        <v>0</v>
      </c>
      <c r="AD284" s="249"/>
      <c r="AE284" s="389"/>
      <c r="AF284" s="243">
        <f>BD.PD8[[#This Row],[Av.P3 '[%']]]*BD.PD8[[#This Row],[Ppto. Orden Interna '[DOP']]]</f>
        <v>0</v>
      </c>
      <c r="AG284" s="243"/>
      <c r="AH284" s="243"/>
      <c r="AI284" s="243"/>
      <c r="AJ284" s="243"/>
      <c r="AK284" s="243"/>
      <c r="AL284" s="243"/>
      <c r="AM284" s="496">
        <f>BD.PD8[[#This Row],[Pago 3]]+BD.PD8[[#This Row],[Pago 2]]+BD.PD8[[#This Row],[Pago 1]]</f>
        <v>612259.98</v>
      </c>
      <c r="AN284" s="308" t="s">
        <v>244</v>
      </c>
      <c r="AO284" s="308" t="s">
        <v>245</v>
      </c>
      <c r="AP284" s="308" t="s">
        <v>246</v>
      </c>
      <c r="AQ284" s="308" t="s">
        <v>247</v>
      </c>
      <c r="AR284" s="308">
        <v>594</v>
      </c>
      <c r="AS284" s="308" t="s">
        <v>248</v>
      </c>
      <c r="AT284" s="249" t="s">
        <v>1356</v>
      </c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06"/>
      <c r="BG284" s="306"/>
      <c r="BH284" s="306"/>
      <c r="BI284" s="306"/>
      <c r="BJ284" s="306"/>
      <c r="BK284" s="306"/>
      <c r="BL284" s="306"/>
      <c r="BM284" s="306"/>
      <c r="BN284" s="306"/>
      <c r="BO284" s="306"/>
      <c r="BP284" s="306"/>
      <c r="BQ284" s="306"/>
      <c r="BR284" s="306"/>
      <c r="BS284" s="306"/>
      <c r="BT284" s="306"/>
      <c r="BU284" s="306"/>
      <c r="BV284" s="306"/>
      <c r="BW284" s="306"/>
      <c r="BX284" s="306"/>
      <c r="BY284" s="306"/>
      <c r="BZ284" s="306"/>
      <c r="CA284" s="306"/>
      <c r="CB284" s="306"/>
      <c r="CC284" s="306"/>
      <c r="CD284" s="306"/>
      <c r="CE284" s="306"/>
      <c r="CF284" s="306"/>
      <c r="CG284" s="306"/>
      <c r="CH284" s="306"/>
      <c r="CI284" s="306"/>
      <c r="CJ284" s="306"/>
      <c r="CK284" s="306"/>
      <c r="CL284" s="306"/>
      <c r="CM284" s="306"/>
      <c r="CN284" s="306"/>
      <c r="CO284" s="306"/>
      <c r="CP284" s="306"/>
      <c r="CQ284" s="306"/>
      <c r="CR284" s="306"/>
      <c r="CS284" s="306"/>
      <c r="CT284" s="306"/>
      <c r="CU284" s="306"/>
      <c r="CV284" s="306"/>
      <c r="CW284" s="306"/>
      <c r="CX284" s="306"/>
      <c r="CY284" s="306"/>
      <c r="CZ284" s="306"/>
      <c r="DA284" s="306"/>
      <c r="DB284" s="306"/>
      <c r="DC284" s="306"/>
      <c r="DD284" s="306"/>
      <c r="DE284" s="306"/>
      <c r="DF284" s="306"/>
      <c r="DG284" s="306"/>
      <c r="DH284" s="306"/>
      <c r="DI284" s="306"/>
      <c r="DJ284" s="306"/>
      <c r="DK284" s="306"/>
      <c r="DL284" s="306"/>
      <c r="DM284" s="306"/>
      <c r="DN284" s="306"/>
      <c r="DO284" s="306"/>
      <c r="DP284" s="306"/>
      <c r="DQ284" s="306"/>
      <c r="DR284" s="306"/>
      <c r="DS284" s="306"/>
      <c r="DT284" s="306"/>
      <c r="DU284" s="306"/>
      <c r="DV284" s="306"/>
      <c r="DW284" s="306"/>
      <c r="DX284" s="306"/>
      <c r="DY284" s="306"/>
      <c r="DZ284" s="306"/>
      <c r="EA284" s="306"/>
      <c r="EB284" s="306"/>
      <c r="EC284" s="306"/>
      <c r="ED284" s="306"/>
      <c r="EE284" s="306"/>
      <c r="EF284" s="306"/>
      <c r="EG284" s="306"/>
      <c r="EH284" s="306"/>
      <c r="EI284" s="306"/>
      <c r="EJ284" s="306"/>
      <c r="EK284" s="306"/>
      <c r="EL284" s="306"/>
      <c r="EM284" s="306"/>
      <c r="EN284" s="306"/>
      <c r="EO284" s="306"/>
      <c r="EP284" s="306"/>
      <c r="EQ284" s="306"/>
      <c r="ER284" s="306"/>
      <c r="ES284" s="306"/>
      <c r="ET284" s="306"/>
      <c r="EU284" s="306"/>
      <c r="EV284" s="306"/>
      <c r="EW284" s="306"/>
      <c r="EX284" s="306"/>
      <c r="EY284" s="306"/>
      <c r="EZ284" s="306"/>
      <c r="FA284" s="306"/>
      <c r="FB284" s="306"/>
      <c r="FC284" s="306"/>
      <c r="FD284" s="306"/>
      <c r="FE284" s="306"/>
      <c r="FF284" s="306"/>
      <c r="FG284" s="306"/>
      <c r="FH284" s="306"/>
      <c r="FI284" s="306"/>
      <c r="FJ284" s="306"/>
      <c r="FK284" s="306"/>
      <c r="FL284" s="306"/>
      <c r="FM284" s="306"/>
      <c r="FN284" s="306"/>
      <c r="FO284" s="306"/>
      <c r="FP284" s="306"/>
      <c r="FQ284" s="306"/>
      <c r="FR284" s="306"/>
      <c r="FS284" s="306"/>
      <c r="FT284" s="306"/>
      <c r="FU284" s="306"/>
      <c r="FV284" s="306"/>
      <c r="FW284" s="306"/>
      <c r="FX284" s="306"/>
      <c r="FY284" s="306"/>
      <c r="FZ284" s="306"/>
      <c r="GA284" s="306"/>
      <c r="GB284" s="306"/>
      <c r="GC284" s="306"/>
      <c r="GD284" s="306"/>
      <c r="GE284" s="306"/>
      <c r="GF284" s="306"/>
      <c r="GG284" s="306"/>
      <c r="GH284" s="306"/>
      <c r="GI284" s="306"/>
      <c r="GJ284" s="306"/>
      <c r="GK284" s="306"/>
      <c r="GL284" s="306"/>
      <c r="GM284" s="306"/>
      <c r="GN284" s="306"/>
      <c r="GO284" s="306"/>
      <c r="GP284" s="306"/>
      <c r="GQ284" s="306"/>
      <c r="GR284" s="306"/>
      <c r="GS284" s="306"/>
      <c r="GT284" s="306"/>
      <c r="GU284" s="306"/>
      <c r="GV284" s="306"/>
      <c r="GW284" s="306"/>
      <c r="GX284" s="306"/>
      <c r="GY284" s="306"/>
      <c r="GZ284" s="306"/>
      <c r="HA284" s="306"/>
      <c r="HB284" s="306"/>
      <c r="HC284" s="306"/>
      <c r="HD284" s="306"/>
      <c r="HE284" s="306"/>
      <c r="HF284" s="306"/>
      <c r="HG284" s="306"/>
      <c r="HH284" s="306"/>
      <c r="HI284" s="306"/>
      <c r="HJ284" s="306"/>
      <c r="HK284" s="306"/>
      <c r="HL284" s="306"/>
      <c r="HM284" s="306"/>
      <c r="HN284" s="306"/>
      <c r="HO284" s="306"/>
      <c r="HP284" s="306"/>
      <c r="HQ284" s="306"/>
      <c r="HR284" s="306"/>
      <c r="HS284" s="306"/>
      <c r="HT284" s="306"/>
      <c r="HU284" s="306"/>
      <c r="HV284" s="306"/>
      <c r="HW284" s="306"/>
      <c r="HX284" s="306"/>
      <c r="HY284" s="306"/>
      <c r="HZ284" s="306"/>
      <c r="IA284" s="306"/>
      <c r="IB284" s="306"/>
      <c r="IC284" s="306"/>
      <c r="ID284" s="306"/>
      <c r="IE284" s="306"/>
      <c r="IF284" s="306"/>
      <c r="IG284" s="306"/>
      <c r="IH284" s="306"/>
    </row>
    <row r="285" spans="1:242" s="219" customFormat="1" ht="15" customHeight="1" x14ac:dyDescent="0.3">
      <c r="A285" s="174">
        <v>7.03</v>
      </c>
      <c r="B285" s="231"/>
      <c r="C285" s="232" t="e">
        <f>VLOOKUP(BD.PD8[[#This Row],[Pos]],[18]!PPto[#Data],3,FALSE)</f>
        <v>#REF!</v>
      </c>
      <c r="D285" s="174" t="s">
        <v>23</v>
      </c>
      <c r="E285" s="305" t="str">
        <f>IF(BD.PD8[[#This Row],[.]]="*",VLOOKUP(BD.PD8[[#This Row],[Pos]],[18]Presupuesto!A:H,7,FALSE),"")</f>
        <v/>
      </c>
      <c r="F285" s="502" t="s">
        <v>496</v>
      </c>
      <c r="G285" s="174"/>
      <c r="H285" s="174"/>
      <c r="I285" s="174" t="s">
        <v>1295</v>
      </c>
      <c r="J285" s="382">
        <v>4</v>
      </c>
      <c r="K285" s="174" t="s">
        <v>260</v>
      </c>
      <c r="L285" s="383">
        <f>IF(BD.PD8[[#This Row],[Mon]]="DOP",1,HLOOKUP(BD.PD8[[#This Row],[Mon]],Data!$J$1:$K$2,2,FALSE))</f>
        <v>1</v>
      </c>
      <c r="M285" s="384">
        <v>1200</v>
      </c>
      <c r="N285" s="243">
        <f>BD.PD8[[#This Row],[Cant.]]*BD.PD8[[#This Row],[ Tasa ]]*BD.PD8[[#This Row],[ Precio Und.]]</f>
        <v>4800</v>
      </c>
      <c r="O285" s="386">
        <v>0.01</v>
      </c>
      <c r="P285" s="243">
        <f>IF(BD.PD8[[#This Row],[Liquid. '[%']]]&lt;&gt;0,(BD.PD8[[#This Row],[Valor Neto '[DOP']]]*BD.PD8[[#This Row],[Liquid. '[%']]])+BD.PD8[[#This Row],[Valor Neto '[DOP']]],BD.PD8[[#This Row],[Valor Neto '[DOP']]])</f>
        <v>4848</v>
      </c>
      <c r="Q285" s="243">
        <f>BD.PD8[[#This Row],[Ppto. Orden Interna '[DOP']]]/HLOOKUP("USD",Data!$J$1:$K$2,2,FALSE)</f>
        <v>74.58461538461539</v>
      </c>
      <c r="R285" s="381" t="s">
        <v>408</v>
      </c>
      <c r="S285" s="387"/>
      <c r="T285" s="387"/>
      <c r="U285" s="492" t="s">
        <v>406</v>
      </c>
      <c r="V285" s="493">
        <v>801672</v>
      </c>
      <c r="W285" s="494" t="s">
        <v>439</v>
      </c>
      <c r="X285" s="495">
        <v>16</v>
      </c>
      <c r="Y285" s="388">
        <v>1</v>
      </c>
      <c r="Z285" s="243">
        <f>BD.PD8[[#This Row],[Av.P1 '[%']]]*BD.PD8[[#This Row],[Ppto. Orden Interna '[DOP']]]</f>
        <v>4848</v>
      </c>
      <c r="AA285" s="249"/>
      <c r="AB285" s="389"/>
      <c r="AC285" s="243">
        <f>BD.PD8[[#This Row],[Av.P2 '[%']]]*BD.PD8[[#This Row],[Ppto. Orden Interna '[DOP']]]</f>
        <v>0</v>
      </c>
      <c r="AD285" s="249"/>
      <c r="AE285" s="389"/>
      <c r="AF285" s="243">
        <f>BD.PD8[[#This Row],[Av.P3 '[%']]]*BD.PD8[[#This Row],[Ppto. Orden Interna '[DOP']]]</f>
        <v>0</v>
      </c>
      <c r="AG285" s="243"/>
      <c r="AH285" s="243"/>
      <c r="AI285" s="243"/>
      <c r="AJ285" s="243"/>
      <c r="AK285" s="243"/>
      <c r="AL285" s="243"/>
      <c r="AM285" s="496">
        <f>BD.PD8[[#This Row],[Pago 3]]+BD.PD8[[#This Row],[Pago 2]]+BD.PD8[[#This Row],[Pago 1]]</f>
        <v>4848</v>
      </c>
      <c r="AN285" s="308" t="s">
        <v>244</v>
      </c>
      <c r="AO285" s="308" t="s">
        <v>245</v>
      </c>
      <c r="AP285" s="308" t="s">
        <v>246</v>
      </c>
      <c r="AQ285" s="308" t="s">
        <v>247</v>
      </c>
      <c r="AR285" s="308">
        <v>594</v>
      </c>
      <c r="AS285" s="308" t="s">
        <v>248</v>
      </c>
      <c r="AT285" s="249" t="s">
        <v>1356</v>
      </c>
      <c r="AU285" s="306"/>
      <c r="AV285" s="306"/>
      <c r="AW285" s="306"/>
      <c r="AX285" s="306"/>
      <c r="AY285" s="306"/>
      <c r="AZ285" s="306"/>
      <c r="BA285" s="306"/>
      <c r="BB285" s="306"/>
      <c r="BC285" s="306"/>
      <c r="BD285" s="306"/>
      <c r="BE285" s="306"/>
      <c r="BF285" s="306"/>
      <c r="BG285" s="306"/>
      <c r="BH285" s="306"/>
      <c r="BI285" s="306"/>
      <c r="BJ285" s="306"/>
      <c r="BK285" s="306"/>
      <c r="BL285" s="306"/>
      <c r="BM285" s="306"/>
      <c r="BN285" s="306"/>
      <c r="BO285" s="306"/>
      <c r="BP285" s="306"/>
      <c r="BQ285" s="306"/>
      <c r="BR285" s="306"/>
      <c r="BS285" s="306"/>
      <c r="BT285" s="306"/>
      <c r="BU285" s="306"/>
      <c r="BV285" s="306"/>
      <c r="BW285" s="306"/>
      <c r="BX285" s="306"/>
      <c r="BY285" s="306"/>
      <c r="BZ285" s="306"/>
      <c r="CA285" s="306"/>
      <c r="CB285" s="306"/>
      <c r="CC285" s="306"/>
      <c r="CD285" s="306"/>
      <c r="CE285" s="306"/>
      <c r="CF285" s="306"/>
      <c r="CG285" s="306"/>
      <c r="CH285" s="306"/>
      <c r="CI285" s="306"/>
      <c r="CJ285" s="306"/>
      <c r="CK285" s="306"/>
      <c r="CL285" s="306"/>
      <c r="CM285" s="306"/>
      <c r="CN285" s="306"/>
      <c r="CO285" s="306"/>
      <c r="CP285" s="306"/>
      <c r="CQ285" s="306"/>
      <c r="CR285" s="306"/>
      <c r="CS285" s="306"/>
      <c r="CT285" s="306"/>
      <c r="CU285" s="306"/>
      <c r="CV285" s="306"/>
      <c r="CW285" s="306"/>
      <c r="CX285" s="306"/>
      <c r="CY285" s="306"/>
      <c r="CZ285" s="306"/>
      <c r="DA285" s="306"/>
      <c r="DB285" s="306"/>
      <c r="DC285" s="306"/>
      <c r="DD285" s="306"/>
      <c r="DE285" s="306"/>
      <c r="DF285" s="306"/>
      <c r="DG285" s="306"/>
      <c r="DH285" s="306"/>
      <c r="DI285" s="306"/>
      <c r="DJ285" s="306"/>
      <c r="DK285" s="306"/>
      <c r="DL285" s="306"/>
      <c r="DM285" s="306"/>
      <c r="DN285" s="306"/>
      <c r="DO285" s="306"/>
      <c r="DP285" s="306"/>
      <c r="DQ285" s="306"/>
      <c r="DR285" s="306"/>
      <c r="DS285" s="306"/>
      <c r="DT285" s="306"/>
      <c r="DU285" s="306"/>
      <c r="DV285" s="306"/>
      <c r="DW285" s="306"/>
      <c r="DX285" s="306"/>
      <c r="DY285" s="306"/>
      <c r="DZ285" s="306"/>
      <c r="EA285" s="306"/>
      <c r="EB285" s="306"/>
      <c r="EC285" s="306"/>
      <c r="ED285" s="306"/>
      <c r="EE285" s="306"/>
      <c r="EF285" s="306"/>
      <c r="EG285" s="306"/>
      <c r="EH285" s="306"/>
      <c r="EI285" s="306"/>
      <c r="EJ285" s="306"/>
      <c r="EK285" s="306"/>
      <c r="EL285" s="306"/>
      <c r="EM285" s="306"/>
      <c r="EN285" s="306"/>
      <c r="EO285" s="306"/>
      <c r="EP285" s="306"/>
      <c r="EQ285" s="306"/>
      <c r="ER285" s="306"/>
      <c r="ES285" s="306"/>
      <c r="ET285" s="306"/>
      <c r="EU285" s="306"/>
      <c r="EV285" s="306"/>
      <c r="EW285" s="306"/>
      <c r="EX285" s="306"/>
      <c r="EY285" s="306"/>
      <c r="EZ285" s="306"/>
      <c r="FA285" s="306"/>
      <c r="FB285" s="306"/>
      <c r="FC285" s="306"/>
      <c r="FD285" s="306"/>
      <c r="FE285" s="306"/>
      <c r="FF285" s="306"/>
      <c r="FG285" s="306"/>
      <c r="FH285" s="306"/>
      <c r="FI285" s="306"/>
      <c r="FJ285" s="306"/>
      <c r="FK285" s="306"/>
      <c r="FL285" s="306"/>
      <c r="FM285" s="306"/>
      <c r="FN285" s="306"/>
      <c r="FO285" s="306"/>
      <c r="FP285" s="306"/>
      <c r="FQ285" s="306"/>
      <c r="FR285" s="306"/>
      <c r="FS285" s="306"/>
      <c r="FT285" s="306"/>
      <c r="FU285" s="306"/>
      <c r="FV285" s="306"/>
      <c r="FW285" s="306"/>
      <c r="FX285" s="306"/>
      <c r="FY285" s="306"/>
      <c r="FZ285" s="306"/>
      <c r="GA285" s="306"/>
      <c r="GB285" s="306"/>
      <c r="GC285" s="306"/>
      <c r="GD285" s="306"/>
      <c r="GE285" s="306"/>
      <c r="GF285" s="306"/>
      <c r="GG285" s="306"/>
      <c r="GH285" s="306"/>
      <c r="GI285" s="306"/>
      <c r="GJ285" s="306"/>
      <c r="GK285" s="306"/>
      <c r="GL285" s="306"/>
      <c r="GM285" s="306"/>
      <c r="GN285" s="306"/>
      <c r="GO285" s="306"/>
      <c r="GP285" s="306"/>
      <c r="GQ285" s="306"/>
      <c r="GR285" s="306"/>
      <c r="GS285" s="306"/>
      <c r="GT285" s="306"/>
      <c r="GU285" s="306"/>
      <c r="GV285" s="306"/>
      <c r="GW285" s="306"/>
      <c r="GX285" s="306"/>
      <c r="GY285" s="306"/>
      <c r="GZ285" s="306"/>
      <c r="HA285" s="306"/>
      <c r="HB285" s="306"/>
      <c r="HC285" s="306"/>
      <c r="HD285" s="306"/>
      <c r="HE285" s="306"/>
      <c r="HF285" s="306"/>
      <c r="HG285" s="306"/>
      <c r="HH285" s="306"/>
      <c r="HI285" s="306"/>
      <c r="HJ285" s="306"/>
      <c r="HK285" s="306"/>
      <c r="HL285" s="306"/>
      <c r="HM285" s="306"/>
      <c r="HN285" s="306"/>
      <c r="HO285" s="306"/>
      <c r="HP285" s="306"/>
      <c r="HQ285" s="306"/>
      <c r="HR285" s="306"/>
      <c r="HS285" s="306"/>
      <c r="HT285" s="306"/>
      <c r="HU285" s="306"/>
      <c r="HV285" s="306"/>
      <c r="HW285" s="306"/>
      <c r="HX285" s="306"/>
      <c r="HY285" s="306"/>
      <c r="HZ285" s="306"/>
      <c r="IA285" s="306"/>
      <c r="IB285" s="306"/>
      <c r="IC285" s="306"/>
      <c r="ID285" s="306"/>
      <c r="IE285" s="306"/>
      <c r="IF285" s="306"/>
      <c r="IG285" s="306"/>
      <c r="IH285" s="306"/>
    </row>
    <row r="286" spans="1:242" s="219" customFormat="1" ht="15" customHeight="1" x14ac:dyDescent="0.3">
      <c r="A286" s="174">
        <v>7.03</v>
      </c>
      <c r="B286" s="231"/>
      <c r="C286" s="232" t="e">
        <f>VLOOKUP(BD.PD8[[#This Row],[Pos]],[18]!PPto[#Data],3,FALSE)</f>
        <v>#REF!</v>
      </c>
      <c r="D286" s="174" t="s">
        <v>23</v>
      </c>
      <c r="E286" s="305" t="str">
        <f>IF(BD.PD8[[#This Row],[.]]="*",VLOOKUP(BD.PD8[[#This Row],[Pos]],[18]Presupuesto!A:H,7,FALSE),"")</f>
        <v/>
      </c>
      <c r="F286" s="502" t="s">
        <v>497</v>
      </c>
      <c r="G286" s="174"/>
      <c r="H286" s="174"/>
      <c r="I286" s="174" t="s">
        <v>1295</v>
      </c>
      <c r="J286" s="382">
        <v>4</v>
      </c>
      <c r="K286" s="174" t="s">
        <v>260</v>
      </c>
      <c r="L286" s="383">
        <f>IF(BD.PD8[[#This Row],[Mon]]="DOP",1,HLOOKUP(BD.PD8[[#This Row],[Mon]],Data!$J$1:$K$2,2,FALSE))</f>
        <v>1</v>
      </c>
      <c r="M286" s="384">
        <v>1400</v>
      </c>
      <c r="N286" s="243">
        <f>BD.PD8[[#This Row],[Cant.]]*BD.PD8[[#This Row],[ Tasa ]]*BD.PD8[[#This Row],[ Precio Und.]]</f>
        <v>5600</v>
      </c>
      <c r="O286" s="386">
        <v>0.01</v>
      </c>
      <c r="P286" s="243">
        <f>IF(BD.PD8[[#This Row],[Liquid. '[%']]]&lt;&gt;0,(BD.PD8[[#This Row],[Valor Neto '[DOP']]]*BD.PD8[[#This Row],[Liquid. '[%']]])+BD.PD8[[#This Row],[Valor Neto '[DOP']]],BD.PD8[[#This Row],[Valor Neto '[DOP']]])</f>
        <v>5656</v>
      </c>
      <c r="Q286" s="243">
        <f>BD.PD8[[#This Row],[Ppto. Orden Interna '[DOP']]]/HLOOKUP("USD",Data!$J$1:$K$2,2,FALSE)</f>
        <v>87.015384615384619</v>
      </c>
      <c r="R286" s="381" t="s">
        <v>408</v>
      </c>
      <c r="S286" s="387"/>
      <c r="T286" s="387"/>
      <c r="U286" s="492" t="s">
        <v>406</v>
      </c>
      <c r="V286" s="493">
        <v>801672</v>
      </c>
      <c r="W286" s="494" t="s">
        <v>439</v>
      </c>
      <c r="X286" s="495">
        <v>16</v>
      </c>
      <c r="Y286" s="388">
        <v>1</v>
      </c>
      <c r="Z286" s="243">
        <f>BD.PD8[[#This Row],[Av.P1 '[%']]]*BD.PD8[[#This Row],[Ppto. Orden Interna '[DOP']]]</f>
        <v>5656</v>
      </c>
      <c r="AA286" s="249"/>
      <c r="AB286" s="389"/>
      <c r="AC286" s="243">
        <f>BD.PD8[[#This Row],[Av.P2 '[%']]]*BD.PD8[[#This Row],[Ppto. Orden Interna '[DOP']]]</f>
        <v>0</v>
      </c>
      <c r="AD286" s="249"/>
      <c r="AE286" s="389"/>
      <c r="AF286" s="243">
        <f>BD.PD8[[#This Row],[Av.P3 '[%']]]*BD.PD8[[#This Row],[Ppto. Orden Interna '[DOP']]]</f>
        <v>0</v>
      </c>
      <c r="AG286" s="243"/>
      <c r="AH286" s="243"/>
      <c r="AI286" s="243"/>
      <c r="AJ286" s="243"/>
      <c r="AK286" s="243"/>
      <c r="AL286" s="243"/>
      <c r="AM286" s="496">
        <f>BD.PD8[[#This Row],[Pago 3]]+BD.PD8[[#This Row],[Pago 2]]+BD.PD8[[#This Row],[Pago 1]]</f>
        <v>5656</v>
      </c>
      <c r="AN286" s="308" t="s">
        <v>244</v>
      </c>
      <c r="AO286" s="308" t="s">
        <v>245</v>
      </c>
      <c r="AP286" s="308" t="s">
        <v>246</v>
      </c>
      <c r="AQ286" s="308" t="s">
        <v>247</v>
      </c>
      <c r="AR286" s="308">
        <v>594</v>
      </c>
      <c r="AS286" s="308" t="s">
        <v>248</v>
      </c>
      <c r="AT286" s="249" t="s">
        <v>1356</v>
      </c>
      <c r="AU286" s="306"/>
      <c r="AV286" s="306"/>
      <c r="AW286" s="306"/>
      <c r="AX286" s="306"/>
      <c r="AY286" s="306"/>
      <c r="AZ286" s="306"/>
      <c r="BA286" s="306"/>
      <c r="BB286" s="306"/>
      <c r="BC286" s="306"/>
      <c r="BD286" s="306"/>
      <c r="BE286" s="306"/>
      <c r="BF286" s="306"/>
      <c r="BG286" s="306"/>
      <c r="BH286" s="306"/>
      <c r="BI286" s="306"/>
      <c r="BJ286" s="306"/>
      <c r="BK286" s="306"/>
      <c r="BL286" s="306"/>
      <c r="BM286" s="306"/>
      <c r="BN286" s="306"/>
      <c r="BO286" s="306"/>
      <c r="BP286" s="306"/>
      <c r="BQ286" s="306"/>
      <c r="BR286" s="306"/>
      <c r="BS286" s="306"/>
      <c r="BT286" s="306"/>
      <c r="BU286" s="306"/>
      <c r="BV286" s="306"/>
      <c r="BW286" s="306"/>
      <c r="BX286" s="306"/>
      <c r="BY286" s="306"/>
      <c r="BZ286" s="306"/>
      <c r="CA286" s="306"/>
      <c r="CB286" s="306"/>
      <c r="CC286" s="306"/>
      <c r="CD286" s="306"/>
      <c r="CE286" s="306"/>
      <c r="CF286" s="306"/>
      <c r="CG286" s="306"/>
      <c r="CH286" s="306"/>
      <c r="CI286" s="306"/>
      <c r="CJ286" s="306"/>
      <c r="CK286" s="306"/>
      <c r="CL286" s="306"/>
      <c r="CM286" s="306"/>
      <c r="CN286" s="306"/>
      <c r="CO286" s="306"/>
      <c r="CP286" s="306"/>
      <c r="CQ286" s="306"/>
      <c r="CR286" s="306"/>
      <c r="CS286" s="306"/>
      <c r="CT286" s="306"/>
      <c r="CU286" s="306"/>
      <c r="CV286" s="306"/>
      <c r="CW286" s="306"/>
      <c r="CX286" s="306"/>
      <c r="CY286" s="306"/>
      <c r="CZ286" s="306"/>
      <c r="DA286" s="306"/>
      <c r="DB286" s="306"/>
      <c r="DC286" s="306"/>
      <c r="DD286" s="306"/>
      <c r="DE286" s="306"/>
      <c r="DF286" s="306"/>
      <c r="DG286" s="306"/>
      <c r="DH286" s="306"/>
      <c r="DI286" s="306"/>
      <c r="DJ286" s="306"/>
      <c r="DK286" s="306"/>
      <c r="DL286" s="306"/>
      <c r="DM286" s="306"/>
      <c r="DN286" s="306"/>
      <c r="DO286" s="306"/>
      <c r="DP286" s="306"/>
      <c r="DQ286" s="306"/>
      <c r="DR286" s="306"/>
      <c r="DS286" s="306"/>
      <c r="DT286" s="306"/>
      <c r="DU286" s="306"/>
      <c r="DV286" s="306"/>
      <c r="DW286" s="306"/>
      <c r="DX286" s="306"/>
      <c r="DY286" s="306"/>
      <c r="DZ286" s="306"/>
      <c r="EA286" s="306"/>
      <c r="EB286" s="306"/>
      <c r="EC286" s="306"/>
      <c r="ED286" s="306"/>
      <c r="EE286" s="306"/>
      <c r="EF286" s="306"/>
      <c r="EG286" s="306"/>
      <c r="EH286" s="306"/>
      <c r="EI286" s="306"/>
      <c r="EJ286" s="306"/>
      <c r="EK286" s="306"/>
      <c r="EL286" s="306"/>
      <c r="EM286" s="306"/>
      <c r="EN286" s="306"/>
      <c r="EO286" s="306"/>
      <c r="EP286" s="306"/>
      <c r="EQ286" s="306"/>
      <c r="ER286" s="306"/>
      <c r="ES286" s="306"/>
      <c r="ET286" s="306"/>
      <c r="EU286" s="306"/>
      <c r="EV286" s="306"/>
      <c r="EW286" s="306"/>
      <c r="EX286" s="306"/>
      <c r="EY286" s="306"/>
      <c r="EZ286" s="306"/>
      <c r="FA286" s="306"/>
      <c r="FB286" s="306"/>
      <c r="FC286" s="306"/>
      <c r="FD286" s="306"/>
      <c r="FE286" s="306"/>
      <c r="FF286" s="306"/>
      <c r="FG286" s="306"/>
      <c r="FH286" s="306"/>
      <c r="FI286" s="306"/>
      <c r="FJ286" s="306"/>
      <c r="FK286" s="306"/>
      <c r="FL286" s="306"/>
      <c r="FM286" s="306"/>
      <c r="FN286" s="306"/>
      <c r="FO286" s="306"/>
      <c r="FP286" s="306"/>
      <c r="FQ286" s="306"/>
      <c r="FR286" s="306"/>
      <c r="FS286" s="306"/>
      <c r="FT286" s="306"/>
      <c r="FU286" s="306"/>
      <c r="FV286" s="306"/>
      <c r="FW286" s="306"/>
      <c r="FX286" s="306"/>
      <c r="FY286" s="306"/>
      <c r="FZ286" s="306"/>
      <c r="GA286" s="306"/>
      <c r="GB286" s="306"/>
      <c r="GC286" s="306"/>
      <c r="GD286" s="306"/>
      <c r="GE286" s="306"/>
      <c r="GF286" s="306"/>
      <c r="GG286" s="306"/>
      <c r="GH286" s="306"/>
      <c r="GI286" s="306"/>
      <c r="GJ286" s="306"/>
      <c r="GK286" s="306"/>
      <c r="GL286" s="306"/>
      <c r="GM286" s="306"/>
      <c r="GN286" s="306"/>
      <c r="GO286" s="306"/>
      <c r="GP286" s="306"/>
      <c r="GQ286" s="306"/>
      <c r="GR286" s="306"/>
      <c r="GS286" s="306"/>
      <c r="GT286" s="306"/>
      <c r="GU286" s="306"/>
      <c r="GV286" s="306"/>
      <c r="GW286" s="306"/>
      <c r="GX286" s="306"/>
      <c r="GY286" s="306"/>
      <c r="GZ286" s="306"/>
      <c r="HA286" s="306"/>
      <c r="HB286" s="306"/>
      <c r="HC286" s="306"/>
      <c r="HD286" s="306"/>
      <c r="HE286" s="306"/>
      <c r="HF286" s="306"/>
      <c r="HG286" s="306"/>
      <c r="HH286" s="306"/>
      <c r="HI286" s="306"/>
      <c r="HJ286" s="306"/>
      <c r="HK286" s="306"/>
      <c r="HL286" s="306"/>
      <c r="HM286" s="306"/>
      <c r="HN286" s="306"/>
      <c r="HO286" s="306"/>
      <c r="HP286" s="306"/>
      <c r="HQ286" s="306"/>
      <c r="HR286" s="306"/>
      <c r="HS286" s="306"/>
      <c r="HT286" s="306"/>
      <c r="HU286" s="306"/>
      <c r="HV286" s="306"/>
      <c r="HW286" s="306"/>
      <c r="HX286" s="306"/>
      <c r="HY286" s="306"/>
      <c r="HZ286" s="306"/>
      <c r="IA286" s="306"/>
      <c r="IB286" s="306"/>
      <c r="IC286" s="306"/>
      <c r="ID286" s="306"/>
      <c r="IE286" s="306"/>
      <c r="IF286" s="306"/>
      <c r="IG286" s="306"/>
      <c r="IH286" s="306"/>
    </row>
    <row r="287" spans="1:242" s="219" customFormat="1" ht="15" customHeight="1" x14ac:dyDescent="0.3">
      <c r="A287" s="174">
        <v>7.03</v>
      </c>
      <c r="B287" s="231"/>
      <c r="C287" s="232" t="e">
        <f>VLOOKUP(BD.PD8[[#This Row],[Pos]],[18]!PPto[#Data],3,FALSE)</f>
        <v>#REF!</v>
      </c>
      <c r="D287" s="174" t="s">
        <v>23</v>
      </c>
      <c r="E287" s="305" t="str">
        <f>IF(BD.PD8[[#This Row],[.]]="*",VLOOKUP(BD.PD8[[#This Row],[Pos]],[18]Presupuesto!A:H,7,FALSE),"")</f>
        <v/>
      </c>
      <c r="F287" s="502" t="s">
        <v>498</v>
      </c>
      <c r="G287" s="174"/>
      <c r="H287" s="174"/>
      <c r="I287" s="174" t="s">
        <v>1295</v>
      </c>
      <c r="J287" s="382">
        <v>1</v>
      </c>
      <c r="K287" s="174" t="s">
        <v>260</v>
      </c>
      <c r="L287" s="383">
        <f>IF(BD.PD8[[#This Row],[Mon]]="DOP",1,HLOOKUP(BD.PD8[[#This Row],[Mon]],Data!$J$1:$K$2,2,FALSE))</f>
        <v>1</v>
      </c>
      <c r="M287" s="384">
        <v>397260.62</v>
      </c>
      <c r="N287" s="243">
        <f>BD.PD8[[#This Row],[Cant.]]*BD.PD8[[#This Row],[ Tasa ]]*BD.PD8[[#This Row],[ Precio Und.]]</f>
        <v>397260.62</v>
      </c>
      <c r="O287" s="386">
        <v>0.01</v>
      </c>
      <c r="P287" s="243">
        <f>IF(BD.PD8[[#This Row],[Liquid. '[%']]]&lt;&gt;0,(BD.PD8[[#This Row],[Valor Neto '[DOP']]]*BD.PD8[[#This Row],[Liquid. '[%']]])+BD.PD8[[#This Row],[Valor Neto '[DOP']]],BD.PD8[[#This Row],[Valor Neto '[DOP']]])</f>
        <v>401233.22619999998</v>
      </c>
      <c r="Q287" s="243">
        <f>BD.PD8[[#This Row],[Ppto. Orden Interna '[DOP']]]/HLOOKUP("USD",Data!$J$1:$K$2,2,FALSE)</f>
        <v>6172.818864615384</v>
      </c>
      <c r="R287" s="381" t="s">
        <v>408</v>
      </c>
      <c r="S287" s="387"/>
      <c r="T287" s="387"/>
      <c r="U287" s="492" t="s">
        <v>406</v>
      </c>
      <c r="V287" s="493">
        <v>801672</v>
      </c>
      <c r="W287" s="494" t="s">
        <v>463</v>
      </c>
      <c r="X287" s="495">
        <v>16</v>
      </c>
      <c r="Y287" s="388">
        <v>1</v>
      </c>
      <c r="Z287" s="243">
        <f>BD.PD8[[#This Row],[Av.P1 '[%']]]*BD.PD8[[#This Row],[Ppto. Orden Interna '[DOP']]]</f>
        <v>401233.22619999998</v>
      </c>
      <c r="AA287" s="249"/>
      <c r="AB287" s="389"/>
      <c r="AC287" s="243">
        <f>BD.PD8[[#This Row],[Av.P2 '[%']]]*BD.PD8[[#This Row],[Ppto. Orden Interna '[DOP']]]</f>
        <v>0</v>
      </c>
      <c r="AD287" s="249"/>
      <c r="AE287" s="389"/>
      <c r="AF287" s="243">
        <f>BD.PD8[[#This Row],[Av.P3 '[%']]]*BD.PD8[[#This Row],[Ppto. Orden Interna '[DOP']]]</f>
        <v>0</v>
      </c>
      <c r="AG287" s="243"/>
      <c r="AH287" s="243"/>
      <c r="AI287" s="243"/>
      <c r="AJ287" s="243"/>
      <c r="AK287" s="243"/>
      <c r="AL287" s="243"/>
      <c r="AM287" s="496">
        <f>BD.PD8[[#This Row],[Pago 3]]+BD.PD8[[#This Row],[Pago 2]]+BD.PD8[[#This Row],[Pago 1]]</f>
        <v>401233.22619999998</v>
      </c>
      <c r="AN287" s="308" t="s">
        <v>244</v>
      </c>
      <c r="AO287" s="308" t="s">
        <v>245</v>
      </c>
      <c r="AP287" s="308" t="s">
        <v>246</v>
      </c>
      <c r="AQ287" s="308" t="s">
        <v>247</v>
      </c>
      <c r="AR287" s="308">
        <v>594</v>
      </c>
      <c r="AS287" s="308" t="s">
        <v>248</v>
      </c>
      <c r="AT287" s="249" t="s">
        <v>1356</v>
      </c>
      <c r="AU287" s="306"/>
      <c r="AV287" s="306"/>
      <c r="AW287" s="306"/>
      <c r="AX287" s="306"/>
      <c r="AY287" s="306"/>
      <c r="AZ287" s="306"/>
      <c r="BA287" s="306"/>
      <c r="BB287" s="306"/>
      <c r="BC287" s="306"/>
      <c r="BD287" s="306"/>
      <c r="BE287" s="306"/>
      <c r="BF287" s="306"/>
      <c r="BG287" s="306"/>
      <c r="BH287" s="306"/>
      <c r="BI287" s="306"/>
      <c r="BJ287" s="306"/>
      <c r="BK287" s="306"/>
      <c r="BL287" s="306"/>
      <c r="BM287" s="306"/>
      <c r="BN287" s="306"/>
      <c r="BO287" s="306"/>
      <c r="BP287" s="306"/>
      <c r="BQ287" s="306"/>
      <c r="BR287" s="306"/>
      <c r="BS287" s="306"/>
      <c r="BT287" s="306"/>
      <c r="BU287" s="306"/>
      <c r="BV287" s="306"/>
      <c r="BW287" s="306"/>
      <c r="BX287" s="306"/>
      <c r="BY287" s="306"/>
      <c r="BZ287" s="306"/>
      <c r="CA287" s="306"/>
      <c r="CB287" s="306"/>
      <c r="CC287" s="306"/>
      <c r="CD287" s="306"/>
      <c r="CE287" s="306"/>
      <c r="CF287" s="306"/>
      <c r="CG287" s="306"/>
      <c r="CH287" s="306"/>
      <c r="CI287" s="306"/>
      <c r="CJ287" s="306"/>
      <c r="CK287" s="306"/>
      <c r="CL287" s="306"/>
      <c r="CM287" s="306"/>
      <c r="CN287" s="306"/>
      <c r="CO287" s="306"/>
      <c r="CP287" s="306"/>
      <c r="CQ287" s="306"/>
      <c r="CR287" s="306"/>
      <c r="CS287" s="306"/>
      <c r="CT287" s="306"/>
      <c r="CU287" s="306"/>
      <c r="CV287" s="306"/>
      <c r="CW287" s="306"/>
      <c r="CX287" s="306"/>
      <c r="CY287" s="306"/>
      <c r="CZ287" s="306"/>
      <c r="DA287" s="306"/>
      <c r="DB287" s="306"/>
      <c r="DC287" s="306"/>
      <c r="DD287" s="306"/>
      <c r="DE287" s="306"/>
      <c r="DF287" s="306"/>
      <c r="DG287" s="306"/>
      <c r="DH287" s="306"/>
      <c r="DI287" s="306"/>
      <c r="DJ287" s="306"/>
      <c r="DK287" s="306"/>
      <c r="DL287" s="306"/>
      <c r="DM287" s="306"/>
      <c r="DN287" s="306"/>
      <c r="DO287" s="306"/>
      <c r="DP287" s="306"/>
      <c r="DQ287" s="306"/>
      <c r="DR287" s="306"/>
      <c r="DS287" s="306"/>
      <c r="DT287" s="306"/>
      <c r="DU287" s="306"/>
      <c r="DV287" s="306"/>
      <c r="DW287" s="306"/>
      <c r="DX287" s="306"/>
      <c r="DY287" s="306"/>
      <c r="DZ287" s="306"/>
      <c r="EA287" s="306"/>
      <c r="EB287" s="306"/>
      <c r="EC287" s="306"/>
      <c r="ED287" s="306"/>
      <c r="EE287" s="306"/>
      <c r="EF287" s="306"/>
      <c r="EG287" s="306"/>
      <c r="EH287" s="306"/>
      <c r="EI287" s="306"/>
      <c r="EJ287" s="306"/>
      <c r="EK287" s="306"/>
      <c r="EL287" s="306"/>
      <c r="EM287" s="306"/>
      <c r="EN287" s="306"/>
      <c r="EO287" s="306"/>
      <c r="EP287" s="306"/>
      <c r="EQ287" s="306"/>
      <c r="ER287" s="306"/>
      <c r="ES287" s="306"/>
      <c r="ET287" s="306"/>
      <c r="EU287" s="306"/>
      <c r="EV287" s="306"/>
      <c r="EW287" s="306"/>
      <c r="EX287" s="306"/>
      <c r="EY287" s="306"/>
      <c r="EZ287" s="306"/>
      <c r="FA287" s="306"/>
      <c r="FB287" s="306"/>
      <c r="FC287" s="306"/>
      <c r="FD287" s="306"/>
      <c r="FE287" s="306"/>
      <c r="FF287" s="306"/>
      <c r="FG287" s="306"/>
      <c r="FH287" s="306"/>
      <c r="FI287" s="306"/>
      <c r="FJ287" s="306"/>
      <c r="FK287" s="306"/>
      <c r="FL287" s="306"/>
      <c r="FM287" s="306"/>
      <c r="FN287" s="306"/>
      <c r="FO287" s="306"/>
      <c r="FP287" s="306"/>
      <c r="FQ287" s="306"/>
      <c r="FR287" s="306"/>
      <c r="FS287" s="306"/>
      <c r="FT287" s="306"/>
      <c r="FU287" s="306"/>
      <c r="FV287" s="306"/>
      <c r="FW287" s="306"/>
      <c r="FX287" s="306"/>
      <c r="FY287" s="306"/>
      <c r="FZ287" s="306"/>
      <c r="GA287" s="306"/>
      <c r="GB287" s="306"/>
      <c r="GC287" s="306"/>
      <c r="GD287" s="306"/>
      <c r="GE287" s="306"/>
      <c r="GF287" s="306"/>
      <c r="GG287" s="306"/>
      <c r="GH287" s="306"/>
      <c r="GI287" s="306"/>
      <c r="GJ287" s="306"/>
      <c r="GK287" s="306"/>
      <c r="GL287" s="306"/>
      <c r="GM287" s="306"/>
      <c r="GN287" s="306"/>
      <c r="GO287" s="306"/>
      <c r="GP287" s="306"/>
      <c r="GQ287" s="306"/>
      <c r="GR287" s="306"/>
      <c r="GS287" s="306"/>
      <c r="GT287" s="306"/>
      <c r="GU287" s="306"/>
      <c r="GV287" s="306"/>
      <c r="GW287" s="306"/>
      <c r="GX287" s="306"/>
      <c r="GY287" s="306"/>
      <c r="GZ287" s="306"/>
      <c r="HA287" s="306"/>
      <c r="HB287" s="306"/>
      <c r="HC287" s="306"/>
      <c r="HD287" s="306"/>
      <c r="HE287" s="306"/>
      <c r="HF287" s="306"/>
      <c r="HG287" s="306"/>
      <c r="HH287" s="306"/>
      <c r="HI287" s="306"/>
      <c r="HJ287" s="306"/>
      <c r="HK287" s="306"/>
      <c r="HL287" s="306"/>
      <c r="HM287" s="306"/>
      <c r="HN287" s="306"/>
      <c r="HO287" s="306"/>
      <c r="HP287" s="306"/>
      <c r="HQ287" s="306"/>
      <c r="HR287" s="306"/>
      <c r="HS287" s="306"/>
      <c r="HT287" s="306"/>
      <c r="HU287" s="306"/>
      <c r="HV287" s="306"/>
      <c r="HW287" s="306"/>
      <c r="HX287" s="306"/>
      <c r="HY287" s="306"/>
      <c r="HZ287" s="306"/>
      <c r="IA287" s="306"/>
      <c r="IB287" s="306"/>
      <c r="IC287" s="306"/>
      <c r="ID287" s="306"/>
      <c r="IE287" s="306"/>
      <c r="IF287" s="306"/>
      <c r="IG287" s="306"/>
      <c r="IH287" s="306"/>
    </row>
    <row r="288" spans="1:242" s="219" customFormat="1" ht="15" customHeight="1" x14ac:dyDescent="0.3">
      <c r="A288" s="174">
        <v>7.03</v>
      </c>
      <c r="B288" s="231"/>
      <c r="C288" s="232" t="e">
        <f>VLOOKUP(BD.PD8[[#This Row],[Pos]],[18]!PPto[#Data],3,FALSE)</f>
        <v>#REF!</v>
      </c>
      <c r="D288" s="174" t="s">
        <v>23</v>
      </c>
      <c r="E288" s="305" t="str">
        <f>IF(BD.PD8[[#This Row],[.]]="*",VLOOKUP(BD.PD8[[#This Row],[Pos]],[18]Presupuesto!A:H,7,FALSE),"")</f>
        <v/>
      </c>
      <c r="F288" s="502" t="s">
        <v>499</v>
      </c>
      <c r="G288" s="174"/>
      <c r="H288" s="174"/>
      <c r="I288" s="174" t="s">
        <v>1295</v>
      </c>
      <c r="J288" s="382">
        <v>1</v>
      </c>
      <c r="K288" s="174" t="s">
        <v>260</v>
      </c>
      <c r="L288" s="383">
        <f>IF(BD.PD8[[#This Row],[Mon]]="DOP",1,HLOOKUP(BD.PD8[[#This Row],[Mon]],Data!$J$1:$K$2,2,FALSE))</f>
        <v>1</v>
      </c>
      <c r="M288" s="384">
        <v>165106.71</v>
      </c>
      <c r="N288" s="243">
        <f>BD.PD8[[#This Row],[Cant.]]*BD.PD8[[#This Row],[ Tasa ]]*BD.PD8[[#This Row],[ Precio Und.]]</f>
        <v>165106.71</v>
      </c>
      <c r="O288" s="386">
        <v>0.01</v>
      </c>
      <c r="P288" s="243">
        <f>IF(BD.PD8[[#This Row],[Liquid. '[%']]]&lt;&gt;0,(BD.PD8[[#This Row],[Valor Neto '[DOP']]]*BD.PD8[[#This Row],[Liquid. '[%']]])+BD.PD8[[#This Row],[Valor Neto '[DOP']]],BD.PD8[[#This Row],[Valor Neto '[DOP']]])</f>
        <v>166757.77709999998</v>
      </c>
      <c r="Q288" s="243">
        <f>BD.PD8[[#This Row],[Ppto. Orden Interna '[DOP']]]/HLOOKUP("USD",Data!$J$1:$K$2,2,FALSE)</f>
        <v>2565.5042630769226</v>
      </c>
      <c r="R288" s="381" t="s">
        <v>408</v>
      </c>
      <c r="S288" s="387"/>
      <c r="T288" s="387"/>
      <c r="U288" s="492" t="s">
        <v>406</v>
      </c>
      <c r="V288" s="493">
        <v>801672</v>
      </c>
      <c r="W288" s="494" t="s">
        <v>463</v>
      </c>
      <c r="X288" s="495">
        <v>16</v>
      </c>
      <c r="Y288" s="388">
        <v>1</v>
      </c>
      <c r="Z288" s="243">
        <f>BD.PD8[[#This Row],[Av.P1 '[%']]]*BD.PD8[[#This Row],[Ppto. Orden Interna '[DOP']]]</f>
        <v>166757.77709999998</v>
      </c>
      <c r="AA288" s="249"/>
      <c r="AB288" s="389"/>
      <c r="AC288" s="243">
        <f>BD.PD8[[#This Row],[Av.P2 '[%']]]*BD.PD8[[#This Row],[Ppto. Orden Interna '[DOP']]]</f>
        <v>0</v>
      </c>
      <c r="AD288" s="249"/>
      <c r="AE288" s="389"/>
      <c r="AF288" s="243">
        <f>BD.PD8[[#This Row],[Av.P3 '[%']]]*BD.PD8[[#This Row],[Ppto. Orden Interna '[DOP']]]</f>
        <v>0</v>
      </c>
      <c r="AG288" s="243"/>
      <c r="AH288" s="243"/>
      <c r="AI288" s="243"/>
      <c r="AJ288" s="243"/>
      <c r="AK288" s="243"/>
      <c r="AL288" s="243"/>
      <c r="AM288" s="496">
        <f>BD.PD8[[#This Row],[Pago 3]]+BD.PD8[[#This Row],[Pago 2]]+BD.PD8[[#This Row],[Pago 1]]</f>
        <v>166757.77709999998</v>
      </c>
      <c r="AN288" s="308" t="s">
        <v>244</v>
      </c>
      <c r="AO288" s="308" t="s">
        <v>245</v>
      </c>
      <c r="AP288" s="308" t="s">
        <v>246</v>
      </c>
      <c r="AQ288" s="308" t="s">
        <v>247</v>
      </c>
      <c r="AR288" s="308">
        <v>594</v>
      </c>
      <c r="AS288" s="308" t="s">
        <v>248</v>
      </c>
      <c r="AT288" s="249" t="s">
        <v>1356</v>
      </c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  <c r="GG288" s="306"/>
      <c r="GH288" s="306"/>
      <c r="GI288" s="306"/>
      <c r="GJ288" s="306"/>
      <c r="GK288" s="306"/>
      <c r="GL288" s="306"/>
      <c r="GM288" s="306"/>
      <c r="GN288" s="306"/>
      <c r="GO288" s="306"/>
      <c r="GP288" s="306"/>
      <c r="GQ288" s="306"/>
      <c r="GR288" s="306"/>
      <c r="GS288" s="306"/>
      <c r="GT288" s="306"/>
      <c r="GU288" s="306"/>
      <c r="GV288" s="306"/>
      <c r="GW288" s="306"/>
      <c r="GX288" s="306"/>
      <c r="GY288" s="306"/>
      <c r="GZ288" s="306"/>
      <c r="HA288" s="306"/>
      <c r="HB288" s="306"/>
      <c r="HC288" s="306"/>
      <c r="HD288" s="306"/>
      <c r="HE288" s="306"/>
      <c r="HF288" s="306"/>
      <c r="HG288" s="306"/>
      <c r="HH288" s="306"/>
      <c r="HI288" s="306"/>
      <c r="HJ288" s="306"/>
      <c r="HK288" s="306"/>
      <c r="HL288" s="306"/>
      <c r="HM288" s="306"/>
      <c r="HN288" s="306"/>
      <c r="HO288" s="306"/>
      <c r="HP288" s="306"/>
      <c r="HQ288" s="306"/>
      <c r="HR288" s="306"/>
      <c r="HS288" s="306"/>
      <c r="HT288" s="306"/>
      <c r="HU288" s="306"/>
      <c r="HV288" s="306"/>
      <c r="HW288" s="306"/>
      <c r="HX288" s="306"/>
      <c r="HY288" s="306"/>
      <c r="HZ288" s="306"/>
      <c r="IA288" s="306"/>
      <c r="IB288" s="306"/>
      <c r="IC288" s="306"/>
      <c r="ID288" s="306"/>
      <c r="IE288" s="306"/>
      <c r="IF288" s="306"/>
      <c r="IG288" s="306"/>
      <c r="IH288" s="306"/>
    </row>
    <row r="289" spans="1:242" s="219" customFormat="1" ht="15" customHeight="1" x14ac:dyDescent="0.3">
      <c r="A289" s="174">
        <v>7.03</v>
      </c>
      <c r="B289" s="231"/>
      <c r="C289" s="232" t="e">
        <f>VLOOKUP(BD.PD8[[#This Row],[Pos]],[18]!PPto[#Data],3,FALSE)</f>
        <v>#REF!</v>
      </c>
      <c r="D289" s="174" t="s">
        <v>23</v>
      </c>
      <c r="E289" s="305" t="str">
        <f>IF(BD.PD8[[#This Row],[.]]="*",VLOOKUP(BD.PD8[[#This Row],[Pos]],[18]Presupuesto!A:H,7,FALSE),"")</f>
        <v/>
      </c>
      <c r="F289" s="502" t="s">
        <v>500</v>
      </c>
      <c r="G289" s="174"/>
      <c r="H289" s="174"/>
      <c r="I289" s="174" t="s">
        <v>1295</v>
      </c>
      <c r="J289" s="382">
        <v>2</v>
      </c>
      <c r="K289" s="174" t="s">
        <v>260</v>
      </c>
      <c r="L289" s="383">
        <f>IF(BD.PD8[[#This Row],[Mon]]="DOP",1,HLOOKUP(BD.PD8[[#This Row],[Mon]],Data!$J$1:$K$2,2,FALSE))</f>
        <v>1</v>
      </c>
      <c r="M289" s="384">
        <v>950</v>
      </c>
      <c r="N289" s="243">
        <f>BD.PD8[[#This Row],[Cant.]]*BD.PD8[[#This Row],[ Tasa ]]*BD.PD8[[#This Row],[ Precio Und.]]</f>
        <v>1900</v>
      </c>
      <c r="O289" s="386">
        <v>0.01</v>
      </c>
      <c r="P289" s="243">
        <f>IF(BD.PD8[[#This Row],[Liquid. '[%']]]&lt;&gt;0,(BD.PD8[[#This Row],[Valor Neto '[DOP']]]*BD.PD8[[#This Row],[Liquid. '[%']]])+BD.PD8[[#This Row],[Valor Neto '[DOP']]],BD.PD8[[#This Row],[Valor Neto '[DOP']]])</f>
        <v>1919</v>
      </c>
      <c r="Q289" s="243">
        <f>BD.PD8[[#This Row],[Ppto. Orden Interna '[DOP']]]/HLOOKUP("USD",Data!$J$1:$K$2,2,FALSE)</f>
        <v>29.523076923076925</v>
      </c>
      <c r="R289" s="381" t="s">
        <v>408</v>
      </c>
      <c r="S289" s="387"/>
      <c r="T289" s="387"/>
      <c r="U289" s="492" t="s">
        <v>406</v>
      </c>
      <c r="V289" s="493">
        <v>801672</v>
      </c>
      <c r="W289" s="494" t="s">
        <v>439</v>
      </c>
      <c r="X289" s="495">
        <v>16</v>
      </c>
      <c r="Y289" s="388">
        <v>1</v>
      </c>
      <c r="Z289" s="243">
        <f>BD.PD8[[#This Row],[Av.P1 '[%']]]*BD.PD8[[#This Row],[Ppto. Orden Interna '[DOP']]]</f>
        <v>1919</v>
      </c>
      <c r="AA289" s="249"/>
      <c r="AB289" s="389"/>
      <c r="AC289" s="243">
        <f>BD.PD8[[#This Row],[Av.P2 '[%']]]*BD.PD8[[#This Row],[Ppto. Orden Interna '[DOP']]]</f>
        <v>0</v>
      </c>
      <c r="AD289" s="249"/>
      <c r="AE289" s="389"/>
      <c r="AF289" s="243">
        <f>BD.PD8[[#This Row],[Av.P3 '[%']]]*BD.PD8[[#This Row],[Ppto. Orden Interna '[DOP']]]</f>
        <v>0</v>
      </c>
      <c r="AG289" s="243"/>
      <c r="AH289" s="243"/>
      <c r="AI289" s="243"/>
      <c r="AJ289" s="243"/>
      <c r="AK289" s="243"/>
      <c r="AL289" s="243"/>
      <c r="AM289" s="496">
        <f>BD.PD8[[#This Row],[Pago 3]]+BD.PD8[[#This Row],[Pago 2]]+BD.PD8[[#This Row],[Pago 1]]</f>
        <v>1919</v>
      </c>
      <c r="AN289" s="308" t="s">
        <v>244</v>
      </c>
      <c r="AO289" s="308" t="s">
        <v>245</v>
      </c>
      <c r="AP289" s="308" t="s">
        <v>246</v>
      </c>
      <c r="AQ289" s="308" t="s">
        <v>247</v>
      </c>
      <c r="AR289" s="308">
        <v>594</v>
      </c>
      <c r="AS289" s="308" t="s">
        <v>248</v>
      </c>
      <c r="AT289" s="249" t="s">
        <v>1356</v>
      </c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  <c r="GG289" s="306"/>
      <c r="GH289" s="306"/>
      <c r="GI289" s="306"/>
      <c r="GJ289" s="306"/>
      <c r="GK289" s="306"/>
      <c r="GL289" s="306"/>
      <c r="GM289" s="306"/>
      <c r="GN289" s="306"/>
      <c r="GO289" s="306"/>
      <c r="GP289" s="306"/>
      <c r="GQ289" s="306"/>
      <c r="GR289" s="306"/>
      <c r="GS289" s="306"/>
      <c r="GT289" s="306"/>
      <c r="GU289" s="306"/>
      <c r="GV289" s="306"/>
      <c r="GW289" s="306"/>
      <c r="GX289" s="306"/>
      <c r="GY289" s="306"/>
      <c r="GZ289" s="306"/>
      <c r="HA289" s="306"/>
      <c r="HB289" s="306"/>
      <c r="HC289" s="306"/>
      <c r="HD289" s="306"/>
      <c r="HE289" s="306"/>
      <c r="HF289" s="306"/>
      <c r="HG289" s="306"/>
      <c r="HH289" s="306"/>
      <c r="HI289" s="306"/>
      <c r="HJ289" s="306"/>
      <c r="HK289" s="306"/>
      <c r="HL289" s="306"/>
      <c r="HM289" s="306"/>
      <c r="HN289" s="306"/>
      <c r="HO289" s="306"/>
      <c r="HP289" s="306"/>
      <c r="HQ289" s="306"/>
      <c r="HR289" s="306"/>
      <c r="HS289" s="306"/>
      <c r="HT289" s="306"/>
      <c r="HU289" s="306"/>
      <c r="HV289" s="306"/>
      <c r="HW289" s="306"/>
      <c r="HX289" s="306"/>
      <c r="HY289" s="306"/>
      <c r="HZ289" s="306"/>
      <c r="IA289" s="306"/>
      <c r="IB289" s="306"/>
      <c r="IC289" s="306"/>
      <c r="ID289" s="306"/>
      <c r="IE289" s="306"/>
      <c r="IF289" s="306"/>
      <c r="IG289" s="306"/>
      <c r="IH289" s="306"/>
    </row>
    <row r="290" spans="1:242" s="219" customFormat="1" ht="15" customHeight="1" x14ac:dyDescent="0.3">
      <c r="A290" s="174">
        <v>7.03</v>
      </c>
      <c r="B290" s="231"/>
      <c r="C290" s="232" t="e">
        <f>VLOOKUP(BD.PD8[[#This Row],[Pos]],[18]!PPto[#Data],3,FALSE)</f>
        <v>#REF!</v>
      </c>
      <c r="D290" s="174" t="s">
        <v>23</v>
      </c>
      <c r="E290" s="305" t="str">
        <f>IF(BD.PD8[[#This Row],[.]]="*",VLOOKUP(BD.PD8[[#This Row],[Pos]],[18]Presupuesto!A:H,7,FALSE),"")</f>
        <v/>
      </c>
      <c r="F290" s="502" t="s">
        <v>501</v>
      </c>
      <c r="G290" s="174"/>
      <c r="H290" s="174"/>
      <c r="I290" s="174" t="s">
        <v>1295</v>
      </c>
      <c r="J290" s="382">
        <v>1</v>
      </c>
      <c r="K290" s="174" t="s">
        <v>260</v>
      </c>
      <c r="L290" s="383">
        <f>IF(BD.PD8[[#This Row],[Mon]]="DOP",1,HLOOKUP(BD.PD8[[#This Row],[Mon]],Data!$J$1:$K$2,2,FALSE))</f>
        <v>1</v>
      </c>
      <c r="M290" s="384">
        <v>950</v>
      </c>
      <c r="N290" s="243">
        <f>BD.PD8[[#This Row],[Cant.]]*BD.PD8[[#This Row],[ Tasa ]]*BD.PD8[[#This Row],[ Precio Und.]]</f>
        <v>950</v>
      </c>
      <c r="O290" s="386">
        <v>0.01</v>
      </c>
      <c r="P290" s="243">
        <f>IF(BD.PD8[[#This Row],[Liquid. '[%']]]&lt;&gt;0,(BD.PD8[[#This Row],[Valor Neto '[DOP']]]*BD.PD8[[#This Row],[Liquid. '[%']]])+BD.PD8[[#This Row],[Valor Neto '[DOP']]],BD.PD8[[#This Row],[Valor Neto '[DOP']]])</f>
        <v>959.5</v>
      </c>
      <c r="Q290" s="243">
        <f>BD.PD8[[#This Row],[Ppto. Orden Interna '[DOP']]]/HLOOKUP("USD",Data!$J$1:$K$2,2,FALSE)</f>
        <v>14.761538461538462</v>
      </c>
      <c r="R290" s="381" t="s">
        <v>408</v>
      </c>
      <c r="S290" s="387"/>
      <c r="T290" s="387"/>
      <c r="U290" s="492" t="s">
        <v>406</v>
      </c>
      <c r="V290" s="493">
        <v>801672</v>
      </c>
      <c r="W290" s="494" t="s">
        <v>439</v>
      </c>
      <c r="X290" s="495">
        <v>16</v>
      </c>
      <c r="Y290" s="388">
        <v>1</v>
      </c>
      <c r="Z290" s="243">
        <f>BD.PD8[[#This Row],[Av.P1 '[%']]]*BD.PD8[[#This Row],[Ppto. Orden Interna '[DOP']]]</f>
        <v>959.5</v>
      </c>
      <c r="AA290" s="249"/>
      <c r="AB290" s="389"/>
      <c r="AC290" s="243">
        <f>BD.PD8[[#This Row],[Av.P2 '[%']]]*BD.PD8[[#This Row],[Ppto. Orden Interna '[DOP']]]</f>
        <v>0</v>
      </c>
      <c r="AD290" s="249"/>
      <c r="AE290" s="389"/>
      <c r="AF290" s="243">
        <f>BD.PD8[[#This Row],[Av.P3 '[%']]]*BD.PD8[[#This Row],[Ppto. Orden Interna '[DOP']]]</f>
        <v>0</v>
      </c>
      <c r="AG290" s="243"/>
      <c r="AH290" s="243"/>
      <c r="AI290" s="243"/>
      <c r="AJ290" s="243"/>
      <c r="AK290" s="243"/>
      <c r="AL290" s="243"/>
      <c r="AM290" s="496">
        <f>BD.PD8[[#This Row],[Pago 3]]+BD.PD8[[#This Row],[Pago 2]]+BD.PD8[[#This Row],[Pago 1]]</f>
        <v>959.5</v>
      </c>
      <c r="AN290" s="308" t="s">
        <v>244</v>
      </c>
      <c r="AO290" s="308" t="s">
        <v>245</v>
      </c>
      <c r="AP290" s="308" t="s">
        <v>246</v>
      </c>
      <c r="AQ290" s="308" t="s">
        <v>247</v>
      </c>
      <c r="AR290" s="308">
        <v>594</v>
      </c>
      <c r="AS290" s="308" t="s">
        <v>248</v>
      </c>
      <c r="AT290" s="249" t="s">
        <v>1356</v>
      </c>
      <c r="AU290" s="306"/>
      <c r="AV290" s="306"/>
      <c r="AW290" s="306"/>
      <c r="AX290" s="306"/>
      <c r="AY290" s="306"/>
      <c r="AZ290" s="306"/>
      <c r="BA290" s="306"/>
      <c r="BB290" s="306"/>
      <c r="BC290" s="306"/>
      <c r="BD290" s="306"/>
      <c r="BE290" s="306"/>
      <c r="BF290" s="306"/>
      <c r="BG290" s="306"/>
      <c r="BH290" s="306"/>
      <c r="BI290" s="306"/>
      <c r="BJ290" s="306"/>
      <c r="BK290" s="306"/>
      <c r="BL290" s="306"/>
      <c r="BM290" s="306"/>
      <c r="BN290" s="306"/>
      <c r="BO290" s="306"/>
      <c r="BP290" s="306"/>
      <c r="BQ290" s="306"/>
      <c r="BR290" s="306"/>
      <c r="BS290" s="306"/>
      <c r="BT290" s="306"/>
      <c r="BU290" s="306"/>
      <c r="BV290" s="306"/>
      <c r="BW290" s="306"/>
      <c r="BX290" s="306"/>
      <c r="BY290" s="306"/>
      <c r="BZ290" s="306"/>
      <c r="CA290" s="306"/>
      <c r="CB290" s="306"/>
      <c r="CC290" s="306"/>
      <c r="CD290" s="306"/>
      <c r="CE290" s="306"/>
      <c r="CF290" s="306"/>
      <c r="CG290" s="306"/>
      <c r="CH290" s="306"/>
      <c r="CI290" s="306"/>
      <c r="CJ290" s="306"/>
      <c r="CK290" s="306"/>
      <c r="CL290" s="306"/>
      <c r="CM290" s="306"/>
      <c r="CN290" s="306"/>
      <c r="CO290" s="306"/>
      <c r="CP290" s="306"/>
      <c r="CQ290" s="306"/>
      <c r="CR290" s="306"/>
      <c r="CS290" s="306"/>
      <c r="CT290" s="306"/>
      <c r="CU290" s="306"/>
      <c r="CV290" s="306"/>
      <c r="CW290" s="306"/>
      <c r="CX290" s="306"/>
      <c r="CY290" s="306"/>
      <c r="CZ290" s="306"/>
      <c r="DA290" s="306"/>
      <c r="DB290" s="306"/>
      <c r="DC290" s="306"/>
      <c r="DD290" s="306"/>
      <c r="DE290" s="306"/>
      <c r="DF290" s="306"/>
      <c r="DG290" s="306"/>
      <c r="DH290" s="306"/>
      <c r="DI290" s="306"/>
      <c r="DJ290" s="306"/>
      <c r="DK290" s="306"/>
      <c r="DL290" s="306"/>
      <c r="DM290" s="306"/>
      <c r="DN290" s="306"/>
      <c r="DO290" s="306"/>
      <c r="DP290" s="306"/>
      <c r="DQ290" s="306"/>
      <c r="DR290" s="306"/>
      <c r="DS290" s="306"/>
      <c r="DT290" s="306"/>
      <c r="DU290" s="306"/>
      <c r="DV290" s="306"/>
      <c r="DW290" s="306"/>
      <c r="DX290" s="306"/>
      <c r="DY290" s="306"/>
      <c r="DZ290" s="306"/>
      <c r="EA290" s="306"/>
      <c r="EB290" s="306"/>
      <c r="EC290" s="306"/>
      <c r="ED290" s="306"/>
      <c r="EE290" s="306"/>
      <c r="EF290" s="306"/>
      <c r="EG290" s="306"/>
      <c r="EH290" s="306"/>
      <c r="EI290" s="306"/>
      <c r="EJ290" s="306"/>
      <c r="EK290" s="306"/>
      <c r="EL290" s="306"/>
      <c r="EM290" s="306"/>
      <c r="EN290" s="306"/>
      <c r="EO290" s="306"/>
      <c r="EP290" s="306"/>
      <c r="EQ290" s="306"/>
      <c r="ER290" s="306"/>
      <c r="ES290" s="306"/>
      <c r="ET290" s="306"/>
      <c r="EU290" s="306"/>
      <c r="EV290" s="306"/>
      <c r="EW290" s="306"/>
      <c r="EX290" s="306"/>
      <c r="EY290" s="306"/>
      <c r="EZ290" s="306"/>
      <c r="FA290" s="306"/>
      <c r="FB290" s="306"/>
      <c r="FC290" s="306"/>
      <c r="FD290" s="306"/>
      <c r="FE290" s="306"/>
      <c r="FF290" s="306"/>
      <c r="FG290" s="306"/>
      <c r="FH290" s="306"/>
      <c r="FI290" s="306"/>
      <c r="FJ290" s="306"/>
      <c r="FK290" s="306"/>
      <c r="FL290" s="306"/>
      <c r="FM290" s="306"/>
      <c r="FN290" s="306"/>
      <c r="FO290" s="306"/>
      <c r="FP290" s="306"/>
      <c r="FQ290" s="306"/>
      <c r="FR290" s="306"/>
      <c r="FS290" s="306"/>
      <c r="FT290" s="306"/>
      <c r="FU290" s="306"/>
      <c r="FV290" s="306"/>
      <c r="FW290" s="306"/>
      <c r="FX290" s="306"/>
      <c r="FY290" s="306"/>
      <c r="FZ290" s="306"/>
      <c r="GA290" s="306"/>
      <c r="GB290" s="306"/>
      <c r="GC290" s="306"/>
      <c r="GD290" s="306"/>
      <c r="GE290" s="306"/>
      <c r="GF290" s="306"/>
      <c r="GG290" s="306"/>
      <c r="GH290" s="306"/>
      <c r="GI290" s="306"/>
      <c r="GJ290" s="306"/>
      <c r="GK290" s="306"/>
      <c r="GL290" s="306"/>
      <c r="GM290" s="306"/>
      <c r="GN290" s="306"/>
      <c r="GO290" s="306"/>
      <c r="GP290" s="306"/>
      <c r="GQ290" s="306"/>
      <c r="GR290" s="306"/>
      <c r="GS290" s="306"/>
      <c r="GT290" s="306"/>
      <c r="GU290" s="306"/>
      <c r="GV290" s="306"/>
      <c r="GW290" s="306"/>
      <c r="GX290" s="306"/>
      <c r="GY290" s="306"/>
      <c r="GZ290" s="306"/>
      <c r="HA290" s="306"/>
      <c r="HB290" s="306"/>
      <c r="HC290" s="306"/>
      <c r="HD290" s="306"/>
      <c r="HE290" s="306"/>
      <c r="HF290" s="306"/>
      <c r="HG290" s="306"/>
      <c r="HH290" s="306"/>
      <c r="HI290" s="306"/>
      <c r="HJ290" s="306"/>
      <c r="HK290" s="306"/>
      <c r="HL290" s="306"/>
      <c r="HM290" s="306"/>
      <c r="HN290" s="306"/>
      <c r="HO290" s="306"/>
      <c r="HP290" s="306"/>
      <c r="HQ290" s="306"/>
      <c r="HR290" s="306"/>
      <c r="HS290" s="306"/>
      <c r="HT290" s="306"/>
      <c r="HU290" s="306"/>
      <c r="HV290" s="306"/>
      <c r="HW290" s="306"/>
      <c r="HX290" s="306"/>
      <c r="HY290" s="306"/>
      <c r="HZ290" s="306"/>
      <c r="IA290" s="306"/>
      <c r="IB290" s="306"/>
      <c r="IC290" s="306"/>
      <c r="ID290" s="306"/>
      <c r="IE290" s="306"/>
      <c r="IF290" s="306"/>
      <c r="IG290" s="306"/>
      <c r="IH290" s="306"/>
    </row>
    <row r="291" spans="1:242" s="219" customFormat="1" ht="19.2" customHeight="1" x14ac:dyDescent="0.3">
      <c r="A291" s="174">
        <v>7.03</v>
      </c>
      <c r="B291" s="231"/>
      <c r="C291" s="232" t="e">
        <f>VLOOKUP(BD.PD8[[#This Row],[Pos]],[18]!PPto[#Data],3,FALSE)</f>
        <v>#REF!</v>
      </c>
      <c r="D291" s="174" t="s">
        <v>23</v>
      </c>
      <c r="E291" s="305" t="str">
        <f>IF(BD.PD8[[#This Row],[.]]="*",VLOOKUP(BD.PD8[[#This Row],[Pos]],[18]Presupuesto!A:H,7,FALSE),"")</f>
        <v/>
      </c>
      <c r="F291" s="502" t="s">
        <v>502</v>
      </c>
      <c r="G291" s="174"/>
      <c r="H291" s="174"/>
      <c r="I291" s="174" t="s">
        <v>1295</v>
      </c>
      <c r="J291" s="382">
        <v>3</v>
      </c>
      <c r="K291" s="174" t="s">
        <v>260</v>
      </c>
      <c r="L291" s="383">
        <f>IF(BD.PD8[[#This Row],[Mon]]="DOP",1,HLOOKUP(BD.PD8[[#This Row],[Mon]],Data!$J$1:$K$2,2,FALSE))</f>
        <v>1</v>
      </c>
      <c r="M291" s="384">
        <v>1619.7299999999998</v>
      </c>
      <c r="N291" s="243">
        <f>BD.PD8[[#This Row],[Cant.]]*BD.PD8[[#This Row],[ Tasa ]]*BD.PD8[[#This Row],[ Precio Und.]]</f>
        <v>4859.1899999999996</v>
      </c>
      <c r="O291" s="386">
        <v>0.01</v>
      </c>
      <c r="P291" s="243">
        <f>IF(BD.PD8[[#This Row],[Liquid. '[%']]]&lt;&gt;0,(BD.PD8[[#This Row],[Valor Neto '[DOP']]]*BD.PD8[[#This Row],[Liquid. '[%']]])+BD.PD8[[#This Row],[Valor Neto '[DOP']]],BD.PD8[[#This Row],[Valor Neto '[DOP']]])</f>
        <v>4907.7819</v>
      </c>
      <c r="Q291" s="243">
        <f>BD.PD8[[#This Row],[Ppto. Orden Interna '[DOP']]]/HLOOKUP("USD",Data!$J$1:$K$2,2,FALSE)</f>
        <v>75.50433692307692</v>
      </c>
      <c r="R291" s="381" t="s">
        <v>408</v>
      </c>
      <c r="S291" s="387"/>
      <c r="T291" s="387"/>
      <c r="U291" s="492" t="s">
        <v>406</v>
      </c>
      <c r="V291" s="493">
        <v>801672</v>
      </c>
      <c r="W291" s="494" t="s">
        <v>439</v>
      </c>
      <c r="X291" s="495">
        <v>16</v>
      </c>
      <c r="Y291" s="388">
        <v>1</v>
      </c>
      <c r="Z291" s="243">
        <f>BD.PD8[[#This Row],[Av.P1 '[%']]]*BD.PD8[[#This Row],[Ppto. Orden Interna '[DOP']]]</f>
        <v>4907.7819</v>
      </c>
      <c r="AA291" s="249"/>
      <c r="AB291" s="389"/>
      <c r="AC291" s="243">
        <f>BD.PD8[[#This Row],[Av.P2 '[%']]]*BD.PD8[[#This Row],[Ppto. Orden Interna '[DOP']]]</f>
        <v>0</v>
      </c>
      <c r="AD291" s="249"/>
      <c r="AE291" s="389"/>
      <c r="AF291" s="243">
        <f>BD.PD8[[#This Row],[Av.P3 '[%']]]*BD.PD8[[#This Row],[Ppto. Orden Interna '[DOP']]]</f>
        <v>0</v>
      </c>
      <c r="AG291" s="243"/>
      <c r="AH291" s="243"/>
      <c r="AI291" s="243"/>
      <c r="AJ291" s="243"/>
      <c r="AK291" s="243"/>
      <c r="AL291" s="243"/>
      <c r="AM291" s="496">
        <f>BD.PD8[[#This Row],[Pago 3]]+BD.PD8[[#This Row],[Pago 2]]+BD.PD8[[#This Row],[Pago 1]]</f>
        <v>4907.7819</v>
      </c>
      <c r="AN291" s="308" t="s">
        <v>244</v>
      </c>
      <c r="AO291" s="308" t="s">
        <v>245</v>
      </c>
      <c r="AP291" s="308" t="s">
        <v>246</v>
      </c>
      <c r="AQ291" s="308" t="s">
        <v>247</v>
      </c>
      <c r="AR291" s="308">
        <v>594</v>
      </c>
      <c r="AS291" s="308" t="s">
        <v>248</v>
      </c>
      <c r="AT291" s="249" t="s">
        <v>1356</v>
      </c>
      <c r="AU291" s="306"/>
      <c r="AV291" s="306"/>
      <c r="AW291" s="306"/>
      <c r="AX291" s="306"/>
      <c r="AY291" s="306"/>
      <c r="AZ291" s="306"/>
      <c r="BA291" s="306"/>
      <c r="BB291" s="306"/>
      <c r="BC291" s="306"/>
      <c r="BD291" s="306"/>
      <c r="BE291" s="306"/>
      <c r="BF291" s="306"/>
      <c r="BG291" s="306"/>
      <c r="BH291" s="306"/>
      <c r="BI291" s="306"/>
      <c r="BJ291" s="306"/>
      <c r="BK291" s="306"/>
      <c r="BL291" s="306"/>
      <c r="BM291" s="306"/>
      <c r="BN291" s="306"/>
      <c r="BO291" s="306"/>
      <c r="BP291" s="306"/>
      <c r="BQ291" s="306"/>
      <c r="BR291" s="306"/>
      <c r="BS291" s="306"/>
      <c r="BT291" s="306"/>
      <c r="BU291" s="306"/>
      <c r="BV291" s="306"/>
      <c r="BW291" s="306"/>
      <c r="BX291" s="306"/>
      <c r="BY291" s="306"/>
      <c r="BZ291" s="306"/>
      <c r="CA291" s="306"/>
      <c r="CB291" s="306"/>
      <c r="CC291" s="306"/>
      <c r="CD291" s="306"/>
      <c r="CE291" s="306"/>
      <c r="CF291" s="306"/>
      <c r="CG291" s="306"/>
      <c r="CH291" s="306"/>
      <c r="CI291" s="306"/>
      <c r="CJ291" s="306"/>
      <c r="CK291" s="306"/>
      <c r="CL291" s="306"/>
      <c r="CM291" s="306"/>
      <c r="CN291" s="306"/>
      <c r="CO291" s="306"/>
      <c r="CP291" s="306"/>
      <c r="CQ291" s="306"/>
      <c r="CR291" s="306"/>
      <c r="CS291" s="306"/>
      <c r="CT291" s="306"/>
      <c r="CU291" s="306"/>
      <c r="CV291" s="306"/>
      <c r="CW291" s="306"/>
      <c r="CX291" s="306"/>
      <c r="CY291" s="306"/>
      <c r="CZ291" s="306"/>
      <c r="DA291" s="306"/>
      <c r="DB291" s="306"/>
      <c r="DC291" s="306"/>
      <c r="DD291" s="306"/>
      <c r="DE291" s="306"/>
      <c r="DF291" s="306"/>
      <c r="DG291" s="306"/>
      <c r="DH291" s="306"/>
      <c r="DI291" s="306"/>
      <c r="DJ291" s="306"/>
      <c r="DK291" s="306"/>
      <c r="DL291" s="306"/>
      <c r="DM291" s="306"/>
      <c r="DN291" s="306"/>
      <c r="DO291" s="306"/>
      <c r="DP291" s="306"/>
      <c r="DQ291" s="306"/>
      <c r="DR291" s="306"/>
      <c r="DS291" s="306"/>
      <c r="DT291" s="306"/>
      <c r="DU291" s="306"/>
      <c r="DV291" s="306"/>
      <c r="DW291" s="306"/>
      <c r="DX291" s="306"/>
      <c r="DY291" s="306"/>
      <c r="DZ291" s="306"/>
      <c r="EA291" s="306"/>
      <c r="EB291" s="306"/>
      <c r="EC291" s="306"/>
      <c r="ED291" s="306"/>
      <c r="EE291" s="306"/>
      <c r="EF291" s="306"/>
      <c r="EG291" s="306"/>
      <c r="EH291" s="306"/>
      <c r="EI291" s="306"/>
      <c r="EJ291" s="306"/>
      <c r="EK291" s="306"/>
      <c r="EL291" s="306"/>
      <c r="EM291" s="306"/>
      <c r="EN291" s="306"/>
      <c r="EO291" s="306"/>
      <c r="EP291" s="306"/>
      <c r="EQ291" s="306"/>
      <c r="ER291" s="306"/>
      <c r="ES291" s="306"/>
      <c r="ET291" s="306"/>
      <c r="EU291" s="306"/>
      <c r="EV291" s="306"/>
      <c r="EW291" s="306"/>
      <c r="EX291" s="306"/>
      <c r="EY291" s="306"/>
      <c r="EZ291" s="306"/>
      <c r="FA291" s="306"/>
      <c r="FB291" s="306"/>
      <c r="FC291" s="306"/>
      <c r="FD291" s="306"/>
      <c r="FE291" s="306"/>
      <c r="FF291" s="306"/>
      <c r="FG291" s="306"/>
      <c r="FH291" s="306"/>
      <c r="FI291" s="306"/>
      <c r="FJ291" s="306"/>
      <c r="FK291" s="306"/>
      <c r="FL291" s="306"/>
      <c r="FM291" s="306"/>
      <c r="FN291" s="306"/>
      <c r="FO291" s="306"/>
      <c r="FP291" s="306"/>
      <c r="FQ291" s="306"/>
      <c r="FR291" s="306"/>
      <c r="FS291" s="306"/>
      <c r="FT291" s="306"/>
      <c r="FU291" s="306"/>
      <c r="FV291" s="306"/>
      <c r="FW291" s="306"/>
      <c r="FX291" s="306"/>
      <c r="FY291" s="306"/>
      <c r="FZ291" s="306"/>
      <c r="GA291" s="306"/>
      <c r="GB291" s="306"/>
      <c r="GC291" s="306"/>
      <c r="GD291" s="306"/>
      <c r="GE291" s="306"/>
      <c r="GF291" s="306"/>
      <c r="GG291" s="306"/>
      <c r="GH291" s="306"/>
      <c r="GI291" s="306"/>
      <c r="GJ291" s="306"/>
      <c r="GK291" s="306"/>
      <c r="GL291" s="306"/>
      <c r="GM291" s="306"/>
      <c r="GN291" s="306"/>
      <c r="GO291" s="306"/>
      <c r="GP291" s="306"/>
      <c r="GQ291" s="306"/>
      <c r="GR291" s="306"/>
      <c r="GS291" s="306"/>
      <c r="GT291" s="306"/>
      <c r="GU291" s="306"/>
      <c r="GV291" s="306"/>
      <c r="GW291" s="306"/>
      <c r="GX291" s="306"/>
      <c r="GY291" s="306"/>
      <c r="GZ291" s="306"/>
      <c r="HA291" s="306"/>
      <c r="HB291" s="306"/>
      <c r="HC291" s="306"/>
      <c r="HD291" s="306"/>
      <c r="HE291" s="306"/>
      <c r="HF291" s="306"/>
      <c r="HG291" s="306"/>
      <c r="HH291" s="306"/>
      <c r="HI291" s="306"/>
      <c r="HJ291" s="306"/>
      <c r="HK291" s="306"/>
      <c r="HL291" s="306"/>
      <c r="HM291" s="306"/>
      <c r="HN291" s="306"/>
      <c r="HO291" s="306"/>
      <c r="HP291" s="306"/>
      <c r="HQ291" s="306"/>
      <c r="HR291" s="306"/>
      <c r="HS291" s="306"/>
      <c r="HT291" s="306"/>
      <c r="HU291" s="306"/>
      <c r="HV291" s="306"/>
      <c r="HW291" s="306"/>
      <c r="HX291" s="306"/>
      <c r="HY291" s="306"/>
      <c r="HZ291" s="306"/>
      <c r="IA291" s="306"/>
      <c r="IB291" s="306"/>
      <c r="IC291" s="306"/>
      <c r="ID291" s="306"/>
      <c r="IE291" s="306"/>
      <c r="IF291" s="306"/>
      <c r="IG291" s="306"/>
      <c r="IH291" s="306"/>
    </row>
    <row r="292" spans="1:242" s="219" customFormat="1" ht="46.2" customHeight="1" x14ac:dyDescent="0.3">
      <c r="A292" s="174">
        <v>7.03</v>
      </c>
      <c r="B292" s="231"/>
      <c r="C292" s="232" t="e">
        <f>VLOOKUP(BD.PD8[[#This Row],[Pos]],[18]!PPto[#Data],3,FALSE)</f>
        <v>#REF!</v>
      </c>
      <c r="D292" s="174" t="s">
        <v>23</v>
      </c>
      <c r="E292" s="305" t="str">
        <f>IF(BD.PD8[[#This Row],[.]]="*",VLOOKUP(BD.PD8[[#This Row],[Pos]],[18]Presupuesto!A:H,7,FALSE),"")</f>
        <v/>
      </c>
      <c r="F292" s="502" t="s">
        <v>503</v>
      </c>
      <c r="G292" s="174"/>
      <c r="H292" s="174"/>
      <c r="I292" s="174" t="s">
        <v>1295</v>
      </c>
      <c r="J292" s="382">
        <v>2</v>
      </c>
      <c r="K292" s="174" t="s">
        <v>260</v>
      </c>
      <c r="L292" s="383">
        <f>IF(BD.PD8[[#This Row],[Mon]]="DOP",1,HLOOKUP(BD.PD8[[#This Row],[Mon]],Data!$J$1:$K$2,2,FALSE))</f>
        <v>1</v>
      </c>
      <c r="M292" s="384">
        <v>8808.0550000000003</v>
      </c>
      <c r="N292" s="243">
        <f>BD.PD8[[#This Row],[Cant.]]*BD.PD8[[#This Row],[ Tasa ]]*BD.PD8[[#This Row],[ Precio Und.]]</f>
        <v>17616.11</v>
      </c>
      <c r="O292" s="386">
        <v>0.01</v>
      </c>
      <c r="P292" s="243">
        <f>IF(BD.PD8[[#This Row],[Liquid. '[%']]]&lt;&gt;0,(BD.PD8[[#This Row],[Valor Neto '[DOP']]]*BD.PD8[[#This Row],[Liquid. '[%']]])+BD.PD8[[#This Row],[Valor Neto '[DOP']]],BD.PD8[[#This Row],[Valor Neto '[DOP']]])</f>
        <v>17792.271100000002</v>
      </c>
      <c r="Q292" s="243">
        <f>BD.PD8[[#This Row],[Ppto. Orden Interna '[DOP']]]/HLOOKUP("USD",Data!$J$1:$K$2,2,FALSE)</f>
        <v>273.72724769230774</v>
      </c>
      <c r="R292" s="381" t="s">
        <v>408</v>
      </c>
      <c r="S292" s="387"/>
      <c r="T292" s="387"/>
      <c r="U292" s="492" t="s">
        <v>406</v>
      </c>
      <c r="V292" s="493">
        <v>801672</v>
      </c>
      <c r="W292" s="494" t="s">
        <v>463</v>
      </c>
      <c r="X292" s="495">
        <v>16</v>
      </c>
      <c r="Y292" s="388">
        <v>1</v>
      </c>
      <c r="Z292" s="243">
        <f>BD.PD8[[#This Row],[Av.P1 '[%']]]*BD.PD8[[#This Row],[Ppto. Orden Interna '[DOP']]]</f>
        <v>17792.271100000002</v>
      </c>
      <c r="AA292" s="249"/>
      <c r="AB292" s="389"/>
      <c r="AC292" s="243">
        <f>BD.PD8[[#This Row],[Av.P2 '[%']]]*BD.PD8[[#This Row],[Ppto. Orden Interna '[DOP']]]</f>
        <v>0</v>
      </c>
      <c r="AD292" s="249"/>
      <c r="AE292" s="389"/>
      <c r="AF292" s="243">
        <f>BD.PD8[[#This Row],[Av.P3 '[%']]]*BD.PD8[[#This Row],[Ppto. Orden Interna '[DOP']]]</f>
        <v>0</v>
      </c>
      <c r="AG292" s="243"/>
      <c r="AH292" s="243"/>
      <c r="AI292" s="243"/>
      <c r="AJ292" s="243"/>
      <c r="AK292" s="243"/>
      <c r="AL292" s="243"/>
      <c r="AM292" s="496">
        <f>BD.PD8[[#This Row],[Pago 3]]+BD.PD8[[#This Row],[Pago 2]]+BD.PD8[[#This Row],[Pago 1]]</f>
        <v>17792.271100000002</v>
      </c>
      <c r="AN292" s="308" t="s">
        <v>244</v>
      </c>
      <c r="AO292" s="308" t="s">
        <v>245</v>
      </c>
      <c r="AP292" s="308" t="s">
        <v>246</v>
      </c>
      <c r="AQ292" s="308" t="s">
        <v>247</v>
      </c>
      <c r="AR292" s="308">
        <v>594</v>
      </c>
      <c r="AS292" s="308" t="s">
        <v>248</v>
      </c>
      <c r="AT292" s="249" t="s">
        <v>1356</v>
      </c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06"/>
      <c r="BG292" s="306"/>
      <c r="BH292" s="306"/>
      <c r="BI292" s="306"/>
      <c r="BJ292" s="306"/>
      <c r="BK292" s="306"/>
      <c r="BL292" s="306"/>
      <c r="BM292" s="306"/>
      <c r="BN292" s="306"/>
      <c r="BO292" s="306"/>
      <c r="BP292" s="306"/>
      <c r="BQ292" s="306"/>
      <c r="BR292" s="306"/>
      <c r="BS292" s="306"/>
      <c r="BT292" s="306"/>
      <c r="BU292" s="306"/>
      <c r="BV292" s="306"/>
      <c r="BW292" s="306"/>
      <c r="BX292" s="306"/>
      <c r="BY292" s="306"/>
      <c r="BZ292" s="306"/>
      <c r="CA292" s="306"/>
      <c r="CB292" s="306"/>
      <c r="CC292" s="306"/>
      <c r="CD292" s="306"/>
      <c r="CE292" s="306"/>
      <c r="CF292" s="306"/>
      <c r="CG292" s="306"/>
      <c r="CH292" s="306"/>
      <c r="CI292" s="306"/>
      <c r="CJ292" s="306"/>
      <c r="CK292" s="306"/>
      <c r="CL292" s="306"/>
      <c r="CM292" s="306"/>
      <c r="CN292" s="306"/>
      <c r="CO292" s="306"/>
      <c r="CP292" s="306"/>
      <c r="CQ292" s="306"/>
      <c r="CR292" s="306"/>
      <c r="CS292" s="306"/>
      <c r="CT292" s="306"/>
      <c r="CU292" s="306"/>
      <c r="CV292" s="306"/>
      <c r="CW292" s="306"/>
      <c r="CX292" s="306"/>
      <c r="CY292" s="306"/>
      <c r="CZ292" s="306"/>
      <c r="DA292" s="306"/>
      <c r="DB292" s="306"/>
      <c r="DC292" s="306"/>
      <c r="DD292" s="306"/>
      <c r="DE292" s="306"/>
      <c r="DF292" s="306"/>
      <c r="DG292" s="306"/>
      <c r="DH292" s="306"/>
      <c r="DI292" s="306"/>
      <c r="DJ292" s="306"/>
      <c r="DK292" s="306"/>
      <c r="DL292" s="306"/>
      <c r="DM292" s="306"/>
      <c r="DN292" s="306"/>
      <c r="DO292" s="306"/>
      <c r="DP292" s="306"/>
      <c r="DQ292" s="306"/>
      <c r="DR292" s="306"/>
      <c r="DS292" s="306"/>
      <c r="DT292" s="306"/>
      <c r="DU292" s="306"/>
      <c r="DV292" s="306"/>
      <c r="DW292" s="306"/>
      <c r="DX292" s="306"/>
      <c r="DY292" s="306"/>
      <c r="DZ292" s="306"/>
      <c r="EA292" s="306"/>
      <c r="EB292" s="306"/>
      <c r="EC292" s="306"/>
      <c r="ED292" s="306"/>
      <c r="EE292" s="306"/>
      <c r="EF292" s="306"/>
      <c r="EG292" s="306"/>
      <c r="EH292" s="306"/>
      <c r="EI292" s="306"/>
      <c r="EJ292" s="306"/>
      <c r="EK292" s="306"/>
      <c r="EL292" s="306"/>
      <c r="EM292" s="306"/>
      <c r="EN292" s="306"/>
      <c r="EO292" s="306"/>
      <c r="EP292" s="306"/>
      <c r="EQ292" s="306"/>
      <c r="ER292" s="306"/>
      <c r="ES292" s="306"/>
      <c r="ET292" s="306"/>
      <c r="EU292" s="306"/>
      <c r="EV292" s="306"/>
      <c r="EW292" s="306"/>
      <c r="EX292" s="306"/>
      <c r="EY292" s="306"/>
      <c r="EZ292" s="306"/>
      <c r="FA292" s="306"/>
      <c r="FB292" s="306"/>
      <c r="FC292" s="306"/>
      <c r="FD292" s="306"/>
      <c r="FE292" s="306"/>
      <c r="FF292" s="306"/>
      <c r="FG292" s="306"/>
      <c r="FH292" s="306"/>
      <c r="FI292" s="306"/>
      <c r="FJ292" s="306"/>
      <c r="FK292" s="306"/>
      <c r="FL292" s="306"/>
      <c r="FM292" s="306"/>
      <c r="FN292" s="306"/>
      <c r="FO292" s="306"/>
      <c r="FP292" s="306"/>
      <c r="FQ292" s="306"/>
      <c r="FR292" s="306"/>
      <c r="FS292" s="306"/>
      <c r="FT292" s="306"/>
      <c r="FU292" s="306"/>
      <c r="FV292" s="306"/>
      <c r="FW292" s="306"/>
      <c r="FX292" s="306"/>
      <c r="FY292" s="306"/>
      <c r="FZ292" s="306"/>
      <c r="GA292" s="306"/>
      <c r="GB292" s="306"/>
      <c r="GC292" s="306"/>
      <c r="GD292" s="306"/>
      <c r="GE292" s="306"/>
      <c r="GF292" s="306"/>
      <c r="GG292" s="306"/>
      <c r="GH292" s="306"/>
      <c r="GI292" s="306"/>
      <c r="GJ292" s="306"/>
      <c r="GK292" s="306"/>
      <c r="GL292" s="306"/>
      <c r="GM292" s="306"/>
      <c r="GN292" s="306"/>
      <c r="GO292" s="306"/>
      <c r="GP292" s="306"/>
      <c r="GQ292" s="306"/>
      <c r="GR292" s="306"/>
      <c r="GS292" s="306"/>
      <c r="GT292" s="306"/>
      <c r="GU292" s="306"/>
      <c r="GV292" s="306"/>
      <c r="GW292" s="306"/>
      <c r="GX292" s="306"/>
      <c r="GY292" s="306"/>
      <c r="GZ292" s="306"/>
      <c r="HA292" s="306"/>
      <c r="HB292" s="306"/>
      <c r="HC292" s="306"/>
      <c r="HD292" s="306"/>
      <c r="HE292" s="306"/>
      <c r="HF292" s="306"/>
      <c r="HG292" s="306"/>
      <c r="HH292" s="306"/>
      <c r="HI292" s="306"/>
      <c r="HJ292" s="306"/>
      <c r="HK292" s="306"/>
      <c r="HL292" s="306"/>
      <c r="HM292" s="306"/>
      <c r="HN292" s="306"/>
      <c r="HO292" s="306"/>
      <c r="HP292" s="306"/>
      <c r="HQ292" s="306"/>
      <c r="HR292" s="306"/>
      <c r="HS292" s="306"/>
      <c r="HT292" s="306"/>
      <c r="HU292" s="306"/>
      <c r="HV292" s="306"/>
      <c r="HW292" s="306"/>
      <c r="HX292" s="306"/>
      <c r="HY292" s="306"/>
      <c r="HZ292" s="306"/>
      <c r="IA292" s="306"/>
      <c r="IB292" s="306"/>
      <c r="IC292" s="306"/>
      <c r="ID292" s="306"/>
      <c r="IE292" s="306"/>
      <c r="IF292" s="306"/>
      <c r="IG292" s="306"/>
      <c r="IH292" s="306"/>
    </row>
    <row r="293" spans="1:242" s="219" customFormat="1" ht="51" customHeight="1" x14ac:dyDescent="0.3">
      <c r="A293" s="174">
        <v>7.03</v>
      </c>
      <c r="B293" s="231"/>
      <c r="C293" s="232" t="e">
        <f>VLOOKUP(BD.PD8[[#This Row],[Pos]],[18]!PPto[#Data],3,FALSE)</f>
        <v>#REF!</v>
      </c>
      <c r="D293" s="174" t="s">
        <v>23</v>
      </c>
      <c r="E293" s="305" t="str">
        <f>IF(BD.PD8[[#This Row],[.]]="*",VLOOKUP(BD.PD8[[#This Row],[Pos]],[18]Presupuesto!A:H,7,FALSE),"")</f>
        <v/>
      </c>
      <c r="F293" s="502" t="s">
        <v>504</v>
      </c>
      <c r="G293" s="174"/>
      <c r="H293" s="174"/>
      <c r="I293" s="174" t="s">
        <v>1295</v>
      </c>
      <c r="J293" s="382">
        <v>3</v>
      </c>
      <c r="K293" s="174" t="s">
        <v>260</v>
      </c>
      <c r="L293" s="383">
        <f>IF(BD.PD8[[#This Row],[Mon]]="DOP",1,HLOOKUP(BD.PD8[[#This Row],[Mon]],Data!$J$1:$K$2,2,FALSE))</f>
        <v>1</v>
      </c>
      <c r="M293" s="384">
        <v>8546.76</v>
      </c>
      <c r="N293" s="243">
        <f>BD.PD8[[#This Row],[Cant.]]*BD.PD8[[#This Row],[ Tasa ]]*BD.PD8[[#This Row],[ Precio Und.]]</f>
        <v>25640.28</v>
      </c>
      <c r="O293" s="386">
        <v>0.01</v>
      </c>
      <c r="P293" s="243">
        <f>IF(BD.PD8[[#This Row],[Liquid. '[%']]]&lt;&gt;0,(BD.PD8[[#This Row],[Valor Neto '[DOP']]]*BD.PD8[[#This Row],[Liquid. '[%']]])+BD.PD8[[#This Row],[Valor Neto '[DOP']]],BD.PD8[[#This Row],[Valor Neto '[DOP']]])</f>
        <v>25896.682799999999</v>
      </c>
      <c r="Q293" s="243">
        <f>BD.PD8[[#This Row],[Ppto. Orden Interna '[DOP']]]/HLOOKUP("USD",Data!$J$1:$K$2,2,FALSE)</f>
        <v>398.41050461538458</v>
      </c>
      <c r="R293" s="381" t="s">
        <v>408</v>
      </c>
      <c r="S293" s="387"/>
      <c r="T293" s="387"/>
      <c r="U293" s="492" t="s">
        <v>406</v>
      </c>
      <c r="V293" s="493">
        <v>801672</v>
      </c>
      <c r="W293" s="494" t="s">
        <v>463</v>
      </c>
      <c r="X293" s="495">
        <v>16</v>
      </c>
      <c r="Y293" s="388">
        <v>1</v>
      </c>
      <c r="Z293" s="243">
        <f>BD.PD8[[#This Row],[Av.P1 '[%']]]*BD.PD8[[#This Row],[Ppto. Orden Interna '[DOP']]]</f>
        <v>25896.682799999999</v>
      </c>
      <c r="AA293" s="495"/>
      <c r="AB293" s="388"/>
      <c r="AC293" s="243">
        <f>BD.PD8[[#This Row],[Av.P2 '[%']]]*BD.PD8[[#This Row],[Ppto. Orden Interna '[DOP']]]</f>
        <v>0</v>
      </c>
      <c r="AD293" s="249"/>
      <c r="AE293" s="389"/>
      <c r="AF293" s="243">
        <f>BD.PD8[[#This Row],[Av.P3 '[%']]]*BD.PD8[[#This Row],[Ppto. Orden Interna '[DOP']]]</f>
        <v>0</v>
      </c>
      <c r="AG293" s="243"/>
      <c r="AH293" s="243"/>
      <c r="AI293" s="243"/>
      <c r="AJ293" s="243"/>
      <c r="AK293" s="243"/>
      <c r="AL293" s="243"/>
      <c r="AM293" s="496">
        <f>BD.PD8[[#This Row],[Pago 3]]+BD.PD8[[#This Row],[Pago 2]]+BD.PD8[[#This Row],[Pago 1]]</f>
        <v>25896.682799999999</v>
      </c>
      <c r="AN293" s="308" t="s">
        <v>244</v>
      </c>
      <c r="AO293" s="308" t="s">
        <v>245</v>
      </c>
      <c r="AP293" s="308" t="s">
        <v>246</v>
      </c>
      <c r="AQ293" s="308" t="s">
        <v>247</v>
      </c>
      <c r="AR293" s="308">
        <v>594</v>
      </c>
      <c r="AS293" s="308" t="s">
        <v>248</v>
      </c>
      <c r="AT293" s="249" t="s">
        <v>1356</v>
      </c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  <c r="GG293" s="306"/>
      <c r="GH293" s="306"/>
      <c r="GI293" s="306"/>
      <c r="GJ293" s="306"/>
      <c r="GK293" s="306"/>
      <c r="GL293" s="306"/>
      <c r="GM293" s="306"/>
      <c r="GN293" s="306"/>
      <c r="GO293" s="306"/>
      <c r="GP293" s="306"/>
      <c r="GQ293" s="306"/>
      <c r="GR293" s="306"/>
      <c r="GS293" s="306"/>
      <c r="GT293" s="306"/>
      <c r="GU293" s="306"/>
      <c r="GV293" s="306"/>
      <c r="GW293" s="306"/>
      <c r="GX293" s="306"/>
      <c r="GY293" s="306"/>
      <c r="GZ293" s="306"/>
      <c r="HA293" s="306"/>
      <c r="HB293" s="306"/>
      <c r="HC293" s="306"/>
      <c r="HD293" s="306"/>
      <c r="HE293" s="306"/>
      <c r="HF293" s="306"/>
      <c r="HG293" s="306"/>
      <c r="HH293" s="306"/>
      <c r="HI293" s="306"/>
      <c r="HJ293" s="306"/>
      <c r="HK293" s="306"/>
      <c r="HL293" s="306"/>
      <c r="HM293" s="306"/>
      <c r="HN293" s="306"/>
      <c r="HO293" s="306"/>
      <c r="HP293" s="306"/>
      <c r="HQ293" s="306"/>
      <c r="HR293" s="306"/>
      <c r="HS293" s="306"/>
      <c r="HT293" s="306"/>
      <c r="HU293" s="306"/>
      <c r="HV293" s="306"/>
      <c r="HW293" s="306"/>
      <c r="HX293" s="306"/>
      <c r="HY293" s="306"/>
      <c r="HZ293" s="306"/>
      <c r="IA293" s="306"/>
      <c r="IB293" s="306"/>
      <c r="IC293" s="306"/>
      <c r="ID293" s="306"/>
      <c r="IE293" s="306"/>
      <c r="IF293" s="306"/>
      <c r="IG293" s="306"/>
      <c r="IH293" s="306"/>
    </row>
    <row r="294" spans="1:242" s="219" customFormat="1" ht="33.6" customHeight="1" x14ac:dyDescent="0.3">
      <c r="A294" s="174">
        <v>7.03</v>
      </c>
      <c r="B294" s="231"/>
      <c r="C294" s="232" t="e">
        <f>VLOOKUP(BD.PD8[[#This Row],[Pos]],[18]!PPto[#Data],3,FALSE)</f>
        <v>#REF!</v>
      </c>
      <c r="D294" s="174" t="s">
        <v>23</v>
      </c>
      <c r="E294" s="305" t="str">
        <f>IF(BD.PD8[[#This Row],[.]]="*",VLOOKUP(BD.PD8[[#This Row],[Pos]],[18]Presupuesto!A:H,7,FALSE),"")</f>
        <v/>
      </c>
      <c r="F294" s="502" t="s">
        <v>505</v>
      </c>
      <c r="G294" s="174"/>
      <c r="H294" s="174"/>
      <c r="I294" s="174" t="s">
        <v>1295</v>
      </c>
      <c r="J294" s="382">
        <v>1</v>
      </c>
      <c r="K294" s="174" t="s">
        <v>260</v>
      </c>
      <c r="L294" s="383">
        <f>IF(BD.PD8[[#This Row],[Mon]]="DOP",1,HLOOKUP(BD.PD8[[#This Row],[Mon]],Data!$J$1:$K$2,2,FALSE))</f>
        <v>1</v>
      </c>
      <c r="M294" s="384">
        <v>8316.0499999999993</v>
      </c>
      <c r="N294" s="243">
        <f>BD.PD8[[#This Row],[Cant.]]*BD.PD8[[#This Row],[ Tasa ]]*BD.PD8[[#This Row],[ Precio Und.]]</f>
        <v>8316.0499999999993</v>
      </c>
      <c r="O294" s="386">
        <v>0.01</v>
      </c>
      <c r="P294" s="243">
        <f>IF(BD.PD8[[#This Row],[Liquid. '[%']]]&lt;&gt;0,(BD.PD8[[#This Row],[Valor Neto '[DOP']]]*BD.PD8[[#This Row],[Liquid. '[%']]])+BD.PD8[[#This Row],[Valor Neto '[DOP']]],BD.PD8[[#This Row],[Valor Neto '[DOP']]])</f>
        <v>8399.2104999999992</v>
      </c>
      <c r="Q294" s="243">
        <f>BD.PD8[[#This Row],[Ppto. Orden Interna '[DOP']]]/HLOOKUP("USD",Data!$J$1:$K$2,2,FALSE)</f>
        <v>129.21862307692305</v>
      </c>
      <c r="R294" s="381" t="s">
        <v>408</v>
      </c>
      <c r="S294" s="387"/>
      <c r="T294" s="387"/>
      <c r="U294" s="492" t="s">
        <v>406</v>
      </c>
      <c r="V294" s="493">
        <v>801672</v>
      </c>
      <c r="W294" s="494" t="s">
        <v>463</v>
      </c>
      <c r="X294" s="495">
        <v>16</v>
      </c>
      <c r="Y294" s="388">
        <v>1</v>
      </c>
      <c r="Z294" s="243">
        <f>BD.PD8[[#This Row],[Av.P1 '[%']]]*BD.PD8[[#This Row],[Ppto. Orden Interna '[DOP']]]</f>
        <v>8399.2104999999992</v>
      </c>
      <c r="AA294" s="249"/>
      <c r="AB294" s="389"/>
      <c r="AC294" s="243">
        <f>BD.PD8[[#This Row],[Av.P2 '[%']]]*BD.PD8[[#This Row],[Ppto. Orden Interna '[DOP']]]</f>
        <v>0</v>
      </c>
      <c r="AD294" s="249"/>
      <c r="AE294" s="389"/>
      <c r="AF294" s="243">
        <f>BD.PD8[[#This Row],[Av.P3 '[%']]]*BD.PD8[[#This Row],[Ppto. Orden Interna '[DOP']]]</f>
        <v>0</v>
      </c>
      <c r="AG294" s="243"/>
      <c r="AH294" s="243"/>
      <c r="AI294" s="243"/>
      <c r="AJ294" s="243"/>
      <c r="AK294" s="243"/>
      <c r="AL294" s="243"/>
      <c r="AM294" s="496">
        <f>BD.PD8[[#This Row],[Pago 3]]+BD.PD8[[#This Row],[Pago 2]]+BD.PD8[[#This Row],[Pago 1]]</f>
        <v>8399.2104999999992</v>
      </c>
      <c r="AN294" s="308" t="s">
        <v>244</v>
      </c>
      <c r="AO294" s="308" t="s">
        <v>245</v>
      </c>
      <c r="AP294" s="308" t="s">
        <v>246</v>
      </c>
      <c r="AQ294" s="308" t="s">
        <v>247</v>
      </c>
      <c r="AR294" s="308">
        <v>594</v>
      </c>
      <c r="AS294" s="308" t="s">
        <v>248</v>
      </c>
      <c r="AT294" s="249" t="s">
        <v>1356</v>
      </c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  <c r="GG294" s="306"/>
      <c r="GH294" s="306"/>
      <c r="GI294" s="306"/>
      <c r="GJ294" s="306"/>
      <c r="GK294" s="306"/>
      <c r="GL294" s="306"/>
      <c r="GM294" s="306"/>
      <c r="GN294" s="306"/>
      <c r="GO294" s="306"/>
      <c r="GP294" s="306"/>
      <c r="GQ294" s="306"/>
      <c r="GR294" s="306"/>
      <c r="GS294" s="306"/>
      <c r="GT294" s="306"/>
      <c r="GU294" s="306"/>
      <c r="GV294" s="306"/>
      <c r="GW294" s="306"/>
      <c r="GX294" s="306"/>
      <c r="GY294" s="306"/>
      <c r="GZ294" s="306"/>
      <c r="HA294" s="306"/>
      <c r="HB294" s="306"/>
      <c r="HC294" s="306"/>
      <c r="HD294" s="306"/>
      <c r="HE294" s="306"/>
      <c r="HF294" s="306"/>
      <c r="HG294" s="306"/>
      <c r="HH294" s="306"/>
      <c r="HI294" s="306"/>
      <c r="HJ294" s="306"/>
      <c r="HK294" s="306"/>
      <c r="HL294" s="306"/>
      <c r="HM294" s="306"/>
      <c r="HN294" s="306"/>
      <c r="HO294" s="306"/>
      <c r="HP294" s="306"/>
      <c r="HQ294" s="306"/>
      <c r="HR294" s="306"/>
      <c r="HS294" s="306"/>
      <c r="HT294" s="306"/>
      <c r="HU294" s="306"/>
      <c r="HV294" s="306"/>
      <c r="HW294" s="306"/>
      <c r="HX294" s="306"/>
      <c r="HY294" s="306"/>
      <c r="HZ294" s="306"/>
      <c r="IA294" s="306"/>
      <c r="IB294" s="306"/>
      <c r="IC294" s="306"/>
      <c r="ID294" s="306"/>
      <c r="IE294" s="306"/>
      <c r="IF294" s="306"/>
      <c r="IG294" s="306"/>
      <c r="IH294" s="306"/>
    </row>
    <row r="295" spans="1:242" s="219" customFormat="1" ht="30" customHeight="1" x14ac:dyDescent="0.3">
      <c r="A295" s="174">
        <v>7.03</v>
      </c>
      <c r="B295" s="231"/>
      <c r="C295" s="232" t="e">
        <f>VLOOKUP(BD.PD8[[#This Row],[Pos]],[18]!PPto[#Data],3,FALSE)</f>
        <v>#REF!</v>
      </c>
      <c r="D295" s="174" t="s">
        <v>23</v>
      </c>
      <c r="E295" s="305" t="str">
        <f>IF(BD.PD8[[#This Row],[.]]="*",VLOOKUP(BD.PD8[[#This Row],[Pos]],[18]Presupuesto!A:H,7,FALSE),"")</f>
        <v/>
      </c>
      <c r="F295" s="502" t="s">
        <v>506</v>
      </c>
      <c r="G295" s="174"/>
      <c r="H295" s="174"/>
      <c r="I295" s="174" t="s">
        <v>1295</v>
      </c>
      <c r="J295" s="382">
        <v>2</v>
      </c>
      <c r="K295" s="174" t="s">
        <v>260</v>
      </c>
      <c r="L295" s="383">
        <f>IF(BD.PD8[[#This Row],[Mon]]="DOP",1,HLOOKUP(BD.PD8[[#This Row],[Mon]],Data!$J$1:$K$2,2,FALSE))</f>
        <v>1</v>
      </c>
      <c r="M295" s="384">
        <v>650</v>
      </c>
      <c r="N295" s="243">
        <f>BD.PD8[[#This Row],[Cant.]]*BD.PD8[[#This Row],[ Tasa ]]*BD.PD8[[#This Row],[ Precio Und.]]</f>
        <v>1300</v>
      </c>
      <c r="O295" s="386">
        <v>0.01</v>
      </c>
      <c r="P295" s="243">
        <f>IF(BD.PD8[[#This Row],[Liquid. '[%']]]&lt;&gt;0,(BD.PD8[[#This Row],[Valor Neto '[DOP']]]*BD.PD8[[#This Row],[Liquid. '[%']]])+BD.PD8[[#This Row],[Valor Neto '[DOP']]],BD.PD8[[#This Row],[Valor Neto '[DOP']]])</f>
        <v>1313</v>
      </c>
      <c r="Q295" s="243">
        <f>BD.PD8[[#This Row],[Ppto. Orden Interna '[DOP']]]/HLOOKUP("USD",Data!$J$1:$K$2,2,FALSE)</f>
        <v>20.2</v>
      </c>
      <c r="R295" s="381" t="s">
        <v>408</v>
      </c>
      <c r="S295" s="387"/>
      <c r="T295" s="387"/>
      <c r="U295" s="492" t="s">
        <v>406</v>
      </c>
      <c r="V295" s="493">
        <v>801672</v>
      </c>
      <c r="W295" s="494" t="s">
        <v>463</v>
      </c>
      <c r="X295" s="495">
        <v>16</v>
      </c>
      <c r="Y295" s="388">
        <v>1</v>
      </c>
      <c r="Z295" s="243">
        <f>BD.PD8[[#This Row],[Av.P1 '[%']]]*BD.PD8[[#This Row],[Ppto. Orden Interna '[DOP']]]</f>
        <v>1313</v>
      </c>
      <c r="AA295" s="249"/>
      <c r="AB295" s="389"/>
      <c r="AC295" s="243">
        <f>BD.PD8[[#This Row],[Av.P2 '[%']]]*BD.PD8[[#This Row],[Ppto. Orden Interna '[DOP']]]</f>
        <v>0</v>
      </c>
      <c r="AD295" s="249"/>
      <c r="AE295" s="389"/>
      <c r="AF295" s="243">
        <f>BD.PD8[[#This Row],[Av.P3 '[%']]]*BD.PD8[[#This Row],[Ppto. Orden Interna '[DOP']]]</f>
        <v>0</v>
      </c>
      <c r="AG295" s="243"/>
      <c r="AH295" s="243"/>
      <c r="AI295" s="243"/>
      <c r="AJ295" s="243"/>
      <c r="AK295" s="243"/>
      <c r="AL295" s="243"/>
      <c r="AM295" s="496">
        <f>BD.PD8[[#This Row],[Pago 3]]+BD.PD8[[#This Row],[Pago 2]]+BD.PD8[[#This Row],[Pago 1]]</f>
        <v>1313</v>
      </c>
      <c r="AN295" s="308" t="s">
        <v>244</v>
      </c>
      <c r="AO295" s="308" t="s">
        <v>245</v>
      </c>
      <c r="AP295" s="308" t="s">
        <v>246</v>
      </c>
      <c r="AQ295" s="308" t="s">
        <v>247</v>
      </c>
      <c r="AR295" s="308">
        <v>594</v>
      </c>
      <c r="AS295" s="308" t="s">
        <v>248</v>
      </c>
      <c r="AT295" s="249" t="s">
        <v>1356</v>
      </c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  <c r="GG295" s="306"/>
      <c r="GH295" s="306"/>
      <c r="GI295" s="306"/>
      <c r="GJ295" s="306"/>
      <c r="GK295" s="306"/>
      <c r="GL295" s="306"/>
      <c r="GM295" s="306"/>
      <c r="GN295" s="306"/>
      <c r="GO295" s="306"/>
      <c r="GP295" s="306"/>
      <c r="GQ295" s="306"/>
      <c r="GR295" s="306"/>
      <c r="GS295" s="306"/>
      <c r="GT295" s="306"/>
      <c r="GU295" s="306"/>
      <c r="GV295" s="306"/>
      <c r="GW295" s="306"/>
      <c r="GX295" s="306"/>
      <c r="GY295" s="306"/>
      <c r="GZ295" s="306"/>
      <c r="HA295" s="306"/>
      <c r="HB295" s="306"/>
      <c r="HC295" s="306"/>
      <c r="HD295" s="306"/>
      <c r="HE295" s="306"/>
      <c r="HF295" s="306"/>
      <c r="HG295" s="306"/>
      <c r="HH295" s="306"/>
      <c r="HI295" s="306"/>
      <c r="HJ295" s="306"/>
      <c r="HK295" s="306"/>
      <c r="HL295" s="306"/>
      <c r="HM295" s="306"/>
      <c r="HN295" s="306"/>
      <c r="HO295" s="306"/>
      <c r="HP295" s="306"/>
      <c r="HQ295" s="306"/>
      <c r="HR295" s="306"/>
      <c r="HS295" s="306"/>
      <c r="HT295" s="306"/>
      <c r="HU295" s="306"/>
      <c r="HV295" s="306"/>
      <c r="HW295" s="306"/>
      <c r="HX295" s="306"/>
      <c r="HY295" s="306"/>
      <c r="HZ295" s="306"/>
      <c r="IA295" s="306"/>
      <c r="IB295" s="306"/>
      <c r="IC295" s="306"/>
      <c r="ID295" s="306"/>
      <c r="IE295" s="306"/>
      <c r="IF295" s="306"/>
      <c r="IG295" s="306"/>
      <c r="IH295" s="306"/>
    </row>
    <row r="296" spans="1:242" s="219" customFormat="1" ht="16.2" customHeight="1" x14ac:dyDescent="0.3">
      <c r="A296" s="174">
        <v>7.03</v>
      </c>
      <c r="B296" s="231"/>
      <c r="C296" s="232" t="e">
        <f>VLOOKUP(BD.PD8[[#This Row],[Pos]],[18]!PPto[#Data],3,FALSE)</f>
        <v>#REF!</v>
      </c>
      <c r="D296" s="174" t="s">
        <v>23</v>
      </c>
      <c r="E296" s="305" t="str">
        <f>IF(BD.PD8[[#This Row],[.]]="*",VLOOKUP(BD.PD8[[#This Row],[Pos]],[18]Presupuesto!A:H,7,FALSE),"")</f>
        <v/>
      </c>
      <c r="F296" s="502" t="s">
        <v>507</v>
      </c>
      <c r="G296" s="174"/>
      <c r="H296" s="174"/>
      <c r="I296" s="174" t="s">
        <v>1295</v>
      </c>
      <c r="J296" s="382">
        <v>9</v>
      </c>
      <c r="K296" s="174" t="s">
        <v>260</v>
      </c>
      <c r="L296" s="383">
        <f>IF(BD.PD8[[#This Row],[Mon]]="DOP",1,HLOOKUP(BD.PD8[[#This Row],[Mon]],Data!$J$1:$K$2,2,FALSE))</f>
        <v>1</v>
      </c>
      <c r="M296" s="384">
        <v>25029.784444444445</v>
      </c>
      <c r="N296" s="243">
        <f>BD.PD8[[#This Row],[Cant.]]*BD.PD8[[#This Row],[ Tasa ]]*BD.PD8[[#This Row],[ Precio Und.]]</f>
        <v>225268.06</v>
      </c>
      <c r="O296" s="386">
        <v>0.01</v>
      </c>
      <c r="P296" s="243">
        <f>IF(BD.PD8[[#This Row],[Liquid. '[%']]]&lt;&gt;0,(BD.PD8[[#This Row],[Valor Neto '[DOP']]]*BD.PD8[[#This Row],[Liquid. '[%']]])+BD.PD8[[#This Row],[Valor Neto '[DOP']]],BD.PD8[[#This Row],[Valor Neto '[DOP']]])</f>
        <v>227520.74059999999</v>
      </c>
      <c r="Q296" s="243">
        <f>BD.PD8[[#This Row],[Ppto. Orden Interna '[DOP']]]/HLOOKUP("USD",Data!$J$1:$K$2,2,FALSE)</f>
        <v>3500.319086153846</v>
      </c>
      <c r="R296" s="381" t="s">
        <v>408</v>
      </c>
      <c r="S296" s="387"/>
      <c r="T296" s="387"/>
      <c r="U296" s="492" t="s">
        <v>406</v>
      </c>
      <c r="V296" s="493">
        <v>801672</v>
      </c>
      <c r="W296" s="494" t="s">
        <v>463</v>
      </c>
      <c r="X296" s="495">
        <v>16</v>
      </c>
      <c r="Y296" s="388">
        <v>1</v>
      </c>
      <c r="Z296" s="243">
        <f>BD.PD8[[#This Row],[Av.P1 '[%']]]*BD.PD8[[#This Row],[Ppto. Orden Interna '[DOP']]]</f>
        <v>227520.74059999999</v>
      </c>
      <c r="AA296" s="249"/>
      <c r="AB296" s="389"/>
      <c r="AC296" s="243">
        <f>BD.PD8[[#This Row],[Av.P2 '[%']]]*BD.PD8[[#This Row],[Ppto. Orden Interna '[DOP']]]</f>
        <v>0</v>
      </c>
      <c r="AD296" s="249"/>
      <c r="AE296" s="389"/>
      <c r="AF296" s="243">
        <f>BD.PD8[[#This Row],[Av.P3 '[%']]]*BD.PD8[[#This Row],[Ppto. Orden Interna '[DOP']]]</f>
        <v>0</v>
      </c>
      <c r="AG296" s="243"/>
      <c r="AH296" s="243"/>
      <c r="AI296" s="243"/>
      <c r="AJ296" s="243"/>
      <c r="AK296" s="243"/>
      <c r="AL296" s="243"/>
      <c r="AM296" s="496">
        <f>BD.PD8[[#This Row],[Pago 3]]+BD.PD8[[#This Row],[Pago 2]]+BD.PD8[[#This Row],[Pago 1]]</f>
        <v>227520.74059999999</v>
      </c>
      <c r="AN296" s="308" t="s">
        <v>244</v>
      </c>
      <c r="AO296" s="308" t="s">
        <v>245</v>
      </c>
      <c r="AP296" s="308" t="s">
        <v>246</v>
      </c>
      <c r="AQ296" s="308" t="s">
        <v>247</v>
      </c>
      <c r="AR296" s="308">
        <v>594</v>
      </c>
      <c r="AS296" s="308" t="s">
        <v>248</v>
      </c>
      <c r="AT296" s="249" t="s">
        <v>1356</v>
      </c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  <c r="GG296" s="306"/>
      <c r="GH296" s="306"/>
      <c r="GI296" s="306"/>
      <c r="GJ296" s="306"/>
      <c r="GK296" s="306"/>
      <c r="GL296" s="306"/>
      <c r="GM296" s="306"/>
      <c r="GN296" s="306"/>
      <c r="GO296" s="306"/>
      <c r="GP296" s="306"/>
      <c r="GQ296" s="306"/>
      <c r="GR296" s="306"/>
      <c r="GS296" s="306"/>
      <c r="GT296" s="306"/>
      <c r="GU296" s="306"/>
      <c r="GV296" s="306"/>
      <c r="GW296" s="306"/>
      <c r="GX296" s="306"/>
      <c r="GY296" s="306"/>
      <c r="GZ296" s="306"/>
      <c r="HA296" s="306"/>
      <c r="HB296" s="306"/>
      <c r="HC296" s="306"/>
      <c r="HD296" s="306"/>
      <c r="HE296" s="306"/>
      <c r="HF296" s="306"/>
      <c r="HG296" s="306"/>
      <c r="HH296" s="306"/>
      <c r="HI296" s="306"/>
      <c r="HJ296" s="306"/>
      <c r="HK296" s="306"/>
      <c r="HL296" s="306"/>
      <c r="HM296" s="306"/>
      <c r="HN296" s="306"/>
      <c r="HO296" s="306"/>
      <c r="HP296" s="306"/>
      <c r="HQ296" s="306"/>
      <c r="HR296" s="306"/>
      <c r="HS296" s="306"/>
      <c r="HT296" s="306"/>
      <c r="HU296" s="306"/>
      <c r="HV296" s="306"/>
      <c r="HW296" s="306"/>
      <c r="HX296" s="306"/>
      <c r="HY296" s="306"/>
      <c r="HZ296" s="306"/>
      <c r="IA296" s="306"/>
      <c r="IB296" s="306"/>
      <c r="IC296" s="306"/>
      <c r="ID296" s="306"/>
      <c r="IE296" s="306"/>
      <c r="IF296" s="306"/>
      <c r="IG296" s="306"/>
      <c r="IH296" s="306"/>
    </row>
    <row r="297" spans="1:242" s="219" customFormat="1" ht="16.2" customHeight="1" x14ac:dyDescent="0.3">
      <c r="A297" s="174">
        <v>7.03</v>
      </c>
      <c r="B297" s="231"/>
      <c r="C297" s="232" t="e">
        <f>VLOOKUP(BD.PD8[[#This Row],[Pos]],[18]!PPto[#Data],3,FALSE)</f>
        <v>#REF!</v>
      </c>
      <c r="D297" s="174" t="s">
        <v>23</v>
      </c>
      <c r="E297" s="305" t="str">
        <f>IF(BD.PD8[[#This Row],[.]]="*",VLOOKUP(BD.PD8[[#This Row],[Pos]],[18]Presupuesto!A:H,7,FALSE),"")</f>
        <v/>
      </c>
      <c r="F297" s="553" t="s">
        <v>1327</v>
      </c>
      <c r="G297" s="174">
        <v>4600073155</v>
      </c>
      <c r="H297" s="174"/>
      <c r="I297" s="174" t="s">
        <v>1305</v>
      </c>
      <c r="J297" s="382">
        <v>2</v>
      </c>
      <c r="K297" s="174" t="s">
        <v>117</v>
      </c>
      <c r="L297" s="382">
        <f>IF(BD.PD8[[#This Row],[Mon]]="DOP",1,HLOOKUP(BD.PD8[[#This Row],[Mon]],Data!$J$1:$K$2,2,FALSE))</f>
        <v>65</v>
      </c>
      <c r="M297" s="400">
        <v>3829</v>
      </c>
      <c r="N297" s="482">
        <f>BD.PD8[[#This Row],[Cant.]]*BD.PD8[[#This Row],[ Tasa ]]*BD.PD8[[#This Row],[ Precio Und.]]</f>
        <v>497770</v>
      </c>
      <c r="O297" s="386">
        <v>0.45</v>
      </c>
      <c r="P297" s="482">
        <f>IF(BD.PD8[[#This Row],[Liquid. '[%']]]&lt;&gt;0,(BD.PD8[[#This Row],[Valor Neto '[DOP']]]*BD.PD8[[#This Row],[Liquid. '[%']]])+BD.PD8[[#This Row],[Valor Neto '[DOP']]],BD.PD8[[#This Row],[Valor Neto '[DOP']]])</f>
        <v>721766.5</v>
      </c>
      <c r="Q297" s="482">
        <f>BD.PD8[[#This Row],[Ppto. Orden Interna '[DOP']]]/HLOOKUP("USD",Data!$J$1:$K$2,2,FALSE)</f>
        <v>11104.1</v>
      </c>
      <c r="R297" s="398" t="s">
        <v>1306</v>
      </c>
      <c r="S297" s="387"/>
      <c r="T297" s="387"/>
      <c r="U297" s="492" t="s">
        <v>406</v>
      </c>
      <c r="V297" s="493">
        <v>801672</v>
      </c>
      <c r="W297" s="499" t="s">
        <v>355</v>
      </c>
      <c r="X297" s="174">
        <v>4</v>
      </c>
      <c r="Y297" s="399">
        <v>0.5</v>
      </c>
      <c r="Z297" s="395">
        <f>BD.PD8[[#This Row],[Av.P1 '[%']]]*BD.PD8[[#This Row],[Ppto. Orden Interna '[DOP']]]</f>
        <v>360883.25</v>
      </c>
      <c r="AA297" s="174">
        <v>12</v>
      </c>
      <c r="AB297" s="399">
        <v>0.5</v>
      </c>
      <c r="AC297" s="243">
        <f>BD.PD8[[#This Row],[Av.P2 '[%']]]*BD.PD8[[#This Row],[Ppto. Orden Interna '[DOP']]]</f>
        <v>360883.25</v>
      </c>
      <c r="AD297" s="249"/>
      <c r="AE297" s="389"/>
      <c r="AF297" s="243">
        <f>BD.PD8[[#This Row],[Av.P3 '[%']]]*BD.PD8[[#This Row],[Ppto. Orden Interna '[DOP']]]</f>
        <v>0</v>
      </c>
      <c r="AG297" s="243"/>
      <c r="AH297" s="243"/>
      <c r="AI297" s="243"/>
      <c r="AJ297" s="243"/>
      <c r="AK297" s="243"/>
      <c r="AL297" s="243"/>
      <c r="AM297" s="496">
        <f>BD.PD8[[#This Row],[Pago 3]]+BD.PD8[[#This Row],[Pago 2]]+BD.PD8[[#This Row],[Pago 1]]</f>
        <v>721766.5</v>
      </c>
      <c r="AN297" s="308" t="s">
        <v>244</v>
      </c>
      <c r="AO297" s="308" t="s">
        <v>245</v>
      </c>
      <c r="AP297" s="308" t="s">
        <v>246</v>
      </c>
      <c r="AQ297" s="308" t="s">
        <v>247</v>
      </c>
      <c r="AR297" s="308">
        <v>594</v>
      </c>
      <c r="AS297" s="308" t="s">
        <v>258</v>
      </c>
      <c r="AT297" s="249" t="s">
        <v>1356</v>
      </c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  <c r="GG297" s="306"/>
      <c r="GH297" s="306"/>
      <c r="GI297" s="306"/>
      <c r="GJ297" s="306"/>
      <c r="GK297" s="306"/>
      <c r="GL297" s="306"/>
      <c r="GM297" s="306"/>
      <c r="GN297" s="306"/>
      <c r="GO297" s="306"/>
      <c r="GP297" s="306"/>
      <c r="GQ297" s="306"/>
      <c r="GR297" s="306"/>
      <c r="GS297" s="306"/>
      <c r="GT297" s="306"/>
      <c r="GU297" s="306"/>
      <c r="GV297" s="306"/>
      <c r="GW297" s="306"/>
      <c r="GX297" s="306"/>
      <c r="GY297" s="306"/>
      <c r="GZ297" s="306"/>
      <c r="HA297" s="306"/>
      <c r="HB297" s="306"/>
      <c r="HC297" s="306"/>
      <c r="HD297" s="306"/>
      <c r="HE297" s="306"/>
      <c r="HF297" s="306"/>
      <c r="HG297" s="306"/>
      <c r="HH297" s="306"/>
      <c r="HI297" s="306"/>
      <c r="HJ297" s="306"/>
      <c r="HK297" s="306"/>
      <c r="HL297" s="306"/>
      <c r="HM297" s="306"/>
      <c r="HN297" s="306"/>
      <c r="HO297" s="306"/>
      <c r="HP297" s="306"/>
      <c r="HQ297" s="306"/>
      <c r="HR297" s="306"/>
      <c r="HS297" s="306"/>
      <c r="HT297" s="306"/>
      <c r="HU297" s="306"/>
      <c r="HV297" s="306"/>
      <c r="HW297" s="306"/>
      <c r="HX297" s="306"/>
      <c r="HY297" s="306"/>
      <c r="HZ297" s="306"/>
      <c r="IA297" s="306"/>
      <c r="IB297" s="306"/>
      <c r="IC297" s="306"/>
      <c r="ID297" s="306"/>
      <c r="IE297" s="306"/>
      <c r="IF297" s="306"/>
      <c r="IG297" s="306"/>
      <c r="IH297" s="306"/>
    </row>
    <row r="298" spans="1:242" s="219" customFormat="1" ht="15" customHeight="1" x14ac:dyDescent="0.3">
      <c r="A298" s="174">
        <v>7.03</v>
      </c>
      <c r="B298" s="231"/>
      <c r="C298" s="232" t="e">
        <f>VLOOKUP(BD.PD8[[#This Row],[Pos]],[18]!PPto[#Data],3,FALSE)</f>
        <v>#REF!</v>
      </c>
      <c r="D298" s="174" t="s">
        <v>23</v>
      </c>
      <c r="E298" s="305" t="str">
        <f>IF(BD.PD8[[#This Row],[.]]="*",VLOOKUP(BD.PD8[[#This Row],[Pos]],[18]Presupuesto!A:H,7,FALSE),"")</f>
        <v/>
      </c>
      <c r="F298" s="553" t="s">
        <v>508</v>
      </c>
      <c r="G298" s="174"/>
      <c r="H298" s="174"/>
      <c r="I298" s="174" t="s">
        <v>1305</v>
      </c>
      <c r="J298" s="382">
        <v>3</v>
      </c>
      <c r="K298" s="174" t="s">
        <v>117</v>
      </c>
      <c r="L298" s="382">
        <f>IF(BD.PD8[[#This Row],[Mon]]="DOP",1,HLOOKUP(BD.PD8[[#This Row],[Mon]],Data!$J$1:$K$2,2,FALSE))</f>
        <v>65</v>
      </c>
      <c r="M298" s="400">
        <v>4124</v>
      </c>
      <c r="N298" s="482">
        <f>BD.PD8[[#This Row],[Cant.]]*BD.PD8[[#This Row],[ Tasa ]]*BD.PD8[[#This Row],[ Precio Und.]]</f>
        <v>804180</v>
      </c>
      <c r="O298" s="386">
        <v>0.45</v>
      </c>
      <c r="P298" s="482">
        <f>IF(BD.PD8[[#This Row],[Liquid. '[%']]]&lt;&gt;0,(BD.PD8[[#This Row],[Valor Neto '[DOP']]]*BD.PD8[[#This Row],[Liquid. '[%']]])+BD.PD8[[#This Row],[Valor Neto '[DOP']]],BD.PD8[[#This Row],[Valor Neto '[DOP']]])</f>
        <v>1166061</v>
      </c>
      <c r="Q298" s="482">
        <f>BD.PD8[[#This Row],[Ppto. Orden Interna '[DOP']]]/HLOOKUP("USD",Data!$J$1:$K$2,2,FALSE)</f>
        <v>17939.400000000001</v>
      </c>
      <c r="R298" s="398" t="s">
        <v>1306</v>
      </c>
      <c r="S298" s="387"/>
      <c r="T298" s="387"/>
      <c r="U298" s="492" t="s">
        <v>406</v>
      </c>
      <c r="V298" s="493">
        <v>801672</v>
      </c>
      <c r="W298" s="499" t="s">
        <v>355</v>
      </c>
      <c r="X298" s="174">
        <v>13</v>
      </c>
      <c r="Y298" s="399">
        <v>0.5</v>
      </c>
      <c r="Z298" s="395">
        <f>BD.PD8[[#This Row],[Av.P1 '[%']]]*BD.PD8[[#This Row],[Ppto. Orden Interna '[DOP']]]</f>
        <v>583030.5</v>
      </c>
      <c r="AA298" s="174">
        <v>16</v>
      </c>
      <c r="AB298" s="399">
        <v>0.5</v>
      </c>
      <c r="AC298" s="243">
        <f>BD.PD8[[#This Row],[Av.P2 '[%']]]*BD.PD8[[#This Row],[Ppto. Orden Interna '[DOP']]]</f>
        <v>583030.5</v>
      </c>
      <c r="AD298" s="249"/>
      <c r="AE298" s="389"/>
      <c r="AF298" s="243">
        <f>BD.PD8[[#This Row],[Av.P3 '[%']]]*BD.PD8[[#This Row],[Ppto. Orden Interna '[DOP']]]</f>
        <v>0</v>
      </c>
      <c r="AG298" s="243"/>
      <c r="AH298" s="243"/>
      <c r="AI298" s="243"/>
      <c r="AJ298" s="243"/>
      <c r="AK298" s="243"/>
      <c r="AL298" s="243"/>
      <c r="AM298" s="496">
        <f>BD.PD8[[#This Row],[Pago 3]]+BD.PD8[[#This Row],[Pago 2]]+BD.PD8[[#This Row],[Pago 1]]</f>
        <v>1166061</v>
      </c>
      <c r="AN298" s="308" t="s">
        <v>244</v>
      </c>
      <c r="AO298" s="308" t="s">
        <v>245</v>
      </c>
      <c r="AP298" s="308" t="s">
        <v>246</v>
      </c>
      <c r="AQ298" s="308" t="s">
        <v>247</v>
      </c>
      <c r="AR298" s="308">
        <v>594</v>
      </c>
      <c r="AS298" s="308" t="s">
        <v>248</v>
      </c>
      <c r="AT298" s="249" t="s">
        <v>1356</v>
      </c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  <c r="GG298" s="306"/>
      <c r="GH298" s="306"/>
      <c r="GI298" s="306"/>
      <c r="GJ298" s="306"/>
      <c r="GK298" s="306"/>
      <c r="GL298" s="306"/>
      <c r="GM298" s="306"/>
      <c r="GN298" s="306"/>
      <c r="GO298" s="306"/>
      <c r="GP298" s="306"/>
      <c r="GQ298" s="306"/>
      <c r="GR298" s="306"/>
      <c r="GS298" s="306"/>
      <c r="GT298" s="306"/>
      <c r="GU298" s="306"/>
      <c r="GV298" s="306"/>
      <c r="GW298" s="306"/>
      <c r="GX298" s="306"/>
      <c r="GY298" s="306"/>
      <c r="GZ298" s="306"/>
      <c r="HA298" s="306"/>
      <c r="HB298" s="306"/>
      <c r="HC298" s="306"/>
      <c r="HD298" s="306"/>
      <c r="HE298" s="306"/>
      <c r="HF298" s="306"/>
      <c r="HG298" s="306"/>
      <c r="HH298" s="306"/>
      <c r="HI298" s="306"/>
      <c r="HJ298" s="306"/>
      <c r="HK298" s="306"/>
      <c r="HL298" s="306"/>
      <c r="HM298" s="306"/>
      <c r="HN298" s="306"/>
      <c r="HO298" s="306"/>
      <c r="HP298" s="306"/>
      <c r="HQ298" s="306"/>
      <c r="HR298" s="306"/>
      <c r="HS298" s="306"/>
      <c r="HT298" s="306"/>
      <c r="HU298" s="306"/>
      <c r="HV298" s="306"/>
      <c r="HW298" s="306"/>
      <c r="HX298" s="306"/>
      <c r="HY298" s="306"/>
      <c r="HZ298" s="306"/>
      <c r="IA298" s="306"/>
      <c r="IB298" s="306"/>
      <c r="IC298" s="306"/>
      <c r="ID298" s="306"/>
      <c r="IE298" s="306"/>
      <c r="IF298" s="306"/>
      <c r="IG298" s="306"/>
      <c r="IH298" s="306"/>
    </row>
    <row r="299" spans="1:242" s="219" customFormat="1" ht="15" customHeight="1" x14ac:dyDescent="0.3">
      <c r="A299" s="174">
        <v>7.03</v>
      </c>
      <c r="B299" s="231"/>
      <c r="C299" s="232" t="e">
        <f>VLOOKUP(BD.PD8[[#This Row],[Pos]],[18]!PPto[#Data],3,FALSE)</f>
        <v>#REF!</v>
      </c>
      <c r="D299" s="174" t="s">
        <v>23</v>
      </c>
      <c r="E299" s="305" t="str">
        <f>IF(BD.PD8[[#This Row],[.]]="*",VLOOKUP(BD.PD8[[#This Row],[Pos]],[18]Presupuesto!A:H,7,FALSE),"")</f>
        <v/>
      </c>
      <c r="F299" s="553" t="s">
        <v>509</v>
      </c>
      <c r="G299" s="174"/>
      <c r="H299" s="174"/>
      <c r="I299" s="174" t="s">
        <v>1305</v>
      </c>
      <c r="J299" s="382">
        <v>2</v>
      </c>
      <c r="K299" s="174" t="s">
        <v>117</v>
      </c>
      <c r="L299" s="382">
        <f>IF(BD.PD8[[#This Row],[Mon]]="DOP",1,HLOOKUP(BD.PD8[[#This Row],[Mon]],Data!$J$1:$K$2,2,FALSE))</f>
        <v>65</v>
      </c>
      <c r="M299" s="400">
        <v>7237</v>
      </c>
      <c r="N299" s="482">
        <f>BD.PD8[[#This Row],[Cant.]]*BD.PD8[[#This Row],[ Tasa ]]*BD.PD8[[#This Row],[ Precio Und.]]</f>
        <v>940810</v>
      </c>
      <c r="O299" s="386">
        <v>0.45</v>
      </c>
      <c r="P299" s="482">
        <f>IF(BD.PD8[[#This Row],[Liquid. '[%']]]&lt;&gt;0,(BD.PD8[[#This Row],[Valor Neto '[DOP']]]*BD.PD8[[#This Row],[Liquid. '[%']]])+BD.PD8[[#This Row],[Valor Neto '[DOP']]],BD.PD8[[#This Row],[Valor Neto '[DOP']]])</f>
        <v>1364174.5</v>
      </c>
      <c r="Q299" s="482">
        <f>BD.PD8[[#This Row],[Ppto. Orden Interna '[DOP']]]/HLOOKUP("USD",Data!$J$1:$K$2,2,FALSE)</f>
        <v>20987.3</v>
      </c>
      <c r="R299" s="398" t="s">
        <v>1306</v>
      </c>
      <c r="S299" s="387"/>
      <c r="T299" s="387"/>
      <c r="U299" s="492" t="s">
        <v>406</v>
      </c>
      <c r="V299" s="493">
        <v>801672</v>
      </c>
      <c r="W299" s="499" t="s">
        <v>355</v>
      </c>
      <c r="X299" s="174">
        <v>13</v>
      </c>
      <c r="Y299" s="399">
        <v>0.5</v>
      </c>
      <c r="Z299" s="395">
        <f>BD.PD8[[#This Row],[Av.P1 '[%']]]*BD.PD8[[#This Row],[Ppto. Orden Interna '[DOP']]]</f>
        <v>682087.25</v>
      </c>
      <c r="AA299" s="174">
        <v>16</v>
      </c>
      <c r="AB299" s="399">
        <v>0.5</v>
      </c>
      <c r="AC299" s="243">
        <f>BD.PD8[[#This Row],[Av.P2 '[%']]]*BD.PD8[[#This Row],[Ppto. Orden Interna '[DOP']]]</f>
        <v>682087.25</v>
      </c>
      <c r="AD299" s="249"/>
      <c r="AE299" s="389"/>
      <c r="AF299" s="243">
        <f>BD.PD8[[#This Row],[Av.P3 '[%']]]*BD.PD8[[#This Row],[Ppto. Orden Interna '[DOP']]]</f>
        <v>0</v>
      </c>
      <c r="AG299" s="243"/>
      <c r="AH299" s="243"/>
      <c r="AI299" s="243"/>
      <c r="AJ299" s="243"/>
      <c r="AK299" s="243"/>
      <c r="AL299" s="243"/>
      <c r="AM299" s="496">
        <f>BD.PD8[[#This Row],[Pago 3]]+BD.PD8[[#This Row],[Pago 2]]+BD.PD8[[#This Row],[Pago 1]]</f>
        <v>1364174.5</v>
      </c>
      <c r="AN299" s="308" t="s">
        <v>244</v>
      </c>
      <c r="AO299" s="308" t="s">
        <v>245</v>
      </c>
      <c r="AP299" s="308" t="s">
        <v>246</v>
      </c>
      <c r="AQ299" s="308" t="s">
        <v>247</v>
      </c>
      <c r="AR299" s="308">
        <v>594</v>
      </c>
      <c r="AS299" s="308" t="s">
        <v>248</v>
      </c>
      <c r="AT299" s="249" t="s">
        <v>1356</v>
      </c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  <c r="GG299" s="306"/>
      <c r="GH299" s="306"/>
      <c r="GI299" s="306"/>
      <c r="GJ299" s="306"/>
      <c r="GK299" s="306"/>
      <c r="GL299" s="306"/>
      <c r="GM299" s="306"/>
      <c r="GN299" s="306"/>
      <c r="GO299" s="306"/>
      <c r="GP299" s="306"/>
      <c r="GQ299" s="306"/>
      <c r="GR299" s="306"/>
      <c r="GS299" s="306"/>
      <c r="GT299" s="306"/>
      <c r="GU299" s="306"/>
      <c r="GV299" s="306"/>
      <c r="GW299" s="306"/>
      <c r="GX299" s="306"/>
      <c r="GY299" s="306"/>
      <c r="GZ299" s="306"/>
      <c r="HA299" s="306"/>
      <c r="HB299" s="306"/>
      <c r="HC299" s="306"/>
      <c r="HD299" s="306"/>
      <c r="HE299" s="306"/>
      <c r="HF299" s="306"/>
      <c r="HG299" s="306"/>
      <c r="HH299" s="306"/>
      <c r="HI299" s="306"/>
      <c r="HJ299" s="306"/>
      <c r="HK299" s="306"/>
      <c r="HL299" s="306"/>
      <c r="HM299" s="306"/>
      <c r="HN299" s="306"/>
      <c r="HO299" s="306"/>
      <c r="HP299" s="306"/>
      <c r="HQ299" s="306"/>
      <c r="HR299" s="306"/>
      <c r="HS299" s="306"/>
      <c r="HT299" s="306"/>
      <c r="HU299" s="306"/>
      <c r="HV299" s="306"/>
      <c r="HW299" s="306"/>
      <c r="HX299" s="306"/>
      <c r="HY299" s="306"/>
      <c r="HZ299" s="306"/>
      <c r="IA299" s="306"/>
      <c r="IB299" s="306"/>
      <c r="IC299" s="306"/>
      <c r="ID299" s="306"/>
      <c r="IE299" s="306"/>
      <c r="IF299" s="306"/>
      <c r="IG299" s="306"/>
      <c r="IH299" s="306"/>
    </row>
    <row r="300" spans="1:242" s="219" customFormat="1" ht="15" customHeight="1" x14ac:dyDescent="0.3">
      <c r="A300" s="174">
        <v>7.04</v>
      </c>
      <c r="B300" s="231" t="s">
        <v>243</v>
      </c>
      <c r="C300" s="232" t="e">
        <f>VLOOKUP(BD.PD8[[#This Row],[Pos]],[18]!PPto[#Data],3,FALSE)</f>
        <v>#REF!</v>
      </c>
      <c r="D300" s="233" t="s">
        <v>243</v>
      </c>
      <c r="E300" s="305">
        <f>IF(BD.PD8[[#This Row],[.]]="*",VLOOKUP(BD.PD8[[#This Row],[Pos]],[18]Presupuesto!A:H,7,FALSE),"")</f>
        <v>270980.85849206347</v>
      </c>
      <c r="F300" s="234"/>
      <c r="G300" s="174"/>
      <c r="H300" s="174"/>
      <c r="I300" s="174"/>
      <c r="J300" s="392">
        <v>1</v>
      </c>
      <c r="K300" s="233" t="s">
        <v>117</v>
      </c>
      <c r="L300" s="383">
        <f>IF(BD.PD8[[#This Row],[Mon]]="DOP",1,HLOOKUP(BD.PD8[[#This Row],[Mon]],Data!$J$1:$K$2,2,FALSE))</f>
        <v>65</v>
      </c>
      <c r="M300" s="490">
        <v>0</v>
      </c>
      <c r="N300" s="243">
        <f>BD.PD8[[#This Row],[Cant.]]*BD.PD8[[#This Row],[ Tasa ]]*BD.PD8[[#This Row],[ Precio Und.]]</f>
        <v>0</v>
      </c>
      <c r="O300" s="491">
        <v>0</v>
      </c>
      <c r="P300" s="243">
        <f>IF(BD.PD8[[#This Row],[Liquid. '[%']]]&lt;&gt;0,(BD.PD8[[#This Row],[Valor Neto '[DOP']]]*BD.PD8[[#This Row],[Liquid. '[%']]])+BD.PD8[[#This Row],[Valor Neto '[DOP']]],BD.PD8[[#This Row],[Valor Neto '[DOP']]])</f>
        <v>0</v>
      </c>
      <c r="Q300" s="243">
        <f>BD.PD8[[#This Row],[Ppto. Orden Interna '[DOP']]]/HLOOKUP("USD",Data!$J$1:$K$2,2,FALSE)</f>
        <v>0</v>
      </c>
      <c r="R300" s="381"/>
      <c r="S300" s="387"/>
      <c r="T300" s="387"/>
      <c r="U300" s="492" t="s">
        <v>406</v>
      </c>
      <c r="V300" s="493">
        <v>801672</v>
      </c>
      <c r="W300" s="494"/>
      <c r="X300" s="495"/>
      <c r="Y300" s="388"/>
      <c r="Z300" s="243">
        <f>BD.PD8[[#This Row],[Av.P1 '[%']]]*BD.PD8[[#This Row],[Ppto. Orden Interna '[DOP']]]</f>
        <v>0</v>
      </c>
      <c r="AA300" s="249"/>
      <c r="AB300" s="389"/>
      <c r="AC300" s="243">
        <f>BD.PD8[[#This Row],[Av.P2 '[%']]]*BD.PD8[[#This Row],[Ppto. Orden Interna '[DOP']]]</f>
        <v>0</v>
      </c>
      <c r="AD300" s="249"/>
      <c r="AE300" s="389"/>
      <c r="AF300" s="243">
        <f>BD.PD8[[#This Row],[Av.P3 '[%']]]*BD.PD8[[#This Row],[Ppto. Orden Interna '[DOP']]]</f>
        <v>0</v>
      </c>
      <c r="AG300" s="243"/>
      <c r="AH300" s="243"/>
      <c r="AI300" s="243"/>
      <c r="AJ300" s="243"/>
      <c r="AK300" s="243"/>
      <c r="AL300" s="243"/>
      <c r="AM300" s="496">
        <f>BD.PD8[[#This Row],[Pago 3]]+BD.PD8[[#This Row],[Pago 2]]+BD.PD8[[#This Row],[Pago 1]]</f>
        <v>0</v>
      </c>
      <c r="AN300" s="308" t="s">
        <v>244</v>
      </c>
      <c r="AO300" s="308" t="s">
        <v>245</v>
      </c>
      <c r="AP300" s="308" t="s">
        <v>246</v>
      </c>
      <c r="AQ300" s="308" t="s">
        <v>247</v>
      </c>
      <c r="AR300" s="308">
        <v>594</v>
      </c>
      <c r="AS300" s="308" t="s">
        <v>248</v>
      </c>
      <c r="AT300" s="249" t="s">
        <v>1356</v>
      </c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  <c r="GG300" s="306"/>
      <c r="GH300" s="306"/>
      <c r="GI300" s="306"/>
      <c r="GJ300" s="306"/>
      <c r="GK300" s="306"/>
      <c r="GL300" s="306"/>
      <c r="GM300" s="306"/>
      <c r="GN300" s="306"/>
      <c r="GO300" s="306"/>
      <c r="GP300" s="306"/>
      <c r="GQ300" s="306"/>
      <c r="GR300" s="306"/>
      <c r="GS300" s="306"/>
      <c r="GT300" s="306"/>
      <c r="GU300" s="306"/>
      <c r="GV300" s="306"/>
      <c r="GW300" s="306"/>
      <c r="GX300" s="306"/>
      <c r="GY300" s="306"/>
      <c r="GZ300" s="306"/>
      <c r="HA300" s="306"/>
      <c r="HB300" s="306"/>
      <c r="HC300" s="306"/>
      <c r="HD300" s="306"/>
      <c r="HE300" s="306"/>
      <c r="HF300" s="306"/>
      <c r="HG300" s="306"/>
      <c r="HH300" s="306"/>
      <c r="HI300" s="306"/>
      <c r="HJ300" s="306"/>
      <c r="HK300" s="306"/>
      <c r="HL300" s="306"/>
      <c r="HM300" s="306"/>
      <c r="HN300" s="306"/>
      <c r="HO300" s="306"/>
      <c r="HP300" s="306"/>
      <c r="HQ300" s="306"/>
      <c r="HR300" s="306"/>
      <c r="HS300" s="306"/>
      <c r="HT300" s="306"/>
      <c r="HU300" s="306"/>
      <c r="HV300" s="306"/>
      <c r="HW300" s="306"/>
      <c r="HX300" s="306"/>
      <c r="HY300" s="306"/>
      <c r="HZ300" s="306"/>
      <c r="IA300" s="306"/>
      <c r="IB300" s="306"/>
      <c r="IC300" s="306"/>
      <c r="ID300" s="306"/>
      <c r="IE300" s="306"/>
      <c r="IF300" s="306"/>
      <c r="IG300" s="306"/>
      <c r="IH300" s="306"/>
    </row>
    <row r="301" spans="1:242" s="219" customFormat="1" ht="15" customHeight="1" x14ac:dyDescent="0.3">
      <c r="A301" s="174">
        <v>7.04</v>
      </c>
      <c r="B301" s="231"/>
      <c r="C301" s="232" t="e">
        <f>VLOOKUP(BD.PD8[[#This Row],[Pos]],[18]!PPto[#Data],3,FALSE)</f>
        <v>#REF!</v>
      </c>
      <c r="D301" s="174" t="s">
        <v>23</v>
      </c>
      <c r="E301" s="305" t="str">
        <f>IF(BD.PD8[[#This Row],[.]]="*",VLOOKUP(BD.PD8[[#This Row],[Pos]],[18]Presupuesto!A:H,7,FALSE),"")</f>
        <v/>
      </c>
      <c r="F301" s="554" t="s">
        <v>510</v>
      </c>
      <c r="G301" s="174">
        <v>4512510979</v>
      </c>
      <c r="H301" s="174"/>
      <c r="I301" s="174" t="s">
        <v>273</v>
      </c>
      <c r="J301" s="382">
        <v>1</v>
      </c>
      <c r="K301" s="174" t="s">
        <v>117</v>
      </c>
      <c r="L301" s="383">
        <f>IF(BD.PD8[[#This Row],[Mon]]="DOP",1,HLOOKUP(BD.PD8[[#This Row],[Mon]],Data!$J$1:$K$2,2,FALSE))</f>
        <v>65</v>
      </c>
      <c r="M301" s="400">
        <v>25116</v>
      </c>
      <c r="N301" s="395">
        <f>BD.PD8[[#This Row],[Cant.]]*BD.PD8[[#This Row],[ Tasa ]]*BD.PD8[[#This Row],[ Precio Und.]]</f>
        <v>1632540</v>
      </c>
      <c r="O301" s="386">
        <v>0</v>
      </c>
      <c r="P301" s="395">
        <f>IF(BD.PD8[[#This Row],[Liquid. '[%']]]&lt;&gt;0,(BD.PD8[[#This Row],[Valor Neto '[DOP']]]*BD.PD8[[#This Row],[Liquid. '[%']]])+BD.PD8[[#This Row],[Valor Neto '[DOP']]],BD.PD8[[#This Row],[Valor Neto '[DOP']]])</f>
        <v>1632540</v>
      </c>
      <c r="Q301" s="395">
        <f>BD.PD8[[#This Row],[Ppto. Orden Interna '[DOP']]]/HLOOKUP("USD",Data!$J$1:$K$2,2,FALSE)</f>
        <v>25116</v>
      </c>
      <c r="R301" s="174" t="s">
        <v>511</v>
      </c>
      <c r="S301" s="481"/>
      <c r="T301" s="481"/>
      <c r="U301" s="492" t="s">
        <v>406</v>
      </c>
      <c r="V301" s="493">
        <v>801672</v>
      </c>
      <c r="W301" s="499" t="s">
        <v>511</v>
      </c>
      <c r="X301" s="174">
        <v>6</v>
      </c>
      <c r="Y301" s="399">
        <v>0.5</v>
      </c>
      <c r="Z301" s="395">
        <f>BD.PD8[[#This Row],[Av.P1 '[%']]]*BD.PD8[[#This Row],[Ppto. Orden Interna '[DOP']]]</f>
        <v>816270</v>
      </c>
      <c r="AA301" s="174">
        <v>16</v>
      </c>
      <c r="AB301" s="399">
        <v>0.5</v>
      </c>
      <c r="AC301" s="395">
        <f>BD.PD8[[#This Row],[Av.P2 '[%']]]*BD.PD8[[#This Row],[Ppto. Orden Interna '[DOP']]]</f>
        <v>816270</v>
      </c>
      <c r="AD301" s="249"/>
      <c r="AE301" s="389"/>
      <c r="AF301" s="243">
        <f>BD.PD8[[#This Row],[Av.P3 '[%']]]*BD.PD8[[#This Row],[Ppto. Orden Interna '[DOP']]]</f>
        <v>0</v>
      </c>
      <c r="AG301" s="243"/>
      <c r="AH301" s="243"/>
      <c r="AI301" s="243"/>
      <c r="AJ301" s="243"/>
      <c r="AK301" s="243"/>
      <c r="AL301" s="243"/>
      <c r="AM301" s="496">
        <f>BD.PD8[[#This Row],[Pago 3]]+BD.PD8[[#This Row],[Pago 2]]+BD.PD8[[#This Row],[Pago 1]]</f>
        <v>1632540</v>
      </c>
      <c r="AN301" s="308" t="s">
        <v>244</v>
      </c>
      <c r="AO301" s="308" t="s">
        <v>245</v>
      </c>
      <c r="AP301" s="308" t="s">
        <v>246</v>
      </c>
      <c r="AQ301" s="308" t="s">
        <v>247</v>
      </c>
      <c r="AR301" s="308">
        <v>594</v>
      </c>
      <c r="AS301" s="308" t="s">
        <v>258</v>
      </c>
      <c r="AT301" s="249" t="s">
        <v>1356</v>
      </c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306"/>
      <c r="BP301" s="306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306"/>
      <c r="CN301" s="306"/>
      <c r="CO301" s="306"/>
      <c r="CP301" s="306"/>
      <c r="CQ301" s="306"/>
      <c r="CR301" s="306"/>
      <c r="CS301" s="306"/>
      <c r="CT301" s="306"/>
      <c r="CU301" s="306"/>
      <c r="CV301" s="306"/>
      <c r="CW301" s="306"/>
      <c r="CX301" s="306"/>
      <c r="CY301" s="306"/>
      <c r="CZ301" s="306"/>
      <c r="DA301" s="306"/>
      <c r="DB301" s="306"/>
      <c r="DC301" s="306"/>
      <c r="DD301" s="306"/>
      <c r="DE301" s="306"/>
      <c r="DF301" s="306"/>
      <c r="DG301" s="306"/>
      <c r="DH301" s="306"/>
      <c r="DI301" s="306"/>
      <c r="DJ301" s="306"/>
      <c r="DK301" s="306"/>
      <c r="DL301" s="306"/>
      <c r="DM301" s="306"/>
      <c r="DN301" s="306"/>
      <c r="DO301" s="306"/>
      <c r="DP301" s="306"/>
      <c r="DQ301" s="306"/>
      <c r="DR301" s="306"/>
      <c r="DS301" s="306"/>
      <c r="DT301" s="306"/>
      <c r="DU301" s="306"/>
      <c r="DV301" s="306"/>
      <c r="DW301" s="306"/>
      <c r="DX301" s="306"/>
      <c r="DY301" s="306"/>
      <c r="DZ301" s="306"/>
      <c r="EA301" s="306"/>
      <c r="EB301" s="306"/>
      <c r="EC301" s="306"/>
      <c r="ED301" s="306"/>
      <c r="EE301" s="306"/>
      <c r="EF301" s="306"/>
      <c r="EG301" s="306"/>
      <c r="EH301" s="306"/>
      <c r="EI301" s="306"/>
      <c r="EJ301" s="306"/>
      <c r="EK301" s="306"/>
      <c r="EL301" s="306"/>
      <c r="EM301" s="306"/>
      <c r="EN301" s="306"/>
      <c r="EO301" s="306"/>
      <c r="EP301" s="306"/>
      <c r="EQ301" s="306"/>
      <c r="ER301" s="306"/>
      <c r="ES301" s="306"/>
      <c r="ET301" s="306"/>
      <c r="EU301" s="306"/>
      <c r="EV301" s="306"/>
      <c r="EW301" s="306"/>
      <c r="EX301" s="306"/>
      <c r="EY301" s="306"/>
      <c r="EZ301" s="306"/>
      <c r="FA301" s="306"/>
      <c r="FB301" s="306"/>
      <c r="FC301" s="306"/>
      <c r="FD301" s="306"/>
      <c r="FE301" s="306"/>
      <c r="FF301" s="306"/>
      <c r="FG301" s="306"/>
      <c r="FH301" s="306"/>
      <c r="FI301" s="306"/>
      <c r="FJ301" s="306"/>
      <c r="FK301" s="306"/>
      <c r="FL301" s="306"/>
      <c r="FM301" s="306"/>
      <c r="FN301" s="306"/>
      <c r="FO301" s="306"/>
      <c r="FP301" s="306"/>
      <c r="FQ301" s="306"/>
      <c r="FR301" s="306"/>
      <c r="FS301" s="306"/>
      <c r="FT301" s="306"/>
      <c r="FU301" s="306"/>
      <c r="FV301" s="306"/>
      <c r="FW301" s="306"/>
      <c r="FX301" s="306"/>
      <c r="FY301" s="306"/>
      <c r="FZ301" s="306"/>
      <c r="GA301" s="306"/>
      <c r="GB301" s="306"/>
      <c r="GC301" s="306"/>
      <c r="GD301" s="306"/>
      <c r="GE301" s="306"/>
      <c r="GF301" s="306"/>
      <c r="GG301" s="306"/>
      <c r="GH301" s="306"/>
      <c r="GI301" s="306"/>
      <c r="GJ301" s="306"/>
      <c r="GK301" s="306"/>
      <c r="GL301" s="306"/>
      <c r="GM301" s="306"/>
      <c r="GN301" s="306"/>
      <c r="GO301" s="306"/>
      <c r="GP301" s="306"/>
      <c r="GQ301" s="306"/>
      <c r="GR301" s="306"/>
      <c r="GS301" s="306"/>
      <c r="GT301" s="306"/>
      <c r="GU301" s="306"/>
      <c r="GV301" s="306"/>
      <c r="GW301" s="306"/>
      <c r="GX301" s="306"/>
      <c r="GY301" s="306"/>
      <c r="GZ301" s="306"/>
      <c r="HA301" s="306"/>
      <c r="HB301" s="306"/>
      <c r="HC301" s="306"/>
      <c r="HD301" s="306"/>
      <c r="HE301" s="306"/>
      <c r="HF301" s="306"/>
      <c r="HG301" s="306"/>
      <c r="HH301" s="306"/>
      <c r="HI301" s="306"/>
      <c r="HJ301" s="306"/>
      <c r="HK301" s="306"/>
      <c r="HL301" s="306"/>
      <c r="HM301" s="306"/>
      <c r="HN301" s="306"/>
      <c r="HO301" s="306"/>
      <c r="HP301" s="306"/>
      <c r="HQ301" s="306"/>
      <c r="HR301" s="306"/>
      <c r="HS301" s="306"/>
      <c r="HT301" s="306"/>
      <c r="HU301" s="306"/>
      <c r="HV301" s="306"/>
      <c r="HW301" s="306"/>
      <c r="HX301" s="306"/>
      <c r="HY301" s="306"/>
      <c r="HZ301" s="306"/>
      <c r="IA301" s="306"/>
      <c r="IB301" s="306"/>
      <c r="IC301" s="306"/>
      <c r="ID301" s="306"/>
      <c r="IE301" s="306"/>
      <c r="IF301" s="306"/>
      <c r="IG301" s="306"/>
      <c r="IH301" s="306"/>
    </row>
    <row r="302" spans="1:242" s="219" customFormat="1" ht="15" customHeight="1" x14ac:dyDescent="0.3">
      <c r="A302" s="174">
        <v>7.04</v>
      </c>
      <c r="B302" s="231"/>
      <c r="C302" s="232" t="e">
        <f>VLOOKUP(BD.PD8[[#This Row],[Pos]],[18]!PPto[#Data],3,FALSE)</f>
        <v>#REF!</v>
      </c>
      <c r="D302" s="174" t="s">
        <v>23</v>
      </c>
      <c r="E302" s="305" t="str">
        <f>IF(BD.PD8[[#This Row],[.]]="*",VLOOKUP(BD.PD8[[#This Row],[Pos]],[18]Presupuesto!A:H,7,FALSE),"")</f>
        <v/>
      </c>
      <c r="F302" s="358" t="s">
        <v>1328</v>
      </c>
      <c r="G302" s="174"/>
      <c r="H302" s="174"/>
      <c r="I302" s="174" t="s">
        <v>1303</v>
      </c>
      <c r="J302" s="382">
        <v>1</v>
      </c>
      <c r="K302" s="174" t="s">
        <v>189</v>
      </c>
      <c r="L302" s="383" t="e">
        <f>IF(BD.PD8[[#This Row],[Mon]]="DOP",1,HLOOKUP(BD.PD8[[#This Row],[Mon]],Data!$J$1:$K$2,2,FALSE))</f>
        <v>#N/A</v>
      </c>
      <c r="M302" s="400">
        <v>11751</v>
      </c>
      <c r="N302" s="395" t="e">
        <f>BD.PD8[[#This Row],[Cant.]]*BD.PD8[[#This Row],[ Tasa ]]*BD.PD8[[#This Row],[ Precio Und.]]</f>
        <v>#N/A</v>
      </c>
      <c r="O302" s="386"/>
      <c r="P302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302" s="395" t="e">
        <f>BD.PD8[[#This Row],[Ppto. Orden Interna '[DOP']]]/HLOOKUP("USD",Data!$J$1:$K$2,2,FALSE)</f>
        <v>#N/A</v>
      </c>
      <c r="R302" s="381" t="s">
        <v>512</v>
      </c>
      <c r="S302" s="387"/>
      <c r="T302" s="387"/>
      <c r="U302" s="492" t="s">
        <v>406</v>
      </c>
      <c r="V302" s="493">
        <v>801672</v>
      </c>
      <c r="W302" s="402" t="s">
        <v>512</v>
      </c>
      <c r="X302" s="495">
        <v>13</v>
      </c>
      <c r="Y302" s="388">
        <v>0.5</v>
      </c>
      <c r="Z302" s="243" t="e">
        <f>BD.PD8[[#This Row],[Av.P1 '[%']]]*BD.PD8[[#This Row],[Ppto. Orden Interna '[DOP']]]</f>
        <v>#N/A</v>
      </c>
      <c r="AA302" s="495">
        <v>15</v>
      </c>
      <c r="AB302" s="388">
        <v>0.5</v>
      </c>
      <c r="AC302" s="243" t="e">
        <f>BD.PD8[[#This Row],[Av.P2 '[%']]]*BD.PD8[[#This Row],[Ppto. Orden Interna '[DOP']]]</f>
        <v>#N/A</v>
      </c>
      <c r="AD302" s="249"/>
      <c r="AE302" s="389"/>
      <c r="AF302" s="243" t="e">
        <f>BD.PD8[[#This Row],[Av.P3 '[%']]]*BD.PD8[[#This Row],[Ppto. Orden Interna '[DOP']]]</f>
        <v>#N/A</v>
      </c>
      <c r="AG302" s="243"/>
      <c r="AH302" s="243"/>
      <c r="AI302" s="243"/>
      <c r="AJ302" s="243"/>
      <c r="AK302" s="243"/>
      <c r="AL302" s="243"/>
      <c r="AM302" s="496" t="e">
        <f>BD.PD8[[#This Row],[Pago 3]]+BD.PD8[[#This Row],[Pago 2]]+BD.PD8[[#This Row],[Pago 1]]</f>
        <v>#N/A</v>
      </c>
      <c r="AN302" s="308" t="s">
        <v>244</v>
      </c>
      <c r="AO302" s="308" t="s">
        <v>245</v>
      </c>
      <c r="AP302" s="308" t="s">
        <v>246</v>
      </c>
      <c r="AQ302" s="308" t="s">
        <v>247</v>
      </c>
      <c r="AR302" s="308">
        <v>594</v>
      </c>
      <c r="AS302" s="308" t="s">
        <v>248</v>
      </c>
      <c r="AT302" s="249" t="s">
        <v>1356</v>
      </c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306"/>
      <c r="BP302" s="306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306"/>
      <c r="CN302" s="306"/>
      <c r="CO302" s="306"/>
      <c r="CP302" s="306"/>
      <c r="CQ302" s="306"/>
      <c r="CR302" s="306"/>
      <c r="CS302" s="306"/>
      <c r="CT302" s="306"/>
      <c r="CU302" s="306"/>
      <c r="CV302" s="306"/>
      <c r="CW302" s="306"/>
      <c r="CX302" s="306"/>
      <c r="CY302" s="306"/>
      <c r="CZ302" s="306"/>
      <c r="DA302" s="306"/>
      <c r="DB302" s="306"/>
      <c r="DC302" s="306"/>
      <c r="DD302" s="306"/>
      <c r="DE302" s="306"/>
      <c r="DF302" s="306"/>
      <c r="DG302" s="306"/>
      <c r="DH302" s="306"/>
      <c r="DI302" s="306"/>
      <c r="DJ302" s="306"/>
      <c r="DK302" s="306"/>
      <c r="DL302" s="306"/>
      <c r="DM302" s="306"/>
      <c r="DN302" s="306"/>
      <c r="DO302" s="306"/>
      <c r="DP302" s="306"/>
      <c r="DQ302" s="306"/>
      <c r="DR302" s="306"/>
      <c r="DS302" s="306"/>
      <c r="DT302" s="306"/>
      <c r="DU302" s="306"/>
      <c r="DV302" s="306"/>
      <c r="DW302" s="306"/>
      <c r="DX302" s="306"/>
      <c r="DY302" s="306"/>
      <c r="DZ302" s="306"/>
      <c r="EA302" s="306"/>
      <c r="EB302" s="306"/>
      <c r="EC302" s="306"/>
      <c r="ED302" s="306"/>
      <c r="EE302" s="306"/>
      <c r="EF302" s="306"/>
      <c r="EG302" s="306"/>
      <c r="EH302" s="306"/>
      <c r="EI302" s="306"/>
      <c r="EJ302" s="306"/>
      <c r="EK302" s="306"/>
      <c r="EL302" s="306"/>
      <c r="EM302" s="306"/>
      <c r="EN302" s="306"/>
      <c r="EO302" s="306"/>
      <c r="EP302" s="306"/>
      <c r="EQ302" s="306"/>
      <c r="ER302" s="306"/>
      <c r="ES302" s="306"/>
      <c r="ET302" s="306"/>
      <c r="EU302" s="306"/>
      <c r="EV302" s="306"/>
      <c r="EW302" s="306"/>
      <c r="EX302" s="306"/>
      <c r="EY302" s="306"/>
      <c r="EZ302" s="306"/>
      <c r="FA302" s="306"/>
      <c r="FB302" s="306"/>
      <c r="FC302" s="306"/>
      <c r="FD302" s="306"/>
      <c r="FE302" s="306"/>
      <c r="FF302" s="306"/>
      <c r="FG302" s="306"/>
      <c r="FH302" s="306"/>
      <c r="FI302" s="306"/>
      <c r="FJ302" s="306"/>
      <c r="FK302" s="306"/>
      <c r="FL302" s="306"/>
      <c r="FM302" s="306"/>
      <c r="FN302" s="306"/>
      <c r="FO302" s="306"/>
      <c r="FP302" s="306"/>
      <c r="FQ302" s="306"/>
      <c r="FR302" s="306"/>
      <c r="FS302" s="306"/>
      <c r="FT302" s="306"/>
      <c r="FU302" s="306"/>
      <c r="FV302" s="306"/>
      <c r="FW302" s="306"/>
      <c r="FX302" s="306"/>
      <c r="FY302" s="306"/>
      <c r="FZ302" s="306"/>
      <c r="GA302" s="306"/>
      <c r="GB302" s="306"/>
      <c r="GC302" s="306"/>
      <c r="GD302" s="306"/>
      <c r="GE302" s="306"/>
      <c r="GF302" s="306"/>
      <c r="GG302" s="306"/>
      <c r="GH302" s="306"/>
      <c r="GI302" s="306"/>
      <c r="GJ302" s="306"/>
      <c r="GK302" s="306"/>
      <c r="GL302" s="306"/>
      <c r="GM302" s="306"/>
      <c r="GN302" s="306"/>
      <c r="GO302" s="306"/>
      <c r="GP302" s="306"/>
      <c r="GQ302" s="306"/>
      <c r="GR302" s="306"/>
      <c r="GS302" s="306"/>
      <c r="GT302" s="306"/>
      <c r="GU302" s="306"/>
      <c r="GV302" s="306"/>
      <c r="GW302" s="306"/>
      <c r="GX302" s="306"/>
      <c r="GY302" s="306"/>
      <c r="GZ302" s="306"/>
      <c r="HA302" s="306"/>
      <c r="HB302" s="306"/>
      <c r="HC302" s="306"/>
      <c r="HD302" s="306"/>
      <c r="HE302" s="306"/>
      <c r="HF302" s="306"/>
      <c r="HG302" s="306"/>
      <c r="HH302" s="306"/>
      <c r="HI302" s="306"/>
      <c r="HJ302" s="306"/>
      <c r="HK302" s="306"/>
      <c r="HL302" s="306"/>
      <c r="HM302" s="306"/>
      <c r="HN302" s="306"/>
      <c r="HO302" s="306"/>
      <c r="HP302" s="306"/>
      <c r="HQ302" s="306"/>
      <c r="HR302" s="306"/>
      <c r="HS302" s="306"/>
      <c r="HT302" s="306"/>
      <c r="HU302" s="306"/>
      <c r="HV302" s="306"/>
      <c r="HW302" s="306"/>
      <c r="HX302" s="306"/>
      <c r="HY302" s="306"/>
      <c r="HZ302" s="306"/>
      <c r="IA302" s="306"/>
      <c r="IB302" s="306"/>
      <c r="IC302" s="306"/>
      <c r="ID302" s="306"/>
      <c r="IE302" s="306"/>
      <c r="IF302" s="306"/>
      <c r="IG302" s="306"/>
      <c r="IH302" s="306"/>
    </row>
    <row r="303" spans="1:242" s="219" customFormat="1" ht="19.95" customHeight="1" x14ac:dyDescent="0.3">
      <c r="A303" s="174">
        <v>7.04</v>
      </c>
      <c r="B303" s="231"/>
      <c r="C303" s="232" t="e">
        <f>VLOOKUP(BD.PD8[[#This Row],[Pos]],[18]!PPto[#Data],3,FALSE)</f>
        <v>#REF!</v>
      </c>
      <c r="D303" s="174" t="s">
        <v>23</v>
      </c>
      <c r="E303" s="305" t="str">
        <f>IF(BD.PD8[[#This Row],[.]]="*",VLOOKUP(BD.PD8[[#This Row],[Pos]],[18]Presupuesto!A:H,7,FALSE),"")</f>
        <v/>
      </c>
      <c r="F303" s="555" t="s">
        <v>513</v>
      </c>
      <c r="G303" s="174"/>
      <c r="H303" s="174"/>
      <c r="I303" s="174" t="s">
        <v>1295</v>
      </c>
      <c r="J303" s="382">
        <v>510</v>
      </c>
      <c r="K303" s="174" t="s">
        <v>117</v>
      </c>
      <c r="L303" s="383">
        <f>IF(BD.PD8[[#This Row],[Mon]]="DOP",1,HLOOKUP(BD.PD8[[#This Row],[Mon]],Data!$J$1:$K$2,2,FALSE))</f>
        <v>65</v>
      </c>
      <c r="M303" s="384">
        <v>23.05</v>
      </c>
      <c r="N303" s="243">
        <f>BD.PD8[[#This Row],[Cant.]]*BD.PD8[[#This Row],[ Tasa ]]*BD.PD8[[#This Row],[ Precio Und.]]</f>
        <v>764107.5</v>
      </c>
      <c r="O303" s="386">
        <v>0.05</v>
      </c>
      <c r="P303" s="243">
        <f>IF(BD.PD8[[#This Row],[Liquid. '[%']]]&lt;&gt;0,(BD.PD8[[#This Row],[Valor Neto '[DOP']]]*BD.PD8[[#This Row],[Liquid. '[%']]])+BD.PD8[[#This Row],[Valor Neto '[DOP']]],BD.PD8[[#This Row],[Valor Neto '[DOP']]])</f>
        <v>802312.875</v>
      </c>
      <c r="Q303" s="243">
        <f>BD.PD8[[#This Row],[Ppto. Orden Interna '[DOP']]]/HLOOKUP("USD",Data!$J$1:$K$2,2,FALSE)</f>
        <v>12343.275</v>
      </c>
      <c r="R303" s="381" t="s">
        <v>514</v>
      </c>
      <c r="S303" s="387"/>
      <c r="T303" s="387"/>
      <c r="U303" s="492" t="s">
        <v>406</v>
      </c>
      <c r="V303" s="493">
        <v>801672</v>
      </c>
      <c r="W303" s="494" t="s">
        <v>1329</v>
      </c>
      <c r="X303" s="495">
        <v>6</v>
      </c>
      <c r="Y303" s="388">
        <v>0.5</v>
      </c>
      <c r="Z303" s="243">
        <f>BD.PD8[[#This Row],[Av.P1 '[%']]]*BD.PD8[[#This Row],[Ppto. Orden Interna '[DOP']]]</f>
        <v>401156.4375</v>
      </c>
      <c r="AA303" s="495">
        <v>8</v>
      </c>
      <c r="AB303" s="388">
        <v>0.5</v>
      </c>
      <c r="AC303" s="243">
        <f>BD.PD8[[#This Row],[Av.P2 '[%']]]*BD.PD8[[#This Row],[Ppto. Orden Interna '[DOP']]]</f>
        <v>401156.4375</v>
      </c>
      <c r="AD303" s="249"/>
      <c r="AE303" s="389"/>
      <c r="AF303" s="243">
        <f>BD.PD8[[#This Row],[Av.P3 '[%']]]*BD.PD8[[#This Row],[Ppto. Orden Interna '[DOP']]]</f>
        <v>0</v>
      </c>
      <c r="AG303" s="243"/>
      <c r="AH303" s="243"/>
      <c r="AI303" s="243"/>
      <c r="AJ303" s="243"/>
      <c r="AK303" s="243"/>
      <c r="AL303" s="243"/>
      <c r="AM303" s="496">
        <f>BD.PD8[[#This Row],[Pago 3]]+BD.PD8[[#This Row],[Pago 2]]+BD.PD8[[#This Row],[Pago 1]]</f>
        <v>802312.875</v>
      </c>
      <c r="AN303" s="308" t="s">
        <v>244</v>
      </c>
      <c r="AO303" s="308" t="s">
        <v>245</v>
      </c>
      <c r="AP303" s="308" t="s">
        <v>246</v>
      </c>
      <c r="AQ303" s="308" t="s">
        <v>247</v>
      </c>
      <c r="AR303" s="308">
        <v>594</v>
      </c>
      <c r="AS303" s="308" t="s">
        <v>248</v>
      </c>
      <c r="AT303" s="249" t="s">
        <v>1356</v>
      </c>
      <c r="AU303" s="306"/>
      <c r="AV303" s="306"/>
      <c r="AW303" s="306"/>
      <c r="AX303" s="306"/>
      <c r="AY303" s="306"/>
      <c r="AZ303" s="306"/>
      <c r="BA303" s="306"/>
      <c r="BB303" s="306"/>
      <c r="BC303" s="306"/>
      <c r="BD303" s="306"/>
      <c r="BE303" s="306"/>
      <c r="BF303" s="306"/>
      <c r="BG303" s="306"/>
      <c r="BH303" s="306"/>
      <c r="BI303" s="306"/>
      <c r="BJ303" s="306"/>
      <c r="BK303" s="306"/>
      <c r="BL303" s="306"/>
      <c r="BM303" s="306"/>
      <c r="BN303" s="306"/>
      <c r="BO303" s="306"/>
      <c r="BP303" s="306"/>
      <c r="BQ303" s="306"/>
      <c r="BR303" s="306"/>
      <c r="BS303" s="306"/>
      <c r="BT303" s="306"/>
      <c r="BU303" s="306"/>
      <c r="BV303" s="306"/>
      <c r="BW303" s="306"/>
      <c r="BX303" s="306"/>
      <c r="BY303" s="306"/>
      <c r="BZ303" s="306"/>
      <c r="CA303" s="306"/>
      <c r="CB303" s="306"/>
      <c r="CC303" s="306"/>
      <c r="CD303" s="306"/>
      <c r="CE303" s="306"/>
      <c r="CF303" s="306"/>
      <c r="CG303" s="306"/>
      <c r="CH303" s="306"/>
      <c r="CI303" s="306"/>
      <c r="CJ303" s="306"/>
      <c r="CK303" s="306"/>
      <c r="CL303" s="306"/>
      <c r="CM303" s="306"/>
      <c r="CN303" s="306"/>
      <c r="CO303" s="306"/>
      <c r="CP303" s="306"/>
      <c r="CQ303" s="306"/>
      <c r="CR303" s="306"/>
      <c r="CS303" s="306"/>
      <c r="CT303" s="306"/>
      <c r="CU303" s="306"/>
      <c r="CV303" s="306"/>
      <c r="CW303" s="306"/>
      <c r="CX303" s="306"/>
      <c r="CY303" s="306"/>
      <c r="CZ303" s="306"/>
      <c r="DA303" s="306"/>
      <c r="DB303" s="306"/>
      <c r="DC303" s="306"/>
      <c r="DD303" s="306"/>
      <c r="DE303" s="306"/>
      <c r="DF303" s="306"/>
      <c r="DG303" s="306"/>
      <c r="DH303" s="306"/>
      <c r="DI303" s="306"/>
      <c r="DJ303" s="306"/>
      <c r="DK303" s="306"/>
      <c r="DL303" s="306"/>
      <c r="DM303" s="306"/>
      <c r="DN303" s="306"/>
      <c r="DO303" s="306"/>
      <c r="DP303" s="306"/>
      <c r="DQ303" s="306"/>
      <c r="DR303" s="306"/>
      <c r="DS303" s="306"/>
      <c r="DT303" s="306"/>
      <c r="DU303" s="306"/>
      <c r="DV303" s="306"/>
      <c r="DW303" s="306"/>
      <c r="DX303" s="306"/>
      <c r="DY303" s="306"/>
      <c r="DZ303" s="306"/>
      <c r="EA303" s="306"/>
      <c r="EB303" s="306"/>
      <c r="EC303" s="306"/>
      <c r="ED303" s="306"/>
      <c r="EE303" s="306"/>
      <c r="EF303" s="306"/>
      <c r="EG303" s="306"/>
      <c r="EH303" s="306"/>
      <c r="EI303" s="306"/>
      <c r="EJ303" s="306"/>
      <c r="EK303" s="306"/>
      <c r="EL303" s="306"/>
      <c r="EM303" s="306"/>
      <c r="EN303" s="306"/>
      <c r="EO303" s="306"/>
      <c r="EP303" s="306"/>
      <c r="EQ303" s="306"/>
      <c r="ER303" s="306"/>
      <c r="ES303" s="306"/>
      <c r="ET303" s="306"/>
      <c r="EU303" s="306"/>
      <c r="EV303" s="306"/>
      <c r="EW303" s="306"/>
      <c r="EX303" s="306"/>
      <c r="EY303" s="306"/>
      <c r="EZ303" s="306"/>
      <c r="FA303" s="306"/>
      <c r="FB303" s="306"/>
      <c r="FC303" s="306"/>
      <c r="FD303" s="306"/>
      <c r="FE303" s="306"/>
      <c r="FF303" s="306"/>
      <c r="FG303" s="306"/>
      <c r="FH303" s="306"/>
      <c r="FI303" s="306"/>
      <c r="FJ303" s="306"/>
      <c r="FK303" s="306"/>
      <c r="FL303" s="306"/>
      <c r="FM303" s="306"/>
      <c r="FN303" s="306"/>
      <c r="FO303" s="306"/>
      <c r="FP303" s="306"/>
      <c r="FQ303" s="306"/>
      <c r="FR303" s="306"/>
      <c r="FS303" s="306"/>
      <c r="FT303" s="306"/>
      <c r="FU303" s="306"/>
      <c r="FV303" s="306"/>
      <c r="FW303" s="306"/>
      <c r="FX303" s="306"/>
      <c r="FY303" s="306"/>
      <c r="FZ303" s="306"/>
      <c r="GA303" s="306"/>
      <c r="GB303" s="306"/>
      <c r="GC303" s="306"/>
      <c r="GD303" s="306"/>
      <c r="GE303" s="306"/>
      <c r="GF303" s="306"/>
      <c r="GG303" s="306"/>
      <c r="GH303" s="306"/>
      <c r="GI303" s="306"/>
      <c r="GJ303" s="306"/>
      <c r="GK303" s="306"/>
      <c r="GL303" s="306"/>
      <c r="GM303" s="306"/>
      <c r="GN303" s="306"/>
      <c r="GO303" s="306"/>
      <c r="GP303" s="306"/>
      <c r="GQ303" s="306"/>
      <c r="GR303" s="306"/>
      <c r="GS303" s="306"/>
      <c r="GT303" s="306"/>
      <c r="GU303" s="306"/>
      <c r="GV303" s="306"/>
      <c r="GW303" s="306"/>
      <c r="GX303" s="306"/>
      <c r="GY303" s="306"/>
      <c r="GZ303" s="306"/>
      <c r="HA303" s="306"/>
      <c r="HB303" s="306"/>
      <c r="HC303" s="306"/>
      <c r="HD303" s="306"/>
      <c r="HE303" s="306"/>
      <c r="HF303" s="306"/>
      <c r="HG303" s="306"/>
      <c r="HH303" s="306"/>
      <c r="HI303" s="306"/>
      <c r="HJ303" s="306"/>
      <c r="HK303" s="306"/>
      <c r="HL303" s="306"/>
      <c r="HM303" s="306"/>
      <c r="HN303" s="306"/>
      <c r="HO303" s="306"/>
      <c r="HP303" s="306"/>
      <c r="HQ303" s="306"/>
      <c r="HR303" s="306"/>
      <c r="HS303" s="306"/>
      <c r="HT303" s="306"/>
      <c r="HU303" s="306"/>
      <c r="HV303" s="306"/>
      <c r="HW303" s="306"/>
      <c r="HX303" s="306"/>
      <c r="HY303" s="306"/>
      <c r="HZ303" s="306"/>
      <c r="IA303" s="306"/>
      <c r="IB303" s="306"/>
      <c r="IC303" s="306"/>
      <c r="ID303" s="306"/>
      <c r="IE303" s="306"/>
      <c r="IF303" s="306"/>
      <c r="IG303" s="306"/>
      <c r="IH303" s="306"/>
    </row>
    <row r="304" spans="1:242" s="219" customFormat="1" ht="19.95" customHeight="1" x14ac:dyDescent="0.3">
      <c r="A304" s="174">
        <v>7.04</v>
      </c>
      <c r="B304" s="231"/>
      <c r="C304" s="232" t="e">
        <f>VLOOKUP(BD.PD8[[#This Row],[Pos]],[18]!PPto[#Data],3,FALSE)</f>
        <v>#REF!</v>
      </c>
      <c r="D304" s="174" t="s">
        <v>23</v>
      </c>
      <c r="E304" s="305" t="str">
        <f>IF(BD.PD8[[#This Row],[.]]="*",VLOOKUP(BD.PD8[[#This Row],[Pos]],[18]Presupuesto!A:H,7,FALSE),"")</f>
        <v/>
      </c>
      <c r="F304" s="502" t="s">
        <v>515</v>
      </c>
      <c r="G304" s="174">
        <v>4600073981</v>
      </c>
      <c r="H304" s="174"/>
      <c r="I304" s="174" t="s">
        <v>251</v>
      </c>
      <c r="J304" s="382">
        <v>60</v>
      </c>
      <c r="K304" s="174" t="s">
        <v>260</v>
      </c>
      <c r="L304" s="383">
        <f>IF(BD.PD8[[#This Row],[Mon]]="DOP",1,HLOOKUP(BD.PD8[[#This Row],[Mon]],Data!$J$1:$K$2,2,FALSE))</f>
        <v>1</v>
      </c>
      <c r="M304" s="384">
        <v>2389.0038333333337</v>
      </c>
      <c r="N304" s="243">
        <f>BD.PD8[[#This Row],[Cant.]]*BD.PD8[[#This Row],[ Tasa ]]*BD.PD8[[#This Row],[ Precio Und.]]</f>
        <v>143340.23000000001</v>
      </c>
      <c r="O304" s="386">
        <v>0</v>
      </c>
      <c r="P304" s="243">
        <f>IF(BD.PD8[[#This Row],[Liquid. '[%']]]&lt;&gt;0,(BD.PD8[[#This Row],[Valor Neto '[DOP']]]*BD.PD8[[#This Row],[Liquid. '[%']]])+BD.PD8[[#This Row],[Valor Neto '[DOP']]],BD.PD8[[#This Row],[Valor Neto '[DOP']]])</f>
        <v>143340.23000000001</v>
      </c>
      <c r="Q304" s="243">
        <f>BD.PD8[[#This Row],[Ppto. Orden Interna '[DOP']]]/HLOOKUP("USD",Data!$J$1:$K$2,2,FALSE)</f>
        <v>2205.234307692308</v>
      </c>
      <c r="R304" s="381" t="s">
        <v>514</v>
      </c>
      <c r="S304" s="387"/>
      <c r="T304" s="387"/>
      <c r="U304" s="492" t="s">
        <v>406</v>
      </c>
      <c r="V304" s="493">
        <v>801672</v>
      </c>
      <c r="W304" s="494" t="s">
        <v>1329</v>
      </c>
      <c r="X304" s="495">
        <v>6</v>
      </c>
      <c r="Y304" s="388">
        <v>0.5</v>
      </c>
      <c r="Z304" s="243">
        <f>BD.PD8[[#This Row],[Av.P1 '[%']]]*BD.PD8[[#This Row],[Ppto. Orden Interna '[DOP']]]</f>
        <v>71670.115000000005</v>
      </c>
      <c r="AA304" s="495">
        <v>8</v>
      </c>
      <c r="AB304" s="388">
        <v>0.5</v>
      </c>
      <c r="AC304" s="243">
        <f>BD.PD8[[#This Row],[Av.P2 '[%']]]*BD.PD8[[#This Row],[Ppto. Orden Interna '[DOP']]]</f>
        <v>71670.115000000005</v>
      </c>
      <c r="AD304" s="249"/>
      <c r="AE304" s="389"/>
      <c r="AF304" s="243">
        <f>BD.PD8[[#This Row],[Av.P3 '[%']]]*BD.PD8[[#This Row],[Ppto. Orden Interna '[DOP']]]</f>
        <v>0</v>
      </c>
      <c r="AG304" s="243"/>
      <c r="AH304" s="243"/>
      <c r="AI304" s="243"/>
      <c r="AJ304" s="243"/>
      <c r="AK304" s="243"/>
      <c r="AL304" s="243"/>
      <c r="AM304" s="496">
        <f>BD.PD8[[#This Row],[Pago 3]]+BD.PD8[[#This Row],[Pago 2]]+BD.PD8[[#This Row],[Pago 1]]</f>
        <v>143340.23000000001</v>
      </c>
      <c r="AN304" s="308" t="s">
        <v>244</v>
      </c>
      <c r="AO304" s="308" t="s">
        <v>245</v>
      </c>
      <c r="AP304" s="308" t="s">
        <v>246</v>
      </c>
      <c r="AQ304" s="308" t="s">
        <v>247</v>
      </c>
      <c r="AR304" s="308">
        <v>594</v>
      </c>
      <c r="AS304" s="308" t="s">
        <v>258</v>
      </c>
      <c r="AT304" s="249" t="s">
        <v>1356</v>
      </c>
      <c r="AU304" s="306"/>
      <c r="AV304" s="306"/>
      <c r="AW304" s="306"/>
      <c r="AX304" s="306"/>
      <c r="AY304" s="306"/>
      <c r="AZ304" s="306"/>
      <c r="BA304" s="306"/>
      <c r="BB304" s="306"/>
      <c r="BC304" s="306"/>
      <c r="BD304" s="306"/>
      <c r="BE304" s="306"/>
      <c r="BF304" s="306"/>
      <c r="BG304" s="306"/>
      <c r="BH304" s="306"/>
      <c r="BI304" s="306"/>
      <c r="BJ304" s="306"/>
      <c r="BK304" s="306"/>
      <c r="BL304" s="306"/>
      <c r="BM304" s="306"/>
      <c r="BN304" s="306"/>
      <c r="BO304" s="306"/>
      <c r="BP304" s="306"/>
      <c r="BQ304" s="306"/>
      <c r="BR304" s="306"/>
      <c r="BS304" s="306"/>
      <c r="BT304" s="306"/>
      <c r="BU304" s="306"/>
      <c r="BV304" s="306"/>
      <c r="BW304" s="306"/>
      <c r="BX304" s="306"/>
      <c r="BY304" s="306"/>
      <c r="BZ304" s="306"/>
      <c r="CA304" s="306"/>
      <c r="CB304" s="306"/>
      <c r="CC304" s="306"/>
      <c r="CD304" s="306"/>
      <c r="CE304" s="306"/>
      <c r="CF304" s="306"/>
      <c r="CG304" s="306"/>
      <c r="CH304" s="306"/>
      <c r="CI304" s="306"/>
      <c r="CJ304" s="306"/>
      <c r="CK304" s="306"/>
      <c r="CL304" s="306"/>
      <c r="CM304" s="306"/>
      <c r="CN304" s="306"/>
      <c r="CO304" s="306"/>
      <c r="CP304" s="306"/>
      <c r="CQ304" s="306"/>
      <c r="CR304" s="306"/>
      <c r="CS304" s="306"/>
      <c r="CT304" s="306"/>
      <c r="CU304" s="306"/>
      <c r="CV304" s="306"/>
      <c r="CW304" s="306"/>
      <c r="CX304" s="306"/>
      <c r="CY304" s="306"/>
      <c r="CZ304" s="306"/>
      <c r="DA304" s="306"/>
      <c r="DB304" s="306"/>
      <c r="DC304" s="306"/>
      <c r="DD304" s="306"/>
      <c r="DE304" s="306"/>
      <c r="DF304" s="306"/>
      <c r="DG304" s="306"/>
      <c r="DH304" s="306"/>
      <c r="DI304" s="306"/>
      <c r="DJ304" s="306"/>
      <c r="DK304" s="306"/>
      <c r="DL304" s="306"/>
      <c r="DM304" s="306"/>
      <c r="DN304" s="306"/>
      <c r="DO304" s="306"/>
      <c r="DP304" s="306"/>
      <c r="DQ304" s="306"/>
      <c r="DR304" s="306"/>
      <c r="DS304" s="306"/>
      <c r="DT304" s="306"/>
      <c r="DU304" s="306"/>
      <c r="DV304" s="306"/>
      <c r="DW304" s="306"/>
      <c r="DX304" s="306"/>
      <c r="DY304" s="306"/>
      <c r="DZ304" s="306"/>
      <c r="EA304" s="306"/>
      <c r="EB304" s="306"/>
      <c r="EC304" s="306"/>
      <c r="ED304" s="306"/>
      <c r="EE304" s="306"/>
      <c r="EF304" s="306"/>
      <c r="EG304" s="306"/>
      <c r="EH304" s="306"/>
      <c r="EI304" s="306"/>
      <c r="EJ304" s="306"/>
      <c r="EK304" s="306"/>
      <c r="EL304" s="306"/>
      <c r="EM304" s="306"/>
      <c r="EN304" s="306"/>
      <c r="EO304" s="306"/>
      <c r="EP304" s="306"/>
      <c r="EQ304" s="306"/>
      <c r="ER304" s="306"/>
      <c r="ES304" s="306"/>
      <c r="ET304" s="306"/>
      <c r="EU304" s="306"/>
      <c r="EV304" s="306"/>
      <c r="EW304" s="306"/>
      <c r="EX304" s="306"/>
      <c r="EY304" s="306"/>
      <c r="EZ304" s="306"/>
      <c r="FA304" s="306"/>
      <c r="FB304" s="306"/>
      <c r="FC304" s="306"/>
      <c r="FD304" s="306"/>
      <c r="FE304" s="306"/>
      <c r="FF304" s="306"/>
      <c r="FG304" s="306"/>
      <c r="FH304" s="306"/>
      <c r="FI304" s="306"/>
      <c r="FJ304" s="306"/>
      <c r="FK304" s="306"/>
      <c r="FL304" s="306"/>
      <c r="FM304" s="306"/>
      <c r="FN304" s="306"/>
      <c r="FO304" s="306"/>
      <c r="FP304" s="306"/>
      <c r="FQ304" s="306"/>
      <c r="FR304" s="306"/>
      <c r="FS304" s="306"/>
      <c r="FT304" s="306"/>
      <c r="FU304" s="306"/>
      <c r="FV304" s="306"/>
      <c r="FW304" s="306"/>
      <c r="FX304" s="306"/>
      <c r="FY304" s="306"/>
      <c r="FZ304" s="306"/>
      <c r="GA304" s="306"/>
      <c r="GB304" s="306"/>
      <c r="GC304" s="306"/>
      <c r="GD304" s="306"/>
      <c r="GE304" s="306"/>
      <c r="GF304" s="306"/>
      <c r="GG304" s="306"/>
      <c r="GH304" s="306"/>
      <c r="GI304" s="306"/>
      <c r="GJ304" s="306"/>
      <c r="GK304" s="306"/>
      <c r="GL304" s="306"/>
      <c r="GM304" s="306"/>
      <c r="GN304" s="306"/>
      <c r="GO304" s="306"/>
      <c r="GP304" s="306"/>
      <c r="GQ304" s="306"/>
      <c r="GR304" s="306"/>
      <c r="GS304" s="306"/>
      <c r="GT304" s="306"/>
      <c r="GU304" s="306"/>
      <c r="GV304" s="306"/>
      <c r="GW304" s="306"/>
      <c r="GX304" s="306"/>
      <c r="GY304" s="306"/>
      <c r="GZ304" s="306"/>
      <c r="HA304" s="306"/>
      <c r="HB304" s="306"/>
      <c r="HC304" s="306"/>
      <c r="HD304" s="306"/>
      <c r="HE304" s="306"/>
      <c r="HF304" s="306"/>
      <c r="HG304" s="306"/>
      <c r="HH304" s="306"/>
      <c r="HI304" s="306"/>
      <c r="HJ304" s="306"/>
      <c r="HK304" s="306"/>
      <c r="HL304" s="306"/>
      <c r="HM304" s="306"/>
      <c r="HN304" s="306"/>
      <c r="HO304" s="306"/>
      <c r="HP304" s="306"/>
      <c r="HQ304" s="306"/>
      <c r="HR304" s="306"/>
      <c r="HS304" s="306"/>
      <c r="HT304" s="306"/>
      <c r="HU304" s="306"/>
      <c r="HV304" s="306"/>
      <c r="HW304" s="306"/>
      <c r="HX304" s="306"/>
      <c r="HY304" s="306"/>
      <c r="HZ304" s="306"/>
      <c r="IA304" s="306"/>
      <c r="IB304" s="306"/>
      <c r="IC304" s="306"/>
      <c r="ID304" s="306"/>
      <c r="IE304" s="306"/>
      <c r="IF304" s="306"/>
      <c r="IG304" s="306"/>
      <c r="IH304" s="306"/>
    </row>
    <row r="305" spans="1:242" s="219" customFormat="1" ht="15" customHeight="1" x14ac:dyDescent="0.3">
      <c r="A305" s="174">
        <v>7.04</v>
      </c>
      <c r="B305" s="231"/>
      <c r="C305" s="232" t="e">
        <f>VLOOKUP(BD.PD8[[#This Row],[Pos]],[18]!PPto[#Data],3,FALSE)</f>
        <v>#REF!</v>
      </c>
      <c r="D305" s="174" t="s">
        <v>23</v>
      </c>
      <c r="E305" s="305" t="str">
        <f>IF(BD.PD8[[#This Row],[.]]="*",VLOOKUP(BD.PD8[[#This Row],[Pos]],[18]Presupuesto!A:H,7,FALSE),"")</f>
        <v/>
      </c>
      <c r="F305" s="502" t="s">
        <v>516</v>
      </c>
      <c r="G305" s="174">
        <v>4600073981</v>
      </c>
      <c r="H305" s="174"/>
      <c r="I305" s="174" t="s">
        <v>251</v>
      </c>
      <c r="J305" s="382">
        <v>50</v>
      </c>
      <c r="K305" s="174" t="s">
        <v>117</v>
      </c>
      <c r="L305" s="383">
        <f>IF(BD.PD8[[#This Row],[Mon]]="DOP",1,HLOOKUP(BD.PD8[[#This Row],[Mon]],Data!$J$1:$K$2,2,FALSE))</f>
        <v>65</v>
      </c>
      <c r="M305" s="384">
        <v>43.5</v>
      </c>
      <c r="N305" s="243">
        <f>BD.PD8[[#This Row],[Cant.]]*BD.PD8[[#This Row],[ Tasa ]]*BD.PD8[[#This Row],[ Precio Und.]]</f>
        <v>141375</v>
      </c>
      <c r="O305" s="386">
        <v>0.05</v>
      </c>
      <c r="P305" s="243">
        <f>IF(BD.PD8[[#This Row],[Liquid. '[%']]]&lt;&gt;0,(BD.PD8[[#This Row],[Valor Neto '[DOP']]]*BD.PD8[[#This Row],[Liquid. '[%']]])+BD.PD8[[#This Row],[Valor Neto '[DOP']]],BD.PD8[[#This Row],[Valor Neto '[DOP']]])</f>
        <v>148443.75</v>
      </c>
      <c r="Q305" s="243">
        <f>BD.PD8[[#This Row],[Ppto. Orden Interna '[DOP']]]/HLOOKUP("USD",Data!$J$1:$K$2,2,FALSE)</f>
        <v>2283.75</v>
      </c>
      <c r="R305" s="381" t="s">
        <v>514</v>
      </c>
      <c r="S305" s="387"/>
      <c r="T305" s="387"/>
      <c r="U305" s="492" t="s">
        <v>406</v>
      </c>
      <c r="V305" s="493">
        <v>801672</v>
      </c>
      <c r="W305" s="494" t="s">
        <v>1329</v>
      </c>
      <c r="X305" s="495">
        <v>6</v>
      </c>
      <c r="Y305" s="388">
        <v>0.5</v>
      </c>
      <c r="Z305" s="243">
        <f>BD.PD8[[#This Row],[Av.P1 '[%']]]*BD.PD8[[#This Row],[Ppto. Orden Interna '[DOP']]]</f>
        <v>74221.875</v>
      </c>
      <c r="AA305" s="495">
        <v>8</v>
      </c>
      <c r="AB305" s="388">
        <v>0.5</v>
      </c>
      <c r="AC305" s="243">
        <f>BD.PD8[[#This Row],[Av.P2 '[%']]]*BD.PD8[[#This Row],[Ppto. Orden Interna '[DOP']]]</f>
        <v>74221.875</v>
      </c>
      <c r="AD305" s="249"/>
      <c r="AE305" s="389"/>
      <c r="AF305" s="243">
        <f>BD.PD8[[#This Row],[Av.P3 '[%']]]*BD.PD8[[#This Row],[Ppto. Orden Interna '[DOP']]]</f>
        <v>0</v>
      </c>
      <c r="AG305" s="243"/>
      <c r="AH305" s="243"/>
      <c r="AI305" s="243"/>
      <c r="AJ305" s="243"/>
      <c r="AK305" s="243"/>
      <c r="AL305" s="243"/>
      <c r="AM305" s="496">
        <f>BD.PD8[[#This Row],[Pago 3]]+BD.PD8[[#This Row],[Pago 2]]+BD.PD8[[#This Row],[Pago 1]]</f>
        <v>148443.75</v>
      </c>
      <c r="AN305" s="308" t="s">
        <v>244</v>
      </c>
      <c r="AO305" s="308" t="s">
        <v>245</v>
      </c>
      <c r="AP305" s="308" t="s">
        <v>246</v>
      </c>
      <c r="AQ305" s="308" t="s">
        <v>247</v>
      </c>
      <c r="AR305" s="308">
        <v>594</v>
      </c>
      <c r="AS305" s="308" t="s">
        <v>258</v>
      </c>
      <c r="AT305" s="249" t="s">
        <v>1356</v>
      </c>
      <c r="AU305" s="306"/>
      <c r="AV305" s="306"/>
      <c r="AW305" s="306"/>
      <c r="AX305" s="306"/>
      <c r="AY305" s="306"/>
      <c r="AZ305" s="306"/>
      <c r="BA305" s="306"/>
      <c r="BB305" s="306"/>
      <c r="BC305" s="306"/>
      <c r="BD305" s="306"/>
      <c r="BE305" s="306"/>
      <c r="BF305" s="306"/>
      <c r="BG305" s="306"/>
      <c r="BH305" s="306"/>
      <c r="BI305" s="306"/>
      <c r="BJ305" s="306"/>
      <c r="BK305" s="306"/>
      <c r="BL305" s="306"/>
      <c r="BM305" s="306"/>
      <c r="BN305" s="306"/>
      <c r="BO305" s="306"/>
      <c r="BP305" s="306"/>
      <c r="BQ305" s="306"/>
      <c r="BR305" s="306"/>
      <c r="BS305" s="306"/>
      <c r="BT305" s="306"/>
      <c r="BU305" s="306"/>
      <c r="BV305" s="306"/>
      <c r="BW305" s="306"/>
      <c r="BX305" s="306"/>
      <c r="BY305" s="306"/>
      <c r="BZ305" s="306"/>
      <c r="CA305" s="306"/>
      <c r="CB305" s="306"/>
      <c r="CC305" s="306"/>
      <c r="CD305" s="306"/>
      <c r="CE305" s="306"/>
      <c r="CF305" s="306"/>
      <c r="CG305" s="306"/>
      <c r="CH305" s="306"/>
      <c r="CI305" s="306"/>
      <c r="CJ305" s="306"/>
      <c r="CK305" s="306"/>
      <c r="CL305" s="306"/>
      <c r="CM305" s="306"/>
      <c r="CN305" s="306"/>
      <c r="CO305" s="306"/>
      <c r="CP305" s="306"/>
      <c r="CQ305" s="306"/>
      <c r="CR305" s="306"/>
      <c r="CS305" s="306"/>
      <c r="CT305" s="306"/>
      <c r="CU305" s="306"/>
      <c r="CV305" s="306"/>
      <c r="CW305" s="306"/>
      <c r="CX305" s="306"/>
      <c r="CY305" s="306"/>
      <c r="CZ305" s="306"/>
      <c r="DA305" s="306"/>
      <c r="DB305" s="306"/>
      <c r="DC305" s="306"/>
      <c r="DD305" s="306"/>
      <c r="DE305" s="306"/>
      <c r="DF305" s="306"/>
      <c r="DG305" s="306"/>
      <c r="DH305" s="306"/>
      <c r="DI305" s="306"/>
      <c r="DJ305" s="306"/>
      <c r="DK305" s="306"/>
      <c r="DL305" s="306"/>
      <c r="DM305" s="306"/>
      <c r="DN305" s="306"/>
      <c r="DO305" s="306"/>
      <c r="DP305" s="306"/>
      <c r="DQ305" s="306"/>
      <c r="DR305" s="306"/>
      <c r="DS305" s="306"/>
      <c r="DT305" s="306"/>
      <c r="DU305" s="306"/>
      <c r="DV305" s="306"/>
      <c r="DW305" s="306"/>
      <c r="DX305" s="306"/>
      <c r="DY305" s="306"/>
      <c r="DZ305" s="306"/>
      <c r="EA305" s="306"/>
      <c r="EB305" s="306"/>
      <c r="EC305" s="306"/>
      <c r="ED305" s="306"/>
      <c r="EE305" s="306"/>
      <c r="EF305" s="306"/>
      <c r="EG305" s="306"/>
      <c r="EH305" s="306"/>
      <c r="EI305" s="306"/>
      <c r="EJ305" s="306"/>
      <c r="EK305" s="306"/>
      <c r="EL305" s="306"/>
      <c r="EM305" s="306"/>
      <c r="EN305" s="306"/>
      <c r="EO305" s="306"/>
      <c r="EP305" s="306"/>
      <c r="EQ305" s="306"/>
      <c r="ER305" s="306"/>
      <c r="ES305" s="306"/>
      <c r="ET305" s="306"/>
      <c r="EU305" s="306"/>
      <c r="EV305" s="306"/>
      <c r="EW305" s="306"/>
      <c r="EX305" s="306"/>
      <c r="EY305" s="306"/>
      <c r="EZ305" s="306"/>
      <c r="FA305" s="306"/>
      <c r="FB305" s="306"/>
      <c r="FC305" s="306"/>
      <c r="FD305" s="306"/>
      <c r="FE305" s="306"/>
      <c r="FF305" s="306"/>
      <c r="FG305" s="306"/>
      <c r="FH305" s="306"/>
      <c r="FI305" s="306"/>
      <c r="FJ305" s="306"/>
      <c r="FK305" s="306"/>
      <c r="FL305" s="306"/>
      <c r="FM305" s="306"/>
      <c r="FN305" s="306"/>
      <c r="FO305" s="306"/>
      <c r="FP305" s="306"/>
      <c r="FQ305" s="306"/>
      <c r="FR305" s="306"/>
      <c r="FS305" s="306"/>
      <c r="FT305" s="306"/>
      <c r="FU305" s="306"/>
      <c r="FV305" s="306"/>
      <c r="FW305" s="306"/>
      <c r="FX305" s="306"/>
      <c r="FY305" s="306"/>
      <c r="FZ305" s="306"/>
      <c r="GA305" s="306"/>
      <c r="GB305" s="306"/>
      <c r="GC305" s="306"/>
      <c r="GD305" s="306"/>
      <c r="GE305" s="306"/>
      <c r="GF305" s="306"/>
      <c r="GG305" s="306"/>
      <c r="GH305" s="306"/>
      <c r="GI305" s="306"/>
      <c r="GJ305" s="306"/>
      <c r="GK305" s="306"/>
      <c r="GL305" s="306"/>
      <c r="GM305" s="306"/>
      <c r="GN305" s="306"/>
      <c r="GO305" s="306"/>
      <c r="GP305" s="306"/>
      <c r="GQ305" s="306"/>
      <c r="GR305" s="306"/>
      <c r="GS305" s="306"/>
      <c r="GT305" s="306"/>
      <c r="GU305" s="306"/>
      <c r="GV305" s="306"/>
      <c r="GW305" s="306"/>
      <c r="GX305" s="306"/>
      <c r="GY305" s="306"/>
      <c r="GZ305" s="306"/>
      <c r="HA305" s="306"/>
      <c r="HB305" s="306"/>
      <c r="HC305" s="306"/>
      <c r="HD305" s="306"/>
      <c r="HE305" s="306"/>
      <c r="HF305" s="306"/>
      <c r="HG305" s="306"/>
      <c r="HH305" s="306"/>
      <c r="HI305" s="306"/>
      <c r="HJ305" s="306"/>
      <c r="HK305" s="306"/>
      <c r="HL305" s="306"/>
      <c r="HM305" s="306"/>
      <c r="HN305" s="306"/>
      <c r="HO305" s="306"/>
      <c r="HP305" s="306"/>
      <c r="HQ305" s="306"/>
      <c r="HR305" s="306"/>
      <c r="HS305" s="306"/>
      <c r="HT305" s="306"/>
      <c r="HU305" s="306"/>
      <c r="HV305" s="306"/>
      <c r="HW305" s="306"/>
      <c r="HX305" s="306"/>
      <c r="HY305" s="306"/>
      <c r="HZ305" s="306"/>
      <c r="IA305" s="306"/>
      <c r="IB305" s="306"/>
      <c r="IC305" s="306"/>
      <c r="ID305" s="306"/>
      <c r="IE305" s="306"/>
      <c r="IF305" s="306"/>
      <c r="IG305" s="306"/>
      <c r="IH305" s="306"/>
    </row>
    <row r="306" spans="1:242" s="219" customFormat="1" ht="34.950000000000003" customHeight="1" x14ac:dyDescent="0.3">
      <c r="A306" s="174">
        <v>7.04</v>
      </c>
      <c r="B306" s="231"/>
      <c r="C306" s="232" t="e">
        <f>VLOOKUP(BD.PD8[[#This Row],[Pos]],[18]!PPto[#Data],3,FALSE)</f>
        <v>#REF!</v>
      </c>
      <c r="D306" s="174" t="s">
        <v>23</v>
      </c>
      <c r="E306" s="305" t="str">
        <f>IF(BD.PD8[[#This Row],[.]]="*",VLOOKUP(BD.PD8[[#This Row],[Pos]],[18]Presupuesto!A:H,7,FALSE),"")</f>
        <v/>
      </c>
      <c r="F306" s="502" t="s">
        <v>517</v>
      </c>
      <c r="G306" s="174">
        <v>4600073981</v>
      </c>
      <c r="H306" s="174"/>
      <c r="I306" s="174" t="s">
        <v>251</v>
      </c>
      <c r="J306" s="382">
        <v>120</v>
      </c>
      <c r="K306" s="174" t="s">
        <v>117</v>
      </c>
      <c r="L306" s="383">
        <f>IF(BD.PD8[[#This Row],[Mon]]="DOP",1,HLOOKUP(BD.PD8[[#This Row],[Mon]],Data!$J$1:$K$2,2,FALSE))</f>
        <v>65</v>
      </c>
      <c r="M306" s="384">
        <v>46.17</v>
      </c>
      <c r="N306" s="243">
        <f>BD.PD8[[#This Row],[Cant.]]*BD.PD8[[#This Row],[ Tasa ]]*BD.PD8[[#This Row],[ Precio Und.]]</f>
        <v>360126</v>
      </c>
      <c r="O306" s="386">
        <v>0.05</v>
      </c>
      <c r="P306" s="243">
        <f>IF(BD.PD8[[#This Row],[Liquid. '[%']]]&lt;&gt;0,(BD.PD8[[#This Row],[Valor Neto '[DOP']]]*BD.PD8[[#This Row],[Liquid. '[%']]])+BD.PD8[[#This Row],[Valor Neto '[DOP']]],BD.PD8[[#This Row],[Valor Neto '[DOP']]])</f>
        <v>378132.3</v>
      </c>
      <c r="Q306" s="243">
        <f>BD.PD8[[#This Row],[Ppto. Orden Interna '[DOP']]]/HLOOKUP("USD",Data!$J$1:$K$2,2,FALSE)</f>
        <v>5817.42</v>
      </c>
      <c r="R306" s="381" t="s">
        <v>514</v>
      </c>
      <c r="S306" s="387"/>
      <c r="T306" s="387"/>
      <c r="U306" s="492" t="s">
        <v>406</v>
      </c>
      <c r="V306" s="493">
        <v>801672</v>
      </c>
      <c r="W306" s="494" t="s">
        <v>1329</v>
      </c>
      <c r="X306" s="495">
        <v>6</v>
      </c>
      <c r="Y306" s="388">
        <v>0.5</v>
      </c>
      <c r="Z306" s="243">
        <f>BD.PD8[[#This Row],[Av.P1 '[%']]]*BD.PD8[[#This Row],[Ppto. Orden Interna '[DOP']]]</f>
        <v>189066.15</v>
      </c>
      <c r="AA306" s="495">
        <v>8</v>
      </c>
      <c r="AB306" s="388">
        <v>0.5</v>
      </c>
      <c r="AC306" s="243">
        <f>BD.PD8[[#This Row],[Av.P2 '[%']]]*BD.PD8[[#This Row],[Ppto. Orden Interna '[DOP']]]</f>
        <v>189066.15</v>
      </c>
      <c r="AD306" s="249"/>
      <c r="AE306" s="389"/>
      <c r="AF306" s="243">
        <f>BD.PD8[[#This Row],[Av.P3 '[%']]]*BD.PD8[[#This Row],[Ppto. Orden Interna '[DOP']]]</f>
        <v>0</v>
      </c>
      <c r="AG306" s="243"/>
      <c r="AH306" s="243"/>
      <c r="AI306" s="243"/>
      <c r="AJ306" s="243"/>
      <c r="AK306" s="243"/>
      <c r="AL306" s="243"/>
      <c r="AM306" s="496">
        <f>BD.PD8[[#This Row],[Pago 3]]+BD.PD8[[#This Row],[Pago 2]]+BD.PD8[[#This Row],[Pago 1]]</f>
        <v>378132.3</v>
      </c>
      <c r="AN306" s="308" t="s">
        <v>244</v>
      </c>
      <c r="AO306" s="308" t="s">
        <v>245</v>
      </c>
      <c r="AP306" s="308" t="s">
        <v>246</v>
      </c>
      <c r="AQ306" s="308" t="s">
        <v>247</v>
      </c>
      <c r="AR306" s="308">
        <v>594</v>
      </c>
      <c r="AS306" s="308" t="s">
        <v>258</v>
      </c>
      <c r="AT306" s="249" t="s">
        <v>1356</v>
      </c>
      <c r="AU306" s="306"/>
      <c r="AV306" s="306"/>
      <c r="AW306" s="306"/>
      <c r="AX306" s="306"/>
      <c r="AY306" s="306"/>
      <c r="AZ306" s="306"/>
      <c r="BA306" s="306"/>
      <c r="BB306" s="306"/>
      <c r="BC306" s="306"/>
      <c r="BD306" s="306"/>
      <c r="BE306" s="306"/>
      <c r="BF306" s="306"/>
      <c r="BG306" s="306"/>
      <c r="BH306" s="306"/>
      <c r="BI306" s="306"/>
      <c r="BJ306" s="306"/>
      <c r="BK306" s="306"/>
      <c r="BL306" s="306"/>
      <c r="BM306" s="306"/>
      <c r="BN306" s="306"/>
      <c r="BO306" s="306"/>
      <c r="BP306" s="306"/>
      <c r="BQ306" s="306"/>
      <c r="BR306" s="306"/>
      <c r="BS306" s="306"/>
      <c r="BT306" s="306"/>
      <c r="BU306" s="306"/>
      <c r="BV306" s="306"/>
      <c r="BW306" s="306"/>
      <c r="BX306" s="306"/>
      <c r="BY306" s="306"/>
      <c r="BZ306" s="306"/>
      <c r="CA306" s="306"/>
      <c r="CB306" s="306"/>
      <c r="CC306" s="306"/>
      <c r="CD306" s="306"/>
      <c r="CE306" s="306"/>
      <c r="CF306" s="306"/>
      <c r="CG306" s="306"/>
      <c r="CH306" s="306"/>
      <c r="CI306" s="306"/>
      <c r="CJ306" s="306"/>
      <c r="CK306" s="306"/>
      <c r="CL306" s="306"/>
      <c r="CM306" s="306"/>
      <c r="CN306" s="306"/>
      <c r="CO306" s="306"/>
      <c r="CP306" s="306"/>
      <c r="CQ306" s="306"/>
      <c r="CR306" s="306"/>
      <c r="CS306" s="306"/>
      <c r="CT306" s="306"/>
      <c r="CU306" s="306"/>
      <c r="CV306" s="306"/>
      <c r="CW306" s="306"/>
      <c r="CX306" s="306"/>
      <c r="CY306" s="306"/>
      <c r="CZ306" s="306"/>
      <c r="DA306" s="306"/>
      <c r="DB306" s="306"/>
      <c r="DC306" s="306"/>
      <c r="DD306" s="306"/>
      <c r="DE306" s="306"/>
      <c r="DF306" s="306"/>
      <c r="DG306" s="306"/>
      <c r="DH306" s="306"/>
      <c r="DI306" s="306"/>
      <c r="DJ306" s="306"/>
      <c r="DK306" s="306"/>
      <c r="DL306" s="306"/>
      <c r="DM306" s="306"/>
      <c r="DN306" s="306"/>
      <c r="DO306" s="306"/>
      <c r="DP306" s="306"/>
      <c r="DQ306" s="306"/>
      <c r="DR306" s="306"/>
      <c r="DS306" s="306"/>
      <c r="DT306" s="306"/>
      <c r="DU306" s="306"/>
      <c r="DV306" s="306"/>
      <c r="DW306" s="306"/>
      <c r="DX306" s="306"/>
      <c r="DY306" s="306"/>
      <c r="DZ306" s="306"/>
      <c r="EA306" s="306"/>
      <c r="EB306" s="306"/>
      <c r="EC306" s="306"/>
      <c r="ED306" s="306"/>
      <c r="EE306" s="306"/>
      <c r="EF306" s="306"/>
      <c r="EG306" s="306"/>
      <c r="EH306" s="306"/>
      <c r="EI306" s="306"/>
      <c r="EJ306" s="306"/>
      <c r="EK306" s="306"/>
      <c r="EL306" s="306"/>
      <c r="EM306" s="306"/>
      <c r="EN306" s="306"/>
      <c r="EO306" s="306"/>
      <c r="EP306" s="306"/>
      <c r="EQ306" s="306"/>
      <c r="ER306" s="306"/>
      <c r="ES306" s="306"/>
      <c r="ET306" s="306"/>
      <c r="EU306" s="306"/>
      <c r="EV306" s="306"/>
      <c r="EW306" s="306"/>
      <c r="EX306" s="306"/>
      <c r="EY306" s="306"/>
      <c r="EZ306" s="306"/>
      <c r="FA306" s="306"/>
      <c r="FB306" s="306"/>
      <c r="FC306" s="306"/>
      <c r="FD306" s="306"/>
      <c r="FE306" s="306"/>
      <c r="FF306" s="306"/>
      <c r="FG306" s="306"/>
      <c r="FH306" s="306"/>
      <c r="FI306" s="306"/>
      <c r="FJ306" s="306"/>
      <c r="FK306" s="306"/>
      <c r="FL306" s="306"/>
      <c r="FM306" s="306"/>
      <c r="FN306" s="306"/>
      <c r="FO306" s="306"/>
      <c r="FP306" s="306"/>
      <c r="FQ306" s="306"/>
      <c r="FR306" s="306"/>
      <c r="FS306" s="306"/>
      <c r="FT306" s="306"/>
      <c r="FU306" s="306"/>
      <c r="FV306" s="306"/>
      <c r="FW306" s="306"/>
      <c r="FX306" s="306"/>
      <c r="FY306" s="306"/>
      <c r="FZ306" s="306"/>
      <c r="GA306" s="306"/>
      <c r="GB306" s="306"/>
      <c r="GC306" s="306"/>
      <c r="GD306" s="306"/>
      <c r="GE306" s="306"/>
      <c r="GF306" s="306"/>
      <c r="GG306" s="306"/>
      <c r="GH306" s="306"/>
      <c r="GI306" s="306"/>
      <c r="GJ306" s="306"/>
      <c r="GK306" s="306"/>
      <c r="GL306" s="306"/>
      <c r="GM306" s="306"/>
      <c r="GN306" s="306"/>
      <c r="GO306" s="306"/>
      <c r="GP306" s="306"/>
      <c r="GQ306" s="306"/>
      <c r="GR306" s="306"/>
      <c r="GS306" s="306"/>
      <c r="GT306" s="306"/>
      <c r="GU306" s="306"/>
      <c r="GV306" s="306"/>
      <c r="GW306" s="306"/>
      <c r="GX306" s="306"/>
      <c r="GY306" s="306"/>
      <c r="GZ306" s="306"/>
      <c r="HA306" s="306"/>
      <c r="HB306" s="306"/>
      <c r="HC306" s="306"/>
      <c r="HD306" s="306"/>
      <c r="HE306" s="306"/>
      <c r="HF306" s="306"/>
      <c r="HG306" s="306"/>
      <c r="HH306" s="306"/>
      <c r="HI306" s="306"/>
      <c r="HJ306" s="306"/>
      <c r="HK306" s="306"/>
      <c r="HL306" s="306"/>
      <c r="HM306" s="306"/>
      <c r="HN306" s="306"/>
      <c r="HO306" s="306"/>
      <c r="HP306" s="306"/>
      <c r="HQ306" s="306"/>
      <c r="HR306" s="306"/>
      <c r="HS306" s="306"/>
      <c r="HT306" s="306"/>
      <c r="HU306" s="306"/>
      <c r="HV306" s="306"/>
      <c r="HW306" s="306"/>
      <c r="HX306" s="306"/>
      <c r="HY306" s="306"/>
      <c r="HZ306" s="306"/>
      <c r="IA306" s="306"/>
      <c r="IB306" s="306"/>
      <c r="IC306" s="306"/>
      <c r="ID306" s="306"/>
      <c r="IE306" s="306"/>
      <c r="IF306" s="306"/>
      <c r="IG306" s="306"/>
      <c r="IH306" s="306"/>
    </row>
    <row r="307" spans="1:242" s="219" customFormat="1" ht="26.4" customHeight="1" x14ac:dyDescent="0.3">
      <c r="A307" s="174">
        <v>7.04</v>
      </c>
      <c r="B307" s="231"/>
      <c r="C307" s="232" t="e">
        <f>VLOOKUP(BD.PD8[[#This Row],[Pos]],[18]!PPto[#Data],3,FALSE)</f>
        <v>#REF!</v>
      </c>
      <c r="D307" s="174" t="s">
        <v>23</v>
      </c>
      <c r="E307" s="305" t="str">
        <f>IF(BD.PD8[[#This Row],[.]]="*",VLOOKUP(BD.PD8[[#This Row],[Pos]],[18]Presupuesto!A:H,7,FALSE),"")</f>
        <v/>
      </c>
      <c r="F307" s="502" t="s">
        <v>518</v>
      </c>
      <c r="G307" s="174">
        <v>4600073981</v>
      </c>
      <c r="H307" s="174"/>
      <c r="I307" s="174" t="s">
        <v>1295</v>
      </c>
      <c r="J307" s="382">
        <v>17</v>
      </c>
      <c r="K307" s="174" t="s">
        <v>117</v>
      </c>
      <c r="L307" s="383">
        <f>IF(BD.PD8[[#This Row],[Mon]]="DOP",1,HLOOKUP(BD.PD8[[#This Row],[Mon]],Data!$J$1:$K$2,2,FALSE))</f>
        <v>65</v>
      </c>
      <c r="M307" s="384">
        <v>1105.5405882352941</v>
      </c>
      <c r="N307" s="243">
        <f>BD.PD8[[#This Row],[Cant.]]*BD.PD8[[#This Row],[ Tasa ]]*BD.PD8[[#This Row],[ Precio Und.]]</f>
        <v>1221622.3499999999</v>
      </c>
      <c r="O307" s="386">
        <v>0</v>
      </c>
      <c r="P307" s="243">
        <f>IF(BD.PD8[[#This Row],[Liquid. '[%']]]&lt;&gt;0,(BD.PD8[[#This Row],[Valor Neto '[DOP']]]*BD.PD8[[#This Row],[Liquid. '[%']]])+BD.PD8[[#This Row],[Valor Neto '[DOP']]],BD.PD8[[#This Row],[Valor Neto '[DOP']]])</f>
        <v>1221622.3499999999</v>
      </c>
      <c r="Q307" s="243">
        <f>BD.PD8[[#This Row],[Ppto. Orden Interna '[DOP']]]/HLOOKUP("USD",Data!$J$1:$K$2,2,FALSE)</f>
        <v>18794.189999999999</v>
      </c>
      <c r="R307" s="381" t="s">
        <v>514</v>
      </c>
      <c r="S307" s="387"/>
      <c r="T307" s="387"/>
      <c r="U307" s="492" t="s">
        <v>406</v>
      </c>
      <c r="V307" s="493">
        <v>801672</v>
      </c>
      <c r="W307" s="494" t="s">
        <v>1329</v>
      </c>
      <c r="X307" s="495">
        <v>6</v>
      </c>
      <c r="Y307" s="388">
        <v>0.5</v>
      </c>
      <c r="Z307" s="243">
        <f>BD.PD8[[#This Row],[Av.P1 '[%']]]*BD.PD8[[#This Row],[Ppto. Orden Interna '[DOP']]]</f>
        <v>610811.17499999993</v>
      </c>
      <c r="AA307" s="495">
        <v>8</v>
      </c>
      <c r="AB307" s="388">
        <v>0.5</v>
      </c>
      <c r="AC307" s="243">
        <f>BD.PD8[[#This Row],[Av.P2 '[%']]]*BD.PD8[[#This Row],[Ppto. Orden Interna '[DOP']]]</f>
        <v>610811.17499999993</v>
      </c>
      <c r="AD307" s="249"/>
      <c r="AE307" s="389"/>
      <c r="AF307" s="243">
        <f>BD.PD8[[#This Row],[Av.P3 '[%']]]*BD.PD8[[#This Row],[Ppto. Orden Interna '[DOP']]]</f>
        <v>0</v>
      </c>
      <c r="AG307" s="243"/>
      <c r="AH307" s="243"/>
      <c r="AI307" s="243"/>
      <c r="AJ307" s="243"/>
      <c r="AK307" s="243"/>
      <c r="AL307" s="243"/>
      <c r="AM307" s="496">
        <f>BD.PD8[[#This Row],[Pago 3]]+BD.PD8[[#This Row],[Pago 2]]+BD.PD8[[#This Row],[Pago 1]]</f>
        <v>1221622.3499999999</v>
      </c>
      <c r="AN307" s="308" t="s">
        <v>244</v>
      </c>
      <c r="AO307" s="308" t="s">
        <v>245</v>
      </c>
      <c r="AP307" s="308" t="s">
        <v>246</v>
      </c>
      <c r="AQ307" s="308" t="s">
        <v>247</v>
      </c>
      <c r="AR307" s="308">
        <v>594</v>
      </c>
      <c r="AS307" s="308" t="s">
        <v>258</v>
      </c>
      <c r="AT307" s="249" t="s">
        <v>1356</v>
      </c>
      <c r="AU307" s="306"/>
      <c r="AV307" s="306"/>
      <c r="AW307" s="306"/>
      <c r="AX307" s="306"/>
      <c r="AY307" s="306"/>
      <c r="AZ307" s="306"/>
      <c r="BA307" s="306"/>
      <c r="BB307" s="306"/>
      <c r="BC307" s="306"/>
      <c r="BD307" s="306"/>
      <c r="BE307" s="306"/>
      <c r="BF307" s="306"/>
      <c r="BG307" s="306"/>
      <c r="BH307" s="306"/>
      <c r="BI307" s="306"/>
      <c r="BJ307" s="306"/>
      <c r="BK307" s="306"/>
      <c r="BL307" s="306"/>
      <c r="BM307" s="306"/>
      <c r="BN307" s="306"/>
      <c r="BO307" s="306"/>
      <c r="BP307" s="306"/>
      <c r="BQ307" s="306"/>
      <c r="BR307" s="306"/>
      <c r="BS307" s="306"/>
      <c r="BT307" s="306"/>
      <c r="BU307" s="306"/>
      <c r="BV307" s="306"/>
      <c r="BW307" s="306"/>
      <c r="BX307" s="306"/>
      <c r="BY307" s="306"/>
      <c r="BZ307" s="306"/>
      <c r="CA307" s="306"/>
      <c r="CB307" s="306"/>
      <c r="CC307" s="306"/>
      <c r="CD307" s="306"/>
      <c r="CE307" s="306"/>
      <c r="CF307" s="306"/>
      <c r="CG307" s="306"/>
      <c r="CH307" s="306"/>
      <c r="CI307" s="306"/>
      <c r="CJ307" s="306"/>
      <c r="CK307" s="306"/>
      <c r="CL307" s="306"/>
      <c r="CM307" s="306"/>
      <c r="CN307" s="306"/>
      <c r="CO307" s="306"/>
      <c r="CP307" s="306"/>
      <c r="CQ307" s="306"/>
      <c r="CR307" s="306"/>
      <c r="CS307" s="306"/>
      <c r="CT307" s="306"/>
      <c r="CU307" s="306"/>
      <c r="CV307" s="306"/>
      <c r="CW307" s="306"/>
      <c r="CX307" s="306"/>
      <c r="CY307" s="306"/>
      <c r="CZ307" s="306"/>
      <c r="DA307" s="306"/>
      <c r="DB307" s="306"/>
      <c r="DC307" s="306"/>
      <c r="DD307" s="306"/>
      <c r="DE307" s="306"/>
      <c r="DF307" s="306"/>
      <c r="DG307" s="306"/>
      <c r="DH307" s="306"/>
      <c r="DI307" s="306"/>
      <c r="DJ307" s="306"/>
      <c r="DK307" s="306"/>
      <c r="DL307" s="306"/>
      <c r="DM307" s="306"/>
      <c r="DN307" s="306"/>
      <c r="DO307" s="306"/>
      <c r="DP307" s="306"/>
      <c r="DQ307" s="306"/>
      <c r="DR307" s="306"/>
      <c r="DS307" s="306"/>
      <c r="DT307" s="306"/>
      <c r="DU307" s="306"/>
      <c r="DV307" s="306"/>
      <c r="DW307" s="306"/>
      <c r="DX307" s="306"/>
      <c r="DY307" s="306"/>
      <c r="DZ307" s="306"/>
      <c r="EA307" s="306"/>
      <c r="EB307" s="306"/>
      <c r="EC307" s="306"/>
      <c r="ED307" s="306"/>
      <c r="EE307" s="306"/>
      <c r="EF307" s="306"/>
      <c r="EG307" s="306"/>
      <c r="EH307" s="306"/>
      <c r="EI307" s="306"/>
      <c r="EJ307" s="306"/>
      <c r="EK307" s="306"/>
      <c r="EL307" s="306"/>
      <c r="EM307" s="306"/>
      <c r="EN307" s="306"/>
      <c r="EO307" s="306"/>
      <c r="EP307" s="306"/>
      <c r="EQ307" s="306"/>
      <c r="ER307" s="306"/>
      <c r="ES307" s="306"/>
      <c r="ET307" s="306"/>
      <c r="EU307" s="306"/>
      <c r="EV307" s="306"/>
      <c r="EW307" s="306"/>
      <c r="EX307" s="306"/>
      <c r="EY307" s="306"/>
      <c r="EZ307" s="306"/>
      <c r="FA307" s="306"/>
      <c r="FB307" s="306"/>
      <c r="FC307" s="306"/>
      <c r="FD307" s="306"/>
      <c r="FE307" s="306"/>
      <c r="FF307" s="306"/>
      <c r="FG307" s="306"/>
      <c r="FH307" s="306"/>
      <c r="FI307" s="306"/>
      <c r="FJ307" s="306"/>
      <c r="FK307" s="306"/>
      <c r="FL307" s="306"/>
      <c r="FM307" s="306"/>
      <c r="FN307" s="306"/>
      <c r="FO307" s="306"/>
      <c r="FP307" s="306"/>
      <c r="FQ307" s="306"/>
      <c r="FR307" s="306"/>
      <c r="FS307" s="306"/>
      <c r="FT307" s="306"/>
      <c r="FU307" s="306"/>
      <c r="FV307" s="306"/>
      <c r="FW307" s="306"/>
      <c r="FX307" s="306"/>
      <c r="FY307" s="306"/>
      <c r="FZ307" s="306"/>
      <c r="GA307" s="306"/>
      <c r="GB307" s="306"/>
      <c r="GC307" s="306"/>
      <c r="GD307" s="306"/>
      <c r="GE307" s="306"/>
      <c r="GF307" s="306"/>
      <c r="GG307" s="306"/>
      <c r="GH307" s="306"/>
      <c r="GI307" s="306"/>
      <c r="GJ307" s="306"/>
      <c r="GK307" s="306"/>
      <c r="GL307" s="306"/>
      <c r="GM307" s="306"/>
      <c r="GN307" s="306"/>
      <c r="GO307" s="306"/>
      <c r="GP307" s="306"/>
      <c r="GQ307" s="306"/>
      <c r="GR307" s="306"/>
      <c r="GS307" s="306"/>
      <c r="GT307" s="306"/>
      <c r="GU307" s="306"/>
      <c r="GV307" s="306"/>
      <c r="GW307" s="306"/>
      <c r="GX307" s="306"/>
      <c r="GY307" s="306"/>
      <c r="GZ307" s="306"/>
      <c r="HA307" s="306"/>
      <c r="HB307" s="306"/>
      <c r="HC307" s="306"/>
      <c r="HD307" s="306"/>
      <c r="HE307" s="306"/>
      <c r="HF307" s="306"/>
      <c r="HG307" s="306"/>
      <c r="HH307" s="306"/>
      <c r="HI307" s="306"/>
      <c r="HJ307" s="306"/>
      <c r="HK307" s="306"/>
      <c r="HL307" s="306"/>
      <c r="HM307" s="306"/>
      <c r="HN307" s="306"/>
      <c r="HO307" s="306"/>
      <c r="HP307" s="306"/>
      <c r="HQ307" s="306"/>
      <c r="HR307" s="306"/>
      <c r="HS307" s="306"/>
      <c r="HT307" s="306"/>
      <c r="HU307" s="306"/>
      <c r="HV307" s="306"/>
      <c r="HW307" s="306"/>
      <c r="HX307" s="306"/>
      <c r="HY307" s="306"/>
      <c r="HZ307" s="306"/>
      <c r="IA307" s="306"/>
      <c r="IB307" s="306"/>
      <c r="IC307" s="306"/>
      <c r="ID307" s="306"/>
      <c r="IE307" s="306"/>
      <c r="IF307" s="306"/>
      <c r="IG307" s="306"/>
      <c r="IH307" s="306"/>
    </row>
    <row r="308" spans="1:242" s="219" customFormat="1" ht="30" customHeight="1" x14ac:dyDescent="0.3">
      <c r="A308" s="174">
        <v>7.04</v>
      </c>
      <c r="B308" s="231"/>
      <c r="C308" s="232" t="e">
        <f>VLOOKUP(BD.PD8[[#This Row],[Pos]],[18]!PPto[#Data],3,FALSE)</f>
        <v>#REF!</v>
      </c>
      <c r="D308" s="174" t="s">
        <v>23</v>
      </c>
      <c r="E308" s="305" t="str">
        <f>IF(BD.PD8[[#This Row],[.]]="*",VLOOKUP(BD.PD8[[#This Row],[Pos]],[18]Presupuesto!A:H,7,FALSE),"")</f>
        <v/>
      </c>
      <c r="F308" s="234" t="s">
        <v>519</v>
      </c>
      <c r="G308" s="174">
        <v>4600074115</v>
      </c>
      <c r="H308" s="174"/>
      <c r="I308" s="174" t="s">
        <v>1295</v>
      </c>
      <c r="J308" s="382">
        <v>3</v>
      </c>
      <c r="K308" s="174" t="s">
        <v>189</v>
      </c>
      <c r="L308" s="383" t="e">
        <f>IF(BD.PD8[[#This Row],[Mon]]="DOP",1,HLOOKUP(BD.PD8[[#This Row],[Mon]],Data!$J$1:$K$2,2,FALSE))</f>
        <v>#N/A</v>
      </c>
      <c r="M308" s="400">
        <v>13000</v>
      </c>
      <c r="N308" s="395" t="e">
        <f>BD.PD8[[#This Row],[Cant.]]*BD.PD8[[#This Row],[ Tasa ]]*BD.PD8[[#This Row],[ Precio Und.]]</f>
        <v>#N/A</v>
      </c>
      <c r="O308" s="386">
        <v>0.25</v>
      </c>
      <c r="P308" s="395" t="e">
        <f>IF(BD.PD8[[#This Row],[Liquid. '[%']]]&lt;&gt;0,(BD.PD8[[#This Row],[Valor Neto '[DOP']]]*BD.PD8[[#This Row],[Liquid. '[%']]])+BD.PD8[[#This Row],[Valor Neto '[DOP']]],BD.PD8[[#This Row],[Valor Neto '[DOP']]])</f>
        <v>#N/A</v>
      </c>
      <c r="Q308" s="395" t="e">
        <f>BD.PD8[[#This Row],[Ppto. Orden Interna '[DOP']]]/HLOOKUP("USD",Data!$J$1:$K$2,2,FALSE)</f>
        <v>#N/A</v>
      </c>
      <c r="R308" s="398" t="s">
        <v>520</v>
      </c>
      <c r="S308" s="481"/>
      <c r="T308" s="481"/>
      <c r="U308" s="492" t="s">
        <v>406</v>
      </c>
      <c r="V308" s="493">
        <v>801672</v>
      </c>
      <c r="W308" s="494" t="s">
        <v>521</v>
      </c>
      <c r="X308" s="174">
        <v>6</v>
      </c>
      <c r="Y308" s="399">
        <v>0.5</v>
      </c>
      <c r="Z308" s="243" t="e">
        <f>BD.PD8[[#This Row],[Av.P1 '[%']]]*BD.PD8[[#This Row],[Ppto. Orden Interna '[DOP']]]</f>
        <v>#N/A</v>
      </c>
      <c r="AA308" s="509">
        <v>9</v>
      </c>
      <c r="AB308" s="388">
        <v>0.5</v>
      </c>
      <c r="AC308" s="243" t="e">
        <f>BD.PD8[[#This Row],[Av.P2 '[%']]]*BD.PD8[[#This Row],[Ppto. Orden Interna '[DOP']]]</f>
        <v>#N/A</v>
      </c>
      <c r="AD308" s="249"/>
      <c r="AE308" s="389"/>
      <c r="AF308" s="243" t="e">
        <f>BD.PD8[[#This Row],[Av.P3 '[%']]]*BD.PD8[[#This Row],[Ppto. Orden Interna '[DOP']]]</f>
        <v>#N/A</v>
      </c>
      <c r="AG308" s="243"/>
      <c r="AH308" s="243"/>
      <c r="AI308" s="243"/>
      <c r="AJ308" s="243"/>
      <c r="AK308" s="243"/>
      <c r="AL308" s="243"/>
      <c r="AM308" s="496" t="e">
        <f>BD.PD8[[#This Row],[Pago 3]]+BD.PD8[[#This Row],[Pago 2]]+BD.PD8[[#This Row],[Pago 1]]</f>
        <v>#N/A</v>
      </c>
      <c r="AN308" s="308" t="s">
        <v>244</v>
      </c>
      <c r="AO308" s="308" t="s">
        <v>245</v>
      </c>
      <c r="AP308" s="308" t="s">
        <v>246</v>
      </c>
      <c r="AQ308" s="308" t="s">
        <v>247</v>
      </c>
      <c r="AR308" s="308">
        <v>594</v>
      </c>
      <c r="AS308" s="308" t="s">
        <v>258</v>
      </c>
      <c r="AT308" s="249" t="s">
        <v>1356</v>
      </c>
      <c r="AU308" s="306"/>
      <c r="AV308" s="306"/>
      <c r="AW308" s="306"/>
      <c r="AX308" s="306"/>
      <c r="AY308" s="306"/>
      <c r="AZ308" s="306"/>
      <c r="BA308" s="306"/>
      <c r="BB308" s="306"/>
      <c r="BC308" s="306"/>
      <c r="BD308" s="306"/>
      <c r="BE308" s="306"/>
      <c r="BF308" s="306"/>
      <c r="BG308" s="306"/>
      <c r="BH308" s="306"/>
      <c r="BI308" s="306"/>
      <c r="BJ308" s="306"/>
      <c r="BK308" s="306"/>
      <c r="BL308" s="306"/>
      <c r="BM308" s="306"/>
      <c r="BN308" s="306"/>
      <c r="BO308" s="306"/>
      <c r="BP308" s="306"/>
      <c r="BQ308" s="306"/>
      <c r="BR308" s="306"/>
      <c r="BS308" s="306"/>
      <c r="BT308" s="306"/>
      <c r="BU308" s="306"/>
      <c r="BV308" s="306"/>
      <c r="BW308" s="306"/>
      <c r="BX308" s="306"/>
      <c r="BY308" s="306"/>
      <c r="BZ308" s="306"/>
      <c r="CA308" s="306"/>
      <c r="CB308" s="306"/>
      <c r="CC308" s="306"/>
      <c r="CD308" s="306"/>
      <c r="CE308" s="306"/>
      <c r="CF308" s="306"/>
      <c r="CG308" s="306"/>
      <c r="CH308" s="306"/>
      <c r="CI308" s="306"/>
      <c r="CJ308" s="306"/>
      <c r="CK308" s="306"/>
      <c r="CL308" s="306"/>
      <c r="CM308" s="306"/>
      <c r="CN308" s="306"/>
      <c r="CO308" s="306"/>
      <c r="CP308" s="306"/>
      <c r="CQ308" s="306"/>
      <c r="CR308" s="306"/>
      <c r="CS308" s="306"/>
      <c r="CT308" s="306"/>
      <c r="CU308" s="306"/>
      <c r="CV308" s="306"/>
      <c r="CW308" s="306"/>
      <c r="CX308" s="306"/>
      <c r="CY308" s="306"/>
      <c r="CZ308" s="306"/>
      <c r="DA308" s="306"/>
      <c r="DB308" s="306"/>
      <c r="DC308" s="306"/>
      <c r="DD308" s="306"/>
      <c r="DE308" s="306"/>
      <c r="DF308" s="306"/>
      <c r="DG308" s="306"/>
      <c r="DH308" s="306"/>
      <c r="DI308" s="306"/>
      <c r="DJ308" s="306"/>
      <c r="DK308" s="306"/>
      <c r="DL308" s="306"/>
      <c r="DM308" s="306"/>
      <c r="DN308" s="306"/>
      <c r="DO308" s="306"/>
      <c r="DP308" s="306"/>
      <c r="DQ308" s="306"/>
      <c r="DR308" s="306"/>
      <c r="DS308" s="306"/>
      <c r="DT308" s="306"/>
      <c r="DU308" s="306"/>
      <c r="DV308" s="306"/>
      <c r="DW308" s="306"/>
      <c r="DX308" s="306"/>
      <c r="DY308" s="306"/>
      <c r="DZ308" s="306"/>
      <c r="EA308" s="306"/>
      <c r="EB308" s="306"/>
      <c r="EC308" s="306"/>
      <c r="ED308" s="306"/>
      <c r="EE308" s="306"/>
      <c r="EF308" s="306"/>
      <c r="EG308" s="306"/>
      <c r="EH308" s="306"/>
      <c r="EI308" s="306"/>
      <c r="EJ308" s="306"/>
      <c r="EK308" s="306"/>
      <c r="EL308" s="306"/>
      <c r="EM308" s="306"/>
      <c r="EN308" s="306"/>
      <c r="EO308" s="306"/>
      <c r="EP308" s="306"/>
      <c r="EQ308" s="306"/>
      <c r="ER308" s="306"/>
      <c r="ES308" s="306"/>
      <c r="ET308" s="306"/>
      <c r="EU308" s="306"/>
      <c r="EV308" s="306"/>
      <c r="EW308" s="306"/>
      <c r="EX308" s="306"/>
      <c r="EY308" s="306"/>
      <c r="EZ308" s="306"/>
      <c r="FA308" s="306"/>
      <c r="FB308" s="306"/>
      <c r="FC308" s="306"/>
      <c r="FD308" s="306"/>
      <c r="FE308" s="306"/>
      <c r="FF308" s="306"/>
      <c r="FG308" s="306"/>
      <c r="FH308" s="306"/>
      <c r="FI308" s="306"/>
      <c r="FJ308" s="306"/>
      <c r="FK308" s="306"/>
      <c r="FL308" s="306"/>
      <c r="FM308" s="306"/>
      <c r="FN308" s="306"/>
      <c r="FO308" s="306"/>
      <c r="FP308" s="306"/>
      <c r="FQ308" s="306"/>
      <c r="FR308" s="306"/>
      <c r="FS308" s="306"/>
      <c r="FT308" s="306"/>
      <c r="FU308" s="306"/>
      <c r="FV308" s="306"/>
      <c r="FW308" s="306"/>
      <c r="FX308" s="306"/>
      <c r="FY308" s="306"/>
      <c r="FZ308" s="306"/>
      <c r="GA308" s="306"/>
      <c r="GB308" s="306"/>
      <c r="GC308" s="306"/>
      <c r="GD308" s="306"/>
      <c r="GE308" s="306"/>
      <c r="GF308" s="306"/>
      <c r="GG308" s="306"/>
      <c r="GH308" s="306"/>
      <c r="GI308" s="306"/>
      <c r="GJ308" s="306"/>
      <c r="GK308" s="306"/>
      <c r="GL308" s="306"/>
      <c r="GM308" s="306"/>
      <c r="GN308" s="306"/>
      <c r="GO308" s="306"/>
      <c r="GP308" s="306"/>
      <c r="GQ308" s="306"/>
      <c r="GR308" s="306"/>
      <c r="GS308" s="306"/>
      <c r="GT308" s="306"/>
      <c r="GU308" s="306"/>
      <c r="GV308" s="306"/>
      <c r="GW308" s="306"/>
      <c r="GX308" s="306"/>
      <c r="GY308" s="306"/>
      <c r="GZ308" s="306"/>
      <c r="HA308" s="306"/>
      <c r="HB308" s="306"/>
      <c r="HC308" s="306"/>
      <c r="HD308" s="306"/>
      <c r="HE308" s="306"/>
      <c r="HF308" s="306"/>
      <c r="HG308" s="306"/>
      <c r="HH308" s="306"/>
      <c r="HI308" s="306"/>
      <c r="HJ308" s="306"/>
      <c r="HK308" s="306"/>
      <c r="HL308" s="306"/>
      <c r="HM308" s="306"/>
      <c r="HN308" s="306"/>
      <c r="HO308" s="306"/>
      <c r="HP308" s="306"/>
      <c r="HQ308" s="306"/>
      <c r="HR308" s="306"/>
      <c r="HS308" s="306"/>
      <c r="HT308" s="306"/>
      <c r="HU308" s="306"/>
      <c r="HV308" s="306"/>
      <c r="HW308" s="306"/>
      <c r="HX308" s="306"/>
      <c r="HY308" s="306"/>
      <c r="HZ308" s="306"/>
      <c r="IA308" s="306"/>
      <c r="IB308" s="306"/>
      <c r="IC308" s="306"/>
      <c r="ID308" s="306"/>
      <c r="IE308" s="306"/>
      <c r="IF308" s="306"/>
      <c r="IG308" s="306"/>
      <c r="IH308" s="306"/>
    </row>
    <row r="309" spans="1:242" s="219" customFormat="1" ht="28.95" customHeight="1" x14ac:dyDescent="0.3">
      <c r="A309" s="174">
        <v>7.04</v>
      </c>
      <c r="B309" s="231"/>
      <c r="C309" s="232" t="e">
        <f>VLOOKUP(BD.PD8[[#This Row],[Pos]],[18]!PPto[#Data],3,FALSE)</f>
        <v>#REF!</v>
      </c>
      <c r="D309" s="174" t="s">
        <v>23</v>
      </c>
      <c r="E309" s="305" t="str">
        <f>IF(BD.PD8[[#This Row],[.]]="*",VLOOKUP(BD.PD8[[#This Row],[Pos]],[18]Presupuesto!A:H,7,FALSE),"")</f>
        <v/>
      </c>
      <c r="F309" s="234" t="s">
        <v>522</v>
      </c>
      <c r="G309" s="174"/>
      <c r="H309" s="174"/>
      <c r="I309" s="174" t="s">
        <v>1303</v>
      </c>
      <c r="J309" s="382">
        <v>3</v>
      </c>
      <c r="K309" s="174" t="s">
        <v>260</v>
      </c>
      <c r="L309" s="383">
        <f>IF(BD.PD8[[#This Row],[Mon]]="DOP",1,HLOOKUP(BD.PD8[[#This Row],[Mon]],Data!$J$1:$K$2,2,FALSE))</f>
        <v>1</v>
      </c>
      <c r="M309" s="400">
        <v>15398.4</v>
      </c>
      <c r="N309" s="395">
        <f>BD.PD8[[#This Row],[Cant.]]*BD.PD8[[#This Row],[ Tasa ]]*BD.PD8[[#This Row],[ Precio Und.]]</f>
        <v>46195.199999999997</v>
      </c>
      <c r="O309" s="386">
        <v>0</v>
      </c>
      <c r="P309" s="395">
        <f>IF(BD.PD8[[#This Row],[Liquid. '[%']]]&lt;&gt;0,(BD.PD8[[#This Row],[Valor Neto '[DOP']]]*BD.PD8[[#This Row],[Liquid. '[%']]])+BD.PD8[[#This Row],[Valor Neto '[DOP']]],BD.PD8[[#This Row],[Valor Neto '[DOP']]])</f>
        <v>46195.199999999997</v>
      </c>
      <c r="Q309" s="395">
        <f>BD.PD8[[#This Row],[Ppto. Orden Interna '[DOP']]]/HLOOKUP("USD",Data!$J$1:$K$2,2,FALSE)</f>
        <v>710.69538461538457</v>
      </c>
      <c r="R309" s="398" t="s">
        <v>511</v>
      </c>
      <c r="S309" s="481"/>
      <c r="T309" s="481"/>
      <c r="U309" s="492" t="s">
        <v>406</v>
      </c>
      <c r="V309" s="493">
        <v>801672</v>
      </c>
      <c r="W309" s="499" t="s">
        <v>511</v>
      </c>
      <c r="X309" s="174">
        <v>14</v>
      </c>
      <c r="Y309" s="399">
        <v>0.5</v>
      </c>
      <c r="Z309" s="395">
        <f>BD.PD8[[#This Row],[Av.P1 '[%']]]*BD.PD8[[#This Row],[Ppto. Orden Interna '[DOP']]]</f>
        <v>23097.599999999999</v>
      </c>
      <c r="AA309" s="174">
        <v>16</v>
      </c>
      <c r="AB309" s="399">
        <v>0.5</v>
      </c>
      <c r="AC309" s="395">
        <f>BD.PD8[[#This Row],[Av.P2 '[%']]]*BD.PD8[[#This Row],[Ppto. Orden Interna '[DOP']]]</f>
        <v>23097.599999999999</v>
      </c>
      <c r="AD309" s="249"/>
      <c r="AE309" s="389"/>
      <c r="AF309" s="243">
        <f>BD.PD8[[#This Row],[Av.P3 '[%']]]*BD.PD8[[#This Row],[Ppto. Orden Interna '[DOP']]]</f>
        <v>0</v>
      </c>
      <c r="AG309" s="243"/>
      <c r="AH309" s="243"/>
      <c r="AI309" s="243"/>
      <c r="AJ309" s="243"/>
      <c r="AK309" s="243"/>
      <c r="AL309" s="243"/>
      <c r="AM309" s="496">
        <f>BD.PD8[[#This Row],[Pago 3]]+BD.PD8[[#This Row],[Pago 2]]+BD.PD8[[#This Row],[Pago 1]]</f>
        <v>46195.199999999997</v>
      </c>
      <c r="AN309" s="308" t="s">
        <v>244</v>
      </c>
      <c r="AO309" s="308" t="s">
        <v>245</v>
      </c>
      <c r="AP309" s="308" t="s">
        <v>246</v>
      </c>
      <c r="AQ309" s="308" t="s">
        <v>247</v>
      </c>
      <c r="AR309" s="308">
        <v>594</v>
      </c>
      <c r="AS309" s="308" t="s">
        <v>248</v>
      </c>
      <c r="AT309" s="249" t="s">
        <v>1356</v>
      </c>
      <c r="AU309" s="306"/>
      <c r="AV309" s="306"/>
      <c r="AW309" s="306"/>
      <c r="AX309" s="306"/>
      <c r="AY309" s="306"/>
      <c r="AZ309" s="306"/>
      <c r="BA309" s="306"/>
      <c r="BB309" s="306"/>
      <c r="BC309" s="306"/>
      <c r="BD309" s="306"/>
      <c r="BE309" s="306"/>
      <c r="BF309" s="306"/>
      <c r="BG309" s="306"/>
      <c r="BH309" s="306"/>
      <c r="BI309" s="306"/>
      <c r="BJ309" s="306"/>
      <c r="BK309" s="306"/>
      <c r="BL309" s="306"/>
      <c r="BM309" s="306"/>
      <c r="BN309" s="306"/>
      <c r="BO309" s="306"/>
      <c r="BP309" s="306"/>
      <c r="BQ309" s="306"/>
      <c r="BR309" s="306"/>
      <c r="BS309" s="306"/>
      <c r="BT309" s="306"/>
      <c r="BU309" s="306"/>
      <c r="BV309" s="306"/>
      <c r="BW309" s="306"/>
      <c r="BX309" s="306"/>
      <c r="BY309" s="306"/>
      <c r="BZ309" s="306"/>
      <c r="CA309" s="306"/>
      <c r="CB309" s="306"/>
      <c r="CC309" s="306"/>
      <c r="CD309" s="306"/>
      <c r="CE309" s="306"/>
      <c r="CF309" s="306"/>
      <c r="CG309" s="306"/>
      <c r="CH309" s="306"/>
      <c r="CI309" s="306"/>
      <c r="CJ309" s="306"/>
      <c r="CK309" s="306"/>
      <c r="CL309" s="306"/>
      <c r="CM309" s="306"/>
      <c r="CN309" s="306"/>
      <c r="CO309" s="306"/>
      <c r="CP309" s="306"/>
      <c r="CQ309" s="306"/>
      <c r="CR309" s="306"/>
      <c r="CS309" s="306"/>
      <c r="CT309" s="306"/>
      <c r="CU309" s="306"/>
      <c r="CV309" s="306"/>
      <c r="CW309" s="306"/>
      <c r="CX309" s="306"/>
      <c r="CY309" s="306"/>
      <c r="CZ309" s="306"/>
      <c r="DA309" s="306"/>
      <c r="DB309" s="306"/>
      <c r="DC309" s="306"/>
      <c r="DD309" s="306"/>
      <c r="DE309" s="306"/>
      <c r="DF309" s="306"/>
      <c r="DG309" s="306"/>
      <c r="DH309" s="306"/>
      <c r="DI309" s="306"/>
      <c r="DJ309" s="306"/>
      <c r="DK309" s="306"/>
      <c r="DL309" s="306"/>
      <c r="DM309" s="306"/>
      <c r="DN309" s="306"/>
      <c r="DO309" s="306"/>
      <c r="DP309" s="306"/>
      <c r="DQ309" s="306"/>
      <c r="DR309" s="306"/>
      <c r="DS309" s="306"/>
      <c r="DT309" s="306"/>
      <c r="DU309" s="306"/>
      <c r="DV309" s="306"/>
      <c r="DW309" s="306"/>
      <c r="DX309" s="306"/>
      <c r="DY309" s="306"/>
      <c r="DZ309" s="306"/>
      <c r="EA309" s="306"/>
      <c r="EB309" s="306"/>
      <c r="EC309" s="306"/>
      <c r="ED309" s="306"/>
      <c r="EE309" s="306"/>
      <c r="EF309" s="306"/>
      <c r="EG309" s="306"/>
      <c r="EH309" s="306"/>
      <c r="EI309" s="306"/>
      <c r="EJ309" s="306"/>
      <c r="EK309" s="306"/>
      <c r="EL309" s="306"/>
      <c r="EM309" s="306"/>
      <c r="EN309" s="306"/>
      <c r="EO309" s="306"/>
      <c r="EP309" s="306"/>
      <c r="EQ309" s="306"/>
      <c r="ER309" s="306"/>
      <c r="ES309" s="306"/>
      <c r="ET309" s="306"/>
      <c r="EU309" s="306"/>
      <c r="EV309" s="306"/>
      <c r="EW309" s="306"/>
      <c r="EX309" s="306"/>
      <c r="EY309" s="306"/>
      <c r="EZ309" s="306"/>
      <c r="FA309" s="306"/>
      <c r="FB309" s="306"/>
      <c r="FC309" s="306"/>
      <c r="FD309" s="306"/>
      <c r="FE309" s="306"/>
      <c r="FF309" s="306"/>
      <c r="FG309" s="306"/>
      <c r="FH309" s="306"/>
      <c r="FI309" s="306"/>
      <c r="FJ309" s="306"/>
      <c r="FK309" s="306"/>
      <c r="FL309" s="306"/>
      <c r="FM309" s="306"/>
      <c r="FN309" s="306"/>
      <c r="FO309" s="306"/>
      <c r="FP309" s="306"/>
      <c r="FQ309" s="306"/>
      <c r="FR309" s="306"/>
      <c r="FS309" s="306"/>
      <c r="FT309" s="306"/>
      <c r="FU309" s="306"/>
      <c r="FV309" s="306"/>
      <c r="FW309" s="306"/>
      <c r="FX309" s="306"/>
      <c r="FY309" s="306"/>
      <c r="FZ309" s="306"/>
      <c r="GA309" s="306"/>
      <c r="GB309" s="306"/>
      <c r="GC309" s="306"/>
      <c r="GD309" s="306"/>
      <c r="GE309" s="306"/>
      <c r="GF309" s="306"/>
      <c r="GG309" s="306"/>
      <c r="GH309" s="306"/>
      <c r="GI309" s="306"/>
      <c r="GJ309" s="306"/>
      <c r="GK309" s="306"/>
      <c r="GL309" s="306"/>
      <c r="GM309" s="306"/>
      <c r="GN309" s="306"/>
      <c r="GO309" s="306"/>
      <c r="GP309" s="306"/>
      <c r="GQ309" s="306"/>
      <c r="GR309" s="306"/>
      <c r="GS309" s="306"/>
      <c r="GT309" s="306"/>
      <c r="GU309" s="306"/>
      <c r="GV309" s="306"/>
      <c r="GW309" s="306"/>
      <c r="GX309" s="306"/>
      <c r="GY309" s="306"/>
      <c r="GZ309" s="306"/>
      <c r="HA309" s="306"/>
      <c r="HB309" s="306"/>
      <c r="HC309" s="306"/>
      <c r="HD309" s="306"/>
      <c r="HE309" s="306"/>
      <c r="HF309" s="306"/>
      <c r="HG309" s="306"/>
      <c r="HH309" s="306"/>
      <c r="HI309" s="306"/>
      <c r="HJ309" s="306"/>
      <c r="HK309" s="306"/>
      <c r="HL309" s="306"/>
      <c r="HM309" s="306"/>
      <c r="HN309" s="306"/>
      <c r="HO309" s="306"/>
      <c r="HP309" s="306"/>
      <c r="HQ309" s="306"/>
      <c r="HR309" s="306"/>
      <c r="HS309" s="306"/>
      <c r="HT309" s="306"/>
      <c r="HU309" s="306"/>
      <c r="HV309" s="306"/>
      <c r="HW309" s="306"/>
      <c r="HX309" s="306"/>
      <c r="HY309" s="306"/>
      <c r="HZ309" s="306"/>
      <c r="IA309" s="306"/>
      <c r="IB309" s="306"/>
      <c r="IC309" s="306"/>
      <c r="ID309" s="306"/>
      <c r="IE309" s="306"/>
      <c r="IF309" s="306"/>
      <c r="IG309" s="306"/>
      <c r="IH309" s="306"/>
    </row>
    <row r="310" spans="1:242" s="219" customFormat="1" ht="30" customHeight="1" x14ac:dyDescent="0.3">
      <c r="A310" s="174">
        <v>7.04</v>
      </c>
      <c r="B310" s="231"/>
      <c r="C310" s="232" t="e">
        <f>VLOOKUP(BD.PD8[[#This Row],[Pos]],[18]!PPto[#Data],3,FALSE)</f>
        <v>#REF!</v>
      </c>
      <c r="D310" s="174" t="s">
        <v>23</v>
      </c>
      <c r="E310" s="305" t="str">
        <f>IF(BD.PD8[[#This Row],[.]]="*",VLOOKUP(BD.PD8[[#This Row],[Pos]],[18]Presupuesto!A:H,7,FALSE),"")</f>
        <v/>
      </c>
      <c r="F310" s="234" t="s">
        <v>523</v>
      </c>
      <c r="G310" s="174">
        <v>4600074511</v>
      </c>
      <c r="H310" s="174"/>
      <c r="I310" s="174" t="s">
        <v>1295</v>
      </c>
      <c r="J310" s="382">
        <v>28</v>
      </c>
      <c r="K310" s="174" t="s">
        <v>189</v>
      </c>
      <c r="L310" s="383" t="e">
        <f>IF(BD.PD8[[#This Row],[Mon]]="DOP",1,HLOOKUP(BD.PD8[[#This Row],[Mon]],Data!$J$1:$K$2,2,FALSE))</f>
        <v>#N/A</v>
      </c>
      <c r="M310" s="384">
        <v>260</v>
      </c>
      <c r="N310" s="243" t="e">
        <f>BD.PD8[[#This Row],[Cant.]]*BD.PD8[[#This Row],[ Tasa ]]*BD.PD8[[#This Row],[ Precio Und.]]</f>
        <v>#N/A</v>
      </c>
      <c r="O310" s="386">
        <v>0.25</v>
      </c>
      <c r="P310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10" s="243" t="e">
        <f>BD.PD8[[#This Row],[Ppto. Orden Interna '[DOP']]]/HLOOKUP("USD",Data!$J$1:$K$2,2,FALSE)</f>
        <v>#N/A</v>
      </c>
      <c r="R310" s="381" t="s">
        <v>520</v>
      </c>
      <c r="S310" s="387"/>
      <c r="T310" s="387"/>
      <c r="U310" s="492" t="s">
        <v>406</v>
      </c>
      <c r="V310" s="493">
        <v>801672</v>
      </c>
      <c r="W310" s="494" t="s">
        <v>521</v>
      </c>
      <c r="X310" s="495">
        <v>6</v>
      </c>
      <c r="Y310" s="388">
        <v>0.5</v>
      </c>
      <c r="Z310" s="243" t="e">
        <f>BD.PD8[[#This Row],[Av.P1 '[%']]]*BD.PD8[[#This Row],[Ppto. Orden Interna '[DOP']]]</f>
        <v>#N/A</v>
      </c>
      <c r="AA310" s="495">
        <v>10</v>
      </c>
      <c r="AB310" s="388">
        <v>0.5</v>
      </c>
      <c r="AC310" s="243" t="e">
        <f>BD.PD8[[#This Row],[Av.P2 '[%']]]*BD.PD8[[#This Row],[Ppto. Orden Interna '[DOP']]]</f>
        <v>#N/A</v>
      </c>
      <c r="AD310" s="249"/>
      <c r="AE310" s="389"/>
      <c r="AF310" s="243" t="e">
        <f>BD.PD8[[#This Row],[Av.P3 '[%']]]*BD.PD8[[#This Row],[Ppto. Orden Interna '[DOP']]]</f>
        <v>#N/A</v>
      </c>
      <c r="AG310" s="243"/>
      <c r="AH310" s="243"/>
      <c r="AI310" s="243"/>
      <c r="AJ310" s="243"/>
      <c r="AK310" s="243"/>
      <c r="AL310" s="243"/>
      <c r="AM310" s="496" t="e">
        <f>BD.PD8[[#This Row],[Pago 3]]+BD.PD8[[#This Row],[Pago 2]]+BD.PD8[[#This Row],[Pago 1]]</f>
        <v>#N/A</v>
      </c>
      <c r="AN310" s="308" t="s">
        <v>244</v>
      </c>
      <c r="AO310" s="308" t="s">
        <v>245</v>
      </c>
      <c r="AP310" s="308" t="s">
        <v>246</v>
      </c>
      <c r="AQ310" s="308" t="s">
        <v>247</v>
      </c>
      <c r="AR310" s="308">
        <v>594</v>
      </c>
      <c r="AS310" s="308" t="s">
        <v>258</v>
      </c>
      <c r="AT310" s="249" t="s">
        <v>1356</v>
      </c>
      <c r="AU310" s="306"/>
      <c r="AV310" s="306"/>
      <c r="AW310" s="306"/>
      <c r="AX310" s="306"/>
      <c r="AY310" s="306"/>
      <c r="AZ310" s="306"/>
      <c r="BA310" s="306"/>
      <c r="BB310" s="306"/>
      <c r="BC310" s="306"/>
      <c r="BD310" s="306"/>
      <c r="BE310" s="306"/>
      <c r="BF310" s="306"/>
      <c r="BG310" s="306"/>
      <c r="BH310" s="306"/>
      <c r="BI310" s="306"/>
      <c r="BJ310" s="306"/>
      <c r="BK310" s="306"/>
      <c r="BL310" s="306"/>
      <c r="BM310" s="306"/>
      <c r="BN310" s="306"/>
      <c r="BO310" s="306"/>
      <c r="BP310" s="306"/>
      <c r="BQ310" s="306"/>
      <c r="BR310" s="306"/>
      <c r="BS310" s="306"/>
      <c r="BT310" s="306"/>
      <c r="BU310" s="306"/>
      <c r="BV310" s="306"/>
      <c r="BW310" s="306"/>
      <c r="BX310" s="306"/>
      <c r="BY310" s="306"/>
      <c r="BZ310" s="306"/>
      <c r="CA310" s="306"/>
      <c r="CB310" s="306"/>
      <c r="CC310" s="306"/>
      <c r="CD310" s="306"/>
      <c r="CE310" s="306"/>
      <c r="CF310" s="306"/>
      <c r="CG310" s="306"/>
      <c r="CH310" s="306"/>
      <c r="CI310" s="306"/>
      <c r="CJ310" s="306"/>
      <c r="CK310" s="306"/>
      <c r="CL310" s="306"/>
      <c r="CM310" s="306"/>
      <c r="CN310" s="306"/>
      <c r="CO310" s="306"/>
      <c r="CP310" s="306"/>
      <c r="CQ310" s="306"/>
      <c r="CR310" s="306"/>
      <c r="CS310" s="306"/>
      <c r="CT310" s="306"/>
      <c r="CU310" s="306"/>
      <c r="CV310" s="306"/>
      <c r="CW310" s="306"/>
      <c r="CX310" s="306"/>
      <c r="CY310" s="306"/>
      <c r="CZ310" s="306"/>
      <c r="DA310" s="306"/>
      <c r="DB310" s="306"/>
      <c r="DC310" s="306"/>
      <c r="DD310" s="306"/>
      <c r="DE310" s="306"/>
      <c r="DF310" s="306"/>
      <c r="DG310" s="306"/>
      <c r="DH310" s="306"/>
      <c r="DI310" s="306"/>
      <c r="DJ310" s="306"/>
      <c r="DK310" s="306"/>
      <c r="DL310" s="306"/>
      <c r="DM310" s="306"/>
      <c r="DN310" s="306"/>
      <c r="DO310" s="306"/>
      <c r="DP310" s="306"/>
      <c r="DQ310" s="306"/>
      <c r="DR310" s="306"/>
      <c r="DS310" s="306"/>
      <c r="DT310" s="306"/>
      <c r="DU310" s="306"/>
      <c r="DV310" s="306"/>
      <c r="DW310" s="306"/>
      <c r="DX310" s="306"/>
      <c r="DY310" s="306"/>
      <c r="DZ310" s="306"/>
      <c r="EA310" s="306"/>
      <c r="EB310" s="306"/>
      <c r="EC310" s="306"/>
      <c r="ED310" s="306"/>
      <c r="EE310" s="306"/>
      <c r="EF310" s="306"/>
      <c r="EG310" s="306"/>
      <c r="EH310" s="306"/>
      <c r="EI310" s="306"/>
      <c r="EJ310" s="306"/>
      <c r="EK310" s="306"/>
      <c r="EL310" s="306"/>
      <c r="EM310" s="306"/>
      <c r="EN310" s="306"/>
      <c r="EO310" s="306"/>
      <c r="EP310" s="306"/>
      <c r="EQ310" s="306"/>
      <c r="ER310" s="306"/>
      <c r="ES310" s="306"/>
      <c r="ET310" s="306"/>
      <c r="EU310" s="306"/>
      <c r="EV310" s="306"/>
      <c r="EW310" s="306"/>
      <c r="EX310" s="306"/>
      <c r="EY310" s="306"/>
      <c r="EZ310" s="306"/>
      <c r="FA310" s="306"/>
      <c r="FB310" s="306"/>
      <c r="FC310" s="306"/>
      <c r="FD310" s="306"/>
      <c r="FE310" s="306"/>
      <c r="FF310" s="306"/>
      <c r="FG310" s="306"/>
      <c r="FH310" s="306"/>
      <c r="FI310" s="306"/>
      <c r="FJ310" s="306"/>
      <c r="FK310" s="306"/>
      <c r="FL310" s="306"/>
      <c r="FM310" s="306"/>
      <c r="FN310" s="306"/>
      <c r="FO310" s="306"/>
      <c r="FP310" s="306"/>
      <c r="FQ310" s="306"/>
      <c r="FR310" s="306"/>
      <c r="FS310" s="306"/>
      <c r="FT310" s="306"/>
      <c r="FU310" s="306"/>
      <c r="FV310" s="306"/>
      <c r="FW310" s="306"/>
      <c r="FX310" s="306"/>
      <c r="FY310" s="306"/>
      <c r="FZ310" s="306"/>
      <c r="GA310" s="306"/>
      <c r="GB310" s="306"/>
      <c r="GC310" s="306"/>
      <c r="GD310" s="306"/>
      <c r="GE310" s="306"/>
      <c r="GF310" s="306"/>
      <c r="GG310" s="306"/>
      <c r="GH310" s="306"/>
      <c r="GI310" s="306"/>
      <c r="GJ310" s="306"/>
      <c r="GK310" s="306"/>
      <c r="GL310" s="306"/>
      <c r="GM310" s="306"/>
      <c r="GN310" s="306"/>
      <c r="GO310" s="306"/>
      <c r="GP310" s="306"/>
      <c r="GQ310" s="306"/>
      <c r="GR310" s="306"/>
      <c r="GS310" s="306"/>
      <c r="GT310" s="306"/>
      <c r="GU310" s="306"/>
      <c r="GV310" s="306"/>
      <c r="GW310" s="306"/>
      <c r="GX310" s="306"/>
      <c r="GY310" s="306"/>
      <c r="GZ310" s="306"/>
      <c r="HA310" s="306"/>
      <c r="HB310" s="306"/>
      <c r="HC310" s="306"/>
      <c r="HD310" s="306"/>
      <c r="HE310" s="306"/>
      <c r="HF310" s="306"/>
      <c r="HG310" s="306"/>
      <c r="HH310" s="306"/>
      <c r="HI310" s="306"/>
      <c r="HJ310" s="306"/>
      <c r="HK310" s="306"/>
      <c r="HL310" s="306"/>
      <c r="HM310" s="306"/>
      <c r="HN310" s="306"/>
      <c r="HO310" s="306"/>
      <c r="HP310" s="306"/>
      <c r="HQ310" s="306"/>
      <c r="HR310" s="306"/>
      <c r="HS310" s="306"/>
      <c r="HT310" s="306"/>
      <c r="HU310" s="306"/>
      <c r="HV310" s="306"/>
      <c r="HW310" s="306"/>
      <c r="HX310" s="306"/>
      <c r="HY310" s="306"/>
      <c r="HZ310" s="306"/>
      <c r="IA310" s="306"/>
      <c r="IB310" s="306"/>
      <c r="IC310" s="306"/>
      <c r="ID310" s="306"/>
      <c r="IE310" s="306"/>
      <c r="IF310" s="306"/>
      <c r="IG310" s="306"/>
      <c r="IH310" s="306"/>
    </row>
    <row r="311" spans="1:242" s="219" customFormat="1" ht="30" customHeight="1" x14ac:dyDescent="0.3">
      <c r="A311" s="174">
        <v>7.04</v>
      </c>
      <c r="B311" s="231"/>
      <c r="C311" s="232" t="e">
        <f>VLOOKUP(BD.PD8[[#This Row],[Pos]],[18]!PPto[#Data],3,FALSE)</f>
        <v>#REF!</v>
      </c>
      <c r="D311" s="174" t="s">
        <v>23</v>
      </c>
      <c r="E311" s="305" t="str">
        <f>IF(BD.PD8[[#This Row],[.]]="*",VLOOKUP(BD.PD8[[#This Row],[Pos]],[18]Presupuesto!A:H,7,FALSE),"")</f>
        <v/>
      </c>
      <c r="F311" s="525" t="s">
        <v>524</v>
      </c>
      <c r="G311" s="174"/>
      <c r="H311" s="174"/>
      <c r="I311" s="174" t="s">
        <v>251</v>
      </c>
      <c r="J311" s="382">
        <v>1</v>
      </c>
      <c r="K311" s="174" t="s">
        <v>260</v>
      </c>
      <c r="L311" s="383">
        <f>IF(BD.PD8[[#This Row],[Mon]]="DOP",1,HLOOKUP(BD.PD8[[#This Row],[Mon]],Data!$J$1:$K$2,2,FALSE))</f>
        <v>1</v>
      </c>
      <c r="M311" s="400">
        <v>109750</v>
      </c>
      <c r="N311" s="395">
        <f>BD.PD8[[#This Row],[Cant.]]*BD.PD8[[#This Row],[ Tasa ]]*BD.PD8[[#This Row],[ Precio Und.]]</f>
        <v>109750</v>
      </c>
      <c r="O311" s="386">
        <v>0</v>
      </c>
      <c r="P311" s="395">
        <f>IF(BD.PD8[[#This Row],[Liquid. '[%']]]&lt;&gt;0,(BD.PD8[[#This Row],[Valor Neto '[DOP']]]*BD.PD8[[#This Row],[Liquid. '[%']]])+BD.PD8[[#This Row],[Valor Neto '[DOP']]],BD.PD8[[#This Row],[Valor Neto '[DOP']]])</f>
        <v>109750</v>
      </c>
      <c r="Q311" s="395">
        <f>BD.PD8[[#This Row],[Ppto. Orden Interna '[DOP']]]/HLOOKUP("USD",Data!$J$1:$K$2,2,FALSE)</f>
        <v>1688.4615384615386</v>
      </c>
      <c r="R311" s="398" t="s">
        <v>525</v>
      </c>
      <c r="S311" s="387"/>
      <c r="T311" s="387"/>
      <c r="U311" s="492" t="s">
        <v>406</v>
      </c>
      <c r="V311" s="493">
        <v>801672</v>
      </c>
      <c r="W311" s="494" t="s">
        <v>525</v>
      </c>
      <c r="X311" s="174">
        <v>16</v>
      </c>
      <c r="Y311" s="399">
        <v>1</v>
      </c>
      <c r="Z311" s="243">
        <f>BD.PD8[[#This Row],[Av.P1 '[%']]]*BD.PD8[[#This Row],[Ppto. Orden Interna '[DOP']]]</f>
        <v>109750</v>
      </c>
      <c r="AA311" s="249"/>
      <c r="AB311" s="389"/>
      <c r="AC311" s="243">
        <f>BD.PD8[[#This Row],[Av.P2 '[%']]]*BD.PD8[[#This Row],[Ppto. Orden Interna '[DOP']]]</f>
        <v>0</v>
      </c>
      <c r="AD311" s="249"/>
      <c r="AE311" s="389"/>
      <c r="AF311" s="243">
        <f>BD.PD8[[#This Row],[Av.P3 '[%']]]*BD.PD8[[#This Row],[Ppto. Orden Interna '[DOP']]]</f>
        <v>0</v>
      </c>
      <c r="AG311" s="243"/>
      <c r="AH311" s="243"/>
      <c r="AI311" s="243"/>
      <c r="AJ311" s="243"/>
      <c r="AK311" s="243"/>
      <c r="AL311" s="243"/>
      <c r="AM311" s="496">
        <f>BD.PD8[[#This Row],[Pago 3]]+BD.PD8[[#This Row],[Pago 2]]+BD.PD8[[#This Row],[Pago 1]]</f>
        <v>109750</v>
      </c>
      <c r="AN311" s="308" t="s">
        <v>244</v>
      </c>
      <c r="AO311" s="308" t="s">
        <v>245</v>
      </c>
      <c r="AP311" s="308" t="s">
        <v>246</v>
      </c>
      <c r="AQ311" s="308" t="s">
        <v>247</v>
      </c>
      <c r="AR311" s="308">
        <v>594</v>
      </c>
      <c r="AS311" s="308" t="s">
        <v>248</v>
      </c>
      <c r="AT311" s="249" t="s">
        <v>1356</v>
      </c>
      <c r="AU311" s="306"/>
      <c r="AV311" s="306"/>
      <c r="AW311" s="306"/>
      <c r="AX311" s="306"/>
      <c r="AY311" s="306"/>
      <c r="AZ311" s="306"/>
      <c r="BA311" s="306"/>
      <c r="BB311" s="306"/>
      <c r="BC311" s="306"/>
      <c r="BD311" s="306"/>
      <c r="BE311" s="306"/>
      <c r="BF311" s="306"/>
      <c r="BG311" s="306"/>
      <c r="BH311" s="306"/>
      <c r="BI311" s="306"/>
      <c r="BJ311" s="306"/>
      <c r="BK311" s="306"/>
      <c r="BL311" s="306"/>
      <c r="BM311" s="306"/>
      <c r="BN311" s="306"/>
      <c r="BO311" s="306"/>
      <c r="BP311" s="306"/>
      <c r="BQ311" s="306"/>
      <c r="BR311" s="306"/>
      <c r="BS311" s="306"/>
      <c r="BT311" s="306"/>
      <c r="BU311" s="306"/>
      <c r="BV311" s="306"/>
      <c r="BW311" s="306"/>
      <c r="BX311" s="306"/>
      <c r="BY311" s="306"/>
      <c r="BZ311" s="306"/>
      <c r="CA311" s="306"/>
      <c r="CB311" s="306"/>
      <c r="CC311" s="306"/>
      <c r="CD311" s="306"/>
      <c r="CE311" s="306"/>
      <c r="CF311" s="306"/>
      <c r="CG311" s="306"/>
      <c r="CH311" s="306"/>
      <c r="CI311" s="306"/>
      <c r="CJ311" s="306"/>
      <c r="CK311" s="306"/>
      <c r="CL311" s="306"/>
      <c r="CM311" s="306"/>
      <c r="CN311" s="306"/>
      <c r="CO311" s="306"/>
      <c r="CP311" s="306"/>
      <c r="CQ311" s="306"/>
      <c r="CR311" s="306"/>
      <c r="CS311" s="306"/>
      <c r="CT311" s="306"/>
      <c r="CU311" s="306"/>
      <c r="CV311" s="306"/>
      <c r="CW311" s="306"/>
      <c r="CX311" s="306"/>
      <c r="CY311" s="306"/>
      <c r="CZ311" s="306"/>
      <c r="DA311" s="306"/>
      <c r="DB311" s="306"/>
      <c r="DC311" s="306"/>
      <c r="DD311" s="306"/>
      <c r="DE311" s="306"/>
      <c r="DF311" s="306"/>
      <c r="DG311" s="306"/>
      <c r="DH311" s="306"/>
      <c r="DI311" s="306"/>
      <c r="DJ311" s="306"/>
      <c r="DK311" s="306"/>
      <c r="DL311" s="306"/>
      <c r="DM311" s="306"/>
      <c r="DN311" s="306"/>
      <c r="DO311" s="306"/>
      <c r="DP311" s="306"/>
      <c r="DQ311" s="306"/>
      <c r="DR311" s="306"/>
      <c r="DS311" s="306"/>
      <c r="DT311" s="306"/>
      <c r="DU311" s="306"/>
      <c r="DV311" s="306"/>
      <c r="DW311" s="306"/>
      <c r="DX311" s="306"/>
      <c r="DY311" s="306"/>
      <c r="DZ311" s="306"/>
      <c r="EA311" s="306"/>
      <c r="EB311" s="306"/>
      <c r="EC311" s="306"/>
      <c r="ED311" s="306"/>
      <c r="EE311" s="306"/>
      <c r="EF311" s="306"/>
      <c r="EG311" s="306"/>
      <c r="EH311" s="306"/>
      <c r="EI311" s="306"/>
      <c r="EJ311" s="306"/>
      <c r="EK311" s="306"/>
      <c r="EL311" s="306"/>
      <c r="EM311" s="306"/>
      <c r="EN311" s="306"/>
      <c r="EO311" s="306"/>
      <c r="EP311" s="306"/>
      <c r="EQ311" s="306"/>
      <c r="ER311" s="306"/>
      <c r="ES311" s="306"/>
      <c r="ET311" s="306"/>
      <c r="EU311" s="306"/>
      <c r="EV311" s="306"/>
      <c r="EW311" s="306"/>
      <c r="EX311" s="306"/>
      <c r="EY311" s="306"/>
      <c r="EZ311" s="306"/>
      <c r="FA311" s="306"/>
      <c r="FB311" s="306"/>
      <c r="FC311" s="306"/>
      <c r="FD311" s="306"/>
      <c r="FE311" s="306"/>
      <c r="FF311" s="306"/>
      <c r="FG311" s="306"/>
      <c r="FH311" s="306"/>
      <c r="FI311" s="306"/>
      <c r="FJ311" s="306"/>
      <c r="FK311" s="306"/>
      <c r="FL311" s="306"/>
      <c r="FM311" s="306"/>
      <c r="FN311" s="306"/>
      <c r="FO311" s="306"/>
      <c r="FP311" s="306"/>
      <c r="FQ311" s="306"/>
      <c r="FR311" s="306"/>
      <c r="FS311" s="306"/>
      <c r="FT311" s="306"/>
      <c r="FU311" s="306"/>
      <c r="FV311" s="306"/>
      <c r="FW311" s="306"/>
      <c r="FX311" s="306"/>
      <c r="FY311" s="306"/>
      <c r="FZ311" s="306"/>
      <c r="GA311" s="306"/>
      <c r="GB311" s="306"/>
      <c r="GC311" s="306"/>
      <c r="GD311" s="306"/>
      <c r="GE311" s="306"/>
      <c r="GF311" s="306"/>
      <c r="GG311" s="306"/>
      <c r="GH311" s="306"/>
      <c r="GI311" s="306"/>
      <c r="GJ311" s="306"/>
      <c r="GK311" s="306"/>
      <c r="GL311" s="306"/>
      <c r="GM311" s="306"/>
      <c r="GN311" s="306"/>
      <c r="GO311" s="306"/>
      <c r="GP311" s="306"/>
      <c r="GQ311" s="306"/>
      <c r="GR311" s="306"/>
      <c r="GS311" s="306"/>
      <c r="GT311" s="306"/>
      <c r="GU311" s="306"/>
      <c r="GV311" s="306"/>
      <c r="GW311" s="306"/>
      <c r="GX311" s="306"/>
      <c r="GY311" s="306"/>
      <c r="GZ311" s="306"/>
      <c r="HA311" s="306"/>
      <c r="HB311" s="306"/>
      <c r="HC311" s="306"/>
      <c r="HD311" s="306"/>
      <c r="HE311" s="306"/>
      <c r="HF311" s="306"/>
      <c r="HG311" s="306"/>
      <c r="HH311" s="306"/>
      <c r="HI311" s="306"/>
      <c r="HJ311" s="306"/>
      <c r="HK311" s="306"/>
      <c r="HL311" s="306"/>
      <c r="HM311" s="306"/>
      <c r="HN311" s="306"/>
      <c r="HO311" s="306"/>
      <c r="HP311" s="306"/>
      <c r="HQ311" s="306"/>
      <c r="HR311" s="306"/>
      <c r="HS311" s="306"/>
      <c r="HT311" s="306"/>
      <c r="HU311" s="306"/>
      <c r="HV311" s="306"/>
      <c r="HW311" s="306"/>
      <c r="HX311" s="306"/>
      <c r="HY311" s="306"/>
      <c r="HZ311" s="306"/>
      <c r="IA311" s="306"/>
      <c r="IB311" s="306"/>
      <c r="IC311" s="306"/>
      <c r="ID311" s="306"/>
      <c r="IE311" s="306"/>
      <c r="IF311" s="306"/>
      <c r="IG311" s="306"/>
      <c r="IH311" s="306"/>
    </row>
    <row r="312" spans="1:242" s="219" customFormat="1" ht="40.200000000000003" customHeight="1" x14ac:dyDescent="0.3">
      <c r="A312" s="174">
        <v>7.04</v>
      </c>
      <c r="B312" s="231"/>
      <c r="C312" s="232" t="e">
        <f>VLOOKUP(BD.PD8[[#This Row],[Pos]],[18]!PPto[#Data],3,FALSE)</f>
        <v>#REF!</v>
      </c>
      <c r="D312" s="174" t="s">
        <v>23</v>
      </c>
      <c r="E312" s="305" t="str">
        <f>IF(BD.PD8[[#This Row],[.]]="*",VLOOKUP(BD.PD8[[#This Row],[Pos]],[18]Presupuesto!A:H,7,FALSE),"")</f>
        <v/>
      </c>
      <c r="F312" s="553" t="s">
        <v>1330</v>
      </c>
      <c r="G312" s="174">
        <v>4600073165</v>
      </c>
      <c r="H312" s="174"/>
      <c r="I312" s="174" t="s">
        <v>1305</v>
      </c>
      <c r="J312" s="382">
        <v>7</v>
      </c>
      <c r="K312" s="174" t="s">
        <v>117</v>
      </c>
      <c r="L312" s="382">
        <f>IF(BD.PD8[[#This Row],[Mon]]="DOP",1,HLOOKUP(BD.PD8[[#This Row],[Mon]],Data!$J$1:$K$2,2,FALSE))</f>
        <v>65</v>
      </c>
      <c r="M312" s="400">
        <v>4457</v>
      </c>
      <c r="N312" s="482">
        <f>BD.PD8[[#This Row],[Cant.]]*BD.PD8[[#This Row],[ Tasa ]]*BD.PD8[[#This Row],[ Precio Und.]]</f>
        <v>2027935</v>
      </c>
      <c r="O312" s="386">
        <v>0.45</v>
      </c>
      <c r="P312" s="482">
        <f>IF(BD.PD8[[#This Row],[Liquid. '[%']]]&lt;&gt;0,(BD.PD8[[#This Row],[Valor Neto '[DOP']]]*BD.PD8[[#This Row],[Liquid. '[%']]])+BD.PD8[[#This Row],[Valor Neto '[DOP']]],BD.PD8[[#This Row],[Valor Neto '[DOP']]])</f>
        <v>2940505.75</v>
      </c>
      <c r="Q312" s="482">
        <f>BD.PD8[[#This Row],[Ppto. Orden Interna '[DOP']]]/HLOOKUP("USD",Data!$J$1:$K$2,2,FALSE)</f>
        <v>45238.55</v>
      </c>
      <c r="R312" s="398" t="s">
        <v>1306</v>
      </c>
      <c r="S312" s="387"/>
      <c r="T312" s="387"/>
      <c r="U312" s="492" t="s">
        <v>406</v>
      </c>
      <c r="V312" s="493">
        <v>801672</v>
      </c>
      <c r="W312" s="494" t="s">
        <v>355</v>
      </c>
      <c r="X312" s="495">
        <v>4</v>
      </c>
      <c r="Y312" s="388">
        <v>0.5</v>
      </c>
      <c r="Z312" s="243">
        <f>BD.PD8[[#This Row],[Av.P1 '[%']]]*BD.PD8[[#This Row],[Ppto. Orden Interna '[DOP']]]</f>
        <v>1470252.875</v>
      </c>
      <c r="AA312" s="495">
        <v>12</v>
      </c>
      <c r="AB312" s="388">
        <v>0.5</v>
      </c>
      <c r="AC312" s="243">
        <f>BD.PD8[[#This Row],[Av.P2 '[%']]]*BD.PD8[[#This Row],[Ppto. Orden Interna '[DOP']]]</f>
        <v>1470252.875</v>
      </c>
      <c r="AD312" s="249"/>
      <c r="AE312" s="389"/>
      <c r="AF312" s="243">
        <f>BD.PD8[[#This Row],[Av.P3 '[%']]]*BD.PD8[[#This Row],[Ppto. Orden Interna '[DOP']]]</f>
        <v>0</v>
      </c>
      <c r="AG312" s="243"/>
      <c r="AH312" s="243"/>
      <c r="AI312" s="243"/>
      <c r="AJ312" s="243"/>
      <c r="AK312" s="243"/>
      <c r="AL312" s="243"/>
      <c r="AM312" s="496">
        <f>BD.PD8[[#This Row],[Pago 3]]+BD.PD8[[#This Row],[Pago 2]]+BD.PD8[[#This Row],[Pago 1]]</f>
        <v>2940505.75</v>
      </c>
      <c r="AN312" s="308" t="s">
        <v>244</v>
      </c>
      <c r="AO312" s="308" t="s">
        <v>245</v>
      </c>
      <c r="AP312" s="308" t="s">
        <v>246</v>
      </c>
      <c r="AQ312" s="308" t="s">
        <v>247</v>
      </c>
      <c r="AR312" s="308">
        <v>594</v>
      </c>
      <c r="AS312" s="308" t="s">
        <v>258</v>
      </c>
      <c r="AT312" s="249" t="s">
        <v>1356</v>
      </c>
      <c r="AU312" s="306"/>
      <c r="AV312" s="306"/>
      <c r="AW312" s="306"/>
      <c r="AX312" s="306"/>
      <c r="AY312" s="306"/>
      <c r="AZ312" s="306"/>
      <c r="BA312" s="306"/>
      <c r="BB312" s="306"/>
      <c r="BC312" s="306"/>
      <c r="BD312" s="306"/>
      <c r="BE312" s="306"/>
      <c r="BF312" s="306"/>
      <c r="BG312" s="306"/>
      <c r="BH312" s="306"/>
      <c r="BI312" s="306"/>
      <c r="BJ312" s="306"/>
      <c r="BK312" s="306"/>
      <c r="BL312" s="306"/>
      <c r="BM312" s="306"/>
      <c r="BN312" s="306"/>
      <c r="BO312" s="306"/>
      <c r="BP312" s="306"/>
      <c r="BQ312" s="306"/>
      <c r="BR312" s="306"/>
      <c r="BS312" s="306"/>
      <c r="BT312" s="306"/>
      <c r="BU312" s="306"/>
      <c r="BV312" s="306"/>
      <c r="BW312" s="306"/>
      <c r="BX312" s="306"/>
      <c r="BY312" s="306"/>
      <c r="BZ312" s="306"/>
      <c r="CA312" s="306"/>
      <c r="CB312" s="306"/>
      <c r="CC312" s="306"/>
      <c r="CD312" s="306"/>
      <c r="CE312" s="306"/>
      <c r="CF312" s="306"/>
      <c r="CG312" s="306"/>
      <c r="CH312" s="306"/>
      <c r="CI312" s="306"/>
      <c r="CJ312" s="306"/>
      <c r="CK312" s="306"/>
      <c r="CL312" s="306"/>
      <c r="CM312" s="306"/>
      <c r="CN312" s="306"/>
      <c r="CO312" s="306"/>
      <c r="CP312" s="306"/>
      <c r="CQ312" s="306"/>
      <c r="CR312" s="306"/>
      <c r="CS312" s="306"/>
      <c r="CT312" s="306"/>
      <c r="CU312" s="306"/>
      <c r="CV312" s="306"/>
      <c r="CW312" s="306"/>
      <c r="CX312" s="306"/>
      <c r="CY312" s="306"/>
      <c r="CZ312" s="306"/>
      <c r="DA312" s="306"/>
      <c r="DB312" s="306"/>
      <c r="DC312" s="306"/>
      <c r="DD312" s="306"/>
      <c r="DE312" s="306"/>
      <c r="DF312" s="306"/>
      <c r="DG312" s="306"/>
      <c r="DH312" s="306"/>
      <c r="DI312" s="306"/>
      <c r="DJ312" s="306"/>
      <c r="DK312" s="306"/>
      <c r="DL312" s="306"/>
      <c r="DM312" s="306"/>
      <c r="DN312" s="306"/>
      <c r="DO312" s="306"/>
      <c r="DP312" s="306"/>
      <c r="DQ312" s="306"/>
      <c r="DR312" s="306"/>
      <c r="DS312" s="306"/>
      <c r="DT312" s="306"/>
      <c r="DU312" s="306"/>
      <c r="DV312" s="306"/>
      <c r="DW312" s="306"/>
      <c r="DX312" s="306"/>
      <c r="DY312" s="306"/>
      <c r="DZ312" s="306"/>
      <c r="EA312" s="306"/>
      <c r="EB312" s="306"/>
      <c r="EC312" s="306"/>
      <c r="ED312" s="306"/>
      <c r="EE312" s="306"/>
      <c r="EF312" s="306"/>
      <c r="EG312" s="306"/>
      <c r="EH312" s="306"/>
      <c r="EI312" s="306"/>
      <c r="EJ312" s="306"/>
      <c r="EK312" s="306"/>
      <c r="EL312" s="306"/>
      <c r="EM312" s="306"/>
      <c r="EN312" s="306"/>
      <c r="EO312" s="306"/>
      <c r="EP312" s="306"/>
      <c r="EQ312" s="306"/>
      <c r="ER312" s="306"/>
      <c r="ES312" s="306"/>
      <c r="ET312" s="306"/>
      <c r="EU312" s="306"/>
      <c r="EV312" s="306"/>
      <c r="EW312" s="306"/>
      <c r="EX312" s="306"/>
      <c r="EY312" s="306"/>
      <c r="EZ312" s="306"/>
      <c r="FA312" s="306"/>
      <c r="FB312" s="306"/>
      <c r="FC312" s="306"/>
      <c r="FD312" s="306"/>
      <c r="FE312" s="306"/>
      <c r="FF312" s="306"/>
      <c r="FG312" s="306"/>
      <c r="FH312" s="306"/>
      <c r="FI312" s="306"/>
      <c r="FJ312" s="306"/>
      <c r="FK312" s="306"/>
      <c r="FL312" s="306"/>
      <c r="FM312" s="306"/>
      <c r="FN312" s="306"/>
      <c r="FO312" s="306"/>
      <c r="FP312" s="306"/>
      <c r="FQ312" s="306"/>
      <c r="FR312" s="306"/>
      <c r="FS312" s="306"/>
      <c r="FT312" s="306"/>
      <c r="FU312" s="306"/>
      <c r="FV312" s="306"/>
      <c r="FW312" s="306"/>
      <c r="FX312" s="306"/>
      <c r="FY312" s="306"/>
      <c r="FZ312" s="306"/>
      <c r="GA312" s="306"/>
      <c r="GB312" s="306"/>
      <c r="GC312" s="306"/>
      <c r="GD312" s="306"/>
      <c r="GE312" s="306"/>
      <c r="GF312" s="306"/>
      <c r="GG312" s="306"/>
      <c r="GH312" s="306"/>
      <c r="GI312" s="306"/>
      <c r="GJ312" s="306"/>
      <c r="GK312" s="306"/>
      <c r="GL312" s="306"/>
      <c r="GM312" s="306"/>
      <c r="GN312" s="306"/>
      <c r="GO312" s="306"/>
      <c r="GP312" s="306"/>
      <c r="GQ312" s="306"/>
      <c r="GR312" s="306"/>
      <c r="GS312" s="306"/>
      <c r="GT312" s="306"/>
      <c r="GU312" s="306"/>
      <c r="GV312" s="306"/>
      <c r="GW312" s="306"/>
      <c r="GX312" s="306"/>
      <c r="GY312" s="306"/>
      <c r="GZ312" s="306"/>
      <c r="HA312" s="306"/>
      <c r="HB312" s="306"/>
      <c r="HC312" s="306"/>
      <c r="HD312" s="306"/>
      <c r="HE312" s="306"/>
      <c r="HF312" s="306"/>
      <c r="HG312" s="306"/>
      <c r="HH312" s="306"/>
      <c r="HI312" s="306"/>
      <c r="HJ312" s="306"/>
      <c r="HK312" s="306"/>
      <c r="HL312" s="306"/>
      <c r="HM312" s="306"/>
      <c r="HN312" s="306"/>
      <c r="HO312" s="306"/>
      <c r="HP312" s="306"/>
      <c r="HQ312" s="306"/>
      <c r="HR312" s="306"/>
      <c r="HS312" s="306"/>
      <c r="HT312" s="306"/>
      <c r="HU312" s="306"/>
      <c r="HV312" s="306"/>
      <c r="HW312" s="306"/>
      <c r="HX312" s="306"/>
      <c r="HY312" s="306"/>
      <c r="HZ312" s="306"/>
      <c r="IA312" s="306"/>
      <c r="IB312" s="306"/>
      <c r="IC312" s="306"/>
      <c r="ID312" s="306"/>
      <c r="IE312" s="306"/>
      <c r="IF312" s="306"/>
      <c r="IG312" s="306"/>
      <c r="IH312" s="306"/>
    </row>
    <row r="313" spans="1:242" s="219" customFormat="1" ht="45" customHeight="1" x14ac:dyDescent="0.3">
      <c r="A313" s="174">
        <v>7.04</v>
      </c>
      <c r="B313" s="231"/>
      <c r="C313" s="232" t="e">
        <f>VLOOKUP(BD.PD8[[#This Row],[Pos]],[18]!PPto[#Data],3,FALSE)</f>
        <v>#REF!</v>
      </c>
      <c r="D313" s="174" t="s">
        <v>23</v>
      </c>
      <c r="E313" s="305" t="str">
        <f>IF(BD.PD8[[#This Row],[.]]="*",VLOOKUP(BD.PD8[[#This Row],[Pos]],[18]Presupuesto!A:H,7,FALSE),"")</f>
        <v/>
      </c>
      <c r="F313" s="378" t="s">
        <v>1331</v>
      </c>
      <c r="G313" s="174">
        <v>4600073165</v>
      </c>
      <c r="H313" s="174"/>
      <c r="I313" s="174" t="s">
        <v>1305</v>
      </c>
      <c r="J313" s="382">
        <v>2</v>
      </c>
      <c r="K313" s="174" t="s">
        <v>117</v>
      </c>
      <c r="L313" s="382">
        <f>IF(BD.PD8[[#This Row],[Mon]]="DOP",1,HLOOKUP(BD.PD8[[#This Row],[Mon]],Data!$J$1:$K$2,2,FALSE))</f>
        <v>65</v>
      </c>
      <c r="M313" s="400">
        <v>3560</v>
      </c>
      <c r="N313" s="482">
        <f>BD.PD8[[#This Row],[Cant.]]*BD.PD8[[#This Row],[ Tasa ]]*BD.PD8[[#This Row],[ Precio Und.]]</f>
        <v>462800</v>
      </c>
      <c r="O313" s="386">
        <v>0.45</v>
      </c>
      <c r="P313" s="482">
        <f>IF(BD.PD8[[#This Row],[Liquid. '[%']]]&lt;&gt;0,(BD.PD8[[#This Row],[Valor Neto '[DOP']]]*BD.PD8[[#This Row],[Liquid. '[%']]])+BD.PD8[[#This Row],[Valor Neto '[DOP']]],BD.PD8[[#This Row],[Valor Neto '[DOP']]])</f>
        <v>671060</v>
      </c>
      <c r="Q313" s="482">
        <f>BD.PD8[[#This Row],[Ppto. Orden Interna '[DOP']]]/HLOOKUP("USD",Data!$J$1:$K$2,2,FALSE)</f>
        <v>10324</v>
      </c>
      <c r="R313" s="398" t="s">
        <v>1306</v>
      </c>
      <c r="S313" s="387"/>
      <c r="T313" s="387"/>
      <c r="U313" s="492" t="s">
        <v>406</v>
      </c>
      <c r="V313" s="493">
        <v>801672</v>
      </c>
      <c r="W313" s="494" t="s">
        <v>355</v>
      </c>
      <c r="X313" s="495">
        <v>4</v>
      </c>
      <c r="Y313" s="388">
        <v>0.5</v>
      </c>
      <c r="Z313" s="243">
        <f>BD.PD8[[#This Row],[Av.P1 '[%']]]*BD.PD8[[#This Row],[Ppto. Orden Interna '[DOP']]]</f>
        <v>335530</v>
      </c>
      <c r="AA313" s="495">
        <v>12</v>
      </c>
      <c r="AB313" s="388">
        <v>0.5</v>
      </c>
      <c r="AC313" s="243">
        <f>BD.PD8[[#This Row],[Av.P2 '[%']]]*BD.PD8[[#This Row],[Ppto. Orden Interna '[DOP']]]</f>
        <v>335530</v>
      </c>
      <c r="AD313" s="249"/>
      <c r="AE313" s="389"/>
      <c r="AF313" s="243">
        <f>BD.PD8[[#This Row],[Av.P3 '[%']]]*BD.PD8[[#This Row],[Ppto. Orden Interna '[DOP']]]</f>
        <v>0</v>
      </c>
      <c r="AG313" s="243"/>
      <c r="AH313" s="243"/>
      <c r="AI313" s="243"/>
      <c r="AJ313" s="243"/>
      <c r="AK313" s="243"/>
      <c r="AL313" s="243"/>
      <c r="AM313" s="496">
        <f>BD.PD8[[#This Row],[Pago 3]]+BD.PD8[[#This Row],[Pago 2]]+BD.PD8[[#This Row],[Pago 1]]</f>
        <v>671060</v>
      </c>
      <c r="AN313" s="308" t="s">
        <v>244</v>
      </c>
      <c r="AO313" s="308" t="s">
        <v>245</v>
      </c>
      <c r="AP313" s="308" t="s">
        <v>246</v>
      </c>
      <c r="AQ313" s="308" t="s">
        <v>247</v>
      </c>
      <c r="AR313" s="308">
        <v>594</v>
      </c>
      <c r="AS313" s="308" t="s">
        <v>258</v>
      </c>
      <c r="AT313" s="249" t="s">
        <v>1356</v>
      </c>
      <c r="AU313" s="306"/>
      <c r="AV313" s="306"/>
      <c r="AW313" s="306"/>
      <c r="AX313" s="306"/>
      <c r="AY313" s="306"/>
      <c r="AZ313" s="306"/>
      <c r="BA313" s="306"/>
      <c r="BB313" s="306"/>
      <c r="BC313" s="306"/>
      <c r="BD313" s="306"/>
      <c r="BE313" s="306"/>
      <c r="BF313" s="306"/>
      <c r="BG313" s="306"/>
      <c r="BH313" s="306"/>
      <c r="BI313" s="306"/>
      <c r="BJ313" s="306"/>
      <c r="BK313" s="306"/>
      <c r="BL313" s="306"/>
      <c r="BM313" s="306"/>
      <c r="BN313" s="306"/>
      <c r="BO313" s="306"/>
      <c r="BP313" s="306"/>
      <c r="BQ313" s="306"/>
      <c r="BR313" s="306"/>
      <c r="BS313" s="306"/>
      <c r="BT313" s="306"/>
      <c r="BU313" s="306"/>
      <c r="BV313" s="306"/>
      <c r="BW313" s="306"/>
      <c r="BX313" s="306"/>
      <c r="BY313" s="306"/>
      <c r="BZ313" s="306"/>
      <c r="CA313" s="306"/>
      <c r="CB313" s="306"/>
      <c r="CC313" s="306"/>
      <c r="CD313" s="306"/>
      <c r="CE313" s="306"/>
      <c r="CF313" s="306"/>
      <c r="CG313" s="306"/>
      <c r="CH313" s="306"/>
      <c r="CI313" s="306"/>
      <c r="CJ313" s="306"/>
      <c r="CK313" s="306"/>
      <c r="CL313" s="306"/>
      <c r="CM313" s="306"/>
      <c r="CN313" s="306"/>
      <c r="CO313" s="306"/>
      <c r="CP313" s="306"/>
      <c r="CQ313" s="306"/>
      <c r="CR313" s="306"/>
      <c r="CS313" s="306"/>
      <c r="CT313" s="306"/>
      <c r="CU313" s="306"/>
      <c r="CV313" s="306"/>
      <c r="CW313" s="306"/>
      <c r="CX313" s="306"/>
      <c r="CY313" s="306"/>
      <c r="CZ313" s="306"/>
      <c r="DA313" s="306"/>
      <c r="DB313" s="306"/>
      <c r="DC313" s="306"/>
      <c r="DD313" s="306"/>
      <c r="DE313" s="306"/>
      <c r="DF313" s="306"/>
      <c r="DG313" s="306"/>
      <c r="DH313" s="306"/>
      <c r="DI313" s="306"/>
      <c r="DJ313" s="306"/>
      <c r="DK313" s="306"/>
      <c r="DL313" s="306"/>
      <c r="DM313" s="306"/>
      <c r="DN313" s="306"/>
      <c r="DO313" s="306"/>
      <c r="DP313" s="306"/>
      <c r="DQ313" s="306"/>
      <c r="DR313" s="306"/>
      <c r="DS313" s="306"/>
      <c r="DT313" s="306"/>
      <c r="DU313" s="306"/>
      <c r="DV313" s="306"/>
      <c r="DW313" s="306"/>
      <c r="DX313" s="306"/>
      <c r="DY313" s="306"/>
      <c r="DZ313" s="306"/>
      <c r="EA313" s="306"/>
      <c r="EB313" s="306"/>
      <c r="EC313" s="306"/>
      <c r="ED313" s="306"/>
      <c r="EE313" s="306"/>
      <c r="EF313" s="306"/>
      <c r="EG313" s="306"/>
      <c r="EH313" s="306"/>
      <c r="EI313" s="306"/>
      <c r="EJ313" s="306"/>
      <c r="EK313" s="306"/>
      <c r="EL313" s="306"/>
      <c r="EM313" s="306"/>
      <c r="EN313" s="306"/>
      <c r="EO313" s="306"/>
      <c r="EP313" s="306"/>
      <c r="EQ313" s="306"/>
      <c r="ER313" s="306"/>
      <c r="ES313" s="306"/>
      <c r="ET313" s="306"/>
      <c r="EU313" s="306"/>
      <c r="EV313" s="306"/>
      <c r="EW313" s="306"/>
      <c r="EX313" s="306"/>
      <c r="EY313" s="306"/>
      <c r="EZ313" s="306"/>
      <c r="FA313" s="306"/>
      <c r="FB313" s="306"/>
      <c r="FC313" s="306"/>
      <c r="FD313" s="306"/>
      <c r="FE313" s="306"/>
      <c r="FF313" s="306"/>
      <c r="FG313" s="306"/>
      <c r="FH313" s="306"/>
      <c r="FI313" s="306"/>
      <c r="FJ313" s="306"/>
      <c r="FK313" s="306"/>
      <c r="FL313" s="306"/>
      <c r="FM313" s="306"/>
      <c r="FN313" s="306"/>
      <c r="FO313" s="306"/>
      <c r="FP313" s="306"/>
      <c r="FQ313" s="306"/>
      <c r="FR313" s="306"/>
      <c r="FS313" s="306"/>
      <c r="FT313" s="306"/>
      <c r="FU313" s="306"/>
      <c r="FV313" s="306"/>
      <c r="FW313" s="306"/>
      <c r="FX313" s="306"/>
      <c r="FY313" s="306"/>
      <c r="FZ313" s="306"/>
      <c r="GA313" s="306"/>
      <c r="GB313" s="306"/>
      <c r="GC313" s="306"/>
      <c r="GD313" s="306"/>
      <c r="GE313" s="306"/>
      <c r="GF313" s="306"/>
      <c r="GG313" s="306"/>
      <c r="GH313" s="306"/>
      <c r="GI313" s="306"/>
      <c r="GJ313" s="306"/>
      <c r="GK313" s="306"/>
      <c r="GL313" s="306"/>
      <c r="GM313" s="306"/>
      <c r="GN313" s="306"/>
      <c r="GO313" s="306"/>
      <c r="GP313" s="306"/>
      <c r="GQ313" s="306"/>
      <c r="GR313" s="306"/>
      <c r="GS313" s="306"/>
      <c r="GT313" s="306"/>
      <c r="GU313" s="306"/>
      <c r="GV313" s="306"/>
      <c r="GW313" s="306"/>
      <c r="GX313" s="306"/>
      <c r="GY313" s="306"/>
      <c r="GZ313" s="306"/>
      <c r="HA313" s="306"/>
      <c r="HB313" s="306"/>
      <c r="HC313" s="306"/>
      <c r="HD313" s="306"/>
      <c r="HE313" s="306"/>
      <c r="HF313" s="306"/>
      <c r="HG313" s="306"/>
      <c r="HH313" s="306"/>
      <c r="HI313" s="306"/>
      <c r="HJ313" s="306"/>
      <c r="HK313" s="306"/>
      <c r="HL313" s="306"/>
      <c r="HM313" s="306"/>
      <c r="HN313" s="306"/>
      <c r="HO313" s="306"/>
      <c r="HP313" s="306"/>
      <c r="HQ313" s="306"/>
      <c r="HR313" s="306"/>
      <c r="HS313" s="306"/>
      <c r="HT313" s="306"/>
      <c r="HU313" s="306"/>
      <c r="HV313" s="306"/>
      <c r="HW313" s="306"/>
      <c r="HX313" s="306"/>
      <c r="HY313" s="306"/>
      <c r="HZ313" s="306"/>
      <c r="IA313" s="306"/>
      <c r="IB313" s="306"/>
      <c r="IC313" s="306"/>
      <c r="ID313" s="306"/>
      <c r="IE313" s="306"/>
      <c r="IF313" s="306"/>
      <c r="IG313" s="306"/>
      <c r="IH313" s="306"/>
    </row>
    <row r="314" spans="1:242" s="219" customFormat="1" ht="17.399999999999999" customHeight="1" x14ac:dyDescent="0.3">
      <c r="A314" s="174">
        <v>7.04</v>
      </c>
      <c r="B314" s="231"/>
      <c r="C314" s="232" t="e">
        <f>VLOOKUP(BD.PD8[[#This Row],[Pos]],[18]!PPto[#Data],3,FALSE)</f>
        <v>#REF!</v>
      </c>
      <c r="D314" s="174" t="s">
        <v>23</v>
      </c>
      <c r="E314" s="305" t="str">
        <f>IF(BD.PD8[[#This Row],[.]]="*",VLOOKUP(BD.PD8[[#This Row],[Pos]],[18]Presupuesto!A:H,7,FALSE),"")</f>
        <v/>
      </c>
      <c r="F314" s="553" t="s">
        <v>1332</v>
      </c>
      <c r="G314" s="174">
        <v>4600073165</v>
      </c>
      <c r="H314" s="174"/>
      <c r="I314" s="174" t="s">
        <v>1305</v>
      </c>
      <c r="J314" s="382">
        <v>2</v>
      </c>
      <c r="K314" s="174" t="s">
        <v>117</v>
      </c>
      <c r="L314" s="382">
        <f>IF(BD.PD8[[#This Row],[Mon]]="DOP",1,HLOOKUP(BD.PD8[[#This Row],[Mon]],Data!$J$1:$K$2,2,FALSE))</f>
        <v>65</v>
      </c>
      <c r="M314" s="400">
        <v>4917</v>
      </c>
      <c r="N314" s="482">
        <f>BD.PD8[[#This Row],[Cant.]]*BD.PD8[[#This Row],[ Tasa ]]*BD.PD8[[#This Row],[ Precio Und.]]</f>
        <v>639210</v>
      </c>
      <c r="O314" s="386">
        <v>0.45</v>
      </c>
      <c r="P314" s="482">
        <f>IF(BD.PD8[[#This Row],[Liquid. '[%']]]&lt;&gt;0,(BD.PD8[[#This Row],[Valor Neto '[DOP']]]*BD.PD8[[#This Row],[Liquid. '[%']]])+BD.PD8[[#This Row],[Valor Neto '[DOP']]],BD.PD8[[#This Row],[Valor Neto '[DOP']]])</f>
        <v>926854.5</v>
      </c>
      <c r="Q314" s="482">
        <f>BD.PD8[[#This Row],[Ppto. Orden Interna '[DOP']]]/HLOOKUP("USD",Data!$J$1:$K$2,2,FALSE)</f>
        <v>14259.3</v>
      </c>
      <c r="R314" s="398" t="s">
        <v>1306</v>
      </c>
      <c r="S314" s="387"/>
      <c r="T314" s="387"/>
      <c r="U314" s="492" t="s">
        <v>406</v>
      </c>
      <c r="V314" s="493">
        <v>801672</v>
      </c>
      <c r="W314" s="494" t="s">
        <v>355</v>
      </c>
      <c r="X314" s="495">
        <v>4</v>
      </c>
      <c r="Y314" s="388">
        <v>0.5</v>
      </c>
      <c r="Z314" s="243">
        <f>BD.PD8[[#This Row],[Av.P1 '[%']]]*BD.PD8[[#This Row],[Ppto. Orden Interna '[DOP']]]</f>
        <v>463427.25</v>
      </c>
      <c r="AA314" s="495">
        <v>12</v>
      </c>
      <c r="AB314" s="388">
        <v>0.5</v>
      </c>
      <c r="AC314" s="243">
        <f>BD.PD8[[#This Row],[Av.P2 '[%']]]*BD.PD8[[#This Row],[Ppto. Orden Interna '[DOP']]]</f>
        <v>463427.25</v>
      </c>
      <c r="AD314" s="249"/>
      <c r="AE314" s="389"/>
      <c r="AF314" s="243">
        <f>BD.PD8[[#This Row],[Av.P3 '[%']]]*BD.PD8[[#This Row],[Ppto. Orden Interna '[DOP']]]</f>
        <v>0</v>
      </c>
      <c r="AG314" s="243"/>
      <c r="AH314" s="243"/>
      <c r="AI314" s="243"/>
      <c r="AJ314" s="243"/>
      <c r="AK314" s="243"/>
      <c r="AL314" s="243"/>
      <c r="AM314" s="496">
        <f>BD.PD8[[#This Row],[Pago 3]]+BD.PD8[[#This Row],[Pago 2]]+BD.PD8[[#This Row],[Pago 1]]</f>
        <v>926854.5</v>
      </c>
      <c r="AN314" s="308" t="s">
        <v>244</v>
      </c>
      <c r="AO314" s="308" t="s">
        <v>245</v>
      </c>
      <c r="AP314" s="308" t="s">
        <v>246</v>
      </c>
      <c r="AQ314" s="308" t="s">
        <v>247</v>
      </c>
      <c r="AR314" s="308">
        <v>594</v>
      </c>
      <c r="AS314" s="308" t="s">
        <v>258</v>
      </c>
      <c r="AT314" s="249" t="s">
        <v>1356</v>
      </c>
      <c r="AU314" s="306"/>
      <c r="AV314" s="306"/>
      <c r="AW314" s="306"/>
      <c r="AX314" s="306"/>
      <c r="AY314" s="306"/>
      <c r="AZ314" s="306"/>
      <c r="BA314" s="306"/>
      <c r="BB314" s="306"/>
      <c r="BC314" s="306"/>
      <c r="BD314" s="306"/>
      <c r="BE314" s="306"/>
      <c r="BF314" s="306"/>
      <c r="BG314" s="306"/>
      <c r="BH314" s="306"/>
      <c r="BI314" s="306"/>
      <c r="BJ314" s="306"/>
      <c r="BK314" s="306"/>
      <c r="BL314" s="306"/>
      <c r="BM314" s="306"/>
      <c r="BN314" s="306"/>
      <c r="BO314" s="306"/>
      <c r="BP314" s="306"/>
      <c r="BQ314" s="306"/>
      <c r="BR314" s="306"/>
      <c r="BS314" s="306"/>
      <c r="BT314" s="306"/>
      <c r="BU314" s="306"/>
      <c r="BV314" s="306"/>
      <c r="BW314" s="306"/>
      <c r="BX314" s="306"/>
      <c r="BY314" s="306"/>
      <c r="BZ314" s="306"/>
      <c r="CA314" s="306"/>
      <c r="CB314" s="306"/>
      <c r="CC314" s="306"/>
      <c r="CD314" s="306"/>
      <c r="CE314" s="306"/>
      <c r="CF314" s="306"/>
      <c r="CG314" s="306"/>
      <c r="CH314" s="306"/>
      <c r="CI314" s="306"/>
      <c r="CJ314" s="306"/>
      <c r="CK314" s="306"/>
      <c r="CL314" s="306"/>
      <c r="CM314" s="306"/>
      <c r="CN314" s="306"/>
      <c r="CO314" s="306"/>
      <c r="CP314" s="306"/>
      <c r="CQ314" s="306"/>
      <c r="CR314" s="306"/>
      <c r="CS314" s="306"/>
      <c r="CT314" s="306"/>
      <c r="CU314" s="306"/>
      <c r="CV314" s="306"/>
      <c r="CW314" s="306"/>
      <c r="CX314" s="306"/>
      <c r="CY314" s="306"/>
      <c r="CZ314" s="306"/>
      <c r="DA314" s="306"/>
      <c r="DB314" s="306"/>
      <c r="DC314" s="306"/>
      <c r="DD314" s="306"/>
      <c r="DE314" s="306"/>
      <c r="DF314" s="306"/>
      <c r="DG314" s="306"/>
      <c r="DH314" s="306"/>
      <c r="DI314" s="306"/>
      <c r="DJ314" s="306"/>
      <c r="DK314" s="306"/>
      <c r="DL314" s="306"/>
      <c r="DM314" s="306"/>
      <c r="DN314" s="306"/>
      <c r="DO314" s="306"/>
      <c r="DP314" s="306"/>
      <c r="DQ314" s="306"/>
      <c r="DR314" s="306"/>
      <c r="DS314" s="306"/>
      <c r="DT314" s="306"/>
      <c r="DU314" s="306"/>
      <c r="DV314" s="306"/>
      <c r="DW314" s="306"/>
      <c r="DX314" s="306"/>
      <c r="DY314" s="306"/>
      <c r="DZ314" s="306"/>
      <c r="EA314" s="306"/>
      <c r="EB314" s="306"/>
      <c r="EC314" s="306"/>
      <c r="ED314" s="306"/>
      <c r="EE314" s="306"/>
      <c r="EF314" s="306"/>
      <c r="EG314" s="306"/>
      <c r="EH314" s="306"/>
      <c r="EI314" s="306"/>
      <c r="EJ314" s="306"/>
      <c r="EK314" s="306"/>
      <c r="EL314" s="306"/>
      <c r="EM314" s="306"/>
      <c r="EN314" s="306"/>
      <c r="EO314" s="306"/>
      <c r="EP314" s="306"/>
      <c r="EQ314" s="306"/>
      <c r="ER314" s="306"/>
      <c r="ES314" s="306"/>
      <c r="ET314" s="306"/>
      <c r="EU314" s="306"/>
      <c r="EV314" s="306"/>
      <c r="EW314" s="306"/>
      <c r="EX314" s="306"/>
      <c r="EY314" s="306"/>
      <c r="EZ314" s="306"/>
      <c r="FA314" s="306"/>
      <c r="FB314" s="306"/>
      <c r="FC314" s="306"/>
      <c r="FD314" s="306"/>
      <c r="FE314" s="306"/>
      <c r="FF314" s="306"/>
      <c r="FG314" s="306"/>
      <c r="FH314" s="306"/>
      <c r="FI314" s="306"/>
      <c r="FJ314" s="306"/>
      <c r="FK314" s="306"/>
      <c r="FL314" s="306"/>
      <c r="FM314" s="306"/>
      <c r="FN314" s="306"/>
      <c r="FO314" s="306"/>
      <c r="FP314" s="306"/>
      <c r="FQ314" s="306"/>
      <c r="FR314" s="306"/>
      <c r="FS314" s="306"/>
      <c r="FT314" s="306"/>
      <c r="FU314" s="306"/>
      <c r="FV314" s="306"/>
      <c r="FW314" s="306"/>
      <c r="FX314" s="306"/>
      <c r="FY314" s="306"/>
      <c r="FZ314" s="306"/>
      <c r="GA314" s="306"/>
      <c r="GB314" s="306"/>
      <c r="GC314" s="306"/>
      <c r="GD314" s="306"/>
      <c r="GE314" s="306"/>
      <c r="GF314" s="306"/>
      <c r="GG314" s="306"/>
      <c r="GH314" s="306"/>
      <c r="GI314" s="306"/>
      <c r="GJ314" s="306"/>
      <c r="GK314" s="306"/>
      <c r="GL314" s="306"/>
      <c r="GM314" s="306"/>
      <c r="GN314" s="306"/>
      <c r="GO314" s="306"/>
      <c r="GP314" s="306"/>
      <c r="GQ314" s="306"/>
      <c r="GR314" s="306"/>
      <c r="GS314" s="306"/>
      <c r="GT314" s="306"/>
      <c r="GU314" s="306"/>
      <c r="GV314" s="306"/>
      <c r="GW314" s="306"/>
      <c r="GX314" s="306"/>
      <c r="GY314" s="306"/>
      <c r="GZ314" s="306"/>
      <c r="HA314" s="306"/>
      <c r="HB314" s="306"/>
      <c r="HC314" s="306"/>
      <c r="HD314" s="306"/>
      <c r="HE314" s="306"/>
      <c r="HF314" s="306"/>
      <c r="HG314" s="306"/>
      <c r="HH314" s="306"/>
      <c r="HI314" s="306"/>
      <c r="HJ314" s="306"/>
      <c r="HK314" s="306"/>
      <c r="HL314" s="306"/>
      <c r="HM314" s="306"/>
      <c r="HN314" s="306"/>
      <c r="HO314" s="306"/>
      <c r="HP314" s="306"/>
      <c r="HQ314" s="306"/>
      <c r="HR314" s="306"/>
      <c r="HS314" s="306"/>
      <c r="HT314" s="306"/>
      <c r="HU314" s="306"/>
      <c r="HV314" s="306"/>
      <c r="HW314" s="306"/>
      <c r="HX314" s="306"/>
      <c r="HY314" s="306"/>
      <c r="HZ314" s="306"/>
      <c r="IA314" s="306"/>
      <c r="IB314" s="306"/>
      <c r="IC314" s="306"/>
      <c r="ID314" s="306"/>
      <c r="IE314" s="306"/>
      <c r="IF314" s="306"/>
      <c r="IG314" s="306"/>
      <c r="IH314" s="306"/>
    </row>
    <row r="315" spans="1:242" s="219" customFormat="1" ht="15" customHeight="1" x14ac:dyDescent="0.3">
      <c r="A315" s="174">
        <v>7.04</v>
      </c>
      <c r="B315" s="231"/>
      <c r="C315" s="232" t="e">
        <f>VLOOKUP(BD.PD8[[#This Row],[Pos]],[18]!PPto[#Data],3,FALSE)</f>
        <v>#REF!</v>
      </c>
      <c r="D315" s="174" t="s">
        <v>23</v>
      </c>
      <c r="E315" s="305" t="str">
        <f>IF(BD.PD8[[#This Row],[.]]="*",VLOOKUP(BD.PD8[[#This Row],[Pos]],[18]Presupuesto!A:H,7,FALSE),"")</f>
        <v/>
      </c>
      <c r="F315" s="524" t="s">
        <v>1333</v>
      </c>
      <c r="G315" s="174">
        <v>4600073165</v>
      </c>
      <c r="H315" s="174"/>
      <c r="I315" s="174" t="s">
        <v>1305</v>
      </c>
      <c r="J315" s="382">
        <v>1</v>
      </c>
      <c r="K315" s="174" t="s">
        <v>117</v>
      </c>
      <c r="L315" s="382">
        <f>IF(BD.PD8[[#This Row],[Mon]]="DOP",1,HLOOKUP(BD.PD8[[#This Row],[Mon]],Data!$J$1:$K$2,2,FALSE))</f>
        <v>65</v>
      </c>
      <c r="M315" s="400">
        <v>1805</v>
      </c>
      <c r="N315" s="482">
        <f>BD.PD8[[#This Row],[Cant.]]*BD.PD8[[#This Row],[ Tasa ]]*BD.PD8[[#This Row],[ Precio Und.]]</f>
        <v>117325</v>
      </c>
      <c r="O315" s="386">
        <v>0.45</v>
      </c>
      <c r="P315" s="482">
        <f>IF(BD.PD8[[#This Row],[Liquid. '[%']]]&lt;&gt;0,(BD.PD8[[#This Row],[Valor Neto '[DOP']]]*BD.PD8[[#This Row],[Liquid. '[%']]])+BD.PD8[[#This Row],[Valor Neto '[DOP']]],BD.PD8[[#This Row],[Valor Neto '[DOP']]])</f>
        <v>170121.25</v>
      </c>
      <c r="Q315" s="482">
        <f>BD.PD8[[#This Row],[Ppto. Orden Interna '[DOP']]]/HLOOKUP("USD",Data!$J$1:$K$2,2,FALSE)</f>
        <v>2617.25</v>
      </c>
      <c r="R315" s="398" t="s">
        <v>1306</v>
      </c>
      <c r="S315" s="387"/>
      <c r="T315" s="387"/>
      <c r="U315" s="492" t="s">
        <v>406</v>
      </c>
      <c r="V315" s="493">
        <v>801672</v>
      </c>
      <c r="W315" s="494" t="s">
        <v>355</v>
      </c>
      <c r="X315" s="495">
        <v>4</v>
      </c>
      <c r="Y315" s="388">
        <v>0.5</v>
      </c>
      <c r="Z315" s="243">
        <f>BD.PD8[[#This Row],[Av.P1 '[%']]]*BD.PD8[[#This Row],[Ppto. Orden Interna '[DOP']]]</f>
        <v>85060.625</v>
      </c>
      <c r="AA315" s="495">
        <v>12</v>
      </c>
      <c r="AB315" s="388">
        <v>0.5</v>
      </c>
      <c r="AC315" s="243">
        <f>BD.PD8[[#This Row],[Av.P2 '[%']]]*BD.PD8[[#This Row],[Ppto. Orden Interna '[DOP']]]</f>
        <v>85060.625</v>
      </c>
      <c r="AD315" s="249"/>
      <c r="AE315" s="389"/>
      <c r="AF315" s="243">
        <f>BD.PD8[[#This Row],[Av.P3 '[%']]]*BD.PD8[[#This Row],[Ppto. Orden Interna '[DOP']]]</f>
        <v>0</v>
      </c>
      <c r="AG315" s="243"/>
      <c r="AH315" s="243"/>
      <c r="AI315" s="243"/>
      <c r="AJ315" s="243"/>
      <c r="AK315" s="243"/>
      <c r="AL315" s="243"/>
      <c r="AM315" s="496">
        <f>BD.PD8[[#This Row],[Pago 3]]+BD.PD8[[#This Row],[Pago 2]]+BD.PD8[[#This Row],[Pago 1]]</f>
        <v>170121.25</v>
      </c>
      <c r="AN315" s="308" t="s">
        <v>244</v>
      </c>
      <c r="AO315" s="308" t="s">
        <v>245</v>
      </c>
      <c r="AP315" s="308" t="s">
        <v>246</v>
      </c>
      <c r="AQ315" s="308" t="s">
        <v>247</v>
      </c>
      <c r="AR315" s="308">
        <v>594</v>
      </c>
      <c r="AS315" s="308" t="s">
        <v>258</v>
      </c>
      <c r="AT315" s="249" t="s">
        <v>1356</v>
      </c>
      <c r="AU315" s="306"/>
      <c r="AV315" s="306"/>
      <c r="AW315" s="306"/>
      <c r="AX315" s="306"/>
      <c r="AY315" s="306"/>
      <c r="AZ315" s="306"/>
      <c r="BA315" s="306"/>
      <c r="BB315" s="306"/>
      <c r="BC315" s="306"/>
      <c r="BD315" s="306"/>
      <c r="BE315" s="306"/>
      <c r="BF315" s="306"/>
      <c r="BG315" s="306"/>
      <c r="BH315" s="306"/>
      <c r="BI315" s="306"/>
      <c r="BJ315" s="306"/>
      <c r="BK315" s="306"/>
      <c r="BL315" s="306"/>
      <c r="BM315" s="306"/>
      <c r="BN315" s="306"/>
      <c r="BO315" s="306"/>
      <c r="BP315" s="306"/>
      <c r="BQ315" s="306"/>
      <c r="BR315" s="306"/>
      <c r="BS315" s="306"/>
      <c r="BT315" s="306"/>
      <c r="BU315" s="306"/>
      <c r="BV315" s="306"/>
      <c r="BW315" s="306"/>
      <c r="BX315" s="306"/>
      <c r="BY315" s="306"/>
      <c r="BZ315" s="306"/>
      <c r="CA315" s="306"/>
      <c r="CB315" s="306"/>
      <c r="CC315" s="306"/>
      <c r="CD315" s="306"/>
      <c r="CE315" s="306"/>
      <c r="CF315" s="306"/>
      <c r="CG315" s="306"/>
      <c r="CH315" s="306"/>
      <c r="CI315" s="306"/>
      <c r="CJ315" s="306"/>
      <c r="CK315" s="306"/>
      <c r="CL315" s="306"/>
      <c r="CM315" s="306"/>
      <c r="CN315" s="306"/>
      <c r="CO315" s="306"/>
      <c r="CP315" s="306"/>
      <c r="CQ315" s="306"/>
      <c r="CR315" s="306"/>
      <c r="CS315" s="306"/>
      <c r="CT315" s="306"/>
      <c r="CU315" s="306"/>
      <c r="CV315" s="306"/>
      <c r="CW315" s="306"/>
      <c r="CX315" s="306"/>
      <c r="CY315" s="306"/>
      <c r="CZ315" s="306"/>
      <c r="DA315" s="306"/>
      <c r="DB315" s="306"/>
      <c r="DC315" s="306"/>
      <c r="DD315" s="306"/>
      <c r="DE315" s="306"/>
      <c r="DF315" s="306"/>
      <c r="DG315" s="306"/>
      <c r="DH315" s="306"/>
      <c r="DI315" s="306"/>
      <c r="DJ315" s="306"/>
      <c r="DK315" s="306"/>
      <c r="DL315" s="306"/>
      <c r="DM315" s="306"/>
      <c r="DN315" s="306"/>
      <c r="DO315" s="306"/>
      <c r="DP315" s="306"/>
      <c r="DQ315" s="306"/>
      <c r="DR315" s="306"/>
      <c r="DS315" s="306"/>
      <c r="DT315" s="306"/>
      <c r="DU315" s="306"/>
      <c r="DV315" s="306"/>
      <c r="DW315" s="306"/>
      <c r="DX315" s="306"/>
      <c r="DY315" s="306"/>
      <c r="DZ315" s="306"/>
      <c r="EA315" s="306"/>
      <c r="EB315" s="306"/>
      <c r="EC315" s="306"/>
      <c r="ED315" s="306"/>
      <c r="EE315" s="306"/>
      <c r="EF315" s="306"/>
      <c r="EG315" s="306"/>
      <c r="EH315" s="306"/>
      <c r="EI315" s="306"/>
      <c r="EJ315" s="306"/>
      <c r="EK315" s="306"/>
      <c r="EL315" s="306"/>
      <c r="EM315" s="306"/>
      <c r="EN315" s="306"/>
      <c r="EO315" s="306"/>
      <c r="EP315" s="306"/>
      <c r="EQ315" s="306"/>
      <c r="ER315" s="306"/>
      <c r="ES315" s="306"/>
      <c r="ET315" s="306"/>
      <c r="EU315" s="306"/>
      <c r="EV315" s="306"/>
      <c r="EW315" s="306"/>
      <c r="EX315" s="306"/>
      <c r="EY315" s="306"/>
      <c r="EZ315" s="306"/>
      <c r="FA315" s="306"/>
      <c r="FB315" s="306"/>
      <c r="FC315" s="306"/>
      <c r="FD315" s="306"/>
      <c r="FE315" s="306"/>
      <c r="FF315" s="306"/>
      <c r="FG315" s="306"/>
      <c r="FH315" s="306"/>
      <c r="FI315" s="306"/>
      <c r="FJ315" s="306"/>
      <c r="FK315" s="306"/>
      <c r="FL315" s="306"/>
      <c r="FM315" s="306"/>
      <c r="FN315" s="306"/>
      <c r="FO315" s="306"/>
      <c r="FP315" s="306"/>
      <c r="FQ315" s="306"/>
      <c r="FR315" s="306"/>
      <c r="FS315" s="306"/>
      <c r="FT315" s="306"/>
      <c r="FU315" s="306"/>
      <c r="FV315" s="306"/>
      <c r="FW315" s="306"/>
      <c r="FX315" s="306"/>
      <c r="FY315" s="306"/>
      <c r="FZ315" s="306"/>
      <c r="GA315" s="306"/>
      <c r="GB315" s="306"/>
      <c r="GC315" s="306"/>
      <c r="GD315" s="306"/>
      <c r="GE315" s="306"/>
      <c r="GF315" s="306"/>
      <c r="GG315" s="306"/>
      <c r="GH315" s="306"/>
      <c r="GI315" s="306"/>
      <c r="GJ315" s="306"/>
      <c r="GK315" s="306"/>
      <c r="GL315" s="306"/>
      <c r="GM315" s="306"/>
      <c r="GN315" s="306"/>
      <c r="GO315" s="306"/>
      <c r="GP315" s="306"/>
      <c r="GQ315" s="306"/>
      <c r="GR315" s="306"/>
      <c r="GS315" s="306"/>
      <c r="GT315" s="306"/>
      <c r="GU315" s="306"/>
      <c r="GV315" s="306"/>
      <c r="GW315" s="306"/>
      <c r="GX315" s="306"/>
      <c r="GY315" s="306"/>
      <c r="GZ315" s="306"/>
      <c r="HA315" s="306"/>
      <c r="HB315" s="306"/>
      <c r="HC315" s="306"/>
      <c r="HD315" s="306"/>
      <c r="HE315" s="306"/>
      <c r="HF315" s="306"/>
      <c r="HG315" s="306"/>
      <c r="HH315" s="306"/>
      <c r="HI315" s="306"/>
      <c r="HJ315" s="306"/>
      <c r="HK315" s="306"/>
      <c r="HL315" s="306"/>
      <c r="HM315" s="306"/>
      <c r="HN315" s="306"/>
      <c r="HO315" s="306"/>
      <c r="HP315" s="306"/>
      <c r="HQ315" s="306"/>
      <c r="HR315" s="306"/>
      <c r="HS315" s="306"/>
      <c r="HT315" s="306"/>
      <c r="HU315" s="306"/>
      <c r="HV315" s="306"/>
      <c r="HW315" s="306"/>
      <c r="HX315" s="306"/>
      <c r="HY315" s="306"/>
      <c r="HZ315" s="306"/>
      <c r="IA315" s="306"/>
      <c r="IB315" s="306"/>
      <c r="IC315" s="306"/>
      <c r="ID315" s="306"/>
      <c r="IE315" s="306"/>
      <c r="IF315" s="306"/>
      <c r="IG315" s="306"/>
      <c r="IH315" s="306"/>
    </row>
    <row r="316" spans="1:242" s="219" customFormat="1" ht="15" customHeight="1" x14ac:dyDescent="0.3">
      <c r="A316" s="174">
        <v>7.04</v>
      </c>
      <c r="B316" s="231"/>
      <c r="C316" s="232" t="e">
        <f>VLOOKUP(BD.PD8[[#This Row],[Pos]],[18]!PPto[#Data],3,FALSE)</f>
        <v>#REF!</v>
      </c>
      <c r="D316" s="174" t="s">
        <v>23</v>
      </c>
      <c r="E316" s="305" t="str">
        <f>IF(BD.PD8[[#This Row],[.]]="*",VLOOKUP(BD.PD8[[#This Row],[Pos]],[18]Presupuesto!A:H,7,FALSE),"")</f>
        <v/>
      </c>
      <c r="F316" s="553" t="s">
        <v>1334</v>
      </c>
      <c r="G316" s="174">
        <v>4600073165</v>
      </c>
      <c r="H316" s="174"/>
      <c r="I316" s="174" t="s">
        <v>1305</v>
      </c>
      <c r="J316" s="382">
        <v>4</v>
      </c>
      <c r="K316" s="174" t="s">
        <v>117</v>
      </c>
      <c r="L316" s="382">
        <f>IF(BD.PD8[[#This Row],[Mon]]="DOP",1,HLOOKUP(BD.PD8[[#This Row],[Mon]],Data!$J$1:$K$2,2,FALSE))</f>
        <v>65</v>
      </c>
      <c r="M316" s="400">
        <v>2733</v>
      </c>
      <c r="N316" s="482">
        <f>BD.PD8[[#This Row],[Cant.]]*BD.PD8[[#This Row],[ Tasa ]]*BD.PD8[[#This Row],[ Precio Und.]]</f>
        <v>710580</v>
      </c>
      <c r="O316" s="386">
        <v>0.45</v>
      </c>
      <c r="P316" s="482">
        <f>IF(BD.PD8[[#This Row],[Liquid. '[%']]]&lt;&gt;0,(BD.PD8[[#This Row],[Valor Neto '[DOP']]]*BD.PD8[[#This Row],[Liquid. '[%']]])+BD.PD8[[#This Row],[Valor Neto '[DOP']]],BD.PD8[[#This Row],[Valor Neto '[DOP']]])</f>
        <v>1030341</v>
      </c>
      <c r="Q316" s="482">
        <f>BD.PD8[[#This Row],[Ppto. Orden Interna '[DOP']]]/HLOOKUP("USD",Data!$J$1:$K$2,2,FALSE)</f>
        <v>15851.4</v>
      </c>
      <c r="R316" s="398" t="s">
        <v>1306</v>
      </c>
      <c r="S316" s="387"/>
      <c r="T316" s="387"/>
      <c r="U316" s="492" t="s">
        <v>406</v>
      </c>
      <c r="V316" s="493">
        <v>801672</v>
      </c>
      <c r="W316" s="494" t="s">
        <v>355</v>
      </c>
      <c r="X316" s="495">
        <v>4</v>
      </c>
      <c r="Y316" s="388">
        <v>0.5</v>
      </c>
      <c r="Z316" s="243">
        <f>BD.PD8[[#This Row],[Av.P1 '[%']]]*BD.PD8[[#This Row],[Ppto. Orden Interna '[DOP']]]</f>
        <v>515170.5</v>
      </c>
      <c r="AA316" s="495">
        <v>12</v>
      </c>
      <c r="AB316" s="388">
        <v>0.5</v>
      </c>
      <c r="AC316" s="243">
        <f>BD.PD8[[#This Row],[Av.P2 '[%']]]*BD.PD8[[#This Row],[Ppto. Orden Interna '[DOP']]]</f>
        <v>515170.5</v>
      </c>
      <c r="AD316" s="249"/>
      <c r="AE316" s="389"/>
      <c r="AF316" s="243">
        <f>BD.PD8[[#This Row],[Av.P3 '[%']]]*BD.PD8[[#This Row],[Ppto. Orden Interna '[DOP']]]</f>
        <v>0</v>
      </c>
      <c r="AG316" s="243"/>
      <c r="AH316" s="243"/>
      <c r="AI316" s="243"/>
      <c r="AJ316" s="243"/>
      <c r="AK316" s="243"/>
      <c r="AL316" s="243"/>
      <c r="AM316" s="496">
        <f>BD.PD8[[#This Row],[Pago 3]]+BD.PD8[[#This Row],[Pago 2]]+BD.PD8[[#This Row],[Pago 1]]</f>
        <v>1030341</v>
      </c>
      <c r="AN316" s="308" t="s">
        <v>244</v>
      </c>
      <c r="AO316" s="308" t="s">
        <v>245</v>
      </c>
      <c r="AP316" s="308" t="s">
        <v>246</v>
      </c>
      <c r="AQ316" s="308" t="s">
        <v>247</v>
      </c>
      <c r="AR316" s="308">
        <v>594</v>
      </c>
      <c r="AS316" s="308" t="s">
        <v>258</v>
      </c>
      <c r="AT316" s="249" t="s">
        <v>1356</v>
      </c>
      <c r="AU316" s="306"/>
      <c r="AV316" s="306"/>
      <c r="AW316" s="306"/>
      <c r="AX316" s="306"/>
      <c r="AY316" s="306"/>
      <c r="AZ316" s="306"/>
      <c r="BA316" s="306"/>
      <c r="BB316" s="306"/>
      <c r="BC316" s="306"/>
      <c r="BD316" s="306"/>
      <c r="BE316" s="306"/>
      <c r="BF316" s="306"/>
      <c r="BG316" s="306"/>
      <c r="BH316" s="306"/>
      <c r="BI316" s="306"/>
      <c r="BJ316" s="306"/>
      <c r="BK316" s="306"/>
      <c r="BL316" s="306"/>
      <c r="BM316" s="306"/>
      <c r="BN316" s="306"/>
      <c r="BO316" s="306"/>
      <c r="BP316" s="306"/>
      <c r="BQ316" s="306"/>
      <c r="BR316" s="306"/>
      <c r="BS316" s="306"/>
      <c r="BT316" s="306"/>
      <c r="BU316" s="306"/>
      <c r="BV316" s="306"/>
      <c r="BW316" s="306"/>
      <c r="BX316" s="306"/>
      <c r="BY316" s="306"/>
      <c r="BZ316" s="306"/>
      <c r="CA316" s="306"/>
      <c r="CB316" s="306"/>
      <c r="CC316" s="306"/>
      <c r="CD316" s="306"/>
      <c r="CE316" s="306"/>
      <c r="CF316" s="306"/>
      <c r="CG316" s="306"/>
      <c r="CH316" s="306"/>
      <c r="CI316" s="306"/>
      <c r="CJ316" s="306"/>
      <c r="CK316" s="306"/>
      <c r="CL316" s="306"/>
      <c r="CM316" s="306"/>
      <c r="CN316" s="306"/>
      <c r="CO316" s="306"/>
      <c r="CP316" s="306"/>
      <c r="CQ316" s="306"/>
      <c r="CR316" s="306"/>
      <c r="CS316" s="306"/>
      <c r="CT316" s="306"/>
      <c r="CU316" s="306"/>
      <c r="CV316" s="306"/>
      <c r="CW316" s="306"/>
      <c r="CX316" s="306"/>
      <c r="CY316" s="306"/>
      <c r="CZ316" s="306"/>
      <c r="DA316" s="306"/>
      <c r="DB316" s="306"/>
      <c r="DC316" s="306"/>
      <c r="DD316" s="306"/>
      <c r="DE316" s="306"/>
      <c r="DF316" s="306"/>
      <c r="DG316" s="306"/>
      <c r="DH316" s="306"/>
      <c r="DI316" s="306"/>
      <c r="DJ316" s="306"/>
      <c r="DK316" s="306"/>
      <c r="DL316" s="306"/>
      <c r="DM316" s="306"/>
      <c r="DN316" s="306"/>
      <c r="DO316" s="306"/>
      <c r="DP316" s="306"/>
      <c r="DQ316" s="306"/>
      <c r="DR316" s="306"/>
      <c r="DS316" s="306"/>
      <c r="DT316" s="306"/>
      <c r="DU316" s="306"/>
      <c r="DV316" s="306"/>
      <c r="DW316" s="306"/>
      <c r="DX316" s="306"/>
      <c r="DY316" s="306"/>
      <c r="DZ316" s="306"/>
      <c r="EA316" s="306"/>
      <c r="EB316" s="306"/>
      <c r="EC316" s="306"/>
      <c r="ED316" s="306"/>
      <c r="EE316" s="306"/>
      <c r="EF316" s="306"/>
      <c r="EG316" s="306"/>
      <c r="EH316" s="306"/>
      <c r="EI316" s="306"/>
      <c r="EJ316" s="306"/>
      <c r="EK316" s="306"/>
      <c r="EL316" s="306"/>
      <c r="EM316" s="306"/>
      <c r="EN316" s="306"/>
      <c r="EO316" s="306"/>
      <c r="EP316" s="306"/>
      <c r="EQ316" s="306"/>
      <c r="ER316" s="306"/>
      <c r="ES316" s="306"/>
      <c r="ET316" s="306"/>
      <c r="EU316" s="306"/>
      <c r="EV316" s="306"/>
      <c r="EW316" s="306"/>
      <c r="EX316" s="306"/>
      <c r="EY316" s="306"/>
      <c r="EZ316" s="306"/>
      <c r="FA316" s="306"/>
      <c r="FB316" s="306"/>
      <c r="FC316" s="306"/>
      <c r="FD316" s="306"/>
      <c r="FE316" s="306"/>
      <c r="FF316" s="306"/>
      <c r="FG316" s="306"/>
      <c r="FH316" s="306"/>
      <c r="FI316" s="306"/>
      <c r="FJ316" s="306"/>
      <c r="FK316" s="306"/>
      <c r="FL316" s="306"/>
      <c r="FM316" s="306"/>
      <c r="FN316" s="306"/>
      <c r="FO316" s="306"/>
      <c r="FP316" s="306"/>
      <c r="FQ316" s="306"/>
      <c r="FR316" s="306"/>
      <c r="FS316" s="306"/>
      <c r="FT316" s="306"/>
      <c r="FU316" s="306"/>
      <c r="FV316" s="306"/>
      <c r="FW316" s="306"/>
      <c r="FX316" s="306"/>
      <c r="FY316" s="306"/>
      <c r="FZ316" s="306"/>
      <c r="GA316" s="306"/>
      <c r="GB316" s="306"/>
      <c r="GC316" s="306"/>
      <c r="GD316" s="306"/>
      <c r="GE316" s="306"/>
      <c r="GF316" s="306"/>
      <c r="GG316" s="306"/>
      <c r="GH316" s="306"/>
      <c r="GI316" s="306"/>
      <c r="GJ316" s="306"/>
      <c r="GK316" s="306"/>
      <c r="GL316" s="306"/>
      <c r="GM316" s="306"/>
      <c r="GN316" s="306"/>
      <c r="GO316" s="306"/>
      <c r="GP316" s="306"/>
      <c r="GQ316" s="306"/>
      <c r="GR316" s="306"/>
      <c r="GS316" s="306"/>
      <c r="GT316" s="306"/>
      <c r="GU316" s="306"/>
      <c r="GV316" s="306"/>
      <c r="GW316" s="306"/>
      <c r="GX316" s="306"/>
      <c r="GY316" s="306"/>
      <c r="GZ316" s="306"/>
      <c r="HA316" s="306"/>
      <c r="HB316" s="306"/>
      <c r="HC316" s="306"/>
      <c r="HD316" s="306"/>
      <c r="HE316" s="306"/>
      <c r="HF316" s="306"/>
      <c r="HG316" s="306"/>
      <c r="HH316" s="306"/>
      <c r="HI316" s="306"/>
      <c r="HJ316" s="306"/>
      <c r="HK316" s="306"/>
      <c r="HL316" s="306"/>
      <c r="HM316" s="306"/>
      <c r="HN316" s="306"/>
      <c r="HO316" s="306"/>
      <c r="HP316" s="306"/>
      <c r="HQ316" s="306"/>
      <c r="HR316" s="306"/>
      <c r="HS316" s="306"/>
      <c r="HT316" s="306"/>
      <c r="HU316" s="306"/>
      <c r="HV316" s="306"/>
      <c r="HW316" s="306"/>
      <c r="HX316" s="306"/>
      <c r="HY316" s="306"/>
      <c r="HZ316" s="306"/>
      <c r="IA316" s="306"/>
      <c r="IB316" s="306"/>
      <c r="IC316" s="306"/>
      <c r="ID316" s="306"/>
      <c r="IE316" s="306"/>
      <c r="IF316" s="306"/>
      <c r="IG316" s="306"/>
      <c r="IH316" s="306"/>
    </row>
    <row r="317" spans="1:242" s="219" customFormat="1" ht="15" customHeight="1" x14ac:dyDescent="0.3">
      <c r="A317" s="174">
        <v>7.04</v>
      </c>
      <c r="B317" s="231"/>
      <c r="C317" s="232" t="e">
        <f>VLOOKUP(BD.PD8[[#This Row],[Pos]],[18]!PPto[#Data],3,FALSE)</f>
        <v>#REF!</v>
      </c>
      <c r="D317" s="174" t="s">
        <v>23</v>
      </c>
      <c r="E317" s="305" t="str">
        <f>IF(BD.PD8[[#This Row],[.]]="*",VLOOKUP(BD.PD8[[#This Row],[Pos]],[18]Presupuesto!A:H,7,FALSE),"")</f>
        <v/>
      </c>
      <c r="F317" s="549" t="s">
        <v>526</v>
      </c>
      <c r="G317" s="174">
        <v>4600073165</v>
      </c>
      <c r="H317" s="174"/>
      <c r="I317" s="174" t="s">
        <v>1305</v>
      </c>
      <c r="J317" s="382">
        <v>1</v>
      </c>
      <c r="K317" s="174" t="s">
        <v>117</v>
      </c>
      <c r="L317" s="382">
        <f>IF(BD.PD8[[#This Row],[Mon]]="DOP",1,HLOOKUP(BD.PD8[[#This Row],[Mon]],Data!$J$1:$K$2,2,FALSE))</f>
        <v>65</v>
      </c>
      <c r="M317" s="400">
        <v>2430</v>
      </c>
      <c r="N317" s="482">
        <f>BD.PD8[[#This Row],[Cant.]]*BD.PD8[[#This Row],[ Tasa ]]*BD.PD8[[#This Row],[ Precio Und.]]</f>
        <v>157950</v>
      </c>
      <c r="O317" s="386">
        <v>0.45</v>
      </c>
      <c r="P317" s="482">
        <f>IF(BD.PD8[[#This Row],[Liquid. '[%']]]&lt;&gt;0,(BD.PD8[[#This Row],[Valor Neto '[DOP']]]*BD.PD8[[#This Row],[Liquid. '[%']]])+BD.PD8[[#This Row],[Valor Neto '[DOP']]],BD.PD8[[#This Row],[Valor Neto '[DOP']]])</f>
        <v>229027.5</v>
      </c>
      <c r="Q317" s="482">
        <f>BD.PD8[[#This Row],[Ppto. Orden Interna '[DOP']]]/HLOOKUP("USD",Data!$J$1:$K$2,2,FALSE)</f>
        <v>3523.5</v>
      </c>
      <c r="R317" s="398" t="s">
        <v>1306</v>
      </c>
      <c r="S317" s="387"/>
      <c r="T317" s="387"/>
      <c r="U317" s="492" t="s">
        <v>406</v>
      </c>
      <c r="V317" s="493">
        <v>801672</v>
      </c>
      <c r="W317" s="494" t="s">
        <v>355</v>
      </c>
      <c r="X317" s="495">
        <v>4</v>
      </c>
      <c r="Y317" s="388">
        <v>0.5</v>
      </c>
      <c r="Z317" s="243">
        <f>BD.PD8[[#This Row],[Av.P1 '[%']]]*BD.PD8[[#This Row],[Ppto. Orden Interna '[DOP']]]</f>
        <v>114513.75</v>
      </c>
      <c r="AA317" s="495">
        <v>12</v>
      </c>
      <c r="AB317" s="388">
        <v>0.5</v>
      </c>
      <c r="AC317" s="243">
        <f>BD.PD8[[#This Row],[Av.P2 '[%']]]*BD.PD8[[#This Row],[Ppto. Orden Interna '[DOP']]]</f>
        <v>114513.75</v>
      </c>
      <c r="AD317" s="249"/>
      <c r="AE317" s="389"/>
      <c r="AF317" s="243">
        <f>BD.PD8[[#This Row],[Av.P3 '[%']]]*BD.PD8[[#This Row],[Ppto. Orden Interna '[DOP']]]</f>
        <v>0</v>
      </c>
      <c r="AG317" s="243"/>
      <c r="AH317" s="243"/>
      <c r="AI317" s="243"/>
      <c r="AJ317" s="243"/>
      <c r="AK317" s="243"/>
      <c r="AL317" s="243"/>
      <c r="AM317" s="496">
        <f>BD.PD8[[#This Row],[Pago 3]]+BD.PD8[[#This Row],[Pago 2]]+BD.PD8[[#This Row],[Pago 1]]</f>
        <v>229027.5</v>
      </c>
      <c r="AN317" s="308" t="s">
        <v>244</v>
      </c>
      <c r="AO317" s="308" t="s">
        <v>245</v>
      </c>
      <c r="AP317" s="308" t="s">
        <v>246</v>
      </c>
      <c r="AQ317" s="308" t="s">
        <v>247</v>
      </c>
      <c r="AR317" s="308">
        <v>594</v>
      </c>
      <c r="AS317" s="308" t="s">
        <v>258</v>
      </c>
      <c r="AT317" s="249" t="s">
        <v>1356</v>
      </c>
      <c r="AU317" s="306"/>
      <c r="AV317" s="306"/>
      <c r="AW317" s="306"/>
      <c r="AX317" s="306"/>
      <c r="AY317" s="306"/>
      <c r="AZ317" s="306"/>
      <c r="BA317" s="306"/>
      <c r="BB317" s="306"/>
      <c r="BC317" s="306"/>
      <c r="BD317" s="306"/>
      <c r="BE317" s="306"/>
      <c r="BF317" s="306"/>
      <c r="BG317" s="306"/>
      <c r="BH317" s="306"/>
      <c r="BI317" s="306"/>
      <c r="BJ317" s="306"/>
      <c r="BK317" s="306"/>
      <c r="BL317" s="306"/>
      <c r="BM317" s="306"/>
      <c r="BN317" s="306"/>
      <c r="BO317" s="306"/>
      <c r="BP317" s="306"/>
      <c r="BQ317" s="306"/>
      <c r="BR317" s="306"/>
      <c r="BS317" s="306"/>
      <c r="BT317" s="306"/>
      <c r="BU317" s="306"/>
      <c r="BV317" s="306"/>
      <c r="BW317" s="306"/>
      <c r="BX317" s="306"/>
      <c r="BY317" s="306"/>
      <c r="BZ317" s="306"/>
      <c r="CA317" s="306"/>
      <c r="CB317" s="306"/>
      <c r="CC317" s="306"/>
      <c r="CD317" s="306"/>
      <c r="CE317" s="306"/>
      <c r="CF317" s="306"/>
      <c r="CG317" s="306"/>
      <c r="CH317" s="306"/>
      <c r="CI317" s="306"/>
      <c r="CJ317" s="306"/>
      <c r="CK317" s="306"/>
      <c r="CL317" s="306"/>
      <c r="CM317" s="306"/>
      <c r="CN317" s="306"/>
      <c r="CO317" s="306"/>
      <c r="CP317" s="306"/>
      <c r="CQ317" s="306"/>
      <c r="CR317" s="306"/>
      <c r="CS317" s="306"/>
      <c r="CT317" s="306"/>
      <c r="CU317" s="306"/>
      <c r="CV317" s="306"/>
      <c r="CW317" s="306"/>
      <c r="CX317" s="306"/>
      <c r="CY317" s="306"/>
      <c r="CZ317" s="306"/>
      <c r="DA317" s="306"/>
      <c r="DB317" s="306"/>
      <c r="DC317" s="306"/>
      <c r="DD317" s="306"/>
      <c r="DE317" s="306"/>
      <c r="DF317" s="306"/>
      <c r="DG317" s="306"/>
      <c r="DH317" s="306"/>
      <c r="DI317" s="306"/>
      <c r="DJ317" s="306"/>
      <c r="DK317" s="306"/>
      <c r="DL317" s="306"/>
      <c r="DM317" s="306"/>
      <c r="DN317" s="306"/>
      <c r="DO317" s="306"/>
      <c r="DP317" s="306"/>
      <c r="DQ317" s="306"/>
      <c r="DR317" s="306"/>
      <c r="DS317" s="306"/>
      <c r="DT317" s="306"/>
      <c r="DU317" s="306"/>
      <c r="DV317" s="306"/>
      <c r="DW317" s="306"/>
      <c r="DX317" s="306"/>
      <c r="DY317" s="306"/>
      <c r="DZ317" s="306"/>
      <c r="EA317" s="306"/>
      <c r="EB317" s="306"/>
      <c r="EC317" s="306"/>
      <c r="ED317" s="306"/>
      <c r="EE317" s="306"/>
      <c r="EF317" s="306"/>
      <c r="EG317" s="306"/>
      <c r="EH317" s="306"/>
      <c r="EI317" s="306"/>
      <c r="EJ317" s="306"/>
      <c r="EK317" s="306"/>
      <c r="EL317" s="306"/>
      <c r="EM317" s="306"/>
      <c r="EN317" s="306"/>
      <c r="EO317" s="306"/>
      <c r="EP317" s="306"/>
      <c r="EQ317" s="306"/>
      <c r="ER317" s="306"/>
      <c r="ES317" s="306"/>
      <c r="ET317" s="306"/>
      <c r="EU317" s="306"/>
      <c r="EV317" s="306"/>
      <c r="EW317" s="306"/>
      <c r="EX317" s="306"/>
      <c r="EY317" s="306"/>
      <c r="EZ317" s="306"/>
      <c r="FA317" s="306"/>
      <c r="FB317" s="306"/>
      <c r="FC317" s="306"/>
      <c r="FD317" s="306"/>
      <c r="FE317" s="306"/>
      <c r="FF317" s="306"/>
      <c r="FG317" s="306"/>
      <c r="FH317" s="306"/>
      <c r="FI317" s="306"/>
      <c r="FJ317" s="306"/>
      <c r="FK317" s="306"/>
      <c r="FL317" s="306"/>
      <c r="FM317" s="306"/>
      <c r="FN317" s="306"/>
      <c r="FO317" s="306"/>
      <c r="FP317" s="306"/>
      <c r="FQ317" s="306"/>
      <c r="FR317" s="306"/>
      <c r="FS317" s="306"/>
      <c r="FT317" s="306"/>
      <c r="FU317" s="306"/>
      <c r="FV317" s="306"/>
      <c r="FW317" s="306"/>
      <c r="FX317" s="306"/>
      <c r="FY317" s="306"/>
      <c r="FZ317" s="306"/>
      <c r="GA317" s="306"/>
      <c r="GB317" s="306"/>
      <c r="GC317" s="306"/>
      <c r="GD317" s="306"/>
      <c r="GE317" s="306"/>
      <c r="GF317" s="306"/>
      <c r="GG317" s="306"/>
      <c r="GH317" s="306"/>
      <c r="GI317" s="306"/>
      <c r="GJ317" s="306"/>
      <c r="GK317" s="306"/>
      <c r="GL317" s="306"/>
      <c r="GM317" s="306"/>
      <c r="GN317" s="306"/>
      <c r="GO317" s="306"/>
      <c r="GP317" s="306"/>
      <c r="GQ317" s="306"/>
      <c r="GR317" s="306"/>
      <c r="GS317" s="306"/>
      <c r="GT317" s="306"/>
      <c r="GU317" s="306"/>
      <c r="GV317" s="306"/>
      <c r="GW317" s="306"/>
      <c r="GX317" s="306"/>
      <c r="GY317" s="306"/>
      <c r="GZ317" s="306"/>
      <c r="HA317" s="306"/>
      <c r="HB317" s="306"/>
      <c r="HC317" s="306"/>
      <c r="HD317" s="306"/>
      <c r="HE317" s="306"/>
      <c r="HF317" s="306"/>
      <c r="HG317" s="306"/>
      <c r="HH317" s="306"/>
      <c r="HI317" s="306"/>
      <c r="HJ317" s="306"/>
      <c r="HK317" s="306"/>
      <c r="HL317" s="306"/>
      <c r="HM317" s="306"/>
      <c r="HN317" s="306"/>
      <c r="HO317" s="306"/>
      <c r="HP317" s="306"/>
      <c r="HQ317" s="306"/>
      <c r="HR317" s="306"/>
      <c r="HS317" s="306"/>
      <c r="HT317" s="306"/>
      <c r="HU317" s="306"/>
      <c r="HV317" s="306"/>
      <c r="HW317" s="306"/>
      <c r="HX317" s="306"/>
      <c r="HY317" s="306"/>
      <c r="HZ317" s="306"/>
      <c r="IA317" s="306"/>
      <c r="IB317" s="306"/>
      <c r="IC317" s="306"/>
      <c r="ID317" s="306"/>
      <c r="IE317" s="306"/>
      <c r="IF317" s="306"/>
      <c r="IG317" s="306"/>
      <c r="IH317" s="306"/>
    </row>
    <row r="318" spans="1:242" s="219" customFormat="1" ht="15" customHeight="1" x14ac:dyDescent="0.3">
      <c r="A318" s="174">
        <v>7.04</v>
      </c>
      <c r="B318" s="231"/>
      <c r="C318" s="232" t="e">
        <f>VLOOKUP(BD.PD8[[#This Row],[Pos]],[18]!PPto[#Data],3,FALSE)</f>
        <v>#REF!</v>
      </c>
      <c r="D318" s="174" t="s">
        <v>23</v>
      </c>
      <c r="E318" s="305" t="str">
        <f>IF(BD.PD8[[#This Row],[.]]="*",VLOOKUP(BD.PD8[[#This Row],[Pos]],[18]Presupuesto!A:H,7,FALSE),"")</f>
        <v/>
      </c>
      <c r="F318" s="549" t="s">
        <v>1335</v>
      </c>
      <c r="G318" s="174">
        <v>4600073165</v>
      </c>
      <c r="H318" s="174"/>
      <c r="I318" s="174" t="s">
        <v>1305</v>
      </c>
      <c r="J318" s="382">
        <v>1</v>
      </c>
      <c r="K318" s="174" t="s">
        <v>117</v>
      </c>
      <c r="L318" s="382">
        <f>IF(BD.PD8[[#This Row],[Mon]]="DOP",1,HLOOKUP(BD.PD8[[#This Row],[Mon]],Data!$J$1:$K$2,2,FALSE))</f>
        <v>65</v>
      </c>
      <c r="M318" s="400">
        <v>3192</v>
      </c>
      <c r="N318" s="482">
        <f>BD.PD8[[#This Row],[Cant.]]*BD.PD8[[#This Row],[ Tasa ]]*BD.PD8[[#This Row],[ Precio Und.]]</f>
        <v>207480</v>
      </c>
      <c r="O318" s="386">
        <v>0.45</v>
      </c>
      <c r="P318" s="482">
        <f>IF(BD.PD8[[#This Row],[Liquid. '[%']]]&lt;&gt;0,(BD.PD8[[#This Row],[Valor Neto '[DOP']]]*BD.PD8[[#This Row],[Liquid. '[%']]])+BD.PD8[[#This Row],[Valor Neto '[DOP']]],BD.PD8[[#This Row],[Valor Neto '[DOP']]])</f>
        <v>300846</v>
      </c>
      <c r="Q318" s="482">
        <f>BD.PD8[[#This Row],[Ppto. Orden Interna '[DOP']]]/HLOOKUP("USD",Data!$J$1:$K$2,2,FALSE)</f>
        <v>4628.3999999999996</v>
      </c>
      <c r="R318" s="398" t="s">
        <v>1306</v>
      </c>
      <c r="S318" s="387"/>
      <c r="T318" s="387"/>
      <c r="U318" s="492" t="s">
        <v>406</v>
      </c>
      <c r="V318" s="493">
        <v>801672</v>
      </c>
      <c r="W318" s="494" t="s">
        <v>355</v>
      </c>
      <c r="X318" s="495">
        <v>4</v>
      </c>
      <c r="Y318" s="388">
        <v>0.5</v>
      </c>
      <c r="Z318" s="243">
        <f>BD.PD8[[#This Row],[Av.P1 '[%']]]*BD.PD8[[#This Row],[Ppto. Orden Interna '[DOP']]]</f>
        <v>150423</v>
      </c>
      <c r="AA318" s="495">
        <v>12</v>
      </c>
      <c r="AB318" s="388">
        <v>0.5</v>
      </c>
      <c r="AC318" s="243">
        <f>BD.PD8[[#This Row],[Av.P2 '[%']]]*BD.PD8[[#This Row],[Ppto. Orden Interna '[DOP']]]</f>
        <v>150423</v>
      </c>
      <c r="AD318" s="249"/>
      <c r="AE318" s="389"/>
      <c r="AF318" s="243">
        <f>BD.PD8[[#This Row],[Av.P3 '[%']]]*BD.PD8[[#This Row],[Ppto. Orden Interna '[DOP']]]</f>
        <v>0</v>
      </c>
      <c r="AG318" s="243"/>
      <c r="AH318" s="243"/>
      <c r="AI318" s="243"/>
      <c r="AJ318" s="243"/>
      <c r="AK318" s="243"/>
      <c r="AL318" s="243"/>
      <c r="AM318" s="496">
        <f>BD.PD8[[#This Row],[Pago 3]]+BD.PD8[[#This Row],[Pago 2]]+BD.PD8[[#This Row],[Pago 1]]</f>
        <v>300846</v>
      </c>
      <c r="AN318" s="308" t="s">
        <v>244</v>
      </c>
      <c r="AO318" s="308" t="s">
        <v>245</v>
      </c>
      <c r="AP318" s="308" t="s">
        <v>246</v>
      </c>
      <c r="AQ318" s="308" t="s">
        <v>247</v>
      </c>
      <c r="AR318" s="308">
        <v>594</v>
      </c>
      <c r="AS318" s="308" t="s">
        <v>258</v>
      </c>
      <c r="AT318" s="249" t="s">
        <v>1356</v>
      </c>
      <c r="AU318" s="306"/>
      <c r="AV318" s="306"/>
      <c r="AW318" s="306"/>
      <c r="AX318" s="306"/>
      <c r="AY318" s="306"/>
      <c r="AZ318" s="306"/>
      <c r="BA318" s="306"/>
      <c r="BB318" s="306"/>
      <c r="BC318" s="306"/>
      <c r="BD318" s="306"/>
      <c r="BE318" s="306"/>
      <c r="BF318" s="306"/>
      <c r="BG318" s="306"/>
      <c r="BH318" s="306"/>
      <c r="BI318" s="306"/>
      <c r="BJ318" s="306"/>
      <c r="BK318" s="306"/>
      <c r="BL318" s="306"/>
      <c r="BM318" s="306"/>
      <c r="BN318" s="306"/>
      <c r="BO318" s="306"/>
      <c r="BP318" s="306"/>
      <c r="BQ318" s="306"/>
      <c r="BR318" s="306"/>
      <c r="BS318" s="306"/>
      <c r="BT318" s="306"/>
      <c r="BU318" s="306"/>
      <c r="BV318" s="306"/>
      <c r="BW318" s="306"/>
      <c r="BX318" s="306"/>
      <c r="BY318" s="306"/>
      <c r="BZ318" s="306"/>
      <c r="CA318" s="306"/>
      <c r="CB318" s="306"/>
      <c r="CC318" s="306"/>
      <c r="CD318" s="306"/>
      <c r="CE318" s="306"/>
      <c r="CF318" s="306"/>
      <c r="CG318" s="306"/>
      <c r="CH318" s="306"/>
      <c r="CI318" s="306"/>
      <c r="CJ318" s="306"/>
      <c r="CK318" s="306"/>
      <c r="CL318" s="306"/>
      <c r="CM318" s="306"/>
      <c r="CN318" s="306"/>
      <c r="CO318" s="306"/>
      <c r="CP318" s="306"/>
      <c r="CQ318" s="306"/>
      <c r="CR318" s="306"/>
      <c r="CS318" s="306"/>
      <c r="CT318" s="306"/>
      <c r="CU318" s="306"/>
      <c r="CV318" s="306"/>
      <c r="CW318" s="306"/>
      <c r="CX318" s="306"/>
      <c r="CY318" s="306"/>
      <c r="CZ318" s="306"/>
      <c r="DA318" s="306"/>
      <c r="DB318" s="306"/>
      <c r="DC318" s="306"/>
      <c r="DD318" s="306"/>
      <c r="DE318" s="306"/>
      <c r="DF318" s="306"/>
      <c r="DG318" s="306"/>
      <c r="DH318" s="306"/>
      <c r="DI318" s="306"/>
      <c r="DJ318" s="306"/>
      <c r="DK318" s="306"/>
      <c r="DL318" s="306"/>
      <c r="DM318" s="306"/>
      <c r="DN318" s="306"/>
      <c r="DO318" s="306"/>
      <c r="DP318" s="306"/>
      <c r="DQ318" s="306"/>
      <c r="DR318" s="306"/>
      <c r="DS318" s="306"/>
      <c r="DT318" s="306"/>
      <c r="DU318" s="306"/>
      <c r="DV318" s="306"/>
      <c r="DW318" s="306"/>
      <c r="DX318" s="306"/>
      <c r="DY318" s="306"/>
      <c r="DZ318" s="306"/>
      <c r="EA318" s="306"/>
      <c r="EB318" s="306"/>
      <c r="EC318" s="306"/>
      <c r="ED318" s="306"/>
      <c r="EE318" s="306"/>
      <c r="EF318" s="306"/>
      <c r="EG318" s="306"/>
      <c r="EH318" s="306"/>
      <c r="EI318" s="306"/>
      <c r="EJ318" s="306"/>
      <c r="EK318" s="306"/>
      <c r="EL318" s="306"/>
      <c r="EM318" s="306"/>
      <c r="EN318" s="306"/>
      <c r="EO318" s="306"/>
      <c r="EP318" s="306"/>
      <c r="EQ318" s="306"/>
      <c r="ER318" s="306"/>
      <c r="ES318" s="306"/>
      <c r="ET318" s="306"/>
      <c r="EU318" s="306"/>
      <c r="EV318" s="306"/>
      <c r="EW318" s="306"/>
      <c r="EX318" s="306"/>
      <c r="EY318" s="306"/>
      <c r="EZ318" s="306"/>
      <c r="FA318" s="306"/>
      <c r="FB318" s="306"/>
      <c r="FC318" s="306"/>
      <c r="FD318" s="306"/>
      <c r="FE318" s="306"/>
      <c r="FF318" s="306"/>
      <c r="FG318" s="306"/>
      <c r="FH318" s="306"/>
      <c r="FI318" s="306"/>
      <c r="FJ318" s="306"/>
      <c r="FK318" s="306"/>
      <c r="FL318" s="306"/>
      <c r="FM318" s="306"/>
      <c r="FN318" s="306"/>
      <c r="FO318" s="306"/>
      <c r="FP318" s="306"/>
      <c r="FQ318" s="306"/>
      <c r="FR318" s="306"/>
      <c r="FS318" s="306"/>
      <c r="FT318" s="306"/>
      <c r="FU318" s="306"/>
      <c r="FV318" s="306"/>
      <c r="FW318" s="306"/>
      <c r="FX318" s="306"/>
      <c r="FY318" s="306"/>
      <c r="FZ318" s="306"/>
      <c r="GA318" s="306"/>
      <c r="GB318" s="306"/>
      <c r="GC318" s="306"/>
      <c r="GD318" s="306"/>
      <c r="GE318" s="306"/>
      <c r="GF318" s="306"/>
      <c r="GG318" s="306"/>
      <c r="GH318" s="306"/>
      <c r="GI318" s="306"/>
      <c r="GJ318" s="306"/>
      <c r="GK318" s="306"/>
      <c r="GL318" s="306"/>
      <c r="GM318" s="306"/>
      <c r="GN318" s="306"/>
      <c r="GO318" s="306"/>
      <c r="GP318" s="306"/>
      <c r="GQ318" s="306"/>
      <c r="GR318" s="306"/>
      <c r="GS318" s="306"/>
      <c r="GT318" s="306"/>
      <c r="GU318" s="306"/>
      <c r="GV318" s="306"/>
      <c r="GW318" s="306"/>
      <c r="GX318" s="306"/>
      <c r="GY318" s="306"/>
      <c r="GZ318" s="306"/>
      <c r="HA318" s="306"/>
      <c r="HB318" s="306"/>
      <c r="HC318" s="306"/>
      <c r="HD318" s="306"/>
      <c r="HE318" s="306"/>
      <c r="HF318" s="306"/>
      <c r="HG318" s="306"/>
      <c r="HH318" s="306"/>
      <c r="HI318" s="306"/>
      <c r="HJ318" s="306"/>
      <c r="HK318" s="306"/>
      <c r="HL318" s="306"/>
      <c r="HM318" s="306"/>
      <c r="HN318" s="306"/>
      <c r="HO318" s="306"/>
      <c r="HP318" s="306"/>
      <c r="HQ318" s="306"/>
      <c r="HR318" s="306"/>
      <c r="HS318" s="306"/>
      <c r="HT318" s="306"/>
      <c r="HU318" s="306"/>
      <c r="HV318" s="306"/>
      <c r="HW318" s="306"/>
      <c r="HX318" s="306"/>
      <c r="HY318" s="306"/>
      <c r="HZ318" s="306"/>
      <c r="IA318" s="306"/>
      <c r="IB318" s="306"/>
      <c r="IC318" s="306"/>
      <c r="ID318" s="306"/>
      <c r="IE318" s="306"/>
      <c r="IF318" s="306"/>
      <c r="IG318" s="306"/>
      <c r="IH318" s="306"/>
    </row>
    <row r="319" spans="1:242" s="219" customFormat="1" ht="15" customHeight="1" x14ac:dyDescent="0.3">
      <c r="A319" s="174">
        <v>7.04</v>
      </c>
      <c r="B319" s="231"/>
      <c r="C319" s="232" t="e">
        <f>VLOOKUP(BD.PD8[[#This Row],[Pos]],[18]!PPto[#Data],3,FALSE)</f>
        <v>#REF!</v>
      </c>
      <c r="D319" s="174" t="s">
        <v>23</v>
      </c>
      <c r="E319" s="305" t="str">
        <f>IF(BD.PD8[[#This Row],[.]]="*",VLOOKUP(BD.PD8[[#This Row],[Pos]],[18]Presupuesto!A:H,7,FALSE),"")</f>
        <v/>
      </c>
      <c r="F319" s="378" t="s">
        <v>527</v>
      </c>
      <c r="G319" s="174">
        <v>4600073165</v>
      </c>
      <c r="H319" s="174"/>
      <c r="I319" s="174" t="s">
        <v>1305</v>
      </c>
      <c r="J319" s="382">
        <v>2</v>
      </c>
      <c r="K319" s="174" t="s">
        <v>117</v>
      </c>
      <c r="L319" s="382">
        <f>IF(BD.PD8[[#This Row],[Mon]]="DOP",1,HLOOKUP(BD.PD8[[#This Row],[Mon]],Data!$J$1:$K$2,2,FALSE))</f>
        <v>65</v>
      </c>
      <c r="M319" s="400">
        <v>7130</v>
      </c>
      <c r="N319" s="482">
        <f>BD.PD8[[#This Row],[Cant.]]*BD.PD8[[#This Row],[ Tasa ]]*BD.PD8[[#This Row],[ Precio Und.]]</f>
        <v>926900</v>
      </c>
      <c r="O319" s="386">
        <v>0.45</v>
      </c>
      <c r="P319" s="482">
        <f>IF(BD.PD8[[#This Row],[Liquid. '[%']]]&lt;&gt;0,(BD.PD8[[#This Row],[Valor Neto '[DOP']]]*BD.PD8[[#This Row],[Liquid. '[%']]])+BD.PD8[[#This Row],[Valor Neto '[DOP']]],BD.PD8[[#This Row],[Valor Neto '[DOP']]])</f>
        <v>1344005</v>
      </c>
      <c r="Q319" s="482">
        <f>BD.PD8[[#This Row],[Ppto. Orden Interna '[DOP']]]/HLOOKUP("USD",Data!$J$1:$K$2,2,FALSE)</f>
        <v>20677</v>
      </c>
      <c r="R319" s="398" t="s">
        <v>1306</v>
      </c>
      <c r="S319" s="387"/>
      <c r="T319" s="387"/>
      <c r="U319" s="492" t="s">
        <v>406</v>
      </c>
      <c r="V319" s="493">
        <v>801672</v>
      </c>
      <c r="W319" s="494" t="s">
        <v>355</v>
      </c>
      <c r="X319" s="495">
        <v>4</v>
      </c>
      <c r="Y319" s="388">
        <v>0.5</v>
      </c>
      <c r="Z319" s="243">
        <f>BD.PD8[[#This Row],[Av.P1 '[%']]]*BD.PD8[[#This Row],[Ppto. Orden Interna '[DOP']]]</f>
        <v>672002.5</v>
      </c>
      <c r="AA319" s="495">
        <v>12</v>
      </c>
      <c r="AB319" s="388">
        <v>0.5</v>
      </c>
      <c r="AC319" s="243">
        <f>BD.PD8[[#This Row],[Av.P2 '[%']]]*BD.PD8[[#This Row],[Ppto. Orden Interna '[DOP']]]</f>
        <v>672002.5</v>
      </c>
      <c r="AD319" s="249"/>
      <c r="AE319" s="389"/>
      <c r="AF319" s="243">
        <f>BD.PD8[[#This Row],[Av.P3 '[%']]]*BD.PD8[[#This Row],[Ppto. Orden Interna '[DOP']]]</f>
        <v>0</v>
      </c>
      <c r="AG319" s="243"/>
      <c r="AH319" s="243"/>
      <c r="AI319" s="243"/>
      <c r="AJ319" s="243"/>
      <c r="AK319" s="243"/>
      <c r="AL319" s="243"/>
      <c r="AM319" s="496">
        <f>BD.PD8[[#This Row],[Pago 3]]+BD.PD8[[#This Row],[Pago 2]]+BD.PD8[[#This Row],[Pago 1]]</f>
        <v>1344005</v>
      </c>
      <c r="AN319" s="308" t="s">
        <v>244</v>
      </c>
      <c r="AO319" s="308" t="s">
        <v>245</v>
      </c>
      <c r="AP319" s="308" t="s">
        <v>246</v>
      </c>
      <c r="AQ319" s="308" t="s">
        <v>247</v>
      </c>
      <c r="AR319" s="308">
        <v>594</v>
      </c>
      <c r="AS319" s="308" t="s">
        <v>258</v>
      </c>
      <c r="AT319" s="249" t="s">
        <v>1356</v>
      </c>
      <c r="AU319" s="306"/>
      <c r="AV319" s="306"/>
      <c r="AW319" s="306"/>
      <c r="AX319" s="306"/>
      <c r="AY319" s="306"/>
      <c r="AZ319" s="306"/>
      <c r="BA319" s="306"/>
      <c r="BB319" s="306"/>
      <c r="BC319" s="306"/>
      <c r="BD319" s="306"/>
      <c r="BE319" s="306"/>
      <c r="BF319" s="306"/>
      <c r="BG319" s="306"/>
      <c r="BH319" s="306"/>
      <c r="BI319" s="306"/>
      <c r="BJ319" s="306"/>
      <c r="BK319" s="306"/>
      <c r="BL319" s="306"/>
      <c r="BM319" s="306"/>
      <c r="BN319" s="306"/>
      <c r="BO319" s="306"/>
      <c r="BP319" s="306"/>
      <c r="BQ319" s="306"/>
      <c r="BR319" s="306"/>
      <c r="BS319" s="306"/>
      <c r="BT319" s="306"/>
      <c r="BU319" s="306"/>
      <c r="BV319" s="306"/>
      <c r="BW319" s="306"/>
      <c r="BX319" s="306"/>
      <c r="BY319" s="306"/>
      <c r="BZ319" s="306"/>
      <c r="CA319" s="306"/>
      <c r="CB319" s="306"/>
      <c r="CC319" s="306"/>
      <c r="CD319" s="306"/>
      <c r="CE319" s="306"/>
      <c r="CF319" s="306"/>
      <c r="CG319" s="306"/>
      <c r="CH319" s="306"/>
      <c r="CI319" s="306"/>
      <c r="CJ319" s="306"/>
      <c r="CK319" s="306"/>
      <c r="CL319" s="306"/>
      <c r="CM319" s="306"/>
      <c r="CN319" s="306"/>
      <c r="CO319" s="306"/>
      <c r="CP319" s="306"/>
      <c r="CQ319" s="306"/>
      <c r="CR319" s="306"/>
      <c r="CS319" s="306"/>
      <c r="CT319" s="306"/>
      <c r="CU319" s="306"/>
      <c r="CV319" s="306"/>
      <c r="CW319" s="306"/>
      <c r="CX319" s="306"/>
      <c r="CY319" s="306"/>
      <c r="CZ319" s="306"/>
      <c r="DA319" s="306"/>
      <c r="DB319" s="306"/>
      <c r="DC319" s="306"/>
      <c r="DD319" s="306"/>
      <c r="DE319" s="306"/>
      <c r="DF319" s="306"/>
      <c r="DG319" s="306"/>
      <c r="DH319" s="306"/>
      <c r="DI319" s="306"/>
      <c r="DJ319" s="306"/>
      <c r="DK319" s="306"/>
      <c r="DL319" s="306"/>
      <c r="DM319" s="306"/>
      <c r="DN319" s="306"/>
      <c r="DO319" s="306"/>
      <c r="DP319" s="306"/>
      <c r="DQ319" s="306"/>
      <c r="DR319" s="306"/>
      <c r="DS319" s="306"/>
      <c r="DT319" s="306"/>
      <c r="DU319" s="306"/>
      <c r="DV319" s="306"/>
      <c r="DW319" s="306"/>
      <c r="DX319" s="306"/>
      <c r="DY319" s="306"/>
      <c r="DZ319" s="306"/>
      <c r="EA319" s="306"/>
      <c r="EB319" s="306"/>
      <c r="EC319" s="306"/>
      <c r="ED319" s="306"/>
      <c r="EE319" s="306"/>
      <c r="EF319" s="306"/>
      <c r="EG319" s="306"/>
      <c r="EH319" s="306"/>
      <c r="EI319" s="306"/>
      <c r="EJ319" s="306"/>
      <c r="EK319" s="306"/>
      <c r="EL319" s="306"/>
      <c r="EM319" s="306"/>
      <c r="EN319" s="306"/>
      <c r="EO319" s="306"/>
      <c r="EP319" s="306"/>
      <c r="EQ319" s="306"/>
      <c r="ER319" s="306"/>
      <c r="ES319" s="306"/>
      <c r="ET319" s="306"/>
      <c r="EU319" s="306"/>
      <c r="EV319" s="306"/>
      <c r="EW319" s="306"/>
      <c r="EX319" s="306"/>
      <c r="EY319" s="306"/>
      <c r="EZ319" s="306"/>
      <c r="FA319" s="306"/>
      <c r="FB319" s="306"/>
      <c r="FC319" s="306"/>
      <c r="FD319" s="306"/>
      <c r="FE319" s="306"/>
      <c r="FF319" s="306"/>
      <c r="FG319" s="306"/>
      <c r="FH319" s="306"/>
      <c r="FI319" s="306"/>
      <c r="FJ319" s="306"/>
      <c r="FK319" s="306"/>
      <c r="FL319" s="306"/>
      <c r="FM319" s="306"/>
      <c r="FN319" s="306"/>
      <c r="FO319" s="306"/>
      <c r="FP319" s="306"/>
      <c r="FQ319" s="306"/>
      <c r="FR319" s="306"/>
      <c r="FS319" s="306"/>
      <c r="FT319" s="306"/>
      <c r="FU319" s="306"/>
      <c r="FV319" s="306"/>
      <c r="FW319" s="306"/>
      <c r="FX319" s="306"/>
      <c r="FY319" s="306"/>
      <c r="FZ319" s="306"/>
      <c r="GA319" s="306"/>
      <c r="GB319" s="306"/>
      <c r="GC319" s="306"/>
      <c r="GD319" s="306"/>
      <c r="GE319" s="306"/>
      <c r="GF319" s="306"/>
      <c r="GG319" s="306"/>
      <c r="GH319" s="306"/>
      <c r="GI319" s="306"/>
      <c r="GJ319" s="306"/>
      <c r="GK319" s="306"/>
      <c r="GL319" s="306"/>
      <c r="GM319" s="306"/>
      <c r="GN319" s="306"/>
      <c r="GO319" s="306"/>
      <c r="GP319" s="306"/>
      <c r="GQ319" s="306"/>
      <c r="GR319" s="306"/>
      <c r="GS319" s="306"/>
      <c r="GT319" s="306"/>
      <c r="GU319" s="306"/>
      <c r="GV319" s="306"/>
      <c r="GW319" s="306"/>
      <c r="GX319" s="306"/>
      <c r="GY319" s="306"/>
      <c r="GZ319" s="306"/>
      <c r="HA319" s="306"/>
      <c r="HB319" s="306"/>
      <c r="HC319" s="306"/>
      <c r="HD319" s="306"/>
      <c r="HE319" s="306"/>
      <c r="HF319" s="306"/>
      <c r="HG319" s="306"/>
      <c r="HH319" s="306"/>
      <c r="HI319" s="306"/>
      <c r="HJ319" s="306"/>
      <c r="HK319" s="306"/>
      <c r="HL319" s="306"/>
      <c r="HM319" s="306"/>
      <c r="HN319" s="306"/>
      <c r="HO319" s="306"/>
      <c r="HP319" s="306"/>
      <c r="HQ319" s="306"/>
      <c r="HR319" s="306"/>
      <c r="HS319" s="306"/>
      <c r="HT319" s="306"/>
      <c r="HU319" s="306"/>
      <c r="HV319" s="306"/>
      <c r="HW319" s="306"/>
      <c r="HX319" s="306"/>
      <c r="HY319" s="306"/>
      <c r="HZ319" s="306"/>
      <c r="IA319" s="306"/>
      <c r="IB319" s="306"/>
      <c r="IC319" s="306"/>
      <c r="ID319" s="306"/>
      <c r="IE319" s="306"/>
      <c r="IF319" s="306"/>
      <c r="IG319" s="306"/>
      <c r="IH319" s="306"/>
    </row>
    <row r="320" spans="1:242" s="219" customFormat="1" ht="19.2" customHeight="1" x14ac:dyDescent="0.3">
      <c r="A320" s="174">
        <v>7.04</v>
      </c>
      <c r="B320" s="231"/>
      <c r="C320" s="232" t="e">
        <f>VLOOKUP(BD.PD8[[#This Row],[Pos]],[18]!PPto[#Data],3,FALSE)</f>
        <v>#REF!</v>
      </c>
      <c r="D320" s="174" t="s">
        <v>23</v>
      </c>
      <c r="E320" s="305" t="str">
        <f>IF(BD.PD8[[#This Row],[.]]="*",VLOOKUP(BD.PD8[[#This Row],[Pos]],[18]Presupuesto!A:H,7,FALSE),"")</f>
        <v/>
      </c>
      <c r="F320" s="378" t="s">
        <v>528</v>
      </c>
      <c r="G320" s="174">
        <v>4600073165</v>
      </c>
      <c r="H320" s="174"/>
      <c r="I320" s="174" t="s">
        <v>1305</v>
      </c>
      <c r="J320" s="382">
        <v>1</v>
      </c>
      <c r="K320" s="174" t="s">
        <v>117</v>
      </c>
      <c r="L320" s="382">
        <f>IF(BD.PD8[[#This Row],[Mon]]="DOP",1,HLOOKUP(BD.PD8[[#This Row],[Mon]],Data!$J$1:$K$2,2,FALSE))</f>
        <v>65</v>
      </c>
      <c r="M320" s="400">
        <v>547</v>
      </c>
      <c r="N320" s="482">
        <f>BD.PD8[[#This Row],[Cant.]]*BD.PD8[[#This Row],[ Tasa ]]*BD.PD8[[#This Row],[ Precio Und.]]</f>
        <v>35555</v>
      </c>
      <c r="O320" s="386">
        <v>0.45</v>
      </c>
      <c r="P320" s="482">
        <f>IF(BD.PD8[[#This Row],[Liquid. '[%']]]&lt;&gt;0,(BD.PD8[[#This Row],[Valor Neto '[DOP']]]*BD.PD8[[#This Row],[Liquid. '[%']]])+BD.PD8[[#This Row],[Valor Neto '[DOP']]],BD.PD8[[#This Row],[Valor Neto '[DOP']]])</f>
        <v>51554.75</v>
      </c>
      <c r="Q320" s="482">
        <f>BD.PD8[[#This Row],[Ppto. Orden Interna '[DOP']]]/HLOOKUP("USD",Data!$J$1:$K$2,2,FALSE)</f>
        <v>793.15</v>
      </c>
      <c r="R320" s="398" t="s">
        <v>1306</v>
      </c>
      <c r="S320" s="387"/>
      <c r="T320" s="387"/>
      <c r="U320" s="492" t="s">
        <v>406</v>
      </c>
      <c r="V320" s="493">
        <v>801672</v>
      </c>
      <c r="W320" s="494" t="s">
        <v>355</v>
      </c>
      <c r="X320" s="495">
        <v>4</v>
      </c>
      <c r="Y320" s="388">
        <v>0.5</v>
      </c>
      <c r="Z320" s="243">
        <f>BD.PD8[[#This Row],[Av.P1 '[%']]]*BD.PD8[[#This Row],[Ppto. Orden Interna '[DOP']]]</f>
        <v>25777.375</v>
      </c>
      <c r="AA320" s="495">
        <v>12</v>
      </c>
      <c r="AB320" s="388">
        <v>0.5</v>
      </c>
      <c r="AC320" s="243">
        <f>BD.PD8[[#This Row],[Av.P2 '[%']]]*BD.PD8[[#This Row],[Ppto. Orden Interna '[DOP']]]</f>
        <v>25777.375</v>
      </c>
      <c r="AD320" s="249"/>
      <c r="AE320" s="389"/>
      <c r="AF320" s="243">
        <f>BD.PD8[[#This Row],[Av.P3 '[%']]]*BD.PD8[[#This Row],[Ppto. Orden Interna '[DOP']]]</f>
        <v>0</v>
      </c>
      <c r="AG320" s="243"/>
      <c r="AH320" s="243"/>
      <c r="AI320" s="243"/>
      <c r="AJ320" s="243"/>
      <c r="AK320" s="243"/>
      <c r="AL320" s="243"/>
      <c r="AM320" s="496">
        <f>BD.PD8[[#This Row],[Pago 3]]+BD.PD8[[#This Row],[Pago 2]]+BD.PD8[[#This Row],[Pago 1]]</f>
        <v>51554.75</v>
      </c>
      <c r="AN320" s="308" t="s">
        <v>244</v>
      </c>
      <c r="AO320" s="308" t="s">
        <v>245</v>
      </c>
      <c r="AP320" s="308" t="s">
        <v>246</v>
      </c>
      <c r="AQ320" s="308" t="s">
        <v>247</v>
      </c>
      <c r="AR320" s="308">
        <v>594</v>
      </c>
      <c r="AS320" s="308" t="s">
        <v>258</v>
      </c>
      <c r="AT320" s="249" t="s">
        <v>1356</v>
      </c>
      <c r="AU320" s="306"/>
      <c r="AV320" s="306"/>
      <c r="AW320" s="306"/>
      <c r="AX320" s="306"/>
      <c r="AY320" s="306"/>
      <c r="AZ320" s="306"/>
      <c r="BA320" s="306"/>
      <c r="BB320" s="306"/>
      <c r="BC320" s="306"/>
      <c r="BD320" s="306"/>
      <c r="BE320" s="306"/>
      <c r="BF320" s="306"/>
      <c r="BG320" s="306"/>
      <c r="BH320" s="306"/>
      <c r="BI320" s="306"/>
      <c r="BJ320" s="306"/>
      <c r="BK320" s="306"/>
      <c r="BL320" s="306"/>
      <c r="BM320" s="306"/>
      <c r="BN320" s="306"/>
      <c r="BO320" s="306"/>
      <c r="BP320" s="306"/>
      <c r="BQ320" s="306"/>
      <c r="BR320" s="306"/>
      <c r="BS320" s="306"/>
      <c r="BT320" s="306"/>
      <c r="BU320" s="306"/>
      <c r="BV320" s="306"/>
      <c r="BW320" s="306"/>
      <c r="BX320" s="306"/>
      <c r="BY320" s="306"/>
      <c r="BZ320" s="306"/>
      <c r="CA320" s="306"/>
      <c r="CB320" s="306"/>
      <c r="CC320" s="306"/>
      <c r="CD320" s="306"/>
      <c r="CE320" s="306"/>
      <c r="CF320" s="306"/>
      <c r="CG320" s="306"/>
      <c r="CH320" s="306"/>
      <c r="CI320" s="306"/>
      <c r="CJ320" s="306"/>
      <c r="CK320" s="306"/>
      <c r="CL320" s="306"/>
      <c r="CM320" s="306"/>
      <c r="CN320" s="306"/>
      <c r="CO320" s="306"/>
      <c r="CP320" s="306"/>
      <c r="CQ320" s="306"/>
      <c r="CR320" s="306"/>
      <c r="CS320" s="306"/>
      <c r="CT320" s="306"/>
      <c r="CU320" s="306"/>
      <c r="CV320" s="306"/>
      <c r="CW320" s="306"/>
      <c r="CX320" s="306"/>
      <c r="CY320" s="306"/>
      <c r="CZ320" s="306"/>
      <c r="DA320" s="306"/>
      <c r="DB320" s="306"/>
      <c r="DC320" s="306"/>
      <c r="DD320" s="306"/>
      <c r="DE320" s="306"/>
      <c r="DF320" s="306"/>
      <c r="DG320" s="306"/>
      <c r="DH320" s="306"/>
      <c r="DI320" s="306"/>
      <c r="DJ320" s="306"/>
      <c r="DK320" s="306"/>
      <c r="DL320" s="306"/>
      <c r="DM320" s="306"/>
      <c r="DN320" s="306"/>
      <c r="DO320" s="306"/>
      <c r="DP320" s="306"/>
      <c r="DQ320" s="306"/>
      <c r="DR320" s="306"/>
      <c r="DS320" s="306"/>
      <c r="DT320" s="306"/>
      <c r="DU320" s="306"/>
      <c r="DV320" s="306"/>
      <c r="DW320" s="306"/>
      <c r="DX320" s="306"/>
      <c r="DY320" s="306"/>
      <c r="DZ320" s="306"/>
      <c r="EA320" s="306"/>
      <c r="EB320" s="306"/>
      <c r="EC320" s="306"/>
      <c r="ED320" s="306"/>
      <c r="EE320" s="306"/>
      <c r="EF320" s="306"/>
      <c r="EG320" s="306"/>
      <c r="EH320" s="306"/>
      <c r="EI320" s="306"/>
      <c r="EJ320" s="306"/>
      <c r="EK320" s="306"/>
      <c r="EL320" s="306"/>
      <c r="EM320" s="306"/>
      <c r="EN320" s="306"/>
      <c r="EO320" s="306"/>
      <c r="EP320" s="306"/>
      <c r="EQ320" s="306"/>
      <c r="ER320" s="306"/>
      <c r="ES320" s="306"/>
      <c r="ET320" s="306"/>
      <c r="EU320" s="306"/>
      <c r="EV320" s="306"/>
      <c r="EW320" s="306"/>
      <c r="EX320" s="306"/>
      <c r="EY320" s="306"/>
      <c r="EZ320" s="306"/>
      <c r="FA320" s="306"/>
      <c r="FB320" s="306"/>
      <c r="FC320" s="306"/>
      <c r="FD320" s="306"/>
      <c r="FE320" s="306"/>
      <c r="FF320" s="306"/>
      <c r="FG320" s="306"/>
      <c r="FH320" s="306"/>
      <c r="FI320" s="306"/>
      <c r="FJ320" s="306"/>
      <c r="FK320" s="306"/>
      <c r="FL320" s="306"/>
      <c r="FM320" s="306"/>
      <c r="FN320" s="306"/>
      <c r="FO320" s="306"/>
      <c r="FP320" s="306"/>
      <c r="FQ320" s="306"/>
      <c r="FR320" s="306"/>
      <c r="FS320" s="306"/>
      <c r="FT320" s="306"/>
      <c r="FU320" s="306"/>
      <c r="FV320" s="306"/>
      <c r="FW320" s="306"/>
      <c r="FX320" s="306"/>
      <c r="FY320" s="306"/>
      <c r="FZ320" s="306"/>
      <c r="GA320" s="306"/>
      <c r="GB320" s="306"/>
      <c r="GC320" s="306"/>
      <c r="GD320" s="306"/>
      <c r="GE320" s="306"/>
      <c r="GF320" s="306"/>
      <c r="GG320" s="306"/>
      <c r="GH320" s="306"/>
      <c r="GI320" s="306"/>
      <c r="GJ320" s="306"/>
      <c r="GK320" s="306"/>
      <c r="GL320" s="306"/>
      <c r="GM320" s="306"/>
      <c r="GN320" s="306"/>
      <c r="GO320" s="306"/>
      <c r="GP320" s="306"/>
      <c r="GQ320" s="306"/>
      <c r="GR320" s="306"/>
      <c r="GS320" s="306"/>
      <c r="GT320" s="306"/>
      <c r="GU320" s="306"/>
      <c r="GV320" s="306"/>
      <c r="GW320" s="306"/>
      <c r="GX320" s="306"/>
      <c r="GY320" s="306"/>
      <c r="GZ320" s="306"/>
      <c r="HA320" s="306"/>
      <c r="HB320" s="306"/>
      <c r="HC320" s="306"/>
      <c r="HD320" s="306"/>
      <c r="HE320" s="306"/>
      <c r="HF320" s="306"/>
      <c r="HG320" s="306"/>
      <c r="HH320" s="306"/>
      <c r="HI320" s="306"/>
      <c r="HJ320" s="306"/>
      <c r="HK320" s="306"/>
      <c r="HL320" s="306"/>
      <c r="HM320" s="306"/>
      <c r="HN320" s="306"/>
      <c r="HO320" s="306"/>
      <c r="HP320" s="306"/>
      <c r="HQ320" s="306"/>
      <c r="HR320" s="306"/>
      <c r="HS320" s="306"/>
      <c r="HT320" s="306"/>
      <c r="HU320" s="306"/>
      <c r="HV320" s="306"/>
      <c r="HW320" s="306"/>
      <c r="HX320" s="306"/>
      <c r="HY320" s="306"/>
      <c r="HZ320" s="306"/>
      <c r="IA320" s="306"/>
      <c r="IB320" s="306"/>
      <c r="IC320" s="306"/>
      <c r="ID320" s="306"/>
      <c r="IE320" s="306"/>
      <c r="IF320" s="306"/>
      <c r="IG320" s="306"/>
      <c r="IH320" s="306"/>
    </row>
    <row r="321" spans="1:242" s="219" customFormat="1" ht="18.600000000000001" customHeight="1" x14ac:dyDescent="0.3">
      <c r="A321" s="174">
        <v>7.05</v>
      </c>
      <c r="B321" s="231" t="s">
        <v>243</v>
      </c>
      <c r="C321" s="232" t="e">
        <f>VLOOKUP(BD.PD8[[#This Row],[Pos]],[18]!PPto[#Data],3,FALSE)</f>
        <v>#REF!</v>
      </c>
      <c r="D321" s="233" t="s">
        <v>243</v>
      </c>
      <c r="E321" s="305">
        <f>IF(BD.PD8[[#This Row],[.]]="*",VLOOKUP(BD.PD8[[#This Row],[Pos]],[18]Presupuesto!A:H,7,FALSE),"")</f>
        <v>60235.301904761909</v>
      </c>
      <c r="F321" s="234"/>
      <c r="G321" s="174"/>
      <c r="H321" s="174"/>
      <c r="I321" s="174"/>
      <c r="J321" s="392">
        <v>1</v>
      </c>
      <c r="K321" s="233" t="s">
        <v>117</v>
      </c>
      <c r="L321" s="383">
        <f>IF(BD.PD8[[#This Row],[Mon]]="DOP",1,HLOOKUP(BD.PD8[[#This Row],[Mon]],Data!$J$1:$K$2,2,FALSE))</f>
        <v>65</v>
      </c>
      <c r="M321" s="490">
        <v>0</v>
      </c>
      <c r="N321" s="243">
        <f>BD.PD8[[#This Row],[Cant.]]*BD.PD8[[#This Row],[ Tasa ]]*BD.PD8[[#This Row],[ Precio Und.]]</f>
        <v>0</v>
      </c>
      <c r="O321" s="491">
        <v>0</v>
      </c>
      <c r="P321" s="243">
        <f>IF(BD.PD8[[#This Row],[Liquid. '[%']]]&lt;&gt;0,(BD.PD8[[#This Row],[Valor Neto '[DOP']]]*BD.PD8[[#This Row],[Liquid. '[%']]])+BD.PD8[[#This Row],[Valor Neto '[DOP']]],BD.PD8[[#This Row],[Valor Neto '[DOP']]])</f>
        <v>0</v>
      </c>
      <c r="Q321" s="243">
        <f>BD.PD8[[#This Row],[Ppto. Orden Interna '[DOP']]]/HLOOKUP("USD",Data!$J$1:$K$2,2,FALSE)</f>
        <v>0</v>
      </c>
      <c r="R321" s="381"/>
      <c r="S321" s="387"/>
      <c r="T321" s="387"/>
      <c r="U321" s="492" t="s">
        <v>406</v>
      </c>
      <c r="V321" s="493">
        <v>801672</v>
      </c>
      <c r="W321" s="494"/>
      <c r="X321" s="495"/>
      <c r="Y321" s="388"/>
      <c r="Z321" s="243">
        <f>BD.PD8[[#This Row],[Av.P1 '[%']]]*BD.PD8[[#This Row],[Ppto. Orden Interna '[DOP']]]</f>
        <v>0</v>
      </c>
      <c r="AA321" s="495"/>
      <c r="AB321" s="389"/>
      <c r="AC321" s="243">
        <f>BD.PD8[[#This Row],[Av.P2 '[%']]]*BD.PD8[[#This Row],[Ppto. Orden Interna '[DOP']]]</f>
        <v>0</v>
      </c>
      <c r="AD321" s="249"/>
      <c r="AE321" s="389"/>
      <c r="AF321" s="243">
        <f>BD.PD8[[#This Row],[Av.P3 '[%']]]*BD.PD8[[#This Row],[Ppto. Orden Interna '[DOP']]]</f>
        <v>0</v>
      </c>
      <c r="AG321" s="243"/>
      <c r="AH321" s="243"/>
      <c r="AI321" s="243"/>
      <c r="AJ321" s="243"/>
      <c r="AK321" s="243"/>
      <c r="AL321" s="243"/>
      <c r="AM321" s="496">
        <f>BD.PD8[[#This Row],[Pago 3]]+BD.PD8[[#This Row],[Pago 2]]+BD.PD8[[#This Row],[Pago 1]]</f>
        <v>0</v>
      </c>
      <c r="AN321" s="308" t="s">
        <v>244</v>
      </c>
      <c r="AO321" s="308" t="s">
        <v>245</v>
      </c>
      <c r="AP321" s="308" t="s">
        <v>246</v>
      </c>
      <c r="AQ321" s="308" t="s">
        <v>247</v>
      </c>
      <c r="AR321" s="308">
        <v>594</v>
      </c>
      <c r="AS321" s="308" t="s">
        <v>248</v>
      </c>
      <c r="AT321" s="249" t="s">
        <v>1356</v>
      </c>
      <c r="AU321" s="306"/>
      <c r="AV321" s="306"/>
      <c r="AW321" s="306"/>
      <c r="AX321" s="306"/>
      <c r="AY321" s="306"/>
      <c r="AZ321" s="306"/>
      <c r="BA321" s="306"/>
      <c r="BB321" s="306"/>
      <c r="BC321" s="306"/>
      <c r="BD321" s="306"/>
      <c r="BE321" s="306"/>
      <c r="BF321" s="306"/>
      <c r="BG321" s="306"/>
      <c r="BH321" s="306"/>
      <c r="BI321" s="306"/>
      <c r="BJ321" s="306"/>
      <c r="BK321" s="306"/>
      <c r="BL321" s="306"/>
      <c r="BM321" s="306"/>
      <c r="BN321" s="306"/>
      <c r="BO321" s="306"/>
      <c r="BP321" s="306"/>
      <c r="BQ321" s="306"/>
      <c r="BR321" s="306"/>
      <c r="BS321" s="306"/>
      <c r="BT321" s="306"/>
      <c r="BU321" s="306"/>
      <c r="BV321" s="306"/>
      <c r="BW321" s="306"/>
      <c r="BX321" s="306"/>
      <c r="BY321" s="306"/>
      <c r="BZ321" s="306"/>
      <c r="CA321" s="306"/>
      <c r="CB321" s="306"/>
      <c r="CC321" s="306"/>
      <c r="CD321" s="306"/>
      <c r="CE321" s="306"/>
      <c r="CF321" s="306"/>
      <c r="CG321" s="306"/>
      <c r="CH321" s="306"/>
      <c r="CI321" s="306"/>
      <c r="CJ321" s="306"/>
      <c r="CK321" s="306"/>
      <c r="CL321" s="306"/>
      <c r="CM321" s="306"/>
      <c r="CN321" s="306"/>
      <c r="CO321" s="306"/>
      <c r="CP321" s="306"/>
      <c r="CQ321" s="306"/>
      <c r="CR321" s="306"/>
      <c r="CS321" s="306"/>
      <c r="CT321" s="306"/>
      <c r="CU321" s="306"/>
      <c r="CV321" s="306"/>
      <c r="CW321" s="306"/>
      <c r="CX321" s="306"/>
      <c r="CY321" s="306"/>
      <c r="CZ321" s="306"/>
      <c r="DA321" s="306"/>
      <c r="DB321" s="306"/>
      <c r="DC321" s="306"/>
      <c r="DD321" s="306"/>
      <c r="DE321" s="306"/>
      <c r="DF321" s="306"/>
      <c r="DG321" s="306"/>
      <c r="DH321" s="306"/>
      <c r="DI321" s="306"/>
      <c r="DJ321" s="306"/>
      <c r="DK321" s="306"/>
      <c r="DL321" s="306"/>
      <c r="DM321" s="306"/>
      <c r="DN321" s="306"/>
      <c r="DO321" s="306"/>
      <c r="DP321" s="306"/>
      <c r="DQ321" s="306"/>
      <c r="DR321" s="306"/>
      <c r="DS321" s="306"/>
      <c r="DT321" s="306"/>
      <c r="DU321" s="306"/>
      <c r="DV321" s="306"/>
      <c r="DW321" s="306"/>
      <c r="DX321" s="306"/>
      <c r="DY321" s="306"/>
      <c r="DZ321" s="306"/>
      <c r="EA321" s="306"/>
      <c r="EB321" s="306"/>
      <c r="EC321" s="306"/>
      <c r="ED321" s="306"/>
      <c r="EE321" s="306"/>
      <c r="EF321" s="306"/>
      <c r="EG321" s="306"/>
      <c r="EH321" s="306"/>
      <c r="EI321" s="306"/>
      <c r="EJ321" s="306"/>
      <c r="EK321" s="306"/>
      <c r="EL321" s="306"/>
      <c r="EM321" s="306"/>
      <c r="EN321" s="306"/>
      <c r="EO321" s="306"/>
      <c r="EP321" s="306"/>
      <c r="EQ321" s="306"/>
      <c r="ER321" s="306"/>
      <c r="ES321" s="306"/>
      <c r="ET321" s="306"/>
      <c r="EU321" s="306"/>
      <c r="EV321" s="306"/>
      <c r="EW321" s="306"/>
      <c r="EX321" s="306"/>
      <c r="EY321" s="306"/>
      <c r="EZ321" s="306"/>
      <c r="FA321" s="306"/>
      <c r="FB321" s="306"/>
      <c r="FC321" s="306"/>
      <c r="FD321" s="306"/>
      <c r="FE321" s="306"/>
      <c r="FF321" s="306"/>
      <c r="FG321" s="306"/>
      <c r="FH321" s="306"/>
      <c r="FI321" s="306"/>
      <c r="FJ321" s="306"/>
      <c r="FK321" s="306"/>
      <c r="FL321" s="306"/>
      <c r="FM321" s="306"/>
      <c r="FN321" s="306"/>
      <c r="FO321" s="306"/>
      <c r="FP321" s="306"/>
      <c r="FQ321" s="306"/>
      <c r="FR321" s="306"/>
      <c r="FS321" s="306"/>
      <c r="FT321" s="306"/>
      <c r="FU321" s="306"/>
      <c r="FV321" s="306"/>
      <c r="FW321" s="306"/>
      <c r="FX321" s="306"/>
      <c r="FY321" s="306"/>
      <c r="FZ321" s="306"/>
      <c r="GA321" s="306"/>
      <c r="GB321" s="306"/>
      <c r="GC321" s="306"/>
      <c r="GD321" s="306"/>
      <c r="GE321" s="306"/>
      <c r="GF321" s="306"/>
      <c r="GG321" s="306"/>
      <c r="GH321" s="306"/>
      <c r="GI321" s="306"/>
      <c r="GJ321" s="306"/>
      <c r="GK321" s="306"/>
      <c r="GL321" s="306"/>
      <c r="GM321" s="306"/>
      <c r="GN321" s="306"/>
      <c r="GO321" s="306"/>
      <c r="GP321" s="306"/>
      <c r="GQ321" s="306"/>
      <c r="GR321" s="306"/>
      <c r="GS321" s="306"/>
      <c r="GT321" s="306"/>
      <c r="GU321" s="306"/>
      <c r="GV321" s="306"/>
      <c r="GW321" s="306"/>
      <c r="GX321" s="306"/>
      <c r="GY321" s="306"/>
      <c r="GZ321" s="306"/>
      <c r="HA321" s="306"/>
      <c r="HB321" s="306"/>
      <c r="HC321" s="306"/>
      <c r="HD321" s="306"/>
      <c r="HE321" s="306"/>
      <c r="HF321" s="306"/>
      <c r="HG321" s="306"/>
      <c r="HH321" s="306"/>
      <c r="HI321" s="306"/>
      <c r="HJ321" s="306"/>
      <c r="HK321" s="306"/>
      <c r="HL321" s="306"/>
      <c r="HM321" s="306"/>
      <c r="HN321" s="306"/>
      <c r="HO321" s="306"/>
      <c r="HP321" s="306"/>
      <c r="HQ321" s="306"/>
      <c r="HR321" s="306"/>
      <c r="HS321" s="306"/>
      <c r="HT321" s="306"/>
      <c r="HU321" s="306"/>
      <c r="HV321" s="306"/>
      <c r="HW321" s="306"/>
      <c r="HX321" s="306"/>
      <c r="HY321" s="306"/>
      <c r="HZ321" s="306"/>
      <c r="IA321" s="306"/>
      <c r="IB321" s="306"/>
      <c r="IC321" s="306"/>
      <c r="ID321" s="306"/>
      <c r="IE321" s="306"/>
      <c r="IF321" s="306"/>
      <c r="IG321" s="306"/>
      <c r="IH321" s="306"/>
    </row>
    <row r="322" spans="1:242" s="219" customFormat="1" ht="18.600000000000001" customHeight="1" x14ac:dyDescent="0.3">
      <c r="A322" s="174">
        <v>7.05</v>
      </c>
      <c r="B322" s="231"/>
      <c r="C322" s="232" t="e">
        <f>VLOOKUP(BD.PD8[[#This Row],[Pos]],[18]!PPto[#Data],3,FALSE)</f>
        <v>#REF!</v>
      </c>
      <c r="D322" s="174" t="s">
        <v>23</v>
      </c>
      <c r="E322" s="305" t="str">
        <f>IF(BD.PD8[[#This Row],[.]]="*",VLOOKUP(BD.PD8[[#This Row],[Pos]],[18]Presupuesto!A:H,7,FALSE),"")</f>
        <v/>
      </c>
      <c r="F322" s="523" t="s">
        <v>529</v>
      </c>
      <c r="G322" s="174">
        <v>4600072453</v>
      </c>
      <c r="H322" s="174"/>
      <c r="I322" s="174" t="s">
        <v>251</v>
      </c>
      <c r="J322" s="382">
        <v>170</v>
      </c>
      <c r="K322" s="174" t="s">
        <v>260</v>
      </c>
      <c r="L322" s="383">
        <f>IF(BD.PD8[[#This Row],[Mon]]="DOP",1,HLOOKUP(BD.PD8[[#This Row],[Mon]],Data!$J$1:$K$2,2,FALSE))</f>
        <v>1</v>
      </c>
      <c r="M322" s="384">
        <v>475.52023529411764</v>
      </c>
      <c r="N322" s="243">
        <f>BD.PD8[[#This Row],[Cant.]]*BD.PD8[[#This Row],[ Tasa ]]*BD.PD8[[#This Row],[ Precio Und.]]</f>
        <v>80838.44</v>
      </c>
      <c r="O322" s="386">
        <v>0</v>
      </c>
      <c r="P322" s="243">
        <f>IF(BD.PD8[[#This Row],[Liquid. '[%']]]&lt;&gt;0,(BD.PD8[[#This Row],[Valor Neto '[DOP']]]*BD.PD8[[#This Row],[Liquid. '[%']]])+BD.PD8[[#This Row],[Valor Neto '[DOP']]],BD.PD8[[#This Row],[Valor Neto '[DOP']]])</f>
        <v>80838.44</v>
      </c>
      <c r="Q322" s="243">
        <f>BD.PD8[[#This Row],[Ppto. Orden Interna '[DOP']]]/HLOOKUP("USD",Data!$J$1:$K$2,2,FALSE)</f>
        <v>1243.6683076923077</v>
      </c>
      <c r="R322" s="381" t="s">
        <v>530</v>
      </c>
      <c r="S322" s="387"/>
      <c r="T322" s="387"/>
      <c r="U322" s="492" t="s">
        <v>406</v>
      </c>
      <c r="V322" s="493">
        <v>801672</v>
      </c>
      <c r="W322" s="494" t="s">
        <v>531</v>
      </c>
      <c r="X322" s="495">
        <v>4</v>
      </c>
      <c r="Y322" s="388">
        <v>1</v>
      </c>
      <c r="Z322" s="243">
        <f>BD.PD8[[#This Row],[Av.P1 '[%']]]*BD.PD8[[#This Row],[Ppto. Orden Interna '[DOP']]]</f>
        <v>80838.44</v>
      </c>
      <c r="AA322" s="495"/>
      <c r="AB322" s="388"/>
      <c r="AC322" s="243">
        <f>BD.PD8[[#This Row],[Av.P2 '[%']]]*BD.PD8[[#This Row],[Ppto. Orden Interna '[DOP']]]</f>
        <v>0</v>
      </c>
      <c r="AD322" s="249"/>
      <c r="AE322" s="389"/>
      <c r="AF322" s="243">
        <f>BD.PD8[[#This Row],[Av.P3 '[%']]]*BD.PD8[[#This Row],[Ppto. Orden Interna '[DOP']]]</f>
        <v>0</v>
      </c>
      <c r="AG322" s="243"/>
      <c r="AH322" s="243"/>
      <c r="AI322" s="243"/>
      <c r="AJ322" s="243"/>
      <c r="AK322" s="243"/>
      <c r="AL322" s="243"/>
      <c r="AM322" s="496">
        <f>BD.PD8[[#This Row],[Pago 3]]+BD.PD8[[#This Row],[Pago 2]]+BD.PD8[[#This Row],[Pago 1]]</f>
        <v>80838.44</v>
      </c>
      <c r="AN322" s="308" t="s">
        <v>244</v>
      </c>
      <c r="AO322" s="308" t="s">
        <v>245</v>
      </c>
      <c r="AP322" s="308" t="s">
        <v>246</v>
      </c>
      <c r="AQ322" s="308" t="s">
        <v>247</v>
      </c>
      <c r="AR322" s="308">
        <v>594</v>
      </c>
      <c r="AS322" s="308" t="s">
        <v>258</v>
      </c>
      <c r="AT322" s="249" t="s">
        <v>1356</v>
      </c>
      <c r="AU322" s="306"/>
      <c r="AV322" s="306"/>
      <c r="AW322" s="306"/>
      <c r="AX322" s="306"/>
      <c r="AY322" s="306"/>
      <c r="AZ322" s="306"/>
      <c r="BA322" s="306"/>
      <c r="BB322" s="306"/>
      <c r="BC322" s="306"/>
      <c r="BD322" s="306"/>
      <c r="BE322" s="306"/>
      <c r="BF322" s="306"/>
      <c r="BG322" s="306"/>
      <c r="BH322" s="306"/>
      <c r="BI322" s="306"/>
      <c r="BJ322" s="306"/>
      <c r="BK322" s="306"/>
      <c r="BL322" s="306"/>
      <c r="BM322" s="306"/>
      <c r="BN322" s="306"/>
      <c r="BO322" s="306"/>
      <c r="BP322" s="306"/>
      <c r="BQ322" s="306"/>
      <c r="BR322" s="306"/>
      <c r="BS322" s="306"/>
      <c r="BT322" s="306"/>
      <c r="BU322" s="306"/>
      <c r="BV322" s="306"/>
      <c r="BW322" s="306"/>
      <c r="BX322" s="306"/>
      <c r="BY322" s="306"/>
      <c r="BZ322" s="306"/>
      <c r="CA322" s="306"/>
      <c r="CB322" s="306"/>
      <c r="CC322" s="306"/>
      <c r="CD322" s="306"/>
      <c r="CE322" s="306"/>
      <c r="CF322" s="306"/>
      <c r="CG322" s="306"/>
      <c r="CH322" s="306"/>
      <c r="CI322" s="306"/>
      <c r="CJ322" s="306"/>
      <c r="CK322" s="306"/>
      <c r="CL322" s="306"/>
      <c r="CM322" s="306"/>
      <c r="CN322" s="306"/>
      <c r="CO322" s="306"/>
      <c r="CP322" s="306"/>
      <c r="CQ322" s="306"/>
      <c r="CR322" s="306"/>
      <c r="CS322" s="306"/>
      <c r="CT322" s="306"/>
      <c r="CU322" s="306"/>
      <c r="CV322" s="306"/>
      <c r="CW322" s="306"/>
      <c r="CX322" s="306"/>
      <c r="CY322" s="306"/>
      <c r="CZ322" s="306"/>
      <c r="DA322" s="306"/>
      <c r="DB322" s="306"/>
      <c r="DC322" s="306"/>
      <c r="DD322" s="306"/>
      <c r="DE322" s="306"/>
      <c r="DF322" s="306"/>
      <c r="DG322" s="306"/>
      <c r="DH322" s="306"/>
      <c r="DI322" s="306"/>
      <c r="DJ322" s="306"/>
      <c r="DK322" s="306"/>
      <c r="DL322" s="306"/>
      <c r="DM322" s="306"/>
      <c r="DN322" s="306"/>
      <c r="DO322" s="306"/>
      <c r="DP322" s="306"/>
      <c r="DQ322" s="306"/>
      <c r="DR322" s="306"/>
      <c r="DS322" s="306"/>
      <c r="DT322" s="306"/>
      <c r="DU322" s="306"/>
      <c r="DV322" s="306"/>
      <c r="DW322" s="306"/>
      <c r="DX322" s="306"/>
      <c r="DY322" s="306"/>
      <c r="DZ322" s="306"/>
      <c r="EA322" s="306"/>
      <c r="EB322" s="306"/>
      <c r="EC322" s="306"/>
      <c r="ED322" s="306"/>
      <c r="EE322" s="306"/>
      <c r="EF322" s="306"/>
      <c r="EG322" s="306"/>
      <c r="EH322" s="306"/>
      <c r="EI322" s="306"/>
      <c r="EJ322" s="306"/>
      <c r="EK322" s="306"/>
      <c r="EL322" s="306"/>
      <c r="EM322" s="306"/>
      <c r="EN322" s="306"/>
      <c r="EO322" s="306"/>
      <c r="EP322" s="306"/>
      <c r="EQ322" s="306"/>
      <c r="ER322" s="306"/>
      <c r="ES322" s="306"/>
      <c r="ET322" s="306"/>
      <c r="EU322" s="306"/>
      <c r="EV322" s="306"/>
      <c r="EW322" s="306"/>
      <c r="EX322" s="306"/>
      <c r="EY322" s="306"/>
      <c r="EZ322" s="306"/>
      <c r="FA322" s="306"/>
      <c r="FB322" s="306"/>
      <c r="FC322" s="306"/>
      <c r="FD322" s="306"/>
      <c r="FE322" s="306"/>
      <c r="FF322" s="306"/>
      <c r="FG322" s="306"/>
      <c r="FH322" s="306"/>
      <c r="FI322" s="306"/>
      <c r="FJ322" s="306"/>
      <c r="FK322" s="306"/>
      <c r="FL322" s="306"/>
      <c r="FM322" s="306"/>
      <c r="FN322" s="306"/>
      <c r="FO322" s="306"/>
      <c r="FP322" s="306"/>
      <c r="FQ322" s="306"/>
      <c r="FR322" s="306"/>
      <c r="FS322" s="306"/>
      <c r="FT322" s="306"/>
      <c r="FU322" s="306"/>
      <c r="FV322" s="306"/>
      <c r="FW322" s="306"/>
      <c r="FX322" s="306"/>
      <c r="FY322" s="306"/>
      <c r="FZ322" s="306"/>
      <c r="GA322" s="306"/>
      <c r="GB322" s="306"/>
      <c r="GC322" s="306"/>
      <c r="GD322" s="306"/>
      <c r="GE322" s="306"/>
      <c r="GF322" s="306"/>
      <c r="GG322" s="306"/>
      <c r="GH322" s="306"/>
      <c r="GI322" s="306"/>
      <c r="GJ322" s="306"/>
      <c r="GK322" s="306"/>
      <c r="GL322" s="306"/>
      <c r="GM322" s="306"/>
      <c r="GN322" s="306"/>
      <c r="GO322" s="306"/>
      <c r="GP322" s="306"/>
      <c r="GQ322" s="306"/>
      <c r="GR322" s="306"/>
      <c r="GS322" s="306"/>
      <c r="GT322" s="306"/>
      <c r="GU322" s="306"/>
      <c r="GV322" s="306"/>
      <c r="GW322" s="306"/>
      <c r="GX322" s="306"/>
      <c r="GY322" s="306"/>
      <c r="GZ322" s="306"/>
      <c r="HA322" s="306"/>
      <c r="HB322" s="306"/>
      <c r="HC322" s="306"/>
      <c r="HD322" s="306"/>
      <c r="HE322" s="306"/>
      <c r="HF322" s="306"/>
      <c r="HG322" s="306"/>
      <c r="HH322" s="306"/>
      <c r="HI322" s="306"/>
      <c r="HJ322" s="306"/>
      <c r="HK322" s="306"/>
      <c r="HL322" s="306"/>
      <c r="HM322" s="306"/>
      <c r="HN322" s="306"/>
      <c r="HO322" s="306"/>
      <c r="HP322" s="306"/>
      <c r="HQ322" s="306"/>
      <c r="HR322" s="306"/>
      <c r="HS322" s="306"/>
      <c r="HT322" s="306"/>
      <c r="HU322" s="306"/>
      <c r="HV322" s="306"/>
      <c r="HW322" s="306"/>
      <c r="HX322" s="306"/>
      <c r="HY322" s="306"/>
      <c r="HZ322" s="306"/>
      <c r="IA322" s="306"/>
      <c r="IB322" s="306"/>
      <c r="IC322" s="306"/>
      <c r="ID322" s="306"/>
      <c r="IE322" s="306"/>
      <c r="IF322" s="306"/>
      <c r="IG322" s="306"/>
      <c r="IH322" s="306"/>
    </row>
    <row r="323" spans="1:242" s="219" customFormat="1" ht="18.600000000000001" customHeight="1" x14ac:dyDescent="0.3">
      <c r="A323" s="174">
        <v>7.05</v>
      </c>
      <c r="B323" s="231"/>
      <c r="C323" s="232" t="e">
        <f>VLOOKUP(BD.PD8[[#This Row],[Pos]],[18]!PPto[#Data],3,FALSE)</f>
        <v>#REF!</v>
      </c>
      <c r="D323" s="174" t="s">
        <v>23</v>
      </c>
      <c r="E323" s="305" t="str">
        <f>IF(BD.PD8[[#This Row],[.]]="*",VLOOKUP(BD.PD8[[#This Row],[Pos]],[18]Presupuesto!A:H,7,FALSE),"")</f>
        <v/>
      </c>
      <c r="F323" s="523" t="s">
        <v>532</v>
      </c>
      <c r="G323" s="174">
        <v>4600072453</v>
      </c>
      <c r="H323" s="174"/>
      <c r="I323" s="174" t="s">
        <v>251</v>
      </c>
      <c r="J323" s="382">
        <v>20</v>
      </c>
      <c r="K323" s="174" t="s">
        <v>260</v>
      </c>
      <c r="L323" s="383">
        <f>IF(BD.PD8[[#This Row],[Mon]]="DOP",1,HLOOKUP(BD.PD8[[#This Row],[Mon]],Data!$J$1:$K$2,2,FALSE))</f>
        <v>1</v>
      </c>
      <c r="M323" s="384">
        <v>356.72899999999998</v>
      </c>
      <c r="N323" s="243">
        <f>BD.PD8[[#This Row],[Cant.]]*BD.PD8[[#This Row],[ Tasa ]]*BD.PD8[[#This Row],[ Precio Und.]]</f>
        <v>7134.58</v>
      </c>
      <c r="O323" s="386">
        <v>0</v>
      </c>
      <c r="P323" s="243">
        <f>IF(BD.PD8[[#This Row],[Liquid. '[%']]]&lt;&gt;0,(BD.PD8[[#This Row],[Valor Neto '[DOP']]]*BD.PD8[[#This Row],[Liquid. '[%']]])+BD.PD8[[#This Row],[Valor Neto '[DOP']]],BD.PD8[[#This Row],[Valor Neto '[DOP']]])</f>
        <v>7134.58</v>
      </c>
      <c r="Q323" s="243">
        <f>BD.PD8[[#This Row],[Ppto. Orden Interna '[DOP']]]/HLOOKUP("USD",Data!$J$1:$K$2,2,FALSE)</f>
        <v>109.76276923076922</v>
      </c>
      <c r="R323" s="381" t="s">
        <v>533</v>
      </c>
      <c r="S323" s="387"/>
      <c r="T323" s="387"/>
      <c r="U323" s="492" t="s">
        <v>406</v>
      </c>
      <c r="V323" s="493">
        <v>801672</v>
      </c>
      <c r="W323" s="494" t="s">
        <v>337</v>
      </c>
      <c r="X323" s="495">
        <v>4</v>
      </c>
      <c r="Y323" s="388">
        <v>1</v>
      </c>
      <c r="Z323" s="243">
        <f>BD.PD8[[#This Row],[Av.P1 '[%']]]*BD.PD8[[#This Row],[Ppto. Orden Interna '[DOP']]]</f>
        <v>7134.58</v>
      </c>
      <c r="AA323" s="495"/>
      <c r="AB323" s="388"/>
      <c r="AC323" s="243">
        <f>BD.PD8[[#This Row],[Av.P2 '[%']]]*BD.PD8[[#This Row],[Ppto. Orden Interna '[DOP']]]</f>
        <v>0</v>
      </c>
      <c r="AD323" s="249"/>
      <c r="AE323" s="389"/>
      <c r="AF323" s="243">
        <f>BD.PD8[[#This Row],[Av.P3 '[%']]]*BD.PD8[[#This Row],[Ppto. Orden Interna '[DOP']]]</f>
        <v>0</v>
      </c>
      <c r="AG323" s="243"/>
      <c r="AH323" s="243"/>
      <c r="AI323" s="243"/>
      <c r="AJ323" s="243"/>
      <c r="AK323" s="243"/>
      <c r="AL323" s="243"/>
      <c r="AM323" s="496">
        <f>BD.PD8[[#This Row],[Pago 3]]+BD.PD8[[#This Row],[Pago 2]]+BD.PD8[[#This Row],[Pago 1]]</f>
        <v>7134.58</v>
      </c>
      <c r="AN323" s="308" t="s">
        <v>244</v>
      </c>
      <c r="AO323" s="308" t="s">
        <v>245</v>
      </c>
      <c r="AP323" s="308" t="s">
        <v>246</v>
      </c>
      <c r="AQ323" s="308" t="s">
        <v>247</v>
      </c>
      <c r="AR323" s="308">
        <v>594</v>
      </c>
      <c r="AS323" s="308" t="s">
        <v>258</v>
      </c>
      <c r="AT323" s="249" t="s">
        <v>1356</v>
      </c>
      <c r="AU323" s="306"/>
      <c r="AV323" s="306"/>
      <c r="AW323" s="306"/>
      <c r="AX323" s="306"/>
      <c r="AY323" s="306"/>
      <c r="AZ323" s="306"/>
      <c r="BA323" s="306"/>
      <c r="BB323" s="306"/>
      <c r="BC323" s="306"/>
      <c r="BD323" s="306"/>
      <c r="BE323" s="306"/>
      <c r="BF323" s="306"/>
      <c r="BG323" s="306"/>
      <c r="BH323" s="306"/>
      <c r="BI323" s="306"/>
      <c r="BJ323" s="306"/>
      <c r="BK323" s="306"/>
      <c r="BL323" s="306"/>
      <c r="BM323" s="306"/>
      <c r="BN323" s="306"/>
      <c r="BO323" s="306"/>
      <c r="BP323" s="306"/>
      <c r="BQ323" s="306"/>
      <c r="BR323" s="306"/>
      <c r="BS323" s="306"/>
      <c r="BT323" s="306"/>
      <c r="BU323" s="306"/>
      <c r="BV323" s="306"/>
      <c r="BW323" s="306"/>
      <c r="BX323" s="306"/>
      <c r="BY323" s="306"/>
      <c r="BZ323" s="306"/>
      <c r="CA323" s="306"/>
      <c r="CB323" s="306"/>
      <c r="CC323" s="306"/>
      <c r="CD323" s="306"/>
      <c r="CE323" s="306"/>
      <c r="CF323" s="306"/>
      <c r="CG323" s="306"/>
      <c r="CH323" s="306"/>
      <c r="CI323" s="306"/>
      <c r="CJ323" s="306"/>
      <c r="CK323" s="306"/>
      <c r="CL323" s="306"/>
      <c r="CM323" s="306"/>
      <c r="CN323" s="306"/>
      <c r="CO323" s="306"/>
      <c r="CP323" s="306"/>
      <c r="CQ323" s="306"/>
      <c r="CR323" s="306"/>
      <c r="CS323" s="306"/>
      <c r="CT323" s="306"/>
      <c r="CU323" s="306"/>
      <c r="CV323" s="306"/>
      <c r="CW323" s="306"/>
      <c r="CX323" s="306"/>
      <c r="CY323" s="306"/>
      <c r="CZ323" s="306"/>
      <c r="DA323" s="306"/>
      <c r="DB323" s="306"/>
      <c r="DC323" s="306"/>
      <c r="DD323" s="306"/>
      <c r="DE323" s="306"/>
      <c r="DF323" s="306"/>
      <c r="DG323" s="306"/>
      <c r="DH323" s="306"/>
      <c r="DI323" s="306"/>
      <c r="DJ323" s="306"/>
      <c r="DK323" s="306"/>
      <c r="DL323" s="306"/>
      <c r="DM323" s="306"/>
      <c r="DN323" s="306"/>
      <c r="DO323" s="306"/>
      <c r="DP323" s="306"/>
      <c r="DQ323" s="306"/>
      <c r="DR323" s="306"/>
      <c r="DS323" s="306"/>
      <c r="DT323" s="306"/>
      <c r="DU323" s="306"/>
      <c r="DV323" s="306"/>
      <c r="DW323" s="306"/>
      <c r="DX323" s="306"/>
      <c r="DY323" s="306"/>
      <c r="DZ323" s="306"/>
      <c r="EA323" s="306"/>
      <c r="EB323" s="306"/>
      <c r="EC323" s="306"/>
      <c r="ED323" s="306"/>
      <c r="EE323" s="306"/>
      <c r="EF323" s="306"/>
      <c r="EG323" s="306"/>
      <c r="EH323" s="306"/>
      <c r="EI323" s="306"/>
      <c r="EJ323" s="306"/>
      <c r="EK323" s="306"/>
      <c r="EL323" s="306"/>
      <c r="EM323" s="306"/>
      <c r="EN323" s="306"/>
      <c r="EO323" s="306"/>
      <c r="EP323" s="306"/>
      <c r="EQ323" s="306"/>
      <c r="ER323" s="306"/>
      <c r="ES323" s="306"/>
      <c r="ET323" s="306"/>
      <c r="EU323" s="306"/>
      <c r="EV323" s="306"/>
      <c r="EW323" s="306"/>
      <c r="EX323" s="306"/>
      <c r="EY323" s="306"/>
      <c r="EZ323" s="306"/>
      <c r="FA323" s="306"/>
      <c r="FB323" s="306"/>
      <c r="FC323" s="306"/>
      <c r="FD323" s="306"/>
      <c r="FE323" s="306"/>
      <c r="FF323" s="306"/>
      <c r="FG323" s="306"/>
      <c r="FH323" s="306"/>
      <c r="FI323" s="306"/>
      <c r="FJ323" s="306"/>
      <c r="FK323" s="306"/>
      <c r="FL323" s="306"/>
      <c r="FM323" s="306"/>
      <c r="FN323" s="306"/>
      <c r="FO323" s="306"/>
      <c r="FP323" s="306"/>
      <c r="FQ323" s="306"/>
      <c r="FR323" s="306"/>
      <c r="FS323" s="306"/>
      <c r="FT323" s="306"/>
      <c r="FU323" s="306"/>
      <c r="FV323" s="306"/>
      <c r="FW323" s="306"/>
      <c r="FX323" s="306"/>
      <c r="FY323" s="306"/>
      <c r="FZ323" s="306"/>
      <c r="GA323" s="306"/>
      <c r="GB323" s="306"/>
      <c r="GC323" s="306"/>
      <c r="GD323" s="306"/>
      <c r="GE323" s="306"/>
      <c r="GF323" s="306"/>
      <c r="GG323" s="306"/>
      <c r="GH323" s="306"/>
      <c r="GI323" s="306"/>
      <c r="GJ323" s="306"/>
      <c r="GK323" s="306"/>
      <c r="GL323" s="306"/>
      <c r="GM323" s="306"/>
      <c r="GN323" s="306"/>
      <c r="GO323" s="306"/>
      <c r="GP323" s="306"/>
      <c r="GQ323" s="306"/>
      <c r="GR323" s="306"/>
      <c r="GS323" s="306"/>
      <c r="GT323" s="306"/>
      <c r="GU323" s="306"/>
      <c r="GV323" s="306"/>
      <c r="GW323" s="306"/>
      <c r="GX323" s="306"/>
      <c r="GY323" s="306"/>
      <c r="GZ323" s="306"/>
      <c r="HA323" s="306"/>
      <c r="HB323" s="306"/>
      <c r="HC323" s="306"/>
      <c r="HD323" s="306"/>
      <c r="HE323" s="306"/>
      <c r="HF323" s="306"/>
      <c r="HG323" s="306"/>
      <c r="HH323" s="306"/>
      <c r="HI323" s="306"/>
      <c r="HJ323" s="306"/>
      <c r="HK323" s="306"/>
      <c r="HL323" s="306"/>
      <c r="HM323" s="306"/>
      <c r="HN323" s="306"/>
      <c r="HO323" s="306"/>
      <c r="HP323" s="306"/>
      <c r="HQ323" s="306"/>
      <c r="HR323" s="306"/>
      <c r="HS323" s="306"/>
      <c r="HT323" s="306"/>
      <c r="HU323" s="306"/>
      <c r="HV323" s="306"/>
      <c r="HW323" s="306"/>
      <c r="HX323" s="306"/>
      <c r="HY323" s="306"/>
      <c r="HZ323" s="306"/>
      <c r="IA323" s="306"/>
      <c r="IB323" s="306"/>
      <c r="IC323" s="306"/>
      <c r="ID323" s="306"/>
      <c r="IE323" s="306"/>
      <c r="IF323" s="306"/>
      <c r="IG323" s="306"/>
      <c r="IH323" s="306"/>
    </row>
    <row r="324" spans="1:242" s="219" customFormat="1" ht="15" customHeight="1" x14ac:dyDescent="0.3">
      <c r="A324" s="174">
        <v>7.05</v>
      </c>
      <c r="B324" s="231"/>
      <c r="C324" s="232" t="e">
        <f>VLOOKUP(BD.PD8[[#This Row],[Pos]],[18]!PPto[#Data],3,FALSE)</f>
        <v>#REF!</v>
      </c>
      <c r="D324" s="174" t="s">
        <v>23</v>
      </c>
      <c r="E324" s="305" t="str">
        <f>IF(BD.PD8[[#This Row],[.]]="*",VLOOKUP(BD.PD8[[#This Row],[Pos]],[18]Presupuesto!A:H,7,FALSE),"")</f>
        <v/>
      </c>
      <c r="F324" s="234" t="s">
        <v>534</v>
      </c>
      <c r="G324" s="174"/>
      <c r="H324" s="174"/>
      <c r="I324" s="174" t="s">
        <v>251</v>
      </c>
      <c r="J324" s="382">
        <v>1</v>
      </c>
      <c r="K324" s="174" t="s">
        <v>260</v>
      </c>
      <c r="L324" s="383">
        <f>IF(BD.PD8[[#This Row],[Mon]]="DOP",1,HLOOKUP(BD.PD8[[#This Row],[Mon]],Data!$J$1:$K$2,2,FALSE))</f>
        <v>1</v>
      </c>
      <c r="M324" s="384">
        <v>17535</v>
      </c>
      <c r="N324" s="243">
        <f>BD.PD8[[#This Row],[Cant.]]*BD.PD8[[#This Row],[ Tasa ]]*BD.PD8[[#This Row],[ Precio Und.]]</f>
        <v>17535</v>
      </c>
      <c r="O324" s="386">
        <v>0</v>
      </c>
      <c r="P324" s="243">
        <f>IF(BD.PD8[[#This Row],[Liquid. '[%']]]&lt;&gt;0,(BD.PD8[[#This Row],[Valor Neto '[DOP']]]*BD.PD8[[#This Row],[Liquid. '[%']]])+BD.PD8[[#This Row],[Valor Neto '[DOP']]],BD.PD8[[#This Row],[Valor Neto '[DOP']]])</f>
        <v>17535</v>
      </c>
      <c r="Q324" s="243">
        <f>BD.PD8[[#This Row],[Ppto. Orden Interna '[DOP']]]/HLOOKUP("USD",Data!$J$1:$K$2,2,FALSE)</f>
        <v>269.76923076923077</v>
      </c>
      <c r="R324" s="381" t="s">
        <v>530</v>
      </c>
      <c r="S324" s="387"/>
      <c r="T324" s="387"/>
      <c r="U324" s="492" t="s">
        <v>406</v>
      </c>
      <c r="V324" s="493">
        <v>801672</v>
      </c>
      <c r="W324" s="494" t="s">
        <v>531</v>
      </c>
      <c r="X324" s="495">
        <v>16</v>
      </c>
      <c r="Y324" s="388">
        <v>1</v>
      </c>
      <c r="Z324" s="243">
        <f>BD.PD8[[#This Row],[Av.P1 '[%']]]*BD.PD8[[#This Row],[Ppto. Orden Interna '[DOP']]]</f>
        <v>17535</v>
      </c>
      <c r="AA324" s="495"/>
      <c r="AB324" s="388"/>
      <c r="AC324" s="243">
        <f>BD.PD8[[#This Row],[Av.P2 '[%']]]*BD.PD8[[#This Row],[Ppto. Orden Interna '[DOP']]]</f>
        <v>0</v>
      </c>
      <c r="AD324" s="249"/>
      <c r="AE324" s="389"/>
      <c r="AF324" s="243">
        <f>BD.PD8[[#This Row],[Av.P3 '[%']]]*BD.PD8[[#This Row],[Ppto. Orden Interna '[DOP']]]</f>
        <v>0</v>
      </c>
      <c r="AG324" s="243"/>
      <c r="AH324" s="243"/>
      <c r="AI324" s="243"/>
      <c r="AJ324" s="243"/>
      <c r="AK324" s="243"/>
      <c r="AL324" s="243"/>
      <c r="AM324" s="496">
        <f>BD.PD8[[#This Row],[Pago 3]]+BD.PD8[[#This Row],[Pago 2]]+BD.PD8[[#This Row],[Pago 1]]</f>
        <v>17535</v>
      </c>
      <c r="AN324" s="308" t="s">
        <v>244</v>
      </c>
      <c r="AO324" s="308" t="s">
        <v>245</v>
      </c>
      <c r="AP324" s="308" t="s">
        <v>246</v>
      </c>
      <c r="AQ324" s="308" t="s">
        <v>247</v>
      </c>
      <c r="AR324" s="308">
        <v>594</v>
      </c>
      <c r="AS324" s="308" t="s">
        <v>248</v>
      </c>
      <c r="AT324" s="249" t="s">
        <v>1356</v>
      </c>
      <c r="AU324" s="306"/>
      <c r="AV324" s="306"/>
      <c r="AW324" s="306"/>
      <c r="AX324" s="306"/>
      <c r="AY324" s="306"/>
      <c r="AZ324" s="306"/>
      <c r="BA324" s="306"/>
      <c r="BB324" s="306"/>
      <c r="BC324" s="306"/>
      <c r="BD324" s="306"/>
      <c r="BE324" s="306"/>
      <c r="BF324" s="306"/>
      <c r="BG324" s="306"/>
      <c r="BH324" s="306"/>
      <c r="BI324" s="306"/>
      <c r="BJ324" s="306"/>
      <c r="BK324" s="306"/>
      <c r="BL324" s="306"/>
      <c r="BM324" s="306"/>
      <c r="BN324" s="306"/>
      <c r="BO324" s="306"/>
      <c r="BP324" s="306"/>
      <c r="BQ324" s="306"/>
      <c r="BR324" s="306"/>
      <c r="BS324" s="306"/>
      <c r="BT324" s="306"/>
      <c r="BU324" s="306"/>
      <c r="BV324" s="306"/>
      <c r="BW324" s="306"/>
      <c r="BX324" s="306"/>
      <c r="BY324" s="306"/>
      <c r="BZ324" s="306"/>
      <c r="CA324" s="306"/>
      <c r="CB324" s="306"/>
      <c r="CC324" s="306"/>
      <c r="CD324" s="306"/>
      <c r="CE324" s="306"/>
      <c r="CF324" s="306"/>
      <c r="CG324" s="306"/>
      <c r="CH324" s="306"/>
      <c r="CI324" s="306"/>
      <c r="CJ324" s="306"/>
      <c r="CK324" s="306"/>
      <c r="CL324" s="306"/>
      <c r="CM324" s="306"/>
      <c r="CN324" s="306"/>
      <c r="CO324" s="306"/>
      <c r="CP324" s="306"/>
      <c r="CQ324" s="306"/>
      <c r="CR324" s="306"/>
      <c r="CS324" s="306"/>
      <c r="CT324" s="306"/>
      <c r="CU324" s="306"/>
      <c r="CV324" s="306"/>
      <c r="CW324" s="306"/>
      <c r="CX324" s="306"/>
      <c r="CY324" s="306"/>
      <c r="CZ324" s="306"/>
      <c r="DA324" s="306"/>
      <c r="DB324" s="306"/>
      <c r="DC324" s="306"/>
      <c r="DD324" s="306"/>
      <c r="DE324" s="306"/>
      <c r="DF324" s="306"/>
      <c r="DG324" s="306"/>
      <c r="DH324" s="306"/>
      <c r="DI324" s="306"/>
      <c r="DJ324" s="306"/>
      <c r="DK324" s="306"/>
      <c r="DL324" s="306"/>
      <c r="DM324" s="306"/>
      <c r="DN324" s="306"/>
      <c r="DO324" s="306"/>
      <c r="DP324" s="306"/>
      <c r="DQ324" s="306"/>
      <c r="DR324" s="306"/>
      <c r="DS324" s="306"/>
      <c r="DT324" s="306"/>
      <c r="DU324" s="306"/>
      <c r="DV324" s="306"/>
      <c r="DW324" s="306"/>
      <c r="DX324" s="306"/>
      <c r="DY324" s="306"/>
      <c r="DZ324" s="306"/>
      <c r="EA324" s="306"/>
      <c r="EB324" s="306"/>
      <c r="EC324" s="306"/>
      <c r="ED324" s="306"/>
      <c r="EE324" s="306"/>
      <c r="EF324" s="306"/>
      <c r="EG324" s="306"/>
      <c r="EH324" s="306"/>
      <c r="EI324" s="306"/>
      <c r="EJ324" s="306"/>
      <c r="EK324" s="306"/>
      <c r="EL324" s="306"/>
      <c r="EM324" s="306"/>
      <c r="EN324" s="306"/>
      <c r="EO324" s="306"/>
      <c r="EP324" s="306"/>
      <c r="EQ324" s="306"/>
      <c r="ER324" s="306"/>
      <c r="ES324" s="306"/>
      <c r="ET324" s="306"/>
      <c r="EU324" s="306"/>
      <c r="EV324" s="306"/>
      <c r="EW324" s="306"/>
      <c r="EX324" s="306"/>
      <c r="EY324" s="306"/>
      <c r="EZ324" s="306"/>
      <c r="FA324" s="306"/>
      <c r="FB324" s="306"/>
      <c r="FC324" s="306"/>
      <c r="FD324" s="306"/>
      <c r="FE324" s="306"/>
      <c r="FF324" s="306"/>
      <c r="FG324" s="306"/>
      <c r="FH324" s="306"/>
      <c r="FI324" s="306"/>
      <c r="FJ324" s="306"/>
      <c r="FK324" s="306"/>
      <c r="FL324" s="306"/>
      <c r="FM324" s="306"/>
      <c r="FN324" s="306"/>
      <c r="FO324" s="306"/>
      <c r="FP324" s="306"/>
      <c r="FQ324" s="306"/>
      <c r="FR324" s="306"/>
      <c r="FS324" s="306"/>
      <c r="FT324" s="306"/>
      <c r="FU324" s="306"/>
      <c r="FV324" s="306"/>
      <c r="FW324" s="306"/>
      <c r="FX324" s="306"/>
      <c r="FY324" s="306"/>
      <c r="FZ324" s="306"/>
      <c r="GA324" s="306"/>
      <c r="GB324" s="306"/>
      <c r="GC324" s="306"/>
      <c r="GD324" s="306"/>
      <c r="GE324" s="306"/>
      <c r="GF324" s="306"/>
      <c r="GG324" s="306"/>
      <c r="GH324" s="306"/>
      <c r="GI324" s="306"/>
      <c r="GJ324" s="306"/>
      <c r="GK324" s="306"/>
      <c r="GL324" s="306"/>
      <c r="GM324" s="306"/>
      <c r="GN324" s="306"/>
      <c r="GO324" s="306"/>
      <c r="GP324" s="306"/>
      <c r="GQ324" s="306"/>
      <c r="GR324" s="306"/>
      <c r="GS324" s="306"/>
      <c r="GT324" s="306"/>
      <c r="GU324" s="306"/>
      <c r="GV324" s="306"/>
      <c r="GW324" s="306"/>
      <c r="GX324" s="306"/>
      <c r="GY324" s="306"/>
      <c r="GZ324" s="306"/>
      <c r="HA324" s="306"/>
      <c r="HB324" s="306"/>
      <c r="HC324" s="306"/>
      <c r="HD324" s="306"/>
      <c r="HE324" s="306"/>
      <c r="HF324" s="306"/>
      <c r="HG324" s="306"/>
      <c r="HH324" s="306"/>
      <c r="HI324" s="306"/>
      <c r="HJ324" s="306"/>
      <c r="HK324" s="306"/>
      <c r="HL324" s="306"/>
      <c r="HM324" s="306"/>
      <c r="HN324" s="306"/>
      <c r="HO324" s="306"/>
      <c r="HP324" s="306"/>
      <c r="HQ324" s="306"/>
      <c r="HR324" s="306"/>
      <c r="HS324" s="306"/>
      <c r="HT324" s="306"/>
      <c r="HU324" s="306"/>
      <c r="HV324" s="306"/>
      <c r="HW324" s="306"/>
      <c r="HX324" s="306"/>
      <c r="HY324" s="306"/>
      <c r="HZ324" s="306"/>
      <c r="IA324" s="306"/>
      <c r="IB324" s="306"/>
      <c r="IC324" s="306"/>
      <c r="ID324" s="306"/>
      <c r="IE324" s="306"/>
      <c r="IF324" s="306"/>
      <c r="IG324" s="306"/>
      <c r="IH324" s="306"/>
    </row>
    <row r="325" spans="1:242" s="219" customFormat="1" ht="15" customHeight="1" x14ac:dyDescent="0.3">
      <c r="A325" s="174">
        <v>7.05</v>
      </c>
      <c r="B325" s="231"/>
      <c r="C325" s="232" t="e">
        <f>VLOOKUP(BD.PD8[[#This Row],[Pos]],[18]!PPto[#Data],3,FALSE)</f>
        <v>#REF!</v>
      </c>
      <c r="D325" s="174" t="s">
        <v>23</v>
      </c>
      <c r="E325" s="305" t="str">
        <f>IF(BD.PD8[[#This Row],[.]]="*",VLOOKUP(BD.PD8[[#This Row],[Pos]],[18]Presupuesto!A:H,7,FALSE),"")</f>
        <v/>
      </c>
      <c r="F325" s="523" t="s">
        <v>535</v>
      </c>
      <c r="G325" s="174"/>
      <c r="H325" s="174"/>
      <c r="I325" s="174" t="s">
        <v>251</v>
      </c>
      <c r="J325" s="382">
        <v>2</v>
      </c>
      <c r="K325" s="174" t="s">
        <v>260</v>
      </c>
      <c r="L325" s="383">
        <f>IF(BD.PD8[[#This Row],[Mon]]="DOP",1,HLOOKUP(BD.PD8[[#This Row],[Mon]],Data!$J$1:$K$2,2,FALSE))</f>
        <v>1</v>
      </c>
      <c r="M325" s="384">
        <v>900</v>
      </c>
      <c r="N325" s="243">
        <f>BD.PD8[[#This Row],[Cant.]]*BD.PD8[[#This Row],[ Tasa ]]*BD.PD8[[#This Row],[ Precio Und.]]</f>
        <v>1800</v>
      </c>
      <c r="O325" s="386">
        <v>0</v>
      </c>
      <c r="P325" s="243">
        <f>IF(BD.PD8[[#This Row],[Liquid. '[%']]]&lt;&gt;0,(BD.PD8[[#This Row],[Valor Neto '[DOP']]]*BD.PD8[[#This Row],[Liquid. '[%']]])+BD.PD8[[#This Row],[Valor Neto '[DOP']]],BD.PD8[[#This Row],[Valor Neto '[DOP']]])</f>
        <v>1800</v>
      </c>
      <c r="Q325" s="243">
        <f>BD.PD8[[#This Row],[Ppto. Orden Interna '[DOP']]]/HLOOKUP("USD",Data!$J$1:$K$2,2,FALSE)</f>
        <v>27.692307692307693</v>
      </c>
      <c r="R325" s="381" t="s">
        <v>536</v>
      </c>
      <c r="S325" s="387"/>
      <c r="T325" s="387"/>
      <c r="U325" s="492" t="s">
        <v>406</v>
      </c>
      <c r="V325" s="493">
        <v>801672</v>
      </c>
      <c r="W325" s="494" t="s">
        <v>537</v>
      </c>
      <c r="X325" s="495">
        <v>16</v>
      </c>
      <c r="Y325" s="388">
        <v>1</v>
      </c>
      <c r="Z325" s="243">
        <f>BD.PD8[[#This Row],[Av.P1 '[%']]]*BD.PD8[[#This Row],[Ppto. Orden Interna '[DOP']]]</f>
        <v>1800</v>
      </c>
      <c r="AA325" s="249"/>
      <c r="AB325" s="389"/>
      <c r="AC325" s="243">
        <f>BD.PD8[[#This Row],[Av.P2 '[%']]]*BD.PD8[[#This Row],[Ppto. Orden Interna '[DOP']]]</f>
        <v>0</v>
      </c>
      <c r="AD325" s="249"/>
      <c r="AE325" s="389"/>
      <c r="AF325" s="243">
        <f>BD.PD8[[#This Row],[Av.P3 '[%']]]*BD.PD8[[#This Row],[Ppto. Orden Interna '[DOP']]]</f>
        <v>0</v>
      </c>
      <c r="AG325" s="243"/>
      <c r="AH325" s="243"/>
      <c r="AI325" s="243"/>
      <c r="AJ325" s="243"/>
      <c r="AK325" s="243"/>
      <c r="AL325" s="243"/>
      <c r="AM325" s="496">
        <f>BD.PD8[[#This Row],[Pago 3]]+BD.PD8[[#This Row],[Pago 2]]+BD.PD8[[#This Row],[Pago 1]]</f>
        <v>1800</v>
      </c>
      <c r="AN325" s="308" t="s">
        <v>244</v>
      </c>
      <c r="AO325" s="308" t="s">
        <v>245</v>
      </c>
      <c r="AP325" s="308" t="s">
        <v>246</v>
      </c>
      <c r="AQ325" s="308" t="s">
        <v>247</v>
      </c>
      <c r="AR325" s="308">
        <v>594</v>
      </c>
      <c r="AS325" s="308" t="s">
        <v>248</v>
      </c>
      <c r="AT325" s="249" t="s">
        <v>1356</v>
      </c>
      <c r="AU325" s="306"/>
      <c r="AV325" s="306"/>
      <c r="AW325" s="306"/>
      <c r="AX325" s="306"/>
      <c r="AY325" s="306"/>
      <c r="AZ325" s="306"/>
      <c r="BA325" s="306"/>
      <c r="BB325" s="306"/>
      <c r="BC325" s="306"/>
      <c r="BD325" s="306"/>
      <c r="BE325" s="306"/>
      <c r="BF325" s="306"/>
      <c r="BG325" s="306"/>
      <c r="BH325" s="306"/>
      <c r="BI325" s="306"/>
      <c r="BJ325" s="306"/>
      <c r="BK325" s="306"/>
      <c r="BL325" s="306"/>
      <c r="BM325" s="306"/>
      <c r="BN325" s="306"/>
      <c r="BO325" s="306"/>
      <c r="BP325" s="306"/>
      <c r="BQ325" s="306"/>
      <c r="BR325" s="306"/>
      <c r="BS325" s="306"/>
      <c r="BT325" s="306"/>
      <c r="BU325" s="306"/>
      <c r="BV325" s="306"/>
      <c r="BW325" s="306"/>
      <c r="BX325" s="306"/>
      <c r="BY325" s="306"/>
      <c r="BZ325" s="306"/>
      <c r="CA325" s="306"/>
      <c r="CB325" s="306"/>
      <c r="CC325" s="306"/>
      <c r="CD325" s="306"/>
      <c r="CE325" s="306"/>
      <c r="CF325" s="306"/>
      <c r="CG325" s="306"/>
      <c r="CH325" s="306"/>
      <c r="CI325" s="306"/>
      <c r="CJ325" s="306"/>
      <c r="CK325" s="306"/>
      <c r="CL325" s="306"/>
      <c r="CM325" s="306"/>
      <c r="CN325" s="306"/>
      <c r="CO325" s="306"/>
      <c r="CP325" s="306"/>
      <c r="CQ325" s="306"/>
      <c r="CR325" s="306"/>
      <c r="CS325" s="306"/>
      <c r="CT325" s="306"/>
      <c r="CU325" s="306"/>
      <c r="CV325" s="306"/>
      <c r="CW325" s="306"/>
      <c r="CX325" s="306"/>
      <c r="CY325" s="306"/>
      <c r="CZ325" s="306"/>
      <c r="DA325" s="306"/>
      <c r="DB325" s="306"/>
      <c r="DC325" s="306"/>
      <c r="DD325" s="306"/>
      <c r="DE325" s="306"/>
      <c r="DF325" s="306"/>
      <c r="DG325" s="306"/>
      <c r="DH325" s="306"/>
      <c r="DI325" s="306"/>
      <c r="DJ325" s="306"/>
      <c r="DK325" s="306"/>
      <c r="DL325" s="306"/>
      <c r="DM325" s="306"/>
      <c r="DN325" s="306"/>
      <c r="DO325" s="306"/>
      <c r="DP325" s="306"/>
      <c r="DQ325" s="306"/>
      <c r="DR325" s="306"/>
      <c r="DS325" s="306"/>
      <c r="DT325" s="306"/>
      <c r="DU325" s="306"/>
      <c r="DV325" s="306"/>
      <c r="DW325" s="306"/>
      <c r="DX325" s="306"/>
      <c r="DY325" s="306"/>
      <c r="DZ325" s="306"/>
      <c r="EA325" s="306"/>
      <c r="EB325" s="306"/>
      <c r="EC325" s="306"/>
      <c r="ED325" s="306"/>
      <c r="EE325" s="306"/>
      <c r="EF325" s="306"/>
      <c r="EG325" s="306"/>
      <c r="EH325" s="306"/>
      <c r="EI325" s="306"/>
      <c r="EJ325" s="306"/>
      <c r="EK325" s="306"/>
      <c r="EL325" s="306"/>
      <c r="EM325" s="306"/>
      <c r="EN325" s="306"/>
      <c r="EO325" s="306"/>
      <c r="EP325" s="306"/>
      <c r="EQ325" s="306"/>
      <c r="ER325" s="306"/>
      <c r="ES325" s="306"/>
      <c r="ET325" s="306"/>
      <c r="EU325" s="306"/>
      <c r="EV325" s="306"/>
      <c r="EW325" s="306"/>
      <c r="EX325" s="306"/>
      <c r="EY325" s="306"/>
      <c r="EZ325" s="306"/>
      <c r="FA325" s="306"/>
      <c r="FB325" s="306"/>
      <c r="FC325" s="306"/>
      <c r="FD325" s="306"/>
      <c r="FE325" s="306"/>
      <c r="FF325" s="306"/>
      <c r="FG325" s="306"/>
      <c r="FH325" s="306"/>
      <c r="FI325" s="306"/>
      <c r="FJ325" s="306"/>
      <c r="FK325" s="306"/>
      <c r="FL325" s="306"/>
      <c r="FM325" s="306"/>
      <c r="FN325" s="306"/>
      <c r="FO325" s="306"/>
      <c r="FP325" s="306"/>
      <c r="FQ325" s="306"/>
      <c r="FR325" s="306"/>
      <c r="FS325" s="306"/>
      <c r="FT325" s="306"/>
      <c r="FU325" s="306"/>
      <c r="FV325" s="306"/>
      <c r="FW325" s="306"/>
      <c r="FX325" s="306"/>
      <c r="FY325" s="306"/>
      <c r="FZ325" s="306"/>
      <c r="GA325" s="306"/>
      <c r="GB325" s="306"/>
      <c r="GC325" s="306"/>
      <c r="GD325" s="306"/>
      <c r="GE325" s="306"/>
      <c r="GF325" s="306"/>
      <c r="GG325" s="306"/>
      <c r="GH325" s="306"/>
      <c r="GI325" s="306"/>
      <c r="GJ325" s="306"/>
      <c r="GK325" s="306"/>
      <c r="GL325" s="306"/>
      <c r="GM325" s="306"/>
      <c r="GN325" s="306"/>
      <c r="GO325" s="306"/>
      <c r="GP325" s="306"/>
      <c r="GQ325" s="306"/>
      <c r="GR325" s="306"/>
      <c r="GS325" s="306"/>
      <c r="GT325" s="306"/>
      <c r="GU325" s="306"/>
      <c r="GV325" s="306"/>
      <c r="GW325" s="306"/>
      <c r="GX325" s="306"/>
      <c r="GY325" s="306"/>
      <c r="GZ325" s="306"/>
      <c r="HA325" s="306"/>
      <c r="HB325" s="306"/>
      <c r="HC325" s="306"/>
      <c r="HD325" s="306"/>
      <c r="HE325" s="306"/>
      <c r="HF325" s="306"/>
      <c r="HG325" s="306"/>
      <c r="HH325" s="306"/>
      <c r="HI325" s="306"/>
      <c r="HJ325" s="306"/>
      <c r="HK325" s="306"/>
      <c r="HL325" s="306"/>
      <c r="HM325" s="306"/>
      <c r="HN325" s="306"/>
      <c r="HO325" s="306"/>
      <c r="HP325" s="306"/>
      <c r="HQ325" s="306"/>
      <c r="HR325" s="306"/>
      <c r="HS325" s="306"/>
      <c r="HT325" s="306"/>
      <c r="HU325" s="306"/>
      <c r="HV325" s="306"/>
      <c r="HW325" s="306"/>
      <c r="HX325" s="306"/>
      <c r="HY325" s="306"/>
      <c r="HZ325" s="306"/>
      <c r="IA325" s="306"/>
      <c r="IB325" s="306"/>
      <c r="IC325" s="306"/>
      <c r="ID325" s="306"/>
      <c r="IE325" s="306"/>
      <c r="IF325" s="306"/>
      <c r="IG325" s="306"/>
      <c r="IH325" s="306"/>
    </row>
    <row r="326" spans="1:242" s="219" customFormat="1" ht="15" customHeight="1" x14ac:dyDescent="0.3">
      <c r="A326" s="174">
        <v>7.05</v>
      </c>
      <c r="B326" s="231"/>
      <c r="C326" s="232" t="e">
        <f>VLOOKUP(BD.PD8[[#This Row],[Pos]],[18]!PPto[#Data],3,FALSE)</f>
        <v>#REF!</v>
      </c>
      <c r="D326" s="174" t="s">
        <v>23</v>
      </c>
      <c r="E326" s="305" t="str">
        <f>IF(BD.PD8[[#This Row],[.]]="*",VLOOKUP(BD.PD8[[#This Row],[Pos]],[18]Presupuesto!A:H,7,FALSE),"")</f>
        <v/>
      </c>
      <c r="F326" s="553" t="s">
        <v>1336</v>
      </c>
      <c r="G326" s="174">
        <v>4600073165</v>
      </c>
      <c r="H326" s="174"/>
      <c r="I326" s="174" t="s">
        <v>1305</v>
      </c>
      <c r="J326" s="382">
        <v>6</v>
      </c>
      <c r="K326" s="174" t="s">
        <v>117</v>
      </c>
      <c r="L326" s="382">
        <f>IF(BD.PD8[[#This Row],[Mon]]="DOP",1,HLOOKUP(BD.PD8[[#This Row],[Mon]],Data!$J$1:$K$2,2,FALSE))</f>
        <v>65</v>
      </c>
      <c r="M326" s="400">
        <v>1228</v>
      </c>
      <c r="N326" s="482">
        <f>BD.PD8[[#This Row],[Cant.]]*BD.PD8[[#This Row],[ Tasa ]]*BD.PD8[[#This Row],[ Precio Und.]]</f>
        <v>478920</v>
      </c>
      <c r="O326" s="386">
        <v>0.45</v>
      </c>
      <c r="P326" s="482">
        <f>IF(BD.PD8[[#This Row],[Liquid. '[%']]]&lt;&gt;0,(BD.PD8[[#This Row],[Valor Neto '[DOP']]]*BD.PD8[[#This Row],[Liquid. '[%']]])+BD.PD8[[#This Row],[Valor Neto '[DOP']]],BD.PD8[[#This Row],[Valor Neto '[DOP']]])</f>
        <v>694434</v>
      </c>
      <c r="Q326" s="482">
        <f>BD.PD8[[#This Row],[Ppto. Orden Interna '[DOP']]]/HLOOKUP("USD",Data!$J$1:$K$2,2,FALSE)</f>
        <v>10683.6</v>
      </c>
      <c r="R326" s="398" t="s">
        <v>1306</v>
      </c>
      <c r="S326" s="387"/>
      <c r="T326" s="387"/>
      <c r="U326" s="492" t="s">
        <v>406</v>
      </c>
      <c r="V326" s="493">
        <v>801672</v>
      </c>
      <c r="W326" s="494" t="s">
        <v>355</v>
      </c>
      <c r="X326" s="495">
        <v>4</v>
      </c>
      <c r="Y326" s="388">
        <v>0.5</v>
      </c>
      <c r="Z326" s="243">
        <f>BD.PD8[[#This Row],[Av.P1 '[%']]]*BD.PD8[[#This Row],[Ppto. Orden Interna '[DOP']]]</f>
        <v>347217</v>
      </c>
      <c r="AA326" s="495">
        <v>12</v>
      </c>
      <c r="AB326" s="388">
        <v>0.5</v>
      </c>
      <c r="AC326" s="243">
        <f>BD.PD8[[#This Row],[Av.P2 '[%']]]*BD.PD8[[#This Row],[Ppto. Orden Interna '[DOP']]]</f>
        <v>347217</v>
      </c>
      <c r="AD326" s="249"/>
      <c r="AE326" s="389"/>
      <c r="AF326" s="243">
        <f>BD.PD8[[#This Row],[Av.P3 '[%']]]*BD.PD8[[#This Row],[Ppto. Orden Interna '[DOP']]]</f>
        <v>0</v>
      </c>
      <c r="AG326" s="243"/>
      <c r="AH326" s="243"/>
      <c r="AI326" s="243"/>
      <c r="AJ326" s="243"/>
      <c r="AK326" s="243"/>
      <c r="AL326" s="243"/>
      <c r="AM326" s="496">
        <f>BD.PD8[[#This Row],[Pago 3]]+BD.PD8[[#This Row],[Pago 2]]+BD.PD8[[#This Row],[Pago 1]]</f>
        <v>694434</v>
      </c>
      <c r="AN326" s="308" t="s">
        <v>244</v>
      </c>
      <c r="AO326" s="308" t="s">
        <v>245</v>
      </c>
      <c r="AP326" s="308" t="s">
        <v>246</v>
      </c>
      <c r="AQ326" s="308" t="s">
        <v>247</v>
      </c>
      <c r="AR326" s="308">
        <v>594</v>
      </c>
      <c r="AS326" s="308" t="s">
        <v>258</v>
      </c>
      <c r="AT326" s="249" t="s">
        <v>1356</v>
      </c>
      <c r="AU326" s="306"/>
      <c r="AV326" s="306"/>
      <c r="AW326" s="306"/>
      <c r="AX326" s="306"/>
      <c r="AY326" s="306"/>
      <c r="AZ326" s="306"/>
      <c r="BA326" s="306"/>
      <c r="BB326" s="306"/>
      <c r="BC326" s="306"/>
      <c r="BD326" s="306"/>
      <c r="BE326" s="306"/>
      <c r="BF326" s="306"/>
      <c r="BG326" s="306"/>
      <c r="BH326" s="306"/>
      <c r="BI326" s="306"/>
      <c r="BJ326" s="306"/>
      <c r="BK326" s="306"/>
      <c r="BL326" s="306"/>
      <c r="BM326" s="306"/>
      <c r="BN326" s="306"/>
      <c r="BO326" s="306"/>
      <c r="BP326" s="306"/>
      <c r="BQ326" s="306"/>
      <c r="BR326" s="306"/>
      <c r="BS326" s="306"/>
      <c r="BT326" s="306"/>
      <c r="BU326" s="306"/>
      <c r="BV326" s="306"/>
      <c r="BW326" s="306"/>
      <c r="BX326" s="306"/>
      <c r="BY326" s="306"/>
      <c r="BZ326" s="306"/>
      <c r="CA326" s="306"/>
      <c r="CB326" s="306"/>
      <c r="CC326" s="306"/>
      <c r="CD326" s="306"/>
      <c r="CE326" s="306"/>
      <c r="CF326" s="306"/>
      <c r="CG326" s="306"/>
      <c r="CH326" s="306"/>
      <c r="CI326" s="306"/>
      <c r="CJ326" s="306"/>
      <c r="CK326" s="306"/>
      <c r="CL326" s="306"/>
      <c r="CM326" s="306"/>
      <c r="CN326" s="306"/>
      <c r="CO326" s="306"/>
      <c r="CP326" s="306"/>
      <c r="CQ326" s="306"/>
      <c r="CR326" s="306"/>
      <c r="CS326" s="306"/>
      <c r="CT326" s="306"/>
      <c r="CU326" s="306"/>
      <c r="CV326" s="306"/>
      <c r="CW326" s="306"/>
      <c r="CX326" s="306"/>
      <c r="CY326" s="306"/>
      <c r="CZ326" s="306"/>
      <c r="DA326" s="306"/>
      <c r="DB326" s="306"/>
      <c r="DC326" s="306"/>
      <c r="DD326" s="306"/>
      <c r="DE326" s="306"/>
      <c r="DF326" s="306"/>
      <c r="DG326" s="306"/>
      <c r="DH326" s="306"/>
      <c r="DI326" s="306"/>
      <c r="DJ326" s="306"/>
      <c r="DK326" s="306"/>
      <c r="DL326" s="306"/>
      <c r="DM326" s="306"/>
      <c r="DN326" s="306"/>
      <c r="DO326" s="306"/>
      <c r="DP326" s="306"/>
      <c r="DQ326" s="306"/>
      <c r="DR326" s="306"/>
      <c r="DS326" s="306"/>
      <c r="DT326" s="306"/>
      <c r="DU326" s="306"/>
      <c r="DV326" s="306"/>
      <c r="DW326" s="306"/>
      <c r="DX326" s="306"/>
      <c r="DY326" s="306"/>
      <c r="DZ326" s="306"/>
      <c r="EA326" s="306"/>
      <c r="EB326" s="306"/>
      <c r="EC326" s="306"/>
      <c r="ED326" s="306"/>
      <c r="EE326" s="306"/>
      <c r="EF326" s="306"/>
      <c r="EG326" s="306"/>
      <c r="EH326" s="306"/>
      <c r="EI326" s="306"/>
      <c r="EJ326" s="306"/>
      <c r="EK326" s="306"/>
      <c r="EL326" s="306"/>
      <c r="EM326" s="306"/>
      <c r="EN326" s="306"/>
      <c r="EO326" s="306"/>
      <c r="EP326" s="306"/>
      <c r="EQ326" s="306"/>
      <c r="ER326" s="306"/>
      <c r="ES326" s="306"/>
      <c r="ET326" s="306"/>
      <c r="EU326" s="306"/>
      <c r="EV326" s="306"/>
      <c r="EW326" s="306"/>
      <c r="EX326" s="306"/>
      <c r="EY326" s="306"/>
      <c r="EZ326" s="306"/>
      <c r="FA326" s="306"/>
      <c r="FB326" s="306"/>
      <c r="FC326" s="306"/>
      <c r="FD326" s="306"/>
      <c r="FE326" s="306"/>
      <c r="FF326" s="306"/>
      <c r="FG326" s="306"/>
      <c r="FH326" s="306"/>
      <c r="FI326" s="306"/>
      <c r="FJ326" s="306"/>
      <c r="FK326" s="306"/>
      <c r="FL326" s="306"/>
      <c r="FM326" s="306"/>
      <c r="FN326" s="306"/>
      <c r="FO326" s="306"/>
      <c r="FP326" s="306"/>
      <c r="FQ326" s="306"/>
      <c r="FR326" s="306"/>
      <c r="FS326" s="306"/>
      <c r="FT326" s="306"/>
      <c r="FU326" s="306"/>
      <c r="FV326" s="306"/>
      <c r="FW326" s="306"/>
      <c r="FX326" s="306"/>
      <c r="FY326" s="306"/>
      <c r="FZ326" s="306"/>
      <c r="GA326" s="306"/>
      <c r="GB326" s="306"/>
      <c r="GC326" s="306"/>
      <c r="GD326" s="306"/>
      <c r="GE326" s="306"/>
      <c r="GF326" s="306"/>
      <c r="GG326" s="306"/>
      <c r="GH326" s="306"/>
      <c r="GI326" s="306"/>
      <c r="GJ326" s="306"/>
      <c r="GK326" s="306"/>
      <c r="GL326" s="306"/>
      <c r="GM326" s="306"/>
      <c r="GN326" s="306"/>
      <c r="GO326" s="306"/>
      <c r="GP326" s="306"/>
      <c r="GQ326" s="306"/>
      <c r="GR326" s="306"/>
      <c r="GS326" s="306"/>
      <c r="GT326" s="306"/>
      <c r="GU326" s="306"/>
      <c r="GV326" s="306"/>
      <c r="GW326" s="306"/>
      <c r="GX326" s="306"/>
      <c r="GY326" s="306"/>
      <c r="GZ326" s="306"/>
      <c r="HA326" s="306"/>
      <c r="HB326" s="306"/>
      <c r="HC326" s="306"/>
      <c r="HD326" s="306"/>
      <c r="HE326" s="306"/>
      <c r="HF326" s="306"/>
      <c r="HG326" s="306"/>
      <c r="HH326" s="306"/>
      <c r="HI326" s="306"/>
      <c r="HJ326" s="306"/>
      <c r="HK326" s="306"/>
      <c r="HL326" s="306"/>
      <c r="HM326" s="306"/>
      <c r="HN326" s="306"/>
      <c r="HO326" s="306"/>
      <c r="HP326" s="306"/>
      <c r="HQ326" s="306"/>
      <c r="HR326" s="306"/>
      <c r="HS326" s="306"/>
      <c r="HT326" s="306"/>
      <c r="HU326" s="306"/>
      <c r="HV326" s="306"/>
      <c r="HW326" s="306"/>
      <c r="HX326" s="306"/>
      <c r="HY326" s="306"/>
      <c r="HZ326" s="306"/>
      <c r="IA326" s="306"/>
      <c r="IB326" s="306"/>
      <c r="IC326" s="306"/>
      <c r="ID326" s="306"/>
      <c r="IE326" s="306"/>
      <c r="IF326" s="306"/>
      <c r="IG326" s="306"/>
      <c r="IH326" s="306"/>
    </row>
    <row r="327" spans="1:242" s="219" customFormat="1" ht="15" customHeight="1" x14ac:dyDescent="0.3">
      <c r="A327" s="174">
        <v>7.05</v>
      </c>
      <c r="B327" s="231"/>
      <c r="C327" s="232" t="e">
        <f>VLOOKUP(BD.PD8[[#This Row],[Pos]],[18]!PPto[#Data],3,FALSE)</f>
        <v>#REF!</v>
      </c>
      <c r="D327" s="174" t="s">
        <v>23</v>
      </c>
      <c r="E327" s="305" t="str">
        <f>IF(BD.PD8[[#This Row],[.]]="*",VLOOKUP(BD.PD8[[#This Row],[Pos]],[18]Presupuesto!A:H,7,FALSE),"")</f>
        <v/>
      </c>
      <c r="F327" s="553" t="s">
        <v>1337</v>
      </c>
      <c r="G327" s="174">
        <v>4600073165</v>
      </c>
      <c r="H327" s="174"/>
      <c r="I327" s="174" t="s">
        <v>1305</v>
      </c>
      <c r="J327" s="382">
        <v>18</v>
      </c>
      <c r="K327" s="174" t="s">
        <v>117</v>
      </c>
      <c r="L327" s="382">
        <f>IF(BD.PD8[[#This Row],[Mon]]="DOP",1,HLOOKUP(BD.PD8[[#This Row],[Mon]],Data!$J$1:$K$2,2,FALSE))</f>
        <v>65</v>
      </c>
      <c r="M327" s="400">
        <v>1534</v>
      </c>
      <c r="N327" s="482">
        <f>BD.PD8[[#This Row],[Cant.]]*BD.PD8[[#This Row],[ Tasa ]]*BD.PD8[[#This Row],[ Precio Und.]]</f>
        <v>1794780</v>
      </c>
      <c r="O327" s="386">
        <v>0.45</v>
      </c>
      <c r="P327" s="482">
        <f>IF(BD.PD8[[#This Row],[Liquid. '[%']]]&lt;&gt;0,(BD.PD8[[#This Row],[Valor Neto '[DOP']]]*BD.PD8[[#This Row],[Liquid. '[%']]])+BD.PD8[[#This Row],[Valor Neto '[DOP']]],BD.PD8[[#This Row],[Valor Neto '[DOP']]])</f>
        <v>2602431</v>
      </c>
      <c r="Q327" s="482">
        <f>BD.PD8[[#This Row],[Ppto. Orden Interna '[DOP']]]/HLOOKUP("USD",Data!$J$1:$K$2,2,FALSE)</f>
        <v>40037.4</v>
      </c>
      <c r="R327" s="398" t="s">
        <v>1306</v>
      </c>
      <c r="S327" s="387"/>
      <c r="T327" s="387"/>
      <c r="U327" s="492" t="s">
        <v>406</v>
      </c>
      <c r="V327" s="493">
        <v>801672</v>
      </c>
      <c r="W327" s="494" t="s">
        <v>355</v>
      </c>
      <c r="X327" s="495">
        <v>4</v>
      </c>
      <c r="Y327" s="388">
        <v>0.5</v>
      </c>
      <c r="Z327" s="243">
        <f>BD.PD8[[#This Row],[Av.P1 '[%']]]*BD.PD8[[#This Row],[Ppto. Orden Interna '[DOP']]]</f>
        <v>1301215.5</v>
      </c>
      <c r="AA327" s="495">
        <v>12</v>
      </c>
      <c r="AB327" s="388">
        <v>0.5</v>
      </c>
      <c r="AC327" s="243">
        <f>BD.PD8[[#This Row],[Av.P2 '[%']]]*BD.PD8[[#This Row],[Ppto. Orden Interna '[DOP']]]</f>
        <v>1301215.5</v>
      </c>
      <c r="AD327" s="249"/>
      <c r="AE327" s="389"/>
      <c r="AF327" s="243">
        <f>BD.PD8[[#This Row],[Av.P3 '[%']]]*BD.PD8[[#This Row],[Ppto. Orden Interna '[DOP']]]</f>
        <v>0</v>
      </c>
      <c r="AG327" s="243"/>
      <c r="AH327" s="243"/>
      <c r="AI327" s="243"/>
      <c r="AJ327" s="243"/>
      <c r="AK327" s="243"/>
      <c r="AL327" s="243"/>
      <c r="AM327" s="496">
        <f>BD.PD8[[#This Row],[Pago 3]]+BD.PD8[[#This Row],[Pago 2]]+BD.PD8[[#This Row],[Pago 1]]</f>
        <v>2602431</v>
      </c>
      <c r="AN327" s="308" t="s">
        <v>244</v>
      </c>
      <c r="AO327" s="308" t="s">
        <v>245</v>
      </c>
      <c r="AP327" s="308" t="s">
        <v>246</v>
      </c>
      <c r="AQ327" s="308" t="s">
        <v>247</v>
      </c>
      <c r="AR327" s="308">
        <v>594</v>
      </c>
      <c r="AS327" s="308" t="s">
        <v>258</v>
      </c>
      <c r="AT327" s="249" t="s">
        <v>1356</v>
      </c>
      <c r="AU327" s="306"/>
      <c r="AV327" s="306"/>
      <c r="AW327" s="306"/>
      <c r="AX327" s="306"/>
      <c r="AY327" s="306"/>
      <c r="AZ327" s="306"/>
      <c r="BA327" s="306"/>
      <c r="BB327" s="306"/>
      <c r="BC327" s="306"/>
      <c r="BD327" s="306"/>
      <c r="BE327" s="306"/>
      <c r="BF327" s="306"/>
      <c r="BG327" s="306"/>
      <c r="BH327" s="306"/>
      <c r="BI327" s="306"/>
      <c r="BJ327" s="306"/>
      <c r="BK327" s="306"/>
      <c r="BL327" s="306"/>
      <c r="BM327" s="306"/>
      <c r="BN327" s="306"/>
      <c r="BO327" s="306"/>
      <c r="BP327" s="306"/>
      <c r="BQ327" s="306"/>
      <c r="BR327" s="306"/>
      <c r="BS327" s="306"/>
      <c r="BT327" s="306"/>
      <c r="BU327" s="306"/>
      <c r="BV327" s="306"/>
      <c r="BW327" s="306"/>
      <c r="BX327" s="306"/>
      <c r="BY327" s="306"/>
      <c r="BZ327" s="306"/>
      <c r="CA327" s="306"/>
      <c r="CB327" s="306"/>
      <c r="CC327" s="306"/>
      <c r="CD327" s="306"/>
      <c r="CE327" s="306"/>
      <c r="CF327" s="306"/>
      <c r="CG327" s="306"/>
      <c r="CH327" s="306"/>
      <c r="CI327" s="306"/>
      <c r="CJ327" s="306"/>
      <c r="CK327" s="306"/>
      <c r="CL327" s="306"/>
      <c r="CM327" s="306"/>
      <c r="CN327" s="306"/>
      <c r="CO327" s="306"/>
      <c r="CP327" s="306"/>
      <c r="CQ327" s="306"/>
      <c r="CR327" s="306"/>
      <c r="CS327" s="306"/>
      <c r="CT327" s="306"/>
      <c r="CU327" s="306"/>
      <c r="CV327" s="306"/>
      <c r="CW327" s="306"/>
      <c r="CX327" s="306"/>
      <c r="CY327" s="306"/>
      <c r="CZ327" s="306"/>
      <c r="DA327" s="306"/>
      <c r="DB327" s="306"/>
      <c r="DC327" s="306"/>
      <c r="DD327" s="306"/>
      <c r="DE327" s="306"/>
      <c r="DF327" s="306"/>
      <c r="DG327" s="306"/>
      <c r="DH327" s="306"/>
      <c r="DI327" s="306"/>
      <c r="DJ327" s="306"/>
      <c r="DK327" s="306"/>
      <c r="DL327" s="306"/>
      <c r="DM327" s="306"/>
      <c r="DN327" s="306"/>
      <c r="DO327" s="306"/>
      <c r="DP327" s="306"/>
      <c r="DQ327" s="306"/>
      <c r="DR327" s="306"/>
      <c r="DS327" s="306"/>
      <c r="DT327" s="306"/>
      <c r="DU327" s="306"/>
      <c r="DV327" s="306"/>
      <c r="DW327" s="306"/>
      <c r="DX327" s="306"/>
      <c r="DY327" s="306"/>
      <c r="DZ327" s="306"/>
      <c r="EA327" s="306"/>
      <c r="EB327" s="306"/>
      <c r="EC327" s="306"/>
      <c r="ED327" s="306"/>
      <c r="EE327" s="306"/>
      <c r="EF327" s="306"/>
      <c r="EG327" s="306"/>
      <c r="EH327" s="306"/>
      <c r="EI327" s="306"/>
      <c r="EJ327" s="306"/>
      <c r="EK327" s="306"/>
      <c r="EL327" s="306"/>
      <c r="EM327" s="306"/>
      <c r="EN327" s="306"/>
      <c r="EO327" s="306"/>
      <c r="EP327" s="306"/>
      <c r="EQ327" s="306"/>
      <c r="ER327" s="306"/>
      <c r="ES327" s="306"/>
      <c r="ET327" s="306"/>
      <c r="EU327" s="306"/>
      <c r="EV327" s="306"/>
      <c r="EW327" s="306"/>
      <c r="EX327" s="306"/>
      <c r="EY327" s="306"/>
      <c r="EZ327" s="306"/>
      <c r="FA327" s="306"/>
      <c r="FB327" s="306"/>
      <c r="FC327" s="306"/>
      <c r="FD327" s="306"/>
      <c r="FE327" s="306"/>
      <c r="FF327" s="306"/>
      <c r="FG327" s="306"/>
      <c r="FH327" s="306"/>
      <c r="FI327" s="306"/>
      <c r="FJ327" s="306"/>
      <c r="FK327" s="306"/>
      <c r="FL327" s="306"/>
      <c r="FM327" s="306"/>
      <c r="FN327" s="306"/>
      <c r="FO327" s="306"/>
      <c r="FP327" s="306"/>
      <c r="FQ327" s="306"/>
      <c r="FR327" s="306"/>
      <c r="FS327" s="306"/>
      <c r="FT327" s="306"/>
      <c r="FU327" s="306"/>
      <c r="FV327" s="306"/>
      <c r="FW327" s="306"/>
      <c r="FX327" s="306"/>
      <c r="FY327" s="306"/>
      <c r="FZ327" s="306"/>
      <c r="GA327" s="306"/>
      <c r="GB327" s="306"/>
      <c r="GC327" s="306"/>
      <c r="GD327" s="306"/>
      <c r="GE327" s="306"/>
      <c r="GF327" s="306"/>
      <c r="GG327" s="306"/>
      <c r="GH327" s="306"/>
      <c r="GI327" s="306"/>
      <c r="GJ327" s="306"/>
      <c r="GK327" s="306"/>
      <c r="GL327" s="306"/>
      <c r="GM327" s="306"/>
      <c r="GN327" s="306"/>
      <c r="GO327" s="306"/>
      <c r="GP327" s="306"/>
      <c r="GQ327" s="306"/>
      <c r="GR327" s="306"/>
      <c r="GS327" s="306"/>
      <c r="GT327" s="306"/>
      <c r="GU327" s="306"/>
      <c r="GV327" s="306"/>
      <c r="GW327" s="306"/>
      <c r="GX327" s="306"/>
      <c r="GY327" s="306"/>
      <c r="GZ327" s="306"/>
      <c r="HA327" s="306"/>
      <c r="HB327" s="306"/>
      <c r="HC327" s="306"/>
      <c r="HD327" s="306"/>
      <c r="HE327" s="306"/>
      <c r="HF327" s="306"/>
      <c r="HG327" s="306"/>
      <c r="HH327" s="306"/>
      <c r="HI327" s="306"/>
      <c r="HJ327" s="306"/>
      <c r="HK327" s="306"/>
      <c r="HL327" s="306"/>
      <c r="HM327" s="306"/>
      <c r="HN327" s="306"/>
      <c r="HO327" s="306"/>
      <c r="HP327" s="306"/>
      <c r="HQ327" s="306"/>
      <c r="HR327" s="306"/>
      <c r="HS327" s="306"/>
      <c r="HT327" s="306"/>
      <c r="HU327" s="306"/>
      <c r="HV327" s="306"/>
      <c r="HW327" s="306"/>
      <c r="HX327" s="306"/>
      <c r="HY327" s="306"/>
      <c r="HZ327" s="306"/>
      <c r="IA327" s="306"/>
      <c r="IB327" s="306"/>
      <c r="IC327" s="306"/>
      <c r="ID327" s="306"/>
      <c r="IE327" s="306"/>
      <c r="IF327" s="306"/>
      <c r="IG327" s="306"/>
      <c r="IH327" s="306"/>
    </row>
    <row r="328" spans="1:242" s="219" customFormat="1" ht="15" customHeight="1" x14ac:dyDescent="0.3">
      <c r="A328" s="174">
        <v>7.05</v>
      </c>
      <c r="B328" s="231"/>
      <c r="C328" s="232" t="e">
        <f>VLOOKUP(BD.PD8[[#This Row],[Pos]],[18]!PPto[#Data],3,FALSE)</f>
        <v>#REF!</v>
      </c>
      <c r="D328" s="174" t="s">
        <v>23</v>
      </c>
      <c r="E328" s="305" t="str">
        <f>IF(BD.PD8[[#This Row],[.]]="*",VLOOKUP(BD.PD8[[#This Row],[Pos]],[18]Presupuesto!A:H,7,FALSE),"")</f>
        <v/>
      </c>
      <c r="F328" s="378" t="s">
        <v>538</v>
      </c>
      <c r="G328" s="174">
        <v>4600073165</v>
      </c>
      <c r="H328" s="174"/>
      <c r="I328" s="174" t="s">
        <v>1305</v>
      </c>
      <c r="J328" s="382">
        <v>12</v>
      </c>
      <c r="K328" s="174" t="s">
        <v>117</v>
      </c>
      <c r="L328" s="382">
        <f>IF(BD.PD8[[#This Row],[Mon]]="DOP",1,HLOOKUP(BD.PD8[[#This Row],[Mon]],Data!$J$1:$K$2,2,FALSE))</f>
        <v>65</v>
      </c>
      <c r="M328" s="400">
        <v>130</v>
      </c>
      <c r="N328" s="482">
        <f>BD.PD8[[#This Row],[Cant.]]*BD.PD8[[#This Row],[ Tasa ]]*BD.PD8[[#This Row],[ Precio Und.]]</f>
        <v>101400</v>
      </c>
      <c r="O328" s="386">
        <v>0.45</v>
      </c>
      <c r="P328" s="482">
        <f>IF(BD.PD8[[#This Row],[Liquid. '[%']]]&lt;&gt;0,(BD.PD8[[#This Row],[Valor Neto '[DOP']]]*BD.PD8[[#This Row],[Liquid. '[%']]])+BD.PD8[[#This Row],[Valor Neto '[DOP']]],BD.PD8[[#This Row],[Valor Neto '[DOP']]])</f>
        <v>147030</v>
      </c>
      <c r="Q328" s="482">
        <f>BD.PD8[[#This Row],[Ppto. Orden Interna '[DOP']]]/HLOOKUP("USD",Data!$J$1:$K$2,2,FALSE)</f>
        <v>2262</v>
      </c>
      <c r="R328" s="398" t="s">
        <v>1306</v>
      </c>
      <c r="S328" s="387"/>
      <c r="T328" s="387"/>
      <c r="U328" s="492" t="s">
        <v>406</v>
      </c>
      <c r="V328" s="493">
        <v>801672</v>
      </c>
      <c r="W328" s="494" t="s">
        <v>355</v>
      </c>
      <c r="X328" s="495">
        <v>4</v>
      </c>
      <c r="Y328" s="388">
        <v>0.5</v>
      </c>
      <c r="Z328" s="243">
        <f>BD.PD8[[#This Row],[Av.P1 '[%']]]*BD.PD8[[#This Row],[Ppto. Orden Interna '[DOP']]]</f>
        <v>73515</v>
      </c>
      <c r="AA328" s="495">
        <v>12</v>
      </c>
      <c r="AB328" s="388">
        <v>0.5</v>
      </c>
      <c r="AC328" s="243">
        <f>BD.PD8[[#This Row],[Av.P2 '[%']]]*BD.PD8[[#This Row],[Ppto. Orden Interna '[DOP']]]</f>
        <v>73515</v>
      </c>
      <c r="AD328" s="249"/>
      <c r="AE328" s="389"/>
      <c r="AF328" s="243">
        <f>BD.PD8[[#This Row],[Av.P3 '[%']]]*BD.PD8[[#This Row],[Ppto. Orden Interna '[DOP']]]</f>
        <v>0</v>
      </c>
      <c r="AG328" s="243"/>
      <c r="AH328" s="243"/>
      <c r="AI328" s="243"/>
      <c r="AJ328" s="243"/>
      <c r="AK328" s="243"/>
      <c r="AL328" s="243"/>
      <c r="AM328" s="496">
        <f>BD.PD8[[#This Row],[Pago 3]]+BD.PD8[[#This Row],[Pago 2]]+BD.PD8[[#This Row],[Pago 1]]</f>
        <v>147030</v>
      </c>
      <c r="AN328" s="308" t="s">
        <v>244</v>
      </c>
      <c r="AO328" s="308" t="s">
        <v>245</v>
      </c>
      <c r="AP328" s="308" t="s">
        <v>246</v>
      </c>
      <c r="AQ328" s="308" t="s">
        <v>247</v>
      </c>
      <c r="AR328" s="308">
        <v>594</v>
      </c>
      <c r="AS328" s="308" t="s">
        <v>258</v>
      </c>
      <c r="AT328" s="249" t="s">
        <v>1356</v>
      </c>
      <c r="AU328" s="306"/>
      <c r="AV328" s="306"/>
      <c r="AW328" s="306"/>
      <c r="AX328" s="306"/>
      <c r="AY328" s="306"/>
      <c r="AZ328" s="306"/>
      <c r="BA328" s="306"/>
      <c r="BB328" s="306"/>
      <c r="BC328" s="306"/>
      <c r="BD328" s="306"/>
      <c r="BE328" s="306"/>
      <c r="BF328" s="306"/>
      <c r="BG328" s="306"/>
      <c r="BH328" s="306"/>
      <c r="BI328" s="306"/>
      <c r="BJ328" s="306"/>
      <c r="BK328" s="306"/>
      <c r="BL328" s="306"/>
      <c r="BM328" s="306"/>
      <c r="BN328" s="306"/>
      <c r="BO328" s="306"/>
      <c r="BP328" s="306"/>
      <c r="BQ328" s="306"/>
      <c r="BR328" s="306"/>
      <c r="BS328" s="306"/>
      <c r="BT328" s="306"/>
      <c r="BU328" s="306"/>
      <c r="BV328" s="306"/>
      <c r="BW328" s="306"/>
      <c r="BX328" s="306"/>
      <c r="BY328" s="306"/>
      <c r="BZ328" s="306"/>
      <c r="CA328" s="306"/>
      <c r="CB328" s="306"/>
      <c r="CC328" s="306"/>
      <c r="CD328" s="306"/>
      <c r="CE328" s="306"/>
      <c r="CF328" s="306"/>
      <c r="CG328" s="306"/>
      <c r="CH328" s="306"/>
      <c r="CI328" s="306"/>
      <c r="CJ328" s="306"/>
      <c r="CK328" s="306"/>
      <c r="CL328" s="306"/>
      <c r="CM328" s="306"/>
      <c r="CN328" s="306"/>
      <c r="CO328" s="306"/>
      <c r="CP328" s="306"/>
      <c r="CQ328" s="306"/>
      <c r="CR328" s="306"/>
      <c r="CS328" s="306"/>
      <c r="CT328" s="306"/>
      <c r="CU328" s="306"/>
      <c r="CV328" s="306"/>
      <c r="CW328" s="306"/>
      <c r="CX328" s="306"/>
      <c r="CY328" s="306"/>
      <c r="CZ328" s="306"/>
      <c r="DA328" s="306"/>
      <c r="DB328" s="306"/>
      <c r="DC328" s="306"/>
      <c r="DD328" s="306"/>
      <c r="DE328" s="306"/>
      <c r="DF328" s="306"/>
      <c r="DG328" s="306"/>
      <c r="DH328" s="306"/>
      <c r="DI328" s="306"/>
      <c r="DJ328" s="306"/>
      <c r="DK328" s="306"/>
      <c r="DL328" s="306"/>
      <c r="DM328" s="306"/>
      <c r="DN328" s="306"/>
      <c r="DO328" s="306"/>
      <c r="DP328" s="306"/>
      <c r="DQ328" s="306"/>
      <c r="DR328" s="306"/>
      <c r="DS328" s="306"/>
      <c r="DT328" s="306"/>
      <c r="DU328" s="306"/>
      <c r="DV328" s="306"/>
      <c r="DW328" s="306"/>
      <c r="DX328" s="306"/>
      <c r="DY328" s="306"/>
      <c r="DZ328" s="306"/>
      <c r="EA328" s="306"/>
      <c r="EB328" s="306"/>
      <c r="EC328" s="306"/>
      <c r="ED328" s="306"/>
      <c r="EE328" s="306"/>
      <c r="EF328" s="306"/>
      <c r="EG328" s="306"/>
      <c r="EH328" s="306"/>
      <c r="EI328" s="306"/>
      <c r="EJ328" s="306"/>
      <c r="EK328" s="306"/>
      <c r="EL328" s="306"/>
      <c r="EM328" s="306"/>
      <c r="EN328" s="306"/>
      <c r="EO328" s="306"/>
      <c r="EP328" s="306"/>
      <c r="EQ328" s="306"/>
      <c r="ER328" s="306"/>
      <c r="ES328" s="306"/>
      <c r="ET328" s="306"/>
      <c r="EU328" s="306"/>
      <c r="EV328" s="306"/>
      <c r="EW328" s="306"/>
      <c r="EX328" s="306"/>
      <c r="EY328" s="306"/>
      <c r="EZ328" s="306"/>
      <c r="FA328" s="306"/>
      <c r="FB328" s="306"/>
      <c r="FC328" s="306"/>
      <c r="FD328" s="306"/>
      <c r="FE328" s="306"/>
      <c r="FF328" s="306"/>
      <c r="FG328" s="306"/>
      <c r="FH328" s="306"/>
      <c r="FI328" s="306"/>
      <c r="FJ328" s="306"/>
      <c r="FK328" s="306"/>
      <c r="FL328" s="306"/>
      <c r="FM328" s="306"/>
      <c r="FN328" s="306"/>
      <c r="FO328" s="306"/>
      <c r="FP328" s="306"/>
      <c r="FQ328" s="306"/>
      <c r="FR328" s="306"/>
      <c r="FS328" s="306"/>
      <c r="FT328" s="306"/>
      <c r="FU328" s="306"/>
      <c r="FV328" s="306"/>
      <c r="FW328" s="306"/>
      <c r="FX328" s="306"/>
      <c r="FY328" s="306"/>
      <c r="FZ328" s="306"/>
      <c r="GA328" s="306"/>
      <c r="GB328" s="306"/>
      <c r="GC328" s="306"/>
      <c r="GD328" s="306"/>
      <c r="GE328" s="306"/>
      <c r="GF328" s="306"/>
      <c r="GG328" s="306"/>
      <c r="GH328" s="306"/>
      <c r="GI328" s="306"/>
      <c r="GJ328" s="306"/>
      <c r="GK328" s="306"/>
      <c r="GL328" s="306"/>
      <c r="GM328" s="306"/>
      <c r="GN328" s="306"/>
      <c r="GO328" s="306"/>
      <c r="GP328" s="306"/>
      <c r="GQ328" s="306"/>
      <c r="GR328" s="306"/>
      <c r="GS328" s="306"/>
      <c r="GT328" s="306"/>
      <c r="GU328" s="306"/>
      <c r="GV328" s="306"/>
      <c r="GW328" s="306"/>
      <c r="GX328" s="306"/>
      <c r="GY328" s="306"/>
      <c r="GZ328" s="306"/>
      <c r="HA328" s="306"/>
      <c r="HB328" s="306"/>
      <c r="HC328" s="306"/>
      <c r="HD328" s="306"/>
      <c r="HE328" s="306"/>
      <c r="HF328" s="306"/>
      <c r="HG328" s="306"/>
      <c r="HH328" s="306"/>
      <c r="HI328" s="306"/>
      <c r="HJ328" s="306"/>
      <c r="HK328" s="306"/>
      <c r="HL328" s="306"/>
      <c r="HM328" s="306"/>
      <c r="HN328" s="306"/>
      <c r="HO328" s="306"/>
      <c r="HP328" s="306"/>
      <c r="HQ328" s="306"/>
      <c r="HR328" s="306"/>
      <c r="HS328" s="306"/>
      <c r="HT328" s="306"/>
      <c r="HU328" s="306"/>
      <c r="HV328" s="306"/>
      <c r="HW328" s="306"/>
      <c r="HX328" s="306"/>
      <c r="HY328" s="306"/>
      <c r="HZ328" s="306"/>
      <c r="IA328" s="306"/>
      <c r="IB328" s="306"/>
      <c r="IC328" s="306"/>
      <c r="ID328" s="306"/>
      <c r="IE328" s="306"/>
      <c r="IF328" s="306"/>
      <c r="IG328" s="306"/>
      <c r="IH328" s="306"/>
    </row>
    <row r="329" spans="1:242" s="219" customFormat="1" ht="15" customHeight="1" x14ac:dyDescent="0.3">
      <c r="A329" s="174">
        <v>7.05</v>
      </c>
      <c r="B329" s="231"/>
      <c r="C329" s="232" t="e">
        <f>VLOOKUP(BD.PD8[[#This Row],[Pos]],[18]!PPto[#Data],3,FALSE)</f>
        <v>#REF!</v>
      </c>
      <c r="D329" s="174" t="s">
        <v>23</v>
      </c>
      <c r="E329" s="305" t="str">
        <f>IF(BD.PD8[[#This Row],[.]]="*",VLOOKUP(BD.PD8[[#This Row],[Pos]],[18]Presupuesto!A:H,7,FALSE),"")</f>
        <v/>
      </c>
      <c r="F329" s="234" t="s">
        <v>539</v>
      </c>
      <c r="G329" s="174">
        <v>4600073165</v>
      </c>
      <c r="H329" s="174"/>
      <c r="I329" s="174" t="s">
        <v>1305</v>
      </c>
      <c r="J329" s="382">
        <v>1</v>
      </c>
      <c r="K329" s="174" t="s">
        <v>117</v>
      </c>
      <c r="L329" s="383">
        <f>IF(BD.PD8[[#This Row],[Mon]]="DOP",1,HLOOKUP(BD.PD8[[#This Row],[Mon]],Data!$J$1:$K$2,2,FALSE))</f>
        <v>65</v>
      </c>
      <c r="M329" s="400">
        <v>5549</v>
      </c>
      <c r="N329" s="395">
        <f>BD.PD8[[#This Row],[Cant.]]*BD.PD8[[#This Row],[ Tasa ]]*BD.PD8[[#This Row],[ Precio Und.]]</f>
        <v>360685</v>
      </c>
      <c r="O329" s="386">
        <v>0</v>
      </c>
      <c r="P329" s="395">
        <f>IF(BD.PD8[[#This Row],[Liquid. '[%']]]&lt;&gt;0,(BD.PD8[[#This Row],[Valor Neto '[DOP']]]*BD.PD8[[#This Row],[Liquid. '[%']]])+BD.PD8[[#This Row],[Valor Neto '[DOP']]],BD.PD8[[#This Row],[Valor Neto '[DOP']]])</f>
        <v>360685</v>
      </c>
      <c r="Q329" s="395">
        <f>BD.PD8[[#This Row],[Ppto. Orden Interna '[DOP']]]/HLOOKUP("USD",Data!$J$1:$K$2,2,FALSE)</f>
        <v>5549</v>
      </c>
      <c r="R329" s="398" t="s">
        <v>540</v>
      </c>
      <c r="S329" s="387"/>
      <c r="T329" s="387"/>
      <c r="U329" s="492" t="s">
        <v>406</v>
      </c>
      <c r="V329" s="493">
        <v>801672</v>
      </c>
      <c r="W329" s="494" t="s">
        <v>541</v>
      </c>
      <c r="X329" s="495">
        <v>4</v>
      </c>
      <c r="Y329" s="388">
        <v>0.5</v>
      </c>
      <c r="Z329" s="243">
        <f>BD.PD8[[#This Row],[Av.P1 '[%']]]*BD.PD8[[#This Row],[Ppto. Orden Interna '[DOP']]]</f>
        <v>180342.5</v>
      </c>
      <c r="AA329" s="495">
        <v>16</v>
      </c>
      <c r="AB329" s="388">
        <v>0.5</v>
      </c>
      <c r="AC329" s="243">
        <f>BD.PD8[[#This Row],[Av.P2 '[%']]]*BD.PD8[[#This Row],[Ppto. Orden Interna '[DOP']]]</f>
        <v>180342.5</v>
      </c>
      <c r="AD329" s="249"/>
      <c r="AE329" s="389"/>
      <c r="AF329" s="243">
        <f>BD.PD8[[#This Row],[Av.P3 '[%']]]*BD.PD8[[#This Row],[Ppto. Orden Interna '[DOP']]]</f>
        <v>0</v>
      </c>
      <c r="AG329" s="243"/>
      <c r="AH329" s="243"/>
      <c r="AI329" s="243"/>
      <c r="AJ329" s="243"/>
      <c r="AK329" s="243"/>
      <c r="AL329" s="243"/>
      <c r="AM329" s="496">
        <f>BD.PD8[[#This Row],[Pago 3]]+BD.PD8[[#This Row],[Pago 2]]+BD.PD8[[#This Row],[Pago 1]]</f>
        <v>360685</v>
      </c>
      <c r="AN329" s="308" t="s">
        <v>244</v>
      </c>
      <c r="AO329" s="308" t="s">
        <v>245</v>
      </c>
      <c r="AP329" s="308" t="s">
        <v>246</v>
      </c>
      <c r="AQ329" s="308" t="s">
        <v>247</v>
      </c>
      <c r="AR329" s="308">
        <v>594</v>
      </c>
      <c r="AS329" s="308" t="s">
        <v>258</v>
      </c>
      <c r="AT329" s="249" t="s">
        <v>1356</v>
      </c>
      <c r="AU329" s="306"/>
      <c r="AV329" s="306"/>
      <c r="AW329" s="306"/>
      <c r="AX329" s="306"/>
      <c r="AY329" s="306"/>
      <c r="AZ329" s="306"/>
      <c r="BA329" s="306"/>
      <c r="BB329" s="306"/>
      <c r="BC329" s="306"/>
      <c r="BD329" s="306"/>
      <c r="BE329" s="306"/>
      <c r="BF329" s="306"/>
      <c r="BG329" s="306"/>
      <c r="BH329" s="306"/>
      <c r="BI329" s="306"/>
      <c r="BJ329" s="306"/>
      <c r="BK329" s="306"/>
      <c r="BL329" s="306"/>
      <c r="BM329" s="306"/>
      <c r="BN329" s="306"/>
      <c r="BO329" s="306"/>
      <c r="BP329" s="306"/>
      <c r="BQ329" s="306"/>
      <c r="BR329" s="306"/>
      <c r="BS329" s="306"/>
      <c r="BT329" s="306"/>
      <c r="BU329" s="306"/>
      <c r="BV329" s="306"/>
      <c r="BW329" s="306"/>
      <c r="BX329" s="306"/>
      <c r="BY329" s="306"/>
      <c r="BZ329" s="306"/>
      <c r="CA329" s="306"/>
      <c r="CB329" s="306"/>
      <c r="CC329" s="306"/>
      <c r="CD329" s="306"/>
      <c r="CE329" s="306"/>
      <c r="CF329" s="306"/>
      <c r="CG329" s="306"/>
      <c r="CH329" s="306"/>
      <c r="CI329" s="306"/>
      <c r="CJ329" s="306"/>
      <c r="CK329" s="306"/>
      <c r="CL329" s="306"/>
      <c r="CM329" s="306"/>
      <c r="CN329" s="306"/>
      <c r="CO329" s="306"/>
      <c r="CP329" s="306"/>
      <c r="CQ329" s="306"/>
      <c r="CR329" s="306"/>
      <c r="CS329" s="306"/>
      <c r="CT329" s="306"/>
      <c r="CU329" s="306"/>
      <c r="CV329" s="306"/>
      <c r="CW329" s="306"/>
      <c r="CX329" s="306"/>
      <c r="CY329" s="306"/>
      <c r="CZ329" s="306"/>
      <c r="DA329" s="306"/>
      <c r="DB329" s="306"/>
      <c r="DC329" s="306"/>
      <c r="DD329" s="306"/>
      <c r="DE329" s="306"/>
      <c r="DF329" s="306"/>
      <c r="DG329" s="306"/>
      <c r="DH329" s="306"/>
      <c r="DI329" s="306"/>
      <c r="DJ329" s="306"/>
      <c r="DK329" s="306"/>
      <c r="DL329" s="306"/>
      <c r="DM329" s="306"/>
      <c r="DN329" s="306"/>
      <c r="DO329" s="306"/>
      <c r="DP329" s="306"/>
      <c r="DQ329" s="306"/>
      <c r="DR329" s="306"/>
      <c r="DS329" s="306"/>
      <c r="DT329" s="306"/>
      <c r="DU329" s="306"/>
      <c r="DV329" s="306"/>
      <c r="DW329" s="306"/>
      <c r="DX329" s="306"/>
      <c r="DY329" s="306"/>
      <c r="DZ329" s="306"/>
      <c r="EA329" s="306"/>
      <c r="EB329" s="306"/>
      <c r="EC329" s="306"/>
      <c r="ED329" s="306"/>
      <c r="EE329" s="306"/>
      <c r="EF329" s="306"/>
      <c r="EG329" s="306"/>
      <c r="EH329" s="306"/>
      <c r="EI329" s="306"/>
      <c r="EJ329" s="306"/>
      <c r="EK329" s="306"/>
      <c r="EL329" s="306"/>
      <c r="EM329" s="306"/>
      <c r="EN329" s="306"/>
      <c r="EO329" s="306"/>
      <c r="EP329" s="306"/>
      <c r="EQ329" s="306"/>
      <c r="ER329" s="306"/>
      <c r="ES329" s="306"/>
      <c r="ET329" s="306"/>
      <c r="EU329" s="306"/>
      <c r="EV329" s="306"/>
      <c r="EW329" s="306"/>
      <c r="EX329" s="306"/>
      <c r="EY329" s="306"/>
      <c r="EZ329" s="306"/>
      <c r="FA329" s="306"/>
      <c r="FB329" s="306"/>
      <c r="FC329" s="306"/>
      <c r="FD329" s="306"/>
      <c r="FE329" s="306"/>
      <c r="FF329" s="306"/>
      <c r="FG329" s="306"/>
      <c r="FH329" s="306"/>
      <c r="FI329" s="306"/>
      <c r="FJ329" s="306"/>
      <c r="FK329" s="306"/>
      <c r="FL329" s="306"/>
      <c r="FM329" s="306"/>
      <c r="FN329" s="306"/>
      <c r="FO329" s="306"/>
      <c r="FP329" s="306"/>
      <c r="FQ329" s="306"/>
      <c r="FR329" s="306"/>
      <c r="FS329" s="306"/>
      <c r="FT329" s="306"/>
      <c r="FU329" s="306"/>
      <c r="FV329" s="306"/>
      <c r="FW329" s="306"/>
      <c r="FX329" s="306"/>
      <c r="FY329" s="306"/>
      <c r="FZ329" s="306"/>
      <c r="GA329" s="306"/>
      <c r="GB329" s="306"/>
      <c r="GC329" s="306"/>
      <c r="GD329" s="306"/>
      <c r="GE329" s="306"/>
      <c r="GF329" s="306"/>
      <c r="GG329" s="306"/>
      <c r="GH329" s="306"/>
      <c r="GI329" s="306"/>
      <c r="GJ329" s="306"/>
      <c r="GK329" s="306"/>
      <c r="GL329" s="306"/>
      <c r="GM329" s="306"/>
      <c r="GN329" s="306"/>
      <c r="GO329" s="306"/>
      <c r="GP329" s="306"/>
      <c r="GQ329" s="306"/>
      <c r="GR329" s="306"/>
      <c r="GS329" s="306"/>
      <c r="GT329" s="306"/>
      <c r="GU329" s="306"/>
      <c r="GV329" s="306"/>
      <c r="GW329" s="306"/>
      <c r="GX329" s="306"/>
      <c r="GY329" s="306"/>
      <c r="GZ329" s="306"/>
      <c r="HA329" s="306"/>
      <c r="HB329" s="306"/>
      <c r="HC329" s="306"/>
      <c r="HD329" s="306"/>
      <c r="HE329" s="306"/>
      <c r="HF329" s="306"/>
      <c r="HG329" s="306"/>
      <c r="HH329" s="306"/>
      <c r="HI329" s="306"/>
      <c r="HJ329" s="306"/>
      <c r="HK329" s="306"/>
      <c r="HL329" s="306"/>
      <c r="HM329" s="306"/>
      <c r="HN329" s="306"/>
      <c r="HO329" s="306"/>
      <c r="HP329" s="306"/>
      <c r="HQ329" s="306"/>
      <c r="HR329" s="306"/>
      <c r="HS329" s="306"/>
      <c r="HT329" s="306"/>
      <c r="HU329" s="306"/>
      <c r="HV329" s="306"/>
      <c r="HW329" s="306"/>
      <c r="HX329" s="306"/>
      <c r="HY329" s="306"/>
      <c r="HZ329" s="306"/>
      <c r="IA329" s="306"/>
      <c r="IB329" s="306"/>
      <c r="IC329" s="306"/>
      <c r="ID329" s="306"/>
      <c r="IE329" s="306"/>
      <c r="IF329" s="306"/>
      <c r="IG329" s="306"/>
      <c r="IH329" s="306"/>
    </row>
    <row r="330" spans="1:242" s="219" customFormat="1" ht="15" customHeight="1" x14ac:dyDescent="0.3">
      <c r="A330" s="174">
        <v>7.06</v>
      </c>
      <c r="B330" s="231" t="s">
        <v>243</v>
      </c>
      <c r="C330" s="232" t="e">
        <f>VLOOKUP(BD.PD8[[#This Row],[Pos]],[18]!PPto[#Data],3,FALSE)</f>
        <v>#REF!</v>
      </c>
      <c r="D330" s="233" t="s">
        <v>243</v>
      </c>
      <c r="E330" s="305">
        <f>IF(BD.PD8[[#This Row],[.]]="*",VLOOKUP(BD.PD8[[#This Row],[Pos]],[18]Presupuesto!A:H,7,FALSE),"")</f>
        <v>0</v>
      </c>
      <c r="F330" s="234"/>
      <c r="G330" s="174"/>
      <c r="H330" s="174"/>
      <c r="I330" s="174"/>
      <c r="J330" s="392">
        <v>1</v>
      </c>
      <c r="K330" s="233" t="s">
        <v>117</v>
      </c>
      <c r="L330" s="383">
        <f>IF(BD.PD8[[#This Row],[Mon]]="DOP",1,HLOOKUP(BD.PD8[[#This Row],[Mon]],Data!$J$1:$K$2,2,FALSE))</f>
        <v>65</v>
      </c>
      <c r="M330" s="490">
        <v>0</v>
      </c>
      <c r="N330" s="243">
        <f>BD.PD8[[#This Row],[Cant.]]*BD.PD8[[#This Row],[ Tasa ]]*BD.PD8[[#This Row],[ Precio Und.]]</f>
        <v>0</v>
      </c>
      <c r="O330" s="491">
        <v>0</v>
      </c>
      <c r="P330" s="243">
        <f>IF(BD.PD8[[#This Row],[Liquid. '[%']]]&lt;&gt;0,(BD.PD8[[#This Row],[Valor Neto '[DOP']]]*BD.PD8[[#This Row],[Liquid. '[%']]])+BD.PD8[[#This Row],[Valor Neto '[DOP']]],BD.PD8[[#This Row],[Valor Neto '[DOP']]])</f>
        <v>0</v>
      </c>
      <c r="Q330" s="243">
        <f>BD.PD8[[#This Row],[Ppto. Orden Interna '[DOP']]]/HLOOKUP("USD",Data!$J$1:$K$2,2,FALSE)</f>
        <v>0</v>
      </c>
      <c r="R330" s="381"/>
      <c r="S330" s="387"/>
      <c r="T330" s="387"/>
      <c r="U330" s="492" t="s">
        <v>406</v>
      </c>
      <c r="V330" s="493">
        <v>801672</v>
      </c>
      <c r="W330" s="494"/>
      <c r="X330" s="495"/>
      <c r="Y330" s="388"/>
      <c r="Z330" s="243">
        <f>BD.PD8[[#This Row],[Av.P1 '[%']]]*BD.PD8[[#This Row],[Ppto. Orden Interna '[DOP']]]</f>
        <v>0</v>
      </c>
      <c r="AA330" s="249"/>
      <c r="AB330" s="389"/>
      <c r="AC330" s="243">
        <f>BD.PD8[[#This Row],[Av.P2 '[%']]]*BD.PD8[[#This Row],[Ppto. Orden Interna '[DOP']]]</f>
        <v>0</v>
      </c>
      <c r="AD330" s="249"/>
      <c r="AE330" s="389"/>
      <c r="AF330" s="243">
        <f>BD.PD8[[#This Row],[Av.P3 '[%']]]*BD.PD8[[#This Row],[Ppto. Orden Interna '[DOP']]]</f>
        <v>0</v>
      </c>
      <c r="AG330" s="243"/>
      <c r="AH330" s="243"/>
      <c r="AI330" s="243"/>
      <c r="AJ330" s="243"/>
      <c r="AK330" s="243"/>
      <c r="AL330" s="243"/>
      <c r="AM330" s="496">
        <f>BD.PD8[[#This Row],[Pago 3]]+BD.PD8[[#This Row],[Pago 2]]+BD.PD8[[#This Row],[Pago 1]]</f>
        <v>0</v>
      </c>
      <c r="AN330" s="308" t="s">
        <v>244</v>
      </c>
      <c r="AO330" s="308" t="s">
        <v>245</v>
      </c>
      <c r="AP330" s="308" t="s">
        <v>246</v>
      </c>
      <c r="AQ330" s="308" t="s">
        <v>247</v>
      </c>
      <c r="AR330" s="308">
        <v>594</v>
      </c>
      <c r="AS330" s="308" t="s">
        <v>248</v>
      </c>
      <c r="AT330" s="249" t="s">
        <v>1356</v>
      </c>
      <c r="AU330" s="306"/>
      <c r="AV330" s="306"/>
      <c r="AW330" s="306"/>
      <c r="AX330" s="306"/>
      <c r="AY330" s="306"/>
      <c r="AZ330" s="306"/>
      <c r="BA330" s="306"/>
      <c r="BB330" s="306"/>
      <c r="BC330" s="306"/>
      <c r="BD330" s="306"/>
      <c r="BE330" s="306"/>
      <c r="BF330" s="306"/>
      <c r="BG330" s="306"/>
      <c r="BH330" s="306"/>
      <c r="BI330" s="306"/>
      <c r="BJ330" s="306"/>
      <c r="BK330" s="306"/>
      <c r="BL330" s="306"/>
      <c r="BM330" s="306"/>
      <c r="BN330" s="306"/>
      <c r="BO330" s="306"/>
      <c r="BP330" s="306"/>
      <c r="BQ330" s="306"/>
      <c r="BR330" s="306"/>
      <c r="BS330" s="306"/>
      <c r="BT330" s="306"/>
      <c r="BU330" s="306"/>
      <c r="BV330" s="306"/>
      <c r="BW330" s="306"/>
      <c r="BX330" s="306"/>
      <c r="BY330" s="306"/>
      <c r="BZ330" s="306"/>
      <c r="CA330" s="306"/>
      <c r="CB330" s="306"/>
      <c r="CC330" s="306"/>
      <c r="CD330" s="306"/>
      <c r="CE330" s="306"/>
      <c r="CF330" s="306"/>
      <c r="CG330" s="306"/>
      <c r="CH330" s="306"/>
      <c r="CI330" s="306"/>
      <c r="CJ330" s="306"/>
      <c r="CK330" s="306"/>
      <c r="CL330" s="306"/>
      <c r="CM330" s="306"/>
      <c r="CN330" s="306"/>
      <c r="CO330" s="306"/>
      <c r="CP330" s="306"/>
      <c r="CQ330" s="306"/>
      <c r="CR330" s="306"/>
      <c r="CS330" s="306"/>
      <c r="CT330" s="306"/>
      <c r="CU330" s="306"/>
      <c r="CV330" s="306"/>
      <c r="CW330" s="306"/>
      <c r="CX330" s="306"/>
      <c r="CY330" s="306"/>
      <c r="CZ330" s="306"/>
      <c r="DA330" s="306"/>
      <c r="DB330" s="306"/>
      <c r="DC330" s="306"/>
      <c r="DD330" s="306"/>
      <c r="DE330" s="306"/>
      <c r="DF330" s="306"/>
      <c r="DG330" s="306"/>
      <c r="DH330" s="306"/>
      <c r="DI330" s="306"/>
      <c r="DJ330" s="306"/>
      <c r="DK330" s="306"/>
      <c r="DL330" s="306"/>
      <c r="DM330" s="306"/>
      <c r="DN330" s="306"/>
      <c r="DO330" s="306"/>
      <c r="DP330" s="306"/>
      <c r="DQ330" s="306"/>
      <c r="DR330" s="306"/>
      <c r="DS330" s="306"/>
      <c r="DT330" s="306"/>
      <c r="DU330" s="306"/>
      <c r="DV330" s="306"/>
      <c r="DW330" s="306"/>
      <c r="DX330" s="306"/>
      <c r="DY330" s="306"/>
      <c r="DZ330" s="306"/>
      <c r="EA330" s="306"/>
      <c r="EB330" s="306"/>
      <c r="EC330" s="306"/>
      <c r="ED330" s="306"/>
      <c r="EE330" s="306"/>
      <c r="EF330" s="306"/>
      <c r="EG330" s="306"/>
      <c r="EH330" s="306"/>
      <c r="EI330" s="306"/>
      <c r="EJ330" s="306"/>
      <c r="EK330" s="306"/>
      <c r="EL330" s="306"/>
      <c r="EM330" s="306"/>
      <c r="EN330" s="306"/>
      <c r="EO330" s="306"/>
      <c r="EP330" s="306"/>
      <c r="EQ330" s="306"/>
      <c r="ER330" s="306"/>
      <c r="ES330" s="306"/>
      <c r="ET330" s="306"/>
      <c r="EU330" s="306"/>
      <c r="EV330" s="306"/>
      <c r="EW330" s="306"/>
      <c r="EX330" s="306"/>
      <c r="EY330" s="306"/>
      <c r="EZ330" s="306"/>
      <c r="FA330" s="306"/>
      <c r="FB330" s="306"/>
      <c r="FC330" s="306"/>
      <c r="FD330" s="306"/>
      <c r="FE330" s="306"/>
      <c r="FF330" s="306"/>
      <c r="FG330" s="306"/>
      <c r="FH330" s="306"/>
      <c r="FI330" s="306"/>
      <c r="FJ330" s="306"/>
      <c r="FK330" s="306"/>
      <c r="FL330" s="306"/>
      <c r="FM330" s="306"/>
      <c r="FN330" s="306"/>
      <c r="FO330" s="306"/>
      <c r="FP330" s="306"/>
      <c r="FQ330" s="306"/>
      <c r="FR330" s="306"/>
      <c r="FS330" s="306"/>
      <c r="FT330" s="306"/>
      <c r="FU330" s="306"/>
      <c r="FV330" s="306"/>
      <c r="FW330" s="306"/>
      <c r="FX330" s="306"/>
      <c r="FY330" s="306"/>
      <c r="FZ330" s="306"/>
      <c r="GA330" s="306"/>
      <c r="GB330" s="306"/>
      <c r="GC330" s="306"/>
      <c r="GD330" s="306"/>
      <c r="GE330" s="306"/>
      <c r="GF330" s="306"/>
      <c r="GG330" s="306"/>
      <c r="GH330" s="306"/>
      <c r="GI330" s="306"/>
      <c r="GJ330" s="306"/>
      <c r="GK330" s="306"/>
      <c r="GL330" s="306"/>
      <c r="GM330" s="306"/>
      <c r="GN330" s="306"/>
      <c r="GO330" s="306"/>
      <c r="GP330" s="306"/>
      <c r="GQ330" s="306"/>
      <c r="GR330" s="306"/>
      <c r="GS330" s="306"/>
      <c r="GT330" s="306"/>
      <c r="GU330" s="306"/>
      <c r="GV330" s="306"/>
      <c r="GW330" s="306"/>
      <c r="GX330" s="306"/>
      <c r="GY330" s="306"/>
      <c r="GZ330" s="306"/>
      <c r="HA330" s="306"/>
      <c r="HB330" s="306"/>
      <c r="HC330" s="306"/>
      <c r="HD330" s="306"/>
      <c r="HE330" s="306"/>
      <c r="HF330" s="306"/>
      <c r="HG330" s="306"/>
      <c r="HH330" s="306"/>
      <c r="HI330" s="306"/>
      <c r="HJ330" s="306"/>
      <c r="HK330" s="306"/>
      <c r="HL330" s="306"/>
      <c r="HM330" s="306"/>
      <c r="HN330" s="306"/>
      <c r="HO330" s="306"/>
      <c r="HP330" s="306"/>
      <c r="HQ330" s="306"/>
      <c r="HR330" s="306"/>
      <c r="HS330" s="306"/>
      <c r="HT330" s="306"/>
      <c r="HU330" s="306"/>
      <c r="HV330" s="306"/>
      <c r="HW330" s="306"/>
      <c r="HX330" s="306"/>
      <c r="HY330" s="306"/>
      <c r="HZ330" s="306"/>
      <c r="IA330" s="306"/>
      <c r="IB330" s="306"/>
      <c r="IC330" s="306"/>
      <c r="ID330" s="306"/>
      <c r="IE330" s="306"/>
      <c r="IF330" s="306"/>
      <c r="IG330" s="306"/>
      <c r="IH330" s="306"/>
    </row>
    <row r="331" spans="1:242" s="219" customFormat="1" ht="15" customHeight="1" x14ac:dyDescent="0.3">
      <c r="A331" s="174">
        <v>7.07</v>
      </c>
      <c r="B331" s="231" t="s">
        <v>243</v>
      </c>
      <c r="C331" s="232" t="e">
        <f>VLOOKUP(BD.PD8[[#This Row],[Pos]],[18]!PPto[#Data],3,FALSE)</f>
        <v>#REF!</v>
      </c>
      <c r="D331" s="233" t="s">
        <v>243</v>
      </c>
      <c r="E331" s="305">
        <f>IF(BD.PD8[[#This Row],[.]]="*",VLOOKUP(BD.PD8[[#This Row],[Pos]],[18]Presupuesto!A:H,7,FALSE),"")</f>
        <v>0</v>
      </c>
      <c r="F331" s="234"/>
      <c r="G331" s="174"/>
      <c r="H331" s="174"/>
      <c r="I331" s="174"/>
      <c r="J331" s="392">
        <v>0</v>
      </c>
      <c r="K331" s="233" t="s">
        <v>117</v>
      </c>
      <c r="L331" s="383">
        <f>IF(BD.PD8[[#This Row],[Mon]]="DOP",1,HLOOKUP(BD.PD8[[#This Row],[Mon]],Data!$J$1:$K$2,2,FALSE))</f>
        <v>65</v>
      </c>
      <c r="M331" s="490">
        <v>0</v>
      </c>
      <c r="N331" s="243">
        <f>BD.PD8[[#This Row],[Cant.]]*BD.PD8[[#This Row],[ Tasa ]]*BD.PD8[[#This Row],[ Precio Und.]]</f>
        <v>0</v>
      </c>
      <c r="O331" s="491">
        <v>0</v>
      </c>
      <c r="P331" s="243">
        <f>IF(BD.PD8[[#This Row],[Liquid. '[%']]]&lt;&gt;0,(BD.PD8[[#This Row],[Valor Neto '[DOP']]]*BD.PD8[[#This Row],[Liquid. '[%']]])+BD.PD8[[#This Row],[Valor Neto '[DOP']]],BD.PD8[[#This Row],[Valor Neto '[DOP']]])</f>
        <v>0</v>
      </c>
      <c r="Q331" s="243">
        <f>BD.PD8[[#This Row],[Ppto. Orden Interna '[DOP']]]/HLOOKUP("USD",Data!$J$1:$K$2,2,FALSE)</f>
        <v>0</v>
      </c>
      <c r="R331" s="381"/>
      <c r="S331" s="387"/>
      <c r="T331" s="387"/>
      <c r="U331" s="492" t="s">
        <v>406</v>
      </c>
      <c r="V331" s="493">
        <v>801672</v>
      </c>
      <c r="W331" s="494"/>
      <c r="X331" s="495">
        <v>7</v>
      </c>
      <c r="Y331" s="388">
        <v>0.5</v>
      </c>
      <c r="Z331" s="243">
        <f>BD.PD8[[#This Row],[Av.P1 '[%']]]*BD.PD8[[#This Row],[Ppto. Orden Interna '[DOP']]]</f>
        <v>0</v>
      </c>
      <c r="AA331" s="495">
        <v>10</v>
      </c>
      <c r="AB331" s="388">
        <v>0.5</v>
      </c>
      <c r="AC331" s="243">
        <f>BD.PD8[[#This Row],[Av.P2 '[%']]]*BD.PD8[[#This Row],[Ppto. Orden Interna '[DOP']]]</f>
        <v>0</v>
      </c>
      <c r="AD331" s="249"/>
      <c r="AE331" s="389"/>
      <c r="AF331" s="243">
        <f>BD.PD8[[#This Row],[Av.P3 '[%']]]*BD.PD8[[#This Row],[Ppto. Orden Interna '[DOP']]]</f>
        <v>0</v>
      </c>
      <c r="AG331" s="243"/>
      <c r="AH331" s="243"/>
      <c r="AI331" s="243"/>
      <c r="AJ331" s="243"/>
      <c r="AK331" s="243"/>
      <c r="AL331" s="243"/>
      <c r="AM331" s="496">
        <f>BD.PD8[[#This Row],[Pago 3]]+BD.PD8[[#This Row],[Pago 2]]+BD.PD8[[#This Row],[Pago 1]]</f>
        <v>0</v>
      </c>
      <c r="AN331" s="308" t="s">
        <v>244</v>
      </c>
      <c r="AO331" s="308" t="s">
        <v>245</v>
      </c>
      <c r="AP331" s="308" t="s">
        <v>246</v>
      </c>
      <c r="AQ331" s="308" t="s">
        <v>247</v>
      </c>
      <c r="AR331" s="308">
        <v>594</v>
      </c>
      <c r="AS331" s="308" t="s">
        <v>248</v>
      </c>
      <c r="AT331" s="249" t="s">
        <v>1356</v>
      </c>
      <c r="AU331" s="306"/>
      <c r="AV331" s="306"/>
      <c r="AW331" s="306"/>
      <c r="AX331" s="306"/>
      <c r="AY331" s="306"/>
      <c r="AZ331" s="306"/>
      <c r="BA331" s="306"/>
      <c r="BB331" s="306"/>
      <c r="BC331" s="306"/>
      <c r="BD331" s="306"/>
      <c r="BE331" s="306"/>
      <c r="BF331" s="306"/>
      <c r="BG331" s="306"/>
      <c r="BH331" s="306"/>
      <c r="BI331" s="306"/>
      <c r="BJ331" s="306"/>
      <c r="BK331" s="306"/>
      <c r="BL331" s="306"/>
      <c r="BM331" s="306"/>
      <c r="BN331" s="306"/>
      <c r="BO331" s="306"/>
      <c r="BP331" s="306"/>
      <c r="BQ331" s="306"/>
      <c r="BR331" s="306"/>
      <c r="BS331" s="306"/>
      <c r="BT331" s="306"/>
      <c r="BU331" s="306"/>
      <c r="BV331" s="306"/>
      <c r="BW331" s="306"/>
      <c r="BX331" s="306"/>
      <c r="BY331" s="306"/>
      <c r="BZ331" s="306"/>
      <c r="CA331" s="306"/>
      <c r="CB331" s="306"/>
      <c r="CC331" s="306"/>
      <c r="CD331" s="306"/>
      <c r="CE331" s="306"/>
      <c r="CF331" s="306"/>
      <c r="CG331" s="306"/>
      <c r="CH331" s="306"/>
      <c r="CI331" s="306"/>
      <c r="CJ331" s="306"/>
      <c r="CK331" s="306"/>
      <c r="CL331" s="306"/>
      <c r="CM331" s="306"/>
      <c r="CN331" s="306"/>
      <c r="CO331" s="306"/>
      <c r="CP331" s="306"/>
      <c r="CQ331" s="306"/>
      <c r="CR331" s="306"/>
      <c r="CS331" s="306"/>
      <c r="CT331" s="306"/>
      <c r="CU331" s="306"/>
      <c r="CV331" s="306"/>
      <c r="CW331" s="306"/>
      <c r="CX331" s="306"/>
      <c r="CY331" s="306"/>
      <c r="CZ331" s="306"/>
      <c r="DA331" s="306"/>
      <c r="DB331" s="306"/>
      <c r="DC331" s="306"/>
      <c r="DD331" s="306"/>
      <c r="DE331" s="306"/>
      <c r="DF331" s="306"/>
      <c r="DG331" s="306"/>
      <c r="DH331" s="306"/>
      <c r="DI331" s="306"/>
      <c r="DJ331" s="306"/>
      <c r="DK331" s="306"/>
      <c r="DL331" s="306"/>
      <c r="DM331" s="306"/>
      <c r="DN331" s="306"/>
      <c r="DO331" s="306"/>
      <c r="DP331" s="306"/>
      <c r="DQ331" s="306"/>
      <c r="DR331" s="306"/>
      <c r="DS331" s="306"/>
      <c r="DT331" s="306"/>
      <c r="DU331" s="306"/>
      <c r="DV331" s="306"/>
      <c r="DW331" s="306"/>
      <c r="DX331" s="306"/>
      <c r="DY331" s="306"/>
      <c r="DZ331" s="306"/>
      <c r="EA331" s="306"/>
      <c r="EB331" s="306"/>
      <c r="EC331" s="306"/>
      <c r="ED331" s="306"/>
      <c r="EE331" s="306"/>
      <c r="EF331" s="306"/>
      <c r="EG331" s="306"/>
      <c r="EH331" s="306"/>
      <c r="EI331" s="306"/>
      <c r="EJ331" s="306"/>
      <c r="EK331" s="306"/>
      <c r="EL331" s="306"/>
      <c r="EM331" s="306"/>
      <c r="EN331" s="306"/>
      <c r="EO331" s="306"/>
      <c r="EP331" s="306"/>
      <c r="EQ331" s="306"/>
      <c r="ER331" s="306"/>
      <c r="ES331" s="306"/>
      <c r="ET331" s="306"/>
      <c r="EU331" s="306"/>
      <c r="EV331" s="306"/>
      <c r="EW331" s="306"/>
      <c r="EX331" s="306"/>
      <c r="EY331" s="306"/>
      <c r="EZ331" s="306"/>
      <c r="FA331" s="306"/>
      <c r="FB331" s="306"/>
      <c r="FC331" s="306"/>
      <c r="FD331" s="306"/>
      <c r="FE331" s="306"/>
      <c r="FF331" s="306"/>
      <c r="FG331" s="306"/>
      <c r="FH331" s="306"/>
      <c r="FI331" s="306"/>
      <c r="FJ331" s="306"/>
      <c r="FK331" s="306"/>
      <c r="FL331" s="306"/>
      <c r="FM331" s="306"/>
      <c r="FN331" s="306"/>
      <c r="FO331" s="306"/>
      <c r="FP331" s="306"/>
      <c r="FQ331" s="306"/>
      <c r="FR331" s="306"/>
      <c r="FS331" s="306"/>
      <c r="FT331" s="306"/>
      <c r="FU331" s="306"/>
      <c r="FV331" s="306"/>
      <c r="FW331" s="306"/>
      <c r="FX331" s="306"/>
      <c r="FY331" s="306"/>
      <c r="FZ331" s="306"/>
      <c r="GA331" s="306"/>
      <c r="GB331" s="306"/>
      <c r="GC331" s="306"/>
      <c r="GD331" s="306"/>
      <c r="GE331" s="306"/>
      <c r="GF331" s="306"/>
      <c r="GG331" s="306"/>
      <c r="GH331" s="306"/>
      <c r="GI331" s="306"/>
      <c r="GJ331" s="306"/>
      <c r="GK331" s="306"/>
      <c r="GL331" s="306"/>
      <c r="GM331" s="306"/>
      <c r="GN331" s="306"/>
      <c r="GO331" s="306"/>
      <c r="GP331" s="306"/>
      <c r="GQ331" s="306"/>
      <c r="GR331" s="306"/>
      <c r="GS331" s="306"/>
      <c r="GT331" s="306"/>
      <c r="GU331" s="306"/>
      <c r="GV331" s="306"/>
      <c r="GW331" s="306"/>
      <c r="GX331" s="306"/>
      <c r="GY331" s="306"/>
      <c r="GZ331" s="306"/>
      <c r="HA331" s="306"/>
      <c r="HB331" s="306"/>
      <c r="HC331" s="306"/>
      <c r="HD331" s="306"/>
      <c r="HE331" s="306"/>
      <c r="HF331" s="306"/>
      <c r="HG331" s="306"/>
      <c r="HH331" s="306"/>
      <c r="HI331" s="306"/>
      <c r="HJ331" s="306"/>
      <c r="HK331" s="306"/>
      <c r="HL331" s="306"/>
      <c r="HM331" s="306"/>
      <c r="HN331" s="306"/>
      <c r="HO331" s="306"/>
      <c r="HP331" s="306"/>
      <c r="HQ331" s="306"/>
      <c r="HR331" s="306"/>
      <c r="HS331" s="306"/>
      <c r="HT331" s="306"/>
      <c r="HU331" s="306"/>
      <c r="HV331" s="306"/>
      <c r="HW331" s="306"/>
      <c r="HX331" s="306"/>
      <c r="HY331" s="306"/>
      <c r="HZ331" s="306"/>
      <c r="IA331" s="306"/>
      <c r="IB331" s="306"/>
      <c r="IC331" s="306"/>
      <c r="ID331" s="306"/>
      <c r="IE331" s="306"/>
      <c r="IF331" s="306"/>
      <c r="IG331" s="306"/>
      <c r="IH331" s="306"/>
    </row>
    <row r="332" spans="1:242" s="219" customFormat="1" ht="15" customHeight="1" x14ac:dyDescent="0.3">
      <c r="A332" s="174">
        <v>7.07</v>
      </c>
      <c r="B332" s="231"/>
      <c r="C332" s="232" t="e">
        <f>VLOOKUP(BD.PD8[[#This Row],[Pos]],[18]!PPto[#Data],3,FALSE)</f>
        <v>#REF!</v>
      </c>
      <c r="D332" s="233" t="s">
        <v>243</v>
      </c>
      <c r="E332" s="305" t="str">
        <f>IF(BD.PD8[[#This Row],[.]]="*",VLOOKUP(BD.PD8[[#This Row],[Pos]],[18]Presupuesto!A:H,7,FALSE),"")</f>
        <v/>
      </c>
      <c r="F332" s="234"/>
      <c r="G332" s="174"/>
      <c r="H332" s="174"/>
      <c r="I332" s="174"/>
      <c r="J332" s="392">
        <v>0</v>
      </c>
      <c r="K332" s="233" t="s">
        <v>117</v>
      </c>
      <c r="L332" s="383">
        <f>IF(BD.PD8[[#This Row],[Mon]]="DOP",1,HLOOKUP(BD.PD8[[#This Row],[Mon]],Data!$J$1:$K$2,2,FALSE))</f>
        <v>65</v>
      </c>
      <c r="M332" s="490">
        <v>0</v>
      </c>
      <c r="N332" s="243">
        <f>BD.PD8[[#This Row],[Cant.]]*BD.PD8[[#This Row],[ Tasa ]]*BD.PD8[[#This Row],[ Precio Und.]]</f>
        <v>0</v>
      </c>
      <c r="O332" s="491">
        <v>0</v>
      </c>
      <c r="P332" s="243">
        <f>IF(BD.PD8[[#This Row],[Liquid. '[%']]]&lt;&gt;0,(BD.PD8[[#This Row],[Valor Neto '[DOP']]]*BD.PD8[[#This Row],[Liquid. '[%']]])+BD.PD8[[#This Row],[Valor Neto '[DOP']]],BD.PD8[[#This Row],[Valor Neto '[DOP']]])</f>
        <v>0</v>
      </c>
      <c r="Q332" s="243">
        <f>BD.PD8[[#This Row],[Ppto. Orden Interna '[DOP']]]/HLOOKUP("USD",Data!$J$1:$K$2,2,FALSE)</f>
        <v>0</v>
      </c>
      <c r="R332" s="381"/>
      <c r="S332" s="387"/>
      <c r="T332" s="387"/>
      <c r="U332" s="492" t="s">
        <v>406</v>
      </c>
      <c r="V332" s="493">
        <v>801672</v>
      </c>
      <c r="W332" s="494"/>
      <c r="X332" s="495">
        <v>7</v>
      </c>
      <c r="Y332" s="388">
        <v>0.5</v>
      </c>
      <c r="Z332" s="243">
        <f>BD.PD8[[#This Row],[Av.P1 '[%']]]*BD.PD8[[#This Row],[Ppto. Orden Interna '[DOP']]]</f>
        <v>0</v>
      </c>
      <c r="AA332" s="495">
        <v>10</v>
      </c>
      <c r="AB332" s="388">
        <v>0.5</v>
      </c>
      <c r="AC332" s="243">
        <f>BD.PD8[[#This Row],[Av.P2 '[%']]]*BD.PD8[[#This Row],[Ppto. Orden Interna '[DOP']]]</f>
        <v>0</v>
      </c>
      <c r="AD332" s="249"/>
      <c r="AE332" s="389"/>
      <c r="AF332" s="243">
        <f>BD.PD8[[#This Row],[Av.P3 '[%']]]*BD.PD8[[#This Row],[Ppto. Orden Interna '[DOP']]]</f>
        <v>0</v>
      </c>
      <c r="AG332" s="243"/>
      <c r="AH332" s="243"/>
      <c r="AI332" s="243"/>
      <c r="AJ332" s="243"/>
      <c r="AK332" s="243"/>
      <c r="AL332" s="243"/>
      <c r="AM332" s="496">
        <f>BD.PD8[[#This Row],[Pago 3]]+BD.PD8[[#This Row],[Pago 2]]+BD.PD8[[#This Row],[Pago 1]]</f>
        <v>0</v>
      </c>
      <c r="AN332" s="308" t="s">
        <v>244</v>
      </c>
      <c r="AO332" s="308" t="s">
        <v>245</v>
      </c>
      <c r="AP332" s="308" t="s">
        <v>246</v>
      </c>
      <c r="AQ332" s="308" t="s">
        <v>247</v>
      </c>
      <c r="AR332" s="308">
        <v>594</v>
      </c>
      <c r="AS332" s="308" t="s">
        <v>248</v>
      </c>
      <c r="AT332" s="249" t="s">
        <v>1356</v>
      </c>
      <c r="AU332" s="306"/>
      <c r="AV332" s="306"/>
      <c r="AW332" s="306"/>
      <c r="AX332" s="306"/>
      <c r="AY332" s="306"/>
      <c r="AZ332" s="306"/>
      <c r="BA332" s="306"/>
      <c r="BB332" s="306"/>
      <c r="BC332" s="306"/>
      <c r="BD332" s="306"/>
      <c r="BE332" s="306"/>
      <c r="BF332" s="306"/>
      <c r="BG332" s="306"/>
      <c r="BH332" s="306"/>
      <c r="BI332" s="306"/>
      <c r="BJ332" s="306"/>
      <c r="BK332" s="306"/>
      <c r="BL332" s="306"/>
      <c r="BM332" s="306"/>
      <c r="BN332" s="306"/>
      <c r="BO332" s="306"/>
      <c r="BP332" s="306"/>
      <c r="BQ332" s="306"/>
      <c r="BR332" s="306"/>
      <c r="BS332" s="306"/>
      <c r="BT332" s="306"/>
      <c r="BU332" s="306"/>
      <c r="BV332" s="306"/>
      <c r="BW332" s="306"/>
      <c r="BX332" s="306"/>
      <c r="BY332" s="306"/>
      <c r="BZ332" s="306"/>
      <c r="CA332" s="306"/>
      <c r="CB332" s="306"/>
      <c r="CC332" s="306"/>
      <c r="CD332" s="306"/>
      <c r="CE332" s="306"/>
      <c r="CF332" s="306"/>
      <c r="CG332" s="306"/>
      <c r="CH332" s="306"/>
      <c r="CI332" s="306"/>
      <c r="CJ332" s="306"/>
      <c r="CK332" s="306"/>
      <c r="CL332" s="306"/>
      <c r="CM332" s="306"/>
      <c r="CN332" s="306"/>
      <c r="CO332" s="306"/>
      <c r="CP332" s="306"/>
      <c r="CQ332" s="306"/>
      <c r="CR332" s="306"/>
      <c r="CS332" s="306"/>
      <c r="CT332" s="306"/>
      <c r="CU332" s="306"/>
      <c r="CV332" s="306"/>
      <c r="CW332" s="306"/>
      <c r="CX332" s="306"/>
      <c r="CY332" s="306"/>
      <c r="CZ332" s="306"/>
      <c r="DA332" s="306"/>
      <c r="DB332" s="306"/>
      <c r="DC332" s="306"/>
      <c r="DD332" s="306"/>
      <c r="DE332" s="306"/>
      <c r="DF332" s="306"/>
      <c r="DG332" s="306"/>
      <c r="DH332" s="306"/>
      <c r="DI332" s="306"/>
      <c r="DJ332" s="306"/>
      <c r="DK332" s="306"/>
      <c r="DL332" s="306"/>
      <c r="DM332" s="306"/>
      <c r="DN332" s="306"/>
      <c r="DO332" s="306"/>
      <c r="DP332" s="306"/>
      <c r="DQ332" s="306"/>
      <c r="DR332" s="306"/>
      <c r="DS332" s="306"/>
      <c r="DT332" s="306"/>
      <c r="DU332" s="306"/>
      <c r="DV332" s="306"/>
      <c r="DW332" s="306"/>
      <c r="DX332" s="306"/>
      <c r="DY332" s="306"/>
      <c r="DZ332" s="306"/>
      <c r="EA332" s="306"/>
      <c r="EB332" s="306"/>
      <c r="EC332" s="306"/>
      <c r="ED332" s="306"/>
      <c r="EE332" s="306"/>
      <c r="EF332" s="306"/>
      <c r="EG332" s="306"/>
      <c r="EH332" s="306"/>
      <c r="EI332" s="306"/>
      <c r="EJ332" s="306"/>
      <c r="EK332" s="306"/>
      <c r="EL332" s="306"/>
      <c r="EM332" s="306"/>
      <c r="EN332" s="306"/>
      <c r="EO332" s="306"/>
      <c r="EP332" s="306"/>
      <c r="EQ332" s="306"/>
      <c r="ER332" s="306"/>
      <c r="ES332" s="306"/>
      <c r="ET332" s="306"/>
      <c r="EU332" s="306"/>
      <c r="EV332" s="306"/>
      <c r="EW332" s="306"/>
      <c r="EX332" s="306"/>
      <c r="EY332" s="306"/>
      <c r="EZ332" s="306"/>
      <c r="FA332" s="306"/>
      <c r="FB332" s="306"/>
      <c r="FC332" s="306"/>
      <c r="FD332" s="306"/>
      <c r="FE332" s="306"/>
      <c r="FF332" s="306"/>
      <c r="FG332" s="306"/>
      <c r="FH332" s="306"/>
      <c r="FI332" s="306"/>
      <c r="FJ332" s="306"/>
      <c r="FK332" s="306"/>
      <c r="FL332" s="306"/>
      <c r="FM332" s="306"/>
      <c r="FN332" s="306"/>
      <c r="FO332" s="306"/>
      <c r="FP332" s="306"/>
      <c r="FQ332" s="306"/>
      <c r="FR332" s="306"/>
      <c r="FS332" s="306"/>
      <c r="FT332" s="306"/>
      <c r="FU332" s="306"/>
      <c r="FV332" s="306"/>
      <c r="FW332" s="306"/>
      <c r="FX332" s="306"/>
      <c r="FY332" s="306"/>
      <c r="FZ332" s="306"/>
      <c r="GA332" s="306"/>
      <c r="GB332" s="306"/>
      <c r="GC332" s="306"/>
      <c r="GD332" s="306"/>
      <c r="GE332" s="306"/>
      <c r="GF332" s="306"/>
      <c r="GG332" s="306"/>
      <c r="GH332" s="306"/>
      <c r="GI332" s="306"/>
      <c r="GJ332" s="306"/>
      <c r="GK332" s="306"/>
      <c r="GL332" s="306"/>
      <c r="GM332" s="306"/>
      <c r="GN332" s="306"/>
      <c r="GO332" s="306"/>
      <c r="GP332" s="306"/>
      <c r="GQ332" s="306"/>
      <c r="GR332" s="306"/>
      <c r="GS332" s="306"/>
      <c r="GT332" s="306"/>
      <c r="GU332" s="306"/>
      <c r="GV332" s="306"/>
      <c r="GW332" s="306"/>
      <c r="GX332" s="306"/>
      <c r="GY332" s="306"/>
      <c r="GZ332" s="306"/>
      <c r="HA332" s="306"/>
      <c r="HB332" s="306"/>
      <c r="HC332" s="306"/>
      <c r="HD332" s="306"/>
      <c r="HE332" s="306"/>
      <c r="HF332" s="306"/>
      <c r="HG332" s="306"/>
      <c r="HH332" s="306"/>
      <c r="HI332" s="306"/>
      <c r="HJ332" s="306"/>
      <c r="HK332" s="306"/>
      <c r="HL332" s="306"/>
      <c r="HM332" s="306"/>
      <c r="HN332" s="306"/>
      <c r="HO332" s="306"/>
      <c r="HP332" s="306"/>
      <c r="HQ332" s="306"/>
      <c r="HR332" s="306"/>
      <c r="HS332" s="306"/>
      <c r="HT332" s="306"/>
      <c r="HU332" s="306"/>
      <c r="HV332" s="306"/>
      <c r="HW332" s="306"/>
      <c r="HX332" s="306"/>
      <c r="HY332" s="306"/>
      <c r="HZ332" s="306"/>
      <c r="IA332" s="306"/>
      <c r="IB332" s="306"/>
      <c r="IC332" s="306"/>
      <c r="ID332" s="306"/>
      <c r="IE332" s="306"/>
      <c r="IF332" s="306"/>
      <c r="IG332" s="306"/>
      <c r="IH332" s="306"/>
    </row>
    <row r="333" spans="1:242" s="219" customFormat="1" ht="15" customHeight="1" x14ac:dyDescent="0.3">
      <c r="A333" s="174">
        <v>8.01</v>
      </c>
      <c r="B333" s="231" t="s">
        <v>243</v>
      </c>
      <c r="C333" s="232" t="e">
        <f>VLOOKUP(BD.PD8[[#This Row],[Pos]],[18]!PPto[#Data],3,FALSE)</f>
        <v>#REF!</v>
      </c>
      <c r="D333" s="233" t="s">
        <v>243</v>
      </c>
      <c r="E333" s="305">
        <f>IF(BD.PD8[[#This Row],[.]]="*",VLOOKUP(BD.PD8[[#This Row],[Pos]],[18]Presupuesto!A:H,7,FALSE),"")</f>
        <v>387226.83714285714</v>
      </c>
      <c r="F333" s="234"/>
      <c r="G333" s="174"/>
      <c r="H333" s="174"/>
      <c r="I333" s="174"/>
      <c r="J333" s="392">
        <v>1</v>
      </c>
      <c r="K333" s="233" t="s">
        <v>117</v>
      </c>
      <c r="L333" s="383">
        <f>IF(BD.PD8[[#This Row],[Mon]]="DOP",1,HLOOKUP(BD.PD8[[#This Row],[Mon]],Data!$J$1:$K$2,2,FALSE))</f>
        <v>65</v>
      </c>
      <c r="M333" s="490">
        <v>0</v>
      </c>
      <c r="N333" s="243">
        <f>BD.PD8[[#This Row],[Cant.]]*BD.PD8[[#This Row],[ Tasa ]]*BD.PD8[[#This Row],[ Precio Und.]]</f>
        <v>0</v>
      </c>
      <c r="O333" s="491">
        <v>0</v>
      </c>
      <c r="P333" s="243">
        <f>IF(BD.PD8[[#This Row],[Liquid. '[%']]]&lt;&gt;0,(BD.PD8[[#This Row],[Valor Neto '[DOP']]]*BD.PD8[[#This Row],[Liquid. '[%']]])+BD.PD8[[#This Row],[Valor Neto '[DOP']]],BD.PD8[[#This Row],[Valor Neto '[DOP']]])</f>
        <v>0</v>
      </c>
      <c r="Q333" s="243">
        <f>BD.PD8[[#This Row],[Ppto. Orden Interna '[DOP']]]/HLOOKUP("USD",Data!$J$1:$K$2,2,FALSE)</f>
        <v>0</v>
      </c>
      <c r="R333" s="381"/>
      <c r="S333" s="387"/>
      <c r="T333" s="387"/>
      <c r="U333" s="492" t="s">
        <v>542</v>
      </c>
      <c r="V333" s="493">
        <v>801673</v>
      </c>
      <c r="W333" s="494"/>
      <c r="X333" s="495"/>
      <c r="Y333" s="388"/>
      <c r="Z333" s="243">
        <f>BD.PD8[[#This Row],[Av.P1 '[%']]]*BD.PD8[[#This Row],[Ppto. Orden Interna '[DOP']]]</f>
        <v>0</v>
      </c>
      <c r="AA333" s="249"/>
      <c r="AB333" s="389"/>
      <c r="AC333" s="243">
        <f>BD.PD8[[#This Row],[Av.P2 '[%']]]*BD.PD8[[#This Row],[Ppto. Orden Interna '[DOP']]]</f>
        <v>0</v>
      </c>
      <c r="AD333" s="249"/>
      <c r="AE333" s="389"/>
      <c r="AF333" s="243">
        <f>BD.PD8[[#This Row],[Av.P3 '[%']]]*BD.PD8[[#This Row],[Ppto. Orden Interna '[DOP']]]</f>
        <v>0</v>
      </c>
      <c r="AG333" s="243"/>
      <c r="AH333" s="243"/>
      <c r="AI333" s="243"/>
      <c r="AJ333" s="243"/>
      <c r="AK333" s="243"/>
      <c r="AL333" s="243"/>
      <c r="AM333" s="496">
        <f>BD.PD8[[#This Row],[Pago 3]]+BD.PD8[[#This Row],[Pago 2]]+BD.PD8[[#This Row],[Pago 1]]</f>
        <v>0</v>
      </c>
      <c r="AN333" s="308" t="s">
        <v>244</v>
      </c>
      <c r="AO333" s="308" t="s">
        <v>245</v>
      </c>
      <c r="AP333" s="308" t="s">
        <v>246</v>
      </c>
      <c r="AQ333" s="308" t="s">
        <v>247</v>
      </c>
      <c r="AR333" s="308">
        <v>594</v>
      </c>
      <c r="AS333" s="308" t="s">
        <v>248</v>
      </c>
      <c r="AT333" s="249" t="s">
        <v>1356</v>
      </c>
      <c r="AU333" s="306"/>
      <c r="AV333" s="306"/>
      <c r="AW333" s="306"/>
      <c r="AX333" s="306"/>
      <c r="AY333" s="306"/>
      <c r="AZ333" s="306"/>
      <c r="BA333" s="306"/>
      <c r="BB333" s="306"/>
      <c r="BC333" s="306"/>
      <c r="BD333" s="306"/>
      <c r="BE333" s="306"/>
      <c r="BF333" s="306"/>
      <c r="BG333" s="306"/>
      <c r="BH333" s="306"/>
      <c r="BI333" s="306"/>
      <c r="BJ333" s="306"/>
      <c r="BK333" s="306"/>
      <c r="BL333" s="306"/>
      <c r="BM333" s="306"/>
      <c r="BN333" s="306"/>
      <c r="BO333" s="306"/>
      <c r="BP333" s="306"/>
      <c r="BQ333" s="306"/>
      <c r="BR333" s="306"/>
      <c r="BS333" s="306"/>
      <c r="BT333" s="306"/>
      <c r="BU333" s="306"/>
      <c r="BV333" s="306"/>
      <c r="BW333" s="306"/>
      <c r="BX333" s="306"/>
      <c r="BY333" s="306"/>
      <c r="BZ333" s="306"/>
      <c r="CA333" s="306"/>
      <c r="CB333" s="306"/>
      <c r="CC333" s="306"/>
      <c r="CD333" s="306"/>
      <c r="CE333" s="306"/>
      <c r="CF333" s="306"/>
      <c r="CG333" s="306"/>
      <c r="CH333" s="306"/>
      <c r="CI333" s="306"/>
      <c r="CJ333" s="306"/>
      <c r="CK333" s="306"/>
      <c r="CL333" s="306"/>
      <c r="CM333" s="306"/>
      <c r="CN333" s="306"/>
      <c r="CO333" s="306"/>
      <c r="CP333" s="306"/>
      <c r="CQ333" s="306"/>
      <c r="CR333" s="306"/>
      <c r="CS333" s="306"/>
      <c r="CT333" s="306"/>
      <c r="CU333" s="306"/>
      <c r="CV333" s="306"/>
      <c r="CW333" s="306"/>
      <c r="CX333" s="306"/>
      <c r="CY333" s="306"/>
      <c r="CZ333" s="306"/>
      <c r="DA333" s="306"/>
      <c r="DB333" s="306"/>
      <c r="DC333" s="306"/>
      <c r="DD333" s="306"/>
      <c r="DE333" s="306"/>
      <c r="DF333" s="306"/>
      <c r="DG333" s="306"/>
      <c r="DH333" s="306"/>
      <c r="DI333" s="306"/>
      <c r="DJ333" s="306"/>
      <c r="DK333" s="306"/>
      <c r="DL333" s="306"/>
      <c r="DM333" s="306"/>
      <c r="DN333" s="306"/>
      <c r="DO333" s="306"/>
      <c r="DP333" s="306"/>
      <c r="DQ333" s="306"/>
      <c r="DR333" s="306"/>
      <c r="DS333" s="306"/>
      <c r="DT333" s="306"/>
      <c r="DU333" s="306"/>
      <c r="DV333" s="306"/>
      <c r="DW333" s="306"/>
      <c r="DX333" s="306"/>
      <c r="DY333" s="306"/>
      <c r="DZ333" s="306"/>
      <c r="EA333" s="306"/>
      <c r="EB333" s="306"/>
      <c r="EC333" s="306"/>
      <c r="ED333" s="306"/>
      <c r="EE333" s="306"/>
      <c r="EF333" s="306"/>
      <c r="EG333" s="306"/>
      <c r="EH333" s="306"/>
      <c r="EI333" s="306"/>
      <c r="EJ333" s="306"/>
      <c r="EK333" s="306"/>
      <c r="EL333" s="306"/>
      <c r="EM333" s="306"/>
      <c r="EN333" s="306"/>
      <c r="EO333" s="306"/>
      <c r="EP333" s="306"/>
      <c r="EQ333" s="306"/>
      <c r="ER333" s="306"/>
      <c r="ES333" s="306"/>
      <c r="ET333" s="306"/>
      <c r="EU333" s="306"/>
      <c r="EV333" s="306"/>
      <c r="EW333" s="306"/>
      <c r="EX333" s="306"/>
      <c r="EY333" s="306"/>
      <c r="EZ333" s="306"/>
      <c r="FA333" s="306"/>
      <c r="FB333" s="306"/>
      <c r="FC333" s="306"/>
      <c r="FD333" s="306"/>
      <c r="FE333" s="306"/>
      <c r="FF333" s="306"/>
      <c r="FG333" s="306"/>
      <c r="FH333" s="306"/>
      <c r="FI333" s="306"/>
      <c r="FJ333" s="306"/>
      <c r="FK333" s="306"/>
      <c r="FL333" s="306"/>
      <c r="FM333" s="306"/>
      <c r="FN333" s="306"/>
      <c r="FO333" s="306"/>
      <c r="FP333" s="306"/>
      <c r="FQ333" s="306"/>
      <c r="FR333" s="306"/>
      <c r="FS333" s="306"/>
      <c r="FT333" s="306"/>
      <c r="FU333" s="306"/>
      <c r="FV333" s="306"/>
      <c r="FW333" s="306"/>
      <c r="FX333" s="306"/>
      <c r="FY333" s="306"/>
      <c r="FZ333" s="306"/>
      <c r="GA333" s="306"/>
      <c r="GB333" s="306"/>
      <c r="GC333" s="306"/>
      <c r="GD333" s="306"/>
      <c r="GE333" s="306"/>
      <c r="GF333" s="306"/>
      <c r="GG333" s="306"/>
      <c r="GH333" s="306"/>
      <c r="GI333" s="306"/>
      <c r="GJ333" s="306"/>
      <c r="GK333" s="306"/>
      <c r="GL333" s="306"/>
      <c r="GM333" s="306"/>
      <c r="GN333" s="306"/>
      <c r="GO333" s="306"/>
      <c r="GP333" s="306"/>
      <c r="GQ333" s="306"/>
      <c r="GR333" s="306"/>
      <c r="GS333" s="306"/>
      <c r="GT333" s="306"/>
      <c r="GU333" s="306"/>
      <c r="GV333" s="306"/>
      <c r="GW333" s="306"/>
      <c r="GX333" s="306"/>
      <c r="GY333" s="306"/>
      <c r="GZ333" s="306"/>
      <c r="HA333" s="306"/>
      <c r="HB333" s="306"/>
      <c r="HC333" s="306"/>
      <c r="HD333" s="306"/>
      <c r="HE333" s="306"/>
      <c r="HF333" s="306"/>
      <c r="HG333" s="306"/>
      <c r="HH333" s="306"/>
      <c r="HI333" s="306"/>
      <c r="HJ333" s="306"/>
      <c r="HK333" s="306"/>
      <c r="HL333" s="306"/>
      <c r="HM333" s="306"/>
      <c r="HN333" s="306"/>
      <c r="HO333" s="306"/>
      <c r="HP333" s="306"/>
      <c r="HQ333" s="306"/>
      <c r="HR333" s="306"/>
      <c r="HS333" s="306"/>
      <c r="HT333" s="306"/>
      <c r="HU333" s="306"/>
      <c r="HV333" s="306"/>
      <c r="HW333" s="306"/>
      <c r="HX333" s="306"/>
      <c r="HY333" s="306"/>
      <c r="HZ333" s="306"/>
      <c r="IA333" s="306"/>
      <c r="IB333" s="306"/>
      <c r="IC333" s="306"/>
      <c r="ID333" s="306"/>
      <c r="IE333" s="306"/>
      <c r="IF333" s="306"/>
      <c r="IG333" s="306"/>
      <c r="IH333" s="306"/>
    </row>
    <row r="334" spans="1:242" s="219" customFormat="1" ht="15" customHeight="1" x14ac:dyDescent="0.3">
      <c r="A334" s="174">
        <v>8.01</v>
      </c>
      <c r="B334" s="231"/>
      <c r="C334" s="232" t="e">
        <f>VLOOKUP(BD.PD8[[#This Row],[Pos]],[18]!PPto[#Data],3,FALSE)</f>
        <v>#REF!</v>
      </c>
      <c r="D334" s="174" t="s">
        <v>23</v>
      </c>
      <c r="E334" s="305" t="str">
        <f>IF(BD.PD8[[#This Row],[.]]="*",VLOOKUP(BD.PD8[[#This Row],[Pos]],[18]Presupuesto!A:H,7,FALSE),"")</f>
        <v/>
      </c>
      <c r="F334" s="526" t="s">
        <v>543</v>
      </c>
      <c r="G334" s="174"/>
      <c r="H334" s="174"/>
      <c r="I334" s="174" t="s">
        <v>1326</v>
      </c>
      <c r="J334" s="382">
        <v>4</v>
      </c>
      <c r="K334" s="174" t="s">
        <v>260</v>
      </c>
      <c r="L334" s="383">
        <f>IF(BD.PD8[[#This Row],[Mon]]="DOP",1,HLOOKUP(BD.PD8[[#This Row],[Mon]],Data!$J$1:$K$2,2,FALSE))</f>
        <v>1</v>
      </c>
      <c r="M334" s="384">
        <v>4237.29</v>
      </c>
      <c r="N334" s="243">
        <f>BD.PD8[[#This Row],[Cant.]]*BD.PD8[[#This Row],[ Tasa ]]*BD.PD8[[#This Row],[ Precio Und.]]</f>
        <v>16949.16</v>
      </c>
      <c r="O334" s="386">
        <v>0</v>
      </c>
      <c r="P334" s="243">
        <f>IF(BD.PD8[[#This Row],[Liquid. '[%']]]&lt;&gt;0,(BD.PD8[[#This Row],[Valor Neto '[DOP']]]*BD.PD8[[#This Row],[Liquid. '[%']]])+BD.PD8[[#This Row],[Valor Neto '[DOP']]],BD.PD8[[#This Row],[Valor Neto '[DOP']]])</f>
        <v>16949.16</v>
      </c>
      <c r="Q334" s="243">
        <f>BD.PD8[[#This Row],[Ppto. Orden Interna '[DOP']]]/HLOOKUP("USD",Data!$J$1:$K$2,2,FALSE)</f>
        <v>260.7563076923077</v>
      </c>
      <c r="R334" s="381" t="s">
        <v>544</v>
      </c>
      <c r="S334" s="387"/>
      <c r="T334" s="387"/>
      <c r="U334" s="492" t="s">
        <v>542</v>
      </c>
      <c r="V334" s="493">
        <v>801673</v>
      </c>
      <c r="W334" s="494" t="s">
        <v>545</v>
      </c>
      <c r="X334" s="495">
        <v>16</v>
      </c>
      <c r="Y334" s="388">
        <v>1</v>
      </c>
      <c r="Z334" s="243">
        <f>BD.PD8[[#This Row],[Av.P1 '[%']]]*BD.PD8[[#This Row],[Ppto. Orden Interna '[DOP']]]</f>
        <v>16949.16</v>
      </c>
      <c r="AA334" s="495"/>
      <c r="AB334" s="388"/>
      <c r="AC334" s="243">
        <f>BD.PD8[[#This Row],[Av.P2 '[%']]]*BD.PD8[[#This Row],[Ppto. Orden Interna '[DOP']]]</f>
        <v>0</v>
      </c>
      <c r="AD334" s="249"/>
      <c r="AE334" s="389"/>
      <c r="AF334" s="243">
        <f>BD.PD8[[#This Row],[Av.P3 '[%']]]*BD.PD8[[#This Row],[Ppto. Orden Interna '[DOP']]]</f>
        <v>0</v>
      </c>
      <c r="AG334" s="243"/>
      <c r="AH334" s="243"/>
      <c r="AI334" s="243"/>
      <c r="AJ334" s="243"/>
      <c r="AK334" s="243"/>
      <c r="AL334" s="243"/>
      <c r="AM334" s="496">
        <f>BD.PD8[[#This Row],[Pago 3]]+BD.PD8[[#This Row],[Pago 2]]+BD.PD8[[#This Row],[Pago 1]]</f>
        <v>16949.16</v>
      </c>
      <c r="AN334" s="308" t="s">
        <v>244</v>
      </c>
      <c r="AO334" s="308" t="s">
        <v>245</v>
      </c>
      <c r="AP334" s="308" t="s">
        <v>246</v>
      </c>
      <c r="AQ334" s="308" t="s">
        <v>247</v>
      </c>
      <c r="AR334" s="308">
        <v>594</v>
      </c>
      <c r="AS334" s="308" t="s">
        <v>248</v>
      </c>
      <c r="AT334" s="249" t="s">
        <v>1356</v>
      </c>
      <c r="AU334" s="306"/>
      <c r="AV334" s="306"/>
      <c r="AW334" s="306"/>
      <c r="AX334" s="306"/>
      <c r="AY334" s="306"/>
      <c r="AZ334" s="306"/>
      <c r="BA334" s="306"/>
      <c r="BB334" s="306"/>
      <c r="BC334" s="306"/>
      <c r="BD334" s="306"/>
      <c r="BE334" s="306"/>
      <c r="BF334" s="306"/>
      <c r="BG334" s="306"/>
      <c r="BH334" s="306"/>
      <c r="BI334" s="306"/>
      <c r="BJ334" s="306"/>
      <c r="BK334" s="306"/>
      <c r="BL334" s="306"/>
      <c r="BM334" s="306"/>
      <c r="BN334" s="306"/>
      <c r="BO334" s="306"/>
      <c r="BP334" s="306"/>
      <c r="BQ334" s="306"/>
      <c r="BR334" s="306"/>
      <c r="BS334" s="306"/>
      <c r="BT334" s="306"/>
      <c r="BU334" s="306"/>
      <c r="BV334" s="306"/>
      <c r="BW334" s="306"/>
      <c r="BX334" s="306"/>
      <c r="BY334" s="306"/>
      <c r="BZ334" s="306"/>
      <c r="CA334" s="306"/>
      <c r="CB334" s="306"/>
      <c r="CC334" s="306"/>
      <c r="CD334" s="306"/>
      <c r="CE334" s="306"/>
      <c r="CF334" s="306"/>
      <c r="CG334" s="306"/>
      <c r="CH334" s="306"/>
      <c r="CI334" s="306"/>
      <c r="CJ334" s="306"/>
      <c r="CK334" s="306"/>
      <c r="CL334" s="306"/>
      <c r="CM334" s="306"/>
      <c r="CN334" s="306"/>
      <c r="CO334" s="306"/>
      <c r="CP334" s="306"/>
      <c r="CQ334" s="306"/>
      <c r="CR334" s="306"/>
      <c r="CS334" s="306"/>
      <c r="CT334" s="306"/>
      <c r="CU334" s="306"/>
      <c r="CV334" s="306"/>
      <c r="CW334" s="306"/>
      <c r="CX334" s="306"/>
      <c r="CY334" s="306"/>
      <c r="CZ334" s="306"/>
      <c r="DA334" s="306"/>
      <c r="DB334" s="306"/>
      <c r="DC334" s="306"/>
      <c r="DD334" s="306"/>
      <c r="DE334" s="306"/>
      <c r="DF334" s="306"/>
      <c r="DG334" s="306"/>
      <c r="DH334" s="306"/>
      <c r="DI334" s="306"/>
      <c r="DJ334" s="306"/>
      <c r="DK334" s="306"/>
      <c r="DL334" s="306"/>
      <c r="DM334" s="306"/>
      <c r="DN334" s="306"/>
      <c r="DO334" s="306"/>
      <c r="DP334" s="306"/>
      <c r="DQ334" s="306"/>
      <c r="DR334" s="306"/>
      <c r="DS334" s="306"/>
      <c r="DT334" s="306"/>
      <c r="DU334" s="306"/>
      <c r="DV334" s="306"/>
      <c r="DW334" s="306"/>
      <c r="DX334" s="306"/>
      <c r="DY334" s="306"/>
      <c r="DZ334" s="306"/>
      <c r="EA334" s="306"/>
      <c r="EB334" s="306"/>
      <c r="EC334" s="306"/>
      <c r="ED334" s="306"/>
      <c r="EE334" s="306"/>
      <c r="EF334" s="306"/>
      <c r="EG334" s="306"/>
      <c r="EH334" s="306"/>
      <c r="EI334" s="306"/>
      <c r="EJ334" s="306"/>
      <c r="EK334" s="306"/>
      <c r="EL334" s="306"/>
      <c r="EM334" s="306"/>
      <c r="EN334" s="306"/>
      <c r="EO334" s="306"/>
      <c r="EP334" s="306"/>
      <c r="EQ334" s="306"/>
      <c r="ER334" s="306"/>
      <c r="ES334" s="306"/>
      <c r="ET334" s="306"/>
      <c r="EU334" s="306"/>
      <c r="EV334" s="306"/>
      <c r="EW334" s="306"/>
      <c r="EX334" s="306"/>
      <c r="EY334" s="306"/>
      <c r="EZ334" s="306"/>
      <c r="FA334" s="306"/>
      <c r="FB334" s="306"/>
      <c r="FC334" s="306"/>
      <c r="FD334" s="306"/>
      <c r="FE334" s="306"/>
      <c r="FF334" s="306"/>
      <c r="FG334" s="306"/>
      <c r="FH334" s="306"/>
      <c r="FI334" s="306"/>
      <c r="FJ334" s="306"/>
      <c r="FK334" s="306"/>
      <c r="FL334" s="306"/>
      <c r="FM334" s="306"/>
      <c r="FN334" s="306"/>
      <c r="FO334" s="306"/>
      <c r="FP334" s="306"/>
      <c r="FQ334" s="306"/>
      <c r="FR334" s="306"/>
      <c r="FS334" s="306"/>
      <c r="FT334" s="306"/>
      <c r="FU334" s="306"/>
      <c r="FV334" s="306"/>
      <c r="FW334" s="306"/>
      <c r="FX334" s="306"/>
      <c r="FY334" s="306"/>
      <c r="FZ334" s="306"/>
      <c r="GA334" s="306"/>
      <c r="GB334" s="306"/>
      <c r="GC334" s="306"/>
      <c r="GD334" s="306"/>
      <c r="GE334" s="306"/>
      <c r="GF334" s="306"/>
      <c r="GG334" s="306"/>
      <c r="GH334" s="306"/>
      <c r="GI334" s="306"/>
      <c r="GJ334" s="306"/>
      <c r="GK334" s="306"/>
      <c r="GL334" s="306"/>
      <c r="GM334" s="306"/>
      <c r="GN334" s="306"/>
      <c r="GO334" s="306"/>
      <c r="GP334" s="306"/>
      <c r="GQ334" s="306"/>
      <c r="GR334" s="306"/>
      <c r="GS334" s="306"/>
      <c r="GT334" s="306"/>
      <c r="GU334" s="306"/>
      <c r="GV334" s="306"/>
      <c r="GW334" s="306"/>
      <c r="GX334" s="306"/>
      <c r="GY334" s="306"/>
      <c r="GZ334" s="306"/>
      <c r="HA334" s="306"/>
      <c r="HB334" s="306"/>
      <c r="HC334" s="306"/>
      <c r="HD334" s="306"/>
      <c r="HE334" s="306"/>
      <c r="HF334" s="306"/>
      <c r="HG334" s="306"/>
      <c r="HH334" s="306"/>
      <c r="HI334" s="306"/>
      <c r="HJ334" s="306"/>
      <c r="HK334" s="306"/>
      <c r="HL334" s="306"/>
      <c r="HM334" s="306"/>
      <c r="HN334" s="306"/>
      <c r="HO334" s="306"/>
      <c r="HP334" s="306"/>
      <c r="HQ334" s="306"/>
      <c r="HR334" s="306"/>
      <c r="HS334" s="306"/>
      <c r="HT334" s="306"/>
      <c r="HU334" s="306"/>
      <c r="HV334" s="306"/>
      <c r="HW334" s="306"/>
      <c r="HX334" s="306"/>
      <c r="HY334" s="306"/>
      <c r="HZ334" s="306"/>
      <c r="IA334" s="306"/>
      <c r="IB334" s="306"/>
      <c r="IC334" s="306"/>
      <c r="ID334" s="306"/>
      <c r="IE334" s="306"/>
      <c r="IF334" s="306"/>
      <c r="IG334" s="306"/>
      <c r="IH334" s="306"/>
    </row>
    <row r="335" spans="1:242" s="219" customFormat="1" ht="15" customHeight="1" x14ac:dyDescent="0.3">
      <c r="A335" s="174">
        <v>8.01</v>
      </c>
      <c r="B335" s="231"/>
      <c r="C335" s="232" t="e">
        <f>VLOOKUP(BD.PD8[[#This Row],[Pos]],[18]!PPto[#Data],3,FALSE)</f>
        <v>#REF!</v>
      </c>
      <c r="D335" s="174" t="s">
        <v>23</v>
      </c>
      <c r="E335" s="305" t="str">
        <f>IF(BD.PD8[[#This Row],[.]]="*",VLOOKUP(BD.PD8[[#This Row],[Pos]],[18]Presupuesto!A:H,7,FALSE),"")</f>
        <v/>
      </c>
      <c r="F335" s="526" t="s">
        <v>543</v>
      </c>
      <c r="G335" s="174"/>
      <c r="H335" s="174"/>
      <c r="I335" s="174" t="s">
        <v>1326</v>
      </c>
      <c r="J335" s="382">
        <v>6</v>
      </c>
      <c r="K335" s="174" t="s">
        <v>260</v>
      </c>
      <c r="L335" s="383">
        <f>IF(BD.PD8[[#This Row],[Mon]]="DOP",1,HLOOKUP(BD.PD8[[#This Row],[Mon]],Data!$J$1:$K$2,2,FALSE))</f>
        <v>1</v>
      </c>
      <c r="M335" s="384">
        <v>4237.29</v>
      </c>
      <c r="N335" s="243">
        <f>BD.PD8[[#This Row],[Cant.]]*BD.PD8[[#This Row],[ Tasa ]]*BD.PD8[[#This Row],[ Precio Und.]]</f>
        <v>25423.739999999998</v>
      </c>
      <c r="O335" s="386">
        <v>0</v>
      </c>
      <c r="P335" s="243">
        <f>IF(BD.PD8[[#This Row],[Liquid. '[%']]]&lt;&gt;0,(BD.PD8[[#This Row],[Valor Neto '[DOP']]]*BD.PD8[[#This Row],[Liquid. '[%']]])+BD.PD8[[#This Row],[Valor Neto '[DOP']]],BD.PD8[[#This Row],[Valor Neto '[DOP']]])</f>
        <v>25423.739999999998</v>
      </c>
      <c r="Q335" s="243">
        <f>BD.PD8[[#This Row],[Ppto. Orden Interna '[DOP']]]/HLOOKUP("USD",Data!$J$1:$K$2,2,FALSE)</f>
        <v>391.13446153846149</v>
      </c>
      <c r="R335" s="381" t="s">
        <v>544</v>
      </c>
      <c r="S335" s="387"/>
      <c r="T335" s="387"/>
      <c r="U335" s="492" t="s">
        <v>542</v>
      </c>
      <c r="V335" s="493">
        <v>801673</v>
      </c>
      <c r="W335" s="494" t="s">
        <v>545</v>
      </c>
      <c r="X335" s="495">
        <v>16</v>
      </c>
      <c r="Y335" s="388">
        <v>1</v>
      </c>
      <c r="Z335" s="243">
        <f>BD.PD8[[#This Row],[Av.P1 '[%']]]*BD.PD8[[#This Row],[Ppto. Orden Interna '[DOP']]]</f>
        <v>25423.739999999998</v>
      </c>
      <c r="AA335" s="495"/>
      <c r="AB335" s="388"/>
      <c r="AC335" s="243">
        <f>BD.PD8[[#This Row],[Av.P2 '[%']]]*BD.PD8[[#This Row],[Ppto. Orden Interna '[DOP']]]</f>
        <v>0</v>
      </c>
      <c r="AD335" s="249"/>
      <c r="AE335" s="389"/>
      <c r="AF335" s="243">
        <f>BD.PD8[[#This Row],[Av.P3 '[%']]]*BD.PD8[[#This Row],[Ppto. Orden Interna '[DOP']]]</f>
        <v>0</v>
      </c>
      <c r="AG335" s="243"/>
      <c r="AH335" s="243"/>
      <c r="AI335" s="243"/>
      <c r="AJ335" s="243"/>
      <c r="AK335" s="243"/>
      <c r="AL335" s="243"/>
      <c r="AM335" s="496">
        <f>BD.PD8[[#This Row],[Pago 3]]+BD.PD8[[#This Row],[Pago 2]]+BD.PD8[[#This Row],[Pago 1]]</f>
        <v>25423.739999999998</v>
      </c>
      <c r="AN335" s="308" t="s">
        <v>244</v>
      </c>
      <c r="AO335" s="308" t="s">
        <v>245</v>
      </c>
      <c r="AP335" s="308" t="s">
        <v>246</v>
      </c>
      <c r="AQ335" s="308" t="s">
        <v>247</v>
      </c>
      <c r="AR335" s="308">
        <v>594</v>
      </c>
      <c r="AS335" s="308" t="s">
        <v>248</v>
      </c>
      <c r="AT335" s="249" t="s">
        <v>1356</v>
      </c>
      <c r="AU335" s="306"/>
      <c r="AV335" s="306"/>
      <c r="AW335" s="306"/>
      <c r="AX335" s="306"/>
      <c r="AY335" s="306"/>
      <c r="AZ335" s="306"/>
      <c r="BA335" s="306"/>
      <c r="BB335" s="306"/>
      <c r="BC335" s="306"/>
      <c r="BD335" s="306"/>
      <c r="BE335" s="306"/>
      <c r="BF335" s="306"/>
      <c r="BG335" s="306"/>
      <c r="BH335" s="306"/>
      <c r="BI335" s="306"/>
      <c r="BJ335" s="306"/>
      <c r="BK335" s="306"/>
      <c r="BL335" s="306"/>
      <c r="BM335" s="306"/>
      <c r="BN335" s="306"/>
      <c r="BO335" s="306"/>
      <c r="BP335" s="306"/>
      <c r="BQ335" s="306"/>
      <c r="BR335" s="306"/>
      <c r="BS335" s="306"/>
      <c r="BT335" s="306"/>
      <c r="BU335" s="306"/>
      <c r="BV335" s="306"/>
      <c r="BW335" s="306"/>
      <c r="BX335" s="306"/>
      <c r="BY335" s="306"/>
      <c r="BZ335" s="306"/>
      <c r="CA335" s="306"/>
      <c r="CB335" s="306"/>
      <c r="CC335" s="306"/>
      <c r="CD335" s="306"/>
      <c r="CE335" s="306"/>
      <c r="CF335" s="306"/>
      <c r="CG335" s="306"/>
      <c r="CH335" s="306"/>
      <c r="CI335" s="306"/>
      <c r="CJ335" s="306"/>
      <c r="CK335" s="306"/>
      <c r="CL335" s="306"/>
      <c r="CM335" s="306"/>
      <c r="CN335" s="306"/>
      <c r="CO335" s="306"/>
      <c r="CP335" s="306"/>
      <c r="CQ335" s="306"/>
      <c r="CR335" s="306"/>
      <c r="CS335" s="306"/>
      <c r="CT335" s="306"/>
      <c r="CU335" s="306"/>
      <c r="CV335" s="306"/>
      <c r="CW335" s="306"/>
      <c r="CX335" s="306"/>
      <c r="CY335" s="306"/>
      <c r="CZ335" s="306"/>
      <c r="DA335" s="306"/>
      <c r="DB335" s="306"/>
      <c r="DC335" s="306"/>
      <c r="DD335" s="306"/>
      <c r="DE335" s="306"/>
      <c r="DF335" s="306"/>
      <c r="DG335" s="306"/>
      <c r="DH335" s="306"/>
      <c r="DI335" s="306"/>
      <c r="DJ335" s="306"/>
      <c r="DK335" s="306"/>
      <c r="DL335" s="306"/>
      <c r="DM335" s="306"/>
      <c r="DN335" s="306"/>
      <c r="DO335" s="306"/>
      <c r="DP335" s="306"/>
      <c r="DQ335" s="306"/>
      <c r="DR335" s="306"/>
      <c r="DS335" s="306"/>
      <c r="DT335" s="306"/>
      <c r="DU335" s="306"/>
      <c r="DV335" s="306"/>
      <c r="DW335" s="306"/>
      <c r="DX335" s="306"/>
      <c r="DY335" s="306"/>
      <c r="DZ335" s="306"/>
      <c r="EA335" s="306"/>
      <c r="EB335" s="306"/>
      <c r="EC335" s="306"/>
      <c r="ED335" s="306"/>
      <c r="EE335" s="306"/>
      <c r="EF335" s="306"/>
      <c r="EG335" s="306"/>
      <c r="EH335" s="306"/>
      <c r="EI335" s="306"/>
      <c r="EJ335" s="306"/>
      <c r="EK335" s="306"/>
      <c r="EL335" s="306"/>
      <c r="EM335" s="306"/>
      <c r="EN335" s="306"/>
      <c r="EO335" s="306"/>
      <c r="EP335" s="306"/>
      <c r="EQ335" s="306"/>
      <c r="ER335" s="306"/>
      <c r="ES335" s="306"/>
      <c r="ET335" s="306"/>
      <c r="EU335" s="306"/>
      <c r="EV335" s="306"/>
      <c r="EW335" s="306"/>
      <c r="EX335" s="306"/>
      <c r="EY335" s="306"/>
      <c r="EZ335" s="306"/>
      <c r="FA335" s="306"/>
      <c r="FB335" s="306"/>
      <c r="FC335" s="306"/>
      <c r="FD335" s="306"/>
      <c r="FE335" s="306"/>
      <c r="FF335" s="306"/>
      <c r="FG335" s="306"/>
      <c r="FH335" s="306"/>
      <c r="FI335" s="306"/>
      <c r="FJ335" s="306"/>
      <c r="FK335" s="306"/>
      <c r="FL335" s="306"/>
      <c r="FM335" s="306"/>
      <c r="FN335" s="306"/>
      <c r="FO335" s="306"/>
      <c r="FP335" s="306"/>
      <c r="FQ335" s="306"/>
      <c r="FR335" s="306"/>
      <c r="FS335" s="306"/>
      <c r="FT335" s="306"/>
      <c r="FU335" s="306"/>
      <c r="FV335" s="306"/>
      <c r="FW335" s="306"/>
      <c r="FX335" s="306"/>
      <c r="FY335" s="306"/>
      <c r="FZ335" s="306"/>
      <c r="GA335" s="306"/>
      <c r="GB335" s="306"/>
      <c r="GC335" s="306"/>
      <c r="GD335" s="306"/>
      <c r="GE335" s="306"/>
      <c r="GF335" s="306"/>
      <c r="GG335" s="306"/>
      <c r="GH335" s="306"/>
      <c r="GI335" s="306"/>
      <c r="GJ335" s="306"/>
      <c r="GK335" s="306"/>
      <c r="GL335" s="306"/>
      <c r="GM335" s="306"/>
      <c r="GN335" s="306"/>
      <c r="GO335" s="306"/>
      <c r="GP335" s="306"/>
      <c r="GQ335" s="306"/>
      <c r="GR335" s="306"/>
      <c r="GS335" s="306"/>
      <c r="GT335" s="306"/>
      <c r="GU335" s="306"/>
      <c r="GV335" s="306"/>
      <c r="GW335" s="306"/>
      <c r="GX335" s="306"/>
      <c r="GY335" s="306"/>
      <c r="GZ335" s="306"/>
      <c r="HA335" s="306"/>
      <c r="HB335" s="306"/>
      <c r="HC335" s="306"/>
      <c r="HD335" s="306"/>
      <c r="HE335" s="306"/>
      <c r="HF335" s="306"/>
      <c r="HG335" s="306"/>
      <c r="HH335" s="306"/>
      <c r="HI335" s="306"/>
      <c r="HJ335" s="306"/>
      <c r="HK335" s="306"/>
      <c r="HL335" s="306"/>
      <c r="HM335" s="306"/>
      <c r="HN335" s="306"/>
      <c r="HO335" s="306"/>
      <c r="HP335" s="306"/>
      <c r="HQ335" s="306"/>
      <c r="HR335" s="306"/>
      <c r="HS335" s="306"/>
      <c r="HT335" s="306"/>
      <c r="HU335" s="306"/>
      <c r="HV335" s="306"/>
      <c r="HW335" s="306"/>
      <c r="HX335" s="306"/>
      <c r="HY335" s="306"/>
      <c r="HZ335" s="306"/>
      <c r="IA335" s="306"/>
      <c r="IB335" s="306"/>
      <c r="IC335" s="306"/>
      <c r="ID335" s="306"/>
      <c r="IE335" s="306"/>
      <c r="IF335" s="306"/>
      <c r="IG335" s="306"/>
      <c r="IH335" s="306"/>
    </row>
    <row r="336" spans="1:242" s="219" customFormat="1" ht="15" customHeight="1" x14ac:dyDescent="0.3">
      <c r="A336" s="174">
        <v>8.01</v>
      </c>
      <c r="B336" s="231"/>
      <c r="C336" s="232" t="e">
        <f>VLOOKUP(BD.PD8[[#This Row],[Pos]],[18]!PPto[#Data],3,FALSE)</f>
        <v>#REF!</v>
      </c>
      <c r="D336" s="174" t="s">
        <v>23</v>
      </c>
      <c r="E336" s="305" t="str">
        <f>IF(BD.PD8[[#This Row],[.]]="*",VLOOKUP(BD.PD8[[#This Row],[Pos]],[18]Presupuesto!A:H,7,FALSE),"")</f>
        <v/>
      </c>
      <c r="F336" s="527" t="s">
        <v>546</v>
      </c>
      <c r="G336" s="174"/>
      <c r="H336" s="174"/>
      <c r="I336" s="174" t="s">
        <v>1303</v>
      </c>
      <c r="J336" s="382">
        <v>1</v>
      </c>
      <c r="K336" s="174" t="s">
        <v>189</v>
      </c>
      <c r="L336" s="383" t="e">
        <f>IF(BD.PD8[[#This Row],[Mon]]="DOP",1,HLOOKUP(BD.PD8[[#This Row],[Mon]],Data!$J$1:$K$2,2,FALSE))</f>
        <v>#N/A</v>
      </c>
      <c r="M336" s="384">
        <v>213423</v>
      </c>
      <c r="N336" s="243" t="e">
        <f>BD.PD8[[#This Row],[Cant.]]*BD.PD8[[#This Row],[ Tasa ]]*BD.PD8[[#This Row],[ Precio Und.]]</f>
        <v>#N/A</v>
      </c>
      <c r="O336" s="386">
        <v>0.35</v>
      </c>
      <c r="P336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36" s="243" t="e">
        <f>BD.PD8[[#This Row],[Ppto. Orden Interna '[DOP']]]/HLOOKUP("USD",Data!$J$1:$K$2,2,FALSE)</f>
        <v>#N/A</v>
      </c>
      <c r="R336" s="381" t="s">
        <v>547</v>
      </c>
      <c r="S336" s="387"/>
      <c r="T336" s="387"/>
      <c r="U336" s="492" t="s">
        <v>542</v>
      </c>
      <c r="V336" s="493">
        <v>801673</v>
      </c>
      <c r="W336" s="402" t="s">
        <v>547</v>
      </c>
      <c r="X336" s="509">
        <v>9</v>
      </c>
      <c r="Y336" s="388">
        <v>1</v>
      </c>
      <c r="Z336" s="243" t="e">
        <f>BD.PD8[[#This Row],[Av.P1 '[%']]]*BD.PD8[[#This Row],[Ppto. Orden Interna '[DOP']]]</f>
        <v>#N/A</v>
      </c>
      <c r="AA336" s="495"/>
      <c r="AB336" s="388"/>
      <c r="AC336" s="243" t="e">
        <f>BD.PD8[[#This Row],[Av.P2 '[%']]]*BD.PD8[[#This Row],[Ppto. Orden Interna '[DOP']]]</f>
        <v>#N/A</v>
      </c>
      <c r="AD336" s="249"/>
      <c r="AE336" s="389"/>
      <c r="AF336" s="243" t="e">
        <f>BD.PD8[[#This Row],[Av.P3 '[%']]]*BD.PD8[[#This Row],[Ppto. Orden Interna '[DOP']]]</f>
        <v>#N/A</v>
      </c>
      <c r="AG336" s="243"/>
      <c r="AH336" s="243"/>
      <c r="AI336" s="243"/>
      <c r="AJ336" s="243"/>
      <c r="AK336" s="243"/>
      <c r="AL336" s="243"/>
      <c r="AM336" s="496" t="e">
        <f>BD.PD8[[#This Row],[Pago 3]]+BD.PD8[[#This Row],[Pago 2]]+BD.PD8[[#This Row],[Pago 1]]</f>
        <v>#N/A</v>
      </c>
      <c r="AN336" s="308" t="s">
        <v>244</v>
      </c>
      <c r="AO336" s="308" t="s">
        <v>245</v>
      </c>
      <c r="AP336" s="308" t="s">
        <v>246</v>
      </c>
      <c r="AQ336" s="308" t="s">
        <v>247</v>
      </c>
      <c r="AR336" s="308">
        <v>594</v>
      </c>
      <c r="AS336" s="308" t="s">
        <v>248</v>
      </c>
      <c r="AT336" s="249" t="s">
        <v>1356</v>
      </c>
      <c r="AU336" s="306"/>
      <c r="AV336" s="306"/>
      <c r="AW336" s="306"/>
      <c r="AX336" s="306"/>
      <c r="AY336" s="306"/>
      <c r="AZ336" s="306"/>
      <c r="BA336" s="306"/>
      <c r="BB336" s="306"/>
      <c r="BC336" s="306"/>
      <c r="BD336" s="306"/>
      <c r="BE336" s="306"/>
      <c r="BF336" s="306"/>
      <c r="BG336" s="306"/>
      <c r="BH336" s="306"/>
      <c r="BI336" s="306"/>
      <c r="BJ336" s="306"/>
      <c r="BK336" s="306"/>
      <c r="BL336" s="306"/>
      <c r="BM336" s="306"/>
      <c r="BN336" s="306"/>
      <c r="BO336" s="306"/>
      <c r="BP336" s="306"/>
      <c r="BQ336" s="306"/>
      <c r="BR336" s="306"/>
      <c r="BS336" s="306"/>
      <c r="BT336" s="306"/>
      <c r="BU336" s="306"/>
      <c r="BV336" s="306"/>
      <c r="BW336" s="306"/>
      <c r="BX336" s="306"/>
      <c r="BY336" s="306"/>
      <c r="BZ336" s="306"/>
      <c r="CA336" s="306"/>
      <c r="CB336" s="306"/>
      <c r="CC336" s="306"/>
      <c r="CD336" s="306"/>
      <c r="CE336" s="306"/>
      <c r="CF336" s="306"/>
      <c r="CG336" s="306"/>
      <c r="CH336" s="306"/>
      <c r="CI336" s="306"/>
      <c r="CJ336" s="306"/>
      <c r="CK336" s="306"/>
      <c r="CL336" s="306"/>
      <c r="CM336" s="306"/>
      <c r="CN336" s="306"/>
      <c r="CO336" s="306"/>
      <c r="CP336" s="306"/>
      <c r="CQ336" s="306"/>
      <c r="CR336" s="306"/>
      <c r="CS336" s="306"/>
      <c r="CT336" s="306"/>
      <c r="CU336" s="306"/>
      <c r="CV336" s="306"/>
      <c r="CW336" s="306"/>
      <c r="CX336" s="306"/>
      <c r="CY336" s="306"/>
      <c r="CZ336" s="306"/>
      <c r="DA336" s="306"/>
      <c r="DB336" s="306"/>
      <c r="DC336" s="306"/>
      <c r="DD336" s="306"/>
      <c r="DE336" s="306"/>
      <c r="DF336" s="306"/>
      <c r="DG336" s="306"/>
      <c r="DH336" s="306"/>
      <c r="DI336" s="306"/>
      <c r="DJ336" s="306"/>
      <c r="DK336" s="306"/>
      <c r="DL336" s="306"/>
      <c r="DM336" s="306"/>
      <c r="DN336" s="306"/>
      <c r="DO336" s="306"/>
      <c r="DP336" s="306"/>
      <c r="DQ336" s="306"/>
      <c r="DR336" s="306"/>
      <c r="DS336" s="306"/>
      <c r="DT336" s="306"/>
      <c r="DU336" s="306"/>
      <c r="DV336" s="306"/>
      <c r="DW336" s="306"/>
      <c r="DX336" s="306"/>
      <c r="DY336" s="306"/>
      <c r="DZ336" s="306"/>
      <c r="EA336" s="306"/>
      <c r="EB336" s="306"/>
      <c r="EC336" s="306"/>
      <c r="ED336" s="306"/>
      <c r="EE336" s="306"/>
      <c r="EF336" s="306"/>
      <c r="EG336" s="306"/>
      <c r="EH336" s="306"/>
      <c r="EI336" s="306"/>
      <c r="EJ336" s="306"/>
      <c r="EK336" s="306"/>
      <c r="EL336" s="306"/>
      <c r="EM336" s="306"/>
      <c r="EN336" s="306"/>
      <c r="EO336" s="306"/>
      <c r="EP336" s="306"/>
      <c r="EQ336" s="306"/>
      <c r="ER336" s="306"/>
      <c r="ES336" s="306"/>
      <c r="ET336" s="306"/>
      <c r="EU336" s="306"/>
      <c r="EV336" s="306"/>
      <c r="EW336" s="306"/>
      <c r="EX336" s="306"/>
      <c r="EY336" s="306"/>
      <c r="EZ336" s="306"/>
      <c r="FA336" s="306"/>
      <c r="FB336" s="306"/>
      <c r="FC336" s="306"/>
      <c r="FD336" s="306"/>
      <c r="FE336" s="306"/>
      <c r="FF336" s="306"/>
      <c r="FG336" s="306"/>
      <c r="FH336" s="306"/>
      <c r="FI336" s="306"/>
      <c r="FJ336" s="306"/>
      <c r="FK336" s="306"/>
      <c r="FL336" s="306"/>
      <c r="FM336" s="306"/>
      <c r="FN336" s="306"/>
      <c r="FO336" s="306"/>
      <c r="FP336" s="306"/>
      <c r="FQ336" s="306"/>
      <c r="FR336" s="306"/>
      <c r="FS336" s="306"/>
      <c r="FT336" s="306"/>
      <c r="FU336" s="306"/>
      <c r="FV336" s="306"/>
      <c r="FW336" s="306"/>
      <c r="FX336" s="306"/>
      <c r="FY336" s="306"/>
      <c r="FZ336" s="306"/>
      <c r="GA336" s="306"/>
      <c r="GB336" s="306"/>
      <c r="GC336" s="306"/>
      <c r="GD336" s="306"/>
      <c r="GE336" s="306"/>
      <c r="GF336" s="306"/>
      <c r="GG336" s="306"/>
      <c r="GH336" s="306"/>
      <c r="GI336" s="306"/>
      <c r="GJ336" s="306"/>
      <c r="GK336" s="306"/>
      <c r="GL336" s="306"/>
      <c r="GM336" s="306"/>
      <c r="GN336" s="306"/>
      <c r="GO336" s="306"/>
      <c r="GP336" s="306"/>
      <c r="GQ336" s="306"/>
      <c r="GR336" s="306"/>
      <c r="GS336" s="306"/>
      <c r="GT336" s="306"/>
      <c r="GU336" s="306"/>
      <c r="GV336" s="306"/>
      <c r="GW336" s="306"/>
      <c r="GX336" s="306"/>
      <c r="GY336" s="306"/>
      <c r="GZ336" s="306"/>
      <c r="HA336" s="306"/>
      <c r="HB336" s="306"/>
      <c r="HC336" s="306"/>
      <c r="HD336" s="306"/>
      <c r="HE336" s="306"/>
      <c r="HF336" s="306"/>
      <c r="HG336" s="306"/>
      <c r="HH336" s="306"/>
      <c r="HI336" s="306"/>
      <c r="HJ336" s="306"/>
      <c r="HK336" s="306"/>
      <c r="HL336" s="306"/>
      <c r="HM336" s="306"/>
      <c r="HN336" s="306"/>
      <c r="HO336" s="306"/>
      <c r="HP336" s="306"/>
      <c r="HQ336" s="306"/>
      <c r="HR336" s="306"/>
      <c r="HS336" s="306"/>
      <c r="HT336" s="306"/>
      <c r="HU336" s="306"/>
      <c r="HV336" s="306"/>
      <c r="HW336" s="306"/>
      <c r="HX336" s="306"/>
      <c r="HY336" s="306"/>
      <c r="HZ336" s="306"/>
      <c r="IA336" s="306"/>
      <c r="IB336" s="306"/>
      <c r="IC336" s="306"/>
      <c r="ID336" s="306"/>
      <c r="IE336" s="306"/>
      <c r="IF336" s="306"/>
      <c r="IG336" s="306"/>
      <c r="IH336" s="306"/>
    </row>
    <row r="337" spans="1:242" s="219" customFormat="1" ht="15" customHeight="1" x14ac:dyDescent="0.3">
      <c r="A337" s="174">
        <v>8.01</v>
      </c>
      <c r="B337" s="231"/>
      <c r="C337" s="232" t="e">
        <f>VLOOKUP(BD.PD8[[#This Row],[Pos]],[18]!PPto[#Data],3,FALSE)</f>
        <v>#REF!</v>
      </c>
      <c r="D337" s="174" t="s">
        <v>23</v>
      </c>
      <c r="E337" s="305" t="str">
        <f>IF(BD.PD8[[#This Row],[.]]="*",VLOOKUP(BD.PD8[[#This Row],[Pos]],[18]Presupuesto!A:H,7,FALSE),"")</f>
        <v/>
      </c>
      <c r="F337" s="515" t="s">
        <v>548</v>
      </c>
      <c r="G337" s="174"/>
      <c r="H337" s="174"/>
      <c r="I337" s="174" t="s">
        <v>1338</v>
      </c>
      <c r="J337" s="382">
        <v>1</v>
      </c>
      <c r="K337" s="174" t="s">
        <v>260</v>
      </c>
      <c r="L337" s="383">
        <f>IF(BD.PD8[[#This Row],[Mon]]="DOP",1,HLOOKUP(BD.PD8[[#This Row],[Mon]],Data!$J$1:$K$2,2,FALSE))</f>
        <v>1</v>
      </c>
      <c r="M337" s="384">
        <v>1200000</v>
      </c>
      <c r="N337" s="243">
        <f>BD.PD8[[#This Row],[Cant.]]*BD.PD8[[#This Row],[ Tasa ]]*BD.PD8[[#This Row],[ Precio Und.]]</f>
        <v>1200000</v>
      </c>
      <c r="O337" s="386">
        <v>0</v>
      </c>
      <c r="P337" s="243">
        <f>IF(BD.PD8[[#This Row],[Liquid. '[%']]]&lt;&gt;0,(BD.PD8[[#This Row],[Valor Neto '[DOP']]]*BD.PD8[[#This Row],[Liquid. '[%']]])+BD.PD8[[#This Row],[Valor Neto '[DOP']]],BD.PD8[[#This Row],[Valor Neto '[DOP']]])</f>
        <v>1200000</v>
      </c>
      <c r="Q337" s="243">
        <f>BD.PD8[[#This Row],[Ppto. Orden Interna '[DOP']]]/HLOOKUP("USD",Data!$J$1:$K$2,2,FALSE)</f>
        <v>18461.538461538461</v>
      </c>
      <c r="R337" s="381" t="s">
        <v>173</v>
      </c>
      <c r="S337" s="387"/>
      <c r="T337" s="387"/>
      <c r="U337" s="492" t="s">
        <v>542</v>
      </c>
      <c r="V337" s="493">
        <v>801673</v>
      </c>
      <c r="W337" s="494" t="s">
        <v>549</v>
      </c>
      <c r="X337" s="495">
        <v>14</v>
      </c>
      <c r="Y337" s="388">
        <v>0.7</v>
      </c>
      <c r="Z337" s="243">
        <f>BD.PD8[[#This Row],[Av.P1 '[%']]]*BD.PD8[[#This Row],[Ppto. Orden Interna '[DOP']]]</f>
        <v>840000</v>
      </c>
      <c r="AA337" s="495">
        <v>16</v>
      </c>
      <c r="AB337" s="388">
        <v>0.3</v>
      </c>
      <c r="AC337" s="243">
        <f>BD.PD8[[#This Row],[Av.P2 '[%']]]*BD.PD8[[#This Row],[Ppto. Orden Interna '[DOP']]]</f>
        <v>360000</v>
      </c>
      <c r="AD337" s="249"/>
      <c r="AE337" s="389"/>
      <c r="AF337" s="243">
        <f>BD.PD8[[#This Row],[Av.P3 '[%']]]*BD.PD8[[#This Row],[Ppto. Orden Interna '[DOP']]]</f>
        <v>0</v>
      </c>
      <c r="AG337" s="243"/>
      <c r="AH337" s="243"/>
      <c r="AI337" s="243"/>
      <c r="AJ337" s="243"/>
      <c r="AK337" s="243"/>
      <c r="AL337" s="243"/>
      <c r="AM337" s="496">
        <f>BD.PD8[[#This Row],[Pago 3]]+BD.PD8[[#This Row],[Pago 2]]+BD.PD8[[#This Row],[Pago 1]]</f>
        <v>1200000</v>
      </c>
      <c r="AN337" s="308" t="s">
        <v>244</v>
      </c>
      <c r="AO337" s="308" t="s">
        <v>245</v>
      </c>
      <c r="AP337" s="308" t="s">
        <v>246</v>
      </c>
      <c r="AQ337" s="308" t="s">
        <v>247</v>
      </c>
      <c r="AR337" s="308">
        <v>594</v>
      </c>
      <c r="AS337" s="308" t="s">
        <v>248</v>
      </c>
      <c r="AT337" s="249" t="s">
        <v>1356</v>
      </c>
      <c r="AU337" s="306"/>
      <c r="AV337" s="306"/>
      <c r="AW337" s="306"/>
      <c r="AX337" s="306"/>
      <c r="AY337" s="306"/>
      <c r="AZ337" s="306"/>
      <c r="BA337" s="306"/>
      <c r="BB337" s="306"/>
      <c r="BC337" s="306"/>
      <c r="BD337" s="306"/>
      <c r="BE337" s="306"/>
      <c r="BF337" s="306"/>
      <c r="BG337" s="306"/>
      <c r="BH337" s="306"/>
      <c r="BI337" s="306"/>
      <c r="BJ337" s="306"/>
      <c r="BK337" s="306"/>
      <c r="BL337" s="306"/>
      <c r="BM337" s="306"/>
      <c r="BN337" s="306"/>
      <c r="BO337" s="306"/>
      <c r="BP337" s="306"/>
      <c r="BQ337" s="306"/>
      <c r="BR337" s="306"/>
      <c r="BS337" s="306"/>
      <c r="BT337" s="306"/>
      <c r="BU337" s="306"/>
      <c r="BV337" s="306"/>
      <c r="BW337" s="306"/>
      <c r="BX337" s="306"/>
      <c r="BY337" s="306"/>
      <c r="BZ337" s="306"/>
      <c r="CA337" s="306"/>
      <c r="CB337" s="306"/>
      <c r="CC337" s="306"/>
      <c r="CD337" s="306"/>
      <c r="CE337" s="306"/>
      <c r="CF337" s="306"/>
      <c r="CG337" s="306"/>
      <c r="CH337" s="306"/>
      <c r="CI337" s="306"/>
      <c r="CJ337" s="306"/>
      <c r="CK337" s="306"/>
      <c r="CL337" s="306"/>
      <c r="CM337" s="306"/>
      <c r="CN337" s="306"/>
      <c r="CO337" s="306"/>
      <c r="CP337" s="306"/>
      <c r="CQ337" s="306"/>
      <c r="CR337" s="306"/>
      <c r="CS337" s="306"/>
      <c r="CT337" s="306"/>
      <c r="CU337" s="306"/>
      <c r="CV337" s="306"/>
      <c r="CW337" s="306"/>
      <c r="CX337" s="306"/>
      <c r="CY337" s="306"/>
      <c r="CZ337" s="306"/>
      <c r="DA337" s="306"/>
      <c r="DB337" s="306"/>
      <c r="DC337" s="306"/>
      <c r="DD337" s="306"/>
      <c r="DE337" s="306"/>
      <c r="DF337" s="306"/>
      <c r="DG337" s="306"/>
      <c r="DH337" s="306"/>
      <c r="DI337" s="306"/>
      <c r="DJ337" s="306"/>
      <c r="DK337" s="306"/>
      <c r="DL337" s="306"/>
      <c r="DM337" s="306"/>
      <c r="DN337" s="306"/>
      <c r="DO337" s="306"/>
      <c r="DP337" s="306"/>
      <c r="DQ337" s="306"/>
      <c r="DR337" s="306"/>
      <c r="DS337" s="306"/>
      <c r="DT337" s="306"/>
      <c r="DU337" s="306"/>
      <c r="DV337" s="306"/>
      <c r="DW337" s="306"/>
      <c r="DX337" s="306"/>
      <c r="DY337" s="306"/>
      <c r="DZ337" s="306"/>
      <c r="EA337" s="306"/>
      <c r="EB337" s="306"/>
      <c r="EC337" s="306"/>
      <c r="ED337" s="306"/>
      <c r="EE337" s="306"/>
      <c r="EF337" s="306"/>
      <c r="EG337" s="306"/>
      <c r="EH337" s="306"/>
      <c r="EI337" s="306"/>
      <c r="EJ337" s="306"/>
      <c r="EK337" s="306"/>
      <c r="EL337" s="306"/>
      <c r="EM337" s="306"/>
      <c r="EN337" s="306"/>
      <c r="EO337" s="306"/>
      <c r="EP337" s="306"/>
      <c r="EQ337" s="306"/>
      <c r="ER337" s="306"/>
      <c r="ES337" s="306"/>
      <c r="ET337" s="306"/>
      <c r="EU337" s="306"/>
      <c r="EV337" s="306"/>
      <c r="EW337" s="306"/>
      <c r="EX337" s="306"/>
      <c r="EY337" s="306"/>
      <c r="EZ337" s="306"/>
      <c r="FA337" s="306"/>
      <c r="FB337" s="306"/>
      <c r="FC337" s="306"/>
      <c r="FD337" s="306"/>
      <c r="FE337" s="306"/>
      <c r="FF337" s="306"/>
      <c r="FG337" s="306"/>
      <c r="FH337" s="306"/>
      <c r="FI337" s="306"/>
      <c r="FJ337" s="306"/>
      <c r="FK337" s="306"/>
      <c r="FL337" s="306"/>
      <c r="FM337" s="306"/>
      <c r="FN337" s="306"/>
      <c r="FO337" s="306"/>
      <c r="FP337" s="306"/>
      <c r="FQ337" s="306"/>
      <c r="FR337" s="306"/>
      <c r="FS337" s="306"/>
      <c r="FT337" s="306"/>
      <c r="FU337" s="306"/>
      <c r="FV337" s="306"/>
      <c r="FW337" s="306"/>
      <c r="FX337" s="306"/>
      <c r="FY337" s="306"/>
      <c r="FZ337" s="306"/>
      <c r="GA337" s="306"/>
      <c r="GB337" s="306"/>
      <c r="GC337" s="306"/>
      <c r="GD337" s="306"/>
      <c r="GE337" s="306"/>
      <c r="GF337" s="306"/>
      <c r="GG337" s="306"/>
      <c r="GH337" s="306"/>
      <c r="GI337" s="306"/>
      <c r="GJ337" s="306"/>
      <c r="GK337" s="306"/>
      <c r="GL337" s="306"/>
      <c r="GM337" s="306"/>
      <c r="GN337" s="306"/>
      <c r="GO337" s="306"/>
      <c r="GP337" s="306"/>
      <c r="GQ337" s="306"/>
      <c r="GR337" s="306"/>
      <c r="GS337" s="306"/>
      <c r="GT337" s="306"/>
      <c r="GU337" s="306"/>
      <c r="GV337" s="306"/>
      <c r="GW337" s="306"/>
      <c r="GX337" s="306"/>
      <c r="GY337" s="306"/>
      <c r="GZ337" s="306"/>
      <c r="HA337" s="306"/>
      <c r="HB337" s="306"/>
      <c r="HC337" s="306"/>
      <c r="HD337" s="306"/>
      <c r="HE337" s="306"/>
      <c r="HF337" s="306"/>
      <c r="HG337" s="306"/>
      <c r="HH337" s="306"/>
      <c r="HI337" s="306"/>
      <c r="HJ337" s="306"/>
      <c r="HK337" s="306"/>
      <c r="HL337" s="306"/>
      <c r="HM337" s="306"/>
      <c r="HN337" s="306"/>
      <c r="HO337" s="306"/>
      <c r="HP337" s="306"/>
      <c r="HQ337" s="306"/>
      <c r="HR337" s="306"/>
      <c r="HS337" s="306"/>
      <c r="HT337" s="306"/>
      <c r="HU337" s="306"/>
      <c r="HV337" s="306"/>
      <c r="HW337" s="306"/>
      <c r="HX337" s="306"/>
      <c r="HY337" s="306"/>
      <c r="HZ337" s="306"/>
      <c r="IA337" s="306"/>
      <c r="IB337" s="306"/>
      <c r="IC337" s="306"/>
      <c r="ID337" s="306"/>
      <c r="IE337" s="306"/>
      <c r="IF337" s="306"/>
      <c r="IG337" s="306"/>
      <c r="IH337" s="306"/>
    </row>
    <row r="338" spans="1:242" s="219" customFormat="1" ht="15" customHeight="1" x14ac:dyDescent="0.3">
      <c r="A338" s="174">
        <v>8.01</v>
      </c>
      <c r="B338" s="231"/>
      <c r="C338" s="232" t="e">
        <f>VLOOKUP(BD.PD8[[#This Row],[Pos]],[18]!PPto[#Data],3,FALSE)</f>
        <v>#REF!</v>
      </c>
      <c r="D338" s="174" t="s">
        <v>23</v>
      </c>
      <c r="E338" s="305" t="str">
        <f>IF(BD.PD8[[#This Row],[.]]="*",VLOOKUP(BD.PD8[[#This Row],[Pos]],[18]Presupuesto!A:H,7,FALSE),"")</f>
        <v/>
      </c>
      <c r="F338" s="520" t="s">
        <v>550</v>
      </c>
      <c r="G338" s="174"/>
      <c r="H338" s="174"/>
      <c r="I338" s="174" t="s">
        <v>1326</v>
      </c>
      <c r="J338" s="382">
        <v>1</v>
      </c>
      <c r="K338" s="174" t="s">
        <v>260</v>
      </c>
      <c r="L338" s="383">
        <f>IF(BD.PD8[[#This Row],[Mon]]="DOP",1,HLOOKUP(BD.PD8[[#This Row],[Mon]],Data!$J$1:$K$2,2,FALSE))</f>
        <v>1</v>
      </c>
      <c r="M338" s="384">
        <v>41101.69</v>
      </c>
      <c r="N338" s="243">
        <f>BD.PD8[[#This Row],[Cant.]]*BD.PD8[[#This Row],[ Tasa ]]*BD.PD8[[#This Row],[ Precio Und.]]</f>
        <v>41101.69</v>
      </c>
      <c r="O338" s="386">
        <v>0</v>
      </c>
      <c r="P338" s="243">
        <f>IF(BD.PD8[[#This Row],[Liquid. '[%']]]&lt;&gt;0,(BD.PD8[[#This Row],[Valor Neto '[DOP']]]*BD.PD8[[#This Row],[Liquid. '[%']]])+BD.PD8[[#This Row],[Valor Neto '[DOP']]],BD.PD8[[#This Row],[Valor Neto '[DOP']]])</f>
        <v>41101.69</v>
      </c>
      <c r="Q338" s="243">
        <f>BD.PD8[[#This Row],[Ppto. Orden Interna '[DOP']]]/HLOOKUP("USD",Data!$J$1:$K$2,2,FALSE)</f>
        <v>632.33369230769233</v>
      </c>
      <c r="R338" s="381" t="s">
        <v>551</v>
      </c>
      <c r="S338" s="387"/>
      <c r="T338" s="387"/>
      <c r="U338" s="492" t="s">
        <v>542</v>
      </c>
      <c r="V338" s="493">
        <v>801673</v>
      </c>
      <c r="W338" s="494" t="s">
        <v>337</v>
      </c>
      <c r="X338" s="495">
        <v>14</v>
      </c>
      <c r="Y338" s="388">
        <v>0.7</v>
      </c>
      <c r="Z338" s="243">
        <f>BD.PD8[[#This Row],[Av.P1 '[%']]]*BD.PD8[[#This Row],[Ppto. Orden Interna '[DOP']]]</f>
        <v>28771.183000000001</v>
      </c>
      <c r="AA338" s="495">
        <v>16</v>
      </c>
      <c r="AB338" s="388">
        <v>0.3</v>
      </c>
      <c r="AC338" s="243">
        <f>BD.PD8[[#This Row],[Av.P2 '[%']]]*BD.PD8[[#This Row],[Ppto. Orden Interna '[DOP']]]</f>
        <v>12330.507</v>
      </c>
      <c r="AD338" s="249"/>
      <c r="AE338" s="389"/>
      <c r="AF338" s="243">
        <f>BD.PD8[[#This Row],[Av.P3 '[%']]]*BD.PD8[[#This Row],[Ppto. Orden Interna '[DOP']]]</f>
        <v>0</v>
      </c>
      <c r="AG338" s="243"/>
      <c r="AH338" s="243"/>
      <c r="AI338" s="243"/>
      <c r="AJ338" s="243"/>
      <c r="AK338" s="243"/>
      <c r="AL338" s="243"/>
      <c r="AM338" s="496">
        <f>BD.PD8[[#This Row],[Pago 3]]+BD.PD8[[#This Row],[Pago 2]]+BD.PD8[[#This Row],[Pago 1]]</f>
        <v>41101.69</v>
      </c>
      <c r="AN338" s="308" t="s">
        <v>244</v>
      </c>
      <c r="AO338" s="308" t="s">
        <v>245</v>
      </c>
      <c r="AP338" s="308" t="s">
        <v>246</v>
      </c>
      <c r="AQ338" s="308" t="s">
        <v>247</v>
      </c>
      <c r="AR338" s="308">
        <v>594</v>
      </c>
      <c r="AS338" s="308" t="s">
        <v>248</v>
      </c>
      <c r="AT338" s="249" t="s">
        <v>1356</v>
      </c>
      <c r="AU338" s="306"/>
      <c r="AV338" s="306"/>
      <c r="AW338" s="306"/>
      <c r="AX338" s="306"/>
      <c r="AY338" s="306"/>
      <c r="AZ338" s="306"/>
      <c r="BA338" s="306"/>
      <c r="BB338" s="306"/>
      <c r="BC338" s="306"/>
      <c r="BD338" s="306"/>
      <c r="BE338" s="306"/>
      <c r="BF338" s="306"/>
      <c r="BG338" s="306"/>
      <c r="BH338" s="306"/>
      <c r="BI338" s="306"/>
      <c r="BJ338" s="306"/>
      <c r="BK338" s="306"/>
      <c r="BL338" s="306"/>
      <c r="BM338" s="306"/>
      <c r="BN338" s="306"/>
      <c r="BO338" s="306"/>
      <c r="BP338" s="306"/>
      <c r="BQ338" s="306"/>
      <c r="BR338" s="306"/>
      <c r="BS338" s="306"/>
      <c r="BT338" s="306"/>
      <c r="BU338" s="306"/>
      <c r="BV338" s="306"/>
      <c r="BW338" s="306"/>
      <c r="BX338" s="306"/>
      <c r="BY338" s="306"/>
      <c r="BZ338" s="306"/>
      <c r="CA338" s="306"/>
      <c r="CB338" s="306"/>
      <c r="CC338" s="306"/>
      <c r="CD338" s="306"/>
      <c r="CE338" s="306"/>
      <c r="CF338" s="306"/>
      <c r="CG338" s="306"/>
      <c r="CH338" s="306"/>
      <c r="CI338" s="306"/>
      <c r="CJ338" s="306"/>
      <c r="CK338" s="306"/>
      <c r="CL338" s="306"/>
      <c r="CM338" s="306"/>
      <c r="CN338" s="306"/>
      <c r="CO338" s="306"/>
      <c r="CP338" s="306"/>
      <c r="CQ338" s="306"/>
      <c r="CR338" s="306"/>
      <c r="CS338" s="306"/>
      <c r="CT338" s="306"/>
      <c r="CU338" s="306"/>
      <c r="CV338" s="306"/>
      <c r="CW338" s="306"/>
      <c r="CX338" s="306"/>
      <c r="CY338" s="306"/>
      <c r="CZ338" s="306"/>
      <c r="DA338" s="306"/>
      <c r="DB338" s="306"/>
      <c r="DC338" s="306"/>
      <c r="DD338" s="306"/>
      <c r="DE338" s="306"/>
      <c r="DF338" s="306"/>
      <c r="DG338" s="306"/>
      <c r="DH338" s="306"/>
      <c r="DI338" s="306"/>
      <c r="DJ338" s="306"/>
      <c r="DK338" s="306"/>
      <c r="DL338" s="306"/>
      <c r="DM338" s="306"/>
      <c r="DN338" s="306"/>
      <c r="DO338" s="306"/>
      <c r="DP338" s="306"/>
      <c r="DQ338" s="306"/>
      <c r="DR338" s="306"/>
      <c r="DS338" s="306"/>
      <c r="DT338" s="306"/>
      <c r="DU338" s="306"/>
      <c r="DV338" s="306"/>
      <c r="DW338" s="306"/>
      <c r="DX338" s="306"/>
      <c r="DY338" s="306"/>
      <c r="DZ338" s="306"/>
      <c r="EA338" s="306"/>
      <c r="EB338" s="306"/>
      <c r="EC338" s="306"/>
      <c r="ED338" s="306"/>
      <c r="EE338" s="306"/>
      <c r="EF338" s="306"/>
      <c r="EG338" s="306"/>
      <c r="EH338" s="306"/>
      <c r="EI338" s="306"/>
      <c r="EJ338" s="306"/>
      <c r="EK338" s="306"/>
      <c r="EL338" s="306"/>
      <c r="EM338" s="306"/>
      <c r="EN338" s="306"/>
      <c r="EO338" s="306"/>
      <c r="EP338" s="306"/>
      <c r="EQ338" s="306"/>
      <c r="ER338" s="306"/>
      <c r="ES338" s="306"/>
      <c r="ET338" s="306"/>
      <c r="EU338" s="306"/>
      <c r="EV338" s="306"/>
      <c r="EW338" s="306"/>
      <c r="EX338" s="306"/>
      <c r="EY338" s="306"/>
      <c r="EZ338" s="306"/>
      <c r="FA338" s="306"/>
      <c r="FB338" s="306"/>
      <c r="FC338" s="306"/>
      <c r="FD338" s="306"/>
      <c r="FE338" s="306"/>
      <c r="FF338" s="306"/>
      <c r="FG338" s="306"/>
      <c r="FH338" s="306"/>
      <c r="FI338" s="306"/>
      <c r="FJ338" s="306"/>
      <c r="FK338" s="306"/>
      <c r="FL338" s="306"/>
      <c r="FM338" s="306"/>
      <c r="FN338" s="306"/>
      <c r="FO338" s="306"/>
      <c r="FP338" s="306"/>
      <c r="FQ338" s="306"/>
      <c r="FR338" s="306"/>
      <c r="FS338" s="306"/>
      <c r="FT338" s="306"/>
      <c r="FU338" s="306"/>
      <c r="FV338" s="306"/>
      <c r="FW338" s="306"/>
      <c r="FX338" s="306"/>
      <c r="FY338" s="306"/>
      <c r="FZ338" s="306"/>
      <c r="GA338" s="306"/>
      <c r="GB338" s="306"/>
      <c r="GC338" s="306"/>
      <c r="GD338" s="306"/>
      <c r="GE338" s="306"/>
      <c r="GF338" s="306"/>
      <c r="GG338" s="306"/>
      <c r="GH338" s="306"/>
      <c r="GI338" s="306"/>
      <c r="GJ338" s="306"/>
      <c r="GK338" s="306"/>
      <c r="GL338" s="306"/>
      <c r="GM338" s="306"/>
      <c r="GN338" s="306"/>
      <c r="GO338" s="306"/>
      <c r="GP338" s="306"/>
      <c r="GQ338" s="306"/>
      <c r="GR338" s="306"/>
      <c r="GS338" s="306"/>
      <c r="GT338" s="306"/>
      <c r="GU338" s="306"/>
      <c r="GV338" s="306"/>
      <c r="GW338" s="306"/>
      <c r="GX338" s="306"/>
      <c r="GY338" s="306"/>
      <c r="GZ338" s="306"/>
      <c r="HA338" s="306"/>
      <c r="HB338" s="306"/>
      <c r="HC338" s="306"/>
      <c r="HD338" s="306"/>
      <c r="HE338" s="306"/>
      <c r="HF338" s="306"/>
      <c r="HG338" s="306"/>
      <c r="HH338" s="306"/>
      <c r="HI338" s="306"/>
      <c r="HJ338" s="306"/>
      <c r="HK338" s="306"/>
      <c r="HL338" s="306"/>
      <c r="HM338" s="306"/>
      <c r="HN338" s="306"/>
      <c r="HO338" s="306"/>
      <c r="HP338" s="306"/>
      <c r="HQ338" s="306"/>
      <c r="HR338" s="306"/>
      <c r="HS338" s="306"/>
      <c r="HT338" s="306"/>
      <c r="HU338" s="306"/>
      <c r="HV338" s="306"/>
      <c r="HW338" s="306"/>
      <c r="HX338" s="306"/>
      <c r="HY338" s="306"/>
      <c r="HZ338" s="306"/>
      <c r="IA338" s="306"/>
      <c r="IB338" s="306"/>
      <c r="IC338" s="306"/>
      <c r="ID338" s="306"/>
      <c r="IE338" s="306"/>
      <c r="IF338" s="306"/>
      <c r="IG338" s="306"/>
      <c r="IH338" s="306"/>
    </row>
    <row r="339" spans="1:242" s="219" customFormat="1" ht="15" customHeight="1" x14ac:dyDescent="0.3">
      <c r="A339" s="174">
        <v>8.01</v>
      </c>
      <c r="B339" s="231"/>
      <c r="C339" s="232" t="e">
        <f>VLOOKUP(BD.PD8[[#This Row],[Pos]],[18]!PPto[#Data],3,FALSE)</f>
        <v>#REF!</v>
      </c>
      <c r="D339" s="174" t="s">
        <v>23</v>
      </c>
      <c r="E339" s="305" t="str">
        <f>IF(BD.PD8[[#This Row],[.]]="*",VLOOKUP(BD.PD8[[#This Row],[Pos]],[18]Presupuesto!A:H,7,FALSE),"")</f>
        <v/>
      </c>
      <c r="F339" s="501" t="s">
        <v>552</v>
      </c>
      <c r="G339" s="174"/>
      <c r="H339" s="174"/>
      <c r="I339" s="174" t="s">
        <v>1326</v>
      </c>
      <c r="J339" s="382">
        <v>3</v>
      </c>
      <c r="K339" s="174" t="s">
        <v>260</v>
      </c>
      <c r="L339" s="383">
        <f>IF(BD.PD8[[#This Row],[Mon]]="DOP",1,HLOOKUP(BD.PD8[[#This Row],[Mon]],Data!$J$1:$K$2,2,FALSE))</f>
        <v>1</v>
      </c>
      <c r="M339" s="384">
        <v>15967.980000000001</v>
      </c>
      <c r="N339" s="243">
        <f>BD.PD8[[#This Row],[Cant.]]*BD.PD8[[#This Row],[ Tasa ]]*BD.PD8[[#This Row],[ Precio Und.]]</f>
        <v>47903.94</v>
      </c>
      <c r="O339" s="386">
        <v>0</v>
      </c>
      <c r="P339" s="243">
        <f>IF(BD.PD8[[#This Row],[Liquid. '[%']]]&lt;&gt;0,(BD.PD8[[#This Row],[Valor Neto '[DOP']]]*BD.PD8[[#This Row],[Liquid. '[%']]])+BD.PD8[[#This Row],[Valor Neto '[DOP']]],BD.PD8[[#This Row],[Valor Neto '[DOP']]])</f>
        <v>47903.94</v>
      </c>
      <c r="Q339" s="243">
        <f>BD.PD8[[#This Row],[Ppto. Orden Interna '[DOP']]]/HLOOKUP("USD",Data!$J$1:$K$2,2,FALSE)</f>
        <v>736.98369230769231</v>
      </c>
      <c r="R339" s="381" t="s">
        <v>553</v>
      </c>
      <c r="S339" s="387"/>
      <c r="T339" s="387"/>
      <c r="U339" s="492" t="s">
        <v>542</v>
      </c>
      <c r="V339" s="493">
        <v>801673</v>
      </c>
      <c r="W339" s="494" t="s">
        <v>554</v>
      </c>
      <c r="X339" s="495">
        <v>16</v>
      </c>
      <c r="Y339" s="388">
        <v>1</v>
      </c>
      <c r="Z339" s="243">
        <f>BD.PD8[[#This Row],[Av.P1 '[%']]]*BD.PD8[[#This Row],[Ppto. Orden Interna '[DOP']]]</f>
        <v>47903.94</v>
      </c>
      <c r="AA339" s="495"/>
      <c r="AB339" s="388"/>
      <c r="AC339" s="243">
        <f>BD.PD8[[#This Row],[Av.P2 '[%']]]*BD.PD8[[#This Row],[Ppto. Orden Interna '[DOP']]]</f>
        <v>0</v>
      </c>
      <c r="AD339" s="249"/>
      <c r="AE339" s="389"/>
      <c r="AF339" s="243">
        <f>BD.PD8[[#This Row],[Av.P3 '[%']]]*BD.PD8[[#This Row],[Ppto. Orden Interna '[DOP']]]</f>
        <v>0</v>
      </c>
      <c r="AG339" s="243"/>
      <c r="AH339" s="243"/>
      <c r="AI339" s="243"/>
      <c r="AJ339" s="243"/>
      <c r="AK339" s="243"/>
      <c r="AL339" s="243"/>
      <c r="AM339" s="496">
        <f>BD.PD8[[#This Row],[Pago 3]]+BD.PD8[[#This Row],[Pago 2]]+BD.PD8[[#This Row],[Pago 1]]</f>
        <v>47903.94</v>
      </c>
      <c r="AN339" s="308" t="s">
        <v>244</v>
      </c>
      <c r="AO339" s="308" t="s">
        <v>245</v>
      </c>
      <c r="AP339" s="308" t="s">
        <v>246</v>
      </c>
      <c r="AQ339" s="308" t="s">
        <v>247</v>
      </c>
      <c r="AR339" s="308">
        <v>594</v>
      </c>
      <c r="AS339" s="308" t="s">
        <v>248</v>
      </c>
      <c r="AT339" s="249" t="s">
        <v>1356</v>
      </c>
      <c r="AU339" s="306"/>
      <c r="AV339" s="306"/>
      <c r="AW339" s="306"/>
      <c r="AX339" s="306"/>
      <c r="AY339" s="306"/>
      <c r="AZ339" s="306"/>
      <c r="BA339" s="306"/>
      <c r="BB339" s="306"/>
      <c r="BC339" s="306"/>
      <c r="BD339" s="306"/>
      <c r="BE339" s="306"/>
      <c r="BF339" s="306"/>
      <c r="BG339" s="306"/>
      <c r="BH339" s="306"/>
      <c r="BI339" s="306"/>
      <c r="BJ339" s="306"/>
      <c r="BK339" s="306"/>
      <c r="BL339" s="306"/>
      <c r="BM339" s="306"/>
      <c r="BN339" s="306"/>
      <c r="BO339" s="306"/>
      <c r="BP339" s="306"/>
      <c r="BQ339" s="306"/>
      <c r="BR339" s="306"/>
      <c r="BS339" s="306"/>
      <c r="BT339" s="306"/>
      <c r="BU339" s="306"/>
      <c r="BV339" s="306"/>
      <c r="BW339" s="306"/>
      <c r="BX339" s="306"/>
      <c r="BY339" s="306"/>
      <c r="BZ339" s="306"/>
      <c r="CA339" s="306"/>
      <c r="CB339" s="306"/>
      <c r="CC339" s="306"/>
      <c r="CD339" s="306"/>
      <c r="CE339" s="306"/>
      <c r="CF339" s="306"/>
      <c r="CG339" s="306"/>
      <c r="CH339" s="306"/>
      <c r="CI339" s="306"/>
      <c r="CJ339" s="306"/>
      <c r="CK339" s="306"/>
      <c r="CL339" s="306"/>
      <c r="CM339" s="306"/>
      <c r="CN339" s="306"/>
      <c r="CO339" s="306"/>
      <c r="CP339" s="306"/>
      <c r="CQ339" s="306"/>
      <c r="CR339" s="306"/>
      <c r="CS339" s="306"/>
      <c r="CT339" s="306"/>
      <c r="CU339" s="306"/>
      <c r="CV339" s="306"/>
      <c r="CW339" s="306"/>
      <c r="CX339" s="306"/>
      <c r="CY339" s="306"/>
      <c r="CZ339" s="306"/>
      <c r="DA339" s="306"/>
      <c r="DB339" s="306"/>
      <c r="DC339" s="306"/>
      <c r="DD339" s="306"/>
      <c r="DE339" s="306"/>
      <c r="DF339" s="306"/>
      <c r="DG339" s="306"/>
      <c r="DH339" s="306"/>
      <c r="DI339" s="306"/>
      <c r="DJ339" s="306"/>
      <c r="DK339" s="306"/>
      <c r="DL339" s="306"/>
      <c r="DM339" s="306"/>
      <c r="DN339" s="306"/>
      <c r="DO339" s="306"/>
      <c r="DP339" s="306"/>
      <c r="DQ339" s="306"/>
      <c r="DR339" s="306"/>
      <c r="DS339" s="306"/>
      <c r="DT339" s="306"/>
      <c r="DU339" s="306"/>
      <c r="DV339" s="306"/>
      <c r="DW339" s="306"/>
      <c r="DX339" s="306"/>
      <c r="DY339" s="306"/>
      <c r="DZ339" s="306"/>
      <c r="EA339" s="306"/>
      <c r="EB339" s="306"/>
      <c r="EC339" s="306"/>
      <c r="ED339" s="306"/>
      <c r="EE339" s="306"/>
      <c r="EF339" s="306"/>
      <c r="EG339" s="306"/>
      <c r="EH339" s="306"/>
      <c r="EI339" s="306"/>
      <c r="EJ339" s="306"/>
      <c r="EK339" s="306"/>
      <c r="EL339" s="306"/>
      <c r="EM339" s="306"/>
      <c r="EN339" s="306"/>
      <c r="EO339" s="306"/>
      <c r="EP339" s="306"/>
      <c r="EQ339" s="306"/>
      <c r="ER339" s="306"/>
      <c r="ES339" s="306"/>
      <c r="ET339" s="306"/>
      <c r="EU339" s="306"/>
      <c r="EV339" s="306"/>
      <c r="EW339" s="306"/>
      <c r="EX339" s="306"/>
      <c r="EY339" s="306"/>
      <c r="EZ339" s="306"/>
      <c r="FA339" s="306"/>
      <c r="FB339" s="306"/>
      <c r="FC339" s="306"/>
      <c r="FD339" s="306"/>
      <c r="FE339" s="306"/>
      <c r="FF339" s="306"/>
      <c r="FG339" s="306"/>
      <c r="FH339" s="306"/>
      <c r="FI339" s="306"/>
      <c r="FJ339" s="306"/>
      <c r="FK339" s="306"/>
      <c r="FL339" s="306"/>
      <c r="FM339" s="306"/>
      <c r="FN339" s="306"/>
      <c r="FO339" s="306"/>
      <c r="FP339" s="306"/>
      <c r="FQ339" s="306"/>
      <c r="FR339" s="306"/>
      <c r="FS339" s="306"/>
      <c r="FT339" s="306"/>
      <c r="FU339" s="306"/>
      <c r="FV339" s="306"/>
      <c r="FW339" s="306"/>
      <c r="FX339" s="306"/>
      <c r="FY339" s="306"/>
      <c r="FZ339" s="306"/>
      <c r="GA339" s="306"/>
      <c r="GB339" s="306"/>
      <c r="GC339" s="306"/>
      <c r="GD339" s="306"/>
      <c r="GE339" s="306"/>
      <c r="GF339" s="306"/>
      <c r="GG339" s="306"/>
      <c r="GH339" s="306"/>
      <c r="GI339" s="306"/>
      <c r="GJ339" s="306"/>
      <c r="GK339" s="306"/>
      <c r="GL339" s="306"/>
      <c r="GM339" s="306"/>
      <c r="GN339" s="306"/>
      <c r="GO339" s="306"/>
      <c r="GP339" s="306"/>
      <c r="GQ339" s="306"/>
      <c r="GR339" s="306"/>
      <c r="GS339" s="306"/>
      <c r="GT339" s="306"/>
      <c r="GU339" s="306"/>
      <c r="GV339" s="306"/>
      <c r="GW339" s="306"/>
      <c r="GX339" s="306"/>
      <c r="GY339" s="306"/>
      <c r="GZ339" s="306"/>
      <c r="HA339" s="306"/>
      <c r="HB339" s="306"/>
      <c r="HC339" s="306"/>
      <c r="HD339" s="306"/>
      <c r="HE339" s="306"/>
      <c r="HF339" s="306"/>
      <c r="HG339" s="306"/>
      <c r="HH339" s="306"/>
      <c r="HI339" s="306"/>
      <c r="HJ339" s="306"/>
      <c r="HK339" s="306"/>
      <c r="HL339" s="306"/>
      <c r="HM339" s="306"/>
      <c r="HN339" s="306"/>
      <c r="HO339" s="306"/>
      <c r="HP339" s="306"/>
      <c r="HQ339" s="306"/>
      <c r="HR339" s="306"/>
      <c r="HS339" s="306"/>
      <c r="HT339" s="306"/>
      <c r="HU339" s="306"/>
      <c r="HV339" s="306"/>
      <c r="HW339" s="306"/>
      <c r="HX339" s="306"/>
      <c r="HY339" s="306"/>
      <c r="HZ339" s="306"/>
      <c r="IA339" s="306"/>
      <c r="IB339" s="306"/>
      <c r="IC339" s="306"/>
      <c r="ID339" s="306"/>
      <c r="IE339" s="306"/>
      <c r="IF339" s="306"/>
      <c r="IG339" s="306"/>
      <c r="IH339" s="306"/>
    </row>
    <row r="340" spans="1:242" s="219" customFormat="1" ht="15" customHeight="1" x14ac:dyDescent="0.3">
      <c r="A340" s="174">
        <v>8.01</v>
      </c>
      <c r="B340" s="231"/>
      <c r="C340" s="232" t="e">
        <f>VLOOKUP(BD.PD8[[#This Row],[Pos]],[18]!PPto[#Data],3,FALSE)</f>
        <v>#REF!</v>
      </c>
      <c r="D340" s="174" t="s">
        <v>23</v>
      </c>
      <c r="E340" s="305" t="str">
        <f>IF(BD.PD8[[#This Row],[.]]="*",VLOOKUP(BD.PD8[[#This Row],[Pos]],[18]Presupuesto!A:H,7,FALSE),"")</f>
        <v/>
      </c>
      <c r="F340" s="506" t="s">
        <v>555</v>
      </c>
      <c r="G340" s="174"/>
      <c r="H340" s="174"/>
      <c r="I340" s="174" t="s">
        <v>1326</v>
      </c>
      <c r="J340" s="382">
        <v>1</v>
      </c>
      <c r="K340" s="174" t="s">
        <v>260</v>
      </c>
      <c r="L340" s="383">
        <f>IF(BD.PD8[[#This Row],[Mon]]="DOP",1,HLOOKUP(BD.PD8[[#This Row],[Mon]],Data!$J$1:$K$2,2,FALSE))</f>
        <v>1</v>
      </c>
      <c r="M340" s="384">
        <v>8940.68</v>
      </c>
      <c r="N340" s="243">
        <f>BD.PD8[[#This Row],[Cant.]]*BD.PD8[[#This Row],[ Tasa ]]*BD.PD8[[#This Row],[ Precio Und.]]</f>
        <v>8940.68</v>
      </c>
      <c r="O340" s="386">
        <v>0</v>
      </c>
      <c r="P340" s="243">
        <f>IF(BD.PD8[[#This Row],[Liquid. '[%']]]&lt;&gt;0,(BD.PD8[[#This Row],[Valor Neto '[DOP']]]*BD.PD8[[#This Row],[Liquid. '[%']]])+BD.PD8[[#This Row],[Valor Neto '[DOP']]],BD.PD8[[#This Row],[Valor Neto '[DOP']]])</f>
        <v>8940.68</v>
      </c>
      <c r="Q340" s="243">
        <f>BD.PD8[[#This Row],[Ppto. Orden Interna '[DOP']]]/HLOOKUP("USD",Data!$J$1:$K$2,2,FALSE)</f>
        <v>137.54892307692307</v>
      </c>
      <c r="R340" s="381" t="s">
        <v>544</v>
      </c>
      <c r="S340" s="387"/>
      <c r="T340" s="387"/>
      <c r="U340" s="492" t="s">
        <v>542</v>
      </c>
      <c r="V340" s="493">
        <v>801673</v>
      </c>
      <c r="W340" s="494" t="s">
        <v>545</v>
      </c>
      <c r="X340" s="495">
        <v>16</v>
      </c>
      <c r="Y340" s="388">
        <v>1</v>
      </c>
      <c r="Z340" s="243">
        <f>BD.PD8[[#This Row],[Av.P1 '[%']]]*BD.PD8[[#This Row],[Ppto. Orden Interna '[DOP']]]</f>
        <v>8940.68</v>
      </c>
      <c r="AA340" s="249"/>
      <c r="AB340" s="389"/>
      <c r="AC340" s="243">
        <f>BD.PD8[[#This Row],[Av.P2 '[%']]]*BD.PD8[[#This Row],[Ppto. Orden Interna '[DOP']]]</f>
        <v>0</v>
      </c>
      <c r="AD340" s="249"/>
      <c r="AE340" s="389"/>
      <c r="AF340" s="243">
        <f>BD.PD8[[#This Row],[Av.P3 '[%']]]*BD.PD8[[#This Row],[Ppto. Orden Interna '[DOP']]]</f>
        <v>0</v>
      </c>
      <c r="AG340" s="243"/>
      <c r="AH340" s="243"/>
      <c r="AI340" s="243"/>
      <c r="AJ340" s="243"/>
      <c r="AK340" s="243"/>
      <c r="AL340" s="243"/>
      <c r="AM340" s="496">
        <f>BD.PD8[[#This Row],[Pago 3]]+BD.PD8[[#This Row],[Pago 2]]+BD.PD8[[#This Row],[Pago 1]]</f>
        <v>8940.68</v>
      </c>
      <c r="AN340" s="308" t="s">
        <v>244</v>
      </c>
      <c r="AO340" s="308" t="s">
        <v>245</v>
      </c>
      <c r="AP340" s="308" t="s">
        <v>246</v>
      </c>
      <c r="AQ340" s="308" t="s">
        <v>247</v>
      </c>
      <c r="AR340" s="308">
        <v>594</v>
      </c>
      <c r="AS340" s="308" t="s">
        <v>248</v>
      </c>
      <c r="AT340" s="249" t="s">
        <v>1356</v>
      </c>
      <c r="AU340" s="306"/>
      <c r="AV340" s="306"/>
      <c r="AW340" s="306"/>
      <c r="AX340" s="306"/>
      <c r="AY340" s="306"/>
      <c r="AZ340" s="306"/>
      <c r="BA340" s="306"/>
      <c r="BB340" s="306"/>
      <c r="BC340" s="306"/>
      <c r="BD340" s="306"/>
      <c r="BE340" s="306"/>
      <c r="BF340" s="306"/>
      <c r="BG340" s="306"/>
      <c r="BH340" s="306"/>
      <c r="BI340" s="306"/>
      <c r="BJ340" s="306"/>
      <c r="BK340" s="306"/>
      <c r="BL340" s="306"/>
      <c r="BM340" s="306"/>
      <c r="BN340" s="306"/>
      <c r="BO340" s="306"/>
      <c r="BP340" s="306"/>
      <c r="BQ340" s="306"/>
      <c r="BR340" s="306"/>
      <c r="BS340" s="306"/>
      <c r="BT340" s="306"/>
      <c r="BU340" s="306"/>
      <c r="BV340" s="306"/>
      <c r="BW340" s="306"/>
      <c r="BX340" s="306"/>
      <c r="BY340" s="306"/>
      <c r="BZ340" s="306"/>
      <c r="CA340" s="306"/>
      <c r="CB340" s="306"/>
      <c r="CC340" s="306"/>
      <c r="CD340" s="306"/>
      <c r="CE340" s="306"/>
      <c r="CF340" s="306"/>
      <c r="CG340" s="306"/>
      <c r="CH340" s="306"/>
      <c r="CI340" s="306"/>
      <c r="CJ340" s="306"/>
      <c r="CK340" s="306"/>
      <c r="CL340" s="306"/>
      <c r="CM340" s="306"/>
      <c r="CN340" s="306"/>
      <c r="CO340" s="306"/>
      <c r="CP340" s="306"/>
      <c r="CQ340" s="306"/>
      <c r="CR340" s="306"/>
      <c r="CS340" s="306"/>
      <c r="CT340" s="306"/>
      <c r="CU340" s="306"/>
      <c r="CV340" s="306"/>
      <c r="CW340" s="306"/>
      <c r="CX340" s="306"/>
      <c r="CY340" s="306"/>
      <c r="CZ340" s="306"/>
      <c r="DA340" s="306"/>
      <c r="DB340" s="306"/>
      <c r="DC340" s="306"/>
      <c r="DD340" s="306"/>
      <c r="DE340" s="306"/>
      <c r="DF340" s="306"/>
      <c r="DG340" s="306"/>
      <c r="DH340" s="306"/>
      <c r="DI340" s="306"/>
      <c r="DJ340" s="306"/>
      <c r="DK340" s="306"/>
      <c r="DL340" s="306"/>
      <c r="DM340" s="306"/>
      <c r="DN340" s="306"/>
      <c r="DO340" s="306"/>
      <c r="DP340" s="306"/>
      <c r="DQ340" s="306"/>
      <c r="DR340" s="306"/>
      <c r="DS340" s="306"/>
      <c r="DT340" s="306"/>
      <c r="DU340" s="306"/>
      <c r="DV340" s="306"/>
      <c r="DW340" s="306"/>
      <c r="DX340" s="306"/>
      <c r="DY340" s="306"/>
      <c r="DZ340" s="306"/>
      <c r="EA340" s="306"/>
      <c r="EB340" s="306"/>
      <c r="EC340" s="306"/>
      <c r="ED340" s="306"/>
      <c r="EE340" s="306"/>
      <c r="EF340" s="306"/>
      <c r="EG340" s="306"/>
      <c r="EH340" s="306"/>
      <c r="EI340" s="306"/>
      <c r="EJ340" s="306"/>
      <c r="EK340" s="306"/>
      <c r="EL340" s="306"/>
      <c r="EM340" s="306"/>
      <c r="EN340" s="306"/>
      <c r="EO340" s="306"/>
      <c r="EP340" s="306"/>
      <c r="EQ340" s="306"/>
      <c r="ER340" s="306"/>
      <c r="ES340" s="306"/>
      <c r="ET340" s="306"/>
      <c r="EU340" s="306"/>
      <c r="EV340" s="306"/>
      <c r="EW340" s="306"/>
      <c r="EX340" s="306"/>
      <c r="EY340" s="306"/>
      <c r="EZ340" s="306"/>
      <c r="FA340" s="306"/>
      <c r="FB340" s="306"/>
      <c r="FC340" s="306"/>
      <c r="FD340" s="306"/>
      <c r="FE340" s="306"/>
      <c r="FF340" s="306"/>
      <c r="FG340" s="306"/>
      <c r="FH340" s="306"/>
      <c r="FI340" s="306"/>
      <c r="FJ340" s="306"/>
      <c r="FK340" s="306"/>
      <c r="FL340" s="306"/>
      <c r="FM340" s="306"/>
      <c r="FN340" s="306"/>
      <c r="FO340" s="306"/>
      <c r="FP340" s="306"/>
      <c r="FQ340" s="306"/>
      <c r="FR340" s="306"/>
      <c r="FS340" s="306"/>
      <c r="FT340" s="306"/>
      <c r="FU340" s="306"/>
      <c r="FV340" s="306"/>
      <c r="FW340" s="306"/>
      <c r="FX340" s="306"/>
      <c r="FY340" s="306"/>
      <c r="FZ340" s="306"/>
      <c r="GA340" s="306"/>
      <c r="GB340" s="306"/>
      <c r="GC340" s="306"/>
      <c r="GD340" s="306"/>
      <c r="GE340" s="306"/>
      <c r="GF340" s="306"/>
      <c r="GG340" s="306"/>
      <c r="GH340" s="306"/>
      <c r="GI340" s="306"/>
      <c r="GJ340" s="306"/>
      <c r="GK340" s="306"/>
      <c r="GL340" s="306"/>
      <c r="GM340" s="306"/>
      <c r="GN340" s="306"/>
      <c r="GO340" s="306"/>
      <c r="GP340" s="306"/>
      <c r="GQ340" s="306"/>
      <c r="GR340" s="306"/>
      <c r="GS340" s="306"/>
      <c r="GT340" s="306"/>
      <c r="GU340" s="306"/>
      <c r="GV340" s="306"/>
      <c r="GW340" s="306"/>
      <c r="GX340" s="306"/>
      <c r="GY340" s="306"/>
      <c r="GZ340" s="306"/>
      <c r="HA340" s="306"/>
      <c r="HB340" s="306"/>
      <c r="HC340" s="306"/>
      <c r="HD340" s="306"/>
      <c r="HE340" s="306"/>
      <c r="HF340" s="306"/>
      <c r="HG340" s="306"/>
      <c r="HH340" s="306"/>
      <c r="HI340" s="306"/>
      <c r="HJ340" s="306"/>
      <c r="HK340" s="306"/>
      <c r="HL340" s="306"/>
      <c r="HM340" s="306"/>
      <c r="HN340" s="306"/>
      <c r="HO340" s="306"/>
      <c r="HP340" s="306"/>
      <c r="HQ340" s="306"/>
      <c r="HR340" s="306"/>
      <c r="HS340" s="306"/>
      <c r="HT340" s="306"/>
      <c r="HU340" s="306"/>
      <c r="HV340" s="306"/>
      <c r="HW340" s="306"/>
      <c r="HX340" s="306"/>
      <c r="HY340" s="306"/>
      <c r="HZ340" s="306"/>
      <c r="IA340" s="306"/>
      <c r="IB340" s="306"/>
      <c r="IC340" s="306"/>
      <c r="ID340" s="306"/>
      <c r="IE340" s="306"/>
      <c r="IF340" s="306"/>
      <c r="IG340" s="306"/>
      <c r="IH340" s="306"/>
    </row>
    <row r="341" spans="1:242" s="219" customFormat="1" ht="15" customHeight="1" x14ac:dyDescent="0.3">
      <c r="A341" s="174">
        <v>8.01</v>
      </c>
      <c r="B341" s="231"/>
      <c r="C341" s="232" t="e">
        <f>VLOOKUP(BD.PD8[[#This Row],[Pos]],[18]!PPto[#Data],3,FALSE)</f>
        <v>#REF!</v>
      </c>
      <c r="D341" s="174" t="s">
        <v>23</v>
      </c>
      <c r="E341" s="305" t="str">
        <f>IF(BD.PD8[[#This Row],[.]]="*",VLOOKUP(BD.PD8[[#This Row],[Pos]],[18]Presupuesto!A:H,7,FALSE),"")</f>
        <v/>
      </c>
      <c r="F341" s="506" t="s">
        <v>556</v>
      </c>
      <c r="G341" s="174"/>
      <c r="H341" s="174"/>
      <c r="I341" s="174" t="s">
        <v>1326</v>
      </c>
      <c r="J341" s="382">
        <v>2</v>
      </c>
      <c r="K341" s="174" t="s">
        <v>260</v>
      </c>
      <c r="L341" s="383">
        <f>IF(BD.PD8[[#This Row],[Mon]]="DOP",1,HLOOKUP(BD.PD8[[#This Row],[Mon]],Data!$J$1:$K$2,2,FALSE))</f>
        <v>1</v>
      </c>
      <c r="M341" s="384">
        <v>4728.8149999999996</v>
      </c>
      <c r="N341" s="243">
        <f>BD.PD8[[#This Row],[Cant.]]*BD.PD8[[#This Row],[ Tasa ]]*BD.PD8[[#This Row],[ Precio Und.]]</f>
        <v>9457.6299999999992</v>
      </c>
      <c r="O341" s="386">
        <v>0</v>
      </c>
      <c r="P341" s="243">
        <f>IF(BD.PD8[[#This Row],[Liquid. '[%']]]&lt;&gt;0,(BD.PD8[[#This Row],[Valor Neto '[DOP']]]*BD.PD8[[#This Row],[Liquid. '[%']]])+BD.PD8[[#This Row],[Valor Neto '[DOP']]],BD.PD8[[#This Row],[Valor Neto '[DOP']]])</f>
        <v>9457.6299999999992</v>
      </c>
      <c r="Q341" s="243">
        <f>BD.PD8[[#This Row],[Ppto. Orden Interna '[DOP']]]/HLOOKUP("USD",Data!$J$1:$K$2,2,FALSE)</f>
        <v>145.50199999999998</v>
      </c>
      <c r="R341" s="381" t="s">
        <v>544</v>
      </c>
      <c r="S341" s="387"/>
      <c r="T341" s="387"/>
      <c r="U341" s="492" t="s">
        <v>542</v>
      </c>
      <c r="V341" s="493">
        <v>801673</v>
      </c>
      <c r="W341" s="494" t="s">
        <v>545</v>
      </c>
      <c r="X341" s="495">
        <v>16</v>
      </c>
      <c r="Y341" s="388">
        <v>1</v>
      </c>
      <c r="Z341" s="243">
        <f>BD.PD8[[#This Row],[Av.P1 '[%']]]*BD.PD8[[#This Row],[Ppto. Orden Interna '[DOP']]]</f>
        <v>9457.6299999999992</v>
      </c>
      <c r="AA341" s="249"/>
      <c r="AB341" s="389"/>
      <c r="AC341" s="243">
        <f>BD.PD8[[#This Row],[Av.P2 '[%']]]*BD.PD8[[#This Row],[Ppto. Orden Interna '[DOP']]]</f>
        <v>0</v>
      </c>
      <c r="AD341" s="249"/>
      <c r="AE341" s="389"/>
      <c r="AF341" s="243">
        <f>BD.PD8[[#This Row],[Av.P3 '[%']]]*BD.PD8[[#This Row],[Ppto. Orden Interna '[DOP']]]</f>
        <v>0</v>
      </c>
      <c r="AG341" s="243"/>
      <c r="AH341" s="243"/>
      <c r="AI341" s="243"/>
      <c r="AJ341" s="243"/>
      <c r="AK341" s="243"/>
      <c r="AL341" s="243"/>
      <c r="AM341" s="496">
        <f>BD.PD8[[#This Row],[Pago 3]]+BD.PD8[[#This Row],[Pago 2]]+BD.PD8[[#This Row],[Pago 1]]</f>
        <v>9457.6299999999992</v>
      </c>
      <c r="AN341" s="308" t="s">
        <v>244</v>
      </c>
      <c r="AO341" s="308" t="s">
        <v>245</v>
      </c>
      <c r="AP341" s="308" t="s">
        <v>246</v>
      </c>
      <c r="AQ341" s="308" t="s">
        <v>247</v>
      </c>
      <c r="AR341" s="308">
        <v>594</v>
      </c>
      <c r="AS341" s="308" t="s">
        <v>248</v>
      </c>
      <c r="AT341" s="249" t="s">
        <v>1356</v>
      </c>
      <c r="AU341" s="306"/>
      <c r="AV341" s="306"/>
      <c r="AW341" s="306"/>
      <c r="AX341" s="306"/>
      <c r="AY341" s="306"/>
      <c r="AZ341" s="306"/>
      <c r="BA341" s="306"/>
      <c r="BB341" s="306"/>
      <c r="BC341" s="306"/>
      <c r="BD341" s="306"/>
      <c r="BE341" s="306"/>
      <c r="BF341" s="306"/>
      <c r="BG341" s="306"/>
      <c r="BH341" s="306"/>
      <c r="BI341" s="306"/>
      <c r="BJ341" s="306"/>
      <c r="BK341" s="306"/>
      <c r="BL341" s="306"/>
      <c r="BM341" s="306"/>
      <c r="BN341" s="306"/>
      <c r="BO341" s="306"/>
      <c r="BP341" s="306"/>
      <c r="BQ341" s="306"/>
      <c r="BR341" s="306"/>
      <c r="BS341" s="306"/>
      <c r="BT341" s="306"/>
      <c r="BU341" s="306"/>
      <c r="BV341" s="306"/>
      <c r="BW341" s="306"/>
      <c r="BX341" s="306"/>
      <c r="BY341" s="306"/>
      <c r="BZ341" s="306"/>
      <c r="CA341" s="306"/>
      <c r="CB341" s="306"/>
      <c r="CC341" s="306"/>
      <c r="CD341" s="306"/>
      <c r="CE341" s="306"/>
      <c r="CF341" s="306"/>
      <c r="CG341" s="306"/>
      <c r="CH341" s="306"/>
      <c r="CI341" s="306"/>
      <c r="CJ341" s="306"/>
      <c r="CK341" s="306"/>
      <c r="CL341" s="306"/>
      <c r="CM341" s="306"/>
      <c r="CN341" s="306"/>
      <c r="CO341" s="306"/>
      <c r="CP341" s="306"/>
      <c r="CQ341" s="306"/>
      <c r="CR341" s="306"/>
      <c r="CS341" s="306"/>
      <c r="CT341" s="306"/>
      <c r="CU341" s="306"/>
      <c r="CV341" s="306"/>
      <c r="CW341" s="306"/>
      <c r="CX341" s="306"/>
      <c r="CY341" s="306"/>
      <c r="CZ341" s="306"/>
      <c r="DA341" s="306"/>
      <c r="DB341" s="306"/>
      <c r="DC341" s="306"/>
      <c r="DD341" s="306"/>
      <c r="DE341" s="306"/>
      <c r="DF341" s="306"/>
      <c r="DG341" s="306"/>
      <c r="DH341" s="306"/>
      <c r="DI341" s="306"/>
      <c r="DJ341" s="306"/>
      <c r="DK341" s="306"/>
      <c r="DL341" s="306"/>
      <c r="DM341" s="306"/>
      <c r="DN341" s="306"/>
      <c r="DO341" s="306"/>
      <c r="DP341" s="306"/>
      <c r="DQ341" s="306"/>
      <c r="DR341" s="306"/>
      <c r="DS341" s="306"/>
      <c r="DT341" s="306"/>
      <c r="DU341" s="306"/>
      <c r="DV341" s="306"/>
      <c r="DW341" s="306"/>
      <c r="DX341" s="306"/>
      <c r="DY341" s="306"/>
      <c r="DZ341" s="306"/>
      <c r="EA341" s="306"/>
      <c r="EB341" s="306"/>
      <c r="EC341" s="306"/>
      <c r="ED341" s="306"/>
      <c r="EE341" s="306"/>
      <c r="EF341" s="306"/>
      <c r="EG341" s="306"/>
      <c r="EH341" s="306"/>
      <c r="EI341" s="306"/>
      <c r="EJ341" s="306"/>
      <c r="EK341" s="306"/>
      <c r="EL341" s="306"/>
      <c r="EM341" s="306"/>
      <c r="EN341" s="306"/>
      <c r="EO341" s="306"/>
      <c r="EP341" s="306"/>
      <c r="EQ341" s="306"/>
      <c r="ER341" s="306"/>
      <c r="ES341" s="306"/>
      <c r="ET341" s="306"/>
      <c r="EU341" s="306"/>
      <c r="EV341" s="306"/>
      <c r="EW341" s="306"/>
      <c r="EX341" s="306"/>
      <c r="EY341" s="306"/>
      <c r="EZ341" s="306"/>
      <c r="FA341" s="306"/>
      <c r="FB341" s="306"/>
      <c r="FC341" s="306"/>
      <c r="FD341" s="306"/>
      <c r="FE341" s="306"/>
      <c r="FF341" s="306"/>
      <c r="FG341" s="306"/>
      <c r="FH341" s="306"/>
      <c r="FI341" s="306"/>
      <c r="FJ341" s="306"/>
      <c r="FK341" s="306"/>
      <c r="FL341" s="306"/>
      <c r="FM341" s="306"/>
      <c r="FN341" s="306"/>
      <c r="FO341" s="306"/>
      <c r="FP341" s="306"/>
      <c r="FQ341" s="306"/>
      <c r="FR341" s="306"/>
      <c r="FS341" s="306"/>
      <c r="FT341" s="306"/>
      <c r="FU341" s="306"/>
      <c r="FV341" s="306"/>
      <c r="FW341" s="306"/>
      <c r="FX341" s="306"/>
      <c r="FY341" s="306"/>
      <c r="FZ341" s="306"/>
      <c r="GA341" s="306"/>
      <c r="GB341" s="306"/>
      <c r="GC341" s="306"/>
      <c r="GD341" s="306"/>
      <c r="GE341" s="306"/>
      <c r="GF341" s="306"/>
      <c r="GG341" s="306"/>
      <c r="GH341" s="306"/>
      <c r="GI341" s="306"/>
      <c r="GJ341" s="306"/>
      <c r="GK341" s="306"/>
      <c r="GL341" s="306"/>
      <c r="GM341" s="306"/>
      <c r="GN341" s="306"/>
      <c r="GO341" s="306"/>
      <c r="GP341" s="306"/>
      <c r="GQ341" s="306"/>
      <c r="GR341" s="306"/>
      <c r="GS341" s="306"/>
      <c r="GT341" s="306"/>
      <c r="GU341" s="306"/>
      <c r="GV341" s="306"/>
      <c r="GW341" s="306"/>
      <c r="GX341" s="306"/>
      <c r="GY341" s="306"/>
      <c r="GZ341" s="306"/>
      <c r="HA341" s="306"/>
      <c r="HB341" s="306"/>
      <c r="HC341" s="306"/>
      <c r="HD341" s="306"/>
      <c r="HE341" s="306"/>
      <c r="HF341" s="306"/>
      <c r="HG341" s="306"/>
      <c r="HH341" s="306"/>
      <c r="HI341" s="306"/>
      <c r="HJ341" s="306"/>
      <c r="HK341" s="306"/>
      <c r="HL341" s="306"/>
      <c r="HM341" s="306"/>
      <c r="HN341" s="306"/>
      <c r="HO341" s="306"/>
      <c r="HP341" s="306"/>
      <c r="HQ341" s="306"/>
      <c r="HR341" s="306"/>
      <c r="HS341" s="306"/>
      <c r="HT341" s="306"/>
      <c r="HU341" s="306"/>
      <c r="HV341" s="306"/>
      <c r="HW341" s="306"/>
      <c r="HX341" s="306"/>
      <c r="HY341" s="306"/>
      <c r="HZ341" s="306"/>
      <c r="IA341" s="306"/>
      <c r="IB341" s="306"/>
      <c r="IC341" s="306"/>
      <c r="ID341" s="306"/>
      <c r="IE341" s="306"/>
      <c r="IF341" s="306"/>
      <c r="IG341" s="306"/>
      <c r="IH341" s="306"/>
    </row>
    <row r="342" spans="1:242" s="219" customFormat="1" ht="15" customHeight="1" x14ac:dyDescent="0.3">
      <c r="A342" s="174">
        <v>8.01</v>
      </c>
      <c r="B342" s="231"/>
      <c r="C342" s="232" t="e">
        <f>VLOOKUP(BD.PD8[[#This Row],[Pos]],[18]!PPto[#Data],3,FALSE)</f>
        <v>#REF!</v>
      </c>
      <c r="D342" s="174" t="s">
        <v>23</v>
      </c>
      <c r="E342" s="305" t="str">
        <f>IF(BD.PD8[[#This Row],[.]]="*",VLOOKUP(BD.PD8[[#This Row],[Pos]],[18]Presupuesto!A:H,7,FALSE),"")</f>
        <v/>
      </c>
      <c r="F342" s="506" t="s">
        <v>557</v>
      </c>
      <c r="G342" s="174"/>
      <c r="H342" s="174"/>
      <c r="I342" s="174" t="s">
        <v>1326</v>
      </c>
      <c r="J342" s="382">
        <v>3</v>
      </c>
      <c r="K342" s="174" t="s">
        <v>260</v>
      </c>
      <c r="L342" s="383">
        <f>IF(BD.PD8[[#This Row],[Mon]]="DOP",1,HLOOKUP(BD.PD8[[#This Row],[Mon]],Data!$J$1:$K$2,2,FALSE))</f>
        <v>1</v>
      </c>
      <c r="M342" s="384">
        <v>11822.029999999999</v>
      </c>
      <c r="N342" s="243">
        <f>BD.PD8[[#This Row],[Cant.]]*BD.PD8[[#This Row],[ Tasa ]]*BD.PD8[[#This Row],[ Precio Und.]]</f>
        <v>35466.089999999997</v>
      </c>
      <c r="O342" s="386">
        <v>0</v>
      </c>
      <c r="P342" s="243">
        <f>IF(BD.PD8[[#This Row],[Liquid. '[%']]]&lt;&gt;0,(BD.PD8[[#This Row],[Valor Neto '[DOP']]]*BD.PD8[[#This Row],[Liquid. '[%']]])+BD.PD8[[#This Row],[Valor Neto '[DOP']]],BD.PD8[[#This Row],[Valor Neto '[DOP']]])</f>
        <v>35466.089999999997</v>
      </c>
      <c r="Q342" s="243">
        <f>BD.PD8[[#This Row],[Ppto. Orden Interna '[DOP']]]/HLOOKUP("USD",Data!$J$1:$K$2,2,FALSE)</f>
        <v>545.63215384615376</v>
      </c>
      <c r="R342" s="381" t="s">
        <v>544</v>
      </c>
      <c r="S342" s="387"/>
      <c r="T342" s="387"/>
      <c r="U342" s="492" t="s">
        <v>542</v>
      </c>
      <c r="V342" s="493">
        <v>801673</v>
      </c>
      <c r="W342" s="494" t="s">
        <v>545</v>
      </c>
      <c r="X342" s="495">
        <v>16</v>
      </c>
      <c r="Y342" s="388">
        <v>1</v>
      </c>
      <c r="Z342" s="243">
        <f>BD.PD8[[#This Row],[Av.P1 '[%']]]*BD.PD8[[#This Row],[Ppto. Orden Interna '[DOP']]]</f>
        <v>35466.089999999997</v>
      </c>
      <c r="AA342" s="249"/>
      <c r="AB342" s="389"/>
      <c r="AC342" s="243">
        <f>BD.PD8[[#This Row],[Av.P2 '[%']]]*BD.PD8[[#This Row],[Ppto. Orden Interna '[DOP']]]</f>
        <v>0</v>
      </c>
      <c r="AD342" s="249"/>
      <c r="AE342" s="389"/>
      <c r="AF342" s="243">
        <f>BD.PD8[[#This Row],[Av.P3 '[%']]]*BD.PD8[[#This Row],[Ppto. Orden Interna '[DOP']]]</f>
        <v>0</v>
      </c>
      <c r="AG342" s="243"/>
      <c r="AH342" s="243"/>
      <c r="AI342" s="243"/>
      <c r="AJ342" s="243"/>
      <c r="AK342" s="243"/>
      <c r="AL342" s="243"/>
      <c r="AM342" s="496">
        <f>BD.PD8[[#This Row],[Pago 3]]+BD.PD8[[#This Row],[Pago 2]]+BD.PD8[[#This Row],[Pago 1]]</f>
        <v>35466.089999999997</v>
      </c>
      <c r="AN342" s="308" t="s">
        <v>244</v>
      </c>
      <c r="AO342" s="308" t="s">
        <v>245</v>
      </c>
      <c r="AP342" s="308" t="s">
        <v>246</v>
      </c>
      <c r="AQ342" s="308" t="s">
        <v>247</v>
      </c>
      <c r="AR342" s="308">
        <v>594</v>
      </c>
      <c r="AS342" s="308" t="s">
        <v>248</v>
      </c>
      <c r="AT342" s="249" t="s">
        <v>1356</v>
      </c>
      <c r="AU342" s="306"/>
      <c r="AV342" s="306"/>
      <c r="AW342" s="306"/>
      <c r="AX342" s="306"/>
      <c r="AY342" s="306"/>
      <c r="AZ342" s="306"/>
      <c r="BA342" s="306"/>
      <c r="BB342" s="306"/>
      <c r="BC342" s="306"/>
      <c r="BD342" s="306"/>
      <c r="BE342" s="306"/>
      <c r="BF342" s="306"/>
      <c r="BG342" s="306"/>
      <c r="BH342" s="306"/>
      <c r="BI342" s="306"/>
      <c r="BJ342" s="306"/>
      <c r="BK342" s="306"/>
      <c r="BL342" s="306"/>
      <c r="BM342" s="306"/>
      <c r="BN342" s="306"/>
      <c r="BO342" s="306"/>
      <c r="BP342" s="306"/>
      <c r="BQ342" s="306"/>
      <c r="BR342" s="306"/>
      <c r="BS342" s="306"/>
      <c r="BT342" s="306"/>
      <c r="BU342" s="306"/>
      <c r="BV342" s="306"/>
      <c r="BW342" s="306"/>
      <c r="BX342" s="306"/>
      <c r="BY342" s="306"/>
      <c r="BZ342" s="306"/>
      <c r="CA342" s="306"/>
      <c r="CB342" s="306"/>
      <c r="CC342" s="306"/>
      <c r="CD342" s="306"/>
      <c r="CE342" s="306"/>
      <c r="CF342" s="306"/>
      <c r="CG342" s="306"/>
      <c r="CH342" s="306"/>
      <c r="CI342" s="306"/>
      <c r="CJ342" s="306"/>
      <c r="CK342" s="306"/>
      <c r="CL342" s="306"/>
      <c r="CM342" s="306"/>
      <c r="CN342" s="306"/>
      <c r="CO342" s="306"/>
      <c r="CP342" s="306"/>
      <c r="CQ342" s="306"/>
      <c r="CR342" s="306"/>
      <c r="CS342" s="306"/>
      <c r="CT342" s="306"/>
      <c r="CU342" s="306"/>
      <c r="CV342" s="306"/>
      <c r="CW342" s="306"/>
      <c r="CX342" s="306"/>
      <c r="CY342" s="306"/>
      <c r="CZ342" s="306"/>
      <c r="DA342" s="306"/>
      <c r="DB342" s="306"/>
      <c r="DC342" s="306"/>
      <c r="DD342" s="306"/>
      <c r="DE342" s="306"/>
      <c r="DF342" s="306"/>
      <c r="DG342" s="306"/>
      <c r="DH342" s="306"/>
      <c r="DI342" s="306"/>
      <c r="DJ342" s="306"/>
      <c r="DK342" s="306"/>
      <c r="DL342" s="306"/>
      <c r="DM342" s="306"/>
      <c r="DN342" s="306"/>
      <c r="DO342" s="306"/>
      <c r="DP342" s="306"/>
      <c r="DQ342" s="306"/>
      <c r="DR342" s="306"/>
      <c r="DS342" s="306"/>
      <c r="DT342" s="306"/>
      <c r="DU342" s="306"/>
      <c r="DV342" s="306"/>
      <c r="DW342" s="306"/>
      <c r="DX342" s="306"/>
      <c r="DY342" s="306"/>
      <c r="DZ342" s="306"/>
      <c r="EA342" s="306"/>
      <c r="EB342" s="306"/>
      <c r="EC342" s="306"/>
      <c r="ED342" s="306"/>
      <c r="EE342" s="306"/>
      <c r="EF342" s="306"/>
      <c r="EG342" s="306"/>
      <c r="EH342" s="306"/>
      <c r="EI342" s="306"/>
      <c r="EJ342" s="306"/>
      <c r="EK342" s="306"/>
      <c r="EL342" s="306"/>
      <c r="EM342" s="306"/>
      <c r="EN342" s="306"/>
      <c r="EO342" s="306"/>
      <c r="EP342" s="306"/>
      <c r="EQ342" s="306"/>
      <c r="ER342" s="306"/>
      <c r="ES342" s="306"/>
      <c r="ET342" s="306"/>
      <c r="EU342" s="306"/>
      <c r="EV342" s="306"/>
      <c r="EW342" s="306"/>
      <c r="EX342" s="306"/>
      <c r="EY342" s="306"/>
      <c r="EZ342" s="306"/>
      <c r="FA342" s="306"/>
      <c r="FB342" s="306"/>
      <c r="FC342" s="306"/>
      <c r="FD342" s="306"/>
      <c r="FE342" s="306"/>
      <c r="FF342" s="306"/>
      <c r="FG342" s="306"/>
      <c r="FH342" s="306"/>
      <c r="FI342" s="306"/>
      <c r="FJ342" s="306"/>
      <c r="FK342" s="306"/>
      <c r="FL342" s="306"/>
      <c r="FM342" s="306"/>
      <c r="FN342" s="306"/>
      <c r="FO342" s="306"/>
      <c r="FP342" s="306"/>
      <c r="FQ342" s="306"/>
      <c r="FR342" s="306"/>
      <c r="FS342" s="306"/>
      <c r="FT342" s="306"/>
      <c r="FU342" s="306"/>
      <c r="FV342" s="306"/>
      <c r="FW342" s="306"/>
      <c r="FX342" s="306"/>
      <c r="FY342" s="306"/>
      <c r="FZ342" s="306"/>
      <c r="GA342" s="306"/>
      <c r="GB342" s="306"/>
      <c r="GC342" s="306"/>
      <c r="GD342" s="306"/>
      <c r="GE342" s="306"/>
      <c r="GF342" s="306"/>
      <c r="GG342" s="306"/>
      <c r="GH342" s="306"/>
      <c r="GI342" s="306"/>
      <c r="GJ342" s="306"/>
      <c r="GK342" s="306"/>
      <c r="GL342" s="306"/>
      <c r="GM342" s="306"/>
      <c r="GN342" s="306"/>
      <c r="GO342" s="306"/>
      <c r="GP342" s="306"/>
      <c r="GQ342" s="306"/>
      <c r="GR342" s="306"/>
      <c r="GS342" s="306"/>
      <c r="GT342" s="306"/>
      <c r="GU342" s="306"/>
      <c r="GV342" s="306"/>
      <c r="GW342" s="306"/>
      <c r="GX342" s="306"/>
      <c r="GY342" s="306"/>
      <c r="GZ342" s="306"/>
      <c r="HA342" s="306"/>
      <c r="HB342" s="306"/>
      <c r="HC342" s="306"/>
      <c r="HD342" s="306"/>
      <c r="HE342" s="306"/>
      <c r="HF342" s="306"/>
      <c r="HG342" s="306"/>
      <c r="HH342" s="306"/>
      <c r="HI342" s="306"/>
      <c r="HJ342" s="306"/>
      <c r="HK342" s="306"/>
      <c r="HL342" s="306"/>
      <c r="HM342" s="306"/>
      <c r="HN342" s="306"/>
      <c r="HO342" s="306"/>
      <c r="HP342" s="306"/>
      <c r="HQ342" s="306"/>
      <c r="HR342" s="306"/>
      <c r="HS342" s="306"/>
      <c r="HT342" s="306"/>
      <c r="HU342" s="306"/>
      <c r="HV342" s="306"/>
      <c r="HW342" s="306"/>
      <c r="HX342" s="306"/>
      <c r="HY342" s="306"/>
      <c r="HZ342" s="306"/>
      <c r="IA342" s="306"/>
      <c r="IB342" s="306"/>
      <c r="IC342" s="306"/>
      <c r="ID342" s="306"/>
      <c r="IE342" s="306"/>
      <c r="IF342" s="306"/>
      <c r="IG342" s="306"/>
      <c r="IH342" s="306"/>
    </row>
    <row r="343" spans="1:242" s="219" customFormat="1" ht="15" customHeight="1" x14ac:dyDescent="0.3">
      <c r="A343" s="174">
        <v>8.01</v>
      </c>
      <c r="B343" s="231"/>
      <c r="C343" s="232" t="e">
        <f>VLOOKUP(BD.PD8[[#This Row],[Pos]],[18]!PPto[#Data],3,FALSE)</f>
        <v>#REF!</v>
      </c>
      <c r="D343" s="174" t="s">
        <v>23</v>
      </c>
      <c r="E343" s="305" t="str">
        <f>IF(BD.PD8[[#This Row],[.]]="*",VLOOKUP(BD.PD8[[#This Row],[Pos]],[18]Presupuesto!A:H,7,FALSE),"")</f>
        <v/>
      </c>
      <c r="F343" s="506" t="s">
        <v>558</v>
      </c>
      <c r="G343" s="174"/>
      <c r="H343" s="174"/>
      <c r="I343" s="174" t="s">
        <v>1326</v>
      </c>
      <c r="J343" s="382">
        <v>2</v>
      </c>
      <c r="K343" s="174" t="s">
        <v>260</v>
      </c>
      <c r="L343" s="383">
        <f>IF(BD.PD8[[#This Row],[Mon]]="DOP",1,HLOOKUP(BD.PD8[[#This Row],[Mon]],Data!$J$1:$K$2,2,FALSE))</f>
        <v>1</v>
      </c>
      <c r="M343" s="384">
        <v>4728.8149999999996</v>
      </c>
      <c r="N343" s="243">
        <f>BD.PD8[[#This Row],[Cant.]]*BD.PD8[[#This Row],[ Tasa ]]*BD.PD8[[#This Row],[ Precio Und.]]</f>
        <v>9457.6299999999992</v>
      </c>
      <c r="O343" s="386">
        <v>0</v>
      </c>
      <c r="P343" s="243">
        <f>IF(BD.PD8[[#This Row],[Liquid. '[%']]]&lt;&gt;0,(BD.PD8[[#This Row],[Valor Neto '[DOP']]]*BD.PD8[[#This Row],[Liquid. '[%']]])+BD.PD8[[#This Row],[Valor Neto '[DOP']]],BD.PD8[[#This Row],[Valor Neto '[DOP']]])</f>
        <v>9457.6299999999992</v>
      </c>
      <c r="Q343" s="243">
        <f>BD.PD8[[#This Row],[Ppto. Orden Interna '[DOP']]]/HLOOKUP("USD",Data!$J$1:$K$2,2,FALSE)</f>
        <v>145.50199999999998</v>
      </c>
      <c r="R343" s="381" t="s">
        <v>544</v>
      </c>
      <c r="S343" s="387"/>
      <c r="T343" s="387"/>
      <c r="U343" s="492" t="s">
        <v>542</v>
      </c>
      <c r="V343" s="493">
        <v>801673</v>
      </c>
      <c r="W343" s="494" t="s">
        <v>545</v>
      </c>
      <c r="X343" s="495">
        <v>16</v>
      </c>
      <c r="Y343" s="388">
        <v>1</v>
      </c>
      <c r="Z343" s="243">
        <f>BD.PD8[[#This Row],[Av.P1 '[%']]]*BD.PD8[[#This Row],[Ppto. Orden Interna '[DOP']]]</f>
        <v>9457.6299999999992</v>
      </c>
      <c r="AA343" s="249"/>
      <c r="AB343" s="389"/>
      <c r="AC343" s="243">
        <f>BD.PD8[[#This Row],[Av.P2 '[%']]]*BD.PD8[[#This Row],[Ppto. Orden Interna '[DOP']]]</f>
        <v>0</v>
      </c>
      <c r="AD343" s="249"/>
      <c r="AE343" s="389"/>
      <c r="AF343" s="243">
        <f>BD.PD8[[#This Row],[Av.P3 '[%']]]*BD.PD8[[#This Row],[Ppto. Orden Interna '[DOP']]]</f>
        <v>0</v>
      </c>
      <c r="AG343" s="243"/>
      <c r="AH343" s="243"/>
      <c r="AI343" s="243"/>
      <c r="AJ343" s="243"/>
      <c r="AK343" s="243"/>
      <c r="AL343" s="243"/>
      <c r="AM343" s="496">
        <f>BD.PD8[[#This Row],[Pago 3]]+BD.PD8[[#This Row],[Pago 2]]+BD.PD8[[#This Row],[Pago 1]]</f>
        <v>9457.6299999999992</v>
      </c>
      <c r="AN343" s="308" t="s">
        <v>244</v>
      </c>
      <c r="AO343" s="308" t="s">
        <v>245</v>
      </c>
      <c r="AP343" s="308" t="s">
        <v>246</v>
      </c>
      <c r="AQ343" s="308" t="s">
        <v>247</v>
      </c>
      <c r="AR343" s="308">
        <v>594</v>
      </c>
      <c r="AS343" s="308" t="s">
        <v>248</v>
      </c>
      <c r="AT343" s="249" t="s">
        <v>1356</v>
      </c>
      <c r="AU343" s="306"/>
      <c r="AV343" s="306"/>
      <c r="AW343" s="306"/>
      <c r="AX343" s="306"/>
      <c r="AY343" s="306"/>
      <c r="AZ343" s="306"/>
      <c r="BA343" s="306"/>
      <c r="BB343" s="306"/>
      <c r="BC343" s="306"/>
      <c r="BD343" s="306"/>
      <c r="BE343" s="306"/>
      <c r="BF343" s="306"/>
      <c r="BG343" s="306"/>
      <c r="BH343" s="306"/>
      <c r="BI343" s="306"/>
      <c r="BJ343" s="306"/>
      <c r="BK343" s="306"/>
      <c r="BL343" s="306"/>
      <c r="BM343" s="306"/>
      <c r="BN343" s="306"/>
      <c r="BO343" s="306"/>
      <c r="BP343" s="306"/>
      <c r="BQ343" s="306"/>
      <c r="BR343" s="306"/>
      <c r="BS343" s="306"/>
      <c r="BT343" s="306"/>
      <c r="BU343" s="306"/>
      <c r="BV343" s="306"/>
      <c r="BW343" s="306"/>
      <c r="BX343" s="306"/>
      <c r="BY343" s="306"/>
      <c r="BZ343" s="306"/>
      <c r="CA343" s="306"/>
      <c r="CB343" s="306"/>
      <c r="CC343" s="306"/>
      <c r="CD343" s="306"/>
      <c r="CE343" s="306"/>
      <c r="CF343" s="306"/>
      <c r="CG343" s="306"/>
      <c r="CH343" s="306"/>
      <c r="CI343" s="306"/>
      <c r="CJ343" s="306"/>
      <c r="CK343" s="306"/>
      <c r="CL343" s="306"/>
      <c r="CM343" s="306"/>
      <c r="CN343" s="306"/>
      <c r="CO343" s="306"/>
      <c r="CP343" s="306"/>
      <c r="CQ343" s="306"/>
      <c r="CR343" s="306"/>
      <c r="CS343" s="306"/>
      <c r="CT343" s="306"/>
      <c r="CU343" s="306"/>
      <c r="CV343" s="306"/>
      <c r="CW343" s="306"/>
      <c r="CX343" s="306"/>
      <c r="CY343" s="306"/>
      <c r="CZ343" s="306"/>
      <c r="DA343" s="306"/>
      <c r="DB343" s="306"/>
      <c r="DC343" s="306"/>
      <c r="DD343" s="306"/>
      <c r="DE343" s="306"/>
      <c r="DF343" s="306"/>
      <c r="DG343" s="306"/>
      <c r="DH343" s="306"/>
      <c r="DI343" s="306"/>
      <c r="DJ343" s="306"/>
      <c r="DK343" s="306"/>
      <c r="DL343" s="306"/>
      <c r="DM343" s="306"/>
      <c r="DN343" s="306"/>
      <c r="DO343" s="306"/>
      <c r="DP343" s="306"/>
      <c r="DQ343" s="306"/>
      <c r="DR343" s="306"/>
      <c r="DS343" s="306"/>
      <c r="DT343" s="306"/>
      <c r="DU343" s="306"/>
      <c r="DV343" s="306"/>
      <c r="DW343" s="306"/>
      <c r="DX343" s="306"/>
      <c r="DY343" s="306"/>
      <c r="DZ343" s="306"/>
      <c r="EA343" s="306"/>
      <c r="EB343" s="306"/>
      <c r="EC343" s="306"/>
      <c r="ED343" s="306"/>
      <c r="EE343" s="306"/>
      <c r="EF343" s="306"/>
      <c r="EG343" s="306"/>
      <c r="EH343" s="306"/>
      <c r="EI343" s="306"/>
      <c r="EJ343" s="306"/>
      <c r="EK343" s="306"/>
      <c r="EL343" s="306"/>
      <c r="EM343" s="306"/>
      <c r="EN343" s="306"/>
      <c r="EO343" s="306"/>
      <c r="EP343" s="306"/>
      <c r="EQ343" s="306"/>
      <c r="ER343" s="306"/>
      <c r="ES343" s="306"/>
      <c r="ET343" s="306"/>
      <c r="EU343" s="306"/>
      <c r="EV343" s="306"/>
      <c r="EW343" s="306"/>
      <c r="EX343" s="306"/>
      <c r="EY343" s="306"/>
      <c r="EZ343" s="306"/>
      <c r="FA343" s="306"/>
      <c r="FB343" s="306"/>
      <c r="FC343" s="306"/>
      <c r="FD343" s="306"/>
      <c r="FE343" s="306"/>
      <c r="FF343" s="306"/>
      <c r="FG343" s="306"/>
      <c r="FH343" s="306"/>
      <c r="FI343" s="306"/>
      <c r="FJ343" s="306"/>
      <c r="FK343" s="306"/>
      <c r="FL343" s="306"/>
      <c r="FM343" s="306"/>
      <c r="FN343" s="306"/>
      <c r="FO343" s="306"/>
      <c r="FP343" s="306"/>
      <c r="FQ343" s="306"/>
      <c r="FR343" s="306"/>
      <c r="FS343" s="306"/>
      <c r="FT343" s="306"/>
      <c r="FU343" s="306"/>
      <c r="FV343" s="306"/>
      <c r="FW343" s="306"/>
      <c r="FX343" s="306"/>
      <c r="FY343" s="306"/>
      <c r="FZ343" s="306"/>
      <c r="GA343" s="306"/>
      <c r="GB343" s="306"/>
      <c r="GC343" s="306"/>
      <c r="GD343" s="306"/>
      <c r="GE343" s="306"/>
      <c r="GF343" s="306"/>
      <c r="GG343" s="306"/>
      <c r="GH343" s="306"/>
      <c r="GI343" s="306"/>
      <c r="GJ343" s="306"/>
      <c r="GK343" s="306"/>
      <c r="GL343" s="306"/>
      <c r="GM343" s="306"/>
      <c r="GN343" s="306"/>
      <c r="GO343" s="306"/>
      <c r="GP343" s="306"/>
      <c r="GQ343" s="306"/>
      <c r="GR343" s="306"/>
      <c r="GS343" s="306"/>
      <c r="GT343" s="306"/>
      <c r="GU343" s="306"/>
      <c r="GV343" s="306"/>
      <c r="GW343" s="306"/>
      <c r="GX343" s="306"/>
      <c r="GY343" s="306"/>
      <c r="GZ343" s="306"/>
      <c r="HA343" s="306"/>
      <c r="HB343" s="306"/>
      <c r="HC343" s="306"/>
      <c r="HD343" s="306"/>
      <c r="HE343" s="306"/>
      <c r="HF343" s="306"/>
      <c r="HG343" s="306"/>
      <c r="HH343" s="306"/>
      <c r="HI343" s="306"/>
      <c r="HJ343" s="306"/>
      <c r="HK343" s="306"/>
      <c r="HL343" s="306"/>
      <c r="HM343" s="306"/>
      <c r="HN343" s="306"/>
      <c r="HO343" s="306"/>
      <c r="HP343" s="306"/>
      <c r="HQ343" s="306"/>
      <c r="HR343" s="306"/>
      <c r="HS343" s="306"/>
      <c r="HT343" s="306"/>
      <c r="HU343" s="306"/>
      <c r="HV343" s="306"/>
      <c r="HW343" s="306"/>
      <c r="HX343" s="306"/>
      <c r="HY343" s="306"/>
      <c r="HZ343" s="306"/>
      <c r="IA343" s="306"/>
      <c r="IB343" s="306"/>
      <c r="IC343" s="306"/>
      <c r="ID343" s="306"/>
      <c r="IE343" s="306"/>
      <c r="IF343" s="306"/>
      <c r="IG343" s="306"/>
      <c r="IH343" s="306"/>
    </row>
    <row r="344" spans="1:242" s="219" customFormat="1" ht="15" customHeight="1" x14ac:dyDescent="0.3">
      <c r="A344" s="174">
        <v>8.01</v>
      </c>
      <c r="B344" s="231"/>
      <c r="C344" s="232" t="e">
        <f>VLOOKUP(BD.PD8[[#This Row],[Pos]],[18]!PPto[#Data],3,FALSE)</f>
        <v>#REF!</v>
      </c>
      <c r="D344" s="174" t="s">
        <v>23</v>
      </c>
      <c r="E344" s="305" t="str">
        <f>IF(BD.PD8[[#This Row],[.]]="*",VLOOKUP(BD.PD8[[#This Row],[Pos]],[18]Presupuesto!A:H,7,FALSE),"")</f>
        <v/>
      </c>
      <c r="F344" s="506" t="s">
        <v>559</v>
      </c>
      <c r="G344" s="174"/>
      <c r="H344" s="174"/>
      <c r="I344" s="174" t="s">
        <v>1326</v>
      </c>
      <c r="J344" s="382">
        <v>1</v>
      </c>
      <c r="K344" s="174" t="s">
        <v>260</v>
      </c>
      <c r="L344" s="383">
        <f>IF(BD.PD8[[#This Row],[Mon]]="DOP",1,HLOOKUP(BD.PD8[[#This Row],[Mon]],Data!$J$1:$K$2,2,FALSE))</f>
        <v>1</v>
      </c>
      <c r="M344" s="384">
        <v>16398.310000000001</v>
      </c>
      <c r="N344" s="243">
        <f>BD.PD8[[#This Row],[Cant.]]*BD.PD8[[#This Row],[ Tasa ]]*BD.PD8[[#This Row],[ Precio Und.]]</f>
        <v>16398.310000000001</v>
      </c>
      <c r="O344" s="386">
        <v>0</v>
      </c>
      <c r="P344" s="243">
        <f>IF(BD.PD8[[#This Row],[Liquid. '[%']]]&lt;&gt;0,(BD.PD8[[#This Row],[Valor Neto '[DOP']]]*BD.PD8[[#This Row],[Liquid. '[%']]])+BD.PD8[[#This Row],[Valor Neto '[DOP']]],BD.PD8[[#This Row],[Valor Neto '[DOP']]])</f>
        <v>16398.310000000001</v>
      </c>
      <c r="Q344" s="243">
        <f>BD.PD8[[#This Row],[Ppto. Orden Interna '[DOP']]]/HLOOKUP("USD",Data!$J$1:$K$2,2,FALSE)</f>
        <v>252.28169230769234</v>
      </c>
      <c r="R344" s="381" t="s">
        <v>544</v>
      </c>
      <c r="S344" s="387"/>
      <c r="T344" s="387"/>
      <c r="U344" s="492" t="s">
        <v>542</v>
      </c>
      <c r="V344" s="493">
        <v>801673</v>
      </c>
      <c r="W344" s="494" t="s">
        <v>545</v>
      </c>
      <c r="X344" s="495">
        <v>16</v>
      </c>
      <c r="Y344" s="388">
        <v>1</v>
      </c>
      <c r="Z344" s="243">
        <f>BD.PD8[[#This Row],[Av.P1 '[%']]]*BD.PD8[[#This Row],[Ppto. Orden Interna '[DOP']]]</f>
        <v>16398.310000000001</v>
      </c>
      <c r="AA344" s="249"/>
      <c r="AB344" s="389"/>
      <c r="AC344" s="243">
        <f>BD.PD8[[#This Row],[Av.P2 '[%']]]*BD.PD8[[#This Row],[Ppto. Orden Interna '[DOP']]]</f>
        <v>0</v>
      </c>
      <c r="AD344" s="249"/>
      <c r="AE344" s="389"/>
      <c r="AF344" s="243">
        <f>BD.PD8[[#This Row],[Av.P3 '[%']]]*BD.PD8[[#This Row],[Ppto. Orden Interna '[DOP']]]</f>
        <v>0</v>
      </c>
      <c r="AG344" s="243"/>
      <c r="AH344" s="243"/>
      <c r="AI344" s="243"/>
      <c r="AJ344" s="243"/>
      <c r="AK344" s="243"/>
      <c r="AL344" s="243"/>
      <c r="AM344" s="496">
        <f>BD.PD8[[#This Row],[Pago 3]]+BD.PD8[[#This Row],[Pago 2]]+BD.PD8[[#This Row],[Pago 1]]</f>
        <v>16398.310000000001</v>
      </c>
      <c r="AN344" s="308" t="s">
        <v>244</v>
      </c>
      <c r="AO344" s="308" t="s">
        <v>245</v>
      </c>
      <c r="AP344" s="308" t="s">
        <v>246</v>
      </c>
      <c r="AQ344" s="308" t="s">
        <v>247</v>
      </c>
      <c r="AR344" s="308">
        <v>594</v>
      </c>
      <c r="AS344" s="308" t="s">
        <v>248</v>
      </c>
      <c r="AT344" s="249" t="s">
        <v>1356</v>
      </c>
      <c r="AU344" s="306"/>
      <c r="AV344" s="306"/>
      <c r="AW344" s="306"/>
      <c r="AX344" s="306"/>
      <c r="AY344" s="306"/>
      <c r="AZ344" s="306"/>
      <c r="BA344" s="306"/>
      <c r="BB344" s="306"/>
      <c r="BC344" s="306"/>
      <c r="BD344" s="306"/>
      <c r="BE344" s="306"/>
      <c r="BF344" s="306"/>
      <c r="BG344" s="306"/>
      <c r="BH344" s="306"/>
      <c r="BI344" s="306"/>
      <c r="BJ344" s="306"/>
      <c r="BK344" s="306"/>
      <c r="BL344" s="306"/>
      <c r="BM344" s="306"/>
      <c r="BN344" s="306"/>
      <c r="BO344" s="306"/>
      <c r="BP344" s="306"/>
      <c r="BQ344" s="306"/>
      <c r="BR344" s="306"/>
      <c r="BS344" s="306"/>
      <c r="BT344" s="306"/>
      <c r="BU344" s="306"/>
      <c r="BV344" s="306"/>
      <c r="BW344" s="306"/>
      <c r="BX344" s="306"/>
      <c r="BY344" s="306"/>
      <c r="BZ344" s="306"/>
      <c r="CA344" s="306"/>
      <c r="CB344" s="306"/>
      <c r="CC344" s="306"/>
      <c r="CD344" s="306"/>
      <c r="CE344" s="306"/>
      <c r="CF344" s="306"/>
      <c r="CG344" s="306"/>
      <c r="CH344" s="306"/>
      <c r="CI344" s="306"/>
      <c r="CJ344" s="306"/>
      <c r="CK344" s="306"/>
      <c r="CL344" s="306"/>
      <c r="CM344" s="306"/>
      <c r="CN344" s="306"/>
      <c r="CO344" s="306"/>
      <c r="CP344" s="306"/>
      <c r="CQ344" s="306"/>
      <c r="CR344" s="306"/>
      <c r="CS344" s="306"/>
      <c r="CT344" s="306"/>
      <c r="CU344" s="306"/>
      <c r="CV344" s="306"/>
      <c r="CW344" s="306"/>
      <c r="CX344" s="306"/>
      <c r="CY344" s="306"/>
      <c r="CZ344" s="306"/>
      <c r="DA344" s="306"/>
      <c r="DB344" s="306"/>
      <c r="DC344" s="306"/>
      <c r="DD344" s="306"/>
      <c r="DE344" s="306"/>
      <c r="DF344" s="306"/>
      <c r="DG344" s="306"/>
      <c r="DH344" s="306"/>
      <c r="DI344" s="306"/>
      <c r="DJ344" s="306"/>
      <c r="DK344" s="306"/>
      <c r="DL344" s="306"/>
      <c r="DM344" s="306"/>
      <c r="DN344" s="306"/>
      <c r="DO344" s="306"/>
      <c r="DP344" s="306"/>
      <c r="DQ344" s="306"/>
      <c r="DR344" s="306"/>
      <c r="DS344" s="306"/>
      <c r="DT344" s="306"/>
      <c r="DU344" s="306"/>
      <c r="DV344" s="306"/>
      <c r="DW344" s="306"/>
      <c r="DX344" s="306"/>
      <c r="DY344" s="306"/>
      <c r="DZ344" s="306"/>
      <c r="EA344" s="306"/>
      <c r="EB344" s="306"/>
      <c r="EC344" s="306"/>
      <c r="ED344" s="306"/>
      <c r="EE344" s="306"/>
      <c r="EF344" s="306"/>
      <c r="EG344" s="306"/>
      <c r="EH344" s="306"/>
      <c r="EI344" s="306"/>
      <c r="EJ344" s="306"/>
      <c r="EK344" s="306"/>
      <c r="EL344" s="306"/>
      <c r="EM344" s="306"/>
      <c r="EN344" s="306"/>
      <c r="EO344" s="306"/>
      <c r="EP344" s="306"/>
      <c r="EQ344" s="306"/>
      <c r="ER344" s="306"/>
      <c r="ES344" s="306"/>
      <c r="ET344" s="306"/>
      <c r="EU344" s="306"/>
      <c r="EV344" s="306"/>
      <c r="EW344" s="306"/>
      <c r="EX344" s="306"/>
      <c r="EY344" s="306"/>
      <c r="EZ344" s="306"/>
      <c r="FA344" s="306"/>
      <c r="FB344" s="306"/>
      <c r="FC344" s="306"/>
      <c r="FD344" s="306"/>
      <c r="FE344" s="306"/>
      <c r="FF344" s="306"/>
      <c r="FG344" s="306"/>
      <c r="FH344" s="306"/>
      <c r="FI344" s="306"/>
      <c r="FJ344" s="306"/>
      <c r="FK344" s="306"/>
      <c r="FL344" s="306"/>
      <c r="FM344" s="306"/>
      <c r="FN344" s="306"/>
      <c r="FO344" s="306"/>
      <c r="FP344" s="306"/>
      <c r="FQ344" s="306"/>
      <c r="FR344" s="306"/>
      <c r="FS344" s="306"/>
      <c r="FT344" s="306"/>
      <c r="FU344" s="306"/>
      <c r="FV344" s="306"/>
      <c r="FW344" s="306"/>
      <c r="FX344" s="306"/>
      <c r="FY344" s="306"/>
      <c r="FZ344" s="306"/>
      <c r="GA344" s="306"/>
      <c r="GB344" s="306"/>
      <c r="GC344" s="306"/>
      <c r="GD344" s="306"/>
      <c r="GE344" s="306"/>
      <c r="GF344" s="306"/>
      <c r="GG344" s="306"/>
      <c r="GH344" s="306"/>
      <c r="GI344" s="306"/>
      <c r="GJ344" s="306"/>
      <c r="GK344" s="306"/>
      <c r="GL344" s="306"/>
      <c r="GM344" s="306"/>
      <c r="GN344" s="306"/>
      <c r="GO344" s="306"/>
      <c r="GP344" s="306"/>
      <c r="GQ344" s="306"/>
      <c r="GR344" s="306"/>
      <c r="GS344" s="306"/>
      <c r="GT344" s="306"/>
      <c r="GU344" s="306"/>
      <c r="GV344" s="306"/>
      <c r="GW344" s="306"/>
      <c r="GX344" s="306"/>
      <c r="GY344" s="306"/>
      <c r="GZ344" s="306"/>
      <c r="HA344" s="306"/>
      <c r="HB344" s="306"/>
      <c r="HC344" s="306"/>
      <c r="HD344" s="306"/>
      <c r="HE344" s="306"/>
      <c r="HF344" s="306"/>
      <c r="HG344" s="306"/>
      <c r="HH344" s="306"/>
      <c r="HI344" s="306"/>
      <c r="HJ344" s="306"/>
      <c r="HK344" s="306"/>
      <c r="HL344" s="306"/>
      <c r="HM344" s="306"/>
      <c r="HN344" s="306"/>
      <c r="HO344" s="306"/>
      <c r="HP344" s="306"/>
      <c r="HQ344" s="306"/>
      <c r="HR344" s="306"/>
      <c r="HS344" s="306"/>
      <c r="HT344" s="306"/>
      <c r="HU344" s="306"/>
      <c r="HV344" s="306"/>
      <c r="HW344" s="306"/>
      <c r="HX344" s="306"/>
      <c r="HY344" s="306"/>
      <c r="HZ344" s="306"/>
      <c r="IA344" s="306"/>
      <c r="IB344" s="306"/>
      <c r="IC344" s="306"/>
      <c r="ID344" s="306"/>
      <c r="IE344" s="306"/>
      <c r="IF344" s="306"/>
      <c r="IG344" s="306"/>
      <c r="IH344" s="306"/>
    </row>
    <row r="345" spans="1:242" s="219" customFormat="1" ht="15" customHeight="1" x14ac:dyDescent="0.3">
      <c r="A345" s="174">
        <v>8.01</v>
      </c>
      <c r="B345" s="231"/>
      <c r="C345" s="232" t="e">
        <f>VLOOKUP(BD.PD8[[#This Row],[Pos]],[18]!PPto[#Data],3,FALSE)</f>
        <v>#REF!</v>
      </c>
      <c r="D345" s="174" t="s">
        <v>23</v>
      </c>
      <c r="E345" s="305" t="str">
        <f>IF(BD.PD8[[#This Row],[.]]="*",VLOOKUP(BD.PD8[[#This Row],[Pos]],[18]Presupuesto!A:H,7,FALSE),"")</f>
        <v/>
      </c>
      <c r="F345" s="506" t="s">
        <v>560</v>
      </c>
      <c r="G345" s="174"/>
      <c r="H345" s="174"/>
      <c r="I345" s="174" t="s">
        <v>1326</v>
      </c>
      <c r="J345" s="382">
        <v>2</v>
      </c>
      <c r="K345" s="174" t="s">
        <v>260</v>
      </c>
      <c r="L345" s="383">
        <f>IF(BD.PD8[[#This Row],[Mon]]="DOP",1,HLOOKUP(BD.PD8[[#This Row],[Mon]],Data!$J$1:$K$2,2,FALSE))</f>
        <v>1</v>
      </c>
      <c r="M345" s="384">
        <v>11822.03</v>
      </c>
      <c r="N345" s="243">
        <f>BD.PD8[[#This Row],[Cant.]]*BD.PD8[[#This Row],[ Tasa ]]*BD.PD8[[#This Row],[ Precio Und.]]</f>
        <v>23644.06</v>
      </c>
      <c r="O345" s="386">
        <v>0</v>
      </c>
      <c r="P345" s="243">
        <f>IF(BD.PD8[[#This Row],[Liquid. '[%']]]&lt;&gt;0,(BD.PD8[[#This Row],[Valor Neto '[DOP']]]*BD.PD8[[#This Row],[Liquid. '[%']]])+BD.PD8[[#This Row],[Valor Neto '[DOP']]],BD.PD8[[#This Row],[Valor Neto '[DOP']]])</f>
        <v>23644.06</v>
      </c>
      <c r="Q345" s="243">
        <f>BD.PD8[[#This Row],[Ppto. Orden Interna '[DOP']]]/HLOOKUP("USD",Data!$J$1:$K$2,2,FALSE)</f>
        <v>363.75476923076923</v>
      </c>
      <c r="R345" s="381" t="s">
        <v>544</v>
      </c>
      <c r="S345" s="387"/>
      <c r="T345" s="387"/>
      <c r="U345" s="492" t="s">
        <v>542</v>
      </c>
      <c r="V345" s="493">
        <v>801673</v>
      </c>
      <c r="W345" s="494" t="s">
        <v>545</v>
      </c>
      <c r="X345" s="495">
        <v>16</v>
      </c>
      <c r="Y345" s="388">
        <v>1</v>
      </c>
      <c r="Z345" s="243">
        <f>BD.PD8[[#This Row],[Av.P1 '[%']]]*BD.PD8[[#This Row],[Ppto. Orden Interna '[DOP']]]</f>
        <v>23644.06</v>
      </c>
      <c r="AA345" s="249"/>
      <c r="AB345" s="389"/>
      <c r="AC345" s="243">
        <f>BD.PD8[[#This Row],[Av.P2 '[%']]]*BD.PD8[[#This Row],[Ppto. Orden Interna '[DOP']]]</f>
        <v>0</v>
      </c>
      <c r="AD345" s="249"/>
      <c r="AE345" s="389"/>
      <c r="AF345" s="243">
        <f>BD.PD8[[#This Row],[Av.P3 '[%']]]*BD.PD8[[#This Row],[Ppto. Orden Interna '[DOP']]]</f>
        <v>0</v>
      </c>
      <c r="AG345" s="243"/>
      <c r="AH345" s="243"/>
      <c r="AI345" s="243"/>
      <c r="AJ345" s="243"/>
      <c r="AK345" s="243"/>
      <c r="AL345" s="243"/>
      <c r="AM345" s="496">
        <f>BD.PD8[[#This Row],[Pago 3]]+BD.PD8[[#This Row],[Pago 2]]+BD.PD8[[#This Row],[Pago 1]]</f>
        <v>23644.06</v>
      </c>
      <c r="AN345" s="308" t="s">
        <v>244</v>
      </c>
      <c r="AO345" s="308" t="s">
        <v>245</v>
      </c>
      <c r="AP345" s="308" t="s">
        <v>246</v>
      </c>
      <c r="AQ345" s="308" t="s">
        <v>247</v>
      </c>
      <c r="AR345" s="308">
        <v>594</v>
      </c>
      <c r="AS345" s="308" t="s">
        <v>248</v>
      </c>
      <c r="AT345" s="249" t="s">
        <v>1356</v>
      </c>
      <c r="AU345" s="306"/>
      <c r="AV345" s="306"/>
      <c r="AW345" s="306"/>
      <c r="AX345" s="306"/>
      <c r="AY345" s="306"/>
      <c r="AZ345" s="306"/>
      <c r="BA345" s="306"/>
      <c r="BB345" s="306"/>
      <c r="BC345" s="306"/>
      <c r="BD345" s="306"/>
      <c r="BE345" s="306"/>
      <c r="BF345" s="306"/>
      <c r="BG345" s="306"/>
      <c r="BH345" s="306"/>
      <c r="BI345" s="306"/>
      <c r="BJ345" s="306"/>
      <c r="BK345" s="306"/>
      <c r="BL345" s="306"/>
      <c r="BM345" s="306"/>
      <c r="BN345" s="306"/>
      <c r="BO345" s="306"/>
      <c r="BP345" s="306"/>
      <c r="BQ345" s="306"/>
      <c r="BR345" s="306"/>
      <c r="BS345" s="306"/>
      <c r="BT345" s="306"/>
      <c r="BU345" s="306"/>
      <c r="BV345" s="306"/>
      <c r="BW345" s="306"/>
      <c r="BX345" s="306"/>
      <c r="BY345" s="306"/>
      <c r="BZ345" s="306"/>
      <c r="CA345" s="306"/>
      <c r="CB345" s="306"/>
      <c r="CC345" s="306"/>
      <c r="CD345" s="306"/>
      <c r="CE345" s="306"/>
      <c r="CF345" s="306"/>
      <c r="CG345" s="306"/>
      <c r="CH345" s="306"/>
      <c r="CI345" s="306"/>
      <c r="CJ345" s="306"/>
      <c r="CK345" s="306"/>
      <c r="CL345" s="306"/>
      <c r="CM345" s="306"/>
      <c r="CN345" s="306"/>
      <c r="CO345" s="306"/>
      <c r="CP345" s="306"/>
      <c r="CQ345" s="306"/>
      <c r="CR345" s="306"/>
      <c r="CS345" s="306"/>
      <c r="CT345" s="306"/>
      <c r="CU345" s="306"/>
      <c r="CV345" s="306"/>
      <c r="CW345" s="306"/>
      <c r="CX345" s="306"/>
      <c r="CY345" s="306"/>
      <c r="CZ345" s="306"/>
      <c r="DA345" s="306"/>
      <c r="DB345" s="306"/>
      <c r="DC345" s="306"/>
      <c r="DD345" s="306"/>
      <c r="DE345" s="306"/>
      <c r="DF345" s="306"/>
      <c r="DG345" s="306"/>
      <c r="DH345" s="306"/>
      <c r="DI345" s="306"/>
      <c r="DJ345" s="306"/>
      <c r="DK345" s="306"/>
      <c r="DL345" s="306"/>
      <c r="DM345" s="306"/>
      <c r="DN345" s="306"/>
      <c r="DO345" s="306"/>
      <c r="DP345" s="306"/>
      <c r="DQ345" s="306"/>
      <c r="DR345" s="306"/>
      <c r="DS345" s="306"/>
      <c r="DT345" s="306"/>
      <c r="DU345" s="306"/>
      <c r="DV345" s="306"/>
      <c r="DW345" s="306"/>
      <c r="DX345" s="306"/>
      <c r="DY345" s="306"/>
      <c r="DZ345" s="306"/>
      <c r="EA345" s="306"/>
      <c r="EB345" s="306"/>
      <c r="EC345" s="306"/>
      <c r="ED345" s="306"/>
      <c r="EE345" s="306"/>
      <c r="EF345" s="306"/>
      <c r="EG345" s="306"/>
      <c r="EH345" s="306"/>
      <c r="EI345" s="306"/>
      <c r="EJ345" s="306"/>
      <c r="EK345" s="306"/>
      <c r="EL345" s="306"/>
      <c r="EM345" s="306"/>
      <c r="EN345" s="306"/>
      <c r="EO345" s="306"/>
      <c r="EP345" s="306"/>
      <c r="EQ345" s="306"/>
      <c r="ER345" s="306"/>
      <c r="ES345" s="306"/>
      <c r="ET345" s="306"/>
      <c r="EU345" s="306"/>
      <c r="EV345" s="306"/>
      <c r="EW345" s="306"/>
      <c r="EX345" s="306"/>
      <c r="EY345" s="306"/>
      <c r="EZ345" s="306"/>
      <c r="FA345" s="306"/>
      <c r="FB345" s="306"/>
      <c r="FC345" s="306"/>
      <c r="FD345" s="306"/>
      <c r="FE345" s="306"/>
      <c r="FF345" s="306"/>
      <c r="FG345" s="306"/>
      <c r="FH345" s="306"/>
      <c r="FI345" s="306"/>
      <c r="FJ345" s="306"/>
      <c r="FK345" s="306"/>
      <c r="FL345" s="306"/>
      <c r="FM345" s="306"/>
      <c r="FN345" s="306"/>
      <c r="FO345" s="306"/>
      <c r="FP345" s="306"/>
      <c r="FQ345" s="306"/>
      <c r="FR345" s="306"/>
      <c r="FS345" s="306"/>
      <c r="FT345" s="306"/>
      <c r="FU345" s="306"/>
      <c r="FV345" s="306"/>
      <c r="FW345" s="306"/>
      <c r="FX345" s="306"/>
      <c r="FY345" s="306"/>
      <c r="FZ345" s="306"/>
      <c r="GA345" s="306"/>
      <c r="GB345" s="306"/>
      <c r="GC345" s="306"/>
      <c r="GD345" s="306"/>
      <c r="GE345" s="306"/>
      <c r="GF345" s="306"/>
      <c r="GG345" s="306"/>
      <c r="GH345" s="306"/>
      <c r="GI345" s="306"/>
      <c r="GJ345" s="306"/>
      <c r="GK345" s="306"/>
      <c r="GL345" s="306"/>
      <c r="GM345" s="306"/>
      <c r="GN345" s="306"/>
      <c r="GO345" s="306"/>
      <c r="GP345" s="306"/>
      <c r="GQ345" s="306"/>
      <c r="GR345" s="306"/>
      <c r="GS345" s="306"/>
      <c r="GT345" s="306"/>
      <c r="GU345" s="306"/>
      <c r="GV345" s="306"/>
      <c r="GW345" s="306"/>
      <c r="GX345" s="306"/>
      <c r="GY345" s="306"/>
      <c r="GZ345" s="306"/>
      <c r="HA345" s="306"/>
      <c r="HB345" s="306"/>
      <c r="HC345" s="306"/>
      <c r="HD345" s="306"/>
      <c r="HE345" s="306"/>
      <c r="HF345" s="306"/>
      <c r="HG345" s="306"/>
      <c r="HH345" s="306"/>
      <c r="HI345" s="306"/>
      <c r="HJ345" s="306"/>
      <c r="HK345" s="306"/>
      <c r="HL345" s="306"/>
      <c r="HM345" s="306"/>
      <c r="HN345" s="306"/>
      <c r="HO345" s="306"/>
      <c r="HP345" s="306"/>
      <c r="HQ345" s="306"/>
      <c r="HR345" s="306"/>
      <c r="HS345" s="306"/>
      <c r="HT345" s="306"/>
      <c r="HU345" s="306"/>
      <c r="HV345" s="306"/>
      <c r="HW345" s="306"/>
      <c r="HX345" s="306"/>
      <c r="HY345" s="306"/>
      <c r="HZ345" s="306"/>
      <c r="IA345" s="306"/>
      <c r="IB345" s="306"/>
      <c r="IC345" s="306"/>
      <c r="ID345" s="306"/>
      <c r="IE345" s="306"/>
      <c r="IF345" s="306"/>
      <c r="IG345" s="306"/>
      <c r="IH345" s="306"/>
    </row>
    <row r="346" spans="1:242" s="219" customFormat="1" ht="15" customHeight="1" x14ac:dyDescent="0.3">
      <c r="A346" s="174">
        <v>8.01</v>
      </c>
      <c r="B346" s="231"/>
      <c r="C346" s="232" t="e">
        <f>VLOOKUP(BD.PD8[[#This Row],[Pos]],[18]!PPto[#Data],3,FALSE)</f>
        <v>#REF!</v>
      </c>
      <c r="D346" s="174" t="s">
        <v>23</v>
      </c>
      <c r="E346" s="305" t="str">
        <f>IF(BD.PD8[[#This Row],[.]]="*",VLOOKUP(BD.PD8[[#This Row],[Pos]],[18]Presupuesto!A:H,7,FALSE),"")</f>
        <v/>
      </c>
      <c r="F346" s="506" t="s">
        <v>561</v>
      </c>
      <c r="G346" s="174"/>
      <c r="H346" s="174"/>
      <c r="I346" s="174" t="s">
        <v>1326</v>
      </c>
      <c r="J346" s="382">
        <v>1</v>
      </c>
      <c r="K346" s="174" t="s">
        <v>260</v>
      </c>
      <c r="L346" s="383">
        <f>IF(BD.PD8[[#This Row],[Mon]]="DOP",1,HLOOKUP(BD.PD8[[#This Row],[Mon]],Data!$J$1:$K$2,2,FALSE))</f>
        <v>1</v>
      </c>
      <c r="M346" s="384">
        <v>9279.66</v>
      </c>
      <c r="N346" s="243">
        <f>BD.PD8[[#This Row],[Cant.]]*BD.PD8[[#This Row],[ Tasa ]]*BD.PD8[[#This Row],[ Precio Und.]]</f>
        <v>9279.66</v>
      </c>
      <c r="O346" s="386">
        <v>0</v>
      </c>
      <c r="P346" s="243">
        <f>IF(BD.PD8[[#This Row],[Liquid. '[%']]]&lt;&gt;0,(BD.PD8[[#This Row],[Valor Neto '[DOP']]]*BD.PD8[[#This Row],[Liquid. '[%']]])+BD.PD8[[#This Row],[Valor Neto '[DOP']]],BD.PD8[[#This Row],[Valor Neto '[DOP']]])</f>
        <v>9279.66</v>
      </c>
      <c r="Q346" s="243">
        <f>BD.PD8[[#This Row],[Ppto. Orden Interna '[DOP']]]/HLOOKUP("USD",Data!$J$1:$K$2,2,FALSE)</f>
        <v>142.76400000000001</v>
      </c>
      <c r="R346" s="381" t="s">
        <v>544</v>
      </c>
      <c r="S346" s="387"/>
      <c r="T346" s="387"/>
      <c r="U346" s="492" t="s">
        <v>542</v>
      </c>
      <c r="V346" s="493">
        <v>801673</v>
      </c>
      <c r="W346" s="494" t="s">
        <v>545</v>
      </c>
      <c r="X346" s="495">
        <v>16</v>
      </c>
      <c r="Y346" s="388">
        <v>1</v>
      </c>
      <c r="Z346" s="243">
        <f>BD.PD8[[#This Row],[Av.P1 '[%']]]*BD.PD8[[#This Row],[Ppto. Orden Interna '[DOP']]]</f>
        <v>9279.66</v>
      </c>
      <c r="AA346" s="249"/>
      <c r="AB346" s="389"/>
      <c r="AC346" s="243">
        <f>BD.PD8[[#This Row],[Av.P2 '[%']]]*BD.PD8[[#This Row],[Ppto. Orden Interna '[DOP']]]</f>
        <v>0</v>
      </c>
      <c r="AD346" s="249"/>
      <c r="AE346" s="389"/>
      <c r="AF346" s="243">
        <f>BD.PD8[[#This Row],[Av.P3 '[%']]]*BD.PD8[[#This Row],[Ppto. Orden Interna '[DOP']]]</f>
        <v>0</v>
      </c>
      <c r="AG346" s="243"/>
      <c r="AH346" s="243"/>
      <c r="AI346" s="243"/>
      <c r="AJ346" s="243"/>
      <c r="AK346" s="243"/>
      <c r="AL346" s="243"/>
      <c r="AM346" s="496">
        <f>BD.PD8[[#This Row],[Pago 3]]+BD.PD8[[#This Row],[Pago 2]]+BD.PD8[[#This Row],[Pago 1]]</f>
        <v>9279.66</v>
      </c>
      <c r="AN346" s="308" t="s">
        <v>244</v>
      </c>
      <c r="AO346" s="308" t="s">
        <v>245</v>
      </c>
      <c r="AP346" s="308" t="s">
        <v>246</v>
      </c>
      <c r="AQ346" s="308" t="s">
        <v>247</v>
      </c>
      <c r="AR346" s="308">
        <v>594</v>
      </c>
      <c r="AS346" s="308" t="s">
        <v>248</v>
      </c>
      <c r="AT346" s="249" t="s">
        <v>1356</v>
      </c>
      <c r="AU346" s="306"/>
      <c r="AV346" s="306"/>
      <c r="AW346" s="306"/>
      <c r="AX346" s="306"/>
      <c r="AY346" s="306"/>
      <c r="AZ346" s="306"/>
      <c r="BA346" s="306"/>
      <c r="BB346" s="306"/>
      <c r="BC346" s="306"/>
      <c r="BD346" s="306"/>
      <c r="BE346" s="306"/>
      <c r="BF346" s="306"/>
      <c r="BG346" s="306"/>
      <c r="BH346" s="306"/>
      <c r="BI346" s="306"/>
      <c r="BJ346" s="306"/>
      <c r="BK346" s="306"/>
      <c r="BL346" s="306"/>
      <c r="BM346" s="306"/>
      <c r="BN346" s="306"/>
      <c r="BO346" s="306"/>
      <c r="BP346" s="306"/>
      <c r="BQ346" s="306"/>
      <c r="BR346" s="306"/>
      <c r="BS346" s="306"/>
      <c r="BT346" s="306"/>
      <c r="BU346" s="306"/>
      <c r="BV346" s="306"/>
      <c r="BW346" s="306"/>
      <c r="BX346" s="306"/>
      <c r="BY346" s="306"/>
      <c r="BZ346" s="306"/>
      <c r="CA346" s="306"/>
      <c r="CB346" s="306"/>
      <c r="CC346" s="306"/>
      <c r="CD346" s="306"/>
      <c r="CE346" s="306"/>
      <c r="CF346" s="306"/>
      <c r="CG346" s="306"/>
      <c r="CH346" s="306"/>
      <c r="CI346" s="306"/>
      <c r="CJ346" s="306"/>
      <c r="CK346" s="306"/>
      <c r="CL346" s="306"/>
      <c r="CM346" s="306"/>
      <c r="CN346" s="306"/>
      <c r="CO346" s="306"/>
      <c r="CP346" s="306"/>
      <c r="CQ346" s="306"/>
      <c r="CR346" s="306"/>
      <c r="CS346" s="306"/>
      <c r="CT346" s="306"/>
      <c r="CU346" s="306"/>
      <c r="CV346" s="306"/>
      <c r="CW346" s="306"/>
      <c r="CX346" s="306"/>
      <c r="CY346" s="306"/>
      <c r="CZ346" s="306"/>
      <c r="DA346" s="306"/>
      <c r="DB346" s="306"/>
      <c r="DC346" s="306"/>
      <c r="DD346" s="306"/>
      <c r="DE346" s="306"/>
      <c r="DF346" s="306"/>
      <c r="DG346" s="306"/>
      <c r="DH346" s="306"/>
      <c r="DI346" s="306"/>
      <c r="DJ346" s="306"/>
      <c r="DK346" s="306"/>
      <c r="DL346" s="306"/>
      <c r="DM346" s="306"/>
      <c r="DN346" s="306"/>
      <c r="DO346" s="306"/>
      <c r="DP346" s="306"/>
      <c r="DQ346" s="306"/>
      <c r="DR346" s="306"/>
      <c r="DS346" s="306"/>
      <c r="DT346" s="306"/>
      <c r="DU346" s="306"/>
      <c r="DV346" s="306"/>
      <c r="DW346" s="306"/>
      <c r="DX346" s="306"/>
      <c r="DY346" s="306"/>
      <c r="DZ346" s="306"/>
      <c r="EA346" s="306"/>
      <c r="EB346" s="306"/>
      <c r="EC346" s="306"/>
      <c r="ED346" s="306"/>
      <c r="EE346" s="306"/>
      <c r="EF346" s="306"/>
      <c r="EG346" s="306"/>
      <c r="EH346" s="306"/>
      <c r="EI346" s="306"/>
      <c r="EJ346" s="306"/>
      <c r="EK346" s="306"/>
      <c r="EL346" s="306"/>
      <c r="EM346" s="306"/>
      <c r="EN346" s="306"/>
      <c r="EO346" s="306"/>
      <c r="EP346" s="306"/>
      <c r="EQ346" s="306"/>
      <c r="ER346" s="306"/>
      <c r="ES346" s="306"/>
      <c r="ET346" s="306"/>
      <c r="EU346" s="306"/>
      <c r="EV346" s="306"/>
      <c r="EW346" s="306"/>
      <c r="EX346" s="306"/>
      <c r="EY346" s="306"/>
      <c r="EZ346" s="306"/>
      <c r="FA346" s="306"/>
      <c r="FB346" s="306"/>
      <c r="FC346" s="306"/>
      <c r="FD346" s="306"/>
      <c r="FE346" s="306"/>
      <c r="FF346" s="306"/>
      <c r="FG346" s="306"/>
      <c r="FH346" s="306"/>
      <c r="FI346" s="306"/>
      <c r="FJ346" s="306"/>
      <c r="FK346" s="306"/>
      <c r="FL346" s="306"/>
      <c r="FM346" s="306"/>
      <c r="FN346" s="306"/>
      <c r="FO346" s="306"/>
      <c r="FP346" s="306"/>
      <c r="FQ346" s="306"/>
      <c r="FR346" s="306"/>
      <c r="FS346" s="306"/>
      <c r="FT346" s="306"/>
      <c r="FU346" s="306"/>
      <c r="FV346" s="306"/>
      <c r="FW346" s="306"/>
      <c r="FX346" s="306"/>
      <c r="FY346" s="306"/>
      <c r="FZ346" s="306"/>
      <c r="GA346" s="306"/>
      <c r="GB346" s="306"/>
      <c r="GC346" s="306"/>
      <c r="GD346" s="306"/>
      <c r="GE346" s="306"/>
      <c r="GF346" s="306"/>
      <c r="GG346" s="306"/>
      <c r="GH346" s="306"/>
      <c r="GI346" s="306"/>
      <c r="GJ346" s="306"/>
      <c r="GK346" s="306"/>
      <c r="GL346" s="306"/>
      <c r="GM346" s="306"/>
      <c r="GN346" s="306"/>
      <c r="GO346" s="306"/>
      <c r="GP346" s="306"/>
      <c r="GQ346" s="306"/>
      <c r="GR346" s="306"/>
      <c r="GS346" s="306"/>
      <c r="GT346" s="306"/>
      <c r="GU346" s="306"/>
      <c r="GV346" s="306"/>
      <c r="GW346" s="306"/>
      <c r="GX346" s="306"/>
      <c r="GY346" s="306"/>
      <c r="GZ346" s="306"/>
      <c r="HA346" s="306"/>
      <c r="HB346" s="306"/>
      <c r="HC346" s="306"/>
      <c r="HD346" s="306"/>
      <c r="HE346" s="306"/>
      <c r="HF346" s="306"/>
      <c r="HG346" s="306"/>
      <c r="HH346" s="306"/>
      <c r="HI346" s="306"/>
      <c r="HJ346" s="306"/>
      <c r="HK346" s="306"/>
      <c r="HL346" s="306"/>
      <c r="HM346" s="306"/>
      <c r="HN346" s="306"/>
      <c r="HO346" s="306"/>
      <c r="HP346" s="306"/>
      <c r="HQ346" s="306"/>
      <c r="HR346" s="306"/>
      <c r="HS346" s="306"/>
      <c r="HT346" s="306"/>
      <c r="HU346" s="306"/>
      <c r="HV346" s="306"/>
      <c r="HW346" s="306"/>
      <c r="HX346" s="306"/>
      <c r="HY346" s="306"/>
      <c r="HZ346" s="306"/>
      <c r="IA346" s="306"/>
      <c r="IB346" s="306"/>
      <c r="IC346" s="306"/>
      <c r="ID346" s="306"/>
      <c r="IE346" s="306"/>
      <c r="IF346" s="306"/>
      <c r="IG346" s="306"/>
      <c r="IH346" s="306"/>
    </row>
    <row r="347" spans="1:242" s="219" customFormat="1" ht="15" customHeight="1" x14ac:dyDescent="0.3">
      <c r="A347" s="174">
        <v>8.01</v>
      </c>
      <c r="B347" s="231"/>
      <c r="C347" s="232" t="e">
        <f>VLOOKUP(BD.PD8[[#This Row],[Pos]],[18]!PPto[#Data],3,FALSE)</f>
        <v>#REF!</v>
      </c>
      <c r="D347" s="174" t="s">
        <v>23</v>
      </c>
      <c r="E347" s="305" t="str">
        <f>IF(BD.PD8[[#This Row],[.]]="*",VLOOKUP(BD.PD8[[#This Row],[Pos]],[18]Presupuesto!A:H,7,FALSE),"")</f>
        <v/>
      </c>
      <c r="F347" s="506" t="s">
        <v>561</v>
      </c>
      <c r="G347" s="174"/>
      <c r="H347" s="174"/>
      <c r="I347" s="174" t="s">
        <v>1326</v>
      </c>
      <c r="J347" s="382">
        <v>5</v>
      </c>
      <c r="K347" s="174" t="s">
        <v>260</v>
      </c>
      <c r="L347" s="383">
        <f>IF(BD.PD8[[#This Row],[Mon]]="DOP",1,HLOOKUP(BD.PD8[[#This Row],[Mon]],Data!$J$1:$K$2,2,FALSE))</f>
        <v>1</v>
      </c>
      <c r="M347" s="384">
        <v>21271.19</v>
      </c>
      <c r="N347" s="243">
        <f>BD.PD8[[#This Row],[Cant.]]*BD.PD8[[#This Row],[ Tasa ]]*BD.PD8[[#This Row],[ Precio Und.]]</f>
        <v>106355.95</v>
      </c>
      <c r="O347" s="386">
        <v>0</v>
      </c>
      <c r="P347" s="243">
        <f>IF(BD.PD8[[#This Row],[Liquid. '[%']]]&lt;&gt;0,(BD.PD8[[#This Row],[Valor Neto '[DOP']]]*BD.PD8[[#This Row],[Liquid. '[%']]])+BD.PD8[[#This Row],[Valor Neto '[DOP']]],BD.PD8[[#This Row],[Valor Neto '[DOP']]])</f>
        <v>106355.95</v>
      </c>
      <c r="Q347" s="243">
        <f>BD.PD8[[#This Row],[Ppto. Orden Interna '[DOP']]]/HLOOKUP("USD",Data!$J$1:$K$2,2,FALSE)</f>
        <v>1636.2453846153846</v>
      </c>
      <c r="R347" s="381" t="s">
        <v>553</v>
      </c>
      <c r="S347" s="387"/>
      <c r="T347" s="387"/>
      <c r="U347" s="492" t="s">
        <v>542</v>
      </c>
      <c r="V347" s="493">
        <v>801673</v>
      </c>
      <c r="W347" s="494" t="s">
        <v>545</v>
      </c>
      <c r="X347" s="495">
        <v>16</v>
      </c>
      <c r="Y347" s="388">
        <v>1</v>
      </c>
      <c r="Z347" s="243">
        <f>BD.PD8[[#This Row],[Av.P1 '[%']]]*BD.PD8[[#This Row],[Ppto. Orden Interna '[DOP']]]</f>
        <v>106355.95</v>
      </c>
      <c r="AA347" s="249"/>
      <c r="AB347" s="389"/>
      <c r="AC347" s="243">
        <f>BD.PD8[[#This Row],[Av.P2 '[%']]]*BD.PD8[[#This Row],[Ppto. Orden Interna '[DOP']]]</f>
        <v>0</v>
      </c>
      <c r="AD347" s="249"/>
      <c r="AE347" s="389"/>
      <c r="AF347" s="243">
        <f>BD.PD8[[#This Row],[Av.P3 '[%']]]*BD.PD8[[#This Row],[Ppto. Orden Interna '[DOP']]]</f>
        <v>0</v>
      </c>
      <c r="AG347" s="243"/>
      <c r="AH347" s="243"/>
      <c r="AI347" s="243"/>
      <c r="AJ347" s="243"/>
      <c r="AK347" s="243"/>
      <c r="AL347" s="243"/>
      <c r="AM347" s="496">
        <f>BD.PD8[[#This Row],[Pago 3]]+BD.PD8[[#This Row],[Pago 2]]+BD.PD8[[#This Row],[Pago 1]]</f>
        <v>106355.95</v>
      </c>
      <c r="AN347" s="308" t="s">
        <v>244</v>
      </c>
      <c r="AO347" s="308" t="s">
        <v>245</v>
      </c>
      <c r="AP347" s="308" t="s">
        <v>246</v>
      </c>
      <c r="AQ347" s="308" t="s">
        <v>247</v>
      </c>
      <c r="AR347" s="308">
        <v>594</v>
      </c>
      <c r="AS347" s="308" t="s">
        <v>248</v>
      </c>
      <c r="AT347" s="249" t="s">
        <v>1356</v>
      </c>
      <c r="AU347" s="306"/>
      <c r="AV347" s="306"/>
      <c r="AW347" s="306"/>
      <c r="AX347" s="306"/>
      <c r="AY347" s="306"/>
      <c r="AZ347" s="306"/>
      <c r="BA347" s="306"/>
      <c r="BB347" s="306"/>
      <c r="BC347" s="306"/>
      <c r="BD347" s="306"/>
      <c r="BE347" s="306"/>
      <c r="BF347" s="306"/>
      <c r="BG347" s="306"/>
      <c r="BH347" s="306"/>
      <c r="BI347" s="306"/>
      <c r="BJ347" s="306"/>
      <c r="BK347" s="306"/>
      <c r="BL347" s="306"/>
      <c r="BM347" s="306"/>
      <c r="BN347" s="306"/>
      <c r="BO347" s="306"/>
      <c r="BP347" s="306"/>
      <c r="BQ347" s="306"/>
      <c r="BR347" s="306"/>
      <c r="BS347" s="306"/>
      <c r="BT347" s="306"/>
      <c r="BU347" s="306"/>
      <c r="BV347" s="306"/>
      <c r="BW347" s="306"/>
      <c r="BX347" s="306"/>
      <c r="BY347" s="306"/>
      <c r="BZ347" s="306"/>
      <c r="CA347" s="306"/>
      <c r="CB347" s="306"/>
      <c r="CC347" s="306"/>
      <c r="CD347" s="306"/>
      <c r="CE347" s="306"/>
      <c r="CF347" s="306"/>
      <c r="CG347" s="306"/>
      <c r="CH347" s="306"/>
      <c r="CI347" s="306"/>
      <c r="CJ347" s="306"/>
      <c r="CK347" s="306"/>
      <c r="CL347" s="306"/>
      <c r="CM347" s="306"/>
      <c r="CN347" s="306"/>
      <c r="CO347" s="306"/>
      <c r="CP347" s="306"/>
      <c r="CQ347" s="306"/>
      <c r="CR347" s="306"/>
      <c r="CS347" s="306"/>
      <c r="CT347" s="306"/>
      <c r="CU347" s="306"/>
      <c r="CV347" s="306"/>
      <c r="CW347" s="306"/>
      <c r="CX347" s="306"/>
      <c r="CY347" s="306"/>
      <c r="CZ347" s="306"/>
      <c r="DA347" s="306"/>
      <c r="DB347" s="306"/>
      <c r="DC347" s="306"/>
      <c r="DD347" s="306"/>
      <c r="DE347" s="306"/>
      <c r="DF347" s="306"/>
      <c r="DG347" s="306"/>
      <c r="DH347" s="306"/>
      <c r="DI347" s="306"/>
      <c r="DJ347" s="306"/>
      <c r="DK347" s="306"/>
      <c r="DL347" s="306"/>
      <c r="DM347" s="306"/>
      <c r="DN347" s="306"/>
      <c r="DO347" s="306"/>
      <c r="DP347" s="306"/>
      <c r="DQ347" s="306"/>
      <c r="DR347" s="306"/>
      <c r="DS347" s="306"/>
      <c r="DT347" s="306"/>
      <c r="DU347" s="306"/>
      <c r="DV347" s="306"/>
      <c r="DW347" s="306"/>
      <c r="DX347" s="306"/>
      <c r="DY347" s="306"/>
      <c r="DZ347" s="306"/>
      <c r="EA347" s="306"/>
      <c r="EB347" s="306"/>
      <c r="EC347" s="306"/>
      <c r="ED347" s="306"/>
      <c r="EE347" s="306"/>
      <c r="EF347" s="306"/>
      <c r="EG347" s="306"/>
      <c r="EH347" s="306"/>
      <c r="EI347" s="306"/>
      <c r="EJ347" s="306"/>
      <c r="EK347" s="306"/>
      <c r="EL347" s="306"/>
      <c r="EM347" s="306"/>
      <c r="EN347" s="306"/>
      <c r="EO347" s="306"/>
      <c r="EP347" s="306"/>
      <c r="EQ347" s="306"/>
      <c r="ER347" s="306"/>
      <c r="ES347" s="306"/>
      <c r="ET347" s="306"/>
      <c r="EU347" s="306"/>
      <c r="EV347" s="306"/>
      <c r="EW347" s="306"/>
      <c r="EX347" s="306"/>
      <c r="EY347" s="306"/>
      <c r="EZ347" s="306"/>
      <c r="FA347" s="306"/>
      <c r="FB347" s="306"/>
      <c r="FC347" s="306"/>
      <c r="FD347" s="306"/>
      <c r="FE347" s="306"/>
      <c r="FF347" s="306"/>
      <c r="FG347" s="306"/>
      <c r="FH347" s="306"/>
      <c r="FI347" s="306"/>
      <c r="FJ347" s="306"/>
      <c r="FK347" s="306"/>
      <c r="FL347" s="306"/>
      <c r="FM347" s="306"/>
      <c r="FN347" s="306"/>
      <c r="FO347" s="306"/>
      <c r="FP347" s="306"/>
      <c r="FQ347" s="306"/>
      <c r="FR347" s="306"/>
      <c r="FS347" s="306"/>
      <c r="FT347" s="306"/>
      <c r="FU347" s="306"/>
      <c r="FV347" s="306"/>
      <c r="FW347" s="306"/>
      <c r="FX347" s="306"/>
      <c r="FY347" s="306"/>
      <c r="FZ347" s="306"/>
      <c r="GA347" s="306"/>
      <c r="GB347" s="306"/>
      <c r="GC347" s="306"/>
      <c r="GD347" s="306"/>
      <c r="GE347" s="306"/>
      <c r="GF347" s="306"/>
      <c r="GG347" s="306"/>
      <c r="GH347" s="306"/>
      <c r="GI347" s="306"/>
      <c r="GJ347" s="306"/>
      <c r="GK347" s="306"/>
      <c r="GL347" s="306"/>
      <c r="GM347" s="306"/>
      <c r="GN347" s="306"/>
      <c r="GO347" s="306"/>
      <c r="GP347" s="306"/>
      <c r="GQ347" s="306"/>
      <c r="GR347" s="306"/>
      <c r="GS347" s="306"/>
      <c r="GT347" s="306"/>
      <c r="GU347" s="306"/>
      <c r="GV347" s="306"/>
      <c r="GW347" s="306"/>
      <c r="GX347" s="306"/>
      <c r="GY347" s="306"/>
      <c r="GZ347" s="306"/>
      <c r="HA347" s="306"/>
      <c r="HB347" s="306"/>
      <c r="HC347" s="306"/>
      <c r="HD347" s="306"/>
      <c r="HE347" s="306"/>
      <c r="HF347" s="306"/>
      <c r="HG347" s="306"/>
      <c r="HH347" s="306"/>
      <c r="HI347" s="306"/>
      <c r="HJ347" s="306"/>
      <c r="HK347" s="306"/>
      <c r="HL347" s="306"/>
      <c r="HM347" s="306"/>
      <c r="HN347" s="306"/>
      <c r="HO347" s="306"/>
      <c r="HP347" s="306"/>
      <c r="HQ347" s="306"/>
      <c r="HR347" s="306"/>
      <c r="HS347" s="306"/>
      <c r="HT347" s="306"/>
      <c r="HU347" s="306"/>
      <c r="HV347" s="306"/>
      <c r="HW347" s="306"/>
      <c r="HX347" s="306"/>
      <c r="HY347" s="306"/>
      <c r="HZ347" s="306"/>
      <c r="IA347" s="306"/>
      <c r="IB347" s="306"/>
      <c r="IC347" s="306"/>
      <c r="ID347" s="306"/>
      <c r="IE347" s="306"/>
      <c r="IF347" s="306"/>
      <c r="IG347" s="306"/>
      <c r="IH347" s="306"/>
    </row>
    <row r="348" spans="1:242" s="219" customFormat="1" ht="15" customHeight="1" x14ac:dyDescent="0.3">
      <c r="A348" s="174">
        <v>8.01</v>
      </c>
      <c r="B348" s="231"/>
      <c r="C348" s="232" t="e">
        <f>VLOOKUP(BD.PD8[[#This Row],[Pos]],[18]!PPto[#Data],3,FALSE)</f>
        <v>#REF!</v>
      </c>
      <c r="D348" s="174" t="s">
        <v>23</v>
      </c>
      <c r="E348" s="305" t="str">
        <f>IF(BD.PD8[[#This Row],[.]]="*",VLOOKUP(BD.PD8[[#This Row],[Pos]],[18]Presupuesto!A:H,7,FALSE),"")</f>
        <v/>
      </c>
      <c r="F348" s="527" t="s">
        <v>562</v>
      </c>
      <c r="G348" s="174"/>
      <c r="H348" s="174"/>
      <c r="I348" s="174" t="s">
        <v>1326</v>
      </c>
      <c r="J348" s="382">
        <v>1</v>
      </c>
      <c r="K348" s="174" t="s">
        <v>260</v>
      </c>
      <c r="L348" s="383">
        <f>IF(BD.PD8[[#This Row],[Mon]]="DOP",1,HLOOKUP(BD.PD8[[#This Row],[Mon]],Data!$J$1:$K$2,2,FALSE))</f>
        <v>1</v>
      </c>
      <c r="M348" s="384">
        <v>395000</v>
      </c>
      <c r="N348" s="243">
        <f>BD.PD8[[#This Row],[Cant.]]*BD.PD8[[#This Row],[ Tasa ]]*BD.PD8[[#This Row],[ Precio Und.]]</f>
        <v>395000</v>
      </c>
      <c r="O348" s="386">
        <v>0</v>
      </c>
      <c r="P348" s="243">
        <f>IF(BD.PD8[[#This Row],[Liquid. '[%']]]&lt;&gt;0,(BD.PD8[[#This Row],[Valor Neto '[DOP']]]*BD.PD8[[#This Row],[Liquid. '[%']]])+BD.PD8[[#This Row],[Valor Neto '[DOP']]],BD.PD8[[#This Row],[Valor Neto '[DOP']]])</f>
        <v>395000</v>
      </c>
      <c r="Q348" s="243">
        <f>BD.PD8[[#This Row],[Ppto. Orden Interna '[DOP']]]/HLOOKUP("USD",Data!$J$1:$K$2,2,FALSE)</f>
        <v>6076.9230769230771</v>
      </c>
      <c r="R348" s="381" t="s">
        <v>563</v>
      </c>
      <c r="S348" s="387"/>
      <c r="T348" s="387"/>
      <c r="U348" s="492" t="s">
        <v>542</v>
      </c>
      <c r="V348" s="493">
        <v>801673</v>
      </c>
      <c r="W348" s="494" t="s">
        <v>545</v>
      </c>
      <c r="X348" s="495">
        <v>16</v>
      </c>
      <c r="Y348" s="388">
        <v>1</v>
      </c>
      <c r="Z348" s="243">
        <f>BD.PD8[[#This Row],[Av.P1 '[%']]]*BD.PD8[[#This Row],[Ppto. Orden Interna '[DOP']]]</f>
        <v>395000</v>
      </c>
      <c r="AA348" s="495"/>
      <c r="AB348" s="388"/>
      <c r="AC348" s="243">
        <f>BD.PD8[[#This Row],[Av.P2 '[%']]]*BD.PD8[[#This Row],[Ppto. Orden Interna '[DOP']]]</f>
        <v>0</v>
      </c>
      <c r="AD348" s="249"/>
      <c r="AE348" s="389"/>
      <c r="AF348" s="243">
        <f>BD.PD8[[#This Row],[Av.P3 '[%']]]*BD.PD8[[#This Row],[Ppto. Orden Interna '[DOP']]]</f>
        <v>0</v>
      </c>
      <c r="AG348" s="243"/>
      <c r="AH348" s="243"/>
      <c r="AI348" s="243"/>
      <c r="AJ348" s="243"/>
      <c r="AK348" s="243"/>
      <c r="AL348" s="243"/>
      <c r="AM348" s="496">
        <f>BD.PD8[[#This Row],[Pago 3]]+BD.PD8[[#This Row],[Pago 2]]+BD.PD8[[#This Row],[Pago 1]]</f>
        <v>395000</v>
      </c>
      <c r="AN348" s="308" t="s">
        <v>244</v>
      </c>
      <c r="AO348" s="308" t="s">
        <v>245</v>
      </c>
      <c r="AP348" s="308" t="s">
        <v>246</v>
      </c>
      <c r="AQ348" s="308" t="s">
        <v>247</v>
      </c>
      <c r="AR348" s="308">
        <v>594</v>
      </c>
      <c r="AS348" s="308" t="s">
        <v>248</v>
      </c>
      <c r="AT348" s="249" t="s">
        <v>1356</v>
      </c>
      <c r="AU348" s="306"/>
      <c r="AV348" s="306"/>
      <c r="AW348" s="306"/>
      <c r="AX348" s="306"/>
      <c r="AY348" s="306"/>
      <c r="AZ348" s="306"/>
      <c r="BA348" s="306"/>
      <c r="BB348" s="306"/>
      <c r="BC348" s="306"/>
      <c r="BD348" s="306"/>
      <c r="BE348" s="306"/>
      <c r="BF348" s="306"/>
      <c r="BG348" s="306"/>
      <c r="BH348" s="306"/>
      <c r="BI348" s="306"/>
      <c r="BJ348" s="306"/>
      <c r="BK348" s="306"/>
      <c r="BL348" s="306"/>
      <c r="BM348" s="306"/>
      <c r="BN348" s="306"/>
      <c r="BO348" s="306"/>
      <c r="BP348" s="306"/>
      <c r="BQ348" s="306"/>
      <c r="BR348" s="306"/>
      <c r="BS348" s="306"/>
      <c r="BT348" s="306"/>
      <c r="BU348" s="306"/>
      <c r="BV348" s="306"/>
      <c r="BW348" s="306"/>
      <c r="BX348" s="306"/>
      <c r="BY348" s="306"/>
      <c r="BZ348" s="306"/>
      <c r="CA348" s="306"/>
      <c r="CB348" s="306"/>
      <c r="CC348" s="306"/>
      <c r="CD348" s="306"/>
      <c r="CE348" s="306"/>
      <c r="CF348" s="306"/>
      <c r="CG348" s="306"/>
      <c r="CH348" s="306"/>
      <c r="CI348" s="306"/>
      <c r="CJ348" s="306"/>
      <c r="CK348" s="306"/>
      <c r="CL348" s="306"/>
      <c r="CM348" s="306"/>
      <c r="CN348" s="306"/>
      <c r="CO348" s="306"/>
      <c r="CP348" s="306"/>
      <c r="CQ348" s="306"/>
      <c r="CR348" s="306"/>
      <c r="CS348" s="306"/>
      <c r="CT348" s="306"/>
      <c r="CU348" s="306"/>
      <c r="CV348" s="306"/>
      <c r="CW348" s="306"/>
      <c r="CX348" s="306"/>
      <c r="CY348" s="306"/>
      <c r="CZ348" s="306"/>
      <c r="DA348" s="306"/>
      <c r="DB348" s="306"/>
      <c r="DC348" s="306"/>
      <c r="DD348" s="306"/>
      <c r="DE348" s="306"/>
      <c r="DF348" s="306"/>
      <c r="DG348" s="306"/>
      <c r="DH348" s="306"/>
      <c r="DI348" s="306"/>
      <c r="DJ348" s="306"/>
      <c r="DK348" s="306"/>
      <c r="DL348" s="306"/>
      <c r="DM348" s="306"/>
      <c r="DN348" s="306"/>
      <c r="DO348" s="306"/>
      <c r="DP348" s="306"/>
      <c r="DQ348" s="306"/>
      <c r="DR348" s="306"/>
      <c r="DS348" s="306"/>
      <c r="DT348" s="306"/>
      <c r="DU348" s="306"/>
      <c r="DV348" s="306"/>
      <c r="DW348" s="306"/>
      <c r="DX348" s="306"/>
      <c r="DY348" s="306"/>
      <c r="DZ348" s="306"/>
      <c r="EA348" s="306"/>
      <c r="EB348" s="306"/>
      <c r="EC348" s="306"/>
      <c r="ED348" s="306"/>
      <c r="EE348" s="306"/>
      <c r="EF348" s="306"/>
      <c r="EG348" s="306"/>
      <c r="EH348" s="306"/>
      <c r="EI348" s="306"/>
      <c r="EJ348" s="306"/>
      <c r="EK348" s="306"/>
      <c r="EL348" s="306"/>
      <c r="EM348" s="306"/>
      <c r="EN348" s="306"/>
      <c r="EO348" s="306"/>
      <c r="EP348" s="306"/>
      <c r="EQ348" s="306"/>
      <c r="ER348" s="306"/>
      <c r="ES348" s="306"/>
      <c r="ET348" s="306"/>
      <c r="EU348" s="306"/>
      <c r="EV348" s="306"/>
      <c r="EW348" s="306"/>
      <c r="EX348" s="306"/>
      <c r="EY348" s="306"/>
      <c r="EZ348" s="306"/>
      <c r="FA348" s="306"/>
      <c r="FB348" s="306"/>
      <c r="FC348" s="306"/>
      <c r="FD348" s="306"/>
      <c r="FE348" s="306"/>
      <c r="FF348" s="306"/>
      <c r="FG348" s="306"/>
      <c r="FH348" s="306"/>
      <c r="FI348" s="306"/>
      <c r="FJ348" s="306"/>
      <c r="FK348" s="306"/>
      <c r="FL348" s="306"/>
      <c r="FM348" s="306"/>
      <c r="FN348" s="306"/>
      <c r="FO348" s="306"/>
      <c r="FP348" s="306"/>
      <c r="FQ348" s="306"/>
      <c r="FR348" s="306"/>
      <c r="FS348" s="306"/>
      <c r="FT348" s="306"/>
      <c r="FU348" s="306"/>
      <c r="FV348" s="306"/>
      <c r="FW348" s="306"/>
      <c r="FX348" s="306"/>
      <c r="FY348" s="306"/>
      <c r="FZ348" s="306"/>
      <c r="GA348" s="306"/>
      <c r="GB348" s="306"/>
      <c r="GC348" s="306"/>
      <c r="GD348" s="306"/>
      <c r="GE348" s="306"/>
      <c r="GF348" s="306"/>
      <c r="GG348" s="306"/>
      <c r="GH348" s="306"/>
      <c r="GI348" s="306"/>
      <c r="GJ348" s="306"/>
      <c r="GK348" s="306"/>
      <c r="GL348" s="306"/>
      <c r="GM348" s="306"/>
      <c r="GN348" s="306"/>
      <c r="GO348" s="306"/>
      <c r="GP348" s="306"/>
      <c r="GQ348" s="306"/>
      <c r="GR348" s="306"/>
      <c r="GS348" s="306"/>
      <c r="GT348" s="306"/>
      <c r="GU348" s="306"/>
      <c r="GV348" s="306"/>
      <c r="GW348" s="306"/>
      <c r="GX348" s="306"/>
      <c r="GY348" s="306"/>
      <c r="GZ348" s="306"/>
      <c r="HA348" s="306"/>
      <c r="HB348" s="306"/>
      <c r="HC348" s="306"/>
      <c r="HD348" s="306"/>
      <c r="HE348" s="306"/>
      <c r="HF348" s="306"/>
      <c r="HG348" s="306"/>
      <c r="HH348" s="306"/>
      <c r="HI348" s="306"/>
      <c r="HJ348" s="306"/>
      <c r="HK348" s="306"/>
      <c r="HL348" s="306"/>
      <c r="HM348" s="306"/>
      <c r="HN348" s="306"/>
      <c r="HO348" s="306"/>
      <c r="HP348" s="306"/>
      <c r="HQ348" s="306"/>
      <c r="HR348" s="306"/>
      <c r="HS348" s="306"/>
      <c r="HT348" s="306"/>
      <c r="HU348" s="306"/>
      <c r="HV348" s="306"/>
      <c r="HW348" s="306"/>
      <c r="HX348" s="306"/>
      <c r="HY348" s="306"/>
      <c r="HZ348" s="306"/>
      <c r="IA348" s="306"/>
      <c r="IB348" s="306"/>
      <c r="IC348" s="306"/>
      <c r="ID348" s="306"/>
      <c r="IE348" s="306"/>
      <c r="IF348" s="306"/>
      <c r="IG348" s="306"/>
      <c r="IH348" s="306"/>
    </row>
    <row r="349" spans="1:242" s="219" customFormat="1" ht="15" customHeight="1" x14ac:dyDescent="0.3">
      <c r="A349" s="174">
        <v>8.01</v>
      </c>
      <c r="B349" s="231"/>
      <c r="C349" s="232" t="e">
        <f>VLOOKUP(BD.PD8[[#This Row],[Pos]],[18]!PPto[#Data],3,FALSE)</f>
        <v>#REF!</v>
      </c>
      <c r="D349" s="174" t="s">
        <v>23</v>
      </c>
      <c r="E349" s="305" t="str">
        <f>IF(BD.PD8[[#This Row],[.]]="*",VLOOKUP(BD.PD8[[#This Row],[Pos]],[18]Presupuesto!A:H,7,FALSE),"")</f>
        <v/>
      </c>
      <c r="F349" s="527" t="s">
        <v>564</v>
      </c>
      <c r="G349" s="174"/>
      <c r="H349" s="174"/>
      <c r="I349" s="174" t="s">
        <v>1326</v>
      </c>
      <c r="J349" s="382">
        <v>2</v>
      </c>
      <c r="K349" s="174" t="s">
        <v>260</v>
      </c>
      <c r="L349" s="383">
        <f>IF(BD.PD8[[#This Row],[Mon]]="DOP",1,HLOOKUP(BD.PD8[[#This Row],[Mon]],Data!$J$1:$K$2,2,FALSE))</f>
        <v>1</v>
      </c>
      <c r="M349" s="384">
        <v>16356.2</v>
      </c>
      <c r="N349" s="243">
        <f>BD.PD8[[#This Row],[Cant.]]*BD.PD8[[#This Row],[ Tasa ]]*BD.PD8[[#This Row],[ Precio Und.]]</f>
        <v>32712.400000000001</v>
      </c>
      <c r="O349" s="386">
        <v>0</v>
      </c>
      <c r="P349" s="243">
        <f>IF(BD.PD8[[#This Row],[Liquid. '[%']]]&lt;&gt;0,(BD.PD8[[#This Row],[Valor Neto '[DOP']]]*BD.PD8[[#This Row],[Liquid. '[%']]])+BD.PD8[[#This Row],[Valor Neto '[DOP']]],BD.PD8[[#This Row],[Valor Neto '[DOP']]])</f>
        <v>32712.400000000001</v>
      </c>
      <c r="Q349" s="243">
        <f>BD.PD8[[#This Row],[Ppto. Orden Interna '[DOP']]]/HLOOKUP("USD",Data!$J$1:$K$2,2,FALSE)</f>
        <v>503.26769230769236</v>
      </c>
      <c r="R349" s="381" t="s">
        <v>565</v>
      </c>
      <c r="S349" s="387"/>
      <c r="T349" s="387"/>
      <c r="U349" s="492" t="s">
        <v>542</v>
      </c>
      <c r="V349" s="493">
        <v>801673</v>
      </c>
      <c r="W349" s="494" t="s">
        <v>545</v>
      </c>
      <c r="X349" s="495">
        <v>16</v>
      </c>
      <c r="Y349" s="388">
        <v>1</v>
      </c>
      <c r="Z349" s="243">
        <f>BD.PD8[[#This Row],[Av.P1 '[%']]]*BD.PD8[[#This Row],[Ppto. Orden Interna '[DOP']]]</f>
        <v>32712.400000000001</v>
      </c>
      <c r="AA349" s="495"/>
      <c r="AB349" s="388"/>
      <c r="AC349" s="243">
        <f>BD.PD8[[#This Row],[Av.P2 '[%']]]*BD.PD8[[#This Row],[Ppto. Orden Interna '[DOP']]]</f>
        <v>0</v>
      </c>
      <c r="AD349" s="249"/>
      <c r="AE349" s="389"/>
      <c r="AF349" s="243">
        <f>BD.PD8[[#This Row],[Av.P3 '[%']]]*BD.PD8[[#This Row],[Ppto. Orden Interna '[DOP']]]</f>
        <v>0</v>
      </c>
      <c r="AG349" s="243"/>
      <c r="AH349" s="243"/>
      <c r="AI349" s="243"/>
      <c r="AJ349" s="243"/>
      <c r="AK349" s="243"/>
      <c r="AL349" s="243"/>
      <c r="AM349" s="496">
        <f>BD.PD8[[#This Row],[Pago 3]]+BD.PD8[[#This Row],[Pago 2]]+BD.PD8[[#This Row],[Pago 1]]</f>
        <v>32712.400000000001</v>
      </c>
      <c r="AN349" s="308" t="s">
        <v>244</v>
      </c>
      <c r="AO349" s="308" t="s">
        <v>245</v>
      </c>
      <c r="AP349" s="308" t="s">
        <v>246</v>
      </c>
      <c r="AQ349" s="308" t="s">
        <v>247</v>
      </c>
      <c r="AR349" s="308">
        <v>594</v>
      </c>
      <c r="AS349" s="308" t="s">
        <v>248</v>
      </c>
      <c r="AT349" s="249" t="s">
        <v>1356</v>
      </c>
      <c r="AU349" s="306"/>
      <c r="AV349" s="306"/>
      <c r="AW349" s="306"/>
      <c r="AX349" s="306"/>
      <c r="AY349" s="306"/>
      <c r="AZ349" s="306"/>
      <c r="BA349" s="306"/>
      <c r="BB349" s="306"/>
      <c r="BC349" s="306"/>
      <c r="BD349" s="306"/>
      <c r="BE349" s="306"/>
      <c r="BF349" s="306"/>
      <c r="BG349" s="306"/>
      <c r="BH349" s="306"/>
      <c r="BI349" s="306"/>
      <c r="BJ349" s="306"/>
      <c r="BK349" s="306"/>
      <c r="BL349" s="306"/>
      <c r="BM349" s="306"/>
      <c r="BN349" s="306"/>
      <c r="BO349" s="306"/>
      <c r="BP349" s="306"/>
      <c r="BQ349" s="306"/>
      <c r="BR349" s="306"/>
      <c r="BS349" s="306"/>
      <c r="BT349" s="306"/>
      <c r="BU349" s="306"/>
      <c r="BV349" s="306"/>
      <c r="BW349" s="306"/>
      <c r="BX349" s="306"/>
      <c r="BY349" s="306"/>
      <c r="BZ349" s="306"/>
      <c r="CA349" s="306"/>
      <c r="CB349" s="306"/>
      <c r="CC349" s="306"/>
      <c r="CD349" s="306"/>
      <c r="CE349" s="306"/>
      <c r="CF349" s="306"/>
      <c r="CG349" s="306"/>
      <c r="CH349" s="306"/>
      <c r="CI349" s="306"/>
      <c r="CJ349" s="306"/>
      <c r="CK349" s="306"/>
      <c r="CL349" s="306"/>
      <c r="CM349" s="306"/>
      <c r="CN349" s="306"/>
      <c r="CO349" s="306"/>
      <c r="CP349" s="306"/>
      <c r="CQ349" s="306"/>
      <c r="CR349" s="306"/>
      <c r="CS349" s="306"/>
      <c r="CT349" s="306"/>
      <c r="CU349" s="306"/>
      <c r="CV349" s="306"/>
      <c r="CW349" s="306"/>
      <c r="CX349" s="306"/>
      <c r="CY349" s="306"/>
      <c r="CZ349" s="306"/>
      <c r="DA349" s="306"/>
      <c r="DB349" s="306"/>
      <c r="DC349" s="306"/>
      <c r="DD349" s="306"/>
      <c r="DE349" s="306"/>
      <c r="DF349" s="306"/>
      <c r="DG349" s="306"/>
      <c r="DH349" s="306"/>
      <c r="DI349" s="306"/>
      <c r="DJ349" s="306"/>
      <c r="DK349" s="306"/>
      <c r="DL349" s="306"/>
      <c r="DM349" s="306"/>
      <c r="DN349" s="306"/>
      <c r="DO349" s="306"/>
      <c r="DP349" s="306"/>
      <c r="DQ349" s="306"/>
      <c r="DR349" s="306"/>
      <c r="DS349" s="306"/>
      <c r="DT349" s="306"/>
      <c r="DU349" s="306"/>
      <c r="DV349" s="306"/>
      <c r="DW349" s="306"/>
      <c r="DX349" s="306"/>
      <c r="DY349" s="306"/>
      <c r="DZ349" s="306"/>
      <c r="EA349" s="306"/>
      <c r="EB349" s="306"/>
      <c r="EC349" s="306"/>
      <c r="ED349" s="306"/>
      <c r="EE349" s="306"/>
      <c r="EF349" s="306"/>
      <c r="EG349" s="306"/>
      <c r="EH349" s="306"/>
      <c r="EI349" s="306"/>
      <c r="EJ349" s="306"/>
      <c r="EK349" s="306"/>
      <c r="EL349" s="306"/>
      <c r="EM349" s="306"/>
      <c r="EN349" s="306"/>
      <c r="EO349" s="306"/>
      <c r="EP349" s="306"/>
      <c r="EQ349" s="306"/>
      <c r="ER349" s="306"/>
      <c r="ES349" s="306"/>
      <c r="ET349" s="306"/>
      <c r="EU349" s="306"/>
      <c r="EV349" s="306"/>
      <c r="EW349" s="306"/>
      <c r="EX349" s="306"/>
      <c r="EY349" s="306"/>
      <c r="EZ349" s="306"/>
      <c r="FA349" s="306"/>
      <c r="FB349" s="306"/>
      <c r="FC349" s="306"/>
      <c r="FD349" s="306"/>
      <c r="FE349" s="306"/>
      <c r="FF349" s="306"/>
      <c r="FG349" s="306"/>
      <c r="FH349" s="306"/>
      <c r="FI349" s="306"/>
      <c r="FJ349" s="306"/>
      <c r="FK349" s="306"/>
      <c r="FL349" s="306"/>
      <c r="FM349" s="306"/>
      <c r="FN349" s="306"/>
      <c r="FO349" s="306"/>
      <c r="FP349" s="306"/>
      <c r="FQ349" s="306"/>
      <c r="FR349" s="306"/>
      <c r="FS349" s="306"/>
      <c r="FT349" s="306"/>
      <c r="FU349" s="306"/>
      <c r="FV349" s="306"/>
      <c r="FW349" s="306"/>
      <c r="FX349" s="306"/>
      <c r="FY349" s="306"/>
      <c r="FZ349" s="306"/>
      <c r="GA349" s="306"/>
      <c r="GB349" s="306"/>
      <c r="GC349" s="306"/>
      <c r="GD349" s="306"/>
      <c r="GE349" s="306"/>
      <c r="GF349" s="306"/>
      <c r="GG349" s="306"/>
      <c r="GH349" s="306"/>
      <c r="GI349" s="306"/>
      <c r="GJ349" s="306"/>
      <c r="GK349" s="306"/>
      <c r="GL349" s="306"/>
      <c r="GM349" s="306"/>
      <c r="GN349" s="306"/>
      <c r="GO349" s="306"/>
      <c r="GP349" s="306"/>
      <c r="GQ349" s="306"/>
      <c r="GR349" s="306"/>
      <c r="GS349" s="306"/>
      <c r="GT349" s="306"/>
      <c r="GU349" s="306"/>
      <c r="GV349" s="306"/>
      <c r="GW349" s="306"/>
      <c r="GX349" s="306"/>
      <c r="GY349" s="306"/>
      <c r="GZ349" s="306"/>
      <c r="HA349" s="306"/>
      <c r="HB349" s="306"/>
      <c r="HC349" s="306"/>
      <c r="HD349" s="306"/>
      <c r="HE349" s="306"/>
      <c r="HF349" s="306"/>
      <c r="HG349" s="306"/>
      <c r="HH349" s="306"/>
      <c r="HI349" s="306"/>
      <c r="HJ349" s="306"/>
      <c r="HK349" s="306"/>
      <c r="HL349" s="306"/>
      <c r="HM349" s="306"/>
      <c r="HN349" s="306"/>
      <c r="HO349" s="306"/>
      <c r="HP349" s="306"/>
      <c r="HQ349" s="306"/>
      <c r="HR349" s="306"/>
      <c r="HS349" s="306"/>
      <c r="HT349" s="306"/>
      <c r="HU349" s="306"/>
      <c r="HV349" s="306"/>
      <c r="HW349" s="306"/>
      <c r="HX349" s="306"/>
      <c r="HY349" s="306"/>
      <c r="HZ349" s="306"/>
      <c r="IA349" s="306"/>
      <c r="IB349" s="306"/>
      <c r="IC349" s="306"/>
      <c r="ID349" s="306"/>
      <c r="IE349" s="306"/>
      <c r="IF349" s="306"/>
      <c r="IG349" s="306"/>
      <c r="IH349" s="306"/>
    </row>
    <row r="350" spans="1:242" s="219" customFormat="1" ht="15" customHeight="1" x14ac:dyDescent="0.3">
      <c r="A350" s="174">
        <v>8.01</v>
      </c>
      <c r="B350" s="231"/>
      <c r="C350" s="232" t="e">
        <f>VLOOKUP(BD.PD8[[#This Row],[Pos]],[18]!PPto[#Data],3,FALSE)</f>
        <v>#REF!</v>
      </c>
      <c r="D350" s="174" t="s">
        <v>23</v>
      </c>
      <c r="E350" s="305" t="str">
        <f>IF(BD.PD8[[#This Row],[.]]="*",VLOOKUP(BD.PD8[[#This Row],[Pos]],[18]Presupuesto!A:H,7,FALSE),"")</f>
        <v/>
      </c>
      <c r="F350" s="219" t="s">
        <v>566</v>
      </c>
      <c r="G350" s="174"/>
      <c r="H350" s="174"/>
      <c r="I350" s="174" t="s">
        <v>1326</v>
      </c>
      <c r="J350" s="382">
        <v>2</v>
      </c>
      <c r="K350" s="174" t="s">
        <v>260</v>
      </c>
      <c r="L350" s="383">
        <f>IF(BD.PD8[[#This Row],[Mon]]="DOP",1,HLOOKUP(BD.PD8[[#This Row],[Mon]],Data!$J$1:$K$2,2,FALSE))</f>
        <v>1</v>
      </c>
      <c r="M350" s="384">
        <v>185000</v>
      </c>
      <c r="N350" s="243">
        <f>BD.PD8[[#This Row],[Cant.]]*BD.PD8[[#This Row],[ Tasa ]]*BD.PD8[[#This Row],[ Precio Und.]]</f>
        <v>370000</v>
      </c>
      <c r="O350" s="386">
        <v>0</v>
      </c>
      <c r="P350" s="243">
        <f>IF(BD.PD8[[#This Row],[Liquid. '[%']]]&lt;&gt;0,(BD.PD8[[#This Row],[Valor Neto '[DOP']]]*BD.PD8[[#This Row],[Liquid. '[%']]])+BD.PD8[[#This Row],[Valor Neto '[DOP']]],BD.PD8[[#This Row],[Valor Neto '[DOP']]])</f>
        <v>370000</v>
      </c>
      <c r="Q350" s="243">
        <f>BD.PD8[[#This Row],[Ppto. Orden Interna '[DOP']]]/HLOOKUP("USD",Data!$J$1:$K$2,2,FALSE)</f>
        <v>5692.3076923076924</v>
      </c>
      <c r="R350" s="381" t="s">
        <v>567</v>
      </c>
      <c r="S350" s="387"/>
      <c r="T350" s="387"/>
      <c r="U350" s="492" t="s">
        <v>542</v>
      </c>
      <c r="V350" s="493">
        <v>801673</v>
      </c>
      <c r="W350" s="494" t="s">
        <v>568</v>
      </c>
      <c r="X350" s="495">
        <v>14</v>
      </c>
      <c r="Y350" s="388">
        <v>0.6</v>
      </c>
      <c r="Z350" s="243">
        <f>BD.PD8[[#This Row],[Av.P1 '[%']]]*BD.PD8[[#This Row],[Ppto. Orden Interna '[DOP']]]</f>
        <v>222000</v>
      </c>
      <c r="AA350" s="495">
        <v>16</v>
      </c>
      <c r="AB350" s="388">
        <v>0.4</v>
      </c>
      <c r="AC350" s="243">
        <f>BD.PD8[[#This Row],[Av.P2 '[%']]]*BD.PD8[[#This Row],[Ppto. Orden Interna '[DOP']]]</f>
        <v>148000</v>
      </c>
      <c r="AD350" s="249"/>
      <c r="AE350" s="389"/>
      <c r="AF350" s="243">
        <f>BD.PD8[[#This Row],[Av.P3 '[%']]]*BD.PD8[[#This Row],[Ppto. Orden Interna '[DOP']]]</f>
        <v>0</v>
      </c>
      <c r="AG350" s="243"/>
      <c r="AH350" s="243"/>
      <c r="AI350" s="243"/>
      <c r="AJ350" s="243"/>
      <c r="AK350" s="243"/>
      <c r="AL350" s="243"/>
      <c r="AM350" s="496">
        <f>BD.PD8[[#This Row],[Pago 3]]+BD.PD8[[#This Row],[Pago 2]]+BD.PD8[[#This Row],[Pago 1]]</f>
        <v>370000</v>
      </c>
      <c r="AN350" s="308" t="s">
        <v>244</v>
      </c>
      <c r="AO350" s="308" t="s">
        <v>245</v>
      </c>
      <c r="AP350" s="308" t="s">
        <v>246</v>
      </c>
      <c r="AQ350" s="308" t="s">
        <v>247</v>
      </c>
      <c r="AR350" s="308">
        <v>594</v>
      </c>
      <c r="AS350" s="308" t="s">
        <v>248</v>
      </c>
      <c r="AT350" s="249" t="s">
        <v>1356</v>
      </c>
      <c r="AU350" s="306"/>
      <c r="AV350" s="306"/>
      <c r="AW350" s="306"/>
      <c r="AX350" s="306"/>
      <c r="AY350" s="306"/>
      <c r="AZ350" s="306"/>
      <c r="BA350" s="306"/>
      <c r="BB350" s="306"/>
      <c r="BC350" s="306"/>
      <c r="BD350" s="306"/>
      <c r="BE350" s="306"/>
      <c r="BF350" s="306"/>
      <c r="BG350" s="306"/>
      <c r="BH350" s="306"/>
      <c r="BI350" s="306"/>
      <c r="BJ350" s="306"/>
      <c r="BK350" s="306"/>
      <c r="BL350" s="306"/>
      <c r="BM350" s="306"/>
      <c r="BN350" s="306"/>
      <c r="BO350" s="306"/>
      <c r="BP350" s="306"/>
      <c r="BQ350" s="306"/>
      <c r="BR350" s="306"/>
      <c r="BS350" s="306"/>
      <c r="BT350" s="306"/>
      <c r="BU350" s="306"/>
      <c r="BV350" s="306"/>
      <c r="BW350" s="306"/>
      <c r="BX350" s="306"/>
      <c r="BY350" s="306"/>
      <c r="BZ350" s="306"/>
      <c r="CA350" s="306"/>
      <c r="CB350" s="306"/>
      <c r="CC350" s="306"/>
      <c r="CD350" s="306"/>
      <c r="CE350" s="306"/>
      <c r="CF350" s="306"/>
      <c r="CG350" s="306"/>
      <c r="CH350" s="306"/>
      <c r="CI350" s="306"/>
      <c r="CJ350" s="306"/>
      <c r="CK350" s="306"/>
      <c r="CL350" s="306"/>
      <c r="CM350" s="306"/>
      <c r="CN350" s="306"/>
      <c r="CO350" s="306"/>
      <c r="CP350" s="306"/>
      <c r="CQ350" s="306"/>
      <c r="CR350" s="306"/>
      <c r="CS350" s="306"/>
      <c r="CT350" s="306"/>
      <c r="CU350" s="306"/>
      <c r="CV350" s="306"/>
      <c r="CW350" s="306"/>
      <c r="CX350" s="306"/>
      <c r="CY350" s="306"/>
      <c r="CZ350" s="306"/>
      <c r="DA350" s="306"/>
      <c r="DB350" s="306"/>
      <c r="DC350" s="306"/>
      <c r="DD350" s="306"/>
      <c r="DE350" s="306"/>
      <c r="DF350" s="306"/>
      <c r="DG350" s="306"/>
      <c r="DH350" s="306"/>
      <c r="DI350" s="306"/>
      <c r="DJ350" s="306"/>
      <c r="DK350" s="306"/>
      <c r="DL350" s="306"/>
      <c r="DM350" s="306"/>
      <c r="DN350" s="306"/>
      <c r="DO350" s="306"/>
      <c r="DP350" s="306"/>
      <c r="DQ350" s="306"/>
      <c r="DR350" s="306"/>
      <c r="DS350" s="306"/>
      <c r="DT350" s="306"/>
      <c r="DU350" s="306"/>
      <c r="DV350" s="306"/>
      <c r="DW350" s="306"/>
      <c r="DX350" s="306"/>
      <c r="DY350" s="306"/>
      <c r="DZ350" s="306"/>
      <c r="EA350" s="306"/>
      <c r="EB350" s="306"/>
      <c r="EC350" s="306"/>
      <c r="ED350" s="306"/>
      <c r="EE350" s="306"/>
      <c r="EF350" s="306"/>
      <c r="EG350" s="306"/>
      <c r="EH350" s="306"/>
      <c r="EI350" s="306"/>
      <c r="EJ350" s="306"/>
      <c r="EK350" s="306"/>
      <c r="EL350" s="306"/>
      <c r="EM350" s="306"/>
      <c r="EN350" s="306"/>
      <c r="EO350" s="306"/>
      <c r="EP350" s="306"/>
      <c r="EQ350" s="306"/>
      <c r="ER350" s="306"/>
      <c r="ES350" s="306"/>
      <c r="ET350" s="306"/>
      <c r="EU350" s="306"/>
      <c r="EV350" s="306"/>
      <c r="EW350" s="306"/>
      <c r="EX350" s="306"/>
      <c r="EY350" s="306"/>
      <c r="EZ350" s="306"/>
      <c r="FA350" s="306"/>
      <c r="FB350" s="306"/>
      <c r="FC350" s="306"/>
      <c r="FD350" s="306"/>
      <c r="FE350" s="306"/>
      <c r="FF350" s="306"/>
      <c r="FG350" s="306"/>
      <c r="FH350" s="306"/>
      <c r="FI350" s="306"/>
      <c r="FJ350" s="306"/>
      <c r="FK350" s="306"/>
      <c r="FL350" s="306"/>
      <c r="FM350" s="306"/>
      <c r="FN350" s="306"/>
      <c r="FO350" s="306"/>
      <c r="FP350" s="306"/>
      <c r="FQ350" s="306"/>
      <c r="FR350" s="306"/>
      <c r="FS350" s="306"/>
      <c r="FT350" s="306"/>
      <c r="FU350" s="306"/>
      <c r="FV350" s="306"/>
      <c r="FW350" s="306"/>
      <c r="FX350" s="306"/>
      <c r="FY350" s="306"/>
      <c r="FZ350" s="306"/>
      <c r="GA350" s="306"/>
      <c r="GB350" s="306"/>
      <c r="GC350" s="306"/>
      <c r="GD350" s="306"/>
      <c r="GE350" s="306"/>
      <c r="GF350" s="306"/>
      <c r="GG350" s="306"/>
      <c r="GH350" s="306"/>
      <c r="GI350" s="306"/>
      <c r="GJ350" s="306"/>
      <c r="GK350" s="306"/>
      <c r="GL350" s="306"/>
      <c r="GM350" s="306"/>
      <c r="GN350" s="306"/>
      <c r="GO350" s="306"/>
      <c r="GP350" s="306"/>
      <c r="GQ350" s="306"/>
      <c r="GR350" s="306"/>
      <c r="GS350" s="306"/>
      <c r="GT350" s="306"/>
      <c r="GU350" s="306"/>
      <c r="GV350" s="306"/>
      <c r="GW350" s="306"/>
      <c r="GX350" s="306"/>
      <c r="GY350" s="306"/>
      <c r="GZ350" s="306"/>
      <c r="HA350" s="306"/>
      <c r="HB350" s="306"/>
      <c r="HC350" s="306"/>
      <c r="HD350" s="306"/>
      <c r="HE350" s="306"/>
      <c r="HF350" s="306"/>
      <c r="HG350" s="306"/>
      <c r="HH350" s="306"/>
      <c r="HI350" s="306"/>
      <c r="HJ350" s="306"/>
      <c r="HK350" s="306"/>
      <c r="HL350" s="306"/>
      <c r="HM350" s="306"/>
      <c r="HN350" s="306"/>
      <c r="HO350" s="306"/>
      <c r="HP350" s="306"/>
      <c r="HQ350" s="306"/>
      <c r="HR350" s="306"/>
      <c r="HS350" s="306"/>
      <c r="HT350" s="306"/>
      <c r="HU350" s="306"/>
      <c r="HV350" s="306"/>
      <c r="HW350" s="306"/>
      <c r="HX350" s="306"/>
      <c r="HY350" s="306"/>
      <c r="HZ350" s="306"/>
      <c r="IA350" s="306"/>
      <c r="IB350" s="306"/>
      <c r="IC350" s="306"/>
      <c r="ID350" s="306"/>
      <c r="IE350" s="306"/>
      <c r="IF350" s="306"/>
      <c r="IG350" s="306"/>
      <c r="IH350" s="306"/>
    </row>
    <row r="351" spans="1:242" s="219" customFormat="1" ht="15" customHeight="1" x14ac:dyDescent="0.3">
      <c r="A351" s="174">
        <v>8.01</v>
      </c>
      <c r="B351" s="231"/>
      <c r="C351" s="232" t="e">
        <f>VLOOKUP(BD.PD8[[#This Row],[Pos]],[18]!PPto[#Data],3,FALSE)</f>
        <v>#REF!</v>
      </c>
      <c r="D351" s="174" t="s">
        <v>23</v>
      </c>
      <c r="E351" s="305" t="str">
        <f>IF(BD.PD8[[#This Row],[.]]="*",VLOOKUP(BD.PD8[[#This Row],[Pos]],[18]Presupuesto!A:H,7,FALSE),"")</f>
        <v/>
      </c>
      <c r="F351" s="515" t="s">
        <v>569</v>
      </c>
      <c r="G351" s="174"/>
      <c r="H351" s="174"/>
      <c r="I351" s="174" t="s">
        <v>1326</v>
      </c>
      <c r="J351" s="382">
        <v>1</v>
      </c>
      <c r="K351" s="174" t="s">
        <v>260</v>
      </c>
      <c r="L351" s="383">
        <f>IF(BD.PD8[[#This Row],[Mon]]="DOP",1,HLOOKUP(BD.PD8[[#This Row],[Mon]],Data!$J$1:$K$2,2,FALSE))</f>
        <v>1</v>
      </c>
      <c r="M351" s="384">
        <v>150000</v>
      </c>
      <c r="N351" s="243">
        <f>BD.PD8[[#This Row],[Cant.]]*BD.PD8[[#This Row],[ Tasa ]]*BD.PD8[[#This Row],[ Precio Und.]]</f>
        <v>150000</v>
      </c>
      <c r="O351" s="386">
        <v>0</v>
      </c>
      <c r="P351" s="243">
        <f>IF(BD.PD8[[#This Row],[Liquid. '[%']]]&lt;&gt;0,(BD.PD8[[#This Row],[Valor Neto '[DOP']]]*BD.PD8[[#This Row],[Liquid. '[%']]])+BD.PD8[[#This Row],[Valor Neto '[DOP']]],BD.PD8[[#This Row],[Valor Neto '[DOP']]])</f>
        <v>150000</v>
      </c>
      <c r="Q351" s="243">
        <f>BD.PD8[[#This Row],[Ppto. Orden Interna '[DOP']]]/HLOOKUP("USD",Data!$J$1:$K$2,2,FALSE)</f>
        <v>2307.6923076923076</v>
      </c>
      <c r="R351" s="381" t="s">
        <v>567</v>
      </c>
      <c r="S351" s="387"/>
      <c r="T351" s="387"/>
      <c r="U351" s="492" t="s">
        <v>542</v>
      </c>
      <c r="V351" s="493">
        <v>801673</v>
      </c>
      <c r="W351" s="494" t="s">
        <v>568</v>
      </c>
      <c r="X351" s="495">
        <v>14</v>
      </c>
      <c r="Y351" s="388">
        <v>0.6</v>
      </c>
      <c r="Z351" s="243">
        <f>BD.PD8[[#This Row],[Av.P1 '[%']]]*BD.PD8[[#This Row],[Ppto. Orden Interna '[DOP']]]</f>
        <v>90000</v>
      </c>
      <c r="AA351" s="495">
        <v>16</v>
      </c>
      <c r="AB351" s="388">
        <v>0.4</v>
      </c>
      <c r="AC351" s="243">
        <f>BD.PD8[[#This Row],[Av.P2 '[%']]]*BD.PD8[[#This Row],[Ppto. Orden Interna '[DOP']]]</f>
        <v>60000</v>
      </c>
      <c r="AD351" s="249"/>
      <c r="AE351" s="389"/>
      <c r="AF351" s="243">
        <f>BD.PD8[[#This Row],[Av.P3 '[%']]]*BD.PD8[[#This Row],[Ppto. Orden Interna '[DOP']]]</f>
        <v>0</v>
      </c>
      <c r="AG351" s="243"/>
      <c r="AH351" s="243"/>
      <c r="AI351" s="243"/>
      <c r="AJ351" s="243"/>
      <c r="AK351" s="243"/>
      <c r="AL351" s="243"/>
      <c r="AM351" s="496">
        <f>BD.PD8[[#This Row],[Pago 3]]+BD.PD8[[#This Row],[Pago 2]]+BD.PD8[[#This Row],[Pago 1]]</f>
        <v>150000</v>
      </c>
      <c r="AN351" s="308" t="s">
        <v>244</v>
      </c>
      <c r="AO351" s="308" t="s">
        <v>245</v>
      </c>
      <c r="AP351" s="308" t="s">
        <v>246</v>
      </c>
      <c r="AQ351" s="308" t="s">
        <v>247</v>
      </c>
      <c r="AR351" s="308">
        <v>594</v>
      </c>
      <c r="AS351" s="308" t="s">
        <v>248</v>
      </c>
      <c r="AT351" s="249" t="s">
        <v>1356</v>
      </c>
      <c r="AU351" s="306"/>
      <c r="AV351" s="306"/>
      <c r="AW351" s="306"/>
      <c r="AX351" s="306"/>
      <c r="AY351" s="306"/>
      <c r="AZ351" s="306"/>
      <c r="BA351" s="306"/>
      <c r="BB351" s="306"/>
      <c r="BC351" s="306"/>
      <c r="BD351" s="306"/>
      <c r="BE351" s="306"/>
      <c r="BF351" s="306"/>
      <c r="BG351" s="306"/>
      <c r="BH351" s="306"/>
      <c r="BI351" s="306"/>
      <c r="BJ351" s="306"/>
      <c r="BK351" s="306"/>
      <c r="BL351" s="306"/>
      <c r="BM351" s="306"/>
      <c r="BN351" s="306"/>
      <c r="BO351" s="306"/>
      <c r="BP351" s="306"/>
      <c r="BQ351" s="306"/>
      <c r="BR351" s="306"/>
      <c r="BS351" s="306"/>
      <c r="BT351" s="306"/>
      <c r="BU351" s="306"/>
      <c r="BV351" s="306"/>
      <c r="BW351" s="306"/>
      <c r="BX351" s="306"/>
      <c r="BY351" s="306"/>
      <c r="BZ351" s="306"/>
      <c r="CA351" s="306"/>
      <c r="CB351" s="306"/>
      <c r="CC351" s="306"/>
      <c r="CD351" s="306"/>
      <c r="CE351" s="306"/>
      <c r="CF351" s="306"/>
      <c r="CG351" s="306"/>
      <c r="CH351" s="306"/>
      <c r="CI351" s="306"/>
      <c r="CJ351" s="306"/>
      <c r="CK351" s="306"/>
      <c r="CL351" s="306"/>
      <c r="CM351" s="306"/>
      <c r="CN351" s="306"/>
      <c r="CO351" s="306"/>
      <c r="CP351" s="306"/>
      <c r="CQ351" s="306"/>
      <c r="CR351" s="306"/>
      <c r="CS351" s="306"/>
      <c r="CT351" s="306"/>
      <c r="CU351" s="306"/>
      <c r="CV351" s="306"/>
      <c r="CW351" s="306"/>
      <c r="CX351" s="306"/>
      <c r="CY351" s="306"/>
      <c r="CZ351" s="306"/>
      <c r="DA351" s="306"/>
      <c r="DB351" s="306"/>
      <c r="DC351" s="306"/>
      <c r="DD351" s="306"/>
      <c r="DE351" s="306"/>
      <c r="DF351" s="306"/>
      <c r="DG351" s="306"/>
      <c r="DH351" s="306"/>
      <c r="DI351" s="306"/>
      <c r="DJ351" s="306"/>
      <c r="DK351" s="306"/>
      <c r="DL351" s="306"/>
      <c r="DM351" s="306"/>
      <c r="DN351" s="306"/>
      <c r="DO351" s="306"/>
      <c r="DP351" s="306"/>
      <c r="DQ351" s="306"/>
      <c r="DR351" s="306"/>
      <c r="DS351" s="306"/>
      <c r="DT351" s="306"/>
      <c r="DU351" s="306"/>
      <c r="DV351" s="306"/>
      <c r="DW351" s="306"/>
      <c r="DX351" s="306"/>
      <c r="DY351" s="306"/>
      <c r="DZ351" s="306"/>
      <c r="EA351" s="306"/>
      <c r="EB351" s="306"/>
      <c r="EC351" s="306"/>
      <c r="ED351" s="306"/>
      <c r="EE351" s="306"/>
      <c r="EF351" s="306"/>
      <c r="EG351" s="306"/>
      <c r="EH351" s="306"/>
      <c r="EI351" s="306"/>
      <c r="EJ351" s="306"/>
      <c r="EK351" s="306"/>
      <c r="EL351" s="306"/>
      <c r="EM351" s="306"/>
      <c r="EN351" s="306"/>
      <c r="EO351" s="306"/>
      <c r="EP351" s="306"/>
      <c r="EQ351" s="306"/>
      <c r="ER351" s="306"/>
      <c r="ES351" s="306"/>
      <c r="ET351" s="306"/>
      <c r="EU351" s="306"/>
      <c r="EV351" s="306"/>
      <c r="EW351" s="306"/>
      <c r="EX351" s="306"/>
      <c r="EY351" s="306"/>
      <c r="EZ351" s="306"/>
      <c r="FA351" s="306"/>
      <c r="FB351" s="306"/>
      <c r="FC351" s="306"/>
      <c r="FD351" s="306"/>
      <c r="FE351" s="306"/>
      <c r="FF351" s="306"/>
      <c r="FG351" s="306"/>
      <c r="FH351" s="306"/>
      <c r="FI351" s="306"/>
      <c r="FJ351" s="306"/>
      <c r="FK351" s="306"/>
      <c r="FL351" s="306"/>
      <c r="FM351" s="306"/>
      <c r="FN351" s="306"/>
      <c r="FO351" s="306"/>
      <c r="FP351" s="306"/>
      <c r="FQ351" s="306"/>
      <c r="FR351" s="306"/>
      <c r="FS351" s="306"/>
      <c r="FT351" s="306"/>
      <c r="FU351" s="306"/>
      <c r="FV351" s="306"/>
      <c r="FW351" s="306"/>
      <c r="FX351" s="306"/>
      <c r="FY351" s="306"/>
      <c r="FZ351" s="306"/>
      <c r="GA351" s="306"/>
      <c r="GB351" s="306"/>
      <c r="GC351" s="306"/>
      <c r="GD351" s="306"/>
      <c r="GE351" s="306"/>
      <c r="GF351" s="306"/>
      <c r="GG351" s="306"/>
      <c r="GH351" s="306"/>
      <c r="GI351" s="306"/>
      <c r="GJ351" s="306"/>
      <c r="GK351" s="306"/>
      <c r="GL351" s="306"/>
      <c r="GM351" s="306"/>
      <c r="GN351" s="306"/>
      <c r="GO351" s="306"/>
      <c r="GP351" s="306"/>
      <c r="GQ351" s="306"/>
      <c r="GR351" s="306"/>
      <c r="GS351" s="306"/>
      <c r="GT351" s="306"/>
      <c r="GU351" s="306"/>
      <c r="GV351" s="306"/>
      <c r="GW351" s="306"/>
      <c r="GX351" s="306"/>
      <c r="GY351" s="306"/>
      <c r="GZ351" s="306"/>
      <c r="HA351" s="306"/>
      <c r="HB351" s="306"/>
      <c r="HC351" s="306"/>
      <c r="HD351" s="306"/>
      <c r="HE351" s="306"/>
      <c r="HF351" s="306"/>
      <c r="HG351" s="306"/>
      <c r="HH351" s="306"/>
      <c r="HI351" s="306"/>
      <c r="HJ351" s="306"/>
      <c r="HK351" s="306"/>
      <c r="HL351" s="306"/>
      <c r="HM351" s="306"/>
      <c r="HN351" s="306"/>
      <c r="HO351" s="306"/>
      <c r="HP351" s="306"/>
      <c r="HQ351" s="306"/>
      <c r="HR351" s="306"/>
      <c r="HS351" s="306"/>
      <c r="HT351" s="306"/>
      <c r="HU351" s="306"/>
      <c r="HV351" s="306"/>
      <c r="HW351" s="306"/>
      <c r="HX351" s="306"/>
      <c r="HY351" s="306"/>
      <c r="HZ351" s="306"/>
      <c r="IA351" s="306"/>
      <c r="IB351" s="306"/>
      <c r="IC351" s="306"/>
      <c r="ID351" s="306"/>
      <c r="IE351" s="306"/>
      <c r="IF351" s="306"/>
      <c r="IG351" s="306"/>
      <c r="IH351" s="306"/>
    </row>
    <row r="352" spans="1:242" s="219" customFormat="1" ht="15" customHeight="1" x14ac:dyDescent="0.3">
      <c r="A352" s="174">
        <v>8.02</v>
      </c>
      <c r="B352" s="231" t="s">
        <v>243</v>
      </c>
      <c r="C352" s="232" t="e">
        <f>VLOOKUP(BD.PD8[[#This Row],[Pos]],[18]!PPto[#Data],3,FALSE)</f>
        <v>#REF!</v>
      </c>
      <c r="D352" s="233" t="s">
        <v>243</v>
      </c>
      <c r="E352" s="305">
        <f>IF(BD.PD8[[#This Row],[.]]="*",VLOOKUP(BD.PD8[[#This Row],[Pos]],[18]Presupuesto!A:H,7,FALSE),"")</f>
        <v>40802.583238095242</v>
      </c>
      <c r="F352" s="234"/>
      <c r="G352" s="174"/>
      <c r="H352" s="174"/>
      <c r="I352" s="174"/>
      <c r="J352" s="392">
        <v>1</v>
      </c>
      <c r="K352" s="233" t="s">
        <v>117</v>
      </c>
      <c r="L352" s="383">
        <f>IF(BD.PD8[[#This Row],[Mon]]="DOP",1,HLOOKUP(BD.PD8[[#This Row],[Mon]],Data!$J$1:$K$2,2,FALSE))</f>
        <v>65</v>
      </c>
      <c r="M352" s="490">
        <v>0</v>
      </c>
      <c r="N352" s="243">
        <f>BD.PD8[[#This Row],[Cant.]]*BD.PD8[[#This Row],[ Tasa ]]*BD.PD8[[#This Row],[ Precio Und.]]</f>
        <v>0</v>
      </c>
      <c r="O352" s="491">
        <v>0</v>
      </c>
      <c r="P352" s="243">
        <f>IF(BD.PD8[[#This Row],[Liquid. '[%']]]&lt;&gt;0,(BD.PD8[[#This Row],[Valor Neto '[DOP']]]*BD.PD8[[#This Row],[Liquid. '[%']]])+BD.PD8[[#This Row],[Valor Neto '[DOP']]],BD.PD8[[#This Row],[Valor Neto '[DOP']]])</f>
        <v>0</v>
      </c>
      <c r="Q352" s="243">
        <f>BD.PD8[[#This Row],[Ppto. Orden Interna '[DOP']]]/HLOOKUP("USD",Data!$J$1:$K$2,2,FALSE)</f>
        <v>0</v>
      </c>
      <c r="R352" s="381"/>
      <c r="S352" s="387"/>
      <c r="T352" s="387"/>
      <c r="U352" s="492" t="s">
        <v>542</v>
      </c>
      <c r="V352" s="493">
        <v>801673</v>
      </c>
      <c r="W352" s="494"/>
      <c r="X352" s="495"/>
      <c r="Y352" s="388"/>
      <c r="Z352" s="243">
        <f>BD.PD8[[#This Row],[Av.P1 '[%']]]*BD.PD8[[#This Row],[Ppto. Orden Interna '[DOP']]]</f>
        <v>0</v>
      </c>
      <c r="AA352" s="249"/>
      <c r="AB352" s="389"/>
      <c r="AC352" s="243">
        <f>BD.PD8[[#This Row],[Av.P2 '[%']]]*BD.PD8[[#This Row],[Ppto. Orden Interna '[DOP']]]</f>
        <v>0</v>
      </c>
      <c r="AD352" s="249"/>
      <c r="AE352" s="389"/>
      <c r="AF352" s="243">
        <f>BD.PD8[[#This Row],[Av.P3 '[%']]]*BD.PD8[[#This Row],[Ppto. Orden Interna '[DOP']]]</f>
        <v>0</v>
      </c>
      <c r="AG352" s="243"/>
      <c r="AH352" s="243"/>
      <c r="AI352" s="243"/>
      <c r="AJ352" s="243"/>
      <c r="AK352" s="243"/>
      <c r="AL352" s="243"/>
      <c r="AM352" s="496">
        <f>BD.PD8[[#This Row],[Pago 3]]+BD.PD8[[#This Row],[Pago 2]]+BD.PD8[[#This Row],[Pago 1]]</f>
        <v>0</v>
      </c>
      <c r="AN352" s="308" t="s">
        <v>244</v>
      </c>
      <c r="AO352" s="308" t="s">
        <v>245</v>
      </c>
      <c r="AP352" s="308" t="s">
        <v>246</v>
      </c>
      <c r="AQ352" s="308" t="s">
        <v>247</v>
      </c>
      <c r="AR352" s="308">
        <v>594</v>
      </c>
      <c r="AS352" s="308" t="s">
        <v>248</v>
      </c>
      <c r="AT352" s="249" t="s">
        <v>1356</v>
      </c>
      <c r="AU352" s="306"/>
      <c r="AV352" s="306"/>
      <c r="AW352" s="306"/>
      <c r="AX352" s="306"/>
      <c r="AY352" s="306"/>
      <c r="AZ352" s="306"/>
      <c r="BA352" s="306"/>
      <c r="BB352" s="306"/>
      <c r="BC352" s="306"/>
      <c r="BD352" s="306"/>
      <c r="BE352" s="306"/>
      <c r="BF352" s="306"/>
      <c r="BG352" s="306"/>
      <c r="BH352" s="306"/>
      <c r="BI352" s="306"/>
      <c r="BJ352" s="306"/>
      <c r="BK352" s="306"/>
      <c r="BL352" s="306"/>
      <c r="BM352" s="306"/>
      <c r="BN352" s="306"/>
      <c r="BO352" s="306"/>
      <c r="BP352" s="306"/>
      <c r="BQ352" s="306"/>
      <c r="BR352" s="306"/>
      <c r="BS352" s="306"/>
      <c r="BT352" s="306"/>
      <c r="BU352" s="306"/>
      <c r="BV352" s="306"/>
      <c r="BW352" s="306"/>
      <c r="BX352" s="306"/>
      <c r="BY352" s="306"/>
      <c r="BZ352" s="306"/>
      <c r="CA352" s="306"/>
      <c r="CB352" s="306"/>
      <c r="CC352" s="306"/>
      <c r="CD352" s="306"/>
      <c r="CE352" s="306"/>
      <c r="CF352" s="306"/>
      <c r="CG352" s="306"/>
      <c r="CH352" s="306"/>
      <c r="CI352" s="306"/>
      <c r="CJ352" s="306"/>
      <c r="CK352" s="306"/>
      <c r="CL352" s="306"/>
      <c r="CM352" s="306"/>
      <c r="CN352" s="306"/>
      <c r="CO352" s="306"/>
      <c r="CP352" s="306"/>
      <c r="CQ352" s="306"/>
      <c r="CR352" s="306"/>
      <c r="CS352" s="306"/>
      <c r="CT352" s="306"/>
      <c r="CU352" s="306"/>
      <c r="CV352" s="306"/>
      <c r="CW352" s="306"/>
      <c r="CX352" s="306"/>
      <c r="CY352" s="306"/>
      <c r="CZ352" s="306"/>
      <c r="DA352" s="306"/>
      <c r="DB352" s="306"/>
      <c r="DC352" s="306"/>
      <c r="DD352" s="306"/>
      <c r="DE352" s="306"/>
      <c r="DF352" s="306"/>
      <c r="DG352" s="306"/>
      <c r="DH352" s="306"/>
      <c r="DI352" s="306"/>
      <c r="DJ352" s="306"/>
      <c r="DK352" s="306"/>
      <c r="DL352" s="306"/>
      <c r="DM352" s="306"/>
      <c r="DN352" s="306"/>
      <c r="DO352" s="306"/>
      <c r="DP352" s="306"/>
      <c r="DQ352" s="306"/>
      <c r="DR352" s="306"/>
      <c r="DS352" s="306"/>
      <c r="DT352" s="306"/>
      <c r="DU352" s="306"/>
      <c r="DV352" s="306"/>
      <c r="DW352" s="306"/>
      <c r="DX352" s="306"/>
      <c r="DY352" s="306"/>
      <c r="DZ352" s="306"/>
      <c r="EA352" s="306"/>
      <c r="EB352" s="306"/>
      <c r="EC352" s="306"/>
      <c r="ED352" s="306"/>
      <c r="EE352" s="306"/>
      <c r="EF352" s="306"/>
      <c r="EG352" s="306"/>
      <c r="EH352" s="306"/>
      <c r="EI352" s="306"/>
      <c r="EJ352" s="306"/>
      <c r="EK352" s="306"/>
      <c r="EL352" s="306"/>
      <c r="EM352" s="306"/>
      <c r="EN352" s="306"/>
      <c r="EO352" s="306"/>
      <c r="EP352" s="306"/>
      <c r="EQ352" s="306"/>
      <c r="ER352" s="306"/>
      <c r="ES352" s="306"/>
      <c r="ET352" s="306"/>
      <c r="EU352" s="306"/>
      <c r="EV352" s="306"/>
      <c r="EW352" s="306"/>
      <c r="EX352" s="306"/>
      <c r="EY352" s="306"/>
      <c r="EZ352" s="306"/>
      <c r="FA352" s="306"/>
      <c r="FB352" s="306"/>
      <c r="FC352" s="306"/>
      <c r="FD352" s="306"/>
      <c r="FE352" s="306"/>
      <c r="FF352" s="306"/>
      <c r="FG352" s="306"/>
      <c r="FH352" s="306"/>
      <c r="FI352" s="306"/>
      <c r="FJ352" s="306"/>
      <c r="FK352" s="306"/>
      <c r="FL352" s="306"/>
      <c r="FM352" s="306"/>
      <c r="FN352" s="306"/>
      <c r="FO352" s="306"/>
      <c r="FP352" s="306"/>
      <c r="FQ352" s="306"/>
      <c r="FR352" s="306"/>
      <c r="FS352" s="306"/>
      <c r="FT352" s="306"/>
      <c r="FU352" s="306"/>
      <c r="FV352" s="306"/>
      <c r="FW352" s="306"/>
      <c r="FX352" s="306"/>
      <c r="FY352" s="306"/>
      <c r="FZ352" s="306"/>
      <c r="GA352" s="306"/>
      <c r="GB352" s="306"/>
      <c r="GC352" s="306"/>
      <c r="GD352" s="306"/>
      <c r="GE352" s="306"/>
      <c r="GF352" s="306"/>
      <c r="GG352" s="306"/>
      <c r="GH352" s="306"/>
      <c r="GI352" s="306"/>
      <c r="GJ352" s="306"/>
      <c r="GK352" s="306"/>
      <c r="GL352" s="306"/>
      <c r="GM352" s="306"/>
      <c r="GN352" s="306"/>
      <c r="GO352" s="306"/>
      <c r="GP352" s="306"/>
      <c r="GQ352" s="306"/>
      <c r="GR352" s="306"/>
      <c r="GS352" s="306"/>
      <c r="GT352" s="306"/>
      <c r="GU352" s="306"/>
      <c r="GV352" s="306"/>
      <c r="GW352" s="306"/>
      <c r="GX352" s="306"/>
      <c r="GY352" s="306"/>
      <c r="GZ352" s="306"/>
      <c r="HA352" s="306"/>
      <c r="HB352" s="306"/>
      <c r="HC352" s="306"/>
      <c r="HD352" s="306"/>
      <c r="HE352" s="306"/>
      <c r="HF352" s="306"/>
      <c r="HG352" s="306"/>
      <c r="HH352" s="306"/>
      <c r="HI352" s="306"/>
      <c r="HJ352" s="306"/>
      <c r="HK352" s="306"/>
      <c r="HL352" s="306"/>
      <c r="HM352" s="306"/>
      <c r="HN352" s="306"/>
      <c r="HO352" s="306"/>
      <c r="HP352" s="306"/>
      <c r="HQ352" s="306"/>
      <c r="HR352" s="306"/>
      <c r="HS352" s="306"/>
      <c r="HT352" s="306"/>
      <c r="HU352" s="306"/>
      <c r="HV352" s="306"/>
      <c r="HW352" s="306"/>
      <c r="HX352" s="306"/>
      <c r="HY352" s="306"/>
      <c r="HZ352" s="306"/>
      <c r="IA352" s="306"/>
      <c r="IB352" s="306"/>
      <c r="IC352" s="306"/>
      <c r="ID352" s="306"/>
      <c r="IE352" s="306"/>
      <c r="IF352" s="306"/>
      <c r="IG352" s="306"/>
      <c r="IH352" s="306"/>
    </row>
    <row r="353" spans="1:242" s="219" customFormat="1" ht="15" customHeight="1" x14ac:dyDescent="0.3">
      <c r="A353" s="174">
        <v>8.02</v>
      </c>
      <c r="B353" s="231"/>
      <c r="C353" s="232" t="e">
        <f>VLOOKUP(BD.PD8[[#This Row],[Pos]],[18]!PPto[#Data],3,FALSE)</f>
        <v>#REF!</v>
      </c>
      <c r="D353" s="174" t="s">
        <v>23</v>
      </c>
      <c r="E353" s="305" t="str">
        <f>IF(BD.PD8[[#This Row],[.]]="*",VLOOKUP(BD.PD8[[#This Row],[Pos]],[18]Presupuesto!A:H,7,FALSE),"")</f>
        <v/>
      </c>
      <c r="F353" s="527" t="s">
        <v>570</v>
      </c>
      <c r="G353" s="174"/>
      <c r="H353" s="174"/>
      <c r="I353" s="174" t="s">
        <v>1326</v>
      </c>
      <c r="J353" s="382">
        <v>12</v>
      </c>
      <c r="K353" s="174" t="s">
        <v>189</v>
      </c>
      <c r="L353" s="383" t="e">
        <f>IF(BD.PD8[[#This Row],[Mon]]="DOP",1,HLOOKUP(BD.PD8[[#This Row],[Mon]],Data!$J$1:$K$2,2,FALSE))</f>
        <v>#N/A</v>
      </c>
      <c r="M353" s="384">
        <v>1603.17</v>
      </c>
      <c r="N353" s="243" t="e">
        <f>BD.PD8[[#This Row],[Cant.]]*BD.PD8[[#This Row],[ Tasa ]]*BD.PD8[[#This Row],[ Precio Und.]]</f>
        <v>#N/A</v>
      </c>
      <c r="O353" s="386">
        <v>0.35</v>
      </c>
      <c r="P353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53" s="243" t="e">
        <f>BD.PD8[[#This Row],[Ppto. Orden Interna '[DOP']]]/HLOOKUP("USD",Data!$J$1:$K$2,2,FALSE)</f>
        <v>#N/A</v>
      </c>
      <c r="R353" s="381" t="s">
        <v>547</v>
      </c>
      <c r="S353" s="387"/>
      <c r="T353" s="387"/>
      <c r="U353" s="492" t="s">
        <v>542</v>
      </c>
      <c r="V353" s="493">
        <v>801673</v>
      </c>
      <c r="W353" s="402" t="s">
        <v>547</v>
      </c>
      <c r="X353" s="528">
        <v>13</v>
      </c>
      <c r="Y353" s="388">
        <v>1</v>
      </c>
      <c r="Z353" s="243" t="e">
        <f>BD.PD8[[#This Row],[Av.P1 '[%']]]*BD.PD8[[#This Row],[Ppto. Orden Interna '[DOP']]]</f>
        <v>#N/A</v>
      </c>
      <c r="AA353" s="495"/>
      <c r="AB353" s="388"/>
      <c r="AC353" s="243" t="e">
        <f>BD.PD8[[#This Row],[Av.P2 '[%']]]*BD.PD8[[#This Row],[Ppto. Orden Interna '[DOP']]]</f>
        <v>#N/A</v>
      </c>
      <c r="AD353" s="249"/>
      <c r="AE353" s="389"/>
      <c r="AF353" s="243" t="e">
        <f>BD.PD8[[#This Row],[Av.P3 '[%']]]*BD.PD8[[#This Row],[Ppto. Orden Interna '[DOP']]]</f>
        <v>#N/A</v>
      </c>
      <c r="AG353" s="243"/>
      <c r="AH353" s="243"/>
      <c r="AI353" s="243"/>
      <c r="AJ353" s="243"/>
      <c r="AK353" s="243"/>
      <c r="AL353" s="243"/>
      <c r="AM353" s="496" t="e">
        <f>BD.PD8[[#This Row],[Pago 3]]+BD.PD8[[#This Row],[Pago 2]]+BD.PD8[[#This Row],[Pago 1]]</f>
        <v>#N/A</v>
      </c>
      <c r="AN353" s="308" t="s">
        <v>244</v>
      </c>
      <c r="AO353" s="308" t="s">
        <v>245</v>
      </c>
      <c r="AP353" s="308" t="s">
        <v>246</v>
      </c>
      <c r="AQ353" s="308" t="s">
        <v>247</v>
      </c>
      <c r="AR353" s="308">
        <v>594</v>
      </c>
      <c r="AS353" s="308" t="s">
        <v>248</v>
      </c>
      <c r="AT353" s="249" t="s">
        <v>1356</v>
      </c>
      <c r="AU353" s="306"/>
      <c r="AV353" s="306"/>
      <c r="AW353" s="306"/>
      <c r="AX353" s="306"/>
      <c r="AY353" s="306"/>
      <c r="AZ353" s="306"/>
      <c r="BA353" s="306"/>
      <c r="BB353" s="306"/>
      <c r="BC353" s="306"/>
      <c r="BD353" s="306"/>
      <c r="BE353" s="306"/>
      <c r="BF353" s="306"/>
      <c r="BG353" s="306"/>
      <c r="BH353" s="306"/>
      <c r="BI353" s="306"/>
      <c r="BJ353" s="306"/>
      <c r="BK353" s="306"/>
      <c r="BL353" s="306"/>
      <c r="BM353" s="306"/>
      <c r="BN353" s="306"/>
      <c r="BO353" s="306"/>
      <c r="BP353" s="306"/>
      <c r="BQ353" s="306"/>
      <c r="BR353" s="306"/>
      <c r="BS353" s="306"/>
      <c r="BT353" s="306"/>
      <c r="BU353" s="306"/>
      <c r="BV353" s="306"/>
      <c r="BW353" s="306"/>
      <c r="BX353" s="306"/>
      <c r="BY353" s="306"/>
      <c r="BZ353" s="306"/>
      <c r="CA353" s="306"/>
      <c r="CB353" s="306"/>
      <c r="CC353" s="306"/>
      <c r="CD353" s="306"/>
      <c r="CE353" s="306"/>
      <c r="CF353" s="306"/>
      <c r="CG353" s="306"/>
      <c r="CH353" s="306"/>
      <c r="CI353" s="306"/>
      <c r="CJ353" s="306"/>
      <c r="CK353" s="306"/>
      <c r="CL353" s="306"/>
      <c r="CM353" s="306"/>
      <c r="CN353" s="306"/>
      <c r="CO353" s="306"/>
      <c r="CP353" s="306"/>
      <c r="CQ353" s="306"/>
      <c r="CR353" s="306"/>
      <c r="CS353" s="306"/>
      <c r="CT353" s="306"/>
      <c r="CU353" s="306"/>
      <c r="CV353" s="306"/>
      <c r="CW353" s="306"/>
      <c r="CX353" s="306"/>
      <c r="CY353" s="306"/>
      <c r="CZ353" s="306"/>
      <c r="DA353" s="306"/>
      <c r="DB353" s="306"/>
      <c r="DC353" s="306"/>
      <c r="DD353" s="306"/>
      <c r="DE353" s="306"/>
      <c r="DF353" s="306"/>
      <c r="DG353" s="306"/>
      <c r="DH353" s="306"/>
      <c r="DI353" s="306"/>
      <c r="DJ353" s="306"/>
      <c r="DK353" s="306"/>
      <c r="DL353" s="306"/>
      <c r="DM353" s="306"/>
      <c r="DN353" s="306"/>
      <c r="DO353" s="306"/>
      <c r="DP353" s="306"/>
      <c r="DQ353" s="306"/>
      <c r="DR353" s="306"/>
      <c r="DS353" s="306"/>
      <c r="DT353" s="306"/>
      <c r="DU353" s="306"/>
      <c r="DV353" s="306"/>
      <c r="DW353" s="306"/>
      <c r="DX353" s="306"/>
      <c r="DY353" s="306"/>
      <c r="DZ353" s="306"/>
      <c r="EA353" s="306"/>
      <c r="EB353" s="306"/>
      <c r="EC353" s="306"/>
      <c r="ED353" s="306"/>
      <c r="EE353" s="306"/>
      <c r="EF353" s="306"/>
      <c r="EG353" s="306"/>
      <c r="EH353" s="306"/>
      <c r="EI353" s="306"/>
      <c r="EJ353" s="306"/>
      <c r="EK353" s="306"/>
      <c r="EL353" s="306"/>
      <c r="EM353" s="306"/>
      <c r="EN353" s="306"/>
      <c r="EO353" s="306"/>
      <c r="EP353" s="306"/>
      <c r="EQ353" s="306"/>
      <c r="ER353" s="306"/>
      <c r="ES353" s="306"/>
      <c r="ET353" s="306"/>
      <c r="EU353" s="306"/>
      <c r="EV353" s="306"/>
      <c r="EW353" s="306"/>
      <c r="EX353" s="306"/>
      <c r="EY353" s="306"/>
      <c r="EZ353" s="306"/>
      <c r="FA353" s="306"/>
      <c r="FB353" s="306"/>
      <c r="FC353" s="306"/>
      <c r="FD353" s="306"/>
      <c r="FE353" s="306"/>
      <c r="FF353" s="306"/>
      <c r="FG353" s="306"/>
      <c r="FH353" s="306"/>
      <c r="FI353" s="306"/>
      <c r="FJ353" s="306"/>
      <c r="FK353" s="306"/>
      <c r="FL353" s="306"/>
      <c r="FM353" s="306"/>
      <c r="FN353" s="306"/>
      <c r="FO353" s="306"/>
      <c r="FP353" s="306"/>
      <c r="FQ353" s="306"/>
      <c r="FR353" s="306"/>
      <c r="FS353" s="306"/>
      <c r="FT353" s="306"/>
      <c r="FU353" s="306"/>
      <c r="FV353" s="306"/>
      <c r="FW353" s="306"/>
      <c r="FX353" s="306"/>
      <c r="FY353" s="306"/>
      <c r="FZ353" s="306"/>
      <c r="GA353" s="306"/>
      <c r="GB353" s="306"/>
      <c r="GC353" s="306"/>
      <c r="GD353" s="306"/>
      <c r="GE353" s="306"/>
      <c r="GF353" s="306"/>
      <c r="GG353" s="306"/>
      <c r="GH353" s="306"/>
      <c r="GI353" s="306"/>
      <c r="GJ353" s="306"/>
      <c r="GK353" s="306"/>
      <c r="GL353" s="306"/>
      <c r="GM353" s="306"/>
      <c r="GN353" s="306"/>
      <c r="GO353" s="306"/>
      <c r="GP353" s="306"/>
      <c r="GQ353" s="306"/>
      <c r="GR353" s="306"/>
      <c r="GS353" s="306"/>
      <c r="GT353" s="306"/>
      <c r="GU353" s="306"/>
      <c r="GV353" s="306"/>
      <c r="GW353" s="306"/>
      <c r="GX353" s="306"/>
      <c r="GY353" s="306"/>
      <c r="GZ353" s="306"/>
      <c r="HA353" s="306"/>
      <c r="HB353" s="306"/>
      <c r="HC353" s="306"/>
      <c r="HD353" s="306"/>
      <c r="HE353" s="306"/>
      <c r="HF353" s="306"/>
      <c r="HG353" s="306"/>
      <c r="HH353" s="306"/>
      <c r="HI353" s="306"/>
      <c r="HJ353" s="306"/>
      <c r="HK353" s="306"/>
      <c r="HL353" s="306"/>
      <c r="HM353" s="306"/>
      <c r="HN353" s="306"/>
      <c r="HO353" s="306"/>
      <c r="HP353" s="306"/>
      <c r="HQ353" s="306"/>
      <c r="HR353" s="306"/>
      <c r="HS353" s="306"/>
      <c r="HT353" s="306"/>
      <c r="HU353" s="306"/>
      <c r="HV353" s="306"/>
      <c r="HW353" s="306"/>
      <c r="HX353" s="306"/>
      <c r="HY353" s="306"/>
      <c r="HZ353" s="306"/>
      <c r="IA353" s="306"/>
      <c r="IB353" s="306"/>
      <c r="IC353" s="306"/>
      <c r="ID353" s="306"/>
      <c r="IE353" s="306"/>
      <c r="IF353" s="306"/>
      <c r="IG353" s="306"/>
      <c r="IH353" s="306"/>
    </row>
    <row r="354" spans="1:242" s="219" customFormat="1" ht="15" customHeight="1" x14ac:dyDescent="0.3">
      <c r="A354" s="174">
        <v>8.02</v>
      </c>
      <c r="B354" s="231"/>
      <c r="C354" s="232" t="e">
        <f>VLOOKUP(BD.PD8[[#This Row],[Pos]],[18]!PPto[#Data],3,FALSE)</f>
        <v>#REF!</v>
      </c>
      <c r="D354" s="174" t="s">
        <v>23</v>
      </c>
      <c r="E354" s="305" t="str">
        <f>IF(BD.PD8[[#This Row],[.]]="*",VLOOKUP(BD.PD8[[#This Row],[Pos]],[18]Presupuesto!A:H,7,FALSE),"")</f>
        <v/>
      </c>
      <c r="F354" s="515" t="s">
        <v>571</v>
      </c>
      <c r="G354" s="174"/>
      <c r="H354" s="174"/>
      <c r="I354" s="174" t="s">
        <v>1303</v>
      </c>
      <c r="J354" s="382">
        <v>8</v>
      </c>
      <c r="K354" s="174" t="s">
        <v>189</v>
      </c>
      <c r="L354" s="383" t="e">
        <f>IF(BD.PD8[[#This Row],[Mon]]="DOP",1,HLOOKUP(BD.PD8[[#This Row],[Mon]],Data!$J$1:$K$2,2,FALSE))</f>
        <v>#N/A</v>
      </c>
      <c r="M354" s="384">
        <v>981.48</v>
      </c>
      <c r="N354" s="243" t="e">
        <f>BD.PD8[[#This Row],[Cant.]]*BD.PD8[[#This Row],[ Tasa ]]*BD.PD8[[#This Row],[ Precio Und.]]</f>
        <v>#N/A</v>
      </c>
      <c r="O354" s="386">
        <v>0</v>
      </c>
      <c r="P354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354" s="243" t="e">
        <f>BD.PD8[[#This Row],[Ppto. Orden Interna '[DOP']]]/HLOOKUP("USD",Data!$J$1:$K$2,2,FALSE)</f>
        <v>#N/A</v>
      </c>
      <c r="R354" s="381" t="s">
        <v>547</v>
      </c>
      <c r="S354" s="387"/>
      <c r="T354" s="387"/>
      <c r="U354" s="492" t="s">
        <v>542</v>
      </c>
      <c r="V354" s="493">
        <v>801673</v>
      </c>
      <c r="W354" s="402" t="s">
        <v>547</v>
      </c>
      <c r="X354" s="528">
        <v>13</v>
      </c>
      <c r="Y354" s="388">
        <v>1</v>
      </c>
      <c r="Z354" s="243" t="e">
        <f>BD.PD8[[#This Row],[Av.P1 '[%']]]*BD.PD8[[#This Row],[Ppto. Orden Interna '[DOP']]]</f>
        <v>#N/A</v>
      </c>
      <c r="AA354" s="495"/>
      <c r="AB354" s="388"/>
      <c r="AC354" s="243" t="e">
        <f>BD.PD8[[#This Row],[Av.P2 '[%']]]*BD.PD8[[#This Row],[Ppto. Orden Interna '[DOP']]]</f>
        <v>#N/A</v>
      </c>
      <c r="AD354" s="249"/>
      <c r="AE354" s="389"/>
      <c r="AF354" s="243" t="e">
        <f>BD.PD8[[#This Row],[Av.P3 '[%']]]*BD.PD8[[#This Row],[Ppto. Orden Interna '[DOP']]]</f>
        <v>#N/A</v>
      </c>
      <c r="AG354" s="243"/>
      <c r="AH354" s="243"/>
      <c r="AI354" s="243"/>
      <c r="AJ354" s="243"/>
      <c r="AK354" s="243"/>
      <c r="AL354" s="243"/>
      <c r="AM354" s="496" t="e">
        <f>BD.PD8[[#This Row],[Pago 3]]+BD.PD8[[#This Row],[Pago 2]]+BD.PD8[[#This Row],[Pago 1]]</f>
        <v>#N/A</v>
      </c>
      <c r="AN354" s="308" t="s">
        <v>244</v>
      </c>
      <c r="AO354" s="308" t="s">
        <v>245</v>
      </c>
      <c r="AP354" s="308" t="s">
        <v>246</v>
      </c>
      <c r="AQ354" s="308" t="s">
        <v>247</v>
      </c>
      <c r="AR354" s="308">
        <v>594</v>
      </c>
      <c r="AS354" s="308" t="s">
        <v>248</v>
      </c>
      <c r="AT354" s="249" t="s">
        <v>1356</v>
      </c>
      <c r="AU354" s="306"/>
      <c r="AV354" s="306"/>
      <c r="AW354" s="306"/>
      <c r="AX354" s="306"/>
      <c r="AY354" s="306"/>
      <c r="AZ354" s="306"/>
      <c r="BA354" s="306"/>
      <c r="BB354" s="306"/>
      <c r="BC354" s="306"/>
      <c r="BD354" s="306"/>
      <c r="BE354" s="306"/>
      <c r="BF354" s="306"/>
      <c r="BG354" s="306"/>
      <c r="BH354" s="306"/>
      <c r="BI354" s="306"/>
      <c r="BJ354" s="306"/>
      <c r="BK354" s="306"/>
      <c r="BL354" s="306"/>
      <c r="BM354" s="306"/>
      <c r="BN354" s="306"/>
      <c r="BO354" s="306"/>
      <c r="BP354" s="306"/>
      <c r="BQ354" s="306"/>
      <c r="BR354" s="306"/>
      <c r="BS354" s="306"/>
      <c r="BT354" s="306"/>
      <c r="BU354" s="306"/>
      <c r="BV354" s="306"/>
      <c r="BW354" s="306"/>
      <c r="BX354" s="306"/>
      <c r="BY354" s="306"/>
      <c r="BZ354" s="306"/>
      <c r="CA354" s="306"/>
      <c r="CB354" s="306"/>
      <c r="CC354" s="306"/>
      <c r="CD354" s="306"/>
      <c r="CE354" s="306"/>
      <c r="CF354" s="306"/>
      <c r="CG354" s="306"/>
      <c r="CH354" s="306"/>
      <c r="CI354" s="306"/>
      <c r="CJ354" s="306"/>
      <c r="CK354" s="306"/>
      <c r="CL354" s="306"/>
      <c r="CM354" s="306"/>
      <c r="CN354" s="306"/>
      <c r="CO354" s="306"/>
      <c r="CP354" s="306"/>
      <c r="CQ354" s="306"/>
      <c r="CR354" s="306"/>
      <c r="CS354" s="306"/>
      <c r="CT354" s="306"/>
      <c r="CU354" s="306"/>
      <c r="CV354" s="306"/>
      <c r="CW354" s="306"/>
      <c r="CX354" s="306"/>
      <c r="CY354" s="306"/>
      <c r="CZ354" s="306"/>
      <c r="DA354" s="306"/>
      <c r="DB354" s="306"/>
      <c r="DC354" s="306"/>
      <c r="DD354" s="306"/>
      <c r="DE354" s="306"/>
      <c r="DF354" s="306"/>
      <c r="DG354" s="306"/>
      <c r="DH354" s="306"/>
      <c r="DI354" s="306"/>
      <c r="DJ354" s="306"/>
      <c r="DK354" s="306"/>
      <c r="DL354" s="306"/>
      <c r="DM354" s="306"/>
      <c r="DN354" s="306"/>
      <c r="DO354" s="306"/>
      <c r="DP354" s="306"/>
      <c r="DQ354" s="306"/>
      <c r="DR354" s="306"/>
      <c r="DS354" s="306"/>
      <c r="DT354" s="306"/>
      <c r="DU354" s="306"/>
      <c r="DV354" s="306"/>
      <c r="DW354" s="306"/>
      <c r="DX354" s="306"/>
      <c r="DY354" s="306"/>
      <c r="DZ354" s="306"/>
      <c r="EA354" s="306"/>
      <c r="EB354" s="306"/>
      <c r="EC354" s="306"/>
      <c r="ED354" s="306"/>
      <c r="EE354" s="306"/>
      <c r="EF354" s="306"/>
      <c r="EG354" s="306"/>
      <c r="EH354" s="306"/>
      <c r="EI354" s="306"/>
      <c r="EJ354" s="306"/>
      <c r="EK354" s="306"/>
      <c r="EL354" s="306"/>
      <c r="EM354" s="306"/>
      <c r="EN354" s="306"/>
      <c r="EO354" s="306"/>
      <c r="EP354" s="306"/>
      <c r="EQ354" s="306"/>
      <c r="ER354" s="306"/>
      <c r="ES354" s="306"/>
      <c r="ET354" s="306"/>
      <c r="EU354" s="306"/>
      <c r="EV354" s="306"/>
      <c r="EW354" s="306"/>
      <c r="EX354" s="306"/>
      <c r="EY354" s="306"/>
      <c r="EZ354" s="306"/>
      <c r="FA354" s="306"/>
      <c r="FB354" s="306"/>
      <c r="FC354" s="306"/>
      <c r="FD354" s="306"/>
      <c r="FE354" s="306"/>
      <c r="FF354" s="306"/>
      <c r="FG354" s="306"/>
      <c r="FH354" s="306"/>
      <c r="FI354" s="306"/>
      <c r="FJ354" s="306"/>
      <c r="FK354" s="306"/>
      <c r="FL354" s="306"/>
      <c r="FM354" s="306"/>
      <c r="FN354" s="306"/>
      <c r="FO354" s="306"/>
      <c r="FP354" s="306"/>
      <c r="FQ354" s="306"/>
      <c r="FR354" s="306"/>
      <c r="FS354" s="306"/>
      <c r="FT354" s="306"/>
      <c r="FU354" s="306"/>
      <c r="FV354" s="306"/>
      <c r="FW354" s="306"/>
      <c r="FX354" s="306"/>
      <c r="FY354" s="306"/>
      <c r="FZ354" s="306"/>
      <c r="GA354" s="306"/>
      <c r="GB354" s="306"/>
      <c r="GC354" s="306"/>
      <c r="GD354" s="306"/>
      <c r="GE354" s="306"/>
      <c r="GF354" s="306"/>
      <c r="GG354" s="306"/>
      <c r="GH354" s="306"/>
      <c r="GI354" s="306"/>
      <c r="GJ354" s="306"/>
      <c r="GK354" s="306"/>
      <c r="GL354" s="306"/>
      <c r="GM354" s="306"/>
      <c r="GN354" s="306"/>
      <c r="GO354" s="306"/>
      <c r="GP354" s="306"/>
      <c r="GQ354" s="306"/>
      <c r="GR354" s="306"/>
      <c r="GS354" s="306"/>
      <c r="GT354" s="306"/>
      <c r="GU354" s="306"/>
      <c r="GV354" s="306"/>
      <c r="GW354" s="306"/>
      <c r="GX354" s="306"/>
      <c r="GY354" s="306"/>
      <c r="GZ354" s="306"/>
      <c r="HA354" s="306"/>
      <c r="HB354" s="306"/>
      <c r="HC354" s="306"/>
      <c r="HD354" s="306"/>
      <c r="HE354" s="306"/>
      <c r="HF354" s="306"/>
      <c r="HG354" s="306"/>
      <c r="HH354" s="306"/>
      <c r="HI354" s="306"/>
      <c r="HJ354" s="306"/>
      <c r="HK354" s="306"/>
      <c r="HL354" s="306"/>
      <c r="HM354" s="306"/>
      <c r="HN354" s="306"/>
      <c r="HO354" s="306"/>
      <c r="HP354" s="306"/>
      <c r="HQ354" s="306"/>
      <c r="HR354" s="306"/>
      <c r="HS354" s="306"/>
      <c r="HT354" s="306"/>
      <c r="HU354" s="306"/>
      <c r="HV354" s="306"/>
      <c r="HW354" s="306"/>
      <c r="HX354" s="306"/>
      <c r="HY354" s="306"/>
      <c r="HZ354" s="306"/>
      <c r="IA354" s="306"/>
      <c r="IB354" s="306"/>
      <c r="IC354" s="306"/>
      <c r="ID354" s="306"/>
      <c r="IE354" s="306"/>
      <c r="IF354" s="306"/>
      <c r="IG354" s="306"/>
      <c r="IH354" s="306"/>
    </row>
    <row r="355" spans="1:242" s="219" customFormat="1" ht="15" customHeight="1" x14ac:dyDescent="0.3">
      <c r="A355" s="174">
        <v>8.02</v>
      </c>
      <c r="B355" s="231"/>
      <c r="C355" s="232" t="e">
        <f>VLOOKUP(BD.PD8[[#This Row],[Pos]],[18]!PPto[#Data],3,FALSE)</f>
        <v>#REF!</v>
      </c>
      <c r="D355" s="233"/>
      <c r="E355" s="305" t="str">
        <f>IF(BD.PD8[[#This Row],[.]]="*",VLOOKUP(BD.PD8[[#This Row],[Pos]],[18]Presupuesto!A:H,7,FALSE),"")</f>
        <v/>
      </c>
      <c r="F355" s="529" t="s">
        <v>572</v>
      </c>
      <c r="G355" s="174"/>
      <c r="H355" s="174"/>
      <c r="I355" s="174" t="s">
        <v>1326</v>
      </c>
      <c r="J355" s="382">
        <v>0</v>
      </c>
      <c r="K355" s="174" t="s">
        <v>260</v>
      </c>
      <c r="L355" s="383">
        <f>IF(BD.PD8[[#This Row],[Mon]]="DOP",1,HLOOKUP(BD.PD8[[#This Row],[Mon]],Data!$J$1:$K$2,2,FALSE))</f>
        <v>1</v>
      </c>
      <c r="M355" s="384">
        <v>0</v>
      </c>
      <c r="N355" s="243">
        <f>BD.PD8[[#This Row],[Cant.]]*BD.PD8[[#This Row],[ Tasa ]]*BD.PD8[[#This Row],[ Precio Und.]]</f>
        <v>0</v>
      </c>
      <c r="O355" s="386">
        <v>0</v>
      </c>
      <c r="P355" s="243">
        <f>IF(BD.PD8[[#This Row],[Liquid. '[%']]]&lt;&gt;0,(BD.PD8[[#This Row],[Valor Neto '[DOP']]]*BD.PD8[[#This Row],[Liquid. '[%']]])+BD.PD8[[#This Row],[Valor Neto '[DOP']]],BD.PD8[[#This Row],[Valor Neto '[DOP']]])</f>
        <v>0</v>
      </c>
      <c r="Q355" s="243">
        <f>BD.PD8[[#This Row],[Ppto. Orden Interna '[DOP']]]/HLOOKUP("USD",Data!$J$1:$K$2,2,FALSE)</f>
        <v>0</v>
      </c>
      <c r="R355" s="381" t="s">
        <v>573</v>
      </c>
      <c r="S355" s="387"/>
      <c r="T355" s="387"/>
      <c r="U355" s="492" t="s">
        <v>542</v>
      </c>
      <c r="V355" s="493">
        <v>801673</v>
      </c>
      <c r="W355" s="494"/>
      <c r="X355" s="495"/>
      <c r="Y355" s="388"/>
      <c r="Z355" s="243">
        <f>BD.PD8[[#This Row],[Av.P1 '[%']]]*BD.PD8[[#This Row],[Ppto. Orden Interna '[DOP']]]</f>
        <v>0</v>
      </c>
      <c r="AA355" s="249"/>
      <c r="AB355" s="389"/>
      <c r="AC355" s="243">
        <f>BD.PD8[[#This Row],[Av.P2 '[%']]]*BD.PD8[[#This Row],[Ppto. Orden Interna '[DOP']]]</f>
        <v>0</v>
      </c>
      <c r="AD355" s="249"/>
      <c r="AE355" s="389"/>
      <c r="AF355" s="243">
        <f>BD.PD8[[#This Row],[Av.P3 '[%']]]*BD.PD8[[#This Row],[Ppto. Orden Interna '[DOP']]]</f>
        <v>0</v>
      </c>
      <c r="AG355" s="243"/>
      <c r="AH355" s="243"/>
      <c r="AI355" s="243"/>
      <c r="AJ355" s="243"/>
      <c r="AK355" s="243"/>
      <c r="AL355" s="243"/>
      <c r="AM355" s="496">
        <f>BD.PD8[[#This Row],[Pago 3]]+BD.PD8[[#This Row],[Pago 2]]+BD.PD8[[#This Row],[Pago 1]]</f>
        <v>0</v>
      </c>
      <c r="AN355" s="308" t="s">
        <v>244</v>
      </c>
      <c r="AO355" s="308" t="s">
        <v>245</v>
      </c>
      <c r="AP355" s="308" t="s">
        <v>246</v>
      </c>
      <c r="AQ355" s="308" t="s">
        <v>247</v>
      </c>
      <c r="AR355" s="308">
        <v>594</v>
      </c>
      <c r="AS355" s="308" t="s">
        <v>248</v>
      </c>
      <c r="AT355" s="249" t="s">
        <v>1356</v>
      </c>
      <c r="AU355" s="306"/>
      <c r="AV355" s="306"/>
      <c r="AW355" s="306"/>
      <c r="AX355" s="306"/>
      <c r="AY355" s="306"/>
      <c r="AZ355" s="306"/>
      <c r="BA355" s="306"/>
      <c r="BB355" s="306"/>
      <c r="BC355" s="306"/>
      <c r="BD355" s="306"/>
      <c r="BE355" s="306"/>
      <c r="BF355" s="306"/>
      <c r="BG355" s="306"/>
      <c r="BH355" s="306"/>
      <c r="BI355" s="306"/>
      <c r="BJ355" s="306"/>
      <c r="BK355" s="306"/>
      <c r="BL355" s="306"/>
      <c r="BM355" s="306"/>
      <c r="BN355" s="306"/>
      <c r="BO355" s="306"/>
      <c r="BP355" s="306"/>
      <c r="BQ355" s="306"/>
      <c r="BR355" s="306"/>
      <c r="BS355" s="306"/>
      <c r="BT355" s="306"/>
      <c r="BU355" s="306"/>
      <c r="BV355" s="306"/>
      <c r="BW355" s="306"/>
      <c r="BX355" s="306"/>
      <c r="BY355" s="306"/>
      <c r="BZ355" s="306"/>
      <c r="CA355" s="306"/>
      <c r="CB355" s="306"/>
      <c r="CC355" s="306"/>
      <c r="CD355" s="306"/>
      <c r="CE355" s="306"/>
      <c r="CF355" s="306"/>
      <c r="CG355" s="306"/>
      <c r="CH355" s="306"/>
      <c r="CI355" s="306"/>
      <c r="CJ355" s="306"/>
      <c r="CK355" s="306"/>
      <c r="CL355" s="306"/>
      <c r="CM355" s="306"/>
      <c r="CN355" s="306"/>
      <c r="CO355" s="306"/>
      <c r="CP355" s="306"/>
      <c r="CQ355" s="306"/>
      <c r="CR355" s="306"/>
      <c r="CS355" s="306"/>
      <c r="CT355" s="306"/>
      <c r="CU355" s="306"/>
      <c r="CV355" s="306"/>
      <c r="CW355" s="306"/>
      <c r="CX355" s="306"/>
      <c r="CY355" s="306"/>
      <c r="CZ355" s="306"/>
      <c r="DA355" s="306"/>
      <c r="DB355" s="306"/>
      <c r="DC355" s="306"/>
      <c r="DD355" s="306"/>
      <c r="DE355" s="306"/>
      <c r="DF355" s="306"/>
      <c r="DG355" s="306"/>
      <c r="DH355" s="306"/>
      <c r="DI355" s="306"/>
      <c r="DJ355" s="306"/>
      <c r="DK355" s="306"/>
      <c r="DL355" s="306"/>
      <c r="DM355" s="306"/>
      <c r="DN355" s="306"/>
      <c r="DO355" s="306"/>
      <c r="DP355" s="306"/>
      <c r="DQ355" s="306"/>
      <c r="DR355" s="306"/>
      <c r="DS355" s="306"/>
      <c r="DT355" s="306"/>
      <c r="DU355" s="306"/>
      <c r="DV355" s="306"/>
      <c r="DW355" s="306"/>
      <c r="DX355" s="306"/>
      <c r="DY355" s="306"/>
      <c r="DZ355" s="306"/>
      <c r="EA355" s="306"/>
      <c r="EB355" s="306"/>
      <c r="EC355" s="306"/>
      <c r="ED355" s="306"/>
      <c r="EE355" s="306"/>
      <c r="EF355" s="306"/>
      <c r="EG355" s="306"/>
      <c r="EH355" s="306"/>
      <c r="EI355" s="306"/>
      <c r="EJ355" s="306"/>
      <c r="EK355" s="306"/>
      <c r="EL355" s="306"/>
      <c r="EM355" s="306"/>
      <c r="EN355" s="306"/>
      <c r="EO355" s="306"/>
      <c r="EP355" s="306"/>
      <c r="EQ355" s="306"/>
      <c r="ER355" s="306"/>
      <c r="ES355" s="306"/>
      <c r="ET355" s="306"/>
      <c r="EU355" s="306"/>
      <c r="EV355" s="306"/>
      <c r="EW355" s="306"/>
      <c r="EX355" s="306"/>
      <c r="EY355" s="306"/>
      <c r="EZ355" s="306"/>
      <c r="FA355" s="306"/>
      <c r="FB355" s="306"/>
      <c r="FC355" s="306"/>
      <c r="FD355" s="306"/>
      <c r="FE355" s="306"/>
      <c r="FF355" s="306"/>
      <c r="FG355" s="306"/>
      <c r="FH355" s="306"/>
      <c r="FI355" s="306"/>
      <c r="FJ355" s="306"/>
      <c r="FK355" s="306"/>
      <c r="FL355" s="306"/>
      <c r="FM355" s="306"/>
      <c r="FN355" s="306"/>
      <c r="FO355" s="306"/>
      <c r="FP355" s="306"/>
      <c r="FQ355" s="306"/>
      <c r="FR355" s="306"/>
      <c r="FS355" s="306"/>
      <c r="FT355" s="306"/>
      <c r="FU355" s="306"/>
      <c r="FV355" s="306"/>
      <c r="FW355" s="306"/>
      <c r="FX355" s="306"/>
      <c r="FY355" s="306"/>
      <c r="FZ355" s="306"/>
      <c r="GA355" s="306"/>
      <c r="GB355" s="306"/>
      <c r="GC355" s="306"/>
      <c r="GD355" s="306"/>
      <c r="GE355" s="306"/>
      <c r="GF355" s="306"/>
      <c r="GG355" s="306"/>
      <c r="GH355" s="306"/>
      <c r="GI355" s="306"/>
      <c r="GJ355" s="306"/>
      <c r="GK355" s="306"/>
      <c r="GL355" s="306"/>
      <c r="GM355" s="306"/>
      <c r="GN355" s="306"/>
      <c r="GO355" s="306"/>
      <c r="GP355" s="306"/>
      <c r="GQ355" s="306"/>
      <c r="GR355" s="306"/>
      <c r="GS355" s="306"/>
      <c r="GT355" s="306"/>
      <c r="GU355" s="306"/>
      <c r="GV355" s="306"/>
      <c r="GW355" s="306"/>
      <c r="GX355" s="306"/>
      <c r="GY355" s="306"/>
      <c r="GZ355" s="306"/>
      <c r="HA355" s="306"/>
      <c r="HB355" s="306"/>
      <c r="HC355" s="306"/>
      <c r="HD355" s="306"/>
      <c r="HE355" s="306"/>
      <c r="HF355" s="306"/>
      <c r="HG355" s="306"/>
      <c r="HH355" s="306"/>
      <c r="HI355" s="306"/>
      <c r="HJ355" s="306"/>
      <c r="HK355" s="306"/>
      <c r="HL355" s="306"/>
      <c r="HM355" s="306"/>
      <c r="HN355" s="306"/>
      <c r="HO355" s="306"/>
      <c r="HP355" s="306"/>
      <c r="HQ355" s="306"/>
      <c r="HR355" s="306"/>
      <c r="HS355" s="306"/>
      <c r="HT355" s="306"/>
      <c r="HU355" s="306"/>
      <c r="HV355" s="306"/>
      <c r="HW355" s="306"/>
      <c r="HX355" s="306"/>
      <c r="HY355" s="306"/>
      <c r="HZ355" s="306"/>
      <c r="IA355" s="306"/>
      <c r="IB355" s="306"/>
      <c r="IC355" s="306"/>
      <c r="ID355" s="306"/>
      <c r="IE355" s="306"/>
      <c r="IF355" s="306"/>
      <c r="IG355" s="306"/>
      <c r="IH355" s="306"/>
    </row>
    <row r="356" spans="1:242" s="219" customFormat="1" ht="15" customHeight="1" x14ac:dyDescent="0.3">
      <c r="A356" s="174">
        <v>8.0299999999999994</v>
      </c>
      <c r="B356" s="231" t="s">
        <v>243</v>
      </c>
      <c r="C356" s="232" t="e">
        <f>VLOOKUP(BD.PD8[[#This Row],[Pos]],[18]!PPto[#Data],3,FALSE)</f>
        <v>#REF!</v>
      </c>
      <c r="D356" s="233" t="s">
        <v>243</v>
      </c>
      <c r="E356" s="305">
        <f>IF(BD.PD8[[#This Row],[.]]="*",VLOOKUP(BD.PD8[[#This Row],[Pos]],[18]Presupuesto!A:H,7,FALSE),"")</f>
        <v>46216.860040321582</v>
      </c>
      <c r="F356" s="234"/>
      <c r="G356" s="174"/>
      <c r="H356" s="174"/>
      <c r="I356" s="174"/>
      <c r="J356" s="392">
        <v>1</v>
      </c>
      <c r="K356" s="233" t="s">
        <v>117</v>
      </c>
      <c r="L356" s="383">
        <f>IF(BD.PD8[[#This Row],[Mon]]="DOP",1,HLOOKUP(BD.PD8[[#This Row],[Mon]],Data!$J$1:$K$2,2,FALSE))</f>
        <v>65</v>
      </c>
      <c r="M356" s="490">
        <v>0</v>
      </c>
      <c r="N356" s="243">
        <f>BD.PD8[[#This Row],[Cant.]]*BD.PD8[[#This Row],[ Tasa ]]*BD.PD8[[#This Row],[ Precio Und.]]</f>
        <v>0</v>
      </c>
      <c r="O356" s="491">
        <v>0</v>
      </c>
      <c r="P356" s="243">
        <f>IF(BD.PD8[[#This Row],[Liquid. '[%']]]&lt;&gt;0,(BD.PD8[[#This Row],[Valor Neto '[DOP']]]*BD.PD8[[#This Row],[Liquid. '[%']]])+BD.PD8[[#This Row],[Valor Neto '[DOP']]],BD.PD8[[#This Row],[Valor Neto '[DOP']]])</f>
        <v>0</v>
      </c>
      <c r="Q356" s="243">
        <f>BD.PD8[[#This Row],[Ppto. Orden Interna '[DOP']]]/HLOOKUP("USD",Data!$J$1:$K$2,2,FALSE)</f>
        <v>0</v>
      </c>
      <c r="R356" s="381"/>
      <c r="S356" s="387"/>
      <c r="T356" s="387"/>
      <c r="U356" s="492" t="s">
        <v>542</v>
      </c>
      <c r="V356" s="493">
        <v>801673</v>
      </c>
      <c r="W356" s="494"/>
      <c r="X356" s="495"/>
      <c r="Y356" s="388"/>
      <c r="Z356" s="243">
        <f>BD.PD8[[#This Row],[Av.P1 '[%']]]*BD.PD8[[#This Row],[Ppto. Orden Interna '[DOP']]]</f>
        <v>0</v>
      </c>
      <c r="AA356" s="249"/>
      <c r="AB356" s="389"/>
      <c r="AC356" s="243">
        <f>BD.PD8[[#This Row],[Av.P2 '[%']]]*BD.PD8[[#This Row],[Ppto. Orden Interna '[DOP']]]</f>
        <v>0</v>
      </c>
      <c r="AD356" s="249"/>
      <c r="AE356" s="389"/>
      <c r="AF356" s="243">
        <f>BD.PD8[[#This Row],[Av.P3 '[%']]]*BD.PD8[[#This Row],[Ppto. Orden Interna '[DOP']]]</f>
        <v>0</v>
      </c>
      <c r="AG356" s="243"/>
      <c r="AH356" s="243"/>
      <c r="AI356" s="243"/>
      <c r="AJ356" s="243"/>
      <c r="AK356" s="243"/>
      <c r="AL356" s="243"/>
      <c r="AM356" s="496">
        <f>BD.PD8[[#This Row],[Pago 3]]+BD.PD8[[#This Row],[Pago 2]]+BD.PD8[[#This Row],[Pago 1]]</f>
        <v>0</v>
      </c>
      <c r="AN356" s="308" t="s">
        <v>244</v>
      </c>
      <c r="AO356" s="308" t="s">
        <v>245</v>
      </c>
      <c r="AP356" s="308" t="s">
        <v>246</v>
      </c>
      <c r="AQ356" s="308" t="s">
        <v>247</v>
      </c>
      <c r="AR356" s="308">
        <v>594</v>
      </c>
      <c r="AS356" s="308" t="s">
        <v>248</v>
      </c>
      <c r="AT356" s="249" t="s">
        <v>1356</v>
      </c>
      <c r="AU356" s="306"/>
      <c r="AV356" s="306"/>
      <c r="AW356" s="306"/>
      <c r="AX356" s="306"/>
      <c r="AY356" s="306"/>
      <c r="AZ356" s="306"/>
      <c r="BA356" s="306"/>
      <c r="BB356" s="306"/>
      <c r="BC356" s="306"/>
      <c r="BD356" s="306"/>
      <c r="BE356" s="306"/>
      <c r="BF356" s="306"/>
      <c r="BG356" s="306"/>
      <c r="BH356" s="306"/>
      <c r="BI356" s="306"/>
      <c r="BJ356" s="306"/>
      <c r="BK356" s="306"/>
      <c r="BL356" s="306"/>
      <c r="BM356" s="306"/>
      <c r="BN356" s="306"/>
      <c r="BO356" s="306"/>
      <c r="BP356" s="306"/>
      <c r="BQ356" s="306"/>
      <c r="BR356" s="306"/>
      <c r="BS356" s="306"/>
      <c r="BT356" s="306"/>
      <c r="BU356" s="306"/>
      <c r="BV356" s="306"/>
      <c r="BW356" s="306"/>
      <c r="BX356" s="306"/>
      <c r="BY356" s="306"/>
      <c r="BZ356" s="306"/>
      <c r="CA356" s="306"/>
      <c r="CB356" s="306"/>
      <c r="CC356" s="306"/>
      <c r="CD356" s="306"/>
      <c r="CE356" s="306"/>
      <c r="CF356" s="306"/>
      <c r="CG356" s="306"/>
      <c r="CH356" s="306"/>
      <c r="CI356" s="306"/>
      <c r="CJ356" s="306"/>
      <c r="CK356" s="306"/>
      <c r="CL356" s="306"/>
      <c r="CM356" s="306"/>
      <c r="CN356" s="306"/>
      <c r="CO356" s="306"/>
      <c r="CP356" s="306"/>
      <c r="CQ356" s="306"/>
      <c r="CR356" s="306"/>
      <c r="CS356" s="306"/>
      <c r="CT356" s="306"/>
      <c r="CU356" s="306"/>
      <c r="CV356" s="306"/>
      <c r="CW356" s="306"/>
      <c r="CX356" s="306"/>
      <c r="CY356" s="306"/>
      <c r="CZ356" s="306"/>
      <c r="DA356" s="306"/>
      <c r="DB356" s="306"/>
      <c r="DC356" s="306"/>
      <c r="DD356" s="306"/>
      <c r="DE356" s="306"/>
      <c r="DF356" s="306"/>
      <c r="DG356" s="306"/>
      <c r="DH356" s="306"/>
      <c r="DI356" s="306"/>
      <c r="DJ356" s="306"/>
      <c r="DK356" s="306"/>
      <c r="DL356" s="306"/>
      <c r="DM356" s="306"/>
      <c r="DN356" s="306"/>
      <c r="DO356" s="306"/>
      <c r="DP356" s="306"/>
      <c r="DQ356" s="306"/>
      <c r="DR356" s="306"/>
      <c r="DS356" s="306"/>
      <c r="DT356" s="306"/>
      <c r="DU356" s="306"/>
      <c r="DV356" s="306"/>
      <c r="DW356" s="306"/>
      <c r="DX356" s="306"/>
      <c r="DY356" s="306"/>
      <c r="DZ356" s="306"/>
      <c r="EA356" s="306"/>
      <c r="EB356" s="306"/>
      <c r="EC356" s="306"/>
      <c r="ED356" s="306"/>
      <c r="EE356" s="306"/>
      <c r="EF356" s="306"/>
      <c r="EG356" s="306"/>
      <c r="EH356" s="306"/>
      <c r="EI356" s="306"/>
      <c r="EJ356" s="306"/>
      <c r="EK356" s="306"/>
      <c r="EL356" s="306"/>
      <c r="EM356" s="306"/>
      <c r="EN356" s="306"/>
      <c r="EO356" s="306"/>
      <c r="EP356" s="306"/>
      <c r="EQ356" s="306"/>
      <c r="ER356" s="306"/>
      <c r="ES356" s="306"/>
      <c r="ET356" s="306"/>
      <c r="EU356" s="306"/>
      <c r="EV356" s="306"/>
      <c r="EW356" s="306"/>
      <c r="EX356" s="306"/>
      <c r="EY356" s="306"/>
      <c r="EZ356" s="306"/>
      <c r="FA356" s="306"/>
      <c r="FB356" s="306"/>
      <c r="FC356" s="306"/>
      <c r="FD356" s="306"/>
      <c r="FE356" s="306"/>
      <c r="FF356" s="306"/>
      <c r="FG356" s="306"/>
      <c r="FH356" s="306"/>
      <c r="FI356" s="306"/>
      <c r="FJ356" s="306"/>
      <c r="FK356" s="306"/>
      <c r="FL356" s="306"/>
      <c r="FM356" s="306"/>
      <c r="FN356" s="306"/>
      <c r="FO356" s="306"/>
      <c r="FP356" s="306"/>
      <c r="FQ356" s="306"/>
      <c r="FR356" s="306"/>
      <c r="FS356" s="306"/>
      <c r="FT356" s="306"/>
      <c r="FU356" s="306"/>
      <c r="FV356" s="306"/>
      <c r="FW356" s="306"/>
      <c r="FX356" s="306"/>
      <c r="FY356" s="306"/>
      <c r="FZ356" s="306"/>
      <c r="GA356" s="306"/>
      <c r="GB356" s="306"/>
      <c r="GC356" s="306"/>
      <c r="GD356" s="306"/>
      <c r="GE356" s="306"/>
      <c r="GF356" s="306"/>
      <c r="GG356" s="306"/>
      <c r="GH356" s="306"/>
      <c r="GI356" s="306"/>
      <c r="GJ356" s="306"/>
      <c r="GK356" s="306"/>
      <c r="GL356" s="306"/>
      <c r="GM356" s="306"/>
      <c r="GN356" s="306"/>
      <c r="GO356" s="306"/>
      <c r="GP356" s="306"/>
      <c r="GQ356" s="306"/>
      <c r="GR356" s="306"/>
      <c r="GS356" s="306"/>
      <c r="GT356" s="306"/>
      <c r="GU356" s="306"/>
      <c r="GV356" s="306"/>
      <c r="GW356" s="306"/>
      <c r="GX356" s="306"/>
      <c r="GY356" s="306"/>
      <c r="GZ356" s="306"/>
      <c r="HA356" s="306"/>
      <c r="HB356" s="306"/>
      <c r="HC356" s="306"/>
      <c r="HD356" s="306"/>
      <c r="HE356" s="306"/>
      <c r="HF356" s="306"/>
      <c r="HG356" s="306"/>
      <c r="HH356" s="306"/>
      <c r="HI356" s="306"/>
      <c r="HJ356" s="306"/>
      <c r="HK356" s="306"/>
      <c r="HL356" s="306"/>
      <c r="HM356" s="306"/>
      <c r="HN356" s="306"/>
      <c r="HO356" s="306"/>
      <c r="HP356" s="306"/>
      <c r="HQ356" s="306"/>
      <c r="HR356" s="306"/>
      <c r="HS356" s="306"/>
      <c r="HT356" s="306"/>
      <c r="HU356" s="306"/>
      <c r="HV356" s="306"/>
      <c r="HW356" s="306"/>
      <c r="HX356" s="306"/>
      <c r="HY356" s="306"/>
      <c r="HZ356" s="306"/>
      <c r="IA356" s="306"/>
      <c r="IB356" s="306"/>
      <c r="IC356" s="306"/>
      <c r="ID356" s="306"/>
      <c r="IE356" s="306"/>
      <c r="IF356" s="306"/>
      <c r="IG356" s="306"/>
      <c r="IH356" s="306"/>
    </row>
    <row r="357" spans="1:242" s="219" customFormat="1" ht="15" customHeight="1" x14ac:dyDescent="0.3">
      <c r="A357" s="174">
        <v>8.0299999999999994</v>
      </c>
      <c r="B357" s="231"/>
      <c r="C357" s="232" t="e">
        <f>VLOOKUP(BD.PD8[[#This Row],[Pos]],[18]!PPto[#Data],3,FALSE)</f>
        <v>#REF!</v>
      </c>
      <c r="D357" s="174" t="s">
        <v>23</v>
      </c>
      <c r="E357" s="305" t="str">
        <f>IF(BD.PD8[[#This Row],[.]]="*",VLOOKUP(BD.PD8[[#This Row],[Pos]],[18]Presupuesto!A:H,7,FALSE),"")</f>
        <v/>
      </c>
      <c r="F357" s="234" t="s">
        <v>574</v>
      </c>
      <c r="G357" s="174"/>
      <c r="H357" s="174"/>
      <c r="I357" s="174" t="s">
        <v>1326</v>
      </c>
      <c r="J357" s="382">
        <v>60</v>
      </c>
      <c r="K357" s="174" t="s">
        <v>260</v>
      </c>
      <c r="L357" s="383">
        <f>IF(BD.PD8[[#This Row],[Mon]]="DOP",1,HLOOKUP(BD.PD8[[#This Row],[Mon]],Data!$J$1:$K$2,2,FALSE))</f>
        <v>1</v>
      </c>
      <c r="M357" s="384">
        <v>1438.7834523809524</v>
      </c>
      <c r="N357" s="243">
        <f>BD.PD8[[#This Row],[Cant.]]*BD.PD8[[#This Row],[ Tasa ]]*BD.PD8[[#This Row],[ Precio Und.]]</f>
        <v>86327.007142857154</v>
      </c>
      <c r="O357" s="386">
        <v>0.3</v>
      </c>
      <c r="P357" s="243">
        <f>IF(BD.PD8[[#This Row],[Liquid. '[%']]]&lt;&gt;0,(BD.PD8[[#This Row],[Valor Neto '[DOP']]]*BD.PD8[[#This Row],[Liquid. '[%']]])+BD.PD8[[#This Row],[Valor Neto '[DOP']]],BD.PD8[[#This Row],[Valor Neto '[DOP']]])</f>
        <v>112225.10928571429</v>
      </c>
      <c r="Q357" s="243">
        <f>BD.PD8[[#This Row],[Ppto. Orden Interna '[DOP']]]/HLOOKUP("USD",Data!$J$1:$K$2,2,FALSE)</f>
        <v>1726.5401428571429</v>
      </c>
      <c r="R357" s="381" t="s">
        <v>575</v>
      </c>
      <c r="S357" s="387"/>
      <c r="T357" s="387"/>
      <c r="U357" s="492" t="s">
        <v>542</v>
      </c>
      <c r="V357" s="493">
        <v>801673</v>
      </c>
      <c r="W357" s="494" t="s">
        <v>576</v>
      </c>
      <c r="X357" s="495">
        <v>12</v>
      </c>
      <c r="Y357" s="388">
        <v>0.5</v>
      </c>
      <c r="Z357" s="243">
        <f>BD.PD8[[#This Row],[Av.P1 '[%']]]*BD.PD8[[#This Row],[Ppto. Orden Interna '[DOP']]]</f>
        <v>56112.554642857147</v>
      </c>
      <c r="AA357" s="495">
        <v>14</v>
      </c>
      <c r="AB357" s="388">
        <v>0.5</v>
      </c>
      <c r="AC357" s="243">
        <f>BD.PD8[[#This Row],[Av.P2 '[%']]]*BD.PD8[[#This Row],[Ppto. Orden Interna '[DOP']]]</f>
        <v>56112.554642857147</v>
      </c>
      <c r="AD357" s="249"/>
      <c r="AE357" s="389"/>
      <c r="AF357" s="243">
        <f>BD.PD8[[#This Row],[Av.P3 '[%']]]*BD.PD8[[#This Row],[Ppto. Orden Interna '[DOP']]]</f>
        <v>0</v>
      </c>
      <c r="AG357" s="243"/>
      <c r="AH357" s="243"/>
      <c r="AI357" s="243"/>
      <c r="AJ357" s="243"/>
      <c r="AK357" s="243"/>
      <c r="AL357" s="243"/>
      <c r="AM357" s="496">
        <f>BD.PD8[[#This Row],[Pago 3]]+BD.PD8[[#This Row],[Pago 2]]+BD.PD8[[#This Row],[Pago 1]]</f>
        <v>112225.10928571429</v>
      </c>
      <c r="AN357" s="308" t="s">
        <v>244</v>
      </c>
      <c r="AO357" s="308" t="s">
        <v>245</v>
      </c>
      <c r="AP357" s="308" t="s">
        <v>246</v>
      </c>
      <c r="AQ357" s="308" t="s">
        <v>247</v>
      </c>
      <c r="AR357" s="308">
        <v>594</v>
      </c>
      <c r="AS357" s="308" t="s">
        <v>248</v>
      </c>
      <c r="AT357" s="249" t="s">
        <v>1356</v>
      </c>
      <c r="AU357" s="306"/>
      <c r="AV357" s="306"/>
      <c r="AW357" s="306"/>
      <c r="AX357" s="306"/>
      <c r="AY357" s="306"/>
      <c r="AZ357" s="306"/>
      <c r="BA357" s="306"/>
      <c r="BB357" s="306"/>
      <c r="BC357" s="306"/>
      <c r="BD357" s="306"/>
      <c r="BE357" s="306"/>
      <c r="BF357" s="306"/>
      <c r="BG357" s="306"/>
      <c r="BH357" s="306"/>
      <c r="BI357" s="306"/>
      <c r="BJ357" s="306"/>
      <c r="BK357" s="306"/>
      <c r="BL357" s="306"/>
      <c r="BM357" s="306"/>
      <c r="BN357" s="306"/>
      <c r="BO357" s="306"/>
      <c r="BP357" s="306"/>
      <c r="BQ357" s="306"/>
      <c r="BR357" s="306"/>
      <c r="BS357" s="306"/>
      <c r="BT357" s="306"/>
      <c r="BU357" s="306"/>
      <c r="BV357" s="306"/>
      <c r="BW357" s="306"/>
      <c r="BX357" s="306"/>
      <c r="BY357" s="306"/>
      <c r="BZ357" s="306"/>
      <c r="CA357" s="306"/>
      <c r="CB357" s="306"/>
      <c r="CC357" s="306"/>
      <c r="CD357" s="306"/>
      <c r="CE357" s="306"/>
      <c r="CF357" s="306"/>
      <c r="CG357" s="306"/>
      <c r="CH357" s="306"/>
      <c r="CI357" s="306"/>
      <c r="CJ357" s="306"/>
      <c r="CK357" s="306"/>
      <c r="CL357" s="306"/>
      <c r="CM357" s="306"/>
      <c r="CN357" s="306"/>
      <c r="CO357" s="306"/>
      <c r="CP357" s="306"/>
      <c r="CQ357" s="306"/>
      <c r="CR357" s="306"/>
      <c r="CS357" s="306"/>
      <c r="CT357" s="306"/>
      <c r="CU357" s="306"/>
      <c r="CV357" s="306"/>
      <c r="CW357" s="306"/>
      <c r="CX357" s="306"/>
      <c r="CY357" s="306"/>
      <c r="CZ357" s="306"/>
      <c r="DA357" s="306"/>
      <c r="DB357" s="306"/>
      <c r="DC357" s="306"/>
      <c r="DD357" s="306"/>
      <c r="DE357" s="306"/>
      <c r="DF357" s="306"/>
      <c r="DG357" s="306"/>
      <c r="DH357" s="306"/>
      <c r="DI357" s="306"/>
      <c r="DJ357" s="306"/>
      <c r="DK357" s="306"/>
      <c r="DL357" s="306"/>
      <c r="DM357" s="306"/>
      <c r="DN357" s="306"/>
      <c r="DO357" s="306"/>
      <c r="DP357" s="306"/>
      <c r="DQ357" s="306"/>
      <c r="DR357" s="306"/>
      <c r="DS357" s="306"/>
      <c r="DT357" s="306"/>
      <c r="DU357" s="306"/>
      <c r="DV357" s="306"/>
      <c r="DW357" s="306"/>
      <c r="DX357" s="306"/>
      <c r="DY357" s="306"/>
      <c r="DZ357" s="306"/>
      <c r="EA357" s="306"/>
      <c r="EB357" s="306"/>
      <c r="EC357" s="306"/>
      <c r="ED357" s="306"/>
      <c r="EE357" s="306"/>
      <c r="EF357" s="306"/>
      <c r="EG357" s="306"/>
      <c r="EH357" s="306"/>
      <c r="EI357" s="306"/>
      <c r="EJ357" s="306"/>
      <c r="EK357" s="306"/>
      <c r="EL357" s="306"/>
      <c r="EM357" s="306"/>
      <c r="EN357" s="306"/>
      <c r="EO357" s="306"/>
      <c r="EP357" s="306"/>
      <c r="EQ357" s="306"/>
      <c r="ER357" s="306"/>
      <c r="ES357" s="306"/>
      <c r="ET357" s="306"/>
      <c r="EU357" s="306"/>
      <c r="EV357" s="306"/>
      <c r="EW357" s="306"/>
      <c r="EX357" s="306"/>
      <c r="EY357" s="306"/>
      <c r="EZ357" s="306"/>
      <c r="FA357" s="306"/>
      <c r="FB357" s="306"/>
      <c r="FC357" s="306"/>
      <c r="FD357" s="306"/>
      <c r="FE357" s="306"/>
      <c r="FF357" s="306"/>
      <c r="FG357" s="306"/>
      <c r="FH357" s="306"/>
      <c r="FI357" s="306"/>
      <c r="FJ357" s="306"/>
      <c r="FK357" s="306"/>
      <c r="FL357" s="306"/>
      <c r="FM357" s="306"/>
      <c r="FN357" s="306"/>
      <c r="FO357" s="306"/>
      <c r="FP357" s="306"/>
      <c r="FQ357" s="306"/>
      <c r="FR357" s="306"/>
      <c r="FS357" s="306"/>
      <c r="FT357" s="306"/>
      <c r="FU357" s="306"/>
      <c r="FV357" s="306"/>
      <c r="FW357" s="306"/>
      <c r="FX357" s="306"/>
      <c r="FY357" s="306"/>
      <c r="FZ357" s="306"/>
      <c r="GA357" s="306"/>
      <c r="GB357" s="306"/>
      <c r="GC357" s="306"/>
      <c r="GD357" s="306"/>
      <c r="GE357" s="306"/>
      <c r="GF357" s="306"/>
      <c r="GG357" s="306"/>
      <c r="GH357" s="306"/>
      <c r="GI357" s="306"/>
      <c r="GJ357" s="306"/>
      <c r="GK357" s="306"/>
      <c r="GL357" s="306"/>
      <c r="GM357" s="306"/>
      <c r="GN357" s="306"/>
      <c r="GO357" s="306"/>
      <c r="GP357" s="306"/>
      <c r="GQ357" s="306"/>
      <c r="GR357" s="306"/>
      <c r="GS357" s="306"/>
      <c r="GT357" s="306"/>
      <c r="GU357" s="306"/>
      <c r="GV357" s="306"/>
      <c r="GW357" s="306"/>
      <c r="GX357" s="306"/>
      <c r="GY357" s="306"/>
      <c r="GZ357" s="306"/>
      <c r="HA357" s="306"/>
      <c r="HB357" s="306"/>
      <c r="HC357" s="306"/>
      <c r="HD357" s="306"/>
      <c r="HE357" s="306"/>
      <c r="HF357" s="306"/>
      <c r="HG357" s="306"/>
      <c r="HH357" s="306"/>
      <c r="HI357" s="306"/>
      <c r="HJ357" s="306"/>
      <c r="HK357" s="306"/>
      <c r="HL357" s="306"/>
      <c r="HM357" s="306"/>
      <c r="HN357" s="306"/>
      <c r="HO357" s="306"/>
      <c r="HP357" s="306"/>
      <c r="HQ357" s="306"/>
      <c r="HR357" s="306"/>
      <c r="HS357" s="306"/>
      <c r="HT357" s="306"/>
      <c r="HU357" s="306"/>
      <c r="HV357" s="306"/>
      <c r="HW357" s="306"/>
      <c r="HX357" s="306"/>
      <c r="HY357" s="306"/>
      <c r="HZ357" s="306"/>
      <c r="IA357" s="306"/>
      <c r="IB357" s="306"/>
      <c r="IC357" s="306"/>
      <c r="ID357" s="306"/>
      <c r="IE357" s="306"/>
      <c r="IF357" s="306"/>
      <c r="IG357" s="306"/>
      <c r="IH357" s="306"/>
    </row>
    <row r="358" spans="1:242" s="219" customFormat="1" ht="15" customHeight="1" x14ac:dyDescent="0.3">
      <c r="A358" s="174">
        <v>8.0299999999999994</v>
      </c>
      <c r="B358" s="231"/>
      <c r="C358" s="232" t="e">
        <f>VLOOKUP(BD.PD8[[#This Row],[Pos]],[18]!PPto[#Data],3,FALSE)</f>
        <v>#REF!</v>
      </c>
      <c r="D358" s="174" t="s">
        <v>23</v>
      </c>
      <c r="E358" s="305" t="str">
        <f>IF(BD.PD8[[#This Row],[.]]="*",VLOOKUP(BD.PD8[[#This Row],[Pos]],[18]Presupuesto!A:H,7,FALSE),"")</f>
        <v/>
      </c>
      <c r="F358" s="234" t="s">
        <v>577</v>
      </c>
      <c r="G358" s="174"/>
      <c r="H358" s="174"/>
      <c r="I358" s="174" t="s">
        <v>1326</v>
      </c>
      <c r="J358" s="382">
        <v>2</v>
      </c>
      <c r="K358" s="174" t="s">
        <v>260</v>
      </c>
      <c r="L358" s="383">
        <f>IF(BD.PD8[[#This Row],[Mon]]="DOP",1,HLOOKUP(BD.PD8[[#This Row],[Mon]],Data!$J$1:$K$2,2,FALSE))</f>
        <v>1</v>
      </c>
      <c r="M358" s="384">
        <v>76528.710000000006</v>
      </c>
      <c r="N358" s="243">
        <f>BD.PD8[[#This Row],[Cant.]]*BD.PD8[[#This Row],[ Tasa ]]*BD.PD8[[#This Row],[ Precio Und.]]</f>
        <v>153057.42000000001</v>
      </c>
      <c r="O358" s="386">
        <v>0.3</v>
      </c>
      <c r="P358" s="243">
        <f>IF(BD.PD8[[#This Row],[Liquid. '[%']]]&lt;&gt;0,(BD.PD8[[#This Row],[Valor Neto '[DOP']]]*BD.PD8[[#This Row],[Liquid. '[%']]])+BD.PD8[[#This Row],[Valor Neto '[DOP']]],BD.PD8[[#This Row],[Valor Neto '[DOP']]])</f>
        <v>198974.64600000001</v>
      </c>
      <c r="Q358" s="243">
        <f>BD.PD8[[#This Row],[Ppto. Orden Interna '[DOP']]]/HLOOKUP("USD",Data!$J$1:$K$2,2,FALSE)</f>
        <v>3061.1484</v>
      </c>
      <c r="R358" s="381" t="s">
        <v>575</v>
      </c>
      <c r="S358" s="387"/>
      <c r="T358" s="387"/>
      <c r="U358" s="492" t="s">
        <v>542</v>
      </c>
      <c r="V358" s="493">
        <v>801673</v>
      </c>
      <c r="W358" s="494" t="s">
        <v>576</v>
      </c>
      <c r="X358" s="495">
        <v>12</v>
      </c>
      <c r="Y358" s="388">
        <v>0.5</v>
      </c>
      <c r="Z358" s="243">
        <f>BD.PD8[[#This Row],[Av.P1 '[%']]]*BD.PD8[[#This Row],[Ppto. Orden Interna '[DOP']]]</f>
        <v>99487.323000000004</v>
      </c>
      <c r="AA358" s="495">
        <v>14</v>
      </c>
      <c r="AB358" s="388">
        <v>0.5</v>
      </c>
      <c r="AC358" s="243">
        <f>BD.PD8[[#This Row],[Av.P2 '[%']]]*BD.PD8[[#This Row],[Ppto. Orden Interna '[DOP']]]</f>
        <v>99487.323000000004</v>
      </c>
      <c r="AD358" s="249"/>
      <c r="AE358" s="389"/>
      <c r="AF358" s="243">
        <f>BD.PD8[[#This Row],[Av.P3 '[%']]]*BD.PD8[[#This Row],[Ppto. Orden Interna '[DOP']]]</f>
        <v>0</v>
      </c>
      <c r="AG358" s="243"/>
      <c r="AH358" s="243"/>
      <c r="AI358" s="243"/>
      <c r="AJ358" s="243"/>
      <c r="AK358" s="243"/>
      <c r="AL358" s="243"/>
      <c r="AM358" s="496">
        <f>BD.PD8[[#This Row],[Pago 3]]+BD.PD8[[#This Row],[Pago 2]]+BD.PD8[[#This Row],[Pago 1]]</f>
        <v>198974.64600000001</v>
      </c>
      <c r="AN358" s="308" t="s">
        <v>244</v>
      </c>
      <c r="AO358" s="308" t="s">
        <v>245</v>
      </c>
      <c r="AP358" s="308" t="s">
        <v>246</v>
      </c>
      <c r="AQ358" s="308" t="s">
        <v>247</v>
      </c>
      <c r="AR358" s="308">
        <v>594</v>
      </c>
      <c r="AS358" s="308" t="s">
        <v>248</v>
      </c>
      <c r="AT358" s="249" t="s">
        <v>1356</v>
      </c>
      <c r="AU358" s="306"/>
      <c r="AV358" s="306"/>
      <c r="AW358" s="306"/>
      <c r="AX358" s="306"/>
      <c r="AY358" s="306"/>
      <c r="AZ358" s="306"/>
      <c r="BA358" s="306"/>
      <c r="BB358" s="306"/>
      <c r="BC358" s="306"/>
      <c r="BD358" s="306"/>
      <c r="BE358" s="306"/>
      <c r="BF358" s="306"/>
      <c r="BG358" s="306"/>
      <c r="BH358" s="306"/>
      <c r="BI358" s="306"/>
      <c r="BJ358" s="306"/>
      <c r="BK358" s="306"/>
      <c r="BL358" s="306"/>
      <c r="BM358" s="306"/>
      <c r="BN358" s="306"/>
      <c r="BO358" s="306"/>
      <c r="BP358" s="306"/>
      <c r="BQ358" s="306"/>
      <c r="BR358" s="306"/>
      <c r="BS358" s="306"/>
      <c r="BT358" s="306"/>
      <c r="BU358" s="306"/>
      <c r="BV358" s="306"/>
      <c r="BW358" s="306"/>
      <c r="BX358" s="306"/>
      <c r="BY358" s="306"/>
      <c r="BZ358" s="306"/>
      <c r="CA358" s="306"/>
      <c r="CB358" s="306"/>
      <c r="CC358" s="306"/>
      <c r="CD358" s="306"/>
      <c r="CE358" s="306"/>
      <c r="CF358" s="306"/>
      <c r="CG358" s="306"/>
      <c r="CH358" s="306"/>
      <c r="CI358" s="306"/>
      <c r="CJ358" s="306"/>
      <c r="CK358" s="306"/>
      <c r="CL358" s="306"/>
      <c r="CM358" s="306"/>
      <c r="CN358" s="306"/>
      <c r="CO358" s="306"/>
      <c r="CP358" s="306"/>
      <c r="CQ358" s="306"/>
      <c r="CR358" s="306"/>
      <c r="CS358" s="306"/>
      <c r="CT358" s="306"/>
      <c r="CU358" s="306"/>
      <c r="CV358" s="306"/>
      <c r="CW358" s="306"/>
      <c r="CX358" s="306"/>
      <c r="CY358" s="306"/>
      <c r="CZ358" s="306"/>
      <c r="DA358" s="306"/>
      <c r="DB358" s="306"/>
      <c r="DC358" s="306"/>
      <c r="DD358" s="306"/>
      <c r="DE358" s="306"/>
      <c r="DF358" s="306"/>
      <c r="DG358" s="306"/>
      <c r="DH358" s="306"/>
      <c r="DI358" s="306"/>
      <c r="DJ358" s="306"/>
      <c r="DK358" s="306"/>
      <c r="DL358" s="306"/>
      <c r="DM358" s="306"/>
      <c r="DN358" s="306"/>
      <c r="DO358" s="306"/>
      <c r="DP358" s="306"/>
      <c r="DQ358" s="306"/>
      <c r="DR358" s="306"/>
      <c r="DS358" s="306"/>
      <c r="DT358" s="306"/>
      <c r="DU358" s="306"/>
      <c r="DV358" s="306"/>
      <c r="DW358" s="306"/>
      <c r="DX358" s="306"/>
      <c r="DY358" s="306"/>
      <c r="DZ358" s="306"/>
      <c r="EA358" s="306"/>
      <c r="EB358" s="306"/>
      <c r="EC358" s="306"/>
      <c r="ED358" s="306"/>
      <c r="EE358" s="306"/>
      <c r="EF358" s="306"/>
      <c r="EG358" s="306"/>
      <c r="EH358" s="306"/>
      <c r="EI358" s="306"/>
      <c r="EJ358" s="306"/>
      <c r="EK358" s="306"/>
      <c r="EL358" s="306"/>
      <c r="EM358" s="306"/>
      <c r="EN358" s="306"/>
      <c r="EO358" s="306"/>
      <c r="EP358" s="306"/>
      <c r="EQ358" s="306"/>
      <c r="ER358" s="306"/>
      <c r="ES358" s="306"/>
      <c r="ET358" s="306"/>
      <c r="EU358" s="306"/>
      <c r="EV358" s="306"/>
      <c r="EW358" s="306"/>
      <c r="EX358" s="306"/>
      <c r="EY358" s="306"/>
      <c r="EZ358" s="306"/>
      <c r="FA358" s="306"/>
      <c r="FB358" s="306"/>
      <c r="FC358" s="306"/>
      <c r="FD358" s="306"/>
      <c r="FE358" s="306"/>
      <c r="FF358" s="306"/>
      <c r="FG358" s="306"/>
      <c r="FH358" s="306"/>
      <c r="FI358" s="306"/>
      <c r="FJ358" s="306"/>
      <c r="FK358" s="306"/>
      <c r="FL358" s="306"/>
      <c r="FM358" s="306"/>
      <c r="FN358" s="306"/>
      <c r="FO358" s="306"/>
      <c r="FP358" s="306"/>
      <c r="FQ358" s="306"/>
      <c r="FR358" s="306"/>
      <c r="FS358" s="306"/>
      <c r="FT358" s="306"/>
      <c r="FU358" s="306"/>
      <c r="FV358" s="306"/>
      <c r="FW358" s="306"/>
      <c r="FX358" s="306"/>
      <c r="FY358" s="306"/>
      <c r="FZ358" s="306"/>
      <c r="GA358" s="306"/>
      <c r="GB358" s="306"/>
      <c r="GC358" s="306"/>
      <c r="GD358" s="306"/>
      <c r="GE358" s="306"/>
      <c r="GF358" s="306"/>
      <c r="GG358" s="306"/>
      <c r="GH358" s="306"/>
      <c r="GI358" s="306"/>
      <c r="GJ358" s="306"/>
      <c r="GK358" s="306"/>
      <c r="GL358" s="306"/>
      <c r="GM358" s="306"/>
      <c r="GN358" s="306"/>
      <c r="GO358" s="306"/>
      <c r="GP358" s="306"/>
      <c r="GQ358" s="306"/>
      <c r="GR358" s="306"/>
      <c r="GS358" s="306"/>
      <c r="GT358" s="306"/>
      <c r="GU358" s="306"/>
      <c r="GV358" s="306"/>
      <c r="GW358" s="306"/>
      <c r="GX358" s="306"/>
      <c r="GY358" s="306"/>
      <c r="GZ358" s="306"/>
      <c r="HA358" s="306"/>
      <c r="HB358" s="306"/>
      <c r="HC358" s="306"/>
      <c r="HD358" s="306"/>
      <c r="HE358" s="306"/>
      <c r="HF358" s="306"/>
      <c r="HG358" s="306"/>
      <c r="HH358" s="306"/>
      <c r="HI358" s="306"/>
      <c r="HJ358" s="306"/>
      <c r="HK358" s="306"/>
      <c r="HL358" s="306"/>
      <c r="HM358" s="306"/>
      <c r="HN358" s="306"/>
      <c r="HO358" s="306"/>
      <c r="HP358" s="306"/>
      <c r="HQ358" s="306"/>
      <c r="HR358" s="306"/>
      <c r="HS358" s="306"/>
      <c r="HT358" s="306"/>
      <c r="HU358" s="306"/>
      <c r="HV358" s="306"/>
      <c r="HW358" s="306"/>
      <c r="HX358" s="306"/>
      <c r="HY358" s="306"/>
      <c r="HZ358" s="306"/>
      <c r="IA358" s="306"/>
      <c r="IB358" s="306"/>
      <c r="IC358" s="306"/>
      <c r="ID358" s="306"/>
      <c r="IE358" s="306"/>
      <c r="IF358" s="306"/>
      <c r="IG358" s="306"/>
      <c r="IH358" s="306"/>
    </row>
    <row r="359" spans="1:242" s="219" customFormat="1" ht="15" customHeight="1" x14ac:dyDescent="0.3">
      <c r="A359" s="174">
        <v>8.0299999999999994</v>
      </c>
      <c r="B359" s="231"/>
      <c r="C359" s="232" t="e">
        <f>VLOOKUP(BD.PD8[[#This Row],[Pos]],[18]!PPto[#Data],3,FALSE)</f>
        <v>#REF!</v>
      </c>
      <c r="D359" s="174" t="s">
        <v>23</v>
      </c>
      <c r="E359" s="305" t="str">
        <f>IF(BD.PD8[[#This Row],[.]]="*",VLOOKUP(BD.PD8[[#This Row],[Pos]],[18]Presupuesto!A:H,7,FALSE),"")</f>
        <v/>
      </c>
      <c r="F359" s="234" t="s">
        <v>578</v>
      </c>
      <c r="G359" s="174"/>
      <c r="H359" s="174"/>
      <c r="I359" s="174" t="s">
        <v>1326</v>
      </c>
      <c r="J359" s="382">
        <v>150</v>
      </c>
      <c r="K359" s="174" t="s">
        <v>260</v>
      </c>
      <c r="L359" s="383">
        <f>IF(BD.PD8[[#This Row],[Mon]]="DOP",1,HLOOKUP(BD.PD8[[#This Row],[Mon]],Data!$J$1:$K$2,2,FALSE))</f>
        <v>1</v>
      </c>
      <c r="M359" s="384">
        <v>9341.7875999999997</v>
      </c>
      <c r="N359" s="243">
        <f>BD.PD8[[#This Row],[Cant.]]*BD.PD8[[#This Row],[ Tasa ]]*BD.PD8[[#This Row],[ Precio Und.]]</f>
        <v>1401268.14</v>
      </c>
      <c r="O359" s="386">
        <v>0.3</v>
      </c>
      <c r="P359" s="243">
        <f>IF(BD.PD8[[#This Row],[Liquid. '[%']]]&lt;&gt;0,(BD.PD8[[#This Row],[Valor Neto '[DOP']]]*BD.PD8[[#This Row],[Liquid. '[%']]])+BD.PD8[[#This Row],[Valor Neto '[DOP']]],BD.PD8[[#This Row],[Valor Neto '[DOP']]])</f>
        <v>1821648.5819999999</v>
      </c>
      <c r="Q359" s="243">
        <f>BD.PD8[[#This Row],[Ppto. Orden Interna '[DOP']]]/HLOOKUP("USD",Data!$J$1:$K$2,2,FALSE)</f>
        <v>28025.362799999999</v>
      </c>
      <c r="R359" s="381" t="s">
        <v>575</v>
      </c>
      <c r="S359" s="387"/>
      <c r="T359" s="387"/>
      <c r="U359" s="492" t="s">
        <v>542</v>
      </c>
      <c r="V359" s="493">
        <v>801673</v>
      </c>
      <c r="W359" s="494" t="s">
        <v>576</v>
      </c>
      <c r="X359" s="495">
        <v>12</v>
      </c>
      <c r="Y359" s="388">
        <v>0.5</v>
      </c>
      <c r="Z359" s="243">
        <f>BD.PD8[[#This Row],[Av.P1 '[%']]]*BD.PD8[[#This Row],[Ppto. Orden Interna '[DOP']]]</f>
        <v>910824.29099999997</v>
      </c>
      <c r="AA359" s="495">
        <v>14</v>
      </c>
      <c r="AB359" s="388">
        <v>0.5</v>
      </c>
      <c r="AC359" s="243">
        <f>BD.PD8[[#This Row],[Av.P2 '[%']]]*BD.PD8[[#This Row],[Ppto. Orden Interna '[DOP']]]</f>
        <v>910824.29099999997</v>
      </c>
      <c r="AD359" s="249"/>
      <c r="AE359" s="389"/>
      <c r="AF359" s="243">
        <f>BD.PD8[[#This Row],[Av.P3 '[%']]]*BD.PD8[[#This Row],[Ppto. Orden Interna '[DOP']]]</f>
        <v>0</v>
      </c>
      <c r="AG359" s="243"/>
      <c r="AH359" s="243"/>
      <c r="AI359" s="243"/>
      <c r="AJ359" s="243"/>
      <c r="AK359" s="243"/>
      <c r="AL359" s="243"/>
      <c r="AM359" s="496">
        <f>BD.PD8[[#This Row],[Pago 3]]+BD.PD8[[#This Row],[Pago 2]]+BD.PD8[[#This Row],[Pago 1]]</f>
        <v>1821648.5819999999</v>
      </c>
      <c r="AN359" s="308" t="s">
        <v>244</v>
      </c>
      <c r="AO359" s="308" t="s">
        <v>245</v>
      </c>
      <c r="AP359" s="308" t="s">
        <v>246</v>
      </c>
      <c r="AQ359" s="308" t="s">
        <v>247</v>
      </c>
      <c r="AR359" s="308">
        <v>594</v>
      </c>
      <c r="AS359" s="308" t="s">
        <v>248</v>
      </c>
      <c r="AT359" s="249" t="s">
        <v>1356</v>
      </c>
      <c r="AU359" s="306"/>
      <c r="AV359" s="306"/>
      <c r="AW359" s="306"/>
      <c r="AX359" s="306"/>
      <c r="AY359" s="306"/>
      <c r="AZ359" s="306"/>
      <c r="BA359" s="306"/>
      <c r="BB359" s="306"/>
      <c r="BC359" s="306"/>
      <c r="BD359" s="306"/>
      <c r="BE359" s="306"/>
      <c r="BF359" s="306"/>
      <c r="BG359" s="306"/>
      <c r="BH359" s="306"/>
      <c r="BI359" s="306"/>
      <c r="BJ359" s="306"/>
      <c r="BK359" s="306"/>
      <c r="BL359" s="306"/>
      <c r="BM359" s="306"/>
      <c r="BN359" s="306"/>
      <c r="BO359" s="306"/>
      <c r="BP359" s="306"/>
      <c r="BQ359" s="306"/>
      <c r="BR359" s="306"/>
      <c r="BS359" s="306"/>
      <c r="BT359" s="306"/>
      <c r="BU359" s="306"/>
      <c r="BV359" s="306"/>
      <c r="BW359" s="306"/>
      <c r="BX359" s="306"/>
      <c r="BY359" s="306"/>
      <c r="BZ359" s="306"/>
      <c r="CA359" s="306"/>
      <c r="CB359" s="306"/>
      <c r="CC359" s="306"/>
      <c r="CD359" s="306"/>
      <c r="CE359" s="306"/>
      <c r="CF359" s="306"/>
      <c r="CG359" s="306"/>
      <c r="CH359" s="306"/>
      <c r="CI359" s="306"/>
      <c r="CJ359" s="306"/>
      <c r="CK359" s="306"/>
      <c r="CL359" s="306"/>
      <c r="CM359" s="306"/>
      <c r="CN359" s="306"/>
      <c r="CO359" s="306"/>
      <c r="CP359" s="306"/>
      <c r="CQ359" s="306"/>
      <c r="CR359" s="306"/>
      <c r="CS359" s="306"/>
      <c r="CT359" s="306"/>
      <c r="CU359" s="306"/>
      <c r="CV359" s="306"/>
      <c r="CW359" s="306"/>
      <c r="CX359" s="306"/>
      <c r="CY359" s="306"/>
      <c r="CZ359" s="306"/>
      <c r="DA359" s="306"/>
      <c r="DB359" s="306"/>
      <c r="DC359" s="306"/>
      <c r="DD359" s="306"/>
      <c r="DE359" s="306"/>
      <c r="DF359" s="306"/>
      <c r="DG359" s="306"/>
      <c r="DH359" s="306"/>
      <c r="DI359" s="306"/>
      <c r="DJ359" s="306"/>
      <c r="DK359" s="306"/>
      <c r="DL359" s="306"/>
      <c r="DM359" s="306"/>
      <c r="DN359" s="306"/>
      <c r="DO359" s="306"/>
      <c r="DP359" s="306"/>
      <c r="DQ359" s="306"/>
      <c r="DR359" s="306"/>
      <c r="DS359" s="306"/>
      <c r="DT359" s="306"/>
      <c r="DU359" s="306"/>
      <c r="DV359" s="306"/>
      <c r="DW359" s="306"/>
      <c r="DX359" s="306"/>
      <c r="DY359" s="306"/>
      <c r="DZ359" s="306"/>
      <c r="EA359" s="306"/>
      <c r="EB359" s="306"/>
      <c r="EC359" s="306"/>
      <c r="ED359" s="306"/>
      <c r="EE359" s="306"/>
      <c r="EF359" s="306"/>
      <c r="EG359" s="306"/>
      <c r="EH359" s="306"/>
      <c r="EI359" s="306"/>
      <c r="EJ359" s="306"/>
      <c r="EK359" s="306"/>
      <c r="EL359" s="306"/>
      <c r="EM359" s="306"/>
      <c r="EN359" s="306"/>
      <c r="EO359" s="306"/>
      <c r="EP359" s="306"/>
      <c r="EQ359" s="306"/>
      <c r="ER359" s="306"/>
      <c r="ES359" s="306"/>
      <c r="ET359" s="306"/>
      <c r="EU359" s="306"/>
      <c r="EV359" s="306"/>
      <c r="EW359" s="306"/>
      <c r="EX359" s="306"/>
      <c r="EY359" s="306"/>
      <c r="EZ359" s="306"/>
      <c r="FA359" s="306"/>
      <c r="FB359" s="306"/>
      <c r="FC359" s="306"/>
      <c r="FD359" s="306"/>
      <c r="FE359" s="306"/>
      <c r="FF359" s="306"/>
      <c r="FG359" s="306"/>
      <c r="FH359" s="306"/>
      <c r="FI359" s="306"/>
      <c r="FJ359" s="306"/>
      <c r="FK359" s="306"/>
      <c r="FL359" s="306"/>
      <c r="FM359" s="306"/>
      <c r="FN359" s="306"/>
      <c r="FO359" s="306"/>
      <c r="FP359" s="306"/>
      <c r="FQ359" s="306"/>
      <c r="FR359" s="306"/>
      <c r="FS359" s="306"/>
      <c r="FT359" s="306"/>
      <c r="FU359" s="306"/>
      <c r="FV359" s="306"/>
      <c r="FW359" s="306"/>
      <c r="FX359" s="306"/>
      <c r="FY359" s="306"/>
      <c r="FZ359" s="306"/>
      <c r="GA359" s="306"/>
      <c r="GB359" s="306"/>
      <c r="GC359" s="306"/>
      <c r="GD359" s="306"/>
      <c r="GE359" s="306"/>
      <c r="GF359" s="306"/>
      <c r="GG359" s="306"/>
      <c r="GH359" s="306"/>
      <c r="GI359" s="306"/>
      <c r="GJ359" s="306"/>
      <c r="GK359" s="306"/>
      <c r="GL359" s="306"/>
      <c r="GM359" s="306"/>
      <c r="GN359" s="306"/>
      <c r="GO359" s="306"/>
      <c r="GP359" s="306"/>
      <c r="GQ359" s="306"/>
      <c r="GR359" s="306"/>
      <c r="GS359" s="306"/>
      <c r="GT359" s="306"/>
      <c r="GU359" s="306"/>
      <c r="GV359" s="306"/>
      <c r="GW359" s="306"/>
      <c r="GX359" s="306"/>
      <c r="GY359" s="306"/>
      <c r="GZ359" s="306"/>
      <c r="HA359" s="306"/>
      <c r="HB359" s="306"/>
      <c r="HC359" s="306"/>
      <c r="HD359" s="306"/>
      <c r="HE359" s="306"/>
      <c r="HF359" s="306"/>
      <c r="HG359" s="306"/>
      <c r="HH359" s="306"/>
      <c r="HI359" s="306"/>
      <c r="HJ359" s="306"/>
      <c r="HK359" s="306"/>
      <c r="HL359" s="306"/>
      <c r="HM359" s="306"/>
      <c r="HN359" s="306"/>
      <c r="HO359" s="306"/>
      <c r="HP359" s="306"/>
      <c r="HQ359" s="306"/>
      <c r="HR359" s="306"/>
      <c r="HS359" s="306"/>
      <c r="HT359" s="306"/>
      <c r="HU359" s="306"/>
      <c r="HV359" s="306"/>
      <c r="HW359" s="306"/>
      <c r="HX359" s="306"/>
      <c r="HY359" s="306"/>
      <c r="HZ359" s="306"/>
      <c r="IA359" s="306"/>
      <c r="IB359" s="306"/>
      <c r="IC359" s="306"/>
      <c r="ID359" s="306"/>
      <c r="IE359" s="306"/>
      <c r="IF359" s="306"/>
      <c r="IG359" s="306"/>
      <c r="IH359" s="306"/>
    </row>
    <row r="360" spans="1:242" s="219" customFormat="1" ht="15" customHeight="1" x14ac:dyDescent="0.3">
      <c r="A360" s="174">
        <v>8.0299999999999994</v>
      </c>
      <c r="B360" s="231"/>
      <c r="C360" s="232" t="e">
        <f>VLOOKUP(BD.PD8[[#This Row],[Pos]],[18]!PPto[#Data],3,FALSE)</f>
        <v>#REF!</v>
      </c>
      <c r="D360" s="174" t="s">
        <v>23</v>
      </c>
      <c r="E360" s="305" t="str">
        <f>IF(BD.PD8[[#This Row],[.]]="*",VLOOKUP(BD.PD8[[#This Row],[Pos]],[18]Presupuesto!A:H,7,FALSE),"")</f>
        <v/>
      </c>
      <c r="F360" s="234" t="s">
        <v>579</v>
      </c>
      <c r="G360" s="174"/>
      <c r="H360" s="174"/>
      <c r="I360" s="174" t="s">
        <v>1326</v>
      </c>
      <c r="J360" s="382">
        <v>75</v>
      </c>
      <c r="K360" s="174" t="s">
        <v>260</v>
      </c>
      <c r="L360" s="383">
        <f>IF(BD.PD8[[#This Row],[Mon]]="DOP",1,HLOOKUP(BD.PD8[[#This Row],[Mon]],Data!$J$1:$K$2,2,FALSE))</f>
        <v>1</v>
      </c>
      <c r="M360" s="384">
        <v>6319.4633636363633</v>
      </c>
      <c r="N360" s="243">
        <f>BD.PD8[[#This Row],[Cant.]]*BD.PD8[[#This Row],[ Tasa ]]*BD.PD8[[#This Row],[ Precio Und.]]</f>
        <v>473959.75227272726</v>
      </c>
      <c r="O360" s="386">
        <v>0.3</v>
      </c>
      <c r="P360" s="243">
        <f>IF(BD.PD8[[#This Row],[Liquid. '[%']]]&lt;&gt;0,(BD.PD8[[#This Row],[Valor Neto '[DOP']]]*BD.PD8[[#This Row],[Liquid. '[%']]])+BD.PD8[[#This Row],[Valor Neto '[DOP']]],BD.PD8[[#This Row],[Valor Neto '[DOP']]])</f>
        <v>616147.67795454548</v>
      </c>
      <c r="Q360" s="243">
        <f>BD.PD8[[#This Row],[Ppto. Orden Interna '[DOP']]]/HLOOKUP("USD",Data!$J$1:$K$2,2,FALSE)</f>
        <v>9479.1950454545458</v>
      </c>
      <c r="R360" s="381" t="s">
        <v>575</v>
      </c>
      <c r="S360" s="387"/>
      <c r="T360" s="387"/>
      <c r="U360" s="492" t="s">
        <v>542</v>
      </c>
      <c r="V360" s="493">
        <v>801673</v>
      </c>
      <c r="W360" s="494" t="s">
        <v>576</v>
      </c>
      <c r="X360" s="495">
        <v>12</v>
      </c>
      <c r="Y360" s="388">
        <v>0.5</v>
      </c>
      <c r="Z360" s="243">
        <f>BD.PD8[[#This Row],[Av.P1 '[%']]]*BD.PD8[[#This Row],[Ppto. Orden Interna '[DOP']]]</f>
        <v>308073.83897727274</v>
      </c>
      <c r="AA360" s="495">
        <v>14</v>
      </c>
      <c r="AB360" s="388">
        <v>0.5</v>
      </c>
      <c r="AC360" s="243">
        <f>BD.PD8[[#This Row],[Av.P2 '[%']]]*BD.PD8[[#This Row],[Ppto. Orden Interna '[DOP']]]</f>
        <v>308073.83897727274</v>
      </c>
      <c r="AD360" s="249"/>
      <c r="AE360" s="389"/>
      <c r="AF360" s="243">
        <f>BD.PD8[[#This Row],[Av.P3 '[%']]]*BD.PD8[[#This Row],[Ppto. Orden Interna '[DOP']]]</f>
        <v>0</v>
      </c>
      <c r="AG360" s="243"/>
      <c r="AH360" s="243"/>
      <c r="AI360" s="243"/>
      <c r="AJ360" s="243"/>
      <c r="AK360" s="243"/>
      <c r="AL360" s="243"/>
      <c r="AM360" s="496">
        <f>BD.PD8[[#This Row],[Pago 3]]+BD.PD8[[#This Row],[Pago 2]]+BD.PD8[[#This Row],[Pago 1]]</f>
        <v>616147.67795454548</v>
      </c>
      <c r="AN360" s="308" t="s">
        <v>244</v>
      </c>
      <c r="AO360" s="308" t="s">
        <v>245</v>
      </c>
      <c r="AP360" s="308" t="s">
        <v>246</v>
      </c>
      <c r="AQ360" s="308" t="s">
        <v>247</v>
      </c>
      <c r="AR360" s="308">
        <v>594</v>
      </c>
      <c r="AS360" s="308" t="s">
        <v>248</v>
      </c>
      <c r="AT360" s="249" t="s">
        <v>1356</v>
      </c>
      <c r="AU360" s="306"/>
      <c r="AV360" s="306"/>
      <c r="AW360" s="306"/>
      <c r="AX360" s="306"/>
      <c r="AY360" s="306"/>
      <c r="AZ360" s="306"/>
      <c r="BA360" s="306"/>
      <c r="BB360" s="306"/>
      <c r="BC360" s="306"/>
      <c r="BD360" s="306"/>
      <c r="BE360" s="306"/>
      <c r="BF360" s="306"/>
      <c r="BG360" s="306"/>
      <c r="BH360" s="306"/>
      <c r="BI360" s="306"/>
      <c r="BJ360" s="306"/>
      <c r="BK360" s="306"/>
      <c r="BL360" s="306"/>
      <c r="BM360" s="306"/>
      <c r="BN360" s="306"/>
      <c r="BO360" s="306"/>
      <c r="BP360" s="306"/>
      <c r="BQ360" s="306"/>
      <c r="BR360" s="306"/>
      <c r="BS360" s="306"/>
      <c r="BT360" s="306"/>
      <c r="BU360" s="306"/>
      <c r="BV360" s="306"/>
      <c r="BW360" s="306"/>
      <c r="BX360" s="306"/>
      <c r="BY360" s="306"/>
      <c r="BZ360" s="306"/>
      <c r="CA360" s="306"/>
      <c r="CB360" s="306"/>
      <c r="CC360" s="306"/>
      <c r="CD360" s="306"/>
      <c r="CE360" s="306"/>
      <c r="CF360" s="306"/>
      <c r="CG360" s="306"/>
      <c r="CH360" s="306"/>
      <c r="CI360" s="306"/>
      <c r="CJ360" s="306"/>
      <c r="CK360" s="306"/>
      <c r="CL360" s="306"/>
      <c r="CM360" s="306"/>
      <c r="CN360" s="306"/>
      <c r="CO360" s="306"/>
      <c r="CP360" s="306"/>
      <c r="CQ360" s="306"/>
      <c r="CR360" s="306"/>
      <c r="CS360" s="306"/>
      <c r="CT360" s="306"/>
      <c r="CU360" s="306"/>
      <c r="CV360" s="306"/>
      <c r="CW360" s="306"/>
      <c r="CX360" s="306"/>
      <c r="CY360" s="306"/>
      <c r="CZ360" s="306"/>
      <c r="DA360" s="306"/>
      <c r="DB360" s="306"/>
      <c r="DC360" s="306"/>
      <c r="DD360" s="306"/>
      <c r="DE360" s="306"/>
      <c r="DF360" s="306"/>
      <c r="DG360" s="306"/>
      <c r="DH360" s="306"/>
      <c r="DI360" s="306"/>
      <c r="DJ360" s="306"/>
      <c r="DK360" s="306"/>
      <c r="DL360" s="306"/>
      <c r="DM360" s="306"/>
      <c r="DN360" s="306"/>
      <c r="DO360" s="306"/>
      <c r="DP360" s="306"/>
      <c r="DQ360" s="306"/>
      <c r="DR360" s="306"/>
      <c r="DS360" s="306"/>
      <c r="DT360" s="306"/>
      <c r="DU360" s="306"/>
      <c r="DV360" s="306"/>
      <c r="DW360" s="306"/>
      <c r="DX360" s="306"/>
      <c r="DY360" s="306"/>
      <c r="DZ360" s="306"/>
      <c r="EA360" s="306"/>
      <c r="EB360" s="306"/>
      <c r="EC360" s="306"/>
      <c r="ED360" s="306"/>
      <c r="EE360" s="306"/>
      <c r="EF360" s="306"/>
      <c r="EG360" s="306"/>
      <c r="EH360" s="306"/>
      <c r="EI360" s="306"/>
      <c r="EJ360" s="306"/>
      <c r="EK360" s="306"/>
      <c r="EL360" s="306"/>
      <c r="EM360" s="306"/>
      <c r="EN360" s="306"/>
      <c r="EO360" s="306"/>
      <c r="EP360" s="306"/>
      <c r="EQ360" s="306"/>
      <c r="ER360" s="306"/>
      <c r="ES360" s="306"/>
      <c r="ET360" s="306"/>
      <c r="EU360" s="306"/>
      <c r="EV360" s="306"/>
      <c r="EW360" s="306"/>
      <c r="EX360" s="306"/>
      <c r="EY360" s="306"/>
      <c r="EZ360" s="306"/>
      <c r="FA360" s="306"/>
      <c r="FB360" s="306"/>
      <c r="FC360" s="306"/>
      <c r="FD360" s="306"/>
      <c r="FE360" s="306"/>
      <c r="FF360" s="306"/>
      <c r="FG360" s="306"/>
      <c r="FH360" s="306"/>
      <c r="FI360" s="306"/>
      <c r="FJ360" s="306"/>
      <c r="FK360" s="306"/>
      <c r="FL360" s="306"/>
      <c r="FM360" s="306"/>
      <c r="FN360" s="306"/>
      <c r="FO360" s="306"/>
      <c r="FP360" s="306"/>
      <c r="FQ360" s="306"/>
      <c r="FR360" s="306"/>
      <c r="FS360" s="306"/>
      <c r="FT360" s="306"/>
      <c r="FU360" s="306"/>
      <c r="FV360" s="306"/>
      <c r="FW360" s="306"/>
      <c r="FX360" s="306"/>
      <c r="FY360" s="306"/>
      <c r="FZ360" s="306"/>
      <c r="GA360" s="306"/>
      <c r="GB360" s="306"/>
      <c r="GC360" s="306"/>
      <c r="GD360" s="306"/>
      <c r="GE360" s="306"/>
      <c r="GF360" s="306"/>
      <c r="GG360" s="306"/>
      <c r="GH360" s="306"/>
      <c r="GI360" s="306"/>
      <c r="GJ360" s="306"/>
      <c r="GK360" s="306"/>
      <c r="GL360" s="306"/>
      <c r="GM360" s="306"/>
      <c r="GN360" s="306"/>
      <c r="GO360" s="306"/>
      <c r="GP360" s="306"/>
      <c r="GQ360" s="306"/>
      <c r="GR360" s="306"/>
      <c r="GS360" s="306"/>
      <c r="GT360" s="306"/>
      <c r="GU360" s="306"/>
      <c r="GV360" s="306"/>
      <c r="GW360" s="306"/>
      <c r="GX360" s="306"/>
      <c r="GY360" s="306"/>
      <c r="GZ360" s="306"/>
      <c r="HA360" s="306"/>
      <c r="HB360" s="306"/>
      <c r="HC360" s="306"/>
      <c r="HD360" s="306"/>
      <c r="HE360" s="306"/>
      <c r="HF360" s="306"/>
      <c r="HG360" s="306"/>
      <c r="HH360" s="306"/>
      <c r="HI360" s="306"/>
      <c r="HJ360" s="306"/>
      <c r="HK360" s="306"/>
      <c r="HL360" s="306"/>
      <c r="HM360" s="306"/>
      <c r="HN360" s="306"/>
      <c r="HO360" s="306"/>
      <c r="HP360" s="306"/>
      <c r="HQ360" s="306"/>
      <c r="HR360" s="306"/>
      <c r="HS360" s="306"/>
      <c r="HT360" s="306"/>
      <c r="HU360" s="306"/>
      <c r="HV360" s="306"/>
      <c r="HW360" s="306"/>
      <c r="HX360" s="306"/>
      <c r="HY360" s="306"/>
      <c r="HZ360" s="306"/>
      <c r="IA360" s="306"/>
      <c r="IB360" s="306"/>
      <c r="IC360" s="306"/>
      <c r="ID360" s="306"/>
      <c r="IE360" s="306"/>
      <c r="IF360" s="306"/>
      <c r="IG360" s="306"/>
      <c r="IH360" s="306"/>
    </row>
    <row r="361" spans="1:242" s="219" customFormat="1" ht="15" customHeight="1" x14ac:dyDescent="0.3">
      <c r="A361" s="174">
        <v>8.0299999999999994</v>
      </c>
      <c r="B361" s="231"/>
      <c r="C361" s="232" t="e">
        <f>VLOOKUP(BD.PD8[[#This Row],[Pos]],[18]!PPto[#Data],3,FALSE)</f>
        <v>#REF!</v>
      </c>
      <c r="D361" s="174" t="s">
        <v>23</v>
      </c>
      <c r="E361" s="305" t="str">
        <f>IF(BD.PD8[[#This Row],[.]]="*",VLOOKUP(BD.PD8[[#This Row],[Pos]],[18]Presupuesto!A:H,7,FALSE),"")</f>
        <v/>
      </c>
      <c r="F361" s="234" t="s">
        <v>580</v>
      </c>
      <c r="G361" s="174"/>
      <c r="H361" s="174"/>
      <c r="I361" s="174" t="s">
        <v>1326</v>
      </c>
      <c r="J361" s="382">
        <v>3</v>
      </c>
      <c r="K361" s="174" t="s">
        <v>260</v>
      </c>
      <c r="L361" s="383">
        <f>IF(BD.PD8[[#This Row],[Mon]]="DOP",1,HLOOKUP(BD.PD8[[#This Row],[Mon]],Data!$J$1:$K$2,2,FALSE))</f>
        <v>1</v>
      </c>
      <c r="M361" s="384">
        <v>5806.3549999999996</v>
      </c>
      <c r="N361" s="243">
        <f>BD.PD8[[#This Row],[Cant.]]*BD.PD8[[#This Row],[ Tasa ]]*BD.PD8[[#This Row],[ Precio Und.]]</f>
        <v>17419.064999999999</v>
      </c>
      <c r="O361" s="386">
        <v>0.3</v>
      </c>
      <c r="P361" s="243">
        <f>IF(BD.PD8[[#This Row],[Liquid. '[%']]]&lt;&gt;0,(BD.PD8[[#This Row],[Valor Neto '[DOP']]]*BD.PD8[[#This Row],[Liquid. '[%']]])+BD.PD8[[#This Row],[Valor Neto '[DOP']]],BD.PD8[[#This Row],[Valor Neto '[DOP']]])</f>
        <v>22644.784499999998</v>
      </c>
      <c r="Q361" s="243">
        <f>BD.PD8[[#This Row],[Ppto. Orden Interna '[DOP']]]/HLOOKUP("USD",Data!$J$1:$K$2,2,FALSE)</f>
        <v>348.38129999999995</v>
      </c>
      <c r="R361" s="381" t="s">
        <v>575</v>
      </c>
      <c r="S361" s="387"/>
      <c r="T361" s="387"/>
      <c r="U361" s="492" t="s">
        <v>542</v>
      </c>
      <c r="V361" s="493">
        <v>801673</v>
      </c>
      <c r="W361" s="494" t="s">
        <v>576</v>
      </c>
      <c r="X361" s="495">
        <v>12</v>
      </c>
      <c r="Y361" s="388">
        <v>0.5</v>
      </c>
      <c r="Z361" s="243">
        <f>BD.PD8[[#This Row],[Av.P1 '[%']]]*BD.PD8[[#This Row],[Ppto. Orden Interna '[DOP']]]</f>
        <v>11322.392249999999</v>
      </c>
      <c r="AA361" s="495">
        <v>14</v>
      </c>
      <c r="AB361" s="388">
        <v>0.5</v>
      </c>
      <c r="AC361" s="243">
        <f>BD.PD8[[#This Row],[Av.P2 '[%']]]*BD.PD8[[#This Row],[Ppto. Orden Interna '[DOP']]]</f>
        <v>11322.392249999999</v>
      </c>
      <c r="AD361" s="249"/>
      <c r="AE361" s="389"/>
      <c r="AF361" s="243">
        <f>BD.PD8[[#This Row],[Av.P3 '[%']]]*BD.PD8[[#This Row],[Ppto. Orden Interna '[DOP']]]</f>
        <v>0</v>
      </c>
      <c r="AG361" s="243"/>
      <c r="AH361" s="243"/>
      <c r="AI361" s="243"/>
      <c r="AJ361" s="243"/>
      <c r="AK361" s="243"/>
      <c r="AL361" s="243"/>
      <c r="AM361" s="496">
        <f>BD.PD8[[#This Row],[Pago 3]]+BD.PD8[[#This Row],[Pago 2]]+BD.PD8[[#This Row],[Pago 1]]</f>
        <v>22644.784499999998</v>
      </c>
      <c r="AN361" s="308" t="s">
        <v>244</v>
      </c>
      <c r="AO361" s="308" t="s">
        <v>245</v>
      </c>
      <c r="AP361" s="308" t="s">
        <v>246</v>
      </c>
      <c r="AQ361" s="308" t="s">
        <v>247</v>
      </c>
      <c r="AR361" s="308">
        <v>594</v>
      </c>
      <c r="AS361" s="308" t="s">
        <v>248</v>
      </c>
      <c r="AT361" s="249" t="s">
        <v>1356</v>
      </c>
      <c r="AU361" s="306"/>
      <c r="AV361" s="306"/>
      <c r="AW361" s="306"/>
      <c r="AX361" s="306"/>
      <c r="AY361" s="306"/>
      <c r="AZ361" s="306"/>
      <c r="BA361" s="306"/>
      <c r="BB361" s="306"/>
      <c r="BC361" s="306"/>
      <c r="BD361" s="306"/>
      <c r="BE361" s="306"/>
      <c r="BF361" s="306"/>
      <c r="BG361" s="306"/>
      <c r="BH361" s="306"/>
      <c r="BI361" s="306"/>
      <c r="BJ361" s="306"/>
      <c r="BK361" s="306"/>
      <c r="BL361" s="306"/>
      <c r="BM361" s="306"/>
      <c r="BN361" s="306"/>
      <c r="BO361" s="306"/>
      <c r="BP361" s="306"/>
      <c r="BQ361" s="306"/>
      <c r="BR361" s="306"/>
      <c r="BS361" s="306"/>
      <c r="BT361" s="306"/>
      <c r="BU361" s="306"/>
      <c r="BV361" s="306"/>
      <c r="BW361" s="306"/>
      <c r="BX361" s="306"/>
      <c r="BY361" s="306"/>
      <c r="BZ361" s="306"/>
      <c r="CA361" s="306"/>
      <c r="CB361" s="306"/>
      <c r="CC361" s="306"/>
      <c r="CD361" s="306"/>
      <c r="CE361" s="306"/>
      <c r="CF361" s="306"/>
      <c r="CG361" s="306"/>
      <c r="CH361" s="306"/>
      <c r="CI361" s="306"/>
      <c r="CJ361" s="306"/>
      <c r="CK361" s="306"/>
      <c r="CL361" s="306"/>
      <c r="CM361" s="306"/>
      <c r="CN361" s="306"/>
      <c r="CO361" s="306"/>
      <c r="CP361" s="306"/>
      <c r="CQ361" s="306"/>
      <c r="CR361" s="306"/>
      <c r="CS361" s="306"/>
      <c r="CT361" s="306"/>
      <c r="CU361" s="306"/>
      <c r="CV361" s="306"/>
      <c r="CW361" s="306"/>
      <c r="CX361" s="306"/>
      <c r="CY361" s="306"/>
      <c r="CZ361" s="306"/>
      <c r="DA361" s="306"/>
      <c r="DB361" s="306"/>
      <c r="DC361" s="306"/>
      <c r="DD361" s="306"/>
      <c r="DE361" s="306"/>
      <c r="DF361" s="306"/>
      <c r="DG361" s="306"/>
      <c r="DH361" s="306"/>
      <c r="DI361" s="306"/>
      <c r="DJ361" s="306"/>
      <c r="DK361" s="306"/>
      <c r="DL361" s="306"/>
      <c r="DM361" s="306"/>
      <c r="DN361" s="306"/>
      <c r="DO361" s="306"/>
      <c r="DP361" s="306"/>
      <c r="DQ361" s="306"/>
      <c r="DR361" s="306"/>
      <c r="DS361" s="306"/>
      <c r="DT361" s="306"/>
      <c r="DU361" s="306"/>
      <c r="DV361" s="306"/>
      <c r="DW361" s="306"/>
      <c r="DX361" s="306"/>
      <c r="DY361" s="306"/>
      <c r="DZ361" s="306"/>
      <c r="EA361" s="306"/>
      <c r="EB361" s="306"/>
      <c r="EC361" s="306"/>
      <c r="ED361" s="306"/>
      <c r="EE361" s="306"/>
      <c r="EF361" s="306"/>
      <c r="EG361" s="306"/>
      <c r="EH361" s="306"/>
      <c r="EI361" s="306"/>
      <c r="EJ361" s="306"/>
      <c r="EK361" s="306"/>
      <c r="EL361" s="306"/>
      <c r="EM361" s="306"/>
      <c r="EN361" s="306"/>
      <c r="EO361" s="306"/>
      <c r="EP361" s="306"/>
      <c r="EQ361" s="306"/>
      <c r="ER361" s="306"/>
      <c r="ES361" s="306"/>
      <c r="ET361" s="306"/>
      <c r="EU361" s="306"/>
      <c r="EV361" s="306"/>
      <c r="EW361" s="306"/>
      <c r="EX361" s="306"/>
      <c r="EY361" s="306"/>
      <c r="EZ361" s="306"/>
      <c r="FA361" s="306"/>
      <c r="FB361" s="306"/>
      <c r="FC361" s="306"/>
      <c r="FD361" s="306"/>
      <c r="FE361" s="306"/>
      <c r="FF361" s="306"/>
      <c r="FG361" s="306"/>
      <c r="FH361" s="306"/>
      <c r="FI361" s="306"/>
      <c r="FJ361" s="306"/>
      <c r="FK361" s="306"/>
      <c r="FL361" s="306"/>
      <c r="FM361" s="306"/>
      <c r="FN361" s="306"/>
      <c r="FO361" s="306"/>
      <c r="FP361" s="306"/>
      <c r="FQ361" s="306"/>
      <c r="FR361" s="306"/>
      <c r="FS361" s="306"/>
      <c r="FT361" s="306"/>
      <c r="FU361" s="306"/>
      <c r="FV361" s="306"/>
      <c r="FW361" s="306"/>
      <c r="FX361" s="306"/>
      <c r="FY361" s="306"/>
      <c r="FZ361" s="306"/>
      <c r="GA361" s="306"/>
      <c r="GB361" s="306"/>
      <c r="GC361" s="306"/>
      <c r="GD361" s="306"/>
      <c r="GE361" s="306"/>
      <c r="GF361" s="306"/>
      <c r="GG361" s="306"/>
      <c r="GH361" s="306"/>
      <c r="GI361" s="306"/>
      <c r="GJ361" s="306"/>
      <c r="GK361" s="306"/>
      <c r="GL361" s="306"/>
      <c r="GM361" s="306"/>
      <c r="GN361" s="306"/>
      <c r="GO361" s="306"/>
      <c r="GP361" s="306"/>
      <c r="GQ361" s="306"/>
      <c r="GR361" s="306"/>
      <c r="GS361" s="306"/>
      <c r="GT361" s="306"/>
      <c r="GU361" s="306"/>
      <c r="GV361" s="306"/>
      <c r="GW361" s="306"/>
      <c r="GX361" s="306"/>
      <c r="GY361" s="306"/>
      <c r="GZ361" s="306"/>
      <c r="HA361" s="306"/>
      <c r="HB361" s="306"/>
      <c r="HC361" s="306"/>
      <c r="HD361" s="306"/>
      <c r="HE361" s="306"/>
      <c r="HF361" s="306"/>
      <c r="HG361" s="306"/>
      <c r="HH361" s="306"/>
      <c r="HI361" s="306"/>
      <c r="HJ361" s="306"/>
      <c r="HK361" s="306"/>
      <c r="HL361" s="306"/>
      <c r="HM361" s="306"/>
      <c r="HN361" s="306"/>
      <c r="HO361" s="306"/>
      <c r="HP361" s="306"/>
      <c r="HQ361" s="306"/>
      <c r="HR361" s="306"/>
      <c r="HS361" s="306"/>
      <c r="HT361" s="306"/>
      <c r="HU361" s="306"/>
      <c r="HV361" s="306"/>
      <c r="HW361" s="306"/>
      <c r="HX361" s="306"/>
      <c r="HY361" s="306"/>
      <c r="HZ361" s="306"/>
      <c r="IA361" s="306"/>
      <c r="IB361" s="306"/>
      <c r="IC361" s="306"/>
      <c r="ID361" s="306"/>
      <c r="IE361" s="306"/>
      <c r="IF361" s="306"/>
      <c r="IG361" s="306"/>
      <c r="IH361" s="306"/>
    </row>
    <row r="362" spans="1:242" s="219" customFormat="1" ht="15" customHeight="1" x14ac:dyDescent="0.3">
      <c r="A362" s="174">
        <v>8.0299999999999994</v>
      </c>
      <c r="B362" s="231"/>
      <c r="C362" s="232" t="e">
        <f>VLOOKUP(BD.PD8[[#This Row],[Pos]],[18]!PPto[#Data],3,FALSE)</f>
        <v>#REF!</v>
      </c>
      <c r="D362" s="174" t="s">
        <v>23</v>
      </c>
      <c r="E362" s="305" t="str">
        <f>IF(BD.PD8[[#This Row],[.]]="*",VLOOKUP(BD.PD8[[#This Row],[Pos]],[18]Presupuesto!A:H,7,FALSE),"")</f>
        <v/>
      </c>
      <c r="F362" s="234" t="s">
        <v>581</v>
      </c>
      <c r="G362" s="174"/>
      <c r="H362" s="174"/>
      <c r="I362" s="174" t="s">
        <v>1326</v>
      </c>
      <c r="J362" s="382">
        <v>1</v>
      </c>
      <c r="K362" s="174" t="s">
        <v>260</v>
      </c>
      <c r="L362" s="383">
        <f>IF(BD.PD8[[#This Row],[Mon]]="DOP",1,HLOOKUP(BD.PD8[[#This Row],[Mon]],Data!$J$1:$K$2,2,FALSE))</f>
        <v>1</v>
      </c>
      <c r="M362" s="384">
        <v>95330.28</v>
      </c>
      <c r="N362" s="243">
        <f>BD.PD8[[#This Row],[Cant.]]*BD.PD8[[#This Row],[ Tasa ]]*BD.PD8[[#This Row],[ Precio Und.]]</f>
        <v>95330.28</v>
      </c>
      <c r="O362" s="386">
        <v>0.3</v>
      </c>
      <c r="P362" s="243">
        <f>IF(BD.PD8[[#This Row],[Liquid. '[%']]]&lt;&gt;0,(BD.PD8[[#This Row],[Valor Neto '[DOP']]]*BD.PD8[[#This Row],[Liquid. '[%']]])+BD.PD8[[#This Row],[Valor Neto '[DOP']]],BD.PD8[[#This Row],[Valor Neto '[DOP']]])</f>
        <v>123929.364</v>
      </c>
      <c r="Q362" s="243">
        <f>BD.PD8[[#This Row],[Ppto. Orden Interna '[DOP']]]/HLOOKUP("USD",Data!$J$1:$K$2,2,FALSE)</f>
        <v>1906.6056000000001</v>
      </c>
      <c r="R362" s="381" t="s">
        <v>582</v>
      </c>
      <c r="S362" s="387"/>
      <c r="T362" s="387"/>
      <c r="U362" s="492" t="s">
        <v>542</v>
      </c>
      <c r="V362" s="493">
        <v>801673</v>
      </c>
      <c r="W362" s="494" t="s">
        <v>576</v>
      </c>
      <c r="X362" s="495">
        <v>12</v>
      </c>
      <c r="Y362" s="388">
        <v>0.5</v>
      </c>
      <c r="Z362" s="243">
        <f>BD.PD8[[#This Row],[Av.P1 '[%']]]*BD.PD8[[#This Row],[Ppto. Orden Interna '[DOP']]]</f>
        <v>61964.682000000001</v>
      </c>
      <c r="AA362" s="495">
        <v>14</v>
      </c>
      <c r="AB362" s="388">
        <v>0.5</v>
      </c>
      <c r="AC362" s="243">
        <f>BD.PD8[[#This Row],[Av.P2 '[%']]]*BD.PD8[[#This Row],[Ppto. Orden Interna '[DOP']]]</f>
        <v>61964.682000000001</v>
      </c>
      <c r="AD362" s="249"/>
      <c r="AE362" s="389"/>
      <c r="AF362" s="243">
        <f>BD.PD8[[#This Row],[Av.P3 '[%']]]*BD.PD8[[#This Row],[Ppto. Orden Interna '[DOP']]]</f>
        <v>0</v>
      </c>
      <c r="AG362" s="243"/>
      <c r="AH362" s="243"/>
      <c r="AI362" s="243"/>
      <c r="AJ362" s="243"/>
      <c r="AK362" s="243"/>
      <c r="AL362" s="243"/>
      <c r="AM362" s="496">
        <f>BD.PD8[[#This Row],[Pago 3]]+BD.PD8[[#This Row],[Pago 2]]+BD.PD8[[#This Row],[Pago 1]]</f>
        <v>123929.364</v>
      </c>
      <c r="AN362" s="308" t="s">
        <v>244</v>
      </c>
      <c r="AO362" s="308" t="s">
        <v>245</v>
      </c>
      <c r="AP362" s="308" t="s">
        <v>246</v>
      </c>
      <c r="AQ362" s="308" t="s">
        <v>247</v>
      </c>
      <c r="AR362" s="308">
        <v>594</v>
      </c>
      <c r="AS362" s="308" t="s">
        <v>248</v>
      </c>
      <c r="AT362" s="249" t="s">
        <v>1356</v>
      </c>
      <c r="AU362" s="306"/>
      <c r="AV362" s="306"/>
      <c r="AW362" s="306"/>
      <c r="AX362" s="306"/>
      <c r="AY362" s="306"/>
      <c r="AZ362" s="306"/>
      <c r="BA362" s="306"/>
      <c r="BB362" s="306"/>
      <c r="BC362" s="306"/>
      <c r="BD362" s="306"/>
      <c r="BE362" s="306"/>
      <c r="BF362" s="306"/>
      <c r="BG362" s="306"/>
      <c r="BH362" s="306"/>
      <c r="BI362" s="306"/>
      <c r="BJ362" s="306"/>
      <c r="BK362" s="306"/>
      <c r="BL362" s="306"/>
      <c r="BM362" s="306"/>
      <c r="BN362" s="306"/>
      <c r="BO362" s="306"/>
      <c r="BP362" s="306"/>
      <c r="BQ362" s="306"/>
      <c r="BR362" s="306"/>
      <c r="BS362" s="306"/>
      <c r="BT362" s="306"/>
      <c r="BU362" s="306"/>
      <c r="BV362" s="306"/>
      <c r="BW362" s="306"/>
      <c r="BX362" s="306"/>
      <c r="BY362" s="306"/>
      <c r="BZ362" s="306"/>
      <c r="CA362" s="306"/>
      <c r="CB362" s="306"/>
      <c r="CC362" s="306"/>
      <c r="CD362" s="306"/>
      <c r="CE362" s="306"/>
      <c r="CF362" s="306"/>
      <c r="CG362" s="306"/>
      <c r="CH362" s="306"/>
      <c r="CI362" s="306"/>
      <c r="CJ362" s="306"/>
      <c r="CK362" s="306"/>
      <c r="CL362" s="306"/>
      <c r="CM362" s="306"/>
      <c r="CN362" s="306"/>
      <c r="CO362" s="306"/>
      <c r="CP362" s="306"/>
      <c r="CQ362" s="306"/>
      <c r="CR362" s="306"/>
      <c r="CS362" s="306"/>
      <c r="CT362" s="306"/>
      <c r="CU362" s="306"/>
      <c r="CV362" s="306"/>
      <c r="CW362" s="306"/>
      <c r="CX362" s="306"/>
      <c r="CY362" s="306"/>
      <c r="CZ362" s="306"/>
      <c r="DA362" s="306"/>
      <c r="DB362" s="306"/>
      <c r="DC362" s="306"/>
      <c r="DD362" s="306"/>
      <c r="DE362" s="306"/>
      <c r="DF362" s="306"/>
      <c r="DG362" s="306"/>
      <c r="DH362" s="306"/>
      <c r="DI362" s="306"/>
      <c r="DJ362" s="306"/>
      <c r="DK362" s="306"/>
      <c r="DL362" s="306"/>
      <c r="DM362" s="306"/>
      <c r="DN362" s="306"/>
      <c r="DO362" s="306"/>
      <c r="DP362" s="306"/>
      <c r="DQ362" s="306"/>
      <c r="DR362" s="306"/>
      <c r="DS362" s="306"/>
      <c r="DT362" s="306"/>
      <c r="DU362" s="306"/>
      <c r="DV362" s="306"/>
      <c r="DW362" s="306"/>
      <c r="DX362" s="306"/>
      <c r="DY362" s="306"/>
      <c r="DZ362" s="306"/>
      <c r="EA362" s="306"/>
      <c r="EB362" s="306"/>
      <c r="EC362" s="306"/>
      <c r="ED362" s="306"/>
      <c r="EE362" s="306"/>
      <c r="EF362" s="306"/>
      <c r="EG362" s="306"/>
      <c r="EH362" s="306"/>
      <c r="EI362" s="306"/>
      <c r="EJ362" s="306"/>
      <c r="EK362" s="306"/>
      <c r="EL362" s="306"/>
      <c r="EM362" s="306"/>
      <c r="EN362" s="306"/>
      <c r="EO362" s="306"/>
      <c r="EP362" s="306"/>
      <c r="EQ362" s="306"/>
      <c r="ER362" s="306"/>
      <c r="ES362" s="306"/>
      <c r="ET362" s="306"/>
      <c r="EU362" s="306"/>
      <c r="EV362" s="306"/>
      <c r="EW362" s="306"/>
      <c r="EX362" s="306"/>
      <c r="EY362" s="306"/>
      <c r="EZ362" s="306"/>
      <c r="FA362" s="306"/>
      <c r="FB362" s="306"/>
      <c r="FC362" s="306"/>
      <c r="FD362" s="306"/>
      <c r="FE362" s="306"/>
      <c r="FF362" s="306"/>
      <c r="FG362" s="306"/>
      <c r="FH362" s="306"/>
      <c r="FI362" s="306"/>
      <c r="FJ362" s="306"/>
      <c r="FK362" s="306"/>
      <c r="FL362" s="306"/>
      <c r="FM362" s="306"/>
      <c r="FN362" s="306"/>
      <c r="FO362" s="306"/>
      <c r="FP362" s="306"/>
      <c r="FQ362" s="306"/>
      <c r="FR362" s="306"/>
      <c r="FS362" s="306"/>
      <c r="FT362" s="306"/>
      <c r="FU362" s="306"/>
      <c r="FV362" s="306"/>
      <c r="FW362" s="306"/>
      <c r="FX362" s="306"/>
      <c r="FY362" s="306"/>
      <c r="FZ362" s="306"/>
      <c r="GA362" s="306"/>
      <c r="GB362" s="306"/>
      <c r="GC362" s="306"/>
      <c r="GD362" s="306"/>
      <c r="GE362" s="306"/>
      <c r="GF362" s="306"/>
      <c r="GG362" s="306"/>
      <c r="GH362" s="306"/>
      <c r="GI362" s="306"/>
      <c r="GJ362" s="306"/>
      <c r="GK362" s="306"/>
      <c r="GL362" s="306"/>
      <c r="GM362" s="306"/>
      <c r="GN362" s="306"/>
      <c r="GO362" s="306"/>
      <c r="GP362" s="306"/>
      <c r="GQ362" s="306"/>
      <c r="GR362" s="306"/>
      <c r="GS362" s="306"/>
      <c r="GT362" s="306"/>
      <c r="GU362" s="306"/>
      <c r="GV362" s="306"/>
      <c r="GW362" s="306"/>
      <c r="GX362" s="306"/>
      <c r="GY362" s="306"/>
      <c r="GZ362" s="306"/>
      <c r="HA362" s="306"/>
      <c r="HB362" s="306"/>
      <c r="HC362" s="306"/>
      <c r="HD362" s="306"/>
      <c r="HE362" s="306"/>
      <c r="HF362" s="306"/>
      <c r="HG362" s="306"/>
      <c r="HH362" s="306"/>
      <c r="HI362" s="306"/>
      <c r="HJ362" s="306"/>
      <c r="HK362" s="306"/>
      <c r="HL362" s="306"/>
      <c r="HM362" s="306"/>
      <c r="HN362" s="306"/>
      <c r="HO362" s="306"/>
      <c r="HP362" s="306"/>
      <c r="HQ362" s="306"/>
      <c r="HR362" s="306"/>
      <c r="HS362" s="306"/>
      <c r="HT362" s="306"/>
      <c r="HU362" s="306"/>
      <c r="HV362" s="306"/>
      <c r="HW362" s="306"/>
      <c r="HX362" s="306"/>
      <c r="HY362" s="306"/>
      <c r="HZ362" s="306"/>
      <c r="IA362" s="306"/>
      <c r="IB362" s="306"/>
      <c r="IC362" s="306"/>
      <c r="ID362" s="306"/>
      <c r="IE362" s="306"/>
      <c r="IF362" s="306"/>
      <c r="IG362" s="306"/>
      <c r="IH362" s="306"/>
    </row>
    <row r="363" spans="1:242" s="219" customFormat="1" ht="15" customHeight="1" x14ac:dyDescent="0.3">
      <c r="A363" s="174">
        <v>8.0299999999999994</v>
      </c>
      <c r="B363" s="231"/>
      <c r="C363" s="232" t="e">
        <f>VLOOKUP(BD.PD8[[#This Row],[Pos]],[18]!PPto[#Data],3,FALSE)</f>
        <v>#REF!</v>
      </c>
      <c r="D363" s="174" t="s">
        <v>23</v>
      </c>
      <c r="E363" s="305" t="str">
        <f>IF(BD.PD8[[#This Row],[.]]="*",VLOOKUP(BD.PD8[[#This Row],[Pos]],[18]Presupuesto!A:H,7,FALSE),"")</f>
        <v/>
      </c>
      <c r="F363" s="234" t="s">
        <v>583</v>
      </c>
      <c r="G363" s="174"/>
      <c r="H363" s="174"/>
      <c r="I363" s="174" t="s">
        <v>1326</v>
      </c>
      <c r="J363" s="382">
        <v>2</v>
      </c>
      <c r="K363" s="174" t="s">
        <v>260</v>
      </c>
      <c r="L363" s="383">
        <f>IF(BD.PD8[[#This Row],[Mon]]="DOP",1,HLOOKUP(BD.PD8[[#This Row],[Mon]],Data!$J$1:$K$2,2,FALSE))</f>
        <v>1</v>
      </c>
      <c r="M363" s="384">
        <v>6189.2379999999994</v>
      </c>
      <c r="N363" s="243">
        <f>BD.PD8[[#This Row],[Cant.]]*BD.PD8[[#This Row],[ Tasa ]]*BD.PD8[[#This Row],[ Precio Und.]]</f>
        <v>12378.475999999999</v>
      </c>
      <c r="O363" s="386">
        <v>0.3</v>
      </c>
      <c r="P363" s="243">
        <f>IF(BD.PD8[[#This Row],[Liquid. '[%']]]&lt;&gt;0,(BD.PD8[[#This Row],[Valor Neto '[DOP']]]*BD.PD8[[#This Row],[Liquid. '[%']]])+BD.PD8[[#This Row],[Valor Neto '[DOP']]],BD.PD8[[#This Row],[Valor Neto '[DOP']]])</f>
        <v>16092.018799999998</v>
      </c>
      <c r="Q363" s="243">
        <f>BD.PD8[[#This Row],[Ppto. Orden Interna '[DOP']]]/HLOOKUP("USD",Data!$J$1:$K$2,2,FALSE)</f>
        <v>247.56951999999998</v>
      </c>
      <c r="R363" s="381" t="s">
        <v>584</v>
      </c>
      <c r="S363" s="387"/>
      <c r="T363" s="387"/>
      <c r="U363" s="492" t="s">
        <v>542</v>
      </c>
      <c r="V363" s="493">
        <v>801673</v>
      </c>
      <c r="W363" s="494" t="s">
        <v>576</v>
      </c>
      <c r="X363" s="495">
        <v>12</v>
      </c>
      <c r="Y363" s="388">
        <v>0.5</v>
      </c>
      <c r="Z363" s="243">
        <f>BD.PD8[[#This Row],[Av.P1 '[%']]]*BD.PD8[[#This Row],[Ppto. Orden Interna '[DOP']]]</f>
        <v>8046.009399999999</v>
      </c>
      <c r="AA363" s="495">
        <v>14</v>
      </c>
      <c r="AB363" s="388">
        <v>0.5</v>
      </c>
      <c r="AC363" s="243">
        <f>BD.PD8[[#This Row],[Av.P2 '[%']]]*BD.PD8[[#This Row],[Ppto. Orden Interna '[DOP']]]</f>
        <v>8046.009399999999</v>
      </c>
      <c r="AD363" s="249"/>
      <c r="AE363" s="389"/>
      <c r="AF363" s="243">
        <f>BD.PD8[[#This Row],[Av.P3 '[%']]]*BD.PD8[[#This Row],[Ppto. Orden Interna '[DOP']]]</f>
        <v>0</v>
      </c>
      <c r="AG363" s="243"/>
      <c r="AH363" s="243"/>
      <c r="AI363" s="243"/>
      <c r="AJ363" s="243"/>
      <c r="AK363" s="243"/>
      <c r="AL363" s="243"/>
      <c r="AM363" s="496">
        <f>BD.PD8[[#This Row],[Pago 3]]+BD.PD8[[#This Row],[Pago 2]]+BD.PD8[[#This Row],[Pago 1]]</f>
        <v>16092.018799999998</v>
      </c>
      <c r="AN363" s="308" t="s">
        <v>244</v>
      </c>
      <c r="AO363" s="308" t="s">
        <v>245</v>
      </c>
      <c r="AP363" s="308" t="s">
        <v>246</v>
      </c>
      <c r="AQ363" s="308" t="s">
        <v>247</v>
      </c>
      <c r="AR363" s="308">
        <v>594</v>
      </c>
      <c r="AS363" s="308" t="s">
        <v>248</v>
      </c>
      <c r="AT363" s="249" t="s">
        <v>1356</v>
      </c>
      <c r="AU363" s="306"/>
      <c r="AV363" s="306"/>
      <c r="AW363" s="306"/>
      <c r="AX363" s="306"/>
      <c r="AY363" s="306"/>
      <c r="AZ363" s="306"/>
      <c r="BA363" s="306"/>
      <c r="BB363" s="306"/>
      <c r="BC363" s="306"/>
      <c r="BD363" s="306"/>
      <c r="BE363" s="306"/>
      <c r="BF363" s="306"/>
      <c r="BG363" s="306"/>
      <c r="BH363" s="306"/>
      <c r="BI363" s="306"/>
      <c r="BJ363" s="306"/>
      <c r="BK363" s="306"/>
      <c r="BL363" s="306"/>
      <c r="BM363" s="306"/>
      <c r="BN363" s="306"/>
      <c r="BO363" s="306"/>
      <c r="BP363" s="306"/>
      <c r="BQ363" s="306"/>
      <c r="BR363" s="306"/>
      <c r="BS363" s="306"/>
      <c r="BT363" s="306"/>
      <c r="BU363" s="306"/>
      <c r="BV363" s="306"/>
      <c r="BW363" s="306"/>
      <c r="BX363" s="306"/>
      <c r="BY363" s="306"/>
      <c r="BZ363" s="306"/>
      <c r="CA363" s="306"/>
      <c r="CB363" s="306"/>
      <c r="CC363" s="306"/>
      <c r="CD363" s="306"/>
      <c r="CE363" s="306"/>
      <c r="CF363" s="306"/>
      <c r="CG363" s="306"/>
      <c r="CH363" s="306"/>
      <c r="CI363" s="306"/>
      <c r="CJ363" s="306"/>
      <c r="CK363" s="306"/>
      <c r="CL363" s="306"/>
      <c r="CM363" s="306"/>
      <c r="CN363" s="306"/>
      <c r="CO363" s="306"/>
      <c r="CP363" s="306"/>
      <c r="CQ363" s="306"/>
      <c r="CR363" s="306"/>
      <c r="CS363" s="306"/>
      <c r="CT363" s="306"/>
      <c r="CU363" s="306"/>
      <c r="CV363" s="306"/>
      <c r="CW363" s="306"/>
      <c r="CX363" s="306"/>
      <c r="CY363" s="306"/>
      <c r="CZ363" s="306"/>
      <c r="DA363" s="306"/>
      <c r="DB363" s="306"/>
      <c r="DC363" s="306"/>
      <c r="DD363" s="306"/>
      <c r="DE363" s="306"/>
      <c r="DF363" s="306"/>
      <c r="DG363" s="306"/>
      <c r="DH363" s="306"/>
      <c r="DI363" s="306"/>
      <c r="DJ363" s="306"/>
      <c r="DK363" s="306"/>
      <c r="DL363" s="306"/>
      <c r="DM363" s="306"/>
      <c r="DN363" s="306"/>
      <c r="DO363" s="306"/>
      <c r="DP363" s="306"/>
      <c r="DQ363" s="306"/>
      <c r="DR363" s="306"/>
      <c r="DS363" s="306"/>
      <c r="DT363" s="306"/>
      <c r="DU363" s="306"/>
      <c r="DV363" s="306"/>
      <c r="DW363" s="306"/>
      <c r="DX363" s="306"/>
      <c r="DY363" s="306"/>
      <c r="DZ363" s="306"/>
      <c r="EA363" s="306"/>
      <c r="EB363" s="306"/>
      <c r="EC363" s="306"/>
      <c r="ED363" s="306"/>
      <c r="EE363" s="306"/>
      <c r="EF363" s="306"/>
      <c r="EG363" s="306"/>
      <c r="EH363" s="306"/>
      <c r="EI363" s="306"/>
      <c r="EJ363" s="306"/>
      <c r="EK363" s="306"/>
      <c r="EL363" s="306"/>
      <c r="EM363" s="306"/>
      <c r="EN363" s="306"/>
      <c r="EO363" s="306"/>
      <c r="EP363" s="306"/>
      <c r="EQ363" s="306"/>
      <c r="ER363" s="306"/>
      <c r="ES363" s="306"/>
      <c r="ET363" s="306"/>
      <c r="EU363" s="306"/>
      <c r="EV363" s="306"/>
      <c r="EW363" s="306"/>
      <c r="EX363" s="306"/>
      <c r="EY363" s="306"/>
      <c r="EZ363" s="306"/>
      <c r="FA363" s="306"/>
      <c r="FB363" s="306"/>
      <c r="FC363" s="306"/>
      <c r="FD363" s="306"/>
      <c r="FE363" s="306"/>
      <c r="FF363" s="306"/>
      <c r="FG363" s="306"/>
      <c r="FH363" s="306"/>
      <c r="FI363" s="306"/>
      <c r="FJ363" s="306"/>
      <c r="FK363" s="306"/>
      <c r="FL363" s="306"/>
      <c r="FM363" s="306"/>
      <c r="FN363" s="306"/>
      <c r="FO363" s="306"/>
      <c r="FP363" s="306"/>
      <c r="FQ363" s="306"/>
      <c r="FR363" s="306"/>
      <c r="FS363" s="306"/>
      <c r="FT363" s="306"/>
      <c r="FU363" s="306"/>
      <c r="FV363" s="306"/>
      <c r="FW363" s="306"/>
      <c r="FX363" s="306"/>
      <c r="FY363" s="306"/>
      <c r="FZ363" s="306"/>
      <c r="GA363" s="306"/>
      <c r="GB363" s="306"/>
      <c r="GC363" s="306"/>
      <c r="GD363" s="306"/>
      <c r="GE363" s="306"/>
      <c r="GF363" s="306"/>
      <c r="GG363" s="306"/>
      <c r="GH363" s="306"/>
      <c r="GI363" s="306"/>
      <c r="GJ363" s="306"/>
      <c r="GK363" s="306"/>
      <c r="GL363" s="306"/>
      <c r="GM363" s="306"/>
      <c r="GN363" s="306"/>
      <c r="GO363" s="306"/>
      <c r="GP363" s="306"/>
      <c r="GQ363" s="306"/>
      <c r="GR363" s="306"/>
      <c r="GS363" s="306"/>
      <c r="GT363" s="306"/>
      <c r="GU363" s="306"/>
      <c r="GV363" s="306"/>
      <c r="GW363" s="306"/>
      <c r="GX363" s="306"/>
      <c r="GY363" s="306"/>
      <c r="GZ363" s="306"/>
      <c r="HA363" s="306"/>
      <c r="HB363" s="306"/>
      <c r="HC363" s="306"/>
      <c r="HD363" s="306"/>
      <c r="HE363" s="306"/>
      <c r="HF363" s="306"/>
      <c r="HG363" s="306"/>
      <c r="HH363" s="306"/>
      <c r="HI363" s="306"/>
      <c r="HJ363" s="306"/>
      <c r="HK363" s="306"/>
      <c r="HL363" s="306"/>
      <c r="HM363" s="306"/>
      <c r="HN363" s="306"/>
      <c r="HO363" s="306"/>
      <c r="HP363" s="306"/>
      <c r="HQ363" s="306"/>
      <c r="HR363" s="306"/>
      <c r="HS363" s="306"/>
      <c r="HT363" s="306"/>
      <c r="HU363" s="306"/>
      <c r="HV363" s="306"/>
      <c r="HW363" s="306"/>
      <c r="HX363" s="306"/>
      <c r="HY363" s="306"/>
      <c r="HZ363" s="306"/>
      <c r="IA363" s="306"/>
      <c r="IB363" s="306"/>
      <c r="IC363" s="306"/>
      <c r="ID363" s="306"/>
      <c r="IE363" s="306"/>
      <c r="IF363" s="306"/>
      <c r="IG363" s="306"/>
      <c r="IH363" s="306"/>
    </row>
    <row r="364" spans="1:242" s="219" customFormat="1" ht="15" customHeight="1" x14ac:dyDescent="0.3">
      <c r="A364" s="174">
        <v>8.0399999999999991</v>
      </c>
      <c r="B364" s="231" t="s">
        <v>243</v>
      </c>
      <c r="C364" s="232" t="e">
        <f>VLOOKUP(BD.PD8[[#This Row],[Pos]],[18]!PPto[#Data],3,FALSE)</f>
        <v>#REF!</v>
      </c>
      <c r="D364" s="233" t="s">
        <v>243</v>
      </c>
      <c r="E364" s="305">
        <f>IF(BD.PD8[[#This Row],[.]]="*",VLOOKUP(BD.PD8[[#This Row],[Pos]],[18]Presupuesto!A:H,7,FALSE),"")</f>
        <v>56151.294603174596</v>
      </c>
      <c r="F364" s="234"/>
      <c r="G364" s="174"/>
      <c r="H364" s="174"/>
      <c r="I364" s="174"/>
      <c r="J364" s="392">
        <v>1</v>
      </c>
      <c r="K364" s="233" t="s">
        <v>117</v>
      </c>
      <c r="L364" s="383">
        <f>IF(BD.PD8[[#This Row],[Mon]]="DOP",1,HLOOKUP(BD.PD8[[#This Row],[Mon]],Data!$J$1:$K$2,2,FALSE))</f>
        <v>65</v>
      </c>
      <c r="M364" s="490">
        <v>0</v>
      </c>
      <c r="N364" s="243">
        <f>BD.PD8[[#This Row],[Cant.]]*BD.PD8[[#This Row],[ Tasa ]]*BD.PD8[[#This Row],[ Precio Und.]]</f>
        <v>0</v>
      </c>
      <c r="O364" s="491">
        <v>0</v>
      </c>
      <c r="P364" s="243">
        <f>IF(BD.PD8[[#This Row],[Liquid. '[%']]]&lt;&gt;0,(BD.PD8[[#This Row],[Valor Neto '[DOP']]]*BD.PD8[[#This Row],[Liquid. '[%']]])+BD.PD8[[#This Row],[Valor Neto '[DOP']]],BD.PD8[[#This Row],[Valor Neto '[DOP']]])</f>
        <v>0</v>
      </c>
      <c r="Q364" s="243">
        <f>BD.PD8[[#This Row],[Ppto. Orden Interna '[DOP']]]/HLOOKUP("USD",Data!$J$1:$K$2,2,FALSE)</f>
        <v>0</v>
      </c>
      <c r="R364" s="381"/>
      <c r="S364" s="387"/>
      <c r="T364" s="387"/>
      <c r="U364" s="492" t="s">
        <v>542</v>
      </c>
      <c r="V364" s="493">
        <v>801673</v>
      </c>
      <c r="W364" s="494"/>
      <c r="X364" s="495"/>
      <c r="Y364" s="388"/>
      <c r="Z364" s="243">
        <f>BD.PD8[[#This Row],[Av.P1 '[%']]]*BD.PD8[[#This Row],[Ppto. Orden Interna '[DOP']]]</f>
        <v>0</v>
      </c>
      <c r="AA364" s="249"/>
      <c r="AB364" s="389"/>
      <c r="AC364" s="243">
        <f>BD.PD8[[#This Row],[Av.P2 '[%']]]*BD.PD8[[#This Row],[Ppto. Orden Interna '[DOP']]]</f>
        <v>0</v>
      </c>
      <c r="AD364" s="249"/>
      <c r="AE364" s="389"/>
      <c r="AF364" s="243">
        <f>BD.PD8[[#This Row],[Av.P3 '[%']]]*BD.PD8[[#This Row],[Ppto. Orden Interna '[DOP']]]</f>
        <v>0</v>
      </c>
      <c r="AG364" s="243"/>
      <c r="AH364" s="243"/>
      <c r="AI364" s="243"/>
      <c r="AJ364" s="243"/>
      <c r="AK364" s="243"/>
      <c r="AL364" s="243"/>
      <c r="AM364" s="496">
        <f>BD.PD8[[#This Row],[Pago 3]]+BD.PD8[[#This Row],[Pago 2]]+BD.PD8[[#This Row],[Pago 1]]</f>
        <v>0</v>
      </c>
      <c r="AN364" s="308" t="s">
        <v>244</v>
      </c>
      <c r="AO364" s="308" t="s">
        <v>245</v>
      </c>
      <c r="AP364" s="308" t="s">
        <v>246</v>
      </c>
      <c r="AQ364" s="308" t="s">
        <v>247</v>
      </c>
      <c r="AR364" s="308">
        <v>594</v>
      </c>
      <c r="AS364" s="308" t="s">
        <v>248</v>
      </c>
      <c r="AT364" s="249" t="s">
        <v>1356</v>
      </c>
      <c r="AU364" s="306"/>
      <c r="AV364" s="306"/>
      <c r="AW364" s="306"/>
      <c r="AX364" s="306"/>
      <c r="AY364" s="306"/>
      <c r="AZ364" s="306"/>
      <c r="BA364" s="306"/>
      <c r="BB364" s="306"/>
      <c r="BC364" s="306"/>
      <c r="BD364" s="306"/>
      <c r="BE364" s="306"/>
      <c r="BF364" s="306"/>
      <c r="BG364" s="306"/>
      <c r="BH364" s="306"/>
      <c r="BI364" s="306"/>
      <c r="BJ364" s="306"/>
      <c r="BK364" s="306"/>
      <c r="BL364" s="306"/>
      <c r="BM364" s="306"/>
      <c r="BN364" s="306"/>
      <c r="BO364" s="306"/>
      <c r="BP364" s="306"/>
      <c r="BQ364" s="306"/>
      <c r="BR364" s="306"/>
      <c r="BS364" s="306"/>
      <c r="BT364" s="306"/>
      <c r="BU364" s="306"/>
      <c r="BV364" s="306"/>
      <c r="BW364" s="306"/>
      <c r="BX364" s="306"/>
      <c r="BY364" s="306"/>
      <c r="BZ364" s="306"/>
      <c r="CA364" s="306"/>
      <c r="CB364" s="306"/>
      <c r="CC364" s="306"/>
      <c r="CD364" s="306"/>
      <c r="CE364" s="306"/>
      <c r="CF364" s="306"/>
      <c r="CG364" s="306"/>
      <c r="CH364" s="306"/>
      <c r="CI364" s="306"/>
      <c r="CJ364" s="306"/>
      <c r="CK364" s="306"/>
      <c r="CL364" s="306"/>
      <c r="CM364" s="306"/>
      <c r="CN364" s="306"/>
      <c r="CO364" s="306"/>
      <c r="CP364" s="306"/>
      <c r="CQ364" s="306"/>
      <c r="CR364" s="306"/>
      <c r="CS364" s="306"/>
      <c r="CT364" s="306"/>
      <c r="CU364" s="306"/>
      <c r="CV364" s="306"/>
      <c r="CW364" s="306"/>
      <c r="CX364" s="306"/>
      <c r="CY364" s="306"/>
      <c r="CZ364" s="306"/>
      <c r="DA364" s="306"/>
      <c r="DB364" s="306"/>
      <c r="DC364" s="306"/>
      <c r="DD364" s="306"/>
      <c r="DE364" s="306"/>
      <c r="DF364" s="306"/>
      <c r="DG364" s="306"/>
      <c r="DH364" s="306"/>
      <c r="DI364" s="306"/>
      <c r="DJ364" s="306"/>
      <c r="DK364" s="306"/>
      <c r="DL364" s="306"/>
      <c r="DM364" s="306"/>
      <c r="DN364" s="306"/>
      <c r="DO364" s="306"/>
      <c r="DP364" s="306"/>
      <c r="DQ364" s="306"/>
      <c r="DR364" s="306"/>
      <c r="DS364" s="306"/>
      <c r="DT364" s="306"/>
      <c r="DU364" s="306"/>
      <c r="DV364" s="306"/>
      <c r="DW364" s="306"/>
      <c r="DX364" s="306"/>
      <c r="DY364" s="306"/>
      <c r="DZ364" s="306"/>
      <c r="EA364" s="306"/>
      <c r="EB364" s="306"/>
      <c r="EC364" s="306"/>
      <c r="ED364" s="306"/>
      <c r="EE364" s="306"/>
      <c r="EF364" s="306"/>
      <c r="EG364" s="306"/>
      <c r="EH364" s="306"/>
      <c r="EI364" s="306"/>
      <c r="EJ364" s="306"/>
      <c r="EK364" s="306"/>
      <c r="EL364" s="306"/>
      <c r="EM364" s="306"/>
      <c r="EN364" s="306"/>
      <c r="EO364" s="306"/>
      <c r="EP364" s="306"/>
      <c r="EQ364" s="306"/>
      <c r="ER364" s="306"/>
      <c r="ES364" s="306"/>
      <c r="ET364" s="306"/>
      <c r="EU364" s="306"/>
      <c r="EV364" s="306"/>
      <c r="EW364" s="306"/>
      <c r="EX364" s="306"/>
      <c r="EY364" s="306"/>
      <c r="EZ364" s="306"/>
      <c r="FA364" s="306"/>
      <c r="FB364" s="306"/>
      <c r="FC364" s="306"/>
      <c r="FD364" s="306"/>
      <c r="FE364" s="306"/>
      <c r="FF364" s="306"/>
      <c r="FG364" s="306"/>
      <c r="FH364" s="306"/>
      <c r="FI364" s="306"/>
      <c r="FJ364" s="306"/>
      <c r="FK364" s="306"/>
      <c r="FL364" s="306"/>
      <c r="FM364" s="306"/>
      <c r="FN364" s="306"/>
      <c r="FO364" s="306"/>
      <c r="FP364" s="306"/>
      <c r="FQ364" s="306"/>
      <c r="FR364" s="306"/>
      <c r="FS364" s="306"/>
      <c r="FT364" s="306"/>
      <c r="FU364" s="306"/>
      <c r="FV364" s="306"/>
      <c r="FW364" s="306"/>
      <c r="FX364" s="306"/>
      <c r="FY364" s="306"/>
      <c r="FZ364" s="306"/>
      <c r="GA364" s="306"/>
      <c r="GB364" s="306"/>
      <c r="GC364" s="306"/>
      <c r="GD364" s="306"/>
      <c r="GE364" s="306"/>
      <c r="GF364" s="306"/>
      <c r="GG364" s="306"/>
      <c r="GH364" s="306"/>
      <c r="GI364" s="306"/>
      <c r="GJ364" s="306"/>
      <c r="GK364" s="306"/>
      <c r="GL364" s="306"/>
      <c r="GM364" s="306"/>
      <c r="GN364" s="306"/>
      <c r="GO364" s="306"/>
      <c r="GP364" s="306"/>
      <c r="GQ364" s="306"/>
      <c r="GR364" s="306"/>
      <c r="GS364" s="306"/>
      <c r="GT364" s="306"/>
      <c r="GU364" s="306"/>
      <c r="GV364" s="306"/>
      <c r="GW364" s="306"/>
      <c r="GX364" s="306"/>
      <c r="GY364" s="306"/>
      <c r="GZ364" s="306"/>
      <c r="HA364" s="306"/>
      <c r="HB364" s="306"/>
      <c r="HC364" s="306"/>
      <c r="HD364" s="306"/>
      <c r="HE364" s="306"/>
      <c r="HF364" s="306"/>
      <c r="HG364" s="306"/>
      <c r="HH364" s="306"/>
      <c r="HI364" s="306"/>
      <c r="HJ364" s="306"/>
      <c r="HK364" s="306"/>
      <c r="HL364" s="306"/>
      <c r="HM364" s="306"/>
      <c r="HN364" s="306"/>
      <c r="HO364" s="306"/>
      <c r="HP364" s="306"/>
      <c r="HQ364" s="306"/>
      <c r="HR364" s="306"/>
      <c r="HS364" s="306"/>
      <c r="HT364" s="306"/>
      <c r="HU364" s="306"/>
      <c r="HV364" s="306"/>
      <c r="HW364" s="306"/>
      <c r="HX364" s="306"/>
      <c r="HY364" s="306"/>
      <c r="HZ364" s="306"/>
      <c r="IA364" s="306"/>
      <c r="IB364" s="306"/>
      <c r="IC364" s="306"/>
      <c r="ID364" s="306"/>
      <c r="IE364" s="306"/>
      <c r="IF364" s="306"/>
      <c r="IG364" s="306"/>
      <c r="IH364" s="306"/>
    </row>
    <row r="365" spans="1:242" s="219" customFormat="1" ht="15" customHeight="1" x14ac:dyDescent="0.3">
      <c r="A365" s="174">
        <v>8.0399999999999991</v>
      </c>
      <c r="B365" s="231"/>
      <c r="C365" s="232" t="e">
        <f>VLOOKUP(BD.PD8[[#This Row],[Pos]],[18]!PPto[#Data],3,FALSE)</f>
        <v>#REF!</v>
      </c>
      <c r="D365" s="174" t="s">
        <v>23</v>
      </c>
      <c r="E365" s="305" t="str">
        <f>IF(BD.PD8[[#This Row],[.]]="*",VLOOKUP(BD.PD8[[#This Row],[Pos]],[18]Presupuesto!A:H,7,FALSE),"")</f>
        <v/>
      </c>
      <c r="F365" s="234" t="s">
        <v>585</v>
      </c>
      <c r="G365" s="174"/>
      <c r="H365" s="174"/>
      <c r="I365" s="174" t="s">
        <v>1290</v>
      </c>
      <c r="J365" s="382">
        <v>1</v>
      </c>
      <c r="K365" s="174" t="s">
        <v>260</v>
      </c>
      <c r="L365" s="383">
        <f>IF(BD.PD8[[#This Row],[Mon]]="DOP",1,HLOOKUP(BD.PD8[[#This Row],[Mon]],Data!$J$1:$K$2,2,FALSE))</f>
        <v>1</v>
      </c>
      <c r="M365" s="384">
        <v>950000</v>
      </c>
      <c r="N365" s="243">
        <f>BD.PD8[[#This Row],[Cant.]]*BD.PD8[[#This Row],[ Tasa ]]*BD.PD8[[#This Row],[ Precio Und.]]</f>
        <v>950000</v>
      </c>
      <c r="O365" s="386">
        <v>0</v>
      </c>
      <c r="P365" s="243">
        <f>IF(BD.PD8[[#This Row],[Liquid. '[%']]]&lt;&gt;0,(BD.PD8[[#This Row],[Valor Neto '[DOP']]]*BD.PD8[[#This Row],[Liquid. '[%']]])+BD.PD8[[#This Row],[Valor Neto '[DOP']]],BD.PD8[[#This Row],[Valor Neto '[DOP']]])</f>
        <v>950000</v>
      </c>
      <c r="Q365" s="243">
        <f>BD.PD8[[#This Row],[Ppto. Orden Interna '[DOP']]]/HLOOKUP("USD",Data!$J$1:$K$2,2,FALSE)</f>
        <v>14615.384615384615</v>
      </c>
      <c r="R365" s="381" t="s">
        <v>586</v>
      </c>
      <c r="S365" s="387"/>
      <c r="T365" s="387"/>
      <c r="U365" s="492" t="s">
        <v>542</v>
      </c>
      <c r="V365" s="493">
        <v>801673</v>
      </c>
      <c r="W365" s="494" t="s">
        <v>587</v>
      </c>
      <c r="X365" s="495">
        <v>14</v>
      </c>
      <c r="Y365" s="388">
        <v>0.7</v>
      </c>
      <c r="Z365" s="243">
        <f>BD.PD8[[#This Row],[Av.P1 '[%']]]*BD.PD8[[#This Row],[Ppto. Orden Interna '[DOP']]]</f>
        <v>665000</v>
      </c>
      <c r="AA365" s="495">
        <v>16</v>
      </c>
      <c r="AB365" s="388">
        <v>0.3</v>
      </c>
      <c r="AC365" s="243">
        <f>BD.PD8[[#This Row],[Av.P2 '[%']]]*BD.PD8[[#This Row],[Ppto. Orden Interna '[DOP']]]</f>
        <v>285000</v>
      </c>
      <c r="AD365" s="249"/>
      <c r="AE365" s="389"/>
      <c r="AF365" s="243">
        <f>BD.PD8[[#This Row],[Av.P3 '[%']]]*BD.PD8[[#This Row],[Ppto. Orden Interna '[DOP']]]</f>
        <v>0</v>
      </c>
      <c r="AG365" s="243"/>
      <c r="AH365" s="243"/>
      <c r="AI365" s="243"/>
      <c r="AJ365" s="243"/>
      <c r="AK365" s="243"/>
      <c r="AL365" s="243"/>
      <c r="AM365" s="496">
        <f>BD.PD8[[#This Row],[Pago 3]]+BD.PD8[[#This Row],[Pago 2]]+BD.PD8[[#This Row],[Pago 1]]</f>
        <v>950000</v>
      </c>
      <c r="AN365" s="308" t="s">
        <v>244</v>
      </c>
      <c r="AO365" s="308" t="s">
        <v>245</v>
      </c>
      <c r="AP365" s="308" t="s">
        <v>246</v>
      </c>
      <c r="AQ365" s="308" t="s">
        <v>247</v>
      </c>
      <c r="AR365" s="308">
        <v>594</v>
      </c>
      <c r="AS365" s="308" t="s">
        <v>248</v>
      </c>
      <c r="AT365" s="249" t="s">
        <v>1356</v>
      </c>
      <c r="AU365" s="306"/>
      <c r="AV365" s="306"/>
      <c r="AW365" s="306"/>
      <c r="AX365" s="306"/>
      <c r="AY365" s="306"/>
      <c r="AZ365" s="306"/>
      <c r="BA365" s="306"/>
      <c r="BB365" s="306"/>
      <c r="BC365" s="306"/>
      <c r="BD365" s="306"/>
      <c r="BE365" s="306"/>
      <c r="BF365" s="306"/>
      <c r="BG365" s="306"/>
      <c r="BH365" s="306"/>
      <c r="BI365" s="306"/>
      <c r="BJ365" s="306"/>
      <c r="BK365" s="306"/>
      <c r="BL365" s="306"/>
      <c r="BM365" s="306"/>
      <c r="BN365" s="306"/>
      <c r="BO365" s="306"/>
      <c r="BP365" s="306"/>
      <c r="BQ365" s="306"/>
      <c r="BR365" s="306"/>
      <c r="BS365" s="306"/>
      <c r="BT365" s="306"/>
      <c r="BU365" s="306"/>
      <c r="BV365" s="306"/>
      <c r="BW365" s="306"/>
      <c r="BX365" s="306"/>
      <c r="BY365" s="306"/>
      <c r="BZ365" s="306"/>
      <c r="CA365" s="306"/>
      <c r="CB365" s="306"/>
      <c r="CC365" s="306"/>
      <c r="CD365" s="306"/>
      <c r="CE365" s="306"/>
      <c r="CF365" s="306"/>
      <c r="CG365" s="306"/>
      <c r="CH365" s="306"/>
      <c r="CI365" s="306"/>
      <c r="CJ365" s="306"/>
      <c r="CK365" s="306"/>
      <c r="CL365" s="306"/>
      <c r="CM365" s="306"/>
      <c r="CN365" s="306"/>
      <c r="CO365" s="306"/>
      <c r="CP365" s="306"/>
      <c r="CQ365" s="306"/>
      <c r="CR365" s="306"/>
      <c r="CS365" s="306"/>
      <c r="CT365" s="306"/>
      <c r="CU365" s="306"/>
      <c r="CV365" s="306"/>
      <c r="CW365" s="306"/>
      <c r="CX365" s="306"/>
      <c r="CY365" s="306"/>
      <c r="CZ365" s="306"/>
      <c r="DA365" s="306"/>
      <c r="DB365" s="306"/>
      <c r="DC365" s="306"/>
      <c r="DD365" s="306"/>
      <c r="DE365" s="306"/>
      <c r="DF365" s="306"/>
      <c r="DG365" s="306"/>
      <c r="DH365" s="306"/>
      <c r="DI365" s="306"/>
      <c r="DJ365" s="306"/>
      <c r="DK365" s="306"/>
      <c r="DL365" s="306"/>
      <c r="DM365" s="306"/>
      <c r="DN365" s="306"/>
      <c r="DO365" s="306"/>
      <c r="DP365" s="306"/>
      <c r="DQ365" s="306"/>
      <c r="DR365" s="306"/>
      <c r="DS365" s="306"/>
      <c r="DT365" s="306"/>
      <c r="DU365" s="306"/>
      <c r="DV365" s="306"/>
      <c r="DW365" s="306"/>
      <c r="DX365" s="306"/>
      <c r="DY365" s="306"/>
      <c r="DZ365" s="306"/>
      <c r="EA365" s="306"/>
      <c r="EB365" s="306"/>
      <c r="EC365" s="306"/>
      <c r="ED365" s="306"/>
      <c r="EE365" s="306"/>
      <c r="EF365" s="306"/>
      <c r="EG365" s="306"/>
      <c r="EH365" s="306"/>
      <c r="EI365" s="306"/>
      <c r="EJ365" s="306"/>
      <c r="EK365" s="306"/>
      <c r="EL365" s="306"/>
      <c r="EM365" s="306"/>
      <c r="EN365" s="306"/>
      <c r="EO365" s="306"/>
      <c r="EP365" s="306"/>
      <c r="EQ365" s="306"/>
      <c r="ER365" s="306"/>
      <c r="ES365" s="306"/>
      <c r="ET365" s="306"/>
      <c r="EU365" s="306"/>
      <c r="EV365" s="306"/>
      <c r="EW365" s="306"/>
      <c r="EX365" s="306"/>
      <c r="EY365" s="306"/>
      <c r="EZ365" s="306"/>
      <c r="FA365" s="306"/>
      <c r="FB365" s="306"/>
      <c r="FC365" s="306"/>
      <c r="FD365" s="306"/>
      <c r="FE365" s="306"/>
      <c r="FF365" s="306"/>
      <c r="FG365" s="306"/>
      <c r="FH365" s="306"/>
      <c r="FI365" s="306"/>
      <c r="FJ365" s="306"/>
      <c r="FK365" s="306"/>
      <c r="FL365" s="306"/>
      <c r="FM365" s="306"/>
      <c r="FN365" s="306"/>
      <c r="FO365" s="306"/>
      <c r="FP365" s="306"/>
      <c r="FQ365" s="306"/>
      <c r="FR365" s="306"/>
      <c r="FS365" s="306"/>
      <c r="FT365" s="306"/>
      <c r="FU365" s="306"/>
      <c r="FV365" s="306"/>
      <c r="FW365" s="306"/>
      <c r="FX365" s="306"/>
      <c r="FY365" s="306"/>
      <c r="FZ365" s="306"/>
      <c r="GA365" s="306"/>
      <c r="GB365" s="306"/>
      <c r="GC365" s="306"/>
      <c r="GD365" s="306"/>
      <c r="GE365" s="306"/>
      <c r="GF365" s="306"/>
      <c r="GG365" s="306"/>
      <c r="GH365" s="306"/>
      <c r="GI365" s="306"/>
      <c r="GJ365" s="306"/>
      <c r="GK365" s="306"/>
      <c r="GL365" s="306"/>
      <c r="GM365" s="306"/>
      <c r="GN365" s="306"/>
      <c r="GO365" s="306"/>
      <c r="GP365" s="306"/>
      <c r="GQ365" s="306"/>
      <c r="GR365" s="306"/>
      <c r="GS365" s="306"/>
      <c r="GT365" s="306"/>
      <c r="GU365" s="306"/>
      <c r="GV365" s="306"/>
      <c r="GW365" s="306"/>
      <c r="GX365" s="306"/>
      <c r="GY365" s="306"/>
      <c r="GZ365" s="306"/>
      <c r="HA365" s="306"/>
      <c r="HB365" s="306"/>
      <c r="HC365" s="306"/>
      <c r="HD365" s="306"/>
      <c r="HE365" s="306"/>
      <c r="HF365" s="306"/>
      <c r="HG365" s="306"/>
      <c r="HH365" s="306"/>
      <c r="HI365" s="306"/>
      <c r="HJ365" s="306"/>
      <c r="HK365" s="306"/>
      <c r="HL365" s="306"/>
      <c r="HM365" s="306"/>
      <c r="HN365" s="306"/>
      <c r="HO365" s="306"/>
      <c r="HP365" s="306"/>
      <c r="HQ365" s="306"/>
      <c r="HR365" s="306"/>
      <c r="HS365" s="306"/>
      <c r="HT365" s="306"/>
      <c r="HU365" s="306"/>
      <c r="HV365" s="306"/>
      <c r="HW365" s="306"/>
      <c r="HX365" s="306"/>
      <c r="HY365" s="306"/>
      <c r="HZ365" s="306"/>
      <c r="IA365" s="306"/>
      <c r="IB365" s="306"/>
      <c r="IC365" s="306"/>
      <c r="ID365" s="306"/>
      <c r="IE365" s="306"/>
      <c r="IF365" s="306"/>
      <c r="IG365" s="306"/>
      <c r="IH365" s="306"/>
    </row>
    <row r="366" spans="1:242" s="219" customFormat="1" ht="15" customHeight="1" x14ac:dyDescent="0.3">
      <c r="A366" s="174">
        <v>8.0399999999999991</v>
      </c>
      <c r="B366" s="231"/>
      <c r="C366" s="232" t="e">
        <f>VLOOKUP(BD.PD8[[#This Row],[Pos]],[18]!PPto[#Data],3,FALSE)</f>
        <v>#REF!</v>
      </c>
      <c r="D366" s="174" t="s">
        <v>23</v>
      </c>
      <c r="E366" s="305" t="str">
        <f>IF(BD.PD8[[#This Row],[.]]="*",VLOOKUP(BD.PD8[[#This Row],[Pos]],[18]Presupuesto!A:H,7,FALSE),"")</f>
        <v/>
      </c>
      <c r="F366" s="234" t="s">
        <v>588</v>
      </c>
      <c r="G366" s="174"/>
      <c r="H366" s="174"/>
      <c r="I366" s="174" t="s">
        <v>1290</v>
      </c>
      <c r="J366" s="382"/>
      <c r="K366" s="174" t="s">
        <v>260</v>
      </c>
      <c r="L366" s="383">
        <f>IF(BD.PD8[[#This Row],[Mon]]="DOP",1,HLOOKUP(BD.PD8[[#This Row],[Mon]],Data!$J$1:$K$2,2,FALSE))</f>
        <v>1</v>
      </c>
      <c r="M366" s="384">
        <v>1200000</v>
      </c>
      <c r="N366" s="243">
        <f>BD.PD8[[#This Row],[Cant.]]*BD.PD8[[#This Row],[ Tasa ]]*BD.PD8[[#This Row],[ Precio Und.]]</f>
        <v>0</v>
      </c>
      <c r="O366" s="386">
        <v>0</v>
      </c>
      <c r="P366" s="243">
        <f>IF(BD.PD8[[#This Row],[Liquid. '[%']]]&lt;&gt;0,(BD.PD8[[#This Row],[Valor Neto '[DOP']]]*BD.PD8[[#This Row],[Liquid. '[%']]])+BD.PD8[[#This Row],[Valor Neto '[DOP']]],BD.PD8[[#This Row],[Valor Neto '[DOP']]])</f>
        <v>0</v>
      </c>
      <c r="Q366" s="243">
        <f>BD.PD8[[#This Row],[Ppto. Orden Interna '[DOP']]]/HLOOKUP("USD",Data!$J$1:$K$2,2,FALSE)</f>
        <v>0</v>
      </c>
      <c r="R366" s="381" t="s">
        <v>586</v>
      </c>
      <c r="S366" s="387"/>
      <c r="T366" s="387"/>
      <c r="U366" s="492" t="s">
        <v>542</v>
      </c>
      <c r="V366" s="493">
        <v>801673</v>
      </c>
      <c r="W366" s="494" t="s">
        <v>587</v>
      </c>
      <c r="X366" s="495">
        <v>14</v>
      </c>
      <c r="Y366" s="388">
        <v>0.7</v>
      </c>
      <c r="Z366" s="243">
        <f>BD.PD8[[#This Row],[Av.P1 '[%']]]*BD.PD8[[#This Row],[Ppto. Orden Interna '[DOP']]]</f>
        <v>0</v>
      </c>
      <c r="AA366" s="495">
        <v>16</v>
      </c>
      <c r="AB366" s="388">
        <v>0.3</v>
      </c>
      <c r="AC366" s="243">
        <f>BD.PD8[[#This Row],[Av.P2 '[%']]]*BD.PD8[[#This Row],[Ppto. Orden Interna '[DOP']]]</f>
        <v>0</v>
      </c>
      <c r="AD366" s="249"/>
      <c r="AE366" s="389"/>
      <c r="AF366" s="243">
        <f>BD.PD8[[#This Row],[Av.P3 '[%']]]*BD.PD8[[#This Row],[Ppto. Orden Interna '[DOP']]]</f>
        <v>0</v>
      </c>
      <c r="AG366" s="243"/>
      <c r="AH366" s="243"/>
      <c r="AI366" s="243"/>
      <c r="AJ366" s="243"/>
      <c r="AK366" s="243"/>
      <c r="AL366" s="243"/>
      <c r="AM366" s="496">
        <f>BD.PD8[[#This Row],[Pago 3]]+BD.PD8[[#This Row],[Pago 2]]+BD.PD8[[#This Row],[Pago 1]]</f>
        <v>0</v>
      </c>
      <c r="AN366" s="308" t="s">
        <v>244</v>
      </c>
      <c r="AO366" s="308" t="s">
        <v>245</v>
      </c>
      <c r="AP366" s="308" t="s">
        <v>246</v>
      </c>
      <c r="AQ366" s="308" t="s">
        <v>247</v>
      </c>
      <c r="AR366" s="308">
        <v>594</v>
      </c>
      <c r="AS366" s="308" t="s">
        <v>248</v>
      </c>
      <c r="AT366" s="249" t="s">
        <v>1356</v>
      </c>
      <c r="AU366" s="306"/>
      <c r="AV366" s="306"/>
      <c r="AW366" s="306"/>
      <c r="AX366" s="306"/>
      <c r="AY366" s="306"/>
      <c r="AZ366" s="306"/>
      <c r="BA366" s="306"/>
      <c r="BB366" s="306"/>
      <c r="BC366" s="306"/>
      <c r="BD366" s="306"/>
      <c r="BE366" s="306"/>
      <c r="BF366" s="306"/>
      <c r="BG366" s="306"/>
      <c r="BH366" s="306"/>
      <c r="BI366" s="306"/>
      <c r="BJ366" s="306"/>
      <c r="BK366" s="306"/>
      <c r="BL366" s="306"/>
      <c r="BM366" s="306"/>
      <c r="BN366" s="306"/>
      <c r="BO366" s="306"/>
      <c r="BP366" s="306"/>
      <c r="BQ366" s="306"/>
      <c r="BR366" s="306"/>
      <c r="BS366" s="306"/>
      <c r="BT366" s="306"/>
      <c r="BU366" s="306"/>
      <c r="BV366" s="306"/>
      <c r="BW366" s="306"/>
      <c r="BX366" s="306"/>
      <c r="BY366" s="306"/>
      <c r="BZ366" s="306"/>
      <c r="CA366" s="306"/>
      <c r="CB366" s="306"/>
      <c r="CC366" s="306"/>
      <c r="CD366" s="306"/>
      <c r="CE366" s="306"/>
      <c r="CF366" s="306"/>
      <c r="CG366" s="306"/>
      <c r="CH366" s="306"/>
      <c r="CI366" s="306"/>
      <c r="CJ366" s="306"/>
      <c r="CK366" s="306"/>
      <c r="CL366" s="306"/>
      <c r="CM366" s="306"/>
      <c r="CN366" s="306"/>
      <c r="CO366" s="306"/>
      <c r="CP366" s="306"/>
      <c r="CQ366" s="306"/>
      <c r="CR366" s="306"/>
      <c r="CS366" s="306"/>
      <c r="CT366" s="306"/>
      <c r="CU366" s="306"/>
      <c r="CV366" s="306"/>
      <c r="CW366" s="306"/>
      <c r="CX366" s="306"/>
      <c r="CY366" s="306"/>
      <c r="CZ366" s="306"/>
      <c r="DA366" s="306"/>
      <c r="DB366" s="306"/>
      <c r="DC366" s="306"/>
      <c r="DD366" s="306"/>
      <c r="DE366" s="306"/>
      <c r="DF366" s="306"/>
      <c r="DG366" s="306"/>
      <c r="DH366" s="306"/>
      <c r="DI366" s="306"/>
      <c r="DJ366" s="306"/>
      <c r="DK366" s="306"/>
      <c r="DL366" s="306"/>
      <c r="DM366" s="306"/>
      <c r="DN366" s="306"/>
      <c r="DO366" s="306"/>
      <c r="DP366" s="306"/>
      <c r="DQ366" s="306"/>
      <c r="DR366" s="306"/>
      <c r="DS366" s="306"/>
      <c r="DT366" s="306"/>
      <c r="DU366" s="306"/>
      <c r="DV366" s="306"/>
      <c r="DW366" s="306"/>
      <c r="DX366" s="306"/>
      <c r="DY366" s="306"/>
      <c r="DZ366" s="306"/>
      <c r="EA366" s="306"/>
      <c r="EB366" s="306"/>
      <c r="EC366" s="306"/>
      <c r="ED366" s="306"/>
      <c r="EE366" s="306"/>
      <c r="EF366" s="306"/>
      <c r="EG366" s="306"/>
      <c r="EH366" s="306"/>
      <c r="EI366" s="306"/>
      <c r="EJ366" s="306"/>
      <c r="EK366" s="306"/>
      <c r="EL366" s="306"/>
      <c r="EM366" s="306"/>
      <c r="EN366" s="306"/>
      <c r="EO366" s="306"/>
      <c r="EP366" s="306"/>
      <c r="EQ366" s="306"/>
      <c r="ER366" s="306"/>
      <c r="ES366" s="306"/>
      <c r="ET366" s="306"/>
      <c r="EU366" s="306"/>
      <c r="EV366" s="306"/>
      <c r="EW366" s="306"/>
      <c r="EX366" s="306"/>
      <c r="EY366" s="306"/>
      <c r="EZ366" s="306"/>
      <c r="FA366" s="306"/>
      <c r="FB366" s="306"/>
      <c r="FC366" s="306"/>
      <c r="FD366" s="306"/>
      <c r="FE366" s="306"/>
      <c r="FF366" s="306"/>
      <c r="FG366" s="306"/>
      <c r="FH366" s="306"/>
      <c r="FI366" s="306"/>
      <c r="FJ366" s="306"/>
      <c r="FK366" s="306"/>
      <c r="FL366" s="306"/>
      <c r="FM366" s="306"/>
      <c r="FN366" s="306"/>
      <c r="FO366" s="306"/>
      <c r="FP366" s="306"/>
      <c r="FQ366" s="306"/>
      <c r="FR366" s="306"/>
      <c r="FS366" s="306"/>
      <c r="FT366" s="306"/>
      <c r="FU366" s="306"/>
      <c r="FV366" s="306"/>
      <c r="FW366" s="306"/>
      <c r="FX366" s="306"/>
      <c r="FY366" s="306"/>
      <c r="FZ366" s="306"/>
      <c r="GA366" s="306"/>
      <c r="GB366" s="306"/>
      <c r="GC366" s="306"/>
      <c r="GD366" s="306"/>
      <c r="GE366" s="306"/>
      <c r="GF366" s="306"/>
      <c r="GG366" s="306"/>
      <c r="GH366" s="306"/>
      <c r="GI366" s="306"/>
      <c r="GJ366" s="306"/>
      <c r="GK366" s="306"/>
      <c r="GL366" s="306"/>
      <c r="GM366" s="306"/>
      <c r="GN366" s="306"/>
      <c r="GO366" s="306"/>
      <c r="GP366" s="306"/>
      <c r="GQ366" s="306"/>
      <c r="GR366" s="306"/>
      <c r="GS366" s="306"/>
      <c r="GT366" s="306"/>
      <c r="GU366" s="306"/>
      <c r="GV366" s="306"/>
      <c r="GW366" s="306"/>
      <c r="GX366" s="306"/>
      <c r="GY366" s="306"/>
      <c r="GZ366" s="306"/>
      <c r="HA366" s="306"/>
      <c r="HB366" s="306"/>
      <c r="HC366" s="306"/>
      <c r="HD366" s="306"/>
      <c r="HE366" s="306"/>
      <c r="HF366" s="306"/>
      <c r="HG366" s="306"/>
      <c r="HH366" s="306"/>
      <c r="HI366" s="306"/>
      <c r="HJ366" s="306"/>
      <c r="HK366" s="306"/>
      <c r="HL366" s="306"/>
      <c r="HM366" s="306"/>
      <c r="HN366" s="306"/>
      <c r="HO366" s="306"/>
      <c r="HP366" s="306"/>
      <c r="HQ366" s="306"/>
      <c r="HR366" s="306"/>
      <c r="HS366" s="306"/>
      <c r="HT366" s="306"/>
      <c r="HU366" s="306"/>
      <c r="HV366" s="306"/>
      <c r="HW366" s="306"/>
      <c r="HX366" s="306"/>
      <c r="HY366" s="306"/>
      <c r="HZ366" s="306"/>
      <c r="IA366" s="306"/>
      <c r="IB366" s="306"/>
      <c r="IC366" s="306"/>
      <c r="ID366" s="306"/>
      <c r="IE366" s="306"/>
      <c r="IF366" s="306"/>
      <c r="IG366" s="306"/>
      <c r="IH366" s="306"/>
    </row>
    <row r="367" spans="1:242" s="219" customFormat="1" ht="15" customHeight="1" x14ac:dyDescent="0.3">
      <c r="A367" s="174">
        <v>8.0399999999999991</v>
      </c>
      <c r="B367" s="231"/>
      <c r="C367" s="232" t="e">
        <f>VLOOKUP(BD.PD8[[#This Row],[Pos]],[18]!PPto[#Data],3,FALSE)</f>
        <v>#REF!</v>
      </c>
      <c r="D367" s="511" t="s">
        <v>23</v>
      </c>
      <c r="E367" s="305" t="str">
        <f>IF(BD.PD8[[#This Row],[.]]="*",VLOOKUP(BD.PD8[[#This Row],[Pos]],[18]Presupuesto!A:H,7,FALSE),"")</f>
        <v/>
      </c>
      <c r="F367" s="506" t="s">
        <v>592</v>
      </c>
      <c r="G367" s="511">
        <v>4600065318</v>
      </c>
      <c r="H367" s="511"/>
      <c r="I367" s="174" t="s">
        <v>1326</v>
      </c>
      <c r="J367" s="512">
        <v>2</v>
      </c>
      <c r="K367" s="511" t="s">
        <v>117</v>
      </c>
      <c r="L367" s="383">
        <f>IF(BD.PD8[[#This Row],[Mon]]="DOP",1,HLOOKUP(BD.PD8[[#This Row],[Mon]],Data!$J$1:$K$2,2,FALSE))</f>
        <v>65</v>
      </c>
      <c r="M367" s="384">
        <v>13699.06</v>
      </c>
      <c r="N367" s="243">
        <f>BD.PD8[[#This Row],[Cant.]]*BD.PD8[[#This Row],[ Tasa ]]*BD.PD8[[#This Row],[ Precio Und.]]</f>
        <v>1780877.8</v>
      </c>
      <c r="O367" s="386">
        <v>0</v>
      </c>
      <c r="P367" s="243">
        <f>IF(BD.PD8[[#This Row],[Liquid. '[%']]]&lt;&gt;0,(BD.PD8[[#This Row],[Valor Neto '[DOP']]]*BD.PD8[[#This Row],[Liquid. '[%']]])+BD.PD8[[#This Row],[Valor Neto '[DOP']]],BD.PD8[[#This Row],[Valor Neto '[DOP']]])</f>
        <v>1780877.8</v>
      </c>
      <c r="Q367" s="243">
        <f>BD.PD8[[#This Row],[Ppto. Orden Interna '[DOP']]]/HLOOKUP("USD",Data!$J$1:$K$2,2,FALSE)</f>
        <v>27398.12</v>
      </c>
      <c r="R367" s="381" t="s">
        <v>593</v>
      </c>
      <c r="S367" s="387"/>
      <c r="T367" s="387"/>
      <c r="U367" s="492" t="s">
        <v>542</v>
      </c>
      <c r="V367" s="493">
        <v>801673</v>
      </c>
      <c r="W367" s="494" t="s">
        <v>594</v>
      </c>
      <c r="X367" s="495">
        <v>16</v>
      </c>
      <c r="Y367" s="388">
        <v>1</v>
      </c>
      <c r="Z367" s="243">
        <f>BD.PD8[[#This Row],[Av.P1 '[%']]]*BD.PD8[[#This Row],[Ppto. Orden Interna '[DOP']]]</f>
        <v>1780877.8</v>
      </c>
      <c r="AA367" s="249"/>
      <c r="AB367" s="389"/>
      <c r="AC367" s="243">
        <f>BD.PD8[[#This Row],[Av.P2 '[%']]]*BD.PD8[[#This Row],[Ppto. Orden Interna '[DOP']]]</f>
        <v>0</v>
      </c>
      <c r="AD367" s="249"/>
      <c r="AE367" s="389"/>
      <c r="AF367" s="243">
        <f>BD.PD8[[#This Row],[Av.P3 '[%']]]*BD.PD8[[#This Row],[Ppto. Orden Interna '[DOP']]]</f>
        <v>0</v>
      </c>
      <c r="AG367" s="243"/>
      <c r="AH367" s="243"/>
      <c r="AI367" s="243"/>
      <c r="AJ367" s="243"/>
      <c r="AK367" s="243"/>
      <c r="AL367" s="243"/>
      <c r="AM367" s="496">
        <f>BD.PD8[[#This Row],[Pago 3]]+BD.PD8[[#This Row],[Pago 2]]+BD.PD8[[#This Row],[Pago 1]]</f>
        <v>1780877.8</v>
      </c>
      <c r="AN367" s="308" t="s">
        <v>244</v>
      </c>
      <c r="AO367" s="308" t="s">
        <v>245</v>
      </c>
      <c r="AP367" s="308" t="s">
        <v>246</v>
      </c>
      <c r="AQ367" s="308" t="s">
        <v>247</v>
      </c>
      <c r="AR367" s="308">
        <v>594</v>
      </c>
      <c r="AS367" s="308" t="s">
        <v>258</v>
      </c>
      <c r="AT367" s="249" t="s">
        <v>1356</v>
      </c>
      <c r="AU367" s="306"/>
      <c r="AV367" s="306"/>
      <c r="AW367" s="306"/>
      <c r="AX367" s="306"/>
      <c r="AY367" s="306"/>
      <c r="AZ367" s="306"/>
      <c r="BA367" s="306"/>
      <c r="BB367" s="306"/>
      <c r="BC367" s="306"/>
      <c r="BD367" s="306"/>
      <c r="BE367" s="306"/>
      <c r="BF367" s="306"/>
      <c r="BG367" s="306"/>
      <c r="BH367" s="306"/>
      <c r="BI367" s="306"/>
      <c r="BJ367" s="306"/>
      <c r="BK367" s="306"/>
      <c r="BL367" s="306"/>
      <c r="BM367" s="306"/>
      <c r="BN367" s="306"/>
      <c r="BO367" s="306"/>
      <c r="BP367" s="306"/>
      <c r="BQ367" s="306"/>
      <c r="BR367" s="306"/>
      <c r="BS367" s="306"/>
      <c r="BT367" s="306"/>
      <c r="BU367" s="306"/>
      <c r="BV367" s="306"/>
      <c r="BW367" s="306"/>
      <c r="BX367" s="306"/>
      <c r="BY367" s="306"/>
      <c r="BZ367" s="306"/>
      <c r="CA367" s="306"/>
      <c r="CB367" s="306"/>
      <c r="CC367" s="306"/>
      <c r="CD367" s="306"/>
      <c r="CE367" s="306"/>
      <c r="CF367" s="306"/>
      <c r="CG367" s="306"/>
      <c r="CH367" s="306"/>
      <c r="CI367" s="306"/>
      <c r="CJ367" s="306"/>
      <c r="CK367" s="306"/>
      <c r="CL367" s="306"/>
      <c r="CM367" s="306"/>
      <c r="CN367" s="306"/>
      <c r="CO367" s="306"/>
      <c r="CP367" s="306"/>
      <c r="CQ367" s="306"/>
      <c r="CR367" s="306"/>
      <c r="CS367" s="306"/>
      <c r="CT367" s="306"/>
      <c r="CU367" s="306"/>
      <c r="CV367" s="306"/>
      <c r="CW367" s="306"/>
      <c r="CX367" s="306"/>
      <c r="CY367" s="306"/>
      <c r="CZ367" s="306"/>
      <c r="DA367" s="306"/>
      <c r="DB367" s="306"/>
      <c r="DC367" s="306"/>
      <c r="DD367" s="306"/>
      <c r="DE367" s="306"/>
      <c r="DF367" s="306"/>
      <c r="DG367" s="306"/>
      <c r="DH367" s="306"/>
      <c r="DI367" s="306"/>
      <c r="DJ367" s="306"/>
      <c r="DK367" s="306"/>
      <c r="DL367" s="306"/>
      <c r="DM367" s="306"/>
      <c r="DN367" s="306"/>
      <c r="DO367" s="306"/>
      <c r="DP367" s="306"/>
      <c r="DQ367" s="306"/>
      <c r="DR367" s="306"/>
      <c r="DS367" s="306"/>
      <c r="DT367" s="306"/>
      <c r="DU367" s="306"/>
      <c r="DV367" s="306"/>
      <c r="DW367" s="306"/>
      <c r="DX367" s="306"/>
      <c r="DY367" s="306"/>
      <c r="DZ367" s="306"/>
      <c r="EA367" s="306"/>
      <c r="EB367" s="306"/>
      <c r="EC367" s="306"/>
      <c r="ED367" s="306"/>
      <c r="EE367" s="306"/>
      <c r="EF367" s="306"/>
      <c r="EG367" s="306"/>
      <c r="EH367" s="306"/>
      <c r="EI367" s="306"/>
      <c r="EJ367" s="306"/>
      <c r="EK367" s="306"/>
      <c r="EL367" s="306"/>
      <c r="EM367" s="306"/>
      <c r="EN367" s="306"/>
      <c r="EO367" s="306"/>
      <c r="EP367" s="306"/>
      <c r="EQ367" s="306"/>
      <c r="ER367" s="306"/>
      <c r="ES367" s="306"/>
      <c r="ET367" s="306"/>
      <c r="EU367" s="306"/>
      <c r="EV367" s="306"/>
      <c r="EW367" s="306"/>
      <c r="EX367" s="306"/>
      <c r="EY367" s="306"/>
      <c r="EZ367" s="306"/>
      <c r="FA367" s="306"/>
      <c r="FB367" s="306"/>
      <c r="FC367" s="306"/>
      <c r="FD367" s="306"/>
      <c r="FE367" s="306"/>
      <c r="FF367" s="306"/>
      <c r="FG367" s="306"/>
      <c r="FH367" s="306"/>
      <c r="FI367" s="306"/>
      <c r="FJ367" s="306"/>
      <c r="FK367" s="306"/>
      <c r="FL367" s="306"/>
      <c r="FM367" s="306"/>
      <c r="FN367" s="306"/>
      <c r="FO367" s="306"/>
      <c r="FP367" s="306"/>
      <c r="FQ367" s="306"/>
      <c r="FR367" s="306"/>
      <c r="FS367" s="306"/>
      <c r="FT367" s="306"/>
      <c r="FU367" s="306"/>
      <c r="FV367" s="306"/>
      <c r="FW367" s="306"/>
      <c r="FX367" s="306"/>
      <c r="FY367" s="306"/>
      <c r="FZ367" s="306"/>
      <c r="GA367" s="306"/>
      <c r="GB367" s="306"/>
      <c r="GC367" s="306"/>
      <c r="GD367" s="306"/>
      <c r="GE367" s="306"/>
      <c r="GF367" s="306"/>
      <c r="GG367" s="306"/>
      <c r="GH367" s="306"/>
      <c r="GI367" s="306"/>
      <c r="GJ367" s="306"/>
      <c r="GK367" s="306"/>
      <c r="GL367" s="306"/>
      <c r="GM367" s="306"/>
      <c r="GN367" s="306"/>
      <c r="GO367" s="306"/>
      <c r="GP367" s="306"/>
      <c r="GQ367" s="306"/>
      <c r="GR367" s="306"/>
      <c r="GS367" s="306"/>
      <c r="GT367" s="306"/>
      <c r="GU367" s="306"/>
      <c r="GV367" s="306"/>
      <c r="GW367" s="306"/>
      <c r="GX367" s="306"/>
      <c r="GY367" s="306"/>
      <c r="GZ367" s="306"/>
      <c r="HA367" s="306"/>
      <c r="HB367" s="306"/>
      <c r="HC367" s="306"/>
      <c r="HD367" s="306"/>
      <c r="HE367" s="306"/>
      <c r="HF367" s="306"/>
      <c r="HG367" s="306"/>
      <c r="HH367" s="306"/>
      <c r="HI367" s="306"/>
      <c r="HJ367" s="306"/>
      <c r="HK367" s="306"/>
      <c r="HL367" s="306"/>
      <c r="HM367" s="306"/>
      <c r="HN367" s="306"/>
      <c r="HO367" s="306"/>
      <c r="HP367" s="306"/>
      <c r="HQ367" s="306"/>
      <c r="HR367" s="306"/>
      <c r="HS367" s="306"/>
      <c r="HT367" s="306"/>
      <c r="HU367" s="306"/>
      <c r="HV367" s="306"/>
      <c r="HW367" s="306"/>
      <c r="HX367" s="306"/>
      <c r="HY367" s="306"/>
      <c r="HZ367" s="306"/>
      <c r="IA367" s="306"/>
      <c r="IB367" s="306"/>
      <c r="IC367" s="306"/>
      <c r="ID367" s="306"/>
      <c r="IE367" s="306"/>
      <c r="IF367" s="306"/>
      <c r="IG367" s="306"/>
      <c r="IH367" s="306"/>
    </row>
    <row r="368" spans="1:242" s="219" customFormat="1" ht="15" customHeight="1" x14ac:dyDescent="0.3">
      <c r="A368" s="174">
        <v>8.0500000000000007</v>
      </c>
      <c r="B368" s="231" t="s">
        <v>243</v>
      </c>
      <c r="C368" s="232" t="e">
        <f>VLOOKUP(BD.PD8[[#This Row],[Pos]],[18]!PPto[#Data],3,FALSE)</f>
        <v>#REF!</v>
      </c>
      <c r="D368" s="233" t="s">
        <v>243</v>
      </c>
      <c r="E368" s="305">
        <f>IF(BD.PD8[[#This Row],[.]]="*",VLOOKUP(BD.PD8[[#This Row],[Pos]],[18]Presupuesto!A:H,7,FALSE),"")</f>
        <v>109926.56351587306</v>
      </c>
      <c r="F368" s="234"/>
      <c r="G368" s="174"/>
      <c r="H368" s="174"/>
      <c r="I368" s="174"/>
      <c r="J368" s="392">
        <v>1</v>
      </c>
      <c r="K368" s="233" t="s">
        <v>117</v>
      </c>
      <c r="L368" s="383">
        <f>IF(BD.PD8[[#This Row],[Mon]]="DOP",1,HLOOKUP(BD.PD8[[#This Row],[Mon]],Data!$J$1:$K$2,2,FALSE))</f>
        <v>65</v>
      </c>
      <c r="M368" s="490">
        <v>0</v>
      </c>
      <c r="N368" s="243">
        <f>BD.PD8[[#This Row],[Cant.]]*BD.PD8[[#This Row],[ Tasa ]]*BD.PD8[[#This Row],[ Precio Und.]]</f>
        <v>0</v>
      </c>
      <c r="O368" s="491">
        <v>0</v>
      </c>
      <c r="P368" s="243">
        <f>IF(BD.PD8[[#This Row],[Liquid. '[%']]]&lt;&gt;0,(BD.PD8[[#This Row],[Valor Neto '[DOP']]]*BD.PD8[[#This Row],[Liquid. '[%']]])+BD.PD8[[#This Row],[Valor Neto '[DOP']]],BD.PD8[[#This Row],[Valor Neto '[DOP']]])</f>
        <v>0</v>
      </c>
      <c r="Q368" s="243">
        <f>BD.PD8[[#This Row],[Ppto. Orden Interna '[DOP']]]/HLOOKUP("USD",Data!$J$1:$K$2,2,FALSE)</f>
        <v>0</v>
      </c>
      <c r="R368" s="381"/>
      <c r="S368" s="387"/>
      <c r="T368" s="387"/>
      <c r="U368" s="492" t="s">
        <v>542</v>
      </c>
      <c r="V368" s="493">
        <v>801673</v>
      </c>
      <c r="W368" s="494"/>
      <c r="X368" s="495"/>
      <c r="Y368" s="388"/>
      <c r="Z368" s="243">
        <f>BD.PD8[[#This Row],[Av.P1 '[%']]]*BD.PD8[[#This Row],[Ppto. Orden Interna '[DOP']]]</f>
        <v>0</v>
      </c>
      <c r="AA368" s="249"/>
      <c r="AB368" s="389"/>
      <c r="AC368" s="243">
        <f>BD.PD8[[#This Row],[Av.P2 '[%']]]*BD.PD8[[#This Row],[Ppto. Orden Interna '[DOP']]]</f>
        <v>0</v>
      </c>
      <c r="AD368" s="249"/>
      <c r="AE368" s="389"/>
      <c r="AF368" s="243">
        <f>BD.PD8[[#This Row],[Av.P3 '[%']]]*BD.PD8[[#This Row],[Ppto. Orden Interna '[DOP']]]</f>
        <v>0</v>
      </c>
      <c r="AG368" s="243"/>
      <c r="AH368" s="243"/>
      <c r="AI368" s="243"/>
      <c r="AJ368" s="243"/>
      <c r="AK368" s="243"/>
      <c r="AL368" s="243"/>
      <c r="AM368" s="496">
        <f>BD.PD8[[#This Row],[Pago 3]]+BD.PD8[[#This Row],[Pago 2]]+BD.PD8[[#This Row],[Pago 1]]</f>
        <v>0</v>
      </c>
      <c r="AN368" s="308" t="s">
        <v>244</v>
      </c>
      <c r="AO368" s="308" t="s">
        <v>245</v>
      </c>
      <c r="AP368" s="308" t="s">
        <v>246</v>
      </c>
      <c r="AQ368" s="308" t="s">
        <v>247</v>
      </c>
      <c r="AR368" s="308">
        <v>594</v>
      </c>
      <c r="AS368" s="308" t="s">
        <v>248</v>
      </c>
      <c r="AT368" s="249" t="s">
        <v>1356</v>
      </c>
      <c r="AU368" s="306"/>
      <c r="AV368" s="306"/>
      <c r="AW368" s="306"/>
      <c r="AX368" s="306"/>
      <c r="AY368" s="306"/>
      <c r="AZ368" s="306"/>
      <c r="BA368" s="306"/>
      <c r="BB368" s="306"/>
      <c r="BC368" s="306"/>
      <c r="BD368" s="306"/>
      <c r="BE368" s="306"/>
      <c r="BF368" s="306"/>
      <c r="BG368" s="306"/>
      <c r="BH368" s="306"/>
      <c r="BI368" s="306"/>
      <c r="BJ368" s="306"/>
      <c r="BK368" s="306"/>
      <c r="BL368" s="306"/>
      <c r="BM368" s="306"/>
      <c r="BN368" s="306"/>
      <c r="BO368" s="306"/>
      <c r="BP368" s="306"/>
      <c r="BQ368" s="306"/>
      <c r="BR368" s="306"/>
      <c r="BS368" s="306"/>
      <c r="BT368" s="306"/>
      <c r="BU368" s="306"/>
      <c r="BV368" s="306"/>
      <c r="BW368" s="306"/>
      <c r="BX368" s="306"/>
      <c r="BY368" s="306"/>
      <c r="BZ368" s="306"/>
      <c r="CA368" s="306"/>
      <c r="CB368" s="306"/>
      <c r="CC368" s="306"/>
      <c r="CD368" s="306"/>
      <c r="CE368" s="306"/>
      <c r="CF368" s="306"/>
      <c r="CG368" s="306"/>
      <c r="CH368" s="306"/>
      <c r="CI368" s="306"/>
      <c r="CJ368" s="306"/>
      <c r="CK368" s="306"/>
      <c r="CL368" s="306"/>
      <c r="CM368" s="306"/>
      <c r="CN368" s="306"/>
      <c r="CO368" s="306"/>
      <c r="CP368" s="306"/>
      <c r="CQ368" s="306"/>
      <c r="CR368" s="306"/>
      <c r="CS368" s="306"/>
      <c r="CT368" s="306"/>
      <c r="CU368" s="306"/>
      <c r="CV368" s="306"/>
      <c r="CW368" s="306"/>
      <c r="CX368" s="306"/>
      <c r="CY368" s="306"/>
      <c r="CZ368" s="306"/>
      <c r="DA368" s="306"/>
      <c r="DB368" s="306"/>
      <c r="DC368" s="306"/>
      <c r="DD368" s="306"/>
      <c r="DE368" s="306"/>
      <c r="DF368" s="306"/>
      <c r="DG368" s="306"/>
      <c r="DH368" s="306"/>
      <c r="DI368" s="306"/>
      <c r="DJ368" s="306"/>
      <c r="DK368" s="306"/>
      <c r="DL368" s="306"/>
      <c r="DM368" s="306"/>
      <c r="DN368" s="306"/>
      <c r="DO368" s="306"/>
      <c r="DP368" s="306"/>
      <c r="DQ368" s="306"/>
      <c r="DR368" s="306"/>
      <c r="DS368" s="306"/>
      <c r="DT368" s="306"/>
      <c r="DU368" s="306"/>
      <c r="DV368" s="306"/>
      <c r="DW368" s="306"/>
      <c r="DX368" s="306"/>
      <c r="DY368" s="306"/>
      <c r="DZ368" s="306"/>
      <c r="EA368" s="306"/>
      <c r="EB368" s="306"/>
      <c r="EC368" s="306"/>
      <c r="ED368" s="306"/>
      <c r="EE368" s="306"/>
      <c r="EF368" s="306"/>
      <c r="EG368" s="306"/>
      <c r="EH368" s="306"/>
      <c r="EI368" s="306"/>
      <c r="EJ368" s="306"/>
      <c r="EK368" s="306"/>
      <c r="EL368" s="306"/>
      <c r="EM368" s="306"/>
      <c r="EN368" s="306"/>
      <c r="EO368" s="306"/>
      <c r="EP368" s="306"/>
      <c r="EQ368" s="306"/>
      <c r="ER368" s="306"/>
      <c r="ES368" s="306"/>
      <c r="ET368" s="306"/>
      <c r="EU368" s="306"/>
      <c r="EV368" s="306"/>
      <c r="EW368" s="306"/>
      <c r="EX368" s="306"/>
      <c r="EY368" s="306"/>
      <c r="EZ368" s="306"/>
      <c r="FA368" s="306"/>
      <c r="FB368" s="306"/>
      <c r="FC368" s="306"/>
      <c r="FD368" s="306"/>
      <c r="FE368" s="306"/>
      <c r="FF368" s="306"/>
      <c r="FG368" s="306"/>
      <c r="FH368" s="306"/>
      <c r="FI368" s="306"/>
      <c r="FJ368" s="306"/>
      <c r="FK368" s="306"/>
      <c r="FL368" s="306"/>
      <c r="FM368" s="306"/>
      <c r="FN368" s="306"/>
      <c r="FO368" s="306"/>
      <c r="FP368" s="306"/>
      <c r="FQ368" s="306"/>
      <c r="FR368" s="306"/>
      <c r="FS368" s="306"/>
      <c r="FT368" s="306"/>
      <c r="FU368" s="306"/>
      <c r="FV368" s="306"/>
      <c r="FW368" s="306"/>
      <c r="FX368" s="306"/>
      <c r="FY368" s="306"/>
      <c r="FZ368" s="306"/>
      <c r="GA368" s="306"/>
      <c r="GB368" s="306"/>
      <c r="GC368" s="306"/>
      <c r="GD368" s="306"/>
      <c r="GE368" s="306"/>
      <c r="GF368" s="306"/>
      <c r="GG368" s="306"/>
      <c r="GH368" s="306"/>
      <c r="GI368" s="306"/>
      <c r="GJ368" s="306"/>
      <c r="GK368" s="306"/>
      <c r="GL368" s="306"/>
      <c r="GM368" s="306"/>
      <c r="GN368" s="306"/>
      <c r="GO368" s="306"/>
      <c r="GP368" s="306"/>
      <c r="GQ368" s="306"/>
      <c r="GR368" s="306"/>
      <c r="GS368" s="306"/>
      <c r="GT368" s="306"/>
      <c r="GU368" s="306"/>
      <c r="GV368" s="306"/>
      <c r="GW368" s="306"/>
      <c r="GX368" s="306"/>
      <c r="GY368" s="306"/>
      <c r="GZ368" s="306"/>
      <c r="HA368" s="306"/>
      <c r="HB368" s="306"/>
      <c r="HC368" s="306"/>
      <c r="HD368" s="306"/>
      <c r="HE368" s="306"/>
      <c r="HF368" s="306"/>
      <c r="HG368" s="306"/>
      <c r="HH368" s="306"/>
      <c r="HI368" s="306"/>
      <c r="HJ368" s="306"/>
      <c r="HK368" s="306"/>
      <c r="HL368" s="306"/>
      <c r="HM368" s="306"/>
      <c r="HN368" s="306"/>
      <c r="HO368" s="306"/>
      <c r="HP368" s="306"/>
      <c r="HQ368" s="306"/>
      <c r="HR368" s="306"/>
      <c r="HS368" s="306"/>
      <c r="HT368" s="306"/>
      <c r="HU368" s="306"/>
      <c r="HV368" s="306"/>
      <c r="HW368" s="306"/>
      <c r="HX368" s="306"/>
      <c r="HY368" s="306"/>
      <c r="HZ368" s="306"/>
      <c r="IA368" s="306"/>
      <c r="IB368" s="306"/>
      <c r="IC368" s="306"/>
      <c r="ID368" s="306"/>
      <c r="IE368" s="306"/>
      <c r="IF368" s="306"/>
      <c r="IG368" s="306"/>
      <c r="IH368" s="306"/>
    </row>
    <row r="369" spans="1:242" s="219" customFormat="1" ht="15" customHeight="1" x14ac:dyDescent="0.3">
      <c r="A369" s="174">
        <v>8.0500000000000007</v>
      </c>
      <c r="B369" s="231"/>
      <c r="C369" s="232" t="e">
        <f>VLOOKUP(BD.PD8[[#This Row],[Pos]],[18]!PPto[#Data],3,FALSE)</f>
        <v>#REF!</v>
      </c>
      <c r="D369" s="174" t="s">
        <v>23</v>
      </c>
      <c r="E369" s="305" t="str">
        <f>IF(BD.PD8[[#This Row],[.]]="*",VLOOKUP(BD.PD8[[#This Row],[Pos]],[18]Presupuesto!A:H,7,FALSE),"")</f>
        <v/>
      </c>
      <c r="F369" s="502" t="s">
        <v>596</v>
      </c>
      <c r="G369" s="174"/>
      <c r="H369" s="174"/>
      <c r="I369" s="174" t="s">
        <v>1339</v>
      </c>
      <c r="J369" s="382">
        <v>1</v>
      </c>
      <c r="K369" s="174" t="s">
        <v>260</v>
      </c>
      <c r="L369" s="383">
        <f>IF(BD.PD8[[#This Row],[Mon]]="DOP",1,HLOOKUP(BD.PD8[[#This Row],[Mon]],Data!$J$1:$K$2,2,FALSE))</f>
        <v>1</v>
      </c>
      <c r="M369" s="384">
        <v>3600000</v>
      </c>
      <c r="N369" s="243">
        <f>BD.PD8[[#This Row],[Cant.]]*BD.PD8[[#This Row],[ Tasa ]]*BD.PD8[[#This Row],[ Precio Und.]]</f>
        <v>3600000</v>
      </c>
      <c r="O369" s="386">
        <v>0</v>
      </c>
      <c r="P369" s="243">
        <f>IF(BD.PD8[[#This Row],[Liquid. '[%']]]&lt;&gt;0,(BD.PD8[[#This Row],[Valor Neto '[DOP']]]*BD.PD8[[#This Row],[Liquid. '[%']]])+BD.PD8[[#This Row],[Valor Neto '[DOP']]],BD.PD8[[#This Row],[Valor Neto '[DOP']]])</f>
        <v>3600000</v>
      </c>
      <c r="Q369" s="243">
        <f>BD.PD8[[#This Row],[Ppto. Orden Interna '[DOP']]]/HLOOKUP("USD",Data!$J$1:$K$2,2,FALSE)</f>
        <v>55384.615384615383</v>
      </c>
      <c r="R369" s="381" t="s">
        <v>597</v>
      </c>
      <c r="S369" s="387"/>
      <c r="T369" s="387"/>
      <c r="U369" s="492" t="s">
        <v>542</v>
      </c>
      <c r="V369" s="493">
        <v>801673</v>
      </c>
      <c r="W369" s="494" t="s">
        <v>598</v>
      </c>
      <c r="X369" s="495">
        <v>14</v>
      </c>
      <c r="Y369" s="388">
        <v>0.5</v>
      </c>
      <c r="Z369" s="243">
        <f>BD.PD8[[#This Row],[Av.P1 '[%']]]*BD.PD8[[#This Row],[Ppto. Orden Interna '[DOP']]]</f>
        <v>1800000</v>
      </c>
      <c r="AA369" s="495">
        <v>16</v>
      </c>
      <c r="AB369" s="388">
        <v>0.5</v>
      </c>
      <c r="AC369" s="243">
        <f>BD.PD8[[#This Row],[Av.P2 '[%']]]*BD.PD8[[#This Row],[Ppto. Orden Interna '[DOP']]]</f>
        <v>1800000</v>
      </c>
      <c r="AD369" s="249"/>
      <c r="AE369" s="389"/>
      <c r="AF369" s="243">
        <f>BD.PD8[[#This Row],[Av.P3 '[%']]]*BD.PD8[[#This Row],[Ppto. Orden Interna '[DOP']]]</f>
        <v>0</v>
      </c>
      <c r="AG369" s="243"/>
      <c r="AH369" s="243"/>
      <c r="AI369" s="243"/>
      <c r="AJ369" s="243"/>
      <c r="AK369" s="243"/>
      <c r="AL369" s="243"/>
      <c r="AM369" s="496">
        <f>BD.PD8[[#This Row],[Pago 3]]+BD.PD8[[#This Row],[Pago 2]]+BD.PD8[[#This Row],[Pago 1]]</f>
        <v>3600000</v>
      </c>
      <c r="AN369" s="308" t="s">
        <v>244</v>
      </c>
      <c r="AO369" s="308" t="s">
        <v>245</v>
      </c>
      <c r="AP369" s="308" t="s">
        <v>246</v>
      </c>
      <c r="AQ369" s="308" t="s">
        <v>247</v>
      </c>
      <c r="AR369" s="308">
        <v>594</v>
      </c>
      <c r="AS369" s="308" t="s">
        <v>248</v>
      </c>
      <c r="AT369" s="249" t="s">
        <v>1356</v>
      </c>
      <c r="AU369" s="306"/>
      <c r="AV369" s="306"/>
      <c r="AW369" s="306"/>
      <c r="AX369" s="306"/>
      <c r="AY369" s="306"/>
      <c r="AZ369" s="306"/>
      <c r="BA369" s="306"/>
      <c r="BB369" s="306"/>
      <c r="BC369" s="306"/>
      <c r="BD369" s="306"/>
      <c r="BE369" s="306"/>
      <c r="BF369" s="306"/>
      <c r="BG369" s="306"/>
      <c r="BH369" s="306"/>
      <c r="BI369" s="306"/>
      <c r="BJ369" s="306"/>
      <c r="BK369" s="306"/>
      <c r="BL369" s="306"/>
      <c r="BM369" s="306"/>
      <c r="BN369" s="306"/>
      <c r="BO369" s="306"/>
      <c r="BP369" s="306"/>
      <c r="BQ369" s="306"/>
      <c r="BR369" s="306"/>
      <c r="BS369" s="306"/>
      <c r="BT369" s="306"/>
      <c r="BU369" s="306"/>
      <c r="BV369" s="306"/>
      <c r="BW369" s="306"/>
      <c r="BX369" s="306"/>
      <c r="BY369" s="306"/>
      <c r="BZ369" s="306"/>
      <c r="CA369" s="306"/>
      <c r="CB369" s="306"/>
      <c r="CC369" s="306"/>
      <c r="CD369" s="306"/>
      <c r="CE369" s="306"/>
      <c r="CF369" s="306"/>
      <c r="CG369" s="306"/>
      <c r="CH369" s="306"/>
      <c r="CI369" s="306"/>
      <c r="CJ369" s="306"/>
      <c r="CK369" s="306"/>
      <c r="CL369" s="306"/>
      <c r="CM369" s="306"/>
      <c r="CN369" s="306"/>
      <c r="CO369" s="306"/>
      <c r="CP369" s="306"/>
      <c r="CQ369" s="306"/>
      <c r="CR369" s="306"/>
      <c r="CS369" s="306"/>
      <c r="CT369" s="306"/>
      <c r="CU369" s="306"/>
      <c r="CV369" s="306"/>
      <c r="CW369" s="306"/>
      <c r="CX369" s="306"/>
      <c r="CY369" s="306"/>
      <c r="CZ369" s="306"/>
      <c r="DA369" s="306"/>
      <c r="DB369" s="306"/>
      <c r="DC369" s="306"/>
      <c r="DD369" s="306"/>
      <c r="DE369" s="306"/>
      <c r="DF369" s="306"/>
      <c r="DG369" s="306"/>
      <c r="DH369" s="306"/>
      <c r="DI369" s="306"/>
      <c r="DJ369" s="306"/>
      <c r="DK369" s="306"/>
      <c r="DL369" s="306"/>
      <c r="DM369" s="306"/>
      <c r="DN369" s="306"/>
      <c r="DO369" s="306"/>
      <c r="DP369" s="306"/>
      <c r="DQ369" s="306"/>
      <c r="DR369" s="306"/>
      <c r="DS369" s="306"/>
      <c r="DT369" s="306"/>
      <c r="DU369" s="306"/>
      <c r="DV369" s="306"/>
      <c r="DW369" s="306"/>
      <c r="DX369" s="306"/>
      <c r="DY369" s="306"/>
      <c r="DZ369" s="306"/>
      <c r="EA369" s="306"/>
      <c r="EB369" s="306"/>
      <c r="EC369" s="306"/>
      <c r="ED369" s="306"/>
      <c r="EE369" s="306"/>
      <c r="EF369" s="306"/>
      <c r="EG369" s="306"/>
      <c r="EH369" s="306"/>
      <c r="EI369" s="306"/>
      <c r="EJ369" s="306"/>
      <c r="EK369" s="306"/>
      <c r="EL369" s="306"/>
      <c r="EM369" s="306"/>
      <c r="EN369" s="306"/>
      <c r="EO369" s="306"/>
      <c r="EP369" s="306"/>
      <c r="EQ369" s="306"/>
      <c r="ER369" s="306"/>
      <c r="ES369" s="306"/>
      <c r="ET369" s="306"/>
      <c r="EU369" s="306"/>
      <c r="EV369" s="306"/>
      <c r="EW369" s="306"/>
      <c r="EX369" s="306"/>
      <c r="EY369" s="306"/>
      <c r="EZ369" s="306"/>
      <c r="FA369" s="306"/>
      <c r="FB369" s="306"/>
      <c r="FC369" s="306"/>
      <c r="FD369" s="306"/>
      <c r="FE369" s="306"/>
      <c r="FF369" s="306"/>
      <c r="FG369" s="306"/>
      <c r="FH369" s="306"/>
      <c r="FI369" s="306"/>
      <c r="FJ369" s="306"/>
      <c r="FK369" s="306"/>
      <c r="FL369" s="306"/>
      <c r="FM369" s="306"/>
      <c r="FN369" s="306"/>
      <c r="FO369" s="306"/>
      <c r="FP369" s="306"/>
      <c r="FQ369" s="306"/>
      <c r="FR369" s="306"/>
      <c r="FS369" s="306"/>
      <c r="FT369" s="306"/>
      <c r="FU369" s="306"/>
      <c r="FV369" s="306"/>
      <c r="FW369" s="306"/>
      <c r="FX369" s="306"/>
      <c r="FY369" s="306"/>
      <c r="FZ369" s="306"/>
      <c r="GA369" s="306"/>
      <c r="GB369" s="306"/>
      <c r="GC369" s="306"/>
      <c r="GD369" s="306"/>
      <c r="GE369" s="306"/>
      <c r="GF369" s="306"/>
      <c r="GG369" s="306"/>
      <c r="GH369" s="306"/>
      <c r="GI369" s="306"/>
      <c r="GJ369" s="306"/>
      <c r="GK369" s="306"/>
      <c r="GL369" s="306"/>
      <c r="GM369" s="306"/>
      <c r="GN369" s="306"/>
      <c r="GO369" s="306"/>
      <c r="GP369" s="306"/>
      <c r="GQ369" s="306"/>
      <c r="GR369" s="306"/>
      <c r="GS369" s="306"/>
      <c r="GT369" s="306"/>
      <c r="GU369" s="306"/>
      <c r="GV369" s="306"/>
      <c r="GW369" s="306"/>
      <c r="GX369" s="306"/>
      <c r="GY369" s="306"/>
      <c r="GZ369" s="306"/>
      <c r="HA369" s="306"/>
      <c r="HB369" s="306"/>
      <c r="HC369" s="306"/>
      <c r="HD369" s="306"/>
      <c r="HE369" s="306"/>
      <c r="HF369" s="306"/>
      <c r="HG369" s="306"/>
      <c r="HH369" s="306"/>
      <c r="HI369" s="306"/>
      <c r="HJ369" s="306"/>
      <c r="HK369" s="306"/>
      <c r="HL369" s="306"/>
      <c r="HM369" s="306"/>
      <c r="HN369" s="306"/>
      <c r="HO369" s="306"/>
      <c r="HP369" s="306"/>
      <c r="HQ369" s="306"/>
      <c r="HR369" s="306"/>
      <c r="HS369" s="306"/>
      <c r="HT369" s="306"/>
      <c r="HU369" s="306"/>
      <c r="HV369" s="306"/>
      <c r="HW369" s="306"/>
      <c r="HX369" s="306"/>
      <c r="HY369" s="306"/>
      <c r="HZ369" s="306"/>
      <c r="IA369" s="306"/>
      <c r="IB369" s="306"/>
      <c r="IC369" s="306"/>
      <c r="ID369" s="306"/>
      <c r="IE369" s="306"/>
      <c r="IF369" s="306"/>
      <c r="IG369" s="306"/>
      <c r="IH369" s="306"/>
    </row>
    <row r="370" spans="1:242" s="219" customFormat="1" ht="15" customHeight="1" x14ac:dyDescent="0.3">
      <c r="A370" s="174">
        <v>8.0500000000000007</v>
      </c>
      <c r="B370" s="231"/>
      <c r="C370" s="232" t="e">
        <f>VLOOKUP(BD.PD8[[#This Row],[Pos]],[18]!PPto[#Data],3,FALSE)</f>
        <v>#REF!</v>
      </c>
      <c r="D370" s="174" t="s">
        <v>23</v>
      </c>
      <c r="E370" s="305" t="str">
        <f>IF(BD.PD8[[#This Row],[.]]="*",VLOOKUP(BD.PD8[[#This Row],[Pos]],[18]Presupuesto!A:H,7,FALSE),"")</f>
        <v/>
      </c>
      <c r="F370" s="506" t="s">
        <v>599</v>
      </c>
      <c r="G370" s="174"/>
      <c r="H370" s="174"/>
      <c r="I370" s="174" t="s">
        <v>1326</v>
      </c>
      <c r="J370" s="382">
        <v>1</v>
      </c>
      <c r="K370" s="174" t="s">
        <v>260</v>
      </c>
      <c r="L370" s="383">
        <f>IF(BD.PD8[[#This Row],[Mon]]="DOP",1,HLOOKUP(BD.PD8[[#This Row],[Mon]],Data!$J$1:$K$2,2,FALSE))</f>
        <v>1</v>
      </c>
      <c r="M370" s="384">
        <v>16288</v>
      </c>
      <c r="N370" s="243">
        <f>BD.PD8[[#This Row],[Cant.]]*BD.PD8[[#This Row],[ Tasa ]]*BD.PD8[[#This Row],[ Precio Und.]]</f>
        <v>16288</v>
      </c>
      <c r="O370" s="386">
        <v>0</v>
      </c>
      <c r="P370" s="243">
        <f>IF(BD.PD8[[#This Row],[Liquid. '[%']]]&lt;&gt;0,(BD.PD8[[#This Row],[Valor Neto '[DOP']]]*BD.PD8[[#This Row],[Liquid. '[%']]])+BD.PD8[[#This Row],[Valor Neto '[DOP']]],BD.PD8[[#This Row],[Valor Neto '[DOP']]])</f>
        <v>16288</v>
      </c>
      <c r="Q370" s="243">
        <f>BD.PD8[[#This Row],[Ppto. Orden Interna '[DOP']]]/HLOOKUP("USD",Data!$J$1:$K$2,2,FALSE)</f>
        <v>250.58461538461538</v>
      </c>
      <c r="R370" s="381" t="s">
        <v>600</v>
      </c>
      <c r="S370" s="387"/>
      <c r="T370" s="387"/>
      <c r="U370" s="492" t="s">
        <v>542</v>
      </c>
      <c r="V370" s="493">
        <v>801673</v>
      </c>
      <c r="W370" s="494" t="s">
        <v>601</v>
      </c>
      <c r="X370" s="495">
        <v>16</v>
      </c>
      <c r="Y370" s="388">
        <v>1</v>
      </c>
      <c r="Z370" s="243">
        <f>BD.PD8[[#This Row],[Av.P1 '[%']]]*BD.PD8[[#This Row],[Ppto. Orden Interna '[DOP']]]</f>
        <v>16288</v>
      </c>
      <c r="AA370" s="249"/>
      <c r="AB370" s="389"/>
      <c r="AC370" s="243">
        <f>BD.PD8[[#This Row],[Av.P2 '[%']]]*BD.PD8[[#This Row],[Ppto. Orden Interna '[DOP']]]</f>
        <v>0</v>
      </c>
      <c r="AD370" s="249"/>
      <c r="AE370" s="389"/>
      <c r="AF370" s="243">
        <f>BD.PD8[[#This Row],[Av.P3 '[%']]]*BD.PD8[[#This Row],[Ppto. Orden Interna '[DOP']]]</f>
        <v>0</v>
      </c>
      <c r="AG370" s="243"/>
      <c r="AH370" s="243"/>
      <c r="AI370" s="243"/>
      <c r="AJ370" s="243"/>
      <c r="AK370" s="243"/>
      <c r="AL370" s="243"/>
      <c r="AM370" s="496">
        <f>BD.PD8[[#This Row],[Pago 3]]+BD.PD8[[#This Row],[Pago 2]]+BD.PD8[[#This Row],[Pago 1]]</f>
        <v>16288</v>
      </c>
      <c r="AN370" s="308" t="s">
        <v>244</v>
      </c>
      <c r="AO370" s="308" t="s">
        <v>245</v>
      </c>
      <c r="AP370" s="308" t="s">
        <v>246</v>
      </c>
      <c r="AQ370" s="308" t="s">
        <v>247</v>
      </c>
      <c r="AR370" s="308">
        <v>594</v>
      </c>
      <c r="AS370" s="308" t="s">
        <v>248</v>
      </c>
      <c r="AT370" s="249" t="s">
        <v>1356</v>
      </c>
      <c r="AU370" s="306"/>
      <c r="AV370" s="306"/>
      <c r="AW370" s="306"/>
      <c r="AX370" s="306"/>
      <c r="AY370" s="306"/>
      <c r="AZ370" s="306"/>
      <c r="BA370" s="306"/>
      <c r="BB370" s="306"/>
      <c r="BC370" s="306"/>
      <c r="BD370" s="306"/>
      <c r="BE370" s="306"/>
      <c r="BF370" s="306"/>
      <c r="BG370" s="306"/>
      <c r="BH370" s="306"/>
      <c r="BI370" s="306"/>
      <c r="BJ370" s="306"/>
      <c r="BK370" s="306"/>
      <c r="BL370" s="306"/>
      <c r="BM370" s="306"/>
      <c r="BN370" s="306"/>
      <c r="BO370" s="306"/>
      <c r="BP370" s="306"/>
      <c r="BQ370" s="306"/>
      <c r="BR370" s="306"/>
      <c r="BS370" s="306"/>
      <c r="BT370" s="306"/>
      <c r="BU370" s="306"/>
      <c r="BV370" s="306"/>
      <c r="BW370" s="306"/>
      <c r="BX370" s="306"/>
      <c r="BY370" s="306"/>
      <c r="BZ370" s="306"/>
      <c r="CA370" s="306"/>
      <c r="CB370" s="306"/>
      <c r="CC370" s="306"/>
      <c r="CD370" s="306"/>
      <c r="CE370" s="306"/>
      <c r="CF370" s="306"/>
      <c r="CG370" s="306"/>
      <c r="CH370" s="306"/>
      <c r="CI370" s="306"/>
      <c r="CJ370" s="306"/>
      <c r="CK370" s="306"/>
      <c r="CL370" s="306"/>
      <c r="CM370" s="306"/>
      <c r="CN370" s="306"/>
      <c r="CO370" s="306"/>
      <c r="CP370" s="306"/>
      <c r="CQ370" s="306"/>
      <c r="CR370" s="306"/>
      <c r="CS370" s="306"/>
      <c r="CT370" s="306"/>
      <c r="CU370" s="306"/>
      <c r="CV370" s="306"/>
      <c r="CW370" s="306"/>
      <c r="CX370" s="306"/>
      <c r="CY370" s="306"/>
      <c r="CZ370" s="306"/>
      <c r="DA370" s="306"/>
      <c r="DB370" s="306"/>
      <c r="DC370" s="306"/>
      <c r="DD370" s="306"/>
      <c r="DE370" s="306"/>
      <c r="DF370" s="306"/>
      <c r="DG370" s="306"/>
      <c r="DH370" s="306"/>
      <c r="DI370" s="306"/>
      <c r="DJ370" s="306"/>
      <c r="DK370" s="306"/>
      <c r="DL370" s="306"/>
      <c r="DM370" s="306"/>
      <c r="DN370" s="306"/>
      <c r="DO370" s="306"/>
      <c r="DP370" s="306"/>
      <c r="DQ370" s="306"/>
      <c r="DR370" s="306"/>
      <c r="DS370" s="306"/>
      <c r="DT370" s="306"/>
      <c r="DU370" s="306"/>
      <c r="DV370" s="306"/>
      <c r="DW370" s="306"/>
      <c r="DX370" s="306"/>
      <c r="DY370" s="306"/>
      <c r="DZ370" s="306"/>
      <c r="EA370" s="306"/>
      <c r="EB370" s="306"/>
      <c r="EC370" s="306"/>
      <c r="ED370" s="306"/>
      <c r="EE370" s="306"/>
      <c r="EF370" s="306"/>
      <c r="EG370" s="306"/>
      <c r="EH370" s="306"/>
      <c r="EI370" s="306"/>
      <c r="EJ370" s="306"/>
      <c r="EK370" s="306"/>
      <c r="EL370" s="306"/>
      <c r="EM370" s="306"/>
      <c r="EN370" s="306"/>
      <c r="EO370" s="306"/>
      <c r="EP370" s="306"/>
      <c r="EQ370" s="306"/>
      <c r="ER370" s="306"/>
      <c r="ES370" s="306"/>
      <c r="ET370" s="306"/>
      <c r="EU370" s="306"/>
      <c r="EV370" s="306"/>
      <c r="EW370" s="306"/>
      <c r="EX370" s="306"/>
      <c r="EY370" s="306"/>
      <c r="EZ370" s="306"/>
      <c r="FA370" s="306"/>
      <c r="FB370" s="306"/>
      <c r="FC370" s="306"/>
      <c r="FD370" s="306"/>
      <c r="FE370" s="306"/>
      <c r="FF370" s="306"/>
      <c r="FG370" s="306"/>
      <c r="FH370" s="306"/>
      <c r="FI370" s="306"/>
      <c r="FJ370" s="306"/>
      <c r="FK370" s="306"/>
      <c r="FL370" s="306"/>
      <c r="FM370" s="306"/>
      <c r="FN370" s="306"/>
      <c r="FO370" s="306"/>
      <c r="FP370" s="306"/>
      <c r="FQ370" s="306"/>
      <c r="FR370" s="306"/>
      <c r="FS370" s="306"/>
      <c r="FT370" s="306"/>
      <c r="FU370" s="306"/>
      <c r="FV370" s="306"/>
      <c r="FW370" s="306"/>
      <c r="FX370" s="306"/>
      <c r="FY370" s="306"/>
      <c r="FZ370" s="306"/>
      <c r="GA370" s="306"/>
      <c r="GB370" s="306"/>
      <c r="GC370" s="306"/>
      <c r="GD370" s="306"/>
      <c r="GE370" s="306"/>
      <c r="GF370" s="306"/>
      <c r="GG370" s="306"/>
      <c r="GH370" s="306"/>
      <c r="GI370" s="306"/>
      <c r="GJ370" s="306"/>
      <c r="GK370" s="306"/>
      <c r="GL370" s="306"/>
      <c r="GM370" s="306"/>
      <c r="GN370" s="306"/>
      <c r="GO370" s="306"/>
      <c r="GP370" s="306"/>
      <c r="GQ370" s="306"/>
      <c r="GR370" s="306"/>
      <c r="GS370" s="306"/>
      <c r="GT370" s="306"/>
      <c r="GU370" s="306"/>
      <c r="GV370" s="306"/>
      <c r="GW370" s="306"/>
      <c r="GX370" s="306"/>
      <c r="GY370" s="306"/>
      <c r="GZ370" s="306"/>
      <c r="HA370" s="306"/>
      <c r="HB370" s="306"/>
      <c r="HC370" s="306"/>
      <c r="HD370" s="306"/>
      <c r="HE370" s="306"/>
      <c r="HF370" s="306"/>
      <c r="HG370" s="306"/>
      <c r="HH370" s="306"/>
      <c r="HI370" s="306"/>
      <c r="HJ370" s="306"/>
      <c r="HK370" s="306"/>
      <c r="HL370" s="306"/>
      <c r="HM370" s="306"/>
      <c r="HN370" s="306"/>
      <c r="HO370" s="306"/>
      <c r="HP370" s="306"/>
      <c r="HQ370" s="306"/>
      <c r="HR370" s="306"/>
      <c r="HS370" s="306"/>
      <c r="HT370" s="306"/>
      <c r="HU370" s="306"/>
      <c r="HV370" s="306"/>
      <c r="HW370" s="306"/>
      <c r="HX370" s="306"/>
      <c r="HY370" s="306"/>
      <c r="HZ370" s="306"/>
      <c r="IA370" s="306"/>
      <c r="IB370" s="306"/>
      <c r="IC370" s="306"/>
      <c r="ID370" s="306"/>
      <c r="IE370" s="306"/>
      <c r="IF370" s="306"/>
      <c r="IG370" s="306"/>
      <c r="IH370" s="306"/>
    </row>
    <row r="371" spans="1:242" s="219" customFormat="1" ht="15" customHeight="1" x14ac:dyDescent="0.3">
      <c r="A371" s="174">
        <v>8.0500000000000007</v>
      </c>
      <c r="B371" s="231"/>
      <c r="C371" s="232" t="e">
        <f>VLOOKUP(BD.PD8[[#This Row],[Pos]],[18]!PPto[#Data],3,FALSE)</f>
        <v>#REF!</v>
      </c>
      <c r="D371" s="174" t="s">
        <v>23</v>
      </c>
      <c r="E371" s="305" t="str">
        <f>IF(BD.PD8[[#This Row],[.]]="*",VLOOKUP(BD.PD8[[#This Row],[Pos]],[18]Presupuesto!A:H,7,FALSE),"")</f>
        <v/>
      </c>
      <c r="F371" s="506" t="s">
        <v>602</v>
      </c>
      <c r="G371" s="174"/>
      <c r="H371" s="174"/>
      <c r="I371" s="174" t="s">
        <v>1326</v>
      </c>
      <c r="J371" s="382">
        <v>1</v>
      </c>
      <c r="K371" s="174" t="s">
        <v>260</v>
      </c>
      <c r="L371" s="383">
        <f>IF(BD.PD8[[#This Row],[Mon]]="DOP",1,HLOOKUP(BD.PD8[[#This Row],[Mon]],Data!$J$1:$K$2,2,FALSE))</f>
        <v>1</v>
      </c>
      <c r="M371" s="384">
        <v>9893.11</v>
      </c>
      <c r="N371" s="243">
        <f>BD.PD8[[#This Row],[Cant.]]*BD.PD8[[#This Row],[ Tasa ]]*BD.PD8[[#This Row],[ Precio Und.]]</f>
        <v>9893.11</v>
      </c>
      <c r="O371" s="386">
        <v>0</v>
      </c>
      <c r="P371" s="243">
        <f>IF(BD.PD8[[#This Row],[Liquid. '[%']]]&lt;&gt;0,(BD.PD8[[#This Row],[Valor Neto '[DOP']]]*BD.PD8[[#This Row],[Liquid. '[%']]])+BD.PD8[[#This Row],[Valor Neto '[DOP']]],BD.PD8[[#This Row],[Valor Neto '[DOP']]])</f>
        <v>9893.11</v>
      </c>
      <c r="Q371" s="243">
        <f>BD.PD8[[#This Row],[Ppto. Orden Interna '[DOP']]]/HLOOKUP("USD",Data!$J$1:$K$2,2,FALSE)</f>
        <v>152.20169230769233</v>
      </c>
      <c r="R371" s="381" t="s">
        <v>603</v>
      </c>
      <c r="S371" s="387"/>
      <c r="T371" s="387"/>
      <c r="U371" s="492" t="s">
        <v>542</v>
      </c>
      <c r="V371" s="493">
        <v>801673</v>
      </c>
      <c r="W371" s="494" t="s">
        <v>337</v>
      </c>
      <c r="X371" s="495">
        <v>16</v>
      </c>
      <c r="Y371" s="388">
        <v>1</v>
      </c>
      <c r="Z371" s="243">
        <f>BD.PD8[[#This Row],[Av.P1 '[%']]]*BD.PD8[[#This Row],[Ppto. Orden Interna '[DOP']]]</f>
        <v>9893.11</v>
      </c>
      <c r="AA371" s="495"/>
      <c r="AB371" s="388"/>
      <c r="AC371" s="243">
        <f>BD.PD8[[#This Row],[Av.P2 '[%']]]*BD.PD8[[#This Row],[Ppto. Orden Interna '[DOP']]]</f>
        <v>0</v>
      </c>
      <c r="AD371" s="249"/>
      <c r="AE371" s="389"/>
      <c r="AF371" s="243">
        <f>BD.PD8[[#This Row],[Av.P3 '[%']]]*BD.PD8[[#This Row],[Ppto. Orden Interna '[DOP']]]</f>
        <v>0</v>
      </c>
      <c r="AG371" s="243"/>
      <c r="AH371" s="243"/>
      <c r="AI371" s="243"/>
      <c r="AJ371" s="243"/>
      <c r="AK371" s="243"/>
      <c r="AL371" s="243"/>
      <c r="AM371" s="496">
        <f>BD.PD8[[#This Row],[Pago 3]]+BD.PD8[[#This Row],[Pago 2]]+BD.PD8[[#This Row],[Pago 1]]</f>
        <v>9893.11</v>
      </c>
      <c r="AN371" s="308" t="s">
        <v>244</v>
      </c>
      <c r="AO371" s="308" t="s">
        <v>245</v>
      </c>
      <c r="AP371" s="308" t="s">
        <v>246</v>
      </c>
      <c r="AQ371" s="308" t="s">
        <v>247</v>
      </c>
      <c r="AR371" s="308">
        <v>594</v>
      </c>
      <c r="AS371" s="308" t="s">
        <v>248</v>
      </c>
      <c r="AT371" s="249" t="s">
        <v>1356</v>
      </c>
      <c r="AU371" s="306"/>
      <c r="AV371" s="306"/>
      <c r="AW371" s="306"/>
      <c r="AX371" s="306"/>
      <c r="AY371" s="306"/>
      <c r="AZ371" s="306"/>
      <c r="BA371" s="306"/>
      <c r="BB371" s="306"/>
      <c r="BC371" s="306"/>
      <c r="BD371" s="306"/>
      <c r="BE371" s="306"/>
      <c r="BF371" s="306"/>
      <c r="BG371" s="306"/>
      <c r="BH371" s="306"/>
      <c r="BI371" s="306"/>
      <c r="BJ371" s="306"/>
      <c r="BK371" s="306"/>
      <c r="BL371" s="306"/>
      <c r="BM371" s="306"/>
      <c r="BN371" s="306"/>
      <c r="BO371" s="306"/>
      <c r="BP371" s="306"/>
      <c r="BQ371" s="306"/>
      <c r="BR371" s="306"/>
      <c r="BS371" s="306"/>
      <c r="BT371" s="306"/>
      <c r="BU371" s="306"/>
      <c r="BV371" s="306"/>
      <c r="BW371" s="306"/>
      <c r="BX371" s="306"/>
      <c r="BY371" s="306"/>
      <c r="BZ371" s="306"/>
      <c r="CA371" s="306"/>
      <c r="CB371" s="306"/>
      <c r="CC371" s="306"/>
      <c r="CD371" s="306"/>
      <c r="CE371" s="306"/>
      <c r="CF371" s="306"/>
      <c r="CG371" s="306"/>
      <c r="CH371" s="306"/>
      <c r="CI371" s="306"/>
      <c r="CJ371" s="306"/>
      <c r="CK371" s="306"/>
      <c r="CL371" s="306"/>
      <c r="CM371" s="306"/>
      <c r="CN371" s="306"/>
      <c r="CO371" s="306"/>
      <c r="CP371" s="306"/>
      <c r="CQ371" s="306"/>
      <c r="CR371" s="306"/>
      <c r="CS371" s="306"/>
      <c r="CT371" s="306"/>
      <c r="CU371" s="306"/>
      <c r="CV371" s="306"/>
      <c r="CW371" s="306"/>
      <c r="CX371" s="306"/>
      <c r="CY371" s="306"/>
      <c r="CZ371" s="306"/>
      <c r="DA371" s="306"/>
      <c r="DB371" s="306"/>
      <c r="DC371" s="306"/>
      <c r="DD371" s="306"/>
      <c r="DE371" s="306"/>
      <c r="DF371" s="306"/>
      <c r="DG371" s="306"/>
      <c r="DH371" s="306"/>
      <c r="DI371" s="306"/>
      <c r="DJ371" s="306"/>
      <c r="DK371" s="306"/>
      <c r="DL371" s="306"/>
      <c r="DM371" s="306"/>
      <c r="DN371" s="306"/>
      <c r="DO371" s="306"/>
      <c r="DP371" s="306"/>
      <c r="DQ371" s="306"/>
      <c r="DR371" s="306"/>
      <c r="DS371" s="306"/>
      <c r="DT371" s="306"/>
      <c r="DU371" s="306"/>
      <c r="DV371" s="306"/>
      <c r="DW371" s="306"/>
      <c r="DX371" s="306"/>
      <c r="DY371" s="306"/>
      <c r="DZ371" s="306"/>
      <c r="EA371" s="306"/>
      <c r="EB371" s="306"/>
      <c r="EC371" s="306"/>
      <c r="ED371" s="306"/>
      <c r="EE371" s="306"/>
      <c r="EF371" s="306"/>
      <c r="EG371" s="306"/>
      <c r="EH371" s="306"/>
      <c r="EI371" s="306"/>
      <c r="EJ371" s="306"/>
      <c r="EK371" s="306"/>
      <c r="EL371" s="306"/>
      <c r="EM371" s="306"/>
      <c r="EN371" s="306"/>
      <c r="EO371" s="306"/>
      <c r="EP371" s="306"/>
      <c r="EQ371" s="306"/>
      <c r="ER371" s="306"/>
      <c r="ES371" s="306"/>
      <c r="ET371" s="306"/>
      <c r="EU371" s="306"/>
      <c r="EV371" s="306"/>
      <c r="EW371" s="306"/>
      <c r="EX371" s="306"/>
      <c r="EY371" s="306"/>
      <c r="EZ371" s="306"/>
      <c r="FA371" s="306"/>
      <c r="FB371" s="306"/>
      <c r="FC371" s="306"/>
      <c r="FD371" s="306"/>
      <c r="FE371" s="306"/>
      <c r="FF371" s="306"/>
      <c r="FG371" s="306"/>
      <c r="FH371" s="306"/>
      <c r="FI371" s="306"/>
      <c r="FJ371" s="306"/>
      <c r="FK371" s="306"/>
      <c r="FL371" s="306"/>
      <c r="FM371" s="306"/>
      <c r="FN371" s="306"/>
      <c r="FO371" s="306"/>
      <c r="FP371" s="306"/>
      <c r="FQ371" s="306"/>
      <c r="FR371" s="306"/>
      <c r="FS371" s="306"/>
      <c r="FT371" s="306"/>
      <c r="FU371" s="306"/>
      <c r="FV371" s="306"/>
      <c r="FW371" s="306"/>
      <c r="FX371" s="306"/>
      <c r="FY371" s="306"/>
      <c r="FZ371" s="306"/>
      <c r="GA371" s="306"/>
      <c r="GB371" s="306"/>
      <c r="GC371" s="306"/>
      <c r="GD371" s="306"/>
      <c r="GE371" s="306"/>
      <c r="GF371" s="306"/>
      <c r="GG371" s="306"/>
      <c r="GH371" s="306"/>
      <c r="GI371" s="306"/>
      <c r="GJ371" s="306"/>
      <c r="GK371" s="306"/>
      <c r="GL371" s="306"/>
      <c r="GM371" s="306"/>
      <c r="GN371" s="306"/>
      <c r="GO371" s="306"/>
      <c r="GP371" s="306"/>
      <c r="GQ371" s="306"/>
      <c r="GR371" s="306"/>
      <c r="GS371" s="306"/>
      <c r="GT371" s="306"/>
      <c r="GU371" s="306"/>
      <c r="GV371" s="306"/>
      <c r="GW371" s="306"/>
      <c r="GX371" s="306"/>
      <c r="GY371" s="306"/>
      <c r="GZ371" s="306"/>
      <c r="HA371" s="306"/>
      <c r="HB371" s="306"/>
      <c r="HC371" s="306"/>
      <c r="HD371" s="306"/>
      <c r="HE371" s="306"/>
      <c r="HF371" s="306"/>
      <c r="HG371" s="306"/>
      <c r="HH371" s="306"/>
      <c r="HI371" s="306"/>
      <c r="HJ371" s="306"/>
      <c r="HK371" s="306"/>
      <c r="HL371" s="306"/>
      <c r="HM371" s="306"/>
      <c r="HN371" s="306"/>
      <c r="HO371" s="306"/>
      <c r="HP371" s="306"/>
      <c r="HQ371" s="306"/>
      <c r="HR371" s="306"/>
      <c r="HS371" s="306"/>
      <c r="HT371" s="306"/>
      <c r="HU371" s="306"/>
      <c r="HV371" s="306"/>
      <c r="HW371" s="306"/>
      <c r="HX371" s="306"/>
      <c r="HY371" s="306"/>
      <c r="HZ371" s="306"/>
      <c r="IA371" s="306"/>
      <c r="IB371" s="306"/>
      <c r="IC371" s="306"/>
      <c r="ID371" s="306"/>
      <c r="IE371" s="306"/>
      <c r="IF371" s="306"/>
      <c r="IG371" s="306"/>
      <c r="IH371" s="306"/>
    </row>
    <row r="372" spans="1:242" s="219" customFormat="1" ht="15" customHeight="1" x14ac:dyDescent="0.3">
      <c r="A372" s="174">
        <v>8.0500000000000007</v>
      </c>
      <c r="B372" s="231"/>
      <c r="C372" s="232" t="e">
        <f>VLOOKUP(BD.PD8[[#This Row],[Pos]],[18]!PPto[#Data],3,FALSE)</f>
        <v>#REF!</v>
      </c>
      <c r="D372" s="174" t="s">
        <v>23</v>
      </c>
      <c r="E372" s="305" t="str">
        <f>IF(BD.PD8[[#This Row],[.]]="*",VLOOKUP(BD.PD8[[#This Row],[Pos]],[18]Presupuesto!A:H,7,FALSE),"")</f>
        <v/>
      </c>
      <c r="F372" s="234" t="s">
        <v>604</v>
      </c>
      <c r="G372" s="174"/>
      <c r="H372" s="174"/>
      <c r="I372" s="174" t="s">
        <v>1326</v>
      </c>
      <c r="J372" s="382">
        <v>1</v>
      </c>
      <c r="K372" s="174" t="s">
        <v>260</v>
      </c>
      <c r="L372" s="383">
        <f>IF(BD.PD8[[#This Row],[Mon]]="DOP",1,HLOOKUP(BD.PD8[[#This Row],[Mon]],Data!$J$1:$K$2,2,FALSE))</f>
        <v>1</v>
      </c>
      <c r="M372" s="384">
        <v>12000</v>
      </c>
      <c r="N372" s="243">
        <f>BD.PD8[[#This Row],[Cant.]]*BD.PD8[[#This Row],[ Tasa ]]*BD.PD8[[#This Row],[ Precio Und.]]</f>
        <v>12000</v>
      </c>
      <c r="O372" s="386">
        <v>0</v>
      </c>
      <c r="P372" s="243">
        <f>IF(BD.PD8[[#This Row],[Liquid. '[%']]]&lt;&gt;0,(BD.PD8[[#This Row],[Valor Neto '[DOP']]]*BD.PD8[[#This Row],[Liquid. '[%']]])+BD.PD8[[#This Row],[Valor Neto '[DOP']]],BD.PD8[[#This Row],[Valor Neto '[DOP']]])</f>
        <v>12000</v>
      </c>
      <c r="Q372" s="243">
        <f>BD.PD8[[#This Row],[Ppto. Orden Interna '[DOP']]]/HLOOKUP("USD",Data!$J$1:$K$2,2,FALSE)</f>
        <v>184.61538461538461</v>
      </c>
      <c r="R372" s="381" t="s">
        <v>605</v>
      </c>
      <c r="S372" s="387"/>
      <c r="T372" s="387"/>
      <c r="U372" s="492" t="s">
        <v>542</v>
      </c>
      <c r="V372" s="493">
        <v>801673</v>
      </c>
      <c r="W372" s="494" t="s">
        <v>606</v>
      </c>
      <c r="X372" s="495">
        <v>16</v>
      </c>
      <c r="Y372" s="388">
        <v>1</v>
      </c>
      <c r="Z372" s="243">
        <f>BD.PD8[[#This Row],[Av.P1 '[%']]]*BD.PD8[[#This Row],[Ppto. Orden Interna '[DOP']]]</f>
        <v>12000</v>
      </c>
      <c r="AA372" s="249"/>
      <c r="AB372" s="389"/>
      <c r="AC372" s="243">
        <f>BD.PD8[[#This Row],[Av.P2 '[%']]]*BD.PD8[[#This Row],[Ppto. Orden Interna '[DOP']]]</f>
        <v>0</v>
      </c>
      <c r="AD372" s="249"/>
      <c r="AE372" s="389"/>
      <c r="AF372" s="243">
        <f>BD.PD8[[#This Row],[Av.P3 '[%']]]*BD.PD8[[#This Row],[Ppto. Orden Interna '[DOP']]]</f>
        <v>0</v>
      </c>
      <c r="AG372" s="243"/>
      <c r="AH372" s="243"/>
      <c r="AI372" s="243"/>
      <c r="AJ372" s="243"/>
      <c r="AK372" s="243"/>
      <c r="AL372" s="243"/>
      <c r="AM372" s="496">
        <f>BD.PD8[[#This Row],[Pago 3]]+BD.PD8[[#This Row],[Pago 2]]+BD.PD8[[#This Row],[Pago 1]]</f>
        <v>12000</v>
      </c>
      <c r="AN372" s="308" t="s">
        <v>244</v>
      </c>
      <c r="AO372" s="308" t="s">
        <v>245</v>
      </c>
      <c r="AP372" s="308" t="s">
        <v>246</v>
      </c>
      <c r="AQ372" s="308" t="s">
        <v>247</v>
      </c>
      <c r="AR372" s="308">
        <v>594</v>
      </c>
      <c r="AS372" s="308" t="s">
        <v>248</v>
      </c>
      <c r="AT372" s="249" t="s">
        <v>1356</v>
      </c>
      <c r="AU372" s="306"/>
      <c r="AV372" s="306"/>
      <c r="AW372" s="306"/>
      <c r="AX372" s="306"/>
      <c r="AY372" s="306"/>
      <c r="AZ372" s="306"/>
      <c r="BA372" s="306"/>
      <c r="BB372" s="306"/>
      <c r="BC372" s="306"/>
      <c r="BD372" s="306"/>
      <c r="BE372" s="306"/>
      <c r="BF372" s="306"/>
      <c r="BG372" s="306"/>
      <c r="BH372" s="306"/>
      <c r="BI372" s="306"/>
      <c r="BJ372" s="306"/>
      <c r="BK372" s="306"/>
      <c r="BL372" s="306"/>
      <c r="BM372" s="306"/>
      <c r="BN372" s="306"/>
      <c r="BO372" s="306"/>
      <c r="BP372" s="306"/>
      <c r="BQ372" s="306"/>
      <c r="BR372" s="306"/>
      <c r="BS372" s="306"/>
      <c r="BT372" s="306"/>
      <c r="BU372" s="306"/>
      <c r="BV372" s="306"/>
      <c r="BW372" s="306"/>
      <c r="BX372" s="306"/>
      <c r="BY372" s="306"/>
      <c r="BZ372" s="306"/>
      <c r="CA372" s="306"/>
      <c r="CB372" s="306"/>
      <c r="CC372" s="306"/>
      <c r="CD372" s="306"/>
      <c r="CE372" s="306"/>
      <c r="CF372" s="306"/>
      <c r="CG372" s="306"/>
      <c r="CH372" s="306"/>
      <c r="CI372" s="306"/>
      <c r="CJ372" s="306"/>
      <c r="CK372" s="306"/>
      <c r="CL372" s="306"/>
      <c r="CM372" s="306"/>
      <c r="CN372" s="306"/>
      <c r="CO372" s="306"/>
      <c r="CP372" s="306"/>
      <c r="CQ372" s="306"/>
      <c r="CR372" s="306"/>
      <c r="CS372" s="306"/>
      <c r="CT372" s="306"/>
      <c r="CU372" s="306"/>
      <c r="CV372" s="306"/>
      <c r="CW372" s="306"/>
      <c r="CX372" s="306"/>
      <c r="CY372" s="306"/>
      <c r="CZ372" s="306"/>
      <c r="DA372" s="306"/>
      <c r="DB372" s="306"/>
      <c r="DC372" s="306"/>
      <c r="DD372" s="306"/>
      <c r="DE372" s="306"/>
      <c r="DF372" s="306"/>
      <c r="DG372" s="306"/>
      <c r="DH372" s="306"/>
      <c r="DI372" s="306"/>
      <c r="DJ372" s="306"/>
      <c r="DK372" s="306"/>
      <c r="DL372" s="306"/>
      <c r="DM372" s="306"/>
      <c r="DN372" s="306"/>
      <c r="DO372" s="306"/>
      <c r="DP372" s="306"/>
      <c r="DQ372" s="306"/>
      <c r="DR372" s="306"/>
      <c r="DS372" s="306"/>
      <c r="DT372" s="306"/>
      <c r="DU372" s="306"/>
      <c r="DV372" s="306"/>
      <c r="DW372" s="306"/>
      <c r="DX372" s="306"/>
      <c r="DY372" s="306"/>
      <c r="DZ372" s="306"/>
      <c r="EA372" s="306"/>
      <c r="EB372" s="306"/>
      <c r="EC372" s="306"/>
      <c r="ED372" s="306"/>
      <c r="EE372" s="306"/>
      <c r="EF372" s="306"/>
      <c r="EG372" s="306"/>
      <c r="EH372" s="306"/>
      <c r="EI372" s="306"/>
      <c r="EJ372" s="306"/>
      <c r="EK372" s="306"/>
      <c r="EL372" s="306"/>
      <c r="EM372" s="306"/>
      <c r="EN372" s="306"/>
      <c r="EO372" s="306"/>
      <c r="EP372" s="306"/>
      <c r="EQ372" s="306"/>
      <c r="ER372" s="306"/>
      <c r="ES372" s="306"/>
      <c r="ET372" s="306"/>
      <c r="EU372" s="306"/>
      <c r="EV372" s="306"/>
      <c r="EW372" s="306"/>
      <c r="EX372" s="306"/>
      <c r="EY372" s="306"/>
      <c r="EZ372" s="306"/>
      <c r="FA372" s="306"/>
      <c r="FB372" s="306"/>
      <c r="FC372" s="306"/>
      <c r="FD372" s="306"/>
      <c r="FE372" s="306"/>
      <c r="FF372" s="306"/>
      <c r="FG372" s="306"/>
      <c r="FH372" s="306"/>
      <c r="FI372" s="306"/>
      <c r="FJ372" s="306"/>
      <c r="FK372" s="306"/>
      <c r="FL372" s="306"/>
      <c r="FM372" s="306"/>
      <c r="FN372" s="306"/>
      <c r="FO372" s="306"/>
      <c r="FP372" s="306"/>
      <c r="FQ372" s="306"/>
      <c r="FR372" s="306"/>
      <c r="FS372" s="306"/>
      <c r="FT372" s="306"/>
      <c r="FU372" s="306"/>
      <c r="FV372" s="306"/>
      <c r="FW372" s="306"/>
      <c r="FX372" s="306"/>
      <c r="FY372" s="306"/>
      <c r="FZ372" s="306"/>
      <c r="GA372" s="306"/>
      <c r="GB372" s="306"/>
      <c r="GC372" s="306"/>
      <c r="GD372" s="306"/>
      <c r="GE372" s="306"/>
      <c r="GF372" s="306"/>
      <c r="GG372" s="306"/>
      <c r="GH372" s="306"/>
      <c r="GI372" s="306"/>
      <c r="GJ372" s="306"/>
      <c r="GK372" s="306"/>
      <c r="GL372" s="306"/>
      <c r="GM372" s="306"/>
      <c r="GN372" s="306"/>
      <c r="GO372" s="306"/>
      <c r="GP372" s="306"/>
      <c r="GQ372" s="306"/>
      <c r="GR372" s="306"/>
      <c r="GS372" s="306"/>
      <c r="GT372" s="306"/>
      <c r="GU372" s="306"/>
      <c r="GV372" s="306"/>
      <c r="GW372" s="306"/>
      <c r="GX372" s="306"/>
      <c r="GY372" s="306"/>
      <c r="GZ372" s="306"/>
      <c r="HA372" s="306"/>
      <c r="HB372" s="306"/>
      <c r="HC372" s="306"/>
      <c r="HD372" s="306"/>
      <c r="HE372" s="306"/>
      <c r="HF372" s="306"/>
      <c r="HG372" s="306"/>
      <c r="HH372" s="306"/>
      <c r="HI372" s="306"/>
      <c r="HJ372" s="306"/>
      <c r="HK372" s="306"/>
      <c r="HL372" s="306"/>
      <c r="HM372" s="306"/>
      <c r="HN372" s="306"/>
      <c r="HO372" s="306"/>
      <c r="HP372" s="306"/>
      <c r="HQ372" s="306"/>
      <c r="HR372" s="306"/>
      <c r="HS372" s="306"/>
      <c r="HT372" s="306"/>
      <c r="HU372" s="306"/>
      <c r="HV372" s="306"/>
      <c r="HW372" s="306"/>
      <c r="HX372" s="306"/>
      <c r="HY372" s="306"/>
      <c r="HZ372" s="306"/>
      <c r="IA372" s="306"/>
      <c r="IB372" s="306"/>
      <c r="IC372" s="306"/>
      <c r="ID372" s="306"/>
      <c r="IE372" s="306"/>
      <c r="IF372" s="306"/>
      <c r="IG372" s="306"/>
      <c r="IH372" s="306"/>
    </row>
    <row r="373" spans="1:242" s="219" customFormat="1" ht="15" customHeight="1" x14ac:dyDescent="0.3">
      <c r="A373" s="174">
        <v>8.0500000000000007</v>
      </c>
      <c r="B373" s="231"/>
      <c r="C373" s="232" t="e">
        <f>VLOOKUP(BD.PD8[[#This Row],[Pos]],[18]!PPto[#Data],3,FALSE)</f>
        <v>#REF!</v>
      </c>
      <c r="D373" s="174" t="s">
        <v>23</v>
      </c>
      <c r="E373" s="305" t="str">
        <f>IF(BD.PD8[[#This Row],[.]]="*",VLOOKUP(BD.PD8[[#This Row],[Pos]],[18]Presupuesto!A:H,7,FALSE),"")</f>
        <v/>
      </c>
      <c r="F373" s="506" t="s">
        <v>607</v>
      </c>
      <c r="G373" s="174"/>
      <c r="H373" s="174"/>
      <c r="I373" s="174" t="s">
        <v>1326</v>
      </c>
      <c r="J373" s="382">
        <v>60</v>
      </c>
      <c r="K373" s="174" t="s">
        <v>260</v>
      </c>
      <c r="L373" s="383">
        <f>IF(BD.PD8[[#This Row],[Mon]]="DOP",1,HLOOKUP(BD.PD8[[#This Row],[Mon]],Data!$J$1:$K$2,2,FALSE))</f>
        <v>1</v>
      </c>
      <c r="M373" s="384">
        <v>1517.7958333333333</v>
      </c>
      <c r="N373" s="243">
        <f>BD.PD8[[#This Row],[Cant.]]*BD.PD8[[#This Row],[ Tasa ]]*BD.PD8[[#This Row],[ Precio Und.]]</f>
        <v>91067.75</v>
      </c>
      <c r="O373" s="386">
        <v>0</v>
      </c>
      <c r="P373" s="243">
        <f>IF(BD.PD8[[#This Row],[Liquid. '[%']]]&lt;&gt;0,(BD.PD8[[#This Row],[Valor Neto '[DOP']]]*BD.PD8[[#This Row],[Liquid. '[%']]])+BD.PD8[[#This Row],[Valor Neto '[DOP']]],BD.PD8[[#This Row],[Valor Neto '[DOP']]])</f>
        <v>91067.75</v>
      </c>
      <c r="Q373" s="243">
        <f>BD.PD8[[#This Row],[Ppto. Orden Interna '[DOP']]]/HLOOKUP("USD",Data!$J$1:$K$2,2,FALSE)</f>
        <v>1401.0423076923078</v>
      </c>
      <c r="R373" s="381" t="s">
        <v>257</v>
      </c>
      <c r="S373" s="387"/>
      <c r="T373" s="387"/>
      <c r="U373" s="492" t="s">
        <v>542</v>
      </c>
      <c r="V373" s="493">
        <v>801673</v>
      </c>
      <c r="W373" s="494" t="s">
        <v>608</v>
      </c>
      <c r="X373" s="495">
        <v>16</v>
      </c>
      <c r="Y373" s="388">
        <v>1</v>
      </c>
      <c r="Z373" s="243">
        <f>BD.PD8[[#This Row],[Av.P1 '[%']]]*BD.PD8[[#This Row],[Ppto. Orden Interna '[DOP']]]</f>
        <v>91067.75</v>
      </c>
      <c r="AA373" s="249"/>
      <c r="AB373" s="389"/>
      <c r="AC373" s="243">
        <f>BD.PD8[[#This Row],[Av.P2 '[%']]]*BD.PD8[[#This Row],[Ppto. Orden Interna '[DOP']]]</f>
        <v>0</v>
      </c>
      <c r="AD373" s="249"/>
      <c r="AE373" s="389"/>
      <c r="AF373" s="243">
        <f>BD.PD8[[#This Row],[Av.P3 '[%']]]*BD.PD8[[#This Row],[Ppto. Orden Interna '[DOP']]]</f>
        <v>0</v>
      </c>
      <c r="AG373" s="243"/>
      <c r="AH373" s="243"/>
      <c r="AI373" s="243"/>
      <c r="AJ373" s="243"/>
      <c r="AK373" s="243"/>
      <c r="AL373" s="243"/>
      <c r="AM373" s="496">
        <f>BD.PD8[[#This Row],[Pago 3]]+BD.PD8[[#This Row],[Pago 2]]+BD.PD8[[#This Row],[Pago 1]]</f>
        <v>91067.75</v>
      </c>
      <c r="AN373" s="308" t="s">
        <v>244</v>
      </c>
      <c r="AO373" s="308" t="s">
        <v>245</v>
      </c>
      <c r="AP373" s="308" t="s">
        <v>246</v>
      </c>
      <c r="AQ373" s="308" t="s">
        <v>247</v>
      </c>
      <c r="AR373" s="308">
        <v>594</v>
      </c>
      <c r="AS373" s="308" t="s">
        <v>248</v>
      </c>
      <c r="AT373" s="249" t="s">
        <v>1356</v>
      </c>
      <c r="AU373" s="306"/>
      <c r="AV373" s="306"/>
      <c r="AW373" s="306"/>
      <c r="AX373" s="306"/>
      <c r="AY373" s="306"/>
      <c r="AZ373" s="306"/>
      <c r="BA373" s="306"/>
      <c r="BB373" s="306"/>
      <c r="BC373" s="306"/>
      <c r="BD373" s="306"/>
      <c r="BE373" s="306"/>
      <c r="BF373" s="306"/>
      <c r="BG373" s="306"/>
      <c r="BH373" s="306"/>
      <c r="BI373" s="306"/>
      <c r="BJ373" s="306"/>
      <c r="BK373" s="306"/>
      <c r="BL373" s="306"/>
      <c r="BM373" s="306"/>
      <c r="BN373" s="306"/>
      <c r="BO373" s="306"/>
      <c r="BP373" s="306"/>
      <c r="BQ373" s="306"/>
      <c r="BR373" s="306"/>
      <c r="BS373" s="306"/>
      <c r="BT373" s="306"/>
      <c r="BU373" s="306"/>
      <c r="BV373" s="306"/>
      <c r="BW373" s="306"/>
      <c r="BX373" s="306"/>
      <c r="BY373" s="306"/>
      <c r="BZ373" s="306"/>
      <c r="CA373" s="306"/>
      <c r="CB373" s="306"/>
      <c r="CC373" s="306"/>
      <c r="CD373" s="306"/>
      <c r="CE373" s="306"/>
      <c r="CF373" s="306"/>
      <c r="CG373" s="306"/>
      <c r="CH373" s="306"/>
      <c r="CI373" s="306"/>
      <c r="CJ373" s="306"/>
      <c r="CK373" s="306"/>
      <c r="CL373" s="306"/>
      <c r="CM373" s="306"/>
      <c r="CN373" s="306"/>
      <c r="CO373" s="306"/>
      <c r="CP373" s="306"/>
      <c r="CQ373" s="306"/>
      <c r="CR373" s="306"/>
      <c r="CS373" s="306"/>
      <c r="CT373" s="306"/>
      <c r="CU373" s="306"/>
      <c r="CV373" s="306"/>
      <c r="CW373" s="306"/>
      <c r="CX373" s="306"/>
      <c r="CY373" s="306"/>
      <c r="CZ373" s="306"/>
      <c r="DA373" s="306"/>
      <c r="DB373" s="306"/>
      <c r="DC373" s="306"/>
      <c r="DD373" s="306"/>
      <c r="DE373" s="306"/>
      <c r="DF373" s="306"/>
      <c r="DG373" s="306"/>
      <c r="DH373" s="306"/>
      <c r="DI373" s="306"/>
      <c r="DJ373" s="306"/>
      <c r="DK373" s="306"/>
      <c r="DL373" s="306"/>
      <c r="DM373" s="306"/>
      <c r="DN373" s="306"/>
      <c r="DO373" s="306"/>
      <c r="DP373" s="306"/>
      <c r="DQ373" s="306"/>
      <c r="DR373" s="306"/>
      <c r="DS373" s="306"/>
      <c r="DT373" s="306"/>
      <c r="DU373" s="306"/>
      <c r="DV373" s="306"/>
      <c r="DW373" s="306"/>
      <c r="DX373" s="306"/>
      <c r="DY373" s="306"/>
      <c r="DZ373" s="306"/>
      <c r="EA373" s="306"/>
      <c r="EB373" s="306"/>
      <c r="EC373" s="306"/>
      <c r="ED373" s="306"/>
      <c r="EE373" s="306"/>
      <c r="EF373" s="306"/>
      <c r="EG373" s="306"/>
      <c r="EH373" s="306"/>
      <c r="EI373" s="306"/>
      <c r="EJ373" s="306"/>
      <c r="EK373" s="306"/>
      <c r="EL373" s="306"/>
      <c r="EM373" s="306"/>
      <c r="EN373" s="306"/>
      <c r="EO373" s="306"/>
      <c r="EP373" s="306"/>
      <c r="EQ373" s="306"/>
      <c r="ER373" s="306"/>
      <c r="ES373" s="306"/>
      <c r="ET373" s="306"/>
      <c r="EU373" s="306"/>
      <c r="EV373" s="306"/>
      <c r="EW373" s="306"/>
      <c r="EX373" s="306"/>
      <c r="EY373" s="306"/>
      <c r="EZ373" s="306"/>
      <c r="FA373" s="306"/>
      <c r="FB373" s="306"/>
      <c r="FC373" s="306"/>
      <c r="FD373" s="306"/>
      <c r="FE373" s="306"/>
      <c r="FF373" s="306"/>
      <c r="FG373" s="306"/>
      <c r="FH373" s="306"/>
      <c r="FI373" s="306"/>
      <c r="FJ373" s="306"/>
      <c r="FK373" s="306"/>
      <c r="FL373" s="306"/>
      <c r="FM373" s="306"/>
      <c r="FN373" s="306"/>
      <c r="FO373" s="306"/>
      <c r="FP373" s="306"/>
      <c r="FQ373" s="306"/>
      <c r="FR373" s="306"/>
      <c r="FS373" s="306"/>
      <c r="FT373" s="306"/>
      <c r="FU373" s="306"/>
      <c r="FV373" s="306"/>
      <c r="FW373" s="306"/>
      <c r="FX373" s="306"/>
      <c r="FY373" s="306"/>
      <c r="FZ373" s="306"/>
      <c r="GA373" s="306"/>
      <c r="GB373" s="306"/>
      <c r="GC373" s="306"/>
      <c r="GD373" s="306"/>
      <c r="GE373" s="306"/>
      <c r="GF373" s="306"/>
      <c r="GG373" s="306"/>
      <c r="GH373" s="306"/>
      <c r="GI373" s="306"/>
      <c r="GJ373" s="306"/>
      <c r="GK373" s="306"/>
      <c r="GL373" s="306"/>
      <c r="GM373" s="306"/>
      <c r="GN373" s="306"/>
      <c r="GO373" s="306"/>
      <c r="GP373" s="306"/>
      <c r="GQ373" s="306"/>
      <c r="GR373" s="306"/>
      <c r="GS373" s="306"/>
      <c r="GT373" s="306"/>
      <c r="GU373" s="306"/>
      <c r="GV373" s="306"/>
      <c r="GW373" s="306"/>
      <c r="GX373" s="306"/>
      <c r="GY373" s="306"/>
      <c r="GZ373" s="306"/>
      <c r="HA373" s="306"/>
      <c r="HB373" s="306"/>
      <c r="HC373" s="306"/>
      <c r="HD373" s="306"/>
      <c r="HE373" s="306"/>
      <c r="HF373" s="306"/>
      <c r="HG373" s="306"/>
      <c r="HH373" s="306"/>
      <c r="HI373" s="306"/>
      <c r="HJ373" s="306"/>
      <c r="HK373" s="306"/>
      <c r="HL373" s="306"/>
      <c r="HM373" s="306"/>
      <c r="HN373" s="306"/>
      <c r="HO373" s="306"/>
      <c r="HP373" s="306"/>
      <c r="HQ373" s="306"/>
      <c r="HR373" s="306"/>
      <c r="HS373" s="306"/>
      <c r="HT373" s="306"/>
      <c r="HU373" s="306"/>
      <c r="HV373" s="306"/>
      <c r="HW373" s="306"/>
      <c r="HX373" s="306"/>
      <c r="HY373" s="306"/>
      <c r="HZ373" s="306"/>
      <c r="IA373" s="306"/>
      <c r="IB373" s="306"/>
      <c r="IC373" s="306"/>
      <c r="ID373" s="306"/>
      <c r="IE373" s="306"/>
      <c r="IF373" s="306"/>
      <c r="IG373" s="306"/>
      <c r="IH373" s="306"/>
    </row>
    <row r="374" spans="1:242" s="219" customFormat="1" ht="15" customHeight="1" x14ac:dyDescent="0.3">
      <c r="A374" s="174">
        <v>8.0500000000000007</v>
      </c>
      <c r="B374" s="231"/>
      <c r="C374" s="232" t="e">
        <f>VLOOKUP(BD.PD8[[#This Row],[Pos]],[18]!PPto[#Data],3,FALSE)</f>
        <v>#REF!</v>
      </c>
      <c r="D374" s="174" t="s">
        <v>23</v>
      </c>
      <c r="E374" s="305" t="str">
        <f>IF(BD.PD8[[#This Row],[.]]="*",VLOOKUP(BD.PD8[[#This Row],[Pos]],[18]Presupuesto!A:H,7,FALSE),"")</f>
        <v/>
      </c>
      <c r="F374" s="506" t="s">
        <v>609</v>
      </c>
      <c r="G374" s="174"/>
      <c r="H374" s="174"/>
      <c r="I374" s="174" t="s">
        <v>1326</v>
      </c>
      <c r="J374" s="382">
        <v>5</v>
      </c>
      <c r="K374" s="174" t="s">
        <v>260</v>
      </c>
      <c r="L374" s="383">
        <f>IF(BD.PD8[[#This Row],[Mon]]="DOP",1,HLOOKUP(BD.PD8[[#This Row],[Mon]],Data!$J$1:$K$2,2,FALSE))</f>
        <v>1</v>
      </c>
      <c r="M374" s="384">
        <v>69597.457999999999</v>
      </c>
      <c r="N374" s="243">
        <f>BD.PD8[[#This Row],[Cant.]]*BD.PD8[[#This Row],[ Tasa ]]*BD.PD8[[#This Row],[ Precio Und.]]</f>
        <v>347987.29</v>
      </c>
      <c r="O374" s="386">
        <v>0</v>
      </c>
      <c r="P374" s="243">
        <f>IF(BD.PD8[[#This Row],[Liquid. '[%']]]&lt;&gt;0,(BD.PD8[[#This Row],[Valor Neto '[DOP']]]*BD.PD8[[#This Row],[Liquid. '[%']]])+BD.PD8[[#This Row],[Valor Neto '[DOP']]],BD.PD8[[#This Row],[Valor Neto '[DOP']]])</f>
        <v>347987.29</v>
      </c>
      <c r="Q374" s="243">
        <f>BD.PD8[[#This Row],[Ppto. Orden Interna '[DOP']]]/HLOOKUP("USD",Data!$J$1:$K$2,2,FALSE)</f>
        <v>5353.6506153846149</v>
      </c>
      <c r="R374" s="381" t="s">
        <v>257</v>
      </c>
      <c r="S374" s="387"/>
      <c r="T374" s="387"/>
      <c r="U374" s="492" t="s">
        <v>542</v>
      </c>
      <c r="V374" s="493">
        <v>801673</v>
      </c>
      <c r="W374" s="494" t="s">
        <v>608</v>
      </c>
      <c r="X374" s="495">
        <v>16</v>
      </c>
      <c r="Y374" s="388">
        <v>1</v>
      </c>
      <c r="Z374" s="243">
        <f>BD.PD8[[#This Row],[Av.P1 '[%']]]*BD.PD8[[#This Row],[Ppto. Orden Interna '[DOP']]]</f>
        <v>347987.29</v>
      </c>
      <c r="AA374" s="249"/>
      <c r="AB374" s="389"/>
      <c r="AC374" s="243">
        <f>BD.PD8[[#This Row],[Av.P2 '[%']]]*BD.PD8[[#This Row],[Ppto. Orden Interna '[DOP']]]</f>
        <v>0</v>
      </c>
      <c r="AD374" s="249"/>
      <c r="AE374" s="389"/>
      <c r="AF374" s="243">
        <f>BD.PD8[[#This Row],[Av.P3 '[%']]]*BD.PD8[[#This Row],[Ppto. Orden Interna '[DOP']]]</f>
        <v>0</v>
      </c>
      <c r="AG374" s="243"/>
      <c r="AH374" s="243"/>
      <c r="AI374" s="243"/>
      <c r="AJ374" s="243"/>
      <c r="AK374" s="243"/>
      <c r="AL374" s="243"/>
      <c r="AM374" s="496">
        <f>BD.PD8[[#This Row],[Pago 3]]+BD.PD8[[#This Row],[Pago 2]]+BD.PD8[[#This Row],[Pago 1]]</f>
        <v>347987.29</v>
      </c>
      <c r="AN374" s="308" t="s">
        <v>244</v>
      </c>
      <c r="AO374" s="308" t="s">
        <v>245</v>
      </c>
      <c r="AP374" s="308" t="s">
        <v>246</v>
      </c>
      <c r="AQ374" s="308" t="s">
        <v>247</v>
      </c>
      <c r="AR374" s="308">
        <v>594</v>
      </c>
      <c r="AS374" s="308" t="s">
        <v>248</v>
      </c>
      <c r="AT374" s="249" t="s">
        <v>1356</v>
      </c>
      <c r="AU374" s="306"/>
      <c r="AV374" s="306"/>
      <c r="AW374" s="306"/>
      <c r="AX374" s="306"/>
      <c r="AY374" s="306"/>
      <c r="AZ374" s="306"/>
      <c r="BA374" s="306"/>
      <c r="BB374" s="306"/>
      <c r="BC374" s="306"/>
      <c r="BD374" s="306"/>
      <c r="BE374" s="306"/>
      <c r="BF374" s="306"/>
      <c r="BG374" s="306"/>
      <c r="BH374" s="306"/>
      <c r="BI374" s="306"/>
      <c r="BJ374" s="306"/>
      <c r="BK374" s="306"/>
      <c r="BL374" s="306"/>
      <c r="BM374" s="306"/>
      <c r="BN374" s="306"/>
      <c r="BO374" s="306"/>
      <c r="BP374" s="306"/>
      <c r="BQ374" s="306"/>
      <c r="BR374" s="306"/>
      <c r="BS374" s="306"/>
      <c r="BT374" s="306"/>
      <c r="BU374" s="306"/>
      <c r="BV374" s="306"/>
      <c r="BW374" s="306"/>
      <c r="BX374" s="306"/>
      <c r="BY374" s="306"/>
      <c r="BZ374" s="306"/>
      <c r="CA374" s="306"/>
      <c r="CB374" s="306"/>
      <c r="CC374" s="306"/>
      <c r="CD374" s="306"/>
      <c r="CE374" s="306"/>
      <c r="CF374" s="306"/>
      <c r="CG374" s="306"/>
      <c r="CH374" s="306"/>
      <c r="CI374" s="306"/>
      <c r="CJ374" s="306"/>
      <c r="CK374" s="306"/>
      <c r="CL374" s="306"/>
      <c r="CM374" s="306"/>
      <c r="CN374" s="306"/>
      <c r="CO374" s="306"/>
      <c r="CP374" s="306"/>
      <c r="CQ374" s="306"/>
      <c r="CR374" s="306"/>
      <c r="CS374" s="306"/>
      <c r="CT374" s="306"/>
      <c r="CU374" s="306"/>
      <c r="CV374" s="306"/>
      <c r="CW374" s="306"/>
      <c r="CX374" s="306"/>
      <c r="CY374" s="306"/>
      <c r="CZ374" s="306"/>
      <c r="DA374" s="306"/>
      <c r="DB374" s="306"/>
      <c r="DC374" s="306"/>
      <c r="DD374" s="306"/>
      <c r="DE374" s="306"/>
      <c r="DF374" s="306"/>
      <c r="DG374" s="306"/>
      <c r="DH374" s="306"/>
      <c r="DI374" s="306"/>
      <c r="DJ374" s="306"/>
      <c r="DK374" s="306"/>
      <c r="DL374" s="306"/>
      <c r="DM374" s="306"/>
      <c r="DN374" s="306"/>
      <c r="DO374" s="306"/>
      <c r="DP374" s="306"/>
      <c r="DQ374" s="306"/>
      <c r="DR374" s="306"/>
      <c r="DS374" s="306"/>
      <c r="DT374" s="306"/>
      <c r="DU374" s="306"/>
      <c r="DV374" s="306"/>
      <c r="DW374" s="306"/>
      <c r="DX374" s="306"/>
      <c r="DY374" s="306"/>
      <c r="DZ374" s="306"/>
      <c r="EA374" s="306"/>
      <c r="EB374" s="306"/>
      <c r="EC374" s="306"/>
      <c r="ED374" s="306"/>
      <c r="EE374" s="306"/>
      <c r="EF374" s="306"/>
      <c r="EG374" s="306"/>
      <c r="EH374" s="306"/>
      <c r="EI374" s="306"/>
      <c r="EJ374" s="306"/>
      <c r="EK374" s="306"/>
      <c r="EL374" s="306"/>
      <c r="EM374" s="306"/>
      <c r="EN374" s="306"/>
      <c r="EO374" s="306"/>
      <c r="EP374" s="306"/>
      <c r="EQ374" s="306"/>
      <c r="ER374" s="306"/>
      <c r="ES374" s="306"/>
      <c r="ET374" s="306"/>
      <c r="EU374" s="306"/>
      <c r="EV374" s="306"/>
      <c r="EW374" s="306"/>
      <c r="EX374" s="306"/>
      <c r="EY374" s="306"/>
      <c r="EZ374" s="306"/>
      <c r="FA374" s="306"/>
      <c r="FB374" s="306"/>
      <c r="FC374" s="306"/>
      <c r="FD374" s="306"/>
      <c r="FE374" s="306"/>
      <c r="FF374" s="306"/>
      <c r="FG374" s="306"/>
      <c r="FH374" s="306"/>
      <c r="FI374" s="306"/>
      <c r="FJ374" s="306"/>
      <c r="FK374" s="306"/>
      <c r="FL374" s="306"/>
      <c r="FM374" s="306"/>
      <c r="FN374" s="306"/>
      <c r="FO374" s="306"/>
      <c r="FP374" s="306"/>
      <c r="FQ374" s="306"/>
      <c r="FR374" s="306"/>
      <c r="FS374" s="306"/>
      <c r="FT374" s="306"/>
      <c r="FU374" s="306"/>
      <c r="FV374" s="306"/>
      <c r="FW374" s="306"/>
      <c r="FX374" s="306"/>
      <c r="FY374" s="306"/>
      <c r="FZ374" s="306"/>
      <c r="GA374" s="306"/>
      <c r="GB374" s="306"/>
      <c r="GC374" s="306"/>
      <c r="GD374" s="306"/>
      <c r="GE374" s="306"/>
      <c r="GF374" s="306"/>
      <c r="GG374" s="306"/>
      <c r="GH374" s="306"/>
      <c r="GI374" s="306"/>
      <c r="GJ374" s="306"/>
      <c r="GK374" s="306"/>
      <c r="GL374" s="306"/>
      <c r="GM374" s="306"/>
      <c r="GN374" s="306"/>
      <c r="GO374" s="306"/>
      <c r="GP374" s="306"/>
      <c r="GQ374" s="306"/>
      <c r="GR374" s="306"/>
      <c r="GS374" s="306"/>
      <c r="GT374" s="306"/>
      <c r="GU374" s="306"/>
      <c r="GV374" s="306"/>
      <c r="GW374" s="306"/>
      <c r="GX374" s="306"/>
      <c r="GY374" s="306"/>
      <c r="GZ374" s="306"/>
      <c r="HA374" s="306"/>
      <c r="HB374" s="306"/>
      <c r="HC374" s="306"/>
      <c r="HD374" s="306"/>
      <c r="HE374" s="306"/>
      <c r="HF374" s="306"/>
      <c r="HG374" s="306"/>
      <c r="HH374" s="306"/>
      <c r="HI374" s="306"/>
      <c r="HJ374" s="306"/>
      <c r="HK374" s="306"/>
      <c r="HL374" s="306"/>
      <c r="HM374" s="306"/>
      <c r="HN374" s="306"/>
      <c r="HO374" s="306"/>
      <c r="HP374" s="306"/>
      <c r="HQ374" s="306"/>
      <c r="HR374" s="306"/>
      <c r="HS374" s="306"/>
      <c r="HT374" s="306"/>
      <c r="HU374" s="306"/>
      <c r="HV374" s="306"/>
      <c r="HW374" s="306"/>
      <c r="HX374" s="306"/>
      <c r="HY374" s="306"/>
      <c r="HZ374" s="306"/>
      <c r="IA374" s="306"/>
      <c r="IB374" s="306"/>
      <c r="IC374" s="306"/>
      <c r="ID374" s="306"/>
      <c r="IE374" s="306"/>
      <c r="IF374" s="306"/>
      <c r="IG374" s="306"/>
      <c r="IH374" s="306"/>
    </row>
    <row r="375" spans="1:242" s="219" customFormat="1" ht="15" customHeight="1" x14ac:dyDescent="0.3">
      <c r="A375" s="174">
        <v>8.0500000000000007</v>
      </c>
      <c r="B375" s="231"/>
      <c r="C375" s="232" t="e">
        <f>VLOOKUP(BD.PD8[[#This Row],[Pos]],[18]!PPto[#Data],3,FALSE)</f>
        <v>#REF!</v>
      </c>
      <c r="D375" s="174" t="s">
        <v>23</v>
      </c>
      <c r="E375" s="305" t="str">
        <f>IF(BD.PD8[[#This Row],[.]]="*",VLOOKUP(BD.PD8[[#This Row],[Pos]],[18]Presupuesto!A:H,7,FALSE),"")</f>
        <v/>
      </c>
      <c r="F375" s="506" t="s">
        <v>610</v>
      </c>
      <c r="G375" s="174"/>
      <c r="H375" s="174"/>
      <c r="I375" s="174" t="s">
        <v>1326</v>
      </c>
      <c r="J375" s="382">
        <v>1</v>
      </c>
      <c r="K375" s="174" t="s">
        <v>260</v>
      </c>
      <c r="L375" s="383">
        <f>IF(BD.PD8[[#This Row],[Mon]]="DOP",1,HLOOKUP(BD.PD8[[#This Row],[Mon]],Data!$J$1:$K$2,2,FALSE))</f>
        <v>1</v>
      </c>
      <c r="M375" s="384">
        <v>41428.57</v>
      </c>
      <c r="N375" s="243">
        <f>BD.PD8[[#This Row],[Cant.]]*BD.PD8[[#This Row],[ Tasa ]]*BD.PD8[[#This Row],[ Precio Und.]]</f>
        <v>41428.57</v>
      </c>
      <c r="O375" s="386">
        <v>0</v>
      </c>
      <c r="P375" s="243">
        <f>IF(BD.PD8[[#This Row],[Liquid. '[%']]]&lt;&gt;0,(BD.PD8[[#This Row],[Valor Neto '[DOP']]]*BD.PD8[[#This Row],[Liquid. '[%']]])+BD.PD8[[#This Row],[Valor Neto '[DOP']]],BD.PD8[[#This Row],[Valor Neto '[DOP']]])</f>
        <v>41428.57</v>
      </c>
      <c r="Q375" s="243">
        <f>BD.PD8[[#This Row],[Ppto. Orden Interna '[DOP']]]/HLOOKUP("USD",Data!$J$1:$K$2,2,FALSE)</f>
        <v>637.36261538461542</v>
      </c>
      <c r="R375" s="381" t="s">
        <v>1340</v>
      </c>
      <c r="S375" s="387"/>
      <c r="T375" s="387"/>
      <c r="U375" s="492" t="s">
        <v>542</v>
      </c>
      <c r="V375" s="493">
        <v>801673</v>
      </c>
      <c r="W375" s="494" t="s">
        <v>611</v>
      </c>
      <c r="X375" s="495">
        <v>16</v>
      </c>
      <c r="Y375" s="388">
        <v>1</v>
      </c>
      <c r="Z375" s="243">
        <f>BD.PD8[[#This Row],[Av.P1 '[%']]]*BD.PD8[[#This Row],[Ppto. Orden Interna '[DOP']]]</f>
        <v>41428.57</v>
      </c>
      <c r="AA375" s="249"/>
      <c r="AB375" s="389"/>
      <c r="AC375" s="243">
        <f>BD.PD8[[#This Row],[Av.P2 '[%']]]*BD.PD8[[#This Row],[Ppto. Orden Interna '[DOP']]]</f>
        <v>0</v>
      </c>
      <c r="AD375" s="249"/>
      <c r="AE375" s="389"/>
      <c r="AF375" s="243">
        <f>BD.PD8[[#This Row],[Av.P3 '[%']]]*BD.PD8[[#This Row],[Ppto. Orden Interna '[DOP']]]</f>
        <v>0</v>
      </c>
      <c r="AG375" s="243"/>
      <c r="AH375" s="243"/>
      <c r="AI375" s="243"/>
      <c r="AJ375" s="243"/>
      <c r="AK375" s="243"/>
      <c r="AL375" s="243"/>
      <c r="AM375" s="496">
        <f>BD.PD8[[#This Row],[Pago 3]]+BD.PD8[[#This Row],[Pago 2]]+BD.PD8[[#This Row],[Pago 1]]</f>
        <v>41428.57</v>
      </c>
      <c r="AN375" s="308" t="s">
        <v>244</v>
      </c>
      <c r="AO375" s="308" t="s">
        <v>245</v>
      </c>
      <c r="AP375" s="308" t="s">
        <v>246</v>
      </c>
      <c r="AQ375" s="308" t="s">
        <v>247</v>
      </c>
      <c r="AR375" s="308">
        <v>594</v>
      </c>
      <c r="AS375" s="308" t="s">
        <v>248</v>
      </c>
      <c r="AT375" s="249" t="s">
        <v>1356</v>
      </c>
      <c r="AU375" s="306"/>
      <c r="AV375" s="306"/>
      <c r="AW375" s="306"/>
      <c r="AX375" s="306"/>
      <c r="AY375" s="306"/>
      <c r="AZ375" s="306"/>
      <c r="BA375" s="306"/>
      <c r="BB375" s="306"/>
      <c r="BC375" s="306"/>
      <c r="BD375" s="306"/>
      <c r="BE375" s="306"/>
      <c r="BF375" s="306"/>
      <c r="BG375" s="306"/>
      <c r="BH375" s="306"/>
      <c r="BI375" s="306"/>
      <c r="BJ375" s="306"/>
      <c r="BK375" s="306"/>
      <c r="BL375" s="306"/>
      <c r="BM375" s="306"/>
      <c r="BN375" s="306"/>
      <c r="BO375" s="306"/>
      <c r="BP375" s="306"/>
      <c r="BQ375" s="306"/>
      <c r="BR375" s="306"/>
      <c r="BS375" s="306"/>
      <c r="BT375" s="306"/>
      <c r="BU375" s="306"/>
      <c r="BV375" s="306"/>
      <c r="BW375" s="306"/>
      <c r="BX375" s="306"/>
      <c r="BY375" s="306"/>
      <c r="BZ375" s="306"/>
      <c r="CA375" s="306"/>
      <c r="CB375" s="306"/>
      <c r="CC375" s="306"/>
      <c r="CD375" s="306"/>
      <c r="CE375" s="306"/>
      <c r="CF375" s="306"/>
      <c r="CG375" s="306"/>
      <c r="CH375" s="306"/>
      <c r="CI375" s="306"/>
      <c r="CJ375" s="306"/>
      <c r="CK375" s="306"/>
      <c r="CL375" s="306"/>
      <c r="CM375" s="306"/>
      <c r="CN375" s="306"/>
      <c r="CO375" s="306"/>
      <c r="CP375" s="306"/>
      <c r="CQ375" s="306"/>
      <c r="CR375" s="306"/>
      <c r="CS375" s="306"/>
      <c r="CT375" s="306"/>
      <c r="CU375" s="306"/>
      <c r="CV375" s="306"/>
      <c r="CW375" s="306"/>
      <c r="CX375" s="306"/>
      <c r="CY375" s="306"/>
      <c r="CZ375" s="306"/>
      <c r="DA375" s="306"/>
      <c r="DB375" s="306"/>
      <c r="DC375" s="306"/>
      <c r="DD375" s="306"/>
      <c r="DE375" s="306"/>
      <c r="DF375" s="306"/>
      <c r="DG375" s="306"/>
      <c r="DH375" s="306"/>
      <c r="DI375" s="306"/>
      <c r="DJ375" s="306"/>
      <c r="DK375" s="306"/>
      <c r="DL375" s="306"/>
      <c r="DM375" s="306"/>
      <c r="DN375" s="306"/>
      <c r="DO375" s="306"/>
      <c r="DP375" s="306"/>
      <c r="DQ375" s="306"/>
      <c r="DR375" s="306"/>
      <c r="DS375" s="306"/>
      <c r="DT375" s="306"/>
      <c r="DU375" s="306"/>
      <c r="DV375" s="306"/>
      <c r="DW375" s="306"/>
      <c r="DX375" s="306"/>
      <c r="DY375" s="306"/>
      <c r="DZ375" s="306"/>
      <c r="EA375" s="306"/>
      <c r="EB375" s="306"/>
      <c r="EC375" s="306"/>
      <c r="ED375" s="306"/>
      <c r="EE375" s="306"/>
      <c r="EF375" s="306"/>
      <c r="EG375" s="306"/>
      <c r="EH375" s="306"/>
      <c r="EI375" s="306"/>
      <c r="EJ375" s="306"/>
      <c r="EK375" s="306"/>
      <c r="EL375" s="306"/>
      <c r="EM375" s="306"/>
      <c r="EN375" s="306"/>
      <c r="EO375" s="306"/>
      <c r="EP375" s="306"/>
      <c r="EQ375" s="306"/>
      <c r="ER375" s="306"/>
      <c r="ES375" s="306"/>
      <c r="ET375" s="306"/>
      <c r="EU375" s="306"/>
      <c r="EV375" s="306"/>
      <c r="EW375" s="306"/>
      <c r="EX375" s="306"/>
      <c r="EY375" s="306"/>
      <c r="EZ375" s="306"/>
      <c r="FA375" s="306"/>
      <c r="FB375" s="306"/>
      <c r="FC375" s="306"/>
      <c r="FD375" s="306"/>
      <c r="FE375" s="306"/>
      <c r="FF375" s="306"/>
      <c r="FG375" s="306"/>
      <c r="FH375" s="306"/>
      <c r="FI375" s="306"/>
      <c r="FJ375" s="306"/>
      <c r="FK375" s="306"/>
      <c r="FL375" s="306"/>
      <c r="FM375" s="306"/>
      <c r="FN375" s="306"/>
      <c r="FO375" s="306"/>
      <c r="FP375" s="306"/>
      <c r="FQ375" s="306"/>
      <c r="FR375" s="306"/>
      <c r="FS375" s="306"/>
      <c r="FT375" s="306"/>
      <c r="FU375" s="306"/>
      <c r="FV375" s="306"/>
      <c r="FW375" s="306"/>
      <c r="FX375" s="306"/>
      <c r="FY375" s="306"/>
      <c r="FZ375" s="306"/>
      <c r="GA375" s="306"/>
      <c r="GB375" s="306"/>
      <c r="GC375" s="306"/>
      <c r="GD375" s="306"/>
      <c r="GE375" s="306"/>
      <c r="GF375" s="306"/>
      <c r="GG375" s="306"/>
      <c r="GH375" s="306"/>
      <c r="GI375" s="306"/>
      <c r="GJ375" s="306"/>
      <c r="GK375" s="306"/>
      <c r="GL375" s="306"/>
      <c r="GM375" s="306"/>
      <c r="GN375" s="306"/>
      <c r="GO375" s="306"/>
      <c r="GP375" s="306"/>
      <c r="GQ375" s="306"/>
      <c r="GR375" s="306"/>
      <c r="GS375" s="306"/>
      <c r="GT375" s="306"/>
      <c r="GU375" s="306"/>
      <c r="GV375" s="306"/>
      <c r="GW375" s="306"/>
      <c r="GX375" s="306"/>
      <c r="GY375" s="306"/>
      <c r="GZ375" s="306"/>
      <c r="HA375" s="306"/>
      <c r="HB375" s="306"/>
      <c r="HC375" s="306"/>
      <c r="HD375" s="306"/>
      <c r="HE375" s="306"/>
      <c r="HF375" s="306"/>
      <c r="HG375" s="306"/>
      <c r="HH375" s="306"/>
      <c r="HI375" s="306"/>
      <c r="HJ375" s="306"/>
      <c r="HK375" s="306"/>
      <c r="HL375" s="306"/>
      <c r="HM375" s="306"/>
      <c r="HN375" s="306"/>
      <c r="HO375" s="306"/>
      <c r="HP375" s="306"/>
      <c r="HQ375" s="306"/>
      <c r="HR375" s="306"/>
      <c r="HS375" s="306"/>
      <c r="HT375" s="306"/>
      <c r="HU375" s="306"/>
      <c r="HV375" s="306"/>
      <c r="HW375" s="306"/>
      <c r="HX375" s="306"/>
      <c r="HY375" s="306"/>
      <c r="HZ375" s="306"/>
      <c r="IA375" s="306"/>
      <c r="IB375" s="306"/>
      <c r="IC375" s="306"/>
      <c r="ID375" s="306"/>
      <c r="IE375" s="306"/>
      <c r="IF375" s="306"/>
      <c r="IG375" s="306"/>
      <c r="IH375" s="306"/>
    </row>
    <row r="376" spans="1:242" s="219" customFormat="1" ht="15" customHeight="1" x14ac:dyDescent="0.3">
      <c r="A376" s="174">
        <v>8.0500000000000007</v>
      </c>
      <c r="B376" s="231"/>
      <c r="C376" s="232" t="e">
        <f>VLOOKUP(BD.PD8[[#This Row],[Pos]],[18]!PPto[#Data],3,FALSE)</f>
        <v>#REF!</v>
      </c>
      <c r="D376" s="174" t="s">
        <v>23</v>
      </c>
      <c r="E376" s="305" t="str">
        <f>IF(BD.PD8[[#This Row],[.]]="*",VLOOKUP(BD.PD8[[#This Row],[Pos]],[18]Presupuesto!A:H,7,FALSE),"")</f>
        <v/>
      </c>
      <c r="F376" s="556" t="s">
        <v>1341</v>
      </c>
      <c r="G376" s="174"/>
      <c r="H376" s="174"/>
      <c r="I376" s="174"/>
      <c r="J376" s="382">
        <v>0</v>
      </c>
      <c r="K376" s="174" t="s">
        <v>260</v>
      </c>
      <c r="L376" s="383">
        <f>IF(BD.PD8[[#This Row],[Mon]]="DOP",1,HLOOKUP(BD.PD8[[#This Row],[Mon]],Data!$J$1:$K$2,2,FALSE))</f>
        <v>1</v>
      </c>
      <c r="M376" s="384">
        <v>157878</v>
      </c>
      <c r="N376" s="243">
        <f>BD.PD8[[#This Row],[Cant.]]*BD.PD8[[#This Row],[ Tasa ]]*BD.PD8[[#This Row],[ Precio Und.]]</f>
        <v>0</v>
      </c>
      <c r="O376" s="386">
        <v>0</v>
      </c>
      <c r="P376" s="243">
        <f>IF(BD.PD8[[#This Row],[Liquid. '[%']]]&lt;&gt;0,(BD.PD8[[#This Row],[Valor Neto '[DOP']]]*BD.PD8[[#This Row],[Liquid. '[%']]])+BD.PD8[[#This Row],[Valor Neto '[DOP']]],BD.PD8[[#This Row],[Valor Neto '[DOP']]])</f>
        <v>0</v>
      </c>
      <c r="Q376" s="243">
        <f>BD.PD8[[#This Row],[Ppto. Orden Interna '[DOP']]]/HLOOKUP("USD",Data!$J$1:$K$2,2,FALSE)</f>
        <v>0</v>
      </c>
      <c r="R376" s="381" t="s">
        <v>612</v>
      </c>
      <c r="S376" s="387"/>
      <c r="T376" s="387"/>
      <c r="U376" s="492" t="s">
        <v>542</v>
      </c>
      <c r="V376" s="493">
        <v>801673</v>
      </c>
      <c r="W376" s="494" t="s">
        <v>337</v>
      </c>
      <c r="X376" s="495"/>
      <c r="Y376" s="388"/>
      <c r="Z376" s="243">
        <f>BD.PD8[[#This Row],[Av.P1 '[%']]]*BD.PD8[[#This Row],[Ppto. Orden Interna '[DOP']]]</f>
        <v>0</v>
      </c>
      <c r="AA376" s="495"/>
      <c r="AB376" s="388"/>
      <c r="AC376" s="243">
        <f>BD.PD8[[#This Row],[Av.P2 '[%']]]*BD.PD8[[#This Row],[Ppto. Orden Interna '[DOP']]]</f>
        <v>0</v>
      </c>
      <c r="AD376" s="249"/>
      <c r="AE376" s="389"/>
      <c r="AF376" s="243">
        <f>BD.PD8[[#This Row],[Av.P3 '[%']]]*BD.PD8[[#This Row],[Ppto. Orden Interna '[DOP']]]</f>
        <v>0</v>
      </c>
      <c r="AG376" s="243"/>
      <c r="AH376" s="243"/>
      <c r="AI376" s="243"/>
      <c r="AJ376" s="243"/>
      <c r="AK376" s="243"/>
      <c r="AL376" s="243"/>
      <c r="AM376" s="496">
        <f>BD.PD8[[#This Row],[Pago 3]]+BD.PD8[[#This Row],[Pago 2]]+BD.PD8[[#This Row],[Pago 1]]</f>
        <v>0</v>
      </c>
      <c r="AN376" s="308" t="s">
        <v>244</v>
      </c>
      <c r="AO376" s="308" t="s">
        <v>245</v>
      </c>
      <c r="AP376" s="308" t="s">
        <v>246</v>
      </c>
      <c r="AQ376" s="308" t="s">
        <v>247</v>
      </c>
      <c r="AR376" s="308">
        <v>594</v>
      </c>
      <c r="AS376" s="308" t="s">
        <v>248</v>
      </c>
      <c r="AT376" s="249" t="s">
        <v>1356</v>
      </c>
      <c r="AU376" s="306"/>
      <c r="AV376" s="306"/>
      <c r="AW376" s="306"/>
      <c r="AX376" s="306"/>
      <c r="AY376" s="306"/>
      <c r="AZ376" s="306"/>
      <c r="BA376" s="306"/>
      <c r="BB376" s="306"/>
      <c r="BC376" s="306"/>
      <c r="BD376" s="306"/>
      <c r="BE376" s="306"/>
      <c r="BF376" s="306"/>
      <c r="BG376" s="306"/>
      <c r="BH376" s="306"/>
      <c r="BI376" s="306"/>
      <c r="BJ376" s="306"/>
      <c r="BK376" s="306"/>
      <c r="BL376" s="306"/>
      <c r="BM376" s="306"/>
      <c r="BN376" s="306"/>
      <c r="BO376" s="306"/>
      <c r="BP376" s="306"/>
      <c r="BQ376" s="306"/>
      <c r="BR376" s="306"/>
      <c r="BS376" s="306"/>
      <c r="BT376" s="306"/>
      <c r="BU376" s="306"/>
      <c r="BV376" s="306"/>
      <c r="BW376" s="306"/>
      <c r="BX376" s="306"/>
      <c r="BY376" s="306"/>
      <c r="BZ376" s="306"/>
      <c r="CA376" s="306"/>
      <c r="CB376" s="306"/>
      <c r="CC376" s="306"/>
      <c r="CD376" s="306"/>
      <c r="CE376" s="306"/>
      <c r="CF376" s="306"/>
      <c r="CG376" s="306"/>
      <c r="CH376" s="306"/>
      <c r="CI376" s="306"/>
      <c r="CJ376" s="306"/>
      <c r="CK376" s="306"/>
      <c r="CL376" s="306"/>
      <c r="CM376" s="306"/>
      <c r="CN376" s="306"/>
      <c r="CO376" s="306"/>
      <c r="CP376" s="306"/>
      <c r="CQ376" s="306"/>
      <c r="CR376" s="306"/>
      <c r="CS376" s="306"/>
      <c r="CT376" s="306"/>
      <c r="CU376" s="306"/>
      <c r="CV376" s="306"/>
      <c r="CW376" s="306"/>
      <c r="CX376" s="306"/>
      <c r="CY376" s="306"/>
      <c r="CZ376" s="306"/>
      <c r="DA376" s="306"/>
      <c r="DB376" s="306"/>
      <c r="DC376" s="306"/>
      <c r="DD376" s="306"/>
      <c r="DE376" s="306"/>
      <c r="DF376" s="306"/>
      <c r="DG376" s="306"/>
      <c r="DH376" s="306"/>
      <c r="DI376" s="306"/>
      <c r="DJ376" s="306"/>
      <c r="DK376" s="306"/>
      <c r="DL376" s="306"/>
      <c r="DM376" s="306"/>
      <c r="DN376" s="306"/>
      <c r="DO376" s="306"/>
      <c r="DP376" s="306"/>
      <c r="DQ376" s="306"/>
      <c r="DR376" s="306"/>
      <c r="DS376" s="306"/>
      <c r="DT376" s="306"/>
      <c r="DU376" s="306"/>
      <c r="DV376" s="306"/>
      <c r="DW376" s="306"/>
      <c r="DX376" s="306"/>
      <c r="DY376" s="306"/>
      <c r="DZ376" s="306"/>
      <c r="EA376" s="306"/>
      <c r="EB376" s="306"/>
      <c r="EC376" s="306"/>
      <c r="ED376" s="306"/>
      <c r="EE376" s="306"/>
      <c r="EF376" s="306"/>
      <c r="EG376" s="306"/>
      <c r="EH376" s="306"/>
      <c r="EI376" s="306"/>
      <c r="EJ376" s="306"/>
      <c r="EK376" s="306"/>
      <c r="EL376" s="306"/>
      <c r="EM376" s="306"/>
      <c r="EN376" s="306"/>
      <c r="EO376" s="306"/>
      <c r="EP376" s="306"/>
      <c r="EQ376" s="306"/>
      <c r="ER376" s="306"/>
      <c r="ES376" s="306"/>
      <c r="ET376" s="306"/>
      <c r="EU376" s="306"/>
      <c r="EV376" s="306"/>
      <c r="EW376" s="306"/>
      <c r="EX376" s="306"/>
      <c r="EY376" s="306"/>
      <c r="EZ376" s="306"/>
      <c r="FA376" s="306"/>
      <c r="FB376" s="306"/>
      <c r="FC376" s="306"/>
      <c r="FD376" s="306"/>
      <c r="FE376" s="306"/>
      <c r="FF376" s="306"/>
      <c r="FG376" s="306"/>
      <c r="FH376" s="306"/>
      <c r="FI376" s="306"/>
      <c r="FJ376" s="306"/>
      <c r="FK376" s="306"/>
      <c r="FL376" s="306"/>
      <c r="FM376" s="306"/>
      <c r="FN376" s="306"/>
      <c r="FO376" s="306"/>
      <c r="FP376" s="306"/>
      <c r="FQ376" s="306"/>
      <c r="FR376" s="306"/>
      <c r="FS376" s="306"/>
      <c r="FT376" s="306"/>
      <c r="FU376" s="306"/>
      <c r="FV376" s="306"/>
      <c r="FW376" s="306"/>
      <c r="FX376" s="306"/>
      <c r="FY376" s="306"/>
      <c r="FZ376" s="306"/>
      <c r="GA376" s="306"/>
      <c r="GB376" s="306"/>
      <c r="GC376" s="306"/>
      <c r="GD376" s="306"/>
      <c r="GE376" s="306"/>
      <c r="GF376" s="306"/>
      <c r="GG376" s="306"/>
      <c r="GH376" s="306"/>
      <c r="GI376" s="306"/>
      <c r="GJ376" s="306"/>
      <c r="GK376" s="306"/>
      <c r="GL376" s="306"/>
      <c r="GM376" s="306"/>
      <c r="GN376" s="306"/>
      <c r="GO376" s="306"/>
      <c r="GP376" s="306"/>
      <c r="GQ376" s="306"/>
      <c r="GR376" s="306"/>
      <c r="GS376" s="306"/>
      <c r="GT376" s="306"/>
      <c r="GU376" s="306"/>
      <c r="GV376" s="306"/>
      <c r="GW376" s="306"/>
      <c r="GX376" s="306"/>
      <c r="GY376" s="306"/>
      <c r="GZ376" s="306"/>
      <c r="HA376" s="306"/>
      <c r="HB376" s="306"/>
      <c r="HC376" s="306"/>
      <c r="HD376" s="306"/>
      <c r="HE376" s="306"/>
      <c r="HF376" s="306"/>
      <c r="HG376" s="306"/>
      <c r="HH376" s="306"/>
      <c r="HI376" s="306"/>
      <c r="HJ376" s="306"/>
      <c r="HK376" s="306"/>
      <c r="HL376" s="306"/>
      <c r="HM376" s="306"/>
      <c r="HN376" s="306"/>
      <c r="HO376" s="306"/>
      <c r="HP376" s="306"/>
      <c r="HQ376" s="306"/>
      <c r="HR376" s="306"/>
      <c r="HS376" s="306"/>
      <c r="HT376" s="306"/>
      <c r="HU376" s="306"/>
      <c r="HV376" s="306"/>
      <c r="HW376" s="306"/>
      <c r="HX376" s="306"/>
      <c r="HY376" s="306"/>
      <c r="HZ376" s="306"/>
      <c r="IA376" s="306"/>
      <c r="IB376" s="306"/>
      <c r="IC376" s="306"/>
      <c r="ID376" s="306"/>
      <c r="IE376" s="306"/>
      <c r="IF376" s="306"/>
      <c r="IG376" s="306"/>
      <c r="IH376" s="306"/>
    </row>
    <row r="377" spans="1:242" s="219" customFormat="1" ht="15" customHeight="1" x14ac:dyDescent="0.3">
      <c r="A377" s="174">
        <v>8.0500000000000007</v>
      </c>
      <c r="B377" s="231"/>
      <c r="C377" s="232" t="e">
        <f>VLOOKUP(BD.PD8[[#This Row],[Pos]],[18]!PPto[#Data],3,FALSE)</f>
        <v>#REF!</v>
      </c>
      <c r="D377" s="174" t="s">
        <v>23</v>
      </c>
      <c r="E377" s="305" t="str">
        <f>IF(BD.PD8[[#This Row],[.]]="*",VLOOKUP(BD.PD8[[#This Row],[Pos]],[18]Presupuesto!A:H,7,FALSE),"")</f>
        <v/>
      </c>
      <c r="F377" s="556" t="s">
        <v>1342</v>
      </c>
      <c r="G377" s="174"/>
      <c r="H377" s="174"/>
      <c r="I377" s="174"/>
      <c r="J377" s="382">
        <v>0</v>
      </c>
      <c r="K377" s="174" t="s">
        <v>260</v>
      </c>
      <c r="L377" s="383">
        <f>IF(BD.PD8[[#This Row],[Mon]]="DOP",1,HLOOKUP(BD.PD8[[#This Row],[Mon]],Data!$J$1:$K$2,2,FALSE))</f>
        <v>1</v>
      </c>
      <c r="M377" s="384">
        <v>154140.28</v>
      </c>
      <c r="N377" s="243">
        <f>BD.PD8[[#This Row],[Cant.]]*BD.PD8[[#This Row],[ Tasa ]]*BD.PD8[[#This Row],[ Precio Und.]]</f>
        <v>0</v>
      </c>
      <c r="O377" s="386">
        <v>0</v>
      </c>
      <c r="P377" s="243">
        <f>IF(BD.PD8[[#This Row],[Liquid. '[%']]]&lt;&gt;0,(BD.PD8[[#This Row],[Valor Neto '[DOP']]]*BD.PD8[[#This Row],[Liquid. '[%']]])+BD.PD8[[#This Row],[Valor Neto '[DOP']]],BD.PD8[[#This Row],[Valor Neto '[DOP']]])</f>
        <v>0</v>
      </c>
      <c r="Q377" s="243">
        <f>BD.PD8[[#This Row],[Ppto. Orden Interna '[DOP']]]/HLOOKUP("USD",Data!$J$1:$K$2,2,FALSE)</f>
        <v>0</v>
      </c>
      <c r="R377" s="381" t="s">
        <v>612</v>
      </c>
      <c r="S377" s="387"/>
      <c r="T377" s="387"/>
      <c r="U377" s="492" t="s">
        <v>542</v>
      </c>
      <c r="V377" s="493">
        <v>801673</v>
      </c>
      <c r="W377" s="494" t="s">
        <v>337</v>
      </c>
      <c r="X377" s="495"/>
      <c r="Y377" s="388"/>
      <c r="Z377" s="243">
        <f>BD.PD8[[#This Row],[Av.P1 '[%']]]*BD.PD8[[#This Row],[Ppto. Orden Interna '[DOP']]]</f>
        <v>0</v>
      </c>
      <c r="AA377" s="495"/>
      <c r="AB377" s="388"/>
      <c r="AC377" s="243">
        <f>BD.PD8[[#This Row],[Av.P2 '[%']]]*BD.PD8[[#This Row],[Ppto. Orden Interna '[DOP']]]</f>
        <v>0</v>
      </c>
      <c r="AD377" s="249"/>
      <c r="AE377" s="389"/>
      <c r="AF377" s="243">
        <f>BD.PD8[[#This Row],[Av.P3 '[%']]]*BD.PD8[[#This Row],[Ppto. Orden Interna '[DOP']]]</f>
        <v>0</v>
      </c>
      <c r="AG377" s="243"/>
      <c r="AH377" s="243"/>
      <c r="AI377" s="243"/>
      <c r="AJ377" s="243"/>
      <c r="AK377" s="243"/>
      <c r="AL377" s="243"/>
      <c r="AM377" s="496">
        <f>BD.PD8[[#This Row],[Pago 3]]+BD.PD8[[#This Row],[Pago 2]]+BD.PD8[[#This Row],[Pago 1]]</f>
        <v>0</v>
      </c>
      <c r="AN377" s="308" t="s">
        <v>244</v>
      </c>
      <c r="AO377" s="308" t="s">
        <v>245</v>
      </c>
      <c r="AP377" s="308" t="s">
        <v>246</v>
      </c>
      <c r="AQ377" s="308" t="s">
        <v>247</v>
      </c>
      <c r="AR377" s="308">
        <v>594</v>
      </c>
      <c r="AS377" s="308" t="s">
        <v>248</v>
      </c>
      <c r="AT377" s="249" t="s">
        <v>1356</v>
      </c>
      <c r="AU377" s="306"/>
      <c r="AV377" s="306"/>
      <c r="AW377" s="306"/>
      <c r="AX377" s="306"/>
      <c r="AY377" s="306"/>
      <c r="AZ377" s="306"/>
      <c r="BA377" s="306"/>
      <c r="BB377" s="306"/>
      <c r="BC377" s="306"/>
      <c r="BD377" s="306"/>
      <c r="BE377" s="306"/>
      <c r="BF377" s="306"/>
      <c r="BG377" s="306"/>
      <c r="BH377" s="306"/>
      <c r="BI377" s="306"/>
      <c r="BJ377" s="306"/>
      <c r="BK377" s="306"/>
      <c r="BL377" s="306"/>
      <c r="BM377" s="306"/>
      <c r="BN377" s="306"/>
      <c r="BO377" s="306"/>
      <c r="BP377" s="306"/>
      <c r="BQ377" s="306"/>
      <c r="BR377" s="306"/>
      <c r="BS377" s="306"/>
      <c r="BT377" s="306"/>
      <c r="BU377" s="306"/>
      <c r="BV377" s="306"/>
      <c r="BW377" s="306"/>
      <c r="BX377" s="306"/>
      <c r="BY377" s="306"/>
      <c r="BZ377" s="306"/>
      <c r="CA377" s="306"/>
      <c r="CB377" s="306"/>
      <c r="CC377" s="306"/>
      <c r="CD377" s="306"/>
      <c r="CE377" s="306"/>
      <c r="CF377" s="306"/>
      <c r="CG377" s="306"/>
      <c r="CH377" s="306"/>
      <c r="CI377" s="306"/>
      <c r="CJ377" s="306"/>
      <c r="CK377" s="306"/>
      <c r="CL377" s="306"/>
      <c r="CM377" s="306"/>
      <c r="CN377" s="306"/>
      <c r="CO377" s="306"/>
      <c r="CP377" s="306"/>
      <c r="CQ377" s="306"/>
      <c r="CR377" s="306"/>
      <c r="CS377" s="306"/>
      <c r="CT377" s="306"/>
      <c r="CU377" s="306"/>
      <c r="CV377" s="306"/>
      <c r="CW377" s="306"/>
      <c r="CX377" s="306"/>
      <c r="CY377" s="306"/>
      <c r="CZ377" s="306"/>
      <c r="DA377" s="306"/>
      <c r="DB377" s="306"/>
      <c r="DC377" s="306"/>
      <c r="DD377" s="306"/>
      <c r="DE377" s="306"/>
      <c r="DF377" s="306"/>
      <c r="DG377" s="306"/>
      <c r="DH377" s="306"/>
      <c r="DI377" s="306"/>
      <c r="DJ377" s="306"/>
      <c r="DK377" s="306"/>
      <c r="DL377" s="306"/>
      <c r="DM377" s="306"/>
      <c r="DN377" s="306"/>
      <c r="DO377" s="306"/>
      <c r="DP377" s="306"/>
      <c r="DQ377" s="306"/>
      <c r="DR377" s="306"/>
      <c r="DS377" s="306"/>
      <c r="DT377" s="306"/>
      <c r="DU377" s="306"/>
      <c r="DV377" s="306"/>
      <c r="DW377" s="306"/>
      <c r="DX377" s="306"/>
      <c r="DY377" s="306"/>
      <c r="DZ377" s="306"/>
      <c r="EA377" s="306"/>
      <c r="EB377" s="306"/>
      <c r="EC377" s="306"/>
      <c r="ED377" s="306"/>
      <c r="EE377" s="306"/>
      <c r="EF377" s="306"/>
      <c r="EG377" s="306"/>
      <c r="EH377" s="306"/>
      <c r="EI377" s="306"/>
      <c r="EJ377" s="306"/>
      <c r="EK377" s="306"/>
      <c r="EL377" s="306"/>
      <c r="EM377" s="306"/>
      <c r="EN377" s="306"/>
      <c r="EO377" s="306"/>
      <c r="EP377" s="306"/>
      <c r="EQ377" s="306"/>
      <c r="ER377" s="306"/>
      <c r="ES377" s="306"/>
      <c r="ET377" s="306"/>
      <c r="EU377" s="306"/>
      <c r="EV377" s="306"/>
      <c r="EW377" s="306"/>
      <c r="EX377" s="306"/>
      <c r="EY377" s="306"/>
      <c r="EZ377" s="306"/>
      <c r="FA377" s="306"/>
      <c r="FB377" s="306"/>
      <c r="FC377" s="306"/>
      <c r="FD377" s="306"/>
      <c r="FE377" s="306"/>
      <c r="FF377" s="306"/>
      <c r="FG377" s="306"/>
      <c r="FH377" s="306"/>
      <c r="FI377" s="306"/>
      <c r="FJ377" s="306"/>
      <c r="FK377" s="306"/>
      <c r="FL377" s="306"/>
      <c r="FM377" s="306"/>
      <c r="FN377" s="306"/>
      <c r="FO377" s="306"/>
      <c r="FP377" s="306"/>
      <c r="FQ377" s="306"/>
      <c r="FR377" s="306"/>
      <c r="FS377" s="306"/>
      <c r="FT377" s="306"/>
      <c r="FU377" s="306"/>
      <c r="FV377" s="306"/>
      <c r="FW377" s="306"/>
      <c r="FX377" s="306"/>
      <c r="FY377" s="306"/>
      <c r="FZ377" s="306"/>
      <c r="GA377" s="306"/>
      <c r="GB377" s="306"/>
      <c r="GC377" s="306"/>
      <c r="GD377" s="306"/>
      <c r="GE377" s="306"/>
      <c r="GF377" s="306"/>
      <c r="GG377" s="306"/>
      <c r="GH377" s="306"/>
      <c r="GI377" s="306"/>
      <c r="GJ377" s="306"/>
      <c r="GK377" s="306"/>
      <c r="GL377" s="306"/>
      <c r="GM377" s="306"/>
      <c r="GN377" s="306"/>
      <c r="GO377" s="306"/>
      <c r="GP377" s="306"/>
      <c r="GQ377" s="306"/>
      <c r="GR377" s="306"/>
      <c r="GS377" s="306"/>
      <c r="GT377" s="306"/>
      <c r="GU377" s="306"/>
      <c r="GV377" s="306"/>
      <c r="GW377" s="306"/>
      <c r="GX377" s="306"/>
      <c r="GY377" s="306"/>
      <c r="GZ377" s="306"/>
      <c r="HA377" s="306"/>
      <c r="HB377" s="306"/>
      <c r="HC377" s="306"/>
      <c r="HD377" s="306"/>
      <c r="HE377" s="306"/>
      <c r="HF377" s="306"/>
      <c r="HG377" s="306"/>
      <c r="HH377" s="306"/>
      <c r="HI377" s="306"/>
      <c r="HJ377" s="306"/>
      <c r="HK377" s="306"/>
      <c r="HL377" s="306"/>
      <c r="HM377" s="306"/>
      <c r="HN377" s="306"/>
      <c r="HO377" s="306"/>
      <c r="HP377" s="306"/>
      <c r="HQ377" s="306"/>
      <c r="HR377" s="306"/>
      <c r="HS377" s="306"/>
      <c r="HT377" s="306"/>
      <c r="HU377" s="306"/>
      <c r="HV377" s="306"/>
      <c r="HW377" s="306"/>
      <c r="HX377" s="306"/>
      <c r="HY377" s="306"/>
      <c r="HZ377" s="306"/>
      <c r="IA377" s="306"/>
      <c r="IB377" s="306"/>
      <c r="IC377" s="306"/>
      <c r="ID377" s="306"/>
      <c r="IE377" s="306"/>
      <c r="IF377" s="306"/>
      <c r="IG377" s="306"/>
      <c r="IH377" s="306"/>
    </row>
    <row r="378" spans="1:242" s="219" customFormat="1" ht="15" customHeight="1" x14ac:dyDescent="0.3">
      <c r="A378" s="174">
        <v>8.0500000000000007</v>
      </c>
      <c r="B378" s="231"/>
      <c r="C378" s="232" t="e">
        <f>VLOOKUP(BD.PD8[[#This Row],[Pos]],[18]!PPto[#Data],3,FALSE)</f>
        <v>#REF!</v>
      </c>
      <c r="D378" s="174" t="s">
        <v>23</v>
      </c>
      <c r="E378" s="305" t="str">
        <f>IF(BD.PD8[[#This Row],[.]]="*",VLOOKUP(BD.PD8[[#This Row],[Pos]],[18]Presupuesto!A:H,7,FALSE),"")</f>
        <v/>
      </c>
      <c r="F378" s="506" t="s">
        <v>613</v>
      </c>
      <c r="G378" s="174"/>
      <c r="H378" s="174"/>
      <c r="I378" s="174" t="s">
        <v>1326</v>
      </c>
      <c r="J378" s="382">
        <v>1</v>
      </c>
      <c r="K378" s="174" t="s">
        <v>260</v>
      </c>
      <c r="L378" s="383">
        <f>IF(BD.PD8[[#This Row],[Mon]]="DOP",1,HLOOKUP(BD.PD8[[#This Row],[Mon]],Data!$J$1:$K$2,2,FALSE))</f>
        <v>1</v>
      </c>
      <c r="M378" s="384">
        <v>37718.239999999998</v>
      </c>
      <c r="N378" s="243">
        <f>BD.PD8[[#This Row],[Cant.]]*BD.PD8[[#This Row],[ Tasa ]]*BD.PD8[[#This Row],[ Precio Und.]]</f>
        <v>37718.239999999998</v>
      </c>
      <c r="O378" s="386">
        <v>0</v>
      </c>
      <c r="P378" s="243">
        <f>IF(BD.PD8[[#This Row],[Liquid. '[%']]]&lt;&gt;0,(BD.PD8[[#This Row],[Valor Neto '[DOP']]]*BD.PD8[[#This Row],[Liquid. '[%']]])+BD.PD8[[#This Row],[Valor Neto '[DOP']]],BD.PD8[[#This Row],[Valor Neto '[DOP']]])</f>
        <v>37718.239999999998</v>
      </c>
      <c r="Q378" s="243">
        <f>BD.PD8[[#This Row],[Ppto. Orden Interna '[DOP']]]/HLOOKUP("USD",Data!$J$1:$K$2,2,FALSE)</f>
        <v>580.28061538461532</v>
      </c>
      <c r="R378" s="381" t="s">
        <v>603</v>
      </c>
      <c r="S378" s="387"/>
      <c r="T378" s="387"/>
      <c r="U378" s="492" t="s">
        <v>542</v>
      </c>
      <c r="V378" s="493">
        <v>801673</v>
      </c>
      <c r="W378" s="494" t="s">
        <v>337</v>
      </c>
      <c r="X378" s="495">
        <v>13</v>
      </c>
      <c r="Y378" s="388">
        <v>0.7</v>
      </c>
      <c r="Z378" s="243">
        <f>BD.PD8[[#This Row],[Av.P1 '[%']]]*BD.PD8[[#This Row],[Ppto. Orden Interna '[DOP']]]</f>
        <v>26402.767999999996</v>
      </c>
      <c r="AA378" s="495">
        <v>15</v>
      </c>
      <c r="AB378" s="388">
        <v>0.3</v>
      </c>
      <c r="AC378" s="243">
        <f>BD.PD8[[#This Row],[Av.P2 '[%']]]*BD.PD8[[#This Row],[Ppto. Orden Interna '[DOP']]]</f>
        <v>11315.472</v>
      </c>
      <c r="AD378" s="249"/>
      <c r="AE378" s="389"/>
      <c r="AF378" s="243">
        <f>BD.PD8[[#This Row],[Av.P3 '[%']]]*BD.PD8[[#This Row],[Ppto. Orden Interna '[DOP']]]</f>
        <v>0</v>
      </c>
      <c r="AG378" s="243"/>
      <c r="AH378" s="243"/>
      <c r="AI378" s="243"/>
      <c r="AJ378" s="243"/>
      <c r="AK378" s="243"/>
      <c r="AL378" s="243"/>
      <c r="AM378" s="496">
        <f>BD.PD8[[#This Row],[Pago 3]]+BD.PD8[[#This Row],[Pago 2]]+BD.PD8[[#This Row],[Pago 1]]</f>
        <v>37718.239999999998</v>
      </c>
      <c r="AN378" s="308" t="s">
        <v>244</v>
      </c>
      <c r="AO378" s="308" t="s">
        <v>245</v>
      </c>
      <c r="AP378" s="308" t="s">
        <v>246</v>
      </c>
      <c r="AQ378" s="308" t="s">
        <v>247</v>
      </c>
      <c r="AR378" s="308">
        <v>594</v>
      </c>
      <c r="AS378" s="308" t="s">
        <v>248</v>
      </c>
      <c r="AT378" s="249" t="s">
        <v>1356</v>
      </c>
      <c r="AU378" s="306"/>
      <c r="AV378" s="306"/>
      <c r="AW378" s="306"/>
      <c r="AX378" s="306"/>
      <c r="AY378" s="306"/>
      <c r="AZ378" s="306"/>
      <c r="BA378" s="306"/>
      <c r="BB378" s="306"/>
      <c r="BC378" s="306"/>
      <c r="BD378" s="306"/>
      <c r="BE378" s="306"/>
      <c r="BF378" s="306"/>
      <c r="BG378" s="306"/>
      <c r="BH378" s="306"/>
      <c r="BI378" s="306"/>
      <c r="BJ378" s="306"/>
      <c r="BK378" s="306"/>
      <c r="BL378" s="306"/>
      <c r="BM378" s="306"/>
      <c r="BN378" s="306"/>
      <c r="BO378" s="306"/>
      <c r="BP378" s="306"/>
      <c r="BQ378" s="306"/>
      <c r="BR378" s="306"/>
      <c r="BS378" s="306"/>
      <c r="BT378" s="306"/>
      <c r="BU378" s="306"/>
      <c r="BV378" s="306"/>
      <c r="BW378" s="306"/>
      <c r="BX378" s="306"/>
      <c r="BY378" s="306"/>
      <c r="BZ378" s="306"/>
      <c r="CA378" s="306"/>
      <c r="CB378" s="306"/>
      <c r="CC378" s="306"/>
      <c r="CD378" s="306"/>
      <c r="CE378" s="306"/>
      <c r="CF378" s="306"/>
      <c r="CG378" s="306"/>
      <c r="CH378" s="306"/>
      <c r="CI378" s="306"/>
      <c r="CJ378" s="306"/>
      <c r="CK378" s="306"/>
      <c r="CL378" s="306"/>
      <c r="CM378" s="306"/>
      <c r="CN378" s="306"/>
      <c r="CO378" s="306"/>
      <c r="CP378" s="306"/>
      <c r="CQ378" s="306"/>
      <c r="CR378" s="306"/>
      <c r="CS378" s="306"/>
      <c r="CT378" s="306"/>
      <c r="CU378" s="306"/>
      <c r="CV378" s="306"/>
      <c r="CW378" s="306"/>
      <c r="CX378" s="306"/>
      <c r="CY378" s="306"/>
      <c r="CZ378" s="306"/>
      <c r="DA378" s="306"/>
      <c r="DB378" s="306"/>
      <c r="DC378" s="306"/>
      <c r="DD378" s="306"/>
      <c r="DE378" s="306"/>
      <c r="DF378" s="306"/>
      <c r="DG378" s="306"/>
      <c r="DH378" s="306"/>
      <c r="DI378" s="306"/>
      <c r="DJ378" s="306"/>
      <c r="DK378" s="306"/>
      <c r="DL378" s="306"/>
      <c r="DM378" s="306"/>
      <c r="DN378" s="306"/>
      <c r="DO378" s="306"/>
      <c r="DP378" s="306"/>
      <c r="DQ378" s="306"/>
      <c r="DR378" s="306"/>
      <c r="DS378" s="306"/>
      <c r="DT378" s="306"/>
      <c r="DU378" s="306"/>
      <c r="DV378" s="306"/>
      <c r="DW378" s="306"/>
      <c r="DX378" s="306"/>
      <c r="DY378" s="306"/>
      <c r="DZ378" s="306"/>
      <c r="EA378" s="306"/>
      <c r="EB378" s="306"/>
      <c r="EC378" s="306"/>
      <c r="ED378" s="306"/>
      <c r="EE378" s="306"/>
      <c r="EF378" s="306"/>
      <c r="EG378" s="306"/>
      <c r="EH378" s="306"/>
      <c r="EI378" s="306"/>
      <c r="EJ378" s="306"/>
      <c r="EK378" s="306"/>
      <c r="EL378" s="306"/>
      <c r="EM378" s="306"/>
      <c r="EN378" s="306"/>
      <c r="EO378" s="306"/>
      <c r="EP378" s="306"/>
      <c r="EQ378" s="306"/>
      <c r="ER378" s="306"/>
      <c r="ES378" s="306"/>
      <c r="ET378" s="306"/>
      <c r="EU378" s="306"/>
      <c r="EV378" s="306"/>
      <c r="EW378" s="306"/>
      <c r="EX378" s="306"/>
      <c r="EY378" s="306"/>
      <c r="EZ378" s="306"/>
      <c r="FA378" s="306"/>
      <c r="FB378" s="306"/>
      <c r="FC378" s="306"/>
      <c r="FD378" s="306"/>
      <c r="FE378" s="306"/>
      <c r="FF378" s="306"/>
      <c r="FG378" s="306"/>
      <c r="FH378" s="306"/>
      <c r="FI378" s="306"/>
      <c r="FJ378" s="306"/>
      <c r="FK378" s="306"/>
      <c r="FL378" s="306"/>
      <c r="FM378" s="306"/>
      <c r="FN378" s="306"/>
      <c r="FO378" s="306"/>
      <c r="FP378" s="306"/>
      <c r="FQ378" s="306"/>
      <c r="FR378" s="306"/>
      <c r="FS378" s="306"/>
      <c r="FT378" s="306"/>
      <c r="FU378" s="306"/>
      <c r="FV378" s="306"/>
      <c r="FW378" s="306"/>
      <c r="FX378" s="306"/>
      <c r="FY378" s="306"/>
      <c r="FZ378" s="306"/>
      <c r="GA378" s="306"/>
      <c r="GB378" s="306"/>
      <c r="GC378" s="306"/>
      <c r="GD378" s="306"/>
      <c r="GE378" s="306"/>
      <c r="GF378" s="306"/>
      <c r="GG378" s="306"/>
      <c r="GH378" s="306"/>
      <c r="GI378" s="306"/>
      <c r="GJ378" s="306"/>
      <c r="GK378" s="306"/>
      <c r="GL378" s="306"/>
      <c r="GM378" s="306"/>
      <c r="GN378" s="306"/>
      <c r="GO378" s="306"/>
      <c r="GP378" s="306"/>
      <c r="GQ378" s="306"/>
      <c r="GR378" s="306"/>
      <c r="GS378" s="306"/>
      <c r="GT378" s="306"/>
      <c r="GU378" s="306"/>
      <c r="GV378" s="306"/>
      <c r="GW378" s="306"/>
      <c r="GX378" s="306"/>
      <c r="GY378" s="306"/>
      <c r="GZ378" s="306"/>
      <c r="HA378" s="306"/>
      <c r="HB378" s="306"/>
      <c r="HC378" s="306"/>
      <c r="HD378" s="306"/>
      <c r="HE378" s="306"/>
      <c r="HF378" s="306"/>
      <c r="HG378" s="306"/>
      <c r="HH378" s="306"/>
      <c r="HI378" s="306"/>
      <c r="HJ378" s="306"/>
      <c r="HK378" s="306"/>
      <c r="HL378" s="306"/>
      <c r="HM378" s="306"/>
      <c r="HN378" s="306"/>
      <c r="HO378" s="306"/>
      <c r="HP378" s="306"/>
      <c r="HQ378" s="306"/>
      <c r="HR378" s="306"/>
      <c r="HS378" s="306"/>
      <c r="HT378" s="306"/>
      <c r="HU378" s="306"/>
      <c r="HV378" s="306"/>
      <c r="HW378" s="306"/>
      <c r="HX378" s="306"/>
      <c r="HY378" s="306"/>
      <c r="HZ378" s="306"/>
      <c r="IA378" s="306"/>
      <c r="IB378" s="306"/>
      <c r="IC378" s="306"/>
      <c r="ID378" s="306"/>
      <c r="IE378" s="306"/>
      <c r="IF378" s="306"/>
      <c r="IG378" s="306"/>
      <c r="IH378" s="306"/>
    </row>
    <row r="379" spans="1:242" s="219" customFormat="1" ht="15" customHeight="1" x14ac:dyDescent="0.3">
      <c r="A379" s="174">
        <v>8.0500000000000007</v>
      </c>
      <c r="B379" s="231"/>
      <c r="C379" s="232" t="e">
        <f>VLOOKUP(BD.PD8[[#This Row],[Pos]],[18]!PPto[#Data],3,FALSE)</f>
        <v>#REF!</v>
      </c>
      <c r="D379" s="174" t="s">
        <v>23</v>
      </c>
      <c r="E379" s="305" t="str">
        <f>IF(BD.PD8[[#This Row],[.]]="*",VLOOKUP(BD.PD8[[#This Row],[Pos]],[18]Presupuesto!A:H,7,FALSE),"")</f>
        <v/>
      </c>
      <c r="F379" s="506" t="s">
        <v>614</v>
      </c>
      <c r="G379" s="174"/>
      <c r="H379" s="174"/>
      <c r="I379" s="174" t="s">
        <v>1326</v>
      </c>
      <c r="J379" s="382">
        <v>4</v>
      </c>
      <c r="K379" s="174" t="s">
        <v>260</v>
      </c>
      <c r="L379" s="383">
        <f>IF(BD.PD8[[#This Row],[Mon]]="DOP",1,HLOOKUP(BD.PD8[[#This Row],[Mon]],Data!$J$1:$K$2,2,FALSE))</f>
        <v>1</v>
      </c>
      <c r="M379" s="384">
        <v>61250</v>
      </c>
      <c r="N379" s="243">
        <f>BD.PD8[[#This Row],[Cant.]]*BD.PD8[[#This Row],[ Tasa ]]*BD.PD8[[#This Row],[ Precio Und.]]</f>
        <v>245000</v>
      </c>
      <c r="O379" s="386">
        <v>0.01</v>
      </c>
      <c r="P379" s="243">
        <f>IF(BD.PD8[[#This Row],[Liquid. '[%']]]&lt;&gt;0,(BD.PD8[[#This Row],[Valor Neto '[DOP']]]*BD.PD8[[#This Row],[Liquid. '[%']]])+BD.PD8[[#This Row],[Valor Neto '[DOP']]],BD.PD8[[#This Row],[Valor Neto '[DOP']]])</f>
        <v>247450</v>
      </c>
      <c r="Q379" s="243">
        <f>BD.PD8[[#This Row],[Ppto. Orden Interna '[DOP']]]/HLOOKUP("USD",Data!$J$1:$K$2,2,FALSE)</f>
        <v>3806.9230769230771</v>
      </c>
      <c r="R379" s="381" t="s">
        <v>615</v>
      </c>
      <c r="S379" s="387"/>
      <c r="T379" s="387"/>
      <c r="U379" s="492" t="s">
        <v>542</v>
      </c>
      <c r="V379" s="493">
        <v>801673</v>
      </c>
      <c r="W379" s="494" t="s">
        <v>337</v>
      </c>
      <c r="X379" s="495">
        <v>13</v>
      </c>
      <c r="Y379" s="388">
        <v>0.7</v>
      </c>
      <c r="Z379" s="243">
        <f>BD.PD8[[#This Row],[Av.P1 '[%']]]*BD.PD8[[#This Row],[Ppto. Orden Interna '[DOP']]]</f>
        <v>173215</v>
      </c>
      <c r="AA379" s="495">
        <v>15</v>
      </c>
      <c r="AB379" s="388">
        <v>0.3</v>
      </c>
      <c r="AC379" s="243">
        <f>BD.PD8[[#This Row],[Av.P2 '[%']]]*BD.PD8[[#This Row],[Ppto. Orden Interna '[DOP']]]</f>
        <v>74235</v>
      </c>
      <c r="AD379" s="249"/>
      <c r="AE379" s="389"/>
      <c r="AF379" s="243">
        <f>BD.PD8[[#This Row],[Av.P3 '[%']]]*BD.PD8[[#This Row],[Ppto. Orden Interna '[DOP']]]</f>
        <v>0</v>
      </c>
      <c r="AG379" s="243"/>
      <c r="AH379" s="243"/>
      <c r="AI379" s="243"/>
      <c r="AJ379" s="243"/>
      <c r="AK379" s="243"/>
      <c r="AL379" s="243"/>
      <c r="AM379" s="496">
        <f>BD.PD8[[#This Row],[Pago 3]]+BD.PD8[[#This Row],[Pago 2]]+BD.PD8[[#This Row],[Pago 1]]</f>
        <v>247450</v>
      </c>
      <c r="AN379" s="308" t="s">
        <v>244</v>
      </c>
      <c r="AO379" s="308" t="s">
        <v>245</v>
      </c>
      <c r="AP379" s="308" t="s">
        <v>246</v>
      </c>
      <c r="AQ379" s="308" t="s">
        <v>247</v>
      </c>
      <c r="AR379" s="308">
        <v>594</v>
      </c>
      <c r="AS379" s="308" t="s">
        <v>248</v>
      </c>
      <c r="AT379" s="249" t="s">
        <v>1356</v>
      </c>
      <c r="AU379" s="306"/>
      <c r="AV379" s="306"/>
      <c r="AW379" s="306"/>
      <c r="AX379" s="306"/>
      <c r="AY379" s="306"/>
      <c r="AZ379" s="306"/>
      <c r="BA379" s="306"/>
      <c r="BB379" s="306"/>
      <c r="BC379" s="306"/>
      <c r="BD379" s="306"/>
      <c r="BE379" s="306"/>
      <c r="BF379" s="306"/>
      <c r="BG379" s="306"/>
      <c r="BH379" s="306"/>
      <c r="BI379" s="306"/>
      <c r="BJ379" s="306"/>
      <c r="BK379" s="306"/>
      <c r="BL379" s="306"/>
      <c r="BM379" s="306"/>
      <c r="BN379" s="306"/>
      <c r="BO379" s="306"/>
      <c r="BP379" s="306"/>
      <c r="BQ379" s="306"/>
      <c r="BR379" s="306"/>
      <c r="BS379" s="306"/>
      <c r="BT379" s="306"/>
      <c r="BU379" s="306"/>
      <c r="BV379" s="306"/>
      <c r="BW379" s="306"/>
      <c r="BX379" s="306"/>
      <c r="BY379" s="306"/>
      <c r="BZ379" s="306"/>
      <c r="CA379" s="306"/>
      <c r="CB379" s="306"/>
      <c r="CC379" s="306"/>
      <c r="CD379" s="306"/>
      <c r="CE379" s="306"/>
      <c r="CF379" s="306"/>
      <c r="CG379" s="306"/>
      <c r="CH379" s="306"/>
      <c r="CI379" s="306"/>
      <c r="CJ379" s="306"/>
      <c r="CK379" s="306"/>
      <c r="CL379" s="306"/>
      <c r="CM379" s="306"/>
      <c r="CN379" s="306"/>
      <c r="CO379" s="306"/>
      <c r="CP379" s="306"/>
      <c r="CQ379" s="306"/>
      <c r="CR379" s="306"/>
      <c r="CS379" s="306"/>
      <c r="CT379" s="306"/>
      <c r="CU379" s="306"/>
      <c r="CV379" s="306"/>
      <c r="CW379" s="306"/>
      <c r="CX379" s="306"/>
      <c r="CY379" s="306"/>
      <c r="CZ379" s="306"/>
      <c r="DA379" s="306"/>
      <c r="DB379" s="306"/>
      <c r="DC379" s="306"/>
      <c r="DD379" s="306"/>
      <c r="DE379" s="306"/>
      <c r="DF379" s="306"/>
      <c r="DG379" s="306"/>
      <c r="DH379" s="306"/>
      <c r="DI379" s="306"/>
      <c r="DJ379" s="306"/>
      <c r="DK379" s="306"/>
      <c r="DL379" s="306"/>
      <c r="DM379" s="306"/>
      <c r="DN379" s="306"/>
      <c r="DO379" s="306"/>
      <c r="DP379" s="306"/>
      <c r="DQ379" s="306"/>
      <c r="DR379" s="306"/>
      <c r="DS379" s="306"/>
      <c r="DT379" s="306"/>
      <c r="DU379" s="306"/>
      <c r="DV379" s="306"/>
      <c r="DW379" s="306"/>
      <c r="DX379" s="306"/>
      <c r="DY379" s="306"/>
      <c r="DZ379" s="306"/>
      <c r="EA379" s="306"/>
      <c r="EB379" s="306"/>
      <c r="EC379" s="306"/>
      <c r="ED379" s="306"/>
      <c r="EE379" s="306"/>
      <c r="EF379" s="306"/>
      <c r="EG379" s="306"/>
      <c r="EH379" s="306"/>
      <c r="EI379" s="306"/>
      <c r="EJ379" s="306"/>
      <c r="EK379" s="306"/>
      <c r="EL379" s="306"/>
      <c r="EM379" s="306"/>
      <c r="EN379" s="306"/>
      <c r="EO379" s="306"/>
      <c r="EP379" s="306"/>
      <c r="EQ379" s="306"/>
      <c r="ER379" s="306"/>
      <c r="ES379" s="306"/>
      <c r="ET379" s="306"/>
      <c r="EU379" s="306"/>
      <c r="EV379" s="306"/>
      <c r="EW379" s="306"/>
      <c r="EX379" s="306"/>
      <c r="EY379" s="306"/>
      <c r="EZ379" s="306"/>
      <c r="FA379" s="306"/>
      <c r="FB379" s="306"/>
      <c r="FC379" s="306"/>
      <c r="FD379" s="306"/>
      <c r="FE379" s="306"/>
      <c r="FF379" s="306"/>
      <c r="FG379" s="306"/>
      <c r="FH379" s="306"/>
      <c r="FI379" s="306"/>
      <c r="FJ379" s="306"/>
      <c r="FK379" s="306"/>
      <c r="FL379" s="306"/>
      <c r="FM379" s="306"/>
      <c r="FN379" s="306"/>
      <c r="FO379" s="306"/>
      <c r="FP379" s="306"/>
      <c r="FQ379" s="306"/>
      <c r="FR379" s="306"/>
      <c r="FS379" s="306"/>
      <c r="FT379" s="306"/>
      <c r="FU379" s="306"/>
      <c r="FV379" s="306"/>
      <c r="FW379" s="306"/>
      <c r="FX379" s="306"/>
      <c r="FY379" s="306"/>
      <c r="FZ379" s="306"/>
      <c r="GA379" s="306"/>
      <c r="GB379" s="306"/>
      <c r="GC379" s="306"/>
      <c r="GD379" s="306"/>
      <c r="GE379" s="306"/>
      <c r="GF379" s="306"/>
      <c r="GG379" s="306"/>
      <c r="GH379" s="306"/>
      <c r="GI379" s="306"/>
      <c r="GJ379" s="306"/>
      <c r="GK379" s="306"/>
      <c r="GL379" s="306"/>
      <c r="GM379" s="306"/>
      <c r="GN379" s="306"/>
      <c r="GO379" s="306"/>
      <c r="GP379" s="306"/>
      <c r="GQ379" s="306"/>
      <c r="GR379" s="306"/>
      <c r="GS379" s="306"/>
      <c r="GT379" s="306"/>
      <c r="GU379" s="306"/>
      <c r="GV379" s="306"/>
      <c r="GW379" s="306"/>
      <c r="GX379" s="306"/>
      <c r="GY379" s="306"/>
      <c r="GZ379" s="306"/>
      <c r="HA379" s="306"/>
      <c r="HB379" s="306"/>
      <c r="HC379" s="306"/>
      <c r="HD379" s="306"/>
      <c r="HE379" s="306"/>
      <c r="HF379" s="306"/>
      <c r="HG379" s="306"/>
      <c r="HH379" s="306"/>
      <c r="HI379" s="306"/>
      <c r="HJ379" s="306"/>
      <c r="HK379" s="306"/>
      <c r="HL379" s="306"/>
      <c r="HM379" s="306"/>
      <c r="HN379" s="306"/>
      <c r="HO379" s="306"/>
      <c r="HP379" s="306"/>
      <c r="HQ379" s="306"/>
      <c r="HR379" s="306"/>
      <c r="HS379" s="306"/>
      <c r="HT379" s="306"/>
      <c r="HU379" s="306"/>
      <c r="HV379" s="306"/>
      <c r="HW379" s="306"/>
      <c r="HX379" s="306"/>
      <c r="HY379" s="306"/>
      <c r="HZ379" s="306"/>
      <c r="IA379" s="306"/>
      <c r="IB379" s="306"/>
      <c r="IC379" s="306"/>
      <c r="ID379" s="306"/>
      <c r="IE379" s="306"/>
      <c r="IF379" s="306"/>
      <c r="IG379" s="306"/>
      <c r="IH379" s="306"/>
    </row>
    <row r="380" spans="1:242" s="219" customFormat="1" ht="15" customHeight="1" x14ac:dyDescent="0.3">
      <c r="A380" s="174">
        <v>8.0500000000000007</v>
      </c>
      <c r="B380" s="231"/>
      <c r="C380" s="232" t="e">
        <f>VLOOKUP(BD.PD8[[#This Row],[Pos]],[18]!PPto[#Data],3,FALSE)</f>
        <v>#REF!</v>
      </c>
      <c r="D380" s="174" t="s">
        <v>23</v>
      </c>
      <c r="E380" s="305" t="str">
        <f>IF(BD.PD8[[#This Row],[.]]="*",VLOOKUP(BD.PD8[[#This Row],[Pos]],[18]Presupuesto!A:H,7,FALSE),"")</f>
        <v/>
      </c>
      <c r="F380" s="506" t="s">
        <v>616</v>
      </c>
      <c r="G380" s="174"/>
      <c r="H380" s="174"/>
      <c r="I380" s="174" t="s">
        <v>1326</v>
      </c>
      <c r="J380" s="382">
        <v>1</v>
      </c>
      <c r="K380" s="174" t="s">
        <v>260</v>
      </c>
      <c r="L380" s="383">
        <f>IF(BD.PD8[[#This Row],[Mon]]="DOP",1,HLOOKUP(BD.PD8[[#This Row],[Mon]],Data!$J$1:$K$2,2,FALSE))</f>
        <v>1</v>
      </c>
      <c r="M380" s="384">
        <v>42630</v>
      </c>
      <c r="N380" s="243">
        <f>BD.PD8[[#This Row],[Cant.]]*BD.PD8[[#This Row],[ Tasa ]]*BD.PD8[[#This Row],[ Precio Und.]]</f>
        <v>42630</v>
      </c>
      <c r="O380" s="386">
        <v>0.01</v>
      </c>
      <c r="P380" s="243">
        <f>IF(BD.PD8[[#This Row],[Liquid. '[%']]]&lt;&gt;0,(BD.PD8[[#This Row],[Valor Neto '[DOP']]]*BD.PD8[[#This Row],[Liquid. '[%']]])+BD.PD8[[#This Row],[Valor Neto '[DOP']]],BD.PD8[[#This Row],[Valor Neto '[DOP']]])</f>
        <v>43056.3</v>
      </c>
      <c r="Q380" s="243">
        <f>BD.PD8[[#This Row],[Ppto. Orden Interna '[DOP']]]/HLOOKUP("USD",Data!$J$1:$K$2,2,FALSE)</f>
        <v>662.40461538461545</v>
      </c>
      <c r="R380" s="381" t="s">
        <v>603</v>
      </c>
      <c r="S380" s="387"/>
      <c r="T380" s="387"/>
      <c r="U380" s="492" t="s">
        <v>542</v>
      </c>
      <c r="V380" s="493">
        <v>801673</v>
      </c>
      <c r="W380" s="494" t="s">
        <v>337</v>
      </c>
      <c r="X380" s="495">
        <v>13</v>
      </c>
      <c r="Y380" s="388">
        <v>0.7</v>
      </c>
      <c r="Z380" s="243">
        <f>BD.PD8[[#This Row],[Av.P1 '[%']]]*BD.PD8[[#This Row],[Ppto. Orden Interna '[DOP']]]</f>
        <v>30139.41</v>
      </c>
      <c r="AA380" s="495">
        <v>15</v>
      </c>
      <c r="AB380" s="388">
        <v>0.3</v>
      </c>
      <c r="AC380" s="243">
        <f>BD.PD8[[#This Row],[Av.P2 '[%']]]*BD.PD8[[#This Row],[Ppto. Orden Interna '[DOP']]]</f>
        <v>12916.890000000001</v>
      </c>
      <c r="AD380" s="249"/>
      <c r="AE380" s="389"/>
      <c r="AF380" s="243">
        <f>BD.PD8[[#This Row],[Av.P3 '[%']]]*BD.PD8[[#This Row],[Ppto. Orden Interna '[DOP']]]</f>
        <v>0</v>
      </c>
      <c r="AG380" s="243"/>
      <c r="AH380" s="243"/>
      <c r="AI380" s="243"/>
      <c r="AJ380" s="243"/>
      <c r="AK380" s="243"/>
      <c r="AL380" s="243"/>
      <c r="AM380" s="496">
        <f>BD.PD8[[#This Row],[Pago 3]]+BD.PD8[[#This Row],[Pago 2]]+BD.PD8[[#This Row],[Pago 1]]</f>
        <v>43056.3</v>
      </c>
      <c r="AN380" s="308" t="s">
        <v>244</v>
      </c>
      <c r="AO380" s="308" t="s">
        <v>245</v>
      </c>
      <c r="AP380" s="308" t="s">
        <v>246</v>
      </c>
      <c r="AQ380" s="308" t="s">
        <v>247</v>
      </c>
      <c r="AR380" s="308">
        <v>594</v>
      </c>
      <c r="AS380" s="308" t="s">
        <v>248</v>
      </c>
      <c r="AT380" s="249" t="s">
        <v>1356</v>
      </c>
      <c r="AU380" s="306"/>
      <c r="AV380" s="306"/>
      <c r="AW380" s="306"/>
      <c r="AX380" s="306"/>
      <c r="AY380" s="306"/>
      <c r="AZ380" s="306"/>
      <c r="BA380" s="306"/>
      <c r="BB380" s="306"/>
      <c r="BC380" s="306"/>
      <c r="BD380" s="306"/>
      <c r="BE380" s="306"/>
      <c r="BF380" s="306"/>
      <c r="BG380" s="306"/>
      <c r="BH380" s="306"/>
      <c r="BI380" s="306"/>
      <c r="BJ380" s="306"/>
      <c r="BK380" s="306"/>
      <c r="BL380" s="306"/>
      <c r="BM380" s="306"/>
      <c r="BN380" s="306"/>
      <c r="BO380" s="306"/>
      <c r="BP380" s="306"/>
      <c r="BQ380" s="306"/>
      <c r="BR380" s="306"/>
      <c r="BS380" s="306"/>
      <c r="BT380" s="306"/>
      <c r="BU380" s="306"/>
      <c r="BV380" s="306"/>
      <c r="BW380" s="306"/>
      <c r="BX380" s="306"/>
      <c r="BY380" s="306"/>
      <c r="BZ380" s="306"/>
      <c r="CA380" s="306"/>
      <c r="CB380" s="306"/>
      <c r="CC380" s="306"/>
      <c r="CD380" s="306"/>
      <c r="CE380" s="306"/>
      <c r="CF380" s="306"/>
      <c r="CG380" s="306"/>
      <c r="CH380" s="306"/>
      <c r="CI380" s="306"/>
      <c r="CJ380" s="306"/>
      <c r="CK380" s="306"/>
      <c r="CL380" s="306"/>
      <c r="CM380" s="306"/>
      <c r="CN380" s="306"/>
      <c r="CO380" s="306"/>
      <c r="CP380" s="306"/>
      <c r="CQ380" s="306"/>
      <c r="CR380" s="306"/>
      <c r="CS380" s="306"/>
      <c r="CT380" s="306"/>
      <c r="CU380" s="306"/>
      <c r="CV380" s="306"/>
      <c r="CW380" s="306"/>
      <c r="CX380" s="306"/>
      <c r="CY380" s="306"/>
      <c r="CZ380" s="306"/>
      <c r="DA380" s="306"/>
      <c r="DB380" s="306"/>
      <c r="DC380" s="306"/>
      <c r="DD380" s="306"/>
      <c r="DE380" s="306"/>
      <c r="DF380" s="306"/>
      <c r="DG380" s="306"/>
      <c r="DH380" s="306"/>
      <c r="DI380" s="306"/>
      <c r="DJ380" s="306"/>
      <c r="DK380" s="306"/>
      <c r="DL380" s="306"/>
      <c r="DM380" s="306"/>
      <c r="DN380" s="306"/>
      <c r="DO380" s="306"/>
      <c r="DP380" s="306"/>
      <c r="DQ380" s="306"/>
      <c r="DR380" s="306"/>
      <c r="DS380" s="306"/>
      <c r="DT380" s="306"/>
      <c r="DU380" s="306"/>
      <c r="DV380" s="306"/>
      <c r="DW380" s="306"/>
      <c r="DX380" s="306"/>
      <c r="DY380" s="306"/>
      <c r="DZ380" s="306"/>
      <c r="EA380" s="306"/>
      <c r="EB380" s="306"/>
      <c r="EC380" s="306"/>
      <c r="ED380" s="306"/>
      <c r="EE380" s="306"/>
      <c r="EF380" s="306"/>
      <c r="EG380" s="306"/>
      <c r="EH380" s="306"/>
      <c r="EI380" s="306"/>
      <c r="EJ380" s="306"/>
      <c r="EK380" s="306"/>
      <c r="EL380" s="306"/>
      <c r="EM380" s="306"/>
      <c r="EN380" s="306"/>
      <c r="EO380" s="306"/>
      <c r="EP380" s="306"/>
      <c r="EQ380" s="306"/>
      <c r="ER380" s="306"/>
      <c r="ES380" s="306"/>
      <c r="ET380" s="306"/>
      <c r="EU380" s="306"/>
      <c r="EV380" s="306"/>
      <c r="EW380" s="306"/>
      <c r="EX380" s="306"/>
      <c r="EY380" s="306"/>
      <c r="EZ380" s="306"/>
      <c r="FA380" s="306"/>
      <c r="FB380" s="306"/>
      <c r="FC380" s="306"/>
      <c r="FD380" s="306"/>
      <c r="FE380" s="306"/>
      <c r="FF380" s="306"/>
      <c r="FG380" s="306"/>
      <c r="FH380" s="306"/>
      <c r="FI380" s="306"/>
      <c r="FJ380" s="306"/>
      <c r="FK380" s="306"/>
      <c r="FL380" s="306"/>
      <c r="FM380" s="306"/>
      <c r="FN380" s="306"/>
      <c r="FO380" s="306"/>
      <c r="FP380" s="306"/>
      <c r="FQ380" s="306"/>
      <c r="FR380" s="306"/>
      <c r="FS380" s="306"/>
      <c r="FT380" s="306"/>
      <c r="FU380" s="306"/>
      <c r="FV380" s="306"/>
      <c r="FW380" s="306"/>
      <c r="FX380" s="306"/>
      <c r="FY380" s="306"/>
      <c r="FZ380" s="306"/>
      <c r="GA380" s="306"/>
      <c r="GB380" s="306"/>
      <c r="GC380" s="306"/>
      <c r="GD380" s="306"/>
      <c r="GE380" s="306"/>
      <c r="GF380" s="306"/>
      <c r="GG380" s="306"/>
      <c r="GH380" s="306"/>
      <c r="GI380" s="306"/>
      <c r="GJ380" s="306"/>
      <c r="GK380" s="306"/>
      <c r="GL380" s="306"/>
      <c r="GM380" s="306"/>
      <c r="GN380" s="306"/>
      <c r="GO380" s="306"/>
      <c r="GP380" s="306"/>
      <c r="GQ380" s="306"/>
      <c r="GR380" s="306"/>
      <c r="GS380" s="306"/>
      <c r="GT380" s="306"/>
      <c r="GU380" s="306"/>
      <c r="GV380" s="306"/>
      <c r="GW380" s="306"/>
      <c r="GX380" s="306"/>
      <c r="GY380" s="306"/>
      <c r="GZ380" s="306"/>
      <c r="HA380" s="306"/>
      <c r="HB380" s="306"/>
      <c r="HC380" s="306"/>
      <c r="HD380" s="306"/>
      <c r="HE380" s="306"/>
      <c r="HF380" s="306"/>
      <c r="HG380" s="306"/>
      <c r="HH380" s="306"/>
      <c r="HI380" s="306"/>
      <c r="HJ380" s="306"/>
      <c r="HK380" s="306"/>
      <c r="HL380" s="306"/>
      <c r="HM380" s="306"/>
      <c r="HN380" s="306"/>
      <c r="HO380" s="306"/>
      <c r="HP380" s="306"/>
      <c r="HQ380" s="306"/>
      <c r="HR380" s="306"/>
      <c r="HS380" s="306"/>
      <c r="HT380" s="306"/>
      <c r="HU380" s="306"/>
      <c r="HV380" s="306"/>
      <c r="HW380" s="306"/>
      <c r="HX380" s="306"/>
      <c r="HY380" s="306"/>
      <c r="HZ380" s="306"/>
      <c r="IA380" s="306"/>
      <c r="IB380" s="306"/>
      <c r="IC380" s="306"/>
      <c r="ID380" s="306"/>
      <c r="IE380" s="306"/>
      <c r="IF380" s="306"/>
      <c r="IG380" s="306"/>
      <c r="IH380" s="306"/>
    </row>
    <row r="381" spans="1:242" s="219" customFormat="1" ht="15" customHeight="1" x14ac:dyDescent="0.3">
      <c r="A381" s="174">
        <v>8.0500000000000007</v>
      </c>
      <c r="B381" s="231"/>
      <c r="C381" s="232" t="e">
        <f>VLOOKUP(BD.PD8[[#This Row],[Pos]],[18]!PPto[#Data],3,FALSE)</f>
        <v>#REF!</v>
      </c>
      <c r="D381" s="174" t="s">
        <v>23</v>
      </c>
      <c r="E381" s="305" t="str">
        <f>IF(BD.PD8[[#This Row],[.]]="*",VLOOKUP(BD.PD8[[#This Row],[Pos]],[18]Presupuesto!A:H,7,FALSE),"")</f>
        <v/>
      </c>
      <c r="F381" s="506" t="s">
        <v>617</v>
      </c>
      <c r="G381" s="174"/>
      <c r="H381" s="174"/>
      <c r="I381" s="174" t="s">
        <v>1326</v>
      </c>
      <c r="J381" s="382">
        <v>1</v>
      </c>
      <c r="K381" s="174" t="s">
        <v>260</v>
      </c>
      <c r="L381" s="383">
        <f>IF(BD.PD8[[#This Row],[Mon]]="DOP",1,HLOOKUP(BD.PD8[[#This Row],[Mon]],Data!$J$1:$K$2,2,FALSE))</f>
        <v>1</v>
      </c>
      <c r="M381" s="384">
        <v>44345</v>
      </c>
      <c r="N381" s="243">
        <f>BD.PD8[[#This Row],[Cant.]]*BD.PD8[[#This Row],[ Tasa ]]*BD.PD8[[#This Row],[ Precio Und.]]</f>
        <v>44345</v>
      </c>
      <c r="O381" s="386">
        <v>0.01</v>
      </c>
      <c r="P381" s="243">
        <f>IF(BD.PD8[[#This Row],[Liquid. '[%']]]&lt;&gt;0,(BD.PD8[[#This Row],[Valor Neto '[DOP']]]*BD.PD8[[#This Row],[Liquid. '[%']]])+BD.PD8[[#This Row],[Valor Neto '[DOP']]],BD.PD8[[#This Row],[Valor Neto '[DOP']]])</f>
        <v>44788.45</v>
      </c>
      <c r="Q381" s="243">
        <f>BD.PD8[[#This Row],[Ppto. Orden Interna '[DOP']]]/HLOOKUP("USD",Data!$J$1:$K$2,2,FALSE)</f>
        <v>689.0530769230769</v>
      </c>
      <c r="R381" s="381" t="s">
        <v>603</v>
      </c>
      <c r="S381" s="387"/>
      <c r="T381" s="387"/>
      <c r="U381" s="492" t="s">
        <v>542</v>
      </c>
      <c r="V381" s="493">
        <v>801673</v>
      </c>
      <c r="W381" s="494" t="s">
        <v>337</v>
      </c>
      <c r="X381" s="495">
        <v>13</v>
      </c>
      <c r="Y381" s="388">
        <v>0.7</v>
      </c>
      <c r="Z381" s="243">
        <f>BD.PD8[[#This Row],[Av.P1 '[%']]]*BD.PD8[[#This Row],[Ppto. Orden Interna '[DOP']]]</f>
        <v>31351.914999999997</v>
      </c>
      <c r="AA381" s="495">
        <v>15</v>
      </c>
      <c r="AB381" s="388">
        <v>0.3</v>
      </c>
      <c r="AC381" s="243">
        <f>BD.PD8[[#This Row],[Av.P2 '[%']]]*BD.PD8[[#This Row],[Ppto. Orden Interna '[DOP']]]</f>
        <v>13436.534999999998</v>
      </c>
      <c r="AD381" s="249"/>
      <c r="AE381" s="389"/>
      <c r="AF381" s="243">
        <f>BD.PD8[[#This Row],[Av.P3 '[%']]]*BD.PD8[[#This Row],[Ppto. Orden Interna '[DOP']]]</f>
        <v>0</v>
      </c>
      <c r="AG381" s="243"/>
      <c r="AH381" s="243"/>
      <c r="AI381" s="243"/>
      <c r="AJ381" s="243"/>
      <c r="AK381" s="243"/>
      <c r="AL381" s="243"/>
      <c r="AM381" s="496">
        <f>BD.PD8[[#This Row],[Pago 3]]+BD.PD8[[#This Row],[Pago 2]]+BD.PD8[[#This Row],[Pago 1]]</f>
        <v>44788.45</v>
      </c>
      <c r="AN381" s="308" t="s">
        <v>244</v>
      </c>
      <c r="AO381" s="308" t="s">
        <v>245</v>
      </c>
      <c r="AP381" s="308" t="s">
        <v>246</v>
      </c>
      <c r="AQ381" s="308" t="s">
        <v>247</v>
      </c>
      <c r="AR381" s="308">
        <v>594</v>
      </c>
      <c r="AS381" s="308" t="s">
        <v>248</v>
      </c>
      <c r="AT381" s="249" t="s">
        <v>1356</v>
      </c>
      <c r="AU381" s="306"/>
      <c r="AV381" s="306"/>
      <c r="AW381" s="306"/>
      <c r="AX381" s="306"/>
      <c r="AY381" s="306"/>
      <c r="AZ381" s="306"/>
      <c r="BA381" s="306"/>
      <c r="BB381" s="306"/>
      <c r="BC381" s="306"/>
      <c r="BD381" s="306"/>
      <c r="BE381" s="306"/>
      <c r="BF381" s="306"/>
      <c r="BG381" s="306"/>
      <c r="BH381" s="306"/>
      <c r="BI381" s="306"/>
      <c r="BJ381" s="306"/>
      <c r="BK381" s="306"/>
      <c r="BL381" s="306"/>
      <c r="BM381" s="306"/>
      <c r="BN381" s="306"/>
      <c r="BO381" s="306"/>
      <c r="BP381" s="306"/>
      <c r="BQ381" s="306"/>
      <c r="BR381" s="306"/>
      <c r="BS381" s="306"/>
      <c r="BT381" s="306"/>
      <c r="BU381" s="306"/>
      <c r="BV381" s="306"/>
      <c r="BW381" s="306"/>
      <c r="BX381" s="306"/>
      <c r="BY381" s="306"/>
      <c r="BZ381" s="306"/>
      <c r="CA381" s="306"/>
      <c r="CB381" s="306"/>
      <c r="CC381" s="306"/>
      <c r="CD381" s="306"/>
      <c r="CE381" s="306"/>
      <c r="CF381" s="306"/>
      <c r="CG381" s="306"/>
      <c r="CH381" s="306"/>
      <c r="CI381" s="306"/>
      <c r="CJ381" s="306"/>
      <c r="CK381" s="306"/>
      <c r="CL381" s="306"/>
      <c r="CM381" s="306"/>
      <c r="CN381" s="306"/>
      <c r="CO381" s="306"/>
      <c r="CP381" s="306"/>
      <c r="CQ381" s="306"/>
      <c r="CR381" s="306"/>
      <c r="CS381" s="306"/>
      <c r="CT381" s="306"/>
      <c r="CU381" s="306"/>
      <c r="CV381" s="306"/>
      <c r="CW381" s="306"/>
      <c r="CX381" s="306"/>
      <c r="CY381" s="306"/>
      <c r="CZ381" s="306"/>
      <c r="DA381" s="306"/>
      <c r="DB381" s="306"/>
      <c r="DC381" s="306"/>
      <c r="DD381" s="306"/>
      <c r="DE381" s="306"/>
      <c r="DF381" s="306"/>
      <c r="DG381" s="306"/>
      <c r="DH381" s="306"/>
      <c r="DI381" s="306"/>
      <c r="DJ381" s="306"/>
      <c r="DK381" s="306"/>
      <c r="DL381" s="306"/>
      <c r="DM381" s="306"/>
      <c r="DN381" s="306"/>
      <c r="DO381" s="306"/>
      <c r="DP381" s="306"/>
      <c r="DQ381" s="306"/>
      <c r="DR381" s="306"/>
      <c r="DS381" s="306"/>
      <c r="DT381" s="306"/>
      <c r="DU381" s="306"/>
      <c r="DV381" s="306"/>
      <c r="DW381" s="306"/>
      <c r="DX381" s="306"/>
      <c r="DY381" s="306"/>
      <c r="DZ381" s="306"/>
      <c r="EA381" s="306"/>
      <c r="EB381" s="306"/>
      <c r="EC381" s="306"/>
      <c r="ED381" s="306"/>
      <c r="EE381" s="306"/>
      <c r="EF381" s="306"/>
      <c r="EG381" s="306"/>
      <c r="EH381" s="306"/>
      <c r="EI381" s="306"/>
      <c r="EJ381" s="306"/>
      <c r="EK381" s="306"/>
      <c r="EL381" s="306"/>
      <c r="EM381" s="306"/>
      <c r="EN381" s="306"/>
      <c r="EO381" s="306"/>
      <c r="EP381" s="306"/>
      <c r="EQ381" s="306"/>
      <c r="ER381" s="306"/>
      <c r="ES381" s="306"/>
      <c r="ET381" s="306"/>
      <c r="EU381" s="306"/>
      <c r="EV381" s="306"/>
      <c r="EW381" s="306"/>
      <c r="EX381" s="306"/>
      <c r="EY381" s="306"/>
      <c r="EZ381" s="306"/>
      <c r="FA381" s="306"/>
      <c r="FB381" s="306"/>
      <c r="FC381" s="306"/>
      <c r="FD381" s="306"/>
      <c r="FE381" s="306"/>
      <c r="FF381" s="306"/>
      <c r="FG381" s="306"/>
      <c r="FH381" s="306"/>
      <c r="FI381" s="306"/>
      <c r="FJ381" s="306"/>
      <c r="FK381" s="306"/>
      <c r="FL381" s="306"/>
      <c r="FM381" s="306"/>
      <c r="FN381" s="306"/>
      <c r="FO381" s="306"/>
      <c r="FP381" s="306"/>
      <c r="FQ381" s="306"/>
      <c r="FR381" s="306"/>
      <c r="FS381" s="306"/>
      <c r="FT381" s="306"/>
      <c r="FU381" s="306"/>
      <c r="FV381" s="306"/>
      <c r="FW381" s="306"/>
      <c r="FX381" s="306"/>
      <c r="FY381" s="306"/>
      <c r="FZ381" s="306"/>
      <c r="GA381" s="306"/>
      <c r="GB381" s="306"/>
      <c r="GC381" s="306"/>
      <c r="GD381" s="306"/>
      <c r="GE381" s="306"/>
      <c r="GF381" s="306"/>
      <c r="GG381" s="306"/>
      <c r="GH381" s="306"/>
      <c r="GI381" s="306"/>
      <c r="GJ381" s="306"/>
      <c r="GK381" s="306"/>
      <c r="GL381" s="306"/>
      <c r="GM381" s="306"/>
      <c r="GN381" s="306"/>
      <c r="GO381" s="306"/>
      <c r="GP381" s="306"/>
      <c r="GQ381" s="306"/>
      <c r="GR381" s="306"/>
      <c r="GS381" s="306"/>
      <c r="GT381" s="306"/>
      <c r="GU381" s="306"/>
      <c r="GV381" s="306"/>
      <c r="GW381" s="306"/>
      <c r="GX381" s="306"/>
      <c r="GY381" s="306"/>
      <c r="GZ381" s="306"/>
      <c r="HA381" s="306"/>
      <c r="HB381" s="306"/>
      <c r="HC381" s="306"/>
      <c r="HD381" s="306"/>
      <c r="HE381" s="306"/>
      <c r="HF381" s="306"/>
      <c r="HG381" s="306"/>
      <c r="HH381" s="306"/>
      <c r="HI381" s="306"/>
      <c r="HJ381" s="306"/>
      <c r="HK381" s="306"/>
      <c r="HL381" s="306"/>
      <c r="HM381" s="306"/>
      <c r="HN381" s="306"/>
      <c r="HO381" s="306"/>
      <c r="HP381" s="306"/>
      <c r="HQ381" s="306"/>
      <c r="HR381" s="306"/>
      <c r="HS381" s="306"/>
      <c r="HT381" s="306"/>
      <c r="HU381" s="306"/>
      <c r="HV381" s="306"/>
      <c r="HW381" s="306"/>
      <c r="HX381" s="306"/>
      <c r="HY381" s="306"/>
      <c r="HZ381" s="306"/>
      <c r="IA381" s="306"/>
      <c r="IB381" s="306"/>
      <c r="IC381" s="306"/>
      <c r="ID381" s="306"/>
      <c r="IE381" s="306"/>
      <c r="IF381" s="306"/>
      <c r="IG381" s="306"/>
      <c r="IH381" s="306"/>
    </row>
    <row r="382" spans="1:242" s="219" customFormat="1" ht="15" customHeight="1" x14ac:dyDescent="0.3">
      <c r="A382" s="174">
        <v>8.0500000000000007</v>
      </c>
      <c r="B382" s="231"/>
      <c r="C382" s="232" t="e">
        <f>VLOOKUP(BD.PD8[[#This Row],[Pos]],[18]!PPto[#Data],3,FALSE)</f>
        <v>#REF!</v>
      </c>
      <c r="D382" s="174" t="s">
        <v>23</v>
      </c>
      <c r="E382" s="305" t="str">
        <f>IF(BD.PD8[[#This Row],[.]]="*",VLOOKUP(BD.PD8[[#This Row],[Pos]],[18]Presupuesto!A:H,7,FALSE),"")</f>
        <v/>
      </c>
      <c r="F382" s="506" t="s">
        <v>618</v>
      </c>
      <c r="G382" s="174"/>
      <c r="H382" s="174"/>
      <c r="I382" s="174" t="s">
        <v>1326</v>
      </c>
      <c r="J382" s="382">
        <v>1</v>
      </c>
      <c r="K382" s="174" t="s">
        <v>260</v>
      </c>
      <c r="L382" s="383">
        <f>IF(BD.PD8[[#This Row],[Mon]]="DOP",1,HLOOKUP(BD.PD8[[#This Row],[Mon]],Data!$J$1:$K$2,2,FALSE))</f>
        <v>1</v>
      </c>
      <c r="M382" s="384">
        <v>71010.8</v>
      </c>
      <c r="N382" s="243">
        <f>BD.PD8[[#This Row],[Cant.]]*BD.PD8[[#This Row],[ Tasa ]]*BD.PD8[[#This Row],[ Precio Und.]]</f>
        <v>71010.8</v>
      </c>
      <c r="O382" s="386">
        <v>0.01</v>
      </c>
      <c r="P382" s="243">
        <f>IF(BD.PD8[[#This Row],[Liquid. '[%']]]&lt;&gt;0,(BD.PD8[[#This Row],[Valor Neto '[DOP']]]*BD.PD8[[#This Row],[Liquid. '[%']]])+BD.PD8[[#This Row],[Valor Neto '[DOP']]],BD.PD8[[#This Row],[Valor Neto '[DOP']]])</f>
        <v>71720.907999999996</v>
      </c>
      <c r="Q382" s="243">
        <f>BD.PD8[[#This Row],[Ppto. Orden Interna '[DOP']]]/HLOOKUP("USD",Data!$J$1:$K$2,2,FALSE)</f>
        <v>1103.3985846153846</v>
      </c>
      <c r="R382" s="381" t="s">
        <v>603</v>
      </c>
      <c r="S382" s="387"/>
      <c r="T382" s="387"/>
      <c r="U382" s="492" t="s">
        <v>542</v>
      </c>
      <c r="V382" s="493">
        <v>801673</v>
      </c>
      <c r="W382" s="494" t="s">
        <v>337</v>
      </c>
      <c r="X382" s="495">
        <v>13</v>
      </c>
      <c r="Y382" s="388">
        <v>0.7</v>
      </c>
      <c r="Z382" s="243">
        <f>BD.PD8[[#This Row],[Av.P1 '[%']]]*BD.PD8[[#This Row],[Ppto. Orden Interna '[DOP']]]</f>
        <v>50204.635599999994</v>
      </c>
      <c r="AA382" s="495">
        <v>15</v>
      </c>
      <c r="AB382" s="388">
        <v>0.3</v>
      </c>
      <c r="AC382" s="243">
        <f>BD.PD8[[#This Row],[Av.P2 '[%']]]*BD.PD8[[#This Row],[Ppto. Orden Interna '[DOP']]]</f>
        <v>21516.272399999998</v>
      </c>
      <c r="AD382" s="249"/>
      <c r="AE382" s="389"/>
      <c r="AF382" s="243">
        <f>BD.PD8[[#This Row],[Av.P3 '[%']]]*BD.PD8[[#This Row],[Ppto. Orden Interna '[DOP']]]</f>
        <v>0</v>
      </c>
      <c r="AG382" s="243"/>
      <c r="AH382" s="243"/>
      <c r="AI382" s="243"/>
      <c r="AJ382" s="243"/>
      <c r="AK382" s="243"/>
      <c r="AL382" s="243"/>
      <c r="AM382" s="496">
        <f>BD.PD8[[#This Row],[Pago 3]]+BD.PD8[[#This Row],[Pago 2]]+BD.PD8[[#This Row],[Pago 1]]</f>
        <v>71720.907999999996</v>
      </c>
      <c r="AN382" s="308" t="s">
        <v>244</v>
      </c>
      <c r="AO382" s="308" t="s">
        <v>245</v>
      </c>
      <c r="AP382" s="308" t="s">
        <v>246</v>
      </c>
      <c r="AQ382" s="308" t="s">
        <v>247</v>
      </c>
      <c r="AR382" s="308">
        <v>594</v>
      </c>
      <c r="AS382" s="308" t="s">
        <v>248</v>
      </c>
      <c r="AT382" s="249" t="s">
        <v>1356</v>
      </c>
      <c r="AU382" s="306"/>
      <c r="AV382" s="306"/>
      <c r="AW382" s="306"/>
      <c r="AX382" s="306"/>
      <c r="AY382" s="306"/>
      <c r="AZ382" s="306"/>
      <c r="BA382" s="306"/>
      <c r="BB382" s="306"/>
      <c r="BC382" s="306"/>
      <c r="BD382" s="306"/>
      <c r="BE382" s="306"/>
      <c r="BF382" s="306"/>
      <c r="BG382" s="306"/>
      <c r="BH382" s="306"/>
      <c r="BI382" s="306"/>
      <c r="BJ382" s="306"/>
      <c r="BK382" s="306"/>
      <c r="BL382" s="306"/>
      <c r="BM382" s="306"/>
      <c r="BN382" s="306"/>
      <c r="BO382" s="306"/>
      <c r="BP382" s="306"/>
      <c r="BQ382" s="306"/>
      <c r="BR382" s="306"/>
      <c r="BS382" s="306"/>
      <c r="BT382" s="306"/>
      <c r="BU382" s="306"/>
      <c r="BV382" s="306"/>
      <c r="BW382" s="306"/>
      <c r="BX382" s="306"/>
      <c r="BY382" s="306"/>
      <c r="BZ382" s="306"/>
      <c r="CA382" s="306"/>
      <c r="CB382" s="306"/>
      <c r="CC382" s="306"/>
      <c r="CD382" s="306"/>
      <c r="CE382" s="306"/>
      <c r="CF382" s="306"/>
      <c r="CG382" s="306"/>
      <c r="CH382" s="306"/>
      <c r="CI382" s="306"/>
      <c r="CJ382" s="306"/>
      <c r="CK382" s="306"/>
      <c r="CL382" s="306"/>
      <c r="CM382" s="306"/>
      <c r="CN382" s="306"/>
      <c r="CO382" s="306"/>
      <c r="CP382" s="306"/>
      <c r="CQ382" s="306"/>
      <c r="CR382" s="306"/>
      <c r="CS382" s="306"/>
      <c r="CT382" s="306"/>
      <c r="CU382" s="306"/>
      <c r="CV382" s="306"/>
      <c r="CW382" s="306"/>
      <c r="CX382" s="306"/>
      <c r="CY382" s="306"/>
      <c r="CZ382" s="306"/>
      <c r="DA382" s="306"/>
      <c r="DB382" s="306"/>
      <c r="DC382" s="306"/>
      <c r="DD382" s="306"/>
      <c r="DE382" s="306"/>
      <c r="DF382" s="306"/>
      <c r="DG382" s="306"/>
      <c r="DH382" s="306"/>
      <c r="DI382" s="306"/>
      <c r="DJ382" s="306"/>
      <c r="DK382" s="306"/>
      <c r="DL382" s="306"/>
      <c r="DM382" s="306"/>
      <c r="DN382" s="306"/>
      <c r="DO382" s="306"/>
      <c r="DP382" s="306"/>
      <c r="DQ382" s="306"/>
      <c r="DR382" s="306"/>
      <c r="DS382" s="306"/>
      <c r="DT382" s="306"/>
      <c r="DU382" s="306"/>
      <c r="DV382" s="306"/>
      <c r="DW382" s="306"/>
      <c r="DX382" s="306"/>
      <c r="DY382" s="306"/>
      <c r="DZ382" s="306"/>
      <c r="EA382" s="306"/>
      <c r="EB382" s="306"/>
      <c r="EC382" s="306"/>
      <c r="ED382" s="306"/>
      <c r="EE382" s="306"/>
      <c r="EF382" s="306"/>
      <c r="EG382" s="306"/>
      <c r="EH382" s="306"/>
      <c r="EI382" s="306"/>
      <c r="EJ382" s="306"/>
      <c r="EK382" s="306"/>
      <c r="EL382" s="306"/>
      <c r="EM382" s="306"/>
      <c r="EN382" s="306"/>
      <c r="EO382" s="306"/>
      <c r="EP382" s="306"/>
      <c r="EQ382" s="306"/>
      <c r="ER382" s="306"/>
      <c r="ES382" s="306"/>
      <c r="ET382" s="306"/>
      <c r="EU382" s="306"/>
      <c r="EV382" s="306"/>
      <c r="EW382" s="306"/>
      <c r="EX382" s="306"/>
      <c r="EY382" s="306"/>
      <c r="EZ382" s="306"/>
      <c r="FA382" s="306"/>
      <c r="FB382" s="306"/>
      <c r="FC382" s="306"/>
      <c r="FD382" s="306"/>
      <c r="FE382" s="306"/>
      <c r="FF382" s="306"/>
      <c r="FG382" s="306"/>
      <c r="FH382" s="306"/>
      <c r="FI382" s="306"/>
      <c r="FJ382" s="306"/>
      <c r="FK382" s="306"/>
      <c r="FL382" s="306"/>
      <c r="FM382" s="306"/>
      <c r="FN382" s="306"/>
      <c r="FO382" s="306"/>
      <c r="FP382" s="306"/>
      <c r="FQ382" s="306"/>
      <c r="FR382" s="306"/>
      <c r="FS382" s="306"/>
      <c r="FT382" s="306"/>
      <c r="FU382" s="306"/>
      <c r="FV382" s="306"/>
      <c r="FW382" s="306"/>
      <c r="FX382" s="306"/>
      <c r="FY382" s="306"/>
      <c r="FZ382" s="306"/>
      <c r="GA382" s="306"/>
      <c r="GB382" s="306"/>
      <c r="GC382" s="306"/>
      <c r="GD382" s="306"/>
      <c r="GE382" s="306"/>
      <c r="GF382" s="306"/>
      <c r="GG382" s="306"/>
      <c r="GH382" s="306"/>
      <c r="GI382" s="306"/>
      <c r="GJ382" s="306"/>
      <c r="GK382" s="306"/>
      <c r="GL382" s="306"/>
      <c r="GM382" s="306"/>
      <c r="GN382" s="306"/>
      <c r="GO382" s="306"/>
      <c r="GP382" s="306"/>
      <c r="GQ382" s="306"/>
      <c r="GR382" s="306"/>
      <c r="GS382" s="306"/>
      <c r="GT382" s="306"/>
      <c r="GU382" s="306"/>
      <c r="GV382" s="306"/>
      <c r="GW382" s="306"/>
      <c r="GX382" s="306"/>
      <c r="GY382" s="306"/>
      <c r="GZ382" s="306"/>
      <c r="HA382" s="306"/>
      <c r="HB382" s="306"/>
      <c r="HC382" s="306"/>
      <c r="HD382" s="306"/>
      <c r="HE382" s="306"/>
      <c r="HF382" s="306"/>
      <c r="HG382" s="306"/>
      <c r="HH382" s="306"/>
      <c r="HI382" s="306"/>
      <c r="HJ382" s="306"/>
      <c r="HK382" s="306"/>
      <c r="HL382" s="306"/>
      <c r="HM382" s="306"/>
      <c r="HN382" s="306"/>
      <c r="HO382" s="306"/>
      <c r="HP382" s="306"/>
      <c r="HQ382" s="306"/>
      <c r="HR382" s="306"/>
      <c r="HS382" s="306"/>
      <c r="HT382" s="306"/>
      <c r="HU382" s="306"/>
      <c r="HV382" s="306"/>
      <c r="HW382" s="306"/>
      <c r="HX382" s="306"/>
      <c r="HY382" s="306"/>
      <c r="HZ382" s="306"/>
      <c r="IA382" s="306"/>
      <c r="IB382" s="306"/>
      <c r="IC382" s="306"/>
      <c r="ID382" s="306"/>
      <c r="IE382" s="306"/>
      <c r="IF382" s="306"/>
      <c r="IG382" s="306"/>
      <c r="IH382" s="306"/>
    </row>
    <row r="383" spans="1:242" s="219" customFormat="1" ht="15" customHeight="1" x14ac:dyDescent="0.3">
      <c r="A383" s="174">
        <v>8.0500000000000007</v>
      </c>
      <c r="B383" s="231"/>
      <c r="C383" s="232" t="e">
        <f>VLOOKUP(BD.PD8[[#This Row],[Pos]],[18]!PPto[#Data],3,FALSE)</f>
        <v>#REF!</v>
      </c>
      <c r="D383" s="174" t="s">
        <v>23</v>
      </c>
      <c r="E383" s="305" t="str">
        <f>IF(BD.PD8[[#This Row],[.]]="*",VLOOKUP(BD.PD8[[#This Row],[Pos]],[18]Presupuesto!A:H,7,FALSE),"")</f>
        <v/>
      </c>
      <c r="F383" s="506" t="s">
        <v>619</v>
      </c>
      <c r="G383" s="174"/>
      <c r="H383" s="174"/>
      <c r="I383" s="174" t="s">
        <v>1326</v>
      </c>
      <c r="J383" s="382">
        <v>1</v>
      </c>
      <c r="K383" s="174" t="s">
        <v>260</v>
      </c>
      <c r="L383" s="383">
        <f>IF(BD.PD8[[#This Row],[Mon]]="DOP",1,HLOOKUP(BD.PD8[[#This Row],[Mon]],Data!$J$1:$K$2,2,FALSE))</f>
        <v>1</v>
      </c>
      <c r="M383" s="384">
        <v>87000.05</v>
      </c>
      <c r="N383" s="243">
        <f>BD.PD8[[#This Row],[Cant.]]*BD.PD8[[#This Row],[ Tasa ]]*BD.PD8[[#This Row],[ Precio Und.]]</f>
        <v>87000.05</v>
      </c>
      <c r="O383" s="386">
        <v>0.01</v>
      </c>
      <c r="P383" s="243">
        <f>IF(BD.PD8[[#This Row],[Liquid. '[%']]]&lt;&gt;0,(BD.PD8[[#This Row],[Valor Neto '[DOP']]]*BD.PD8[[#This Row],[Liquid. '[%']]])+BD.PD8[[#This Row],[Valor Neto '[DOP']]],BD.PD8[[#This Row],[Valor Neto '[DOP']]])</f>
        <v>87870.050499999998</v>
      </c>
      <c r="Q383" s="243">
        <f>BD.PD8[[#This Row],[Ppto. Orden Interna '[DOP']]]/HLOOKUP("USD",Data!$J$1:$K$2,2,FALSE)</f>
        <v>1351.8469307692308</v>
      </c>
      <c r="R383" s="381" t="s">
        <v>620</v>
      </c>
      <c r="S383" s="387"/>
      <c r="T383" s="387"/>
      <c r="U383" s="492" t="s">
        <v>542</v>
      </c>
      <c r="V383" s="493">
        <v>801673</v>
      </c>
      <c r="W383" s="494" t="s">
        <v>337</v>
      </c>
      <c r="X383" s="495">
        <v>13</v>
      </c>
      <c r="Y383" s="388">
        <v>0.7</v>
      </c>
      <c r="Z383" s="243">
        <f>BD.PD8[[#This Row],[Av.P1 '[%']]]*BD.PD8[[#This Row],[Ppto. Orden Interna '[DOP']]]</f>
        <v>61509.035349999991</v>
      </c>
      <c r="AA383" s="495">
        <v>15</v>
      </c>
      <c r="AB383" s="388">
        <v>0.3</v>
      </c>
      <c r="AC383" s="243">
        <f>BD.PD8[[#This Row],[Av.P2 '[%']]]*BD.PD8[[#This Row],[Ppto. Orden Interna '[DOP']]]</f>
        <v>26361.015149999999</v>
      </c>
      <c r="AD383" s="249"/>
      <c r="AE383" s="389"/>
      <c r="AF383" s="243">
        <f>BD.PD8[[#This Row],[Av.P3 '[%']]]*BD.PD8[[#This Row],[Ppto. Orden Interna '[DOP']]]</f>
        <v>0</v>
      </c>
      <c r="AG383" s="243"/>
      <c r="AH383" s="243"/>
      <c r="AI383" s="243"/>
      <c r="AJ383" s="243"/>
      <c r="AK383" s="243"/>
      <c r="AL383" s="243"/>
      <c r="AM383" s="496">
        <f>BD.PD8[[#This Row],[Pago 3]]+BD.PD8[[#This Row],[Pago 2]]+BD.PD8[[#This Row],[Pago 1]]</f>
        <v>87870.050499999983</v>
      </c>
      <c r="AN383" s="308" t="s">
        <v>244</v>
      </c>
      <c r="AO383" s="308" t="s">
        <v>245</v>
      </c>
      <c r="AP383" s="308" t="s">
        <v>246</v>
      </c>
      <c r="AQ383" s="308" t="s">
        <v>247</v>
      </c>
      <c r="AR383" s="308">
        <v>594</v>
      </c>
      <c r="AS383" s="308" t="s">
        <v>248</v>
      </c>
      <c r="AT383" s="249" t="s">
        <v>1356</v>
      </c>
      <c r="AU383" s="306"/>
      <c r="AV383" s="306"/>
      <c r="AW383" s="306"/>
      <c r="AX383" s="306"/>
      <c r="AY383" s="306"/>
      <c r="AZ383" s="306"/>
      <c r="BA383" s="306"/>
      <c r="BB383" s="306"/>
      <c r="BC383" s="306"/>
      <c r="BD383" s="306"/>
      <c r="BE383" s="306"/>
      <c r="BF383" s="306"/>
      <c r="BG383" s="306"/>
      <c r="BH383" s="306"/>
      <c r="BI383" s="306"/>
      <c r="BJ383" s="306"/>
      <c r="BK383" s="306"/>
      <c r="BL383" s="306"/>
      <c r="BM383" s="306"/>
      <c r="BN383" s="306"/>
      <c r="BO383" s="306"/>
      <c r="BP383" s="306"/>
      <c r="BQ383" s="306"/>
      <c r="BR383" s="306"/>
      <c r="BS383" s="306"/>
      <c r="BT383" s="306"/>
      <c r="BU383" s="306"/>
      <c r="BV383" s="306"/>
      <c r="BW383" s="306"/>
      <c r="BX383" s="306"/>
      <c r="BY383" s="306"/>
      <c r="BZ383" s="306"/>
      <c r="CA383" s="306"/>
      <c r="CB383" s="306"/>
      <c r="CC383" s="306"/>
      <c r="CD383" s="306"/>
      <c r="CE383" s="306"/>
      <c r="CF383" s="306"/>
      <c r="CG383" s="306"/>
      <c r="CH383" s="306"/>
      <c r="CI383" s="306"/>
      <c r="CJ383" s="306"/>
      <c r="CK383" s="306"/>
      <c r="CL383" s="306"/>
      <c r="CM383" s="306"/>
      <c r="CN383" s="306"/>
      <c r="CO383" s="306"/>
      <c r="CP383" s="306"/>
      <c r="CQ383" s="306"/>
      <c r="CR383" s="306"/>
      <c r="CS383" s="306"/>
      <c r="CT383" s="306"/>
      <c r="CU383" s="306"/>
      <c r="CV383" s="306"/>
      <c r="CW383" s="306"/>
      <c r="CX383" s="306"/>
      <c r="CY383" s="306"/>
      <c r="CZ383" s="306"/>
      <c r="DA383" s="306"/>
      <c r="DB383" s="306"/>
      <c r="DC383" s="306"/>
      <c r="DD383" s="306"/>
      <c r="DE383" s="306"/>
      <c r="DF383" s="306"/>
      <c r="DG383" s="306"/>
      <c r="DH383" s="306"/>
      <c r="DI383" s="306"/>
      <c r="DJ383" s="306"/>
      <c r="DK383" s="306"/>
      <c r="DL383" s="306"/>
      <c r="DM383" s="306"/>
      <c r="DN383" s="306"/>
      <c r="DO383" s="306"/>
      <c r="DP383" s="306"/>
      <c r="DQ383" s="306"/>
      <c r="DR383" s="306"/>
      <c r="DS383" s="306"/>
      <c r="DT383" s="306"/>
      <c r="DU383" s="306"/>
      <c r="DV383" s="306"/>
      <c r="DW383" s="306"/>
      <c r="DX383" s="306"/>
      <c r="DY383" s="306"/>
      <c r="DZ383" s="306"/>
      <c r="EA383" s="306"/>
      <c r="EB383" s="306"/>
      <c r="EC383" s="306"/>
      <c r="ED383" s="306"/>
      <c r="EE383" s="306"/>
      <c r="EF383" s="306"/>
      <c r="EG383" s="306"/>
      <c r="EH383" s="306"/>
      <c r="EI383" s="306"/>
      <c r="EJ383" s="306"/>
      <c r="EK383" s="306"/>
      <c r="EL383" s="306"/>
      <c r="EM383" s="306"/>
      <c r="EN383" s="306"/>
      <c r="EO383" s="306"/>
      <c r="EP383" s="306"/>
      <c r="EQ383" s="306"/>
      <c r="ER383" s="306"/>
      <c r="ES383" s="306"/>
      <c r="ET383" s="306"/>
      <c r="EU383" s="306"/>
      <c r="EV383" s="306"/>
      <c r="EW383" s="306"/>
      <c r="EX383" s="306"/>
      <c r="EY383" s="306"/>
      <c r="EZ383" s="306"/>
      <c r="FA383" s="306"/>
      <c r="FB383" s="306"/>
      <c r="FC383" s="306"/>
      <c r="FD383" s="306"/>
      <c r="FE383" s="306"/>
      <c r="FF383" s="306"/>
      <c r="FG383" s="306"/>
      <c r="FH383" s="306"/>
      <c r="FI383" s="306"/>
      <c r="FJ383" s="306"/>
      <c r="FK383" s="306"/>
      <c r="FL383" s="306"/>
      <c r="FM383" s="306"/>
      <c r="FN383" s="306"/>
      <c r="FO383" s="306"/>
      <c r="FP383" s="306"/>
      <c r="FQ383" s="306"/>
      <c r="FR383" s="306"/>
      <c r="FS383" s="306"/>
      <c r="FT383" s="306"/>
      <c r="FU383" s="306"/>
      <c r="FV383" s="306"/>
      <c r="FW383" s="306"/>
      <c r="FX383" s="306"/>
      <c r="FY383" s="306"/>
      <c r="FZ383" s="306"/>
      <c r="GA383" s="306"/>
      <c r="GB383" s="306"/>
      <c r="GC383" s="306"/>
      <c r="GD383" s="306"/>
      <c r="GE383" s="306"/>
      <c r="GF383" s="306"/>
      <c r="GG383" s="306"/>
      <c r="GH383" s="306"/>
      <c r="GI383" s="306"/>
      <c r="GJ383" s="306"/>
      <c r="GK383" s="306"/>
      <c r="GL383" s="306"/>
      <c r="GM383" s="306"/>
      <c r="GN383" s="306"/>
      <c r="GO383" s="306"/>
      <c r="GP383" s="306"/>
      <c r="GQ383" s="306"/>
      <c r="GR383" s="306"/>
      <c r="GS383" s="306"/>
      <c r="GT383" s="306"/>
      <c r="GU383" s="306"/>
      <c r="GV383" s="306"/>
      <c r="GW383" s="306"/>
      <c r="GX383" s="306"/>
      <c r="GY383" s="306"/>
      <c r="GZ383" s="306"/>
      <c r="HA383" s="306"/>
      <c r="HB383" s="306"/>
      <c r="HC383" s="306"/>
      <c r="HD383" s="306"/>
      <c r="HE383" s="306"/>
      <c r="HF383" s="306"/>
      <c r="HG383" s="306"/>
      <c r="HH383" s="306"/>
      <c r="HI383" s="306"/>
      <c r="HJ383" s="306"/>
      <c r="HK383" s="306"/>
      <c r="HL383" s="306"/>
      <c r="HM383" s="306"/>
      <c r="HN383" s="306"/>
      <c r="HO383" s="306"/>
      <c r="HP383" s="306"/>
      <c r="HQ383" s="306"/>
      <c r="HR383" s="306"/>
      <c r="HS383" s="306"/>
      <c r="HT383" s="306"/>
      <c r="HU383" s="306"/>
      <c r="HV383" s="306"/>
      <c r="HW383" s="306"/>
      <c r="HX383" s="306"/>
      <c r="HY383" s="306"/>
      <c r="HZ383" s="306"/>
      <c r="IA383" s="306"/>
      <c r="IB383" s="306"/>
      <c r="IC383" s="306"/>
      <c r="ID383" s="306"/>
      <c r="IE383" s="306"/>
      <c r="IF383" s="306"/>
      <c r="IG383" s="306"/>
      <c r="IH383" s="306"/>
    </row>
    <row r="384" spans="1:242" s="219" customFormat="1" ht="15" customHeight="1" x14ac:dyDescent="0.3">
      <c r="A384" s="174">
        <v>8.0500000000000007</v>
      </c>
      <c r="B384" s="231"/>
      <c r="C384" s="232" t="e">
        <f>VLOOKUP(BD.PD8[[#This Row],[Pos]],[18]!PPto[#Data],3,FALSE)</f>
        <v>#REF!</v>
      </c>
      <c r="D384" s="174" t="s">
        <v>23</v>
      </c>
      <c r="E384" s="305" t="str">
        <f>IF(BD.PD8[[#This Row],[.]]="*",VLOOKUP(BD.PD8[[#This Row],[Pos]],[18]Presupuesto!A:H,7,FALSE),"")</f>
        <v/>
      </c>
      <c r="F384" s="506" t="s">
        <v>621</v>
      </c>
      <c r="G384" s="174"/>
      <c r="H384" s="174"/>
      <c r="I384" s="174" t="s">
        <v>1326</v>
      </c>
      <c r="J384" s="382">
        <v>1</v>
      </c>
      <c r="K384" s="174" t="s">
        <v>260</v>
      </c>
      <c r="L384" s="383">
        <f>IF(BD.PD8[[#This Row],[Mon]]="DOP",1,HLOOKUP(BD.PD8[[#This Row],[Mon]],Data!$J$1:$K$2,2,FALSE))</f>
        <v>1</v>
      </c>
      <c r="M384" s="384">
        <v>41538.28</v>
      </c>
      <c r="N384" s="243">
        <f>BD.PD8[[#This Row],[Cant.]]*BD.PD8[[#This Row],[ Tasa ]]*BD.PD8[[#This Row],[ Precio Und.]]</f>
        <v>41538.28</v>
      </c>
      <c r="O384" s="386">
        <v>0.01</v>
      </c>
      <c r="P384" s="243">
        <f>IF(BD.PD8[[#This Row],[Liquid. '[%']]]&lt;&gt;0,(BD.PD8[[#This Row],[Valor Neto '[DOP']]]*BD.PD8[[#This Row],[Liquid. '[%']]])+BD.PD8[[#This Row],[Valor Neto '[DOP']]],BD.PD8[[#This Row],[Valor Neto '[DOP']]])</f>
        <v>41953.662799999998</v>
      </c>
      <c r="Q384" s="243">
        <f>BD.PD8[[#This Row],[Ppto. Orden Interna '[DOP']]]/HLOOKUP("USD",Data!$J$1:$K$2,2,FALSE)</f>
        <v>645.44096615384615</v>
      </c>
      <c r="R384" s="381" t="s">
        <v>603</v>
      </c>
      <c r="S384" s="387"/>
      <c r="T384" s="387"/>
      <c r="U384" s="492" t="s">
        <v>542</v>
      </c>
      <c r="V384" s="493">
        <v>801673</v>
      </c>
      <c r="W384" s="494" t="s">
        <v>337</v>
      </c>
      <c r="X384" s="495">
        <v>13</v>
      </c>
      <c r="Y384" s="388">
        <v>0.7</v>
      </c>
      <c r="Z384" s="243">
        <f>BD.PD8[[#This Row],[Av.P1 '[%']]]*BD.PD8[[#This Row],[Ppto. Orden Interna '[DOP']]]</f>
        <v>29367.563959999996</v>
      </c>
      <c r="AA384" s="495">
        <v>15</v>
      </c>
      <c r="AB384" s="388">
        <v>0.3</v>
      </c>
      <c r="AC384" s="243">
        <f>BD.PD8[[#This Row],[Av.P2 '[%']]]*BD.PD8[[#This Row],[Ppto. Orden Interna '[DOP']]]</f>
        <v>12586.098839999999</v>
      </c>
      <c r="AD384" s="249"/>
      <c r="AE384" s="389"/>
      <c r="AF384" s="243">
        <f>BD.PD8[[#This Row],[Av.P3 '[%']]]*BD.PD8[[#This Row],[Ppto. Orden Interna '[DOP']]]</f>
        <v>0</v>
      </c>
      <c r="AG384" s="243"/>
      <c r="AH384" s="243"/>
      <c r="AI384" s="243"/>
      <c r="AJ384" s="243"/>
      <c r="AK384" s="243"/>
      <c r="AL384" s="243"/>
      <c r="AM384" s="496">
        <f>BD.PD8[[#This Row],[Pago 3]]+BD.PD8[[#This Row],[Pago 2]]+BD.PD8[[#This Row],[Pago 1]]</f>
        <v>41953.662799999991</v>
      </c>
      <c r="AN384" s="308" t="s">
        <v>244</v>
      </c>
      <c r="AO384" s="308" t="s">
        <v>245</v>
      </c>
      <c r="AP384" s="308" t="s">
        <v>246</v>
      </c>
      <c r="AQ384" s="308" t="s">
        <v>247</v>
      </c>
      <c r="AR384" s="308">
        <v>594</v>
      </c>
      <c r="AS384" s="308" t="s">
        <v>248</v>
      </c>
      <c r="AT384" s="249" t="s">
        <v>1356</v>
      </c>
      <c r="AU384" s="306"/>
      <c r="AV384" s="306"/>
      <c r="AW384" s="306"/>
      <c r="AX384" s="306"/>
      <c r="AY384" s="306"/>
      <c r="AZ384" s="306"/>
      <c r="BA384" s="306"/>
      <c r="BB384" s="306"/>
      <c r="BC384" s="306"/>
      <c r="BD384" s="306"/>
      <c r="BE384" s="306"/>
      <c r="BF384" s="306"/>
      <c r="BG384" s="306"/>
      <c r="BH384" s="306"/>
      <c r="BI384" s="306"/>
      <c r="BJ384" s="306"/>
      <c r="BK384" s="306"/>
      <c r="BL384" s="306"/>
      <c r="BM384" s="306"/>
      <c r="BN384" s="306"/>
      <c r="BO384" s="306"/>
      <c r="BP384" s="306"/>
      <c r="BQ384" s="306"/>
      <c r="BR384" s="306"/>
      <c r="BS384" s="306"/>
      <c r="BT384" s="306"/>
      <c r="BU384" s="306"/>
      <c r="BV384" s="306"/>
      <c r="BW384" s="306"/>
      <c r="BX384" s="306"/>
      <c r="BY384" s="306"/>
      <c r="BZ384" s="306"/>
      <c r="CA384" s="306"/>
      <c r="CB384" s="306"/>
      <c r="CC384" s="306"/>
      <c r="CD384" s="306"/>
      <c r="CE384" s="306"/>
      <c r="CF384" s="306"/>
      <c r="CG384" s="306"/>
      <c r="CH384" s="306"/>
      <c r="CI384" s="306"/>
      <c r="CJ384" s="306"/>
      <c r="CK384" s="306"/>
      <c r="CL384" s="306"/>
      <c r="CM384" s="306"/>
      <c r="CN384" s="306"/>
      <c r="CO384" s="306"/>
      <c r="CP384" s="306"/>
      <c r="CQ384" s="306"/>
      <c r="CR384" s="306"/>
      <c r="CS384" s="306"/>
      <c r="CT384" s="306"/>
      <c r="CU384" s="306"/>
      <c r="CV384" s="306"/>
      <c r="CW384" s="306"/>
      <c r="CX384" s="306"/>
      <c r="CY384" s="306"/>
      <c r="CZ384" s="306"/>
      <c r="DA384" s="306"/>
      <c r="DB384" s="306"/>
      <c r="DC384" s="306"/>
      <c r="DD384" s="306"/>
      <c r="DE384" s="306"/>
      <c r="DF384" s="306"/>
      <c r="DG384" s="306"/>
      <c r="DH384" s="306"/>
      <c r="DI384" s="306"/>
      <c r="DJ384" s="306"/>
      <c r="DK384" s="306"/>
      <c r="DL384" s="306"/>
      <c r="DM384" s="306"/>
      <c r="DN384" s="306"/>
      <c r="DO384" s="306"/>
      <c r="DP384" s="306"/>
      <c r="DQ384" s="306"/>
      <c r="DR384" s="306"/>
      <c r="DS384" s="306"/>
      <c r="DT384" s="306"/>
      <c r="DU384" s="306"/>
      <c r="DV384" s="306"/>
      <c r="DW384" s="306"/>
      <c r="DX384" s="306"/>
      <c r="DY384" s="306"/>
      <c r="DZ384" s="306"/>
      <c r="EA384" s="306"/>
      <c r="EB384" s="306"/>
      <c r="EC384" s="306"/>
      <c r="ED384" s="306"/>
      <c r="EE384" s="306"/>
      <c r="EF384" s="306"/>
      <c r="EG384" s="306"/>
      <c r="EH384" s="306"/>
      <c r="EI384" s="306"/>
      <c r="EJ384" s="306"/>
      <c r="EK384" s="306"/>
      <c r="EL384" s="306"/>
      <c r="EM384" s="306"/>
      <c r="EN384" s="306"/>
      <c r="EO384" s="306"/>
      <c r="EP384" s="306"/>
      <c r="EQ384" s="306"/>
      <c r="ER384" s="306"/>
      <c r="ES384" s="306"/>
      <c r="ET384" s="306"/>
      <c r="EU384" s="306"/>
      <c r="EV384" s="306"/>
      <c r="EW384" s="306"/>
      <c r="EX384" s="306"/>
      <c r="EY384" s="306"/>
      <c r="EZ384" s="306"/>
      <c r="FA384" s="306"/>
      <c r="FB384" s="306"/>
      <c r="FC384" s="306"/>
      <c r="FD384" s="306"/>
      <c r="FE384" s="306"/>
      <c r="FF384" s="306"/>
      <c r="FG384" s="306"/>
      <c r="FH384" s="306"/>
      <c r="FI384" s="306"/>
      <c r="FJ384" s="306"/>
      <c r="FK384" s="306"/>
      <c r="FL384" s="306"/>
      <c r="FM384" s="306"/>
      <c r="FN384" s="306"/>
      <c r="FO384" s="306"/>
      <c r="FP384" s="306"/>
      <c r="FQ384" s="306"/>
      <c r="FR384" s="306"/>
      <c r="FS384" s="306"/>
      <c r="FT384" s="306"/>
      <c r="FU384" s="306"/>
      <c r="FV384" s="306"/>
      <c r="FW384" s="306"/>
      <c r="FX384" s="306"/>
      <c r="FY384" s="306"/>
      <c r="FZ384" s="306"/>
      <c r="GA384" s="306"/>
      <c r="GB384" s="306"/>
      <c r="GC384" s="306"/>
      <c r="GD384" s="306"/>
      <c r="GE384" s="306"/>
      <c r="GF384" s="306"/>
      <c r="GG384" s="306"/>
      <c r="GH384" s="306"/>
      <c r="GI384" s="306"/>
      <c r="GJ384" s="306"/>
      <c r="GK384" s="306"/>
      <c r="GL384" s="306"/>
      <c r="GM384" s="306"/>
      <c r="GN384" s="306"/>
      <c r="GO384" s="306"/>
      <c r="GP384" s="306"/>
      <c r="GQ384" s="306"/>
      <c r="GR384" s="306"/>
      <c r="GS384" s="306"/>
      <c r="GT384" s="306"/>
      <c r="GU384" s="306"/>
      <c r="GV384" s="306"/>
      <c r="GW384" s="306"/>
      <c r="GX384" s="306"/>
      <c r="GY384" s="306"/>
      <c r="GZ384" s="306"/>
      <c r="HA384" s="306"/>
      <c r="HB384" s="306"/>
      <c r="HC384" s="306"/>
      <c r="HD384" s="306"/>
      <c r="HE384" s="306"/>
      <c r="HF384" s="306"/>
      <c r="HG384" s="306"/>
      <c r="HH384" s="306"/>
      <c r="HI384" s="306"/>
      <c r="HJ384" s="306"/>
      <c r="HK384" s="306"/>
      <c r="HL384" s="306"/>
      <c r="HM384" s="306"/>
      <c r="HN384" s="306"/>
      <c r="HO384" s="306"/>
      <c r="HP384" s="306"/>
      <c r="HQ384" s="306"/>
      <c r="HR384" s="306"/>
      <c r="HS384" s="306"/>
      <c r="HT384" s="306"/>
      <c r="HU384" s="306"/>
      <c r="HV384" s="306"/>
      <c r="HW384" s="306"/>
      <c r="HX384" s="306"/>
      <c r="HY384" s="306"/>
      <c r="HZ384" s="306"/>
      <c r="IA384" s="306"/>
      <c r="IB384" s="306"/>
      <c r="IC384" s="306"/>
      <c r="ID384" s="306"/>
      <c r="IE384" s="306"/>
      <c r="IF384" s="306"/>
      <c r="IG384" s="306"/>
      <c r="IH384" s="306"/>
    </row>
    <row r="385" spans="1:242" s="219" customFormat="1" ht="15" customHeight="1" x14ac:dyDescent="0.3">
      <c r="A385" s="174">
        <v>8.0500000000000007</v>
      </c>
      <c r="B385" s="231"/>
      <c r="C385" s="232" t="e">
        <f>VLOOKUP(BD.PD8[[#This Row],[Pos]],[18]!PPto[#Data],3,FALSE)</f>
        <v>#REF!</v>
      </c>
      <c r="D385" s="174" t="s">
        <v>23</v>
      </c>
      <c r="E385" s="305" t="str">
        <f>IF(BD.PD8[[#This Row],[.]]="*",VLOOKUP(BD.PD8[[#This Row],[Pos]],[18]Presupuesto!A:H,7,FALSE),"")</f>
        <v/>
      </c>
      <c r="F385" s="506" t="s">
        <v>622</v>
      </c>
      <c r="G385" s="174"/>
      <c r="H385" s="174"/>
      <c r="I385" s="174" t="s">
        <v>1326</v>
      </c>
      <c r="J385" s="382">
        <v>1</v>
      </c>
      <c r="K385" s="174" t="s">
        <v>260</v>
      </c>
      <c r="L385" s="383">
        <f>IF(BD.PD8[[#This Row],[Mon]]="DOP",1,HLOOKUP(BD.PD8[[#This Row],[Mon]],Data!$J$1:$K$2,2,FALSE))</f>
        <v>1</v>
      </c>
      <c r="M385" s="384">
        <v>58496.2</v>
      </c>
      <c r="N385" s="243">
        <f>BD.PD8[[#This Row],[Cant.]]*BD.PD8[[#This Row],[ Tasa ]]*BD.PD8[[#This Row],[ Precio Und.]]</f>
        <v>58496.2</v>
      </c>
      <c r="O385" s="386">
        <v>0.01</v>
      </c>
      <c r="P385" s="243">
        <f>IF(BD.PD8[[#This Row],[Liquid. '[%']]]&lt;&gt;0,(BD.PD8[[#This Row],[Valor Neto '[DOP']]]*BD.PD8[[#This Row],[Liquid. '[%']]])+BD.PD8[[#This Row],[Valor Neto '[DOP']]],BD.PD8[[#This Row],[Valor Neto '[DOP']]])</f>
        <v>59081.161999999997</v>
      </c>
      <c r="Q385" s="243">
        <f>BD.PD8[[#This Row],[Ppto. Orden Interna '[DOP']]]/HLOOKUP("USD",Data!$J$1:$K$2,2,FALSE)</f>
        <v>908.94095384615377</v>
      </c>
      <c r="R385" s="381" t="s">
        <v>603</v>
      </c>
      <c r="S385" s="387"/>
      <c r="T385" s="387"/>
      <c r="U385" s="492" t="s">
        <v>542</v>
      </c>
      <c r="V385" s="493">
        <v>801673</v>
      </c>
      <c r="W385" s="494" t="s">
        <v>337</v>
      </c>
      <c r="X385" s="495">
        <v>13</v>
      </c>
      <c r="Y385" s="388">
        <v>0.7</v>
      </c>
      <c r="Z385" s="243">
        <f>BD.PD8[[#This Row],[Av.P1 '[%']]]*BD.PD8[[#This Row],[Ppto. Orden Interna '[DOP']]]</f>
        <v>41356.813399999992</v>
      </c>
      <c r="AA385" s="495">
        <v>15</v>
      </c>
      <c r="AB385" s="388">
        <v>0.3</v>
      </c>
      <c r="AC385" s="243">
        <f>BD.PD8[[#This Row],[Av.P2 '[%']]]*BD.PD8[[#This Row],[Ppto. Orden Interna '[DOP']]]</f>
        <v>17724.348599999998</v>
      </c>
      <c r="AD385" s="249"/>
      <c r="AE385" s="389"/>
      <c r="AF385" s="243">
        <f>BD.PD8[[#This Row],[Av.P3 '[%']]]*BD.PD8[[#This Row],[Ppto. Orden Interna '[DOP']]]</f>
        <v>0</v>
      </c>
      <c r="AG385" s="243"/>
      <c r="AH385" s="243"/>
      <c r="AI385" s="243"/>
      <c r="AJ385" s="243"/>
      <c r="AK385" s="243"/>
      <c r="AL385" s="243"/>
      <c r="AM385" s="496">
        <f>BD.PD8[[#This Row],[Pago 3]]+BD.PD8[[#This Row],[Pago 2]]+BD.PD8[[#This Row],[Pago 1]]</f>
        <v>59081.161999999989</v>
      </c>
      <c r="AN385" s="308" t="s">
        <v>244</v>
      </c>
      <c r="AO385" s="308" t="s">
        <v>245</v>
      </c>
      <c r="AP385" s="308" t="s">
        <v>246</v>
      </c>
      <c r="AQ385" s="308" t="s">
        <v>247</v>
      </c>
      <c r="AR385" s="308">
        <v>594</v>
      </c>
      <c r="AS385" s="308" t="s">
        <v>248</v>
      </c>
      <c r="AT385" s="249" t="s">
        <v>1356</v>
      </c>
      <c r="AU385" s="306"/>
      <c r="AV385" s="306"/>
      <c r="AW385" s="306"/>
      <c r="AX385" s="306"/>
      <c r="AY385" s="306"/>
      <c r="AZ385" s="306"/>
      <c r="BA385" s="306"/>
      <c r="BB385" s="306"/>
      <c r="BC385" s="306"/>
      <c r="BD385" s="306"/>
      <c r="BE385" s="306"/>
      <c r="BF385" s="306"/>
      <c r="BG385" s="306"/>
      <c r="BH385" s="306"/>
      <c r="BI385" s="306"/>
      <c r="BJ385" s="306"/>
      <c r="BK385" s="306"/>
      <c r="BL385" s="306"/>
      <c r="BM385" s="306"/>
      <c r="BN385" s="306"/>
      <c r="BO385" s="306"/>
      <c r="BP385" s="306"/>
      <c r="BQ385" s="306"/>
      <c r="BR385" s="306"/>
      <c r="BS385" s="306"/>
      <c r="BT385" s="306"/>
      <c r="BU385" s="306"/>
      <c r="BV385" s="306"/>
      <c r="BW385" s="306"/>
      <c r="BX385" s="306"/>
      <c r="BY385" s="306"/>
      <c r="BZ385" s="306"/>
      <c r="CA385" s="306"/>
      <c r="CB385" s="306"/>
      <c r="CC385" s="306"/>
      <c r="CD385" s="306"/>
      <c r="CE385" s="306"/>
      <c r="CF385" s="306"/>
      <c r="CG385" s="306"/>
      <c r="CH385" s="306"/>
      <c r="CI385" s="306"/>
      <c r="CJ385" s="306"/>
      <c r="CK385" s="306"/>
      <c r="CL385" s="306"/>
      <c r="CM385" s="306"/>
      <c r="CN385" s="306"/>
      <c r="CO385" s="306"/>
      <c r="CP385" s="306"/>
      <c r="CQ385" s="306"/>
      <c r="CR385" s="306"/>
      <c r="CS385" s="306"/>
      <c r="CT385" s="306"/>
      <c r="CU385" s="306"/>
      <c r="CV385" s="306"/>
      <c r="CW385" s="306"/>
      <c r="CX385" s="306"/>
      <c r="CY385" s="306"/>
      <c r="CZ385" s="306"/>
      <c r="DA385" s="306"/>
      <c r="DB385" s="306"/>
      <c r="DC385" s="306"/>
      <c r="DD385" s="306"/>
      <c r="DE385" s="306"/>
      <c r="DF385" s="306"/>
      <c r="DG385" s="306"/>
      <c r="DH385" s="306"/>
      <c r="DI385" s="306"/>
      <c r="DJ385" s="306"/>
      <c r="DK385" s="306"/>
      <c r="DL385" s="306"/>
      <c r="DM385" s="306"/>
      <c r="DN385" s="306"/>
      <c r="DO385" s="306"/>
      <c r="DP385" s="306"/>
      <c r="DQ385" s="306"/>
      <c r="DR385" s="306"/>
      <c r="DS385" s="306"/>
      <c r="DT385" s="306"/>
      <c r="DU385" s="306"/>
      <c r="DV385" s="306"/>
      <c r="DW385" s="306"/>
      <c r="DX385" s="306"/>
      <c r="DY385" s="306"/>
      <c r="DZ385" s="306"/>
      <c r="EA385" s="306"/>
      <c r="EB385" s="306"/>
      <c r="EC385" s="306"/>
      <c r="ED385" s="306"/>
      <c r="EE385" s="306"/>
      <c r="EF385" s="306"/>
      <c r="EG385" s="306"/>
      <c r="EH385" s="306"/>
      <c r="EI385" s="306"/>
      <c r="EJ385" s="306"/>
      <c r="EK385" s="306"/>
      <c r="EL385" s="306"/>
      <c r="EM385" s="306"/>
      <c r="EN385" s="306"/>
      <c r="EO385" s="306"/>
      <c r="EP385" s="306"/>
      <c r="EQ385" s="306"/>
      <c r="ER385" s="306"/>
      <c r="ES385" s="306"/>
      <c r="ET385" s="306"/>
      <c r="EU385" s="306"/>
      <c r="EV385" s="306"/>
      <c r="EW385" s="306"/>
      <c r="EX385" s="306"/>
      <c r="EY385" s="306"/>
      <c r="EZ385" s="306"/>
      <c r="FA385" s="306"/>
      <c r="FB385" s="306"/>
      <c r="FC385" s="306"/>
      <c r="FD385" s="306"/>
      <c r="FE385" s="306"/>
      <c r="FF385" s="306"/>
      <c r="FG385" s="306"/>
      <c r="FH385" s="306"/>
      <c r="FI385" s="306"/>
      <c r="FJ385" s="306"/>
      <c r="FK385" s="306"/>
      <c r="FL385" s="306"/>
      <c r="FM385" s="306"/>
      <c r="FN385" s="306"/>
      <c r="FO385" s="306"/>
      <c r="FP385" s="306"/>
      <c r="FQ385" s="306"/>
      <c r="FR385" s="306"/>
      <c r="FS385" s="306"/>
      <c r="FT385" s="306"/>
      <c r="FU385" s="306"/>
      <c r="FV385" s="306"/>
      <c r="FW385" s="306"/>
      <c r="FX385" s="306"/>
      <c r="FY385" s="306"/>
      <c r="FZ385" s="306"/>
      <c r="GA385" s="306"/>
      <c r="GB385" s="306"/>
      <c r="GC385" s="306"/>
      <c r="GD385" s="306"/>
      <c r="GE385" s="306"/>
      <c r="GF385" s="306"/>
      <c r="GG385" s="306"/>
      <c r="GH385" s="306"/>
      <c r="GI385" s="306"/>
      <c r="GJ385" s="306"/>
      <c r="GK385" s="306"/>
      <c r="GL385" s="306"/>
      <c r="GM385" s="306"/>
      <c r="GN385" s="306"/>
      <c r="GO385" s="306"/>
      <c r="GP385" s="306"/>
      <c r="GQ385" s="306"/>
      <c r="GR385" s="306"/>
      <c r="GS385" s="306"/>
      <c r="GT385" s="306"/>
      <c r="GU385" s="306"/>
      <c r="GV385" s="306"/>
      <c r="GW385" s="306"/>
      <c r="GX385" s="306"/>
      <c r="GY385" s="306"/>
      <c r="GZ385" s="306"/>
      <c r="HA385" s="306"/>
      <c r="HB385" s="306"/>
      <c r="HC385" s="306"/>
      <c r="HD385" s="306"/>
      <c r="HE385" s="306"/>
      <c r="HF385" s="306"/>
      <c r="HG385" s="306"/>
      <c r="HH385" s="306"/>
      <c r="HI385" s="306"/>
      <c r="HJ385" s="306"/>
      <c r="HK385" s="306"/>
      <c r="HL385" s="306"/>
      <c r="HM385" s="306"/>
      <c r="HN385" s="306"/>
      <c r="HO385" s="306"/>
      <c r="HP385" s="306"/>
      <c r="HQ385" s="306"/>
      <c r="HR385" s="306"/>
      <c r="HS385" s="306"/>
      <c r="HT385" s="306"/>
      <c r="HU385" s="306"/>
      <c r="HV385" s="306"/>
      <c r="HW385" s="306"/>
      <c r="HX385" s="306"/>
      <c r="HY385" s="306"/>
      <c r="HZ385" s="306"/>
      <c r="IA385" s="306"/>
      <c r="IB385" s="306"/>
      <c r="IC385" s="306"/>
      <c r="ID385" s="306"/>
      <c r="IE385" s="306"/>
      <c r="IF385" s="306"/>
      <c r="IG385" s="306"/>
      <c r="IH385" s="306"/>
    </row>
    <row r="386" spans="1:242" s="219" customFormat="1" ht="15" customHeight="1" x14ac:dyDescent="0.3">
      <c r="A386" s="174">
        <v>8.0500000000000007</v>
      </c>
      <c r="B386" s="231"/>
      <c r="C386" s="232" t="e">
        <f>VLOOKUP(BD.PD8[[#This Row],[Pos]],[18]!PPto[#Data],3,FALSE)</f>
        <v>#REF!</v>
      </c>
      <c r="D386" s="174" t="s">
        <v>23</v>
      </c>
      <c r="E386" s="305" t="str">
        <f>IF(BD.PD8[[#This Row],[.]]="*",VLOOKUP(BD.PD8[[#This Row],[Pos]],[18]Presupuesto!A:H,7,FALSE),"")</f>
        <v/>
      </c>
      <c r="F386" s="506" t="s">
        <v>623</v>
      </c>
      <c r="G386" s="174"/>
      <c r="H386" s="174"/>
      <c r="I386" s="174" t="s">
        <v>1326</v>
      </c>
      <c r="J386" s="382">
        <v>1</v>
      </c>
      <c r="K386" s="174" t="s">
        <v>260</v>
      </c>
      <c r="L386" s="383">
        <f>IF(BD.PD8[[#This Row],[Mon]]="DOP",1,HLOOKUP(BD.PD8[[#This Row],[Mon]],Data!$J$1:$K$2,2,FALSE))</f>
        <v>1</v>
      </c>
      <c r="M386" s="384">
        <v>33891.339999999997</v>
      </c>
      <c r="N386" s="243">
        <f>BD.PD8[[#This Row],[Cant.]]*BD.PD8[[#This Row],[ Tasa ]]*BD.PD8[[#This Row],[ Precio Und.]]</f>
        <v>33891.339999999997</v>
      </c>
      <c r="O386" s="386">
        <v>0.01</v>
      </c>
      <c r="P386" s="243">
        <f>IF(BD.PD8[[#This Row],[Liquid. '[%']]]&lt;&gt;0,(BD.PD8[[#This Row],[Valor Neto '[DOP']]]*BD.PD8[[#This Row],[Liquid. '[%']]])+BD.PD8[[#This Row],[Valor Neto '[DOP']]],BD.PD8[[#This Row],[Valor Neto '[DOP']]])</f>
        <v>34230.253399999994</v>
      </c>
      <c r="Q386" s="243">
        <f>BD.PD8[[#This Row],[Ppto. Orden Interna '[DOP']]]/HLOOKUP("USD",Data!$J$1:$K$2,2,FALSE)</f>
        <v>526.61928307692301</v>
      </c>
      <c r="R386" s="381" t="s">
        <v>603</v>
      </c>
      <c r="S386" s="387"/>
      <c r="T386" s="387"/>
      <c r="U386" s="492" t="s">
        <v>542</v>
      </c>
      <c r="V386" s="493">
        <v>801673</v>
      </c>
      <c r="W386" s="494" t="s">
        <v>337</v>
      </c>
      <c r="X386" s="495">
        <v>13</v>
      </c>
      <c r="Y386" s="388">
        <v>0.7</v>
      </c>
      <c r="Z386" s="243">
        <f>BD.PD8[[#This Row],[Av.P1 '[%']]]*BD.PD8[[#This Row],[Ppto. Orden Interna '[DOP']]]</f>
        <v>23961.177379999994</v>
      </c>
      <c r="AA386" s="495">
        <v>15</v>
      </c>
      <c r="AB386" s="388">
        <v>0.3</v>
      </c>
      <c r="AC386" s="243">
        <f>BD.PD8[[#This Row],[Av.P2 '[%']]]*BD.PD8[[#This Row],[Ppto. Orden Interna '[DOP']]]</f>
        <v>10269.076019999999</v>
      </c>
      <c r="AD386" s="249"/>
      <c r="AE386" s="389"/>
      <c r="AF386" s="243">
        <f>BD.PD8[[#This Row],[Av.P3 '[%']]]*BD.PD8[[#This Row],[Ppto. Orden Interna '[DOP']]]</f>
        <v>0</v>
      </c>
      <c r="AG386" s="243"/>
      <c r="AH386" s="243"/>
      <c r="AI386" s="243"/>
      <c r="AJ386" s="243"/>
      <c r="AK386" s="243"/>
      <c r="AL386" s="243"/>
      <c r="AM386" s="496">
        <f>BD.PD8[[#This Row],[Pago 3]]+BD.PD8[[#This Row],[Pago 2]]+BD.PD8[[#This Row],[Pago 1]]</f>
        <v>34230.253399999994</v>
      </c>
      <c r="AN386" s="308" t="s">
        <v>244</v>
      </c>
      <c r="AO386" s="308" t="s">
        <v>245</v>
      </c>
      <c r="AP386" s="308" t="s">
        <v>246</v>
      </c>
      <c r="AQ386" s="308" t="s">
        <v>247</v>
      </c>
      <c r="AR386" s="308">
        <v>594</v>
      </c>
      <c r="AS386" s="308" t="s">
        <v>248</v>
      </c>
      <c r="AT386" s="249" t="s">
        <v>1356</v>
      </c>
      <c r="AU386" s="306"/>
      <c r="AV386" s="306"/>
      <c r="AW386" s="306"/>
      <c r="AX386" s="306"/>
      <c r="AY386" s="306"/>
      <c r="AZ386" s="306"/>
      <c r="BA386" s="306"/>
      <c r="BB386" s="306"/>
      <c r="BC386" s="306"/>
      <c r="BD386" s="306"/>
      <c r="BE386" s="306"/>
      <c r="BF386" s="306"/>
      <c r="BG386" s="306"/>
      <c r="BH386" s="306"/>
      <c r="BI386" s="306"/>
      <c r="BJ386" s="306"/>
      <c r="BK386" s="306"/>
      <c r="BL386" s="306"/>
      <c r="BM386" s="306"/>
      <c r="BN386" s="306"/>
      <c r="BO386" s="306"/>
      <c r="BP386" s="306"/>
      <c r="BQ386" s="306"/>
      <c r="BR386" s="306"/>
      <c r="BS386" s="306"/>
      <c r="BT386" s="306"/>
      <c r="BU386" s="306"/>
      <c r="BV386" s="306"/>
      <c r="BW386" s="306"/>
      <c r="BX386" s="306"/>
      <c r="BY386" s="306"/>
      <c r="BZ386" s="306"/>
      <c r="CA386" s="306"/>
      <c r="CB386" s="306"/>
      <c r="CC386" s="306"/>
      <c r="CD386" s="306"/>
      <c r="CE386" s="306"/>
      <c r="CF386" s="306"/>
      <c r="CG386" s="306"/>
      <c r="CH386" s="306"/>
      <c r="CI386" s="306"/>
      <c r="CJ386" s="306"/>
      <c r="CK386" s="306"/>
      <c r="CL386" s="306"/>
      <c r="CM386" s="306"/>
      <c r="CN386" s="306"/>
      <c r="CO386" s="306"/>
      <c r="CP386" s="306"/>
      <c r="CQ386" s="306"/>
      <c r="CR386" s="306"/>
      <c r="CS386" s="306"/>
      <c r="CT386" s="306"/>
      <c r="CU386" s="306"/>
      <c r="CV386" s="306"/>
      <c r="CW386" s="306"/>
      <c r="CX386" s="306"/>
      <c r="CY386" s="306"/>
      <c r="CZ386" s="306"/>
      <c r="DA386" s="306"/>
      <c r="DB386" s="306"/>
      <c r="DC386" s="306"/>
      <c r="DD386" s="306"/>
      <c r="DE386" s="306"/>
      <c r="DF386" s="306"/>
      <c r="DG386" s="306"/>
      <c r="DH386" s="306"/>
      <c r="DI386" s="306"/>
      <c r="DJ386" s="306"/>
      <c r="DK386" s="306"/>
      <c r="DL386" s="306"/>
      <c r="DM386" s="306"/>
      <c r="DN386" s="306"/>
      <c r="DO386" s="306"/>
      <c r="DP386" s="306"/>
      <c r="DQ386" s="306"/>
      <c r="DR386" s="306"/>
      <c r="DS386" s="306"/>
      <c r="DT386" s="306"/>
      <c r="DU386" s="306"/>
      <c r="DV386" s="306"/>
      <c r="DW386" s="306"/>
      <c r="DX386" s="306"/>
      <c r="DY386" s="306"/>
      <c r="DZ386" s="306"/>
      <c r="EA386" s="306"/>
      <c r="EB386" s="306"/>
      <c r="EC386" s="306"/>
      <c r="ED386" s="306"/>
      <c r="EE386" s="306"/>
      <c r="EF386" s="306"/>
      <c r="EG386" s="306"/>
      <c r="EH386" s="306"/>
      <c r="EI386" s="306"/>
      <c r="EJ386" s="306"/>
      <c r="EK386" s="306"/>
      <c r="EL386" s="306"/>
      <c r="EM386" s="306"/>
      <c r="EN386" s="306"/>
      <c r="EO386" s="306"/>
      <c r="EP386" s="306"/>
      <c r="EQ386" s="306"/>
      <c r="ER386" s="306"/>
      <c r="ES386" s="306"/>
      <c r="ET386" s="306"/>
      <c r="EU386" s="306"/>
      <c r="EV386" s="306"/>
      <c r="EW386" s="306"/>
      <c r="EX386" s="306"/>
      <c r="EY386" s="306"/>
      <c r="EZ386" s="306"/>
      <c r="FA386" s="306"/>
      <c r="FB386" s="306"/>
      <c r="FC386" s="306"/>
      <c r="FD386" s="306"/>
      <c r="FE386" s="306"/>
      <c r="FF386" s="306"/>
      <c r="FG386" s="306"/>
      <c r="FH386" s="306"/>
      <c r="FI386" s="306"/>
      <c r="FJ386" s="306"/>
      <c r="FK386" s="306"/>
      <c r="FL386" s="306"/>
      <c r="FM386" s="306"/>
      <c r="FN386" s="306"/>
      <c r="FO386" s="306"/>
      <c r="FP386" s="306"/>
      <c r="FQ386" s="306"/>
      <c r="FR386" s="306"/>
      <c r="FS386" s="306"/>
      <c r="FT386" s="306"/>
      <c r="FU386" s="306"/>
      <c r="FV386" s="306"/>
      <c r="FW386" s="306"/>
      <c r="FX386" s="306"/>
      <c r="FY386" s="306"/>
      <c r="FZ386" s="306"/>
      <c r="GA386" s="306"/>
      <c r="GB386" s="306"/>
      <c r="GC386" s="306"/>
      <c r="GD386" s="306"/>
      <c r="GE386" s="306"/>
      <c r="GF386" s="306"/>
      <c r="GG386" s="306"/>
      <c r="GH386" s="306"/>
      <c r="GI386" s="306"/>
      <c r="GJ386" s="306"/>
      <c r="GK386" s="306"/>
      <c r="GL386" s="306"/>
      <c r="GM386" s="306"/>
      <c r="GN386" s="306"/>
      <c r="GO386" s="306"/>
      <c r="GP386" s="306"/>
      <c r="GQ386" s="306"/>
      <c r="GR386" s="306"/>
      <c r="GS386" s="306"/>
      <c r="GT386" s="306"/>
      <c r="GU386" s="306"/>
      <c r="GV386" s="306"/>
      <c r="GW386" s="306"/>
      <c r="GX386" s="306"/>
      <c r="GY386" s="306"/>
      <c r="GZ386" s="306"/>
      <c r="HA386" s="306"/>
      <c r="HB386" s="306"/>
      <c r="HC386" s="306"/>
      <c r="HD386" s="306"/>
      <c r="HE386" s="306"/>
      <c r="HF386" s="306"/>
      <c r="HG386" s="306"/>
      <c r="HH386" s="306"/>
      <c r="HI386" s="306"/>
      <c r="HJ386" s="306"/>
      <c r="HK386" s="306"/>
      <c r="HL386" s="306"/>
      <c r="HM386" s="306"/>
      <c r="HN386" s="306"/>
      <c r="HO386" s="306"/>
      <c r="HP386" s="306"/>
      <c r="HQ386" s="306"/>
      <c r="HR386" s="306"/>
      <c r="HS386" s="306"/>
      <c r="HT386" s="306"/>
      <c r="HU386" s="306"/>
      <c r="HV386" s="306"/>
      <c r="HW386" s="306"/>
      <c r="HX386" s="306"/>
      <c r="HY386" s="306"/>
      <c r="HZ386" s="306"/>
      <c r="IA386" s="306"/>
      <c r="IB386" s="306"/>
      <c r="IC386" s="306"/>
      <c r="ID386" s="306"/>
      <c r="IE386" s="306"/>
      <c r="IF386" s="306"/>
      <c r="IG386" s="306"/>
      <c r="IH386" s="306"/>
    </row>
    <row r="387" spans="1:242" s="219" customFormat="1" ht="15" customHeight="1" x14ac:dyDescent="0.3">
      <c r="A387" s="174">
        <v>8.0500000000000007</v>
      </c>
      <c r="B387" s="231"/>
      <c r="C387" s="232" t="e">
        <f>VLOOKUP(BD.PD8[[#This Row],[Pos]],[18]!PPto[#Data],3,FALSE)</f>
        <v>#REF!</v>
      </c>
      <c r="D387" s="174" t="s">
        <v>23</v>
      </c>
      <c r="E387" s="305" t="str">
        <f>IF(BD.PD8[[#This Row],[.]]="*",VLOOKUP(BD.PD8[[#This Row],[Pos]],[18]Presupuesto!A:H,7,FALSE),"")</f>
        <v/>
      </c>
      <c r="F387" s="506" t="s">
        <v>624</v>
      </c>
      <c r="G387" s="174"/>
      <c r="H387" s="174"/>
      <c r="I387" s="174" t="s">
        <v>1326</v>
      </c>
      <c r="J387" s="382">
        <v>1</v>
      </c>
      <c r="K387" s="174" t="s">
        <v>260</v>
      </c>
      <c r="L387" s="383">
        <f>IF(BD.PD8[[#This Row],[Mon]]="DOP",1,HLOOKUP(BD.PD8[[#This Row],[Mon]],Data!$J$1:$K$2,2,FALSE))</f>
        <v>1</v>
      </c>
      <c r="M387" s="384">
        <v>74970</v>
      </c>
      <c r="N387" s="243">
        <f>BD.PD8[[#This Row],[Cant.]]*BD.PD8[[#This Row],[ Tasa ]]*BD.PD8[[#This Row],[ Precio Und.]]</f>
        <v>74970</v>
      </c>
      <c r="O387" s="386">
        <v>0.01</v>
      </c>
      <c r="P387" s="243">
        <f>IF(BD.PD8[[#This Row],[Liquid. '[%']]]&lt;&gt;0,(BD.PD8[[#This Row],[Valor Neto '[DOP']]]*BD.PD8[[#This Row],[Liquid. '[%']]])+BD.PD8[[#This Row],[Valor Neto '[DOP']]],BD.PD8[[#This Row],[Valor Neto '[DOP']]])</f>
        <v>75719.7</v>
      </c>
      <c r="Q387" s="243">
        <f>BD.PD8[[#This Row],[Ppto. Orden Interna '[DOP']]]/HLOOKUP("USD",Data!$J$1:$K$2,2,FALSE)</f>
        <v>1164.9184615384615</v>
      </c>
      <c r="R387" s="381" t="s">
        <v>603</v>
      </c>
      <c r="S387" s="387"/>
      <c r="T387" s="387"/>
      <c r="U387" s="492" t="s">
        <v>542</v>
      </c>
      <c r="V387" s="493">
        <v>801673</v>
      </c>
      <c r="W387" s="494" t="s">
        <v>337</v>
      </c>
      <c r="X387" s="495">
        <v>13</v>
      </c>
      <c r="Y387" s="388">
        <v>0.7</v>
      </c>
      <c r="Z387" s="243">
        <f>BD.PD8[[#This Row],[Av.P1 '[%']]]*BD.PD8[[#This Row],[Ppto. Orden Interna '[DOP']]]</f>
        <v>53003.789999999994</v>
      </c>
      <c r="AA387" s="495">
        <v>15</v>
      </c>
      <c r="AB387" s="388">
        <v>0.3</v>
      </c>
      <c r="AC387" s="243">
        <f>BD.PD8[[#This Row],[Av.P2 '[%']]]*BD.PD8[[#This Row],[Ppto. Orden Interna '[DOP']]]</f>
        <v>22715.91</v>
      </c>
      <c r="AD387" s="249"/>
      <c r="AE387" s="389"/>
      <c r="AF387" s="243">
        <f>BD.PD8[[#This Row],[Av.P3 '[%']]]*BD.PD8[[#This Row],[Ppto. Orden Interna '[DOP']]]</f>
        <v>0</v>
      </c>
      <c r="AG387" s="243"/>
      <c r="AH387" s="243"/>
      <c r="AI387" s="243"/>
      <c r="AJ387" s="243"/>
      <c r="AK387" s="243"/>
      <c r="AL387" s="243"/>
      <c r="AM387" s="496">
        <f>BD.PD8[[#This Row],[Pago 3]]+BD.PD8[[#This Row],[Pago 2]]+BD.PD8[[#This Row],[Pago 1]]</f>
        <v>75719.7</v>
      </c>
      <c r="AN387" s="308" t="s">
        <v>244</v>
      </c>
      <c r="AO387" s="308" t="s">
        <v>245</v>
      </c>
      <c r="AP387" s="308" t="s">
        <v>246</v>
      </c>
      <c r="AQ387" s="308" t="s">
        <v>247</v>
      </c>
      <c r="AR387" s="308">
        <v>594</v>
      </c>
      <c r="AS387" s="308" t="s">
        <v>248</v>
      </c>
      <c r="AT387" s="249" t="s">
        <v>1356</v>
      </c>
      <c r="AU387" s="306"/>
      <c r="AV387" s="306"/>
      <c r="AW387" s="306"/>
      <c r="AX387" s="306"/>
      <c r="AY387" s="306"/>
      <c r="AZ387" s="306"/>
      <c r="BA387" s="306"/>
      <c r="BB387" s="306"/>
      <c r="BC387" s="306"/>
      <c r="BD387" s="306"/>
      <c r="BE387" s="306"/>
      <c r="BF387" s="306"/>
      <c r="BG387" s="306"/>
      <c r="BH387" s="306"/>
      <c r="BI387" s="306"/>
      <c r="BJ387" s="306"/>
      <c r="BK387" s="306"/>
      <c r="BL387" s="306"/>
      <c r="BM387" s="306"/>
      <c r="BN387" s="306"/>
      <c r="BO387" s="306"/>
      <c r="BP387" s="306"/>
      <c r="BQ387" s="306"/>
      <c r="BR387" s="306"/>
      <c r="BS387" s="306"/>
      <c r="BT387" s="306"/>
      <c r="BU387" s="306"/>
      <c r="BV387" s="306"/>
      <c r="BW387" s="306"/>
      <c r="BX387" s="306"/>
      <c r="BY387" s="306"/>
      <c r="BZ387" s="306"/>
      <c r="CA387" s="306"/>
      <c r="CB387" s="306"/>
      <c r="CC387" s="306"/>
      <c r="CD387" s="306"/>
      <c r="CE387" s="306"/>
      <c r="CF387" s="306"/>
      <c r="CG387" s="306"/>
      <c r="CH387" s="306"/>
      <c r="CI387" s="306"/>
      <c r="CJ387" s="306"/>
      <c r="CK387" s="306"/>
      <c r="CL387" s="306"/>
      <c r="CM387" s="306"/>
      <c r="CN387" s="306"/>
      <c r="CO387" s="306"/>
      <c r="CP387" s="306"/>
      <c r="CQ387" s="306"/>
      <c r="CR387" s="306"/>
      <c r="CS387" s="306"/>
      <c r="CT387" s="306"/>
      <c r="CU387" s="306"/>
      <c r="CV387" s="306"/>
      <c r="CW387" s="306"/>
      <c r="CX387" s="306"/>
      <c r="CY387" s="306"/>
      <c r="CZ387" s="306"/>
      <c r="DA387" s="306"/>
      <c r="DB387" s="306"/>
      <c r="DC387" s="306"/>
      <c r="DD387" s="306"/>
      <c r="DE387" s="306"/>
      <c r="DF387" s="306"/>
      <c r="DG387" s="306"/>
      <c r="DH387" s="306"/>
      <c r="DI387" s="306"/>
      <c r="DJ387" s="306"/>
      <c r="DK387" s="306"/>
      <c r="DL387" s="306"/>
      <c r="DM387" s="306"/>
      <c r="DN387" s="306"/>
      <c r="DO387" s="306"/>
      <c r="DP387" s="306"/>
      <c r="DQ387" s="306"/>
      <c r="DR387" s="306"/>
      <c r="DS387" s="306"/>
      <c r="DT387" s="306"/>
      <c r="DU387" s="306"/>
      <c r="DV387" s="306"/>
      <c r="DW387" s="306"/>
      <c r="DX387" s="306"/>
      <c r="DY387" s="306"/>
      <c r="DZ387" s="306"/>
      <c r="EA387" s="306"/>
      <c r="EB387" s="306"/>
      <c r="EC387" s="306"/>
      <c r="ED387" s="306"/>
      <c r="EE387" s="306"/>
      <c r="EF387" s="306"/>
      <c r="EG387" s="306"/>
      <c r="EH387" s="306"/>
      <c r="EI387" s="306"/>
      <c r="EJ387" s="306"/>
      <c r="EK387" s="306"/>
      <c r="EL387" s="306"/>
      <c r="EM387" s="306"/>
      <c r="EN387" s="306"/>
      <c r="EO387" s="306"/>
      <c r="EP387" s="306"/>
      <c r="EQ387" s="306"/>
      <c r="ER387" s="306"/>
      <c r="ES387" s="306"/>
      <c r="ET387" s="306"/>
      <c r="EU387" s="306"/>
      <c r="EV387" s="306"/>
      <c r="EW387" s="306"/>
      <c r="EX387" s="306"/>
      <c r="EY387" s="306"/>
      <c r="EZ387" s="306"/>
      <c r="FA387" s="306"/>
      <c r="FB387" s="306"/>
      <c r="FC387" s="306"/>
      <c r="FD387" s="306"/>
      <c r="FE387" s="306"/>
      <c r="FF387" s="306"/>
      <c r="FG387" s="306"/>
      <c r="FH387" s="306"/>
      <c r="FI387" s="306"/>
      <c r="FJ387" s="306"/>
      <c r="FK387" s="306"/>
      <c r="FL387" s="306"/>
      <c r="FM387" s="306"/>
      <c r="FN387" s="306"/>
      <c r="FO387" s="306"/>
      <c r="FP387" s="306"/>
      <c r="FQ387" s="306"/>
      <c r="FR387" s="306"/>
      <c r="FS387" s="306"/>
      <c r="FT387" s="306"/>
      <c r="FU387" s="306"/>
      <c r="FV387" s="306"/>
      <c r="FW387" s="306"/>
      <c r="FX387" s="306"/>
      <c r="FY387" s="306"/>
      <c r="FZ387" s="306"/>
      <c r="GA387" s="306"/>
      <c r="GB387" s="306"/>
      <c r="GC387" s="306"/>
      <c r="GD387" s="306"/>
      <c r="GE387" s="306"/>
      <c r="GF387" s="306"/>
      <c r="GG387" s="306"/>
      <c r="GH387" s="306"/>
      <c r="GI387" s="306"/>
      <c r="GJ387" s="306"/>
      <c r="GK387" s="306"/>
      <c r="GL387" s="306"/>
      <c r="GM387" s="306"/>
      <c r="GN387" s="306"/>
      <c r="GO387" s="306"/>
      <c r="GP387" s="306"/>
      <c r="GQ387" s="306"/>
      <c r="GR387" s="306"/>
      <c r="GS387" s="306"/>
      <c r="GT387" s="306"/>
      <c r="GU387" s="306"/>
      <c r="GV387" s="306"/>
      <c r="GW387" s="306"/>
      <c r="GX387" s="306"/>
      <c r="GY387" s="306"/>
      <c r="GZ387" s="306"/>
      <c r="HA387" s="306"/>
      <c r="HB387" s="306"/>
      <c r="HC387" s="306"/>
      <c r="HD387" s="306"/>
      <c r="HE387" s="306"/>
      <c r="HF387" s="306"/>
      <c r="HG387" s="306"/>
      <c r="HH387" s="306"/>
      <c r="HI387" s="306"/>
      <c r="HJ387" s="306"/>
      <c r="HK387" s="306"/>
      <c r="HL387" s="306"/>
      <c r="HM387" s="306"/>
      <c r="HN387" s="306"/>
      <c r="HO387" s="306"/>
      <c r="HP387" s="306"/>
      <c r="HQ387" s="306"/>
      <c r="HR387" s="306"/>
      <c r="HS387" s="306"/>
      <c r="HT387" s="306"/>
      <c r="HU387" s="306"/>
      <c r="HV387" s="306"/>
      <c r="HW387" s="306"/>
      <c r="HX387" s="306"/>
      <c r="HY387" s="306"/>
      <c r="HZ387" s="306"/>
      <c r="IA387" s="306"/>
      <c r="IB387" s="306"/>
      <c r="IC387" s="306"/>
      <c r="ID387" s="306"/>
      <c r="IE387" s="306"/>
      <c r="IF387" s="306"/>
      <c r="IG387" s="306"/>
      <c r="IH387" s="306"/>
    </row>
    <row r="388" spans="1:242" s="219" customFormat="1" ht="15" customHeight="1" x14ac:dyDescent="0.3">
      <c r="A388" s="174">
        <v>8.0500000000000007</v>
      </c>
      <c r="B388" s="231"/>
      <c r="C388" s="232" t="e">
        <f>VLOOKUP(BD.PD8[[#This Row],[Pos]],[18]!PPto[#Data],3,FALSE)</f>
        <v>#REF!</v>
      </c>
      <c r="D388" s="174" t="s">
        <v>23</v>
      </c>
      <c r="E388" s="305" t="str">
        <f>IF(BD.PD8[[#This Row],[.]]="*",VLOOKUP(BD.PD8[[#This Row],[Pos]],[18]Presupuesto!A:H,7,FALSE),"")</f>
        <v/>
      </c>
      <c r="F388" s="506" t="s">
        <v>625</v>
      </c>
      <c r="G388" s="174"/>
      <c r="H388" s="174"/>
      <c r="I388" s="174" t="s">
        <v>1326</v>
      </c>
      <c r="J388" s="382">
        <v>1</v>
      </c>
      <c r="K388" s="174" t="s">
        <v>260</v>
      </c>
      <c r="L388" s="383">
        <f>IF(BD.PD8[[#This Row],[Mon]]="DOP",1,HLOOKUP(BD.PD8[[#This Row],[Mon]],Data!$J$1:$K$2,2,FALSE))</f>
        <v>1</v>
      </c>
      <c r="M388" s="384">
        <v>68208</v>
      </c>
      <c r="N388" s="243">
        <f>BD.PD8[[#This Row],[Cant.]]*BD.PD8[[#This Row],[ Tasa ]]*BD.PD8[[#This Row],[ Precio Und.]]</f>
        <v>68208</v>
      </c>
      <c r="O388" s="386">
        <v>0.01</v>
      </c>
      <c r="P388" s="243">
        <f>IF(BD.PD8[[#This Row],[Liquid. '[%']]]&lt;&gt;0,(BD.PD8[[#This Row],[Valor Neto '[DOP']]]*BD.PD8[[#This Row],[Liquid. '[%']]])+BD.PD8[[#This Row],[Valor Neto '[DOP']]],BD.PD8[[#This Row],[Valor Neto '[DOP']]])</f>
        <v>68890.080000000002</v>
      </c>
      <c r="Q388" s="243">
        <f>BD.PD8[[#This Row],[Ppto. Orden Interna '[DOP']]]/HLOOKUP("USD",Data!$J$1:$K$2,2,FALSE)</f>
        <v>1059.8473846153847</v>
      </c>
      <c r="R388" s="381" t="s">
        <v>603</v>
      </c>
      <c r="S388" s="387"/>
      <c r="T388" s="387"/>
      <c r="U388" s="492" t="s">
        <v>542</v>
      </c>
      <c r="V388" s="493">
        <v>801673</v>
      </c>
      <c r="W388" s="494" t="s">
        <v>337</v>
      </c>
      <c r="X388" s="495">
        <v>13</v>
      </c>
      <c r="Y388" s="388">
        <v>0.7</v>
      </c>
      <c r="Z388" s="243">
        <f>BD.PD8[[#This Row],[Av.P1 '[%']]]*BD.PD8[[#This Row],[Ppto. Orden Interna '[DOP']]]</f>
        <v>48223.055999999997</v>
      </c>
      <c r="AA388" s="495">
        <v>15</v>
      </c>
      <c r="AB388" s="388">
        <v>0.3</v>
      </c>
      <c r="AC388" s="243">
        <f>BD.PD8[[#This Row],[Av.P2 '[%']]]*BD.PD8[[#This Row],[Ppto. Orden Interna '[DOP']]]</f>
        <v>20667.024000000001</v>
      </c>
      <c r="AD388" s="249"/>
      <c r="AE388" s="389"/>
      <c r="AF388" s="243">
        <f>BD.PD8[[#This Row],[Av.P3 '[%']]]*BD.PD8[[#This Row],[Ppto. Orden Interna '[DOP']]]</f>
        <v>0</v>
      </c>
      <c r="AG388" s="243"/>
      <c r="AH388" s="243"/>
      <c r="AI388" s="243"/>
      <c r="AJ388" s="243"/>
      <c r="AK388" s="243"/>
      <c r="AL388" s="243"/>
      <c r="AM388" s="496">
        <f>BD.PD8[[#This Row],[Pago 3]]+BD.PD8[[#This Row],[Pago 2]]+BD.PD8[[#This Row],[Pago 1]]</f>
        <v>68890.080000000002</v>
      </c>
      <c r="AN388" s="308" t="s">
        <v>244</v>
      </c>
      <c r="AO388" s="308" t="s">
        <v>245</v>
      </c>
      <c r="AP388" s="308" t="s">
        <v>246</v>
      </c>
      <c r="AQ388" s="308" t="s">
        <v>247</v>
      </c>
      <c r="AR388" s="308">
        <v>594</v>
      </c>
      <c r="AS388" s="308" t="s">
        <v>248</v>
      </c>
      <c r="AT388" s="249" t="s">
        <v>1356</v>
      </c>
      <c r="AU388" s="306"/>
      <c r="AV388" s="306"/>
      <c r="AW388" s="306"/>
      <c r="AX388" s="306"/>
      <c r="AY388" s="306"/>
      <c r="AZ388" s="306"/>
      <c r="BA388" s="306"/>
      <c r="BB388" s="306"/>
      <c r="BC388" s="306"/>
      <c r="BD388" s="306"/>
      <c r="BE388" s="306"/>
      <c r="BF388" s="306"/>
      <c r="BG388" s="306"/>
      <c r="BH388" s="306"/>
      <c r="BI388" s="306"/>
      <c r="BJ388" s="306"/>
      <c r="BK388" s="306"/>
      <c r="BL388" s="306"/>
      <c r="BM388" s="306"/>
      <c r="BN388" s="306"/>
      <c r="BO388" s="306"/>
      <c r="BP388" s="306"/>
      <c r="BQ388" s="306"/>
      <c r="BR388" s="306"/>
      <c r="BS388" s="306"/>
      <c r="BT388" s="306"/>
      <c r="BU388" s="306"/>
      <c r="BV388" s="306"/>
      <c r="BW388" s="306"/>
      <c r="BX388" s="306"/>
      <c r="BY388" s="306"/>
      <c r="BZ388" s="306"/>
      <c r="CA388" s="306"/>
      <c r="CB388" s="306"/>
      <c r="CC388" s="306"/>
      <c r="CD388" s="306"/>
      <c r="CE388" s="306"/>
      <c r="CF388" s="306"/>
      <c r="CG388" s="306"/>
      <c r="CH388" s="306"/>
      <c r="CI388" s="306"/>
      <c r="CJ388" s="306"/>
      <c r="CK388" s="306"/>
      <c r="CL388" s="306"/>
      <c r="CM388" s="306"/>
      <c r="CN388" s="306"/>
      <c r="CO388" s="306"/>
      <c r="CP388" s="306"/>
      <c r="CQ388" s="306"/>
      <c r="CR388" s="306"/>
      <c r="CS388" s="306"/>
      <c r="CT388" s="306"/>
      <c r="CU388" s="306"/>
      <c r="CV388" s="306"/>
      <c r="CW388" s="306"/>
      <c r="CX388" s="306"/>
      <c r="CY388" s="306"/>
      <c r="CZ388" s="306"/>
      <c r="DA388" s="306"/>
      <c r="DB388" s="306"/>
      <c r="DC388" s="306"/>
      <c r="DD388" s="306"/>
      <c r="DE388" s="306"/>
      <c r="DF388" s="306"/>
      <c r="DG388" s="306"/>
      <c r="DH388" s="306"/>
      <c r="DI388" s="306"/>
      <c r="DJ388" s="306"/>
      <c r="DK388" s="306"/>
      <c r="DL388" s="306"/>
      <c r="DM388" s="306"/>
      <c r="DN388" s="306"/>
      <c r="DO388" s="306"/>
      <c r="DP388" s="306"/>
      <c r="DQ388" s="306"/>
      <c r="DR388" s="306"/>
      <c r="DS388" s="306"/>
      <c r="DT388" s="306"/>
      <c r="DU388" s="306"/>
      <c r="DV388" s="306"/>
      <c r="DW388" s="306"/>
      <c r="DX388" s="306"/>
      <c r="DY388" s="306"/>
      <c r="DZ388" s="306"/>
      <c r="EA388" s="306"/>
      <c r="EB388" s="306"/>
      <c r="EC388" s="306"/>
      <c r="ED388" s="306"/>
      <c r="EE388" s="306"/>
      <c r="EF388" s="306"/>
      <c r="EG388" s="306"/>
      <c r="EH388" s="306"/>
      <c r="EI388" s="306"/>
      <c r="EJ388" s="306"/>
      <c r="EK388" s="306"/>
      <c r="EL388" s="306"/>
      <c r="EM388" s="306"/>
      <c r="EN388" s="306"/>
      <c r="EO388" s="306"/>
      <c r="EP388" s="306"/>
      <c r="EQ388" s="306"/>
      <c r="ER388" s="306"/>
      <c r="ES388" s="306"/>
      <c r="ET388" s="306"/>
      <c r="EU388" s="306"/>
      <c r="EV388" s="306"/>
      <c r="EW388" s="306"/>
      <c r="EX388" s="306"/>
      <c r="EY388" s="306"/>
      <c r="EZ388" s="306"/>
      <c r="FA388" s="306"/>
      <c r="FB388" s="306"/>
      <c r="FC388" s="306"/>
      <c r="FD388" s="306"/>
      <c r="FE388" s="306"/>
      <c r="FF388" s="306"/>
      <c r="FG388" s="306"/>
      <c r="FH388" s="306"/>
      <c r="FI388" s="306"/>
      <c r="FJ388" s="306"/>
      <c r="FK388" s="306"/>
      <c r="FL388" s="306"/>
      <c r="FM388" s="306"/>
      <c r="FN388" s="306"/>
      <c r="FO388" s="306"/>
      <c r="FP388" s="306"/>
      <c r="FQ388" s="306"/>
      <c r="FR388" s="306"/>
      <c r="FS388" s="306"/>
      <c r="FT388" s="306"/>
      <c r="FU388" s="306"/>
      <c r="FV388" s="306"/>
      <c r="FW388" s="306"/>
      <c r="FX388" s="306"/>
      <c r="FY388" s="306"/>
      <c r="FZ388" s="306"/>
      <c r="GA388" s="306"/>
      <c r="GB388" s="306"/>
      <c r="GC388" s="306"/>
      <c r="GD388" s="306"/>
      <c r="GE388" s="306"/>
      <c r="GF388" s="306"/>
      <c r="GG388" s="306"/>
      <c r="GH388" s="306"/>
      <c r="GI388" s="306"/>
      <c r="GJ388" s="306"/>
      <c r="GK388" s="306"/>
      <c r="GL388" s="306"/>
      <c r="GM388" s="306"/>
      <c r="GN388" s="306"/>
      <c r="GO388" s="306"/>
      <c r="GP388" s="306"/>
      <c r="GQ388" s="306"/>
      <c r="GR388" s="306"/>
      <c r="GS388" s="306"/>
      <c r="GT388" s="306"/>
      <c r="GU388" s="306"/>
      <c r="GV388" s="306"/>
      <c r="GW388" s="306"/>
      <c r="GX388" s="306"/>
      <c r="GY388" s="306"/>
      <c r="GZ388" s="306"/>
      <c r="HA388" s="306"/>
      <c r="HB388" s="306"/>
      <c r="HC388" s="306"/>
      <c r="HD388" s="306"/>
      <c r="HE388" s="306"/>
      <c r="HF388" s="306"/>
      <c r="HG388" s="306"/>
      <c r="HH388" s="306"/>
      <c r="HI388" s="306"/>
      <c r="HJ388" s="306"/>
      <c r="HK388" s="306"/>
      <c r="HL388" s="306"/>
      <c r="HM388" s="306"/>
      <c r="HN388" s="306"/>
      <c r="HO388" s="306"/>
      <c r="HP388" s="306"/>
      <c r="HQ388" s="306"/>
      <c r="HR388" s="306"/>
      <c r="HS388" s="306"/>
      <c r="HT388" s="306"/>
      <c r="HU388" s="306"/>
      <c r="HV388" s="306"/>
      <c r="HW388" s="306"/>
      <c r="HX388" s="306"/>
      <c r="HY388" s="306"/>
      <c r="HZ388" s="306"/>
      <c r="IA388" s="306"/>
      <c r="IB388" s="306"/>
      <c r="IC388" s="306"/>
      <c r="ID388" s="306"/>
      <c r="IE388" s="306"/>
      <c r="IF388" s="306"/>
      <c r="IG388" s="306"/>
      <c r="IH388" s="306"/>
    </row>
    <row r="389" spans="1:242" s="219" customFormat="1" ht="15" customHeight="1" x14ac:dyDescent="0.3">
      <c r="A389" s="174">
        <v>8.0500000000000007</v>
      </c>
      <c r="B389" s="231"/>
      <c r="C389" s="232" t="e">
        <f>VLOOKUP(BD.PD8[[#This Row],[Pos]],[18]!PPto[#Data],3,FALSE)</f>
        <v>#REF!</v>
      </c>
      <c r="D389" s="174" t="s">
        <v>23</v>
      </c>
      <c r="E389" s="305" t="str">
        <f>IF(BD.PD8[[#This Row],[.]]="*",VLOOKUP(BD.PD8[[#This Row],[Pos]],[18]Presupuesto!A:H,7,FALSE),"")</f>
        <v/>
      </c>
      <c r="F389" s="506" t="s">
        <v>626</v>
      </c>
      <c r="G389" s="174"/>
      <c r="H389" s="174"/>
      <c r="I389" s="174" t="s">
        <v>1326</v>
      </c>
      <c r="J389" s="382">
        <v>1</v>
      </c>
      <c r="K389" s="174" t="s">
        <v>260</v>
      </c>
      <c r="L389" s="383">
        <f>IF(BD.PD8[[#This Row],[Mon]]="DOP",1,HLOOKUP(BD.PD8[[#This Row],[Mon]],Data!$J$1:$K$2,2,FALSE))</f>
        <v>1</v>
      </c>
      <c r="M389" s="384">
        <v>37718.239999999998</v>
      </c>
      <c r="N389" s="243">
        <f>BD.PD8[[#This Row],[Cant.]]*BD.PD8[[#This Row],[ Tasa ]]*BD.PD8[[#This Row],[ Precio Und.]]</f>
        <v>37718.239999999998</v>
      </c>
      <c r="O389" s="386">
        <v>0.01</v>
      </c>
      <c r="P389" s="243">
        <f>IF(BD.PD8[[#This Row],[Liquid. '[%']]]&lt;&gt;0,(BD.PD8[[#This Row],[Valor Neto '[DOP']]]*BD.PD8[[#This Row],[Liquid. '[%']]])+BD.PD8[[#This Row],[Valor Neto '[DOP']]],BD.PD8[[#This Row],[Valor Neto '[DOP']]])</f>
        <v>38095.422399999996</v>
      </c>
      <c r="Q389" s="243">
        <f>BD.PD8[[#This Row],[Ppto. Orden Interna '[DOP']]]/HLOOKUP("USD",Data!$J$1:$K$2,2,FALSE)</f>
        <v>586.08342153846149</v>
      </c>
      <c r="R389" s="381" t="s">
        <v>603</v>
      </c>
      <c r="S389" s="387"/>
      <c r="T389" s="387"/>
      <c r="U389" s="492" t="s">
        <v>542</v>
      </c>
      <c r="V389" s="493">
        <v>801673</v>
      </c>
      <c r="W389" s="494" t="s">
        <v>337</v>
      </c>
      <c r="X389" s="495">
        <v>13</v>
      </c>
      <c r="Y389" s="388">
        <v>0.7</v>
      </c>
      <c r="Z389" s="243">
        <f>BD.PD8[[#This Row],[Av.P1 '[%']]]*BD.PD8[[#This Row],[Ppto. Orden Interna '[DOP']]]</f>
        <v>26666.795679999996</v>
      </c>
      <c r="AA389" s="495">
        <v>15</v>
      </c>
      <c r="AB389" s="388">
        <v>0.3</v>
      </c>
      <c r="AC389" s="243">
        <f>BD.PD8[[#This Row],[Av.P2 '[%']]]*BD.PD8[[#This Row],[Ppto. Orden Interna '[DOP']]]</f>
        <v>11428.626719999998</v>
      </c>
      <c r="AD389" s="249"/>
      <c r="AE389" s="389"/>
      <c r="AF389" s="243">
        <f>BD.PD8[[#This Row],[Av.P3 '[%']]]*BD.PD8[[#This Row],[Ppto. Orden Interna '[DOP']]]</f>
        <v>0</v>
      </c>
      <c r="AG389" s="243"/>
      <c r="AH389" s="243"/>
      <c r="AI389" s="243"/>
      <c r="AJ389" s="243"/>
      <c r="AK389" s="243"/>
      <c r="AL389" s="243"/>
      <c r="AM389" s="496">
        <f>BD.PD8[[#This Row],[Pago 3]]+BD.PD8[[#This Row],[Pago 2]]+BD.PD8[[#This Row],[Pago 1]]</f>
        <v>38095.422399999996</v>
      </c>
      <c r="AN389" s="308" t="s">
        <v>244</v>
      </c>
      <c r="AO389" s="308" t="s">
        <v>245</v>
      </c>
      <c r="AP389" s="308" t="s">
        <v>246</v>
      </c>
      <c r="AQ389" s="308" t="s">
        <v>247</v>
      </c>
      <c r="AR389" s="308">
        <v>594</v>
      </c>
      <c r="AS389" s="308" t="s">
        <v>248</v>
      </c>
      <c r="AT389" s="249" t="s">
        <v>1356</v>
      </c>
      <c r="AU389" s="306"/>
      <c r="AV389" s="306"/>
      <c r="AW389" s="306"/>
      <c r="AX389" s="306"/>
      <c r="AY389" s="306"/>
      <c r="AZ389" s="306"/>
      <c r="BA389" s="306"/>
      <c r="BB389" s="306"/>
      <c r="BC389" s="306"/>
      <c r="BD389" s="306"/>
      <c r="BE389" s="306"/>
      <c r="BF389" s="306"/>
      <c r="BG389" s="306"/>
      <c r="BH389" s="306"/>
      <c r="BI389" s="306"/>
      <c r="BJ389" s="306"/>
      <c r="BK389" s="306"/>
      <c r="BL389" s="306"/>
      <c r="BM389" s="306"/>
      <c r="BN389" s="306"/>
      <c r="BO389" s="306"/>
      <c r="BP389" s="306"/>
      <c r="BQ389" s="306"/>
      <c r="BR389" s="306"/>
      <c r="BS389" s="306"/>
      <c r="BT389" s="306"/>
      <c r="BU389" s="306"/>
      <c r="BV389" s="306"/>
      <c r="BW389" s="306"/>
      <c r="BX389" s="306"/>
      <c r="BY389" s="306"/>
      <c r="BZ389" s="306"/>
      <c r="CA389" s="306"/>
      <c r="CB389" s="306"/>
      <c r="CC389" s="306"/>
      <c r="CD389" s="306"/>
      <c r="CE389" s="306"/>
      <c r="CF389" s="306"/>
      <c r="CG389" s="306"/>
      <c r="CH389" s="306"/>
      <c r="CI389" s="306"/>
      <c r="CJ389" s="306"/>
      <c r="CK389" s="306"/>
      <c r="CL389" s="306"/>
      <c r="CM389" s="306"/>
      <c r="CN389" s="306"/>
      <c r="CO389" s="306"/>
      <c r="CP389" s="306"/>
      <c r="CQ389" s="306"/>
      <c r="CR389" s="306"/>
      <c r="CS389" s="306"/>
      <c r="CT389" s="306"/>
      <c r="CU389" s="306"/>
      <c r="CV389" s="306"/>
      <c r="CW389" s="306"/>
      <c r="CX389" s="306"/>
      <c r="CY389" s="306"/>
      <c r="CZ389" s="306"/>
      <c r="DA389" s="306"/>
      <c r="DB389" s="306"/>
      <c r="DC389" s="306"/>
      <c r="DD389" s="306"/>
      <c r="DE389" s="306"/>
      <c r="DF389" s="306"/>
      <c r="DG389" s="306"/>
      <c r="DH389" s="306"/>
      <c r="DI389" s="306"/>
      <c r="DJ389" s="306"/>
      <c r="DK389" s="306"/>
      <c r="DL389" s="306"/>
      <c r="DM389" s="306"/>
      <c r="DN389" s="306"/>
      <c r="DO389" s="306"/>
      <c r="DP389" s="306"/>
      <c r="DQ389" s="306"/>
      <c r="DR389" s="306"/>
      <c r="DS389" s="306"/>
      <c r="DT389" s="306"/>
      <c r="DU389" s="306"/>
      <c r="DV389" s="306"/>
      <c r="DW389" s="306"/>
      <c r="DX389" s="306"/>
      <c r="DY389" s="306"/>
      <c r="DZ389" s="306"/>
      <c r="EA389" s="306"/>
      <c r="EB389" s="306"/>
      <c r="EC389" s="306"/>
      <c r="ED389" s="306"/>
      <c r="EE389" s="306"/>
      <c r="EF389" s="306"/>
      <c r="EG389" s="306"/>
      <c r="EH389" s="306"/>
      <c r="EI389" s="306"/>
      <c r="EJ389" s="306"/>
      <c r="EK389" s="306"/>
      <c r="EL389" s="306"/>
      <c r="EM389" s="306"/>
      <c r="EN389" s="306"/>
      <c r="EO389" s="306"/>
      <c r="EP389" s="306"/>
      <c r="EQ389" s="306"/>
      <c r="ER389" s="306"/>
      <c r="ES389" s="306"/>
      <c r="ET389" s="306"/>
      <c r="EU389" s="306"/>
      <c r="EV389" s="306"/>
      <c r="EW389" s="306"/>
      <c r="EX389" s="306"/>
      <c r="EY389" s="306"/>
      <c r="EZ389" s="306"/>
      <c r="FA389" s="306"/>
      <c r="FB389" s="306"/>
      <c r="FC389" s="306"/>
      <c r="FD389" s="306"/>
      <c r="FE389" s="306"/>
      <c r="FF389" s="306"/>
      <c r="FG389" s="306"/>
      <c r="FH389" s="306"/>
      <c r="FI389" s="306"/>
      <c r="FJ389" s="306"/>
      <c r="FK389" s="306"/>
      <c r="FL389" s="306"/>
      <c r="FM389" s="306"/>
      <c r="FN389" s="306"/>
      <c r="FO389" s="306"/>
      <c r="FP389" s="306"/>
      <c r="FQ389" s="306"/>
      <c r="FR389" s="306"/>
      <c r="FS389" s="306"/>
      <c r="FT389" s="306"/>
      <c r="FU389" s="306"/>
      <c r="FV389" s="306"/>
      <c r="FW389" s="306"/>
      <c r="FX389" s="306"/>
      <c r="FY389" s="306"/>
      <c r="FZ389" s="306"/>
      <c r="GA389" s="306"/>
      <c r="GB389" s="306"/>
      <c r="GC389" s="306"/>
      <c r="GD389" s="306"/>
      <c r="GE389" s="306"/>
      <c r="GF389" s="306"/>
      <c r="GG389" s="306"/>
      <c r="GH389" s="306"/>
      <c r="GI389" s="306"/>
      <c r="GJ389" s="306"/>
      <c r="GK389" s="306"/>
      <c r="GL389" s="306"/>
      <c r="GM389" s="306"/>
      <c r="GN389" s="306"/>
      <c r="GO389" s="306"/>
      <c r="GP389" s="306"/>
      <c r="GQ389" s="306"/>
      <c r="GR389" s="306"/>
      <c r="GS389" s="306"/>
      <c r="GT389" s="306"/>
      <c r="GU389" s="306"/>
      <c r="GV389" s="306"/>
      <c r="GW389" s="306"/>
      <c r="GX389" s="306"/>
      <c r="GY389" s="306"/>
      <c r="GZ389" s="306"/>
      <c r="HA389" s="306"/>
      <c r="HB389" s="306"/>
      <c r="HC389" s="306"/>
      <c r="HD389" s="306"/>
      <c r="HE389" s="306"/>
      <c r="HF389" s="306"/>
      <c r="HG389" s="306"/>
      <c r="HH389" s="306"/>
      <c r="HI389" s="306"/>
      <c r="HJ389" s="306"/>
      <c r="HK389" s="306"/>
      <c r="HL389" s="306"/>
      <c r="HM389" s="306"/>
      <c r="HN389" s="306"/>
      <c r="HO389" s="306"/>
      <c r="HP389" s="306"/>
      <c r="HQ389" s="306"/>
      <c r="HR389" s="306"/>
      <c r="HS389" s="306"/>
      <c r="HT389" s="306"/>
      <c r="HU389" s="306"/>
      <c r="HV389" s="306"/>
      <c r="HW389" s="306"/>
      <c r="HX389" s="306"/>
      <c r="HY389" s="306"/>
      <c r="HZ389" s="306"/>
      <c r="IA389" s="306"/>
      <c r="IB389" s="306"/>
      <c r="IC389" s="306"/>
      <c r="ID389" s="306"/>
      <c r="IE389" s="306"/>
      <c r="IF389" s="306"/>
      <c r="IG389" s="306"/>
      <c r="IH389" s="306"/>
    </row>
    <row r="390" spans="1:242" s="219" customFormat="1" ht="15" customHeight="1" x14ac:dyDescent="0.3">
      <c r="A390" s="174">
        <v>8.0500000000000007</v>
      </c>
      <c r="B390" s="231"/>
      <c r="C390" s="232" t="e">
        <f>VLOOKUP(BD.PD8[[#This Row],[Pos]],[18]!PPto[#Data],3,FALSE)</f>
        <v>#REF!</v>
      </c>
      <c r="D390" s="174" t="s">
        <v>23</v>
      </c>
      <c r="E390" s="305" t="str">
        <f>IF(BD.PD8[[#This Row],[.]]="*",VLOOKUP(BD.PD8[[#This Row],[Pos]],[18]Presupuesto!A:H,7,FALSE),"")</f>
        <v/>
      </c>
      <c r="F390" s="506" t="s">
        <v>627</v>
      </c>
      <c r="G390" s="174"/>
      <c r="H390" s="174"/>
      <c r="I390" s="174" t="s">
        <v>1326</v>
      </c>
      <c r="J390" s="382">
        <v>1</v>
      </c>
      <c r="K390" s="174" t="s">
        <v>260</v>
      </c>
      <c r="L390" s="383">
        <f>IF(BD.PD8[[#This Row],[Mon]]="DOP",1,HLOOKUP(BD.PD8[[#This Row],[Mon]],Data!$J$1:$K$2,2,FALSE))</f>
        <v>1</v>
      </c>
      <c r="M390" s="384">
        <v>37718.239999999998</v>
      </c>
      <c r="N390" s="243">
        <f>BD.PD8[[#This Row],[Cant.]]*BD.PD8[[#This Row],[ Tasa ]]*BD.PD8[[#This Row],[ Precio Und.]]</f>
        <v>37718.239999999998</v>
      </c>
      <c r="O390" s="386">
        <v>0.01</v>
      </c>
      <c r="P390" s="243">
        <f>IF(BD.PD8[[#This Row],[Liquid. '[%']]]&lt;&gt;0,(BD.PD8[[#This Row],[Valor Neto '[DOP']]]*BD.PD8[[#This Row],[Liquid. '[%']]])+BD.PD8[[#This Row],[Valor Neto '[DOP']]],BD.PD8[[#This Row],[Valor Neto '[DOP']]])</f>
        <v>38095.422399999996</v>
      </c>
      <c r="Q390" s="243">
        <f>BD.PD8[[#This Row],[Ppto. Orden Interna '[DOP']]]/HLOOKUP("USD",Data!$J$1:$K$2,2,FALSE)</f>
        <v>586.08342153846149</v>
      </c>
      <c r="R390" s="381" t="s">
        <v>603</v>
      </c>
      <c r="S390" s="387"/>
      <c r="T390" s="387"/>
      <c r="U390" s="492" t="s">
        <v>542</v>
      </c>
      <c r="V390" s="493">
        <v>801673</v>
      </c>
      <c r="W390" s="494" t="s">
        <v>337</v>
      </c>
      <c r="X390" s="495">
        <v>13</v>
      </c>
      <c r="Y390" s="388">
        <v>0.7</v>
      </c>
      <c r="Z390" s="243">
        <f>BD.PD8[[#This Row],[Av.P1 '[%']]]*BD.PD8[[#This Row],[Ppto. Orden Interna '[DOP']]]</f>
        <v>26666.795679999996</v>
      </c>
      <c r="AA390" s="495">
        <v>15</v>
      </c>
      <c r="AB390" s="388">
        <v>0.3</v>
      </c>
      <c r="AC390" s="243">
        <f>BD.PD8[[#This Row],[Av.P2 '[%']]]*BD.PD8[[#This Row],[Ppto. Orden Interna '[DOP']]]</f>
        <v>11428.626719999998</v>
      </c>
      <c r="AD390" s="249"/>
      <c r="AE390" s="389"/>
      <c r="AF390" s="243">
        <f>BD.PD8[[#This Row],[Av.P3 '[%']]]*BD.PD8[[#This Row],[Ppto. Orden Interna '[DOP']]]</f>
        <v>0</v>
      </c>
      <c r="AG390" s="243"/>
      <c r="AH390" s="243"/>
      <c r="AI390" s="243"/>
      <c r="AJ390" s="243"/>
      <c r="AK390" s="243"/>
      <c r="AL390" s="243"/>
      <c r="AM390" s="496">
        <f>BD.PD8[[#This Row],[Pago 3]]+BD.PD8[[#This Row],[Pago 2]]+BD.PD8[[#This Row],[Pago 1]]</f>
        <v>38095.422399999996</v>
      </c>
      <c r="AN390" s="308" t="s">
        <v>244</v>
      </c>
      <c r="AO390" s="308" t="s">
        <v>245</v>
      </c>
      <c r="AP390" s="308" t="s">
        <v>246</v>
      </c>
      <c r="AQ390" s="308" t="s">
        <v>247</v>
      </c>
      <c r="AR390" s="308">
        <v>594</v>
      </c>
      <c r="AS390" s="308" t="s">
        <v>248</v>
      </c>
      <c r="AT390" s="249" t="s">
        <v>1356</v>
      </c>
      <c r="AU390" s="306"/>
      <c r="AV390" s="306"/>
      <c r="AW390" s="306"/>
      <c r="AX390" s="306"/>
      <c r="AY390" s="306"/>
      <c r="AZ390" s="306"/>
      <c r="BA390" s="306"/>
      <c r="BB390" s="306"/>
      <c r="BC390" s="306"/>
      <c r="BD390" s="306"/>
      <c r="BE390" s="306"/>
      <c r="BF390" s="306"/>
      <c r="BG390" s="306"/>
      <c r="BH390" s="306"/>
      <c r="BI390" s="306"/>
      <c r="BJ390" s="306"/>
      <c r="BK390" s="306"/>
      <c r="BL390" s="306"/>
      <c r="BM390" s="306"/>
      <c r="BN390" s="306"/>
      <c r="BO390" s="306"/>
      <c r="BP390" s="306"/>
      <c r="BQ390" s="306"/>
      <c r="BR390" s="306"/>
      <c r="BS390" s="306"/>
      <c r="BT390" s="306"/>
      <c r="BU390" s="306"/>
      <c r="BV390" s="306"/>
      <c r="BW390" s="306"/>
      <c r="BX390" s="306"/>
      <c r="BY390" s="306"/>
      <c r="BZ390" s="306"/>
      <c r="CA390" s="306"/>
      <c r="CB390" s="306"/>
      <c r="CC390" s="306"/>
      <c r="CD390" s="306"/>
      <c r="CE390" s="306"/>
      <c r="CF390" s="306"/>
      <c r="CG390" s="306"/>
      <c r="CH390" s="306"/>
      <c r="CI390" s="306"/>
      <c r="CJ390" s="306"/>
      <c r="CK390" s="306"/>
      <c r="CL390" s="306"/>
      <c r="CM390" s="306"/>
      <c r="CN390" s="306"/>
      <c r="CO390" s="306"/>
      <c r="CP390" s="306"/>
      <c r="CQ390" s="306"/>
      <c r="CR390" s="306"/>
      <c r="CS390" s="306"/>
      <c r="CT390" s="306"/>
      <c r="CU390" s="306"/>
      <c r="CV390" s="306"/>
      <c r="CW390" s="306"/>
      <c r="CX390" s="306"/>
      <c r="CY390" s="306"/>
      <c r="CZ390" s="306"/>
      <c r="DA390" s="306"/>
      <c r="DB390" s="306"/>
      <c r="DC390" s="306"/>
      <c r="DD390" s="306"/>
      <c r="DE390" s="306"/>
      <c r="DF390" s="306"/>
      <c r="DG390" s="306"/>
      <c r="DH390" s="306"/>
      <c r="DI390" s="306"/>
      <c r="DJ390" s="306"/>
      <c r="DK390" s="306"/>
      <c r="DL390" s="306"/>
      <c r="DM390" s="306"/>
      <c r="DN390" s="306"/>
      <c r="DO390" s="306"/>
      <c r="DP390" s="306"/>
      <c r="DQ390" s="306"/>
      <c r="DR390" s="306"/>
      <c r="DS390" s="306"/>
      <c r="DT390" s="306"/>
      <c r="DU390" s="306"/>
      <c r="DV390" s="306"/>
      <c r="DW390" s="306"/>
      <c r="DX390" s="306"/>
      <c r="DY390" s="306"/>
      <c r="DZ390" s="306"/>
      <c r="EA390" s="306"/>
      <c r="EB390" s="306"/>
      <c r="EC390" s="306"/>
      <c r="ED390" s="306"/>
      <c r="EE390" s="306"/>
      <c r="EF390" s="306"/>
      <c r="EG390" s="306"/>
      <c r="EH390" s="306"/>
      <c r="EI390" s="306"/>
      <c r="EJ390" s="306"/>
      <c r="EK390" s="306"/>
      <c r="EL390" s="306"/>
      <c r="EM390" s="306"/>
      <c r="EN390" s="306"/>
      <c r="EO390" s="306"/>
      <c r="EP390" s="306"/>
      <c r="EQ390" s="306"/>
      <c r="ER390" s="306"/>
      <c r="ES390" s="306"/>
      <c r="ET390" s="306"/>
      <c r="EU390" s="306"/>
      <c r="EV390" s="306"/>
      <c r="EW390" s="306"/>
      <c r="EX390" s="306"/>
      <c r="EY390" s="306"/>
      <c r="EZ390" s="306"/>
      <c r="FA390" s="306"/>
      <c r="FB390" s="306"/>
      <c r="FC390" s="306"/>
      <c r="FD390" s="306"/>
      <c r="FE390" s="306"/>
      <c r="FF390" s="306"/>
      <c r="FG390" s="306"/>
      <c r="FH390" s="306"/>
      <c r="FI390" s="306"/>
      <c r="FJ390" s="306"/>
      <c r="FK390" s="306"/>
      <c r="FL390" s="306"/>
      <c r="FM390" s="306"/>
      <c r="FN390" s="306"/>
      <c r="FO390" s="306"/>
      <c r="FP390" s="306"/>
      <c r="FQ390" s="306"/>
      <c r="FR390" s="306"/>
      <c r="FS390" s="306"/>
      <c r="FT390" s="306"/>
      <c r="FU390" s="306"/>
      <c r="FV390" s="306"/>
      <c r="FW390" s="306"/>
      <c r="FX390" s="306"/>
      <c r="FY390" s="306"/>
      <c r="FZ390" s="306"/>
      <c r="GA390" s="306"/>
      <c r="GB390" s="306"/>
      <c r="GC390" s="306"/>
      <c r="GD390" s="306"/>
      <c r="GE390" s="306"/>
      <c r="GF390" s="306"/>
      <c r="GG390" s="306"/>
      <c r="GH390" s="306"/>
      <c r="GI390" s="306"/>
      <c r="GJ390" s="306"/>
      <c r="GK390" s="306"/>
      <c r="GL390" s="306"/>
      <c r="GM390" s="306"/>
      <c r="GN390" s="306"/>
      <c r="GO390" s="306"/>
      <c r="GP390" s="306"/>
      <c r="GQ390" s="306"/>
      <c r="GR390" s="306"/>
      <c r="GS390" s="306"/>
      <c r="GT390" s="306"/>
      <c r="GU390" s="306"/>
      <c r="GV390" s="306"/>
      <c r="GW390" s="306"/>
      <c r="GX390" s="306"/>
      <c r="GY390" s="306"/>
      <c r="GZ390" s="306"/>
      <c r="HA390" s="306"/>
      <c r="HB390" s="306"/>
      <c r="HC390" s="306"/>
      <c r="HD390" s="306"/>
      <c r="HE390" s="306"/>
      <c r="HF390" s="306"/>
      <c r="HG390" s="306"/>
      <c r="HH390" s="306"/>
      <c r="HI390" s="306"/>
      <c r="HJ390" s="306"/>
      <c r="HK390" s="306"/>
      <c r="HL390" s="306"/>
      <c r="HM390" s="306"/>
      <c r="HN390" s="306"/>
      <c r="HO390" s="306"/>
      <c r="HP390" s="306"/>
      <c r="HQ390" s="306"/>
      <c r="HR390" s="306"/>
      <c r="HS390" s="306"/>
      <c r="HT390" s="306"/>
      <c r="HU390" s="306"/>
      <c r="HV390" s="306"/>
      <c r="HW390" s="306"/>
      <c r="HX390" s="306"/>
      <c r="HY390" s="306"/>
      <c r="HZ390" s="306"/>
      <c r="IA390" s="306"/>
      <c r="IB390" s="306"/>
      <c r="IC390" s="306"/>
      <c r="ID390" s="306"/>
      <c r="IE390" s="306"/>
      <c r="IF390" s="306"/>
      <c r="IG390" s="306"/>
      <c r="IH390" s="306"/>
    </row>
    <row r="391" spans="1:242" s="219" customFormat="1" ht="15" customHeight="1" x14ac:dyDescent="0.3">
      <c r="A391" s="174">
        <v>8.0500000000000007</v>
      </c>
      <c r="B391" s="231"/>
      <c r="C391" s="232" t="e">
        <f>VLOOKUP(BD.PD8[[#This Row],[Pos]],[18]!PPto[#Data],3,FALSE)</f>
        <v>#REF!</v>
      </c>
      <c r="D391" s="174" t="s">
        <v>23</v>
      </c>
      <c r="E391" s="305" t="str">
        <f>IF(BD.PD8[[#This Row],[.]]="*",VLOOKUP(BD.PD8[[#This Row],[Pos]],[18]Presupuesto!A:H,7,FALSE),"")</f>
        <v/>
      </c>
      <c r="F391" s="506" t="s">
        <v>628</v>
      </c>
      <c r="G391" s="174"/>
      <c r="H391" s="174"/>
      <c r="I391" s="174" t="s">
        <v>1326</v>
      </c>
      <c r="J391" s="382">
        <v>1</v>
      </c>
      <c r="K391" s="174" t="s">
        <v>260</v>
      </c>
      <c r="L391" s="383">
        <f>IF(BD.PD8[[#This Row],[Mon]]="DOP",1,HLOOKUP(BD.PD8[[#This Row],[Mon]],Data!$J$1:$K$2,2,FALSE))</f>
        <v>1</v>
      </c>
      <c r="M391" s="384">
        <v>38808</v>
      </c>
      <c r="N391" s="243">
        <f>BD.PD8[[#This Row],[Cant.]]*BD.PD8[[#This Row],[ Tasa ]]*BD.PD8[[#This Row],[ Precio Und.]]</f>
        <v>38808</v>
      </c>
      <c r="O391" s="386">
        <v>0.01</v>
      </c>
      <c r="P391" s="243">
        <f>IF(BD.PD8[[#This Row],[Liquid. '[%']]]&lt;&gt;0,(BD.PD8[[#This Row],[Valor Neto '[DOP']]]*BD.PD8[[#This Row],[Liquid. '[%']]])+BD.PD8[[#This Row],[Valor Neto '[DOP']]],BD.PD8[[#This Row],[Valor Neto '[DOP']]])</f>
        <v>39196.080000000002</v>
      </c>
      <c r="Q391" s="243">
        <f>BD.PD8[[#This Row],[Ppto. Orden Interna '[DOP']]]/HLOOKUP("USD",Data!$J$1:$K$2,2,FALSE)</f>
        <v>603.01661538461542</v>
      </c>
      <c r="R391" s="381" t="s">
        <v>612</v>
      </c>
      <c r="S391" s="387"/>
      <c r="T391" s="387"/>
      <c r="U391" s="492" t="s">
        <v>542</v>
      </c>
      <c r="V391" s="493">
        <v>801673</v>
      </c>
      <c r="W391" s="494" t="s">
        <v>337</v>
      </c>
      <c r="X391" s="495">
        <v>13</v>
      </c>
      <c r="Y391" s="388">
        <v>0.7</v>
      </c>
      <c r="Z391" s="243">
        <f>BD.PD8[[#This Row],[Av.P1 '[%']]]*BD.PD8[[#This Row],[Ppto. Orden Interna '[DOP']]]</f>
        <v>27437.256000000001</v>
      </c>
      <c r="AA391" s="495">
        <v>15</v>
      </c>
      <c r="AB391" s="388">
        <v>0.3</v>
      </c>
      <c r="AC391" s="243">
        <f>BD.PD8[[#This Row],[Av.P2 '[%']]]*BD.PD8[[#This Row],[Ppto. Orden Interna '[DOP']]]</f>
        <v>11758.824000000001</v>
      </c>
      <c r="AD391" s="249"/>
      <c r="AE391" s="389"/>
      <c r="AF391" s="243">
        <f>BD.PD8[[#This Row],[Av.P3 '[%']]]*BD.PD8[[#This Row],[Ppto. Orden Interna '[DOP']]]</f>
        <v>0</v>
      </c>
      <c r="AG391" s="243"/>
      <c r="AH391" s="243"/>
      <c r="AI391" s="243"/>
      <c r="AJ391" s="243"/>
      <c r="AK391" s="243"/>
      <c r="AL391" s="243"/>
      <c r="AM391" s="496">
        <f>BD.PD8[[#This Row],[Pago 3]]+BD.PD8[[#This Row],[Pago 2]]+BD.PD8[[#This Row],[Pago 1]]</f>
        <v>39196.080000000002</v>
      </c>
      <c r="AN391" s="308" t="s">
        <v>244</v>
      </c>
      <c r="AO391" s="308" t="s">
        <v>245</v>
      </c>
      <c r="AP391" s="308" t="s">
        <v>246</v>
      </c>
      <c r="AQ391" s="308" t="s">
        <v>247</v>
      </c>
      <c r="AR391" s="308">
        <v>594</v>
      </c>
      <c r="AS391" s="308" t="s">
        <v>248</v>
      </c>
      <c r="AT391" s="249" t="s">
        <v>1356</v>
      </c>
      <c r="AU391" s="306"/>
      <c r="AV391" s="306"/>
      <c r="AW391" s="306"/>
      <c r="AX391" s="306"/>
      <c r="AY391" s="306"/>
      <c r="AZ391" s="306"/>
      <c r="BA391" s="306"/>
      <c r="BB391" s="306"/>
      <c r="BC391" s="306"/>
      <c r="BD391" s="306"/>
      <c r="BE391" s="306"/>
      <c r="BF391" s="306"/>
      <c r="BG391" s="306"/>
      <c r="BH391" s="306"/>
      <c r="BI391" s="306"/>
      <c r="BJ391" s="306"/>
      <c r="BK391" s="306"/>
      <c r="BL391" s="306"/>
      <c r="BM391" s="306"/>
      <c r="BN391" s="306"/>
      <c r="BO391" s="306"/>
      <c r="BP391" s="306"/>
      <c r="BQ391" s="306"/>
      <c r="BR391" s="306"/>
      <c r="BS391" s="306"/>
      <c r="BT391" s="306"/>
      <c r="BU391" s="306"/>
      <c r="BV391" s="306"/>
      <c r="BW391" s="306"/>
      <c r="BX391" s="306"/>
      <c r="BY391" s="306"/>
      <c r="BZ391" s="306"/>
      <c r="CA391" s="306"/>
      <c r="CB391" s="306"/>
      <c r="CC391" s="306"/>
      <c r="CD391" s="306"/>
      <c r="CE391" s="306"/>
      <c r="CF391" s="306"/>
      <c r="CG391" s="306"/>
      <c r="CH391" s="306"/>
      <c r="CI391" s="306"/>
      <c r="CJ391" s="306"/>
      <c r="CK391" s="306"/>
      <c r="CL391" s="306"/>
      <c r="CM391" s="306"/>
      <c r="CN391" s="306"/>
      <c r="CO391" s="306"/>
      <c r="CP391" s="306"/>
      <c r="CQ391" s="306"/>
      <c r="CR391" s="306"/>
      <c r="CS391" s="306"/>
      <c r="CT391" s="306"/>
      <c r="CU391" s="306"/>
      <c r="CV391" s="306"/>
      <c r="CW391" s="306"/>
      <c r="CX391" s="306"/>
      <c r="CY391" s="306"/>
      <c r="CZ391" s="306"/>
      <c r="DA391" s="306"/>
      <c r="DB391" s="306"/>
      <c r="DC391" s="306"/>
      <c r="DD391" s="306"/>
      <c r="DE391" s="306"/>
      <c r="DF391" s="306"/>
      <c r="DG391" s="306"/>
      <c r="DH391" s="306"/>
      <c r="DI391" s="306"/>
      <c r="DJ391" s="306"/>
      <c r="DK391" s="306"/>
      <c r="DL391" s="306"/>
      <c r="DM391" s="306"/>
      <c r="DN391" s="306"/>
      <c r="DO391" s="306"/>
      <c r="DP391" s="306"/>
      <c r="DQ391" s="306"/>
      <c r="DR391" s="306"/>
      <c r="DS391" s="306"/>
      <c r="DT391" s="306"/>
      <c r="DU391" s="306"/>
      <c r="DV391" s="306"/>
      <c r="DW391" s="306"/>
      <c r="DX391" s="306"/>
      <c r="DY391" s="306"/>
      <c r="DZ391" s="306"/>
      <c r="EA391" s="306"/>
      <c r="EB391" s="306"/>
      <c r="EC391" s="306"/>
      <c r="ED391" s="306"/>
      <c r="EE391" s="306"/>
      <c r="EF391" s="306"/>
      <c r="EG391" s="306"/>
      <c r="EH391" s="306"/>
      <c r="EI391" s="306"/>
      <c r="EJ391" s="306"/>
      <c r="EK391" s="306"/>
      <c r="EL391" s="306"/>
      <c r="EM391" s="306"/>
      <c r="EN391" s="306"/>
      <c r="EO391" s="306"/>
      <c r="EP391" s="306"/>
      <c r="EQ391" s="306"/>
      <c r="ER391" s="306"/>
      <c r="ES391" s="306"/>
      <c r="ET391" s="306"/>
      <c r="EU391" s="306"/>
      <c r="EV391" s="306"/>
      <c r="EW391" s="306"/>
      <c r="EX391" s="306"/>
      <c r="EY391" s="306"/>
      <c r="EZ391" s="306"/>
      <c r="FA391" s="306"/>
      <c r="FB391" s="306"/>
      <c r="FC391" s="306"/>
      <c r="FD391" s="306"/>
      <c r="FE391" s="306"/>
      <c r="FF391" s="306"/>
      <c r="FG391" s="306"/>
      <c r="FH391" s="306"/>
      <c r="FI391" s="306"/>
      <c r="FJ391" s="306"/>
      <c r="FK391" s="306"/>
      <c r="FL391" s="306"/>
      <c r="FM391" s="306"/>
      <c r="FN391" s="306"/>
      <c r="FO391" s="306"/>
      <c r="FP391" s="306"/>
      <c r="FQ391" s="306"/>
      <c r="FR391" s="306"/>
      <c r="FS391" s="306"/>
      <c r="FT391" s="306"/>
      <c r="FU391" s="306"/>
      <c r="FV391" s="306"/>
      <c r="FW391" s="306"/>
      <c r="FX391" s="306"/>
      <c r="FY391" s="306"/>
      <c r="FZ391" s="306"/>
      <c r="GA391" s="306"/>
      <c r="GB391" s="306"/>
      <c r="GC391" s="306"/>
      <c r="GD391" s="306"/>
      <c r="GE391" s="306"/>
      <c r="GF391" s="306"/>
      <c r="GG391" s="306"/>
      <c r="GH391" s="306"/>
      <c r="GI391" s="306"/>
      <c r="GJ391" s="306"/>
      <c r="GK391" s="306"/>
      <c r="GL391" s="306"/>
      <c r="GM391" s="306"/>
      <c r="GN391" s="306"/>
      <c r="GO391" s="306"/>
      <c r="GP391" s="306"/>
      <c r="GQ391" s="306"/>
      <c r="GR391" s="306"/>
      <c r="GS391" s="306"/>
      <c r="GT391" s="306"/>
      <c r="GU391" s="306"/>
      <c r="GV391" s="306"/>
      <c r="GW391" s="306"/>
      <c r="GX391" s="306"/>
      <c r="GY391" s="306"/>
      <c r="GZ391" s="306"/>
      <c r="HA391" s="306"/>
      <c r="HB391" s="306"/>
      <c r="HC391" s="306"/>
      <c r="HD391" s="306"/>
      <c r="HE391" s="306"/>
      <c r="HF391" s="306"/>
      <c r="HG391" s="306"/>
      <c r="HH391" s="306"/>
      <c r="HI391" s="306"/>
      <c r="HJ391" s="306"/>
      <c r="HK391" s="306"/>
      <c r="HL391" s="306"/>
      <c r="HM391" s="306"/>
      <c r="HN391" s="306"/>
      <c r="HO391" s="306"/>
      <c r="HP391" s="306"/>
      <c r="HQ391" s="306"/>
      <c r="HR391" s="306"/>
      <c r="HS391" s="306"/>
      <c r="HT391" s="306"/>
      <c r="HU391" s="306"/>
      <c r="HV391" s="306"/>
      <c r="HW391" s="306"/>
      <c r="HX391" s="306"/>
      <c r="HY391" s="306"/>
      <c r="HZ391" s="306"/>
      <c r="IA391" s="306"/>
      <c r="IB391" s="306"/>
      <c r="IC391" s="306"/>
      <c r="ID391" s="306"/>
      <c r="IE391" s="306"/>
      <c r="IF391" s="306"/>
      <c r="IG391" s="306"/>
      <c r="IH391" s="306"/>
    </row>
    <row r="392" spans="1:242" s="219" customFormat="1" ht="15" customHeight="1" x14ac:dyDescent="0.3">
      <c r="A392" s="174">
        <v>8.0500000000000007</v>
      </c>
      <c r="B392" s="231"/>
      <c r="C392" s="232" t="e">
        <f>VLOOKUP(BD.PD8[[#This Row],[Pos]],[18]!PPto[#Data],3,FALSE)</f>
        <v>#REF!</v>
      </c>
      <c r="D392" s="174" t="s">
        <v>23</v>
      </c>
      <c r="E392" s="305" t="str">
        <f>IF(BD.PD8[[#This Row],[.]]="*",VLOOKUP(BD.PD8[[#This Row],[Pos]],[18]Presupuesto!A:H,7,FALSE),"")</f>
        <v/>
      </c>
      <c r="F392" s="506" t="s">
        <v>629</v>
      </c>
      <c r="G392" s="174"/>
      <c r="H392" s="174"/>
      <c r="I392" s="174" t="s">
        <v>1326</v>
      </c>
      <c r="J392" s="382">
        <v>14</v>
      </c>
      <c r="K392" s="174" t="s">
        <v>260</v>
      </c>
      <c r="L392" s="383">
        <f>IF(BD.PD8[[#This Row],[Mon]]="DOP",1,HLOOKUP(BD.PD8[[#This Row],[Mon]],Data!$J$1:$K$2,2,FALSE))</f>
        <v>1</v>
      </c>
      <c r="M392" s="384">
        <v>13500</v>
      </c>
      <c r="N392" s="243">
        <f>BD.PD8[[#This Row],[Cant.]]*BD.PD8[[#This Row],[ Tasa ]]*BD.PD8[[#This Row],[ Precio Und.]]</f>
        <v>189000</v>
      </c>
      <c r="O392" s="386">
        <v>0</v>
      </c>
      <c r="P392" s="243">
        <f>IF(BD.PD8[[#This Row],[Liquid. '[%']]]&lt;&gt;0,(BD.PD8[[#This Row],[Valor Neto '[DOP']]]*BD.PD8[[#This Row],[Liquid. '[%']]])+BD.PD8[[#This Row],[Valor Neto '[DOP']]],BD.PD8[[#This Row],[Valor Neto '[DOP']]])</f>
        <v>189000</v>
      </c>
      <c r="Q392" s="243">
        <f>BD.PD8[[#This Row],[Ppto. Orden Interna '[DOP']]]/HLOOKUP("USD",Data!$J$1:$K$2,2,FALSE)</f>
        <v>2907.6923076923076</v>
      </c>
      <c r="R392" s="381" t="s">
        <v>600</v>
      </c>
      <c r="S392" s="387"/>
      <c r="T392" s="387"/>
      <c r="U392" s="492" t="s">
        <v>542</v>
      </c>
      <c r="V392" s="493">
        <v>801673</v>
      </c>
      <c r="W392" s="494" t="s">
        <v>601</v>
      </c>
      <c r="X392" s="495">
        <v>15</v>
      </c>
      <c r="Y392" s="388">
        <v>1</v>
      </c>
      <c r="Z392" s="243">
        <f>BD.PD8[[#This Row],[Av.P1 '[%']]]*BD.PD8[[#This Row],[Ppto. Orden Interna '[DOP']]]</f>
        <v>189000</v>
      </c>
      <c r="AA392" s="249"/>
      <c r="AB392" s="389"/>
      <c r="AC392" s="243">
        <f>BD.PD8[[#This Row],[Av.P2 '[%']]]*BD.PD8[[#This Row],[Ppto. Orden Interna '[DOP']]]</f>
        <v>0</v>
      </c>
      <c r="AD392" s="249"/>
      <c r="AE392" s="389"/>
      <c r="AF392" s="243">
        <f>BD.PD8[[#This Row],[Av.P3 '[%']]]*BD.PD8[[#This Row],[Ppto. Orden Interna '[DOP']]]</f>
        <v>0</v>
      </c>
      <c r="AG392" s="243"/>
      <c r="AH392" s="243"/>
      <c r="AI392" s="243"/>
      <c r="AJ392" s="243"/>
      <c r="AK392" s="243"/>
      <c r="AL392" s="243"/>
      <c r="AM392" s="496">
        <f>BD.PD8[[#This Row],[Pago 3]]+BD.PD8[[#This Row],[Pago 2]]+BD.PD8[[#This Row],[Pago 1]]</f>
        <v>189000</v>
      </c>
      <c r="AN392" s="308" t="s">
        <v>244</v>
      </c>
      <c r="AO392" s="308" t="s">
        <v>245</v>
      </c>
      <c r="AP392" s="308" t="s">
        <v>246</v>
      </c>
      <c r="AQ392" s="308" t="s">
        <v>247</v>
      </c>
      <c r="AR392" s="308">
        <v>594</v>
      </c>
      <c r="AS392" s="308" t="s">
        <v>248</v>
      </c>
      <c r="AT392" s="249" t="s">
        <v>1356</v>
      </c>
      <c r="AU392" s="306"/>
      <c r="AV392" s="306"/>
      <c r="AW392" s="306"/>
      <c r="AX392" s="306"/>
      <c r="AY392" s="306"/>
      <c r="AZ392" s="306"/>
      <c r="BA392" s="306"/>
      <c r="BB392" s="306"/>
      <c r="BC392" s="306"/>
      <c r="BD392" s="306"/>
      <c r="BE392" s="306"/>
      <c r="BF392" s="306"/>
      <c r="BG392" s="306"/>
      <c r="BH392" s="306"/>
      <c r="BI392" s="306"/>
      <c r="BJ392" s="306"/>
      <c r="BK392" s="306"/>
      <c r="BL392" s="306"/>
      <c r="BM392" s="306"/>
      <c r="BN392" s="306"/>
      <c r="BO392" s="306"/>
      <c r="BP392" s="306"/>
      <c r="BQ392" s="306"/>
      <c r="BR392" s="306"/>
      <c r="BS392" s="306"/>
      <c r="BT392" s="306"/>
      <c r="BU392" s="306"/>
      <c r="BV392" s="306"/>
      <c r="BW392" s="306"/>
      <c r="BX392" s="306"/>
      <c r="BY392" s="306"/>
      <c r="BZ392" s="306"/>
      <c r="CA392" s="306"/>
      <c r="CB392" s="306"/>
      <c r="CC392" s="306"/>
      <c r="CD392" s="306"/>
      <c r="CE392" s="306"/>
      <c r="CF392" s="306"/>
      <c r="CG392" s="306"/>
      <c r="CH392" s="306"/>
      <c r="CI392" s="306"/>
      <c r="CJ392" s="306"/>
      <c r="CK392" s="306"/>
      <c r="CL392" s="306"/>
      <c r="CM392" s="306"/>
      <c r="CN392" s="306"/>
      <c r="CO392" s="306"/>
      <c r="CP392" s="306"/>
      <c r="CQ392" s="306"/>
      <c r="CR392" s="306"/>
      <c r="CS392" s="306"/>
      <c r="CT392" s="306"/>
      <c r="CU392" s="306"/>
      <c r="CV392" s="306"/>
      <c r="CW392" s="306"/>
      <c r="CX392" s="306"/>
      <c r="CY392" s="306"/>
      <c r="CZ392" s="306"/>
      <c r="DA392" s="306"/>
      <c r="DB392" s="306"/>
      <c r="DC392" s="306"/>
      <c r="DD392" s="306"/>
      <c r="DE392" s="306"/>
      <c r="DF392" s="306"/>
      <c r="DG392" s="306"/>
      <c r="DH392" s="306"/>
      <c r="DI392" s="306"/>
      <c r="DJ392" s="306"/>
      <c r="DK392" s="306"/>
      <c r="DL392" s="306"/>
      <c r="DM392" s="306"/>
      <c r="DN392" s="306"/>
      <c r="DO392" s="306"/>
      <c r="DP392" s="306"/>
      <c r="DQ392" s="306"/>
      <c r="DR392" s="306"/>
      <c r="DS392" s="306"/>
      <c r="DT392" s="306"/>
      <c r="DU392" s="306"/>
      <c r="DV392" s="306"/>
      <c r="DW392" s="306"/>
      <c r="DX392" s="306"/>
      <c r="DY392" s="306"/>
      <c r="DZ392" s="306"/>
      <c r="EA392" s="306"/>
      <c r="EB392" s="306"/>
      <c r="EC392" s="306"/>
      <c r="ED392" s="306"/>
      <c r="EE392" s="306"/>
      <c r="EF392" s="306"/>
      <c r="EG392" s="306"/>
      <c r="EH392" s="306"/>
      <c r="EI392" s="306"/>
      <c r="EJ392" s="306"/>
      <c r="EK392" s="306"/>
      <c r="EL392" s="306"/>
      <c r="EM392" s="306"/>
      <c r="EN392" s="306"/>
      <c r="EO392" s="306"/>
      <c r="EP392" s="306"/>
      <c r="EQ392" s="306"/>
      <c r="ER392" s="306"/>
      <c r="ES392" s="306"/>
      <c r="ET392" s="306"/>
      <c r="EU392" s="306"/>
      <c r="EV392" s="306"/>
      <c r="EW392" s="306"/>
      <c r="EX392" s="306"/>
      <c r="EY392" s="306"/>
      <c r="EZ392" s="306"/>
      <c r="FA392" s="306"/>
      <c r="FB392" s="306"/>
      <c r="FC392" s="306"/>
      <c r="FD392" s="306"/>
      <c r="FE392" s="306"/>
      <c r="FF392" s="306"/>
      <c r="FG392" s="306"/>
      <c r="FH392" s="306"/>
      <c r="FI392" s="306"/>
      <c r="FJ392" s="306"/>
      <c r="FK392" s="306"/>
      <c r="FL392" s="306"/>
      <c r="FM392" s="306"/>
      <c r="FN392" s="306"/>
      <c r="FO392" s="306"/>
      <c r="FP392" s="306"/>
      <c r="FQ392" s="306"/>
      <c r="FR392" s="306"/>
      <c r="FS392" s="306"/>
      <c r="FT392" s="306"/>
      <c r="FU392" s="306"/>
      <c r="FV392" s="306"/>
      <c r="FW392" s="306"/>
      <c r="FX392" s="306"/>
      <c r="FY392" s="306"/>
      <c r="FZ392" s="306"/>
      <c r="GA392" s="306"/>
      <c r="GB392" s="306"/>
      <c r="GC392" s="306"/>
      <c r="GD392" s="306"/>
      <c r="GE392" s="306"/>
      <c r="GF392" s="306"/>
      <c r="GG392" s="306"/>
      <c r="GH392" s="306"/>
      <c r="GI392" s="306"/>
      <c r="GJ392" s="306"/>
      <c r="GK392" s="306"/>
      <c r="GL392" s="306"/>
      <c r="GM392" s="306"/>
      <c r="GN392" s="306"/>
      <c r="GO392" s="306"/>
      <c r="GP392" s="306"/>
      <c r="GQ392" s="306"/>
      <c r="GR392" s="306"/>
      <c r="GS392" s="306"/>
      <c r="GT392" s="306"/>
      <c r="GU392" s="306"/>
      <c r="GV392" s="306"/>
      <c r="GW392" s="306"/>
      <c r="GX392" s="306"/>
      <c r="GY392" s="306"/>
      <c r="GZ392" s="306"/>
      <c r="HA392" s="306"/>
      <c r="HB392" s="306"/>
      <c r="HC392" s="306"/>
      <c r="HD392" s="306"/>
      <c r="HE392" s="306"/>
      <c r="HF392" s="306"/>
      <c r="HG392" s="306"/>
      <c r="HH392" s="306"/>
      <c r="HI392" s="306"/>
      <c r="HJ392" s="306"/>
      <c r="HK392" s="306"/>
      <c r="HL392" s="306"/>
      <c r="HM392" s="306"/>
      <c r="HN392" s="306"/>
      <c r="HO392" s="306"/>
      <c r="HP392" s="306"/>
      <c r="HQ392" s="306"/>
      <c r="HR392" s="306"/>
      <c r="HS392" s="306"/>
      <c r="HT392" s="306"/>
      <c r="HU392" s="306"/>
      <c r="HV392" s="306"/>
      <c r="HW392" s="306"/>
      <c r="HX392" s="306"/>
      <c r="HY392" s="306"/>
      <c r="HZ392" s="306"/>
      <c r="IA392" s="306"/>
      <c r="IB392" s="306"/>
      <c r="IC392" s="306"/>
      <c r="ID392" s="306"/>
      <c r="IE392" s="306"/>
      <c r="IF392" s="306"/>
      <c r="IG392" s="306"/>
      <c r="IH392" s="306"/>
    </row>
    <row r="393" spans="1:242" s="219" customFormat="1" ht="15" customHeight="1" x14ac:dyDescent="0.3">
      <c r="A393" s="174">
        <v>8.0500000000000007</v>
      </c>
      <c r="B393" s="231"/>
      <c r="C393" s="232" t="e">
        <f>VLOOKUP(BD.PD8[[#This Row],[Pos]],[18]!PPto[#Data],3,FALSE)</f>
        <v>#REF!</v>
      </c>
      <c r="D393" s="174" t="s">
        <v>23</v>
      </c>
      <c r="E393" s="305" t="str">
        <f>IF(BD.PD8[[#This Row],[.]]="*",VLOOKUP(BD.PD8[[#This Row],[Pos]],[18]Presupuesto!A:H,7,FALSE),"")</f>
        <v/>
      </c>
      <c r="F393" s="506" t="s">
        <v>630</v>
      </c>
      <c r="G393" s="174"/>
      <c r="H393" s="174"/>
      <c r="I393" s="174" t="s">
        <v>1326</v>
      </c>
      <c r="J393" s="382">
        <v>1</v>
      </c>
      <c r="K393" s="174" t="s">
        <v>260</v>
      </c>
      <c r="L393" s="383">
        <f>IF(BD.PD8[[#This Row],[Mon]]="DOP",1,HLOOKUP(BD.PD8[[#This Row],[Mon]],Data!$J$1:$K$2,2,FALSE))</f>
        <v>1</v>
      </c>
      <c r="M393" s="384">
        <v>16000</v>
      </c>
      <c r="N393" s="243">
        <f>BD.PD8[[#This Row],[Cant.]]*BD.PD8[[#This Row],[ Tasa ]]*BD.PD8[[#This Row],[ Precio Und.]]</f>
        <v>16000</v>
      </c>
      <c r="O393" s="386">
        <v>0</v>
      </c>
      <c r="P393" s="243">
        <f>IF(BD.PD8[[#This Row],[Liquid. '[%']]]&lt;&gt;0,(BD.PD8[[#This Row],[Valor Neto '[DOP']]]*BD.PD8[[#This Row],[Liquid. '[%']]])+BD.PD8[[#This Row],[Valor Neto '[DOP']]],BD.PD8[[#This Row],[Valor Neto '[DOP']]])</f>
        <v>16000</v>
      </c>
      <c r="Q393" s="243">
        <f>BD.PD8[[#This Row],[Ppto. Orden Interna '[DOP']]]/HLOOKUP("USD",Data!$J$1:$K$2,2,FALSE)</f>
        <v>246.15384615384616</v>
      </c>
      <c r="R393" s="381" t="s">
        <v>600</v>
      </c>
      <c r="S393" s="387"/>
      <c r="T393" s="387"/>
      <c r="U393" s="492" t="s">
        <v>542</v>
      </c>
      <c r="V393" s="493">
        <v>801673</v>
      </c>
      <c r="W393" s="494" t="s">
        <v>601</v>
      </c>
      <c r="X393" s="495">
        <v>15</v>
      </c>
      <c r="Y393" s="388">
        <v>1</v>
      </c>
      <c r="Z393" s="243">
        <f>BD.PD8[[#This Row],[Av.P1 '[%']]]*BD.PD8[[#This Row],[Ppto. Orden Interna '[DOP']]]</f>
        <v>16000</v>
      </c>
      <c r="AA393" s="249"/>
      <c r="AB393" s="389"/>
      <c r="AC393" s="243">
        <f>BD.PD8[[#This Row],[Av.P2 '[%']]]*BD.PD8[[#This Row],[Ppto. Orden Interna '[DOP']]]</f>
        <v>0</v>
      </c>
      <c r="AD393" s="249"/>
      <c r="AE393" s="389"/>
      <c r="AF393" s="243">
        <f>BD.PD8[[#This Row],[Av.P3 '[%']]]*BD.PD8[[#This Row],[Ppto. Orden Interna '[DOP']]]</f>
        <v>0</v>
      </c>
      <c r="AG393" s="243"/>
      <c r="AH393" s="243"/>
      <c r="AI393" s="243"/>
      <c r="AJ393" s="243"/>
      <c r="AK393" s="243"/>
      <c r="AL393" s="243"/>
      <c r="AM393" s="496">
        <f>BD.PD8[[#This Row],[Pago 3]]+BD.PD8[[#This Row],[Pago 2]]+BD.PD8[[#This Row],[Pago 1]]</f>
        <v>16000</v>
      </c>
      <c r="AN393" s="308" t="s">
        <v>244</v>
      </c>
      <c r="AO393" s="308" t="s">
        <v>245</v>
      </c>
      <c r="AP393" s="308" t="s">
        <v>246</v>
      </c>
      <c r="AQ393" s="308" t="s">
        <v>247</v>
      </c>
      <c r="AR393" s="308">
        <v>594</v>
      </c>
      <c r="AS393" s="308" t="s">
        <v>248</v>
      </c>
      <c r="AT393" s="249" t="s">
        <v>1356</v>
      </c>
      <c r="AU393" s="306"/>
      <c r="AV393" s="306"/>
      <c r="AW393" s="306"/>
      <c r="AX393" s="306"/>
      <c r="AY393" s="306"/>
      <c r="AZ393" s="306"/>
      <c r="BA393" s="306"/>
      <c r="BB393" s="306"/>
      <c r="BC393" s="306"/>
      <c r="BD393" s="306"/>
      <c r="BE393" s="306"/>
      <c r="BF393" s="306"/>
      <c r="BG393" s="306"/>
      <c r="BH393" s="306"/>
      <c r="BI393" s="306"/>
      <c r="BJ393" s="306"/>
      <c r="BK393" s="306"/>
      <c r="BL393" s="306"/>
      <c r="BM393" s="306"/>
      <c r="BN393" s="306"/>
      <c r="BO393" s="306"/>
      <c r="BP393" s="306"/>
      <c r="BQ393" s="306"/>
      <c r="BR393" s="306"/>
      <c r="BS393" s="306"/>
      <c r="BT393" s="306"/>
      <c r="BU393" s="306"/>
      <c r="BV393" s="306"/>
      <c r="BW393" s="306"/>
      <c r="BX393" s="306"/>
      <c r="BY393" s="306"/>
      <c r="BZ393" s="306"/>
      <c r="CA393" s="306"/>
      <c r="CB393" s="306"/>
      <c r="CC393" s="306"/>
      <c r="CD393" s="306"/>
      <c r="CE393" s="306"/>
      <c r="CF393" s="306"/>
      <c r="CG393" s="306"/>
      <c r="CH393" s="306"/>
      <c r="CI393" s="306"/>
      <c r="CJ393" s="306"/>
      <c r="CK393" s="306"/>
      <c r="CL393" s="306"/>
      <c r="CM393" s="306"/>
      <c r="CN393" s="306"/>
      <c r="CO393" s="306"/>
      <c r="CP393" s="306"/>
      <c r="CQ393" s="306"/>
      <c r="CR393" s="306"/>
      <c r="CS393" s="306"/>
      <c r="CT393" s="306"/>
      <c r="CU393" s="306"/>
      <c r="CV393" s="306"/>
      <c r="CW393" s="306"/>
      <c r="CX393" s="306"/>
      <c r="CY393" s="306"/>
      <c r="CZ393" s="306"/>
      <c r="DA393" s="306"/>
      <c r="DB393" s="306"/>
      <c r="DC393" s="306"/>
      <c r="DD393" s="306"/>
      <c r="DE393" s="306"/>
      <c r="DF393" s="306"/>
      <c r="DG393" s="306"/>
      <c r="DH393" s="306"/>
      <c r="DI393" s="306"/>
      <c r="DJ393" s="306"/>
      <c r="DK393" s="306"/>
      <c r="DL393" s="306"/>
      <c r="DM393" s="306"/>
      <c r="DN393" s="306"/>
      <c r="DO393" s="306"/>
      <c r="DP393" s="306"/>
      <c r="DQ393" s="306"/>
      <c r="DR393" s="306"/>
      <c r="DS393" s="306"/>
      <c r="DT393" s="306"/>
      <c r="DU393" s="306"/>
      <c r="DV393" s="306"/>
      <c r="DW393" s="306"/>
      <c r="DX393" s="306"/>
      <c r="DY393" s="306"/>
      <c r="DZ393" s="306"/>
      <c r="EA393" s="306"/>
      <c r="EB393" s="306"/>
      <c r="EC393" s="306"/>
      <c r="ED393" s="306"/>
      <c r="EE393" s="306"/>
      <c r="EF393" s="306"/>
      <c r="EG393" s="306"/>
      <c r="EH393" s="306"/>
      <c r="EI393" s="306"/>
      <c r="EJ393" s="306"/>
      <c r="EK393" s="306"/>
      <c r="EL393" s="306"/>
      <c r="EM393" s="306"/>
      <c r="EN393" s="306"/>
      <c r="EO393" s="306"/>
      <c r="EP393" s="306"/>
      <c r="EQ393" s="306"/>
      <c r="ER393" s="306"/>
      <c r="ES393" s="306"/>
      <c r="ET393" s="306"/>
      <c r="EU393" s="306"/>
      <c r="EV393" s="306"/>
      <c r="EW393" s="306"/>
      <c r="EX393" s="306"/>
      <c r="EY393" s="306"/>
      <c r="EZ393" s="306"/>
      <c r="FA393" s="306"/>
      <c r="FB393" s="306"/>
      <c r="FC393" s="306"/>
      <c r="FD393" s="306"/>
      <c r="FE393" s="306"/>
      <c r="FF393" s="306"/>
      <c r="FG393" s="306"/>
      <c r="FH393" s="306"/>
      <c r="FI393" s="306"/>
      <c r="FJ393" s="306"/>
      <c r="FK393" s="306"/>
      <c r="FL393" s="306"/>
      <c r="FM393" s="306"/>
      <c r="FN393" s="306"/>
      <c r="FO393" s="306"/>
      <c r="FP393" s="306"/>
      <c r="FQ393" s="306"/>
      <c r="FR393" s="306"/>
      <c r="FS393" s="306"/>
      <c r="FT393" s="306"/>
      <c r="FU393" s="306"/>
      <c r="FV393" s="306"/>
      <c r="FW393" s="306"/>
      <c r="FX393" s="306"/>
      <c r="FY393" s="306"/>
      <c r="FZ393" s="306"/>
      <c r="GA393" s="306"/>
      <c r="GB393" s="306"/>
      <c r="GC393" s="306"/>
      <c r="GD393" s="306"/>
      <c r="GE393" s="306"/>
      <c r="GF393" s="306"/>
      <c r="GG393" s="306"/>
      <c r="GH393" s="306"/>
      <c r="GI393" s="306"/>
      <c r="GJ393" s="306"/>
      <c r="GK393" s="306"/>
      <c r="GL393" s="306"/>
      <c r="GM393" s="306"/>
      <c r="GN393" s="306"/>
      <c r="GO393" s="306"/>
      <c r="GP393" s="306"/>
      <c r="GQ393" s="306"/>
      <c r="GR393" s="306"/>
      <c r="GS393" s="306"/>
      <c r="GT393" s="306"/>
      <c r="GU393" s="306"/>
      <c r="GV393" s="306"/>
      <c r="GW393" s="306"/>
      <c r="GX393" s="306"/>
      <c r="GY393" s="306"/>
      <c r="GZ393" s="306"/>
      <c r="HA393" s="306"/>
      <c r="HB393" s="306"/>
      <c r="HC393" s="306"/>
      <c r="HD393" s="306"/>
      <c r="HE393" s="306"/>
      <c r="HF393" s="306"/>
      <c r="HG393" s="306"/>
      <c r="HH393" s="306"/>
      <c r="HI393" s="306"/>
      <c r="HJ393" s="306"/>
      <c r="HK393" s="306"/>
      <c r="HL393" s="306"/>
      <c r="HM393" s="306"/>
      <c r="HN393" s="306"/>
      <c r="HO393" s="306"/>
      <c r="HP393" s="306"/>
      <c r="HQ393" s="306"/>
      <c r="HR393" s="306"/>
      <c r="HS393" s="306"/>
      <c r="HT393" s="306"/>
      <c r="HU393" s="306"/>
      <c r="HV393" s="306"/>
      <c r="HW393" s="306"/>
      <c r="HX393" s="306"/>
      <c r="HY393" s="306"/>
      <c r="HZ393" s="306"/>
      <c r="IA393" s="306"/>
      <c r="IB393" s="306"/>
      <c r="IC393" s="306"/>
      <c r="ID393" s="306"/>
      <c r="IE393" s="306"/>
      <c r="IF393" s="306"/>
      <c r="IG393" s="306"/>
      <c r="IH393" s="306"/>
    </row>
    <row r="394" spans="1:242" s="219" customFormat="1" ht="15" customHeight="1" x14ac:dyDescent="0.3">
      <c r="A394" s="174">
        <v>8.0500000000000007</v>
      </c>
      <c r="B394" s="231"/>
      <c r="C394" s="232" t="e">
        <f>VLOOKUP(BD.PD8[[#This Row],[Pos]],[18]!PPto[#Data],3,FALSE)</f>
        <v>#REF!</v>
      </c>
      <c r="D394" s="174" t="s">
        <v>23</v>
      </c>
      <c r="E394" s="305" t="str">
        <f>IF(BD.PD8[[#This Row],[.]]="*",VLOOKUP(BD.PD8[[#This Row],[Pos]],[18]Presupuesto!A:H,7,FALSE),"")</f>
        <v/>
      </c>
      <c r="F394" s="506" t="s">
        <v>630</v>
      </c>
      <c r="G394" s="174"/>
      <c r="H394" s="174"/>
      <c r="I394" s="174" t="s">
        <v>1326</v>
      </c>
      <c r="J394" s="382">
        <v>1</v>
      </c>
      <c r="K394" s="174" t="s">
        <v>260</v>
      </c>
      <c r="L394" s="383">
        <f>IF(BD.PD8[[#This Row],[Mon]]="DOP",1,HLOOKUP(BD.PD8[[#This Row],[Mon]],Data!$J$1:$K$2,2,FALSE))</f>
        <v>1</v>
      </c>
      <c r="M394" s="384">
        <v>32800</v>
      </c>
      <c r="N394" s="243">
        <f>BD.PD8[[#This Row],[Cant.]]*BD.PD8[[#This Row],[ Tasa ]]*BD.PD8[[#This Row],[ Precio Und.]]</f>
        <v>32800</v>
      </c>
      <c r="O394" s="386">
        <v>0</v>
      </c>
      <c r="P394" s="243">
        <f>IF(BD.PD8[[#This Row],[Liquid. '[%']]]&lt;&gt;0,(BD.PD8[[#This Row],[Valor Neto '[DOP']]]*BD.PD8[[#This Row],[Liquid. '[%']]])+BD.PD8[[#This Row],[Valor Neto '[DOP']]],BD.PD8[[#This Row],[Valor Neto '[DOP']]])</f>
        <v>32800</v>
      </c>
      <c r="Q394" s="243">
        <f>BD.PD8[[#This Row],[Ppto. Orden Interna '[DOP']]]/HLOOKUP("USD",Data!$J$1:$K$2,2,FALSE)</f>
        <v>504.61538461538464</v>
      </c>
      <c r="R394" s="381" t="s">
        <v>620</v>
      </c>
      <c r="S394" s="387"/>
      <c r="T394" s="387"/>
      <c r="U394" s="492" t="s">
        <v>542</v>
      </c>
      <c r="V394" s="493">
        <v>801673</v>
      </c>
      <c r="W394" s="494" t="s">
        <v>337</v>
      </c>
      <c r="X394" s="495">
        <v>13</v>
      </c>
      <c r="Y394" s="388">
        <v>0.7</v>
      </c>
      <c r="Z394" s="243">
        <f>BD.PD8[[#This Row],[Av.P1 '[%']]]*BD.PD8[[#This Row],[Ppto. Orden Interna '[DOP']]]</f>
        <v>22960</v>
      </c>
      <c r="AA394" s="495">
        <v>15</v>
      </c>
      <c r="AB394" s="388">
        <v>0.3</v>
      </c>
      <c r="AC394" s="243">
        <f>BD.PD8[[#This Row],[Av.P2 '[%']]]*BD.PD8[[#This Row],[Ppto. Orden Interna '[DOP']]]</f>
        <v>9840</v>
      </c>
      <c r="AD394" s="249"/>
      <c r="AE394" s="389"/>
      <c r="AF394" s="243">
        <f>BD.PD8[[#This Row],[Av.P3 '[%']]]*BD.PD8[[#This Row],[Ppto. Orden Interna '[DOP']]]</f>
        <v>0</v>
      </c>
      <c r="AG394" s="243"/>
      <c r="AH394" s="243"/>
      <c r="AI394" s="243"/>
      <c r="AJ394" s="243"/>
      <c r="AK394" s="243"/>
      <c r="AL394" s="243"/>
      <c r="AM394" s="496">
        <f>BD.PD8[[#This Row],[Pago 3]]+BD.PD8[[#This Row],[Pago 2]]+BD.PD8[[#This Row],[Pago 1]]</f>
        <v>32800</v>
      </c>
      <c r="AN394" s="308" t="s">
        <v>244</v>
      </c>
      <c r="AO394" s="308" t="s">
        <v>245</v>
      </c>
      <c r="AP394" s="308" t="s">
        <v>246</v>
      </c>
      <c r="AQ394" s="308" t="s">
        <v>247</v>
      </c>
      <c r="AR394" s="308">
        <v>594</v>
      </c>
      <c r="AS394" s="308" t="s">
        <v>248</v>
      </c>
      <c r="AT394" s="249" t="s">
        <v>1356</v>
      </c>
      <c r="AU394" s="306"/>
      <c r="AV394" s="306"/>
      <c r="AW394" s="306"/>
      <c r="AX394" s="306"/>
      <c r="AY394" s="306"/>
      <c r="AZ394" s="306"/>
      <c r="BA394" s="306"/>
      <c r="BB394" s="306"/>
      <c r="BC394" s="306"/>
      <c r="BD394" s="306"/>
      <c r="BE394" s="306"/>
      <c r="BF394" s="306"/>
      <c r="BG394" s="306"/>
      <c r="BH394" s="306"/>
      <c r="BI394" s="306"/>
      <c r="BJ394" s="306"/>
      <c r="BK394" s="306"/>
      <c r="BL394" s="306"/>
      <c r="BM394" s="306"/>
      <c r="BN394" s="306"/>
      <c r="BO394" s="306"/>
      <c r="BP394" s="306"/>
      <c r="BQ394" s="306"/>
      <c r="BR394" s="306"/>
      <c r="BS394" s="306"/>
      <c r="BT394" s="306"/>
      <c r="BU394" s="306"/>
      <c r="BV394" s="306"/>
      <c r="BW394" s="306"/>
      <c r="BX394" s="306"/>
      <c r="BY394" s="306"/>
      <c r="BZ394" s="306"/>
      <c r="CA394" s="306"/>
      <c r="CB394" s="306"/>
      <c r="CC394" s="306"/>
      <c r="CD394" s="306"/>
      <c r="CE394" s="306"/>
      <c r="CF394" s="306"/>
      <c r="CG394" s="306"/>
      <c r="CH394" s="306"/>
      <c r="CI394" s="306"/>
      <c r="CJ394" s="306"/>
      <c r="CK394" s="306"/>
      <c r="CL394" s="306"/>
      <c r="CM394" s="306"/>
      <c r="CN394" s="306"/>
      <c r="CO394" s="306"/>
      <c r="CP394" s="306"/>
      <c r="CQ394" s="306"/>
      <c r="CR394" s="306"/>
      <c r="CS394" s="306"/>
      <c r="CT394" s="306"/>
      <c r="CU394" s="306"/>
      <c r="CV394" s="306"/>
      <c r="CW394" s="306"/>
      <c r="CX394" s="306"/>
      <c r="CY394" s="306"/>
      <c r="CZ394" s="306"/>
      <c r="DA394" s="306"/>
      <c r="DB394" s="306"/>
      <c r="DC394" s="306"/>
      <c r="DD394" s="306"/>
      <c r="DE394" s="306"/>
      <c r="DF394" s="306"/>
      <c r="DG394" s="306"/>
      <c r="DH394" s="306"/>
      <c r="DI394" s="306"/>
      <c r="DJ394" s="306"/>
      <c r="DK394" s="306"/>
      <c r="DL394" s="306"/>
      <c r="DM394" s="306"/>
      <c r="DN394" s="306"/>
      <c r="DO394" s="306"/>
      <c r="DP394" s="306"/>
      <c r="DQ394" s="306"/>
      <c r="DR394" s="306"/>
      <c r="DS394" s="306"/>
      <c r="DT394" s="306"/>
      <c r="DU394" s="306"/>
      <c r="DV394" s="306"/>
      <c r="DW394" s="306"/>
      <c r="DX394" s="306"/>
      <c r="DY394" s="306"/>
      <c r="DZ394" s="306"/>
      <c r="EA394" s="306"/>
      <c r="EB394" s="306"/>
      <c r="EC394" s="306"/>
      <c r="ED394" s="306"/>
      <c r="EE394" s="306"/>
      <c r="EF394" s="306"/>
      <c r="EG394" s="306"/>
      <c r="EH394" s="306"/>
      <c r="EI394" s="306"/>
      <c r="EJ394" s="306"/>
      <c r="EK394" s="306"/>
      <c r="EL394" s="306"/>
      <c r="EM394" s="306"/>
      <c r="EN394" s="306"/>
      <c r="EO394" s="306"/>
      <c r="EP394" s="306"/>
      <c r="EQ394" s="306"/>
      <c r="ER394" s="306"/>
      <c r="ES394" s="306"/>
      <c r="ET394" s="306"/>
      <c r="EU394" s="306"/>
      <c r="EV394" s="306"/>
      <c r="EW394" s="306"/>
      <c r="EX394" s="306"/>
      <c r="EY394" s="306"/>
      <c r="EZ394" s="306"/>
      <c r="FA394" s="306"/>
      <c r="FB394" s="306"/>
      <c r="FC394" s="306"/>
      <c r="FD394" s="306"/>
      <c r="FE394" s="306"/>
      <c r="FF394" s="306"/>
      <c r="FG394" s="306"/>
      <c r="FH394" s="306"/>
      <c r="FI394" s="306"/>
      <c r="FJ394" s="306"/>
      <c r="FK394" s="306"/>
      <c r="FL394" s="306"/>
      <c r="FM394" s="306"/>
      <c r="FN394" s="306"/>
      <c r="FO394" s="306"/>
      <c r="FP394" s="306"/>
      <c r="FQ394" s="306"/>
      <c r="FR394" s="306"/>
      <c r="FS394" s="306"/>
      <c r="FT394" s="306"/>
      <c r="FU394" s="306"/>
      <c r="FV394" s="306"/>
      <c r="FW394" s="306"/>
      <c r="FX394" s="306"/>
      <c r="FY394" s="306"/>
      <c r="FZ394" s="306"/>
      <c r="GA394" s="306"/>
      <c r="GB394" s="306"/>
      <c r="GC394" s="306"/>
      <c r="GD394" s="306"/>
      <c r="GE394" s="306"/>
      <c r="GF394" s="306"/>
      <c r="GG394" s="306"/>
      <c r="GH394" s="306"/>
      <c r="GI394" s="306"/>
      <c r="GJ394" s="306"/>
      <c r="GK394" s="306"/>
      <c r="GL394" s="306"/>
      <c r="GM394" s="306"/>
      <c r="GN394" s="306"/>
      <c r="GO394" s="306"/>
      <c r="GP394" s="306"/>
      <c r="GQ394" s="306"/>
      <c r="GR394" s="306"/>
      <c r="GS394" s="306"/>
      <c r="GT394" s="306"/>
      <c r="GU394" s="306"/>
      <c r="GV394" s="306"/>
      <c r="GW394" s="306"/>
      <c r="GX394" s="306"/>
      <c r="GY394" s="306"/>
      <c r="GZ394" s="306"/>
      <c r="HA394" s="306"/>
      <c r="HB394" s="306"/>
      <c r="HC394" s="306"/>
      <c r="HD394" s="306"/>
      <c r="HE394" s="306"/>
      <c r="HF394" s="306"/>
      <c r="HG394" s="306"/>
      <c r="HH394" s="306"/>
      <c r="HI394" s="306"/>
      <c r="HJ394" s="306"/>
      <c r="HK394" s="306"/>
      <c r="HL394" s="306"/>
      <c r="HM394" s="306"/>
      <c r="HN394" s="306"/>
      <c r="HO394" s="306"/>
      <c r="HP394" s="306"/>
      <c r="HQ394" s="306"/>
      <c r="HR394" s="306"/>
      <c r="HS394" s="306"/>
      <c r="HT394" s="306"/>
      <c r="HU394" s="306"/>
      <c r="HV394" s="306"/>
      <c r="HW394" s="306"/>
      <c r="HX394" s="306"/>
      <c r="HY394" s="306"/>
      <c r="HZ394" s="306"/>
      <c r="IA394" s="306"/>
      <c r="IB394" s="306"/>
      <c r="IC394" s="306"/>
      <c r="ID394" s="306"/>
      <c r="IE394" s="306"/>
      <c r="IF394" s="306"/>
      <c r="IG394" s="306"/>
      <c r="IH394" s="306"/>
    </row>
    <row r="395" spans="1:242" s="219" customFormat="1" ht="15" customHeight="1" x14ac:dyDescent="0.3">
      <c r="A395" s="174">
        <v>8.0500000000000007</v>
      </c>
      <c r="B395" s="231"/>
      <c r="C395" s="232" t="e">
        <f>VLOOKUP(BD.PD8[[#This Row],[Pos]],[18]!PPto[#Data],3,FALSE)</f>
        <v>#REF!</v>
      </c>
      <c r="D395" s="511" t="s">
        <v>23</v>
      </c>
      <c r="E395" s="305" t="str">
        <f>IF(BD.PD8[[#This Row],[.]]="*",VLOOKUP(BD.PD8[[#This Row],[Pos]],[18]Presupuesto!A:H,7,FALSE),"")</f>
        <v/>
      </c>
      <c r="F395" s="506" t="s">
        <v>631</v>
      </c>
      <c r="G395" s="511"/>
      <c r="H395" s="511"/>
      <c r="I395" s="174" t="s">
        <v>1326</v>
      </c>
      <c r="J395" s="512">
        <v>1</v>
      </c>
      <c r="K395" s="174" t="s">
        <v>260</v>
      </c>
      <c r="L395" s="383">
        <f>IF(BD.PD8[[#This Row],[Mon]]="DOP",1,HLOOKUP(BD.PD8[[#This Row],[Mon]],Data!$J$1:$K$2,2,FALSE))</f>
        <v>1</v>
      </c>
      <c r="M395" s="384">
        <v>16300</v>
      </c>
      <c r="N395" s="243">
        <f>BD.PD8[[#This Row],[Cant.]]*BD.PD8[[#This Row],[ Tasa ]]*BD.PD8[[#This Row],[ Precio Und.]]</f>
        <v>16300</v>
      </c>
      <c r="O395" s="386">
        <v>0</v>
      </c>
      <c r="P395" s="243">
        <f>IF(BD.PD8[[#This Row],[Liquid. '[%']]]&lt;&gt;0,(BD.PD8[[#This Row],[Valor Neto '[DOP']]]*BD.PD8[[#This Row],[Liquid. '[%']]])+BD.PD8[[#This Row],[Valor Neto '[DOP']]],BD.PD8[[#This Row],[Valor Neto '[DOP']]])</f>
        <v>16300</v>
      </c>
      <c r="Q395" s="243">
        <f>BD.PD8[[#This Row],[Ppto. Orden Interna '[DOP']]]/HLOOKUP("USD",Data!$J$1:$K$2,2,FALSE)</f>
        <v>250.76923076923077</v>
      </c>
      <c r="R395" s="381" t="s">
        <v>632</v>
      </c>
      <c r="S395" s="387"/>
      <c r="T395" s="387"/>
      <c r="U395" s="492" t="s">
        <v>542</v>
      </c>
      <c r="V395" s="493">
        <v>801673</v>
      </c>
      <c r="W395" s="494" t="s">
        <v>633</v>
      </c>
      <c r="X395" s="495">
        <v>15</v>
      </c>
      <c r="Y395" s="388">
        <v>1</v>
      </c>
      <c r="Z395" s="243">
        <f>BD.PD8[[#This Row],[Av.P1 '[%']]]*BD.PD8[[#This Row],[Ppto. Orden Interna '[DOP']]]</f>
        <v>16300</v>
      </c>
      <c r="AA395" s="249"/>
      <c r="AB395" s="389"/>
      <c r="AC395" s="243">
        <f>BD.PD8[[#This Row],[Av.P2 '[%']]]*BD.PD8[[#This Row],[Ppto. Orden Interna '[DOP']]]</f>
        <v>0</v>
      </c>
      <c r="AD395" s="249"/>
      <c r="AE395" s="389"/>
      <c r="AF395" s="243">
        <f>BD.PD8[[#This Row],[Av.P3 '[%']]]*BD.PD8[[#This Row],[Ppto. Orden Interna '[DOP']]]</f>
        <v>0</v>
      </c>
      <c r="AG395" s="243"/>
      <c r="AH395" s="243"/>
      <c r="AI395" s="243"/>
      <c r="AJ395" s="243"/>
      <c r="AK395" s="243"/>
      <c r="AL395" s="243"/>
      <c r="AM395" s="496">
        <f>BD.PD8[[#This Row],[Pago 3]]+BD.PD8[[#This Row],[Pago 2]]+BD.PD8[[#This Row],[Pago 1]]</f>
        <v>16300</v>
      </c>
      <c r="AN395" s="308" t="s">
        <v>244</v>
      </c>
      <c r="AO395" s="308" t="s">
        <v>245</v>
      </c>
      <c r="AP395" s="308" t="s">
        <v>246</v>
      </c>
      <c r="AQ395" s="308" t="s">
        <v>247</v>
      </c>
      <c r="AR395" s="308">
        <v>594</v>
      </c>
      <c r="AS395" s="308" t="s">
        <v>248</v>
      </c>
      <c r="AT395" s="249" t="s">
        <v>1356</v>
      </c>
      <c r="AU395" s="306"/>
      <c r="AV395" s="306"/>
      <c r="AW395" s="306"/>
      <c r="AX395" s="306"/>
      <c r="AY395" s="306"/>
      <c r="AZ395" s="306"/>
      <c r="BA395" s="306"/>
      <c r="BB395" s="306"/>
      <c r="BC395" s="306"/>
      <c r="BD395" s="306"/>
      <c r="BE395" s="306"/>
      <c r="BF395" s="306"/>
      <c r="BG395" s="306"/>
      <c r="BH395" s="306"/>
      <c r="BI395" s="306"/>
      <c r="BJ395" s="306"/>
      <c r="BK395" s="306"/>
      <c r="BL395" s="306"/>
      <c r="BM395" s="306"/>
      <c r="BN395" s="306"/>
      <c r="BO395" s="306"/>
      <c r="BP395" s="306"/>
      <c r="BQ395" s="306"/>
      <c r="BR395" s="306"/>
      <c r="BS395" s="306"/>
      <c r="BT395" s="306"/>
      <c r="BU395" s="306"/>
      <c r="BV395" s="306"/>
      <c r="BW395" s="306"/>
      <c r="BX395" s="306"/>
      <c r="BY395" s="306"/>
      <c r="BZ395" s="306"/>
      <c r="CA395" s="306"/>
      <c r="CB395" s="306"/>
      <c r="CC395" s="306"/>
      <c r="CD395" s="306"/>
      <c r="CE395" s="306"/>
      <c r="CF395" s="306"/>
      <c r="CG395" s="306"/>
      <c r="CH395" s="306"/>
      <c r="CI395" s="306"/>
      <c r="CJ395" s="306"/>
      <c r="CK395" s="306"/>
      <c r="CL395" s="306"/>
      <c r="CM395" s="306"/>
      <c r="CN395" s="306"/>
      <c r="CO395" s="306"/>
      <c r="CP395" s="306"/>
      <c r="CQ395" s="306"/>
      <c r="CR395" s="306"/>
      <c r="CS395" s="306"/>
      <c r="CT395" s="306"/>
      <c r="CU395" s="306"/>
      <c r="CV395" s="306"/>
      <c r="CW395" s="306"/>
      <c r="CX395" s="306"/>
      <c r="CY395" s="306"/>
      <c r="CZ395" s="306"/>
      <c r="DA395" s="306"/>
      <c r="DB395" s="306"/>
      <c r="DC395" s="306"/>
      <c r="DD395" s="306"/>
      <c r="DE395" s="306"/>
      <c r="DF395" s="306"/>
      <c r="DG395" s="306"/>
      <c r="DH395" s="306"/>
      <c r="DI395" s="306"/>
      <c r="DJ395" s="306"/>
      <c r="DK395" s="306"/>
      <c r="DL395" s="306"/>
      <c r="DM395" s="306"/>
      <c r="DN395" s="306"/>
      <c r="DO395" s="306"/>
      <c r="DP395" s="306"/>
      <c r="DQ395" s="306"/>
      <c r="DR395" s="306"/>
      <c r="DS395" s="306"/>
      <c r="DT395" s="306"/>
      <c r="DU395" s="306"/>
      <c r="DV395" s="306"/>
      <c r="DW395" s="306"/>
      <c r="DX395" s="306"/>
      <c r="DY395" s="306"/>
      <c r="DZ395" s="306"/>
      <c r="EA395" s="306"/>
      <c r="EB395" s="306"/>
      <c r="EC395" s="306"/>
      <c r="ED395" s="306"/>
      <c r="EE395" s="306"/>
      <c r="EF395" s="306"/>
      <c r="EG395" s="306"/>
      <c r="EH395" s="306"/>
      <c r="EI395" s="306"/>
      <c r="EJ395" s="306"/>
      <c r="EK395" s="306"/>
      <c r="EL395" s="306"/>
      <c r="EM395" s="306"/>
      <c r="EN395" s="306"/>
      <c r="EO395" s="306"/>
      <c r="EP395" s="306"/>
      <c r="EQ395" s="306"/>
      <c r="ER395" s="306"/>
      <c r="ES395" s="306"/>
      <c r="ET395" s="306"/>
      <c r="EU395" s="306"/>
      <c r="EV395" s="306"/>
      <c r="EW395" s="306"/>
      <c r="EX395" s="306"/>
      <c r="EY395" s="306"/>
      <c r="EZ395" s="306"/>
      <c r="FA395" s="306"/>
      <c r="FB395" s="306"/>
      <c r="FC395" s="306"/>
      <c r="FD395" s="306"/>
      <c r="FE395" s="306"/>
      <c r="FF395" s="306"/>
      <c r="FG395" s="306"/>
      <c r="FH395" s="306"/>
      <c r="FI395" s="306"/>
      <c r="FJ395" s="306"/>
      <c r="FK395" s="306"/>
      <c r="FL395" s="306"/>
      <c r="FM395" s="306"/>
      <c r="FN395" s="306"/>
      <c r="FO395" s="306"/>
      <c r="FP395" s="306"/>
      <c r="FQ395" s="306"/>
      <c r="FR395" s="306"/>
      <c r="FS395" s="306"/>
      <c r="FT395" s="306"/>
      <c r="FU395" s="306"/>
      <c r="FV395" s="306"/>
      <c r="FW395" s="306"/>
      <c r="FX395" s="306"/>
      <c r="FY395" s="306"/>
      <c r="FZ395" s="306"/>
      <c r="GA395" s="306"/>
      <c r="GB395" s="306"/>
      <c r="GC395" s="306"/>
      <c r="GD395" s="306"/>
      <c r="GE395" s="306"/>
      <c r="GF395" s="306"/>
      <c r="GG395" s="306"/>
      <c r="GH395" s="306"/>
      <c r="GI395" s="306"/>
      <c r="GJ395" s="306"/>
      <c r="GK395" s="306"/>
      <c r="GL395" s="306"/>
      <c r="GM395" s="306"/>
      <c r="GN395" s="306"/>
      <c r="GO395" s="306"/>
      <c r="GP395" s="306"/>
      <c r="GQ395" s="306"/>
      <c r="GR395" s="306"/>
      <c r="GS395" s="306"/>
      <c r="GT395" s="306"/>
      <c r="GU395" s="306"/>
      <c r="GV395" s="306"/>
      <c r="GW395" s="306"/>
      <c r="GX395" s="306"/>
      <c r="GY395" s="306"/>
      <c r="GZ395" s="306"/>
      <c r="HA395" s="306"/>
      <c r="HB395" s="306"/>
      <c r="HC395" s="306"/>
      <c r="HD395" s="306"/>
      <c r="HE395" s="306"/>
      <c r="HF395" s="306"/>
      <c r="HG395" s="306"/>
      <c r="HH395" s="306"/>
      <c r="HI395" s="306"/>
      <c r="HJ395" s="306"/>
      <c r="HK395" s="306"/>
      <c r="HL395" s="306"/>
      <c r="HM395" s="306"/>
      <c r="HN395" s="306"/>
      <c r="HO395" s="306"/>
      <c r="HP395" s="306"/>
      <c r="HQ395" s="306"/>
      <c r="HR395" s="306"/>
      <c r="HS395" s="306"/>
      <c r="HT395" s="306"/>
      <c r="HU395" s="306"/>
      <c r="HV395" s="306"/>
      <c r="HW395" s="306"/>
      <c r="HX395" s="306"/>
      <c r="HY395" s="306"/>
      <c r="HZ395" s="306"/>
      <c r="IA395" s="306"/>
      <c r="IB395" s="306"/>
      <c r="IC395" s="306"/>
      <c r="ID395" s="306"/>
      <c r="IE395" s="306"/>
      <c r="IF395" s="306"/>
      <c r="IG395" s="306"/>
      <c r="IH395" s="306"/>
    </row>
    <row r="396" spans="1:242" s="219" customFormat="1" ht="15" customHeight="1" x14ac:dyDescent="0.3">
      <c r="A396" s="174">
        <v>8.0500000000000007</v>
      </c>
      <c r="B396" s="231"/>
      <c r="C396" s="232" t="e">
        <f>VLOOKUP(BD.PD8[[#This Row],[Pos]],[18]!PPto[#Data],3,FALSE)</f>
        <v>#REF!</v>
      </c>
      <c r="D396" s="174" t="s">
        <v>23</v>
      </c>
      <c r="E396" s="305" t="str">
        <f>IF(BD.PD8[[#This Row],[.]]="*",VLOOKUP(BD.PD8[[#This Row],[Pos]],[18]Presupuesto!A:H,7,FALSE),"")</f>
        <v/>
      </c>
      <c r="F396" s="506" t="s">
        <v>634</v>
      </c>
      <c r="G396" s="174"/>
      <c r="H396" s="174"/>
      <c r="I396" s="174" t="s">
        <v>1326</v>
      </c>
      <c r="J396" s="382">
        <v>1</v>
      </c>
      <c r="K396" s="174" t="s">
        <v>260</v>
      </c>
      <c r="L396" s="383">
        <f>IF(BD.PD8[[#This Row],[Mon]]="DOP",1,HLOOKUP(BD.PD8[[#This Row],[Mon]],Data!$J$1:$K$2,2,FALSE))</f>
        <v>1</v>
      </c>
      <c r="M396" s="384">
        <v>36260</v>
      </c>
      <c r="N396" s="243">
        <f>BD.PD8[[#This Row],[Cant.]]*BD.PD8[[#This Row],[ Tasa ]]*BD.PD8[[#This Row],[ Precio Und.]]</f>
        <v>36260</v>
      </c>
      <c r="O396" s="386">
        <v>0</v>
      </c>
      <c r="P396" s="243">
        <f>IF(BD.PD8[[#This Row],[Liquid. '[%']]]&lt;&gt;0,(BD.PD8[[#This Row],[Valor Neto '[DOP']]]*BD.PD8[[#This Row],[Liquid. '[%']]])+BD.PD8[[#This Row],[Valor Neto '[DOP']]],BD.PD8[[#This Row],[Valor Neto '[DOP']]])</f>
        <v>36260</v>
      </c>
      <c r="Q396" s="243">
        <f>BD.PD8[[#This Row],[Ppto. Orden Interna '[DOP']]]/HLOOKUP("USD",Data!$J$1:$K$2,2,FALSE)</f>
        <v>557.84615384615381</v>
      </c>
      <c r="R396" s="381" t="s">
        <v>565</v>
      </c>
      <c r="S396" s="387"/>
      <c r="T396" s="387"/>
      <c r="U396" s="492" t="s">
        <v>542</v>
      </c>
      <c r="V396" s="493">
        <v>801673</v>
      </c>
      <c r="W396" s="494" t="s">
        <v>337</v>
      </c>
      <c r="X396" s="495">
        <v>13</v>
      </c>
      <c r="Y396" s="388">
        <v>0.7</v>
      </c>
      <c r="Z396" s="243">
        <f>BD.PD8[[#This Row],[Av.P1 '[%']]]*BD.PD8[[#This Row],[Ppto. Orden Interna '[DOP']]]</f>
        <v>25382</v>
      </c>
      <c r="AA396" s="495">
        <v>15</v>
      </c>
      <c r="AB396" s="388">
        <v>0.3</v>
      </c>
      <c r="AC396" s="243">
        <f>BD.PD8[[#This Row],[Av.P2 '[%']]]*BD.PD8[[#This Row],[Ppto. Orden Interna '[DOP']]]</f>
        <v>10878</v>
      </c>
      <c r="AD396" s="249"/>
      <c r="AE396" s="389"/>
      <c r="AF396" s="243">
        <f>BD.PD8[[#This Row],[Av.P3 '[%']]]*BD.PD8[[#This Row],[Ppto. Orden Interna '[DOP']]]</f>
        <v>0</v>
      </c>
      <c r="AG396" s="243"/>
      <c r="AH396" s="243"/>
      <c r="AI396" s="243"/>
      <c r="AJ396" s="243"/>
      <c r="AK396" s="243"/>
      <c r="AL396" s="243"/>
      <c r="AM396" s="496">
        <f>BD.PD8[[#This Row],[Pago 3]]+BD.PD8[[#This Row],[Pago 2]]+BD.PD8[[#This Row],[Pago 1]]</f>
        <v>36260</v>
      </c>
      <c r="AN396" s="308" t="s">
        <v>244</v>
      </c>
      <c r="AO396" s="308" t="s">
        <v>245</v>
      </c>
      <c r="AP396" s="308" t="s">
        <v>246</v>
      </c>
      <c r="AQ396" s="308" t="s">
        <v>247</v>
      </c>
      <c r="AR396" s="308">
        <v>594</v>
      </c>
      <c r="AS396" s="308" t="s">
        <v>248</v>
      </c>
      <c r="AT396" s="249" t="s">
        <v>1356</v>
      </c>
      <c r="AU396" s="306"/>
      <c r="AV396" s="306"/>
      <c r="AW396" s="306"/>
      <c r="AX396" s="306"/>
      <c r="AY396" s="306"/>
      <c r="AZ396" s="306"/>
      <c r="BA396" s="306"/>
      <c r="BB396" s="306"/>
      <c r="BC396" s="306"/>
      <c r="BD396" s="306"/>
      <c r="BE396" s="306"/>
      <c r="BF396" s="306"/>
      <c r="BG396" s="306"/>
      <c r="BH396" s="306"/>
      <c r="BI396" s="306"/>
      <c r="BJ396" s="306"/>
      <c r="BK396" s="306"/>
      <c r="BL396" s="306"/>
      <c r="BM396" s="306"/>
      <c r="BN396" s="306"/>
      <c r="BO396" s="306"/>
      <c r="BP396" s="306"/>
      <c r="BQ396" s="306"/>
      <c r="BR396" s="306"/>
      <c r="BS396" s="306"/>
      <c r="BT396" s="306"/>
      <c r="BU396" s="306"/>
      <c r="BV396" s="306"/>
      <c r="BW396" s="306"/>
      <c r="BX396" s="306"/>
      <c r="BY396" s="306"/>
      <c r="BZ396" s="306"/>
      <c r="CA396" s="306"/>
      <c r="CB396" s="306"/>
      <c r="CC396" s="306"/>
      <c r="CD396" s="306"/>
      <c r="CE396" s="306"/>
      <c r="CF396" s="306"/>
      <c r="CG396" s="306"/>
      <c r="CH396" s="306"/>
      <c r="CI396" s="306"/>
      <c r="CJ396" s="306"/>
      <c r="CK396" s="306"/>
      <c r="CL396" s="306"/>
      <c r="CM396" s="306"/>
      <c r="CN396" s="306"/>
      <c r="CO396" s="306"/>
      <c r="CP396" s="306"/>
      <c r="CQ396" s="306"/>
      <c r="CR396" s="306"/>
      <c r="CS396" s="306"/>
      <c r="CT396" s="306"/>
      <c r="CU396" s="306"/>
      <c r="CV396" s="306"/>
      <c r="CW396" s="306"/>
      <c r="CX396" s="306"/>
      <c r="CY396" s="306"/>
      <c r="CZ396" s="306"/>
      <c r="DA396" s="306"/>
      <c r="DB396" s="306"/>
      <c r="DC396" s="306"/>
      <c r="DD396" s="306"/>
      <c r="DE396" s="306"/>
      <c r="DF396" s="306"/>
      <c r="DG396" s="306"/>
      <c r="DH396" s="306"/>
      <c r="DI396" s="306"/>
      <c r="DJ396" s="306"/>
      <c r="DK396" s="306"/>
      <c r="DL396" s="306"/>
      <c r="DM396" s="306"/>
      <c r="DN396" s="306"/>
      <c r="DO396" s="306"/>
      <c r="DP396" s="306"/>
      <c r="DQ396" s="306"/>
      <c r="DR396" s="306"/>
      <c r="DS396" s="306"/>
      <c r="DT396" s="306"/>
      <c r="DU396" s="306"/>
      <c r="DV396" s="306"/>
      <c r="DW396" s="306"/>
      <c r="DX396" s="306"/>
      <c r="DY396" s="306"/>
      <c r="DZ396" s="306"/>
      <c r="EA396" s="306"/>
      <c r="EB396" s="306"/>
      <c r="EC396" s="306"/>
      <c r="ED396" s="306"/>
      <c r="EE396" s="306"/>
      <c r="EF396" s="306"/>
      <c r="EG396" s="306"/>
      <c r="EH396" s="306"/>
      <c r="EI396" s="306"/>
      <c r="EJ396" s="306"/>
      <c r="EK396" s="306"/>
      <c r="EL396" s="306"/>
      <c r="EM396" s="306"/>
      <c r="EN396" s="306"/>
      <c r="EO396" s="306"/>
      <c r="EP396" s="306"/>
      <c r="EQ396" s="306"/>
      <c r="ER396" s="306"/>
      <c r="ES396" s="306"/>
      <c r="ET396" s="306"/>
      <c r="EU396" s="306"/>
      <c r="EV396" s="306"/>
      <c r="EW396" s="306"/>
      <c r="EX396" s="306"/>
      <c r="EY396" s="306"/>
      <c r="EZ396" s="306"/>
      <c r="FA396" s="306"/>
      <c r="FB396" s="306"/>
      <c r="FC396" s="306"/>
      <c r="FD396" s="306"/>
      <c r="FE396" s="306"/>
      <c r="FF396" s="306"/>
      <c r="FG396" s="306"/>
      <c r="FH396" s="306"/>
      <c r="FI396" s="306"/>
      <c r="FJ396" s="306"/>
      <c r="FK396" s="306"/>
      <c r="FL396" s="306"/>
      <c r="FM396" s="306"/>
      <c r="FN396" s="306"/>
      <c r="FO396" s="306"/>
      <c r="FP396" s="306"/>
      <c r="FQ396" s="306"/>
      <c r="FR396" s="306"/>
      <c r="FS396" s="306"/>
      <c r="FT396" s="306"/>
      <c r="FU396" s="306"/>
      <c r="FV396" s="306"/>
      <c r="FW396" s="306"/>
      <c r="FX396" s="306"/>
      <c r="FY396" s="306"/>
      <c r="FZ396" s="306"/>
      <c r="GA396" s="306"/>
      <c r="GB396" s="306"/>
      <c r="GC396" s="306"/>
      <c r="GD396" s="306"/>
      <c r="GE396" s="306"/>
      <c r="GF396" s="306"/>
      <c r="GG396" s="306"/>
      <c r="GH396" s="306"/>
      <c r="GI396" s="306"/>
      <c r="GJ396" s="306"/>
      <c r="GK396" s="306"/>
      <c r="GL396" s="306"/>
      <c r="GM396" s="306"/>
      <c r="GN396" s="306"/>
      <c r="GO396" s="306"/>
      <c r="GP396" s="306"/>
      <c r="GQ396" s="306"/>
      <c r="GR396" s="306"/>
      <c r="GS396" s="306"/>
      <c r="GT396" s="306"/>
      <c r="GU396" s="306"/>
      <c r="GV396" s="306"/>
      <c r="GW396" s="306"/>
      <c r="GX396" s="306"/>
      <c r="GY396" s="306"/>
      <c r="GZ396" s="306"/>
      <c r="HA396" s="306"/>
      <c r="HB396" s="306"/>
      <c r="HC396" s="306"/>
      <c r="HD396" s="306"/>
      <c r="HE396" s="306"/>
      <c r="HF396" s="306"/>
      <c r="HG396" s="306"/>
      <c r="HH396" s="306"/>
      <c r="HI396" s="306"/>
      <c r="HJ396" s="306"/>
      <c r="HK396" s="306"/>
      <c r="HL396" s="306"/>
      <c r="HM396" s="306"/>
      <c r="HN396" s="306"/>
      <c r="HO396" s="306"/>
      <c r="HP396" s="306"/>
      <c r="HQ396" s="306"/>
      <c r="HR396" s="306"/>
      <c r="HS396" s="306"/>
      <c r="HT396" s="306"/>
      <c r="HU396" s="306"/>
      <c r="HV396" s="306"/>
      <c r="HW396" s="306"/>
      <c r="HX396" s="306"/>
      <c r="HY396" s="306"/>
      <c r="HZ396" s="306"/>
      <c r="IA396" s="306"/>
      <c r="IB396" s="306"/>
      <c r="IC396" s="306"/>
      <c r="ID396" s="306"/>
      <c r="IE396" s="306"/>
      <c r="IF396" s="306"/>
      <c r="IG396" s="306"/>
      <c r="IH396" s="306"/>
    </row>
    <row r="397" spans="1:242" s="219" customFormat="1" ht="15" customHeight="1" x14ac:dyDescent="0.3">
      <c r="A397" s="174">
        <v>8.0500000000000007</v>
      </c>
      <c r="B397" s="231"/>
      <c r="C397" s="232" t="e">
        <f>VLOOKUP(BD.PD8[[#This Row],[Pos]],[18]!PPto[#Data],3,FALSE)</f>
        <v>#REF!</v>
      </c>
      <c r="D397" s="174" t="s">
        <v>23</v>
      </c>
      <c r="E397" s="305" t="str">
        <f>IF(BD.PD8[[#This Row],[.]]="*",VLOOKUP(BD.PD8[[#This Row],[Pos]],[18]Presupuesto!A:H,7,FALSE),"")</f>
        <v/>
      </c>
      <c r="F397" s="507" t="s">
        <v>635</v>
      </c>
      <c r="G397" s="174"/>
      <c r="H397" s="174"/>
      <c r="I397" s="174" t="s">
        <v>1343</v>
      </c>
      <c r="J397" s="382">
        <v>1</v>
      </c>
      <c r="K397" s="174" t="s">
        <v>260</v>
      </c>
      <c r="L397" s="383">
        <f>IF(BD.PD8[[#This Row],[Mon]]="DOP",1,HLOOKUP(BD.PD8[[#This Row],[Mon]],Data!$J$1:$K$2,2,FALSE))</f>
        <v>1</v>
      </c>
      <c r="M397" s="384">
        <v>5304</v>
      </c>
      <c r="N397" s="243">
        <f>BD.PD8[[#This Row],[Cant.]]*BD.PD8[[#This Row],[ Tasa ]]*BD.PD8[[#This Row],[ Precio Und.]]</f>
        <v>5304</v>
      </c>
      <c r="O397" s="386">
        <v>0.01</v>
      </c>
      <c r="P397" s="243">
        <f>IF(BD.PD8[[#This Row],[Liquid. '[%']]]&lt;&gt;0,(BD.PD8[[#This Row],[Valor Neto '[DOP']]]*BD.PD8[[#This Row],[Liquid. '[%']]])+BD.PD8[[#This Row],[Valor Neto '[DOP']]],BD.PD8[[#This Row],[Valor Neto '[DOP']]])</f>
        <v>5357.04</v>
      </c>
      <c r="Q397" s="243">
        <f>BD.PD8[[#This Row],[Ppto. Orden Interna '[DOP']]]/HLOOKUP("USD",Data!$J$1:$K$2,2,FALSE)</f>
        <v>82.415999999999997</v>
      </c>
      <c r="R397" s="381" t="s">
        <v>636</v>
      </c>
      <c r="S397" s="387" t="s">
        <v>637</v>
      </c>
      <c r="T397" s="387"/>
      <c r="U397" s="492" t="s">
        <v>542</v>
      </c>
      <c r="V397" s="493">
        <v>801673</v>
      </c>
      <c r="W397" s="494" t="s">
        <v>638</v>
      </c>
      <c r="X397" s="495">
        <v>15</v>
      </c>
      <c r="Y397" s="388">
        <v>1</v>
      </c>
      <c r="Z397" s="243">
        <f>BD.PD8[[#This Row],[Av.P1 '[%']]]*BD.PD8[[#This Row],[Ppto. Orden Interna '[DOP']]]</f>
        <v>5357.04</v>
      </c>
      <c r="AA397" s="249"/>
      <c r="AB397" s="389"/>
      <c r="AC397" s="243">
        <f>BD.PD8[[#This Row],[Av.P2 '[%']]]*BD.PD8[[#This Row],[Ppto. Orden Interna '[DOP']]]</f>
        <v>0</v>
      </c>
      <c r="AD397" s="249"/>
      <c r="AE397" s="389"/>
      <c r="AF397" s="243">
        <f>BD.PD8[[#This Row],[Av.P3 '[%']]]*BD.PD8[[#This Row],[Ppto. Orden Interna '[DOP']]]</f>
        <v>0</v>
      </c>
      <c r="AG397" s="243"/>
      <c r="AH397" s="243"/>
      <c r="AI397" s="243"/>
      <c r="AJ397" s="243"/>
      <c r="AK397" s="243"/>
      <c r="AL397" s="243"/>
      <c r="AM397" s="496">
        <f>BD.PD8[[#This Row],[Pago 3]]+BD.PD8[[#This Row],[Pago 2]]+BD.PD8[[#This Row],[Pago 1]]</f>
        <v>5357.04</v>
      </c>
      <c r="AN397" s="308" t="s">
        <v>244</v>
      </c>
      <c r="AO397" s="308" t="s">
        <v>245</v>
      </c>
      <c r="AP397" s="308" t="s">
        <v>246</v>
      </c>
      <c r="AQ397" s="308" t="s">
        <v>247</v>
      </c>
      <c r="AR397" s="308">
        <v>594</v>
      </c>
      <c r="AS397" s="308" t="s">
        <v>248</v>
      </c>
      <c r="AT397" s="249" t="s">
        <v>1356</v>
      </c>
      <c r="AU397" s="306"/>
      <c r="AV397" s="306"/>
      <c r="AW397" s="306"/>
      <c r="AX397" s="306"/>
      <c r="AY397" s="306"/>
      <c r="AZ397" s="306"/>
      <c r="BA397" s="306"/>
      <c r="BB397" s="306"/>
      <c r="BC397" s="306"/>
      <c r="BD397" s="306"/>
      <c r="BE397" s="306"/>
      <c r="BF397" s="306"/>
      <c r="BG397" s="306"/>
      <c r="BH397" s="306"/>
      <c r="BI397" s="306"/>
      <c r="BJ397" s="306"/>
      <c r="BK397" s="306"/>
      <c r="BL397" s="306"/>
      <c r="BM397" s="306"/>
      <c r="BN397" s="306"/>
      <c r="BO397" s="306"/>
      <c r="BP397" s="306"/>
      <c r="BQ397" s="306"/>
      <c r="BR397" s="306"/>
      <c r="BS397" s="306"/>
      <c r="BT397" s="306"/>
      <c r="BU397" s="306"/>
      <c r="BV397" s="306"/>
      <c r="BW397" s="306"/>
      <c r="BX397" s="306"/>
      <c r="BY397" s="306"/>
      <c r="BZ397" s="306"/>
      <c r="CA397" s="306"/>
      <c r="CB397" s="306"/>
      <c r="CC397" s="306"/>
      <c r="CD397" s="306"/>
      <c r="CE397" s="306"/>
      <c r="CF397" s="306"/>
      <c r="CG397" s="306"/>
      <c r="CH397" s="306"/>
      <c r="CI397" s="306"/>
      <c r="CJ397" s="306"/>
      <c r="CK397" s="306"/>
      <c r="CL397" s="306"/>
      <c r="CM397" s="306"/>
      <c r="CN397" s="306"/>
      <c r="CO397" s="306"/>
      <c r="CP397" s="306"/>
      <c r="CQ397" s="306"/>
      <c r="CR397" s="306"/>
      <c r="CS397" s="306"/>
      <c r="CT397" s="306"/>
      <c r="CU397" s="306"/>
      <c r="CV397" s="306"/>
      <c r="CW397" s="306"/>
      <c r="CX397" s="306"/>
      <c r="CY397" s="306"/>
      <c r="CZ397" s="306"/>
      <c r="DA397" s="306"/>
      <c r="DB397" s="306"/>
      <c r="DC397" s="306"/>
      <c r="DD397" s="306"/>
      <c r="DE397" s="306"/>
      <c r="DF397" s="306"/>
      <c r="DG397" s="306"/>
      <c r="DH397" s="306"/>
      <c r="DI397" s="306"/>
      <c r="DJ397" s="306"/>
      <c r="DK397" s="306"/>
      <c r="DL397" s="306"/>
      <c r="DM397" s="306"/>
      <c r="DN397" s="306"/>
      <c r="DO397" s="306"/>
      <c r="DP397" s="306"/>
      <c r="DQ397" s="306"/>
      <c r="DR397" s="306"/>
      <c r="DS397" s="306"/>
      <c r="DT397" s="306"/>
      <c r="DU397" s="306"/>
      <c r="DV397" s="306"/>
      <c r="DW397" s="306"/>
      <c r="DX397" s="306"/>
      <c r="DY397" s="306"/>
      <c r="DZ397" s="306"/>
      <c r="EA397" s="306"/>
      <c r="EB397" s="306"/>
      <c r="EC397" s="306"/>
      <c r="ED397" s="306"/>
      <c r="EE397" s="306"/>
      <c r="EF397" s="306"/>
      <c r="EG397" s="306"/>
      <c r="EH397" s="306"/>
      <c r="EI397" s="306"/>
      <c r="EJ397" s="306"/>
      <c r="EK397" s="306"/>
      <c r="EL397" s="306"/>
      <c r="EM397" s="306"/>
      <c r="EN397" s="306"/>
      <c r="EO397" s="306"/>
      <c r="EP397" s="306"/>
      <c r="EQ397" s="306"/>
      <c r="ER397" s="306"/>
      <c r="ES397" s="306"/>
      <c r="ET397" s="306"/>
      <c r="EU397" s="306"/>
      <c r="EV397" s="306"/>
      <c r="EW397" s="306"/>
      <c r="EX397" s="306"/>
      <c r="EY397" s="306"/>
      <c r="EZ397" s="306"/>
      <c r="FA397" s="306"/>
      <c r="FB397" s="306"/>
      <c r="FC397" s="306"/>
      <c r="FD397" s="306"/>
      <c r="FE397" s="306"/>
      <c r="FF397" s="306"/>
      <c r="FG397" s="306"/>
      <c r="FH397" s="306"/>
      <c r="FI397" s="306"/>
      <c r="FJ397" s="306"/>
      <c r="FK397" s="306"/>
      <c r="FL397" s="306"/>
      <c r="FM397" s="306"/>
      <c r="FN397" s="306"/>
      <c r="FO397" s="306"/>
      <c r="FP397" s="306"/>
      <c r="FQ397" s="306"/>
      <c r="FR397" s="306"/>
      <c r="FS397" s="306"/>
      <c r="FT397" s="306"/>
      <c r="FU397" s="306"/>
      <c r="FV397" s="306"/>
      <c r="FW397" s="306"/>
      <c r="FX397" s="306"/>
      <c r="FY397" s="306"/>
      <c r="FZ397" s="306"/>
      <c r="GA397" s="306"/>
      <c r="GB397" s="306"/>
      <c r="GC397" s="306"/>
      <c r="GD397" s="306"/>
      <c r="GE397" s="306"/>
      <c r="GF397" s="306"/>
      <c r="GG397" s="306"/>
      <c r="GH397" s="306"/>
      <c r="GI397" s="306"/>
      <c r="GJ397" s="306"/>
      <c r="GK397" s="306"/>
      <c r="GL397" s="306"/>
      <c r="GM397" s="306"/>
      <c r="GN397" s="306"/>
      <c r="GO397" s="306"/>
      <c r="GP397" s="306"/>
      <c r="GQ397" s="306"/>
      <c r="GR397" s="306"/>
      <c r="GS397" s="306"/>
      <c r="GT397" s="306"/>
      <c r="GU397" s="306"/>
      <c r="GV397" s="306"/>
      <c r="GW397" s="306"/>
      <c r="GX397" s="306"/>
      <c r="GY397" s="306"/>
      <c r="GZ397" s="306"/>
      <c r="HA397" s="306"/>
      <c r="HB397" s="306"/>
      <c r="HC397" s="306"/>
      <c r="HD397" s="306"/>
      <c r="HE397" s="306"/>
      <c r="HF397" s="306"/>
      <c r="HG397" s="306"/>
      <c r="HH397" s="306"/>
      <c r="HI397" s="306"/>
      <c r="HJ397" s="306"/>
      <c r="HK397" s="306"/>
      <c r="HL397" s="306"/>
      <c r="HM397" s="306"/>
      <c r="HN397" s="306"/>
      <c r="HO397" s="306"/>
      <c r="HP397" s="306"/>
      <c r="HQ397" s="306"/>
      <c r="HR397" s="306"/>
      <c r="HS397" s="306"/>
      <c r="HT397" s="306"/>
      <c r="HU397" s="306"/>
      <c r="HV397" s="306"/>
      <c r="HW397" s="306"/>
      <c r="HX397" s="306"/>
      <c r="HY397" s="306"/>
      <c r="HZ397" s="306"/>
      <c r="IA397" s="306"/>
      <c r="IB397" s="306"/>
      <c r="IC397" s="306"/>
      <c r="ID397" s="306"/>
      <c r="IE397" s="306"/>
      <c r="IF397" s="306"/>
      <c r="IG397" s="306"/>
      <c r="IH397" s="306"/>
    </row>
    <row r="398" spans="1:242" s="219" customFormat="1" ht="15" customHeight="1" x14ac:dyDescent="0.3">
      <c r="A398" s="174">
        <v>8.0500000000000007</v>
      </c>
      <c r="B398" s="231"/>
      <c r="C398" s="232" t="e">
        <f>VLOOKUP(BD.PD8[[#This Row],[Pos]],[18]!PPto[#Data],3,FALSE)</f>
        <v>#REF!</v>
      </c>
      <c r="D398" s="174" t="s">
        <v>23</v>
      </c>
      <c r="E398" s="305" t="str">
        <f>IF(BD.PD8[[#This Row],[.]]="*",VLOOKUP(BD.PD8[[#This Row],[Pos]],[18]Presupuesto!A:H,7,FALSE),"")</f>
        <v/>
      </c>
      <c r="F398" s="507" t="s">
        <v>639</v>
      </c>
      <c r="G398" s="174"/>
      <c r="H398" s="174"/>
      <c r="I398" s="174" t="s">
        <v>1343</v>
      </c>
      <c r="J398" s="382">
        <v>1</v>
      </c>
      <c r="K398" s="174" t="s">
        <v>260</v>
      </c>
      <c r="L398" s="383">
        <f>IF(BD.PD8[[#This Row],[Mon]]="DOP",1,HLOOKUP(BD.PD8[[#This Row],[Mon]],Data!$J$1:$K$2,2,FALSE))</f>
        <v>1</v>
      </c>
      <c r="M398" s="384">
        <v>12100</v>
      </c>
      <c r="N398" s="243">
        <f>BD.PD8[[#This Row],[Cant.]]*BD.PD8[[#This Row],[ Tasa ]]*BD.PD8[[#This Row],[ Precio Und.]]</f>
        <v>12100</v>
      </c>
      <c r="O398" s="386">
        <v>0.01</v>
      </c>
      <c r="P398" s="243">
        <f>IF(BD.PD8[[#This Row],[Liquid. '[%']]]&lt;&gt;0,(BD.PD8[[#This Row],[Valor Neto '[DOP']]]*BD.PD8[[#This Row],[Liquid. '[%']]])+BD.PD8[[#This Row],[Valor Neto '[DOP']]],BD.PD8[[#This Row],[Valor Neto '[DOP']]])</f>
        <v>12221</v>
      </c>
      <c r="Q398" s="243">
        <f>BD.PD8[[#This Row],[Ppto. Orden Interna '[DOP']]]/HLOOKUP("USD",Data!$J$1:$K$2,2,FALSE)</f>
        <v>188.01538461538462</v>
      </c>
      <c r="R398" s="381" t="s">
        <v>636</v>
      </c>
      <c r="S398" s="387"/>
      <c r="T398" s="387"/>
      <c r="U398" s="492" t="s">
        <v>542</v>
      </c>
      <c r="V398" s="493">
        <v>801673</v>
      </c>
      <c r="W398" s="494" t="s">
        <v>638</v>
      </c>
      <c r="X398" s="495">
        <v>15</v>
      </c>
      <c r="Y398" s="388">
        <v>1</v>
      </c>
      <c r="Z398" s="243">
        <f>BD.PD8[[#This Row],[Av.P1 '[%']]]*BD.PD8[[#This Row],[Ppto. Orden Interna '[DOP']]]</f>
        <v>12221</v>
      </c>
      <c r="AA398" s="249"/>
      <c r="AB398" s="389"/>
      <c r="AC398" s="243">
        <f>BD.PD8[[#This Row],[Av.P2 '[%']]]*BD.PD8[[#This Row],[Ppto. Orden Interna '[DOP']]]</f>
        <v>0</v>
      </c>
      <c r="AD398" s="249"/>
      <c r="AE398" s="389"/>
      <c r="AF398" s="243">
        <f>BD.PD8[[#This Row],[Av.P3 '[%']]]*BD.PD8[[#This Row],[Ppto. Orden Interna '[DOP']]]</f>
        <v>0</v>
      </c>
      <c r="AG398" s="243"/>
      <c r="AH398" s="243"/>
      <c r="AI398" s="243"/>
      <c r="AJ398" s="243"/>
      <c r="AK398" s="243"/>
      <c r="AL398" s="243"/>
      <c r="AM398" s="496">
        <f>BD.PD8[[#This Row],[Pago 3]]+BD.PD8[[#This Row],[Pago 2]]+BD.PD8[[#This Row],[Pago 1]]</f>
        <v>12221</v>
      </c>
      <c r="AN398" s="308" t="s">
        <v>244</v>
      </c>
      <c r="AO398" s="308" t="s">
        <v>245</v>
      </c>
      <c r="AP398" s="308" t="s">
        <v>246</v>
      </c>
      <c r="AQ398" s="308" t="s">
        <v>247</v>
      </c>
      <c r="AR398" s="308">
        <v>594</v>
      </c>
      <c r="AS398" s="308" t="s">
        <v>248</v>
      </c>
      <c r="AT398" s="249" t="s">
        <v>1356</v>
      </c>
      <c r="AU398" s="306"/>
      <c r="AV398" s="306"/>
      <c r="AW398" s="306"/>
      <c r="AX398" s="306"/>
      <c r="AY398" s="306"/>
      <c r="AZ398" s="306"/>
      <c r="BA398" s="306"/>
      <c r="BB398" s="306"/>
      <c r="BC398" s="306"/>
      <c r="BD398" s="306"/>
      <c r="BE398" s="306"/>
      <c r="BF398" s="306"/>
      <c r="BG398" s="306"/>
      <c r="BH398" s="306"/>
      <c r="BI398" s="306"/>
      <c r="BJ398" s="306"/>
      <c r="BK398" s="306"/>
      <c r="BL398" s="306"/>
      <c r="BM398" s="306"/>
      <c r="BN398" s="306"/>
      <c r="BO398" s="306"/>
      <c r="BP398" s="306"/>
      <c r="BQ398" s="306"/>
      <c r="BR398" s="306"/>
      <c r="BS398" s="306"/>
      <c r="BT398" s="306"/>
      <c r="BU398" s="306"/>
      <c r="BV398" s="306"/>
      <c r="BW398" s="306"/>
      <c r="BX398" s="306"/>
      <c r="BY398" s="306"/>
      <c r="BZ398" s="306"/>
      <c r="CA398" s="306"/>
      <c r="CB398" s="306"/>
      <c r="CC398" s="306"/>
      <c r="CD398" s="306"/>
      <c r="CE398" s="306"/>
      <c r="CF398" s="306"/>
      <c r="CG398" s="306"/>
      <c r="CH398" s="306"/>
      <c r="CI398" s="306"/>
      <c r="CJ398" s="306"/>
      <c r="CK398" s="306"/>
      <c r="CL398" s="306"/>
      <c r="CM398" s="306"/>
      <c r="CN398" s="306"/>
      <c r="CO398" s="306"/>
      <c r="CP398" s="306"/>
      <c r="CQ398" s="306"/>
      <c r="CR398" s="306"/>
      <c r="CS398" s="306"/>
      <c r="CT398" s="306"/>
      <c r="CU398" s="306"/>
      <c r="CV398" s="306"/>
      <c r="CW398" s="306"/>
      <c r="CX398" s="306"/>
      <c r="CY398" s="306"/>
      <c r="CZ398" s="306"/>
      <c r="DA398" s="306"/>
      <c r="DB398" s="306"/>
      <c r="DC398" s="306"/>
      <c r="DD398" s="306"/>
      <c r="DE398" s="306"/>
      <c r="DF398" s="306"/>
      <c r="DG398" s="306"/>
      <c r="DH398" s="306"/>
      <c r="DI398" s="306"/>
      <c r="DJ398" s="306"/>
      <c r="DK398" s="306"/>
      <c r="DL398" s="306"/>
      <c r="DM398" s="306"/>
      <c r="DN398" s="306"/>
      <c r="DO398" s="306"/>
      <c r="DP398" s="306"/>
      <c r="DQ398" s="306"/>
      <c r="DR398" s="306"/>
      <c r="DS398" s="306"/>
      <c r="DT398" s="306"/>
      <c r="DU398" s="306"/>
      <c r="DV398" s="306"/>
      <c r="DW398" s="306"/>
      <c r="DX398" s="306"/>
      <c r="DY398" s="306"/>
      <c r="DZ398" s="306"/>
      <c r="EA398" s="306"/>
      <c r="EB398" s="306"/>
      <c r="EC398" s="306"/>
      <c r="ED398" s="306"/>
      <c r="EE398" s="306"/>
      <c r="EF398" s="306"/>
      <c r="EG398" s="306"/>
      <c r="EH398" s="306"/>
      <c r="EI398" s="306"/>
      <c r="EJ398" s="306"/>
      <c r="EK398" s="306"/>
      <c r="EL398" s="306"/>
      <c r="EM398" s="306"/>
      <c r="EN398" s="306"/>
      <c r="EO398" s="306"/>
      <c r="EP398" s="306"/>
      <c r="EQ398" s="306"/>
      <c r="ER398" s="306"/>
      <c r="ES398" s="306"/>
      <c r="ET398" s="306"/>
      <c r="EU398" s="306"/>
      <c r="EV398" s="306"/>
      <c r="EW398" s="306"/>
      <c r="EX398" s="306"/>
      <c r="EY398" s="306"/>
      <c r="EZ398" s="306"/>
      <c r="FA398" s="306"/>
      <c r="FB398" s="306"/>
      <c r="FC398" s="306"/>
      <c r="FD398" s="306"/>
      <c r="FE398" s="306"/>
      <c r="FF398" s="306"/>
      <c r="FG398" s="306"/>
      <c r="FH398" s="306"/>
      <c r="FI398" s="306"/>
      <c r="FJ398" s="306"/>
      <c r="FK398" s="306"/>
      <c r="FL398" s="306"/>
      <c r="FM398" s="306"/>
      <c r="FN398" s="306"/>
      <c r="FO398" s="306"/>
      <c r="FP398" s="306"/>
      <c r="FQ398" s="306"/>
      <c r="FR398" s="306"/>
      <c r="FS398" s="306"/>
      <c r="FT398" s="306"/>
      <c r="FU398" s="306"/>
      <c r="FV398" s="306"/>
      <c r="FW398" s="306"/>
      <c r="FX398" s="306"/>
      <c r="FY398" s="306"/>
      <c r="FZ398" s="306"/>
      <c r="GA398" s="306"/>
      <c r="GB398" s="306"/>
      <c r="GC398" s="306"/>
      <c r="GD398" s="306"/>
      <c r="GE398" s="306"/>
      <c r="GF398" s="306"/>
      <c r="GG398" s="306"/>
      <c r="GH398" s="306"/>
      <c r="GI398" s="306"/>
      <c r="GJ398" s="306"/>
      <c r="GK398" s="306"/>
      <c r="GL398" s="306"/>
      <c r="GM398" s="306"/>
      <c r="GN398" s="306"/>
      <c r="GO398" s="306"/>
      <c r="GP398" s="306"/>
      <c r="GQ398" s="306"/>
      <c r="GR398" s="306"/>
      <c r="GS398" s="306"/>
      <c r="GT398" s="306"/>
      <c r="GU398" s="306"/>
      <c r="GV398" s="306"/>
      <c r="GW398" s="306"/>
      <c r="GX398" s="306"/>
      <c r="GY398" s="306"/>
      <c r="GZ398" s="306"/>
      <c r="HA398" s="306"/>
      <c r="HB398" s="306"/>
      <c r="HC398" s="306"/>
      <c r="HD398" s="306"/>
      <c r="HE398" s="306"/>
      <c r="HF398" s="306"/>
      <c r="HG398" s="306"/>
      <c r="HH398" s="306"/>
      <c r="HI398" s="306"/>
      <c r="HJ398" s="306"/>
      <c r="HK398" s="306"/>
      <c r="HL398" s="306"/>
      <c r="HM398" s="306"/>
      <c r="HN398" s="306"/>
      <c r="HO398" s="306"/>
      <c r="HP398" s="306"/>
      <c r="HQ398" s="306"/>
      <c r="HR398" s="306"/>
      <c r="HS398" s="306"/>
      <c r="HT398" s="306"/>
      <c r="HU398" s="306"/>
      <c r="HV398" s="306"/>
      <c r="HW398" s="306"/>
      <c r="HX398" s="306"/>
      <c r="HY398" s="306"/>
      <c r="HZ398" s="306"/>
      <c r="IA398" s="306"/>
      <c r="IB398" s="306"/>
      <c r="IC398" s="306"/>
      <c r="ID398" s="306"/>
      <c r="IE398" s="306"/>
      <c r="IF398" s="306"/>
      <c r="IG398" s="306"/>
      <c r="IH398" s="306"/>
    </row>
    <row r="399" spans="1:242" s="219" customFormat="1" ht="15" customHeight="1" x14ac:dyDescent="0.3">
      <c r="A399" s="174">
        <v>8.0500000000000007</v>
      </c>
      <c r="B399" s="231"/>
      <c r="C399" s="232" t="e">
        <f>VLOOKUP(BD.PD8[[#This Row],[Pos]],[18]!PPto[#Data],3,FALSE)</f>
        <v>#REF!</v>
      </c>
      <c r="D399" s="174" t="s">
        <v>23</v>
      </c>
      <c r="E399" s="305" t="str">
        <f>IF(BD.PD8[[#This Row],[.]]="*",VLOOKUP(BD.PD8[[#This Row],[Pos]],[18]Presupuesto!A:H,7,FALSE),"")</f>
        <v/>
      </c>
      <c r="F399" s="234" t="s">
        <v>640</v>
      </c>
      <c r="G399" s="174"/>
      <c r="H399" s="174"/>
      <c r="I399" s="174" t="s">
        <v>1343</v>
      </c>
      <c r="J399" s="382">
        <v>1</v>
      </c>
      <c r="K399" s="174" t="s">
        <v>260</v>
      </c>
      <c r="L399" s="383">
        <f>IF(BD.PD8[[#This Row],[Mon]]="DOP",1,HLOOKUP(BD.PD8[[#This Row],[Mon]],Data!$J$1:$K$2,2,FALSE))</f>
        <v>1</v>
      </c>
      <c r="M399" s="384">
        <v>130000</v>
      </c>
      <c r="N399" s="243">
        <f>BD.PD8[[#This Row],[Cant.]]*BD.PD8[[#This Row],[ Tasa ]]*BD.PD8[[#This Row],[ Precio Und.]]</f>
        <v>130000</v>
      </c>
      <c r="O399" s="386">
        <v>0.01</v>
      </c>
      <c r="P399" s="243">
        <f>IF(BD.PD8[[#This Row],[Liquid. '[%']]]&lt;&gt;0,(BD.PD8[[#This Row],[Valor Neto '[DOP']]]*BD.PD8[[#This Row],[Liquid. '[%']]])+BD.PD8[[#This Row],[Valor Neto '[DOP']]],BD.PD8[[#This Row],[Valor Neto '[DOP']]])</f>
        <v>131300</v>
      </c>
      <c r="Q399" s="243">
        <f>BD.PD8[[#This Row],[Ppto. Orden Interna '[DOP']]]/HLOOKUP("USD",Data!$J$1:$K$2,2,FALSE)</f>
        <v>2020</v>
      </c>
      <c r="R399" s="381" t="s">
        <v>636</v>
      </c>
      <c r="S399" s="387"/>
      <c r="T399" s="387"/>
      <c r="U399" s="492" t="s">
        <v>542</v>
      </c>
      <c r="V399" s="493">
        <v>801673</v>
      </c>
      <c r="W399" s="494" t="s">
        <v>638</v>
      </c>
      <c r="X399" s="495">
        <v>15</v>
      </c>
      <c r="Y399" s="388">
        <v>1</v>
      </c>
      <c r="Z399" s="243">
        <f>BD.PD8[[#This Row],[Av.P1 '[%']]]*BD.PD8[[#This Row],[Ppto. Orden Interna '[DOP']]]</f>
        <v>131300</v>
      </c>
      <c r="AA399" s="249"/>
      <c r="AB399" s="389"/>
      <c r="AC399" s="243">
        <f>BD.PD8[[#This Row],[Av.P2 '[%']]]*BD.PD8[[#This Row],[Ppto. Orden Interna '[DOP']]]</f>
        <v>0</v>
      </c>
      <c r="AD399" s="249"/>
      <c r="AE399" s="389"/>
      <c r="AF399" s="243">
        <f>BD.PD8[[#This Row],[Av.P3 '[%']]]*BD.PD8[[#This Row],[Ppto. Orden Interna '[DOP']]]</f>
        <v>0</v>
      </c>
      <c r="AG399" s="243"/>
      <c r="AH399" s="243"/>
      <c r="AI399" s="243"/>
      <c r="AJ399" s="243"/>
      <c r="AK399" s="243"/>
      <c r="AL399" s="243"/>
      <c r="AM399" s="496">
        <f>BD.PD8[[#This Row],[Pago 3]]+BD.PD8[[#This Row],[Pago 2]]+BD.PD8[[#This Row],[Pago 1]]</f>
        <v>131300</v>
      </c>
      <c r="AN399" s="308" t="s">
        <v>244</v>
      </c>
      <c r="AO399" s="308" t="s">
        <v>245</v>
      </c>
      <c r="AP399" s="308" t="s">
        <v>246</v>
      </c>
      <c r="AQ399" s="308" t="s">
        <v>247</v>
      </c>
      <c r="AR399" s="308">
        <v>594</v>
      </c>
      <c r="AS399" s="308" t="s">
        <v>248</v>
      </c>
      <c r="AT399" s="249" t="s">
        <v>1356</v>
      </c>
      <c r="AU399" s="306"/>
      <c r="AV399" s="306"/>
      <c r="AW399" s="306"/>
      <c r="AX399" s="306"/>
      <c r="AY399" s="306"/>
      <c r="AZ399" s="306"/>
      <c r="BA399" s="306"/>
      <c r="BB399" s="306"/>
      <c r="BC399" s="306"/>
      <c r="BD399" s="306"/>
      <c r="BE399" s="306"/>
      <c r="BF399" s="306"/>
      <c r="BG399" s="306"/>
      <c r="BH399" s="306"/>
      <c r="BI399" s="306"/>
      <c r="BJ399" s="306"/>
      <c r="BK399" s="306"/>
      <c r="BL399" s="306"/>
      <c r="BM399" s="306"/>
      <c r="BN399" s="306"/>
      <c r="BO399" s="306"/>
      <c r="BP399" s="306"/>
      <c r="BQ399" s="306"/>
      <c r="BR399" s="306"/>
      <c r="BS399" s="306"/>
      <c r="BT399" s="306"/>
      <c r="BU399" s="306"/>
      <c r="BV399" s="306"/>
      <c r="BW399" s="306"/>
      <c r="BX399" s="306"/>
      <c r="BY399" s="306"/>
      <c r="BZ399" s="306"/>
      <c r="CA399" s="306"/>
      <c r="CB399" s="306"/>
      <c r="CC399" s="306"/>
      <c r="CD399" s="306"/>
      <c r="CE399" s="306"/>
      <c r="CF399" s="306"/>
      <c r="CG399" s="306"/>
      <c r="CH399" s="306"/>
      <c r="CI399" s="306"/>
      <c r="CJ399" s="306"/>
      <c r="CK399" s="306"/>
      <c r="CL399" s="306"/>
      <c r="CM399" s="306"/>
      <c r="CN399" s="306"/>
      <c r="CO399" s="306"/>
      <c r="CP399" s="306"/>
      <c r="CQ399" s="306"/>
      <c r="CR399" s="306"/>
      <c r="CS399" s="306"/>
      <c r="CT399" s="306"/>
      <c r="CU399" s="306"/>
      <c r="CV399" s="306"/>
      <c r="CW399" s="306"/>
      <c r="CX399" s="306"/>
      <c r="CY399" s="306"/>
      <c r="CZ399" s="306"/>
      <c r="DA399" s="306"/>
      <c r="DB399" s="306"/>
      <c r="DC399" s="306"/>
      <c r="DD399" s="306"/>
      <c r="DE399" s="306"/>
      <c r="DF399" s="306"/>
      <c r="DG399" s="306"/>
      <c r="DH399" s="306"/>
      <c r="DI399" s="306"/>
      <c r="DJ399" s="306"/>
      <c r="DK399" s="306"/>
      <c r="DL399" s="306"/>
      <c r="DM399" s="306"/>
      <c r="DN399" s="306"/>
      <c r="DO399" s="306"/>
      <c r="DP399" s="306"/>
      <c r="DQ399" s="306"/>
      <c r="DR399" s="306"/>
      <c r="DS399" s="306"/>
      <c r="DT399" s="306"/>
      <c r="DU399" s="306"/>
      <c r="DV399" s="306"/>
      <c r="DW399" s="306"/>
      <c r="DX399" s="306"/>
      <c r="DY399" s="306"/>
      <c r="DZ399" s="306"/>
      <c r="EA399" s="306"/>
      <c r="EB399" s="306"/>
      <c r="EC399" s="306"/>
      <c r="ED399" s="306"/>
      <c r="EE399" s="306"/>
      <c r="EF399" s="306"/>
      <c r="EG399" s="306"/>
      <c r="EH399" s="306"/>
      <c r="EI399" s="306"/>
      <c r="EJ399" s="306"/>
      <c r="EK399" s="306"/>
      <c r="EL399" s="306"/>
      <c r="EM399" s="306"/>
      <c r="EN399" s="306"/>
      <c r="EO399" s="306"/>
      <c r="EP399" s="306"/>
      <c r="EQ399" s="306"/>
      <c r="ER399" s="306"/>
      <c r="ES399" s="306"/>
      <c r="ET399" s="306"/>
      <c r="EU399" s="306"/>
      <c r="EV399" s="306"/>
      <c r="EW399" s="306"/>
      <c r="EX399" s="306"/>
      <c r="EY399" s="306"/>
      <c r="EZ399" s="306"/>
      <c r="FA399" s="306"/>
      <c r="FB399" s="306"/>
      <c r="FC399" s="306"/>
      <c r="FD399" s="306"/>
      <c r="FE399" s="306"/>
      <c r="FF399" s="306"/>
      <c r="FG399" s="306"/>
      <c r="FH399" s="306"/>
      <c r="FI399" s="306"/>
      <c r="FJ399" s="306"/>
      <c r="FK399" s="306"/>
      <c r="FL399" s="306"/>
      <c r="FM399" s="306"/>
      <c r="FN399" s="306"/>
      <c r="FO399" s="306"/>
      <c r="FP399" s="306"/>
      <c r="FQ399" s="306"/>
      <c r="FR399" s="306"/>
      <c r="FS399" s="306"/>
      <c r="FT399" s="306"/>
      <c r="FU399" s="306"/>
      <c r="FV399" s="306"/>
      <c r="FW399" s="306"/>
      <c r="FX399" s="306"/>
      <c r="FY399" s="306"/>
      <c r="FZ399" s="306"/>
      <c r="GA399" s="306"/>
      <c r="GB399" s="306"/>
      <c r="GC399" s="306"/>
      <c r="GD399" s="306"/>
      <c r="GE399" s="306"/>
      <c r="GF399" s="306"/>
      <c r="GG399" s="306"/>
      <c r="GH399" s="306"/>
      <c r="GI399" s="306"/>
      <c r="GJ399" s="306"/>
      <c r="GK399" s="306"/>
      <c r="GL399" s="306"/>
      <c r="GM399" s="306"/>
      <c r="GN399" s="306"/>
      <c r="GO399" s="306"/>
      <c r="GP399" s="306"/>
      <c r="GQ399" s="306"/>
      <c r="GR399" s="306"/>
      <c r="GS399" s="306"/>
      <c r="GT399" s="306"/>
      <c r="GU399" s="306"/>
      <c r="GV399" s="306"/>
      <c r="GW399" s="306"/>
      <c r="GX399" s="306"/>
      <c r="GY399" s="306"/>
      <c r="GZ399" s="306"/>
      <c r="HA399" s="306"/>
      <c r="HB399" s="306"/>
      <c r="HC399" s="306"/>
      <c r="HD399" s="306"/>
      <c r="HE399" s="306"/>
      <c r="HF399" s="306"/>
      <c r="HG399" s="306"/>
      <c r="HH399" s="306"/>
      <c r="HI399" s="306"/>
      <c r="HJ399" s="306"/>
      <c r="HK399" s="306"/>
      <c r="HL399" s="306"/>
      <c r="HM399" s="306"/>
      <c r="HN399" s="306"/>
      <c r="HO399" s="306"/>
      <c r="HP399" s="306"/>
      <c r="HQ399" s="306"/>
      <c r="HR399" s="306"/>
      <c r="HS399" s="306"/>
      <c r="HT399" s="306"/>
      <c r="HU399" s="306"/>
      <c r="HV399" s="306"/>
      <c r="HW399" s="306"/>
      <c r="HX399" s="306"/>
      <c r="HY399" s="306"/>
      <c r="HZ399" s="306"/>
      <c r="IA399" s="306"/>
      <c r="IB399" s="306"/>
      <c r="IC399" s="306"/>
      <c r="ID399" s="306"/>
      <c r="IE399" s="306"/>
      <c r="IF399" s="306"/>
      <c r="IG399" s="306"/>
      <c r="IH399" s="306"/>
    </row>
    <row r="400" spans="1:242" s="219" customFormat="1" ht="15" customHeight="1" x14ac:dyDescent="0.3">
      <c r="A400" s="174">
        <v>8.0500000000000007</v>
      </c>
      <c r="B400" s="231"/>
      <c r="C400" s="232" t="e">
        <f>VLOOKUP(BD.PD8[[#This Row],[Pos]],[18]!PPto[#Data],3,FALSE)</f>
        <v>#REF!</v>
      </c>
      <c r="D400" s="174" t="s">
        <v>23</v>
      </c>
      <c r="E400" s="305" t="str">
        <f>IF(BD.PD8[[#This Row],[.]]="*",VLOOKUP(BD.PD8[[#This Row],[Pos]],[18]Presupuesto!A:H,7,FALSE),"")</f>
        <v/>
      </c>
      <c r="F400" s="234" t="s">
        <v>641</v>
      </c>
      <c r="G400" s="174"/>
      <c r="H400" s="174"/>
      <c r="I400" s="174" t="s">
        <v>1343</v>
      </c>
      <c r="J400" s="382">
        <v>1</v>
      </c>
      <c r="K400" s="174" t="s">
        <v>260</v>
      </c>
      <c r="L400" s="383">
        <f>IF(BD.PD8[[#This Row],[Mon]]="DOP",1,HLOOKUP(BD.PD8[[#This Row],[Mon]],Data!$J$1:$K$2,2,FALSE))</f>
        <v>1</v>
      </c>
      <c r="M400" s="384">
        <v>3289</v>
      </c>
      <c r="N400" s="243">
        <f>BD.PD8[[#This Row],[Cant.]]*BD.PD8[[#This Row],[ Tasa ]]*BD.PD8[[#This Row],[ Precio Und.]]</f>
        <v>3289</v>
      </c>
      <c r="O400" s="386">
        <v>0.01</v>
      </c>
      <c r="P400" s="243">
        <f>IF(BD.PD8[[#This Row],[Liquid. '[%']]]&lt;&gt;0,(BD.PD8[[#This Row],[Valor Neto '[DOP']]]*BD.PD8[[#This Row],[Liquid. '[%']]])+BD.PD8[[#This Row],[Valor Neto '[DOP']]],BD.PD8[[#This Row],[Valor Neto '[DOP']]])</f>
        <v>3321.89</v>
      </c>
      <c r="Q400" s="243">
        <f>BD.PD8[[#This Row],[Ppto. Orden Interna '[DOP']]]/HLOOKUP("USD",Data!$J$1:$K$2,2,FALSE)</f>
        <v>51.105999999999995</v>
      </c>
      <c r="R400" s="381" t="s">
        <v>636</v>
      </c>
      <c r="S400" s="387"/>
      <c r="T400" s="387"/>
      <c r="U400" s="492" t="s">
        <v>542</v>
      </c>
      <c r="V400" s="493">
        <v>801673</v>
      </c>
      <c r="W400" s="494" t="s">
        <v>638</v>
      </c>
      <c r="X400" s="495">
        <v>15</v>
      </c>
      <c r="Y400" s="388">
        <v>1</v>
      </c>
      <c r="Z400" s="243">
        <f>BD.PD8[[#This Row],[Av.P1 '[%']]]*BD.PD8[[#This Row],[Ppto. Orden Interna '[DOP']]]</f>
        <v>3321.89</v>
      </c>
      <c r="AA400" s="249"/>
      <c r="AB400" s="389"/>
      <c r="AC400" s="243">
        <f>BD.PD8[[#This Row],[Av.P2 '[%']]]*BD.PD8[[#This Row],[Ppto. Orden Interna '[DOP']]]</f>
        <v>0</v>
      </c>
      <c r="AD400" s="249"/>
      <c r="AE400" s="389"/>
      <c r="AF400" s="243">
        <f>BD.PD8[[#This Row],[Av.P3 '[%']]]*BD.PD8[[#This Row],[Ppto. Orden Interna '[DOP']]]</f>
        <v>0</v>
      </c>
      <c r="AG400" s="243"/>
      <c r="AH400" s="243"/>
      <c r="AI400" s="243"/>
      <c r="AJ400" s="243"/>
      <c r="AK400" s="243"/>
      <c r="AL400" s="243"/>
      <c r="AM400" s="496">
        <f>BD.PD8[[#This Row],[Pago 3]]+BD.PD8[[#This Row],[Pago 2]]+BD.PD8[[#This Row],[Pago 1]]</f>
        <v>3321.89</v>
      </c>
      <c r="AN400" s="308" t="s">
        <v>244</v>
      </c>
      <c r="AO400" s="308" t="s">
        <v>245</v>
      </c>
      <c r="AP400" s="308" t="s">
        <v>246</v>
      </c>
      <c r="AQ400" s="308" t="s">
        <v>247</v>
      </c>
      <c r="AR400" s="308">
        <v>594</v>
      </c>
      <c r="AS400" s="308" t="s">
        <v>248</v>
      </c>
      <c r="AT400" s="249" t="s">
        <v>1356</v>
      </c>
      <c r="AU400" s="306"/>
      <c r="AV400" s="306"/>
      <c r="AW400" s="306"/>
      <c r="AX400" s="306"/>
      <c r="AY400" s="306"/>
      <c r="AZ400" s="306"/>
      <c r="BA400" s="306"/>
      <c r="BB400" s="306"/>
      <c r="BC400" s="306"/>
      <c r="BD400" s="306"/>
      <c r="BE400" s="306"/>
      <c r="BF400" s="306"/>
      <c r="BG400" s="306"/>
      <c r="BH400" s="306"/>
      <c r="BI400" s="306"/>
      <c r="BJ400" s="306"/>
      <c r="BK400" s="306"/>
      <c r="BL400" s="306"/>
      <c r="BM400" s="306"/>
      <c r="BN400" s="306"/>
      <c r="BO400" s="306"/>
      <c r="BP400" s="306"/>
      <c r="BQ400" s="306"/>
      <c r="BR400" s="306"/>
      <c r="BS400" s="306"/>
      <c r="BT400" s="306"/>
      <c r="BU400" s="306"/>
      <c r="BV400" s="306"/>
      <c r="BW400" s="306"/>
      <c r="BX400" s="306"/>
      <c r="BY400" s="306"/>
      <c r="BZ400" s="306"/>
      <c r="CA400" s="306"/>
      <c r="CB400" s="306"/>
      <c r="CC400" s="306"/>
      <c r="CD400" s="306"/>
      <c r="CE400" s="306"/>
      <c r="CF400" s="306"/>
      <c r="CG400" s="306"/>
      <c r="CH400" s="306"/>
      <c r="CI400" s="306"/>
      <c r="CJ400" s="306"/>
      <c r="CK400" s="306"/>
      <c r="CL400" s="306"/>
      <c r="CM400" s="306"/>
      <c r="CN400" s="306"/>
      <c r="CO400" s="306"/>
      <c r="CP400" s="306"/>
      <c r="CQ400" s="306"/>
      <c r="CR400" s="306"/>
      <c r="CS400" s="306"/>
      <c r="CT400" s="306"/>
      <c r="CU400" s="306"/>
      <c r="CV400" s="306"/>
      <c r="CW400" s="306"/>
      <c r="CX400" s="306"/>
      <c r="CY400" s="306"/>
      <c r="CZ400" s="306"/>
      <c r="DA400" s="306"/>
      <c r="DB400" s="306"/>
      <c r="DC400" s="306"/>
      <c r="DD400" s="306"/>
      <c r="DE400" s="306"/>
      <c r="DF400" s="306"/>
      <c r="DG400" s="306"/>
      <c r="DH400" s="306"/>
      <c r="DI400" s="306"/>
      <c r="DJ400" s="306"/>
      <c r="DK400" s="306"/>
      <c r="DL400" s="306"/>
      <c r="DM400" s="306"/>
      <c r="DN400" s="306"/>
      <c r="DO400" s="306"/>
      <c r="DP400" s="306"/>
      <c r="DQ400" s="306"/>
      <c r="DR400" s="306"/>
      <c r="DS400" s="306"/>
      <c r="DT400" s="306"/>
      <c r="DU400" s="306"/>
      <c r="DV400" s="306"/>
      <c r="DW400" s="306"/>
      <c r="DX400" s="306"/>
      <c r="DY400" s="306"/>
      <c r="DZ400" s="306"/>
      <c r="EA400" s="306"/>
      <c r="EB400" s="306"/>
      <c r="EC400" s="306"/>
      <c r="ED400" s="306"/>
      <c r="EE400" s="306"/>
      <c r="EF400" s="306"/>
      <c r="EG400" s="306"/>
      <c r="EH400" s="306"/>
      <c r="EI400" s="306"/>
      <c r="EJ400" s="306"/>
      <c r="EK400" s="306"/>
      <c r="EL400" s="306"/>
      <c r="EM400" s="306"/>
      <c r="EN400" s="306"/>
      <c r="EO400" s="306"/>
      <c r="EP400" s="306"/>
      <c r="EQ400" s="306"/>
      <c r="ER400" s="306"/>
      <c r="ES400" s="306"/>
      <c r="ET400" s="306"/>
      <c r="EU400" s="306"/>
      <c r="EV400" s="306"/>
      <c r="EW400" s="306"/>
      <c r="EX400" s="306"/>
      <c r="EY400" s="306"/>
      <c r="EZ400" s="306"/>
      <c r="FA400" s="306"/>
      <c r="FB400" s="306"/>
      <c r="FC400" s="306"/>
      <c r="FD400" s="306"/>
      <c r="FE400" s="306"/>
      <c r="FF400" s="306"/>
      <c r="FG400" s="306"/>
      <c r="FH400" s="306"/>
      <c r="FI400" s="306"/>
      <c r="FJ400" s="306"/>
      <c r="FK400" s="306"/>
      <c r="FL400" s="306"/>
      <c r="FM400" s="306"/>
      <c r="FN400" s="306"/>
      <c r="FO400" s="306"/>
      <c r="FP400" s="306"/>
      <c r="FQ400" s="306"/>
      <c r="FR400" s="306"/>
      <c r="FS400" s="306"/>
      <c r="FT400" s="306"/>
      <c r="FU400" s="306"/>
      <c r="FV400" s="306"/>
      <c r="FW400" s="306"/>
      <c r="FX400" s="306"/>
      <c r="FY400" s="306"/>
      <c r="FZ400" s="306"/>
      <c r="GA400" s="306"/>
      <c r="GB400" s="306"/>
      <c r="GC400" s="306"/>
      <c r="GD400" s="306"/>
      <c r="GE400" s="306"/>
      <c r="GF400" s="306"/>
      <c r="GG400" s="306"/>
      <c r="GH400" s="306"/>
      <c r="GI400" s="306"/>
      <c r="GJ400" s="306"/>
      <c r="GK400" s="306"/>
      <c r="GL400" s="306"/>
      <c r="GM400" s="306"/>
      <c r="GN400" s="306"/>
      <c r="GO400" s="306"/>
      <c r="GP400" s="306"/>
      <c r="GQ400" s="306"/>
      <c r="GR400" s="306"/>
      <c r="GS400" s="306"/>
      <c r="GT400" s="306"/>
      <c r="GU400" s="306"/>
      <c r="GV400" s="306"/>
      <c r="GW400" s="306"/>
      <c r="GX400" s="306"/>
      <c r="GY400" s="306"/>
      <c r="GZ400" s="306"/>
      <c r="HA400" s="306"/>
      <c r="HB400" s="306"/>
      <c r="HC400" s="306"/>
      <c r="HD400" s="306"/>
      <c r="HE400" s="306"/>
      <c r="HF400" s="306"/>
      <c r="HG400" s="306"/>
      <c r="HH400" s="306"/>
      <c r="HI400" s="306"/>
      <c r="HJ400" s="306"/>
      <c r="HK400" s="306"/>
      <c r="HL400" s="306"/>
      <c r="HM400" s="306"/>
      <c r="HN400" s="306"/>
      <c r="HO400" s="306"/>
      <c r="HP400" s="306"/>
      <c r="HQ400" s="306"/>
      <c r="HR400" s="306"/>
      <c r="HS400" s="306"/>
      <c r="HT400" s="306"/>
      <c r="HU400" s="306"/>
      <c r="HV400" s="306"/>
      <c r="HW400" s="306"/>
      <c r="HX400" s="306"/>
      <c r="HY400" s="306"/>
      <c r="HZ400" s="306"/>
      <c r="IA400" s="306"/>
      <c r="IB400" s="306"/>
      <c r="IC400" s="306"/>
      <c r="ID400" s="306"/>
      <c r="IE400" s="306"/>
      <c r="IF400" s="306"/>
      <c r="IG400" s="306"/>
      <c r="IH400" s="306"/>
    </row>
    <row r="401" spans="1:242" s="219" customFormat="1" ht="15" customHeight="1" x14ac:dyDescent="0.3">
      <c r="A401" s="174">
        <v>8.0500000000000007</v>
      </c>
      <c r="B401" s="231"/>
      <c r="C401" s="232" t="e">
        <f>VLOOKUP(BD.PD8[[#This Row],[Pos]],[18]!PPto[#Data],3,FALSE)</f>
        <v>#REF!</v>
      </c>
      <c r="D401" s="174" t="s">
        <v>23</v>
      </c>
      <c r="E401" s="305" t="str">
        <f>IF(BD.PD8[[#This Row],[.]]="*",VLOOKUP(BD.PD8[[#This Row],[Pos]],[18]Presupuesto!A:H,7,FALSE),"")</f>
        <v/>
      </c>
      <c r="F401" s="506" t="s">
        <v>1344</v>
      </c>
      <c r="G401" s="174"/>
      <c r="H401" s="174"/>
      <c r="I401" s="174" t="s">
        <v>1326</v>
      </c>
      <c r="J401" s="382">
        <v>1</v>
      </c>
      <c r="K401" s="174" t="s">
        <v>260</v>
      </c>
      <c r="L401" s="383">
        <f>IF(BD.PD8[[#This Row],[Mon]]="DOP",1,HLOOKUP(BD.PD8[[#This Row],[Mon]],Data!$J$1:$K$2,2,FALSE))</f>
        <v>1</v>
      </c>
      <c r="M401" s="384">
        <v>39220.06</v>
      </c>
      <c r="N401" s="243">
        <f>BD.PD8[[#This Row],[Cant.]]*BD.PD8[[#This Row],[ Tasa ]]*BD.PD8[[#This Row],[ Precio Und.]]</f>
        <v>39220.06</v>
      </c>
      <c r="O401" s="386">
        <v>0</v>
      </c>
      <c r="P401" s="243">
        <f>IF(BD.PD8[[#This Row],[Liquid. '[%']]]&lt;&gt;0,(BD.PD8[[#This Row],[Valor Neto '[DOP']]]*BD.PD8[[#This Row],[Liquid. '[%']]])+BD.PD8[[#This Row],[Valor Neto '[DOP']]],BD.PD8[[#This Row],[Valor Neto '[DOP']]])</f>
        <v>39220.06</v>
      </c>
      <c r="Q401" s="243">
        <f>BD.PD8[[#This Row],[Ppto. Orden Interna '[DOP']]]/HLOOKUP("USD",Data!$J$1:$K$2,2,FALSE)</f>
        <v>603.38553846153843</v>
      </c>
      <c r="R401" s="381" t="s">
        <v>1340</v>
      </c>
      <c r="S401" s="387"/>
      <c r="T401" s="387"/>
      <c r="U401" s="492" t="s">
        <v>542</v>
      </c>
      <c r="V401" s="493">
        <v>801673</v>
      </c>
      <c r="W401" s="494" t="s">
        <v>611</v>
      </c>
      <c r="X401" s="495">
        <v>15</v>
      </c>
      <c r="Y401" s="388">
        <v>1</v>
      </c>
      <c r="Z401" s="243">
        <f>BD.PD8[[#This Row],[Av.P1 '[%']]]*BD.PD8[[#This Row],[Ppto. Orden Interna '[DOP']]]</f>
        <v>39220.06</v>
      </c>
      <c r="AA401" s="249"/>
      <c r="AB401" s="389"/>
      <c r="AC401" s="243">
        <f>BD.PD8[[#This Row],[Av.P2 '[%']]]*BD.PD8[[#This Row],[Ppto. Orden Interna '[DOP']]]</f>
        <v>0</v>
      </c>
      <c r="AD401" s="249"/>
      <c r="AE401" s="389"/>
      <c r="AF401" s="243">
        <f>BD.PD8[[#This Row],[Av.P3 '[%']]]*BD.PD8[[#This Row],[Ppto. Orden Interna '[DOP']]]</f>
        <v>0</v>
      </c>
      <c r="AG401" s="243"/>
      <c r="AH401" s="243"/>
      <c r="AI401" s="243"/>
      <c r="AJ401" s="243"/>
      <c r="AK401" s="243"/>
      <c r="AL401" s="243"/>
      <c r="AM401" s="496">
        <f>BD.PD8[[#This Row],[Pago 3]]+BD.PD8[[#This Row],[Pago 2]]+BD.PD8[[#This Row],[Pago 1]]</f>
        <v>39220.06</v>
      </c>
      <c r="AN401" s="308" t="s">
        <v>244</v>
      </c>
      <c r="AO401" s="308" t="s">
        <v>245</v>
      </c>
      <c r="AP401" s="308" t="s">
        <v>246</v>
      </c>
      <c r="AQ401" s="308" t="s">
        <v>247</v>
      </c>
      <c r="AR401" s="308">
        <v>594</v>
      </c>
      <c r="AS401" s="308" t="s">
        <v>248</v>
      </c>
      <c r="AT401" s="249" t="s">
        <v>1356</v>
      </c>
      <c r="AU401" s="306"/>
      <c r="AV401" s="306"/>
      <c r="AW401" s="306"/>
      <c r="AX401" s="306"/>
      <c r="AY401" s="306"/>
      <c r="AZ401" s="306"/>
      <c r="BA401" s="306"/>
      <c r="BB401" s="306"/>
      <c r="BC401" s="306"/>
      <c r="BD401" s="306"/>
      <c r="BE401" s="306"/>
      <c r="BF401" s="306"/>
      <c r="BG401" s="306"/>
      <c r="BH401" s="306"/>
      <c r="BI401" s="306"/>
      <c r="BJ401" s="306"/>
      <c r="BK401" s="306"/>
      <c r="BL401" s="306"/>
      <c r="BM401" s="306"/>
      <c r="BN401" s="306"/>
      <c r="BO401" s="306"/>
      <c r="BP401" s="306"/>
      <c r="BQ401" s="306"/>
      <c r="BR401" s="306"/>
      <c r="BS401" s="306"/>
      <c r="BT401" s="306"/>
      <c r="BU401" s="306"/>
      <c r="BV401" s="306"/>
      <c r="BW401" s="306"/>
      <c r="BX401" s="306"/>
      <c r="BY401" s="306"/>
      <c r="BZ401" s="306"/>
      <c r="CA401" s="306"/>
      <c r="CB401" s="306"/>
      <c r="CC401" s="306"/>
      <c r="CD401" s="306"/>
      <c r="CE401" s="306"/>
      <c r="CF401" s="306"/>
      <c r="CG401" s="306"/>
      <c r="CH401" s="306"/>
      <c r="CI401" s="306"/>
      <c r="CJ401" s="306"/>
      <c r="CK401" s="306"/>
      <c r="CL401" s="306"/>
      <c r="CM401" s="306"/>
      <c r="CN401" s="306"/>
      <c r="CO401" s="306"/>
      <c r="CP401" s="306"/>
      <c r="CQ401" s="306"/>
      <c r="CR401" s="306"/>
      <c r="CS401" s="306"/>
      <c r="CT401" s="306"/>
      <c r="CU401" s="306"/>
      <c r="CV401" s="306"/>
      <c r="CW401" s="306"/>
      <c r="CX401" s="306"/>
      <c r="CY401" s="306"/>
      <c r="CZ401" s="306"/>
      <c r="DA401" s="306"/>
      <c r="DB401" s="306"/>
      <c r="DC401" s="306"/>
      <c r="DD401" s="306"/>
      <c r="DE401" s="306"/>
      <c r="DF401" s="306"/>
      <c r="DG401" s="306"/>
      <c r="DH401" s="306"/>
      <c r="DI401" s="306"/>
      <c r="DJ401" s="306"/>
      <c r="DK401" s="306"/>
      <c r="DL401" s="306"/>
      <c r="DM401" s="306"/>
      <c r="DN401" s="306"/>
      <c r="DO401" s="306"/>
      <c r="DP401" s="306"/>
      <c r="DQ401" s="306"/>
      <c r="DR401" s="306"/>
      <c r="DS401" s="306"/>
      <c r="DT401" s="306"/>
      <c r="DU401" s="306"/>
      <c r="DV401" s="306"/>
      <c r="DW401" s="306"/>
      <c r="DX401" s="306"/>
      <c r="DY401" s="306"/>
      <c r="DZ401" s="306"/>
      <c r="EA401" s="306"/>
      <c r="EB401" s="306"/>
      <c r="EC401" s="306"/>
      <c r="ED401" s="306"/>
      <c r="EE401" s="306"/>
      <c r="EF401" s="306"/>
      <c r="EG401" s="306"/>
      <c r="EH401" s="306"/>
      <c r="EI401" s="306"/>
      <c r="EJ401" s="306"/>
      <c r="EK401" s="306"/>
      <c r="EL401" s="306"/>
      <c r="EM401" s="306"/>
      <c r="EN401" s="306"/>
      <c r="EO401" s="306"/>
      <c r="EP401" s="306"/>
      <c r="EQ401" s="306"/>
      <c r="ER401" s="306"/>
      <c r="ES401" s="306"/>
      <c r="ET401" s="306"/>
      <c r="EU401" s="306"/>
      <c r="EV401" s="306"/>
      <c r="EW401" s="306"/>
      <c r="EX401" s="306"/>
      <c r="EY401" s="306"/>
      <c r="EZ401" s="306"/>
      <c r="FA401" s="306"/>
      <c r="FB401" s="306"/>
      <c r="FC401" s="306"/>
      <c r="FD401" s="306"/>
      <c r="FE401" s="306"/>
      <c r="FF401" s="306"/>
      <c r="FG401" s="306"/>
      <c r="FH401" s="306"/>
      <c r="FI401" s="306"/>
      <c r="FJ401" s="306"/>
      <c r="FK401" s="306"/>
      <c r="FL401" s="306"/>
      <c r="FM401" s="306"/>
      <c r="FN401" s="306"/>
      <c r="FO401" s="306"/>
      <c r="FP401" s="306"/>
      <c r="FQ401" s="306"/>
      <c r="FR401" s="306"/>
      <c r="FS401" s="306"/>
      <c r="FT401" s="306"/>
      <c r="FU401" s="306"/>
      <c r="FV401" s="306"/>
      <c r="FW401" s="306"/>
      <c r="FX401" s="306"/>
      <c r="FY401" s="306"/>
      <c r="FZ401" s="306"/>
      <c r="GA401" s="306"/>
      <c r="GB401" s="306"/>
      <c r="GC401" s="306"/>
      <c r="GD401" s="306"/>
      <c r="GE401" s="306"/>
      <c r="GF401" s="306"/>
      <c r="GG401" s="306"/>
      <c r="GH401" s="306"/>
      <c r="GI401" s="306"/>
      <c r="GJ401" s="306"/>
      <c r="GK401" s="306"/>
      <c r="GL401" s="306"/>
      <c r="GM401" s="306"/>
      <c r="GN401" s="306"/>
      <c r="GO401" s="306"/>
      <c r="GP401" s="306"/>
      <c r="GQ401" s="306"/>
      <c r="GR401" s="306"/>
      <c r="GS401" s="306"/>
      <c r="GT401" s="306"/>
      <c r="GU401" s="306"/>
      <c r="GV401" s="306"/>
      <c r="GW401" s="306"/>
      <c r="GX401" s="306"/>
      <c r="GY401" s="306"/>
      <c r="GZ401" s="306"/>
      <c r="HA401" s="306"/>
      <c r="HB401" s="306"/>
      <c r="HC401" s="306"/>
      <c r="HD401" s="306"/>
      <c r="HE401" s="306"/>
      <c r="HF401" s="306"/>
      <c r="HG401" s="306"/>
      <c r="HH401" s="306"/>
      <c r="HI401" s="306"/>
      <c r="HJ401" s="306"/>
      <c r="HK401" s="306"/>
      <c r="HL401" s="306"/>
      <c r="HM401" s="306"/>
      <c r="HN401" s="306"/>
      <c r="HO401" s="306"/>
      <c r="HP401" s="306"/>
      <c r="HQ401" s="306"/>
      <c r="HR401" s="306"/>
      <c r="HS401" s="306"/>
      <c r="HT401" s="306"/>
      <c r="HU401" s="306"/>
      <c r="HV401" s="306"/>
      <c r="HW401" s="306"/>
      <c r="HX401" s="306"/>
      <c r="HY401" s="306"/>
      <c r="HZ401" s="306"/>
      <c r="IA401" s="306"/>
      <c r="IB401" s="306"/>
      <c r="IC401" s="306"/>
      <c r="ID401" s="306"/>
      <c r="IE401" s="306"/>
      <c r="IF401" s="306"/>
      <c r="IG401" s="306"/>
      <c r="IH401" s="306"/>
    </row>
    <row r="402" spans="1:242" s="219" customFormat="1" ht="15" customHeight="1" x14ac:dyDescent="0.3">
      <c r="A402" s="174">
        <v>8.0500000000000007</v>
      </c>
      <c r="B402" s="231"/>
      <c r="C402" s="232" t="e">
        <f>VLOOKUP(BD.PD8[[#This Row],[Pos]],[18]!PPto[#Data],3,FALSE)</f>
        <v>#REF!</v>
      </c>
      <c r="D402" s="174" t="s">
        <v>23</v>
      </c>
      <c r="E402" s="305" t="str">
        <f>IF(BD.PD8[[#This Row],[.]]="*",VLOOKUP(BD.PD8[[#This Row],[Pos]],[18]Presupuesto!A:H,7,FALSE),"")</f>
        <v/>
      </c>
      <c r="F402" s="506" t="s">
        <v>642</v>
      </c>
      <c r="G402" s="174"/>
      <c r="H402" s="174"/>
      <c r="I402" s="174" t="s">
        <v>1326</v>
      </c>
      <c r="J402" s="382">
        <v>1</v>
      </c>
      <c r="K402" s="174" t="s">
        <v>260</v>
      </c>
      <c r="L402" s="383">
        <f>IF(BD.PD8[[#This Row],[Mon]]="DOP",1,HLOOKUP(BD.PD8[[#This Row],[Mon]],Data!$J$1:$K$2,2,FALSE))</f>
        <v>1</v>
      </c>
      <c r="M402" s="384">
        <v>6779.66</v>
      </c>
      <c r="N402" s="243">
        <f>BD.PD8[[#This Row],[Cant.]]*BD.PD8[[#This Row],[ Tasa ]]*BD.PD8[[#This Row],[ Precio Und.]]</f>
        <v>6779.66</v>
      </c>
      <c r="O402" s="386">
        <v>0</v>
      </c>
      <c r="P402" s="243">
        <f>IF(BD.PD8[[#This Row],[Liquid. '[%']]]&lt;&gt;0,(BD.PD8[[#This Row],[Valor Neto '[DOP']]]*BD.PD8[[#This Row],[Liquid. '[%']]])+BD.PD8[[#This Row],[Valor Neto '[DOP']]],BD.PD8[[#This Row],[Valor Neto '[DOP']]])</f>
        <v>6779.66</v>
      </c>
      <c r="Q402" s="243">
        <f>BD.PD8[[#This Row],[Ppto. Orden Interna '[DOP']]]/HLOOKUP("USD",Data!$J$1:$K$2,2,FALSE)</f>
        <v>104.30246153846154</v>
      </c>
      <c r="R402" s="381" t="s">
        <v>643</v>
      </c>
      <c r="S402" s="387"/>
      <c r="T402" s="387"/>
      <c r="U402" s="492" t="s">
        <v>542</v>
      </c>
      <c r="V402" s="493">
        <v>801673</v>
      </c>
      <c r="W402" s="494" t="s">
        <v>644</v>
      </c>
      <c r="X402" s="495">
        <v>16</v>
      </c>
      <c r="Y402" s="388">
        <v>1</v>
      </c>
      <c r="Z402" s="243">
        <f>BD.PD8[[#This Row],[Av.P1 '[%']]]*BD.PD8[[#This Row],[Ppto. Orden Interna '[DOP']]]</f>
        <v>6779.66</v>
      </c>
      <c r="AA402" s="249"/>
      <c r="AB402" s="389"/>
      <c r="AC402" s="243">
        <f>BD.PD8[[#This Row],[Av.P2 '[%']]]*BD.PD8[[#This Row],[Ppto. Orden Interna '[DOP']]]</f>
        <v>0</v>
      </c>
      <c r="AD402" s="249"/>
      <c r="AE402" s="389"/>
      <c r="AF402" s="243">
        <f>BD.PD8[[#This Row],[Av.P3 '[%']]]*BD.PD8[[#This Row],[Ppto. Orden Interna '[DOP']]]</f>
        <v>0</v>
      </c>
      <c r="AG402" s="243"/>
      <c r="AH402" s="243"/>
      <c r="AI402" s="243"/>
      <c r="AJ402" s="243"/>
      <c r="AK402" s="243"/>
      <c r="AL402" s="243"/>
      <c r="AM402" s="496">
        <f>BD.PD8[[#This Row],[Pago 3]]+BD.PD8[[#This Row],[Pago 2]]+BD.PD8[[#This Row],[Pago 1]]</f>
        <v>6779.66</v>
      </c>
      <c r="AN402" s="308" t="s">
        <v>244</v>
      </c>
      <c r="AO402" s="308" t="s">
        <v>245</v>
      </c>
      <c r="AP402" s="308" t="s">
        <v>246</v>
      </c>
      <c r="AQ402" s="308" t="s">
        <v>247</v>
      </c>
      <c r="AR402" s="308">
        <v>594</v>
      </c>
      <c r="AS402" s="308" t="s">
        <v>248</v>
      </c>
      <c r="AT402" s="249" t="s">
        <v>1356</v>
      </c>
      <c r="AU402" s="306"/>
      <c r="AV402" s="306"/>
      <c r="AW402" s="306"/>
      <c r="AX402" s="306"/>
      <c r="AY402" s="306"/>
      <c r="AZ402" s="306"/>
      <c r="BA402" s="306"/>
      <c r="BB402" s="306"/>
      <c r="BC402" s="306"/>
      <c r="BD402" s="306"/>
      <c r="BE402" s="306"/>
      <c r="BF402" s="306"/>
      <c r="BG402" s="306"/>
      <c r="BH402" s="306"/>
      <c r="BI402" s="306"/>
      <c r="BJ402" s="306"/>
      <c r="BK402" s="306"/>
      <c r="BL402" s="306"/>
      <c r="BM402" s="306"/>
      <c r="BN402" s="306"/>
      <c r="BO402" s="306"/>
      <c r="BP402" s="306"/>
      <c r="BQ402" s="306"/>
      <c r="BR402" s="306"/>
      <c r="BS402" s="306"/>
      <c r="BT402" s="306"/>
      <c r="BU402" s="306"/>
      <c r="BV402" s="306"/>
      <c r="BW402" s="306"/>
      <c r="BX402" s="306"/>
      <c r="BY402" s="306"/>
      <c r="BZ402" s="306"/>
      <c r="CA402" s="306"/>
      <c r="CB402" s="306"/>
      <c r="CC402" s="306"/>
      <c r="CD402" s="306"/>
      <c r="CE402" s="306"/>
      <c r="CF402" s="306"/>
      <c r="CG402" s="306"/>
      <c r="CH402" s="306"/>
      <c r="CI402" s="306"/>
      <c r="CJ402" s="306"/>
      <c r="CK402" s="306"/>
      <c r="CL402" s="306"/>
      <c r="CM402" s="306"/>
      <c r="CN402" s="306"/>
      <c r="CO402" s="306"/>
      <c r="CP402" s="306"/>
      <c r="CQ402" s="306"/>
      <c r="CR402" s="306"/>
      <c r="CS402" s="306"/>
      <c r="CT402" s="306"/>
      <c r="CU402" s="306"/>
      <c r="CV402" s="306"/>
      <c r="CW402" s="306"/>
      <c r="CX402" s="306"/>
      <c r="CY402" s="306"/>
      <c r="CZ402" s="306"/>
      <c r="DA402" s="306"/>
      <c r="DB402" s="306"/>
      <c r="DC402" s="306"/>
      <c r="DD402" s="306"/>
      <c r="DE402" s="306"/>
      <c r="DF402" s="306"/>
      <c r="DG402" s="306"/>
      <c r="DH402" s="306"/>
      <c r="DI402" s="306"/>
      <c r="DJ402" s="306"/>
      <c r="DK402" s="306"/>
      <c r="DL402" s="306"/>
      <c r="DM402" s="306"/>
      <c r="DN402" s="306"/>
      <c r="DO402" s="306"/>
      <c r="DP402" s="306"/>
      <c r="DQ402" s="306"/>
      <c r="DR402" s="306"/>
      <c r="DS402" s="306"/>
      <c r="DT402" s="306"/>
      <c r="DU402" s="306"/>
      <c r="DV402" s="306"/>
      <c r="DW402" s="306"/>
      <c r="DX402" s="306"/>
      <c r="DY402" s="306"/>
      <c r="DZ402" s="306"/>
      <c r="EA402" s="306"/>
      <c r="EB402" s="306"/>
      <c r="EC402" s="306"/>
      <c r="ED402" s="306"/>
      <c r="EE402" s="306"/>
      <c r="EF402" s="306"/>
      <c r="EG402" s="306"/>
      <c r="EH402" s="306"/>
      <c r="EI402" s="306"/>
      <c r="EJ402" s="306"/>
      <c r="EK402" s="306"/>
      <c r="EL402" s="306"/>
      <c r="EM402" s="306"/>
      <c r="EN402" s="306"/>
      <c r="EO402" s="306"/>
      <c r="EP402" s="306"/>
      <c r="EQ402" s="306"/>
      <c r="ER402" s="306"/>
      <c r="ES402" s="306"/>
      <c r="ET402" s="306"/>
      <c r="EU402" s="306"/>
      <c r="EV402" s="306"/>
      <c r="EW402" s="306"/>
      <c r="EX402" s="306"/>
      <c r="EY402" s="306"/>
      <c r="EZ402" s="306"/>
      <c r="FA402" s="306"/>
      <c r="FB402" s="306"/>
      <c r="FC402" s="306"/>
      <c r="FD402" s="306"/>
      <c r="FE402" s="306"/>
      <c r="FF402" s="306"/>
      <c r="FG402" s="306"/>
      <c r="FH402" s="306"/>
      <c r="FI402" s="306"/>
      <c r="FJ402" s="306"/>
      <c r="FK402" s="306"/>
      <c r="FL402" s="306"/>
      <c r="FM402" s="306"/>
      <c r="FN402" s="306"/>
      <c r="FO402" s="306"/>
      <c r="FP402" s="306"/>
      <c r="FQ402" s="306"/>
      <c r="FR402" s="306"/>
      <c r="FS402" s="306"/>
      <c r="FT402" s="306"/>
      <c r="FU402" s="306"/>
      <c r="FV402" s="306"/>
      <c r="FW402" s="306"/>
      <c r="FX402" s="306"/>
      <c r="FY402" s="306"/>
      <c r="FZ402" s="306"/>
      <c r="GA402" s="306"/>
      <c r="GB402" s="306"/>
      <c r="GC402" s="306"/>
      <c r="GD402" s="306"/>
      <c r="GE402" s="306"/>
      <c r="GF402" s="306"/>
      <c r="GG402" s="306"/>
      <c r="GH402" s="306"/>
      <c r="GI402" s="306"/>
      <c r="GJ402" s="306"/>
      <c r="GK402" s="306"/>
      <c r="GL402" s="306"/>
      <c r="GM402" s="306"/>
      <c r="GN402" s="306"/>
      <c r="GO402" s="306"/>
      <c r="GP402" s="306"/>
      <c r="GQ402" s="306"/>
      <c r="GR402" s="306"/>
      <c r="GS402" s="306"/>
      <c r="GT402" s="306"/>
      <c r="GU402" s="306"/>
      <c r="GV402" s="306"/>
      <c r="GW402" s="306"/>
      <c r="GX402" s="306"/>
      <c r="GY402" s="306"/>
      <c r="GZ402" s="306"/>
      <c r="HA402" s="306"/>
      <c r="HB402" s="306"/>
      <c r="HC402" s="306"/>
      <c r="HD402" s="306"/>
      <c r="HE402" s="306"/>
      <c r="HF402" s="306"/>
      <c r="HG402" s="306"/>
      <c r="HH402" s="306"/>
      <c r="HI402" s="306"/>
      <c r="HJ402" s="306"/>
      <c r="HK402" s="306"/>
      <c r="HL402" s="306"/>
      <c r="HM402" s="306"/>
      <c r="HN402" s="306"/>
      <c r="HO402" s="306"/>
      <c r="HP402" s="306"/>
      <c r="HQ402" s="306"/>
      <c r="HR402" s="306"/>
      <c r="HS402" s="306"/>
      <c r="HT402" s="306"/>
      <c r="HU402" s="306"/>
      <c r="HV402" s="306"/>
      <c r="HW402" s="306"/>
      <c r="HX402" s="306"/>
      <c r="HY402" s="306"/>
      <c r="HZ402" s="306"/>
      <c r="IA402" s="306"/>
      <c r="IB402" s="306"/>
      <c r="IC402" s="306"/>
      <c r="ID402" s="306"/>
      <c r="IE402" s="306"/>
      <c r="IF402" s="306"/>
      <c r="IG402" s="306"/>
      <c r="IH402" s="306"/>
    </row>
    <row r="403" spans="1:242" s="219" customFormat="1" ht="15" customHeight="1" x14ac:dyDescent="0.3">
      <c r="A403" s="174">
        <v>8.0500000000000007</v>
      </c>
      <c r="B403" s="231"/>
      <c r="C403" s="232" t="e">
        <f>VLOOKUP(BD.PD8[[#This Row],[Pos]],[18]!PPto[#Data],3,FALSE)</f>
        <v>#REF!</v>
      </c>
      <c r="D403" s="174" t="s">
        <v>23</v>
      </c>
      <c r="E403" s="305" t="str">
        <f>IF(BD.PD8[[#This Row],[.]]="*",VLOOKUP(BD.PD8[[#This Row],[Pos]],[18]Presupuesto!A:H,7,FALSE),"")</f>
        <v/>
      </c>
      <c r="F403" s="507" t="s">
        <v>635</v>
      </c>
      <c r="G403" s="174"/>
      <c r="H403" s="174"/>
      <c r="I403" s="174" t="s">
        <v>1326</v>
      </c>
      <c r="J403" s="382">
        <v>2</v>
      </c>
      <c r="K403" s="174" t="s">
        <v>260</v>
      </c>
      <c r="L403" s="383">
        <f>IF(BD.PD8[[#This Row],[Mon]]="DOP",1,HLOOKUP(BD.PD8[[#This Row],[Mon]],Data!$J$1:$K$2,2,FALSE))</f>
        <v>1</v>
      </c>
      <c r="M403" s="384">
        <v>6240</v>
      </c>
      <c r="N403" s="243">
        <f>BD.PD8[[#This Row],[Cant.]]*BD.PD8[[#This Row],[ Tasa ]]*BD.PD8[[#This Row],[ Precio Und.]]</f>
        <v>12480</v>
      </c>
      <c r="O403" s="386">
        <v>0</v>
      </c>
      <c r="P403" s="243">
        <f>IF(BD.PD8[[#This Row],[Liquid. '[%']]]&lt;&gt;0,(BD.PD8[[#This Row],[Valor Neto '[DOP']]]*BD.PD8[[#This Row],[Liquid. '[%']]])+BD.PD8[[#This Row],[Valor Neto '[DOP']]],BD.PD8[[#This Row],[Valor Neto '[DOP']]])</f>
        <v>12480</v>
      </c>
      <c r="Q403" s="243">
        <f>BD.PD8[[#This Row],[Ppto. Orden Interna '[DOP']]]/HLOOKUP("USD",Data!$J$1:$K$2,2,FALSE)</f>
        <v>192</v>
      </c>
      <c r="R403" s="381" t="s">
        <v>636</v>
      </c>
      <c r="S403" s="387" t="s">
        <v>637</v>
      </c>
      <c r="T403" s="387"/>
      <c r="U403" s="492" t="s">
        <v>542</v>
      </c>
      <c r="V403" s="493">
        <v>801673</v>
      </c>
      <c r="W403" s="494" t="s">
        <v>644</v>
      </c>
      <c r="X403" s="495">
        <v>16</v>
      </c>
      <c r="Y403" s="388">
        <v>1</v>
      </c>
      <c r="Z403" s="243">
        <f>BD.PD8[[#This Row],[Av.P1 '[%']]]*BD.PD8[[#This Row],[Ppto. Orden Interna '[DOP']]]</f>
        <v>12480</v>
      </c>
      <c r="AA403" s="249"/>
      <c r="AB403" s="389"/>
      <c r="AC403" s="243">
        <f>BD.PD8[[#This Row],[Av.P2 '[%']]]*BD.PD8[[#This Row],[Ppto. Orden Interna '[DOP']]]</f>
        <v>0</v>
      </c>
      <c r="AD403" s="249"/>
      <c r="AE403" s="389"/>
      <c r="AF403" s="243">
        <f>BD.PD8[[#This Row],[Av.P3 '[%']]]*BD.PD8[[#This Row],[Ppto. Orden Interna '[DOP']]]</f>
        <v>0</v>
      </c>
      <c r="AG403" s="243"/>
      <c r="AH403" s="243"/>
      <c r="AI403" s="243"/>
      <c r="AJ403" s="243"/>
      <c r="AK403" s="243"/>
      <c r="AL403" s="243"/>
      <c r="AM403" s="496">
        <f>BD.PD8[[#This Row],[Pago 3]]+BD.PD8[[#This Row],[Pago 2]]+BD.PD8[[#This Row],[Pago 1]]</f>
        <v>12480</v>
      </c>
      <c r="AN403" s="308" t="s">
        <v>244</v>
      </c>
      <c r="AO403" s="308" t="s">
        <v>245</v>
      </c>
      <c r="AP403" s="308" t="s">
        <v>246</v>
      </c>
      <c r="AQ403" s="308" t="s">
        <v>247</v>
      </c>
      <c r="AR403" s="308">
        <v>594</v>
      </c>
      <c r="AS403" s="308" t="s">
        <v>248</v>
      </c>
      <c r="AT403" s="249" t="s">
        <v>1356</v>
      </c>
      <c r="AU403" s="306"/>
      <c r="AV403" s="306"/>
      <c r="AW403" s="306"/>
      <c r="AX403" s="306"/>
      <c r="AY403" s="306"/>
      <c r="AZ403" s="306"/>
      <c r="BA403" s="306"/>
      <c r="BB403" s="306"/>
      <c r="BC403" s="306"/>
      <c r="BD403" s="306"/>
      <c r="BE403" s="306"/>
      <c r="BF403" s="306"/>
      <c r="BG403" s="306"/>
      <c r="BH403" s="306"/>
      <c r="BI403" s="306"/>
      <c r="BJ403" s="306"/>
      <c r="BK403" s="306"/>
      <c r="BL403" s="306"/>
      <c r="BM403" s="306"/>
      <c r="BN403" s="306"/>
      <c r="BO403" s="306"/>
      <c r="BP403" s="306"/>
      <c r="BQ403" s="306"/>
      <c r="BR403" s="306"/>
      <c r="BS403" s="306"/>
      <c r="BT403" s="306"/>
      <c r="BU403" s="306"/>
      <c r="BV403" s="306"/>
      <c r="BW403" s="306"/>
      <c r="BX403" s="306"/>
      <c r="BY403" s="306"/>
      <c r="BZ403" s="306"/>
      <c r="CA403" s="306"/>
      <c r="CB403" s="306"/>
      <c r="CC403" s="306"/>
      <c r="CD403" s="306"/>
      <c r="CE403" s="306"/>
      <c r="CF403" s="306"/>
      <c r="CG403" s="306"/>
      <c r="CH403" s="306"/>
      <c r="CI403" s="306"/>
      <c r="CJ403" s="306"/>
      <c r="CK403" s="306"/>
      <c r="CL403" s="306"/>
      <c r="CM403" s="306"/>
      <c r="CN403" s="306"/>
      <c r="CO403" s="306"/>
      <c r="CP403" s="306"/>
      <c r="CQ403" s="306"/>
      <c r="CR403" s="306"/>
      <c r="CS403" s="306"/>
      <c r="CT403" s="306"/>
      <c r="CU403" s="306"/>
      <c r="CV403" s="306"/>
      <c r="CW403" s="306"/>
      <c r="CX403" s="306"/>
      <c r="CY403" s="306"/>
      <c r="CZ403" s="306"/>
      <c r="DA403" s="306"/>
      <c r="DB403" s="306"/>
      <c r="DC403" s="306"/>
      <c r="DD403" s="306"/>
      <c r="DE403" s="306"/>
      <c r="DF403" s="306"/>
      <c r="DG403" s="306"/>
      <c r="DH403" s="306"/>
      <c r="DI403" s="306"/>
      <c r="DJ403" s="306"/>
      <c r="DK403" s="306"/>
      <c r="DL403" s="306"/>
      <c r="DM403" s="306"/>
      <c r="DN403" s="306"/>
      <c r="DO403" s="306"/>
      <c r="DP403" s="306"/>
      <c r="DQ403" s="306"/>
      <c r="DR403" s="306"/>
      <c r="DS403" s="306"/>
      <c r="DT403" s="306"/>
      <c r="DU403" s="306"/>
      <c r="DV403" s="306"/>
      <c r="DW403" s="306"/>
      <c r="DX403" s="306"/>
      <c r="DY403" s="306"/>
      <c r="DZ403" s="306"/>
      <c r="EA403" s="306"/>
      <c r="EB403" s="306"/>
      <c r="EC403" s="306"/>
      <c r="ED403" s="306"/>
      <c r="EE403" s="306"/>
      <c r="EF403" s="306"/>
      <c r="EG403" s="306"/>
      <c r="EH403" s="306"/>
      <c r="EI403" s="306"/>
      <c r="EJ403" s="306"/>
      <c r="EK403" s="306"/>
      <c r="EL403" s="306"/>
      <c r="EM403" s="306"/>
      <c r="EN403" s="306"/>
      <c r="EO403" s="306"/>
      <c r="EP403" s="306"/>
      <c r="EQ403" s="306"/>
      <c r="ER403" s="306"/>
      <c r="ES403" s="306"/>
      <c r="ET403" s="306"/>
      <c r="EU403" s="306"/>
      <c r="EV403" s="306"/>
      <c r="EW403" s="306"/>
      <c r="EX403" s="306"/>
      <c r="EY403" s="306"/>
      <c r="EZ403" s="306"/>
      <c r="FA403" s="306"/>
      <c r="FB403" s="306"/>
      <c r="FC403" s="306"/>
      <c r="FD403" s="306"/>
      <c r="FE403" s="306"/>
      <c r="FF403" s="306"/>
      <c r="FG403" s="306"/>
      <c r="FH403" s="306"/>
      <c r="FI403" s="306"/>
      <c r="FJ403" s="306"/>
      <c r="FK403" s="306"/>
      <c r="FL403" s="306"/>
      <c r="FM403" s="306"/>
      <c r="FN403" s="306"/>
      <c r="FO403" s="306"/>
      <c r="FP403" s="306"/>
      <c r="FQ403" s="306"/>
      <c r="FR403" s="306"/>
      <c r="FS403" s="306"/>
      <c r="FT403" s="306"/>
      <c r="FU403" s="306"/>
      <c r="FV403" s="306"/>
      <c r="FW403" s="306"/>
      <c r="FX403" s="306"/>
      <c r="FY403" s="306"/>
      <c r="FZ403" s="306"/>
      <c r="GA403" s="306"/>
      <c r="GB403" s="306"/>
      <c r="GC403" s="306"/>
      <c r="GD403" s="306"/>
      <c r="GE403" s="306"/>
      <c r="GF403" s="306"/>
      <c r="GG403" s="306"/>
      <c r="GH403" s="306"/>
      <c r="GI403" s="306"/>
      <c r="GJ403" s="306"/>
      <c r="GK403" s="306"/>
      <c r="GL403" s="306"/>
      <c r="GM403" s="306"/>
      <c r="GN403" s="306"/>
      <c r="GO403" s="306"/>
      <c r="GP403" s="306"/>
      <c r="GQ403" s="306"/>
      <c r="GR403" s="306"/>
      <c r="GS403" s="306"/>
      <c r="GT403" s="306"/>
      <c r="GU403" s="306"/>
      <c r="GV403" s="306"/>
      <c r="GW403" s="306"/>
      <c r="GX403" s="306"/>
      <c r="GY403" s="306"/>
      <c r="GZ403" s="306"/>
      <c r="HA403" s="306"/>
      <c r="HB403" s="306"/>
      <c r="HC403" s="306"/>
      <c r="HD403" s="306"/>
      <c r="HE403" s="306"/>
      <c r="HF403" s="306"/>
      <c r="HG403" s="306"/>
      <c r="HH403" s="306"/>
      <c r="HI403" s="306"/>
      <c r="HJ403" s="306"/>
      <c r="HK403" s="306"/>
      <c r="HL403" s="306"/>
      <c r="HM403" s="306"/>
      <c r="HN403" s="306"/>
      <c r="HO403" s="306"/>
      <c r="HP403" s="306"/>
      <c r="HQ403" s="306"/>
      <c r="HR403" s="306"/>
      <c r="HS403" s="306"/>
      <c r="HT403" s="306"/>
      <c r="HU403" s="306"/>
      <c r="HV403" s="306"/>
      <c r="HW403" s="306"/>
      <c r="HX403" s="306"/>
      <c r="HY403" s="306"/>
      <c r="HZ403" s="306"/>
      <c r="IA403" s="306"/>
      <c r="IB403" s="306"/>
      <c r="IC403" s="306"/>
      <c r="ID403" s="306"/>
      <c r="IE403" s="306"/>
      <c r="IF403" s="306"/>
      <c r="IG403" s="306"/>
      <c r="IH403" s="306"/>
    </row>
    <row r="404" spans="1:242" s="219" customFormat="1" ht="15" customHeight="1" x14ac:dyDescent="0.3">
      <c r="A404" s="174">
        <v>8.0500000000000007</v>
      </c>
      <c r="B404" s="231"/>
      <c r="C404" s="232" t="e">
        <f>VLOOKUP(BD.PD8[[#This Row],[Pos]],[18]!PPto[#Data],3,FALSE)</f>
        <v>#REF!</v>
      </c>
      <c r="D404" s="174" t="s">
        <v>23</v>
      </c>
      <c r="E404" s="305" t="str">
        <f>IF(BD.PD8[[#This Row],[.]]="*",VLOOKUP(BD.PD8[[#This Row],[Pos]],[18]Presupuesto!A:H,7,FALSE),"")</f>
        <v/>
      </c>
      <c r="F404" s="234" t="s">
        <v>645</v>
      </c>
      <c r="G404" s="174"/>
      <c r="H404" s="174"/>
      <c r="I404" s="174" t="s">
        <v>1326</v>
      </c>
      <c r="J404" s="382">
        <v>1</v>
      </c>
      <c r="K404" s="174" t="s">
        <v>260</v>
      </c>
      <c r="L404" s="383">
        <f>IF(BD.PD8[[#This Row],[Mon]]="DOP",1,HLOOKUP(BD.PD8[[#This Row],[Mon]],Data!$J$1:$K$2,2,FALSE))</f>
        <v>1</v>
      </c>
      <c r="M404" s="384">
        <v>900000</v>
      </c>
      <c r="N404" s="243">
        <f>BD.PD8[[#This Row],[Cant.]]*BD.PD8[[#This Row],[ Tasa ]]*BD.PD8[[#This Row],[ Precio Und.]]</f>
        <v>900000</v>
      </c>
      <c r="O404" s="386">
        <v>0.01</v>
      </c>
      <c r="P404" s="243">
        <f>IF(BD.PD8[[#This Row],[Liquid. '[%']]]&lt;&gt;0,(BD.PD8[[#This Row],[Valor Neto '[DOP']]]*BD.PD8[[#This Row],[Liquid. '[%']]])+BD.PD8[[#This Row],[Valor Neto '[DOP']]],BD.PD8[[#This Row],[Valor Neto '[DOP']]])</f>
        <v>909000</v>
      </c>
      <c r="Q404" s="243">
        <f>BD.PD8[[#This Row],[Ppto. Orden Interna '[DOP']]]/HLOOKUP("USD",Data!$J$1:$K$2,2,FALSE)</f>
        <v>13984.615384615385</v>
      </c>
      <c r="R404" s="381" t="s">
        <v>646</v>
      </c>
      <c r="S404" s="387"/>
      <c r="T404" s="387"/>
      <c r="U404" s="492" t="s">
        <v>542</v>
      </c>
      <c r="V404" s="493">
        <v>801673</v>
      </c>
      <c r="W404" s="494" t="s">
        <v>644</v>
      </c>
      <c r="X404" s="495">
        <v>16</v>
      </c>
      <c r="Y404" s="388">
        <v>1</v>
      </c>
      <c r="Z404" s="243">
        <f>BD.PD8[[#This Row],[Av.P1 '[%']]]*BD.PD8[[#This Row],[Ppto. Orden Interna '[DOP']]]</f>
        <v>909000</v>
      </c>
      <c r="AA404" s="249"/>
      <c r="AB404" s="389"/>
      <c r="AC404" s="243">
        <f>BD.PD8[[#This Row],[Av.P2 '[%']]]*BD.PD8[[#This Row],[Ppto. Orden Interna '[DOP']]]</f>
        <v>0</v>
      </c>
      <c r="AD404" s="249"/>
      <c r="AE404" s="389"/>
      <c r="AF404" s="243">
        <f>BD.PD8[[#This Row],[Av.P3 '[%']]]*BD.PD8[[#This Row],[Ppto. Orden Interna '[DOP']]]</f>
        <v>0</v>
      </c>
      <c r="AG404" s="243"/>
      <c r="AH404" s="243"/>
      <c r="AI404" s="243"/>
      <c r="AJ404" s="243"/>
      <c r="AK404" s="243"/>
      <c r="AL404" s="243"/>
      <c r="AM404" s="496">
        <f>BD.PD8[[#This Row],[Pago 3]]+BD.PD8[[#This Row],[Pago 2]]+BD.PD8[[#This Row],[Pago 1]]</f>
        <v>909000</v>
      </c>
      <c r="AN404" s="308" t="s">
        <v>244</v>
      </c>
      <c r="AO404" s="308" t="s">
        <v>245</v>
      </c>
      <c r="AP404" s="308" t="s">
        <v>246</v>
      </c>
      <c r="AQ404" s="308" t="s">
        <v>247</v>
      </c>
      <c r="AR404" s="308">
        <v>594</v>
      </c>
      <c r="AS404" s="308" t="s">
        <v>248</v>
      </c>
      <c r="AT404" s="249" t="s">
        <v>1356</v>
      </c>
      <c r="AU404" s="306"/>
      <c r="AV404" s="306"/>
      <c r="AW404" s="306"/>
      <c r="AX404" s="306"/>
      <c r="AY404" s="306"/>
      <c r="AZ404" s="306"/>
      <c r="BA404" s="306"/>
      <c r="BB404" s="306"/>
      <c r="BC404" s="306"/>
      <c r="BD404" s="306"/>
      <c r="BE404" s="306"/>
      <c r="BF404" s="306"/>
      <c r="BG404" s="306"/>
      <c r="BH404" s="306"/>
      <c r="BI404" s="306"/>
      <c r="BJ404" s="306"/>
      <c r="BK404" s="306"/>
      <c r="BL404" s="306"/>
      <c r="BM404" s="306"/>
      <c r="BN404" s="306"/>
      <c r="BO404" s="306"/>
      <c r="BP404" s="306"/>
      <c r="BQ404" s="306"/>
      <c r="BR404" s="306"/>
      <c r="BS404" s="306"/>
      <c r="BT404" s="306"/>
      <c r="BU404" s="306"/>
      <c r="BV404" s="306"/>
      <c r="BW404" s="306"/>
      <c r="BX404" s="306"/>
      <c r="BY404" s="306"/>
      <c r="BZ404" s="306"/>
      <c r="CA404" s="306"/>
      <c r="CB404" s="306"/>
      <c r="CC404" s="306"/>
      <c r="CD404" s="306"/>
      <c r="CE404" s="306"/>
      <c r="CF404" s="306"/>
      <c r="CG404" s="306"/>
      <c r="CH404" s="306"/>
      <c r="CI404" s="306"/>
      <c r="CJ404" s="306"/>
      <c r="CK404" s="306"/>
      <c r="CL404" s="306"/>
      <c r="CM404" s="306"/>
      <c r="CN404" s="306"/>
      <c r="CO404" s="306"/>
      <c r="CP404" s="306"/>
      <c r="CQ404" s="306"/>
      <c r="CR404" s="306"/>
      <c r="CS404" s="306"/>
      <c r="CT404" s="306"/>
      <c r="CU404" s="306"/>
      <c r="CV404" s="306"/>
      <c r="CW404" s="306"/>
      <c r="CX404" s="306"/>
      <c r="CY404" s="306"/>
      <c r="CZ404" s="306"/>
      <c r="DA404" s="306"/>
      <c r="DB404" s="306"/>
      <c r="DC404" s="306"/>
      <c r="DD404" s="306"/>
      <c r="DE404" s="306"/>
      <c r="DF404" s="306"/>
      <c r="DG404" s="306"/>
      <c r="DH404" s="306"/>
      <c r="DI404" s="306"/>
      <c r="DJ404" s="306"/>
      <c r="DK404" s="306"/>
      <c r="DL404" s="306"/>
      <c r="DM404" s="306"/>
      <c r="DN404" s="306"/>
      <c r="DO404" s="306"/>
      <c r="DP404" s="306"/>
      <c r="DQ404" s="306"/>
      <c r="DR404" s="306"/>
      <c r="DS404" s="306"/>
      <c r="DT404" s="306"/>
      <c r="DU404" s="306"/>
      <c r="DV404" s="306"/>
      <c r="DW404" s="306"/>
      <c r="DX404" s="306"/>
      <c r="DY404" s="306"/>
      <c r="DZ404" s="306"/>
      <c r="EA404" s="306"/>
      <c r="EB404" s="306"/>
      <c r="EC404" s="306"/>
      <c r="ED404" s="306"/>
      <c r="EE404" s="306"/>
      <c r="EF404" s="306"/>
      <c r="EG404" s="306"/>
      <c r="EH404" s="306"/>
      <c r="EI404" s="306"/>
      <c r="EJ404" s="306"/>
      <c r="EK404" s="306"/>
      <c r="EL404" s="306"/>
      <c r="EM404" s="306"/>
      <c r="EN404" s="306"/>
      <c r="EO404" s="306"/>
      <c r="EP404" s="306"/>
      <c r="EQ404" s="306"/>
      <c r="ER404" s="306"/>
      <c r="ES404" s="306"/>
      <c r="ET404" s="306"/>
      <c r="EU404" s="306"/>
      <c r="EV404" s="306"/>
      <c r="EW404" s="306"/>
      <c r="EX404" s="306"/>
      <c r="EY404" s="306"/>
      <c r="EZ404" s="306"/>
      <c r="FA404" s="306"/>
      <c r="FB404" s="306"/>
      <c r="FC404" s="306"/>
      <c r="FD404" s="306"/>
      <c r="FE404" s="306"/>
      <c r="FF404" s="306"/>
      <c r="FG404" s="306"/>
      <c r="FH404" s="306"/>
      <c r="FI404" s="306"/>
      <c r="FJ404" s="306"/>
      <c r="FK404" s="306"/>
      <c r="FL404" s="306"/>
      <c r="FM404" s="306"/>
      <c r="FN404" s="306"/>
      <c r="FO404" s="306"/>
      <c r="FP404" s="306"/>
      <c r="FQ404" s="306"/>
      <c r="FR404" s="306"/>
      <c r="FS404" s="306"/>
      <c r="FT404" s="306"/>
      <c r="FU404" s="306"/>
      <c r="FV404" s="306"/>
      <c r="FW404" s="306"/>
      <c r="FX404" s="306"/>
      <c r="FY404" s="306"/>
      <c r="FZ404" s="306"/>
      <c r="GA404" s="306"/>
      <c r="GB404" s="306"/>
      <c r="GC404" s="306"/>
      <c r="GD404" s="306"/>
      <c r="GE404" s="306"/>
      <c r="GF404" s="306"/>
      <c r="GG404" s="306"/>
      <c r="GH404" s="306"/>
      <c r="GI404" s="306"/>
      <c r="GJ404" s="306"/>
      <c r="GK404" s="306"/>
      <c r="GL404" s="306"/>
      <c r="GM404" s="306"/>
      <c r="GN404" s="306"/>
      <c r="GO404" s="306"/>
      <c r="GP404" s="306"/>
      <c r="GQ404" s="306"/>
      <c r="GR404" s="306"/>
      <c r="GS404" s="306"/>
      <c r="GT404" s="306"/>
      <c r="GU404" s="306"/>
      <c r="GV404" s="306"/>
      <c r="GW404" s="306"/>
      <c r="GX404" s="306"/>
      <c r="GY404" s="306"/>
      <c r="GZ404" s="306"/>
      <c r="HA404" s="306"/>
      <c r="HB404" s="306"/>
      <c r="HC404" s="306"/>
      <c r="HD404" s="306"/>
      <c r="HE404" s="306"/>
      <c r="HF404" s="306"/>
      <c r="HG404" s="306"/>
      <c r="HH404" s="306"/>
      <c r="HI404" s="306"/>
      <c r="HJ404" s="306"/>
      <c r="HK404" s="306"/>
      <c r="HL404" s="306"/>
      <c r="HM404" s="306"/>
      <c r="HN404" s="306"/>
      <c r="HO404" s="306"/>
      <c r="HP404" s="306"/>
      <c r="HQ404" s="306"/>
      <c r="HR404" s="306"/>
      <c r="HS404" s="306"/>
      <c r="HT404" s="306"/>
      <c r="HU404" s="306"/>
      <c r="HV404" s="306"/>
      <c r="HW404" s="306"/>
      <c r="HX404" s="306"/>
      <c r="HY404" s="306"/>
      <c r="HZ404" s="306"/>
      <c r="IA404" s="306"/>
      <c r="IB404" s="306"/>
      <c r="IC404" s="306"/>
      <c r="ID404" s="306"/>
      <c r="IE404" s="306"/>
      <c r="IF404" s="306"/>
      <c r="IG404" s="306"/>
      <c r="IH404" s="306"/>
    </row>
    <row r="405" spans="1:242" s="219" customFormat="1" ht="15" customHeight="1" x14ac:dyDescent="0.3">
      <c r="A405" s="174">
        <v>8.0500000000000007</v>
      </c>
      <c r="B405" s="231"/>
      <c r="C405" s="232" t="e">
        <f>VLOOKUP(BD.PD8[[#This Row],[Pos]],[18]!PPto[#Data],3,FALSE)</f>
        <v>#REF!</v>
      </c>
      <c r="D405" s="174" t="s">
        <v>23</v>
      </c>
      <c r="E405" s="305" t="str">
        <f>IF(BD.PD8[[#This Row],[.]]="*",VLOOKUP(BD.PD8[[#This Row],[Pos]],[18]Presupuesto!A:H,7,FALSE),"")</f>
        <v/>
      </c>
      <c r="F405" s="506" t="s">
        <v>647</v>
      </c>
      <c r="G405" s="174"/>
      <c r="H405" s="174"/>
      <c r="I405" s="174" t="s">
        <v>1326</v>
      </c>
      <c r="J405" s="382">
        <v>1</v>
      </c>
      <c r="K405" s="174" t="s">
        <v>260</v>
      </c>
      <c r="L405" s="383">
        <f>IF(BD.PD8[[#This Row],[Mon]]="DOP",1,HLOOKUP(BD.PD8[[#This Row],[Mon]],Data!$J$1:$K$2,2,FALSE))</f>
        <v>1</v>
      </c>
      <c r="M405" s="384">
        <v>19502.740000000002</v>
      </c>
      <c r="N405" s="243">
        <f>BD.PD8[[#This Row],[Cant.]]*BD.PD8[[#This Row],[ Tasa ]]*BD.PD8[[#This Row],[ Precio Und.]]</f>
        <v>19502.740000000002</v>
      </c>
      <c r="O405" s="386">
        <v>0</v>
      </c>
      <c r="P405" s="243">
        <f>IF(BD.PD8[[#This Row],[Liquid. '[%']]]&lt;&gt;0,(BD.PD8[[#This Row],[Valor Neto '[DOP']]]*BD.PD8[[#This Row],[Liquid. '[%']]])+BD.PD8[[#This Row],[Valor Neto '[DOP']]],BD.PD8[[#This Row],[Valor Neto '[DOP']]])</f>
        <v>19502.740000000002</v>
      </c>
      <c r="Q405" s="243">
        <f>BD.PD8[[#This Row],[Ppto. Orden Interna '[DOP']]]/HLOOKUP("USD",Data!$J$1:$K$2,2,FALSE)</f>
        <v>300.04215384615389</v>
      </c>
      <c r="R405" s="381" t="s">
        <v>632</v>
      </c>
      <c r="S405" s="387"/>
      <c r="T405" s="387"/>
      <c r="U405" s="492" t="s">
        <v>542</v>
      </c>
      <c r="V405" s="493">
        <v>801673</v>
      </c>
      <c r="W405" s="494" t="s">
        <v>633</v>
      </c>
      <c r="X405" s="495">
        <v>16</v>
      </c>
      <c r="Y405" s="388">
        <v>1</v>
      </c>
      <c r="Z405" s="243">
        <f>BD.PD8[[#This Row],[Av.P1 '[%']]]*BD.PD8[[#This Row],[Ppto. Orden Interna '[DOP']]]</f>
        <v>19502.740000000002</v>
      </c>
      <c r="AA405" s="495"/>
      <c r="AB405" s="388"/>
      <c r="AC405" s="243">
        <f>BD.PD8[[#This Row],[Av.P2 '[%']]]*BD.PD8[[#This Row],[Ppto. Orden Interna '[DOP']]]</f>
        <v>0</v>
      </c>
      <c r="AD405" s="249"/>
      <c r="AE405" s="389"/>
      <c r="AF405" s="243">
        <f>BD.PD8[[#This Row],[Av.P3 '[%']]]*BD.PD8[[#This Row],[Ppto. Orden Interna '[DOP']]]</f>
        <v>0</v>
      </c>
      <c r="AG405" s="243"/>
      <c r="AH405" s="243"/>
      <c r="AI405" s="243"/>
      <c r="AJ405" s="243"/>
      <c r="AK405" s="243"/>
      <c r="AL405" s="243"/>
      <c r="AM405" s="496">
        <f>BD.PD8[[#This Row],[Pago 3]]+BD.PD8[[#This Row],[Pago 2]]+BD.PD8[[#This Row],[Pago 1]]</f>
        <v>19502.740000000002</v>
      </c>
      <c r="AN405" s="308" t="s">
        <v>244</v>
      </c>
      <c r="AO405" s="308" t="s">
        <v>245</v>
      </c>
      <c r="AP405" s="308" t="s">
        <v>246</v>
      </c>
      <c r="AQ405" s="308" t="s">
        <v>247</v>
      </c>
      <c r="AR405" s="308">
        <v>594</v>
      </c>
      <c r="AS405" s="308" t="s">
        <v>248</v>
      </c>
      <c r="AT405" s="249" t="s">
        <v>1356</v>
      </c>
      <c r="AU405" s="306"/>
      <c r="AV405" s="306"/>
      <c r="AW405" s="306"/>
      <c r="AX405" s="306"/>
      <c r="AY405" s="306"/>
      <c r="AZ405" s="306"/>
      <c r="BA405" s="306"/>
      <c r="BB405" s="306"/>
      <c r="BC405" s="306"/>
      <c r="BD405" s="306"/>
      <c r="BE405" s="306"/>
      <c r="BF405" s="306"/>
      <c r="BG405" s="306"/>
      <c r="BH405" s="306"/>
      <c r="BI405" s="306"/>
      <c r="BJ405" s="306"/>
      <c r="BK405" s="306"/>
      <c r="BL405" s="306"/>
      <c r="BM405" s="306"/>
      <c r="BN405" s="306"/>
      <c r="BO405" s="306"/>
      <c r="BP405" s="306"/>
      <c r="BQ405" s="306"/>
      <c r="BR405" s="306"/>
      <c r="BS405" s="306"/>
      <c r="BT405" s="306"/>
      <c r="BU405" s="306"/>
      <c r="BV405" s="306"/>
      <c r="BW405" s="306"/>
      <c r="BX405" s="306"/>
      <c r="BY405" s="306"/>
      <c r="BZ405" s="306"/>
      <c r="CA405" s="306"/>
      <c r="CB405" s="306"/>
      <c r="CC405" s="306"/>
      <c r="CD405" s="306"/>
      <c r="CE405" s="306"/>
      <c r="CF405" s="306"/>
      <c r="CG405" s="306"/>
      <c r="CH405" s="306"/>
      <c r="CI405" s="306"/>
      <c r="CJ405" s="306"/>
      <c r="CK405" s="306"/>
      <c r="CL405" s="306"/>
      <c r="CM405" s="306"/>
      <c r="CN405" s="306"/>
      <c r="CO405" s="306"/>
      <c r="CP405" s="306"/>
      <c r="CQ405" s="306"/>
      <c r="CR405" s="306"/>
      <c r="CS405" s="306"/>
      <c r="CT405" s="306"/>
      <c r="CU405" s="306"/>
      <c r="CV405" s="306"/>
      <c r="CW405" s="306"/>
      <c r="CX405" s="306"/>
      <c r="CY405" s="306"/>
      <c r="CZ405" s="306"/>
      <c r="DA405" s="306"/>
      <c r="DB405" s="306"/>
      <c r="DC405" s="306"/>
      <c r="DD405" s="306"/>
      <c r="DE405" s="306"/>
      <c r="DF405" s="306"/>
      <c r="DG405" s="306"/>
      <c r="DH405" s="306"/>
      <c r="DI405" s="306"/>
      <c r="DJ405" s="306"/>
      <c r="DK405" s="306"/>
      <c r="DL405" s="306"/>
      <c r="DM405" s="306"/>
      <c r="DN405" s="306"/>
      <c r="DO405" s="306"/>
      <c r="DP405" s="306"/>
      <c r="DQ405" s="306"/>
      <c r="DR405" s="306"/>
      <c r="DS405" s="306"/>
      <c r="DT405" s="306"/>
      <c r="DU405" s="306"/>
      <c r="DV405" s="306"/>
      <c r="DW405" s="306"/>
      <c r="DX405" s="306"/>
      <c r="DY405" s="306"/>
      <c r="DZ405" s="306"/>
      <c r="EA405" s="306"/>
      <c r="EB405" s="306"/>
      <c r="EC405" s="306"/>
      <c r="ED405" s="306"/>
      <c r="EE405" s="306"/>
      <c r="EF405" s="306"/>
      <c r="EG405" s="306"/>
      <c r="EH405" s="306"/>
      <c r="EI405" s="306"/>
      <c r="EJ405" s="306"/>
      <c r="EK405" s="306"/>
      <c r="EL405" s="306"/>
      <c r="EM405" s="306"/>
      <c r="EN405" s="306"/>
      <c r="EO405" s="306"/>
      <c r="EP405" s="306"/>
      <c r="EQ405" s="306"/>
      <c r="ER405" s="306"/>
      <c r="ES405" s="306"/>
      <c r="ET405" s="306"/>
      <c r="EU405" s="306"/>
      <c r="EV405" s="306"/>
      <c r="EW405" s="306"/>
      <c r="EX405" s="306"/>
      <c r="EY405" s="306"/>
      <c r="EZ405" s="306"/>
      <c r="FA405" s="306"/>
      <c r="FB405" s="306"/>
      <c r="FC405" s="306"/>
      <c r="FD405" s="306"/>
      <c r="FE405" s="306"/>
      <c r="FF405" s="306"/>
      <c r="FG405" s="306"/>
      <c r="FH405" s="306"/>
      <c r="FI405" s="306"/>
      <c r="FJ405" s="306"/>
      <c r="FK405" s="306"/>
      <c r="FL405" s="306"/>
      <c r="FM405" s="306"/>
      <c r="FN405" s="306"/>
      <c r="FO405" s="306"/>
      <c r="FP405" s="306"/>
      <c r="FQ405" s="306"/>
      <c r="FR405" s="306"/>
      <c r="FS405" s="306"/>
      <c r="FT405" s="306"/>
      <c r="FU405" s="306"/>
      <c r="FV405" s="306"/>
      <c r="FW405" s="306"/>
      <c r="FX405" s="306"/>
      <c r="FY405" s="306"/>
      <c r="FZ405" s="306"/>
      <c r="GA405" s="306"/>
      <c r="GB405" s="306"/>
      <c r="GC405" s="306"/>
      <c r="GD405" s="306"/>
      <c r="GE405" s="306"/>
      <c r="GF405" s="306"/>
      <c r="GG405" s="306"/>
      <c r="GH405" s="306"/>
      <c r="GI405" s="306"/>
      <c r="GJ405" s="306"/>
      <c r="GK405" s="306"/>
      <c r="GL405" s="306"/>
      <c r="GM405" s="306"/>
      <c r="GN405" s="306"/>
      <c r="GO405" s="306"/>
      <c r="GP405" s="306"/>
      <c r="GQ405" s="306"/>
      <c r="GR405" s="306"/>
      <c r="GS405" s="306"/>
      <c r="GT405" s="306"/>
      <c r="GU405" s="306"/>
      <c r="GV405" s="306"/>
      <c r="GW405" s="306"/>
      <c r="GX405" s="306"/>
      <c r="GY405" s="306"/>
      <c r="GZ405" s="306"/>
      <c r="HA405" s="306"/>
      <c r="HB405" s="306"/>
      <c r="HC405" s="306"/>
      <c r="HD405" s="306"/>
      <c r="HE405" s="306"/>
      <c r="HF405" s="306"/>
      <c r="HG405" s="306"/>
      <c r="HH405" s="306"/>
      <c r="HI405" s="306"/>
      <c r="HJ405" s="306"/>
      <c r="HK405" s="306"/>
      <c r="HL405" s="306"/>
      <c r="HM405" s="306"/>
      <c r="HN405" s="306"/>
      <c r="HO405" s="306"/>
      <c r="HP405" s="306"/>
      <c r="HQ405" s="306"/>
      <c r="HR405" s="306"/>
      <c r="HS405" s="306"/>
      <c r="HT405" s="306"/>
      <c r="HU405" s="306"/>
      <c r="HV405" s="306"/>
      <c r="HW405" s="306"/>
      <c r="HX405" s="306"/>
      <c r="HY405" s="306"/>
      <c r="HZ405" s="306"/>
      <c r="IA405" s="306"/>
      <c r="IB405" s="306"/>
      <c r="IC405" s="306"/>
      <c r="ID405" s="306"/>
      <c r="IE405" s="306"/>
      <c r="IF405" s="306"/>
      <c r="IG405" s="306"/>
      <c r="IH405" s="306"/>
    </row>
    <row r="406" spans="1:242" s="219" customFormat="1" ht="15" customHeight="1" x14ac:dyDescent="0.3">
      <c r="A406" s="174">
        <v>8.0500000000000007</v>
      </c>
      <c r="B406" s="231"/>
      <c r="C406" s="232" t="e">
        <f>VLOOKUP(BD.PD8[[#This Row],[Pos]],[18]!PPto[#Data],3,FALSE)</f>
        <v>#REF!</v>
      </c>
      <c r="D406" s="174" t="s">
        <v>23</v>
      </c>
      <c r="E406" s="305" t="str">
        <f>IF(BD.PD8[[#This Row],[.]]="*",VLOOKUP(BD.PD8[[#This Row],[Pos]],[18]Presupuesto!A:H,7,FALSE),"")</f>
        <v/>
      </c>
      <c r="F406" s="506" t="s">
        <v>648</v>
      </c>
      <c r="G406" s="174"/>
      <c r="H406" s="174"/>
      <c r="I406" s="174" t="s">
        <v>1326</v>
      </c>
      <c r="J406" s="382">
        <v>1</v>
      </c>
      <c r="K406" s="174" t="s">
        <v>260</v>
      </c>
      <c r="L406" s="383">
        <f>IF(BD.PD8[[#This Row],[Mon]]="DOP",1,HLOOKUP(BD.PD8[[#This Row],[Mon]],Data!$J$1:$K$2,2,FALSE))</f>
        <v>1</v>
      </c>
      <c r="M406" s="384">
        <v>19049.52</v>
      </c>
      <c r="N406" s="243">
        <f>BD.PD8[[#This Row],[Cant.]]*BD.PD8[[#This Row],[ Tasa ]]*BD.PD8[[#This Row],[ Precio Und.]]</f>
        <v>19049.52</v>
      </c>
      <c r="O406" s="386">
        <v>0</v>
      </c>
      <c r="P406" s="243">
        <f>IF(BD.PD8[[#This Row],[Liquid. '[%']]]&lt;&gt;0,(BD.PD8[[#This Row],[Valor Neto '[DOP']]]*BD.PD8[[#This Row],[Liquid. '[%']]])+BD.PD8[[#This Row],[Valor Neto '[DOP']]],BD.PD8[[#This Row],[Valor Neto '[DOP']]])</f>
        <v>19049.52</v>
      </c>
      <c r="Q406" s="243">
        <f>BD.PD8[[#This Row],[Ppto. Orden Interna '[DOP']]]/HLOOKUP("USD",Data!$J$1:$K$2,2,FALSE)</f>
        <v>293.06953846153846</v>
      </c>
      <c r="R406" s="381" t="s">
        <v>649</v>
      </c>
      <c r="S406" s="387"/>
      <c r="T406" s="387"/>
      <c r="U406" s="492" t="s">
        <v>542</v>
      </c>
      <c r="V406" s="493">
        <v>801673</v>
      </c>
      <c r="W406" s="494" t="s">
        <v>650</v>
      </c>
      <c r="X406" s="495">
        <v>16</v>
      </c>
      <c r="Y406" s="388">
        <v>1</v>
      </c>
      <c r="Z406" s="243">
        <f>BD.PD8[[#This Row],[Av.P1 '[%']]]*BD.PD8[[#This Row],[Ppto. Orden Interna '[DOP']]]</f>
        <v>19049.52</v>
      </c>
      <c r="AA406" s="249"/>
      <c r="AB406" s="389"/>
      <c r="AC406" s="243">
        <f>BD.PD8[[#This Row],[Av.P2 '[%']]]*BD.PD8[[#This Row],[Ppto. Orden Interna '[DOP']]]</f>
        <v>0</v>
      </c>
      <c r="AD406" s="249"/>
      <c r="AE406" s="389"/>
      <c r="AF406" s="243">
        <f>BD.PD8[[#This Row],[Av.P3 '[%']]]*BD.PD8[[#This Row],[Ppto. Orden Interna '[DOP']]]</f>
        <v>0</v>
      </c>
      <c r="AG406" s="243"/>
      <c r="AH406" s="243"/>
      <c r="AI406" s="243"/>
      <c r="AJ406" s="243"/>
      <c r="AK406" s="243"/>
      <c r="AL406" s="243"/>
      <c r="AM406" s="496">
        <f>BD.PD8[[#This Row],[Pago 3]]+BD.PD8[[#This Row],[Pago 2]]+BD.PD8[[#This Row],[Pago 1]]</f>
        <v>19049.52</v>
      </c>
      <c r="AN406" s="308" t="s">
        <v>244</v>
      </c>
      <c r="AO406" s="308" t="s">
        <v>245</v>
      </c>
      <c r="AP406" s="308" t="s">
        <v>246</v>
      </c>
      <c r="AQ406" s="308" t="s">
        <v>247</v>
      </c>
      <c r="AR406" s="308">
        <v>594</v>
      </c>
      <c r="AS406" s="308" t="s">
        <v>248</v>
      </c>
      <c r="AT406" s="249" t="s">
        <v>1356</v>
      </c>
      <c r="AU406" s="306"/>
      <c r="AV406" s="306"/>
      <c r="AW406" s="306"/>
      <c r="AX406" s="306"/>
      <c r="AY406" s="306"/>
      <c r="AZ406" s="306"/>
      <c r="BA406" s="306"/>
      <c r="BB406" s="306"/>
      <c r="BC406" s="306"/>
      <c r="BD406" s="306"/>
      <c r="BE406" s="306"/>
      <c r="BF406" s="306"/>
      <c r="BG406" s="306"/>
      <c r="BH406" s="306"/>
      <c r="BI406" s="306"/>
      <c r="BJ406" s="306"/>
      <c r="BK406" s="306"/>
      <c r="BL406" s="306"/>
      <c r="BM406" s="306"/>
      <c r="BN406" s="306"/>
      <c r="BO406" s="306"/>
      <c r="BP406" s="306"/>
      <c r="BQ406" s="306"/>
      <c r="BR406" s="306"/>
      <c r="BS406" s="306"/>
      <c r="BT406" s="306"/>
      <c r="BU406" s="306"/>
      <c r="BV406" s="306"/>
      <c r="BW406" s="306"/>
      <c r="BX406" s="306"/>
      <c r="BY406" s="306"/>
      <c r="BZ406" s="306"/>
      <c r="CA406" s="306"/>
      <c r="CB406" s="306"/>
      <c r="CC406" s="306"/>
      <c r="CD406" s="306"/>
      <c r="CE406" s="306"/>
      <c r="CF406" s="306"/>
      <c r="CG406" s="306"/>
      <c r="CH406" s="306"/>
      <c r="CI406" s="306"/>
      <c r="CJ406" s="306"/>
      <c r="CK406" s="306"/>
      <c r="CL406" s="306"/>
      <c r="CM406" s="306"/>
      <c r="CN406" s="306"/>
      <c r="CO406" s="306"/>
      <c r="CP406" s="306"/>
      <c r="CQ406" s="306"/>
      <c r="CR406" s="306"/>
      <c r="CS406" s="306"/>
      <c r="CT406" s="306"/>
      <c r="CU406" s="306"/>
      <c r="CV406" s="306"/>
      <c r="CW406" s="306"/>
      <c r="CX406" s="306"/>
      <c r="CY406" s="306"/>
      <c r="CZ406" s="306"/>
      <c r="DA406" s="306"/>
      <c r="DB406" s="306"/>
      <c r="DC406" s="306"/>
      <c r="DD406" s="306"/>
      <c r="DE406" s="306"/>
      <c r="DF406" s="306"/>
      <c r="DG406" s="306"/>
      <c r="DH406" s="306"/>
      <c r="DI406" s="306"/>
      <c r="DJ406" s="306"/>
      <c r="DK406" s="306"/>
      <c r="DL406" s="306"/>
      <c r="DM406" s="306"/>
      <c r="DN406" s="306"/>
      <c r="DO406" s="306"/>
      <c r="DP406" s="306"/>
      <c r="DQ406" s="306"/>
      <c r="DR406" s="306"/>
      <c r="DS406" s="306"/>
      <c r="DT406" s="306"/>
      <c r="DU406" s="306"/>
      <c r="DV406" s="306"/>
      <c r="DW406" s="306"/>
      <c r="DX406" s="306"/>
      <c r="DY406" s="306"/>
      <c r="DZ406" s="306"/>
      <c r="EA406" s="306"/>
      <c r="EB406" s="306"/>
      <c r="EC406" s="306"/>
      <c r="ED406" s="306"/>
      <c r="EE406" s="306"/>
      <c r="EF406" s="306"/>
      <c r="EG406" s="306"/>
      <c r="EH406" s="306"/>
      <c r="EI406" s="306"/>
      <c r="EJ406" s="306"/>
      <c r="EK406" s="306"/>
      <c r="EL406" s="306"/>
      <c r="EM406" s="306"/>
      <c r="EN406" s="306"/>
      <c r="EO406" s="306"/>
      <c r="EP406" s="306"/>
      <c r="EQ406" s="306"/>
      <c r="ER406" s="306"/>
      <c r="ES406" s="306"/>
      <c r="ET406" s="306"/>
      <c r="EU406" s="306"/>
      <c r="EV406" s="306"/>
      <c r="EW406" s="306"/>
      <c r="EX406" s="306"/>
      <c r="EY406" s="306"/>
      <c r="EZ406" s="306"/>
      <c r="FA406" s="306"/>
      <c r="FB406" s="306"/>
      <c r="FC406" s="306"/>
      <c r="FD406" s="306"/>
      <c r="FE406" s="306"/>
      <c r="FF406" s="306"/>
      <c r="FG406" s="306"/>
      <c r="FH406" s="306"/>
      <c r="FI406" s="306"/>
      <c r="FJ406" s="306"/>
      <c r="FK406" s="306"/>
      <c r="FL406" s="306"/>
      <c r="FM406" s="306"/>
      <c r="FN406" s="306"/>
      <c r="FO406" s="306"/>
      <c r="FP406" s="306"/>
      <c r="FQ406" s="306"/>
      <c r="FR406" s="306"/>
      <c r="FS406" s="306"/>
      <c r="FT406" s="306"/>
      <c r="FU406" s="306"/>
      <c r="FV406" s="306"/>
      <c r="FW406" s="306"/>
      <c r="FX406" s="306"/>
      <c r="FY406" s="306"/>
      <c r="FZ406" s="306"/>
      <c r="GA406" s="306"/>
      <c r="GB406" s="306"/>
      <c r="GC406" s="306"/>
      <c r="GD406" s="306"/>
      <c r="GE406" s="306"/>
      <c r="GF406" s="306"/>
      <c r="GG406" s="306"/>
      <c r="GH406" s="306"/>
      <c r="GI406" s="306"/>
      <c r="GJ406" s="306"/>
      <c r="GK406" s="306"/>
      <c r="GL406" s="306"/>
      <c r="GM406" s="306"/>
      <c r="GN406" s="306"/>
      <c r="GO406" s="306"/>
      <c r="GP406" s="306"/>
      <c r="GQ406" s="306"/>
      <c r="GR406" s="306"/>
      <c r="GS406" s="306"/>
      <c r="GT406" s="306"/>
      <c r="GU406" s="306"/>
      <c r="GV406" s="306"/>
      <c r="GW406" s="306"/>
      <c r="GX406" s="306"/>
      <c r="GY406" s="306"/>
      <c r="GZ406" s="306"/>
      <c r="HA406" s="306"/>
      <c r="HB406" s="306"/>
      <c r="HC406" s="306"/>
      <c r="HD406" s="306"/>
      <c r="HE406" s="306"/>
      <c r="HF406" s="306"/>
      <c r="HG406" s="306"/>
      <c r="HH406" s="306"/>
      <c r="HI406" s="306"/>
      <c r="HJ406" s="306"/>
      <c r="HK406" s="306"/>
      <c r="HL406" s="306"/>
      <c r="HM406" s="306"/>
      <c r="HN406" s="306"/>
      <c r="HO406" s="306"/>
      <c r="HP406" s="306"/>
      <c r="HQ406" s="306"/>
      <c r="HR406" s="306"/>
      <c r="HS406" s="306"/>
      <c r="HT406" s="306"/>
      <c r="HU406" s="306"/>
      <c r="HV406" s="306"/>
      <c r="HW406" s="306"/>
      <c r="HX406" s="306"/>
      <c r="HY406" s="306"/>
      <c r="HZ406" s="306"/>
      <c r="IA406" s="306"/>
      <c r="IB406" s="306"/>
      <c r="IC406" s="306"/>
      <c r="ID406" s="306"/>
      <c r="IE406" s="306"/>
      <c r="IF406" s="306"/>
      <c r="IG406" s="306"/>
      <c r="IH406" s="306"/>
    </row>
    <row r="407" spans="1:242" s="219" customFormat="1" ht="15" customHeight="1" x14ac:dyDescent="0.3">
      <c r="A407" s="174">
        <v>8.0500000000000007</v>
      </c>
      <c r="B407" s="231"/>
      <c r="C407" s="232" t="e">
        <f>VLOOKUP(BD.PD8[[#This Row],[Pos]],[18]!PPto[#Data],3,FALSE)</f>
        <v>#REF!</v>
      </c>
      <c r="D407" s="174" t="s">
        <v>23</v>
      </c>
      <c r="E407" s="305" t="str">
        <f>IF(BD.PD8[[#This Row],[.]]="*",VLOOKUP(BD.PD8[[#This Row],[Pos]],[18]Presupuesto!A:H,7,FALSE),"")</f>
        <v/>
      </c>
      <c r="F407" s="507" t="s">
        <v>639</v>
      </c>
      <c r="G407" s="174"/>
      <c r="H407" s="174"/>
      <c r="I407" s="174" t="s">
        <v>1326</v>
      </c>
      <c r="J407" s="382">
        <v>2</v>
      </c>
      <c r="K407" s="174" t="s">
        <v>260</v>
      </c>
      <c r="L407" s="383">
        <f>IF(BD.PD8[[#This Row],[Mon]]="DOP",1,HLOOKUP(BD.PD8[[#This Row],[Mon]],Data!$J$1:$K$2,2,FALSE))</f>
        <v>1</v>
      </c>
      <c r="M407" s="384">
        <v>11370</v>
      </c>
      <c r="N407" s="243">
        <f>BD.PD8[[#This Row],[Cant.]]*BD.PD8[[#This Row],[ Tasa ]]*BD.PD8[[#This Row],[ Precio Und.]]</f>
        <v>22740</v>
      </c>
      <c r="O407" s="386">
        <v>0</v>
      </c>
      <c r="P407" s="243">
        <f>IF(BD.PD8[[#This Row],[Liquid. '[%']]]&lt;&gt;0,(BD.PD8[[#This Row],[Valor Neto '[DOP']]]*BD.PD8[[#This Row],[Liquid. '[%']]])+BD.PD8[[#This Row],[Valor Neto '[DOP']]],BD.PD8[[#This Row],[Valor Neto '[DOP']]])</f>
        <v>22740</v>
      </c>
      <c r="Q407" s="243">
        <f>BD.PD8[[#This Row],[Ppto. Orden Interna '[DOP']]]/HLOOKUP("USD",Data!$J$1:$K$2,2,FALSE)</f>
        <v>349.84615384615387</v>
      </c>
      <c r="R407" s="381" t="s">
        <v>636</v>
      </c>
      <c r="S407" s="387" t="s">
        <v>637</v>
      </c>
      <c r="T407" s="387"/>
      <c r="U407" s="492" t="s">
        <v>542</v>
      </c>
      <c r="V407" s="493">
        <v>801673</v>
      </c>
      <c r="W407" s="494" t="s">
        <v>644</v>
      </c>
      <c r="X407" s="495">
        <v>16</v>
      </c>
      <c r="Y407" s="388">
        <v>1</v>
      </c>
      <c r="Z407" s="243">
        <f>BD.PD8[[#This Row],[Av.P1 '[%']]]*BD.PD8[[#This Row],[Ppto. Orden Interna '[DOP']]]</f>
        <v>22740</v>
      </c>
      <c r="AA407" s="249"/>
      <c r="AB407" s="389"/>
      <c r="AC407" s="243">
        <f>BD.PD8[[#This Row],[Av.P2 '[%']]]*BD.PD8[[#This Row],[Ppto. Orden Interna '[DOP']]]</f>
        <v>0</v>
      </c>
      <c r="AD407" s="249"/>
      <c r="AE407" s="389"/>
      <c r="AF407" s="243">
        <f>BD.PD8[[#This Row],[Av.P3 '[%']]]*BD.PD8[[#This Row],[Ppto. Orden Interna '[DOP']]]</f>
        <v>0</v>
      </c>
      <c r="AG407" s="243"/>
      <c r="AH407" s="243"/>
      <c r="AI407" s="243"/>
      <c r="AJ407" s="243"/>
      <c r="AK407" s="243"/>
      <c r="AL407" s="243"/>
      <c r="AM407" s="496">
        <f>BD.PD8[[#This Row],[Pago 3]]+BD.PD8[[#This Row],[Pago 2]]+BD.PD8[[#This Row],[Pago 1]]</f>
        <v>22740</v>
      </c>
      <c r="AN407" s="308" t="s">
        <v>244</v>
      </c>
      <c r="AO407" s="308" t="s">
        <v>245</v>
      </c>
      <c r="AP407" s="308" t="s">
        <v>246</v>
      </c>
      <c r="AQ407" s="308" t="s">
        <v>247</v>
      </c>
      <c r="AR407" s="308">
        <v>594</v>
      </c>
      <c r="AS407" s="308" t="s">
        <v>248</v>
      </c>
      <c r="AT407" s="249" t="s">
        <v>1356</v>
      </c>
      <c r="AU407" s="306"/>
      <c r="AV407" s="306"/>
      <c r="AW407" s="306"/>
      <c r="AX407" s="306"/>
      <c r="AY407" s="306"/>
      <c r="AZ407" s="306"/>
      <c r="BA407" s="306"/>
      <c r="BB407" s="306"/>
      <c r="BC407" s="306"/>
      <c r="BD407" s="306"/>
      <c r="BE407" s="306"/>
      <c r="BF407" s="306"/>
      <c r="BG407" s="306"/>
      <c r="BH407" s="306"/>
      <c r="BI407" s="306"/>
      <c r="BJ407" s="306"/>
      <c r="BK407" s="306"/>
      <c r="BL407" s="306"/>
      <c r="BM407" s="306"/>
      <c r="BN407" s="306"/>
      <c r="BO407" s="306"/>
      <c r="BP407" s="306"/>
      <c r="BQ407" s="306"/>
      <c r="BR407" s="306"/>
      <c r="BS407" s="306"/>
      <c r="BT407" s="306"/>
      <c r="BU407" s="306"/>
      <c r="BV407" s="306"/>
      <c r="BW407" s="306"/>
      <c r="BX407" s="306"/>
      <c r="BY407" s="306"/>
      <c r="BZ407" s="306"/>
      <c r="CA407" s="306"/>
      <c r="CB407" s="306"/>
      <c r="CC407" s="306"/>
      <c r="CD407" s="306"/>
      <c r="CE407" s="306"/>
      <c r="CF407" s="306"/>
      <c r="CG407" s="306"/>
      <c r="CH407" s="306"/>
      <c r="CI407" s="306"/>
      <c r="CJ407" s="306"/>
      <c r="CK407" s="306"/>
      <c r="CL407" s="306"/>
      <c r="CM407" s="306"/>
      <c r="CN407" s="306"/>
      <c r="CO407" s="306"/>
      <c r="CP407" s="306"/>
      <c r="CQ407" s="306"/>
      <c r="CR407" s="306"/>
      <c r="CS407" s="306"/>
      <c r="CT407" s="306"/>
      <c r="CU407" s="306"/>
      <c r="CV407" s="306"/>
      <c r="CW407" s="306"/>
      <c r="CX407" s="306"/>
      <c r="CY407" s="306"/>
      <c r="CZ407" s="306"/>
      <c r="DA407" s="306"/>
      <c r="DB407" s="306"/>
      <c r="DC407" s="306"/>
      <c r="DD407" s="306"/>
      <c r="DE407" s="306"/>
      <c r="DF407" s="306"/>
      <c r="DG407" s="306"/>
      <c r="DH407" s="306"/>
      <c r="DI407" s="306"/>
      <c r="DJ407" s="306"/>
      <c r="DK407" s="306"/>
      <c r="DL407" s="306"/>
      <c r="DM407" s="306"/>
      <c r="DN407" s="306"/>
      <c r="DO407" s="306"/>
      <c r="DP407" s="306"/>
      <c r="DQ407" s="306"/>
      <c r="DR407" s="306"/>
      <c r="DS407" s="306"/>
      <c r="DT407" s="306"/>
      <c r="DU407" s="306"/>
      <c r="DV407" s="306"/>
      <c r="DW407" s="306"/>
      <c r="DX407" s="306"/>
      <c r="DY407" s="306"/>
      <c r="DZ407" s="306"/>
      <c r="EA407" s="306"/>
      <c r="EB407" s="306"/>
      <c r="EC407" s="306"/>
      <c r="ED407" s="306"/>
      <c r="EE407" s="306"/>
      <c r="EF407" s="306"/>
      <c r="EG407" s="306"/>
      <c r="EH407" s="306"/>
      <c r="EI407" s="306"/>
      <c r="EJ407" s="306"/>
      <c r="EK407" s="306"/>
      <c r="EL407" s="306"/>
      <c r="EM407" s="306"/>
      <c r="EN407" s="306"/>
      <c r="EO407" s="306"/>
      <c r="EP407" s="306"/>
      <c r="EQ407" s="306"/>
      <c r="ER407" s="306"/>
      <c r="ES407" s="306"/>
      <c r="ET407" s="306"/>
      <c r="EU407" s="306"/>
      <c r="EV407" s="306"/>
      <c r="EW407" s="306"/>
      <c r="EX407" s="306"/>
      <c r="EY407" s="306"/>
      <c r="EZ407" s="306"/>
      <c r="FA407" s="306"/>
      <c r="FB407" s="306"/>
      <c r="FC407" s="306"/>
      <c r="FD407" s="306"/>
      <c r="FE407" s="306"/>
      <c r="FF407" s="306"/>
      <c r="FG407" s="306"/>
      <c r="FH407" s="306"/>
      <c r="FI407" s="306"/>
      <c r="FJ407" s="306"/>
      <c r="FK407" s="306"/>
      <c r="FL407" s="306"/>
      <c r="FM407" s="306"/>
      <c r="FN407" s="306"/>
      <c r="FO407" s="306"/>
      <c r="FP407" s="306"/>
      <c r="FQ407" s="306"/>
      <c r="FR407" s="306"/>
      <c r="FS407" s="306"/>
      <c r="FT407" s="306"/>
      <c r="FU407" s="306"/>
      <c r="FV407" s="306"/>
      <c r="FW407" s="306"/>
      <c r="FX407" s="306"/>
      <c r="FY407" s="306"/>
      <c r="FZ407" s="306"/>
      <c r="GA407" s="306"/>
      <c r="GB407" s="306"/>
      <c r="GC407" s="306"/>
      <c r="GD407" s="306"/>
      <c r="GE407" s="306"/>
      <c r="GF407" s="306"/>
      <c r="GG407" s="306"/>
      <c r="GH407" s="306"/>
      <c r="GI407" s="306"/>
      <c r="GJ407" s="306"/>
      <c r="GK407" s="306"/>
      <c r="GL407" s="306"/>
      <c r="GM407" s="306"/>
      <c r="GN407" s="306"/>
      <c r="GO407" s="306"/>
      <c r="GP407" s="306"/>
      <c r="GQ407" s="306"/>
      <c r="GR407" s="306"/>
      <c r="GS407" s="306"/>
      <c r="GT407" s="306"/>
      <c r="GU407" s="306"/>
      <c r="GV407" s="306"/>
      <c r="GW407" s="306"/>
      <c r="GX407" s="306"/>
      <c r="GY407" s="306"/>
      <c r="GZ407" s="306"/>
      <c r="HA407" s="306"/>
      <c r="HB407" s="306"/>
      <c r="HC407" s="306"/>
      <c r="HD407" s="306"/>
      <c r="HE407" s="306"/>
      <c r="HF407" s="306"/>
      <c r="HG407" s="306"/>
      <c r="HH407" s="306"/>
      <c r="HI407" s="306"/>
      <c r="HJ407" s="306"/>
      <c r="HK407" s="306"/>
      <c r="HL407" s="306"/>
      <c r="HM407" s="306"/>
      <c r="HN407" s="306"/>
      <c r="HO407" s="306"/>
      <c r="HP407" s="306"/>
      <c r="HQ407" s="306"/>
      <c r="HR407" s="306"/>
      <c r="HS407" s="306"/>
      <c r="HT407" s="306"/>
      <c r="HU407" s="306"/>
      <c r="HV407" s="306"/>
      <c r="HW407" s="306"/>
      <c r="HX407" s="306"/>
      <c r="HY407" s="306"/>
      <c r="HZ407" s="306"/>
      <c r="IA407" s="306"/>
      <c r="IB407" s="306"/>
      <c r="IC407" s="306"/>
      <c r="ID407" s="306"/>
      <c r="IE407" s="306"/>
      <c r="IF407" s="306"/>
      <c r="IG407" s="306"/>
      <c r="IH407" s="306"/>
    </row>
    <row r="408" spans="1:242" s="219" customFormat="1" ht="15" customHeight="1" x14ac:dyDescent="0.3">
      <c r="A408" s="174">
        <v>8.0500000000000007</v>
      </c>
      <c r="B408" s="231"/>
      <c r="C408" s="232" t="e">
        <f>VLOOKUP(BD.PD8[[#This Row],[Pos]],[18]!PPto[#Data],3,FALSE)</f>
        <v>#REF!</v>
      </c>
      <c r="D408" s="174" t="s">
        <v>23</v>
      </c>
      <c r="E408" s="305" t="str">
        <f>IF(BD.PD8[[#This Row],[.]]="*",VLOOKUP(BD.PD8[[#This Row],[Pos]],[18]Presupuesto!A:H,7,FALSE),"")</f>
        <v/>
      </c>
      <c r="F408" s="506" t="s">
        <v>651</v>
      </c>
      <c r="G408" s="174"/>
      <c r="H408" s="174"/>
      <c r="I408" s="174" t="s">
        <v>1326</v>
      </c>
      <c r="J408" s="382">
        <v>1</v>
      </c>
      <c r="K408" s="174" t="s">
        <v>260</v>
      </c>
      <c r="L408" s="383">
        <f>IF(BD.PD8[[#This Row],[Mon]]="DOP",1,HLOOKUP(BD.PD8[[#This Row],[Mon]],Data!$J$1:$K$2,2,FALSE))</f>
        <v>1</v>
      </c>
      <c r="M408" s="384">
        <v>14067.79</v>
      </c>
      <c r="N408" s="243">
        <f>BD.PD8[[#This Row],[Cant.]]*BD.PD8[[#This Row],[ Tasa ]]*BD.PD8[[#This Row],[ Precio Und.]]</f>
        <v>14067.79</v>
      </c>
      <c r="O408" s="386">
        <v>0</v>
      </c>
      <c r="P408" s="243">
        <f>IF(BD.PD8[[#This Row],[Liquid. '[%']]]&lt;&gt;0,(BD.PD8[[#This Row],[Valor Neto '[DOP']]]*BD.PD8[[#This Row],[Liquid. '[%']]])+BD.PD8[[#This Row],[Valor Neto '[DOP']]],BD.PD8[[#This Row],[Valor Neto '[DOP']]])</f>
        <v>14067.79</v>
      </c>
      <c r="Q408" s="243">
        <f>BD.PD8[[#This Row],[Ppto. Orden Interna '[DOP']]]/HLOOKUP("USD",Data!$J$1:$K$2,2,FALSE)</f>
        <v>216.42753846153846</v>
      </c>
      <c r="R408" s="381" t="s">
        <v>643</v>
      </c>
      <c r="S408" s="387"/>
      <c r="T408" s="387"/>
      <c r="U408" s="492" t="s">
        <v>542</v>
      </c>
      <c r="V408" s="493">
        <v>801673</v>
      </c>
      <c r="W408" s="494" t="s">
        <v>644</v>
      </c>
      <c r="X408" s="495">
        <v>16</v>
      </c>
      <c r="Y408" s="388">
        <v>1</v>
      </c>
      <c r="Z408" s="243">
        <f>BD.PD8[[#This Row],[Av.P1 '[%']]]*BD.PD8[[#This Row],[Ppto. Orden Interna '[DOP']]]</f>
        <v>14067.79</v>
      </c>
      <c r="AA408" s="249"/>
      <c r="AB408" s="389"/>
      <c r="AC408" s="243">
        <f>BD.PD8[[#This Row],[Av.P2 '[%']]]*BD.PD8[[#This Row],[Ppto. Orden Interna '[DOP']]]</f>
        <v>0</v>
      </c>
      <c r="AD408" s="249"/>
      <c r="AE408" s="389"/>
      <c r="AF408" s="243">
        <f>BD.PD8[[#This Row],[Av.P3 '[%']]]*BD.PD8[[#This Row],[Ppto. Orden Interna '[DOP']]]</f>
        <v>0</v>
      </c>
      <c r="AG408" s="243"/>
      <c r="AH408" s="243"/>
      <c r="AI408" s="243"/>
      <c r="AJ408" s="243"/>
      <c r="AK408" s="243"/>
      <c r="AL408" s="243"/>
      <c r="AM408" s="496">
        <f>BD.PD8[[#This Row],[Pago 3]]+BD.PD8[[#This Row],[Pago 2]]+BD.PD8[[#This Row],[Pago 1]]</f>
        <v>14067.79</v>
      </c>
      <c r="AN408" s="308" t="s">
        <v>244</v>
      </c>
      <c r="AO408" s="308" t="s">
        <v>245</v>
      </c>
      <c r="AP408" s="308" t="s">
        <v>246</v>
      </c>
      <c r="AQ408" s="308" t="s">
        <v>247</v>
      </c>
      <c r="AR408" s="308">
        <v>594</v>
      </c>
      <c r="AS408" s="308" t="s">
        <v>248</v>
      </c>
      <c r="AT408" s="249" t="s">
        <v>1356</v>
      </c>
      <c r="AU408" s="306"/>
      <c r="AV408" s="306"/>
      <c r="AW408" s="306"/>
      <c r="AX408" s="306"/>
      <c r="AY408" s="306"/>
      <c r="AZ408" s="306"/>
      <c r="BA408" s="306"/>
      <c r="BB408" s="306"/>
      <c r="BC408" s="306"/>
      <c r="BD408" s="306"/>
      <c r="BE408" s="306"/>
      <c r="BF408" s="306"/>
      <c r="BG408" s="306"/>
      <c r="BH408" s="306"/>
      <c r="BI408" s="306"/>
      <c r="BJ408" s="306"/>
      <c r="BK408" s="306"/>
      <c r="BL408" s="306"/>
      <c r="BM408" s="306"/>
      <c r="BN408" s="306"/>
      <c r="BO408" s="306"/>
      <c r="BP408" s="306"/>
      <c r="BQ408" s="306"/>
      <c r="BR408" s="306"/>
      <c r="BS408" s="306"/>
      <c r="BT408" s="306"/>
      <c r="BU408" s="306"/>
      <c r="BV408" s="306"/>
      <c r="BW408" s="306"/>
      <c r="BX408" s="306"/>
      <c r="BY408" s="306"/>
      <c r="BZ408" s="306"/>
      <c r="CA408" s="306"/>
      <c r="CB408" s="306"/>
      <c r="CC408" s="306"/>
      <c r="CD408" s="306"/>
      <c r="CE408" s="306"/>
      <c r="CF408" s="306"/>
      <c r="CG408" s="306"/>
      <c r="CH408" s="306"/>
      <c r="CI408" s="306"/>
      <c r="CJ408" s="306"/>
      <c r="CK408" s="306"/>
      <c r="CL408" s="306"/>
      <c r="CM408" s="306"/>
      <c r="CN408" s="306"/>
      <c r="CO408" s="306"/>
      <c r="CP408" s="306"/>
      <c r="CQ408" s="306"/>
      <c r="CR408" s="306"/>
      <c r="CS408" s="306"/>
      <c r="CT408" s="306"/>
      <c r="CU408" s="306"/>
      <c r="CV408" s="306"/>
      <c r="CW408" s="306"/>
      <c r="CX408" s="306"/>
      <c r="CY408" s="306"/>
      <c r="CZ408" s="306"/>
      <c r="DA408" s="306"/>
      <c r="DB408" s="306"/>
      <c r="DC408" s="306"/>
      <c r="DD408" s="306"/>
      <c r="DE408" s="306"/>
      <c r="DF408" s="306"/>
      <c r="DG408" s="306"/>
      <c r="DH408" s="306"/>
      <c r="DI408" s="306"/>
      <c r="DJ408" s="306"/>
      <c r="DK408" s="306"/>
      <c r="DL408" s="306"/>
      <c r="DM408" s="306"/>
      <c r="DN408" s="306"/>
      <c r="DO408" s="306"/>
      <c r="DP408" s="306"/>
      <c r="DQ408" s="306"/>
      <c r="DR408" s="306"/>
      <c r="DS408" s="306"/>
      <c r="DT408" s="306"/>
      <c r="DU408" s="306"/>
      <c r="DV408" s="306"/>
      <c r="DW408" s="306"/>
      <c r="DX408" s="306"/>
      <c r="DY408" s="306"/>
      <c r="DZ408" s="306"/>
      <c r="EA408" s="306"/>
      <c r="EB408" s="306"/>
      <c r="EC408" s="306"/>
      <c r="ED408" s="306"/>
      <c r="EE408" s="306"/>
      <c r="EF408" s="306"/>
      <c r="EG408" s="306"/>
      <c r="EH408" s="306"/>
      <c r="EI408" s="306"/>
      <c r="EJ408" s="306"/>
      <c r="EK408" s="306"/>
      <c r="EL408" s="306"/>
      <c r="EM408" s="306"/>
      <c r="EN408" s="306"/>
      <c r="EO408" s="306"/>
      <c r="EP408" s="306"/>
      <c r="EQ408" s="306"/>
      <c r="ER408" s="306"/>
      <c r="ES408" s="306"/>
      <c r="ET408" s="306"/>
      <c r="EU408" s="306"/>
      <c r="EV408" s="306"/>
      <c r="EW408" s="306"/>
      <c r="EX408" s="306"/>
      <c r="EY408" s="306"/>
      <c r="EZ408" s="306"/>
      <c r="FA408" s="306"/>
      <c r="FB408" s="306"/>
      <c r="FC408" s="306"/>
      <c r="FD408" s="306"/>
      <c r="FE408" s="306"/>
      <c r="FF408" s="306"/>
      <c r="FG408" s="306"/>
      <c r="FH408" s="306"/>
      <c r="FI408" s="306"/>
      <c r="FJ408" s="306"/>
      <c r="FK408" s="306"/>
      <c r="FL408" s="306"/>
      <c r="FM408" s="306"/>
      <c r="FN408" s="306"/>
      <c r="FO408" s="306"/>
      <c r="FP408" s="306"/>
      <c r="FQ408" s="306"/>
      <c r="FR408" s="306"/>
      <c r="FS408" s="306"/>
      <c r="FT408" s="306"/>
      <c r="FU408" s="306"/>
      <c r="FV408" s="306"/>
      <c r="FW408" s="306"/>
      <c r="FX408" s="306"/>
      <c r="FY408" s="306"/>
      <c r="FZ408" s="306"/>
      <c r="GA408" s="306"/>
      <c r="GB408" s="306"/>
      <c r="GC408" s="306"/>
      <c r="GD408" s="306"/>
      <c r="GE408" s="306"/>
      <c r="GF408" s="306"/>
      <c r="GG408" s="306"/>
      <c r="GH408" s="306"/>
      <c r="GI408" s="306"/>
      <c r="GJ408" s="306"/>
      <c r="GK408" s="306"/>
      <c r="GL408" s="306"/>
      <c r="GM408" s="306"/>
      <c r="GN408" s="306"/>
      <c r="GO408" s="306"/>
      <c r="GP408" s="306"/>
      <c r="GQ408" s="306"/>
      <c r="GR408" s="306"/>
      <c r="GS408" s="306"/>
      <c r="GT408" s="306"/>
      <c r="GU408" s="306"/>
      <c r="GV408" s="306"/>
      <c r="GW408" s="306"/>
      <c r="GX408" s="306"/>
      <c r="GY408" s="306"/>
      <c r="GZ408" s="306"/>
      <c r="HA408" s="306"/>
      <c r="HB408" s="306"/>
      <c r="HC408" s="306"/>
      <c r="HD408" s="306"/>
      <c r="HE408" s="306"/>
      <c r="HF408" s="306"/>
      <c r="HG408" s="306"/>
      <c r="HH408" s="306"/>
      <c r="HI408" s="306"/>
      <c r="HJ408" s="306"/>
      <c r="HK408" s="306"/>
      <c r="HL408" s="306"/>
      <c r="HM408" s="306"/>
      <c r="HN408" s="306"/>
      <c r="HO408" s="306"/>
      <c r="HP408" s="306"/>
      <c r="HQ408" s="306"/>
      <c r="HR408" s="306"/>
      <c r="HS408" s="306"/>
      <c r="HT408" s="306"/>
      <c r="HU408" s="306"/>
      <c r="HV408" s="306"/>
      <c r="HW408" s="306"/>
      <c r="HX408" s="306"/>
      <c r="HY408" s="306"/>
      <c r="HZ408" s="306"/>
      <c r="IA408" s="306"/>
      <c r="IB408" s="306"/>
      <c r="IC408" s="306"/>
      <c r="ID408" s="306"/>
      <c r="IE408" s="306"/>
      <c r="IF408" s="306"/>
      <c r="IG408" s="306"/>
      <c r="IH408" s="306"/>
    </row>
    <row r="409" spans="1:242" s="219" customFormat="1" ht="15" customHeight="1" x14ac:dyDescent="0.3">
      <c r="A409" s="174">
        <v>8.0500000000000007</v>
      </c>
      <c r="B409" s="231"/>
      <c r="C409" s="232" t="e">
        <f>VLOOKUP(BD.PD8[[#This Row],[Pos]],[18]!PPto[#Data],3,FALSE)</f>
        <v>#REF!</v>
      </c>
      <c r="D409" s="174" t="s">
        <v>23</v>
      </c>
      <c r="E409" s="305" t="str">
        <f>IF(BD.PD8[[#This Row],[.]]="*",VLOOKUP(BD.PD8[[#This Row],[Pos]],[18]Presupuesto!A:H,7,FALSE),"")</f>
        <v/>
      </c>
      <c r="F409" s="234" t="s">
        <v>640</v>
      </c>
      <c r="G409" s="174"/>
      <c r="H409" s="174"/>
      <c r="I409" s="174" t="s">
        <v>1326</v>
      </c>
      <c r="J409" s="382">
        <v>2</v>
      </c>
      <c r="K409" s="174" t="s">
        <v>260</v>
      </c>
      <c r="L409" s="383">
        <f>IF(BD.PD8[[#This Row],[Mon]]="DOP",1,HLOOKUP(BD.PD8[[#This Row],[Mon]],Data!$J$1:$K$2,2,FALSE))</f>
        <v>1</v>
      </c>
      <c r="M409" s="384">
        <v>121011.5</v>
      </c>
      <c r="N409" s="243">
        <f>BD.PD8[[#This Row],[Cant.]]*BD.PD8[[#This Row],[ Tasa ]]*BD.PD8[[#This Row],[ Precio Und.]]</f>
        <v>242023</v>
      </c>
      <c r="O409" s="386">
        <v>0</v>
      </c>
      <c r="P409" s="243">
        <f>IF(BD.PD8[[#This Row],[Liquid. '[%']]]&lt;&gt;0,(BD.PD8[[#This Row],[Valor Neto '[DOP']]]*BD.PD8[[#This Row],[Liquid. '[%']]])+BD.PD8[[#This Row],[Valor Neto '[DOP']]],BD.PD8[[#This Row],[Valor Neto '[DOP']]])</f>
        <v>242023</v>
      </c>
      <c r="Q409" s="243">
        <f>BD.PD8[[#This Row],[Ppto. Orden Interna '[DOP']]]/HLOOKUP("USD",Data!$J$1:$K$2,2,FALSE)</f>
        <v>3723.4307692307693</v>
      </c>
      <c r="R409" s="381" t="s">
        <v>636</v>
      </c>
      <c r="S409" s="387" t="s">
        <v>637</v>
      </c>
      <c r="T409" s="387"/>
      <c r="U409" s="492" t="s">
        <v>542</v>
      </c>
      <c r="V409" s="493">
        <v>801673</v>
      </c>
      <c r="W409" s="494" t="s">
        <v>638</v>
      </c>
      <c r="X409" s="495">
        <v>16</v>
      </c>
      <c r="Y409" s="388">
        <v>1</v>
      </c>
      <c r="Z409" s="243">
        <f>BD.PD8[[#This Row],[Av.P1 '[%']]]*BD.PD8[[#This Row],[Ppto. Orden Interna '[DOP']]]</f>
        <v>242023</v>
      </c>
      <c r="AA409" s="249"/>
      <c r="AB409" s="389"/>
      <c r="AC409" s="243">
        <f>BD.PD8[[#This Row],[Av.P2 '[%']]]*BD.PD8[[#This Row],[Ppto. Orden Interna '[DOP']]]</f>
        <v>0</v>
      </c>
      <c r="AD409" s="249"/>
      <c r="AE409" s="389"/>
      <c r="AF409" s="243">
        <f>BD.PD8[[#This Row],[Av.P3 '[%']]]*BD.PD8[[#This Row],[Ppto. Orden Interna '[DOP']]]</f>
        <v>0</v>
      </c>
      <c r="AG409" s="243"/>
      <c r="AH409" s="243"/>
      <c r="AI409" s="243"/>
      <c r="AJ409" s="243"/>
      <c r="AK409" s="243"/>
      <c r="AL409" s="243"/>
      <c r="AM409" s="496">
        <f>BD.PD8[[#This Row],[Pago 3]]+BD.PD8[[#This Row],[Pago 2]]+BD.PD8[[#This Row],[Pago 1]]</f>
        <v>242023</v>
      </c>
      <c r="AN409" s="308" t="s">
        <v>244</v>
      </c>
      <c r="AO409" s="308" t="s">
        <v>245</v>
      </c>
      <c r="AP409" s="308" t="s">
        <v>246</v>
      </c>
      <c r="AQ409" s="308" t="s">
        <v>247</v>
      </c>
      <c r="AR409" s="308">
        <v>594</v>
      </c>
      <c r="AS409" s="308" t="s">
        <v>248</v>
      </c>
      <c r="AT409" s="249" t="s">
        <v>1356</v>
      </c>
      <c r="AU409" s="306"/>
      <c r="AV409" s="306"/>
      <c r="AW409" s="306"/>
      <c r="AX409" s="306"/>
      <c r="AY409" s="306"/>
      <c r="AZ409" s="306"/>
      <c r="BA409" s="306"/>
      <c r="BB409" s="306"/>
      <c r="BC409" s="306"/>
      <c r="BD409" s="306"/>
      <c r="BE409" s="306"/>
      <c r="BF409" s="306"/>
      <c r="BG409" s="306"/>
      <c r="BH409" s="306"/>
      <c r="BI409" s="306"/>
      <c r="BJ409" s="306"/>
      <c r="BK409" s="306"/>
      <c r="BL409" s="306"/>
      <c r="BM409" s="306"/>
      <c r="BN409" s="306"/>
      <c r="BO409" s="306"/>
      <c r="BP409" s="306"/>
      <c r="BQ409" s="306"/>
      <c r="BR409" s="306"/>
      <c r="BS409" s="306"/>
      <c r="BT409" s="306"/>
      <c r="BU409" s="306"/>
      <c r="BV409" s="306"/>
      <c r="BW409" s="306"/>
      <c r="BX409" s="306"/>
      <c r="BY409" s="306"/>
      <c r="BZ409" s="306"/>
      <c r="CA409" s="306"/>
      <c r="CB409" s="306"/>
      <c r="CC409" s="306"/>
      <c r="CD409" s="306"/>
      <c r="CE409" s="306"/>
      <c r="CF409" s="306"/>
      <c r="CG409" s="306"/>
      <c r="CH409" s="306"/>
      <c r="CI409" s="306"/>
      <c r="CJ409" s="306"/>
      <c r="CK409" s="306"/>
      <c r="CL409" s="306"/>
      <c r="CM409" s="306"/>
      <c r="CN409" s="306"/>
      <c r="CO409" s="306"/>
      <c r="CP409" s="306"/>
      <c r="CQ409" s="306"/>
      <c r="CR409" s="306"/>
      <c r="CS409" s="306"/>
      <c r="CT409" s="306"/>
      <c r="CU409" s="306"/>
      <c r="CV409" s="306"/>
      <c r="CW409" s="306"/>
      <c r="CX409" s="306"/>
      <c r="CY409" s="306"/>
      <c r="CZ409" s="306"/>
      <c r="DA409" s="306"/>
      <c r="DB409" s="306"/>
      <c r="DC409" s="306"/>
      <c r="DD409" s="306"/>
      <c r="DE409" s="306"/>
      <c r="DF409" s="306"/>
      <c r="DG409" s="306"/>
      <c r="DH409" s="306"/>
      <c r="DI409" s="306"/>
      <c r="DJ409" s="306"/>
      <c r="DK409" s="306"/>
      <c r="DL409" s="306"/>
      <c r="DM409" s="306"/>
      <c r="DN409" s="306"/>
      <c r="DO409" s="306"/>
      <c r="DP409" s="306"/>
      <c r="DQ409" s="306"/>
      <c r="DR409" s="306"/>
      <c r="DS409" s="306"/>
      <c r="DT409" s="306"/>
      <c r="DU409" s="306"/>
      <c r="DV409" s="306"/>
      <c r="DW409" s="306"/>
      <c r="DX409" s="306"/>
      <c r="DY409" s="306"/>
      <c r="DZ409" s="306"/>
      <c r="EA409" s="306"/>
      <c r="EB409" s="306"/>
      <c r="EC409" s="306"/>
      <c r="ED409" s="306"/>
      <c r="EE409" s="306"/>
      <c r="EF409" s="306"/>
      <c r="EG409" s="306"/>
      <c r="EH409" s="306"/>
      <c r="EI409" s="306"/>
      <c r="EJ409" s="306"/>
      <c r="EK409" s="306"/>
      <c r="EL409" s="306"/>
      <c r="EM409" s="306"/>
      <c r="EN409" s="306"/>
      <c r="EO409" s="306"/>
      <c r="EP409" s="306"/>
      <c r="EQ409" s="306"/>
      <c r="ER409" s="306"/>
      <c r="ES409" s="306"/>
      <c r="ET409" s="306"/>
      <c r="EU409" s="306"/>
      <c r="EV409" s="306"/>
      <c r="EW409" s="306"/>
      <c r="EX409" s="306"/>
      <c r="EY409" s="306"/>
      <c r="EZ409" s="306"/>
      <c r="FA409" s="306"/>
      <c r="FB409" s="306"/>
      <c r="FC409" s="306"/>
      <c r="FD409" s="306"/>
      <c r="FE409" s="306"/>
      <c r="FF409" s="306"/>
      <c r="FG409" s="306"/>
      <c r="FH409" s="306"/>
      <c r="FI409" s="306"/>
      <c r="FJ409" s="306"/>
      <c r="FK409" s="306"/>
      <c r="FL409" s="306"/>
      <c r="FM409" s="306"/>
      <c r="FN409" s="306"/>
      <c r="FO409" s="306"/>
      <c r="FP409" s="306"/>
      <c r="FQ409" s="306"/>
      <c r="FR409" s="306"/>
      <c r="FS409" s="306"/>
      <c r="FT409" s="306"/>
      <c r="FU409" s="306"/>
      <c r="FV409" s="306"/>
      <c r="FW409" s="306"/>
      <c r="FX409" s="306"/>
      <c r="FY409" s="306"/>
      <c r="FZ409" s="306"/>
      <c r="GA409" s="306"/>
      <c r="GB409" s="306"/>
      <c r="GC409" s="306"/>
      <c r="GD409" s="306"/>
      <c r="GE409" s="306"/>
      <c r="GF409" s="306"/>
      <c r="GG409" s="306"/>
      <c r="GH409" s="306"/>
      <c r="GI409" s="306"/>
      <c r="GJ409" s="306"/>
      <c r="GK409" s="306"/>
      <c r="GL409" s="306"/>
      <c r="GM409" s="306"/>
      <c r="GN409" s="306"/>
      <c r="GO409" s="306"/>
      <c r="GP409" s="306"/>
      <c r="GQ409" s="306"/>
      <c r="GR409" s="306"/>
      <c r="GS409" s="306"/>
      <c r="GT409" s="306"/>
      <c r="GU409" s="306"/>
      <c r="GV409" s="306"/>
      <c r="GW409" s="306"/>
      <c r="GX409" s="306"/>
      <c r="GY409" s="306"/>
      <c r="GZ409" s="306"/>
      <c r="HA409" s="306"/>
      <c r="HB409" s="306"/>
      <c r="HC409" s="306"/>
      <c r="HD409" s="306"/>
      <c r="HE409" s="306"/>
      <c r="HF409" s="306"/>
      <c r="HG409" s="306"/>
      <c r="HH409" s="306"/>
      <c r="HI409" s="306"/>
      <c r="HJ409" s="306"/>
      <c r="HK409" s="306"/>
      <c r="HL409" s="306"/>
      <c r="HM409" s="306"/>
      <c r="HN409" s="306"/>
      <c r="HO409" s="306"/>
      <c r="HP409" s="306"/>
      <c r="HQ409" s="306"/>
      <c r="HR409" s="306"/>
      <c r="HS409" s="306"/>
      <c r="HT409" s="306"/>
      <c r="HU409" s="306"/>
      <c r="HV409" s="306"/>
      <c r="HW409" s="306"/>
      <c r="HX409" s="306"/>
      <c r="HY409" s="306"/>
      <c r="HZ409" s="306"/>
      <c r="IA409" s="306"/>
      <c r="IB409" s="306"/>
      <c r="IC409" s="306"/>
      <c r="ID409" s="306"/>
      <c r="IE409" s="306"/>
      <c r="IF409" s="306"/>
      <c r="IG409" s="306"/>
      <c r="IH409" s="306"/>
    </row>
    <row r="410" spans="1:242" s="219" customFormat="1" ht="15" customHeight="1" x14ac:dyDescent="0.3">
      <c r="A410" s="174">
        <v>8.0500000000000007</v>
      </c>
      <c r="B410" s="231"/>
      <c r="C410" s="232" t="e">
        <f>VLOOKUP(BD.PD8[[#This Row],[Pos]],[18]!PPto[#Data],3,FALSE)</f>
        <v>#REF!</v>
      </c>
      <c r="D410" s="174" t="s">
        <v>23</v>
      </c>
      <c r="E410" s="305" t="str">
        <f>IF(BD.PD8[[#This Row],[.]]="*",VLOOKUP(BD.PD8[[#This Row],[Pos]],[18]Presupuesto!A:H,7,FALSE),"")</f>
        <v/>
      </c>
      <c r="F410" s="506" t="s">
        <v>652</v>
      </c>
      <c r="G410" s="174"/>
      <c r="H410" s="174"/>
      <c r="I410" s="174" t="s">
        <v>1326</v>
      </c>
      <c r="J410" s="382">
        <v>11</v>
      </c>
      <c r="K410" s="174" t="s">
        <v>260</v>
      </c>
      <c r="L410" s="383">
        <f>IF(BD.PD8[[#This Row],[Mon]]="DOP",1,HLOOKUP(BD.PD8[[#This Row],[Mon]],Data!$J$1:$K$2,2,FALSE))</f>
        <v>1</v>
      </c>
      <c r="M410" s="384">
        <v>8785.6</v>
      </c>
      <c r="N410" s="243">
        <f>BD.PD8[[#This Row],[Cant.]]*BD.PD8[[#This Row],[ Tasa ]]*BD.PD8[[#This Row],[ Precio Und.]]</f>
        <v>96641.600000000006</v>
      </c>
      <c r="O410" s="386">
        <v>0</v>
      </c>
      <c r="P410" s="243">
        <f>IF(BD.PD8[[#This Row],[Liquid. '[%']]]&lt;&gt;0,(BD.PD8[[#This Row],[Valor Neto '[DOP']]]*BD.PD8[[#This Row],[Liquid. '[%']]])+BD.PD8[[#This Row],[Valor Neto '[DOP']]],BD.PD8[[#This Row],[Valor Neto '[DOP']]])</f>
        <v>96641.600000000006</v>
      </c>
      <c r="Q410" s="243">
        <f>BD.PD8[[#This Row],[Ppto. Orden Interna '[DOP']]]/HLOOKUP("USD",Data!$J$1:$K$2,2,FALSE)</f>
        <v>1486.7938461538463</v>
      </c>
      <c r="R410" s="381" t="s">
        <v>612</v>
      </c>
      <c r="S410" s="387"/>
      <c r="T410" s="387"/>
      <c r="U410" s="492" t="s">
        <v>542</v>
      </c>
      <c r="V410" s="493">
        <v>801673</v>
      </c>
      <c r="W410" s="494" t="s">
        <v>337</v>
      </c>
      <c r="X410" s="495">
        <v>13</v>
      </c>
      <c r="Y410" s="388">
        <v>0.7</v>
      </c>
      <c r="Z410" s="243">
        <f>BD.PD8[[#This Row],[Av.P1 '[%']]]*BD.PD8[[#This Row],[Ppto. Orden Interna '[DOP']]]</f>
        <v>67649.119999999995</v>
      </c>
      <c r="AA410" s="495">
        <v>15</v>
      </c>
      <c r="AB410" s="388">
        <v>0.3</v>
      </c>
      <c r="AC410" s="243">
        <f>BD.PD8[[#This Row],[Av.P2 '[%']]]*BD.PD8[[#This Row],[Ppto. Orden Interna '[DOP']]]</f>
        <v>28992.48</v>
      </c>
      <c r="AD410" s="249"/>
      <c r="AE410" s="389"/>
      <c r="AF410" s="243">
        <f>BD.PD8[[#This Row],[Av.P3 '[%']]]*BD.PD8[[#This Row],[Ppto. Orden Interna '[DOP']]]</f>
        <v>0</v>
      </c>
      <c r="AG410" s="243"/>
      <c r="AH410" s="243"/>
      <c r="AI410" s="243"/>
      <c r="AJ410" s="243"/>
      <c r="AK410" s="243"/>
      <c r="AL410" s="243"/>
      <c r="AM410" s="496">
        <f>BD.PD8[[#This Row],[Pago 3]]+BD.PD8[[#This Row],[Pago 2]]+BD.PD8[[#This Row],[Pago 1]]</f>
        <v>96641.599999999991</v>
      </c>
      <c r="AN410" s="308" t="s">
        <v>244</v>
      </c>
      <c r="AO410" s="308" t="s">
        <v>245</v>
      </c>
      <c r="AP410" s="308" t="s">
        <v>246</v>
      </c>
      <c r="AQ410" s="308" t="s">
        <v>247</v>
      </c>
      <c r="AR410" s="308">
        <v>594</v>
      </c>
      <c r="AS410" s="308" t="s">
        <v>248</v>
      </c>
      <c r="AT410" s="249" t="s">
        <v>1356</v>
      </c>
      <c r="AU410" s="306"/>
      <c r="AV410" s="306"/>
      <c r="AW410" s="306"/>
      <c r="AX410" s="306"/>
      <c r="AY410" s="306"/>
      <c r="AZ410" s="306"/>
      <c r="BA410" s="306"/>
      <c r="BB410" s="306"/>
      <c r="BC410" s="306"/>
      <c r="BD410" s="306"/>
      <c r="BE410" s="306"/>
      <c r="BF410" s="306"/>
      <c r="BG410" s="306"/>
      <c r="BH410" s="306"/>
      <c r="BI410" s="306"/>
      <c r="BJ410" s="306"/>
      <c r="BK410" s="306"/>
      <c r="BL410" s="306"/>
      <c r="BM410" s="306"/>
      <c r="BN410" s="306"/>
      <c r="BO410" s="306"/>
      <c r="BP410" s="306"/>
      <c r="BQ410" s="306"/>
      <c r="BR410" s="306"/>
      <c r="BS410" s="306"/>
      <c r="BT410" s="306"/>
      <c r="BU410" s="306"/>
      <c r="BV410" s="306"/>
      <c r="BW410" s="306"/>
      <c r="BX410" s="306"/>
      <c r="BY410" s="306"/>
      <c r="BZ410" s="306"/>
      <c r="CA410" s="306"/>
      <c r="CB410" s="306"/>
      <c r="CC410" s="306"/>
      <c r="CD410" s="306"/>
      <c r="CE410" s="306"/>
      <c r="CF410" s="306"/>
      <c r="CG410" s="306"/>
      <c r="CH410" s="306"/>
      <c r="CI410" s="306"/>
      <c r="CJ410" s="306"/>
      <c r="CK410" s="306"/>
      <c r="CL410" s="306"/>
      <c r="CM410" s="306"/>
      <c r="CN410" s="306"/>
      <c r="CO410" s="306"/>
      <c r="CP410" s="306"/>
      <c r="CQ410" s="306"/>
      <c r="CR410" s="306"/>
      <c r="CS410" s="306"/>
      <c r="CT410" s="306"/>
      <c r="CU410" s="306"/>
      <c r="CV410" s="306"/>
      <c r="CW410" s="306"/>
      <c r="CX410" s="306"/>
      <c r="CY410" s="306"/>
      <c r="CZ410" s="306"/>
      <c r="DA410" s="306"/>
      <c r="DB410" s="306"/>
      <c r="DC410" s="306"/>
      <c r="DD410" s="306"/>
      <c r="DE410" s="306"/>
      <c r="DF410" s="306"/>
      <c r="DG410" s="306"/>
      <c r="DH410" s="306"/>
      <c r="DI410" s="306"/>
      <c r="DJ410" s="306"/>
      <c r="DK410" s="306"/>
      <c r="DL410" s="306"/>
      <c r="DM410" s="306"/>
      <c r="DN410" s="306"/>
      <c r="DO410" s="306"/>
      <c r="DP410" s="306"/>
      <c r="DQ410" s="306"/>
      <c r="DR410" s="306"/>
      <c r="DS410" s="306"/>
      <c r="DT410" s="306"/>
      <c r="DU410" s="306"/>
      <c r="DV410" s="306"/>
      <c r="DW410" s="306"/>
      <c r="DX410" s="306"/>
      <c r="DY410" s="306"/>
      <c r="DZ410" s="306"/>
      <c r="EA410" s="306"/>
      <c r="EB410" s="306"/>
      <c r="EC410" s="306"/>
      <c r="ED410" s="306"/>
      <c r="EE410" s="306"/>
      <c r="EF410" s="306"/>
      <c r="EG410" s="306"/>
      <c r="EH410" s="306"/>
      <c r="EI410" s="306"/>
      <c r="EJ410" s="306"/>
      <c r="EK410" s="306"/>
      <c r="EL410" s="306"/>
      <c r="EM410" s="306"/>
      <c r="EN410" s="306"/>
      <c r="EO410" s="306"/>
      <c r="EP410" s="306"/>
      <c r="EQ410" s="306"/>
      <c r="ER410" s="306"/>
      <c r="ES410" s="306"/>
      <c r="ET410" s="306"/>
      <c r="EU410" s="306"/>
      <c r="EV410" s="306"/>
      <c r="EW410" s="306"/>
      <c r="EX410" s="306"/>
      <c r="EY410" s="306"/>
      <c r="EZ410" s="306"/>
      <c r="FA410" s="306"/>
      <c r="FB410" s="306"/>
      <c r="FC410" s="306"/>
      <c r="FD410" s="306"/>
      <c r="FE410" s="306"/>
      <c r="FF410" s="306"/>
      <c r="FG410" s="306"/>
      <c r="FH410" s="306"/>
      <c r="FI410" s="306"/>
      <c r="FJ410" s="306"/>
      <c r="FK410" s="306"/>
      <c r="FL410" s="306"/>
      <c r="FM410" s="306"/>
      <c r="FN410" s="306"/>
      <c r="FO410" s="306"/>
      <c r="FP410" s="306"/>
      <c r="FQ410" s="306"/>
      <c r="FR410" s="306"/>
      <c r="FS410" s="306"/>
      <c r="FT410" s="306"/>
      <c r="FU410" s="306"/>
      <c r="FV410" s="306"/>
      <c r="FW410" s="306"/>
      <c r="FX410" s="306"/>
      <c r="FY410" s="306"/>
      <c r="FZ410" s="306"/>
      <c r="GA410" s="306"/>
      <c r="GB410" s="306"/>
      <c r="GC410" s="306"/>
      <c r="GD410" s="306"/>
      <c r="GE410" s="306"/>
      <c r="GF410" s="306"/>
      <c r="GG410" s="306"/>
      <c r="GH410" s="306"/>
      <c r="GI410" s="306"/>
      <c r="GJ410" s="306"/>
      <c r="GK410" s="306"/>
      <c r="GL410" s="306"/>
      <c r="GM410" s="306"/>
      <c r="GN410" s="306"/>
      <c r="GO410" s="306"/>
      <c r="GP410" s="306"/>
      <c r="GQ410" s="306"/>
      <c r="GR410" s="306"/>
      <c r="GS410" s="306"/>
      <c r="GT410" s="306"/>
      <c r="GU410" s="306"/>
      <c r="GV410" s="306"/>
      <c r="GW410" s="306"/>
      <c r="GX410" s="306"/>
      <c r="GY410" s="306"/>
      <c r="GZ410" s="306"/>
      <c r="HA410" s="306"/>
      <c r="HB410" s="306"/>
      <c r="HC410" s="306"/>
      <c r="HD410" s="306"/>
      <c r="HE410" s="306"/>
      <c r="HF410" s="306"/>
      <c r="HG410" s="306"/>
      <c r="HH410" s="306"/>
      <c r="HI410" s="306"/>
      <c r="HJ410" s="306"/>
      <c r="HK410" s="306"/>
      <c r="HL410" s="306"/>
      <c r="HM410" s="306"/>
      <c r="HN410" s="306"/>
      <c r="HO410" s="306"/>
      <c r="HP410" s="306"/>
      <c r="HQ410" s="306"/>
      <c r="HR410" s="306"/>
      <c r="HS410" s="306"/>
      <c r="HT410" s="306"/>
      <c r="HU410" s="306"/>
      <c r="HV410" s="306"/>
      <c r="HW410" s="306"/>
      <c r="HX410" s="306"/>
      <c r="HY410" s="306"/>
      <c r="HZ410" s="306"/>
      <c r="IA410" s="306"/>
      <c r="IB410" s="306"/>
      <c r="IC410" s="306"/>
      <c r="ID410" s="306"/>
      <c r="IE410" s="306"/>
      <c r="IF410" s="306"/>
      <c r="IG410" s="306"/>
      <c r="IH410" s="306"/>
    </row>
    <row r="411" spans="1:242" s="219" customFormat="1" ht="15" customHeight="1" x14ac:dyDescent="0.3">
      <c r="A411" s="174">
        <v>8.0500000000000007</v>
      </c>
      <c r="B411" s="231"/>
      <c r="C411" s="232" t="e">
        <f>VLOOKUP(BD.PD8[[#This Row],[Pos]],[18]!PPto[#Data],3,FALSE)</f>
        <v>#REF!</v>
      </c>
      <c r="D411" s="174" t="s">
        <v>23</v>
      </c>
      <c r="E411" s="305" t="str">
        <f>IF(BD.PD8[[#This Row],[.]]="*",VLOOKUP(BD.PD8[[#This Row],[Pos]],[18]Presupuesto!A:H,7,FALSE),"")</f>
        <v/>
      </c>
      <c r="F411" s="506" t="s">
        <v>653</v>
      </c>
      <c r="G411" s="174"/>
      <c r="H411" s="174"/>
      <c r="I411" s="174" t="s">
        <v>1326</v>
      </c>
      <c r="J411" s="382">
        <v>1</v>
      </c>
      <c r="K411" s="174" t="s">
        <v>260</v>
      </c>
      <c r="L411" s="383">
        <f>IF(BD.PD8[[#This Row],[Mon]]="DOP",1,HLOOKUP(BD.PD8[[#This Row],[Mon]],Data!$J$1:$K$2,2,FALSE))</f>
        <v>1</v>
      </c>
      <c r="M411" s="384">
        <v>3000</v>
      </c>
      <c r="N411" s="243">
        <f>BD.PD8[[#This Row],[Cant.]]*BD.PD8[[#This Row],[ Tasa ]]*BD.PD8[[#This Row],[ Precio Und.]]</f>
        <v>3000</v>
      </c>
      <c r="O411" s="386">
        <v>0</v>
      </c>
      <c r="P411" s="243">
        <f>IF(BD.PD8[[#This Row],[Liquid. '[%']]]&lt;&gt;0,(BD.PD8[[#This Row],[Valor Neto '[DOP']]]*BD.PD8[[#This Row],[Liquid. '[%']]])+BD.PD8[[#This Row],[Valor Neto '[DOP']]],BD.PD8[[#This Row],[Valor Neto '[DOP']]])</f>
        <v>3000</v>
      </c>
      <c r="Q411" s="243">
        <f>BD.PD8[[#This Row],[Ppto. Orden Interna '[DOP']]]/HLOOKUP("USD",Data!$J$1:$K$2,2,FALSE)</f>
        <v>46.153846153846153</v>
      </c>
      <c r="R411" s="381" t="s">
        <v>603</v>
      </c>
      <c r="S411" s="387"/>
      <c r="T411" s="387"/>
      <c r="U411" s="492" t="s">
        <v>542</v>
      </c>
      <c r="V411" s="493">
        <v>801673</v>
      </c>
      <c r="W411" s="494" t="s">
        <v>337</v>
      </c>
      <c r="X411" s="495">
        <v>13</v>
      </c>
      <c r="Y411" s="388">
        <v>0.7</v>
      </c>
      <c r="Z411" s="243">
        <f>BD.PD8[[#This Row],[Av.P1 '[%']]]*BD.PD8[[#This Row],[Ppto. Orden Interna '[DOP']]]</f>
        <v>2100</v>
      </c>
      <c r="AA411" s="495">
        <v>15</v>
      </c>
      <c r="AB411" s="388">
        <v>0.3</v>
      </c>
      <c r="AC411" s="243">
        <f>BD.PD8[[#This Row],[Av.P2 '[%']]]*BD.PD8[[#This Row],[Ppto. Orden Interna '[DOP']]]</f>
        <v>900</v>
      </c>
      <c r="AD411" s="249"/>
      <c r="AE411" s="389"/>
      <c r="AF411" s="243">
        <f>BD.PD8[[#This Row],[Av.P3 '[%']]]*BD.PD8[[#This Row],[Ppto. Orden Interna '[DOP']]]</f>
        <v>0</v>
      </c>
      <c r="AG411" s="243"/>
      <c r="AH411" s="243"/>
      <c r="AI411" s="243"/>
      <c r="AJ411" s="243"/>
      <c r="AK411" s="243"/>
      <c r="AL411" s="243"/>
      <c r="AM411" s="496">
        <f>BD.PD8[[#This Row],[Pago 3]]+BD.PD8[[#This Row],[Pago 2]]+BD.PD8[[#This Row],[Pago 1]]</f>
        <v>3000</v>
      </c>
      <c r="AN411" s="308" t="s">
        <v>244</v>
      </c>
      <c r="AO411" s="308" t="s">
        <v>245</v>
      </c>
      <c r="AP411" s="308" t="s">
        <v>246</v>
      </c>
      <c r="AQ411" s="308" t="s">
        <v>247</v>
      </c>
      <c r="AR411" s="308">
        <v>594</v>
      </c>
      <c r="AS411" s="308" t="s">
        <v>248</v>
      </c>
      <c r="AT411" s="249" t="s">
        <v>1356</v>
      </c>
      <c r="AU411" s="306"/>
      <c r="AV411" s="306"/>
      <c r="AW411" s="306"/>
      <c r="AX411" s="306"/>
      <c r="AY411" s="306"/>
      <c r="AZ411" s="306"/>
      <c r="BA411" s="306"/>
      <c r="BB411" s="306"/>
      <c r="BC411" s="306"/>
      <c r="BD411" s="306"/>
      <c r="BE411" s="306"/>
      <c r="BF411" s="306"/>
      <c r="BG411" s="306"/>
      <c r="BH411" s="306"/>
      <c r="BI411" s="306"/>
      <c r="BJ411" s="306"/>
      <c r="BK411" s="306"/>
      <c r="BL411" s="306"/>
      <c r="BM411" s="306"/>
      <c r="BN411" s="306"/>
      <c r="BO411" s="306"/>
      <c r="BP411" s="306"/>
      <c r="BQ411" s="306"/>
      <c r="BR411" s="306"/>
      <c r="BS411" s="306"/>
      <c r="BT411" s="306"/>
      <c r="BU411" s="306"/>
      <c r="BV411" s="306"/>
      <c r="BW411" s="306"/>
      <c r="BX411" s="306"/>
      <c r="BY411" s="306"/>
      <c r="BZ411" s="306"/>
      <c r="CA411" s="306"/>
      <c r="CB411" s="306"/>
      <c r="CC411" s="306"/>
      <c r="CD411" s="306"/>
      <c r="CE411" s="306"/>
      <c r="CF411" s="306"/>
      <c r="CG411" s="306"/>
      <c r="CH411" s="306"/>
      <c r="CI411" s="306"/>
      <c r="CJ411" s="306"/>
      <c r="CK411" s="306"/>
      <c r="CL411" s="306"/>
      <c r="CM411" s="306"/>
      <c r="CN411" s="306"/>
      <c r="CO411" s="306"/>
      <c r="CP411" s="306"/>
      <c r="CQ411" s="306"/>
      <c r="CR411" s="306"/>
      <c r="CS411" s="306"/>
      <c r="CT411" s="306"/>
      <c r="CU411" s="306"/>
      <c r="CV411" s="306"/>
      <c r="CW411" s="306"/>
      <c r="CX411" s="306"/>
      <c r="CY411" s="306"/>
      <c r="CZ411" s="306"/>
      <c r="DA411" s="306"/>
      <c r="DB411" s="306"/>
      <c r="DC411" s="306"/>
      <c r="DD411" s="306"/>
      <c r="DE411" s="306"/>
      <c r="DF411" s="306"/>
      <c r="DG411" s="306"/>
      <c r="DH411" s="306"/>
      <c r="DI411" s="306"/>
      <c r="DJ411" s="306"/>
      <c r="DK411" s="306"/>
      <c r="DL411" s="306"/>
      <c r="DM411" s="306"/>
      <c r="DN411" s="306"/>
      <c r="DO411" s="306"/>
      <c r="DP411" s="306"/>
      <c r="DQ411" s="306"/>
      <c r="DR411" s="306"/>
      <c r="DS411" s="306"/>
      <c r="DT411" s="306"/>
      <c r="DU411" s="306"/>
      <c r="DV411" s="306"/>
      <c r="DW411" s="306"/>
      <c r="DX411" s="306"/>
      <c r="DY411" s="306"/>
      <c r="DZ411" s="306"/>
      <c r="EA411" s="306"/>
      <c r="EB411" s="306"/>
      <c r="EC411" s="306"/>
      <c r="ED411" s="306"/>
      <c r="EE411" s="306"/>
      <c r="EF411" s="306"/>
      <c r="EG411" s="306"/>
      <c r="EH411" s="306"/>
      <c r="EI411" s="306"/>
      <c r="EJ411" s="306"/>
      <c r="EK411" s="306"/>
      <c r="EL411" s="306"/>
      <c r="EM411" s="306"/>
      <c r="EN411" s="306"/>
      <c r="EO411" s="306"/>
      <c r="EP411" s="306"/>
      <c r="EQ411" s="306"/>
      <c r="ER411" s="306"/>
      <c r="ES411" s="306"/>
      <c r="ET411" s="306"/>
      <c r="EU411" s="306"/>
      <c r="EV411" s="306"/>
      <c r="EW411" s="306"/>
      <c r="EX411" s="306"/>
      <c r="EY411" s="306"/>
      <c r="EZ411" s="306"/>
      <c r="FA411" s="306"/>
      <c r="FB411" s="306"/>
      <c r="FC411" s="306"/>
      <c r="FD411" s="306"/>
      <c r="FE411" s="306"/>
      <c r="FF411" s="306"/>
      <c r="FG411" s="306"/>
      <c r="FH411" s="306"/>
      <c r="FI411" s="306"/>
      <c r="FJ411" s="306"/>
      <c r="FK411" s="306"/>
      <c r="FL411" s="306"/>
      <c r="FM411" s="306"/>
      <c r="FN411" s="306"/>
      <c r="FO411" s="306"/>
      <c r="FP411" s="306"/>
      <c r="FQ411" s="306"/>
      <c r="FR411" s="306"/>
      <c r="FS411" s="306"/>
      <c r="FT411" s="306"/>
      <c r="FU411" s="306"/>
      <c r="FV411" s="306"/>
      <c r="FW411" s="306"/>
      <c r="FX411" s="306"/>
      <c r="FY411" s="306"/>
      <c r="FZ411" s="306"/>
      <c r="GA411" s="306"/>
      <c r="GB411" s="306"/>
      <c r="GC411" s="306"/>
      <c r="GD411" s="306"/>
      <c r="GE411" s="306"/>
      <c r="GF411" s="306"/>
      <c r="GG411" s="306"/>
      <c r="GH411" s="306"/>
      <c r="GI411" s="306"/>
      <c r="GJ411" s="306"/>
      <c r="GK411" s="306"/>
      <c r="GL411" s="306"/>
      <c r="GM411" s="306"/>
      <c r="GN411" s="306"/>
      <c r="GO411" s="306"/>
      <c r="GP411" s="306"/>
      <c r="GQ411" s="306"/>
      <c r="GR411" s="306"/>
      <c r="GS411" s="306"/>
      <c r="GT411" s="306"/>
      <c r="GU411" s="306"/>
      <c r="GV411" s="306"/>
      <c r="GW411" s="306"/>
      <c r="GX411" s="306"/>
      <c r="GY411" s="306"/>
      <c r="GZ411" s="306"/>
      <c r="HA411" s="306"/>
      <c r="HB411" s="306"/>
      <c r="HC411" s="306"/>
      <c r="HD411" s="306"/>
      <c r="HE411" s="306"/>
      <c r="HF411" s="306"/>
      <c r="HG411" s="306"/>
      <c r="HH411" s="306"/>
      <c r="HI411" s="306"/>
      <c r="HJ411" s="306"/>
      <c r="HK411" s="306"/>
      <c r="HL411" s="306"/>
      <c r="HM411" s="306"/>
      <c r="HN411" s="306"/>
      <c r="HO411" s="306"/>
      <c r="HP411" s="306"/>
      <c r="HQ411" s="306"/>
      <c r="HR411" s="306"/>
      <c r="HS411" s="306"/>
      <c r="HT411" s="306"/>
      <c r="HU411" s="306"/>
      <c r="HV411" s="306"/>
      <c r="HW411" s="306"/>
      <c r="HX411" s="306"/>
      <c r="HY411" s="306"/>
      <c r="HZ411" s="306"/>
      <c r="IA411" s="306"/>
      <c r="IB411" s="306"/>
      <c r="IC411" s="306"/>
      <c r="ID411" s="306"/>
      <c r="IE411" s="306"/>
      <c r="IF411" s="306"/>
      <c r="IG411" s="306"/>
      <c r="IH411" s="306"/>
    </row>
    <row r="412" spans="1:242" s="219" customFormat="1" ht="15" customHeight="1" x14ac:dyDescent="0.3">
      <c r="A412" s="174">
        <v>8.0500000000000007</v>
      </c>
      <c r="B412" s="231"/>
      <c r="C412" s="232" t="e">
        <f>VLOOKUP(BD.PD8[[#This Row],[Pos]],[18]!PPto[#Data],3,FALSE)</f>
        <v>#REF!</v>
      </c>
      <c r="D412" s="174" t="s">
        <v>23</v>
      </c>
      <c r="E412" s="305" t="str">
        <f>IF(BD.PD8[[#This Row],[.]]="*",VLOOKUP(BD.PD8[[#This Row],[Pos]],[18]Presupuesto!A:H,7,FALSE),"")</f>
        <v/>
      </c>
      <c r="F412" s="506" t="s">
        <v>654</v>
      </c>
      <c r="G412" s="174"/>
      <c r="H412" s="174"/>
      <c r="I412" s="174" t="s">
        <v>1326</v>
      </c>
      <c r="J412" s="382">
        <v>1</v>
      </c>
      <c r="K412" s="174" t="s">
        <v>260</v>
      </c>
      <c r="L412" s="383">
        <f>IF(BD.PD8[[#This Row],[Mon]]="DOP",1,HLOOKUP(BD.PD8[[#This Row],[Mon]],Data!$J$1:$K$2,2,FALSE))</f>
        <v>1</v>
      </c>
      <c r="M412" s="384">
        <v>34300</v>
      </c>
      <c r="N412" s="243">
        <f>BD.PD8[[#This Row],[Cant.]]*BD.PD8[[#This Row],[ Tasa ]]*BD.PD8[[#This Row],[ Precio Und.]]</f>
        <v>34300</v>
      </c>
      <c r="O412" s="386">
        <v>0</v>
      </c>
      <c r="P412" s="243">
        <f>IF(BD.PD8[[#This Row],[Liquid. '[%']]]&lt;&gt;0,(BD.PD8[[#This Row],[Valor Neto '[DOP']]]*BD.PD8[[#This Row],[Liquid. '[%']]])+BD.PD8[[#This Row],[Valor Neto '[DOP']]],BD.PD8[[#This Row],[Valor Neto '[DOP']]])</f>
        <v>34300</v>
      </c>
      <c r="Q412" s="243">
        <f>BD.PD8[[#This Row],[Ppto. Orden Interna '[DOP']]]/HLOOKUP("USD",Data!$J$1:$K$2,2,FALSE)</f>
        <v>527.69230769230774</v>
      </c>
      <c r="R412" s="381" t="s">
        <v>655</v>
      </c>
      <c r="S412" s="387"/>
      <c r="T412" s="387"/>
      <c r="U412" s="492" t="s">
        <v>542</v>
      </c>
      <c r="V412" s="493">
        <v>801673</v>
      </c>
      <c r="W412" s="494" t="s">
        <v>337</v>
      </c>
      <c r="X412" s="495">
        <v>13</v>
      </c>
      <c r="Y412" s="388">
        <v>0.7</v>
      </c>
      <c r="Z412" s="243">
        <f>BD.PD8[[#This Row],[Av.P1 '[%']]]*BD.PD8[[#This Row],[Ppto. Orden Interna '[DOP']]]</f>
        <v>24010</v>
      </c>
      <c r="AA412" s="495">
        <v>15</v>
      </c>
      <c r="AB412" s="388">
        <v>0.3</v>
      </c>
      <c r="AC412" s="243">
        <f>BD.PD8[[#This Row],[Av.P2 '[%']]]*BD.PD8[[#This Row],[Ppto. Orden Interna '[DOP']]]</f>
        <v>10290</v>
      </c>
      <c r="AD412" s="249"/>
      <c r="AE412" s="389"/>
      <c r="AF412" s="243">
        <f>BD.PD8[[#This Row],[Av.P3 '[%']]]*BD.PD8[[#This Row],[Ppto. Orden Interna '[DOP']]]</f>
        <v>0</v>
      </c>
      <c r="AG412" s="243"/>
      <c r="AH412" s="243"/>
      <c r="AI412" s="243"/>
      <c r="AJ412" s="243"/>
      <c r="AK412" s="243"/>
      <c r="AL412" s="243"/>
      <c r="AM412" s="496">
        <f>BD.PD8[[#This Row],[Pago 3]]+BD.PD8[[#This Row],[Pago 2]]+BD.PD8[[#This Row],[Pago 1]]</f>
        <v>34300</v>
      </c>
      <c r="AN412" s="308" t="s">
        <v>244</v>
      </c>
      <c r="AO412" s="308" t="s">
        <v>245</v>
      </c>
      <c r="AP412" s="308" t="s">
        <v>246</v>
      </c>
      <c r="AQ412" s="308" t="s">
        <v>247</v>
      </c>
      <c r="AR412" s="308">
        <v>594</v>
      </c>
      <c r="AS412" s="308" t="s">
        <v>248</v>
      </c>
      <c r="AT412" s="249" t="s">
        <v>1356</v>
      </c>
      <c r="AU412" s="306"/>
      <c r="AV412" s="306"/>
      <c r="AW412" s="306"/>
      <c r="AX412" s="306"/>
      <c r="AY412" s="306"/>
      <c r="AZ412" s="306"/>
      <c r="BA412" s="306"/>
      <c r="BB412" s="306"/>
      <c r="BC412" s="306"/>
      <c r="BD412" s="306"/>
      <c r="BE412" s="306"/>
      <c r="BF412" s="306"/>
      <c r="BG412" s="306"/>
      <c r="BH412" s="306"/>
      <c r="BI412" s="306"/>
      <c r="BJ412" s="306"/>
      <c r="BK412" s="306"/>
      <c r="BL412" s="306"/>
      <c r="BM412" s="306"/>
      <c r="BN412" s="306"/>
      <c r="BO412" s="306"/>
      <c r="BP412" s="306"/>
      <c r="BQ412" s="306"/>
      <c r="BR412" s="306"/>
      <c r="BS412" s="306"/>
      <c r="BT412" s="306"/>
      <c r="BU412" s="306"/>
      <c r="BV412" s="306"/>
      <c r="BW412" s="306"/>
      <c r="BX412" s="306"/>
      <c r="BY412" s="306"/>
      <c r="BZ412" s="306"/>
      <c r="CA412" s="306"/>
      <c r="CB412" s="306"/>
      <c r="CC412" s="306"/>
      <c r="CD412" s="306"/>
      <c r="CE412" s="306"/>
      <c r="CF412" s="306"/>
      <c r="CG412" s="306"/>
      <c r="CH412" s="306"/>
      <c r="CI412" s="306"/>
      <c r="CJ412" s="306"/>
      <c r="CK412" s="306"/>
      <c r="CL412" s="306"/>
      <c r="CM412" s="306"/>
      <c r="CN412" s="306"/>
      <c r="CO412" s="306"/>
      <c r="CP412" s="306"/>
      <c r="CQ412" s="306"/>
      <c r="CR412" s="306"/>
      <c r="CS412" s="306"/>
      <c r="CT412" s="306"/>
      <c r="CU412" s="306"/>
      <c r="CV412" s="306"/>
      <c r="CW412" s="306"/>
      <c r="CX412" s="306"/>
      <c r="CY412" s="306"/>
      <c r="CZ412" s="306"/>
      <c r="DA412" s="306"/>
      <c r="DB412" s="306"/>
      <c r="DC412" s="306"/>
      <c r="DD412" s="306"/>
      <c r="DE412" s="306"/>
      <c r="DF412" s="306"/>
      <c r="DG412" s="306"/>
      <c r="DH412" s="306"/>
      <c r="DI412" s="306"/>
      <c r="DJ412" s="306"/>
      <c r="DK412" s="306"/>
      <c r="DL412" s="306"/>
      <c r="DM412" s="306"/>
      <c r="DN412" s="306"/>
      <c r="DO412" s="306"/>
      <c r="DP412" s="306"/>
      <c r="DQ412" s="306"/>
      <c r="DR412" s="306"/>
      <c r="DS412" s="306"/>
      <c r="DT412" s="306"/>
      <c r="DU412" s="306"/>
      <c r="DV412" s="306"/>
      <c r="DW412" s="306"/>
      <c r="DX412" s="306"/>
      <c r="DY412" s="306"/>
      <c r="DZ412" s="306"/>
      <c r="EA412" s="306"/>
      <c r="EB412" s="306"/>
      <c r="EC412" s="306"/>
      <c r="ED412" s="306"/>
      <c r="EE412" s="306"/>
      <c r="EF412" s="306"/>
      <c r="EG412" s="306"/>
      <c r="EH412" s="306"/>
      <c r="EI412" s="306"/>
      <c r="EJ412" s="306"/>
      <c r="EK412" s="306"/>
      <c r="EL412" s="306"/>
      <c r="EM412" s="306"/>
      <c r="EN412" s="306"/>
      <c r="EO412" s="306"/>
      <c r="EP412" s="306"/>
      <c r="EQ412" s="306"/>
      <c r="ER412" s="306"/>
      <c r="ES412" s="306"/>
      <c r="ET412" s="306"/>
      <c r="EU412" s="306"/>
      <c r="EV412" s="306"/>
      <c r="EW412" s="306"/>
      <c r="EX412" s="306"/>
      <c r="EY412" s="306"/>
      <c r="EZ412" s="306"/>
      <c r="FA412" s="306"/>
      <c r="FB412" s="306"/>
      <c r="FC412" s="306"/>
      <c r="FD412" s="306"/>
      <c r="FE412" s="306"/>
      <c r="FF412" s="306"/>
      <c r="FG412" s="306"/>
      <c r="FH412" s="306"/>
      <c r="FI412" s="306"/>
      <c r="FJ412" s="306"/>
      <c r="FK412" s="306"/>
      <c r="FL412" s="306"/>
      <c r="FM412" s="306"/>
      <c r="FN412" s="306"/>
      <c r="FO412" s="306"/>
      <c r="FP412" s="306"/>
      <c r="FQ412" s="306"/>
      <c r="FR412" s="306"/>
      <c r="FS412" s="306"/>
      <c r="FT412" s="306"/>
      <c r="FU412" s="306"/>
      <c r="FV412" s="306"/>
      <c r="FW412" s="306"/>
      <c r="FX412" s="306"/>
      <c r="FY412" s="306"/>
      <c r="FZ412" s="306"/>
      <c r="GA412" s="306"/>
      <c r="GB412" s="306"/>
      <c r="GC412" s="306"/>
      <c r="GD412" s="306"/>
      <c r="GE412" s="306"/>
      <c r="GF412" s="306"/>
      <c r="GG412" s="306"/>
      <c r="GH412" s="306"/>
      <c r="GI412" s="306"/>
      <c r="GJ412" s="306"/>
      <c r="GK412" s="306"/>
      <c r="GL412" s="306"/>
      <c r="GM412" s="306"/>
      <c r="GN412" s="306"/>
      <c r="GO412" s="306"/>
      <c r="GP412" s="306"/>
      <c r="GQ412" s="306"/>
      <c r="GR412" s="306"/>
      <c r="GS412" s="306"/>
      <c r="GT412" s="306"/>
      <c r="GU412" s="306"/>
      <c r="GV412" s="306"/>
      <c r="GW412" s="306"/>
      <c r="GX412" s="306"/>
      <c r="GY412" s="306"/>
      <c r="GZ412" s="306"/>
      <c r="HA412" s="306"/>
      <c r="HB412" s="306"/>
      <c r="HC412" s="306"/>
      <c r="HD412" s="306"/>
      <c r="HE412" s="306"/>
      <c r="HF412" s="306"/>
      <c r="HG412" s="306"/>
      <c r="HH412" s="306"/>
      <c r="HI412" s="306"/>
      <c r="HJ412" s="306"/>
      <c r="HK412" s="306"/>
      <c r="HL412" s="306"/>
      <c r="HM412" s="306"/>
      <c r="HN412" s="306"/>
      <c r="HO412" s="306"/>
      <c r="HP412" s="306"/>
      <c r="HQ412" s="306"/>
      <c r="HR412" s="306"/>
      <c r="HS412" s="306"/>
      <c r="HT412" s="306"/>
      <c r="HU412" s="306"/>
      <c r="HV412" s="306"/>
      <c r="HW412" s="306"/>
      <c r="HX412" s="306"/>
      <c r="HY412" s="306"/>
      <c r="HZ412" s="306"/>
      <c r="IA412" s="306"/>
      <c r="IB412" s="306"/>
      <c r="IC412" s="306"/>
      <c r="ID412" s="306"/>
      <c r="IE412" s="306"/>
      <c r="IF412" s="306"/>
      <c r="IG412" s="306"/>
      <c r="IH412" s="306"/>
    </row>
    <row r="413" spans="1:242" s="219" customFormat="1" ht="15" customHeight="1" x14ac:dyDescent="0.3">
      <c r="A413" s="174">
        <v>8.0500000000000007</v>
      </c>
      <c r="B413" s="231"/>
      <c r="C413" s="232" t="e">
        <f>VLOOKUP(BD.PD8[[#This Row],[Pos]],[18]!PPto[#Data],3,FALSE)</f>
        <v>#REF!</v>
      </c>
      <c r="D413" s="174" t="s">
        <v>23</v>
      </c>
      <c r="E413" s="305" t="str">
        <f>IF(BD.PD8[[#This Row],[.]]="*",VLOOKUP(BD.PD8[[#This Row],[Pos]],[18]Presupuesto!A:H,7,FALSE),"")</f>
        <v/>
      </c>
      <c r="F413" s="234" t="s">
        <v>656</v>
      </c>
      <c r="G413" s="174"/>
      <c r="H413" s="174"/>
      <c r="I413" s="174" t="s">
        <v>1326</v>
      </c>
      <c r="J413" s="382">
        <v>75</v>
      </c>
      <c r="K413" s="174" t="s">
        <v>260</v>
      </c>
      <c r="L413" s="383">
        <f>IF(BD.PD8[[#This Row],[Mon]]="DOP",1,HLOOKUP(BD.PD8[[#This Row],[Mon]],Data!$J$1:$K$2,2,FALSE))</f>
        <v>1</v>
      </c>
      <c r="M413" s="384">
        <v>233.05</v>
      </c>
      <c r="N413" s="243">
        <f>BD.PD8[[#This Row],[Cant.]]*BD.PD8[[#This Row],[ Tasa ]]*BD.PD8[[#This Row],[ Precio Und.]]</f>
        <v>17478.75</v>
      </c>
      <c r="O413" s="386">
        <v>0</v>
      </c>
      <c r="P413" s="243">
        <f>IF(BD.PD8[[#This Row],[Liquid. '[%']]]&lt;&gt;0,(BD.PD8[[#This Row],[Valor Neto '[DOP']]]*BD.PD8[[#This Row],[Liquid. '[%']]])+BD.PD8[[#This Row],[Valor Neto '[DOP']]],BD.PD8[[#This Row],[Valor Neto '[DOP']]])</f>
        <v>17478.75</v>
      </c>
      <c r="Q413" s="243">
        <f>BD.PD8[[#This Row],[Ppto. Orden Interna '[DOP']]]/HLOOKUP("USD",Data!$J$1:$K$2,2,FALSE)</f>
        <v>268.90384615384613</v>
      </c>
      <c r="R413" s="381" t="s">
        <v>657</v>
      </c>
      <c r="S413" s="387"/>
      <c r="T413" s="387"/>
      <c r="U413" s="492" t="s">
        <v>542</v>
      </c>
      <c r="V413" s="493">
        <v>801673</v>
      </c>
      <c r="W413" s="494" t="s">
        <v>658</v>
      </c>
      <c r="X413" s="495">
        <v>16</v>
      </c>
      <c r="Y413" s="388">
        <v>1</v>
      </c>
      <c r="Z413" s="243">
        <f>BD.PD8[[#This Row],[Av.P1 '[%']]]*BD.PD8[[#This Row],[Ppto. Orden Interna '[DOP']]]</f>
        <v>17478.75</v>
      </c>
      <c r="AA413" s="249"/>
      <c r="AB413" s="389"/>
      <c r="AC413" s="243">
        <f>BD.PD8[[#This Row],[Av.P2 '[%']]]*BD.PD8[[#This Row],[Ppto. Orden Interna '[DOP']]]</f>
        <v>0</v>
      </c>
      <c r="AD413" s="249"/>
      <c r="AE413" s="389"/>
      <c r="AF413" s="243">
        <f>BD.PD8[[#This Row],[Av.P3 '[%']]]*BD.PD8[[#This Row],[Ppto. Orden Interna '[DOP']]]</f>
        <v>0</v>
      </c>
      <c r="AG413" s="243"/>
      <c r="AH413" s="243"/>
      <c r="AI413" s="243"/>
      <c r="AJ413" s="243"/>
      <c r="AK413" s="243"/>
      <c r="AL413" s="243"/>
      <c r="AM413" s="496">
        <f>BD.PD8[[#This Row],[Pago 3]]+BD.PD8[[#This Row],[Pago 2]]+BD.PD8[[#This Row],[Pago 1]]</f>
        <v>17478.75</v>
      </c>
      <c r="AN413" s="308" t="s">
        <v>244</v>
      </c>
      <c r="AO413" s="308" t="s">
        <v>245</v>
      </c>
      <c r="AP413" s="308" t="s">
        <v>246</v>
      </c>
      <c r="AQ413" s="308" t="s">
        <v>247</v>
      </c>
      <c r="AR413" s="308">
        <v>594</v>
      </c>
      <c r="AS413" s="308" t="s">
        <v>248</v>
      </c>
      <c r="AT413" s="249" t="s">
        <v>1356</v>
      </c>
      <c r="AU413" s="306"/>
      <c r="AV413" s="306"/>
      <c r="AW413" s="306"/>
      <c r="AX413" s="306"/>
      <c r="AY413" s="306"/>
      <c r="AZ413" s="306"/>
      <c r="BA413" s="306"/>
      <c r="BB413" s="306"/>
      <c r="BC413" s="306"/>
      <c r="BD413" s="306"/>
      <c r="BE413" s="306"/>
      <c r="BF413" s="306"/>
      <c r="BG413" s="306"/>
      <c r="BH413" s="306"/>
      <c r="BI413" s="306"/>
      <c r="BJ413" s="306"/>
      <c r="BK413" s="306"/>
      <c r="BL413" s="306"/>
      <c r="BM413" s="306"/>
      <c r="BN413" s="306"/>
      <c r="BO413" s="306"/>
      <c r="BP413" s="306"/>
      <c r="BQ413" s="306"/>
      <c r="BR413" s="306"/>
      <c r="BS413" s="306"/>
      <c r="BT413" s="306"/>
      <c r="BU413" s="306"/>
      <c r="BV413" s="306"/>
      <c r="BW413" s="306"/>
      <c r="BX413" s="306"/>
      <c r="BY413" s="306"/>
      <c r="BZ413" s="306"/>
      <c r="CA413" s="306"/>
      <c r="CB413" s="306"/>
      <c r="CC413" s="306"/>
      <c r="CD413" s="306"/>
      <c r="CE413" s="306"/>
      <c r="CF413" s="306"/>
      <c r="CG413" s="306"/>
      <c r="CH413" s="306"/>
      <c r="CI413" s="306"/>
      <c r="CJ413" s="306"/>
      <c r="CK413" s="306"/>
      <c r="CL413" s="306"/>
      <c r="CM413" s="306"/>
      <c r="CN413" s="306"/>
      <c r="CO413" s="306"/>
      <c r="CP413" s="306"/>
      <c r="CQ413" s="306"/>
      <c r="CR413" s="306"/>
      <c r="CS413" s="306"/>
      <c r="CT413" s="306"/>
      <c r="CU413" s="306"/>
      <c r="CV413" s="306"/>
      <c r="CW413" s="306"/>
      <c r="CX413" s="306"/>
      <c r="CY413" s="306"/>
      <c r="CZ413" s="306"/>
      <c r="DA413" s="306"/>
      <c r="DB413" s="306"/>
      <c r="DC413" s="306"/>
      <c r="DD413" s="306"/>
      <c r="DE413" s="306"/>
      <c r="DF413" s="306"/>
      <c r="DG413" s="306"/>
      <c r="DH413" s="306"/>
      <c r="DI413" s="306"/>
      <c r="DJ413" s="306"/>
      <c r="DK413" s="306"/>
      <c r="DL413" s="306"/>
      <c r="DM413" s="306"/>
      <c r="DN413" s="306"/>
      <c r="DO413" s="306"/>
      <c r="DP413" s="306"/>
      <c r="DQ413" s="306"/>
      <c r="DR413" s="306"/>
      <c r="DS413" s="306"/>
      <c r="DT413" s="306"/>
      <c r="DU413" s="306"/>
      <c r="DV413" s="306"/>
      <c r="DW413" s="306"/>
      <c r="DX413" s="306"/>
      <c r="DY413" s="306"/>
      <c r="DZ413" s="306"/>
      <c r="EA413" s="306"/>
      <c r="EB413" s="306"/>
      <c r="EC413" s="306"/>
      <c r="ED413" s="306"/>
      <c r="EE413" s="306"/>
      <c r="EF413" s="306"/>
      <c r="EG413" s="306"/>
      <c r="EH413" s="306"/>
      <c r="EI413" s="306"/>
      <c r="EJ413" s="306"/>
      <c r="EK413" s="306"/>
      <c r="EL413" s="306"/>
      <c r="EM413" s="306"/>
      <c r="EN413" s="306"/>
      <c r="EO413" s="306"/>
      <c r="EP413" s="306"/>
      <c r="EQ413" s="306"/>
      <c r="ER413" s="306"/>
      <c r="ES413" s="306"/>
      <c r="ET413" s="306"/>
      <c r="EU413" s="306"/>
      <c r="EV413" s="306"/>
      <c r="EW413" s="306"/>
      <c r="EX413" s="306"/>
      <c r="EY413" s="306"/>
      <c r="EZ413" s="306"/>
      <c r="FA413" s="306"/>
      <c r="FB413" s="306"/>
      <c r="FC413" s="306"/>
      <c r="FD413" s="306"/>
      <c r="FE413" s="306"/>
      <c r="FF413" s="306"/>
      <c r="FG413" s="306"/>
      <c r="FH413" s="306"/>
      <c r="FI413" s="306"/>
      <c r="FJ413" s="306"/>
      <c r="FK413" s="306"/>
      <c r="FL413" s="306"/>
      <c r="FM413" s="306"/>
      <c r="FN413" s="306"/>
      <c r="FO413" s="306"/>
      <c r="FP413" s="306"/>
      <c r="FQ413" s="306"/>
      <c r="FR413" s="306"/>
      <c r="FS413" s="306"/>
      <c r="FT413" s="306"/>
      <c r="FU413" s="306"/>
      <c r="FV413" s="306"/>
      <c r="FW413" s="306"/>
      <c r="FX413" s="306"/>
      <c r="FY413" s="306"/>
      <c r="FZ413" s="306"/>
      <c r="GA413" s="306"/>
      <c r="GB413" s="306"/>
      <c r="GC413" s="306"/>
      <c r="GD413" s="306"/>
      <c r="GE413" s="306"/>
      <c r="GF413" s="306"/>
      <c r="GG413" s="306"/>
      <c r="GH413" s="306"/>
      <c r="GI413" s="306"/>
      <c r="GJ413" s="306"/>
      <c r="GK413" s="306"/>
      <c r="GL413" s="306"/>
      <c r="GM413" s="306"/>
      <c r="GN413" s="306"/>
      <c r="GO413" s="306"/>
      <c r="GP413" s="306"/>
      <c r="GQ413" s="306"/>
      <c r="GR413" s="306"/>
      <c r="GS413" s="306"/>
      <c r="GT413" s="306"/>
      <c r="GU413" s="306"/>
      <c r="GV413" s="306"/>
      <c r="GW413" s="306"/>
      <c r="GX413" s="306"/>
      <c r="GY413" s="306"/>
      <c r="GZ413" s="306"/>
      <c r="HA413" s="306"/>
      <c r="HB413" s="306"/>
      <c r="HC413" s="306"/>
      <c r="HD413" s="306"/>
      <c r="HE413" s="306"/>
      <c r="HF413" s="306"/>
      <c r="HG413" s="306"/>
      <c r="HH413" s="306"/>
      <c r="HI413" s="306"/>
      <c r="HJ413" s="306"/>
      <c r="HK413" s="306"/>
      <c r="HL413" s="306"/>
      <c r="HM413" s="306"/>
      <c r="HN413" s="306"/>
      <c r="HO413" s="306"/>
      <c r="HP413" s="306"/>
      <c r="HQ413" s="306"/>
      <c r="HR413" s="306"/>
      <c r="HS413" s="306"/>
      <c r="HT413" s="306"/>
      <c r="HU413" s="306"/>
      <c r="HV413" s="306"/>
      <c r="HW413" s="306"/>
      <c r="HX413" s="306"/>
      <c r="HY413" s="306"/>
      <c r="HZ413" s="306"/>
      <c r="IA413" s="306"/>
      <c r="IB413" s="306"/>
      <c r="IC413" s="306"/>
      <c r="ID413" s="306"/>
      <c r="IE413" s="306"/>
      <c r="IF413" s="306"/>
      <c r="IG413" s="306"/>
      <c r="IH413" s="306"/>
    </row>
    <row r="414" spans="1:242" s="219" customFormat="1" ht="15" customHeight="1" x14ac:dyDescent="0.3">
      <c r="A414" s="174">
        <v>8.06</v>
      </c>
      <c r="B414" s="231"/>
      <c r="C414" s="232" t="e">
        <f>VLOOKUP(BD.PD8[[#This Row],[Pos]],[18]!PPto[#Data],3,FALSE)</f>
        <v>#REF!</v>
      </c>
      <c r="D414" s="174" t="s">
        <v>23</v>
      </c>
      <c r="E414" s="305" t="str">
        <f>IF(BD.PD8[[#This Row],[.]]="*",VLOOKUP(BD.PD8[[#This Row],[Pos]],[18]Presupuesto!A:H,7,FALSE),"")</f>
        <v/>
      </c>
      <c r="F414" s="556" t="s">
        <v>589</v>
      </c>
      <c r="G414" s="174"/>
      <c r="H414" s="174"/>
      <c r="I414" s="174" t="s">
        <v>1290</v>
      </c>
      <c r="J414" s="382">
        <v>10</v>
      </c>
      <c r="K414" s="174" t="s">
        <v>260</v>
      </c>
      <c r="L414" s="383">
        <f>IF(BD.PD8[[#This Row],[Mon]]="DOP",1,HLOOKUP(BD.PD8[[#This Row],[Mon]],Data!$J$1:$K$2,2,FALSE))</f>
        <v>1</v>
      </c>
      <c r="M414" s="384">
        <v>28950</v>
      </c>
      <c r="N414" s="243">
        <f>BD.PD8[[#This Row],[Cant.]]*BD.PD8[[#This Row],[ Tasa ]]*BD.PD8[[#This Row],[ Precio Und.]]</f>
        <v>289500</v>
      </c>
      <c r="O414" s="386">
        <v>0</v>
      </c>
      <c r="P414" s="243">
        <f>IF(BD.PD8[[#This Row],[Liquid. '[%']]]&lt;&gt;0,(BD.PD8[[#This Row],[Valor Neto '[DOP']]]*BD.PD8[[#This Row],[Liquid. '[%']]])+BD.PD8[[#This Row],[Valor Neto '[DOP']]],BD.PD8[[#This Row],[Valor Neto '[DOP']]])</f>
        <v>289500</v>
      </c>
      <c r="Q414" s="243">
        <f>BD.PD8[[#This Row],[Ppto. Orden Interna '[DOP']]]/HLOOKUP("USD",Data!$J$1:$K$2,2,FALSE)</f>
        <v>4453.8461538461543</v>
      </c>
      <c r="R414" s="381" t="s">
        <v>590</v>
      </c>
      <c r="S414" s="387"/>
      <c r="T414" s="387"/>
      <c r="U414" s="492" t="s">
        <v>542</v>
      </c>
      <c r="V414" s="493">
        <v>801673</v>
      </c>
      <c r="W414" s="494" t="s">
        <v>591</v>
      </c>
      <c r="X414" s="495">
        <v>16</v>
      </c>
      <c r="Y414" s="388">
        <v>1</v>
      </c>
      <c r="Z414" s="243">
        <f>BD.PD8[[#This Row],[Av.P1 '[%']]]*BD.PD8[[#This Row],[Ppto. Orden Interna '[DOP']]]</f>
        <v>289500</v>
      </c>
      <c r="AA414" s="249"/>
      <c r="AB414" s="389"/>
      <c r="AC414" s="243">
        <f>BD.PD8[[#This Row],[Av.P2 '[%']]]*BD.PD8[[#This Row],[Ppto. Orden Interna '[DOP']]]</f>
        <v>0</v>
      </c>
      <c r="AD414" s="249"/>
      <c r="AE414" s="389"/>
      <c r="AF414" s="243">
        <f>BD.PD8[[#This Row],[Av.P3 '[%']]]*BD.PD8[[#This Row],[Ppto. Orden Interna '[DOP']]]</f>
        <v>0</v>
      </c>
      <c r="AG414" s="243"/>
      <c r="AH414" s="243"/>
      <c r="AI414" s="243"/>
      <c r="AJ414" s="243"/>
      <c r="AK414" s="243"/>
      <c r="AL414" s="243"/>
      <c r="AM414" s="496">
        <f>BD.PD8[[#This Row],[Pago 3]]+BD.PD8[[#This Row],[Pago 2]]+BD.PD8[[#This Row],[Pago 1]]</f>
        <v>289500</v>
      </c>
      <c r="AN414" s="308" t="s">
        <v>244</v>
      </c>
      <c r="AO414" s="308" t="s">
        <v>245</v>
      </c>
      <c r="AP414" s="308" t="s">
        <v>246</v>
      </c>
      <c r="AQ414" s="308" t="s">
        <v>247</v>
      </c>
      <c r="AR414" s="308">
        <v>594</v>
      </c>
      <c r="AS414" s="308" t="s">
        <v>248</v>
      </c>
      <c r="AT414" s="249" t="s">
        <v>1356</v>
      </c>
      <c r="AU414" s="306"/>
      <c r="AV414" s="306"/>
      <c r="AW414" s="306"/>
      <c r="AX414" s="306"/>
      <c r="AY414" s="306"/>
      <c r="AZ414" s="306"/>
      <c r="BA414" s="306"/>
      <c r="BB414" s="306"/>
      <c r="BC414" s="306"/>
      <c r="BD414" s="306"/>
      <c r="BE414" s="306"/>
      <c r="BF414" s="306"/>
      <c r="BG414" s="306"/>
      <c r="BH414" s="306"/>
      <c r="BI414" s="306"/>
      <c r="BJ414" s="306"/>
      <c r="BK414" s="306"/>
      <c r="BL414" s="306"/>
      <c r="BM414" s="306"/>
      <c r="BN414" s="306"/>
      <c r="BO414" s="306"/>
      <c r="BP414" s="306"/>
      <c r="BQ414" s="306"/>
      <c r="BR414" s="306"/>
      <c r="BS414" s="306"/>
      <c r="BT414" s="306"/>
      <c r="BU414" s="306"/>
      <c r="BV414" s="306"/>
      <c r="BW414" s="306"/>
      <c r="BX414" s="306"/>
      <c r="BY414" s="306"/>
      <c r="BZ414" s="306"/>
      <c r="CA414" s="306"/>
      <c r="CB414" s="306"/>
      <c r="CC414" s="306"/>
      <c r="CD414" s="306"/>
      <c r="CE414" s="306"/>
      <c r="CF414" s="306"/>
      <c r="CG414" s="306"/>
      <c r="CH414" s="306"/>
      <c r="CI414" s="306"/>
      <c r="CJ414" s="306"/>
      <c r="CK414" s="306"/>
      <c r="CL414" s="306"/>
      <c r="CM414" s="306"/>
      <c r="CN414" s="306"/>
      <c r="CO414" s="306"/>
      <c r="CP414" s="306"/>
      <c r="CQ414" s="306"/>
      <c r="CR414" s="306"/>
      <c r="CS414" s="306"/>
      <c r="CT414" s="306"/>
      <c r="CU414" s="306"/>
      <c r="CV414" s="306"/>
      <c r="CW414" s="306"/>
      <c r="CX414" s="306"/>
      <c r="CY414" s="306"/>
      <c r="CZ414" s="306"/>
      <c r="DA414" s="306"/>
      <c r="DB414" s="306"/>
      <c r="DC414" s="306"/>
      <c r="DD414" s="306"/>
      <c r="DE414" s="306"/>
      <c r="DF414" s="306"/>
      <c r="DG414" s="306"/>
      <c r="DH414" s="306"/>
      <c r="DI414" s="306"/>
      <c r="DJ414" s="306"/>
      <c r="DK414" s="306"/>
      <c r="DL414" s="306"/>
      <c r="DM414" s="306"/>
      <c r="DN414" s="306"/>
      <c r="DO414" s="306"/>
      <c r="DP414" s="306"/>
      <c r="DQ414" s="306"/>
      <c r="DR414" s="306"/>
      <c r="DS414" s="306"/>
      <c r="DT414" s="306"/>
      <c r="DU414" s="306"/>
      <c r="DV414" s="306"/>
      <c r="DW414" s="306"/>
      <c r="DX414" s="306"/>
      <c r="DY414" s="306"/>
      <c r="DZ414" s="306"/>
      <c r="EA414" s="306"/>
      <c r="EB414" s="306"/>
      <c r="EC414" s="306"/>
      <c r="ED414" s="306"/>
      <c r="EE414" s="306"/>
      <c r="EF414" s="306"/>
      <c r="EG414" s="306"/>
      <c r="EH414" s="306"/>
      <c r="EI414" s="306"/>
      <c r="EJ414" s="306"/>
      <c r="EK414" s="306"/>
      <c r="EL414" s="306"/>
      <c r="EM414" s="306"/>
      <c r="EN414" s="306"/>
      <c r="EO414" s="306"/>
      <c r="EP414" s="306"/>
      <c r="EQ414" s="306"/>
      <c r="ER414" s="306"/>
      <c r="ES414" s="306"/>
      <c r="ET414" s="306"/>
      <c r="EU414" s="306"/>
      <c r="EV414" s="306"/>
      <c r="EW414" s="306"/>
      <c r="EX414" s="306"/>
      <c r="EY414" s="306"/>
      <c r="EZ414" s="306"/>
      <c r="FA414" s="306"/>
      <c r="FB414" s="306"/>
      <c r="FC414" s="306"/>
      <c r="FD414" s="306"/>
      <c r="FE414" s="306"/>
      <c r="FF414" s="306"/>
      <c r="FG414" s="306"/>
      <c r="FH414" s="306"/>
      <c r="FI414" s="306"/>
      <c r="FJ414" s="306"/>
      <c r="FK414" s="306"/>
      <c r="FL414" s="306"/>
      <c r="FM414" s="306"/>
      <c r="FN414" s="306"/>
      <c r="FO414" s="306"/>
      <c r="FP414" s="306"/>
      <c r="FQ414" s="306"/>
      <c r="FR414" s="306"/>
      <c r="FS414" s="306"/>
      <c r="FT414" s="306"/>
      <c r="FU414" s="306"/>
      <c r="FV414" s="306"/>
      <c r="FW414" s="306"/>
      <c r="FX414" s="306"/>
      <c r="FY414" s="306"/>
      <c r="FZ414" s="306"/>
      <c r="GA414" s="306"/>
      <c r="GB414" s="306"/>
      <c r="GC414" s="306"/>
      <c r="GD414" s="306"/>
      <c r="GE414" s="306"/>
      <c r="GF414" s="306"/>
      <c r="GG414" s="306"/>
      <c r="GH414" s="306"/>
      <c r="GI414" s="306"/>
      <c r="GJ414" s="306"/>
      <c r="GK414" s="306"/>
      <c r="GL414" s="306"/>
      <c r="GM414" s="306"/>
      <c r="GN414" s="306"/>
      <c r="GO414" s="306"/>
      <c r="GP414" s="306"/>
      <c r="GQ414" s="306"/>
      <c r="GR414" s="306"/>
      <c r="GS414" s="306"/>
      <c r="GT414" s="306"/>
      <c r="GU414" s="306"/>
      <c r="GV414" s="306"/>
      <c r="GW414" s="306"/>
      <c r="GX414" s="306"/>
      <c r="GY414" s="306"/>
      <c r="GZ414" s="306"/>
      <c r="HA414" s="306"/>
      <c r="HB414" s="306"/>
      <c r="HC414" s="306"/>
      <c r="HD414" s="306"/>
      <c r="HE414" s="306"/>
      <c r="HF414" s="306"/>
      <c r="HG414" s="306"/>
      <c r="HH414" s="306"/>
      <c r="HI414" s="306"/>
      <c r="HJ414" s="306"/>
      <c r="HK414" s="306"/>
      <c r="HL414" s="306"/>
      <c r="HM414" s="306"/>
      <c r="HN414" s="306"/>
      <c r="HO414" s="306"/>
      <c r="HP414" s="306"/>
      <c r="HQ414" s="306"/>
      <c r="HR414" s="306"/>
      <c r="HS414" s="306"/>
      <c r="HT414" s="306"/>
      <c r="HU414" s="306"/>
      <c r="HV414" s="306"/>
      <c r="HW414" s="306"/>
      <c r="HX414" s="306"/>
      <c r="HY414" s="306"/>
      <c r="HZ414" s="306"/>
      <c r="IA414" s="306"/>
      <c r="IB414" s="306"/>
      <c r="IC414" s="306"/>
      <c r="ID414" s="306"/>
      <c r="IE414" s="306"/>
      <c r="IF414" s="306"/>
      <c r="IG414" s="306"/>
      <c r="IH414" s="306"/>
    </row>
    <row r="415" spans="1:242" s="219" customFormat="1" ht="15" customHeight="1" x14ac:dyDescent="0.3">
      <c r="A415" s="174">
        <v>8.06</v>
      </c>
      <c r="B415" s="231"/>
      <c r="C415" s="232" t="e">
        <f>VLOOKUP(BD.PD8[[#This Row],[Pos]],[18]!PPto[#Data],3,FALSE)</f>
        <v>#REF!</v>
      </c>
      <c r="D415" s="174" t="s">
        <v>23</v>
      </c>
      <c r="E415" s="305" t="str">
        <f>IF(BD.PD8[[#This Row],[.]]="*",VLOOKUP(BD.PD8[[#This Row],[Pos]],[18]Presupuesto!A:H,7,FALSE),"")</f>
        <v/>
      </c>
      <c r="F415" s="556" t="s">
        <v>595</v>
      </c>
      <c r="G415" s="511"/>
      <c r="H415" s="511"/>
      <c r="I415" s="174" t="s">
        <v>1290</v>
      </c>
      <c r="J415" s="382">
        <v>2</v>
      </c>
      <c r="K415" s="174" t="s">
        <v>260</v>
      </c>
      <c r="L415" s="383">
        <f>IF(BD.PD8[[#This Row],[Mon]]="DOP",1,HLOOKUP(BD.PD8[[#This Row],[Mon]],Data!$J$1:$K$2,2,FALSE))</f>
        <v>1</v>
      </c>
      <c r="M415" s="384">
        <v>36000</v>
      </c>
      <c r="N415" s="243">
        <f>BD.PD8[[#This Row],[Cant.]]*BD.PD8[[#This Row],[ Tasa ]]*BD.PD8[[#This Row],[ Precio Und.]]</f>
        <v>72000</v>
      </c>
      <c r="O415" s="386">
        <v>0</v>
      </c>
      <c r="P415" s="243">
        <f>IF(BD.PD8[[#This Row],[Liquid. '[%']]]&lt;&gt;0,(BD.PD8[[#This Row],[Valor Neto '[DOP']]]*BD.PD8[[#This Row],[Liquid. '[%']]])+BD.PD8[[#This Row],[Valor Neto '[DOP']]],BD.PD8[[#This Row],[Valor Neto '[DOP']]])</f>
        <v>72000</v>
      </c>
      <c r="Q415" s="243">
        <f>BD.PD8[[#This Row],[Ppto. Orden Interna '[DOP']]]/HLOOKUP("USD",Data!$J$1:$K$2,2,FALSE)</f>
        <v>1107.6923076923076</v>
      </c>
      <c r="R415" s="381" t="s">
        <v>593</v>
      </c>
      <c r="S415" s="387"/>
      <c r="T415" s="387"/>
      <c r="U415" s="492" t="s">
        <v>542</v>
      </c>
      <c r="V415" s="493">
        <v>801673</v>
      </c>
      <c r="W415" s="494" t="s">
        <v>594</v>
      </c>
      <c r="X415" s="495">
        <v>16</v>
      </c>
      <c r="Y415" s="388">
        <v>1</v>
      </c>
      <c r="Z415" s="243">
        <f>BD.PD8[[#This Row],[Av.P1 '[%']]]*BD.PD8[[#This Row],[Ppto. Orden Interna '[DOP']]]</f>
        <v>72000</v>
      </c>
      <c r="AA415" s="249"/>
      <c r="AB415" s="389"/>
      <c r="AC415" s="243">
        <f>BD.PD8[[#This Row],[Av.P2 '[%']]]*BD.PD8[[#This Row],[Ppto. Orden Interna '[DOP']]]</f>
        <v>0</v>
      </c>
      <c r="AD415" s="249"/>
      <c r="AE415" s="389"/>
      <c r="AF415" s="243">
        <f>BD.PD8[[#This Row],[Av.P3 '[%']]]*BD.PD8[[#This Row],[Ppto. Orden Interna '[DOP']]]</f>
        <v>0</v>
      </c>
      <c r="AG415" s="243"/>
      <c r="AH415" s="243"/>
      <c r="AI415" s="243"/>
      <c r="AJ415" s="243"/>
      <c r="AK415" s="243"/>
      <c r="AL415" s="243"/>
      <c r="AM415" s="496">
        <f>BD.PD8[[#This Row],[Pago 3]]+BD.PD8[[#This Row],[Pago 2]]+BD.PD8[[#This Row],[Pago 1]]</f>
        <v>72000</v>
      </c>
      <c r="AN415" s="308" t="s">
        <v>244</v>
      </c>
      <c r="AO415" s="308" t="s">
        <v>245</v>
      </c>
      <c r="AP415" s="308" t="s">
        <v>246</v>
      </c>
      <c r="AQ415" s="308" t="s">
        <v>247</v>
      </c>
      <c r="AR415" s="308">
        <v>594</v>
      </c>
      <c r="AS415" s="308" t="s">
        <v>248</v>
      </c>
      <c r="AT415" s="249" t="s">
        <v>1356</v>
      </c>
      <c r="AU415" s="306"/>
      <c r="AV415" s="306"/>
      <c r="AW415" s="306"/>
      <c r="AX415" s="306"/>
      <c r="AY415" s="306"/>
      <c r="AZ415" s="306"/>
      <c r="BA415" s="306"/>
      <c r="BB415" s="306"/>
      <c r="BC415" s="306"/>
      <c r="BD415" s="306"/>
      <c r="BE415" s="306"/>
      <c r="BF415" s="306"/>
      <c r="BG415" s="306"/>
      <c r="BH415" s="306"/>
      <c r="BI415" s="306"/>
      <c r="BJ415" s="306"/>
      <c r="BK415" s="306"/>
      <c r="BL415" s="306"/>
      <c r="BM415" s="306"/>
      <c r="BN415" s="306"/>
      <c r="BO415" s="306"/>
      <c r="BP415" s="306"/>
      <c r="BQ415" s="306"/>
      <c r="BR415" s="306"/>
      <c r="BS415" s="306"/>
      <c r="BT415" s="306"/>
      <c r="BU415" s="306"/>
      <c r="BV415" s="306"/>
      <c r="BW415" s="306"/>
      <c r="BX415" s="306"/>
      <c r="BY415" s="306"/>
      <c r="BZ415" s="306"/>
      <c r="CA415" s="306"/>
      <c r="CB415" s="306"/>
      <c r="CC415" s="306"/>
      <c r="CD415" s="306"/>
      <c r="CE415" s="306"/>
      <c r="CF415" s="306"/>
      <c r="CG415" s="306"/>
      <c r="CH415" s="306"/>
      <c r="CI415" s="306"/>
      <c r="CJ415" s="306"/>
      <c r="CK415" s="306"/>
      <c r="CL415" s="306"/>
      <c r="CM415" s="306"/>
      <c r="CN415" s="306"/>
      <c r="CO415" s="306"/>
      <c r="CP415" s="306"/>
      <c r="CQ415" s="306"/>
      <c r="CR415" s="306"/>
      <c r="CS415" s="306"/>
      <c r="CT415" s="306"/>
      <c r="CU415" s="306"/>
      <c r="CV415" s="306"/>
      <c r="CW415" s="306"/>
      <c r="CX415" s="306"/>
      <c r="CY415" s="306"/>
      <c r="CZ415" s="306"/>
      <c r="DA415" s="306"/>
      <c r="DB415" s="306"/>
      <c r="DC415" s="306"/>
      <c r="DD415" s="306"/>
      <c r="DE415" s="306"/>
      <c r="DF415" s="306"/>
      <c r="DG415" s="306"/>
      <c r="DH415" s="306"/>
      <c r="DI415" s="306"/>
      <c r="DJ415" s="306"/>
      <c r="DK415" s="306"/>
      <c r="DL415" s="306"/>
      <c r="DM415" s="306"/>
      <c r="DN415" s="306"/>
      <c r="DO415" s="306"/>
      <c r="DP415" s="306"/>
      <c r="DQ415" s="306"/>
      <c r="DR415" s="306"/>
      <c r="DS415" s="306"/>
      <c r="DT415" s="306"/>
      <c r="DU415" s="306"/>
      <c r="DV415" s="306"/>
      <c r="DW415" s="306"/>
      <c r="DX415" s="306"/>
      <c r="DY415" s="306"/>
      <c r="DZ415" s="306"/>
      <c r="EA415" s="306"/>
      <c r="EB415" s="306"/>
      <c r="EC415" s="306"/>
      <c r="ED415" s="306"/>
      <c r="EE415" s="306"/>
      <c r="EF415" s="306"/>
      <c r="EG415" s="306"/>
      <c r="EH415" s="306"/>
      <c r="EI415" s="306"/>
      <c r="EJ415" s="306"/>
      <c r="EK415" s="306"/>
      <c r="EL415" s="306"/>
      <c r="EM415" s="306"/>
      <c r="EN415" s="306"/>
      <c r="EO415" s="306"/>
      <c r="EP415" s="306"/>
      <c r="EQ415" s="306"/>
      <c r="ER415" s="306"/>
      <c r="ES415" s="306"/>
      <c r="ET415" s="306"/>
      <c r="EU415" s="306"/>
      <c r="EV415" s="306"/>
      <c r="EW415" s="306"/>
      <c r="EX415" s="306"/>
      <c r="EY415" s="306"/>
      <c r="EZ415" s="306"/>
      <c r="FA415" s="306"/>
      <c r="FB415" s="306"/>
      <c r="FC415" s="306"/>
      <c r="FD415" s="306"/>
      <c r="FE415" s="306"/>
      <c r="FF415" s="306"/>
      <c r="FG415" s="306"/>
      <c r="FH415" s="306"/>
      <c r="FI415" s="306"/>
      <c r="FJ415" s="306"/>
      <c r="FK415" s="306"/>
      <c r="FL415" s="306"/>
      <c r="FM415" s="306"/>
      <c r="FN415" s="306"/>
      <c r="FO415" s="306"/>
      <c r="FP415" s="306"/>
      <c r="FQ415" s="306"/>
      <c r="FR415" s="306"/>
      <c r="FS415" s="306"/>
      <c r="FT415" s="306"/>
      <c r="FU415" s="306"/>
      <c r="FV415" s="306"/>
      <c r="FW415" s="306"/>
      <c r="FX415" s="306"/>
      <c r="FY415" s="306"/>
      <c r="FZ415" s="306"/>
      <c r="GA415" s="306"/>
      <c r="GB415" s="306"/>
      <c r="GC415" s="306"/>
      <c r="GD415" s="306"/>
      <c r="GE415" s="306"/>
      <c r="GF415" s="306"/>
      <c r="GG415" s="306"/>
      <c r="GH415" s="306"/>
      <c r="GI415" s="306"/>
      <c r="GJ415" s="306"/>
      <c r="GK415" s="306"/>
      <c r="GL415" s="306"/>
      <c r="GM415" s="306"/>
      <c r="GN415" s="306"/>
      <c r="GO415" s="306"/>
      <c r="GP415" s="306"/>
      <c r="GQ415" s="306"/>
      <c r="GR415" s="306"/>
      <c r="GS415" s="306"/>
      <c r="GT415" s="306"/>
      <c r="GU415" s="306"/>
      <c r="GV415" s="306"/>
      <c r="GW415" s="306"/>
      <c r="GX415" s="306"/>
      <c r="GY415" s="306"/>
      <c r="GZ415" s="306"/>
      <c r="HA415" s="306"/>
      <c r="HB415" s="306"/>
      <c r="HC415" s="306"/>
      <c r="HD415" s="306"/>
      <c r="HE415" s="306"/>
      <c r="HF415" s="306"/>
      <c r="HG415" s="306"/>
      <c r="HH415" s="306"/>
      <c r="HI415" s="306"/>
      <c r="HJ415" s="306"/>
      <c r="HK415" s="306"/>
      <c r="HL415" s="306"/>
      <c r="HM415" s="306"/>
      <c r="HN415" s="306"/>
      <c r="HO415" s="306"/>
      <c r="HP415" s="306"/>
      <c r="HQ415" s="306"/>
      <c r="HR415" s="306"/>
      <c r="HS415" s="306"/>
      <c r="HT415" s="306"/>
      <c r="HU415" s="306"/>
      <c r="HV415" s="306"/>
      <c r="HW415" s="306"/>
      <c r="HX415" s="306"/>
      <c r="HY415" s="306"/>
      <c r="HZ415" s="306"/>
      <c r="IA415" s="306"/>
      <c r="IB415" s="306"/>
      <c r="IC415" s="306"/>
      <c r="ID415" s="306"/>
      <c r="IE415" s="306"/>
      <c r="IF415" s="306"/>
      <c r="IG415" s="306"/>
      <c r="IH415" s="306"/>
    </row>
    <row r="416" spans="1:242" s="219" customFormat="1" ht="15" customHeight="1" x14ac:dyDescent="0.3">
      <c r="A416" s="174">
        <v>8.06</v>
      </c>
      <c r="B416" s="231" t="s">
        <v>243</v>
      </c>
      <c r="C416" s="232" t="e">
        <f>VLOOKUP(BD.PD8[[#This Row],[Pos]],[18]!PPto[#Data],3,FALSE)</f>
        <v>#REF!</v>
      </c>
      <c r="D416" s="233" t="s">
        <v>243</v>
      </c>
      <c r="E416" s="305">
        <f>IF(BD.PD8[[#This Row],[.]]="*",VLOOKUP(BD.PD8[[#This Row],[Pos]],[18]Presupuesto!A:H,7,FALSE),"")</f>
        <v>57105.166666666664</v>
      </c>
      <c r="F416" s="234"/>
      <c r="G416" s="174"/>
      <c r="H416" s="174"/>
      <c r="I416" s="174"/>
      <c r="J416" s="392">
        <v>1</v>
      </c>
      <c r="K416" s="233" t="s">
        <v>117</v>
      </c>
      <c r="L416" s="383">
        <f>IF(BD.PD8[[#This Row],[Mon]]="DOP",1,HLOOKUP(BD.PD8[[#This Row],[Mon]],Data!$J$1:$K$2,2,FALSE))</f>
        <v>65</v>
      </c>
      <c r="M416" s="490">
        <v>0</v>
      </c>
      <c r="N416" s="243">
        <f>BD.PD8[[#This Row],[Cant.]]*BD.PD8[[#This Row],[ Tasa ]]*BD.PD8[[#This Row],[ Precio Und.]]</f>
        <v>0</v>
      </c>
      <c r="O416" s="491">
        <v>0</v>
      </c>
      <c r="P416" s="243">
        <f>IF(BD.PD8[[#This Row],[Liquid. '[%']]]&lt;&gt;0,(BD.PD8[[#This Row],[Valor Neto '[DOP']]]*BD.PD8[[#This Row],[Liquid. '[%']]])+BD.PD8[[#This Row],[Valor Neto '[DOP']]],BD.PD8[[#This Row],[Valor Neto '[DOP']]])</f>
        <v>0</v>
      </c>
      <c r="Q416" s="243">
        <f>BD.PD8[[#This Row],[Ppto. Orden Interna '[DOP']]]/HLOOKUP("USD",Data!$J$1:$K$2,2,FALSE)</f>
        <v>0</v>
      </c>
      <c r="R416" s="381"/>
      <c r="S416" s="387"/>
      <c r="T416" s="387"/>
      <c r="U416" s="492" t="s">
        <v>542</v>
      </c>
      <c r="V416" s="493">
        <v>801673</v>
      </c>
      <c r="W416" s="494"/>
      <c r="X416" s="495"/>
      <c r="Y416" s="388"/>
      <c r="Z416" s="243">
        <f>BD.PD8[[#This Row],[Av.P1 '[%']]]*BD.PD8[[#This Row],[Ppto. Orden Interna '[DOP']]]</f>
        <v>0</v>
      </c>
      <c r="AA416" s="249"/>
      <c r="AB416" s="389"/>
      <c r="AC416" s="243">
        <f>BD.PD8[[#This Row],[Av.P2 '[%']]]*BD.PD8[[#This Row],[Ppto. Orden Interna '[DOP']]]</f>
        <v>0</v>
      </c>
      <c r="AD416" s="249"/>
      <c r="AE416" s="389"/>
      <c r="AF416" s="243">
        <f>BD.PD8[[#This Row],[Av.P3 '[%']]]*BD.PD8[[#This Row],[Ppto. Orden Interna '[DOP']]]</f>
        <v>0</v>
      </c>
      <c r="AG416" s="243"/>
      <c r="AH416" s="243"/>
      <c r="AI416" s="243"/>
      <c r="AJ416" s="243"/>
      <c r="AK416" s="243"/>
      <c r="AL416" s="243"/>
      <c r="AM416" s="496">
        <f>BD.PD8[[#This Row],[Pago 3]]+BD.PD8[[#This Row],[Pago 2]]+BD.PD8[[#This Row],[Pago 1]]</f>
        <v>0</v>
      </c>
      <c r="AN416" s="308" t="s">
        <v>244</v>
      </c>
      <c r="AO416" s="308" t="s">
        <v>245</v>
      </c>
      <c r="AP416" s="308" t="s">
        <v>246</v>
      </c>
      <c r="AQ416" s="308" t="s">
        <v>247</v>
      </c>
      <c r="AR416" s="308">
        <v>594</v>
      </c>
      <c r="AS416" s="308" t="s">
        <v>248</v>
      </c>
      <c r="AT416" s="249" t="s">
        <v>1356</v>
      </c>
      <c r="AU416" s="306"/>
      <c r="AV416" s="306"/>
      <c r="AW416" s="306"/>
      <c r="AX416" s="306"/>
      <c r="AY416" s="306"/>
      <c r="AZ416" s="306"/>
      <c r="BA416" s="306"/>
      <c r="BB416" s="306"/>
      <c r="BC416" s="306"/>
      <c r="BD416" s="306"/>
      <c r="BE416" s="306"/>
      <c r="BF416" s="306"/>
      <c r="BG416" s="306"/>
      <c r="BH416" s="306"/>
      <c r="BI416" s="306"/>
      <c r="BJ416" s="306"/>
      <c r="BK416" s="306"/>
      <c r="BL416" s="306"/>
      <c r="BM416" s="306"/>
      <c r="BN416" s="306"/>
      <c r="BO416" s="306"/>
      <c r="BP416" s="306"/>
      <c r="BQ416" s="306"/>
      <c r="BR416" s="306"/>
      <c r="BS416" s="306"/>
      <c r="BT416" s="306"/>
      <c r="BU416" s="306"/>
      <c r="BV416" s="306"/>
      <c r="BW416" s="306"/>
      <c r="BX416" s="306"/>
      <c r="BY416" s="306"/>
      <c r="BZ416" s="306"/>
      <c r="CA416" s="306"/>
      <c r="CB416" s="306"/>
      <c r="CC416" s="306"/>
      <c r="CD416" s="306"/>
      <c r="CE416" s="306"/>
      <c r="CF416" s="306"/>
      <c r="CG416" s="306"/>
      <c r="CH416" s="306"/>
      <c r="CI416" s="306"/>
      <c r="CJ416" s="306"/>
      <c r="CK416" s="306"/>
      <c r="CL416" s="306"/>
      <c r="CM416" s="306"/>
      <c r="CN416" s="306"/>
      <c r="CO416" s="306"/>
      <c r="CP416" s="306"/>
      <c r="CQ416" s="306"/>
      <c r="CR416" s="306"/>
      <c r="CS416" s="306"/>
      <c r="CT416" s="306"/>
      <c r="CU416" s="306"/>
      <c r="CV416" s="306"/>
      <c r="CW416" s="306"/>
      <c r="CX416" s="306"/>
      <c r="CY416" s="306"/>
      <c r="CZ416" s="306"/>
      <c r="DA416" s="306"/>
      <c r="DB416" s="306"/>
      <c r="DC416" s="306"/>
      <c r="DD416" s="306"/>
      <c r="DE416" s="306"/>
      <c r="DF416" s="306"/>
      <c r="DG416" s="306"/>
      <c r="DH416" s="306"/>
      <c r="DI416" s="306"/>
      <c r="DJ416" s="306"/>
      <c r="DK416" s="306"/>
      <c r="DL416" s="306"/>
      <c r="DM416" s="306"/>
      <c r="DN416" s="306"/>
      <c r="DO416" s="306"/>
      <c r="DP416" s="306"/>
      <c r="DQ416" s="306"/>
      <c r="DR416" s="306"/>
      <c r="DS416" s="306"/>
      <c r="DT416" s="306"/>
      <c r="DU416" s="306"/>
      <c r="DV416" s="306"/>
      <c r="DW416" s="306"/>
      <c r="DX416" s="306"/>
      <c r="DY416" s="306"/>
      <c r="DZ416" s="306"/>
      <c r="EA416" s="306"/>
      <c r="EB416" s="306"/>
      <c r="EC416" s="306"/>
      <c r="ED416" s="306"/>
      <c r="EE416" s="306"/>
      <c r="EF416" s="306"/>
      <c r="EG416" s="306"/>
      <c r="EH416" s="306"/>
      <c r="EI416" s="306"/>
      <c r="EJ416" s="306"/>
      <c r="EK416" s="306"/>
      <c r="EL416" s="306"/>
      <c r="EM416" s="306"/>
      <c r="EN416" s="306"/>
      <c r="EO416" s="306"/>
      <c r="EP416" s="306"/>
      <c r="EQ416" s="306"/>
      <c r="ER416" s="306"/>
      <c r="ES416" s="306"/>
      <c r="ET416" s="306"/>
      <c r="EU416" s="306"/>
      <c r="EV416" s="306"/>
      <c r="EW416" s="306"/>
      <c r="EX416" s="306"/>
      <c r="EY416" s="306"/>
      <c r="EZ416" s="306"/>
      <c r="FA416" s="306"/>
      <c r="FB416" s="306"/>
      <c r="FC416" s="306"/>
      <c r="FD416" s="306"/>
      <c r="FE416" s="306"/>
      <c r="FF416" s="306"/>
      <c r="FG416" s="306"/>
      <c r="FH416" s="306"/>
      <c r="FI416" s="306"/>
      <c r="FJ416" s="306"/>
      <c r="FK416" s="306"/>
      <c r="FL416" s="306"/>
      <c r="FM416" s="306"/>
      <c r="FN416" s="306"/>
      <c r="FO416" s="306"/>
      <c r="FP416" s="306"/>
      <c r="FQ416" s="306"/>
      <c r="FR416" s="306"/>
      <c r="FS416" s="306"/>
      <c r="FT416" s="306"/>
      <c r="FU416" s="306"/>
      <c r="FV416" s="306"/>
      <c r="FW416" s="306"/>
      <c r="FX416" s="306"/>
      <c r="FY416" s="306"/>
      <c r="FZ416" s="306"/>
      <c r="GA416" s="306"/>
      <c r="GB416" s="306"/>
      <c r="GC416" s="306"/>
      <c r="GD416" s="306"/>
      <c r="GE416" s="306"/>
      <c r="GF416" s="306"/>
      <c r="GG416" s="306"/>
      <c r="GH416" s="306"/>
      <c r="GI416" s="306"/>
      <c r="GJ416" s="306"/>
      <c r="GK416" s="306"/>
      <c r="GL416" s="306"/>
      <c r="GM416" s="306"/>
      <c r="GN416" s="306"/>
      <c r="GO416" s="306"/>
      <c r="GP416" s="306"/>
      <c r="GQ416" s="306"/>
      <c r="GR416" s="306"/>
      <c r="GS416" s="306"/>
      <c r="GT416" s="306"/>
      <c r="GU416" s="306"/>
      <c r="GV416" s="306"/>
      <c r="GW416" s="306"/>
      <c r="GX416" s="306"/>
      <c r="GY416" s="306"/>
      <c r="GZ416" s="306"/>
      <c r="HA416" s="306"/>
      <c r="HB416" s="306"/>
      <c r="HC416" s="306"/>
      <c r="HD416" s="306"/>
      <c r="HE416" s="306"/>
      <c r="HF416" s="306"/>
      <c r="HG416" s="306"/>
      <c r="HH416" s="306"/>
      <c r="HI416" s="306"/>
      <c r="HJ416" s="306"/>
      <c r="HK416" s="306"/>
      <c r="HL416" s="306"/>
      <c r="HM416" s="306"/>
      <c r="HN416" s="306"/>
      <c r="HO416" s="306"/>
      <c r="HP416" s="306"/>
      <c r="HQ416" s="306"/>
      <c r="HR416" s="306"/>
      <c r="HS416" s="306"/>
      <c r="HT416" s="306"/>
      <c r="HU416" s="306"/>
      <c r="HV416" s="306"/>
      <c r="HW416" s="306"/>
      <c r="HX416" s="306"/>
      <c r="HY416" s="306"/>
      <c r="HZ416" s="306"/>
      <c r="IA416" s="306"/>
      <c r="IB416" s="306"/>
      <c r="IC416" s="306"/>
      <c r="ID416" s="306"/>
      <c r="IE416" s="306"/>
      <c r="IF416" s="306"/>
      <c r="IG416" s="306"/>
      <c r="IH416" s="306"/>
    </row>
    <row r="417" spans="1:242" s="219" customFormat="1" ht="15" customHeight="1" x14ac:dyDescent="0.3">
      <c r="A417" s="174">
        <v>8.06</v>
      </c>
      <c r="B417" s="231"/>
      <c r="C417" s="232" t="e">
        <f>VLOOKUP(BD.PD8[[#This Row],[Pos]],[18]!PPto[#Data],3,FALSE)</f>
        <v>#REF!</v>
      </c>
      <c r="D417" s="511" t="s">
        <v>23</v>
      </c>
      <c r="E417" s="305" t="str">
        <f>IF(BD.PD8[[#This Row],[.]]="*",VLOOKUP(BD.PD8[[#This Row],[Pos]],[18]Presupuesto!A:H,7,FALSE),"")</f>
        <v/>
      </c>
      <c r="F417" s="529" t="s">
        <v>1345</v>
      </c>
      <c r="G417" s="174"/>
      <c r="H417" s="174"/>
      <c r="I417" s="174" t="s">
        <v>1290</v>
      </c>
      <c r="J417" s="382">
        <v>2</v>
      </c>
      <c r="K417" s="174" t="s">
        <v>117</v>
      </c>
      <c r="L417" s="383">
        <f>IF(BD.PD8[[#This Row],[Mon]]="DOP",1,HLOOKUP(BD.PD8[[#This Row],[Mon]],Data!$J$1:$K$2,2,FALSE))</f>
        <v>65</v>
      </c>
      <c r="M417" s="384">
        <v>2650</v>
      </c>
      <c r="N417" s="243">
        <f>BD.PD8[[#This Row],[Cant.]]*BD.PD8[[#This Row],[ Tasa ]]*BD.PD8[[#This Row],[ Precio Und.]]</f>
        <v>344500</v>
      </c>
      <c r="O417" s="386">
        <v>0</v>
      </c>
      <c r="P417" s="243">
        <f>IF(BD.PD8[[#This Row],[Liquid. '[%']]]&lt;&gt;0,(BD.PD8[[#This Row],[Valor Neto '[DOP']]]*BD.PD8[[#This Row],[Liquid. '[%']]])+BD.PD8[[#This Row],[Valor Neto '[DOP']]],BD.PD8[[#This Row],[Valor Neto '[DOP']]])</f>
        <v>344500</v>
      </c>
      <c r="Q417" s="243">
        <f>BD.PD8[[#This Row],[Ppto. Orden Interna '[DOP']]]/HLOOKUP("USD",Data!$J$1:$K$2,2,FALSE)</f>
        <v>5300</v>
      </c>
      <c r="R417" s="381"/>
      <c r="S417" s="387"/>
      <c r="T417" s="387"/>
      <c r="U417" s="544"/>
      <c r="V417" s="544"/>
      <c r="W417" s="494"/>
      <c r="X417" s="495"/>
      <c r="Y417" s="388"/>
      <c r="Z417" s="243">
        <f>BD.PD8[[#This Row],[Av.P1 '[%']]]*BD.PD8[[#This Row],[Ppto. Orden Interna '[DOP']]]</f>
        <v>0</v>
      </c>
      <c r="AA417" s="249"/>
      <c r="AB417" s="389"/>
      <c r="AC417" s="243">
        <f>BD.PD8[[#This Row],[Av.P2 '[%']]]*BD.PD8[[#This Row],[Ppto. Orden Interna '[DOP']]]</f>
        <v>0</v>
      </c>
      <c r="AD417" s="249"/>
      <c r="AE417" s="389"/>
      <c r="AF417" s="243">
        <f>BD.PD8[[#This Row],[Av.P3 '[%']]]*BD.PD8[[#This Row],[Ppto. Orden Interna '[DOP']]]</f>
        <v>0</v>
      </c>
      <c r="AG417" s="243"/>
      <c r="AH417" s="243"/>
      <c r="AI417" s="243"/>
      <c r="AJ417" s="243"/>
      <c r="AK417" s="243"/>
      <c r="AL417" s="243"/>
      <c r="AM417" s="496">
        <f>BD.PD8[[#This Row],[Pago 3]]+BD.PD8[[#This Row],[Pago 2]]+BD.PD8[[#This Row],[Pago 1]]</f>
        <v>0</v>
      </c>
      <c r="AN417" s="308"/>
      <c r="AO417" s="308"/>
      <c r="AP417" s="308"/>
      <c r="AQ417" s="308"/>
      <c r="AR417" s="308"/>
      <c r="AS417" s="308"/>
      <c r="AT417" s="249" t="s">
        <v>1356</v>
      </c>
      <c r="AU417" s="306"/>
      <c r="AV417" s="306"/>
      <c r="AW417" s="306"/>
      <c r="AX417" s="306"/>
      <c r="AY417" s="306"/>
      <c r="AZ417" s="306"/>
      <c r="BA417" s="306"/>
      <c r="BB417" s="306"/>
      <c r="BC417" s="306"/>
      <c r="BD417" s="306"/>
      <c r="BE417" s="306"/>
      <c r="BF417" s="306"/>
      <c r="BG417" s="306"/>
      <c r="BH417" s="306"/>
      <c r="BI417" s="306"/>
      <c r="BJ417" s="306"/>
      <c r="BK417" s="306"/>
      <c r="BL417" s="306"/>
      <c r="BM417" s="306"/>
      <c r="BN417" s="306"/>
      <c r="BO417" s="306"/>
      <c r="BP417" s="306"/>
      <c r="BQ417" s="306"/>
      <c r="BR417" s="306"/>
      <c r="BS417" s="306"/>
      <c r="BT417" s="306"/>
      <c r="BU417" s="306"/>
      <c r="BV417" s="306"/>
      <c r="BW417" s="306"/>
      <c r="BX417" s="306"/>
      <c r="BY417" s="306"/>
      <c r="BZ417" s="306"/>
      <c r="CA417" s="306"/>
      <c r="CB417" s="306"/>
      <c r="CC417" s="306"/>
      <c r="CD417" s="306"/>
      <c r="CE417" s="306"/>
      <c r="CF417" s="306"/>
      <c r="CG417" s="306"/>
      <c r="CH417" s="306"/>
      <c r="CI417" s="306"/>
      <c r="CJ417" s="306"/>
      <c r="CK417" s="306"/>
      <c r="CL417" s="306"/>
      <c r="CM417" s="306"/>
      <c r="CN417" s="306"/>
      <c r="CO417" s="306"/>
      <c r="CP417" s="306"/>
      <c r="CQ417" s="306"/>
      <c r="CR417" s="306"/>
      <c r="CS417" s="306"/>
      <c r="CT417" s="306"/>
      <c r="CU417" s="306"/>
      <c r="CV417" s="306"/>
      <c r="CW417" s="306"/>
      <c r="CX417" s="306"/>
      <c r="CY417" s="306"/>
      <c r="CZ417" s="306"/>
      <c r="DA417" s="306"/>
      <c r="DB417" s="306"/>
      <c r="DC417" s="306"/>
      <c r="DD417" s="306"/>
      <c r="DE417" s="306"/>
      <c r="DF417" s="306"/>
      <c r="DG417" s="306"/>
      <c r="DH417" s="306"/>
      <c r="DI417" s="306"/>
      <c r="DJ417" s="306"/>
      <c r="DK417" s="306"/>
      <c r="DL417" s="306"/>
      <c r="DM417" s="306"/>
      <c r="DN417" s="306"/>
      <c r="DO417" s="306"/>
      <c r="DP417" s="306"/>
      <c r="DQ417" s="306"/>
      <c r="DR417" s="306"/>
      <c r="DS417" s="306"/>
      <c r="DT417" s="306"/>
      <c r="DU417" s="306"/>
      <c r="DV417" s="306"/>
      <c r="DW417" s="306"/>
      <c r="DX417" s="306"/>
      <c r="DY417" s="306"/>
      <c r="DZ417" s="306"/>
      <c r="EA417" s="306"/>
      <c r="EB417" s="306"/>
      <c r="EC417" s="306"/>
      <c r="ED417" s="306"/>
      <c r="EE417" s="306"/>
      <c r="EF417" s="306"/>
      <c r="EG417" s="306"/>
      <c r="EH417" s="306"/>
      <c r="EI417" s="306"/>
      <c r="EJ417" s="306"/>
      <c r="EK417" s="306"/>
      <c r="EL417" s="306"/>
      <c r="EM417" s="306"/>
      <c r="EN417" s="306"/>
      <c r="EO417" s="306"/>
      <c r="EP417" s="306"/>
      <c r="EQ417" s="306"/>
      <c r="ER417" s="306"/>
      <c r="ES417" s="306"/>
      <c r="ET417" s="306"/>
      <c r="EU417" s="306"/>
      <c r="EV417" s="306"/>
      <c r="EW417" s="306"/>
      <c r="EX417" s="306"/>
      <c r="EY417" s="306"/>
      <c r="EZ417" s="306"/>
      <c r="FA417" s="306"/>
      <c r="FB417" s="306"/>
      <c r="FC417" s="306"/>
      <c r="FD417" s="306"/>
      <c r="FE417" s="306"/>
      <c r="FF417" s="306"/>
      <c r="FG417" s="306"/>
      <c r="FH417" s="306"/>
      <c r="FI417" s="306"/>
      <c r="FJ417" s="306"/>
      <c r="FK417" s="306"/>
      <c r="FL417" s="306"/>
      <c r="FM417" s="306"/>
      <c r="FN417" s="306"/>
      <c r="FO417" s="306"/>
      <c r="FP417" s="306"/>
      <c r="FQ417" s="306"/>
      <c r="FR417" s="306"/>
      <c r="FS417" s="306"/>
      <c r="FT417" s="306"/>
      <c r="FU417" s="306"/>
      <c r="FV417" s="306"/>
      <c r="FW417" s="306"/>
      <c r="FX417" s="306"/>
      <c r="FY417" s="306"/>
      <c r="FZ417" s="306"/>
      <c r="GA417" s="306"/>
      <c r="GB417" s="306"/>
      <c r="GC417" s="306"/>
      <c r="GD417" s="306"/>
      <c r="GE417" s="306"/>
      <c r="GF417" s="306"/>
      <c r="GG417" s="306"/>
      <c r="GH417" s="306"/>
      <c r="GI417" s="306"/>
      <c r="GJ417" s="306"/>
      <c r="GK417" s="306"/>
      <c r="GL417" s="306"/>
      <c r="GM417" s="306"/>
      <c r="GN417" s="306"/>
      <c r="GO417" s="306"/>
      <c r="GP417" s="306"/>
      <c r="GQ417" s="306"/>
      <c r="GR417" s="306"/>
      <c r="GS417" s="306"/>
      <c r="GT417" s="306"/>
      <c r="GU417" s="306"/>
      <c r="GV417" s="306"/>
      <c r="GW417" s="306"/>
      <c r="GX417" s="306"/>
      <c r="GY417" s="306"/>
      <c r="GZ417" s="306"/>
      <c r="HA417" s="306"/>
      <c r="HB417" s="306"/>
      <c r="HC417" s="306"/>
      <c r="HD417" s="306"/>
      <c r="HE417" s="306"/>
      <c r="HF417" s="306"/>
      <c r="HG417" s="306"/>
      <c r="HH417" s="306"/>
      <c r="HI417" s="306"/>
      <c r="HJ417" s="306"/>
      <c r="HK417" s="306"/>
      <c r="HL417" s="306"/>
      <c r="HM417" s="306"/>
      <c r="HN417" s="306"/>
      <c r="HO417" s="306"/>
      <c r="HP417" s="306"/>
      <c r="HQ417" s="306"/>
      <c r="HR417" s="306"/>
      <c r="HS417" s="306"/>
      <c r="HT417" s="306"/>
      <c r="HU417" s="306"/>
      <c r="HV417" s="306"/>
      <c r="HW417" s="306"/>
      <c r="HX417" s="306"/>
      <c r="HY417" s="306"/>
      <c r="HZ417" s="306"/>
      <c r="IA417" s="306"/>
      <c r="IB417" s="306"/>
      <c r="IC417" s="306"/>
      <c r="ID417" s="306"/>
      <c r="IE417" s="306"/>
      <c r="IF417" s="306"/>
      <c r="IG417" s="306"/>
      <c r="IH417" s="306"/>
    </row>
    <row r="418" spans="1:242" s="219" customFormat="1" ht="15" customHeight="1" x14ac:dyDescent="0.3">
      <c r="A418" s="174">
        <v>8.06</v>
      </c>
      <c r="B418" s="231"/>
      <c r="C418" s="232" t="e">
        <f>VLOOKUP(BD.PD8[[#This Row],[Pos]],[18]!PPto[#Data],3,FALSE)</f>
        <v>#REF!</v>
      </c>
      <c r="D418" s="233" t="s">
        <v>23</v>
      </c>
      <c r="E418" s="305" t="str">
        <f>IF(BD.PD8[[#This Row],[.]]="*",VLOOKUP(BD.PD8[[#This Row],[Pos]],[18]Presupuesto!A:H,7,FALSE),"")</f>
        <v/>
      </c>
      <c r="F418" s="234" t="s">
        <v>1346</v>
      </c>
      <c r="G418" s="174"/>
      <c r="H418" s="174"/>
      <c r="I418" s="174" t="s">
        <v>1339</v>
      </c>
      <c r="J418" s="382">
        <v>2</v>
      </c>
      <c r="K418" s="174" t="s">
        <v>189</v>
      </c>
      <c r="L418" s="383" t="e">
        <f>IF(BD.PD8[[#This Row],[Mon]]="DOP",1,HLOOKUP(BD.PD8[[#This Row],[Mon]],Data!$J$1:$K$2,2,FALSE))</f>
        <v>#N/A</v>
      </c>
      <c r="M418" s="384">
        <v>3500</v>
      </c>
      <c r="N418" s="243" t="e">
        <f>BD.PD8[[#This Row],[Cant.]]*BD.PD8[[#This Row],[ Tasa ]]*BD.PD8[[#This Row],[ Precio Und.]]</f>
        <v>#N/A</v>
      </c>
      <c r="O418" s="386">
        <v>0.35</v>
      </c>
      <c r="P418" s="243" t="e">
        <f>IF(BD.PD8[[#This Row],[Liquid. '[%']]]&lt;&gt;0,(BD.PD8[[#This Row],[Valor Neto '[DOP']]]*BD.PD8[[#This Row],[Liquid. '[%']]])+BD.PD8[[#This Row],[Valor Neto '[DOP']]],BD.PD8[[#This Row],[Valor Neto '[DOP']]])</f>
        <v>#N/A</v>
      </c>
      <c r="Q418" s="243" t="e">
        <f>BD.PD8[[#This Row],[Ppto. Orden Interna '[DOP']]]/HLOOKUP("USD",Data!$J$1:$K$2,2,FALSE)</f>
        <v>#N/A</v>
      </c>
      <c r="R418" s="381" t="s">
        <v>1347</v>
      </c>
      <c r="S418" s="387"/>
      <c r="T418" s="387"/>
      <c r="U418" s="492" t="s">
        <v>542</v>
      </c>
      <c r="V418" s="493">
        <v>801673</v>
      </c>
      <c r="W418" s="494" t="s">
        <v>547</v>
      </c>
      <c r="X418" s="495">
        <v>13</v>
      </c>
      <c r="Y418" s="388">
        <v>1</v>
      </c>
      <c r="Z418" s="243" t="e">
        <f>BD.PD8[[#This Row],[Av.P1 '[%']]]*BD.PD8[[#This Row],[Ppto. Orden Interna '[DOP']]]</f>
        <v>#N/A</v>
      </c>
      <c r="AA418" s="249"/>
      <c r="AB418" s="389"/>
      <c r="AC418" s="243" t="e">
        <f>BD.PD8[[#This Row],[Av.P2 '[%']]]*BD.PD8[[#This Row],[Ppto. Orden Interna '[DOP']]]</f>
        <v>#N/A</v>
      </c>
      <c r="AD418" s="249"/>
      <c r="AE418" s="389"/>
      <c r="AF418" s="243" t="e">
        <f>BD.PD8[[#This Row],[Av.P3 '[%']]]*BD.PD8[[#This Row],[Ppto. Orden Interna '[DOP']]]</f>
        <v>#N/A</v>
      </c>
      <c r="AG418" s="243"/>
      <c r="AH418" s="243"/>
      <c r="AI418" s="243"/>
      <c r="AJ418" s="243"/>
      <c r="AK418" s="243"/>
      <c r="AL418" s="243"/>
      <c r="AM418" s="496" t="e">
        <f>BD.PD8[[#This Row],[Pago 3]]+BD.PD8[[#This Row],[Pago 2]]+BD.PD8[[#This Row],[Pago 1]]</f>
        <v>#N/A</v>
      </c>
      <c r="AN418" s="308" t="s">
        <v>244</v>
      </c>
      <c r="AO418" s="308" t="s">
        <v>245</v>
      </c>
      <c r="AP418" s="308" t="s">
        <v>246</v>
      </c>
      <c r="AQ418" s="308" t="s">
        <v>247</v>
      </c>
      <c r="AR418" s="308">
        <v>594</v>
      </c>
      <c r="AS418" s="308" t="s">
        <v>248</v>
      </c>
      <c r="AT418" s="249" t="s">
        <v>1356</v>
      </c>
      <c r="AU418" s="306"/>
      <c r="AV418" s="306"/>
      <c r="AW418" s="306"/>
      <c r="AX418" s="306"/>
      <c r="AY418" s="306"/>
      <c r="AZ418" s="306"/>
      <c r="BA418" s="306"/>
      <c r="BB418" s="306"/>
      <c r="BC418" s="306"/>
      <c r="BD418" s="306"/>
      <c r="BE418" s="306"/>
      <c r="BF418" s="306"/>
      <c r="BG418" s="306"/>
      <c r="BH418" s="306"/>
      <c r="BI418" s="306"/>
      <c r="BJ418" s="306"/>
      <c r="BK418" s="306"/>
      <c r="BL418" s="306"/>
      <c r="BM418" s="306"/>
      <c r="BN418" s="306"/>
      <c r="BO418" s="306"/>
      <c r="BP418" s="306"/>
      <c r="BQ418" s="306"/>
      <c r="BR418" s="306"/>
      <c r="BS418" s="306"/>
      <c r="BT418" s="306"/>
      <c r="BU418" s="306"/>
      <c r="BV418" s="306"/>
      <c r="BW418" s="306"/>
      <c r="BX418" s="306"/>
      <c r="BY418" s="306"/>
      <c r="BZ418" s="306"/>
      <c r="CA418" s="306"/>
      <c r="CB418" s="306"/>
      <c r="CC418" s="306"/>
      <c r="CD418" s="306"/>
      <c r="CE418" s="306"/>
      <c r="CF418" s="306"/>
      <c r="CG418" s="306"/>
      <c r="CH418" s="306"/>
      <c r="CI418" s="306"/>
      <c r="CJ418" s="306"/>
      <c r="CK418" s="306"/>
      <c r="CL418" s="306"/>
      <c r="CM418" s="306"/>
      <c r="CN418" s="306"/>
      <c r="CO418" s="306"/>
      <c r="CP418" s="306"/>
      <c r="CQ418" s="306"/>
      <c r="CR418" s="306"/>
      <c r="CS418" s="306"/>
      <c r="CT418" s="306"/>
      <c r="CU418" s="306"/>
      <c r="CV418" s="306"/>
      <c r="CW418" s="306"/>
      <c r="CX418" s="306"/>
      <c r="CY418" s="306"/>
      <c r="CZ418" s="306"/>
      <c r="DA418" s="306"/>
      <c r="DB418" s="306"/>
      <c r="DC418" s="306"/>
      <c r="DD418" s="306"/>
      <c r="DE418" s="306"/>
      <c r="DF418" s="306"/>
      <c r="DG418" s="306"/>
      <c r="DH418" s="306"/>
      <c r="DI418" s="306"/>
      <c r="DJ418" s="306"/>
      <c r="DK418" s="306"/>
      <c r="DL418" s="306"/>
      <c r="DM418" s="306"/>
      <c r="DN418" s="306"/>
      <c r="DO418" s="306"/>
      <c r="DP418" s="306"/>
      <c r="DQ418" s="306"/>
      <c r="DR418" s="306"/>
      <c r="DS418" s="306"/>
      <c r="DT418" s="306"/>
      <c r="DU418" s="306"/>
      <c r="DV418" s="306"/>
      <c r="DW418" s="306"/>
      <c r="DX418" s="306"/>
      <c r="DY418" s="306"/>
      <c r="DZ418" s="306"/>
      <c r="EA418" s="306"/>
      <c r="EB418" s="306"/>
      <c r="EC418" s="306"/>
      <c r="ED418" s="306"/>
      <c r="EE418" s="306"/>
      <c r="EF418" s="306"/>
      <c r="EG418" s="306"/>
      <c r="EH418" s="306"/>
      <c r="EI418" s="306"/>
      <c r="EJ418" s="306"/>
      <c r="EK418" s="306"/>
      <c r="EL418" s="306"/>
      <c r="EM418" s="306"/>
      <c r="EN418" s="306"/>
      <c r="EO418" s="306"/>
      <c r="EP418" s="306"/>
      <c r="EQ418" s="306"/>
      <c r="ER418" s="306"/>
      <c r="ES418" s="306"/>
      <c r="ET418" s="306"/>
      <c r="EU418" s="306"/>
      <c r="EV418" s="306"/>
      <c r="EW418" s="306"/>
      <c r="EX418" s="306"/>
      <c r="EY418" s="306"/>
      <c r="EZ418" s="306"/>
      <c r="FA418" s="306"/>
      <c r="FB418" s="306"/>
      <c r="FC418" s="306"/>
      <c r="FD418" s="306"/>
      <c r="FE418" s="306"/>
      <c r="FF418" s="306"/>
      <c r="FG418" s="306"/>
      <c r="FH418" s="306"/>
      <c r="FI418" s="306"/>
      <c r="FJ418" s="306"/>
      <c r="FK418" s="306"/>
      <c r="FL418" s="306"/>
      <c r="FM418" s="306"/>
      <c r="FN418" s="306"/>
      <c r="FO418" s="306"/>
      <c r="FP418" s="306"/>
      <c r="FQ418" s="306"/>
      <c r="FR418" s="306"/>
      <c r="FS418" s="306"/>
      <c r="FT418" s="306"/>
      <c r="FU418" s="306"/>
      <c r="FV418" s="306"/>
      <c r="FW418" s="306"/>
      <c r="FX418" s="306"/>
      <c r="FY418" s="306"/>
      <c r="FZ418" s="306"/>
      <c r="GA418" s="306"/>
      <c r="GB418" s="306"/>
      <c r="GC418" s="306"/>
      <c r="GD418" s="306"/>
      <c r="GE418" s="306"/>
      <c r="GF418" s="306"/>
      <c r="GG418" s="306"/>
      <c r="GH418" s="306"/>
      <c r="GI418" s="306"/>
      <c r="GJ418" s="306"/>
      <c r="GK418" s="306"/>
      <c r="GL418" s="306"/>
      <c r="GM418" s="306"/>
      <c r="GN418" s="306"/>
      <c r="GO418" s="306"/>
      <c r="GP418" s="306"/>
      <c r="GQ418" s="306"/>
      <c r="GR418" s="306"/>
      <c r="GS418" s="306"/>
      <c r="GT418" s="306"/>
      <c r="GU418" s="306"/>
      <c r="GV418" s="306"/>
      <c r="GW418" s="306"/>
      <c r="GX418" s="306"/>
      <c r="GY418" s="306"/>
      <c r="GZ418" s="306"/>
      <c r="HA418" s="306"/>
      <c r="HB418" s="306"/>
      <c r="HC418" s="306"/>
      <c r="HD418" s="306"/>
      <c r="HE418" s="306"/>
      <c r="HF418" s="306"/>
      <c r="HG418" s="306"/>
      <c r="HH418" s="306"/>
      <c r="HI418" s="306"/>
      <c r="HJ418" s="306"/>
      <c r="HK418" s="306"/>
      <c r="HL418" s="306"/>
      <c r="HM418" s="306"/>
      <c r="HN418" s="306"/>
      <c r="HO418" s="306"/>
      <c r="HP418" s="306"/>
      <c r="HQ418" s="306"/>
      <c r="HR418" s="306"/>
      <c r="HS418" s="306"/>
      <c r="HT418" s="306"/>
      <c r="HU418" s="306"/>
      <c r="HV418" s="306"/>
      <c r="HW418" s="306"/>
      <c r="HX418" s="306"/>
      <c r="HY418" s="306"/>
      <c r="HZ418" s="306"/>
      <c r="IA418" s="306"/>
      <c r="IB418" s="306"/>
      <c r="IC418" s="306"/>
      <c r="ID418" s="306"/>
      <c r="IE418" s="306"/>
      <c r="IF418" s="306"/>
      <c r="IG418" s="306"/>
      <c r="IH418" s="306"/>
    </row>
    <row r="419" spans="1:242" s="219" customFormat="1" ht="15" customHeight="1" x14ac:dyDescent="0.3">
      <c r="A419" s="511">
        <v>8.06</v>
      </c>
      <c r="B419" s="231"/>
      <c r="C419" s="232" t="e">
        <f>VLOOKUP(BD.PD8[[#This Row],[Pos]],[18]!PPto[#Data],3,FALSE)</f>
        <v>#REF!</v>
      </c>
      <c r="D419" s="511" t="s">
        <v>23</v>
      </c>
      <c r="E419" s="305" t="str">
        <f>IF(BD.PD8[[#This Row],[.]]="*",VLOOKUP(BD.PD8[[#This Row],[Pos]],[18]Presupuesto!A:H,7,FALSE),"")</f>
        <v/>
      </c>
      <c r="F419" s="506" t="s">
        <v>1348</v>
      </c>
      <c r="G419" s="511"/>
      <c r="H419" s="511"/>
      <c r="I419" s="174" t="s">
        <v>1326</v>
      </c>
      <c r="J419" s="512">
        <v>5</v>
      </c>
      <c r="K419" s="174" t="s">
        <v>260</v>
      </c>
      <c r="L419" s="383">
        <f>IF(BD.PD8[[#This Row],[Mon]]="DOP",1,HLOOKUP(BD.PD8[[#This Row],[Mon]],Data!$J$1:$K$2,2,FALSE))</f>
        <v>1</v>
      </c>
      <c r="M419" s="384">
        <v>135500</v>
      </c>
      <c r="N419" s="243">
        <f>BD.PD8[[#This Row],[Cant.]]*BD.PD8[[#This Row],[ Tasa ]]*BD.PD8[[#This Row],[ Precio Und.]]</f>
        <v>677500</v>
      </c>
      <c r="O419" s="386">
        <v>0</v>
      </c>
      <c r="P419" s="243">
        <f>IF(BD.PD8[[#This Row],[Liquid. '[%']]]&lt;&gt;0,(BD.PD8[[#This Row],[Valor Neto '[DOP']]]*BD.PD8[[#This Row],[Liquid. '[%']]])+BD.PD8[[#This Row],[Valor Neto '[DOP']]],BD.PD8[[#This Row],[Valor Neto '[DOP']]])</f>
        <v>677500</v>
      </c>
      <c r="Q419" s="243">
        <f>BD.PD8[[#This Row],[Ppto. Orden Interna '[DOP']]]/HLOOKUP("USD",Data!$J$1:$K$2,2,FALSE)</f>
        <v>10423.076923076924</v>
      </c>
      <c r="R419" s="381" t="s">
        <v>659</v>
      </c>
      <c r="S419" s="387"/>
      <c r="T419" s="387"/>
      <c r="U419" s="492" t="s">
        <v>542</v>
      </c>
      <c r="V419" s="493">
        <v>801673</v>
      </c>
      <c r="W419" s="494" t="s">
        <v>660</v>
      </c>
      <c r="X419" s="495">
        <v>14</v>
      </c>
      <c r="Y419" s="388">
        <v>0.5</v>
      </c>
      <c r="Z419" s="243">
        <f>BD.PD8[[#This Row],[Av.P1 '[%']]]*BD.PD8[[#This Row],[Ppto. Orden Interna '[DOP']]]</f>
        <v>338750</v>
      </c>
      <c r="AA419" s="495">
        <v>16</v>
      </c>
      <c r="AB419" s="388">
        <v>0.5</v>
      </c>
      <c r="AC419" s="243">
        <f>BD.PD8[[#This Row],[Av.P2 '[%']]]*BD.PD8[[#This Row],[Ppto. Orden Interna '[DOP']]]</f>
        <v>338750</v>
      </c>
      <c r="AD419" s="249"/>
      <c r="AE419" s="389"/>
      <c r="AF419" s="243">
        <f>BD.PD8[[#This Row],[Av.P3 '[%']]]*BD.PD8[[#This Row],[Ppto. Orden Interna '[DOP']]]</f>
        <v>0</v>
      </c>
      <c r="AG419" s="243"/>
      <c r="AH419" s="243"/>
      <c r="AI419" s="243"/>
      <c r="AJ419" s="243"/>
      <c r="AK419" s="243"/>
      <c r="AL419" s="243"/>
      <c r="AM419" s="496">
        <f>BD.PD8[[#This Row],[Pago 3]]+BD.PD8[[#This Row],[Pago 2]]+BD.PD8[[#This Row],[Pago 1]]</f>
        <v>677500</v>
      </c>
      <c r="AN419" s="308" t="s">
        <v>244</v>
      </c>
      <c r="AO419" s="308" t="s">
        <v>245</v>
      </c>
      <c r="AP419" s="308" t="s">
        <v>246</v>
      </c>
      <c r="AQ419" s="308" t="s">
        <v>247</v>
      </c>
      <c r="AR419" s="308">
        <v>594</v>
      </c>
      <c r="AS419" s="308" t="s">
        <v>248</v>
      </c>
      <c r="AT419" s="249" t="s">
        <v>1356</v>
      </c>
      <c r="AU419" s="306"/>
      <c r="AV419" s="306"/>
      <c r="AW419" s="306"/>
      <c r="AX419" s="306"/>
      <c r="AY419" s="306"/>
      <c r="AZ419" s="306"/>
      <c r="BA419" s="306"/>
      <c r="BB419" s="306"/>
      <c r="BC419" s="306"/>
      <c r="BD419" s="306"/>
      <c r="BE419" s="306"/>
      <c r="BF419" s="306"/>
      <c r="BG419" s="306"/>
      <c r="BH419" s="306"/>
      <c r="BI419" s="306"/>
      <c r="BJ419" s="306"/>
      <c r="BK419" s="306"/>
      <c r="BL419" s="306"/>
      <c r="BM419" s="306"/>
      <c r="BN419" s="306"/>
      <c r="BO419" s="306"/>
      <c r="BP419" s="306"/>
      <c r="BQ419" s="306"/>
      <c r="BR419" s="306"/>
      <c r="BS419" s="306"/>
      <c r="BT419" s="306"/>
      <c r="BU419" s="306"/>
      <c r="BV419" s="306"/>
      <c r="BW419" s="306"/>
      <c r="BX419" s="306"/>
      <c r="BY419" s="306"/>
      <c r="BZ419" s="306"/>
      <c r="CA419" s="306"/>
      <c r="CB419" s="306"/>
      <c r="CC419" s="306"/>
      <c r="CD419" s="306"/>
      <c r="CE419" s="306"/>
      <c r="CF419" s="306"/>
      <c r="CG419" s="306"/>
      <c r="CH419" s="306"/>
      <c r="CI419" s="306"/>
      <c r="CJ419" s="306"/>
      <c r="CK419" s="306"/>
      <c r="CL419" s="306"/>
      <c r="CM419" s="306"/>
      <c r="CN419" s="306"/>
      <c r="CO419" s="306"/>
      <c r="CP419" s="306"/>
      <c r="CQ419" s="306"/>
      <c r="CR419" s="306"/>
      <c r="CS419" s="306"/>
      <c r="CT419" s="306"/>
      <c r="CU419" s="306"/>
      <c r="CV419" s="306"/>
      <c r="CW419" s="306"/>
      <c r="CX419" s="306"/>
      <c r="CY419" s="306"/>
      <c r="CZ419" s="306"/>
      <c r="DA419" s="306"/>
      <c r="DB419" s="306"/>
      <c r="DC419" s="306"/>
      <c r="DD419" s="306"/>
      <c r="DE419" s="306"/>
      <c r="DF419" s="306"/>
      <c r="DG419" s="306"/>
      <c r="DH419" s="306"/>
      <c r="DI419" s="306"/>
      <c r="DJ419" s="306"/>
      <c r="DK419" s="306"/>
      <c r="DL419" s="306"/>
      <c r="DM419" s="306"/>
      <c r="DN419" s="306"/>
      <c r="DO419" s="306"/>
      <c r="DP419" s="306"/>
      <c r="DQ419" s="306"/>
      <c r="DR419" s="306"/>
      <c r="DS419" s="306"/>
      <c r="DT419" s="306"/>
      <c r="DU419" s="306"/>
      <c r="DV419" s="306"/>
      <c r="DW419" s="306"/>
      <c r="DX419" s="306"/>
      <c r="DY419" s="306"/>
      <c r="DZ419" s="306"/>
      <c r="EA419" s="306"/>
      <c r="EB419" s="306"/>
      <c r="EC419" s="306"/>
      <c r="ED419" s="306"/>
      <c r="EE419" s="306"/>
      <c r="EF419" s="306"/>
      <c r="EG419" s="306"/>
      <c r="EH419" s="306"/>
      <c r="EI419" s="306"/>
      <c r="EJ419" s="306"/>
      <c r="EK419" s="306"/>
      <c r="EL419" s="306"/>
      <c r="EM419" s="306"/>
      <c r="EN419" s="306"/>
      <c r="EO419" s="306"/>
      <c r="EP419" s="306"/>
      <c r="EQ419" s="306"/>
      <c r="ER419" s="306"/>
      <c r="ES419" s="306"/>
      <c r="ET419" s="306"/>
      <c r="EU419" s="306"/>
      <c r="EV419" s="306"/>
      <c r="EW419" s="306"/>
      <c r="EX419" s="306"/>
      <c r="EY419" s="306"/>
      <c r="EZ419" s="306"/>
      <c r="FA419" s="306"/>
      <c r="FB419" s="306"/>
      <c r="FC419" s="306"/>
      <c r="FD419" s="306"/>
      <c r="FE419" s="306"/>
      <c r="FF419" s="306"/>
      <c r="FG419" s="306"/>
      <c r="FH419" s="306"/>
      <c r="FI419" s="306"/>
      <c r="FJ419" s="306"/>
      <c r="FK419" s="306"/>
      <c r="FL419" s="306"/>
      <c r="FM419" s="306"/>
      <c r="FN419" s="306"/>
      <c r="FO419" s="306"/>
      <c r="FP419" s="306"/>
      <c r="FQ419" s="306"/>
      <c r="FR419" s="306"/>
      <c r="FS419" s="306"/>
      <c r="FT419" s="306"/>
      <c r="FU419" s="306"/>
      <c r="FV419" s="306"/>
      <c r="FW419" s="306"/>
      <c r="FX419" s="306"/>
      <c r="FY419" s="306"/>
      <c r="FZ419" s="306"/>
      <c r="GA419" s="306"/>
      <c r="GB419" s="306"/>
      <c r="GC419" s="306"/>
      <c r="GD419" s="306"/>
      <c r="GE419" s="306"/>
      <c r="GF419" s="306"/>
      <c r="GG419" s="306"/>
      <c r="GH419" s="306"/>
      <c r="GI419" s="306"/>
      <c r="GJ419" s="306"/>
      <c r="GK419" s="306"/>
      <c r="GL419" s="306"/>
      <c r="GM419" s="306"/>
      <c r="GN419" s="306"/>
      <c r="GO419" s="306"/>
      <c r="GP419" s="306"/>
      <c r="GQ419" s="306"/>
      <c r="GR419" s="306"/>
      <c r="GS419" s="306"/>
      <c r="GT419" s="306"/>
      <c r="GU419" s="306"/>
      <c r="GV419" s="306"/>
      <c r="GW419" s="306"/>
      <c r="GX419" s="306"/>
      <c r="GY419" s="306"/>
      <c r="GZ419" s="306"/>
      <c r="HA419" s="306"/>
      <c r="HB419" s="306"/>
      <c r="HC419" s="306"/>
      <c r="HD419" s="306"/>
      <c r="HE419" s="306"/>
      <c r="HF419" s="306"/>
      <c r="HG419" s="306"/>
      <c r="HH419" s="306"/>
      <c r="HI419" s="306"/>
      <c r="HJ419" s="306"/>
      <c r="HK419" s="306"/>
      <c r="HL419" s="306"/>
      <c r="HM419" s="306"/>
      <c r="HN419" s="306"/>
      <c r="HO419" s="306"/>
      <c r="HP419" s="306"/>
      <c r="HQ419" s="306"/>
      <c r="HR419" s="306"/>
      <c r="HS419" s="306"/>
      <c r="HT419" s="306"/>
      <c r="HU419" s="306"/>
      <c r="HV419" s="306"/>
      <c r="HW419" s="306"/>
      <c r="HX419" s="306"/>
      <c r="HY419" s="306"/>
      <c r="HZ419" s="306"/>
      <c r="IA419" s="306"/>
      <c r="IB419" s="306"/>
      <c r="IC419" s="306"/>
      <c r="ID419" s="306"/>
      <c r="IE419" s="306"/>
      <c r="IF419" s="306"/>
      <c r="IG419" s="306"/>
      <c r="IH419" s="306"/>
    </row>
    <row r="420" spans="1:242" s="219" customFormat="1" ht="15" customHeight="1" x14ac:dyDescent="0.3">
      <c r="A420" s="511">
        <v>8.06</v>
      </c>
      <c r="B420" s="231"/>
      <c r="C420" s="232" t="e">
        <f>VLOOKUP(BD.PD8[[#This Row],[Pos]],[18]!PPto[#Data],3,FALSE)</f>
        <v>#REF!</v>
      </c>
      <c r="D420" s="511" t="s">
        <v>23</v>
      </c>
      <c r="E420" s="305" t="str">
        <f>IF(BD.PD8[[#This Row],[.]]="*",VLOOKUP(BD.PD8[[#This Row],[Pos]],[18]Presupuesto!A:H,7,FALSE),"")</f>
        <v/>
      </c>
      <c r="F420" s="506" t="s">
        <v>1349</v>
      </c>
      <c r="G420" s="511"/>
      <c r="H420" s="511"/>
      <c r="I420" s="174" t="s">
        <v>1326</v>
      </c>
      <c r="J420" s="512">
        <v>1</v>
      </c>
      <c r="K420" s="174" t="s">
        <v>260</v>
      </c>
      <c r="L420" s="383">
        <f>IF(BD.PD8[[#This Row],[Mon]]="DOP",1,HLOOKUP(BD.PD8[[#This Row],[Mon]],Data!$J$1:$K$2,2,FALSE))</f>
        <v>1</v>
      </c>
      <c r="M420" s="384">
        <v>49950</v>
      </c>
      <c r="N420" s="243">
        <f>BD.PD8[[#This Row],[Cant.]]*BD.PD8[[#This Row],[ Tasa ]]*BD.PD8[[#This Row],[ Precio Und.]]</f>
        <v>49950</v>
      </c>
      <c r="O420" s="386">
        <v>0</v>
      </c>
      <c r="P420" s="243">
        <f>IF(BD.PD8[[#This Row],[Liquid. '[%']]]&lt;&gt;0,(BD.PD8[[#This Row],[Valor Neto '[DOP']]]*BD.PD8[[#This Row],[Liquid. '[%']]])+BD.PD8[[#This Row],[Valor Neto '[DOP']]],BD.PD8[[#This Row],[Valor Neto '[DOP']]])</f>
        <v>49950</v>
      </c>
      <c r="Q420" s="243">
        <f>BD.PD8[[#This Row],[Ppto. Orden Interna '[DOP']]]/HLOOKUP("USD",Data!$J$1:$K$2,2,FALSE)</f>
        <v>768.46153846153845</v>
      </c>
      <c r="R420" s="381" t="s">
        <v>659</v>
      </c>
      <c r="S420" s="387"/>
      <c r="T420" s="387"/>
      <c r="U420" s="492" t="s">
        <v>542</v>
      </c>
      <c r="V420" s="493">
        <v>801673</v>
      </c>
      <c r="W420" s="494" t="s">
        <v>660</v>
      </c>
      <c r="X420" s="495">
        <v>14</v>
      </c>
      <c r="Y420" s="388">
        <v>0.5</v>
      </c>
      <c r="Z420" s="243">
        <f>BD.PD8[[#This Row],[Av.P1 '[%']]]*BD.PD8[[#This Row],[Ppto. Orden Interna '[DOP']]]</f>
        <v>24975</v>
      </c>
      <c r="AA420" s="495">
        <v>16</v>
      </c>
      <c r="AB420" s="388">
        <v>0.5</v>
      </c>
      <c r="AC420" s="243">
        <f>BD.PD8[[#This Row],[Av.P2 '[%']]]*BD.PD8[[#This Row],[Ppto. Orden Interna '[DOP']]]</f>
        <v>24975</v>
      </c>
      <c r="AD420" s="249"/>
      <c r="AE420" s="389"/>
      <c r="AF420" s="243">
        <f>BD.PD8[[#This Row],[Av.P3 '[%']]]*BD.PD8[[#This Row],[Ppto. Orden Interna '[DOP']]]</f>
        <v>0</v>
      </c>
      <c r="AG420" s="243"/>
      <c r="AH420" s="243"/>
      <c r="AI420" s="243"/>
      <c r="AJ420" s="243"/>
      <c r="AK420" s="243"/>
      <c r="AL420" s="243"/>
      <c r="AM420" s="496">
        <f>BD.PD8[[#This Row],[Pago 3]]+BD.PD8[[#This Row],[Pago 2]]+BD.PD8[[#This Row],[Pago 1]]</f>
        <v>49950</v>
      </c>
      <c r="AN420" s="308" t="s">
        <v>244</v>
      </c>
      <c r="AO420" s="308" t="s">
        <v>245</v>
      </c>
      <c r="AP420" s="308" t="s">
        <v>246</v>
      </c>
      <c r="AQ420" s="308" t="s">
        <v>247</v>
      </c>
      <c r="AR420" s="308">
        <v>594</v>
      </c>
      <c r="AS420" s="308" t="s">
        <v>248</v>
      </c>
      <c r="AT420" s="249" t="s">
        <v>1356</v>
      </c>
      <c r="AU420" s="306"/>
      <c r="AV420" s="306"/>
      <c r="AW420" s="306"/>
      <c r="AX420" s="306"/>
      <c r="AY420" s="306"/>
      <c r="AZ420" s="306"/>
      <c r="BA420" s="306"/>
      <c r="BB420" s="306"/>
      <c r="BC420" s="306"/>
      <c r="BD420" s="306"/>
      <c r="BE420" s="306"/>
      <c r="BF420" s="306"/>
      <c r="BG420" s="306"/>
      <c r="BH420" s="306"/>
      <c r="BI420" s="306"/>
      <c r="BJ420" s="306"/>
      <c r="BK420" s="306"/>
      <c r="BL420" s="306"/>
      <c r="BM420" s="306"/>
      <c r="BN420" s="306"/>
      <c r="BO420" s="306"/>
      <c r="BP420" s="306"/>
      <c r="BQ420" s="306"/>
      <c r="BR420" s="306"/>
      <c r="BS420" s="306"/>
      <c r="BT420" s="306"/>
      <c r="BU420" s="306"/>
      <c r="BV420" s="306"/>
      <c r="BW420" s="306"/>
      <c r="BX420" s="306"/>
      <c r="BY420" s="306"/>
      <c r="BZ420" s="306"/>
      <c r="CA420" s="306"/>
      <c r="CB420" s="306"/>
      <c r="CC420" s="306"/>
      <c r="CD420" s="306"/>
      <c r="CE420" s="306"/>
      <c r="CF420" s="306"/>
      <c r="CG420" s="306"/>
      <c r="CH420" s="306"/>
      <c r="CI420" s="306"/>
      <c r="CJ420" s="306"/>
      <c r="CK420" s="306"/>
      <c r="CL420" s="306"/>
      <c r="CM420" s="306"/>
      <c r="CN420" s="306"/>
      <c r="CO420" s="306"/>
      <c r="CP420" s="306"/>
      <c r="CQ420" s="306"/>
      <c r="CR420" s="306"/>
      <c r="CS420" s="306"/>
      <c r="CT420" s="306"/>
      <c r="CU420" s="306"/>
      <c r="CV420" s="306"/>
      <c r="CW420" s="306"/>
      <c r="CX420" s="306"/>
      <c r="CY420" s="306"/>
      <c r="CZ420" s="306"/>
      <c r="DA420" s="306"/>
      <c r="DB420" s="306"/>
      <c r="DC420" s="306"/>
      <c r="DD420" s="306"/>
      <c r="DE420" s="306"/>
      <c r="DF420" s="306"/>
      <c r="DG420" s="306"/>
      <c r="DH420" s="306"/>
      <c r="DI420" s="306"/>
      <c r="DJ420" s="306"/>
      <c r="DK420" s="306"/>
      <c r="DL420" s="306"/>
      <c r="DM420" s="306"/>
      <c r="DN420" s="306"/>
      <c r="DO420" s="306"/>
      <c r="DP420" s="306"/>
      <c r="DQ420" s="306"/>
      <c r="DR420" s="306"/>
      <c r="DS420" s="306"/>
      <c r="DT420" s="306"/>
      <c r="DU420" s="306"/>
      <c r="DV420" s="306"/>
      <c r="DW420" s="306"/>
      <c r="DX420" s="306"/>
      <c r="DY420" s="306"/>
      <c r="DZ420" s="306"/>
      <c r="EA420" s="306"/>
      <c r="EB420" s="306"/>
      <c r="EC420" s="306"/>
      <c r="ED420" s="306"/>
      <c r="EE420" s="306"/>
      <c r="EF420" s="306"/>
      <c r="EG420" s="306"/>
      <c r="EH420" s="306"/>
      <c r="EI420" s="306"/>
      <c r="EJ420" s="306"/>
      <c r="EK420" s="306"/>
      <c r="EL420" s="306"/>
      <c r="EM420" s="306"/>
      <c r="EN420" s="306"/>
      <c r="EO420" s="306"/>
      <c r="EP420" s="306"/>
      <c r="EQ420" s="306"/>
      <c r="ER420" s="306"/>
      <c r="ES420" s="306"/>
      <c r="ET420" s="306"/>
      <c r="EU420" s="306"/>
      <c r="EV420" s="306"/>
      <c r="EW420" s="306"/>
      <c r="EX420" s="306"/>
      <c r="EY420" s="306"/>
      <c r="EZ420" s="306"/>
      <c r="FA420" s="306"/>
      <c r="FB420" s="306"/>
      <c r="FC420" s="306"/>
      <c r="FD420" s="306"/>
      <c r="FE420" s="306"/>
      <c r="FF420" s="306"/>
      <c r="FG420" s="306"/>
      <c r="FH420" s="306"/>
      <c r="FI420" s="306"/>
      <c r="FJ420" s="306"/>
      <c r="FK420" s="306"/>
      <c r="FL420" s="306"/>
      <c r="FM420" s="306"/>
      <c r="FN420" s="306"/>
      <c r="FO420" s="306"/>
      <c r="FP420" s="306"/>
      <c r="FQ420" s="306"/>
      <c r="FR420" s="306"/>
      <c r="FS420" s="306"/>
      <c r="FT420" s="306"/>
      <c r="FU420" s="306"/>
      <c r="FV420" s="306"/>
      <c r="FW420" s="306"/>
      <c r="FX420" s="306"/>
      <c r="FY420" s="306"/>
      <c r="FZ420" s="306"/>
      <c r="GA420" s="306"/>
      <c r="GB420" s="306"/>
      <c r="GC420" s="306"/>
      <c r="GD420" s="306"/>
      <c r="GE420" s="306"/>
      <c r="GF420" s="306"/>
      <c r="GG420" s="306"/>
      <c r="GH420" s="306"/>
      <c r="GI420" s="306"/>
      <c r="GJ420" s="306"/>
      <c r="GK420" s="306"/>
      <c r="GL420" s="306"/>
      <c r="GM420" s="306"/>
      <c r="GN420" s="306"/>
      <c r="GO420" s="306"/>
      <c r="GP420" s="306"/>
      <c r="GQ420" s="306"/>
      <c r="GR420" s="306"/>
      <c r="GS420" s="306"/>
      <c r="GT420" s="306"/>
      <c r="GU420" s="306"/>
      <c r="GV420" s="306"/>
      <c r="GW420" s="306"/>
      <c r="GX420" s="306"/>
      <c r="GY420" s="306"/>
      <c r="GZ420" s="306"/>
      <c r="HA420" s="306"/>
      <c r="HB420" s="306"/>
      <c r="HC420" s="306"/>
      <c r="HD420" s="306"/>
      <c r="HE420" s="306"/>
      <c r="HF420" s="306"/>
      <c r="HG420" s="306"/>
      <c r="HH420" s="306"/>
      <c r="HI420" s="306"/>
      <c r="HJ420" s="306"/>
      <c r="HK420" s="306"/>
      <c r="HL420" s="306"/>
      <c r="HM420" s="306"/>
      <c r="HN420" s="306"/>
      <c r="HO420" s="306"/>
      <c r="HP420" s="306"/>
      <c r="HQ420" s="306"/>
      <c r="HR420" s="306"/>
      <c r="HS420" s="306"/>
      <c r="HT420" s="306"/>
      <c r="HU420" s="306"/>
      <c r="HV420" s="306"/>
      <c r="HW420" s="306"/>
      <c r="HX420" s="306"/>
      <c r="HY420" s="306"/>
      <c r="HZ420" s="306"/>
      <c r="IA420" s="306"/>
      <c r="IB420" s="306"/>
      <c r="IC420" s="306"/>
      <c r="ID420" s="306"/>
      <c r="IE420" s="306"/>
      <c r="IF420" s="306"/>
      <c r="IG420" s="306"/>
      <c r="IH420" s="306"/>
    </row>
    <row r="421" spans="1:242" s="219" customFormat="1" ht="15" customHeight="1" x14ac:dyDescent="0.3">
      <c r="A421" s="511">
        <v>8.06</v>
      </c>
      <c r="B421" s="231"/>
      <c r="C421" s="232" t="e">
        <f>VLOOKUP(BD.PD8[[#This Row],[Pos]],[18]!PPto[#Data],3,FALSE)</f>
        <v>#REF!</v>
      </c>
      <c r="D421" s="511" t="s">
        <v>23</v>
      </c>
      <c r="E421" s="305" t="str">
        <f>IF(BD.PD8[[#This Row],[.]]="*",VLOOKUP(BD.PD8[[#This Row],[Pos]],[18]Presupuesto!A:H,7,FALSE),"")</f>
        <v/>
      </c>
      <c r="F421" s="506" t="s">
        <v>1350</v>
      </c>
      <c r="G421" s="511"/>
      <c r="H421" s="511"/>
      <c r="I421" s="174" t="s">
        <v>1326</v>
      </c>
      <c r="J421" s="512">
        <v>1</v>
      </c>
      <c r="K421" s="174" t="s">
        <v>260</v>
      </c>
      <c r="L421" s="383">
        <f>IF(BD.PD8[[#This Row],[Mon]]="DOP",1,HLOOKUP(BD.PD8[[#This Row],[Mon]],Data!$J$1:$K$2,2,FALSE))</f>
        <v>1</v>
      </c>
      <c r="M421" s="384">
        <v>58600</v>
      </c>
      <c r="N421" s="243">
        <f>BD.PD8[[#This Row],[Cant.]]*BD.PD8[[#This Row],[ Tasa ]]*BD.PD8[[#This Row],[ Precio Und.]]</f>
        <v>58600</v>
      </c>
      <c r="O421" s="386">
        <v>0</v>
      </c>
      <c r="P421" s="243">
        <f>IF(BD.PD8[[#This Row],[Liquid. '[%']]]&lt;&gt;0,(BD.PD8[[#This Row],[Valor Neto '[DOP']]]*BD.PD8[[#This Row],[Liquid. '[%']]])+BD.PD8[[#This Row],[Valor Neto '[DOP']]],BD.PD8[[#This Row],[Valor Neto '[DOP']]])</f>
        <v>58600</v>
      </c>
      <c r="Q421" s="243">
        <f>BD.PD8[[#This Row],[Ppto. Orden Interna '[DOP']]]/HLOOKUP("USD",Data!$J$1:$K$2,2,FALSE)</f>
        <v>901.53846153846155</v>
      </c>
      <c r="R421" s="381" t="s">
        <v>659</v>
      </c>
      <c r="S421" s="387"/>
      <c r="T421" s="387"/>
      <c r="U421" s="492" t="s">
        <v>542</v>
      </c>
      <c r="V421" s="493">
        <v>801673</v>
      </c>
      <c r="W421" s="494" t="s">
        <v>660</v>
      </c>
      <c r="X421" s="495">
        <v>14</v>
      </c>
      <c r="Y421" s="388">
        <v>0.5</v>
      </c>
      <c r="Z421" s="243">
        <f>BD.PD8[[#This Row],[Av.P1 '[%']]]*BD.PD8[[#This Row],[Ppto. Orden Interna '[DOP']]]</f>
        <v>29300</v>
      </c>
      <c r="AA421" s="495">
        <v>16</v>
      </c>
      <c r="AB421" s="388">
        <v>0.5</v>
      </c>
      <c r="AC421" s="243">
        <f>BD.PD8[[#This Row],[Av.P2 '[%']]]*BD.PD8[[#This Row],[Ppto. Orden Interna '[DOP']]]</f>
        <v>29300</v>
      </c>
      <c r="AD421" s="249"/>
      <c r="AE421" s="389"/>
      <c r="AF421" s="243">
        <f>BD.PD8[[#This Row],[Av.P3 '[%']]]*BD.PD8[[#This Row],[Ppto. Orden Interna '[DOP']]]</f>
        <v>0</v>
      </c>
      <c r="AG421" s="243"/>
      <c r="AH421" s="243"/>
      <c r="AI421" s="243"/>
      <c r="AJ421" s="243"/>
      <c r="AK421" s="243"/>
      <c r="AL421" s="243"/>
      <c r="AM421" s="496">
        <f>BD.PD8[[#This Row],[Pago 3]]+BD.PD8[[#This Row],[Pago 2]]+BD.PD8[[#This Row],[Pago 1]]</f>
        <v>58600</v>
      </c>
      <c r="AN421" s="308" t="s">
        <v>244</v>
      </c>
      <c r="AO421" s="308" t="s">
        <v>245</v>
      </c>
      <c r="AP421" s="308" t="s">
        <v>246</v>
      </c>
      <c r="AQ421" s="308" t="s">
        <v>247</v>
      </c>
      <c r="AR421" s="308">
        <v>594</v>
      </c>
      <c r="AS421" s="308" t="s">
        <v>248</v>
      </c>
      <c r="AT421" s="249" t="s">
        <v>1356</v>
      </c>
      <c r="AU421" s="306"/>
      <c r="AV421" s="306"/>
      <c r="AW421" s="306"/>
      <c r="AX421" s="306"/>
      <c r="AY421" s="306"/>
      <c r="AZ421" s="306"/>
      <c r="BA421" s="306"/>
      <c r="BB421" s="306"/>
      <c r="BC421" s="306"/>
      <c r="BD421" s="306"/>
      <c r="BE421" s="306"/>
      <c r="BF421" s="306"/>
      <c r="BG421" s="306"/>
      <c r="BH421" s="306"/>
      <c r="BI421" s="306"/>
      <c r="BJ421" s="306"/>
      <c r="BK421" s="306"/>
      <c r="BL421" s="306"/>
      <c r="BM421" s="306"/>
      <c r="BN421" s="306"/>
      <c r="BO421" s="306"/>
      <c r="BP421" s="306"/>
      <c r="BQ421" s="306"/>
      <c r="BR421" s="306"/>
      <c r="BS421" s="306"/>
      <c r="BT421" s="306"/>
      <c r="BU421" s="306"/>
      <c r="BV421" s="306"/>
      <c r="BW421" s="306"/>
      <c r="BX421" s="306"/>
      <c r="BY421" s="306"/>
      <c r="BZ421" s="306"/>
      <c r="CA421" s="306"/>
      <c r="CB421" s="306"/>
      <c r="CC421" s="306"/>
      <c r="CD421" s="306"/>
      <c r="CE421" s="306"/>
      <c r="CF421" s="306"/>
      <c r="CG421" s="306"/>
      <c r="CH421" s="306"/>
      <c r="CI421" s="306"/>
      <c r="CJ421" s="306"/>
      <c r="CK421" s="306"/>
      <c r="CL421" s="306"/>
      <c r="CM421" s="306"/>
      <c r="CN421" s="306"/>
      <c r="CO421" s="306"/>
      <c r="CP421" s="306"/>
      <c r="CQ421" s="306"/>
      <c r="CR421" s="306"/>
      <c r="CS421" s="306"/>
      <c r="CT421" s="306"/>
      <c r="CU421" s="306"/>
      <c r="CV421" s="306"/>
      <c r="CW421" s="306"/>
      <c r="CX421" s="306"/>
      <c r="CY421" s="306"/>
      <c r="CZ421" s="306"/>
      <c r="DA421" s="306"/>
      <c r="DB421" s="306"/>
      <c r="DC421" s="306"/>
      <c r="DD421" s="306"/>
      <c r="DE421" s="306"/>
      <c r="DF421" s="306"/>
      <c r="DG421" s="306"/>
      <c r="DH421" s="306"/>
      <c r="DI421" s="306"/>
      <c r="DJ421" s="306"/>
      <c r="DK421" s="306"/>
      <c r="DL421" s="306"/>
      <c r="DM421" s="306"/>
      <c r="DN421" s="306"/>
      <c r="DO421" s="306"/>
      <c r="DP421" s="306"/>
      <c r="DQ421" s="306"/>
      <c r="DR421" s="306"/>
      <c r="DS421" s="306"/>
      <c r="DT421" s="306"/>
      <c r="DU421" s="306"/>
      <c r="DV421" s="306"/>
      <c r="DW421" s="306"/>
      <c r="DX421" s="306"/>
      <c r="DY421" s="306"/>
      <c r="DZ421" s="306"/>
      <c r="EA421" s="306"/>
      <c r="EB421" s="306"/>
      <c r="EC421" s="306"/>
      <c r="ED421" s="306"/>
      <c r="EE421" s="306"/>
      <c r="EF421" s="306"/>
      <c r="EG421" s="306"/>
      <c r="EH421" s="306"/>
      <c r="EI421" s="306"/>
      <c r="EJ421" s="306"/>
      <c r="EK421" s="306"/>
      <c r="EL421" s="306"/>
      <c r="EM421" s="306"/>
      <c r="EN421" s="306"/>
      <c r="EO421" s="306"/>
      <c r="EP421" s="306"/>
      <c r="EQ421" s="306"/>
      <c r="ER421" s="306"/>
      <c r="ES421" s="306"/>
      <c r="ET421" s="306"/>
      <c r="EU421" s="306"/>
      <c r="EV421" s="306"/>
      <c r="EW421" s="306"/>
      <c r="EX421" s="306"/>
      <c r="EY421" s="306"/>
      <c r="EZ421" s="306"/>
      <c r="FA421" s="306"/>
      <c r="FB421" s="306"/>
      <c r="FC421" s="306"/>
      <c r="FD421" s="306"/>
      <c r="FE421" s="306"/>
      <c r="FF421" s="306"/>
      <c r="FG421" s="306"/>
      <c r="FH421" s="306"/>
      <c r="FI421" s="306"/>
      <c r="FJ421" s="306"/>
      <c r="FK421" s="306"/>
      <c r="FL421" s="306"/>
      <c r="FM421" s="306"/>
      <c r="FN421" s="306"/>
      <c r="FO421" s="306"/>
      <c r="FP421" s="306"/>
      <c r="FQ421" s="306"/>
      <c r="FR421" s="306"/>
      <c r="FS421" s="306"/>
      <c r="FT421" s="306"/>
      <c r="FU421" s="306"/>
      <c r="FV421" s="306"/>
      <c r="FW421" s="306"/>
      <c r="FX421" s="306"/>
      <c r="FY421" s="306"/>
      <c r="FZ421" s="306"/>
      <c r="GA421" s="306"/>
      <c r="GB421" s="306"/>
      <c r="GC421" s="306"/>
      <c r="GD421" s="306"/>
      <c r="GE421" s="306"/>
      <c r="GF421" s="306"/>
      <c r="GG421" s="306"/>
      <c r="GH421" s="306"/>
      <c r="GI421" s="306"/>
      <c r="GJ421" s="306"/>
      <c r="GK421" s="306"/>
      <c r="GL421" s="306"/>
      <c r="GM421" s="306"/>
      <c r="GN421" s="306"/>
      <c r="GO421" s="306"/>
      <c r="GP421" s="306"/>
      <c r="GQ421" s="306"/>
      <c r="GR421" s="306"/>
      <c r="GS421" s="306"/>
      <c r="GT421" s="306"/>
      <c r="GU421" s="306"/>
      <c r="GV421" s="306"/>
      <c r="GW421" s="306"/>
      <c r="GX421" s="306"/>
      <c r="GY421" s="306"/>
      <c r="GZ421" s="306"/>
      <c r="HA421" s="306"/>
      <c r="HB421" s="306"/>
      <c r="HC421" s="306"/>
      <c r="HD421" s="306"/>
      <c r="HE421" s="306"/>
      <c r="HF421" s="306"/>
      <c r="HG421" s="306"/>
      <c r="HH421" s="306"/>
      <c r="HI421" s="306"/>
      <c r="HJ421" s="306"/>
      <c r="HK421" s="306"/>
      <c r="HL421" s="306"/>
      <c r="HM421" s="306"/>
      <c r="HN421" s="306"/>
      <c r="HO421" s="306"/>
      <c r="HP421" s="306"/>
      <c r="HQ421" s="306"/>
      <c r="HR421" s="306"/>
      <c r="HS421" s="306"/>
      <c r="HT421" s="306"/>
      <c r="HU421" s="306"/>
      <c r="HV421" s="306"/>
      <c r="HW421" s="306"/>
      <c r="HX421" s="306"/>
      <c r="HY421" s="306"/>
      <c r="HZ421" s="306"/>
      <c r="IA421" s="306"/>
      <c r="IB421" s="306"/>
      <c r="IC421" s="306"/>
      <c r="ID421" s="306"/>
      <c r="IE421" s="306"/>
      <c r="IF421" s="306"/>
      <c r="IG421" s="306"/>
      <c r="IH421" s="306"/>
    </row>
    <row r="422" spans="1:242" s="219" customFormat="1" ht="15" customHeight="1" x14ac:dyDescent="0.3">
      <c r="A422" s="174">
        <v>8.06</v>
      </c>
      <c r="B422" s="231"/>
      <c r="C422" s="232" t="e">
        <f>VLOOKUP(BD.PD8[[#This Row],[Pos]],[18]!PPto[#Data],3,FALSE)</f>
        <v>#REF!</v>
      </c>
      <c r="D422" s="174" t="s">
        <v>23</v>
      </c>
      <c r="E422" s="305" t="str">
        <f>IF(BD.PD8[[#This Row],[.]]="*",VLOOKUP(BD.PD8[[#This Row],[Pos]],[18]Presupuesto!A:H,7,FALSE),"")</f>
        <v/>
      </c>
      <c r="F422" s="234" t="s">
        <v>661</v>
      </c>
      <c r="G422" s="174"/>
      <c r="H422" s="174"/>
      <c r="I422" s="174" t="s">
        <v>1326</v>
      </c>
      <c r="J422" s="382">
        <v>4</v>
      </c>
      <c r="K422" s="174" t="s">
        <v>260</v>
      </c>
      <c r="L422" s="383">
        <f>IF(BD.PD8[[#This Row],[Mon]]="DOP",1,HLOOKUP(BD.PD8[[#This Row],[Mon]],Data!$J$1:$K$2,2,FALSE))</f>
        <v>1</v>
      </c>
      <c r="M422" s="384">
        <v>317.8</v>
      </c>
      <c r="N422" s="243">
        <f>BD.PD8[[#This Row],[Cant.]]*BD.PD8[[#This Row],[ Tasa ]]*BD.PD8[[#This Row],[ Precio Und.]]</f>
        <v>1271.2</v>
      </c>
      <c r="O422" s="386">
        <v>0</v>
      </c>
      <c r="P422" s="243">
        <f>IF(BD.PD8[[#This Row],[Liquid. '[%']]]&lt;&gt;0,(BD.PD8[[#This Row],[Valor Neto '[DOP']]]*BD.PD8[[#This Row],[Liquid. '[%']]])+BD.PD8[[#This Row],[Valor Neto '[DOP']]],BD.PD8[[#This Row],[Valor Neto '[DOP']]])</f>
        <v>1271.2</v>
      </c>
      <c r="Q422" s="243">
        <f>BD.PD8[[#This Row],[Ppto. Orden Interna '[DOP']]]/HLOOKUP("USD",Data!$J$1:$K$2,2,FALSE)</f>
        <v>19.556923076923077</v>
      </c>
      <c r="R422" s="381" t="s">
        <v>662</v>
      </c>
      <c r="S422" s="387"/>
      <c r="T422" s="387"/>
      <c r="U422" s="492" t="s">
        <v>542</v>
      </c>
      <c r="V422" s="493">
        <v>801673</v>
      </c>
      <c r="W422" s="494" t="s">
        <v>658</v>
      </c>
      <c r="X422" s="495">
        <v>16</v>
      </c>
      <c r="Y422" s="388">
        <v>1</v>
      </c>
      <c r="Z422" s="243">
        <f>BD.PD8[[#This Row],[Av.P1 '[%']]]*BD.PD8[[#This Row],[Ppto. Orden Interna '[DOP']]]</f>
        <v>1271.2</v>
      </c>
      <c r="AA422" s="249"/>
      <c r="AB422" s="389"/>
      <c r="AC422" s="243">
        <f>BD.PD8[[#This Row],[Av.P2 '[%']]]*BD.PD8[[#This Row],[Ppto. Orden Interna '[DOP']]]</f>
        <v>0</v>
      </c>
      <c r="AD422" s="249"/>
      <c r="AE422" s="389"/>
      <c r="AF422" s="243">
        <f>BD.PD8[[#This Row],[Av.P3 '[%']]]*BD.PD8[[#This Row],[Ppto. Orden Interna '[DOP']]]</f>
        <v>0</v>
      </c>
      <c r="AG422" s="243"/>
      <c r="AH422" s="243"/>
      <c r="AI422" s="243"/>
      <c r="AJ422" s="243"/>
      <c r="AK422" s="243"/>
      <c r="AL422" s="243"/>
      <c r="AM422" s="496">
        <f>BD.PD8[[#This Row],[Pago 3]]+BD.PD8[[#This Row],[Pago 2]]+BD.PD8[[#This Row],[Pago 1]]</f>
        <v>1271.2</v>
      </c>
      <c r="AN422" s="308" t="s">
        <v>244</v>
      </c>
      <c r="AO422" s="308" t="s">
        <v>245</v>
      </c>
      <c r="AP422" s="308" t="s">
        <v>246</v>
      </c>
      <c r="AQ422" s="308" t="s">
        <v>247</v>
      </c>
      <c r="AR422" s="308">
        <v>594</v>
      </c>
      <c r="AS422" s="308" t="s">
        <v>248</v>
      </c>
      <c r="AT422" s="249" t="s">
        <v>1356</v>
      </c>
      <c r="AU422" s="306"/>
      <c r="AV422" s="306"/>
      <c r="AW422" s="306"/>
      <c r="AX422" s="306"/>
      <c r="AY422" s="306"/>
      <c r="AZ422" s="306"/>
      <c r="BA422" s="306"/>
      <c r="BB422" s="306"/>
      <c r="BC422" s="306"/>
      <c r="BD422" s="306"/>
      <c r="BE422" s="306"/>
      <c r="BF422" s="306"/>
      <c r="BG422" s="306"/>
      <c r="BH422" s="306"/>
      <c r="BI422" s="306"/>
      <c r="BJ422" s="306"/>
      <c r="BK422" s="306"/>
      <c r="BL422" s="306"/>
      <c r="BM422" s="306"/>
      <c r="BN422" s="306"/>
      <c r="BO422" s="306"/>
      <c r="BP422" s="306"/>
      <c r="BQ422" s="306"/>
      <c r="BR422" s="306"/>
      <c r="BS422" s="306"/>
      <c r="BT422" s="306"/>
      <c r="BU422" s="306"/>
      <c r="BV422" s="306"/>
      <c r="BW422" s="306"/>
      <c r="BX422" s="306"/>
      <c r="BY422" s="306"/>
      <c r="BZ422" s="306"/>
      <c r="CA422" s="306"/>
      <c r="CB422" s="306"/>
      <c r="CC422" s="306"/>
      <c r="CD422" s="306"/>
      <c r="CE422" s="306"/>
      <c r="CF422" s="306"/>
      <c r="CG422" s="306"/>
      <c r="CH422" s="306"/>
      <c r="CI422" s="306"/>
      <c r="CJ422" s="306"/>
      <c r="CK422" s="306"/>
      <c r="CL422" s="306"/>
      <c r="CM422" s="306"/>
      <c r="CN422" s="306"/>
      <c r="CO422" s="306"/>
      <c r="CP422" s="306"/>
      <c r="CQ422" s="306"/>
      <c r="CR422" s="306"/>
      <c r="CS422" s="306"/>
      <c r="CT422" s="306"/>
      <c r="CU422" s="306"/>
      <c r="CV422" s="306"/>
      <c r="CW422" s="306"/>
      <c r="CX422" s="306"/>
      <c r="CY422" s="306"/>
      <c r="CZ422" s="306"/>
      <c r="DA422" s="306"/>
      <c r="DB422" s="306"/>
      <c r="DC422" s="306"/>
      <c r="DD422" s="306"/>
      <c r="DE422" s="306"/>
      <c r="DF422" s="306"/>
      <c r="DG422" s="306"/>
      <c r="DH422" s="306"/>
      <c r="DI422" s="306"/>
      <c r="DJ422" s="306"/>
      <c r="DK422" s="306"/>
      <c r="DL422" s="306"/>
      <c r="DM422" s="306"/>
      <c r="DN422" s="306"/>
      <c r="DO422" s="306"/>
      <c r="DP422" s="306"/>
      <c r="DQ422" s="306"/>
      <c r="DR422" s="306"/>
      <c r="DS422" s="306"/>
      <c r="DT422" s="306"/>
      <c r="DU422" s="306"/>
      <c r="DV422" s="306"/>
      <c r="DW422" s="306"/>
      <c r="DX422" s="306"/>
      <c r="DY422" s="306"/>
      <c r="DZ422" s="306"/>
      <c r="EA422" s="306"/>
      <c r="EB422" s="306"/>
      <c r="EC422" s="306"/>
      <c r="ED422" s="306"/>
      <c r="EE422" s="306"/>
      <c r="EF422" s="306"/>
      <c r="EG422" s="306"/>
      <c r="EH422" s="306"/>
      <c r="EI422" s="306"/>
      <c r="EJ422" s="306"/>
      <c r="EK422" s="306"/>
      <c r="EL422" s="306"/>
      <c r="EM422" s="306"/>
      <c r="EN422" s="306"/>
      <c r="EO422" s="306"/>
      <c r="EP422" s="306"/>
      <c r="EQ422" s="306"/>
      <c r="ER422" s="306"/>
      <c r="ES422" s="306"/>
      <c r="ET422" s="306"/>
      <c r="EU422" s="306"/>
      <c r="EV422" s="306"/>
      <c r="EW422" s="306"/>
      <c r="EX422" s="306"/>
      <c r="EY422" s="306"/>
      <c r="EZ422" s="306"/>
      <c r="FA422" s="306"/>
      <c r="FB422" s="306"/>
      <c r="FC422" s="306"/>
      <c r="FD422" s="306"/>
      <c r="FE422" s="306"/>
      <c r="FF422" s="306"/>
      <c r="FG422" s="306"/>
      <c r="FH422" s="306"/>
      <c r="FI422" s="306"/>
      <c r="FJ422" s="306"/>
      <c r="FK422" s="306"/>
      <c r="FL422" s="306"/>
      <c r="FM422" s="306"/>
      <c r="FN422" s="306"/>
      <c r="FO422" s="306"/>
      <c r="FP422" s="306"/>
      <c r="FQ422" s="306"/>
      <c r="FR422" s="306"/>
      <c r="FS422" s="306"/>
      <c r="FT422" s="306"/>
      <c r="FU422" s="306"/>
      <c r="FV422" s="306"/>
      <c r="FW422" s="306"/>
      <c r="FX422" s="306"/>
      <c r="FY422" s="306"/>
      <c r="FZ422" s="306"/>
      <c r="GA422" s="306"/>
      <c r="GB422" s="306"/>
      <c r="GC422" s="306"/>
      <c r="GD422" s="306"/>
      <c r="GE422" s="306"/>
      <c r="GF422" s="306"/>
      <c r="GG422" s="306"/>
      <c r="GH422" s="306"/>
      <c r="GI422" s="306"/>
      <c r="GJ422" s="306"/>
      <c r="GK422" s="306"/>
      <c r="GL422" s="306"/>
      <c r="GM422" s="306"/>
      <c r="GN422" s="306"/>
      <c r="GO422" s="306"/>
      <c r="GP422" s="306"/>
      <c r="GQ422" s="306"/>
      <c r="GR422" s="306"/>
      <c r="GS422" s="306"/>
      <c r="GT422" s="306"/>
      <c r="GU422" s="306"/>
      <c r="GV422" s="306"/>
      <c r="GW422" s="306"/>
      <c r="GX422" s="306"/>
      <c r="GY422" s="306"/>
      <c r="GZ422" s="306"/>
      <c r="HA422" s="306"/>
      <c r="HB422" s="306"/>
      <c r="HC422" s="306"/>
      <c r="HD422" s="306"/>
      <c r="HE422" s="306"/>
      <c r="HF422" s="306"/>
      <c r="HG422" s="306"/>
      <c r="HH422" s="306"/>
      <c r="HI422" s="306"/>
      <c r="HJ422" s="306"/>
      <c r="HK422" s="306"/>
      <c r="HL422" s="306"/>
      <c r="HM422" s="306"/>
      <c r="HN422" s="306"/>
      <c r="HO422" s="306"/>
      <c r="HP422" s="306"/>
      <c r="HQ422" s="306"/>
      <c r="HR422" s="306"/>
      <c r="HS422" s="306"/>
      <c r="HT422" s="306"/>
      <c r="HU422" s="306"/>
      <c r="HV422" s="306"/>
      <c r="HW422" s="306"/>
      <c r="HX422" s="306"/>
      <c r="HY422" s="306"/>
      <c r="HZ422" s="306"/>
      <c r="IA422" s="306"/>
      <c r="IB422" s="306"/>
      <c r="IC422" s="306"/>
      <c r="ID422" s="306"/>
      <c r="IE422" s="306"/>
      <c r="IF422" s="306"/>
      <c r="IG422" s="306"/>
      <c r="IH422" s="306"/>
    </row>
    <row r="423" spans="1:242" s="219" customFormat="1" ht="15" customHeight="1" x14ac:dyDescent="0.3">
      <c r="A423" s="174">
        <v>8.06</v>
      </c>
      <c r="B423" s="231"/>
      <c r="C423" s="232" t="e">
        <f>VLOOKUP(BD.PD8[[#This Row],[Pos]],[18]!PPto[#Data],3,FALSE)</f>
        <v>#REF!</v>
      </c>
      <c r="D423" s="174" t="s">
        <v>23</v>
      </c>
      <c r="E423" s="305" t="str">
        <f>IF(BD.PD8[[#This Row],[.]]="*",VLOOKUP(BD.PD8[[#This Row],[Pos]],[18]Presupuesto!A:H,7,FALSE),"")</f>
        <v/>
      </c>
      <c r="F423" s="234" t="s">
        <v>663</v>
      </c>
      <c r="G423" s="174"/>
      <c r="H423" s="174"/>
      <c r="I423" s="174" t="s">
        <v>1326</v>
      </c>
      <c r="J423" s="382">
        <v>6</v>
      </c>
      <c r="K423" s="174" t="s">
        <v>260</v>
      </c>
      <c r="L423" s="383">
        <f>IF(BD.PD8[[#This Row],[Mon]]="DOP",1,HLOOKUP(BD.PD8[[#This Row],[Mon]],Data!$J$1:$K$2,2,FALSE))</f>
        <v>1</v>
      </c>
      <c r="M423" s="384">
        <v>261.02</v>
      </c>
      <c r="N423" s="243">
        <f>BD.PD8[[#This Row],[Cant.]]*BD.PD8[[#This Row],[ Tasa ]]*BD.PD8[[#This Row],[ Precio Und.]]</f>
        <v>1566.12</v>
      </c>
      <c r="O423" s="386">
        <v>0</v>
      </c>
      <c r="P423" s="243">
        <f>IF(BD.PD8[[#This Row],[Liquid. '[%']]]&lt;&gt;0,(BD.PD8[[#This Row],[Valor Neto '[DOP']]]*BD.PD8[[#This Row],[Liquid. '[%']]])+BD.PD8[[#This Row],[Valor Neto '[DOP']]],BD.PD8[[#This Row],[Valor Neto '[DOP']]])</f>
        <v>1566.12</v>
      </c>
      <c r="Q423" s="243">
        <f>BD.PD8[[#This Row],[Ppto. Orden Interna '[DOP']]]/HLOOKUP("USD",Data!$J$1:$K$2,2,FALSE)</f>
        <v>24.094153846153844</v>
      </c>
      <c r="R423" s="381" t="s">
        <v>664</v>
      </c>
      <c r="S423" s="387"/>
      <c r="T423" s="387"/>
      <c r="U423" s="492" t="s">
        <v>542</v>
      </c>
      <c r="V423" s="493">
        <v>801673</v>
      </c>
      <c r="W423" s="494" t="s">
        <v>658</v>
      </c>
      <c r="X423" s="495">
        <v>16</v>
      </c>
      <c r="Y423" s="388">
        <v>1</v>
      </c>
      <c r="Z423" s="243">
        <f>BD.PD8[[#This Row],[Av.P1 '[%']]]*BD.PD8[[#This Row],[Ppto. Orden Interna '[DOP']]]</f>
        <v>1566.12</v>
      </c>
      <c r="AA423" s="249"/>
      <c r="AB423" s="389"/>
      <c r="AC423" s="243">
        <f>BD.PD8[[#This Row],[Av.P2 '[%']]]*BD.PD8[[#This Row],[Ppto. Orden Interna '[DOP']]]</f>
        <v>0</v>
      </c>
      <c r="AD423" s="249"/>
      <c r="AE423" s="389"/>
      <c r="AF423" s="243">
        <f>BD.PD8[[#This Row],[Av.P3 '[%']]]*BD.PD8[[#This Row],[Ppto. Orden Interna '[DOP']]]</f>
        <v>0</v>
      </c>
      <c r="AG423" s="243"/>
      <c r="AH423" s="243"/>
      <c r="AI423" s="243"/>
      <c r="AJ423" s="243"/>
      <c r="AK423" s="243"/>
      <c r="AL423" s="243"/>
      <c r="AM423" s="496">
        <f>BD.PD8[[#This Row],[Pago 3]]+BD.PD8[[#This Row],[Pago 2]]+BD.PD8[[#This Row],[Pago 1]]</f>
        <v>1566.12</v>
      </c>
      <c r="AN423" s="308" t="s">
        <v>244</v>
      </c>
      <c r="AO423" s="308" t="s">
        <v>245</v>
      </c>
      <c r="AP423" s="308" t="s">
        <v>246</v>
      </c>
      <c r="AQ423" s="308" t="s">
        <v>247</v>
      </c>
      <c r="AR423" s="308">
        <v>594</v>
      </c>
      <c r="AS423" s="308" t="s">
        <v>248</v>
      </c>
      <c r="AT423" s="249" t="s">
        <v>1356</v>
      </c>
      <c r="AU423" s="306"/>
      <c r="AV423" s="306"/>
      <c r="AW423" s="306"/>
      <c r="AX423" s="306"/>
      <c r="AY423" s="306"/>
      <c r="AZ423" s="306"/>
      <c r="BA423" s="306"/>
      <c r="BB423" s="306"/>
      <c r="BC423" s="306"/>
      <c r="BD423" s="306"/>
      <c r="BE423" s="306"/>
      <c r="BF423" s="306"/>
      <c r="BG423" s="306"/>
      <c r="BH423" s="306"/>
      <c r="BI423" s="306"/>
      <c r="BJ423" s="306"/>
      <c r="BK423" s="306"/>
      <c r="BL423" s="306"/>
      <c r="BM423" s="306"/>
      <c r="BN423" s="306"/>
      <c r="BO423" s="306"/>
      <c r="BP423" s="306"/>
      <c r="BQ423" s="306"/>
      <c r="BR423" s="306"/>
      <c r="BS423" s="306"/>
      <c r="BT423" s="306"/>
      <c r="BU423" s="306"/>
      <c r="BV423" s="306"/>
      <c r="BW423" s="306"/>
      <c r="BX423" s="306"/>
      <c r="BY423" s="306"/>
      <c r="BZ423" s="306"/>
      <c r="CA423" s="306"/>
      <c r="CB423" s="306"/>
      <c r="CC423" s="306"/>
      <c r="CD423" s="306"/>
      <c r="CE423" s="306"/>
      <c r="CF423" s="306"/>
      <c r="CG423" s="306"/>
      <c r="CH423" s="306"/>
      <c r="CI423" s="306"/>
      <c r="CJ423" s="306"/>
      <c r="CK423" s="306"/>
      <c r="CL423" s="306"/>
      <c r="CM423" s="306"/>
      <c r="CN423" s="306"/>
      <c r="CO423" s="306"/>
      <c r="CP423" s="306"/>
      <c r="CQ423" s="306"/>
      <c r="CR423" s="306"/>
      <c r="CS423" s="306"/>
      <c r="CT423" s="306"/>
      <c r="CU423" s="306"/>
      <c r="CV423" s="306"/>
      <c r="CW423" s="306"/>
      <c r="CX423" s="306"/>
      <c r="CY423" s="306"/>
      <c r="CZ423" s="306"/>
      <c r="DA423" s="306"/>
      <c r="DB423" s="306"/>
      <c r="DC423" s="306"/>
      <c r="DD423" s="306"/>
      <c r="DE423" s="306"/>
      <c r="DF423" s="306"/>
      <c r="DG423" s="306"/>
      <c r="DH423" s="306"/>
      <c r="DI423" s="306"/>
      <c r="DJ423" s="306"/>
      <c r="DK423" s="306"/>
      <c r="DL423" s="306"/>
      <c r="DM423" s="306"/>
      <c r="DN423" s="306"/>
      <c r="DO423" s="306"/>
      <c r="DP423" s="306"/>
      <c r="DQ423" s="306"/>
      <c r="DR423" s="306"/>
      <c r="DS423" s="306"/>
      <c r="DT423" s="306"/>
      <c r="DU423" s="306"/>
      <c r="DV423" s="306"/>
      <c r="DW423" s="306"/>
      <c r="DX423" s="306"/>
      <c r="DY423" s="306"/>
      <c r="DZ423" s="306"/>
      <c r="EA423" s="306"/>
      <c r="EB423" s="306"/>
      <c r="EC423" s="306"/>
      <c r="ED423" s="306"/>
      <c r="EE423" s="306"/>
      <c r="EF423" s="306"/>
      <c r="EG423" s="306"/>
      <c r="EH423" s="306"/>
      <c r="EI423" s="306"/>
      <c r="EJ423" s="306"/>
      <c r="EK423" s="306"/>
      <c r="EL423" s="306"/>
      <c r="EM423" s="306"/>
      <c r="EN423" s="306"/>
      <c r="EO423" s="306"/>
      <c r="EP423" s="306"/>
      <c r="EQ423" s="306"/>
      <c r="ER423" s="306"/>
      <c r="ES423" s="306"/>
      <c r="ET423" s="306"/>
      <c r="EU423" s="306"/>
      <c r="EV423" s="306"/>
      <c r="EW423" s="306"/>
      <c r="EX423" s="306"/>
      <c r="EY423" s="306"/>
      <c r="EZ423" s="306"/>
      <c r="FA423" s="306"/>
      <c r="FB423" s="306"/>
      <c r="FC423" s="306"/>
      <c r="FD423" s="306"/>
      <c r="FE423" s="306"/>
      <c r="FF423" s="306"/>
      <c r="FG423" s="306"/>
      <c r="FH423" s="306"/>
      <c r="FI423" s="306"/>
      <c r="FJ423" s="306"/>
      <c r="FK423" s="306"/>
      <c r="FL423" s="306"/>
      <c r="FM423" s="306"/>
      <c r="FN423" s="306"/>
      <c r="FO423" s="306"/>
      <c r="FP423" s="306"/>
      <c r="FQ423" s="306"/>
      <c r="FR423" s="306"/>
      <c r="FS423" s="306"/>
      <c r="FT423" s="306"/>
      <c r="FU423" s="306"/>
      <c r="FV423" s="306"/>
      <c r="FW423" s="306"/>
      <c r="FX423" s="306"/>
      <c r="FY423" s="306"/>
      <c r="FZ423" s="306"/>
      <c r="GA423" s="306"/>
      <c r="GB423" s="306"/>
      <c r="GC423" s="306"/>
      <c r="GD423" s="306"/>
      <c r="GE423" s="306"/>
      <c r="GF423" s="306"/>
      <c r="GG423" s="306"/>
      <c r="GH423" s="306"/>
      <c r="GI423" s="306"/>
      <c r="GJ423" s="306"/>
      <c r="GK423" s="306"/>
      <c r="GL423" s="306"/>
      <c r="GM423" s="306"/>
      <c r="GN423" s="306"/>
      <c r="GO423" s="306"/>
      <c r="GP423" s="306"/>
      <c r="GQ423" s="306"/>
      <c r="GR423" s="306"/>
      <c r="GS423" s="306"/>
      <c r="GT423" s="306"/>
      <c r="GU423" s="306"/>
      <c r="GV423" s="306"/>
      <c r="GW423" s="306"/>
      <c r="GX423" s="306"/>
      <c r="GY423" s="306"/>
      <c r="GZ423" s="306"/>
      <c r="HA423" s="306"/>
      <c r="HB423" s="306"/>
      <c r="HC423" s="306"/>
      <c r="HD423" s="306"/>
      <c r="HE423" s="306"/>
      <c r="HF423" s="306"/>
      <c r="HG423" s="306"/>
      <c r="HH423" s="306"/>
      <c r="HI423" s="306"/>
      <c r="HJ423" s="306"/>
      <c r="HK423" s="306"/>
      <c r="HL423" s="306"/>
      <c r="HM423" s="306"/>
      <c r="HN423" s="306"/>
      <c r="HO423" s="306"/>
      <c r="HP423" s="306"/>
      <c r="HQ423" s="306"/>
      <c r="HR423" s="306"/>
      <c r="HS423" s="306"/>
      <c r="HT423" s="306"/>
      <c r="HU423" s="306"/>
      <c r="HV423" s="306"/>
      <c r="HW423" s="306"/>
      <c r="HX423" s="306"/>
      <c r="HY423" s="306"/>
      <c r="HZ423" s="306"/>
      <c r="IA423" s="306"/>
      <c r="IB423" s="306"/>
      <c r="IC423" s="306"/>
      <c r="ID423" s="306"/>
      <c r="IE423" s="306"/>
      <c r="IF423" s="306"/>
      <c r="IG423" s="306"/>
      <c r="IH423" s="306"/>
    </row>
    <row r="424" spans="1:242" s="219" customFormat="1" ht="15" customHeight="1" x14ac:dyDescent="0.3">
      <c r="A424" s="174">
        <v>8.06</v>
      </c>
      <c r="B424" s="231"/>
      <c r="C424" s="232" t="e">
        <f>VLOOKUP(BD.PD8[[#This Row],[Pos]],[18]!PPto[#Data],3,FALSE)</f>
        <v>#REF!</v>
      </c>
      <c r="D424" s="174" t="s">
        <v>23</v>
      </c>
      <c r="E424" s="305" t="str">
        <f>IF(BD.PD8[[#This Row],[.]]="*",VLOOKUP(BD.PD8[[#This Row],[Pos]],[18]Presupuesto!A:H,7,FALSE),"")</f>
        <v/>
      </c>
      <c r="F424" s="234" t="s">
        <v>665</v>
      </c>
      <c r="G424" s="174"/>
      <c r="H424" s="174"/>
      <c r="I424" s="174" t="s">
        <v>1326</v>
      </c>
      <c r="J424" s="382">
        <v>1</v>
      </c>
      <c r="K424" s="174" t="s">
        <v>260</v>
      </c>
      <c r="L424" s="383">
        <f>IF(BD.PD8[[#This Row],[Mon]]="DOP",1,HLOOKUP(BD.PD8[[#This Row],[Mon]],Data!$J$1:$K$2,2,FALSE))</f>
        <v>1</v>
      </c>
      <c r="M424" s="384">
        <v>2210.6999999999998</v>
      </c>
      <c r="N424" s="243">
        <f>BD.PD8[[#This Row],[Cant.]]*BD.PD8[[#This Row],[ Tasa ]]*BD.PD8[[#This Row],[ Precio Und.]]</f>
        <v>2210.6999999999998</v>
      </c>
      <c r="O424" s="386">
        <v>0</v>
      </c>
      <c r="P424" s="243">
        <f>IF(BD.PD8[[#This Row],[Liquid. '[%']]]&lt;&gt;0,(BD.PD8[[#This Row],[Valor Neto '[DOP']]]*BD.PD8[[#This Row],[Liquid. '[%']]])+BD.PD8[[#This Row],[Valor Neto '[DOP']]],BD.PD8[[#This Row],[Valor Neto '[DOP']]])</f>
        <v>2210.6999999999998</v>
      </c>
      <c r="Q424" s="243">
        <f>BD.PD8[[#This Row],[Ppto. Orden Interna '[DOP']]]/HLOOKUP("USD",Data!$J$1:$K$2,2,FALSE)</f>
        <v>34.010769230769228</v>
      </c>
      <c r="R424" s="381" t="s">
        <v>666</v>
      </c>
      <c r="S424" s="387"/>
      <c r="T424" s="387"/>
      <c r="U424" s="492" t="s">
        <v>542</v>
      </c>
      <c r="V424" s="493">
        <v>801673</v>
      </c>
      <c r="W424" s="494" t="s">
        <v>660</v>
      </c>
      <c r="X424" s="495">
        <v>16</v>
      </c>
      <c r="Y424" s="388">
        <v>1</v>
      </c>
      <c r="Z424" s="243">
        <f>BD.PD8[[#This Row],[Av.P1 '[%']]]*BD.PD8[[#This Row],[Ppto. Orden Interna '[DOP']]]</f>
        <v>2210.6999999999998</v>
      </c>
      <c r="AA424" s="495"/>
      <c r="AB424" s="388"/>
      <c r="AC424" s="243">
        <f>BD.PD8[[#This Row],[Av.P2 '[%']]]*BD.PD8[[#This Row],[Ppto. Orden Interna '[DOP']]]</f>
        <v>0</v>
      </c>
      <c r="AD424" s="249"/>
      <c r="AE424" s="389"/>
      <c r="AF424" s="243">
        <f>BD.PD8[[#This Row],[Av.P3 '[%']]]*BD.PD8[[#This Row],[Ppto. Orden Interna '[DOP']]]</f>
        <v>0</v>
      </c>
      <c r="AG424" s="243"/>
      <c r="AH424" s="243"/>
      <c r="AI424" s="243"/>
      <c r="AJ424" s="243"/>
      <c r="AK424" s="243"/>
      <c r="AL424" s="243"/>
      <c r="AM424" s="496">
        <f>BD.PD8[[#This Row],[Pago 3]]+BD.PD8[[#This Row],[Pago 2]]+BD.PD8[[#This Row],[Pago 1]]</f>
        <v>2210.6999999999998</v>
      </c>
      <c r="AN424" s="308" t="s">
        <v>244</v>
      </c>
      <c r="AO424" s="308" t="s">
        <v>245</v>
      </c>
      <c r="AP424" s="308" t="s">
        <v>246</v>
      </c>
      <c r="AQ424" s="308" t="s">
        <v>247</v>
      </c>
      <c r="AR424" s="308">
        <v>594</v>
      </c>
      <c r="AS424" s="308" t="s">
        <v>248</v>
      </c>
      <c r="AT424" s="249" t="s">
        <v>1356</v>
      </c>
      <c r="AU424" s="306"/>
      <c r="AV424" s="306"/>
      <c r="AW424" s="306"/>
      <c r="AX424" s="306"/>
      <c r="AY424" s="306"/>
      <c r="AZ424" s="306"/>
      <c r="BA424" s="306"/>
      <c r="BB424" s="306"/>
      <c r="BC424" s="306"/>
      <c r="BD424" s="306"/>
      <c r="BE424" s="306"/>
      <c r="BF424" s="306"/>
      <c r="BG424" s="306"/>
      <c r="BH424" s="306"/>
      <c r="BI424" s="306"/>
      <c r="BJ424" s="306"/>
      <c r="BK424" s="306"/>
      <c r="BL424" s="306"/>
      <c r="BM424" s="306"/>
      <c r="BN424" s="306"/>
      <c r="BO424" s="306"/>
      <c r="BP424" s="306"/>
      <c r="BQ424" s="306"/>
      <c r="BR424" s="306"/>
      <c r="BS424" s="306"/>
      <c r="BT424" s="306"/>
      <c r="BU424" s="306"/>
      <c r="BV424" s="306"/>
      <c r="BW424" s="306"/>
      <c r="BX424" s="306"/>
      <c r="BY424" s="306"/>
      <c r="BZ424" s="306"/>
      <c r="CA424" s="306"/>
      <c r="CB424" s="306"/>
      <c r="CC424" s="306"/>
      <c r="CD424" s="306"/>
      <c r="CE424" s="306"/>
      <c r="CF424" s="306"/>
      <c r="CG424" s="306"/>
      <c r="CH424" s="306"/>
      <c r="CI424" s="306"/>
      <c r="CJ424" s="306"/>
      <c r="CK424" s="306"/>
      <c r="CL424" s="306"/>
      <c r="CM424" s="306"/>
      <c r="CN424" s="306"/>
      <c r="CO424" s="306"/>
      <c r="CP424" s="306"/>
      <c r="CQ424" s="306"/>
      <c r="CR424" s="306"/>
      <c r="CS424" s="306"/>
      <c r="CT424" s="306"/>
      <c r="CU424" s="306"/>
      <c r="CV424" s="306"/>
      <c r="CW424" s="306"/>
      <c r="CX424" s="306"/>
      <c r="CY424" s="306"/>
      <c r="CZ424" s="306"/>
      <c r="DA424" s="306"/>
      <c r="DB424" s="306"/>
      <c r="DC424" s="306"/>
      <c r="DD424" s="306"/>
      <c r="DE424" s="306"/>
      <c r="DF424" s="306"/>
      <c r="DG424" s="306"/>
      <c r="DH424" s="306"/>
      <c r="DI424" s="306"/>
      <c r="DJ424" s="306"/>
      <c r="DK424" s="306"/>
      <c r="DL424" s="306"/>
      <c r="DM424" s="306"/>
      <c r="DN424" s="306"/>
      <c r="DO424" s="306"/>
      <c r="DP424" s="306"/>
      <c r="DQ424" s="306"/>
      <c r="DR424" s="306"/>
      <c r="DS424" s="306"/>
      <c r="DT424" s="306"/>
      <c r="DU424" s="306"/>
      <c r="DV424" s="306"/>
      <c r="DW424" s="306"/>
      <c r="DX424" s="306"/>
      <c r="DY424" s="306"/>
      <c r="DZ424" s="306"/>
      <c r="EA424" s="306"/>
      <c r="EB424" s="306"/>
      <c r="EC424" s="306"/>
      <c r="ED424" s="306"/>
      <c r="EE424" s="306"/>
      <c r="EF424" s="306"/>
      <c r="EG424" s="306"/>
      <c r="EH424" s="306"/>
      <c r="EI424" s="306"/>
      <c r="EJ424" s="306"/>
      <c r="EK424" s="306"/>
      <c r="EL424" s="306"/>
      <c r="EM424" s="306"/>
      <c r="EN424" s="306"/>
      <c r="EO424" s="306"/>
      <c r="EP424" s="306"/>
      <c r="EQ424" s="306"/>
      <c r="ER424" s="306"/>
      <c r="ES424" s="306"/>
      <c r="ET424" s="306"/>
      <c r="EU424" s="306"/>
      <c r="EV424" s="306"/>
      <c r="EW424" s="306"/>
      <c r="EX424" s="306"/>
      <c r="EY424" s="306"/>
      <c r="EZ424" s="306"/>
      <c r="FA424" s="306"/>
      <c r="FB424" s="306"/>
      <c r="FC424" s="306"/>
      <c r="FD424" s="306"/>
      <c r="FE424" s="306"/>
      <c r="FF424" s="306"/>
      <c r="FG424" s="306"/>
      <c r="FH424" s="306"/>
      <c r="FI424" s="306"/>
      <c r="FJ424" s="306"/>
      <c r="FK424" s="306"/>
      <c r="FL424" s="306"/>
      <c r="FM424" s="306"/>
      <c r="FN424" s="306"/>
      <c r="FO424" s="306"/>
      <c r="FP424" s="306"/>
      <c r="FQ424" s="306"/>
      <c r="FR424" s="306"/>
      <c r="FS424" s="306"/>
      <c r="FT424" s="306"/>
      <c r="FU424" s="306"/>
      <c r="FV424" s="306"/>
      <c r="FW424" s="306"/>
      <c r="FX424" s="306"/>
      <c r="FY424" s="306"/>
      <c r="FZ424" s="306"/>
      <c r="GA424" s="306"/>
      <c r="GB424" s="306"/>
      <c r="GC424" s="306"/>
      <c r="GD424" s="306"/>
      <c r="GE424" s="306"/>
      <c r="GF424" s="306"/>
      <c r="GG424" s="306"/>
      <c r="GH424" s="306"/>
      <c r="GI424" s="306"/>
      <c r="GJ424" s="306"/>
      <c r="GK424" s="306"/>
      <c r="GL424" s="306"/>
      <c r="GM424" s="306"/>
      <c r="GN424" s="306"/>
      <c r="GO424" s="306"/>
      <c r="GP424" s="306"/>
      <c r="GQ424" s="306"/>
      <c r="GR424" s="306"/>
      <c r="GS424" s="306"/>
      <c r="GT424" s="306"/>
      <c r="GU424" s="306"/>
      <c r="GV424" s="306"/>
      <c r="GW424" s="306"/>
      <c r="GX424" s="306"/>
      <c r="GY424" s="306"/>
      <c r="GZ424" s="306"/>
      <c r="HA424" s="306"/>
      <c r="HB424" s="306"/>
      <c r="HC424" s="306"/>
      <c r="HD424" s="306"/>
      <c r="HE424" s="306"/>
      <c r="HF424" s="306"/>
      <c r="HG424" s="306"/>
      <c r="HH424" s="306"/>
      <c r="HI424" s="306"/>
      <c r="HJ424" s="306"/>
      <c r="HK424" s="306"/>
      <c r="HL424" s="306"/>
      <c r="HM424" s="306"/>
      <c r="HN424" s="306"/>
      <c r="HO424" s="306"/>
      <c r="HP424" s="306"/>
      <c r="HQ424" s="306"/>
      <c r="HR424" s="306"/>
      <c r="HS424" s="306"/>
      <c r="HT424" s="306"/>
      <c r="HU424" s="306"/>
      <c r="HV424" s="306"/>
      <c r="HW424" s="306"/>
      <c r="HX424" s="306"/>
      <c r="HY424" s="306"/>
      <c r="HZ424" s="306"/>
      <c r="IA424" s="306"/>
      <c r="IB424" s="306"/>
      <c r="IC424" s="306"/>
      <c r="ID424" s="306"/>
      <c r="IE424" s="306"/>
      <c r="IF424" s="306"/>
      <c r="IG424" s="306"/>
      <c r="IH424" s="306"/>
    </row>
    <row r="425" spans="1:242" s="219" customFormat="1" ht="15" customHeight="1" x14ac:dyDescent="0.3">
      <c r="A425" s="174">
        <v>8.06</v>
      </c>
      <c r="B425" s="231"/>
      <c r="C425" s="232" t="e">
        <f>VLOOKUP(BD.PD8[[#This Row],[Pos]],[18]!PPto[#Data],3,FALSE)</f>
        <v>#REF!</v>
      </c>
      <c r="D425" s="174" t="s">
        <v>23</v>
      </c>
      <c r="E425" s="305" t="str">
        <f>IF(BD.PD8[[#This Row],[.]]="*",VLOOKUP(BD.PD8[[#This Row],[Pos]],[18]Presupuesto!A:H,7,FALSE),"")</f>
        <v/>
      </c>
      <c r="F425" s="234" t="s">
        <v>667</v>
      </c>
      <c r="G425" s="174"/>
      <c r="H425" s="174"/>
      <c r="I425" s="174" t="s">
        <v>1326</v>
      </c>
      <c r="J425" s="382">
        <v>6</v>
      </c>
      <c r="K425" s="174" t="s">
        <v>260</v>
      </c>
      <c r="L425" s="383">
        <f>IF(BD.PD8[[#This Row],[Mon]]="DOP",1,HLOOKUP(BD.PD8[[#This Row],[Mon]],Data!$J$1:$K$2,2,FALSE))</f>
        <v>1</v>
      </c>
      <c r="M425" s="384">
        <v>550</v>
      </c>
      <c r="N425" s="243">
        <f>BD.PD8[[#This Row],[Cant.]]*BD.PD8[[#This Row],[ Tasa ]]*BD.PD8[[#This Row],[ Precio Und.]]</f>
        <v>3300</v>
      </c>
      <c r="O425" s="386">
        <v>0</v>
      </c>
      <c r="P425" s="243">
        <f>IF(BD.PD8[[#This Row],[Liquid. '[%']]]&lt;&gt;0,(BD.PD8[[#This Row],[Valor Neto '[DOP']]]*BD.PD8[[#This Row],[Liquid. '[%']]])+BD.PD8[[#This Row],[Valor Neto '[DOP']]],BD.PD8[[#This Row],[Valor Neto '[DOP']]])</f>
        <v>3300</v>
      </c>
      <c r="Q425" s="243">
        <f>BD.PD8[[#This Row],[Ppto. Orden Interna '[DOP']]]/HLOOKUP("USD",Data!$J$1:$K$2,2,FALSE)</f>
        <v>50.769230769230766</v>
      </c>
      <c r="R425" s="381" t="s">
        <v>668</v>
      </c>
      <c r="S425" s="387"/>
      <c r="T425" s="387"/>
      <c r="U425" s="492" t="s">
        <v>542</v>
      </c>
      <c r="V425" s="493">
        <v>801673</v>
      </c>
      <c r="W425" s="494" t="s">
        <v>658</v>
      </c>
      <c r="X425" s="495">
        <v>16</v>
      </c>
      <c r="Y425" s="388">
        <v>1</v>
      </c>
      <c r="Z425" s="243">
        <f>BD.PD8[[#This Row],[Av.P1 '[%']]]*BD.PD8[[#This Row],[Ppto. Orden Interna '[DOP']]]</f>
        <v>3300</v>
      </c>
      <c r="AA425" s="249"/>
      <c r="AB425" s="389"/>
      <c r="AC425" s="243">
        <f>BD.PD8[[#This Row],[Av.P2 '[%']]]*BD.PD8[[#This Row],[Ppto. Orden Interna '[DOP']]]</f>
        <v>0</v>
      </c>
      <c r="AD425" s="249"/>
      <c r="AE425" s="389"/>
      <c r="AF425" s="243">
        <f>BD.PD8[[#This Row],[Av.P3 '[%']]]*BD.PD8[[#This Row],[Ppto. Orden Interna '[DOP']]]</f>
        <v>0</v>
      </c>
      <c r="AG425" s="243"/>
      <c r="AH425" s="243"/>
      <c r="AI425" s="243"/>
      <c r="AJ425" s="243"/>
      <c r="AK425" s="243"/>
      <c r="AL425" s="243"/>
      <c r="AM425" s="496">
        <f>BD.PD8[[#This Row],[Pago 3]]+BD.PD8[[#This Row],[Pago 2]]+BD.PD8[[#This Row],[Pago 1]]</f>
        <v>3300</v>
      </c>
      <c r="AN425" s="308" t="s">
        <v>244</v>
      </c>
      <c r="AO425" s="308" t="s">
        <v>245</v>
      </c>
      <c r="AP425" s="308" t="s">
        <v>246</v>
      </c>
      <c r="AQ425" s="308" t="s">
        <v>247</v>
      </c>
      <c r="AR425" s="308">
        <v>594</v>
      </c>
      <c r="AS425" s="308" t="s">
        <v>248</v>
      </c>
      <c r="AT425" s="249" t="s">
        <v>1356</v>
      </c>
      <c r="AU425" s="306"/>
      <c r="AV425" s="306"/>
      <c r="AW425" s="306"/>
      <c r="AX425" s="306"/>
      <c r="AY425" s="306"/>
      <c r="AZ425" s="306"/>
      <c r="BA425" s="306"/>
      <c r="BB425" s="306"/>
      <c r="BC425" s="306"/>
      <c r="BD425" s="306"/>
      <c r="BE425" s="306"/>
      <c r="BF425" s="306"/>
      <c r="BG425" s="306"/>
      <c r="BH425" s="306"/>
      <c r="BI425" s="306"/>
      <c r="BJ425" s="306"/>
      <c r="BK425" s="306"/>
      <c r="BL425" s="306"/>
      <c r="BM425" s="306"/>
      <c r="BN425" s="306"/>
      <c r="BO425" s="306"/>
      <c r="BP425" s="306"/>
      <c r="BQ425" s="306"/>
      <c r="BR425" s="306"/>
      <c r="BS425" s="306"/>
      <c r="BT425" s="306"/>
      <c r="BU425" s="306"/>
      <c r="BV425" s="306"/>
      <c r="BW425" s="306"/>
      <c r="BX425" s="306"/>
      <c r="BY425" s="306"/>
      <c r="BZ425" s="306"/>
      <c r="CA425" s="306"/>
      <c r="CB425" s="306"/>
      <c r="CC425" s="306"/>
      <c r="CD425" s="306"/>
      <c r="CE425" s="306"/>
      <c r="CF425" s="306"/>
      <c r="CG425" s="306"/>
      <c r="CH425" s="306"/>
      <c r="CI425" s="306"/>
      <c r="CJ425" s="306"/>
      <c r="CK425" s="306"/>
      <c r="CL425" s="306"/>
      <c r="CM425" s="306"/>
      <c r="CN425" s="306"/>
      <c r="CO425" s="306"/>
      <c r="CP425" s="306"/>
      <c r="CQ425" s="306"/>
      <c r="CR425" s="306"/>
      <c r="CS425" s="306"/>
      <c r="CT425" s="306"/>
      <c r="CU425" s="306"/>
      <c r="CV425" s="306"/>
      <c r="CW425" s="306"/>
      <c r="CX425" s="306"/>
      <c r="CY425" s="306"/>
      <c r="CZ425" s="306"/>
      <c r="DA425" s="306"/>
      <c r="DB425" s="306"/>
      <c r="DC425" s="306"/>
      <c r="DD425" s="306"/>
      <c r="DE425" s="306"/>
      <c r="DF425" s="306"/>
      <c r="DG425" s="306"/>
      <c r="DH425" s="306"/>
      <c r="DI425" s="306"/>
      <c r="DJ425" s="306"/>
      <c r="DK425" s="306"/>
      <c r="DL425" s="306"/>
      <c r="DM425" s="306"/>
      <c r="DN425" s="306"/>
      <c r="DO425" s="306"/>
      <c r="DP425" s="306"/>
      <c r="DQ425" s="306"/>
      <c r="DR425" s="306"/>
      <c r="DS425" s="306"/>
      <c r="DT425" s="306"/>
      <c r="DU425" s="306"/>
      <c r="DV425" s="306"/>
      <c r="DW425" s="306"/>
      <c r="DX425" s="306"/>
      <c r="DY425" s="306"/>
      <c r="DZ425" s="306"/>
      <c r="EA425" s="306"/>
      <c r="EB425" s="306"/>
      <c r="EC425" s="306"/>
      <c r="ED425" s="306"/>
      <c r="EE425" s="306"/>
      <c r="EF425" s="306"/>
      <c r="EG425" s="306"/>
      <c r="EH425" s="306"/>
      <c r="EI425" s="306"/>
      <c r="EJ425" s="306"/>
      <c r="EK425" s="306"/>
      <c r="EL425" s="306"/>
      <c r="EM425" s="306"/>
      <c r="EN425" s="306"/>
      <c r="EO425" s="306"/>
      <c r="EP425" s="306"/>
      <c r="EQ425" s="306"/>
      <c r="ER425" s="306"/>
      <c r="ES425" s="306"/>
      <c r="ET425" s="306"/>
      <c r="EU425" s="306"/>
      <c r="EV425" s="306"/>
      <c r="EW425" s="306"/>
      <c r="EX425" s="306"/>
      <c r="EY425" s="306"/>
      <c r="EZ425" s="306"/>
      <c r="FA425" s="306"/>
      <c r="FB425" s="306"/>
      <c r="FC425" s="306"/>
      <c r="FD425" s="306"/>
      <c r="FE425" s="306"/>
      <c r="FF425" s="306"/>
      <c r="FG425" s="306"/>
      <c r="FH425" s="306"/>
      <c r="FI425" s="306"/>
      <c r="FJ425" s="306"/>
      <c r="FK425" s="306"/>
      <c r="FL425" s="306"/>
      <c r="FM425" s="306"/>
      <c r="FN425" s="306"/>
      <c r="FO425" s="306"/>
      <c r="FP425" s="306"/>
      <c r="FQ425" s="306"/>
      <c r="FR425" s="306"/>
      <c r="FS425" s="306"/>
      <c r="FT425" s="306"/>
      <c r="FU425" s="306"/>
      <c r="FV425" s="306"/>
      <c r="FW425" s="306"/>
      <c r="FX425" s="306"/>
      <c r="FY425" s="306"/>
      <c r="FZ425" s="306"/>
      <c r="GA425" s="306"/>
      <c r="GB425" s="306"/>
      <c r="GC425" s="306"/>
      <c r="GD425" s="306"/>
      <c r="GE425" s="306"/>
      <c r="GF425" s="306"/>
      <c r="GG425" s="306"/>
      <c r="GH425" s="306"/>
      <c r="GI425" s="306"/>
      <c r="GJ425" s="306"/>
      <c r="GK425" s="306"/>
      <c r="GL425" s="306"/>
      <c r="GM425" s="306"/>
      <c r="GN425" s="306"/>
      <c r="GO425" s="306"/>
      <c r="GP425" s="306"/>
      <c r="GQ425" s="306"/>
      <c r="GR425" s="306"/>
      <c r="GS425" s="306"/>
      <c r="GT425" s="306"/>
      <c r="GU425" s="306"/>
      <c r="GV425" s="306"/>
      <c r="GW425" s="306"/>
      <c r="GX425" s="306"/>
      <c r="GY425" s="306"/>
      <c r="GZ425" s="306"/>
      <c r="HA425" s="306"/>
      <c r="HB425" s="306"/>
      <c r="HC425" s="306"/>
      <c r="HD425" s="306"/>
      <c r="HE425" s="306"/>
      <c r="HF425" s="306"/>
      <c r="HG425" s="306"/>
      <c r="HH425" s="306"/>
      <c r="HI425" s="306"/>
      <c r="HJ425" s="306"/>
      <c r="HK425" s="306"/>
      <c r="HL425" s="306"/>
      <c r="HM425" s="306"/>
      <c r="HN425" s="306"/>
      <c r="HO425" s="306"/>
      <c r="HP425" s="306"/>
      <c r="HQ425" s="306"/>
      <c r="HR425" s="306"/>
      <c r="HS425" s="306"/>
      <c r="HT425" s="306"/>
      <c r="HU425" s="306"/>
      <c r="HV425" s="306"/>
      <c r="HW425" s="306"/>
      <c r="HX425" s="306"/>
      <c r="HY425" s="306"/>
      <c r="HZ425" s="306"/>
      <c r="IA425" s="306"/>
      <c r="IB425" s="306"/>
      <c r="IC425" s="306"/>
      <c r="ID425" s="306"/>
      <c r="IE425" s="306"/>
      <c r="IF425" s="306"/>
      <c r="IG425" s="306"/>
      <c r="IH425" s="306"/>
    </row>
    <row r="426" spans="1:242" s="219" customFormat="1" ht="15" customHeight="1" x14ac:dyDescent="0.3">
      <c r="A426" s="174">
        <v>8.06</v>
      </c>
      <c r="B426" s="231"/>
      <c r="C426" s="232" t="e">
        <f>VLOOKUP(BD.PD8[[#This Row],[Pos]],[18]!PPto[#Data],3,FALSE)</f>
        <v>#REF!</v>
      </c>
      <c r="D426" s="174" t="s">
        <v>23</v>
      </c>
      <c r="E426" s="305" t="str">
        <f>IF(BD.PD8[[#This Row],[.]]="*",VLOOKUP(BD.PD8[[#This Row],[Pos]],[18]Presupuesto!A:H,7,FALSE),"")</f>
        <v/>
      </c>
      <c r="F426" s="234" t="s">
        <v>669</v>
      </c>
      <c r="G426" s="174"/>
      <c r="H426" s="174"/>
      <c r="I426" s="174" t="s">
        <v>1326</v>
      </c>
      <c r="J426" s="382">
        <v>11</v>
      </c>
      <c r="K426" s="174" t="s">
        <v>260</v>
      </c>
      <c r="L426" s="383">
        <f>IF(BD.PD8[[#This Row],[Mon]]="DOP",1,HLOOKUP(BD.PD8[[#This Row],[Mon]],Data!$J$1:$K$2,2,FALSE))</f>
        <v>1</v>
      </c>
      <c r="M426" s="384">
        <v>446.23636363636365</v>
      </c>
      <c r="N426" s="243">
        <f>BD.PD8[[#This Row],[Cant.]]*BD.PD8[[#This Row],[ Tasa ]]*BD.PD8[[#This Row],[ Precio Und.]]</f>
        <v>4908.6000000000004</v>
      </c>
      <c r="O426" s="386">
        <v>0</v>
      </c>
      <c r="P426" s="243">
        <f>IF(BD.PD8[[#This Row],[Liquid. '[%']]]&lt;&gt;0,(BD.PD8[[#This Row],[Valor Neto '[DOP']]]*BD.PD8[[#This Row],[Liquid. '[%']]])+BD.PD8[[#This Row],[Valor Neto '[DOP']]],BD.PD8[[#This Row],[Valor Neto '[DOP']]])</f>
        <v>4908.6000000000004</v>
      </c>
      <c r="Q426" s="243">
        <f>BD.PD8[[#This Row],[Ppto. Orden Interna '[DOP']]]/HLOOKUP("USD",Data!$J$1:$K$2,2,FALSE)</f>
        <v>75.516923076923078</v>
      </c>
      <c r="R426" s="381" t="s">
        <v>670</v>
      </c>
      <c r="S426" s="387"/>
      <c r="T426" s="387"/>
      <c r="U426" s="492" t="s">
        <v>542</v>
      </c>
      <c r="V426" s="493">
        <v>801673</v>
      </c>
      <c r="W426" s="494" t="s">
        <v>671</v>
      </c>
      <c r="X426" s="495">
        <v>16</v>
      </c>
      <c r="Y426" s="388">
        <v>1</v>
      </c>
      <c r="Z426" s="243">
        <f>BD.PD8[[#This Row],[Av.P1 '[%']]]*BD.PD8[[#This Row],[Ppto. Orden Interna '[DOP']]]</f>
        <v>4908.6000000000004</v>
      </c>
      <c r="AA426" s="249"/>
      <c r="AB426" s="389"/>
      <c r="AC426" s="243">
        <f>BD.PD8[[#This Row],[Av.P2 '[%']]]*BD.PD8[[#This Row],[Ppto. Orden Interna '[DOP']]]</f>
        <v>0</v>
      </c>
      <c r="AD426" s="249"/>
      <c r="AE426" s="389"/>
      <c r="AF426" s="243">
        <f>BD.PD8[[#This Row],[Av.P3 '[%']]]*BD.PD8[[#This Row],[Ppto. Orden Interna '[DOP']]]</f>
        <v>0</v>
      </c>
      <c r="AG426" s="243"/>
      <c r="AH426" s="243"/>
      <c r="AI426" s="243"/>
      <c r="AJ426" s="243"/>
      <c r="AK426" s="243"/>
      <c r="AL426" s="243"/>
      <c r="AM426" s="496">
        <f>BD.PD8[[#This Row],[Pago 3]]+BD.PD8[[#This Row],[Pago 2]]+BD.PD8[[#This Row],[Pago 1]]</f>
        <v>4908.6000000000004</v>
      </c>
      <c r="AN426" s="308" t="s">
        <v>244</v>
      </c>
      <c r="AO426" s="308" t="s">
        <v>245</v>
      </c>
      <c r="AP426" s="308" t="s">
        <v>246</v>
      </c>
      <c r="AQ426" s="308" t="s">
        <v>247</v>
      </c>
      <c r="AR426" s="308">
        <v>594</v>
      </c>
      <c r="AS426" s="308" t="s">
        <v>248</v>
      </c>
      <c r="AT426" s="249" t="s">
        <v>1356</v>
      </c>
      <c r="AU426" s="306"/>
      <c r="AV426" s="306"/>
      <c r="AW426" s="306"/>
      <c r="AX426" s="306"/>
      <c r="AY426" s="306"/>
      <c r="AZ426" s="306"/>
      <c r="BA426" s="306"/>
      <c r="BB426" s="306"/>
      <c r="BC426" s="306"/>
      <c r="BD426" s="306"/>
      <c r="BE426" s="306"/>
      <c r="BF426" s="306"/>
      <c r="BG426" s="306"/>
      <c r="BH426" s="306"/>
      <c r="BI426" s="306"/>
      <c r="BJ426" s="306"/>
      <c r="BK426" s="306"/>
      <c r="BL426" s="306"/>
      <c r="BM426" s="306"/>
      <c r="BN426" s="306"/>
      <c r="BO426" s="306"/>
      <c r="BP426" s="306"/>
      <c r="BQ426" s="306"/>
      <c r="BR426" s="306"/>
      <c r="BS426" s="306"/>
      <c r="BT426" s="306"/>
      <c r="BU426" s="306"/>
      <c r="BV426" s="306"/>
      <c r="BW426" s="306"/>
      <c r="BX426" s="306"/>
      <c r="BY426" s="306"/>
      <c r="BZ426" s="306"/>
      <c r="CA426" s="306"/>
      <c r="CB426" s="306"/>
      <c r="CC426" s="306"/>
      <c r="CD426" s="306"/>
      <c r="CE426" s="306"/>
      <c r="CF426" s="306"/>
      <c r="CG426" s="306"/>
      <c r="CH426" s="306"/>
      <c r="CI426" s="306"/>
      <c r="CJ426" s="306"/>
      <c r="CK426" s="306"/>
      <c r="CL426" s="306"/>
      <c r="CM426" s="306"/>
      <c r="CN426" s="306"/>
      <c r="CO426" s="306"/>
      <c r="CP426" s="306"/>
      <c r="CQ426" s="306"/>
      <c r="CR426" s="306"/>
      <c r="CS426" s="306"/>
      <c r="CT426" s="306"/>
      <c r="CU426" s="306"/>
      <c r="CV426" s="306"/>
      <c r="CW426" s="306"/>
      <c r="CX426" s="306"/>
      <c r="CY426" s="306"/>
      <c r="CZ426" s="306"/>
      <c r="DA426" s="306"/>
      <c r="DB426" s="306"/>
      <c r="DC426" s="306"/>
      <c r="DD426" s="306"/>
      <c r="DE426" s="306"/>
      <c r="DF426" s="306"/>
      <c r="DG426" s="306"/>
      <c r="DH426" s="306"/>
      <c r="DI426" s="306"/>
      <c r="DJ426" s="306"/>
      <c r="DK426" s="306"/>
      <c r="DL426" s="306"/>
      <c r="DM426" s="306"/>
      <c r="DN426" s="306"/>
      <c r="DO426" s="306"/>
      <c r="DP426" s="306"/>
      <c r="DQ426" s="306"/>
      <c r="DR426" s="306"/>
      <c r="DS426" s="306"/>
      <c r="DT426" s="306"/>
      <c r="DU426" s="306"/>
      <c r="DV426" s="306"/>
      <c r="DW426" s="306"/>
      <c r="DX426" s="306"/>
      <c r="DY426" s="306"/>
      <c r="DZ426" s="306"/>
      <c r="EA426" s="306"/>
      <c r="EB426" s="306"/>
      <c r="EC426" s="306"/>
      <c r="ED426" s="306"/>
      <c r="EE426" s="306"/>
      <c r="EF426" s="306"/>
      <c r="EG426" s="306"/>
      <c r="EH426" s="306"/>
      <c r="EI426" s="306"/>
      <c r="EJ426" s="306"/>
      <c r="EK426" s="306"/>
      <c r="EL426" s="306"/>
      <c r="EM426" s="306"/>
      <c r="EN426" s="306"/>
      <c r="EO426" s="306"/>
      <c r="EP426" s="306"/>
      <c r="EQ426" s="306"/>
      <c r="ER426" s="306"/>
      <c r="ES426" s="306"/>
      <c r="ET426" s="306"/>
      <c r="EU426" s="306"/>
      <c r="EV426" s="306"/>
      <c r="EW426" s="306"/>
      <c r="EX426" s="306"/>
      <c r="EY426" s="306"/>
      <c r="EZ426" s="306"/>
      <c r="FA426" s="306"/>
      <c r="FB426" s="306"/>
      <c r="FC426" s="306"/>
      <c r="FD426" s="306"/>
      <c r="FE426" s="306"/>
      <c r="FF426" s="306"/>
      <c r="FG426" s="306"/>
      <c r="FH426" s="306"/>
      <c r="FI426" s="306"/>
      <c r="FJ426" s="306"/>
      <c r="FK426" s="306"/>
      <c r="FL426" s="306"/>
      <c r="FM426" s="306"/>
      <c r="FN426" s="306"/>
      <c r="FO426" s="306"/>
      <c r="FP426" s="306"/>
      <c r="FQ426" s="306"/>
      <c r="FR426" s="306"/>
      <c r="FS426" s="306"/>
      <c r="FT426" s="306"/>
      <c r="FU426" s="306"/>
      <c r="FV426" s="306"/>
      <c r="FW426" s="306"/>
      <c r="FX426" s="306"/>
      <c r="FY426" s="306"/>
      <c r="FZ426" s="306"/>
      <c r="GA426" s="306"/>
      <c r="GB426" s="306"/>
      <c r="GC426" s="306"/>
      <c r="GD426" s="306"/>
      <c r="GE426" s="306"/>
      <c r="GF426" s="306"/>
      <c r="GG426" s="306"/>
      <c r="GH426" s="306"/>
      <c r="GI426" s="306"/>
      <c r="GJ426" s="306"/>
      <c r="GK426" s="306"/>
      <c r="GL426" s="306"/>
      <c r="GM426" s="306"/>
      <c r="GN426" s="306"/>
      <c r="GO426" s="306"/>
      <c r="GP426" s="306"/>
      <c r="GQ426" s="306"/>
      <c r="GR426" s="306"/>
      <c r="GS426" s="306"/>
      <c r="GT426" s="306"/>
      <c r="GU426" s="306"/>
      <c r="GV426" s="306"/>
      <c r="GW426" s="306"/>
      <c r="GX426" s="306"/>
      <c r="GY426" s="306"/>
      <c r="GZ426" s="306"/>
      <c r="HA426" s="306"/>
      <c r="HB426" s="306"/>
      <c r="HC426" s="306"/>
      <c r="HD426" s="306"/>
      <c r="HE426" s="306"/>
      <c r="HF426" s="306"/>
      <c r="HG426" s="306"/>
      <c r="HH426" s="306"/>
      <c r="HI426" s="306"/>
      <c r="HJ426" s="306"/>
      <c r="HK426" s="306"/>
      <c r="HL426" s="306"/>
      <c r="HM426" s="306"/>
      <c r="HN426" s="306"/>
      <c r="HO426" s="306"/>
      <c r="HP426" s="306"/>
      <c r="HQ426" s="306"/>
      <c r="HR426" s="306"/>
      <c r="HS426" s="306"/>
      <c r="HT426" s="306"/>
      <c r="HU426" s="306"/>
      <c r="HV426" s="306"/>
      <c r="HW426" s="306"/>
      <c r="HX426" s="306"/>
      <c r="HY426" s="306"/>
      <c r="HZ426" s="306"/>
      <c r="IA426" s="306"/>
      <c r="IB426" s="306"/>
      <c r="IC426" s="306"/>
      <c r="ID426" s="306"/>
      <c r="IE426" s="306"/>
      <c r="IF426" s="306"/>
      <c r="IG426" s="306"/>
      <c r="IH426" s="306"/>
    </row>
    <row r="427" spans="1:242" s="219" customFormat="1" ht="15" customHeight="1" x14ac:dyDescent="0.3">
      <c r="A427" s="174">
        <v>8.06</v>
      </c>
      <c r="B427" s="231"/>
      <c r="C427" s="232" t="e">
        <f>VLOOKUP(BD.PD8[[#This Row],[Pos]],[18]!PPto[#Data],3,FALSE)</f>
        <v>#REF!</v>
      </c>
      <c r="D427" s="174" t="s">
        <v>23</v>
      </c>
      <c r="E427" s="305" t="str">
        <f>IF(BD.PD8[[#This Row],[.]]="*",VLOOKUP(BD.PD8[[#This Row],[Pos]],[18]Presupuesto!A:H,7,FALSE),"")</f>
        <v/>
      </c>
      <c r="F427" s="234" t="s">
        <v>672</v>
      </c>
      <c r="G427" s="174"/>
      <c r="H427" s="174"/>
      <c r="I427" s="174" t="s">
        <v>1326</v>
      </c>
      <c r="J427" s="382">
        <v>1</v>
      </c>
      <c r="K427" s="174" t="s">
        <v>260</v>
      </c>
      <c r="L427" s="383">
        <f>IF(BD.PD8[[#This Row],[Mon]]="DOP",1,HLOOKUP(BD.PD8[[#This Row],[Mon]],Data!$J$1:$K$2,2,FALSE))</f>
        <v>1</v>
      </c>
      <c r="M427" s="384">
        <v>5843.88</v>
      </c>
      <c r="N427" s="243">
        <f>BD.PD8[[#This Row],[Cant.]]*BD.PD8[[#This Row],[ Tasa ]]*BD.PD8[[#This Row],[ Precio Und.]]</f>
        <v>5843.88</v>
      </c>
      <c r="O427" s="386">
        <v>0</v>
      </c>
      <c r="P427" s="243">
        <f>IF(BD.PD8[[#This Row],[Liquid. '[%']]]&lt;&gt;0,(BD.PD8[[#This Row],[Valor Neto '[DOP']]]*BD.PD8[[#This Row],[Liquid. '[%']]])+BD.PD8[[#This Row],[Valor Neto '[DOP']]],BD.PD8[[#This Row],[Valor Neto '[DOP']]])</f>
        <v>5843.88</v>
      </c>
      <c r="Q427" s="243">
        <f>BD.PD8[[#This Row],[Ppto. Orden Interna '[DOP']]]/HLOOKUP("USD",Data!$J$1:$K$2,2,FALSE)</f>
        <v>89.905846153846156</v>
      </c>
      <c r="R427" s="381" t="s">
        <v>673</v>
      </c>
      <c r="S427" s="387"/>
      <c r="T427" s="387"/>
      <c r="U427" s="492" t="s">
        <v>542</v>
      </c>
      <c r="V427" s="493">
        <v>801673</v>
      </c>
      <c r="W427" s="494" t="s">
        <v>658</v>
      </c>
      <c r="X427" s="495">
        <v>16</v>
      </c>
      <c r="Y427" s="388">
        <v>1</v>
      </c>
      <c r="Z427" s="243">
        <f>BD.PD8[[#This Row],[Av.P1 '[%']]]*BD.PD8[[#This Row],[Ppto. Orden Interna '[DOP']]]</f>
        <v>5843.88</v>
      </c>
      <c r="AA427" s="249"/>
      <c r="AB427" s="389"/>
      <c r="AC427" s="243">
        <f>BD.PD8[[#This Row],[Av.P2 '[%']]]*BD.PD8[[#This Row],[Ppto. Orden Interna '[DOP']]]</f>
        <v>0</v>
      </c>
      <c r="AD427" s="249"/>
      <c r="AE427" s="389"/>
      <c r="AF427" s="243">
        <f>BD.PD8[[#This Row],[Av.P3 '[%']]]*BD.PD8[[#This Row],[Ppto. Orden Interna '[DOP']]]</f>
        <v>0</v>
      </c>
      <c r="AG427" s="243"/>
      <c r="AH427" s="243"/>
      <c r="AI427" s="243"/>
      <c r="AJ427" s="243"/>
      <c r="AK427" s="243"/>
      <c r="AL427" s="243"/>
      <c r="AM427" s="496">
        <f>BD.PD8[[#This Row],[Pago 3]]+BD.PD8[[#This Row],[Pago 2]]+BD.PD8[[#This Row],[Pago 1]]</f>
        <v>5843.88</v>
      </c>
      <c r="AN427" s="308" t="s">
        <v>244</v>
      </c>
      <c r="AO427" s="308" t="s">
        <v>245</v>
      </c>
      <c r="AP427" s="308" t="s">
        <v>246</v>
      </c>
      <c r="AQ427" s="308" t="s">
        <v>247</v>
      </c>
      <c r="AR427" s="308">
        <v>594</v>
      </c>
      <c r="AS427" s="308" t="s">
        <v>248</v>
      </c>
      <c r="AT427" s="249" t="s">
        <v>1356</v>
      </c>
      <c r="AU427" s="306"/>
      <c r="AV427" s="306"/>
      <c r="AW427" s="306"/>
      <c r="AX427" s="306"/>
      <c r="AY427" s="306"/>
      <c r="AZ427" s="306"/>
      <c r="BA427" s="306"/>
      <c r="BB427" s="306"/>
      <c r="BC427" s="306"/>
      <c r="BD427" s="306"/>
      <c r="BE427" s="306"/>
      <c r="BF427" s="306"/>
      <c r="BG427" s="306"/>
      <c r="BH427" s="306"/>
      <c r="BI427" s="306"/>
      <c r="BJ427" s="306"/>
      <c r="BK427" s="306"/>
      <c r="BL427" s="306"/>
      <c r="BM427" s="306"/>
      <c r="BN427" s="306"/>
      <c r="BO427" s="306"/>
      <c r="BP427" s="306"/>
      <c r="BQ427" s="306"/>
      <c r="BR427" s="306"/>
      <c r="BS427" s="306"/>
      <c r="BT427" s="306"/>
      <c r="BU427" s="306"/>
      <c r="BV427" s="306"/>
      <c r="BW427" s="306"/>
      <c r="BX427" s="306"/>
      <c r="BY427" s="306"/>
      <c r="BZ427" s="306"/>
      <c r="CA427" s="306"/>
      <c r="CB427" s="306"/>
      <c r="CC427" s="306"/>
      <c r="CD427" s="306"/>
      <c r="CE427" s="306"/>
      <c r="CF427" s="306"/>
      <c r="CG427" s="306"/>
      <c r="CH427" s="306"/>
      <c r="CI427" s="306"/>
      <c r="CJ427" s="306"/>
      <c r="CK427" s="306"/>
      <c r="CL427" s="306"/>
      <c r="CM427" s="306"/>
      <c r="CN427" s="306"/>
      <c r="CO427" s="306"/>
      <c r="CP427" s="306"/>
      <c r="CQ427" s="306"/>
      <c r="CR427" s="306"/>
      <c r="CS427" s="306"/>
      <c r="CT427" s="306"/>
      <c r="CU427" s="306"/>
      <c r="CV427" s="306"/>
      <c r="CW427" s="306"/>
      <c r="CX427" s="306"/>
      <c r="CY427" s="306"/>
      <c r="CZ427" s="306"/>
      <c r="DA427" s="306"/>
      <c r="DB427" s="306"/>
      <c r="DC427" s="306"/>
      <c r="DD427" s="306"/>
      <c r="DE427" s="306"/>
      <c r="DF427" s="306"/>
      <c r="DG427" s="306"/>
      <c r="DH427" s="306"/>
      <c r="DI427" s="306"/>
      <c r="DJ427" s="306"/>
      <c r="DK427" s="306"/>
      <c r="DL427" s="306"/>
      <c r="DM427" s="306"/>
      <c r="DN427" s="306"/>
      <c r="DO427" s="306"/>
      <c r="DP427" s="306"/>
      <c r="DQ427" s="306"/>
      <c r="DR427" s="306"/>
      <c r="DS427" s="306"/>
      <c r="DT427" s="306"/>
      <c r="DU427" s="306"/>
      <c r="DV427" s="306"/>
      <c r="DW427" s="306"/>
      <c r="DX427" s="306"/>
      <c r="DY427" s="306"/>
      <c r="DZ427" s="306"/>
      <c r="EA427" s="306"/>
      <c r="EB427" s="306"/>
      <c r="EC427" s="306"/>
      <c r="ED427" s="306"/>
      <c r="EE427" s="306"/>
      <c r="EF427" s="306"/>
      <c r="EG427" s="306"/>
      <c r="EH427" s="306"/>
      <c r="EI427" s="306"/>
      <c r="EJ427" s="306"/>
      <c r="EK427" s="306"/>
      <c r="EL427" s="306"/>
      <c r="EM427" s="306"/>
      <c r="EN427" s="306"/>
      <c r="EO427" s="306"/>
      <c r="EP427" s="306"/>
      <c r="EQ427" s="306"/>
      <c r="ER427" s="306"/>
      <c r="ES427" s="306"/>
      <c r="ET427" s="306"/>
      <c r="EU427" s="306"/>
      <c r="EV427" s="306"/>
      <c r="EW427" s="306"/>
      <c r="EX427" s="306"/>
      <c r="EY427" s="306"/>
      <c r="EZ427" s="306"/>
      <c r="FA427" s="306"/>
      <c r="FB427" s="306"/>
      <c r="FC427" s="306"/>
      <c r="FD427" s="306"/>
      <c r="FE427" s="306"/>
      <c r="FF427" s="306"/>
      <c r="FG427" s="306"/>
      <c r="FH427" s="306"/>
      <c r="FI427" s="306"/>
      <c r="FJ427" s="306"/>
      <c r="FK427" s="306"/>
      <c r="FL427" s="306"/>
      <c r="FM427" s="306"/>
      <c r="FN427" s="306"/>
      <c r="FO427" s="306"/>
      <c r="FP427" s="306"/>
      <c r="FQ427" s="306"/>
      <c r="FR427" s="306"/>
      <c r="FS427" s="306"/>
      <c r="FT427" s="306"/>
      <c r="FU427" s="306"/>
      <c r="FV427" s="306"/>
      <c r="FW427" s="306"/>
      <c r="FX427" s="306"/>
      <c r="FY427" s="306"/>
      <c r="FZ427" s="306"/>
      <c r="GA427" s="306"/>
      <c r="GB427" s="306"/>
      <c r="GC427" s="306"/>
      <c r="GD427" s="306"/>
      <c r="GE427" s="306"/>
      <c r="GF427" s="306"/>
      <c r="GG427" s="306"/>
      <c r="GH427" s="306"/>
      <c r="GI427" s="306"/>
      <c r="GJ427" s="306"/>
      <c r="GK427" s="306"/>
      <c r="GL427" s="306"/>
      <c r="GM427" s="306"/>
      <c r="GN427" s="306"/>
      <c r="GO427" s="306"/>
      <c r="GP427" s="306"/>
      <c r="GQ427" s="306"/>
      <c r="GR427" s="306"/>
      <c r="GS427" s="306"/>
      <c r="GT427" s="306"/>
      <c r="GU427" s="306"/>
      <c r="GV427" s="306"/>
      <c r="GW427" s="306"/>
      <c r="GX427" s="306"/>
      <c r="GY427" s="306"/>
      <c r="GZ427" s="306"/>
      <c r="HA427" s="306"/>
      <c r="HB427" s="306"/>
      <c r="HC427" s="306"/>
      <c r="HD427" s="306"/>
      <c r="HE427" s="306"/>
      <c r="HF427" s="306"/>
      <c r="HG427" s="306"/>
      <c r="HH427" s="306"/>
      <c r="HI427" s="306"/>
      <c r="HJ427" s="306"/>
      <c r="HK427" s="306"/>
      <c r="HL427" s="306"/>
      <c r="HM427" s="306"/>
      <c r="HN427" s="306"/>
      <c r="HO427" s="306"/>
      <c r="HP427" s="306"/>
      <c r="HQ427" s="306"/>
      <c r="HR427" s="306"/>
      <c r="HS427" s="306"/>
      <c r="HT427" s="306"/>
      <c r="HU427" s="306"/>
      <c r="HV427" s="306"/>
      <c r="HW427" s="306"/>
      <c r="HX427" s="306"/>
      <c r="HY427" s="306"/>
      <c r="HZ427" s="306"/>
      <c r="IA427" s="306"/>
      <c r="IB427" s="306"/>
      <c r="IC427" s="306"/>
      <c r="ID427" s="306"/>
      <c r="IE427" s="306"/>
      <c r="IF427" s="306"/>
      <c r="IG427" s="306"/>
      <c r="IH427" s="306"/>
    </row>
    <row r="428" spans="1:242" s="219" customFormat="1" ht="15" customHeight="1" x14ac:dyDescent="0.3">
      <c r="A428" s="174">
        <v>8.06</v>
      </c>
      <c r="B428" s="231"/>
      <c r="C428" s="232" t="e">
        <f>VLOOKUP(BD.PD8[[#This Row],[Pos]],[18]!PPto[#Data],3,FALSE)</f>
        <v>#REF!</v>
      </c>
      <c r="D428" s="174" t="s">
        <v>23</v>
      </c>
      <c r="E428" s="305" t="str">
        <f>IF(BD.PD8[[#This Row],[.]]="*",VLOOKUP(BD.PD8[[#This Row],[Pos]],[18]Presupuesto!A:H,7,FALSE),"")</f>
        <v/>
      </c>
      <c r="F428" s="234" t="s">
        <v>674</v>
      </c>
      <c r="G428" s="174"/>
      <c r="H428" s="174"/>
      <c r="I428" s="174" t="s">
        <v>1326</v>
      </c>
      <c r="J428" s="382">
        <v>6</v>
      </c>
      <c r="K428" s="174" t="s">
        <v>260</v>
      </c>
      <c r="L428" s="383">
        <f>IF(BD.PD8[[#This Row],[Mon]]="DOP",1,HLOOKUP(BD.PD8[[#This Row],[Mon]],Data!$J$1:$K$2,2,FALSE))</f>
        <v>1</v>
      </c>
      <c r="M428" s="384">
        <v>1400</v>
      </c>
      <c r="N428" s="243">
        <f>BD.PD8[[#This Row],[Cant.]]*BD.PD8[[#This Row],[ Tasa ]]*BD.PD8[[#This Row],[ Precio Und.]]</f>
        <v>8400</v>
      </c>
      <c r="O428" s="386">
        <v>0</v>
      </c>
      <c r="P428" s="243">
        <f>IF(BD.PD8[[#This Row],[Liquid. '[%']]]&lt;&gt;0,(BD.PD8[[#This Row],[Valor Neto '[DOP']]]*BD.PD8[[#This Row],[Liquid. '[%']]])+BD.PD8[[#This Row],[Valor Neto '[DOP']]],BD.PD8[[#This Row],[Valor Neto '[DOP']]])</f>
        <v>8400</v>
      </c>
      <c r="Q428" s="243">
        <f>BD.PD8[[#This Row],[Ppto. Orden Interna '[DOP']]]/HLOOKUP("USD",Data!$J$1:$K$2,2,FALSE)</f>
        <v>129.23076923076923</v>
      </c>
      <c r="R428" s="381" t="s">
        <v>668</v>
      </c>
      <c r="S428" s="387"/>
      <c r="T428" s="387"/>
      <c r="U428" s="492" t="s">
        <v>542</v>
      </c>
      <c r="V428" s="493">
        <v>801673</v>
      </c>
      <c r="W428" s="494" t="s">
        <v>658</v>
      </c>
      <c r="X428" s="495">
        <v>16</v>
      </c>
      <c r="Y428" s="388">
        <v>1</v>
      </c>
      <c r="Z428" s="243">
        <f>BD.PD8[[#This Row],[Av.P1 '[%']]]*BD.PD8[[#This Row],[Ppto. Orden Interna '[DOP']]]</f>
        <v>8400</v>
      </c>
      <c r="AA428" s="249"/>
      <c r="AB428" s="389"/>
      <c r="AC428" s="243">
        <f>BD.PD8[[#This Row],[Av.P2 '[%']]]*BD.PD8[[#This Row],[Ppto. Orden Interna '[DOP']]]</f>
        <v>0</v>
      </c>
      <c r="AD428" s="249"/>
      <c r="AE428" s="389"/>
      <c r="AF428" s="243">
        <f>BD.PD8[[#This Row],[Av.P3 '[%']]]*BD.PD8[[#This Row],[Ppto. Orden Interna '[DOP']]]</f>
        <v>0</v>
      </c>
      <c r="AG428" s="243"/>
      <c r="AH428" s="243"/>
      <c r="AI428" s="243"/>
      <c r="AJ428" s="243"/>
      <c r="AK428" s="243"/>
      <c r="AL428" s="243"/>
      <c r="AM428" s="496">
        <f>BD.PD8[[#This Row],[Pago 3]]+BD.PD8[[#This Row],[Pago 2]]+BD.PD8[[#This Row],[Pago 1]]</f>
        <v>8400</v>
      </c>
      <c r="AN428" s="308" t="s">
        <v>244</v>
      </c>
      <c r="AO428" s="308" t="s">
        <v>245</v>
      </c>
      <c r="AP428" s="308" t="s">
        <v>246</v>
      </c>
      <c r="AQ428" s="308" t="s">
        <v>247</v>
      </c>
      <c r="AR428" s="308">
        <v>594</v>
      </c>
      <c r="AS428" s="308" t="s">
        <v>248</v>
      </c>
      <c r="AT428" s="249" t="s">
        <v>1356</v>
      </c>
      <c r="AU428" s="306"/>
      <c r="AV428" s="306"/>
      <c r="AW428" s="306"/>
      <c r="AX428" s="306"/>
      <c r="AY428" s="306"/>
      <c r="AZ428" s="306"/>
      <c r="BA428" s="306"/>
      <c r="BB428" s="306"/>
      <c r="BC428" s="306"/>
      <c r="BD428" s="306"/>
      <c r="BE428" s="306"/>
      <c r="BF428" s="306"/>
      <c r="BG428" s="306"/>
      <c r="BH428" s="306"/>
      <c r="BI428" s="306"/>
      <c r="BJ428" s="306"/>
      <c r="BK428" s="306"/>
      <c r="BL428" s="306"/>
      <c r="BM428" s="306"/>
      <c r="BN428" s="306"/>
      <c r="BO428" s="306"/>
      <c r="BP428" s="306"/>
      <c r="BQ428" s="306"/>
      <c r="BR428" s="306"/>
      <c r="BS428" s="306"/>
      <c r="BT428" s="306"/>
      <c r="BU428" s="306"/>
      <c r="BV428" s="306"/>
      <c r="BW428" s="306"/>
      <c r="BX428" s="306"/>
      <c r="BY428" s="306"/>
      <c r="BZ428" s="306"/>
      <c r="CA428" s="306"/>
      <c r="CB428" s="306"/>
      <c r="CC428" s="306"/>
      <c r="CD428" s="306"/>
      <c r="CE428" s="306"/>
      <c r="CF428" s="306"/>
      <c r="CG428" s="306"/>
      <c r="CH428" s="306"/>
      <c r="CI428" s="306"/>
      <c r="CJ428" s="306"/>
      <c r="CK428" s="306"/>
      <c r="CL428" s="306"/>
      <c r="CM428" s="306"/>
      <c r="CN428" s="306"/>
      <c r="CO428" s="306"/>
      <c r="CP428" s="306"/>
      <c r="CQ428" s="306"/>
      <c r="CR428" s="306"/>
      <c r="CS428" s="306"/>
      <c r="CT428" s="306"/>
      <c r="CU428" s="306"/>
      <c r="CV428" s="306"/>
      <c r="CW428" s="306"/>
      <c r="CX428" s="306"/>
      <c r="CY428" s="306"/>
      <c r="CZ428" s="306"/>
      <c r="DA428" s="306"/>
      <c r="DB428" s="306"/>
      <c r="DC428" s="306"/>
      <c r="DD428" s="306"/>
      <c r="DE428" s="306"/>
      <c r="DF428" s="306"/>
      <c r="DG428" s="306"/>
      <c r="DH428" s="306"/>
      <c r="DI428" s="306"/>
      <c r="DJ428" s="306"/>
      <c r="DK428" s="306"/>
      <c r="DL428" s="306"/>
      <c r="DM428" s="306"/>
      <c r="DN428" s="306"/>
      <c r="DO428" s="306"/>
      <c r="DP428" s="306"/>
      <c r="DQ428" s="306"/>
      <c r="DR428" s="306"/>
      <c r="DS428" s="306"/>
      <c r="DT428" s="306"/>
      <c r="DU428" s="306"/>
      <c r="DV428" s="306"/>
      <c r="DW428" s="306"/>
      <c r="DX428" s="306"/>
      <c r="DY428" s="306"/>
      <c r="DZ428" s="306"/>
      <c r="EA428" s="306"/>
      <c r="EB428" s="306"/>
      <c r="EC428" s="306"/>
      <c r="ED428" s="306"/>
      <c r="EE428" s="306"/>
      <c r="EF428" s="306"/>
      <c r="EG428" s="306"/>
      <c r="EH428" s="306"/>
      <c r="EI428" s="306"/>
      <c r="EJ428" s="306"/>
      <c r="EK428" s="306"/>
      <c r="EL428" s="306"/>
      <c r="EM428" s="306"/>
      <c r="EN428" s="306"/>
      <c r="EO428" s="306"/>
      <c r="EP428" s="306"/>
      <c r="EQ428" s="306"/>
      <c r="ER428" s="306"/>
      <c r="ES428" s="306"/>
      <c r="ET428" s="306"/>
      <c r="EU428" s="306"/>
      <c r="EV428" s="306"/>
      <c r="EW428" s="306"/>
      <c r="EX428" s="306"/>
      <c r="EY428" s="306"/>
      <c r="EZ428" s="306"/>
      <c r="FA428" s="306"/>
      <c r="FB428" s="306"/>
      <c r="FC428" s="306"/>
      <c r="FD428" s="306"/>
      <c r="FE428" s="306"/>
      <c r="FF428" s="306"/>
      <c r="FG428" s="306"/>
      <c r="FH428" s="306"/>
      <c r="FI428" s="306"/>
      <c r="FJ428" s="306"/>
      <c r="FK428" s="306"/>
      <c r="FL428" s="306"/>
      <c r="FM428" s="306"/>
      <c r="FN428" s="306"/>
      <c r="FO428" s="306"/>
      <c r="FP428" s="306"/>
      <c r="FQ428" s="306"/>
      <c r="FR428" s="306"/>
      <c r="FS428" s="306"/>
      <c r="FT428" s="306"/>
      <c r="FU428" s="306"/>
      <c r="FV428" s="306"/>
      <c r="FW428" s="306"/>
      <c r="FX428" s="306"/>
      <c r="FY428" s="306"/>
      <c r="FZ428" s="306"/>
      <c r="GA428" s="306"/>
      <c r="GB428" s="306"/>
      <c r="GC428" s="306"/>
      <c r="GD428" s="306"/>
      <c r="GE428" s="306"/>
      <c r="GF428" s="306"/>
      <c r="GG428" s="306"/>
      <c r="GH428" s="306"/>
      <c r="GI428" s="306"/>
      <c r="GJ428" s="306"/>
      <c r="GK428" s="306"/>
      <c r="GL428" s="306"/>
      <c r="GM428" s="306"/>
      <c r="GN428" s="306"/>
      <c r="GO428" s="306"/>
      <c r="GP428" s="306"/>
      <c r="GQ428" s="306"/>
      <c r="GR428" s="306"/>
      <c r="GS428" s="306"/>
      <c r="GT428" s="306"/>
      <c r="GU428" s="306"/>
      <c r="GV428" s="306"/>
      <c r="GW428" s="306"/>
      <c r="GX428" s="306"/>
      <c r="GY428" s="306"/>
      <c r="GZ428" s="306"/>
      <c r="HA428" s="306"/>
      <c r="HB428" s="306"/>
      <c r="HC428" s="306"/>
      <c r="HD428" s="306"/>
      <c r="HE428" s="306"/>
      <c r="HF428" s="306"/>
      <c r="HG428" s="306"/>
      <c r="HH428" s="306"/>
      <c r="HI428" s="306"/>
      <c r="HJ428" s="306"/>
      <c r="HK428" s="306"/>
      <c r="HL428" s="306"/>
      <c r="HM428" s="306"/>
      <c r="HN428" s="306"/>
      <c r="HO428" s="306"/>
      <c r="HP428" s="306"/>
      <c r="HQ428" s="306"/>
      <c r="HR428" s="306"/>
      <c r="HS428" s="306"/>
      <c r="HT428" s="306"/>
      <c r="HU428" s="306"/>
      <c r="HV428" s="306"/>
      <c r="HW428" s="306"/>
      <c r="HX428" s="306"/>
      <c r="HY428" s="306"/>
      <c r="HZ428" s="306"/>
      <c r="IA428" s="306"/>
      <c r="IB428" s="306"/>
      <c r="IC428" s="306"/>
      <c r="ID428" s="306"/>
      <c r="IE428" s="306"/>
      <c r="IF428" s="306"/>
      <c r="IG428" s="306"/>
      <c r="IH428" s="306"/>
    </row>
    <row r="429" spans="1:242" s="219" customFormat="1" ht="15" customHeight="1" x14ac:dyDescent="0.3">
      <c r="A429" s="174">
        <v>8.06</v>
      </c>
      <c r="B429" s="231"/>
      <c r="C429" s="232" t="e">
        <f>VLOOKUP(BD.PD8[[#This Row],[Pos]],[18]!PPto[#Data],3,FALSE)</f>
        <v>#REF!</v>
      </c>
      <c r="D429" s="174" t="s">
        <v>23</v>
      </c>
      <c r="E429" s="305" t="str">
        <f>IF(BD.PD8[[#This Row],[.]]="*",VLOOKUP(BD.PD8[[#This Row],[Pos]],[18]Presupuesto!A:H,7,FALSE),"")</f>
        <v/>
      </c>
      <c r="F429" s="234" t="s">
        <v>675</v>
      </c>
      <c r="G429" s="174"/>
      <c r="H429" s="174"/>
      <c r="I429" s="174" t="s">
        <v>1326</v>
      </c>
      <c r="J429" s="382">
        <v>1</v>
      </c>
      <c r="K429" s="174" t="s">
        <v>260</v>
      </c>
      <c r="L429" s="383">
        <f>IF(BD.PD8[[#This Row],[Mon]]="DOP",1,HLOOKUP(BD.PD8[[#This Row],[Mon]],Data!$J$1:$K$2,2,FALSE))</f>
        <v>1</v>
      </c>
      <c r="M429" s="384">
        <v>10000</v>
      </c>
      <c r="N429" s="243">
        <f>BD.PD8[[#This Row],[Cant.]]*BD.PD8[[#This Row],[ Tasa ]]*BD.PD8[[#This Row],[ Precio Und.]]</f>
        <v>10000</v>
      </c>
      <c r="O429" s="386">
        <v>0</v>
      </c>
      <c r="P429" s="243">
        <f>IF(BD.PD8[[#This Row],[Liquid. '[%']]]&lt;&gt;0,(BD.PD8[[#This Row],[Valor Neto '[DOP']]]*BD.PD8[[#This Row],[Liquid. '[%']]])+BD.PD8[[#This Row],[Valor Neto '[DOP']]],BD.PD8[[#This Row],[Valor Neto '[DOP']]])</f>
        <v>10000</v>
      </c>
      <c r="Q429" s="243">
        <f>BD.PD8[[#This Row],[Ppto. Orden Interna '[DOP']]]/HLOOKUP("USD",Data!$J$1:$K$2,2,FALSE)</f>
        <v>153.84615384615384</v>
      </c>
      <c r="R429" s="381" t="s">
        <v>676</v>
      </c>
      <c r="S429" s="387"/>
      <c r="T429" s="387"/>
      <c r="U429" s="492" t="s">
        <v>542</v>
      </c>
      <c r="V429" s="493">
        <v>801673</v>
      </c>
      <c r="W429" s="494" t="s">
        <v>658</v>
      </c>
      <c r="X429" s="495">
        <v>16</v>
      </c>
      <c r="Y429" s="388">
        <v>1</v>
      </c>
      <c r="Z429" s="243">
        <f>BD.PD8[[#This Row],[Av.P1 '[%']]]*BD.PD8[[#This Row],[Ppto. Orden Interna '[DOP']]]</f>
        <v>10000</v>
      </c>
      <c r="AA429" s="249"/>
      <c r="AB429" s="389"/>
      <c r="AC429" s="243">
        <f>BD.PD8[[#This Row],[Av.P2 '[%']]]*BD.PD8[[#This Row],[Ppto. Orden Interna '[DOP']]]</f>
        <v>0</v>
      </c>
      <c r="AD429" s="249"/>
      <c r="AE429" s="389"/>
      <c r="AF429" s="243">
        <f>BD.PD8[[#This Row],[Av.P3 '[%']]]*BD.PD8[[#This Row],[Ppto. Orden Interna '[DOP']]]</f>
        <v>0</v>
      </c>
      <c r="AG429" s="243"/>
      <c r="AH429" s="243"/>
      <c r="AI429" s="243"/>
      <c r="AJ429" s="243"/>
      <c r="AK429" s="243"/>
      <c r="AL429" s="243"/>
      <c r="AM429" s="496">
        <f>BD.PD8[[#This Row],[Pago 3]]+BD.PD8[[#This Row],[Pago 2]]+BD.PD8[[#This Row],[Pago 1]]</f>
        <v>10000</v>
      </c>
      <c r="AN429" s="308" t="s">
        <v>244</v>
      </c>
      <c r="AO429" s="308" t="s">
        <v>245</v>
      </c>
      <c r="AP429" s="308" t="s">
        <v>246</v>
      </c>
      <c r="AQ429" s="308" t="s">
        <v>247</v>
      </c>
      <c r="AR429" s="308">
        <v>594</v>
      </c>
      <c r="AS429" s="308" t="s">
        <v>248</v>
      </c>
      <c r="AT429" s="249" t="s">
        <v>1356</v>
      </c>
      <c r="AU429" s="306"/>
      <c r="AV429" s="306"/>
      <c r="AW429" s="306"/>
      <c r="AX429" s="306"/>
      <c r="AY429" s="306"/>
      <c r="AZ429" s="306"/>
      <c r="BA429" s="306"/>
      <c r="BB429" s="306"/>
      <c r="BC429" s="306"/>
      <c r="BD429" s="306"/>
      <c r="BE429" s="306"/>
      <c r="BF429" s="306"/>
      <c r="BG429" s="306"/>
      <c r="BH429" s="306"/>
      <c r="BI429" s="306"/>
      <c r="BJ429" s="306"/>
      <c r="BK429" s="306"/>
      <c r="BL429" s="306"/>
      <c r="BM429" s="306"/>
      <c r="BN429" s="306"/>
      <c r="BO429" s="306"/>
      <c r="BP429" s="306"/>
      <c r="BQ429" s="306"/>
      <c r="BR429" s="306"/>
      <c r="BS429" s="306"/>
      <c r="BT429" s="306"/>
      <c r="BU429" s="306"/>
      <c r="BV429" s="306"/>
      <c r="BW429" s="306"/>
      <c r="BX429" s="306"/>
      <c r="BY429" s="306"/>
      <c r="BZ429" s="306"/>
      <c r="CA429" s="306"/>
      <c r="CB429" s="306"/>
      <c r="CC429" s="306"/>
      <c r="CD429" s="306"/>
      <c r="CE429" s="306"/>
      <c r="CF429" s="306"/>
      <c r="CG429" s="306"/>
      <c r="CH429" s="306"/>
      <c r="CI429" s="306"/>
      <c r="CJ429" s="306"/>
      <c r="CK429" s="306"/>
      <c r="CL429" s="306"/>
      <c r="CM429" s="306"/>
      <c r="CN429" s="306"/>
      <c r="CO429" s="306"/>
      <c r="CP429" s="306"/>
      <c r="CQ429" s="306"/>
      <c r="CR429" s="306"/>
      <c r="CS429" s="306"/>
      <c r="CT429" s="306"/>
      <c r="CU429" s="306"/>
      <c r="CV429" s="306"/>
      <c r="CW429" s="306"/>
      <c r="CX429" s="306"/>
      <c r="CY429" s="306"/>
      <c r="CZ429" s="306"/>
      <c r="DA429" s="306"/>
      <c r="DB429" s="306"/>
      <c r="DC429" s="306"/>
      <c r="DD429" s="306"/>
      <c r="DE429" s="306"/>
      <c r="DF429" s="306"/>
      <c r="DG429" s="306"/>
      <c r="DH429" s="306"/>
      <c r="DI429" s="306"/>
      <c r="DJ429" s="306"/>
      <c r="DK429" s="306"/>
      <c r="DL429" s="306"/>
      <c r="DM429" s="306"/>
      <c r="DN429" s="306"/>
      <c r="DO429" s="306"/>
      <c r="DP429" s="306"/>
      <c r="DQ429" s="306"/>
      <c r="DR429" s="306"/>
      <c r="DS429" s="306"/>
      <c r="DT429" s="306"/>
      <c r="DU429" s="306"/>
      <c r="DV429" s="306"/>
      <c r="DW429" s="306"/>
      <c r="DX429" s="306"/>
      <c r="DY429" s="306"/>
      <c r="DZ429" s="306"/>
      <c r="EA429" s="306"/>
      <c r="EB429" s="306"/>
      <c r="EC429" s="306"/>
      <c r="ED429" s="306"/>
      <c r="EE429" s="306"/>
      <c r="EF429" s="306"/>
      <c r="EG429" s="306"/>
      <c r="EH429" s="306"/>
      <c r="EI429" s="306"/>
      <c r="EJ429" s="306"/>
      <c r="EK429" s="306"/>
      <c r="EL429" s="306"/>
      <c r="EM429" s="306"/>
      <c r="EN429" s="306"/>
      <c r="EO429" s="306"/>
      <c r="EP429" s="306"/>
      <c r="EQ429" s="306"/>
      <c r="ER429" s="306"/>
      <c r="ES429" s="306"/>
      <c r="ET429" s="306"/>
      <c r="EU429" s="306"/>
      <c r="EV429" s="306"/>
      <c r="EW429" s="306"/>
      <c r="EX429" s="306"/>
      <c r="EY429" s="306"/>
      <c r="EZ429" s="306"/>
      <c r="FA429" s="306"/>
      <c r="FB429" s="306"/>
      <c r="FC429" s="306"/>
      <c r="FD429" s="306"/>
      <c r="FE429" s="306"/>
      <c r="FF429" s="306"/>
      <c r="FG429" s="306"/>
      <c r="FH429" s="306"/>
      <c r="FI429" s="306"/>
      <c r="FJ429" s="306"/>
      <c r="FK429" s="306"/>
      <c r="FL429" s="306"/>
      <c r="FM429" s="306"/>
      <c r="FN429" s="306"/>
      <c r="FO429" s="306"/>
      <c r="FP429" s="306"/>
      <c r="FQ429" s="306"/>
      <c r="FR429" s="306"/>
      <c r="FS429" s="306"/>
      <c r="FT429" s="306"/>
      <c r="FU429" s="306"/>
      <c r="FV429" s="306"/>
      <c r="FW429" s="306"/>
      <c r="FX429" s="306"/>
      <c r="FY429" s="306"/>
      <c r="FZ429" s="306"/>
      <c r="GA429" s="306"/>
      <c r="GB429" s="306"/>
      <c r="GC429" s="306"/>
      <c r="GD429" s="306"/>
      <c r="GE429" s="306"/>
      <c r="GF429" s="306"/>
      <c r="GG429" s="306"/>
      <c r="GH429" s="306"/>
      <c r="GI429" s="306"/>
      <c r="GJ429" s="306"/>
      <c r="GK429" s="306"/>
      <c r="GL429" s="306"/>
      <c r="GM429" s="306"/>
      <c r="GN429" s="306"/>
      <c r="GO429" s="306"/>
      <c r="GP429" s="306"/>
      <c r="GQ429" s="306"/>
      <c r="GR429" s="306"/>
      <c r="GS429" s="306"/>
      <c r="GT429" s="306"/>
      <c r="GU429" s="306"/>
      <c r="GV429" s="306"/>
      <c r="GW429" s="306"/>
      <c r="GX429" s="306"/>
      <c r="GY429" s="306"/>
      <c r="GZ429" s="306"/>
      <c r="HA429" s="306"/>
      <c r="HB429" s="306"/>
      <c r="HC429" s="306"/>
      <c r="HD429" s="306"/>
      <c r="HE429" s="306"/>
      <c r="HF429" s="306"/>
      <c r="HG429" s="306"/>
      <c r="HH429" s="306"/>
      <c r="HI429" s="306"/>
      <c r="HJ429" s="306"/>
      <c r="HK429" s="306"/>
      <c r="HL429" s="306"/>
      <c r="HM429" s="306"/>
      <c r="HN429" s="306"/>
      <c r="HO429" s="306"/>
      <c r="HP429" s="306"/>
      <c r="HQ429" s="306"/>
      <c r="HR429" s="306"/>
      <c r="HS429" s="306"/>
      <c r="HT429" s="306"/>
      <c r="HU429" s="306"/>
      <c r="HV429" s="306"/>
      <c r="HW429" s="306"/>
      <c r="HX429" s="306"/>
      <c r="HY429" s="306"/>
      <c r="HZ429" s="306"/>
      <c r="IA429" s="306"/>
      <c r="IB429" s="306"/>
      <c r="IC429" s="306"/>
      <c r="ID429" s="306"/>
      <c r="IE429" s="306"/>
      <c r="IF429" s="306"/>
      <c r="IG429" s="306"/>
      <c r="IH429" s="306"/>
    </row>
    <row r="430" spans="1:242" s="219" customFormat="1" ht="15" customHeight="1" x14ac:dyDescent="0.3">
      <c r="A430" s="174">
        <v>8.06</v>
      </c>
      <c r="B430" s="231"/>
      <c r="C430" s="232" t="e">
        <f>VLOOKUP(BD.PD8[[#This Row],[Pos]],[18]!PPto[#Data],3,FALSE)</f>
        <v>#REF!</v>
      </c>
      <c r="D430" s="174" t="s">
        <v>23</v>
      </c>
      <c r="E430" s="305" t="str">
        <f>IF(BD.PD8[[#This Row],[.]]="*",VLOOKUP(BD.PD8[[#This Row],[Pos]],[18]Presupuesto!A:H,7,FALSE),"")</f>
        <v/>
      </c>
      <c r="F430" s="234" t="s">
        <v>677</v>
      </c>
      <c r="G430" s="174"/>
      <c r="H430" s="174"/>
      <c r="I430" s="174" t="s">
        <v>1326</v>
      </c>
      <c r="J430" s="382">
        <v>6</v>
      </c>
      <c r="K430" s="174" t="s">
        <v>260</v>
      </c>
      <c r="L430" s="383">
        <f>IF(BD.PD8[[#This Row],[Mon]]="DOP",1,HLOOKUP(BD.PD8[[#This Row],[Mon]],Data!$J$1:$K$2,2,FALSE))</f>
        <v>1</v>
      </c>
      <c r="M430" s="384">
        <v>1845.76</v>
      </c>
      <c r="N430" s="243">
        <f>BD.PD8[[#This Row],[Cant.]]*BD.PD8[[#This Row],[ Tasa ]]*BD.PD8[[#This Row],[ Precio Und.]]</f>
        <v>11074.56</v>
      </c>
      <c r="O430" s="386">
        <v>0</v>
      </c>
      <c r="P430" s="243">
        <f>IF(BD.PD8[[#This Row],[Liquid. '[%']]]&lt;&gt;0,(BD.PD8[[#This Row],[Valor Neto '[DOP']]]*BD.PD8[[#This Row],[Liquid. '[%']]])+BD.PD8[[#This Row],[Valor Neto '[DOP']]],BD.PD8[[#This Row],[Valor Neto '[DOP']]])</f>
        <v>11074.56</v>
      </c>
      <c r="Q430" s="243">
        <f>BD.PD8[[#This Row],[Ppto. Orden Interna '[DOP']]]/HLOOKUP("USD",Data!$J$1:$K$2,2,FALSE)</f>
        <v>170.37784615384615</v>
      </c>
      <c r="R430" s="381" t="s">
        <v>664</v>
      </c>
      <c r="S430" s="387"/>
      <c r="T430" s="387"/>
      <c r="U430" s="492" t="s">
        <v>542</v>
      </c>
      <c r="V430" s="493">
        <v>801673</v>
      </c>
      <c r="W430" s="494" t="s">
        <v>658</v>
      </c>
      <c r="X430" s="495">
        <v>16</v>
      </c>
      <c r="Y430" s="388">
        <v>1</v>
      </c>
      <c r="Z430" s="243">
        <f>BD.PD8[[#This Row],[Av.P1 '[%']]]*BD.PD8[[#This Row],[Ppto. Orden Interna '[DOP']]]</f>
        <v>11074.56</v>
      </c>
      <c r="AA430" s="249"/>
      <c r="AB430" s="389"/>
      <c r="AC430" s="243">
        <f>BD.PD8[[#This Row],[Av.P2 '[%']]]*BD.PD8[[#This Row],[Ppto. Orden Interna '[DOP']]]</f>
        <v>0</v>
      </c>
      <c r="AD430" s="249"/>
      <c r="AE430" s="389"/>
      <c r="AF430" s="243">
        <f>BD.PD8[[#This Row],[Av.P3 '[%']]]*BD.PD8[[#This Row],[Ppto. Orden Interna '[DOP']]]</f>
        <v>0</v>
      </c>
      <c r="AG430" s="243"/>
      <c r="AH430" s="243"/>
      <c r="AI430" s="243"/>
      <c r="AJ430" s="243"/>
      <c r="AK430" s="243"/>
      <c r="AL430" s="243"/>
      <c r="AM430" s="496">
        <f>BD.PD8[[#This Row],[Pago 3]]+BD.PD8[[#This Row],[Pago 2]]+BD.PD8[[#This Row],[Pago 1]]</f>
        <v>11074.56</v>
      </c>
      <c r="AN430" s="308" t="s">
        <v>244</v>
      </c>
      <c r="AO430" s="308" t="s">
        <v>245</v>
      </c>
      <c r="AP430" s="308" t="s">
        <v>246</v>
      </c>
      <c r="AQ430" s="308" t="s">
        <v>247</v>
      </c>
      <c r="AR430" s="308">
        <v>594</v>
      </c>
      <c r="AS430" s="308" t="s">
        <v>248</v>
      </c>
      <c r="AT430" s="249" t="s">
        <v>1356</v>
      </c>
      <c r="AU430" s="306"/>
      <c r="AV430" s="306"/>
      <c r="AW430" s="306"/>
      <c r="AX430" s="306"/>
      <c r="AY430" s="306"/>
      <c r="AZ430" s="306"/>
      <c r="BA430" s="306"/>
      <c r="BB430" s="306"/>
      <c r="BC430" s="306"/>
      <c r="BD430" s="306"/>
      <c r="BE430" s="306"/>
      <c r="BF430" s="306"/>
      <c r="BG430" s="306"/>
      <c r="BH430" s="306"/>
      <c r="BI430" s="306"/>
      <c r="BJ430" s="306"/>
      <c r="BK430" s="306"/>
      <c r="BL430" s="306"/>
      <c r="BM430" s="306"/>
      <c r="BN430" s="306"/>
      <c r="BO430" s="306"/>
      <c r="BP430" s="306"/>
      <c r="BQ430" s="306"/>
      <c r="BR430" s="306"/>
      <c r="BS430" s="306"/>
      <c r="BT430" s="306"/>
      <c r="BU430" s="306"/>
      <c r="BV430" s="306"/>
      <c r="BW430" s="306"/>
      <c r="BX430" s="306"/>
      <c r="BY430" s="306"/>
      <c r="BZ430" s="306"/>
      <c r="CA430" s="306"/>
      <c r="CB430" s="306"/>
      <c r="CC430" s="306"/>
      <c r="CD430" s="306"/>
      <c r="CE430" s="306"/>
      <c r="CF430" s="306"/>
      <c r="CG430" s="306"/>
      <c r="CH430" s="306"/>
      <c r="CI430" s="306"/>
      <c r="CJ430" s="306"/>
      <c r="CK430" s="306"/>
      <c r="CL430" s="306"/>
      <c r="CM430" s="306"/>
      <c r="CN430" s="306"/>
      <c r="CO430" s="306"/>
      <c r="CP430" s="306"/>
      <c r="CQ430" s="306"/>
      <c r="CR430" s="306"/>
      <c r="CS430" s="306"/>
      <c r="CT430" s="306"/>
      <c r="CU430" s="306"/>
      <c r="CV430" s="306"/>
      <c r="CW430" s="306"/>
      <c r="CX430" s="306"/>
      <c r="CY430" s="306"/>
      <c r="CZ430" s="306"/>
      <c r="DA430" s="306"/>
      <c r="DB430" s="306"/>
      <c r="DC430" s="306"/>
      <c r="DD430" s="306"/>
      <c r="DE430" s="306"/>
      <c r="DF430" s="306"/>
      <c r="DG430" s="306"/>
      <c r="DH430" s="306"/>
      <c r="DI430" s="306"/>
      <c r="DJ430" s="306"/>
      <c r="DK430" s="306"/>
      <c r="DL430" s="306"/>
      <c r="DM430" s="306"/>
      <c r="DN430" s="306"/>
      <c r="DO430" s="306"/>
      <c r="DP430" s="306"/>
      <c r="DQ430" s="306"/>
      <c r="DR430" s="306"/>
      <c r="DS430" s="306"/>
      <c r="DT430" s="306"/>
      <c r="DU430" s="306"/>
      <c r="DV430" s="306"/>
      <c r="DW430" s="306"/>
      <c r="DX430" s="306"/>
      <c r="DY430" s="306"/>
      <c r="DZ430" s="306"/>
      <c r="EA430" s="306"/>
      <c r="EB430" s="306"/>
      <c r="EC430" s="306"/>
      <c r="ED430" s="306"/>
      <c r="EE430" s="306"/>
      <c r="EF430" s="306"/>
      <c r="EG430" s="306"/>
      <c r="EH430" s="306"/>
      <c r="EI430" s="306"/>
      <c r="EJ430" s="306"/>
      <c r="EK430" s="306"/>
      <c r="EL430" s="306"/>
      <c r="EM430" s="306"/>
      <c r="EN430" s="306"/>
      <c r="EO430" s="306"/>
      <c r="EP430" s="306"/>
      <c r="EQ430" s="306"/>
      <c r="ER430" s="306"/>
      <c r="ES430" s="306"/>
      <c r="ET430" s="306"/>
      <c r="EU430" s="306"/>
      <c r="EV430" s="306"/>
      <c r="EW430" s="306"/>
      <c r="EX430" s="306"/>
      <c r="EY430" s="306"/>
      <c r="EZ430" s="306"/>
      <c r="FA430" s="306"/>
      <c r="FB430" s="306"/>
      <c r="FC430" s="306"/>
      <c r="FD430" s="306"/>
      <c r="FE430" s="306"/>
      <c r="FF430" s="306"/>
      <c r="FG430" s="306"/>
      <c r="FH430" s="306"/>
      <c r="FI430" s="306"/>
      <c r="FJ430" s="306"/>
      <c r="FK430" s="306"/>
      <c r="FL430" s="306"/>
      <c r="FM430" s="306"/>
      <c r="FN430" s="306"/>
      <c r="FO430" s="306"/>
      <c r="FP430" s="306"/>
      <c r="FQ430" s="306"/>
      <c r="FR430" s="306"/>
      <c r="FS430" s="306"/>
      <c r="FT430" s="306"/>
      <c r="FU430" s="306"/>
      <c r="FV430" s="306"/>
      <c r="FW430" s="306"/>
      <c r="FX430" s="306"/>
      <c r="FY430" s="306"/>
      <c r="FZ430" s="306"/>
      <c r="GA430" s="306"/>
      <c r="GB430" s="306"/>
      <c r="GC430" s="306"/>
      <c r="GD430" s="306"/>
      <c r="GE430" s="306"/>
      <c r="GF430" s="306"/>
      <c r="GG430" s="306"/>
      <c r="GH430" s="306"/>
      <c r="GI430" s="306"/>
      <c r="GJ430" s="306"/>
      <c r="GK430" s="306"/>
      <c r="GL430" s="306"/>
      <c r="GM430" s="306"/>
      <c r="GN430" s="306"/>
      <c r="GO430" s="306"/>
      <c r="GP430" s="306"/>
      <c r="GQ430" s="306"/>
      <c r="GR430" s="306"/>
      <c r="GS430" s="306"/>
      <c r="GT430" s="306"/>
      <c r="GU430" s="306"/>
      <c r="GV430" s="306"/>
      <c r="GW430" s="306"/>
      <c r="GX430" s="306"/>
      <c r="GY430" s="306"/>
      <c r="GZ430" s="306"/>
      <c r="HA430" s="306"/>
      <c r="HB430" s="306"/>
      <c r="HC430" s="306"/>
      <c r="HD430" s="306"/>
      <c r="HE430" s="306"/>
      <c r="HF430" s="306"/>
      <c r="HG430" s="306"/>
      <c r="HH430" s="306"/>
      <c r="HI430" s="306"/>
      <c r="HJ430" s="306"/>
      <c r="HK430" s="306"/>
      <c r="HL430" s="306"/>
      <c r="HM430" s="306"/>
      <c r="HN430" s="306"/>
      <c r="HO430" s="306"/>
      <c r="HP430" s="306"/>
      <c r="HQ430" s="306"/>
      <c r="HR430" s="306"/>
      <c r="HS430" s="306"/>
      <c r="HT430" s="306"/>
      <c r="HU430" s="306"/>
      <c r="HV430" s="306"/>
      <c r="HW430" s="306"/>
      <c r="HX430" s="306"/>
      <c r="HY430" s="306"/>
      <c r="HZ430" s="306"/>
      <c r="IA430" s="306"/>
      <c r="IB430" s="306"/>
      <c r="IC430" s="306"/>
      <c r="ID430" s="306"/>
      <c r="IE430" s="306"/>
      <c r="IF430" s="306"/>
      <c r="IG430" s="306"/>
      <c r="IH430" s="306"/>
    </row>
    <row r="431" spans="1:242" s="219" customFormat="1" ht="15" customHeight="1" x14ac:dyDescent="0.3">
      <c r="A431" s="174">
        <v>8.06</v>
      </c>
      <c r="B431" s="231"/>
      <c r="C431" s="232" t="e">
        <f>VLOOKUP(BD.PD8[[#This Row],[Pos]],[18]!PPto[#Data],3,FALSE)</f>
        <v>#REF!</v>
      </c>
      <c r="D431" s="174" t="s">
        <v>23</v>
      </c>
      <c r="E431" s="305" t="str">
        <f>IF(BD.PD8[[#This Row],[.]]="*",VLOOKUP(BD.PD8[[#This Row],[Pos]],[18]Presupuesto!A:H,7,FALSE),"")</f>
        <v/>
      </c>
      <c r="F431" s="234" t="s">
        <v>678</v>
      </c>
      <c r="G431" s="174"/>
      <c r="H431" s="174"/>
      <c r="I431" s="174" t="s">
        <v>1326</v>
      </c>
      <c r="J431" s="382">
        <v>6</v>
      </c>
      <c r="K431" s="174" t="s">
        <v>260</v>
      </c>
      <c r="L431" s="383">
        <f>IF(BD.PD8[[#This Row],[Mon]]="DOP",1,HLOOKUP(BD.PD8[[#This Row],[Mon]],Data!$J$1:$K$2,2,FALSE))</f>
        <v>1</v>
      </c>
      <c r="M431" s="384">
        <v>2300</v>
      </c>
      <c r="N431" s="243">
        <f>BD.PD8[[#This Row],[Cant.]]*BD.PD8[[#This Row],[ Tasa ]]*BD.PD8[[#This Row],[ Precio Und.]]</f>
        <v>13800</v>
      </c>
      <c r="O431" s="386">
        <v>0</v>
      </c>
      <c r="P431" s="243">
        <f>IF(BD.PD8[[#This Row],[Liquid. '[%']]]&lt;&gt;0,(BD.PD8[[#This Row],[Valor Neto '[DOP']]]*BD.PD8[[#This Row],[Liquid. '[%']]])+BD.PD8[[#This Row],[Valor Neto '[DOP']]],BD.PD8[[#This Row],[Valor Neto '[DOP']]])</f>
        <v>13800</v>
      </c>
      <c r="Q431" s="243">
        <f>BD.PD8[[#This Row],[Ppto. Orden Interna '[DOP']]]/HLOOKUP("USD",Data!$J$1:$K$2,2,FALSE)</f>
        <v>212.30769230769232</v>
      </c>
      <c r="R431" s="381" t="s">
        <v>679</v>
      </c>
      <c r="S431" s="387"/>
      <c r="T431" s="387"/>
      <c r="U431" s="492" t="s">
        <v>542</v>
      </c>
      <c r="V431" s="493">
        <v>801673</v>
      </c>
      <c r="W431" s="494" t="s">
        <v>658</v>
      </c>
      <c r="X431" s="495">
        <v>16</v>
      </c>
      <c r="Y431" s="388">
        <v>1</v>
      </c>
      <c r="Z431" s="243">
        <f>BD.PD8[[#This Row],[Av.P1 '[%']]]*BD.PD8[[#This Row],[Ppto. Orden Interna '[DOP']]]</f>
        <v>13800</v>
      </c>
      <c r="AA431" s="249"/>
      <c r="AB431" s="389"/>
      <c r="AC431" s="243">
        <f>BD.PD8[[#This Row],[Av.P2 '[%']]]*BD.PD8[[#This Row],[Ppto. Orden Interna '[DOP']]]</f>
        <v>0</v>
      </c>
      <c r="AD431" s="249"/>
      <c r="AE431" s="389"/>
      <c r="AF431" s="243">
        <f>BD.PD8[[#This Row],[Av.P3 '[%']]]*BD.PD8[[#This Row],[Ppto. Orden Interna '[DOP']]]</f>
        <v>0</v>
      </c>
      <c r="AG431" s="243"/>
      <c r="AH431" s="243"/>
      <c r="AI431" s="243"/>
      <c r="AJ431" s="243"/>
      <c r="AK431" s="243"/>
      <c r="AL431" s="243"/>
      <c r="AM431" s="496">
        <f>BD.PD8[[#This Row],[Pago 3]]+BD.PD8[[#This Row],[Pago 2]]+BD.PD8[[#This Row],[Pago 1]]</f>
        <v>13800</v>
      </c>
      <c r="AN431" s="308" t="s">
        <v>244</v>
      </c>
      <c r="AO431" s="308" t="s">
        <v>245</v>
      </c>
      <c r="AP431" s="308" t="s">
        <v>246</v>
      </c>
      <c r="AQ431" s="308" t="s">
        <v>247</v>
      </c>
      <c r="AR431" s="308">
        <v>594</v>
      </c>
      <c r="AS431" s="308" t="s">
        <v>248</v>
      </c>
      <c r="AT431" s="249" t="s">
        <v>1356</v>
      </c>
      <c r="AU431" s="306"/>
      <c r="AV431" s="306"/>
      <c r="AW431" s="306"/>
      <c r="AX431" s="306"/>
      <c r="AY431" s="306"/>
      <c r="AZ431" s="306"/>
      <c r="BA431" s="306"/>
      <c r="BB431" s="306"/>
      <c r="BC431" s="306"/>
      <c r="BD431" s="306"/>
      <c r="BE431" s="306"/>
      <c r="BF431" s="306"/>
      <c r="BG431" s="306"/>
      <c r="BH431" s="306"/>
      <c r="BI431" s="306"/>
      <c r="BJ431" s="306"/>
      <c r="BK431" s="306"/>
      <c r="BL431" s="306"/>
      <c r="BM431" s="306"/>
      <c r="BN431" s="306"/>
      <c r="BO431" s="306"/>
      <c r="BP431" s="306"/>
      <c r="BQ431" s="306"/>
      <c r="BR431" s="306"/>
      <c r="BS431" s="306"/>
      <c r="BT431" s="306"/>
      <c r="BU431" s="306"/>
      <c r="BV431" s="306"/>
      <c r="BW431" s="306"/>
      <c r="BX431" s="306"/>
      <c r="BY431" s="306"/>
      <c r="BZ431" s="306"/>
      <c r="CA431" s="306"/>
      <c r="CB431" s="306"/>
      <c r="CC431" s="306"/>
      <c r="CD431" s="306"/>
      <c r="CE431" s="306"/>
      <c r="CF431" s="306"/>
      <c r="CG431" s="306"/>
      <c r="CH431" s="306"/>
      <c r="CI431" s="306"/>
      <c r="CJ431" s="306"/>
      <c r="CK431" s="306"/>
      <c r="CL431" s="306"/>
      <c r="CM431" s="306"/>
      <c r="CN431" s="306"/>
      <c r="CO431" s="306"/>
      <c r="CP431" s="306"/>
      <c r="CQ431" s="306"/>
      <c r="CR431" s="306"/>
      <c r="CS431" s="306"/>
      <c r="CT431" s="306"/>
      <c r="CU431" s="306"/>
      <c r="CV431" s="306"/>
      <c r="CW431" s="306"/>
      <c r="CX431" s="306"/>
      <c r="CY431" s="306"/>
      <c r="CZ431" s="306"/>
      <c r="DA431" s="306"/>
      <c r="DB431" s="306"/>
      <c r="DC431" s="306"/>
      <c r="DD431" s="306"/>
      <c r="DE431" s="306"/>
      <c r="DF431" s="306"/>
      <c r="DG431" s="306"/>
      <c r="DH431" s="306"/>
      <c r="DI431" s="306"/>
      <c r="DJ431" s="306"/>
      <c r="DK431" s="306"/>
      <c r="DL431" s="306"/>
      <c r="DM431" s="306"/>
      <c r="DN431" s="306"/>
      <c r="DO431" s="306"/>
      <c r="DP431" s="306"/>
      <c r="DQ431" s="306"/>
      <c r="DR431" s="306"/>
      <c r="DS431" s="306"/>
      <c r="DT431" s="306"/>
      <c r="DU431" s="306"/>
      <c r="DV431" s="306"/>
      <c r="DW431" s="306"/>
      <c r="DX431" s="306"/>
      <c r="DY431" s="306"/>
      <c r="DZ431" s="306"/>
      <c r="EA431" s="306"/>
      <c r="EB431" s="306"/>
      <c r="EC431" s="306"/>
      <c r="ED431" s="306"/>
      <c r="EE431" s="306"/>
      <c r="EF431" s="306"/>
      <c r="EG431" s="306"/>
      <c r="EH431" s="306"/>
      <c r="EI431" s="306"/>
      <c r="EJ431" s="306"/>
      <c r="EK431" s="306"/>
      <c r="EL431" s="306"/>
      <c r="EM431" s="306"/>
      <c r="EN431" s="306"/>
      <c r="EO431" s="306"/>
      <c r="EP431" s="306"/>
      <c r="EQ431" s="306"/>
      <c r="ER431" s="306"/>
      <c r="ES431" s="306"/>
      <c r="ET431" s="306"/>
      <c r="EU431" s="306"/>
      <c r="EV431" s="306"/>
      <c r="EW431" s="306"/>
      <c r="EX431" s="306"/>
      <c r="EY431" s="306"/>
      <c r="EZ431" s="306"/>
      <c r="FA431" s="306"/>
      <c r="FB431" s="306"/>
      <c r="FC431" s="306"/>
      <c r="FD431" s="306"/>
      <c r="FE431" s="306"/>
      <c r="FF431" s="306"/>
      <c r="FG431" s="306"/>
      <c r="FH431" s="306"/>
      <c r="FI431" s="306"/>
      <c r="FJ431" s="306"/>
      <c r="FK431" s="306"/>
      <c r="FL431" s="306"/>
      <c r="FM431" s="306"/>
      <c r="FN431" s="306"/>
      <c r="FO431" s="306"/>
      <c r="FP431" s="306"/>
      <c r="FQ431" s="306"/>
      <c r="FR431" s="306"/>
      <c r="FS431" s="306"/>
      <c r="FT431" s="306"/>
      <c r="FU431" s="306"/>
      <c r="FV431" s="306"/>
      <c r="FW431" s="306"/>
      <c r="FX431" s="306"/>
      <c r="FY431" s="306"/>
      <c r="FZ431" s="306"/>
      <c r="GA431" s="306"/>
      <c r="GB431" s="306"/>
      <c r="GC431" s="306"/>
      <c r="GD431" s="306"/>
      <c r="GE431" s="306"/>
      <c r="GF431" s="306"/>
      <c r="GG431" s="306"/>
      <c r="GH431" s="306"/>
      <c r="GI431" s="306"/>
      <c r="GJ431" s="306"/>
      <c r="GK431" s="306"/>
      <c r="GL431" s="306"/>
      <c r="GM431" s="306"/>
      <c r="GN431" s="306"/>
      <c r="GO431" s="306"/>
      <c r="GP431" s="306"/>
      <c r="GQ431" s="306"/>
      <c r="GR431" s="306"/>
      <c r="GS431" s="306"/>
      <c r="GT431" s="306"/>
      <c r="GU431" s="306"/>
      <c r="GV431" s="306"/>
      <c r="GW431" s="306"/>
      <c r="GX431" s="306"/>
      <c r="GY431" s="306"/>
      <c r="GZ431" s="306"/>
      <c r="HA431" s="306"/>
      <c r="HB431" s="306"/>
      <c r="HC431" s="306"/>
      <c r="HD431" s="306"/>
      <c r="HE431" s="306"/>
      <c r="HF431" s="306"/>
      <c r="HG431" s="306"/>
      <c r="HH431" s="306"/>
      <c r="HI431" s="306"/>
      <c r="HJ431" s="306"/>
      <c r="HK431" s="306"/>
      <c r="HL431" s="306"/>
      <c r="HM431" s="306"/>
      <c r="HN431" s="306"/>
      <c r="HO431" s="306"/>
      <c r="HP431" s="306"/>
      <c r="HQ431" s="306"/>
      <c r="HR431" s="306"/>
      <c r="HS431" s="306"/>
      <c r="HT431" s="306"/>
      <c r="HU431" s="306"/>
      <c r="HV431" s="306"/>
      <c r="HW431" s="306"/>
      <c r="HX431" s="306"/>
      <c r="HY431" s="306"/>
      <c r="HZ431" s="306"/>
      <c r="IA431" s="306"/>
      <c r="IB431" s="306"/>
      <c r="IC431" s="306"/>
      <c r="ID431" s="306"/>
      <c r="IE431" s="306"/>
      <c r="IF431" s="306"/>
      <c r="IG431" s="306"/>
      <c r="IH431" s="306"/>
    </row>
    <row r="432" spans="1:242" s="219" customFormat="1" ht="15" customHeight="1" x14ac:dyDescent="0.3">
      <c r="A432" s="174">
        <v>8.06</v>
      </c>
      <c r="B432" s="231"/>
      <c r="C432" s="232" t="e">
        <f>VLOOKUP(BD.PD8[[#This Row],[Pos]],[18]!PPto[#Data],3,FALSE)</f>
        <v>#REF!</v>
      </c>
      <c r="D432" s="174" t="s">
        <v>23</v>
      </c>
      <c r="E432" s="305" t="str">
        <f>IF(BD.PD8[[#This Row],[.]]="*",VLOOKUP(BD.PD8[[#This Row],[Pos]],[18]Presupuesto!A:H,7,FALSE),"")</f>
        <v/>
      </c>
      <c r="F432" s="234" t="s">
        <v>680</v>
      </c>
      <c r="G432" s="174"/>
      <c r="H432" s="174"/>
      <c r="I432" s="174" t="s">
        <v>1326</v>
      </c>
      <c r="J432" s="382">
        <v>2</v>
      </c>
      <c r="K432" s="174" t="s">
        <v>260</v>
      </c>
      <c r="L432" s="383">
        <f>IF(BD.PD8[[#This Row],[Mon]]="DOP",1,HLOOKUP(BD.PD8[[#This Row],[Mon]],Data!$J$1:$K$2,2,FALSE))</f>
        <v>1</v>
      </c>
      <c r="M432" s="384">
        <v>7240.68</v>
      </c>
      <c r="N432" s="243">
        <f>BD.PD8[[#This Row],[Cant.]]*BD.PD8[[#This Row],[ Tasa ]]*BD.PD8[[#This Row],[ Precio Und.]]</f>
        <v>14481.36</v>
      </c>
      <c r="O432" s="386">
        <v>0</v>
      </c>
      <c r="P432" s="243">
        <f>IF(BD.PD8[[#This Row],[Liquid. '[%']]]&lt;&gt;0,(BD.PD8[[#This Row],[Valor Neto '[DOP']]]*BD.PD8[[#This Row],[Liquid. '[%']]])+BD.PD8[[#This Row],[Valor Neto '[DOP']]],BD.PD8[[#This Row],[Valor Neto '[DOP']]])</f>
        <v>14481.36</v>
      </c>
      <c r="Q432" s="243">
        <f>BD.PD8[[#This Row],[Ppto. Orden Interna '[DOP']]]/HLOOKUP("USD",Data!$J$1:$K$2,2,FALSE)</f>
        <v>222.79015384615386</v>
      </c>
      <c r="R432" s="381" t="s">
        <v>679</v>
      </c>
      <c r="S432" s="387"/>
      <c r="T432" s="387"/>
      <c r="U432" s="492" t="s">
        <v>542</v>
      </c>
      <c r="V432" s="493">
        <v>801673</v>
      </c>
      <c r="W432" s="494" t="s">
        <v>658</v>
      </c>
      <c r="X432" s="495">
        <v>16</v>
      </c>
      <c r="Y432" s="388">
        <v>1</v>
      </c>
      <c r="Z432" s="243">
        <f>BD.PD8[[#This Row],[Av.P1 '[%']]]*BD.PD8[[#This Row],[Ppto. Orden Interna '[DOP']]]</f>
        <v>14481.36</v>
      </c>
      <c r="AA432" s="249"/>
      <c r="AB432" s="389"/>
      <c r="AC432" s="243">
        <f>BD.PD8[[#This Row],[Av.P2 '[%']]]*BD.PD8[[#This Row],[Ppto. Orden Interna '[DOP']]]</f>
        <v>0</v>
      </c>
      <c r="AD432" s="249"/>
      <c r="AE432" s="389"/>
      <c r="AF432" s="243">
        <f>BD.PD8[[#This Row],[Av.P3 '[%']]]*BD.PD8[[#This Row],[Ppto. Orden Interna '[DOP']]]</f>
        <v>0</v>
      </c>
      <c r="AG432" s="243"/>
      <c r="AH432" s="243"/>
      <c r="AI432" s="243"/>
      <c r="AJ432" s="243"/>
      <c r="AK432" s="243"/>
      <c r="AL432" s="243"/>
      <c r="AM432" s="496">
        <f>BD.PD8[[#This Row],[Pago 3]]+BD.PD8[[#This Row],[Pago 2]]+BD.PD8[[#This Row],[Pago 1]]</f>
        <v>14481.36</v>
      </c>
      <c r="AN432" s="308" t="s">
        <v>244</v>
      </c>
      <c r="AO432" s="308" t="s">
        <v>245</v>
      </c>
      <c r="AP432" s="308" t="s">
        <v>246</v>
      </c>
      <c r="AQ432" s="308" t="s">
        <v>247</v>
      </c>
      <c r="AR432" s="308">
        <v>594</v>
      </c>
      <c r="AS432" s="308" t="s">
        <v>248</v>
      </c>
      <c r="AT432" s="249" t="s">
        <v>1356</v>
      </c>
      <c r="AU432" s="306"/>
      <c r="AV432" s="306"/>
      <c r="AW432" s="306"/>
      <c r="AX432" s="306"/>
      <c r="AY432" s="306"/>
      <c r="AZ432" s="306"/>
      <c r="BA432" s="306"/>
      <c r="BB432" s="306"/>
      <c r="BC432" s="306"/>
      <c r="BD432" s="306"/>
      <c r="BE432" s="306"/>
      <c r="BF432" s="306"/>
      <c r="BG432" s="306"/>
      <c r="BH432" s="306"/>
      <c r="BI432" s="306"/>
      <c r="BJ432" s="306"/>
      <c r="BK432" s="306"/>
      <c r="BL432" s="306"/>
      <c r="BM432" s="306"/>
      <c r="BN432" s="306"/>
      <c r="BO432" s="306"/>
      <c r="BP432" s="306"/>
      <c r="BQ432" s="306"/>
      <c r="BR432" s="306"/>
      <c r="BS432" s="306"/>
      <c r="BT432" s="306"/>
      <c r="BU432" s="306"/>
      <c r="BV432" s="306"/>
      <c r="BW432" s="306"/>
      <c r="BX432" s="306"/>
      <c r="BY432" s="306"/>
      <c r="BZ432" s="306"/>
      <c r="CA432" s="306"/>
      <c r="CB432" s="306"/>
      <c r="CC432" s="306"/>
      <c r="CD432" s="306"/>
      <c r="CE432" s="306"/>
      <c r="CF432" s="306"/>
      <c r="CG432" s="306"/>
      <c r="CH432" s="306"/>
      <c r="CI432" s="306"/>
      <c r="CJ432" s="306"/>
      <c r="CK432" s="306"/>
      <c r="CL432" s="306"/>
      <c r="CM432" s="306"/>
      <c r="CN432" s="306"/>
      <c r="CO432" s="306"/>
      <c r="CP432" s="306"/>
      <c r="CQ432" s="306"/>
      <c r="CR432" s="306"/>
      <c r="CS432" s="306"/>
      <c r="CT432" s="306"/>
      <c r="CU432" s="306"/>
      <c r="CV432" s="306"/>
      <c r="CW432" s="306"/>
      <c r="CX432" s="306"/>
      <c r="CY432" s="306"/>
      <c r="CZ432" s="306"/>
      <c r="DA432" s="306"/>
      <c r="DB432" s="306"/>
      <c r="DC432" s="306"/>
      <c r="DD432" s="306"/>
      <c r="DE432" s="306"/>
      <c r="DF432" s="306"/>
      <c r="DG432" s="306"/>
      <c r="DH432" s="306"/>
      <c r="DI432" s="306"/>
      <c r="DJ432" s="306"/>
      <c r="DK432" s="306"/>
      <c r="DL432" s="306"/>
      <c r="DM432" s="306"/>
      <c r="DN432" s="306"/>
      <c r="DO432" s="306"/>
      <c r="DP432" s="306"/>
      <c r="DQ432" s="306"/>
      <c r="DR432" s="306"/>
      <c r="DS432" s="306"/>
      <c r="DT432" s="306"/>
      <c r="DU432" s="306"/>
      <c r="DV432" s="306"/>
      <c r="DW432" s="306"/>
      <c r="DX432" s="306"/>
      <c r="DY432" s="306"/>
      <c r="DZ432" s="306"/>
      <c r="EA432" s="306"/>
      <c r="EB432" s="306"/>
      <c r="EC432" s="306"/>
      <c r="ED432" s="306"/>
      <c r="EE432" s="306"/>
      <c r="EF432" s="306"/>
      <c r="EG432" s="306"/>
      <c r="EH432" s="306"/>
      <c r="EI432" s="306"/>
      <c r="EJ432" s="306"/>
      <c r="EK432" s="306"/>
      <c r="EL432" s="306"/>
      <c r="EM432" s="306"/>
      <c r="EN432" s="306"/>
      <c r="EO432" s="306"/>
      <c r="EP432" s="306"/>
      <c r="EQ432" s="306"/>
      <c r="ER432" s="306"/>
      <c r="ES432" s="306"/>
      <c r="ET432" s="306"/>
      <c r="EU432" s="306"/>
      <c r="EV432" s="306"/>
      <c r="EW432" s="306"/>
      <c r="EX432" s="306"/>
      <c r="EY432" s="306"/>
      <c r="EZ432" s="306"/>
      <c r="FA432" s="306"/>
      <c r="FB432" s="306"/>
      <c r="FC432" s="306"/>
      <c r="FD432" s="306"/>
      <c r="FE432" s="306"/>
      <c r="FF432" s="306"/>
      <c r="FG432" s="306"/>
      <c r="FH432" s="306"/>
      <c r="FI432" s="306"/>
      <c r="FJ432" s="306"/>
      <c r="FK432" s="306"/>
      <c r="FL432" s="306"/>
      <c r="FM432" s="306"/>
      <c r="FN432" s="306"/>
      <c r="FO432" s="306"/>
      <c r="FP432" s="306"/>
      <c r="FQ432" s="306"/>
      <c r="FR432" s="306"/>
      <c r="FS432" s="306"/>
      <c r="FT432" s="306"/>
      <c r="FU432" s="306"/>
      <c r="FV432" s="306"/>
      <c r="FW432" s="306"/>
      <c r="FX432" s="306"/>
      <c r="FY432" s="306"/>
      <c r="FZ432" s="306"/>
      <c r="GA432" s="306"/>
      <c r="GB432" s="306"/>
      <c r="GC432" s="306"/>
      <c r="GD432" s="306"/>
      <c r="GE432" s="306"/>
      <c r="GF432" s="306"/>
      <c r="GG432" s="306"/>
      <c r="GH432" s="306"/>
      <c r="GI432" s="306"/>
      <c r="GJ432" s="306"/>
      <c r="GK432" s="306"/>
      <c r="GL432" s="306"/>
      <c r="GM432" s="306"/>
      <c r="GN432" s="306"/>
      <c r="GO432" s="306"/>
      <c r="GP432" s="306"/>
      <c r="GQ432" s="306"/>
      <c r="GR432" s="306"/>
      <c r="GS432" s="306"/>
      <c r="GT432" s="306"/>
      <c r="GU432" s="306"/>
      <c r="GV432" s="306"/>
      <c r="GW432" s="306"/>
      <c r="GX432" s="306"/>
      <c r="GY432" s="306"/>
      <c r="GZ432" s="306"/>
      <c r="HA432" s="306"/>
      <c r="HB432" s="306"/>
      <c r="HC432" s="306"/>
      <c r="HD432" s="306"/>
      <c r="HE432" s="306"/>
      <c r="HF432" s="306"/>
      <c r="HG432" s="306"/>
      <c r="HH432" s="306"/>
      <c r="HI432" s="306"/>
      <c r="HJ432" s="306"/>
      <c r="HK432" s="306"/>
      <c r="HL432" s="306"/>
      <c r="HM432" s="306"/>
      <c r="HN432" s="306"/>
      <c r="HO432" s="306"/>
      <c r="HP432" s="306"/>
      <c r="HQ432" s="306"/>
      <c r="HR432" s="306"/>
      <c r="HS432" s="306"/>
      <c r="HT432" s="306"/>
      <c r="HU432" s="306"/>
      <c r="HV432" s="306"/>
      <c r="HW432" s="306"/>
      <c r="HX432" s="306"/>
      <c r="HY432" s="306"/>
      <c r="HZ432" s="306"/>
      <c r="IA432" s="306"/>
      <c r="IB432" s="306"/>
      <c r="IC432" s="306"/>
      <c r="ID432" s="306"/>
      <c r="IE432" s="306"/>
      <c r="IF432" s="306"/>
      <c r="IG432" s="306"/>
      <c r="IH432" s="306"/>
    </row>
    <row r="433" spans="1:242" s="219" customFormat="1" ht="15" customHeight="1" x14ac:dyDescent="0.3">
      <c r="A433" s="174">
        <v>8.06</v>
      </c>
      <c r="B433" s="231"/>
      <c r="C433" s="232" t="e">
        <f>VLOOKUP(BD.PD8[[#This Row],[Pos]],[18]!PPto[#Data],3,FALSE)</f>
        <v>#REF!</v>
      </c>
      <c r="D433" s="174" t="s">
        <v>23</v>
      </c>
      <c r="E433" s="305" t="str">
        <f>IF(BD.PD8[[#This Row],[.]]="*",VLOOKUP(BD.PD8[[#This Row],[Pos]],[18]Presupuesto!A:H,7,FALSE),"")</f>
        <v/>
      </c>
      <c r="F433" s="234" t="s">
        <v>681</v>
      </c>
      <c r="G433" s="174"/>
      <c r="H433" s="174"/>
      <c r="I433" s="174" t="s">
        <v>1326</v>
      </c>
      <c r="J433" s="382">
        <v>25</v>
      </c>
      <c r="K433" s="174" t="s">
        <v>260</v>
      </c>
      <c r="L433" s="383">
        <f>IF(BD.PD8[[#This Row],[Mon]]="DOP",1,HLOOKUP(BD.PD8[[#This Row],[Mon]],Data!$J$1:$K$2,2,FALSE))</f>
        <v>1</v>
      </c>
      <c r="M433" s="384">
        <v>612.78839999999991</v>
      </c>
      <c r="N433" s="243">
        <f>BD.PD8[[#This Row],[Cant.]]*BD.PD8[[#This Row],[ Tasa ]]*BD.PD8[[#This Row],[ Precio Und.]]</f>
        <v>15319.709999999997</v>
      </c>
      <c r="O433" s="386">
        <v>0</v>
      </c>
      <c r="P433" s="243">
        <f>IF(BD.PD8[[#This Row],[Liquid. '[%']]]&lt;&gt;0,(BD.PD8[[#This Row],[Valor Neto '[DOP']]]*BD.PD8[[#This Row],[Liquid. '[%']]])+BD.PD8[[#This Row],[Valor Neto '[DOP']]],BD.PD8[[#This Row],[Valor Neto '[DOP']]])</f>
        <v>15319.709999999997</v>
      </c>
      <c r="Q433" s="243">
        <f>BD.PD8[[#This Row],[Ppto. Orden Interna '[DOP']]]/HLOOKUP("USD",Data!$J$1:$K$2,2,FALSE)</f>
        <v>235.68784615384612</v>
      </c>
      <c r="R433" s="381" t="s">
        <v>682</v>
      </c>
      <c r="S433" s="387"/>
      <c r="T433" s="387"/>
      <c r="U433" s="492" t="s">
        <v>542</v>
      </c>
      <c r="V433" s="493">
        <v>801673</v>
      </c>
      <c r="W433" s="494" t="s">
        <v>279</v>
      </c>
      <c r="X433" s="495">
        <v>16</v>
      </c>
      <c r="Y433" s="388">
        <v>1</v>
      </c>
      <c r="Z433" s="243">
        <f>BD.PD8[[#This Row],[Av.P1 '[%']]]*BD.PD8[[#This Row],[Ppto. Orden Interna '[DOP']]]</f>
        <v>15319.709999999997</v>
      </c>
      <c r="AA433" s="249"/>
      <c r="AB433" s="389"/>
      <c r="AC433" s="243">
        <f>BD.PD8[[#This Row],[Av.P2 '[%']]]*BD.PD8[[#This Row],[Ppto. Orden Interna '[DOP']]]</f>
        <v>0</v>
      </c>
      <c r="AD433" s="249"/>
      <c r="AE433" s="389"/>
      <c r="AF433" s="243">
        <f>BD.PD8[[#This Row],[Av.P3 '[%']]]*BD.PD8[[#This Row],[Ppto. Orden Interna '[DOP']]]</f>
        <v>0</v>
      </c>
      <c r="AG433" s="243"/>
      <c r="AH433" s="243"/>
      <c r="AI433" s="243"/>
      <c r="AJ433" s="243"/>
      <c r="AK433" s="243"/>
      <c r="AL433" s="243"/>
      <c r="AM433" s="496">
        <f>BD.PD8[[#This Row],[Pago 3]]+BD.PD8[[#This Row],[Pago 2]]+BD.PD8[[#This Row],[Pago 1]]</f>
        <v>15319.709999999997</v>
      </c>
      <c r="AN433" s="308" t="s">
        <v>244</v>
      </c>
      <c r="AO433" s="308" t="s">
        <v>245</v>
      </c>
      <c r="AP433" s="308" t="s">
        <v>246</v>
      </c>
      <c r="AQ433" s="308" t="s">
        <v>247</v>
      </c>
      <c r="AR433" s="308">
        <v>594</v>
      </c>
      <c r="AS433" s="308" t="s">
        <v>248</v>
      </c>
      <c r="AT433" s="249" t="s">
        <v>1356</v>
      </c>
      <c r="AU433" s="306"/>
      <c r="AV433" s="306"/>
      <c r="AW433" s="306"/>
      <c r="AX433" s="306"/>
      <c r="AY433" s="306"/>
      <c r="AZ433" s="306"/>
      <c r="BA433" s="306"/>
      <c r="BB433" s="306"/>
      <c r="BC433" s="306"/>
      <c r="BD433" s="306"/>
      <c r="BE433" s="306"/>
      <c r="BF433" s="306"/>
      <c r="BG433" s="306"/>
      <c r="BH433" s="306"/>
      <c r="BI433" s="306"/>
      <c r="BJ433" s="306"/>
      <c r="BK433" s="306"/>
      <c r="BL433" s="306"/>
      <c r="BM433" s="306"/>
      <c r="BN433" s="306"/>
      <c r="BO433" s="306"/>
      <c r="BP433" s="306"/>
      <c r="BQ433" s="306"/>
      <c r="BR433" s="306"/>
      <c r="BS433" s="306"/>
      <c r="BT433" s="306"/>
      <c r="BU433" s="306"/>
      <c r="BV433" s="306"/>
      <c r="BW433" s="306"/>
      <c r="BX433" s="306"/>
      <c r="BY433" s="306"/>
      <c r="BZ433" s="306"/>
      <c r="CA433" s="306"/>
      <c r="CB433" s="306"/>
      <c r="CC433" s="306"/>
      <c r="CD433" s="306"/>
      <c r="CE433" s="306"/>
      <c r="CF433" s="306"/>
      <c r="CG433" s="306"/>
      <c r="CH433" s="306"/>
      <c r="CI433" s="306"/>
      <c r="CJ433" s="306"/>
      <c r="CK433" s="306"/>
      <c r="CL433" s="306"/>
      <c r="CM433" s="306"/>
      <c r="CN433" s="306"/>
      <c r="CO433" s="306"/>
      <c r="CP433" s="306"/>
      <c r="CQ433" s="306"/>
      <c r="CR433" s="306"/>
      <c r="CS433" s="306"/>
      <c r="CT433" s="306"/>
      <c r="CU433" s="306"/>
      <c r="CV433" s="306"/>
      <c r="CW433" s="306"/>
      <c r="CX433" s="306"/>
      <c r="CY433" s="306"/>
      <c r="CZ433" s="306"/>
      <c r="DA433" s="306"/>
      <c r="DB433" s="306"/>
      <c r="DC433" s="306"/>
      <c r="DD433" s="306"/>
      <c r="DE433" s="306"/>
      <c r="DF433" s="306"/>
      <c r="DG433" s="306"/>
      <c r="DH433" s="306"/>
      <c r="DI433" s="306"/>
      <c r="DJ433" s="306"/>
      <c r="DK433" s="306"/>
      <c r="DL433" s="306"/>
      <c r="DM433" s="306"/>
      <c r="DN433" s="306"/>
      <c r="DO433" s="306"/>
      <c r="DP433" s="306"/>
      <c r="DQ433" s="306"/>
      <c r="DR433" s="306"/>
      <c r="DS433" s="306"/>
      <c r="DT433" s="306"/>
      <c r="DU433" s="306"/>
      <c r="DV433" s="306"/>
      <c r="DW433" s="306"/>
      <c r="DX433" s="306"/>
      <c r="DY433" s="306"/>
      <c r="DZ433" s="306"/>
      <c r="EA433" s="306"/>
      <c r="EB433" s="306"/>
      <c r="EC433" s="306"/>
      <c r="ED433" s="306"/>
      <c r="EE433" s="306"/>
      <c r="EF433" s="306"/>
      <c r="EG433" s="306"/>
      <c r="EH433" s="306"/>
      <c r="EI433" s="306"/>
      <c r="EJ433" s="306"/>
      <c r="EK433" s="306"/>
      <c r="EL433" s="306"/>
      <c r="EM433" s="306"/>
      <c r="EN433" s="306"/>
      <c r="EO433" s="306"/>
      <c r="EP433" s="306"/>
      <c r="EQ433" s="306"/>
      <c r="ER433" s="306"/>
      <c r="ES433" s="306"/>
      <c r="ET433" s="306"/>
      <c r="EU433" s="306"/>
      <c r="EV433" s="306"/>
      <c r="EW433" s="306"/>
      <c r="EX433" s="306"/>
      <c r="EY433" s="306"/>
      <c r="EZ433" s="306"/>
      <c r="FA433" s="306"/>
      <c r="FB433" s="306"/>
      <c r="FC433" s="306"/>
      <c r="FD433" s="306"/>
      <c r="FE433" s="306"/>
      <c r="FF433" s="306"/>
      <c r="FG433" s="306"/>
      <c r="FH433" s="306"/>
      <c r="FI433" s="306"/>
      <c r="FJ433" s="306"/>
      <c r="FK433" s="306"/>
      <c r="FL433" s="306"/>
      <c r="FM433" s="306"/>
      <c r="FN433" s="306"/>
      <c r="FO433" s="306"/>
      <c r="FP433" s="306"/>
      <c r="FQ433" s="306"/>
      <c r="FR433" s="306"/>
      <c r="FS433" s="306"/>
      <c r="FT433" s="306"/>
      <c r="FU433" s="306"/>
      <c r="FV433" s="306"/>
      <c r="FW433" s="306"/>
      <c r="FX433" s="306"/>
      <c r="FY433" s="306"/>
      <c r="FZ433" s="306"/>
      <c r="GA433" s="306"/>
      <c r="GB433" s="306"/>
      <c r="GC433" s="306"/>
      <c r="GD433" s="306"/>
      <c r="GE433" s="306"/>
      <c r="GF433" s="306"/>
      <c r="GG433" s="306"/>
      <c r="GH433" s="306"/>
      <c r="GI433" s="306"/>
      <c r="GJ433" s="306"/>
      <c r="GK433" s="306"/>
      <c r="GL433" s="306"/>
      <c r="GM433" s="306"/>
      <c r="GN433" s="306"/>
      <c r="GO433" s="306"/>
      <c r="GP433" s="306"/>
      <c r="GQ433" s="306"/>
      <c r="GR433" s="306"/>
      <c r="GS433" s="306"/>
      <c r="GT433" s="306"/>
      <c r="GU433" s="306"/>
      <c r="GV433" s="306"/>
      <c r="GW433" s="306"/>
      <c r="GX433" s="306"/>
      <c r="GY433" s="306"/>
      <c r="GZ433" s="306"/>
      <c r="HA433" s="306"/>
      <c r="HB433" s="306"/>
      <c r="HC433" s="306"/>
      <c r="HD433" s="306"/>
      <c r="HE433" s="306"/>
      <c r="HF433" s="306"/>
      <c r="HG433" s="306"/>
      <c r="HH433" s="306"/>
      <c r="HI433" s="306"/>
      <c r="HJ433" s="306"/>
      <c r="HK433" s="306"/>
      <c r="HL433" s="306"/>
      <c r="HM433" s="306"/>
      <c r="HN433" s="306"/>
      <c r="HO433" s="306"/>
      <c r="HP433" s="306"/>
      <c r="HQ433" s="306"/>
      <c r="HR433" s="306"/>
      <c r="HS433" s="306"/>
      <c r="HT433" s="306"/>
      <c r="HU433" s="306"/>
      <c r="HV433" s="306"/>
      <c r="HW433" s="306"/>
      <c r="HX433" s="306"/>
      <c r="HY433" s="306"/>
      <c r="HZ433" s="306"/>
      <c r="IA433" s="306"/>
      <c r="IB433" s="306"/>
      <c r="IC433" s="306"/>
      <c r="ID433" s="306"/>
      <c r="IE433" s="306"/>
      <c r="IF433" s="306"/>
      <c r="IG433" s="306"/>
      <c r="IH433" s="306"/>
    </row>
    <row r="434" spans="1:242" s="219" customFormat="1" ht="15" customHeight="1" x14ac:dyDescent="0.3">
      <c r="A434" s="174">
        <v>8.06</v>
      </c>
      <c r="B434" s="231"/>
      <c r="C434" s="232" t="e">
        <f>VLOOKUP(BD.PD8[[#This Row],[Pos]],[18]!PPto[#Data],3,FALSE)</f>
        <v>#REF!</v>
      </c>
      <c r="D434" s="174" t="s">
        <v>23</v>
      </c>
      <c r="E434" s="305" t="str">
        <f>IF(BD.PD8[[#This Row],[.]]="*",VLOOKUP(BD.PD8[[#This Row],[Pos]],[18]Presupuesto!A:H,7,FALSE),"")</f>
        <v/>
      </c>
      <c r="F434" s="506" t="s">
        <v>683</v>
      </c>
      <c r="G434" s="174"/>
      <c r="H434" s="174"/>
      <c r="I434" s="174" t="s">
        <v>1326</v>
      </c>
      <c r="J434" s="382">
        <v>1</v>
      </c>
      <c r="K434" s="174" t="s">
        <v>260</v>
      </c>
      <c r="L434" s="383">
        <f>IF(BD.PD8[[#This Row],[Mon]]="DOP",1,HLOOKUP(BD.PD8[[#This Row],[Mon]],Data!$J$1:$K$2,2,FALSE))</f>
        <v>1</v>
      </c>
      <c r="M434" s="384">
        <v>17000</v>
      </c>
      <c r="N434" s="243">
        <f>BD.PD8[[#This Row],[Cant.]]*BD.PD8[[#This Row],[ Tasa ]]*BD.PD8[[#This Row],[ Precio Und.]]</f>
        <v>17000</v>
      </c>
      <c r="O434" s="386">
        <v>0</v>
      </c>
      <c r="P434" s="243">
        <f>IF(BD.PD8[[#This Row],[Liquid. '[%']]]&lt;&gt;0,(BD.PD8[[#This Row],[Valor Neto '[DOP']]]*BD.PD8[[#This Row],[Liquid. '[%']]])+BD.PD8[[#This Row],[Valor Neto '[DOP']]],BD.PD8[[#This Row],[Valor Neto '[DOP']]])</f>
        <v>17000</v>
      </c>
      <c r="Q434" s="243">
        <f>BD.PD8[[#This Row],[Ppto. Orden Interna '[DOP']]]/HLOOKUP("USD",Data!$J$1:$K$2,2,FALSE)</f>
        <v>261.53846153846155</v>
      </c>
      <c r="R434" s="381" t="s">
        <v>684</v>
      </c>
      <c r="S434" s="387"/>
      <c r="T434" s="387"/>
      <c r="U434" s="492" t="s">
        <v>542</v>
      </c>
      <c r="V434" s="493">
        <v>801673</v>
      </c>
      <c r="W434" s="494" t="s">
        <v>537</v>
      </c>
      <c r="X434" s="495">
        <v>16</v>
      </c>
      <c r="Y434" s="388">
        <v>1</v>
      </c>
      <c r="Z434" s="243">
        <f>BD.PD8[[#This Row],[Av.P1 '[%']]]*BD.PD8[[#This Row],[Ppto. Orden Interna '[DOP']]]</f>
        <v>17000</v>
      </c>
      <c r="AA434" s="249"/>
      <c r="AB434" s="389"/>
      <c r="AC434" s="243">
        <f>BD.PD8[[#This Row],[Av.P2 '[%']]]*BD.PD8[[#This Row],[Ppto. Orden Interna '[DOP']]]</f>
        <v>0</v>
      </c>
      <c r="AD434" s="249"/>
      <c r="AE434" s="389"/>
      <c r="AF434" s="243">
        <f>BD.PD8[[#This Row],[Av.P3 '[%']]]*BD.PD8[[#This Row],[Ppto. Orden Interna '[DOP']]]</f>
        <v>0</v>
      </c>
      <c r="AG434" s="243"/>
      <c r="AH434" s="243"/>
      <c r="AI434" s="243"/>
      <c r="AJ434" s="243"/>
      <c r="AK434" s="243"/>
      <c r="AL434" s="243"/>
      <c r="AM434" s="496">
        <f>BD.PD8[[#This Row],[Pago 3]]+BD.PD8[[#This Row],[Pago 2]]+BD.PD8[[#This Row],[Pago 1]]</f>
        <v>17000</v>
      </c>
      <c r="AN434" s="308" t="s">
        <v>244</v>
      </c>
      <c r="AO434" s="308" t="s">
        <v>245</v>
      </c>
      <c r="AP434" s="308" t="s">
        <v>246</v>
      </c>
      <c r="AQ434" s="308" t="s">
        <v>247</v>
      </c>
      <c r="AR434" s="308">
        <v>594</v>
      </c>
      <c r="AS434" s="308" t="s">
        <v>248</v>
      </c>
      <c r="AT434" s="249" t="s">
        <v>1356</v>
      </c>
      <c r="AU434" s="306"/>
      <c r="AV434" s="306"/>
      <c r="AW434" s="306"/>
      <c r="AX434" s="306"/>
      <c r="AY434" s="306"/>
      <c r="AZ434" s="306"/>
      <c r="BA434" s="306"/>
      <c r="BB434" s="306"/>
      <c r="BC434" s="306"/>
      <c r="BD434" s="306"/>
      <c r="BE434" s="306"/>
      <c r="BF434" s="306"/>
      <c r="BG434" s="306"/>
      <c r="BH434" s="306"/>
      <c r="BI434" s="306"/>
      <c r="BJ434" s="306"/>
      <c r="BK434" s="306"/>
      <c r="BL434" s="306"/>
      <c r="BM434" s="306"/>
      <c r="BN434" s="306"/>
      <c r="BO434" s="306"/>
      <c r="BP434" s="306"/>
      <c r="BQ434" s="306"/>
      <c r="BR434" s="306"/>
      <c r="BS434" s="306"/>
      <c r="BT434" s="306"/>
      <c r="BU434" s="306"/>
      <c r="BV434" s="306"/>
      <c r="BW434" s="306"/>
      <c r="BX434" s="306"/>
      <c r="BY434" s="306"/>
      <c r="BZ434" s="306"/>
      <c r="CA434" s="306"/>
      <c r="CB434" s="306"/>
      <c r="CC434" s="306"/>
      <c r="CD434" s="306"/>
      <c r="CE434" s="306"/>
      <c r="CF434" s="306"/>
      <c r="CG434" s="306"/>
      <c r="CH434" s="306"/>
      <c r="CI434" s="306"/>
      <c r="CJ434" s="306"/>
      <c r="CK434" s="306"/>
      <c r="CL434" s="306"/>
      <c r="CM434" s="306"/>
      <c r="CN434" s="306"/>
      <c r="CO434" s="306"/>
      <c r="CP434" s="306"/>
      <c r="CQ434" s="306"/>
      <c r="CR434" s="306"/>
      <c r="CS434" s="306"/>
      <c r="CT434" s="306"/>
      <c r="CU434" s="306"/>
      <c r="CV434" s="306"/>
      <c r="CW434" s="306"/>
      <c r="CX434" s="306"/>
      <c r="CY434" s="306"/>
      <c r="CZ434" s="306"/>
      <c r="DA434" s="306"/>
      <c r="DB434" s="306"/>
      <c r="DC434" s="306"/>
      <c r="DD434" s="306"/>
      <c r="DE434" s="306"/>
      <c r="DF434" s="306"/>
      <c r="DG434" s="306"/>
      <c r="DH434" s="306"/>
      <c r="DI434" s="306"/>
      <c r="DJ434" s="306"/>
      <c r="DK434" s="306"/>
      <c r="DL434" s="306"/>
      <c r="DM434" s="306"/>
      <c r="DN434" s="306"/>
      <c r="DO434" s="306"/>
      <c r="DP434" s="306"/>
      <c r="DQ434" s="306"/>
      <c r="DR434" s="306"/>
      <c r="DS434" s="306"/>
      <c r="DT434" s="306"/>
      <c r="DU434" s="306"/>
      <c r="DV434" s="306"/>
      <c r="DW434" s="306"/>
      <c r="DX434" s="306"/>
      <c r="DY434" s="306"/>
      <c r="DZ434" s="306"/>
      <c r="EA434" s="306"/>
      <c r="EB434" s="306"/>
      <c r="EC434" s="306"/>
      <c r="ED434" s="306"/>
      <c r="EE434" s="306"/>
      <c r="EF434" s="306"/>
      <c r="EG434" s="306"/>
      <c r="EH434" s="306"/>
      <c r="EI434" s="306"/>
      <c r="EJ434" s="306"/>
      <c r="EK434" s="306"/>
      <c r="EL434" s="306"/>
      <c r="EM434" s="306"/>
      <c r="EN434" s="306"/>
      <c r="EO434" s="306"/>
      <c r="EP434" s="306"/>
      <c r="EQ434" s="306"/>
      <c r="ER434" s="306"/>
      <c r="ES434" s="306"/>
      <c r="ET434" s="306"/>
      <c r="EU434" s="306"/>
      <c r="EV434" s="306"/>
      <c r="EW434" s="306"/>
      <c r="EX434" s="306"/>
      <c r="EY434" s="306"/>
      <c r="EZ434" s="306"/>
      <c r="FA434" s="306"/>
      <c r="FB434" s="306"/>
      <c r="FC434" s="306"/>
      <c r="FD434" s="306"/>
      <c r="FE434" s="306"/>
      <c r="FF434" s="306"/>
      <c r="FG434" s="306"/>
      <c r="FH434" s="306"/>
      <c r="FI434" s="306"/>
      <c r="FJ434" s="306"/>
      <c r="FK434" s="306"/>
      <c r="FL434" s="306"/>
      <c r="FM434" s="306"/>
      <c r="FN434" s="306"/>
      <c r="FO434" s="306"/>
      <c r="FP434" s="306"/>
      <c r="FQ434" s="306"/>
      <c r="FR434" s="306"/>
      <c r="FS434" s="306"/>
      <c r="FT434" s="306"/>
      <c r="FU434" s="306"/>
      <c r="FV434" s="306"/>
      <c r="FW434" s="306"/>
      <c r="FX434" s="306"/>
      <c r="FY434" s="306"/>
      <c r="FZ434" s="306"/>
      <c r="GA434" s="306"/>
      <c r="GB434" s="306"/>
      <c r="GC434" s="306"/>
      <c r="GD434" s="306"/>
      <c r="GE434" s="306"/>
      <c r="GF434" s="306"/>
      <c r="GG434" s="306"/>
      <c r="GH434" s="306"/>
      <c r="GI434" s="306"/>
      <c r="GJ434" s="306"/>
      <c r="GK434" s="306"/>
      <c r="GL434" s="306"/>
      <c r="GM434" s="306"/>
      <c r="GN434" s="306"/>
      <c r="GO434" s="306"/>
      <c r="GP434" s="306"/>
      <c r="GQ434" s="306"/>
      <c r="GR434" s="306"/>
      <c r="GS434" s="306"/>
      <c r="GT434" s="306"/>
      <c r="GU434" s="306"/>
      <c r="GV434" s="306"/>
      <c r="GW434" s="306"/>
      <c r="GX434" s="306"/>
      <c r="GY434" s="306"/>
      <c r="GZ434" s="306"/>
      <c r="HA434" s="306"/>
      <c r="HB434" s="306"/>
      <c r="HC434" s="306"/>
      <c r="HD434" s="306"/>
      <c r="HE434" s="306"/>
      <c r="HF434" s="306"/>
      <c r="HG434" s="306"/>
      <c r="HH434" s="306"/>
      <c r="HI434" s="306"/>
      <c r="HJ434" s="306"/>
      <c r="HK434" s="306"/>
      <c r="HL434" s="306"/>
      <c r="HM434" s="306"/>
      <c r="HN434" s="306"/>
      <c r="HO434" s="306"/>
      <c r="HP434" s="306"/>
      <c r="HQ434" s="306"/>
      <c r="HR434" s="306"/>
      <c r="HS434" s="306"/>
      <c r="HT434" s="306"/>
      <c r="HU434" s="306"/>
      <c r="HV434" s="306"/>
      <c r="HW434" s="306"/>
      <c r="HX434" s="306"/>
      <c r="HY434" s="306"/>
      <c r="HZ434" s="306"/>
      <c r="IA434" s="306"/>
      <c r="IB434" s="306"/>
      <c r="IC434" s="306"/>
      <c r="ID434" s="306"/>
      <c r="IE434" s="306"/>
      <c r="IF434" s="306"/>
      <c r="IG434" s="306"/>
      <c r="IH434" s="306"/>
    </row>
    <row r="435" spans="1:242" s="219" customFormat="1" ht="15" customHeight="1" x14ac:dyDescent="0.3">
      <c r="A435" s="174">
        <v>8.06</v>
      </c>
      <c r="B435" s="231"/>
      <c r="C435" s="232" t="e">
        <f>VLOOKUP(BD.PD8[[#This Row],[Pos]],[18]!PPto[#Data],3,FALSE)</f>
        <v>#REF!</v>
      </c>
      <c r="D435" s="174" t="s">
        <v>23</v>
      </c>
      <c r="E435" s="305" t="str">
        <f>IF(BD.PD8[[#This Row],[.]]="*",VLOOKUP(BD.PD8[[#This Row],[Pos]],[18]Presupuesto!A:H,7,FALSE),"")</f>
        <v/>
      </c>
      <c r="F435" s="234" t="s">
        <v>685</v>
      </c>
      <c r="G435" s="174"/>
      <c r="H435" s="174"/>
      <c r="I435" s="174" t="s">
        <v>1326</v>
      </c>
      <c r="J435" s="382">
        <v>1</v>
      </c>
      <c r="K435" s="174" t="s">
        <v>260</v>
      </c>
      <c r="L435" s="383">
        <f>IF(BD.PD8[[#This Row],[Mon]]="DOP",1,HLOOKUP(BD.PD8[[#This Row],[Mon]],Data!$J$1:$K$2,2,FALSE))</f>
        <v>1</v>
      </c>
      <c r="M435" s="384">
        <v>17490.68</v>
      </c>
      <c r="N435" s="243">
        <f>BD.PD8[[#This Row],[Cant.]]*BD.PD8[[#This Row],[ Tasa ]]*BD.PD8[[#This Row],[ Precio Und.]]</f>
        <v>17490.68</v>
      </c>
      <c r="O435" s="386">
        <v>0</v>
      </c>
      <c r="P435" s="243">
        <f>IF(BD.PD8[[#This Row],[Liquid. '[%']]]&lt;&gt;0,(BD.PD8[[#This Row],[Valor Neto '[DOP']]]*BD.PD8[[#This Row],[Liquid. '[%']]])+BD.PD8[[#This Row],[Valor Neto '[DOP']]],BD.PD8[[#This Row],[Valor Neto '[DOP']]])</f>
        <v>17490.68</v>
      </c>
      <c r="Q435" s="243">
        <f>BD.PD8[[#This Row],[Ppto. Orden Interna '[DOP']]]/HLOOKUP("USD",Data!$J$1:$K$2,2,FALSE)</f>
        <v>269.08738461538462</v>
      </c>
      <c r="R435" s="381" t="s">
        <v>686</v>
      </c>
      <c r="S435" s="387"/>
      <c r="T435" s="387"/>
      <c r="U435" s="492" t="s">
        <v>542</v>
      </c>
      <c r="V435" s="493">
        <v>801673</v>
      </c>
      <c r="W435" s="494" t="s">
        <v>687</v>
      </c>
      <c r="X435" s="495">
        <v>16</v>
      </c>
      <c r="Y435" s="388">
        <v>1</v>
      </c>
      <c r="Z435" s="243">
        <f>BD.PD8[[#This Row],[Av.P1 '[%']]]*BD.PD8[[#This Row],[Ppto. Orden Interna '[DOP']]]</f>
        <v>17490.68</v>
      </c>
      <c r="AA435" s="249"/>
      <c r="AB435" s="389"/>
      <c r="AC435" s="243">
        <f>BD.PD8[[#This Row],[Av.P2 '[%']]]*BD.PD8[[#This Row],[Ppto. Orden Interna '[DOP']]]</f>
        <v>0</v>
      </c>
      <c r="AD435" s="249"/>
      <c r="AE435" s="389"/>
      <c r="AF435" s="243">
        <f>BD.PD8[[#This Row],[Av.P3 '[%']]]*BD.PD8[[#This Row],[Ppto. Orden Interna '[DOP']]]</f>
        <v>0</v>
      </c>
      <c r="AG435" s="243"/>
      <c r="AH435" s="243"/>
      <c r="AI435" s="243"/>
      <c r="AJ435" s="243"/>
      <c r="AK435" s="243"/>
      <c r="AL435" s="243"/>
      <c r="AM435" s="496">
        <f>BD.PD8[[#This Row],[Pago 3]]+BD.PD8[[#This Row],[Pago 2]]+BD.PD8[[#This Row],[Pago 1]]</f>
        <v>17490.68</v>
      </c>
      <c r="AN435" s="308" t="s">
        <v>244</v>
      </c>
      <c r="AO435" s="308" t="s">
        <v>245</v>
      </c>
      <c r="AP435" s="308" t="s">
        <v>246</v>
      </c>
      <c r="AQ435" s="308" t="s">
        <v>247</v>
      </c>
      <c r="AR435" s="308">
        <v>594</v>
      </c>
      <c r="AS435" s="308" t="s">
        <v>248</v>
      </c>
      <c r="AT435" s="249" t="s">
        <v>1356</v>
      </c>
      <c r="AU435" s="306"/>
      <c r="AV435" s="306"/>
      <c r="AW435" s="306"/>
      <c r="AX435" s="306"/>
      <c r="AY435" s="306"/>
      <c r="AZ435" s="306"/>
      <c r="BA435" s="306"/>
      <c r="BB435" s="306"/>
      <c r="BC435" s="306"/>
      <c r="BD435" s="306"/>
      <c r="BE435" s="306"/>
      <c r="BF435" s="306"/>
      <c r="BG435" s="306"/>
      <c r="BH435" s="306"/>
      <c r="BI435" s="306"/>
      <c r="BJ435" s="306"/>
      <c r="BK435" s="306"/>
      <c r="BL435" s="306"/>
      <c r="BM435" s="306"/>
      <c r="BN435" s="306"/>
      <c r="BO435" s="306"/>
      <c r="BP435" s="306"/>
      <c r="BQ435" s="306"/>
      <c r="BR435" s="306"/>
      <c r="BS435" s="306"/>
      <c r="BT435" s="306"/>
      <c r="BU435" s="306"/>
      <c r="BV435" s="306"/>
      <c r="BW435" s="306"/>
      <c r="BX435" s="306"/>
      <c r="BY435" s="306"/>
      <c r="BZ435" s="306"/>
      <c r="CA435" s="306"/>
      <c r="CB435" s="306"/>
      <c r="CC435" s="306"/>
      <c r="CD435" s="306"/>
      <c r="CE435" s="306"/>
      <c r="CF435" s="306"/>
      <c r="CG435" s="306"/>
      <c r="CH435" s="306"/>
      <c r="CI435" s="306"/>
      <c r="CJ435" s="306"/>
      <c r="CK435" s="306"/>
      <c r="CL435" s="306"/>
      <c r="CM435" s="306"/>
      <c r="CN435" s="306"/>
      <c r="CO435" s="306"/>
      <c r="CP435" s="306"/>
      <c r="CQ435" s="306"/>
      <c r="CR435" s="306"/>
      <c r="CS435" s="306"/>
      <c r="CT435" s="306"/>
      <c r="CU435" s="306"/>
      <c r="CV435" s="306"/>
      <c r="CW435" s="306"/>
      <c r="CX435" s="306"/>
      <c r="CY435" s="306"/>
      <c r="CZ435" s="306"/>
      <c r="DA435" s="306"/>
      <c r="DB435" s="306"/>
      <c r="DC435" s="306"/>
      <c r="DD435" s="306"/>
      <c r="DE435" s="306"/>
      <c r="DF435" s="306"/>
      <c r="DG435" s="306"/>
      <c r="DH435" s="306"/>
      <c r="DI435" s="306"/>
      <c r="DJ435" s="306"/>
      <c r="DK435" s="306"/>
      <c r="DL435" s="306"/>
      <c r="DM435" s="306"/>
      <c r="DN435" s="306"/>
      <c r="DO435" s="306"/>
      <c r="DP435" s="306"/>
      <c r="DQ435" s="306"/>
      <c r="DR435" s="306"/>
      <c r="DS435" s="306"/>
      <c r="DT435" s="306"/>
      <c r="DU435" s="306"/>
      <c r="DV435" s="306"/>
      <c r="DW435" s="306"/>
      <c r="DX435" s="306"/>
      <c r="DY435" s="306"/>
      <c r="DZ435" s="306"/>
      <c r="EA435" s="306"/>
      <c r="EB435" s="306"/>
      <c r="EC435" s="306"/>
      <c r="ED435" s="306"/>
      <c r="EE435" s="306"/>
      <c r="EF435" s="306"/>
      <c r="EG435" s="306"/>
      <c r="EH435" s="306"/>
      <c r="EI435" s="306"/>
      <c r="EJ435" s="306"/>
      <c r="EK435" s="306"/>
      <c r="EL435" s="306"/>
      <c r="EM435" s="306"/>
      <c r="EN435" s="306"/>
      <c r="EO435" s="306"/>
      <c r="EP435" s="306"/>
      <c r="EQ435" s="306"/>
      <c r="ER435" s="306"/>
      <c r="ES435" s="306"/>
      <c r="ET435" s="306"/>
      <c r="EU435" s="306"/>
      <c r="EV435" s="306"/>
      <c r="EW435" s="306"/>
      <c r="EX435" s="306"/>
      <c r="EY435" s="306"/>
      <c r="EZ435" s="306"/>
      <c r="FA435" s="306"/>
      <c r="FB435" s="306"/>
      <c r="FC435" s="306"/>
      <c r="FD435" s="306"/>
      <c r="FE435" s="306"/>
      <c r="FF435" s="306"/>
      <c r="FG435" s="306"/>
      <c r="FH435" s="306"/>
      <c r="FI435" s="306"/>
      <c r="FJ435" s="306"/>
      <c r="FK435" s="306"/>
      <c r="FL435" s="306"/>
      <c r="FM435" s="306"/>
      <c r="FN435" s="306"/>
      <c r="FO435" s="306"/>
      <c r="FP435" s="306"/>
      <c r="FQ435" s="306"/>
      <c r="FR435" s="306"/>
      <c r="FS435" s="306"/>
      <c r="FT435" s="306"/>
      <c r="FU435" s="306"/>
      <c r="FV435" s="306"/>
      <c r="FW435" s="306"/>
      <c r="FX435" s="306"/>
      <c r="FY435" s="306"/>
      <c r="FZ435" s="306"/>
      <c r="GA435" s="306"/>
      <c r="GB435" s="306"/>
      <c r="GC435" s="306"/>
      <c r="GD435" s="306"/>
      <c r="GE435" s="306"/>
      <c r="GF435" s="306"/>
      <c r="GG435" s="306"/>
      <c r="GH435" s="306"/>
      <c r="GI435" s="306"/>
      <c r="GJ435" s="306"/>
      <c r="GK435" s="306"/>
      <c r="GL435" s="306"/>
      <c r="GM435" s="306"/>
      <c r="GN435" s="306"/>
      <c r="GO435" s="306"/>
      <c r="GP435" s="306"/>
      <c r="GQ435" s="306"/>
      <c r="GR435" s="306"/>
      <c r="GS435" s="306"/>
      <c r="GT435" s="306"/>
      <c r="GU435" s="306"/>
      <c r="GV435" s="306"/>
      <c r="GW435" s="306"/>
      <c r="GX435" s="306"/>
      <c r="GY435" s="306"/>
      <c r="GZ435" s="306"/>
      <c r="HA435" s="306"/>
      <c r="HB435" s="306"/>
      <c r="HC435" s="306"/>
      <c r="HD435" s="306"/>
      <c r="HE435" s="306"/>
      <c r="HF435" s="306"/>
      <c r="HG435" s="306"/>
      <c r="HH435" s="306"/>
      <c r="HI435" s="306"/>
      <c r="HJ435" s="306"/>
      <c r="HK435" s="306"/>
      <c r="HL435" s="306"/>
      <c r="HM435" s="306"/>
      <c r="HN435" s="306"/>
      <c r="HO435" s="306"/>
      <c r="HP435" s="306"/>
      <c r="HQ435" s="306"/>
      <c r="HR435" s="306"/>
      <c r="HS435" s="306"/>
      <c r="HT435" s="306"/>
      <c r="HU435" s="306"/>
      <c r="HV435" s="306"/>
      <c r="HW435" s="306"/>
      <c r="HX435" s="306"/>
      <c r="HY435" s="306"/>
      <c r="HZ435" s="306"/>
      <c r="IA435" s="306"/>
      <c r="IB435" s="306"/>
      <c r="IC435" s="306"/>
      <c r="ID435" s="306"/>
      <c r="IE435" s="306"/>
      <c r="IF435" s="306"/>
      <c r="IG435" s="306"/>
      <c r="IH435" s="306"/>
    </row>
    <row r="436" spans="1:242" s="219" customFormat="1" ht="15" customHeight="1" x14ac:dyDescent="0.3">
      <c r="A436" s="174">
        <v>8.06</v>
      </c>
      <c r="B436" s="231"/>
      <c r="C436" s="232" t="e">
        <f>VLOOKUP(BD.PD8[[#This Row],[Pos]],[18]!PPto[#Data],3,FALSE)</f>
        <v>#REF!</v>
      </c>
      <c r="D436" s="174" t="s">
        <v>23</v>
      </c>
      <c r="E436" s="305" t="str">
        <f>IF(BD.PD8[[#This Row],[.]]="*",VLOOKUP(BD.PD8[[#This Row],[Pos]],[18]Presupuesto!A:H,7,FALSE),"")</f>
        <v/>
      </c>
      <c r="F436" s="234" t="s">
        <v>688</v>
      </c>
      <c r="G436" s="174"/>
      <c r="H436" s="174"/>
      <c r="I436" s="174" t="s">
        <v>1326</v>
      </c>
      <c r="J436" s="382">
        <v>1</v>
      </c>
      <c r="K436" s="174" t="s">
        <v>260</v>
      </c>
      <c r="L436" s="383">
        <f>IF(BD.PD8[[#This Row],[Mon]]="DOP",1,HLOOKUP(BD.PD8[[#This Row],[Mon]],Data!$J$1:$K$2,2,FALSE))</f>
        <v>1</v>
      </c>
      <c r="M436" s="384">
        <v>17773.189999999999</v>
      </c>
      <c r="N436" s="243">
        <f>BD.PD8[[#This Row],[Cant.]]*BD.PD8[[#This Row],[ Tasa ]]*BD.PD8[[#This Row],[ Precio Und.]]</f>
        <v>17773.189999999999</v>
      </c>
      <c r="O436" s="386">
        <v>0</v>
      </c>
      <c r="P436" s="243">
        <f>IF(BD.PD8[[#This Row],[Liquid. '[%']]]&lt;&gt;0,(BD.PD8[[#This Row],[Valor Neto '[DOP']]]*BD.PD8[[#This Row],[Liquid. '[%']]])+BD.PD8[[#This Row],[Valor Neto '[DOP']]],BD.PD8[[#This Row],[Valor Neto '[DOP']]])</f>
        <v>17773.189999999999</v>
      </c>
      <c r="Q436" s="243">
        <f>BD.PD8[[#This Row],[Ppto. Orden Interna '[DOP']]]/HLOOKUP("USD",Data!$J$1:$K$2,2,FALSE)</f>
        <v>273.4336923076923</v>
      </c>
      <c r="R436" s="381" t="s">
        <v>689</v>
      </c>
      <c r="S436" s="387"/>
      <c r="T436" s="387"/>
      <c r="U436" s="492" t="s">
        <v>542</v>
      </c>
      <c r="V436" s="493">
        <v>801673</v>
      </c>
      <c r="W436" s="494" t="s">
        <v>660</v>
      </c>
      <c r="X436" s="495">
        <v>16</v>
      </c>
      <c r="Y436" s="388">
        <v>1</v>
      </c>
      <c r="Z436" s="243">
        <f>BD.PD8[[#This Row],[Av.P1 '[%']]]*BD.PD8[[#This Row],[Ppto. Orden Interna '[DOP']]]</f>
        <v>17773.189999999999</v>
      </c>
      <c r="AA436" s="495"/>
      <c r="AB436" s="388"/>
      <c r="AC436" s="243">
        <f>BD.PD8[[#This Row],[Av.P2 '[%']]]*BD.PD8[[#This Row],[Ppto. Orden Interna '[DOP']]]</f>
        <v>0</v>
      </c>
      <c r="AD436" s="249"/>
      <c r="AE436" s="389"/>
      <c r="AF436" s="243">
        <f>BD.PD8[[#This Row],[Av.P3 '[%']]]*BD.PD8[[#This Row],[Ppto. Orden Interna '[DOP']]]</f>
        <v>0</v>
      </c>
      <c r="AG436" s="243"/>
      <c r="AH436" s="243"/>
      <c r="AI436" s="243"/>
      <c r="AJ436" s="243"/>
      <c r="AK436" s="243"/>
      <c r="AL436" s="243"/>
      <c r="AM436" s="496">
        <f>BD.PD8[[#This Row],[Pago 3]]+BD.PD8[[#This Row],[Pago 2]]+BD.PD8[[#This Row],[Pago 1]]</f>
        <v>17773.189999999999</v>
      </c>
      <c r="AN436" s="308" t="s">
        <v>244</v>
      </c>
      <c r="AO436" s="308" t="s">
        <v>245</v>
      </c>
      <c r="AP436" s="308" t="s">
        <v>246</v>
      </c>
      <c r="AQ436" s="308" t="s">
        <v>247</v>
      </c>
      <c r="AR436" s="308">
        <v>594</v>
      </c>
      <c r="AS436" s="308" t="s">
        <v>248</v>
      </c>
      <c r="AT436" s="249" t="s">
        <v>1356</v>
      </c>
      <c r="AU436" s="306"/>
      <c r="AV436" s="306"/>
      <c r="AW436" s="306"/>
      <c r="AX436" s="306"/>
      <c r="AY436" s="306"/>
      <c r="AZ436" s="306"/>
      <c r="BA436" s="306"/>
      <c r="BB436" s="306"/>
      <c r="BC436" s="306"/>
      <c r="BD436" s="306"/>
      <c r="BE436" s="306"/>
      <c r="BF436" s="306"/>
      <c r="BG436" s="306"/>
      <c r="BH436" s="306"/>
      <c r="BI436" s="306"/>
      <c r="BJ436" s="306"/>
      <c r="BK436" s="306"/>
      <c r="BL436" s="306"/>
      <c r="BM436" s="306"/>
      <c r="BN436" s="306"/>
      <c r="BO436" s="306"/>
      <c r="BP436" s="306"/>
      <c r="BQ436" s="306"/>
      <c r="BR436" s="306"/>
      <c r="BS436" s="306"/>
      <c r="BT436" s="306"/>
      <c r="BU436" s="306"/>
      <c r="BV436" s="306"/>
      <c r="BW436" s="306"/>
      <c r="BX436" s="306"/>
      <c r="BY436" s="306"/>
      <c r="BZ436" s="306"/>
      <c r="CA436" s="306"/>
      <c r="CB436" s="306"/>
      <c r="CC436" s="306"/>
      <c r="CD436" s="306"/>
      <c r="CE436" s="306"/>
      <c r="CF436" s="306"/>
      <c r="CG436" s="306"/>
      <c r="CH436" s="306"/>
      <c r="CI436" s="306"/>
      <c r="CJ436" s="306"/>
      <c r="CK436" s="306"/>
      <c r="CL436" s="306"/>
      <c r="CM436" s="306"/>
      <c r="CN436" s="306"/>
      <c r="CO436" s="306"/>
      <c r="CP436" s="306"/>
      <c r="CQ436" s="306"/>
      <c r="CR436" s="306"/>
      <c r="CS436" s="306"/>
      <c r="CT436" s="306"/>
      <c r="CU436" s="306"/>
      <c r="CV436" s="306"/>
      <c r="CW436" s="306"/>
      <c r="CX436" s="306"/>
      <c r="CY436" s="306"/>
      <c r="CZ436" s="306"/>
      <c r="DA436" s="306"/>
      <c r="DB436" s="306"/>
      <c r="DC436" s="306"/>
      <c r="DD436" s="306"/>
      <c r="DE436" s="306"/>
      <c r="DF436" s="306"/>
      <c r="DG436" s="306"/>
      <c r="DH436" s="306"/>
      <c r="DI436" s="306"/>
      <c r="DJ436" s="306"/>
      <c r="DK436" s="306"/>
      <c r="DL436" s="306"/>
      <c r="DM436" s="306"/>
      <c r="DN436" s="306"/>
      <c r="DO436" s="306"/>
      <c r="DP436" s="306"/>
      <c r="DQ436" s="306"/>
      <c r="DR436" s="306"/>
      <c r="DS436" s="306"/>
      <c r="DT436" s="306"/>
      <c r="DU436" s="306"/>
      <c r="DV436" s="306"/>
      <c r="DW436" s="306"/>
      <c r="DX436" s="306"/>
      <c r="DY436" s="306"/>
      <c r="DZ436" s="306"/>
      <c r="EA436" s="306"/>
      <c r="EB436" s="306"/>
      <c r="EC436" s="306"/>
      <c r="ED436" s="306"/>
      <c r="EE436" s="306"/>
      <c r="EF436" s="306"/>
      <c r="EG436" s="306"/>
      <c r="EH436" s="306"/>
      <c r="EI436" s="306"/>
      <c r="EJ436" s="306"/>
      <c r="EK436" s="306"/>
      <c r="EL436" s="306"/>
      <c r="EM436" s="306"/>
      <c r="EN436" s="306"/>
      <c r="EO436" s="306"/>
      <c r="EP436" s="306"/>
      <c r="EQ436" s="306"/>
      <c r="ER436" s="306"/>
      <c r="ES436" s="306"/>
      <c r="ET436" s="306"/>
      <c r="EU436" s="306"/>
      <c r="EV436" s="306"/>
      <c r="EW436" s="306"/>
      <c r="EX436" s="306"/>
      <c r="EY436" s="306"/>
      <c r="EZ436" s="306"/>
      <c r="FA436" s="306"/>
      <c r="FB436" s="306"/>
      <c r="FC436" s="306"/>
      <c r="FD436" s="306"/>
      <c r="FE436" s="306"/>
      <c r="FF436" s="306"/>
      <c r="FG436" s="306"/>
      <c r="FH436" s="306"/>
      <c r="FI436" s="306"/>
      <c r="FJ436" s="306"/>
      <c r="FK436" s="306"/>
      <c r="FL436" s="306"/>
      <c r="FM436" s="306"/>
      <c r="FN436" s="306"/>
      <c r="FO436" s="306"/>
      <c r="FP436" s="306"/>
      <c r="FQ436" s="306"/>
      <c r="FR436" s="306"/>
      <c r="FS436" s="306"/>
      <c r="FT436" s="306"/>
      <c r="FU436" s="306"/>
      <c r="FV436" s="306"/>
      <c r="FW436" s="306"/>
      <c r="FX436" s="306"/>
      <c r="FY436" s="306"/>
      <c r="FZ436" s="306"/>
      <c r="GA436" s="306"/>
      <c r="GB436" s="306"/>
      <c r="GC436" s="306"/>
      <c r="GD436" s="306"/>
      <c r="GE436" s="306"/>
      <c r="GF436" s="306"/>
      <c r="GG436" s="306"/>
      <c r="GH436" s="306"/>
      <c r="GI436" s="306"/>
      <c r="GJ436" s="306"/>
      <c r="GK436" s="306"/>
      <c r="GL436" s="306"/>
      <c r="GM436" s="306"/>
      <c r="GN436" s="306"/>
      <c r="GO436" s="306"/>
      <c r="GP436" s="306"/>
      <c r="GQ436" s="306"/>
      <c r="GR436" s="306"/>
      <c r="GS436" s="306"/>
      <c r="GT436" s="306"/>
      <c r="GU436" s="306"/>
      <c r="GV436" s="306"/>
      <c r="GW436" s="306"/>
      <c r="GX436" s="306"/>
      <c r="GY436" s="306"/>
      <c r="GZ436" s="306"/>
      <c r="HA436" s="306"/>
      <c r="HB436" s="306"/>
      <c r="HC436" s="306"/>
      <c r="HD436" s="306"/>
      <c r="HE436" s="306"/>
      <c r="HF436" s="306"/>
      <c r="HG436" s="306"/>
      <c r="HH436" s="306"/>
      <c r="HI436" s="306"/>
      <c r="HJ436" s="306"/>
      <c r="HK436" s="306"/>
      <c r="HL436" s="306"/>
      <c r="HM436" s="306"/>
      <c r="HN436" s="306"/>
      <c r="HO436" s="306"/>
      <c r="HP436" s="306"/>
      <c r="HQ436" s="306"/>
      <c r="HR436" s="306"/>
      <c r="HS436" s="306"/>
      <c r="HT436" s="306"/>
      <c r="HU436" s="306"/>
      <c r="HV436" s="306"/>
      <c r="HW436" s="306"/>
      <c r="HX436" s="306"/>
      <c r="HY436" s="306"/>
      <c r="HZ436" s="306"/>
      <c r="IA436" s="306"/>
      <c r="IB436" s="306"/>
      <c r="IC436" s="306"/>
      <c r="ID436" s="306"/>
      <c r="IE436" s="306"/>
      <c r="IF436" s="306"/>
      <c r="IG436" s="306"/>
      <c r="IH436" s="306"/>
    </row>
    <row r="437" spans="1:242" s="219" customFormat="1" ht="15" customHeight="1" x14ac:dyDescent="0.3">
      <c r="A437" s="174">
        <v>8.06</v>
      </c>
      <c r="B437" s="231"/>
      <c r="C437" s="232" t="e">
        <f>VLOOKUP(BD.PD8[[#This Row],[Pos]],[18]!PPto[#Data],3,FALSE)</f>
        <v>#REF!</v>
      </c>
      <c r="D437" s="174" t="s">
        <v>23</v>
      </c>
      <c r="E437" s="305" t="str">
        <f>IF(BD.PD8[[#This Row],[.]]="*",VLOOKUP(BD.PD8[[#This Row],[Pos]],[18]Presupuesto!A:H,7,FALSE),"")</f>
        <v/>
      </c>
      <c r="F437" s="234" t="s">
        <v>690</v>
      </c>
      <c r="G437" s="174"/>
      <c r="H437" s="174"/>
      <c r="I437" s="174" t="s">
        <v>1326</v>
      </c>
      <c r="J437" s="382">
        <v>12</v>
      </c>
      <c r="K437" s="174" t="s">
        <v>260</v>
      </c>
      <c r="L437" s="383">
        <f>IF(BD.PD8[[#This Row],[Mon]]="DOP",1,HLOOKUP(BD.PD8[[#This Row],[Mon]],Data!$J$1:$K$2,2,FALSE))</f>
        <v>1</v>
      </c>
      <c r="M437" s="384">
        <v>1772.9475</v>
      </c>
      <c r="N437" s="243">
        <f>BD.PD8[[#This Row],[Cant.]]*BD.PD8[[#This Row],[ Tasa ]]*BD.PD8[[#This Row],[ Precio Und.]]</f>
        <v>21275.37</v>
      </c>
      <c r="O437" s="386">
        <v>0</v>
      </c>
      <c r="P437" s="243">
        <f>IF(BD.PD8[[#This Row],[Liquid. '[%']]]&lt;&gt;0,(BD.PD8[[#This Row],[Valor Neto '[DOP']]]*BD.PD8[[#This Row],[Liquid. '[%']]])+BD.PD8[[#This Row],[Valor Neto '[DOP']]],BD.PD8[[#This Row],[Valor Neto '[DOP']]])</f>
        <v>21275.37</v>
      </c>
      <c r="Q437" s="243">
        <f>BD.PD8[[#This Row],[Ppto. Orden Interna '[DOP']]]/HLOOKUP("USD",Data!$J$1:$K$2,2,FALSE)</f>
        <v>327.31338461538462</v>
      </c>
      <c r="R437" s="381" t="s">
        <v>691</v>
      </c>
      <c r="S437" s="387"/>
      <c r="T437" s="387"/>
      <c r="U437" s="492" t="s">
        <v>542</v>
      </c>
      <c r="V437" s="493">
        <v>801673</v>
      </c>
      <c r="W437" s="494" t="s">
        <v>692</v>
      </c>
      <c r="X437" s="495">
        <v>16</v>
      </c>
      <c r="Y437" s="388">
        <v>1</v>
      </c>
      <c r="Z437" s="243">
        <f>BD.PD8[[#This Row],[Av.P1 '[%']]]*BD.PD8[[#This Row],[Ppto. Orden Interna '[DOP']]]</f>
        <v>21275.37</v>
      </c>
      <c r="AA437" s="249"/>
      <c r="AB437" s="389"/>
      <c r="AC437" s="243">
        <f>BD.PD8[[#This Row],[Av.P2 '[%']]]*BD.PD8[[#This Row],[Ppto. Orden Interna '[DOP']]]</f>
        <v>0</v>
      </c>
      <c r="AD437" s="249"/>
      <c r="AE437" s="389"/>
      <c r="AF437" s="243">
        <f>BD.PD8[[#This Row],[Av.P3 '[%']]]*BD.PD8[[#This Row],[Ppto. Orden Interna '[DOP']]]</f>
        <v>0</v>
      </c>
      <c r="AG437" s="243"/>
      <c r="AH437" s="243"/>
      <c r="AI437" s="243"/>
      <c r="AJ437" s="243"/>
      <c r="AK437" s="243"/>
      <c r="AL437" s="243"/>
      <c r="AM437" s="496">
        <f>BD.PD8[[#This Row],[Pago 3]]+BD.PD8[[#This Row],[Pago 2]]+BD.PD8[[#This Row],[Pago 1]]</f>
        <v>21275.37</v>
      </c>
      <c r="AN437" s="308" t="s">
        <v>244</v>
      </c>
      <c r="AO437" s="308" t="s">
        <v>245</v>
      </c>
      <c r="AP437" s="308" t="s">
        <v>246</v>
      </c>
      <c r="AQ437" s="308" t="s">
        <v>247</v>
      </c>
      <c r="AR437" s="308">
        <v>594</v>
      </c>
      <c r="AS437" s="308" t="s">
        <v>248</v>
      </c>
      <c r="AT437" s="249" t="s">
        <v>1356</v>
      </c>
      <c r="AU437" s="306"/>
      <c r="AV437" s="306"/>
      <c r="AW437" s="306"/>
      <c r="AX437" s="306"/>
      <c r="AY437" s="306"/>
      <c r="AZ437" s="306"/>
      <c r="BA437" s="306"/>
      <c r="BB437" s="306"/>
      <c r="BC437" s="306"/>
      <c r="BD437" s="306"/>
      <c r="BE437" s="306"/>
      <c r="BF437" s="306"/>
      <c r="BG437" s="306"/>
      <c r="BH437" s="306"/>
      <c r="BI437" s="306"/>
      <c r="BJ437" s="306"/>
      <c r="BK437" s="306"/>
      <c r="BL437" s="306"/>
      <c r="BM437" s="306"/>
      <c r="BN437" s="306"/>
      <c r="BO437" s="306"/>
      <c r="BP437" s="306"/>
      <c r="BQ437" s="306"/>
      <c r="BR437" s="306"/>
      <c r="BS437" s="306"/>
      <c r="BT437" s="306"/>
      <c r="BU437" s="306"/>
      <c r="BV437" s="306"/>
      <c r="BW437" s="306"/>
      <c r="BX437" s="306"/>
      <c r="BY437" s="306"/>
      <c r="BZ437" s="306"/>
      <c r="CA437" s="306"/>
      <c r="CB437" s="306"/>
      <c r="CC437" s="306"/>
      <c r="CD437" s="306"/>
      <c r="CE437" s="306"/>
      <c r="CF437" s="306"/>
      <c r="CG437" s="306"/>
      <c r="CH437" s="306"/>
      <c r="CI437" s="306"/>
      <c r="CJ437" s="306"/>
      <c r="CK437" s="306"/>
      <c r="CL437" s="306"/>
      <c r="CM437" s="306"/>
      <c r="CN437" s="306"/>
      <c r="CO437" s="306"/>
      <c r="CP437" s="306"/>
      <c r="CQ437" s="306"/>
      <c r="CR437" s="306"/>
      <c r="CS437" s="306"/>
      <c r="CT437" s="306"/>
      <c r="CU437" s="306"/>
      <c r="CV437" s="306"/>
      <c r="CW437" s="306"/>
      <c r="CX437" s="306"/>
      <c r="CY437" s="306"/>
      <c r="CZ437" s="306"/>
      <c r="DA437" s="306"/>
      <c r="DB437" s="306"/>
      <c r="DC437" s="306"/>
      <c r="DD437" s="306"/>
      <c r="DE437" s="306"/>
      <c r="DF437" s="306"/>
      <c r="DG437" s="306"/>
      <c r="DH437" s="306"/>
      <c r="DI437" s="306"/>
      <c r="DJ437" s="306"/>
      <c r="DK437" s="306"/>
      <c r="DL437" s="306"/>
      <c r="DM437" s="306"/>
      <c r="DN437" s="306"/>
      <c r="DO437" s="306"/>
      <c r="DP437" s="306"/>
      <c r="DQ437" s="306"/>
      <c r="DR437" s="306"/>
      <c r="DS437" s="306"/>
      <c r="DT437" s="306"/>
      <c r="DU437" s="306"/>
      <c r="DV437" s="306"/>
      <c r="DW437" s="306"/>
      <c r="DX437" s="306"/>
      <c r="DY437" s="306"/>
      <c r="DZ437" s="306"/>
      <c r="EA437" s="306"/>
      <c r="EB437" s="306"/>
      <c r="EC437" s="306"/>
      <c r="ED437" s="306"/>
      <c r="EE437" s="306"/>
      <c r="EF437" s="306"/>
      <c r="EG437" s="306"/>
      <c r="EH437" s="306"/>
      <c r="EI437" s="306"/>
      <c r="EJ437" s="306"/>
      <c r="EK437" s="306"/>
      <c r="EL437" s="306"/>
      <c r="EM437" s="306"/>
      <c r="EN437" s="306"/>
      <c r="EO437" s="306"/>
      <c r="EP437" s="306"/>
      <c r="EQ437" s="306"/>
      <c r="ER437" s="306"/>
      <c r="ES437" s="306"/>
      <c r="ET437" s="306"/>
      <c r="EU437" s="306"/>
      <c r="EV437" s="306"/>
      <c r="EW437" s="306"/>
      <c r="EX437" s="306"/>
      <c r="EY437" s="306"/>
      <c r="EZ437" s="306"/>
      <c r="FA437" s="306"/>
      <c r="FB437" s="306"/>
      <c r="FC437" s="306"/>
      <c r="FD437" s="306"/>
      <c r="FE437" s="306"/>
      <c r="FF437" s="306"/>
      <c r="FG437" s="306"/>
      <c r="FH437" s="306"/>
      <c r="FI437" s="306"/>
      <c r="FJ437" s="306"/>
      <c r="FK437" s="306"/>
      <c r="FL437" s="306"/>
      <c r="FM437" s="306"/>
      <c r="FN437" s="306"/>
      <c r="FO437" s="306"/>
      <c r="FP437" s="306"/>
      <c r="FQ437" s="306"/>
      <c r="FR437" s="306"/>
      <c r="FS437" s="306"/>
      <c r="FT437" s="306"/>
      <c r="FU437" s="306"/>
      <c r="FV437" s="306"/>
      <c r="FW437" s="306"/>
      <c r="FX437" s="306"/>
      <c r="FY437" s="306"/>
      <c r="FZ437" s="306"/>
      <c r="GA437" s="306"/>
      <c r="GB437" s="306"/>
      <c r="GC437" s="306"/>
      <c r="GD437" s="306"/>
      <c r="GE437" s="306"/>
      <c r="GF437" s="306"/>
      <c r="GG437" s="306"/>
      <c r="GH437" s="306"/>
      <c r="GI437" s="306"/>
      <c r="GJ437" s="306"/>
      <c r="GK437" s="306"/>
      <c r="GL437" s="306"/>
      <c r="GM437" s="306"/>
      <c r="GN437" s="306"/>
      <c r="GO437" s="306"/>
      <c r="GP437" s="306"/>
      <c r="GQ437" s="306"/>
      <c r="GR437" s="306"/>
      <c r="GS437" s="306"/>
      <c r="GT437" s="306"/>
      <c r="GU437" s="306"/>
      <c r="GV437" s="306"/>
      <c r="GW437" s="306"/>
      <c r="GX437" s="306"/>
      <c r="GY437" s="306"/>
      <c r="GZ437" s="306"/>
      <c r="HA437" s="306"/>
      <c r="HB437" s="306"/>
      <c r="HC437" s="306"/>
      <c r="HD437" s="306"/>
      <c r="HE437" s="306"/>
      <c r="HF437" s="306"/>
      <c r="HG437" s="306"/>
      <c r="HH437" s="306"/>
      <c r="HI437" s="306"/>
      <c r="HJ437" s="306"/>
      <c r="HK437" s="306"/>
      <c r="HL437" s="306"/>
      <c r="HM437" s="306"/>
      <c r="HN437" s="306"/>
      <c r="HO437" s="306"/>
      <c r="HP437" s="306"/>
      <c r="HQ437" s="306"/>
      <c r="HR437" s="306"/>
      <c r="HS437" s="306"/>
      <c r="HT437" s="306"/>
      <c r="HU437" s="306"/>
      <c r="HV437" s="306"/>
      <c r="HW437" s="306"/>
      <c r="HX437" s="306"/>
      <c r="HY437" s="306"/>
      <c r="HZ437" s="306"/>
      <c r="IA437" s="306"/>
      <c r="IB437" s="306"/>
      <c r="IC437" s="306"/>
      <c r="ID437" s="306"/>
      <c r="IE437" s="306"/>
      <c r="IF437" s="306"/>
      <c r="IG437" s="306"/>
      <c r="IH437" s="306"/>
    </row>
    <row r="438" spans="1:242" s="219" customFormat="1" ht="15" customHeight="1" x14ac:dyDescent="0.3">
      <c r="A438" s="174">
        <v>8.06</v>
      </c>
      <c r="B438" s="231"/>
      <c r="C438" s="232" t="e">
        <f>VLOOKUP(BD.PD8[[#This Row],[Pos]],[18]!PPto[#Data],3,FALSE)</f>
        <v>#REF!</v>
      </c>
      <c r="D438" s="174" t="s">
        <v>23</v>
      </c>
      <c r="E438" s="305" t="str">
        <f>IF(BD.PD8[[#This Row],[.]]="*",VLOOKUP(BD.PD8[[#This Row],[Pos]],[18]Presupuesto!A:H,7,FALSE),"")</f>
        <v/>
      </c>
      <c r="F438" s="501" t="s">
        <v>693</v>
      </c>
      <c r="G438" s="174"/>
      <c r="H438" s="174"/>
      <c r="I438" s="174" t="s">
        <v>1326</v>
      </c>
      <c r="J438" s="382">
        <v>1</v>
      </c>
      <c r="K438" s="174" t="s">
        <v>260</v>
      </c>
      <c r="L438" s="383">
        <f>IF(BD.PD8[[#This Row],[Mon]]="DOP",1,HLOOKUP(BD.PD8[[#This Row],[Mon]],Data!$J$1:$K$2,2,FALSE))</f>
        <v>1</v>
      </c>
      <c r="M438" s="384">
        <v>22000</v>
      </c>
      <c r="N438" s="243">
        <f>BD.PD8[[#This Row],[Cant.]]*BD.PD8[[#This Row],[ Tasa ]]*BD.PD8[[#This Row],[ Precio Und.]]</f>
        <v>22000</v>
      </c>
      <c r="O438" s="386">
        <v>0</v>
      </c>
      <c r="P438" s="243">
        <f>IF(BD.PD8[[#This Row],[Liquid. '[%']]]&lt;&gt;0,(BD.PD8[[#This Row],[Valor Neto '[DOP']]]*BD.PD8[[#This Row],[Liquid. '[%']]])+BD.PD8[[#This Row],[Valor Neto '[DOP']]],BD.PD8[[#This Row],[Valor Neto '[DOP']]])</f>
        <v>22000</v>
      </c>
      <c r="Q438" s="243">
        <f>BD.PD8[[#This Row],[Ppto. Orden Interna '[DOP']]]/HLOOKUP("USD",Data!$J$1:$K$2,2,FALSE)</f>
        <v>338.46153846153845</v>
      </c>
      <c r="R438" s="381" t="s">
        <v>694</v>
      </c>
      <c r="S438" s="387"/>
      <c r="T438" s="387"/>
      <c r="U438" s="492" t="s">
        <v>542</v>
      </c>
      <c r="V438" s="493">
        <v>801673</v>
      </c>
      <c r="W438" s="494" t="s">
        <v>439</v>
      </c>
      <c r="X438" s="495">
        <v>16</v>
      </c>
      <c r="Y438" s="388">
        <v>1</v>
      </c>
      <c r="Z438" s="243">
        <f>BD.PD8[[#This Row],[Av.P1 '[%']]]*BD.PD8[[#This Row],[Ppto. Orden Interna '[DOP']]]</f>
        <v>22000</v>
      </c>
      <c r="AA438" s="249"/>
      <c r="AB438" s="389"/>
      <c r="AC438" s="243">
        <f>BD.PD8[[#This Row],[Av.P2 '[%']]]*BD.PD8[[#This Row],[Ppto. Orden Interna '[DOP']]]</f>
        <v>0</v>
      </c>
      <c r="AD438" s="249"/>
      <c r="AE438" s="389"/>
      <c r="AF438" s="243">
        <f>BD.PD8[[#This Row],[Av.P3 '[%']]]*BD.PD8[[#This Row],[Ppto. Orden Interna '[DOP']]]</f>
        <v>0</v>
      </c>
      <c r="AG438" s="243"/>
      <c r="AH438" s="243"/>
      <c r="AI438" s="243"/>
      <c r="AJ438" s="243"/>
      <c r="AK438" s="243"/>
      <c r="AL438" s="243"/>
      <c r="AM438" s="496">
        <f>BD.PD8[[#This Row],[Pago 3]]+BD.PD8[[#This Row],[Pago 2]]+BD.PD8[[#This Row],[Pago 1]]</f>
        <v>22000</v>
      </c>
      <c r="AN438" s="308" t="s">
        <v>244</v>
      </c>
      <c r="AO438" s="308" t="s">
        <v>245</v>
      </c>
      <c r="AP438" s="308" t="s">
        <v>246</v>
      </c>
      <c r="AQ438" s="308" t="s">
        <v>247</v>
      </c>
      <c r="AR438" s="308">
        <v>594</v>
      </c>
      <c r="AS438" s="308" t="s">
        <v>248</v>
      </c>
      <c r="AT438" s="249" t="s">
        <v>1356</v>
      </c>
      <c r="AU438" s="306"/>
      <c r="AV438" s="306"/>
      <c r="AW438" s="306"/>
      <c r="AX438" s="306"/>
      <c r="AY438" s="306"/>
      <c r="AZ438" s="306"/>
      <c r="BA438" s="306"/>
      <c r="BB438" s="306"/>
      <c r="BC438" s="306"/>
      <c r="BD438" s="306"/>
      <c r="BE438" s="306"/>
      <c r="BF438" s="306"/>
      <c r="BG438" s="306"/>
      <c r="BH438" s="306"/>
      <c r="BI438" s="306"/>
      <c r="BJ438" s="306"/>
      <c r="BK438" s="306"/>
      <c r="BL438" s="306"/>
      <c r="BM438" s="306"/>
      <c r="BN438" s="306"/>
      <c r="BO438" s="306"/>
      <c r="BP438" s="306"/>
      <c r="BQ438" s="306"/>
      <c r="BR438" s="306"/>
      <c r="BS438" s="306"/>
      <c r="BT438" s="306"/>
      <c r="BU438" s="306"/>
      <c r="BV438" s="306"/>
      <c r="BW438" s="306"/>
      <c r="BX438" s="306"/>
      <c r="BY438" s="306"/>
      <c r="BZ438" s="306"/>
      <c r="CA438" s="306"/>
      <c r="CB438" s="306"/>
      <c r="CC438" s="306"/>
      <c r="CD438" s="306"/>
      <c r="CE438" s="306"/>
      <c r="CF438" s="306"/>
      <c r="CG438" s="306"/>
      <c r="CH438" s="306"/>
      <c r="CI438" s="306"/>
      <c r="CJ438" s="306"/>
      <c r="CK438" s="306"/>
      <c r="CL438" s="306"/>
      <c r="CM438" s="306"/>
      <c r="CN438" s="306"/>
      <c r="CO438" s="306"/>
      <c r="CP438" s="306"/>
      <c r="CQ438" s="306"/>
      <c r="CR438" s="306"/>
      <c r="CS438" s="306"/>
      <c r="CT438" s="306"/>
      <c r="CU438" s="306"/>
      <c r="CV438" s="306"/>
      <c r="CW438" s="306"/>
      <c r="CX438" s="306"/>
      <c r="CY438" s="306"/>
      <c r="CZ438" s="306"/>
      <c r="DA438" s="306"/>
      <c r="DB438" s="306"/>
      <c r="DC438" s="306"/>
      <c r="DD438" s="306"/>
      <c r="DE438" s="306"/>
      <c r="DF438" s="306"/>
      <c r="DG438" s="306"/>
      <c r="DH438" s="306"/>
      <c r="DI438" s="306"/>
      <c r="DJ438" s="306"/>
      <c r="DK438" s="306"/>
      <c r="DL438" s="306"/>
      <c r="DM438" s="306"/>
      <c r="DN438" s="306"/>
      <c r="DO438" s="306"/>
      <c r="DP438" s="306"/>
      <c r="DQ438" s="306"/>
      <c r="DR438" s="306"/>
      <c r="DS438" s="306"/>
      <c r="DT438" s="306"/>
      <c r="DU438" s="306"/>
      <c r="DV438" s="306"/>
      <c r="DW438" s="306"/>
      <c r="DX438" s="306"/>
      <c r="DY438" s="306"/>
      <c r="DZ438" s="306"/>
      <c r="EA438" s="306"/>
      <c r="EB438" s="306"/>
      <c r="EC438" s="306"/>
      <c r="ED438" s="306"/>
      <c r="EE438" s="306"/>
      <c r="EF438" s="306"/>
      <c r="EG438" s="306"/>
      <c r="EH438" s="306"/>
      <c r="EI438" s="306"/>
      <c r="EJ438" s="306"/>
      <c r="EK438" s="306"/>
      <c r="EL438" s="306"/>
      <c r="EM438" s="306"/>
      <c r="EN438" s="306"/>
      <c r="EO438" s="306"/>
      <c r="EP438" s="306"/>
      <c r="EQ438" s="306"/>
      <c r="ER438" s="306"/>
      <c r="ES438" s="306"/>
      <c r="ET438" s="306"/>
      <c r="EU438" s="306"/>
      <c r="EV438" s="306"/>
      <c r="EW438" s="306"/>
      <c r="EX438" s="306"/>
      <c r="EY438" s="306"/>
      <c r="EZ438" s="306"/>
      <c r="FA438" s="306"/>
      <c r="FB438" s="306"/>
      <c r="FC438" s="306"/>
      <c r="FD438" s="306"/>
      <c r="FE438" s="306"/>
      <c r="FF438" s="306"/>
      <c r="FG438" s="306"/>
      <c r="FH438" s="306"/>
      <c r="FI438" s="306"/>
      <c r="FJ438" s="306"/>
      <c r="FK438" s="306"/>
      <c r="FL438" s="306"/>
      <c r="FM438" s="306"/>
      <c r="FN438" s="306"/>
      <c r="FO438" s="306"/>
      <c r="FP438" s="306"/>
      <c r="FQ438" s="306"/>
      <c r="FR438" s="306"/>
      <c r="FS438" s="306"/>
      <c r="FT438" s="306"/>
      <c r="FU438" s="306"/>
      <c r="FV438" s="306"/>
      <c r="FW438" s="306"/>
      <c r="FX438" s="306"/>
      <c r="FY438" s="306"/>
      <c r="FZ438" s="306"/>
      <c r="GA438" s="306"/>
      <c r="GB438" s="306"/>
      <c r="GC438" s="306"/>
      <c r="GD438" s="306"/>
      <c r="GE438" s="306"/>
      <c r="GF438" s="306"/>
      <c r="GG438" s="306"/>
      <c r="GH438" s="306"/>
      <c r="GI438" s="306"/>
      <c r="GJ438" s="306"/>
      <c r="GK438" s="306"/>
      <c r="GL438" s="306"/>
      <c r="GM438" s="306"/>
      <c r="GN438" s="306"/>
      <c r="GO438" s="306"/>
      <c r="GP438" s="306"/>
      <c r="GQ438" s="306"/>
      <c r="GR438" s="306"/>
      <c r="GS438" s="306"/>
      <c r="GT438" s="306"/>
      <c r="GU438" s="306"/>
      <c r="GV438" s="306"/>
      <c r="GW438" s="306"/>
      <c r="GX438" s="306"/>
      <c r="GY438" s="306"/>
      <c r="GZ438" s="306"/>
      <c r="HA438" s="306"/>
      <c r="HB438" s="306"/>
      <c r="HC438" s="306"/>
      <c r="HD438" s="306"/>
      <c r="HE438" s="306"/>
      <c r="HF438" s="306"/>
      <c r="HG438" s="306"/>
      <c r="HH438" s="306"/>
      <c r="HI438" s="306"/>
      <c r="HJ438" s="306"/>
      <c r="HK438" s="306"/>
      <c r="HL438" s="306"/>
      <c r="HM438" s="306"/>
      <c r="HN438" s="306"/>
      <c r="HO438" s="306"/>
      <c r="HP438" s="306"/>
      <c r="HQ438" s="306"/>
      <c r="HR438" s="306"/>
      <c r="HS438" s="306"/>
      <c r="HT438" s="306"/>
      <c r="HU438" s="306"/>
      <c r="HV438" s="306"/>
      <c r="HW438" s="306"/>
      <c r="HX438" s="306"/>
      <c r="HY438" s="306"/>
      <c r="HZ438" s="306"/>
      <c r="IA438" s="306"/>
      <c r="IB438" s="306"/>
      <c r="IC438" s="306"/>
      <c r="ID438" s="306"/>
      <c r="IE438" s="306"/>
      <c r="IF438" s="306"/>
      <c r="IG438" s="306"/>
      <c r="IH438" s="306"/>
    </row>
    <row r="439" spans="1:242" s="219" customFormat="1" ht="31.8" customHeight="1" x14ac:dyDescent="0.3">
      <c r="A439" s="174">
        <v>8.06</v>
      </c>
      <c r="B439" s="231"/>
      <c r="C439" s="232" t="e">
        <f>VLOOKUP(BD.PD8[[#This Row],[Pos]],[18]!PPto[#Data],3,FALSE)</f>
        <v>#REF!</v>
      </c>
      <c r="D439" s="174" t="s">
        <v>23</v>
      </c>
      <c r="E439" s="305" t="str">
        <f>IF(BD.PD8[[#This Row],[.]]="*",VLOOKUP(BD.PD8[[#This Row],[Pos]],[18]Presupuesto!A:H,7,FALSE),"")</f>
        <v/>
      </c>
      <c r="F439" s="234" t="s">
        <v>695</v>
      </c>
      <c r="G439" s="174"/>
      <c r="H439" s="174"/>
      <c r="I439" s="174" t="s">
        <v>1326</v>
      </c>
      <c r="J439" s="382">
        <v>2</v>
      </c>
      <c r="K439" s="174" t="s">
        <v>260</v>
      </c>
      <c r="L439" s="383">
        <f>IF(BD.PD8[[#This Row],[Mon]]="DOP",1,HLOOKUP(BD.PD8[[#This Row],[Mon]],Data!$J$1:$K$2,2,FALSE))</f>
        <v>1</v>
      </c>
      <c r="M439" s="384">
        <v>15319.49</v>
      </c>
      <c r="N439" s="243">
        <f>BD.PD8[[#This Row],[Cant.]]*BD.PD8[[#This Row],[ Tasa ]]*BD.PD8[[#This Row],[ Precio Und.]]</f>
        <v>30638.98</v>
      </c>
      <c r="O439" s="386">
        <v>0</v>
      </c>
      <c r="P439" s="243">
        <f>IF(BD.PD8[[#This Row],[Liquid. '[%']]]&lt;&gt;0,(BD.PD8[[#This Row],[Valor Neto '[DOP']]]*BD.PD8[[#This Row],[Liquid. '[%']]])+BD.PD8[[#This Row],[Valor Neto '[DOP']]],BD.PD8[[#This Row],[Valor Neto '[DOP']]])</f>
        <v>30638.98</v>
      </c>
      <c r="Q439" s="243">
        <f>BD.PD8[[#This Row],[Ppto. Orden Interna '[DOP']]]/HLOOKUP("USD",Data!$J$1:$K$2,2,FALSE)</f>
        <v>471.36892307692307</v>
      </c>
      <c r="R439" s="381" t="s">
        <v>679</v>
      </c>
      <c r="S439" s="387"/>
      <c r="T439" s="387"/>
      <c r="U439" s="492" t="s">
        <v>542</v>
      </c>
      <c r="V439" s="493">
        <v>801673</v>
      </c>
      <c r="W439" s="494" t="s">
        <v>658</v>
      </c>
      <c r="X439" s="495">
        <v>16</v>
      </c>
      <c r="Y439" s="388">
        <v>1</v>
      </c>
      <c r="Z439" s="243">
        <f>BD.PD8[[#This Row],[Av.P1 '[%']]]*BD.PD8[[#This Row],[Ppto. Orden Interna '[DOP']]]</f>
        <v>30638.98</v>
      </c>
      <c r="AA439" s="249"/>
      <c r="AB439" s="389"/>
      <c r="AC439" s="243">
        <f>BD.PD8[[#This Row],[Av.P2 '[%']]]*BD.PD8[[#This Row],[Ppto. Orden Interna '[DOP']]]</f>
        <v>0</v>
      </c>
      <c r="AD439" s="249"/>
      <c r="AE439" s="389"/>
      <c r="AF439" s="243">
        <f>BD.PD8[[#This Row],[Av.P3 '[%']]]*BD.PD8[[#This Row],[Ppto. Orden Interna '[DOP']]]</f>
        <v>0</v>
      </c>
      <c r="AG439" s="243"/>
      <c r="AH439" s="243"/>
      <c r="AI439" s="243"/>
      <c r="AJ439" s="243"/>
      <c r="AK439" s="243"/>
      <c r="AL439" s="243"/>
      <c r="AM439" s="496">
        <f>BD.PD8[[#This Row],[Pago 3]]+BD.PD8[[#This Row],[Pago 2]]+BD.PD8[[#This Row],[Pago 1]]</f>
        <v>30638.98</v>
      </c>
      <c r="AN439" s="308" t="s">
        <v>244</v>
      </c>
      <c r="AO439" s="308" t="s">
        <v>245</v>
      </c>
      <c r="AP439" s="308" t="s">
        <v>246</v>
      </c>
      <c r="AQ439" s="308" t="s">
        <v>247</v>
      </c>
      <c r="AR439" s="308">
        <v>594</v>
      </c>
      <c r="AS439" s="308" t="s">
        <v>248</v>
      </c>
      <c r="AT439" s="249" t="s">
        <v>1356</v>
      </c>
      <c r="AU439" s="306"/>
      <c r="AV439" s="306"/>
      <c r="AW439" s="306"/>
      <c r="AX439" s="306"/>
      <c r="AY439" s="306"/>
      <c r="AZ439" s="306"/>
      <c r="BA439" s="306"/>
      <c r="BB439" s="306"/>
      <c r="BC439" s="306"/>
      <c r="BD439" s="306"/>
      <c r="BE439" s="306"/>
      <c r="BF439" s="306"/>
      <c r="BG439" s="306"/>
      <c r="BH439" s="306"/>
      <c r="BI439" s="306"/>
      <c r="BJ439" s="306"/>
      <c r="BK439" s="306"/>
      <c r="BL439" s="306"/>
      <c r="BM439" s="306"/>
      <c r="BN439" s="306"/>
      <c r="BO439" s="306"/>
      <c r="BP439" s="306"/>
      <c r="BQ439" s="306"/>
      <c r="BR439" s="306"/>
      <c r="BS439" s="306"/>
      <c r="BT439" s="306"/>
      <c r="BU439" s="306"/>
      <c r="BV439" s="306"/>
      <c r="BW439" s="306"/>
      <c r="BX439" s="306"/>
      <c r="BY439" s="306"/>
      <c r="BZ439" s="306"/>
      <c r="CA439" s="306"/>
      <c r="CB439" s="306"/>
      <c r="CC439" s="306"/>
      <c r="CD439" s="306"/>
      <c r="CE439" s="306"/>
      <c r="CF439" s="306"/>
      <c r="CG439" s="306"/>
      <c r="CH439" s="306"/>
      <c r="CI439" s="306"/>
      <c r="CJ439" s="306"/>
      <c r="CK439" s="306"/>
      <c r="CL439" s="306"/>
      <c r="CM439" s="306"/>
      <c r="CN439" s="306"/>
      <c r="CO439" s="306"/>
      <c r="CP439" s="306"/>
      <c r="CQ439" s="306"/>
      <c r="CR439" s="306"/>
      <c r="CS439" s="306"/>
      <c r="CT439" s="306"/>
      <c r="CU439" s="306"/>
      <c r="CV439" s="306"/>
      <c r="CW439" s="306"/>
      <c r="CX439" s="306"/>
      <c r="CY439" s="306"/>
      <c r="CZ439" s="306"/>
      <c r="DA439" s="306"/>
      <c r="DB439" s="306"/>
      <c r="DC439" s="306"/>
      <c r="DD439" s="306"/>
      <c r="DE439" s="306"/>
      <c r="DF439" s="306"/>
      <c r="DG439" s="306"/>
      <c r="DH439" s="306"/>
      <c r="DI439" s="306"/>
      <c r="DJ439" s="306"/>
      <c r="DK439" s="306"/>
      <c r="DL439" s="306"/>
      <c r="DM439" s="306"/>
      <c r="DN439" s="306"/>
      <c r="DO439" s="306"/>
      <c r="DP439" s="306"/>
      <c r="DQ439" s="306"/>
      <c r="DR439" s="306"/>
      <c r="DS439" s="306"/>
      <c r="DT439" s="306"/>
      <c r="DU439" s="306"/>
      <c r="DV439" s="306"/>
      <c r="DW439" s="306"/>
      <c r="DX439" s="306"/>
      <c r="DY439" s="306"/>
      <c r="DZ439" s="306"/>
      <c r="EA439" s="306"/>
      <c r="EB439" s="306"/>
      <c r="EC439" s="306"/>
      <c r="ED439" s="306"/>
      <c r="EE439" s="306"/>
      <c r="EF439" s="306"/>
      <c r="EG439" s="306"/>
      <c r="EH439" s="306"/>
      <c r="EI439" s="306"/>
      <c r="EJ439" s="306"/>
      <c r="EK439" s="306"/>
      <c r="EL439" s="306"/>
      <c r="EM439" s="306"/>
      <c r="EN439" s="306"/>
      <c r="EO439" s="306"/>
      <c r="EP439" s="306"/>
      <c r="EQ439" s="306"/>
      <c r="ER439" s="306"/>
      <c r="ES439" s="306"/>
      <c r="ET439" s="306"/>
      <c r="EU439" s="306"/>
      <c r="EV439" s="306"/>
      <c r="EW439" s="306"/>
      <c r="EX439" s="306"/>
      <c r="EY439" s="306"/>
      <c r="EZ439" s="306"/>
      <c r="FA439" s="306"/>
      <c r="FB439" s="306"/>
      <c r="FC439" s="306"/>
      <c r="FD439" s="306"/>
      <c r="FE439" s="306"/>
      <c r="FF439" s="306"/>
      <c r="FG439" s="306"/>
      <c r="FH439" s="306"/>
      <c r="FI439" s="306"/>
      <c r="FJ439" s="306"/>
      <c r="FK439" s="306"/>
      <c r="FL439" s="306"/>
      <c r="FM439" s="306"/>
      <c r="FN439" s="306"/>
      <c r="FO439" s="306"/>
      <c r="FP439" s="306"/>
      <c r="FQ439" s="306"/>
      <c r="FR439" s="306"/>
      <c r="FS439" s="306"/>
      <c r="FT439" s="306"/>
      <c r="FU439" s="306"/>
      <c r="FV439" s="306"/>
      <c r="FW439" s="306"/>
      <c r="FX439" s="306"/>
      <c r="FY439" s="306"/>
      <c r="FZ439" s="306"/>
      <c r="GA439" s="306"/>
      <c r="GB439" s="306"/>
      <c r="GC439" s="306"/>
      <c r="GD439" s="306"/>
      <c r="GE439" s="306"/>
      <c r="GF439" s="306"/>
      <c r="GG439" s="306"/>
      <c r="GH439" s="306"/>
      <c r="GI439" s="306"/>
      <c r="GJ439" s="306"/>
      <c r="GK439" s="306"/>
      <c r="GL439" s="306"/>
      <c r="GM439" s="306"/>
      <c r="GN439" s="306"/>
      <c r="GO439" s="306"/>
      <c r="GP439" s="306"/>
      <c r="GQ439" s="306"/>
      <c r="GR439" s="306"/>
      <c r="GS439" s="306"/>
      <c r="GT439" s="306"/>
      <c r="GU439" s="306"/>
      <c r="GV439" s="306"/>
      <c r="GW439" s="306"/>
      <c r="GX439" s="306"/>
      <c r="GY439" s="306"/>
      <c r="GZ439" s="306"/>
      <c r="HA439" s="306"/>
      <c r="HB439" s="306"/>
      <c r="HC439" s="306"/>
      <c r="HD439" s="306"/>
      <c r="HE439" s="306"/>
      <c r="HF439" s="306"/>
      <c r="HG439" s="306"/>
      <c r="HH439" s="306"/>
      <c r="HI439" s="306"/>
      <c r="HJ439" s="306"/>
      <c r="HK439" s="306"/>
      <c r="HL439" s="306"/>
      <c r="HM439" s="306"/>
      <c r="HN439" s="306"/>
      <c r="HO439" s="306"/>
      <c r="HP439" s="306"/>
      <c r="HQ439" s="306"/>
      <c r="HR439" s="306"/>
      <c r="HS439" s="306"/>
      <c r="HT439" s="306"/>
      <c r="HU439" s="306"/>
      <c r="HV439" s="306"/>
      <c r="HW439" s="306"/>
      <c r="HX439" s="306"/>
      <c r="HY439" s="306"/>
      <c r="HZ439" s="306"/>
      <c r="IA439" s="306"/>
      <c r="IB439" s="306"/>
      <c r="IC439" s="306"/>
      <c r="ID439" s="306"/>
      <c r="IE439" s="306"/>
      <c r="IF439" s="306"/>
      <c r="IG439" s="306"/>
      <c r="IH439" s="306"/>
    </row>
    <row r="440" spans="1:242" s="219" customFormat="1" ht="15" customHeight="1" x14ac:dyDescent="0.3">
      <c r="A440" s="174">
        <v>8.06</v>
      </c>
      <c r="B440" s="231"/>
      <c r="C440" s="232" t="e">
        <f>VLOOKUP(BD.PD8[[#This Row],[Pos]],[18]!PPto[#Data],3,FALSE)</f>
        <v>#REF!</v>
      </c>
      <c r="D440" s="174" t="s">
        <v>23</v>
      </c>
      <c r="E440" s="305" t="str">
        <f>IF(BD.PD8[[#This Row],[.]]="*",VLOOKUP(BD.PD8[[#This Row],[Pos]],[18]Presupuesto!A:H,7,FALSE),"")</f>
        <v/>
      </c>
      <c r="F440" s="234" t="s">
        <v>696</v>
      </c>
      <c r="G440" s="174"/>
      <c r="H440" s="174"/>
      <c r="I440" s="174" t="s">
        <v>1326</v>
      </c>
      <c r="J440" s="382">
        <v>2</v>
      </c>
      <c r="K440" s="174" t="s">
        <v>260</v>
      </c>
      <c r="L440" s="383">
        <f>IF(BD.PD8[[#This Row],[Mon]]="DOP",1,HLOOKUP(BD.PD8[[#This Row],[Mon]],Data!$J$1:$K$2,2,FALSE))</f>
        <v>1</v>
      </c>
      <c r="M440" s="384">
        <v>16711.86</v>
      </c>
      <c r="N440" s="243">
        <f>BD.PD8[[#This Row],[Cant.]]*BD.PD8[[#This Row],[ Tasa ]]*BD.PD8[[#This Row],[ Precio Und.]]</f>
        <v>33423.72</v>
      </c>
      <c r="O440" s="386">
        <v>0</v>
      </c>
      <c r="P440" s="243">
        <f>IF(BD.PD8[[#This Row],[Liquid. '[%']]]&lt;&gt;0,(BD.PD8[[#This Row],[Valor Neto '[DOP']]]*BD.PD8[[#This Row],[Liquid. '[%']]])+BD.PD8[[#This Row],[Valor Neto '[DOP']]],BD.PD8[[#This Row],[Valor Neto '[DOP']]])</f>
        <v>33423.72</v>
      </c>
      <c r="Q440" s="243">
        <f>BD.PD8[[#This Row],[Ppto. Orden Interna '[DOP']]]/HLOOKUP("USD",Data!$J$1:$K$2,2,FALSE)</f>
        <v>514.21107692307692</v>
      </c>
      <c r="R440" s="381" t="s">
        <v>679</v>
      </c>
      <c r="S440" s="387"/>
      <c r="T440" s="387"/>
      <c r="U440" s="492" t="s">
        <v>542</v>
      </c>
      <c r="V440" s="493">
        <v>801673</v>
      </c>
      <c r="W440" s="494" t="s">
        <v>658</v>
      </c>
      <c r="X440" s="495">
        <v>16</v>
      </c>
      <c r="Y440" s="388">
        <v>1</v>
      </c>
      <c r="Z440" s="243">
        <f>BD.PD8[[#This Row],[Av.P1 '[%']]]*BD.PD8[[#This Row],[Ppto. Orden Interna '[DOP']]]</f>
        <v>33423.72</v>
      </c>
      <c r="AA440" s="249"/>
      <c r="AB440" s="389"/>
      <c r="AC440" s="243">
        <f>BD.PD8[[#This Row],[Av.P2 '[%']]]*BD.PD8[[#This Row],[Ppto. Orden Interna '[DOP']]]</f>
        <v>0</v>
      </c>
      <c r="AD440" s="249"/>
      <c r="AE440" s="389"/>
      <c r="AF440" s="243">
        <f>BD.PD8[[#This Row],[Av.P3 '[%']]]*BD.PD8[[#This Row],[Ppto. Orden Interna '[DOP']]]</f>
        <v>0</v>
      </c>
      <c r="AG440" s="243"/>
      <c r="AH440" s="243"/>
      <c r="AI440" s="243"/>
      <c r="AJ440" s="243"/>
      <c r="AK440" s="243"/>
      <c r="AL440" s="243"/>
      <c r="AM440" s="496">
        <f>BD.PD8[[#This Row],[Pago 3]]+BD.PD8[[#This Row],[Pago 2]]+BD.PD8[[#This Row],[Pago 1]]</f>
        <v>33423.72</v>
      </c>
      <c r="AN440" s="308" t="s">
        <v>244</v>
      </c>
      <c r="AO440" s="308" t="s">
        <v>245</v>
      </c>
      <c r="AP440" s="308" t="s">
        <v>246</v>
      </c>
      <c r="AQ440" s="308" t="s">
        <v>247</v>
      </c>
      <c r="AR440" s="308">
        <v>594</v>
      </c>
      <c r="AS440" s="308" t="s">
        <v>248</v>
      </c>
      <c r="AT440" s="249" t="s">
        <v>1356</v>
      </c>
      <c r="AU440" s="306"/>
      <c r="AV440" s="306"/>
      <c r="AW440" s="306"/>
      <c r="AX440" s="306"/>
      <c r="AY440" s="306"/>
      <c r="AZ440" s="306"/>
      <c r="BA440" s="306"/>
      <c r="BB440" s="306"/>
      <c r="BC440" s="306"/>
      <c r="BD440" s="306"/>
      <c r="BE440" s="306"/>
      <c r="BF440" s="306"/>
      <c r="BG440" s="306"/>
      <c r="BH440" s="306"/>
      <c r="BI440" s="306"/>
      <c r="BJ440" s="306"/>
      <c r="BK440" s="306"/>
      <c r="BL440" s="306"/>
      <c r="BM440" s="306"/>
      <c r="BN440" s="306"/>
      <c r="BO440" s="306"/>
      <c r="BP440" s="306"/>
      <c r="BQ440" s="306"/>
      <c r="BR440" s="306"/>
      <c r="BS440" s="306"/>
      <c r="BT440" s="306"/>
      <c r="BU440" s="306"/>
      <c r="BV440" s="306"/>
      <c r="BW440" s="306"/>
      <c r="BX440" s="306"/>
      <c r="BY440" s="306"/>
      <c r="BZ440" s="306"/>
      <c r="CA440" s="306"/>
      <c r="CB440" s="306"/>
      <c r="CC440" s="306"/>
      <c r="CD440" s="306"/>
      <c r="CE440" s="306"/>
      <c r="CF440" s="306"/>
      <c r="CG440" s="306"/>
      <c r="CH440" s="306"/>
      <c r="CI440" s="306"/>
      <c r="CJ440" s="306"/>
      <c r="CK440" s="306"/>
      <c r="CL440" s="306"/>
      <c r="CM440" s="306"/>
      <c r="CN440" s="306"/>
      <c r="CO440" s="306"/>
      <c r="CP440" s="306"/>
      <c r="CQ440" s="306"/>
      <c r="CR440" s="306"/>
      <c r="CS440" s="306"/>
      <c r="CT440" s="306"/>
      <c r="CU440" s="306"/>
      <c r="CV440" s="306"/>
      <c r="CW440" s="306"/>
      <c r="CX440" s="306"/>
      <c r="CY440" s="306"/>
      <c r="CZ440" s="306"/>
      <c r="DA440" s="306"/>
      <c r="DB440" s="306"/>
      <c r="DC440" s="306"/>
      <c r="DD440" s="306"/>
      <c r="DE440" s="306"/>
      <c r="DF440" s="306"/>
      <c r="DG440" s="306"/>
      <c r="DH440" s="306"/>
      <c r="DI440" s="306"/>
      <c r="DJ440" s="306"/>
      <c r="DK440" s="306"/>
      <c r="DL440" s="306"/>
      <c r="DM440" s="306"/>
      <c r="DN440" s="306"/>
      <c r="DO440" s="306"/>
      <c r="DP440" s="306"/>
      <c r="DQ440" s="306"/>
      <c r="DR440" s="306"/>
      <c r="DS440" s="306"/>
      <c r="DT440" s="306"/>
      <c r="DU440" s="306"/>
      <c r="DV440" s="306"/>
      <c r="DW440" s="306"/>
      <c r="DX440" s="306"/>
      <c r="DY440" s="306"/>
      <c r="DZ440" s="306"/>
      <c r="EA440" s="306"/>
      <c r="EB440" s="306"/>
      <c r="EC440" s="306"/>
      <c r="ED440" s="306"/>
      <c r="EE440" s="306"/>
      <c r="EF440" s="306"/>
      <c r="EG440" s="306"/>
      <c r="EH440" s="306"/>
      <c r="EI440" s="306"/>
      <c r="EJ440" s="306"/>
      <c r="EK440" s="306"/>
      <c r="EL440" s="306"/>
      <c r="EM440" s="306"/>
      <c r="EN440" s="306"/>
      <c r="EO440" s="306"/>
      <c r="EP440" s="306"/>
      <c r="EQ440" s="306"/>
      <c r="ER440" s="306"/>
      <c r="ES440" s="306"/>
      <c r="ET440" s="306"/>
      <c r="EU440" s="306"/>
      <c r="EV440" s="306"/>
      <c r="EW440" s="306"/>
      <c r="EX440" s="306"/>
      <c r="EY440" s="306"/>
      <c r="EZ440" s="306"/>
      <c r="FA440" s="306"/>
      <c r="FB440" s="306"/>
      <c r="FC440" s="306"/>
      <c r="FD440" s="306"/>
      <c r="FE440" s="306"/>
      <c r="FF440" s="306"/>
      <c r="FG440" s="306"/>
      <c r="FH440" s="306"/>
      <c r="FI440" s="306"/>
      <c r="FJ440" s="306"/>
      <c r="FK440" s="306"/>
      <c r="FL440" s="306"/>
      <c r="FM440" s="306"/>
      <c r="FN440" s="306"/>
      <c r="FO440" s="306"/>
      <c r="FP440" s="306"/>
      <c r="FQ440" s="306"/>
      <c r="FR440" s="306"/>
      <c r="FS440" s="306"/>
      <c r="FT440" s="306"/>
      <c r="FU440" s="306"/>
      <c r="FV440" s="306"/>
      <c r="FW440" s="306"/>
      <c r="FX440" s="306"/>
      <c r="FY440" s="306"/>
      <c r="FZ440" s="306"/>
      <c r="GA440" s="306"/>
      <c r="GB440" s="306"/>
      <c r="GC440" s="306"/>
      <c r="GD440" s="306"/>
      <c r="GE440" s="306"/>
      <c r="GF440" s="306"/>
      <c r="GG440" s="306"/>
      <c r="GH440" s="306"/>
      <c r="GI440" s="306"/>
      <c r="GJ440" s="306"/>
      <c r="GK440" s="306"/>
      <c r="GL440" s="306"/>
      <c r="GM440" s="306"/>
      <c r="GN440" s="306"/>
      <c r="GO440" s="306"/>
      <c r="GP440" s="306"/>
      <c r="GQ440" s="306"/>
      <c r="GR440" s="306"/>
      <c r="GS440" s="306"/>
      <c r="GT440" s="306"/>
      <c r="GU440" s="306"/>
      <c r="GV440" s="306"/>
      <c r="GW440" s="306"/>
      <c r="GX440" s="306"/>
      <c r="GY440" s="306"/>
      <c r="GZ440" s="306"/>
      <c r="HA440" s="306"/>
      <c r="HB440" s="306"/>
      <c r="HC440" s="306"/>
      <c r="HD440" s="306"/>
      <c r="HE440" s="306"/>
      <c r="HF440" s="306"/>
      <c r="HG440" s="306"/>
      <c r="HH440" s="306"/>
      <c r="HI440" s="306"/>
      <c r="HJ440" s="306"/>
      <c r="HK440" s="306"/>
      <c r="HL440" s="306"/>
      <c r="HM440" s="306"/>
      <c r="HN440" s="306"/>
      <c r="HO440" s="306"/>
      <c r="HP440" s="306"/>
      <c r="HQ440" s="306"/>
      <c r="HR440" s="306"/>
      <c r="HS440" s="306"/>
      <c r="HT440" s="306"/>
      <c r="HU440" s="306"/>
      <c r="HV440" s="306"/>
      <c r="HW440" s="306"/>
      <c r="HX440" s="306"/>
      <c r="HY440" s="306"/>
      <c r="HZ440" s="306"/>
      <c r="IA440" s="306"/>
      <c r="IB440" s="306"/>
      <c r="IC440" s="306"/>
      <c r="ID440" s="306"/>
      <c r="IE440" s="306"/>
      <c r="IF440" s="306"/>
      <c r="IG440" s="306"/>
      <c r="IH440" s="306"/>
    </row>
    <row r="441" spans="1:242" s="219" customFormat="1" ht="15" customHeight="1" x14ac:dyDescent="0.3">
      <c r="A441" s="174">
        <v>8.06</v>
      </c>
      <c r="B441" s="231"/>
      <c r="C441" s="232" t="e">
        <f>VLOOKUP(BD.PD8[[#This Row],[Pos]],[18]!PPto[#Data],3,FALSE)</f>
        <v>#REF!</v>
      </c>
      <c r="D441" s="174" t="s">
        <v>23</v>
      </c>
      <c r="E441" s="305" t="str">
        <f>IF(BD.PD8[[#This Row],[.]]="*",VLOOKUP(BD.PD8[[#This Row],[Pos]],[18]Presupuesto!A:H,7,FALSE),"")</f>
        <v/>
      </c>
      <c r="F441" s="506" t="s">
        <v>697</v>
      </c>
      <c r="G441" s="174"/>
      <c r="H441" s="174"/>
      <c r="I441" s="174" t="s">
        <v>1326</v>
      </c>
      <c r="J441" s="382">
        <v>1</v>
      </c>
      <c r="K441" s="174" t="s">
        <v>260</v>
      </c>
      <c r="L441" s="383">
        <f>IF(BD.PD8[[#This Row],[Mon]]="DOP",1,HLOOKUP(BD.PD8[[#This Row],[Mon]],Data!$J$1:$K$2,2,FALSE))</f>
        <v>1</v>
      </c>
      <c r="M441" s="384">
        <v>35857.22</v>
      </c>
      <c r="N441" s="243">
        <f>BD.PD8[[#This Row],[Cant.]]*BD.PD8[[#This Row],[ Tasa ]]*BD.PD8[[#This Row],[ Precio Und.]]</f>
        <v>35857.22</v>
      </c>
      <c r="O441" s="386">
        <v>0</v>
      </c>
      <c r="P441" s="243">
        <f>IF(BD.PD8[[#This Row],[Liquid. '[%']]]&lt;&gt;0,(BD.PD8[[#This Row],[Valor Neto '[DOP']]]*BD.PD8[[#This Row],[Liquid. '[%']]])+BD.PD8[[#This Row],[Valor Neto '[DOP']]],BD.PD8[[#This Row],[Valor Neto '[DOP']]])</f>
        <v>35857.22</v>
      </c>
      <c r="Q441" s="243">
        <f>BD.PD8[[#This Row],[Ppto. Orden Interna '[DOP']]]/HLOOKUP("USD",Data!$J$1:$K$2,2,FALSE)</f>
        <v>551.64953846153844</v>
      </c>
      <c r="R441" s="381" t="s">
        <v>643</v>
      </c>
      <c r="S441" s="387"/>
      <c r="T441" s="387"/>
      <c r="U441" s="492" t="s">
        <v>542</v>
      </c>
      <c r="V441" s="493">
        <v>801673</v>
      </c>
      <c r="W441" s="494" t="s">
        <v>337</v>
      </c>
      <c r="X441" s="495">
        <v>13</v>
      </c>
      <c r="Y441" s="388">
        <v>0.7</v>
      </c>
      <c r="Z441" s="243">
        <f>BD.PD8[[#This Row],[Av.P1 '[%']]]*BD.PD8[[#This Row],[Ppto. Orden Interna '[DOP']]]</f>
        <v>25100.054</v>
      </c>
      <c r="AA441" s="495">
        <v>15</v>
      </c>
      <c r="AB441" s="388">
        <v>0.3</v>
      </c>
      <c r="AC441" s="243">
        <f>BD.PD8[[#This Row],[Av.P2 '[%']]]*BD.PD8[[#This Row],[Ppto. Orden Interna '[DOP']]]</f>
        <v>10757.165999999999</v>
      </c>
      <c r="AD441" s="249"/>
      <c r="AE441" s="389"/>
      <c r="AF441" s="243">
        <f>BD.PD8[[#This Row],[Av.P3 '[%']]]*BD.PD8[[#This Row],[Ppto. Orden Interna '[DOP']]]</f>
        <v>0</v>
      </c>
      <c r="AG441" s="243"/>
      <c r="AH441" s="243"/>
      <c r="AI441" s="243"/>
      <c r="AJ441" s="243"/>
      <c r="AK441" s="243"/>
      <c r="AL441" s="243"/>
      <c r="AM441" s="496">
        <f>BD.PD8[[#This Row],[Pago 3]]+BD.PD8[[#This Row],[Pago 2]]+BD.PD8[[#This Row],[Pago 1]]</f>
        <v>35857.22</v>
      </c>
      <c r="AN441" s="308" t="s">
        <v>244</v>
      </c>
      <c r="AO441" s="308" t="s">
        <v>245</v>
      </c>
      <c r="AP441" s="308" t="s">
        <v>246</v>
      </c>
      <c r="AQ441" s="308" t="s">
        <v>247</v>
      </c>
      <c r="AR441" s="308">
        <v>594</v>
      </c>
      <c r="AS441" s="308" t="s">
        <v>248</v>
      </c>
      <c r="AT441" s="249" t="s">
        <v>1356</v>
      </c>
      <c r="AU441" s="306"/>
      <c r="AV441" s="306"/>
      <c r="AW441" s="306"/>
      <c r="AX441" s="306"/>
      <c r="AY441" s="306"/>
      <c r="AZ441" s="306"/>
      <c r="BA441" s="306"/>
      <c r="BB441" s="306"/>
      <c r="BC441" s="306"/>
      <c r="BD441" s="306"/>
      <c r="BE441" s="306"/>
      <c r="BF441" s="306"/>
      <c r="BG441" s="306"/>
      <c r="BH441" s="306"/>
      <c r="BI441" s="306"/>
      <c r="BJ441" s="306"/>
      <c r="BK441" s="306"/>
      <c r="BL441" s="306"/>
      <c r="BM441" s="306"/>
      <c r="BN441" s="306"/>
      <c r="BO441" s="306"/>
      <c r="BP441" s="306"/>
      <c r="BQ441" s="306"/>
      <c r="BR441" s="306"/>
      <c r="BS441" s="306"/>
      <c r="BT441" s="306"/>
      <c r="BU441" s="306"/>
      <c r="BV441" s="306"/>
      <c r="BW441" s="306"/>
      <c r="BX441" s="306"/>
      <c r="BY441" s="306"/>
      <c r="BZ441" s="306"/>
      <c r="CA441" s="306"/>
      <c r="CB441" s="306"/>
      <c r="CC441" s="306"/>
      <c r="CD441" s="306"/>
      <c r="CE441" s="306"/>
      <c r="CF441" s="306"/>
      <c r="CG441" s="306"/>
      <c r="CH441" s="306"/>
      <c r="CI441" s="306"/>
      <c r="CJ441" s="306"/>
      <c r="CK441" s="306"/>
      <c r="CL441" s="306"/>
      <c r="CM441" s="306"/>
      <c r="CN441" s="306"/>
      <c r="CO441" s="306"/>
      <c r="CP441" s="306"/>
      <c r="CQ441" s="306"/>
      <c r="CR441" s="306"/>
      <c r="CS441" s="306"/>
      <c r="CT441" s="306"/>
      <c r="CU441" s="306"/>
      <c r="CV441" s="306"/>
      <c r="CW441" s="306"/>
      <c r="CX441" s="306"/>
      <c r="CY441" s="306"/>
      <c r="CZ441" s="306"/>
      <c r="DA441" s="306"/>
      <c r="DB441" s="306"/>
      <c r="DC441" s="306"/>
      <c r="DD441" s="306"/>
      <c r="DE441" s="306"/>
      <c r="DF441" s="306"/>
      <c r="DG441" s="306"/>
      <c r="DH441" s="306"/>
      <c r="DI441" s="306"/>
      <c r="DJ441" s="306"/>
      <c r="DK441" s="306"/>
      <c r="DL441" s="306"/>
      <c r="DM441" s="306"/>
      <c r="DN441" s="306"/>
      <c r="DO441" s="306"/>
      <c r="DP441" s="306"/>
      <c r="DQ441" s="306"/>
      <c r="DR441" s="306"/>
      <c r="DS441" s="306"/>
      <c r="DT441" s="306"/>
      <c r="DU441" s="306"/>
      <c r="DV441" s="306"/>
      <c r="DW441" s="306"/>
      <c r="DX441" s="306"/>
      <c r="DY441" s="306"/>
      <c r="DZ441" s="306"/>
      <c r="EA441" s="306"/>
      <c r="EB441" s="306"/>
      <c r="EC441" s="306"/>
      <c r="ED441" s="306"/>
      <c r="EE441" s="306"/>
      <c r="EF441" s="306"/>
      <c r="EG441" s="306"/>
      <c r="EH441" s="306"/>
      <c r="EI441" s="306"/>
      <c r="EJ441" s="306"/>
      <c r="EK441" s="306"/>
      <c r="EL441" s="306"/>
      <c r="EM441" s="306"/>
      <c r="EN441" s="306"/>
      <c r="EO441" s="306"/>
      <c r="EP441" s="306"/>
      <c r="EQ441" s="306"/>
      <c r="ER441" s="306"/>
      <c r="ES441" s="306"/>
      <c r="ET441" s="306"/>
      <c r="EU441" s="306"/>
      <c r="EV441" s="306"/>
      <c r="EW441" s="306"/>
      <c r="EX441" s="306"/>
      <c r="EY441" s="306"/>
      <c r="EZ441" s="306"/>
      <c r="FA441" s="306"/>
      <c r="FB441" s="306"/>
      <c r="FC441" s="306"/>
      <c r="FD441" s="306"/>
      <c r="FE441" s="306"/>
      <c r="FF441" s="306"/>
      <c r="FG441" s="306"/>
      <c r="FH441" s="306"/>
      <c r="FI441" s="306"/>
      <c r="FJ441" s="306"/>
      <c r="FK441" s="306"/>
      <c r="FL441" s="306"/>
      <c r="FM441" s="306"/>
      <c r="FN441" s="306"/>
      <c r="FO441" s="306"/>
      <c r="FP441" s="306"/>
      <c r="FQ441" s="306"/>
      <c r="FR441" s="306"/>
      <c r="FS441" s="306"/>
      <c r="FT441" s="306"/>
      <c r="FU441" s="306"/>
      <c r="FV441" s="306"/>
      <c r="FW441" s="306"/>
      <c r="FX441" s="306"/>
      <c r="FY441" s="306"/>
      <c r="FZ441" s="306"/>
      <c r="GA441" s="306"/>
      <c r="GB441" s="306"/>
      <c r="GC441" s="306"/>
      <c r="GD441" s="306"/>
      <c r="GE441" s="306"/>
      <c r="GF441" s="306"/>
      <c r="GG441" s="306"/>
      <c r="GH441" s="306"/>
      <c r="GI441" s="306"/>
      <c r="GJ441" s="306"/>
      <c r="GK441" s="306"/>
      <c r="GL441" s="306"/>
      <c r="GM441" s="306"/>
      <c r="GN441" s="306"/>
      <c r="GO441" s="306"/>
      <c r="GP441" s="306"/>
      <c r="GQ441" s="306"/>
      <c r="GR441" s="306"/>
      <c r="GS441" s="306"/>
      <c r="GT441" s="306"/>
      <c r="GU441" s="306"/>
      <c r="GV441" s="306"/>
      <c r="GW441" s="306"/>
      <c r="GX441" s="306"/>
      <c r="GY441" s="306"/>
      <c r="GZ441" s="306"/>
      <c r="HA441" s="306"/>
      <c r="HB441" s="306"/>
      <c r="HC441" s="306"/>
      <c r="HD441" s="306"/>
      <c r="HE441" s="306"/>
      <c r="HF441" s="306"/>
      <c r="HG441" s="306"/>
      <c r="HH441" s="306"/>
      <c r="HI441" s="306"/>
      <c r="HJ441" s="306"/>
      <c r="HK441" s="306"/>
      <c r="HL441" s="306"/>
      <c r="HM441" s="306"/>
      <c r="HN441" s="306"/>
      <c r="HO441" s="306"/>
      <c r="HP441" s="306"/>
      <c r="HQ441" s="306"/>
      <c r="HR441" s="306"/>
      <c r="HS441" s="306"/>
      <c r="HT441" s="306"/>
      <c r="HU441" s="306"/>
      <c r="HV441" s="306"/>
      <c r="HW441" s="306"/>
      <c r="HX441" s="306"/>
      <c r="HY441" s="306"/>
      <c r="HZ441" s="306"/>
      <c r="IA441" s="306"/>
      <c r="IB441" s="306"/>
      <c r="IC441" s="306"/>
      <c r="ID441" s="306"/>
      <c r="IE441" s="306"/>
      <c r="IF441" s="306"/>
      <c r="IG441" s="306"/>
      <c r="IH441" s="306"/>
    </row>
    <row r="442" spans="1:242" s="219" customFormat="1" ht="15" customHeight="1" x14ac:dyDescent="0.3">
      <c r="A442" s="174">
        <v>8.06</v>
      </c>
      <c r="B442" s="231"/>
      <c r="C442" s="232" t="e">
        <f>VLOOKUP(BD.PD8[[#This Row],[Pos]],[18]!PPto[#Data],3,FALSE)</f>
        <v>#REF!</v>
      </c>
      <c r="D442" s="174" t="s">
        <v>23</v>
      </c>
      <c r="E442" s="305" t="str">
        <f>IF(BD.PD8[[#This Row],[.]]="*",VLOOKUP(BD.PD8[[#This Row],[Pos]],[18]Presupuesto!A:H,7,FALSE),"")</f>
        <v/>
      </c>
      <c r="F442" s="234" t="s">
        <v>698</v>
      </c>
      <c r="G442" s="174"/>
      <c r="H442" s="174"/>
      <c r="I442" s="174" t="s">
        <v>1326</v>
      </c>
      <c r="J442" s="382">
        <v>2</v>
      </c>
      <c r="K442" s="174" t="s">
        <v>260</v>
      </c>
      <c r="L442" s="383">
        <f>IF(BD.PD8[[#This Row],[Mon]]="DOP",1,HLOOKUP(BD.PD8[[#This Row],[Mon]],Data!$J$1:$K$2,2,FALSE))</f>
        <v>1</v>
      </c>
      <c r="M442" s="384">
        <v>18000</v>
      </c>
      <c r="N442" s="243">
        <f>BD.PD8[[#This Row],[Cant.]]*BD.PD8[[#This Row],[ Tasa ]]*BD.PD8[[#This Row],[ Precio Und.]]</f>
        <v>36000</v>
      </c>
      <c r="O442" s="386">
        <v>0</v>
      </c>
      <c r="P442" s="243">
        <f>IF(BD.PD8[[#This Row],[Liquid. '[%']]]&lt;&gt;0,(BD.PD8[[#This Row],[Valor Neto '[DOP']]]*BD.PD8[[#This Row],[Liquid. '[%']]])+BD.PD8[[#This Row],[Valor Neto '[DOP']]],BD.PD8[[#This Row],[Valor Neto '[DOP']]])</f>
        <v>36000</v>
      </c>
      <c r="Q442" s="243">
        <f>BD.PD8[[#This Row],[Ppto. Orden Interna '[DOP']]]/HLOOKUP("USD",Data!$J$1:$K$2,2,FALSE)</f>
        <v>553.84615384615381</v>
      </c>
      <c r="R442" s="381" t="s">
        <v>668</v>
      </c>
      <c r="S442" s="387"/>
      <c r="T442" s="387"/>
      <c r="U442" s="492" t="s">
        <v>542</v>
      </c>
      <c r="V442" s="493">
        <v>801673</v>
      </c>
      <c r="W442" s="494" t="s">
        <v>658</v>
      </c>
      <c r="X442" s="495">
        <v>16</v>
      </c>
      <c r="Y442" s="388">
        <v>1</v>
      </c>
      <c r="Z442" s="243">
        <f>BD.PD8[[#This Row],[Av.P1 '[%']]]*BD.PD8[[#This Row],[Ppto. Orden Interna '[DOP']]]</f>
        <v>36000</v>
      </c>
      <c r="AA442" s="249"/>
      <c r="AB442" s="389"/>
      <c r="AC442" s="243">
        <f>BD.PD8[[#This Row],[Av.P2 '[%']]]*BD.PD8[[#This Row],[Ppto. Orden Interna '[DOP']]]</f>
        <v>0</v>
      </c>
      <c r="AD442" s="249"/>
      <c r="AE442" s="389"/>
      <c r="AF442" s="243">
        <f>BD.PD8[[#This Row],[Av.P3 '[%']]]*BD.PD8[[#This Row],[Ppto. Orden Interna '[DOP']]]</f>
        <v>0</v>
      </c>
      <c r="AG442" s="243"/>
      <c r="AH442" s="243"/>
      <c r="AI442" s="243"/>
      <c r="AJ442" s="243"/>
      <c r="AK442" s="243"/>
      <c r="AL442" s="243"/>
      <c r="AM442" s="496">
        <f>BD.PD8[[#This Row],[Pago 3]]+BD.PD8[[#This Row],[Pago 2]]+BD.PD8[[#This Row],[Pago 1]]</f>
        <v>36000</v>
      </c>
      <c r="AN442" s="308" t="s">
        <v>244</v>
      </c>
      <c r="AO442" s="308" t="s">
        <v>245</v>
      </c>
      <c r="AP442" s="308" t="s">
        <v>246</v>
      </c>
      <c r="AQ442" s="308" t="s">
        <v>247</v>
      </c>
      <c r="AR442" s="308">
        <v>594</v>
      </c>
      <c r="AS442" s="308" t="s">
        <v>248</v>
      </c>
      <c r="AT442" s="249" t="s">
        <v>1356</v>
      </c>
      <c r="AU442" s="306"/>
      <c r="AV442" s="306"/>
      <c r="AW442" s="306"/>
      <c r="AX442" s="306"/>
      <c r="AY442" s="306"/>
      <c r="AZ442" s="306"/>
      <c r="BA442" s="306"/>
      <c r="BB442" s="306"/>
      <c r="BC442" s="306"/>
      <c r="BD442" s="306"/>
      <c r="BE442" s="306"/>
      <c r="BF442" s="306"/>
      <c r="BG442" s="306"/>
      <c r="BH442" s="306"/>
      <c r="BI442" s="306"/>
      <c r="BJ442" s="306"/>
      <c r="BK442" s="306"/>
      <c r="BL442" s="306"/>
      <c r="BM442" s="306"/>
      <c r="BN442" s="306"/>
      <c r="BO442" s="306"/>
      <c r="BP442" s="306"/>
      <c r="BQ442" s="306"/>
      <c r="BR442" s="306"/>
      <c r="BS442" s="306"/>
      <c r="BT442" s="306"/>
      <c r="BU442" s="306"/>
      <c r="BV442" s="306"/>
      <c r="BW442" s="306"/>
      <c r="BX442" s="306"/>
      <c r="BY442" s="306"/>
      <c r="BZ442" s="306"/>
      <c r="CA442" s="306"/>
      <c r="CB442" s="306"/>
      <c r="CC442" s="306"/>
      <c r="CD442" s="306"/>
      <c r="CE442" s="306"/>
      <c r="CF442" s="306"/>
      <c r="CG442" s="306"/>
      <c r="CH442" s="306"/>
      <c r="CI442" s="306"/>
      <c r="CJ442" s="306"/>
      <c r="CK442" s="306"/>
      <c r="CL442" s="306"/>
      <c r="CM442" s="306"/>
      <c r="CN442" s="306"/>
      <c r="CO442" s="306"/>
      <c r="CP442" s="306"/>
      <c r="CQ442" s="306"/>
      <c r="CR442" s="306"/>
      <c r="CS442" s="306"/>
      <c r="CT442" s="306"/>
      <c r="CU442" s="306"/>
      <c r="CV442" s="306"/>
      <c r="CW442" s="306"/>
      <c r="CX442" s="306"/>
      <c r="CY442" s="306"/>
      <c r="CZ442" s="306"/>
      <c r="DA442" s="306"/>
      <c r="DB442" s="306"/>
      <c r="DC442" s="306"/>
      <c r="DD442" s="306"/>
      <c r="DE442" s="306"/>
      <c r="DF442" s="306"/>
      <c r="DG442" s="306"/>
      <c r="DH442" s="306"/>
      <c r="DI442" s="306"/>
      <c r="DJ442" s="306"/>
      <c r="DK442" s="306"/>
      <c r="DL442" s="306"/>
      <c r="DM442" s="306"/>
      <c r="DN442" s="306"/>
      <c r="DO442" s="306"/>
      <c r="DP442" s="306"/>
      <c r="DQ442" s="306"/>
      <c r="DR442" s="306"/>
      <c r="DS442" s="306"/>
      <c r="DT442" s="306"/>
      <c r="DU442" s="306"/>
      <c r="DV442" s="306"/>
      <c r="DW442" s="306"/>
      <c r="DX442" s="306"/>
      <c r="DY442" s="306"/>
      <c r="DZ442" s="306"/>
      <c r="EA442" s="306"/>
      <c r="EB442" s="306"/>
      <c r="EC442" s="306"/>
      <c r="ED442" s="306"/>
      <c r="EE442" s="306"/>
      <c r="EF442" s="306"/>
      <c r="EG442" s="306"/>
      <c r="EH442" s="306"/>
      <c r="EI442" s="306"/>
      <c r="EJ442" s="306"/>
      <c r="EK442" s="306"/>
      <c r="EL442" s="306"/>
      <c r="EM442" s="306"/>
      <c r="EN442" s="306"/>
      <c r="EO442" s="306"/>
      <c r="EP442" s="306"/>
      <c r="EQ442" s="306"/>
      <c r="ER442" s="306"/>
      <c r="ES442" s="306"/>
      <c r="ET442" s="306"/>
      <c r="EU442" s="306"/>
      <c r="EV442" s="306"/>
      <c r="EW442" s="306"/>
      <c r="EX442" s="306"/>
      <c r="EY442" s="306"/>
      <c r="EZ442" s="306"/>
      <c r="FA442" s="306"/>
      <c r="FB442" s="306"/>
      <c r="FC442" s="306"/>
      <c r="FD442" s="306"/>
      <c r="FE442" s="306"/>
      <c r="FF442" s="306"/>
      <c r="FG442" s="306"/>
      <c r="FH442" s="306"/>
      <c r="FI442" s="306"/>
      <c r="FJ442" s="306"/>
      <c r="FK442" s="306"/>
      <c r="FL442" s="306"/>
      <c r="FM442" s="306"/>
      <c r="FN442" s="306"/>
      <c r="FO442" s="306"/>
      <c r="FP442" s="306"/>
      <c r="FQ442" s="306"/>
      <c r="FR442" s="306"/>
      <c r="FS442" s="306"/>
      <c r="FT442" s="306"/>
      <c r="FU442" s="306"/>
      <c r="FV442" s="306"/>
      <c r="FW442" s="306"/>
      <c r="FX442" s="306"/>
      <c r="FY442" s="306"/>
      <c r="FZ442" s="306"/>
      <c r="GA442" s="306"/>
      <c r="GB442" s="306"/>
      <c r="GC442" s="306"/>
      <c r="GD442" s="306"/>
      <c r="GE442" s="306"/>
      <c r="GF442" s="306"/>
      <c r="GG442" s="306"/>
      <c r="GH442" s="306"/>
      <c r="GI442" s="306"/>
      <c r="GJ442" s="306"/>
      <c r="GK442" s="306"/>
      <c r="GL442" s="306"/>
      <c r="GM442" s="306"/>
      <c r="GN442" s="306"/>
      <c r="GO442" s="306"/>
      <c r="GP442" s="306"/>
      <c r="GQ442" s="306"/>
      <c r="GR442" s="306"/>
      <c r="GS442" s="306"/>
      <c r="GT442" s="306"/>
      <c r="GU442" s="306"/>
      <c r="GV442" s="306"/>
      <c r="GW442" s="306"/>
      <c r="GX442" s="306"/>
      <c r="GY442" s="306"/>
      <c r="GZ442" s="306"/>
      <c r="HA442" s="306"/>
      <c r="HB442" s="306"/>
      <c r="HC442" s="306"/>
      <c r="HD442" s="306"/>
      <c r="HE442" s="306"/>
      <c r="HF442" s="306"/>
      <c r="HG442" s="306"/>
      <c r="HH442" s="306"/>
      <c r="HI442" s="306"/>
      <c r="HJ442" s="306"/>
      <c r="HK442" s="306"/>
      <c r="HL442" s="306"/>
      <c r="HM442" s="306"/>
      <c r="HN442" s="306"/>
      <c r="HO442" s="306"/>
      <c r="HP442" s="306"/>
      <c r="HQ442" s="306"/>
      <c r="HR442" s="306"/>
      <c r="HS442" s="306"/>
      <c r="HT442" s="306"/>
      <c r="HU442" s="306"/>
      <c r="HV442" s="306"/>
      <c r="HW442" s="306"/>
      <c r="HX442" s="306"/>
      <c r="HY442" s="306"/>
      <c r="HZ442" s="306"/>
      <c r="IA442" s="306"/>
      <c r="IB442" s="306"/>
      <c r="IC442" s="306"/>
      <c r="ID442" s="306"/>
      <c r="IE442" s="306"/>
      <c r="IF442" s="306"/>
      <c r="IG442" s="306"/>
      <c r="IH442" s="306"/>
    </row>
    <row r="443" spans="1:242" s="219" customFormat="1" ht="15" customHeight="1" x14ac:dyDescent="0.3">
      <c r="A443" s="174">
        <v>8.06</v>
      </c>
      <c r="B443" s="231"/>
      <c r="C443" s="232" t="e">
        <f>VLOOKUP(BD.PD8[[#This Row],[Pos]],[18]!PPto[#Data],3,FALSE)</f>
        <v>#REF!</v>
      </c>
      <c r="D443" s="174" t="s">
        <v>23</v>
      </c>
      <c r="E443" s="305" t="str">
        <f>IF(BD.PD8[[#This Row],[.]]="*",VLOOKUP(BD.PD8[[#This Row],[Pos]],[18]Presupuesto!A:H,7,FALSE),"")</f>
        <v/>
      </c>
      <c r="F443" s="234" t="s">
        <v>699</v>
      </c>
      <c r="G443" s="174"/>
      <c r="H443" s="174"/>
      <c r="I443" s="174" t="s">
        <v>1326</v>
      </c>
      <c r="J443" s="382">
        <v>1</v>
      </c>
      <c r="K443" s="174" t="s">
        <v>260</v>
      </c>
      <c r="L443" s="383">
        <f>IF(BD.PD8[[#This Row],[Mon]]="DOP",1,HLOOKUP(BD.PD8[[#This Row],[Mon]],Data!$J$1:$K$2,2,FALSE))</f>
        <v>1</v>
      </c>
      <c r="M443" s="384">
        <v>107857.62</v>
      </c>
      <c r="N443" s="243">
        <f>BD.PD8[[#This Row],[Cant.]]*BD.PD8[[#This Row],[ Tasa ]]*BD.PD8[[#This Row],[ Precio Und.]]</f>
        <v>107857.62</v>
      </c>
      <c r="O443" s="386">
        <v>0</v>
      </c>
      <c r="P443" s="243">
        <f>IF(BD.PD8[[#This Row],[Liquid. '[%']]]&lt;&gt;0,(BD.PD8[[#This Row],[Valor Neto '[DOP']]]*BD.PD8[[#This Row],[Liquid. '[%']]])+BD.PD8[[#This Row],[Valor Neto '[DOP']]],BD.PD8[[#This Row],[Valor Neto '[DOP']]])</f>
        <v>107857.62</v>
      </c>
      <c r="Q443" s="243">
        <f>BD.PD8[[#This Row],[Ppto. Orden Interna '[DOP']]]/HLOOKUP("USD",Data!$J$1:$K$2,2,FALSE)</f>
        <v>1659.348</v>
      </c>
      <c r="R443" s="381" t="s">
        <v>700</v>
      </c>
      <c r="S443" s="387"/>
      <c r="T443" s="387"/>
      <c r="U443" s="492" t="s">
        <v>542</v>
      </c>
      <c r="V443" s="493">
        <v>801673</v>
      </c>
      <c r="W443" s="494" t="s">
        <v>701</v>
      </c>
      <c r="X443" s="495">
        <v>16</v>
      </c>
      <c r="Y443" s="388">
        <v>1</v>
      </c>
      <c r="Z443" s="243">
        <f>BD.PD8[[#This Row],[Av.P1 '[%']]]*BD.PD8[[#This Row],[Ppto. Orden Interna '[DOP']]]</f>
        <v>107857.62</v>
      </c>
      <c r="AA443" s="249"/>
      <c r="AB443" s="389"/>
      <c r="AC443" s="243">
        <f>BD.PD8[[#This Row],[Av.P2 '[%']]]*BD.PD8[[#This Row],[Ppto. Orden Interna '[DOP']]]</f>
        <v>0</v>
      </c>
      <c r="AD443" s="249"/>
      <c r="AE443" s="389"/>
      <c r="AF443" s="243">
        <f>BD.PD8[[#This Row],[Av.P3 '[%']]]*BD.PD8[[#This Row],[Ppto. Orden Interna '[DOP']]]</f>
        <v>0</v>
      </c>
      <c r="AG443" s="243"/>
      <c r="AH443" s="243"/>
      <c r="AI443" s="243"/>
      <c r="AJ443" s="243"/>
      <c r="AK443" s="243"/>
      <c r="AL443" s="243"/>
      <c r="AM443" s="496">
        <f>BD.PD8[[#This Row],[Pago 3]]+BD.PD8[[#This Row],[Pago 2]]+BD.PD8[[#This Row],[Pago 1]]</f>
        <v>107857.62</v>
      </c>
      <c r="AN443" s="308" t="s">
        <v>244</v>
      </c>
      <c r="AO443" s="308" t="s">
        <v>245</v>
      </c>
      <c r="AP443" s="308" t="s">
        <v>246</v>
      </c>
      <c r="AQ443" s="308" t="s">
        <v>247</v>
      </c>
      <c r="AR443" s="308">
        <v>594</v>
      </c>
      <c r="AS443" s="308" t="s">
        <v>248</v>
      </c>
      <c r="AT443" s="249" t="s">
        <v>1356</v>
      </c>
      <c r="AU443" s="306"/>
      <c r="AV443" s="306"/>
      <c r="AW443" s="306"/>
      <c r="AX443" s="306"/>
      <c r="AY443" s="306"/>
      <c r="AZ443" s="306"/>
      <c r="BA443" s="306"/>
      <c r="BB443" s="306"/>
      <c r="BC443" s="306"/>
      <c r="BD443" s="306"/>
      <c r="BE443" s="306"/>
      <c r="BF443" s="306"/>
      <c r="BG443" s="306"/>
      <c r="BH443" s="306"/>
      <c r="BI443" s="306"/>
      <c r="BJ443" s="306"/>
      <c r="BK443" s="306"/>
      <c r="BL443" s="306"/>
      <c r="BM443" s="306"/>
      <c r="BN443" s="306"/>
      <c r="BO443" s="306"/>
      <c r="BP443" s="306"/>
      <c r="BQ443" s="306"/>
      <c r="BR443" s="306"/>
      <c r="BS443" s="306"/>
      <c r="BT443" s="306"/>
      <c r="BU443" s="306"/>
      <c r="BV443" s="306"/>
      <c r="BW443" s="306"/>
      <c r="BX443" s="306"/>
      <c r="BY443" s="306"/>
      <c r="BZ443" s="306"/>
      <c r="CA443" s="306"/>
      <c r="CB443" s="306"/>
      <c r="CC443" s="306"/>
      <c r="CD443" s="306"/>
      <c r="CE443" s="306"/>
      <c r="CF443" s="306"/>
      <c r="CG443" s="306"/>
      <c r="CH443" s="306"/>
      <c r="CI443" s="306"/>
      <c r="CJ443" s="306"/>
      <c r="CK443" s="306"/>
      <c r="CL443" s="306"/>
      <c r="CM443" s="306"/>
      <c r="CN443" s="306"/>
      <c r="CO443" s="306"/>
      <c r="CP443" s="306"/>
      <c r="CQ443" s="306"/>
      <c r="CR443" s="306"/>
      <c r="CS443" s="306"/>
      <c r="CT443" s="306"/>
      <c r="CU443" s="306"/>
      <c r="CV443" s="306"/>
      <c r="CW443" s="306"/>
      <c r="CX443" s="306"/>
      <c r="CY443" s="306"/>
      <c r="CZ443" s="306"/>
      <c r="DA443" s="306"/>
      <c r="DB443" s="306"/>
      <c r="DC443" s="306"/>
      <c r="DD443" s="306"/>
      <c r="DE443" s="306"/>
      <c r="DF443" s="306"/>
      <c r="DG443" s="306"/>
      <c r="DH443" s="306"/>
      <c r="DI443" s="306"/>
      <c r="DJ443" s="306"/>
      <c r="DK443" s="306"/>
      <c r="DL443" s="306"/>
      <c r="DM443" s="306"/>
      <c r="DN443" s="306"/>
      <c r="DO443" s="306"/>
      <c r="DP443" s="306"/>
      <c r="DQ443" s="306"/>
      <c r="DR443" s="306"/>
      <c r="DS443" s="306"/>
      <c r="DT443" s="306"/>
      <c r="DU443" s="306"/>
      <c r="DV443" s="306"/>
      <c r="DW443" s="306"/>
      <c r="DX443" s="306"/>
      <c r="DY443" s="306"/>
      <c r="DZ443" s="306"/>
      <c r="EA443" s="306"/>
      <c r="EB443" s="306"/>
      <c r="EC443" s="306"/>
      <c r="ED443" s="306"/>
      <c r="EE443" s="306"/>
      <c r="EF443" s="306"/>
      <c r="EG443" s="306"/>
      <c r="EH443" s="306"/>
      <c r="EI443" s="306"/>
      <c r="EJ443" s="306"/>
      <c r="EK443" s="306"/>
      <c r="EL443" s="306"/>
      <c r="EM443" s="306"/>
      <c r="EN443" s="306"/>
      <c r="EO443" s="306"/>
      <c r="EP443" s="306"/>
      <c r="EQ443" s="306"/>
      <c r="ER443" s="306"/>
      <c r="ES443" s="306"/>
      <c r="ET443" s="306"/>
      <c r="EU443" s="306"/>
      <c r="EV443" s="306"/>
      <c r="EW443" s="306"/>
      <c r="EX443" s="306"/>
      <c r="EY443" s="306"/>
      <c r="EZ443" s="306"/>
      <c r="FA443" s="306"/>
      <c r="FB443" s="306"/>
      <c r="FC443" s="306"/>
      <c r="FD443" s="306"/>
      <c r="FE443" s="306"/>
      <c r="FF443" s="306"/>
      <c r="FG443" s="306"/>
      <c r="FH443" s="306"/>
      <c r="FI443" s="306"/>
      <c r="FJ443" s="306"/>
      <c r="FK443" s="306"/>
      <c r="FL443" s="306"/>
      <c r="FM443" s="306"/>
      <c r="FN443" s="306"/>
      <c r="FO443" s="306"/>
      <c r="FP443" s="306"/>
      <c r="FQ443" s="306"/>
      <c r="FR443" s="306"/>
      <c r="FS443" s="306"/>
      <c r="FT443" s="306"/>
      <c r="FU443" s="306"/>
      <c r="FV443" s="306"/>
      <c r="FW443" s="306"/>
      <c r="FX443" s="306"/>
      <c r="FY443" s="306"/>
      <c r="FZ443" s="306"/>
      <c r="GA443" s="306"/>
      <c r="GB443" s="306"/>
      <c r="GC443" s="306"/>
      <c r="GD443" s="306"/>
      <c r="GE443" s="306"/>
      <c r="GF443" s="306"/>
      <c r="GG443" s="306"/>
      <c r="GH443" s="306"/>
      <c r="GI443" s="306"/>
      <c r="GJ443" s="306"/>
      <c r="GK443" s="306"/>
      <c r="GL443" s="306"/>
      <c r="GM443" s="306"/>
      <c r="GN443" s="306"/>
      <c r="GO443" s="306"/>
      <c r="GP443" s="306"/>
      <c r="GQ443" s="306"/>
      <c r="GR443" s="306"/>
      <c r="GS443" s="306"/>
      <c r="GT443" s="306"/>
      <c r="GU443" s="306"/>
      <c r="GV443" s="306"/>
      <c r="GW443" s="306"/>
      <c r="GX443" s="306"/>
      <c r="GY443" s="306"/>
      <c r="GZ443" s="306"/>
      <c r="HA443" s="306"/>
      <c r="HB443" s="306"/>
      <c r="HC443" s="306"/>
      <c r="HD443" s="306"/>
      <c r="HE443" s="306"/>
      <c r="HF443" s="306"/>
      <c r="HG443" s="306"/>
      <c r="HH443" s="306"/>
      <c r="HI443" s="306"/>
      <c r="HJ443" s="306"/>
      <c r="HK443" s="306"/>
      <c r="HL443" s="306"/>
      <c r="HM443" s="306"/>
      <c r="HN443" s="306"/>
      <c r="HO443" s="306"/>
      <c r="HP443" s="306"/>
      <c r="HQ443" s="306"/>
      <c r="HR443" s="306"/>
      <c r="HS443" s="306"/>
      <c r="HT443" s="306"/>
      <c r="HU443" s="306"/>
      <c r="HV443" s="306"/>
      <c r="HW443" s="306"/>
      <c r="HX443" s="306"/>
      <c r="HY443" s="306"/>
      <c r="HZ443" s="306"/>
      <c r="IA443" s="306"/>
      <c r="IB443" s="306"/>
      <c r="IC443" s="306"/>
      <c r="ID443" s="306"/>
      <c r="IE443" s="306"/>
      <c r="IF443" s="306"/>
      <c r="IG443" s="306"/>
      <c r="IH443" s="306"/>
    </row>
    <row r="444" spans="1:242" s="219" customFormat="1" ht="15" customHeight="1" x14ac:dyDescent="0.3">
      <c r="A444" s="174">
        <v>8.06</v>
      </c>
      <c r="B444" s="231"/>
      <c r="C444" s="232" t="e">
        <f>VLOOKUP(BD.PD8[[#This Row],[Pos]],[18]!PPto[#Data],3,FALSE)</f>
        <v>#REF!</v>
      </c>
      <c r="D444" s="174" t="s">
        <v>23</v>
      </c>
      <c r="E444" s="305" t="str">
        <f>IF(BD.PD8[[#This Row],[.]]="*",VLOOKUP(BD.PD8[[#This Row],[Pos]],[18]Presupuesto!A:H,7,FALSE),"")</f>
        <v/>
      </c>
      <c r="F444" s="234" t="s">
        <v>702</v>
      </c>
      <c r="G444" s="174"/>
      <c r="H444" s="174"/>
      <c r="I444" s="174" t="s">
        <v>1326</v>
      </c>
      <c r="J444" s="382">
        <v>4</v>
      </c>
      <c r="K444" s="174" t="s">
        <v>260</v>
      </c>
      <c r="L444" s="383">
        <f>IF(BD.PD8[[#This Row],[Mon]]="DOP",1,HLOOKUP(BD.PD8[[#This Row],[Mon]],Data!$J$1:$K$2,2,FALSE))</f>
        <v>1</v>
      </c>
      <c r="M444" s="384">
        <v>40470.647499999999</v>
      </c>
      <c r="N444" s="243">
        <f>BD.PD8[[#This Row],[Cant.]]*BD.PD8[[#This Row],[ Tasa ]]*BD.PD8[[#This Row],[ Precio Und.]]</f>
        <v>161882.59</v>
      </c>
      <c r="O444" s="386">
        <v>0</v>
      </c>
      <c r="P444" s="243">
        <f>IF(BD.PD8[[#This Row],[Liquid. '[%']]]&lt;&gt;0,(BD.PD8[[#This Row],[Valor Neto '[DOP']]]*BD.PD8[[#This Row],[Liquid. '[%']]])+BD.PD8[[#This Row],[Valor Neto '[DOP']]],BD.PD8[[#This Row],[Valor Neto '[DOP']]])</f>
        <v>161882.59</v>
      </c>
      <c r="Q444" s="243">
        <f>BD.PD8[[#This Row],[Ppto. Orden Interna '[DOP']]]/HLOOKUP("USD",Data!$J$1:$K$2,2,FALSE)</f>
        <v>2490.5013846153847</v>
      </c>
      <c r="R444" s="381" t="s">
        <v>703</v>
      </c>
      <c r="S444" s="387"/>
      <c r="T444" s="387"/>
      <c r="U444" s="492" t="s">
        <v>542</v>
      </c>
      <c r="V444" s="493">
        <v>801673</v>
      </c>
      <c r="W444" s="535" t="s">
        <v>704</v>
      </c>
      <c r="X444" s="495">
        <v>16</v>
      </c>
      <c r="Y444" s="388">
        <v>1</v>
      </c>
      <c r="Z444" s="243">
        <f>BD.PD8[[#This Row],[Av.P1 '[%']]]*BD.PD8[[#This Row],[Ppto. Orden Interna '[DOP']]]</f>
        <v>161882.59</v>
      </c>
      <c r="AA444" s="249"/>
      <c r="AB444" s="389"/>
      <c r="AC444" s="243">
        <f>BD.PD8[[#This Row],[Av.P2 '[%']]]*BD.PD8[[#This Row],[Ppto. Orden Interna '[DOP']]]</f>
        <v>0</v>
      </c>
      <c r="AD444" s="249"/>
      <c r="AE444" s="389"/>
      <c r="AF444" s="243">
        <f>BD.PD8[[#This Row],[Av.P3 '[%']]]*BD.PD8[[#This Row],[Ppto. Orden Interna '[DOP']]]</f>
        <v>0</v>
      </c>
      <c r="AG444" s="243"/>
      <c r="AH444" s="243"/>
      <c r="AI444" s="243"/>
      <c r="AJ444" s="243"/>
      <c r="AK444" s="243"/>
      <c r="AL444" s="243"/>
      <c r="AM444" s="496">
        <f>BD.PD8[[#This Row],[Pago 3]]+BD.PD8[[#This Row],[Pago 2]]+BD.PD8[[#This Row],[Pago 1]]</f>
        <v>161882.59</v>
      </c>
      <c r="AN444" s="308" t="s">
        <v>244</v>
      </c>
      <c r="AO444" s="308" t="s">
        <v>245</v>
      </c>
      <c r="AP444" s="308" t="s">
        <v>246</v>
      </c>
      <c r="AQ444" s="308" t="s">
        <v>247</v>
      </c>
      <c r="AR444" s="308">
        <v>594</v>
      </c>
      <c r="AS444" s="308" t="s">
        <v>248</v>
      </c>
      <c r="AT444" s="249" t="s">
        <v>1356</v>
      </c>
      <c r="AU444" s="306"/>
      <c r="AV444" s="306"/>
      <c r="AW444" s="306"/>
      <c r="AX444" s="306"/>
      <c r="AY444" s="306"/>
      <c r="AZ444" s="306"/>
      <c r="BA444" s="306"/>
      <c r="BB444" s="306"/>
      <c r="BC444" s="306"/>
      <c r="BD444" s="306"/>
      <c r="BE444" s="306"/>
      <c r="BF444" s="306"/>
      <c r="BG444" s="306"/>
      <c r="BH444" s="306"/>
      <c r="BI444" s="306"/>
      <c r="BJ444" s="306"/>
      <c r="BK444" s="306"/>
      <c r="BL444" s="306"/>
      <c r="BM444" s="306"/>
      <c r="BN444" s="306"/>
      <c r="BO444" s="306"/>
      <c r="BP444" s="306"/>
      <c r="BQ444" s="306"/>
      <c r="BR444" s="306"/>
      <c r="BS444" s="306"/>
      <c r="BT444" s="306"/>
      <c r="BU444" s="306"/>
      <c r="BV444" s="306"/>
      <c r="BW444" s="306"/>
      <c r="BX444" s="306"/>
      <c r="BY444" s="306"/>
      <c r="BZ444" s="306"/>
      <c r="CA444" s="306"/>
      <c r="CB444" s="306"/>
      <c r="CC444" s="306"/>
      <c r="CD444" s="306"/>
      <c r="CE444" s="306"/>
      <c r="CF444" s="306"/>
      <c r="CG444" s="306"/>
      <c r="CH444" s="306"/>
      <c r="CI444" s="306"/>
      <c r="CJ444" s="306"/>
      <c r="CK444" s="306"/>
      <c r="CL444" s="306"/>
      <c r="CM444" s="306"/>
      <c r="CN444" s="306"/>
      <c r="CO444" s="306"/>
      <c r="CP444" s="306"/>
      <c r="CQ444" s="306"/>
      <c r="CR444" s="306"/>
      <c r="CS444" s="306"/>
      <c r="CT444" s="306"/>
      <c r="CU444" s="306"/>
      <c r="CV444" s="306"/>
      <c r="CW444" s="306"/>
      <c r="CX444" s="306"/>
      <c r="CY444" s="306"/>
      <c r="CZ444" s="306"/>
      <c r="DA444" s="306"/>
      <c r="DB444" s="306"/>
      <c r="DC444" s="306"/>
      <c r="DD444" s="306"/>
      <c r="DE444" s="306"/>
      <c r="DF444" s="306"/>
      <c r="DG444" s="306"/>
      <c r="DH444" s="306"/>
      <c r="DI444" s="306"/>
      <c r="DJ444" s="306"/>
      <c r="DK444" s="306"/>
      <c r="DL444" s="306"/>
      <c r="DM444" s="306"/>
      <c r="DN444" s="306"/>
      <c r="DO444" s="306"/>
      <c r="DP444" s="306"/>
      <c r="DQ444" s="306"/>
      <c r="DR444" s="306"/>
      <c r="DS444" s="306"/>
      <c r="DT444" s="306"/>
      <c r="DU444" s="306"/>
      <c r="DV444" s="306"/>
      <c r="DW444" s="306"/>
      <c r="DX444" s="306"/>
      <c r="DY444" s="306"/>
      <c r="DZ444" s="306"/>
      <c r="EA444" s="306"/>
      <c r="EB444" s="306"/>
      <c r="EC444" s="306"/>
      <c r="ED444" s="306"/>
      <c r="EE444" s="306"/>
      <c r="EF444" s="306"/>
      <c r="EG444" s="306"/>
      <c r="EH444" s="306"/>
      <c r="EI444" s="306"/>
      <c r="EJ444" s="306"/>
      <c r="EK444" s="306"/>
      <c r="EL444" s="306"/>
      <c r="EM444" s="306"/>
      <c r="EN444" s="306"/>
      <c r="EO444" s="306"/>
      <c r="EP444" s="306"/>
      <c r="EQ444" s="306"/>
      <c r="ER444" s="306"/>
      <c r="ES444" s="306"/>
      <c r="ET444" s="306"/>
      <c r="EU444" s="306"/>
      <c r="EV444" s="306"/>
      <c r="EW444" s="306"/>
      <c r="EX444" s="306"/>
      <c r="EY444" s="306"/>
      <c r="EZ444" s="306"/>
      <c r="FA444" s="306"/>
      <c r="FB444" s="306"/>
      <c r="FC444" s="306"/>
      <c r="FD444" s="306"/>
      <c r="FE444" s="306"/>
      <c r="FF444" s="306"/>
      <c r="FG444" s="306"/>
      <c r="FH444" s="306"/>
      <c r="FI444" s="306"/>
      <c r="FJ444" s="306"/>
      <c r="FK444" s="306"/>
      <c r="FL444" s="306"/>
      <c r="FM444" s="306"/>
      <c r="FN444" s="306"/>
      <c r="FO444" s="306"/>
      <c r="FP444" s="306"/>
      <c r="FQ444" s="306"/>
      <c r="FR444" s="306"/>
      <c r="FS444" s="306"/>
      <c r="FT444" s="306"/>
      <c r="FU444" s="306"/>
      <c r="FV444" s="306"/>
      <c r="FW444" s="306"/>
      <c r="FX444" s="306"/>
      <c r="FY444" s="306"/>
      <c r="FZ444" s="306"/>
      <c r="GA444" s="306"/>
      <c r="GB444" s="306"/>
      <c r="GC444" s="306"/>
      <c r="GD444" s="306"/>
      <c r="GE444" s="306"/>
      <c r="GF444" s="306"/>
      <c r="GG444" s="306"/>
      <c r="GH444" s="306"/>
      <c r="GI444" s="306"/>
      <c r="GJ444" s="306"/>
      <c r="GK444" s="306"/>
      <c r="GL444" s="306"/>
      <c r="GM444" s="306"/>
      <c r="GN444" s="306"/>
      <c r="GO444" s="306"/>
      <c r="GP444" s="306"/>
      <c r="GQ444" s="306"/>
      <c r="GR444" s="306"/>
      <c r="GS444" s="306"/>
      <c r="GT444" s="306"/>
      <c r="GU444" s="306"/>
      <c r="GV444" s="306"/>
      <c r="GW444" s="306"/>
      <c r="GX444" s="306"/>
      <c r="GY444" s="306"/>
      <c r="GZ444" s="306"/>
      <c r="HA444" s="306"/>
      <c r="HB444" s="306"/>
      <c r="HC444" s="306"/>
      <c r="HD444" s="306"/>
      <c r="HE444" s="306"/>
      <c r="HF444" s="306"/>
      <c r="HG444" s="306"/>
      <c r="HH444" s="306"/>
      <c r="HI444" s="306"/>
      <c r="HJ444" s="306"/>
      <c r="HK444" s="306"/>
      <c r="HL444" s="306"/>
      <c r="HM444" s="306"/>
      <c r="HN444" s="306"/>
      <c r="HO444" s="306"/>
      <c r="HP444" s="306"/>
      <c r="HQ444" s="306"/>
      <c r="HR444" s="306"/>
      <c r="HS444" s="306"/>
      <c r="HT444" s="306"/>
      <c r="HU444" s="306"/>
      <c r="HV444" s="306"/>
      <c r="HW444" s="306"/>
      <c r="HX444" s="306"/>
      <c r="HY444" s="306"/>
      <c r="HZ444" s="306"/>
      <c r="IA444" s="306"/>
      <c r="IB444" s="306"/>
      <c r="IC444" s="306"/>
      <c r="ID444" s="306"/>
      <c r="IE444" s="306"/>
      <c r="IF444" s="306"/>
      <c r="IG444" s="306"/>
      <c r="IH444" s="306"/>
    </row>
    <row r="445" spans="1:242" s="219" customFormat="1" ht="15" customHeight="1" x14ac:dyDescent="0.3">
      <c r="A445" s="174">
        <v>8.06</v>
      </c>
      <c r="B445" s="231"/>
      <c r="C445" s="232" t="e">
        <f>VLOOKUP(BD.PD8[[#This Row],[Pos]],[18]!PPto[#Data],3,FALSE)</f>
        <v>#REF!</v>
      </c>
      <c r="D445" s="174" t="s">
        <v>23</v>
      </c>
      <c r="E445" s="305" t="str">
        <f>IF(BD.PD8[[#This Row],[.]]="*",VLOOKUP(BD.PD8[[#This Row],[Pos]],[18]Presupuesto!A:H,7,FALSE),"")</f>
        <v/>
      </c>
      <c r="F445" s="234" t="s">
        <v>1351</v>
      </c>
      <c r="G445" s="174"/>
      <c r="H445" s="174"/>
      <c r="I445" s="174" t="s">
        <v>1338</v>
      </c>
      <c r="J445" s="382">
        <v>1</v>
      </c>
      <c r="K445" s="174" t="s">
        <v>260</v>
      </c>
      <c r="L445" s="383">
        <f>IF(BD.PD8[[#This Row],[Mon]]="DOP",1,HLOOKUP(BD.PD8[[#This Row],[Mon]],Data!$J$1:$K$2,2,FALSE))</f>
        <v>1</v>
      </c>
      <c r="M445" s="400">
        <v>1500000</v>
      </c>
      <c r="N445" s="395">
        <f>BD.PD8[[#This Row],[Cant.]]*BD.PD8[[#This Row],[ Tasa ]]*BD.PD8[[#This Row],[ Precio Und.]]</f>
        <v>1500000</v>
      </c>
      <c r="O445" s="386">
        <v>0</v>
      </c>
      <c r="P445" s="395">
        <f>IF(BD.PD8[[#This Row],[Liquid. '[%']]]&lt;&gt;0,(BD.PD8[[#This Row],[Valor Neto '[DOP']]]*BD.PD8[[#This Row],[Liquid. '[%']]])+BD.PD8[[#This Row],[Valor Neto '[DOP']]],BD.PD8[[#This Row],[Valor Neto '[DOP']]])</f>
        <v>1500000</v>
      </c>
      <c r="Q445" s="395">
        <f>BD.PD8[[#This Row],[Ppto. Orden Interna '[DOP']]]/HLOOKUP("USD",Data!$J$1:$K$2,2,FALSE)</f>
        <v>23076.923076923078</v>
      </c>
      <c r="R445" s="381" t="s">
        <v>1352</v>
      </c>
      <c r="S445" s="387"/>
      <c r="T445" s="387"/>
      <c r="U445" s="492" t="s">
        <v>542</v>
      </c>
      <c r="V445" s="493">
        <v>801673</v>
      </c>
      <c r="W445" s="494" t="s">
        <v>705</v>
      </c>
      <c r="X445" s="495">
        <v>13</v>
      </c>
      <c r="Y445" s="388">
        <v>0.5</v>
      </c>
      <c r="Z445" s="243">
        <f>BD.PD8[[#This Row],[Av.P1 '[%']]]*BD.PD8[[#This Row],[Ppto. Orden Interna '[DOP']]]</f>
        <v>750000</v>
      </c>
      <c r="AA445" s="495">
        <v>15</v>
      </c>
      <c r="AB445" s="388">
        <v>0.5</v>
      </c>
      <c r="AC445" s="243">
        <f>BD.PD8[[#This Row],[Av.P2 '[%']]]*BD.PD8[[#This Row],[Ppto. Orden Interna '[DOP']]]</f>
        <v>750000</v>
      </c>
      <c r="AD445" s="249"/>
      <c r="AE445" s="389"/>
      <c r="AF445" s="243">
        <f>BD.PD8[[#This Row],[Av.P3 '[%']]]*BD.PD8[[#This Row],[Ppto. Orden Interna '[DOP']]]</f>
        <v>0</v>
      </c>
      <c r="AG445" s="243"/>
      <c r="AH445" s="243"/>
      <c r="AI445" s="243"/>
      <c r="AJ445" s="243"/>
      <c r="AK445" s="243"/>
      <c r="AL445" s="243"/>
      <c r="AM445" s="496">
        <f>BD.PD8[[#This Row],[Pago 3]]+BD.PD8[[#This Row],[Pago 2]]+BD.PD8[[#This Row],[Pago 1]]</f>
        <v>1500000</v>
      </c>
      <c r="AN445" s="308" t="s">
        <v>244</v>
      </c>
      <c r="AO445" s="308" t="s">
        <v>245</v>
      </c>
      <c r="AP445" s="308" t="s">
        <v>246</v>
      </c>
      <c r="AQ445" s="308" t="s">
        <v>247</v>
      </c>
      <c r="AR445" s="308">
        <v>594</v>
      </c>
      <c r="AS445" s="308" t="s">
        <v>248</v>
      </c>
      <c r="AT445" s="249" t="s">
        <v>1356</v>
      </c>
      <c r="AU445" s="306"/>
      <c r="AV445" s="306"/>
      <c r="AW445" s="306"/>
      <c r="AX445" s="306"/>
      <c r="AY445" s="306"/>
      <c r="AZ445" s="306"/>
      <c r="BA445" s="306"/>
      <c r="BB445" s="306"/>
      <c r="BC445" s="306"/>
      <c r="BD445" s="306"/>
      <c r="BE445" s="306"/>
      <c r="BF445" s="306"/>
      <c r="BG445" s="306"/>
      <c r="BH445" s="306"/>
      <c r="BI445" s="306"/>
      <c r="BJ445" s="306"/>
      <c r="BK445" s="306"/>
      <c r="BL445" s="306"/>
      <c r="BM445" s="306"/>
      <c r="BN445" s="306"/>
      <c r="BO445" s="306"/>
      <c r="BP445" s="306"/>
      <c r="BQ445" s="306"/>
      <c r="BR445" s="306"/>
      <c r="BS445" s="306"/>
      <c r="BT445" s="306"/>
      <c r="BU445" s="306"/>
      <c r="BV445" s="306"/>
      <c r="BW445" s="306"/>
      <c r="BX445" s="306"/>
      <c r="BY445" s="306"/>
      <c r="BZ445" s="306"/>
      <c r="CA445" s="306"/>
      <c r="CB445" s="306"/>
      <c r="CC445" s="306"/>
      <c r="CD445" s="306"/>
      <c r="CE445" s="306"/>
      <c r="CF445" s="306"/>
      <c r="CG445" s="306"/>
      <c r="CH445" s="306"/>
      <c r="CI445" s="306"/>
      <c r="CJ445" s="306"/>
      <c r="CK445" s="306"/>
      <c r="CL445" s="306"/>
      <c r="CM445" s="306"/>
      <c r="CN445" s="306"/>
      <c r="CO445" s="306"/>
      <c r="CP445" s="306"/>
      <c r="CQ445" s="306"/>
      <c r="CR445" s="306"/>
      <c r="CS445" s="306"/>
      <c r="CT445" s="306"/>
      <c r="CU445" s="306"/>
      <c r="CV445" s="306"/>
      <c r="CW445" s="306"/>
      <c r="CX445" s="306"/>
      <c r="CY445" s="306"/>
      <c r="CZ445" s="306"/>
      <c r="DA445" s="306"/>
      <c r="DB445" s="306"/>
      <c r="DC445" s="306"/>
      <c r="DD445" s="306"/>
      <c r="DE445" s="306"/>
      <c r="DF445" s="306"/>
      <c r="DG445" s="306"/>
      <c r="DH445" s="306"/>
      <c r="DI445" s="306"/>
      <c r="DJ445" s="306"/>
      <c r="DK445" s="306"/>
      <c r="DL445" s="306"/>
      <c r="DM445" s="306"/>
      <c r="DN445" s="306"/>
      <c r="DO445" s="306"/>
      <c r="DP445" s="306"/>
      <c r="DQ445" s="306"/>
      <c r="DR445" s="306"/>
      <c r="DS445" s="306"/>
      <c r="DT445" s="306"/>
      <c r="DU445" s="306"/>
      <c r="DV445" s="306"/>
      <c r="DW445" s="306"/>
      <c r="DX445" s="306"/>
      <c r="DY445" s="306"/>
      <c r="DZ445" s="306"/>
      <c r="EA445" s="306"/>
      <c r="EB445" s="306"/>
      <c r="EC445" s="306"/>
      <c r="ED445" s="306"/>
      <c r="EE445" s="306"/>
      <c r="EF445" s="306"/>
      <c r="EG445" s="306"/>
      <c r="EH445" s="306"/>
      <c r="EI445" s="306"/>
      <c r="EJ445" s="306"/>
      <c r="EK445" s="306"/>
      <c r="EL445" s="306"/>
      <c r="EM445" s="306"/>
      <c r="EN445" s="306"/>
      <c r="EO445" s="306"/>
      <c r="EP445" s="306"/>
      <c r="EQ445" s="306"/>
      <c r="ER445" s="306"/>
      <c r="ES445" s="306"/>
      <c r="ET445" s="306"/>
      <c r="EU445" s="306"/>
      <c r="EV445" s="306"/>
      <c r="EW445" s="306"/>
      <c r="EX445" s="306"/>
      <c r="EY445" s="306"/>
      <c r="EZ445" s="306"/>
      <c r="FA445" s="306"/>
      <c r="FB445" s="306"/>
      <c r="FC445" s="306"/>
      <c r="FD445" s="306"/>
      <c r="FE445" s="306"/>
      <c r="FF445" s="306"/>
      <c r="FG445" s="306"/>
      <c r="FH445" s="306"/>
      <c r="FI445" s="306"/>
      <c r="FJ445" s="306"/>
      <c r="FK445" s="306"/>
      <c r="FL445" s="306"/>
      <c r="FM445" s="306"/>
      <c r="FN445" s="306"/>
      <c r="FO445" s="306"/>
      <c r="FP445" s="306"/>
      <c r="FQ445" s="306"/>
      <c r="FR445" s="306"/>
      <c r="FS445" s="306"/>
      <c r="FT445" s="306"/>
      <c r="FU445" s="306"/>
      <c r="FV445" s="306"/>
      <c r="FW445" s="306"/>
      <c r="FX445" s="306"/>
      <c r="FY445" s="306"/>
      <c r="FZ445" s="306"/>
      <c r="GA445" s="306"/>
      <c r="GB445" s="306"/>
      <c r="GC445" s="306"/>
      <c r="GD445" s="306"/>
      <c r="GE445" s="306"/>
      <c r="GF445" s="306"/>
      <c r="GG445" s="306"/>
      <c r="GH445" s="306"/>
      <c r="GI445" s="306"/>
      <c r="GJ445" s="306"/>
      <c r="GK445" s="306"/>
      <c r="GL445" s="306"/>
      <c r="GM445" s="306"/>
      <c r="GN445" s="306"/>
      <c r="GO445" s="306"/>
      <c r="GP445" s="306"/>
      <c r="GQ445" s="306"/>
      <c r="GR445" s="306"/>
      <c r="GS445" s="306"/>
      <c r="GT445" s="306"/>
      <c r="GU445" s="306"/>
      <c r="GV445" s="306"/>
      <c r="GW445" s="306"/>
      <c r="GX445" s="306"/>
      <c r="GY445" s="306"/>
      <c r="GZ445" s="306"/>
      <c r="HA445" s="306"/>
      <c r="HB445" s="306"/>
      <c r="HC445" s="306"/>
      <c r="HD445" s="306"/>
      <c r="HE445" s="306"/>
      <c r="HF445" s="306"/>
      <c r="HG445" s="306"/>
      <c r="HH445" s="306"/>
      <c r="HI445" s="306"/>
      <c r="HJ445" s="306"/>
      <c r="HK445" s="306"/>
      <c r="HL445" s="306"/>
      <c r="HM445" s="306"/>
      <c r="HN445" s="306"/>
      <c r="HO445" s="306"/>
      <c r="HP445" s="306"/>
      <c r="HQ445" s="306"/>
      <c r="HR445" s="306"/>
      <c r="HS445" s="306"/>
      <c r="HT445" s="306"/>
      <c r="HU445" s="306"/>
      <c r="HV445" s="306"/>
      <c r="HW445" s="306"/>
      <c r="HX445" s="306"/>
      <c r="HY445" s="306"/>
      <c r="HZ445" s="306"/>
      <c r="IA445" s="306"/>
      <c r="IB445" s="306"/>
      <c r="IC445" s="306"/>
      <c r="ID445" s="306"/>
      <c r="IE445" s="306"/>
      <c r="IF445" s="306"/>
      <c r="IG445" s="306"/>
      <c r="IH445" s="306"/>
    </row>
    <row r="446" spans="1:242" s="219" customFormat="1" ht="15" customHeight="1" x14ac:dyDescent="0.3">
      <c r="A446" s="174">
        <v>8.07</v>
      </c>
      <c r="B446" s="231" t="s">
        <v>243</v>
      </c>
      <c r="C446" s="232" t="e">
        <f>VLOOKUP(BD.PD8[[#This Row],[Pos]],[18]!PPto[#Data],3,FALSE)</f>
        <v>#REF!</v>
      </c>
      <c r="D446" s="233" t="s">
        <v>243</v>
      </c>
      <c r="E446" s="305">
        <f>IF(BD.PD8[[#This Row],[.]]="*",VLOOKUP(BD.PD8[[#This Row],[Pos]],[18]Presupuesto!A:H,7,FALSE),"")</f>
        <v>203468.25396825399</v>
      </c>
      <c r="F446" s="234"/>
      <c r="G446" s="174"/>
      <c r="H446" s="174"/>
      <c r="I446" s="174"/>
      <c r="J446" s="392">
        <v>1</v>
      </c>
      <c r="K446" s="233" t="s">
        <v>117</v>
      </c>
      <c r="L446" s="383">
        <f>IF(BD.PD8[[#This Row],[Mon]]="DOP",1,HLOOKUP(BD.PD8[[#This Row],[Mon]],Data!$J$1:$K$2,2,FALSE))</f>
        <v>65</v>
      </c>
      <c r="M446" s="490">
        <v>0</v>
      </c>
      <c r="N446" s="243">
        <f>BD.PD8[[#This Row],[Cant.]]*BD.PD8[[#This Row],[ Tasa ]]*BD.PD8[[#This Row],[ Precio Und.]]</f>
        <v>0</v>
      </c>
      <c r="O446" s="491">
        <v>0</v>
      </c>
      <c r="P446" s="243">
        <f>IF(BD.PD8[[#This Row],[Liquid. '[%']]]&lt;&gt;0,(BD.PD8[[#This Row],[Valor Neto '[DOP']]]*BD.PD8[[#This Row],[Liquid. '[%']]])+BD.PD8[[#This Row],[Valor Neto '[DOP']]],BD.PD8[[#This Row],[Valor Neto '[DOP']]])</f>
        <v>0</v>
      </c>
      <c r="Q446" s="243">
        <f>BD.PD8[[#This Row],[Ppto. Orden Interna '[DOP']]]/HLOOKUP("USD",Data!$J$1:$K$2,2,FALSE)</f>
        <v>0</v>
      </c>
      <c r="R446" s="381"/>
      <c r="S446" s="387"/>
      <c r="T446" s="387"/>
      <c r="U446" s="492" t="s">
        <v>542</v>
      </c>
      <c r="V446" s="493">
        <v>801673</v>
      </c>
      <c r="W446" s="494"/>
      <c r="X446" s="495"/>
      <c r="Y446" s="388"/>
      <c r="Z446" s="243">
        <f>BD.PD8[[#This Row],[Av.P1 '[%']]]*BD.PD8[[#This Row],[Ppto. Orden Interna '[DOP']]]</f>
        <v>0</v>
      </c>
      <c r="AA446" s="249"/>
      <c r="AB446" s="389"/>
      <c r="AC446" s="243">
        <f>BD.PD8[[#This Row],[Av.P2 '[%']]]*BD.PD8[[#This Row],[Ppto. Orden Interna '[DOP']]]</f>
        <v>0</v>
      </c>
      <c r="AD446" s="249"/>
      <c r="AE446" s="389"/>
      <c r="AF446" s="243">
        <f>BD.PD8[[#This Row],[Av.P3 '[%']]]*BD.PD8[[#This Row],[Ppto. Orden Interna '[DOP']]]</f>
        <v>0</v>
      </c>
      <c r="AG446" s="243"/>
      <c r="AH446" s="243"/>
      <c r="AI446" s="243"/>
      <c r="AJ446" s="243"/>
      <c r="AK446" s="243"/>
      <c r="AL446" s="243"/>
      <c r="AM446" s="496">
        <f>BD.PD8[[#This Row],[Pago 3]]+BD.PD8[[#This Row],[Pago 2]]+BD.PD8[[#This Row],[Pago 1]]</f>
        <v>0</v>
      </c>
      <c r="AN446" s="308" t="s">
        <v>244</v>
      </c>
      <c r="AO446" s="308" t="s">
        <v>245</v>
      </c>
      <c r="AP446" s="308" t="s">
        <v>246</v>
      </c>
      <c r="AQ446" s="308" t="s">
        <v>247</v>
      </c>
      <c r="AR446" s="308">
        <v>594</v>
      </c>
      <c r="AS446" s="308" t="s">
        <v>248</v>
      </c>
      <c r="AT446" s="249" t="s">
        <v>1356</v>
      </c>
      <c r="AU446" s="306"/>
      <c r="AV446" s="306"/>
      <c r="AW446" s="306"/>
      <c r="AX446" s="306"/>
      <c r="AY446" s="306"/>
      <c r="AZ446" s="306"/>
      <c r="BA446" s="306"/>
      <c r="BB446" s="306"/>
      <c r="BC446" s="306"/>
      <c r="BD446" s="306"/>
      <c r="BE446" s="306"/>
      <c r="BF446" s="306"/>
      <c r="BG446" s="306"/>
      <c r="BH446" s="306"/>
      <c r="BI446" s="306"/>
      <c r="BJ446" s="306"/>
      <c r="BK446" s="306"/>
      <c r="BL446" s="306"/>
      <c r="BM446" s="306"/>
      <c r="BN446" s="306"/>
      <c r="BO446" s="306"/>
      <c r="BP446" s="306"/>
      <c r="BQ446" s="306"/>
      <c r="BR446" s="306"/>
      <c r="BS446" s="306"/>
      <c r="BT446" s="306"/>
      <c r="BU446" s="306"/>
      <c r="BV446" s="306"/>
      <c r="BW446" s="306"/>
      <c r="BX446" s="306"/>
      <c r="BY446" s="306"/>
      <c r="BZ446" s="306"/>
      <c r="CA446" s="306"/>
      <c r="CB446" s="306"/>
      <c r="CC446" s="306"/>
      <c r="CD446" s="306"/>
      <c r="CE446" s="306"/>
      <c r="CF446" s="306"/>
      <c r="CG446" s="306"/>
      <c r="CH446" s="306"/>
      <c r="CI446" s="306"/>
      <c r="CJ446" s="306"/>
      <c r="CK446" s="306"/>
      <c r="CL446" s="306"/>
      <c r="CM446" s="306"/>
      <c r="CN446" s="306"/>
      <c r="CO446" s="306"/>
      <c r="CP446" s="306"/>
      <c r="CQ446" s="306"/>
      <c r="CR446" s="306"/>
      <c r="CS446" s="306"/>
      <c r="CT446" s="306"/>
      <c r="CU446" s="306"/>
      <c r="CV446" s="306"/>
      <c r="CW446" s="306"/>
      <c r="CX446" s="306"/>
      <c r="CY446" s="306"/>
      <c r="CZ446" s="306"/>
      <c r="DA446" s="306"/>
      <c r="DB446" s="306"/>
      <c r="DC446" s="306"/>
      <c r="DD446" s="306"/>
      <c r="DE446" s="306"/>
      <c r="DF446" s="306"/>
      <c r="DG446" s="306"/>
      <c r="DH446" s="306"/>
      <c r="DI446" s="306"/>
      <c r="DJ446" s="306"/>
      <c r="DK446" s="306"/>
      <c r="DL446" s="306"/>
      <c r="DM446" s="306"/>
      <c r="DN446" s="306"/>
      <c r="DO446" s="306"/>
      <c r="DP446" s="306"/>
      <c r="DQ446" s="306"/>
      <c r="DR446" s="306"/>
      <c r="DS446" s="306"/>
      <c r="DT446" s="306"/>
      <c r="DU446" s="306"/>
      <c r="DV446" s="306"/>
      <c r="DW446" s="306"/>
      <c r="DX446" s="306"/>
      <c r="DY446" s="306"/>
      <c r="DZ446" s="306"/>
      <c r="EA446" s="306"/>
      <c r="EB446" s="306"/>
      <c r="EC446" s="306"/>
      <c r="ED446" s="306"/>
      <c r="EE446" s="306"/>
      <c r="EF446" s="306"/>
      <c r="EG446" s="306"/>
      <c r="EH446" s="306"/>
      <c r="EI446" s="306"/>
      <c r="EJ446" s="306"/>
      <c r="EK446" s="306"/>
      <c r="EL446" s="306"/>
      <c r="EM446" s="306"/>
      <c r="EN446" s="306"/>
      <c r="EO446" s="306"/>
      <c r="EP446" s="306"/>
      <c r="EQ446" s="306"/>
      <c r="ER446" s="306"/>
      <c r="ES446" s="306"/>
      <c r="ET446" s="306"/>
      <c r="EU446" s="306"/>
      <c r="EV446" s="306"/>
      <c r="EW446" s="306"/>
      <c r="EX446" s="306"/>
      <c r="EY446" s="306"/>
      <c r="EZ446" s="306"/>
      <c r="FA446" s="306"/>
      <c r="FB446" s="306"/>
      <c r="FC446" s="306"/>
      <c r="FD446" s="306"/>
      <c r="FE446" s="306"/>
      <c r="FF446" s="306"/>
      <c r="FG446" s="306"/>
      <c r="FH446" s="306"/>
      <c r="FI446" s="306"/>
      <c r="FJ446" s="306"/>
      <c r="FK446" s="306"/>
      <c r="FL446" s="306"/>
      <c r="FM446" s="306"/>
      <c r="FN446" s="306"/>
      <c r="FO446" s="306"/>
      <c r="FP446" s="306"/>
      <c r="FQ446" s="306"/>
      <c r="FR446" s="306"/>
      <c r="FS446" s="306"/>
      <c r="FT446" s="306"/>
      <c r="FU446" s="306"/>
      <c r="FV446" s="306"/>
      <c r="FW446" s="306"/>
      <c r="FX446" s="306"/>
      <c r="FY446" s="306"/>
      <c r="FZ446" s="306"/>
      <c r="GA446" s="306"/>
      <c r="GB446" s="306"/>
      <c r="GC446" s="306"/>
      <c r="GD446" s="306"/>
      <c r="GE446" s="306"/>
      <c r="GF446" s="306"/>
      <c r="GG446" s="306"/>
      <c r="GH446" s="306"/>
      <c r="GI446" s="306"/>
      <c r="GJ446" s="306"/>
      <c r="GK446" s="306"/>
      <c r="GL446" s="306"/>
      <c r="GM446" s="306"/>
      <c r="GN446" s="306"/>
      <c r="GO446" s="306"/>
      <c r="GP446" s="306"/>
      <c r="GQ446" s="306"/>
      <c r="GR446" s="306"/>
      <c r="GS446" s="306"/>
      <c r="GT446" s="306"/>
      <c r="GU446" s="306"/>
      <c r="GV446" s="306"/>
      <c r="GW446" s="306"/>
      <c r="GX446" s="306"/>
      <c r="GY446" s="306"/>
      <c r="GZ446" s="306"/>
      <c r="HA446" s="306"/>
      <c r="HB446" s="306"/>
      <c r="HC446" s="306"/>
      <c r="HD446" s="306"/>
      <c r="HE446" s="306"/>
      <c r="HF446" s="306"/>
      <c r="HG446" s="306"/>
      <c r="HH446" s="306"/>
      <c r="HI446" s="306"/>
      <c r="HJ446" s="306"/>
      <c r="HK446" s="306"/>
      <c r="HL446" s="306"/>
      <c r="HM446" s="306"/>
      <c r="HN446" s="306"/>
      <c r="HO446" s="306"/>
      <c r="HP446" s="306"/>
      <c r="HQ446" s="306"/>
      <c r="HR446" s="306"/>
      <c r="HS446" s="306"/>
      <c r="HT446" s="306"/>
      <c r="HU446" s="306"/>
      <c r="HV446" s="306"/>
      <c r="HW446" s="306"/>
      <c r="HX446" s="306"/>
      <c r="HY446" s="306"/>
      <c r="HZ446" s="306"/>
      <c r="IA446" s="306"/>
      <c r="IB446" s="306"/>
      <c r="IC446" s="306"/>
      <c r="ID446" s="306"/>
      <c r="IE446" s="306"/>
      <c r="IF446" s="306"/>
      <c r="IG446" s="306"/>
      <c r="IH446" s="306"/>
    </row>
    <row r="447" spans="1:242" s="219" customFormat="1" ht="15" customHeight="1" x14ac:dyDescent="0.3">
      <c r="A447" s="174">
        <v>8.07</v>
      </c>
      <c r="B447" s="231"/>
      <c r="C447" s="232" t="e">
        <f>VLOOKUP(BD.PD8[[#This Row],[Pos]],[18]!PPto[#Data],3,FALSE)</f>
        <v>#REF!</v>
      </c>
      <c r="D447" s="174" t="s">
        <v>23</v>
      </c>
      <c r="E447" s="305" t="str">
        <f>IF(BD.PD8[[#This Row],[.]]="*",VLOOKUP(BD.PD8[[#This Row],[Pos]],[18]Presupuesto!A:H,7,FALSE),"")</f>
        <v/>
      </c>
      <c r="F447" s="234" t="s">
        <v>706</v>
      </c>
      <c r="G447" s="174"/>
      <c r="H447" s="174"/>
      <c r="I447" s="174" t="s">
        <v>1338</v>
      </c>
      <c r="J447" s="382">
        <v>1</v>
      </c>
      <c r="K447" s="174" t="s">
        <v>260</v>
      </c>
      <c r="L447" s="383">
        <f>IF(BD.PD8[[#This Row],[Mon]]="DOP",1,HLOOKUP(BD.PD8[[#This Row],[Mon]],Data!$J$1:$K$2,2,FALSE))</f>
        <v>1</v>
      </c>
      <c r="M447" s="384">
        <v>40000</v>
      </c>
      <c r="N447" s="243">
        <f>BD.PD8[[#This Row],[Cant.]]*BD.PD8[[#This Row],[ Tasa ]]*BD.PD8[[#This Row],[ Precio Und.]]</f>
        <v>40000</v>
      </c>
      <c r="O447" s="386">
        <v>0</v>
      </c>
      <c r="P447" s="243">
        <f>IF(BD.PD8[[#This Row],[Liquid. '[%']]]&lt;&gt;0,(BD.PD8[[#This Row],[Valor Neto '[DOP']]]*BD.PD8[[#This Row],[Liquid. '[%']]])+BD.PD8[[#This Row],[Valor Neto '[DOP']]],BD.PD8[[#This Row],[Valor Neto '[DOP']]])</f>
        <v>40000</v>
      </c>
      <c r="Q447" s="243">
        <f>BD.PD8[[#This Row],[Ppto. Orden Interna '[DOP']]]/HLOOKUP("USD",Data!$J$1:$K$2,2,FALSE)</f>
        <v>615.38461538461536</v>
      </c>
      <c r="R447" s="381" t="s">
        <v>707</v>
      </c>
      <c r="S447" s="387"/>
      <c r="T447" s="387"/>
      <c r="U447" s="492" t="s">
        <v>542</v>
      </c>
      <c r="V447" s="493">
        <v>801673</v>
      </c>
      <c r="W447" s="494" t="s">
        <v>708</v>
      </c>
      <c r="X447" s="495">
        <v>16</v>
      </c>
      <c r="Y447" s="388">
        <v>1</v>
      </c>
      <c r="Z447" s="243">
        <f>BD.PD8[[#This Row],[Av.P1 '[%']]]*BD.PD8[[#This Row],[Ppto. Orden Interna '[DOP']]]</f>
        <v>40000</v>
      </c>
      <c r="AA447" s="495"/>
      <c r="AB447" s="388"/>
      <c r="AC447" s="243">
        <f>BD.PD8[[#This Row],[Av.P2 '[%']]]*BD.PD8[[#This Row],[Ppto. Orden Interna '[DOP']]]</f>
        <v>0</v>
      </c>
      <c r="AD447" s="249"/>
      <c r="AE447" s="389"/>
      <c r="AF447" s="243">
        <f>BD.PD8[[#This Row],[Av.P3 '[%']]]*BD.PD8[[#This Row],[Ppto. Orden Interna '[DOP']]]</f>
        <v>0</v>
      </c>
      <c r="AG447" s="243"/>
      <c r="AH447" s="243"/>
      <c r="AI447" s="243"/>
      <c r="AJ447" s="243"/>
      <c r="AK447" s="243"/>
      <c r="AL447" s="243"/>
      <c r="AM447" s="496">
        <f>BD.PD8[[#This Row],[Pago 3]]+BD.PD8[[#This Row],[Pago 2]]+BD.PD8[[#This Row],[Pago 1]]</f>
        <v>40000</v>
      </c>
      <c r="AN447" s="308" t="s">
        <v>244</v>
      </c>
      <c r="AO447" s="308" t="s">
        <v>245</v>
      </c>
      <c r="AP447" s="308" t="s">
        <v>246</v>
      </c>
      <c r="AQ447" s="308" t="s">
        <v>247</v>
      </c>
      <c r="AR447" s="308">
        <v>594</v>
      </c>
      <c r="AS447" s="308" t="s">
        <v>248</v>
      </c>
      <c r="AT447" s="249" t="s">
        <v>1356</v>
      </c>
      <c r="AU447" s="306"/>
      <c r="AV447" s="306"/>
      <c r="AW447" s="306"/>
      <c r="AX447" s="306"/>
      <c r="AY447" s="306"/>
      <c r="AZ447" s="306"/>
      <c r="BA447" s="306"/>
      <c r="BB447" s="306"/>
      <c r="BC447" s="306"/>
      <c r="BD447" s="306"/>
      <c r="BE447" s="306"/>
      <c r="BF447" s="306"/>
      <c r="BG447" s="306"/>
      <c r="BH447" s="306"/>
      <c r="BI447" s="306"/>
      <c r="BJ447" s="306"/>
      <c r="BK447" s="306"/>
      <c r="BL447" s="306"/>
      <c r="BM447" s="306"/>
      <c r="BN447" s="306"/>
      <c r="BO447" s="306"/>
      <c r="BP447" s="306"/>
      <c r="BQ447" s="306"/>
      <c r="BR447" s="306"/>
      <c r="BS447" s="306"/>
      <c r="BT447" s="306"/>
      <c r="BU447" s="306"/>
      <c r="BV447" s="306"/>
      <c r="BW447" s="306"/>
      <c r="BX447" s="306"/>
      <c r="BY447" s="306"/>
      <c r="BZ447" s="306"/>
      <c r="CA447" s="306"/>
      <c r="CB447" s="306"/>
      <c r="CC447" s="306"/>
      <c r="CD447" s="306"/>
      <c r="CE447" s="306"/>
      <c r="CF447" s="306"/>
      <c r="CG447" s="306"/>
      <c r="CH447" s="306"/>
      <c r="CI447" s="306"/>
      <c r="CJ447" s="306"/>
      <c r="CK447" s="306"/>
      <c r="CL447" s="306"/>
      <c r="CM447" s="306"/>
      <c r="CN447" s="306"/>
      <c r="CO447" s="306"/>
      <c r="CP447" s="306"/>
      <c r="CQ447" s="306"/>
      <c r="CR447" s="306"/>
      <c r="CS447" s="306"/>
      <c r="CT447" s="306"/>
      <c r="CU447" s="306"/>
      <c r="CV447" s="306"/>
      <c r="CW447" s="306"/>
      <c r="CX447" s="306"/>
      <c r="CY447" s="306"/>
      <c r="CZ447" s="306"/>
      <c r="DA447" s="306"/>
      <c r="DB447" s="306"/>
      <c r="DC447" s="306"/>
      <c r="DD447" s="306"/>
      <c r="DE447" s="306"/>
      <c r="DF447" s="306"/>
      <c r="DG447" s="306"/>
      <c r="DH447" s="306"/>
      <c r="DI447" s="306"/>
      <c r="DJ447" s="306"/>
      <c r="DK447" s="306"/>
      <c r="DL447" s="306"/>
      <c r="DM447" s="306"/>
      <c r="DN447" s="306"/>
      <c r="DO447" s="306"/>
      <c r="DP447" s="306"/>
      <c r="DQ447" s="306"/>
      <c r="DR447" s="306"/>
      <c r="DS447" s="306"/>
      <c r="DT447" s="306"/>
      <c r="DU447" s="306"/>
      <c r="DV447" s="306"/>
      <c r="DW447" s="306"/>
      <c r="DX447" s="306"/>
      <c r="DY447" s="306"/>
      <c r="DZ447" s="306"/>
      <c r="EA447" s="306"/>
      <c r="EB447" s="306"/>
      <c r="EC447" s="306"/>
      <c r="ED447" s="306"/>
      <c r="EE447" s="306"/>
      <c r="EF447" s="306"/>
      <c r="EG447" s="306"/>
      <c r="EH447" s="306"/>
      <c r="EI447" s="306"/>
      <c r="EJ447" s="306"/>
      <c r="EK447" s="306"/>
      <c r="EL447" s="306"/>
      <c r="EM447" s="306"/>
      <c r="EN447" s="306"/>
      <c r="EO447" s="306"/>
      <c r="EP447" s="306"/>
      <c r="EQ447" s="306"/>
      <c r="ER447" s="306"/>
      <c r="ES447" s="306"/>
      <c r="ET447" s="306"/>
      <c r="EU447" s="306"/>
      <c r="EV447" s="306"/>
      <c r="EW447" s="306"/>
      <c r="EX447" s="306"/>
      <c r="EY447" s="306"/>
      <c r="EZ447" s="306"/>
      <c r="FA447" s="306"/>
      <c r="FB447" s="306"/>
      <c r="FC447" s="306"/>
      <c r="FD447" s="306"/>
      <c r="FE447" s="306"/>
      <c r="FF447" s="306"/>
      <c r="FG447" s="306"/>
      <c r="FH447" s="306"/>
      <c r="FI447" s="306"/>
      <c r="FJ447" s="306"/>
      <c r="FK447" s="306"/>
      <c r="FL447" s="306"/>
      <c r="FM447" s="306"/>
      <c r="FN447" s="306"/>
      <c r="FO447" s="306"/>
      <c r="FP447" s="306"/>
      <c r="FQ447" s="306"/>
      <c r="FR447" s="306"/>
      <c r="FS447" s="306"/>
      <c r="FT447" s="306"/>
      <c r="FU447" s="306"/>
      <c r="FV447" s="306"/>
      <c r="FW447" s="306"/>
      <c r="FX447" s="306"/>
      <c r="FY447" s="306"/>
      <c r="FZ447" s="306"/>
      <c r="GA447" s="306"/>
      <c r="GB447" s="306"/>
      <c r="GC447" s="306"/>
      <c r="GD447" s="306"/>
      <c r="GE447" s="306"/>
      <c r="GF447" s="306"/>
      <c r="GG447" s="306"/>
      <c r="GH447" s="306"/>
      <c r="GI447" s="306"/>
      <c r="GJ447" s="306"/>
      <c r="GK447" s="306"/>
      <c r="GL447" s="306"/>
      <c r="GM447" s="306"/>
      <c r="GN447" s="306"/>
      <c r="GO447" s="306"/>
      <c r="GP447" s="306"/>
      <c r="GQ447" s="306"/>
      <c r="GR447" s="306"/>
      <c r="GS447" s="306"/>
      <c r="GT447" s="306"/>
      <c r="GU447" s="306"/>
      <c r="GV447" s="306"/>
      <c r="GW447" s="306"/>
      <c r="GX447" s="306"/>
      <c r="GY447" s="306"/>
      <c r="GZ447" s="306"/>
      <c r="HA447" s="306"/>
      <c r="HB447" s="306"/>
      <c r="HC447" s="306"/>
      <c r="HD447" s="306"/>
      <c r="HE447" s="306"/>
      <c r="HF447" s="306"/>
      <c r="HG447" s="306"/>
      <c r="HH447" s="306"/>
      <c r="HI447" s="306"/>
      <c r="HJ447" s="306"/>
      <c r="HK447" s="306"/>
      <c r="HL447" s="306"/>
      <c r="HM447" s="306"/>
      <c r="HN447" s="306"/>
      <c r="HO447" s="306"/>
      <c r="HP447" s="306"/>
      <c r="HQ447" s="306"/>
      <c r="HR447" s="306"/>
      <c r="HS447" s="306"/>
      <c r="HT447" s="306"/>
      <c r="HU447" s="306"/>
      <c r="HV447" s="306"/>
      <c r="HW447" s="306"/>
      <c r="HX447" s="306"/>
      <c r="HY447" s="306"/>
      <c r="HZ447" s="306"/>
      <c r="IA447" s="306"/>
      <c r="IB447" s="306"/>
      <c r="IC447" s="306"/>
      <c r="ID447" s="306"/>
      <c r="IE447" s="306"/>
      <c r="IF447" s="306"/>
      <c r="IG447" s="306"/>
      <c r="IH447" s="306"/>
    </row>
    <row r="448" spans="1:242" s="219" customFormat="1" ht="15" customHeight="1" x14ac:dyDescent="0.3">
      <c r="A448" s="174">
        <v>8.07</v>
      </c>
      <c r="B448" s="231"/>
      <c r="C448" s="232" t="e">
        <f>VLOOKUP(BD.PD8[[#This Row],[Pos]],[18]!PPto[#Data],3,FALSE)</f>
        <v>#REF!</v>
      </c>
      <c r="D448" s="174" t="s">
        <v>23</v>
      </c>
      <c r="E448" s="305" t="str">
        <f>IF(BD.PD8[[#This Row],[.]]="*",VLOOKUP(BD.PD8[[#This Row],[Pos]],[18]Presupuesto!A:H,7,FALSE),"")</f>
        <v/>
      </c>
      <c r="F448" s="234" t="s">
        <v>709</v>
      </c>
      <c r="G448" s="174"/>
      <c r="H448" s="174"/>
      <c r="I448" s="174" t="s">
        <v>1326</v>
      </c>
      <c r="J448" s="382">
        <v>1</v>
      </c>
      <c r="K448" s="174" t="s">
        <v>260</v>
      </c>
      <c r="L448" s="383">
        <f>IF(BD.PD8[[#This Row],[Mon]]="DOP",1,HLOOKUP(BD.PD8[[#This Row],[Mon]],Data!$J$1:$K$2,2,FALSE))</f>
        <v>1</v>
      </c>
      <c r="M448" s="384">
        <v>7500000</v>
      </c>
      <c r="N448" s="243">
        <f>BD.PD8[[#This Row],[Cant.]]*BD.PD8[[#This Row],[ Tasa ]]*BD.PD8[[#This Row],[ Precio Und.]]</f>
        <v>7500000</v>
      </c>
      <c r="O448" s="386">
        <v>0</v>
      </c>
      <c r="P448" s="243">
        <f>IF(BD.PD8[[#This Row],[Liquid. '[%']]]&lt;&gt;0,(BD.PD8[[#This Row],[Valor Neto '[DOP']]]*BD.PD8[[#This Row],[Liquid. '[%']]])+BD.PD8[[#This Row],[Valor Neto '[DOP']]],BD.PD8[[#This Row],[Valor Neto '[DOP']]])</f>
        <v>7500000</v>
      </c>
      <c r="Q448" s="243">
        <f>BD.PD8[[#This Row],[Ppto. Orden Interna '[DOP']]]/HLOOKUP("USD",Data!$J$1:$K$2,2,FALSE)</f>
        <v>115384.61538461539</v>
      </c>
      <c r="R448" s="381" t="s">
        <v>1353</v>
      </c>
      <c r="S448" s="387"/>
      <c r="T448" s="387"/>
      <c r="U448" s="492" t="s">
        <v>542</v>
      </c>
      <c r="V448" s="493">
        <v>801673</v>
      </c>
      <c r="W448" s="494" t="s">
        <v>710</v>
      </c>
      <c r="X448" s="495">
        <v>13</v>
      </c>
      <c r="Y448" s="388">
        <v>0.5</v>
      </c>
      <c r="Z448" s="243">
        <f>BD.PD8[[#This Row],[Av.P1 '[%']]]*BD.PD8[[#This Row],[Ppto. Orden Interna '[DOP']]]</f>
        <v>3750000</v>
      </c>
      <c r="AA448" s="495">
        <v>15</v>
      </c>
      <c r="AB448" s="388">
        <v>0.5</v>
      </c>
      <c r="AC448" s="243">
        <f>BD.PD8[[#This Row],[Av.P2 '[%']]]*BD.PD8[[#This Row],[Ppto. Orden Interna '[DOP']]]</f>
        <v>3750000</v>
      </c>
      <c r="AD448" s="249"/>
      <c r="AE448" s="389"/>
      <c r="AF448" s="243">
        <f>BD.PD8[[#This Row],[Av.P3 '[%']]]*BD.PD8[[#This Row],[Ppto. Orden Interna '[DOP']]]</f>
        <v>0</v>
      </c>
      <c r="AG448" s="243"/>
      <c r="AH448" s="243"/>
      <c r="AI448" s="243"/>
      <c r="AJ448" s="243"/>
      <c r="AK448" s="243"/>
      <c r="AL448" s="243"/>
      <c r="AM448" s="496">
        <f>BD.PD8[[#This Row],[Pago 3]]+BD.PD8[[#This Row],[Pago 2]]+BD.PD8[[#This Row],[Pago 1]]</f>
        <v>7500000</v>
      </c>
      <c r="AN448" s="308" t="s">
        <v>244</v>
      </c>
      <c r="AO448" s="308" t="s">
        <v>245</v>
      </c>
      <c r="AP448" s="308" t="s">
        <v>246</v>
      </c>
      <c r="AQ448" s="308" t="s">
        <v>247</v>
      </c>
      <c r="AR448" s="308">
        <v>594</v>
      </c>
      <c r="AS448" s="308" t="s">
        <v>248</v>
      </c>
      <c r="AT448" s="249" t="s">
        <v>1356</v>
      </c>
      <c r="AU448" s="306"/>
      <c r="AV448" s="306"/>
      <c r="AW448" s="306"/>
      <c r="AX448" s="306"/>
      <c r="AY448" s="306"/>
      <c r="AZ448" s="306"/>
      <c r="BA448" s="306"/>
      <c r="BB448" s="306"/>
      <c r="BC448" s="306"/>
      <c r="BD448" s="306"/>
      <c r="BE448" s="306"/>
      <c r="BF448" s="306"/>
      <c r="BG448" s="306"/>
      <c r="BH448" s="306"/>
      <c r="BI448" s="306"/>
      <c r="BJ448" s="306"/>
      <c r="BK448" s="306"/>
      <c r="BL448" s="306"/>
      <c r="BM448" s="306"/>
      <c r="BN448" s="306"/>
      <c r="BO448" s="306"/>
      <c r="BP448" s="306"/>
      <c r="BQ448" s="306"/>
      <c r="BR448" s="306"/>
      <c r="BS448" s="306"/>
      <c r="BT448" s="306"/>
      <c r="BU448" s="306"/>
      <c r="BV448" s="306"/>
      <c r="BW448" s="306"/>
      <c r="BX448" s="306"/>
      <c r="BY448" s="306"/>
      <c r="BZ448" s="306"/>
      <c r="CA448" s="306"/>
      <c r="CB448" s="306"/>
      <c r="CC448" s="306"/>
      <c r="CD448" s="306"/>
      <c r="CE448" s="306"/>
      <c r="CF448" s="306"/>
      <c r="CG448" s="306"/>
      <c r="CH448" s="306"/>
      <c r="CI448" s="306"/>
      <c r="CJ448" s="306"/>
      <c r="CK448" s="306"/>
      <c r="CL448" s="306"/>
      <c r="CM448" s="306"/>
      <c r="CN448" s="306"/>
      <c r="CO448" s="306"/>
      <c r="CP448" s="306"/>
      <c r="CQ448" s="306"/>
      <c r="CR448" s="306"/>
      <c r="CS448" s="306"/>
      <c r="CT448" s="306"/>
      <c r="CU448" s="306"/>
      <c r="CV448" s="306"/>
      <c r="CW448" s="306"/>
      <c r="CX448" s="306"/>
      <c r="CY448" s="306"/>
      <c r="CZ448" s="306"/>
      <c r="DA448" s="306"/>
      <c r="DB448" s="306"/>
      <c r="DC448" s="306"/>
      <c r="DD448" s="306"/>
      <c r="DE448" s="306"/>
      <c r="DF448" s="306"/>
      <c r="DG448" s="306"/>
      <c r="DH448" s="306"/>
      <c r="DI448" s="306"/>
      <c r="DJ448" s="306"/>
      <c r="DK448" s="306"/>
      <c r="DL448" s="306"/>
      <c r="DM448" s="306"/>
      <c r="DN448" s="306"/>
      <c r="DO448" s="306"/>
      <c r="DP448" s="306"/>
      <c r="DQ448" s="306"/>
      <c r="DR448" s="306"/>
      <c r="DS448" s="306"/>
      <c r="DT448" s="306"/>
      <c r="DU448" s="306"/>
      <c r="DV448" s="306"/>
      <c r="DW448" s="306"/>
      <c r="DX448" s="306"/>
      <c r="DY448" s="306"/>
      <c r="DZ448" s="306"/>
      <c r="EA448" s="306"/>
      <c r="EB448" s="306"/>
      <c r="EC448" s="306"/>
      <c r="ED448" s="306"/>
      <c r="EE448" s="306"/>
      <c r="EF448" s="306"/>
      <c r="EG448" s="306"/>
      <c r="EH448" s="306"/>
      <c r="EI448" s="306"/>
      <c r="EJ448" s="306"/>
      <c r="EK448" s="306"/>
      <c r="EL448" s="306"/>
      <c r="EM448" s="306"/>
      <c r="EN448" s="306"/>
      <c r="EO448" s="306"/>
      <c r="EP448" s="306"/>
      <c r="EQ448" s="306"/>
      <c r="ER448" s="306"/>
      <c r="ES448" s="306"/>
      <c r="ET448" s="306"/>
      <c r="EU448" s="306"/>
      <c r="EV448" s="306"/>
      <c r="EW448" s="306"/>
      <c r="EX448" s="306"/>
      <c r="EY448" s="306"/>
      <c r="EZ448" s="306"/>
      <c r="FA448" s="306"/>
      <c r="FB448" s="306"/>
      <c r="FC448" s="306"/>
      <c r="FD448" s="306"/>
      <c r="FE448" s="306"/>
      <c r="FF448" s="306"/>
      <c r="FG448" s="306"/>
      <c r="FH448" s="306"/>
      <c r="FI448" s="306"/>
      <c r="FJ448" s="306"/>
      <c r="FK448" s="306"/>
      <c r="FL448" s="306"/>
      <c r="FM448" s="306"/>
      <c r="FN448" s="306"/>
      <c r="FO448" s="306"/>
      <c r="FP448" s="306"/>
      <c r="FQ448" s="306"/>
      <c r="FR448" s="306"/>
      <c r="FS448" s="306"/>
      <c r="FT448" s="306"/>
      <c r="FU448" s="306"/>
      <c r="FV448" s="306"/>
      <c r="FW448" s="306"/>
      <c r="FX448" s="306"/>
      <c r="FY448" s="306"/>
      <c r="FZ448" s="306"/>
      <c r="GA448" s="306"/>
      <c r="GB448" s="306"/>
      <c r="GC448" s="306"/>
      <c r="GD448" s="306"/>
      <c r="GE448" s="306"/>
      <c r="GF448" s="306"/>
      <c r="GG448" s="306"/>
      <c r="GH448" s="306"/>
      <c r="GI448" s="306"/>
      <c r="GJ448" s="306"/>
      <c r="GK448" s="306"/>
      <c r="GL448" s="306"/>
      <c r="GM448" s="306"/>
      <c r="GN448" s="306"/>
      <c r="GO448" s="306"/>
      <c r="GP448" s="306"/>
      <c r="GQ448" s="306"/>
      <c r="GR448" s="306"/>
      <c r="GS448" s="306"/>
      <c r="GT448" s="306"/>
      <c r="GU448" s="306"/>
      <c r="GV448" s="306"/>
      <c r="GW448" s="306"/>
      <c r="GX448" s="306"/>
      <c r="GY448" s="306"/>
      <c r="GZ448" s="306"/>
      <c r="HA448" s="306"/>
      <c r="HB448" s="306"/>
      <c r="HC448" s="306"/>
      <c r="HD448" s="306"/>
      <c r="HE448" s="306"/>
      <c r="HF448" s="306"/>
      <c r="HG448" s="306"/>
      <c r="HH448" s="306"/>
      <c r="HI448" s="306"/>
      <c r="HJ448" s="306"/>
      <c r="HK448" s="306"/>
      <c r="HL448" s="306"/>
      <c r="HM448" s="306"/>
      <c r="HN448" s="306"/>
      <c r="HO448" s="306"/>
      <c r="HP448" s="306"/>
      <c r="HQ448" s="306"/>
      <c r="HR448" s="306"/>
      <c r="HS448" s="306"/>
      <c r="HT448" s="306"/>
      <c r="HU448" s="306"/>
      <c r="HV448" s="306"/>
      <c r="HW448" s="306"/>
      <c r="HX448" s="306"/>
      <c r="HY448" s="306"/>
      <c r="HZ448" s="306"/>
      <c r="IA448" s="306"/>
      <c r="IB448" s="306"/>
      <c r="IC448" s="306"/>
      <c r="ID448" s="306"/>
      <c r="IE448" s="306"/>
      <c r="IF448" s="306"/>
      <c r="IG448" s="306"/>
      <c r="IH448" s="306"/>
    </row>
    <row r="449" spans="1:242" s="219" customFormat="1" ht="15" customHeight="1" x14ac:dyDescent="0.3">
      <c r="A449" s="174">
        <v>8.07</v>
      </c>
      <c r="B449" s="231"/>
      <c r="C449" s="232" t="e">
        <f>VLOOKUP(BD.PD8[[#This Row],[Pos]],[18]!PPto[#Data],3,FALSE)</f>
        <v>#REF!</v>
      </c>
      <c r="D449" s="174" t="s">
        <v>23</v>
      </c>
      <c r="E449" s="305" t="str">
        <f>IF(BD.PD8[[#This Row],[.]]="*",VLOOKUP(BD.PD8[[#This Row],[Pos]],[18]Presupuesto!A:H,7,FALSE),"")</f>
        <v/>
      </c>
      <c r="F449" s="234" t="s">
        <v>711</v>
      </c>
      <c r="G449" s="174"/>
      <c r="H449" s="174"/>
      <c r="I449" s="174" t="s">
        <v>1354</v>
      </c>
      <c r="J449" s="382">
        <v>1</v>
      </c>
      <c r="K449" s="174" t="s">
        <v>117</v>
      </c>
      <c r="L449" s="383">
        <f>IF(BD.PD8[[#This Row],[Mon]]="DOP",1,HLOOKUP(BD.PD8[[#This Row],[Mon]],Data!$J$1:$K$2,2,FALSE))</f>
        <v>65</v>
      </c>
      <c r="M449" s="384">
        <v>45000</v>
      </c>
      <c r="N449" s="243">
        <f>BD.PD8[[#This Row],[Cant.]]*BD.PD8[[#This Row],[ Tasa ]]*BD.PD8[[#This Row],[ Precio Und.]]</f>
        <v>2925000</v>
      </c>
      <c r="O449" s="386">
        <v>0.1</v>
      </c>
      <c r="P449" s="243">
        <f>IF(BD.PD8[[#This Row],[Liquid. '[%']]]&lt;&gt;0,(BD.PD8[[#This Row],[Valor Neto '[DOP']]]*BD.PD8[[#This Row],[Liquid. '[%']]])+BD.PD8[[#This Row],[Valor Neto '[DOP']]],BD.PD8[[#This Row],[Valor Neto '[DOP']]])</f>
        <v>3217500</v>
      </c>
      <c r="Q449" s="243">
        <f>BD.PD8[[#This Row],[Ppto. Orden Interna '[DOP']]]/HLOOKUP("USD",Data!$J$1:$K$2,2,FALSE)</f>
        <v>49500</v>
      </c>
      <c r="R449" s="381" t="s">
        <v>712</v>
      </c>
      <c r="S449" s="387"/>
      <c r="T449" s="387"/>
      <c r="U449" s="492" t="s">
        <v>542</v>
      </c>
      <c r="V449" s="493">
        <v>801673</v>
      </c>
      <c r="W449" s="494" t="s">
        <v>713</v>
      </c>
      <c r="X449" s="495">
        <v>13</v>
      </c>
      <c r="Y449" s="388">
        <v>0.5</v>
      </c>
      <c r="Z449" s="243">
        <f>BD.PD8[[#This Row],[Av.P1 '[%']]]*BD.PD8[[#This Row],[Ppto. Orden Interna '[DOP']]]</f>
        <v>1608750</v>
      </c>
      <c r="AA449" s="495">
        <v>15</v>
      </c>
      <c r="AB449" s="388">
        <v>0.5</v>
      </c>
      <c r="AC449" s="243">
        <f>BD.PD8[[#This Row],[Av.P2 '[%']]]*BD.PD8[[#This Row],[Ppto. Orden Interna '[DOP']]]</f>
        <v>1608750</v>
      </c>
      <c r="AD449" s="249"/>
      <c r="AE449" s="389"/>
      <c r="AF449" s="243">
        <f>BD.PD8[[#This Row],[Av.P3 '[%']]]*BD.PD8[[#This Row],[Ppto. Orden Interna '[DOP']]]</f>
        <v>0</v>
      </c>
      <c r="AG449" s="243"/>
      <c r="AH449" s="243"/>
      <c r="AI449" s="243"/>
      <c r="AJ449" s="243"/>
      <c r="AK449" s="243"/>
      <c r="AL449" s="243"/>
      <c r="AM449" s="496">
        <f>BD.PD8[[#This Row],[Pago 3]]+BD.PD8[[#This Row],[Pago 2]]+BD.PD8[[#This Row],[Pago 1]]</f>
        <v>3217500</v>
      </c>
      <c r="AN449" s="308" t="s">
        <v>244</v>
      </c>
      <c r="AO449" s="308" t="s">
        <v>245</v>
      </c>
      <c r="AP449" s="308" t="s">
        <v>246</v>
      </c>
      <c r="AQ449" s="308" t="s">
        <v>247</v>
      </c>
      <c r="AR449" s="308">
        <v>594</v>
      </c>
      <c r="AS449" s="308" t="s">
        <v>248</v>
      </c>
      <c r="AT449" s="249" t="s">
        <v>1356</v>
      </c>
      <c r="AU449" s="306"/>
      <c r="AV449" s="306"/>
      <c r="AW449" s="306"/>
      <c r="AX449" s="306"/>
      <c r="AY449" s="306"/>
      <c r="AZ449" s="306"/>
      <c r="BA449" s="306"/>
      <c r="BB449" s="306"/>
      <c r="BC449" s="306"/>
      <c r="BD449" s="306"/>
      <c r="BE449" s="306"/>
      <c r="BF449" s="306"/>
      <c r="BG449" s="306"/>
      <c r="BH449" s="306"/>
      <c r="BI449" s="306"/>
      <c r="BJ449" s="306"/>
      <c r="BK449" s="306"/>
      <c r="BL449" s="306"/>
      <c r="BM449" s="306"/>
      <c r="BN449" s="306"/>
      <c r="BO449" s="306"/>
      <c r="BP449" s="306"/>
      <c r="BQ449" s="306"/>
      <c r="BR449" s="306"/>
      <c r="BS449" s="306"/>
      <c r="BT449" s="306"/>
      <c r="BU449" s="306"/>
      <c r="BV449" s="306"/>
      <c r="BW449" s="306"/>
      <c r="BX449" s="306"/>
      <c r="BY449" s="306"/>
      <c r="BZ449" s="306"/>
      <c r="CA449" s="306"/>
      <c r="CB449" s="306"/>
      <c r="CC449" s="306"/>
      <c r="CD449" s="306"/>
      <c r="CE449" s="306"/>
      <c r="CF449" s="306"/>
      <c r="CG449" s="306"/>
      <c r="CH449" s="306"/>
      <c r="CI449" s="306"/>
      <c r="CJ449" s="306"/>
      <c r="CK449" s="306"/>
      <c r="CL449" s="306"/>
      <c r="CM449" s="306"/>
      <c r="CN449" s="306"/>
      <c r="CO449" s="306"/>
      <c r="CP449" s="306"/>
      <c r="CQ449" s="306"/>
      <c r="CR449" s="306"/>
      <c r="CS449" s="306"/>
      <c r="CT449" s="306"/>
      <c r="CU449" s="306"/>
      <c r="CV449" s="306"/>
      <c r="CW449" s="306"/>
      <c r="CX449" s="306"/>
      <c r="CY449" s="306"/>
      <c r="CZ449" s="306"/>
      <c r="DA449" s="306"/>
      <c r="DB449" s="306"/>
      <c r="DC449" s="306"/>
      <c r="DD449" s="306"/>
      <c r="DE449" s="306"/>
      <c r="DF449" s="306"/>
      <c r="DG449" s="306"/>
      <c r="DH449" s="306"/>
      <c r="DI449" s="306"/>
      <c r="DJ449" s="306"/>
      <c r="DK449" s="306"/>
      <c r="DL449" s="306"/>
      <c r="DM449" s="306"/>
      <c r="DN449" s="306"/>
      <c r="DO449" s="306"/>
      <c r="DP449" s="306"/>
      <c r="DQ449" s="306"/>
      <c r="DR449" s="306"/>
      <c r="DS449" s="306"/>
      <c r="DT449" s="306"/>
      <c r="DU449" s="306"/>
      <c r="DV449" s="306"/>
      <c r="DW449" s="306"/>
      <c r="DX449" s="306"/>
      <c r="DY449" s="306"/>
      <c r="DZ449" s="306"/>
      <c r="EA449" s="306"/>
      <c r="EB449" s="306"/>
      <c r="EC449" s="306"/>
      <c r="ED449" s="306"/>
      <c r="EE449" s="306"/>
      <c r="EF449" s="306"/>
      <c r="EG449" s="306"/>
      <c r="EH449" s="306"/>
      <c r="EI449" s="306"/>
      <c r="EJ449" s="306"/>
      <c r="EK449" s="306"/>
      <c r="EL449" s="306"/>
      <c r="EM449" s="306"/>
      <c r="EN449" s="306"/>
      <c r="EO449" s="306"/>
      <c r="EP449" s="306"/>
      <c r="EQ449" s="306"/>
      <c r="ER449" s="306"/>
      <c r="ES449" s="306"/>
      <c r="ET449" s="306"/>
      <c r="EU449" s="306"/>
      <c r="EV449" s="306"/>
      <c r="EW449" s="306"/>
      <c r="EX449" s="306"/>
      <c r="EY449" s="306"/>
      <c r="EZ449" s="306"/>
      <c r="FA449" s="306"/>
      <c r="FB449" s="306"/>
      <c r="FC449" s="306"/>
      <c r="FD449" s="306"/>
      <c r="FE449" s="306"/>
      <c r="FF449" s="306"/>
      <c r="FG449" s="306"/>
      <c r="FH449" s="306"/>
      <c r="FI449" s="306"/>
      <c r="FJ449" s="306"/>
      <c r="FK449" s="306"/>
      <c r="FL449" s="306"/>
      <c r="FM449" s="306"/>
      <c r="FN449" s="306"/>
      <c r="FO449" s="306"/>
      <c r="FP449" s="306"/>
      <c r="FQ449" s="306"/>
      <c r="FR449" s="306"/>
      <c r="FS449" s="306"/>
      <c r="FT449" s="306"/>
      <c r="FU449" s="306"/>
      <c r="FV449" s="306"/>
      <c r="FW449" s="306"/>
      <c r="FX449" s="306"/>
      <c r="FY449" s="306"/>
      <c r="FZ449" s="306"/>
      <c r="GA449" s="306"/>
      <c r="GB449" s="306"/>
      <c r="GC449" s="306"/>
      <c r="GD449" s="306"/>
      <c r="GE449" s="306"/>
      <c r="GF449" s="306"/>
      <c r="GG449" s="306"/>
      <c r="GH449" s="306"/>
      <c r="GI449" s="306"/>
      <c r="GJ449" s="306"/>
      <c r="GK449" s="306"/>
      <c r="GL449" s="306"/>
      <c r="GM449" s="306"/>
      <c r="GN449" s="306"/>
      <c r="GO449" s="306"/>
      <c r="GP449" s="306"/>
      <c r="GQ449" s="306"/>
      <c r="GR449" s="306"/>
      <c r="GS449" s="306"/>
      <c r="GT449" s="306"/>
      <c r="GU449" s="306"/>
      <c r="GV449" s="306"/>
      <c r="GW449" s="306"/>
      <c r="GX449" s="306"/>
      <c r="GY449" s="306"/>
      <c r="GZ449" s="306"/>
      <c r="HA449" s="306"/>
      <c r="HB449" s="306"/>
      <c r="HC449" s="306"/>
      <c r="HD449" s="306"/>
      <c r="HE449" s="306"/>
      <c r="HF449" s="306"/>
      <c r="HG449" s="306"/>
      <c r="HH449" s="306"/>
      <c r="HI449" s="306"/>
      <c r="HJ449" s="306"/>
      <c r="HK449" s="306"/>
      <c r="HL449" s="306"/>
      <c r="HM449" s="306"/>
      <c r="HN449" s="306"/>
      <c r="HO449" s="306"/>
      <c r="HP449" s="306"/>
      <c r="HQ449" s="306"/>
      <c r="HR449" s="306"/>
      <c r="HS449" s="306"/>
      <c r="HT449" s="306"/>
      <c r="HU449" s="306"/>
      <c r="HV449" s="306"/>
      <c r="HW449" s="306"/>
      <c r="HX449" s="306"/>
      <c r="HY449" s="306"/>
      <c r="HZ449" s="306"/>
      <c r="IA449" s="306"/>
      <c r="IB449" s="306"/>
      <c r="IC449" s="306"/>
      <c r="ID449" s="306"/>
      <c r="IE449" s="306"/>
      <c r="IF449" s="306"/>
      <c r="IG449" s="306"/>
      <c r="IH449" s="306"/>
    </row>
    <row r="450" spans="1:242" s="219" customFormat="1" ht="15" customHeight="1" x14ac:dyDescent="0.3">
      <c r="A450" s="174">
        <v>8.07</v>
      </c>
      <c r="B450" s="231"/>
      <c r="C450" s="232" t="e">
        <f>VLOOKUP(BD.PD8[[#This Row],[Pos]],[18]!PPto[#Data],3,FALSE)</f>
        <v>#REF!</v>
      </c>
      <c r="D450" s="174" t="s">
        <v>23</v>
      </c>
      <c r="E450" s="305" t="str">
        <f>IF(BD.PD8[[#This Row],[.]]="*",VLOOKUP(BD.PD8[[#This Row],[Pos]],[18]Presupuesto!A:H,7,FALSE),"")</f>
        <v/>
      </c>
      <c r="F450" s="234" t="s">
        <v>714</v>
      </c>
      <c r="G450" s="174"/>
      <c r="H450" s="174"/>
      <c r="I450" s="174" t="s">
        <v>1326</v>
      </c>
      <c r="J450" s="382">
        <v>1</v>
      </c>
      <c r="K450" s="174" t="s">
        <v>260</v>
      </c>
      <c r="L450" s="383">
        <f>IF(BD.PD8[[#This Row],[Mon]]="DOP",1,HLOOKUP(BD.PD8[[#This Row],[Mon]],Data!$J$1:$K$2,2,FALSE))</f>
        <v>1</v>
      </c>
      <c r="M450" s="384">
        <v>1050000</v>
      </c>
      <c r="N450" s="243">
        <f>BD.PD8[[#This Row],[Cant.]]*BD.PD8[[#This Row],[ Tasa ]]*BD.PD8[[#This Row],[ Precio Und.]]</f>
        <v>1050000</v>
      </c>
      <c r="O450" s="386">
        <v>0.05</v>
      </c>
      <c r="P450" s="243">
        <f>IF(BD.PD8[[#This Row],[Liquid. '[%']]]&lt;&gt;0,(BD.PD8[[#This Row],[Valor Neto '[DOP']]]*BD.PD8[[#This Row],[Liquid. '[%']]])+BD.PD8[[#This Row],[Valor Neto '[DOP']]],BD.PD8[[#This Row],[Valor Neto '[DOP']]])</f>
        <v>1102500</v>
      </c>
      <c r="Q450" s="243">
        <f>BD.PD8[[#This Row],[Ppto. Orden Interna '[DOP']]]/HLOOKUP("USD",Data!$J$1:$K$2,2,FALSE)</f>
        <v>16961.538461538461</v>
      </c>
      <c r="R450" s="381" t="s">
        <v>715</v>
      </c>
      <c r="S450" s="387"/>
      <c r="T450" s="387"/>
      <c r="U450" s="492" t="s">
        <v>542</v>
      </c>
      <c r="V450" s="493">
        <v>801673</v>
      </c>
      <c r="W450" s="494" t="s">
        <v>705</v>
      </c>
      <c r="X450" s="495">
        <v>13</v>
      </c>
      <c r="Y450" s="388">
        <v>0.5</v>
      </c>
      <c r="Z450" s="243">
        <f>BD.PD8[[#This Row],[Av.P1 '[%']]]*BD.PD8[[#This Row],[Ppto. Orden Interna '[DOP']]]</f>
        <v>551250</v>
      </c>
      <c r="AA450" s="495">
        <v>15</v>
      </c>
      <c r="AB450" s="388">
        <v>0.5</v>
      </c>
      <c r="AC450" s="243">
        <f>BD.PD8[[#This Row],[Av.P2 '[%']]]*BD.PD8[[#This Row],[Ppto. Orden Interna '[DOP']]]</f>
        <v>551250</v>
      </c>
      <c r="AD450" s="249"/>
      <c r="AE450" s="389"/>
      <c r="AF450" s="243">
        <f>BD.PD8[[#This Row],[Av.P3 '[%']]]*BD.PD8[[#This Row],[Ppto. Orden Interna '[DOP']]]</f>
        <v>0</v>
      </c>
      <c r="AG450" s="243"/>
      <c r="AH450" s="243"/>
      <c r="AI450" s="243"/>
      <c r="AJ450" s="243"/>
      <c r="AK450" s="243"/>
      <c r="AL450" s="243"/>
      <c r="AM450" s="496">
        <f>BD.PD8[[#This Row],[Pago 3]]+BD.PD8[[#This Row],[Pago 2]]+BD.PD8[[#This Row],[Pago 1]]</f>
        <v>1102500</v>
      </c>
      <c r="AN450" s="308" t="s">
        <v>244</v>
      </c>
      <c r="AO450" s="308" t="s">
        <v>245</v>
      </c>
      <c r="AP450" s="308" t="s">
        <v>246</v>
      </c>
      <c r="AQ450" s="308" t="s">
        <v>247</v>
      </c>
      <c r="AR450" s="308">
        <v>594</v>
      </c>
      <c r="AS450" s="308" t="s">
        <v>248</v>
      </c>
      <c r="AT450" s="249" t="s">
        <v>1356</v>
      </c>
      <c r="AU450" s="306"/>
      <c r="AV450" s="306"/>
      <c r="AW450" s="306"/>
      <c r="AX450" s="306"/>
      <c r="AY450" s="306"/>
      <c r="AZ450" s="306"/>
      <c r="BA450" s="306"/>
      <c r="BB450" s="306"/>
      <c r="BC450" s="306"/>
      <c r="BD450" s="306"/>
      <c r="BE450" s="306"/>
      <c r="BF450" s="306"/>
      <c r="BG450" s="306"/>
      <c r="BH450" s="306"/>
      <c r="BI450" s="306"/>
      <c r="BJ450" s="306"/>
      <c r="BK450" s="306"/>
      <c r="BL450" s="306"/>
      <c r="BM450" s="306"/>
      <c r="BN450" s="306"/>
      <c r="BO450" s="306"/>
      <c r="BP450" s="306"/>
      <c r="BQ450" s="306"/>
      <c r="BR450" s="306"/>
      <c r="BS450" s="306"/>
      <c r="BT450" s="306"/>
      <c r="BU450" s="306"/>
      <c r="BV450" s="306"/>
      <c r="BW450" s="306"/>
      <c r="BX450" s="306"/>
      <c r="BY450" s="306"/>
      <c r="BZ450" s="306"/>
      <c r="CA450" s="306"/>
      <c r="CB450" s="306"/>
      <c r="CC450" s="306"/>
      <c r="CD450" s="306"/>
      <c r="CE450" s="306"/>
      <c r="CF450" s="306"/>
      <c r="CG450" s="306"/>
      <c r="CH450" s="306"/>
      <c r="CI450" s="306"/>
      <c r="CJ450" s="306"/>
      <c r="CK450" s="306"/>
      <c r="CL450" s="306"/>
      <c r="CM450" s="306"/>
      <c r="CN450" s="306"/>
      <c r="CO450" s="306"/>
      <c r="CP450" s="306"/>
      <c r="CQ450" s="306"/>
      <c r="CR450" s="306"/>
      <c r="CS450" s="306"/>
      <c r="CT450" s="306"/>
      <c r="CU450" s="306"/>
      <c r="CV450" s="306"/>
      <c r="CW450" s="306"/>
      <c r="CX450" s="306"/>
      <c r="CY450" s="306"/>
      <c r="CZ450" s="306"/>
      <c r="DA450" s="306"/>
      <c r="DB450" s="306"/>
      <c r="DC450" s="306"/>
      <c r="DD450" s="306"/>
      <c r="DE450" s="306"/>
      <c r="DF450" s="306"/>
      <c r="DG450" s="306"/>
      <c r="DH450" s="306"/>
      <c r="DI450" s="306"/>
      <c r="DJ450" s="306"/>
      <c r="DK450" s="306"/>
      <c r="DL450" s="306"/>
      <c r="DM450" s="306"/>
      <c r="DN450" s="306"/>
      <c r="DO450" s="306"/>
      <c r="DP450" s="306"/>
      <c r="DQ450" s="306"/>
      <c r="DR450" s="306"/>
      <c r="DS450" s="306"/>
      <c r="DT450" s="306"/>
      <c r="DU450" s="306"/>
      <c r="DV450" s="306"/>
      <c r="DW450" s="306"/>
      <c r="DX450" s="306"/>
      <c r="DY450" s="306"/>
      <c r="DZ450" s="306"/>
      <c r="EA450" s="306"/>
      <c r="EB450" s="306"/>
      <c r="EC450" s="306"/>
      <c r="ED450" s="306"/>
      <c r="EE450" s="306"/>
      <c r="EF450" s="306"/>
      <c r="EG450" s="306"/>
      <c r="EH450" s="306"/>
      <c r="EI450" s="306"/>
      <c r="EJ450" s="306"/>
      <c r="EK450" s="306"/>
      <c r="EL450" s="306"/>
      <c r="EM450" s="306"/>
      <c r="EN450" s="306"/>
      <c r="EO450" s="306"/>
      <c r="EP450" s="306"/>
      <c r="EQ450" s="306"/>
      <c r="ER450" s="306"/>
      <c r="ES450" s="306"/>
      <c r="ET450" s="306"/>
      <c r="EU450" s="306"/>
      <c r="EV450" s="306"/>
      <c r="EW450" s="306"/>
      <c r="EX450" s="306"/>
      <c r="EY450" s="306"/>
      <c r="EZ450" s="306"/>
      <c r="FA450" s="306"/>
      <c r="FB450" s="306"/>
      <c r="FC450" s="306"/>
      <c r="FD450" s="306"/>
      <c r="FE450" s="306"/>
      <c r="FF450" s="306"/>
      <c r="FG450" s="306"/>
      <c r="FH450" s="306"/>
      <c r="FI450" s="306"/>
      <c r="FJ450" s="306"/>
      <c r="FK450" s="306"/>
      <c r="FL450" s="306"/>
      <c r="FM450" s="306"/>
      <c r="FN450" s="306"/>
      <c r="FO450" s="306"/>
      <c r="FP450" s="306"/>
      <c r="FQ450" s="306"/>
      <c r="FR450" s="306"/>
      <c r="FS450" s="306"/>
      <c r="FT450" s="306"/>
      <c r="FU450" s="306"/>
      <c r="FV450" s="306"/>
      <c r="FW450" s="306"/>
      <c r="FX450" s="306"/>
      <c r="FY450" s="306"/>
      <c r="FZ450" s="306"/>
      <c r="GA450" s="306"/>
      <c r="GB450" s="306"/>
      <c r="GC450" s="306"/>
      <c r="GD450" s="306"/>
      <c r="GE450" s="306"/>
      <c r="GF450" s="306"/>
      <c r="GG450" s="306"/>
      <c r="GH450" s="306"/>
      <c r="GI450" s="306"/>
      <c r="GJ450" s="306"/>
      <c r="GK450" s="306"/>
      <c r="GL450" s="306"/>
      <c r="GM450" s="306"/>
      <c r="GN450" s="306"/>
      <c r="GO450" s="306"/>
      <c r="GP450" s="306"/>
      <c r="GQ450" s="306"/>
      <c r="GR450" s="306"/>
      <c r="GS450" s="306"/>
      <c r="GT450" s="306"/>
      <c r="GU450" s="306"/>
      <c r="GV450" s="306"/>
      <c r="GW450" s="306"/>
      <c r="GX450" s="306"/>
      <c r="GY450" s="306"/>
      <c r="GZ450" s="306"/>
      <c r="HA450" s="306"/>
      <c r="HB450" s="306"/>
      <c r="HC450" s="306"/>
      <c r="HD450" s="306"/>
      <c r="HE450" s="306"/>
      <c r="HF450" s="306"/>
      <c r="HG450" s="306"/>
      <c r="HH450" s="306"/>
      <c r="HI450" s="306"/>
      <c r="HJ450" s="306"/>
      <c r="HK450" s="306"/>
      <c r="HL450" s="306"/>
      <c r="HM450" s="306"/>
      <c r="HN450" s="306"/>
      <c r="HO450" s="306"/>
      <c r="HP450" s="306"/>
      <c r="HQ450" s="306"/>
      <c r="HR450" s="306"/>
      <c r="HS450" s="306"/>
      <c r="HT450" s="306"/>
      <c r="HU450" s="306"/>
      <c r="HV450" s="306"/>
      <c r="HW450" s="306"/>
      <c r="HX450" s="306"/>
      <c r="HY450" s="306"/>
      <c r="HZ450" s="306"/>
      <c r="IA450" s="306"/>
      <c r="IB450" s="306"/>
      <c r="IC450" s="306"/>
      <c r="ID450" s="306"/>
      <c r="IE450" s="306"/>
      <c r="IF450" s="306"/>
      <c r="IG450" s="306"/>
      <c r="IH450" s="306"/>
    </row>
    <row r="451" spans="1:242" s="219" customFormat="1" ht="15" customHeight="1" x14ac:dyDescent="0.3">
      <c r="A451" s="174">
        <v>8.07</v>
      </c>
      <c r="B451" s="231"/>
      <c r="C451" s="232" t="e">
        <f>VLOOKUP(BD.PD8[[#This Row],[Pos]],[18]!PPto[#Data],3,FALSE)</f>
        <v>#REF!</v>
      </c>
      <c r="D451" s="174" t="s">
        <v>23</v>
      </c>
      <c r="E451" s="305" t="str">
        <f>IF(BD.PD8[[#This Row],[.]]="*",VLOOKUP(BD.PD8[[#This Row],[Pos]],[18]Presupuesto!A:H,7,FALSE),"")</f>
        <v/>
      </c>
      <c r="F451" s="234" t="s">
        <v>716</v>
      </c>
      <c r="G451" s="174"/>
      <c r="H451" s="174"/>
      <c r="I451" s="174" t="s">
        <v>1326</v>
      </c>
      <c r="J451" s="382">
        <v>1</v>
      </c>
      <c r="K451" s="174" t="s">
        <v>260</v>
      </c>
      <c r="L451" s="383">
        <f>IF(BD.PD8[[#This Row],[Mon]]="DOP",1,HLOOKUP(BD.PD8[[#This Row],[Mon]],Data!$J$1:$K$2,2,FALSE))</f>
        <v>1</v>
      </c>
      <c r="M451" s="384">
        <v>150000</v>
      </c>
      <c r="N451" s="243">
        <f>BD.PD8[[#This Row],[Cant.]]*BD.PD8[[#This Row],[ Tasa ]]*BD.PD8[[#This Row],[ Precio Und.]]</f>
        <v>150000</v>
      </c>
      <c r="O451" s="386">
        <v>0.05</v>
      </c>
      <c r="P451" s="243">
        <f>IF(BD.PD8[[#This Row],[Liquid. '[%']]]&lt;&gt;0,(BD.PD8[[#This Row],[Valor Neto '[DOP']]]*BD.PD8[[#This Row],[Liquid. '[%']]])+BD.PD8[[#This Row],[Valor Neto '[DOP']]],BD.PD8[[#This Row],[Valor Neto '[DOP']]])</f>
        <v>157500</v>
      </c>
      <c r="Q451" s="243">
        <f>BD.PD8[[#This Row],[Ppto. Orden Interna '[DOP']]]/HLOOKUP("USD",Data!$J$1:$K$2,2,FALSE)</f>
        <v>2423.0769230769229</v>
      </c>
      <c r="R451" s="381" t="s">
        <v>707</v>
      </c>
      <c r="S451" s="387"/>
      <c r="T451" s="387"/>
      <c r="U451" s="492" t="s">
        <v>542</v>
      </c>
      <c r="V451" s="493">
        <v>801673</v>
      </c>
      <c r="W451" s="494" t="s">
        <v>708</v>
      </c>
      <c r="X451" s="495">
        <v>16</v>
      </c>
      <c r="Y451" s="388">
        <v>1</v>
      </c>
      <c r="Z451" s="243">
        <f>BD.PD8[[#This Row],[Av.P1 '[%']]]*BD.PD8[[#This Row],[Ppto. Orden Interna '[DOP']]]</f>
        <v>157500</v>
      </c>
      <c r="AA451" s="495"/>
      <c r="AB451" s="388"/>
      <c r="AC451" s="243">
        <f>BD.PD8[[#This Row],[Av.P2 '[%']]]*BD.PD8[[#This Row],[Ppto. Orden Interna '[DOP']]]</f>
        <v>0</v>
      </c>
      <c r="AD451" s="249"/>
      <c r="AE451" s="389"/>
      <c r="AF451" s="243">
        <f>BD.PD8[[#This Row],[Av.P3 '[%']]]*BD.PD8[[#This Row],[Ppto. Orden Interna '[DOP']]]</f>
        <v>0</v>
      </c>
      <c r="AG451" s="243"/>
      <c r="AH451" s="243"/>
      <c r="AI451" s="243"/>
      <c r="AJ451" s="243"/>
      <c r="AK451" s="243"/>
      <c r="AL451" s="243"/>
      <c r="AM451" s="496">
        <f>BD.PD8[[#This Row],[Pago 3]]+BD.PD8[[#This Row],[Pago 2]]+BD.PD8[[#This Row],[Pago 1]]</f>
        <v>157500</v>
      </c>
      <c r="AN451" s="308" t="s">
        <v>244</v>
      </c>
      <c r="AO451" s="308" t="s">
        <v>245</v>
      </c>
      <c r="AP451" s="308" t="s">
        <v>246</v>
      </c>
      <c r="AQ451" s="308" t="s">
        <v>247</v>
      </c>
      <c r="AR451" s="308">
        <v>594</v>
      </c>
      <c r="AS451" s="308" t="s">
        <v>248</v>
      </c>
      <c r="AT451" s="249" t="s">
        <v>1356</v>
      </c>
      <c r="AU451" s="306"/>
      <c r="AV451" s="306"/>
      <c r="AW451" s="306"/>
      <c r="AX451" s="306"/>
      <c r="AY451" s="306"/>
      <c r="AZ451" s="306"/>
      <c r="BA451" s="306"/>
      <c r="BB451" s="306"/>
      <c r="BC451" s="306"/>
      <c r="BD451" s="306"/>
      <c r="BE451" s="306"/>
      <c r="BF451" s="306"/>
      <c r="BG451" s="306"/>
      <c r="BH451" s="306"/>
      <c r="BI451" s="306"/>
      <c r="BJ451" s="306"/>
      <c r="BK451" s="306"/>
      <c r="BL451" s="306"/>
      <c r="BM451" s="306"/>
      <c r="BN451" s="306"/>
      <c r="BO451" s="306"/>
      <c r="BP451" s="306"/>
      <c r="BQ451" s="306"/>
      <c r="BR451" s="306"/>
      <c r="BS451" s="306"/>
      <c r="BT451" s="306"/>
      <c r="BU451" s="306"/>
      <c r="BV451" s="306"/>
      <c r="BW451" s="306"/>
      <c r="BX451" s="306"/>
      <c r="BY451" s="306"/>
      <c r="BZ451" s="306"/>
      <c r="CA451" s="306"/>
      <c r="CB451" s="306"/>
      <c r="CC451" s="306"/>
      <c r="CD451" s="306"/>
      <c r="CE451" s="306"/>
      <c r="CF451" s="306"/>
      <c r="CG451" s="306"/>
      <c r="CH451" s="306"/>
      <c r="CI451" s="306"/>
      <c r="CJ451" s="306"/>
      <c r="CK451" s="306"/>
      <c r="CL451" s="306"/>
      <c r="CM451" s="306"/>
      <c r="CN451" s="306"/>
      <c r="CO451" s="306"/>
      <c r="CP451" s="306"/>
      <c r="CQ451" s="306"/>
      <c r="CR451" s="306"/>
      <c r="CS451" s="306"/>
      <c r="CT451" s="306"/>
      <c r="CU451" s="306"/>
      <c r="CV451" s="306"/>
      <c r="CW451" s="306"/>
      <c r="CX451" s="306"/>
      <c r="CY451" s="306"/>
      <c r="CZ451" s="306"/>
      <c r="DA451" s="306"/>
      <c r="DB451" s="306"/>
      <c r="DC451" s="306"/>
      <c r="DD451" s="306"/>
      <c r="DE451" s="306"/>
      <c r="DF451" s="306"/>
      <c r="DG451" s="306"/>
      <c r="DH451" s="306"/>
      <c r="DI451" s="306"/>
      <c r="DJ451" s="306"/>
      <c r="DK451" s="306"/>
      <c r="DL451" s="306"/>
      <c r="DM451" s="306"/>
      <c r="DN451" s="306"/>
      <c r="DO451" s="306"/>
      <c r="DP451" s="306"/>
      <c r="DQ451" s="306"/>
      <c r="DR451" s="306"/>
      <c r="DS451" s="306"/>
      <c r="DT451" s="306"/>
      <c r="DU451" s="306"/>
      <c r="DV451" s="306"/>
      <c r="DW451" s="306"/>
      <c r="DX451" s="306"/>
      <c r="DY451" s="306"/>
      <c r="DZ451" s="306"/>
      <c r="EA451" s="306"/>
      <c r="EB451" s="306"/>
      <c r="EC451" s="306"/>
      <c r="ED451" s="306"/>
      <c r="EE451" s="306"/>
      <c r="EF451" s="306"/>
      <c r="EG451" s="306"/>
      <c r="EH451" s="306"/>
      <c r="EI451" s="306"/>
      <c r="EJ451" s="306"/>
      <c r="EK451" s="306"/>
      <c r="EL451" s="306"/>
      <c r="EM451" s="306"/>
      <c r="EN451" s="306"/>
      <c r="EO451" s="306"/>
      <c r="EP451" s="306"/>
      <c r="EQ451" s="306"/>
      <c r="ER451" s="306"/>
      <c r="ES451" s="306"/>
      <c r="ET451" s="306"/>
      <c r="EU451" s="306"/>
      <c r="EV451" s="306"/>
      <c r="EW451" s="306"/>
      <c r="EX451" s="306"/>
      <c r="EY451" s="306"/>
      <c r="EZ451" s="306"/>
      <c r="FA451" s="306"/>
      <c r="FB451" s="306"/>
      <c r="FC451" s="306"/>
      <c r="FD451" s="306"/>
      <c r="FE451" s="306"/>
      <c r="FF451" s="306"/>
      <c r="FG451" s="306"/>
      <c r="FH451" s="306"/>
      <c r="FI451" s="306"/>
      <c r="FJ451" s="306"/>
      <c r="FK451" s="306"/>
      <c r="FL451" s="306"/>
      <c r="FM451" s="306"/>
      <c r="FN451" s="306"/>
      <c r="FO451" s="306"/>
      <c r="FP451" s="306"/>
      <c r="FQ451" s="306"/>
      <c r="FR451" s="306"/>
      <c r="FS451" s="306"/>
      <c r="FT451" s="306"/>
      <c r="FU451" s="306"/>
      <c r="FV451" s="306"/>
      <c r="FW451" s="306"/>
      <c r="FX451" s="306"/>
      <c r="FY451" s="306"/>
      <c r="FZ451" s="306"/>
      <c r="GA451" s="306"/>
      <c r="GB451" s="306"/>
      <c r="GC451" s="306"/>
      <c r="GD451" s="306"/>
      <c r="GE451" s="306"/>
      <c r="GF451" s="306"/>
      <c r="GG451" s="306"/>
      <c r="GH451" s="306"/>
      <c r="GI451" s="306"/>
      <c r="GJ451" s="306"/>
      <c r="GK451" s="306"/>
      <c r="GL451" s="306"/>
      <c r="GM451" s="306"/>
      <c r="GN451" s="306"/>
      <c r="GO451" s="306"/>
      <c r="GP451" s="306"/>
      <c r="GQ451" s="306"/>
      <c r="GR451" s="306"/>
      <c r="GS451" s="306"/>
      <c r="GT451" s="306"/>
      <c r="GU451" s="306"/>
      <c r="GV451" s="306"/>
      <c r="GW451" s="306"/>
      <c r="GX451" s="306"/>
      <c r="GY451" s="306"/>
      <c r="GZ451" s="306"/>
      <c r="HA451" s="306"/>
      <c r="HB451" s="306"/>
      <c r="HC451" s="306"/>
      <c r="HD451" s="306"/>
      <c r="HE451" s="306"/>
      <c r="HF451" s="306"/>
      <c r="HG451" s="306"/>
      <c r="HH451" s="306"/>
      <c r="HI451" s="306"/>
      <c r="HJ451" s="306"/>
      <c r="HK451" s="306"/>
      <c r="HL451" s="306"/>
      <c r="HM451" s="306"/>
      <c r="HN451" s="306"/>
      <c r="HO451" s="306"/>
      <c r="HP451" s="306"/>
      <c r="HQ451" s="306"/>
      <c r="HR451" s="306"/>
      <c r="HS451" s="306"/>
      <c r="HT451" s="306"/>
      <c r="HU451" s="306"/>
      <c r="HV451" s="306"/>
      <c r="HW451" s="306"/>
      <c r="HX451" s="306"/>
      <c r="HY451" s="306"/>
      <c r="HZ451" s="306"/>
      <c r="IA451" s="306"/>
      <c r="IB451" s="306"/>
      <c r="IC451" s="306"/>
      <c r="ID451" s="306"/>
      <c r="IE451" s="306"/>
      <c r="IF451" s="306"/>
      <c r="IG451" s="306"/>
      <c r="IH451" s="306"/>
    </row>
    <row r="452" spans="1:242" s="219" customFormat="1" ht="15" customHeight="1" x14ac:dyDescent="0.3">
      <c r="A452" s="174">
        <v>8.07</v>
      </c>
      <c r="B452" s="231"/>
      <c r="C452" s="232" t="e">
        <f>VLOOKUP(BD.PD8[[#This Row],[Pos]],[18]!PPto[#Data],3,FALSE)</f>
        <v>#REF!</v>
      </c>
      <c r="D452" s="174" t="s">
        <v>23</v>
      </c>
      <c r="E452" s="305" t="str">
        <f>IF(BD.PD8[[#This Row],[.]]="*",VLOOKUP(BD.PD8[[#This Row],[Pos]],[18]Presupuesto!A:H,7,FALSE),"")</f>
        <v/>
      </c>
      <c r="F452" s="234" t="s">
        <v>717</v>
      </c>
      <c r="G452" s="174"/>
      <c r="H452" s="174"/>
      <c r="I452" s="174" t="s">
        <v>1326</v>
      </c>
      <c r="J452" s="382">
        <v>1</v>
      </c>
      <c r="K452" s="174" t="s">
        <v>260</v>
      </c>
      <c r="L452" s="383">
        <f>IF(BD.PD8[[#This Row],[Mon]]="DOP",1,HLOOKUP(BD.PD8[[#This Row],[Mon]],Data!$J$1:$K$2,2,FALSE))</f>
        <v>1</v>
      </c>
      <c r="M452" s="384">
        <v>350000</v>
      </c>
      <c r="N452" s="243">
        <f>BD.PD8[[#This Row],[Cant.]]*BD.PD8[[#This Row],[ Tasa ]]*BD.PD8[[#This Row],[ Precio Und.]]</f>
        <v>350000</v>
      </c>
      <c r="O452" s="386">
        <v>0</v>
      </c>
      <c r="P452" s="243">
        <f>IF(BD.PD8[[#This Row],[Liquid. '[%']]]&lt;&gt;0,(BD.PD8[[#This Row],[Valor Neto '[DOP']]]*BD.PD8[[#This Row],[Liquid. '[%']]])+BD.PD8[[#This Row],[Valor Neto '[DOP']]],BD.PD8[[#This Row],[Valor Neto '[DOP']]])</f>
        <v>350000</v>
      </c>
      <c r="Q452" s="243">
        <f>BD.PD8[[#This Row],[Ppto. Orden Interna '[DOP']]]/HLOOKUP("USD",Data!$J$1:$K$2,2,FALSE)</f>
        <v>5384.6153846153848</v>
      </c>
      <c r="R452" s="381" t="s">
        <v>707</v>
      </c>
      <c r="S452" s="387"/>
      <c r="T452" s="387"/>
      <c r="U452" s="492" t="s">
        <v>542</v>
      </c>
      <c r="V452" s="493">
        <v>801673</v>
      </c>
      <c r="W452" s="494" t="s">
        <v>708</v>
      </c>
      <c r="X452" s="495">
        <v>16</v>
      </c>
      <c r="Y452" s="388">
        <v>1</v>
      </c>
      <c r="Z452" s="243">
        <f>BD.PD8[[#This Row],[Av.P1 '[%']]]*BD.PD8[[#This Row],[Ppto. Orden Interna '[DOP']]]</f>
        <v>350000</v>
      </c>
      <c r="AA452" s="495"/>
      <c r="AB452" s="388"/>
      <c r="AC452" s="243">
        <f>BD.PD8[[#This Row],[Av.P2 '[%']]]*BD.PD8[[#This Row],[Ppto. Orden Interna '[DOP']]]</f>
        <v>0</v>
      </c>
      <c r="AD452" s="249"/>
      <c r="AE452" s="389"/>
      <c r="AF452" s="243">
        <f>BD.PD8[[#This Row],[Av.P3 '[%']]]*BD.PD8[[#This Row],[Ppto. Orden Interna '[DOP']]]</f>
        <v>0</v>
      </c>
      <c r="AG452" s="243"/>
      <c r="AH452" s="243"/>
      <c r="AI452" s="243"/>
      <c r="AJ452" s="243"/>
      <c r="AK452" s="243"/>
      <c r="AL452" s="243"/>
      <c r="AM452" s="496">
        <f>BD.PD8[[#This Row],[Pago 3]]+BD.PD8[[#This Row],[Pago 2]]+BD.PD8[[#This Row],[Pago 1]]</f>
        <v>350000</v>
      </c>
      <c r="AN452" s="308" t="s">
        <v>244</v>
      </c>
      <c r="AO452" s="308" t="s">
        <v>245</v>
      </c>
      <c r="AP452" s="308" t="s">
        <v>246</v>
      </c>
      <c r="AQ452" s="308" t="s">
        <v>247</v>
      </c>
      <c r="AR452" s="308">
        <v>594</v>
      </c>
      <c r="AS452" s="308" t="s">
        <v>248</v>
      </c>
      <c r="AT452" s="249" t="s">
        <v>1356</v>
      </c>
      <c r="AU452" s="306"/>
      <c r="AV452" s="306"/>
      <c r="AW452" s="306"/>
      <c r="AX452" s="306"/>
      <c r="AY452" s="306"/>
      <c r="AZ452" s="306"/>
      <c r="BA452" s="306"/>
      <c r="BB452" s="306"/>
      <c r="BC452" s="306"/>
      <c r="BD452" s="306"/>
      <c r="BE452" s="306"/>
      <c r="BF452" s="306"/>
      <c r="BG452" s="306"/>
      <c r="BH452" s="306"/>
      <c r="BI452" s="306"/>
      <c r="BJ452" s="306"/>
      <c r="BK452" s="306"/>
      <c r="BL452" s="306"/>
      <c r="BM452" s="306"/>
      <c r="BN452" s="306"/>
      <c r="BO452" s="306"/>
      <c r="BP452" s="306"/>
      <c r="BQ452" s="306"/>
      <c r="BR452" s="306"/>
      <c r="BS452" s="306"/>
      <c r="BT452" s="306"/>
      <c r="BU452" s="306"/>
      <c r="BV452" s="306"/>
      <c r="BW452" s="306"/>
      <c r="BX452" s="306"/>
      <c r="BY452" s="306"/>
      <c r="BZ452" s="306"/>
      <c r="CA452" s="306"/>
      <c r="CB452" s="306"/>
      <c r="CC452" s="306"/>
      <c r="CD452" s="306"/>
      <c r="CE452" s="306"/>
      <c r="CF452" s="306"/>
      <c r="CG452" s="306"/>
      <c r="CH452" s="306"/>
      <c r="CI452" s="306"/>
      <c r="CJ452" s="306"/>
      <c r="CK452" s="306"/>
      <c r="CL452" s="306"/>
      <c r="CM452" s="306"/>
      <c r="CN452" s="306"/>
      <c r="CO452" s="306"/>
      <c r="CP452" s="306"/>
      <c r="CQ452" s="306"/>
      <c r="CR452" s="306"/>
      <c r="CS452" s="306"/>
      <c r="CT452" s="306"/>
      <c r="CU452" s="306"/>
      <c r="CV452" s="306"/>
      <c r="CW452" s="306"/>
      <c r="CX452" s="306"/>
      <c r="CY452" s="306"/>
      <c r="CZ452" s="306"/>
      <c r="DA452" s="306"/>
      <c r="DB452" s="306"/>
      <c r="DC452" s="306"/>
      <c r="DD452" s="306"/>
      <c r="DE452" s="306"/>
      <c r="DF452" s="306"/>
      <c r="DG452" s="306"/>
      <c r="DH452" s="306"/>
      <c r="DI452" s="306"/>
      <c r="DJ452" s="306"/>
      <c r="DK452" s="306"/>
      <c r="DL452" s="306"/>
      <c r="DM452" s="306"/>
      <c r="DN452" s="306"/>
      <c r="DO452" s="306"/>
      <c r="DP452" s="306"/>
      <c r="DQ452" s="306"/>
      <c r="DR452" s="306"/>
      <c r="DS452" s="306"/>
      <c r="DT452" s="306"/>
      <c r="DU452" s="306"/>
      <c r="DV452" s="306"/>
      <c r="DW452" s="306"/>
      <c r="DX452" s="306"/>
      <c r="DY452" s="306"/>
      <c r="DZ452" s="306"/>
      <c r="EA452" s="306"/>
      <c r="EB452" s="306"/>
      <c r="EC452" s="306"/>
      <c r="ED452" s="306"/>
      <c r="EE452" s="306"/>
      <c r="EF452" s="306"/>
      <c r="EG452" s="306"/>
      <c r="EH452" s="306"/>
      <c r="EI452" s="306"/>
      <c r="EJ452" s="306"/>
      <c r="EK452" s="306"/>
      <c r="EL452" s="306"/>
      <c r="EM452" s="306"/>
      <c r="EN452" s="306"/>
      <c r="EO452" s="306"/>
      <c r="EP452" s="306"/>
      <c r="EQ452" s="306"/>
      <c r="ER452" s="306"/>
      <c r="ES452" s="306"/>
      <c r="ET452" s="306"/>
      <c r="EU452" s="306"/>
      <c r="EV452" s="306"/>
      <c r="EW452" s="306"/>
      <c r="EX452" s="306"/>
      <c r="EY452" s="306"/>
      <c r="EZ452" s="306"/>
      <c r="FA452" s="306"/>
      <c r="FB452" s="306"/>
      <c r="FC452" s="306"/>
      <c r="FD452" s="306"/>
      <c r="FE452" s="306"/>
      <c r="FF452" s="306"/>
      <c r="FG452" s="306"/>
      <c r="FH452" s="306"/>
      <c r="FI452" s="306"/>
      <c r="FJ452" s="306"/>
      <c r="FK452" s="306"/>
      <c r="FL452" s="306"/>
      <c r="FM452" s="306"/>
      <c r="FN452" s="306"/>
      <c r="FO452" s="306"/>
      <c r="FP452" s="306"/>
      <c r="FQ452" s="306"/>
      <c r="FR452" s="306"/>
      <c r="FS452" s="306"/>
      <c r="FT452" s="306"/>
      <c r="FU452" s="306"/>
      <c r="FV452" s="306"/>
      <c r="FW452" s="306"/>
      <c r="FX452" s="306"/>
      <c r="FY452" s="306"/>
      <c r="FZ452" s="306"/>
      <c r="GA452" s="306"/>
      <c r="GB452" s="306"/>
      <c r="GC452" s="306"/>
      <c r="GD452" s="306"/>
      <c r="GE452" s="306"/>
      <c r="GF452" s="306"/>
      <c r="GG452" s="306"/>
      <c r="GH452" s="306"/>
      <c r="GI452" s="306"/>
      <c r="GJ452" s="306"/>
      <c r="GK452" s="306"/>
      <c r="GL452" s="306"/>
      <c r="GM452" s="306"/>
      <c r="GN452" s="306"/>
      <c r="GO452" s="306"/>
      <c r="GP452" s="306"/>
      <c r="GQ452" s="306"/>
      <c r="GR452" s="306"/>
      <c r="GS452" s="306"/>
      <c r="GT452" s="306"/>
      <c r="GU452" s="306"/>
      <c r="GV452" s="306"/>
      <c r="GW452" s="306"/>
      <c r="GX452" s="306"/>
      <c r="GY452" s="306"/>
      <c r="GZ452" s="306"/>
      <c r="HA452" s="306"/>
      <c r="HB452" s="306"/>
      <c r="HC452" s="306"/>
      <c r="HD452" s="306"/>
      <c r="HE452" s="306"/>
      <c r="HF452" s="306"/>
      <c r="HG452" s="306"/>
      <c r="HH452" s="306"/>
      <c r="HI452" s="306"/>
      <c r="HJ452" s="306"/>
      <c r="HK452" s="306"/>
      <c r="HL452" s="306"/>
      <c r="HM452" s="306"/>
      <c r="HN452" s="306"/>
      <c r="HO452" s="306"/>
      <c r="HP452" s="306"/>
      <c r="HQ452" s="306"/>
      <c r="HR452" s="306"/>
      <c r="HS452" s="306"/>
      <c r="HT452" s="306"/>
      <c r="HU452" s="306"/>
      <c r="HV452" s="306"/>
      <c r="HW452" s="306"/>
      <c r="HX452" s="306"/>
      <c r="HY452" s="306"/>
      <c r="HZ452" s="306"/>
      <c r="IA452" s="306"/>
      <c r="IB452" s="306"/>
      <c r="IC452" s="306"/>
      <c r="ID452" s="306"/>
      <c r="IE452" s="306"/>
      <c r="IF452" s="306"/>
      <c r="IG452" s="306"/>
      <c r="IH452" s="306"/>
    </row>
    <row r="453" spans="1:242" s="219" customFormat="1" ht="15" customHeight="1" x14ac:dyDescent="0.3">
      <c r="A453" s="174">
        <v>8.07</v>
      </c>
      <c r="B453" s="231"/>
      <c r="C453" s="232" t="e">
        <f>VLOOKUP(BD.PD8[[#This Row],[Pos]],[18]!PPto[#Data],3,FALSE)</f>
        <v>#REF!</v>
      </c>
      <c r="D453" s="174" t="s">
        <v>23</v>
      </c>
      <c r="E453" s="305" t="str">
        <f>IF(BD.PD8[[#This Row],[.]]="*",VLOOKUP(BD.PD8[[#This Row],[Pos]],[18]Presupuesto!A:H,7,FALSE),"")</f>
        <v/>
      </c>
      <c r="F453" s="234" t="s">
        <v>718</v>
      </c>
      <c r="G453" s="174"/>
      <c r="H453" s="174"/>
      <c r="I453" s="174" t="s">
        <v>1326</v>
      </c>
      <c r="J453" s="382">
        <v>1</v>
      </c>
      <c r="K453" s="174" t="s">
        <v>260</v>
      </c>
      <c r="L453" s="383">
        <f>IF(BD.PD8[[#This Row],[Mon]]="DOP",1,HLOOKUP(BD.PD8[[#This Row],[Mon]],Data!$J$1:$K$2,2,FALSE))</f>
        <v>1</v>
      </c>
      <c r="M453" s="384">
        <v>550000</v>
      </c>
      <c r="N453" s="243">
        <f>BD.PD8[[#This Row],[Cant.]]*BD.PD8[[#This Row],[ Tasa ]]*BD.PD8[[#This Row],[ Precio Und.]]</f>
        <v>550000</v>
      </c>
      <c r="O453" s="386">
        <v>0</v>
      </c>
      <c r="P453" s="243">
        <f>IF(BD.PD8[[#This Row],[Liquid. '[%']]]&lt;&gt;0,(BD.PD8[[#This Row],[Valor Neto '[DOP']]]*BD.PD8[[#This Row],[Liquid. '[%']]])+BD.PD8[[#This Row],[Valor Neto '[DOP']]],BD.PD8[[#This Row],[Valor Neto '[DOP']]])</f>
        <v>550000</v>
      </c>
      <c r="Q453" s="243">
        <f>BD.PD8[[#This Row],[Ppto. Orden Interna '[DOP']]]/HLOOKUP("USD",Data!$J$1:$K$2,2,FALSE)</f>
        <v>8461.538461538461</v>
      </c>
      <c r="R453" s="381" t="s">
        <v>715</v>
      </c>
      <c r="S453" s="387"/>
      <c r="T453" s="387"/>
      <c r="U453" s="492" t="s">
        <v>542</v>
      </c>
      <c r="V453" s="493">
        <v>801673</v>
      </c>
      <c r="W453" s="494" t="s">
        <v>719</v>
      </c>
      <c r="X453" s="495">
        <v>16</v>
      </c>
      <c r="Y453" s="388">
        <v>1</v>
      </c>
      <c r="Z453" s="243">
        <f>BD.PD8[[#This Row],[Av.P1 '[%']]]*BD.PD8[[#This Row],[Ppto. Orden Interna '[DOP']]]</f>
        <v>550000</v>
      </c>
      <c r="AA453" s="495"/>
      <c r="AB453" s="388"/>
      <c r="AC453" s="243">
        <f>BD.PD8[[#This Row],[Av.P2 '[%']]]*BD.PD8[[#This Row],[Ppto. Orden Interna '[DOP']]]</f>
        <v>0</v>
      </c>
      <c r="AD453" s="249"/>
      <c r="AE453" s="389"/>
      <c r="AF453" s="243">
        <f>BD.PD8[[#This Row],[Av.P3 '[%']]]*BD.PD8[[#This Row],[Ppto. Orden Interna '[DOP']]]</f>
        <v>0</v>
      </c>
      <c r="AG453" s="243"/>
      <c r="AH453" s="243"/>
      <c r="AI453" s="243"/>
      <c r="AJ453" s="243"/>
      <c r="AK453" s="243"/>
      <c r="AL453" s="243"/>
      <c r="AM453" s="496">
        <f>BD.PD8[[#This Row],[Pago 3]]+BD.PD8[[#This Row],[Pago 2]]+BD.PD8[[#This Row],[Pago 1]]</f>
        <v>550000</v>
      </c>
      <c r="AN453" s="308" t="s">
        <v>244</v>
      </c>
      <c r="AO453" s="308" t="s">
        <v>245</v>
      </c>
      <c r="AP453" s="308" t="s">
        <v>246</v>
      </c>
      <c r="AQ453" s="308" t="s">
        <v>247</v>
      </c>
      <c r="AR453" s="308">
        <v>594</v>
      </c>
      <c r="AS453" s="308" t="s">
        <v>248</v>
      </c>
      <c r="AT453" s="249" t="s">
        <v>1356</v>
      </c>
      <c r="AU453" s="306"/>
      <c r="AV453" s="306"/>
      <c r="AW453" s="306"/>
      <c r="AX453" s="306"/>
      <c r="AY453" s="306"/>
      <c r="AZ453" s="306"/>
      <c r="BA453" s="306"/>
      <c r="BB453" s="306"/>
      <c r="BC453" s="306"/>
      <c r="BD453" s="306"/>
      <c r="BE453" s="306"/>
      <c r="BF453" s="306"/>
      <c r="BG453" s="306"/>
      <c r="BH453" s="306"/>
      <c r="BI453" s="306"/>
      <c r="BJ453" s="306"/>
      <c r="BK453" s="306"/>
      <c r="BL453" s="306"/>
      <c r="BM453" s="306"/>
      <c r="BN453" s="306"/>
      <c r="BO453" s="306"/>
      <c r="BP453" s="306"/>
      <c r="BQ453" s="306"/>
      <c r="BR453" s="306"/>
      <c r="BS453" s="306"/>
      <c r="BT453" s="306"/>
      <c r="BU453" s="306"/>
      <c r="BV453" s="306"/>
      <c r="BW453" s="306"/>
      <c r="BX453" s="306"/>
      <c r="BY453" s="306"/>
      <c r="BZ453" s="306"/>
      <c r="CA453" s="306"/>
      <c r="CB453" s="306"/>
      <c r="CC453" s="306"/>
      <c r="CD453" s="306"/>
      <c r="CE453" s="306"/>
      <c r="CF453" s="306"/>
      <c r="CG453" s="306"/>
      <c r="CH453" s="306"/>
      <c r="CI453" s="306"/>
      <c r="CJ453" s="306"/>
      <c r="CK453" s="306"/>
      <c r="CL453" s="306"/>
      <c r="CM453" s="306"/>
      <c r="CN453" s="306"/>
      <c r="CO453" s="306"/>
      <c r="CP453" s="306"/>
      <c r="CQ453" s="306"/>
      <c r="CR453" s="306"/>
      <c r="CS453" s="306"/>
      <c r="CT453" s="306"/>
      <c r="CU453" s="306"/>
      <c r="CV453" s="306"/>
      <c r="CW453" s="306"/>
      <c r="CX453" s="306"/>
      <c r="CY453" s="306"/>
      <c r="CZ453" s="306"/>
      <c r="DA453" s="306"/>
      <c r="DB453" s="306"/>
      <c r="DC453" s="306"/>
      <c r="DD453" s="306"/>
      <c r="DE453" s="306"/>
      <c r="DF453" s="306"/>
      <c r="DG453" s="306"/>
      <c r="DH453" s="306"/>
      <c r="DI453" s="306"/>
      <c r="DJ453" s="306"/>
      <c r="DK453" s="306"/>
      <c r="DL453" s="306"/>
      <c r="DM453" s="306"/>
      <c r="DN453" s="306"/>
      <c r="DO453" s="306"/>
      <c r="DP453" s="306"/>
      <c r="DQ453" s="306"/>
      <c r="DR453" s="306"/>
      <c r="DS453" s="306"/>
      <c r="DT453" s="306"/>
      <c r="DU453" s="306"/>
      <c r="DV453" s="306"/>
      <c r="DW453" s="306"/>
      <c r="DX453" s="306"/>
      <c r="DY453" s="306"/>
      <c r="DZ453" s="306"/>
      <c r="EA453" s="306"/>
      <c r="EB453" s="306"/>
      <c r="EC453" s="306"/>
      <c r="ED453" s="306"/>
      <c r="EE453" s="306"/>
      <c r="EF453" s="306"/>
      <c r="EG453" s="306"/>
      <c r="EH453" s="306"/>
      <c r="EI453" s="306"/>
      <c r="EJ453" s="306"/>
      <c r="EK453" s="306"/>
      <c r="EL453" s="306"/>
      <c r="EM453" s="306"/>
      <c r="EN453" s="306"/>
      <c r="EO453" s="306"/>
      <c r="EP453" s="306"/>
      <c r="EQ453" s="306"/>
      <c r="ER453" s="306"/>
      <c r="ES453" s="306"/>
      <c r="ET453" s="306"/>
      <c r="EU453" s="306"/>
      <c r="EV453" s="306"/>
      <c r="EW453" s="306"/>
      <c r="EX453" s="306"/>
      <c r="EY453" s="306"/>
      <c r="EZ453" s="306"/>
      <c r="FA453" s="306"/>
      <c r="FB453" s="306"/>
      <c r="FC453" s="306"/>
      <c r="FD453" s="306"/>
      <c r="FE453" s="306"/>
      <c r="FF453" s="306"/>
      <c r="FG453" s="306"/>
      <c r="FH453" s="306"/>
      <c r="FI453" s="306"/>
      <c r="FJ453" s="306"/>
      <c r="FK453" s="306"/>
      <c r="FL453" s="306"/>
      <c r="FM453" s="306"/>
      <c r="FN453" s="306"/>
      <c r="FO453" s="306"/>
      <c r="FP453" s="306"/>
      <c r="FQ453" s="306"/>
      <c r="FR453" s="306"/>
      <c r="FS453" s="306"/>
      <c r="FT453" s="306"/>
      <c r="FU453" s="306"/>
      <c r="FV453" s="306"/>
      <c r="FW453" s="306"/>
      <c r="FX453" s="306"/>
      <c r="FY453" s="306"/>
      <c r="FZ453" s="306"/>
      <c r="GA453" s="306"/>
      <c r="GB453" s="306"/>
      <c r="GC453" s="306"/>
      <c r="GD453" s="306"/>
      <c r="GE453" s="306"/>
      <c r="GF453" s="306"/>
      <c r="GG453" s="306"/>
      <c r="GH453" s="306"/>
      <c r="GI453" s="306"/>
      <c r="GJ453" s="306"/>
      <c r="GK453" s="306"/>
      <c r="GL453" s="306"/>
      <c r="GM453" s="306"/>
      <c r="GN453" s="306"/>
      <c r="GO453" s="306"/>
      <c r="GP453" s="306"/>
      <c r="GQ453" s="306"/>
      <c r="GR453" s="306"/>
      <c r="GS453" s="306"/>
      <c r="GT453" s="306"/>
      <c r="GU453" s="306"/>
      <c r="GV453" s="306"/>
      <c r="GW453" s="306"/>
      <c r="GX453" s="306"/>
      <c r="GY453" s="306"/>
      <c r="GZ453" s="306"/>
      <c r="HA453" s="306"/>
      <c r="HB453" s="306"/>
      <c r="HC453" s="306"/>
      <c r="HD453" s="306"/>
      <c r="HE453" s="306"/>
      <c r="HF453" s="306"/>
      <c r="HG453" s="306"/>
      <c r="HH453" s="306"/>
      <c r="HI453" s="306"/>
      <c r="HJ453" s="306"/>
      <c r="HK453" s="306"/>
      <c r="HL453" s="306"/>
      <c r="HM453" s="306"/>
      <c r="HN453" s="306"/>
      <c r="HO453" s="306"/>
      <c r="HP453" s="306"/>
      <c r="HQ453" s="306"/>
      <c r="HR453" s="306"/>
      <c r="HS453" s="306"/>
      <c r="HT453" s="306"/>
      <c r="HU453" s="306"/>
      <c r="HV453" s="306"/>
      <c r="HW453" s="306"/>
      <c r="HX453" s="306"/>
      <c r="HY453" s="306"/>
      <c r="HZ453" s="306"/>
      <c r="IA453" s="306"/>
      <c r="IB453" s="306"/>
      <c r="IC453" s="306"/>
      <c r="ID453" s="306"/>
      <c r="IE453" s="306"/>
      <c r="IF453" s="306"/>
      <c r="IG453" s="306"/>
      <c r="IH453" s="306"/>
    </row>
    <row r="454" spans="1:242" s="219" customFormat="1" ht="15" customHeight="1" x14ac:dyDescent="0.3">
      <c r="A454" s="174">
        <v>8.08</v>
      </c>
      <c r="B454" s="231" t="s">
        <v>243</v>
      </c>
      <c r="C454" s="232" t="e">
        <f>VLOOKUP(BD.PD8[[#This Row],[Pos]],[18]!PPto[#Data],3,FALSE)</f>
        <v>#REF!</v>
      </c>
      <c r="D454" s="233" t="s">
        <v>243</v>
      </c>
      <c r="E454" s="305">
        <f>IF(BD.PD8[[#This Row],[.]]="*",VLOOKUP(BD.PD8[[#This Row],[Pos]],[18]Presupuesto!A:H,7,FALSE),"")</f>
        <v>83919.283492063492</v>
      </c>
      <c r="F454" s="234"/>
      <c r="G454" s="174"/>
      <c r="H454" s="174"/>
      <c r="I454" s="174"/>
      <c r="J454" s="392">
        <v>1</v>
      </c>
      <c r="K454" s="233" t="s">
        <v>117</v>
      </c>
      <c r="L454" s="383">
        <f>IF(BD.PD8[[#This Row],[Mon]]="DOP",1,HLOOKUP(BD.PD8[[#This Row],[Mon]],Data!$J$1:$K$2,2,FALSE))</f>
        <v>65</v>
      </c>
      <c r="M454" s="490">
        <v>0</v>
      </c>
      <c r="N454" s="243">
        <f>BD.PD8[[#This Row],[Cant.]]*BD.PD8[[#This Row],[ Tasa ]]*BD.PD8[[#This Row],[ Precio Und.]]</f>
        <v>0</v>
      </c>
      <c r="O454" s="491">
        <v>0</v>
      </c>
      <c r="P454" s="243">
        <f>IF(BD.PD8[[#This Row],[Liquid. '[%']]]&lt;&gt;0,(BD.PD8[[#This Row],[Valor Neto '[DOP']]]*BD.PD8[[#This Row],[Liquid. '[%']]])+BD.PD8[[#This Row],[Valor Neto '[DOP']]],BD.PD8[[#This Row],[Valor Neto '[DOP']]])</f>
        <v>0</v>
      </c>
      <c r="Q454" s="243">
        <f>BD.PD8[[#This Row],[Ppto. Orden Interna '[DOP']]]/HLOOKUP("USD",Data!$J$1:$K$2,2,FALSE)</f>
        <v>0</v>
      </c>
      <c r="R454" s="381"/>
      <c r="S454" s="387"/>
      <c r="T454" s="387"/>
      <c r="U454" s="492" t="s">
        <v>542</v>
      </c>
      <c r="V454" s="493">
        <v>801673</v>
      </c>
      <c r="W454" s="494"/>
      <c r="X454" s="495"/>
      <c r="Y454" s="388"/>
      <c r="Z454" s="243">
        <f>BD.PD8[[#This Row],[Av.P1 '[%']]]*BD.PD8[[#This Row],[Ppto. Orden Interna '[DOP']]]</f>
        <v>0</v>
      </c>
      <c r="AA454" s="249"/>
      <c r="AB454" s="389"/>
      <c r="AC454" s="243">
        <f>BD.PD8[[#This Row],[Av.P2 '[%']]]*BD.PD8[[#This Row],[Ppto. Orden Interna '[DOP']]]</f>
        <v>0</v>
      </c>
      <c r="AD454" s="249"/>
      <c r="AE454" s="389"/>
      <c r="AF454" s="243">
        <f>BD.PD8[[#This Row],[Av.P3 '[%']]]*BD.PD8[[#This Row],[Ppto. Orden Interna '[DOP']]]</f>
        <v>0</v>
      </c>
      <c r="AG454" s="243"/>
      <c r="AH454" s="243"/>
      <c r="AI454" s="243"/>
      <c r="AJ454" s="243"/>
      <c r="AK454" s="243"/>
      <c r="AL454" s="243"/>
      <c r="AM454" s="496">
        <f>BD.PD8[[#This Row],[Pago 3]]+BD.PD8[[#This Row],[Pago 2]]+BD.PD8[[#This Row],[Pago 1]]</f>
        <v>0</v>
      </c>
      <c r="AN454" s="308" t="s">
        <v>244</v>
      </c>
      <c r="AO454" s="308" t="s">
        <v>245</v>
      </c>
      <c r="AP454" s="308" t="s">
        <v>246</v>
      </c>
      <c r="AQ454" s="308" t="s">
        <v>247</v>
      </c>
      <c r="AR454" s="308">
        <v>594</v>
      </c>
      <c r="AS454" s="308" t="s">
        <v>248</v>
      </c>
      <c r="AT454" s="249" t="s">
        <v>1356</v>
      </c>
      <c r="AU454" s="306"/>
      <c r="AV454" s="306"/>
      <c r="AW454" s="306"/>
      <c r="AX454" s="306"/>
      <c r="AY454" s="306"/>
      <c r="AZ454" s="306"/>
      <c r="BA454" s="306"/>
      <c r="BB454" s="306"/>
      <c r="BC454" s="306"/>
      <c r="BD454" s="306"/>
      <c r="BE454" s="306"/>
      <c r="BF454" s="306"/>
      <c r="BG454" s="306"/>
      <c r="BH454" s="306"/>
      <c r="BI454" s="306"/>
      <c r="BJ454" s="306"/>
      <c r="BK454" s="306"/>
      <c r="BL454" s="306"/>
      <c r="BM454" s="306"/>
      <c r="BN454" s="306"/>
      <c r="BO454" s="306"/>
      <c r="BP454" s="306"/>
      <c r="BQ454" s="306"/>
      <c r="BR454" s="306"/>
      <c r="BS454" s="306"/>
      <c r="BT454" s="306"/>
      <c r="BU454" s="306"/>
      <c r="BV454" s="306"/>
      <c r="BW454" s="306"/>
      <c r="BX454" s="306"/>
      <c r="BY454" s="306"/>
      <c r="BZ454" s="306"/>
      <c r="CA454" s="306"/>
      <c r="CB454" s="306"/>
      <c r="CC454" s="306"/>
      <c r="CD454" s="306"/>
      <c r="CE454" s="306"/>
      <c r="CF454" s="306"/>
      <c r="CG454" s="306"/>
      <c r="CH454" s="306"/>
      <c r="CI454" s="306"/>
      <c r="CJ454" s="306"/>
      <c r="CK454" s="306"/>
      <c r="CL454" s="306"/>
      <c r="CM454" s="306"/>
      <c r="CN454" s="306"/>
      <c r="CO454" s="306"/>
      <c r="CP454" s="306"/>
      <c r="CQ454" s="306"/>
      <c r="CR454" s="306"/>
      <c r="CS454" s="306"/>
      <c r="CT454" s="306"/>
      <c r="CU454" s="306"/>
      <c r="CV454" s="306"/>
      <c r="CW454" s="306"/>
      <c r="CX454" s="306"/>
      <c r="CY454" s="306"/>
      <c r="CZ454" s="306"/>
      <c r="DA454" s="306"/>
      <c r="DB454" s="306"/>
      <c r="DC454" s="306"/>
      <c r="DD454" s="306"/>
      <c r="DE454" s="306"/>
      <c r="DF454" s="306"/>
      <c r="DG454" s="306"/>
      <c r="DH454" s="306"/>
      <c r="DI454" s="306"/>
      <c r="DJ454" s="306"/>
      <c r="DK454" s="306"/>
      <c r="DL454" s="306"/>
      <c r="DM454" s="306"/>
      <c r="DN454" s="306"/>
      <c r="DO454" s="306"/>
      <c r="DP454" s="306"/>
      <c r="DQ454" s="306"/>
      <c r="DR454" s="306"/>
      <c r="DS454" s="306"/>
      <c r="DT454" s="306"/>
      <c r="DU454" s="306"/>
      <c r="DV454" s="306"/>
      <c r="DW454" s="306"/>
      <c r="DX454" s="306"/>
      <c r="DY454" s="306"/>
      <c r="DZ454" s="306"/>
      <c r="EA454" s="306"/>
      <c r="EB454" s="306"/>
      <c r="EC454" s="306"/>
      <c r="ED454" s="306"/>
      <c r="EE454" s="306"/>
      <c r="EF454" s="306"/>
      <c r="EG454" s="306"/>
      <c r="EH454" s="306"/>
      <c r="EI454" s="306"/>
      <c r="EJ454" s="306"/>
      <c r="EK454" s="306"/>
      <c r="EL454" s="306"/>
      <c r="EM454" s="306"/>
      <c r="EN454" s="306"/>
      <c r="EO454" s="306"/>
      <c r="EP454" s="306"/>
      <c r="EQ454" s="306"/>
      <c r="ER454" s="306"/>
      <c r="ES454" s="306"/>
      <c r="ET454" s="306"/>
      <c r="EU454" s="306"/>
      <c r="EV454" s="306"/>
      <c r="EW454" s="306"/>
      <c r="EX454" s="306"/>
      <c r="EY454" s="306"/>
      <c r="EZ454" s="306"/>
      <c r="FA454" s="306"/>
      <c r="FB454" s="306"/>
      <c r="FC454" s="306"/>
      <c r="FD454" s="306"/>
      <c r="FE454" s="306"/>
      <c r="FF454" s="306"/>
      <c r="FG454" s="306"/>
      <c r="FH454" s="306"/>
      <c r="FI454" s="306"/>
      <c r="FJ454" s="306"/>
      <c r="FK454" s="306"/>
      <c r="FL454" s="306"/>
      <c r="FM454" s="306"/>
      <c r="FN454" s="306"/>
      <c r="FO454" s="306"/>
      <c r="FP454" s="306"/>
      <c r="FQ454" s="306"/>
      <c r="FR454" s="306"/>
      <c r="FS454" s="306"/>
      <c r="FT454" s="306"/>
      <c r="FU454" s="306"/>
      <c r="FV454" s="306"/>
      <c r="FW454" s="306"/>
      <c r="FX454" s="306"/>
      <c r="FY454" s="306"/>
      <c r="FZ454" s="306"/>
      <c r="GA454" s="306"/>
      <c r="GB454" s="306"/>
      <c r="GC454" s="306"/>
      <c r="GD454" s="306"/>
      <c r="GE454" s="306"/>
      <c r="GF454" s="306"/>
      <c r="GG454" s="306"/>
      <c r="GH454" s="306"/>
      <c r="GI454" s="306"/>
      <c r="GJ454" s="306"/>
      <c r="GK454" s="306"/>
      <c r="GL454" s="306"/>
      <c r="GM454" s="306"/>
      <c r="GN454" s="306"/>
      <c r="GO454" s="306"/>
      <c r="GP454" s="306"/>
      <c r="GQ454" s="306"/>
      <c r="GR454" s="306"/>
      <c r="GS454" s="306"/>
      <c r="GT454" s="306"/>
      <c r="GU454" s="306"/>
      <c r="GV454" s="306"/>
      <c r="GW454" s="306"/>
      <c r="GX454" s="306"/>
      <c r="GY454" s="306"/>
      <c r="GZ454" s="306"/>
      <c r="HA454" s="306"/>
      <c r="HB454" s="306"/>
      <c r="HC454" s="306"/>
      <c r="HD454" s="306"/>
      <c r="HE454" s="306"/>
      <c r="HF454" s="306"/>
      <c r="HG454" s="306"/>
      <c r="HH454" s="306"/>
      <c r="HI454" s="306"/>
      <c r="HJ454" s="306"/>
      <c r="HK454" s="306"/>
      <c r="HL454" s="306"/>
      <c r="HM454" s="306"/>
      <c r="HN454" s="306"/>
      <c r="HO454" s="306"/>
      <c r="HP454" s="306"/>
      <c r="HQ454" s="306"/>
      <c r="HR454" s="306"/>
      <c r="HS454" s="306"/>
      <c r="HT454" s="306"/>
      <c r="HU454" s="306"/>
      <c r="HV454" s="306"/>
      <c r="HW454" s="306"/>
      <c r="HX454" s="306"/>
      <c r="HY454" s="306"/>
      <c r="HZ454" s="306"/>
      <c r="IA454" s="306"/>
      <c r="IB454" s="306"/>
      <c r="IC454" s="306"/>
      <c r="ID454" s="306"/>
      <c r="IE454" s="306"/>
      <c r="IF454" s="306"/>
      <c r="IG454" s="306"/>
      <c r="IH454" s="306"/>
    </row>
    <row r="455" spans="1:242" s="219" customFormat="1" ht="15" customHeight="1" x14ac:dyDescent="0.3">
      <c r="A455" s="174">
        <v>8.08</v>
      </c>
      <c r="B455" s="231"/>
      <c r="C455" s="232" t="e">
        <f>VLOOKUP(BD.PD8[[#This Row],[Pos]],[18]!PPto[#Data],3,FALSE)</f>
        <v>#REF!</v>
      </c>
      <c r="D455" s="174" t="s">
        <v>23</v>
      </c>
      <c r="E455" s="305" t="str">
        <f>IF(BD.PD8[[#This Row],[.]]="*",VLOOKUP(BD.PD8[[#This Row],[Pos]],[18]Presupuesto!A:H,7,FALSE),"")</f>
        <v/>
      </c>
      <c r="F455" s="234" t="s">
        <v>720</v>
      </c>
      <c r="G455" s="174"/>
      <c r="H455" s="174"/>
      <c r="I455" s="174" t="s">
        <v>1326</v>
      </c>
      <c r="J455" s="382">
        <v>1</v>
      </c>
      <c r="K455" s="511" t="s">
        <v>260</v>
      </c>
      <c r="L455" s="383">
        <f>IF(BD.PD8[[#This Row],[Mon]]="DOP",1,HLOOKUP(BD.PD8[[#This Row],[Mon]],Data!$J$1:$K$2,2,FALSE))</f>
        <v>1</v>
      </c>
      <c r="M455" s="384">
        <v>759552</v>
      </c>
      <c r="N455" s="243">
        <f>BD.PD8[[#This Row],[Cant.]]*BD.PD8[[#This Row],[ Tasa ]]*BD.PD8[[#This Row],[ Precio Und.]]</f>
        <v>759552</v>
      </c>
      <c r="O455" s="386">
        <v>0</v>
      </c>
      <c r="P455" s="243">
        <f>IF(BD.PD8[[#This Row],[Liquid. '[%']]]&lt;&gt;0,(BD.PD8[[#This Row],[Valor Neto '[DOP']]]*BD.PD8[[#This Row],[Liquid. '[%']]])+BD.PD8[[#This Row],[Valor Neto '[DOP']]],BD.PD8[[#This Row],[Valor Neto '[DOP']]])</f>
        <v>759552</v>
      </c>
      <c r="Q455" s="243">
        <f>BD.PD8[[#This Row],[Ppto. Orden Interna '[DOP']]]/HLOOKUP("USD",Data!$J$1:$K$2,2,FALSE)</f>
        <v>11685.415384615384</v>
      </c>
      <c r="R455" s="381" t="s">
        <v>1355</v>
      </c>
      <c r="S455" s="387"/>
      <c r="T455" s="387"/>
      <c r="U455" s="492" t="s">
        <v>542</v>
      </c>
      <c r="V455" s="493">
        <v>801673</v>
      </c>
      <c r="W455" s="494" t="s">
        <v>710</v>
      </c>
      <c r="X455" s="495">
        <v>14</v>
      </c>
      <c r="Y455" s="388">
        <v>0.5</v>
      </c>
      <c r="Z455" s="243">
        <f>BD.PD8[[#This Row],[Av.P1 '[%']]]*BD.PD8[[#This Row],[Ppto. Orden Interna '[DOP']]]</f>
        <v>379776</v>
      </c>
      <c r="AA455" s="495">
        <v>16</v>
      </c>
      <c r="AB455" s="388">
        <v>0.5</v>
      </c>
      <c r="AC455" s="243">
        <f>BD.PD8[[#This Row],[Av.P2 '[%']]]*BD.PD8[[#This Row],[Ppto. Orden Interna '[DOP']]]</f>
        <v>379776</v>
      </c>
      <c r="AD455" s="249"/>
      <c r="AE455" s="389"/>
      <c r="AF455" s="243">
        <f>BD.PD8[[#This Row],[Av.P3 '[%']]]*BD.PD8[[#This Row],[Ppto. Orden Interna '[DOP']]]</f>
        <v>0</v>
      </c>
      <c r="AG455" s="243"/>
      <c r="AH455" s="243"/>
      <c r="AI455" s="243"/>
      <c r="AJ455" s="243"/>
      <c r="AK455" s="243"/>
      <c r="AL455" s="243"/>
      <c r="AM455" s="496">
        <f>BD.PD8[[#This Row],[Pago 3]]+BD.PD8[[#This Row],[Pago 2]]+BD.PD8[[#This Row],[Pago 1]]</f>
        <v>759552</v>
      </c>
      <c r="AN455" s="308" t="s">
        <v>244</v>
      </c>
      <c r="AO455" s="308" t="s">
        <v>245</v>
      </c>
      <c r="AP455" s="308" t="s">
        <v>246</v>
      </c>
      <c r="AQ455" s="308" t="s">
        <v>247</v>
      </c>
      <c r="AR455" s="308">
        <v>594</v>
      </c>
      <c r="AS455" s="308" t="s">
        <v>248</v>
      </c>
      <c r="AT455" s="249" t="s">
        <v>1356</v>
      </c>
      <c r="AU455" s="306"/>
      <c r="AV455" s="306"/>
      <c r="AW455" s="306"/>
      <c r="AX455" s="306"/>
      <c r="AY455" s="306"/>
      <c r="AZ455" s="306"/>
      <c r="BA455" s="306"/>
      <c r="BB455" s="306"/>
      <c r="BC455" s="306"/>
      <c r="BD455" s="306"/>
      <c r="BE455" s="306"/>
      <c r="BF455" s="306"/>
      <c r="BG455" s="306"/>
      <c r="BH455" s="306"/>
      <c r="BI455" s="306"/>
      <c r="BJ455" s="306"/>
      <c r="BK455" s="306"/>
      <c r="BL455" s="306"/>
      <c r="BM455" s="306"/>
      <c r="BN455" s="306"/>
      <c r="BO455" s="306"/>
      <c r="BP455" s="306"/>
      <c r="BQ455" s="306"/>
      <c r="BR455" s="306"/>
      <c r="BS455" s="306"/>
      <c r="BT455" s="306"/>
      <c r="BU455" s="306"/>
      <c r="BV455" s="306"/>
      <c r="BW455" s="306"/>
      <c r="BX455" s="306"/>
      <c r="BY455" s="306"/>
      <c r="BZ455" s="306"/>
      <c r="CA455" s="306"/>
      <c r="CB455" s="306"/>
      <c r="CC455" s="306"/>
      <c r="CD455" s="306"/>
      <c r="CE455" s="306"/>
      <c r="CF455" s="306"/>
      <c r="CG455" s="306"/>
      <c r="CH455" s="306"/>
      <c r="CI455" s="306"/>
      <c r="CJ455" s="306"/>
      <c r="CK455" s="306"/>
      <c r="CL455" s="306"/>
      <c r="CM455" s="306"/>
      <c r="CN455" s="306"/>
      <c r="CO455" s="306"/>
      <c r="CP455" s="306"/>
      <c r="CQ455" s="306"/>
      <c r="CR455" s="306"/>
      <c r="CS455" s="306"/>
      <c r="CT455" s="306"/>
      <c r="CU455" s="306"/>
      <c r="CV455" s="306"/>
      <c r="CW455" s="306"/>
      <c r="CX455" s="306"/>
      <c r="CY455" s="306"/>
      <c r="CZ455" s="306"/>
      <c r="DA455" s="306"/>
      <c r="DB455" s="306"/>
      <c r="DC455" s="306"/>
      <c r="DD455" s="306"/>
      <c r="DE455" s="306"/>
      <c r="DF455" s="306"/>
      <c r="DG455" s="306"/>
      <c r="DH455" s="306"/>
      <c r="DI455" s="306"/>
      <c r="DJ455" s="306"/>
      <c r="DK455" s="306"/>
      <c r="DL455" s="306"/>
      <c r="DM455" s="306"/>
      <c r="DN455" s="306"/>
      <c r="DO455" s="306"/>
      <c r="DP455" s="306"/>
      <c r="DQ455" s="306"/>
      <c r="DR455" s="306"/>
      <c r="DS455" s="306"/>
      <c r="DT455" s="306"/>
      <c r="DU455" s="306"/>
      <c r="DV455" s="306"/>
      <c r="DW455" s="306"/>
      <c r="DX455" s="306"/>
      <c r="DY455" s="306"/>
      <c r="DZ455" s="306"/>
      <c r="EA455" s="306"/>
      <c r="EB455" s="306"/>
      <c r="EC455" s="306"/>
      <c r="ED455" s="306"/>
      <c r="EE455" s="306"/>
      <c r="EF455" s="306"/>
      <c r="EG455" s="306"/>
      <c r="EH455" s="306"/>
      <c r="EI455" s="306"/>
      <c r="EJ455" s="306"/>
      <c r="EK455" s="306"/>
      <c r="EL455" s="306"/>
      <c r="EM455" s="306"/>
      <c r="EN455" s="306"/>
      <c r="EO455" s="306"/>
      <c r="EP455" s="306"/>
      <c r="EQ455" s="306"/>
      <c r="ER455" s="306"/>
      <c r="ES455" s="306"/>
      <c r="ET455" s="306"/>
      <c r="EU455" s="306"/>
      <c r="EV455" s="306"/>
      <c r="EW455" s="306"/>
      <c r="EX455" s="306"/>
      <c r="EY455" s="306"/>
      <c r="EZ455" s="306"/>
      <c r="FA455" s="306"/>
      <c r="FB455" s="306"/>
      <c r="FC455" s="306"/>
      <c r="FD455" s="306"/>
      <c r="FE455" s="306"/>
      <c r="FF455" s="306"/>
      <c r="FG455" s="306"/>
      <c r="FH455" s="306"/>
      <c r="FI455" s="306"/>
      <c r="FJ455" s="306"/>
      <c r="FK455" s="306"/>
      <c r="FL455" s="306"/>
      <c r="FM455" s="306"/>
      <c r="FN455" s="306"/>
      <c r="FO455" s="306"/>
      <c r="FP455" s="306"/>
      <c r="FQ455" s="306"/>
      <c r="FR455" s="306"/>
      <c r="FS455" s="306"/>
      <c r="FT455" s="306"/>
      <c r="FU455" s="306"/>
      <c r="FV455" s="306"/>
      <c r="FW455" s="306"/>
      <c r="FX455" s="306"/>
      <c r="FY455" s="306"/>
      <c r="FZ455" s="306"/>
      <c r="GA455" s="306"/>
      <c r="GB455" s="306"/>
      <c r="GC455" s="306"/>
      <c r="GD455" s="306"/>
      <c r="GE455" s="306"/>
      <c r="GF455" s="306"/>
      <c r="GG455" s="306"/>
      <c r="GH455" s="306"/>
      <c r="GI455" s="306"/>
      <c r="GJ455" s="306"/>
      <c r="GK455" s="306"/>
      <c r="GL455" s="306"/>
      <c r="GM455" s="306"/>
      <c r="GN455" s="306"/>
      <c r="GO455" s="306"/>
      <c r="GP455" s="306"/>
      <c r="GQ455" s="306"/>
      <c r="GR455" s="306"/>
      <c r="GS455" s="306"/>
      <c r="GT455" s="306"/>
      <c r="GU455" s="306"/>
      <c r="GV455" s="306"/>
      <c r="GW455" s="306"/>
      <c r="GX455" s="306"/>
      <c r="GY455" s="306"/>
      <c r="GZ455" s="306"/>
      <c r="HA455" s="306"/>
      <c r="HB455" s="306"/>
      <c r="HC455" s="306"/>
      <c r="HD455" s="306"/>
      <c r="HE455" s="306"/>
      <c r="HF455" s="306"/>
      <c r="HG455" s="306"/>
      <c r="HH455" s="306"/>
      <c r="HI455" s="306"/>
      <c r="HJ455" s="306"/>
      <c r="HK455" s="306"/>
      <c r="HL455" s="306"/>
      <c r="HM455" s="306"/>
      <c r="HN455" s="306"/>
      <c r="HO455" s="306"/>
      <c r="HP455" s="306"/>
      <c r="HQ455" s="306"/>
      <c r="HR455" s="306"/>
      <c r="HS455" s="306"/>
      <c r="HT455" s="306"/>
      <c r="HU455" s="306"/>
      <c r="HV455" s="306"/>
      <c r="HW455" s="306"/>
      <c r="HX455" s="306"/>
      <c r="HY455" s="306"/>
      <c r="HZ455" s="306"/>
      <c r="IA455" s="306"/>
      <c r="IB455" s="306"/>
      <c r="IC455" s="306"/>
      <c r="ID455" s="306"/>
      <c r="IE455" s="306"/>
      <c r="IF455" s="306"/>
      <c r="IG455" s="306"/>
      <c r="IH455" s="306"/>
    </row>
    <row r="456" spans="1:242" s="219" customFormat="1" ht="15" customHeight="1" x14ac:dyDescent="0.3">
      <c r="A456" s="174">
        <v>8.08</v>
      </c>
      <c r="B456" s="231"/>
      <c r="C456" s="232" t="e">
        <f>VLOOKUP(BD.PD8[[#This Row],[Pos]],[18]!PPto[#Data],3,FALSE)</f>
        <v>#REF!</v>
      </c>
      <c r="D456" s="174" t="s">
        <v>23</v>
      </c>
      <c r="E456" s="305" t="str">
        <f>IF(BD.PD8[[#This Row],[.]]="*",VLOOKUP(BD.PD8[[#This Row],[Pos]],[18]Presupuesto!A:H,7,FALSE),"")</f>
        <v/>
      </c>
      <c r="F456" s="234" t="s">
        <v>721</v>
      </c>
      <c r="G456" s="174"/>
      <c r="H456" s="174"/>
      <c r="I456" s="174" t="s">
        <v>1326</v>
      </c>
      <c r="J456" s="382">
        <v>2</v>
      </c>
      <c r="K456" s="511" t="s">
        <v>260</v>
      </c>
      <c r="L456" s="383">
        <f>IF(BD.PD8[[#This Row],[Mon]]="DOP",1,HLOOKUP(BD.PD8[[#This Row],[Mon]],Data!$J$1:$K$2,2,FALSE))</f>
        <v>1</v>
      </c>
      <c r="M456" s="384">
        <v>314736</v>
      </c>
      <c r="N456" s="243">
        <f>BD.PD8[[#This Row],[Cant.]]*BD.PD8[[#This Row],[ Tasa ]]*BD.PD8[[#This Row],[ Precio Und.]]</f>
        <v>629472</v>
      </c>
      <c r="O456" s="386">
        <v>0</v>
      </c>
      <c r="P456" s="243">
        <f>IF(BD.PD8[[#This Row],[Liquid. '[%']]]&lt;&gt;0,(BD.PD8[[#This Row],[Valor Neto '[DOP']]]*BD.PD8[[#This Row],[Liquid. '[%']]])+BD.PD8[[#This Row],[Valor Neto '[DOP']]],BD.PD8[[#This Row],[Valor Neto '[DOP']]])</f>
        <v>629472</v>
      </c>
      <c r="Q456" s="243">
        <f>BD.PD8[[#This Row],[Ppto. Orden Interna '[DOP']]]/HLOOKUP("USD",Data!$J$1:$K$2,2,FALSE)</f>
        <v>9684.1846153846145</v>
      </c>
      <c r="R456" s="381" t="s">
        <v>1355</v>
      </c>
      <c r="S456" s="387"/>
      <c r="T456" s="387"/>
      <c r="U456" s="492" t="s">
        <v>542</v>
      </c>
      <c r="V456" s="493">
        <v>801673</v>
      </c>
      <c r="W456" s="494" t="s">
        <v>710</v>
      </c>
      <c r="X456" s="495">
        <v>14</v>
      </c>
      <c r="Y456" s="388">
        <v>0.5</v>
      </c>
      <c r="Z456" s="243">
        <f>BD.PD8[[#This Row],[Av.P1 '[%']]]*BD.PD8[[#This Row],[Ppto. Orden Interna '[DOP']]]</f>
        <v>314736</v>
      </c>
      <c r="AA456" s="495">
        <v>16</v>
      </c>
      <c r="AB456" s="388">
        <v>0.5</v>
      </c>
      <c r="AC456" s="243">
        <f>BD.PD8[[#This Row],[Av.P2 '[%']]]*BD.PD8[[#This Row],[Ppto. Orden Interna '[DOP']]]</f>
        <v>314736</v>
      </c>
      <c r="AD456" s="249"/>
      <c r="AE456" s="389"/>
      <c r="AF456" s="243">
        <f>BD.PD8[[#This Row],[Av.P3 '[%']]]*BD.PD8[[#This Row],[Ppto. Orden Interna '[DOP']]]</f>
        <v>0</v>
      </c>
      <c r="AG456" s="243"/>
      <c r="AH456" s="243"/>
      <c r="AI456" s="243"/>
      <c r="AJ456" s="243"/>
      <c r="AK456" s="243"/>
      <c r="AL456" s="243"/>
      <c r="AM456" s="496">
        <f>BD.PD8[[#This Row],[Pago 3]]+BD.PD8[[#This Row],[Pago 2]]+BD.PD8[[#This Row],[Pago 1]]</f>
        <v>629472</v>
      </c>
      <c r="AN456" s="308" t="s">
        <v>244</v>
      </c>
      <c r="AO456" s="308" t="s">
        <v>245</v>
      </c>
      <c r="AP456" s="308" t="s">
        <v>246</v>
      </c>
      <c r="AQ456" s="308" t="s">
        <v>247</v>
      </c>
      <c r="AR456" s="308">
        <v>594</v>
      </c>
      <c r="AS456" s="308" t="s">
        <v>248</v>
      </c>
      <c r="AT456" s="249" t="s">
        <v>1356</v>
      </c>
      <c r="AU456" s="306"/>
      <c r="AV456" s="306"/>
      <c r="AW456" s="306"/>
      <c r="AX456" s="306"/>
      <c r="AY456" s="306"/>
      <c r="AZ456" s="306"/>
      <c r="BA456" s="306"/>
      <c r="BB456" s="306"/>
      <c r="BC456" s="306"/>
      <c r="BD456" s="306"/>
      <c r="BE456" s="306"/>
      <c r="BF456" s="306"/>
      <c r="BG456" s="306"/>
      <c r="BH456" s="306"/>
      <c r="BI456" s="306"/>
      <c r="BJ456" s="306"/>
      <c r="BK456" s="306"/>
      <c r="BL456" s="306"/>
      <c r="BM456" s="306"/>
      <c r="BN456" s="306"/>
      <c r="BO456" s="306"/>
      <c r="BP456" s="306"/>
      <c r="BQ456" s="306"/>
      <c r="BR456" s="306"/>
      <c r="BS456" s="306"/>
      <c r="BT456" s="306"/>
      <c r="BU456" s="306"/>
      <c r="BV456" s="306"/>
      <c r="BW456" s="306"/>
      <c r="BX456" s="306"/>
      <c r="BY456" s="306"/>
      <c r="BZ456" s="306"/>
      <c r="CA456" s="306"/>
      <c r="CB456" s="306"/>
      <c r="CC456" s="306"/>
      <c r="CD456" s="306"/>
      <c r="CE456" s="306"/>
      <c r="CF456" s="306"/>
      <c r="CG456" s="306"/>
      <c r="CH456" s="306"/>
      <c r="CI456" s="306"/>
      <c r="CJ456" s="306"/>
      <c r="CK456" s="306"/>
      <c r="CL456" s="306"/>
      <c r="CM456" s="306"/>
      <c r="CN456" s="306"/>
      <c r="CO456" s="306"/>
      <c r="CP456" s="306"/>
      <c r="CQ456" s="306"/>
      <c r="CR456" s="306"/>
      <c r="CS456" s="306"/>
      <c r="CT456" s="306"/>
      <c r="CU456" s="306"/>
      <c r="CV456" s="306"/>
      <c r="CW456" s="306"/>
      <c r="CX456" s="306"/>
      <c r="CY456" s="306"/>
      <c r="CZ456" s="306"/>
      <c r="DA456" s="306"/>
      <c r="DB456" s="306"/>
      <c r="DC456" s="306"/>
      <c r="DD456" s="306"/>
      <c r="DE456" s="306"/>
      <c r="DF456" s="306"/>
      <c r="DG456" s="306"/>
      <c r="DH456" s="306"/>
      <c r="DI456" s="306"/>
      <c r="DJ456" s="306"/>
      <c r="DK456" s="306"/>
      <c r="DL456" s="306"/>
      <c r="DM456" s="306"/>
      <c r="DN456" s="306"/>
      <c r="DO456" s="306"/>
      <c r="DP456" s="306"/>
      <c r="DQ456" s="306"/>
      <c r="DR456" s="306"/>
      <c r="DS456" s="306"/>
      <c r="DT456" s="306"/>
      <c r="DU456" s="306"/>
      <c r="DV456" s="306"/>
      <c r="DW456" s="306"/>
      <c r="DX456" s="306"/>
      <c r="DY456" s="306"/>
      <c r="DZ456" s="306"/>
      <c r="EA456" s="306"/>
      <c r="EB456" s="306"/>
      <c r="EC456" s="306"/>
      <c r="ED456" s="306"/>
      <c r="EE456" s="306"/>
      <c r="EF456" s="306"/>
      <c r="EG456" s="306"/>
      <c r="EH456" s="306"/>
      <c r="EI456" s="306"/>
      <c r="EJ456" s="306"/>
      <c r="EK456" s="306"/>
      <c r="EL456" s="306"/>
      <c r="EM456" s="306"/>
      <c r="EN456" s="306"/>
      <c r="EO456" s="306"/>
      <c r="EP456" s="306"/>
      <c r="EQ456" s="306"/>
      <c r="ER456" s="306"/>
      <c r="ES456" s="306"/>
      <c r="ET456" s="306"/>
      <c r="EU456" s="306"/>
      <c r="EV456" s="306"/>
      <c r="EW456" s="306"/>
      <c r="EX456" s="306"/>
      <c r="EY456" s="306"/>
      <c r="EZ456" s="306"/>
      <c r="FA456" s="306"/>
      <c r="FB456" s="306"/>
      <c r="FC456" s="306"/>
      <c r="FD456" s="306"/>
      <c r="FE456" s="306"/>
      <c r="FF456" s="306"/>
      <c r="FG456" s="306"/>
      <c r="FH456" s="306"/>
      <c r="FI456" s="306"/>
      <c r="FJ456" s="306"/>
      <c r="FK456" s="306"/>
      <c r="FL456" s="306"/>
      <c r="FM456" s="306"/>
      <c r="FN456" s="306"/>
      <c r="FO456" s="306"/>
      <c r="FP456" s="306"/>
      <c r="FQ456" s="306"/>
      <c r="FR456" s="306"/>
      <c r="FS456" s="306"/>
      <c r="FT456" s="306"/>
      <c r="FU456" s="306"/>
      <c r="FV456" s="306"/>
      <c r="FW456" s="306"/>
      <c r="FX456" s="306"/>
      <c r="FY456" s="306"/>
      <c r="FZ456" s="306"/>
      <c r="GA456" s="306"/>
      <c r="GB456" s="306"/>
      <c r="GC456" s="306"/>
      <c r="GD456" s="306"/>
      <c r="GE456" s="306"/>
      <c r="GF456" s="306"/>
      <c r="GG456" s="306"/>
      <c r="GH456" s="306"/>
      <c r="GI456" s="306"/>
      <c r="GJ456" s="306"/>
      <c r="GK456" s="306"/>
      <c r="GL456" s="306"/>
      <c r="GM456" s="306"/>
      <c r="GN456" s="306"/>
      <c r="GO456" s="306"/>
      <c r="GP456" s="306"/>
      <c r="GQ456" s="306"/>
      <c r="GR456" s="306"/>
      <c r="GS456" s="306"/>
      <c r="GT456" s="306"/>
      <c r="GU456" s="306"/>
      <c r="GV456" s="306"/>
      <c r="GW456" s="306"/>
      <c r="GX456" s="306"/>
      <c r="GY456" s="306"/>
      <c r="GZ456" s="306"/>
      <c r="HA456" s="306"/>
      <c r="HB456" s="306"/>
      <c r="HC456" s="306"/>
      <c r="HD456" s="306"/>
      <c r="HE456" s="306"/>
      <c r="HF456" s="306"/>
      <c r="HG456" s="306"/>
      <c r="HH456" s="306"/>
      <c r="HI456" s="306"/>
      <c r="HJ456" s="306"/>
      <c r="HK456" s="306"/>
      <c r="HL456" s="306"/>
      <c r="HM456" s="306"/>
      <c r="HN456" s="306"/>
      <c r="HO456" s="306"/>
      <c r="HP456" s="306"/>
      <c r="HQ456" s="306"/>
      <c r="HR456" s="306"/>
      <c r="HS456" s="306"/>
      <c r="HT456" s="306"/>
      <c r="HU456" s="306"/>
      <c r="HV456" s="306"/>
      <c r="HW456" s="306"/>
      <c r="HX456" s="306"/>
      <c r="HY456" s="306"/>
      <c r="HZ456" s="306"/>
      <c r="IA456" s="306"/>
      <c r="IB456" s="306"/>
      <c r="IC456" s="306"/>
      <c r="ID456" s="306"/>
      <c r="IE456" s="306"/>
      <c r="IF456" s="306"/>
      <c r="IG456" s="306"/>
      <c r="IH456" s="306"/>
    </row>
    <row r="457" spans="1:242" s="219" customFormat="1" ht="15" customHeight="1" x14ac:dyDescent="0.3">
      <c r="A457" s="174">
        <v>8.08</v>
      </c>
      <c r="B457" s="231"/>
      <c r="C457" s="232" t="e">
        <f>VLOOKUP(BD.PD8[[#This Row],[Pos]],[18]!PPto[#Data],3,FALSE)</f>
        <v>#REF!</v>
      </c>
      <c r="D457" s="174" t="s">
        <v>23</v>
      </c>
      <c r="E457" s="305" t="str">
        <f>IF(BD.PD8[[#This Row],[.]]="*",VLOOKUP(BD.PD8[[#This Row],[Pos]],[18]Presupuesto!A:H,7,FALSE),"")</f>
        <v/>
      </c>
      <c r="F457" s="234" t="s">
        <v>722</v>
      </c>
      <c r="G457" s="174"/>
      <c r="H457" s="174"/>
      <c r="I457" s="174" t="s">
        <v>1326</v>
      </c>
      <c r="J457" s="382">
        <v>1</v>
      </c>
      <c r="K457" s="511" t="s">
        <v>260</v>
      </c>
      <c r="L457" s="383">
        <f>IF(BD.PD8[[#This Row],[Mon]]="DOP",1,HLOOKUP(BD.PD8[[#This Row],[Mon]],Data!$J$1:$K$2,2,FALSE))</f>
        <v>1</v>
      </c>
      <c r="M457" s="384">
        <v>301104</v>
      </c>
      <c r="N457" s="243">
        <f>BD.PD8[[#This Row],[Cant.]]*BD.PD8[[#This Row],[ Tasa ]]*BD.PD8[[#This Row],[ Precio Und.]]</f>
        <v>301104</v>
      </c>
      <c r="O457" s="386">
        <v>0</v>
      </c>
      <c r="P457" s="243">
        <f>IF(BD.PD8[[#This Row],[Liquid. '[%']]]&lt;&gt;0,(BD.PD8[[#This Row],[Valor Neto '[DOP']]]*BD.PD8[[#This Row],[Liquid. '[%']]])+BD.PD8[[#This Row],[Valor Neto '[DOP']]],BD.PD8[[#This Row],[Valor Neto '[DOP']]])</f>
        <v>301104</v>
      </c>
      <c r="Q457" s="243">
        <f>BD.PD8[[#This Row],[Ppto. Orden Interna '[DOP']]]/HLOOKUP("USD",Data!$J$1:$K$2,2,FALSE)</f>
        <v>4632.3692307692309</v>
      </c>
      <c r="R457" s="381" t="s">
        <v>1355</v>
      </c>
      <c r="S457" s="387"/>
      <c r="T457" s="387"/>
      <c r="U457" s="492" t="s">
        <v>542</v>
      </c>
      <c r="V457" s="493">
        <v>801673</v>
      </c>
      <c r="W457" s="494" t="s">
        <v>710</v>
      </c>
      <c r="X457" s="495">
        <v>14</v>
      </c>
      <c r="Y457" s="388">
        <v>0.5</v>
      </c>
      <c r="Z457" s="243">
        <f>BD.PD8[[#This Row],[Av.P1 '[%']]]*BD.PD8[[#This Row],[Ppto. Orden Interna '[DOP']]]</f>
        <v>150552</v>
      </c>
      <c r="AA457" s="495">
        <v>16</v>
      </c>
      <c r="AB457" s="388">
        <v>0.5</v>
      </c>
      <c r="AC457" s="243">
        <f>BD.PD8[[#This Row],[Av.P2 '[%']]]*BD.PD8[[#This Row],[Ppto. Orden Interna '[DOP']]]</f>
        <v>150552</v>
      </c>
      <c r="AD457" s="249"/>
      <c r="AE457" s="389"/>
      <c r="AF457" s="243">
        <f>BD.PD8[[#This Row],[Av.P3 '[%']]]*BD.PD8[[#This Row],[Ppto. Orden Interna '[DOP']]]</f>
        <v>0</v>
      </c>
      <c r="AG457" s="243"/>
      <c r="AH457" s="243"/>
      <c r="AI457" s="243"/>
      <c r="AJ457" s="243"/>
      <c r="AK457" s="243"/>
      <c r="AL457" s="243"/>
      <c r="AM457" s="496">
        <f>BD.PD8[[#This Row],[Pago 3]]+BD.PD8[[#This Row],[Pago 2]]+BD.PD8[[#This Row],[Pago 1]]</f>
        <v>301104</v>
      </c>
      <c r="AN457" s="308" t="s">
        <v>244</v>
      </c>
      <c r="AO457" s="308" t="s">
        <v>245</v>
      </c>
      <c r="AP457" s="308" t="s">
        <v>246</v>
      </c>
      <c r="AQ457" s="308" t="s">
        <v>247</v>
      </c>
      <c r="AR457" s="308">
        <v>594</v>
      </c>
      <c r="AS457" s="308" t="s">
        <v>248</v>
      </c>
      <c r="AT457" s="249" t="s">
        <v>1356</v>
      </c>
      <c r="AU457" s="306"/>
      <c r="AV457" s="306"/>
      <c r="AW457" s="306"/>
      <c r="AX457" s="306"/>
      <c r="AY457" s="306"/>
      <c r="AZ457" s="306"/>
      <c r="BA457" s="306"/>
      <c r="BB457" s="306"/>
      <c r="BC457" s="306"/>
      <c r="BD457" s="306"/>
      <c r="BE457" s="306"/>
      <c r="BF457" s="306"/>
      <c r="BG457" s="306"/>
      <c r="BH457" s="306"/>
      <c r="BI457" s="306"/>
      <c r="BJ457" s="306"/>
      <c r="BK457" s="306"/>
      <c r="BL457" s="306"/>
      <c r="BM457" s="306"/>
      <c r="BN457" s="306"/>
      <c r="BO457" s="306"/>
      <c r="BP457" s="306"/>
      <c r="BQ457" s="306"/>
      <c r="BR457" s="306"/>
      <c r="BS457" s="306"/>
      <c r="BT457" s="306"/>
      <c r="BU457" s="306"/>
      <c r="BV457" s="306"/>
      <c r="BW457" s="306"/>
      <c r="BX457" s="306"/>
      <c r="BY457" s="306"/>
      <c r="BZ457" s="306"/>
      <c r="CA457" s="306"/>
      <c r="CB457" s="306"/>
      <c r="CC457" s="306"/>
      <c r="CD457" s="306"/>
      <c r="CE457" s="306"/>
      <c r="CF457" s="306"/>
      <c r="CG457" s="306"/>
      <c r="CH457" s="306"/>
      <c r="CI457" s="306"/>
      <c r="CJ457" s="306"/>
      <c r="CK457" s="306"/>
      <c r="CL457" s="306"/>
      <c r="CM457" s="306"/>
      <c r="CN457" s="306"/>
      <c r="CO457" s="306"/>
      <c r="CP457" s="306"/>
      <c r="CQ457" s="306"/>
      <c r="CR457" s="306"/>
      <c r="CS457" s="306"/>
      <c r="CT457" s="306"/>
      <c r="CU457" s="306"/>
      <c r="CV457" s="306"/>
      <c r="CW457" s="306"/>
      <c r="CX457" s="306"/>
      <c r="CY457" s="306"/>
      <c r="CZ457" s="306"/>
      <c r="DA457" s="306"/>
      <c r="DB457" s="306"/>
      <c r="DC457" s="306"/>
      <c r="DD457" s="306"/>
      <c r="DE457" s="306"/>
      <c r="DF457" s="306"/>
      <c r="DG457" s="306"/>
      <c r="DH457" s="306"/>
      <c r="DI457" s="306"/>
      <c r="DJ457" s="306"/>
      <c r="DK457" s="306"/>
      <c r="DL457" s="306"/>
      <c r="DM457" s="306"/>
      <c r="DN457" s="306"/>
      <c r="DO457" s="306"/>
      <c r="DP457" s="306"/>
      <c r="DQ457" s="306"/>
      <c r="DR457" s="306"/>
      <c r="DS457" s="306"/>
      <c r="DT457" s="306"/>
      <c r="DU457" s="306"/>
      <c r="DV457" s="306"/>
      <c r="DW457" s="306"/>
      <c r="DX457" s="306"/>
      <c r="DY457" s="306"/>
      <c r="DZ457" s="306"/>
      <c r="EA457" s="306"/>
      <c r="EB457" s="306"/>
      <c r="EC457" s="306"/>
      <c r="ED457" s="306"/>
      <c r="EE457" s="306"/>
      <c r="EF457" s="306"/>
      <c r="EG457" s="306"/>
      <c r="EH457" s="306"/>
      <c r="EI457" s="306"/>
      <c r="EJ457" s="306"/>
      <c r="EK457" s="306"/>
      <c r="EL457" s="306"/>
      <c r="EM457" s="306"/>
      <c r="EN457" s="306"/>
      <c r="EO457" s="306"/>
      <c r="EP457" s="306"/>
      <c r="EQ457" s="306"/>
      <c r="ER457" s="306"/>
      <c r="ES457" s="306"/>
      <c r="ET457" s="306"/>
      <c r="EU457" s="306"/>
      <c r="EV457" s="306"/>
      <c r="EW457" s="306"/>
      <c r="EX457" s="306"/>
      <c r="EY457" s="306"/>
      <c r="EZ457" s="306"/>
      <c r="FA457" s="306"/>
      <c r="FB457" s="306"/>
      <c r="FC457" s="306"/>
      <c r="FD457" s="306"/>
      <c r="FE457" s="306"/>
      <c r="FF457" s="306"/>
      <c r="FG457" s="306"/>
      <c r="FH457" s="306"/>
      <c r="FI457" s="306"/>
      <c r="FJ457" s="306"/>
      <c r="FK457" s="306"/>
      <c r="FL457" s="306"/>
      <c r="FM457" s="306"/>
      <c r="FN457" s="306"/>
      <c r="FO457" s="306"/>
      <c r="FP457" s="306"/>
      <c r="FQ457" s="306"/>
      <c r="FR457" s="306"/>
      <c r="FS457" s="306"/>
      <c r="FT457" s="306"/>
      <c r="FU457" s="306"/>
      <c r="FV457" s="306"/>
      <c r="FW457" s="306"/>
      <c r="FX457" s="306"/>
      <c r="FY457" s="306"/>
      <c r="FZ457" s="306"/>
      <c r="GA457" s="306"/>
      <c r="GB457" s="306"/>
      <c r="GC457" s="306"/>
      <c r="GD457" s="306"/>
      <c r="GE457" s="306"/>
      <c r="GF457" s="306"/>
      <c r="GG457" s="306"/>
      <c r="GH457" s="306"/>
      <c r="GI457" s="306"/>
      <c r="GJ457" s="306"/>
      <c r="GK457" s="306"/>
      <c r="GL457" s="306"/>
      <c r="GM457" s="306"/>
      <c r="GN457" s="306"/>
      <c r="GO457" s="306"/>
      <c r="GP457" s="306"/>
      <c r="GQ457" s="306"/>
      <c r="GR457" s="306"/>
      <c r="GS457" s="306"/>
      <c r="GT457" s="306"/>
      <c r="GU457" s="306"/>
      <c r="GV457" s="306"/>
      <c r="GW457" s="306"/>
      <c r="GX457" s="306"/>
      <c r="GY457" s="306"/>
      <c r="GZ457" s="306"/>
      <c r="HA457" s="306"/>
      <c r="HB457" s="306"/>
      <c r="HC457" s="306"/>
      <c r="HD457" s="306"/>
      <c r="HE457" s="306"/>
      <c r="HF457" s="306"/>
      <c r="HG457" s="306"/>
      <c r="HH457" s="306"/>
      <c r="HI457" s="306"/>
      <c r="HJ457" s="306"/>
      <c r="HK457" s="306"/>
      <c r="HL457" s="306"/>
      <c r="HM457" s="306"/>
      <c r="HN457" s="306"/>
      <c r="HO457" s="306"/>
      <c r="HP457" s="306"/>
      <c r="HQ457" s="306"/>
      <c r="HR457" s="306"/>
      <c r="HS457" s="306"/>
      <c r="HT457" s="306"/>
      <c r="HU457" s="306"/>
      <c r="HV457" s="306"/>
      <c r="HW457" s="306"/>
      <c r="HX457" s="306"/>
      <c r="HY457" s="306"/>
      <c r="HZ457" s="306"/>
      <c r="IA457" s="306"/>
      <c r="IB457" s="306"/>
      <c r="IC457" s="306"/>
      <c r="ID457" s="306"/>
      <c r="IE457" s="306"/>
      <c r="IF457" s="306"/>
      <c r="IG457" s="306"/>
      <c r="IH457" s="306"/>
    </row>
    <row r="458" spans="1:242" s="219" customFormat="1" ht="15" customHeight="1" x14ac:dyDescent="0.3">
      <c r="A458" s="174">
        <v>8.08</v>
      </c>
      <c r="B458" s="231"/>
      <c r="C458" s="232" t="e">
        <f>VLOOKUP(BD.PD8[[#This Row],[Pos]],[18]!PPto[#Data],3,FALSE)</f>
        <v>#REF!</v>
      </c>
      <c r="D458" s="174" t="s">
        <v>23</v>
      </c>
      <c r="E458" s="305" t="str">
        <f>IF(BD.PD8[[#This Row],[.]]="*",VLOOKUP(BD.PD8[[#This Row],[Pos]],[18]Presupuesto!A:H,7,FALSE),"")</f>
        <v/>
      </c>
      <c r="F458" s="234" t="s">
        <v>723</v>
      </c>
      <c r="G458" s="174"/>
      <c r="H458" s="174"/>
      <c r="I458" s="174" t="s">
        <v>1326</v>
      </c>
      <c r="J458" s="382">
        <v>1</v>
      </c>
      <c r="K458" s="511" t="s">
        <v>260</v>
      </c>
      <c r="L458" s="383">
        <f>IF(BD.PD8[[#This Row],[Mon]]="DOP",1,HLOOKUP(BD.PD8[[#This Row],[Mon]],Data!$J$1:$K$2,2,FALSE))</f>
        <v>1</v>
      </c>
      <c r="M458" s="384">
        <v>2400000</v>
      </c>
      <c r="N458" s="243">
        <f>BD.PD8[[#This Row],[Cant.]]*BD.PD8[[#This Row],[ Tasa ]]*BD.PD8[[#This Row],[ Precio Und.]]</f>
        <v>2400000</v>
      </c>
      <c r="O458" s="386">
        <v>0</v>
      </c>
      <c r="P458" s="243">
        <f>IF(BD.PD8[[#This Row],[Liquid. '[%']]]&lt;&gt;0,(BD.PD8[[#This Row],[Valor Neto '[DOP']]]*BD.PD8[[#This Row],[Liquid. '[%']]])+BD.PD8[[#This Row],[Valor Neto '[DOP']]],BD.PD8[[#This Row],[Valor Neto '[DOP']]])</f>
        <v>2400000</v>
      </c>
      <c r="Q458" s="243">
        <f>BD.PD8[[#This Row],[Ppto. Orden Interna '[DOP']]]/HLOOKUP("USD",Data!$J$1:$K$2,2,FALSE)</f>
        <v>36923.076923076922</v>
      </c>
      <c r="R458" s="381" t="s">
        <v>1355</v>
      </c>
      <c r="S458" s="387"/>
      <c r="T458" s="387"/>
      <c r="U458" s="492" t="s">
        <v>542</v>
      </c>
      <c r="V458" s="493">
        <v>801673</v>
      </c>
      <c r="W458" s="494" t="s">
        <v>710</v>
      </c>
      <c r="X458" s="495">
        <v>14</v>
      </c>
      <c r="Y458" s="388">
        <v>0.5</v>
      </c>
      <c r="Z458" s="243">
        <f>BD.PD8[[#This Row],[Av.P1 '[%']]]*BD.PD8[[#This Row],[Ppto. Orden Interna '[DOP']]]</f>
        <v>1200000</v>
      </c>
      <c r="AA458" s="495">
        <v>16</v>
      </c>
      <c r="AB458" s="388">
        <v>0.5</v>
      </c>
      <c r="AC458" s="243">
        <f>BD.PD8[[#This Row],[Av.P2 '[%']]]*BD.PD8[[#This Row],[Ppto. Orden Interna '[DOP']]]</f>
        <v>1200000</v>
      </c>
      <c r="AD458" s="249"/>
      <c r="AE458" s="389"/>
      <c r="AF458" s="243">
        <f>BD.PD8[[#This Row],[Av.P3 '[%']]]*BD.PD8[[#This Row],[Ppto. Orden Interna '[DOP']]]</f>
        <v>0</v>
      </c>
      <c r="AG458" s="243"/>
      <c r="AH458" s="243"/>
      <c r="AI458" s="243"/>
      <c r="AJ458" s="243"/>
      <c r="AK458" s="243"/>
      <c r="AL458" s="243"/>
      <c r="AM458" s="496">
        <f>BD.PD8[[#This Row],[Pago 3]]+BD.PD8[[#This Row],[Pago 2]]+BD.PD8[[#This Row],[Pago 1]]</f>
        <v>2400000</v>
      </c>
      <c r="AN458" s="308" t="s">
        <v>244</v>
      </c>
      <c r="AO458" s="308" t="s">
        <v>245</v>
      </c>
      <c r="AP458" s="308" t="s">
        <v>246</v>
      </c>
      <c r="AQ458" s="308" t="s">
        <v>247</v>
      </c>
      <c r="AR458" s="308">
        <v>594</v>
      </c>
      <c r="AS458" s="308" t="s">
        <v>248</v>
      </c>
      <c r="AT458" s="249" t="s">
        <v>1356</v>
      </c>
      <c r="AU458" s="306"/>
      <c r="AV458" s="306"/>
      <c r="AW458" s="306"/>
      <c r="AX458" s="306"/>
      <c r="AY458" s="306"/>
      <c r="AZ458" s="306"/>
      <c r="BA458" s="306"/>
      <c r="BB458" s="306"/>
      <c r="BC458" s="306"/>
      <c r="BD458" s="306"/>
      <c r="BE458" s="306"/>
      <c r="BF458" s="306"/>
      <c r="BG458" s="306"/>
      <c r="BH458" s="306"/>
      <c r="BI458" s="306"/>
      <c r="BJ458" s="306"/>
      <c r="BK458" s="306"/>
      <c r="BL458" s="306"/>
      <c r="BM458" s="306"/>
      <c r="BN458" s="306"/>
      <c r="BO458" s="306"/>
      <c r="BP458" s="306"/>
      <c r="BQ458" s="306"/>
      <c r="BR458" s="306"/>
      <c r="BS458" s="306"/>
      <c r="BT458" s="306"/>
      <c r="BU458" s="306"/>
      <c r="BV458" s="306"/>
      <c r="BW458" s="306"/>
      <c r="BX458" s="306"/>
      <c r="BY458" s="306"/>
      <c r="BZ458" s="306"/>
      <c r="CA458" s="306"/>
      <c r="CB458" s="306"/>
      <c r="CC458" s="306"/>
      <c r="CD458" s="306"/>
      <c r="CE458" s="306"/>
      <c r="CF458" s="306"/>
      <c r="CG458" s="306"/>
      <c r="CH458" s="306"/>
      <c r="CI458" s="306"/>
      <c r="CJ458" s="306"/>
      <c r="CK458" s="306"/>
      <c r="CL458" s="306"/>
      <c r="CM458" s="306"/>
      <c r="CN458" s="306"/>
      <c r="CO458" s="306"/>
      <c r="CP458" s="306"/>
      <c r="CQ458" s="306"/>
      <c r="CR458" s="306"/>
      <c r="CS458" s="306"/>
      <c r="CT458" s="306"/>
      <c r="CU458" s="306"/>
      <c r="CV458" s="306"/>
      <c r="CW458" s="306"/>
      <c r="CX458" s="306"/>
      <c r="CY458" s="306"/>
      <c r="CZ458" s="306"/>
      <c r="DA458" s="306"/>
      <c r="DB458" s="306"/>
      <c r="DC458" s="306"/>
      <c r="DD458" s="306"/>
      <c r="DE458" s="306"/>
      <c r="DF458" s="306"/>
      <c r="DG458" s="306"/>
      <c r="DH458" s="306"/>
      <c r="DI458" s="306"/>
      <c r="DJ458" s="306"/>
      <c r="DK458" s="306"/>
      <c r="DL458" s="306"/>
      <c r="DM458" s="306"/>
      <c r="DN458" s="306"/>
      <c r="DO458" s="306"/>
      <c r="DP458" s="306"/>
      <c r="DQ458" s="306"/>
      <c r="DR458" s="306"/>
      <c r="DS458" s="306"/>
      <c r="DT458" s="306"/>
      <c r="DU458" s="306"/>
      <c r="DV458" s="306"/>
      <c r="DW458" s="306"/>
      <c r="DX458" s="306"/>
      <c r="DY458" s="306"/>
      <c r="DZ458" s="306"/>
      <c r="EA458" s="306"/>
      <c r="EB458" s="306"/>
      <c r="EC458" s="306"/>
      <c r="ED458" s="306"/>
      <c r="EE458" s="306"/>
      <c r="EF458" s="306"/>
      <c r="EG458" s="306"/>
      <c r="EH458" s="306"/>
      <c r="EI458" s="306"/>
      <c r="EJ458" s="306"/>
      <c r="EK458" s="306"/>
      <c r="EL458" s="306"/>
      <c r="EM458" s="306"/>
      <c r="EN458" s="306"/>
      <c r="EO458" s="306"/>
      <c r="EP458" s="306"/>
      <c r="EQ458" s="306"/>
      <c r="ER458" s="306"/>
      <c r="ES458" s="306"/>
      <c r="ET458" s="306"/>
      <c r="EU458" s="306"/>
      <c r="EV458" s="306"/>
      <c r="EW458" s="306"/>
      <c r="EX458" s="306"/>
      <c r="EY458" s="306"/>
      <c r="EZ458" s="306"/>
      <c r="FA458" s="306"/>
      <c r="FB458" s="306"/>
      <c r="FC458" s="306"/>
      <c r="FD458" s="306"/>
      <c r="FE458" s="306"/>
      <c r="FF458" s="306"/>
      <c r="FG458" s="306"/>
      <c r="FH458" s="306"/>
      <c r="FI458" s="306"/>
      <c r="FJ458" s="306"/>
      <c r="FK458" s="306"/>
      <c r="FL458" s="306"/>
      <c r="FM458" s="306"/>
      <c r="FN458" s="306"/>
      <c r="FO458" s="306"/>
      <c r="FP458" s="306"/>
      <c r="FQ458" s="306"/>
      <c r="FR458" s="306"/>
      <c r="FS458" s="306"/>
      <c r="FT458" s="306"/>
      <c r="FU458" s="306"/>
      <c r="FV458" s="306"/>
      <c r="FW458" s="306"/>
      <c r="FX458" s="306"/>
      <c r="FY458" s="306"/>
      <c r="FZ458" s="306"/>
      <c r="GA458" s="306"/>
      <c r="GB458" s="306"/>
      <c r="GC458" s="306"/>
      <c r="GD458" s="306"/>
      <c r="GE458" s="306"/>
      <c r="GF458" s="306"/>
      <c r="GG458" s="306"/>
      <c r="GH458" s="306"/>
      <c r="GI458" s="306"/>
      <c r="GJ458" s="306"/>
      <c r="GK458" s="306"/>
      <c r="GL458" s="306"/>
      <c r="GM458" s="306"/>
      <c r="GN458" s="306"/>
      <c r="GO458" s="306"/>
      <c r="GP458" s="306"/>
      <c r="GQ458" s="306"/>
      <c r="GR458" s="306"/>
      <c r="GS458" s="306"/>
      <c r="GT458" s="306"/>
      <c r="GU458" s="306"/>
      <c r="GV458" s="306"/>
      <c r="GW458" s="306"/>
      <c r="GX458" s="306"/>
      <c r="GY458" s="306"/>
      <c r="GZ458" s="306"/>
      <c r="HA458" s="306"/>
      <c r="HB458" s="306"/>
      <c r="HC458" s="306"/>
      <c r="HD458" s="306"/>
      <c r="HE458" s="306"/>
      <c r="HF458" s="306"/>
      <c r="HG458" s="306"/>
      <c r="HH458" s="306"/>
      <c r="HI458" s="306"/>
      <c r="HJ458" s="306"/>
      <c r="HK458" s="306"/>
      <c r="HL458" s="306"/>
      <c r="HM458" s="306"/>
      <c r="HN458" s="306"/>
      <c r="HO458" s="306"/>
      <c r="HP458" s="306"/>
      <c r="HQ458" s="306"/>
      <c r="HR458" s="306"/>
      <c r="HS458" s="306"/>
      <c r="HT458" s="306"/>
      <c r="HU458" s="306"/>
      <c r="HV458" s="306"/>
      <c r="HW458" s="306"/>
      <c r="HX458" s="306"/>
      <c r="HY458" s="306"/>
      <c r="HZ458" s="306"/>
      <c r="IA458" s="306"/>
      <c r="IB458" s="306"/>
      <c r="IC458" s="306"/>
      <c r="ID458" s="306"/>
      <c r="IE458" s="306"/>
      <c r="IF458" s="306"/>
      <c r="IG458" s="306"/>
      <c r="IH458" s="306"/>
    </row>
    <row r="459" spans="1:242" s="219" customFormat="1" ht="15" customHeight="1" x14ac:dyDescent="0.3">
      <c r="A459" s="174">
        <v>8.08</v>
      </c>
      <c r="B459" s="231"/>
      <c r="C459" s="232" t="e">
        <f>VLOOKUP(BD.PD8[[#This Row],[Pos]],[18]!PPto[#Data],3,FALSE)</f>
        <v>#REF!</v>
      </c>
      <c r="D459" s="174" t="s">
        <v>23</v>
      </c>
      <c r="E459" s="305" t="str">
        <f>IF(BD.PD8[[#This Row],[.]]="*",VLOOKUP(BD.PD8[[#This Row],[Pos]],[18]Presupuesto!A:H,7,FALSE),"")</f>
        <v/>
      </c>
      <c r="F459" s="234" t="s">
        <v>724</v>
      </c>
      <c r="G459" s="174"/>
      <c r="H459" s="174"/>
      <c r="I459" s="174" t="s">
        <v>1326</v>
      </c>
      <c r="J459" s="382">
        <v>4</v>
      </c>
      <c r="K459" s="511" t="s">
        <v>260</v>
      </c>
      <c r="L459" s="383">
        <f>IF(BD.PD8[[#This Row],[Mon]]="DOP",1,HLOOKUP(BD.PD8[[#This Row],[Mon]],Data!$J$1:$K$2,2,FALSE))</f>
        <v>1</v>
      </c>
      <c r="M459" s="384">
        <v>63471.6</v>
      </c>
      <c r="N459" s="243">
        <f>BD.PD8[[#This Row],[Cant.]]*BD.PD8[[#This Row],[ Tasa ]]*BD.PD8[[#This Row],[ Precio Und.]]</f>
        <v>253886.4</v>
      </c>
      <c r="O459" s="386">
        <v>0</v>
      </c>
      <c r="P459" s="243">
        <f>IF(BD.PD8[[#This Row],[Liquid. '[%']]]&lt;&gt;0,(BD.PD8[[#This Row],[Valor Neto '[DOP']]]*BD.PD8[[#This Row],[Liquid. '[%']]])+BD.PD8[[#This Row],[Valor Neto '[DOP']]],BD.PD8[[#This Row],[Valor Neto '[DOP']]])</f>
        <v>253886.4</v>
      </c>
      <c r="Q459" s="243">
        <f>BD.PD8[[#This Row],[Ppto. Orden Interna '[DOP']]]/HLOOKUP("USD",Data!$J$1:$K$2,2,FALSE)</f>
        <v>3905.9446153846152</v>
      </c>
      <c r="R459" s="381" t="s">
        <v>1355</v>
      </c>
      <c r="S459" s="387"/>
      <c r="T459" s="387"/>
      <c r="U459" s="492" t="s">
        <v>542</v>
      </c>
      <c r="V459" s="493">
        <v>801673</v>
      </c>
      <c r="W459" s="494" t="s">
        <v>710</v>
      </c>
      <c r="X459" s="495">
        <v>14</v>
      </c>
      <c r="Y459" s="388">
        <v>0.5</v>
      </c>
      <c r="Z459" s="243">
        <f>BD.PD8[[#This Row],[Av.P1 '[%']]]*BD.PD8[[#This Row],[Ppto. Orden Interna '[DOP']]]</f>
        <v>126943.2</v>
      </c>
      <c r="AA459" s="495">
        <v>16</v>
      </c>
      <c r="AB459" s="388">
        <v>0.5</v>
      </c>
      <c r="AC459" s="243">
        <f>BD.PD8[[#This Row],[Av.P2 '[%']]]*BD.PD8[[#This Row],[Ppto. Orden Interna '[DOP']]]</f>
        <v>126943.2</v>
      </c>
      <c r="AD459" s="249"/>
      <c r="AE459" s="389"/>
      <c r="AF459" s="243">
        <f>BD.PD8[[#This Row],[Av.P3 '[%']]]*BD.PD8[[#This Row],[Ppto. Orden Interna '[DOP']]]</f>
        <v>0</v>
      </c>
      <c r="AG459" s="243"/>
      <c r="AH459" s="243"/>
      <c r="AI459" s="243"/>
      <c r="AJ459" s="243"/>
      <c r="AK459" s="243"/>
      <c r="AL459" s="243"/>
      <c r="AM459" s="496">
        <f>BD.PD8[[#This Row],[Pago 3]]+BD.PD8[[#This Row],[Pago 2]]+BD.PD8[[#This Row],[Pago 1]]</f>
        <v>253886.4</v>
      </c>
      <c r="AN459" s="308" t="s">
        <v>244</v>
      </c>
      <c r="AO459" s="308" t="s">
        <v>245</v>
      </c>
      <c r="AP459" s="308" t="s">
        <v>246</v>
      </c>
      <c r="AQ459" s="308" t="s">
        <v>247</v>
      </c>
      <c r="AR459" s="308">
        <v>594</v>
      </c>
      <c r="AS459" s="308" t="s">
        <v>248</v>
      </c>
      <c r="AT459" s="249" t="s">
        <v>1356</v>
      </c>
      <c r="AU459" s="306"/>
      <c r="AV459" s="306"/>
      <c r="AW459" s="306"/>
      <c r="AX459" s="306"/>
      <c r="AY459" s="306"/>
      <c r="AZ459" s="306"/>
      <c r="BA459" s="306"/>
      <c r="BB459" s="306"/>
      <c r="BC459" s="306"/>
      <c r="BD459" s="306"/>
      <c r="BE459" s="306"/>
      <c r="BF459" s="306"/>
      <c r="BG459" s="306"/>
      <c r="BH459" s="306"/>
      <c r="BI459" s="306"/>
      <c r="BJ459" s="306"/>
      <c r="BK459" s="306"/>
      <c r="BL459" s="306"/>
      <c r="BM459" s="306"/>
      <c r="BN459" s="306"/>
      <c r="BO459" s="306"/>
      <c r="BP459" s="306"/>
      <c r="BQ459" s="306"/>
      <c r="BR459" s="306"/>
      <c r="BS459" s="306"/>
      <c r="BT459" s="306"/>
      <c r="BU459" s="306"/>
      <c r="BV459" s="306"/>
      <c r="BW459" s="306"/>
      <c r="BX459" s="306"/>
      <c r="BY459" s="306"/>
      <c r="BZ459" s="306"/>
      <c r="CA459" s="306"/>
      <c r="CB459" s="306"/>
      <c r="CC459" s="306"/>
      <c r="CD459" s="306"/>
      <c r="CE459" s="306"/>
      <c r="CF459" s="306"/>
      <c r="CG459" s="306"/>
      <c r="CH459" s="306"/>
      <c r="CI459" s="306"/>
      <c r="CJ459" s="306"/>
      <c r="CK459" s="306"/>
      <c r="CL459" s="306"/>
      <c r="CM459" s="306"/>
      <c r="CN459" s="306"/>
      <c r="CO459" s="306"/>
      <c r="CP459" s="306"/>
      <c r="CQ459" s="306"/>
      <c r="CR459" s="306"/>
      <c r="CS459" s="306"/>
      <c r="CT459" s="306"/>
      <c r="CU459" s="306"/>
      <c r="CV459" s="306"/>
      <c r="CW459" s="306"/>
      <c r="CX459" s="306"/>
      <c r="CY459" s="306"/>
      <c r="CZ459" s="306"/>
      <c r="DA459" s="306"/>
      <c r="DB459" s="306"/>
      <c r="DC459" s="306"/>
      <c r="DD459" s="306"/>
      <c r="DE459" s="306"/>
      <c r="DF459" s="306"/>
      <c r="DG459" s="306"/>
      <c r="DH459" s="306"/>
      <c r="DI459" s="306"/>
      <c r="DJ459" s="306"/>
      <c r="DK459" s="306"/>
      <c r="DL459" s="306"/>
      <c r="DM459" s="306"/>
      <c r="DN459" s="306"/>
      <c r="DO459" s="306"/>
      <c r="DP459" s="306"/>
      <c r="DQ459" s="306"/>
      <c r="DR459" s="306"/>
      <c r="DS459" s="306"/>
      <c r="DT459" s="306"/>
      <c r="DU459" s="306"/>
      <c r="DV459" s="306"/>
      <c r="DW459" s="306"/>
      <c r="DX459" s="306"/>
      <c r="DY459" s="306"/>
      <c r="DZ459" s="306"/>
      <c r="EA459" s="306"/>
      <c r="EB459" s="306"/>
      <c r="EC459" s="306"/>
      <c r="ED459" s="306"/>
      <c r="EE459" s="306"/>
      <c r="EF459" s="306"/>
      <c r="EG459" s="306"/>
      <c r="EH459" s="306"/>
      <c r="EI459" s="306"/>
      <c r="EJ459" s="306"/>
      <c r="EK459" s="306"/>
      <c r="EL459" s="306"/>
      <c r="EM459" s="306"/>
      <c r="EN459" s="306"/>
      <c r="EO459" s="306"/>
      <c r="EP459" s="306"/>
      <c r="EQ459" s="306"/>
      <c r="ER459" s="306"/>
      <c r="ES459" s="306"/>
      <c r="ET459" s="306"/>
      <c r="EU459" s="306"/>
      <c r="EV459" s="306"/>
      <c r="EW459" s="306"/>
      <c r="EX459" s="306"/>
      <c r="EY459" s="306"/>
      <c r="EZ459" s="306"/>
      <c r="FA459" s="306"/>
      <c r="FB459" s="306"/>
      <c r="FC459" s="306"/>
      <c r="FD459" s="306"/>
      <c r="FE459" s="306"/>
      <c r="FF459" s="306"/>
      <c r="FG459" s="306"/>
      <c r="FH459" s="306"/>
      <c r="FI459" s="306"/>
      <c r="FJ459" s="306"/>
      <c r="FK459" s="306"/>
      <c r="FL459" s="306"/>
      <c r="FM459" s="306"/>
      <c r="FN459" s="306"/>
      <c r="FO459" s="306"/>
      <c r="FP459" s="306"/>
      <c r="FQ459" s="306"/>
      <c r="FR459" s="306"/>
      <c r="FS459" s="306"/>
      <c r="FT459" s="306"/>
      <c r="FU459" s="306"/>
      <c r="FV459" s="306"/>
      <c r="FW459" s="306"/>
      <c r="FX459" s="306"/>
      <c r="FY459" s="306"/>
      <c r="FZ459" s="306"/>
      <c r="GA459" s="306"/>
      <c r="GB459" s="306"/>
      <c r="GC459" s="306"/>
      <c r="GD459" s="306"/>
      <c r="GE459" s="306"/>
      <c r="GF459" s="306"/>
      <c r="GG459" s="306"/>
      <c r="GH459" s="306"/>
      <c r="GI459" s="306"/>
      <c r="GJ459" s="306"/>
      <c r="GK459" s="306"/>
      <c r="GL459" s="306"/>
      <c r="GM459" s="306"/>
      <c r="GN459" s="306"/>
      <c r="GO459" s="306"/>
      <c r="GP459" s="306"/>
      <c r="GQ459" s="306"/>
      <c r="GR459" s="306"/>
      <c r="GS459" s="306"/>
      <c r="GT459" s="306"/>
      <c r="GU459" s="306"/>
      <c r="GV459" s="306"/>
      <c r="GW459" s="306"/>
      <c r="GX459" s="306"/>
      <c r="GY459" s="306"/>
      <c r="GZ459" s="306"/>
      <c r="HA459" s="306"/>
      <c r="HB459" s="306"/>
      <c r="HC459" s="306"/>
      <c r="HD459" s="306"/>
      <c r="HE459" s="306"/>
      <c r="HF459" s="306"/>
      <c r="HG459" s="306"/>
      <c r="HH459" s="306"/>
      <c r="HI459" s="306"/>
      <c r="HJ459" s="306"/>
      <c r="HK459" s="306"/>
      <c r="HL459" s="306"/>
      <c r="HM459" s="306"/>
      <c r="HN459" s="306"/>
      <c r="HO459" s="306"/>
      <c r="HP459" s="306"/>
      <c r="HQ459" s="306"/>
      <c r="HR459" s="306"/>
      <c r="HS459" s="306"/>
      <c r="HT459" s="306"/>
      <c r="HU459" s="306"/>
      <c r="HV459" s="306"/>
      <c r="HW459" s="306"/>
      <c r="HX459" s="306"/>
      <c r="HY459" s="306"/>
      <c r="HZ459" s="306"/>
      <c r="IA459" s="306"/>
      <c r="IB459" s="306"/>
      <c r="IC459" s="306"/>
      <c r="ID459" s="306"/>
      <c r="IE459" s="306"/>
      <c r="IF459" s="306"/>
      <c r="IG459" s="306"/>
      <c r="IH459" s="306"/>
    </row>
    <row r="460" spans="1:242" s="219" customFormat="1" ht="15" customHeight="1" x14ac:dyDescent="0.3">
      <c r="A460" s="174">
        <v>8.08</v>
      </c>
      <c r="B460" s="231"/>
      <c r="C460" s="232" t="e">
        <f>VLOOKUP(BD.PD8[[#This Row],[Pos]],[18]!PPto[#Data],3,FALSE)</f>
        <v>#REF!</v>
      </c>
      <c r="D460" s="174" t="s">
        <v>23</v>
      </c>
      <c r="E460" s="305" t="str">
        <f>IF(BD.PD8[[#This Row],[.]]="*",VLOOKUP(BD.PD8[[#This Row],[Pos]],[18]Presupuesto!A:H,7,FALSE),"")</f>
        <v/>
      </c>
      <c r="F460" s="234" t="s">
        <v>725</v>
      </c>
      <c r="G460" s="174"/>
      <c r="H460" s="174"/>
      <c r="I460" s="174" t="s">
        <v>1326</v>
      </c>
      <c r="J460" s="382">
        <v>4</v>
      </c>
      <c r="K460" s="511" t="s">
        <v>260</v>
      </c>
      <c r="L460" s="383">
        <f>IF(BD.PD8[[#This Row],[Mon]]="DOP",1,HLOOKUP(BD.PD8[[#This Row],[Mon]],Data!$J$1:$K$2,2,FALSE))</f>
        <v>1</v>
      </c>
      <c r="M460" s="384">
        <v>52897.45</v>
      </c>
      <c r="N460" s="243">
        <f>BD.PD8[[#This Row],[Cant.]]*BD.PD8[[#This Row],[ Tasa ]]*BD.PD8[[#This Row],[ Precio Und.]]</f>
        <v>211589.8</v>
      </c>
      <c r="O460" s="386">
        <v>0</v>
      </c>
      <c r="P460" s="243">
        <f>IF(BD.PD8[[#This Row],[Liquid. '[%']]]&lt;&gt;0,(BD.PD8[[#This Row],[Valor Neto '[DOP']]]*BD.PD8[[#This Row],[Liquid. '[%']]])+BD.PD8[[#This Row],[Valor Neto '[DOP']]],BD.PD8[[#This Row],[Valor Neto '[DOP']]])</f>
        <v>211589.8</v>
      </c>
      <c r="Q460" s="243">
        <f>BD.PD8[[#This Row],[Ppto. Orden Interna '[DOP']]]/HLOOKUP("USD",Data!$J$1:$K$2,2,FALSE)</f>
        <v>3255.227692307692</v>
      </c>
      <c r="R460" s="381" t="s">
        <v>1355</v>
      </c>
      <c r="S460" s="387"/>
      <c r="T460" s="387"/>
      <c r="U460" s="492" t="s">
        <v>542</v>
      </c>
      <c r="V460" s="493">
        <v>801673</v>
      </c>
      <c r="W460" s="494" t="s">
        <v>710</v>
      </c>
      <c r="X460" s="495">
        <v>14</v>
      </c>
      <c r="Y460" s="388">
        <v>0.5</v>
      </c>
      <c r="Z460" s="243">
        <f>BD.PD8[[#This Row],[Av.P1 '[%']]]*BD.PD8[[#This Row],[Ppto. Orden Interna '[DOP']]]</f>
        <v>105794.9</v>
      </c>
      <c r="AA460" s="495">
        <v>16</v>
      </c>
      <c r="AB460" s="388">
        <v>0.5</v>
      </c>
      <c r="AC460" s="243">
        <f>BD.PD8[[#This Row],[Av.P2 '[%']]]*BD.PD8[[#This Row],[Ppto. Orden Interna '[DOP']]]</f>
        <v>105794.9</v>
      </c>
      <c r="AD460" s="249"/>
      <c r="AE460" s="389"/>
      <c r="AF460" s="243">
        <f>BD.PD8[[#This Row],[Av.P3 '[%']]]*BD.PD8[[#This Row],[Ppto. Orden Interna '[DOP']]]</f>
        <v>0</v>
      </c>
      <c r="AG460" s="243"/>
      <c r="AH460" s="243"/>
      <c r="AI460" s="243"/>
      <c r="AJ460" s="243"/>
      <c r="AK460" s="243"/>
      <c r="AL460" s="243"/>
      <c r="AM460" s="496">
        <f>BD.PD8[[#This Row],[Pago 3]]+BD.PD8[[#This Row],[Pago 2]]+BD.PD8[[#This Row],[Pago 1]]</f>
        <v>211589.8</v>
      </c>
      <c r="AN460" s="308" t="s">
        <v>244</v>
      </c>
      <c r="AO460" s="308" t="s">
        <v>245</v>
      </c>
      <c r="AP460" s="308" t="s">
        <v>246</v>
      </c>
      <c r="AQ460" s="308" t="s">
        <v>247</v>
      </c>
      <c r="AR460" s="308">
        <v>594</v>
      </c>
      <c r="AS460" s="308" t="s">
        <v>248</v>
      </c>
      <c r="AT460" s="249" t="s">
        <v>1356</v>
      </c>
      <c r="AU460" s="306"/>
      <c r="AV460" s="306"/>
      <c r="AW460" s="306"/>
      <c r="AX460" s="306"/>
      <c r="AY460" s="306"/>
      <c r="AZ460" s="306"/>
      <c r="BA460" s="306"/>
      <c r="BB460" s="306"/>
      <c r="BC460" s="306"/>
      <c r="BD460" s="306"/>
      <c r="BE460" s="306"/>
      <c r="BF460" s="306"/>
      <c r="BG460" s="306"/>
      <c r="BH460" s="306"/>
      <c r="BI460" s="306"/>
      <c r="BJ460" s="306"/>
      <c r="BK460" s="306"/>
      <c r="BL460" s="306"/>
      <c r="BM460" s="306"/>
      <c r="BN460" s="306"/>
      <c r="BO460" s="306"/>
      <c r="BP460" s="306"/>
      <c r="BQ460" s="306"/>
      <c r="BR460" s="306"/>
      <c r="BS460" s="306"/>
      <c r="BT460" s="306"/>
      <c r="BU460" s="306"/>
      <c r="BV460" s="306"/>
      <c r="BW460" s="306"/>
      <c r="BX460" s="306"/>
      <c r="BY460" s="306"/>
      <c r="BZ460" s="306"/>
      <c r="CA460" s="306"/>
      <c r="CB460" s="306"/>
      <c r="CC460" s="306"/>
      <c r="CD460" s="306"/>
      <c r="CE460" s="306"/>
      <c r="CF460" s="306"/>
      <c r="CG460" s="306"/>
      <c r="CH460" s="306"/>
      <c r="CI460" s="306"/>
      <c r="CJ460" s="306"/>
      <c r="CK460" s="306"/>
      <c r="CL460" s="306"/>
      <c r="CM460" s="306"/>
      <c r="CN460" s="306"/>
      <c r="CO460" s="306"/>
      <c r="CP460" s="306"/>
      <c r="CQ460" s="306"/>
      <c r="CR460" s="306"/>
      <c r="CS460" s="306"/>
      <c r="CT460" s="306"/>
      <c r="CU460" s="306"/>
      <c r="CV460" s="306"/>
      <c r="CW460" s="306"/>
      <c r="CX460" s="306"/>
      <c r="CY460" s="306"/>
      <c r="CZ460" s="306"/>
      <c r="DA460" s="306"/>
      <c r="DB460" s="306"/>
      <c r="DC460" s="306"/>
      <c r="DD460" s="306"/>
      <c r="DE460" s="306"/>
      <c r="DF460" s="306"/>
      <c r="DG460" s="306"/>
      <c r="DH460" s="306"/>
      <c r="DI460" s="306"/>
      <c r="DJ460" s="306"/>
      <c r="DK460" s="306"/>
      <c r="DL460" s="306"/>
      <c r="DM460" s="306"/>
      <c r="DN460" s="306"/>
      <c r="DO460" s="306"/>
      <c r="DP460" s="306"/>
      <c r="DQ460" s="306"/>
      <c r="DR460" s="306"/>
      <c r="DS460" s="306"/>
      <c r="DT460" s="306"/>
      <c r="DU460" s="306"/>
      <c r="DV460" s="306"/>
      <c r="DW460" s="306"/>
      <c r="DX460" s="306"/>
      <c r="DY460" s="306"/>
      <c r="DZ460" s="306"/>
      <c r="EA460" s="306"/>
      <c r="EB460" s="306"/>
      <c r="EC460" s="306"/>
      <c r="ED460" s="306"/>
      <c r="EE460" s="306"/>
      <c r="EF460" s="306"/>
      <c r="EG460" s="306"/>
      <c r="EH460" s="306"/>
      <c r="EI460" s="306"/>
      <c r="EJ460" s="306"/>
      <c r="EK460" s="306"/>
      <c r="EL460" s="306"/>
      <c r="EM460" s="306"/>
      <c r="EN460" s="306"/>
      <c r="EO460" s="306"/>
      <c r="EP460" s="306"/>
      <c r="EQ460" s="306"/>
      <c r="ER460" s="306"/>
      <c r="ES460" s="306"/>
      <c r="ET460" s="306"/>
      <c r="EU460" s="306"/>
      <c r="EV460" s="306"/>
      <c r="EW460" s="306"/>
      <c r="EX460" s="306"/>
      <c r="EY460" s="306"/>
      <c r="EZ460" s="306"/>
      <c r="FA460" s="306"/>
      <c r="FB460" s="306"/>
      <c r="FC460" s="306"/>
      <c r="FD460" s="306"/>
      <c r="FE460" s="306"/>
      <c r="FF460" s="306"/>
      <c r="FG460" s="306"/>
      <c r="FH460" s="306"/>
      <c r="FI460" s="306"/>
      <c r="FJ460" s="306"/>
      <c r="FK460" s="306"/>
      <c r="FL460" s="306"/>
      <c r="FM460" s="306"/>
      <c r="FN460" s="306"/>
      <c r="FO460" s="306"/>
      <c r="FP460" s="306"/>
      <c r="FQ460" s="306"/>
      <c r="FR460" s="306"/>
      <c r="FS460" s="306"/>
      <c r="FT460" s="306"/>
      <c r="FU460" s="306"/>
      <c r="FV460" s="306"/>
      <c r="FW460" s="306"/>
      <c r="FX460" s="306"/>
      <c r="FY460" s="306"/>
      <c r="FZ460" s="306"/>
      <c r="GA460" s="306"/>
      <c r="GB460" s="306"/>
      <c r="GC460" s="306"/>
      <c r="GD460" s="306"/>
      <c r="GE460" s="306"/>
      <c r="GF460" s="306"/>
      <c r="GG460" s="306"/>
      <c r="GH460" s="306"/>
      <c r="GI460" s="306"/>
      <c r="GJ460" s="306"/>
      <c r="GK460" s="306"/>
      <c r="GL460" s="306"/>
      <c r="GM460" s="306"/>
      <c r="GN460" s="306"/>
      <c r="GO460" s="306"/>
      <c r="GP460" s="306"/>
      <c r="GQ460" s="306"/>
      <c r="GR460" s="306"/>
      <c r="GS460" s="306"/>
      <c r="GT460" s="306"/>
      <c r="GU460" s="306"/>
      <c r="GV460" s="306"/>
      <c r="GW460" s="306"/>
      <c r="GX460" s="306"/>
      <c r="GY460" s="306"/>
      <c r="GZ460" s="306"/>
      <c r="HA460" s="306"/>
      <c r="HB460" s="306"/>
      <c r="HC460" s="306"/>
      <c r="HD460" s="306"/>
      <c r="HE460" s="306"/>
      <c r="HF460" s="306"/>
      <c r="HG460" s="306"/>
      <c r="HH460" s="306"/>
      <c r="HI460" s="306"/>
      <c r="HJ460" s="306"/>
      <c r="HK460" s="306"/>
      <c r="HL460" s="306"/>
      <c r="HM460" s="306"/>
      <c r="HN460" s="306"/>
      <c r="HO460" s="306"/>
      <c r="HP460" s="306"/>
      <c r="HQ460" s="306"/>
      <c r="HR460" s="306"/>
      <c r="HS460" s="306"/>
      <c r="HT460" s="306"/>
      <c r="HU460" s="306"/>
      <c r="HV460" s="306"/>
      <c r="HW460" s="306"/>
      <c r="HX460" s="306"/>
      <c r="HY460" s="306"/>
      <c r="HZ460" s="306"/>
      <c r="IA460" s="306"/>
      <c r="IB460" s="306"/>
      <c r="IC460" s="306"/>
      <c r="ID460" s="306"/>
      <c r="IE460" s="306"/>
      <c r="IF460" s="306"/>
      <c r="IG460" s="306"/>
      <c r="IH460" s="306"/>
    </row>
    <row r="461" spans="1:242" s="219" customFormat="1" ht="15" customHeight="1" x14ac:dyDescent="0.3">
      <c r="A461" s="174">
        <v>8.08</v>
      </c>
      <c r="B461" s="231"/>
      <c r="C461" s="232" t="e">
        <f>VLOOKUP(BD.PD8[[#This Row],[Pos]],[18]!PPto[#Data],3,FALSE)</f>
        <v>#REF!</v>
      </c>
      <c r="D461" s="174" t="s">
        <v>23</v>
      </c>
      <c r="E461" s="305" t="str">
        <f>IF(BD.PD8[[#This Row],[.]]="*",VLOOKUP(BD.PD8[[#This Row],[Pos]],[18]Presupuesto!A:H,7,FALSE),"")</f>
        <v/>
      </c>
      <c r="F461" s="234" t="s">
        <v>726</v>
      </c>
      <c r="G461" s="174"/>
      <c r="H461" s="174"/>
      <c r="I461" s="174" t="s">
        <v>1326</v>
      </c>
      <c r="J461" s="382">
        <v>3</v>
      </c>
      <c r="K461" s="511" t="s">
        <v>260</v>
      </c>
      <c r="L461" s="383">
        <f>IF(BD.PD8[[#This Row],[Mon]]="DOP",1,HLOOKUP(BD.PD8[[#This Row],[Mon]],Data!$J$1:$K$2,2,FALSE))</f>
        <v>1</v>
      </c>
      <c r="M461" s="384">
        <v>84320.22</v>
      </c>
      <c r="N461" s="243">
        <f>BD.PD8[[#This Row],[Cant.]]*BD.PD8[[#This Row],[ Tasa ]]*BD.PD8[[#This Row],[ Precio Und.]]</f>
        <v>252960.66</v>
      </c>
      <c r="O461" s="386">
        <v>0</v>
      </c>
      <c r="P461" s="243">
        <f>IF(BD.PD8[[#This Row],[Liquid. '[%']]]&lt;&gt;0,(BD.PD8[[#This Row],[Valor Neto '[DOP']]]*BD.PD8[[#This Row],[Liquid. '[%']]])+BD.PD8[[#This Row],[Valor Neto '[DOP']]],BD.PD8[[#This Row],[Valor Neto '[DOP']]])</f>
        <v>252960.66</v>
      </c>
      <c r="Q461" s="243">
        <f>BD.PD8[[#This Row],[Ppto. Orden Interna '[DOP']]]/HLOOKUP("USD",Data!$J$1:$K$2,2,FALSE)</f>
        <v>3891.7024615384616</v>
      </c>
      <c r="R461" s="381" t="s">
        <v>1355</v>
      </c>
      <c r="S461" s="387"/>
      <c r="T461" s="387"/>
      <c r="U461" s="492" t="s">
        <v>542</v>
      </c>
      <c r="V461" s="493">
        <v>801673</v>
      </c>
      <c r="W461" s="494" t="s">
        <v>710</v>
      </c>
      <c r="X461" s="495">
        <v>14</v>
      </c>
      <c r="Y461" s="388">
        <v>0.5</v>
      </c>
      <c r="Z461" s="243">
        <f>BD.PD8[[#This Row],[Av.P1 '[%']]]*BD.PD8[[#This Row],[Ppto. Orden Interna '[DOP']]]</f>
        <v>126480.33</v>
      </c>
      <c r="AA461" s="495">
        <v>16</v>
      </c>
      <c r="AB461" s="388">
        <v>0.5</v>
      </c>
      <c r="AC461" s="243">
        <f>BD.PD8[[#This Row],[Av.P2 '[%']]]*BD.PD8[[#This Row],[Ppto. Orden Interna '[DOP']]]</f>
        <v>126480.33</v>
      </c>
      <c r="AD461" s="249"/>
      <c r="AE461" s="389"/>
      <c r="AF461" s="243">
        <f>BD.PD8[[#This Row],[Av.P3 '[%']]]*BD.PD8[[#This Row],[Ppto. Orden Interna '[DOP']]]</f>
        <v>0</v>
      </c>
      <c r="AG461" s="243"/>
      <c r="AH461" s="243"/>
      <c r="AI461" s="243"/>
      <c r="AJ461" s="243"/>
      <c r="AK461" s="243"/>
      <c r="AL461" s="243"/>
      <c r="AM461" s="496">
        <f>BD.PD8[[#This Row],[Pago 3]]+BD.PD8[[#This Row],[Pago 2]]+BD.PD8[[#This Row],[Pago 1]]</f>
        <v>252960.66</v>
      </c>
      <c r="AN461" s="308" t="s">
        <v>244</v>
      </c>
      <c r="AO461" s="308" t="s">
        <v>245</v>
      </c>
      <c r="AP461" s="308" t="s">
        <v>246</v>
      </c>
      <c r="AQ461" s="308" t="s">
        <v>247</v>
      </c>
      <c r="AR461" s="308">
        <v>594</v>
      </c>
      <c r="AS461" s="308" t="s">
        <v>248</v>
      </c>
      <c r="AT461" s="249" t="s">
        <v>1356</v>
      </c>
      <c r="AU461" s="306"/>
      <c r="AV461" s="306"/>
      <c r="AW461" s="306"/>
      <c r="AX461" s="306"/>
      <c r="AY461" s="306"/>
      <c r="AZ461" s="306"/>
      <c r="BA461" s="306"/>
      <c r="BB461" s="306"/>
      <c r="BC461" s="306"/>
      <c r="BD461" s="306"/>
      <c r="BE461" s="306"/>
      <c r="BF461" s="306"/>
      <c r="BG461" s="306"/>
      <c r="BH461" s="306"/>
      <c r="BI461" s="306"/>
      <c r="BJ461" s="306"/>
      <c r="BK461" s="306"/>
      <c r="BL461" s="306"/>
      <c r="BM461" s="306"/>
      <c r="BN461" s="306"/>
      <c r="BO461" s="306"/>
      <c r="BP461" s="306"/>
      <c r="BQ461" s="306"/>
      <c r="BR461" s="306"/>
      <c r="BS461" s="306"/>
      <c r="BT461" s="306"/>
      <c r="BU461" s="306"/>
      <c r="BV461" s="306"/>
      <c r="BW461" s="306"/>
      <c r="BX461" s="306"/>
      <c r="BY461" s="306"/>
      <c r="BZ461" s="306"/>
      <c r="CA461" s="306"/>
      <c r="CB461" s="306"/>
      <c r="CC461" s="306"/>
      <c r="CD461" s="306"/>
      <c r="CE461" s="306"/>
      <c r="CF461" s="306"/>
      <c r="CG461" s="306"/>
      <c r="CH461" s="306"/>
      <c r="CI461" s="306"/>
      <c r="CJ461" s="306"/>
      <c r="CK461" s="306"/>
      <c r="CL461" s="306"/>
      <c r="CM461" s="306"/>
      <c r="CN461" s="306"/>
      <c r="CO461" s="306"/>
      <c r="CP461" s="306"/>
      <c r="CQ461" s="306"/>
      <c r="CR461" s="306"/>
      <c r="CS461" s="306"/>
      <c r="CT461" s="306"/>
      <c r="CU461" s="306"/>
      <c r="CV461" s="306"/>
      <c r="CW461" s="306"/>
      <c r="CX461" s="306"/>
      <c r="CY461" s="306"/>
      <c r="CZ461" s="306"/>
      <c r="DA461" s="306"/>
      <c r="DB461" s="306"/>
      <c r="DC461" s="306"/>
      <c r="DD461" s="306"/>
      <c r="DE461" s="306"/>
      <c r="DF461" s="306"/>
      <c r="DG461" s="306"/>
      <c r="DH461" s="306"/>
      <c r="DI461" s="306"/>
      <c r="DJ461" s="306"/>
      <c r="DK461" s="306"/>
      <c r="DL461" s="306"/>
      <c r="DM461" s="306"/>
      <c r="DN461" s="306"/>
      <c r="DO461" s="306"/>
      <c r="DP461" s="306"/>
      <c r="DQ461" s="306"/>
      <c r="DR461" s="306"/>
      <c r="DS461" s="306"/>
      <c r="DT461" s="306"/>
      <c r="DU461" s="306"/>
      <c r="DV461" s="306"/>
      <c r="DW461" s="306"/>
      <c r="DX461" s="306"/>
      <c r="DY461" s="306"/>
      <c r="DZ461" s="306"/>
      <c r="EA461" s="306"/>
      <c r="EB461" s="306"/>
      <c r="EC461" s="306"/>
      <c r="ED461" s="306"/>
      <c r="EE461" s="306"/>
      <c r="EF461" s="306"/>
      <c r="EG461" s="306"/>
      <c r="EH461" s="306"/>
      <c r="EI461" s="306"/>
      <c r="EJ461" s="306"/>
      <c r="EK461" s="306"/>
      <c r="EL461" s="306"/>
      <c r="EM461" s="306"/>
      <c r="EN461" s="306"/>
      <c r="EO461" s="306"/>
      <c r="EP461" s="306"/>
      <c r="EQ461" s="306"/>
      <c r="ER461" s="306"/>
      <c r="ES461" s="306"/>
      <c r="ET461" s="306"/>
      <c r="EU461" s="306"/>
      <c r="EV461" s="306"/>
      <c r="EW461" s="306"/>
      <c r="EX461" s="306"/>
      <c r="EY461" s="306"/>
      <c r="EZ461" s="306"/>
      <c r="FA461" s="306"/>
      <c r="FB461" s="306"/>
      <c r="FC461" s="306"/>
      <c r="FD461" s="306"/>
      <c r="FE461" s="306"/>
      <c r="FF461" s="306"/>
      <c r="FG461" s="306"/>
      <c r="FH461" s="306"/>
      <c r="FI461" s="306"/>
      <c r="FJ461" s="306"/>
      <c r="FK461" s="306"/>
      <c r="FL461" s="306"/>
      <c r="FM461" s="306"/>
      <c r="FN461" s="306"/>
      <c r="FO461" s="306"/>
      <c r="FP461" s="306"/>
      <c r="FQ461" s="306"/>
      <c r="FR461" s="306"/>
      <c r="FS461" s="306"/>
      <c r="FT461" s="306"/>
      <c r="FU461" s="306"/>
      <c r="FV461" s="306"/>
      <c r="FW461" s="306"/>
      <c r="FX461" s="306"/>
      <c r="FY461" s="306"/>
      <c r="FZ461" s="306"/>
      <c r="GA461" s="306"/>
      <c r="GB461" s="306"/>
      <c r="GC461" s="306"/>
      <c r="GD461" s="306"/>
      <c r="GE461" s="306"/>
      <c r="GF461" s="306"/>
      <c r="GG461" s="306"/>
      <c r="GH461" s="306"/>
      <c r="GI461" s="306"/>
      <c r="GJ461" s="306"/>
      <c r="GK461" s="306"/>
      <c r="GL461" s="306"/>
      <c r="GM461" s="306"/>
      <c r="GN461" s="306"/>
      <c r="GO461" s="306"/>
      <c r="GP461" s="306"/>
      <c r="GQ461" s="306"/>
      <c r="GR461" s="306"/>
      <c r="GS461" s="306"/>
      <c r="GT461" s="306"/>
      <c r="GU461" s="306"/>
      <c r="GV461" s="306"/>
      <c r="GW461" s="306"/>
      <c r="GX461" s="306"/>
      <c r="GY461" s="306"/>
      <c r="GZ461" s="306"/>
      <c r="HA461" s="306"/>
      <c r="HB461" s="306"/>
      <c r="HC461" s="306"/>
      <c r="HD461" s="306"/>
      <c r="HE461" s="306"/>
      <c r="HF461" s="306"/>
      <c r="HG461" s="306"/>
      <c r="HH461" s="306"/>
      <c r="HI461" s="306"/>
      <c r="HJ461" s="306"/>
      <c r="HK461" s="306"/>
      <c r="HL461" s="306"/>
      <c r="HM461" s="306"/>
      <c r="HN461" s="306"/>
      <c r="HO461" s="306"/>
      <c r="HP461" s="306"/>
      <c r="HQ461" s="306"/>
      <c r="HR461" s="306"/>
      <c r="HS461" s="306"/>
      <c r="HT461" s="306"/>
      <c r="HU461" s="306"/>
      <c r="HV461" s="306"/>
      <c r="HW461" s="306"/>
      <c r="HX461" s="306"/>
      <c r="HY461" s="306"/>
      <c r="HZ461" s="306"/>
      <c r="IA461" s="306"/>
      <c r="IB461" s="306"/>
      <c r="IC461" s="306"/>
      <c r="ID461" s="306"/>
      <c r="IE461" s="306"/>
      <c r="IF461" s="306"/>
      <c r="IG461" s="306"/>
      <c r="IH461" s="306"/>
    </row>
    <row r="462" spans="1:242" s="219" customFormat="1" ht="15" customHeight="1" x14ac:dyDescent="0.3">
      <c r="A462" s="174">
        <v>8.08</v>
      </c>
      <c r="B462" s="231"/>
      <c r="C462" s="232" t="e">
        <f>VLOOKUP(BD.PD8[[#This Row],[Pos]],[18]!PPto[#Data],3,FALSE)</f>
        <v>#REF!</v>
      </c>
      <c r="D462" s="174" t="s">
        <v>23</v>
      </c>
      <c r="E462" s="305" t="str">
        <f>IF(BD.PD8[[#This Row],[.]]="*",VLOOKUP(BD.PD8[[#This Row],[Pos]],[18]Presupuesto!A:H,7,FALSE),"")</f>
        <v/>
      </c>
      <c r="F462" s="234" t="s">
        <v>727</v>
      </c>
      <c r="G462" s="174"/>
      <c r="H462" s="174"/>
      <c r="I462" s="174" t="s">
        <v>1326</v>
      </c>
      <c r="J462" s="382">
        <v>2</v>
      </c>
      <c r="K462" s="511" t="s">
        <v>260</v>
      </c>
      <c r="L462" s="383">
        <f>IF(BD.PD8[[#This Row],[Mon]]="DOP",1,HLOOKUP(BD.PD8[[#This Row],[Mon]],Data!$J$1:$K$2,2,FALSE))</f>
        <v>1</v>
      </c>
      <c r="M462" s="384">
        <v>156675</v>
      </c>
      <c r="N462" s="243">
        <f>BD.PD8[[#This Row],[Cant.]]*BD.PD8[[#This Row],[ Tasa ]]*BD.PD8[[#This Row],[ Precio Und.]]</f>
        <v>313350</v>
      </c>
      <c r="O462" s="386">
        <v>0</v>
      </c>
      <c r="P462" s="243">
        <f>IF(BD.PD8[[#This Row],[Liquid. '[%']]]&lt;&gt;0,(BD.PD8[[#This Row],[Valor Neto '[DOP']]]*BD.PD8[[#This Row],[Liquid. '[%']]])+BD.PD8[[#This Row],[Valor Neto '[DOP']]],BD.PD8[[#This Row],[Valor Neto '[DOP']]])</f>
        <v>313350</v>
      </c>
      <c r="Q462" s="243">
        <f>BD.PD8[[#This Row],[Ppto. Orden Interna '[DOP']]]/HLOOKUP("USD",Data!$J$1:$K$2,2,FALSE)</f>
        <v>4820.7692307692305</v>
      </c>
      <c r="R462" s="381" t="s">
        <v>1355</v>
      </c>
      <c r="S462" s="387"/>
      <c r="T462" s="387"/>
      <c r="U462" s="492" t="s">
        <v>542</v>
      </c>
      <c r="V462" s="493">
        <v>801673</v>
      </c>
      <c r="W462" s="494" t="s">
        <v>710</v>
      </c>
      <c r="X462" s="495">
        <v>14</v>
      </c>
      <c r="Y462" s="388">
        <v>0.5</v>
      </c>
      <c r="Z462" s="243">
        <f>BD.PD8[[#This Row],[Av.P1 '[%']]]*BD.PD8[[#This Row],[Ppto. Orden Interna '[DOP']]]</f>
        <v>156675</v>
      </c>
      <c r="AA462" s="495">
        <v>16</v>
      </c>
      <c r="AB462" s="388">
        <v>0.5</v>
      </c>
      <c r="AC462" s="243">
        <f>BD.PD8[[#This Row],[Av.P2 '[%']]]*BD.PD8[[#This Row],[Ppto. Orden Interna '[DOP']]]</f>
        <v>156675</v>
      </c>
      <c r="AD462" s="249"/>
      <c r="AE462" s="389"/>
      <c r="AF462" s="243">
        <f>BD.PD8[[#This Row],[Av.P3 '[%']]]*BD.PD8[[#This Row],[Ppto. Orden Interna '[DOP']]]</f>
        <v>0</v>
      </c>
      <c r="AG462" s="243"/>
      <c r="AH462" s="243"/>
      <c r="AI462" s="243"/>
      <c r="AJ462" s="243"/>
      <c r="AK462" s="243"/>
      <c r="AL462" s="243"/>
      <c r="AM462" s="496">
        <f>BD.PD8[[#This Row],[Pago 3]]+BD.PD8[[#This Row],[Pago 2]]+BD.PD8[[#This Row],[Pago 1]]</f>
        <v>313350</v>
      </c>
      <c r="AN462" s="308" t="s">
        <v>244</v>
      </c>
      <c r="AO462" s="308" t="s">
        <v>245</v>
      </c>
      <c r="AP462" s="308" t="s">
        <v>246</v>
      </c>
      <c r="AQ462" s="308" t="s">
        <v>247</v>
      </c>
      <c r="AR462" s="308">
        <v>594</v>
      </c>
      <c r="AS462" s="308" t="s">
        <v>248</v>
      </c>
      <c r="AT462" s="249" t="s">
        <v>1356</v>
      </c>
      <c r="AU462" s="306"/>
      <c r="AV462" s="306"/>
      <c r="AW462" s="306"/>
      <c r="AX462" s="306"/>
      <c r="AY462" s="306"/>
      <c r="AZ462" s="306"/>
      <c r="BA462" s="306"/>
      <c r="BB462" s="306"/>
      <c r="BC462" s="306"/>
      <c r="BD462" s="306"/>
      <c r="BE462" s="306"/>
      <c r="BF462" s="306"/>
      <c r="BG462" s="306"/>
      <c r="BH462" s="306"/>
      <c r="BI462" s="306"/>
      <c r="BJ462" s="306"/>
      <c r="BK462" s="306"/>
      <c r="BL462" s="306"/>
      <c r="BM462" s="306"/>
      <c r="BN462" s="306"/>
      <c r="BO462" s="306"/>
      <c r="BP462" s="306"/>
      <c r="BQ462" s="306"/>
      <c r="BR462" s="306"/>
      <c r="BS462" s="306"/>
      <c r="BT462" s="306"/>
      <c r="BU462" s="306"/>
      <c r="BV462" s="306"/>
      <c r="BW462" s="306"/>
      <c r="BX462" s="306"/>
      <c r="BY462" s="306"/>
      <c r="BZ462" s="306"/>
      <c r="CA462" s="306"/>
      <c r="CB462" s="306"/>
      <c r="CC462" s="306"/>
      <c r="CD462" s="306"/>
      <c r="CE462" s="306"/>
      <c r="CF462" s="306"/>
      <c r="CG462" s="306"/>
      <c r="CH462" s="306"/>
      <c r="CI462" s="306"/>
      <c r="CJ462" s="306"/>
      <c r="CK462" s="306"/>
      <c r="CL462" s="306"/>
      <c r="CM462" s="306"/>
      <c r="CN462" s="306"/>
      <c r="CO462" s="306"/>
      <c r="CP462" s="306"/>
      <c r="CQ462" s="306"/>
      <c r="CR462" s="306"/>
      <c r="CS462" s="306"/>
      <c r="CT462" s="306"/>
      <c r="CU462" s="306"/>
      <c r="CV462" s="306"/>
      <c r="CW462" s="306"/>
      <c r="CX462" s="306"/>
      <c r="CY462" s="306"/>
      <c r="CZ462" s="306"/>
      <c r="DA462" s="306"/>
      <c r="DB462" s="306"/>
      <c r="DC462" s="306"/>
      <c r="DD462" s="306"/>
      <c r="DE462" s="306"/>
      <c r="DF462" s="306"/>
      <c r="DG462" s="306"/>
      <c r="DH462" s="306"/>
      <c r="DI462" s="306"/>
      <c r="DJ462" s="306"/>
      <c r="DK462" s="306"/>
      <c r="DL462" s="306"/>
      <c r="DM462" s="306"/>
      <c r="DN462" s="306"/>
      <c r="DO462" s="306"/>
      <c r="DP462" s="306"/>
      <c r="DQ462" s="306"/>
      <c r="DR462" s="306"/>
      <c r="DS462" s="306"/>
      <c r="DT462" s="306"/>
      <c r="DU462" s="306"/>
      <c r="DV462" s="306"/>
      <c r="DW462" s="306"/>
      <c r="DX462" s="306"/>
      <c r="DY462" s="306"/>
      <c r="DZ462" s="306"/>
      <c r="EA462" s="306"/>
      <c r="EB462" s="306"/>
      <c r="EC462" s="306"/>
      <c r="ED462" s="306"/>
      <c r="EE462" s="306"/>
      <c r="EF462" s="306"/>
      <c r="EG462" s="306"/>
      <c r="EH462" s="306"/>
      <c r="EI462" s="306"/>
      <c r="EJ462" s="306"/>
      <c r="EK462" s="306"/>
      <c r="EL462" s="306"/>
      <c r="EM462" s="306"/>
      <c r="EN462" s="306"/>
      <c r="EO462" s="306"/>
      <c r="EP462" s="306"/>
      <c r="EQ462" s="306"/>
      <c r="ER462" s="306"/>
      <c r="ES462" s="306"/>
      <c r="ET462" s="306"/>
      <c r="EU462" s="306"/>
      <c r="EV462" s="306"/>
      <c r="EW462" s="306"/>
      <c r="EX462" s="306"/>
      <c r="EY462" s="306"/>
      <c r="EZ462" s="306"/>
      <c r="FA462" s="306"/>
      <c r="FB462" s="306"/>
      <c r="FC462" s="306"/>
      <c r="FD462" s="306"/>
      <c r="FE462" s="306"/>
      <c r="FF462" s="306"/>
      <c r="FG462" s="306"/>
      <c r="FH462" s="306"/>
      <c r="FI462" s="306"/>
      <c r="FJ462" s="306"/>
      <c r="FK462" s="306"/>
      <c r="FL462" s="306"/>
      <c r="FM462" s="306"/>
      <c r="FN462" s="306"/>
      <c r="FO462" s="306"/>
      <c r="FP462" s="306"/>
      <c r="FQ462" s="306"/>
      <c r="FR462" s="306"/>
      <c r="FS462" s="306"/>
      <c r="FT462" s="306"/>
      <c r="FU462" s="306"/>
      <c r="FV462" s="306"/>
      <c r="FW462" s="306"/>
      <c r="FX462" s="306"/>
      <c r="FY462" s="306"/>
      <c r="FZ462" s="306"/>
      <c r="GA462" s="306"/>
      <c r="GB462" s="306"/>
      <c r="GC462" s="306"/>
      <c r="GD462" s="306"/>
      <c r="GE462" s="306"/>
      <c r="GF462" s="306"/>
      <c r="GG462" s="306"/>
      <c r="GH462" s="306"/>
      <c r="GI462" s="306"/>
      <c r="GJ462" s="306"/>
      <c r="GK462" s="306"/>
      <c r="GL462" s="306"/>
      <c r="GM462" s="306"/>
      <c r="GN462" s="306"/>
      <c r="GO462" s="306"/>
      <c r="GP462" s="306"/>
      <c r="GQ462" s="306"/>
      <c r="GR462" s="306"/>
      <c r="GS462" s="306"/>
      <c r="GT462" s="306"/>
      <c r="GU462" s="306"/>
      <c r="GV462" s="306"/>
      <c r="GW462" s="306"/>
      <c r="GX462" s="306"/>
      <c r="GY462" s="306"/>
      <c r="GZ462" s="306"/>
      <c r="HA462" s="306"/>
      <c r="HB462" s="306"/>
      <c r="HC462" s="306"/>
      <c r="HD462" s="306"/>
      <c r="HE462" s="306"/>
      <c r="HF462" s="306"/>
      <c r="HG462" s="306"/>
      <c r="HH462" s="306"/>
      <c r="HI462" s="306"/>
      <c r="HJ462" s="306"/>
      <c r="HK462" s="306"/>
      <c r="HL462" s="306"/>
      <c r="HM462" s="306"/>
      <c r="HN462" s="306"/>
      <c r="HO462" s="306"/>
      <c r="HP462" s="306"/>
      <c r="HQ462" s="306"/>
      <c r="HR462" s="306"/>
      <c r="HS462" s="306"/>
      <c r="HT462" s="306"/>
      <c r="HU462" s="306"/>
      <c r="HV462" s="306"/>
      <c r="HW462" s="306"/>
      <c r="HX462" s="306"/>
      <c r="HY462" s="306"/>
      <c r="HZ462" s="306"/>
      <c r="IA462" s="306"/>
      <c r="IB462" s="306"/>
      <c r="IC462" s="306"/>
      <c r="ID462" s="306"/>
      <c r="IE462" s="306"/>
      <c r="IF462" s="306"/>
      <c r="IG462" s="306"/>
      <c r="IH462" s="306"/>
    </row>
    <row r="463" spans="1:242" s="219" customFormat="1" ht="15" customHeight="1" x14ac:dyDescent="0.3">
      <c r="A463" s="174">
        <v>8.08</v>
      </c>
      <c r="B463" s="231"/>
      <c r="C463" s="232" t="e">
        <f>VLOOKUP(BD.PD8[[#This Row],[Pos]],[18]!PPto[#Data],3,FALSE)</f>
        <v>#REF!</v>
      </c>
      <c r="D463" s="174" t="s">
        <v>23</v>
      </c>
      <c r="E463" s="305" t="str">
        <f>IF(BD.PD8[[#This Row],[.]]="*",VLOOKUP(BD.PD8[[#This Row],[Pos]],[18]Presupuesto!A:H,7,FALSE),"")</f>
        <v/>
      </c>
      <c r="F463" s="234" t="s">
        <v>728</v>
      </c>
      <c r="G463" s="174"/>
      <c r="H463" s="174"/>
      <c r="I463" s="174" t="s">
        <v>1326</v>
      </c>
      <c r="J463" s="382">
        <v>1</v>
      </c>
      <c r="K463" s="511" t="s">
        <v>260</v>
      </c>
      <c r="L463" s="383">
        <f>IF(BD.PD8[[#This Row],[Mon]]="DOP",1,HLOOKUP(BD.PD8[[#This Row],[Mon]],Data!$J$1:$K$2,2,FALSE))</f>
        <v>1</v>
      </c>
      <c r="M463" s="384">
        <v>100000</v>
      </c>
      <c r="N463" s="243">
        <f>BD.PD8[[#This Row],[Cant.]]*BD.PD8[[#This Row],[ Tasa ]]*BD.PD8[[#This Row],[ Precio Und.]]</f>
        <v>100000</v>
      </c>
      <c r="O463" s="386">
        <v>0</v>
      </c>
      <c r="P463" s="243">
        <f>IF(BD.PD8[[#This Row],[Liquid. '[%']]]&lt;&gt;0,(BD.PD8[[#This Row],[Valor Neto '[DOP']]]*BD.PD8[[#This Row],[Liquid. '[%']]])+BD.PD8[[#This Row],[Valor Neto '[DOP']]],BD.PD8[[#This Row],[Valor Neto '[DOP']]])</f>
        <v>100000</v>
      </c>
      <c r="Q463" s="243">
        <f>BD.PD8[[#This Row],[Ppto. Orden Interna '[DOP']]]/HLOOKUP("USD",Data!$J$1:$K$2,2,FALSE)</f>
        <v>1538.4615384615386</v>
      </c>
      <c r="R463" s="381" t="s">
        <v>1355</v>
      </c>
      <c r="S463" s="387"/>
      <c r="T463" s="387"/>
      <c r="U463" s="492" t="s">
        <v>542</v>
      </c>
      <c r="V463" s="493">
        <v>801673</v>
      </c>
      <c r="W463" s="494" t="s">
        <v>710</v>
      </c>
      <c r="X463" s="495">
        <v>14</v>
      </c>
      <c r="Y463" s="388">
        <v>0.5</v>
      </c>
      <c r="Z463" s="243">
        <f>BD.PD8[[#This Row],[Av.P1 '[%']]]*BD.PD8[[#This Row],[Ppto. Orden Interna '[DOP']]]</f>
        <v>50000</v>
      </c>
      <c r="AA463" s="495">
        <v>16</v>
      </c>
      <c r="AB463" s="388">
        <v>0.5</v>
      </c>
      <c r="AC463" s="243">
        <f>BD.PD8[[#This Row],[Av.P2 '[%']]]*BD.PD8[[#This Row],[Ppto. Orden Interna '[DOP']]]</f>
        <v>50000</v>
      </c>
      <c r="AD463" s="249"/>
      <c r="AE463" s="389"/>
      <c r="AF463" s="243">
        <f>BD.PD8[[#This Row],[Av.P3 '[%']]]*BD.PD8[[#This Row],[Ppto. Orden Interna '[DOP']]]</f>
        <v>0</v>
      </c>
      <c r="AG463" s="243"/>
      <c r="AH463" s="243"/>
      <c r="AI463" s="243"/>
      <c r="AJ463" s="243"/>
      <c r="AK463" s="243"/>
      <c r="AL463" s="243"/>
      <c r="AM463" s="496">
        <f>BD.PD8[[#This Row],[Pago 3]]+BD.PD8[[#This Row],[Pago 2]]+BD.PD8[[#This Row],[Pago 1]]</f>
        <v>100000</v>
      </c>
      <c r="AN463" s="308" t="s">
        <v>244</v>
      </c>
      <c r="AO463" s="308" t="s">
        <v>245</v>
      </c>
      <c r="AP463" s="308" t="s">
        <v>246</v>
      </c>
      <c r="AQ463" s="308" t="s">
        <v>247</v>
      </c>
      <c r="AR463" s="308">
        <v>594</v>
      </c>
      <c r="AS463" s="308" t="s">
        <v>248</v>
      </c>
      <c r="AT463" s="249" t="s">
        <v>1356</v>
      </c>
      <c r="AU463" s="306"/>
      <c r="AV463" s="306"/>
      <c r="AW463" s="306"/>
      <c r="AX463" s="306"/>
      <c r="AY463" s="306"/>
      <c r="AZ463" s="306"/>
      <c r="BA463" s="306"/>
      <c r="BB463" s="306"/>
      <c r="BC463" s="306"/>
      <c r="BD463" s="306"/>
      <c r="BE463" s="306"/>
      <c r="BF463" s="306"/>
      <c r="BG463" s="306"/>
      <c r="BH463" s="306"/>
      <c r="BI463" s="306"/>
      <c r="BJ463" s="306"/>
      <c r="BK463" s="306"/>
      <c r="BL463" s="306"/>
      <c r="BM463" s="306"/>
      <c r="BN463" s="306"/>
      <c r="BO463" s="306"/>
      <c r="BP463" s="306"/>
      <c r="BQ463" s="306"/>
      <c r="BR463" s="306"/>
      <c r="BS463" s="306"/>
      <c r="BT463" s="306"/>
      <c r="BU463" s="306"/>
      <c r="BV463" s="306"/>
      <c r="BW463" s="306"/>
      <c r="BX463" s="306"/>
      <c r="BY463" s="306"/>
      <c r="BZ463" s="306"/>
      <c r="CA463" s="306"/>
      <c r="CB463" s="306"/>
      <c r="CC463" s="306"/>
      <c r="CD463" s="306"/>
      <c r="CE463" s="306"/>
      <c r="CF463" s="306"/>
      <c r="CG463" s="306"/>
      <c r="CH463" s="306"/>
      <c r="CI463" s="306"/>
      <c r="CJ463" s="306"/>
      <c r="CK463" s="306"/>
      <c r="CL463" s="306"/>
      <c r="CM463" s="306"/>
      <c r="CN463" s="306"/>
      <c r="CO463" s="306"/>
      <c r="CP463" s="306"/>
      <c r="CQ463" s="306"/>
      <c r="CR463" s="306"/>
      <c r="CS463" s="306"/>
      <c r="CT463" s="306"/>
      <c r="CU463" s="306"/>
      <c r="CV463" s="306"/>
      <c r="CW463" s="306"/>
      <c r="CX463" s="306"/>
      <c r="CY463" s="306"/>
      <c r="CZ463" s="306"/>
      <c r="DA463" s="306"/>
      <c r="DB463" s="306"/>
      <c r="DC463" s="306"/>
      <c r="DD463" s="306"/>
      <c r="DE463" s="306"/>
      <c r="DF463" s="306"/>
      <c r="DG463" s="306"/>
      <c r="DH463" s="306"/>
      <c r="DI463" s="306"/>
      <c r="DJ463" s="306"/>
      <c r="DK463" s="306"/>
      <c r="DL463" s="306"/>
      <c r="DM463" s="306"/>
      <c r="DN463" s="306"/>
      <c r="DO463" s="306"/>
      <c r="DP463" s="306"/>
      <c r="DQ463" s="306"/>
      <c r="DR463" s="306"/>
      <c r="DS463" s="306"/>
      <c r="DT463" s="306"/>
      <c r="DU463" s="306"/>
      <c r="DV463" s="306"/>
      <c r="DW463" s="306"/>
      <c r="DX463" s="306"/>
      <c r="DY463" s="306"/>
      <c r="DZ463" s="306"/>
      <c r="EA463" s="306"/>
      <c r="EB463" s="306"/>
      <c r="EC463" s="306"/>
      <c r="ED463" s="306"/>
      <c r="EE463" s="306"/>
      <c r="EF463" s="306"/>
      <c r="EG463" s="306"/>
      <c r="EH463" s="306"/>
      <c r="EI463" s="306"/>
      <c r="EJ463" s="306"/>
      <c r="EK463" s="306"/>
      <c r="EL463" s="306"/>
      <c r="EM463" s="306"/>
      <c r="EN463" s="306"/>
      <c r="EO463" s="306"/>
      <c r="EP463" s="306"/>
      <c r="EQ463" s="306"/>
      <c r="ER463" s="306"/>
      <c r="ES463" s="306"/>
      <c r="ET463" s="306"/>
      <c r="EU463" s="306"/>
      <c r="EV463" s="306"/>
      <c r="EW463" s="306"/>
      <c r="EX463" s="306"/>
      <c r="EY463" s="306"/>
      <c r="EZ463" s="306"/>
      <c r="FA463" s="306"/>
      <c r="FB463" s="306"/>
      <c r="FC463" s="306"/>
      <c r="FD463" s="306"/>
      <c r="FE463" s="306"/>
      <c r="FF463" s="306"/>
      <c r="FG463" s="306"/>
      <c r="FH463" s="306"/>
      <c r="FI463" s="306"/>
      <c r="FJ463" s="306"/>
      <c r="FK463" s="306"/>
      <c r="FL463" s="306"/>
      <c r="FM463" s="306"/>
      <c r="FN463" s="306"/>
      <c r="FO463" s="306"/>
      <c r="FP463" s="306"/>
      <c r="FQ463" s="306"/>
      <c r="FR463" s="306"/>
      <c r="FS463" s="306"/>
      <c r="FT463" s="306"/>
      <c r="FU463" s="306"/>
      <c r="FV463" s="306"/>
      <c r="FW463" s="306"/>
      <c r="FX463" s="306"/>
      <c r="FY463" s="306"/>
      <c r="FZ463" s="306"/>
      <c r="GA463" s="306"/>
      <c r="GB463" s="306"/>
      <c r="GC463" s="306"/>
      <c r="GD463" s="306"/>
      <c r="GE463" s="306"/>
      <c r="GF463" s="306"/>
      <c r="GG463" s="306"/>
      <c r="GH463" s="306"/>
      <c r="GI463" s="306"/>
      <c r="GJ463" s="306"/>
      <c r="GK463" s="306"/>
      <c r="GL463" s="306"/>
      <c r="GM463" s="306"/>
      <c r="GN463" s="306"/>
      <c r="GO463" s="306"/>
      <c r="GP463" s="306"/>
      <c r="GQ463" s="306"/>
      <c r="GR463" s="306"/>
      <c r="GS463" s="306"/>
      <c r="GT463" s="306"/>
      <c r="GU463" s="306"/>
      <c r="GV463" s="306"/>
      <c r="GW463" s="306"/>
      <c r="GX463" s="306"/>
      <c r="GY463" s="306"/>
      <c r="GZ463" s="306"/>
      <c r="HA463" s="306"/>
      <c r="HB463" s="306"/>
      <c r="HC463" s="306"/>
      <c r="HD463" s="306"/>
      <c r="HE463" s="306"/>
      <c r="HF463" s="306"/>
      <c r="HG463" s="306"/>
      <c r="HH463" s="306"/>
      <c r="HI463" s="306"/>
      <c r="HJ463" s="306"/>
      <c r="HK463" s="306"/>
      <c r="HL463" s="306"/>
      <c r="HM463" s="306"/>
      <c r="HN463" s="306"/>
      <c r="HO463" s="306"/>
      <c r="HP463" s="306"/>
      <c r="HQ463" s="306"/>
      <c r="HR463" s="306"/>
      <c r="HS463" s="306"/>
      <c r="HT463" s="306"/>
      <c r="HU463" s="306"/>
      <c r="HV463" s="306"/>
      <c r="HW463" s="306"/>
      <c r="HX463" s="306"/>
      <c r="HY463" s="306"/>
      <c r="HZ463" s="306"/>
      <c r="IA463" s="306"/>
      <c r="IB463" s="306"/>
      <c r="IC463" s="306"/>
      <c r="ID463" s="306"/>
      <c r="IE463" s="306"/>
      <c r="IF463" s="306"/>
      <c r="IG463" s="306"/>
      <c r="IH463" s="306"/>
    </row>
    <row r="464" spans="1:242" s="219" customFormat="1" ht="9.6" customHeight="1" x14ac:dyDescent="0.3">
      <c r="A464" s="174">
        <v>8.08</v>
      </c>
      <c r="B464" s="231"/>
      <c r="C464" s="232" t="e">
        <f>VLOOKUP(BD.PD8[[#This Row],[Pos]],[18]!PPto[#Data],3,FALSE)</f>
        <v>#REF!</v>
      </c>
      <c r="D464" s="174" t="s">
        <v>23</v>
      </c>
      <c r="E464" s="305" t="str">
        <f>IF(BD.PD8[[#This Row],[.]]="*",VLOOKUP(BD.PD8[[#This Row],[Pos]],[18]Presupuesto!A:H,7,FALSE),"")</f>
        <v/>
      </c>
      <c r="F464" s="234" t="s">
        <v>729</v>
      </c>
      <c r="G464" s="174"/>
      <c r="H464" s="174"/>
      <c r="I464" s="174" t="s">
        <v>1326</v>
      </c>
      <c r="J464" s="382">
        <v>1</v>
      </c>
      <c r="K464" s="511" t="s">
        <v>260</v>
      </c>
      <c r="L464" s="383">
        <f>IF(BD.PD8[[#This Row],[Mon]]="DOP",1,HLOOKUP(BD.PD8[[#This Row],[Mon]],Data!$J$1:$K$2,2,FALSE))</f>
        <v>1</v>
      </c>
      <c r="M464" s="384">
        <v>65000</v>
      </c>
      <c r="N464" s="243">
        <f>BD.PD8[[#This Row],[Cant.]]*BD.PD8[[#This Row],[ Tasa ]]*BD.PD8[[#This Row],[ Precio Und.]]</f>
        <v>65000</v>
      </c>
      <c r="O464" s="386">
        <v>0</v>
      </c>
      <c r="P464" s="243">
        <f>IF(BD.PD8[[#This Row],[Liquid. '[%']]]&lt;&gt;0,(BD.PD8[[#This Row],[Valor Neto '[DOP']]]*BD.PD8[[#This Row],[Liquid. '[%']]])+BD.PD8[[#This Row],[Valor Neto '[DOP']]],BD.PD8[[#This Row],[Valor Neto '[DOP']]])</f>
        <v>65000</v>
      </c>
      <c r="Q464" s="243">
        <f>BD.PD8[[#This Row],[Ppto. Orden Interna '[DOP']]]/HLOOKUP("USD",Data!$J$1:$K$2,2,FALSE)</f>
        <v>1000</v>
      </c>
      <c r="R464" s="381" t="s">
        <v>1355</v>
      </c>
      <c r="S464" s="387"/>
      <c r="T464" s="387"/>
      <c r="U464" s="492" t="s">
        <v>542</v>
      </c>
      <c r="V464" s="493">
        <v>801673</v>
      </c>
      <c r="W464" s="494" t="s">
        <v>710</v>
      </c>
      <c r="X464" s="495">
        <v>14</v>
      </c>
      <c r="Y464" s="388">
        <v>0.5</v>
      </c>
      <c r="Z464" s="243">
        <f>BD.PD8[[#This Row],[Av.P1 '[%']]]*BD.PD8[[#This Row],[Ppto. Orden Interna '[DOP']]]</f>
        <v>32500</v>
      </c>
      <c r="AA464" s="495">
        <v>16</v>
      </c>
      <c r="AB464" s="388">
        <v>0.5</v>
      </c>
      <c r="AC464" s="243">
        <f>BD.PD8[[#This Row],[Av.P2 '[%']]]*BD.PD8[[#This Row],[Ppto. Orden Interna '[DOP']]]</f>
        <v>32500</v>
      </c>
      <c r="AD464" s="249"/>
      <c r="AE464" s="389"/>
      <c r="AF464" s="243">
        <f>BD.PD8[[#This Row],[Av.P3 '[%']]]*BD.PD8[[#This Row],[Ppto. Orden Interna '[DOP']]]</f>
        <v>0</v>
      </c>
      <c r="AG464" s="243"/>
      <c r="AH464" s="243"/>
      <c r="AI464" s="243"/>
      <c r="AJ464" s="243"/>
      <c r="AK464" s="243"/>
      <c r="AL464" s="243"/>
      <c r="AM464" s="496">
        <f>BD.PD8[[#This Row],[Pago 3]]+BD.PD8[[#This Row],[Pago 2]]+BD.PD8[[#This Row],[Pago 1]]</f>
        <v>65000</v>
      </c>
      <c r="AN464" s="308" t="s">
        <v>244</v>
      </c>
      <c r="AO464" s="308" t="s">
        <v>245</v>
      </c>
      <c r="AP464" s="308" t="s">
        <v>246</v>
      </c>
      <c r="AQ464" s="308" t="s">
        <v>247</v>
      </c>
      <c r="AR464" s="308">
        <v>594</v>
      </c>
      <c r="AS464" s="308" t="s">
        <v>248</v>
      </c>
      <c r="AT464" s="249" t="s">
        <v>1356</v>
      </c>
      <c r="AU464" s="306"/>
      <c r="AV464" s="306"/>
      <c r="AW464" s="306"/>
      <c r="AX464" s="306"/>
      <c r="AY464" s="306"/>
      <c r="AZ464" s="306"/>
      <c r="BA464" s="306"/>
      <c r="BB464" s="306"/>
      <c r="BC464" s="306"/>
      <c r="BD464" s="306"/>
      <c r="BE464" s="306"/>
      <c r="BF464" s="306"/>
      <c r="BG464" s="306"/>
      <c r="BH464" s="306"/>
      <c r="BI464" s="306"/>
      <c r="BJ464" s="306"/>
      <c r="BK464" s="306"/>
      <c r="BL464" s="306"/>
      <c r="BM464" s="306"/>
      <c r="BN464" s="306"/>
      <c r="BO464" s="306"/>
      <c r="BP464" s="306"/>
      <c r="BQ464" s="306"/>
      <c r="BR464" s="306"/>
      <c r="BS464" s="306"/>
      <c r="BT464" s="306"/>
      <c r="BU464" s="306"/>
      <c r="BV464" s="306"/>
      <c r="BW464" s="306"/>
      <c r="BX464" s="306"/>
      <c r="BY464" s="306"/>
      <c r="BZ464" s="306"/>
      <c r="CA464" s="306"/>
      <c r="CB464" s="306"/>
      <c r="CC464" s="306"/>
      <c r="CD464" s="306"/>
      <c r="CE464" s="306"/>
      <c r="CF464" s="306"/>
      <c r="CG464" s="306"/>
      <c r="CH464" s="306"/>
      <c r="CI464" s="306"/>
      <c r="CJ464" s="306"/>
      <c r="CK464" s="306"/>
      <c r="CL464" s="306"/>
      <c r="CM464" s="306"/>
      <c r="CN464" s="306"/>
      <c r="CO464" s="306"/>
      <c r="CP464" s="306"/>
      <c r="CQ464" s="306"/>
      <c r="CR464" s="306"/>
      <c r="CS464" s="306"/>
      <c r="CT464" s="306"/>
      <c r="CU464" s="306"/>
      <c r="CV464" s="306"/>
      <c r="CW464" s="306"/>
      <c r="CX464" s="306"/>
      <c r="CY464" s="306"/>
      <c r="CZ464" s="306"/>
      <c r="DA464" s="306"/>
      <c r="DB464" s="306"/>
      <c r="DC464" s="306"/>
      <c r="DD464" s="306"/>
      <c r="DE464" s="306"/>
      <c r="DF464" s="306"/>
      <c r="DG464" s="306"/>
      <c r="DH464" s="306"/>
      <c r="DI464" s="306"/>
      <c r="DJ464" s="306"/>
      <c r="DK464" s="306"/>
      <c r="DL464" s="306"/>
      <c r="DM464" s="306"/>
      <c r="DN464" s="306"/>
      <c r="DO464" s="306"/>
      <c r="DP464" s="306"/>
      <c r="DQ464" s="306"/>
      <c r="DR464" s="306"/>
      <c r="DS464" s="306"/>
      <c r="DT464" s="306"/>
      <c r="DU464" s="306"/>
      <c r="DV464" s="306"/>
      <c r="DW464" s="306"/>
      <c r="DX464" s="306"/>
      <c r="DY464" s="306"/>
      <c r="DZ464" s="306"/>
      <c r="EA464" s="306"/>
      <c r="EB464" s="306"/>
      <c r="EC464" s="306"/>
      <c r="ED464" s="306"/>
      <c r="EE464" s="306"/>
      <c r="EF464" s="306"/>
      <c r="EG464" s="306"/>
      <c r="EH464" s="306"/>
      <c r="EI464" s="306"/>
      <c r="EJ464" s="306"/>
      <c r="EK464" s="306"/>
      <c r="EL464" s="306"/>
      <c r="EM464" s="306"/>
      <c r="EN464" s="306"/>
      <c r="EO464" s="306"/>
      <c r="EP464" s="306"/>
      <c r="EQ464" s="306"/>
      <c r="ER464" s="306"/>
      <c r="ES464" s="306"/>
      <c r="ET464" s="306"/>
      <c r="EU464" s="306"/>
      <c r="EV464" s="306"/>
      <c r="EW464" s="306"/>
      <c r="EX464" s="306"/>
      <c r="EY464" s="306"/>
      <c r="EZ464" s="306"/>
      <c r="FA464" s="306"/>
      <c r="FB464" s="306"/>
      <c r="FC464" s="306"/>
      <c r="FD464" s="306"/>
      <c r="FE464" s="306"/>
      <c r="FF464" s="306"/>
      <c r="FG464" s="306"/>
      <c r="FH464" s="306"/>
      <c r="FI464" s="306"/>
      <c r="FJ464" s="306"/>
      <c r="FK464" s="306"/>
      <c r="FL464" s="306"/>
      <c r="FM464" s="306"/>
      <c r="FN464" s="306"/>
      <c r="FO464" s="306"/>
      <c r="FP464" s="306"/>
      <c r="FQ464" s="306"/>
      <c r="FR464" s="306"/>
      <c r="FS464" s="306"/>
      <c r="FT464" s="306"/>
      <c r="FU464" s="306"/>
      <c r="FV464" s="306"/>
      <c r="FW464" s="306"/>
      <c r="FX464" s="306"/>
      <c r="FY464" s="306"/>
      <c r="FZ464" s="306"/>
      <c r="GA464" s="306"/>
      <c r="GB464" s="306"/>
      <c r="GC464" s="306"/>
      <c r="GD464" s="306"/>
      <c r="GE464" s="306"/>
      <c r="GF464" s="306"/>
      <c r="GG464" s="306"/>
      <c r="GH464" s="306"/>
      <c r="GI464" s="306"/>
      <c r="GJ464" s="306"/>
      <c r="GK464" s="306"/>
      <c r="GL464" s="306"/>
      <c r="GM464" s="306"/>
      <c r="GN464" s="306"/>
      <c r="GO464" s="306"/>
      <c r="GP464" s="306"/>
      <c r="GQ464" s="306"/>
      <c r="GR464" s="306"/>
      <c r="GS464" s="306"/>
      <c r="GT464" s="306"/>
      <c r="GU464" s="306"/>
      <c r="GV464" s="306"/>
      <c r="GW464" s="306"/>
      <c r="GX464" s="306"/>
      <c r="GY464" s="306"/>
      <c r="GZ464" s="306"/>
      <c r="HA464" s="306"/>
      <c r="HB464" s="306"/>
      <c r="HC464" s="306"/>
      <c r="HD464" s="306"/>
      <c r="HE464" s="306"/>
      <c r="HF464" s="306"/>
      <c r="HG464" s="306"/>
      <c r="HH464" s="306"/>
      <c r="HI464" s="306"/>
      <c r="HJ464" s="306"/>
      <c r="HK464" s="306"/>
      <c r="HL464" s="306"/>
      <c r="HM464" s="306"/>
      <c r="HN464" s="306"/>
      <c r="HO464" s="306"/>
      <c r="HP464" s="306"/>
      <c r="HQ464" s="306"/>
      <c r="HR464" s="306"/>
      <c r="HS464" s="306"/>
      <c r="HT464" s="306"/>
      <c r="HU464" s="306"/>
      <c r="HV464" s="306"/>
      <c r="HW464" s="306"/>
      <c r="HX464" s="306"/>
      <c r="HY464" s="306"/>
      <c r="HZ464" s="306"/>
      <c r="IA464" s="306"/>
      <c r="IB464" s="306"/>
      <c r="IC464" s="306"/>
      <c r="ID464" s="306"/>
      <c r="IE464" s="306"/>
      <c r="IF464" s="306"/>
      <c r="IG464" s="306"/>
      <c r="IH464" s="306"/>
    </row>
    <row r="465" spans="1:242" x14ac:dyDescent="0.3">
      <c r="A465" s="174">
        <v>9.01</v>
      </c>
      <c r="B465" s="231" t="s">
        <v>243</v>
      </c>
      <c r="C465" s="232" t="e">
        <f>VLOOKUP(BD.PD8[[#This Row],[Pos]],[18]!PPto[#Data],3,FALSE)</f>
        <v>#REF!</v>
      </c>
      <c r="D465" s="233" t="s">
        <v>243</v>
      </c>
      <c r="E465" s="305">
        <f>IF(BD.PD8[[#This Row],[.]]="*",VLOOKUP(BD.PD8[[#This Row],[Pos]],[18]Presupuesto!A:H,7,FALSE),"")</f>
        <v>0</v>
      </c>
      <c r="F465" s="234"/>
      <c r="G465" s="174"/>
      <c r="H465" s="174"/>
      <c r="I465" s="174"/>
      <c r="J465" s="392">
        <v>1</v>
      </c>
      <c r="K465" s="233" t="s">
        <v>117</v>
      </c>
      <c r="L465" s="383">
        <f>IF(BD.PD8[[#This Row],[Mon]]="DOP",1,HLOOKUP(BD.PD8[[#This Row],[Mon]],Data!$J$1:$K$2,2,FALSE))</f>
        <v>65</v>
      </c>
      <c r="M465" s="490">
        <v>0</v>
      </c>
      <c r="N465" s="243">
        <f>BD.PD8[[#This Row],[Cant.]]*BD.PD8[[#This Row],[ Tasa ]]*BD.PD8[[#This Row],[ Precio Und.]]</f>
        <v>0</v>
      </c>
      <c r="O465" s="491">
        <v>0</v>
      </c>
      <c r="P465" s="243">
        <f>IF(BD.PD8[[#This Row],[Liquid. '[%']]]&lt;&gt;0,(BD.PD8[[#This Row],[Valor Neto '[DOP']]]*BD.PD8[[#This Row],[Liquid. '[%']]])+BD.PD8[[#This Row],[Valor Neto '[DOP']]],BD.PD8[[#This Row],[Valor Neto '[DOP']]])</f>
        <v>0</v>
      </c>
      <c r="Q465" s="243">
        <f>BD.PD8[[#This Row],[Ppto. Orden Interna '[DOP']]]/HLOOKUP("USD",Data!$J$1:$K$2,2,FALSE)</f>
        <v>0</v>
      </c>
      <c r="R465" s="381"/>
      <c r="S465" s="387"/>
      <c r="T465" s="387"/>
      <c r="U465" s="387"/>
      <c r="V465" s="387"/>
      <c r="W465" s="494"/>
      <c r="X465" s="495"/>
      <c r="Y465" s="388"/>
      <c r="Z465" s="243">
        <f>BD.PD8[[#This Row],[Av.P1 '[%']]]*BD.PD8[[#This Row],[Ppto. Orden Interna '[DOP']]]</f>
        <v>0</v>
      </c>
      <c r="AA465" s="249"/>
      <c r="AB465" s="389"/>
      <c r="AC465" s="243">
        <f>BD.PD8[[#This Row],[Av.P2 '[%']]]*BD.PD8[[#This Row],[Ppto. Orden Interna '[DOP']]]</f>
        <v>0</v>
      </c>
      <c r="AD465" s="249"/>
      <c r="AE465" s="389"/>
      <c r="AF465" s="243">
        <f>BD.PD8[[#This Row],[Av.P3 '[%']]]*BD.PD8[[#This Row],[Ppto. Orden Interna '[DOP']]]</f>
        <v>0</v>
      </c>
      <c r="AG465" s="243"/>
      <c r="AH465" s="243"/>
      <c r="AI465" s="243"/>
      <c r="AJ465" s="243"/>
      <c r="AK465" s="243"/>
      <c r="AL465" s="243"/>
      <c r="AM465" s="496">
        <f>BD.PD8[[#This Row],[Pago 3]]+BD.PD8[[#This Row],[Pago 2]]+BD.PD8[[#This Row],[Pago 1]]</f>
        <v>0</v>
      </c>
      <c r="AN465" s="308" t="s">
        <v>244</v>
      </c>
      <c r="AO465" s="308" t="s">
        <v>245</v>
      </c>
      <c r="AP465" s="308" t="s">
        <v>246</v>
      </c>
      <c r="AQ465" s="308" t="s">
        <v>247</v>
      </c>
      <c r="AR465" s="308">
        <v>594</v>
      </c>
      <c r="AS465" s="308" t="s">
        <v>248</v>
      </c>
      <c r="AT465" s="249" t="s">
        <v>1356</v>
      </c>
    </row>
    <row r="466" spans="1:242" s="230" customFormat="1" ht="13.8" x14ac:dyDescent="0.3">
      <c r="A466" s="174">
        <v>9.02</v>
      </c>
      <c r="B466" s="231" t="s">
        <v>243</v>
      </c>
      <c r="C466" s="232" t="e">
        <f>VLOOKUP(BD.PD8[[#This Row],[Pos]],[18]!PPto[#Data],3,FALSE)</f>
        <v>#REF!</v>
      </c>
      <c r="D466" s="233" t="s">
        <v>243</v>
      </c>
      <c r="E466" s="305">
        <f>IF(BD.PD8[[#This Row],[.]]="*",VLOOKUP(BD.PD8[[#This Row],[Pos]],[18]Presupuesto!A:H,7,FALSE),"")</f>
        <v>0</v>
      </c>
      <c r="F466" s="234"/>
      <c r="G466" s="174"/>
      <c r="H466" s="174"/>
      <c r="I466" s="174"/>
      <c r="J466" s="392">
        <v>1</v>
      </c>
      <c r="K466" s="233" t="s">
        <v>117</v>
      </c>
      <c r="L466" s="383">
        <f>IF(BD.PD8[[#This Row],[Mon]]="DOP",1,HLOOKUP(BD.PD8[[#This Row],[Mon]],Data!$J$1:$K$2,2,FALSE))</f>
        <v>65</v>
      </c>
      <c r="M466" s="490">
        <v>0</v>
      </c>
      <c r="N466" s="243">
        <f>BD.PD8[[#This Row],[Cant.]]*BD.PD8[[#This Row],[ Tasa ]]*BD.PD8[[#This Row],[ Precio Und.]]</f>
        <v>0</v>
      </c>
      <c r="O466" s="491">
        <v>0</v>
      </c>
      <c r="P466" s="243">
        <f>IF(BD.PD8[[#This Row],[Liquid. '[%']]]&lt;&gt;0,(BD.PD8[[#This Row],[Valor Neto '[DOP']]]*BD.PD8[[#This Row],[Liquid. '[%']]])+BD.PD8[[#This Row],[Valor Neto '[DOP']]],BD.PD8[[#This Row],[Valor Neto '[DOP']]])</f>
        <v>0</v>
      </c>
      <c r="Q466" s="243">
        <f>BD.PD8[[#This Row],[Ppto. Orden Interna '[DOP']]]/HLOOKUP("USD",Data!$J$1:$K$2,2,FALSE)</f>
        <v>0</v>
      </c>
      <c r="R466" s="381"/>
      <c r="S466" s="387"/>
      <c r="T466" s="387"/>
      <c r="U466" s="387"/>
      <c r="V466" s="387"/>
      <c r="W466" s="494"/>
      <c r="X466" s="495"/>
      <c r="Y466" s="388"/>
      <c r="Z466" s="243">
        <f>BD.PD8[[#This Row],[Av.P1 '[%']]]*BD.PD8[[#This Row],[Ppto. Orden Interna '[DOP']]]</f>
        <v>0</v>
      </c>
      <c r="AA466" s="249"/>
      <c r="AB466" s="389"/>
      <c r="AC466" s="243">
        <f>BD.PD8[[#This Row],[Av.P2 '[%']]]*BD.PD8[[#This Row],[Ppto. Orden Interna '[DOP']]]</f>
        <v>0</v>
      </c>
      <c r="AD466" s="249"/>
      <c r="AE466" s="389"/>
      <c r="AF466" s="243">
        <f>BD.PD8[[#This Row],[Av.P3 '[%']]]*BD.PD8[[#This Row],[Ppto. Orden Interna '[DOP']]]</f>
        <v>0</v>
      </c>
      <c r="AG466" s="243"/>
      <c r="AH466" s="243"/>
      <c r="AI466" s="243"/>
      <c r="AJ466" s="243"/>
      <c r="AK466" s="243"/>
      <c r="AL466" s="243"/>
      <c r="AM466" s="496">
        <f>BD.PD8[[#This Row],[Pago 3]]+BD.PD8[[#This Row],[Pago 2]]+BD.PD8[[#This Row],[Pago 1]]</f>
        <v>0</v>
      </c>
      <c r="AN466" s="308" t="s">
        <v>244</v>
      </c>
      <c r="AO466" s="308" t="s">
        <v>245</v>
      </c>
      <c r="AP466" s="308" t="s">
        <v>246</v>
      </c>
      <c r="AQ466" s="308" t="s">
        <v>247</v>
      </c>
      <c r="AR466" s="308">
        <v>594</v>
      </c>
      <c r="AS466" s="308" t="s">
        <v>248</v>
      </c>
      <c r="AT466" s="249" t="s">
        <v>1356</v>
      </c>
      <c r="AU466" s="307"/>
      <c r="AV466" s="307"/>
      <c r="AW466" s="307"/>
      <c r="AX466" s="307"/>
      <c r="AY466" s="307"/>
      <c r="AZ466" s="307"/>
      <c r="BA466" s="307"/>
      <c r="BB466" s="307"/>
      <c r="BC466" s="307"/>
      <c r="BD466" s="307"/>
      <c r="BE466" s="307"/>
      <c r="BF466" s="307"/>
      <c r="BG466" s="307"/>
      <c r="BH466" s="307"/>
      <c r="BI466" s="307"/>
      <c r="BJ466" s="307"/>
      <c r="BK466" s="307"/>
      <c r="BL466" s="307"/>
      <c r="BM466" s="307"/>
      <c r="BN466" s="307"/>
      <c r="BO466" s="307"/>
      <c r="BP466" s="307"/>
      <c r="BQ466" s="307"/>
      <c r="BR466" s="307"/>
      <c r="BS466" s="307"/>
      <c r="BT466" s="307"/>
      <c r="BU466" s="307"/>
      <c r="BV466" s="307"/>
      <c r="BW466" s="307"/>
      <c r="BX466" s="307"/>
      <c r="BY466" s="307"/>
      <c r="BZ466" s="307"/>
      <c r="CA466" s="307"/>
      <c r="CB466" s="307"/>
      <c r="CC466" s="307"/>
      <c r="CD466" s="307"/>
      <c r="CE466" s="307"/>
      <c r="CF466" s="307"/>
      <c r="CG466" s="307"/>
      <c r="CH466" s="307"/>
      <c r="CI466" s="307"/>
      <c r="CJ466" s="307"/>
      <c r="CK466" s="307"/>
      <c r="CL466" s="307"/>
      <c r="CM466" s="307"/>
      <c r="CN466" s="307"/>
      <c r="CO466" s="307"/>
      <c r="CP466" s="307"/>
      <c r="CQ466" s="307"/>
      <c r="CR466" s="307"/>
      <c r="CS466" s="307"/>
      <c r="CT466" s="307"/>
      <c r="CU466" s="307"/>
      <c r="CV466" s="307"/>
      <c r="CW466" s="307"/>
      <c r="CX466" s="307"/>
      <c r="CY466" s="307"/>
      <c r="CZ466" s="307"/>
      <c r="DA466" s="307"/>
      <c r="DB466" s="307"/>
      <c r="DC466" s="307"/>
      <c r="DD466" s="307"/>
      <c r="DE466" s="307"/>
      <c r="DF466" s="307"/>
      <c r="DG466" s="307"/>
      <c r="DH466" s="307"/>
      <c r="DI466" s="307"/>
      <c r="DJ466" s="307"/>
      <c r="DK466" s="307"/>
      <c r="DL466" s="307"/>
      <c r="DM466" s="307"/>
      <c r="DN466" s="307"/>
      <c r="DO466" s="307"/>
      <c r="DP466" s="307"/>
      <c r="DQ466" s="307"/>
      <c r="DR466" s="307"/>
      <c r="DS466" s="307"/>
      <c r="DT466" s="307"/>
      <c r="DU466" s="307"/>
      <c r="DV466" s="307"/>
      <c r="DW466" s="307"/>
      <c r="DX466" s="307"/>
      <c r="DY466" s="307"/>
      <c r="DZ466" s="307"/>
      <c r="EA466" s="307"/>
      <c r="EB466" s="307"/>
      <c r="EC466" s="307"/>
      <c r="ED466" s="307"/>
      <c r="EE466" s="307"/>
      <c r="EF466" s="307"/>
      <c r="EG466" s="307"/>
      <c r="EH466" s="307"/>
      <c r="EI466" s="307"/>
      <c r="EJ466" s="307"/>
      <c r="EK466" s="307"/>
      <c r="EL466" s="307"/>
      <c r="EM466" s="307"/>
      <c r="EN466" s="307"/>
      <c r="EO466" s="307"/>
      <c r="EP466" s="307"/>
      <c r="EQ466" s="307"/>
      <c r="ER466" s="307"/>
      <c r="ES466" s="307"/>
      <c r="ET466" s="307"/>
      <c r="EU466" s="307"/>
      <c r="EV466" s="307"/>
      <c r="EW466" s="307"/>
      <c r="EX466" s="307"/>
      <c r="EY466" s="307"/>
      <c r="EZ466" s="307"/>
      <c r="FA466" s="307"/>
      <c r="FB466" s="307"/>
      <c r="FC466" s="307"/>
      <c r="FD466" s="307"/>
      <c r="FE466" s="307"/>
      <c r="FF466" s="307"/>
      <c r="FG466" s="307"/>
      <c r="FH466" s="307"/>
      <c r="FI466" s="307"/>
      <c r="FJ466" s="307"/>
      <c r="FK466" s="307"/>
      <c r="FL466" s="307"/>
      <c r="FM466" s="307"/>
      <c r="FN466" s="307"/>
      <c r="FO466" s="307"/>
      <c r="FP466" s="307"/>
      <c r="FQ466" s="307"/>
      <c r="FR466" s="307"/>
      <c r="FS466" s="307"/>
      <c r="FT466" s="307"/>
      <c r="FU466" s="307"/>
      <c r="FV466" s="307"/>
      <c r="FW466" s="307"/>
      <c r="FX466" s="307"/>
      <c r="FY466" s="307"/>
      <c r="FZ466" s="307"/>
      <c r="GA466" s="307"/>
      <c r="GB466" s="307"/>
      <c r="GC466" s="307"/>
      <c r="GD466" s="307"/>
      <c r="GE466" s="307"/>
      <c r="GF466" s="307"/>
      <c r="GG466" s="307"/>
      <c r="GH466" s="307"/>
      <c r="GI466" s="307"/>
      <c r="GJ466" s="307"/>
      <c r="GK466" s="307"/>
      <c r="GL466" s="307"/>
      <c r="GM466" s="307"/>
      <c r="GN466" s="307"/>
      <c r="GO466" s="307"/>
      <c r="GP466" s="307"/>
      <c r="GQ466" s="307"/>
      <c r="GR466" s="307"/>
      <c r="GS466" s="307"/>
      <c r="GT466" s="307"/>
      <c r="GU466" s="307"/>
      <c r="GV466" s="307"/>
      <c r="GW466" s="307"/>
      <c r="GX466" s="307"/>
      <c r="GY466" s="307"/>
      <c r="GZ466" s="307"/>
      <c r="HA466" s="307"/>
      <c r="HB466" s="307"/>
      <c r="HC466" s="307"/>
      <c r="HD466" s="307"/>
      <c r="HE466" s="307"/>
      <c r="HF466" s="307"/>
      <c r="HG466" s="307"/>
      <c r="HH466" s="307"/>
      <c r="HI466" s="307"/>
      <c r="HJ466" s="307"/>
      <c r="HK466" s="307"/>
      <c r="HL466" s="307"/>
      <c r="HM466" s="307"/>
      <c r="HN466" s="307"/>
      <c r="HO466" s="307"/>
      <c r="HP466" s="307"/>
      <c r="HQ466" s="307"/>
      <c r="HR466" s="307"/>
      <c r="HS466" s="307"/>
      <c r="HT466" s="307"/>
      <c r="HU466" s="307"/>
      <c r="HV466" s="307"/>
      <c r="HW466" s="307"/>
      <c r="HX466" s="307"/>
      <c r="HY466" s="307"/>
      <c r="HZ466" s="307"/>
      <c r="IA466" s="307"/>
      <c r="IB466" s="307"/>
      <c r="IC466" s="307"/>
      <c r="ID466" s="307"/>
      <c r="IE466" s="307"/>
      <c r="IF466" s="307"/>
      <c r="IG466" s="307"/>
      <c r="IH466" s="307"/>
    </row>
    <row r="467" spans="1:242" s="249" customFormat="1" ht="15" customHeight="1" x14ac:dyDescent="0.3">
      <c r="A467" s="174">
        <v>9.0299999999999994</v>
      </c>
      <c r="B467" s="231" t="s">
        <v>243</v>
      </c>
      <c r="C467" s="232" t="e">
        <f>VLOOKUP(BD.PD8[[#This Row],[Pos]],[18]!PPto[#Data],3,FALSE)</f>
        <v>#REF!</v>
      </c>
      <c r="D467" s="233" t="s">
        <v>243</v>
      </c>
      <c r="E467" s="305">
        <f>IF(BD.PD8[[#This Row],[.]]="*",VLOOKUP(BD.PD8[[#This Row],[Pos]],[18]Presupuesto!A:H,7,FALSE),"")</f>
        <v>0</v>
      </c>
      <c r="F467" s="234"/>
      <c r="G467" s="174"/>
      <c r="H467" s="174"/>
      <c r="I467" s="174"/>
      <c r="J467" s="392">
        <v>1</v>
      </c>
      <c r="K467" s="233" t="s">
        <v>117</v>
      </c>
      <c r="L467" s="383">
        <f>IF(BD.PD8[[#This Row],[Mon]]="DOP",1,HLOOKUP(BD.PD8[[#This Row],[Mon]],Data!$J$1:$K$2,2,FALSE))</f>
        <v>65</v>
      </c>
      <c r="M467" s="490">
        <v>0</v>
      </c>
      <c r="N467" s="243">
        <f>BD.PD8[[#This Row],[Cant.]]*BD.PD8[[#This Row],[ Tasa ]]*BD.PD8[[#This Row],[ Precio Und.]]</f>
        <v>0</v>
      </c>
      <c r="O467" s="491">
        <v>0</v>
      </c>
      <c r="P467" s="243">
        <f>IF(BD.PD8[[#This Row],[Liquid. '[%']]]&lt;&gt;0,(BD.PD8[[#This Row],[Valor Neto '[DOP']]]*BD.PD8[[#This Row],[Liquid. '[%']]])+BD.PD8[[#This Row],[Valor Neto '[DOP']]],BD.PD8[[#This Row],[Valor Neto '[DOP']]])</f>
        <v>0</v>
      </c>
      <c r="Q467" s="243">
        <f>BD.PD8[[#This Row],[Ppto. Orden Interna '[DOP']]]/HLOOKUP("USD",Data!$J$1:$K$2,2,FALSE)</f>
        <v>0</v>
      </c>
      <c r="R467" s="381"/>
      <c r="S467" s="387"/>
      <c r="T467" s="387"/>
      <c r="U467" s="387"/>
      <c r="V467" s="387"/>
      <c r="W467" s="494"/>
      <c r="X467" s="495"/>
      <c r="Y467" s="388"/>
      <c r="Z467" s="243">
        <f>BD.PD8[[#This Row],[Av.P1 '[%']]]*BD.PD8[[#This Row],[Ppto. Orden Interna '[DOP']]]</f>
        <v>0</v>
      </c>
      <c r="AB467" s="389"/>
      <c r="AC467" s="243">
        <f>BD.PD8[[#This Row],[Av.P2 '[%']]]*BD.PD8[[#This Row],[Ppto. Orden Interna '[DOP']]]</f>
        <v>0</v>
      </c>
      <c r="AE467" s="389"/>
      <c r="AF467" s="243">
        <f>BD.PD8[[#This Row],[Av.P3 '[%']]]*BD.PD8[[#This Row],[Ppto. Orden Interna '[DOP']]]</f>
        <v>0</v>
      </c>
      <c r="AG467" s="243"/>
      <c r="AH467" s="243"/>
      <c r="AI467" s="243"/>
      <c r="AJ467" s="243"/>
      <c r="AK467" s="243"/>
      <c r="AL467" s="243"/>
      <c r="AM467" s="496">
        <f>BD.PD8[[#This Row],[Pago 3]]+BD.PD8[[#This Row],[Pago 2]]+BD.PD8[[#This Row],[Pago 1]]</f>
        <v>0</v>
      </c>
      <c r="AN467" s="308" t="s">
        <v>244</v>
      </c>
      <c r="AO467" s="308" t="s">
        <v>245</v>
      </c>
      <c r="AP467" s="308" t="s">
        <v>246</v>
      </c>
      <c r="AQ467" s="308" t="s">
        <v>247</v>
      </c>
      <c r="AR467" s="308">
        <v>594</v>
      </c>
      <c r="AS467" s="308" t="s">
        <v>248</v>
      </c>
      <c r="AT467" s="249" t="s">
        <v>1356</v>
      </c>
      <c r="AU467" s="308"/>
      <c r="AV467" s="308"/>
      <c r="AW467" s="308"/>
      <c r="AX467" s="308"/>
      <c r="AY467" s="308"/>
      <c r="AZ467" s="308"/>
      <c r="BA467" s="308"/>
      <c r="BB467" s="308"/>
      <c r="BC467" s="308"/>
      <c r="BD467" s="308"/>
      <c r="BE467" s="308"/>
      <c r="BF467" s="308"/>
      <c r="BG467" s="308"/>
      <c r="BH467" s="308"/>
      <c r="BI467" s="308"/>
      <c r="BJ467" s="308"/>
      <c r="BK467" s="308"/>
      <c r="BL467" s="308"/>
      <c r="BM467" s="308"/>
      <c r="BN467" s="308"/>
      <c r="BO467" s="308"/>
      <c r="BP467" s="308"/>
      <c r="BQ467" s="308"/>
      <c r="BR467" s="308"/>
      <c r="BS467" s="308"/>
      <c r="BT467" s="308"/>
      <c r="BU467" s="308"/>
      <c r="BV467" s="308"/>
      <c r="BW467" s="308"/>
      <c r="BX467" s="308"/>
      <c r="BY467" s="308"/>
      <c r="BZ467" s="308"/>
      <c r="CA467" s="308"/>
      <c r="CB467" s="308"/>
      <c r="CC467" s="308"/>
      <c r="CD467" s="308"/>
      <c r="CE467" s="308"/>
      <c r="CF467" s="308"/>
      <c r="CG467" s="308"/>
      <c r="CH467" s="308"/>
      <c r="CI467" s="308"/>
      <c r="CJ467" s="308"/>
      <c r="CK467" s="308"/>
      <c r="CL467" s="308"/>
      <c r="CM467" s="308"/>
      <c r="CN467" s="308"/>
      <c r="CO467" s="308"/>
      <c r="CP467" s="308"/>
      <c r="CQ467" s="308"/>
      <c r="CR467" s="308"/>
      <c r="CS467" s="308"/>
      <c r="CT467" s="308"/>
      <c r="CU467" s="308"/>
      <c r="CV467" s="308"/>
      <c r="CW467" s="308"/>
      <c r="CX467" s="308"/>
      <c r="CY467" s="308"/>
      <c r="CZ467" s="308"/>
      <c r="DA467" s="308"/>
      <c r="DB467" s="308"/>
      <c r="DC467" s="308"/>
      <c r="DD467" s="308"/>
      <c r="DE467" s="308"/>
      <c r="DF467" s="308"/>
      <c r="DG467" s="308"/>
      <c r="DH467" s="308"/>
      <c r="DI467" s="308"/>
      <c r="DJ467" s="308"/>
      <c r="DK467" s="308"/>
      <c r="DL467" s="308"/>
      <c r="DM467" s="308"/>
      <c r="DN467" s="308"/>
      <c r="DO467" s="308"/>
      <c r="DP467" s="308"/>
      <c r="DQ467" s="308"/>
      <c r="DR467" s="308"/>
      <c r="DS467" s="308"/>
      <c r="DT467" s="308"/>
      <c r="DU467" s="308"/>
      <c r="DV467" s="308"/>
      <c r="DW467" s="308"/>
      <c r="DX467" s="308"/>
      <c r="DY467" s="308"/>
      <c r="DZ467" s="308"/>
      <c r="EA467" s="308"/>
      <c r="EB467" s="308"/>
      <c r="EC467" s="308"/>
      <c r="ED467" s="308"/>
      <c r="EE467" s="308"/>
      <c r="EF467" s="308"/>
      <c r="EG467" s="308"/>
      <c r="EH467" s="308"/>
      <c r="EI467" s="308"/>
      <c r="EJ467" s="308"/>
      <c r="EK467" s="308"/>
      <c r="EL467" s="308"/>
      <c r="EM467" s="308"/>
      <c r="EN467" s="308"/>
      <c r="EO467" s="308"/>
      <c r="EP467" s="308"/>
      <c r="EQ467" s="308"/>
      <c r="ER467" s="308"/>
      <c r="ES467" s="308"/>
      <c r="ET467" s="308"/>
      <c r="EU467" s="308"/>
      <c r="EV467" s="308"/>
      <c r="EW467" s="308"/>
      <c r="EX467" s="308"/>
      <c r="EY467" s="308"/>
      <c r="EZ467" s="308"/>
      <c r="FA467" s="308"/>
      <c r="FB467" s="308"/>
      <c r="FC467" s="308"/>
      <c r="FD467" s="308"/>
      <c r="FE467" s="308"/>
      <c r="FF467" s="308"/>
      <c r="FG467" s="308"/>
      <c r="FH467" s="308"/>
      <c r="FI467" s="308"/>
      <c r="FJ467" s="308"/>
      <c r="FK467" s="308"/>
      <c r="FL467" s="308"/>
      <c r="FM467" s="308"/>
      <c r="FN467" s="308"/>
      <c r="FO467" s="308"/>
      <c r="FP467" s="308"/>
      <c r="FQ467" s="308"/>
      <c r="FR467" s="308"/>
      <c r="FS467" s="308"/>
      <c r="FT467" s="308"/>
      <c r="FU467" s="308"/>
      <c r="FV467" s="308"/>
      <c r="FW467" s="308"/>
      <c r="FX467" s="308"/>
      <c r="FY467" s="308"/>
      <c r="FZ467" s="308"/>
      <c r="GA467" s="308"/>
      <c r="GB467" s="308"/>
      <c r="GC467" s="308"/>
      <c r="GD467" s="308"/>
      <c r="GE467" s="308"/>
      <c r="GF467" s="308"/>
      <c r="GG467" s="308"/>
      <c r="GH467" s="308"/>
      <c r="GI467" s="308"/>
      <c r="GJ467" s="308"/>
      <c r="GK467" s="308"/>
      <c r="GL467" s="308"/>
      <c r="GM467" s="308"/>
      <c r="GN467" s="308"/>
      <c r="GO467" s="308"/>
      <c r="GP467" s="308"/>
      <c r="GQ467" s="308"/>
      <c r="GR467" s="308"/>
      <c r="GS467" s="308"/>
      <c r="GT467" s="308"/>
      <c r="GU467" s="308"/>
      <c r="GV467" s="308"/>
      <c r="GW467" s="308"/>
      <c r="GX467" s="308"/>
      <c r="GY467" s="308"/>
      <c r="GZ467" s="308"/>
      <c r="HA467" s="308"/>
      <c r="HB467" s="308"/>
      <c r="HC467" s="308"/>
      <c r="HD467" s="308"/>
      <c r="HE467" s="308"/>
      <c r="HF467" s="308"/>
      <c r="HG467" s="308"/>
      <c r="HH467" s="308"/>
      <c r="HI467" s="308"/>
      <c r="HJ467" s="308"/>
      <c r="HK467" s="308"/>
      <c r="HL467" s="308"/>
      <c r="HM467" s="308"/>
      <c r="HN467" s="308"/>
      <c r="HO467" s="308"/>
      <c r="HP467" s="308"/>
      <c r="HQ467" s="308"/>
      <c r="HR467" s="308"/>
      <c r="HS467" s="308"/>
      <c r="HT467" s="308"/>
      <c r="HU467" s="308"/>
      <c r="HV467" s="308"/>
      <c r="HW467" s="308"/>
      <c r="HX467" s="308"/>
      <c r="HY467" s="308"/>
      <c r="HZ467" s="308"/>
      <c r="IA467" s="308"/>
      <c r="IB467" s="308"/>
      <c r="IC467" s="308"/>
      <c r="ID467" s="308"/>
      <c r="IE467" s="308"/>
      <c r="IF467" s="308"/>
      <c r="IG467" s="308"/>
      <c r="IH467" s="308"/>
    </row>
    <row r="468" spans="1:242" s="249" customFormat="1" ht="15" customHeight="1" x14ac:dyDescent="0.3">
      <c r="A468" s="174">
        <v>9.0399999999999991</v>
      </c>
      <c r="B468" s="231" t="s">
        <v>243</v>
      </c>
      <c r="C468" s="232" t="e">
        <f>VLOOKUP(BD.PD8[[#This Row],[Pos]],[18]!PPto[#Data],3,FALSE)</f>
        <v>#REF!</v>
      </c>
      <c r="D468" s="233" t="s">
        <v>243</v>
      </c>
      <c r="E468" s="305">
        <f>IF(BD.PD8[[#This Row],[.]]="*",VLOOKUP(BD.PD8[[#This Row],[Pos]],[18]Presupuesto!A:H,7,FALSE),"")</f>
        <v>0</v>
      </c>
      <c r="F468" s="234"/>
      <c r="G468" s="174"/>
      <c r="H468" s="174"/>
      <c r="I468" s="174"/>
      <c r="J468" s="392">
        <v>1</v>
      </c>
      <c r="K468" s="233" t="s">
        <v>117</v>
      </c>
      <c r="L468" s="383">
        <f>IF(BD.PD8[[#This Row],[Mon]]="DOP",1,HLOOKUP(BD.PD8[[#This Row],[Mon]],Data!$J$1:$K$2,2,FALSE))</f>
        <v>65</v>
      </c>
      <c r="M468" s="490">
        <v>0</v>
      </c>
      <c r="N468" s="243">
        <f>BD.PD8[[#This Row],[Cant.]]*BD.PD8[[#This Row],[ Tasa ]]*BD.PD8[[#This Row],[ Precio Und.]]</f>
        <v>0</v>
      </c>
      <c r="O468" s="491">
        <v>0</v>
      </c>
      <c r="P468" s="243">
        <f>IF(BD.PD8[[#This Row],[Liquid. '[%']]]&lt;&gt;0,(BD.PD8[[#This Row],[Valor Neto '[DOP']]]*BD.PD8[[#This Row],[Liquid. '[%']]])+BD.PD8[[#This Row],[Valor Neto '[DOP']]],BD.PD8[[#This Row],[Valor Neto '[DOP']]])</f>
        <v>0</v>
      </c>
      <c r="Q468" s="243">
        <f>BD.PD8[[#This Row],[Ppto. Orden Interna '[DOP']]]/HLOOKUP("USD",Data!$J$1:$K$2,2,FALSE)</f>
        <v>0</v>
      </c>
      <c r="R468" s="381"/>
      <c r="S468" s="387"/>
      <c r="T468" s="387"/>
      <c r="U468" s="387"/>
      <c r="V468" s="387"/>
      <c r="W468" s="494"/>
      <c r="X468" s="495"/>
      <c r="Y468" s="388"/>
      <c r="Z468" s="243">
        <f>BD.PD8[[#This Row],[Av.P1 '[%']]]*BD.PD8[[#This Row],[Ppto. Orden Interna '[DOP']]]</f>
        <v>0</v>
      </c>
      <c r="AB468" s="389"/>
      <c r="AC468" s="243">
        <f>BD.PD8[[#This Row],[Av.P2 '[%']]]*BD.PD8[[#This Row],[Ppto. Orden Interna '[DOP']]]</f>
        <v>0</v>
      </c>
      <c r="AE468" s="389"/>
      <c r="AF468" s="243">
        <f>BD.PD8[[#This Row],[Av.P3 '[%']]]*BD.PD8[[#This Row],[Ppto. Orden Interna '[DOP']]]</f>
        <v>0</v>
      </c>
      <c r="AG468" s="243"/>
      <c r="AH468" s="243"/>
      <c r="AI468" s="243"/>
      <c r="AJ468" s="243"/>
      <c r="AK468" s="243"/>
      <c r="AL468" s="243"/>
      <c r="AM468" s="496">
        <f>BD.PD8[[#This Row],[Pago 3]]+BD.PD8[[#This Row],[Pago 2]]+BD.PD8[[#This Row],[Pago 1]]</f>
        <v>0</v>
      </c>
      <c r="AN468" s="308" t="s">
        <v>244</v>
      </c>
      <c r="AO468" s="308" t="s">
        <v>245</v>
      </c>
      <c r="AP468" s="308" t="s">
        <v>246</v>
      </c>
      <c r="AQ468" s="308" t="s">
        <v>247</v>
      </c>
      <c r="AR468" s="308">
        <v>594</v>
      </c>
      <c r="AS468" s="308" t="s">
        <v>248</v>
      </c>
      <c r="AT468" s="249" t="s">
        <v>1356</v>
      </c>
      <c r="AU468" s="308"/>
      <c r="AV468" s="308"/>
      <c r="AW468" s="308"/>
      <c r="AX468" s="308"/>
      <c r="AY468" s="308"/>
      <c r="AZ468" s="308"/>
      <c r="BA468" s="308"/>
      <c r="BB468" s="308"/>
      <c r="BC468" s="308"/>
      <c r="BD468" s="308"/>
      <c r="BE468" s="308"/>
      <c r="BF468" s="308"/>
      <c r="BG468" s="308"/>
      <c r="BH468" s="308"/>
      <c r="BI468" s="308"/>
      <c r="BJ468" s="308"/>
      <c r="BK468" s="308"/>
      <c r="BL468" s="308"/>
      <c r="BM468" s="308"/>
      <c r="BN468" s="308"/>
      <c r="BO468" s="308"/>
      <c r="BP468" s="308"/>
      <c r="BQ468" s="308"/>
      <c r="BR468" s="308"/>
      <c r="BS468" s="308"/>
      <c r="BT468" s="308"/>
      <c r="BU468" s="308"/>
      <c r="BV468" s="308"/>
      <c r="BW468" s="308"/>
      <c r="BX468" s="308"/>
      <c r="BY468" s="308"/>
      <c r="BZ468" s="308"/>
      <c r="CA468" s="308"/>
      <c r="CB468" s="308"/>
      <c r="CC468" s="308"/>
      <c r="CD468" s="308"/>
      <c r="CE468" s="308"/>
      <c r="CF468" s="308"/>
      <c r="CG468" s="308"/>
      <c r="CH468" s="308"/>
      <c r="CI468" s="308"/>
      <c r="CJ468" s="308"/>
      <c r="CK468" s="308"/>
      <c r="CL468" s="308"/>
      <c r="CM468" s="308"/>
      <c r="CN468" s="308"/>
      <c r="CO468" s="308"/>
      <c r="CP468" s="308"/>
      <c r="CQ468" s="308"/>
      <c r="CR468" s="308"/>
      <c r="CS468" s="308"/>
      <c r="CT468" s="308"/>
      <c r="CU468" s="308"/>
      <c r="CV468" s="308"/>
      <c r="CW468" s="308"/>
      <c r="CX468" s="308"/>
      <c r="CY468" s="308"/>
      <c r="CZ468" s="308"/>
      <c r="DA468" s="308"/>
      <c r="DB468" s="308"/>
      <c r="DC468" s="308"/>
      <c r="DD468" s="308"/>
      <c r="DE468" s="308"/>
      <c r="DF468" s="308"/>
      <c r="DG468" s="308"/>
      <c r="DH468" s="308"/>
      <c r="DI468" s="308"/>
      <c r="DJ468" s="308"/>
      <c r="DK468" s="308"/>
      <c r="DL468" s="308"/>
      <c r="DM468" s="308"/>
      <c r="DN468" s="308"/>
      <c r="DO468" s="308"/>
      <c r="DP468" s="308"/>
      <c r="DQ468" s="308"/>
      <c r="DR468" s="308"/>
      <c r="DS468" s="308"/>
      <c r="DT468" s="308"/>
      <c r="DU468" s="308"/>
      <c r="DV468" s="308"/>
      <c r="DW468" s="308"/>
      <c r="DX468" s="308"/>
      <c r="DY468" s="308"/>
      <c r="DZ468" s="308"/>
      <c r="EA468" s="308"/>
      <c r="EB468" s="308"/>
      <c r="EC468" s="308"/>
      <c r="ED468" s="308"/>
      <c r="EE468" s="308"/>
      <c r="EF468" s="308"/>
      <c r="EG468" s="308"/>
      <c r="EH468" s="308"/>
      <c r="EI468" s="308"/>
      <c r="EJ468" s="308"/>
      <c r="EK468" s="308"/>
      <c r="EL468" s="308"/>
      <c r="EM468" s="308"/>
      <c r="EN468" s="308"/>
      <c r="EO468" s="308"/>
      <c r="EP468" s="308"/>
      <c r="EQ468" s="308"/>
      <c r="ER468" s="308"/>
      <c r="ES468" s="308"/>
      <c r="ET468" s="308"/>
      <c r="EU468" s="308"/>
      <c r="EV468" s="308"/>
      <c r="EW468" s="308"/>
      <c r="EX468" s="308"/>
      <c r="EY468" s="308"/>
      <c r="EZ468" s="308"/>
      <c r="FA468" s="308"/>
      <c r="FB468" s="308"/>
      <c r="FC468" s="308"/>
      <c r="FD468" s="308"/>
      <c r="FE468" s="308"/>
      <c r="FF468" s="308"/>
      <c r="FG468" s="308"/>
      <c r="FH468" s="308"/>
      <c r="FI468" s="308"/>
      <c r="FJ468" s="308"/>
      <c r="FK468" s="308"/>
      <c r="FL468" s="308"/>
      <c r="FM468" s="308"/>
      <c r="FN468" s="308"/>
      <c r="FO468" s="308"/>
      <c r="FP468" s="308"/>
      <c r="FQ468" s="308"/>
      <c r="FR468" s="308"/>
      <c r="FS468" s="308"/>
      <c r="FT468" s="308"/>
      <c r="FU468" s="308"/>
      <c r="FV468" s="308"/>
      <c r="FW468" s="308"/>
      <c r="FX468" s="308"/>
      <c r="FY468" s="308"/>
      <c r="FZ468" s="308"/>
      <c r="GA468" s="308"/>
      <c r="GB468" s="308"/>
      <c r="GC468" s="308"/>
      <c r="GD468" s="308"/>
      <c r="GE468" s="308"/>
      <c r="GF468" s="308"/>
      <c r="GG468" s="308"/>
      <c r="GH468" s="308"/>
      <c r="GI468" s="308"/>
      <c r="GJ468" s="308"/>
      <c r="GK468" s="308"/>
      <c r="GL468" s="308"/>
      <c r="GM468" s="308"/>
      <c r="GN468" s="308"/>
      <c r="GO468" s="308"/>
      <c r="GP468" s="308"/>
      <c r="GQ468" s="308"/>
      <c r="GR468" s="308"/>
      <c r="GS468" s="308"/>
      <c r="GT468" s="308"/>
      <c r="GU468" s="308"/>
      <c r="GV468" s="308"/>
      <c r="GW468" s="308"/>
      <c r="GX468" s="308"/>
      <c r="GY468" s="308"/>
      <c r="GZ468" s="308"/>
      <c r="HA468" s="308"/>
      <c r="HB468" s="308"/>
      <c r="HC468" s="308"/>
      <c r="HD468" s="308"/>
      <c r="HE468" s="308"/>
      <c r="HF468" s="308"/>
      <c r="HG468" s="308"/>
      <c r="HH468" s="308"/>
      <c r="HI468" s="308"/>
      <c r="HJ468" s="308"/>
      <c r="HK468" s="308"/>
      <c r="HL468" s="308"/>
      <c r="HM468" s="308"/>
      <c r="HN468" s="308"/>
      <c r="HO468" s="308"/>
      <c r="HP468" s="308"/>
      <c r="HQ468" s="308"/>
      <c r="HR468" s="308"/>
      <c r="HS468" s="308"/>
      <c r="HT468" s="308"/>
      <c r="HU468" s="308"/>
      <c r="HV468" s="308"/>
      <c r="HW468" s="308"/>
      <c r="HX468" s="308"/>
      <c r="HY468" s="308"/>
      <c r="HZ468" s="308"/>
      <c r="IA468" s="308"/>
      <c r="IB468" s="308"/>
      <c r="IC468" s="308"/>
      <c r="ID468" s="308"/>
      <c r="IE468" s="308"/>
      <c r="IF468" s="308"/>
      <c r="IG468" s="308"/>
      <c r="IH468" s="308"/>
    </row>
    <row r="469" spans="1:242" s="249" customFormat="1" ht="15" customHeight="1" x14ac:dyDescent="0.3">
      <c r="A469" s="174">
        <v>9.0499999999999989</v>
      </c>
      <c r="B469" s="231" t="s">
        <v>243</v>
      </c>
      <c r="C469" s="232" t="e">
        <f>VLOOKUP(BD.PD8[[#This Row],[Pos]],[18]!PPto[#Data],3,FALSE)</f>
        <v>#REF!</v>
      </c>
      <c r="D469" s="233" t="s">
        <v>243</v>
      </c>
      <c r="E469" s="305">
        <f>IF(BD.PD8[[#This Row],[.]]="*",VLOOKUP(BD.PD8[[#This Row],[Pos]],[18]Presupuesto!A:H,7,FALSE),"")</f>
        <v>0</v>
      </c>
      <c r="F469" s="234"/>
      <c r="G469" s="174"/>
      <c r="H469" s="174"/>
      <c r="I469" s="174"/>
      <c r="J469" s="392">
        <v>1</v>
      </c>
      <c r="K469" s="233" t="s">
        <v>117</v>
      </c>
      <c r="L469" s="383">
        <f>IF(BD.PD8[[#This Row],[Mon]]="DOP",1,HLOOKUP(BD.PD8[[#This Row],[Mon]],Data!$J$1:$K$2,2,FALSE))</f>
        <v>65</v>
      </c>
      <c r="M469" s="490">
        <v>0</v>
      </c>
      <c r="N469" s="243">
        <f>BD.PD8[[#This Row],[Cant.]]*BD.PD8[[#This Row],[ Tasa ]]*BD.PD8[[#This Row],[ Precio Und.]]</f>
        <v>0</v>
      </c>
      <c r="O469" s="491">
        <v>0</v>
      </c>
      <c r="P469" s="243">
        <f>IF(BD.PD8[[#This Row],[Liquid. '[%']]]&lt;&gt;0,(BD.PD8[[#This Row],[Valor Neto '[DOP']]]*BD.PD8[[#This Row],[Liquid. '[%']]])+BD.PD8[[#This Row],[Valor Neto '[DOP']]],BD.PD8[[#This Row],[Valor Neto '[DOP']]])</f>
        <v>0</v>
      </c>
      <c r="Q469" s="243">
        <f>BD.PD8[[#This Row],[Ppto. Orden Interna '[DOP']]]/HLOOKUP("USD",Data!$J$1:$K$2,2,FALSE)</f>
        <v>0</v>
      </c>
      <c r="R469" s="381"/>
      <c r="S469" s="387"/>
      <c r="T469" s="387"/>
      <c r="U469" s="387"/>
      <c r="V469" s="387"/>
      <c r="W469" s="494"/>
      <c r="X469" s="495"/>
      <c r="Y469" s="388"/>
      <c r="Z469" s="243">
        <f>BD.PD8[[#This Row],[Av.P1 '[%']]]*BD.PD8[[#This Row],[Ppto. Orden Interna '[DOP']]]</f>
        <v>0</v>
      </c>
      <c r="AB469" s="389"/>
      <c r="AC469" s="243">
        <f>BD.PD8[[#This Row],[Av.P2 '[%']]]*BD.PD8[[#This Row],[Ppto. Orden Interna '[DOP']]]</f>
        <v>0</v>
      </c>
      <c r="AE469" s="389"/>
      <c r="AF469" s="243">
        <f>BD.PD8[[#This Row],[Av.P3 '[%']]]*BD.PD8[[#This Row],[Ppto. Orden Interna '[DOP']]]</f>
        <v>0</v>
      </c>
      <c r="AG469" s="243"/>
      <c r="AH469" s="243"/>
      <c r="AI469" s="243"/>
      <c r="AJ469" s="243"/>
      <c r="AK469" s="243"/>
      <c r="AL469" s="243"/>
      <c r="AM469" s="496">
        <f>BD.PD8[[#This Row],[Pago 3]]+BD.PD8[[#This Row],[Pago 2]]+BD.PD8[[#This Row],[Pago 1]]</f>
        <v>0</v>
      </c>
      <c r="AN469" s="308" t="s">
        <v>244</v>
      </c>
      <c r="AO469" s="308" t="s">
        <v>245</v>
      </c>
      <c r="AP469" s="308" t="s">
        <v>246</v>
      </c>
      <c r="AQ469" s="308" t="s">
        <v>247</v>
      </c>
      <c r="AR469" s="308">
        <v>594</v>
      </c>
      <c r="AS469" s="308" t="s">
        <v>248</v>
      </c>
      <c r="AT469" s="249" t="s">
        <v>1356</v>
      </c>
      <c r="AU469" s="308"/>
      <c r="AV469" s="308"/>
      <c r="AW469" s="308"/>
      <c r="AX469" s="308"/>
      <c r="AY469" s="308"/>
      <c r="AZ469" s="308"/>
      <c r="BA469" s="308"/>
      <c r="BB469" s="308"/>
      <c r="BC469" s="308"/>
      <c r="BD469" s="308"/>
      <c r="BE469" s="308"/>
      <c r="BF469" s="308"/>
      <c r="BG469" s="308"/>
      <c r="BH469" s="308"/>
      <c r="BI469" s="308"/>
      <c r="BJ469" s="308"/>
      <c r="BK469" s="308"/>
      <c r="BL469" s="308"/>
      <c r="BM469" s="308"/>
      <c r="BN469" s="308"/>
      <c r="BO469" s="308"/>
      <c r="BP469" s="308"/>
      <c r="BQ469" s="308"/>
      <c r="BR469" s="308"/>
      <c r="BS469" s="308"/>
      <c r="BT469" s="308"/>
      <c r="BU469" s="308"/>
      <c r="BV469" s="308"/>
      <c r="BW469" s="308"/>
      <c r="BX469" s="308"/>
      <c r="BY469" s="308"/>
      <c r="BZ469" s="308"/>
      <c r="CA469" s="308"/>
      <c r="CB469" s="308"/>
      <c r="CC469" s="308"/>
      <c r="CD469" s="308"/>
      <c r="CE469" s="308"/>
      <c r="CF469" s="308"/>
      <c r="CG469" s="308"/>
      <c r="CH469" s="308"/>
      <c r="CI469" s="308"/>
      <c r="CJ469" s="308"/>
      <c r="CK469" s="308"/>
      <c r="CL469" s="308"/>
      <c r="CM469" s="308"/>
      <c r="CN469" s="308"/>
      <c r="CO469" s="308"/>
      <c r="CP469" s="308"/>
      <c r="CQ469" s="308"/>
      <c r="CR469" s="308"/>
      <c r="CS469" s="308"/>
      <c r="CT469" s="308"/>
      <c r="CU469" s="308"/>
      <c r="CV469" s="308"/>
      <c r="CW469" s="308"/>
      <c r="CX469" s="308"/>
      <c r="CY469" s="308"/>
      <c r="CZ469" s="308"/>
      <c r="DA469" s="308"/>
      <c r="DB469" s="308"/>
      <c r="DC469" s="308"/>
      <c r="DD469" s="308"/>
      <c r="DE469" s="308"/>
      <c r="DF469" s="308"/>
      <c r="DG469" s="308"/>
      <c r="DH469" s="308"/>
      <c r="DI469" s="308"/>
      <c r="DJ469" s="308"/>
      <c r="DK469" s="308"/>
      <c r="DL469" s="308"/>
      <c r="DM469" s="308"/>
      <c r="DN469" s="308"/>
      <c r="DO469" s="308"/>
      <c r="DP469" s="308"/>
      <c r="DQ469" s="308"/>
      <c r="DR469" s="308"/>
      <c r="DS469" s="308"/>
      <c r="DT469" s="308"/>
      <c r="DU469" s="308"/>
      <c r="DV469" s="308"/>
      <c r="DW469" s="308"/>
      <c r="DX469" s="308"/>
      <c r="DY469" s="308"/>
      <c r="DZ469" s="308"/>
      <c r="EA469" s="308"/>
      <c r="EB469" s="308"/>
      <c r="EC469" s="308"/>
      <c r="ED469" s="308"/>
      <c r="EE469" s="308"/>
      <c r="EF469" s="308"/>
      <c r="EG469" s="308"/>
      <c r="EH469" s="308"/>
      <c r="EI469" s="308"/>
      <c r="EJ469" s="308"/>
      <c r="EK469" s="308"/>
      <c r="EL469" s="308"/>
      <c r="EM469" s="308"/>
      <c r="EN469" s="308"/>
      <c r="EO469" s="308"/>
      <c r="EP469" s="308"/>
      <c r="EQ469" s="308"/>
      <c r="ER469" s="308"/>
      <c r="ES469" s="308"/>
      <c r="ET469" s="308"/>
      <c r="EU469" s="308"/>
      <c r="EV469" s="308"/>
      <c r="EW469" s="308"/>
      <c r="EX469" s="308"/>
      <c r="EY469" s="308"/>
      <c r="EZ469" s="308"/>
      <c r="FA469" s="308"/>
      <c r="FB469" s="308"/>
      <c r="FC469" s="308"/>
      <c r="FD469" s="308"/>
      <c r="FE469" s="308"/>
      <c r="FF469" s="308"/>
      <c r="FG469" s="308"/>
      <c r="FH469" s="308"/>
      <c r="FI469" s="308"/>
      <c r="FJ469" s="308"/>
      <c r="FK469" s="308"/>
      <c r="FL469" s="308"/>
      <c r="FM469" s="308"/>
      <c r="FN469" s="308"/>
      <c r="FO469" s="308"/>
      <c r="FP469" s="308"/>
      <c r="FQ469" s="308"/>
      <c r="FR469" s="308"/>
      <c r="FS469" s="308"/>
      <c r="FT469" s="308"/>
      <c r="FU469" s="308"/>
      <c r="FV469" s="308"/>
      <c r="FW469" s="308"/>
      <c r="FX469" s="308"/>
      <c r="FY469" s="308"/>
      <c r="FZ469" s="308"/>
      <c r="GA469" s="308"/>
      <c r="GB469" s="308"/>
      <c r="GC469" s="308"/>
      <c r="GD469" s="308"/>
      <c r="GE469" s="308"/>
      <c r="GF469" s="308"/>
      <c r="GG469" s="308"/>
      <c r="GH469" s="308"/>
      <c r="GI469" s="308"/>
      <c r="GJ469" s="308"/>
      <c r="GK469" s="308"/>
      <c r="GL469" s="308"/>
      <c r="GM469" s="308"/>
      <c r="GN469" s="308"/>
      <c r="GO469" s="308"/>
      <c r="GP469" s="308"/>
      <c r="GQ469" s="308"/>
      <c r="GR469" s="308"/>
      <c r="GS469" s="308"/>
      <c r="GT469" s="308"/>
      <c r="GU469" s="308"/>
      <c r="GV469" s="308"/>
      <c r="GW469" s="308"/>
      <c r="GX469" s="308"/>
      <c r="GY469" s="308"/>
      <c r="GZ469" s="308"/>
      <c r="HA469" s="308"/>
      <c r="HB469" s="308"/>
      <c r="HC469" s="308"/>
      <c r="HD469" s="308"/>
      <c r="HE469" s="308"/>
      <c r="HF469" s="308"/>
      <c r="HG469" s="308"/>
      <c r="HH469" s="308"/>
      <c r="HI469" s="308"/>
      <c r="HJ469" s="308"/>
      <c r="HK469" s="308"/>
      <c r="HL469" s="308"/>
      <c r="HM469" s="308"/>
      <c r="HN469" s="308"/>
      <c r="HO469" s="308"/>
      <c r="HP469" s="308"/>
      <c r="HQ469" s="308"/>
      <c r="HR469" s="308"/>
      <c r="HS469" s="308"/>
      <c r="HT469" s="308"/>
      <c r="HU469" s="308"/>
      <c r="HV469" s="308"/>
      <c r="HW469" s="308"/>
      <c r="HX469" s="308"/>
      <c r="HY469" s="308"/>
      <c r="HZ469" s="308"/>
      <c r="IA469" s="308"/>
      <c r="IB469" s="308"/>
      <c r="IC469" s="308"/>
      <c r="ID469" s="308"/>
      <c r="IE469" s="308"/>
      <c r="IF469" s="308"/>
      <c r="IG469" s="308"/>
      <c r="IH469" s="308"/>
    </row>
    <row r="470" spans="1:242" s="249" customFormat="1" ht="15" customHeight="1" x14ac:dyDescent="0.3">
      <c r="A470" s="174">
        <v>9.06</v>
      </c>
      <c r="B470" s="231" t="s">
        <v>243</v>
      </c>
      <c r="C470" s="232" t="e">
        <f>VLOOKUP(BD.PD8[[#This Row],[Pos]],[18]!PPto[#Data],3,FALSE)</f>
        <v>#REF!</v>
      </c>
      <c r="D470" s="233" t="s">
        <v>243</v>
      </c>
      <c r="E470" s="305">
        <f>IF(BD.PD8[[#This Row],[.]]="*",VLOOKUP(BD.PD8[[#This Row],[Pos]],[18]Presupuesto!A:H,7,FALSE),"")</f>
        <v>0</v>
      </c>
      <c r="F470" s="234"/>
      <c r="G470" s="174"/>
      <c r="H470" s="174"/>
      <c r="I470" s="174"/>
      <c r="J470" s="392">
        <v>1</v>
      </c>
      <c r="K470" s="233" t="s">
        <v>117</v>
      </c>
      <c r="L470" s="383">
        <f>IF(BD.PD8[[#This Row],[Mon]]="DOP",1,HLOOKUP(BD.PD8[[#This Row],[Mon]],Data!$J$1:$K$2,2,FALSE))</f>
        <v>65</v>
      </c>
      <c r="M470" s="490">
        <v>0</v>
      </c>
      <c r="N470" s="243">
        <f>BD.PD8[[#This Row],[Cant.]]*BD.PD8[[#This Row],[ Tasa ]]*BD.PD8[[#This Row],[ Precio Und.]]</f>
        <v>0</v>
      </c>
      <c r="O470" s="491">
        <v>0</v>
      </c>
      <c r="P470" s="243">
        <f>IF(BD.PD8[[#This Row],[Liquid. '[%']]]&lt;&gt;0,(BD.PD8[[#This Row],[Valor Neto '[DOP']]]*BD.PD8[[#This Row],[Liquid. '[%']]])+BD.PD8[[#This Row],[Valor Neto '[DOP']]],BD.PD8[[#This Row],[Valor Neto '[DOP']]])</f>
        <v>0</v>
      </c>
      <c r="Q470" s="243">
        <f>BD.PD8[[#This Row],[Ppto. Orden Interna '[DOP']]]/HLOOKUP("USD",Data!$J$1:$K$2,2,FALSE)</f>
        <v>0</v>
      </c>
      <c r="R470" s="381"/>
      <c r="S470" s="387"/>
      <c r="T470" s="387"/>
      <c r="U470" s="387"/>
      <c r="V470" s="387"/>
      <c r="W470" s="494"/>
      <c r="X470" s="495"/>
      <c r="Y470" s="388"/>
      <c r="Z470" s="243">
        <f>BD.PD8[[#This Row],[Av.P1 '[%']]]*BD.PD8[[#This Row],[Ppto. Orden Interna '[DOP']]]</f>
        <v>0</v>
      </c>
      <c r="AB470" s="389"/>
      <c r="AC470" s="243">
        <f>BD.PD8[[#This Row],[Av.P2 '[%']]]*BD.PD8[[#This Row],[Ppto. Orden Interna '[DOP']]]</f>
        <v>0</v>
      </c>
      <c r="AE470" s="389"/>
      <c r="AF470" s="243">
        <f>BD.PD8[[#This Row],[Av.P3 '[%']]]*BD.PD8[[#This Row],[Ppto. Orden Interna '[DOP']]]</f>
        <v>0</v>
      </c>
      <c r="AG470" s="243"/>
      <c r="AH470" s="243"/>
      <c r="AI470" s="243"/>
      <c r="AJ470" s="243"/>
      <c r="AK470" s="243"/>
      <c r="AL470" s="243"/>
      <c r="AM470" s="496">
        <f>BD.PD8[[#This Row],[Pago 3]]+BD.PD8[[#This Row],[Pago 2]]+BD.PD8[[#This Row],[Pago 1]]</f>
        <v>0</v>
      </c>
      <c r="AN470" s="308" t="s">
        <v>244</v>
      </c>
      <c r="AO470" s="308" t="s">
        <v>245</v>
      </c>
      <c r="AP470" s="308" t="s">
        <v>246</v>
      </c>
      <c r="AQ470" s="308" t="s">
        <v>247</v>
      </c>
      <c r="AR470" s="308">
        <v>594</v>
      </c>
      <c r="AS470" s="308" t="s">
        <v>248</v>
      </c>
      <c r="AT470" s="249" t="s">
        <v>1356</v>
      </c>
      <c r="AU470" s="308"/>
      <c r="AV470" s="308"/>
      <c r="AW470" s="308"/>
      <c r="AX470" s="308"/>
      <c r="AY470" s="308"/>
      <c r="AZ470" s="308"/>
      <c r="BA470" s="308"/>
      <c r="BB470" s="308"/>
      <c r="BC470" s="308"/>
      <c r="BD470" s="308"/>
      <c r="BE470" s="308"/>
      <c r="BF470" s="308"/>
      <c r="BG470" s="308"/>
      <c r="BH470" s="308"/>
      <c r="BI470" s="308"/>
      <c r="BJ470" s="308"/>
      <c r="BK470" s="308"/>
      <c r="BL470" s="308"/>
      <c r="BM470" s="308"/>
      <c r="BN470" s="308"/>
      <c r="BO470" s="308"/>
      <c r="BP470" s="308"/>
      <c r="BQ470" s="308"/>
      <c r="BR470" s="308"/>
      <c r="BS470" s="308"/>
      <c r="BT470" s="308"/>
      <c r="BU470" s="308"/>
      <c r="BV470" s="308"/>
      <c r="BW470" s="308"/>
      <c r="BX470" s="308"/>
      <c r="BY470" s="308"/>
      <c r="BZ470" s="308"/>
      <c r="CA470" s="308"/>
      <c r="CB470" s="308"/>
      <c r="CC470" s="308"/>
      <c r="CD470" s="308"/>
      <c r="CE470" s="308"/>
      <c r="CF470" s="308"/>
      <c r="CG470" s="308"/>
      <c r="CH470" s="308"/>
      <c r="CI470" s="308"/>
      <c r="CJ470" s="308"/>
      <c r="CK470" s="308"/>
      <c r="CL470" s="308"/>
      <c r="CM470" s="308"/>
      <c r="CN470" s="308"/>
      <c r="CO470" s="308"/>
      <c r="CP470" s="308"/>
      <c r="CQ470" s="308"/>
      <c r="CR470" s="308"/>
      <c r="CS470" s="308"/>
      <c r="CT470" s="308"/>
      <c r="CU470" s="308"/>
      <c r="CV470" s="308"/>
      <c r="CW470" s="308"/>
      <c r="CX470" s="308"/>
      <c r="CY470" s="308"/>
      <c r="CZ470" s="308"/>
      <c r="DA470" s="308"/>
      <c r="DB470" s="308"/>
      <c r="DC470" s="308"/>
      <c r="DD470" s="308"/>
      <c r="DE470" s="308"/>
      <c r="DF470" s="308"/>
      <c r="DG470" s="308"/>
      <c r="DH470" s="308"/>
      <c r="DI470" s="308"/>
      <c r="DJ470" s="308"/>
      <c r="DK470" s="308"/>
      <c r="DL470" s="308"/>
      <c r="DM470" s="308"/>
      <c r="DN470" s="308"/>
      <c r="DO470" s="308"/>
      <c r="DP470" s="308"/>
      <c r="DQ470" s="308"/>
      <c r="DR470" s="308"/>
      <c r="DS470" s="308"/>
      <c r="DT470" s="308"/>
      <c r="DU470" s="308"/>
      <c r="DV470" s="308"/>
      <c r="DW470" s="308"/>
      <c r="DX470" s="308"/>
      <c r="DY470" s="308"/>
      <c r="DZ470" s="308"/>
      <c r="EA470" s="308"/>
      <c r="EB470" s="308"/>
      <c r="EC470" s="308"/>
      <c r="ED470" s="308"/>
      <c r="EE470" s="308"/>
      <c r="EF470" s="308"/>
      <c r="EG470" s="308"/>
      <c r="EH470" s="308"/>
      <c r="EI470" s="308"/>
      <c r="EJ470" s="308"/>
      <c r="EK470" s="308"/>
      <c r="EL470" s="308"/>
      <c r="EM470" s="308"/>
      <c r="EN470" s="308"/>
      <c r="EO470" s="308"/>
      <c r="EP470" s="308"/>
      <c r="EQ470" s="308"/>
      <c r="ER470" s="308"/>
      <c r="ES470" s="308"/>
      <c r="ET470" s="308"/>
      <c r="EU470" s="308"/>
      <c r="EV470" s="308"/>
      <c r="EW470" s="308"/>
      <c r="EX470" s="308"/>
      <c r="EY470" s="308"/>
      <c r="EZ470" s="308"/>
      <c r="FA470" s="308"/>
      <c r="FB470" s="308"/>
      <c r="FC470" s="308"/>
      <c r="FD470" s="308"/>
      <c r="FE470" s="308"/>
      <c r="FF470" s="308"/>
      <c r="FG470" s="308"/>
      <c r="FH470" s="308"/>
      <c r="FI470" s="308"/>
      <c r="FJ470" s="308"/>
      <c r="FK470" s="308"/>
      <c r="FL470" s="308"/>
      <c r="FM470" s="308"/>
      <c r="FN470" s="308"/>
      <c r="FO470" s="308"/>
      <c r="FP470" s="308"/>
      <c r="FQ470" s="308"/>
      <c r="FR470" s="308"/>
      <c r="FS470" s="308"/>
      <c r="FT470" s="308"/>
      <c r="FU470" s="308"/>
      <c r="FV470" s="308"/>
      <c r="FW470" s="308"/>
      <c r="FX470" s="308"/>
      <c r="FY470" s="308"/>
      <c r="FZ470" s="308"/>
      <c r="GA470" s="308"/>
      <c r="GB470" s="308"/>
      <c r="GC470" s="308"/>
      <c r="GD470" s="308"/>
      <c r="GE470" s="308"/>
      <c r="GF470" s="308"/>
      <c r="GG470" s="308"/>
      <c r="GH470" s="308"/>
      <c r="GI470" s="308"/>
      <c r="GJ470" s="308"/>
      <c r="GK470" s="308"/>
      <c r="GL470" s="308"/>
      <c r="GM470" s="308"/>
      <c r="GN470" s="308"/>
      <c r="GO470" s="308"/>
      <c r="GP470" s="308"/>
      <c r="GQ470" s="308"/>
      <c r="GR470" s="308"/>
      <c r="GS470" s="308"/>
      <c r="GT470" s="308"/>
      <c r="GU470" s="308"/>
      <c r="GV470" s="308"/>
      <c r="GW470" s="308"/>
      <c r="GX470" s="308"/>
      <c r="GY470" s="308"/>
      <c r="GZ470" s="308"/>
      <c r="HA470" s="308"/>
      <c r="HB470" s="308"/>
      <c r="HC470" s="308"/>
      <c r="HD470" s="308"/>
      <c r="HE470" s="308"/>
      <c r="HF470" s="308"/>
      <c r="HG470" s="308"/>
      <c r="HH470" s="308"/>
      <c r="HI470" s="308"/>
      <c r="HJ470" s="308"/>
      <c r="HK470" s="308"/>
      <c r="HL470" s="308"/>
      <c r="HM470" s="308"/>
      <c r="HN470" s="308"/>
      <c r="HO470" s="308"/>
      <c r="HP470" s="308"/>
      <c r="HQ470" s="308"/>
      <c r="HR470" s="308"/>
      <c r="HS470" s="308"/>
      <c r="HT470" s="308"/>
      <c r="HU470" s="308"/>
      <c r="HV470" s="308"/>
      <c r="HW470" s="308"/>
      <c r="HX470" s="308"/>
      <c r="HY470" s="308"/>
      <c r="HZ470" s="308"/>
      <c r="IA470" s="308"/>
      <c r="IB470" s="308"/>
      <c r="IC470" s="308"/>
      <c r="ID470" s="308"/>
      <c r="IE470" s="308"/>
      <c r="IF470" s="308"/>
      <c r="IG470" s="308"/>
      <c r="IH470" s="308"/>
    </row>
    <row r="471" spans="1:242" s="249" customFormat="1" ht="15" customHeight="1" x14ac:dyDescent="0.3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484"/>
      <c r="X471" s="219"/>
      <c r="Y471" s="221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306"/>
      <c r="AO471" s="306"/>
      <c r="AP471" s="306"/>
      <c r="AQ471" s="306"/>
      <c r="AR471" s="306"/>
      <c r="AS471" s="306"/>
      <c r="AT471"/>
      <c r="AU471" s="308"/>
      <c r="AV471" s="308"/>
      <c r="AW471" s="308"/>
      <c r="AX471" s="308"/>
      <c r="AY471" s="308"/>
      <c r="AZ471" s="308"/>
      <c r="BA471" s="308"/>
      <c r="BB471" s="308"/>
      <c r="BC471" s="308"/>
      <c r="BD471" s="308"/>
      <c r="BE471" s="308"/>
      <c r="BF471" s="308"/>
      <c r="BG471" s="308"/>
      <c r="BH471" s="308"/>
      <c r="BI471" s="308"/>
      <c r="BJ471" s="308"/>
      <c r="BK471" s="308"/>
      <c r="BL471" s="308"/>
      <c r="BM471" s="308"/>
      <c r="BN471" s="308"/>
      <c r="BO471" s="308"/>
      <c r="BP471" s="308"/>
      <c r="BQ471" s="308"/>
      <c r="BR471" s="308"/>
      <c r="BS471" s="308"/>
      <c r="BT471" s="308"/>
      <c r="BU471" s="308"/>
      <c r="BV471" s="308"/>
      <c r="BW471" s="308"/>
      <c r="BX471" s="308"/>
      <c r="BY471" s="308"/>
      <c r="BZ471" s="308"/>
      <c r="CA471" s="308"/>
      <c r="CB471" s="308"/>
      <c r="CC471" s="308"/>
      <c r="CD471" s="308"/>
      <c r="CE471" s="308"/>
      <c r="CF471" s="308"/>
      <c r="CG471" s="308"/>
      <c r="CH471" s="308"/>
      <c r="CI471" s="308"/>
      <c r="CJ471" s="308"/>
      <c r="CK471" s="308"/>
      <c r="CL471" s="308"/>
      <c r="CM471" s="308"/>
      <c r="CN471" s="308"/>
      <c r="CO471" s="308"/>
      <c r="CP471" s="308"/>
      <c r="CQ471" s="308"/>
      <c r="CR471" s="308"/>
      <c r="CS471" s="308"/>
      <c r="CT471" s="308"/>
      <c r="CU471" s="308"/>
      <c r="CV471" s="308"/>
      <c r="CW471" s="308"/>
      <c r="CX471" s="308"/>
      <c r="CY471" s="308"/>
      <c r="CZ471" s="308"/>
      <c r="DA471" s="308"/>
      <c r="DB471" s="308"/>
      <c r="DC471" s="308"/>
      <c r="DD471" s="308"/>
      <c r="DE471" s="308"/>
      <c r="DF471" s="308"/>
      <c r="DG471" s="308"/>
      <c r="DH471" s="308"/>
      <c r="DI471" s="308"/>
      <c r="DJ471" s="308"/>
      <c r="DK471" s="308"/>
      <c r="DL471" s="308"/>
      <c r="DM471" s="308"/>
      <c r="DN471" s="308"/>
      <c r="DO471" s="308"/>
      <c r="DP471" s="308"/>
      <c r="DQ471" s="308"/>
      <c r="DR471" s="308"/>
      <c r="DS471" s="308"/>
      <c r="DT471" s="308"/>
      <c r="DU471" s="308"/>
      <c r="DV471" s="308"/>
      <c r="DW471" s="308"/>
      <c r="DX471" s="308"/>
      <c r="DY471" s="308"/>
      <c r="DZ471" s="308"/>
      <c r="EA471" s="308"/>
      <c r="EB471" s="308"/>
      <c r="EC471" s="308"/>
      <c r="ED471" s="308"/>
      <c r="EE471" s="308"/>
      <c r="EF471" s="308"/>
      <c r="EG471" s="308"/>
      <c r="EH471" s="308"/>
      <c r="EI471" s="308"/>
      <c r="EJ471" s="308"/>
      <c r="EK471" s="308"/>
      <c r="EL471" s="308"/>
      <c r="EM471" s="308"/>
      <c r="EN471" s="308"/>
      <c r="EO471" s="308"/>
      <c r="EP471" s="308"/>
      <c r="EQ471" s="308"/>
      <c r="ER471" s="308"/>
      <c r="ES471" s="308"/>
      <c r="ET471" s="308"/>
      <c r="EU471" s="308"/>
      <c r="EV471" s="308"/>
      <c r="EW471" s="308"/>
      <c r="EX471" s="308"/>
      <c r="EY471" s="308"/>
      <c r="EZ471" s="308"/>
      <c r="FA471" s="308"/>
      <c r="FB471" s="308"/>
      <c r="FC471" s="308"/>
      <c r="FD471" s="308"/>
      <c r="FE471" s="308"/>
      <c r="FF471" s="308"/>
      <c r="FG471" s="308"/>
      <c r="FH471" s="308"/>
      <c r="FI471" s="308"/>
      <c r="FJ471" s="308"/>
      <c r="FK471" s="308"/>
      <c r="FL471" s="308"/>
      <c r="FM471" s="308"/>
      <c r="FN471" s="308"/>
      <c r="FO471" s="308"/>
      <c r="FP471" s="308"/>
      <c r="FQ471" s="308"/>
      <c r="FR471" s="308"/>
      <c r="FS471" s="308"/>
      <c r="FT471" s="308"/>
      <c r="FU471" s="308"/>
      <c r="FV471" s="308"/>
      <c r="FW471" s="308"/>
      <c r="FX471" s="308"/>
      <c r="FY471" s="308"/>
      <c r="FZ471" s="308"/>
      <c r="GA471" s="308"/>
      <c r="GB471" s="308"/>
      <c r="GC471" s="308"/>
      <c r="GD471" s="308"/>
      <c r="GE471" s="308"/>
      <c r="GF471" s="308"/>
      <c r="GG471" s="308"/>
      <c r="GH471" s="308"/>
      <c r="GI471" s="308"/>
      <c r="GJ471" s="308"/>
      <c r="GK471" s="308"/>
      <c r="GL471" s="308"/>
      <c r="GM471" s="308"/>
      <c r="GN471" s="308"/>
      <c r="GO471" s="308"/>
      <c r="GP471" s="308"/>
      <c r="GQ471" s="308"/>
      <c r="GR471" s="308"/>
      <c r="GS471" s="308"/>
      <c r="GT471" s="308"/>
      <c r="GU471" s="308"/>
      <c r="GV471" s="308"/>
      <c r="GW471" s="308"/>
      <c r="GX471" s="308"/>
      <c r="GY471" s="308"/>
      <c r="GZ471" s="308"/>
      <c r="HA471" s="308"/>
      <c r="HB471" s="308"/>
      <c r="HC471" s="308"/>
      <c r="HD471" s="308"/>
      <c r="HE471" s="308"/>
      <c r="HF471" s="308"/>
      <c r="HG471" s="308"/>
      <c r="HH471" s="308"/>
      <c r="HI471" s="308"/>
      <c r="HJ471" s="308"/>
      <c r="HK471" s="308"/>
      <c r="HL471" s="308"/>
      <c r="HM471" s="308"/>
      <c r="HN471" s="308"/>
      <c r="HO471" s="308"/>
      <c r="HP471" s="308"/>
      <c r="HQ471" s="308"/>
      <c r="HR471" s="308"/>
      <c r="HS471" s="308"/>
      <c r="HT471" s="308"/>
      <c r="HU471" s="308"/>
      <c r="HV471" s="308"/>
      <c r="HW471" s="308"/>
      <c r="HX471" s="308"/>
      <c r="HY471" s="308"/>
      <c r="HZ471" s="308"/>
      <c r="IA471" s="308"/>
      <c r="IB471" s="308"/>
      <c r="IC471" s="308"/>
      <c r="ID471" s="308"/>
      <c r="IE471" s="308"/>
      <c r="IF471" s="308"/>
      <c r="IG471" s="308"/>
      <c r="IH471" s="308"/>
    </row>
    <row r="472" spans="1:242" s="249" customFormat="1" ht="15" customHeight="1" x14ac:dyDescent="0.3">
      <c r="A472" s="226" t="s">
        <v>200</v>
      </c>
      <c r="B472" s="226" t="s">
        <v>201</v>
      </c>
      <c r="C472" s="226" t="s">
        <v>202</v>
      </c>
      <c r="D472" s="226" t="s">
        <v>203</v>
      </c>
      <c r="E472" s="226" t="s">
        <v>204</v>
      </c>
      <c r="F472" s="226" t="s">
        <v>205</v>
      </c>
      <c r="G472" s="226" t="s">
        <v>1357</v>
      </c>
      <c r="H472" s="226" t="s">
        <v>1054</v>
      </c>
      <c r="I472" s="226" t="s">
        <v>206</v>
      </c>
      <c r="J472" s="226" t="s">
        <v>207</v>
      </c>
      <c r="K472" s="226" t="s">
        <v>208</v>
      </c>
      <c r="L472" s="226" t="s">
        <v>209</v>
      </c>
      <c r="M472" s="226" t="s">
        <v>210</v>
      </c>
      <c r="N472" s="226" t="s">
        <v>211</v>
      </c>
      <c r="O472" s="226" t="s">
        <v>212</v>
      </c>
      <c r="P472" s="226" t="s">
        <v>213</v>
      </c>
      <c r="Q472" s="226" t="s">
        <v>214</v>
      </c>
      <c r="R472" s="226" t="s">
        <v>215</v>
      </c>
      <c r="S472" s="226" t="s">
        <v>216</v>
      </c>
      <c r="T472" s="226" t="s">
        <v>217</v>
      </c>
      <c r="U472" s="226" t="s">
        <v>218</v>
      </c>
      <c r="V472" s="226" t="s">
        <v>219</v>
      </c>
      <c r="W472" s="226" t="s">
        <v>220</v>
      </c>
      <c r="X472" s="226" t="s">
        <v>221</v>
      </c>
      <c r="Y472" s="226" t="s">
        <v>222</v>
      </c>
      <c r="Z472" s="226" t="s">
        <v>223</v>
      </c>
      <c r="AA472" s="226" t="s">
        <v>224</v>
      </c>
      <c r="AB472" s="226" t="s">
        <v>225</v>
      </c>
      <c r="AC472" s="226" t="s">
        <v>226</v>
      </c>
      <c r="AD472" s="226" t="s">
        <v>227</v>
      </c>
      <c r="AE472" s="226" t="s">
        <v>228</v>
      </c>
      <c r="AF472" s="226" t="s">
        <v>229</v>
      </c>
      <c r="AG472" s="226" t="s">
        <v>230</v>
      </c>
      <c r="AH472" s="226" t="s">
        <v>231</v>
      </c>
      <c r="AI472" s="226" t="s">
        <v>232</v>
      </c>
      <c r="AJ472" s="226" t="s">
        <v>233</v>
      </c>
      <c r="AK472" s="226" t="s">
        <v>234</v>
      </c>
      <c r="AL472" s="226" t="s">
        <v>235</v>
      </c>
      <c r="AM472" s="226" t="s">
        <v>236</v>
      </c>
      <c r="AN472" s="226" t="s">
        <v>1055</v>
      </c>
      <c r="AO472" s="226" t="s">
        <v>29</v>
      </c>
      <c r="AP472" s="226" t="s">
        <v>1570</v>
      </c>
      <c r="AQ472" s="226" t="s">
        <v>1571</v>
      </c>
      <c r="AR472" s="226" t="s">
        <v>1572</v>
      </c>
      <c r="AS472" s="226" t="s">
        <v>1573</v>
      </c>
      <c r="AT472" s="226" t="s">
        <v>1574</v>
      </c>
      <c r="AU472" s="308"/>
      <c r="AV472" s="308"/>
      <c r="AW472" s="308"/>
      <c r="AX472" s="308"/>
      <c r="AY472" s="308"/>
      <c r="AZ472" s="308"/>
      <c r="BA472" s="308"/>
      <c r="BB472" s="308"/>
      <c r="BC472" s="308"/>
      <c r="BD472" s="308"/>
      <c r="BE472" s="308"/>
      <c r="BF472" s="308"/>
      <c r="BG472" s="308"/>
      <c r="BH472" s="308"/>
      <c r="BI472" s="308"/>
      <c r="BJ472" s="308"/>
      <c r="BK472" s="308"/>
      <c r="BL472" s="308"/>
      <c r="BM472" s="308"/>
      <c r="BN472" s="308"/>
      <c r="BO472" s="308"/>
      <c r="BP472" s="308"/>
      <c r="BQ472" s="308"/>
      <c r="BR472" s="308"/>
      <c r="BS472" s="308"/>
      <c r="BT472" s="308"/>
      <c r="BU472" s="308"/>
      <c r="BV472" s="308"/>
      <c r="BW472" s="308"/>
      <c r="BX472" s="308"/>
      <c r="BY472" s="308"/>
      <c r="BZ472" s="308"/>
      <c r="CA472" s="308"/>
      <c r="CB472" s="308"/>
      <c r="CC472" s="308"/>
      <c r="CD472" s="308"/>
      <c r="CE472" s="308"/>
      <c r="CF472" s="308"/>
      <c r="CG472" s="308"/>
      <c r="CH472" s="308"/>
      <c r="CI472" s="308"/>
      <c r="CJ472" s="308"/>
      <c r="CK472" s="308"/>
      <c r="CL472" s="308"/>
      <c r="CM472" s="308"/>
      <c r="CN472" s="308"/>
      <c r="CO472" s="308"/>
      <c r="CP472" s="308"/>
      <c r="CQ472" s="308"/>
      <c r="CR472" s="308"/>
      <c r="CS472" s="308"/>
      <c r="CT472" s="308"/>
      <c r="CU472" s="308"/>
      <c r="CV472" s="308"/>
      <c r="CW472" s="308"/>
      <c r="CX472" s="308"/>
      <c r="CY472" s="308"/>
      <c r="CZ472" s="308"/>
      <c r="DA472" s="308"/>
      <c r="DB472" s="308"/>
      <c r="DC472" s="308"/>
      <c r="DD472" s="308"/>
      <c r="DE472" s="308"/>
      <c r="DF472" s="308"/>
      <c r="DG472" s="308"/>
      <c r="DH472" s="308"/>
      <c r="DI472" s="308"/>
      <c r="DJ472" s="308"/>
      <c r="DK472" s="308"/>
      <c r="DL472" s="308"/>
      <c r="DM472" s="308"/>
      <c r="DN472" s="308"/>
      <c r="DO472" s="308"/>
      <c r="DP472" s="308"/>
      <c r="DQ472" s="308"/>
      <c r="DR472" s="308"/>
      <c r="DS472" s="308"/>
      <c r="DT472" s="308"/>
      <c r="DU472" s="308"/>
      <c r="DV472" s="308"/>
      <c r="DW472" s="308"/>
      <c r="DX472" s="308"/>
      <c r="DY472" s="308"/>
      <c r="DZ472" s="308"/>
      <c r="EA472" s="308"/>
      <c r="EB472" s="308"/>
      <c r="EC472" s="308"/>
      <c r="ED472" s="308"/>
      <c r="EE472" s="308"/>
      <c r="EF472" s="308"/>
      <c r="EG472" s="308"/>
      <c r="EH472" s="308"/>
      <c r="EI472" s="308"/>
      <c r="EJ472" s="308"/>
      <c r="EK472" s="308"/>
      <c r="EL472" s="308"/>
      <c r="EM472" s="308"/>
      <c r="EN472" s="308"/>
      <c r="EO472" s="308"/>
      <c r="EP472" s="308"/>
      <c r="EQ472" s="308"/>
      <c r="ER472" s="308"/>
      <c r="ES472" s="308"/>
      <c r="ET472" s="308"/>
      <c r="EU472" s="308"/>
      <c r="EV472" s="308"/>
      <c r="EW472" s="308"/>
      <c r="EX472" s="308"/>
      <c r="EY472" s="308"/>
      <c r="EZ472" s="308"/>
      <c r="FA472" s="308"/>
      <c r="FB472" s="308"/>
      <c r="FC472" s="308"/>
      <c r="FD472" s="308"/>
      <c r="FE472" s="308"/>
      <c r="FF472" s="308"/>
      <c r="FG472" s="308"/>
      <c r="FH472" s="308"/>
      <c r="FI472" s="308"/>
      <c r="FJ472" s="308"/>
      <c r="FK472" s="308"/>
      <c r="FL472" s="308"/>
      <c r="FM472" s="308"/>
      <c r="FN472" s="308"/>
      <c r="FO472" s="308"/>
      <c r="FP472" s="308"/>
      <c r="FQ472" s="308"/>
      <c r="FR472" s="308"/>
      <c r="FS472" s="308"/>
      <c r="FT472" s="308"/>
      <c r="FU472" s="308"/>
      <c r="FV472" s="308"/>
      <c r="FW472" s="308"/>
      <c r="FX472" s="308"/>
      <c r="FY472" s="308"/>
      <c r="FZ472" s="308"/>
      <c r="GA472" s="308"/>
      <c r="GB472" s="308"/>
      <c r="GC472" s="308"/>
      <c r="GD472" s="308"/>
      <c r="GE472" s="308"/>
      <c r="GF472" s="308"/>
      <c r="GG472" s="308"/>
      <c r="GH472" s="308"/>
      <c r="GI472" s="308"/>
      <c r="GJ472" s="308"/>
      <c r="GK472" s="308"/>
      <c r="GL472" s="308"/>
      <c r="GM472" s="308"/>
      <c r="GN472" s="308"/>
      <c r="GO472" s="308"/>
      <c r="GP472" s="308"/>
      <c r="GQ472" s="308"/>
      <c r="GR472" s="308"/>
      <c r="GS472" s="308"/>
      <c r="GT472" s="308"/>
      <c r="GU472" s="308"/>
      <c r="GV472" s="308"/>
      <c r="GW472" s="308"/>
      <c r="GX472" s="308"/>
      <c r="GY472" s="308"/>
      <c r="GZ472" s="308"/>
      <c r="HA472" s="308"/>
      <c r="HB472" s="308"/>
      <c r="HC472" s="308"/>
      <c r="HD472" s="308"/>
      <c r="HE472" s="308"/>
      <c r="HF472" s="308"/>
      <c r="HG472" s="308"/>
      <c r="HH472" s="308"/>
      <c r="HI472" s="308"/>
      <c r="HJ472" s="308"/>
      <c r="HK472" s="308"/>
      <c r="HL472" s="308"/>
      <c r="HM472" s="308"/>
      <c r="HN472" s="308"/>
      <c r="HO472" s="308"/>
      <c r="HP472" s="308"/>
      <c r="HQ472" s="308"/>
      <c r="HR472" s="308"/>
      <c r="HS472" s="308"/>
      <c r="HT472" s="308"/>
      <c r="HU472" s="308"/>
      <c r="HV472" s="308"/>
      <c r="HW472" s="308"/>
      <c r="HX472" s="308"/>
      <c r="HY472" s="308"/>
      <c r="HZ472" s="308"/>
      <c r="IA472" s="308"/>
      <c r="IB472" s="308"/>
      <c r="IC472" s="308"/>
      <c r="ID472" s="308"/>
      <c r="IE472" s="308"/>
      <c r="IF472" s="308"/>
      <c r="IG472" s="308"/>
      <c r="IH472" s="308"/>
    </row>
    <row r="473" spans="1:242" s="249" customFormat="1" ht="15" customHeight="1" x14ac:dyDescent="0.3">
      <c r="A473" s="174">
        <v>1.01</v>
      </c>
      <c r="B473" s="231" t="s">
        <v>243</v>
      </c>
      <c r="C473" s="232" t="e">
        <f>VLOOKUP(BD.PD9[[#This Row],[Pos]],[19]!PPto[#Data],3,FALSE)</f>
        <v>#REF!</v>
      </c>
      <c r="D473" s="233" t="s">
        <v>243</v>
      </c>
      <c r="E473" s="305">
        <f>IF(BD.PD9[[#This Row],[.]]="*",VLOOKUP(BD.PD9[[#This Row],[Pos]],[19]Presupuesto!A:H,7,FALSE),"")</f>
        <v>0</v>
      </c>
      <c r="F473" s="234"/>
      <c r="G473" s="174"/>
      <c r="H473" s="174"/>
      <c r="I473" s="174"/>
      <c r="J473" s="392">
        <v>1</v>
      </c>
      <c r="K473" s="233" t="s">
        <v>117</v>
      </c>
      <c r="L473" s="383">
        <f>IF(BD.PD9[[#This Row],[Mon]]="DOP",1,HLOOKUP(BD.PD9[[#This Row],[Mon]],Data!$K$1:$L$2,2,FALSE))</f>
        <v>65</v>
      </c>
      <c r="M473" s="490">
        <v>0</v>
      </c>
      <c r="N473" s="243">
        <f>BD.PD9[[#This Row],[Cant.]]*BD.PD9[[#This Row],[ Tasa ]]*BD.PD9[[#This Row],[ Precio Und.]]</f>
        <v>0</v>
      </c>
      <c r="O473" s="491">
        <v>0</v>
      </c>
      <c r="P473" s="243">
        <f>IF(BD.PD9[[#This Row],[Liquid. '[%']]]&lt;&gt;0,(BD.PD9[[#This Row],[Valor Neto '[DOP']]]*BD.PD9[[#This Row],[Liquid. '[%']]])+BD.PD9[[#This Row],[Valor Neto '[DOP']]],BD.PD9[[#This Row],[Valor Neto '[DOP']]])</f>
        <v>0</v>
      </c>
      <c r="Q473" s="243">
        <f>BD.PD9[[#This Row],[Ppto. Orden Interna '[DOP']]]/HLOOKUP("USD",Data!$K$1:$L$2,2,FALSE)</f>
        <v>0</v>
      </c>
      <c r="R473" s="381"/>
      <c r="S473" s="387"/>
      <c r="T473" s="387"/>
      <c r="U473" s="387"/>
      <c r="V473" s="387"/>
      <c r="W473" s="174"/>
      <c r="X473" s="495"/>
      <c r="Y473" s="388"/>
      <c r="Z473" s="243">
        <f>BD.PD9[[#This Row],[Av.P1 '[%']]]*BD.PD9[[#This Row],[Ppto. Orden Interna '[DOP']]]</f>
        <v>0</v>
      </c>
      <c r="AB473" s="389"/>
      <c r="AC473" s="243">
        <f>BD.PD9[[#This Row],[Av.P2 '[%']]]*BD.PD9[[#This Row],[Ppto. Orden Interna '[DOP']]]</f>
        <v>0</v>
      </c>
      <c r="AE473" s="389"/>
      <c r="AF473" s="243">
        <f>BD.PD9[[#This Row],[Av.P3 '[%']]]*BD.PD9[[#This Row],[Ppto. Orden Interna '[DOP']]]</f>
        <v>0</v>
      </c>
      <c r="AH473" s="389"/>
      <c r="AI473" s="243">
        <f>BD.PD9[[#This Row],[Av.P4 '[%']]]*BD.PD9[[#This Row],[Ppto. Orden Interna '[DOP']]]</f>
        <v>0</v>
      </c>
      <c r="AK473" s="389"/>
      <c r="AL473" s="243">
        <f>BD.PD9[[#This Row],[Av.P5 '[%']]]*BD.PD9[[#This Row],[Ppto. Orden Interna '[DOP']]]</f>
        <v>0</v>
      </c>
      <c r="AM473" s="496">
        <f>BD.PD9[[#This Row],[Pago 5]]+BD.PD9[[#This Row],[Pago 4]]+BD.PD9[[#This Row],[Pago 3]]+BD.PD9[[#This Row],[Pago 2]]+BD.PD9[[#This Row],[Pago 1]]</f>
        <v>0</v>
      </c>
      <c r="AN473" s="308" t="s">
        <v>244</v>
      </c>
      <c r="AO473" s="308" t="s">
        <v>245</v>
      </c>
      <c r="AP473" s="308" t="s">
        <v>246</v>
      </c>
      <c r="AQ473" s="308" t="s">
        <v>247</v>
      </c>
      <c r="AR473" s="308">
        <v>594</v>
      </c>
      <c r="AS473" s="308" t="s">
        <v>248</v>
      </c>
      <c r="AT473" s="249" t="s">
        <v>1575</v>
      </c>
      <c r="AU473" s="308"/>
      <c r="AV473" s="308"/>
      <c r="AW473" s="308"/>
      <c r="AX473" s="308"/>
      <c r="AY473" s="308"/>
      <c r="AZ473" s="308"/>
      <c r="BA473" s="308"/>
      <c r="BB473" s="308"/>
      <c r="BC473" s="308"/>
      <c r="BD473" s="308"/>
      <c r="BE473" s="308"/>
      <c r="BF473" s="308"/>
      <c r="BG473" s="308"/>
      <c r="BH473" s="308"/>
      <c r="BI473" s="308"/>
      <c r="BJ473" s="308"/>
      <c r="BK473" s="308"/>
      <c r="BL473" s="308"/>
      <c r="BM473" s="308"/>
      <c r="BN473" s="308"/>
      <c r="BO473" s="308"/>
      <c r="BP473" s="308"/>
      <c r="BQ473" s="308"/>
      <c r="BR473" s="308"/>
      <c r="BS473" s="308"/>
      <c r="BT473" s="308"/>
      <c r="BU473" s="308"/>
      <c r="BV473" s="308"/>
      <c r="BW473" s="308"/>
      <c r="BX473" s="308"/>
      <c r="BY473" s="308"/>
      <c r="BZ473" s="308"/>
      <c r="CA473" s="308"/>
      <c r="CB473" s="308"/>
      <c r="CC473" s="308"/>
      <c r="CD473" s="308"/>
      <c r="CE473" s="308"/>
      <c r="CF473" s="308"/>
      <c r="CG473" s="308"/>
      <c r="CH473" s="308"/>
      <c r="CI473" s="308"/>
      <c r="CJ473" s="308"/>
      <c r="CK473" s="308"/>
      <c r="CL473" s="308"/>
      <c r="CM473" s="308"/>
      <c r="CN473" s="308"/>
      <c r="CO473" s="308"/>
      <c r="CP473" s="308"/>
      <c r="CQ473" s="308"/>
      <c r="CR473" s="308"/>
      <c r="CS473" s="308"/>
      <c r="CT473" s="308"/>
      <c r="CU473" s="308"/>
      <c r="CV473" s="308"/>
      <c r="CW473" s="308"/>
      <c r="CX473" s="308"/>
      <c r="CY473" s="308"/>
      <c r="CZ473" s="308"/>
      <c r="DA473" s="308"/>
      <c r="DB473" s="308"/>
      <c r="DC473" s="308"/>
      <c r="DD473" s="308"/>
      <c r="DE473" s="308"/>
      <c r="DF473" s="308"/>
      <c r="DG473" s="308"/>
      <c r="DH473" s="308"/>
      <c r="DI473" s="308"/>
      <c r="DJ473" s="308"/>
      <c r="DK473" s="308"/>
      <c r="DL473" s="308"/>
      <c r="DM473" s="308"/>
      <c r="DN473" s="308"/>
      <c r="DO473" s="308"/>
      <c r="DP473" s="308"/>
      <c r="DQ473" s="308"/>
      <c r="DR473" s="308"/>
      <c r="DS473" s="308"/>
      <c r="DT473" s="308"/>
      <c r="DU473" s="308"/>
      <c r="DV473" s="308"/>
      <c r="DW473" s="308"/>
      <c r="DX473" s="308"/>
      <c r="DY473" s="308"/>
      <c r="DZ473" s="308"/>
      <c r="EA473" s="308"/>
      <c r="EB473" s="308"/>
      <c r="EC473" s="308"/>
      <c r="ED473" s="308"/>
      <c r="EE473" s="308"/>
      <c r="EF473" s="308"/>
      <c r="EG473" s="308"/>
      <c r="EH473" s="308"/>
      <c r="EI473" s="308"/>
      <c r="EJ473" s="308"/>
      <c r="EK473" s="308"/>
      <c r="EL473" s="308"/>
      <c r="EM473" s="308"/>
      <c r="EN473" s="308"/>
      <c r="EO473" s="308"/>
      <c r="EP473" s="308"/>
      <c r="EQ473" s="308"/>
      <c r="ER473" s="308"/>
      <c r="ES473" s="308"/>
      <c r="ET473" s="308"/>
      <c r="EU473" s="308"/>
      <c r="EV473" s="308"/>
      <c r="EW473" s="308"/>
      <c r="EX473" s="308"/>
      <c r="EY473" s="308"/>
      <c r="EZ473" s="308"/>
      <c r="FA473" s="308"/>
      <c r="FB473" s="308"/>
      <c r="FC473" s="308"/>
      <c r="FD473" s="308"/>
      <c r="FE473" s="308"/>
      <c r="FF473" s="308"/>
      <c r="FG473" s="308"/>
      <c r="FH473" s="308"/>
      <c r="FI473" s="308"/>
      <c r="FJ473" s="308"/>
      <c r="FK473" s="308"/>
      <c r="FL473" s="308"/>
      <c r="FM473" s="308"/>
      <c r="FN473" s="308"/>
      <c r="FO473" s="308"/>
      <c r="FP473" s="308"/>
      <c r="FQ473" s="308"/>
      <c r="FR473" s="308"/>
      <c r="FS473" s="308"/>
      <c r="FT473" s="308"/>
      <c r="FU473" s="308"/>
      <c r="FV473" s="308"/>
      <c r="FW473" s="308"/>
      <c r="FX473" s="308"/>
      <c r="FY473" s="308"/>
      <c r="FZ473" s="308"/>
      <c r="GA473" s="308"/>
      <c r="GB473" s="308"/>
      <c r="GC473" s="308"/>
      <c r="GD473" s="308"/>
      <c r="GE473" s="308"/>
      <c r="GF473" s="308"/>
      <c r="GG473" s="308"/>
      <c r="GH473" s="308"/>
      <c r="GI473" s="308"/>
      <c r="GJ473" s="308"/>
      <c r="GK473" s="308"/>
      <c r="GL473" s="308"/>
      <c r="GM473" s="308"/>
      <c r="GN473" s="308"/>
      <c r="GO473" s="308"/>
      <c r="GP473" s="308"/>
      <c r="GQ473" s="308"/>
      <c r="GR473" s="308"/>
      <c r="GS473" s="308"/>
      <c r="GT473" s="308"/>
      <c r="GU473" s="308"/>
      <c r="GV473" s="308"/>
      <c r="GW473" s="308"/>
      <c r="GX473" s="308"/>
      <c r="GY473" s="308"/>
      <c r="GZ473" s="308"/>
      <c r="HA473" s="308"/>
      <c r="HB473" s="308"/>
      <c r="HC473" s="308"/>
      <c r="HD473" s="308"/>
      <c r="HE473" s="308"/>
      <c r="HF473" s="308"/>
      <c r="HG473" s="308"/>
      <c r="HH473" s="308"/>
      <c r="HI473" s="308"/>
      <c r="HJ473" s="308"/>
      <c r="HK473" s="308"/>
      <c r="HL473" s="308"/>
      <c r="HM473" s="308"/>
      <c r="HN473" s="308"/>
      <c r="HO473" s="308"/>
      <c r="HP473" s="308"/>
      <c r="HQ473" s="308"/>
      <c r="HR473" s="308"/>
      <c r="HS473" s="308"/>
      <c r="HT473" s="308"/>
      <c r="HU473" s="308"/>
      <c r="HV473" s="308"/>
      <c r="HW473" s="308"/>
      <c r="HX473" s="308"/>
      <c r="HY473" s="308"/>
      <c r="HZ473" s="308"/>
      <c r="IA473" s="308"/>
      <c r="IB473" s="308"/>
      <c r="IC473" s="308"/>
      <c r="ID473" s="308"/>
      <c r="IE473" s="308"/>
      <c r="IF473" s="308"/>
      <c r="IG473" s="308"/>
      <c r="IH473" s="308"/>
    </row>
    <row r="474" spans="1:242" s="249" customFormat="1" ht="15" customHeight="1" x14ac:dyDescent="0.3">
      <c r="A474" s="174">
        <v>1.02</v>
      </c>
      <c r="B474" s="231" t="s">
        <v>243</v>
      </c>
      <c r="C474" s="232" t="e">
        <f>VLOOKUP(BD.PD9[[#This Row],[Pos]],[19]!PPto[#Data],3,FALSE)</f>
        <v>#REF!</v>
      </c>
      <c r="D474" s="233" t="s">
        <v>243</v>
      </c>
      <c r="E474" s="305">
        <f>IF(BD.PD9[[#This Row],[.]]="*",VLOOKUP(BD.PD9[[#This Row],[Pos]],[19]Presupuesto!A:H,7,FALSE),"")</f>
        <v>0</v>
      </c>
      <c r="F474" s="234"/>
      <c r="G474" s="174"/>
      <c r="H474" s="174"/>
      <c r="I474" s="174"/>
      <c r="J474" s="392">
        <v>1</v>
      </c>
      <c r="K474" s="233" t="s">
        <v>117</v>
      </c>
      <c r="L474" s="383">
        <f>IF(BD.PD9[[#This Row],[Mon]]="DOP",1,HLOOKUP(BD.PD9[[#This Row],[Mon]],Data!$K$1:$L$2,2,FALSE))</f>
        <v>65</v>
      </c>
      <c r="M474" s="490">
        <v>0</v>
      </c>
      <c r="N474" s="243">
        <f>BD.PD9[[#This Row],[Cant.]]*BD.PD9[[#This Row],[ Tasa ]]*BD.PD9[[#This Row],[ Precio Und.]]</f>
        <v>0</v>
      </c>
      <c r="O474" s="491">
        <v>0</v>
      </c>
      <c r="P474" s="243">
        <f>IF(BD.PD9[[#This Row],[Liquid. '[%']]]&lt;&gt;0,(BD.PD9[[#This Row],[Valor Neto '[DOP']]]*BD.PD9[[#This Row],[Liquid. '[%']]])+BD.PD9[[#This Row],[Valor Neto '[DOP']]],BD.PD9[[#This Row],[Valor Neto '[DOP']]])</f>
        <v>0</v>
      </c>
      <c r="Q474" s="243">
        <f>BD.PD9[[#This Row],[Ppto. Orden Interna '[DOP']]]/HLOOKUP("USD",Data!$K$1:$L$2,2,FALSE)</f>
        <v>0</v>
      </c>
      <c r="R474" s="381"/>
      <c r="S474" s="387"/>
      <c r="T474" s="387"/>
      <c r="U474" s="387"/>
      <c r="V474" s="387"/>
      <c r="W474" s="174"/>
      <c r="X474" s="495"/>
      <c r="Y474" s="388"/>
      <c r="Z474" s="243">
        <f>BD.PD9[[#This Row],[Av.P1 '[%']]]*BD.PD9[[#This Row],[Ppto. Orden Interna '[DOP']]]</f>
        <v>0</v>
      </c>
      <c r="AB474" s="389"/>
      <c r="AC474" s="243">
        <f>BD.PD9[[#This Row],[Av.P2 '[%']]]*BD.PD9[[#This Row],[Ppto. Orden Interna '[DOP']]]</f>
        <v>0</v>
      </c>
      <c r="AE474" s="389"/>
      <c r="AF474" s="243">
        <f>BD.PD9[[#This Row],[Av.P3 '[%']]]*BD.PD9[[#This Row],[Ppto. Orden Interna '[DOP']]]</f>
        <v>0</v>
      </c>
      <c r="AH474" s="389"/>
      <c r="AI474" s="243">
        <f>BD.PD9[[#This Row],[Av.P4 '[%']]]*BD.PD9[[#This Row],[Ppto. Orden Interna '[DOP']]]</f>
        <v>0</v>
      </c>
      <c r="AK474" s="389"/>
      <c r="AL474" s="243">
        <f>BD.PD9[[#This Row],[Av.P5 '[%']]]*BD.PD9[[#This Row],[Ppto. Orden Interna '[DOP']]]</f>
        <v>0</v>
      </c>
      <c r="AM474" s="496">
        <f>BD.PD9[[#This Row],[Pago 5]]+BD.PD9[[#This Row],[Pago 4]]+BD.PD9[[#This Row],[Pago 3]]+BD.PD9[[#This Row],[Pago 2]]+BD.PD9[[#This Row],[Pago 1]]</f>
        <v>0</v>
      </c>
      <c r="AN474" s="308" t="s">
        <v>244</v>
      </c>
      <c r="AO474" s="308" t="s">
        <v>245</v>
      </c>
      <c r="AP474" s="308" t="s">
        <v>246</v>
      </c>
      <c r="AQ474" s="308" t="s">
        <v>247</v>
      </c>
      <c r="AR474" s="308">
        <v>594</v>
      </c>
      <c r="AS474" s="308" t="s">
        <v>248</v>
      </c>
      <c r="AT474" s="249" t="s">
        <v>1575</v>
      </c>
      <c r="AU474" s="308"/>
      <c r="AV474" s="308"/>
      <c r="AW474" s="308"/>
      <c r="AX474" s="308"/>
      <c r="AY474" s="308"/>
      <c r="AZ474" s="308"/>
      <c r="BA474" s="308"/>
      <c r="BB474" s="308"/>
      <c r="BC474" s="308"/>
      <c r="BD474" s="308"/>
      <c r="BE474" s="308"/>
      <c r="BF474" s="308"/>
      <c r="BG474" s="308"/>
      <c r="BH474" s="308"/>
      <c r="BI474" s="308"/>
      <c r="BJ474" s="308"/>
      <c r="BK474" s="308"/>
      <c r="BL474" s="308"/>
      <c r="BM474" s="308"/>
      <c r="BN474" s="308"/>
      <c r="BO474" s="308"/>
      <c r="BP474" s="308"/>
      <c r="BQ474" s="308"/>
      <c r="BR474" s="308"/>
      <c r="BS474" s="308"/>
      <c r="BT474" s="308"/>
      <c r="BU474" s="308"/>
      <c r="BV474" s="308"/>
      <c r="BW474" s="308"/>
      <c r="BX474" s="308"/>
      <c r="BY474" s="308"/>
      <c r="BZ474" s="308"/>
      <c r="CA474" s="308"/>
      <c r="CB474" s="308"/>
      <c r="CC474" s="308"/>
      <c r="CD474" s="308"/>
      <c r="CE474" s="308"/>
      <c r="CF474" s="308"/>
      <c r="CG474" s="308"/>
      <c r="CH474" s="308"/>
      <c r="CI474" s="308"/>
      <c r="CJ474" s="308"/>
      <c r="CK474" s="308"/>
      <c r="CL474" s="308"/>
      <c r="CM474" s="308"/>
      <c r="CN474" s="308"/>
      <c r="CO474" s="308"/>
      <c r="CP474" s="308"/>
      <c r="CQ474" s="308"/>
      <c r="CR474" s="308"/>
      <c r="CS474" s="308"/>
      <c r="CT474" s="308"/>
      <c r="CU474" s="308"/>
      <c r="CV474" s="308"/>
      <c r="CW474" s="308"/>
      <c r="CX474" s="308"/>
      <c r="CY474" s="308"/>
      <c r="CZ474" s="308"/>
      <c r="DA474" s="308"/>
      <c r="DB474" s="308"/>
      <c r="DC474" s="308"/>
      <c r="DD474" s="308"/>
      <c r="DE474" s="308"/>
      <c r="DF474" s="308"/>
      <c r="DG474" s="308"/>
      <c r="DH474" s="308"/>
      <c r="DI474" s="308"/>
      <c r="DJ474" s="308"/>
      <c r="DK474" s="308"/>
      <c r="DL474" s="308"/>
      <c r="DM474" s="308"/>
      <c r="DN474" s="308"/>
      <c r="DO474" s="308"/>
      <c r="DP474" s="308"/>
      <c r="DQ474" s="308"/>
      <c r="DR474" s="308"/>
      <c r="DS474" s="308"/>
      <c r="DT474" s="308"/>
      <c r="DU474" s="308"/>
      <c r="DV474" s="308"/>
      <c r="DW474" s="308"/>
      <c r="DX474" s="308"/>
      <c r="DY474" s="308"/>
      <c r="DZ474" s="308"/>
      <c r="EA474" s="308"/>
      <c r="EB474" s="308"/>
      <c r="EC474" s="308"/>
      <c r="ED474" s="308"/>
      <c r="EE474" s="308"/>
      <c r="EF474" s="308"/>
      <c r="EG474" s="308"/>
      <c r="EH474" s="308"/>
      <c r="EI474" s="308"/>
      <c r="EJ474" s="308"/>
      <c r="EK474" s="308"/>
      <c r="EL474" s="308"/>
      <c r="EM474" s="308"/>
      <c r="EN474" s="308"/>
      <c r="EO474" s="308"/>
      <c r="EP474" s="308"/>
      <c r="EQ474" s="308"/>
      <c r="ER474" s="308"/>
      <c r="ES474" s="308"/>
      <c r="ET474" s="308"/>
      <c r="EU474" s="308"/>
      <c r="EV474" s="308"/>
      <c r="EW474" s="308"/>
      <c r="EX474" s="308"/>
      <c r="EY474" s="308"/>
      <c r="EZ474" s="308"/>
      <c r="FA474" s="308"/>
      <c r="FB474" s="308"/>
      <c r="FC474" s="308"/>
      <c r="FD474" s="308"/>
      <c r="FE474" s="308"/>
      <c r="FF474" s="308"/>
      <c r="FG474" s="308"/>
      <c r="FH474" s="308"/>
      <c r="FI474" s="308"/>
      <c r="FJ474" s="308"/>
      <c r="FK474" s="308"/>
      <c r="FL474" s="308"/>
      <c r="FM474" s="308"/>
      <c r="FN474" s="308"/>
      <c r="FO474" s="308"/>
      <c r="FP474" s="308"/>
      <c r="FQ474" s="308"/>
      <c r="FR474" s="308"/>
      <c r="FS474" s="308"/>
      <c r="FT474" s="308"/>
      <c r="FU474" s="308"/>
      <c r="FV474" s="308"/>
      <c r="FW474" s="308"/>
      <c r="FX474" s="308"/>
      <c r="FY474" s="308"/>
      <c r="FZ474" s="308"/>
      <c r="GA474" s="308"/>
      <c r="GB474" s="308"/>
      <c r="GC474" s="308"/>
      <c r="GD474" s="308"/>
      <c r="GE474" s="308"/>
      <c r="GF474" s="308"/>
      <c r="GG474" s="308"/>
      <c r="GH474" s="308"/>
      <c r="GI474" s="308"/>
      <c r="GJ474" s="308"/>
      <c r="GK474" s="308"/>
      <c r="GL474" s="308"/>
      <c r="GM474" s="308"/>
      <c r="GN474" s="308"/>
      <c r="GO474" s="308"/>
      <c r="GP474" s="308"/>
      <c r="GQ474" s="308"/>
      <c r="GR474" s="308"/>
      <c r="GS474" s="308"/>
      <c r="GT474" s="308"/>
      <c r="GU474" s="308"/>
      <c r="GV474" s="308"/>
      <c r="GW474" s="308"/>
      <c r="GX474" s="308"/>
      <c r="GY474" s="308"/>
      <c r="GZ474" s="308"/>
      <c r="HA474" s="308"/>
      <c r="HB474" s="308"/>
      <c r="HC474" s="308"/>
      <c r="HD474" s="308"/>
      <c r="HE474" s="308"/>
      <c r="HF474" s="308"/>
      <c r="HG474" s="308"/>
      <c r="HH474" s="308"/>
      <c r="HI474" s="308"/>
      <c r="HJ474" s="308"/>
      <c r="HK474" s="308"/>
      <c r="HL474" s="308"/>
      <c r="HM474" s="308"/>
      <c r="HN474" s="308"/>
      <c r="HO474" s="308"/>
      <c r="HP474" s="308"/>
      <c r="HQ474" s="308"/>
      <c r="HR474" s="308"/>
      <c r="HS474" s="308"/>
      <c r="HT474" s="308"/>
      <c r="HU474" s="308"/>
      <c r="HV474" s="308"/>
      <c r="HW474" s="308"/>
      <c r="HX474" s="308"/>
      <c r="HY474" s="308"/>
      <c r="HZ474" s="308"/>
      <c r="IA474" s="308"/>
      <c r="IB474" s="308"/>
      <c r="IC474" s="308"/>
      <c r="ID474" s="308"/>
      <c r="IE474" s="308"/>
      <c r="IF474" s="308"/>
      <c r="IG474" s="308"/>
      <c r="IH474" s="308"/>
    </row>
    <row r="475" spans="1:242" s="249" customFormat="1" ht="15" customHeight="1" x14ac:dyDescent="0.3">
      <c r="A475" s="174">
        <v>1.03</v>
      </c>
      <c r="B475" s="231" t="s">
        <v>243</v>
      </c>
      <c r="C475" s="232" t="e">
        <f>VLOOKUP(BD.PD9[[#This Row],[Pos]],[19]!PPto[#Data],3,FALSE)</f>
        <v>#REF!</v>
      </c>
      <c r="D475" s="233" t="s">
        <v>243</v>
      </c>
      <c r="E475" s="305">
        <f>IF(BD.PD9[[#This Row],[.]]="*",VLOOKUP(BD.PD9[[#This Row],[Pos]],[19]Presupuesto!A:H,7,FALSE),"")</f>
        <v>0</v>
      </c>
      <c r="F475" s="234"/>
      <c r="G475" s="174"/>
      <c r="H475" s="174"/>
      <c r="I475" s="174"/>
      <c r="J475" s="392">
        <v>1</v>
      </c>
      <c r="K475" s="233" t="s">
        <v>117</v>
      </c>
      <c r="L475" s="383">
        <f>IF(BD.PD9[[#This Row],[Mon]]="DOP",1,HLOOKUP(BD.PD9[[#This Row],[Mon]],Data!$K$1:$L$2,2,FALSE))</f>
        <v>65</v>
      </c>
      <c r="M475" s="490">
        <v>0</v>
      </c>
      <c r="N475" s="243">
        <f>BD.PD9[[#This Row],[Cant.]]*BD.PD9[[#This Row],[ Tasa ]]*BD.PD9[[#This Row],[ Precio Und.]]</f>
        <v>0</v>
      </c>
      <c r="O475" s="491">
        <v>0</v>
      </c>
      <c r="P475" s="243">
        <f>IF(BD.PD9[[#This Row],[Liquid. '[%']]]&lt;&gt;0,(BD.PD9[[#This Row],[Valor Neto '[DOP']]]*BD.PD9[[#This Row],[Liquid. '[%']]])+BD.PD9[[#This Row],[Valor Neto '[DOP']]],BD.PD9[[#This Row],[Valor Neto '[DOP']]])</f>
        <v>0</v>
      </c>
      <c r="Q475" s="243">
        <f>BD.PD9[[#This Row],[Ppto. Orden Interna '[DOP']]]/HLOOKUP("USD",Data!$K$1:$L$2,2,FALSE)</f>
        <v>0</v>
      </c>
      <c r="R475" s="381"/>
      <c r="S475" s="387"/>
      <c r="T475" s="387"/>
      <c r="U475" s="387"/>
      <c r="V475" s="387"/>
      <c r="W475" s="174"/>
      <c r="X475" s="495"/>
      <c r="Y475" s="388"/>
      <c r="Z475" s="243">
        <f>BD.PD9[[#This Row],[Av.P1 '[%']]]*BD.PD9[[#This Row],[Ppto. Orden Interna '[DOP']]]</f>
        <v>0</v>
      </c>
      <c r="AB475" s="389"/>
      <c r="AC475" s="243">
        <f>BD.PD9[[#This Row],[Av.P2 '[%']]]*BD.PD9[[#This Row],[Ppto. Orden Interna '[DOP']]]</f>
        <v>0</v>
      </c>
      <c r="AE475" s="389"/>
      <c r="AF475" s="243">
        <f>BD.PD9[[#This Row],[Av.P3 '[%']]]*BD.PD9[[#This Row],[Ppto. Orden Interna '[DOP']]]</f>
        <v>0</v>
      </c>
      <c r="AH475" s="389"/>
      <c r="AI475" s="243">
        <f>BD.PD9[[#This Row],[Av.P4 '[%']]]*BD.PD9[[#This Row],[Ppto. Orden Interna '[DOP']]]</f>
        <v>0</v>
      </c>
      <c r="AK475" s="389"/>
      <c r="AL475" s="243">
        <f>BD.PD9[[#This Row],[Av.P5 '[%']]]*BD.PD9[[#This Row],[Ppto. Orden Interna '[DOP']]]</f>
        <v>0</v>
      </c>
      <c r="AM475" s="496">
        <f>BD.PD9[[#This Row],[Pago 5]]+BD.PD9[[#This Row],[Pago 4]]+BD.PD9[[#This Row],[Pago 3]]+BD.PD9[[#This Row],[Pago 2]]+BD.PD9[[#This Row],[Pago 1]]</f>
        <v>0</v>
      </c>
      <c r="AN475" s="308" t="s">
        <v>244</v>
      </c>
      <c r="AO475" s="308" t="s">
        <v>245</v>
      </c>
      <c r="AP475" s="308" t="s">
        <v>246</v>
      </c>
      <c r="AQ475" s="308" t="s">
        <v>247</v>
      </c>
      <c r="AR475" s="308">
        <v>594</v>
      </c>
      <c r="AS475" s="308" t="s">
        <v>248</v>
      </c>
      <c r="AT475" s="249" t="s">
        <v>1575</v>
      </c>
      <c r="AU475" s="308"/>
      <c r="AV475" s="308"/>
      <c r="AW475" s="308"/>
      <c r="AX475" s="308"/>
      <c r="AY475" s="308"/>
      <c r="AZ475" s="308"/>
      <c r="BA475" s="308"/>
      <c r="BB475" s="308"/>
      <c r="BC475" s="308"/>
      <c r="BD475" s="308"/>
      <c r="BE475" s="308"/>
      <c r="BF475" s="308"/>
      <c r="BG475" s="308"/>
      <c r="BH475" s="308"/>
      <c r="BI475" s="308"/>
      <c r="BJ475" s="308"/>
      <c r="BK475" s="308"/>
      <c r="BL475" s="308"/>
      <c r="BM475" s="308"/>
      <c r="BN475" s="308"/>
      <c r="BO475" s="308"/>
      <c r="BP475" s="308"/>
      <c r="BQ475" s="308"/>
      <c r="BR475" s="308"/>
      <c r="BS475" s="308"/>
      <c r="BT475" s="308"/>
      <c r="BU475" s="308"/>
      <c r="BV475" s="308"/>
      <c r="BW475" s="308"/>
      <c r="BX475" s="308"/>
      <c r="BY475" s="308"/>
      <c r="BZ475" s="308"/>
      <c r="CA475" s="308"/>
      <c r="CB475" s="308"/>
      <c r="CC475" s="308"/>
      <c r="CD475" s="308"/>
      <c r="CE475" s="308"/>
      <c r="CF475" s="308"/>
      <c r="CG475" s="308"/>
      <c r="CH475" s="308"/>
      <c r="CI475" s="308"/>
      <c r="CJ475" s="308"/>
      <c r="CK475" s="308"/>
      <c r="CL475" s="308"/>
      <c r="CM475" s="308"/>
      <c r="CN475" s="308"/>
      <c r="CO475" s="308"/>
      <c r="CP475" s="308"/>
      <c r="CQ475" s="308"/>
      <c r="CR475" s="308"/>
      <c r="CS475" s="308"/>
      <c r="CT475" s="308"/>
      <c r="CU475" s="308"/>
      <c r="CV475" s="308"/>
      <c r="CW475" s="308"/>
      <c r="CX475" s="308"/>
      <c r="CY475" s="308"/>
      <c r="CZ475" s="308"/>
      <c r="DA475" s="308"/>
      <c r="DB475" s="308"/>
      <c r="DC475" s="308"/>
      <c r="DD475" s="308"/>
      <c r="DE475" s="308"/>
      <c r="DF475" s="308"/>
      <c r="DG475" s="308"/>
      <c r="DH475" s="308"/>
      <c r="DI475" s="308"/>
      <c r="DJ475" s="308"/>
      <c r="DK475" s="308"/>
      <c r="DL475" s="308"/>
      <c r="DM475" s="308"/>
      <c r="DN475" s="308"/>
      <c r="DO475" s="308"/>
      <c r="DP475" s="308"/>
      <c r="DQ475" s="308"/>
      <c r="DR475" s="308"/>
      <c r="DS475" s="308"/>
      <c r="DT475" s="308"/>
      <c r="DU475" s="308"/>
      <c r="DV475" s="308"/>
      <c r="DW475" s="308"/>
      <c r="DX475" s="308"/>
      <c r="DY475" s="308"/>
      <c r="DZ475" s="308"/>
      <c r="EA475" s="308"/>
      <c r="EB475" s="308"/>
      <c r="EC475" s="308"/>
      <c r="ED475" s="308"/>
      <c r="EE475" s="308"/>
      <c r="EF475" s="308"/>
      <c r="EG475" s="308"/>
      <c r="EH475" s="308"/>
      <c r="EI475" s="308"/>
      <c r="EJ475" s="308"/>
      <c r="EK475" s="308"/>
      <c r="EL475" s="308"/>
      <c r="EM475" s="308"/>
      <c r="EN475" s="308"/>
      <c r="EO475" s="308"/>
      <c r="EP475" s="308"/>
      <c r="EQ475" s="308"/>
      <c r="ER475" s="308"/>
      <c r="ES475" s="308"/>
      <c r="ET475" s="308"/>
      <c r="EU475" s="308"/>
      <c r="EV475" s="308"/>
      <c r="EW475" s="308"/>
      <c r="EX475" s="308"/>
      <c r="EY475" s="308"/>
      <c r="EZ475" s="308"/>
      <c r="FA475" s="308"/>
      <c r="FB475" s="308"/>
      <c r="FC475" s="308"/>
      <c r="FD475" s="308"/>
      <c r="FE475" s="308"/>
      <c r="FF475" s="308"/>
      <c r="FG475" s="308"/>
      <c r="FH475" s="308"/>
      <c r="FI475" s="308"/>
      <c r="FJ475" s="308"/>
      <c r="FK475" s="308"/>
      <c r="FL475" s="308"/>
      <c r="FM475" s="308"/>
      <c r="FN475" s="308"/>
      <c r="FO475" s="308"/>
      <c r="FP475" s="308"/>
      <c r="FQ475" s="308"/>
      <c r="FR475" s="308"/>
      <c r="FS475" s="308"/>
      <c r="FT475" s="308"/>
      <c r="FU475" s="308"/>
      <c r="FV475" s="308"/>
      <c r="FW475" s="308"/>
      <c r="FX475" s="308"/>
      <c r="FY475" s="308"/>
      <c r="FZ475" s="308"/>
      <c r="GA475" s="308"/>
      <c r="GB475" s="308"/>
      <c r="GC475" s="308"/>
      <c r="GD475" s="308"/>
      <c r="GE475" s="308"/>
      <c r="GF475" s="308"/>
      <c r="GG475" s="308"/>
      <c r="GH475" s="308"/>
      <c r="GI475" s="308"/>
      <c r="GJ475" s="308"/>
      <c r="GK475" s="308"/>
      <c r="GL475" s="308"/>
      <c r="GM475" s="308"/>
      <c r="GN475" s="308"/>
      <c r="GO475" s="308"/>
      <c r="GP475" s="308"/>
      <c r="GQ475" s="308"/>
      <c r="GR475" s="308"/>
      <c r="GS475" s="308"/>
      <c r="GT475" s="308"/>
      <c r="GU475" s="308"/>
      <c r="GV475" s="308"/>
      <c r="GW475" s="308"/>
      <c r="GX475" s="308"/>
      <c r="GY475" s="308"/>
      <c r="GZ475" s="308"/>
      <c r="HA475" s="308"/>
      <c r="HB475" s="308"/>
      <c r="HC475" s="308"/>
      <c r="HD475" s="308"/>
      <c r="HE475" s="308"/>
      <c r="HF475" s="308"/>
      <c r="HG475" s="308"/>
      <c r="HH475" s="308"/>
      <c r="HI475" s="308"/>
      <c r="HJ475" s="308"/>
      <c r="HK475" s="308"/>
      <c r="HL475" s="308"/>
      <c r="HM475" s="308"/>
      <c r="HN475" s="308"/>
      <c r="HO475" s="308"/>
      <c r="HP475" s="308"/>
      <c r="HQ475" s="308"/>
      <c r="HR475" s="308"/>
      <c r="HS475" s="308"/>
      <c r="HT475" s="308"/>
      <c r="HU475" s="308"/>
      <c r="HV475" s="308"/>
      <c r="HW475" s="308"/>
      <c r="HX475" s="308"/>
      <c r="HY475" s="308"/>
      <c r="HZ475" s="308"/>
      <c r="IA475" s="308"/>
      <c r="IB475" s="308"/>
      <c r="IC475" s="308"/>
      <c r="ID475" s="308"/>
      <c r="IE475" s="308"/>
      <c r="IF475" s="308"/>
      <c r="IG475" s="308"/>
      <c r="IH475" s="308"/>
    </row>
    <row r="476" spans="1:242" s="249" customFormat="1" ht="15" customHeight="1" x14ac:dyDescent="0.3">
      <c r="A476" s="174">
        <v>1.04</v>
      </c>
      <c r="B476" s="231" t="s">
        <v>243</v>
      </c>
      <c r="C476" s="232" t="e">
        <f>VLOOKUP(BD.PD9[[#This Row],[Pos]],[19]!PPto[#Data],3,FALSE)</f>
        <v>#REF!</v>
      </c>
      <c r="D476" s="233" t="s">
        <v>243</v>
      </c>
      <c r="E476" s="305">
        <f>IF(BD.PD9[[#This Row],[.]]="*",VLOOKUP(BD.PD9[[#This Row],[Pos]],[19]Presupuesto!A:H,7,FALSE),"")</f>
        <v>0</v>
      </c>
      <c r="F476" s="234"/>
      <c r="G476" s="174"/>
      <c r="H476" s="174"/>
      <c r="I476" s="174"/>
      <c r="J476" s="392">
        <v>1</v>
      </c>
      <c r="K476" s="233" t="s">
        <v>117</v>
      </c>
      <c r="L476" s="383">
        <f>IF(BD.PD9[[#This Row],[Mon]]="DOP",1,HLOOKUP(BD.PD9[[#This Row],[Mon]],Data!$K$1:$L$2,2,FALSE))</f>
        <v>65</v>
      </c>
      <c r="M476" s="490">
        <v>0</v>
      </c>
      <c r="N476" s="243">
        <f>BD.PD9[[#This Row],[Cant.]]*BD.PD9[[#This Row],[ Tasa ]]*BD.PD9[[#This Row],[ Precio Und.]]</f>
        <v>0</v>
      </c>
      <c r="O476" s="491">
        <v>0</v>
      </c>
      <c r="P476" s="243">
        <f>IF(BD.PD9[[#This Row],[Liquid. '[%']]]&lt;&gt;0,(BD.PD9[[#This Row],[Valor Neto '[DOP']]]*BD.PD9[[#This Row],[Liquid. '[%']]])+BD.PD9[[#This Row],[Valor Neto '[DOP']]],BD.PD9[[#This Row],[Valor Neto '[DOP']]])</f>
        <v>0</v>
      </c>
      <c r="Q476" s="243">
        <f>BD.PD9[[#This Row],[Ppto. Orden Interna '[DOP']]]/HLOOKUP("USD",Data!$K$1:$L$2,2,FALSE)</f>
        <v>0</v>
      </c>
      <c r="R476" s="381"/>
      <c r="S476" s="387"/>
      <c r="T476" s="387"/>
      <c r="U476" s="387"/>
      <c r="V476" s="387"/>
      <c r="W476" s="174"/>
      <c r="X476" s="495"/>
      <c r="Y476" s="388"/>
      <c r="Z476" s="243">
        <f>BD.PD9[[#This Row],[Av.P1 '[%']]]*BD.PD9[[#This Row],[Ppto. Orden Interna '[DOP']]]</f>
        <v>0</v>
      </c>
      <c r="AB476" s="389"/>
      <c r="AC476" s="243">
        <f>BD.PD9[[#This Row],[Av.P2 '[%']]]*BD.PD9[[#This Row],[Ppto. Orden Interna '[DOP']]]</f>
        <v>0</v>
      </c>
      <c r="AE476" s="389"/>
      <c r="AF476" s="243">
        <f>BD.PD9[[#This Row],[Av.P3 '[%']]]*BD.PD9[[#This Row],[Ppto. Orden Interna '[DOP']]]</f>
        <v>0</v>
      </c>
      <c r="AH476" s="389"/>
      <c r="AI476" s="243">
        <f>BD.PD9[[#This Row],[Av.P4 '[%']]]*BD.PD9[[#This Row],[Ppto. Orden Interna '[DOP']]]</f>
        <v>0</v>
      </c>
      <c r="AK476" s="389"/>
      <c r="AL476" s="243">
        <f>BD.PD9[[#This Row],[Av.P5 '[%']]]*BD.PD9[[#This Row],[Ppto. Orden Interna '[DOP']]]</f>
        <v>0</v>
      </c>
      <c r="AM476" s="496">
        <f>BD.PD9[[#This Row],[Pago 5]]+BD.PD9[[#This Row],[Pago 4]]+BD.PD9[[#This Row],[Pago 3]]+BD.PD9[[#This Row],[Pago 2]]+BD.PD9[[#This Row],[Pago 1]]</f>
        <v>0</v>
      </c>
      <c r="AN476" s="308" t="s">
        <v>244</v>
      </c>
      <c r="AO476" s="308" t="s">
        <v>245</v>
      </c>
      <c r="AP476" s="308" t="s">
        <v>246</v>
      </c>
      <c r="AQ476" s="308" t="s">
        <v>247</v>
      </c>
      <c r="AR476" s="308">
        <v>594</v>
      </c>
      <c r="AS476" s="308" t="s">
        <v>248</v>
      </c>
      <c r="AT476" s="249" t="s">
        <v>1575</v>
      </c>
      <c r="AU476" s="308"/>
      <c r="AV476" s="308"/>
      <c r="AW476" s="308"/>
      <c r="AX476" s="308"/>
      <c r="AY476" s="308"/>
      <c r="AZ476" s="308"/>
      <c r="BA476" s="308"/>
      <c r="BB476" s="308"/>
      <c r="BC476" s="308"/>
      <c r="BD476" s="308"/>
      <c r="BE476" s="308"/>
      <c r="BF476" s="308"/>
      <c r="BG476" s="308"/>
      <c r="BH476" s="308"/>
      <c r="BI476" s="308"/>
      <c r="BJ476" s="308"/>
      <c r="BK476" s="308"/>
      <c r="BL476" s="308"/>
      <c r="BM476" s="308"/>
      <c r="BN476" s="308"/>
      <c r="BO476" s="308"/>
      <c r="BP476" s="308"/>
      <c r="BQ476" s="308"/>
      <c r="BR476" s="308"/>
      <c r="BS476" s="308"/>
      <c r="BT476" s="308"/>
      <c r="BU476" s="308"/>
      <c r="BV476" s="308"/>
      <c r="BW476" s="308"/>
      <c r="BX476" s="308"/>
      <c r="BY476" s="308"/>
      <c r="BZ476" s="308"/>
      <c r="CA476" s="308"/>
      <c r="CB476" s="308"/>
      <c r="CC476" s="308"/>
      <c r="CD476" s="308"/>
      <c r="CE476" s="308"/>
      <c r="CF476" s="308"/>
      <c r="CG476" s="308"/>
      <c r="CH476" s="308"/>
      <c r="CI476" s="308"/>
      <c r="CJ476" s="308"/>
      <c r="CK476" s="308"/>
      <c r="CL476" s="308"/>
      <c r="CM476" s="308"/>
      <c r="CN476" s="308"/>
      <c r="CO476" s="308"/>
      <c r="CP476" s="308"/>
      <c r="CQ476" s="308"/>
      <c r="CR476" s="308"/>
      <c r="CS476" s="308"/>
      <c r="CT476" s="308"/>
      <c r="CU476" s="308"/>
      <c r="CV476" s="308"/>
      <c r="CW476" s="308"/>
      <c r="CX476" s="308"/>
      <c r="CY476" s="308"/>
      <c r="CZ476" s="308"/>
      <c r="DA476" s="308"/>
      <c r="DB476" s="308"/>
      <c r="DC476" s="308"/>
      <c r="DD476" s="308"/>
      <c r="DE476" s="308"/>
      <c r="DF476" s="308"/>
      <c r="DG476" s="308"/>
      <c r="DH476" s="308"/>
      <c r="DI476" s="308"/>
      <c r="DJ476" s="308"/>
      <c r="DK476" s="308"/>
      <c r="DL476" s="308"/>
      <c r="DM476" s="308"/>
      <c r="DN476" s="308"/>
      <c r="DO476" s="308"/>
      <c r="DP476" s="308"/>
      <c r="DQ476" s="308"/>
      <c r="DR476" s="308"/>
      <c r="DS476" s="308"/>
      <c r="DT476" s="308"/>
      <c r="DU476" s="308"/>
      <c r="DV476" s="308"/>
      <c r="DW476" s="308"/>
      <c r="DX476" s="308"/>
      <c r="DY476" s="308"/>
      <c r="DZ476" s="308"/>
      <c r="EA476" s="308"/>
      <c r="EB476" s="308"/>
      <c r="EC476" s="308"/>
      <c r="ED476" s="308"/>
      <c r="EE476" s="308"/>
      <c r="EF476" s="308"/>
      <c r="EG476" s="308"/>
      <c r="EH476" s="308"/>
      <c r="EI476" s="308"/>
      <c r="EJ476" s="308"/>
      <c r="EK476" s="308"/>
      <c r="EL476" s="308"/>
      <c r="EM476" s="308"/>
      <c r="EN476" s="308"/>
      <c r="EO476" s="308"/>
      <c r="EP476" s="308"/>
      <c r="EQ476" s="308"/>
      <c r="ER476" s="308"/>
      <c r="ES476" s="308"/>
      <c r="ET476" s="308"/>
      <c r="EU476" s="308"/>
      <c r="EV476" s="308"/>
      <c r="EW476" s="308"/>
      <c r="EX476" s="308"/>
      <c r="EY476" s="308"/>
      <c r="EZ476" s="308"/>
      <c r="FA476" s="308"/>
      <c r="FB476" s="308"/>
      <c r="FC476" s="308"/>
      <c r="FD476" s="308"/>
      <c r="FE476" s="308"/>
      <c r="FF476" s="308"/>
      <c r="FG476" s="308"/>
      <c r="FH476" s="308"/>
      <c r="FI476" s="308"/>
      <c r="FJ476" s="308"/>
      <c r="FK476" s="308"/>
      <c r="FL476" s="308"/>
      <c r="FM476" s="308"/>
      <c r="FN476" s="308"/>
      <c r="FO476" s="308"/>
      <c r="FP476" s="308"/>
      <c r="FQ476" s="308"/>
      <c r="FR476" s="308"/>
      <c r="FS476" s="308"/>
      <c r="FT476" s="308"/>
      <c r="FU476" s="308"/>
      <c r="FV476" s="308"/>
      <c r="FW476" s="308"/>
      <c r="FX476" s="308"/>
      <c r="FY476" s="308"/>
      <c r="FZ476" s="308"/>
      <c r="GA476" s="308"/>
      <c r="GB476" s="308"/>
      <c r="GC476" s="308"/>
      <c r="GD476" s="308"/>
      <c r="GE476" s="308"/>
      <c r="GF476" s="308"/>
      <c r="GG476" s="308"/>
      <c r="GH476" s="308"/>
      <c r="GI476" s="308"/>
      <c r="GJ476" s="308"/>
      <c r="GK476" s="308"/>
      <c r="GL476" s="308"/>
      <c r="GM476" s="308"/>
      <c r="GN476" s="308"/>
      <c r="GO476" s="308"/>
      <c r="GP476" s="308"/>
      <c r="GQ476" s="308"/>
      <c r="GR476" s="308"/>
      <c r="GS476" s="308"/>
      <c r="GT476" s="308"/>
      <c r="GU476" s="308"/>
      <c r="GV476" s="308"/>
      <c r="GW476" s="308"/>
      <c r="GX476" s="308"/>
      <c r="GY476" s="308"/>
      <c r="GZ476" s="308"/>
      <c r="HA476" s="308"/>
      <c r="HB476" s="308"/>
      <c r="HC476" s="308"/>
      <c r="HD476" s="308"/>
      <c r="HE476" s="308"/>
      <c r="HF476" s="308"/>
      <c r="HG476" s="308"/>
      <c r="HH476" s="308"/>
      <c r="HI476" s="308"/>
      <c r="HJ476" s="308"/>
      <c r="HK476" s="308"/>
      <c r="HL476" s="308"/>
      <c r="HM476" s="308"/>
      <c r="HN476" s="308"/>
      <c r="HO476" s="308"/>
      <c r="HP476" s="308"/>
      <c r="HQ476" s="308"/>
      <c r="HR476" s="308"/>
      <c r="HS476" s="308"/>
      <c r="HT476" s="308"/>
      <c r="HU476" s="308"/>
      <c r="HV476" s="308"/>
      <c r="HW476" s="308"/>
      <c r="HX476" s="308"/>
      <c r="HY476" s="308"/>
      <c r="HZ476" s="308"/>
      <c r="IA476" s="308"/>
      <c r="IB476" s="308"/>
      <c r="IC476" s="308"/>
      <c r="ID476" s="308"/>
      <c r="IE476" s="308"/>
      <c r="IF476" s="308"/>
      <c r="IG476" s="308"/>
      <c r="IH476" s="308"/>
    </row>
    <row r="477" spans="1:242" s="249" customFormat="1" ht="15" customHeight="1" x14ac:dyDescent="0.3">
      <c r="A477" s="174">
        <v>1.05</v>
      </c>
      <c r="B477" s="231" t="s">
        <v>243</v>
      </c>
      <c r="C477" s="232" t="e">
        <f>VLOOKUP(BD.PD9[[#This Row],[Pos]],[19]!PPto[#Data],3,FALSE)</f>
        <v>#REF!</v>
      </c>
      <c r="D477" s="233" t="s">
        <v>243</v>
      </c>
      <c r="E477" s="305">
        <f>IF(BD.PD9[[#This Row],[.]]="*",VLOOKUP(BD.PD9[[#This Row],[Pos]],[19]Presupuesto!A:H,7,FALSE),"")</f>
        <v>0</v>
      </c>
      <c r="F477" s="234"/>
      <c r="G477" s="174"/>
      <c r="H477" s="174"/>
      <c r="I477" s="174"/>
      <c r="J477" s="392">
        <v>1</v>
      </c>
      <c r="K477" s="233" t="s">
        <v>117</v>
      </c>
      <c r="L477" s="383">
        <f>IF(BD.PD9[[#This Row],[Mon]]="DOP",1,HLOOKUP(BD.PD9[[#This Row],[Mon]],Data!$K$1:$L$2,2,FALSE))</f>
        <v>65</v>
      </c>
      <c r="M477" s="490">
        <v>0</v>
      </c>
      <c r="N477" s="243">
        <f>BD.PD9[[#This Row],[Cant.]]*BD.PD9[[#This Row],[ Tasa ]]*BD.PD9[[#This Row],[ Precio Und.]]</f>
        <v>0</v>
      </c>
      <c r="O477" s="491">
        <v>0</v>
      </c>
      <c r="P477" s="243">
        <f>IF(BD.PD9[[#This Row],[Liquid. '[%']]]&lt;&gt;0,(BD.PD9[[#This Row],[Valor Neto '[DOP']]]*BD.PD9[[#This Row],[Liquid. '[%']]])+BD.PD9[[#This Row],[Valor Neto '[DOP']]],BD.PD9[[#This Row],[Valor Neto '[DOP']]])</f>
        <v>0</v>
      </c>
      <c r="Q477" s="243">
        <f>BD.PD9[[#This Row],[Ppto. Orden Interna '[DOP']]]/HLOOKUP("USD",Data!$K$1:$L$2,2,FALSE)</f>
        <v>0</v>
      </c>
      <c r="R477" s="381"/>
      <c r="S477" s="387"/>
      <c r="T477" s="387"/>
      <c r="U477" s="387"/>
      <c r="V477" s="387"/>
      <c r="W477" s="174"/>
      <c r="X477" s="495"/>
      <c r="Y477" s="388"/>
      <c r="Z477" s="243">
        <f>BD.PD9[[#This Row],[Av.P1 '[%']]]*BD.PD9[[#This Row],[Ppto. Orden Interna '[DOP']]]</f>
        <v>0</v>
      </c>
      <c r="AB477" s="389"/>
      <c r="AC477" s="243">
        <f>BD.PD9[[#This Row],[Av.P2 '[%']]]*BD.PD9[[#This Row],[Ppto. Orden Interna '[DOP']]]</f>
        <v>0</v>
      </c>
      <c r="AE477" s="389"/>
      <c r="AF477" s="243">
        <f>BD.PD9[[#This Row],[Av.P3 '[%']]]*BD.PD9[[#This Row],[Ppto. Orden Interna '[DOP']]]</f>
        <v>0</v>
      </c>
      <c r="AH477" s="389"/>
      <c r="AI477" s="243">
        <f>BD.PD9[[#This Row],[Av.P4 '[%']]]*BD.PD9[[#This Row],[Ppto. Orden Interna '[DOP']]]</f>
        <v>0</v>
      </c>
      <c r="AK477" s="389"/>
      <c r="AL477" s="243">
        <f>BD.PD9[[#This Row],[Av.P5 '[%']]]*BD.PD9[[#This Row],[Ppto. Orden Interna '[DOP']]]</f>
        <v>0</v>
      </c>
      <c r="AM477" s="496">
        <f>BD.PD9[[#This Row],[Pago 5]]+BD.PD9[[#This Row],[Pago 4]]+BD.PD9[[#This Row],[Pago 3]]+BD.PD9[[#This Row],[Pago 2]]+BD.PD9[[#This Row],[Pago 1]]</f>
        <v>0</v>
      </c>
      <c r="AN477" s="308" t="s">
        <v>244</v>
      </c>
      <c r="AO477" s="308" t="s">
        <v>245</v>
      </c>
      <c r="AP477" s="308" t="s">
        <v>246</v>
      </c>
      <c r="AQ477" s="308" t="s">
        <v>247</v>
      </c>
      <c r="AR477" s="308">
        <v>594</v>
      </c>
      <c r="AS477" s="308" t="s">
        <v>248</v>
      </c>
      <c r="AT477" s="249" t="s">
        <v>1575</v>
      </c>
      <c r="AU477" s="308"/>
      <c r="AV477" s="308"/>
      <c r="AW477" s="308"/>
      <c r="AX477" s="308"/>
      <c r="AY477" s="308"/>
      <c r="AZ477" s="308"/>
      <c r="BA477" s="308"/>
      <c r="BB477" s="308"/>
      <c r="BC477" s="308"/>
      <c r="BD477" s="308"/>
      <c r="BE477" s="308"/>
      <c r="BF477" s="308"/>
      <c r="BG477" s="308"/>
      <c r="BH477" s="308"/>
      <c r="BI477" s="308"/>
      <c r="BJ477" s="308"/>
      <c r="BK477" s="308"/>
      <c r="BL477" s="308"/>
      <c r="BM477" s="308"/>
      <c r="BN477" s="308"/>
      <c r="BO477" s="308"/>
      <c r="BP477" s="308"/>
      <c r="BQ477" s="308"/>
      <c r="BR477" s="308"/>
      <c r="BS477" s="308"/>
      <c r="BT477" s="308"/>
      <c r="BU477" s="308"/>
      <c r="BV477" s="308"/>
      <c r="BW477" s="308"/>
      <c r="BX477" s="308"/>
      <c r="BY477" s="308"/>
      <c r="BZ477" s="308"/>
      <c r="CA477" s="308"/>
      <c r="CB477" s="308"/>
      <c r="CC477" s="308"/>
      <c r="CD477" s="308"/>
      <c r="CE477" s="308"/>
      <c r="CF477" s="308"/>
      <c r="CG477" s="308"/>
      <c r="CH477" s="308"/>
      <c r="CI477" s="308"/>
      <c r="CJ477" s="308"/>
      <c r="CK477" s="308"/>
      <c r="CL477" s="308"/>
      <c r="CM477" s="308"/>
      <c r="CN477" s="308"/>
      <c r="CO477" s="308"/>
      <c r="CP477" s="308"/>
      <c r="CQ477" s="308"/>
      <c r="CR477" s="308"/>
      <c r="CS477" s="308"/>
      <c r="CT477" s="308"/>
      <c r="CU477" s="308"/>
      <c r="CV477" s="308"/>
      <c r="CW477" s="308"/>
      <c r="CX477" s="308"/>
      <c r="CY477" s="308"/>
      <c r="CZ477" s="308"/>
      <c r="DA477" s="308"/>
      <c r="DB477" s="308"/>
      <c r="DC477" s="308"/>
      <c r="DD477" s="308"/>
      <c r="DE477" s="308"/>
      <c r="DF477" s="308"/>
      <c r="DG477" s="308"/>
      <c r="DH477" s="308"/>
      <c r="DI477" s="308"/>
      <c r="DJ477" s="308"/>
      <c r="DK477" s="308"/>
      <c r="DL477" s="308"/>
      <c r="DM477" s="308"/>
      <c r="DN477" s="308"/>
      <c r="DO477" s="308"/>
      <c r="DP477" s="308"/>
      <c r="DQ477" s="308"/>
      <c r="DR477" s="308"/>
      <c r="DS477" s="308"/>
      <c r="DT477" s="308"/>
      <c r="DU477" s="308"/>
      <c r="DV477" s="308"/>
      <c r="DW477" s="308"/>
      <c r="DX477" s="308"/>
      <c r="DY477" s="308"/>
      <c r="DZ477" s="308"/>
      <c r="EA477" s="308"/>
      <c r="EB477" s="308"/>
      <c r="EC477" s="308"/>
      <c r="ED477" s="308"/>
      <c r="EE477" s="308"/>
      <c r="EF477" s="308"/>
      <c r="EG477" s="308"/>
      <c r="EH477" s="308"/>
      <c r="EI477" s="308"/>
      <c r="EJ477" s="308"/>
      <c r="EK477" s="308"/>
      <c r="EL477" s="308"/>
      <c r="EM477" s="308"/>
      <c r="EN477" s="308"/>
      <c r="EO477" s="308"/>
      <c r="EP477" s="308"/>
      <c r="EQ477" s="308"/>
      <c r="ER477" s="308"/>
      <c r="ES477" s="308"/>
      <c r="ET477" s="308"/>
      <c r="EU477" s="308"/>
      <c r="EV477" s="308"/>
      <c r="EW477" s="308"/>
      <c r="EX477" s="308"/>
      <c r="EY477" s="308"/>
      <c r="EZ477" s="308"/>
      <c r="FA477" s="308"/>
      <c r="FB477" s="308"/>
      <c r="FC477" s="308"/>
      <c r="FD477" s="308"/>
      <c r="FE477" s="308"/>
      <c r="FF477" s="308"/>
      <c r="FG477" s="308"/>
      <c r="FH477" s="308"/>
      <c r="FI477" s="308"/>
      <c r="FJ477" s="308"/>
      <c r="FK477" s="308"/>
      <c r="FL477" s="308"/>
      <c r="FM477" s="308"/>
      <c r="FN477" s="308"/>
      <c r="FO477" s="308"/>
      <c r="FP477" s="308"/>
      <c r="FQ477" s="308"/>
      <c r="FR477" s="308"/>
      <c r="FS477" s="308"/>
      <c r="FT477" s="308"/>
      <c r="FU477" s="308"/>
      <c r="FV477" s="308"/>
      <c r="FW477" s="308"/>
      <c r="FX477" s="308"/>
      <c r="FY477" s="308"/>
      <c r="FZ477" s="308"/>
      <c r="GA477" s="308"/>
      <c r="GB477" s="308"/>
      <c r="GC477" s="308"/>
      <c r="GD477" s="308"/>
      <c r="GE477" s="308"/>
      <c r="GF477" s="308"/>
      <c r="GG477" s="308"/>
      <c r="GH477" s="308"/>
      <c r="GI477" s="308"/>
      <c r="GJ477" s="308"/>
      <c r="GK477" s="308"/>
      <c r="GL477" s="308"/>
      <c r="GM477" s="308"/>
      <c r="GN477" s="308"/>
      <c r="GO477" s="308"/>
      <c r="GP477" s="308"/>
      <c r="GQ477" s="308"/>
      <c r="GR477" s="308"/>
      <c r="GS477" s="308"/>
      <c r="GT477" s="308"/>
      <c r="GU477" s="308"/>
      <c r="GV477" s="308"/>
      <c r="GW477" s="308"/>
      <c r="GX477" s="308"/>
      <c r="GY477" s="308"/>
      <c r="GZ477" s="308"/>
      <c r="HA477" s="308"/>
      <c r="HB477" s="308"/>
      <c r="HC477" s="308"/>
      <c r="HD477" s="308"/>
      <c r="HE477" s="308"/>
      <c r="HF477" s="308"/>
      <c r="HG477" s="308"/>
      <c r="HH477" s="308"/>
      <c r="HI477" s="308"/>
      <c r="HJ477" s="308"/>
      <c r="HK477" s="308"/>
      <c r="HL477" s="308"/>
      <c r="HM477" s="308"/>
      <c r="HN477" s="308"/>
      <c r="HO477" s="308"/>
      <c r="HP477" s="308"/>
      <c r="HQ477" s="308"/>
      <c r="HR477" s="308"/>
      <c r="HS477" s="308"/>
      <c r="HT477" s="308"/>
      <c r="HU477" s="308"/>
      <c r="HV477" s="308"/>
      <c r="HW477" s="308"/>
      <c r="HX477" s="308"/>
      <c r="HY477" s="308"/>
      <c r="HZ477" s="308"/>
      <c r="IA477" s="308"/>
      <c r="IB477" s="308"/>
      <c r="IC477" s="308"/>
      <c r="ID477" s="308"/>
      <c r="IE477" s="308"/>
      <c r="IF477" s="308"/>
      <c r="IG477" s="308"/>
      <c r="IH477" s="308"/>
    </row>
    <row r="478" spans="1:242" s="249" customFormat="1" ht="28.8" customHeight="1" x14ac:dyDescent="0.3">
      <c r="A478" s="174">
        <v>1.06</v>
      </c>
      <c r="B478" s="231" t="s">
        <v>243</v>
      </c>
      <c r="C478" s="232" t="e">
        <f>VLOOKUP(BD.PD9[[#This Row],[Pos]],[19]!PPto[#Data],3,FALSE)</f>
        <v>#REF!</v>
      </c>
      <c r="D478" s="233" t="s">
        <v>243</v>
      </c>
      <c r="E478" s="305">
        <f>IF(BD.PD9[[#This Row],[.]]="*",VLOOKUP(BD.PD9[[#This Row],[Pos]],[19]Presupuesto!A:H,7,FALSE),"")</f>
        <v>0</v>
      </c>
      <c r="F478" s="234"/>
      <c r="G478" s="174"/>
      <c r="H478" s="174"/>
      <c r="I478" s="174"/>
      <c r="J478" s="392">
        <v>1</v>
      </c>
      <c r="K478" s="233" t="s">
        <v>117</v>
      </c>
      <c r="L478" s="383">
        <f>IF(BD.PD9[[#This Row],[Mon]]="DOP",1,HLOOKUP(BD.PD9[[#This Row],[Mon]],Data!$K$1:$L$2,2,FALSE))</f>
        <v>65</v>
      </c>
      <c r="M478" s="490">
        <v>0</v>
      </c>
      <c r="N478" s="243">
        <f>BD.PD9[[#This Row],[Cant.]]*BD.PD9[[#This Row],[ Tasa ]]*BD.PD9[[#This Row],[ Precio Und.]]</f>
        <v>0</v>
      </c>
      <c r="O478" s="491">
        <v>0</v>
      </c>
      <c r="P478" s="243">
        <f>IF(BD.PD9[[#This Row],[Liquid. '[%']]]&lt;&gt;0,(BD.PD9[[#This Row],[Valor Neto '[DOP']]]*BD.PD9[[#This Row],[Liquid. '[%']]])+BD.PD9[[#This Row],[Valor Neto '[DOP']]],BD.PD9[[#This Row],[Valor Neto '[DOP']]])</f>
        <v>0</v>
      </c>
      <c r="Q478" s="243">
        <f>BD.PD9[[#This Row],[Ppto. Orden Interna '[DOP']]]/HLOOKUP("USD",Data!$K$1:$L$2,2,FALSE)</f>
        <v>0</v>
      </c>
      <c r="R478" s="381"/>
      <c r="S478" s="387"/>
      <c r="T478" s="387"/>
      <c r="U478" s="387"/>
      <c r="V478" s="387"/>
      <c r="W478" s="174"/>
      <c r="X478" s="495"/>
      <c r="Y478" s="388"/>
      <c r="Z478" s="243">
        <f>BD.PD9[[#This Row],[Av.P1 '[%']]]*BD.PD9[[#This Row],[Ppto. Orden Interna '[DOP']]]</f>
        <v>0</v>
      </c>
      <c r="AB478" s="389"/>
      <c r="AC478" s="243">
        <f>BD.PD9[[#This Row],[Av.P2 '[%']]]*BD.PD9[[#This Row],[Ppto. Orden Interna '[DOP']]]</f>
        <v>0</v>
      </c>
      <c r="AE478" s="389"/>
      <c r="AF478" s="243">
        <f>BD.PD9[[#This Row],[Av.P3 '[%']]]*BD.PD9[[#This Row],[Ppto. Orden Interna '[DOP']]]</f>
        <v>0</v>
      </c>
      <c r="AH478" s="389"/>
      <c r="AI478" s="243">
        <f>BD.PD9[[#This Row],[Av.P4 '[%']]]*BD.PD9[[#This Row],[Ppto. Orden Interna '[DOP']]]</f>
        <v>0</v>
      </c>
      <c r="AK478" s="389"/>
      <c r="AL478" s="243">
        <f>BD.PD9[[#This Row],[Av.P5 '[%']]]*BD.PD9[[#This Row],[Ppto. Orden Interna '[DOP']]]</f>
        <v>0</v>
      </c>
      <c r="AM478" s="496">
        <f>BD.PD9[[#This Row],[Pago 5]]+BD.PD9[[#This Row],[Pago 4]]+BD.PD9[[#This Row],[Pago 3]]+BD.PD9[[#This Row],[Pago 2]]+BD.PD9[[#This Row],[Pago 1]]</f>
        <v>0</v>
      </c>
      <c r="AN478" s="308" t="s">
        <v>244</v>
      </c>
      <c r="AO478" s="308" t="s">
        <v>245</v>
      </c>
      <c r="AP478" s="308" t="s">
        <v>246</v>
      </c>
      <c r="AQ478" s="308" t="s">
        <v>247</v>
      </c>
      <c r="AR478" s="308">
        <v>594</v>
      </c>
      <c r="AS478" s="308" t="s">
        <v>248</v>
      </c>
      <c r="AT478" s="249" t="s">
        <v>1575</v>
      </c>
      <c r="AU478" s="308"/>
      <c r="AV478" s="308"/>
      <c r="AW478" s="308"/>
      <c r="AX478" s="308"/>
      <c r="AY478" s="308"/>
      <c r="AZ478" s="308"/>
      <c r="BA478" s="308"/>
      <c r="BB478" s="308"/>
      <c r="BC478" s="308"/>
      <c r="BD478" s="308"/>
      <c r="BE478" s="308"/>
      <c r="BF478" s="308"/>
      <c r="BG478" s="308"/>
      <c r="BH478" s="308"/>
      <c r="BI478" s="308"/>
      <c r="BJ478" s="308"/>
      <c r="BK478" s="308"/>
      <c r="BL478" s="308"/>
      <c r="BM478" s="308"/>
      <c r="BN478" s="308"/>
      <c r="BO478" s="308"/>
      <c r="BP478" s="308"/>
      <c r="BQ478" s="308"/>
      <c r="BR478" s="308"/>
      <c r="BS478" s="308"/>
      <c r="BT478" s="308"/>
      <c r="BU478" s="308"/>
      <c r="BV478" s="308"/>
      <c r="BW478" s="308"/>
      <c r="BX478" s="308"/>
      <c r="BY478" s="308"/>
      <c r="BZ478" s="308"/>
      <c r="CA478" s="308"/>
      <c r="CB478" s="308"/>
      <c r="CC478" s="308"/>
      <c r="CD478" s="308"/>
      <c r="CE478" s="308"/>
      <c r="CF478" s="308"/>
      <c r="CG478" s="308"/>
      <c r="CH478" s="308"/>
      <c r="CI478" s="308"/>
      <c r="CJ478" s="308"/>
      <c r="CK478" s="308"/>
      <c r="CL478" s="308"/>
      <c r="CM478" s="308"/>
      <c r="CN478" s="308"/>
      <c r="CO478" s="308"/>
      <c r="CP478" s="308"/>
      <c r="CQ478" s="308"/>
      <c r="CR478" s="308"/>
      <c r="CS478" s="308"/>
      <c r="CT478" s="308"/>
      <c r="CU478" s="308"/>
      <c r="CV478" s="308"/>
      <c r="CW478" s="308"/>
      <c r="CX478" s="308"/>
      <c r="CY478" s="308"/>
      <c r="CZ478" s="308"/>
      <c r="DA478" s="308"/>
      <c r="DB478" s="308"/>
      <c r="DC478" s="308"/>
      <c r="DD478" s="308"/>
      <c r="DE478" s="308"/>
      <c r="DF478" s="308"/>
      <c r="DG478" s="308"/>
      <c r="DH478" s="308"/>
      <c r="DI478" s="308"/>
      <c r="DJ478" s="308"/>
      <c r="DK478" s="308"/>
      <c r="DL478" s="308"/>
      <c r="DM478" s="308"/>
      <c r="DN478" s="308"/>
      <c r="DO478" s="308"/>
      <c r="DP478" s="308"/>
      <c r="DQ478" s="308"/>
      <c r="DR478" s="308"/>
      <c r="DS478" s="308"/>
      <c r="DT478" s="308"/>
      <c r="DU478" s="308"/>
      <c r="DV478" s="308"/>
      <c r="DW478" s="308"/>
      <c r="DX478" s="308"/>
      <c r="DY478" s="308"/>
      <c r="DZ478" s="308"/>
      <c r="EA478" s="308"/>
      <c r="EB478" s="308"/>
      <c r="EC478" s="308"/>
      <c r="ED478" s="308"/>
      <c r="EE478" s="308"/>
      <c r="EF478" s="308"/>
      <c r="EG478" s="308"/>
      <c r="EH478" s="308"/>
      <c r="EI478" s="308"/>
      <c r="EJ478" s="308"/>
      <c r="EK478" s="308"/>
      <c r="EL478" s="308"/>
      <c r="EM478" s="308"/>
      <c r="EN478" s="308"/>
      <c r="EO478" s="308"/>
      <c r="EP478" s="308"/>
      <c r="EQ478" s="308"/>
      <c r="ER478" s="308"/>
      <c r="ES478" s="308"/>
      <c r="ET478" s="308"/>
      <c r="EU478" s="308"/>
      <c r="EV478" s="308"/>
      <c r="EW478" s="308"/>
      <c r="EX478" s="308"/>
      <c r="EY478" s="308"/>
      <c r="EZ478" s="308"/>
      <c r="FA478" s="308"/>
      <c r="FB478" s="308"/>
      <c r="FC478" s="308"/>
      <c r="FD478" s="308"/>
      <c r="FE478" s="308"/>
      <c r="FF478" s="308"/>
      <c r="FG478" s="308"/>
      <c r="FH478" s="308"/>
      <c r="FI478" s="308"/>
      <c r="FJ478" s="308"/>
      <c r="FK478" s="308"/>
      <c r="FL478" s="308"/>
      <c r="FM478" s="308"/>
      <c r="FN478" s="308"/>
      <c r="FO478" s="308"/>
      <c r="FP478" s="308"/>
      <c r="FQ478" s="308"/>
      <c r="FR478" s="308"/>
      <c r="FS478" s="308"/>
      <c r="FT478" s="308"/>
      <c r="FU478" s="308"/>
      <c r="FV478" s="308"/>
      <c r="FW478" s="308"/>
      <c r="FX478" s="308"/>
      <c r="FY478" s="308"/>
      <c r="FZ478" s="308"/>
      <c r="GA478" s="308"/>
      <c r="GB478" s="308"/>
      <c r="GC478" s="308"/>
      <c r="GD478" s="308"/>
      <c r="GE478" s="308"/>
      <c r="GF478" s="308"/>
      <c r="GG478" s="308"/>
      <c r="GH478" s="308"/>
      <c r="GI478" s="308"/>
      <c r="GJ478" s="308"/>
      <c r="GK478" s="308"/>
      <c r="GL478" s="308"/>
      <c r="GM478" s="308"/>
      <c r="GN478" s="308"/>
      <c r="GO478" s="308"/>
      <c r="GP478" s="308"/>
      <c r="GQ478" s="308"/>
      <c r="GR478" s="308"/>
      <c r="GS478" s="308"/>
      <c r="GT478" s="308"/>
      <c r="GU478" s="308"/>
      <c r="GV478" s="308"/>
      <c r="GW478" s="308"/>
      <c r="GX478" s="308"/>
      <c r="GY478" s="308"/>
      <c r="GZ478" s="308"/>
      <c r="HA478" s="308"/>
      <c r="HB478" s="308"/>
      <c r="HC478" s="308"/>
      <c r="HD478" s="308"/>
      <c r="HE478" s="308"/>
      <c r="HF478" s="308"/>
      <c r="HG478" s="308"/>
      <c r="HH478" s="308"/>
      <c r="HI478" s="308"/>
      <c r="HJ478" s="308"/>
      <c r="HK478" s="308"/>
      <c r="HL478" s="308"/>
      <c r="HM478" s="308"/>
      <c r="HN478" s="308"/>
      <c r="HO478" s="308"/>
      <c r="HP478" s="308"/>
      <c r="HQ478" s="308"/>
      <c r="HR478" s="308"/>
      <c r="HS478" s="308"/>
      <c r="HT478" s="308"/>
      <c r="HU478" s="308"/>
      <c r="HV478" s="308"/>
      <c r="HW478" s="308"/>
      <c r="HX478" s="308"/>
      <c r="HY478" s="308"/>
      <c r="HZ478" s="308"/>
      <c r="IA478" s="308"/>
      <c r="IB478" s="308"/>
      <c r="IC478" s="308"/>
      <c r="ID478" s="308"/>
      <c r="IE478" s="308"/>
      <c r="IF478" s="308"/>
      <c r="IG478" s="308"/>
      <c r="IH478" s="308"/>
    </row>
    <row r="479" spans="1:242" s="249" customFormat="1" ht="54.6" customHeight="1" x14ac:dyDescent="0.3">
      <c r="A479" s="174">
        <v>1.07</v>
      </c>
      <c r="B479" s="231" t="s">
        <v>243</v>
      </c>
      <c r="C479" s="232" t="e">
        <f>VLOOKUP(BD.PD9[[#This Row],[Pos]],[19]!PPto[#Data],3,FALSE)</f>
        <v>#REF!</v>
      </c>
      <c r="D479" s="233" t="s">
        <v>243</v>
      </c>
      <c r="E479" s="305">
        <f>IF(BD.PD9[[#This Row],[.]]="*",VLOOKUP(BD.PD9[[#This Row],[Pos]],[19]Presupuesto!A:H,7,FALSE),"")</f>
        <v>0</v>
      </c>
      <c r="F479" s="234"/>
      <c r="G479" s="174"/>
      <c r="H479" s="174"/>
      <c r="I479" s="174"/>
      <c r="J479" s="392">
        <v>1</v>
      </c>
      <c r="K479" s="233" t="s">
        <v>117</v>
      </c>
      <c r="L479" s="383">
        <f>IF(BD.PD9[[#This Row],[Mon]]="DOP",1,HLOOKUP(BD.PD9[[#This Row],[Mon]],Data!$K$1:$L$2,2,FALSE))</f>
        <v>65</v>
      </c>
      <c r="M479" s="490">
        <v>0</v>
      </c>
      <c r="N479" s="243">
        <f>BD.PD9[[#This Row],[Cant.]]*BD.PD9[[#This Row],[ Tasa ]]*BD.PD9[[#This Row],[ Precio Und.]]</f>
        <v>0</v>
      </c>
      <c r="O479" s="491">
        <v>0</v>
      </c>
      <c r="P479" s="243">
        <f>IF(BD.PD9[[#This Row],[Liquid. '[%']]]&lt;&gt;0,(BD.PD9[[#This Row],[Valor Neto '[DOP']]]*BD.PD9[[#This Row],[Liquid. '[%']]])+BD.PD9[[#This Row],[Valor Neto '[DOP']]],BD.PD9[[#This Row],[Valor Neto '[DOP']]])</f>
        <v>0</v>
      </c>
      <c r="Q479" s="243">
        <f>BD.PD9[[#This Row],[Ppto. Orden Interna '[DOP']]]/HLOOKUP("USD",Data!$K$1:$L$2,2,FALSE)</f>
        <v>0</v>
      </c>
      <c r="R479" s="381"/>
      <c r="S479" s="387"/>
      <c r="T479" s="387"/>
      <c r="U479" s="387"/>
      <c r="V479" s="387"/>
      <c r="W479" s="174"/>
      <c r="X479" s="495"/>
      <c r="Y479" s="388"/>
      <c r="Z479" s="243">
        <f>BD.PD9[[#This Row],[Av.P1 '[%']]]*BD.PD9[[#This Row],[Ppto. Orden Interna '[DOP']]]</f>
        <v>0</v>
      </c>
      <c r="AB479" s="389"/>
      <c r="AC479" s="243">
        <f>BD.PD9[[#This Row],[Av.P2 '[%']]]*BD.PD9[[#This Row],[Ppto. Orden Interna '[DOP']]]</f>
        <v>0</v>
      </c>
      <c r="AE479" s="389"/>
      <c r="AF479" s="243">
        <f>BD.PD9[[#This Row],[Av.P3 '[%']]]*BD.PD9[[#This Row],[Ppto. Orden Interna '[DOP']]]</f>
        <v>0</v>
      </c>
      <c r="AH479" s="389"/>
      <c r="AI479" s="243">
        <f>BD.PD9[[#This Row],[Av.P4 '[%']]]*BD.PD9[[#This Row],[Ppto. Orden Interna '[DOP']]]</f>
        <v>0</v>
      </c>
      <c r="AK479" s="389"/>
      <c r="AL479" s="243">
        <f>BD.PD9[[#This Row],[Av.P5 '[%']]]*BD.PD9[[#This Row],[Ppto. Orden Interna '[DOP']]]</f>
        <v>0</v>
      </c>
      <c r="AM479" s="496">
        <f>BD.PD9[[#This Row],[Pago 5]]+BD.PD9[[#This Row],[Pago 4]]+BD.PD9[[#This Row],[Pago 3]]+BD.PD9[[#This Row],[Pago 2]]+BD.PD9[[#This Row],[Pago 1]]</f>
        <v>0</v>
      </c>
      <c r="AN479" s="308" t="s">
        <v>244</v>
      </c>
      <c r="AO479" s="308" t="s">
        <v>245</v>
      </c>
      <c r="AP479" s="308" t="s">
        <v>246</v>
      </c>
      <c r="AQ479" s="308" t="s">
        <v>247</v>
      </c>
      <c r="AR479" s="308">
        <v>594</v>
      </c>
      <c r="AS479" s="308" t="s">
        <v>248</v>
      </c>
      <c r="AT479" s="249" t="s">
        <v>1575</v>
      </c>
      <c r="AU479" s="308"/>
      <c r="AV479" s="308"/>
      <c r="AW479" s="308"/>
      <c r="AX479" s="308"/>
      <c r="AY479" s="308"/>
      <c r="AZ479" s="308"/>
      <c r="BA479" s="308"/>
      <c r="BB479" s="308"/>
      <c r="BC479" s="308"/>
      <c r="BD479" s="308"/>
      <c r="BE479" s="308"/>
      <c r="BF479" s="308"/>
      <c r="BG479" s="308"/>
      <c r="BH479" s="308"/>
      <c r="BI479" s="308"/>
      <c r="BJ479" s="308"/>
      <c r="BK479" s="308"/>
      <c r="BL479" s="308"/>
      <c r="BM479" s="308"/>
      <c r="BN479" s="308"/>
      <c r="BO479" s="308"/>
      <c r="BP479" s="308"/>
      <c r="BQ479" s="308"/>
      <c r="BR479" s="308"/>
      <c r="BS479" s="308"/>
      <c r="BT479" s="308"/>
      <c r="BU479" s="308"/>
      <c r="BV479" s="308"/>
      <c r="BW479" s="308"/>
      <c r="BX479" s="308"/>
      <c r="BY479" s="308"/>
      <c r="BZ479" s="308"/>
      <c r="CA479" s="308"/>
      <c r="CB479" s="308"/>
      <c r="CC479" s="308"/>
      <c r="CD479" s="308"/>
      <c r="CE479" s="308"/>
      <c r="CF479" s="308"/>
      <c r="CG479" s="308"/>
      <c r="CH479" s="308"/>
      <c r="CI479" s="308"/>
      <c r="CJ479" s="308"/>
      <c r="CK479" s="308"/>
      <c r="CL479" s="308"/>
      <c r="CM479" s="308"/>
      <c r="CN479" s="308"/>
      <c r="CO479" s="308"/>
      <c r="CP479" s="308"/>
      <c r="CQ479" s="308"/>
      <c r="CR479" s="308"/>
      <c r="CS479" s="308"/>
      <c r="CT479" s="308"/>
      <c r="CU479" s="308"/>
      <c r="CV479" s="308"/>
      <c r="CW479" s="308"/>
      <c r="CX479" s="308"/>
      <c r="CY479" s="308"/>
      <c r="CZ479" s="308"/>
      <c r="DA479" s="308"/>
      <c r="DB479" s="308"/>
      <c r="DC479" s="308"/>
      <c r="DD479" s="308"/>
      <c r="DE479" s="308"/>
      <c r="DF479" s="308"/>
      <c r="DG479" s="308"/>
      <c r="DH479" s="308"/>
      <c r="DI479" s="308"/>
      <c r="DJ479" s="308"/>
      <c r="DK479" s="308"/>
      <c r="DL479" s="308"/>
      <c r="DM479" s="308"/>
      <c r="DN479" s="308"/>
      <c r="DO479" s="308"/>
      <c r="DP479" s="308"/>
      <c r="DQ479" s="308"/>
      <c r="DR479" s="308"/>
      <c r="DS479" s="308"/>
      <c r="DT479" s="308"/>
      <c r="DU479" s="308"/>
      <c r="DV479" s="308"/>
      <c r="DW479" s="308"/>
      <c r="DX479" s="308"/>
      <c r="DY479" s="308"/>
      <c r="DZ479" s="308"/>
      <c r="EA479" s="308"/>
      <c r="EB479" s="308"/>
      <c r="EC479" s="308"/>
      <c r="ED479" s="308"/>
      <c r="EE479" s="308"/>
      <c r="EF479" s="308"/>
      <c r="EG479" s="308"/>
      <c r="EH479" s="308"/>
      <c r="EI479" s="308"/>
      <c r="EJ479" s="308"/>
      <c r="EK479" s="308"/>
      <c r="EL479" s="308"/>
      <c r="EM479" s="308"/>
      <c r="EN479" s="308"/>
      <c r="EO479" s="308"/>
      <c r="EP479" s="308"/>
      <c r="EQ479" s="308"/>
      <c r="ER479" s="308"/>
      <c r="ES479" s="308"/>
      <c r="ET479" s="308"/>
      <c r="EU479" s="308"/>
      <c r="EV479" s="308"/>
      <c r="EW479" s="308"/>
      <c r="EX479" s="308"/>
      <c r="EY479" s="308"/>
      <c r="EZ479" s="308"/>
      <c r="FA479" s="308"/>
      <c r="FB479" s="308"/>
      <c r="FC479" s="308"/>
      <c r="FD479" s="308"/>
      <c r="FE479" s="308"/>
      <c r="FF479" s="308"/>
      <c r="FG479" s="308"/>
      <c r="FH479" s="308"/>
      <c r="FI479" s="308"/>
      <c r="FJ479" s="308"/>
      <c r="FK479" s="308"/>
      <c r="FL479" s="308"/>
      <c r="FM479" s="308"/>
      <c r="FN479" s="308"/>
      <c r="FO479" s="308"/>
      <c r="FP479" s="308"/>
      <c r="FQ479" s="308"/>
      <c r="FR479" s="308"/>
      <c r="FS479" s="308"/>
      <c r="FT479" s="308"/>
      <c r="FU479" s="308"/>
      <c r="FV479" s="308"/>
      <c r="FW479" s="308"/>
      <c r="FX479" s="308"/>
      <c r="FY479" s="308"/>
      <c r="FZ479" s="308"/>
      <c r="GA479" s="308"/>
      <c r="GB479" s="308"/>
      <c r="GC479" s="308"/>
      <c r="GD479" s="308"/>
      <c r="GE479" s="308"/>
      <c r="GF479" s="308"/>
      <c r="GG479" s="308"/>
      <c r="GH479" s="308"/>
      <c r="GI479" s="308"/>
      <c r="GJ479" s="308"/>
      <c r="GK479" s="308"/>
      <c r="GL479" s="308"/>
      <c r="GM479" s="308"/>
      <c r="GN479" s="308"/>
      <c r="GO479" s="308"/>
      <c r="GP479" s="308"/>
      <c r="GQ479" s="308"/>
      <c r="GR479" s="308"/>
      <c r="GS479" s="308"/>
      <c r="GT479" s="308"/>
      <c r="GU479" s="308"/>
      <c r="GV479" s="308"/>
      <c r="GW479" s="308"/>
      <c r="GX479" s="308"/>
      <c r="GY479" s="308"/>
      <c r="GZ479" s="308"/>
      <c r="HA479" s="308"/>
      <c r="HB479" s="308"/>
      <c r="HC479" s="308"/>
      <c r="HD479" s="308"/>
      <c r="HE479" s="308"/>
      <c r="HF479" s="308"/>
      <c r="HG479" s="308"/>
      <c r="HH479" s="308"/>
      <c r="HI479" s="308"/>
      <c r="HJ479" s="308"/>
      <c r="HK479" s="308"/>
      <c r="HL479" s="308"/>
      <c r="HM479" s="308"/>
      <c r="HN479" s="308"/>
      <c r="HO479" s="308"/>
      <c r="HP479" s="308"/>
      <c r="HQ479" s="308"/>
      <c r="HR479" s="308"/>
      <c r="HS479" s="308"/>
      <c r="HT479" s="308"/>
      <c r="HU479" s="308"/>
      <c r="HV479" s="308"/>
      <c r="HW479" s="308"/>
      <c r="HX479" s="308"/>
      <c r="HY479" s="308"/>
      <c r="HZ479" s="308"/>
      <c r="IA479" s="308"/>
      <c r="IB479" s="308"/>
      <c r="IC479" s="308"/>
      <c r="ID479" s="308"/>
      <c r="IE479" s="308"/>
      <c r="IF479" s="308"/>
      <c r="IG479" s="308"/>
      <c r="IH479" s="308"/>
    </row>
    <row r="480" spans="1:242" s="249" customFormat="1" ht="27.6" customHeight="1" x14ac:dyDescent="0.3">
      <c r="A480" s="174">
        <v>1.08</v>
      </c>
      <c r="B480" s="231" t="s">
        <v>243</v>
      </c>
      <c r="C480" s="232" t="e">
        <f>VLOOKUP(BD.PD9[[#This Row],[Pos]],[19]!PPto[#Data],3,FALSE)</f>
        <v>#REF!</v>
      </c>
      <c r="D480" s="233" t="s">
        <v>243</v>
      </c>
      <c r="E480" s="305">
        <f>IF(BD.PD9[[#This Row],[.]]="*",VLOOKUP(BD.PD9[[#This Row],[Pos]],[19]Presupuesto!A:H,7,FALSE),"")</f>
        <v>0</v>
      </c>
      <c r="F480" s="234"/>
      <c r="G480" s="174"/>
      <c r="H480" s="174"/>
      <c r="I480" s="174"/>
      <c r="J480" s="392">
        <v>1</v>
      </c>
      <c r="K480" s="233" t="s">
        <v>117</v>
      </c>
      <c r="L480" s="383">
        <f>IF(BD.PD9[[#This Row],[Mon]]="DOP",1,HLOOKUP(BD.PD9[[#This Row],[Mon]],Data!$K$1:$L$2,2,FALSE))</f>
        <v>65</v>
      </c>
      <c r="M480" s="490">
        <v>0</v>
      </c>
      <c r="N480" s="243">
        <f>BD.PD9[[#This Row],[Cant.]]*BD.PD9[[#This Row],[ Tasa ]]*BD.PD9[[#This Row],[ Precio Und.]]</f>
        <v>0</v>
      </c>
      <c r="O480" s="491">
        <v>0</v>
      </c>
      <c r="P480" s="243">
        <f>IF(BD.PD9[[#This Row],[Liquid. '[%']]]&lt;&gt;0,(BD.PD9[[#This Row],[Valor Neto '[DOP']]]*BD.PD9[[#This Row],[Liquid. '[%']]])+BD.PD9[[#This Row],[Valor Neto '[DOP']]],BD.PD9[[#This Row],[Valor Neto '[DOP']]])</f>
        <v>0</v>
      </c>
      <c r="Q480" s="243">
        <f>BD.PD9[[#This Row],[Ppto. Orden Interna '[DOP']]]/HLOOKUP("USD",Data!$K$1:$L$2,2,FALSE)</f>
        <v>0</v>
      </c>
      <c r="R480" s="381"/>
      <c r="S480" s="387"/>
      <c r="T480" s="387"/>
      <c r="U480" s="387"/>
      <c r="V480" s="387"/>
      <c r="W480" s="174"/>
      <c r="X480" s="495"/>
      <c r="Y480" s="388"/>
      <c r="Z480" s="243">
        <f>BD.PD9[[#This Row],[Av.P1 '[%']]]*BD.PD9[[#This Row],[Ppto. Orden Interna '[DOP']]]</f>
        <v>0</v>
      </c>
      <c r="AB480" s="389"/>
      <c r="AC480" s="243">
        <f>BD.PD9[[#This Row],[Av.P2 '[%']]]*BD.PD9[[#This Row],[Ppto. Orden Interna '[DOP']]]</f>
        <v>0</v>
      </c>
      <c r="AE480" s="389"/>
      <c r="AF480" s="243">
        <f>BD.PD9[[#This Row],[Av.P3 '[%']]]*BD.PD9[[#This Row],[Ppto. Orden Interna '[DOP']]]</f>
        <v>0</v>
      </c>
      <c r="AH480" s="389"/>
      <c r="AI480" s="243">
        <f>BD.PD9[[#This Row],[Av.P4 '[%']]]*BD.PD9[[#This Row],[Ppto. Orden Interna '[DOP']]]</f>
        <v>0</v>
      </c>
      <c r="AK480" s="389"/>
      <c r="AL480" s="243">
        <f>BD.PD9[[#This Row],[Av.P5 '[%']]]*BD.PD9[[#This Row],[Ppto. Orden Interna '[DOP']]]</f>
        <v>0</v>
      </c>
      <c r="AM480" s="496">
        <f>BD.PD9[[#This Row],[Pago 5]]+BD.PD9[[#This Row],[Pago 4]]+BD.PD9[[#This Row],[Pago 3]]+BD.PD9[[#This Row],[Pago 2]]+BD.PD9[[#This Row],[Pago 1]]</f>
        <v>0</v>
      </c>
      <c r="AN480" s="308" t="s">
        <v>244</v>
      </c>
      <c r="AO480" s="308" t="s">
        <v>245</v>
      </c>
      <c r="AP480" s="308" t="s">
        <v>246</v>
      </c>
      <c r="AQ480" s="308" t="s">
        <v>247</v>
      </c>
      <c r="AR480" s="308">
        <v>594</v>
      </c>
      <c r="AS480" s="308" t="s">
        <v>248</v>
      </c>
      <c r="AT480" s="249" t="s">
        <v>1575</v>
      </c>
      <c r="AU480" s="308"/>
      <c r="AV480" s="308"/>
      <c r="AW480" s="308"/>
      <c r="AX480" s="308"/>
      <c r="AY480" s="308"/>
      <c r="AZ480" s="308"/>
      <c r="BA480" s="308"/>
      <c r="BB480" s="308"/>
      <c r="BC480" s="308"/>
      <c r="BD480" s="308"/>
      <c r="BE480" s="308"/>
      <c r="BF480" s="308"/>
      <c r="BG480" s="308"/>
      <c r="BH480" s="308"/>
      <c r="BI480" s="308"/>
      <c r="BJ480" s="308"/>
      <c r="BK480" s="308"/>
      <c r="BL480" s="308"/>
      <c r="BM480" s="308"/>
      <c r="BN480" s="308"/>
      <c r="BO480" s="308"/>
      <c r="BP480" s="308"/>
      <c r="BQ480" s="308"/>
      <c r="BR480" s="308"/>
      <c r="BS480" s="308"/>
      <c r="BT480" s="308"/>
      <c r="BU480" s="308"/>
      <c r="BV480" s="308"/>
      <c r="BW480" s="308"/>
      <c r="BX480" s="308"/>
      <c r="BY480" s="308"/>
      <c r="BZ480" s="308"/>
      <c r="CA480" s="308"/>
      <c r="CB480" s="308"/>
      <c r="CC480" s="308"/>
      <c r="CD480" s="308"/>
      <c r="CE480" s="308"/>
      <c r="CF480" s="308"/>
      <c r="CG480" s="308"/>
      <c r="CH480" s="308"/>
      <c r="CI480" s="308"/>
      <c r="CJ480" s="308"/>
      <c r="CK480" s="308"/>
      <c r="CL480" s="308"/>
      <c r="CM480" s="308"/>
      <c r="CN480" s="308"/>
      <c r="CO480" s="308"/>
      <c r="CP480" s="308"/>
      <c r="CQ480" s="308"/>
      <c r="CR480" s="308"/>
      <c r="CS480" s="308"/>
      <c r="CT480" s="308"/>
      <c r="CU480" s="308"/>
      <c r="CV480" s="308"/>
      <c r="CW480" s="308"/>
      <c r="CX480" s="308"/>
      <c r="CY480" s="308"/>
      <c r="CZ480" s="308"/>
      <c r="DA480" s="308"/>
      <c r="DB480" s="308"/>
      <c r="DC480" s="308"/>
      <c r="DD480" s="308"/>
      <c r="DE480" s="308"/>
      <c r="DF480" s="308"/>
      <c r="DG480" s="308"/>
      <c r="DH480" s="308"/>
      <c r="DI480" s="308"/>
      <c r="DJ480" s="308"/>
      <c r="DK480" s="308"/>
      <c r="DL480" s="308"/>
      <c r="DM480" s="308"/>
      <c r="DN480" s="308"/>
      <c r="DO480" s="308"/>
      <c r="DP480" s="308"/>
      <c r="DQ480" s="308"/>
      <c r="DR480" s="308"/>
      <c r="DS480" s="308"/>
      <c r="DT480" s="308"/>
      <c r="DU480" s="308"/>
      <c r="DV480" s="308"/>
      <c r="DW480" s="308"/>
      <c r="DX480" s="308"/>
      <c r="DY480" s="308"/>
      <c r="DZ480" s="308"/>
      <c r="EA480" s="308"/>
      <c r="EB480" s="308"/>
      <c r="EC480" s="308"/>
      <c r="ED480" s="308"/>
      <c r="EE480" s="308"/>
      <c r="EF480" s="308"/>
      <c r="EG480" s="308"/>
      <c r="EH480" s="308"/>
      <c r="EI480" s="308"/>
      <c r="EJ480" s="308"/>
      <c r="EK480" s="308"/>
      <c r="EL480" s="308"/>
      <c r="EM480" s="308"/>
      <c r="EN480" s="308"/>
      <c r="EO480" s="308"/>
      <c r="EP480" s="308"/>
      <c r="EQ480" s="308"/>
      <c r="ER480" s="308"/>
      <c r="ES480" s="308"/>
      <c r="ET480" s="308"/>
      <c r="EU480" s="308"/>
      <c r="EV480" s="308"/>
      <c r="EW480" s="308"/>
      <c r="EX480" s="308"/>
      <c r="EY480" s="308"/>
      <c r="EZ480" s="308"/>
      <c r="FA480" s="308"/>
      <c r="FB480" s="308"/>
      <c r="FC480" s="308"/>
      <c r="FD480" s="308"/>
      <c r="FE480" s="308"/>
      <c r="FF480" s="308"/>
      <c r="FG480" s="308"/>
      <c r="FH480" s="308"/>
      <c r="FI480" s="308"/>
      <c r="FJ480" s="308"/>
      <c r="FK480" s="308"/>
      <c r="FL480" s="308"/>
      <c r="FM480" s="308"/>
      <c r="FN480" s="308"/>
      <c r="FO480" s="308"/>
      <c r="FP480" s="308"/>
      <c r="FQ480" s="308"/>
      <c r="FR480" s="308"/>
      <c r="FS480" s="308"/>
      <c r="FT480" s="308"/>
      <c r="FU480" s="308"/>
      <c r="FV480" s="308"/>
      <c r="FW480" s="308"/>
      <c r="FX480" s="308"/>
      <c r="FY480" s="308"/>
      <c r="FZ480" s="308"/>
      <c r="GA480" s="308"/>
      <c r="GB480" s="308"/>
      <c r="GC480" s="308"/>
      <c r="GD480" s="308"/>
      <c r="GE480" s="308"/>
      <c r="GF480" s="308"/>
      <c r="GG480" s="308"/>
      <c r="GH480" s="308"/>
      <c r="GI480" s="308"/>
      <c r="GJ480" s="308"/>
      <c r="GK480" s="308"/>
      <c r="GL480" s="308"/>
      <c r="GM480" s="308"/>
      <c r="GN480" s="308"/>
      <c r="GO480" s="308"/>
      <c r="GP480" s="308"/>
      <c r="GQ480" s="308"/>
      <c r="GR480" s="308"/>
      <c r="GS480" s="308"/>
      <c r="GT480" s="308"/>
      <c r="GU480" s="308"/>
      <c r="GV480" s="308"/>
      <c r="GW480" s="308"/>
      <c r="GX480" s="308"/>
      <c r="GY480" s="308"/>
      <c r="GZ480" s="308"/>
      <c r="HA480" s="308"/>
      <c r="HB480" s="308"/>
      <c r="HC480" s="308"/>
      <c r="HD480" s="308"/>
      <c r="HE480" s="308"/>
      <c r="HF480" s="308"/>
      <c r="HG480" s="308"/>
      <c r="HH480" s="308"/>
      <c r="HI480" s="308"/>
      <c r="HJ480" s="308"/>
      <c r="HK480" s="308"/>
      <c r="HL480" s="308"/>
      <c r="HM480" s="308"/>
      <c r="HN480" s="308"/>
      <c r="HO480" s="308"/>
      <c r="HP480" s="308"/>
      <c r="HQ480" s="308"/>
      <c r="HR480" s="308"/>
      <c r="HS480" s="308"/>
      <c r="HT480" s="308"/>
      <c r="HU480" s="308"/>
      <c r="HV480" s="308"/>
      <c r="HW480" s="308"/>
      <c r="HX480" s="308"/>
      <c r="HY480" s="308"/>
      <c r="HZ480" s="308"/>
      <c r="IA480" s="308"/>
      <c r="IB480" s="308"/>
      <c r="IC480" s="308"/>
      <c r="ID480" s="308"/>
      <c r="IE480" s="308"/>
      <c r="IF480" s="308"/>
      <c r="IG480" s="308"/>
      <c r="IH480" s="308"/>
    </row>
    <row r="481" spans="1:242" s="249" customFormat="1" ht="15" customHeight="1" x14ac:dyDescent="0.3">
      <c r="A481" s="174">
        <v>1.0900000000000001</v>
      </c>
      <c r="B481" s="231" t="s">
        <v>243</v>
      </c>
      <c r="C481" s="232" t="e">
        <f>VLOOKUP(BD.PD9[[#This Row],[Pos]],[19]!PPto[#Data],3,FALSE)</f>
        <v>#REF!</v>
      </c>
      <c r="D481" s="233" t="s">
        <v>243</v>
      </c>
      <c r="E481" s="305">
        <f>IF(BD.PD9[[#This Row],[.]]="*",VLOOKUP(BD.PD9[[#This Row],[Pos]],[19]Presupuesto!A:H,7,FALSE),"")</f>
        <v>0</v>
      </c>
      <c r="F481" s="234"/>
      <c r="G481" s="174"/>
      <c r="H481" s="174"/>
      <c r="I481" s="174"/>
      <c r="J481" s="392">
        <v>1</v>
      </c>
      <c r="K481" s="233" t="s">
        <v>117</v>
      </c>
      <c r="L481" s="383">
        <f>IF(BD.PD9[[#This Row],[Mon]]="DOP",1,HLOOKUP(BD.PD9[[#This Row],[Mon]],Data!$K$1:$L$2,2,FALSE))</f>
        <v>65</v>
      </c>
      <c r="M481" s="490">
        <v>0</v>
      </c>
      <c r="N481" s="243">
        <f>BD.PD9[[#This Row],[Cant.]]*BD.PD9[[#This Row],[ Tasa ]]*BD.PD9[[#This Row],[ Precio Und.]]</f>
        <v>0</v>
      </c>
      <c r="O481" s="491">
        <v>0</v>
      </c>
      <c r="P481" s="243">
        <f>IF(BD.PD9[[#This Row],[Liquid. '[%']]]&lt;&gt;0,(BD.PD9[[#This Row],[Valor Neto '[DOP']]]*BD.PD9[[#This Row],[Liquid. '[%']]])+BD.PD9[[#This Row],[Valor Neto '[DOP']]],BD.PD9[[#This Row],[Valor Neto '[DOP']]])</f>
        <v>0</v>
      </c>
      <c r="Q481" s="243">
        <f>BD.PD9[[#This Row],[Ppto. Orden Interna '[DOP']]]/HLOOKUP("USD",Data!$K$1:$L$2,2,FALSE)</f>
        <v>0</v>
      </c>
      <c r="R481" s="381"/>
      <c r="S481" s="387"/>
      <c r="T481" s="387"/>
      <c r="U481" s="387"/>
      <c r="V481" s="387"/>
      <c r="W481" s="174"/>
      <c r="X481" s="495"/>
      <c r="Y481" s="388"/>
      <c r="Z481" s="243">
        <f>BD.PD9[[#This Row],[Av.P1 '[%']]]*BD.PD9[[#This Row],[Ppto. Orden Interna '[DOP']]]</f>
        <v>0</v>
      </c>
      <c r="AB481" s="389"/>
      <c r="AC481" s="243">
        <f>BD.PD9[[#This Row],[Av.P2 '[%']]]*BD.PD9[[#This Row],[Ppto. Orden Interna '[DOP']]]</f>
        <v>0</v>
      </c>
      <c r="AE481" s="389"/>
      <c r="AF481" s="243">
        <f>BD.PD9[[#This Row],[Av.P3 '[%']]]*BD.PD9[[#This Row],[Ppto. Orden Interna '[DOP']]]</f>
        <v>0</v>
      </c>
      <c r="AH481" s="389"/>
      <c r="AI481" s="243">
        <f>BD.PD9[[#This Row],[Av.P4 '[%']]]*BD.PD9[[#This Row],[Ppto. Orden Interna '[DOP']]]</f>
        <v>0</v>
      </c>
      <c r="AK481" s="389"/>
      <c r="AL481" s="243">
        <f>BD.PD9[[#This Row],[Av.P5 '[%']]]*BD.PD9[[#This Row],[Ppto. Orden Interna '[DOP']]]</f>
        <v>0</v>
      </c>
      <c r="AM481" s="496">
        <f>BD.PD9[[#This Row],[Pago 5]]+BD.PD9[[#This Row],[Pago 4]]+BD.PD9[[#This Row],[Pago 3]]+BD.PD9[[#This Row],[Pago 2]]+BD.PD9[[#This Row],[Pago 1]]</f>
        <v>0</v>
      </c>
      <c r="AN481" s="308" t="s">
        <v>244</v>
      </c>
      <c r="AO481" s="308" t="s">
        <v>245</v>
      </c>
      <c r="AP481" s="308" t="s">
        <v>246</v>
      </c>
      <c r="AQ481" s="308" t="s">
        <v>247</v>
      </c>
      <c r="AR481" s="308">
        <v>594</v>
      </c>
      <c r="AS481" s="308" t="s">
        <v>248</v>
      </c>
      <c r="AT481" s="249" t="s">
        <v>1575</v>
      </c>
      <c r="AU481" s="308"/>
      <c r="AV481" s="308"/>
      <c r="AW481" s="308"/>
      <c r="AX481" s="308"/>
      <c r="AY481" s="308"/>
      <c r="AZ481" s="308"/>
      <c r="BA481" s="308"/>
      <c r="BB481" s="308"/>
      <c r="BC481" s="308"/>
      <c r="BD481" s="308"/>
      <c r="BE481" s="308"/>
      <c r="BF481" s="308"/>
      <c r="BG481" s="308"/>
      <c r="BH481" s="308"/>
      <c r="BI481" s="308"/>
      <c r="BJ481" s="308"/>
      <c r="BK481" s="308"/>
      <c r="BL481" s="308"/>
      <c r="BM481" s="308"/>
      <c r="BN481" s="308"/>
      <c r="BO481" s="308"/>
      <c r="BP481" s="308"/>
      <c r="BQ481" s="308"/>
      <c r="BR481" s="308"/>
      <c r="BS481" s="308"/>
      <c r="BT481" s="308"/>
      <c r="BU481" s="308"/>
      <c r="BV481" s="308"/>
      <c r="BW481" s="308"/>
      <c r="BX481" s="308"/>
      <c r="BY481" s="308"/>
      <c r="BZ481" s="308"/>
      <c r="CA481" s="308"/>
      <c r="CB481" s="308"/>
      <c r="CC481" s="308"/>
      <c r="CD481" s="308"/>
      <c r="CE481" s="308"/>
      <c r="CF481" s="308"/>
      <c r="CG481" s="308"/>
      <c r="CH481" s="308"/>
      <c r="CI481" s="308"/>
      <c r="CJ481" s="308"/>
      <c r="CK481" s="308"/>
      <c r="CL481" s="308"/>
      <c r="CM481" s="308"/>
      <c r="CN481" s="308"/>
      <c r="CO481" s="308"/>
      <c r="CP481" s="308"/>
      <c r="CQ481" s="308"/>
      <c r="CR481" s="308"/>
      <c r="CS481" s="308"/>
      <c r="CT481" s="308"/>
      <c r="CU481" s="308"/>
      <c r="CV481" s="308"/>
      <c r="CW481" s="308"/>
      <c r="CX481" s="308"/>
      <c r="CY481" s="308"/>
      <c r="CZ481" s="308"/>
      <c r="DA481" s="308"/>
      <c r="DB481" s="308"/>
      <c r="DC481" s="308"/>
      <c r="DD481" s="308"/>
      <c r="DE481" s="308"/>
      <c r="DF481" s="308"/>
      <c r="DG481" s="308"/>
      <c r="DH481" s="308"/>
      <c r="DI481" s="308"/>
      <c r="DJ481" s="308"/>
      <c r="DK481" s="308"/>
      <c r="DL481" s="308"/>
      <c r="DM481" s="308"/>
      <c r="DN481" s="308"/>
      <c r="DO481" s="308"/>
      <c r="DP481" s="308"/>
      <c r="DQ481" s="308"/>
      <c r="DR481" s="308"/>
      <c r="DS481" s="308"/>
      <c r="DT481" s="308"/>
      <c r="DU481" s="308"/>
      <c r="DV481" s="308"/>
      <c r="DW481" s="308"/>
      <c r="DX481" s="308"/>
      <c r="DY481" s="308"/>
      <c r="DZ481" s="308"/>
      <c r="EA481" s="308"/>
      <c r="EB481" s="308"/>
      <c r="EC481" s="308"/>
      <c r="ED481" s="308"/>
      <c r="EE481" s="308"/>
      <c r="EF481" s="308"/>
      <c r="EG481" s="308"/>
      <c r="EH481" s="308"/>
      <c r="EI481" s="308"/>
      <c r="EJ481" s="308"/>
      <c r="EK481" s="308"/>
      <c r="EL481" s="308"/>
      <c r="EM481" s="308"/>
      <c r="EN481" s="308"/>
      <c r="EO481" s="308"/>
      <c r="EP481" s="308"/>
      <c r="EQ481" s="308"/>
      <c r="ER481" s="308"/>
      <c r="ES481" s="308"/>
      <c r="ET481" s="308"/>
      <c r="EU481" s="308"/>
      <c r="EV481" s="308"/>
      <c r="EW481" s="308"/>
      <c r="EX481" s="308"/>
      <c r="EY481" s="308"/>
      <c r="EZ481" s="308"/>
      <c r="FA481" s="308"/>
      <c r="FB481" s="308"/>
      <c r="FC481" s="308"/>
      <c r="FD481" s="308"/>
      <c r="FE481" s="308"/>
      <c r="FF481" s="308"/>
      <c r="FG481" s="308"/>
      <c r="FH481" s="308"/>
      <c r="FI481" s="308"/>
      <c r="FJ481" s="308"/>
      <c r="FK481" s="308"/>
      <c r="FL481" s="308"/>
      <c r="FM481" s="308"/>
      <c r="FN481" s="308"/>
      <c r="FO481" s="308"/>
      <c r="FP481" s="308"/>
      <c r="FQ481" s="308"/>
      <c r="FR481" s="308"/>
      <c r="FS481" s="308"/>
      <c r="FT481" s="308"/>
      <c r="FU481" s="308"/>
      <c r="FV481" s="308"/>
      <c r="FW481" s="308"/>
      <c r="FX481" s="308"/>
      <c r="FY481" s="308"/>
      <c r="FZ481" s="308"/>
      <c r="GA481" s="308"/>
      <c r="GB481" s="308"/>
      <c r="GC481" s="308"/>
      <c r="GD481" s="308"/>
      <c r="GE481" s="308"/>
      <c r="GF481" s="308"/>
      <c r="GG481" s="308"/>
      <c r="GH481" s="308"/>
      <c r="GI481" s="308"/>
      <c r="GJ481" s="308"/>
      <c r="GK481" s="308"/>
      <c r="GL481" s="308"/>
      <c r="GM481" s="308"/>
      <c r="GN481" s="308"/>
      <c r="GO481" s="308"/>
      <c r="GP481" s="308"/>
      <c r="GQ481" s="308"/>
      <c r="GR481" s="308"/>
      <c r="GS481" s="308"/>
      <c r="GT481" s="308"/>
      <c r="GU481" s="308"/>
      <c r="GV481" s="308"/>
      <c r="GW481" s="308"/>
      <c r="GX481" s="308"/>
      <c r="GY481" s="308"/>
      <c r="GZ481" s="308"/>
      <c r="HA481" s="308"/>
      <c r="HB481" s="308"/>
      <c r="HC481" s="308"/>
      <c r="HD481" s="308"/>
      <c r="HE481" s="308"/>
      <c r="HF481" s="308"/>
      <c r="HG481" s="308"/>
      <c r="HH481" s="308"/>
      <c r="HI481" s="308"/>
      <c r="HJ481" s="308"/>
      <c r="HK481" s="308"/>
      <c r="HL481" s="308"/>
      <c r="HM481" s="308"/>
      <c r="HN481" s="308"/>
      <c r="HO481" s="308"/>
      <c r="HP481" s="308"/>
      <c r="HQ481" s="308"/>
      <c r="HR481" s="308"/>
      <c r="HS481" s="308"/>
      <c r="HT481" s="308"/>
      <c r="HU481" s="308"/>
      <c r="HV481" s="308"/>
      <c r="HW481" s="308"/>
      <c r="HX481" s="308"/>
      <c r="HY481" s="308"/>
      <c r="HZ481" s="308"/>
      <c r="IA481" s="308"/>
      <c r="IB481" s="308"/>
      <c r="IC481" s="308"/>
      <c r="ID481" s="308"/>
      <c r="IE481" s="308"/>
      <c r="IF481" s="308"/>
      <c r="IG481" s="308"/>
      <c r="IH481" s="308"/>
    </row>
    <row r="482" spans="1:242" s="249" customFormat="1" ht="15" customHeight="1" x14ac:dyDescent="0.3">
      <c r="A482" s="174">
        <v>2.0099999999999998</v>
      </c>
      <c r="B482" s="231" t="s">
        <v>243</v>
      </c>
      <c r="C482" s="232" t="e">
        <f>VLOOKUP(BD.PD9[[#This Row],[Pos]],[19]!PPto[#Data],3,FALSE)</f>
        <v>#REF!</v>
      </c>
      <c r="D482" s="233" t="s">
        <v>243</v>
      </c>
      <c r="E482" s="305">
        <f>IF(BD.PD9[[#This Row],[.]]="*",VLOOKUP(BD.PD9[[#This Row],[Pos]],[19]Presupuesto!A:H,7,FALSE),"")</f>
        <v>0</v>
      </c>
      <c r="F482" s="234"/>
      <c r="G482" s="174"/>
      <c r="H482" s="174"/>
      <c r="I482" s="174"/>
      <c r="J482" s="392">
        <v>1</v>
      </c>
      <c r="K482" s="233" t="s">
        <v>117</v>
      </c>
      <c r="L482" s="383">
        <f>IF(BD.PD9[[#This Row],[Mon]]="DOP",1,HLOOKUP(BD.PD9[[#This Row],[Mon]],Data!$K$1:$L$2,2,FALSE))</f>
        <v>65</v>
      </c>
      <c r="M482" s="490">
        <v>0</v>
      </c>
      <c r="N482" s="243">
        <f>BD.PD9[[#This Row],[Cant.]]*BD.PD9[[#This Row],[ Tasa ]]*BD.PD9[[#This Row],[ Precio Und.]]</f>
        <v>0</v>
      </c>
      <c r="O482" s="491">
        <v>0</v>
      </c>
      <c r="P482" s="243">
        <f>IF(BD.PD9[[#This Row],[Liquid. '[%']]]&lt;&gt;0,(BD.PD9[[#This Row],[Valor Neto '[DOP']]]*BD.PD9[[#This Row],[Liquid. '[%']]])+BD.PD9[[#This Row],[Valor Neto '[DOP']]],BD.PD9[[#This Row],[Valor Neto '[DOP']]])</f>
        <v>0</v>
      </c>
      <c r="Q482" s="243">
        <f>BD.PD9[[#This Row],[Ppto. Orden Interna '[DOP']]]/HLOOKUP("USD",Data!$K$1:$L$2,2,FALSE)</f>
        <v>0</v>
      </c>
      <c r="R482" s="381"/>
      <c r="S482" s="387"/>
      <c r="T482" s="387"/>
      <c r="U482" s="387"/>
      <c r="V482" s="387"/>
      <c r="W482" s="174"/>
      <c r="X482" s="495"/>
      <c r="Y482" s="388"/>
      <c r="Z482" s="243">
        <f>BD.PD9[[#This Row],[Av.P1 '[%']]]*BD.PD9[[#This Row],[Ppto. Orden Interna '[DOP']]]</f>
        <v>0</v>
      </c>
      <c r="AB482" s="389"/>
      <c r="AC482" s="243">
        <f>BD.PD9[[#This Row],[Av.P2 '[%']]]*BD.PD9[[#This Row],[Ppto. Orden Interna '[DOP']]]</f>
        <v>0</v>
      </c>
      <c r="AE482" s="389"/>
      <c r="AF482" s="243">
        <f>BD.PD9[[#This Row],[Av.P3 '[%']]]*BD.PD9[[#This Row],[Ppto. Orden Interna '[DOP']]]</f>
        <v>0</v>
      </c>
      <c r="AH482" s="389"/>
      <c r="AI482" s="243">
        <f>BD.PD9[[#This Row],[Av.P4 '[%']]]*BD.PD9[[#This Row],[Ppto. Orden Interna '[DOP']]]</f>
        <v>0</v>
      </c>
      <c r="AK482" s="389"/>
      <c r="AL482" s="243">
        <f>BD.PD9[[#This Row],[Av.P5 '[%']]]*BD.PD9[[#This Row],[Ppto. Orden Interna '[DOP']]]</f>
        <v>0</v>
      </c>
      <c r="AM482" s="496">
        <f>BD.PD9[[#This Row],[Pago 5]]+BD.PD9[[#This Row],[Pago 4]]+BD.PD9[[#This Row],[Pago 3]]+BD.PD9[[#This Row],[Pago 2]]+BD.PD9[[#This Row],[Pago 1]]</f>
        <v>0</v>
      </c>
      <c r="AN482" s="308" t="s">
        <v>244</v>
      </c>
      <c r="AO482" s="308" t="s">
        <v>245</v>
      </c>
      <c r="AP482" s="308" t="s">
        <v>246</v>
      </c>
      <c r="AQ482" s="308" t="s">
        <v>247</v>
      </c>
      <c r="AR482" s="308">
        <v>594</v>
      </c>
      <c r="AS482" s="308" t="s">
        <v>248</v>
      </c>
      <c r="AT482" s="249" t="s">
        <v>1575</v>
      </c>
      <c r="AU482" s="308"/>
      <c r="AV482" s="308"/>
      <c r="AW482" s="308"/>
      <c r="AX482" s="308"/>
      <c r="AY482" s="308"/>
      <c r="AZ482" s="308"/>
      <c r="BA482" s="308"/>
      <c r="BB482" s="308"/>
      <c r="BC482" s="308"/>
      <c r="BD482" s="308"/>
      <c r="BE482" s="308"/>
      <c r="BF482" s="308"/>
      <c r="BG482" s="308"/>
      <c r="BH482" s="308"/>
      <c r="BI482" s="308"/>
      <c r="BJ482" s="308"/>
      <c r="BK482" s="308"/>
      <c r="BL482" s="308"/>
      <c r="BM482" s="308"/>
      <c r="BN482" s="308"/>
      <c r="BO482" s="308"/>
      <c r="BP482" s="308"/>
      <c r="BQ482" s="308"/>
      <c r="BR482" s="308"/>
      <c r="BS482" s="308"/>
      <c r="BT482" s="308"/>
      <c r="BU482" s="308"/>
      <c r="BV482" s="308"/>
      <c r="BW482" s="308"/>
      <c r="BX482" s="308"/>
      <c r="BY482" s="308"/>
      <c r="BZ482" s="308"/>
      <c r="CA482" s="308"/>
      <c r="CB482" s="308"/>
      <c r="CC482" s="308"/>
      <c r="CD482" s="308"/>
      <c r="CE482" s="308"/>
      <c r="CF482" s="308"/>
      <c r="CG482" s="308"/>
      <c r="CH482" s="308"/>
      <c r="CI482" s="308"/>
      <c r="CJ482" s="308"/>
      <c r="CK482" s="308"/>
      <c r="CL482" s="308"/>
      <c r="CM482" s="308"/>
      <c r="CN482" s="308"/>
      <c r="CO482" s="308"/>
      <c r="CP482" s="308"/>
      <c r="CQ482" s="308"/>
      <c r="CR482" s="308"/>
      <c r="CS482" s="308"/>
      <c r="CT482" s="308"/>
      <c r="CU482" s="308"/>
      <c r="CV482" s="308"/>
      <c r="CW482" s="308"/>
      <c r="CX482" s="308"/>
      <c r="CY482" s="308"/>
      <c r="CZ482" s="308"/>
      <c r="DA482" s="308"/>
      <c r="DB482" s="308"/>
      <c r="DC482" s="308"/>
      <c r="DD482" s="308"/>
      <c r="DE482" s="308"/>
      <c r="DF482" s="308"/>
      <c r="DG482" s="308"/>
      <c r="DH482" s="308"/>
      <c r="DI482" s="308"/>
      <c r="DJ482" s="308"/>
      <c r="DK482" s="308"/>
      <c r="DL482" s="308"/>
      <c r="DM482" s="308"/>
      <c r="DN482" s="308"/>
      <c r="DO482" s="308"/>
      <c r="DP482" s="308"/>
      <c r="DQ482" s="308"/>
      <c r="DR482" s="308"/>
      <c r="DS482" s="308"/>
      <c r="DT482" s="308"/>
      <c r="DU482" s="308"/>
      <c r="DV482" s="308"/>
      <c r="DW482" s="308"/>
      <c r="DX482" s="308"/>
      <c r="DY482" s="308"/>
      <c r="DZ482" s="308"/>
      <c r="EA482" s="308"/>
      <c r="EB482" s="308"/>
      <c r="EC482" s="308"/>
      <c r="ED482" s="308"/>
      <c r="EE482" s="308"/>
      <c r="EF482" s="308"/>
      <c r="EG482" s="308"/>
      <c r="EH482" s="308"/>
      <c r="EI482" s="308"/>
      <c r="EJ482" s="308"/>
      <c r="EK482" s="308"/>
      <c r="EL482" s="308"/>
      <c r="EM482" s="308"/>
      <c r="EN482" s="308"/>
      <c r="EO482" s="308"/>
      <c r="EP482" s="308"/>
      <c r="EQ482" s="308"/>
      <c r="ER482" s="308"/>
      <c r="ES482" s="308"/>
      <c r="ET482" s="308"/>
      <c r="EU482" s="308"/>
      <c r="EV482" s="308"/>
      <c r="EW482" s="308"/>
      <c r="EX482" s="308"/>
      <c r="EY482" s="308"/>
      <c r="EZ482" s="308"/>
      <c r="FA482" s="308"/>
      <c r="FB482" s="308"/>
      <c r="FC482" s="308"/>
      <c r="FD482" s="308"/>
      <c r="FE482" s="308"/>
      <c r="FF482" s="308"/>
      <c r="FG482" s="308"/>
      <c r="FH482" s="308"/>
      <c r="FI482" s="308"/>
      <c r="FJ482" s="308"/>
      <c r="FK482" s="308"/>
      <c r="FL482" s="308"/>
      <c r="FM482" s="308"/>
      <c r="FN482" s="308"/>
      <c r="FO482" s="308"/>
      <c r="FP482" s="308"/>
      <c r="FQ482" s="308"/>
      <c r="FR482" s="308"/>
      <c r="FS482" s="308"/>
      <c r="FT482" s="308"/>
      <c r="FU482" s="308"/>
      <c r="FV482" s="308"/>
      <c r="FW482" s="308"/>
      <c r="FX482" s="308"/>
      <c r="FY482" s="308"/>
      <c r="FZ482" s="308"/>
      <c r="GA482" s="308"/>
      <c r="GB482" s="308"/>
      <c r="GC482" s="308"/>
      <c r="GD482" s="308"/>
      <c r="GE482" s="308"/>
      <c r="GF482" s="308"/>
      <c r="GG482" s="308"/>
      <c r="GH482" s="308"/>
      <c r="GI482" s="308"/>
      <c r="GJ482" s="308"/>
      <c r="GK482" s="308"/>
      <c r="GL482" s="308"/>
      <c r="GM482" s="308"/>
      <c r="GN482" s="308"/>
      <c r="GO482" s="308"/>
      <c r="GP482" s="308"/>
      <c r="GQ482" s="308"/>
      <c r="GR482" s="308"/>
      <c r="GS482" s="308"/>
      <c r="GT482" s="308"/>
      <c r="GU482" s="308"/>
      <c r="GV482" s="308"/>
      <c r="GW482" s="308"/>
      <c r="GX482" s="308"/>
      <c r="GY482" s="308"/>
      <c r="GZ482" s="308"/>
      <c r="HA482" s="308"/>
      <c r="HB482" s="308"/>
      <c r="HC482" s="308"/>
      <c r="HD482" s="308"/>
      <c r="HE482" s="308"/>
      <c r="HF482" s="308"/>
      <c r="HG482" s="308"/>
      <c r="HH482" s="308"/>
      <c r="HI482" s="308"/>
      <c r="HJ482" s="308"/>
      <c r="HK482" s="308"/>
      <c r="HL482" s="308"/>
      <c r="HM482" s="308"/>
      <c r="HN482" s="308"/>
      <c r="HO482" s="308"/>
      <c r="HP482" s="308"/>
      <c r="HQ482" s="308"/>
      <c r="HR482" s="308"/>
      <c r="HS482" s="308"/>
      <c r="HT482" s="308"/>
      <c r="HU482" s="308"/>
      <c r="HV482" s="308"/>
      <c r="HW482" s="308"/>
      <c r="HX482" s="308"/>
      <c r="HY482" s="308"/>
      <c r="HZ482" s="308"/>
      <c r="IA482" s="308"/>
      <c r="IB482" s="308"/>
      <c r="IC482" s="308"/>
      <c r="ID482" s="308"/>
      <c r="IE482" s="308"/>
      <c r="IF482" s="308"/>
      <c r="IG482" s="308"/>
      <c r="IH482" s="308"/>
    </row>
    <row r="483" spans="1:242" s="249" customFormat="1" ht="15" customHeight="1" x14ac:dyDescent="0.3">
      <c r="A483" s="174">
        <v>2.0099999999999998</v>
      </c>
      <c r="B483" s="231"/>
      <c r="C483" s="232" t="e">
        <f>VLOOKUP(BD.PD9[[#This Row],[Pos]],[19]!PPto[#Data],3,FALSE)</f>
        <v>#REF!</v>
      </c>
      <c r="D483" s="174" t="s">
        <v>23</v>
      </c>
      <c r="E483" s="305" t="str">
        <f>IF(BD.PD9[[#This Row],[.]]="*",VLOOKUP(BD.PD9[[#This Row],[Pos]],[19]Presupuesto!A:H,7,FALSE),"")</f>
        <v/>
      </c>
      <c r="F483" s="378" t="s">
        <v>1358</v>
      </c>
      <c r="G483" s="174" t="s">
        <v>1359</v>
      </c>
      <c r="H483" s="174"/>
      <c r="I483" s="497" t="s">
        <v>1326</v>
      </c>
      <c r="J483" s="382">
        <v>95</v>
      </c>
      <c r="K483" s="174" t="s">
        <v>117</v>
      </c>
      <c r="L483" s="383">
        <f>IF(BD.PD9[[#This Row],[Mon]]="DOP",1,HLOOKUP(BD.PD9[[#This Row],[Mon]],Data!$K$1:$L$2,2,FALSE))</f>
        <v>65</v>
      </c>
      <c r="M483" s="400">
        <v>33</v>
      </c>
      <c r="N483" s="395">
        <f>BD.PD9[[#This Row],[Cant.]]*BD.PD9[[#This Row],[ Tasa ]]*BD.PD9[[#This Row],[ Precio Und.]]</f>
        <v>203775</v>
      </c>
      <c r="O483" s="491">
        <v>0</v>
      </c>
      <c r="P483" s="395">
        <f>IF(BD.PD9[[#This Row],[Liquid. '[%']]]&lt;&gt;0,(BD.PD9[[#This Row],[Valor Neto '[DOP']]]*BD.PD9[[#This Row],[Liquid. '[%']]])+BD.PD9[[#This Row],[Valor Neto '[DOP']]],BD.PD9[[#This Row],[Valor Neto '[DOP']]])</f>
        <v>203775</v>
      </c>
      <c r="Q483" s="395">
        <f>BD.PD9[[#This Row],[Ppto. Orden Interna '[DOP']]]/HLOOKUP("USD",Data!$K$1:$L$2,2,FALSE)</f>
        <v>3135</v>
      </c>
      <c r="R483" s="398" t="s">
        <v>1360</v>
      </c>
      <c r="S483" s="387"/>
      <c r="T483" s="387"/>
      <c r="U483" s="387"/>
      <c r="V483" s="387"/>
      <c r="W483" s="174" t="s">
        <v>1361</v>
      </c>
      <c r="X483" s="174">
        <v>7</v>
      </c>
      <c r="Y483" s="399">
        <v>0.5</v>
      </c>
      <c r="Z483" s="243">
        <f>BD.PD9[[#This Row],[Av.P1 '[%']]]*BD.PD9[[#This Row],[Ppto. Orden Interna '[DOP']]]</f>
        <v>101887.5</v>
      </c>
      <c r="AA483" s="174">
        <v>9</v>
      </c>
      <c r="AB483" s="399">
        <v>0.5</v>
      </c>
      <c r="AC483" s="243">
        <f>BD.PD9[[#This Row],[Av.P2 '[%']]]*BD.PD9[[#This Row],[Ppto. Orden Interna '[DOP']]]</f>
        <v>101887.5</v>
      </c>
      <c r="AE483" s="389"/>
      <c r="AF483" s="243">
        <f>BD.PD9[[#This Row],[Av.P3 '[%']]]*BD.PD9[[#This Row],[Ppto. Orden Interna '[DOP']]]</f>
        <v>0</v>
      </c>
      <c r="AH483" s="389"/>
      <c r="AI483" s="243">
        <f>BD.PD9[[#This Row],[Av.P4 '[%']]]*BD.PD9[[#This Row],[Ppto. Orden Interna '[DOP']]]</f>
        <v>0</v>
      </c>
      <c r="AK483" s="389"/>
      <c r="AL483" s="243">
        <f>BD.PD9[[#This Row],[Av.P5 '[%']]]*BD.PD9[[#This Row],[Ppto. Orden Interna '[DOP']]]</f>
        <v>0</v>
      </c>
      <c r="AM483" s="496">
        <f>BD.PD9[[#This Row],[Pago 5]]+BD.PD9[[#This Row],[Pago 4]]+BD.PD9[[#This Row],[Pago 3]]+BD.PD9[[#This Row],[Pago 2]]+BD.PD9[[#This Row],[Pago 1]]</f>
        <v>203775</v>
      </c>
      <c r="AN483" s="308" t="s">
        <v>244</v>
      </c>
      <c r="AO483" s="308" t="s">
        <v>245</v>
      </c>
      <c r="AP483" s="308" t="s">
        <v>246</v>
      </c>
      <c r="AQ483" s="308" t="s">
        <v>247</v>
      </c>
      <c r="AR483" s="308">
        <v>594</v>
      </c>
      <c r="AS483" s="308" t="s">
        <v>248</v>
      </c>
      <c r="AT483" s="249" t="s">
        <v>1575</v>
      </c>
      <c r="AU483" s="308"/>
      <c r="AV483" s="308"/>
      <c r="AW483" s="308"/>
      <c r="AX483" s="308"/>
      <c r="AY483" s="308"/>
      <c r="AZ483" s="308"/>
      <c r="BA483" s="308"/>
      <c r="BB483" s="308"/>
      <c r="BC483" s="308"/>
      <c r="BD483" s="308"/>
      <c r="BE483" s="308"/>
      <c r="BF483" s="308"/>
      <c r="BG483" s="308"/>
      <c r="BH483" s="308"/>
      <c r="BI483" s="308"/>
      <c r="BJ483" s="308"/>
      <c r="BK483" s="308"/>
      <c r="BL483" s="308"/>
      <c r="BM483" s="308"/>
      <c r="BN483" s="308"/>
      <c r="BO483" s="308"/>
      <c r="BP483" s="308"/>
      <c r="BQ483" s="308"/>
      <c r="BR483" s="308"/>
      <c r="BS483" s="308"/>
      <c r="BT483" s="308"/>
      <c r="BU483" s="308"/>
      <c r="BV483" s="308"/>
      <c r="BW483" s="308"/>
      <c r="BX483" s="308"/>
      <c r="BY483" s="308"/>
      <c r="BZ483" s="308"/>
      <c r="CA483" s="308"/>
      <c r="CB483" s="308"/>
      <c r="CC483" s="308"/>
      <c r="CD483" s="308"/>
      <c r="CE483" s="308"/>
      <c r="CF483" s="308"/>
      <c r="CG483" s="308"/>
      <c r="CH483" s="308"/>
      <c r="CI483" s="308"/>
      <c r="CJ483" s="308"/>
      <c r="CK483" s="308"/>
      <c r="CL483" s="308"/>
      <c r="CM483" s="308"/>
      <c r="CN483" s="308"/>
      <c r="CO483" s="308"/>
      <c r="CP483" s="308"/>
      <c r="CQ483" s="308"/>
      <c r="CR483" s="308"/>
      <c r="CS483" s="308"/>
      <c r="CT483" s="308"/>
      <c r="CU483" s="308"/>
      <c r="CV483" s="308"/>
      <c r="CW483" s="308"/>
      <c r="CX483" s="308"/>
      <c r="CY483" s="308"/>
      <c r="CZ483" s="308"/>
      <c r="DA483" s="308"/>
      <c r="DB483" s="308"/>
      <c r="DC483" s="308"/>
      <c r="DD483" s="308"/>
      <c r="DE483" s="308"/>
      <c r="DF483" s="308"/>
      <c r="DG483" s="308"/>
      <c r="DH483" s="308"/>
      <c r="DI483" s="308"/>
      <c r="DJ483" s="308"/>
      <c r="DK483" s="308"/>
      <c r="DL483" s="308"/>
      <c r="DM483" s="308"/>
      <c r="DN483" s="308"/>
      <c r="DO483" s="308"/>
      <c r="DP483" s="308"/>
      <c r="DQ483" s="308"/>
      <c r="DR483" s="308"/>
      <c r="DS483" s="308"/>
      <c r="DT483" s="308"/>
      <c r="DU483" s="308"/>
      <c r="DV483" s="308"/>
      <c r="DW483" s="308"/>
      <c r="DX483" s="308"/>
      <c r="DY483" s="308"/>
      <c r="DZ483" s="308"/>
      <c r="EA483" s="308"/>
      <c r="EB483" s="308"/>
      <c r="EC483" s="308"/>
      <c r="ED483" s="308"/>
      <c r="EE483" s="308"/>
      <c r="EF483" s="308"/>
      <c r="EG483" s="308"/>
      <c r="EH483" s="308"/>
      <c r="EI483" s="308"/>
      <c r="EJ483" s="308"/>
      <c r="EK483" s="308"/>
      <c r="EL483" s="308"/>
      <c r="EM483" s="308"/>
      <c r="EN483" s="308"/>
      <c r="EO483" s="308"/>
      <c r="EP483" s="308"/>
      <c r="EQ483" s="308"/>
      <c r="ER483" s="308"/>
      <c r="ES483" s="308"/>
      <c r="ET483" s="308"/>
      <c r="EU483" s="308"/>
      <c r="EV483" s="308"/>
      <c r="EW483" s="308"/>
      <c r="EX483" s="308"/>
      <c r="EY483" s="308"/>
      <c r="EZ483" s="308"/>
      <c r="FA483" s="308"/>
      <c r="FB483" s="308"/>
      <c r="FC483" s="308"/>
      <c r="FD483" s="308"/>
      <c r="FE483" s="308"/>
      <c r="FF483" s="308"/>
      <c r="FG483" s="308"/>
      <c r="FH483" s="308"/>
      <c r="FI483" s="308"/>
      <c r="FJ483" s="308"/>
      <c r="FK483" s="308"/>
      <c r="FL483" s="308"/>
      <c r="FM483" s="308"/>
      <c r="FN483" s="308"/>
      <c r="FO483" s="308"/>
      <c r="FP483" s="308"/>
      <c r="FQ483" s="308"/>
      <c r="FR483" s="308"/>
      <c r="FS483" s="308"/>
      <c r="FT483" s="308"/>
      <c r="FU483" s="308"/>
      <c r="FV483" s="308"/>
      <c r="FW483" s="308"/>
      <c r="FX483" s="308"/>
      <c r="FY483" s="308"/>
      <c r="FZ483" s="308"/>
      <c r="GA483" s="308"/>
      <c r="GB483" s="308"/>
      <c r="GC483" s="308"/>
      <c r="GD483" s="308"/>
      <c r="GE483" s="308"/>
      <c r="GF483" s="308"/>
      <c r="GG483" s="308"/>
      <c r="GH483" s="308"/>
      <c r="GI483" s="308"/>
      <c r="GJ483" s="308"/>
      <c r="GK483" s="308"/>
      <c r="GL483" s="308"/>
      <c r="GM483" s="308"/>
      <c r="GN483" s="308"/>
      <c r="GO483" s="308"/>
      <c r="GP483" s="308"/>
      <c r="GQ483" s="308"/>
      <c r="GR483" s="308"/>
      <c r="GS483" s="308"/>
      <c r="GT483" s="308"/>
      <c r="GU483" s="308"/>
      <c r="GV483" s="308"/>
      <c r="GW483" s="308"/>
      <c r="GX483" s="308"/>
      <c r="GY483" s="308"/>
      <c r="GZ483" s="308"/>
      <c r="HA483" s="308"/>
      <c r="HB483" s="308"/>
      <c r="HC483" s="308"/>
      <c r="HD483" s="308"/>
      <c r="HE483" s="308"/>
      <c r="HF483" s="308"/>
      <c r="HG483" s="308"/>
      <c r="HH483" s="308"/>
      <c r="HI483" s="308"/>
      <c r="HJ483" s="308"/>
      <c r="HK483" s="308"/>
      <c r="HL483" s="308"/>
      <c r="HM483" s="308"/>
      <c r="HN483" s="308"/>
      <c r="HO483" s="308"/>
      <c r="HP483" s="308"/>
      <c r="HQ483" s="308"/>
      <c r="HR483" s="308"/>
      <c r="HS483" s="308"/>
      <c r="HT483" s="308"/>
      <c r="HU483" s="308"/>
      <c r="HV483" s="308"/>
      <c r="HW483" s="308"/>
      <c r="HX483" s="308"/>
      <c r="HY483" s="308"/>
      <c r="HZ483" s="308"/>
      <c r="IA483" s="308"/>
      <c r="IB483" s="308"/>
      <c r="IC483" s="308"/>
      <c r="ID483" s="308"/>
      <c r="IE483" s="308"/>
      <c r="IF483" s="308"/>
      <c r="IG483" s="308"/>
      <c r="IH483" s="308"/>
    </row>
    <row r="484" spans="1:242" s="249" customFormat="1" ht="15" customHeight="1" x14ac:dyDescent="0.3">
      <c r="A484" s="174">
        <v>2.0099999999999998</v>
      </c>
      <c r="B484" s="231"/>
      <c r="C484" s="232" t="e">
        <f>VLOOKUP(BD.PD9[[#This Row],[Pos]],[19]!PPto[#Data],3,FALSE)</f>
        <v>#REF!</v>
      </c>
      <c r="D484" s="174" t="s">
        <v>23</v>
      </c>
      <c r="E484" s="305" t="str">
        <f>IF(BD.PD9[[#This Row],[.]]="*",VLOOKUP(BD.PD9[[#This Row],[Pos]],[19]Presupuesto!A:H,7,FALSE),"")</f>
        <v/>
      </c>
      <c r="F484" s="358" t="s">
        <v>1362</v>
      </c>
      <c r="G484" s="174" t="s">
        <v>1359</v>
      </c>
      <c r="H484" s="174"/>
      <c r="I484" s="497" t="s">
        <v>1326</v>
      </c>
      <c r="J484" s="382">
        <v>0</v>
      </c>
      <c r="K484" s="174" t="s">
        <v>117</v>
      </c>
      <c r="L484" s="383">
        <f>IF(BD.PD9[[#This Row],[Mon]]="DOP",1,HLOOKUP(BD.PD9[[#This Row],[Mon]],Data!$K$1:$L$2,2,FALSE))</f>
        <v>65</v>
      </c>
      <c r="M484" s="400">
        <v>28</v>
      </c>
      <c r="N484" s="395">
        <f>BD.PD9[[#This Row],[Cant.]]*BD.PD9[[#This Row],[ Tasa ]]*BD.PD9[[#This Row],[ Precio Und.]]</f>
        <v>0</v>
      </c>
      <c r="O484" s="491">
        <v>0</v>
      </c>
      <c r="P484" s="395">
        <f>IF(BD.PD9[[#This Row],[Liquid. '[%']]]&lt;&gt;0,(BD.PD9[[#This Row],[Valor Neto '[DOP']]]*BD.PD9[[#This Row],[Liquid. '[%']]])+BD.PD9[[#This Row],[Valor Neto '[DOP']]],BD.PD9[[#This Row],[Valor Neto '[DOP']]])</f>
        <v>0</v>
      </c>
      <c r="Q484" s="395">
        <f>BD.PD9[[#This Row],[Ppto. Orden Interna '[DOP']]]/HLOOKUP("USD",Data!$K$1:$L$2,2,FALSE)</f>
        <v>0</v>
      </c>
      <c r="R484" s="398" t="s">
        <v>1363</v>
      </c>
      <c r="S484" s="387"/>
      <c r="T484" s="387"/>
      <c r="U484" s="387"/>
      <c r="V484" s="387"/>
      <c r="W484" s="174" t="s">
        <v>1361</v>
      </c>
      <c r="X484" s="174">
        <v>7</v>
      </c>
      <c r="Y484" s="399">
        <v>0.5</v>
      </c>
      <c r="Z484" s="243">
        <f>BD.PD9[[#This Row],[Av.P1 '[%']]]*BD.PD9[[#This Row],[Ppto. Orden Interna '[DOP']]]</f>
        <v>0</v>
      </c>
      <c r="AA484" s="174">
        <v>9</v>
      </c>
      <c r="AB484" s="399">
        <v>0.5</v>
      </c>
      <c r="AC484" s="243">
        <f>BD.PD9[[#This Row],[Av.P2 '[%']]]*BD.PD9[[#This Row],[Ppto. Orden Interna '[DOP']]]</f>
        <v>0</v>
      </c>
      <c r="AE484" s="389"/>
      <c r="AF484" s="243">
        <f>BD.PD9[[#This Row],[Av.P3 '[%']]]*BD.PD9[[#This Row],[Ppto. Orden Interna '[DOP']]]</f>
        <v>0</v>
      </c>
      <c r="AH484" s="389"/>
      <c r="AI484" s="243">
        <f>BD.PD9[[#This Row],[Av.P4 '[%']]]*BD.PD9[[#This Row],[Ppto. Orden Interna '[DOP']]]</f>
        <v>0</v>
      </c>
      <c r="AK484" s="389"/>
      <c r="AL484" s="243">
        <f>BD.PD9[[#This Row],[Av.P5 '[%']]]*BD.PD9[[#This Row],[Ppto. Orden Interna '[DOP']]]</f>
        <v>0</v>
      </c>
      <c r="AM484" s="496">
        <f>BD.PD9[[#This Row],[Pago 5]]+BD.PD9[[#This Row],[Pago 4]]+BD.PD9[[#This Row],[Pago 3]]+BD.PD9[[#This Row],[Pago 2]]+BD.PD9[[#This Row],[Pago 1]]</f>
        <v>0</v>
      </c>
      <c r="AN484" s="308" t="s">
        <v>244</v>
      </c>
      <c r="AO484" s="308" t="s">
        <v>245</v>
      </c>
      <c r="AP484" s="308" t="s">
        <v>246</v>
      </c>
      <c r="AQ484" s="308" t="s">
        <v>247</v>
      </c>
      <c r="AR484" s="308">
        <v>594</v>
      </c>
      <c r="AS484" s="308" t="s">
        <v>248</v>
      </c>
      <c r="AT484" s="249" t="s">
        <v>1575</v>
      </c>
      <c r="AU484" s="308"/>
      <c r="AV484" s="308"/>
      <c r="AW484" s="308"/>
      <c r="AX484" s="308"/>
      <c r="AY484" s="308"/>
      <c r="AZ484" s="308"/>
      <c r="BA484" s="308"/>
      <c r="BB484" s="308"/>
      <c r="BC484" s="308"/>
      <c r="BD484" s="308"/>
      <c r="BE484" s="308"/>
      <c r="BF484" s="308"/>
      <c r="BG484" s="308"/>
      <c r="BH484" s="308"/>
      <c r="BI484" s="308"/>
      <c r="BJ484" s="308"/>
      <c r="BK484" s="308"/>
      <c r="BL484" s="308"/>
      <c r="BM484" s="308"/>
      <c r="BN484" s="308"/>
      <c r="BO484" s="308"/>
      <c r="BP484" s="308"/>
      <c r="BQ484" s="308"/>
      <c r="BR484" s="308"/>
      <c r="BS484" s="308"/>
      <c r="BT484" s="308"/>
      <c r="BU484" s="308"/>
      <c r="BV484" s="308"/>
      <c r="BW484" s="308"/>
      <c r="BX484" s="308"/>
      <c r="BY484" s="308"/>
      <c r="BZ484" s="308"/>
      <c r="CA484" s="308"/>
      <c r="CB484" s="308"/>
      <c r="CC484" s="308"/>
      <c r="CD484" s="308"/>
      <c r="CE484" s="308"/>
      <c r="CF484" s="308"/>
      <c r="CG484" s="308"/>
      <c r="CH484" s="308"/>
      <c r="CI484" s="308"/>
      <c r="CJ484" s="308"/>
      <c r="CK484" s="308"/>
      <c r="CL484" s="308"/>
      <c r="CM484" s="308"/>
      <c r="CN484" s="308"/>
      <c r="CO484" s="308"/>
      <c r="CP484" s="308"/>
      <c r="CQ484" s="308"/>
      <c r="CR484" s="308"/>
      <c r="CS484" s="308"/>
      <c r="CT484" s="308"/>
      <c r="CU484" s="308"/>
      <c r="CV484" s="308"/>
      <c r="CW484" s="308"/>
      <c r="CX484" s="308"/>
      <c r="CY484" s="308"/>
      <c r="CZ484" s="308"/>
      <c r="DA484" s="308"/>
      <c r="DB484" s="308"/>
      <c r="DC484" s="308"/>
      <c r="DD484" s="308"/>
      <c r="DE484" s="308"/>
      <c r="DF484" s="308"/>
      <c r="DG484" s="308"/>
      <c r="DH484" s="308"/>
      <c r="DI484" s="308"/>
      <c r="DJ484" s="308"/>
      <c r="DK484" s="308"/>
      <c r="DL484" s="308"/>
      <c r="DM484" s="308"/>
      <c r="DN484" s="308"/>
      <c r="DO484" s="308"/>
      <c r="DP484" s="308"/>
      <c r="DQ484" s="308"/>
      <c r="DR484" s="308"/>
      <c r="DS484" s="308"/>
      <c r="DT484" s="308"/>
      <c r="DU484" s="308"/>
      <c r="DV484" s="308"/>
      <c r="DW484" s="308"/>
      <c r="DX484" s="308"/>
      <c r="DY484" s="308"/>
      <c r="DZ484" s="308"/>
      <c r="EA484" s="308"/>
      <c r="EB484" s="308"/>
      <c r="EC484" s="308"/>
      <c r="ED484" s="308"/>
      <c r="EE484" s="308"/>
      <c r="EF484" s="308"/>
      <c r="EG484" s="308"/>
      <c r="EH484" s="308"/>
      <c r="EI484" s="308"/>
      <c r="EJ484" s="308"/>
      <c r="EK484" s="308"/>
      <c r="EL484" s="308"/>
      <c r="EM484" s="308"/>
      <c r="EN484" s="308"/>
      <c r="EO484" s="308"/>
      <c r="EP484" s="308"/>
      <c r="EQ484" s="308"/>
      <c r="ER484" s="308"/>
      <c r="ES484" s="308"/>
      <c r="ET484" s="308"/>
      <c r="EU484" s="308"/>
      <c r="EV484" s="308"/>
      <c r="EW484" s="308"/>
      <c r="EX484" s="308"/>
      <c r="EY484" s="308"/>
      <c r="EZ484" s="308"/>
      <c r="FA484" s="308"/>
      <c r="FB484" s="308"/>
      <c r="FC484" s="308"/>
      <c r="FD484" s="308"/>
      <c r="FE484" s="308"/>
      <c r="FF484" s="308"/>
      <c r="FG484" s="308"/>
      <c r="FH484" s="308"/>
      <c r="FI484" s="308"/>
      <c r="FJ484" s="308"/>
      <c r="FK484" s="308"/>
      <c r="FL484" s="308"/>
      <c r="FM484" s="308"/>
      <c r="FN484" s="308"/>
      <c r="FO484" s="308"/>
      <c r="FP484" s="308"/>
      <c r="FQ484" s="308"/>
      <c r="FR484" s="308"/>
      <c r="FS484" s="308"/>
      <c r="FT484" s="308"/>
      <c r="FU484" s="308"/>
      <c r="FV484" s="308"/>
      <c r="FW484" s="308"/>
      <c r="FX484" s="308"/>
      <c r="FY484" s="308"/>
      <c r="FZ484" s="308"/>
      <c r="GA484" s="308"/>
      <c r="GB484" s="308"/>
      <c r="GC484" s="308"/>
      <c r="GD484" s="308"/>
      <c r="GE484" s="308"/>
      <c r="GF484" s="308"/>
      <c r="GG484" s="308"/>
      <c r="GH484" s="308"/>
      <c r="GI484" s="308"/>
      <c r="GJ484" s="308"/>
      <c r="GK484" s="308"/>
      <c r="GL484" s="308"/>
      <c r="GM484" s="308"/>
      <c r="GN484" s="308"/>
      <c r="GO484" s="308"/>
      <c r="GP484" s="308"/>
      <c r="GQ484" s="308"/>
      <c r="GR484" s="308"/>
      <c r="GS484" s="308"/>
      <c r="GT484" s="308"/>
      <c r="GU484" s="308"/>
      <c r="GV484" s="308"/>
      <c r="GW484" s="308"/>
      <c r="GX484" s="308"/>
      <c r="GY484" s="308"/>
      <c r="GZ484" s="308"/>
      <c r="HA484" s="308"/>
      <c r="HB484" s="308"/>
      <c r="HC484" s="308"/>
      <c r="HD484" s="308"/>
      <c r="HE484" s="308"/>
      <c r="HF484" s="308"/>
      <c r="HG484" s="308"/>
      <c r="HH484" s="308"/>
      <c r="HI484" s="308"/>
      <c r="HJ484" s="308"/>
      <c r="HK484" s="308"/>
      <c r="HL484" s="308"/>
      <c r="HM484" s="308"/>
      <c r="HN484" s="308"/>
      <c r="HO484" s="308"/>
      <c r="HP484" s="308"/>
      <c r="HQ484" s="308"/>
      <c r="HR484" s="308"/>
      <c r="HS484" s="308"/>
      <c r="HT484" s="308"/>
      <c r="HU484" s="308"/>
      <c r="HV484" s="308"/>
      <c r="HW484" s="308"/>
      <c r="HX484" s="308"/>
      <c r="HY484" s="308"/>
      <c r="HZ484" s="308"/>
      <c r="IA484" s="308"/>
      <c r="IB484" s="308"/>
      <c r="IC484" s="308"/>
      <c r="ID484" s="308"/>
      <c r="IE484" s="308"/>
      <c r="IF484" s="308"/>
      <c r="IG484" s="308"/>
      <c r="IH484" s="308"/>
    </row>
    <row r="485" spans="1:242" s="249" customFormat="1" ht="28.8" customHeight="1" x14ac:dyDescent="0.3">
      <c r="A485" s="174">
        <v>2.0099999999999998</v>
      </c>
      <c r="B485" s="231"/>
      <c r="C485" s="232" t="e">
        <f>VLOOKUP(BD.PD9[[#This Row],[Pos]],[19]!PPto[#Data],3,FALSE)</f>
        <v>#REF!</v>
      </c>
      <c r="D485" s="174" t="s">
        <v>23</v>
      </c>
      <c r="E485" s="305" t="str">
        <f>IF(BD.PD9[[#This Row],[.]]="*",VLOOKUP(BD.PD9[[#This Row],[Pos]],[19]Presupuesto!A:H,7,FALSE),"")</f>
        <v/>
      </c>
      <c r="F485" s="378" t="s">
        <v>1364</v>
      </c>
      <c r="G485" s="174" t="s">
        <v>1359</v>
      </c>
      <c r="H485" s="174"/>
      <c r="I485" s="497" t="s">
        <v>1326</v>
      </c>
      <c r="J485" s="382">
        <v>60</v>
      </c>
      <c r="K485" s="174" t="s">
        <v>117</v>
      </c>
      <c r="L485" s="383">
        <f>IF(BD.PD9[[#This Row],[Mon]]="DOP",1,HLOOKUP(BD.PD9[[#This Row],[Mon]],Data!$K$1:$L$2,2,FALSE))</f>
        <v>65</v>
      </c>
      <c r="M485" s="400">
        <v>42.35</v>
      </c>
      <c r="N485" s="395">
        <f>BD.PD9[[#This Row],[Cant.]]*BD.PD9[[#This Row],[ Tasa ]]*BD.PD9[[#This Row],[ Precio Und.]]</f>
        <v>165165</v>
      </c>
      <c r="O485" s="491">
        <v>0</v>
      </c>
      <c r="P485" s="395">
        <f>IF(BD.PD9[[#This Row],[Liquid. '[%']]]&lt;&gt;0,(BD.PD9[[#This Row],[Valor Neto '[DOP']]]*BD.PD9[[#This Row],[Liquid. '[%']]])+BD.PD9[[#This Row],[Valor Neto '[DOP']]],BD.PD9[[#This Row],[Valor Neto '[DOP']]])</f>
        <v>165165</v>
      </c>
      <c r="Q485" s="395">
        <f>BD.PD9[[#This Row],[Ppto. Orden Interna '[DOP']]]/HLOOKUP("USD",Data!$K$1:$L$2,2,FALSE)</f>
        <v>2541</v>
      </c>
      <c r="R485" s="398" t="s">
        <v>1365</v>
      </c>
      <c r="S485" s="387"/>
      <c r="T485" s="387"/>
      <c r="U485" s="387"/>
      <c r="V485" s="387"/>
      <c r="W485" s="174" t="s">
        <v>1361</v>
      </c>
      <c r="X485" s="174">
        <v>7</v>
      </c>
      <c r="Y485" s="399">
        <v>0.5</v>
      </c>
      <c r="Z485" s="243">
        <f>BD.PD9[[#This Row],[Av.P1 '[%']]]*BD.PD9[[#This Row],[Ppto. Orden Interna '[DOP']]]</f>
        <v>82582.5</v>
      </c>
      <c r="AA485" s="174">
        <v>9</v>
      </c>
      <c r="AB485" s="399">
        <v>0.5</v>
      </c>
      <c r="AC485" s="243">
        <f>BD.PD9[[#This Row],[Av.P2 '[%']]]*BD.PD9[[#This Row],[Ppto. Orden Interna '[DOP']]]</f>
        <v>82582.5</v>
      </c>
      <c r="AE485" s="389"/>
      <c r="AF485" s="243">
        <f>BD.PD9[[#This Row],[Av.P3 '[%']]]*BD.PD9[[#This Row],[Ppto. Orden Interna '[DOP']]]</f>
        <v>0</v>
      </c>
      <c r="AH485" s="389"/>
      <c r="AI485" s="243">
        <f>BD.PD9[[#This Row],[Av.P4 '[%']]]*BD.PD9[[#This Row],[Ppto. Orden Interna '[DOP']]]</f>
        <v>0</v>
      </c>
      <c r="AK485" s="389"/>
      <c r="AL485" s="243">
        <f>BD.PD9[[#This Row],[Av.P5 '[%']]]*BD.PD9[[#This Row],[Ppto. Orden Interna '[DOP']]]</f>
        <v>0</v>
      </c>
      <c r="AM485" s="496">
        <f>BD.PD9[[#This Row],[Pago 5]]+BD.PD9[[#This Row],[Pago 4]]+BD.PD9[[#This Row],[Pago 3]]+BD.PD9[[#This Row],[Pago 2]]+BD.PD9[[#This Row],[Pago 1]]</f>
        <v>165165</v>
      </c>
      <c r="AN485" s="308" t="s">
        <v>244</v>
      </c>
      <c r="AO485" s="308" t="s">
        <v>245</v>
      </c>
      <c r="AP485" s="308" t="s">
        <v>246</v>
      </c>
      <c r="AQ485" s="308" t="s">
        <v>247</v>
      </c>
      <c r="AR485" s="308">
        <v>594</v>
      </c>
      <c r="AS485" s="308" t="s">
        <v>248</v>
      </c>
      <c r="AT485" s="249" t="s">
        <v>1575</v>
      </c>
      <c r="AU485" s="308"/>
      <c r="AV485" s="308"/>
      <c r="AW485" s="308"/>
      <c r="AX485" s="308"/>
      <c r="AY485" s="308"/>
      <c r="AZ485" s="308"/>
      <c r="BA485" s="308"/>
      <c r="BB485" s="308"/>
      <c r="BC485" s="308"/>
      <c r="BD485" s="308"/>
      <c r="BE485" s="308"/>
      <c r="BF485" s="308"/>
      <c r="BG485" s="308"/>
      <c r="BH485" s="308"/>
      <c r="BI485" s="308"/>
      <c r="BJ485" s="308"/>
      <c r="BK485" s="308"/>
      <c r="BL485" s="308"/>
      <c r="BM485" s="308"/>
      <c r="BN485" s="308"/>
      <c r="BO485" s="308"/>
      <c r="BP485" s="308"/>
      <c r="BQ485" s="308"/>
      <c r="BR485" s="308"/>
      <c r="BS485" s="308"/>
      <c r="BT485" s="308"/>
      <c r="BU485" s="308"/>
      <c r="BV485" s="308"/>
      <c r="BW485" s="308"/>
      <c r="BX485" s="308"/>
      <c r="BY485" s="308"/>
      <c r="BZ485" s="308"/>
      <c r="CA485" s="308"/>
      <c r="CB485" s="308"/>
      <c r="CC485" s="308"/>
      <c r="CD485" s="308"/>
      <c r="CE485" s="308"/>
      <c r="CF485" s="308"/>
      <c r="CG485" s="308"/>
      <c r="CH485" s="308"/>
      <c r="CI485" s="308"/>
      <c r="CJ485" s="308"/>
      <c r="CK485" s="308"/>
      <c r="CL485" s="308"/>
      <c r="CM485" s="308"/>
      <c r="CN485" s="308"/>
      <c r="CO485" s="308"/>
      <c r="CP485" s="308"/>
      <c r="CQ485" s="308"/>
      <c r="CR485" s="308"/>
      <c r="CS485" s="308"/>
      <c r="CT485" s="308"/>
      <c r="CU485" s="308"/>
      <c r="CV485" s="308"/>
      <c r="CW485" s="308"/>
      <c r="CX485" s="308"/>
      <c r="CY485" s="308"/>
      <c r="CZ485" s="308"/>
      <c r="DA485" s="308"/>
      <c r="DB485" s="308"/>
      <c r="DC485" s="308"/>
      <c r="DD485" s="308"/>
      <c r="DE485" s="308"/>
      <c r="DF485" s="308"/>
      <c r="DG485" s="308"/>
      <c r="DH485" s="308"/>
      <c r="DI485" s="308"/>
      <c r="DJ485" s="308"/>
      <c r="DK485" s="308"/>
      <c r="DL485" s="308"/>
      <c r="DM485" s="308"/>
      <c r="DN485" s="308"/>
      <c r="DO485" s="308"/>
      <c r="DP485" s="308"/>
      <c r="DQ485" s="308"/>
      <c r="DR485" s="308"/>
      <c r="DS485" s="308"/>
      <c r="DT485" s="308"/>
      <c r="DU485" s="308"/>
      <c r="DV485" s="308"/>
      <c r="DW485" s="308"/>
      <c r="DX485" s="308"/>
      <c r="DY485" s="308"/>
      <c r="DZ485" s="308"/>
      <c r="EA485" s="308"/>
      <c r="EB485" s="308"/>
      <c r="EC485" s="308"/>
      <c r="ED485" s="308"/>
      <c r="EE485" s="308"/>
      <c r="EF485" s="308"/>
      <c r="EG485" s="308"/>
      <c r="EH485" s="308"/>
      <c r="EI485" s="308"/>
      <c r="EJ485" s="308"/>
      <c r="EK485" s="308"/>
      <c r="EL485" s="308"/>
      <c r="EM485" s="308"/>
      <c r="EN485" s="308"/>
      <c r="EO485" s="308"/>
      <c r="EP485" s="308"/>
      <c r="EQ485" s="308"/>
      <c r="ER485" s="308"/>
      <c r="ES485" s="308"/>
      <c r="ET485" s="308"/>
      <c r="EU485" s="308"/>
      <c r="EV485" s="308"/>
      <c r="EW485" s="308"/>
      <c r="EX485" s="308"/>
      <c r="EY485" s="308"/>
      <c r="EZ485" s="308"/>
      <c r="FA485" s="308"/>
      <c r="FB485" s="308"/>
      <c r="FC485" s="308"/>
      <c r="FD485" s="308"/>
      <c r="FE485" s="308"/>
      <c r="FF485" s="308"/>
      <c r="FG485" s="308"/>
      <c r="FH485" s="308"/>
      <c r="FI485" s="308"/>
      <c r="FJ485" s="308"/>
      <c r="FK485" s="308"/>
      <c r="FL485" s="308"/>
      <c r="FM485" s="308"/>
      <c r="FN485" s="308"/>
      <c r="FO485" s="308"/>
      <c r="FP485" s="308"/>
      <c r="FQ485" s="308"/>
      <c r="FR485" s="308"/>
      <c r="FS485" s="308"/>
      <c r="FT485" s="308"/>
      <c r="FU485" s="308"/>
      <c r="FV485" s="308"/>
      <c r="FW485" s="308"/>
      <c r="FX485" s="308"/>
      <c r="FY485" s="308"/>
      <c r="FZ485" s="308"/>
      <c r="GA485" s="308"/>
      <c r="GB485" s="308"/>
      <c r="GC485" s="308"/>
      <c r="GD485" s="308"/>
      <c r="GE485" s="308"/>
      <c r="GF485" s="308"/>
      <c r="GG485" s="308"/>
      <c r="GH485" s="308"/>
      <c r="GI485" s="308"/>
      <c r="GJ485" s="308"/>
      <c r="GK485" s="308"/>
      <c r="GL485" s="308"/>
      <c r="GM485" s="308"/>
      <c r="GN485" s="308"/>
      <c r="GO485" s="308"/>
      <c r="GP485" s="308"/>
      <c r="GQ485" s="308"/>
      <c r="GR485" s="308"/>
      <c r="GS485" s="308"/>
      <c r="GT485" s="308"/>
      <c r="GU485" s="308"/>
      <c r="GV485" s="308"/>
      <c r="GW485" s="308"/>
      <c r="GX485" s="308"/>
      <c r="GY485" s="308"/>
      <c r="GZ485" s="308"/>
      <c r="HA485" s="308"/>
      <c r="HB485" s="308"/>
      <c r="HC485" s="308"/>
      <c r="HD485" s="308"/>
      <c r="HE485" s="308"/>
      <c r="HF485" s="308"/>
      <c r="HG485" s="308"/>
      <c r="HH485" s="308"/>
      <c r="HI485" s="308"/>
      <c r="HJ485" s="308"/>
      <c r="HK485" s="308"/>
      <c r="HL485" s="308"/>
      <c r="HM485" s="308"/>
      <c r="HN485" s="308"/>
      <c r="HO485" s="308"/>
      <c r="HP485" s="308"/>
      <c r="HQ485" s="308"/>
      <c r="HR485" s="308"/>
      <c r="HS485" s="308"/>
      <c r="HT485" s="308"/>
      <c r="HU485" s="308"/>
      <c r="HV485" s="308"/>
      <c r="HW485" s="308"/>
      <c r="HX485" s="308"/>
      <c r="HY485" s="308"/>
      <c r="HZ485" s="308"/>
      <c r="IA485" s="308"/>
      <c r="IB485" s="308"/>
      <c r="IC485" s="308"/>
      <c r="ID485" s="308"/>
      <c r="IE485" s="308"/>
      <c r="IF485" s="308"/>
      <c r="IG485" s="308"/>
      <c r="IH485" s="308"/>
    </row>
    <row r="486" spans="1:242" s="249" customFormat="1" ht="15" customHeight="1" x14ac:dyDescent="0.3">
      <c r="A486" s="174">
        <v>2.0099999999999998</v>
      </c>
      <c r="B486" s="231"/>
      <c r="C486" s="232" t="e">
        <f>VLOOKUP(BD.PD9[[#This Row],[Pos]],[19]!PPto[#Data],3,FALSE)</f>
        <v>#REF!</v>
      </c>
      <c r="D486" s="174" t="s">
        <v>23</v>
      </c>
      <c r="E486" s="305" t="str">
        <f>IF(BD.PD9[[#This Row],[.]]="*",VLOOKUP(BD.PD9[[#This Row],[Pos]],[19]Presupuesto!A:H,7,FALSE),"")</f>
        <v/>
      </c>
      <c r="F486" s="378" t="s">
        <v>1366</v>
      </c>
      <c r="G486" s="174" t="s">
        <v>1359</v>
      </c>
      <c r="H486" s="174"/>
      <c r="I486" s="497" t="s">
        <v>1326</v>
      </c>
      <c r="J486" s="382">
        <v>85</v>
      </c>
      <c r="K486" s="174" t="s">
        <v>117</v>
      </c>
      <c r="L486" s="383">
        <f>IF(BD.PD9[[#This Row],[Mon]]="DOP",1,HLOOKUP(BD.PD9[[#This Row],[Mon]],Data!$K$1:$L$2,2,FALSE))</f>
        <v>65</v>
      </c>
      <c r="M486" s="400">
        <v>23</v>
      </c>
      <c r="N486" s="395">
        <f>BD.PD9[[#This Row],[Cant.]]*BD.PD9[[#This Row],[ Tasa ]]*BD.PD9[[#This Row],[ Precio Und.]]</f>
        <v>127075</v>
      </c>
      <c r="O486" s="491">
        <v>0</v>
      </c>
      <c r="P486" s="395">
        <f>IF(BD.PD9[[#This Row],[Liquid. '[%']]]&lt;&gt;0,(BD.PD9[[#This Row],[Valor Neto '[DOP']]]*BD.PD9[[#This Row],[Liquid. '[%']]])+BD.PD9[[#This Row],[Valor Neto '[DOP']]],BD.PD9[[#This Row],[Valor Neto '[DOP']]])</f>
        <v>127075</v>
      </c>
      <c r="Q486" s="395">
        <f>BD.PD9[[#This Row],[Ppto. Orden Interna '[DOP']]]/HLOOKUP("USD",Data!$K$1:$L$2,2,FALSE)</f>
        <v>1955</v>
      </c>
      <c r="R486" s="398" t="s">
        <v>1282</v>
      </c>
      <c r="S486" s="387"/>
      <c r="T486" s="387"/>
      <c r="U486" s="387"/>
      <c r="V486" s="387"/>
      <c r="W486" s="174" t="s">
        <v>1361</v>
      </c>
      <c r="X486" s="174">
        <v>7</v>
      </c>
      <c r="Y486" s="399">
        <v>0.5</v>
      </c>
      <c r="Z486" s="243">
        <f>BD.PD9[[#This Row],[Av.P1 '[%']]]*BD.PD9[[#This Row],[Ppto. Orden Interna '[DOP']]]</f>
        <v>63537.5</v>
      </c>
      <c r="AA486" s="174">
        <v>9</v>
      </c>
      <c r="AB486" s="399">
        <v>0.5</v>
      </c>
      <c r="AC486" s="243">
        <f>BD.PD9[[#This Row],[Av.P2 '[%']]]*BD.PD9[[#This Row],[Ppto. Orden Interna '[DOP']]]</f>
        <v>63537.5</v>
      </c>
      <c r="AE486" s="389"/>
      <c r="AF486" s="243">
        <f>BD.PD9[[#This Row],[Av.P3 '[%']]]*BD.PD9[[#This Row],[Ppto. Orden Interna '[DOP']]]</f>
        <v>0</v>
      </c>
      <c r="AH486" s="389"/>
      <c r="AI486" s="243">
        <f>BD.PD9[[#This Row],[Av.P4 '[%']]]*BD.PD9[[#This Row],[Ppto. Orden Interna '[DOP']]]</f>
        <v>0</v>
      </c>
      <c r="AK486" s="389"/>
      <c r="AL486" s="243">
        <f>BD.PD9[[#This Row],[Av.P5 '[%']]]*BD.PD9[[#This Row],[Ppto. Orden Interna '[DOP']]]</f>
        <v>0</v>
      </c>
      <c r="AM486" s="496">
        <f>BD.PD9[[#This Row],[Pago 5]]+BD.PD9[[#This Row],[Pago 4]]+BD.PD9[[#This Row],[Pago 3]]+BD.PD9[[#This Row],[Pago 2]]+BD.PD9[[#This Row],[Pago 1]]</f>
        <v>127075</v>
      </c>
      <c r="AN486" s="308" t="s">
        <v>244</v>
      </c>
      <c r="AO486" s="308" t="s">
        <v>245</v>
      </c>
      <c r="AP486" s="308" t="s">
        <v>246</v>
      </c>
      <c r="AQ486" s="308" t="s">
        <v>247</v>
      </c>
      <c r="AR486" s="308">
        <v>594</v>
      </c>
      <c r="AS486" s="308" t="s">
        <v>248</v>
      </c>
      <c r="AT486" s="249" t="s">
        <v>1575</v>
      </c>
      <c r="AU486" s="308"/>
      <c r="AV486" s="308"/>
      <c r="AW486" s="308"/>
      <c r="AX486" s="308"/>
      <c r="AY486" s="308"/>
      <c r="AZ486" s="308"/>
      <c r="BA486" s="308"/>
      <c r="BB486" s="308"/>
      <c r="BC486" s="308"/>
      <c r="BD486" s="308"/>
      <c r="BE486" s="308"/>
      <c r="BF486" s="308"/>
      <c r="BG486" s="308"/>
      <c r="BH486" s="308"/>
      <c r="BI486" s="308"/>
      <c r="BJ486" s="308"/>
      <c r="BK486" s="308"/>
      <c r="BL486" s="308"/>
      <c r="BM486" s="308"/>
      <c r="BN486" s="308"/>
      <c r="BO486" s="308"/>
      <c r="BP486" s="308"/>
      <c r="BQ486" s="308"/>
      <c r="BR486" s="308"/>
      <c r="BS486" s="308"/>
      <c r="BT486" s="308"/>
      <c r="BU486" s="308"/>
      <c r="BV486" s="308"/>
      <c r="BW486" s="308"/>
      <c r="BX486" s="308"/>
      <c r="BY486" s="308"/>
      <c r="BZ486" s="308"/>
      <c r="CA486" s="308"/>
      <c r="CB486" s="308"/>
      <c r="CC486" s="308"/>
      <c r="CD486" s="308"/>
      <c r="CE486" s="308"/>
      <c r="CF486" s="308"/>
      <c r="CG486" s="308"/>
      <c r="CH486" s="308"/>
      <c r="CI486" s="308"/>
      <c r="CJ486" s="308"/>
      <c r="CK486" s="308"/>
      <c r="CL486" s="308"/>
      <c r="CM486" s="308"/>
      <c r="CN486" s="308"/>
      <c r="CO486" s="308"/>
      <c r="CP486" s="308"/>
      <c r="CQ486" s="308"/>
      <c r="CR486" s="308"/>
      <c r="CS486" s="308"/>
      <c r="CT486" s="308"/>
      <c r="CU486" s="308"/>
      <c r="CV486" s="308"/>
      <c r="CW486" s="308"/>
      <c r="CX486" s="308"/>
      <c r="CY486" s="308"/>
      <c r="CZ486" s="308"/>
      <c r="DA486" s="308"/>
      <c r="DB486" s="308"/>
      <c r="DC486" s="308"/>
      <c r="DD486" s="308"/>
      <c r="DE486" s="308"/>
      <c r="DF486" s="308"/>
      <c r="DG486" s="308"/>
      <c r="DH486" s="308"/>
      <c r="DI486" s="308"/>
      <c r="DJ486" s="308"/>
      <c r="DK486" s="308"/>
      <c r="DL486" s="308"/>
      <c r="DM486" s="308"/>
      <c r="DN486" s="308"/>
      <c r="DO486" s="308"/>
      <c r="DP486" s="308"/>
      <c r="DQ486" s="308"/>
      <c r="DR486" s="308"/>
      <c r="DS486" s="308"/>
      <c r="DT486" s="308"/>
      <c r="DU486" s="308"/>
      <c r="DV486" s="308"/>
      <c r="DW486" s="308"/>
      <c r="DX486" s="308"/>
      <c r="DY486" s="308"/>
      <c r="DZ486" s="308"/>
      <c r="EA486" s="308"/>
      <c r="EB486" s="308"/>
      <c r="EC486" s="308"/>
      <c r="ED486" s="308"/>
      <c r="EE486" s="308"/>
      <c r="EF486" s="308"/>
      <c r="EG486" s="308"/>
      <c r="EH486" s="308"/>
      <c r="EI486" s="308"/>
      <c r="EJ486" s="308"/>
      <c r="EK486" s="308"/>
      <c r="EL486" s="308"/>
      <c r="EM486" s="308"/>
      <c r="EN486" s="308"/>
      <c r="EO486" s="308"/>
      <c r="EP486" s="308"/>
      <c r="EQ486" s="308"/>
      <c r="ER486" s="308"/>
      <c r="ES486" s="308"/>
      <c r="ET486" s="308"/>
      <c r="EU486" s="308"/>
      <c r="EV486" s="308"/>
      <c r="EW486" s="308"/>
      <c r="EX486" s="308"/>
      <c r="EY486" s="308"/>
      <c r="EZ486" s="308"/>
      <c r="FA486" s="308"/>
      <c r="FB486" s="308"/>
      <c r="FC486" s="308"/>
      <c r="FD486" s="308"/>
      <c r="FE486" s="308"/>
      <c r="FF486" s="308"/>
      <c r="FG486" s="308"/>
      <c r="FH486" s="308"/>
      <c r="FI486" s="308"/>
      <c r="FJ486" s="308"/>
      <c r="FK486" s="308"/>
      <c r="FL486" s="308"/>
      <c r="FM486" s="308"/>
      <c r="FN486" s="308"/>
      <c r="FO486" s="308"/>
      <c r="FP486" s="308"/>
      <c r="FQ486" s="308"/>
      <c r="FR486" s="308"/>
      <c r="FS486" s="308"/>
      <c r="FT486" s="308"/>
      <c r="FU486" s="308"/>
      <c r="FV486" s="308"/>
      <c r="FW486" s="308"/>
      <c r="FX486" s="308"/>
      <c r="FY486" s="308"/>
      <c r="FZ486" s="308"/>
      <c r="GA486" s="308"/>
      <c r="GB486" s="308"/>
      <c r="GC486" s="308"/>
      <c r="GD486" s="308"/>
      <c r="GE486" s="308"/>
      <c r="GF486" s="308"/>
      <c r="GG486" s="308"/>
      <c r="GH486" s="308"/>
      <c r="GI486" s="308"/>
      <c r="GJ486" s="308"/>
      <c r="GK486" s="308"/>
      <c r="GL486" s="308"/>
      <c r="GM486" s="308"/>
      <c r="GN486" s="308"/>
      <c r="GO486" s="308"/>
      <c r="GP486" s="308"/>
      <c r="GQ486" s="308"/>
      <c r="GR486" s="308"/>
      <c r="GS486" s="308"/>
      <c r="GT486" s="308"/>
      <c r="GU486" s="308"/>
      <c r="GV486" s="308"/>
      <c r="GW486" s="308"/>
      <c r="GX486" s="308"/>
      <c r="GY486" s="308"/>
      <c r="GZ486" s="308"/>
      <c r="HA486" s="308"/>
      <c r="HB486" s="308"/>
      <c r="HC486" s="308"/>
      <c r="HD486" s="308"/>
      <c r="HE486" s="308"/>
      <c r="HF486" s="308"/>
      <c r="HG486" s="308"/>
      <c r="HH486" s="308"/>
      <c r="HI486" s="308"/>
      <c r="HJ486" s="308"/>
      <c r="HK486" s="308"/>
      <c r="HL486" s="308"/>
      <c r="HM486" s="308"/>
      <c r="HN486" s="308"/>
      <c r="HO486" s="308"/>
      <c r="HP486" s="308"/>
      <c r="HQ486" s="308"/>
      <c r="HR486" s="308"/>
      <c r="HS486" s="308"/>
      <c r="HT486" s="308"/>
      <c r="HU486" s="308"/>
      <c r="HV486" s="308"/>
      <c r="HW486" s="308"/>
      <c r="HX486" s="308"/>
      <c r="HY486" s="308"/>
      <c r="HZ486" s="308"/>
      <c r="IA486" s="308"/>
      <c r="IB486" s="308"/>
      <c r="IC486" s="308"/>
      <c r="ID486" s="308"/>
      <c r="IE486" s="308"/>
      <c r="IF486" s="308"/>
      <c r="IG486" s="308"/>
      <c r="IH486" s="308"/>
    </row>
    <row r="487" spans="1:242" s="249" customFormat="1" ht="15" customHeight="1" x14ac:dyDescent="0.3">
      <c r="A487" s="174">
        <v>2.0099999999999998</v>
      </c>
      <c r="B487" s="231"/>
      <c r="C487" s="232" t="e">
        <f>VLOOKUP(BD.PD9[[#This Row],[Pos]],[19]!PPto[#Data],3,FALSE)</f>
        <v>#REF!</v>
      </c>
      <c r="D487" s="174" t="s">
        <v>23</v>
      </c>
      <c r="E487" s="305" t="str">
        <f>IF(BD.PD9[[#This Row],[.]]="*",VLOOKUP(BD.PD9[[#This Row],[Pos]],[19]Presupuesto!A:H,7,FALSE),"")</f>
        <v/>
      </c>
      <c r="F487" s="358" t="s">
        <v>1367</v>
      </c>
      <c r="G487" s="174" t="s">
        <v>1359</v>
      </c>
      <c r="H487" s="174"/>
      <c r="I487" s="497" t="s">
        <v>1326</v>
      </c>
      <c r="J487" s="382">
        <v>0</v>
      </c>
      <c r="K487" s="174" t="s">
        <v>117</v>
      </c>
      <c r="L487" s="383">
        <f>IF(BD.PD9[[#This Row],[Mon]]="DOP",1,HLOOKUP(BD.PD9[[#This Row],[Mon]],Data!$K$1:$L$2,2,FALSE))</f>
        <v>65</v>
      </c>
      <c r="M487" s="400">
        <v>23.12</v>
      </c>
      <c r="N487" s="395">
        <f>BD.PD9[[#This Row],[Cant.]]*BD.PD9[[#This Row],[ Tasa ]]*BD.PD9[[#This Row],[ Precio Und.]]</f>
        <v>0</v>
      </c>
      <c r="O487" s="491">
        <v>0</v>
      </c>
      <c r="P487" s="395">
        <f>IF(BD.PD9[[#This Row],[Liquid. '[%']]]&lt;&gt;0,(BD.PD9[[#This Row],[Valor Neto '[DOP']]]*BD.PD9[[#This Row],[Liquid. '[%']]])+BD.PD9[[#This Row],[Valor Neto '[DOP']]],BD.PD9[[#This Row],[Valor Neto '[DOP']]])</f>
        <v>0</v>
      </c>
      <c r="Q487" s="395">
        <f>BD.PD9[[#This Row],[Ppto. Orden Interna '[DOP']]]/HLOOKUP("USD",Data!$K$1:$L$2,2,FALSE)</f>
        <v>0</v>
      </c>
      <c r="R487" s="398" t="s">
        <v>1368</v>
      </c>
      <c r="S487" s="387"/>
      <c r="T487" s="387"/>
      <c r="U487" s="387"/>
      <c r="V487" s="387"/>
      <c r="W487" s="174" t="s">
        <v>1361</v>
      </c>
      <c r="X487" s="174"/>
      <c r="Y487" s="399"/>
      <c r="Z487" s="243">
        <f>BD.PD9[[#This Row],[Av.P1 '[%']]]*BD.PD9[[#This Row],[Ppto. Orden Interna '[DOP']]]</f>
        <v>0</v>
      </c>
      <c r="AB487" s="389"/>
      <c r="AC487" s="243">
        <f>BD.PD9[[#This Row],[Av.P2 '[%']]]*BD.PD9[[#This Row],[Ppto. Orden Interna '[DOP']]]</f>
        <v>0</v>
      </c>
      <c r="AE487" s="389"/>
      <c r="AF487" s="243">
        <f>BD.PD9[[#This Row],[Av.P3 '[%']]]*BD.PD9[[#This Row],[Ppto. Orden Interna '[DOP']]]</f>
        <v>0</v>
      </c>
      <c r="AH487" s="389"/>
      <c r="AI487" s="243">
        <f>BD.PD9[[#This Row],[Av.P4 '[%']]]*BD.PD9[[#This Row],[Ppto. Orden Interna '[DOP']]]</f>
        <v>0</v>
      </c>
      <c r="AK487" s="389"/>
      <c r="AL487" s="243">
        <f>BD.PD9[[#This Row],[Av.P5 '[%']]]*BD.PD9[[#This Row],[Ppto. Orden Interna '[DOP']]]</f>
        <v>0</v>
      </c>
      <c r="AM487" s="496">
        <f>BD.PD9[[#This Row],[Pago 5]]+BD.PD9[[#This Row],[Pago 4]]+BD.PD9[[#This Row],[Pago 3]]+BD.PD9[[#This Row],[Pago 2]]+BD.PD9[[#This Row],[Pago 1]]</f>
        <v>0</v>
      </c>
      <c r="AN487" s="308" t="s">
        <v>244</v>
      </c>
      <c r="AO487" s="308" t="s">
        <v>245</v>
      </c>
      <c r="AP487" s="308" t="s">
        <v>246</v>
      </c>
      <c r="AQ487" s="308" t="s">
        <v>247</v>
      </c>
      <c r="AR487" s="308">
        <v>594</v>
      </c>
      <c r="AS487" s="308" t="s">
        <v>248</v>
      </c>
      <c r="AT487" s="249" t="s">
        <v>1575</v>
      </c>
      <c r="AU487" s="308"/>
      <c r="AV487" s="308"/>
      <c r="AW487" s="308"/>
      <c r="AX487" s="308"/>
      <c r="AY487" s="308"/>
      <c r="AZ487" s="308"/>
      <c r="BA487" s="308"/>
      <c r="BB487" s="308"/>
      <c r="BC487" s="308"/>
      <c r="BD487" s="308"/>
      <c r="BE487" s="308"/>
      <c r="BF487" s="308"/>
      <c r="BG487" s="308"/>
      <c r="BH487" s="308"/>
      <c r="BI487" s="308"/>
      <c r="BJ487" s="308"/>
      <c r="BK487" s="308"/>
      <c r="BL487" s="308"/>
      <c r="BM487" s="308"/>
      <c r="BN487" s="308"/>
      <c r="BO487" s="308"/>
      <c r="BP487" s="308"/>
      <c r="BQ487" s="308"/>
      <c r="BR487" s="308"/>
      <c r="BS487" s="308"/>
      <c r="BT487" s="308"/>
      <c r="BU487" s="308"/>
      <c r="BV487" s="308"/>
      <c r="BW487" s="308"/>
      <c r="BX487" s="308"/>
      <c r="BY487" s="308"/>
      <c r="BZ487" s="308"/>
      <c r="CA487" s="308"/>
      <c r="CB487" s="308"/>
      <c r="CC487" s="308"/>
      <c r="CD487" s="308"/>
      <c r="CE487" s="308"/>
      <c r="CF487" s="308"/>
      <c r="CG487" s="308"/>
      <c r="CH487" s="308"/>
      <c r="CI487" s="308"/>
      <c r="CJ487" s="308"/>
      <c r="CK487" s="308"/>
      <c r="CL487" s="308"/>
      <c r="CM487" s="308"/>
      <c r="CN487" s="308"/>
      <c r="CO487" s="308"/>
      <c r="CP487" s="308"/>
      <c r="CQ487" s="308"/>
      <c r="CR487" s="308"/>
      <c r="CS487" s="308"/>
      <c r="CT487" s="308"/>
      <c r="CU487" s="308"/>
      <c r="CV487" s="308"/>
      <c r="CW487" s="308"/>
      <c r="CX487" s="308"/>
      <c r="CY487" s="308"/>
      <c r="CZ487" s="308"/>
      <c r="DA487" s="308"/>
      <c r="DB487" s="308"/>
      <c r="DC487" s="308"/>
      <c r="DD487" s="308"/>
      <c r="DE487" s="308"/>
      <c r="DF487" s="308"/>
      <c r="DG487" s="308"/>
      <c r="DH487" s="308"/>
      <c r="DI487" s="308"/>
      <c r="DJ487" s="308"/>
      <c r="DK487" s="308"/>
      <c r="DL487" s="308"/>
      <c r="DM487" s="308"/>
      <c r="DN487" s="308"/>
      <c r="DO487" s="308"/>
      <c r="DP487" s="308"/>
      <c r="DQ487" s="308"/>
      <c r="DR487" s="308"/>
      <c r="DS487" s="308"/>
      <c r="DT487" s="308"/>
      <c r="DU487" s="308"/>
      <c r="DV487" s="308"/>
      <c r="DW487" s="308"/>
      <c r="DX487" s="308"/>
      <c r="DY487" s="308"/>
      <c r="DZ487" s="308"/>
      <c r="EA487" s="308"/>
      <c r="EB487" s="308"/>
      <c r="EC487" s="308"/>
      <c r="ED487" s="308"/>
      <c r="EE487" s="308"/>
      <c r="EF487" s="308"/>
      <c r="EG487" s="308"/>
      <c r="EH487" s="308"/>
      <c r="EI487" s="308"/>
      <c r="EJ487" s="308"/>
      <c r="EK487" s="308"/>
      <c r="EL487" s="308"/>
      <c r="EM487" s="308"/>
      <c r="EN487" s="308"/>
      <c r="EO487" s="308"/>
      <c r="EP487" s="308"/>
      <c r="EQ487" s="308"/>
      <c r="ER487" s="308"/>
      <c r="ES487" s="308"/>
      <c r="ET487" s="308"/>
      <c r="EU487" s="308"/>
      <c r="EV487" s="308"/>
      <c r="EW487" s="308"/>
      <c r="EX487" s="308"/>
      <c r="EY487" s="308"/>
      <c r="EZ487" s="308"/>
      <c r="FA487" s="308"/>
      <c r="FB487" s="308"/>
      <c r="FC487" s="308"/>
      <c r="FD487" s="308"/>
      <c r="FE487" s="308"/>
      <c r="FF487" s="308"/>
      <c r="FG487" s="308"/>
      <c r="FH487" s="308"/>
      <c r="FI487" s="308"/>
      <c r="FJ487" s="308"/>
      <c r="FK487" s="308"/>
      <c r="FL487" s="308"/>
      <c r="FM487" s="308"/>
      <c r="FN487" s="308"/>
      <c r="FO487" s="308"/>
      <c r="FP487" s="308"/>
      <c r="FQ487" s="308"/>
      <c r="FR487" s="308"/>
      <c r="FS487" s="308"/>
      <c r="FT487" s="308"/>
      <c r="FU487" s="308"/>
      <c r="FV487" s="308"/>
      <c r="FW487" s="308"/>
      <c r="FX487" s="308"/>
      <c r="FY487" s="308"/>
      <c r="FZ487" s="308"/>
      <c r="GA487" s="308"/>
      <c r="GB487" s="308"/>
      <c r="GC487" s="308"/>
      <c r="GD487" s="308"/>
      <c r="GE487" s="308"/>
      <c r="GF487" s="308"/>
      <c r="GG487" s="308"/>
      <c r="GH487" s="308"/>
      <c r="GI487" s="308"/>
      <c r="GJ487" s="308"/>
      <c r="GK487" s="308"/>
      <c r="GL487" s="308"/>
      <c r="GM487" s="308"/>
      <c r="GN487" s="308"/>
      <c r="GO487" s="308"/>
      <c r="GP487" s="308"/>
      <c r="GQ487" s="308"/>
      <c r="GR487" s="308"/>
      <c r="GS487" s="308"/>
      <c r="GT487" s="308"/>
      <c r="GU487" s="308"/>
      <c r="GV487" s="308"/>
      <c r="GW487" s="308"/>
      <c r="GX487" s="308"/>
      <c r="GY487" s="308"/>
      <c r="GZ487" s="308"/>
      <c r="HA487" s="308"/>
      <c r="HB487" s="308"/>
      <c r="HC487" s="308"/>
      <c r="HD487" s="308"/>
      <c r="HE487" s="308"/>
      <c r="HF487" s="308"/>
      <c r="HG487" s="308"/>
      <c r="HH487" s="308"/>
      <c r="HI487" s="308"/>
      <c r="HJ487" s="308"/>
      <c r="HK487" s="308"/>
      <c r="HL487" s="308"/>
      <c r="HM487" s="308"/>
      <c r="HN487" s="308"/>
      <c r="HO487" s="308"/>
      <c r="HP487" s="308"/>
      <c r="HQ487" s="308"/>
      <c r="HR487" s="308"/>
      <c r="HS487" s="308"/>
      <c r="HT487" s="308"/>
      <c r="HU487" s="308"/>
      <c r="HV487" s="308"/>
      <c r="HW487" s="308"/>
      <c r="HX487" s="308"/>
      <c r="HY487" s="308"/>
      <c r="HZ487" s="308"/>
      <c r="IA487" s="308"/>
      <c r="IB487" s="308"/>
      <c r="IC487" s="308"/>
      <c r="ID487" s="308"/>
      <c r="IE487" s="308"/>
      <c r="IF487" s="308"/>
      <c r="IG487" s="308"/>
      <c r="IH487" s="308"/>
    </row>
    <row r="488" spans="1:242" s="249" customFormat="1" ht="15" customHeight="1" x14ac:dyDescent="0.3">
      <c r="A488" s="174">
        <v>2.0099999999999998</v>
      </c>
      <c r="B488" s="231"/>
      <c r="C488" s="232" t="e">
        <f>VLOOKUP(BD.PD9[[#This Row],[Pos]],[19]!PPto[#Data],3,FALSE)</f>
        <v>#REF!</v>
      </c>
      <c r="D488" s="174" t="s">
        <v>23</v>
      </c>
      <c r="E488" s="305" t="str">
        <f>IF(BD.PD9[[#This Row],[.]]="*",VLOOKUP(BD.PD9[[#This Row],[Pos]],[19]Presupuesto!A:H,7,FALSE),"")</f>
        <v/>
      </c>
      <c r="F488" s="358" t="s">
        <v>1369</v>
      </c>
      <c r="G488" s="174" t="s">
        <v>1359</v>
      </c>
      <c r="H488" s="174"/>
      <c r="I488" s="497" t="s">
        <v>1326</v>
      </c>
      <c r="J488" s="382">
        <v>0</v>
      </c>
      <c r="K488" s="174" t="s">
        <v>117</v>
      </c>
      <c r="L488" s="383">
        <f>IF(BD.PD9[[#This Row],[Mon]]="DOP",1,HLOOKUP(BD.PD9[[#This Row],[Mon]],Data!$K$1:$L$2,2,FALSE))</f>
        <v>65</v>
      </c>
      <c r="M488" s="400">
        <v>12.05</v>
      </c>
      <c r="N488" s="395">
        <f>BD.PD9[[#This Row],[Cant.]]*BD.PD9[[#This Row],[ Tasa ]]*BD.PD9[[#This Row],[ Precio Und.]]</f>
        <v>0</v>
      </c>
      <c r="O488" s="491">
        <v>0</v>
      </c>
      <c r="P488" s="395">
        <f>IF(BD.PD9[[#This Row],[Liquid. '[%']]]&lt;&gt;0,(BD.PD9[[#This Row],[Valor Neto '[DOP']]]*BD.PD9[[#This Row],[Liquid. '[%']]])+BD.PD9[[#This Row],[Valor Neto '[DOP']]],BD.PD9[[#This Row],[Valor Neto '[DOP']]])</f>
        <v>0</v>
      </c>
      <c r="Q488" s="395">
        <f>BD.PD9[[#This Row],[Ppto. Orden Interna '[DOP']]]/HLOOKUP("USD",Data!$K$1:$L$2,2,FALSE)</f>
        <v>0</v>
      </c>
      <c r="R488" s="398" t="s">
        <v>1368</v>
      </c>
      <c r="S488" s="387"/>
      <c r="T488" s="387"/>
      <c r="U488" s="387"/>
      <c r="V488" s="387"/>
      <c r="W488" s="174" t="s">
        <v>1361</v>
      </c>
      <c r="X488" s="174"/>
      <c r="Y488" s="399"/>
      <c r="Z488" s="243">
        <f>BD.PD9[[#This Row],[Av.P1 '[%']]]*BD.PD9[[#This Row],[Ppto. Orden Interna '[DOP']]]</f>
        <v>0</v>
      </c>
      <c r="AB488" s="389"/>
      <c r="AC488" s="243">
        <f>BD.PD9[[#This Row],[Av.P2 '[%']]]*BD.PD9[[#This Row],[Ppto. Orden Interna '[DOP']]]</f>
        <v>0</v>
      </c>
      <c r="AE488" s="389"/>
      <c r="AF488" s="243">
        <f>BD.PD9[[#This Row],[Av.P3 '[%']]]*BD.PD9[[#This Row],[Ppto. Orden Interna '[DOP']]]</f>
        <v>0</v>
      </c>
      <c r="AH488" s="389"/>
      <c r="AI488" s="243">
        <f>BD.PD9[[#This Row],[Av.P4 '[%']]]*BD.PD9[[#This Row],[Ppto. Orden Interna '[DOP']]]</f>
        <v>0</v>
      </c>
      <c r="AK488" s="389"/>
      <c r="AL488" s="243">
        <f>BD.PD9[[#This Row],[Av.P5 '[%']]]*BD.PD9[[#This Row],[Ppto. Orden Interna '[DOP']]]</f>
        <v>0</v>
      </c>
      <c r="AM488" s="496">
        <f>BD.PD9[[#This Row],[Pago 5]]+BD.PD9[[#This Row],[Pago 4]]+BD.PD9[[#This Row],[Pago 3]]+BD.PD9[[#This Row],[Pago 2]]+BD.PD9[[#This Row],[Pago 1]]</f>
        <v>0</v>
      </c>
      <c r="AN488" s="308" t="s">
        <v>244</v>
      </c>
      <c r="AO488" s="308" t="s">
        <v>245</v>
      </c>
      <c r="AP488" s="308" t="s">
        <v>246</v>
      </c>
      <c r="AQ488" s="308" t="s">
        <v>247</v>
      </c>
      <c r="AR488" s="308">
        <v>594</v>
      </c>
      <c r="AS488" s="308" t="s">
        <v>248</v>
      </c>
      <c r="AT488" s="249" t="s">
        <v>1575</v>
      </c>
      <c r="AU488" s="308"/>
      <c r="AV488" s="308"/>
      <c r="AW488" s="308"/>
      <c r="AX488" s="308"/>
      <c r="AY488" s="308"/>
      <c r="AZ488" s="308"/>
      <c r="BA488" s="308"/>
      <c r="BB488" s="308"/>
      <c r="BC488" s="308"/>
      <c r="BD488" s="308"/>
      <c r="BE488" s="308"/>
      <c r="BF488" s="308"/>
      <c r="BG488" s="308"/>
      <c r="BH488" s="308"/>
      <c r="BI488" s="308"/>
      <c r="BJ488" s="308"/>
      <c r="BK488" s="308"/>
      <c r="BL488" s="308"/>
      <c r="BM488" s="308"/>
      <c r="BN488" s="308"/>
      <c r="BO488" s="308"/>
      <c r="BP488" s="308"/>
      <c r="BQ488" s="308"/>
      <c r="BR488" s="308"/>
      <c r="BS488" s="308"/>
      <c r="BT488" s="308"/>
      <c r="BU488" s="308"/>
      <c r="BV488" s="308"/>
      <c r="BW488" s="308"/>
      <c r="BX488" s="308"/>
      <c r="BY488" s="308"/>
      <c r="BZ488" s="308"/>
      <c r="CA488" s="308"/>
      <c r="CB488" s="308"/>
      <c r="CC488" s="308"/>
      <c r="CD488" s="308"/>
      <c r="CE488" s="308"/>
      <c r="CF488" s="308"/>
      <c r="CG488" s="308"/>
      <c r="CH488" s="308"/>
      <c r="CI488" s="308"/>
      <c r="CJ488" s="308"/>
      <c r="CK488" s="308"/>
      <c r="CL488" s="308"/>
      <c r="CM488" s="308"/>
      <c r="CN488" s="308"/>
      <c r="CO488" s="308"/>
      <c r="CP488" s="308"/>
      <c r="CQ488" s="308"/>
      <c r="CR488" s="308"/>
      <c r="CS488" s="308"/>
      <c r="CT488" s="308"/>
      <c r="CU488" s="308"/>
      <c r="CV488" s="308"/>
      <c r="CW488" s="308"/>
      <c r="CX488" s="308"/>
      <c r="CY488" s="308"/>
      <c r="CZ488" s="308"/>
      <c r="DA488" s="308"/>
      <c r="DB488" s="308"/>
      <c r="DC488" s="308"/>
      <c r="DD488" s="308"/>
      <c r="DE488" s="308"/>
      <c r="DF488" s="308"/>
      <c r="DG488" s="308"/>
      <c r="DH488" s="308"/>
      <c r="DI488" s="308"/>
      <c r="DJ488" s="308"/>
      <c r="DK488" s="308"/>
      <c r="DL488" s="308"/>
      <c r="DM488" s="308"/>
      <c r="DN488" s="308"/>
      <c r="DO488" s="308"/>
      <c r="DP488" s="308"/>
      <c r="DQ488" s="308"/>
      <c r="DR488" s="308"/>
      <c r="DS488" s="308"/>
      <c r="DT488" s="308"/>
      <c r="DU488" s="308"/>
      <c r="DV488" s="308"/>
      <c r="DW488" s="308"/>
      <c r="DX488" s="308"/>
      <c r="DY488" s="308"/>
      <c r="DZ488" s="308"/>
      <c r="EA488" s="308"/>
      <c r="EB488" s="308"/>
      <c r="EC488" s="308"/>
      <c r="ED488" s="308"/>
      <c r="EE488" s="308"/>
      <c r="EF488" s="308"/>
      <c r="EG488" s="308"/>
      <c r="EH488" s="308"/>
      <c r="EI488" s="308"/>
      <c r="EJ488" s="308"/>
      <c r="EK488" s="308"/>
      <c r="EL488" s="308"/>
      <c r="EM488" s="308"/>
      <c r="EN488" s="308"/>
      <c r="EO488" s="308"/>
      <c r="EP488" s="308"/>
      <c r="EQ488" s="308"/>
      <c r="ER488" s="308"/>
      <c r="ES488" s="308"/>
      <c r="ET488" s="308"/>
      <c r="EU488" s="308"/>
      <c r="EV488" s="308"/>
      <c r="EW488" s="308"/>
      <c r="EX488" s="308"/>
      <c r="EY488" s="308"/>
      <c r="EZ488" s="308"/>
      <c r="FA488" s="308"/>
      <c r="FB488" s="308"/>
      <c r="FC488" s="308"/>
      <c r="FD488" s="308"/>
      <c r="FE488" s="308"/>
      <c r="FF488" s="308"/>
      <c r="FG488" s="308"/>
      <c r="FH488" s="308"/>
      <c r="FI488" s="308"/>
      <c r="FJ488" s="308"/>
      <c r="FK488" s="308"/>
      <c r="FL488" s="308"/>
      <c r="FM488" s="308"/>
      <c r="FN488" s="308"/>
      <c r="FO488" s="308"/>
      <c r="FP488" s="308"/>
      <c r="FQ488" s="308"/>
      <c r="FR488" s="308"/>
      <c r="FS488" s="308"/>
      <c r="FT488" s="308"/>
      <c r="FU488" s="308"/>
      <c r="FV488" s="308"/>
      <c r="FW488" s="308"/>
      <c r="FX488" s="308"/>
      <c r="FY488" s="308"/>
      <c r="FZ488" s="308"/>
      <c r="GA488" s="308"/>
      <c r="GB488" s="308"/>
      <c r="GC488" s="308"/>
      <c r="GD488" s="308"/>
      <c r="GE488" s="308"/>
      <c r="GF488" s="308"/>
      <c r="GG488" s="308"/>
      <c r="GH488" s="308"/>
      <c r="GI488" s="308"/>
      <c r="GJ488" s="308"/>
      <c r="GK488" s="308"/>
      <c r="GL488" s="308"/>
      <c r="GM488" s="308"/>
      <c r="GN488" s="308"/>
      <c r="GO488" s="308"/>
      <c r="GP488" s="308"/>
      <c r="GQ488" s="308"/>
      <c r="GR488" s="308"/>
      <c r="GS488" s="308"/>
      <c r="GT488" s="308"/>
      <c r="GU488" s="308"/>
      <c r="GV488" s="308"/>
      <c r="GW488" s="308"/>
      <c r="GX488" s="308"/>
      <c r="GY488" s="308"/>
      <c r="GZ488" s="308"/>
      <c r="HA488" s="308"/>
      <c r="HB488" s="308"/>
      <c r="HC488" s="308"/>
      <c r="HD488" s="308"/>
      <c r="HE488" s="308"/>
      <c r="HF488" s="308"/>
      <c r="HG488" s="308"/>
      <c r="HH488" s="308"/>
      <c r="HI488" s="308"/>
      <c r="HJ488" s="308"/>
      <c r="HK488" s="308"/>
      <c r="HL488" s="308"/>
      <c r="HM488" s="308"/>
      <c r="HN488" s="308"/>
      <c r="HO488" s="308"/>
      <c r="HP488" s="308"/>
      <c r="HQ488" s="308"/>
      <c r="HR488" s="308"/>
      <c r="HS488" s="308"/>
      <c r="HT488" s="308"/>
      <c r="HU488" s="308"/>
      <c r="HV488" s="308"/>
      <c r="HW488" s="308"/>
      <c r="HX488" s="308"/>
      <c r="HY488" s="308"/>
      <c r="HZ488" s="308"/>
      <c r="IA488" s="308"/>
      <c r="IB488" s="308"/>
      <c r="IC488" s="308"/>
      <c r="ID488" s="308"/>
      <c r="IE488" s="308"/>
      <c r="IF488" s="308"/>
      <c r="IG488" s="308"/>
      <c r="IH488" s="308"/>
    </row>
    <row r="489" spans="1:242" s="249" customFormat="1" ht="15" customHeight="1" x14ac:dyDescent="0.3">
      <c r="A489" s="174">
        <v>2.0099999999999998</v>
      </c>
      <c r="B489" s="231"/>
      <c r="C489" s="232" t="e">
        <f>VLOOKUP(BD.PD9[[#This Row],[Pos]],[19]!PPto[#Data],3,FALSE)</f>
        <v>#REF!</v>
      </c>
      <c r="D489" s="174" t="s">
        <v>23</v>
      </c>
      <c r="E489" s="305" t="str">
        <f>IF(BD.PD9[[#This Row],[.]]="*",VLOOKUP(BD.PD9[[#This Row],[Pos]],[19]Presupuesto!A:H,7,FALSE),"")</f>
        <v/>
      </c>
      <c r="F489" s="358" t="s">
        <v>1370</v>
      </c>
      <c r="G489" s="174" t="s">
        <v>1359</v>
      </c>
      <c r="H489" s="174"/>
      <c r="I489" s="497" t="s">
        <v>1326</v>
      </c>
      <c r="J489" s="382">
        <v>0</v>
      </c>
      <c r="K489" s="174" t="s">
        <v>117</v>
      </c>
      <c r="L489" s="383">
        <f>IF(BD.PD9[[#This Row],[Mon]]="DOP",1,HLOOKUP(BD.PD9[[#This Row],[Mon]],Data!$K$1:$L$2,2,FALSE))</f>
        <v>65</v>
      </c>
      <c r="M489" s="400">
        <v>24.64</v>
      </c>
      <c r="N489" s="395">
        <f>BD.PD9[[#This Row],[Cant.]]*BD.PD9[[#This Row],[ Tasa ]]*BD.PD9[[#This Row],[ Precio Und.]]</f>
        <v>0</v>
      </c>
      <c r="O489" s="491">
        <v>0</v>
      </c>
      <c r="P489" s="395">
        <f>IF(BD.PD9[[#This Row],[Liquid. '[%']]]&lt;&gt;0,(BD.PD9[[#This Row],[Valor Neto '[DOP']]]*BD.PD9[[#This Row],[Liquid. '[%']]])+BD.PD9[[#This Row],[Valor Neto '[DOP']]],BD.PD9[[#This Row],[Valor Neto '[DOP']]])</f>
        <v>0</v>
      </c>
      <c r="Q489" s="395">
        <f>BD.PD9[[#This Row],[Ppto. Orden Interna '[DOP']]]/HLOOKUP("USD",Data!$K$1:$L$2,2,FALSE)</f>
        <v>0</v>
      </c>
      <c r="R489" s="398" t="s">
        <v>1368</v>
      </c>
      <c r="S489" s="387"/>
      <c r="T489" s="387"/>
      <c r="U489" s="387"/>
      <c r="V489" s="387"/>
      <c r="W489" s="174" t="s">
        <v>1361</v>
      </c>
      <c r="X489" s="174"/>
      <c r="Y489" s="399"/>
      <c r="Z489" s="243">
        <f>BD.PD9[[#This Row],[Av.P1 '[%']]]*BD.PD9[[#This Row],[Ppto. Orden Interna '[DOP']]]</f>
        <v>0</v>
      </c>
      <c r="AB489" s="389"/>
      <c r="AC489" s="243">
        <f>BD.PD9[[#This Row],[Av.P2 '[%']]]*BD.PD9[[#This Row],[Ppto. Orden Interna '[DOP']]]</f>
        <v>0</v>
      </c>
      <c r="AE489" s="389"/>
      <c r="AF489" s="243">
        <f>BD.PD9[[#This Row],[Av.P3 '[%']]]*BD.PD9[[#This Row],[Ppto. Orden Interna '[DOP']]]</f>
        <v>0</v>
      </c>
      <c r="AH489" s="389"/>
      <c r="AI489" s="243">
        <f>BD.PD9[[#This Row],[Av.P4 '[%']]]*BD.PD9[[#This Row],[Ppto. Orden Interna '[DOP']]]</f>
        <v>0</v>
      </c>
      <c r="AK489" s="389"/>
      <c r="AL489" s="243">
        <f>BD.PD9[[#This Row],[Av.P5 '[%']]]*BD.PD9[[#This Row],[Ppto. Orden Interna '[DOP']]]</f>
        <v>0</v>
      </c>
      <c r="AM489" s="496">
        <f>BD.PD9[[#This Row],[Pago 5]]+BD.PD9[[#This Row],[Pago 4]]+BD.PD9[[#This Row],[Pago 3]]+BD.PD9[[#This Row],[Pago 2]]+BD.PD9[[#This Row],[Pago 1]]</f>
        <v>0</v>
      </c>
      <c r="AN489" s="308" t="s">
        <v>244</v>
      </c>
      <c r="AO489" s="308" t="s">
        <v>245</v>
      </c>
      <c r="AP489" s="308" t="s">
        <v>246</v>
      </c>
      <c r="AQ489" s="308" t="s">
        <v>247</v>
      </c>
      <c r="AR489" s="308">
        <v>594</v>
      </c>
      <c r="AS489" s="308" t="s">
        <v>248</v>
      </c>
      <c r="AT489" s="249" t="s">
        <v>1575</v>
      </c>
      <c r="AU489" s="308"/>
      <c r="AV489" s="308"/>
      <c r="AW489" s="308"/>
      <c r="AX489" s="308"/>
      <c r="AY489" s="308"/>
      <c r="AZ489" s="308"/>
      <c r="BA489" s="308"/>
      <c r="BB489" s="308"/>
      <c r="BC489" s="308"/>
      <c r="BD489" s="308"/>
      <c r="BE489" s="308"/>
      <c r="BF489" s="308"/>
      <c r="BG489" s="308"/>
      <c r="BH489" s="308"/>
      <c r="BI489" s="308"/>
      <c r="BJ489" s="308"/>
      <c r="BK489" s="308"/>
      <c r="BL489" s="308"/>
      <c r="BM489" s="308"/>
      <c r="BN489" s="308"/>
      <c r="BO489" s="308"/>
      <c r="BP489" s="308"/>
      <c r="BQ489" s="308"/>
      <c r="BR489" s="308"/>
      <c r="BS489" s="308"/>
      <c r="BT489" s="308"/>
      <c r="BU489" s="308"/>
      <c r="BV489" s="308"/>
      <c r="BW489" s="308"/>
      <c r="BX489" s="308"/>
      <c r="BY489" s="308"/>
      <c r="BZ489" s="308"/>
      <c r="CA489" s="308"/>
      <c r="CB489" s="308"/>
      <c r="CC489" s="308"/>
      <c r="CD489" s="308"/>
      <c r="CE489" s="308"/>
      <c r="CF489" s="308"/>
      <c r="CG489" s="308"/>
      <c r="CH489" s="308"/>
      <c r="CI489" s="308"/>
      <c r="CJ489" s="308"/>
      <c r="CK489" s="308"/>
      <c r="CL489" s="308"/>
      <c r="CM489" s="308"/>
      <c r="CN489" s="308"/>
      <c r="CO489" s="308"/>
      <c r="CP489" s="308"/>
      <c r="CQ489" s="308"/>
      <c r="CR489" s="308"/>
      <c r="CS489" s="308"/>
      <c r="CT489" s="308"/>
      <c r="CU489" s="308"/>
      <c r="CV489" s="308"/>
      <c r="CW489" s="308"/>
      <c r="CX489" s="308"/>
      <c r="CY489" s="308"/>
      <c r="CZ489" s="308"/>
      <c r="DA489" s="308"/>
      <c r="DB489" s="308"/>
      <c r="DC489" s="308"/>
      <c r="DD489" s="308"/>
      <c r="DE489" s="308"/>
      <c r="DF489" s="308"/>
      <c r="DG489" s="308"/>
      <c r="DH489" s="308"/>
      <c r="DI489" s="308"/>
      <c r="DJ489" s="308"/>
      <c r="DK489" s="308"/>
      <c r="DL489" s="308"/>
      <c r="DM489" s="308"/>
      <c r="DN489" s="308"/>
      <c r="DO489" s="308"/>
      <c r="DP489" s="308"/>
      <c r="DQ489" s="308"/>
      <c r="DR489" s="308"/>
      <c r="DS489" s="308"/>
      <c r="DT489" s="308"/>
      <c r="DU489" s="308"/>
      <c r="DV489" s="308"/>
      <c r="DW489" s="308"/>
      <c r="DX489" s="308"/>
      <c r="DY489" s="308"/>
      <c r="DZ489" s="308"/>
      <c r="EA489" s="308"/>
      <c r="EB489" s="308"/>
      <c r="EC489" s="308"/>
      <c r="ED489" s="308"/>
      <c r="EE489" s="308"/>
      <c r="EF489" s="308"/>
      <c r="EG489" s="308"/>
      <c r="EH489" s="308"/>
      <c r="EI489" s="308"/>
      <c r="EJ489" s="308"/>
      <c r="EK489" s="308"/>
      <c r="EL489" s="308"/>
      <c r="EM489" s="308"/>
      <c r="EN489" s="308"/>
      <c r="EO489" s="308"/>
      <c r="EP489" s="308"/>
      <c r="EQ489" s="308"/>
      <c r="ER489" s="308"/>
      <c r="ES489" s="308"/>
      <c r="ET489" s="308"/>
      <c r="EU489" s="308"/>
      <c r="EV489" s="308"/>
      <c r="EW489" s="308"/>
      <c r="EX489" s="308"/>
      <c r="EY489" s="308"/>
      <c r="EZ489" s="308"/>
      <c r="FA489" s="308"/>
      <c r="FB489" s="308"/>
      <c r="FC489" s="308"/>
      <c r="FD489" s="308"/>
      <c r="FE489" s="308"/>
      <c r="FF489" s="308"/>
      <c r="FG489" s="308"/>
      <c r="FH489" s="308"/>
      <c r="FI489" s="308"/>
      <c r="FJ489" s="308"/>
      <c r="FK489" s="308"/>
      <c r="FL489" s="308"/>
      <c r="FM489" s="308"/>
      <c r="FN489" s="308"/>
      <c r="FO489" s="308"/>
      <c r="FP489" s="308"/>
      <c r="FQ489" s="308"/>
      <c r="FR489" s="308"/>
      <c r="FS489" s="308"/>
      <c r="FT489" s="308"/>
      <c r="FU489" s="308"/>
      <c r="FV489" s="308"/>
      <c r="FW489" s="308"/>
      <c r="FX489" s="308"/>
      <c r="FY489" s="308"/>
      <c r="FZ489" s="308"/>
      <c r="GA489" s="308"/>
      <c r="GB489" s="308"/>
      <c r="GC489" s="308"/>
      <c r="GD489" s="308"/>
      <c r="GE489" s="308"/>
      <c r="GF489" s="308"/>
      <c r="GG489" s="308"/>
      <c r="GH489" s="308"/>
      <c r="GI489" s="308"/>
      <c r="GJ489" s="308"/>
      <c r="GK489" s="308"/>
      <c r="GL489" s="308"/>
      <c r="GM489" s="308"/>
      <c r="GN489" s="308"/>
      <c r="GO489" s="308"/>
      <c r="GP489" s="308"/>
      <c r="GQ489" s="308"/>
      <c r="GR489" s="308"/>
      <c r="GS489" s="308"/>
      <c r="GT489" s="308"/>
      <c r="GU489" s="308"/>
      <c r="GV489" s="308"/>
      <c r="GW489" s="308"/>
      <c r="GX489" s="308"/>
      <c r="GY489" s="308"/>
      <c r="GZ489" s="308"/>
      <c r="HA489" s="308"/>
      <c r="HB489" s="308"/>
      <c r="HC489" s="308"/>
      <c r="HD489" s="308"/>
      <c r="HE489" s="308"/>
      <c r="HF489" s="308"/>
      <c r="HG489" s="308"/>
      <c r="HH489" s="308"/>
      <c r="HI489" s="308"/>
      <c r="HJ489" s="308"/>
      <c r="HK489" s="308"/>
      <c r="HL489" s="308"/>
      <c r="HM489" s="308"/>
      <c r="HN489" s="308"/>
      <c r="HO489" s="308"/>
      <c r="HP489" s="308"/>
      <c r="HQ489" s="308"/>
      <c r="HR489" s="308"/>
      <c r="HS489" s="308"/>
      <c r="HT489" s="308"/>
      <c r="HU489" s="308"/>
      <c r="HV489" s="308"/>
      <c r="HW489" s="308"/>
      <c r="HX489" s="308"/>
      <c r="HY489" s="308"/>
      <c r="HZ489" s="308"/>
      <c r="IA489" s="308"/>
      <c r="IB489" s="308"/>
      <c r="IC489" s="308"/>
      <c r="ID489" s="308"/>
      <c r="IE489" s="308"/>
      <c r="IF489" s="308"/>
      <c r="IG489" s="308"/>
      <c r="IH489" s="308"/>
    </row>
    <row r="490" spans="1:242" s="249" customFormat="1" ht="15" customHeight="1" x14ac:dyDescent="0.3">
      <c r="A490" s="174">
        <v>2.0099999999999998</v>
      </c>
      <c r="B490" s="231"/>
      <c r="C490" s="232" t="e">
        <f>VLOOKUP(BD.PD9[[#This Row],[Pos]],[19]!PPto[#Data],3,FALSE)</f>
        <v>#REF!</v>
      </c>
      <c r="D490" s="174" t="s">
        <v>23</v>
      </c>
      <c r="E490" s="305" t="str">
        <f>IF(BD.PD9[[#This Row],[.]]="*",VLOOKUP(BD.PD9[[#This Row],[Pos]],[19]Presupuesto!A:H,7,FALSE),"")</f>
        <v/>
      </c>
      <c r="F490" s="358" t="s">
        <v>1371</v>
      </c>
      <c r="G490" s="174" t="s">
        <v>1359</v>
      </c>
      <c r="H490" s="174"/>
      <c r="I490" s="497" t="s">
        <v>1326</v>
      </c>
      <c r="J490" s="382">
        <v>0</v>
      </c>
      <c r="K490" s="174" t="s">
        <v>117</v>
      </c>
      <c r="L490" s="383">
        <f>IF(BD.PD9[[#This Row],[Mon]]="DOP",1,HLOOKUP(BD.PD9[[#This Row],[Mon]],Data!$K$1:$L$2,2,FALSE))</f>
        <v>65</v>
      </c>
      <c r="M490" s="400">
        <v>32.44</v>
      </c>
      <c r="N490" s="395">
        <f>BD.PD9[[#This Row],[Cant.]]*BD.PD9[[#This Row],[ Tasa ]]*BD.PD9[[#This Row],[ Precio Und.]]</f>
        <v>0</v>
      </c>
      <c r="O490" s="491">
        <v>0</v>
      </c>
      <c r="P490" s="395">
        <f>IF(BD.PD9[[#This Row],[Liquid. '[%']]]&lt;&gt;0,(BD.PD9[[#This Row],[Valor Neto '[DOP']]]*BD.PD9[[#This Row],[Liquid. '[%']]])+BD.PD9[[#This Row],[Valor Neto '[DOP']]],BD.PD9[[#This Row],[Valor Neto '[DOP']]])</f>
        <v>0</v>
      </c>
      <c r="Q490" s="395">
        <f>BD.PD9[[#This Row],[Ppto. Orden Interna '[DOP']]]/HLOOKUP("USD",Data!$K$1:$L$2,2,FALSE)</f>
        <v>0</v>
      </c>
      <c r="R490" s="398" t="s">
        <v>1368</v>
      </c>
      <c r="S490" s="387"/>
      <c r="T490" s="387"/>
      <c r="U490" s="387"/>
      <c r="V490" s="387"/>
      <c r="W490" s="174" t="s">
        <v>1361</v>
      </c>
      <c r="X490" s="174"/>
      <c r="Y490" s="399"/>
      <c r="Z490" s="243">
        <f>BD.PD9[[#This Row],[Av.P1 '[%']]]*BD.PD9[[#This Row],[Ppto. Orden Interna '[DOP']]]</f>
        <v>0</v>
      </c>
      <c r="AB490" s="389"/>
      <c r="AC490" s="243">
        <f>BD.PD9[[#This Row],[Av.P2 '[%']]]*BD.PD9[[#This Row],[Ppto. Orden Interna '[DOP']]]</f>
        <v>0</v>
      </c>
      <c r="AE490" s="389"/>
      <c r="AF490" s="243">
        <f>BD.PD9[[#This Row],[Av.P3 '[%']]]*BD.PD9[[#This Row],[Ppto. Orden Interna '[DOP']]]</f>
        <v>0</v>
      </c>
      <c r="AH490" s="389"/>
      <c r="AI490" s="243">
        <f>BD.PD9[[#This Row],[Av.P4 '[%']]]*BD.PD9[[#This Row],[Ppto. Orden Interna '[DOP']]]</f>
        <v>0</v>
      </c>
      <c r="AK490" s="389"/>
      <c r="AL490" s="243">
        <f>BD.PD9[[#This Row],[Av.P5 '[%']]]*BD.PD9[[#This Row],[Ppto. Orden Interna '[DOP']]]</f>
        <v>0</v>
      </c>
      <c r="AM490" s="496">
        <f>BD.PD9[[#This Row],[Pago 5]]+BD.PD9[[#This Row],[Pago 4]]+BD.PD9[[#This Row],[Pago 3]]+BD.PD9[[#This Row],[Pago 2]]+BD.PD9[[#This Row],[Pago 1]]</f>
        <v>0</v>
      </c>
      <c r="AN490" s="308" t="s">
        <v>244</v>
      </c>
      <c r="AO490" s="308" t="s">
        <v>245</v>
      </c>
      <c r="AP490" s="308" t="s">
        <v>246</v>
      </c>
      <c r="AQ490" s="308" t="s">
        <v>247</v>
      </c>
      <c r="AR490" s="308">
        <v>594</v>
      </c>
      <c r="AS490" s="308" t="s">
        <v>248</v>
      </c>
      <c r="AT490" s="249" t="s">
        <v>1575</v>
      </c>
      <c r="AU490" s="308"/>
      <c r="AV490" s="308"/>
      <c r="AW490" s="308"/>
      <c r="AX490" s="308"/>
      <c r="AY490" s="308"/>
      <c r="AZ490" s="308"/>
      <c r="BA490" s="308"/>
      <c r="BB490" s="308"/>
      <c r="BC490" s="308"/>
      <c r="BD490" s="308"/>
      <c r="BE490" s="308"/>
      <c r="BF490" s="308"/>
      <c r="BG490" s="308"/>
      <c r="BH490" s="308"/>
      <c r="BI490" s="308"/>
      <c r="BJ490" s="308"/>
      <c r="BK490" s="308"/>
      <c r="BL490" s="308"/>
      <c r="BM490" s="308"/>
      <c r="BN490" s="308"/>
      <c r="BO490" s="308"/>
      <c r="BP490" s="308"/>
      <c r="BQ490" s="308"/>
      <c r="BR490" s="308"/>
      <c r="BS490" s="308"/>
      <c r="BT490" s="308"/>
      <c r="BU490" s="308"/>
      <c r="BV490" s="308"/>
      <c r="BW490" s="308"/>
      <c r="BX490" s="308"/>
      <c r="BY490" s="308"/>
      <c r="BZ490" s="308"/>
      <c r="CA490" s="308"/>
      <c r="CB490" s="308"/>
      <c r="CC490" s="308"/>
      <c r="CD490" s="308"/>
      <c r="CE490" s="308"/>
      <c r="CF490" s="308"/>
      <c r="CG490" s="308"/>
      <c r="CH490" s="308"/>
      <c r="CI490" s="308"/>
      <c r="CJ490" s="308"/>
      <c r="CK490" s="308"/>
      <c r="CL490" s="308"/>
      <c r="CM490" s="308"/>
      <c r="CN490" s="308"/>
      <c r="CO490" s="308"/>
      <c r="CP490" s="308"/>
      <c r="CQ490" s="308"/>
      <c r="CR490" s="308"/>
      <c r="CS490" s="308"/>
      <c r="CT490" s="308"/>
      <c r="CU490" s="308"/>
      <c r="CV490" s="308"/>
      <c r="CW490" s="308"/>
      <c r="CX490" s="308"/>
      <c r="CY490" s="308"/>
      <c r="CZ490" s="308"/>
      <c r="DA490" s="308"/>
      <c r="DB490" s="308"/>
      <c r="DC490" s="308"/>
      <c r="DD490" s="308"/>
      <c r="DE490" s="308"/>
      <c r="DF490" s="308"/>
      <c r="DG490" s="308"/>
      <c r="DH490" s="308"/>
      <c r="DI490" s="308"/>
      <c r="DJ490" s="308"/>
      <c r="DK490" s="308"/>
      <c r="DL490" s="308"/>
      <c r="DM490" s="308"/>
      <c r="DN490" s="308"/>
      <c r="DO490" s="308"/>
      <c r="DP490" s="308"/>
      <c r="DQ490" s="308"/>
      <c r="DR490" s="308"/>
      <c r="DS490" s="308"/>
      <c r="DT490" s="308"/>
      <c r="DU490" s="308"/>
      <c r="DV490" s="308"/>
      <c r="DW490" s="308"/>
      <c r="DX490" s="308"/>
      <c r="DY490" s="308"/>
      <c r="DZ490" s="308"/>
      <c r="EA490" s="308"/>
      <c r="EB490" s="308"/>
      <c r="EC490" s="308"/>
      <c r="ED490" s="308"/>
      <c r="EE490" s="308"/>
      <c r="EF490" s="308"/>
      <c r="EG490" s="308"/>
      <c r="EH490" s="308"/>
      <c r="EI490" s="308"/>
      <c r="EJ490" s="308"/>
      <c r="EK490" s="308"/>
      <c r="EL490" s="308"/>
      <c r="EM490" s="308"/>
      <c r="EN490" s="308"/>
      <c r="EO490" s="308"/>
      <c r="EP490" s="308"/>
      <c r="EQ490" s="308"/>
      <c r="ER490" s="308"/>
      <c r="ES490" s="308"/>
      <c r="ET490" s="308"/>
      <c r="EU490" s="308"/>
      <c r="EV490" s="308"/>
      <c r="EW490" s="308"/>
      <c r="EX490" s="308"/>
      <c r="EY490" s="308"/>
      <c r="EZ490" s="308"/>
      <c r="FA490" s="308"/>
      <c r="FB490" s="308"/>
      <c r="FC490" s="308"/>
      <c r="FD490" s="308"/>
      <c r="FE490" s="308"/>
      <c r="FF490" s="308"/>
      <c r="FG490" s="308"/>
      <c r="FH490" s="308"/>
      <c r="FI490" s="308"/>
      <c r="FJ490" s="308"/>
      <c r="FK490" s="308"/>
      <c r="FL490" s="308"/>
      <c r="FM490" s="308"/>
      <c r="FN490" s="308"/>
      <c r="FO490" s="308"/>
      <c r="FP490" s="308"/>
      <c r="FQ490" s="308"/>
      <c r="FR490" s="308"/>
      <c r="FS490" s="308"/>
      <c r="FT490" s="308"/>
      <c r="FU490" s="308"/>
      <c r="FV490" s="308"/>
      <c r="FW490" s="308"/>
      <c r="FX490" s="308"/>
      <c r="FY490" s="308"/>
      <c r="FZ490" s="308"/>
      <c r="GA490" s="308"/>
      <c r="GB490" s="308"/>
      <c r="GC490" s="308"/>
      <c r="GD490" s="308"/>
      <c r="GE490" s="308"/>
      <c r="GF490" s="308"/>
      <c r="GG490" s="308"/>
      <c r="GH490" s="308"/>
      <c r="GI490" s="308"/>
      <c r="GJ490" s="308"/>
      <c r="GK490" s="308"/>
      <c r="GL490" s="308"/>
      <c r="GM490" s="308"/>
      <c r="GN490" s="308"/>
      <c r="GO490" s="308"/>
      <c r="GP490" s="308"/>
      <c r="GQ490" s="308"/>
      <c r="GR490" s="308"/>
      <c r="GS490" s="308"/>
      <c r="GT490" s="308"/>
      <c r="GU490" s="308"/>
      <c r="GV490" s="308"/>
      <c r="GW490" s="308"/>
      <c r="GX490" s="308"/>
      <c r="GY490" s="308"/>
      <c r="GZ490" s="308"/>
      <c r="HA490" s="308"/>
      <c r="HB490" s="308"/>
      <c r="HC490" s="308"/>
      <c r="HD490" s="308"/>
      <c r="HE490" s="308"/>
      <c r="HF490" s="308"/>
      <c r="HG490" s="308"/>
      <c r="HH490" s="308"/>
      <c r="HI490" s="308"/>
      <c r="HJ490" s="308"/>
      <c r="HK490" s="308"/>
      <c r="HL490" s="308"/>
      <c r="HM490" s="308"/>
      <c r="HN490" s="308"/>
      <c r="HO490" s="308"/>
      <c r="HP490" s="308"/>
      <c r="HQ490" s="308"/>
      <c r="HR490" s="308"/>
      <c r="HS490" s="308"/>
      <c r="HT490" s="308"/>
      <c r="HU490" s="308"/>
      <c r="HV490" s="308"/>
      <c r="HW490" s="308"/>
      <c r="HX490" s="308"/>
      <c r="HY490" s="308"/>
      <c r="HZ490" s="308"/>
      <c r="IA490" s="308"/>
      <c r="IB490" s="308"/>
      <c r="IC490" s="308"/>
      <c r="ID490" s="308"/>
      <c r="IE490" s="308"/>
      <c r="IF490" s="308"/>
      <c r="IG490" s="308"/>
      <c r="IH490" s="308"/>
    </row>
    <row r="491" spans="1:242" s="249" customFormat="1" ht="15" customHeight="1" x14ac:dyDescent="0.3">
      <c r="A491" s="174">
        <v>2.0099999999999998</v>
      </c>
      <c r="B491" s="231"/>
      <c r="C491" s="232" t="e">
        <f>VLOOKUP(BD.PD9[[#This Row],[Pos]],[19]!PPto[#Data],3,FALSE)</f>
        <v>#REF!</v>
      </c>
      <c r="D491" s="174" t="s">
        <v>23</v>
      </c>
      <c r="E491" s="305" t="str">
        <f>IF(BD.PD9[[#This Row],[.]]="*",VLOOKUP(BD.PD9[[#This Row],[Pos]],[19]Presupuesto!A:H,7,FALSE),"")</f>
        <v/>
      </c>
      <c r="F491" s="358" t="s">
        <v>1372</v>
      </c>
      <c r="G491" s="174" t="s">
        <v>1359</v>
      </c>
      <c r="H491" s="174"/>
      <c r="I491" s="497" t="s">
        <v>1326</v>
      </c>
      <c r="J491" s="382">
        <v>0</v>
      </c>
      <c r="K491" s="174" t="s">
        <v>117</v>
      </c>
      <c r="L491" s="383">
        <f>IF(BD.PD9[[#This Row],[Mon]]="DOP",1,HLOOKUP(BD.PD9[[#This Row],[Mon]],Data!$K$1:$L$2,2,FALSE))</f>
        <v>65</v>
      </c>
      <c r="M491" s="400">
        <v>27.13</v>
      </c>
      <c r="N491" s="395">
        <f>BD.PD9[[#This Row],[Cant.]]*BD.PD9[[#This Row],[ Tasa ]]*BD.PD9[[#This Row],[ Precio Und.]]</f>
        <v>0</v>
      </c>
      <c r="O491" s="491">
        <v>0</v>
      </c>
      <c r="P491" s="395">
        <f>IF(BD.PD9[[#This Row],[Liquid. '[%']]]&lt;&gt;0,(BD.PD9[[#This Row],[Valor Neto '[DOP']]]*BD.PD9[[#This Row],[Liquid. '[%']]])+BD.PD9[[#This Row],[Valor Neto '[DOP']]],BD.PD9[[#This Row],[Valor Neto '[DOP']]])</f>
        <v>0</v>
      </c>
      <c r="Q491" s="395">
        <f>BD.PD9[[#This Row],[Ppto. Orden Interna '[DOP']]]/HLOOKUP("USD",Data!$K$1:$L$2,2,FALSE)</f>
        <v>0</v>
      </c>
      <c r="R491" s="398" t="s">
        <v>1373</v>
      </c>
      <c r="S491" s="387"/>
      <c r="T491" s="387"/>
      <c r="U491" s="387"/>
      <c r="V491" s="387"/>
      <c r="W491" s="174" t="s">
        <v>1361</v>
      </c>
      <c r="X491" s="174">
        <v>7</v>
      </c>
      <c r="Y491" s="399">
        <v>0.5</v>
      </c>
      <c r="Z491" s="243">
        <f>BD.PD9[[#This Row],[Av.P1 '[%']]]*BD.PD9[[#This Row],[Ppto. Orden Interna '[DOP']]]</f>
        <v>0</v>
      </c>
      <c r="AA491" s="174">
        <v>9</v>
      </c>
      <c r="AB491" s="399">
        <v>0.5</v>
      </c>
      <c r="AC491" s="243">
        <f>BD.PD9[[#This Row],[Av.P2 '[%']]]*BD.PD9[[#This Row],[Ppto. Orden Interna '[DOP']]]</f>
        <v>0</v>
      </c>
      <c r="AE491" s="389"/>
      <c r="AF491" s="243">
        <f>BD.PD9[[#This Row],[Av.P3 '[%']]]*BD.PD9[[#This Row],[Ppto. Orden Interna '[DOP']]]</f>
        <v>0</v>
      </c>
      <c r="AH491" s="389"/>
      <c r="AI491" s="243">
        <f>BD.PD9[[#This Row],[Av.P4 '[%']]]*BD.PD9[[#This Row],[Ppto. Orden Interna '[DOP']]]</f>
        <v>0</v>
      </c>
      <c r="AK491" s="389"/>
      <c r="AL491" s="243">
        <f>BD.PD9[[#This Row],[Av.P5 '[%']]]*BD.PD9[[#This Row],[Ppto. Orden Interna '[DOP']]]</f>
        <v>0</v>
      </c>
      <c r="AM491" s="496">
        <f>BD.PD9[[#This Row],[Pago 5]]+BD.PD9[[#This Row],[Pago 4]]+BD.PD9[[#This Row],[Pago 3]]+BD.PD9[[#This Row],[Pago 2]]+BD.PD9[[#This Row],[Pago 1]]</f>
        <v>0</v>
      </c>
      <c r="AN491" s="308" t="s">
        <v>244</v>
      </c>
      <c r="AO491" s="308" t="s">
        <v>245</v>
      </c>
      <c r="AP491" s="308" t="s">
        <v>246</v>
      </c>
      <c r="AQ491" s="308" t="s">
        <v>247</v>
      </c>
      <c r="AR491" s="308">
        <v>594</v>
      </c>
      <c r="AS491" s="308" t="s">
        <v>248</v>
      </c>
      <c r="AT491" s="249" t="s">
        <v>1575</v>
      </c>
      <c r="AU491" s="308"/>
      <c r="AV491" s="308"/>
      <c r="AW491" s="308"/>
      <c r="AX491" s="308"/>
      <c r="AY491" s="308"/>
      <c r="AZ491" s="308"/>
      <c r="BA491" s="308"/>
      <c r="BB491" s="308"/>
      <c r="BC491" s="308"/>
      <c r="BD491" s="308"/>
      <c r="BE491" s="308"/>
      <c r="BF491" s="308"/>
      <c r="BG491" s="308"/>
      <c r="BH491" s="308"/>
      <c r="BI491" s="308"/>
      <c r="BJ491" s="308"/>
      <c r="BK491" s="308"/>
      <c r="BL491" s="308"/>
      <c r="BM491" s="308"/>
      <c r="BN491" s="308"/>
      <c r="BO491" s="308"/>
      <c r="BP491" s="308"/>
      <c r="BQ491" s="308"/>
      <c r="BR491" s="308"/>
      <c r="BS491" s="308"/>
      <c r="BT491" s="308"/>
      <c r="BU491" s="308"/>
      <c r="BV491" s="308"/>
      <c r="BW491" s="308"/>
      <c r="BX491" s="308"/>
      <c r="BY491" s="308"/>
      <c r="BZ491" s="308"/>
      <c r="CA491" s="308"/>
      <c r="CB491" s="308"/>
      <c r="CC491" s="308"/>
      <c r="CD491" s="308"/>
      <c r="CE491" s="308"/>
      <c r="CF491" s="308"/>
      <c r="CG491" s="308"/>
      <c r="CH491" s="308"/>
      <c r="CI491" s="308"/>
      <c r="CJ491" s="308"/>
      <c r="CK491" s="308"/>
      <c r="CL491" s="308"/>
      <c r="CM491" s="308"/>
      <c r="CN491" s="308"/>
      <c r="CO491" s="308"/>
      <c r="CP491" s="308"/>
      <c r="CQ491" s="308"/>
      <c r="CR491" s="308"/>
      <c r="CS491" s="308"/>
      <c r="CT491" s="308"/>
      <c r="CU491" s="308"/>
      <c r="CV491" s="308"/>
      <c r="CW491" s="308"/>
      <c r="CX491" s="308"/>
      <c r="CY491" s="308"/>
      <c r="CZ491" s="308"/>
      <c r="DA491" s="308"/>
      <c r="DB491" s="308"/>
      <c r="DC491" s="308"/>
      <c r="DD491" s="308"/>
      <c r="DE491" s="308"/>
      <c r="DF491" s="308"/>
      <c r="DG491" s="308"/>
      <c r="DH491" s="308"/>
      <c r="DI491" s="308"/>
      <c r="DJ491" s="308"/>
      <c r="DK491" s="308"/>
      <c r="DL491" s="308"/>
      <c r="DM491" s="308"/>
      <c r="DN491" s="308"/>
      <c r="DO491" s="308"/>
      <c r="DP491" s="308"/>
      <c r="DQ491" s="308"/>
      <c r="DR491" s="308"/>
      <c r="DS491" s="308"/>
      <c r="DT491" s="308"/>
      <c r="DU491" s="308"/>
      <c r="DV491" s="308"/>
      <c r="DW491" s="308"/>
      <c r="DX491" s="308"/>
      <c r="DY491" s="308"/>
      <c r="DZ491" s="308"/>
      <c r="EA491" s="308"/>
      <c r="EB491" s="308"/>
      <c r="EC491" s="308"/>
      <c r="ED491" s="308"/>
      <c r="EE491" s="308"/>
      <c r="EF491" s="308"/>
      <c r="EG491" s="308"/>
      <c r="EH491" s="308"/>
      <c r="EI491" s="308"/>
      <c r="EJ491" s="308"/>
      <c r="EK491" s="308"/>
      <c r="EL491" s="308"/>
      <c r="EM491" s="308"/>
      <c r="EN491" s="308"/>
      <c r="EO491" s="308"/>
      <c r="EP491" s="308"/>
      <c r="EQ491" s="308"/>
      <c r="ER491" s="308"/>
      <c r="ES491" s="308"/>
      <c r="ET491" s="308"/>
      <c r="EU491" s="308"/>
      <c r="EV491" s="308"/>
      <c r="EW491" s="308"/>
      <c r="EX491" s="308"/>
      <c r="EY491" s="308"/>
      <c r="EZ491" s="308"/>
      <c r="FA491" s="308"/>
      <c r="FB491" s="308"/>
      <c r="FC491" s="308"/>
      <c r="FD491" s="308"/>
      <c r="FE491" s="308"/>
      <c r="FF491" s="308"/>
      <c r="FG491" s="308"/>
      <c r="FH491" s="308"/>
      <c r="FI491" s="308"/>
      <c r="FJ491" s="308"/>
      <c r="FK491" s="308"/>
      <c r="FL491" s="308"/>
      <c r="FM491" s="308"/>
      <c r="FN491" s="308"/>
      <c r="FO491" s="308"/>
      <c r="FP491" s="308"/>
      <c r="FQ491" s="308"/>
      <c r="FR491" s="308"/>
      <c r="FS491" s="308"/>
      <c r="FT491" s="308"/>
      <c r="FU491" s="308"/>
      <c r="FV491" s="308"/>
      <c r="FW491" s="308"/>
      <c r="FX491" s="308"/>
      <c r="FY491" s="308"/>
      <c r="FZ491" s="308"/>
      <c r="GA491" s="308"/>
      <c r="GB491" s="308"/>
      <c r="GC491" s="308"/>
      <c r="GD491" s="308"/>
      <c r="GE491" s="308"/>
      <c r="GF491" s="308"/>
      <c r="GG491" s="308"/>
      <c r="GH491" s="308"/>
      <c r="GI491" s="308"/>
      <c r="GJ491" s="308"/>
      <c r="GK491" s="308"/>
      <c r="GL491" s="308"/>
      <c r="GM491" s="308"/>
      <c r="GN491" s="308"/>
      <c r="GO491" s="308"/>
      <c r="GP491" s="308"/>
      <c r="GQ491" s="308"/>
      <c r="GR491" s="308"/>
      <c r="GS491" s="308"/>
      <c r="GT491" s="308"/>
      <c r="GU491" s="308"/>
      <c r="GV491" s="308"/>
      <c r="GW491" s="308"/>
      <c r="GX491" s="308"/>
      <c r="GY491" s="308"/>
      <c r="GZ491" s="308"/>
      <c r="HA491" s="308"/>
      <c r="HB491" s="308"/>
      <c r="HC491" s="308"/>
      <c r="HD491" s="308"/>
      <c r="HE491" s="308"/>
      <c r="HF491" s="308"/>
      <c r="HG491" s="308"/>
      <c r="HH491" s="308"/>
      <c r="HI491" s="308"/>
      <c r="HJ491" s="308"/>
      <c r="HK491" s="308"/>
      <c r="HL491" s="308"/>
      <c r="HM491" s="308"/>
      <c r="HN491" s="308"/>
      <c r="HO491" s="308"/>
      <c r="HP491" s="308"/>
      <c r="HQ491" s="308"/>
      <c r="HR491" s="308"/>
      <c r="HS491" s="308"/>
      <c r="HT491" s="308"/>
      <c r="HU491" s="308"/>
      <c r="HV491" s="308"/>
      <c r="HW491" s="308"/>
      <c r="HX491" s="308"/>
      <c r="HY491" s="308"/>
      <c r="HZ491" s="308"/>
      <c r="IA491" s="308"/>
      <c r="IB491" s="308"/>
      <c r="IC491" s="308"/>
      <c r="ID491" s="308"/>
      <c r="IE491" s="308"/>
      <c r="IF491" s="308"/>
      <c r="IG491" s="308"/>
      <c r="IH491" s="308"/>
    </row>
    <row r="492" spans="1:242" s="249" customFormat="1" ht="15" customHeight="1" x14ac:dyDescent="0.3">
      <c r="A492" s="174">
        <v>2.02</v>
      </c>
      <c r="B492" s="231" t="s">
        <v>243</v>
      </c>
      <c r="C492" s="232" t="e">
        <f>VLOOKUP(BD.PD9[[#This Row],[Pos]],[19]!PPto[#Data],3,FALSE)</f>
        <v>#REF!</v>
      </c>
      <c r="D492" s="233" t="s">
        <v>243</v>
      </c>
      <c r="E492" s="305">
        <f>IF(BD.PD9[[#This Row],[.]]="*",VLOOKUP(BD.PD9[[#This Row],[Pos]],[19]Presupuesto!A:H,7,FALSE),"")</f>
        <v>0</v>
      </c>
      <c r="F492" s="234"/>
      <c r="G492" s="174"/>
      <c r="H492" s="174"/>
      <c r="I492" s="174"/>
      <c r="J492" s="392">
        <v>1</v>
      </c>
      <c r="K492" s="233" t="s">
        <v>117</v>
      </c>
      <c r="L492" s="383">
        <f>IF(BD.PD9[[#This Row],[Mon]]="DOP",1,HLOOKUP(BD.PD9[[#This Row],[Mon]],Data!$K$1:$L$2,2,FALSE))</f>
        <v>65</v>
      </c>
      <c r="M492" s="490">
        <v>0</v>
      </c>
      <c r="N492" s="243">
        <f>BD.PD9[[#This Row],[Cant.]]*BD.PD9[[#This Row],[ Tasa ]]*BD.PD9[[#This Row],[ Precio Und.]]</f>
        <v>0</v>
      </c>
      <c r="O492" s="491">
        <v>0</v>
      </c>
      <c r="P492" s="243">
        <f>IF(BD.PD9[[#This Row],[Liquid. '[%']]]&lt;&gt;0,(BD.PD9[[#This Row],[Valor Neto '[DOP']]]*BD.PD9[[#This Row],[Liquid. '[%']]])+BD.PD9[[#This Row],[Valor Neto '[DOP']]],BD.PD9[[#This Row],[Valor Neto '[DOP']]])</f>
        <v>0</v>
      </c>
      <c r="Q492" s="243">
        <f>BD.PD9[[#This Row],[Ppto. Orden Interna '[DOP']]]/HLOOKUP("USD",Data!$K$1:$L$2,2,FALSE)</f>
        <v>0</v>
      </c>
      <c r="R492" s="381"/>
      <c r="S492" s="387"/>
      <c r="T492" s="387"/>
      <c r="U492" s="387"/>
      <c r="V492" s="387"/>
      <c r="W492" s="174"/>
      <c r="X492" s="495"/>
      <c r="Y492" s="388"/>
      <c r="Z492" s="243">
        <f>BD.PD9[[#This Row],[Av.P1 '[%']]]*BD.PD9[[#This Row],[Ppto. Orden Interna '[DOP']]]</f>
        <v>0</v>
      </c>
      <c r="AB492" s="389"/>
      <c r="AC492" s="243">
        <f>BD.PD9[[#This Row],[Av.P2 '[%']]]*BD.PD9[[#This Row],[Ppto. Orden Interna '[DOP']]]</f>
        <v>0</v>
      </c>
      <c r="AE492" s="389"/>
      <c r="AF492" s="243">
        <f>BD.PD9[[#This Row],[Av.P3 '[%']]]*BD.PD9[[#This Row],[Ppto. Orden Interna '[DOP']]]</f>
        <v>0</v>
      </c>
      <c r="AH492" s="389"/>
      <c r="AI492" s="243">
        <f>BD.PD9[[#This Row],[Av.P4 '[%']]]*BD.PD9[[#This Row],[Ppto. Orden Interna '[DOP']]]</f>
        <v>0</v>
      </c>
      <c r="AK492" s="389"/>
      <c r="AL492" s="243">
        <f>BD.PD9[[#This Row],[Av.P5 '[%']]]*BD.PD9[[#This Row],[Ppto. Orden Interna '[DOP']]]</f>
        <v>0</v>
      </c>
      <c r="AM492" s="496">
        <f>BD.PD9[[#This Row],[Pago 5]]+BD.PD9[[#This Row],[Pago 4]]+BD.PD9[[#This Row],[Pago 3]]+BD.PD9[[#This Row],[Pago 2]]+BD.PD9[[#This Row],[Pago 1]]</f>
        <v>0</v>
      </c>
      <c r="AN492" s="308" t="s">
        <v>244</v>
      </c>
      <c r="AO492" s="308" t="s">
        <v>245</v>
      </c>
      <c r="AP492" s="308" t="s">
        <v>246</v>
      </c>
      <c r="AQ492" s="308" t="s">
        <v>247</v>
      </c>
      <c r="AR492" s="308">
        <v>594</v>
      </c>
      <c r="AS492" s="308" t="s">
        <v>248</v>
      </c>
      <c r="AT492" s="249" t="s">
        <v>1575</v>
      </c>
      <c r="AU492" s="308"/>
      <c r="AV492" s="308"/>
      <c r="AW492" s="308"/>
      <c r="AX492" s="308"/>
      <c r="AY492" s="308"/>
      <c r="AZ492" s="308"/>
      <c r="BA492" s="308"/>
      <c r="BB492" s="308"/>
      <c r="BC492" s="308"/>
      <c r="BD492" s="308"/>
      <c r="BE492" s="308"/>
      <c r="BF492" s="308"/>
      <c r="BG492" s="308"/>
      <c r="BH492" s="308"/>
      <c r="BI492" s="308"/>
      <c r="BJ492" s="308"/>
      <c r="BK492" s="308"/>
      <c r="BL492" s="308"/>
      <c r="BM492" s="308"/>
      <c r="BN492" s="308"/>
      <c r="BO492" s="308"/>
      <c r="BP492" s="308"/>
      <c r="BQ492" s="308"/>
      <c r="BR492" s="308"/>
      <c r="BS492" s="308"/>
      <c r="BT492" s="308"/>
      <c r="BU492" s="308"/>
      <c r="BV492" s="308"/>
      <c r="BW492" s="308"/>
      <c r="BX492" s="308"/>
      <c r="BY492" s="308"/>
      <c r="BZ492" s="308"/>
      <c r="CA492" s="308"/>
      <c r="CB492" s="308"/>
      <c r="CC492" s="308"/>
      <c r="CD492" s="308"/>
      <c r="CE492" s="308"/>
      <c r="CF492" s="308"/>
      <c r="CG492" s="308"/>
      <c r="CH492" s="308"/>
      <c r="CI492" s="308"/>
      <c r="CJ492" s="308"/>
      <c r="CK492" s="308"/>
      <c r="CL492" s="308"/>
      <c r="CM492" s="308"/>
      <c r="CN492" s="308"/>
      <c r="CO492" s="308"/>
      <c r="CP492" s="308"/>
      <c r="CQ492" s="308"/>
      <c r="CR492" s="308"/>
      <c r="CS492" s="308"/>
      <c r="CT492" s="308"/>
      <c r="CU492" s="308"/>
      <c r="CV492" s="308"/>
      <c r="CW492" s="308"/>
      <c r="CX492" s="308"/>
      <c r="CY492" s="308"/>
      <c r="CZ492" s="308"/>
      <c r="DA492" s="308"/>
      <c r="DB492" s="308"/>
      <c r="DC492" s="308"/>
      <c r="DD492" s="308"/>
      <c r="DE492" s="308"/>
      <c r="DF492" s="308"/>
      <c r="DG492" s="308"/>
      <c r="DH492" s="308"/>
      <c r="DI492" s="308"/>
      <c r="DJ492" s="308"/>
      <c r="DK492" s="308"/>
      <c r="DL492" s="308"/>
      <c r="DM492" s="308"/>
      <c r="DN492" s="308"/>
      <c r="DO492" s="308"/>
      <c r="DP492" s="308"/>
      <c r="DQ492" s="308"/>
      <c r="DR492" s="308"/>
      <c r="DS492" s="308"/>
      <c r="DT492" s="308"/>
      <c r="DU492" s="308"/>
      <c r="DV492" s="308"/>
      <c r="DW492" s="308"/>
      <c r="DX492" s="308"/>
      <c r="DY492" s="308"/>
      <c r="DZ492" s="308"/>
      <c r="EA492" s="308"/>
      <c r="EB492" s="308"/>
      <c r="EC492" s="308"/>
      <c r="ED492" s="308"/>
      <c r="EE492" s="308"/>
      <c r="EF492" s="308"/>
      <c r="EG492" s="308"/>
      <c r="EH492" s="308"/>
      <c r="EI492" s="308"/>
      <c r="EJ492" s="308"/>
      <c r="EK492" s="308"/>
      <c r="EL492" s="308"/>
      <c r="EM492" s="308"/>
      <c r="EN492" s="308"/>
      <c r="EO492" s="308"/>
      <c r="EP492" s="308"/>
      <c r="EQ492" s="308"/>
      <c r="ER492" s="308"/>
      <c r="ES492" s="308"/>
      <c r="ET492" s="308"/>
      <c r="EU492" s="308"/>
      <c r="EV492" s="308"/>
      <c r="EW492" s="308"/>
      <c r="EX492" s="308"/>
      <c r="EY492" s="308"/>
      <c r="EZ492" s="308"/>
      <c r="FA492" s="308"/>
      <c r="FB492" s="308"/>
      <c r="FC492" s="308"/>
      <c r="FD492" s="308"/>
      <c r="FE492" s="308"/>
      <c r="FF492" s="308"/>
      <c r="FG492" s="308"/>
      <c r="FH492" s="308"/>
      <c r="FI492" s="308"/>
      <c r="FJ492" s="308"/>
      <c r="FK492" s="308"/>
      <c r="FL492" s="308"/>
      <c r="FM492" s="308"/>
      <c r="FN492" s="308"/>
      <c r="FO492" s="308"/>
      <c r="FP492" s="308"/>
      <c r="FQ492" s="308"/>
      <c r="FR492" s="308"/>
      <c r="FS492" s="308"/>
      <c r="FT492" s="308"/>
      <c r="FU492" s="308"/>
      <c r="FV492" s="308"/>
      <c r="FW492" s="308"/>
      <c r="FX492" s="308"/>
      <c r="FY492" s="308"/>
      <c r="FZ492" s="308"/>
      <c r="GA492" s="308"/>
      <c r="GB492" s="308"/>
      <c r="GC492" s="308"/>
      <c r="GD492" s="308"/>
      <c r="GE492" s="308"/>
      <c r="GF492" s="308"/>
      <c r="GG492" s="308"/>
      <c r="GH492" s="308"/>
      <c r="GI492" s="308"/>
      <c r="GJ492" s="308"/>
      <c r="GK492" s="308"/>
      <c r="GL492" s="308"/>
      <c r="GM492" s="308"/>
      <c r="GN492" s="308"/>
      <c r="GO492" s="308"/>
      <c r="GP492" s="308"/>
      <c r="GQ492" s="308"/>
      <c r="GR492" s="308"/>
      <c r="GS492" s="308"/>
      <c r="GT492" s="308"/>
      <c r="GU492" s="308"/>
      <c r="GV492" s="308"/>
      <c r="GW492" s="308"/>
      <c r="GX492" s="308"/>
      <c r="GY492" s="308"/>
      <c r="GZ492" s="308"/>
      <c r="HA492" s="308"/>
      <c r="HB492" s="308"/>
      <c r="HC492" s="308"/>
      <c r="HD492" s="308"/>
      <c r="HE492" s="308"/>
      <c r="HF492" s="308"/>
      <c r="HG492" s="308"/>
      <c r="HH492" s="308"/>
      <c r="HI492" s="308"/>
      <c r="HJ492" s="308"/>
      <c r="HK492" s="308"/>
      <c r="HL492" s="308"/>
      <c r="HM492" s="308"/>
      <c r="HN492" s="308"/>
      <c r="HO492" s="308"/>
      <c r="HP492" s="308"/>
      <c r="HQ492" s="308"/>
      <c r="HR492" s="308"/>
      <c r="HS492" s="308"/>
      <c r="HT492" s="308"/>
      <c r="HU492" s="308"/>
      <c r="HV492" s="308"/>
      <c r="HW492" s="308"/>
      <c r="HX492" s="308"/>
      <c r="HY492" s="308"/>
      <c r="HZ492" s="308"/>
      <c r="IA492" s="308"/>
      <c r="IB492" s="308"/>
      <c r="IC492" s="308"/>
      <c r="ID492" s="308"/>
      <c r="IE492" s="308"/>
      <c r="IF492" s="308"/>
      <c r="IG492" s="308"/>
      <c r="IH492" s="308"/>
    </row>
    <row r="493" spans="1:242" s="249" customFormat="1" ht="15" customHeight="1" x14ac:dyDescent="0.3">
      <c r="A493" s="174">
        <v>2.0299999999999998</v>
      </c>
      <c r="B493" s="231" t="s">
        <v>243</v>
      </c>
      <c r="C493" s="232" t="e">
        <f>VLOOKUP(BD.PD9[[#This Row],[Pos]],[19]!PPto[#Data],3,FALSE)</f>
        <v>#REF!</v>
      </c>
      <c r="D493" s="233" t="s">
        <v>243</v>
      </c>
      <c r="E493" s="305">
        <f>IF(BD.PD9[[#This Row],[.]]="*",VLOOKUP(BD.PD9[[#This Row],[Pos]],[19]Presupuesto!A:H,7,FALSE),"")</f>
        <v>0</v>
      </c>
      <c r="F493" s="234"/>
      <c r="G493" s="174"/>
      <c r="H493" s="174"/>
      <c r="I493" s="174"/>
      <c r="J493" s="392">
        <v>1</v>
      </c>
      <c r="K493" s="233" t="s">
        <v>117</v>
      </c>
      <c r="L493" s="383">
        <f>IF(BD.PD9[[#This Row],[Mon]]="DOP",1,HLOOKUP(BD.PD9[[#This Row],[Mon]],Data!$K$1:$L$2,2,FALSE))</f>
        <v>65</v>
      </c>
      <c r="M493" s="490">
        <v>0</v>
      </c>
      <c r="N493" s="243">
        <f>BD.PD9[[#This Row],[Cant.]]*BD.PD9[[#This Row],[ Tasa ]]*BD.PD9[[#This Row],[ Precio Und.]]</f>
        <v>0</v>
      </c>
      <c r="O493" s="491">
        <v>0</v>
      </c>
      <c r="P493" s="243">
        <f>IF(BD.PD9[[#This Row],[Liquid. '[%']]]&lt;&gt;0,(BD.PD9[[#This Row],[Valor Neto '[DOP']]]*BD.PD9[[#This Row],[Liquid. '[%']]])+BD.PD9[[#This Row],[Valor Neto '[DOP']]],BD.PD9[[#This Row],[Valor Neto '[DOP']]])</f>
        <v>0</v>
      </c>
      <c r="Q493" s="243">
        <f>BD.PD9[[#This Row],[Ppto. Orden Interna '[DOP']]]/HLOOKUP("USD",Data!$K$1:$L$2,2,FALSE)</f>
        <v>0</v>
      </c>
      <c r="R493" s="381"/>
      <c r="S493" s="387"/>
      <c r="T493" s="387"/>
      <c r="U493" s="387"/>
      <c r="V493" s="387"/>
      <c r="W493" s="174"/>
      <c r="X493" s="495"/>
      <c r="Y493" s="388"/>
      <c r="Z493" s="243">
        <f>BD.PD9[[#This Row],[Av.P1 '[%']]]*BD.PD9[[#This Row],[Ppto. Orden Interna '[DOP']]]</f>
        <v>0</v>
      </c>
      <c r="AB493" s="389"/>
      <c r="AC493" s="243">
        <f>BD.PD9[[#This Row],[Av.P2 '[%']]]*BD.PD9[[#This Row],[Ppto. Orden Interna '[DOP']]]</f>
        <v>0</v>
      </c>
      <c r="AE493" s="389"/>
      <c r="AF493" s="243">
        <f>BD.PD9[[#This Row],[Av.P3 '[%']]]*BD.PD9[[#This Row],[Ppto. Orden Interna '[DOP']]]</f>
        <v>0</v>
      </c>
      <c r="AH493" s="389"/>
      <c r="AI493" s="243">
        <f>BD.PD9[[#This Row],[Av.P4 '[%']]]*BD.PD9[[#This Row],[Ppto. Orden Interna '[DOP']]]</f>
        <v>0</v>
      </c>
      <c r="AK493" s="389"/>
      <c r="AL493" s="243">
        <f>BD.PD9[[#This Row],[Av.P5 '[%']]]*BD.PD9[[#This Row],[Ppto. Orden Interna '[DOP']]]</f>
        <v>0</v>
      </c>
      <c r="AM493" s="496">
        <f>BD.PD9[[#This Row],[Pago 5]]+BD.PD9[[#This Row],[Pago 4]]+BD.PD9[[#This Row],[Pago 3]]+BD.PD9[[#This Row],[Pago 2]]+BD.PD9[[#This Row],[Pago 1]]</f>
        <v>0</v>
      </c>
      <c r="AN493" s="308" t="s">
        <v>244</v>
      </c>
      <c r="AO493" s="308" t="s">
        <v>245</v>
      </c>
      <c r="AP493" s="308" t="s">
        <v>246</v>
      </c>
      <c r="AQ493" s="308" t="s">
        <v>247</v>
      </c>
      <c r="AR493" s="308">
        <v>594</v>
      </c>
      <c r="AS493" s="308" t="s">
        <v>248</v>
      </c>
      <c r="AT493" s="249" t="s">
        <v>1575</v>
      </c>
      <c r="AU493" s="308"/>
      <c r="AV493" s="308"/>
      <c r="AW493" s="308"/>
      <c r="AX493" s="308"/>
      <c r="AY493" s="308"/>
      <c r="AZ493" s="308"/>
      <c r="BA493" s="308"/>
      <c r="BB493" s="308"/>
      <c r="BC493" s="308"/>
      <c r="BD493" s="308"/>
      <c r="BE493" s="308"/>
      <c r="BF493" s="308"/>
      <c r="BG493" s="308"/>
      <c r="BH493" s="308"/>
      <c r="BI493" s="308"/>
      <c r="BJ493" s="308"/>
      <c r="BK493" s="308"/>
      <c r="BL493" s="308"/>
      <c r="BM493" s="308"/>
      <c r="BN493" s="308"/>
      <c r="BO493" s="308"/>
      <c r="BP493" s="308"/>
      <c r="BQ493" s="308"/>
      <c r="BR493" s="308"/>
      <c r="BS493" s="308"/>
      <c r="BT493" s="308"/>
      <c r="BU493" s="308"/>
      <c r="BV493" s="308"/>
      <c r="BW493" s="308"/>
      <c r="BX493" s="308"/>
      <c r="BY493" s="308"/>
      <c r="BZ493" s="308"/>
      <c r="CA493" s="308"/>
      <c r="CB493" s="308"/>
      <c r="CC493" s="308"/>
      <c r="CD493" s="308"/>
      <c r="CE493" s="308"/>
      <c r="CF493" s="308"/>
      <c r="CG493" s="308"/>
      <c r="CH493" s="308"/>
      <c r="CI493" s="308"/>
      <c r="CJ493" s="308"/>
      <c r="CK493" s="308"/>
      <c r="CL493" s="308"/>
      <c r="CM493" s="308"/>
      <c r="CN493" s="308"/>
      <c r="CO493" s="308"/>
      <c r="CP493" s="308"/>
      <c r="CQ493" s="308"/>
      <c r="CR493" s="308"/>
      <c r="CS493" s="308"/>
      <c r="CT493" s="308"/>
      <c r="CU493" s="308"/>
      <c r="CV493" s="308"/>
      <c r="CW493" s="308"/>
      <c r="CX493" s="308"/>
      <c r="CY493" s="308"/>
      <c r="CZ493" s="308"/>
      <c r="DA493" s="308"/>
      <c r="DB493" s="308"/>
      <c r="DC493" s="308"/>
      <c r="DD493" s="308"/>
      <c r="DE493" s="308"/>
      <c r="DF493" s="308"/>
      <c r="DG493" s="308"/>
      <c r="DH493" s="308"/>
      <c r="DI493" s="308"/>
      <c r="DJ493" s="308"/>
      <c r="DK493" s="308"/>
      <c r="DL493" s="308"/>
      <c r="DM493" s="308"/>
      <c r="DN493" s="308"/>
      <c r="DO493" s="308"/>
      <c r="DP493" s="308"/>
      <c r="DQ493" s="308"/>
      <c r="DR493" s="308"/>
      <c r="DS493" s="308"/>
      <c r="DT493" s="308"/>
      <c r="DU493" s="308"/>
      <c r="DV493" s="308"/>
      <c r="DW493" s="308"/>
      <c r="DX493" s="308"/>
      <c r="DY493" s="308"/>
      <c r="DZ493" s="308"/>
      <c r="EA493" s="308"/>
      <c r="EB493" s="308"/>
      <c r="EC493" s="308"/>
      <c r="ED493" s="308"/>
      <c r="EE493" s="308"/>
      <c r="EF493" s="308"/>
      <c r="EG493" s="308"/>
      <c r="EH493" s="308"/>
      <c r="EI493" s="308"/>
      <c r="EJ493" s="308"/>
      <c r="EK493" s="308"/>
      <c r="EL493" s="308"/>
      <c r="EM493" s="308"/>
      <c r="EN493" s="308"/>
      <c r="EO493" s="308"/>
      <c r="EP493" s="308"/>
      <c r="EQ493" s="308"/>
      <c r="ER493" s="308"/>
      <c r="ES493" s="308"/>
      <c r="ET493" s="308"/>
      <c r="EU493" s="308"/>
      <c r="EV493" s="308"/>
      <c r="EW493" s="308"/>
      <c r="EX493" s="308"/>
      <c r="EY493" s="308"/>
      <c r="EZ493" s="308"/>
      <c r="FA493" s="308"/>
      <c r="FB493" s="308"/>
      <c r="FC493" s="308"/>
      <c r="FD493" s="308"/>
      <c r="FE493" s="308"/>
      <c r="FF493" s="308"/>
      <c r="FG493" s="308"/>
      <c r="FH493" s="308"/>
      <c r="FI493" s="308"/>
      <c r="FJ493" s="308"/>
      <c r="FK493" s="308"/>
      <c r="FL493" s="308"/>
      <c r="FM493" s="308"/>
      <c r="FN493" s="308"/>
      <c r="FO493" s="308"/>
      <c r="FP493" s="308"/>
      <c r="FQ493" s="308"/>
      <c r="FR493" s="308"/>
      <c r="FS493" s="308"/>
      <c r="FT493" s="308"/>
      <c r="FU493" s="308"/>
      <c r="FV493" s="308"/>
      <c r="FW493" s="308"/>
      <c r="FX493" s="308"/>
      <c r="FY493" s="308"/>
      <c r="FZ493" s="308"/>
      <c r="GA493" s="308"/>
      <c r="GB493" s="308"/>
      <c r="GC493" s="308"/>
      <c r="GD493" s="308"/>
      <c r="GE493" s="308"/>
      <c r="GF493" s="308"/>
      <c r="GG493" s="308"/>
      <c r="GH493" s="308"/>
      <c r="GI493" s="308"/>
      <c r="GJ493" s="308"/>
      <c r="GK493" s="308"/>
      <c r="GL493" s="308"/>
      <c r="GM493" s="308"/>
      <c r="GN493" s="308"/>
      <c r="GO493" s="308"/>
      <c r="GP493" s="308"/>
      <c r="GQ493" s="308"/>
      <c r="GR493" s="308"/>
      <c r="GS493" s="308"/>
      <c r="GT493" s="308"/>
      <c r="GU493" s="308"/>
      <c r="GV493" s="308"/>
      <c r="GW493" s="308"/>
      <c r="GX493" s="308"/>
      <c r="GY493" s="308"/>
      <c r="GZ493" s="308"/>
      <c r="HA493" s="308"/>
      <c r="HB493" s="308"/>
      <c r="HC493" s="308"/>
      <c r="HD493" s="308"/>
      <c r="HE493" s="308"/>
      <c r="HF493" s="308"/>
      <c r="HG493" s="308"/>
      <c r="HH493" s="308"/>
      <c r="HI493" s="308"/>
      <c r="HJ493" s="308"/>
      <c r="HK493" s="308"/>
      <c r="HL493" s="308"/>
      <c r="HM493" s="308"/>
      <c r="HN493" s="308"/>
      <c r="HO493" s="308"/>
      <c r="HP493" s="308"/>
      <c r="HQ493" s="308"/>
      <c r="HR493" s="308"/>
      <c r="HS493" s="308"/>
      <c r="HT493" s="308"/>
      <c r="HU493" s="308"/>
      <c r="HV493" s="308"/>
      <c r="HW493" s="308"/>
      <c r="HX493" s="308"/>
      <c r="HY493" s="308"/>
      <c r="HZ493" s="308"/>
      <c r="IA493" s="308"/>
      <c r="IB493" s="308"/>
      <c r="IC493" s="308"/>
      <c r="ID493" s="308"/>
      <c r="IE493" s="308"/>
      <c r="IF493" s="308"/>
      <c r="IG493" s="308"/>
      <c r="IH493" s="308"/>
    </row>
    <row r="494" spans="1:242" s="249" customFormat="1" ht="15" customHeight="1" x14ac:dyDescent="0.3">
      <c r="A494" s="174">
        <v>2.04</v>
      </c>
      <c r="B494" s="231" t="s">
        <v>243</v>
      </c>
      <c r="C494" s="232" t="e">
        <f>VLOOKUP(BD.PD9[[#This Row],[Pos]],[19]!PPto[#Data],3,FALSE)</f>
        <v>#REF!</v>
      </c>
      <c r="D494" s="233" t="s">
        <v>243</v>
      </c>
      <c r="E494" s="305">
        <f>IF(BD.PD9[[#This Row],[.]]="*",VLOOKUP(BD.PD9[[#This Row],[Pos]],[19]Presupuesto!A:H,7,FALSE),"")</f>
        <v>0</v>
      </c>
      <c r="F494" s="234"/>
      <c r="G494" s="174"/>
      <c r="H494" s="174"/>
      <c r="I494" s="174"/>
      <c r="J494" s="392">
        <v>1</v>
      </c>
      <c r="K494" s="233" t="s">
        <v>117</v>
      </c>
      <c r="L494" s="383">
        <f>IF(BD.PD9[[#This Row],[Mon]]="DOP",1,HLOOKUP(BD.PD9[[#This Row],[Mon]],Data!$K$1:$L$2,2,FALSE))</f>
        <v>65</v>
      </c>
      <c r="M494" s="490">
        <v>0</v>
      </c>
      <c r="N494" s="243">
        <f>BD.PD9[[#This Row],[Cant.]]*BD.PD9[[#This Row],[ Tasa ]]*BD.PD9[[#This Row],[ Precio Und.]]</f>
        <v>0</v>
      </c>
      <c r="O494" s="491">
        <v>0</v>
      </c>
      <c r="P494" s="243">
        <f>IF(BD.PD9[[#This Row],[Liquid. '[%']]]&lt;&gt;0,(BD.PD9[[#This Row],[Valor Neto '[DOP']]]*BD.PD9[[#This Row],[Liquid. '[%']]])+BD.PD9[[#This Row],[Valor Neto '[DOP']]],BD.PD9[[#This Row],[Valor Neto '[DOP']]])</f>
        <v>0</v>
      </c>
      <c r="Q494" s="243">
        <f>BD.PD9[[#This Row],[Ppto. Orden Interna '[DOP']]]/HLOOKUP("USD",Data!$K$1:$L$2,2,FALSE)</f>
        <v>0</v>
      </c>
      <c r="R494" s="381"/>
      <c r="S494" s="387"/>
      <c r="T494" s="387"/>
      <c r="U494" s="387"/>
      <c r="V494" s="387"/>
      <c r="W494" s="174"/>
      <c r="X494" s="495"/>
      <c r="Y494" s="388"/>
      <c r="Z494" s="243">
        <f>BD.PD9[[#This Row],[Av.P1 '[%']]]*BD.PD9[[#This Row],[Ppto. Orden Interna '[DOP']]]</f>
        <v>0</v>
      </c>
      <c r="AB494" s="389"/>
      <c r="AC494" s="243">
        <f>BD.PD9[[#This Row],[Av.P2 '[%']]]*BD.PD9[[#This Row],[Ppto. Orden Interna '[DOP']]]</f>
        <v>0</v>
      </c>
      <c r="AE494" s="389"/>
      <c r="AF494" s="243">
        <f>BD.PD9[[#This Row],[Av.P3 '[%']]]*BD.PD9[[#This Row],[Ppto. Orden Interna '[DOP']]]</f>
        <v>0</v>
      </c>
      <c r="AH494" s="389"/>
      <c r="AI494" s="243">
        <f>BD.PD9[[#This Row],[Av.P4 '[%']]]*BD.PD9[[#This Row],[Ppto. Orden Interna '[DOP']]]</f>
        <v>0</v>
      </c>
      <c r="AK494" s="389"/>
      <c r="AL494" s="243">
        <f>BD.PD9[[#This Row],[Av.P5 '[%']]]*BD.PD9[[#This Row],[Ppto. Orden Interna '[DOP']]]</f>
        <v>0</v>
      </c>
      <c r="AM494" s="496">
        <f>BD.PD9[[#This Row],[Pago 5]]+BD.PD9[[#This Row],[Pago 4]]+BD.PD9[[#This Row],[Pago 3]]+BD.PD9[[#This Row],[Pago 2]]+BD.PD9[[#This Row],[Pago 1]]</f>
        <v>0</v>
      </c>
      <c r="AN494" s="308" t="s">
        <v>244</v>
      </c>
      <c r="AO494" s="308" t="s">
        <v>245</v>
      </c>
      <c r="AP494" s="308" t="s">
        <v>246</v>
      </c>
      <c r="AQ494" s="308" t="s">
        <v>247</v>
      </c>
      <c r="AR494" s="308">
        <v>594</v>
      </c>
      <c r="AS494" s="308" t="s">
        <v>248</v>
      </c>
      <c r="AT494" s="249" t="s">
        <v>1575</v>
      </c>
      <c r="AU494" s="308"/>
      <c r="AV494" s="308"/>
      <c r="AW494" s="308"/>
      <c r="AX494" s="308"/>
      <c r="AY494" s="308"/>
      <c r="AZ494" s="308"/>
      <c r="BA494" s="308"/>
      <c r="BB494" s="308"/>
      <c r="BC494" s="308"/>
      <c r="BD494" s="308"/>
      <c r="BE494" s="308"/>
      <c r="BF494" s="308"/>
      <c r="BG494" s="308"/>
      <c r="BH494" s="308"/>
      <c r="BI494" s="308"/>
      <c r="BJ494" s="308"/>
      <c r="BK494" s="308"/>
      <c r="BL494" s="308"/>
      <c r="BM494" s="308"/>
      <c r="BN494" s="308"/>
      <c r="BO494" s="308"/>
      <c r="BP494" s="308"/>
      <c r="BQ494" s="308"/>
      <c r="BR494" s="308"/>
      <c r="BS494" s="308"/>
      <c r="BT494" s="308"/>
      <c r="BU494" s="308"/>
      <c r="BV494" s="308"/>
      <c r="BW494" s="308"/>
      <c r="BX494" s="308"/>
      <c r="BY494" s="308"/>
      <c r="BZ494" s="308"/>
      <c r="CA494" s="308"/>
      <c r="CB494" s="308"/>
      <c r="CC494" s="308"/>
      <c r="CD494" s="308"/>
      <c r="CE494" s="308"/>
      <c r="CF494" s="308"/>
      <c r="CG494" s="308"/>
      <c r="CH494" s="308"/>
      <c r="CI494" s="308"/>
      <c r="CJ494" s="308"/>
      <c r="CK494" s="308"/>
      <c r="CL494" s="308"/>
      <c r="CM494" s="308"/>
      <c r="CN494" s="308"/>
      <c r="CO494" s="308"/>
      <c r="CP494" s="308"/>
      <c r="CQ494" s="308"/>
      <c r="CR494" s="308"/>
      <c r="CS494" s="308"/>
      <c r="CT494" s="308"/>
      <c r="CU494" s="308"/>
      <c r="CV494" s="308"/>
      <c r="CW494" s="308"/>
      <c r="CX494" s="308"/>
      <c r="CY494" s="308"/>
      <c r="CZ494" s="308"/>
      <c r="DA494" s="308"/>
      <c r="DB494" s="308"/>
      <c r="DC494" s="308"/>
      <c r="DD494" s="308"/>
      <c r="DE494" s="308"/>
      <c r="DF494" s="308"/>
      <c r="DG494" s="308"/>
      <c r="DH494" s="308"/>
      <c r="DI494" s="308"/>
      <c r="DJ494" s="308"/>
      <c r="DK494" s="308"/>
      <c r="DL494" s="308"/>
      <c r="DM494" s="308"/>
      <c r="DN494" s="308"/>
      <c r="DO494" s="308"/>
      <c r="DP494" s="308"/>
      <c r="DQ494" s="308"/>
      <c r="DR494" s="308"/>
      <c r="DS494" s="308"/>
      <c r="DT494" s="308"/>
      <c r="DU494" s="308"/>
      <c r="DV494" s="308"/>
      <c r="DW494" s="308"/>
      <c r="DX494" s="308"/>
      <c r="DY494" s="308"/>
      <c r="DZ494" s="308"/>
      <c r="EA494" s="308"/>
      <c r="EB494" s="308"/>
      <c r="EC494" s="308"/>
      <c r="ED494" s="308"/>
      <c r="EE494" s="308"/>
      <c r="EF494" s="308"/>
      <c r="EG494" s="308"/>
      <c r="EH494" s="308"/>
      <c r="EI494" s="308"/>
      <c r="EJ494" s="308"/>
      <c r="EK494" s="308"/>
      <c r="EL494" s="308"/>
      <c r="EM494" s="308"/>
      <c r="EN494" s="308"/>
      <c r="EO494" s="308"/>
      <c r="EP494" s="308"/>
      <c r="EQ494" s="308"/>
      <c r="ER494" s="308"/>
      <c r="ES494" s="308"/>
      <c r="ET494" s="308"/>
      <c r="EU494" s="308"/>
      <c r="EV494" s="308"/>
      <c r="EW494" s="308"/>
      <c r="EX494" s="308"/>
      <c r="EY494" s="308"/>
      <c r="EZ494" s="308"/>
      <c r="FA494" s="308"/>
      <c r="FB494" s="308"/>
      <c r="FC494" s="308"/>
      <c r="FD494" s="308"/>
      <c r="FE494" s="308"/>
      <c r="FF494" s="308"/>
      <c r="FG494" s="308"/>
      <c r="FH494" s="308"/>
      <c r="FI494" s="308"/>
      <c r="FJ494" s="308"/>
      <c r="FK494" s="308"/>
      <c r="FL494" s="308"/>
      <c r="FM494" s="308"/>
      <c r="FN494" s="308"/>
      <c r="FO494" s="308"/>
      <c r="FP494" s="308"/>
      <c r="FQ494" s="308"/>
      <c r="FR494" s="308"/>
      <c r="FS494" s="308"/>
      <c r="FT494" s="308"/>
      <c r="FU494" s="308"/>
      <c r="FV494" s="308"/>
      <c r="FW494" s="308"/>
      <c r="FX494" s="308"/>
      <c r="FY494" s="308"/>
      <c r="FZ494" s="308"/>
      <c r="GA494" s="308"/>
      <c r="GB494" s="308"/>
      <c r="GC494" s="308"/>
      <c r="GD494" s="308"/>
      <c r="GE494" s="308"/>
      <c r="GF494" s="308"/>
      <c r="GG494" s="308"/>
      <c r="GH494" s="308"/>
      <c r="GI494" s="308"/>
      <c r="GJ494" s="308"/>
      <c r="GK494" s="308"/>
      <c r="GL494" s="308"/>
      <c r="GM494" s="308"/>
      <c r="GN494" s="308"/>
      <c r="GO494" s="308"/>
      <c r="GP494" s="308"/>
      <c r="GQ494" s="308"/>
      <c r="GR494" s="308"/>
      <c r="GS494" s="308"/>
      <c r="GT494" s="308"/>
      <c r="GU494" s="308"/>
      <c r="GV494" s="308"/>
      <c r="GW494" s="308"/>
      <c r="GX494" s="308"/>
      <c r="GY494" s="308"/>
      <c r="GZ494" s="308"/>
      <c r="HA494" s="308"/>
      <c r="HB494" s="308"/>
      <c r="HC494" s="308"/>
      <c r="HD494" s="308"/>
      <c r="HE494" s="308"/>
      <c r="HF494" s="308"/>
      <c r="HG494" s="308"/>
      <c r="HH494" s="308"/>
      <c r="HI494" s="308"/>
      <c r="HJ494" s="308"/>
      <c r="HK494" s="308"/>
      <c r="HL494" s="308"/>
      <c r="HM494" s="308"/>
      <c r="HN494" s="308"/>
      <c r="HO494" s="308"/>
      <c r="HP494" s="308"/>
      <c r="HQ494" s="308"/>
      <c r="HR494" s="308"/>
      <c r="HS494" s="308"/>
      <c r="HT494" s="308"/>
      <c r="HU494" s="308"/>
      <c r="HV494" s="308"/>
      <c r="HW494" s="308"/>
      <c r="HX494" s="308"/>
      <c r="HY494" s="308"/>
      <c r="HZ494" s="308"/>
      <c r="IA494" s="308"/>
      <c r="IB494" s="308"/>
      <c r="IC494" s="308"/>
      <c r="ID494" s="308"/>
      <c r="IE494" s="308"/>
      <c r="IF494" s="308"/>
      <c r="IG494" s="308"/>
      <c r="IH494" s="308"/>
    </row>
    <row r="495" spans="1:242" s="249" customFormat="1" ht="15" customHeight="1" x14ac:dyDescent="0.3">
      <c r="A495" s="174">
        <v>2.0499999999999998</v>
      </c>
      <c r="B495" s="231" t="s">
        <v>243</v>
      </c>
      <c r="C495" s="232" t="e">
        <f>VLOOKUP(BD.PD9[[#This Row],[Pos]],[19]!PPto[#Data],3,FALSE)</f>
        <v>#REF!</v>
      </c>
      <c r="D495" s="233" t="s">
        <v>243</v>
      </c>
      <c r="E495" s="305">
        <f>IF(BD.PD9[[#This Row],[.]]="*",VLOOKUP(BD.PD9[[#This Row],[Pos]],[19]Presupuesto!A:H,7,FALSE),"")</f>
        <v>0</v>
      </c>
      <c r="F495" s="234"/>
      <c r="G495" s="174"/>
      <c r="H495" s="174"/>
      <c r="I495" s="174"/>
      <c r="J495" s="392">
        <v>1</v>
      </c>
      <c r="K495" s="233" t="s">
        <v>117</v>
      </c>
      <c r="L495" s="383">
        <f>IF(BD.PD9[[#This Row],[Mon]]="DOP",1,HLOOKUP(BD.PD9[[#This Row],[Mon]],Data!$K$1:$L$2,2,FALSE))</f>
        <v>65</v>
      </c>
      <c r="M495" s="490">
        <v>0</v>
      </c>
      <c r="N495" s="243">
        <f>BD.PD9[[#This Row],[Cant.]]*BD.PD9[[#This Row],[ Tasa ]]*BD.PD9[[#This Row],[ Precio Und.]]</f>
        <v>0</v>
      </c>
      <c r="O495" s="491">
        <v>0</v>
      </c>
      <c r="P495" s="243">
        <f>IF(BD.PD9[[#This Row],[Liquid. '[%']]]&lt;&gt;0,(BD.PD9[[#This Row],[Valor Neto '[DOP']]]*BD.PD9[[#This Row],[Liquid. '[%']]])+BD.PD9[[#This Row],[Valor Neto '[DOP']]],BD.PD9[[#This Row],[Valor Neto '[DOP']]])</f>
        <v>0</v>
      </c>
      <c r="Q495" s="243">
        <f>BD.PD9[[#This Row],[Ppto. Orden Interna '[DOP']]]/HLOOKUP("USD",Data!$K$1:$L$2,2,FALSE)</f>
        <v>0</v>
      </c>
      <c r="R495" s="381"/>
      <c r="S495" s="387"/>
      <c r="T495" s="387"/>
      <c r="U495" s="387"/>
      <c r="V495" s="387"/>
      <c r="W495" s="174"/>
      <c r="X495" s="495"/>
      <c r="Y495" s="388"/>
      <c r="Z495" s="243">
        <f>BD.PD9[[#This Row],[Av.P1 '[%']]]*BD.PD9[[#This Row],[Ppto. Orden Interna '[DOP']]]</f>
        <v>0</v>
      </c>
      <c r="AB495" s="389"/>
      <c r="AC495" s="243">
        <f>BD.PD9[[#This Row],[Av.P2 '[%']]]*BD.PD9[[#This Row],[Ppto. Orden Interna '[DOP']]]</f>
        <v>0</v>
      </c>
      <c r="AE495" s="389"/>
      <c r="AF495" s="243">
        <f>BD.PD9[[#This Row],[Av.P3 '[%']]]*BD.PD9[[#This Row],[Ppto. Orden Interna '[DOP']]]</f>
        <v>0</v>
      </c>
      <c r="AH495" s="389"/>
      <c r="AI495" s="243">
        <f>BD.PD9[[#This Row],[Av.P4 '[%']]]*BD.PD9[[#This Row],[Ppto. Orden Interna '[DOP']]]</f>
        <v>0</v>
      </c>
      <c r="AK495" s="389"/>
      <c r="AL495" s="243">
        <f>BD.PD9[[#This Row],[Av.P5 '[%']]]*BD.PD9[[#This Row],[Ppto. Orden Interna '[DOP']]]</f>
        <v>0</v>
      </c>
      <c r="AM495" s="496">
        <f>BD.PD9[[#This Row],[Pago 5]]+BD.PD9[[#This Row],[Pago 4]]+BD.PD9[[#This Row],[Pago 3]]+BD.PD9[[#This Row],[Pago 2]]+BD.PD9[[#This Row],[Pago 1]]</f>
        <v>0</v>
      </c>
      <c r="AN495" s="308" t="s">
        <v>244</v>
      </c>
      <c r="AO495" s="308" t="s">
        <v>245</v>
      </c>
      <c r="AP495" s="308" t="s">
        <v>246</v>
      </c>
      <c r="AQ495" s="308" t="s">
        <v>247</v>
      </c>
      <c r="AR495" s="308">
        <v>594</v>
      </c>
      <c r="AS495" s="308" t="s">
        <v>248</v>
      </c>
      <c r="AT495" s="249" t="s">
        <v>1575</v>
      </c>
      <c r="AU495" s="308"/>
      <c r="AV495" s="308"/>
      <c r="AW495" s="308"/>
      <c r="AX495" s="308"/>
      <c r="AY495" s="308"/>
      <c r="AZ495" s="308"/>
      <c r="BA495" s="308"/>
      <c r="BB495" s="308"/>
      <c r="BC495" s="308"/>
      <c r="BD495" s="308"/>
      <c r="BE495" s="308"/>
      <c r="BF495" s="308"/>
      <c r="BG495" s="308"/>
      <c r="BH495" s="308"/>
      <c r="BI495" s="308"/>
      <c r="BJ495" s="308"/>
      <c r="BK495" s="308"/>
      <c r="BL495" s="308"/>
      <c r="BM495" s="308"/>
      <c r="BN495" s="308"/>
      <c r="BO495" s="308"/>
      <c r="BP495" s="308"/>
      <c r="BQ495" s="308"/>
      <c r="BR495" s="308"/>
      <c r="BS495" s="308"/>
      <c r="BT495" s="308"/>
      <c r="BU495" s="308"/>
      <c r="BV495" s="308"/>
      <c r="BW495" s="308"/>
      <c r="BX495" s="308"/>
      <c r="BY495" s="308"/>
      <c r="BZ495" s="308"/>
      <c r="CA495" s="308"/>
      <c r="CB495" s="308"/>
      <c r="CC495" s="308"/>
      <c r="CD495" s="308"/>
      <c r="CE495" s="308"/>
      <c r="CF495" s="308"/>
      <c r="CG495" s="308"/>
      <c r="CH495" s="308"/>
      <c r="CI495" s="308"/>
      <c r="CJ495" s="308"/>
      <c r="CK495" s="308"/>
      <c r="CL495" s="308"/>
      <c r="CM495" s="308"/>
      <c r="CN495" s="308"/>
      <c r="CO495" s="308"/>
      <c r="CP495" s="308"/>
      <c r="CQ495" s="308"/>
      <c r="CR495" s="308"/>
      <c r="CS495" s="308"/>
      <c r="CT495" s="308"/>
      <c r="CU495" s="308"/>
      <c r="CV495" s="308"/>
      <c r="CW495" s="308"/>
      <c r="CX495" s="308"/>
      <c r="CY495" s="308"/>
      <c r="CZ495" s="308"/>
      <c r="DA495" s="308"/>
      <c r="DB495" s="308"/>
      <c r="DC495" s="308"/>
      <c r="DD495" s="308"/>
      <c r="DE495" s="308"/>
      <c r="DF495" s="308"/>
      <c r="DG495" s="308"/>
      <c r="DH495" s="308"/>
      <c r="DI495" s="308"/>
      <c r="DJ495" s="308"/>
      <c r="DK495" s="308"/>
      <c r="DL495" s="308"/>
      <c r="DM495" s="308"/>
      <c r="DN495" s="308"/>
      <c r="DO495" s="308"/>
      <c r="DP495" s="308"/>
      <c r="DQ495" s="308"/>
      <c r="DR495" s="308"/>
      <c r="DS495" s="308"/>
      <c r="DT495" s="308"/>
      <c r="DU495" s="308"/>
      <c r="DV495" s="308"/>
      <c r="DW495" s="308"/>
      <c r="DX495" s="308"/>
      <c r="DY495" s="308"/>
      <c r="DZ495" s="308"/>
      <c r="EA495" s="308"/>
      <c r="EB495" s="308"/>
      <c r="EC495" s="308"/>
      <c r="ED495" s="308"/>
      <c r="EE495" s="308"/>
      <c r="EF495" s="308"/>
      <c r="EG495" s="308"/>
      <c r="EH495" s="308"/>
      <c r="EI495" s="308"/>
      <c r="EJ495" s="308"/>
      <c r="EK495" s="308"/>
      <c r="EL495" s="308"/>
      <c r="EM495" s="308"/>
      <c r="EN495" s="308"/>
      <c r="EO495" s="308"/>
      <c r="EP495" s="308"/>
      <c r="EQ495" s="308"/>
      <c r="ER495" s="308"/>
      <c r="ES495" s="308"/>
      <c r="ET495" s="308"/>
      <c r="EU495" s="308"/>
      <c r="EV495" s="308"/>
      <c r="EW495" s="308"/>
      <c r="EX495" s="308"/>
      <c r="EY495" s="308"/>
      <c r="EZ495" s="308"/>
      <c r="FA495" s="308"/>
      <c r="FB495" s="308"/>
      <c r="FC495" s="308"/>
      <c r="FD495" s="308"/>
      <c r="FE495" s="308"/>
      <c r="FF495" s="308"/>
      <c r="FG495" s="308"/>
      <c r="FH495" s="308"/>
      <c r="FI495" s="308"/>
      <c r="FJ495" s="308"/>
      <c r="FK495" s="308"/>
      <c r="FL495" s="308"/>
      <c r="FM495" s="308"/>
      <c r="FN495" s="308"/>
      <c r="FO495" s="308"/>
      <c r="FP495" s="308"/>
      <c r="FQ495" s="308"/>
      <c r="FR495" s="308"/>
      <c r="FS495" s="308"/>
      <c r="FT495" s="308"/>
      <c r="FU495" s="308"/>
      <c r="FV495" s="308"/>
      <c r="FW495" s="308"/>
      <c r="FX495" s="308"/>
      <c r="FY495" s="308"/>
      <c r="FZ495" s="308"/>
      <c r="GA495" s="308"/>
      <c r="GB495" s="308"/>
      <c r="GC495" s="308"/>
      <c r="GD495" s="308"/>
      <c r="GE495" s="308"/>
      <c r="GF495" s="308"/>
      <c r="GG495" s="308"/>
      <c r="GH495" s="308"/>
      <c r="GI495" s="308"/>
      <c r="GJ495" s="308"/>
      <c r="GK495" s="308"/>
      <c r="GL495" s="308"/>
      <c r="GM495" s="308"/>
      <c r="GN495" s="308"/>
      <c r="GO495" s="308"/>
      <c r="GP495" s="308"/>
      <c r="GQ495" s="308"/>
      <c r="GR495" s="308"/>
      <c r="GS495" s="308"/>
      <c r="GT495" s="308"/>
      <c r="GU495" s="308"/>
      <c r="GV495" s="308"/>
      <c r="GW495" s="308"/>
      <c r="GX495" s="308"/>
      <c r="GY495" s="308"/>
      <c r="GZ495" s="308"/>
      <c r="HA495" s="308"/>
      <c r="HB495" s="308"/>
      <c r="HC495" s="308"/>
      <c r="HD495" s="308"/>
      <c r="HE495" s="308"/>
      <c r="HF495" s="308"/>
      <c r="HG495" s="308"/>
      <c r="HH495" s="308"/>
      <c r="HI495" s="308"/>
      <c r="HJ495" s="308"/>
      <c r="HK495" s="308"/>
      <c r="HL495" s="308"/>
      <c r="HM495" s="308"/>
      <c r="HN495" s="308"/>
      <c r="HO495" s="308"/>
      <c r="HP495" s="308"/>
      <c r="HQ495" s="308"/>
      <c r="HR495" s="308"/>
      <c r="HS495" s="308"/>
      <c r="HT495" s="308"/>
      <c r="HU495" s="308"/>
      <c r="HV495" s="308"/>
      <c r="HW495" s="308"/>
      <c r="HX495" s="308"/>
      <c r="HY495" s="308"/>
      <c r="HZ495" s="308"/>
      <c r="IA495" s="308"/>
      <c r="IB495" s="308"/>
      <c r="IC495" s="308"/>
      <c r="ID495" s="308"/>
      <c r="IE495" s="308"/>
      <c r="IF495" s="308"/>
      <c r="IG495" s="308"/>
      <c r="IH495" s="308"/>
    </row>
    <row r="496" spans="1:242" s="249" customFormat="1" ht="15" customHeight="1" x14ac:dyDescent="0.3">
      <c r="A496" s="174">
        <v>2.0499999999999998</v>
      </c>
      <c r="B496" s="231"/>
      <c r="C496" s="232" t="e">
        <f>VLOOKUP(BD.PD9[[#This Row],[Pos]],[19]!PPto[#Data],3,FALSE)</f>
        <v>#REF!</v>
      </c>
      <c r="D496" s="174" t="s">
        <v>23</v>
      </c>
      <c r="E496" s="305" t="str">
        <f>IF(BD.PD9[[#This Row],[.]]="*",VLOOKUP(BD.PD9[[#This Row],[Pos]],[19]Presupuesto!A:H,7,FALSE),"")</f>
        <v/>
      </c>
      <c r="F496" s="557" t="s">
        <v>256</v>
      </c>
      <c r="G496" s="558"/>
      <c r="H496" s="174"/>
      <c r="I496" s="497" t="s">
        <v>1326</v>
      </c>
      <c r="J496" s="382">
        <v>1</v>
      </c>
      <c r="K496" s="174" t="s">
        <v>117</v>
      </c>
      <c r="L496" s="383">
        <f>IF(BD.PD9[[#This Row],[Mon]]="DOP",1,HLOOKUP(BD.PD9[[#This Row],[Mon]],Data!$K$1:$L$2,2,FALSE))</f>
        <v>65</v>
      </c>
      <c r="M496" s="400">
        <v>25100</v>
      </c>
      <c r="N496" s="395">
        <f>BD.PD9[[#This Row],[Cant.]]*BD.PD9[[#This Row],[ Tasa ]]*BD.PD9[[#This Row],[ Precio Und.]]</f>
        <v>1631500</v>
      </c>
      <c r="O496" s="386">
        <v>0</v>
      </c>
      <c r="P496" s="395">
        <f>IF(BD.PD9[[#This Row],[Liquid. '[%']]]&lt;&gt;0,(BD.PD9[[#This Row],[Valor Neto '[DOP']]]*BD.PD9[[#This Row],[Liquid. '[%']]])+BD.PD9[[#This Row],[Valor Neto '[DOP']]],BD.PD9[[#This Row],[Valor Neto '[DOP']]])</f>
        <v>1631500</v>
      </c>
      <c r="Q496" s="395">
        <f>BD.PD9[[#This Row],[Ppto. Orden Interna '[DOP']]]/HLOOKUP("USD",Data!$K$1:$L$2,2,FALSE)</f>
        <v>25100</v>
      </c>
      <c r="R496" s="381" t="s">
        <v>257</v>
      </c>
      <c r="S496" s="387"/>
      <c r="T496" s="387"/>
      <c r="U496" s="387"/>
      <c r="V496" s="387"/>
      <c r="W496" s="174" t="s">
        <v>1374</v>
      </c>
      <c r="X496" s="495">
        <v>9</v>
      </c>
      <c r="Y496" s="388">
        <v>1</v>
      </c>
      <c r="Z496" s="243">
        <f>BD.PD9[[#This Row],[Av.P1 '[%']]]*BD.PD9[[#This Row],[Ppto. Orden Interna '[DOP']]]</f>
        <v>1631500</v>
      </c>
      <c r="AB496" s="389"/>
      <c r="AC496" s="243">
        <f>BD.PD9[[#This Row],[Av.P2 '[%']]]*BD.PD9[[#This Row],[Ppto. Orden Interna '[DOP']]]</f>
        <v>0</v>
      </c>
      <c r="AE496" s="389"/>
      <c r="AF496" s="243">
        <f>BD.PD9[[#This Row],[Av.P3 '[%']]]*BD.PD9[[#This Row],[Ppto. Orden Interna '[DOP']]]</f>
        <v>0</v>
      </c>
      <c r="AH496" s="389"/>
      <c r="AI496" s="243">
        <f>BD.PD9[[#This Row],[Av.P4 '[%']]]*BD.PD9[[#This Row],[Ppto. Orden Interna '[DOP']]]</f>
        <v>0</v>
      </c>
      <c r="AK496" s="389"/>
      <c r="AL496" s="243">
        <f>BD.PD9[[#This Row],[Av.P5 '[%']]]*BD.PD9[[#This Row],[Ppto. Orden Interna '[DOP']]]</f>
        <v>0</v>
      </c>
      <c r="AM496" s="496">
        <f>BD.PD9[[#This Row],[Pago 5]]+BD.PD9[[#This Row],[Pago 4]]+BD.PD9[[#This Row],[Pago 3]]+BD.PD9[[#This Row],[Pago 2]]+BD.PD9[[#This Row],[Pago 1]]</f>
        <v>1631500</v>
      </c>
      <c r="AN496" s="308" t="s">
        <v>244</v>
      </c>
      <c r="AO496" s="308" t="s">
        <v>245</v>
      </c>
      <c r="AP496" s="308" t="s">
        <v>246</v>
      </c>
      <c r="AQ496" s="308" t="s">
        <v>247</v>
      </c>
      <c r="AR496" s="308">
        <v>594</v>
      </c>
      <c r="AS496" s="308" t="s">
        <v>248</v>
      </c>
      <c r="AT496" s="249" t="s">
        <v>1575</v>
      </c>
      <c r="AU496" s="308"/>
      <c r="AV496" s="308"/>
      <c r="AW496" s="308"/>
      <c r="AX496" s="308"/>
      <c r="AY496" s="308"/>
      <c r="AZ496" s="308"/>
      <c r="BA496" s="308"/>
      <c r="BB496" s="308"/>
      <c r="BC496" s="308"/>
      <c r="BD496" s="308"/>
      <c r="BE496" s="308"/>
      <c r="BF496" s="308"/>
      <c r="BG496" s="308"/>
      <c r="BH496" s="308"/>
      <c r="BI496" s="308"/>
      <c r="BJ496" s="308"/>
      <c r="BK496" s="308"/>
      <c r="BL496" s="308"/>
      <c r="BM496" s="308"/>
      <c r="BN496" s="308"/>
      <c r="BO496" s="308"/>
      <c r="BP496" s="308"/>
      <c r="BQ496" s="308"/>
      <c r="BR496" s="308"/>
      <c r="BS496" s="308"/>
      <c r="BT496" s="308"/>
      <c r="BU496" s="308"/>
      <c r="BV496" s="308"/>
      <c r="BW496" s="308"/>
      <c r="BX496" s="308"/>
      <c r="BY496" s="308"/>
      <c r="BZ496" s="308"/>
      <c r="CA496" s="308"/>
      <c r="CB496" s="308"/>
      <c r="CC496" s="308"/>
      <c r="CD496" s="308"/>
      <c r="CE496" s="308"/>
      <c r="CF496" s="308"/>
      <c r="CG496" s="308"/>
      <c r="CH496" s="308"/>
      <c r="CI496" s="308"/>
      <c r="CJ496" s="308"/>
      <c r="CK496" s="308"/>
      <c r="CL496" s="308"/>
      <c r="CM496" s="308"/>
      <c r="CN496" s="308"/>
      <c r="CO496" s="308"/>
      <c r="CP496" s="308"/>
      <c r="CQ496" s="308"/>
      <c r="CR496" s="308"/>
      <c r="CS496" s="308"/>
      <c r="CT496" s="308"/>
      <c r="CU496" s="308"/>
      <c r="CV496" s="308"/>
      <c r="CW496" s="308"/>
      <c r="CX496" s="308"/>
      <c r="CY496" s="308"/>
      <c r="CZ496" s="308"/>
      <c r="DA496" s="308"/>
      <c r="DB496" s="308"/>
      <c r="DC496" s="308"/>
      <c r="DD496" s="308"/>
      <c r="DE496" s="308"/>
      <c r="DF496" s="308"/>
      <c r="DG496" s="308"/>
      <c r="DH496" s="308"/>
      <c r="DI496" s="308"/>
      <c r="DJ496" s="308"/>
      <c r="DK496" s="308"/>
      <c r="DL496" s="308"/>
      <c r="DM496" s="308"/>
      <c r="DN496" s="308"/>
      <c r="DO496" s="308"/>
      <c r="DP496" s="308"/>
      <c r="DQ496" s="308"/>
      <c r="DR496" s="308"/>
      <c r="DS496" s="308"/>
      <c r="DT496" s="308"/>
      <c r="DU496" s="308"/>
      <c r="DV496" s="308"/>
      <c r="DW496" s="308"/>
      <c r="DX496" s="308"/>
      <c r="DY496" s="308"/>
      <c r="DZ496" s="308"/>
      <c r="EA496" s="308"/>
      <c r="EB496" s="308"/>
      <c r="EC496" s="308"/>
      <c r="ED496" s="308"/>
      <c r="EE496" s="308"/>
      <c r="EF496" s="308"/>
      <c r="EG496" s="308"/>
      <c r="EH496" s="308"/>
      <c r="EI496" s="308"/>
      <c r="EJ496" s="308"/>
      <c r="EK496" s="308"/>
      <c r="EL496" s="308"/>
      <c r="EM496" s="308"/>
      <c r="EN496" s="308"/>
      <c r="EO496" s="308"/>
      <c r="EP496" s="308"/>
      <c r="EQ496" s="308"/>
      <c r="ER496" s="308"/>
      <c r="ES496" s="308"/>
      <c r="ET496" s="308"/>
      <c r="EU496" s="308"/>
      <c r="EV496" s="308"/>
      <c r="EW496" s="308"/>
      <c r="EX496" s="308"/>
      <c r="EY496" s="308"/>
      <c r="EZ496" s="308"/>
      <c r="FA496" s="308"/>
      <c r="FB496" s="308"/>
      <c r="FC496" s="308"/>
      <c r="FD496" s="308"/>
      <c r="FE496" s="308"/>
      <c r="FF496" s="308"/>
      <c r="FG496" s="308"/>
      <c r="FH496" s="308"/>
      <c r="FI496" s="308"/>
      <c r="FJ496" s="308"/>
      <c r="FK496" s="308"/>
      <c r="FL496" s="308"/>
      <c r="FM496" s="308"/>
      <c r="FN496" s="308"/>
      <c r="FO496" s="308"/>
      <c r="FP496" s="308"/>
      <c r="FQ496" s="308"/>
      <c r="FR496" s="308"/>
      <c r="FS496" s="308"/>
      <c r="FT496" s="308"/>
      <c r="FU496" s="308"/>
      <c r="FV496" s="308"/>
      <c r="FW496" s="308"/>
      <c r="FX496" s="308"/>
      <c r="FY496" s="308"/>
      <c r="FZ496" s="308"/>
      <c r="GA496" s="308"/>
      <c r="GB496" s="308"/>
      <c r="GC496" s="308"/>
      <c r="GD496" s="308"/>
      <c r="GE496" s="308"/>
      <c r="GF496" s="308"/>
      <c r="GG496" s="308"/>
      <c r="GH496" s="308"/>
      <c r="GI496" s="308"/>
      <c r="GJ496" s="308"/>
      <c r="GK496" s="308"/>
      <c r="GL496" s="308"/>
      <c r="GM496" s="308"/>
      <c r="GN496" s="308"/>
      <c r="GO496" s="308"/>
      <c r="GP496" s="308"/>
      <c r="GQ496" s="308"/>
      <c r="GR496" s="308"/>
      <c r="GS496" s="308"/>
      <c r="GT496" s="308"/>
      <c r="GU496" s="308"/>
      <c r="GV496" s="308"/>
      <c r="GW496" s="308"/>
      <c r="GX496" s="308"/>
      <c r="GY496" s="308"/>
      <c r="GZ496" s="308"/>
      <c r="HA496" s="308"/>
      <c r="HB496" s="308"/>
      <c r="HC496" s="308"/>
      <c r="HD496" s="308"/>
      <c r="HE496" s="308"/>
      <c r="HF496" s="308"/>
      <c r="HG496" s="308"/>
      <c r="HH496" s="308"/>
      <c r="HI496" s="308"/>
      <c r="HJ496" s="308"/>
      <c r="HK496" s="308"/>
      <c r="HL496" s="308"/>
      <c r="HM496" s="308"/>
      <c r="HN496" s="308"/>
      <c r="HO496" s="308"/>
      <c r="HP496" s="308"/>
      <c r="HQ496" s="308"/>
      <c r="HR496" s="308"/>
      <c r="HS496" s="308"/>
      <c r="HT496" s="308"/>
      <c r="HU496" s="308"/>
      <c r="HV496" s="308"/>
      <c r="HW496" s="308"/>
      <c r="HX496" s="308"/>
      <c r="HY496" s="308"/>
      <c r="HZ496" s="308"/>
      <c r="IA496" s="308"/>
      <c r="IB496" s="308"/>
      <c r="IC496" s="308"/>
      <c r="ID496" s="308"/>
      <c r="IE496" s="308"/>
      <c r="IF496" s="308"/>
      <c r="IG496" s="308"/>
      <c r="IH496" s="308"/>
    </row>
    <row r="497" spans="1:242" s="249" customFormat="1" ht="15" customHeight="1" x14ac:dyDescent="0.3">
      <c r="A497" s="174">
        <v>2.06</v>
      </c>
      <c r="B497" s="231"/>
      <c r="C497" s="232" t="e">
        <f>VLOOKUP(BD.PD9[[#This Row],[Pos]],[19]!PPto[#Data],3,FALSE)</f>
        <v>#REF!</v>
      </c>
      <c r="D497" s="233" t="s">
        <v>23</v>
      </c>
      <c r="E497" s="305" t="str">
        <f>IF(BD.PD9[[#This Row],[.]]="*",VLOOKUP(BD.PD9[[#This Row],[Pos]],[19]Presupuesto!A:H,7,FALSE),"")</f>
        <v/>
      </c>
      <c r="F497" s="234" t="s">
        <v>259</v>
      </c>
      <c r="G497" s="174"/>
      <c r="H497" s="174"/>
      <c r="I497" s="174" t="s">
        <v>1074</v>
      </c>
      <c r="J497" s="382">
        <v>1</v>
      </c>
      <c r="K497" s="174" t="s">
        <v>117</v>
      </c>
      <c r="L497" s="383">
        <f>IF(BD.PD9[[#This Row],[Mon]]="DOP",1,HLOOKUP(BD.PD9[[#This Row],[Mon]],Data!$K$1:$L$2,2,FALSE))</f>
        <v>65</v>
      </c>
      <c r="M497" s="384">
        <v>8100</v>
      </c>
      <c r="N497" s="243">
        <f>BD.PD9[[#This Row],[Cant.]]*BD.PD9[[#This Row],[ Tasa ]]*BD.PD9[[#This Row],[ Precio Und.]]</f>
        <v>526500</v>
      </c>
      <c r="O497" s="491">
        <v>0</v>
      </c>
      <c r="P497" s="243">
        <f>IF(BD.PD9[[#This Row],[Liquid. '[%']]]&lt;&gt;0,(BD.PD9[[#This Row],[Valor Neto '[DOP']]]*BD.PD9[[#This Row],[Liquid. '[%']]])+BD.PD9[[#This Row],[Valor Neto '[DOP']]],BD.PD9[[#This Row],[Valor Neto '[DOP']]])</f>
        <v>526500</v>
      </c>
      <c r="Q497" s="243">
        <f>BD.PD9[[#This Row],[Ppto. Orden Interna '[DOP']]]/HLOOKUP("USD",Data!$K$1:$L$2,2,FALSE)</f>
        <v>8100</v>
      </c>
      <c r="R497" s="381"/>
      <c r="S497" s="387"/>
      <c r="T497" s="387"/>
      <c r="U497" s="387"/>
      <c r="V497" s="387"/>
      <c r="W497" s="174"/>
      <c r="X497" s="495"/>
      <c r="Y497" s="388"/>
      <c r="Z497" s="243">
        <f>BD.PD9[[#This Row],[Av.P1 '[%']]]*BD.PD9[[#This Row],[Ppto. Orden Interna '[DOP']]]</f>
        <v>0</v>
      </c>
      <c r="AB497" s="389"/>
      <c r="AC497" s="243">
        <f>BD.PD9[[#This Row],[Av.P2 '[%']]]*BD.PD9[[#This Row],[Ppto. Orden Interna '[DOP']]]</f>
        <v>0</v>
      </c>
      <c r="AE497" s="389"/>
      <c r="AF497" s="243">
        <f>BD.PD9[[#This Row],[Av.P3 '[%']]]*BD.PD9[[#This Row],[Ppto. Orden Interna '[DOP']]]</f>
        <v>0</v>
      </c>
      <c r="AH497" s="389"/>
      <c r="AI497" s="243">
        <f>BD.PD9[[#This Row],[Av.P4 '[%']]]*BD.PD9[[#This Row],[Ppto. Orden Interna '[DOP']]]</f>
        <v>0</v>
      </c>
      <c r="AK497" s="389"/>
      <c r="AL497" s="243">
        <f>BD.PD9[[#This Row],[Av.P5 '[%']]]*BD.PD9[[#This Row],[Ppto. Orden Interna '[DOP']]]</f>
        <v>0</v>
      </c>
      <c r="AM497" s="496">
        <f>BD.PD9[[#This Row],[Pago 5]]+BD.PD9[[#This Row],[Pago 4]]+BD.PD9[[#This Row],[Pago 3]]+BD.PD9[[#This Row],[Pago 2]]+BD.PD9[[#This Row],[Pago 1]]</f>
        <v>0</v>
      </c>
      <c r="AN497" s="308" t="s">
        <v>244</v>
      </c>
      <c r="AO497" s="308" t="s">
        <v>245</v>
      </c>
      <c r="AP497" s="308" t="s">
        <v>246</v>
      </c>
      <c r="AQ497" s="308" t="s">
        <v>247</v>
      </c>
      <c r="AR497" s="308">
        <v>594</v>
      </c>
      <c r="AS497" s="308" t="s">
        <v>248</v>
      </c>
      <c r="AT497" s="249" t="s">
        <v>1575</v>
      </c>
      <c r="AU497" s="308"/>
      <c r="AV497" s="308"/>
      <c r="AW497" s="308"/>
      <c r="AX497" s="308"/>
      <c r="AY497" s="308"/>
      <c r="AZ497" s="308"/>
      <c r="BA497" s="308"/>
      <c r="BB497" s="308"/>
      <c r="BC497" s="308"/>
      <c r="BD497" s="308"/>
      <c r="BE497" s="308"/>
      <c r="BF497" s="308"/>
      <c r="BG497" s="308"/>
      <c r="BH497" s="308"/>
      <c r="BI497" s="308"/>
      <c r="BJ497" s="308"/>
      <c r="BK497" s="308"/>
      <c r="BL497" s="308"/>
      <c r="BM497" s="308"/>
      <c r="BN497" s="308"/>
      <c r="BO497" s="308"/>
      <c r="BP497" s="308"/>
      <c r="BQ497" s="308"/>
      <c r="BR497" s="308"/>
      <c r="BS497" s="308"/>
      <c r="BT497" s="308"/>
      <c r="BU497" s="308"/>
      <c r="BV497" s="308"/>
      <c r="BW497" s="308"/>
      <c r="BX497" s="308"/>
      <c r="BY497" s="308"/>
      <c r="BZ497" s="308"/>
      <c r="CA497" s="308"/>
      <c r="CB497" s="308"/>
      <c r="CC497" s="308"/>
      <c r="CD497" s="308"/>
      <c r="CE497" s="308"/>
      <c r="CF497" s="308"/>
      <c r="CG497" s="308"/>
      <c r="CH497" s="308"/>
      <c r="CI497" s="308"/>
      <c r="CJ497" s="308"/>
      <c r="CK497" s="308"/>
      <c r="CL497" s="308"/>
      <c r="CM497" s="308"/>
      <c r="CN497" s="308"/>
      <c r="CO497" s="308"/>
      <c r="CP497" s="308"/>
      <c r="CQ497" s="308"/>
      <c r="CR497" s="308"/>
      <c r="CS497" s="308"/>
      <c r="CT497" s="308"/>
      <c r="CU497" s="308"/>
      <c r="CV497" s="308"/>
      <c r="CW497" s="308"/>
      <c r="CX497" s="308"/>
      <c r="CY497" s="308"/>
      <c r="CZ497" s="308"/>
      <c r="DA497" s="308"/>
      <c r="DB497" s="308"/>
      <c r="DC497" s="308"/>
      <c r="DD497" s="308"/>
      <c r="DE497" s="308"/>
      <c r="DF497" s="308"/>
      <c r="DG497" s="308"/>
      <c r="DH497" s="308"/>
      <c r="DI497" s="308"/>
      <c r="DJ497" s="308"/>
      <c r="DK497" s="308"/>
      <c r="DL497" s="308"/>
      <c r="DM497" s="308"/>
      <c r="DN497" s="308"/>
      <c r="DO497" s="308"/>
      <c r="DP497" s="308"/>
      <c r="DQ497" s="308"/>
      <c r="DR497" s="308"/>
      <c r="DS497" s="308"/>
      <c r="DT497" s="308"/>
      <c r="DU497" s="308"/>
      <c r="DV497" s="308"/>
      <c r="DW497" s="308"/>
      <c r="DX497" s="308"/>
      <c r="DY497" s="308"/>
      <c r="DZ497" s="308"/>
      <c r="EA497" s="308"/>
      <c r="EB497" s="308"/>
      <c r="EC497" s="308"/>
      <c r="ED497" s="308"/>
      <c r="EE497" s="308"/>
      <c r="EF497" s="308"/>
      <c r="EG497" s="308"/>
      <c r="EH497" s="308"/>
      <c r="EI497" s="308"/>
      <c r="EJ497" s="308"/>
      <c r="EK497" s="308"/>
      <c r="EL497" s="308"/>
      <c r="EM497" s="308"/>
      <c r="EN497" s="308"/>
      <c r="EO497" s="308"/>
      <c r="EP497" s="308"/>
      <c r="EQ497" s="308"/>
      <c r="ER497" s="308"/>
      <c r="ES497" s="308"/>
      <c r="ET497" s="308"/>
      <c r="EU497" s="308"/>
      <c r="EV497" s="308"/>
      <c r="EW497" s="308"/>
      <c r="EX497" s="308"/>
      <c r="EY497" s="308"/>
      <c r="EZ497" s="308"/>
      <c r="FA497" s="308"/>
      <c r="FB497" s="308"/>
      <c r="FC497" s="308"/>
      <c r="FD497" s="308"/>
      <c r="FE497" s="308"/>
      <c r="FF497" s="308"/>
      <c r="FG497" s="308"/>
      <c r="FH497" s="308"/>
      <c r="FI497" s="308"/>
      <c r="FJ497" s="308"/>
      <c r="FK497" s="308"/>
      <c r="FL497" s="308"/>
      <c r="FM497" s="308"/>
      <c r="FN497" s="308"/>
      <c r="FO497" s="308"/>
      <c r="FP497" s="308"/>
      <c r="FQ497" s="308"/>
      <c r="FR497" s="308"/>
      <c r="FS497" s="308"/>
      <c r="FT497" s="308"/>
      <c r="FU497" s="308"/>
      <c r="FV497" s="308"/>
      <c r="FW497" s="308"/>
      <c r="FX497" s="308"/>
      <c r="FY497" s="308"/>
      <c r="FZ497" s="308"/>
      <c r="GA497" s="308"/>
      <c r="GB497" s="308"/>
      <c r="GC497" s="308"/>
      <c r="GD497" s="308"/>
      <c r="GE497" s="308"/>
      <c r="GF497" s="308"/>
      <c r="GG497" s="308"/>
      <c r="GH497" s="308"/>
      <c r="GI497" s="308"/>
      <c r="GJ497" s="308"/>
      <c r="GK497" s="308"/>
      <c r="GL497" s="308"/>
      <c r="GM497" s="308"/>
      <c r="GN497" s="308"/>
      <c r="GO497" s="308"/>
      <c r="GP497" s="308"/>
      <c r="GQ497" s="308"/>
      <c r="GR497" s="308"/>
      <c r="GS497" s="308"/>
      <c r="GT497" s="308"/>
      <c r="GU497" s="308"/>
      <c r="GV497" s="308"/>
      <c r="GW497" s="308"/>
      <c r="GX497" s="308"/>
      <c r="GY497" s="308"/>
      <c r="GZ497" s="308"/>
      <c r="HA497" s="308"/>
      <c r="HB497" s="308"/>
      <c r="HC497" s="308"/>
      <c r="HD497" s="308"/>
      <c r="HE497" s="308"/>
      <c r="HF497" s="308"/>
      <c r="HG497" s="308"/>
      <c r="HH497" s="308"/>
      <c r="HI497" s="308"/>
      <c r="HJ497" s="308"/>
      <c r="HK497" s="308"/>
      <c r="HL497" s="308"/>
      <c r="HM497" s="308"/>
      <c r="HN497" s="308"/>
      <c r="HO497" s="308"/>
      <c r="HP497" s="308"/>
      <c r="HQ497" s="308"/>
      <c r="HR497" s="308"/>
      <c r="HS497" s="308"/>
      <c r="HT497" s="308"/>
      <c r="HU497" s="308"/>
      <c r="HV497" s="308"/>
      <c r="HW497" s="308"/>
      <c r="HX497" s="308"/>
      <c r="HY497" s="308"/>
      <c r="HZ497" s="308"/>
      <c r="IA497" s="308"/>
      <c r="IB497" s="308"/>
      <c r="IC497" s="308"/>
      <c r="ID497" s="308"/>
      <c r="IE497" s="308"/>
      <c r="IF497" s="308"/>
      <c r="IG497" s="308"/>
      <c r="IH497" s="308"/>
    </row>
    <row r="498" spans="1:242" s="249" customFormat="1" ht="15" customHeight="1" x14ac:dyDescent="0.3">
      <c r="A498" s="174">
        <v>2.0699999999999998</v>
      </c>
      <c r="B498" s="231" t="s">
        <v>243</v>
      </c>
      <c r="C498" s="232" t="e">
        <f>VLOOKUP(BD.PD9[[#This Row],[Pos]],[19]!PPto[#Data],3,FALSE)</f>
        <v>#REF!</v>
      </c>
      <c r="D498" s="233" t="s">
        <v>243</v>
      </c>
      <c r="E498" s="305">
        <f>IF(BD.PD9[[#This Row],[.]]="*",VLOOKUP(BD.PD9[[#This Row],[Pos]],[19]Presupuesto!A:H,7,FALSE),"")</f>
        <v>0</v>
      </c>
      <c r="F498" s="234"/>
      <c r="G498" s="174"/>
      <c r="H498" s="174"/>
      <c r="I498" s="174"/>
      <c r="J498" s="392">
        <v>1</v>
      </c>
      <c r="K498" s="233" t="s">
        <v>117</v>
      </c>
      <c r="L498" s="383">
        <f>IF(BD.PD9[[#This Row],[Mon]]="DOP",1,HLOOKUP(BD.PD9[[#This Row],[Mon]],Data!$K$1:$L$2,2,FALSE))</f>
        <v>65</v>
      </c>
      <c r="M498" s="490">
        <v>0</v>
      </c>
      <c r="N498" s="243">
        <f>BD.PD9[[#This Row],[Cant.]]*BD.PD9[[#This Row],[ Tasa ]]*BD.PD9[[#This Row],[ Precio Und.]]</f>
        <v>0</v>
      </c>
      <c r="O498" s="491">
        <v>0</v>
      </c>
      <c r="P498" s="243">
        <f>IF(BD.PD9[[#This Row],[Liquid. '[%']]]&lt;&gt;0,(BD.PD9[[#This Row],[Valor Neto '[DOP']]]*BD.PD9[[#This Row],[Liquid. '[%']]])+BD.PD9[[#This Row],[Valor Neto '[DOP']]],BD.PD9[[#This Row],[Valor Neto '[DOP']]])</f>
        <v>0</v>
      </c>
      <c r="Q498" s="243">
        <f>BD.PD9[[#This Row],[Ppto. Orden Interna '[DOP']]]/HLOOKUP("USD",Data!$K$1:$L$2,2,FALSE)</f>
        <v>0</v>
      </c>
      <c r="R498" s="381"/>
      <c r="S498" s="387"/>
      <c r="T498" s="387"/>
      <c r="U498" s="387"/>
      <c r="V498" s="387"/>
      <c r="W498" s="174"/>
      <c r="X498" s="495"/>
      <c r="Y498" s="388"/>
      <c r="Z498" s="243">
        <f>BD.PD9[[#This Row],[Av.P1 '[%']]]*BD.PD9[[#This Row],[Ppto. Orden Interna '[DOP']]]</f>
        <v>0</v>
      </c>
      <c r="AB498" s="389"/>
      <c r="AC498" s="243">
        <f>BD.PD9[[#This Row],[Av.P2 '[%']]]*BD.PD9[[#This Row],[Ppto. Orden Interna '[DOP']]]</f>
        <v>0</v>
      </c>
      <c r="AE498" s="389"/>
      <c r="AF498" s="243">
        <f>BD.PD9[[#This Row],[Av.P3 '[%']]]*BD.PD9[[#This Row],[Ppto. Orden Interna '[DOP']]]</f>
        <v>0</v>
      </c>
      <c r="AH498" s="389"/>
      <c r="AI498" s="243">
        <f>BD.PD9[[#This Row],[Av.P4 '[%']]]*BD.PD9[[#This Row],[Ppto. Orden Interna '[DOP']]]</f>
        <v>0</v>
      </c>
      <c r="AK498" s="389"/>
      <c r="AL498" s="243">
        <f>BD.PD9[[#This Row],[Av.P5 '[%']]]*BD.PD9[[#This Row],[Ppto. Orden Interna '[DOP']]]</f>
        <v>0</v>
      </c>
      <c r="AM498" s="496">
        <f>BD.PD9[[#This Row],[Pago 5]]+BD.PD9[[#This Row],[Pago 4]]+BD.PD9[[#This Row],[Pago 3]]+BD.PD9[[#This Row],[Pago 2]]+BD.PD9[[#This Row],[Pago 1]]</f>
        <v>0</v>
      </c>
      <c r="AN498" s="308" t="s">
        <v>244</v>
      </c>
      <c r="AO498" s="308" t="s">
        <v>245</v>
      </c>
      <c r="AP498" s="308" t="s">
        <v>246</v>
      </c>
      <c r="AQ498" s="308" t="s">
        <v>247</v>
      </c>
      <c r="AR498" s="308">
        <v>594</v>
      </c>
      <c r="AS498" s="308" t="s">
        <v>248</v>
      </c>
      <c r="AT498" s="249" t="s">
        <v>1575</v>
      </c>
      <c r="AU498" s="308"/>
      <c r="AV498" s="308"/>
      <c r="AW498" s="308"/>
      <c r="AX498" s="308"/>
      <c r="AY498" s="308"/>
      <c r="AZ498" s="308"/>
      <c r="BA498" s="308"/>
      <c r="BB498" s="308"/>
      <c r="BC498" s="308"/>
      <c r="BD498" s="308"/>
      <c r="BE498" s="308"/>
      <c r="BF498" s="308"/>
      <c r="BG498" s="308"/>
      <c r="BH498" s="308"/>
      <c r="BI498" s="308"/>
      <c r="BJ498" s="308"/>
      <c r="BK498" s="308"/>
      <c r="BL498" s="308"/>
      <c r="BM498" s="308"/>
      <c r="BN498" s="308"/>
      <c r="BO498" s="308"/>
      <c r="BP498" s="308"/>
      <c r="BQ498" s="308"/>
      <c r="BR498" s="308"/>
      <c r="BS498" s="308"/>
      <c r="BT498" s="308"/>
      <c r="BU498" s="308"/>
      <c r="BV498" s="308"/>
      <c r="BW498" s="308"/>
      <c r="BX498" s="308"/>
      <c r="BY498" s="308"/>
      <c r="BZ498" s="308"/>
      <c r="CA498" s="308"/>
      <c r="CB498" s="308"/>
      <c r="CC498" s="308"/>
      <c r="CD498" s="308"/>
      <c r="CE498" s="308"/>
      <c r="CF498" s="308"/>
      <c r="CG498" s="308"/>
      <c r="CH498" s="308"/>
      <c r="CI498" s="308"/>
      <c r="CJ498" s="308"/>
      <c r="CK498" s="308"/>
      <c r="CL498" s="308"/>
      <c r="CM498" s="308"/>
      <c r="CN498" s="308"/>
      <c r="CO498" s="308"/>
      <c r="CP498" s="308"/>
      <c r="CQ498" s="308"/>
      <c r="CR498" s="308"/>
      <c r="CS498" s="308"/>
      <c r="CT498" s="308"/>
      <c r="CU498" s="308"/>
      <c r="CV498" s="308"/>
      <c r="CW498" s="308"/>
      <c r="CX498" s="308"/>
      <c r="CY498" s="308"/>
      <c r="CZ498" s="308"/>
      <c r="DA498" s="308"/>
      <c r="DB498" s="308"/>
      <c r="DC498" s="308"/>
      <c r="DD498" s="308"/>
      <c r="DE498" s="308"/>
      <c r="DF498" s="308"/>
      <c r="DG498" s="308"/>
      <c r="DH498" s="308"/>
      <c r="DI498" s="308"/>
      <c r="DJ498" s="308"/>
      <c r="DK498" s="308"/>
      <c r="DL498" s="308"/>
      <c r="DM498" s="308"/>
      <c r="DN498" s="308"/>
      <c r="DO498" s="308"/>
      <c r="DP498" s="308"/>
      <c r="DQ498" s="308"/>
      <c r="DR498" s="308"/>
      <c r="DS498" s="308"/>
      <c r="DT498" s="308"/>
      <c r="DU498" s="308"/>
      <c r="DV498" s="308"/>
      <c r="DW498" s="308"/>
      <c r="DX498" s="308"/>
      <c r="DY498" s="308"/>
      <c r="DZ498" s="308"/>
      <c r="EA498" s="308"/>
      <c r="EB498" s="308"/>
      <c r="EC498" s="308"/>
      <c r="ED498" s="308"/>
      <c r="EE498" s="308"/>
      <c r="EF498" s="308"/>
      <c r="EG498" s="308"/>
      <c r="EH498" s="308"/>
      <c r="EI498" s="308"/>
      <c r="EJ498" s="308"/>
      <c r="EK498" s="308"/>
      <c r="EL498" s="308"/>
      <c r="EM498" s="308"/>
      <c r="EN498" s="308"/>
      <c r="EO498" s="308"/>
      <c r="EP498" s="308"/>
      <c r="EQ498" s="308"/>
      <c r="ER498" s="308"/>
      <c r="ES498" s="308"/>
      <c r="ET498" s="308"/>
      <c r="EU498" s="308"/>
      <c r="EV498" s="308"/>
      <c r="EW498" s="308"/>
      <c r="EX498" s="308"/>
      <c r="EY498" s="308"/>
      <c r="EZ498" s="308"/>
      <c r="FA498" s="308"/>
      <c r="FB498" s="308"/>
      <c r="FC498" s="308"/>
      <c r="FD498" s="308"/>
      <c r="FE498" s="308"/>
      <c r="FF498" s="308"/>
      <c r="FG498" s="308"/>
      <c r="FH498" s="308"/>
      <c r="FI498" s="308"/>
      <c r="FJ498" s="308"/>
      <c r="FK498" s="308"/>
      <c r="FL498" s="308"/>
      <c r="FM498" s="308"/>
      <c r="FN498" s="308"/>
      <c r="FO498" s="308"/>
      <c r="FP498" s="308"/>
      <c r="FQ498" s="308"/>
      <c r="FR498" s="308"/>
      <c r="FS498" s="308"/>
      <c r="FT498" s="308"/>
      <c r="FU498" s="308"/>
      <c r="FV498" s="308"/>
      <c r="FW498" s="308"/>
      <c r="FX498" s="308"/>
      <c r="FY498" s="308"/>
      <c r="FZ498" s="308"/>
      <c r="GA498" s="308"/>
      <c r="GB498" s="308"/>
      <c r="GC498" s="308"/>
      <c r="GD498" s="308"/>
      <c r="GE498" s="308"/>
      <c r="GF498" s="308"/>
      <c r="GG498" s="308"/>
      <c r="GH498" s="308"/>
      <c r="GI498" s="308"/>
      <c r="GJ498" s="308"/>
      <c r="GK498" s="308"/>
      <c r="GL498" s="308"/>
      <c r="GM498" s="308"/>
      <c r="GN498" s="308"/>
      <c r="GO498" s="308"/>
      <c r="GP498" s="308"/>
      <c r="GQ498" s="308"/>
      <c r="GR498" s="308"/>
      <c r="GS498" s="308"/>
      <c r="GT498" s="308"/>
      <c r="GU498" s="308"/>
      <c r="GV498" s="308"/>
      <c r="GW498" s="308"/>
      <c r="GX498" s="308"/>
      <c r="GY498" s="308"/>
      <c r="GZ498" s="308"/>
      <c r="HA498" s="308"/>
      <c r="HB498" s="308"/>
      <c r="HC498" s="308"/>
      <c r="HD498" s="308"/>
      <c r="HE498" s="308"/>
      <c r="HF498" s="308"/>
      <c r="HG498" s="308"/>
      <c r="HH498" s="308"/>
      <c r="HI498" s="308"/>
      <c r="HJ498" s="308"/>
      <c r="HK498" s="308"/>
      <c r="HL498" s="308"/>
      <c r="HM498" s="308"/>
      <c r="HN498" s="308"/>
      <c r="HO498" s="308"/>
      <c r="HP498" s="308"/>
      <c r="HQ498" s="308"/>
      <c r="HR498" s="308"/>
      <c r="HS498" s="308"/>
      <c r="HT498" s="308"/>
      <c r="HU498" s="308"/>
      <c r="HV498" s="308"/>
      <c r="HW498" s="308"/>
      <c r="HX498" s="308"/>
      <c r="HY498" s="308"/>
      <c r="HZ498" s="308"/>
      <c r="IA498" s="308"/>
      <c r="IB498" s="308"/>
      <c r="IC498" s="308"/>
      <c r="ID498" s="308"/>
      <c r="IE498" s="308"/>
      <c r="IF498" s="308"/>
      <c r="IG498" s="308"/>
      <c r="IH498" s="308"/>
    </row>
    <row r="499" spans="1:242" s="249" customFormat="1" ht="15" customHeight="1" x14ac:dyDescent="0.3">
      <c r="A499" s="174">
        <v>2.0699999999999998</v>
      </c>
      <c r="B499" s="231"/>
      <c r="C499" s="232" t="e">
        <f>VLOOKUP(BD.PD9[[#This Row],[Pos]],[19]!PPto[#Data],3,FALSE)</f>
        <v>#REF!</v>
      </c>
      <c r="D499" s="174" t="s">
        <v>23</v>
      </c>
      <c r="E499" s="305" t="str">
        <f>IF(BD.PD9[[#This Row],[.]]="*",VLOOKUP(BD.PD9[[#This Row],[Pos]],[19]Presupuesto!A:H,7,FALSE),"")</f>
        <v/>
      </c>
      <c r="F499" s="501" t="s">
        <v>262</v>
      </c>
      <c r="G499" s="558"/>
      <c r="H499" s="174"/>
      <c r="I499" s="497" t="s">
        <v>1326</v>
      </c>
      <c r="J499" s="382">
        <v>4</v>
      </c>
      <c r="K499" s="174" t="s">
        <v>260</v>
      </c>
      <c r="L499" s="383">
        <f>IF(BD.PD9[[#This Row],[Mon]]="DOP",1,HLOOKUP(BD.PD9[[#This Row],[Mon]],Data!$K$1:$L$2,2,FALSE))</f>
        <v>1</v>
      </c>
      <c r="M499" s="384">
        <v>2364</v>
      </c>
      <c r="N499" s="243">
        <f>BD.PD9[[#This Row],[Cant.]]*BD.PD9[[#This Row],[ Tasa ]]*BD.PD9[[#This Row],[ Precio Und.]]</f>
        <v>9456</v>
      </c>
      <c r="O499" s="386">
        <v>0.01</v>
      </c>
      <c r="P499" s="243">
        <f>IF(BD.PD9[[#This Row],[Liquid. '[%']]]&lt;&gt;0,(BD.PD9[[#This Row],[Valor Neto '[DOP']]]*BD.PD9[[#This Row],[Liquid. '[%']]])+BD.PD9[[#This Row],[Valor Neto '[DOP']]],BD.PD9[[#This Row],[Valor Neto '[DOP']]])</f>
        <v>9550.56</v>
      </c>
      <c r="Q499" s="243">
        <f>BD.PD9[[#This Row],[Ppto. Orden Interna '[DOP']]]/HLOOKUP("USD",Data!$K$1:$L$2,2,FALSE)</f>
        <v>146.93169230769229</v>
      </c>
      <c r="R499" s="381" t="s">
        <v>1375</v>
      </c>
      <c r="S499" s="387"/>
      <c r="T499" s="387"/>
      <c r="U499" s="387"/>
      <c r="V499" s="387"/>
      <c r="W499" s="174" t="s">
        <v>1293</v>
      </c>
      <c r="X499" s="495">
        <v>10</v>
      </c>
      <c r="Y499" s="388">
        <v>1</v>
      </c>
      <c r="Z499" s="243">
        <f>BD.PD9[[#This Row],[Av.P1 '[%']]]*BD.PD9[[#This Row],[Ppto. Orden Interna '[DOP']]]</f>
        <v>9550.56</v>
      </c>
      <c r="AB499" s="389"/>
      <c r="AC499" s="243">
        <f>BD.PD9[[#This Row],[Av.P2 '[%']]]*BD.PD9[[#This Row],[Ppto. Orden Interna '[DOP']]]</f>
        <v>0</v>
      </c>
      <c r="AE499" s="389"/>
      <c r="AF499" s="243">
        <f>BD.PD9[[#This Row],[Av.P3 '[%']]]*BD.PD9[[#This Row],[Ppto. Orden Interna '[DOP']]]</f>
        <v>0</v>
      </c>
      <c r="AH499" s="389"/>
      <c r="AI499" s="243">
        <f>BD.PD9[[#This Row],[Av.P4 '[%']]]*BD.PD9[[#This Row],[Ppto. Orden Interna '[DOP']]]</f>
        <v>0</v>
      </c>
      <c r="AK499" s="389"/>
      <c r="AL499" s="243">
        <f>BD.PD9[[#This Row],[Av.P5 '[%']]]*BD.PD9[[#This Row],[Ppto. Orden Interna '[DOP']]]</f>
        <v>0</v>
      </c>
      <c r="AM499" s="496">
        <f>BD.PD9[[#This Row],[Pago 5]]+BD.PD9[[#This Row],[Pago 4]]+BD.PD9[[#This Row],[Pago 3]]+BD.PD9[[#This Row],[Pago 2]]+BD.PD9[[#This Row],[Pago 1]]</f>
        <v>9550.56</v>
      </c>
      <c r="AN499" s="308" t="s">
        <v>244</v>
      </c>
      <c r="AO499" s="308" t="s">
        <v>245</v>
      </c>
      <c r="AP499" s="308" t="s">
        <v>246</v>
      </c>
      <c r="AQ499" s="308" t="s">
        <v>247</v>
      </c>
      <c r="AR499" s="308">
        <v>594</v>
      </c>
      <c r="AS499" s="308" t="s">
        <v>248</v>
      </c>
      <c r="AT499" s="249" t="s">
        <v>1575</v>
      </c>
      <c r="AU499" s="308"/>
      <c r="AV499" s="308"/>
      <c r="AW499" s="308"/>
      <c r="AX499" s="308"/>
      <c r="AY499" s="308"/>
      <c r="AZ499" s="308"/>
      <c r="BA499" s="308"/>
      <c r="BB499" s="308"/>
      <c r="BC499" s="308"/>
      <c r="BD499" s="308"/>
      <c r="BE499" s="308"/>
      <c r="BF499" s="308"/>
      <c r="BG499" s="308"/>
      <c r="BH499" s="308"/>
      <c r="BI499" s="308"/>
      <c r="BJ499" s="308"/>
      <c r="BK499" s="308"/>
      <c r="BL499" s="308"/>
      <c r="BM499" s="308"/>
      <c r="BN499" s="308"/>
      <c r="BO499" s="308"/>
      <c r="BP499" s="308"/>
      <c r="BQ499" s="308"/>
      <c r="BR499" s="308"/>
      <c r="BS499" s="308"/>
      <c r="BT499" s="308"/>
      <c r="BU499" s="308"/>
      <c r="BV499" s="308"/>
      <c r="BW499" s="308"/>
      <c r="BX499" s="308"/>
      <c r="BY499" s="308"/>
      <c r="BZ499" s="308"/>
      <c r="CA499" s="308"/>
      <c r="CB499" s="308"/>
      <c r="CC499" s="308"/>
      <c r="CD499" s="308"/>
      <c r="CE499" s="308"/>
      <c r="CF499" s="308"/>
      <c r="CG499" s="308"/>
      <c r="CH499" s="308"/>
      <c r="CI499" s="308"/>
      <c r="CJ499" s="308"/>
      <c r="CK499" s="308"/>
      <c r="CL499" s="308"/>
      <c r="CM499" s="308"/>
      <c r="CN499" s="308"/>
      <c r="CO499" s="308"/>
      <c r="CP499" s="308"/>
      <c r="CQ499" s="308"/>
      <c r="CR499" s="308"/>
      <c r="CS499" s="308"/>
      <c r="CT499" s="308"/>
      <c r="CU499" s="308"/>
      <c r="CV499" s="308"/>
      <c r="CW499" s="308"/>
      <c r="CX499" s="308"/>
      <c r="CY499" s="308"/>
      <c r="CZ499" s="308"/>
      <c r="DA499" s="308"/>
      <c r="DB499" s="308"/>
      <c r="DC499" s="308"/>
      <c r="DD499" s="308"/>
      <c r="DE499" s="308"/>
      <c r="DF499" s="308"/>
      <c r="DG499" s="308"/>
      <c r="DH499" s="308"/>
      <c r="DI499" s="308"/>
      <c r="DJ499" s="308"/>
      <c r="DK499" s="308"/>
      <c r="DL499" s="308"/>
      <c r="DM499" s="308"/>
      <c r="DN499" s="308"/>
      <c r="DO499" s="308"/>
      <c r="DP499" s="308"/>
      <c r="DQ499" s="308"/>
      <c r="DR499" s="308"/>
      <c r="DS499" s="308"/>
      <c r="DT499" s="308"/>
      <c r="DU499" s="308"/>
      <c r="DV499" s="308"/>
      <c r="DW499" s="308"/>
      <c r="DX499" s="308"/>
      <c r="DY499" s="308"/>
      <c r="DZ499" s="308"/>
      <c r="EA499" s="308"/>
      <c r="EB499" s="308"/>
      <c r="EC499" s="308"/>
      <c r="ED499" s="308"/>
      <c r="EE499" s="308"/>
      <c r="EF499" s="308"/>
      <c r="EG499" s="308"/>
      <c r="EH499" s="308"/>
      <c r="EI499" s="308"/>
      <c r="EJ499" s="308"/>
      <c r="EK499" s="308"/>
      <c r="EL499" s="308"/>
      <c r="EM499" s="308"/>
      <c r="EN499" s="308"/>
      <c r="EO499" s="308"/>
      <c r="EP499" s="308"/>
      <c r="EQ499" s="308"/>
      <c r="ER499" s="308"/>
      <c r="ES499" s="308"/>
      <c r="ET499" s="308"/>
      <c r="EU499" s="308"/>
      <c r="EV499" s="308"/>
      <c r="EW499" s="308"/>
      <c r="EX499" s="308"/>
      <c r="EY499" s="308"/>
      <c r="EZ499" s="308"/>
      <c r="FA499" s="308"/>
      <c r="FB499" s="308"/>
      <c r="FC499" s="308"/>
      <c r="FD499" s="308"/>
      <c r="FE499" s="308"/>
      <c r="FF499" s="308"/>
      <c r="FG499" s="308"/>
      <c r="FH499" s="308"/>
      <c r="FI499" s="308"/>
      <c r="FJ499" s="308"/>
      <c r="FK499" s="308"/>
      <c r="FL499" s="308"/>
      <c r="FM499" s="308"/>
      <c r="FN499" s="308"/>
      <c r="FO499" s="308"/>
      <c r="FP499" s="308"/>
      <c r="FQ499" s="308"/>
      <c r="FR499" s="308"/>
      <c r="FS499" s="308"/>
      <c r="FT499" s="308"/>
      <c r="FU499" s="308"/>
      <c r="FV499" s="308"/>
      <c r="FW499" s="308"/>
      <c r="FX499" s="308"/>
      <c r="FY499" s="308"/>
      <c r="FZ499" s="308"/>
      <c r="GA499" s="308"/>
      <c r="GB499" s="308"/>
      <c r="GC499" s="308"/>
      <c r="GD499" s="308"/>
      <c r="GE499" s="308"/>
      <c r="GF499" s="308"/>
      <c r="GG499" s="308"/>
      <c r="GH499" s="308"/>
      <c r="GI499" s="308"/>
      <c r="GJ499" s="308"/>
      <c r="GK499" s="308"/>
      <c r="GL499" s="308"/>
      <c r="GM499" s="308"/>
      <c r="GN499" s="308"/>
      <c r="GO499" s="308"/>
      <c r="GP499" s="308"/>
      <c r="GQ499" s="308"/>
      <c r="GR499" s="308"/>
      <c r="GS499" s="308"/>
      <c r="GT499" s="308"/>
      <c r="GU499" s="308"/>
      <c r="GV499" s="308"/>
      <c r="GW499" s="308"/>
      <c r="GX499" s="308"/>
      <c r="GY499" s="308"/>
      <c r="GZ499" s="308"/>
      <c r="HA499" s="308"/>
      <c r="HB499" s="308"/>
      <c r="HC499" s="308"/>
      <c r="HD499" s="308"/>
      <c r="HE499" s="308"/>
      <c r="HF499" s="308"/>
      <c r="HG499" s="308"/>
      <c r="HH499" s="308"/>
      <c r="HI499" s="308"/>
      <c r="HJ499" s="308"/>
      <c r="HK499" s="308"/>
      <c r="HL499" s="308"/>
      <c r="HM499" s="308"/>
      <c r="HN499" s="308"/>
      <c r="HO499" s="308"/>
      <c r="HP499" s="308"/>
      <c r="HQ499" s="308"/>
      <c r="HR499" s="308"/>
      <c r="HS499" s="308"/>
      <c r="HT499" s="308"/>
      <c r="HU499" s="308"/>
      <c r="HV499" s="308"/>
      <c r="HW499" s="308"/>
      <c r="HX499" s="308"/>
      <c r="HY499" s="308"/>
      <c r="HZ499" s="308"/>
      <c r="IA499" s="308"/>
      <c r="IB499" s="308"/>
      <c r="IC499" s="308"/>
      <c r="ID499" s="308"/>
      <c r="IE499" s="308"/>
      <c r="IF499" s="308"/>
      <c r="IG499" s="308"/>
      <c r="IH499" s="308"/>
    </row>
    <row r="500" spans="1:242" s="249" customFormat="1" ht="15" customHeight="1" x14ac:dyDescent="0.3">
      <c r="A500" s="174">
        <v>2.0699999999999998</v>
      </c>
      <c r="B500" s="231"/>
      <c r="C500" s="232" t="e">
        <f>VLOOKUP(BD.PD9[[#This Row],[Pos]],[19]!PPto[#Data],3,FALSE)</f>
        <v>#REF!</v>
      </c>
      <c r="D500" s="174" t="s">
        <v>23</v>
      </c>
      <c r="E500" s="305" t="str">
        <f>IF(BD.PD9[[#This Row],[.]]="*",VLOOKUP(BD.PD9[[#This Row],[Pos]],[19]Presupuesto!A:H,7,FALSE),"")</f>
        <v/>
      </c>
      <c r="F500" s="501" t="s">
        <v>264</v>
      </c>
      <c r="G500" s="558"/>
      <c r="H500" s="174"/>
      <c r="I500" s="497" t="s">
        <v>1326</v>
      </c>
      <c r="J500" s="382">
        <v>4</v>
      </c>
      <c r="K500" s="174" t="s">
        <v>260</v>
      </c>
      <c r="L500" s="383">
        <f>IF(BD.PD9[[#This Row],[Mon]]="DOP",1,HLOOKUP(BD.PD9[[#This Row],[Mon]],Data!$K$1:$L$2,2,FALSE))</f>
        <v>1</v>
      </c>
      <c r="M500" s="384">
        <v>37764.9</v>
      </c>
      <c r="N500" s="243">
        <f>BD.PD9[[#This Row],[Cant.]]*BD.PD9[[#This Row],[ Tasa ]]*BD.PD9[[#This Row],[ Precio Und.]]</f>
        <v>151059.6</v>
      </c>
      <c r="O500" s="386">
        <v>0.01</v>
      </c>
      <c r="P500" s="243">
        <f>IF(BD.PD9[[#This Row],[Liquid. '[%']]]&lt;&gt;0,(BD.PD9[[#This Row],[Valor Neto '[DOP']]]*BD.PD9[[#This Row],[Liquid. '[%']]])+BD.PD9[[#This Row],[Valor Neto '[DOP']]],BD.PD9[[#This Row],[Valor Neto '[DOP']]])</f>
        <v>152570.196</v>
      </c>
      <c r="Q500" s="243">
        <f>BD.PD9[[#This Row],[Ppto. Orden Interna '[DOP']]]/HLOOKUP("USD",Data!$K$1:$L$2,2,FALSE)</f>
        <v>2347.2337846153846</v>
      </c>
      <c r="R500" s="381" t="s">
        <v>1375</v>
      </c>
      <c r="S500" s="387"/>
      <c r="T500" s="387"/>
      <c r="U500" s="387"/>
      <c r="V500" s="387"/>
      <c r="W500" s="174" t="s">
        <v>1293</v>
      </c>
      <c r="X500" s="495">
        <v>10</v>
      </c>
      <c r="Y500" s="388">
        <v>1</v>
      </c>
      <c r="Z500" s="243">
        <f>BD.PD9[[#This Row],[Av.P1 '[%']]]*BD.PD9[[#This Row],[Ppto. Orden Interna '[DOP']]]</f>
        <v>152570.196</v>
      </c>
      <c r="AB500" s="389"/>
      <c r="AC500" s="243">
        <f>BD.PD9[[#This Row],[Av.P2 '[%']]]*BD.PD9[[#This Row],[Ppto. Orden Interna '[DOP']]]</f>
        <v>0</v>
      </c>
      <c r="AE500" s="389"/>
      <c r="AF500" s="243">
        <f>BD.PD9[[#This Row],[Av.P3 '[%']]]*BD.PD9[[#This Row],[Ppto. Orden Interna '[DOP']]]</f>
        <v>0</v>
      </c>
      <c r="AH500" s="389"/>
      <c r="AI500" s="243">
        <f>BD.PD9[[#This Row],[Av.P4 '[%']]]*BD.PD9[[#This Row],[Ppto. Orden Interna '[DOP']]]</f>
        <v>0</v>
      </c>
      <c r="AK500" s="389"/>
      <c r="AL500" s="243">
        <f>BD.PD9[[#This Row],[Av.P5 '[%']]]*BD.PD9[[#This Row],[Ppto. Orden Interna '[DOP']]]</f>
        <v>0</v>
      </c>
      <c r="AM500" s="496">
        <f>BD.PD9[[#This Row],[Pago 5]]+BD.PD9[[#This Row],[Pago 4]]+BD.PD9[[#This Row],[Pago 3]]+BD.PD9[[#This Row],[Pago 2]]+BD.PD9[[#This Row],[Pago 1]]</f>
        <v>152570.196</v>
      </c>
      <c r="AN500" s="308" t="s">
        <v>244</v>
      </c>
      <c r="AO500" s="308" t="s">
        <v>245</v>
      </c>
      <c r="AP500" s="308" t="s">
        <v>246</v>
      </c>
      <c r="AQ500" s="308" t="s">
        <v>247</v>
      </c>
      <c r="AR500" s="308">
        <v>594</v>
      </c>
      <c r="AS500" s="308" t="s">
        <v>248</v>
      </c>
      <c r="AT500" s="249" t="s">
        <v>1575</v>
      </c>
      <c r="AU500" s="308"/>
      <c r="AV500" s="308"/>
      <c r="AW500" s="308"/>
      <c r="AX500" s="308"/>
      <c r="AY500" s="308"/>
      <c r="AZ500" s="308"/>
      <c r="BA500" s="308"/>
      <c r="BB500" s="308"/>
      <c r="BC500" s="308"/>
      <c r="BD500" s="308"/>
      <c r="BE500" s="308"/>
      <c r="BF500" s="308"/>
      <c r="BG500" s="308"/>
      <c r="BH500" s="308"/>
      <c r="BI500" s="308"/>
      <c r="BJ500" s="308"/>
      <c r="BK500" s="308"/>
      <c r="BL500" s="308"/>
      <c r="BM500" s="308"/>
      <c r="BN500" s="308"/>
      <c r="BO500" s="308"/>
      <c r="BP500" s="308"/>
      <c r="BQ500" s="308"/>
      <c r="BR500" s="308"/>
      <c r="BS500" s="308"/>
      <c r="BT500" s="308"/>
      <c r="BU500" s="308"/>
      <c r="BV500" s="308"/>
      <c r="BW500" s="308"/>
      <c r="BX500" s="308"/>
      <c r="BY500" s="308"/>
      <c r="BZ500" s="308"/>
      <c r="CA500" s="308"/>
      <c r="CB500" s="308"/>
      <c r="CC500" s="308"/>
      <c r="CD500" s="308"/>
      <c r="CE500" s="308"/>
      <c r="CF500" s="308"/>
      <c r="CG500" s="308"/>
      <c r="CH500" s="308"/>
      <c r="CI500" s="308"/>
      <c r="CJ500" s="308"/>
      <c r="CK500" s="308"/>
      <c r="CL500" s="308"/>
      <c r="CM500" s="308"/>
      <c r="CN500" s="308"/>
      <c r="CO500" s="308"/>
      <c r="CP500" s="308"/>
      <c r="CQ500" s="308"/>
      <c r="CR500" s="308"/>
      <c r="CS500" s="308"/>
      <c r="CT500" s="308"/>
      <c r="CU500" s="308"/>
      <c r="CV500" s="308"/>
      <c r="CW500" s="308"/>
      <c r="CX500" s="308"/>
      <c r="CY500" s="308"/>
      <c r="CZ500" s="308"/>
      <c r="DA500" s="308"/>
      <c r="DB500" s="308"/>
      <c r="DC500" s="308"/>
      <c r="DD500" s="308"/>
      <c r="DE500" s="308"/>
      <c r="DF500" s="308"/>
      <c r="DG500" s="308"/>
      <c r="DH500" s="308"/>
      <c r="DI500" s="308"/>
      <c r="DJ500" s="308"/>
      <c r="DK500" s="308"/>
      <c r="DL500" s="308"/>
      <c r="DM500" s="308"/>
      <c r="DN500" s="308"/>
      <c r="DO500" s="308"/>
      <c r="DP500" s="308"/>
      <c r="DQ500" s="308"/>
      <c r="DR500" s="308"/>
      <c r="DS500" s="308"/>
      <c r="DT500" s="308"/>
      <c r="DU500" s="308"/>
      <c r="DV500" s="308"/>
      <c r="DW500" s="308"/>
      <c r="DX500" s="308"/>
      <c r="DY500" s="308"/>
      <c r="DZ500" s="308"/>
      <c r="EA500" s="308"/>
      <c r="EB500" s="308"/>
      <c r="EC500" s="308"/>
      <c r="ED500" s="308"/>
      <c r="EE500" s="308"/>
      <c r="EF500" s="308"/>
      <c r="EG500" s="308"/>
      <c r="EH500" s="308"/>
      <c r="EI500" s="308"/>
      <c r="EJ500" s="308"/>
      <c r="EK500" s="308"/>
      <c r="EL500" s="308"/>
      <c r="EM500" s="308"/>
      <c r="EN500" s="308"/>
      <c r="EO500" s="308"/>
      <c r="EP500" s="308"/>
      <c r="EQ500" s="308"/>
      <c r="ER500" s="308"/>
      <c r="ES500" s="308"/>
      <c r="ET500" s="308"/>
      <c r="EU500" s="308"/>
      <c r="EV500" s="308"/>
      <c r="EW500" s="308"/>
      <c r="EX500" s="308"/>
      <c r="EY500" s="308"/>
      <c r="EZ500" s="308"/>
      <c r="FA500" s="308"/>
      <c r="FB500" s="308"/>
      <c r="FC500" s="308"/>
      <c r="FD500" s="308"/>
      <c r="FE500" s="308"/>
      <c r="FF500" s="308"/>
      <c r="FG500" s="308"/>
      <c r="FH500" s="308"/>
      <c r="FI500" s="308"/>
      <c r="FJ500" s="308"/>
      <c r="FK500" s="308"/>
      <c r="FL500" s="308"/>
      <c r="FM500" s="308"/>
      <c r="FN500" s="308"/>
      <c r="FO500" s="308"/>
      <c r="FP500" s="308"/>
      <c r="FQ500" s="308"/>
      <c r="FR500" s="308"/>
      <c r="FS500" s="308"/>
      <c r="FT500" s="308"/>
      <c r="FU500" s="308"/>
      <c r="FV500" s="308"/>
      <c r="FW500" s="308"/>
      <c r="FX500" s="308"/>
      <c r="FY500" s="308"/>
      <c r="FZ500" s="308"/>
      <c r="GA500" s="308"/>
      <c r="GB500" s="308"/>
      <c r="GC500" s="308"/>
      <c r="GD500" s="308"/>
      <c r="GE500" s="308"/>
      <c r="GF500" s="308"/>
      <c r="GG500" s="308"/>
      <c r="GH500" s="308"/>
      <c r="GI500" s="308"/>
      <c r="GJ500" s="308"/>
      <c r="GK500" s="308"/>
      <c r="GL500" s="308"/>
      <c r="GM500" s="308"/>
      <c r="GN500" s="308"/>
      <c r="GO500" s="308"/>
      <c r="GP500" s="308"/>
      <c r="GQ500" s="308"/>
      <c r="GR500" s="308"/>
      <c r="GS500" s="308"/>
      <c r="GT500" s="308"/>
      <c r="GU500" s="308"/>
      <c r="GV500" s="308"/>
      <c r="GW500" s="308"/>
      <c r="GX500" s="308"/>
      <c r="GY500" s="308"/>
      <c r="GZ500" s="308"/>
      <c r="HA500" s="308"/>
      <c r="HB500" s="308"/>
      <c r="HC500" s="308"/>
      <c r="HD500" s="308"/>
      <c r="HE500" s="308"/>
      <c r="HF500" s="308"/>
      <c r="HG500" s="308"/>
      <c r="HH500" s="308"/>
      <c r="HI500" s="308"/>
      <c r="HJ500" s="308"/>
      <c r="HK500" s="308"/>
      <c r="HL500" s="308"/>
      <c r="HM500" s="308"/>
      <c r="HN500" s="308"/>
      <c r="HO500" s="308"/>
      <c r="HP500" s="308"/>
      <c r="HQ500" s="308"/>
      <c r="HR500" s="308"/>
      <c r="HS500" s="308"/>
      <c r="HT500" s="308"/>
      <c r="HU500" s="308"/>
      <c r="HV500" s="308"/>
      <c r="HW500" s="308"/>
      <c r="HX500" s="308"/>
      <c r="HY500" s="308"/>
      <c r="HZ500" s="308"/>
      <c r="IA500" s="308"/>
      <c r="IB500" s="308"/>
      <c r="IC500" s="308"/>
      <c r="ID500" s="308"/>
      <c r="IE500" s="308"/>
      <c r="IF500" s="308"/>
      <c r="IG500" s="308"/>
      <c r="IH500" s="308"/>
    </row>
    <row r="501" spans="1:242" s="249" customFormat="1" ht="15" customHeight="1" x14ac:dyDescent="0.3">
      <c r="A501" s="174">
        <v>2.0699999999999998</v>
      </c>
      <c r="B501" s="231"/>
      <c r="C501" s="232" t="e">
        <f>VLOOKUP(BD.PD9[[#This Row],[Pos]],[19]!PPto[#Data],3,FALSE)</f>
        <v>#REF!</v>
      </c>
      <c r="D501" s="174" t="s">
        <v>23</v>
      </c>
      <c r="E501" s="305" t="str">
        <f>IF(BD.PD9[[#This Row],[.]]="*",VLOOKUP(BD.PD9[[#This Row],[Pos]],[19]Presupuesto!A:H,7,FALSE),"")</f>
        <v/>
      </c>
      <c r="F501" s="501" t="s">
        <v>265</v>
      </c>
      <c r="G501" s="558"/>
      <c r="H501" s="174"/>
      <c r="I501" s="497" t="s">
        <v>1326</v>
      </c>
      <c r="J501" s="382">
        <v>11</v>
      </c>
      <c r="K501" s="174" t="s">
        <v>260</v>
      </c>
      <c r="L501" s="383">
        <f>IF(BD.PD9[[#This Row],[Mon]]="DOP",1,HLOOKUP(BD.PD9[[#This Row],[Mon]],Data!$K$1:$L$2,2,FALSE))</f>
        <v>1</v>
      </c>
      <c r="M501" s="384">
        <v>5732.7</v>
      </c>
      <c r="N501" s="243">
        <f>BD.PD9[[#This Row],[Cant.]]*BD.PD9[[#This Row],[ Tasa ]]*BD.PD9[[#This Row],[ Precio Und.]]</f>
        <v>63059.7</v>
      </c>
      <c r="O501" s="386">
        <v>0.01</v>
      </c>
      <c r="P501" s="243">
        <f>IF(BD.PD9[[#This Row],[Liquid. '[%']]]&lt;&gt;0,(BD.PD9[[#This Row],[Valor Neto '[DOP']]]*BD.PD9[[#This Row],[Liquid. '[%']]])+BD.PD9[[#This Row],[Valor Neto '[DOP']]],BD.PD9[[#This Row],[Valor Neto '[DOP']]])</f>
        <v>63690.296999999999</v>
      </c>
      <c r="Q501" s="243">
        <f>BD.PD9[[#This Row],[Ppto. Orden Interna '[DOP']]]/HLOOKUP("USD",Data!$K$1:$L$2,2,FALSE)</f>
        <v>979.85072307692303</v>
      </c>
      <c r="R501" s="381" t="s">
        <v>1375</v>
      </c>
      <c r="S501" s="387"/>
      <c r="T501" s="387"/>
      <c r="U501" s="387"/>
      <c r="V501" s="387"/>
      <c r="W501" s="174" t="s">
        <v>1293</v>
      </c>
      <c r="X501" s="495">
        <v>10</v>
      </c>
      <c r="Y501" s="388">
        <v>1</v>
      </c>
      <c r="Z501" s="243">
        <f>BD.PD9[[#This Row],[Av.P1 '[%']]]*BD.PD9[[#This Row],[Ppto. Orden Interna '[DOP']]]</f>
        <v>63690.296999999999</v>
      </c>
      <c r="AB501" s="389"/>
      <c r="AC501" s="243">
        <f>BD.PD9[[#This Row],[Av.P2 '[%']]]*BD.PD9[[#This Row],[Ppto. Orden Interna '[DOP']]]</f>
        <v>0</v>
      </c>
      <c r="AE501" s="389"/>
      <c r="AF501" s="243">
        <f>BD.PD9[[#This Row],[Av.P3 '[%']]]*BD.PD9[[#This Row],[Ppto. Orden Interna '[DOP']]]</f>
        <v>0</v>
      </c>
      <c r="AH501" s="389"/>
      <c r="AI501" s="243">
        <f>BD.PD9[[#This Row],[Av.P4 '[%']]]*BD.PD9[[#This Row],[Ppto. Orden Interna '[DOP']]]</f>
        <v>0</v>
      </c>
      <c r="AK501" s="389"/>
      <c r="AL501" s="243">
        <f>BD.PD9[[#This Row],[Av.P5 '[%']]]*BD.PD9[[#This Row],[Ppto. Orden Interna '[DOP']]]</f>
        <v>0</v>
      </c>
      <c r="AM501" s="496">
        <f>BD.PD9[[#This Row],[Pago 5]]+BD.PD9[[#This Row],[Pago 4]]+BD.PD9[[#This Row],[Pago 3]]+BD.PD9[[#This Row],[Pago 2]]+BD.PD9[[#This Row],[Pago 1]]</f>
        <v>63690.296999999999</v>
      </c>
      <c r="AN501" s="308" t="s">
        <v>244</v>
      </c>
      <c r="AO501" s="308" t="s">
        <v>245</v>
      </c>
      <c r="AP501" s="308" t="s">
        <v>246</v>
      </c>
      <c r="AQ501" s="308" t="s">
        <v>247</v>
      </c>
      <c r="AR501" s="308">
        <v>594</v>
      </c>
      <c r="AS501" s="308" t="s">
        <v>248</v>
      </c>
      <c r="AT501" s="249" t="s">
        <v>1575</v>
      </c>
      <c r="AU501" s="308"/>
      <c r="AV501" s="308"/>
      <c r="AW501" s="308"/>
      <c r="AX501" s="308"/>
      <c r="AY501" s="308"/>
      <c r="AZ501" s="308"/>
      <c r="BA501" s="308"/>
      <c r="BB501" s="308"/>
      <c r="BC501" s="308"/>
      <c r="BD501" s="308"/>
      <c r="BE501" s="308"/>
      <c r="BF501" s="308"/>
      <c r="BG501" s="308"/>
      <c r="BH501" s="308"/>
      <c r="BI501" s="308"/>
      <c r="BJ501" s="308"/>
      <c r="BK501" s="308"/>
      <c r="BL501" s="308"/>
      <c r="BM501" s="308"/>
      <c r="BN501" s="308"/>
      <c r="BO501" s="308"/>
      <c r="BP501" s="308"/>
      <c r="BQ501" s="308"/>
      <c r="BR501" s="308"/>
      <c r="BS501" s="308"/>
      <c r="BT501" s="308"/>
      <c r="BU501" s="308"/>
      <c r="BV501" s="308"/>
      <c r="BW501" s="308"/>
      <c r="BX501" s="308"/>
      <c r="BY501" s="308"/>
      <c r="BZ501" s="308"/>
      <c r="CA501" s="308"/>
      <c r="CB501" s="308"/>
      <c r="CC501" s="308"/>
      <c r="CD501" s="308"/>
      <c r="CE501" s="308"/>
      <c r="CF501" s="308"/>
      <c r="CG501" s="308"/>
      <c r="CH501" s="308"/>
      <c r="CI501" s="308"/>
      <c r="CJ501" s="308"/>
      <c r="CK501" s="308"/>
      <c r="CL501" s="308"/>
      <c r="CM501" s="308"/>
      <c r="CN501" s="308"/>
      <c r="CO501" s="308"/>
      <c r="CP501" s="308"/>
      <c r="CQ501" s="308"/>
      <c r="CR501" s="308"/>
      <c r="CS501" s="308"/>
      <c r="CT501" s="308"/>
      <c r="CU501" s="308"/>
      <c r="CV501" s="308"/>
      <c r="CW501" s="308"/>
      <c r="CX501" s="308"/>
      <c r="CY501" s="308"/>
      <c r="CZ501" s="308"/>
      <c r="DA501" s="308"/>
      <c r="DB501" s="308"/>
      <c r="DC501" s="308"/>
      <c r="DD501" s="308"/>
      <c r="DE501" s="308"/>
      <c r="DF501" s="308"/>
      <c r="DG501" s="308"/>
      <c r="DH501" s="308"/>
      <c r="DI501" s="308"/>
      <c r="DJ501" s="308"/>
      <c r="DK501" s="308"/>
      <c r="DL501" s="308"/>
      <c r="DM501" s="308"/>
      <c r="DN501" s="308"/>
      <c r="DO501" s="308"/>
      <c r="DP501" s="308"/>
      <c r="DQ501" s="308"/>
      <c r="DR501" s="308"/>
      <c r="DS501" s="308"/>
      <c r="DT501" s="308"/>
      <c r="DU501" s="308"/>
      <c r="DV501" s="308"/>
      <c r="DW501" s="308"/>
      <c r="DX501" s="308"/>
      <c r="DY501" s="308"/>
      <c r="DZ501" s="308"/>
      <c r="EA501" s="308"/>
      <c r="EB501" s="308"/>
      <c r="EC501" s="308"/>
      <c r="ED501" s="308"/>
      <c r="EE501" s="308"/>
      <c r="EF501" s="308"/>
      <c r="EG501" s="308"/>
      <c r="EH501" s="308"/>
      <c r="EI501" s="308"/>
      <c r="EJ501" s="308"/>
      <c r="EK501" s="308"/>
      <c r="EL501" s="308"/>
      <c r="EM501" s="308"/>
      <c r="EN501" s="308"/>
      <c r="EO501" s="308"/>
      <c r="EP501" s="308"/>
      <c r="EQ501" s="308"/>
      <c r="ER501" s="308"/>
      <c r="ES501" s="308"/>
      <c r="ET501" s="308"/>
      <c r="EU501" s="308"/>
      <c r="EV501" s="308"/>
      <c r="EW501" s="308"/>
      <c r="EX501" s="308"/>
      <c r="EY501" s="308"/>
      <c r="EZ501" s="308"/>
      <c r="FA501" s="308"/>
      <c r="FB501" s="308"/>
      <c r="FC501" s="308"/>
      <c r="FD501" s="308"/>
      <c r="FE501" s="308"/>
      <c r="FF501" s="308"/>
      <c r="FG501" s="308"/>
      <c r="FH501" s="308"/>
      <c r="FI501" s="308"/>
      <c r="FJ501" s="308"/>
      <c r="FK501" s="308"/>
      <c r="FL501" s="308"/>
      <c r="FM501" s="308"/>
      <c r="FN501" s="308"/>
      <c r="FO501" s="308"/>
      <c r="FP501" s="308"/>
      <c r="FQ501" s="308"/>
      <c r="FR501" s="308"/>
      <c r="FS501" s="308"/>
      <c r="FT501" s="308"/>
      <c r="FU501" s="308"/>
      <c r="FV501" s="308"/>
      <c r="FW501" s="308"/>
      <c r="FX501" s="308"/>
      <c r="FY501" s="308"/>
      <c r="FZ501" s="308"/>
      <c r="GA501" s="308"/>
      <c r="GB501" s="308"/>
      <c r="GC501" s="308"/>
      <c r="GD501" s="308"/>
      <c r="GE501" s="308"/>
      <c r="GF501" s="308"/>
      <c r="GG501" s="308"/>
      <c r="GH501" s="308"/>
      <c r="GI501" s="308"/>
      <c r="GJ501" s="308"/>
      <c r="GK501" s="308"/>
      <c r="GL501" s="308"/>
      <c r="GM501" s="308"/>
      <c r="GN501" s="308"/>
      <c r="GO501" s="308"/>
      <c r="GP501" s="308"/>
      <c r="GQ501" s="308"/>
      <c r="GR501" s="308"/>
      <c r="GS501" s="308"/>
      <c r="GT501" s="308"/>
      <c r="GU501" s="308"/>
      <c r="GV501" s="308"/>
      <c r="GW501" s="308"/>
      <c r="GX501" s="308"/>
      <c r="GY501" s="308"/>
      <c r="GZ501" s="308"/>
      <c r="HA501" s="308"/>
      <c r="HB501" s="308"/>
      <c r="HC501" s="308"/>
      <c r="HD501" s="308"/>
      <c r="HE501" s="308"/>
      <c r="HF501" s="308"/>
      <c r="HG501" s="308"/>
      <c r="HH501" s="308"/>
      <c r="HI501" s="308"/>
      <c r="HJ501" s="308"/>
      <c r="HK501" s="308"/>
      <c r="HL501" s="308"/>
      <c r="HM501" s="308"/>
      <c r="HN501" s="308"/>
      <c r="HO501" s="308"/>
      <c r="HP501" s="308"/>
      <c r="HQ501" s="308"/>
      <c r="HR501" s="308"/>
      <c r="HS501" s="308"/>
      <c r="HT501" s="308"/>
      <c r="HU501" s="308"/>
      <c r="HV501" s="308"/>
      <c r="HW501" s="308"/>
      <c r="HX501" s="308"/>
      <c r="HY501" s="308"/>
      <c r="HZ501" s="308"/>
      <c r="IA501" s="308"/>
      <c r="IB501" s="308"/>
      <c r="IC501" s="308"/>
      <c r="ID501" s="308"/>
      <c r="IE501" s="308"/>
      <c r="IF501" s="308"/>
      <c r="IG501" s="308"/>
      <c r="IH501" s="308"/>
    </row>
    <row r="502" spans="1:242" s="249" customFormat="1" ht="15" customHeight="1" x14ac:dyDescent="0.3">
      <c r="A502" s="174">
        <v>2.0699999999999998</v>
      </c>
      <c r="B502" s="231"/>
      <c r="C502" s="232" t="e">
        <f>VLOOKUP(BD.PD9[[#This Row],[Pos]],[19]!PPto[#Data],3,FALSE)</f>
        <v>#REF!</v>
      </c>
      <c r="D502" s="174" t="s">
        <v>23</v>
      </c>
      <c r="E502" s="305" t="str">
        <f>IF(BD.PD9[[#This Row],[.]]="*",VLOOKUP(BD.PD9[[#This Row],[Pos]],[19]Presupuesto!A:H,7,FALSE),"")</f>
        <v/>
      </c>
      <c r="F502" s="501" t="s">
        <v>265</v>
      </c>
      <c r="G502" s="558"/>
      <c r="H502" s="174"/>
      <c r="I502" s="497" t="s">
        <v>1326</v>
      </c>
      <c r="J502" s="382">
        <v>1</v>
      </c>
      <c r="K502" s="174" t="s">
        <v>260</v>
      </c>
      <c r="L502" s="383">
        <f>IF(BD.PD9[[#This Row],[Mon]]="DOP",1,HLOOKUP(BD.PD9[[#This Row],[Mon]],Data!$K$1:$L$2,2,FALSE))</f>
        <v>1</v>
      </c>
      <c r="M502" s="384">
        <v>5850.9</v>
      </c>
      <c r="N502" s="243">
        <f>BD.PD9[[#This Row],[Cant.]]*BD.PD9[[#This Row],[ Tasa ]]*BD.PD9[[#This Row],[ Precio Und.]]</f>
        <v>5850.9</v>
      </c>
      <c r="O502" s="386">
        <v>0.01</v>
      </c>
      <c r="P502" s="243">
        <f>IF(BD.PD9[[#This Row],[Liquid. '[%']]]&lt;&gt;0,(BD.PD9[[#This Row],[Valor Neto '[DOP']]]*BD.PD9[[#This Row],[Liquid. '[%']]])+BD.PD9[[#This Row],[Valor Neto '[DOP']]],BD.PD9[[#This Row],[Valor Neto '[DOP']]])</f>
        <v>5909.4089999999997</v>
      </c>
      <c r="Q502" s="243">
        <f>BD.PD9[[#This Row],[Ppto. Orden Interna '[DOP']]]/HLOOKUP("USD",Data!$K$1:$L$2,2,FALSE)</f>
        <v>90.913984615384607</v>
      </c>
      <c r="R502" s="381" t="s">
        <v>1375</v>
      </c>
      <c r="S502" s="387"/>
      <c r="T502" s="387"/>
      <c r="U502" s="387"/>
      <c r="V502" s="387"/>
      <c r="W502" s="174" t="s">
        <v>1293</v>
      </c>
      <c r="X502" s="495">
        <v>10</v>
      </c>
      <c r="Y502" s="388">
        <v>1</v>
      </c>
      <c r="Z502" s="243">
        <f>BD.PD9[[#This Row],[Av.P1 '[%']]]*BD.PD9[[#This Row],[Ppto. Orden Interna '[DOP']]]</f>
        <v>5909.4089999999997</v>
      </c>
      <c r="AB502" s="389"/>
      <c r="AC502" s="243">
        <f>BD.PD9[[#This Row],[Av.P2 '[%']]]*BD.PD9[[#This Row],[Ppto. Orden Interna '[DOP']]]</f>
        <v>0</v>
      </c>
      <c r="AE502" s="389"/>
      <c r="AF502" s="243">
        <f>BD.PD9[[#This Row],[Av.P3 '[%']]]*BD.PD9[[#This Row],[Ppto. Orden Interna '[DOP']]]</f>
        <v>0</v>
      </c>
      <c r="AH502" s="389"/>
      <c r="AI502" s="243">
        <f>BD.PD9[[#This Row],[Av.P4 '[%']]]*BD.PD9[[#This Row],[Ppto. Orden Interna '[DOP']]]</f>
        <v>0</v>
      </c>
      <c r="AK502" s="389"/>
      <c r="AL502" s="243">
        <f>BD.PD9[[#This Row],[Av.P5 '[%']]]*BD.PD9[[#This Row],[Ppto. Orden Interna '[DOP']]]</f>
        <v>0</v>
      </c>
      <c r="AM502" s="496">
        <f>BD.PD9[[#This Row],[Pago 5]]+BD.PD9[[#This Row],[Pago 4]]+BD.PD9[[#This Row],[Pago 3]]+BD.PD9[[#This Row],[Pago 2]]+BD.PD9[[#This Row],[Pago 1]]</f>
        <v>5909.4089999999997</v>
      </c>
      <c r="AN502" s="308" t="s">
        <v>244</v>
      </c>
      <c r="AO502" s="308" t="s">
        <v>245</v>
      </c>
      <c r="AP502" s="308" t="s">
        <v>246</v>
      </c>
      <c r="AQ502" s="308" t="s">
        <v>247</v>
      </c>
      <c r="AR502" s="308">
        <v>594</v>
      </c>
      <c r="AS502" s="308" t="s">
        <v>248</v>
      </c>
      <c r="AT502" s="249" t="s">
        <v>1575</v>
      </c>
      <c r="AU502" s="308"/>
      <c r="AV502" s="308"/>
      <c r="AW502" s="308"/>
      <c r="AX502" s="308"/>
      <c r="AY502" s="308"/>
      <c r="AZ502" s="308"/>
      <c r="BA502" s="308"/>
      <c r="BB502" s="308"/>
      <c r="BC502" s="308"/>
      <c r="BD502" s="308"/>
      <c r="BE502" s="308"/>
      <c r="BF502" s="308"/>
      <c r="BG502" s="308"/>
      <c r="BH502" s="308"/>
      <c r="BI502" s="308"/>
      <c r="BJ502" s="308"/>
      <c r="BK502" s="308"/>
      <c r="BL502" s="308"/>
      <c r="BM502" s="308"/>
      <c r="BN502" s="308"/>
      <c r="BO502" s="308"/>
      <c r="BP502" s="308"/>
      <c r="BQ502" s="308"/>
      <c r="BR502" s="308"/>
      <c r="BS502" s="308"/>
      <c r="BT502" s="308"/>
      <c r="BU502" s="308"/>
      <c r="BV502" s="308"/>
      <c r="BW502" s="308"/>
      <c r="BX502" s="308"/>
      <c r="BY502" s="308"/>
      <c r="BZ502" s="308"/>
      <c r="CA502" s="308"/>
      <c r="CB502" s="308"/>
      <c r="CC502" s="308"/>
      <c r="CD502" s="308"/>
      <c r="CE502" s="308"/>
      <c r="CF502" s="308"/>
      <c r="CG502" s="308"/>
      <c r="CH502" s="308"/>
      <c r="CI502" s="308"/>
      <c r="CJ502" s="308"/>
      <c r="CK502" s="308"/>
      <c r="CL502" s="308"/>
      <c r="CM502" s="308"/>
      <c r="CN502" s="308"/>
      <c r="CO502" s="308"/>
      <c r="CP502" s="308"/>
      <c r="CQ502" s="308"/>
      <c r="CR502" s="308"/>
      <c r="CS502" s="308"/>
      <c r="CT502" s="308"/>
      <c r="CU502" s="308"/>
      <c r="CV502" s="308"/>
      <c r="CW502" s="308"/>
      <c r="CX502" s="308"/>
      <c r="CY502" s="308"/>
      <c r="CZ502" s="308"/>
      <c r="DA502" s="308"/>
      <c r="DB502" s="308"/>
      <c r="DC502" s="308"/>
      <c r="DD502" s="308"/>
      <c r="DE502" s="308"/>
      <c r="DF502" s="308"/>
      <c r="DG502" s="308"/>
      <c r="DH502" s="308"/>
      <c r="DI502" s="308"/>
      <c r="DJ502" s="308"/>
      <c r="DK502" s="308"/>
      <c r="DL502" s="308"/>
      <c r="DM502" s="308"/>
      <c r="DN502" s="308"/>
      <c r="DO502" s="308"/>
      <c r="DP502" s="308"/>
      <c r="DQ502" s="308"/>
      <c r="DR502" s="308"/>
      <c r="DS502" s="308"/>
      <c r="DT502" s="308"/>
      <c r="DU502" s="308"/>
      <c r="DV502" s="308"/>
      <c r="DW502" s="308"/>
      <c r="DX502" s="308"/>
      <c r="DY502" s="308"/>
      <c r="DZ502" s="308"/>
      <c r="EA502" s="308"/>
      <c r="EB502" s="308"/>
      <c r="EC502" s="308"/>
      <c r="ED502" s="308"/>
      <c r="EE502" s="308"/>
      <c r="EF502" s="308"/>
      <c r="EG502" s="308"/>
      <c r="EH502" s="308"/>
      <c r="EI502" s="308"/>
      <c r="EJ502" s="308"/>
      <c r="EK502" s="308"/>
      <c r="EL502" s="308"/>
      <c r="EM502" s="308"/>
      <c r="EN502" s="308"/>
      <c r="EO502" s="308"/>
      <c r="EP502" s="308"/>
      <c r="EQ502" s="308"/>
      <c r="ER502" s="308"/>
      <c r="ES502" s="308"/>
      <c r="ET502" s="308"/>
      <c r="EU502" s="308"/>
      <c r="EV502" s="308"/>
      <c r="EW502" s="308"/>
      <c r="EX502" s="308"/>
      <c r="EY502" s="308"/>
      <c r="EZ502" s="308"/>
      <c r="FA502" s="308"/>
      <c r="FB502" s="308"/>
      <c r="FC502" s="308"/>
      <c r="FD502" s="308"/>
      <c r="FE502" s="308"/>
      <c r="FF502" s="308"/>
      <c r="FG502" s="308"/>
      <c r="FH502" s="308"/>
      <c r="FI502" s="308"/>
      <c r="FJ502" s="308"/>
      <c r="FK502" s="308"/>
      <c r="FL502" s="308"/>
      <c r="FM502" s="308"/>
      <c r="FN502" s="308"/>
      <c r="FO502" s="308"/>
      <c r="FP502" s="308"/>
      <c r="FQ502" s="308"/>
      <c r="FR502" s="308"/>
      <c r="FS502" s="308"/>
      <c r="FT502" s="308"/>
      <c r="FU502" s="308"/>
      <c r="FV502" s="308"/>
      <c r="FW502" s="308"/>
      <c r="FX502" s="308"/>
      <c r="FY502" s="308"/>
      <c r="FZ502" s="308"/>
      <c r="GA502" s="308"/>
      <c r="GB502" s="308"/>
      <c r="GC502" s="308"/>
      <c r="GD502" s="308"/>
      <c r="GE502" s="308"/>
      <c r="GF502" s="308"/>
      <c r="GG502" s="308"/>
      <c r="GH502" s="308"/>
      <c r="GI502" s="308"/>
      <c r="GJ502" s="308"/>
      <c r="GK502" s="308"/>
      <c r="GL502" s="308"/>
      <c r="GM502" s="308"/>
      <c r="GN502" s="308"/>
      <c r="GO502" s="308"/>
      <c r="GP502" s="308"/>
      <c r="GQ502" s="308"/>
      <c r="GR502" s="308"/>
      <c r="GS502" s="308"/>
      <c r="GT502" s="308"/>
      <c r="GU502" s="308"/>
      <c r="GV502" s="308"/>
      <c r="GW502" s="308"/>
      <c r="GX502" s="308"/>
      <c r="GY502" s="308"/>
      <c r="GZ502" s="308"/>
      <c r="HA502" s="308"/>
      <c r="HB502" s="308"/>
      <c r="HC502" s="308"/>
      <c r="HD502" s="308"/>
      <c r="HE502" s="308"/>
      <c r="HF502" s="308"/>
      <c r="HG502" s="308"/>
      <c r="HH502" s="308"/>
      <c r="HI502" s="308"/>
      <c r="HJ502" s="308"/>
      <c r="HK502" s="308"/>
      <c r="HL502" s="308"/>
      <c r="HM502" s="308"/>
      <c r="HN502" s="308"/>
      <c r="HO502" s="308"/>
      <c r="HP502" s="308"/>
      <c r="HQ502" s="308"/>
      <c r="HR502" s="308"/>
      <c r="HS502" s="308"/>
      <c r="HT502" s="308"/>
      <c r="HU502" s="308"/>
      <c r="HV502" s="308"/>
      <c r="HW502" s="308"/>
      <c r="HX502" s="308"/>
      <c r="HY502" s="308"/>
      <c r="HZ502" s="308"/>
      <c r="IA502" s="308"/>
      <c r="IB502" s="308"/>
      <c r="IC502" s="308"/>
      <c r="ID502" s="308"/>
      <c r="IE502" s="308"/>
      <c r="IF502" s="308"/>
      <c r="IG502" s="308"/>
      <c r="IH502" s="308"/>
    </row>
    <row r="503" spans="1:242" s="249" customFormat="1" ht="15" customHeight="1" x14ac:dyDescent="0.3">
      <c r="A503" s="174">
        <v>2.0699999999999998</v>
      </c>
      <c r="B503" s="231"/>
      <c r="C503" s="232" t="e">
        <f>VLOOKUP(BD.PD9[[#This Row],[Pos]],[19]!PPto[#Data],3,FALSE)</f>
        <v>#REF!</v>
      </c>
      <c r="D503" s="174" t="s">
        <v>23</v>
      </c>
      <c r="E503" s="305" t="str">
        <f>IF(BD.PD9[[#This Row],[.]]="*",VLOOKUP(BD.PD9[[#This Row],[Pos]],[19]Presupuesto!A:H,7,FALSE),"")</f>
        <v/>
      </c>
      <c r="F503" s="501" t="s">
        <v>266</v>
      </c>
      <c r="G503" s="558"/>
      <c r="H503" s="174"/>
      <c r="I503" s="497" t="s">
        <v>1326</v>
      </c>
      <c r="J503" s="382">
        <v>7</v>
      </c>
      <c r="K503" s="174" t="s">
        <v>260</v>
      </c>
      <c r="L503" s="383">
        <f>IF(BD.PD9[[#This Row],[Mon]]="DOP",1,HLOOKUP(BD.PD9[[#This Row],[Mon]],Data!$K$1:$L$2,2,FALSE))</f>
        <v>1</v>
      </c>
      <c r="M503" s="384">
        <v>10165.199999999999</v>
      </c>
      <c r="N503" s="243">
        <f>BD.PD9[[#This Row],[Cant.]]*BD.PD9[[#This Row],[ Tasa ]]*BD.PD9[[#This Row],[ Precio Und.]]</f>
        <v>71156.399999999994</v>
      </c>
      <c r="O503" s="386">
        <v>0.01</v>
      </c>
      <c r="P503" s="243">
        <f>IF(BD.PD9[[#This Row],[Liquid. '[%']]]&lt;&gt;0,(BD.PD9[[#This Row],[Valor Neto '[DOP']]]*BD.PD9[[#This Row],[Liquid. '[%']]])+BD.PD9[[#This Row],[Valor Neto '[DOP']]],BD.PD9[[#This Row],[Valor Neto '[DOP']]])</f>
        <v>71867.963999999993</v>
      </c>
      <c r="Q503" s="243">
        <f>BD.PD9[[#This Row],[Ppto. Orden Interna '[DOP']]]/HLOOKUP("USD",Data!$K$1:$L$2,2,FALSE)</f>
        <v>1105.6609846153845</v>
      </c>
      <c r="R503" s="381" t="s">
        <v>1375</v>
      </c>
      <c r="S503" s="387"/>
      <c r="T503" s="387"/>
      <c r="U503" s="387"/>
      <c r="V503" s="387"/>
      <c r="W503" s="174" t="s">
        <v>1293</v>
      </c>
      <c r="X503" s="495">
        <v>10</v>
      </c>
      <c r="Y503" s="388">
        <v>1</v>
      </c>
      <c r="Z503" s="243">
        <f>BD.PD9[[#This Row],[Av.P1 '[%']]]*BD.PD9[[#This Row],[Ppto. Orden Interna '[DOP']]]</f>
        <v>71867.963999999993</v>
      </c>
      <c r="AB503" s="389"/>
      <c r="AC503" s="243">
        <f>BD.PD9[[#This Row],[Av.P2 '[%']]]*BD.PD9[[#This Row],[Ppto. Orden Interna '[DOP']]]</f>
        <v>0</v>
      </c>
      <c r="AE503" s="389"/>
      <c r="AF503" s="243">
        <f>BD.PD9[[#This Row],[Av.P3 '[%']]]*BD.PD9[[#This Row],[Ppto. Orden Interna '[DOP']]]</f>
        <v>0</v>
      </c>
      <c r="AH503" s="389"/>
      <c r="AI503" s="243">
        <f>BD.PD9[[#This Row],[Av.P4 '[%']]]*BD.PD9[[#This Row],[Ppto. Orden Interna '[DOP']]]</f>
        <v>0</v>
      </c>
      <c r="AK503" s="389"/>
      <c r="AL503" s="243">
        <f>BD.PD9[[#This Row],[Av.P5 '[%']]]*BD.PD9[[#This Row],[Ppto. Orden Interna '[DOP']]]</f>
        <v>0</v>
      </c>
      <c r="AM503" s="496">
        <f>BD.PD9[[#This Row],[Pago 5]]+BD.PD9[[#This Row],[Pago 4]]+BD.PD9[[#This Row],[Pago 3]]+BD.PD9[[#This Row],[Pago 2]]+BD.PD9[[#This Row],[Pago 1]]</f>
        <v>71867.963999999993</v>
      </c>
      <c r="AN503" s="308" t="s">
        <v>244</v>
      </c>
      <c r="AO503" s="308" t="s">
        <v>245</v>
      </c>
      <c r="AP503" s="308" t="s">
        <v>246</v>
      </c>
      <c r="AQ503" s="308" t="s">
        <v>247</v>
      </c>
      <c r="AR503" s="308">
        <v>594</v>
      </c>
      <c r="AS503" s="308" t="s">
        <v>248</v>
      </c>
      <c r="AT503" s="249" t="s">
        <v>1575</v>
      </c>
      <c r="AU503" s="308"/>
      <c r="AV503" s="308"/>
      <c r="AW503" s="308"/>
      <c r="AX503" s="308"/>
      <c r="AY503" s="308"/>
      <c r="AZ503" s="308"/>
      <c r="BA503" s="308"/>
      <c r="BB503" s="308"/>
      <c r="BC503" s="308"/>
      <c r="BD503" s="308"/>
      <c r="BE503" s="308"/>
      <c r="BF503" s="308"/>
      <c r="BG503" s="308"/>
      <c r="BH503" s="308"/>
      <c r="BI503" s="308"/>
      <c r="BJ503" s="308"/>
      <c r="BK503" s="308"/>
      <c r="BL503" s="308"/>
      <c r="BM503" s="308"/>
      <c r="BN503" s="308"/>
      <c r="BO503" s="308"/>
      <c r="BP503" s="308"/>
      <c r="BQ503" s="308"/>
      <c r="BR503" s="308"/>
      <c r="BS503" s="308"/>
      <c r="BT503" s="308"/>
      <c r="BU503" s="308"/>
      <c r="BV503" s="308"/>
      <c r="BW503" s="308"/>
      <c r="BX503" s="308"/>
      <c r="BY503" s="308"/>
      <c r="BZ503" s="308"/>
      <c r="CA503" s="308"/>
      <c r="CB503" s="308"/>
      <c r="CC503" s="308"/>
      <c r="CD503" s="308"/>
      <c r="CE503" s="308"/>
      <c r="CF503" s="308"/>
      <c r="CG503" s="308"/>
      <c r="CH503" s="308"/>
      <c r="CI503" s="308"/>
      <c r="CJ503" s="308"/>
      <c r="CK503" s="308"/>
      <c r="CL503" s="308"/>
      <c r="CM503" s="308"/>
      <c r="CN503" s="308"/>
      <c r="CO503" s="308"/>
      <c r="CP503" s="308"/>
      <c r="CQ503" s="308"/>
      <c r="CR503" s="308"/>
      <c r="CS503" s="308"/>
      <c r="CT503" s="308"/>
      <c r="CU503" s="308"/>
      <c r="CV503" s="308"/>
      <c r="CW503" s="308"/>
      <c r="CX503" s="308"/>
      <c r="CY503" s="308"/>
      <c r="CZ503" s="308"/>
      <c r="DA503" s="308"/>
      <c r="DB503" s="308"/>
      <c r="DC503" s="308"/>
      <c r="DD503" s="308"/>
      <c r="DE503" s="308"/>
      <c r="DF503" s="308"/>
      <c r="DG503" s="308"/>
      <c r="DH503" s="308"/>
      <c r="DI503" s="308"/>
      <c r="DJ503" s="308"/>
      <c r="DK503" s="308"/>
      <c r="DL503" s="308"/>
      <c r="DM503" s="308"/>
      <c r="DN503" s="308"/>
      <c r="DO503" s="308"/>
      <c r="DP503" s="308"/>
      <c r="DQ503" s="308"/>
      <c r="DR503" s="308"/>
      <c r="DS503" s="308"/>
      <c r="DT503" s="308"/>
      <c r="DU503" s="308"/>
      <c r="DV503" s="308"/>
      <c r="DW503" s="308"/>
      <c r="DX503" s="308"/>
      <c r="DY503" s="308"/>
      <c r="DZ503" s="308"/>
      <c r="EA503" s="308"/>
      <c r="EB503" s="308"/>
      <c r="EC503" s="308"/>
      <c r="ED503" s="308"/>
      <c r="EE503" s="308"/>
      <c r="EF503" s="308"/>
      <c r="EG503" s="308"/>
      <c r="EH503" s="308"/>
      <c r="EI503" s="308"/>
      <c r="EJ503" s="308"/>
      <c r="EK503" s="308"/>
      <c r="EL503" s="308"/>
      <c r="EM503" s="308"/>
      <c r="EN503" s="308"/>
      <c r="EO503" s="308"/>
      <c r="EP503" s="308"/>
      <c r="EQ503" s="308"/>
      <c r="ER503" s="308"/>
      <c r="ES503" s="308"/>
      <c r="ET503" s="308"/>
      <c r="EU503" s="308"/>
      <c r="EV503" s="308"/>
      <c r="EW503" s="308"/>
      <c r="EX503" s="308"/>
      <c r="EY503" s="308"/>
      <c r="EZ503" s="308"/>
      <c r="FA503" s="308"/>
      <c r="FB503" s="308"/>
      <c r="FC503" s="308"/>
      <c r="FD503" s="308"/>
      <c r="FE503" s="308"/>
      <c r="FF503" s="308"/>
      <c r="FG503" s="308"/>
      <c r="FH503" s="308"/>
      <c r="FI503" s="308"/>
      <c r="FJ503" s="308"/>
      <c r="FK503" s="308"/>
      <c r="FL503" s="308"/>
      <c r="FM503" s="308"/>
      <c r="FN503" s="308"/>
      <c r="FO503" s="308"/>
      <c r="FP503" s="308"/>
      <c r="FQ503" s="308"/>
      <c r="FR503" s="308"/>
      <c r="FS503" s="308"/>
      <c r="FT503" s="308"/>
      <c r="FU503" s="308"/>
      <c r="FV503" s="308"/>
      <c r="FW503" s="308"/>
      <c r="FX503" s="308"/>
      <c r="FY503" s="308"/>
      <c r="FZ503" s="308"/>
      <c r="GA503" s="308"/>
      <c r="GB503" s="308"/>
      <c r="GC503" s="308"/>
      <c r="GD503" s="308"/>
      <c r="GE503" s="308"/>
      <c r="GF503" s="308"/>
      <c r="GG503" s="308"/>
      <c r="GH503" s="308"/>
      <c r="GI503" s="308"/>
      <c r="GJ503" s="308"/>
      <c r="GK503" s="308"/>
      <c r="GL503" s="308"/>
      <c r="GM503" s="308"/>
      <c r="GN503" s="308"/>
      <c r="GO503" s="308"/>
      <c r="GP503" s="308"/>
      <c r="GQ503" s="308"/>
      <c r="GR503" s="308"/>
      <c r="GS503" s="308"/>
      <c r="GT503" s="308"/>
      <c r="GU503" s="308"/>
      <c r="GV503" s="308"/>
      <c r="GW503" s="308"/>
      <c r="GX503" s="308"/>
      <c r="GY503" s="308"/>
      <c r="GZ503" s="308"/>
      <c r="HA503" s="308"/>
      <c r="HB503" s="308"/>
      <c r="HC503" s="308"/>
      <c r="HD503" s="308"/>
      <c r="HE503" s="308"/>
      <c r="HF503" s="308"/>
      <c r="HG503" s="308"/>
      <c r="HH503" s="308"/>
      <c r="HI503" s="308"/>
      <c r="HJ503" s="308"/>
      <c r="HK503" s="308"/>
      <c r="HL503" s="308"/>
      <c r="HM503" s="308"/>
      <c r="HN503" s="308"/>
      <c r="HO503" s="308"/>
      <c r="HP503" s="308"/>
      <c r="HQ503" s="308"/>
      <c r="HR503" s="308"/>
      <c r="HS503" s="308"/>
      <c r="HT503" s="308"/>
      <c r="HU503" s="308"/>
      <c r="HV503" s="308"/>
      <c r="HW503" s="308"/>
      <c r="HX503" s="308"/>
      <c r="HY503" s="308"/>
      <c r="HZ503" s="308"/>
      <c r="IA503" s="308"/>
      <c r="IB503" s="308"/>
      <c r="IC503" s="308"/>
      <c r="ID503" s="308"/>
      <c r="IE503" s="308"/>
      <c r="IF503" s="308"/>
      <c r="IG503" s="308"/>
      <c r="IH503" s="308"/>
    </row>
    <row r="504" spans="1:242" s="249" customFormat="1" ht="15" customHeight="1" x14ac:dyDescent="0.3">
      <c r="A504" s="174">
        <v>2.0699999999999998</v>
      </c>
      <c r="B504" s="231"/>
      <c r="C504" s="232" t="e">
        <f>VLOOKUP(BD.PD9[[#This Row],[Pos]],[19]!PPto[#Data],3,FALSE)</f>
        <v>#REF!</v>
      </c>
      <c r="D504" s="174" t="s">
        <v>23</v>
      </c>
      <c r="E504" s="305" t="str">
        <f>IF(BD.PD9[[#This Row],[.]]="*",VLOOKUP(BD.PD9[[#This Row],[Pos]],[19]Presupuesto!A:H,7,FALSE),"")</f>
        <v/>
      </c>
      <c r="F504" s="501" t="s">
        <v>266</v>
      </c>
      <c r="G504" s="558"/>
      <c r="H504" s="174"/>
      <c r="I504" s="497" t="s">
        <v>1326</v>
      </c>
      <c r="J504" s="382">
        <v>1</v>
      </c>
      <c r="K504" s="174" t="s">
        <v>260</v>
      </c>
      <c r="L504" s="383">
        <f>IF(BD.PD9[[#This Row],[Mon]]="DOP",1,HLOOKUP(BD.PD9[[#This Row],[Mon]],Data!$K$1:$L$2,2,FALSE))</f>
        <v>1</v>
      </c>
      <c r="M504" s="384">
        <v>10401.6</v>
      </c>
      <c r="N504" s="243">
        <f>BD.PD9[[#This Row],[Cant.]]*BD.PD9[[#This Row],[ Tasa ]]*BD.PD9[[#This Row],[ Precio Und.]]</f>
        <v>10401.6</v>
      </c>
      <c r="O504" s="386">
        <v>0.01</v>
      </c>
      <c r="P504" s="243">
        <f>IF(BD.PD9[[#This Row],[Liquid. '[%']]]&lt;&gt;0,(BD.PD9[[#This Row],[Valor Neto '[DOP']]]*BD.PD9[[#This Row],[Liquid. '[%']]])+BD.PD9[[#This Row],[Valor Neto '[DOP']]],BD.PD9[[#This Row],[Valor Neto '[DOP']]])</f>
        <v>10505.616</v>
      </c>
      <c r="Q504" s="243">
        <f>BD.PD9[[#This Row],[Ppto. Orden Interna '[DOP']]]/HLOOKUP("USD",Data!$K$1:$L$2,2,FALSE)</f>
        <v>161.62486153846154</v>
      </c>
      <c r="R504" s="381" t="s">
        <v>1375</v>
      </c>
      <c r="S504" s="387"/>
      <c r="T504" s="387"/>
      <c r="U504" s="387"/>
      <c r="V504" s="387"/>
      <c r="W504" s="174" t="s">
        <v>1293</v>
      </c>
      <c r="X504" s="495">
        <v>10</v>
      </c>
      <c r="Y504" s="388">
        <v>1</v>
      </c>
      <c r="Z504" s="243">
        <f>BD.PD9[[#This Row],[Av.P1 '[%']]]*BD.PD9[[#This Row],[Ppto. Orden Interna '[DOP']]]</f>
        <v>10505.616</v>
      </c>
      <c r="AB504" s="389"/>
      <c r="AC504" s="243">
        <f>BD.PD9[[#This Row],[Av.P2 '[%']]]*BD.PD9[[#This Row],[Ppto. Orden Interna '[DOP']]]</f>
        <v>0</v>
      </c>
      <c r="AE504" s="389"/>
      <c r="AF504" s="243">
        <f>BD.PD9[[#This Row],[Av.P3 '[%']]]*BD.PD9[[#This Row],[Ppto. Orden Interna '[DOP']]]</f>
        <v>0</v>
      </c>
      <c r="AH504" s="389"/>
      <c r="AI504" s="243">
        <f>BD.PD9[[#This Row],[Av.P4 '[%']]]*BD.PD9[[#This Row],[Ppto. Orden Interna '[DOP']]]</f>
        <v>0</v>
      </c>
      <c r="AK504" s="389"/>
      <c r="AL504" s="243">
        <f>BD.PD9[[#This Row],[Av.P5 '[%']]]*BD.PD9[[#This Row],[Ppto. Orden Interna '[DOP']]]</f>
        <v>0</v>
      </c>
      <c r="AM504" s="496">
        <f>BD.PD9[[#This Row],[Pago 5]]+BD.PD9[[#This Row],[Pago 4]]+BD.PD9[[#This Row],[Pago 3]]+BD.PD9[[#This Row],[Pago 2]]+BD.PD9[[#This Row],[Pago 1]]</f>
        <v>10505.616</v>
      </c>
      <c r="AN504" s="308" t="s">
        <v>244</v>
      </c>
      <c r="AO504" s="308" t="s">
        <v>245</v>
      </c>
      <c r="AP504" s="308" t="s">
        <v>246</v>
      </c>
      <c r="AQ504" s="308" t="s">
        <v>247</v>
      </c>
      <c r="AR504" s="308">
        <v>594</v>
      </c>
      <c r="AS504" s="308" t="s">
        <v>248</v>
      </c>
      <c r="AT504" s="249" t="s">
        <v>1575</v>
      </c>
      <c r="AU504" s="308"/>
      <c r="AV504" s="308"/>
      <c r="AW504" s="308"/>
      <c r="AX504" s="308"/>
      <c r="AY504" s="308"/>
      <c r="AZ504" s="308"/>
      <c r="BA504" s="308"/>
      <c r="BB504" s="308"/>
      <c r="BC504" s="308"/>
      <c r="BD504" s="308"/>
      <c r="BE504" s="308"/>
      <c r="BF504" s="308"/>
      <c r="BG504" s="308"/>
      <c r="BH504" s="308"/>
      <c r="BI504" s="308"/>
      <c r="BJ504" s="308"/>
      <c r="BK504" s="308"/>
      <c r="BL504" s="308"/>
      <c r="BM504" s="308"/>
      <c r="BN504" s="308"/>
      <c r="BO504" s="308"/>
      <c r="BP504" s="308"/>
      <c r="BQ504" s="308"/>
      <c r="BR504" s="308"/>
      <c r="BS504" s="308"/>
      <c r="BT504" s="308"/>
      <c r="BU504" s="308"/>
      <c r="BV504" s="308"/>
      <c r="BW504" s="308"/>
      <c r="BX504" s="308"/>
      <c r="BY504" s="308"/>
      <c r="BZ504" s="308"/>
      <c r="CA504" s="308"/>
      <c r="CB504" s="308"/>
      <c r="CC504" s="308"/>
      <c r="CD504" s="308"/>
      <c r="CE504" s="308"/>
      <c r="CF504" s="308"/>
      <c r="CG504" s="308"/>
      <c r="CH504" s="308"/>
      <c r="CI504" s="308"/>
      <c r="CJ504" s="308"/>
      <c r="CK504" s="308"/>
      <c r="CL504" s="308"/>
      <c r="CM504" s="308"/>
      <c r="CN504" s="308"/>
      <c r="CO504" s="308"/>
      <c r="CP504" s="308"/>
      <c r="CQ504" s="308"/>
      <c r="CR504" s="308"/>
      <c r="CS504" s="308"/>
      <c r="CT504" s="308"/>
      <c r="CU504" s="308"/>
      <c r="CV504" s="308"/>
      <c r="CW504" s="308"/>
      <c r="CX504" s="308"/>
      <c r="CY504" s="308"/>
      <c r="CZ504" s="308"/>
      <c r="DA504" s="308"/>
      <c r="DB504" s="308"/>
      <c r="DC504" s="308"/>
      <c r="DD504" s="308"/>
      <c r="DE504" s="308"/>
      <c r="DF504" s="308"/>
      <c r="DG504" s="308"/>
      <c r="DH504" s="308"/>
      <c r="DI504" s="308"/>
      <c r="DJ504" s="308"/>
      <c r="DK504" s="308"/>
      <c r="DL504" s="308"/>
      <c r="DM504" s="308"/>
      <c r="DN504" s="308"/>
      <c r="DO504" s="308"/>
      <c r="DP504" s="308"/>
      <c r="DQ504" s="308"/>
      <c r="DR504" s="308"/>
      <c r="DS504" s="308"/>
      <c r="DT504" s="308"/>
      <c r="DU504" s="308"/>
      <c r="DV504" s="308"/>
      <c r="DW504" s="308"/>
      <c r="DX504" s="308"/>
      <c r="DY504" s="308"/>
      <c r="DZ504" s="308"/>
      <c r="EA504" s="308"/>
      <c r="EB504" s="308"/>
      <c r="EC504" s="308"/>
      <c r="ED504" s="308"/>
      <c r="EE504" s="308"/>
      <c r="EF504" s="308"/>
      <c r="EG504" s="308"/>
      <c r="EH504" s="308"/>
      <c r="EI504" s="308"/>
      <c r="EJ504" s="308"/>
      <c r="EK504" s="308"/>
      <c r="EL504" s="308"/>
      <c r="EM504" s="308"/>
      <c r="EN504" s="308"/>
      <c r="EO504" s="308"/>
      <c r="EP504" s="308"/>
      <c r="EQ504" s="308"/>
      <c r="ER504" s="308"/>
      <c r="ES504" s="308"/>
      <c r="ET504" s="308"/>
      <c r="EU504" s="308"/>
      <c r="EV504" s="308"/>
      <c r="EW504" s="308"/>
      <c r="EX504" s="308"/>
      <c r="EY504" s="308"/>
      <c r="EZ504" s="308"/>
      <c r="FA504" s="308"/>
      <c r="FB504" s="308"/>
      <c r="FC504" s="308"/>
      <c r="FD504" s="308"/>
      <c r="FE504" s="308"/>
      <c r="FF504" s="308"/>
      <c r="FG504" s="308"/>
      <c r="FH504" s="308"/>
      <c r="FI504" s="308"/>
      <c r="FJ504" s="308"/>
      <c r="FK504" s="308"/>
      <c r="FL504" s="308"/>
      <c r="FM504" s="308"/>
      <c r="FN504" s="308"/>
      <c r="FO504" s="308"/>
      <c r="FP504" s="308"/>
      <c r="FQ504" s="308"/>
      <c r="FR504" s="308"/>
      <c r="FS504" s="308"/>
      <c r="FT504" s="308"/>
      <c r="FU504" s="308"/>
      <c r="FV504" s="308"/>
      <c r="FW504" s="308"/>
      <c r="FX504" s="308"/>
      <c r="FY504" s="308"/>
      <c r="FZ504" s="308"/>
      <c r="GA504" s="308"/>
      <c r="GB504" s="308"/>
      <c r="GC504" s="308"/>
      <c r="GD504" s="308"/>
      <c r="GE504" s="308"/>
      <c r="GF504" s="308"/>
      <c r="GG504" s="308"/>
      <c r="GH504" s="308"/>
      <c r="GI504" s="308"/>
      <c r="GJ504" s="308"/>
      <c r="GK504" s="308"/>
      <c r="GL504" s="308"/>
      <c r="GM504" s="308"/>
      <c r="GN504" s="308"/>
      <c r="GO504" s="308"/>
      <c r="GP504" s="308"/>
      <c r="GQ504" s="308"/>
      <c r="GR504" s="308"/>
      <c r="GS504" s="308"/>
      <c r="GT504" s="308"/>
      <c r="GU504" s="308"/>
      <c r="GV504" s="308"/>
      <c r="GW504" s="308"/>
      <c r="GX504" s="308"/>
      <c r="GY504" s="308"/>
      <c r="GZ504" s="308"/>
      <c r="HA504" s="308"/>
      <c r="HB504" s="308"/>
      <c r="HC504" s="308"/>
      <c r="HD504" s="308"/>
      <c r="HE504" s="308"/>
      <c r="HF504" s="308"/>
      <c r="HG504" s="308"/>
      <c r="HH504" s="308"/>
      <c r="HI504" s="308"/>
      <c r="HJ504" s="308"/>
      <c r="HK504" s="308"/>
      <c r="HL504" s="308"/>
      <c r="HM504" s="308"/>
      <c r="HN504" s="308"/>
      <c r="HO504" s="308"/>
      <c r="HP504" s="308"/>
      <c r="HQ504" s="308"/>
      <c r="HR504" s="308"/>
      <c r="HS504" s="308"/>
      <c r="HT504" s="308"/>
      <c r="HU504" s="308"/>
      <c r="HV504" s="308"/>
      <c r="HW504" s="308"/>
      <c r="HX504" s="308"/>
      <c r="HY504" s="308"/>
      <c r="HZ504" s="308"/>
      <c r="IA504" s="308"/>
      <c r="IB504" s="308"/>
      <c r="IC504" s="308"/>
      <c r="ID504" s="308"/>
      <c r="IE504" s="308"/>
      <c r="IF504" s="308"/>
      <c r="IG504" s="308"/>
      <c r="IH504" s="308"/>
    </row>
    <row r="505" spans="1:242" s="249" customFormat="1" ht="15" customHeight="1" x14ac:dyDescent="0.3">
      <c r="A505" s="174">
        <v>2.0699999999999998</v>
      </c>
      <c r="B505" s="231"/>
      <c r="C505" s="232" t="e">
        <f>VLOOKUP(BD.PD9[[#This Row],[Pos]],[19]!PPto[#Data],3,FALSE)</f>
        <v>#REF!</v>
      </c>
      <c r="D505" s="174" t="s">
        <v>23</v>
      </c>
      <c r="E505" s="305" t="str">
        <f>IF(BD.PD9[[#This Row],[.]]="*",VLOOKUP(BD.PD9[[#This Row],[Pos]],[19]Presupuesto!A:H,7,FALSE),"")</f>
        <v/>
      </c>
      <c r="F505" s="501" t="s">
        <v>267</v>
      </c>
      <c r="G505" s="558"/>
      <c r="H505" s="174"/>
      <c r="I505" s="497" t="s">
        <v>1326</v>
      </c>
      <c r="J505" s="382">
        <v>2</v>
      </c>
      <c r="K505" s="174" t="s">
        <v>260</v>
      </c>
      <c r="L505" s="383">
        <f>IF(BD.PD9[[#This Row],[Mon]]="DOP",1,HLOOKUP(BD.PD9[[#This Row],[Mon]],Data!$K$1:$L$2,2,FALSE))</f>
        <v>1</v>
      </c>
      <c r="M505" s="384">
        <v>15070.5</v>
      </c>
      <c r="N505" s="243">
        <f>BD.PD9[[#This Row],[Cant.]]*BD.PD9[[#This Row],[ Tasa ]]*BD.PD9[[#This Row],[ Precio Und.]]</f>
        <v>30141</v>
      </c>
      <c r="O505" s="386">
        <v>0.01</v>
      </c>
      <c r="P505" s="243">
        <f>IF(BD.PD9[[#This Row],[Liquid. '[%']]]&lt;&gt;0,(BD.PD9[[#This Row],[Valor Neto '[DOP']]]*BD.PD9[[#This Row],[Liquid. '[%']]])+BD.PD9[[#This Row],[Valor Neto '[DOP']]],BD.PD9[[#This Row],[Valor Neto '[DOP']]])</f>
        <v>30442.41</v>
      </c>
      <c r="Q505" s="243">
        <f>BD.PD9[[#This Row],[Ppto. Orden Interna '[DOP']]]/HLOOKUP("USD",Data!$K$1:$L$2,2,FALSE)</f>
        <v>468.3447692307692</v>
      </c>
      <c r="R505" s="381" t="s">
        <v>1375</v>
      </c>
      <c r="S505" s="387"/>
      <c r="T505" s="387"/>
      <c r="U505" s="387"/>
      <c r="V505" s="387"/>
      <c r="W505" s="174" t="s">
        <v>1293</v>
      </c>
      <c r="X505" s="495">
        <v>10</v>
      </c>
      <c r="Y505" s="388">
        <v>1</v>
      </c>
      <c r="Z505" s="243">
        <f>BD.PD9[[#This Row],[Av.P1 '[%']]]*BD.PD9[[#This Row],[Ppto. Orden Interna '[DOP']]]</f>
        <v>30442.41</v>
      </c>
      <c r="AB505" s="389"/>
      <c r="AC505" s="243">
        <f>BD.PD9[[#This Row],[Av.P2 '[%']]]*BD.PD9[[#This Row],[Ppto. Orden Interna '[DOP']]]</f>
        <v>0</v>
      </c>
      <c r="AE505" s="389"/>
      <c r="AF505" s="243">
        <f>BD.PD9[[#This Row],[Av.P3 '[%']]]*BD.PD9[[#This Row],[Ppto. Orden Interna '[DOP']]]</f>
        <v>0</v>
      </c>
      <c r="AH505" s="389"/>
      <c r="AI505" s="243">
        <f>BD.PD9[[#This Row],[Av.P4 '[%']]]*BD.PD9[[#This Row],[Ppto. Orden Interna '[DOP']]]</f>
        <v>0</v>
      </c>
      <c r="AK505" s="389"/>
      <c r="AL505" s="243">
        <f>BD.PD9[[#This Row],[Av.P5 '[%']]]*BD.PD9[[#This Row],[Ppto. Orden Interna '[DOP']]]</f>
        <v>0</v>
      </c>
      <c r="AM505" s="496">
        <f>BD.PD9[[#This Row],[Pago 5]]+BD.PD9[[#This Row],[Pago 4]]+BD.PD9[[#This Row],[Pago 3]]+BD.PD9[[#This Row],[Pago 2]]+BD.PD9[[#This Row],[Pago 1]]</f>
        <v>30442.41</v>
      </c>
      <c r="AN505" s="308" t="s">
        <v>244</v>
      </c>
      <c r="AO505" s="308" t="s">
        <v>245</v>
      </c>
      <c r="AP505" s="308" t="s">
        <v>246</v>
      </c>
      <c r="AQ505" s="308" t="s">
        <v>247</v>
      </c>
      <c r="AR505" s="308">
        <v>594</v>
      </c>
      <c r="AS505" s="308" t="s">
        <v>248</v>
      </c>
      <c r="AT505" s="249" t="s">
        <v>1575</v>
      </c>
      <c r="AU505" s="308"/>
      <c r="AV505" s="308"/>
      <c r="AW505" s="308"/>
      <c r="AX505" s="308"/>
      <c r="AY505" s="308"/>
      <c r="AZ505" s="308"/>
      <c r="BA505" s="308"/>
      <c r="BB505" s="308"/>
      <c r="BC505" s="308"/>
      <c r="BD505" s="308"/>
      <c r="BE505" s="308"/>
      <c r="BF505" s="308"/>
      <c r="BG505" s="308"/>
      <c r="BH505" s="308"/>
      <c r="BI505" s="308"/>
      <c r="BJ505" s="308"/>
      <c r="BK505" s="308"/>
      <c r="BL505" s="308"/>
      <c r="BM505" s="308"/>
      <c r="BN505" s="308"/>
      <c r="BO505" s="308"/>
      <c r="BP505" s="308"/>
      <c r="BQ505" s="308"/>
      <c r="BR505" s="308"/>
      <c r="BS505" s="308"/>
      <c r="BT505" s="308"/>
      <c r="BU505" s="308"/>
      <c r="BV505" s="308"/>
      <c r="BW505" s="308"/>
      <c r="BX505" s="308"/>
      <c r="BY505" s="308"/>
      <c r="BZ505" s="308"/>
      <c r="CA505" s="308"/>
      <c r="CB505" s="308"/>
      <c r="CC505" s="308"/>
      <c r="CD505" s="308"/>
      <c r="CE505" s="308"/>
      <c r="CF505" s="308"/>
      <c r="CG505" s="308"/>
      <c r="CH505" s="308"/>
      <c r="CI505" s="308"/>
      <c r="CJ505" s="308"/>
      <c r="CK505" s="308"/>
      <c r="CL505" s="308"/>
      <c r="CM505" s="308"/>
      <c r="CN505" s="308"/>
      <c r="CO505" s="308"/>
      <c r="CP505" s="308"/>
      <c r="CQ505" s="308"/>
      <c r="CR505" s="308"/>
      <c r="CS505" s="308"/>
      <c r="CT505" s="308"/>
      <c r="CU505" s="308"/>
      <c r="CV505" s="308"/>
      <c r="CW505" s="308"/>
      <c r="CX505" s="308"/>
      <c r="CY505" s="308"/>
      <c r="CZ505" s="308"/>
      <c r="DA505" s="308"/>
      <c r="DB505" s="308"/>
      <c r="DC505" s="308"/>
      <c r="DD505" s="308"/>
      <c r="DE505" s="308"/>
      <c r="DF505" s="308"/>
      <c r="DG505" s="308"/>
      <c r="DH505" s="308"/>
      <c r="DI505" s="308"/>
      <c r="DJ505" s="308"/>
      <c r="DK505" s="308"/>
      <c r="DL505" s="308"/>
      <c r="DM505" s="308"/>
      <c r="DN505" s="308"/>
      <c r="DO505" s="308"/>
      <c r="DP505" s="308"/>
      <c r="DQ505" s="308"/>
      <c r="DR505" s="308"/>
      <c r="DS505" s="308"/>
      <c r="DT505" s="308"/>
      <c r="DU505" s="308"/>
      <c r="DV505" s="308"/>
      <c r="DW505" s="308"/>
      <c r="DX505" s="308"/>
      <c r="DY505" s="308"/>
      <c r="DZ505" s="308"/>
      <c r="EA505" s="308"/>
      <c r="EB505" s="308"/>
      <c r="EC505" s="308"/>
      <c r="ED505" s="308"/>
      <c r="EE505" s="308"/>
      <c r="EF505" s="308"/>
      <c r="EG505" s="308"/>
      <c r="EH505" s="308"/>
      <c r="EI505" s="308"/>
      <c r="EJ505" s="308"/>
      <c r="EK505" s="308"/>
      <c r="EL505" s="308"/>
      <c r="EM505" s="308"/>
      <c r="EN505" s="308"/>
      <c r="EO505" s="308"/>
      <c r="EP505" s="308"/>
      <c r="EQ505" s="308"/>
      <c r="ER505" s="308"/>
      <c r="ES505" s="308"/>
      <c r="ET505" s="308"/>
      <c r="EU505" s="308"/>
      <c r="EV505" s="308"/>
      <c r="EW505" s="308"/>
      <c r="EX505" s="308"/>
      <c r="EY505" s="308"/>
      <c r="EZ505" s="308"/>
      <c r="FA505" s="308"/>
      <c r="FB505" s="308"/>
      <c r="FC505" s="308"/>
      <c r="FD505" s="308"/>
      <c r="FE505" s="308"/>
      <c r="FF505" s="308"/>
      <c r="FG505" s="308"/>
      <c r="FH505" s="308"/>
      <c r="FI505" s="308"/>
      <c r="FJ505" s="308"/>
      <c r="FK505" s="308"/>
      <c r="FL505" s="308"/>
      <c r="FM505" s="308"/>
      <c r="FN505" s="308"/>
      <c r="FO505" s="308"/>
      <c r="FP505" s="308"/>
      <c r="FQ505" s="308"/>
      <c r="FR505" s="308"/>
      <c r="FS505" s="308"/>
      <c r="FT505" s="308"/>
      <c r="FU505" s="308"/>
      <c r="FV505" s="308"/>
      <c r="FW505" s="308"/>
      <c r="FX505" s="308"/>
      <c r="FY505" s="308"/>
      <c r="FZ505" s="308"/>
      <c r="GA505" s="308"/>
      <c r="GB505" s="308"/>
      <c r="GC505" s="308"/>
      <c r="GD505" s="308"/>
      <c r="GE505" s="308"/>
      <c r="GF505" s="308"/>
      <c r="GG505" s="308"/>
      <c r="GH505" s="308"/>
      <c r="GI505" s="308"/>
      <c r="GJ505" s="308"/>
      <c r="GK505" s="308"/>
      <c r="GL505" s="308"/>
      <c r="GM505" s="308"/>
      <c r="GN505" s="308"/>
      <c r="GO505" s="308"/>
      <c r="GP505" s="308"/>
      <c r="GQ505" s="308"/>
      <c r="GR505" s="308"/>
      <c r="GS505" s="308"/>
      <c r="GT505" s="308"/>
      <c r="GU505" s="308"/>
      <c r="GV505" s="308"/>
      <c r="GW505" s="308"/>
      <c r="GX505" s="308"/>
      <c r="GY505" s="308"/>
      <c r="GZ505" s="308"/>
      <c r="HA505" s="308"/>
      <c r="HB505" s="308"/>
      <c r="HC505" s="308"/>
      <c r="HD505" s="308"/>
      <c r="HE505" s="308"/>
      <c r="HF505" s="308"/>
      <c r="HG505" s="308"/>
      <c r="HH505" s="308"/>
      <c r="HI505" s="308"/>
      <c r="HJ505" s="308"/>
      <c r="HK505" s="308"/>
      <c r="HL505" s="308"/>
      <c r="HM505" s="308"/>
      <c r="HN505" s="308"/>
      <c r="HO505" s="308"/>
      <c r="HP505" s="308"/>
      <c r="HQ505" s="308"/>
      <c r="HR505" s="308"/>
      <c r="HS505" s="308"/>
      <c r="HT505" s="308"/>
      <c r="HU505" s="308"/>
      <c r="HV505" s="308"/>
      <c r="HW505" s="308"/>
      <c r="HX505" s="308"/>
      <c r="HY505" s="308"/>
      <c r="HZ505" s="308"/>
      <c r="IA505" s="308"/>
      <c r="IB505" s="308"/>
      <c r="IC505" s="308"/>
      <c r="ID505" s="308"/>
      <c r="IE505" s="308"/>
      <c r="IF505" s="308"/>
      <c r="IG505" s="308"/>
      <c r="IH505" s="308"/>
    </row>
    <row r="506" spans="1:242" s="249" customFormat="1" ht="15" customHeight="1" x14ac:dyDescent="0.3">
      <c r="A506" s="174">
        <v>2.0699999999999998</v>
      </c>
      <c r="B506" s="231"/>
      <c r="C506" s="232" t="e">
        <f>VLOOKUP(BD.PD9[[#This Row],[Pos]],[19]!PPto[#Data],3,FALSE)</f>
        <v>#REF!</v>
      </c>
      <c r="D506" s="174" t="s">
        <v>23</v>
      </c>
      <c r="E506" s="305" t="str">
        <f>IF(BD.PD9[[#This Row],[.]]="*",VLOOKUP(BD.PD9[[#This Row],[Pos]],[19]Presupuesto!A:H,7,FALSE),"")</f>
        <v/>
      </c>
      <c r="F506" s="501" t="s">
        <v>268</v>
      </c>
      <c r="G506" s="558"/>
      <c r="H506" s="174"/>
      <c r="I506" s="497" t="s">
        <v>1326</v>
      </c>
      <c r="J506" s="382">
        <v>5</v>
      </c>
      <c r="K506" s="174" t="s">
        <v>260</v>
      </c>
      <c r="L506" s="383">
        <f>IF(BD.PD9[[#This Row],[Mon]]="DOP",1,HLOOKUP(BD.PD9[[#This Row],[Mon]],Data!$K$1:$L$2,2,FALSE))</f>
        <v>1</v>
      </c>
      <c r="M506" s="384">
        <v>17375.400000000001</v>
      </c>
      <c r="N506" s="243">
        <f>BD.PD9[[#This Row],[Cant.]]*BD.PD9[[#This Row],[ Tasa ]]*BD.PD9[[#This Row],[ Precio Und.]]</f>
        <v>86877</v>
      </c>
      <c r="O506" s="386">
        <v>0.01</v>
      </c>
      <c r="P506" s="243">
        <f>IF(BD.PD9[[#This Row],[Liquid. '[%']]]&lt;&gt;0,(BD.PD9[[#This Row],[Valor Neto '[DOP']]]*BD.PD9[[#This Row],[Liquid. '[%']]])+BD.PD9[[#This Row],[Valor Neto '[DOP']]],BD.PD9[[#This Row],[Valor Neto '[DOP']]])</f>
        <v>87745.77</v>
      </c>
      <c r="Q506" s="243">
        <f>BD.PD9[[#This Row],[Ppto. Orden Interna '[DOP']]]/HLOOKUP("USD",Data!$K$1:$L$2,2,FALSE)</f>
        <v>1349.934923076923</v>
      </c>
      <c r="R506" s="381" t="s">
        <v>1375</v>
      </c>
      <c r="S506" s="387"/>
      <c r="T506" s="387"/>
      <c r="U506" s="387"/>
      <c r="V506" s="387"/>
      <c r="W506" s="174" t="s">
        <v>1293</v>
      </c>
      <c r="X506" s="495">
        <v>10</v>
      </c>
      <c r="Y506" s="388">
        <v>1</v>
      </c>
      <c r="Z506" s="243">
        <f>BD.PD9[[#This Row],[Av.P1 '[%']]]*BD.PD9[[#This Row],[Ppto. Orden Interna '[DOP']]]</f>
        <v>87745.77</v>
      </c>
      <c r="AB506" s="389"/>
      <c r="AC506" s="243">
        <f>BD.PD9[[#This Row],[Av.P2 '[%']]]*BD.PD9[[#This Row],[Ppto. Orden Interna '[DOP']]]</f>
        <v>0</v>
      </c>
      <c r="AE506" s="389"/>
      <c r="AF506" s="243">
        <f>BD.PD9[[#This Row],[Av.P3 '[%']]]*BD.PD9[[#This Row],[Ppto. Orden Interna '[DOP']]]</f>
        <v>0</v>
      </c>
      <c r="AH506" s="389"/>
      <c r="AI506" s="243">
        <f>BD.PD9[[#This Row],[Av.P4 '[%']]]*BD.PD9[[#This Row],[Ppto. Orden Interna '[DOP']]]</f>
        <v>0</v>
      </c>
      <c r="AK506" s="389"/>
      <c r="AL506" s="243">
        <f>BD.PD9[[#This Row],[Av.P5 '[%']]]*BD.PD9[[#This Row],[Ppto. Orden Interna '[DOP']]]</f>
        <v>0</v>
      </c>
      <c r="AM506" s="496">
        <f>BD.PD9[[#This Row],[Pago 5]]+BD.PD9[[#This Row],[Pago 4]]+BD.PD9[[#This Row],[Pago 3]]+BD.PD9[[#This Row],[Pago 2]]+BD.PD9[[#This Row],[Pago 1]]</f>
        <v>87745.77</v>
      </c>
      <c r="AN506" s="308" t="s">
        <v>244</v>
      </c>
      <c r="AO506" s="308" t="s">
        <v>245</v>
      </c>
      <c r="AP506" s="308" t="s">
        <v>246</v>
      </c>
      <c r="AQ506" s="308" t="s">
        <v>247</v>
      </c>
      <c r="AR506" s="308">
        <v>594</v>
      </c>
      <c r="AS506" s="308" t="s">
        <v>248</v>
      </c>
      <c r="AT506" s="249" t="s">
        <v>1575</v>
      </c>
      <c r="AU506" s="308"/>
      <c r="AV506" s="308"/>
      <c r="AW506" s="308"/>
      <c r="AX506" s="308"/>
      <c r="AY506" s="308"/>
      <c r="AZ506" s="308"/>
      <c r="BA506" s="308"/>
      <c r="BB506" s="308"/>
      <c r="BC506" s="308"/>
      <c r="BD506" s="308"/>
      <c r="BE506" s="308"/>
      <c r="BF506" s="308"/>
      <c r="BG506" s="308"/>
      <c r="BH506" s="308"/>
      <c r="BI506" s="308"/>
      <c r="BJ506" s="308"/>
      <c r="BK506" s="308"/>
      <c r="BL506" s="308"/>
      <c r="BM506" s="308"/>
      <c r="BN506" s="308"/>
      <c r="BO506" s="308"/>
      <c r="BP506" s="308"/>
      <c r="BQ506" s="308"/>
      <c r="BR506" s="308"/>
      <c r="BS506" s="308"/>
      <c r="BT506" s="308"/>
      <c r="BU506" s="308"/>
      <c r="BV506" s="308"/>
      <c r="BW506" s="308"/>
      <c r="BX506" s="308"/>
      <c r="BY506" s="308"/>
      <c r="BZ506" s="308"/>
      <c r="CA506" s="308"/>
      <c r="CB506" s="308"/>
      <c r="CC506" s="308"/>
      <c r="CD506" s="308"/>
      <c r="CE506" s="308"/>
      <c r="CF506" s="308"/>
      <c r="CG506" s="308"/>
      <c r="CH506" s="308"/>
      <c r="CI506" s="308"/>
      <c r="CJ506" s="308"/>
      <c r="CK506" s="308"/>
      <c r="CL506" s="308"/>
      <c r="CM506" s="308"/>
      <c r="CN506" s="308"/>
      <c r="CO506" s="308"/>
      <c r="CP506" s="308"/>
      <c r="CQ506" s="308"/>
      <c r="CR506" s="308"/>
      <c r="CS506" s="308"/>
      <c r="CT506" s="308"/>
      <c r="CU506" s="308"/>
      <c r="CV506" s="308"/>
      <c r="CW506" s="308"/>
      <c r="CX506" s="308"/>
      <c r="CY506" s="308"/>
      <c r="CZ506" s="308"/>
      <c r="DA506" s="308"/>
      <c r="DB506" s="308"/>
      <c r="DC506" s="308"/>
      <c r="DD506" s="308"/>
      <c r="DE506" s="308"/>
      <c r="DF506" s="308"/>
      <c r="DG506" s="308"/>
      <c r="DH506" s="308"/>
      <c r="DI506" s="308"/>
      <c r="DJ506" s="308"/>
      <c r="DK506" s="308"/>
      <c r="DL506" s="308"/>
      <c r="DM506" s="308"/>
      <c r="DN506" s="308"/>
      <c r="DO506" s="308"/>
      <c r="DP506" s="308"/>
      <c r="DQ506" s="308"/>
      <c r="DR506" s="308"/>
      <c r="DS506" s="308"/>
      <c r="DT506" s="308"/>
      <c r="DU506" s="308"/>
      <c r="DV506" s="308"/>
      <c r="DW506" s="308"/>
      <c r="DX506" s="308"/>
      <c r="DY506" s="308"/>
      <c r="DZ506" s="308"/>
      <c r="EA506" s="308"/>
      <c r="EB506" s="308"/>
      <c r="EC506" s="308"/>
      <c r="ED506" s="308"/>
      <c r="EE506" s="308"/>
      <c r="EF506" s="308"/>
      <c r="EG506" s="308"/>
      <c r="EH506" s="308"/>
      <c r="EI506" s="308"/>
      <c r="EJ506" s="308"/>
      <c r="EK506" s="308"/>
      <c r="EL506" s="308"/>
      <c r="EM506" s="308"/>
      <c r="EN506" s="308"/>
      <c r="EO506" s="308"/>
      <c r="EP506" s="308"/>
      <c r="EQ506" s="308"/>
      <c r="ER506" s="308"/>
      <c r="ES506" s="308"/>
      <c r="ET506" s="308"/>
      <c r="EU506" s="308"/>
      <c r="EV506" s="308"/>
      <c r="EW506" s="308"/>
      <c r="EX506" s="308"/>
      <c r="EY506" s="308"/>
      <c r="EZ506" s="308"/>
      <c r="FA506" s="308"/>
      <c r="FB506" s="308"/>
      <c r="FC506" s="308"/>
      <c r="FD506" s="308"/>
      <c r="FE506" s="308"/>
      <c r="FF506" s="308"/>
      <c r="FG506" s="308"/>
      <c r="FH506" s="308"/>
      <c r="FI506" s="308"/>
      <c r="FJ506" s="308"/>
      <c r="FK506" s="308"/>
      <c r="FL506" s="308"/>
      <c r="FM506" s="308"/>
      <c r="FN506" s="308"/>
      <c r="FO506" s="308"/>
      <c r="FP506" s="308"/>
      <c r="FQ506" s="308"/>
      <c r="FR506" s="308"/>
      <c r="FS506" s="308"/>
      <c r="FT506" s="308"/>
      <c r="FU506" s="308"/>
      <c r="FV506" s="308"/>
      <c r="FW506" s="308"/>
      <c r="FX506" s="308"/>
      <c r="FY506" s="308"/>
      <c r="FZ506" s="308"/>
      <c r="GA506" s="308"/>
      <c r="GB506" s="308"/>
      <c r="GC506" s="308"/>
      <c r="GD506" s="308"/>
      <c r="GE506" s="308"/>
      <c r="GF506" s="308"/>
      <c r="GG506" s="308"/>
      <c r="GH506" s="308"/>
      <c r="GI506" s="308"/>
      <c r="GJ506" s="308"/>
      <c r="GK506" s="308"/>
      <c r="GL506" s="308"/>
      <c r="GM506" s="308"/>
      <c r="GN506" s="308"/>
      <c r="GO506" s="308"/>
      <c r="GP506" s="308"/>
      <c r="GQ506" s="308"/>
      <c r="GR506" s="308"/>
      <c r="GS506" s="308"/>
      <c r="GT506" s="308"/>
      <c r="GU506" s="308"/>
      <c r="GV506" s="308"/>
      <c r="GW506" s="308"/>
      <c r="GX506" s="308"/>
      <c r="GY506" s="308"/>
      <c r="GZ506" s="308"/>
      <c r="HA506" s="308"/>
      <c r="HB506" s="308"/>
      <c r="HC506" s="308"/>
      <c r="HD506" s="308"/>
      <c r="HE506" s="308"/>
      <c r="HF506" s="308"/>
      <c r="HG506" s="308"/>
      <c r="HH506" s="308"/>
      <c r="HI506" s="308"/>
      <c r="HJ506" s="308"/>
      <c r="HK506" s="308"/>
      <c r="HL506" s="308"/>
      <c r="HM506" s="308"/>
      <c r="HN506" s="308"/>
      <c r="HO506" s="308"/>
      <c r="HP506" s="308"/>
      <c r="HQ506" s="308"/>
      <c r="HR506" s="308"/>
      <c r="HS506" s="308"/>
      <c r="HT506" s="308"/>
      <c r="HU506" s="308"/>
      <c r="HV506" s="308"/>
      <c r="HW506" s="308"/>
      <c r="HX506" s="308"/>
      <c r="HY506" s="308"/>
      <c r="HZ506" s="308"/>
      <c r="IA506" s="308"/>
      <c r="IB506" s="308"/>
      <c r="IC506" s="308"/>
      <c r="ID506" s="308"/>
      <c r="IE506" s="308"/>
      <c r="IF506" s="308"/>
      <c r="IG506" s="308"/>
      <c r="IH506" s="308"/>
    </row>
    <row r="507" spans="1:242" s="249" customFormat="1" ht="15" customHeight="1" x14ac:dyDescent="0.3">
      <c r="A507" s="174">
        <v>2.0699999999999998</v>
      </c>
      <c r="B507" s="231"/>
      <c r="C507" s="232" t="e">
        <f>VLOOKUP(BD.PD9[[#This Row],[Pos]],[19]!PPto[#Data],3,FALSE)</f>
        <v>#REF!</v>
      </c>
      <c r="D507" s="174" t="s">
        <v>23</v>
      </c>
      <c r="E507" s="305" t="str">
        <f>IF(BD.PD9[[#This Row],[.]]="*",VLOOKUP(BD.PD9[[#This Row],[Pos]],[19]Presupuesto!A:H,7,FALSE),"")</f>
        <v/>
      </c>
      <c r="F507" s="501" t="s">
        <v>268</v>
      </c>
      <c r="G507" s="558"/>
      <c r="H507" s="174"/>
      <c r="I507" s="497" t="s">
        <v>1326</v>
      </c>
      <c r="J507" s="382">
        <v>2</v>
      </c>
      <c r="K507" s="174" t="s">
        <v>260</v>
      </c>
      <c r="L507" s="383">
        <f>IF(BD.PD9[[#This Row],[Mon]]="DOP",1,HLOOKUP(BD.PD9[[#This Row],[Mon]],Data!$K$1:$L$2,2,FALSE))</f>
        <v>1</v>
      </c>
      <c r="M507" s="384">
        <v>17730</v>
      </c>
      <c r="N507" s="243">
        <f>BD.PD9[[#This Row],[Cant.]]*BD.PD9[[#This Row],[ Tasa ]]*BD.PD9[[#This Row],[ Precio Und.]]</f>
        <v>35460</v>
      </c>
      <c r="O507" s="386">
        <v>0.01</v>
      </c>
      <c r="P507" s="243">
        <f>IF(BD.PD9[[#This Row],[Liquid. '[%']]]&lt;&gt;0,(BD.PD9[[#This Row],[Valor Neto '[DOP']]]*BD.PD9[[#This Row],[Liquid. '[%']]])+BD.PD9[[#This Row],[Valor Neto '[DOP']]],BD.PD9[[#This Row],[Valor Neto '[DOP']]])</f>
        <v>35814.6</v>
      </c>
      <c r="Q507" s="243">
        <f>BD.PD9[[#This Row],[Ppto. Orden Interna '[DOP']]]/HLOOKUP("USD",Data!$K$1:$L$2,2,FALSE)</f>
        <v>550.99384615384611</v>
      </c>
      <c r="R507" s="381" t="s">
        <v>1375</v>
      </c>
      <c r="S507" s="387"/>
      <c r="T507" s="387"/>
      <c r="U507" s="387"/>
      <c r="V507" s="387"/>
      <c r="W507" s="174" t="s">
        <v>1293</v>
      </c>
      <c r="X507" s="495">
        <v>10</v>
      </c>
      <c r="Y507" s="388">
        <v>1</v>
      </c>
      <c r="Z507" s="243">
        <f>BD.PD9[[#This Row],[Av.P1 '[%']]]*BD.PD9[[#This Row],[Ppto. Orden Interna '[DOP']]]</f>
        <v>35814.6</v>
      </c>
      <c r="AB507" s="389"/>
      <c r="AC507" s="243">
        <f>BD.PD9[[#This Row],[Av.P2 '[%']]]*BD.PD9[[#This Row],[Ppto. Orden Interna '[DOP']]]</f>
        <v>0</v>
      </c>
      <c r="AE507" s="389"/>
      <c r="AF507" s="243">
        <f>BD.PD9[[#This Row],[Av.P3 '[%']]]*BD.PD9[[#This Row],[Ppto. Orden Interna '[DOP']]]</f>
        <v>0</v>
      </c>
      <c r="AH507" s="389"/>
      <c r="AI507" s="243">
        <f>BD.PD9[[#This Row],[Av.P4 '[%']]]*BD.PD9[[#This Row],[Ppto. Orden Interna '[DOP']]]</f>
        <v>0</v>
      </c>
      <c r="AK507" s="389"/>
      <c r="AL507" s="243">
        <f>BD.PD9[[#This Row],[Av.P5 '[%']]]*BD.PD9[[#This Row],[Ppto. Orden Interna '[DOP']]]</f>
        <v>0</v>
      </c>
      <c r="AM507" s="496">
        <f>BD.PD9[[#This Row],[Pago 5]]+BD.PD9[[#This Row],[Pago 4]]+BD.PD9[[#This Row],[Pago 3]]+BD.PD9[[#This Row],[Pago 2]]+BD.PD9[[#This Row],[Pago 1]]</f>
        <v>35814.6</v>
      </c>
      <c r="AN507" s="308" t="s">
        <v>244</v>
      </c>
      <c r="AO507" s="308" t="s">
        <v>245</v>
      </c>
      <c r="AP507" s="308" t="s">
        <v>246</v>
      </c>
      <c r="AQ507" s="308" t="s">
        <v>247</v>
      </c>
      <c r="AR507" s="308">
        <v>594</v>
      </c>
      <c r="AS507" s="308" t="s">
        <v>248</v>
      </c>
      <c r="AT507" s="249" t="s">
        <v>1575</v>
      </c>
      <c r="AU507" s="308"/>
      <c r="AV507" s="308"/>
      <c r="AW507" s="308"/>
      <c r="AX507" s="308"/>
      <c r="AY507" s="308"/>
      <c r="AZ507" s="308"/>
      <c r="BA507" s="308"/>
      <c r="BB507" s="308"/>
      <c r="BC507" s="308"/>
      <c r="BD507" s="308"/>
      <c r="BE507" s="308"/>
      <c r="BF507" s="308"/>
      <c r="BG507" s="308"/>
      <c r="BH507" s="308"/>
      <c r="BI507" s="308"/>
      <c r="BJ507" s="308"/>
      <c r="BK507" s="308"/>
      <c r="BL507" s="308"/>
      <c r="BM507" s="308"/>
      <c r="BN507" s="308"/>
      <c r="BO507" s="308"/>
      <c r="BP507" s="308"/>
      <c r="BQ507" s="308"/>
      <c r="BR507" s="308"/>
      <c r="BS507" s="308"/>
      <c r="BT507" s="308"/>
      <c r="BU507" s="308"/>
      <c r="BV507" s="308"/>
      <c r="BW507" s="308"/>
      <c r="BX507" s="308"/>
      <c r="BY507" s="308"/>
      <c r="BZ507" s="308"/>
      <c r="CA507" s="308"/>
      <c r="CB507" s="308"/>
      <c r="CC507" s="308"/>
      <c r="CD507" s="308"/>
      <c r="CE507" s="308"/>
      <c r="CF507" s="308"/>
      <c r="CG507" s="308"/>
      <c r="CH507" s="308"/>
      <c r="CI507" s="308"/>
      <c r="CJ507" s="308"/>
      <c r="CK507" s="308"/>
      <c r="CL507" s="308"/>
      <c r="CM507" s="308"/>
      <c r="CN507" s="308"/>
      <c r="CO507" s="308"/>
      <c r="CP507" s="308"/>
      <c r="CQ507" s="308"/>
      <c r="CR507" s="308"/>
      <c r="CS507" s="308"/>
      <c r="CT507" s="308"/>
      <c r="CU507" s="308"/>
      <c r="CV507" s="308"/>
      <c r="CW507" s="308"/>
      <c r="CX507" s="308"/>
      <c r="CY507" s="308"/>
      <c r="CZ507" s="308"/>
      <c r="DA507" s="308"/>
      <c r="DB507" s="308"/>
      <c r="DC507" s="308"/>
      <c r="DD507" s="308"/>
      <c r="DE507" s="308"/>
      <c r="DF507" s="308"/>
      <c r="DG507" s="308"/>
      <c r="DH507" s="308"/>
      <c r="DI507" s="308"/>
      <c r="DJ507" s="308"/>
      <c r="DK507" s="308"/>
      <c r="DL507" s="308"/>
      <c r="DM507" s="308"/>
      <c r="DN507" s="308"/>
      <c r="DO507" s="308"/>
      <c r="DP507" s="308"/>
      <c r="DQ507" s="308"/>
      <c r="DR507" s="308"/>
      <c r="DS507" s="308"/>
      <c r="DT507" s="308"/>
      <c r="DU507" s="308"/>
      <c r="DV507" s="308"/>
      <c r="DW507" s="308"/>
      <c r="DX507" s="308"/>
      <c r="DY507" s="308"/>
      <c r="DZ507" s="308"/>
      <c r="EA507" s="308"/>
      <c r="EB507" s="308"/>
      <c r="EC507" s="308"/>
      <c r="ED507" s="308"/>
      <c r="EE507" s="308"/>
      <c r="EF507" s="308"/>
      <c r="EG507" s="308"/>
      <c r="EH507" s="308"/>
      <c r="EI507" s="308"/>
      <c r="EJ507" s="308"/>
      <c r="EK507" s="308"/>
      <c r="EL507" s="308"/>
      <c r="EM507" s="308"/>
      <c r="EN507" s="308"/>
      <c r="EO507" s="308"/>
      <c r="EP507" s="308"/>
      <c r="EQ507" s="308"/>
      <c r="ER507" s="308"/>
      <c r="ES507" s="308"/>
      <c r="ET507" s="308"/>
      <c r="EU507" s="308"/>
      <c r="EV507" s="308"/>
      <c r="EW507" s="308"/>
      <c r="EX507" s="308"/>
      <c r="EY507" s="308"/>
      <c r="EZ507" s="308"/>
      <c r="FA507" s="308"/>
      <c r="FB507" s="308"/>
      <c r="FC507" s="308"/>
      <c r="FD507" s="308"/>
      <c r="FE507" s="308"/>
      <c r="FF507" s="308"/>
      <c r="FG507" s="308"/>
      <c r="FH507" s="308"/>
      <c r="FI507" s="308"/>
      <c r="FJ507" s="308"/>
      <c r="FK507" s="308"/>
      <c r="FL507" s="308"/>
      <c r="FM507" s="308"/>
      <c r="FN507" s="308"/>
      <c r="FO507" s="308"/>
      <c r="FP507" s="308"/>
      <c r="FQ507" s="308"/>
      <c r="FR507" s="308"/>
      <c r="FS507" s="308"/>
      <c r="FT507" s="308"/>
      <c r="FU507" s="308"/>
      <c r="FV507" s="308"/>
      <c r="FW507" s="308"/>
      <c r="FX507" s="308"/>
      <c r="FY507" s="308"/>
      <c r="FZ507" s="308"/>
      <c r="GA507" s="308"/>
      <c r="GB507" s="308"/>
      <c r="GC507" s="308"/>
      <c r="GD507" s="308"/>
      <c r="GE507" s="308"/>
      <c r="GF507" s="308"/>
      <c r="GG507" s="308"/>
      <c r="GH507" s="308"/>
      <c r="GI507" s="308"/>
      <c r="GJ507" s="308"/>
      <c r="GK507" s="308"/>
      <c r="GL507" s="308"/>
      <c r="GM507" s="308"/>
      <c r="GN507" s="308"/>
      <c r="GO507" s="308"/>
      <c r="GP507" s="308"/>
      <c r="GQ507" s="308"/>
      <c r="GR507" s="308"/>
      <c r="GS507" s="308"/>
      <c r="GT507" s="308"/>
      <c r="GU507" s="308"/>
      <c r="GV507" s="308"/>
      <c r="GW507" s="308"/>
      <c r="GX507" s="308"/>
      <c r="GY507" s="308"/>
      <c r="GZ507" s="308"/>
      <c r="HA507" s="308"/>
      <c r="HB507" s="308"/>
      <c r="HC507" s="308"/>
      <c r="HD507" s="308"/>
      <c r="HE507" s="308"/>
      <c r="HF507" s="308"/>
      <c r="HG507" s="308"/>
      <c r="HH507" s="308"/>
      <c r="HI507" s="308"/>
      <c r="HJ507" s="308"/>
      <c r="HK507" s="308"/>
      <c r="HL507" s="308"/>
      <c r="HM507" s="308"/>
      <c r="HN507" s="308"/>
      <c r="HO507" s="308"/>
      <c r="HP507" s="308"/>
      <c r="HQ507" s="308"/>
      <c r="HR507" s="308"/>
      <c r="HS507" s="308"/>
      <c r="HT507" s="308"/>
      <c r="HU507" s="308"/>
      <c r="HV507" s="308"/>
      <c r="HW507" s="308"/>
      <c r="HX507" s="308"/>
      <c r="HY507" s="308"/>
      <c r="HZ507" s="308"/>
      <c r="IA507" s="308"/>
      <c r="IB507" s="308"/>
      <c r="IC507" s="308"/>
      <c r="ID507" s="308"/>
      <c r="IE507" s="308"/>
      <c r="IF507" s="308"/>
      <c r="IG507" s="308"/>
      <c r="IH507" s="308"/>
    </row>
    <row r="508" spans="1:242" s="249" customFormat="1" ht="15" customHeight="1" x14ac:dyDescent="0.3">
      <c r="A508" s="174">
        <v>2.0699999999999998</v>
      </c>
      <c r="B508" s="231"/>
      <c r="C508" s="232" t="e">
        <f>VLOOKUP(BD.PD9[[#This Row],[Pos]],[19]!PPto[#Data],3,FALSE)</f>
        <v>#REF!</v>
      </c>
      <c r="D508" s="174" t="s">
        <v>23</v>
      </c>
      <c r="E508" s="305" t="str">
        <f>IF(BD.PD9[[#This Row],[.]]="*",VLOOKUP(BD.PD9[[#This Row],[Pos]],[19]Presupuesto!A:H,7,FALSE),"")</f>
        <v/>
      </c>
      <c r="F508" s="501" t="s">
        <v>269</v>
      </c>
      <c r="G508" s="558"/>
      <c r="H508" s="174"/>
      <c r="I508" s="497" t="s">
        <v>1326</v>
      </c>
      <c r="J508" s="382">
        <v>1</v>
      </c>
      <c r="K508" s="174" t="s">
        <v>260</v>
      </c>
      <c r="L508" s="383">
        <f>IF(BD.PD9[[#This Row],[Mon]]="DOP",1,HLOOKUP(BD.PD9[[#This Row],[Mon]],Data!$K$1:$L$2,2,FALSE))</f>
        <v>1</v>
      </c>
      <c r="M508" s="384">
        <v>10578.9</v>
      </c>
      <c r="N508" s="243">
        <f>BD.PD9[[#This Row],[Cant.]]*BD.PD9[[#This Row],[ Tasa ]]*BD.PD9[[#This Row],[ Precio Und.]]</f>
        <v>10578.9</v>
      </c>
      <c r="O508" s="386">
        <v>0.01</v>
      </c>
      <c r="P508" s="243">
        <f>IF(BD.PD9[[#This Row],[Liquid. '[%']]]&lt;&gt;0,(BD.PD9[[#This Row],[Valor Neto '[DOP']]]*BD.PD9[[#This Row],[Liquid. '[%']]])+BD.PD9[[#This Row],[Valor Neto '[DOP']]],BD.PD9[[#This Row],[Valor Neto '[DOP']]])</f>
        <v>10684.689</v>
      </c>
      <c r="Q508" s="243">
        <f>BD.PD9[[#This Row],[Ppto. Orden Interna '[DOP']]]/HLOOKUP("USD",Data!$K$1:$L$2,2,FALSE)</f>
        <v>164.37983076923078</v>
      </c>
      <c r="R508" s="381" t="s">
        <v>1375</v>
      </c>
      <c r="S508" s="387"/>
      <c r="T508" s="387"/>
      <c r="U508" s="387"/>
      <c r="V508" s="387"/>
      <c r="W508" s="174" t="s">
        <v>1293</v>
      </c>
      <c r="X508" s="495">
        <v>10</v>
      </c>
      <c r="Y508" s="388">
        <v>1</v>
      </c>
      <c r="Z508" s="243">
        <f>BD.PD9[[#This Row],[Av.P1 '[%']]]*BD.PD9[[#This Row],[Ppto. Orden Interna '[DOP']]]</f>
        <v>10684.689</v>
      </c>
      <c r="AB508" s="389"/>
      <c r="AC508" s="243">
        <f>BD.PD9[[#This Row],[Av.P2 '[%']]]*BD.PD9[[#This Row],[Ppto. Orden Interna '[DOP']]]</f>
        <v>0</v>
      </c>
      <c r="AE508" s="389"/>
      <c r="AF508" s="243">
        <f>BD.PD9[[#This Row],[Av.P3 '[%']]]*BD.PD9[[#This Row],[Ppto. Orden Interna '[DOP']]]</f>
        <v>0</v>
      </c>
      <c r="AH508" s="389"/>
      <c r="AI508" s="243">
        <f>BD.PD9[[#This Row],[Av.P4 '[%']]]*BD.PD9[[#This Row],[Ppto. Orden Interna '[DOP']]]</f>
        <v>0</v>
      </c>
      <c r="AK508" s="389"/>
      <c r="AL508" s="243">
        <f>BD.PD9[[#This Row],[Av.P5 '[%']]]*BD.PD9[[#This Row],[Ppto. Orden Interna '[DOP']]]</f>
        <v>0</v>
      </c>
      <c r="AM508" s="496">
        <f>BD.PD9[[#This Row],[Pago 5]]+BD.PD9[[#This Row],[Pago 4]]+BD.PD9[[#This Row],[Pago 3]]+BD.PD9[[#This Row],[Pago 2]]+BD.PD9[[#This Row],[Pago 1]]</f>
        <v>10684.689</v>
      </c>
      <c r="AN508" s="308" t="s">
        <v>244</v>
      </c>
      <c r="AO508" s="308" t="s">
        <v>245</v>
      </c>
      <c r="AP508" s="308" t="s">
        <v>246</v>
      </c>
      <c r="AQ508" s="308" t="s">
        <v>247</v>
      </c>
      <c r="AR508" s="308">
        <v>594</v>
      </c>
      <c r="AS508" s="308" t="s">
        <v>248</v>
      </c>
      <c r="AT508" s="249" t="s">
        <v>1575</v>
      </c>
      <c r="AU508" s="308"/>
      <c r="AV508" s="308"/>
      <c r="AW508" s="308"/>
      <c r="AX508" s="308"/>
      <c r="AY508" s="308"/>
      <c r="AZ508" s="308"/>
      <c r="BA508" s="308"/>
      <c r="BB508" s="308"/>
      <c r="BC508" s="308"/>
      <c r="BD508" s="308"/>
      <c r="BE508" s="308"/>
      <c r="BF508" s="308"/>
      <c r="BG508" s="308"/>
      <c r="BH508" s="308"/>
      <c r="BI508" s="308"/>
      <c r="BJ508" s="308"/>
      <c r="BK508" s="308"/>
      <c r="BL508" s="308"/>
      <c r="BM508" s="308"/>
      <c r="BN508" s="308"/>
      <c r="BO508" s="308"/>
      <c r="BP508" s="308"/>
      <c r="BQ508" s="308"/>
      <c r="BR508" s="308"/>
      <c r="BS508" s="308"/>
      <c r="BT508" s="308"/>
      <c r="BU508" s="308"/>
      <c r="BV508" s="308"/>
      <c r="BW508" s="308"/>
      <c r="BX508" s="308"/>
      <c r="BY508" s="308"/>
      <c r="BZ508" s="308"/>
      <c r="CA508" s="308"/>
      <c r="CB508" s="308"/>
      <c r="CC508" s="308"/>
      <c r="CD508" s="308"/>
      <c r="CE508" s="308"/>
      <c r="CF508" s="308"/>
      <c r="CG508" s="308"/>
      <c r="CH508" s="308"/>
      <c r="CI508" s="308"/>
      <c r="CJ508" s="308"/>
      <c r="CK508" s="308"/>
      <c r="CL508" s="308"/>
      <c r="CM508" s="308"/>
      <c r="CN508" s="308"/>
      <c r="CO508" s="308"/>
      <c r="CP508" s="308"/>
      <c r="CQ508" s="308"/>
      <c r="CR508" s="308"/>
      <c r="CS508" s="308"/>
      <c r="CT508" s="308"/>
      <c r="CU508" s="308"/>
      <c r="CV508" s="308"/>
      <c r="CW508" s="308"/>
      <c r="CX508" s="308"/>
      <c r="CY508" s="308"/>
      <c r="CZ508" s="308"/>
      <c r="DA508" s="308"/>
      <c r="DB508" s="308"/>
      <c r="DC508" s="308"/>
      <c r="DD508" s="308"/>
      <c r="DE508" s="308"/>
      <c r="DF508" s="308"/>
      <c r="DG508" s="308"/>
      <c r="DH508" s="308"/>
      <c r="DI508" s="308"/>
      <c r="DJ508" s="308"/>
      <c r="DK508" s="308"/>
      <c r="DL508" s="308"/>
      <c r="DM508" s="308"/>
      <c r="DN508" s="308"/>
      <c r="DO508" s="308"/>
      <c r="DP508" s="308"/>
      <c r="DQ508" s="308"/>
      <c r="DR508" s="308"/>
      <c r="DS508" s="308"/>
      <c r="DT508" s="308"/>
      <c r="DU508" s="308"/>
      <c r="DV508" s="308"/>
      <c r="DW508" s="308"/>
      <c r="DX508" s="308"/>
      <c r="DY508" s="308"/>
      <c r="DZ508" s="308"/>
      <c r="EA508" s="308"/>
      <c r="EB508" s="308"/>
      <c r="EC508" s="308"/>
      <c r="ED508" s="308"/>
      <c r="EE508" s="308"/>
      <c r="EF508" s="308"/>
      <c r="EG508" s="308"/>
      <c r="EH508" s="308"/>
      <c r="EI508" s="308"/>
      <c r="EJ508" s="308"/>
      <c r="EK508" s="308"/>
      <c r="EL508" s="308"/>
      <c r="EM508" s="308"/>
      <c r="EN508" s="308"/>
      <c r="EO508" s="308"/>
      <c r="EP508" s="308"/>
      <c r="EQ508" s="308"/>
      <c r="ER508" s="308"/>
      <c r="ES508" s="308"/>
      <c r="ET508" s="308"/>
      <c r="EU508" s="308"/>
      <c r="EV508" s="308"/>
      <c r="EW508" s="308"/>
      <c r="EX508" s="308"/>
      <c r="EY508" s="308"/>
      <c r="EZ508" s="308"/>
      <c r="FA508" s="308"/>
      <c r="FB508" s="308"/>
      <c r="FC508" s="308"/>
      <c r="FD508" s="308"/>
      <c r="FE508" s="308"/>
      <c r="FF508" s="308"/>
      <c r="FG508" s="308"/>
      <c r="FH508" s="308"/>
      <c r="FI508" s="308"/>
      <c r="FJ508" s="308"/>
      <c r="FK508" s="308"/>
      <c r="FL508" s="308"/>
      <c r="FM508" s="308"/>
      <c r="FN508" s="308"/>
      <c r="FO508" s="308"/>
      <c r="FP508" s="308"/>
      <c r="FQ508" s="308"/>
      <c r="FR508" s="308"/>
      <c r="FS508" s="308"/>
      <c r="FT508" s="308"/>
      <c r="FU508" s="308"/>
      <c r="FV508" s="308"/>
      <c r="FW508" s="308"/>
      <c r="FX508" s="308"/>
      <c r="FY508" s="308"/>
      <c r="FZ508" s="308"/>
      <c r="GA508" s="308"/>
      <c r="GB508" s="308"/>
      <c r="GC508" s="308"/>
      <c r="GD508" s="308"/>
      <c r="GE508" s="308"/>
      <c r="GF508" s="308"/>
      <c r="GG508" s="308"/>
      <c r="GH508" s="308"/>
      <c r="GI508" s="308"/>
      <c r="GJ508" s="308"/>
      <c r="GK508" s="308"/>
      <c r="GL508" s="308"/>
      <c r="GM508" s="308"/>
      <c r="GN508" s="308"/>
      <c r="GO508" s="308"/>
      <c r="GP508" s="308"/>
      <c r="GQ508" s="308"/>
      <c r="GR508" s="308"/>
      <c r="GS508" s="308"/>
      <c r="GT508" s="308"/>
      <c r="GU508" s="308"/>
      <c r="GV508" s="308"/>
      <c r="GW508" s="308"/>
      <c r="GX508" s="308"/>
      <c r="GY508" s="308"/>
      <c r="GZ508" s="308"/>
      <c r="HA508" s="308"/>
      <c r="HB508" s="308"/>
      <c r="HC508" s="308"/>
      <c r="HD508" s="308"/>
      <c r="HE508" s="308"/>
      <c r="HF508" s="308"/>
      <c r="HG508" s="308"/>
      <c r="HH508" s="308"/>
      <c r="HI508" s="308"/>
      <c r="HJ508" s="308"/>
      <c r="HK508" s="308"/>
      <c r="HL508" s="308"/>
      <c r="HM508" s="308"/>
      <c r="HN508" s="308"/>
      <c r="HO508" s="308"/>
      <c r="HP508" s="308"/>
      <c r="HQ508" s="308"/>
      <c r="HR508" s="308"/>
      <c r="HS508" s="308"/>
      <c r="HT508" s="308"/>
      <c r="HU508" s="308"/>
      <c r="HV508" s="308"/>
      <c r="HW508" s="308"/>
      <c r="HX508" s="308"/>
      <c r="HY508" s="308"/>
      <c r="HZ508" s="308"/>
      <c r="IA508" s="308"/>
      <c r="IB508" s="308"/>
      <c r="IC508" s="308"/>
      <c r="ID508" s="308"/>
      <c r="IE508" s="308"/>
      <c r="IF508" s="308"/>
      <c r="IG508" s="308"/>
      <c r="IH508" s="308"/>
    </row>
    <row r="509" spans="1:242" s="249" customFormat="1" ht="15" customHeight="1" x14ac:dyDescent="0.3">
      <c r="A509" s="174">
        <v>2.0699999999999998</v>
      </c>
      <c r="B509" s="231"/>
      <c r="C509" s="232" t="e">
        <f>VLOOKUP(BD.PD9[[#This Row],[Pos]],[19]!PPto[#Data],3,FALSE)</f>
        <v>#REF!</v>
      </c>
      <c r="D509" s="174" t="s">
        <v>23</v>
      </c>
      <c r="E509" s="305" t="str">
        <f>IF(BD.PD9[[#This Row],[.]]="*",VLOOKUP(BD.PD9[[#This Row],[Pos]],[19]Presupuesto!A:H,7,FALSE),"")</f>
        <v/>
      </c>
      <c r="F509" s="501" t="s">
        <v>270</v>
      </c>
      <c r="G509" s="558"/>
      <c r="H509" s="174"/>
      <c r="I509" s="497" t="s">
        <v>1326</v>
      </c>
      <c r="J509" s="382">
        <v>1</v>
      </c>
      <c r="K509" s="174" t="s">
        <v>260</v>
      </c>
      <c r="L509" s="383">
        <f>IF(BD.PD9[[#This Row],[Mon]]="DOP",1,HLOOKUP(BD.PD9[[#This Row],[Mon]],Data!$K$1:$L$2,2,FALSE))</f>
        <v>1</v>
      </c>
      <c r="M509" s="384">
        <v>7742.1</v>
      </c>
      <c r="N509" s="243">
        <f>BD.PD9[[#This Row],[Cant.]]*BD.PD9[[#This Row],[ Tasa ]]*BD.PD9[[#This Row],[ Precio Und.]]</f>
        <v>7742.1</v>
      </c>
      <c r="O509" s="386">
        <v>0.01</v>
      </c>
      <c r="P509" s="243">
        <f>IF(BD.PD9[[#This Row],[Liquid. '[%']]]&lt;&gt;0,(BD.PD9[[#This Row],[Valor Neto '[DOP']]]*BD.PD9[[#This Row],[Liquid. '[%']]])+BD.PD9[[#This Row],[Valor Neto '[DOP']]],BD.PD9[[#This Row],[Valor Neto '[DOP']]])</f>
        <v>7819.5210000000006</v>
      </c>
      <c r="Q509" s="243">
        <f>BD.PD9[[#This Row],[Ppto. Orden Interna '[DOP']]]/HLOOKUP("USD",Data!$K$1:$L$2,2,FALSE)</f>
        <v>120.30032307692309</v>
      </c>
      <c r="R509" s="381" t="s">
        <v>1375</v>
      </c>
      <c r="S509" s="387"/>
      <c r="T509" s="387"/>
      <c r="U509" s="387"/>
      <c r="V509" s="387"/>
      <c r="W509" s="174" t="s">
        <v>1293</v>
      </c>
      <c r="X509" s="495">
        <v>10</v>
      </c>
      <c r="Y509" s="388">
        <v>1</v>
      </c>
      <c r="Z509" s="243">
        <f>BD.PD9[[#This Row],[Av.P1 '[%']]]*BD.PD9[[#This Row],[Ppto. Orden Interna '[DOP']]]</f>
        <v>7819.5210000000006</v>
      </c>
      <c r="AB509" s="389"/>
      <c r="AC509" s="243">
        <f>BD.PD9[[#This Row],[Av.P2 '[%']]]*BD.PD9[[#This Row],[Ppto. Orden Interna '[DOP']]]</f>
        <v>0</v>
      </c>
      <c r="AE509" s="389"/>
      <c r="AF509" s="243">
        <f>BD.PD9[[#This Row],[Av.P3 '[%']]]*BD.PD9[[#This Row],[Ppto. Orden Interna '[DOP']]]</f>
        <v>0</v>
      </c>
      <c r="AH509" s="389"/>
      <c r="AI509" s="243">
        <f>BD.PD9[[#This Row],[Av.P4 '[%']]]*BD.PD9[[#This Row],[Ppto. Orden Interna '[DOP']]]</f>
        <v>0</v>
      </c>
      <c r="AK509" s="389"/>
      <c r="AL509" s="243">
        <f>BD.PD9[[#This Row],[Av.P5 '[%']]]*BD.PD9[[#This Row],[Ppto. Orden Interna '[DOP']]]</f>
        <v>0</v>
      </c>
      <c r="AM509" s="496">
        <f>BD.PD9[[#This Row],[Pago 5]]+BD.PD9[[#This Row],[Pago 4]]+BD.PD9[[#This Row],[Pago 3]]+BD.PD9[[#This Row],[Pago 2]]+BD.PD9[[#This Row],[Pago 1]]</f>
        <v>7819.5210000000006</v>
      </c>
      <c r="AN509" s="308" t="s">
        <v>244</v>
      </c>
      <c r="AO509" s="308" t="s">
        <v>245</v>
      </c>
      <c r="AP509" s="308" t="s">
        <v>246</v>
      </c>
      <c r="AQ509" s="308" t="s">
        <v>247</v>
      </c>
      <c r="AR509" s="308">
        <v>594</v>
      </c>
      <c r="AS509" s="308" t="s">
        <v>248</v>
      </c>
      <c r="AT509" s="249" t="s">
        <v>1575</v>
      </c>
      <c r="AU509" s="308"/>
      <c r="AV509" s="308"/>
      <c r="AW509" s="308"/>
      <c r="AX509" s="308"/>
      <c r="AY509" s="308"/>
      <c r="AZ509" s="308"/>
      <c r="BA509" s="308"/>
      <c r="BB509" s="308"/>
      <c r="BC509" s="308"/>
      <c r="BD509" s="308"/>
      <c r="BE509" s="308"/>
      <c r="BF509" s="308"/>
      <c r="BG509" s="308"/>
      <c r="BH509" s="308"/>
      <c r="BI509" s="308"/>
      <c r="BJ509" s="308"/>
      <c r="BK509" s="308"/>
      <c r="BL509" s="308"/>
      <c r="BM509" s="308"/>
      <c r="BN509" s="308"/>
      <c r="BO509" s="308"/>
      <c r="BP509" s="308"/>
      <c r="BQ509" s="308"/>
      <c r="BR509" s="308"/>
      <c r="BS509" s="308"/>
      <c r="BT509" s="308"/>
      <c r="BU509" s="308"/>
      <c r="BV509" s="308"/>
      <c r="BW509" s="308"/>
      <c r="BX509" s="308"/>
      <c r="BY509" s="308"/>
      <c r="BZ509" s="308"/>
      <c r="CA509" s="308"/>
      <c r="CB509" s="308"/>
      <c r="CC509" s="308"/>
      <c r="CD509" s="308"/>
      <c r="CE509" s="308"/>
      <c r="CF509" s="308"/>
      <c r="CG509" s="308"/>
      <c r="CH509" s="308"/>
      <c r="CI509" s="308"/>
      <c r="CJ509" s="308"/>
      <c r="CK509" s="308"/>
      <c r="CL509" s="308"/>
      <c r="CM509" s="308"/>
      <c r="CN509" s="308"/>
      <c r="CO509" s="308"/>
      <c r="CP509" s="308"/>
      <c r="CQ509" s="308"/>
      <c r="CR509" s="308"/>
      <c r="CS509" s="308"/>
      <c r="CT509" s="308"/>
      <c r="CU509" s="308"/>
      <c r="CV509" s="308"/>
      <c r="CW509" s="308"/>
      <c r="CX509" s="308"/>
      <c r="CY509" s="308"/>
      <c r="CZ509" s="308"/>
      <c r="DA509" s="308"/>
      <c r="DB509" s="308"/>
      <c r="DC509" s="308"/>
      <c r="DD509" s="308"/>
      <c r="DE509" s="308"/>
      <c r="DF509" s="308"/>
      <c r="DG509" s="308"/>
      <c r="DH509" s="308"/>
      <c r="DI509" s="308"/>
      <c r="DJ509" s="308"/>
      <c r="DK509" s="308"/>
      <c r="DL509" s="308"/>
      <c r="DM509" s="308"/>
      <c r="DN509" s="308"/>
      <c r="DO509" s="308"/>
      <c r="DP509" s="308"/>
      <c r="DQ509" s="308"/>
      <c r="DR509" s="308"/>
      <c r="DS509" s="308"/>
      <c r="DT509" s="308"/>
      <c r="DU509" s="308"/>
      <c r="DV509" s="308"/>
      <c r="DW509" s="308"/>
      <c r="DX509" s="308"/>
      <c r="DY509" s="308"/>
      <c r="DZ509" s="308"/>
      <c r="EA509" s="308"/>
      <c r="EB509" s="308"/>
      <c r="EC509" s="308"/>
      <c r="ED509" s="308"/>
      <c r="EE509" s="308"/>
      <c r="EF509" s="308"/>
      <c r="EG509" s="308"/>
      <c r="EH509" s="308"/>
      <c r="EI509" s="308"/>
      <c r="EJ509" s="308"/>
      <c r="EK509" s="308"/>
      <c r="EL509" s="308"/>
      <c r="EM509" s="308"/>
      <c r="EN509" s="308"/>
      <c r="EO509" s="308"/>
      <c r="EP509" s="308"/>
      <c r="EQ509" s="308"/>
      <c r="ER509" s="308"/>
      <c r="ES509" s="308"/>
      <c r="ET509" s="308"/>
      <c r="EU509" s="308"/>
      <c r="EV509" s="308"/>
      <c r="EW509" s="308"/>
      <c r="EX509" s="308"/>
      <c r="EY509" s="308"/>
      <c r="EZ509" s="308"/>
      <c r="FA509" s="308"/>
      <c r="FB509" s="308"/>
      <c r="FC509" s="308"/>
      <c r="FD509" s="308"/>
      <c r="FE509" s="308"/>
      <c r="FF509" s="308"/>
      <c r="FG509" s="308"/>
      <c r="FH509" s="308"/>
      <c r="FI509" s="308"/>
      <c r="FJ509" s="308"/>
      <c r="FK509" s="308"/>
      <c r="FL509" s="308"/>
      <c r="FM509" s="308"/>
      <c r="FN509" s="308"/>
      <c r="FO509" s="308"/>
      <c r="FP509" s="308"/>
      <c r="FQ509" s="308"/>
      <c r="FR509" s="308"/>
      <c r="FS509" s="308"/>
      <c r="FT509" s="308"/>
      <c r="FU509" s="308"/>
      <c r="FV509" s="308"/>
      <c r="FW509" s="308"/>
      <c r="FX509" s="308"/>
      <c r="FY509" s="308"/>
      <c r="FZ509" s="308"/>
      <c r="GA509" s="308"/>
      <c r="GB509" s="308"/>
      <c r="GC509" s="308"/>
      <c r="GD509" s="308"/>
      <c r="GE509" s="308"/>
      <c r="GF509" s="308"/>
      <c r="GG509" s="308"/>
      <c r="GH509" s="308"/>
      <c r="GI509" s="308"/>
      <c r="GJ509" s="308"/>
      <c r="GK509" s="308"/>
      <c r="GL509" s="308"/>
      <c r="GM509" s="308"/>
      <c r="GN509" s="308"/>
      <c r="GO509" s="308"/>
      <c r="GP509" s="308"/>
      <c r="GQ509" s="308"/>
      <c r="GR509" s="308"/>
      <c r="GS509" s="308"/>
      <c r="GT509" s="308"/>
      <c r="GU509" s="308"/>
      <c r="GV509" s="308"/>
      <c r="GW509" s="308"/>
      <c r="GX509" s="308"/>
      <c r="GY509" s="308"/>
      <c r="GZ509" s="308"/>
      <c r="HA509" s="308"/>
      <c r="HB509" s="308"/>
      <c r="HC509" s="308"/>
      <c r="HD509" s="308"/>
      <c r="HE509" s="308"/>
      <c r="HF509" s="308"/>
      <c r="HG509" s="308"/>
      <c r="HH509" s="308"/>
      <c r="HI509" s="308"/>
      <c r="HJ509" s="308"/>
      <c r="HK509" s="308"/>
      <c r="HL509" s="308"/>
      <c r="HM509" s="308"/>
      <c r="HN509" s="308"/>
      <c r="HO509" s="308"/>
      <c r="HP509" s="308"/>
      <c r="HQ509" s="308"/>
      <c r="HR509" s="308"/>
      <c r="HS509" s="308"/>
      <c r="HT509" s="308"/>
      <c r="HU509" s="308"/>
      <c r="HV509" s="308"/>
      <c r="HW509" s="308"/>
      <c r="HX509" s="308"/>
      <c r="HY509" s="308"/>
      <c r="HZ509" s="308"/>
      <c r="IA509" s="308"/>
      <c r="IB509" s="308"/>
      <c r="IC509" s="308"/>
      <c r="ID509" s="308"/>
      <c r="IE509" s="308"/>
      <c r="IF509" s="308"/>
      <c r="IG509" s="308"/>
      <c r="IH509" s="308"/>
    </row>
    <row r="510" spans="1:242" s="249" customFormat="1" ht="15" customHeight="1" x14ac:dyDescent="0.3">
      <c r="A510" s="174">
        <v>2.0699999999999998</v>
      </c>
      <c r="B510" s="231"/>
      <c r="C510" s="232" t="e">
        <f>VLOOKUP(BD.PD9[[#This Row],[Pos]],[19]!PPto[#Data],3,FALSE)</f>
        <v>#REF!</v>
      </c>
      <c r="D510" s="174" t="s">
        <v>23</v>
      </c>
      <c r="E510" s="305" t="str">
        <f>IF(BD.PD9[[#This Row],[.]]="*",VLOOKUP(BD.PD9[[#This Row],[Pos]],[19]Presupuesto!A:H,7,FALSE),"")</f>
        <v/>
      </c>
      <c r="F510" s="501" t="s">
        <v>271</v>
      </c>
      <c r="G510" s="558"/>
      <c r="H510" s="174"/>
      <c r="I510" s="497" t="s">
        <v>1326</v>
      </c>
      <c r="J510" s="382">
        <v>1</v>
      </c>
      <c r="K510" s="174" t="s">
        <v>260</v>
      </c>
      <c r="L510" s="383">
        <f>IF(BD.PD9[[#This Row],[Mon]]="DOP",1,HLOOKUP(BD.PD9[[#This Row],[Mon]],Data!$K$1:$L$2,2,FALSE))</f>
        <v>1</v>
      </c>
      <c r="M510" s="384">
        <v>9312.39</v>
      </c>
      <c r="N510" s="243">
        <f>BD.PD9[[#This Row],[Cant.]]*BD.PD9[[#This Row],[ Tasa ]]*BD.PD9[[#This Row],[ Precio Und.]]</f>
        <v>9312.39</v>
      </c>
      <c r="O510" s="386">
        <v>0.01</v>
      </c>
      <c r="P510" s="243">
        <f>IF(BD.PD9[[#This Row],[Liquid. '[%']]]&lt;&gt;0,(BD.PD9[[#This Row],[Valor Neto '[DOP']]]*BD.PD9[[#This Row],[Liquid. '[%']]])+BD.PD9[[#This Row],[Valor Neto '[DOP']]],BD.PD9[[#This Row],[Valor Neto '[DOP']]])</f>
        <v>9405.5138999999999</v>
      </c>
      <c r="Q510" s="243">
        <f>BD.PD9[[#This Row],[Ppto. Orden Interna '[DOP']]]/HLOOKUP("USD",Data!$K$1:$L$2,2,FALSE)</f>
        <v>144.70021384615384</v>
      </c>
      <c r="R510" s="381" t="s">
        <v>1375</v>
      </c>
      <c r="S510" s="387"/>
      <c r="T510" s="387"/>
      <c r="U510" s="387"/>
      <c r="V510" s="387"/>
      <c r="W510" s="174" t="s">
        <v>1293</v>
      </c>
      <c r="X510" s="495">
        <v>10</v>
      </c>
      <c r="Y510" s="388">
        <v>1</v>
      </c>
      <c r="Z510" s="243">
        <f>BD.PD9[[#This Row],[Av.P1 '[%']]]*BD.PD9[[#This Row],[Ppto. Orden Interna '[DOP']]]</f>
        <v>9405.5138999999999</v>
      </c>
      <c r="AB510" s="389"/>
      <c r="AC510" s="243">
        <f>BD.PD9[[#This Row],[Av.P2 '[%']]]*BD.PD9[[#This Row],[Ppto. Orden Interna '[DOP']]]</f>
        <v>0</v>
      </c>
      <c r="AE510" s="389"/>
      <c r="AF510" s="243">
        <f>BD.PD9[[#This Row],[Av.P3 '[%']]]*BD.PD9[[#This Row],[Ppto. Orden Interna '[DOP']]]</f>
        <v>0</v>
      </c>
      <c r="AH510" s="389"/>
      <c r="AI510" s="243">
        <f>BD.PD9[[#This Row],[Av.P4 '[%']]]*BD.PD9[[#This Row],[Ppto. Orden Interna '[DOP']]]</f>
        <v>0</v>
      </c>
      <c r="AK510" s="389"/>
      <c r="AL510" s="243">
        <f>BD.PD9[[#This Row],[Av.P5 '[%']]]*BD.PD9[[#This Row],[Ppto. Orden Interna '[DOP']]]</f>
        <v>0</v>
      </c>
      <c r="AM510" s="496">
        <f>BD.PD9[[#This Row],[Pago 5]]+BD.PD9[[#This Row],[Pago 4]]+BD.PD9[[#This Row],[Pago 3]]+BD.PD9[[#This Row],[Pago 2]]+BD.PD9[[#This Row],[Pago 1]]</f>
        <v>9405.5138999999999</v>
      </c>
      <c r="AN510" s="308" t="s">
        <v>244</v>
      </c>
      <c r="AO510" s="308" t="s">
        <v>245</v>
      </c>
      <c r="AP510" s="308" t="s">
        <v>246</v>
      </c>
      <c r="AQ510" s="308" t="s">
        <v>247</v>
      </c>
      <c r="AR510" s="308">
        <v>594</v>
      </c>
      <c r="AS510" s="308" t="s">
        <v>248</v>
      </c>
      <c r="AT510" s="249" t="s">
        <v>1575</v>
      </c>
      <c r="AU510" s="308"/>
      <c r="AV510" s="308"/>
      <c r="AW510" s="308"/>
      <c r="AX510" s="308"/>
      <c r="AY510" s="308"/>
      <c r="AZ510" s="308"/>
      <c r="BA510" s="308"/>
      <c r="BB510" s="308"/>
      <c r="BC510" s="308"/>
      <c r="BD510" s="308"/>
      <c r="BE510" s="308"/>
      <c r="BF510" s="308"/>
      <c r="BG510" s="308"/>
      <c r="BH510" s="308"/>
      <c r="BI510" s="308"/>
      <c r="BJ510" s="308"/>
      <c r="BK510" s="308"/>
      <c r="BL510" s="308"/>
      <c r="BM510" s="308"/>
      <c r="BN510" s="308"/>
      <c r="BO510" s="308"/>
      <c r="BP510" s="308"/>
      <c r="BQ510" s="308"/>
      <c r="BR510" s="308"/>
      <c r="BS510" s="308"/>
      <c r="BT510" s="308"/>
      <c r="BU510" s="308"/>
      <c r="BV510" s="308"/>
      <c r="BW510" s="308"/>
      <c r="BX510" s="308"/>
      <c r="BY510" s="308"/>
      <c r="BZ510" s="308"/>
      <c r="CA510" s="308"/>
      <c r="CB510" s="308"/>
      <c r="CC510" s="308"/>
      <c r="CD510" s="308"/>
      <c r="CE510" s="308"/>
      <c r="CF510" s="308"/>
      <c r="CG510" s="308"/>
      <c r="CH510" s="308"/>
      <c r="CI510" s="308"/>
      <c r="CJ510" s="308"/>
      <c r="CK510" s="308"/>
      <c r="CL510" s="308"/>
      <c r="CM510" s="308"/>
      <c r="CN510" s="308"/>
      <c r="CO510" s="308"/>
      <c r="CP510" s="308"/>
      <c r="CQ510" s="308"/>
      <c r="CR510" s="308"/>
      <c r="CS510" s="308"/>
      <c r="CT510" s="308"/>
      <c r="CU510" s="308"/>
      <c r="CV510" s="308"/>
      <c r="CW510" s="308"/>
      <c r="CX510" s="308"/>
      <c r="CY510" s="308"/>
      <c r="CZ510" s="308"/>
      <c r="DA510" s="308"/>
      <c r="DB510" s="308"/>
      <c r="DC510" s="308"/>
      <c r="DD510" s="308"/>
      <c r="DE510" s="308"/>
      <c r="DF510" s="308"/>
      <c r="DG510" s="308"/>
      <c r="DH510" s="308"/>
      <c r="DI510" s="308"/>
      <c r="DJ510" s="308"/>
      <c r="DK510" s="308"/>
      <c r="DL510" s="308"/>
      <c r="DM510" s="308"/>
      <c r="DN510" s="308"/>
      <c r="DO510" s="308"/>
      <c r="DP510" s="308"/>
      <c r="DQ510" s="308"/>
      <c r="DR510" s="308"/>
      <c r="DS510" s="308"/>
      <c r="DT510" s="308"/>
      <c r="DU510" s="308"/>
      <c r="DV510" s="308"/>
      <c r="DW510" s="308"/>
      <c r="DX510" s="308"/>
      <c r="DY510" s="308"/>
      <c r="DZ510" s="308"/>
      <c r="EA510" s="308"/>
      <c r="EB510" s="308"/>
      <c r="EC510" s="308"/>
      <c r="ED510" s="308"/>
      <c r="EE510" s="308"/>
      <c r="EF510" s="308"/>
      <c r="EG510" s="308"/>
      <c r="EH510" s="308"/>
      <c r="EI510" s="308"/>
      <c r="EJ510" s="308"/>
      <c r="EK510" s="308"/>
      <c r="EL510" s="308"/>
      <c r="EM510" s="308"/>
      <c r="EN510" s="308"/>
      <c r="EO510" s="308"/>
      <c r="EP510" s="308"/>
      <c r="EQ510" s="308"/>
      <c r="ER510" s="308"/>
      <c r="ES510" s="308"/>
      <c r="ET510" s="308"/>
      <c r="EU510" s="308"/>
      <c r="EV510" s="308"/>
      <c r="EW510" s="308"/>
      <c r="EX510" s="308"/>
      <c r="EY510" s="308"/>
      <c r="EZ510" s="308"/>
      <c r="FA510" s="308"/>
      <c r="FB510" s="308"/>
      <c r="FC510" s="308"/>
      <c r="FD510" s="308"/>
      <c r="FE510" s="308"/>
      <c r="FF510" s="308"/>
      <c r="FG510" s="308"/>
      <c r="FH510" s="308"/>
      <c r="FI510" s="308"/>
      <c r="FJ510" s="308"/>
      <c r="FK510" s="308"/>
      <c r="FL510" s="308"/>
      <c r="FM510" s="308"/>
      <c r="FN510" s="308"/>
      <c r="FO510" s="308"/>
      <c r="FP510" s="308"/>
      <c r="FQ510" s="308"/>
      <c r="FR510" s="308"/>
      <c r="FS510" s="308"/>
      <c r="FT510" s="308"/>
      <c r="FU510" s="308"/>
      <c r="FV510" s="308"/>
      <c r="FW510" s="308"/>
      <c r="FX510" s="308"/>
      <c r="FY510" s="308"/>
      <c r="FZ510" s="308"/>
      <c r="GA510" s="308"/>
      <c r="GB510" s="308"/>
      <c r="GC510" s="308"/>
      <c r="GD510" s="308"/>
      <c r="GE510" s="308"/>
      <c r="GF510" s="308"/>
      <c r="GG510" s="308"/>
      <c r="GH510" s="308"/>
      <c r="GI510" s="308"/>
      <c r="GJ510" s="308"/>
      <c r="GK510" s="308"/>
      <c r="GL510" s="308"/>
      <c r="GM510" s="308"/>
      <c r="GN510" s="308"/>
      <c r="GO510" s="308"/>
      <c r="GP510" s="308"/>
      <c r="GQ510" s="308"/>
      <c r="GR510" s="308"/>
      <c r="GS510" s="308"/>
      <c r="GT510" s="308"/>
      <c r="GU510" s="308"/>
      <c r="GV510" s="308"/>
      <c r="GW510" s="308"/>
      <c r="GX510" s="308"/>
      <c r="GY510" s="308"/>
      <c r="GZ510" s="308"/>
      <c r="HA510" s="308"/>
      <c r="HB510" s="308"/>
      <c r="HC510" s="308"/>
      <c r="HD510" s="308"/>
      <c r="HE510" s="308"/>
      <c r="HF510" s="308"/>
      <c r="HG510" s="308"/>
      <c r="HH510" s="308"/>
      <c r="HI510" s="308"/>
      <c r="HJ510" s="308"/>
      <c r="HK510" s="308"/>
      <c r="HL510" s="308"/>
      <c r="HM510" s="308"/>
      <c r="HN510" s="308"/>
      <c r="HO510" s="308"/>
      <c r="HP510" s="308"/>
      <c r="HQ510" s="308"/>
      <c r="HR510" s="308"/>
      <c r="HS510" s="308"/>
      <c r="HT510" s="308"/>
      <c r="HU510" s="308"/>
      <c r="HV510" s="308"/>
      <c r="HW510" s="308"/>
      <c r="HX510" s="308"/>
      <c r="HY510" s="308"/>
      <c r="HZ510" s="308"/>
      <c r="IA510" s="308"/>
      <c r="IB510" s="308"/>
      <c r="IC510" s="308"/>
      <c r="ID510" s="308"/>
      <c r="IE510" s="308"/>
      <c r="IF510" s="308"/>
      <c r="IG510" s="308"/>
      <c r="IH510" s="308"/>
    </row>
    <row r="511" spans="1:242" s="249" customFormat="1" ht="15" customHeight="1" x14ac:dyDescent="0.3">
      <c r="A511" s="174">
        <v>2.0699999999999998</v>
      </c>
      <c r="B511" s="231"/>
      <c r="C511" s="232" t="e">
        <f>VLOOKUP(BD.PD9[[#This Row],[Pos]],[19]!PPto[#Data],3,FALSE)</f>
        <v>#REF!</v>
      </c>
      <c r="D511" s="174" t="s">
        <v>23</v>
      </c>
      <c r="E511" s="305" t="str">
        <f>IF(BD.PD9[[#This Row],[.]]="*",VLOOKUP(BD.PD9[[#This Row],[Pos]],[19]Presupuesto!A:H,7,FALSE),"")</f>
        <v/>
      </c>
      <c r="F511" s="378" t="s">
        <v>272</v>
      </c>
      <c r="G511" s="174">
        <v>4600072232</v>
      </c>
      <c r="H511" s="174"/>
      <c r="I511" s="497" t="s">
        <v>1338</v>
      </c>
      <c r="J511" s="382">
        <v>1</v>
      </c>
      <c r="K511" s="174" t="s">
        <v>117</v>
      </c>
      <c r="L511" s="383">
        <f>IF(BD.PD9[[#This Row],[Mon]]="DOP",1,HLOOKUP(BD.PD9[[#This Row],[Mon]],Data!$K$1:$L$2,2,FALSE))</f>
        <v>65</v>
      </c>
      <c r="M511" s="400">
        <v>79527.8</v>
      </c>
      <c r="N511" s="395">
        <f>BD.PD9[[#This Row],[Cant.]]*BD.PD9[[#This Row],[ Tasa ]]*BD.PD9[[#This Row],[ Precio Und.]]</f>
        <v>5169307</v>
      </c>
      <c r="O511" s="386">
        <v>0.12</v>
      </c>
      <c r="P511" s="395">
        <f>IF(BD.PD9[[#This Row],[Liquid. '[%']]]&lt;&gt;0,(BD.PD9[[#This Row],[Valor Neto '[DOP']]]*BD.PD9[[#This Row],[Liquid. '[%']]])+BD.PD9[[#This Row],[Valor Neto '[DOP']]],BD.PD9[[#This Row],[Valor Neto '[DOP']]])</f>
        <v>5789623.8399999999</v>
      </c>
      <c r="Q511" s="395">
        <f>BD.PD9[[#This Row],[Ppto. Orden Interna '[DOP']]]/HLOOKUP("USD",Data!$K$1:$L$2,2,FALSE)</f>
        <v>89071.135999999999</v>
      </c>
      <c r="R511" s="381" t="s">
        <v>1376</v>
      </c>
      <c r="S511" s="387"/>
      <c r="T511" s="387"/>
      <c r="U511" s="387"/>
      <c r="V511" s="387"/>
      <c r="W511" s="174" t="s">
        <v>276</v>
      </c>
      <c r="X511" s="495">
        <v>6</v>
      </c>
      <c r="Y511" s="388">
        <v>0.5</v>
      </c>
      <c r="Z511" s="243">
        <f>BD.PD9[[#This Row],[Av.P1 '[%']]]*BD.PD9[[#This Row],[Ppto. Orden Interna '[DOP']]]</f>
        <v>2894811.92</v>
      </c>
      <c r="AA511" s="495">
        <v>10</v>
      </c>
      <c r="AB511" s="388">
        <v>0.5</v>
      </c>
      <c r="AC511" s="243">
        <f>BD.PD9[[#This Row],[Av.P2 '[%']]]*BD.PD9[[#This Row],[Ppto. Orden Interna '[DOP']]]</f>
        <v>2894811.92</v>
      </c>
      <c r="AE511" s="389"/>
      <c r="AF511" s="243">
        <f>BD.PD9[[#This Row],[Av.P3 '[%']]]*BD.PD9[[#This Row],[Ppto. Orden Interna '[DOP']]]</f>
        <v>0</v>
      </c>
      <c r="AH511" s="389"/>
      <c r="AI511" s="243">
        <f>BD.PD9[[#This Row],[Av.P4 '[%']]]*BD.PD9[[#This Row],[Ppto. Orden Interna '[DOP']]]</f>
        <v>0</v>
      </c>
      <c r="AK511" s="389"/>
      <c r="AL511" s="243">
        <f>BD.PD9[[#This Row],[Av.P5 '[%']]]*BD.PD9[[#This Row],[Ppto. Orden Interna '[DOP']]]</f>
        <v>0</v>
      </c>
      <c r="AM511" s="496">
        <f>BD.PD9[[#This Row],[Pago 5]]+BD.PD9[[#This Row],[Pago 4]]+BD.PD9[[#This Row],[Pago 3]]+BD.PD9[[#This Row],[Pago 2]]+BD.PD9[[#This Row],[Pago 1]]</f>
        <v>5789623.8399999999</v>
      </c>
      <c r="AN511" s="308" t="s">
        <v>244</v>
      </c>
      <c r="AO511" s="308" t="s">
        <v>245</v>
      </c>
      <c r="AP511" s="308" t="s">
        <v>246</v>
      </c>
      <c r="AQ511" s="308" t="s">
        <v>247</v>
      </c>
      <c r="AR511" s="308">
        <v>594</v>
      </c>
      <c r="AS511" s="308" t="s">
        <v>248</v>
      </c>
      <c r="AT511" s="249" t="s">
        <v>1575</v>
      </c>
      <c r="AU511" s="308"/>
      <c r="AV511" s="308"/>
      <c r="AW511" s="308"/>
      <c r="AX511" s="308"/>
      <c r="AY511" s="308"/>
      <c r="AZ511" s="308"/>
      <c r="BA511" s="308"/>
      <c r="BB511" s="308"/>
      <c r="BC511" s="308"/>
      <c r="BD511" s="308"/>
      <c r="BE511" s="308"/>
      <c r="BF511" s="308"/>
      <c r="BG511" s="308"/>
      <c r="BH511" s="308"/>
      <c r="BI511" s="308"/>
      <c r="BJ511" s="308"/>
      <c r="BK511" s="308"/>
      <c r="BL511" s="308"/>
      <c r="BM511" s="308"/>
      <c r="BN511" s="308"/>
      <c r="BO511" s="308"/>
      <c r="BP511" s="308"/>
      <c r="BQ511" s="308"/>
      <c r="BR511" s="308"/>
      <c r="BS511" s="308"/>
      <c r="BT511" s="308"/>
      <c r="BU511" s="308"/>
      <c r="BV511" s="308"/>
      <c r="BW511" s="308"/>
      <c r="BX511" s="308"/>
      <c r="BY511" s="308"/>
      <c r="BZ511" s="308"/>
      <c r="CA511" s="308"/>
      <c r="CB511" s="308"/>
      <c r="CC511" s="308"/>
      <c r="CD511" s="308"/>
      <c r="CE511" s="308"/>
      <c r="CF511" s="308"/>
      <c r="CG511" s="308"/>
      <c r="CH511" s="308"/>
      <c r="CI511" s="308"/>
      <c r="CJ511" s="308"/>
      <c r="CK511" s="308"/>
      <c r="CL511" s="308"/>
      <c r="CM511" s="308"/>
      <c r="CN511" s="308"/>
      <c r="CO511" s="308"/>
      <c r="CP511" s="308"/>
      <c r="CQ511" s="308"/>
      <c r="CR511" s="308"/>
      <c r="CS511" s="308"/>
      <c r="CT511" s="308"/>
      <c r="CU511" s="308"/>
      <c r="CV511" s="308"/>
      <c r="CW511" s="308"/>
      <c r="CX511" s="308"/>
      <c r="CY511" s="308"/>
      <c r="CZ511" s="308"/>
      <c r="DA511" s="308"/>
      <c r="DB511" s="308"/>
      <c r="DC511" s="308"/>
      <c r="DD511" s="308"/>
      <c r="DE511" s="308"/>
      <c r="DF511" s="308"/>
      <c r="DG511" s="308"/>
      <c r="DH511" s="308"/>
      <c r="DI511" s="308"/>
      <c r="DJ511" s="308"/>
      <c r="DK511" s="308"/>
      <c r="DL511" s="308"/>
      <c r="DM511" s="308"/>
      <c r="DN511" s="308"/>
      <c r="DO511" s="308"/>
      <c r="DP511" s="308"/>
      <c r="DQ511" s="308"/>
      <c r="DR511" s="308"/>
      <c r="DS511" s="308"/>
      <c r="DT511" s="308"/>
      <c r="DU511" s="308"/>
      <c r="DV511" s="308"/>
      <c r="DW511" s="308"/>
      <c r="DX511" s="308"/>
      <c r="DY511" s="308"/>
      <c r="DZ511" s="308"/>
      <c r="EA511" s="308"/>
      <c r="EB511" s="308"/>
      <c r="EC511" s="308"/>
      <c r="ED511" s="308"/>
      <c r="EE511" s="308"/>
      <c r="EF511" s="308"/>
      <c r="EG511" s="308"/>
      <c r="EH511" s="308"/>
      <c r="EI511" s="308"/>
      <c r="EJ511" s="308"/>
      <c r="EK511" s="308"/>
      <c r="EL511" s="308"/>
      <c r="EM511" s="308"/>
      <c r="EN511" s="308"/>
      <c r="EO511" s="308"/>
      <c r="EP511" s="308"/>
      <c r="EQ511" s="308"/>
      <c r="ER511" s="308"/>
      <c r="ES511" s="308"/>
      <c r="ET511" s="308"/>
      <c r="EU511" s="308"/>
      <c r="EV511" s="308"/>
      <c r="EW511" s="308"/>
      <c r="EX511" s="308"/>
      <c r="EY511" s="308"/>
      <c r="EZ511" s="308"/>
      <c r="FA511" s="308"/>
      <c r="FB511" s="308"/>
      <c r="FC511" s="308"/>
      <c r="FD511" s="308"/>
      <c r="FE511" s="308"/>
      <c r="FF511" s="308"/>
      <c r="FG511" s="308"/>
      <c r="FH511" s="308"/>
      <c r="FI511" s="308"/>
      <c r="FJ511" s="308"/>
      <c r="FK511" s="308"/>
      <c r="FL511" s="308"/>
      <c r="FM511" s="308"/>
      <c r="FN511" s="308"/>
      <c r="FO511" s="308"/>
      <c r="FP511" s="308"/>
      <c r="FQ511" s="308"/>
      <c r="FR511" s="308"/>
      <c r="FS511" s="308"/>
      <c r="FT511" s="308"/>
      <c r="FU511" s="308"/>
      <c r="FV511" s="308"/>
      <c r="FW511" s="308"/>
      <c r="FX511" s="308"/>
      <c r="FY511" s="308"/>
      <c r="FZ511" s="308"/>
      <c r="GA511" s="308"/>
      <c r="GB511" s="308"/>
      <c r="GC511" s="308"/>
      <c r="GD511" s="308"/>
      <c r="GE511" s="308"/>
      <c r="GF511" s="308"/>
      <c r="GG511" s="308"/>
      <c r="GH511" s="308"/>
      <c r="GI511" s="308"/>
      <c r="GJ511" s="308"/>
      <c r="GK511" s="308"/>
      <c r="GL511" s="308"/>
      <c r="GM511" s="308"/>
      <c r="GN511" s="308"/>
      <c r="GO511" s="308"/>
      <c r="GP511" s="308"/>
      <c r="GQ511" s="308"/>
      <c r="GR511" s="308"/>
      <c r="GS511" s="308"/>
      <c r="GT511" s="308"/>
      <c r="GU511" s="308"/>
      <c r="GV511" s="308"/>
      <c r="GW511" s="308"/>
      <c r="GX511" s="308"/>
      <c r="GY511" s="308"/>
      <c r="GZ511" s="308"/>
      <c r="HA511" s="308"/>
      <c r="HB511" s="308"/>
      <c r="HC511" s="308"/>
      <c r="HD511" s="308"/>
      <c r="HE511" s="308"/>
      <c r="HF511" s="308"/>
      <c r="HG511" s="308"/>
      <c r="HH511" s="308"/>
      <c r="HI511" s="308"/>
      <c r="HJ511" s="308"/>
      <c r="HK511" s="308"/>
      <c r="HL511" s="308"/>
      <c r="HM511" s="308"/>
      <c r="HN511" s="308"/>
      <c r="HO511" s="308"/>
      <c r="HP511" s="308"/>
      <c r="HQ511" s="308"/>
      <c r="HR511" s="308"/>
      <c r="HS511" s="308"/>
      <c r="HT511" s="308"/>
      <c r="HU511" s="308"/>
      <c r="HV511" s="308"/>
      <c r="HW511" s="308"/>
      <c r="HX511" s="308"/>
      <c r="HY511" s="308"/>
      <c r="HZ511" s="308"/>
      <c r="IA511" s="308"/>
      <c r="IB511" s="308"/>
      <c r="IC511" s="308"/>
      <c r="ID511" s="308"/>
      <c r="IE511" s="308"/>
      <c r="IF511" s="308"/>
      <c r="IG511" s="308"/>
      <c r="IH511" s="308"/>
    </row>
    <row r="512" spans="1:242" s="249" customFormat="1" ht="15" customHeight="1" x14ac:dyDescent="0.3">
      <c r="A512" s="174">
        <v>2.08</v>
      </c>
      <c r="B512" s="231" t="s">
        <v>243</v>
      </c>
      <c r="C512" s="232" t="e">
        <f>VLOOKUP(BD.PD9[[#This Row],[Pos]],[19]!PPto[#Data],3,FALSE)</f>
        <v>#REF!</v>
      </c>
      <c r="D512" s="233" t="s">
        <v>243</v>
      </c>
      <c r="E512" s="305">
        <f>IF(BD.PD9[[#This Row],[.]]="*",VLOOKUP(BD.PD9[[#This Row],[Pos]],[19]Presupuesto!A:H,7,FALSE),"")</f>
        <v>0</v>
      </c>
      <c r="F512" s="234"/>
      <c r="G512" s="174"/>
      <c r="H512" s="174"/>
      <c r="I512" s="174"/>
      <c r="J512" s="392">
        <v>1</v>
      </c>
      <c r="K512" s="233" t="s">
        <v>117</v>
      </c>
      <c r="L512" s="383">
        <f>IF(BD.PD9[[#This Row],[Mon]]="DOP",1,HLOOKUP(BD.PD9[[#This Row],[Mon]],Data!$K$1:$L$2,2,FALSE))</f>
        <v>65</v>
      </c>
      <c r="M512" s="490">
        <v>0</v>
      </c>
      <c r="N512" s="243">
        <f>BD.PD9[[#This Row],[Cant.]]*BD.PD9[[#This Row],[ Tasa ]]*BD.PD9[[#This Row],[ Precio Und.]]</f>
        <v>0</v>
      </c>
      <c r="O512" s="491">
        <v>0</v>
      </c>
      <c r="P512" s="243">
        <f>IF(BD.PD9[[#This Row],[Liquid. '[%']]]&lt;&gt;0,(BD.PD9[[#This Row],[Valor Neto '[DOP']]]*BD.PD9[[#This Row],[Liquid. '[%']]])+BD.PD9[[#This Row],[Valor Neto '[DOP']]],BD.PD9[[#This Row],[Valor Neto '[DOP']]])</f>
        <v>0</v>
      </c>
      <c r="Q512" s="243">
        <f>BD.PD9[[#This Row],[Ppto. Orden Interna '[DOP']]]/HLOOKUP("USD",Data!$K$1:$L$2,2,FALSE)</f>
        <v>0</v>
      </c>
      <c r="R512" s="381"/>
      <c r="S512" s="387"/>
      <c r="T512" s="387"/>
      <c r="U512" s="387"/>
      <c r="V512" s="387"/>
      <c r="W512" s="174"/>
      <c r="X512" s="495"/>
      <c r="Y512" s="388"/>
      <c r="Z512" s="243">
        <f>BD.PD9[[#This Row],[Av.P1 '[%']]]*BD.PD9[[#This Row],[Ppto. Orden Interna '[DOP']]]</f>
        <v>0</v>
      </c>
      <c r="AB512" s="389"/>
      <c r="AC512" s="243">
        <f>BD.PD9[[#This Row],[Av.P2 '[%']]]*BD.PD9[[#This Row],[Ppto. Orden Interna '[DOP']]]</f>
        <v>0</v>
      </c>
      <c r="AE512" s="389"/>
      <c r="AF512" s="243">
        <f>BD.PD9[[#This Row],[Av.P3 '[%']]]*BD.PD9[[#This Row],[Ppto. Orden Interna '[DOP']]]</f>
        <v>0</v>
      </c>
      <c r="AH512" s="389"/>
      <c r="AI512" s="243">
        <f>BD.PD9[[#This Row],[Av.P4 '[%']]]*BD.PD9[[#This Row],[Ppto. Orden Interna '[DOP']]]</f>
        <v>0</v>
      </c>
      <c r="AK512" s="389"/>
      <c r="AL512" s="243">
        <f>BD.PD9[[#This Row],[Av.P5 '[%']]]*BD.PD9[[#This Row],[Ppto. Orden Interna '[DOP']]]</f>
        <v>0</v>
      </c>
      <c r="AM512" s="496">
        <f>BD.PD9[[#This Row],[Pago 5]]+BD.PD9[[#This Row],[Pago 4]]+BD.PD9[[#This Row],[Pago 3]]+BD.PD9[[#This Row],[Pago 2]]+BD.PD9[[#This Row],[Pago 1]]</f>
        <v>0</v>
      </c>
      <c r="AN512" s="308" t="s">
        <v>244</v>
      </c>
      <c r="AO512" s="308" t="s">
        <v>245</v>
      </c>
      <c r="AP512" s="308" t="s">
        <v>246</v>
      </c>
      <c r="AQ512" s="308" t="s">
        <v>247</v>
      </c>
      <c r="AR512" s="308">
        <v>594</v>
      </c>
      <c r="AS512" s="308" t="s">
        <v>248</v>
      </c>
      <c r="AT512" s="249" t="s">
        <v>1575</v>
      </c>
      <c r="AU512" s="308"/>
      <c r="AV512" s="308"/>
      <c r="AW512" s="308"/>
      <c r="AX512" s="308"/>
      <c r="AY512" s="308"/>
      <c r="AZ512" s="308"/>
      <c r="BA512" s="308"/>
      <c r="BB512" s="308"/>
      <c r="BC512" s="308"/>
      <c r="BD512" s="308"/>
      <c r="BE512" s="308"/>
      <c r="BF512" s="308"/>
      <c r="BG512" s="308"/>
      <c r="BH512" s="308"/>
      <c r="BI512" s="308"/>
      <c r="BJ512" s="308"/>
      <c r="BK512" s="308"/>
      <c r="BL512" s="308"/>
      <c r="BM512" s="308"/>
      <c r="BN512" s="308"/>
      <c r="BO512" s="308"/>
      <c r="BP512" s="308"/>
      <c r="BQ512" s="308"/>
      <c r="BR512" s="308"/>
      <c r="BS512" s="308"/>
      <c r="BT512" s="308"/>
      <c r="BU512" s="308"/>
      <c r="BV512" s="308"/>
      <c r="BW512" s="308"/>
      <c r="BX512" s="308"/>
      <c r="BY512" s="308"/>
      <c r="BZ512" s="308"/>
      <c r="CA512" s="308"/>
      <c r="CB512" s="308"/>
      <c r="CC512" s="308"/>
      <c r="CD512" s="308"/>
      <c r="CE512" s="308"/>
      <c r="CF512" s="308"/>
      <c r="CG512" s="308"/>
      <c r="CH512" s="308"/>
      <c r="CI512" s="308"/>
      <c r="CJ512" s="308"/>
      <c r="CK512" s="308"/>
      <c r="CL512" s="308"/>
      <c r="CM512" s="308"/>
      <c r="CN512" s="308"/>
      <c r="CO512" s="308"/>
      <c r="CP512" s="308"/>
      <c r="CQ512" s="308"/>
      <c r="CR512" s="308"/>
      <c r="CS512" s="308"/>
      <c r="CT512" s="308"/>
      <c r="CU512" s="308"/>
      <c r="CV512" s="308"/>
      <c r="CW512" s="308"/>
      <c r="CX512" s="308"/>
      <c r="CY512" s="308"/>
      <c r="CZ512" s="308"/>
      <c r="DA512" s="308"/>
      <c r="DB512" s="308"/>
      <c r="DC512" s="308"/>
      <c r="DD512" s="308"/>
      <c r="DE512" s="308"/>
      <c r="DF512" s="308"/>
      <c r="DG512" s="308"/>
      <c r="DH512" s="308"/>
      <c r="DI512" s="308"/>
      <c r="DJ512" s="308"/>
      <c r="DK512" s="308"/>
      <c r="DL512" s="308"/>
      <c r="DM512" s="308"/>
      <c r="DN512" s="308"/>
      <c r="DO512" s="308"/>
      <c r="DP512" s="308"/>
      <c r="DQ512" s="308"/>
      <c r="DR512" s="308"/>
      <c r="DS512" s="308"/>
      <c r="DT512" s="308"/>
      <c r="DU512" s="308"/>
      <c r="DV512" s="308"/>
      <c r="DW512" s="308"/>
      <c r="DX512" s="308"/>
      <c r="DY512" s="308"/>
      <c r="DZ512" s="308"/>
      <c r="EA512" s="308"/>
      <c r="EB512" s="308"/>
      <c r="EC512" s="308"/>
      <c r="ED512" s="308"/>
      <c r="EE512" s="308"/>
      <c r="EF512" s="308"/>
      <c r="EG512" s="308"/>
      <c r="EH512" s="308"/>
      <c r="EI512" s="308"/>
      <c r="EJ512" s="308"/>
      <c r="EK512" s="308"/>
      <c r="EL512" s="308"/>
      <c r="EM512" s="308"/>
      <c r="EN512" s="308"/>
      <c r="EO512" s="308"/>
      <c r="EP512" s="308"/>
      <c r="EQ512" s="308"/>
      <c r="ER512" s="308"/>
      <c r="ES512" s="308"/>
      <c r="ET512" s="308"/>
      <c r="EU512" s="308"/>
      <c r="EV512" s="308"/>
      <c r="EW512" s="308"/>
      <c r="EX512" s="308"/>
      <c r="EY512" s="308"/>
      <c r="EZ512" s="308"/>
      <c r="FA512" s="308"/>
      <c r="FB512" s="308"/>
      <c r="FC512" s="308"/>
      <c r="FD512" s="308"/>
      <c r="FE512" s="308"/>
      <c r="FF512" s="308"/>
      <c r="FG512" s="308"/>
      <c r="FH512" s="308"/>
      <c r="FI512" s="308"/>
      <c r="FJ512" s="308"/>
      <c r="FK512" s="308"/>
      <c r="FL512" s="308"/>
      <c r="FM512" s="308"/>
      <c r="FN512" s="308"/>
      <c r="FO512" s="308"/>
      <c r="FP512" s="308"/>
      <c r="FQ512" s="308"/>
      <c r="FR512" s="308"/>
      <c r="FS512" s="308"/>
      <c r="FT512" s="308"/>
      <c r="FU512" s="308"/>
      <c r="FV512" s="308"/>
      <c r="FW512" s="308"/>
      <c r="FX512" s="308"/>
      <c r="FY512" s="308"/>
      <c r="FZ512" s="308"/>
      <c r="GA512" s="308"/>
      <c r="GB512" s="308"/>
      <c r="GC512" s="308"/>
      <c r="GD512" s="308"/>
      <c r="GE512" s="308"/>
      <c r="GF512" s="308"/>
      <c r="GG512" s="308"/>
      <c r="GH512" s="308"/>
      <c r="GI512" s="308"/>
      <c r="GJ512" s="308"/>
      <c r="GK512" s="308"/>
      <c r="GL512" s="308"/>
      <c r="GM512" s="308"/>
      <c r="GN512" s="308"/>
      <c r="GO512" s="308"/>
      <c r="GP512" s="308"/>
      <c r="GQ512" s="308"/>
      <c r="GR512" s="308"/>
      <c r="GS512" s="308"/>
      <c r="GT512" s="308"/>
      <c r="GU512" s="308"/>
      <c r="GV512" s="308"/>
      <c r="GW512" s="308"/>
      <c r="GX512" s="308"/>
      <c r="GY512" s="308"/>
      <c r="GZ512" s="308"/>
      <c r="HA512" s="308"/>
      <c r="HB512" s="308"/>
      <c r="HC512" s="308"/>
      <c r="HD512" s="308"/>
      <c r="HE512" s="308"/>
      <c r="HF512" s="308"/>
      <c r="HG512" s="308"/>
      <c r="HH512" s="308"/>
      <c r="HI512" s="308"/>
      <c r="HJ512" s="308"/>
      <c r="HK512" s="308"/>
      <c r="HL512" s="308"/>
      <c r="HM512" s="308"/>
      <c r="HN512" s="308"/>
      <c r="HO512" s="308"/>
      <c r="HP512" s="308"/>
      <c r="HQ512" s="308"/>
      <c r="HR512" s="308"/>
      <c r="HS512" s="308"/>
      <c r="HT512" s="308"/>
      <c r="HU512" s="308"/>
      <c r="HV512" s="308"/>
      <c r="HW512" s="308"/>
      <c r="HX512" s="308"/>
      <c r="HY512" s="308"/>
      <c r="HZ512" s="308"/>
      <c r="IA512" s="308"/>
      <c r="IB512" s="308"/>
      <c r="IC512" s="308"/>
      <c r="ID512" s="308"/>
      <c r="IE512" s="308"/>
      <c r="IF512" s="308"/>
      <c r="IG512" s="308"/>
      <c r="IH512" s="308"/>
    </row>
    <row r="513" spans="1:242" s="249" customFormat="1" ht="15" customHeight="1" x14ac:dyDescent="0.3">
      <c r="A513" s="174">
        <v>2.08</v>
      </c>
      <c r="B513" s="231"/>
      <c r="C513" s="232" t="e">
        <f>VLOOKUP(BD.PD9[[#This Row],[Pos]],[19]!PPto[#Data],3,FALSE)</f>
        <v>#REF!</v>
      </c>
      <c r="D513" s="174" t="s">
        <v>23</v>
      </c>
      <c r="E513" s="305" t="str">
        <f>IF(BD.PD9[[#This Row],[.]]="*",VLOOKUP(BD.PD9[[#This Row],[Pos]],[19]Presupuesto!A:H,7,FALSE),"")</f>
        <v/>
      </c>
      <c r="F513" s="546" t="s">
        <v>278</v>
      </c>
      <c r="G513" s="559"/>
      <c r="H513" s="174"/>
      <c r="I513" s="497" t="s">
        <v>1338</v>
      </c>
      <c r="J513" s="382">
        <v>1</v>
      </c>
      <c r="K513" s="174" t="s">
        <v>260</v>
      </c>
      <c r="L513" s="383">
        <f>IF(BD.PD9[[#This Row],[Mon]]="DOP",1,HLOOKUP(BD.PD9[[#This Row],[Mon]],Data!$K$1:$L$2,2,FALSE))</f>
        <v>1</v>
      </c>
      <c r="M513" s="384">
        <v>565000</v>
      </c>
      <c r="N513" s="243">
        <f>BD.PD9[[#This Row],[Cant.]]*BD.PD9[[#This Row],[ Tasa ]]*BD.PD9[[#This Row],[ Precio Und.]]</f>
        <v>565000</v>
      </c>
      <c r="O513" s="386">
        <v>0</v>
      </c>
      <c r="P513" s="243">
        <f>IF(BD.PD9[[#This Row],[Liquid. '[%']]]&lt;&gt;0,(BD.PD9[[#This Row],[Valor Neto '[DOP']]]*BD.PD9[[#This Row],[Liquid. '[%']]])+BD.PD9[[#This Row],[Valor Neto '[DOP']]],BD.PD9[[#This Row],[Valor Neto '[DOP']]])</f>
        <v>565000</v>
      </c>
      <c r="Q513" s="243">
        <f>BD.PD9[[#This Row],[Ppto. Orden Interna '[DOP']]]/HLOOKUP("USD",Data!$K$1:$L$2,2,FALSE)</f>
        <v>8692.3076923076915</v>
      </c>
      <c r="R513" s="381" t="s">
        <v>1294</v>
      </c>
      <c r="S513" s="387"/>
      <c r="T513" s="387"/>
      <c r="U513" s="387"/>
      <c r="V513" s="387"/>
      <c r="W513" s="174" t="s">
        <v>279</v>
      </c>
      <c r="X513" s="495">
        <v>9</v>
      </c>
      <c r="Y513" s="388">
        <v>1</v>
      </c>
      <c r="Z513" s="243">
        <f>BD.PD9[[#This Row],[Av.P1 '[%']]]*BD.PD9[[#This Row],[Ppto. Orden Interna '[DOP']]]</f>
        <v>565000</v>
      </c>
      <c r="AB513" s="389"/>
      <c r="AC513" s="243">
        <f>BD.PD9[[#This Row],[Av.P2 '[%']]]*BD.PD9[[#This Row],[Ppto. Orden Interna '[DOP']]]</f>
        <v>0</v>
      </c>
      <c r="AE513" s="389"/>
      <c r="AF513" s="243">
        <f>BD.PD9[[#This Row],[Av.P3 '[%']]]*BD.PD9[[#This Row],[Ppto. Orden Interna '[DOP']]]</f>
        <v>0</v>
      </c>
      <c r="AH513" s="389"/>
      <c r="AI513" s="243">
        <f>BD.PD9[[#This Row],[Av.P4 '[%']]]*BD.PD9[[#This Row],[Ppto. Orden Interna '[DOP']]]</f>
        <v>0</v>
      </c>
      <c r="AK513" s="389"/>
      <c r="AL513" s="243">
        <f>BD.PD9[[#This Row],[Av.P5 '[%']]]*BD.PD9[[#This Row],[Ppto. Orden Interna '[DOP']]]</f>
        <v>0</v>
      </c>
      <c r="AM513" s="496">
        <f>BD.PD9[[#This Row],[Pago 5]]+BD.PD9[[#This Row],[Pago 4]]+BD.PD9[[#This Row],[Pago 3]]+BD.PD9[[#This Row],[Pago 2]]+BD.PD9[[#This Row],[Pago 1]]</f>
        <v>565000</v>
      </c>
      <c r="AN513" s="308" t="s">
        <v>244</v>
      </c>
      <c r="AO513" s="308" t="s">
        <v>245</v>
      </c>
      <c r="AP513" s="308" t="s">
        <v>246</v>
      </c>
      <c r="AQ513" s="308" t="s">
        <v>247</v>
      </c>
      <c r="AR513" s="308">
        <v>594</v>
      </c>
      <c r="AS513" s="308" t="s">
        <v>248</v>
      </c>
      <c r="AT513" s="249" t="s">
        <v>1575</v>
      </c>
      <c r="AU513" s="308"/>
      <c r="AV513" s="308"/>
      <c r="AW513" s="308"/>
      <c r="AX513" s="308"/>
      <c r="AY513" s="308"/>
      <c r="AZ513" s="308"/>
      <c r="BA513" s="308"/>
      <c r="BB513" s="308"/>
      <c r="BC513" s="308"/>
      <c r="BD513" s="308"/>
      <c r="BE513" s="308"/>
      <c r="BF513" s="308"/>
      <c r="BG513" s="308"/>
      <c r="BH513" s="308"/>
      <c r="BI513" s="308"/>
      <c r="BJ513" s="308"/>
      <c r="BK513" s="308"/>
      <c r="BL513" s="308"/>
      <c r="BM513" s="308"/>
      <c r="BN513" s="308"/>
      <c r="BO513" s="308"/>
      <c r="BP513" s="308"/>
      <c r="BQ513" s="308"/>
      <c r="BR513" s="308"/>
      <c r="BS513" s="308"/>
      <c r="BT513" s="308"/>
      <c r="BU513" s="308"/>
      <c r="BV513" s="308"/>
      <c r="BW513" s="308"/>
      <c r="BX513" s="308"/>
      <c r="BY513" s="308"/>
      <c r="BZ513" s="308"/>
      <c r="CA513" s="308"/>
      <c r="CB513" s="308"/>
      <c r="CC513" s="308"/>
      <c r="CD513" s="308"/>
      <c r="CE513" s="308"/>
      <c r="CF513" s="308"/>
      <c r="CG513" s="308"/>
      <c r="CH513" s="308"/>
      <c r="CI513" s="308"/>
      <c r="CJ513" s="308"/>
      <c r="CK513" s="308"/>
      <c r="CL513" s="308"/>
      <c r="CM513" s="308"/>
      <c r="CN513" s="308"/>
      <c r="CO513" s="308"/>
      <c r="CP513" s="308"/>
      <c r="CQ513" s="308"/>
      <c r="CR513" s="308"/>
      <c r="CS513" s="308"/>
      <c r="CT513" s="308"/>
      <c r="CU513" s="308"/>
      <c r="CV513" s="308"/>
      <c r="CW513" s="308"/>
      <c r="CX513" s="308"/>
      <c r="CY513" s="308"/>
      <c r="CZ513" s="308"/>
      <c r="DA513" s="308"/>
      <c r="DB513" s="308"/>
      <c r="DC513" s="308"/>
      <c r="DD513" s="308"/>
      <c r="DE513" s="308"/>
      <c r="DF513" s="308"/>
      <c r="DG513" s="308"/>
      <c r="DH513" s="308"/>
      <c r="DI513" s="308"/>
      <c r="DJ513" s="308"/>
      <c r="DK513" s="308"/>
      <c r="DL513" s="308"/>
      <c r="DM513" s="308"/>
      <c r="DN513" s="308"/>
      <c r="DO513" s="308"/>
      <c r="DP513" s="308"/>
      <c r="DQ513" s="308"/>
      <c r="DR513" s="308"/>
      <c r="DS513" s="308"/>
      <c r="DT513" s="308"/>
      <c r="DU513" s="308"/>
      <c r="DV513" s="308"/>
      <c r="DW513" s="308"/>
      <c r="DX513" s="308"/>
      <c r="DY513" s="308"/>
      <c r="DZ513" s="308"/>
      <c r="EA513" s="308"/>
      <c r="EB513" s="308"/>
      <c r="EC513" s="308"/>
      <c r="ED513" s="308"/>
      <c r="EE513" s="308"/>
      <c r="EF513" s="308"/>
      <c r="EG513" s="308"/>
      <c r="EH513" s="308"/>
      <c r="EI513" s="308"/>
      <c r="EJ513" s="308"/>
      <c r="EK513" s="308"/>
      <c r="EL513" s="308"/>
      <c r="EM513" s="308"/>
      <c r="EN513" s="308"/>
      <c r="EO513" s="308"/>
      <c r="EP513" s="308"/>
      <c r="EQ513" s="308"/>
      <c r="ER513" s="308"/>
      <c r="ES513" s="308"/>
      <c r="ET513" s="308"/>
      <c r="EU513" s="308"/>
      <c r="EV513" s="308"/>
      <c r="EW513" s="308"/>
      <c r="EX513" s="308"/>
      <c r="EY513" s="308"/>
      <c r="EZ513" s="308"/>
      <c r="FA513" s="308"/>
      <c r="FB513" s="308"/>
      <c r="FC513" s="308"/>
      <c r="FD513" s="308"/>
      <c r="FE513" s="308"/>
      <c r="FF513" s="308"/>
      <c r="FG513" s="308"/>
      <c r="FH513" s="308"/>
      <c r="FI513" s="308"/>
      <c r="FJ513" s="308"/>
      <c r="FK513" s="308"/>
      <c r="FL513" s="308"/>
      <c r="FM513" s="308"/>
      <c r="FN513" s="308"/>
      <c r="FO513" s="308"/>
      <c r="FP513" s="308"/>
      <c r="FQ513" s="308"/>
      <c r="FR513" s="308"/>
      <c r="FS513" s="308"/>
      <c r="FT513" s="308"/>
      <c r="FU513" s="308"/>
      <c r="FV513" s="308"/>
      <c r="FW513" s="308"/>
      <c r="FX513" s="308"/>
      <c r="FY513" s="308"/>
      <c r="FZ513" s="308"/>
      <c r="GA513" s="308"/>
      <c r="GB513" s="308"/>
      <c r="GC513" s="308"/>
      <c r="GD513" s="308"/>
      <c r="GE513" s="308"/>
      <c r="GF513" s="308"/>
      <c r="GG513" s="308"/>
      <c r="GH513" s="308"/>
      <c r="GI513" s="308"/>
      <c r="GJ513" s="308"/>
      <c r="GK513" s="308"/>
      <c r="GL513" s="308"/>
      <c r="GM513" s="308"/>
      <c r="GN513" s="308"/>
      <c r="GO513" s="308"/>
      <c r="GP513" s="308"/>
      <c r="GQ513" s="308"/>
      <c r="GR513" s="308"/>
      <c r="GS513" s="308"/>
      <c r="GT513" s="308"/>
      <c r="GU513" s="308"/>
      <c r="GV513" s="308"/>
      <c r="GW513" s="308"/>
      <c r="GX513" s="308"/>
      <c r="GY513" s="308"/>
      <c r="GZ513" s="308"/>
      <c r="HA513" s="308"/>
      <c r="HB513" s="308"/>
      <c r="HC513" s="308"/>
      <c r="HD513" s="308"/>
      <c r="HE513" s="308"/>
      <c r="HF513" s="308"/>
      <c r="HG513" s="308"/>
      <c r="HH513" s="308"/>
      <c r="HI513" s="308"/>
      <c r="HJ513" s="308"/>
      <c r="HK513" s="308"/>
      <c r="HL513" s="308"/>
      <c r="HM513" s="308"/>
      <c r="HN513" s="308"/>
      <c r="HO513" s="308"/>
      <c r="HP513" s="308"/>
      <c r="HQ513" s="308"/>
      <c r="HR513" s="308"/>
      <c r="HS513" s="308"/>
      <c r="HT513" s="308"/>
      <c r="HU513" s="308"/>
      <c r="HV513" s="308"/>
      <c r="HW513" s="308"/>
      <c r="HX513" s="308"/>
      <c r="HY513" s="308"/>
      <c r="HZ513" s="308"/>
      <c r="IA513" s="308"/>
      <c r="IB513" s="308"/>
      <c r="IC513" s="308"/>
      <c r="ID513" s="308"/>
      <c r="IE513" s="308"/>
      <c r="IF513" s="308"/>
      <c r="IG513" s="308"/>
      <c r="IH513" s="308"/>
    </row>
    <row r="514" spans="1:242" s="249" customFormat="1" ht="15" customHeight="1" x14ac:dyDescent="0.3">
      <c r="A514" s="174">
        <v>2.08</v>
      </c>
      <c r="B514" s="231"/>
      <c r="C514" s="232" t="e">
        <f>VLOOKUP(BD.PD9[[#This Row],[Pos]],[19]!PPto[#Data],3,FALSE)</f>
        <v>#REF!</v>
      </c>
      <c r="D514" s="174" t="s">
        <v>23</v>
      </c>
      <c r="E514" s="305" t="str">
        <f>IF(BD.PD9[[#This Row],[.]]="*",VLOOKUP(BD.PD9[[#This Row],[Pos]],[19]Presupuesto!A:H,7,FALSE),"")</f>
        <v/>
      </c>
      <c r="F514" s="547" t="s">
        <v>987</v>
      </c>
      <c r="G514" s="495">
        <v>4600070964</v>
      </c>
      <c r="H514" s="495"/>
      <c r="I514" s="497" t="s">
        <v>1338</v>
      </c>
      <c r="J514" s="382">
        <v>1</v>
      </c>
      <c r="K514" s="174" t="s">
        <v>117</v>
      </c>
      <c r="L514" s="383">
        <f>IF(BD.PD9[[#This Row],[Mon]]="DOP",1,HLOOKUP(BD.PD9[[#This Row],[Mon]],Data!$K$1:$L$2,2,FALSE))</f>
        <v>65</v>
      </c>
      <c r="M514" s="384">
        <v>21660</v>
      </c>
      <c r="N514" s="243">
        <f>BD.PD9[[#This Row],[Cant.]]*BD.PD9[[#This Row],[ Tasa ]]*BD.PD9[[#This Row],[ Precio Und.]]</f>
        <v>1407900</v>
      </c>
      <c r="O514" s="386">
        <v>0.3</v>
      </c>
      <c r="P514" s="243">
        <f>IF(BD.PD9[[#This Row],[Liquid. '[%']]]&lt;&gt;0,(BD.PD9[[#This Row],[Valor Neto '[DOP']]]*BD.PD9[[#This Row],[Liquid. '[%']]])+BD.PD9[[#This Row],[Valor Neto '[DOP']]],BD.PD9[[#This Row],[Valor Neto '[DOP']]])</f>
        <v>1830270</v>
      </c>
      <c r="Q514" s="243">
        <f>BD.PD9[[#This Row],[Ppto. Orden Interna '[DOP']]]/HLOOKUP("USD",Data!$K$1:$L$2,2,FALSE)</f>
        <v>28158</v>
      </c>
      <c r="R514" s="381" t="s">
        <v>1377</v>
      </c>
      <c r="S514" s="387"/>
      <c r="T514" s="387"/>
      <c r="U514" s="387"/>
      <c r="V514" s="387"/>
      <c r="W514" s="174" t="s">
        <v>279</v>
      </c>
      <c r="X514" s="495">
        <v>9</v>
      </c>
      <c r="Y514" s="388">
        <v>1</v>
      </c>
      <c r="Z514" s="243">
        <f>BD.PD9[[#This Row],[Av.P1 '[%']]]*BD.PD9[[#This Row],[Ppto. Orden Interna '[DOP']]]</f>
        <v>1830270</v>
      </c>
      <c r="AB514" s="389"/>
      <c r="AC514" s="243">
        <f>BD.PD9[[#This Row],[Av.P2 '[%']]]*BD.PD9[[#This Row],[Ppto. Orden Interna '[DOP']]]</f>
        <v>0</v>
      </c>
      <c r="AE514" s="389"/>
      <c r="AF514" s="243">
        <f>BD.PD9[[#This Row],[Av.P3 '[%']]]*BD.PD9[[#This Row],[Ppto. Orden Interna '[DOP']]]</f>
        <v>0</v>
      </c>
      <c r="AH514" s="389"/>
      <c r="AI514" s="243">
        <f>BD.PD9[[#This Row],[Av.P4 '[%']]]*BD.PD9[[#This Row],[Ppto. Orden Interna '[DOP']]]</f>
        <v>0</v>
      </c>
      <c r="AK514" s="389"/>
      <c r="AL514" s="243">
        <f>BD.PD9[[#This Row],[Av.P5 '[%']]]*BD.PD9[[#This Row],[Ppto. Orden Interna '[DOP']]]</f>
        <v>0</v>
      </c>
      <c r="AM514" s="496">
        <f>BD.PD9[[#This Row],[Pago 5]]+BD.PD9[[#This Row],[Pago 4]]+BD.PD9[[#This Row],[Pago 3]]+BD.PD9[[#This Row],[Pago 2]]+BD.PD9[[#This Row],[Pago 1]]</f>
        <v>1830270</v>
      </c>
      <c r="AN514" s="308" t="s">
        <v>244</v>
      </c>
      <c r="AO514" s="308" t="s">
        <v>245</v>
      </c>
      <c r="AP514" s="308" t="s">
        <v>246</v>
      </c>
      <c r="AQ514" s="308" t="s">
        <v>247</v>
      </c>
      <c r="AR514" s="308">
        <v>594</v>
      </c>
      <c r="AS514" s="308" t="s">
        <v>248</v>
      </c>
      <c r="AT514" s="249" t="s">
        <v>1575</v>
      </c>
      <c r="AU514" s="308"/>
      <c r="AV514" s="308"/>
      <c r="AW514" s="308"/>
      <c r="AX514" s="308"/>
      <c r="AY514" s="308"/>
      <c r="AZ514" s="308"/>
      <c r="BA514" s="308"/>
      <c r="BB514" s="308"/>
      <c r="BC514" s="308"/>
      <c r="BD514" s="308"/>
      <c r="BE514" s="308"/>
      <c r="BF514" s="308"/>
      <c r="BG514" s="308"/>
      <c r="BH514" s="308"/>
      <c r="BI514" s="308"/>
      <c r="BJ514" s="308"/>
      <c r="BK514" s="308"/>
      <c r="BL514" s="308"/>
      <c r="BM514" s="308"/>
      <c r="BN514" s="308"/>
      <c r="BO514" s="308"/>
      <c r="BP514" s="308"/>
      <c r="BQ514" s="308"/>
      <c r="BR514" s="308"/>
      <c r="BS514" s="308"/>
      <c r="BT514" s="308"/>
      <c r="BU514" s="308"/>
      <c r="BV514" s="308"/>
      <c r="BW514" s="308"/>
      <c r="BX514" s="308"/>
      <c r="BY514" s="308"/>
      <c r="BZ514" s="308"/>
      <c r="CA514" s="308"/>
      <c r="CB514" s="308"/>
      <c r="CC514" s="308"/>
      <c r="CD514" s="308"/>
      <c r="CE514" s="308"/>
      <c r="CF514" s="308"/>
      <c r="CG514" s="308"/>
      <c r="CH514" s="308"/>
      <c r="CI514" s="308"/>
      <c r="CJ514" s="308"/>
      <c r="CK514" s="308"/>
      <c r="CL514" s="308"/>
      <c r="CM514" s="308"/>
      <c r="CN514" s="308"/>
      <c r="CO514" s="308"/>
      <c r="CP514" s="308"/>
      <c r="CQ514" s="308"/>
      <c r="CR514" s="308"/>
      <c r="CS514" s="308"/>
      <c r="CT514" s="308"/>
      <c r="CU514" s="308"/>
      <c r="CV514" s="308"/>
      <c r="CW514" s="308"/>
      <c r="CX514" s="308"/>
      <c r="CY514" s="308"/>
      <c r="CZ514" s="308"/>
      <c r="DA514" s="308"/>
      <c r="DB514" s="308"/>
      <c r="DC514" s="308"/>
      <c r="DD514" s="308"/>
      <c r="DE514" s="308"/>
      <c r="DF514" s="308"/>
      <c r="DG514" s="308"/>
      <c r="DH514" s="308"/>
      <c r="DI514" s="308"/>
      <c r="DJ514" s="308"/>
      <c r="DK514" s="308"/>
      <c r="DL514" s="308"/>
      <c r="DM514" s="308"/>
      <c r="DN514" s="308"/>
      <c r="DO514" s="308"/>
      <c r="DP514" s="308"/>
      <c r="DQ514" s="308"/>
      <c r="DR514" s="308"/>
      <c r="DS514" s="308"/>
      <c r="DT514" s="308"/>
      <c r="DU514" s="308"/>
      <c r="DV514" s="308"/>
      <c r="DW514" s="308"/>
      <c r="DX514" s="308"/>
      <c r="DY514" s="308"/>
      <c r="DZ514" s="308"/>
      <c r="EA514" s="308"/>
      <c r="EB514" s="308"/>
      <c r="EC514" s="308"/>
      <c r="ED514" s="308"/>
      <c r="EE514" s="308"/>
      <c r="EF514" s="308"/>
      <c r="EG514" s="308"/>
      <c r="EH514" s="308"/>
      <c r="EI514" s="308"/>
      <c r="EJ514" s="308"/>
      <c r="EK514" s="308"/>
      <c r="EL514" s="308"/>
      <c r="EM514" s="308"/>
      <c r="EN514" s="308"/>
      <c r="EO514" s="308"/>
      <c r="EP514" s="308"/>
      <c r="EQ514" s="308"/>
      <c r="ER514" s="308"/>
      <c r="ES514" s="308"/>
      <c r="ET514" s="308"/>
      <c r="EU514" s="308"/>
      <c r="EV514" s="308"/>
      <c r="EW514" s="308"/>
      <c r="EX514" s="308"/>
      <c r="EY514" s="308"/>
      <c r="EZ514" s="308"/>
      <c r="FA514" s="308"/>
      <c r="FB514" s="308"/>
      <c r="FC514" s="308"/>
      <c r="FD514" s="308"/>
      <c r="FE514" s="308"/>
      <c r="FF514" s="308"/>
      <c r="FG514" s="308"/>
      <c r="FH514" s="308"/>
      <c r="FI514" s="308"/>
      <c r="FJ514" s="308"/>
      <c r="FK514" s="308"/>
      <c r="FL514" s="308"/>
      <c r="FM514" s="308"/>
      <c r="FN514" s="308"/>
      <c r="FO514" s="308"/>
      <c r="FP514" s="308"/>
      <c r="FQ514" s="308"/>
      <c r="FR514" s="308"/>
      <c r="FS514" s="308"/>
      <c r="FT514" s="308"/>
      <c r="FU514" s="308"/>
      <c r="FV514" s="308"/>
      <c r="FW514" s="308"/>
      <c r="FX514" s="308"/>
      <c r="FY514" s="308"/>
      <c r="FZ514" s="308"/>
      <c r="GA514" s="308"/>
      <c r="GB514" s="308"/>
      <c r="GC514" s="308"/>
      <c r="GD514" s="308"/>
      <c r="GE514" s="308"/>
      <c r="GF514" s="308"/>
      <c r="GG514" s="308"/>
      <c r="GH514" s="308"/>
      <c r="GI514" s="308"/>
      <c r="GJ514" s="308"/>
      <c r="GK514" s="308"/>
      <c r="GL514" s="308"/>
      <c r="GM514" s="308"/>
      <c r="GN514" s="308"/>
      <c r="GO514" s="308"/>
      <c r="GP514" s="308"/>
      <c r="GQ514" s="308"/>
      <c r="GR514" s="308"/>
      <c r="GS514" s="308"/>
      <c r="GT514" s="308"/>
      <c r="GU514" s="308"/>
      <c r="GV514" s="308"/>
      <c r="GW514" s="308"/>
      <c r="GX514" s="308"/>
      <c r="GY514" s="308"/>
      <c r="GZ514" s="308"/>
      <c r="HA514" s="308"/>
      <c r="HB514" s="308"/>
      <c r="HC514" s="308"/>
      <c r="HD514" s="308"/>
      <c r="HE514" s="308"/>
      <c r="HF514" s="308"/>
      <c r="HG514" s="308"/>
      <c r="HH514" s="308"/>
      <c r="HI514" s="308"/>
      <c r="HJ514" s="308"/>
      <c r="HK514" s="308"/>
      <c r="HL514" s="308"/>
      <c r="HM514" s="308"/>
      <c r="HN514" s="308"/>
      <c r="HO514" s="308"/>
      <c r="HP514" s="308"/>
      <c r="HQ514" s="308"/>
      <c r="HR514" s="308"/>
      <c r="HS514" s="308"/>
      <c r="HT514" s="308"/>
      <c r="HU514" s="308"/>
      <c r="HV514" s="308"/>
      <c r="HW514" s="308"/>
      <c r="HX514" s="308"/>
      <c r="HY514" s="308"/>
      <c r="HZ514" s="308"/>
      <c r="IA514" s="308"/>
      <c r="IB514" s="308"/>
      <c r="IC514" s="308"/>
      <c r="ID514" s="308"/>
      <c r="IE514" s="308"/>
      <c r="IF514" s="308"/>
      <c r="IG514" s="308"/>
      <c r="IH514" s="308"/>
    </row>
    <row r="515" spans="1:242" s="249" customFormat="1" ht="15" customHeight="1" x14ac:dyDescent="0.3">
      <c r="A515" s="174">
        <v>2.08</v>
      </c>
      <c r="B515" s="231"/>
      <c r="C515" s="232" t="e">
        <f>VLOOKUP(BD.PD9[[#This Row],[Pos]],[19]!PPto[#Data],3,FALSE)</f>
        <v>#REF!</v>
      </c>
      <c r="D515" s="174" t="s">
        <v>23</v>
      </c>
      <c r="E515" s="305" t="str">
        <f>IF(BD.PD9[[#This Row],[.]]="*",VLOOKUP(BD.PD9[[#This Row],[Pos]],[19]Presupuesto!A:H,7,FALSE),"")</f>
        <v/>
      </c>
      <c r="F515" s="234" t="s">
        <v>281</v>
      </c>
      <c r="G515" s="174"/>
      <c r="H515" s="174"/>
      <c r="I515" s="497" t="s">
        <v>1326</v>
      </c>
      <c r="J515" s="382">
        <v>2</v>
      </c>
      <c r="K515" s="174" t="s">
        <v>260</v>
      </c>
      <c r="L515" s="383">
        <f>IF(BD.PD9[[#This Row],[Mon]]="DOP",1,HLOOKUP(BD.PD9[[#This Row],[Mon]],Data!$K$1:$L$2,2,FALSE))</f>
        <v>1</v>
      </c>
      <c r="M515" s="384">
        <v>900000</v>
      </c>
      <c r="N515" s="243">
        <f>BD.PD9[[#This Row],[Cant.]]*BD.PD9[[#This Row],[ Tasa ]]*BD.PD9[[#This Row],[ Precio Und.]]</f>
        <v>1800000</v>
      </c>
      <c r="O515" s="491">
        <v>0</v>
      </c>
      <c r="P515" s="243">
        <f>IF(BD.PD9[[#This Row],[Liquid. '[%']]]&lt;&gt;0,(BD.PD9[[#This Row],[Valor Neto '[DOP']]]*BD.PD9[[#This Row],[Liquid. '[%']]])+BD.PD9[[#This Row],[Valor Neto '[DOP']]],BD.PD9[[#This Row],[Valor Neto '[DOP']]])</f>
        <v>1800000</v>
      </c>
      <c r="Q515" s="243">
        <f>BD.PD9[[#This Row],[Ppto. Orden Interna '[DOP']]]/HLOOKUP("USD",Data!$K$1:$L$2,2,FALSE)</f>
        <v>27692.307692307691</v>
      </c>
      <c r="R515" s="381" t="s">
        <v>1297</v>
      </c>
      <c r="S515" s="387"/>
      <c r="T515" s="387"/>
      <c r="U515" s="387"/>
      <c r="V515" s="387"/>
      <c r="W515" s="174" t="s">
        <v>1296</v>
      </c>
      <c r="X515" s="495">
        <v>9</v>
      </c>
      <c r="Y515" s="388">
        <v>0.5</v>
      </c>
      <c r="Z515" s="243">
        <f>BD.PD9[[#This Row],[Av.P1 '[%']]]*BD.PD9[[#This Row],[Ppto. Orden Interna '[DOP']]]</f>
        <v>900000</v>
      </c>
      <c r="AA515" s="174">
        <v>11</v>
      </c>
      <c r="AB515" s="399">
        <v>0.5</v>
      </c>
      <c r="AC515" s="243">
        <f>BD.PD9[[#This Row],[Av.P2 '[%']]]*BD.PD9[[#This Row],[Ppto. Orden Interna '[DOP']]]</f>
        <v>900000</v>
      </c>
      <c r="AE515" s="389"/>
      <c r="AF515" s="243">
        <f>BD.PD9[[#This Row],[Av.P3 '[%']]]*BD.PD9[[#This Row],[Ppto. Orden Interna '[DOP']]]</f>
        <v>0</v>
      </c>
      <c r="AH515" s="389"/>
      <c r="AI515" s="243">
        <f>BD.PD9[[#This Row],[Av.P4 '[%']]]*BD.PD9[[#This Row],[Ppto. Orden Interna '[DOP']]]</f>
        <v>0</v>
      </c>
      <c r="AK515" s="389"/>
      <c r="AL515" s="243">
        <f>BD.PD9[[#This Row],[Av.P5 '[%']]]*BD.PD9[[#This Row],[Ppto. Orden Interna '[DOP']]]</f>
        <v>0</v>
      </c>
      <c r="AM515" s="496">
        <f>BD.PD9[[#This Row],[Pago 5]]+BD.PD9[[#This Row],[Pago 4]]+BD.PD9[[#This Row],[Pago 3]]+BD.PD9[[#This Row],[Pago 2]]+BD.PD9[[#This Row],[Pago 1]]</f>
        <v>1800000</v>
      </c>
      <c r="AN515" s="308" t="s">
        <v>244</v>
      </c>
      <c r="AO515" s="308" t="s">
        <v>245</v>
      </c>
      <c r="AP515" s="308" t="s">
        <v>246</v>
      </c>
      <c r="AQ515" s="308" t="s">
        <v>247</v>
      </c>
      <c r="AR515" s="308">
        <v>594</v>
      </c>
      <c r="AS515" s="308" t="s">
        <v>248</v>
      </c>
      <c r="AT515" s="249" t="s">
        <v>1575</v>
      </c>
      <c r="AU515" s="308"/>
      <c r="AV515" s="308"/>
      <c r="AW515" s="308"/>
      <c r="AX515" s="308"/>
      <c r="AY515" s="308"/>
      <c r="AZ515" s="308"/>
      <c r="BA515" s="308"/>
      <c r="BB515" s="308"/>
      <c r="BC515" s="308"/>
      <c r="BD515" s="308"/>
      <c r="BE515" s="308"/>
      <c r="BF515" s="308"/>
      <c r="BG515" s="308"/>
      <c r="BH515" s="308"/>
      <c r="BI515" s="308"/>
      <c r="BJ515" s="308"/>
      <c r="BK515" s="308"/>
      <c r="BL515" s="308"/>
      <c r="BM515" s="308"/>
      <c r="BN515" s="308"/>
      <c r="BO515" s="308"/>
      <c r="BP515" s="308"/>
      <c r="BQ515" s="308"/>
      <c r="BR515" s="308"/>
      <c r="BS515" s="308"/>
      <c r="BT515" s="308"/>
      <c r="BU515" s="308"/>
      <c r="BV515" s="308"/>
      <c r="BW515" s="308"/>
      <c r="BX515" s="308"/>
      <c r="BY515" s="308"/>
      <c r="BZ515" s="308"/>
      <c r="CA515" s="308"/>
      <c r="CB515" s="308"/>
      <c r="CC515" s="308"/>
      <c r="CD515" s="308"/>
      <c r="CE515" s="308"/>
      <c r="CF515" s="308"/>
      <c r="CG515" s="308"/>
      <c r="CH515" s="308"/>
      <c r="CI515" s="308"/>
      <c r="CJ515" s="308"/>
      <c r="CK515" s="308"/>
      <c r="CL515" s="308"/>
      <c r="CM515" s="308"/>
      <c r="CN515" s="308"/>
      <c r="CO515" s="308"/>
      <c r="CP515" s="308"/>
      <c r="CQ515" s="308"/>
      <c r="CR515" s="308"/>
      <c r="CS515" s="308"/>
      <c r="CT515" s="308"/>
      <c r="CU515" s="308"/>
      <c r="CV515" s="308"/>
      <c r="CW515" s="308"/>
      <c r="CX515" s="308"/>
      <c r="CY515" s="308"/>
      <c r="CZ515" s="308"/>
      <c r="DA515" s="308"/>
      <c r="DB515" s="308"/>
      <c r="DC515" s="308"/>
      <c r="DD515" s="308"/>
      <c r="DE515" s="308"/>
      <c r="DF515" s="308"/>
      <c r="DG515" s="308"/>
      <c r="DH515" s="308"/>
      <c r="DI515" s="308"/>
      <c r="DJ515" s="308"/>
      <c r="DK515" s="308"/>
      <c r="DL515" s="308"/>
      <c r="DM515" s="308"/>
      <c r="DN515" s="308"/>
      <c r="DO515" s="308"/>
      <c r="DP515" s="308"/>
      <c r="DQ515" s="308"/>
      <c r="DR515" s="308"/>
      <c r="DS515" s="308"/>
      <c r="DT515" s="308"/>
      <c r="DU515" s="308"/>
      <c r="DV515" s="308"/>
      <c r="DW515" s="308"/>
      <c r="DX515" s="308"/>
      <c r="DY515" s="308"/>
      <c r="DZ515" s="308"/>
      <c r="EA515" s="308"/>
      <c r="EB515" s="308"/>
      <c r="EC515" s="308"/>
      <c r="ED515" s="308"/>
      <c r="EE515" s="308"/>
      <c r="EF515" s="308"/>
      <c r="EG515" s="308"/>
      <c r="EH515" s="308"/>
      <c r="EI515" s="308"/>
      <c r="EJ515" s="308"/>
      <c r="EK515" s="308"/>
      <c r="EL515" s="308"/>
      <c r="EM515" s="308"/>
      <c r="EN515" s="308"/>
      <c r="EO515" s="308"/>
      <c r="EP515" s="308"/>
      <c r="EQ515" s="308"/>
      <c r="ER515" s="308"/>
      <c r="ES515" s="308"/>
      <c r="ET515" s="308"/>
      <c r="EU515" s="308"/>
      <c r="EV515" s="308"/>
      <c r="EW515" s="308"/>
      <c r="EX515" s="308"/>
      <c r="EY515" s="308"/>
      <c r="EZ515" s="308"/>
      <c r="FA515" s="308"/>
      <c r="FB515" s="308"/>
      <c r="FC515" s="308"/>
      <c r="FD515" s="308"/>
      <c r="FE515" s="308"/>
      <c r="FF515" s="308"/>
      <c r="FG515" s="308"/>
      <c r="FH515" s="308"/>
      <c r="FI515" s="308"/>
      <c r="FJ515" s="308"/>
      <c r="FK515" s="308"/>
      <c r="FL515" s="308"/>
      <c r="FM515" s="308"/>
      <c r="FN515" s="308"/>
      <c r="FO515" s="308"/>
      <c r="FP515" s="308"/>
      <c r="FQ515" s="308"/>
      <c r="FR515" s="308"/>
      <c r="FS515" s="308"/>
      <c r="FT515" s="308"/>
      <c r="FU515" s="308"/>
      <c r="FV515" s="308"/>
      <c r="FW515" s="308"/>
      <c r="FX515" s="308"/>
      <c r="FY515" s="308"/>
      <c r="FZ515" s="308"/>
      <c r="GA515" s="308"/>
      <c r="GB515" s="308"/>
      <c r="GC515" s="308"/>
      <c r="GD515" s="308"/>
      <c r="GE515" s="308"/>
      <c r="GF515" s="308"/>
      <c r="GG515" s="308"/>
      <c r="GH515" s="308"/>
      <c r="GI515" s="308"/>
      <c r="GJ515" s="308"/>
      <c r="GK515" s="308"/>
      <c r="GL515" s="308"/>
      <c r="GM515" s="308"/>
      <c r="GN515" s="308"/>
      <c r="GO515" s="308"/>
      <c r="GP515" s="308"/>
      <c r="GQ515" s="308"/>
      <c r="GR515" s="308"/>
      <c r="GS515" s="308"/>
      <c r="GT515" s="308"/>
      <c r="GU515" s="308"/>
      <c r="GV515" s="308"/>
      <c r="GW515" s="308"/>
      <c r="GX515" s="308"/>
      <c r="GY515" s="308"/>
      <c r="GZ515" s="308"/>
      <c r="HA515" s="308"/>
      <c r="HB515" s="308"/>
      <c r="HC515" s="308"/>
      <c r="HD515" s="308"/>
      <c r="HE515" s="308"/>
      <c r="HF515" s="308"/>
      <c r="HG515" s="308"/>
      <c r="HH515" s="308"/>
      <c r="HI515" s="308"/>
      <c r="HJ515" s="308"/>
      <c r="HK515" s="308"/>
      <c r="HL515" s="308"/>
      <c r="HM515" s="308"/>
      <c r="HN515" s="308"/>
      <c r="HO515" s="308"/>
      <c r="HP515" s="308"/>
      <c r="HQ515" s="308"/>
      <c r="HR515" s="308"/>
      <c r="HS515" s="308"/>
      <c r="HT515" s="308"/>
      <c r="HU515" s="308"/>
      <c r="HV515" s="308"/>
      <c r="HW515" s="308"/>
      <c r="HX515" s="308"/>
      <c r="HY515" s="308"/>
      <c r="HZ515" s="308"/>
      <c r="IA515" s="308"/>
      <c r="IB515" s="308"/>
      <c r="IC515" s="308"/>
      <c r="ID515" s="308"/>
      <c r="IE515" s="308"/>
      <c r="IF515" s="308"/>
      <c r="IG515" s="308"/>
      <c r="IH515" s="308"/>
    </row>
    <row r="516" spans="1:242" s="249" customFormat="1" ht="15" customHeight="1" x14ac:dyDescent="0.3">
      <c r="A516" s="174">
        <v>2.08</v>
      </c>
      <c r="B516" s="231"/>
      <c r="C516" s="232" t="e">
        <f>VLOOKUP(BD.PD9[[#This Row],[Pos]],[19]!PPto[#Data],3,FALSE)</f>
        <v>#REF!</v>
      </c>
      <c r="D516" s="174" t="s">
        <v>23</v>
      </c>
      <c r="E516" s="305" t="str">
        <f>IF(BD.PD9[[#This Row],[.]]="*",VLOOKUP(BD.PD9[[#This Row],[Pos]],[19]Presupuesto!A:H,7,FALSE),"")</f>
        <v/>
      </c>
      <c r="F516" s="219" t="s">
        <v>285</v>
      </c>
      <c r="G516" s="174"/>
      <c r="H516" s="174"/>
      <c r="I516" s="497" t="s">
        <v>1074</v>
      </c>
      <c r="J516" s="382">
        <v>1</v>
      </c>
      <c r="K516" s="174" t="s">
        <v>117</v>
      </c>
      <c r="L516" s="383">
        <f>IF(BD.PD9[[#This Row],[Mon]]="DOP",1,HLOOKUP(BD.PD9[[#This Row],[Mon]],Data!$K$1:$L$2,2,FALSE))</f>
        <v>65</v>
      </c>
      <c r="M516" s="384">
        <v>4200</v>
      </c>
      <c r="N516" s="243">
        <f>BD.PD9[[#This Row],[Cant.]]*BD.PD9[[#This Row],[ Tasa ]]*BD.PD9[[#This Row],[ Precio Und.]]</f>
        <v>273000</v>
      </c>
      <c r="O516" s="491">
        <v>0</v>
      </c>
      <c r="P516" s="243">
        <f>IF(BD.PD9[[#This Row],[Liquid. '[%']]]&lt;&gt;0,(BD.PD9[[#This Row],[Valor Neto '[DOP']]]*BD.PD9[[#This Row],[Liquid. '[%']]])+BD.PD9[[#This Row],[Valor Neto '[DOP']]],BD.PD9[[#This Row],[Valor Neto '[DOP']]])</f>
        <v>273000</v>
      </c>
      <c r="Q516" s="243">
        <f>BD.PD9[[#This Row],[Ppto. Orden Interna '[DOP']]]/HLOOKUP("USD",Data!$K$1:$L$2,2,FALSE)</f>
        <v>4200</v>
      </c>
      <c r="R516" s="381" t="s">
        <v>1297</v>
      </c>
      <c r="S516" s="387"/>
      <c r="T516" s="387"/>
      <c r="U516" s="387"/>
      <c r="V516" s="387"/>
      <c r="W516" s="174" t="s">
        <v>279</v>
      </c>
      <c r="X516" s="495">
        <v>9</v>
      </c>
      <c r="Y516" s="388"/>
      <c r="Z516" s="243">
        <f>BD.PD9[[#This Row],[Av.P1 '[%']]]*BD.PD9[[#This Row],[Ppto. Orden Interna '[DOP']]]</f>
        <v>0</v>
      </c>
      <c r="AA516" s="174"/>
      <c r="AB516" s="399"/>
      <c r="AC516" s="243">
        <f>BD.PD9[[#This Row],[Av.P2 '[%']]]*BD.PD9[[#This Row],[Ppto. Orden Interna '[DOP']]]</f>
        <v>0</v>
      </c>
      <c r="AE516" s="389"/>
      <c r="AF516" s="243">
        <f>BD.PD9[[#This Row],[Av.P3 '[%']]]*BD.PD9[[#This Row],[Ppto. Orden Interna '[DOP']]]</f>
        <v>0</v>
      </c>
      <c r="AH516" s="389"/>
      <c r="AI516" s="243">
        <f>BD.PD9[[#This Row],[Av.P4 '[%']]]*BD.PD9[[#This Row],[Ppto. Orden Interna '[DOP']]]</f>
        <v>0</v>
      </c>
      <c r="AK516" s="389"/>
      <c r="AL516" s="243">
        <f>BD.PD9[[#This Row],[Av.P5 '[%']]]*BD.PD9[[#This Row],[Ppto. Orden Interna '[DOP']]]</f>
        <v>0</v>
      </c>
      <c r="AM516" s="496">
        <f>BD.PD9[[#This Row],[Pago 5]]+BD.PD9[[#This Row],[Pago 4]]+BD.PD9[[#This Row],[Pago 3]]+BD.PD9[[#This Row],[Pago 2]]+BD.PD9[[#This Row],[Pago 1]]</f>
        <v>0</v>
      </c>
      <c r="AN516" s="308" t="s">
        <v>244</v>
      </c>
      <c r="AO516" s="308" t="s">
        <v>245</v>
      </c>
      <c r="AP516" s="308" t="s">
        <v>246</v>
      </c>
      <c r="AQ516" s="308" t="s">
        <v>247</v>
      </c>
      <c r="AR516" s="308">
        <v>594</v>
      </c>
      <c r="AS516" s="308" t="s">
        <v>248</v>
      </c>
      <c r="AT516" s="249" t="s">
        <v>1575</v>
      </c>
      <c r="AU516" s="308"/>
      <c r="AV516" s="308"/>
      <c r="AW516" s="308"/>
      <c r="AX516" s="308"/>
      <c r="AY516" s="308"/>
      <c r="AZ516" s="308"/>
      <c r="BA516" s="308"/>
      <c r="BB516" s="308"/>
      <c r="BC516" s="308"/>
      <c r="BD516" s="308"/>
      <c r="BE516" s="308"/>
      <c r="BF516" s="308"/>
      <c r="BG516" s="308"/>
      <c r="BH516" s="308"/>
      <c r="BI516" s="308"/>
      <c r="BJ516" s="308"/>
      <c r="BK516" s="308"/>
      <c r="BL516" s="308"/>
      <c r="BM516" s="308"/>
      <c r="BN516" s="308"/>
      <c r="BO516" s="308"/>
      <c r="BP516" s="308"/>
      <c r="BQ516" s="308"/>
      <c r="BR516" s="308"/>
      <c r="BS516" s="308"/>
      <c r="BT516" s="308"/>
      <c r="BU516" s="308"/>
      <c r="BV516" s="308"/>
      <c r="BW516" s="308"/>
      <c r="BX516" s="308"/>
      <c r="BY516" s="308"/>
      <c r="BZ516" s="308"/>
      <c r="CA516" s="308"/>
      <c r="CB516" s="308"/>
      <c r="CC516" s="308"/>
      <c r="CD516" s="308"/>
      <c r="CE516" s="308"/>
      <c r="CF516" s="308"/>
      <c r="CG516" s="308"/>
      <c r="CH516" s="308"/>
      <c r="CI516" s="308"/>
      <c r="CJ516" s="308"/>
      <c r="CK516" s="308"/>
      <c r="CL516" s="308"/>
      <c r="CM516" s="308"/>
      <c r="CN516" s="308"/>
      <c r="CO516" s="308"/>
      <c r="CP516" s="308"/>
      <c r="CQ516" s="308"/>
      <c r="CR516" s="308"/>
      <c r="CS516" s="308"/>
      <c r="CT516" s="308"/>
      <c r="CU516" s="308"/>
      <c r="CV516" s="308"/>
      <c r="CW516" s="308"/>
      <c r="CX516" s="308"/>
      <c r="CY516" s="308"/>
      <c r="CZ516" s="308"/>
      <c r="DA516" s="308"/>
      <c r="DB516" s="308"/>
      <c r="DC516" s="308"/>
      <c r="DD516" s="308"/>
      <c r="DE516" s="308"/>
      <c r="DF516" s="308"/>
      <c r="DG516" s="308"/>
      <c r="DH516" s="308"/>
      <c r="DI516" s="308"/>
      <c r="DJ516" s="308"/>
      <c r="DK516" s="308"/>
      <c r="DL516" s="308"/>
      <c r="DM516" s="308"/>
      <c r="DN516" s="308"/>
      <c r="DO516" s="308"/>
      <c r="DP516" s="308"/>
      <c r="DQ516" s="308"/>
      <c r="DR516" s="308"/>
      <c r="DS516" s="308"/>
      <c r="DT516" s="308"/>
      <c r="DU516" s="308"/>
      <c r="DV516" s="308"/>
      <c r="DW516" s="308"/>
      <c r="DX516" s="308"/>
      <c r="DY516" s="308"/>
      <c r="DZ516" s="308"/>
      <c r="EA516" s="308"/>
      <c r="EB516" s="308"/>
      <c r="EC516" s="308"/>
      <c r="ED516" s="308"/>
      <c r="EE516" s="308"/>
      <c r="EF516" s="308"/>
      <c r="EG516" s="308"/>
      <c r="EH516" s="308"/>
      <c r="EI516" s="308"/>
      <c r="EJ516" s="308"/>
      <c r="EK516" s="308"/>
      <c r="EL516" s="308"/>
      <c r="EM516" s="308"/>
      <c r="EN516" s="308"/>
      <c r="EO516" s="308"/>
      <c r="EP516" s="308"/>
      <c r="EQ516" s="308"/>
      <c r="ER516" s="308"/>
      <c r="ES516" s="308"/>
      <c r="ET516" s="308"/>
      <c r="EU516" s="308"/>
      <c r="EV516" s="308"/>
      <c r="EW516" s="308"/>
      <c r="EX516" s="308"/>
      <c r="EY516" s="308"/>
      <c r="EZ516" s="308"/>
      <c r="FA516" s="308"/>
      <c r="FB516" s="308"/>
      <c r="FC516" s="308"/>
      <c r="FD516" s="308"/>
      <c r="FE516" s="308"/>
      <c r="FF516" s="308"/>
      <c r="FG516" s="308"/>
      <c r="FH516" s="308"/>
      <c r="FI516" s="308"/>
      <c r="FJ516" s="308"/>
      <c r="FK516" s="308"/>
      <c r="FL516" s="308"/>
      <c r="FM516" s="308"/>
      <c r="FN516" s="308"/>
      <c r="FO516" s="308"/>
      <c r="FP516" s="308"/>
      <c r="FQ516" s="308"/>
      <c r="FR516" s="308"/>
      <c r="FS516" s="308"/>
      <c r="FT516" s="308"/>
      <c r="FU516" s="308"/>
      <c r="FV516" s="308"/>
      <c r="FW516" s="308"/>
      <c r="FX516" s="308"/>
      <c r="FY516" s="308"/>
      <c r="FZ516" s="308"/>
      <c r="GA516" s="308"/>
      <c r="GB516" s="308"/>
      <c r="GC516" s="308"/>
      <c r="GD516" s="308"/>
      <c r="GE516" s="308"/>
      <c r="GF516" s="308"/>
      <c r="GG516" s="308"/>
      <c r="GH516" s="308"/>
      <c r="GI516" s="308"/>
      <c r="GJ516" s="308"/>
      <c r="GK516" s="308"/>
      <c r="GL516" s="308"/>
      <c r="GM516" s="308"/>
      <c r="GN516" s="308"/>
      <c r="GO516" s="308"/>
      <c r="GP516" s="308"/>
      <c r="GQ516" s="308"/>
      <c r="GR516" s="308"/>
      <c r="GS516" s="308"/>
      <c r="GT516" s="308"/>
      <c r="GU516" s="308"/>
      <c r="GV516" s="308"/>
      <c r="GW516" s="308"/>
      <c r="GX516" s="308"/>
      <c r="GY516" s="308"/>
      <c r="GZ516" s="308"/>
      <c r="HA516" s="308"/>
      <c r="HB516" s="308"/>
      <c r="HC516" s="308"/>
      <c r="HD516" s="308"/>
      <c r="HE516" s="308"/>
      <c r="HF516" s="308"/>
      <c r="HG516" s="308"/>
      <c r="HH516" s="308"/>
      <c r="HI516" s="308"/>
      <c r="HJ516" s="308"/>
      <c r="HK516" s="308"/>
      <c r="HL516" s="308"/>
      <c r="HM516" s="308"/>
      <c r="HN516" s="308"/>
      <c r="HO516" s="308"/>
      <c r="HP516" s="308"/>
      <c r="HQ516" s="308"/>
      <c r="HR516" s="308"/>
      <c r="HS516" s="308"/>
      <c r="HT516" s="308"/>
      <c r="HU516" s="308"/>
      <c r="HV516" s="308"/>
      <c r="HW516" s="308"/>
      <c r="HX516" s="308"/>
      <c r="HY516" s="308"/>
      <c r="HZ516" s="308"/>
      <c r="IA516" s="308"/>
      <c r="IB516" s="308"/>
      <c r="IC516" s="308"/>
      <c r="ID516" s="308"/>
      <c r="IE516" s="308"/>
      <c r="IF516" s="308"/>
      <c r="IG516" s="308"/>
      <c r="IH516" s="308"/>
    </row>
    <row r="517" spans="1:242" s="249" customFormat="1" ht="15" customHeight="1" x14ac:dyDescent="0.3">
      <c r="A517" s="174">
        <v>2.08</v>
      </c>
      <c r="B517" s="231"/>
      <c r="C517" s="232" t="e">
        <f>VLOOKUP(BD.PD9[[#This Row],[Pos]],[19]!PPto[#Data],3,FALSE)</f>
        <v>#REF!</v>
      </c>
      <c r="D517" s="174" t="s">
        <v>23</v>
      </c>
      <c r="E517" s="305" t="str">
        <f>IF(BD.PD9[[#This Row],[.]]="*",VLOOKUP(BD.PD9[[#This Row],[Pos]],[19]Presupuesto!A:H,7,FALSE),"")</f>
        <v/>
      </c>
      <c r="F517" s="506" t="s">
        <v>286</v>
      </c>
      <c r="G517" s="174" t="s">
        <v>1359</v>
      </c>
      <c r="H517" s="174"/>
      <c r="I517" s="497" t="s">
        <v>1326</v>
      </c>
      <c r="J517" s="382">
        <v>2</v>
      </c>
      <c r="K517" s="174" t="s">
        <v>117</v>
      </c>
      <c r="L517" s="383">
        <f>IF(BD.PD9[[#This Row],[Mon]]="DOP",1,HLOOKUP(BD.PD9[[#This Row],[Mon]],Data!$K$1:$L$2,2,FALSE))</f>
        <v>65</v>
      </c>
      <c r="M517" s="384">
        <v>3395</v>
      </c>
      <c r="N517" s="243">
        <f>BD.PD9[[#This Row],[Cant.]]*BD.PD9[[#This Row],[ Tasa ]]*BD.PD9[[#This Row],[ Precio Und.]]</f>
        <v>441350</v>
      </c>
      <c r="O517" s="386">
        <v>0.2</v>
      </c>
      <c r="P517" s="243">
        <f>IF(BD.PD9[[#This Row],[Liquid. '[%']]]&lt;&gt;0,(BD.PD9[[#This Row],[Valor Neto '[DOP']]]*BD.PD9[[#This Row],[Liquid. '[%']]])+BD.PD9[[#This Row],[Valor Neto '[DOP']]],BD.PD9[[#This Row],[Valor Neto '[DOP']]])</f>
        <v>529620</v>
      </c>
      <c r="Q517" s="243">
        <f>BD.PD9[[#This Row],[Ppto. Orden Interna '[DOP']]]/HLOOKUP("USD",Data!$K$1:$L$2,2,FALSE)</f>
        <v>8148</v>
      </c>
      <c r="R517" s="381" t="s">
        <v>1297</v>
      </c>
      <c r="S517" s="387"/>
      <c r="T517" s="387"/>
      <c r="U517" s="387"/>
      <c r="V517" s="387"/>
      <c r="W517" s="174" t="s">
        <v>279</v>
      </c>
      <c r="X517" s="495">
        <v>9</v>
      </c>
      <c r="Y517" s="388">
        <v>1</v>
      </c>
      <c r="Z517" s="243">
        <f>BD.PD9[[#This Row],[Av.P1 '[%']]]*BD.PD9[[#This Row],[Ppto. Orden Interna '[DOP']]]</f>
        <v>529620</v>
      </c>
      <c r="AB517" s="389"/>
      <c r="AC517" s="243">
        <f>BD.PD9[[#This Row],[Av.P2 '[%']]]*BD.PD9[[#This Row],[Ppto. Orden Interna '[DOP']]]</f>
        <v>0</v>
      </c>
      <c r="AE517" s="389"/>
      <c r="AF517" s="243">
        <f>BD.PD9[[#This Row],[Av.P3 '[%']]]*BD.PD9[[#This Row],[Ppto. Orden Interna '[DOP']]]</f>
        <v>0</v>
      </c>
      <c r="AH517" s="389"/>
      <c r="AI517" s="243">
        <f>BD.PD9[[#This Row],[Av.P4 '[%']]]*BD.PD9[[#This Row],[Ppto. Orden Interna '[DOP']]]</f>
        <v>0</v>
      </c>
      <c r="AK517" s="389"/>
      <c r="AL517" s="243">
        <f>BD.PD9[[#This Row],[Av.P5 '[%']]]*BD.PD9[[#This Row],[Ppto. Orden Interna '[DOP']]]</f>
        <v>0</v>
      </c>
      <c r="AM517" s="496">
        <f>BD.PD9[[#This Row],[Pago 5]]+BD.PD9[[#This Row],[Pago 4]]+BD.PD9[[#This Row],[Pago 3]]+BD.PD9[[#This Row],[Pago 2]]+BD.PD9[[#This Row],[Pago 1]]</f>
        <v>529620</v>
      </c>
      <c r="AN517" s="308" t="s">
        <v>244</v>
      </c>
      <c r="AO517" s="308" t="s">
        <v>245</v>
      </c>
      <c r="AP517" s="308" t="s">
        <v>246</v>
      </c>
      <c r="AQ517" s="308" t="s">
        <v>247</v>
      </c>
      <c r="AR517" s="308">
        <v>594</v>
      </c>
      <c r="AS517" s="308" t="s">
        <v>248</v>
      </c>
      <c r="AT517" s="249" t="s">
        <v>1575</v>
      </c>
      <c r="AU517" s="308"/>
      <c r="AV517" s="308"/>
      <c r="AW517" s="308"/>
      <c r="AX517" s="308"/>
      <c r="AY517" s="308"/>
      <c r="AZ517" s="308"/>
      <c r="BA517" s="308"/>
      <c r="BB517" s="308"/>
      <c r="BC517" s="308"/>
      <c r="BD517" s="308"/>
      <c r="BE517" s="308"/>
      <c r="BF517" s="308"/>
      <c r="BG517" s="308"/>
      <c r="BH517" s="308"/>
      <c r="BI517" s="308"/>
      <c r="BJ517" s="308"/>
      <c r="BK517" s="308"/>
      <c r="BL517" s="308"/>
      <c r="BM517" s="308"/>
      <c r="BN517" s="308"/>
      <c r="BO517" s="308"/>
      <c r="BP517" s="308"/>
      <c r="BQ517" s="308"/>
      <c r="BR517" s="308"/>
      <c r="BS517" s="308"/>
      <c r="BT517" s="308"/>
      <c r="BU517" s="308"/>
      <c r="BV517" s="308"/>
      <c r="BW517" s="308"/>
      <c r="BX517" s="308"/>
      <c r="BY517" s="308"/>
      <c r="BZ517" s="308"/>
      <c r="CA517" s="308"/>
      <c r="CB517" s="308"/>
      <c r="CC517" s="308"/>
      <c r="CD517" s="308"/>
      <c r="CE517" s="308"/>
      <c r="CF517" s="308"/>
      <c r="CG517" s="308"/>
      <c r="CH517" s="308"/>
      <c r="CI517" s="308"/>
      <c r="CJ517" s="308"/>
      <c r="CK517" s="308"/>
      <c r="CL517" s="308"/>
      <c r="CM517" s="308"/>
      <c r="CN517" s="308"/>
      <c r="CO517" s="308"/>
      <c r="CP517" s="308"/>
      <c r="CQ517" s="308"/>
      <c r="CR517" s="308"/>
      <c r="CS517" s="308"/>
      <c r="CT517" s="308"/>
      <c r="CU517" s="308"/>
      <c r="CV517" s="308"/>
      <c r="CW517" s="308"/>
      <c r="CX517" s="308"/>
      <c r="CY517" s="308"/>
      <c r="CZ517" s="308"/>
      <c r="DA517" s="308"/>
      <c r="DB517" s="308"/>
      <c r="DC517" s="308"/>
      <c r="DD517" s="308"/>
      <c r="DE517" s="308"/>
      <c r="DF517" s="308"/>
      <c r="DG517" s="308"/>
      <c r="DH517" s="308"/>
      <c r="DI517" s="308"/>
      <c r="DJ517" s="308"/>
      <c r="DK517" s="308"/>
      <c r="DL517" s="308"/>
      <c r="DM517" s="308"/>
      <c r="DN517" s="308"/>
      <c r="DO517" s="308"/>
      <c r="DP517" s="308"/>
      <c r="DQ517" s="308"/>
      <c r="DR517" s="308"/>
      <c r="DS517" s="308"/>
      <c r="DT517" s="308"/>
      <c r="DU517" s="308"/>
      <c r="DV517" s="308"/>
      <c r="DW517" s="308"/>
      <c r="DX517" s="308"/>
      <c r="DY517" s="308"/>
      <c r="DZ517" s="308"/>
      <c r="EA517" s="308"/>
      <c r="EB517" s="308"/>
      <c r="EC517" s="308"/>
      <c r="ED517" s="308"/>
      <c r="EE517" s="308"/>
      <c r="EF517" s="308"/>
      <c r="EG517" s="308"/>
      <c r="EH517" s="308"/>
      <c r="EI517" s="308"/>
      <c r="EJ517" s="308"/>
      <c r="EK517" s="308"/>
      <c r="EL517" s="308"/>
      <c r="EM517" s="308"/>
      <c r="EN517" s="308"/>
      <c r="EO517" s="308"/>
      <c r="EP517" s="308"/>
      <c r="EQ517" s="308"/>
      <c r="ER517" s="308"/>
      <c r="ES517" s="308"/>
      <c r="ET517" s="308"/>
      <c r="EU517" s="308"/>
      <c r="EV517" s="308"/>
      <c r="EW517" s="308"/>
      <c r="EX517" s="308"/>
      <c r="EY517" s="308"/>
      <c r="EZ517" s="308"/>
      <c r="FA517" s="308"/>
      <c r="FB517" s="308"/>
      <c r="FC517" s="308"/>
      <c r="FD517" s="308"/>
      <c r="FE517" s="308"/>
      <c r="FF517" s="308"/>
      <c r="FG517" s="308"/>
      <c r="FH517" s="308"/>
      <c r="FI517" s="308"/>
      <c r="FJ517" s="308"/>
      <c r="FK517" s="308"/>
      <c r="FL517" s="308"/>
      <c r="FM517" s="308"/>
      <c r="FN517" s="308"/>
      <c r="FO517" s="308"/>
      <c r="FP517" s="308"/>
      <c r="FQ517" s="308"/>
      <c r="FR517" s="308"/>
      <c r="FS517" s="308"/>
      <c r="FT517" s="308"/>
      <c r="FU517" s="308"/>
      <c r="FV517" s="308"/>
      <c r="FW517" s="308"/>
      <c r="FX517" s="308"/>
      <c r="FY517" s="308"/>
      <c r="FZ517" s="308"/>
      <c r="GA517" s="308"/>
      <c r="GB517" s="308"/>
      <c r="GC517" s="308"/>
      <c r="GD517" s="308"/>
      <c r="GE517" s="308"/>
      <c r="GF517" s="308"/>
      <c r="GG517" s="308"/>
      <c r="GH517" s="308"/>
      <c r="GI517" s="308"/>
      <c r="GJ517" s="308"/>
      <c r="GK517" s="308"/>
      <c r="GL517" s="308"/>
      <c r="GM517" s="308"/>
      <c r="GN517" s="308"/>
      <c r="GO517" s="308"/>
      <c r="GP517" s="308"/>
      <c r="GQ517" s="308"/>
      <c r="GR517" s="308"/>
      <c r="GS517" s="308"/>
      <c r="GT517" s="308"/>
      <c r="GU517" s="308"/>
      <c r="GV517" s="308"/>
      <c r="GW517" s="308"/>
      <c r="GX517" s="308"/>
      <c r="GY517" s="308"/>
      <c r="GZ517" s="308"/>
      <c r="HA517" s="308"/>
      <c r="HB517" s="308"/>
      <c r="HC517" s="308"/>
      <c r="HD517" s="308"/>
      <c r="HE517" s="308"/>
      <c r="HF517" s="308"/>
      <c r="HG517" s="308"/>
      <c r="HH517" s="308"/>
      <c r="HI517" s="308"/>
      <c r="HJ517" s="308"/>
      <c r="HK517" s="308"/>
      <c r="HL517" s="308"/>
      <c r="HM517" s="308"/>
      <c r="HN517" s="308"/>
      <c r="HO517" s="308"/>
      <c r="HP517" s="308"/>
      <c r="HQ517" s="308"/>
      <c r="HR517" s="308"/>
      <c r="HS517" s="308"/>
      <c r="HT517" s="308"/>
      <c r="HU517" s="308"/>
      <c r="HV517" s="308"/>
      <c r="HW517" s="308"/>
      <c r="HX517" s="308"/>
      <c r="HY517" s="308"/>
      <c r="HZ517" s="308"/>
      <c r="IA517" s="308"/>
      <c r="IB517" s="308"/>
      <c r="IC517" s="308"/>
      <c r="ID517" s="308"/>
      <c r="IE517" s="308"/>
      <c r="IF517" s="308"/>
      <c r="IG517" s="308"/>
      <c r="IH517" s="308"/>
    </row>
    <row r="518" spans="1:242" s="249" customFormat="1" ht="15" customHeight="1" x14ac:dyDescent="0.3">
      <c r="A518" s="174">
        <v>2.08</v>
      </c>
      <c r="B518" s="231"/>
      <c r="C518" s="232" t="e">
        <f>VLOOKUP(BD.PD9[[#This Row],[Pos]],[19]!PPto[#Data],3,FALSE)</f>
        <v>#REF!</v>
      </c>
      <c r="D518" s="174" t="s">
        <v>23</v>
      </c>
      <c r="E518" s="305" t="str">
        <f>IF(BD.PD9[[#This Row],[.]]="*",VLOOKUP(BD.PD9[[#This Row],[Pos]],[19]Presupuesto!A:H,7,FALSE),"")</f>
        <v/>
      </c>
      <c r="F518" s="549" t="s">
        <v>288</v>
      </c>
      <c r="G518" s="174" t="s">
        <v>1359</v>
      </c>
      <c r="H518" s="174"/>
      <c r="I518" s="497" t="s">
        <v>1378</v>
      </c>
      <c r="J518" s="382">
        <v>1</v>
      </c>
      <c r="K518" s="174" t="s">
        <v>117</v>
      </c>
      <c r="L518" s="383">
        <f>IF(BD.PD9[[#This Row],[Mon]]="DOP",1,HLOOKUP(BD.PD9[[#This Row],[Mon]],Data!$K$1:$L$2,2,FALSE))</f>
        <v>65</v>
      </c>
      <c r="M518" s="384">
        <v>26500</v>
      </c>
      <c r="N518" s="243">
        <f>BD.PD9[[#This Row],[Cant.]]*BD.PD9[[#This Row],[ Tasa ]]*BD.PD9[[#This Row],[ Precio Und.]]</f>
        <v>1722500</v>
      </c>
      <c r="O518" s="386">
        <v>0</v>
      </c>
      <c r="P518" s="243">
        <f>IF(BD.PD9[[#This Row],[Liquid. '[%']]]&lt;&gt;0,(BD.PD9[[#This Row],[Valor Neto '[DOP']]]*BD.PD9[[#This Row],[Liquid. '[%']]])+BD.PD9[[#This Row],[Valor Neto '[DOP']]],BD.PD9[[#This Row],[Valor Neto '[DOP']]])</f>
        <v>1722500</v>
      </c>
      <c r="Q518" s="243">
        <f>BD.PD9[[#This Row],[Ppto. Orden Interna '[DOP']]]/HLOOKUP("USD",Data!$K$1:$L$2,2,FALSE)</f>
        <v>26500</v>
      </c>
      <c r="R518" s="381" t="s">
        <v>1297</v>
      </c>
      <c r="S518" s="387"/>
      <c r="T518" s="387"/>
      <c r="U518" s="387"/>
      <c r="V518" s="387"/>
      <c r="W518" s="174" t="s">
        <v>290</v>
      </c>
      <c r="X518" s="495">
        <v>6</v>
      </c>
      <c r="Y518" s="388">
        <v>0.4</v>
      </c>
      <c r="Z518" s="243">
        <f>BD.PD9[[#This Row],[Av.P1 '[%']]]*BD.PD9[[#This Row],[Ppto. Orden Interna '[DOP']]]</f>
        <v>689000</v>
      </c>
      <c r="AA518" s="495">
        <v>11</v>
      </c>
      <c r="AB518" s="388">
        <v>0.5</v>
      </c>
      <c r="AC518" s="243">
        <f>BD.PD9[[#This Row],[Av.P2 '[%']]]*BD.PD9[[#This Row],[Ppto. Orden Interna '[DOP']]]</f>
        <v>861250</v>
      </c>
      <c r="AD518" s="495">
        <v>12</v>
      </c>
      <c r="AE518" s="388">
        <v>0.1</v>
      </c>
      <c r="AF518" s="243">
        <f>BD.PD9[[#This Row],[Av.P3 '[%']]]*BD.PD9[[#This Row],[Ppto. Orden Interna '[DOP']]]</f>
        <v>172250</v>
      </c>
      <c r="AH518" s="389"/>
      <c r="AI518" s="243">
        <f>BD.PD9[[#This Row],[Av.P4 '[%']]]*BD.PD9[[#This Row],[Ppto. Orden Interna '[DOP']]]</f>
        <v>0</v>
      </c>
      <c r="AK518" s="389"/>
      <c r="AL518" s="243">
        <f>BD.PD9[[#This Row],[Av.P5 '[%']]]*BD.PD9[[#This Row],[Ppto. Orden Interna '[DOP']]]</f>
        <v>0</v>
      </c>
      <c r="AM518" s="496">
        <f>BD.PD9[[#This Row],[Pago 5]]+BD.PD9[[#This Row],[Pago 4]]+BD.PD9[[#This Row],[Pago 3]]+BD.PD9[[#This Row],[Pago 2]]+BD.PD9[[#This Row],[Pago 1]]</f>
        <v>1722500</v>
      </c>
      <c r="AN518" s="308" t="s">
        <v>244</v>
      </c>
      <c r="AO518" s="308" t="s">
        <v>245</v>
      </c>
      <c r="AP518" s="308" t="s">
        <v>246</v>
      </c>
      <c r="AQ518" s="308" t="s">
        <v>247</v>
      </c>
      <c r="AR518" s="308">
        <v>594</v>
      </c>
      <c r="AS518" s="308" t="s">
        <v>248</v>
      </c>
      <c r="AT518" s="249" t="s">
        <v>1575</v>
      </c>
      <c r="AU518" s="308"/>
      <c r="AV518" s="308"/>
      <c r="AW518" s="308"/>
      <c r="AX518" s="308"/>
      <c r="AY518" s="308"/>
      <c r="AZ518" s="308"/>
      <c r="BA518" s="308"/>
      <c r="BB518" s="308"/>
      <c r="BC518" s="308"/>
      <c r="BD518" s="308"/>
      <c r="BE518" s="308"/>
      <c r="BF518" s="308"/>
      <c r="BG518" s="308"/>
      <c r="BH518" s="308"/>
      <c r="BI518" s="308"/>
      <c r="BJ518" s="308"/>
      <c r="BK518" s="308"/>
      <c r="BL518" s="308"/>
      <c r="BM518" s="308"/>
      <c r="BN518" s="308"/>
      <c r="BO518" s="308"/>
      <c r="BP518" s="308"/>
      <c r="BQ518" s="308"/>
      <c r="BR518" s="308"/>
      <c r="BS518" s="308"/>
      <c r="BT518" s="308"/>
      <c r="BU518" s="308"/>
      <c r="BV518" s="308"/>
      <c r="BW518" s="308"/>
      <c r="BX518" s="308"/>
      <c r="BY518" s="308"/>
      <c r="BZ518" s="308"/>
      <c r="CA518" s="308"/>
      <c r="CB518" s="308"/>
      <c r="CC518" s="308"/>
      <c r="CD518" s="308"/>
      <c r="CE518" s="308"/>
      <c r="CF518" s="308"/>
      <c r="CG518" s="308"/>
      <c r="CH518" s="308"/>
      <c r="CI518" s="308"/>
      <c r="CJ518" s="308"/>
      <c r="CK518" s="308"/>
      <c r="CL518" s="308"/>
      <c r="CM518" s="308"/>
      <c r="CN518" s="308"/>
      <c r="CO518" s="308"/>
      <c r="CP518" s="308"/>
      <c r="CQ518" s="308"/>
      <c r="CR518" s="308"/>
      <c r="CS518" s="308"/>
      <c r="CT518" s="308"/>
      <c r="CU518" s="308"/>
      <c r="CV518" s="308"/>
      <c r="CW518" s="308"/>
      <c r="CX518" s="308"/>
      <c r="CY518" s="308"/>
      <c r="CZ518" s="308"/>
      <c r="DA518" s="308"/>
      <c r="DB518" s="308"/>
      <c r="DC518" s="308"/>
      <c r="DD518" s="308"/>
      <c r="DE518" s="308"/>
      <c r="DF518" s="308"/>
      <c r="DG518" s="308"/>
      <c r="DH518" s="308"/>
      <c r="DI518" s="308"/>
      <c r="DJ518" s="308"/>
      <c r="DK518" s="308"/>
      <c r="DL518" s="308"/>
      <c r="DM518" s="308"/>
      <c r="DN518" s="308"/>
      <c r="DO518" s="308"/>
      <c r="DP518" s="308"/>
      <c r="DQ518" s="308"/>
      <c r="DR518" s="308"/>
      <c r="DS518" s="308"/>
      <c r="DT518" s="308"/>
      <c r="DU518" s="308"/>
      <c r="DV518" s="308"/>
      <c r="DW518" s="308"/>
      <c r="DX518" s="308"/>
      <c r="DY518" s="308"/>
      <c r="DZ518" s="308"/>
      <c r="EA518" s="308"/>
      <c r="EB518" s="308"/>
      <c r="EC518" s="308"/>
      <c r="ED518" s="308"/>
      <c r="EE518" s="308"/>
      <c r="EF518" s="308"/>
      <c r="EG518" s="308"/>
      <c r="EH518" s="308"/>
      <c r="EI518" s="308"/>
      <c r="EJ518" s="308"/>
      <c r="EK518" s="308"/>
      <c r="EL518" s="308"/>
      <c r="EM518" s="308"/>
      <c r="EN518" s="308"/>
      <c r="EO518" s="308"/>
      <c r="EP518" s="308"/>
      <c r="EQ518" s="308"/>
      <c r="ER518" s="308"/>
      <c r="ES518" s="308"/>
      <c r="ET518" s="308"/>
      <c r="EU518" s="308"/>
      <c r="EV518" s="308"/>
      <c r="EW518" s="308"/>
      <c r="EX518" s="308"/>
      <c r="EY518" s="308"/>
      <c r="EZ518" s="308"/>
      <c r="FA518" s="308"/>
      <c r="FB518" s="308"/>
      <c r="FC518" s="308"/>
      <c r="FD518" s="308"/>
      <c r="FE518" s="308"/>
      <c r="FF518" s="308"/>
      <c r="FG518" s="308"/>
      <c r="FH518" s="308"/>
      <c r="FI518" s="308"/>
      <c r="FJ518" s="308"/>
      <c r="FK518" s="308"/>
      <c r="FL518" s="308"/>
      <c r="FM518" s="308"/>
      <c r="FN518" s="308"/>
      <c r="FO518" s="308"/>
      <c r="FP518" s="308"/>
      <c r="FQ518" s="308"/>
      <c r="FR518" s="308"/>
      <c r="FS518" s="308"/>
      <c r="FT518" s="308"/>
      <c r="FU518" s="308"/>
      <c r="FV518" s="308"/>
      <c r="FW518" s="308"/>
      <c r="FX518" s="308"/>
      <c r="FY518" s="308"/>
      <c r="FZ518" s="308"/>
      <c r="GA518" s="308"/>
      <c r="GB518" s="308"/>
      <c r="GC518" s="308"/>
      <c r="GD518" s="308"/>
      <c r="GE518" s="308"/>
      <c r="GF518" s="308"/>
      <c r="GG518" s="308"/>
      <c r="GH518" s="308"/>
      <c r="GI518" s="308"/>
      <c r="GJ518" s="308"/>
      <c r="GK518" s="308"/>
      <c r="GL518" s="308"/>
      <c r="GM518" s="308"/>
      <c r="GN518" s="308"/>
      <c r="GO518" s="308"/>
      <c r="GP518" s="308"/>
      <c r="GQ518" s="308"/>
      <c r="GR518" s="308"/>
      <c r="GS518" s="308"/>
      <c r="GT518" s="308"/>
      <c r="GU518" s="308"/>
      <c r="GV518" s="308"/>
      <c r="GW518" s="308"/>
      <c r="GX518" s="308"/>
      <c r="GY518" s="308"/>
      <c r="GZ518" s="308"/>
      <c r="HA518" s="308"/>
      <c r="HB518" s="308"/>
      <c r="HC518" s="308"/>
      <c r="HD518" s="308"/>
      <c r="HE518" s="308"/>
      <c r="HF518" s="308"/>
      <c r="HG518" s="308"/>
      <c r="HH518" s="308"/>
      <c r="HI518" s="308"/>
      <c r="HJ518" s="308"/>
      <c r="HK518" s="308"/>
      <c r="HL518" s="308"/>
      <c r="HM518" s="308"/>
      <c r="HN518" s="308"/>
      <c r="HO518" s="308"/>
      <c r="HP518" s="308"/>
      <c r="HQ518" s="308"/>
      <c r="HR518" s="308"/>
      <c r="HS518" s="308"/>
      <c r="HT518" s="308"/>
      <c r="HU518" s="308"/>
      <c r="HV518" s="308"/>
      <c r="HW518" s="308"/>
      <c r="HX518" s="308"/>
      <c r="HY518" s="308"/>
      <c r="HZ518" s="308"/>
      <c r="IA518" s="308"/>
      <c r="IB518" s="308"/>
      <c r="IC518" s="308"/>
      <c r="ID518" s="308"/>
      <c r="IE518" s="308"/>
      <c r="IF518" s="308"/>
      <c r="IG518" s="308"/>
      <c r="IH518" s="308"/>
    </row>
    <row r="519" spans="1:242" s="249" customFormat="1" ht="15" customHeight="1" x14ac:dyDescent="0.3">
      <c r="A519" s="174">
        <v>2.08</v>
      </c>
      <c r="B519" s="231"/>
      <c r="C519" s="232" t="e">
        <f>VLOOKUP(BD.PD9[[#This Row],[Pos]],[19]!PPto[#Data],3,FALSE)</f>
        <v>#REF!</v>
      </c>
      <c r="D519" s="174" t="s">
        <v>23</v>
      </c>
      <c r="E519" s="305" t="str">
        <f>IF(BD.PD9[[#This Row],[.]]="*",VLOOKUP(BD.PD9[[#This Row],[Pos]],[19]Presupuesto!A:H,7,FALSE),"")</f>
        <v/>
      </c>
      <c r="F519" s="549" t="s">
        <v>291</v>
      </c>
      <c r="G519" s="174" t="s">
        <v>1359</v>
      </c>
      <c r="H519" s="174"/>
      <c r="I519" s="497" t="s">
        <v>1378</v>
      </c>
      <c r="J519" s="382">
        <v>1</v>
      </c>
      <c r="K519" s="174" t="s">
        <v>117</v>
      </c>
      <c r="L519" s="383">
        <f>IF(BD.PD9[[#This Row],[Mon]]="DOP",1,HLOOKUP(BD.PD9[[#This Row],[Mon]],Data!$K$1:$L$2,2,FALSE))</f>
        <v>65</v>
      </c>
      <c r="M519" s="384">
        <v>2250</v>
      </c>
      <c r="N519" s="243">
        <f>BD.PD9[[#This Row],[Cant.]]*BD.PD9[[#This Row],[ Tasa ]]*BD.PD9[[#This Row],[ Precio Und.]]</f>
        <v>146250</v>
      </c>
      <c r="O519" s="386">
        <v>0</v>
      </c>
      <c r="P519" s="243">
        <f>IF(BD.PD9[[#This Row],[Liquid. '[%']]]&lt;&gt;0,(BD.PD9[[#This Row],[Valor Neto '[DOP']]]*BD.PD9[[#This Row],[Liquid. '[%']]])+BD.PD9[[#This Row],[Valor Neto '[DOP']]],BD.PD9[[#This Row],[Valor Neto '[DOP']]])</f>
        <v>146250</v>
      </c>
      <c r="Q519" s="243">
        <f>BD.PD9[[#This Row],[Ppto. Orden Interna '[DOP']]]/HLOOKUP("USD",Data!$K$1:$L$2,2,FALSE)</f>
        <v>2250</v>
      </c>
      <c r="R519" s="381" t="s">
        <v>1297</v>
      </c>
      <c r="S519" s="387"/>
      <c r="T519" s="387"/>
      <c r="U519" s="387"/>
      <c r="V519" s="387"/>
      <c r="W519" s="174" t="s">
        <v>290</v>
      </c>
      <c r="X519" s="495">
        <v>6</v>
      </c>
      <c r="Y519" s="388">
        <v>0.4</v>
      </c>
      <c r="Z519" s="243">
        <f>BD.PD9[[#This Row],[Av.P1 '[%']]]*BD.PD9[[#This Row],[Ppto. Orden Interna '[DOP']]]</f>
        <v>58500</v>
      </c>
      <c r="AA519" s="495">
        <v>11</v>
      </c>
      <c r="AB519" s="388">
        <v>0.5</v>
      </c>
      <c r="AC519" s="243">
        <f>BD.PD9[[#This Row],[Av.P2 '[%']]]*BD.PD9[[#This Row],[Ppto. Orden Interna '[DOP']]]</f>
        <v>73125</v>
      </c>
      <c r="AD519" s="495">
        <v>12</v>
      </c>
      <c r="AE519" s="388">
        <v>0.1</v>
      </c>
      <c r="AF519" s="243">
        <f>BD.PD9[[#This Row],[Av.P3 '[%']]]*BD.PD9[[#This Row],[Ppto. Orden Interna '[DOP']]]</f>
        <v>14625</v>
      </c>
      <c r="AH519" s="389"/>
      <c r="AI519" s="243">
        <f>BD.PD9[[#This Row],[Av.P4 '[%']]]*BD.PD9[[#This Row],[Ppto. Orden Interna '[DOP']]]</f>
        <v>0</v>
      </c>
      <c r="AK519" s="389"/>
      <c r="AL519" s="243">
        <f>BD.PD9[[#This Row],[Av.P5 '[%']]]*BD.PD9[[#This Row],[Ppto. Orden Interna '[DOP']]]</f>
        <v>0</v>
      </c>
      <c r="AM519" s="496">
        <f>BD.PD9[[#This Row],[Pago 5]]+BD.PD9[[#This Row],[Pago 4]]+BD.PD9[[#This Row],[Pago 3]]+BD.PD9[[#This Row],[Pago 2]]+BD.PD9[[#This Row],[Pago 1]]</f>
        <v>146250</v>
      </c>
      <c r="AN519" s="308" t="s">
        <v>244</v>
      </c>
      <c r="AO519" s="308" t="s">
        <v>245</v>
      </c>
      <c r="AP519" s="308" t="s">
        <v>246</v>
      </c>
      <c r="AQ519" s="308" t="s">
        <v>247</v>
      </c>
      <c r="AR519" s="308">
        <v>594</v>
      </c>
      <c r="AS519" s="308" t="s">
        <v>248</v>
      </c>
      <c r="AT519" s="249" t="s">
        <v>1575</v>
      </c>
      <c r="AU519" s="308"/>
      <c r="AV519" s="308"/>
      <c r="AW519" s="308"/>
      <c r="AX519" s="308"/>
      <c r="AY519" s="308"/>
      <c r="AZ519" s="308"/>
      <c r="BA519" s="308"/>
      <c r="BB519" s="308"/>
      <c r="BC519" s="308"/>
      <c r="BD519" s="308"/>
      <c r="BE519" s="308"/>
      <c r="BF519" s="308"/>
      <c r="BG519" s="308"/>
      <c r="BH519" s="308"/>
      <c r="BI519" s="308"/>
      <c r="BJ519" s="308"/>
      <c r="BK519" s="308"/>
      <c r="BL519" s="308"/>
      <c r="BM519" s="308"/>
      <c r="BN519" s="308"/>
      <c r="BO519" s="308"/>
      <c r="BP519" s="308"/>
      <c r="BQ519" s="308"/>
      <c r="BR519" s="308"/>
      <c r="BS519" s="308"/>
      <c r="BT519" s="308"/>
      <c r="BU519" s="308"/>
      <c r="BV519" s="308"/>
      <c r="BW519" s="308"/>
      <c r="BX519" s="308"/>
      <c r="BY519" s="308"/>
      <c r="BZ519" s="308"/>
      <c r="CA519" s="308"/>
      <c r="CB519" s="308"/>
      <c r="CC519" s="308"/>
      <c r="CD519" s="308"/>
      <c r="CE519" s="308"/>
      <c r="CF519" s="308"/>
      <c r="CG519" s="308"/>
      <c r="CH519" s="308"/>
      <c r="CI519" s="308"/>
      <c r="CJ519" s="308"/>
      <c r="CK519" s="308"/>
      <c r="CL519" s="308"/>
      <c r="CM519" s="308"/>
      <c r="CN519" s="308"/>
      <c r="CO519" s="308"/>
      <c r="CP519" s="308"/>
      <c r="CQ519" s="308"/>
      <c r="CR519" s="308"/>
      <c r="CS519" s="308"/>
      <c r="CT519" s="308"/>
      <c r="CU519" s="308"/>
      <c r="CV519" s="308"/>
      <c r="CW519" s="308"/>
      <c r="CX519" s="308"/>
      <c r="CY519" s="308"/>
      <c r="CZ519" s="308"/>
      <c r="DA519" s="308"/>
      <c r="DB519" s="308"/>
      <c r="DC519" s="308"/>
      <c r="DD519" s="308"/>
      <c r="DE519" s="308"/>
      <c r="DF519" s="308"/>
      <c r="DG519" s="308"/>
      <c r="DH519" s="308"/>
      <c r="DI519" s="308"/>
      <c r="DJ519" s="308"/>
      <c r="DK519" s="308"/>
      <c r="DL519" s="308"/>
      <c r="DM519" s="308"/>
      <c r="DN519" s="308"/>
      <c r="DO519" s="308"/>
      <c r="DP519" s="308"/>
      <c r="DQ519" s="308"/>
      <c r="DR519" s="308"/>
      <c r="DS519" s="308"/>
      <c r="DT519" s="308"/>
      <c r="DU519" s="308"/>
      <c r="DV519" s="308"/>
      <c r="DW519" s="308"/>
      <c r="DX519" s="308"/>
      <c r="DY519" s="308"/>
      <c r="DZ519" s="308"/>
      <c r="EA519" s="308"/>
      <c r="EB519" s="308"/>
      <c r="EC519" s="308"/>
      <c r="ED519" s="308"/>
      <c r="EE519" s="308"/>
      <c r="EF519" s="308"/>
      <c r="EG519" s="308"/>
      <c r="EH519" s="308"/>
      <c r="EI519" s="308"/>
      <c r="EJ519" s="308"/>
      <c r="EK519" s="308"/>
      <c r="EL519" s="308"/>
      <c r="EM519" s="308"/>
      <c r="EN519" s="308"/>
      <c r="EO519" s="308"/>
      <c r="EP519" s="308"/>
      <c r="EQ519" s="308"/>
      <c r="ER519" s="308"/>
      <c r="ES519" s="308"/>
      <c r="ET519" s="308"/>
      <c r="EU519" s="308"/>
      <c r="EV519" s="308"/>
      <c r="EW519" s="308"/>
      <c r="EX519" s="308"/>
      <c r="EY519" s="308"/>
      <c r="EZ519" s="308"/>
      <c r="FA519" s="308"/>
      <c r="FB519" s="308"/>
      <c r="FC519" s="308"/>
      <c r="FD519" s="308"/>
      <c r="FE519" s="308"/>
      <c r="FF519" s="308"/>
      <c r="FG519" s="308"/>
      <c r="FH519" s="308"/>
      <c r="FI519" s="308"/>
      <c r="FJ519" s="308"/>
      <c r="FK519" s="308"/>
      <c r="FL519" s="308"/>
      <c r="FM519" s="308"/>
      <c r="FN519" s="308"/>
      <c r="FO519" s="308"/>
      <c r="FP519" s="308"/>
      <c r="FQ519" s="308"/>
      <c r="FR519" s="308"/>
      <c r="FS519" s="308"/>
      <c r="FT519" s="308"/>
      <c r="FU519" s="308"/>
      <c r="FV519" s="308"/>
      <c r="FW519" s="308"/>
      <c r="FX519" s="308"/>
      <c r="FY519" s="308"/>
      <c r="FZ519" s="308"/>
      <c r="GA519" s="308"/>
      <c r="GB519" s="308"/>
      <c r="GC519" s="308"/>
      <c r="GD519" s="308"/>
      <c r="GE519" s="308"/>
      <c r="GF519" s="308"/>
      <c r="GG519" s="308"/>
      <c r="GH519" s="308"/>
      <c r="GI519" s="308"/>
      <c r="GJ519" s="308"/>
      <c r="GK519" s="308"/>
      <c r="GL519" s="308"/>
      <c r="GM519" s="308"/>
      <c r="GN519" s="308"/>
      <c r="GO519" s="308"/>
      <c r="GP519" s="308"/>
      <c r="GQ519" s="308"/>
      <c r="GR519" s="308"/>
      <c r="GS519" s="308"/>
      <c r="GT519" s="308"/>
      <c r="GU519" s="308"/>
      <c r="GV519" s="308"/>
      <c r="GW519" s="308"/>
      <c r="GX519" s="308"/>
      <c r="GY519" s="308"/>
      <c r="GZ519" s="308"/>
      <c r="HA519" s="308"/>
      <c r="HB519" s="308"/>
      <c r="HC519" s="308"/>
      <c r="HD519" s="308"/>
      <c r="HE519" s="308"/>
      <c r="HF519" s="308"/>
      <c r="HG519" s="308"/>
      <c r="HH519" s="308"/>
      <c r="HI519" s="308"/>
      <c r="HJ519" s="308"/>
      <c r="HK519" s="308"/>
      <c r="HL519" s="308"/>
      <c r="HM519" s="308"/>
      <c r="HN519" s="308"/>
      <c r="HO519" s="308"/>
      <c r="HP519" s="308"/>
      <c r="HQ519" s="308"/>
      <c r="HR519" s="308"/>
      <c r="HS519" s="308"/>
      <c r="HT519" s="308"/>
      <c r="HU519" s="308"/>
      <c r="HV519" s="308"/>
      <c r="HW519" s="308"/>
      <c r="HX519" s="308"/>
      <c r="HY519" s="308"/>
      <c r="HZ519" s="308"/>
      <c r="IA519" s="308"/>
      <c r="IB519" s="308"/>
      <c r="IC519" s="308"/>
      <c r="ID519" s="308"/>
      <c r="IE519" s="308"/>
      <c r="IF519" s="308"/>
      <c r="IG519" s="308"/>
      <c r="IH519" s="308"/>
    </row>
    <row r="520" spans="1:242" s="249" customFormat="1" ht="15" customHeight="1" x14ac:dyDescent="0.3">
      <c r="A520" s="174">
        <v>2.08</v>
      </c>
      <c r="B520" s="231"/>
      <c r="C520" s="232" t="e">
        <f>VLOOKUP(BD.PD9[[#This Row],[Pos]],[19]!PPto[#Data],3,FALSE)</f>
        <v>#REF!</v>
      </c>
      <c r="D520" s="174" t="s">
        <v>23</v>
      </c>
      <c r="E520" s="305" t="str">
        <f>IF(BD.PD9[[#This Row],[.]]="*",VLOOKUP(BD.PD9[[#This Row],[Pos]],[19]Presupuesto!A:H,7,FALSE),"")</f>
        <v/>
      </c>
      <c r="F520" s="549" t="s">
        <v>292</v>
      </c>
      <c r="G520" s="174" t="s">
        <v>1359</v>
      </c>
      <c r="H520" s="174"/>
      <c r="I520" s="497" t="s">
        <v>1378</v>
      </c>
      <c r="J520" s="382">
        <v>1</v>
      </c>
      <c r="K520" s="174" t="s">
        <v>117</v>
      </c>
      <c r="L520" s="383">
        <f>IF(BD.PD9[[#This Row],[Mon]]="DOP",1,HLOOKUP(BD.PD9[[#This Row],[Mon]],Data!$K$1:$L$2,2,FALSE))</f>
        <v>65</v>
      </c>
      <c r="M520" s="384">
        <v>2000</v>
      </c>
      <c r="N520" s="243">
        <f>BD.PD9[[#This Row],[Cant.]]*BD.PD9[[#This Row],[ Tasa ]]*BD.PD9[[#This Row],[ Precio Und.]]</f>
        <v>130000</v>
      </c>
      <c r="O520" s="386">
        <v>0</v>
      </c>
      <c r="P520" s="243">
        <f>IF(BD.PD9[[#This Row],[Liquid. '[%']]]&lt;&gt;0,(BD.PD9[[#This Row],[Valor Neto '[DOP']]]*BD.PD9[[#This Row],[Liquid. '[%']]])+BD.PD9[[#This Row],[Valor Neto '[DOP']]],BD.PD9[[#This Row],[Valor Neto '[DOP']]])</f>
        <v>130000</v>
      </c>
      <c r="Q520" s="243">
        <f>BD.PD9[[#This Row],[Ppto. Orden Interna '[DOP']]]/HLOOKUP("USD",Data!$K$1:$L$2,2,FALSE)</f>
        <v>2000</v>
      </c>
      <c r="R520" s="381" t="s">
        <v>1297</v>
      </c>
      <c r="S520" s="387"/>
      <c r="T520" s="387"/>
      <c r="U520" s="387"/>
      <c r="V520" s="387"/>
      <c r="W520" s="174" t="s">
        <v>290</v>
      </c>
      <c r="X520" s="495">
        <v>6</v>
      </c>
      <c r="Y520" s="388">
        <v>0.4</v>
      </c>
      <c r="Z520" s="243">
        <f>BD.PD9[[#This Row],[Av.P1 '[%']]]*BD.PD9[[#This Row],[Ppto. Orden Interna '[DOP']]]</f>
        <v>52000</v>
      </c>
      <c r="AA520" s="495">
        <v>11</v>
      </c>
      <c r="AB520" s="388">
        <v>0.5</v>
      </c>
      <c r="AC520" s="243">
        <f>BD.PD9[[#This Row],[Av.P2 '[%']]]*BD.PD9[[#This Row],[Ppto. Orden Interna '[DOP']]]</f>
        <v>65000</v>
      </c>
      <c r="AD520" s="495">
        <v>12</v>
      </c>
      <c r="AE520" s="388">
        <v>0.1</v>
      </c>
      <c r="AF520" s="243">
        <f>BD.PD9[[#This Row],[Av.P3 '[%']]]*BD.PD9[[#This Row],[Ppto. Orden Interna '[DOP']]]</f>
        <v>13000</v>
      </c>
      <c r="AH520" s="389"/>
      <c r="AI520" s="243">
        <f>BD.PD9[[#This Row],[Av.P4 '[%']]]*BD.PD9[[#This Row],[Ppto. Orden Interna '[DOP']]]</f>
        <v>0</v>
      </c>
      <c r="AK520" s="389"/>
      <c r="AL520" s="243">
        <f>BD.PD9[[#This Row],[Av.P5 '[%']]]*BD.PD9[[#This Row],[Ppto. Orden Interna '[DOP']]]</f>
        <v>0</v>
      </c>
      <c r="AM520" s="496">
        <f>BD.PD9[[#This Row],[Pago 5]]+BD.PD9[[#This Row],[Pago 4]]+BD.PD9[[#This Row],[Pago 3]]+BD.PD9[[#This Row],[Pago 2]]+BD.PD9[[#This Row],[Pago 1]]</f>
        <v>130000</v>
      </c>
      <c r="AN520" s="308" t="s">
        <v>244</v>
      </c>
      <c r="AO520" s="308" t="s">
        <v>245</v>
      </c>
      <c r="AP520" s="308" t="s">
        <v>246</v>
      </c>
      <c r="AQ520" s="308" t="s">
        <v>247</v>
      </c>
      <c r="AR520" s="308">
        <v>594</v>
      </c>
      <c r="AS520" s="308" t="s">
        <v>248</v>
      </c>
      <c r="AT520" s="249" t="s">
        <v>1575</v>
      </c>
      <c r="AU520" s="308"/>
      <c r="AV520" s="308"/>
      <c r="AW520" s="308"/>
      <c r="AX520" s="308"/>
      <c r="AY520" s="308"/>
      <c r="AZ520" s="308"/>
      <c r="BA520" s="308"/>
      <c r="BB520" s="308"/>
      <c r="BC520" s="308"/>
      <c r="BD520" s="308"/>
      <c r="BE520" s="308"/>
      <c r="BF520" s="308"/>
      <c r="BG520" s="308"/>
      <c r="BH520" s="308"/>
      <c r="BI520" s="308"/>
      <c r="BJ520" s="308"/>
      <c r="BK520" s="308"/>
      <c r="BL520" s="308"/>
      <c r="BM520" s="308"/>
      <c r="BN520" s="308"/>
      <c r="BO520" s="308"/>
      <c r="BP520" s="308"/>
      <c r="BQ520" s="308"/>
      <c r="BR520" s="308"/>
      <c r="BS520" s="308"/>
      <c r="BT520" s="308"/>
      <c r="BU520" s="308"/>
      <c r="BV520" s="308"/>
      <c r="BW520" s="308"/>
      <c r="BX520" s="308"/>
      <c r="BY520" s="308"/>
      <c r="BZ520" s="308"/>
      <c r="CA520" s="308"/>
      <c r="CB520" s="308"/>
      <c r="CC520" s="308"/>
      <c r="CD520" s="308"/>
      <c r="CE520" s="308"/>
      <c r="CF520" s="308"/>
      <c r="CG520" s="308"/>
      <c r="CH520" s="308"/>
      <c r="CI520" s="308"/>
      <c r="CJ520" s="308"/>
      <c r="CK520" s="308"/>
      <c r="CL520" s="308"/>
      <c r="CM520" s="308"/>
      <c r="CN520" s="308"/>
      <c r="CO520" s="308"/>
      <c r="CP520" s="308"/>
      <c r="CQ520" s="308"/>
      <c r="CR520" s="308"/>
      <c r="CS520" s="308"/>
      <c r="CT520" s="308"/>
      <c r="CU520" s="308"/>
      <c r="CV520" s="308"/>
      <c r="CW520" s="308"/>
      <c r="CX520" s="308"/>
      <c r="CY520" s="308"/>
      <c r="CZ520" s="308"/>
      <c r="DA520" s="308"/>
      <c r="DB520" s="308"/>
      <c r="DC520" s="308"/>
      <c r="DD520" s="308"/>
      <c r="DE520" s="308"/>
      <c r="DF520" s="308"/>
      <c r="DG520" s="308"/>
      <c r="DH520" s="308"/>
      <c r="DI520" s="308"/>
      <c r="DJ520" s="308"/>
      <c r="DK520" s="308"/>
      <c r="DL520" s="308"/>
      <c r="DM520" s="308"/>
      <c r="DN520" s="308"/>
      <c r="DO520" s="308"/>
      <c r="DP520" s="308"/>
      <c r="DQ520" s="308"/>
      <c r="DR520" s="308"/>
      <c r="DS520" s="308"/>
      <c r="DT520" s="308"/>
      <c r="DU520" s="308"/>
      <c r="DV520" s="308"/>
      <c r="DW520" s="308"/>
      <c r="DX520" s="308"/>
      <c r="DY520" s="308"/>
      <c r="DZ520" s="308"/>
      <c r="EA520" s="308"/>
      <c r="EB520" s="308"/>
      <c r="EC520" s="308"/>
      <c r="ED520" s="308"/>
      <c r="EE520" s="308"/>
      <c r="EF520" s="308"/>
      <c r="EG520" s="308"/>
      <c r="EH520" s="308"/>
      <c r="EI520" s="308"/>
      <c r="EJ520" s="308"/>
      <c r="EK520" s="308"/>
      <c r="EL520" s="308"/>
      <c r="EM520" s="308"/>
      <c r="EN520" s="308"/>
      <c r="EO520" s="308"/>
      <c r="EP520" s="308"/>
      <c r="EQ520" s="308"/>
      <c r="ER520" s="308"/>
      <c r="ES520" s="308"/>
      <c r="ET520" s="308"/>
      <c r="EU520" s="308"/>
      <c r="EV520" s="308"/>
      <c r="EW520" s="308"/>
      <c r="EX520" s="308"/>
      <c r="EY520" s="308"/>
      <c r="EZ520" s="308"/>
      <c r="FA520" s="308"/>
      <c r="FB520" s="308"/>
      <c r="FC520" s="308"/>
      <c r="FD520" s="308"/>
      <c r="FE520" s="308"/>
      <c r="FF520" s="308"/>
      <c r="FG520" s="308"/>
      <c r="FH520" s="308"/>
      <c r="FI520" s="308"/>
      <c r="FJ520" s="308"/>
      <c r="FK520" s="308"/>
      <c r="FL520" s="308"/>
      <c r="FM520" s="308"/>
      <c r="FN520" s="308"/>
      <c r="FO520" s="308"/>
      <c r="FP520" s="308"/>
      <c r="FQ520" s="308"/>
      <c r="FR520" s="308"/>
      <c r="FS520" s="308"/>
      <c r="FT520" s="308"/>
      <c r="FU520" s="308"/>
      <c r="FV520" s="308"/>
      <c r="FW520" s="308"/>
      <c r="FX520" s="308"/>
      <c r="FY520" s="308"/>
      <c r="FZ520" s="308"/>
      <c r="GA520" s="308"/>
      <c r="GB520" s="308"/>
      <c r="GC520" s="308"/>
      <c r="GD520" s="308"/>
      <c r="GE520" s="308"/>
      <c r="GF520" s="308"/>
      <c r="GG520" s="308"/>
      <c r="GH520" s="308"/>
      <c r="GI520" s="308"/>
      <c r="GJ520" s="308"/>
      <c r="GK520" s="308"/>
      <c r="GL520" s="308"/>
      <c r="GM520" s="308"/>
      <c r="GN520" s="308"/>
      <c r="GO520" s="308"/>
      <c r="GP520" s="308"/>
      <c r="GQ520" s="308"/>
      <c r="GR520" s="308"/>
      <c r="GS520" s="308"/>
      <c r="GT520" s="308"/>
      <c r="GU520" s="308"/>
      <c r="GV520" s="308"/>
      <c r="GW520" s="308"/>
      <c r="GX520" s="308"/>
      <c r="GY520" s="308"/>
      <c r="GZ520" s="308"/>
      <c r="HA520" s="308"/>
      <c r="HB520" s="308"/>
      <c r="HC520" s="308"/>
      <c r="HD520" s="308"/>
      <c r="HE520" s="308"/>
      <c r="HF520" s="308"/>
      <c r="HG520" s="308"/>
      <c r="HH520" s="308"/>
      <c r="HI520" s="308"/>
      <c r="HJ520" s="308"/>
      <c r="HK520" s="308"/>
      <c r="HL520" s="308"/>
      <c r="HM520" s="308"/>
      <c r="HN520" s="308"/>
      <c r="HO520" s="308"/>
      <c r="HP520" s="308"/>
      <c r="HQ520" s="308"/>
      <c r="HR520" s="308"/>
      <c r="HS520" s="308"/>
      <c r="HT520" s="308"/>
      <c r="HU520" s="308"/>
      <c r="HV520" s="308"/>
      <c r="HW520" s="308"/>
      <c r="HX520" s="308"/>
      <c r="HY520" s="308"/>
      <c r="HZ520" s="308"/>
      <c r="IA520" s="308"/>
      <c r="IB520" s="308"/>
      <c r="IC520" s="308"/>
      <c r="ID520" s="308"/>
      <c r="IE520" s="308"/>
      <c r="IF520" s="308"/>
      <c r="IG520" s="308"/>
      <c r="IH520" s="308"/>
    </row>
    <row r="521" spans="1:242" s="249" customFormat="1" ht="15" customHeight="1" x14ac:dyDescent="0.3">
      <c r="A521" s="174">
        <v>2.08</v>
      </c>
      <c r="B521" s="231"/>
      <c r="C521" s="232" t="e">
        <f>VLOOKUP(BD.PD9[[#This Row],[Pos]],[19]!PPto[#Data],3,FALSE)</f>
        <v>#REF!</v>
      </c>
      <c r="D521" s="174" t="s">
        <v>23</v>
      </c>
      <c r="E521" s="305" t="str">
        <f>IF(BD.PD9[[#This Row],[.]]="*",VLOOKUP(BD.PD9[[#This Row],[Pos]],[19]Presupuesto!A:H,7,FALSE),"")</f>
        <v/>
      </c>
      <c r="F521" s="549" t="s">
        <v>293</v>
      </c>
      <c r="G521" s="174" t="s">
        <v>1359</v>
      </c>
      <c r="H521" s="174"/>
      <c r="I521" s="497" t="s">
        <v>1378</v>
      </c>
      <c r="J521" s="382">
        <v>1</v>
      </c>
      <c r="K521" s="174" t="s">
        <v>117</v>
      </c>
      <c r="L521" s="383">
        <f>IF(BD.PD9[[#This Row],[Mon]]="DOP",1,HLOOKUP(BD.PD9[[#This Row],[Mon]],Data!$K$1:$L$2,2,FALSE))</f>
        <v>65</v>
      </c>
      <c r="M521" s="384">
        <v>2750</v>
      </c>
      <c r="N521" s="243">
        <f>BD.PD9[[#This Row],[Cant.]]*BD.PD9[[#This Row],[ Tasa ]]*BD.PD9[[#This Row],[ Precio Und.]]</f>
        <v>178750</v>
      </c>
      <c r="O521" s="386">
        <v>0</v>
      </c>
      <c r="P521" s="243">
        <f>IF(BD.PD9[[#This Row],[Liquid. '[%']]]&lt;&gt;0,(BD.PD9[[#This Row],[Valor Neto '[DOP']]]*BD.PD9[[#This Row],[Liquid. '[%']]])+BD.PD9[[#This Row],[Valor Neto '[DOP']]],BD.PD9[[#This Row],[Valor Neto '[DOP']]])</f>
        <v>178750</v>
      </c>
      <c r="Q521" s="243">
        <f>BD.PD9[[#This Row],[Ppto. Orden Interna '[DOP']]]/HLOOKUP("USD",Data!$K$1:$L$2,2,FALSE)</f>
        <v>2750</v>
      </c>
      <c r="R521" s="381" t="s">
        <v>1297</v>
      </c>
      <c r="S521" s="387"/>
      <c r="T521" s="387"/>
      <c r="U521" s="387"/>
      <c r="V521" s="387"/>
      <c r="W521" s="174" t="s">
        <v>290</v>
      </c>
      <c r="X521" s="495"/>
      <c r="Y521" s="388"/>
      <c r="Z521" s="243">
        <f>BD.PD9[[#This Row],[Av.P1 '[%']]]*BD.PD9[[#This Row],[Ppto. Orden Interna '[DOP']]]</f>
        <v>0</v>
      </c>
      <c r="AA521" s="495"/>
      <c r="AB521" s="388"/>
      <c r="AC521" s="243">
        <f>BD.PD9[[#This Row],[Av.P2 '[%']]]*BD.PD9[[#This Row],[Ppto. Orden Interna '[DOP']]]</f>
        <v>0</v>
      </c>
      <c r="AD521" s="495"/>
      <c r="AE521" s="388"/>
      <c r="AF521" s="243">
        <f>BD.PD9[[#This Row],[Av.P3 '[%']]]*BD.PD9[[#This Row],[Ppto. Orden Interna '[DOP']]]</f>
        <v>0</v>
      </c>
      <c r="AH521" s="389"/>
      <c r="AI521" s="243">
        <f>BD.PD9[[#This Row],[Av.P4 '[%']]]*BD.PD9[[#This Row],[Ppto. Orden Interna '[DOP']]]</f>
        <v>0</v>
      </c>
      <c r="AK521" s="389"/>
      <c r="AL521" s="243">
        <f>BD.PD9[[#This Row],[Av.P5 '[%']]]*BD.PD9[[#This Row],[Ppto. Orden Interna '[DOP']]]</f>
        <v>0</v>
      </c>
      <c r="AM521" s="496">
        <f>BD.PD9[[#This Row],[Pago 5]]+BD.PD9[[#This Row],[Pago 4]]+BD.PD9[[#This Row],[Pago 3]]+BD.PD9[[#This Row],[Pago 2]]+BD.PD9[[#This Row],[Pago 1]]</f>
        <v>0</v>
      </c>
      <c r="AN521" s="308" t="s">
        <v>244</v>
      </c>
      <c r="AO521" s="308" t="s">
        <v>245</v>
      </c>
      <c r="AP521" s="308" t="s">
        <v>246</v>
      </c>
      <c r="AQ521" s="308" t="s">
        <v>247</v>
      </c>
      <c r="AR521" s="308">
        <v>594</v>
      </c>
      <c r="AS521" s="308" t="s">
        <v>248</v>
      </c>
      <c r="AT521" s="249" t="s">
        <v>1575</v>
      </c>
      <c r="AU521" s="308"/>
      <c r="AV521" s="308"/>
      <c r="AW521" s="308"/>
      <c r="AX521" s="308"/>
      <c r="AY521" s="308"/>
      <c r="AZ521" s="308"/>
      <c r="BA521" s="308"/>
      <c r="BB521" s="308"/>
      <c r="BC521" s="308"/>
      <c r="BD521" s="308"/>
      <c r="BE521" s="308"/>
      <c r="BF521" s="308"/>
      <c r="BG521" s="308"/>
      <c r="BH521" s="308"/>
      <c r="BI521" s="308"/>
      <c r="BJ521" s="308"/>
      <c r="BK521" s="308"/>
      <c r="BL521" s="308"/>
      <c r="BM521" s="308"/>
      <c r="BN521" s="308"/>
      <c r="BO521" s="308"/>
      <c r="BP521" s="308"/>
      <c r="BQ521" s="308"/>
      <c r="BR521" s="308"/>
      <c r="BS521" s="308"/>
      <c r="BT521" s="308"/>
      <c r="BU521" s="308"/>
      <c r="BV521" s="308"/>
      <c r="BW521" s="308"/>
      <c r="BX521" s="308"/>
      <c r="BY521" s="308"/>
      <c r="BZ521" s="308"/>
      <c r="CA521" s="308"/>
      <c r="CB521" s="308"/>
      <c r="CC521" s="308"/>
      <c r="CD521" s="308"/>
      <c r="CE521" s="308"/>
      <c r="CF521" s="308"/>
      <c r="CG521" s="308"/>
      <c r="CH521" s="308"/>
      <c r="CI521" s="308"/>
      <c r="CJ521" s="308"/>
      <c r="CK521" s="308"/>
      <c r="CL521" s="308"/>
      <c r="CM521" s="308"/>
      <c r="CN521" s="308"/>
      <c r="CO521" s="308"/>
      <c r="CP521" s="308"/>
      <c r="CQ521" s="308"/>
      <c r="CR521" s="308"/>
      <c r="CS521" s="308"/>
      <c r="CT521" s="308"/>
      <c r="CU521" s="308"/>
      <c r="CV521" s="308"/>
      <c r="CW521" s="308"/>
      <c r="CX521" s="308"/>
      <c r="CY521" s="308"/>
      <c r="CZ521" s="308"/>
      <c r="DA521" s="308"/>
      <c r="DB521" s="308"/>
      <c r="DC521" s="308"/>
      <c r="DD521" s="308"/>
      <c r="DE521" s="308"/>
      <c r="DF521" s="308"/>
      <c r="DG521" s="308"/>
      <c r="DH521" s="308"/>
      <c r="DI521" s="308"/>
      <c r="DJ521" s="308"/>
      <c r="DK521" s="308"/>
      <c r="DL521" s="308"/>
      <c r="DM521" s="308"/>
      <c r="DN521" s="308"/>
      <c r="DO521" s="308"/>
      <c r="DP521" s="308"/>
      <c r="DQ521" s="308"/>
      <c r="DR521" s="308"/>
      <c r="DS521" s="308"/>
      <c r="DT521" s="308"/>
      <c r="DU521" s="308"/>
      <c r="DV521" s="308"/>
      <c r="DW521" s="308"/>
      <c r="DX521" s="308"/>
      <c r="DY521" s="308"/>
      <c r="DZ521" s="308"/>
      <c r="EA521" s="308"/>
      <c r="EB521" s="308"/>
      <c r="EC521" s="308"/>
      <c r="ED521" s="308"/>
      <c r="EE521" s="308"/>
      <c r="EF521" s="308"/>
      <c r="EG521" s="308"/>
      <c r="EH521" s="308"/>
      <c r="EI521" s="308"/>
      <c r="EJ521" s="308"/>
      <c r="EK521" s="308"/>
      <c r="EL521" s="308"/>
      <c r="EM521" s="308"/>
      <c r="EN521" s="308"/>
      <c r="EO521" s="308"/>
      <c r="EP521" s="308"/>
      <c r="EQ521" s="308"/>
      <c r="ER521" s="308"/>
      <c r="ES521" s="308"/>
      <c r="ET521" s="308"/>
      <c r="EU521" s="308"/>
      <c r="EV521" s="308"/>
      <c r="EW521" s="308"/>
      <c r="EX521" s="308"/>
      <c r="EY521" s="308"/>
      <c r="EZ521" s="308"/>
      <c r="FA521" s="308"/>
      <c r="FB521" s="308"/>
      <c r="FC521" s="308"/>
      <c r="FD521" s="308"/>
      <c r="FE521" s="308"/>
      <c r="FF521" s="308"/>
      <c r="FG521" s="308"/>
      <c r="FH521" s="308"/>
      <c r="FI521" s="308"/>
      <c r="FJ521" s="308"/>
      <c r="FK521" s="308"/>
      <c r="FL521" s="308"/>
      <c r="FM521" s="308"/>
      <c r="FN521" s="308"/>
      <c r="FO521" s="308"/>
      <c r="FP521" s="308"/>
      <c r="FQ521" s="308"/>
      <c r="FR521" s="308"/>
      <c r="FS521" s="308"/>
      <c r="FT521" s="308"/>
      <c r="FU521" s="308"/>
      <c r="FV521" s="308"/>
      <c r="FW521" s="308"/>
      <c r="FX521" s="308"/>
      <c r="FY521" s="308"/>
      <c r="FZ521" s="308"/>
      <c r="GA521" s="308"/>
      <c r="GB521" s="308"/>
      <c r="GC521" s="308"/>
      <c r="GD521" s="308"/>
      <c r="GE521" s="308"/>
      <c r="GF521" s="308"/>
      <c r="GG521" s="308"/>
      <c r="GH521" s="308"/>
      <c r="GI521" s="308"/>
      <c r="GJ521" s="308"/>
      <c r="GK521" s="308"/>
      <c r="GL521" s="308"/>
      <c r="GM521" s="308"/>
      <c r="GN521" s="308"/>
      <c r="GO521" s="308"/>
      <c r="GP521" s="308"/>
      <c r="GQ521" s="308"/>
      <c r="GR521" s="308"/>
      <c r="GS521" s="308"/>
      <c r="GT521" s="308"/>
      <c r="GU521" s="308"/>
      <c r="GV521" s="308"/>
      <c r="GW521" s="308"/>
      <c r="GX521" s="308"/>
      <c r="GY521" s="308"/>
      <c r="GZ521" s="308"/>
      <c r="HA521" s="308"/>
      <c r="HB521" s="308"/>
      <c r="HC521" s="308"/>
      <c r="HD521" s="308"/>
      <c r="HE521" s="308"/>
      <c r="HF521" s="308"/>
      <c r="HG521" s="308"/>
      <c r="HH521" s="308"/>
      <c r="HI521" s="308"/>
      <c r="HJ521" s="308"/>
      <c r="HK521" s="308"/>
      <c r="HL521" s="308"/>
      <c r="HM521" s="308"/>
      <c r="HN521" s="308"/>
      <c r="HO521" s="308"/>
      <c r="HP521" s="308"/>
      <c r="HQ521" s="308"/>
      <c r="HR521" s="308"/>
      <c r="HS521" s="308"/>
      <c r="HT521" s="308"/>
      <c r="HU521" s="308"/>
      <c r="HV521" s="308"/>
      <c r="HW521" s="308"/>
      <c r="HX521" s="308"/>
      <c r="HY521" s="308"/>
      <c r="HZ521" s="308"/>
      <c r="IA521" s="308"/>
      <c r="IB521" s="308"/>
      <c r="IC521" s="308"/>
      <c r="ID521" s="308"/>
      <c r="IE521" s="308"/>
      <c r="IF521" s="308"/>
      <c r="IG521" s="308"/>
      <c r="IH521" s="308"/>
    </row>
    <row r="522" spans="1:242" s="249" customFormat="1" ht="15" customHeight="1" x14ac:dyDescent="0.3">
      <c r="A522" s="174">
        <v>2.09</v>
      </c>
      <c r="B522" s="231" t="s">
        <v>243</v>
      </c>
      <c r="C522" s="232" t="e">
        <f>VLOOKUP(BD.PD9[[#This Row],[Pos]],[19]!PPto[#Data],3,FALSE)</f>
        <v>#REF!</v>
      </c>
      <c r="D522" s="233" t="s">
        <v>243</v>
      </c>
      <c r="E522" s="305">
        <f>IF(BD.PD9[[#This Row],[.]]="*",VLOOKUP(BD.PD9[[#This Row],[Pos]],[19]Presupuesto!A:H,7,FALSE),"")</f>
        <v>0</v>
      </c>
      <c r="F522" s="234"/>
      <c r="G522" s="174"/>
      <c r="H522" s="174"/>
      <c r="I522" s="174"/>
      <c r="J522" s="392">
        <v>1</v>
      </c>
      <c r="K522" s="233" t="s">
        <v>117</v>
      </c>
      <c r="L522" s="383">
        <f>IF(BD.PD9[[#This Row],[Mon]]="DOP",1,HLOOKUP(BD.PD9[[#This Row],[Mon]],Data!$K$1:$L$2,2,FALSE))</f>
        <v>65</v>
      </c>
      <c r="M522" s="490">
        <v>0</v>
      </c>
      <c r="N522" s="243">
        <f>BD.PD9[[#This Row],[Cant.]]*BD.PD9[[#This Row],[ Tasa ]]*BD.PD9[[#This Row],[ Precio Und.]]</f>
        <v>0</v>
      </c>
      <c r="O522" s="491">
        <v>0</v>
      </c>
      <c r="P522" s="243">
        <f>IF(BD.PD9[[#This Row],[Liquid. '[%']]]&lt;&gt;0,(BD.PD9[[#This Row],[Valor Neto '[DOP']]]*BD.PD9[[#This Row],[Liquid. '[%']]])+BD.PD9[[#This Row],[Valor Neto '[DOP']]],BD.PD9[[#This Row],[Valor Neto '[DOP']]])</f>
        <v>0</v>
      </c>
      <c r="Q522" s="243">
        <f>BD.PD9[[#This Row],[Ppto. Orden Interna '[DOP']]]/HLOOKUP("USD",Data!$K$1:$L$2,2,FALSE)</f>
        <v>0</v>
      </c>
      <c r="R522" s="381"/>
      <c r="S522" s="387"/>
      <c r="T522" s="387"/>
      <c r="U522" s="387"/>
      <c r="V522" s="387"/>
      <c r="W522" s="174"/>
      <c r="X522" s="495"/>
      <c r="Y522" s="388"/>
      <c r="Z522" s="243">
        <f>BD.PD9[[#This Row],[Av.P1 '[%']]]*BD.PD9[[#This Row],[Ppto. Orden Interna '[DOP']]]</f>
        <v>0</v>
      </c>
      <c r="AB522" s="389"/>
      <c r="AC522" s="243">
        <f>BD.PD9[[#This Row],[Av.P2 '[%']]]*BD.PD9[[#This Row],[Ppto. Orden Interna '[DOP']]]</f>
        <v>0</v>
      </c>
      <c r="AE522" s="389"/>
      <c r="AF522" s="243">
        <f>BD.PD9[[#This Row],[Av.P3 '[%']]]*BD.PD9[[#This Row],[Ppto. Orden Interna '[DOP']]]</f>
        <v>0</v>
      </c>
      <c r="AH522" s="389"/>
      <c r="AI522" s="243">
        <f>BD.PD9[[#This Row],[Av.P4 '[%']]]*BD.PD9[[#This Row],[Ppto. Orden Interna '[DOP']]]</f>
        <v>0</v>
      </c>
      <c r="AK522" s="389"/>
      <c r="AL522" s="243">
        <f>BD.PD9[[#This Row],[Av.P5 '[%']]]*BD.PD9[[#This Row],[Ppto. Orden Interna '[DOP']]]</f>
        <v>0</v>
      </c>
      <c r="AM522" s="496">
        <f>BD.PD9[[#This Row],[Pago 5]]+BD.PD9[[#This Row],[Pago 4]]+BD.PD9[[#This Row],[Pago 3]]+BD.PD9[[#This Row],[Pago 2]]+BD.PD9[[#This Row],[Pago 1]]</f>
        <v>0</v>
      </c>
      <c r="AN522" s="308" t="s">
        <v>244</v>
      </c>
      <c r="AO522" s="308" t="s">
        <v>245</v>
      </c>
      <c r="AP522" s="308" t="s">
        <v>246</v>
      </c>
      <c r="AQ522" s="308" t="s">
        <v>247</v>
      </c>
      <c r="AR522" s="308">
        <v>594</v>
      </c>
      <c r="AS522" s="308" t="s">
        <v>248</v>
      </c>
      <c r="AT522" s="249" t="s">
        <v>1575</v>
      </c>
      <c r="AU522" s="308"/>
      <c r="AV522" s="308"/>
      <c r="AW522" s="308"/>
      <c r="AX522" s="308"/>
      <c r="AY522" s="308"/>
      <c r="AZ522" s="308"/>
      <c r="BA522" s="308"/>
      <c r="BB522" s="308"/>
      <c r="BC522" s="308"/>
      <c r="BD522" s="308"/>
      <c r="BE522" s="308"/>
      <c r="BF522" s="308"/>
      <c r="BG522" s="308"/>
      <c r="BH522" s="308"/>
      <c r="BI522" s="308"/>
      <c r="BJ522" s="308"/>
      <c r="BK522" s="308"/>
      <c r="BL522" s="308"/>
      <c r="BM522" s="308"/>
      <c r="BN522" s="308"/>
      <c r="BO522" s="308"/>
      <c r="BP522" s="308"/>
      <c r="BQ522" s="308"/>
      <c r="BR522" s="308"/>
      <c r="BS522" s="308"/>
      <c r="BT522" s="308"/>
      <c r="BU522" s="308"/>
      <c r="BV522" s="308"/>
      <c r="BW522" s="308"/>
      <c r="BX522" s="308"/>
      <c r="BY522" s="308"/>
      <c r="BZ522" s="308"/>
      <c r="CA522" s="308"/>
      <c r="CB522" s="308"/>
      <c r="CC522" s="308"/>
      <c r="CD522" s="308"/>
      <c r="CE522" s="308"/>
      <c r="CF522" s="308"/>
      <c r="CG522" s="308"/>
      <c r="CH522" s="308"/>
      <c r="CI522" s="308"/>
      <c r="CJ522" s="308"/>
      <c r="CK522" s="308"/>
      <c r="CL522" s="308"/>
      <c r="CM522" s="308"/>
      <c r="CN522" s="308"/>
      <c r="CO522" s="308"/>
      <c r="CP522" s="308"/>
      <c r="CQ522" s="308"/>
      <c r="CR522" s="308"/>
      <c r="CS522" s="308"/>
      <c r="CT522" s="308"/>
      <c r="CU522" s="308"/>
      <c r="CV522" s="308"/>
      <c r="CW522" s="308"/>
      <c r="CX522" s="308"/>
      <c r="CY522" s="308"/>
      <c r="CZ522" s="308"/>
      <c r="DA522" s="308"/>
      <c r="DB522" s="308"/>
      <c r="DC522" s="308"/>
      <c r="DD522" s="308"/>
      <c r="DE522" s="308"/>
      <c r="DF522" s="308"/>
      <c r="DG522" s="308"/>
      <c r="DH522" s="308"/>
      <c r="DI522" s="308"/>
      <c r="DJ522" s="308"/>
      <c r="DK522" s="308"/>
      <c r="DL522" s="308"/>
      <c r="DM522" s="308"/>
      <c r="DN522" s="308"/>
      <c r="DO522" s="308"/>
      <c r="DP522" s="308"/>
      <c r="DQ522" s="308"/>
      <c r="DR522" s="308"/>
      <c r="DS522" s="308"/>
      <c r="DT522" s="308"/>
      <c r="DU522" s="308"/>
      <c r="DV522" s="308"/>
      <c r="DW522" s="308"/>
      <c r="DX522" s="308"/>
      <c r="DY522" s="308"/>
      <c r="DZ522" s="308"/>
      <c r="EA522" s="308"/>
      <c r="EB522" s="308"/>
      <c r="EC522" s="308"/>
      <c r="ED522" s="308"/>
      <c r="EE522" s="308"/>
      <c r="EF522" s="308"/>
      <c r="EG522" s="308"/>
      <c r="EH522" s="308"/>
      <c r="EI522" s="308"/>
      <c r="EJ522" s="308"/>
      <c r="EK522" s="308"/>
      <c r="EL522" s="308"/>
      <c r="EM522" s="308"/>
      <c r="EN522" s="308"/>
      <c r="EO522" s="308"/>
      <c r="EP522" s="308"/>
      <c r="EQ522" s="308"/>
      <c r="ER522" s="308"/>
      <c r="ES522" s="308"/>
      <c r="ET522" s="308"/>
      <c r="EU522" s="308"/>
      <c r="EV522" s="308"/>
      <c r="EW522" s="308"/>
      <c r="EX522" s="308"/>
      <c r="EY522" s="308"/>
      <c r="EZ522" s="308"/>
      <c r="FA522" s="308"/>
      <c r="FB522" s="308"/>
      <c r="FC522" s="308"/>
      <c r="FD522" s="308"/>
      <c r="FE522" s="308"/>
      <c r="FF522" s="308"/>
      <c r="FG522" s="308"/>
      <c r="FH522" s="308"/>
      <c r="FI522" s="308"/>
      <c r="FJ522" s="308"/>
      <c r="FK522" s="308"/>
      <c r="FL522" s="308"/>
      <c r="FM522" s="308"/>
      <c r="FN522" s="308"/>
      <c r="FO522" s="308"/>
      <c r="FP522" s="308"/>
      <c r="FQ522" s="308"/>
      <c r="FR522" s="308"/>
      <c r="FS522" s="308"/>
      <c r="FT522" s="308"/>
      <c r="FU522" s="308"/>
      <c r="FV522" s="308"/>
      <c r="FW522" s="308"/>
      <c r="FX522" s="308"/>
      <c r="FY522" s="308"/>
      <c r="FZ522" s="308"/>
      <c r="GA522" s="308"/>
      <c r="GB522" s="308"/>
      <c r="GC522" s="308"/>
      <c r="GD522" s="308"/>
      <c r="GE522" s="308"/>
      <c r="GF522" s="308"/>
      <c r="GG522" s="308"/>
      <c r="GH522" s="308"/>
      <c r="GI522" s="308"/>
      <c r="GJ522" s="308"/>
      <c r="GK522" s="308"/>
      <c r="GL522" s="308"/>
      <c r="GM522" s="308"/>
      <c r="GN522" s="308"/>
      <c r="GO522" s="308"/>
      <c r="GP522" s="308"/>
      <c r="GQ522" s="308"/>
      <c r="GR522" s="308"/>
      <c r="GS522" s="308"/>
      <c r="GT522" s="308"/>
      <c r="GU522" s="308"/>
      <c r="GV522" s="308"/>
      <c r="GW522" s="308"/>
      <c r="GX522" s="308"/>
      <c r="GY522" s="308"/>
      <c r="GZ522" s="308"/>
      <c r="HA522" s="308"/>
      <c r="HB522" s="308"/>
      <c r="HC522" s="308"/>
      <c r="HD522" s="308"/>
      <c r="HE522" s="308"/>
      <c r="HF522" s="308"/>
      <c r="HG522" s="308"/>
      <c r="HH522" s="308"/>
      <c r="HI522" s="308"/>
      <c r="HJ522" s="308"/>
      <c r="HK522" s="308"/>
      <c r="HL522" s="308"/>
      <c r="HM522" s="308"/>
      <c r="HN522" s="308"/>
      <c r="HO522" s="308"/>
      <c r="HP522" s="308"/>
      <c r="HQ522" s="308"/>
      <c r="HR522" s="308"/>
      <c r="HS522" s="308"/>
      <c r="HT522" s="308"/>
      <c r="HU522" s="308"/>
      <c r="HV522" s="308"/>
      <c r="HW522" s="308"/>
      <c r="HX522" s="308"/>
      <c r="HY522" s="308"/>
      <c r="HZ522" s="308"/>
      <c r="IA522" s="308"/>
      <c r="IB522" s="308"/>
      <c r="IC522" s="308"/>
      <c r="ID522" s="308"/>
      <c r="IE522" s="308"/>
      <c r="IF522" s="308"/>
      <c r="IG522" s="308"/>
      <c r="IH522" s="308"/>
    </row>
    <row r="523" spans="1:242" s="249" customFormat="1" ht="15" customHeight="1" x14ac:dyDescent="0.3">
      <c r="A523" s="174">
        <v>2.09</v>
      </c>
      <c r="B523" s="231"/>
      <c r="C523" s="232" t="e">
        <f>VLOOKUP(BD.PD9[[#This Row],[Pos]],[19]!PPto[#Data],3,FALSE)</f>
        <v>#REF!</v>
      </c>
      <c r="D523" s="174" t="s">
        <v>23</v>
      </c>
      <c r="E523" s="305" t="str">
        <f>IF(BD.PD9[[#This Row],[.]]="*",VLOOKUP(BD.PD9[[#This Row],[Pos]],[19]Presupuesto!A:H,7,FALSE),"")</f>
        <v/>
      </c>
      <c r="F523" s="549" t="s">
        <v>1379</v>
      </c>
      <c r="G523" s="174" t="s">
        <v>1359</v>
      </c>
      <c r="H523" s="174"/>
      <c r="I523" s="497" t="s">
        <v>1326</v>
      </c>
      <c r="J523" s="382">
        <v>1</v>
      </c>
      <c r="K523" s="174" t="s">
        <v>260</v>
      </c>
      <c r="L523" s="383">
        <f>IF(BD.PD9[[#This Row],[Mon]]="DOP",1,HLOOKUP(BD.PD9[[#This Row],[Mon]],Data!$K$1:$L$2,2,FALSE))</f>
        <v>1</v>
      </c>
      <c r="M523" s="384">
        <v>850000</v>
      </c>
      <c r="N523" s="243">
        <f>BD.PD9[[#This Row],[Cant.]]*BD.PD9[[#This Row],[ Tasa ]]*BD.PD9[[#This Row],[ Precio Und.]]</f>
        <v>850000</v>
      </c>
      <c r="O523" s="386">
        <v>0</v>
      </c>
      <c r="P523" s="243">
        <f>IF(BD.PD9[[#This Row],[Liquid. '[%']]]&lt;&gt;0,(BD.PD9[[#This Row],[Valor Neto '[DOP']]]*BD.PD9[[#This Row],[Liquid. '[%']]])+BD.PD9[[#This Row],[Valor Neto '[DOP']]],BD.PD9[[#This Row],[Valor Neto '[DOP']]])</f>
        <v>850000</v>
      </c>
      <c r="Q523" s="243">
        <f>BD.PD9[[#This Row],[Ppto. Orden Interna '[DOP']]]/HLOOKUP("USD",Data!$K$1:$L$2,2,FALSE)</f>
        <v>13076.923076923076</v>
      </c>
      <c r="R523" s="381" t="s">
        <v>1380</v>
      </c>
      <c r="S523" s="387"/>
      <c r="T523" s="387"/>
      <c r="U523" s="387"/>
      <c r="V523" s="387"/>
      <c r="W523" s="174" t="s">
        <v>367</v>
      </c>
      <c r="X523" s="495">
        <v>9</v>
      </c>
      <c r="Y523" s="388">
        <v>0.5</v>
      </c>
      <c r="Z523" s="243">
        <f>BD.PD9[[#This Row],[Av.P1 '[%']]]*BD.PD9[[#This Row],[Ppto. Orden Interna '[DOP']]]</f>
        <v>425000</v>
      </c>
      <c r="AA523" s="174">
        <v>10</v>
      </c>
      <c r="AB523" s="399">
        <v>0.5</v>
      </c>
      <c r="AC523" s="243">
        <f>BD.PD9[[#This Row],[Av.P2 '[%']]]*BD.PD9[[#This Row],[Ppto. Orden Interna '[DOP']]]</f>
        <v>425000</v>
      </c>
      <c r="AE523" s="389"/>
      <c r="AF523" s="243">
        <f>BD.PD9[[#This Row],[Av.P3 '[%']]]*BD.PD9[[#This Row],[Ppto. Orden Interna '[DOP']]]</f>
        <v>0</v>
      </c>
      <c r="AH523" s="389"/>
      <c r="AI523" s="243">
        <f>BD.PD9[[#This Row],[Av.P4 '[%']]]*BD.PD9[[#This Row],[Ppto. Orden Interna '[DOP']]]</f>
        <v>0</v>
      </c>
      <c r="AK523" s="389"/>
      <c r="AL523" s="243">
        <f>BD.PD9[[#This Row],[Av.P5 '[%']]]*BD.PD9[[#This Row],[Ppto. Orden Interna '[DOP']]]</f>
        <v>0</v>
      </c>
      <c r="AM523" s="496">
        <f>BD.PD9[[#This Row],[Pago 5]]+BD.PD9[[#This Row],[Pago 4]]+BD.PD9[[#This Row],[Pago 3]]+BD.PD9[[#This Row],[Pago 2]]+BD.PD9[[#This Row],[Pago 1]]</f>
        <v>850000</v>
      </c>
      <c r="AN523" s="308" t="s">
        <v>244</v>
      </c>
      <c r="AO523" s="308" t="s">
        <v>245</v>
      </c>
      <c r="AP523" s="308" t="s">
        <v>246</v>
      </c>
      <c r="AQ523" s="308" t="s">
        <v>247</v>
      </c>
      <c r="AR523" s="308">
        <v>594</v>
      </c>
      <c r="AS523" s="308" t="s">
        <v>248</v>
      </c>
      <c r="AT523" s="249" t="s">
        <v>1575</v>
      </c>
      <c r="AU523" s="308"/>
      <c r="AV523" s="308"/>
      <c r="AW523" s="308"/>
      <c r="AX523" s="308"/>
      <c r="AY523" s="308"/>
      <c r="AZ523" s="308"/>
      <c r="BA523" s="308"/>
      <c r="BB523" s="308"/>
      <c r="BC523" s="308"/>
      <c r="BD523" s="308"/>
      <c r="BE523" s="308"/>
      <c r="BF523" s="308"/>
      <c r="BG523" s="308"/>
      <c r="BH523" s="308"/>
      <c r="BI523" s="308"/>
      <c r="BJ523" s="308"/>
      <c r="BK523" s="308"/>
      <c r="BL523" s="308"/>
      <c r="BM523" s="308"/>
      <c r="BN523" s="308"/>
      <c r="BO523" s="308"/>
      <c r="BP523" s="308"/>
      <c r="BQ523" s="308"/>
      <c r="BR523" s="308"/>
      <c r="BS523" s="308"/>
      <c r="BT523" s="308"/>
      <c r="BU523" s="308"/>
      <c r="BV523" s="308"/>
      <c r="BW523" s="308"/>
      <c r="BX523" s="308"/>
      <c r="BY523" s="308"/>
      <c r="BZ523" s="308"/>
      <c r="CA523" s="308"/>
      <c r="CB523" s="308"/>
      <c r="CC523" s="308"/>
      <c r="CD523" s="308"/>
      <c r="CE523" s="308"/>
      <c r="CF523" s="308"/>
      <c r="CG523" s="308"/>
      <c r="CH523" s="308"/>
      <c r="CI523" s="308"/>
      <c r="CJ523" s="308"/>
      <c r="CK523" s="308"/>
      <c r="CL523" s="308"/>
      <c r="CM523" s="308"/>
      <c r="CN523" s="308"/>
      <c r="CO523" s="308"/>
      <c r="CP523" s="308"/>
      <c r="CQ523" s="308"/>
      <c r="CR523" s="308"/>
      <c r="CS523" s="308"/>
      <c r="CT523" s="308"/>
      <c r="CU523" s="308"/>
      <c r="CV523" s="308"/>
      <c r="CW523" s="308"/>
      <c r="CX523" s="308"/>
      <c r="CY523" s="308"/>
      <c r="CZ523" s="308"/>
      <c r="DA523" s="308"/>
      <c r="DB523" s="308"/>
      <c r="DC523" s="308"/>
      <c r="DD523" s="308"/>
      <c r="DE523" s="308"/>
      <c r="DF523" s="308"/>
      <c r="DG523" s="308"/>
      <c r="DH523" s="308"/>
      <c r="DI523" s="308"/>
      <c r="DJ523" s="308"/>
      <c r="DK523" s="308"/>
      <c r="DL523" s="308"/>
      <c r="DM523" s="308"/>
      <c r="DN523" s="308"/>
      <c r="DO523" s="308"/>
      <c r="DP523" s="308"/>
      <c r="DQ523" s="308"/>
      <c r="DR523" s="308"/>
      <c r="DS523" s="308"/>
      <c r="DT523" s="308"/>
      <c r="DU523" s="308"/>
      <c r="DV523" s="308"/>
      <c r="DW523" s="308"/>
      <c r="DX523" s="308"/>
      <c r="DY523" s="308"/>
      <c r="DZ523" s="308"/>
      <c r="EA523" s="308"/>
      <c r="EB523" s="308"/>
      <c r="EC523" s="308"/>
      <c r="ED523" s="308"/>
      <c r="EE523" s="308"/>
      <c r="EF523" s="308"/>
      <c r="EG523" s="308"/>
      <c r="EH523" s="308"/>
      <c r="EI523" s="308"/>
      <c r="EJ523" s="308"/>
      <c r="EK523" s="308"/>
      <c r="EL523" s="308"/>
      <c r="EM523" s="308"/>
      <c r="EN523" s="308"/>
      <c r="EO523" s="308"/>
      <c r="EP523" s="308"/>
      <c r="EQ523" s="308"/>
      <c r="ER523" s="308"/>
      <c r="ES523" s="308"/>
      <c r="ET523" s="308"/>
      <c r="EU523" s="308"/>
      <c r="EV523" s="308"/>
      <c r="EW523" s="308"/>
      <c r="EX523" s="308"/>
      <c r="EY523" s="308"/>
      <c r="EZ523" s="308"/>
      <c r="FA523" s="308"/>
      <c r="FB523" s="308"/>
      <c r="FC523" s="308"/>
      <c r="FD523" s="308"/>
      <c r="FE523" s="308"/>
      <c r="FF523" s="308"/>
      <c r="FG523" s="308"/>
      <c r="FH523" s="308"/>
      <c r="FI523" s="308"/>
      <c r="FJ523" s="308"/>
      <c r="FK523" s="308"/>
      <c r="FL523" s="308"/>
      <c r="FM523" s="308"/>
      <c r="FN523" s="308"/>
      <c r="FO523" s="308"/>
      <c r="FP523" s="308"/>
      <c r="FQ523" s="308"/>
      <c r="FR523" s="308"/>
      <c r="FS523" s="308"/>
      <c r="FT523" s="308"/>
      <c r="FU523" s="308"/>
      <c r="FV523" s="308"/>
      <c r="FW523" s="308"/>
      <c r="FX523" s="308"/>
      <c r="FY523" s="308"/>
      <c r="FZ523" s="308"/>
      <c r="GA523" s="308"/>
      <c r="GB523" s="308"/>
      <c r="GC523" s="308"/>
      <c r="GD523" s="308"/>
      <c r="GE523" s="308"/>
      <c r="GF523" s="308"/>
      <c r="GG523" s="308"/>
      <c r="GH523" s="308"/>
      <c r="GI523" s="308"/>
      <c r="GJ523" s="308"/>
      <c r="GK523" s="308"/>
      <c r="GL523" s="308"/>
      <c r="GM523" s="308"/>
      <c r="GN523" s="308"/>
      <c r="GO523" s="308"/>
      <c r="GP523" s="308"/>
      <c r="GQ523" s="308"/>
      <c r="GR523" s="308"/>
      <c r="GS523" s="308"/>
      <c r="GT523" s="308"/>
      <c r="GU523" s="308"/>
      <c r="GV523" s="308"/>
      <c r="GW523" s="308"/>
      <c r="GX523" s="308"/>
      <c r="GY523" s="308"/>
      <c r="GZ523" s="308"/>
      <c r="HA523" s="308"/>
      <c r="HB523" s="308"/>
      <c r="HC523" s="308"/>
      <c r="HD523" s="308"/>
      <c r="HE523" s="308"/>
      <c r="HF523" s="308"/>
      <c r="HG523" s="308"/>
      <c r="HH523" s="308"/>
      <c r="HI523" s="308"/>
      <c r="HJ523" s="308"/>
      <c r="HK523" s="308"/>
      <c r="HL523" s="308"/>
      <c r="HM523" s="308"/>
      <c r="HN523" s="308"/>
      <c r="HO523" s="308"/>
      <c r="HP523" s="308"/>
      <c r="HQ523" s="308"/>
      <c r="HR523" s="308"/>
      <c r="HS523" s="308"/>
      <c r="HT523" s="308"/>
      <c r="HU523" s="308"/>
      <c r="HV523" s="308"/>
      <c r="HW523" s="308"/>
      <c r="HX523" s="308"/>
      <c r="HY523" s="308"/>
      <c r="HZ523" s="308"/>
      <c r="IA523" s="308"/>
      <c r="IB523" s="308"/>
      <c r="IC523" s="308"/>
      <c r="ID523" s="308"/>
      <c r="IE523" s="308"/>
      <c r="IF523" s="308"/>
      <c r="IG523" s="308"/>
      <c r="IH523" s="308"/>
    </row>
    <row r="524" spans="1:242" s="249" customFormat="1" ht="15" customHeight="1" x14ac:dyDescent="0.3">
      <c r="A524" s="174">
        <v>2.1</v>
      </c>
      <c r="B524" s="231" t="s">
        <v>243</v>
      </c>
      <c r="C524" s="232" t="e">
        <f>VLOOKUP(BD.PD9[[#This Row],[Pos]],[19]!PPto[#Data],3,FALSE)</f>
        <v>#REF!</v>
      </c>
      <c r="D524" s="233" t="s">
        <v>243</v>
      </c>
      <c r="E524" s="305">
        <f>IF(BD.PD9[[#This Row],[.]]="*",VLOOKUP(BD.PD9[[#This Row],[Pos]],[19]Presupuesto!A:H,7,FALSE),"")</f>
        <v>0</v>
      </c>
      <c r="F524" s="234"/>
      <c r="G524" s="174"/>
      <c r="H524" s="174"/>
      <c r="I524" s="174"/>
      <c r="J524" s="392">
        <v>1</v>
      </c>
      <c r="K524" s="233" t="s">
        <v>117</v>
      </c>
      <c r="L524" s="383">
        <f>IF(BD.PD9[[#This Row],[Mon]]="DOP",1,HLOOKUP(BD.PD9[[#This Row],[Mon]],Data!$K$1:$L$2,2,FALSE))</f>
        <v>65</v>
      </c>
      <c r="M524" s="490">
        <v>0</v>
      </c>
      <c r="N524" s="243">
        <f>BD.PD9[[#This Row],[Cant.]]*BD.PD9[[#This Row],[ Tasa ]]*BD.PD9[[#This Row],[ Precio Und.]]</f>
        <v>0</v>
      </c>
      <c r="O524" s="491">
        <v>0</v>
      </c>
      <c r="P524" s="243">
        <f>IF(BD.PD9[[#This Row],[Liquid. '[%']]]&lt;&gt;0,(BD.PD9[[#This Row],[Valor Neto '[DOP']]]*BD.PD9[[#This Row],[Liquid. '[%']]])+BD.PD9[[#This Row],[Valor Neto '[DOP']]],BD.PD9[[#This Row],[Valor Neto '[DOP']]])</f>
        <v>0</v>
      </c>
      <c r="Q524" s="243">
        <f>BD.PD9[[#This Row],[Ppto. Orden Interna '[DOP']]]/HLOOKUP("USD",Data!$K$1:$L$2,2,FALSE)</f>
        <v>0</v>
      </c>
      <c r="R524" s="381"/>
      <c r="S524" s="387"/>
      <c r="T524" s="387"/>
      <c r="U524" s="387"/>
      <c r="V524" s="387"/>
      <c r="W524" s="174"/>
      <c r="X524" s="495"/>
      <c r="Y524" s="388"/>
      <c r="Z524" s="243">
        <f>BD.PD9[[#This Row],[Av.P1 '[%']]]*BD.PD9[[#This Row],[Ppto. Orden Interna '[DOP']]]</f>
        <v>0</v>
      </c>
      <c r="AB524" s="389"/>
      <c r="AC524" s="243">
        <f>BD.PD9[[#This Row],[Av.P2 '[%']]]*BD.PD9[[#This Row],[Ppto. Orden Interna '[DOP']]]</f>
        <v>0</v>
      </c>
      <c r="AE524" s="389"/>
      <c r="AF524" s="243">
        <f>BD.PD9[[#This Row],[Av.P3 '[%']]]*BD.PD9[[#This Row],[Ppto. Orden Interna '[DOP']]]</f>
        <v>0</v>
      </c>
      <c r="AH524" s="389"/>
      <c r="AI524" s="243">
        <f>BD.PD9[[#This Row],[Av.P4 '[%']]]*BD.PD9[[#This Row],[Ppto. Orden Interna '[DOP']]]</f>
        <v>0</v>
      </c>
      <c r="AK524" s="389"/>
      <c r="AL524" s="243">
        <f>BD.PD9[[#This Row],[Av.P5 '[%']]]*BD.PD9[[#This Row],[Ppto. Orden Interna '[DOP']]]</f>
        <v>0</v>
      </c>
      <c r="AM524" s="496">
        <f>BD.PD9[[#This Row],[Pago 5]]+BD.PD9[[#This Row],[Pago 4]]+BD.PD9[[#This Row],[Pago 3]]+BD.PD9[[#This Row],[Pago 2]]+BD.PD9[[#This Row],[Pago 1]]</f>
        <v>0</v>
      </c>
      <c r="AN524" s="308" t="s">
        <v>244</v>
      </c>
      <c r="AO524" s="308" t="s">
        <v>245</v>
      </c>
      <c r="AP524" s="308" t="s">
        <v>246</v>
      </c>
      <c r="AQ524" s="308" t="s">
        <v>247</v>
      </c>
      <c r="AR524" s="308">
        <v>594</v>
      </c>
      <c r="AS524" s="308" t="s">
        <v>248</v>
      </c>
      <c r="AT524" s="249" t="s">
        <v>1575</v>
      </c>
      <c r="AU524" s="308"/>
      <c r="AV524" s="308"/>
      <c r="AW524" s="308"/>
      <c r="AX524" s="308"/>
      <c r="AY524" s="308"/>
      <c r="AZ524" s="308"/>
      <c r="BA524" s="308"/>
      <c r="BB524" s="308"/>
      <c r="BC524" s="308"/>
      <c r="BD524" s="308"/>
      <c r="BE524" s="308"/>
      <c r="BF524" s="308"/>
      <c r="BG524" s="308"/>
      <c r="BH524" s="308"/>
      <c r="BI524" s="308"/>
      <c r="BJ524" s="308"/>
      <c r="BK524" s="308"/>
      <c r="BL524" s="308"/>
      <c r="BM524" s="308"/>
      <c r="BN524" s="308"/>
      <c r="BO524" s="308"/>
      <c r="BP524" s="308"/>
      <c r="BQ524" s="308"/>
      <c r="BR524" s="308"/>
      <c r="BS524" s="308"/>
      <c r="BT524" s="308"/>
      <c r="BU524" s="308"/>
      <c r="BV524" s="308"/>
      <c r="BW524" s="308"/>
      <c r="BX524" s="308"/>
      <c r="BY524" s="308"/>
      <c r="BZ524" s="308"/>
      <c r="CA524" s="308"/>
      <c r="CB524" s="308"/>
      <c r="CC524" s="308"/>
      <c r="CD524" s="308"/>
      <c r="CE524" s="308"/>
      <c r="CF524" s="308"/>
      <c r="CG524" s="308"/>
      <c r="CH524" s="308"/>
      <c r="CI524" s="308"/>
      <c r="CJ524" s="308"/>
      <c r="CK524" s="308"/>
      <c r="CL524" s="308"/>
      <c r="CM524" s="308"/>
      <c r="CN524" s="308"/>
      <c r="CO524" s="308"/>
      <c r="CP524" s="308"/>
      <c r="CQ524" s="308"/>
      <c r="CR524" s="308"/>
      <c r="CS524" s="308"/>
      <c r="CT524" s="308"/>
      <c r="CU524" s="308"/>
      <c r="CV524" s="308"/>
      <c r="CW524" s="308"/>
      <c r="CX524" s="308"/>
      <c r="CY524" s="308"/>
      <c r="CZ524" s="308"/>
      <c r="DA524" s="308"/>
      <c r="DB524" s="308"/>
      <c r="DC524" s="308"/>
      <c r="DD524" s="308"/>
      <c r="DE524" s="308"/>
      <c r="DF524" s="308"/>
      <c r="DG524" s="308"/>
      <c r="DH524" s="308"/>
      <c r="DI524" s="308"/>
      <c r="DJ524" s="308"/>
      <c r="DK524" s="308"/>
      <c r="DL524" s="308"/>
      <c r="DM524" s="308"/>
      <c r="DN524" s="308"/>
      <c r="DO524" s="308"/>
      <c r="DP524" s="308"/>
      <c r="DQ524" s="308"/>
      <c r="DR524" s="308"/>
      <c r="DS524" s="308"/>
      <c r="DT524" s="308"/>
      <c r="DU524" s="308"/>
      <c r="DV524" s="308"/>
      <c r="DW524" s="308"/>
      <c r="DX524" s="308"/>
      <c r="DY524" s="308"/>
      <c r="DZ524" s="308"/>
      <c r="EA524" s="308"/>
      <c r="EB524" s="308"/>
      <c r="EC524" s="308"/>
      <c r="ED524" s="308"/>
      <c r="EE524" s="308"/>
      <c r="EF524" s="308"/>
      <c r="EG524" s="308"/>
      <c r="EH524" s="308"/>
      <c r="EI524" s="308"/>
      <c r="EJ524" s="308"/>
      <c r="EK524" s="308"/>
      <c r="EL524" s="308"/>
      <c r="EM524" s="308"/>
      <c r="EN524" s="308"/>
      <c r="EO524" s="308"/>
      <c r="EP524" s="308"/>
      <c r="EQ524" s="308"/>
      <c r="ER524" s="308"/>
      <c r="ES524" s="308"/>
      <c r="ET524" s="308"/>
      <c r="EU524" s="308"/>
      <c r="EV524" s="308"/>
      <c r="EW524" s="308"/>
      <c r="EX524" s="308"/>
      <c r="EY524" s="308"/>
      <c r="EZ524" s="308"/>
      <c r="FA524" s="308"/>
      <c r="FB524" s="308"/>
      <c r="FC524" s="308"/>
      <c r="FD524" s="308"/>
      <c r="FE524" s="308"/>
      <c r="FF524" s="308"/>
      <c r="FG524" s="308"/>
      <c r="FH524" s="308"/>
      <c r="FI524" s="308"/>
      <c r="FJ524" s="308"/>
      <c r="FK524" s="308"/>
      <c r="FL524" s="308"/>
      <c r="FM524" s="308"/>
      <c r="FN524" s="308"/>
      <c r="FO524" s="308"/>
      <c r="FP524" s="308"/>
      <c r="FQ524" s="308"/>
      <c r="FR524" s="308"/>
      <c r="FS524" s="308"/>
      <c r="FT524" s="308"/>
      <c r="FU524" s="308"/>
      <c r="FV524" s="308"/>
      <c r="FW524" s="308"/>
      <c r="FX524" s="308"/>
      <c r="FY524" s="308"/>
      <c r="FZ524" s="308"/>
      <c r="GA524" s="308"/>
      <c r="GB524" s="308"/>
      <c r="GC524" s="308"/>
      <c r="GD524" s="308"/>
      <c r="GE524" s="308"/>
      <c r="GF524" s="308"/>
      <c r="GG524" s="308"/>
      <c r="GH524" s="308"/>
      <c r="GI524" s="308"/>
      <c r="GJ524" s="308"/>
      <c r="GK524" s="308"/>
      <c r="GL524" s="308"/>
      <c r="GM524" s="308"/>
      <c r="GN524" s="308"/>
      <c r="GO524" s="308"/>
      <c r="GP524" s="308"/>
      <c r="GQ524" s="308"/>
      <c r="GR524" s="308"/>
      <c r="GS524" s="308"/>
      <c r="GT524" s="308"/>
      <c r="GU524" s="308"/>
      <c r="GV524" s="308"/>
      <c r="GW524" s="308"/>
      <c r="GX524" s="308"/>
      <c r="GY524" s="308"/>
      <c r="GZ524" s="308"/>
      <c r="HA524" s="308"/>
      <c r="HB524" s="308"/>
      <c r="HC524" s="308"/>
      <c r="HD524" s="308"/>
      <c r="HE524" s="308"/>
      <c r="HF524" s="308"/>
      <c r="HG524" s="308"/>
      <c r="HH524" s="308"/>
      <c r="HI524" s="308"/>
      <c r="HJ524" s="308"/>
      <c r="HK524" s="308"/>
      <c r="HL524" s="308"/>
      <c r="HM524" s="308"/>
      <c r="HN524" s="308"/>
      <c r="HO524" s="308"/>
      <c r="HP524" s="308"/>
      <c r="HQ524" s="308"/>
      <c r="HR524" s="308"/>
      <c r="HS524" s="308"/>
      <c r="HT524" s="308"/>
      <c r="HU524" s="308"/>
      <c r="HV524" s="308"/>
      <c r="HW524" s="308"/>
      <c r="HX524" s="308"/>
      <c r="HY524" s="308"/>
      <c r="HZ524" s="308"/>
      <c r="IA524" s="308"/>
      <c r="IB524" s="308"/>
      <c r="IC524" s="308"/>
      <c r="ID524" s="308"/>
      <c r="IE524" s="308"/>
      <c r="IF524" s="308"/>
      <c r="IG524" s="308"/>
      <c r="IH524" s="308"/>
    </row>
    <row r="525" spans="1:242" s="249" customFormat="1" ht="15" customHeight="1" x14ac:dyDescent="0.3">
      <c r="A525" s="174">
        <v>2.11</v>
      </c>
      <c r="B525" s="231" t="s">
        <v>243</v>
      </c>
      <c r="C525" s="232" t="e">
        <f>VLOOKUP(BD.PD9[[#This Row],[Pos]],[19]!PPto[#Data],3,FALSE)</f>
        <v>#REF!</v>
      </c>
      <c r="D525" s="233" t="s">
        <v>243</v>
      </c>
      <c r="E525" s="305">
        <f>IF(BD.PD9[[#This Row],[.]]="*",VLOOKUP(BD.PD9[[#This Row],[Pos]],[19]Presupuesto!A:H,7,FALSE),"")</f>
        <v>0</v>
      </c>
      <c r="F525" s="234"/>
      <c r="G525" s="174"/>
      <c r="H525" s="174"/>
      <c r="I525" s="174"/>
      <c r="J525" s="392">
        <v>1</v>
      </c>
      <c r="K525" s="233" t="s">
        <v>117</v>
      </c>
      <c r="L525" s="383">
        <f>IF(BD.PD9[[#This Row],[Mon]]="DOP",1,HLOOKUP(BD.PD9[[#This Row],[Mon]],Data!$K$1:$L$2,2,FALSE))</f>
        <v>65</v>
      </c>
      <c r="M525" s="490">
        <v>0</v>
      </c>
      <c r="N525" s="243">
        <f>BD.PD9[[#This Row],[Cant.]]*BD.PD9[[#This Row],[ Tasa ]]*BD.PD9[[#This Row],[ Precio Und.]]</f>
        <v>0</v>
      </c>
      <c r="O525" s="491">
        <v>0</v>
      </c>
      <c r="P525" s="243">
        <f>IF(BD.PD9[[#This Row],[Liquid. '[%']]]&lt;&gt;0,(BD.PD9[[#This Row],[Valor Neto '[DOP']]]*BD.PD9[[#This Row],[Liquid. '[%']]])+BD.PD9[[#This Row],[Valor Neto '[DOP']]],BD.PD9[[#This Row],[Valor Neto '[DOP']]])</f>
        <v>0</v>
      </c>
      <c r="Q525" s="243">
        <f>BD.PD9[[#This Row],[Ppto. Orden Interna '[DOP']]]/HLOOKUP("USD",Data!$K$1:$L$2,2,FALSE)</f>
        <v>0</v>
      </c>
      <c r="R525" s="381"/>
      <c r="S525" s="387"/>
      <c r="T525" s="387"/>
      <c r="U525" s="387"/>
      <c r="V525" s="387"/>
      <c r="W525" s="174"/>
      <c r="X525" s="495"/>
      <c r="Y525" s="388"/>
      <c r="Z525" s="243">
        <f>BD.PD9[[#This Row],[Av.P1 '[%']]]*BD.PD9[[#This Row],[Ppto. Orden Interna '[DOP']]]</f>
        <v>0</v>
      </c>
      <c r="AB525" s="389"/>
      <c r="AC525" s="243">
        <f>BD.PD9[[#This Row],[Av.P2 '[%']]]*BD.PD9[[#This Row],[Ppto. Orden Interna '[DOP']]]</f>
        <v>0</v>
      </c>
      <c r="AE525" s="389"/>
      <c r="AF525" s="243">
        <f>BD.PD9[[#This Row],[Av.P3 '[%']]]*BD.PD9[[#This Row],[Ppto. Orden Interna '[DOP']]]</f>
        <v>0</v>
      </c>
      <c r="AH525" s="389"/>
      <c r="AI525" s="243">
        <f>BD.PD9[[#This Row],[Av.P4 '[%']]]*BD.PD9[[#This Row],[Ppto. Orden Interna '[DOP']]]</f>
        <v>0</v>
      </c>
      <c r="AK525" s="389"/>
      <c r="AL525" s="243">
        <f>BD.PD9[[#This Row],[Av.P5 '[%']]]*BD.PD9[[#This Row],[Ppto. Orden Interna '[DOP']]]</f>
        <v>0</v>
      </c>
      <c r="AM525" s="496">
        <f>BD.PD9[[#This Row],[Pago 5]]+BD.PD9[[#This Row],[Pago 4]]+BD.PD9[[#This Row],[Pago 3]]+BD.PD9[[#This Row],[Pago 2]]+BD.PD9[[#This Row],[Pago 1]]</f>
        <v>0</v>
      </c>
      <c r="AN525" s="308" t="s">
        <v>244</v>
      </c>
      <c r="AO525" s="308" t="s">
        <v>245</v>
      </c>
      <c r="AP525" s="308" t="s">
        <v>246</v>
      </c>
      <c r="AQ525" s="308" t="s">
        <v>247</v>
      </c>
      <c r="AR525" s="308">
        <v>594</v>
      </c>
      <c r="AS525" s="308" t="s">
        <v>248</v>
      </c>
      <c r="AT525" s="249" t="s">
        <v>1575</v>
      </c>
      <c r="AU525" s="308"/>
      <c r="AV525" s="308"/>
      <c r="AW525" s="308"/>
      <c r="AX525" s="308"/>
      <c r="AY525" s="308"/>
      <c r="AZ525" s="308"/>
      <c r="BA525" s="308"/>
      <c r="BB525" s="308"/>
      <c r="BC525" s="308"/>
      <c r="BD525" s="308"/>
      <c r="BE525" s="308"/>
      <c r="BF525" s="308"/>
      <c r="BG525" s="308"/>
      <c r="BH525" s="308"/>
      <c r="BI525" s="308"/>
      <c r="BJ525" s="308"/>
      <c r="BK525" s="308"/>
      <c r="BL525" s="308"/>
      <c r="BM525" s="308"/>
      <c r="BN525" s="308"/>
      <c r="BO525" s="308"/>
      <c r="BP525" s="308"/>
      <c r="BQ525" s="308"/>
      <c r="BR525" s="308"/>
      <c r="BS525" s="308"/>
      <c r="BT525" s="308"/>
      <c r="BU525" s="308"/>
      <c r="BV525" s="308"/>
      <c r="BW525" s="308"/>
      <c r="BX525" s="308"/>
      <c r="BY525" s="308"/>
      <c r="BZ525" s="308"/>
      <c r="CA525" s="308"/>
      <c r="CB525" s="308"/>
      <c r="CC525" s="308"/>
      <c r="CD525" s="308"/>
      <c r="CE525" s="308"/>
      <c r="CF525" s="308"/>
      <c r="CG525" s="308"/>
      <c r="CH525" s="308"/>
      <c r="CI525" s="308"/>
      <c r="CJ525" s="308"/>
      <c r="CK525" s="308"/>
      <c r="CL525" s="308"/>
      <c r="CM525" s="308"/>
      <c r="CN525" s="308"/>
      <c r="CO525" s="308"/>
      <c r="CP525" s="308"/>
      <c r="CQ525" s="308"/>
      <c r="CR525" s="308"/>
      <c r="CS525" s="308"/>
      <c r="CT525" s="308"/>
      <c r="CU525" s="308"/>
      <c r="CV525" s="308"/>
      <c r="CW525" s="308"/>
      <c r="CX525" s="308"/>
      <c r="CY525" s="308"/>
      <c r="CZ525" s="308"/>
      <c r="DA525" s="308"/>
      <c r="DB525" s="308"/>
      <c r="DC525" s="308"/>
      <c r="DD525" s="308"/>
      <c r="DE525" s="308"/>
      <c r="DF525" s="308"/>
      <c r="DG525" s="308"/>
      <c r="DH525" s="308"/>
      <c r="DI525" s="308"/>
      <c r="DJ525" s="308"/>
      <c r="DK525" s="308"/>
      <c r="DL525" s="308"/>
      <c r="DM525" s="308"/>
      <c r="DN525" s="308"/>
      <c r="DO525" s="308"/>
      <c r="DP525" s="308"/>
      <c r="DQ525" s="308"/>
      <c r="DR525" s="308"/>
      <c r="DS525" s="308"/>
      <c r="DT525" s="308"/>
      <c r="DU525" s="308"/>
      <c r="DV525" s="308"/>
      <c r="DW525" s="308"/>
      <c r="DX525" s="308"/>
      <c r="DY525" s="308"/>
      <c r="DZ525" s="308"/>
      <c r="EA525" s="308"/>
      <c r="EB525" s="308"/>
      <c r="EC525" s="308"/>
      <c r="ED525" s="308"/>
      <c r="EE525" s="308"/>
      <c r="EF525" s="308"/>
      <c r="EG525" s="308"/>
      <c r="EH525" s="308"/>
      <c r="EI525" s="308"/>
      <c r="EJ525" s="308"/>
      <c r="EK525" s="308"/>
      <c r="EL525" s="308"/>
      <c r="EM525" s="308"/>
      <c r="EN525" s="308"/>
      <c r="EO525" s="308"/>
      <c r="EP525" s="308"/>
      <c r="EQ525" s="308"/>
      <c r="ER525" s="308"/>
      <c r="ES525" s="308"/>
      <c r="ET525" s="308"/>
      <c r="EU525" s="308"/>
      <c r="EV525" s="308"/>
      <c r="EW525" s="308"/>
      <c r="EX525" s="308"/>
      <c r="EY525" s="308"/>
      <c r="EZ525" s="308"/>
      <c r="FA525" s="308"/>
      <c r="FB525" s="308"/>
      <c r="FC525" s="308"/>
      <c r="FD525" s="308"/>
      <c r="FE525" s="308"/>
      <c r="FF525" s="308"/>
      <c r="FG525" s="308"/>
      <c r="FH525" s="308"/>
      <c r="FI525" s="308"/>
      <c r="FJ525" s="308"/>
      <c r="FK525" s="308"/>
      <c r="FL525" s="308"/>
      <c r="FM525" s="308"/>
      <c r="FN525" s="308"/>
      <c r="FO525" s="308"/>
      <c r="FP525" s="308"/>
      <c r="FQ525" s="308"/>
      <c r="FR525" s="308"/>
      <c r="FS525" s="308"/>
      <c r="FT525" s="308"/>
      <c r="FU525" s="308"/>
      <c r="FV525" s="308"/>
      <c r="FW525" s="308"/>
      <c r="FX525" s="308"/>
      <c r="FY525" s="308"/>
      <c r="FZ525" s="308"/>
      <c r="GA525" s="308"/>
      <c r="GB525" s="308"/>
      <c r="GC525" s="308"/>
      <c r="GD525" s="308"/>
      <c r="GE525" s="308"/>
      <c r="GF525" s="308"/>
      <c r="GG525" s="308"/>
      <c r="GH525" s="308"/>
      <c r="GI525" s="308"/>
      <c r="GJ525" s="308"/>
      <c r="GK525" s="308"/>
      <c r="GL525" s="308"/>
      <c r="GM525" s="308"/>
      <c r="GN525" s="308"/>
      <c r="GO525" s="308"/>
      <c r="GP525" s="308"/>
      <c r="GQ525" s="308"/>
      <c r="GR525" s="308"/>
      <c r="GS525" s="308"/>
      <c r="GT525" s="308"/>
      <c r="GU525" s="308"/>
      <c r="GV525" s="308"/>
      <c r="GW525" s="308"/>
      <c r="GX525" s="308"/>
      <c r="GY525" s="308"/>
      <c r="GZ525" s="308"/>
      <c r="HA525" s="308"/>
      <c r="HB525" s="308"/>
      <c r="HC525" s="308"/>
      <c r="HD525" s="308"/>
      <c r="HE525" s="308"/>
      <c r="HF525" s="308"/>
      <c r="HG525" s="308"/>
      <c r="HH525" s="308"/>
      <c r="HI525" s="308"/>
      <c r="HJ525" s="308"/>
      <c r="HK525" s="308"/>
      <c r="HL525" s="308"/>
      <c r="HM525" s="308"/>
      <c r="HN525" s="308"/>
      <c r="HO525" s="308"/>
      <c r="HP525" s="308"/>
      <c r="HQ525" s="308"/>
      <c r="HR525" s="308"/>
      <c r="HS525" s="308"/>
      <c r="HT525" s="308"/>
      <c r="HU525" s="308"/>
      <c r="HV525" s="308"/>
      <c r="HW525" s="308"/>
      <c r="HX525" s="308"/>
      <c r="HY525" s="308"/>
      <c r="HZ525" s="308"/>
      <c r="IA525" s="308"/>
      <c r="IB525" s="308"/>
      <c r="IC525" s="308"/>
      <c r="ID525" s="308"/>
      <c r="IE525" s="308"/>
      <c r="IF525" s="308"/>
      <c r="IG525" s="308"/>
      <c r="IH525" s="308"/>
    </row>
    <row r="526" spans="1:242" s="249" customFormat="1" ht="15" customHeight="1" x14ac:dyDescent="0.3">
      <c r="A526" s="174">
        <v>3.01</v>
      </c>
      <c r="B526" s="231" t="s">
        <v>243</v>
      </c>
      <c r="C526" s="232" t="e">
        <f>VLOOKUP(BD.PD9[[#This Row],[Pos]],[19]!PPto[#Data],3,FALSE)</f>
        <v>#REF!</v>
      </c>
      <c r="D526" s="233" t="s">
        <v>243</v>
      </c>
      <c r="E526" s="305">
        <f>IF(BD.PD9[[#This Row],[.]]="*",VLOOKUP(BD.PD9[[#This Row],[Pos]],[19]Presupuesto!A:H,7,FALSE),"")</f>
        <v>0</v>
      </c>
      <c r="F526" s="234"/>
      <c r="G526" s="174"/>
      <c r="H526" s="174"/>
      <c r="I526" s="174"/>
      <c r="J526" s="392">
        <v>1</v>
      </c>
      <c r="K526" s="233" t="s">
        <v>117</v>
      </c>
      <c r="L526" s="383">
        <f>IF(BD.PD9[[#This Row],[Mon]]="DOP",1,HLOOKUP(BD.PD9[[#This Row],[Mon]],Data!$K$1:$L$2,2,FALSE))</f>
        <v>65</v>
      </c>
      <c r="M526" s="490">
        <v>0</v>
      </c>
      <c r="N526" s="243">
        <f>BD.PD9[[#This Row],[Cant.]]*BD.PD9[[#This Row],[ Tasa ]]*BD.PD9[[#This Row],[ Precio Und.]]</f>
        <v>0</v>
      </c>
      <c r="O526" s="491">
        <v>0</v>
      </c>
      <c r="P526" s="243">
        <f>IF(BD.PD9[[#This Row],[Liquid. '[%']]]&lt;&gt;0,(BD.PD9[[#This Row],[Valor Neto '[DOP']]]*BD.PD9[[#This Row],[Liquid. '[%']]])+BD.PD9[[#This Row],[Valor Neto '[DOP']]],BD.PD9[[#This Row],[Valor Neto '[DOP']]])</f>
        <v>0</v>
      </c>
      <c r="Q526" s="243">
        <f>BD.PD9[[#This Row],[Ppto. Orden Interna '[DOP']]]/HLOOKUP("USD",Data!$K$1:$L$2,2,FALSE)</f>
        <v>0</v>
      </c>
      <c r="R526" s="381"/>
      <c r="S526" s="387"/>
      <c r="T526" s="387"/>
      <c r="U526" s="387"/>
      <c r="V526" s="387"/>
      <c r="W526" s="174"/>
      <c r="X526" s="495"/>
      <c r="Y526" s="388"/>
      <c r="Z526" s="243">
        <f>BD.PD9[[#This Row],[Av.P1 '[%']]]*BD.PD9[[#This Row],[Ppto. Orden Interna '[DOP']]]</f>
        <v>0</v>
      </c>
      <c r="AB526" s="389"/>
      <c r="AC526" s="243">
        <f>BD.PD9[[#This Row],[Av.P2 '[%']]]*BD.PD9[[#This Row],[Ppto. Orden Interna '[DOP']]]</f>
        <v>0</v>
      </c>
      <c r="AE526" s="389"/>
      <c r="AF526" s="243">
        <f>BD.PD9[[#This Row],[Av.P3 '[%']]]*BD.PD9[[#This Row],[Ppto. Orden Interna '[DOP']]]</f>
        <v>0</v>
      </c>
      <c r="AH526" s="389"/>
      <c r="AI526" s="243">
        <f>BD.PD9[[#This Row],[Av.P4 '[%']]]*BD.PD9[[#This Row],[Ppto. Orden Interna '[DOP']]]</f>
        <v>0</v>
      </c>
      <c r="AK526" s="389"/>
      <c r="AL526" s="243">
        <f>BD.PD9[[#This Row],[Av.P5 '[%']]]*BD.PD9[[#This Row],[Ppto. Orden Interna '[DOP']]]</f>
        <v>0</v>
      </c>
      <c r="AM526" s="496">
        <f>BD.PD9[[#This Row],[Pago 5]]+BD.PD9[[#This Row],[Pago 4]]+BD.PD9[[#This Row],[Pago 3]]+BD.PD9[[#This Row],[Pago 2]]+BD.PD9[[#This Row],[Pago 1]]</f>
        <v>0</v>
      </c>
      <c r="AN526" s="308" t="s">
        <v>244</v>
      </c>
      <c r="AO526" s="308" t="s">
        <v>245</v>
      </c>
      <c r="AP526" s="308" t="s">
        <v>246</v>
      </c>
      <c r="AQ526" s="308" t="s">
        <v>247</v>
      </c>
      <c r="AR526" s="308">
        <v>594</v>
      </c>
      <c r="AS526" s="308" t="s">
        <v>248</v>
      </c>
      <c r="AT526" s="249" t="s">
        <v>1575</v>
      </c>
      <c r="AU526" s="308"/>
      <c r="AV526" s="308"/>
      <c r="AW526" s="308"/>
      <c r="AX526" s="308"/>
      <c r="AY526" s="308"/>
      <c r="AZ526" s="308"/>
      <c r="BA526" s="308"/>
      <c r="BB526" s="308"/>
      <c r="BC526" s="308"/>
      <c r="BD526" s="308"/>
      <c r="BE526" s="308"/>
      <c r="BF526" s="308"/>
      <c r="BG526" s="308"/>
      <c r="BH526" s="308"/>
      <c r="BI526" s="308"/>
      <c r="BJ526" s="308"/>
      <c r="BK526" s="308"/>
      <c r="BL526" s="308"/>
      <c r="BM526" s="308"/>
      <c r="BN526" s="308"/>
      <c r="BO526" s="308"/>
      <c r="BP526" s="308"/>
      <c r="BQ526" s="308"/>
      <c r="BR526" s="308"/>
      <c r="BS526" s="308"/>
      <c r="BT526" s="308"/>
      <c r="BU526" s="308"/>
      <c r="BV526" s="308"/>
      <c r="BW526" s="308"/>
      <c r="BX526" s="308"/>
      <c r="BY526" s="308"/>
      <c r="BZ526" s="308"/>
      <c r="CA526" s="308"/>
      <c r="CB526" s="308"/>
      <c r="CC526" s="308"/>
      <c r="CD526" s="308"/>
      <c r="CE526" s="308"/>
      <c r="CF526" s="308"/>
      <c r="CG526" s="308"/>
      <c r="CH526" s="308"/>
      <c r="CI526" s="308"/>
      <c r="CJ526" s="308"/>
      <c r="CK526" s="308"/>
      <c r="CL526" s="308"/>
      <c r="CM526" s="308"/>
      <c r="CN526" s="308"/>
      <c r="CO526" s="308"/>
      <c r="CP526" s="308"/>
      <c r="CQ526" s="308"/>
      <c r="CR526" s="308"/>
      <c r="CS526" s="308"/>
      <c r="CT526" s="308"/>
      <c r="CU526" s="308"/>
      <c r="CV526" s="308"/>
      <c r="CW526" s="308"/>
      <c r="CX526" s="308"/>
      <c r="CY526" s="308"/>
      <c r="CZ526" s="308"/>
      <c r="DA526" s="308"/>
      <c r="DB526" s="308"/>
      <c r="DC526" s="308"/>
      <c r="DD526" s="308"/>
      <c r="DE526" s="308"/>
      <c r="DF526" s="308"/>
      <c r="DG526" s="308"/>
      <c r="DH526" s="308"/>
      <c r="DI526" s="308"/>
      <c r="DJ526" s="308"/>
      <c r="DK526" s="308"/>
      <c r="DL526" s="308"/>
      <c r="DM526" s="308"/>
      <c r="DN526" s="308"/>
      <c r="DO526" s="308"/>
      <c r="DP526" s="308"/>
      <c r="DQ526" s="308"/>
      <c r="DR526" s="308"/>
      <c r="DS526" s="308"/>
      <c r="DT526" s="308"/>
      <c r="DU526" s="308"/>
      <c r="DV526" s="308"/>
      <c r="DW526" s="308"/>
      <c r="DX526" s="308"/>
      <c r="DY526" s="308"/>
      <c r="DZ526" s="308"/>
      <c r="EA526" s="308"/>
      <c r="EB526" s="308"/>
      <c r="EC526" s="308"/>
      <c r="ED526" s="308"/>
      <c r="EE526" s="308"/>
      <c r="EF526" s="308"/>
      <c r="EG526" s="308"/>
      <c r="EH526" s="308"/>
      <c r="EI526" s="308"/>
      <c r="EJ526" s="308"/>
      <c r="EK526" s="308"/>
      <c r="EL526" s="308"/>
      <c r="EM526" s="308"/>
      <c r="EN526" s="308"/>
      <c r="EO526" s="308"/>
      <c r="EP526" s="308"/>
      <c r="EQ526" s="308"/>
      <c r="ER526" s="308"/>
      <c r="ES526" s="308"/>
      <c r="ET526" s="308"/>
      <c r="EU526" s="308"/>
      <c r="EV526" s="308"/>
      <c r="EW526" s="308"/>
      <c r="EX526" s="308"/>
      <c r="EY526" s="308"/>
      <c r="EZ526" s="308"/>
      <c r="FA526" s="308"/>
      <c r="FB526" s="308"/>
      <c r="FC526" s="308"/>
      <c r="FD526" s="308"/>
      <c r="FE526" s="308"/>
      <c r="FF526" s="308"/>
      <c r="FG526" s="308"/>
      <c r="FH526" s="308"/>
      <c r="FI526" s="308"/>
      <c r="FJ526" s="308"/>
      <c r="FK526" s="308"/>
      <c r="FL526" s="308"/>
      <c r="FM526" s="308"/>
      <c r="FN526" s="308"/>
      <c r="FO526" s="308"/>
      <c r="FP526" s="308"/>
      <c r="FQ526" s="308"/>
      <c r="FR526" s="308"/>
      <c r="FS526" s="308"/>
      <c r="FT526" s="308"/>
      <c r="FU526" s="308"/>
      <c r="FV526" s="308"/>
      <c r="FW526" s="308"/>
      <c r="FX526" s="308"/>
      <c r="FY526" s="308"/>
      <c r="FZ526" s="308"/>
      <c r="GA526" s="308"/>
      <c r="GB526" s="308"/>
      <c r="GC526" s="308"/>
      <c r="GD526" s="308"/>
      <c r="GE526" s="308"/>
      <c r="GF526" s="308"/>
      <c r="GG526" s="308"/>
      <c r="GH526" s="308"/>
      <c r="GI526" s="308"/>
      <c r="GJ526" s="308"/>
      <c r="GK526" s="308"/>
      <c r="GL526" s="308"/>
      <c r="GM526" s="308"/>
      <c r="GN526" s="308"/>
      <c r="GO526" s="308"/>
      <c r="GP526" s="308"/>
      <c r="GQ526" s="308"/>
      <c r="GR526" s="308"/>
      <c r="GS526" s="308"/>
      <c r="GT526" s="308"/>
      <c r="GU526" s="308"/>
      <c r="GV526" s="308"/>
      <c r="GW526" s="308"/>
      <c r="GX526" s="308"/>
      <c r="GY526" s="308"/>
      <c r="GZ526" s="308"/>
      <c r="HA526" s="308"/>
      <c r="HB526" s="308"/>
      <c r="HC526" s="308"/>
      <c r="HD526" s="308"/>
      <c r="HE526" s="308"/>
      <c r="HF526" s="308"/>
      <c r="HG526" s="308"/>
      <c r="HH526" s="308"/>
      <c r="HI526" s="308"/>
      <c r="HJ526" s="308"/>
      <c r="HK526" s="308"/>
      <c r="HL526" s="308"/>
      <c r="HM526" s="308"/>
      <c r="HN526" s="308"/>
      <c r="HO526" s="308"/>
      <c r="HP526" s="308"/>
      <c r="HQ526" s="308"/>
      <c r="HR526" s="308"/>
      <c r="HS526" s="308"/>
      <c r="HT526" s="308"/>
      <c r="HU526" s="308"/>
      <c r="HV526" s="308"/>
      <c r="HW526" s="308"/>
      <c r="HX526" s="308"/>
      <c r="HY526" s="308"/>
      <c r="HZ526" s="308"/>
      <c r="IA526" s="308"/>
      <c r="IB526" s="308"/>
      <c r="IC526" s="308"/>
      <c r="ID526" s="308"/>
      <c r="IE526" s="308"/>
      <c r="IF526" s="308"/>
      <c r="IG526" s="308"/>
      <c r="IH526" s="308"/>
    </row>
    <row r="527" spans="1:242" s="249" customFormat="1" ht="15" customHeight="1" x14ac:dyDescent="0.3">
      <c r="A527" s="174">
        <v>3.02</v>
      </c>
      <c r="B527" s="231" t="s">
        <v>243</v>
      </c>
      <c r="C527" s="232" t="e">
        <f>VLOOKUP(BD.PD9[[#This Row],[Pos]],[19]!PPto[#Data],3,FALSE)</f>
        <v>#REF!</v>
      </c>
      <c r="D527" s="233" t="s">
        <v>243</v>
      </c>
      <c r="E527" s="305">
        <f>IF(BD.PD9[[#This Row],[.]]="*",VLOOKUP(BD.PD9[[#This Row],[Pos]],[19]Presupuesto!A:H,7,FALSE),"")</f>
        <v>0</v>
      </c>
      <c r="F527" s="234"/>
      <c r="G527" s="174"/>
      <c r="H527" s="174"/>
      <c r="I527" s="174"/>
      <c r="J527" s="392">
        <v>1</v>
      </c>
      <c r="K527" s="233" t="s">
        <v>117</v>
      </c>
      <c r="L527" s="383">
        <f>IF(BD.PD9[[#This Row],[Mon]]="DOP",1,HLOOKUP(BD.PD9[[#This Row],[Mon]],Data!$K$1:$L$2,2,FALSE))</f>
        <v>65</v>
      </c>
      <c r="M527" s="490">
        <v>0</v>
      </c>
      <c r="N527" s="243">
        <f>BD.PD9[[#This Row],[Cant.]]*BD.PD9[[#This Row],[ Tasa ]]*BD.PD9[[#This Row],[ Precio Und.]]</f>
        <v>0</v>
      </c>
      <c r="O527" s="491">
        <v>0</v>
      </c>
      <c r="P527" s="243">
        <f>IF(BD.PD9[[#This Row],[Liquid. '[%']]]&lt;&gt;0,(BD.PD9[[#This Row],[Valor Neto '[DOP']]]*BD.PD9[[#This Row],[Liquid. '[%']]])+BD.PD9[[#This Row],[Valor Neto '[DOP']]],BD.PD9[[#This Row],[Valor Neto '[DOP']]])</f>
        <v>0</v>
      </c>
      <c r="Q527" s="243">
        <f>BD.PD9[[#This Row],[Ppto. Orden Interna '[DOP']]]/HLOOKUP("USD",Data!$K$1:$L$2,2,FALSE)</f>
        <v>0</v>
      </c>
      <c r="R527" s="381"/>
      <c r="S527" s="387"/>
      <c r="T527" s="387"/>
      <c r="U527" s="387"/>
      <c r="V527" s="387"/>
      <c r="W527" s="174"/>
      <c r="X527" s="495"/>
      <c r="Y527" s="388"/>
      <c r="Z527" s="243">
        <f>BD.PD9[[#This Row],[Av.P1 '[%']]]*BD.PD9[[#This Row],[Ppto. Orden Interna '[DOP']]]</f>
        <v>0</v>
      </c>
      <c r="AB527" s="389"/>
      <c r="AC527" s="243">
        <f>BD.PD9[[#This Row],[Av.P2 '[%']]]*BD.PD9[[#This Row],[Ppto. Orden Interna '[DOP']]]</f>
        <v>0</v>
      </c>
      <c r="AE527" s="389"/>
      <c r="AF527" s="243">
        <f>BD.PD9[[#This Row],[Av.P3 '[%']]]*BD.PD9[[#This Row],[Ppto. Orden Interna '[DOP']]]</f>
        <v>0</v>
      </c>
      <c r="AH527" s="389"/>
      <c r="AI527" s="243">
        <f>BD.PD9[[#This Row],[Av.P4 '[%']]]*BD.PD9[[#This Row],[Ppto. Orden Interna '[DOP']]]</f>
        <v>0</v>
      </c>
      <c r="AK527" s="389"/>
      <c r="AL527" s="243">
        <f>BD.PD9[[#This Row],[Av.P5 '[%']]]*BD.PD9[[#This Row],[Ppto. Orden Interna '[DOP']]]</f>
        <v>0</v>
      </c>
      <c r="AM527" s="496">
        <f>BD.PD9[[#This Row],[Pago 5]]+BD.PD9[[#This Row],[Pago 4]]+BD.PD9[[#This Row],[Pago 3]]+BD.PD9[[#This Row],[Pago 2]]+BD.PD9[[#This Row],[Pago 1]]</f>
        <v>0</v>
      </c>
      <c r="AN527" s="308" t="s">
        <v>244</v>
      </c>
      <c r="AO527" s="308" t="s">
        <v>245</v>
      </c>
      <c r="AP527" s="308" t="s">
        <v>246</v>
      </c>
      <c r="AQ527" s="308" t="s">
        <v>247</v>
      </c>
      <c r="AR527" s="308">
        <v>594</v>
      </c>
      <c r="AS527" s="308" t="s">
        <v>248</v>
      </c>
      <c r="AT527" s="249" t="s">
        <v>1575</v>
      </c>
      <c r="AU527" s="308"/>
      <c r="AV527" s="308"/>
      <c r="AW527" s="308"/>
      <c r="AX527" s="308"/>
      <c r="AY527" s="308"/>
      <c r="AZ527" s="308"/>
      <c r="BA527" s="308"/>
      <c r="BB527" s="308"/>
      <c r="BC527" s="308"/>
      <c r="BD527" s="308"/>
      <c r="BE527" s="308"/>
      <c r="BF527" s="308"/>
      <c r="BG527" s="308"/>
      <c r="BH527" s="308"/>
      <c r="BI527" s="308"/>
      <c r="BJ527" s="308"/>
      <c r="BK527" s="308"/>
      <c r="BL527" s="308"/>
      <c r="BM527" s="308"/>
      <c r="BN527" s="308"/>
      <c r="BO527" s="308"/>
      <c r="BP527" s="308"/>
      <c r="BQ527" s="308"/>
      <c r="BR527" s="308"/>
      <c r="BS527" s="308"/>
      <c r="BT527" s="308"/>
      <c r="BU527" s="308"/>
      <c r="BV527" s="308"/>
      <c r="BW527" s="308"/>
      <c r="BX527" s="308"/>
      <c r="BY527" s="308"/>
      <c r="BZ527" s="308"/>
      <c r="CA527" s="308"/>
      <c r="CB527" s="308"/>
      <c r="CC527" s="308"/>
      <c r="CD527" s="308"/>
      <c r="CE527" s="308"/>
      <c r="CF527" s="308"/>
      <c r="CG527" s="308"/>
      <c r="CH527" s="308"/>
      <c r="CI527" s="308"/>
      <c r="CJ527" s="308"/>
      <c r="CK527" s="308"/>
      <c r="CL527" s="308"/>
      <c r="CM527" s="308"/>
      <c r="CN527" s="308"/>
      <c r="CO527" s="308"/>
      <c r="CP527" s="308"/>
      <c r="CQ527" s="308"/>
      <c r="CR527" s="308"/>
      <c r="CS527" s="308"/>
      <c r="CT527" s="308"/>
      <c r="CU527" s="308"/>
      <c r="CV527" s="308"/>
      <c r="CW527" s="308"/>
      <c r="CX527" s="308"/>
      <c r="CY527" s="308"/>
      <c r="CZ527" s="308"/>
      <c r="DA527" s="308"/>
      <c r="DB527" s="308"/>
      <c r="DC527" s="308"/>
      <c r="DD527" s="308"/>
      <c r="DE527" s="308"/>
      <c r="DF527" s="308"/>
      <c r="DG527" s="308"/>
      <c r="DH527" s="308"/>
      <c r="DI527" s="308"/>
      <c r="DJ527" s="308"/>
      <c r="DK527" s="308"/>
      <c r="DL527" s="308"/>
      <c r="DM527" s="308"/>
      <c r="DN527" s="308"/>
      <c r="DO527" s="308"/>
      <c r="DP527" s="308"/>
      <c r="DQ527" s="308"/>
      <c r="DR527" s="308"/>
      <c r="DS527" s="308"/>
      <c r="DT527" s="308"/>
      <c r="DU527" s="308"/>
      <c r="DV527" s="308"/>
      <c r="DW527" s="308"/>
      <c r="DX527" s="308"/>
      <c r="DY527" s="308"/>
      <c r="DZ527" s="308"/>
      <c r="EA527" s="308"/>
      <c r="EB527" s="308"/>
      <c r="EC527" s="308"/>
      <c r="ED527" s="308"/>
      <c r="EE527" s="308"/>
      <c r="EF527" s="308"/>
      <c r="EG527" s="308"/>
      <c r="EH527" s="308"/>
      <c r="EI527" s="308"/>
      <c r="EJ527" s="308"/>
      <c r="EK527" s="308"/>
      <c r="EL527" s="308"/>
      <c r="EM527" s="308"/>
      <c r="EN527" s="308"/>
      <c r="EO527" s="308"/>
      <c r="EP527" s="308"/>
      <c r="EQ527" s="308"/>
      <c r="ER527" s="308"/>
      <c r="ES527" s="308"/>
      <c r="ET527" s="308"/>
      <c r="EU527" s="308"/>
      <c r="EV527" s="308"/>
      <c r="EW527" s="308"/>
      <c r="EX527" s="308"/>
      <c r="EY527" s="308"/>
      <c r="EZ527" s="308"/>
      <c r="FA527" s="308"/>
      <c r="FB527" s="308"/>
      <c r="FC527" s="308"/>
      <c r="FD527" s="308"/>
      <c r="FE527" s="308"/>
      <c r="FF527" s="308"/>
      <c r="FG527" s="308"/>
      <c r="FH527" s="308"/>
      <c r="FI527" s="308"/>
      <c r="FJ527" s="308"/>
      <c r="FK527" s="308"/>
      <c r="FL527" s="308"/>
      <c r="FM527" s="308"/>
      <c r="FN527" s="308"/>
      <c r="FO527" s="308"/>
      <c r="FP527" s="308"/>
      <c r="FQ527" s="308"/>
      <c r="FR527" s="308"/>
      <c r="FS527" s="308"/>
      <c r="FT527" s="308"/>
      <c r="FU527" s="308"/>
      <c r="FV527" s="308"/>
      <c r="FW527" s="308"/>
      <c r="FX527" s="308"/>
      <c r="FY527" s="308"/>
      <c r="FZ527" s="308"/>
      <c r="GA527" s="308"/>
      <c r="GB527" s="308"/>
      <c r="GC527" s="308"/>
      <c r="GD527" s="308"/>
      <c r="GE527" s="308"/>
      <c r="GF527" s="308"/>
      <c r="GG527" s="308"/>
      <c r="GH527" s="308"/>
      <c r="GI527" s="308"/>
      <c r="GJ527" s="308"/>
      <c r="GK527" s="308"/>
      <c r="GL527" s="308"/>
      <c r="GM527" s="308"/>
      <c r="GN527" s="308"/>
      <c r="GO527" s="308"/>
      <c r="GP527" s="308"/>
      <c r="GQ527" s="308"/>
      <c r="GR527" s="308"/>
      <c r="GS527" s="308"/>
      <c r="GT527" s="308"/>
      <c r="GU527" s="308"/>
      <c r="GV527" s="308"/>
      <c r="GW527" s="308"/>
      <c r="GX527" s="308"/>
      <c r="GY527" s="308"/>
      <c r="GZ527" s="308"/>
      <c r="HA527" s="308"/>
      <c r="HB527" s="308"/>
      <c r="HC527" s="308"/>
      <c r="HD527" s="308"/>
      <c r="HE527" s="308"/>
      <c r="HF527" s="308"/>
      <c r="HG527" s="308"/>
      <c r="HH527" s="308"/>
      <c r="HI527" s="308"/>
      <c r="HJ527" s="308"/>
      <c r="HK527" s="308"/>
      <c r="HL527" s="308"/>
      <c r="HM527" s="308"/>
      <c r="HN527" s="308"/>
      <c r="HO527" s="308"/>
      <c r="HP527" s="308"/>
      <c r="HQ527" s="308"/>
      <c r="HR527" s="308"/>
      <c r="HS527" s="308"/>
      <c r="HT527" s="308"/>
      <c r="HU527" s="308"/>
      <c r="HV527" s="308"/>
      <c r="HW527" s="308"/>
      <c r="HX527" s="308"/>
      <c r="HY527" s="308"/>
      <c r="HZ527" s="308"/>
      <c r="IA527" s="308"/>
      <c r="IB527" s="308"/>
      <c r="IC527" s="308"/>
      <c r="ID527" s="308"/>
      <c r="IE527" s="308"/>
      <c r="IF527" s="308"/>
      <c r="IG527" s="308"/>
      <c r="IH527" s="308"/>
    </row>
    <row r="528" spans="1:242" s="249" customFormat="1" ht="15" customHeight="1" x14ac:dyDescent="0.3">
      <c r="A528" s="174">
        <v>3.03</v>
      </c>
      <c r="B528" s="231" t="s">
        <v>243</v>
      </c>
      <c r="C528" s="232" t="e">
        <f>VLOOKUP(BD.PD9[[#This Row],[Pos]],[19]!PPto[#Data],3,FALSE)</f>
        <v>#REF!</v>
      </c>
      <c r="D528" s="233" t="s">
        <v>243</v>
      </c>
      <c r="E528" s="305">
        <f>IF(BD.PD9[[#This Row],[.]]="*",VLOOKUP(BD.PD9[[#This Row],[Pos]],[19]Presupuesto!A:H,7,FALSE),"")</f>
        <v>0</v>
      </c>
      <c r="F528" s="234"/>
      <c r="G528" s="174"/>
      <c r="H528" s="174"/>
      <c r="I528" s="174"/>
      <c r="J528" s="392">
        <v>1</v>
      </c>
      <c r="K528" s="233" t="s">
        <v>117</v>
      </c>
      <c r="L528" s="383">
        <f>IF(BD.PD9[[#This Row],[Mon]]="DOP",1,HLOOKUP(BD.PD9[[#This Row],[Mon]],Data!$K$1:$L$2,2,FALSE))</f>
        <v>65</v>
      </c>
      <c r="M528" s="490">
        <v>0</v>
      </c>
      <c r="N528" s="243">
        <f>BD.PD9[[#This Row],[Cant.]]*BD.PD9[[#This Row],[ Tasa ]]*BD.PD9[[#This Row],[ Precio Und.]]</f>
        <v>0</v>
      </c>
      <c r="O528" s="491">
        <v>0</v>
      </c>
      <c r="P528" s="243">
        <f>IF(BD.PD9[[#This Row],[Liquid. '[%']]]&lt;&gt;0,(BD.PD9[[#This Row],[Valor Neto '[DOP']]]*BD.PD9[[#This Row],[Liquid. '[%']]])+BD.PD9[[#This Row],[Valor Neto '[DOP']]],BD.PD9[[#This Row],[Valor Neto '[DOP']]])</f>
        <v>0</v>
      </c>
      <c r="Q528" s="243">
        <f>BD.PD9[[#This Row],[Ppto. Orden Interna '[DOP']]]/HLOOKUP("USD",Data!$K$1:$L$2,2,FALSE)</f>
        <v>0</v>
      </c>
      <c r="R528" s="381"/>
      <c r="S528" s="387"/>
      <c r="T528" s="387"/>
      <c r="U528" s="387"/>
      <c r="V528" s="387"/>
      <c r="W528" s="174"/>
      <c r="X528" s="495"/>
      <c r="Y528" s="388"/>
      <c r="Z528" s="243">
        <f>BD.PD9[[#This Row],[Av.P1 '[%']]]*BD.PD9[[#This Row],[Ppto. Orden Interna '[DOP']]]</f>
        <v>0</v>
      </c>
      <c r="AB528" s="389"/>
      <c r="AC528" s="243">
        <f>BD.PD9[[#This Row],[Av.P2 '[%']]]*BD.PD9[[#This Row],[Ppto. Orden Interna '[DOP']]]</f>
        <v>0</v>
      </c>
      <c r="AE528" s="389"/>
      <c r="AF528" s="243">
        <f>BD.PD9[[#This Row],[Av.P3 '[%']]]*BD.PD9[[#This Row],[Ppto. Orden Interna '[DOP']]]</f>
        <v>0</v>
      </c>
      <c r="AH528" s="389"/>
      <c r="AI528" s="243">
        <f>BD.PD9[[#This Row],[Av.P4 '[%']]]*BD.PD9[[#This Row],[Ppto. Orden Interna '[DOP']]]</f>
        <v>0</v>
      </c>
      <c r="AK528" s="389"/>
      <c r="AL528" s="243">
        <f>BD.PD9[[#This Row],[Av.P5 '[%']]]*BD.PD9[[#This Row],[Ppto. Orden Interna '[DOP']]]</f>
        <v>0</v>
      </c>
      <c r="AM528" s="496">
        <f>BD.PD9[[#This Row],[Pago 5]]+BD.PD9[[#This Row],[Pago 4]]+BD.PD9[[#This Row],[Pago 3]]+BD.PD9[[#This Row],[Pago 2]]+BD.PD9[[#This Row],[Pago 1]]</f>
        <v>0</v>
      </c>
      <c r="AN528" s="308" t="s">
        <v>244</v>
      </c>
      <c r="AO528" s="308" t="s">
        <v>245</v>
      </c>
      <c r="AP528" s="308" t="s">
        <v>246</v>
      </c>
      <c r="AQ528" s="308" t="s">
        <v>247</v>
      </c>
      <c r="AR528" s="308">
        <v>594</v>
      </c>
      <c r="AS528" s="308" t="s">
        <v>248</v>
      </c>
      <c r="AT528" s="249" t="s">
        <v>1575</v>
      </c>
      <c r="AU528" s="308"/>
      <c r="AV528" s="308"/>
      <c r="AW528" s="308"/>
      <c r="AX528" s="308"/>
      <c r="AY528" s="308"/>
      <c r="AZ528" s="308"/>
      <c r="BA528" s="308"/>
      <c r="BB528" s="308"/>
      <c r="BC528" s="308"/>
      <c r="BD528" s="308"/>
      <c r="BE528" s="308"/>
      <c r="BF528" s="308"/>
      <c r="BG528" s="308"/>
      <c r="BH528" s="308"/>
      <c r="BI528" s="308"/>
      <c r="BJ528" s="308"/>
      <c r="BK528" s="308"/>
      <c r="BL528" s="308"/>
      <c r="BM528" s="308"/>
      <c r="BN528" s="308"/>
      <c r="BO528" s="308"/>
      <c r="BP528" s="308"/>
      <c r="BQ528" s="308"/>
      <c r="BR528" s="308"/>
      <c r="BS528" s="308"/>
      <c r="BT528" s="308"/>
      <c r="BU528" s="308"/>
      <c r="BV528" s="308"/>
      <c r="BW528" s="308"/>
      <c r="BX528" s="308"/>
      <c r="BY528" s="308"/>
      <c r="BZ528" s="308"/>
      <c r="CA528" s="308"/>
      <c r="CB528" s="308"/>
      <c r="CC528" s="308"/>
      <c r="CD528" s="308"/>
      <c r="CE528" s="308"/>
      <c r="CF528" s="308"/>
      <c r="CG528" s="308"/>
      <c r="CH528" s="308"/>
      <c r="CI528" s="308"/>
      <c r="CJ528" s="308"/>
      <c r="CK528" s="308"/>
      <c r="CL528" s="308"/>
      <c r="CM528" s="308"/>
      <c r="CN528" s="308"/>
      <c r="CO528" s="308"/>
      <c r="CP528" s="308"/>
      <c r="CQ528" s="308"/>
      <c r="CR528" s="308"/>
      <c r="CS528" s="308"/>
      <c r="CT528" s="308"/>
      <c r="CU528" s="308"/>
      <c r="CV528" s="308"/>
      <c r="CW528" s="308"/>
      <c r="CX528" s="308"/>
      <c r="CY528" s="308"/>
      <c r="CZ528" s="308"/>
      <c r="DA528" s="308"/>
      <c r="DB528" s="308"/>
      <c r="DC528" s="308"/>
      <c r="DD528" s="308"/>
      <c r="DE528" s="308"/>
      <c r="DF528" s="308"/>
      <c r="DG528" s="308"/>
      <c r="DH528" s="308"/>
      <c r="DI528" s="308"/>
      <c r="DJ528" s="308"/>
      <c r="DK528" s="308"/>
      <c r="DL528" s="308"/>
      <c r="DM528" s="308"/>
      <c r="DN528" s="308"/>
      <c r="DO528" s="308"/>
      <c r="DP528" s="308"/>
      <c r="DQ528" s="308"/>
      <c r="DR528" s="308"/>
      <c r="DS528" s="308"/>
      <c r="DT528" s="308"/>
      <c r="DU528" s="308"/>
      <c r="DV528" s="308"/>
      <c r="DW528" s="308"/>
      <c r="DX528" s="308"/>
      <c r="DY528" s="308"/>
      <c r="DZ528" s="308"/>
      <c r="EA528" s="308"/>
      <c r="EB528" s="308"/>
      <c r="EC528" s="308"/>
      <c r="ED528" s="308"/>
      <c r="EE528" s="308"/>
      <c r="EF528" s="308"/>
      <c r="EG528" s="308"/>
      <c r="EH528" s="308"/>
      <c r="EI528" s="308"/>
      <c r="EJ528" s="308"/>
      <c r="EK528" s="308"/>
      <c r="EL528" s="308"/>
      <c r="EM528" s="308"/>
      <c r="EN528" s="308"/>
      <c r="EO528" s="308"/>
      <c r="EP528" s="308"/>
      <c r="EQ528" s="308"/>
      <c r="ER528" s="308"/>
      <c r="ES528" s="308"/>
      <c r="ET528" s="308"/>
      <c r="EU528" s="308"/>
      <c r="EV528" s="308"/>
      <c r="EW528" s="308"/>
      <c r="EX528" s="308"/>
      <c r="EY528" s="308"/>
      <c r="EZ528" s="308"/>
      <c r="FA528" s="308"/>
      <c r="FB528" s="308"/>
      <c r="FC528" s="308"/>
      <c r="FD528" s="308"/>
      <c r="FE528" s="308"/>
      <c r="FF528" s="308"/>
      <c r="FG528" s="308"/>
      <c r="FH528" s="308"/>
      <c r="FI528" s="308"/>
      <c r="FJ528" s="308"/>
      <c r="FK528" s="308"/>
      <c r="FL528" s="308"/>
      <c r="FM528" s="308"/>
      <c r="FN528" s="308"/>
      <c r="FO528" s="308"/>
      <c r="FP528" s="308"/>
      <c r="FQ528" s="308"/>
      <c r="FR528" s="308"/>
      <c r="FS528" s="308"/>
      <c r="FT528" s="308"/>
      <c r="FU528" s="308"/>
      <c r="FV528" s="308"/>
      <c r="FW528" s="308"/>
      <c r="FX528" s="308"/>
      <c r="FY528" s="308"/>
      <c r="FZ528" s="308"/>
      <c r="GA528" s="308"/>
      <c r="GB528" s="308"/>
      <c r="GC528" s="308"/>
      <c r="GD528" s="308"/>
      <c r="GE528" s="308"/>
      <c r="GF528" s="308"/>
      <c r="GG528" s="308"/>
      <c r="GH528" s="308"/>
      <c r="GI528" s="308"/>
      <c r="GJ528" s="308"/>
      <c r="GK528" s="308"/>
      <c r="GL528" s="308"/>
      <c r="GM528" s="308"/>
      <c r="GN528" s="308"/>
      <c r="GO528" s="308"/>
      <c r="GP528" s="308"/>
      <c r="GQ528" s="308"/>
      <c r="GR528" s="308"/>
      <c r="GS528" s="308"/>
      <c r="GT528" s="308"/>
      <c r="GU528" s="308"/>
      <c r="GV528" s="308"/>
      <c r="GW528" s="308"/>
      <c r="GX528" s="308"/>
      <c r="GY528" s="308"/>
      <c r="GZ528" s="308"/>
      <c r="HA528" s="308"/>
      <c r="HB528" s="308"/>
      <c r="HC528" s="308"/>
      <c r="HD528" s="308"/>
      <c r="HE528" s="308"/>
      <c r="HF528" s="308"/>
      <c r="HG528" s="308"/>
      <c r="HH528" s="308"/>
      <c r="HI528" s="308"/>
      <c r="HJ528" s="308"/>
      <c r="HK528" s="308"/>
      <c r="HL528" s="308"/>
      <c r="HM528" s="308"/>
      <c r="HN528" s="308"/>
      <c r="HO528" s="308"/>
      <c r="HP528" s="308"/>
      <c r="HQ528" s="308"/>
      <c r="HR528" s="308"/>
      <c r="HS528" s="308"/>
      <c r="HT528" s="308"/>
      <c r="HU528" s="308"/>
      <c r="HV528" s="308"/>
      <c r="HW528" s="308"/>
      <c r="HX528" s="308"/>
      <c r="HY528" s="308"/>
      <c r="HZ528" s="308"/>
      <c r="IA528" s="308"/>
      <c r="IB528" s="308"/>
      <c r="IC528" s="308"/>
      <c r="ID528" s="308"/>
      <c r="IE528" s="308"/>
      <c r="IF528" s="308"/>
      <c r="IG528" s="308"/>
      <c r="IH528" s="308"/>
    </row>
    <row r="529" spans="1:242" s="249" customFormat="1" ht="15" customHeight="1" x14ac:dyDescent="0.3">
      <c r="A529" s="174">
        <v>3.03</v>
      </c>
      <c r="B529" s="231"/>
      <c r="C529" s="232" t="e">
        <f>VLOOKUP(BD.PD9[[#This Row],[Pos]],[19]!PPto[#Data],3,FALSE)</f>
        <v>#REF!</v>
      </c>
      <c r="D529" s="174" t="s">
        <v>23</v>
      </c>
      <c r="E529" s="305" t="str">
        <f>IF(BD.PD9[[#This Row],[.]]="*",VLOOKUP(BD.PD9[[#This Row],[Pos]],[19]Presupuesto!A:H,7,FALSE),"")</f>
        <v/>
      </c>
      <c r="F529" s="378" t="s">
        <v>1381</v>
      </c>
      <c r="G529" s="174" t="s">
        <v>1359</v>
      </c>
      <c r="H529" s="174">
        <v>4511705070</v>
      </c>
      <c r="I529" s="497" t="s">
        <v>1338</v>
      </c>
      <c r="J529" s="382">
        <v>2</v>
      </c>
      <c r="K529" s="174" t="s">
        <v>117</v>
      </c>
      <c r="L529" s="383">
        <f>IF(BD.PD9[[#This Row],[Mon]]="DOP",1,HLOOKUP(BD.PD9[[#This Row],[Mon]],Data!$K$1:$L$2,2,FALSE))</f>
        <v>65</v>
      </c>
      <c r="M529" s="400">
        <v>86102</v>
      </c>
      <c r="N529" s="395">
        <f>BD.PD9[[#This Row],[Cant.]]*BD.PD9[[#This Row],[ Tasa ]]*BD.PD9[[#This Row],[ Precio Und.]]</f>
        <v>11193260</v>
      </c>
      <c r="O529" s="386">
        <v>0</v>
      </c>
      <c r="P529" s="395">
        <f>IF(BD.PD9[[#This Row],[Liquid. '[%']]]&lt;&gt;0,(BD.PD9[[#This Row],[Valor Neto '[DOP']]]*BD.PD9[[#This Row],[Liquid. '[%']]])+BD.PD9[[#This Row],[Valor Neto '[DOP']]],BD.PD9[[#This Row],[Valor Neto '[DOP']]])</f>
        <v>11193260</v>
      </c>
      <c r="Q529" s="395">
        <f>BD.PD9[[#This Row],[Ppto. Orden Interna '[DOP']]]/HLOOKUP("USD",Data!$K$1:$L$2,2,FALSE)</f>
        <v>172204</v>
      </c>
      <c r="R529" s="381" t="s">
        <v>1382</v>
      </c>
      <c r="S529" s="381"/>
      <c r="T529" s="387"/>
      <c r="U529" s="387"/>
      <c r="V529" s="387"/>
      <c r="W529" s="174" t="s">
        <v>301</v>
      </c>
      <c r="X529" s="174">
        <v>7</v>
      </c>
      <c r="Y529" s="399">
        <v>0.5</v>
      </c>
      <c r="Z529" s="243">
        <f>BD.PD9[[#This Row],[Av.P1 '[%']]]*BD.PD9[[#This Row],[Ppto. Orden Interna '[DOP']]]</f>
        <v>5596630</v>
      </c>
      <c r="AA529" s="174">
        <v>10</v>
      </c>
      <c r="AB529" s="399">
        <v>0.5</v>
      </c>
      <c r="AC529" s="243">
        <f>BD.PD9[[#This Row],[Av.P2 '[%']]]*BD.PD9[[#This Row],[Ppto. Orden Interna '[DOP']]]</f>
        <v>5596630</v>
      </c>
      <c r="AE529" s="389"/>
      <c r="AF529" s="243">
        <f>BD.PD9[[#This Row],[Av.P3 '[%']]]*BD.PD9[[#This Row],[Ppto. Orden Interna '[DOP']]]</f>
        <v>0</v>
      </c>
      <c r="AH529" s="389"/>
      <c r="AI529" s="243">
        <f>BD.PD9[[#This Row],[Av.P4 '[%']]]*BD.PD9[[#This Row],[Ppto. Orden Interna '[DOP']]]</f>
        <v>0</v>
      </c>
      <c r="AK529" s="389"/>
      <c r="AL529" s="243">
        <f>BD.PD9[[#This Row],[Av.P5 '[%']]]*BD.PD9[[#This Row],[Ppto. Orden Interna '[DOP']]]</f>
        <v>0</v>
      </c>
      <c r="AM529" s="496">
        <f>BD.PD9[[#This Row],[Pago 5]]+BD.PD9[[#This Row],[Pago 4]]+BD.PD9[[#This Row],[Pago 3]]+BD.PD9[[#This Row],[Pago 2]]+BD.PD9[[#This Row],[Pago 1]]</f>
        <v>11193260</v>
      </c>
      <c r="AN529" s="308" t="s">
        <v>244</v>
      </c>
      <c r="AO529" s="308" t="s">
        <v>245</v>
      </c>
      <c r="AP529" s="308" t="s">
        <v>246</v>
      </c>
      <c r="AQ529" s="308" t="s">
        <v>247</v>
      </c>
      <c r="AR529" s="308">
        <v>594</v>
      </c>
      <c r="AS529" s="308" t="s">
        <v>248</v>
      </c>
      <c r="AT529" s="249" t="s">
        <v>1575</v>
      </c>
      <c r="AU529" s="308"/>
      <c r="AV529" s="308"/>
      <c r="AW529" s="308"/>
      <c r="AX529" s="308"/>
      <c r="AY529" s="308"/>
      <c r="AZ529" s="308"/>
      <c r="BA529" s="308"/>
      <c r="BB529" s="308"/>
      <c r="BC529" s="308"/>
      <c r="BD529" s="308"/>
      <c r="BE529" s="308"/>
      <c r="BF529" s="308"/>
      <c r="BG529" s="308"/>
      <c r="BH529" s="308"/>
      <c r="BI529" s="308"/>
      <c r="BJ529" s="308"/>
      <c r="BK529" s="308"/>
      <c r="BL529" s="308"/>
      <c r="BM529" s="308"/>
      <c r="BN529" s="308"/>
      <c r="BO529" s="308"/>
      <c r="BP529" s="308"/>
      <c r="BQ529" s="308"/>
      <c r="BR529" s="308"/>
      <c r="BS529" s="308"/>
      <c r="BT529" s="308"/>
      <c r="BU529" s="308"/>
      <c r="BV529" s="308"/>
      <c r="BW529" s="308"/>
      <c r="BX529" s="308"/>
      <c r="BY529" s="308"/>
      <c r="BZ529" s="308"/>
      <c r="CA529" s="308"/>
      <c r="CB529" s="308"/>
      <c r="CC529" s="308"/>
      <c r="CD529" s="308"/>
      <c r="CE529" s="308"/>
      <c r="CF529" s="308"/>
      <c r="CG529" s="308"/>
      <c r="CH529" s="308"/>
      <c r="CI529" s="308"/>
      <c r="CJ529" s="308"/>
      <c r="CK529" s="308"/>
      <c r="CL529" s="308"/>
      <c r="CM529" s="308"/>
      <c r="CN529" s="308"/>
      <c r="CO529" s="308"/>
      <c r="CP529" s="308"/>
      <c r="CQ529" s="308"/>
      <c r="CR529" s="308"/>
      <c r="CS529" s="308"/>
      <c r="CT529" s="308"/>
      <c r="CU529" s="308"/>
      <c r="CV529" s="308"/>
      <c r="CW529" s="308"/>
      <c r="CX529" s="308"/>
      <c r="CY529" s="308"/>
      <c r="CZ529" s="308"/>
      <c r="DA529" s="308"/>
      <c r="DB529" s="308"/>
      <c r="DC529" s="308"/>
      <c r="DD529" s="308"/>
      <c r="DE529" s="308"/>
      <c r="DF529" s="308"/>
      <c r="DG529" s="308"/>
      <c r="DH529" s="308"/>
      <c r="DI529" s="308"/>
      <c r="DJ529" s="308"/>
      <c r="DK529" s="308"/>
      <c r="DL529" s="308"/>
      <c r="DM529" s="308"/>
      <c r="DN529" s="308"/>
      <c r="DO529" s="308"/>
      <c r="DP529" s="308"/>
      <c r="DQ529" s="308"/>
      <c r="DR529" s="308"/>
      <c r="DS529" s="308"/>
      <c r="DT529" s="308"/>
      <c r="DU529" s="308"/>
      <c r="DV529" s="308"/>
      <c r="DW529" s="308"/>
      <c r="DX529" s="308"/>
      <c r="DY529" s="308"/>
      <c r="DZ529" s="308"/>
      <c r="EA529" s="308"/>
      <c r="EB529" s="308"/>
      <c r="EC529" s="308"/>
      <c r="ED529" s="308"/>
      <c r="EE529" s="308"/>
      <c r="EF529" s="308"/>
      <c r="EG529" s="308"/>
      <c r="EH529" s="308"/>
      <c r="EI529" s="308"/>
      <c r="EJ529" s="308"/>
      <c r="EK529" s="308"/>
      <c r="EL529" s="308"/>
      <c r="EM529" s="308"/>
      <c r="EN529" s="308"/>
      <c r="EO529" s="308"/>
      <c r="EP529" s="308"/>
      <c r="EQ529" s="308"/>
      <c r="ER529" s="308"/>
      <c r="ES529" s="308"/>
      <c r="ET529" s="308"/>
      <c r="EU529" s="308"/>
      <c r="EV529" s="308"/>
      <c r="EW529" s="308"/>
      <c r="EX529" s="308"/>
      <c r="EY529" s="308"/>
      <c r="EZ529" s="308"/>
      <c r="FA529" s="308"/>
      <c r="FB529" s="308"/>
      <c r="FC529" s="308"/>
      <c r="FD529" s="308"/>
      <c r="FE529" s="308"/>
      <c r="FF529" s="308"/>
      <c r="FG529" s="308"/>
      <c r="FH529" s="308"/>
      <c r="FI529" s="308"/>
      <c r="FJ529" s="308"/>
      <c r="FK529" s="308"/>
      <c r="FL529" s="308"/>
      <c r="FM529" s="308"/>
      <c r="FN529" s="308"/>
      <c r="FO529" s="308"/>
      <c r="FP529" s="308"/>
      <c r="FQ529" s="308"/>
      <c r="FR529" s="308"/>
      <c r="FS529" s="308"/>
      <c r="FT529" s="308"/>
      <c r="FU529" s="308"/>
      <c r="FV529" s="308"/>
      <c r="FW529" s="308"/>
      <c r="FX529" s="308"/>
      <c r="FY529" s="308"/>
      <c r="FZ529" s="308"/>
      <c r="GA529" s="308"/>
      <c r="GB529" s="308"/>
      <c r="GC529" s="308"/>
      <c r="GD529" s="308"/>
      <c r="GE529" s="308"/>
      <c r="GF529" s="308"/>
      <c r="GG529" s="308"/>
      <c r="GH529" s="308"/>
      <c r="GI529" s="308"/>
      <c r="GJ529" s="308"/>
      <c r="GK529" s="308"/>
      <c r="GL529" s="308"/>
      <c r="GM529" s="308"/>
      <c r="GN529" s="308"/>
      <c r="GO529" s="308"/>
      <c r="GP529" s="308"/>
      <c r="GQ529" s="308"/>
      <c r="GR529" s="308"/>
      <c r="GS529" s="308"/>
      <c r="GT529" s="308"/>
      <c r="GU529" s="308"/>
      <c r="GV529" s="308"/>
      <c r="GW529" s="308"/>
      <c r="GX529" s="308"/>
      <c r="GY529" s="308"/>
      <c r="GZ529" s="308"/>
      <c r="HA529" s="308"/>
      <c r="HB529" s="308"/>
      <c r="HC529" s="308"/>
      <c r="HD529" s="308"/>
      <c r="HE529" s="308"/>
      <c r="HF529" s="308"/>
      <c r="HG529" s="308"/>
      <c r="HH529" s="308"/>
      <c r="HI529" s="308"/>
      <c r="HJ529" s="308"/>
      <c r="HK529" s="308"/>
      <c r="HL529" s="308"/>
      <c r="HM529" s="308"/>
      <c r="HN529" s="308"/>
      <c r="HO529" s="308"/>
      <c r="HP529" s="308"/>
      <c r="HQ529" s="308"/>
      <c r="HR529" s="308"/>
      <c r="HS529" s="308"/>
      <c r="HT529" s="308"/>
      <c r="HU529" s="308"/>
      <c r="HV529" s="308"/>
      <c r="HW529" s="308"/>
      <c r="HX529" s="308"/>
      <c r="HY529" s="308"/>
      <c r="HZ529" s="308"/>
      <c r="IA529" s="308"/>
      <c r="IB529" s="308"/>
      <c r="IC529" s="308"/>
      <c r="ID529" s="308"/>
      <c r="IE529" s="308"/>
      <c r="IF529" s="308"/>
      <c r="IG529" s="308"/>
      <c r="IH529" s="308"/>
    </row>
    <row r="530" spans="1:242" s="249" customFormat="1" ht="15" customHeight="1" x14ac:dyDescent="0.3">
      <c r="A530" s="174">
        <v>3.04</v>
      </c>
      <c r="B530" s="231" t="s">
        <v>243</v>
      </c>
      <c r="C530" s="232" t="e">
        <f>VLOOKUP(BD.PD9[[#This Row],[Pos]],[19]!PPto[#Data],3,FALSE)</f>
        <v>#REF!</v>
      </c>
      <c r="D530" s="233" t="s">
        <v>243</v>
      </c>
      <c r="E530" s="305">
        <f>IF(BD.PD9[[#This Row],[.]]="*",VLOOKUP(BD.PD9[[#This Row],[Pos]],[19]Presupuesto!A:H,7,FALSE),"")</f>
        <v>0</v>
      </c>
      <c r="F530" s="234"/>
      <c r="G530" s="174"/>
      <c r="H530" s="174"/>
      <c r="I530" s="174"/>
      <c r="J530" s="392">
        <v>1</v>
      </c>
      <c r="K530" s="233" t="s">
        <v>117</v>
      </c>
      <c r="L530" s="383">
        <f>IF(BD.PD9[[#This Row],[Mon]]="DOP",1,HLOOKUP(BD.PD9[[#This Row],[Mon]],Data!$K$1:$L$2,2,FALSE))</f>
        <v>65</v>
      </c>
      <c r="M530" s="490">
        <v>0</v>
      </c>
      <c r="N530" s="243">
        <f>BD.PD9[[#This Row],[Cant.]]*BD.PD9[[#This Row],[ Tasa ]]*BD.PD9[[#This Row],[ Precio Und.]]</f>
        <v>0</v>
      </c>
      <c r="O530" s="491">
        <v>0</v>
      </c>
      <c r="P530" s="243">
        <f>IF(BD.PD9[[#This Row],[Liquid. '[%']]]&lt;&gt;0,(BD.PD9[[#This Row],[Valor Neto '[DOP']]]*BD.PD9[[#This Row],[Liquid. '[%']]])+BD.PD9[[#This Row],[Valor Neto '[DOP']]],BD.PD9[[#This Row],[Valor Neto '[DOP']]])</f>
        <v>0</v>
      </c>
      <c r="Q530" s="243">
        <f>BD.PD9[[#This Row],[Ppto. Orden Interna '[DOP']]]/HLOOKUP("USD",Data!$K$1:$L$2,2,FALSE)</f>
        <v>0</v>
      </c>
      <c r="R530" s="381"/>
      <c r="S530" s="387"/>
      <c r="T530" s="387"/>
      <c r="U530" s="387"/>
      <c r="V530" s="387"/>
      <c r="W530" s="174"/>
      <c r="X530" s="495"/>
      <c r="Y530" s="388"/>
      <c r="Z530" s="243">
        <f>BD.PD9[[#This Row],[Av.P1 '[%']]]*BD.PD9[[#This Row],[Ppto. Orden Interna '[DOP']]]</f>
        <v>0</v>
      </c>
      <c r="AB530" s="389"/>
      <c r="AC530" s="243">
        <f>BD.PD9[[#This Row],[Av.P2 '[%']]]*BD.PD9[[#This Row],[Ppto. Orden Interna '[DOP']]]</f>
        <v>0</v>
      </c>
      <c r="AE530" s="389"/>
      <c r="AF530" s="243">
        <f>BD.PD9[[#This Row],[Av.P3 '[%']]]*BD.PD9[[#This Row],[Ppto. Orden Interna '[DOP']]]</f>
        <v>0</v>
      </c>
      <c r="AH530" s="389"/>
      <c r="AI530" s="243">
        <f>BD.PD9[[#This Row],[Av.P4 '[%']]]*BD.PD9[[#This Row],[Ppto. Orden Interna '[DOP']]]</f>
        <v>0</v>
      </c>
      <c r="AK530" s="389"/>
      <c r="AL530" s="243">
        <f>BD.PD9[[#This Row],[Av.P5 '[%']]]*BD.PD9[[#This Row],[Ppto. Orden Interna '[DOP']]]</f>
        <v>0</v>
      </c>
      <c r="AM530" s="496">
        <f>BD.PD9[[#This Row],[Pago 5]]+BD.PD9[[#This Row],[Pago 4]]+BD.PD9[[#This Row],[Pago 3]]+BD.PD9[[#This Row],[Pago 2]]+BD.PD9[[#This Row],[Pago 1]]</f>
        <v>0</v>
      </c>
      <c r="AN530" s="308" t="s">
        <v>244</v>
      </c>
      <c r="AO530" s="308" t="s">
        <v>245</v>
      </c>
      <c r="AP530" s="308" t="s">
        <v>246</v>
      </c>
      <c r="AQ530" s="308" t="s">
        <v>247</v>
      </c>
      <c r="AR530" s="308">
        <v>594</v>
      </c>
      <c r="AS530" s="308" t="s">
        <v>248</v>
      </c>
      <c r="AT530" s="249" t="s">
        <v>1575</v>
      </c>
      <c r="AU530" s="308"/>
      <c r="AV530" s="308"/>
      <c r="AW530" s="308"/>
      <c r="AX530" s="308"/>
      <c r="AY530" s="308"/>
      <c r="AZ530" s="308"/>
      <c r="BA530" s="308"/>
      <c r="BB530" s="308"/>
      <c r="BC530" s="308"/>
      <c r="BD530" s="308"/>
      <c r="BE530" s="308"/>
      <c r="BF530" s="308"/>
      <c r="BG530" s="308"/>
      <c r="BH530" s="308"/>
      <c r="BI530" s="308"/>
      <c r="BJ530" s="308"/>
      <c r="BK530" s="308"/>
      <c r="BL530" s="308"/>
      <c r="BM530" s="308"/>
      <c r="BN530" s="308"/>
      <c r="BO530" s="308"/>
      <c r="BP530" s="308"/>
      <c r="BQ530" s="308"/>
      <c r="BR530" s="308"/>
      <c r="BS530" s="308"/>
      <c r="BT530" s="308"/>
      <c r="BU530" s="308"/>
      <c r="BV530" s="308"/>
      <c r="BW530" s="308"/>
      <c r="BX530" s="308"/>
      <c r="BY530" s="308"/>
      <c r="BZ530" s="308"/>
      <c r="CA530" s="308"/>
      <c r="CB530" s="308"/>
      <c r="CC530" s="308"/>
      <c r="CD530" s="308"/>
      <c r="CE530" s="308"/>
      <c r="CF530" s="308"/>
      <c r="CG530" s="308"/>
      <c r="CH530" s="308"/>
      <c r="CI530" s="308"/>
      <c r="CJ530" s="308"/>
      <c r="CK530" s="308"/>
      <c r="CL530" s="308"/>
      <c r="CM530" s="308"/>
      <c r="CN530" s="308"/>
      <c r="CO530" s="308"/>
      <c r="CP530" s="308"/>
      <c r="CQ530" s="308"/>
      <c r="CR530" s="308"/>
      <c r="CS530" s="308"/>
      <c r="CT530" s="308"/>
      <c r="CU530" s="308"/>
      <c r="CV530" s="308"/>
      <c r="CW530" s="308"/>
      <c r="CX530" s="308"/>
      <c r="CY530" s="308"/>
      <c r="CZ530" s="308"/>
      <c r="DA530" s="308"/>
      <c r="DB530" s="308"/>
      <c r="DC530" s="308"/>
      <c r="DD530" s="308"/>
      <c r="DE530" s="308"/>
      <c r="DF530" s="308"/>
      <c r="DG530" s="308"/>
      <c r="DH530" s="308"/>
      <c r="DI530" s="308"/>
      <c r="DJ530" s="308"/>
      <c r="DK530" s="308"/>
      <c r="DL530" s="308"/>
      <c r="DM530" s="308"/>
      <c r="DN530" s="308"/>
      <c r="DO530" s="308"/>
      <c r="DP530" s="308"/>
      <c r="DQ530" s="308"/>
      <c r="DR530" s="308"/>
      <c r="DS530" s="308"/>
      <c r="DT530" s="308"/>
      <c r="DU530" s="308"/>
      <c r="DV530" s="308"/>
      <c r="DW530" s="308"/>
      <c r="DX530" s="308"/>
      <c r="DY530" s="308"/>
      <c r="DZ530" s="308"/>
      <c r="EA530" s="308"/>
      <c r="EB530" s="308"/>
      <c r="EC530" s="308"/>
      <c r="ED530" s="308"/>
      <c r="EE530" s="308"/>
      <c r="EF530" s="308"/>
      <c r="EG530" s="308"/>
      <c r="EH530" s="308"/>
      <c r="EI530" s="308"/>
      <c r="EJ530" s="308"/>
      <c r="EK530" s="308"/>
      <c r="EL530" s="308"/>
      <c r="EM530" s="308"/>
      <c r="EN530" s="308"/>
      <c r="EO530" s="308"/>
      <c r="EP530" s="308"/>
      <c r="EQ530" s="308"/>
      <c r="ER530" s="308"/>
      <c r="ES530" s="308"/>
      <c r="ET530" s="308"/>
      <c r="EU530" s="308"/>
      <c r="EV530" s="308"/>
      <c r="EW530" s="308"/>
      <c r="EX530" s="308"/>
      <c r="EY530" s="308"/>
      <c r="EZ530" s="308"/>
      <c r="FA530" s="308"/>
      <c r="FB530" s="308"/>
      <c r="FC530" s="308"/>
      <c r="FD530" s="308"/>
      <c r="FE530" s="308"/>
      <c r="FF530" s="308"/>
      <c r="FG530" s="308"/>
      <c r="FH530" s="308"/>
      <c r="FI530" s="308"/>
      <c r="FJ530" s="308"/>
      <c r="FK530" s="308"/>
      <c r="FL530" s="308"/>
      <c r="FM530" s="308"/>
      <c r="FN530" s="308"/>
      <c r="FO530" s="308"/>
      <c r="FP530" s="308"/>
      <c r="FQ530" s="308"/>
      <c r="FR530" s="308"/>
      <c r="FS530" s="308"/>
      <c r="FT530" s="308"/>
      <c r="FU530" s="308"/>
      <c r="FV530" s="308"/>
      <c r="FW530" s="308"/>
      <c r="FX530" s="308"/>
      <c r="FY530" s="308"/>
      <c r="FZ530" s="308"/>
      <c r="GA530" s="308"/>
      <c r="GB530" s="308"/>
      <c r="GC530" s="308"/>
      <c r="GD530" s="308"/>
      <c r="GE530" s="308"/>
      <c r="GF530" s="308"/>
      <c r="GG530" s="308"/>
      <c r="GH530" s="308"/>
      <c r="GI530" s="308"/>
      <c r="GJ530" s="308"/>
      <c r="GK530" s="308"/>
      <c r="GL530" s="308"/>
      <c r="GM530" s="308"/>
      <c r="GN530" s="308"/>
      <c r="GO530" s="308"/>
      <c r="GP530" s="308"/>
      <c r="GQ530" s="308"/>
      <c r="GR530" s="308"/>
      <c r="GS530" s="308"/>
      <c r="GT530" s="308"/>
      <c r="GU530" s="308"/>
      <c r="GV530" s="308"/>
      <c r="GW530" s="308"/>
      <c r="GX530" s="308"/>
      <c r="GY530" s="308"/>
      <c r="GZ530" s="308"/>
      <c r="HA530" s="308"/>
      <c r="HB530" s="308"/>
      <c r="HC530" s="308"/>
      <c r="HD530" s="308"/>
      <c r="HE530" s="308"/>
      <c r="HF530" s="308"/>
      <c r="HG530" s="308"/>
      <c r="HH530" s="308"/>
      <c r="HI530" s="308"/>
      <c r="HJ530" s="308"/>
      <c r="HK530" s="308"/>
      <c r="HL530" s="308"/>
      <c r="HM530" s="308"/>
      <c r="HN530" s="308"/>
      <c r="HO530" s="308"/>
      <c r="HP530" s="308"/>
      <c r="HQ530" s="308"/>
      <c r="HR530" s="308"/>
      <c r="HS530" s="308"/>
      <c r="HT530" s="308"/>
      <c r="HU530" s="308"/>
      <c r="HV530" s="308"/>
      <c r="HW530" s="308"/>
      <c r="HX530" s="308"/>
      <c r="HY530" s="308"/>
      <c r="HZ530" s="308"/>
      <c r="IA530" s="308"/>
      <c r="IB530" s="308"/>
      <c r="IC530" s="308"/>
      <c r="ID530" s="308"/>
      <c r="IE530" s="308"/>
      <c r="IF530" s="308"/>
      <c r="IG530" s="308"/>
      <c r="IH530" s="308"/>
    </row>
    <row r="531" spans="1:242" s="249" customFormat="1" ht="15" customHeight="1" x14ac:dyDescent="0.3">
      <c r="A531" s="174">
        <v>3.04</v>
      </c>
      <c r="B531" s="231"/>
      <c r="C531" s="232" t="e">
        <f>VLOOKUP(BD.PD9[[#This Row],[Pos]],[19]!PPto[#Data],3,FALSE)</f>
        <v>#REF!</v>
      </c>
      <c r="D531" s="174" t="s">
        <v>23</v>
      </c>
      <c r="E531" s="305" t="str">
        <f>IF(BD.PD9[[#This Row],[.]]="*",VLOOKUP(BD.PD9[[#This Row],[Pos]],[19]Presupuesto!A:H,7,FALSE),"")</f>
        <v/>
      </c>
      <c r="F531" s="501" t="s">
        <v>1383</v>
      </c>
      <c r="G531" s="558"/>
      <c r="H531" s="174"/>
      <c r="I531" s="497" t="s">
        <v>1326</v>
      </c>
      <c r="J531" s="382">
        <v>6</v>
      </c>
      <c r="K531" s="174" t="s">
        <v>260</v>
      </c>
      <c r="L531" s="383">
        <f>IF(BD.PD9[[#This Row],[Mon]]="DOP",1,HLOOKUP(BD.PD9[[#This Row],[Mon]],Data!$K$1:$L$2,2,FALSE))</f>
        <v>1</v>
      </c>
      <c r="M531" s="384">
        <v>14487.5</v>
      </c>
      <c r="N531" s="243">
        <f>BD.PD9[[#This Row],[Cant.]]*BD.PD9[[#This Row],[ Tasa ]]*BD.PD9[[#This Row],[ Precio Und.]]</f>
        <v>86925</v>
      </c>
      <c r="O531" s="386">
        <v>0.02</v>
      </c>
      <c r="P531" s="243">
        <f>IF(BD.PD9[[#This Row],[Liquid. '[%']]]&lt;&gt;0,(BD.PD9[[#This Row],[Valor Neto '[DOP']]]*BD.PD9[[#This Row],[Liquid. '[%']]])+BD.PD9[[#This Row],[Valor Neto '[DOP']]],BD.PD9[[#This Row],[Valor Neto '[DOP']]])</f>
        <v>88663.5</v>
      </c>
      <c r="Q531" s="243">
        <f>BD.PD9[[#This Row],[Ppto. Orden Interna '[DOP']]]/HLOOKUP("USD",Data!$K$1:$L$2,2,FALSE)</f>
        <v>1364.0538461538461</v>
      </c>
      <c r="R531" s="381" t="s">
        <v>1384</v>
      </c>
      <c r="S531" s="387"/>
      <c r="T531" s="387"/>
      <c r="U531" s="387"/>
      <c r="V531" s="387"/>
      <c r="W531" s="174" t="s">
        <v>302</v>
      </c>
      <c r="X531" s="495">
        <v>10</v>
      </c>
      <c r="Y531" s="388">
        <v>1</v>
      </c>
      <c r="Z531" s="243">
        <f>BD.PD9[[#This Row],[Av.P1 '[%']]]*BD.PD9[[#This Row],[Ppto. Orden Interna '[DOP']]]</f>
        <v>88663.5</v>
      </c>
      <c r="AB531" s="389"/>
      <c r="AC531" s="243">
        <f>BD.PD9[[#This Row],[Av.P2 '[%']]]*BD.PD9[[#This Row],[Ppto. Orden Interna '[DOP']]]</f>
        <v>0</v>
      </c>
      <c r="AE531" s="389"/>
      <c r="AF531" s="243">
        <f>BD.PD9[[#This Row],[Av.P3 '[%']]]*BD.PD9[[#This Row],[Ppto. Orden Interna '[DOP']]]</f>
        <v>0</v>
      </c>
      <c r="AH531" s="389"/>
      <c r="AI531" s="243">
        <f>BD.PD9[[#This Row],[Av.P4 '[%']]]*BD.PD9[[#This Row],[Ppto. Orden Interna '[DOP']]]</f>
        <v>0</v>
      </c>
      <c r="AK531" s="389"/>
      <c r="AL531" s="243">
        <f>BD.PD9[[#This Row],[Av.P5 '[%']]]*BD.PD9[[#This Row],[Ppto. Orden Interna '[DOP']]]</f>
        <v>0</v>
      </c>
      <c r="AM531" s="496">
        <f>BD.PD9[[#This Row],[Pago 5]]+BD.PD9[[#This Row],[Pago 4]]+BD.PD9[[#This Row],[Pago 3]]+BD.PD9[[#This Row],[Pago 2]]+BD.PD9[[#This Row],[Pago 1]]</f>
        <v>88663.5</v>
      </c>
      <c r="AN531" s="308" t="s">
        <v>244</v>
      </c>
      <c r="AO531" s="308" t="s">
        <v>245</v>
      </c>
      <c r="AP531" s="308" t="s">
        <v>246</v>
      </c>
      <c r="AQ531" s="308" t="s">
        <v>247</v>
      </c>
      <c r="AR531" s="308">
        <v>594</v>
      </c>
      <c r="AS531" s="308" t="s">
        <v>248</v>
      </c>
      <c r="AT531" s="249" t="s">
        <v>1575</v>
      </c>
      <c r="AU531" s="308"/>
      <c r="AV531" s="308"/>
      <c r="AW531" s="308"/>
      <c r="AX531" s="308"/>
      <c r="AY531" s="308"/>
      <c r="AZ531" s="308"/>
      <c r="BA531" s="308"/>
      <c r="BB531" s="308"/>
      <c r="BC531" s="308"/>
      <c r="BD531" s="308"/>
      <c r="BE531" s="308"/>
      <c r="BF531" s="308"/>
      <c r="BG531" s="308"/>
      <c r="BH531" s="308"/>
      <c r="BI531" s="308"/>
      <c r="BJ531" s="308"/>
      <c r="BK531" s="308"/>
      <c r="BL531" s="308"/>
      <c r="BM531" s="308"/>
      <c r="BN531" s="308"/>
      <c r="BO531" s="308"/>
      <c r="BP531" s="308"/>
      <c r="BQ531" s="308"/>
      <c r="BR531" s="308"/>
      <c r="BS531" s="308"/>
      <c r="BT531" s="308"/>
      <c r="BU531" s="308"/>
      <c r="BV531" s="308"/>
      <c r="BW531" s="308"/>
      <c r="BX531" s="308"/>
      <c r="BY531" s="308"/>
      <c r="BZ531" s="308"/>
      <c r="CA531" s="308"/>
      <c r="CB531" s="308"/>
      <c r="CC531" s="308"/>
      <c r="CD531" s="308"/>
      <c r="CE531" s="308"/>
      <c r="CF531" s="308"/>
      <c r="CG531" s="308"/>
      <c r="CH531" s="308"/>
      <c r="CI531" s="308"/>
      <c r="CJ531" s="308"/>
      <c r="CK531" s="308"/>
      <c r="CL531" s="308"/>
      <c r="CM531" s="308"/>
      <c r="CN531" s="308"/>
      <c r="CO531" s="308"/>
      <c r="CP531" s="308"/>
      <c r="CQ531" s="308"/>
      <c r="CR531" s="308"/>
      <c r="CS531" s="308"/>
      <c r="CT531" s="308"/>
      <c r="CU531" s="308"/>
      <c r="CV531" s="308"/>
      <c r="CW531" s="308"/>
      <c r="CX531" s="308"/>
      <c r="CY531" s="308"/>
      <c r="CZ531" s="308"/>
      <c r="DA531" s="308"/>
      <c r="DB531" s="308"/>
      <c r="DC531" s="308"/>
      <c r="DD531" s="308"/>
      <c r="DE531" s="308"/>
      <c r="DF531" s="308"/>
      <c r="DG531" s="308"/>
      <c r="DH531" s="308"/>
      <c r="DI531" s="308"/>
      <c r="DJ531" s="308"/>
      <c r="DK531" s="308"/>
      <c r="DL531" s="308"/>
      <c r="DM531" s="308"/>
      <c r="DN531" s="308"/>
      <c r="DO531" s="308"/>
      <c r="DP531" s="308"/>
      <c r="DQ531" s="308"/>
      <c r="DR531" s="308"/>
      <c r="DS531" s="308"/>
      <c r="DT531" s="308"/>
      <c r="DU531" s="308"/>
      <c r="DV531" s="308"/>
      <c r="DW531" s="308"/>
      <c r="DX531" s="308"/>
      <c r="DY531" s="308"/>
      <c r="DZ531" s="308"/>
      <c r="EA531" s="308"/>
      <c r="EB531" s="308"/>
      <c r="EC531" s="308"/>
      <c r="ED531" s="308"/>
      <c r="EE531" s="308"/>
      <c r="EF531" s="308"/>
      <c r="EG531" s="308"/>
      <c r="EH531" s="308"/>
      <c r="EI531" s="308"/>
      <c r="EJ531" s="308"/>
      <c r="EK531" s="308"/>
      <c r="EL531" s="308"/>
      <c r="EM531" s="308"/>
      <c r="EN531" s="308"/>
      <c r="EO531" s="308"/>
      <c r="EP531" s="308"/>
      <c r="EQ531" s="308"/>
      <c r="ER531" s="308"/>
      <c r="ES531" s="308"/>
      <c r="ET531" s="308"/>
      <c r="EU531" s="308"/>
      <c r="EV531" s="308"/>
      <c r="EW531" s="308"/>
      <c r="EX531" s="308"/>
      <c r="EY531" s="308"/>
      <c r="EZ531" s="308"/>
      <c r="FA531" s="308"/>
      <c r="FB531" s="308"/>
      <c r="FC531" s="308"/>
      <c r="FD531" s="308"/>
      <c r="FE531" s="308"/>
      <c r="FF531" s="308"/>
      <c r="FG531" s="308"/>
      <c r="FH531" s="308"/>
      <c r="FI531" s="308"/>
      <c r="FJ531" s="308"/>
      <c r="FK531" s="308"/>
      <c r="FL531" s="308"/>
      <c r="FM531" s="308"/>
      <c r="FN531" s="308"/>
      <c r="FO531" s="308"/>
      <c r="FP531" s="308"/>
      <c r="FQ531" s="308"/>
      <c r="FR531" s="308"/>
      <c r="FS531" s="308"/>
      <c r="FT531" s="308"/>
      <c r="FU531" s="308"/>
      <c r="FV531" s="308"/>
      <c r="FW531" s="308"/>
      <c r="FX531" s="308"/>
      <c r="FY531" s="308"/>
      <c r="FZ531" s="308"/>
      <c r="GA531" s="308"/>
      <c r="GB531" s="308"/>
      <c r="GC531" s="308"/>
      <c r="GD531" s="308"/>
      <c r="GE531" s="308"/>
      <c r="GF531" s="308"/>
      <c r="GG531" s="308"/>
      <c r="GH531" s="308"/>
      <c r="GI531" s="308"/>
      <c r="GJ531" s="308"/>
      <c r="GK531" s="308"/>
      <c r="GL531" s="308"/>
      <c r="GM531" s="308"/>
      <c r="GN531" s="308"/>
      <c r="GO531" s="308"/>
      <c r="GP531" s="308"/>
      <c r="GQ531" s="308"/>
      <c r="GR531" s="308"/>
      <c r="GS531" s="308"/>
      <c r="GT531" s="308"/>
      <c r="GU531" s="308"/>
      <c r="GV531" s="308"/>
      <c r="GW531" s="308"/>
      <c r="GX531" s="308"/>
      <c r="GY531" s="308"/>
      <c r="GZ531" s="308"/>
      <c r="HA531" s="308"/>
      <c r="HB531" s="308"/>
      <c r="HC531" s="308"/>
      <c r="HD531" s="308"/>
      <c r="HE531" s="308"/>
      <c r="HF531" s="308"/>
      <c r="HG531" s="308"/>
      <c r="HH531" s="308"/>
      <c r="HI531" s="308"/>
      <c r="HJ531" s="308"/>
      <c r="HK531" s="308"/>
      <c r="HL531" s="308"/>
      <c r="HM531" s="308"/>
      <c r="HN531" s="308"/>
      <c r="HO531" s="308"/>
      <c r="HP531" s="308"/>
      <c r="HQ531" s="308"/>
      <c r="HR531" s="308"/>
      <c r="HS531" s="308"/>
      <c r="HT531" s="308"/>
      <c r="HU531" s="308"/>
      <c r="HV531" s="308"/>
      <c r="HW531" s="308"/>
      <c r="HX531" s="308"/>
      <c r="HY531" s="308"/>
      <c r="HZ531" s="308"/>
      <c r="IA531" s="308"/>
      <c r="IB531" s="308"/>
      <c r="IC531" s="308"/>
      <c r="ID531" s="308"/>
      <c r="IE531" s="308"/>
      <c r="IF531" s="308"/>
      <c r="IG531" s="308"/>
      <c r="IH531" s="308"/>
    </row>
    <row r="532" spans="1:242" s="249" customFormat="1" ht="15" customHeight="1" x14ac:dyDescent="0.3">
      <c r="A532" s="174">
        <v>3.04</v>
      </c>
      <c r="B532" s="231"/>
      <c r="C532" s="232" t="e">
        <f>VLOOKUP(BD.PD9[[#This Row],[Pos]],[19]!PPto[#Data],3,FALSE)</f>
        <v>#REF!</v>
      </c>
      <c r="D532" s="174" t="s">
        <v>23</v>
      </c>
      <c r="E532" s="305" t="str">
        <f>IF(BD.PD9[[#This Row],[.]]="*",VLOOKUP(BD.PD9[[#This Row],[Pos]],[19]Presupuesto!A:H,7,FALSE),"")</f>
        <v/>
      </c>
      <c r="F532" s="501" t="s">
        <v>1385</v>
      </c>
      <c r="G532" s="558"/>
      <c r="H532" s="174"/>
      <c r="I532" s="497" t="s">
        <v>1326</v>
      </c>
      <c r="J532" s="382">
        <v>1</v>
      </c>
      <c r="K532" s="174" t="s">
        <v>260</v>
      </c>
      <c r="L532" s="383">
        <f>IF(BD.PD9[[#This Row],[Mon]]="DOP",1,HLOOKUP(BD.PD9[[#This Row],[Mon]],Data!$K$1:$L$2,2,FALSE))</f>
        <v>1</v>
      </c>
      <c r="M532" s="384">
        <v>185000</v>
      </c>
      <c r="N532" s="243">
        <f>BD.PD9[[#This Row],[Cant.]]*BD.PD9[[#This Row],[ Tasa ]]*BD.PD9[[#This Row],[ Precio Und.]]</f>
        <v>185000</v>
      </c>
      <c r="O532" s="386">
        <v>0.02</v>
      </c>
      <c r="P532" s="243">
        <f>IF(BD.PD9[[#This Row],[Liquid. '[%']]]&lt;&gt;0,(BD.PD9[[#This Row],[Valor Neto '[DOP']]]*BD.PD9[[#This Row],[Liquid. '[%']]])+BD.PD9[[#This Row],[Valor Neto '[DOP']]],BD.PD9[[#This Row],[Valor Neto '[DOP']]])</f>
        <v>188700</v>
      </c>
      <c r="Q532" s="243">
        <f>BD.PD9[[#This Row],[Ppto. Orden Interna '[DOP']]]/HLOOKUP("USD",Data!$K$1:$L$2,2,FALSE)</f>
        <v>2903.0769230769229</v>
      </c>
      <c r="R532" s="381" t="s">
        <v>1384</v>
      </c>
      <c r="S532" s="387"/>
      <c r="T532" s="387"/>
      <c r="U532" s="387"/>
      <c r="V532" s="387"/>
      <c r="W532" s="174" t="s">
        <v>302</v>
      </c>
      <c r="X532" s="495">
        <v>10</v>
      </c>
      <c r="Y532" s="388">
        <v>1</v>
      </c>
      <c r="Z532" s="243">
        <f>BD.PD9[[#This Row],[Av.P1 '[%']]]*BD.PD9[[#This Row],[Ppto. Orden Interna '[DOP']]]</f>
        <v>188700</v>
      </c>
      <c r="AB532" s="389"/>
      <c r="AC532" s="243">
        <f>BD.PD9[[#This Row],[Av.P2 '[%']]]*BD.PD9[[#This Row],[Ppto. Orden Interna '[DOP']]]</f>
        <v>0</v>
      </c>
      <c r="AE532" s="389"/>
      <c r="AF532" s="243">
        <f>BD.PD9[[#This Row],[Av.P3 '[%']]]*BD.PD9[[#This Row],[Ppto. Orden Interna '[DOP']]]</f>
        <v>0</v>
      </c>
      <c r="AH532" s="389"/>
      <c r="AI532" s="243">
        <f>BD.PD9[[#This Row],[Av.P4 '[%']]]*BD.PD9[[#This Row],[Ppto. Orden Interna '[DOP']]]</f>
        <v>0</v>
      </c>
      <c r="AK532" s="389"/>
      <c r="AL532" s="243">
        <f>BD.PD9[[#This Row],[Av.P5 '[%']]]*BD.PD9[[#This Row],[Ppto. Orden Interna '[DOP']]]</f>
        <v>0</v>
      </c>
      <c r="AM532" s="496">
        <f>BD.PD9[[#This Row],[Pago 5]]+BD.PD9[[#This Row],[Pago 4]]+BD.PD9[[#This Row],[Pago 3]]+BD.PD9[[#This Row],[Pago 2]]+BD.PD9[[#This Row],[Pago 1]]</f>
        <v>188700</v>
      </c>
      <c r="AN532" s="308" t="s">
        <v>244</v>
      </c>
      <c r="AO532" s="308" t="s">
        <v>245</v>
      </c>
      <c r="AP532" s="308" t="s">
        <v>246</v>
      </c>
      <c r="AQ532" s="308" t="s">
        <v>247</v>
      </c>
      <c r="AR532" s="308">
        <v>594</v>
      </c>
      <c r="AS532" s="308" t="s">
        <v>248</v>
      </c>
      <c r="AT532" s="249" t="s">
        <v>1575</v>
      </c>
      <c r="AU532" s="308"/>
      <c r="AV532" s="308"/>
      <c r="AW532" s="308"/>
      <c r="AX532" s="308"/>
      <c r="AY532" s="308"/>
      <c r="AZ532" s="308"/>
      <c r="BA532" s="308"/>
      <c r="BB532" s="308"/>
      <c r="BC532" s="308"/>
      <c r="BD532" s="308"/>
      <c r="BE532" s="308"/>
      <c r="BF532" s="308"/>
      <c r="BG532" s="308"/>
      <c r="BH532" s="308"/>
      <c r="BI532" s="308"/>
      <c r="BJ532" s="308"/>
      <c r="BK532" s="308"/>
      <c r="BL532" s="308"/>
      <c r="BM532" s="308"/>
      <c r="BN532" s="308"/>
      <c r="BO532" s="308"/>
      <c r="BP532" s="308"/>
      <c r="BQ532" s="308"/>
      <c r="BR532" s="308"/>
      <c r="BS532" s="308"/>
      <c r="BT532" s="308"/>
      <c r="BU532" s="308"/>
      <c r="BV532" s="308"/>
      <c r="BW532" s="308"/>
      <c r="BX532" s="308"/>
      <c r="BY532" s="308"/>
      <c r="BZ532" s="308"/>
      <c r="CA532" s="308"/>
      <c r="CB532" s="308"/>
      <c r="CC532" s="308"/>
      <c r="CD532" s="308"/>
      <c r="CE532" s="308"/>
      <c r="CF532" s="308"/>
      <c r="CG532" s="308"/>
      <c r="CH532" s="308"/>
      <c r="CI532" s="308"/>
      <c r="CJ532" s="308"/>
      <c r="CK532" s="308"/>
      <c r="CL532" s="308"/>
      <c r="CM532" s="308"/>
      <c r="CN532" s="308"/>
      <c r="CO532" s="308"/>
      <c r="CP532" s="308"/>
      <c r="CQ532" s="308"/>
      <c r="CR532" s="308"/>
      <c r="CS532" s="308"/>
      <c r="CT532" s="308"/>
      <c r="CU532" s="308"/>
      <c r="CV532" s="308"/>
      <c r="CW532" s="308"/>
      <c r="CX532" s="308"/>
      <c r="CY532" s="308"/>
      <c r="CZ532" s="308"/>
      <c r="DA532" s="308"/>
      <c r="DB532" s="308"/>
      <c r="DC532" s="308"/>
      <c r="DD532" s="308"/>
      <c r="DE532" s="308"/>
      <c r="DF532" s="308"/>
      <c r="DG532" s="308"/>
      <c r="DH532" s="308"/>
      <c r="DI532" s="308"/>
      <c r="DJ532" s="308"/>
      <c r="DK532" s="308"/>
      <c r="DL532" s="308"/>
      <c r="DM532" s="308"/>
      <c r="DN532" s="308"/>
      <c r="DO532" s="308"/>
      <c r="DP532" s="308"/>
      <c r="DQ532" s="308"/>
      <c r="DR532" s="308"/>
      <c r="DS532" s="308"/>
      <c r="DT532" s="308"/>
      <c r="DU532" s="308"/>
      <c r="DV532" s="308"/>
      <c r="DW532" s="308"/>
      <c r="DX532" s="308"/>
      <c r="DY532" s="308"/>
      <c r="DZ532" s="308"/>
      <c r="EA532" s="308"/>
      <c r="EB532" s="308"/>
      <c r="EC532" s="308"/>
      <c r="ED532" s="308"/>
      <c r="EE532" s="308"/>
      <c r="EF532" s="308"/>
      <c r="EG532" s="308"/>
      <c r="EH532" s="308"/>
      <c r="EI532" s="308"/>
      <c r="EJ532" s="308"/>
      <c r="EK532" s="308"/>
      <c r="EL532" s="308"/>
      <c r="EM532" s="308"/>
      <c r="EN532" s="308"/>
      <c r="EO532" s="308"/>
      <c r="EP532" s="308"/>
      <c r="EQ532" s="308"/>
      <c r="ER532" s="308"/>
      <c r="ES532" s="308"/>
      <c r="ET532" s="308"/>
      <c r="EU532" s="308"/>
      <c r="EV532" s="308"/>
      <c r="EW532" s="308"/>
      <c r="EX532" s="308"/>
      <c r="EY532" s="308"/>
      <c r="EZ532" s="308"/>
      <c r="FA532" s="308"/>
      <c r="FB532" s="308"/>
      <c r="FC532" s="308"/>
      <c r="FD532" s="308"/>
      <c r="FE532" s="308"/>
      <c r="FF532" s="308"/>
      <c r="FG532" s="308"/>
      <c r="FH532" s="308"/>
      <c r="FI532" s="308"/>
      <c r="FJ532" s="308"/>
      <c r="FK532" s="308"/>
      <c r="FL532" s="308"/>
      <c r="FM532" s="308"/>
      <c r="FN532" s="308"/>
      <c r="FO532" s="308"/>
      <c r="FP532" s="308"/>
      <c r="FQ532" s="308"/>
      <c r="FR532" s="308"/>
      <c r="FS532" s="308"/>
      <c r="FT532" s="308"/>
      <c r="FU532" s="308"/>
      <c r="FV532" s="308"/>
      <c r="FW532" s="308"/>
      <c r="FX532" s="308"/>
      <c r="FY532" s="308"/>
      <c r="FZ532" s="308"/>
      <c r="GA532" s="308"/>
      <c r="GB532" s="308"/>
      <c r="GC532" s="308"/>
      <c r="GD532" s="308"/>
      <c r="GE532" s="308"/>
      <c r="GF532" s="308"/>
      <c r="GG532" s="308"/>
      <c r="GH532" s="308"/>
      <c r="GI532" s="308"/>
      <c r="GJ532" s="308"/>
      <c r="GK532" s="308"/>
      <c r="GL532" s="308"/>
      <c r="GM532" s="308"/>
      <c r="GN532" s="308"/>
      <c r="GO532" s="308"/>
      <c r="GP532" s="308"/>
      <c r="GQ532" s="308"/>
      <c r="GR532" s="308"/>
      <c r="GS532" s="308"/>
      <c r="GT532" s="308"/>
      <c r="GU532" s="308"/>
      <c r="GV532" s="308"/>
      <c r="GW532" s="308"/>
      <c r="GX532" s="308"/>
      <c r="GY532" s="308"/>
      <c r="GZ532" s="308"/>
      <c r="HA532" s="308"/>
      <c r="HB532" s="308"/>
      <c r="HC532" s="308"/>
      <c r="HD532" s="308"/>
      <c r="HE532" s="308"/>
      <c r="HF532" s="308"/>
      <c r="HG532" s="308"/>
      <c r="HH532" s="308"/>
      <c r="HI532" s="308"/>
      <c r="HJ532" s="308"/>
      <c r="HK532" s="308"/>
      <c r="HL532" s="308"/>
      <c r="HM532" s="308"/>
      <c r="HN532" s="308"/>
      <c r="HO532" s="308"/>
      <c r="HP532" s="308"/>
      <c r="HQ532" s="308"/>
      <c r="HR532" s="308"/>
      <c r="HS532" s="308"/>
      <c r="HT532" s="308"/>
      <c r="HU532" s="308"/>
      <c r="HV532" s="308"/>
      <c r="HW532" s="308"/>
      <c r="HX532" s="308"/>
      <c r="HY532" s="308"/>
      <c r="HZ532" s="308"/>
      <c r="IA532" s="308"/>
      <c r="IB532" s="308"/>
      <c r="IC532" s="308"/>
      <c r="ID532" s="308"/>
      <c r="IE532" s="308"/>
      <c r="IF532" s="308"/>
      <c r="IG532" s="308"/>
      <c r="IH532" s="308"/>
    </row>
    <row r="533" spans="1:242" s="249" customFormat="1" ht="15" customHeight="1" x14ac:dyDescent="0.3">
      <c r="A533" s="174">
        <v>3.04</v>
      </c>
      <c r="B533" s="231"/>
      <c r="C533" s="232" t="e">
        <f>VLOOKUP(BD.PD9[[#This Row],[Pos]],[19]!PPto[#Data],3,FALSE)</f>
        <v>#REF!</v>
      </c>
      <c r="D533" s="174" t="s">
        <v>23</v>
      </c>
      <c r="E533" s="305" t="str">
        <f>IF(BD.PD9[[#This Row],[.]]="*",VLOOKUP(BD.PD9[[#This Row],[Pos]],[19]Presupuesto!A:H,7,FALSE),"")</f>
        <v/>
      </c>
      <c r="F533" s="501" t="s">
        <v>1386</v>
      </c>
      <c r="G533" s="558"/>
      <c r="H533" s="174"/>
      <c r="I533" s="497" t="s">
        <v>1326</v>
      </c>
      <c r="J533" s="382">
        <v>3</v>
      </c>
      <c r="K533" s="174" t="s">
        <v>260</v>
      </c>
      <c r="L533" s="383">
        <f>IF(BD.PD9[[#This Row],[Mon]]="DOP",1,HLOOKUP(BD.PD9[[#This Row],[Mon]],Data!$K$1:$L$2,2,FALSE))</f>
        <v>1</v>
      </c>
      <c r="M533" s="384">
        <v>25501.5</v>
      </c>
      <c r="N533" s="243">
        <f>BD.PD9[[#This Row],[Cant.]]*BD.PD9[[#This Row],[ Tasa ]]*BD.PD9[[#This Row],[ Precio Und.]]</f>
        <v>76504.5</v>
      </c>
      <c r="O533" s="386">
        <v>0.02</v>
      </c>
      <c r="P533" s="243">
        <f>IF(BD.PD9[[#This Row],[Liquid. '[%']]]&lt;&gt;0,(BD.PD9[[#This Row],[Valor Neto '[DOP']]]*BD.PD9[[#This Row],[Liquid. '[%']]])+BD.PD9[[#This Row],[Valor Neto '[DOP']]],BD.PD9[[#This Row],[Valor Neto '[DOP']]])</f>
        <v>78034.59</v>
      </c>
      <c r="Q533" s="243">
        <f>BD.PD9[[#This Row],[Ppto. Orden Interna '[DOP']]]/HLOOKUP("USD",Data!$K$1:$L$2,2,FALSE)</f>
        <v>1200.5321538461537</v>
      </c>
      <c r="R533" s="381" t="s">
        <v>1384</v>
      </c>
      <c r="S533" s="387"/>
      <c r="T533" s="387"/>
      <c r="U533" s="387"/>
      <c r="V533" s="387"/>
      <c r="W533" s="174" t="s">
        <v>302</v>
      </c>
      <c r="X533" s="495">
        <v>10</v>
      </c>
      <c r="Y533" s="388">
        <v>1</v>
      </c>
      <c r="Z533" s="243">
        <f>BD.PD9[[#This Row],[Av.P1 '[%']]]*BD.PD9[[#This Row],[Ppto. Orden Interna '[DOP']]]</f>
        <v>78034.59</v>
      </c>
      <c r="AB533" s="389"/>
      <c r="AC533" s="243">
        <f>BD.PD9[[#This Row],[Av.P2 '[%']]]*BD.PD9[[#This Row],[Ppto. Orden Interna '[DOP']]]</f>
        <v>0</v>
      </c>
      <c r="AE533" s="389"/>
      <c r="AF533" s="243">
        <f>BD.PD9[[#This Row],[Av.P3 '[%']]]*BD.PD9[[#This Row],[Ppto. Orden Interna '[DOP']]]</f>
        <v>0</v>
      </c>
      <c r="AH533" s="389"/>
      <c r="AI533" s="243">
        <f>BD.PD9[[#This Row],[Av.P4 '[%']]]*BD.PD9[[#This Row],[Ppto. Orden Interna '[DOP']]]</f>
        <v>0</v>
      </c>
      <c r="AK533" s="389"/>
      <c r="AL533" s="243">
        <f>BD.PD9[[#This Row],[Av.P5 '[%']]]*BD.PD9[[#This Row],[Ppto. Orden Interna '[DOP']]]</f>
        <v>0</v>
      </c>
      <c r="AM533" s="496">
        <f>BD.PD9[[#This Row],[Pago 5]]+BD.PD9[[#This Row],[Pago 4]]+BD.PD9[[#This Row],[Pago 3]]+BD.PD9[[#This Row],[Pago 2]]+BD.PD9[[#This Row],[Pago 1]]</f>
        <v>78034.59</v>
      </c>
      <c r="AN533" s="308" t="s">
        <v>244</v>
      </c>
      <c r="AO533" s="308" t="s">
        <v>245</v>
      </c>
      <c r="AP533" s="308" t="s">
        <v>246</v>
      </c>
      <c r="AQ533" s="308" t="s">
        <v>247</v>
      </c>
      <c r="AR533" s="308">
        <v>594</v>
      </c>
      <c r="AS533" s="308" t="s">
        <v>248</v>
      </c>
      <c r="AT533" s="249" t="s">
        <v>1575</v>
      </c>
      <c r="AU533" s="308"/>
      <c r="AV533" s="308"/>
      <c r="AW533" s="308"/>
      <c r="AX533" s="308"/>
      <c r="AY533" s="308"/>
      <c r="AZ533" s="308"/>
      <c r="BA533" s="308"/>
      <c r="BB533" s="308"/>
      <c r="BC533" s="308"/>
      <c r="BD533" s="308"/>
      <c r="BE533" s="308"/>
      <c r="BF533" s="308"/>
      <c r="BG533" s="308"/>
      <c r="BH533" s="308"/>
      <c r="BI533" s="308"/>
      <c r="BJ533" s="308"/>
      <c r="BK533" s="308"/>
      <c r="BL533" s="308"/>
      <c r="BM533" s="308"/>
      <c r="BN533" s="308"/>
      <c r="BO533" s="308"/>
      <c r="BP533" s="308"/>
      <c r="BQ533" s="308"/>
      <c r="BR533" s="308"/>
      <c r="BS533" s="308"/>
      <c r="BT533" s="308"/>
      <c r="BU533" s="308"/>
      <c r="BV533" s="308"/>
      <c r="BW533" s="308"/>
      <c r="BX533" s="308"/>
      <c r="BY533" s="308"/>
      <c r="BZ533" s="308"/>
      <c r="CA533" s="308"/>
      <c r="CB533" s="308"/>
      <c r="CC533" s="308"/>
      <c r="CD533" s="308"/>
      <c r="CE533" s="308"/>
      <c r="CF533" s="308"/>
      <c r="CG533" s="308"/>
      <c r="CH533" s="308"/>
      <c r="CI533" s="308"/>
      <c r="CJ533" s="308"/>
      <c r="CK533" s="308"/>
      <c r="CL533" s="308"/>
      <c r="CM533" s="308"/>
      <c r="CN533" s="308"/>
      <c r="CO533" s="308"/>
      <c r="CP533" s="308"/>
      <c r="CQ533" s="308"/>
      <c r="CR533" s="308"/>
      <c r="CS533" s="308"/>
      <c r="CT533" s="308"/>
      <c r="CU533" s="308"/>
      <c r="CV533" s="308"/>
      <c r="CW533" s="308"/>
      <c r="CX533" s="308"/>
      <c r="CY533" s="308"/>
      <c r="CZ533" s="308"/>
      <c r="DA533" s="308"/>
      <c r="DB533" s="308"/>
      <c r="DC533" s="308"/>
      <c r="DD533" s="308"/>
      <c r="DE533" s="308"/>
      <c r="DF533" s="308"/>
      <c r="DG533" s="308"/>
      <c r="DH533" s="308"/>
      <c r="DI533" s="308"/>
      <c r="DJ533" s="308"/>
      <c r="DK533" s="308"/>
      <c r="DL533" s="308"/>
      <c r="DM533" s="308"/>
      <c r="DN533" s="308"/>
      <c r="DO533" s="308"/>
      <c r="DP533" s="308"/>
      <c r="DQ533" s="308"/>
      <c r="DR533" s="308"/>
      <c r="DS533" s="308"/>
      <c r="DT533" s="308"/>
      <c r="DU533" s="308"/>
      <c r="DV533" s="308"/>
      <c r="DW533" s="308"/>
      <c r="DX533" s="308"/>
      <c r="DY533" s="308"/>
      <c r="DZ533" s="308"/>
      <c r="EA533" s="308"/>
      <c r="EB533" s="308"/>
      <c r="EC533" s="308"/>
      <c r="ED533" s="308"/>
      <c r="EE533" s="308"/>
      <c r="EF533" s="308"/>
      <c r="EG533" s="308"/>
      <c r="EH533" s="308"/>
      <c r="EI533" s="308"/>
      <c r="EJ533" s="308"/>
      <c r="EK533" s="308"/>
      <c r="EL533" s="308"/>
      <c r="EM533" s="308"/>
      <c r="EN533" s="308"/>
      <c r="EO533" s="308"/>
      <c r="EP533" s="308"/>
      <c r="EQ533" s="308"/>
      <c r="ER533" s="308"/>
      <c r="ES533" s="308"/>
      <c r="ET533" s="308"/>
      <c r="EU533" s="308"/>
      <c r="EV533" s="308"/>
      <c r="EW533" s="308"/>
      <c r="EX533" s="308"/>
      <c r="EY533" s="308"/>
      <c r="EZ533" s="308"/>
      <c r="FA533" s="308"/>
      <c r="FB533" s="308"/>
      <c r="FC533" s="308"/>
      <c r="FD533" s="308"/>
      <c r="FE533" s="308"/>
      <c r="FF533" s="308"/>
      <c r="FG533" s="308"/>
      <c r="FH533" s="308"/>
      <c r="FI533" s="308"/>
      <c r="FJ533" s="308"/>
      <c r="FK533" s="308"/>
      <c r="FL533" s="308"/>
      <c r="FM533" s="308"/>
      <c r="FN533" s="308"/>
      <c r="FO533" s="308"/>
      <c r="FP533" s="308"/>
      <c r="FQ533" s="308"/>
      <c r="FR533" s="308"/>
      <c r="FS533" s="308"/>
      <c r="FT533" s="308"/>
      <c r="FU533" s="308"/>
      <c r="FV533" s="308"/>
      <c r="FW533" s="308"/>
      <c r="FX533" s="308"/>
      <c r="FY533" s="308"/>
      <c r="FZ533" s="308"/>
      <c r="GA533" s="308"/>
      <c r="GB533" s="308"/>
      <c r="GC533" s="308"/>
      <c r="GD533" s="308"/>
      <c r="GE533" s="308"/>
      <c r="GF533" s="308"/>
      <c r="GG533" s="308"/>
      <c r="GH533" s="308"/>
      <c r="GI533" s="308"/>
      <c r="GJ533" s="308"/>
      <c r="GK533" s="308"/>
      <c r="GL533" s="308"/>
      <c r="GM533" s="308"/>
      <c r="GN533" s="308"/>
      <c r="GO533" s="308"/>
      <c r="GP533" s="308"/>
      <c r="GQ533" s="308"/>
      <c r="GR533" s="308"/>
      <c r="GS533" s="308"/>
      <c r="GT533" s="308"/>
      <c r="GU533" s="308"/>
      <c r="GV533" s="308"/>
      <c r="GW533" s="308"/>
      <c r="GX533" s="308"/>
      <c r="GY533" s="308"/>
      <c r="GZ533" s="308"/>
      <c r="HA533" s="308"/>
      <c r="HB533" s="308"/>
      <c r="HC533" s="308"/>
      <c r="HD533" s="308"/>
      <c r="HE533" s="308"/>
      <c r="HF533" s="308"/>
      <c r="HG533" s="308"/>
      <c r="HH533" s="308"/>
      <c r="HI533" s="308"/>
      <c r="HJ533" s="308"/>
      <c r="HK533" s="308"/>
      <c r="HL533" s="308"/>
      <c r="HM533" s="308"/>
      <c r="HN533" s="308"/>
      <c r="HO533" s="308"/>
      <c r="HP533" s="308"/>
      <c r="HQ533" s="308"/>
      <c r="HR533" s="308"/>
      <c r="HS533" s="308"/>
      <c r="HT533" s="308"/>
      <c r="HU533" s="308"/>
      <c r="HV533" s="308"/>
      <c r="HW533" s="308"/>
      <c r="HX533" s="308"/>
      <c r="HY533" s="308"/>
      <c r="HZ533" s="308"/>
      <c r="IA533" s="308"/>
      <c r="IB533" s="308"/>
      <c r="IC533" s="308"/>
      <c r="ID533" s="308"/>
      <c r="IE533" s="308"/>
      <c r="IF533" s="308"/>
      <c r="IG533" s="308"/>
      <c r="IH533" s="308"/>
    </row>
    <row r="534" spans="1:242" s="249" customFormat="1" ht="15" customHeight="1" x14ac:dyDescent="0.3">
      <c r="A534" s="174">
        <v>3.04</v>
      </c>
      <c r="B534" s="231"/>
      <c r="C534" s="232" t="e">
        <f>VLOOKUP(BD.PD9[[#This Row],[Pos]],[19]!PPto[#Data],3,FALSE)</f>
        <v>#REF!</v>
      </c>
      <c r="D534" s="174" t="s">
        <v>23</v>
      </c>
      <c r="E534" s="305" t="str">
        <f>IF(BD.PD9[[#This Row],[.]]="*",VLOOKUP(BD.PD9[[#This Row],[Pos]],[19]Presupuesto!A:H,7,FALSE),"")</f>
        <v/>
      </c>
      <c r="F534" s="501" t="s">
        <v>1387</v>
      </c>
      <c r="G534" s="558"/>
      <c r="H534" s="174"/>
      <c r="I534" s="497" t="s">
        <v>1326</v>
      </c>
      <c r="J534" s="382">
        <v>3</v>
      </c>
      <c r="K534" s="174" t="s">
        <v>260</v>
      </c>
      <c r="L534" s="383">
        <f>IF(BD.PD9[[#This Row],[Mon]]="DOP",1,HLOOKUP(BD.PD9[[#This Row],[Mon]],Data!$K$1:$L$2,2,FALSE))</f>
        <v>1</v>
      </c>
      <c r="M534" s="384">
        <v>3501</v>
      </c>
      <c r="N534" s="243">
        <f>BD.PD9[[#This Row],[Cant.]]*BD.PD9[[#This Row],[ Tasa ]]*BD.PD9[[#This Row],[ Precio Und.]]</f>
        <v>10503</v>
      </c>
      <c r="O534" s="386">
        <v>0.02</v>
      </c>
      <c r="P534" s="243">
        <f>IF(BD.PD9[[#This Row],[Liquid. '[%']]]&lt;&gt;0,(BD.PD9[[#This Row],[Valor Neto '[DOP']]]*BD.PD9[[#This Row],[Liquid. '[%']]])+BD.PD9[[#This Row],[Valor Neto '[DOP']]],BD.PD9[[#This Row],[Valor Neto '[DOP']]])</f>
        <v>10713.06</v>
      </c>
      <c r="Q534" s="243">
        <f>BD.PD9[[#This Row],[Ppto. Orden Interna '[DOP']]]/HLOOKUP("USD",Data!$K$1:$L$2,2,FALSE)</f>
        <v>164.81630769230767</v>
      </c>
      <c r="R534" s="381" t="s">
        <v>1384</v>
      </c>
      <c r="S534" s="387"/>
      <c r="T534" s="387"/>
      <c r="U534" s="387"/>
      <c r="V534" s="387"/>
      <c r="W534" s="174" t="s">
        <v>302</v>
      </c>
      <c r="X534" s="495">
        <v>10</v>
      </c>
      <c r="Y534" s="388">
        <v>1</v>
      </c>
      <c r="Z534" s="243">
        <f>BD.PD9[[#This Row],[Av.P1 '[%']]]*BD.PD9[[#This Row],[Ppto. Orden Interna '[DOP']]]</f>
        <v>10713.06</v>
      </c>
      <c r="AB534" s="389"/>
      <c r="AC534" s="243">
        <f>BD.PD9[[#This Row],[Av.P2 '[%']]]*BD.PD9[[#This Row],[Ppto. Orden Interna '[DOP']]]</f>
        <v>0</v>
      </c>
      <c r="AE534" s="389"/>
      <c r="AF534" s="243">
        <f>BD.PD9[[#This Row],[Av.P3 '[%']]]*BD.PD9[[#This Row],[Ppto. Orden Interna '[DOP']]]</f>
        <v>0</v>
      </c>
      <c r="AH534" s="389"/>
      <c r="AI534" s="243">
        <f>BD.PD9[[#This Row],[Av.P4 '[%']]]*BD.PD9[[#This Row],[Ppto. Orden Interna '[DOP']]]</f>
        <v>0</v>
      </c>
      <c r="AK534" s="389"/>
      <c r="AL534" s="243">
        <f>BD.PD9[[#This Row],[Av.P5 '[%']]]*BD.PD9[[#This Row],[Ppto. Orden Interna '[DOP']]]</f>
        <v>0</v>
      </c>
      <c r="AM534" s="496">
        <f>BD.PD9[[#This Row],[Pago 5]]+BD.PD9[[#This Row],[Pago 4]]+BD.PD9[[#This Row],[Pago 3]]+BD.PD9[[#This Row],[Pago 2]]+BD.PD9[[#This Row],[Pago 1]]</f>
        <v>10713.06</v>
      </c>
      <c r="AN534" s="308" t="s">
        <v>244</v>
      </c>
      <c r="AO534" s="308" t="s">
        <v>245</v>
      </c>
      <c r="AP534" s="308" t="s">
        <v>246</v>
      </c>
      <c r="AQ534" s="308" t="s">
        <v>247</v>
      </c>
      <c r="AR534" s="308">
        <v>594</v>
      </c>
      <c r="AS534" s="308" t="s">
        <v>248</v>
      </c>
      <c r="AT534" s="249" t="s">
        <v>1575</v>
      </c>
      <c r="AU534" s="308"/>
      <c r="AV534" s="308"/>
      <c r="AW534" s="308"/>
      <c r="AX534" s="308"/>
      <c r="AY534" s="308"/>
      <c r="AZ534" s="308"/>
      <c r="BA534" s="308"/>
      <c r="BB534" s="308"/>
      <c r="BC534" s="308"/>
      <c r="BD534" s="308"/>
      <c r="BE534" s="308"/>
      <c r="BF534" s="308"/>
      <c r="BG534" s="308"/>
      <c r="BH534" s="308"/>
      <c r="BI534" s="308"/>
      <c r="BJ534" s="308"/>
      <c r="BK534" s="308"/>
      <c r="BL534" s="308"/>
      <c r="BM534" s="308"/>
      <c r="BN534" s="308"/>
      <c r="BO534" s="308"/>
      <c r="BP534" s="308"/>
      <c r="BQ534" s="308"/>
      <c r="BR534" s="308"/>
      <c r="BS534" s="308"/>
      <c r="BT534" s="308"/>
      <c r="BU534" s="308"/>
      <c r="BV534" s="308"/>
      <c r="BW534" s="308"/>
      <c r="BX534" s="308"/>
      <c r="BY534" s="308"/>
      <c r="BZ534" s="308"/>
      <c r="CA534" s="308"/>
      <c r="CB534" s="308"/>
      <c r="CC534" s="308"/>
      <c r="CD534" s="308"/>
      <c r="CE534" s="308"/>
      <c r="CF534" s="308"/>
      <c r="CG534" s="308"/>
      <c r="CH534" s="308"/>
      <c r="CI534" s="308"/>
      <c r="CJ534" s="308"/>
      <c r="CK534" s="308"/>
      <c r="CL534" s="308"/>
      <c r="CM534" s="308"/>
      <c r="CN534" s="308"/>
      <c r="CO534" s="308"/>
      <c r="CP534" s="308"/>
      <c r="CQ534" s="308"/>
      <c r="CR534" s="308"/>
      <c r="CS534" s="308"/>
      <c r="CT534" s="308"/>
      <c r="CU534" s="308"/>
      <c r="CV534" s="308"/>
      <c r="CW534" s="308"/>
      <c r="CX534" s="308"/>
      <c r="CY534" s="308"/>
      <c r="CZ534" s="308"/>
      <c r="DA534" s="308"/>
      <c r="DB534" s="308"/>
      <c r="DC534" s="308"/>
      <c r="DD534" s="308"/>
      <c r="DE534" s="308"/>
      <c r="DF534" s="308"/>
      <c r="DG534" s="308"/>
      <c r="DH534" s="308"/>
      <c r="DI534" s="308"/>
      <c r="DJ534" s="308"/>
      <c r="DK534" s="308"/>
      <c r="DL534" s="308"/>
      <c r="DM534" s="308"/>
      <c r="DN534" s="308"/>
      <c r="DO534" s="308"/>
      <c r="DP534" s="308"/>
      <c r="DQ534" s="308"/>
      <c r="DR534" s="308"/>
      <c r="DS534" s="308"/>
      <c r="DT534" s="308"/>
      <c r="DU534" s="308"/>
      <c r="DV534" s="308"/>
      <c r="DW534" s="308"/>
      <c r="DX534" s="308"/>
      <c r="DY534" s="308"/>
      <c r="DZ534" s="308"/>
      <c r="EA534" s="308"/>
      <c r="EB534" s="308"/>
      <c r="EC534" s="308"/>
      <c r="ED534" s="308"/>
      <c r="EE534" s="308"/>
      <c r="EF534" s="308"/>
      <c r="EG534" s="308"/>
      <c r="EH534" s="308"/>
      <c r="EI534" s="308"/>
      <c r="EJ534" s="308"/>
      <c r="EK534" s="308"/>
      <c r="EL534" s="308"/>
      <c r="EM534" s="308"/>
      <c r="EN534" s="308"/>
      <c r="EO534" s="308"/>
      <c r="EP534" s="308"/>
      <c r="EQ534" s="308"/>
      <c r="ER534" s="308"/>
      <c r="ES534" s="308"/>
      <c r="ET534" s="308"/>
      <c r="EU534" s="308"/>
      <c r="EV534" s="308"/>
      <c r="EW534" s="308"/>
      <c r="EX534" s="308"/>
      <c r="EY534" s="308"/>
      <c r="EZ534" s="308"/>
      <c r="FA534" s="308"/>
      <c r="FB534" s="308"/>
      <c r="FC534" s="308"/>
      <c r="FD534" s="308"/>
      <c r="FE534" s="308"/>
      <c r="FF534" s="308"/>
      <c r="FG534" s="308"/>
      <c r="FH534" s="308"/>
      <c r="FI534" s="308"/>
      <c r="FJ534" s="308"/>
      <c r="FK534" s="308"/>
      <c r="FL534" s="308"/>
      <c r="FM534" s="308"/>
      <c r="FN534" s="308"/>
      <c r="FO534" s="308"/>
      <c r="FP534" s="308"/>
      <c r="FQ534" s="308"/>
      <c r="FR534" s="308"/>
      <c r="FS534" s="308"/>
      <c r="FT534" s="308"/>
      <c r="FU534" s="308"/>
      <c r="FV534" s="308"/>
      <c r="FW534" s="308"/>
      <c r="FX534" s="308"/>
      <c r="FY534" s="308"/>
      <c r="FZ534" s="308"/>
      <c r="GA534" s="308"/>
      <c r="GB534" s="308"/>
      <c r="GC534" s="308"/>
      <c r="GD534" s="308"/>
      <c r="GE534" s="308"/>
      <c r="GF534" s="308"/>
      <c r="GG534" s="308"/>
      <c r="GH534" s="308"/>
      <c r="GI534" s="308"/>
      <c r="GJ534" s="308"/>
      <c r="GK534" s="308"/>
      <c r="GL534" s="308"/>
      <c r="GM534" s="308"/>
      <c r="GN534" s="308"/>
      <c r="GO534" s="308"/>
      <c r="GP534" s="308"/>
      <c r="GQ534" s="308"/>
      <c r="GR534" s="308"/>
      <c r="GS534" s="308"/>
      <c r="GT534" s="308"/>
      <c r="GU534" s="308"/>
      <c r="GV534" s="308"/>
      <c r="GW534" s="308"/>
      <c r="GX534" s="308"/>
      <c r="GY534" s="308"/>
      <c r="GZ534" s="308"/>
      <c r="HA534" s="308"/>
      <c r="HB534" s="308"/>
      <c r="HC534" s="308"/>
      <c r="HD534" s="308"/>
      <c r="HE534" s="308"/>
      <c r="HF534" s="308"/>
      <c r="HG534" s="308"/>
      <c r="HH534" s="308"/>
      <c r="HI534" s="308"/>
      <c r="HJ534" s="308"/>
      <c r="HK534" s="308"/>
      <c r="HL534" s="308"/>
      <c r="HM534" s="308"/>
      <c r="HN534" s="308"/>
      <c r="HO534" s="308"/>
      <c r="HP534" s="308"/>
      <c r="HQ534" s="308"/>
      <c r="HR534" s="308"/>
      <c r="HS534" s="308"/>
      <c r="HT534" s="308"/>
      <c r="HU534" s="308"/>
      <c r="HV534" s="308"/>
      <c r="HW534" s="308"/>
      <c r="HX534" s="308"/>
      <c r="HY534" s="308"/>
      <c r="HZ534" s="308"/>
      <c r="IA534" s="308"/>
      <c r="IB534" s="308"/>
      <c r="IC534" s="308"/>
      <c r="ID534" s="308"/>
      <c r="IE534" s="308"/>
      <c r="IF534" s="308"/>
      <c r="IG534" s="308"/>
      <c r="IH534" s="308"/>
    </row>
    <row r="535" spans="1:242" s="249" customFormat="1" ht="15" customHeight="1" x14ac:dyDescent="0.3">
      <c r="A535" s="174">
        <v>3.04</v>
      </c>
      <c r="B535" s="231"/>
      <c r="C535" s="232" t="e">
        <f>VLOOKUP(BD.PD9[[#This Row],[Pos]],[19]!PPto[#Data],3,FALSE)</f>
        <v>#REF!</v>
      </c>
      <c r="D535" s="174" t="s">
        <v>23</v>
      </c>
      <c r="E535" s="305" t="str">
        <f>IF(BD.PD9[[#This Row],[.]]="*",VLOOKUP(BD.PD9[[#This Row],[Pos]],[19]Presupuesto!A:H,7,FALSE),"")</f>
        <v/>
      </c>
      <c r="F535" s="501" t="s">
        <v>1388</v>
      </c>
      <c r="G535" s="558"/>
      <c r="H535" s="174"/>
      <c r="I535" s="497" t="s">
        <v>1326</v>
      </c>
      <c r="J535" s="382">
        <v>2</v>
      </c>
      <c r="K535" s="174" t="s">
        <v>260</v>
      </c>
      <c r="L535" s="383">
        <f>IF(BD.PD9[[#This Row],[Mon]]="DOP",1,HLOOKUP(BD.PD9[[#This Row],[Mon]],Data!$K$1:$L$2,2,FALSE))</f>
        <v>1</v>
      </c>
      <c r="M535" s="384">
        <v>113950</v>
      </c>
      <c r="N535" s="243">
        <f>BD.PD9[[#This Row],[Cant.]]*BD.PD9[[#This Row],[ Tasa ]]*BD.PD9[[#This Row],[ Precio Und.]]</f>
        <v>227900</v>
      </c>
      <c r="O535" s="386">
        <v>0.02</v>
      </c>
      <c r="P535" s="243">
        <f>IF(BD.PD9[[#This Row],[Liquid. '[%']]]&lt;&gt;0,(BD.PD9[[#This Row],[Valor Neto '[DOP']]]*BD.PD9[[#This Row],[Liquid. '[%']]])+BD.PD9[[#This Row],[Valor Neto '[DOP']]],BD.PD9[[#This Row],[Valor Neto '[DOP']]])</f>
        <v>232458</v>
      </c>
      <c r="Q535" s="243">
        <f>BD.PD9[[#This Row],[Ppto. Orden Interna '[DOP']]]/HLOOKUP("USD",Data!$K$1:$L$2,2,FALSE)</f>
        <v>3576.2769230769231</v>
      </c>
      <c r="R535" s="381" t="s">
        <v>1384</v>
      </c>
      <c r="S535" s="387"/>
      <c r="T535" s="387"/>
      <c r="U535" s="387"/>
      <c r="V535" s="387"/>
      <c r="W535" s="174" t="s">
        <v>302</v>
      </c>
      <c r="X535" s="495">
        <v>10</v>
      </c>
      <c r="Y535" s="388">
        <v>1</v>
      </c>
      <c r="Z535" s="243">
        <f>BD.PD9[[#This Row],[Av.P1 '[%']]]*BD.PD9[[#This Row],[Ppto. Orden Interna '[DOP']]]</f>
        <v>232458</v>
      </c>
      <c r="AB535" s="389"/>
      <c r="AC535" s="243">
        <f>BD.PD9[[#This Row],[Av.P2 '[%']]]*BD.PD9[[#This Row],[Ppto. Orden Interna '[DOP']]]</f>
        <v>0</v>
      </c>
      <c r="AE535" s="389"/>
      <c r="AF535" s="243">
        <f>BD.PD9[[#This Row],[Av.P3 '[%']]]*BD.PD9[[#This Row],[Ppto. Orden Interna '[DOP']]]</f>
        <v>0</v>
      </c>
      <c r="AH535" s="389"/>
      <c r="AI535" s="243">
        <f>BD.PD9[[#This Row],[Av.P4 '[%']]]*BD.PD9[[#This Row],[Ppto. Orden Interna '[DOP']]]</f>
        <v>0</v>
      </c>
      <c r="AK535" s="389"/>
      <c r="AL535" s="243">
        <f>BD.PD9[[#This Row],[Av.P5 '[%']]]*BD.PD9[[#This Row],[Ppto. Orden Interna '[DOP']]]</f>
        <v>0</v>
      </c>
      <c r="AM535" s="496">
        <f>BD.PD9[[#This Row],[Pago 5]]+BD.PD9[[#This Row],[Pago 4]]+BD.PD9[[#This Row],[Pago 3]]+BD.PD9[[#This Row],[Pago 2]]+BD.PD9[[#This Row],[Pago 1]]</f>
        <v>232458</v>
      </c>
      <c r="AN535" s="308" t="s">
        <v>244</v>
      </c>
      <c r="AO535" s="308" t="s">
        <v>245</v>
      </c>
      <c r="AP535" s="308" t="s">
        <v>246</v>
      </c>
      <c r="AQ535" s="308" t="s">
        <v>247</v>
      </c>
      <c r="AR535" s="308">
        <v>594</v>
      </c>
      <c r="AS535" s="308" t="s">
        <v>248</v>
      </c>
      <c r="AT535" s="249" t="s">
        <v>1575</v>
      </c>
      <c r="AU535" s="308"/>
      <c r="AV535" s="308"/>
      <c r="AW535" s="308"/>
      <c r="AX535" s="308"/>
      <c r="AY535" s="308"/>
      <c r="AZ535" s="308"/>
      <c r="BA535" s="308"/>
      <c r="BB535" s="308"/>
      <c r="BC535" s="308"/>
      <c r="BD535" s="308"/>
      <c r="BE535" s="308"/>
      <c r="BF535" s="308"/>
      <c r="BG535" s="308"/>
      <c r="BH535" s="308"/>
      <c r="BI535" s="308"/>
      <c r="BJ535" s="308"/>
      <c r="BK535" s="308"/>
      <c r="BL535" s="308"/>
      <c r="BM535" s="308"/>
      <c r="BN535" s="308"/>
      <c r="BO535" s="308"/>
      <c r="BP535" s="308"/>
      <c r="BQ535" s="308"/>
      <c r="BR535" s="308"/>
      <c r="BS535" s="308"/>
      <c r="BT535" s="308"/>
      <c r="BU535" s="308"/>
      <c r="BV535" s="308"/>
      <c r="BW535" s="308"/>
      <c r="BX535" s="308"/>
      <c r="BY535" s="308"/>
      <c r="BZ535" s="308"/>
      <c r="CA535" s="308"/>
      <c r="CB535" s="308"/>
      <c r="CC535" s="308"/>
      <c r="CD535" s="308"/>
      <c r="CE535" s="308"/>
      <c r="CF535" s="308"/>
      <c r="CG535" s="308"/>
      <c r="CH535" s="308"/>
      <c r="CI535" s="308"/>
      <c r="CJ535" s="308"/>
      <c r="CK535" s="308"/>
      <c r="CL535" s="308"/>
      <c r="CM535" s="308"/>
      <c r="CN535" s="308"/>
      <c r="CO535" s="308"/>
      <c r="CP535" s="308"/>
      <c r="CQ535" s="308"/>
      <c r="CR535" s="308"/>
      <c r="CS535" s="308"/>
      <c r="CT535" s="308"/>
      <c r="CU535" s="308"/>
      <c r="CV535" s="308"/>
      <c r="CW535" s="308"/>
      <c r="CX535" s="308"/>
      <c r="CY535" s="308"/>
      <c r="CZ535" s="308"/>
      <c r="DA535" s="308"/>
      <c r="DB535" s="308"/>
      <c r="DC535" s="308"/>
      <c r="DD535" s="308"/>
      <c r="DE535" s="308"/>
      <c r="DF535" s="308"/>
      <c r="DG535" s="308"/>
      <c r="DH535" s="308"/>
      <c r="DI535" s="308"/>
      <c r="DJ535" s="308"/>
      <c r="DK535" s="308"/>
      <c r="DL535" s="308"/>
      <c r="DM535" s="308"/>
      <c r="DN535" s="308"/>
      <c r="DO535" s="308"/>
      <c r="DP535" s="308"/>
      <c r="DQ535" s="308"/>
      <c r="DR535" s="308"/>
      <c r="DS535" s="308"/>
      <c r="DT535" s="308"/>
      <c r="DU535" s="308"/>
      <c r="DV535" s="308"/>
      <c r="DW535" s="308"/>
      <c r="DX535" s="308"/>
      <c r="DY535" s="308"/>
      <c r="DZ535" s="308"/>
      <c r="EA535" s="308"/>
      <c r="EB535" s="308"/>
      <c r="EC535" s="308"/>
      <c r="ED535" s="308"/>
      <c r="EE535" s="308"/>
      <c r="EF535" s="308"/>
      <c r="EG535" s="308"/>
      <c r="EH535" s="308"/>
      <c r="EI535" s="308"/>
      <c r="EJ535" s="308"/>
      <c r="EK535" s="308"/>
      <c r="EL535" s="308"/>
      <c r="EM535" s="308"/>
      <c r="EN535" s="308"/>
      <c r="EO535" s="308"/>
      <c r="EP535" s="308"/>
      <c r="EQ535" s="308"/>
      <c r="ER535" s="308"/>
      <c r="ES535" s="308"/>
      <c r="ET535" s="308"/>
      <c r="EU535" s="308"/>
      <c r="EV535" s="308"/>
      <c r="EW535" s="308"/>
      <c r="EX535" s="308"/>
      <c r="EY535" s="308"/>
      <c r="EZ535" s="308"/>
      <c r="FA535" s="308"/>
      <c r="FB535" s="308"/>
      <c r="FC535" s="308"/>
      <c r="FD535" s="308"/>
      <c r="FE535" s="308"/>
      <c r="FF535" s="308"/>
      <c r="FG535" s="308"/>
      <c r="FH535" s="308"/>
      <c r="FI535" s="308"/>
      <c r="FJ535" s="308"/>
      <c r="FK535" s="308"/>
      <c r="FL535" s="308"/>
      <c r="FM535" s="308"/>
      <c r="FN535" s="308"/>
      <c r="FO535" s="308"/>
      <c r="FP535" s="308"/>
      <c r="FQ535" s="308"/>
      <c r="FR535" s="308"/>
      <c r="FS535" s="308"/>
      <c r="FT535" s="308"/>
      <c r="FU535" s="308"/>
      <c r="FV535" s="308"/>
      <c r="FW535" s="308"/>
      <c r="FX535" s="308"/>
      <c r="FY535" s="308"/>
      <c r="FZ535" s="308"/>
      <c r="GA535" s="308"/>
      <c r="GB535" s="308"/>
      <c r="GC535" s="308"/>
      <c r="GD535" s="308"/>
      <c r="GE535" s="308"/>
      <c r="GF535" s="308"/>
      <c r="GG535" s="308"/>
      <c r="GH535" s="308"/>
      <c r="GI535" s="308"/>
      <c r="GJ535" s="308"/>
      <c r="GK535" s="308"/>
      <c r="GL535" s="308"/>
      <c r="GM535" s="308"/>
      <c r="GN535" s="308"/>
      <c r="GO535" s="308"/>
      <c r="GP535" s="308"/>
      <c r="GQ535" s="308"/>
      <c r="GR535" s="308"/>
      <c r="GS535" s="308"/>
      <c r="GT535" s="308"/>
      <c r="GU535" s="308"/>
      <c r="GV535" s="308"/>
      <c r="GW535" s="308"/>
      <c r="GX535" s="308"/>
      <c r="GY535" s="308"/>
      <c r="GZ535" s="308"/>
      <c r="HA535" s="308"/>
      <c r="HB535" s="308"/>
      <c r="HC535" s="308"/>
      <c r="HD535" s="308"/>
      <c r="HE535" s="308"/>
      <c r="HF535" s="308"/>
      <c r="HG535" s="308"/>
      <c r="HH535" s="308"/>
      <c r="HI535" s="308"/>
      <c r="HJ535" s="308"/>
      <c r="HK535" s="308"/>
      <c r="HL535" s="308"/>
      <c r="HM535" s="308"/>
      <c r="HN535" s="308"/>
      <c r="HO535" s="308"/>
      <c r="HP535" s="308"/>
      <c r="HQ535" s="308"/>
      <c r="HR535" s="308"/>
      <c r="HS535" s="308"/>
      <c r="HT535" s="308"/>
      <c r="HU535" s="308"/>
      <c r="HV535" s="308"/>
      <c r="HW535" s="308"/>
      <c r="HX535" s="308"/>
      <c r="HY535" s="308"/>
      <c r="HZ535" s="308"/>
      <c r="IA535" s="308"/>
      <c r="IB535" s="308"/>
      <c r="IC535" s="308"/>
      <c r="ID535" s="308"/>
      <c r="IE535" s="308"/>
      <c r="IF535" s="308"/>
      <c r="IG535" s="308"/>
      <c r="IH535" s="308"/>
    </row>
    <row r="536" spans="1:242" s="249" customFormat="1" ht="17.399999999999999" customHeight="1" x14ac:dyDescent="0.3">
      <c r="A536" s="174">
        <v>3.04</v>
      </c>
      <c r="B536" s="231"/>
      <c r="C536" s="232" t="e">
        <f>VLOOKUP(BD.PD9[[#This Row],[Pos]],[19]!PPto[#Data],3,FALSE)</f>
        <v>#REF!</v>
      </c>
      <c r="D536" s="174" t="s">
        <v>23</v>
      </c>
      <c r="E536" s="305" t="str">
        <f>IF(BD.PD9[[#This Row],[.]]="*",VLOOKUP(BD.PD9[[#This Row],[Pos]],[19]Presupuesto!A:H,7,FALSE),"")</f>
        <v/>
      </c>
      <c r="F536" s="501" t="s">
        <v>303</v>
      </c>
      <c r="G536" s="558"/>
      <c r="H536" s="174"/>
      <c r="I536" s="497" t="s">
        <v>1326</v>
      </c>
      <c r="J536" s="382">
        <v>3</v>
      </c>
      <c r="K536" s="174" t="s">
        <v>260</v>
      </c>
      <c r="L536" s="383">
        <f>IF(BD.PD9[[#This Row],[Mon]]="DOP",1,HLOOKUP(BD.PD9[[#This Row],[Mon]],Data!$K$1:$L$2,2,FALSE))</f>
        <v>1</v>
      </c>
      <c r="M536" s="384">
        <v>106950</v>
      </c>
      <c r="N536" s="243">
        <f>BD.PD9[[#This Row],[Cant.]]*BD.PD9[[#This Row],[ Tasa ]]*BD.PD9[[#This Row],[ Precio Und.]]</f>
        <v>320850</v>
      </c>
      <c r="O536" s="386">
        <v>0.02</v>
      </c>
      <c r="P536" s="243">
        <f>IF(BD.PD9[[#This Row],[Liquid. '[%']]]&lt;&gt;0,(BD.PD9[[#This Row],[Valor Neto '[DOP']]]*BD.PD9[[#This Row],[Liquid. '[%']]])+BD.PD9[[#This Row],[Valor Neto '[DOP']]],BD.PD9[[#This Row],[Valor Neto '[DOP']]])</f>
        <v>327267</v>
      </c>
      <c r="Q536" s="243">
        <f>BD.PD9[[#This Row],[Ppto. Orden Interna '[DOP']]]/HLOOKUP("USD",Data!$K$1:$L$2,2,FALSE)</f>
        <v>5034.876923076923</v>
      </c>
      <c r="R536" s="381" t="s">
        <v>1384</v>
      </c>
      <c r="S536" s="387"/>
      <c r="T536" s="387"/>
      <c r="U536" s="387"/>
      <c r="V536" s="387"/>
      <c r="W536" s="174" t="s">
        <v>302</v>
      </c>
      <c r="X536" s="495">
        <v>10</v>
      </c>
      <c r="Y536" s="388">
        <v>1</v>
      </c>
      <c r="Z536" s="243">
        <f>BD.PD9[[#This Row],[Av.P1 '[%']]]*BD.PD9[[#This Row],[Ppto. Orden Interna '[DOP']]]</f>
        <v>327267</v>
      </c>
      <c r="AB536" s="389"/>
      <c r="AC536" s="243">
        <f>BD.PD9[[#This Row],[Av.P2 '[%']]]*BD.PD9[[#This Row],[Ppto. Orden Interna '[DOP']]]</f>
        <v>0</v>
      </c>
      <c r="AE536" s="389"/>
      <c r="AF536" s="243">
        <f>BD.PD9[[#This Row],[Av.P3 '[%']]]*BD.PD9[[#This Row],[Ppto. Orden Interna '[DOP']]]</f>
        <v>0</v>
      </c>
      <c r="AH536" s="389"/>
      <c r="AI536" s="243">
        <f>BD.PD9[[#This Row],[Av.P4 '[%']]]*BD.PD9[[#This Row],[Ppto. Orden Interna '[DOP']]]</f>
        <v>0</v>
      </c>
      <c r="AK536" s="389"/>
      <c r="AL536" s="243">
        <f>BD.PD9[[#This Row],[Av.P5 '[%']]]*BD.PD9[[#This Row],[Ppto. Orden Interna '[DOP']]]</f>
        <v>0</v>
      </c>
      <c r="AM536" s="496">
        <f>BD.PD9[[#This Row],[Pago 5]]+BD.PD9[[#This Row],[Pago 4]]+BD.PD9[[#This Row],[Pago 3]]+BD.PD9[[#This Row],[Pago 2]]+BD.PD9[[#This Row],[Pago 1]]</f>
        <v>327267</v>
      </c>
      <c r="AN536" s="308" t="s">
        <v>244</v>
      </c>
      <c r="AO536" s="308" t="s">
        <v>245</v>
      </c>
      <c r="AP536" s="308" t="s">
        <v>246</v>
      </c>
      <c r="AQ536" s="308" t="s">
        <v>247</v>
      </c>
      <c r="AR536" s="308">
        <v>594</v>
      </c>
      <c r="AS536" s="308" t="s">
        <v>248</v>
      </c>
      <c r="AT536" s="249" t="s">
        <v>1575</v>
      </c>
      <c r="AU536" s="308"/>
      <c r="AV536" s="308"/>
      <c r="AW536" s="308"/>
      <c r="AX536" s="308"/>
      <c r="AY536" s="308"/>
      <c r="AZ536" s="308"/>
      <c r="BA536" s="308"/>
      <c r="BB536" s="308"/>
      <c r="BC536" s="308"/>
      <c r="BD536" s="308"/>
      <c r="BE536" s="308"/>
      <c r="BF536" s="308"/>
      <c r="BG536" s="308"/>
      <c r="BH536" s="308"/>
      <c r="BI536" s="308"/>
      <c r="BJ536" s="308"/>
      <c r="BK536" s="308"/>
      <c r="BL536" s="308"/>
      <c r="BM536" s="308"/>
      <c r="BN536" s="308"/>
      <c r="BO536" s="308"/>
      <c r="BP536" s="308"/>
      <c r="BQ536" s="308"/>
      <c r="BR536" s="308"/>
      <c r="BS536" s="308"/>
      <c r="BT536" s="308"/>
      <c r="BU536" s="308"/>
      <c r="BV536" s="308"/>
      <c r="BW536" s="308"/>
      <c r="BX536" s="308"/>
      <c r="BY536" s="308"/>
      <c r="BZ536" s="308"/>
      <c r="CA536" s="308"/>
      <c r="CB536" s="308"/>
      <c r="CC536" s="308"/>
      <c r="CD536" s="308"/>
      <c r="CE536" s="308"/>
      <c r="CF536" s="308"/>
      <c r="CG536" s="308"/>
      <c r="CH536" s="308"/>
      <c r="CI536" s="308"/>
      <c r="CJ536" s="308"/>
      <c r="CK536" s="308"/>
      <c r="CL536" s="308"/>
      <c r="CM536" s="308"/>
      <c r="CN536" s="308"/>
      <c r="CO536" s="308"/>
      <c r="CP536" s="308"/>
      <c r="CQ536" s="308"/>
      <c r="CR536" s="308"/>
      <c r="CS536" s="308"/>
      <c r="CT536" s="308"/>
      <c r="CU536" s="308"/>
      <c r="CV536" s="308"/>
      <c r="CW536" s="308"/>
      <c r="CX536" s="308"/>
      <c r="CY536" s="308"/>
      <c r="CZ536" s="308"/>
      <c r="DA536" s="308"/>
      <c r="DB536" s="308"/>
      <c r="DC536" s="308"/>
      <c r="DD536" s="308"/>
      <c r="DE536" s="308"/>
      <c r="DF536" s="308"/>
      <c r="DG536" s="308"/>
      <c r="DH536" s="308"/>
      <c r="DI536" s="308"/>
      <c r="DJ536" s="308"/>
      <c r="DK536" s="308"/>
      <c r="DL536" s="308"/>
      <c r="DM536" s="308"/>
      <c r="DN536" s="308"/>
      <c r="DO536" s="308"/>
      <c r="DP536" s="308"/>
      <c r="DQ536" s="308"/>
      <c r="DR536" s="308"/>
      <c r="DS536" s="308"/>
      <c r="DT536" s="308"/>
      <c r="DU536" s="308"/>
      <c r="DV536" s="308"/>
      <c r="DW536" s="308"/>
      <c r="DX536" s="308"/>
      <c r="DY536" s="308"/>
      <c r="DZ536" s="308"/>
      <c r="EA536" s="308"/>
      <c r="EB536" s="308"/>
      <c r="EC536" s="308"/>
      <c r="ED536" s="308"/>
      <c r="EE536" s="308"/>
      <c r="EF536" s="308"/>
      <c r="EG536" s="308"/>
      <c r="EH536" s="308"/>
      <c r="EI536" s="308"/>
      <c r="EJ536" s="308"/>
      <c r="EK536" s="308"/>
      <c r="EL536" s="308"/>
      <c r="EM536" s="308"/>
      <c r="EN536" s="308"/>
      <c r="EO536" s="308"/>
      <c r="EP536" s="308"/>
      <c r="EQ536" s="308"/>
      <c r="ER536" s="308"/>
      <c r="ES536" s="308"/>
      <c r="ET536" s="308"/>
      <c r="EU536" s="308"/>
      <c r="EV536" s="308"/>
      <c r="EW536" s="308"/>
      <c r="EX536" s="308"/>
      <c r="EY536" s="308"/>
      <c r="EZ536" s="308"/>
      <c r="FA536" s="308"/>
      <c r="FB536" s="308"/>
      <c r="FC536" s="308"/>
      <c r="FD536" s="308"/>
      <c r="FE536" s="308"/>
      <c r="FF536" s="308"/>
      <c r="FG536" s="308"/>
      <c r="FH536" s="308"/>
      <c r="FI536" s="308"/>
      <c r="FJ536" s="308"/>
      <c r="FK536" s="308"/>
      <c r="FL536" s="308"/>
      <c r="FM536" s="308"/>
      <c r="FN536" s="308"/>
      <c r="FO536" s="308"/>
      <c r="FP536" s="308"/>
      <c r="FQ536" s="308"/>
      <c r="FR536" s="308"/>
      <c r="FS536" s="308"/>
      <c r="FT536" s="308"/>
      <c r="FU536" s="308"/>
      <c r="FV536" s="308"/>
      <c r="FW536" s="308"/>
      <c r="FX536" s="308"/>
      <c r="FY536" s="308"/>
      <c r="FZ536" s="308"/>
      <c r="GA536" s="308"/>
      <c r="GB536" s="308"/>
      <c r="GC536" s="308"/>
      <c r="GD536" s="308"/>
      <c r="GE536" s="308"/>
      <c r="GF536" s="308"/>
      <c r="GG536" s="308"/>
      <c r="GH536" s="308"/>
      <c r="GI536" s="308"/>
      <c r="GJ536" s="308"/>
      <c r="GK536" s="308"/>
      <c r="GL536" s="308"/>
      <c r="GM536" s="308"/>
      <c r="GN536" s="308"/>
      <c r="GO536" s="308"/>
      <c r="GP536" s="308"/>
      <c r="GQ536" s="308"/>
      <c r="GR536" s="308"/>
      <c r="GS536" s="308"/>
      <c r="GT536" s="308"/>
      <c r="GU536" s="308"/>
      <c r="GV536" s="308"/>
      <c r="GW536" s="308"/>
      <c r="GX536" s="308"/>
      <c r="GY536" s="308"/>
      <c r="GZ536" s="308"/>
      <c r="HA536" s="308"/>
      <c r="HB536" s="308"/>
      <c r="HC536" s="308"/>
      <c r="HD536" s="308"/>
      <c r="HE536" s="308"/>
      <c r="HF536" s="308"/>
      <c r="HG536" s="308"/>
      <c r="HH536" s="308"/>
      <c r="HI536" s="308"/>
      <c r="HJ536" s="308"/>
      <c r="HK536" s="308"/>
      <c r="HL536" s="308"/>
      <c r="HM536" s="308"/>
      <c r="HN536" s="308"/>
      <c r="HO536" s="308"/>
      <c r="HP536" s="308"/>
      <c r="HQ536" s="308"/>
      <c r="HR536" s="308"/>
      <c r="HS536" s="308"/>
      <c r="HT536" s="308"/>
      <c r="HU536" s="308"/>
      <c r="HV536" s="308"/>
      <c r="HW536" s="308"/>
      <c r="HX536" s="308"/>
      <c r="HY536" s="308"/>
      <c r="HZ536" s="308"/>
      <c r="IA536" s="308"/>
      <c r="IB536" s="308"/>
      <c r="IC536" s="308"/>
      <c r="ID536" s="308"/>
      <c r="IE536" s="308"/>
      <c r="IF536" s="308"/>
      <c r="IG536" s="308"/>
      <c r="IH536" s="308"/>
    </row>
    <row r="537" spans="1:242" s="249" customFormat="1" ht="18.600000000000001" customHeight="1" x14ac:dyDescent="0.3">
      <c r="A537" s="174">
        <v>4.01</v>
      </c>
      <c r="B537" s="231" t="s">
        <v>243</v>
      </c>
      <c r="C537" s="232" t="e">
        <f>VLOOKUP(BD.PD9[[#This Row],[Pos]],[19]!PPto[#Data],3,FALSE)</f>
        <v>#REF!</v>
      </c>
      <c r="D537" s="233" t="s">
        <v>243</v>
      </c>
      <c r="E537" s="305">
        <f>IF(BD.PD9[[#This Row],[.]]="*",VLOOKUP(BD.PD9[[#This Row],[Pos]],[19]Presupuesto!A:H,7,FALSE),"")</f>
        <v>0</v>
      </c>
      <c r="F537" s="234"/>
      <c r="G537" s="174"/>
      <c r="H537" s="174"/>
      <c r="I537" s="174"/>
      <c r="J537" s="392">
        <v>1</v>
      </c>
      <c r="K537" s="233" t="s">
        <v>117</v>
      </c>
      <c r="L537" s="383">
        <f>IF(BD.PD9[[#This Row],[Mon]]="DOP",1,HLOOKUP(BD.PD9[[#This Row],[Mon]],Data!$K$1:$L$2,2,FALSE))</f>
        <v>65</v>
      </c>
      <c r="M537" s="490">
        <v>0</v>
      </c>
      <c r="N537" s="243">
        <f>BD.PD9[[#This Row],[Cant.]]*BD.PD9[[#This Row],[ Tasa ]]*BD.PD9[[#This Row],[ Precio Und.]]</f>
        <v>0</v>
      </c>
      <c r="O537" s="491">
        <v>0</v>
      </c>
      <c r="P537" s="243">
        <f>IF(BD.PD9[[#This Row],[Liquid. '[%']]]&lt;&gt;0,(BD.PD9[[#This Row],[Valor Neto '[DOP']]]*BD.PD9[[#This Row],[Liquid. '[%']]])+BD.PD9[[#This Row],[Valor Neto '[DOP']]],BD.PD9[[#This Row],[Valor Neto '[DOP']]])</f>
        <v>0</v>
      </c>
      <c r="Q537" s="243">
        <f>BD.PD9[[#This Row],[Ppto. Orden Interna '[DOP']]]/HLOOKUP("USD",Data!$K$1:$L$2,2,FALSE)</f>
        <v>0</v>
      </c>
      <c r="R537" s="381"/>
      <c r="S537" s="387"/>
      <c r="T537" s="387"/>
      <c r="U537" s="387"/>
      <c r="V537" s="387"/>
      <c r="W537" s="174"/>
      <c r="X537" s="495"/>
      <c r="Y537" s="388"/>
      <c r="Z537" s="243">
        <f>BD.PD9[[#This Row],[Av.P1 '[%']]]*BD.PD9[[#This Row],[Ppto. Orden Interna '[DOP']]]</f>
        <v>0</v>
      </c>
      <c r="AB537" s="389"/>
      <c r="AC537" s="243">
        <f>BD.PD9[[#This Row],[Av.P2 '[%']]]*BD.PD9[[#This Row],[Ppto. Orden Interna '[DOP']]]</f>
        <v>0</v>
      </c>
      <c r="AE537" s="389"/>
      <c r="AF537" s="243">
        <f>BD.PD9[[#This Row],[Av.P3 '[%']]]*BD.PD9[[#This Row],[Ppto. Orden Interna '[DOP']]]</f>
        <v>0</v>
      </c>
      <c r="AH537" s="389"/>
      <c r="AI537" s="243">
        <f>BD.PD9[[#This Row],[Av.P4 '[%']]]*BD.PD9[[#This Row],[Ppto. Orden Interna '[DOP']]]</f>
        <v>0</v>
      </c>
      <c r="AK537" s="389"/>
      <c r="AL537" s="243">
        <f>BD.PD9[[#This Row],[Av.P5 '[%']]]*BD.PD9[[#This Row],[Ppto. Orden Interna '[DOP']]]</f>
        <v>0</v>
      </c>
      <c r="AM537" s="496">
        <f>BD.PD9[[#This Row],[Pago 5]]+BD.PD9[[#This Row],[Pago 4]]+BD.PD9[[#This Row],[Pago 3]]+BD.PD9[[#This Row],[Pago 2]]+BD.PD9[[#This Row],[Pago 1]]</f>
        <v>0</v>
      </c>
      <c r="AN537" s="308" t="s">
        <v>244</v>
      </c>
      <c r="AO537" s="308" t="s">
        <v>245</v>
      </c>
      <c r="AP537" s="308" t="s">
        <v>246</v>
      </c>
      <c r="AQ537" s="308" t="s">
        <v>247</v>
      </c>
      <c r="AR537" s="308">
        <v>594</v>
      </c>
      <c r="AS537" s="308" t="s">
        <v>248</v>
      </c>
      <c r="AT537" s="249" t="s">
        <v>1575</v>
      </c>
      <c r="AU537" s="308"/>
      <c r="AV537" s="308"/>
      <c r="AW537" s="308"/>
      <c r="AX537" s="308"/>
      <c r="AY537" s="308"/>
      <c r="AZ537" s="308"/>
      <c r="BA537" s="308"/>
      <c r="BB537" s="308"/>
      <c r="BC537" s="308"/>
      <c r="BD537" s="308"/>
      <c r="BE537" s="308"/>
      <c r="BF537" s="308"/>
      <c r="BG537" s="308"/>
      <c r="BH537" s="308"/>
      <c r="BI537" s="308"/>
      <c r="BJ537" s="308"/>
      <c r="BK537" s="308"/>
      <c r="BL537" s="308"/>
      <c r="BM537" s="308"/>
      <c r="BN537" s="308"/>
      <c r="BO537" s="308"/>
      <c r="BP537" s="308"/>
      <c r="BQ537" s="308"/>
      <c r="BR537" s="308"/>
      <c r="BS537" s="308"/>
      <c r="BT537" s="308"/>
      <c r="BU537" s="308"/>
      <c r="BV537" s="308"/>
      <c r="BW537" s="308"/>
      <c r="BX537" s="308"/>
      <c r="BY537" s="308"/>
      <c r="BZ537" s="308"/>
      <c r="CA537" s="308"/>
      <c r="CB537" s="308"/>
      <c r="CC537" s="308"/>
      <c r="CD537" s="308"/>
      <c r="CE537" s="308"/>
      <c r="CF537" s="308"/>
      <c r="CG537" s="308"/>
      <c r="CH537" s="308"/>
      <c r="CI537" s="308"/>
      <c r="CJ537" s="308"/>
      <c r="CK537" s="308"/>
      <c r="CL537" s="308"/>
      <c r="CM537" s="308"/>
      <c r="CN537" s="308"/>
      <c r="CO537" s="308"/>
      <c r="CP537" s="308"/>
      <c r="CQ537" s="308"/>
      <c r="CR537" s="308"/>
      <c r="CS537" s="308"/>
      <c r="CT537" s="308"/>
      <c r="CU537" s="308"/>
      <c r="CV537" s="308"/>
      <c r="CW537" s="308"/>
      <c r="CX537" s="308"/>
      <c r="CY537" s="308"/>
      <c r="CZ537" s="308"/>
      <c r="DA537" s="308"/>
      <c r="DB537" s="308"/>
      <c r="DC537" s="308"/>
      <c r="DD537" s="308"/>
      <c r="DE537" s="308"/>
      <c r="DF537" s="308"/>
      <c r="DG537" s="308"/>
      <c r="DH537" s="308"/>
      <c r="DI537" s="308"/>
      <c r="DJ537" s="308"/>
      <c r="DK537" s="308"/>
      <c r="DL537" s="308"/>
      <c r="DM537" s="308"/>
      <c r="DN537" s="308"/>
      <c r="DO537" s="308"/>
      <c r="DP537" s="308"/>
      <c r="DQ537" s="308"/>
      <c r="DR537" s="308"/>
      <c r="DS537" s="308"/>
      <c r="DT537" s="308"/>
      <c r="DU537" s="308"/>
      <c r="DV537" s="308"/>
      <c r="DW537" s="308"/>
      <c r="DX537" s="308"/>
      <c r="DY537" s="308"/>
      <c r="DZ537" s="308"/>
      <c r="EA537" s="308"/>
      <c r="EB537" s="308"/>
      <c r="EC537" s="308"/>
      <c r="ED537" s="308"/>
      <c r="EE537" s="308"/>
      <c r="EF537" s="308"/>
      <c r="EG537" s="308"/>
      <c r="EH537" s="308"/>
      <c r="EI537" s="308"/>
      <c r="EJ537" s="308"/>
      <c r="EK537" s="308"/>
      <c r="EL537" s="308"/>
      <c r="EM537" s="308"/>
      <c r="EN537" s="308"/>
      <c r="EO537" s="308"/>
      <c r="EP537" s="308"/>
      <c r="EQ537" s="308"/>
      <c r="ER537" s="308"/>
      <c r="ES537" s="308"/>
      <c r="ET537" s="308"/>
      <c r="EU537" s="308"/>
      <c r="EV537" s="308"/>
      <c r="EW537" s="308"/>
      <c r="EX537" s="308"/>
      <c r="EY537" s="308"/>
      <c r="EZ537" s="308"/>
      <c r="FA537" s="308"/>
      <c r="FB537" s="308"/>
      <c r="FC537" s="308"/>
      <c r="FD537" s="308"/>
      <c r="FE537" s="308"/>
      <c r="FF537" s="308"/>
      <c r="FG537" s="308"/>
      <c r="FH537" s="308"/>
      <c r="FI537" s="308"/>
      <c r="FJ537" s="308"/>
      <c r="FK537" s="308"/>
      <c r="FL537" s="308"/>
      <c r="FM537" s="308"/>
      <c r="FN537" s="308"/>
      <c r="FO537" s="308"/>
      <c r="FP537" s="308"/>
      <c r="FQ537" s="308"/>
      <c r="FR537" s="308"/>
      <c r="FS537" s="308"/>
      <c r="FT537" s="308"/>
      <c r="FU537" s="308"/>
      <c r="FV537" s="308"/>
      <c r="FW537" s="308"/>
      <c r="FX537" s="308"/>
      <c r="FY537" s="308"/>
      <c r="FZ537" s="308"/>
      <c r="GA537" s="308"/>
      <c r="GB537" s="308"/>
      <c r="GC537" s="308"/>
      <c r="GD537" s="308"/>
      <c r="GE537" s="308"/>
      <c r="GF537" s="308"/>
      <c r="GG537" s="308"/>
      <c r="GH537" s="308"/>
      <c r="GI537" s="308"/>
      <c r="GJ537" s="308"/>
      <c r="GK537" s="308"/>
      <c r="GL537" s="308"/>
      <c r="GM537" s="308"/>
      <c r="GN537" s="308"/>
      <c r="GO537" s="308"/>
      <c r="GP537" s="308"/>
      <c r="GQ537" s="308"/>
      <c r="GR537" s="308"/>
      <c r="GS537" s="308"/>
      <c r="GT537" s="308"/>
      <c r="GU537" s="308"/>
      <c r="GV537" s="308"/>
      <c r="GW537" s="308"/>
      <c r="GX537" s="308"/>
      <c r="GY537" s="308"/>
      <c r="GZ537" s="308"/>
      <c r="HA537" s="308"/>
      <c r="HB537" s="308"/>
      <c r="HC537" s="308"/>
      <c r="HD537" s="308"/>
      <c r="HE537" s="308"/>
      <c r="HF537" s="308"/>
      <c r="HG537" s="308"/>
      <c r="HH537" s="308"/>
      <c r="HI537" s="308"/>
      <c r="HJ537" s="308"/>
      <c r="HK537" s="308"/>
      <c r="HL537" s="308"/>
      <c r="HM537" s="308"/>
      <c r="HN537" s="308"/>
      <c r="HO537" s="308"/>
      <c r="HP537" s="308"/>
      <c r="HQ537" s="308"/>
      <c r="HR537" s="308"/>
      <c r="HS537" s="308"/>
      <c r="HT537" s="308"/>
      <c r="HU537" s="308"/>
      <c r="HV537" s="308"/>
      <c r="HW537" s="308"/>
      <c r="HX537" s="308"/>
      <c r="HY537" s="308"/>
      <c r="HZ537" s="308"/>
      <c r="IA537" s="308"/>
      <c r="IB537" s="308"/>
      <c r="IC537" s="308"/>
      <c r="ID537" s="308"/>
      <c r="IE537" s="308"/>
      <c r="IF537" s="308"/>
      <c r="IG537" s="308"/>
      <c r="IH537" s="308"/>
    </row>
    <row r="538" spans="1:242" s="249" customFormat="1" ht="16.8" customHeight="1" x14ac:dyDescent="0.3">
      <c r="A538" s="174">
        <v>4.01</v>
      </c>
      <c r="B538" s="231"/>
      <c r="C538" s="232" t="e">
        <f>VLOOKUP(BD.PD9[[#This Row],[Pos]],[19]!PPto[#Data],3,FALSE)</f>
        <v>#REF!</v>
      </c>
      <c r="D538" s="233" t="s">
        <v>23</v>
      </c>
      <c r="E538" s="305" t="str">
        <f>IF(BD.PD9[[#This Row],[.]]="*",VLOOKUP(BD.PD9[[#This Row],[Pos]],[19]Presupuesto!A:H,7,FALSE),"")</f>
        <v/>
      </c>
      <c r="F538" s="378" t="s">
        <v>1389</v>
      </c>
      <c r="G538" s="174"/>
      <c r="H538" s="174"/>
      <c r="I538" s="174" t="s">
        <v>1085</v>
      </c>
      <c r="J538" s="382">
        <v>5</v>
      </c>
      <c r="K538" s="174" t="s">
        <v>189</v>
      </c>
      <c r="L538" s="383">
        <f>IF(BD.PD9[[#This Row],[Mon]]="DOP",1,HLOOKUP(BD.PD9[[#This Row],[Mon]],Data!$K$1:$L$2,2,FALSE))</f>
        <v>77</v>
      </c>
      <c r="M538" s="400">
        <v>33327</v>
      </c>
      <c r="N538" s="395">
        <f>BD.PD9[[#This Row],[Cant.]]*BD.PD9[[#This Row],[ Tasa ]]*BD.PD9[[#This Row],[ Precio Und.]]</f>
        <v>12830895</v>
      </c>
      <c r="O538" s="386">
        <v>0.25</v>
      </c>
      <c r="P538" s="395">
        <f>IF(BD.PD9[[#This Row],[Liquid. '[%']]]&lt;&gt;0,(BD.PD9[[#This Row],[Valor Neto '[DOP']]]*BD.PD9[[#This Row],[Liquid. '[%']]])+BD.PD9[[#This Row],[Valor Neto '[DOP']]],BD.PD9[[#This Row],[Valor Neto '[DOP']]])</f>
        <v>16038618.75</v>
      </c>
      <c r="Q538" s="395">
        <f>BD.PD9[[#This Row],[Ppto. Orden Interna '[DOP']]]/HLOOKUP("USD",Data!$K$1:$L$2,2,FALSE)</f>
        <v>246747.98076923078</v>
      </c>
      <c r="R538" s="381" t="s">
        <v>1390</v>
      </c>
      <c r="S538" s="381" t="s">
        <v>1391</v>
      </c>
      <c r="T538" s="387"/>
      <c r="U538" s="387"/>
      <c r="V538" s="387"/>
      <c r="W538" s="174" t="s">
        <v>307</v>
      </c>
      <c r="X538" s="495">
        <v>7</v>
      </c>
      <c r="Y538" s="388">
        <v>0.4</v>
      </c>
      <c r="Z538" s="243">
        <f>BD.PD9[[#This Row],[Av.P1 '[%']]]*BD.PD9[[#This Row],[Ppto. Orden Interna '[DOP']]]</f>
        <v>6415447.5</v>
      </c>
      <c r="AA538" s="495">
        <v>9</v>
      </c>
      <c r="AB538" s="388">
        <v>0.6</v>
      </c>
      <c r="AC538" s="243">
        <f>BD.PD9[[#This Row],[Av.P2 '[%']]]*BD.PD9[[#This Row],[Ppto. Orden Interna '[DOP']]]</f>
        <v>9623171.25</v>
      </c>
      <c r="AE538" s="389"/>
      <c r="AF538" s="243">
        <f>BD.PD9[[#This Row],[Av.P3 '[%']]]*BD.PD9[[#This Row],[Ppto. Orden Interna '[DOP']]]</f>
        <v>0</v>
      </c>
      <c r="AH538" s="389"/>
      <c r="AI538" s="243">
        <f>BD.PD9[[#This Row],[Av.P4 '[%']]]*BD.PD9[[#This Row],[Ppto. Orden Interna '[DOP']]]</f>
        <v>0</v>
      </c>
      <c r="AK538" s="389"/>
      <c r="AL538" s="243">
        <f>BD.PD9[[#This Row],[Av.P5 '[%']]]*BD.PD9[[#This Row],[Ppto. Orden Interna '[DOP']]]</f>
        <v>0</v>
      </c>
      <c r="AM538" s="496">
        <f>BD.PD9[[#This Row],[Pago 5]]+BD.PD9[[#This Row],[Pago 4]]+BD.PD9[[#This Row],[Pago 3]]+BD.PD9[[#This Row],[Pago 2]]+BD.PD9[[#This Row],[Pago 1]]</f>
        <v>16038618.75</v>
      </c>
      <c r="AN538" s="308" t="s">
        <v>244</v>
      </c>
      <c r="AO538" s="308" t="s">
        <v>245</v>
      </c>
      <c r="AP538" s="308" t="s">
        <v>246</v>
      </c>
      <c r="AQ538" s="308" t="s">
        <v>247</v>
      </c>
      <c r="AR538" s="308">
        <v>594</v>
      </c>
      <c r="AS538" s="308" t="s">
        <v>248</v>
      </c>
      <c r="AT538" s="249" t="s">
        <v>1575</v>
      </c>
      <c r="AU538" s="308"/>
      <c r="AV538" s="308"/>
      <c r="AW538" s="308"/>
      <c r="AX538" s="308"/>
      <c r="AY538" s="308"/>
      <c r="AZ538" s="308"/>
      <c r="BA538" s="308"/>
      <c r="BB538" s="308"/>
      <c r="BC538" s="308"/>
      <c r="BD538" s="308"/>
      <c r="BE538" s="308"/>
      <c r="BF538" s="308"/>
      <c r="BG538" s="308"/>
      <c r="BH538" s="308"/>
      <c r="BI538" s="308"/>
      <c r="BJ538" s="308"/>
      <c r="BK538" s="308"/>
      <c r="BL538" s="308"/>
      <c r="BM538" s="308"/>
      <c r="BN538" s="308"/>
      <c r="BO538" s="308"/>
      <c r="BP538" s="308"/>
      <c r="BQ538" s="308"/>
      <c r="BR538" s="308"/>
      <c r="BS538" s="308"/>
      <c r="BT538" s="308"/>
      <c r="BU538" s="308"/>
      <c r="BV538" s="308"/>
      <c r="BW538" s="308"/>
      <c r="BX538" s="308"/>
      <c r="BY538" s="308"/>
      <c r="BZ538" s="308"/>
      <c r="CA538" s="308"/>
      <c r="CB538" s="308"/>
      <c r="CC538" s="308"/>
      <c r="CD538" s="308"/>
      <c r="CE538" s="308"/>
      <c r="CF538" s="308"/>
      <c r="CG538" s="308"/>
      <c r="CH538" s="308"/>
      <c r="CI538" s="308"/>
      <c r="CJ538" s="308"/>
      <c r="CK538" s="308"/>
      <c r="CL538" s="308"/>
      <c r="CM538" s="308"/>
      <c r="CN538" s="308"/>
      <c r="CO538" s="308"/>
      <c r="CP538" s="308"/>
      <c r="CQ538" s="308"/>
      <c r="CR538" s="308"/>
      <c r="CS538" s="308"/>
      <c r="CT538" s="308"/>
      <c r="CU538" s="308"/>
      <c r="CV538" s="308"/>
      <c r="CW538" s="308"/>
      <c r="CX538" s="308"/>
      <c r="CY538" s="308"/>
      <c r="CZ538" s="308"/>
      <c r="DA538" s="308"/>
      <c r="DB538" s="308"/>
      <c r="DC538" s="308"/>
      <c r="DD538" s="308"/>
      <c r="DE538" s="308"/>
      <c r="DF538" s="308"/>
      <c r="DG538" s="308"/>
      <c r="DH538" s="308"/>
      <c r="DI538" s="308"/>
      <c r="DJ538" s="308"/>
      <c r="DK538" s="308"/>
      <c r="DL538" s="308"/>
      <c r="DM538" s="308"/>
      <c r="DN538" s="308"/>
      <c r="DO538" s="308"/>
      <c r="DP538" s="308"/>
      <c r="DQ538" s="308"/>
      <c r="DR538" s="308"/>
      <c r="DS538" s="308"/>
      <c r="DT538" s="308"/>
      <c r="DU538" s="308"/>
      <c r="DV538" s="308"/>
      <c r="DW538" s="308"/>
      <c r="DX538" s="308"/>
      <c r="DY538" s="308"/>
      <c r="DZ538" s="308"/>
      <c r="EA538" s="308"/>
      <c r="EB538" s="308"/>
      <c r="EC538" s="308"/>
      <c r="ED538" s="308"/>
      <c r="EE538" s="308"/>
      <c r="EF538" s="308"/>
      <c r="EG538" s="308"/>
      <c r="EH538" s="308"/>
      <c r="EI538" s="308"/>
      <c r="EJ538" s="308"/>
      <c r="EK538" s="308"/>
      <c r="EL538" s="308"/>
      <c r="EM538" s="308"/>
      <c r="EN538" s="308"/>
      <c r="EO538" s="308"/>
      <c r="EP538" s="308"/>
      <c r="EQ538" s="308"/>
      <c r="ER538" s="308"/>
      <c r="ES538" s="308"/>
      <c r="ET538" s="308"/>
      <c r="EU538" s="308"/>
      <c r="EV538" s="308"/>
      <c r="EW538" s="308"/>
      <c r="EX538" s="308"/>
      <c r="EY538" s="308"/>
      <c r="EZ538" s="308"/>
      <c r="FA538" s="308"/>
      <c r="FB538" s="308"/>
      <c r="FC538" s="308"/>
      <c r="FD538" s="308"/>
      <c r="FE538" s="308"/>
      <c r="FF538" s="308"/>
      <c r="FG538" s="308"/>
      <c r="FH538" s="308"/>
      <c r="FI538" s="308"/>
      <c r="FJ538" s="308"/>
      <c r="FK538" s="308"/>
      <c r="FL538" s="308"/>
      <c r="FM538" s="308"/>
      <c r="FN538" s="308"/>
      <c r="FO538" s="308"/>
      <c r="FP538" s="308"/>
      <c r="FQ538" s="308"/>
      <c r="FR538" s="308"/>
      <c r="FS538" s="308"/>
      <c r="FT538" s="308"/>
      <c r="FU538" s="308"/>
      <c r="FV538" s="308"/>
      <c r="FW538" s="308"/>
      <c r="FX538" s="308"/>
      <c r="FY538" s="308"/>
      <c r="FZ538" s="308"/>
      <c r="GA538" s="308"/>
      <c r="GB538" s="308"/>
      <c r="GC538" s="308"/>
      <c r="GD538" s="308"/>
      <c r="GE538" s="308"/>
      <c r="GF538" s="308"/>
      <c r="GG538" s="308"/>
      <c r="GH538" s="308"/>
      <c r="GI538" s="308"/>
      <c r="GJ538" s="308"/>
      <c r="GK538" s="308"/>
      <c r="GL538" s="308"/>
      <c r="GM538" s="308"/>
      <c r="GN538" s="308"/>
      <c r="GO538" s="308"/>
      <c r="GP538" s="308"/>
      <c r="GQ538" s="308"/>
      <c r="GR538" s="308"/>
      <c r="GS538" s="308"/>
      <c r="GT538" s="308"/>
      <c r="GU538" s="308"/>
      <c r="GV538" s="308"/>
      <c r="GW538" s="308"/>
      <c r="GX538" s="308"/>
      <c r="GY538" s="308"/>
      <c r="GZ538" s="308"/>
      <c r="HA538" s="308"/>
      <c r="HB538" s="308"/>
      <c r="HC538" s="308"/>
      <c r="HD538" s="308"/>
      <c r="HE538" s="308"/>
      <c r="HF538" s="308"/>
      <c r="HG538" s="308"/>
      <c r="HH538" s="308"/>
      <c r="HI538" s="308"/>
      <c r="HJ538" s="308"/>
      <c r="HK538" s="308"/>
      <c r="HL538" s="308"/>
      <c r="HM538" s="308"/>
      <c r="HN538" s="308"/>
      <c r="HO538" s="308"/>
      <c r="HP538" s="308"/>
      <c r="HQ538" s="308"/>
      <c r="HR538" s="308"/>
      <c r="HS538" s="308"/>
      <c r="HT538" s="308"/>
      <c r="HU538" s="308"/>
      <c r="HV538" s="308"/>
      <c r="HW538" s="308"/>
      <c r="HX538" s="308"/>
      <c r="HY538" s="308"/>
      <c r="HZ538" s="308"/>
      <c r="IA538" s="308"/>
      <c r="IB538" s="308"/>
      <c r="IC538" s="308"/>
      <c r="ID538" s="308"/>
      <c r="IE538" s="308"/>
      <c r="IF538" s="308"/>
      <c r="IG538" s="308"/>
      <c r="IH538" s="308"/>
    </row>
    <row r="539" spans="1:242" s="249" customFormat="1" ht="15" customHeight="1" x14ac:dyDescent="0.3">
      <c r="A539" s="174">
        <v>4.0199999999999996</v>
      </c>
      <c r="B539" s="231" t="s">
        <v>243</v>
      </c>
      <c r="C539" s="232" t="e">
        <f>VLOOKUP(BD.PD9[[#This Row],[Pos]],[19]!PPto[#Data],3,FALSE)</f>
        <v>#REF!</v>
      </c>
      <c r="D539" s="233" t="s">
        <v>23</v>
      </c>
      <c r="E539" s="305">
        <f>IF(BD.PD9[[#This Row],[.]]="*",VLOOKUP(BD.PD9[[#This Row],[Pos]],[19]Presupuesto!A:H,7,FALSE),"")</f>
        <v>0</v>
      </c>
      <c r="F539" s="234"/>
      <c r="G539" s="174"/>
      <c r="H539" s="174"/>
      <c r="I539" s="174"/>
      <c r="J539" s="392">
        <v>1</v>
      </c>
      <c r="K539" s="233" t="s">
        <v>117</v>
      </c>
      <c r="L539" s="383">
        <f>IF(BD.PD9[[#This Row],[Mon]]="DOP",1,HLOOKUP(BD.PD9[[#This Row],[Mon]],Data!$K$1:$L$2,2,FALSE))</f>
        <v>65</v>
      </c>
      <c r="M539" s="490">
        <v>0</v>
      </c>
      <c r="N539" s="243">
        <f>BD.PD9[[#This Row],[Cant.]]*BD.PD9[[#This Row],[ Tasa ]]*BD.PD9[[#This Row],[ Precio Und.]]</f>
        <v>0</v>
      </c>
      <c r="O539" s="491">
        <v>0</v>
      </c>
      <c r="P539" s="243">
        <f>IF(BD.PD9[[#This Row],[Liquid. '[%']]]&lt;&gt;0,(BD.PD9[[#This Row],[Valor Neto '[DOP']]]*BD.PD9[[#This Row],[Liquid. '[%']]])+BD.PD9[[#This Row],[Valor Neto '[DOP']]],BD.PD9[[#This Row],[Valor Neto '[DOP']]])</f>
        <v>0</v>
      </c>
      <c r="Q539" s="243">
        <f>BD.PD9[[#This Row],[Ppto. Orden Interna '[DOP']]]/HLOOKUP("USD",Data!$K$1:$L$2,2,FALSE)</f>
        <v>0</v>
      </c>
      <c r="R539" s="381"/>
      <c r="S539" s="387"/>
      <c r="T539" s="387"/>
      <c r="U539" s="387"/>
      <c r="V539" s="387"/>
      <c r="W539" s="174"/>
      <c r="X539" s="495"/>
      <c r="Y539" s="388"/>
      <c r="Z539" s="243">
        <f>BD.PD9[[#This Row],[Av.P1 '[%']]]*BD.PD9[[#This Row],[Ppto. Orden Interna '[DOP']]]</f>
        <v>0</v>
      </c>
      <c r="AB539" s="389"/>
      <c r="AC539" s="243">
        <f>BD.PD9[[#This Row],[Av.P2 '[%']]]*BD.PD9[[#This Row],[Ppto. Orden Interna '[DOP']]]</f>
        <v>0</v>
      </c>
      <c r="AE539" s="389"/>
      <c r="AF539" s="243">
        <f>BD.PD9[[#This Row],[Av.P3 '[%']]]*BD.PD9[[#This Row],[Ppto. Orden Interna '[DOP']]]</f>
        <v>0</v>
      </c>
      <c r="AH539" s="389"/>
      <c r="AI539" s="243">
        <f>BD.PD9[[#This Row],[Av.P4 '[%']]]*BD.PD9[[#This Row],[Ppto. Orden Interna '[DOP']]]</f>
        <v>0</v>
      </c>
      <c r="AK539" s="389"/>
      <c r="AL539" s="243">
        <f>BD.PD9[[#This Row],[Av.P5 '[%']]]*BD.PD9[[#This Row],[Ppto. Orden Interna '[DOP']]]</f>
        <v>0</v>
      </c>
      <c r="AM539" s="496">
        <f>BD.PD9[[#This Row],[Pago 5]]+BD.PD9[[#This Row],[Pago 4]]+BD.PD9[[#This Row],[Pago 3]]+BD.PD9[[#This Row],[Pago 2]]+BD.PD9[[#This Row],[Pago 1]]</f>
        <v>0</v>
      </c>
      <c r="AN539" s="308" t="s">
        <v>244</v>
      </c>
      <c r="AO539" s="308" t="s">
        <v>245</v>
      </c>
      <c r="AP539" s="308" t="s">
        <v>246</v>
      </c>
      <c r="AQ539" s="308" t="s">
        <v>247</v>
      </c>
      <c r="AR539" s="308">
        <v>594</v>
      </c>
      <c r="AS539" s="308" t="s">
        <v>248</v>
      </c>
      <c r="AT539" s="249" t="s">
        <v>1575</v>
      </c>
      <c r="AU539" s="308"/>
      <c r="AV539" s="308"/>
      <c r="AW539" s="308"/>
      <c r="AX539" s="308"/>
      <c r="AY539" s="308"/>
      <c r="AZ539" s="308"/>
      <c r="BA539" s="308"/>
      <c r="BB539" s="308"/>
      <c r="BC539" s="308"/>
      <c r="BD539" s="308"/>
      <c r="BE539" s="308"/>
      <c r="BF539" s="308"/>
      <c r="BG539" s="308"/>
      <c r="BH539" s="308"/>
      <c r="BI539" s="308"/>
      <c r="BJ539" s="308"/>
      <c r="BK539" s="308"/>
      <c r="BL539" s="308"/>
      <c r="BM539" s="308"/>
      <c r="BN539" s="308"/>
      <c r="BO539" s="308"/>
      <c r="BP539" s="308"/>
      <c r="BQ539" s="308"/>
      <c r="BR539" s="308"/>
      <c r="BS539" s="308"/>
      <c r="BT539" s="308"/>
      <c r="BU539" s="308"/>
      <c r="BV539" s="308"/>
      <c r="BW539" s="308"/>
      <c r="BX539" s="308"/>
      <c r="BY539" s="308"/>
      <c r="BZ539" s="308"/>
      <c r="CA539" s="308"/>
      <c r="CB539" s="308"/>
      <c r="CC539" s="308"/>
      <c r="CD539" s="308"/>
      <c r="CE539" s="308"/>
      <c r="CF539" s="308"/>
      <c r="CG539" s="308"/>
      <c r="CH539" s="308"/>
      <c r="CI539" s="308"/>
      <c r="CJ539" s="308"/>
      <c r="CK539" s="308"/>
      <c r="CL539" s="308"/>
      <c r="CM539" s="308"/>
      <c r="CN539" s="308"/>
      <c r="CO539" s="308"/>
      <c r="CP539" s="308"/>
      <c r="CQ539" s="308"/>
      <c r="CR539" s="308"/>
      <c r="CS539" s="308"/>
      <c r="CT539" s="308"/>
      <c r="CU539" s="308"/>
      <c r="CV539" s="308"/>
      <c r="CW539" s="308"/>
      <c r="CX539" s="308"/>
      <c r="CY539" s="308"/>
      <c r="CZ539" s="308"/>
      <c r="DA539" s="308"/>
      <c r="DB539" s="308"/>
      <c r="DC539" s="308"/>
      <c r="DD539" s="308"/>
      <c r="DE539" s="308"/>
      <c r="DF539" s="308"/>
      <c r="DG539" s="308"/>
      <c r="DH539" s="308"/>
      <c r="DI539" s="308"/>
      <c r="DJ539" s="308"/>
      <c r="DK539" s="308"/>
      <c r="DL539" s="308"/>
      <c r="DM539" s="308"/>
      <c r="DN539" s="308"/>
      <c r="DO539" s="308"/>
      <c r="DP539" s="308"/>
      <c r="DQ539" s="308"/>
      <c r="DR539" s="308"/>
      <c r="DS539" s="308"/>
      <c r="DT539" s="308"/>
      <c r="DU539" s="308"/>
      <c r="DV539" s="308"/>
      <c r="DW539" s="308"/>
      <c r="DX539" s="308"/>
      <c r="DY539" s="308"/>
      <c r="DZ539" s="308"/>
      <c r="EA539" s="308"/>
      <c r="EB539" s="308"/>
      <c r="EC539" s="308"/>
      <c r="ED539" s="308"/>
      <c r="EE539" s="308"/>
      <c r="EF539" s="308"/>
      <c r="EG539" s="308"/>
      <c r="EH539" s="308"/>
      <c r="EI539" s="308"/>
      <c r="EJ539" s="308"/>
      <c r="EK539" s="308"/>
      <c r="EL539" s="308"/>
      <c r="EM539" s="308"/>
      <c r="EN539" s="308"/>
      <c r="EO539" s="308"/>
      <c r="EP539" s="308"/>
      <c r="EQ539" s="308"/>
      <c r="ER539" s="308"/>
      <c r="ES539" s="308"/>
      <c r="ET539" s="308"/>
      <c r="EU539" s="308"/>
      <c r="EV539" s="308"/>
      <c r="EW539" s="308"/>
      <c r="EX539" s="308"/>
      <c r="EY539" s="308"/>
      <c r="EZ539" s="308"/>
      <c r="FA539" s="308"/>
      <c r="FB539" s="308"/>
      <c r="FC539" s="308"/>
      <c r="FD539" s="308"/>
      <c r="FE539" s="308"/>
      <c r="FF539" s="308"/>
      <c r="FG539" s="308"/>
      <c r="FH539" s="308"/>
      <c r="FI539" s="308"/>
      <c r="FJ539" s="308"/>
      <c r="FK539" s="308"/>
      <c r="FL539" s="308"/>
      <c r="FM539" s="308"/>
      <c r="FN539" s="308"/>
      <c r="FO539" s="308"/>
      <c r="FP539" s="308"/>
      <c r="FQ539" s="308"/>
      <c r="FR539" s="308"/>
      <c r="FS539" s="308"/>
      <c r="FT539" s="308"/>
      <c r="FU539" s="308"/>
      <c r="FV539" s="308"/>
      <c r="FW539" s="308"/>
      <c r="FX539" s="308"/>
      <c r="FY539" s="308"/>
      <c r="FZ539" s="308"/>
      <c r="GA539" s="308"/>
      <c r="GB539" s="308"/>
      <c r="GC539" s="308"/>
      <c r="GD539" s="308"/>
      <c r="GE539" s="308"/>
      <c r="GF539" s="308"/>
      <c r="GG539" s="308"/>
      <c r="GH539" s="308"/>
      <c r="GI539" s="308"/>
      <c r="GJ539" s="308"/>
      <c r="GK539" s="308"/>
      <c r="GL539" s="308"/>
      <c r="GM539" s="308"/>
      <c r="GN539" s="308"/>
      <c r="GO539" s="308"/>
      <c r="GP539" s="308"/>
      <c r="GQ539" s="308"/>
      <c r="GR539" s="308"/>
      <c r="GS539" s="308"/>
      <c r="GT539" s="308"/>
      <c r="GU539" s="308"/>
      <c r="GV539" s="308"/>
      <c r="GW539" s="308"/>
      <c r="GX539" s="308"/>
      <c r="GY539" s="308"/>
      <c r="GZ539" s="308"/>
      <c r="HA539" s="308"/>
      <c r="HB539" s="308"/>
      <c r="HC539" s="308"/>
      <c r="HD539" s="308"/>
      <c r="HE539" s="308"/>
      <c r="HF539" s="308"/>
      <c r="HG539" s="308"/>
      <c r="HH539" s="308"/>
      <c r="HI539" s="308"/>
      <c r="HJ539" s="308"/>
      <c r="HK539" s="308"/>
      <c r="HL539" s="308"/>
      <c r="HM539" s="308"/>
      <c r="HN539" s="308"/>
      <c r="HO539" s="308"/>
      <c r="HP539" s="308"/>
      <c r="HQ539" s="308"/>
      <c r="HR539" s="308"/>
      <c r="HS539" s="308"/>
      <c r="HT539" s="308"/>
      <c r="HU539" s="308"/>
      <c r="HV539" s="308"/>
      <c r="HW539" s="308"/>
      <c r="HX539" s="308"/>
      <c r="HY539" s="308"/>
      <c r="HZ539" s="308"/>
      <c r="IA539" s="308"/>
      <c r="IB539" s="308"/>
      <c r="IC539" s="308"/>
      <c r="ID539" s="308"/>
      <c r="IE539" s="308"/>
      <c r="IF539" s="308"/>
      <c r="IG539" s="308"/>
      <c r="IH539" s="308"/>
    </row>
    <row r="540" spans="1:242" s="219" customFormat="1" ht="15" customHeight="1" x14ac:dyDescent="0.3">
      <c r="A540" s="174">
        <v>4.03</v>
      </c>
      <c r="B540" s="231" t="s">
        <v>243</v>
      </c>
      <c r="C540" s="232" t="e">
        <f>VLOOKUP(BD.PD9[[#This Row],[Pos]],[19]!PPto[#Data],3,FALSE)</f>
        <v>#REF!</v>
      </c>
      <c r="D540" s="233" t="s">
        <v>243</v>
      </c>
      <c r="E540" s="305">
        <f>IF(BD.PD9[[#This Row],[.]]="*",VLOOKUP(BD.PD9[[#This Row],[Pos]],[19]Presupuesto!A:H,7,FALSE),"")</f>
        <v>0</v>
      </c>
      <c r="F540" s="234"/>
      <c r="G540" s="174"/>
      <c r="H540" s="174"/>
      <c r="I540" s="174"/>
      <c r="J540" s="392">
        <v>1</v>
      </c>
      <c r="K540" s="233" t="s">
        <v>117</v>
      </c>
      <c r="L540" s="383">
        <f>IF(BD.PD9[[#This Row],[Mon]]="DOP",1,HLOOKUP(BD.PD9[[#This Row],[Mon]],Data!$K$1:$L$2,2,FALSE))</f>
        <v>65</v>
      </c>
      <c r="M540" s="490">
        <v>0</v>
      </c>
      <c r="N540" s="243">
        <f>BD.PD9[[#This Row],[Cant.]]*BD.PD9[[#This Row],[ Tasa ]]*BD.PD9[[#This Row],[ Precio Und.]]</f>
        <v>0</v>
      </c>
      <c r="O540" s="491">
        <v>0</v>
      </c>
      <c r="P540" s="243">
        <f>IF(BD.PD9[[#This Row],[Liquid. '[%']]]&lt;&gt;0,(BD.PD9[[#This Row],[Valor Neto '[DOP']]]*BD.PD9[[#This Row],[Liquid. '[%']]])+BD.PD9[[#This Row],[Valor Neto '[DOP']]],BD.PD9[[#This Row],[Valor Neto '[DOP']]])</f>
        <v>0</v>
      </c>
      <c r="Q540" s="243">
        <f>BD.PD9[[#This Row],[Ppto. Orden Interna '[DOP']]]/HLOOKUP("USD",Data!$K$1:$L$2,2,FALSE)</f>
        <v>0</v>
      </c>
      <c r="R540" s="381"/>
      <c r="S540" s="387"/>
      <c r="T540" s="387"/>
      <c r="U540" s="387"/>
      <c r="V540" s="387"/>
      <c r="W540" s="174"/>
      <c r="X540" s="495"/>
      <c r="Y540" s="388"/>
      <c r="Z540" s="243">
        <f>BD.PD9[[#This Row],[Av.P1 '[%']]]*BD.PD9[[#This Row],[Ppto. Orden Interna '[DOP']]]</f>
        <v>0</v>
      </c>
      <c r="AA540" s="249"/>
      <c r="AB540" s="389"/>
      <c r="AC540" s="243">
        <f>BD.PD9[[#This Row],[Av.P2 '[%']]]*BD.PD9[[#This Row],[Ppto. Orden Interna '[DOP']]]</f>
        <v>0</v>
      </c>
      <c r="AD540" s="249"/>
      <c r="AE540" s="389"/>
      <c r="AF540" s="243">
        <f>BD.PD9[[#This Row],[Av.P3 '[%']]]*BD.PD9[[#This Row],[Ppto. Orden Interna '[DOP']]]</f>
        <v>0</v>
      </c>
      <c r="AG540" s="249"/>
      <c r="AH540" s="389"/>
      <c r="AI540" s="243">
        <f>BD.PD9[[#This Row],[Av.P4 '[%']]]*BD.PD9[[#This Row],[Ppto. Orden Interna '[DOP']]]</f>
        <v>0</v>
      </c>
      <c r="AJ540" s="249"/>
      <c r="AK540" s="389"/>
      <c r="AL540" s="243">
        <f>BD.PD9[[#This Row],[Av.P5 '[%']]]*BD.PD9[[#This Row],[Ppto. Orden Interna '[DOP']]]</f>
        <v>0</v>
      </c>
      <c r="AM540" s="496">
        <f>BD.PD9[[#This Row],[Pago 5]]+BD.PD9[[#This Row],[Pago 4]]+BD.PD9[[#This Row],[Pago 3]]+BD.PD9[[#This Row],[Pago 2]]+BD.PD9[[#This Row],[Pago 1]]</f>
        <v>0</v>
      </c>
      <c r="AN540" s="308" t="s">
        <v>244</v>
      </c>
      <c r="AO540" s="308" t="s">
        <v>245</v>
      </c>
      <c r="AP540" s="308" t="s">
        <v>246</v>
      </c>
      <c r="AQ540" s="308" t="s">
        <v>247</v>
      </c>
      <c r="AR540" s="308">
        <v>594</v>
      </c>
      <c r="AS540" s="308" t="s">
        <v>248</v>
      </c>
      <c r="AT540" s="249" t="s">
        <v>1575</v>
      </c>
      <c r="AU540" s="306"/>
      <c r="AV540" s="306"/>
      <c r="AW540" s="306"/>
      <c r="AX540" s="306"/>
      <c r="AY540" s="306"/>
      <c r="AZ540" s="306"/>
      <c r="BA540" s="306"/>
      <c r="BB540" s="306"/>
      <c r="BC540" s="306"/>
      <c r="BD540" s="306"/>
      <c r="BE540" s="306"/>
      <c r="BF540" s="306"/>
      <c r="BG540" s="306"/>
      <c r="BH540" s="306"/>
      <c r="BI540" s="306"/>
      <c r="BJ540" s="306"/>
      <c r="BK540" s="306"/>
      <c r="BL540" s="306"/>
      <c r="BM540" s="306"/>
      <c r="BN540" s="306"/>
      <c r="BO540" s="306"/>
      <c r="BP540" s="306"/>
      <c r="BQ540" s="306"/>
      <c r="BR540" s="306"/>
      <c r="BS540" s="306"/>
      <c r="BT540" s="306"/>
      <c r="BU540" s="306"/>
      <c r="BV540" s="306"/>
      <c r="BW540" s="306"/>
      <c r="BX540" s="306"/>
      <c r="BY540" s="306"/>
      <c r="BZ540" s="306"/>
      <c r="CA540" s="306"/>
      <c r="CB540" s="306"/>
      <c r="CC540" s="306"/>
      <c r="CD540" s="306"/>
      <c r="CE540" s="306"/>
      <c r="CF540" s="306"/>
      <c r="CG540" s="306"/>
      <c r="CH540" s="306"/>
      <c r="CI540" s="306"/>
      <c r="CJ540" s="306"/>
      <c r="CK540" s="306"/>
      <c r="CL540" s="306"/>
      <c r="CM540" s="306"/>
      <c r="CN540" s="306"/>
      <c r="CO540" s="306"/>
      <c r="CP540" s="306"/>
      <c r="CQ540" s="306"/>
      <c r="CR540" s="306"/>
      <c r="CS540" s="306"/>
      <c r="CT540" s="306"/>
      <c r="CU540" s="306"/>
      <c r="CV540" s="306"/>
      <c r="CW540" s="306"/>
      <c r="CX540" s="306"/>
      <c r="CY540" s="306"/>
      <c r="CZ540" s="306"/>
      <c r="DA540" s="306"/>
      <c r="DB540" s="306"/>
      <c r="DC540" s="306"/>
      <c r="DD540" s="306"/>
      <c r="DE540" s="306"/>
      <c r="DF540" s="306"/>
      <c r="DG540" s="306"/>
      <c r="DH540" s="306"/>
      <c r="DI540" s="306"/>
      <c r="DJ540" s="306"/>
      <c r="DK540" s="306"/>
      <c r="DL540" s="306"/>
      <c r="DM540" s="306"/>
      <c r="DN540" s="306"/>
      <c r="DO540" s="306"/>
      <c r="DP540" s="306"/>
      <c r="DQ540" s="306"/>
      <c r="DR540" s="306"/>
      <c r="DS540" s="306"/>
      <c r="DT540" s="306"/>
      <c r="DU540" s="306"/>
      <c r="DV540" s="306"/>
      <c r="DW540" s="306"/>
      <c r="DX540" s="306"/>
      <c r="DY540" s="306"/>
      <c r="DZ540" s="306"/>
      <c r="EA540" s="306"/>
      <c r="EB540" s="306"/>
      <c r="EC540" s="306"/>
      <c r="ED540" s="306"/>
      <c r="EE540" s="306"/>
      <c r="EF540" s="306"/>
      <c r="EG540" s="306"/>
      <c r="EH540" s="306"/>
      <c r="EI540" s="306"/>
      <c r="EJ540" s="306"/>
      <c r="EK540" s="306"/>
      <c r="EL540" s="306"/>
      <c r="EM540" s="306"/>
      <c r="EN540" s="306"/>
      <c r="EO540" s="306"/>
      <c r="EP540" s="306"/>
      <c r="EQ540" s="306"/>
      <c r="ER540" s="306"/>
      <c r="ES540" s="306"/>
      <c r="ET540" s="306"/>
      <c r="EU540" s="306"/>
      <c r="EV540" s="306"/>
      <c r="EW540" s="306"/>
      <c r="EX540" s="306"/>
      <c r="EY540" s="306"/>
      <c r="EZ540" s="306"/>
      <c r="FA540" s="306"/>
      <c r="FB540" s="306"/>
      <c r="FC540" s="306"/>
      <c r="FD540" s="306"/>
      <c r="FE540" s="306"/>
      <c r="FF540" s="306"/>
      <c r="FG540" s="306"/>
      <c r="FH540" s="306"/>
      <c r="FI540" s="306"/>
      <c r="FJ540" s="306"/>
      <c r="FK540" s="306"/>
      <c r="FL540" s="306"/>
      <c r="FM540" s="306"/>
      <c r="FN540" s="306"/>
      <c r="FO540" s="306"/>
      <c r="FP540" s="306"/>
      <c r="FQ540" s="306"/>
      <c r="FR540" s="306"/>
      <c r="FS540" s="306"/>
      <c r="FT540" s="306"/>
      <c r="FU540" s="306"/>
      <c r="FV540" s="306"/>
      <c r="FW540" s="306"/>
      <c r="FX540" s="306"/>
      <c r="FY540" s="306"/>
      <c r="FZ540" s="306"/>
      <c r="GA540" s="306"/>
      <c r="GB540" s="306"/>
      <c r="GC540" s="306"/>
      <c r="GD540" s="306"/>
      <c r="GE540" s="306"/>
      <c r="GF540" s="306"/>
      <c r="GG540" s="306"/>
      <c r="GH540" s="306"/>
      <c r="GI540" s="306"/>
      <c r="GJ540" s="306"/>
      <c r="GK540" s="306"/>
      <c r="GL540" s="306"/>
      <c r="GM540" s="306"/>
      <c r="GN540" s="306"/>
      <c r="GO540" s="306"/>
      <c r="GP540" s="306"/>
      <c r="GQ540" s="306"/>
      <c r="GR540" s="306"/>
      <c r="GS540" s="306"/>
      <c r="GT540" s="306"/>
      <c r="GU540" s="306"/>
      <c r="GV540" s="306"/>
      <c r="GW540" s="306"/>
      <c r="GX540" s="306"/>
      <c r="GY540" s="306"/>
      <c r="GZ540" s="306"/>
      <c r="HA540" s="306"/>
      <c r="HB540" s="306"/>
      <c r="HC540" s="306"/>
      <c r="HD540" s="306"/>
      <c r="HE540" s="306"/>
      <c r="HF540" s="306"/>
      <c r="HG540" s="306"/>
      <c r="HH540" s="306"/>
      <c r="HI540" s="306"/>
      <c r="HJ540" s="306"/>
      <c r="HK540" s="306"/>
      <c r="HL540" s="306"/>
      <c r="HM540" s="306"/>
      <c r="HN540" s="306"/>
      <c r="HO540" s="306"/>
      <c r="HP540" s="306"/>
      <c r="HQ540" s="306"/>
      <c r="HR540" s="306"/>
      <c r="HS540" s="306"/>
      <c r="HT540" s="306"/>
      <c r="HU540" s="306"/>
      <c r="HV540" s="306"/>
      <c r="HW540" s="306"/>
      <c r="HX540" s="306"/>
      <c r="HY540" s="306"/>
      <c r="HZ540" s="306"/>
      <c r="IA540" s="306"/>
      <c r="IB540" s="306"/>
      <c r="IC540" s="306"/>
      <c r="ID540" s="306"/>
      <c r="IE540" s="306"/>
      <c r="IF540" s="306"/>
      <c r="IG540" s="306"/>
      <c r="IH540" s="306"/>
    </row>
    <row r="541" spans="1:242" s="219" customFormat="1" ht="15" customHeight="1" x14ac:dyDescent="0.3">
      <c r="A541" s="174">
        <v>4.03</v>
      </c>
      <c r="B541" s="231"/>
      <c r="C541" s="232" t="e">
        <f>VLOOKUP(BD.PD9[[#This Row],[Pos]],[19]!PPto[#Data],3,FALSE)</f>
        <v>#REF!</v>
      </c>
      <c r="D541" s="174" t="s">
        <v>23</v>
      </c>
      <c r="E541" s="305" t="str">
        <f>IF(BD.PD9[[#This Row],[.]]="*",VLOOKUP(BD.PD9[[#This Row],[Pos]],[19]Presupuesto!A:H,7,FALSE),"")</f>
        <v/>
      </c>
      <c r="F541" s="378" t="s">
        <v>312</v>
      </c>
      <c r="G541" s="174" t="s">
        <v>1359</v>
      </c>
      <c r="H541" s="174"/>
      <c r="I541" s="174" t="s">
        <v>1326</v>
      </c>
      <c r="J541" s="382">
        <v>2</v>
      </c>
      <c r="K541" s="174" t="s">
        <v>260</v>
      </c>
      <c r="L541" s="383">
        <f>IF(BD.PD9[[#This Row],[Mon]]="DOP",1,HLOOKUP(BD.PD9[[#This Row],[Mon]],Data!$K$1:$L$2,2,FALSE))</f>
        <v>1</v>
      </c>
      <c r="M541" s="384">
        <v>195000</v>
      </c>
      <c r="N541" s="243">
        <f>BD.PD9[[#This Row],[Cant.]]*BD.PD9[[#This Row],[ Tasa ]]*BD.PD9[[#This Row],[ Precio Und.]]</f>
        <v>390000</v>
      </c>
      <c r="O541" s="386">
        <v>0.03</v>
      </c>
      <c r="P541" s="243">
        <f>IF(BD.PD9[[#This Row],[Liquid. '[%']]]&lt;&gt;0,(BD.PD9[[#This Row],[Valor Neto '[DOP']]]*BD.PD9[[#This Row],[Liquid. '[%']]])+BD.PD9[[#This Row],[Valor Neto '[DOP']]],BD.PD9[[#This Row],[Valor Neto '[DOP']]])</f>
        <v>401700</v>
      </c>
      <c r="Q541" s="243">
        <f>BD.PD9[[#This Row],[Ppto. Orden Interna '[DOP']]]/HLOOKUP("USD",Data!$K$1:$L$2,2,FALSE)</f>
        <v>6180</v>
      </c>
      <c r="R541" s="381" t="s">
        <v>1392</v>
      </c>
      <c r="S541" s="387"/>
      <c r="T541" s="387"/>
      <c r="U541" s="387"/>
      <c r="V541" s="387"/>
      <c r="W541" s="381" t="s">
        <v>310</v>
      </c>
      <c r="X541" s="495">
        <v>9</v>
      </c>
      <c r="Y541" s="388">
        <v>0.7</v>
      </c>
      <c r="Z541" s="243">
        <f>BD.PD9[[#This Row],[Av.P1 '[%']]]*BD.PD9[[#This Row],[Ppto. Orden Interna '[DOP']]]</f>
        <v>281190</v>
      </c>
      <c r="AA541" s="495">
        <v>11</v>
      </c>
      <c r="AB541" s="388">
        <v>0.3</v>
      </c>
      <c r="AC541" s="243">
        <f>BD.PD9[[#This Row],[Av.P2 '[%']]]*BD.PD9[[#This Row],[Ppto. Orden Interna '[DOP']]]</f>
        <v>120510</v>
      </c>
      <c r="AD541" s="249"/>
      <c r="AE541" s="389"/>
      <c r="AF541" s="243">
        <f>BD.PD9[[#This Row],[Av.P3 '[%']]]*BD.PD9[[#This Row],[Ppto. Orden Interna '[DOP']]]</f>
        <v>0</v>
      </c>
      <c r="AG541" s="249"/>
      <c r="AH541" s="389"/>
      <c r="AI541" s="243">
        <f>BD.PD9[[#This Row],[Av.P4 '[%']]]*BD.PD9[[#This Row],[Ppto. Orden Interna '[DOP']]]</f>
        <v>0</v>
      </c>
      <c r="AJ541" s="249"/>
      <c r="AK541" s="389"/>
      <c r="AL541" s="243">
        <f>BD.PD9[[#This Row],[Av.P5 '[%']]]*BD.PD9[[#This Row],[Ppto. Orden Interna '[DOP']]]</f>
        <v>0</v>
      </c>
      <c r="AM541" s="496">
        <f>BD.PD9[[#This Row],[Pago 5]]+BD.PD9[[#This Row],[Pago 4]]+BD.PD9[[#This Row],[Pago 3]]+BD.PD9[[#This Row],[Pago 2]]+BD.PD9[[#This Row],[Pago 1]]</f>
        <v>401700</v>
      </c>
      <c r="AN541" s="308" t="s">
        <v>244</v>
      </c>
      <c r="AO541" s="308" t="s">
        <v>245</v>
      </c>
      <c r="AP541" s="308" t="s">
        <v>246</v>
      </c>
      <c r="AQ541" s="308" t="s">
        <v>247</v>
      </c>
      <c r="AR541" s="308">
        <v>594</v>
      </c>
      <c r="AS541" s="308" t="s">
        <v>248</v>
      </c>
      <c r="AT541" s="249" t="s">
        <v>1575</v>
      </c>
      <c r="AU541" s="306"/>
      <c r="AV541" s="306"/>
      <c r="AW541" s="306"/>
      <c r="AX541" s="306"/>
      <c r="AY541" s="306"/>
      <c r="AZ541" s="306"/>
      <c r="BA541" s="306"/>
      <c r="BB541" s="306"/>
      <c r="BC541" s="306"/>
      <c r="BD541" s="306"/>
      <c r="BE541" s="306"/>
      <c r="BF541" s="306"/>
      <c r="BG541" s="306"/>
      <c r="BH541" s="306"/>
      <c r="BI541" s="306"/>
      <c r="BJ541" s="306"/>
      <c r="BK541" s="306"/>
      <c r="BL541" s="306"/>
      <c r="BM541" s="306"/>
      <c r="BN541" s="306"/>
      <c r="BO541" s="306"/>
      <c r="BP541" s="306"/>
      <c r="BQ541" s="306"/>
      <c r="BR541" s="306"/>
      <c r="BS541" s="306"/>
      <c r="BT541" s="306"/>
      <c r="BU541" s="306"/>
      <c r="BV541" s="306"/>
      <c r="BW541" s="306"/>
      <c r="BX541" s="306"/>
      <c r="BY541" s="306"/>
      <c r="BZ541" s="306"/>
      <c r="CA541" s="306"/>
      <c r="CB541" s="306"/>
      <c r="CC541" s="306"/>
      <c r="CD541" s="306"/>
      <c r="CE541" s="306"/>
      <c r="CF541" s="306"/>
      <c r="CG541" s="306"/>
      <c r="CH541" s="306"/>
      <c r="CI541" s="306"/>
      <c r="CJ541" s="306"/>
      <c r="CK541" s="306"/>
      <c r="CL541" s="306"/>
      <c r="CM541" s="306"/>
      <c r="CN541" s="306"/>
      <c r="CO541" s="306"/>
      <c r="CP541" s="306"/>
      <c r="CQ541" s="306"/>
      <c r="CR541" s="306"/>
      <c r="CS541" s="306"/>
      <c r="CT541" s="306"/>
      <c r="CU541" s="306"/>
      <c r="CV541" s="306"/>
      <c r="CW541" s="306"/>
      <c r="CX541" s="306"/>
      <c r="CY541" s="306"/>
      <c r="CZ541" s="306"/>
      <c r="DA541" s="306"/>
      <c r="DB541" s="306"/>
      <c r="DC541" s="306"/>
      <c r="DD541" s="306"/>
      <c r="DE541" s="306"/>
      <c r="DF541" s="306"/>
      <c r="DG541" s="306"/>
      <c r="DH541" s="306"/>
      <c r="DI541" s="306"/>
      <c r="DJ541" s="306"/>
      <c r="DK541" s="306"/>
      <c r="DL541" s="306"/>
      <c r="DM541" s="306"/>
      <c r="DN541" s="306"/>
      <c r="DO541" s="306"/>
      <c r="DP541" s="306"/>
      <c r="DQ541" s="306"/>
      <c r="DR541" s="306"/>
      <c r="DS541" s="306"/>
      <c r="DT541" s="306"/>
      <c r="DU541" s="306"/>
      <c r="DV541" s="306"/>
      <c r="DW541" s="306"/>
      <c r="DX541" s="306"/>
      <c r="DY541" s="306"/>
      <c r="DZ541" s="306"/>
      <c r="EA541" s="306"/>
      <c r="EB541" s="306"/>
      <c r="EC541" s="306"/>
      <c r="ED541" s="306"/>
      <c r="EE541" s="306"/>
      <c r="EF541" s="306"/>
      <c r="EG541" s="306"/>
      <c r="EH541" s="306"/>
      <c r="EI541" s="306"/>
      <c r="EJ541" s="306"/>
      <c r="EK541" s="306"/>
      <c r="EL541" s="306"/>
      <c r="EM541" s="306"/>
      <c r="EN541" s="306"/>
      <c r="EO541" s="306"/>
      <c r="EP541" s="306"/>
      <c r="EQ541" s="306"/>
      <c r="ER541" s="306"/>
      <c r="ES541" s="306"/>
      <c r="ET541" s="306"/>
      <c r="EU541" s="306"/>
      <c r="EV541" s="306"/>
      <c r="EW541" s="306"/>
      <c r="EX541" s="306"/>
      <c r="EY541" s="306"/>
      <c r="EZ541" s="306"/>
      <c r="FA541" s="306"/>
      <c r="FB541" s="306"/>
      <c r="FC541" s="306"/>
      <c r="FD541" s="306"/>
      <c r="FE541" s="306"/>
      <c r="FF541" s="306"/>
      <c r="FG541" s="306"/>
      <c r="FH541" s="306"/>
      <c r="FI541" s="306"/>
      <c r="FJ541" s="306"/>
      <c r="FK541" s="306"/>
      <c r="FL541" s="306"/>
      <c r="FM541" s="306"/>
      <c r="FN541" s="306"/>
      <c r="FO541" s="306"/>
      <c r="FP541" s="306"/>
      <c r="FQ541" s="306"/>
      <c r="FR541" s="306"/>
      <c r="FS541" s="306"/>
      <c r="FT541" s="306"/>
      <c r="FU541" s="306"/>
      <c r="FV541" s="306"/>
      <c r="FW541" s="306"/>
      <c r="FX541" s="306"/>
      <c r="FY541" s="306"/>
      <c r="FZ541" s="306"/>
      <c r="GA541" s="306"/>
      <c r="GB541" s="306"/>
      <c r="GC541" s="306"/>
      <c r="GD541" s="306"/>
      <c r="GE541" s="306"/>
      <c r="GF541" s="306"/>
      <c r="GG541" s="306"/>
      <c r="GH541" s="306"/>
      <c r="GI541" s="306"/>
      <c r="GJ541" s="306"/>
      <c r="GK541" s="306"/>
      <c r="GL541" s="306"/>
      <c r="GM541" s="306"/>
      <c r="GN541" s="306"/>
      <c r="GO541" s="306"/>
      <c r="GP541" s="306"/>
      <c r="GQ541" s="306"/>
      <c r="GR541" s="306"/>
      <c r="GS541" s="306"/>
      <c r="GT541" s="306"/>
      <c r="GU541" s="306"/>
      <c r="GV541" s="306"/>
      <c r="GW541" s="306"/>
      <c r="GX541" s="306"/>
      <c r="GY541" s="306"/>
      <c r="GZ541" s="306"/>
      <c r="HA541" s="306"/>
      <c r="HB541" s="306"/>
      <c r="HC541" s="306"/>
      <c r="HD541" s="306"/>
      <c r="HE541" s="306"/>
      <c r="HF541" s="306"/>
      <c r="HG541" s="306"/>
      <c r="HH541" s="306"/>
      <c r="HI541" s="306"/>
      <c r="HJ541" s="306"/>
      <c r="HK541" s="306"/>
      <c r="HL541" s="306"/>
      <c r="HM541" s="306"/>
      <c r="HN541" s="306"/>
      <c r="HO541" s="306"/>
      <c r="HP541" s="306"/>
      <c r="HQ541" s="306"/>
      <c r="HR541" s="306"/>
      <c r="HS541" s="306"/>
      <c r="HT541" s="306"/>
      <c r="HU541" s="306"/>
      <c r="HV541" s="306"/>
      <c r="HW541" s="306"/>
      <c r="HX541" s="306"/>
      <c r="HY541" s="306"/>
      <c r="HZ541" s="306"/>
      <c r="IA541" s="306"/>
      <c r="IB541" s="306"/>
      <c r="IC541" s="306"/>
      <c r="ID541" s="306"/>
      <c r="IE541" s="306"/>
      <c r="IF541" s="306"/>
      <c r="IG541" s="306"/>
      <c r="IH541" s="306"/>
    </row>
    <row r="542" spans="1:242" s="219" customFormat="1" ht="15" customHeight="1" x14ac:dyDescent="0.3">
      <c r="A542" s="174">
        <v>4.03</v>
      </c>
      <c r="B542" s="231"/>
      <c r="C542" s="232" t="e">
        <f>VLOOKUP(BD.PD9[[#This Row],[Pos]],[19]!PPto[#Data],3,FALSE)</f>
        <v>#REF!</v>
      </c>
      <c r="D542" s="174" t="s">
        <v>23</v>
      </c>
      <c r="E542" s="305" t="str">
        <f>IF(BD.PD9[[#This Row],[.]]="*",VLOOKUP(BD.PD9[[#This Row],[Pos]],[19]Presupuesto!A:H,7,FALSE),"")</f>
        <v/>
      </c>
      <c r="F542" s="378" t="s">
        <v>317</v>
      </c>
      <c r="G542" s="174" t="s">
        <v>1359</v>
      </c>
      <c r="H542" s="174"/>
      <c r="I542" s="174" t="s">
        <v>1326</v>
      </c>
      <c r="J542" s="382">
        <v>2</v>
      </c>
      <c r="K542" s="174" t="s">
        <v>260</v>
      </c>
      <c r="L542" s="383">
        <f>IF(BD.PD9[[#This Row],[Mon]]="DOP",1,HLOOKUP(BD.PD9[[#This Row],[Mon]],Data!$K$1:$L$2,2,FALSE))</f>
        <v>1</v>
      </c>
      <c r="M542" s="384">
        <v>28500</v>
      </c>
      <c r="N542" s="243">
        <f>BD.PD9[[#This Row],[Cant.]]*BD.PD9[[#This Row],[ Tasa ]]*BD.PD9[[#This Row],[ Precio Und.]]</f>
        <v>57000</v>
      </c>
      <c r="O542" s="386">
        <v>0.03</v>
      </c>
      <c r="P542" s="243">
        <f>IF(BD.PD9[[#This Row],[Liquid. '[%']]]&lt;&gt;0,(BD.PD9[[#This Row],[Valor Neto '[DOP']]]*BD.PD9[[#This Row],[Liquid. '[%']]])+BD.PD9[[#This Row],[Valor Neto '[DOP']]],BD.PD9[[#This Row],[Valor Neto '[DOP']]])</f>
        <v>58710</v>
      </c>
      <c r="Q542" s="243">
        <f>BD.PD9[[#This Row],[Ppto. Orden Interna '[DOP']]]/HLOOKUP("USD",Data!$K$1:$L$2,2,FALSE)</f>
        <v>903.23076923076928</v>
      </c>
      <c r="R542" s="381" t="s">
        <v>1392</v>
      </c>
      <c r="S542" s="387"/>
      <c r="T542" s="387"/>
      <c r="U542" s="387"/>
      <c r="V542" s="387"/>
      <c r="W542" s="381" t="s">
        <v>310</v>
      </c>
      <c r="X542" s="495">
        <v>9</v>
      </c>
      <c r="Y542" s="388">
        <v>0.7</v>
      </c>
      <c r="Z542" s="243">
        <f>BD.PD9[[#This Row],[Av.P1 '[%']]]*BD.PD9[[#This Row],[Ppto. Orden Interna '[DOP']]]</f>
        <v>41097</v>
      </c>
      <c r="AA542" s="495">
        <v>11</v>
      </c>
      <c r="AB542" s="388">
        <v>0.3</v>
      </c>
      <c r="AC542" s="243">
        <f>BD.PD9[[#This Row],[Av.P2 '[%']]]*BD.PD9[[#This Row],[Ppto. Orden Interna '[DOP']]]</f>
        <v>17613</v>
      </c>
      <c r="AD542" s="249"/>
      <c r="AE542" s="389"/>
      <c r="AF542" s="243">
        <f>BD.PD9[[#This Row],[Av.P3 '[%']]]*BD.PD9[[#This Row],[Ppto. Orden Interna '[DOP']]]</f>
        <v>0</v>
      </c>
      <c r="AG542" s="249"/>
      <c r="AH542" s="389"/>
      <c r="AI542" s="243">
        <f>BD.PD9[[#This Row],[Av.P4 '[%']]]*BD.PD9[[#This Row],[Ppto. Orden Interna '[DOP']]]</f>
        <v>0</v>
      </c>
      <c r="AJ542" s="249"/>
      <c r="AK542" s="389"/>
      <c r="AL542" s="243">
        <f>BD.PD9[[#This Row],[Av.P5 '[%']]]*BD.PD9[[#This Row],[Ppto. Orden Interna '[DOP']]]</f>
        <v>0</v>
      </c>
      <c r="AM542" s="496">
        <f>BD.PD9[[#This Row],[Pago 5]]+BD.PD9[[#This Row],[Pago 4]]+BD.PD9[[#This Row],[Pago 3]]+BD.PD9[[#This Row],[Pago 2]]+BD.PD9[[#This Row],[Pago 1]]</f>
        <v>58710</v>
      </c>
      <c r="AN542" s="308" t="s">
        <v>244</v>
      </c>
      <c r="AO542" s="308" t="s">
        <v>245</v>
      </c>
      <c r="AP542" s="308" t="s">
        <v>246</v>
      </c>
      <c r="AQ542" s="308" t="s">
        <v>247</v>
      </c>
      <c r="AR542" s="308">
        <v>594</v>
      </c>
      <c r="AS542" s="308" t="s">
        <v>248</v>
      </c>
      <c r="AT542" s="249" t="s">
        <v>1575</v>
      </c>
      <c r="AU542" s="306"/>
      <c r="AV542" s="306"/>
      <c r="AW542" s="306"/>
      <c r="AX542" s="306"/>
      <c r="AY542" s="306"/>
      <c r="AZ542" s="306"/>
      <c r="BA542" s="306"/>
      <c r="BB542" s="306"/>
      <c r="BC542" s="306"/>
      <c r="BD542" s="306"/>
      <c r="BE542" s="306"/>
      <c r="BF542" s="306"/>
      <c r="BG542" s="306"/>
      <c r="BH542" s="306"/>
      <c r="BI542" s="306"/>
      <c r="BJ542" s="306"/>
      <c r="BK542" s="306"/>
      <c r="BL542" s="306"/>
      <c r="BM542" s="306"/>
      <c r="BN542" s="306"/>
      <c r="BO542" s="306"/>
      <c r="BP542" s="306"/>
      <c r="BQ542" s="306"/>
      <c r="BR542" s="306"/>
      <c r="BS542" s="306"/>
      <c r="BT542" s="306"/>
      <c r="BU542" s="306"/>
      <c r="BV542" s="306"/>
      <c r="BW542" s="306"/>
      <c r="BX542" s="306"/>
      <c r="BY542" s="306"/>
      <c r="BZ542" s="306"/>
      <c r="CA542" s="306"/>
      <c r="CB542" s="306"/>
      <c r="CC542" s="306"/>
      <c r="CD542" s="306"/>
      <c r="CE542" s="306"/>
      <c r="CF542" s="306"/>
      <c r="CG542" s="306"/>
      <c r="CH542" s="306"/>
      <c r="CI542" s="306"/>
      <c r="CJ542" s="306"/>
      <c r="CK542" s="306"/>
      <c r="CL542" s="306"/>
      <c r="CM542" s="306"/>
      <c r="CN542" s="306"/>
      <c r="CO542" s="306"/>
      <c r="CP542" s="306"/>
      <c r="CQ542" s="306"/>
      <c r="CR542" s="306"/>
      <c r="CS542" s="306"/>
      <c r="CT542" s="306"/>
      <c r="CU542" s="306"/>
      <c r="CV542" s="306"/>
      <c r="CW542" s="306"/>
      <c r="CX542" s="306"/>
      <c r="CY542" s="306"/>
      <c r="CZ542" s="306"/>
      <c r="DA542" s="306"/>
      <c r="DB542" s="306"/>
      <c r="DC542" s="306"/>
      <c r="DD542" s="306"/>
      <c r="DE542" s="306"/>
      <c r="DF542" s="306"/>
      <c r="DG542" s="306"/>
      <c r="DH542" s="306"/>
      <c r="DI542" s="306"/>
      <c r="DJ542" s="306"/>
      <c r="DK542" s="306"/>
      <c r="DL542" s="306"/>
      <c r="DM542" s="306"/>
      <c r="DN542" s="306"/>
      <c r="DO542" s="306"/>
      <c r="DP542" s="306"/>
      <c r="DQ542" s="306"/>
      <c r="DR542" s="306"/>
      <c r="DS542" s="306"/>
      <c r="DT542" s="306"/>
      <c r="DU542" s="306"/>
      <c r="DV542" s="306"/>
      <c r="DW542" s="306"/>
      <c r="DX542" s="306"/>
      <c r="DY542" s="306"/>
      <c r="DZ542" s="306"/>
      <c r="EA542" s="306"/>
      <c r="EB542" s="306"/>
      <c r="EC542" s="306"/>
      <c r="ED542" s="306"/>
      <c r="EE542" s="306"/>
      <c r="EF542" s="306"/>
      <c r="EG542" s="306"/>
      <c r="EH542" s="306"/>
      <c r="EI542" s="306"/>
      <c r="EJ542" s="306"/>
      <c r="EK542" s="306"/>
      <c r="EL542" s="306"/>
      <c r="EM542" s="306"/>
      <c r="EN542" s="306"/>
      <c r="EO542" s="306"/>
      <c r="EP542" s="306"/>
      <c r="EQ542" s="306"/>
      <c r="ER542" s="306"/>
      <c r="ES542" s="306"/>
      <c r="ET542" s="306"/>
      <c r="EU542" s="306"/>
      <c r="EV542" s="306"/>
      <c r="EW542" s="306"/>
      <c r="EX542" s="306"/>
      <c r="EY542" s="306"/>
      <c r="EZ542" s="306"/>
      <c r="FA542" s="306"/>
      <c r="FB542" s="306"/>
      <c r="FC542" s="306"/>
      <c r="FD542" s="306"/>
      <c r="FE542" s="306"/>
      <c r="FF542" s="306"/>
      <c r="FG542" s="306"/>
      <c r="FH542" s="306"/>
      <c r="FI542" s="306"/>
      <c r="FJ542" s="306"/>
      <c r="FK542" s="306"/>
      <c r="FL542" s="306"/>
      <c r="FM542" s="306"/>
      <c r="FN542" s="306"/>
      <c r="FO542" s="306"/>
      <c r="FP542" s="306"/>
      <c r="FQ542" s="306"/>
      <c r="FR542" s="306"/>
      <c r="FS542" s="306"/>
      <c r="FT542" s="306"/>
      <c r="FU542" s="306"/>
      <c r="FV542" s="306"/>
      <c r="FW542" s="306"/>
      <c r="FX542" s="306"/>
      <c r="FY542" s="306"/>
      <c r="FZ542" s="306"/>
      <c r="GA542" s="306"/>
      <c r="GB542" s="306"/>
      <c r="GC542" s="306"/>
      <c r="GD542" s="306"/>
      <c r="GE542" s="306"/>
      <c r="GF542" s="306"/>
      <c r="GG542" s="306"/>
      <c r="GH542" s="306"/>
      <c r="GI542" s="306"/>
      <c r="GJ542" s="306"/>
      <c r="GK542" s="306"/>
      <c r="GL542" s="306"/>
      <c r="GM542" s="306"/>
      <c r="GN542" s="306"/>
      <c r="GO542" s="306"/>
      <c r="GP542" s="306"/>
      <c r="GQ542" s="306"/>
      <c r="GR542" s="306"/>
      <c r="GS542" s="306"/>
      <c r="GT542" s="306"/>
      <c r="GU542" s="306"/>
      <c r="GV542" s="306"/>
      <c r="GW542" s="306"/>
      <c r="GX542" s="306"/>
      <c r="GY542" s="306"/>
      <c r="GZ542" s="306"/>
      <c r="HA542" s="306"/>
      <c r="HB542" s="306"/>
      <c r="HC542" s="306"/>
      <c r="HD542" s="306"/>
      <c r="HE542" s="306"/>
      <c r="HF542" s="306"/>
      <c r="HG542" s="306"/>
      <c r="HH542" s="306"/>
      <c r="HI542" s="306"/>
      <c r="HJ542" s="306"/>
      <c r="HK542" s="306"/>
      <c r="HL542" s="306"/>
      <c r="HM542" s="306"/>
      <c r="HN542" s="306"/>
      <c r="HO542" s="306"/>
      <c r="HP542" s="306"/>
      <c r="HQ542" s="306"/>
      <c r="HR542" s="306"/>
      <c r="HS542" s="306"/>
      <c r="HT542" s="306"/>
      <c r="HU542" s="306"/>
      <c r="HV542" s="306"/>
      <c r="HW542" s="306"/>
      <c r="HX542" s="306"/>
      <c r="HY542" s="306"/>
      <c r="HZ542" s="306"/>
      <c r="IA542" s="306"/>
      <c r="IB542" s="306"/>
      <c r="IC542" s="306"/>
      <c r="ID542" s="306"/>
      <c r="IE542" s="306"/>
      <c r="IF542" s="306"/>
      <c r="IG542" s="306"/>
      <c r="IH542" s="306"/>
    </row>
    <row r="543" spans="1:242" s="219" customFormat="1" ht="15" customHeight="1" x14ac:dyDescent="0.3">
      <c r="A543" s="174">
        <v>4.03</v>
      </c>
      <c r="B543" s="231"/>
      <c r="C543" s="232" t="e">
        <f>VLOOKUP(BD.PD9[[#This Row],[Pos]],[19]!PPto[#Data],3,FALSE)</f>
        <v>#REF!</v>
      </c>
      <c r="D543" s="174" t="s">
        <v>23</v>
      </c>
      <c r="E543" s="305" t="str">
        <f>IF(BD.PD9[[#This Row],[.]]="*",VLOOKUP(BD.PD9[[#This Row],[Pos]],[19]Presupuesto!A:H,7,FALSE),"")</f>
        <v/>
      </c>
      <c r="F543" s="378" t="s">
        <v>1393</v>
      </c>
      <c r="G543" s="174" t="s">
        <v>1359</v>
      </c>
      <c r="H543" s="174"/>
      <c r="I543" s="174" t="s">
        <v>1326</v>
      </c>
      <c r="J543" s="382">
        <v>2</v>
      </c>
      <c r="K543" s="174" t="s">
        <v>260</v>
      </c>
      <c r="L543" s="383">
        <f>IF(BD.PD9[[#This Row],[Mon]]="DOP",1,HLOOKUP(BD.PD9[[#This Row],[Mon]],Data!$K$1:$L$2,2,FALSE))</f>
        <v>1</v>
      </c>
      <c r="M543" s="384">
        <v>30000</v>
      </c>
      <c r="N543" s="243">
        <f>BD.PD9[[#This Row],[Cant.]]*BD.PD9[[#This Row],[ Tasa ]]*BD.PD9[[#This Row],[ Precio Und.]]</f>
        <v>60000</v>
      </c>
      <c r="O543" s="386">
        <v>0.03</v>
      </c>
      <c r="P543" s="243">
        <f>IF(BD.PD9[[#This Row],[Liquid. '[%']]]&lt;&gt;0,(BD.PD9[[#This Row],[Valor Neto '[DOP']]]*BD.PD9[[#This Row],[Liquid. '[%']]])+BD.PD9[[#This Row],[Valor Neto '[DOP']]],BD.PD9[[#This Row],[Valor Neto '[DOP']]])</f>
        <v>61800</v>
      </c>
      <c r="Q543" s="243">
        <f>BD.PD9[[#This Row],[Ppto. Orden Interna '[DOP']]]/HLOOKUP("USD",Data!$K$1:$L$2,2,FALSE)</f>
        <v>950.76923076923072</v>
      </c>
      <c r="R543" s="381" t="s">
        <v>1392</v>
      </c>
      <c r="S543" s="387"/>
      <c r="T543" s="387"/>
      <c r="U543" s="387"/>
      <c r="V543" s="387"/>
      <c r="W543" s="381" t="s">
        <v>310</v>
      </c>
      <c r="X543" s="495">
        <v>9</v>
      </c>
      <c r="Y543" s="388">
        <v>0.7</v>
      </c>
      <c r="Z543" s="243">
        <f>BD.PD9[[#This Row],[Av.P1 '[%']]]*BD.PD9[[#This Row],[Ppto. Orden Interna '[DOP']]]</f>
        <v>43260</v>
      </c>
      <c r="AA543" s="495">
        <v>11</v>
      </c>
      <c r="AB543" s="388">
        <v>0.3</v>
      </c>
      <c r="AC543" s="243">
        <f>BD.PD9[[#This Row],[Av.P2 '[%']]]*BD.PD9[[#This Row],[Ppto. Orden Interna '[DOP']]]</f>
        <v>18540</v>
      </c>
      <c r="AD543" s="249"/>
      <c r="AE543" s="389"/>
      <c r="AF543" s="243">
        <f>BD.PD9[[#This Row],[Av.P3 '[%']]]*BD.PD9[[#This Row],[Ppto. Orden Interna '[DOP']]]</f>
        <v>0</v>
      </c>
      <c r="AG543" s="249"/>
      <c r="AH543" s="389"/>
      <c r="AI543" s="243">
        <f>BD.PD9[[#This Row],[Av.P4 '[%']]]*BD.PD9[[#This Row],[Ppto. Orden Interna '[DOP']]]</f>
        <v>0</v>
      </c>
      <c r="AJ543" s="249"/>
      <c r="AK543" s="389"/>
      <c r="AL543" s="243">
        <f>BD.PD9[[#This Row],[Av.P5 '[%']]]*BD.PD9[[#This Row],[Ppto. Orden Interna '[DOP']]]</f>
        <v>0</v>
      </c>
      <c r="AM543" s="496">
        <f>BD.PD9[[#This Row],[Pago 5]]+BD.PD9[[#This Row],[Pago 4]]+BD.PD9[[#This Row],[Pago 3]]+BD.PD9[[#This Row],[Pago 2]]+BD.PD9[[#This Row],[Pago 1]]</f>
        <v>61800</v>
      </c>
      <c r="AN543" s="308" t="s">
        <v>244</v>
      </c>
      <c r="AO543" s="308" t="s">
        <v>245</v>
      </c>
      <c r="AP543" s="308" t="s">
        <v>246</v>
      </c>
      <c r="AQ543" s="308" t="s">
        <v>247</v>
      </c>
      <c r="AR543" s="308">
        <v>594</v>
      </c>
      <c r="AS543" s="308" t="s">
        <v>248</v>
      </c>
      <c r="AT543" s="249" t="s">
        <v>1575</v>
      </c>
      <c r="AU543" s="306"/>
      <c r="AV543" s="306"/>
      <c r="AW543" s="306"/>
      <c r="AX543" s="306"/>
      <c r="AY543" s="306"/>
      <c r="AZ543" s="306"/>
      <c r="BA543" s="306"/>
      <c r="BB543" s="306"/>
      <c r="BC543" s="306"/>
      <c r="BD543" s="306"/>
      <c r="BE543" s="306"/>
      <c r="BF543" s="306"/>
      <c r="BG543" s="306"/>
      <c r="BH543" s="306"/>
      <c r="BI543" s="306"/>
      <c r="BJ543" s="306"/>
      <c r="BK543" s="306"/>
      <c r="BL543" s="306"/>
      <c r="BM543" s="306"/>
      <c r="BN543" s="306"/>
      <c r="BO543" s="306"/>
      <c r="BP543" s="306"/>
      <c r="BQ543" s="306"/>
      <c r="BR543" s="306"/>
      <c r="BS543" s="306"/>
      <c r="BT543" s="306"/>
      <c r="BU543" s="306"/>
      <c r="BV543" s="306"/>
      <c r="BW543" s="306"/>
      <c r="BX543" s="306"/>
      <c r="BY543" s="306"/>
      <c r="BZ543" s="306"/>
      <c r="CA543" s="306"/>
      <c r="CB543" s="306"/>
      <c r="CC543" s="306"/>
      <c r="CD543" s="306"/>
      <c r="CE543" s="306"/>
      <c r="CF543" s="306"/>
      <c r="CG543" s="306"/>
      <c r="CH543" s="306"/>
      <c r="CI543" s="306"/>
      <c r="CJ543" s="306"/>
      <c r="CK543" s="306"/>
      <c r="CL543" s="306"/>
      <c r="CM543" s="306"/>
      <c r="CN543" s="306"/>
      <c r="CO543" s="306"/>
      <c r="CP543" s="306"/>
      <c r="CQ543" s="306"/>
      <c r="CR543" s="306"/>
      <c r="CS543" s="306"/>
      <c r="CT543" s="306"/>
      <c r="CU543" s="306"/>
      <c r="CV543" s="306"/>
      <c r="CW543" s="306"/>
      <c r="CX543" s="306"/>
      <c r="CY543" s="306"/>
      <c r="CZ543" s="306"/>
      <c r="DA543" s="306"/>
      <c r="DB543" s="306"/>
      <c r="DC543" s="306"/>
      <c r="DD543" s="306"/>
      <c r="DE543" s="306"/>
      <c r="DF543" s="306"/>
      <c r="DG543" s="306"/>
      <c r="DH543" s="306"/>
      <c r="DI543" s="306"/>
      <c r="DJ543" s="306"/>
      <c r="DK543" s="306"/>
      <c r="DL543" s="306"/>
      <c r="DM543" s="306"/>
      <c r="DN543" s="306"/>
      <c r="DO543" s="306"/>
      <c r="DP543" s="306"/>
      <c r="DQ543" s="306"/>
      <c r="DR543" s="306"/>
      <c r="DS543" s="306"/>
      <c r="DT543" s="306"/>
      <c r="DU543" s="306"/>
      <c r="DV543" s="306"/>
      <c r="DW543" s="306"/>
      <c r="DX543" s="306"/>
      <c r="DY543" s="306"/>
      <c r="DZ543" s="306"/>
      <c r="EA543" s="306"/>
      <c r="EB543" s="306"/>
      <c r="EC543" s="306"/>
      <c r="ED543" s="306"/>
      <c r="EE543" s="306"/>
      <c r="EF543" s="306"/>
      <c r="EG543" s="306"/>
      <c r="EH543" s="306"/>
      <c r="EI543" s="306"/>
      <c r="EJ543" s="306"/>
      <c r="EK543" s="306"/>
      <c r="EL543" s="306"/>
      <c r="EM543" s="306"/>
      <c r="EN543" s="306"/>
      <c r="EO543" s="306"/>
      <c r="EP543" s="306"/>
      <c r="EQ543" s="306"/>
      <c r="ER543" s="306"/>
      <c r="ES543" s="306"/>
      <c r="ET543" s="306"/>
      <c r="EU543" s="306"/>
      <c r="EV543" s="306"/>
      <c r="EW543" s="306"/>
      <c r="EX543" s="306"/>
      <c r="EY543" s="306"/>
      <c r="EZ543" s="306"/>
      <c r="FA543" s="306"/>
      <c r="FB543" s="306"/>
      <c r="FC543" s="306"/>
      <c r="FD543" s="306"/>
      <c r="FE543" s="306"/>
      <c r="FF543" s="306"/>
      <c r="FG543" s="306"/>
      <c r="FH543" s="306"/>
      <c r="FI543" s="306"/>
      <c r="FJ543" s="306"/>
      <c r="FK543" s="306"/>
      <c r="FL543" s="306"/>
      <c r="FM543" s="306"/>
      <c r="FN543" s="306"/>
      <c r="FO543" s="306"/>
      <c r="FP543" s="306"/>
      <c r="FQ543" s="306"/>
      <c r="FR543" s="306"/>
      <c r="FS543" s="306"/>
      <c r="FT543" s="306"/>
      <c r="FU543" s="306"/>
      <c r="FV543" s="306"/>
      <c r="FW543" s="306"/>
      <c r="FX543" s="306"/>
      <c r="FY543" s="306"/>
      <c r="FZ543" s="306"/>
      <c r="GA543" s="306"/>
      <c r="GB543" s="306"/>
      <c r="GC543" s="306"/>
      <c r="GD543" s="306"/>
      <c r="GE543" s="306"/>
      <c r="GF543" s="306"/>
      <c r="GG543" s="306"/>
      <c r="GH543" s="306"/>
      <c r="GI543" s="306"/>
      <c r="GJ543" s="306"/>
      <c r="GK543" s="306"/>
      <c r="GL543" s="306"/>
      <c r="GM543" s="306"/>
      <c r="GN543" s="306"/>
      <c r="GO543" s="306"/>
      <c r="GP543" s="306"/>
      <c r="GQ543" s="306"/>
      <c r="GR543" s="306"/>
      <c r="GS543" s="306"/>
      <c r="GT543" s="306"/>
      <c r="GU543" s="306"/>
      <c r="GV543" s="306"/>
      <c r="GW543" s="306"/>
      <c r="GX543" s="306"/>
      <c r="GY543" s="306"/>
      <c r="GZ543" s="306"/>
      <c r="HA543" s="306"/>
      <c r="HB543" s="306"/>
      <c r="HC543" s="306"/>
      <c r="HD543" s="306"/>
      <c r="HE543" s="306"/>
      <c r="HF543" s="306"/>
      <c r="HG543" s="306"/>
      <c r="HH543" s="306"/>
      <c r="HI543" s="306"/>
      <c r="HJ543" s="306"/>
      <c r="HK543" s="306"/>
      <c r="HL543" s="306"/>
      <c r="HM543" s="306"/>
      <c r="HN543" s="306"/>
      <c r="HO543" s="306"/>
      <c r="HP543" s="306"/>
      <c r="HQ543" s="306"/>
      <c r="HR543" s="306"/>
      <c r="HS543" s="306"/>
      <c r="HT543" s="306"/>
      <c r="HU543" s="306"/>
      <c r="HV543" s="306"/>
      <c r="HW543" s="306"/>
      <c r="HX543" s="306"/>
      <c r="HY543" s="306"/>
      <c r="HZ543" s="306"/>
      <c r="IA543" s="306"/>
      <c r="IB543" s="306"/>
      <c r="IC543" s="306"/>
      <c r="ID543" s="306"/>
      <c r="IE543" s="306"/>
      <c r="IF543" s="306"/>
      <c r="IG543" s="306"/>
      <c r="IH543" s="306"/>
    </row>
    <row r="544" spans="1:242" s="219" customFormat="1" ht="15" customHeight="1" x14ac:dyDescent="0.3">
      <c r="A544" s="174">
        <v>4.03</v>
      </c>
      <c r="B544" s="231"/>
      <c r="C544" s="232" t="e">
        <f>VLOOKUP(BD.PD9[[#This Row],[Pos]],[19]!PPto[#Data],3,FALSE)</f>
        <v>#REF!</v>
      </c>
      <c r="D544" s="174" t="s">
        <v>23</v>
      </c>
      <c r="E544" s="305" t="str">
        <f>IF(BD.PD9[[#This Row],[.]]="*",VLOOKUP(BD.PD9[[#This Row],[Pos]],[19]Presupuesto!A:H,7,FALSE),"")</f>
        <v/>
      </c>
      <c r="F544" s="378" t="s">
        <v>316</v>
      </c>
      <c r="G544" s="174" t="s">
        <v>1359</v>
      </c>
      <c r="H544" s="174"/>
      <c r="I544" s="174" t="s">
        <v>1326</v>
      </c>
      <c r="J544" s="382">
        <v>1</v>
      </c>
      <c r="K544" s="174" t="s">
        <v>260</v>
      </c>
      <c r="L544" s="383">
        <f>IF(BD.PD9[[#This Row],[Mon]]="DOP",1,HLOOKUP(BD.PD9[[#This Row],[Mon]],Data!$K$1:$L$2,2,FALSE))</f>
        <v>1</v>
      </c>
      <c r="M544" s="384">
        <v>15000</v>
      </c>
      <c r="N544" s="243">
        <f>BD.PD9[[#This Row],[Cant.]]*BD.PD9[[#This Row],[ Tasa ]]*BD.PD9[[#This Row],[ Precio Und.]]</f>
        <v>15000</v>
      </c>
      <c r="O544" s="386">
        <v>0.03</v>
      </c>
      <c r="P544" s="243">
        <f>IF(BD.PD9[[#This Row],[Liquid. '[%']]]&lt;&gt;0,(BD.PD9[[#This Row],[Valor Neto '[DOP']]]*BD.PD9[[#This Row],[Liquid. '[%']]])+BD.PD9[[#This Row],[Valor Neto '[DOP']]],BD.PD9[[#This Row],[Valor Neto '[DOP']]])</f>
        <v>15450</v>
      </c>
      <c r="Q544" s="243">
        <f>BD.PD9[[#This Row],[Ppto. Orden Interna '[DOP']]]/HLOOKUP("USD",Data!$K$1:$L$2,2,FALSE)</f>
        <v>237.69230769230768</v>
      </c>
      <c r="R544" s="381" t="s">
        <v>1392</v>
      </c>
      <c r="S544" s="387"/>
      <c r="T544" s="387"/>
      <c r="U544" s="387"/>
      <c r="V544" s="387"/>
      <c r="W544" s="381" t="s">
        <v>310</v>
      </c>
      <c r="X544" s="495">
        <v>9</v>
      </c>
      <c r="Y544" s="388">
        <v>0.7</v>
      </c>
      <c r="Z544" s="243">
        <f>BD.PD9[[#This Row],[Av.P1 '[%']]]*BD.PD9[[#This Row],[Ppto. Orden Interna '[DOP']]]</f>
        <v>10815</v>
      </c>
      <c r="AA544" s="495">
        <v>11</v>
      </c>
      <c r="AB544" s="388">
        <v>0.3</v>
      </c>
      <c r="AC544" s="243">
        <f>BD.PD9[[#This Row],[Av.P2 '[%']]]*BD.PD9[[#This Row],[Ppto. Orden Interna '[DOP']]]</f>
        <v>4635</v>
      </c>
      <c r="AD544" s="249"/>
      <c r="AE544" s="389"/>
      <c r="AF544" s="243">
        <f>BD.PD9[[#This Row],[Av.P3 '[%']]]*BD.PD9[[#This Row],[Ppto. Orden Interna '[DOP']]]</f>
        <v>0</v>
      </c>
      <c r="AG544" s="249"/>
      <c r="AH544" s="389"/>
      <c r="AI544" s="243">
        <f>BD.PD9[[#This Row],[Av.P4 '[%']]]*BD.PD9[[#This Row],[Ppto. Orden Interna '[DOP']]]</f>
        <v>0</v>
      </c>
      <c r="AJ544" s="249"/>
      <c r="AK544" s="389"/>
      <c r="AL544" s="243">
        <f>BD.PD9[[#This Row],[Av.P5 '[%']]]*BD.PD9[[#This Row],[Ppto. Orden Interna '[DOP']]]</f>
        <v>0</v>
      </c>
      <c r="AM544" s="496">
        <f>BD.PD9[[#This Row],[Pago 5]]+BD.PD9[[#This Row],[Pago 4]]+BD.PD9[[#This Row],[Pago 3]]+BD.PD9[[#This Row],[Pago 2]]+BD.PD9[[#This Row],[Pago 1]]</f>
        <v>15450</v>
      </c>
      <c r="AN544" s="308" t="s">
        <v>244</v>
      </c>
      <c r="AO544" s="308" t="s">
        <v>245</v>
      </c>
      <c r="AP544" s="308" t="s">
        <v>246</v>
      </c>
      <c r="AQ544" s="308" t="s">
        <v>247</v>
      </c>
      <c r="AR544" s="308">
        <v>594</v>
      </c>
      <c r="AS544" s="308" t="s">
        <v>248</v>
      </c>
      <c r="AT544" s="249" t="s">
        <v>1575</v>
      </c>
      <c r="AU544" s="306"/>
      <c r="AV544" s="306"/>
      <c r="AW544" s="306"/>
      <c r="AX544" s="306"/>
      <c r="AY544" s="306"/>
      <c r="AZ544" s="306"/>
      <c r="BA544" s="306"/>
      <c r="BB544" s="306"/>
      <c r="BC544" s="306"/>
      <c r="BD544" s="306"/>
      <c r="BE544" s="306"/>
      <c r="BF544" s="306"/>
      <c r="BG544" s="306"/>
      <c r="BH544" s="306"/>
      <c r="BI544" s="306"/>
      <c r="BJ544" s="306"/>
      <c r="BK544" s="306"/>
      <c r="BL544" s="306"/>
      <c r="BM544" s="306"/>
      <c r="BN544" s="306"/>
      <c r="BO544" s="306"/>
      <c r="BP544" s="306"/>
      <c r="BQ544" s="306"/>
      <c r="BR544" s="306"/>
      <c r="BS544" s="306"/>
      <c r="BT544" s="306"/>
      <c r="BU544" s="306"/>
      <c r="BV544" s="306"/>
      <c r="BW544" s="306"/>
      <c r="BX544" s="306"/>
      <c r="BY544" s="306"/>
      <c r="BZ544" s="306"/>
      <c r="CA544" s="306"/>
      <c r="CB544" s="306"/>
      <c r="CC544" s="306"/>
      <c r="CD544" s="306"/>
      <c r="CE544" s="306"/>
      <c r="CF544" s="306"/>
      <c r="CG544" s="306"/>
      <c r="CH544" s="306"/>
      <c r="CI544" s="306"/>
      <c r="CJ544" s="306"/>
      <c r="CK544" s="306"/>
      <c r="CL544" s="306"/>
      <c r="CM544" s="306"/>
      <c r="CN544" s="306"/>
      <c r="CO544" s="306"/>
      <c r="CP544" s="306"/>
      <c r="CQ544" s="306"/>
      <c r="CR544" s="306"/>
      <c r="CS544" s="306"/>
      <c r="CT544" s="306"/>
      <c r="CU544" s="306"/>
      <c r="CV544" s="306"/>
      <c r="CW544" s="306"/>
      <c r="CX544" s="306"/>
      <c r="CY544" s="306"/>
      <c r="CZ544" s="306"/>
      <c r="DA544" s="306"/>
      <c r="DB544" s="306"/>
      <c r="DC544" s="306"/>
      <c r="DD544" s="306"/>
      <c r="DE544" s="306"/>
      <c r="DF544" s="306"/>
      <c r="DG544" s="306"/>
      <c r="DH544" s="306"/>
      <c r="DI544" s="306"/>
      <c r="DJ544" s="306"/>
      <c r="DK544" s="306"/>
      <c r="DL544" s="306"/>
      <c r="DM544" s="306"/>
      <c r="DN544" s="306"/>
      <c r="DO544" s="306"/>
      <c r="DP544" s="306"/>
      <c r="DQ544" s="306"/>
      <c r="DR544" s="306"/>
      <c r="DS544" s="306"/>
      <c r="DT544" s="306"/>
      <c r="DU544" s="306"/>
      <c r="DV544" s="306"/>
      <c r="DW544" s="306"/>
      <c r="DX544" s="306"/>
      <c r="DY544" s="306"/>
      <c r="DZ544" s="306"/>
      <c r="EA544" s="306"/>
      <c r="EB544" s="306"/>
      <c r="EC544" s="306"/>
      <c r="ED544" s="306"/>
      <c r="EE544" s="306"/>
      <c r="EF544" s="306"/>
      <c r="EG544" s="306"/>
      <c r="EH544" s="306"/>
      <c r="EI544" s="306"/>
      <c r="EJ544" s="306"/>
      <c r="EK544" s="306"/>
      <c r="EL544" s="306"/>
      <c r="EM544" s="306"/>
      <c r="EN544" s="306"/>
      <c r="EO544" s="306"/>
      <c r="EP544" s="306"/>
      <c r="EQ544" s="306"/>
      <c r="ER544" s="306"/>
      <c r="ES544" s="306"/>
      <c r="ET544" s="306"/>
      <c r="EU544" s="306"/>
      <c r="EV544" s="306"/>
      <c r="EW544" s="306"/>
      <c r="EX544" s="306"/>
      <c r="EY544" s="306"/>
      <c r="EZ544" s="306"/>
      <c r="FA544" s="306"/>
      <c r="FB544" s="306"/>
      <c r="FC544" s="306"/>
      <c r="FD544" s="306"/>
      <c r="FE544" s="306"/>
      <c r="FF544" s="306"/>
      <c r="FG544" s="306"/>
      <c r="FH544" s="306"/>
      <c r="FI544" s="306"/>
      <c r="FJ544" s="306"/>
      <c r="FK544" s="306"/>
      <c r="FL544" s="306"/>
      <c r="FM544" s="306"/>
      <c r="FN544" s="306"/>
      <c r="FO544" s="306"/>
      <c r="FP544" s="306"/>
      <c r="FQ544" s="306"/>
      <c r="FR544" s="306"/>
      <c r="FS544" s="306"/>
      <c r="FT544" s="306"/>
      <c r="FU544" s="306"/>
      <c r="FV544" s="306"/>
      <c r="FW544" s="306"/>
      <c r="FX544" s="306"/>
      <c r="FY544" s="306"/>
      <c r="FZ544" s="306"/>
      <c r="GA544" s="306"/>
      <c r="GB544" s="306"/>
      <c r="GC544" s="306"/>
      <c r="GD544" s="306"/>
      <c r="GE544" s="306"/>
      <c r="GF544" s="306"/>
      <c r="GG544" s="306"/>
      <c r="GH544" s="306"/>
      <c r="GI544" s="306"/>
      <c r="GJ544" s="306"/>
      <c r="GK544" s="306"/>
      <c r="GL544" s="306"/>
      <c r="GM544" s="306"/>
      <c r="GN544" s="306"/>
      <c r="GO544" s="306"/>
      <c r="GP544" s="306"/>
      <c r="GQ544" s="306"/>
      <c r="GR544" s="306"/>
      <c r="GS544" s="306"/>
      <c r="GT544" s="306"/>
      <c r="GU544" s="306"/>
      <c r="GV544" s="306"/>
      <c r="GW544" s="306"/>
      <c r="GX544" s="306"/>
      <c r="GY544" s="306"/>
      <c r="GZ544" s="306"/>
      <c r="HA544" s="306"/>
      <c r="HB544" s="306"/>
      <c r="HC544" s="306"/>
      <c r="HD544" s="306"/>
      <c r="HE544" s="306"/>
      <c r="HF544" s="306"/>
      <c r="HG544" s="306"/>
      <c r="HH544" s="306"/>
      <c r="HI544" s="306"/>
      <c r="HJ544" s="306"/>
      <c r="HK544" s="306"/>
      <c r="HL544" s="306"/>
      <c r="HM544" s="306"/>
      <c r="HN544" s="306"/>
      <c r="HO544" s="306"/>
      <c r="HP544" s="306"/>
      <c r="HQ544" s="306"/>
      <c r="HR544" s="306"/>
      <c r="HS544" s="306"/>
      <c r="HT544" s="306"/>
      <c r="HU544" s="306"/>
      <c r="HV544" s="306"/>
      <c r="HW544" s="306"/>
      <c r="HX544" s="306"/>
      <c r="HY544" s="306"/>
      <c r="HZ544" s="306"/>
      <c r="IA544" s="306"/>
      <c r="IB544" s="306"/>
      <c r="IC544" s="306"/>
      <c r="ID544" s="306"/>
      <c r="IE544" s="306"/>
      <c r="IF544" s="306"/>
      <c r="IG544" s="306"/>
      <c r="IH544" s="306"/>
    </row>
    <row r="545" spans="1:242" s="219" customFormat="1" ht="15" customHeight="1" x14ac:dyDescent="0.3">
      <c r="A545" s="174">
        <v>4.03</v>
      </c>
      <c r="B545" s="231"/>
      <c r="C545" s="232" t="e">
        <f>VLOOKUP(BD.PD9[[#This Row],[Pos]],[19]!PPto[#Data],3,FALSE)</f>
        <v>#REF!</v>
      </c>
      <c r="D545" s="174" t="s">
        <v>23</v>
      </c>
      <c r="E545" s="305" t="str">
        <f>IF(BD.PD9[[#This Row],[.]]="*",VLOOKUP(BD.PD9[[#This Row],[Pos]],[19]Presupuesto!A:H,7,FALSE),"")</f>
        <v/>
      </c>
      <c r="F545" s="378" t="s">
        <v>311</v>
      </c>
      <c r="G545" s="174" t="s">
        <v>1359</v>
      </c>
      <c r="H545" s="174"/>
      <c r="I545" s="174" t="s">
        <v>1326</v>
      </c>
      <c r="J545" s="382">
        <v>1</v>
      </c>
      <c r="K545" s="174" t="s">
        <v>260</v>
      </c>
      <c r="L545" s="383">
        <f>IF(BD.PD9[[#This Row],[Mon]]="DOP",1,HLOOKUP(BD.PD9[[#This Row],[Mon]],Data!$K$1:$L$2,2,FALSE))</f>
        <v>1</v>
      </c>
      <c r="M545" s="384">
        <v>15000</v>
      </c>
      <c r="N545" s="243">
        <f>BD.PD9[[#This Row],[Cant.]]*BD.PD9[[#This Row],[ Tasa ]]*BD.PD9[[#This Row],[ Precio Und.]]</f>
        <v>15000</v>
      </c>
      <c r="O545" s="386">
        <v>0.03</v>
      </c>
      <c r="P545" s="243">
        <f>IF(BD.PD9[[#This Row],[Liquid. '[%']]]&lt;&gt;0,(BD.PD9[[#This Row],[Valor Neto '[DOP']]]*BD.PD9[[#This Row],[Liquid. '[%']]])+BD.PD9[[#This Row],[Valor Neto '[DOP']]],BD.PD9[[#This Row],[Valor Neto '[DOP']]])</f>
        <v>15450</v>
      </c>
      <c r="Q545" s="243">
        <f>BD.PD9[[#This Row],[Ppto. Orden Interna '[DOP']]]/HLOOKUP("USD",Data!$K$1:$L$2,2,FALSE)</f>
        <v>237.69230769230768</v>
      </c>
      <c r="R545" s="381" t="s">
        <v>1392</v>
      </c>
      <c r="S545" s="387"/>
      <c r="T545" s="387"/>
      <c r="U545" s="387"/>
      <c r="V545" s="387"/>
      <c r="W545" s="381" t="s">
        <v>310</v>
      </c>
      <c r="X545" s="495">
        <v>9</v>
      </c>
      <c r="Y545" s="388">
        <v>0.7</v>
      </c>
      <c r="Z545" s="243">
        <f>BD.PD9[[#This Row],[Av.P1 '[%']]]*BD.PD9[[#This Row],[Ppto. Orden Interna '[DOP']]]</f>
        <v>10815</v>
      </c>
      <c r="AA545" s="495">
        <v>11</v>
      </c>
      <c r="AB545" s="388">
        <v>0.3</v>
      </c>
      <c r="AC545" s="243">
        <f>BD.PD9[[#This Row],[Av.P2 '[%']]]*BD.PD9[[#This Row],[Ppto. Orden Interna '[DOP']]]</f>
        <v>4635</v>
      </c>
      <c r="AD545" s="249"/>
      <c r="AE545" s="389"/>
      <c r="AF545" s="243">
        <f>BD.PD9[[#This Row],[Av.P3 '[%']]]*BD.PD9[[#This Row],[Ppto. Orden Interna '[DOP']]]</f>
        <v>0</v>
      </c>
      <c r="AG545" s="249"/>
      <c r="AH545" s="389"/>
      <c r="AI545" s="243">
        <f>BD.PD9[[#This Row],[Av.P4 '[%']]]*BD.PD9[[#This Row],[Ppto. Orden Interna '[DOP']]]</f>
        <v>0</v>
      </c>
      <c r="AJ545" s="249"/>
      <c r="AK545" s="389"/>
      <c r="AL545" s="243">
        <f>BD.PD9[[#This Row],[Av.P5 '[%']]]*BD.PD9[[#This Row],[Ppto. Orden Interna '[DOP']]]</f>
        <v>0</v>
      </c>
      <c r="AM545" s="496">
        <f>BD.PD9[[#This Row],[Pago 5]]+BD.PD9[[#This Row],[Pago 4]]+BD.PD9[[#This Row],[Pago 3]]+BD.PD9[[#This Row],[Pago 2]]+BD.PD9[[#This Row],[Pago 1]]</f>
        <v>15450</v>
      </c>
      <c r="AN545" s="308" t="s">
        <v>244</v>
      </c>
      <c r="AO545" s="308" t="s">
        <v>245</v>
      </c>
      <c r="AP545" s="308" t="s">
        <v>246</v>
      </c>
      <c r="AQ545" s="308" t="s">
        <v>247</v>
      </c>
      <c r="AR545" s="308">
        <v>594</v>
      </c>
      <c r="AS545" s="308" t="s">
        <v>248</v>
      </c>
      <c r="AT545" s="249" t="s">
        <v>1575</v>
      </c>
      <c r="AU545" s="306"/>
      <c r="AV545" s="306"/>
      <c r="AW545" s="306"/>
      <c r="AX545" s="306"/>
      <c r="AY545" s="306"/>
      <c r="AZ545" s="306"/>
      <c r="BA545" s="306"/>
      <c r="BB545" s="306"/>
      <c r="BC545" s="306"/>
      <c r="BD545" s="306"/>
      <c r="BE545" s="306"/>
      <c r="BF545" s="306"/>
      <c r="BG545" s="306"/>
      <c r="BH545" s="306"/>
      <c r="BI545" s="306"/>
      <c r="BJ545" s="306"/>
      <c r="BK545" s="306"/>
      <c r="BL545" s="306"/>
      <c r="BM545" s="306"/>
      <c r="BN545" s="306"/>
      <c r="BO545" s="306"/>
      <c r="BP545" s="306"/>
      <c r="BQ545" s="306"/>
      <c r="BR545" s="306"/>
      <c r="BS545" s="306"/>
      <c r="BT545" s="306"/>
      <c r="BU545" s="306"/>
      <c r="BV545" s="306"/>
      <c r="BW545" s="306"/>
      <c r="BX545" s="306"/>
      <c r="BY545" s="306"/>
      <c r="BZ545" s="306"/>
      <c r="CA545" s="306"/>
      <c r="CB545" s="306"/>
      <c r="CC545" s="306"/>
      <c r="CD545" s="306"/>
      <c r="CE545" s="306"/>
      <c r="CF545" s="306"/>
      <c r="CG545" s="306"/>
      <c r="CH545" s="306"/>
      <c r="CI545" s="306"/>
      <c r="CJ545" s="306"/>
      <c r="CK545" s="306"/>
      <c r="CL545" s="306"/>
      <c r="CM545" s="306"/>
      <c r="CN545" s="306"/>
      <c r="CO545" s="306"/>
      <c r="CP545" s="306"/>
      <c r="CQ545" s="306"/>
      <c r="CR545" s="306"/>
      <c r="CS545" s="306"/>
      <c r="CT545" s="306"/>
      <c r="CU545" s="306"/>
      <c r="CV545" s="306"/>
      <c r="CW545" s="306"/>
      <c r="CX545" s="306"/>
      <c r="CY545" s="306"/>
      <c r="CZ545" s="306"/>
      <c r="DA545" s="306"/>
      <c r="DB545" s="306"/>
      <c r="DC545" s="306"/>
      <c r="DD545" s="306"/>
      <c r="DE545" s="306"/>
      <c r="DF545" s="306"/>
      <c r="DG545" s="306"/>
      <c r="DH545" s="306"/>
      <c r="DI545" s="306"/>
      <c r="DJ545" s="306"/>
      <c r="DK545" s="306"/>
      <c r="DL545" s="306"/>
      <c r="DM545" s="306"/>
      <c r="DN545" s="306"/>
      <c r="DO545" s="306"/>
      <c r="DP545" s="306"/>
      <c r="DQ545" s="306"/>
      <c r="DR545" s="306"/>
      <c r="DS545" s="306"/>
      <c r="DT545" s="306"/>
      <c r="DU545" s="306"/>
      <c r="DV545" s="306"/>
      <c r="DW545" s="306"/>
      <c r="DX545" s="306"/>
      <c r="DY545" s="306"/>
      <c r="DZ545" s="306"/>
      <c r="EA545" s="306"/>
      <c r="EB545" s="306"/>
      <c r="EC545" s="306"/>
      <c r="ED545" s="306"/>
      <c r="EE545" s="306"/>
      <c r="EF545" s="306"/>
      <c r="EG545" s="306"/>
      <c r="EH545" s="306"/>
      <c r="EI545" s="306"/>
      <c r="EJ545" s="306"/>
      <c r="EK545" s="306"/>
      <c r="EL545" s="306"/>
      <c r="EM545" s="306"/>
      <c r="EN545" s="306"/>
      <c r="EO545" s="306"/>
      <c r="EP545" s="306"/>
      <c r="EQ545" s="306"/>
      <c r="ER545" s="306"/>
      <c r="ES545" s="306"/>
      <c r="ET545" s="306"/>
      <c r="EU545" s="306"/>
      <c r="EV545" s="306"/>
      <c r="EW545" s="306"/>
      <c r="EX545" s="306"/>
      <c r="EY545" s="306"/>
      <c r="EZ545" s="306"/>
      <c r="FA545" s="306"/>
      <c r="FB545" s="306"/>
      <c r="FC545" s="306"/>
      <c r="FD545" s="306"/>
      <c r="FE545" s="306"/>
      <c r="FF545" s="306"/>
      <c r="FG545" s="306"/>
      <c r="FH545" s="306"/>
      <c r="FI545" s="306"/>
      <c r="FJ545" s="306"/>
      <c r="FK545" s="306"/>
      <c r="FL545" s="306"/>
      <c r="FM545" s="306"/>
      <c r="FN545" s="306"/>
      <c r="FO545" s="306"/>
      <c r="FP545" s="306"/>
      <c r="FQ545" s="306"/>
      <c r="FR545" s="306"/>
      <c r="FS545" s="306"/>
      <c r="FT545" s="306"/>
      <c r="FU545" s="306"/>
      <c r="FV545" s="306"/>
      <c r="FW545" s="306"/>
      <c r="FX545" s="306"/>
      <c r="FY545" s="306"/>
      <c r="FZ545" s="306"/>
      <c r="GA545" s="306"/>
      <c r="GB545" s="306"/>
      <c r="GC545" s="306"/>
      <c r="GD545" s="306"/>
      <c r="GE545" s="306"/>
      <c r="GF545" s="306"/>
      <c r="GG545" s="306"/>
      <c r="GH545" s="306"/>
      <c r="GI545" s="306"/>
      <c r="GJ545" s="306"/>
      <c r="GK545" s="306"/>
      <c r="GL545" s="306"/>
      <c r="GM545" s="306"/>
      <c r="GN545" s="306"/>
      <c r="GO545" s="306"/>
      <c r="GP545" s="306"/>
      <c r="GQ545" s="306"/>
      <c r="GR545" s="306"/>
      <c r="GS545" s="306"/>
      <c r="GT545" s="306"/>
      <c r="GU545" s="306"/>
      <c r="GV545" s="306"/>
      <c r="GW545" s="306"/>
      <c r="GX545" s="306"/>
      <c r="GY545" s="306"/>
      <c r="GZ545" s="306"/>
      <c r="HA545" s="306"/>
      <c r="HB545" s="306"/>
      <c r="HC545" s="306"/>
      <c r="HD545" s="306"/>
      <c r="HE545" s="306"/>
      <c r="HF545" s="306"/>
      <c r="HG545" s="306"/>
      <c r="HH545" s="306"/>
      <c r="HI545" s="306"/>
      <c r="HJ545" s="306"/>
      <c r="HK545" s="306"/>
      <c r="HL545" s="306"/>
      <c r="HM545" s="306"/>
      <c r="HN545" s="306"/>
      <c r="HO545" s="306"/>
      <c r="HP545" s="306"/>
      <c r="HQ545" s="306"/>
      <c r="HR545" s="306"/>
      <c r="HS545" s="306"/>
      <c r="HT545" s="306"/>
      <c r="HU545" s="306"/>
      <c r="HV545" s="306"/>
      <c r="HW545" s="306"/>
      <c r="HX545" s="306"/>
      <c r="HY545" s="306"/>
      <c r="HZ545" s="306"/>
      <c r="IA545" s="306"/>
      <c r="IB545" s="306"/>
      <c r="IC545" s="306"/>
      <c r="ID545" s="306"/>
      <c r="IE545" s="306"/>
      <c r="IF545" s="306"/>
      <c r="IG545" s="306"/>
      <c r="IH545" s="306"/>
    </row>
    <row r="546" spans="1:242" s="219" customFormat="1" ht="15" customHeight="1" x14ac:dyDescent="0.3">
      <c r="A546" s="174">
        <v>4.03</v>
      </c>
      <c r="B546" s="231"/>
      <c r="C546" s="232" t="e">
        <f>VLOOKUP(BD.PD9[[#This Row],[Pos]],[19]!PPto[#Data],3,FALSE)</f>
        <v>#REF!</v>
      </c>
      <c r="D546" s="174" t="s">
        <v>23</v>
      </c>
      <c r="E546" s="305" t="str">
        <f>IF(BD.PD9[[#This Row],[.]]="*",VLOOKUP(BD.PD9[[#This Row],[Pos]],[19]Presupuesto!A:H,7,FALSE),"")</f>
        <v/>
      </c>
      <c r="F546" s="378" t="s">
        <v>308</v>
      </c>
      <c r="G546" s="174" t="s">
        <v>1359</v>
      </c>
      <c r="H546" s="174"/>
      <c r="I546" s="174" t="s">
        <v>1326</v>
      </c>
      <c r="J546" s="382">
        <v>1</v>
      </c>
      <c r="K546" s="174" t="s">
        <v>260</v>
      </c>
      <c r="L546" s="383">
        <f>IF(BD.PD9[[#This Row],[Mon]]="DOP",1,HLOOKUP(BD.PD9[[#This Row],[Mon]],Data!$K$1:$L$2,2,FALSE))</f>
        <v>1</v>
      </c>
      <c r="M546" s="384">
        <v>150000</v>
      </c>
      <c r="N546" s="243">
        <f>BD.PD9[[#This Row],[Cant.]]*BD.PD9[[#This Row],[ Tasa ]]*BD.PD9[[#This Row],[ Precio Und.]]</f>
        <v>150000</v>
      </c>
      <c r="O546" s="386">
        <v>0.03</v>
      </c>
      <c r="P546" s="243">
        <f>IF(BD.PD9[[#This Row],[Liquid. '[%']]]&lt;&gt;0,(BD.PD9[[#This Row],[Valor Neto '[DOP']]]*BD.PD9[[#This Row],[Liquid. '[%']]])+BD.PD9[[#This Row],[Valor Neto '[DOP']]],BD.PD9[[#This Row],[Valor Neto '[DOP']]])</f>
        <v>154500</v>
      </c>
      <c r="Q546" s="243">
        <f>BD.PD9[[#This Row],[Ppto. Orden Interna '[DOP']]]/HLOOKUP("USD",Data!$K$1:$L$2,2,FALSE)</f>
        <v>2376.9230769230771</v>
      </c>
      <c r="R546" s="381" t="s">
        <v>1392</v>
      </c>
      <c r="S546" s="387"/>
      <c r="T546" s="387"/>
      <c r="U546" s="387"/>
      <c r="V546" s="387"/>
      <c r="W546" s="381" t="s">
        <v>310</v>
      </c>
      <c r="X546" s="495">
        <v>9</v>
      </c>
      <c r="Y546" s="388">
        <v>0.7</v>
      </c>
      <c r="Z546" s="243">
        <f>BD.PD9[[#This Row],[Av.P1 '[%']]]*BD.PD9[[#This Row],[Ppto. Orden Interna '[DOP']]]</f>
        <v>108150</v>
      </c>
      <c r="AA546" s="495">
        <v>11</v>
      </c>
      <c r="AB546" s="388">
        <v>0.3</v>
      </c>
      <c r="AC546" s="243">
        <f>BD.PD9[[#This Row],[Av.P2 '[%']]]*BD.PD9[[#This Row],[Ppto. Orden Interna '[DOP']]]</f>
        <v>46350</v>
      </c>
      <c r="AD546" s="249"/>
      <c r="AE546" s="389"/>
      <c r="AF546" s="243">
        <f>BD.PD9[[#This Row],[Av.P3 '[%']]]*BD.PD9[[#This Row],[Ppto. Orden Interna '[DOP']]]</f>
        <v>0</v>
      </c>
      <c r="AG546" s="249"/>
      <c r="AH546" s="389"/>
      <c r="AI546" s="243">
        <f>BD.PD9[[#This Row],[Av.P4 '[%']]]*BD.PD9[[#This Row],[Ppto. Orden Interna '[DOP']]]</f>
        <v>0</v>
      </c>
      <c r="AJ546" s="249"/>
      <c r="AK546" s="389"/>
      <c r="AL546" s="243">
        <f>BD.PD9[[#This Row],[Av.P5 '[%']]]*BD.PD9[[#This Row],[Ppto. Orden Interna '[DOP']]]</f>
        <v>0</v>
      </c>
      <c r="AM546" s="496">
        <f>BD.PD9[[#This Row],[Pago 5]]+BD.PD9[[#This Row],[Pago 4]]+BD.PD9[[#This Row],[Pago 3]]+BD.PD9[[#This Row],[Pago 2]]+BD.PD9[[#This Row],[Pago 1]]</f>
        <v>154500</v>
      </c>
      <c r="AN546" s="308" t="s">
        <v>244</v>
      </c>
      <c r="AO546" s="308" t="s">
        <v>245</v>
      </c>
      <c r="AP546" s="308" t="s">
        <v>246</v>
      </c>
      <c r="AQ546" s="308" t="s">
        <v>247</v>
      </c>
      <c r="AR546" s="308">
        <v>594</v>
      </c>
      <c r="AS546" s="308" t="s">
        <v>248</v>
      </c>
      <c r="AT546" s="249" t="s">
        <v>1575</v>
      </c>
      <c r="AU546" s="306"/>
      <c r="AV546" s="306"/>
      <c r="AW546" s="306"/>
      <c r="AX546" s="306"/>
      <c r="AY546" s="306"/>
      <c r="AZ546" s="306"/>
      <c r="BA546" s="306"/>
      <c r="BB546" s="306"/>
      <c r="BC546" s="306"/>
      <c r="BD546" s="306"/>
      <c r="BE546" s="306"/>
      <c r="BF546" s="306"/>
      <c r="BG546" s="306"/>
      <c r="BH546" s="306"/>
      <c r="BI546" s="306"/>
      <c r="BJ546" s="306"/>
      <c r="BK546" s="306"/>
      <c r="BL546" s="306"/>
      <c r="BM546" s="306"/>
      <c r="BN546" s="306"/>
      <c r="BO546" s="306"/>
      <c r="BP546" s="306"/>
      <c r="BQ546" s="306"/>
      <c r="BR546" s="306"/>
      <c r="BS546" s="306"/>
      <c r="BT546" s="306"/>
      <c r="BU546" s="306"/>
      <c r="BV546" s="306"/>
      <c r="BW546" s="306"/>
      <c r="BX546" s="306"/>
      <c r="BY546" s="306"/>
      <c r="BZ546" s="306"/>
      <c r="CA546" s="306"/>
      <c r="CB546" s="306"/>
      <c r="CC546" s="306"/>
      <c r="CD546" s="306"/>
      <c r="CE546" s="306"/>
      <c r="CF546" s="306"/>
      <c r="CG546" s="306"/>
      <c r="CH546" s="306"/>
      <c r="CI546" s="306"/>
      <c r="CJ546" s="306"/>
      <c r="CK546" s="306"/>
      <c r="CL546" s="306"/>
      <c r="CM546" s="306"/>
      <c r="CN546" s="306"/>
      <c r="CO546" s="306"/>
      <c r="CP546" s="306"/>
      <c r="CQ546" s="306"/>
      <c r="CR546" s="306"/>
      <c r="CS546" s="306"/>
      <c r="CT546" s="306"/>
      <c r="CU546" s="306"/>
      <c r="CV546" s="306"/>
      <c r="CW546" s="306"/>
      <c r="CX546" s="306"/>
      <c r="CY546" s="306"/>
      <c r="CZ546" s="306"/>
      <c r="DA546" s="306"/>
      <c r="DB546" s="306"/>
      <c r="DC546" s="306"/>
      <c r="DD546" s="306"/>
      <c r="DE546" s="306"/>
      <c r="DF546" s="306"/>
      <c r="DG546" s="306"/>
      <c r="DH546" s="306"/>
      <c r="DI546" s="306"/>
      <c r="DJ546" s="306"/>
      <c r="DK546" s="306"/>
      <c r="DL546" s="306"/>
      <c r="DM546" s="306"/>
      <c r="DN546" s="306"/>
      <c r="DO546" s="306"/>
      <c r="DP546" s="306"/>
      <c r="DQ546" s="306"/>
      <c r="DR546" s="306"/>
      <c r="DS546" s="306"/>
      <c r="DT546" s="306"/>
      <c r="DU546" s="306"/>
      <c r="DV546" s="306"/>
      <c r="DW546" s="306"/>
      <c r="DX546" s="306"/>
      <c r="DY546" s="306"/>
      <c r="DZ546" s="306"/>
      <c r="EA546" s="306"/>
      <c r="EB546" s="306"/>
      <c r="EC546" s="306"/>
      <c r="ED546" s="306"/>
      <c r="EE546" s="306"/>
      <c r="EF546" s="306"/>
      <c r="EG546" s="306"/>
      <c r="EH546" s="306"/>
      <c r="EI546" s="306"/>
      <c r="EJ546" s="306"/>
      <c r="EK546" s="306"/>
      <c r="EL546" s="306"/>
      <c r="EM546" s="306"/>
      <c r="EN546" s="306"/>
      <c r="EO546" s="306"/>
      <c r="EP546" s="306"/>
      <c r="EQ546" s="306"/>
      <c r="ER546" s="306"/>
      <c r="ES546" s="306"/>
      <c r="ET546" s="306"/>
      <c r="EU546" s="306"/>
      <c r="EV546" s="306"/>
      <c r="EW546" s="306"/>
      <c r="EX546" s="306"/>
      <c r="EY546" s="306"/>
      <c r="EZ546" s="306"/>
      <c r="FA546" s="306"/>
      <c r="FB546" s="306"/>
      <c r="FC546" s="306"/>
      <c r="FD546" s="306"/>
      <c r="FE546" s="306"/>
      <c r="FF546" s="306"/>
      <c r="FG546" s="306"/>
      <c r="FH546" s="306"/>
      <c r="FI546" s="306"/>
      <c r="FJ546" s="306"/>
      <c r="FK546" s="306"/>
      <c r="FL546" s="306"/>
      <c r="FM546" s="306"/>
      <c r="FN546" s="306"/>
      <c r="FO546" s="306"/>
      <c r="FP546" s="306"/>
      <c r="FQ546" s="306"/>
      <c r="FR546" s="306"/>
      <c r="FS546" s="306"/>
      <c r="FT546" s="306"/>
      <c r="FU546" s="306"/>
      <c r="FV546" s="306"/>
      <c r="FW546" s="306"/>
      <c r="FX546" s="306"/>
      <c r="FY546" s="306"/>
      <c r="FZ546" s="306"/>
      <c r="GA546" s="306"/>
      <c r="GB546" s="306"/>
      <c r="GC546" s="306"/>
      <c r="GD546" s="306"/>
      <c r="GE546" s="306"/>
      <c r="GF546" s="306"/>
      <c r="GG546" s="306"/>
      <c r="GH546" s="306"/>
      <c r="GI546" s="306"/>
      <c r="GJ546" s="306"/>
      <c r="GK546" s="306"/>
      <c r="GL546" s="306"/>
      <c r="GM546" s="306"/>
      <c r="GN546" s="306"/>
      <c r="GO546" s="306"/>
      <c r="GP546" s="306"/>
      <c r="GQ546" s="306"/>
      <c r="GR546" s="306"/>
      <c r="GS546" s="306"/>
      <c r="GT546" s="306"/>
      <c r="GU546" s="306"/>
      <c r="GV546" s="306"/>
      <c r="GW546" s="306"/>
      <c r="GX546" s="306"/>
      <c r="GY546" s="306"/>
      <c r="GZ546" s="306"/>
      <c r="HA546" s="306"/>
      <c r="HB546" s="306"/>
      <c r="HC546" s="306"/>
      <c r="HD546" s="306"/>
      <c r="HE546" s="306"/>
      <c r="HF546" s="306"/>
      <c r="HG546" s="306"/>
      <c r="HH546" s="306"/>
      <c r="HI546" s="306"/>
      <c r="HJ546" s="306"/>
      <c r="HK546" s="306"/>
      <c r="HL546" s="306"/>
      <c r="HM546" s="306"/>
      <c r="HN546" s="306"/>
      <c r="HO546" s="306"/>
      <c r="HP546" s="306"/>
      <c r="HQ546" s="306"/>
      <c r="HR546" s="306"/>
      <c r="HS546" s="306"/>
      <c r="HT546" s="306"/>
      <c r="HU546" s="306"/>
      <c r="HV546" s="306"/>
      <c r="HW546" s="306"/>
      <c r="HX546" s="306"/>
      <c r="HY546" s="306"/>
      <c r="HZ546" s="306"/>
      <c r="IA546" s="306"/>
      <c r="IB546" s="306"/>
      <c r="IC546" s="306"/>
      <c r="ID546" s="306"/>
      <c r="IE546" s="306"/>
      <c r="IF546" s="306"/>
      <c r="IG546" s="306"/>
      <c r="IH546" s="306"/>
    </row>
    <row r="547" spans="1:242" s="219" customFormat="1" ht="15" customHeight="1" x14ac:dyDescent="0.3">
      <c r="A547" s="174">
        <v>4.03</v>
      </c>
      <c r="B547" s="231"/>
      <c r="C547" s="232" t="e">
        <f>VLOOKUP(BD.PD9[[#This Row],[Pos]],[19]!PPto[#Data],3,FALSE)</f>
        <v>#REF!</v>
      </c>
      <c r="D547" s="174" t="s">
        <v>23</v>
      </c>
      <c r="E547" s="305" t="str">
        <f>IF(BD.PD9[[#This Row],[.]]="*",VLOOKUP(BD.PD9[[#This Row],[Pos]],[19]Presupuesto!A:H,7,FALSE),"")</f>
        <v/>
      </c>
      <c r="F547" s="378" t="s">
        <v>313</v>
      </c>
      <c r="G547" s="174" t="s">
        <v>1359</v>
      </c>
      <c r="H547" s="174"/>
      <c r="I547" s="174" t="s">
        <v>1326</v>
      </c>
      <c r="J547" s="382">
        <v>2</v>
      </c>
      <c r="K547" s="174" t="s">
        <v>260</v>
      </c>
      <c r="L547" s="383">
        <f>IF(BD.PD9[[#This Row],[Mon]]="DOP",1,HLOOKUP(BD.PD9[[#This Row],[Mon]],Data!$K$1:$L$2,2,FALSE))</f>
        <v>1</v>
      </c>
      <c r="M547" s="384">
        <v>224000</v>
      </c>
      <c r="N547" s="243">
        <f>BD.PD9[[#This Row],[Cant.]]*BD.PD9[[#This Row],[ Tasa ]]*BD.PD9[[#This Row],[ Precio Und.]]</f>
        <v>448000</v>
      </c>
      <c r="O547" s="386">
        <v>0.03</v>
      </c>
      <c r="P547" s="243">
        <f>IF(BD.PD9[[#This Row],[Liquid. '[%']]]&lt;&gt;0,(BD.PD9[[#This Row],[Valor Neto '[DOP']]]*BD.PD9[[#This Row],[Liquid. '[%']]])+BD.PD9[[#This Row],[Valor Neto '[DOP']]],BD.PD9[[#This Row],[Valor Neto '[DOP']]])</f>
        <v>461440</v>
      </c>
      <c r="Q547" s="243">
        <f>BD.PD9[[#This Row],[Ppto. Orden Interna '[DOP']]]/HLOOKUP("USD",Data!$K$1:$L$2,2,FALSE)</f>
        <v>7099.0769230769229</v>
      </c>
      <c r="R547" s="381" t="s">
        <v>1392</v>
      </c>
      <c r="S547" s="387"/>
      <c r="T547" s="387"/>
      <c r="U547" s="387"/>
      <c r="V547" s="387"/>
      <c r="W547" s="381" t="s">
        <v>310</v>
      </c>
      <c r="X547" s="495">
        <v>9</v>
      </c>
      <c r="Y547" s="388">
        <v>0.7</v>
      </c>
      <c r="Z547" s="243">
        <f>BD.PD9[[#This Row],[Av.P1 '[%']]]*BD.PD9[[#This Row],[Ppto. Orden Interna '[DOP']]]</f>
        <v>323008</v>
      </c>
      <c r="AA547" s="495">
        <v>11</v>
      </c>
      <c r="AB547" s="388">
        <v>0.3</v>
      </c>
      <c r="AC547" s="243">
        <f>BD.PD9[[#This Row],[Av.P2 '[%']]]*BD.PD9[[#This Row],[Ppto. Orden Interna '[DOP']]]</f>
        <v>138432</v>
      </c>
      <c r="AD547" s="249"/>
      <c r="AE547" s="389"/>
      <c r="AF547" s="243">
        <f>BD.PD9[[#This Row],[Av.P3 '[%']]]*BD.PD9[[#This Row],[Ppto. Orden Interna '[DOP']]]</f>
        <v>0</v>
      </c>
      <c r="AG547" s="249"/>
      <c r="AH547" s="389"/>
      <c r="AI547" s="243">
        <f>BD.PD9[[#This Row],[Av.P4 '[%']]]*BD.PD9[[#This Row],[Ppto. Orden Interna '[DOP']]]</f>
        <v>0</v>
      </c>
      <c r="AJ547" s="249"/>
      <c r="AK547" s="389"/>
      <c r="AL547" s="243">
        <f>BD.PD9[[#This Row],[Av.P5 '[%']]]*BD.PD9[[#This Row],[Ppto. Orden Interna '[DOP']]]</f>
        <v>0</v>
      </c>
      <c r="AM547" s="496">
        <f>BD.PD9[[#This Row],[Pago 5]]+BD.PD9[[#This Row],[Pago 4]]+BD.PD9[[#This Row],[Pago 3]]+BD.PD9[[#This Row],[Pago 2]]+BD.PD9[[#This Row],[Pago 1]]</f>
        <v>461440</v>
      </c>
      <c r="AN547" s="308" t="s">
        <v>244</v>
      </c>
      <c r="AO547" s="308" t="s">
        <v>245</v>
      </c>
      <c r="AP547" s="308" t="s">
        <v>246</v>
      </c>
      <c r="AQ547" s="308" t="s">
        <v>247</v>
      </c>
      <c r="AR547" s="308">
        <v>594</v>
      </c>
      <c r="AS547" s="308" t="s">
        <v>248</v>
      </c>
      <c r="AT547" s="249" t="s">
        <v>1575</v>
      </c>
      <c r="AU547" s="306"/>
      <c r="AV547" s="306"/>
      <c r="AW547" s="306"/>
      <c r="AX547" s="306"/>
      <c r="AY547" s="306"/>
      <c r="AZ547" s="306"/>
      <c r="BA547" s="306"/>
      <c r="BB547" s="306"/>
      <c r="BC547" s="306"/>
      <c r="BD547" s="306"/>
      <c r="BE547" s="306"/>
      <c r="BF547" s="306"/>
      <c r="BG547" s="306"/>
      <c r="BH547" s="306"/>
      <c r="BI547" s="306"/>
      <c r="BJ547" s="306"/>
      <c r="BK547" s="306"/>
      <c r="BL547" s="306"/>
      <c r="BM547" s="306"/>
      <c r="BN547" s="306"/>
      <c r="BO547" s="306"/>
      <c r="BP547" s="306"/>
      <c r="BQ547" s="306"/>
      <c r="BR547" s="306"/>
      <c r="BS547" s="306"/>
      <c r="BT547" s="306"/>
      <c r="BU547" s="306"/>
      <c r="BV547" s="306"/>
      <c r="BW547" s="306"/>
      <c r="BX547" s="306"/>
      <c r="BY547" s="306"/>
      <c r="BZ547" s="306"/>
      <c r="CA547" s="306"/>
      <c r="CB547" s="306"/>
      <c r="CC547" s="306"/>
      <c r="CD547" s="306"/>
      <c r="CE547" s="306"/>
      <c r="CF547" s="306"/>
      <c r="CG547" s="306"/>
      <c r="CH547" s="306"/>
      <c r="CI547" s="306"/>
      <c r="CJ547" s="306"/>
      <c r="CK547" s="306"/>
      <c r="CL547" s="306"/>
      <c r="CM547" s="306"/>
      <c r="CN547" s="306"/>
      <c r="CO547" s="306"/>
      <c r="CP547" s="306"/>
      <c r="CQ547" s="306"/>
      <c r="CR547" s="306"/>
      <c r="CS547" s="306"/>
      <c r="CT547" s="306"/>
      <c r="CU547" s="306"/>
      <c r="CV547" s="306"/>
      <c r="CW547" s="306"/>
      <c r="CX547" s="306"/>
      <c r="CY547" s="306"/>
      <c r="CZ547" s="306"/>
      <c r="DA547" s="306"/>
      <c r="DB547" s="306"/>
      <c r="DC547" s="306"/>
      <c r="DD547" s="306"/>
      <c r="DE547" s="306"/>
      <c r="DF547" s="306"/>
      <c r="DG547" s="306"/>
      <c r="DH547" s="306"/>
      <c r="DI547" s="306"/>
      <c r="DJ547" s="306"/>
      <c r="DK547" s="306"/>
      <c r="DL547" s="306"/>
      <c r="DM547" s="306"/>
      <c r="DN547" s="306"/>
      <c r="DO547" s="306"/>
      <c r="DP547" s="306"/>
      <c r="DQ547" s="306"/>
      <c r="DR547" s="306"/>
      <c r="DS547" s="306"/>
      <c r="DT547" s="306"/>
      <c r="DU547" s="306"/>
      <c r="DV547" s="306"/>
      <c r="DW547" s="306"/>
      <c r="DX547" s="306"/>
      <c r="DY547" s="306"/>
      <c r="DZ547" s="306"/>
      <c r="EA547" s="306"/>
      <c r="EB547" s="306"/>
      <c r="EC547" s="306"/>
      <c r="ED547" s="306"/>
      <c r="EE547" s="306"/>
      <c r="EF547" s="306"/>
      <c r="EG547" s="306"/>
      <c r="EH547" s="306"/>
      <c r="EI547" s="306"/>
      <c r="EJ547" s="306"/>
      <c r="EK547" s="306"/>
      <c r="EL547" s="306"/>
      <c r="EM547" s="306"/>
      <c r="EN547" s="306"/>
      <c r="EO547" s="306"/>
      <c r="EP547" s="306"/>
      <c r="EQ547" s="306"/>
      <c r="ER547" s="306"/>
      <c r="ES547" s="306"/>
      <c r="ET547" s="306"/>
      <c r="EU547" s="306"/>
      <c r="EV547" s="306"/>
      <c r="EW547" s="306"/>
      <c r="EX547" s="306"/>
      <c r="EY547" s="306"/>
      <c r="EZ547" s="306"/>
      <c r="FA547" s="306"/>
      <c r="FB547" s="306"/>
      <c r="FC547" s="306"/>
      <c r="FD547" s="306"/>
      <c r="FE547" s="306"/>
      <c r="FF547" s="306"/>
      <c r="FG547" s="306"/>
      <c r="FH547" s="306"/>
      <c r="FI547" s="306"/>
      <c r="FJ547" s="306"/>
      <c r="FK547" s="306"/>
      <c r="FL547" s="306"/>
      <c r="FM547" s="306"/>
      <c r="FN547" s="306"/>
      <c r="FO547" s="306"/>
      <c r="FP547" s="306"/>
      <c r="FQ547" s="306"/>
      <c r="FR547" s="306"/>
      <c r="FS547" s="306"/>
      <c r="FT547" s="306"/>
      <c r="FU547" s="306"/>
      <c r="FV547" s="306"/>
      <c r="FW547" s="306"/>
      <c r="FX547" s="306"/>
      <c r="FY547" s="306"/>
      <c r="FZ547" s="306"/>
      <c r="GA547" s="306"/>
      <c r="GB547" s="306"/>
      <c r="GC547" s="306"/>
      <c r="GD547" s="306"/>
      <c r="GE547" s="306"/>
      <c r="GF547" s="306"/>
      <c r="GG547" s="306"/>
      <c r="GH547" s="306"/>
      <c r="GI547" s="306"/>
      <c r="GJ547" s="306"/>
      <c r="GK547" s="306"/>
      <c r="GL547" s="306"/>
      <c r="GM547" s="306"/>
      <c r="GN547" s="306"/>
      <c r="GO547" s="306"/>
      <c r="GP547" s="306"/>
      <c r="GQ547" s="306"/>
      <c r="GR547" s="306"/>
      <c r="GS547" s="306"/>
      <c r="GT547" s="306"/>
      <c r="GU547" s="306"/>
      <c r="GV547" s="306"/>
      <c r="GW547" s="306"/>
      <c r="GX547" s="306"/>
      <c r="GY547" s="306"/>
      <c r="GZ547" s="306"/>
      <c r="HA547" s="306"/>
      <c r="HB547" s="306"/>
      <c r="HC547" s="306"/>
      <c r="HD547" s="306"/>
      <c r="HE547" s="306"/>
      <c r="HF547" s="306"/>
      <c r="HG547" s="306"/>
      <c r="HH547" s="306"/>
      <c r="HI547" s="306"/>
      <c r="HJ547" s="306"/>
      <c r="HK547" s="306"/>
      <c r="HL547" s="306"/>
      <c r="HM547" s="306"/>
      <c r="HN547" s="306"/>
      <c r="HO547" s="306"/>
      <c r="HP547" s="306"/>
      <c r="HQ547" s="306"/>
      <c r="HR547" s="306"/>
      <c r="HS547" s="306"/>
      <c r="HT547" s="306"/>
      <c r="HU547" s="306"/>
      <c r="HV547" s="306"/>
      <c r="HW547" s="306"/>
      <c r="HX547" s="306"/>
      <c r="HY547" s="306"/>
      <c r="HZ547" s="306"/>
      <c r="IA547" s="306"/>
      <c r="IB547" s="306"/>
      <c r="IC547" s="306"/>
      <c r="ID547" s="306"/>
      <c r="IE547" s="306"/>
      <c r="IF547" s="306"/>
      <c r="IG547" s="306"/>
      <c r="IH547" s="306"/>
    </row>
    <row r="548" spans="1:242" s="219" customFormat="1" ht="15" customHeight="1" x14ac:dyDescent="0.3">
      <c r="A548" s="174">
        <v>4.03</v>
      </c>
      <c r="B548" s="231"/>
      <c r="C548" s="232" t="e">
        <f>VLOOKUP(BD.PD9[[#This Row],[Pos]],[19]!PPto[#Data],3,FALSE)</f>
        <v>#REF!</v>
      </c>
      <c r="D548" s="174" t="s">
        <v>23</v>
      </c>
      <c r="E548" s="305" t="str">
        <f>IF(BD.PD9[[#This Row],[.]]="*",VLOOKUP(BD.PD9[[#This Row],[Pos]],[19]Presupuesto!A:H,7,FALSE),"")</f>
        <v/>
      </c>
      <c r="F548" s="378" t="s">
        <v>1394</v>
      </c>
      <c r="G548" s="174" t="s">
        <v>1359</v>
      </c>
      <c r="H548" s="174"/>
      <c r="I548" s="174" t="s">
        <v>1326</v>
      </c>
      <c r="J548" s="382">
        <v>2</v>
      </c>
      <c r="K548" s="174" t="s">
        <v>260</v>
      </c>
      <c r="L548" s="383">
        <f>IF(BD.PD9[[#This Row],[Mon]]="DOP",1,HLOOKUP(BD.PD9[[#This Row],[Mon]],Data!$K$1:$L$2,2,FALSE))</f>
        <v>1</v>
      </c>
      <c r="M548" s="384">
        <v>30000</v>
      </c>
      <c r="N548" s="243">
        <f>BD.PD9[[#This Row],[Cant.]]*BD.PD9[[#This Row],[ Tasa ]]*BD.PD9[[#This Row],[ Precio Und.]]</f>
        <v>60000</v>
      </c>
      <c r="O548" s="386">
        <v>0.03</v>
      </c>
      <c r="P548" s="243">
        <f>IF(BD.PD9[[#This Row],[Liquid. '[%']]]&lt;&gt;0,(BD.PD9[[#This Row],[Valor Neto '[DOP']]]*BD.PD9[[#This Row],[Liquid. '[%']]])+BD.PD9[[#This Row],[Valor Neto '[DOP']]],BD.PD9[[#This Row],[Valor Neto '[DOP']]])</f>
        <v>61800</v>
      </c>
      <c r="Q548" s="243">
        <f>BD.PD9[[#This Row],[Ppto. Orden Interna '[DOP']]]/HLOOKUP("USD",Data!$K$1:$L$2,2,FALSE)</f>
        <v>950.76923076923072</v>
      </c>
      <c r="R548" s="381" t="s">
        <v>1392</v>
      </c>
      <c r="S548" s="387"/>
      <c r="T548" s="387"/>
      <c r="U548" s="387"/>
      <c r="V548" s="387"/>
      <c r="W548" s="381" t="s">
        <v>310</v>
      </c>
      <c r="X548" s="495">
        <v>9</v>
      </c>
      <c r="Y548" s="388">
        <v>0.7</v>
      </c>
      <c r="Z548" s="243">
        <f>BD.PD9[[#This Row],[Av.P1 '[%']]]*BD.PD9[[#This Row],[Ppto. Orden Interna '[DOP']]]</f>
        <v>43260</v>
      </c>
      <c r="AA548" s="495">
        <v>11</v>
      </c>
      <c r="AB548" s="388">
        <v>0.3</v>
      </c>
      <c r="AC548" s="243">
        <f>BD.PD9[[#This Row],[Av.P2 '[%']]]*BD.PD9[[#This Row],[Ppto. Orden Interna '[DOP']]]</f>
        <v>18540</v>
      </c>
      <c r="AD548" s="249"/>
      <c r="AE548" s="389"/>
      <c r="AF548" s="243">
        <f>BD.PD9[[#This Row],[Av.P3 '[%']]]*BD.PD9[[#This Row],[Ppto. Orden Interna '[DOP']]]</f>
        <v>0</v>
      </c>
      <c r="AG548" s="249"/>
      <c r="AH548" s="389"/>
      <c r="AI548" s="243">
        <f>BD.PD9[[#This Row],[Av.P4 '[%']]]*BD.PD9[[#This Row],[Ppto. Orden Interna '[DOP']]]</f>
        <v>0</v>
      </c>
      <c r="AJ548" s="249"/>
      <c r="AK548" s="389"/>
      <c r="AL548" s="243">
        <f>BD.PD9[[#This Row],[Av.P5 '[%']]]*BD.PD9[[#This Row],[Ppto. Orden Interna '[DOP']]]</f>
        <v>0</v>
      </c>
      <c r="AM548" s="496">
        <f>BD.PD9[[#This Row],[Pago 5]]+BD.PD9[[#This Row],[Pago 4]]+BD.PD9[[#This Row],[Pago 3]]+BD.PD9[[#This Row],[Pago 2]]+BD.PD9[[#This Row],[Pago 1]]</f>
        <v>61800</v>
      </c>
      <c r="AN548" s="308" t="s">
        <v>244</v>
      </c>
      <c r="AO548" s="308" t="s">
        <v>245</v>
      </c>
      <c r="AP548" s="308" t="s">
        <v>246</v>
      </c>
      <c r="AQ548" s="308" t="s">
        <v>247</v>
      </c>
      <c r="AR548" s="308">
        <v>594</v>
      </c>
      <c r="AS548" s="308" t="s">
        <v>248</v>
      </c>
      <c r="AT548" s="249" t="s">
        <v>1575</v>
      </c>
      <c r="AU548" s="306"/>
      <c r="AV548" s="306"/>
      <c r="AW548" s="306"/>
      <c r="AX548" s="306"/>
      <c r="AY548" s="306"/>
      <c r="AZ548" s="306"/>
      <c r="BA548" s="306"/>
      <c r="BB548" s="306"/>
      <c r="BC548" s="306"/>
      <c r="BD548" s="306"/>
      <c r="BE548" s="306"/>
      <c r="BF548" s="306"/>
      <c r="BG548" s="306"/>
      <c r="BH548" s="306"/>
      <c r="BI548" s="306"/>
      <c r="BJ548" s="306"/>
      <c r="BK548" s="306"/>
      <c r="BL548" s="306"/>
      <c r="BM548" s="306"/>
      <c r="BN548" s="306"/>
      <c r="BO548" s="306"/>
      <c r="BP548" s="306"/>
      <c r="BQ548" s="306"/>
      <c r="BR548" s="306"/>
      <c r="BS548" s="306"/>
      <c r="BT548" s="306"/>
      <c r="BU548" s="306"/>
      <c r="BV548" s="306"/>
      <c r="BW548" s="306"/>
      <c r="BX548" s="306"/>
      <c r="BY548" s="306"/>
      <c r="BZ548" s="306"/>
      <c r="CA548" s="306"/>
      <c r="CB548" s="306"/>
      <c r="CC548" s="306"/>
      <c r="CD548" s="306"/>
      <c r="CE548" s="306"/>
      <c r="CF548" s="306"/>
      <c r="CG548" s="306"/>
      <c r="CH548" s="306"/>
      <c r="CI548" s="306"/>
      <c r="CJ548" s="306"/>
      <c r="CK548" s="306"/>
      <c r="CL548" s="306"/>
      <c r="CM548" s="306"/>
      <c r="CN548" s="306"/>
      <c r="CO548" s="306"/>
      <c r="CP548" s="306"/>
      <c r="CQ548" s="306"/>
      <c r="CR548" s="306"/>
      <c r="CS548" s="306"/>
      <c r="CT548" s="306"/>
      <c r="CU548" s="306"/>
      <c r="CV548" s="306"/>
      <c r="CW548" s="306"/>
      <c r="CX548" s="306"/>
      <c r="CY548" s="306"/>
      <c r="CZ548" s="306"/>
      <c r="DA548" s="306"/>
      <c r="DB548" s="306"/>
      <c r="DC548" s="306"/>
      <c r="DD548" s="306"/>
      <c r="DE548" s="306"/>
      <c r="DF548" s="306"/>
      <c r="DG548" s="306"/>
      <c r="DH548" s="306"/>
      <c r="DI548" s="306"/>
      <c r="DJ548" s="306"/>
      <c r="DK548" s="306"/>
      <c r="DL548" s="306"/>
      <c r="DM548" s="306"/>
      <c r="DN548" s="306"/>
      <c r="DO548" s="306"/>
      <c r="DP548" s="306"/>
      <c r="DQ548" s="306"/>
      <c r="DR548" s="306"/>
      <c r="DS548" s="306"/>
      <c r="DT548" s="306"/>
      <c r="DU548" s="306"/>
      <c r="DV548" s="306"/>
      <c r="DW548" s="306"/>
      <c r="DX548" s="306"/>
      <c r="DY548" s="306"/>
      <c r="DZ548" s="306"/>
      <c r="EA548" s="306"/>
      <c r="EB548" s="306"/>
      <c r="EC548" s="306"/>
      <c r="ED548" s="306"/>
      <c r="EE548" s="306"/>
      <c r="EF548" s="306"/>
      <c r="EG548" s="306"/>
      <c r="EH548" s="306"/>
      <c r="EI548" s="306"/>
      <c r="EJ548" s="306"/>
      <c r="EK548" s="306"/>
      <c r="EL548" s="306"/>
      <c r="EM548" s="306"/>
      <c r="EN548" s="306"/>
      <c r="EO548" s="306"/>
      <c r="EP548" s="306"/>
      <c r="EQ548" s="306"/>
      <c r="ER548" s="306"/>
      <c r="ES548" s="306"/>
      <c r="ET548" s="306"/>
      <c r="EU548" s="306"/>
      <c r="EV548" s="306"/>
      <c r="EW548" s="306"/>
      <c r="EX548" s="306"/>
      <c r="EY548" s="306"/>
      <c r="EZ548" s="306"/>
      <c r="FA548" s="306"/>
      <c r="FB548" s="306"/>
      <c r="FC548" s="306"/>
      <c r="FD548" s="306"/>
      <c r="FE548" s="306"/>
      <c r="FF548" s="306"/>
      <c r="FG548" s="306"/>
      <c r="FH548" s="306"/>
      <c r="FI548" s="306"/>
      <c r="FJ548" s="306"/>
      <c r="FK548" s="306"/>
      <c r="FL548" s="306"/>
      <c r="FM548" s="306"/>
      <c r="FN548" s="306"/>
      <c r="FO548" s="306"/>
      <c r="FP548" s="306"/>
      <c r="FQ548" s="306"/>
      <c r="FR548" s="306"/>
      <c r="FS548" s="306"/>
      <c r="FT548" s="306"/>
      <c r="FU548" s="306"/>
      <c r="FV548" s="306"/>
      <c r="FW548" s="306"/>
      <c r="FX548" s="306"/>
      <c r="FY548" s="306"/>
      <c r="FZ548" s="306"/>
      <c r="GA548" s="306"/>
      <c r="GB548" s="306"/>
      <c r="GC548" s="306"/>
      <c r="GD548" s="306"/>
      <c r="GE548" s="306"/>
      <c r="GF548" s="306"/>
      <c r="GG548" s="306"/>
      <c r="GH548" s="306"/>
      <c r="GI548" s="306"/>
      <c r="GJ548" s="306"/>
      <c r="GK548" s="306"/>
      <c r="GL548" s="306"/>
      <c r="GM548" s="306"/>
      <c r="GN548" s="306"/>
      <c r="GO548" s="306"/>
      <c r="GP548" s="306"/>
      <c r="GQ548" s="306"/>
      <c r="GR548" s="306"/>
      <c r="GS548" s="306"/>
      <c r="GT548" s="306"/>
      <c r="GU548" s="306"/>
      <c r="GV548" s="306"/>
      <c r="GW548" s="306"/>
      <c r="GX548" s="306"/>
      <c r="GY548" s="306"/>
      <c r="GZ548" s="306"/>
      <c r="HA548" s="306"/>
      <c r="HB548" s="306"/>
      <c r="HC548" s="306"/>
      <c r="HD548" s="306"/>
      <c r="HE548" s="306"/>
      <c r="HF548" s="306"/>
      <c r="HG548" s="306"/>
      <c r="HH548" s="306"/>
      <c r="HI548" s="306"/>
      <c r="HJ548" s="306"/>
      <c r="HK548" s="306"/>
      <c r="HL548" s="306"/>
      <c r="HM548" s="306"/>
      <c r="HN548" s="306"/>
      <c r="HO548" s="306"/>
      <c r="HP548" s="306"/>
      <c r="HQ548" s="306"/>
      <c r="HR548" s="306"/>
      <c r="HS548" s="306"/>
      <c r="HT548" s="306"/>
      <c r="HU548" s="306"/>
      <c r="HV548" s="306"/>
      <c r="HW548" s="306"/>
      <c r="HX548" s="306"/>
      <c r="HY548" s="306"/>
      <c r="HZ548" s="306"/>
      <c r="IA548" s="306"/>
      <c r="IB548" s="306"/>
      <c r="IC548" s="306"/>
      <c r="ID548" s="306"/>
      <c r="IE548" s="306"/>
      <c r="IF548" s="306"/>
      <c r="IG548" s="306"/>
      <c r="IH548" s="306"/>
    </row>
    <row r="549" spans="1:242" s="219" customFormat="1" ht="15" customHeight="1" x14ac:dyDescent="0.3">
      <c r="A549" s="174">
        <v>4.03</v>
      </c>
      <c r="B549" s="231"/>
      <c r="C549" s="232" t="e">
        <f>VLOOKUP(BD.PD9[[#This Row],[Pos]],[19]!PPto[#Data],3,FALSE)</f>
        <v>#REF!</v>
      </c>
      <c r="D549" s="174" t="s">
        <v>23</v>
      </c>
      <c r="E549" s="305" t="str">
        <f>IF(BD.PD9[[#This Row],[.]]="*",VLOOKUP(BD.PD9[[#This Row],[Pos]],[19]Presupuesto!A:H,7,FALSE),"")</f>
        <v/>
      </c>
      <c r="F549" s="378" t="s">
        <v>1395</v>
      </c>
      <c r="G549" s="174" t="s">
        <v>1359</v>
      </c>
      <c r="H549" s="174"/>
      <c r="I549" s="174" t="s">
        <v>1326</v>
      </c>
      <c r="J549" s="382">
        <v>2</v>
      </c>
      <c r="K549" s="174" t="s">
        <v>260</v>
      </c>
      <c r="L549" s="383">
        <f>IF(BD.PD9[[#This Row],[Mon]]="DOP",1,HLOOKUP(BD.PD9[[#This Row],[Mon]],Data!$K$1:$L$2,2,FALSE))</f>
        <v>1</v>
      </c>
      <c r="M549" s="384">
        <v>45000</v>
      </c>
      <c r="N549" s="243">
        <f>BD.PD9[[#This Row],[Cant.]]*BD.PD9[[#This Row],[ Tasa ]]*BD.PD9[[#This Row],[ Precio Und.]]</f>
        <v>90000</v>
      </c>
      <c r="O549" s="386">
        <v>0.03</v>
      </c>
      <c r="P549" s="243">
        <f>IF(BD.PD9[[#This Row],[Liquid. '[%']]]&lt;&gt;0,(BD.PD9[[#This Row],[Valor Neto '[DOP']]]*BD.PD9[[#This Row],[Liquid. '[%']]])+BD.PD9[[#This Row],[Valor Neto '[DOP']]],BD.PD9[[#This Row],[Valor Neto '[DOP']]])</f>
        <v>92700</v>
      </c>
      <c r="Q549" s="243">
        <f>BD.PD9[[#This Row],[Ppto. Orden Interna '[DOP']]]/HLOOKUP("USD",Data!$K$1:$L$2,2,FALSE)</f>
        <v>1426.1538461538462</v>
      </c>
      <c r="R549" s="381" t="s">
        <v>1392</v>
      </c>
      <c r="S549" s="387"/>
      <c r="T549" s="387"/>
      <c r="U549" s="387"/>
      <c r="V549" s="387"/>
      <c r="W549" s="381" t="s">
        <v>310</v>
      </c>
      <c r="X549" s="495">
        <v>9</v>
      </c>
      <c r="Y549" s="388">
        <v>0.7</v>
      </c>
      <c r="Z549" s="243">
        <f>BD.PD9[[#This Row],[Av.P1 '[%']]]*BD.PD9[[#This Row],[Ppto. Orden Interna '[DOP']]]</f>
        <v>64889.999999999993</v>
      </c>
      <c r="AA549" s="495">
        <v>11</v>
      </c>
      <c r="AB549" s="388">
        <v>0.3</v>
      </c>
      <c r="AC549" s="243">
        <f>BD.PD9[[#This Row],[Av.P2 '[%']]]*BD.PD9[[#This Row],[Ppto. Orden Interna '[DOP']]]</f>
        <v>27810</v>
      </c>
      <c r="AD549" s="249"/>
      <c r="AE549" s="389"/>
      <c r="AF549" s="243">
        <f>BD.PD9[[#This Row],[Av.P3 '[%']]]*BD.PD9[[#This Row],[Ppto. Orden Interna '[DOP']]]</f>
        <v>0</v>
      </c>
      <c r="AG549" s="249"/>
      <c r="AH549" s="389"/>
      <c r="AI549" s="243">
        <f>BD.PD9[[#This Row],[Av.P4 '[%']]]*BD.PD9[[#This Row],[Ppto. Orden Interna '[DOP']]]</f>
        <v>0</v>
      </c>
      <c r="AJ549" s="249"/>
      <c r="AK549" s="389"/>
      <c r="AL549" s="243">
        <f>BD.PD9[[#This Row],[Av.P5 '[%']]]*BD.PD9[[#This Row],[Ppto. Orden Interna '[DOP']]]</f>
        <v>0</v>
      </c>
      <c r="AM549" s="496">
        <f>BD.PD9[[#This Row],[Pago 5]]+BD.PD9[[#This Row],[Pago 4]]+BD.PD9[[#This Row],[Pago 3]]+BD.PD9[[#This Row],[Pago 2]]+BD.PD9[[#This Row],[Pago 1]]</f>
        <v>92700</v>
      </c>
      <c r="AN549" s="308" t="s">
        <v>244</v>
      </c>
      <c r="AO549" s="308" t="s">
        <v>245</v>
      </c>
      <c r="AP549" s="308" t="s">
        <v>246</v>
      </c>
      <c r="AQ549" s="308" t="s">
        <v>247</v>
      </c>
      <c r="AR549" s="308">
        <v>594</v>
      </c>
      <c r="AS549" s="308" t="s">
        <v>248</v>
      </c>
      <c r="AT549" s="249" t="s">
        <v>1575</v>
      </c>
      <c r="AU549" s="306"/>
      <c r="AV549" s="306"/>
      <c r="AW549" s="306"/>
      <c r="AX549" s="306"/>
      <c r="AY549" s="306"/>
      <c r="AZ549" s="306"/>
      <c r="BA549" s="306"/>
      <c r="BB549" s="306"/>
      <c r="BC549" s="306"/>
      <c r="BD549" s="306"/>
      <c r="BE549" s="306"/>
      <c r="BF549" s="306"/>
      <c r="BG549" s="306"/>
      <c r="BH549" s="306"/>
      <c r="BI549" s="306"/>
      <c r="BJ549" s="306"/>
      <c r="BK549" s="306"/>
      <c r="BL549" s="306"/>
      <c r="BM549" s="306"/>
      <c r="BN549" s="306"/>
      <c r="BO549" s="306"/>
      <c r="BP549" s="306"/>
      <c r="BQ549" s="306"/>
      <c r="BR549" s="306"/>
      <c r="BS549" s="306"/>
      <c r="BT549" s="306"/>
      <c r="BU549" s="306"/>
      <c r="BV549" s="306"/>
      <c r="BW549" s="306"/>
      <c r="BX549" s="306"/>
      <c r="BY549" s="306"/>
      <c r="BZ549" s="306"/>
      <c r="CA549" s="306"/>
      <c r="CB549" s="306"/>
      <c r="CC549" s="306"/>
      <c r="CD549" s="306"/>
      <c r="CE549" s="306"/>
      <c r="CF549" s="306"/>
      <c r="CG549" s="306"/>
      <c r="CH549" s="306"/>
      <c r="CI549" s="306"/>
      <c r="CJ549" s="306"/>
      <c r="CK549" s="306"/>
      <c r="CL549" s="306"/>
      <c r="CM549" s="306"/>
      <c r="CN549" s="306"/>
      <c r="CO549" s="306"/>
      <c r="CP549" s="306"/>
      <c r="CQ549" s="306"/>
      <c r="CR549" s="306"/>
      <c r="CS549" s="306"/>
      <c r="CT549" s="306"/>
      <c r="CU549" s="306"/>
      <c r="CV549" s="306"/>
      <c r="CW549" s="306"/>
      <c r="CX549" s="306"/>
      <c r="CY549" s="306"/>
      <c r="CZ549" s="306"/>
      <c r="DA549" s="306"/>
      <c r="DB549" s="306"/>
      <c r="DC549" s="306"/>
      <c r="DD549" s="306"/>
      <c r="DE549" s="306"/>
      <c r="DF549" s="306"/>
      <c r="DG549" s="306"/>
      <c r="DH549" s="306"/>
      <c r="DI549" s="306"/>
      <c r="DJ549" s="306"/>
      <c r="DK549" s="306"/>
      <c r="DL549" s="306"/>
      <c r="DM549" s="306"/>
      <c r="DN549" s="306"/>
      <c r="DO549" s="306"/>
      <c r="DP549" s="306"/>
      <c r="DQ549" s="306"/>
      <c r="DR549" s="306"/>
      <c r="DS549" s="306"/>
      <c r="DT549" s="306"/>
      <c r="DU549" s="306"/>
      <c r="DV549" s="306"/>
      <c r="DW549" s="306"/>
      <c r="DX549" s="306"/>
      <c r="DY549" s="306"/>
      <c r="DZ549" s="306"/>
      <c r="EA549" s="306"/>
      <c r="EB549" s="306"/>
      <c r="EC549" s="306"/>
      <c r="ED549" s="306"/>
      <c r="EE549" s="306"/>
      <c r="EF549" s="306"/>
      <c r="EG549" s="306"/>
      <c r="EH549" s="306"/>
      <c r="EI549" s="306"/>
      <c r="EJ549" s="306"/>
      <c r="EK549" s="306"/>
      <c r="EL549" s="306"/>
      <c r="EM549" s="306"/>
      <c r="EN549" s="306"/>
      <c r="EO549" s="306"/>
      <c r="EP549" s="306"/>
      <c r="EQ549" s="306"/>
      <c r="ER549" s="306"/>
      <c r="ES549" s="306"/>
      <c r="ET549" s="306"/>
      <c r="EU549" s="306"/>
      <c r="EV549" s="306"/>
      <c r="EW549" s="306"/>
      <c r="EX549" s="306"/>
      <c r="EY549" s="306"/>
      <c r="EZ549" s="306"/>
      <c r="FA549" s="306"/>
      <c r="FB549" s="306"/>
      <c r="FC549" s="306"/>
      <c r="FD549" s="306"/>
      <c r="FE549" s="306"/>
      <c r="FF549" s="306"/>
      <c r="FG549" s="306"/>
      <c r="FH549" s="306"/>
      <c r="FI549" s="306"/>
      <c r="FJ549" s="306"/>
      <c r="FK549" s="306"/>
      <c r="FL549" s="306"/>
      <c r="FM549" s="306"/>
      <c r="FN549" s="306"/>
      <c r="FO549" s="306"/>
      <c r="FP549" s="306"/>
      <c r="FQ549" s="306"/>
      <c r="FR549" s="306"/>
      <c r="FS549" s="306"/>
      <c r="FT549" s="306"/>
      <c r="FU549" s="306"/>
      <c r="FV549" s="306"/>
      <c r="FW549" s="306"/>
      <c r="FX549" s="306"/>
      <c r="FY549" s="306"/>
      <c r="FZ549" s="306"/>
      <c r="GA549" s="306"/>
      <c r="GB549" s="306"/>
      <c r="GC549" s="306"/>
      <c r="GD549" s="306"/>
      <c r="GE549" s="306"/>
      <c r="GF549" s="306"/>
      <c r="GG549" s="306"/>
      <c r="GH549" s="306"/>
      <c r="GI549" s="306"/>
      <c r="GJ549" s="306"/>
      <c r="GK549" s="306"/>
      <c r="GL549" s="306"/>
      <c r="GM549" s="306"/>
      <c r="GN549" s="306"/>
      <c r="GO549" s="306"/>
      <c r="GP549" s="306"/>
      <c r="GQ549" s="306"/>
      <c r="GR549" s="306"/>
      <c r="GS549" s="306"/>
      <c r="GT549" s="306"/>
      <c r="GU549" s="306"/>
      <c r="GV549" s="306"/>
      <c r="GW549" s="306"/>
      <c r="GX549" s="306"/>
      <c r="GY549" s="306"/>
      <c r="GZ549" s="306"/>
      <c r="HA549" s="306"/>
      <c r="HB549" s="306"/>
      <c r="HC549" s="306"/>
      <c r="HD549" s="306"/>
      <c r="HE549" s="306"/>
      <c r="HF549" s="306"/>
      <c r="HG549" s="306"/>
      <c r="HH549" s="306"/>
      <c r="HI549" s="306"/>
      <c r="HJ549" s="306"/>
      <c r="HK549" s="306"/>
      <c r="HL549" s="306"/>
      <c r="HM549" s="306"/>
      <c r="HN549" s="306"/>
      <c r="HO549" s="306"/>
      <c r="HP549" s="306"/>
      <c r="HQ549" s="306"/>
      <c r="HR549" s="306"/>
      <c r="HS549" s="306"/>
      <c r="HT549" s="306"/>
      <c r="HU549" s="306"/>
      <c r="HV549" s="306"/>
      <c r="HW549" s="306"/>
      <c r="HX549" s="306"/>
      <c r="HY549" s="306"/>
      <c r="HZ549" s="306"/>
      <c r="IA549" s="306"/>
      <c r="IB549" s="306"/>
      <c r="IC549" s="306"/>
      <c r="ID549" s="306"/>
      <c r="IE549" s="306"/>
      <c r="IF549" s="306"/>
      <c r="IG549" s="306"/>
      <c r="IH549" s="306"/>
    </row>
    <row r="550" spans="1:242" s="219" customFormat="1" ht="15" customHeight="1" x14ac:dyDescent="0.3">
      <c r="A550" s="174">
        <v>4.03</v>
      </c>
      <c r="B550" s="231"/>
      <c r="C550" s="232" t="e">
        <f>VLOOKUP(BD.PD9[[#This Row],[Pos]],[19]!PPto[#Data],3,FALSE)</f>
        <v>#REF!</v>
      </c>
      <c r="D550" s="174" t="s">
        <v>23</v>
      </c>
      <c r="E550" s="305" t="str">
        <f>IF(BD.PD9[[#This Row],[.]]="*",VLOOKUP(BD.PD9[[#This Row],[Pos]],[19]Presupuesto!A:H,7,FALSE),"")</f>
        <v/>
      </c>
      <c r="F550" s="378" t="s">
        <v>1396</v>
      </c>
      <c r="G550" s="174" t="s">
        <v>1359</v>
      </c>
      <c r="H550" s="174"/>
      <c r="I550" s="174" t="s">
        <v>1326</v>
      </c>
      <c r="J550" s="382">
        <v>1</v>
      </c>
      <c r="K550" s="174" t="s">
        <v>260</v>
      </c>
      <c r="L550" s="383">
        <f>IF(BD.PD9[[#This Row],[Mon]]="DOP",1,HLOOKUP(BD.PD9[[#This Row],[Mon]],Data!$K$1:$L$2,2,FALSE))</f>
        <v>1</v>
      </c>
      <c r="M550" s="384">
        <v>260285</v>
      </c>
      <c r="N550" s="243">
        <f>BD.PD9[[#This Row],[Cant.]]*BD.PD9[[#This Row],[ Tasa ]]*BD.PD9[[#This Row],[ Precio Und.]]</f>
        <v>260285</v>
      </c>
      <c r="O550" s="386">
        <v>0.03</v>
      </c>
      <c r="P550" s="243">
        <f>IF(BD.PD9[[#This Row],[Liquid. '[%']]]&lt;&gt;0,(BD.PD9[[#This Row],[Valor Neto '[DOP']]]*BD.PD9[[#This Row],[Liquid. '[%']]])+BD.PD9[[#This Row],[Valor Neto '[DOP']]],BD.PD9[[#This Row],[Valor Neto '[DOP']]])</f>
        <v>268093.55</v>
      </c>
      <c r="Q550" s="243">
        <f>BD.PD9[[#This Row],[Ppto. Orden Interna '[DOP']]]/HLOOKUP("USD",Data!$K$1:$L$2,2,FALSE)</f>
        <v>4124.5161538461534</v>
      </c>
      <c r="R550" s="381" t="s">
        <v>1392</v>
      </c>
      <c r="S550" s="387"/>
      <c r="T550" s="387"/>
      <c r="U550" s="387"/>
      <c r="V550" s="387"/>
      <c r="W550" s="381" t="s">
        <v>310</v>
      </c>
      <c r="X550" s="495">
        <v>9</v>
      </c>
      <c r="Y550" s="388">
        <v>0.7</v>
      </c>
      <c r="Z550" s="243">
        <f>BD.PD9[[#This Row],[Av.P1 '[%']]]*BD.PD9[[#This Row],[Ppto. Orden Interna '[DOP']]]</f>
        <v>187665.48499999999</v>
      </c>
      <c r="AA550" s="495">
        <v>11</v>
      </c>
      <c r="AB550" s="388">
        <v>0.3</v>
      </c>
      <c r="AC550" s="243">
        <f>BD.PD9[[#This Row],[Av.P2 '[%']]]*BD.PD9[[#This Row],[Ppto. Orden Interna '[DOP']]]</f>
        <v>80428.064999999988</v>
      </c>
      <c r="AD550" s="249"/>
      <c r="AE550" s="389"/>
      <c r="AF550" s="243">
        <f>BD.PD9[[#This Row],[Av.P3 '[%']]]*BD.PD9[[#This Row],[Ppto. Orden Interna '[DOP']]]</f>
        <v>0</v>
      </c>
      <c r="AG550" s="249"/>
      <c r="AH550" s="389"/>
      <c r="AI550" s="243">
        <f>BD.PD9[[#This Row],[Av.P4 '[%']]]*BD.PD9[[#This Row],[Ppto. Orden Interna '[DOP']]]</f>
        <v>0</v>
      </c>
      <c r="AJ550" s="249"/>
      <c r="AK550" s="389"/>
      <c r="AL550" s="243">
        <f>BD.PD9[[#This Row],[Av.P5 '[%']]]*BD.PD9[[#This Row],[Ppto. Orden Interna '[DOP']]]</f>
        <v>0</v>
      </c>
      <c r="AM550" s="496">
        <f>BD.PD9[[#This Row],[Pago 5]]+BD.PD9[[#This Row],[Pago 4]]+BD.PD9[[#This Row],[Pago 3]]+BD.PD9[[#This Row],[Pago 2]]+BD.PD9[[#This Row],[Pago 1]]</f>
        <v>268093.55</v>
      </c>
      <c r="AN550" s="308" t="s">
        <v>244</v>
      </c>
      <c r="AO550" s="308" t="s">
        <v>245</v>
      </c>
      <c r="AP550" s="308" t="s">
        <v>246</v>
      </c>
      <c r="AQ550" s="308" t="s">
        <v>247</v>
      </c>
      <c r="AR550" s="308">
        <v>594</v>
      </c>
      <c r="AS550" s="308" t="s">
        <v>248</v>
      </c>
      <c r="AT550" s="249" t="s">
        <v>1575</v>
      </c>
      <c r="AU550" s="306"/>
      <c r="AV550" s="306"/>
      <c r="AW550" s="306"/>
      <c r="AX550" s="306"/>
      <c r="AY550" s="306"/>
      <c r="AZ550" s="306"/>
      <c r="BA550" s="306"/>
      <c r="BB550" s="306"/>
      <c r="BC550" s="306"/>
      <c r="BD550" s="306"/>
      <c r="BE550" s="306"/>
      <c r="BF550" s="306"/>
      <c r="BG550" s="306"/>
      <c r="BH550" s="306"/>
      <c r="BI550" s="306"/>
      <c r="BJ550" s="306"/>
      <c r="BK550" s="306"/>
      <c r="BL550" s="306"/>
      <c r="BM550" s="306"/>
      <c r="BN550" s="306"/>
      <c r="BO550" s="306"/>
      <c r="BP550" s="306"/>
      <c r="BQ550" s="306"/>
      <c r="BR550" s="306"/>
      <c r="BS550" s="306"/>
      <c r="BT550" s="306"/>
      <c r="BU550" s="306"/>
      <c r="BV550" s="306"/>
      <c r="BW550" s="306"/>
      <c r="BX550" s="306"/>
      <c r="BY550" s="306"/>
      <c r="BZ550" s="306"/>
      <c r="CA550" s="306"/>
      <c r="CB550" s="306"/>
      <c r="CC550" s="306"/>
      <c r="CD550" s="306"/>
      <c r="CE550" s="306"/>
      <c r="CF550" s="306"/>
      <c r="CG550" s="306"/>
      <c r="CH550" s="306"/>
      <c r="CI550" s="306"/>
      <c r="CJ550" s="306"/>
      <c r="CK550" s="306"/>
      <c r="CL550" s="306"/>
      <c r="CM550" s="306"/>
      <c r="CN550" s="306"/>
      <c r="CO550" s="306"/>
      <c r="CP550" s="306"/>
      <c r="CQ550" s="306"/>
      <c r="CR550" s="306"/>
      <c r="CS550" s="306"/>
      <c r="CT550" s="306"/>
      <c r="CU550" s="306"/>
      <c r="CV550" s="306"/>
      <c r="CW550" s="306"/>
      <c r="CX550" s="306"/>
      <c r="CY550" s="306"/>
      <c r="CZ550" s="306"/>
      <c r="DA550" s="306"/>
      <c r="DB550" s="306"/>
      <c r="DC550" s="306"/>
      <c r="DD550" s="306"/>
      <c r="DE550" s="306"/>
      <c r="DF550" s="306"/>
      <c r="DG550" s="306"/>
      <c r="DH550" s="306"/>
      <c r="DI550" s="306"/>
      <c r="DJ550" s="306"/>
      <c r="DK550" s="306"/>
      <c r="DL550" s="306"/>
      <c r="DM550" s="306"/>
      <c r="DN550" s="306"/>
      <c r="DO550" s="306"/>
      <c r="DP550" s="306"/>
      <c r="DQ550" s="306"/>
      <c r="DR550" s="306"/>
      <c r="DS550" s="306"/>
      <c r="DT550" s="306"/>
      <c r="DU550" s="306"/>
      <c r="DV550" s="306"/>
      <c r="DW550" s="306"/>
      <c r="DX550" s="306"/>
      <c r="DY550" s="306"/>
      <c r="DZ550" s="306"/>
      <c r="EA550" s="306"/>
      <c r="EB550" s="306"/>
      <c r="EC550" s="306"/>
      <c r="ED550" s="306"/>
      <c r="EE550" s="306"/>
      <c r="EF550" s="306"/>
      <c r="EG550" s="306"/>
      <c r="EH550" s="306"/>
      <c r="EI550" s="306"/>
      <c r="EJ550" s="306"/>
      <c r="EK550" s="306"/>
      <c r="EL550" s="306"/>
      <c r="EM550" s="306"/>
      <c r="EN550" s="306"/>
      <c r="EO550" s="306"/>
      <c r="EP550" s="306"/>
      <c r="EQ550" s="306"/>
      <c r="ER550" s="306"/>
      <c r="ES550" s="306"/>
      <c r="ET550" s="306"/>
      <c r="EU550" s="306"/>
      <c r="EV550" s="306"/>
      <c r="EW550" s="306"/>
      <c r="EX550" s="306"/>
      <c r="EY550" s="306"/>
      <c r="EZ550" s="306"/>
      <c r="FA550" s="306"/>
      <c r="FB550" s="306"/>
      <c r="FC550" s="306"/>
      <c r="FD550" s="306"/>
      <c r="FE550" s="306"/>
      <c r="FF550" s="306"/>
      <c r="FG550" s="306"/>
      <c r="FH550" s="306"/>
      <c r="FI550" s="306"/>
      <c r="FJ550" s="306"/>
      <c r="FK550" s="306"/>
      <c r="FL550" s="306"/>
      <c r="FM550" s="306"/>
      <c r="FN550" s="306"/>
      <c r="FO550" s="306"/>
      <c r="FP550" s="306"/>
      <c r="FQ550" s="306"/>
      <c r="FR550" s="306"/>
      <c r="FS550" s="306"/>
      <c r="FT550" s="306"/>
      <c r="FU550" s="306"/>
      <c r="FV550" s="306"/>
      <c r="FW550" s="306"/>
      <c r="FX550" s="306"/>
      <c r="FY550" s="306"/>
      <c r="FZ550" s="306"/>
      <c r="GA550" s="306"/>
      <c r="GB550" s="306"/>
      <c r="GC550" s="306"/>
      <c r="GD550" s="306"/>
      <c r="GE550" s="306"/>
      <c r="GF550" s="306"/>
      <c r="GG550" s="306"/>
      <c r="GH550" s="306"/>
      <c r="GI550" s="306"/>
      <c r="GJ550" s="306"/>
      <c r="GK550" s="306"/>
      <c r="GL550" s="306"/>
      <c r="GM550" s="306"/>
      <c r="GN550" s="306"/>
      <c r="GO550" s="306"/>
      <c r="GP550" s="306"/>
      <c r="GQ550" s="306"/>
      <c r="GR550" s="306"/>
      <c r="GS550" s="306"/>
      <c r="GT550" s="306"/>
      <c r="GU550" s="306"/>
      <c r="GV550" s="306"/>
      <c r="GW550" s="306"/>
      <c r="GX550" s="306"/>
      <c r="GY550" s="306"/>
      <c r="GZ550" s="306"/>
      <c r="HA550" s="306"/>
      <c r="HB550" s="306"/>
      <c r="HC550" s="306"/>
      <c r="HD550" s="306"/>
      <c r="HE550" s="306"/>
      <c r="HF550" s="306"/>
      <c r="HG550" s="306"/>
      <c r="HH550" s="306"/>
      <c r="HI550" s="306"/>
      <c r="HJ550" s="306"/>
      <c r="HK550" s="306"/>
      <c r="HL550" s="306"/>
      <c r="HM550" s="306"/>
      <c r="HN550" s="306"/>
      <c r="HO550" s="306"/>
      <c r="HP550" s="306"/>
      <c r="HQ550" s="306"/>
      <c r="HR550" s="306"/>
      <c r="HS550" s="306"/>
      <c r="HT550" s="306"/>
      <c r="HU550" s="306"/>
      <c r="HV550" s="306"/>
      <c r="HW550" s="306"/>
      <c r="HX550" s="306"/>
      <c r="HY550" s="306"/>
      <c r="HZ550" s="306"/>
      <c r="IA550" s="306"/>
      <c r="IB550" s="306"/>
      <c r="IC550" s="306"/>
      <c r="ID550" s="306"/>
      <c r="IE550" s="306"/>
      <c r="IF550" s="306"/>
      <c r="IG550" s="306"/>
      <c r="IH550" s="306"/>
    </row>
    <row r="551" spans="1:242" s="219" customFormat="1" ht="15" customHeight="1" x14ac:dyDescent="0.3">
      <c r="A551" s="174">
        <v>5.01</v>
      </c>
      <c r="B551" s="231" t="s">
        <v>243</v>
      </c>
      <c r="C551" s="232" t="e">
        <f>VLOOKUP(BD.PD9[[#This Row],[Pos]],[19]!PPto[#Data],3,FALSE)</f>
        <v>#REF!</v>
      </c>
      <c r="D551" s="233" t="s">
        <v>243</v>
      </c>
      <c r="E551" s="305">
        <f>IF(BD.PD9[[#This Row],[.]]="*",VLOOKUP(BD.PD9[[#This Row],[Pos]],[19]Presupuesto!A:H,7,FALSE),"")</f>
        <v>0</v>
      </c>
      <c r="F551" s="234"/>
      <c r="G551" s="174"/>
      <c r="H551" s="174"/>
      <c r="I551" s="174"/>
      <c r="J551" s="392">
        <v>1</v>
      </c>
      <c r="K551" s="233" t="s">
        <v>117</v>
      </c>
      <c r="L551" s="383">
        <f>IF(BD.PD9[[#This Row],[Mon]]="DOP",1,HLOOKUP(BD.PD9[[#This Row],[Mon]],Data!$K$1:$L$2,2,FALSE))</f>
        <v>65</v>
      </c>
      <c r="M551" s="490">
        <v>0</v>
      </c>
      <c r="N551" s="243">
        <f>BD.PD9[[#This Row],[Cant.]]*BD.PD9[[#This Row],[ Tasa ]]*BD.PD9[[#This Row],[ Precio Und.]]</f>
        <v>0</v>
      </c>
      <c r="O551" s="491">
        <v>0</v>
      </c>
      <c r="P551" s="243">
        <f>IF(BD.PD9[[#This Row],[Liquid. '[%']]]&lt;&gt;0,(BD.PD9[[#This Row],[Valor Neto '[DOP']]]*BD.PD9[[#This Row],[Liquid. '[%']]])+BD.PD9[[#This Row],[Valor Neto '[DOP']]],BD.PD9[[#This Row],[Valor Neto '[DOP']]])</f>
        <v>0</v>
      </c>
      <c r="Q551" s="243">
        <f>BD.PD9[[#This Row],[Ppto. Orden Interna '[DOP']]]/HLOOKUP("USD",Data!$K$1:$L$2,2,FALSE)</f>
        <v>0</v>
      </c>
      <c r="R551" s="381"/>
      <c r="S551" s="387"/>
      <c r="T551" s="387"/>
      <c r="U551" s="387"/>
      <c r="V551" s="387"/>
      <c r="W551" s="174"/>
      <c r="X551" s="495"/>
      <c r="Y551" s="388"/>
      <c r="Z551" s="243">
        <f>BD.PD9[[#This Row],[Av.P1 '[%']]]*BD.PD9[[#This Row],[Ppto. Orden Interna '[DOP']]]</f>
        <v>0</v>
      </c>
      <c r="AA551" s="249"/>
      <c r="AB551" s="389"/>
      <c r="AC551" s="243">
        <f>BD.PD9[[#This Row],[Av.P2 '[%']]]*BD.PD9[[#This Row],[Ppto. Orden Interna '[DOP']]]</f>
        <v>0</v>
      </c>
      <c r="AD551" s="249"/>
      <c r="AE551" s="389"/>
      <c r="AF551" s="243">
        <f>BD.PD9[[#This Row],[Av.P3 '[%']]]*BD.PD9[[#This Row],[Ppto. Orden Interna '[DOP']]]</f>
        <v>0</v>
      </c>
      <c r="AG551" s="249"/>
      <c r="AH551" s="389"/>
      <c r="AI551" s="243">
        <f>BD.PD9[[#This Row],[Av.P4 '[%']]]*BD.PD9[[#This Row],[Ppto. Orden Interna '[DOP']]]</f>
        <v>0</v>
      </c>
      <c r="AJ551" s="249"/>
      <c r="AK551" s="389"/>
      <c r="AL551" s="243">
        <f>BD.PD9[[#This Row],[Av.P5 '[%']]]*BD.PD9[[#This Row],[Ppto. Orden Interna '[DOP']]]</f>
        <v>0</v>
      </c>
      <c r="AM551" s="496">
        <f>BD.PD9[[#This Row],[Pago 5]]+BD.PD9[[#This Row],[Pago 4]]+BD.PD9[[#This Row],[Pago 3]]+BD.PD9[[#This Row],[Pago 2]]+BD.PD9[[#This Row],[Pago 1]]</f>
        <v>0</v>
      </c>
      <c r="AN551" s="308" t="s">
        <v>244</v>
      </c>
      <c r="AO551" s="308" t="s">
        <v>245</v>
      </c>
      <c r="AP551" s="308" t="s">
        <v>246</v>
      </c>
      <c r="AQ551" s="308" t="s">
        <v>247</v>
      </c>
      <c r="AR551" s="308">
        <v>594</v>
      </c>
      <c r="AS551" s="308" t="s">
        <v>248</v>
      </c>
      <c r="AT551" s="249" t="s">
        <v>1575</v>
      </c>
      <c r="AU551" s="306"/>
      <c r="AV551" s="306"/>
      <c r="AW551" s="306"/>
      <c r="AX551" s="306"/>
      <c r="AY551" s="306"/>
      <c r="AZ551" s="306"/>
      <c r="BA551" s="306"/>
      <c r="BB551" s="306"/>
      <c r="BC551" s="306"/>
      <c r="BD551" s="306"/>
      <c r="BE551" s="306"/>
      <c r="BF551" s="306"/>
      <c r="BG551" s="306"/>
      <c r="BH551" s="306"/>
      <c r="BI551" s="306"/>
      <c r="BJ551" s="306"/>
      <c r="BK551" s="306"/>
      <c r="BL551" s="306"/>
      <c r="BM551" s="306"/>
      <c r="BN551" s="306"/>
      <c r="BO551" s="306"/>
      <c r="BP551" s="306"/>
      <c r="BQ551" s="306"/>
      <c r="BR551" s="306"/>
      <c r="BS551" s="306"/>
      <c r="BT551" s="306"/>
      <c r="BU551" s="306"/>
      <c r="BV551" s="306"/>
      <c r="BW551" s="306"/>
      <c r="BX551" s="306"/>
      <c r="BY551" s="306"/>
      <c r="BZ551" s="306"/>
      <c r="CA551" s="306"/>
      <c r="CB551" s="306"/>
      <c r="CC551" s="306"/>
      <c r="CD551" s="306"/>
      <c r="CE551" s="306"/>
      <c r="CF551" s="306"/>
      <c r="CG551" s="306"/>
      <c r="CH551" s="306"/>
      <c r="CI551" s="306"/>
      <c r="CJ551" s="306"/>
      <c r="CK551" s="306"/>
      <c r="CL551" s="306"/>
      <c r="CM551" s="306"/>
      <c r="CN551" s="306"/>
      <c r="CO551" s="306"/>
      <c r="CP551" s="306"/>
      <c r="CQ551" s="306"/>
      <c r="CR551" s="306"/>
      <c r="CS551" s="306"/>
      <c r="CT551" s="306"/>
      <c r="CU551" s="306"/>
      <c r="CV551" s="306"/>
      <c r="CW551" s="306"/>
      <c r="CX551" s="306"/>
      <c r="CY551" s="306"/>
      <c r="CZ551" s="306"/>
      <c r="DA551" s="306"/>
      <c r="DB551" s="306"/>
      <c r="DC551" s="306"/>
      <c r="DD551" s="306"/>
      <c r="DE551" s="306"/>
      <c r="DF551" s="306"/>
      <c r="DG551" s="306"/>
      <c r="DH551" s="306"/>
      <c r="DI551" s="306"/>
      <c r="DJ551" s="306"/>
      <c r="DK551" s="306"/>
      <c r="DL551" s="306"/>
      <c r="DM551" s="306"/>
      <c r="DN551" s="306"/>
      <c r="DO551" s="306"/>
      <c r="DP551" s="306"/>
      <c r="DQ551" s="306"/>
      <c r="DR551" s="306"/>
      <c r="DS551" s="306"/>
      <c r="DT551" s="306"/>
      <c r="DU551" s="306"/>
      <c r="DV551" s="306"/>
      <c r="DW551" s="306"/>
      <c r="DX551" s="306"/>
      <c r="DY551" s="306"/>
      <c r="DZ551" s="306"/>
      <c r="EA551" s="306"/>
      <c r="EB551" s="306"/>
      <c r="EC551" s="306"/>
      <c r="ED551" s="306"/>
      <c r="EE551" s="306"/>
      <c r="EF551" s="306"/>
      <c r="EG551" s="306"/>
      <c r="EH551" s="306"/>
      <c r="EI551" s="306"/>
      <c r="EJ551" s="306"/>
      <c r="EK551" s="306"/>
      <c r="EL551" s="306"/>
      <c r="EM551" s="306"/>
      <c r="EN551" s="306"/>
      <c r="EO551" s="306"/>
      <c r="EP551" s="306"/>
      <c r="EQ551" s="306"/>
      <c r="ER551" s="306"/>
      <c r="ES551" s="306"/>
      <c r="ET551" s="306"/>
      <c r="EU551" s="306"/>
      <c r="EV551" s="306"/>
      <c r="EW551" s="306"/>
      <c r="EX551" s="306"/>
      <c r="EY551" s="306"/>
      <c r="EZ551" s="306"/>
      <c r="FA551" s="306"/>
      <c r="FB551" s="306"/>
      <c r="FC551" s="306"/>
      <c r="FD551" s="306"/>
      <c r="FE551" s="306"/>
      <c r="FF551" s="306"/>
      <c r="FG551" s="306"/>
      <c r="FH551" s="306"/>
      <c r="FI551" s="306"/>
      <c r="FJ551" s="306"/>
      <c r="FK551" s="306"/>
      <c r="FL551" s="306"/>
      <c r="FM551" s="306"/>
      <c r="FN551" s="306"/>
      <c r="FO551" s="306"/>
      <c r="FP551" s="306"/>
      <c r="FQ551" s="306"/>
      <c r="FR551" s="306"/>
      <c r="FS551" s="306"/>
      <c r="FT551" s="306"/>
      <c r="FU551" s="306"/>
      <c r="FV551" s="306"/>
      <c r="FW551" s="306"/>
      <c r="FX551" s="306"/>
      <c r="FY551" s="306"/>
      <c r="FZ551" s="306"/>
      <c r="GA551" s="306"/>
      <c r="GB551" s="306"/>
      <c r="GC551" s="306"/>
      <c r="GD551" s="306"/>
      <c r="GE551" s="306"/>
      <c r="GF551" s="306"/>
      <c r="GG551" s="306"/>
      <c r="GH551" s="306"/>
      <c r="GI551" s="306"/>
      <c r="GJ551" s="306"/>
      <c r="GK551" s="306"/>
      <c r="GL551" s="306"/>
      <c r="GM551" s="306"/>
      <c r="GN551" s="306"/>
      <c r="GO551" s="306"/>
      <c r="GP551" s="306"/>
      <c r="GQ551" s="306"/>
      <c r="GR551" s="306"/>
      <c r="GS551" s="306"/>
      <c r="GT551" s="306"/>
      <c r="GU551" s="306"/>
      <c r="GV551" s="306"/>
      <c r="GW551" s="306"/>
      <c r="GX551" s="306"/>
      <c r="GY551" s="306"/>
      <c r="GZ551" s="306"/>
      <c r="HA551" s="306"/>
      <c r="HB551" s="306"/>
      <c r="HC551" s="306"/>
      <c r="HD551" s="306"/>
      <c r="HE551" s="306"/>
      <c r="HF551" s="306"/>
      <c r="HG551" s="306"/>
      <c r="HH551" s="306"/>
      <c r="HI551" s="306"/>
      <c r="HJ551" s="306"/>
      <c r="HK551" s="306"/>
      <c r="HL551" s="306"/>
      <c r="HM551" s="306"/>
      <c r="HN551" s="306"/>
      <c r="HO551" s="306"/>
      <c r="HP551" s="306"/>
      <c r="HQ551" s="306"/>
      <c r="HR551" s="306"/>
      <c r="HS551" s="306"/>
      <c r="HT551" s="306"/>
      <c r="HU551" s="306"/>
      <c r="HV551" s="306"/>
      <c r="HW551" s="306"/>
      <c r="HX551" s="306"/>
      <c r="HY551" s="306"/>
      <c r="HZ551" s="306"/>
      <c r="IA551" s="306"/>
      <c r="IB551" s="306"/>
      <c r="IC551" s="306"/>
      <c r="ID551" s="306"/>
      <c r="IE551" s="306"/>
      <c r="IF551" s="306"/>
      <c r="IG551" s="306"/>
      <c r="IH551" s="306"/>
    </row>
    <row r="552" spans="1:242" s="219" customFormat="1" ht="15" customHeight="1" x14ac:dyDescent="0.3">
      <c r="A552" s="174">
        <v>5.01</v>
      </c>
      <c r="B552" s="231"/>
      <c r="C552" s="232" t="e">
        <f>VLOOKUP(BD.PD9[[#This Row],[Pos]],[19]!PPto[#Data],3,FALSE)</f>
        <v>#REF!</v>
      </c>
      <c r="D552" s="174" t="s">
        <v>23</v>
      </c>
      <c r="E552" s="305" t="str">
        <f>IF(BD.PD9[[#This Row],[.]]="*",VLOOKUP(BD.PD9[[#This Row],[Pos]],[19]Presupuesto!A:H,7,FALSE),"")</f>
        <v/>
      </c>
      <c r="F552" s="234" t="s">
        <v>1397</v>
      </c>
      <c r="G552" s="174" t="s">
        <v>1359</v>
      </c>
      <c r="H552" s="174"/>
      <c r="I552" s="174" t="s">
        <v>1326</v>
      </c>
      <c r="J552" s="382">
        <v>783</v>
      </c>
      <c r="K552" s="511" t="s">
        <v>117</v>
      </c>
      <c r="L552" s="383">
        <f>IF(BD.PD9[[#This Row],[Mon]]="DOP",1,HLOOKUP(BD.PD9[[#This Row],[Mon]],Data!$K$1:$L$2,2,FALSE))</f>
        <v>65</v>
      </c>
      <c r="M552" s="384">
        <v>6.0299999999999994</v>
      </c>
      <c r="N552" s="243">
        <f>BD.PD9[[#This Row],[Cant.]]*BD.PD9[[#This Row],[ Tasa ]]*BD.PD9[[#This Row],[ Precio Und.]]</f>
        <v>306896.84999999998</v>
      </c>
      <c r="O552" s="386">
        <v>0.03</v>
      </c>
      <c r="P552" s="243">
        <f>IF(BD.PD9[[#This Row],[Liquid. '[%']]]&lt;&gt;0,(BD.PD9[[#This Row],[Valor Neto '[DOP']]]*BD.PD9[[#This Row],[Liquid. '[%']]])+BD.PD9[[#This Row],[Valor Neto '[DOP']]],BD.PD9[[#This Row],[Valor Neto '[DOP']]])</f>
        <v>316103.75549999997</v>
      </c>
      <c r="Q552" s="243">
        <f>BD.PD9[[#This Row],[Ppto. Orden Interna '[DOP']]]/HLOOKUP("USD",Data!$K$1:$L$2,2,FALSE)</f>
        <v>4863.1346999999996</v>
      </c>
      <c r="R552" s="381" t="s">
        <v>1398</v>
      </c>
      <c r="S552" s="387"/>
      <c r="T552" s="387"/>
      <c r="U552" s="387"/>
      <c r="V552" s="387"/>
      <c r="W552" s="174" t="s">
        <v>323</v>
      </c>
      <c r="X552" s="495">
        <v>7</v>
      </c>
      <c r="Y552" s="388">
        <v>0.6</v>
      </c>
      <c r="Z552" s="243">
        <f>BD.PD9[[#This Row],[Av.P1 '[%']]]*BD.PD9[[#This Row],[Ppto. Orden Interna '[DOP']]]</f>
        <v>189662.25329999998</v>
      </c>
      <c r="AA552" s="495">
        <v>9</v>
      </c>
      <c r="AB552" s="388">
        <v>0.4</v>
      </c>
      <c r="AC552" s="243">
        <f>BD.PD9[[#This Row],[Av.P2 '[%']]]*BD.PD9[[#This Row],[Ppto. Orden Interna '[DOP']]]</f>
        <v>126441.50219999999</v>
      </c>
      <c r="AD552" s="249"/>
      <c r="AE552" s="389"/>
      <c r="AF552" s="243">
        <f>BD.PD9[[#This Row],[Av.P3 '[%']]]*BD.PD9[[#This Row],[Ppto. Orden Interna '[DOP']]]</f>
        <v>0</v>
      </c>
      <c r="AG552" s="249"/>
      <c r="AH552" s="389"/>
      <c r="AI552" s="243">
        <f>BD.PD9[[#This Row],[Av.P4 '[%']]]*BD.PD9[[#This Row],[Ppto. Orden Interna '[DOP']]]</f>
        <v>0</v>
      </c>
      <c r="AJ552" s="249"/>
      <c r="AK552" s="389"/>
      <c r="AL552" s="243">
        <f>BD.PD9[[#This Row],[Av.P5 '[%']]]*BD.PD9[[#This Row],[Ppto. Orden Interna '[DOP']]]</f>
        <v>0</v>
      </c>
      <c r="AM552" s="496">
        <f>BD.PD9[[#This Row],[Pago 5]]+BD.PD9[[#This Row],[Pago 4]]+BD.PD9[[#This Row],[Pago 3]]+BD.PD9[[#This Row],[Pago 2]]+BD.PD9[[#This Row],[Pago 1]]</f>
        <v>316103.75549999997</v>
      </c>
      <c r="AN552" s="308" t="s">
        <v>244</v>
      </c>
      <c r="AO552" s="308" t="s">
        <v>245</v>
      </c>
      <c r="AP552" s="308" t="s">
        <v>246</v>
      </c>
      <c r="AQ552" s="308" t="s">
        <v>247</v>
      </c>
      <c r="AR552" s="308">
        <v>594</v>
      </c>
      <c r="AS552" s="308" t="s">
        <v>248</v>
      </c>
      <c r="AT552" s="249" t="s">
        <v>1575</v>
      </c>
      <c r="AU552" s="306"/>
      <c r="AV552" s="306"/>
      <c r="AW552" s="306"/>
      <c r="AX552" s="306"/>
      <c r="AY552" s="306"/>
      <c r="AZ552" s="306"/>
      <c r="BA552" s="306"/>
      <c r="BB552" s="306"/>
      <c r="BC552" s="306"/>
      <c r="BD552" s="306"/>
      <c r="BE552" s="306"/>
      <c r="BF552" s="306"/>
      <c r="BG552" s="306"/>
      <c r="BH552" s="306"/>
      <c r="BI552" s="306"/>
      <c r="BJ552" s="306"/>
      <c r="BK552" s="306"/>
      <c r="BL552" s="306"/>
      <c r="BM552" s="306"/>
      <c r="BN552" s="306"/>
      <c r="BO552" s="306"/>
      <c r="BP552" s="306"/>
      <c r="BQ552" s="306"/>
      <c r="BR552" s="306"/>
      <c r="BS552" s="306"/>
      <c r="BT552" s="306"/>
      <c r="BU552" s="306"/>
      <c r="BV552" s="306"/>
      <c r="BW552" s="306"/>
      <c r="BX552" s="306"/>
      <c r="BY552" s="306"/>
      <c r="BZ552" s="306"/>
      <c r="CA552" s="306"/>
      <c r="CB552" s="306"/>
      <c r="CC552" s="306"/>
      <c r="CD552" s="306"/>
      <c r="CE552" s="306"/>
      <c r="CF552" s="306"/>
      <c r="CG552" s="306"/>
      <c r="CH552" s="306"/>
      <c r="CI552" s="306"/>
      <c r="CJ552" s="306"/>
      <c r="CK552" s="306"/>
      <c r="CL552" s="306"/>
      <c r="CM552" s="306"/>
      <c r="CN552" s="306"/>
      <c r="CO552" s="306"/>
      <c r="CP552" s="306"/>
      <c r="CQ552" s="306"/>
      <c r="CR552" s="306"/>
      <c r="CS552" s="306"/>
      <c r="CT552" s="306"/>
      <c r="CU552" s="306"/>
      <c r="CV552" s="306"/>
      <c r="CW552" s="306"/>
      <c r="CX552" s="306"/>
      <c r="CY552" s="306"/>
      <c r="CZ552" s="306"/>
      <c r="DA552" s="306"/>
      <c r="DB552" s="306"/>
      <c r="DC552" s="306"/>
      <c r="DD552" s="306"/>
      <c r="DE552" s="306"/>
      <c r="DF552" s="306"/>
      <c r="DG552" s="306"/>
      <c r="DH552" s="306"/>
      <c r="DI552" s="306"/>
      <c r="DJ552" s="306"/>
      <c r="DK552" s="306"/>
      <c r="DL552" s="306"/>
      <c r="DM552" s="306"/>
      <c r="DN552" s="306"/>
      <c r="DO552" s="306"/>
      <c r="DP552" s="306"/>
      <c r="DQ552" s="306"/>
      <c r="DR552" s="306"/>
      <c r="DS552" s="306"/>
      <c r="DT552" s="306"/>
      <c r="DU552" s="306"/>
      <c r="DV552" s="306"/>
      <c r="DW552" s="306"/>
      <c r="DX552" s="306"/>
      <c r="DY552" s="306"/>
      <c r="DZ552" s="306"/>
      <c r="EA552" s="306"/>
      <c r="EB552" s="306"/>
      <c r="EC552" s="306"/>
      <c r="ED552" s="306"/>
      <c r="EE552" s="306"/>
      <c r="EF552" s="306"/>
      <c r="EG552" s="306"/>
      <c r="EH552" s="306"/>
      <c r="EI552" s="306"/>
      <c r="EJ552" s="306"/>
      <c r="EK552" s="306"/>
      <c r="EL552" s="306"/>
      <c r="EM552" s="306"/>
      <c r="EN552" s="306"/>
      <c r="EO552" s="306"/>
      <c r="EP552" s="306"/>
      <c r="EQ552" s="306"/>
      <c r="ER552" s="306"/>
      <c r="ES552" s="306"/>
      <c r="ET552" s="306"/>
      <c r="EU552" s="306"/>
      <c r="EV552" s="306"/>
      <c r="EW552" s="306"/>
      <c r="EX552" s="306"/>
      <c r="EY552" s="306"/>
      <c r="EZ552" s="306"/>
      <c r="FA552" s="306"/>
      <c r="FB552" s="306"/>
      <c r="FC552" s="306"/>
      <c r="FD552" s="306"/>
      <c r="FE552" s="306"/>
      <c r="FF552" s="306"/>
      <c r="FG552" s="306"/>
      <c r="FH552" s="306"/>
      <c r="FI552" s="306"/>
      <c r="FJ552" s="306"/>
      <c r="FK552" s="306"/>
      <c r="FL552" s="306"/>
      <c r="FM552" s="306"/>
      <c r="FN552" s="306"/>
      <c r="FO552" s="306"/>
      <c r="FP552" s="306"/>
      <c r="FQ552" s="306"/>
      <c r="FR552" s="306"/>
      <c r="FS552" s="306"/>
      <c r="FT552" s="306"/>
      <c r="FU552" s="306"/>
      <c r="FV552" s="306"/>
      <c r="FW552" s="306"/>
      <c r="FX552" s="306"/>
      <c r="FY552" s="306"/>
      <c r="FZ552" s="306"/>
      <c r="GA552" s="306"/>
      <c r="GB552" s="306"/>
      <c r="GC552" s="306"/>
      <c r="GD552" s="306"/>
      <c r="GE552" s="306"/>
      <c r="GF552" s="306"/>
      <c r="GG552" s="306"/>
      <c r="GH552" s="306"/>
      <c r="GI552" s="306"/>
      <c r="GJ552" s="306"/>
      <c r="GK552" s="306"/>
      <c r="GL552" s="306"/>
      <c r="GM552" s="306"/>
      <c r="GN552" s="306"/>
      <c r="GO552" s="306"/>
      <c r="GP552" s="306"/>
      <c r="GQ552" s="306"/>
      <c r="GR552" s="306"/>
      <c r="GS552" s="306"/>
      <c r="GT552" s="306"/>
      <c r="GU552" s="306"/>
      <c r="GV552" s="306"/>
      <c r="GW552" s="306"/>
      <c r="GX552" s="306"/>
      <c r="GY552" s="306"/>
      <c r="GZ552" s="306"/>
      <c r="HA552" s="306"/>
      <c r="HB552" s="306"/>
      <c r="HC552" s="306"/>
      <c r="HD552" s="306"/>
      <c r="HE552" s="306"/>
      <c r="HF552" s="306"/>
      <c r="HG552" s="306"/>
      <c r="HH552" s="306"/>
      <c r="HI552" s="306"/>
      <c r="HJ552" s="306"/>
      <c r="HK552" s="306"/>
      <c r="HL552" s="306"/>
      <c r="HM552" s="306"/>
      <c r="HN552" s="306"/>
      <c r="HO552" s="306"/>
      <c r="HP552" s="306"/>
      <c r="HQ552" s="306"/>
      <c r="HR552" s="306"/>
      <c r="HS552" s="306"/>
      <c r="HT552" s="306"/>
      <c r="HU552" s="306"/>
      <c r="HV552" s="306"/>
      <c r="HW552" s="306"/>
      <c r="HX552" s="306"/>
      <c r="HY552" s="306"/>
      <c r="HZ552" s="306"/>
      <c r="IA552" s="306"/>
      <c r="IB552" s="306"/>
      <c r="IC552" s="306"/>
      <c r="ID552" s="306"/>
      <c r="IE552" s="306"/>
      <c r="IF552" s="306"/>
      <c r="IG552" s="306"/>
      <c r="IH552" s="306"/>
    </row>
    <row r="553" spans="1:242" s="219" customFormat="1" ht="15" customHeight="1" x14ac:dyDescent="0.3">
      <c r="A553" s="174">
        <v>5.01</v>
      </c>
      <c r="B553" s="231"/>
      <c r="C553" s="232" t="e">
        <f>VLOOKUP(BD.PD9[[#This Row],[Pos]],[19]!PPto[#Data],3,FALSE)</f>
        <v>#REF!</v>
      </c>
      <c r="D553" s="174" t="s">
        <v>23</v>
      </c>
      <c r="E553" s="305" t="str">
        <f>IF(BD.PD9[[#This Row],[.]]="*",VLOOKUP(BD.PD9[[#This Row],[Pos]],[19]Presupuesto!A:H,7,FALSE),"")</f>
        <v/>
      </c>
      <c r="F553" s="234" t="s">
        <v>1399</v>
      </c>
      <c r="G553" s="174" t="s">
        <v>1359</v>
      </c>
      <c r="H553" s="174"/>
      <c r="I553" s="174" t="s">
        <v>1326</v>
      </c>
      <c r="J553" s="382">
        <v>391</v>
      </c>
      <c r="K553" s="511" t="s">
        <v>117</v>
      </c>
      <c r="L553" s="383">
        <f>IF(BD.PD9[[#This Row],[Mon]]="DOP",1,HLOOKUP(BD.PD9[[#This Row],[Mon]],Data!$K$1:$L$2,2,FALSE))</f>
        <v>65</v>
      </c>
      <c r="M553" s="384">
        <v>6.03</v>
      </c>
      <c r="N553" s="243">
        <f>BD.PD9[[#This Row],[Cant.]]*BD.PD9[[#This Row],[ Tasa ]]*BD.PD9[[#This Row],[ Precio Und.]]</f>
        <v>153252.45000000001</v>
      </c>
      <c r="O553" s="386">
        <v>0.03</v>
      </c>
      <c r="P553" s="243">
        <f>IF(BD.PD9[[#This Row],[Liquid. '[%']]]&lt;&gt;0,(BD.PD9[[#This Row],[Valor Neto '[DOP']]]*BD.PD9[[#This Row],[Liquid. '[%']]])+BD.PD9[[#This Row],[Valor Neto '[DOP']]],BD.PD9[[#This Row],[Valor Neto '[DOP']]])</f>
        <v>157850.02350000001</v>
      </c>
      <c r="Q553" s="243">
        <f>BD.PD9[[#This Row],[Ppto. Orden Interna '[DOP']]]/HLOOKUP("USD",Data!$K$1:$L$2,2,FALSE)</f>
        <v>2428.4619000000002</v>
      </c>
      <c r="R553" s="381" t="s">
        <v>1398</v>
      </c>
      <c r="S553" s="387"/>
      <c r="T553" s="387"/>
      <c r="U553" s="387"/>
      <c r="V553" s="387"/>
      <c r="W553" s="174" t="s">
        <v>323</v>
      </c>
      <c r="X553" s="495">
        <v>7</v>
      </c>
      <c r="Y553" s="388">
        <v>0.6</v>
      </c>
      <c r="Z553" s="243">
        <f>BD.PD9[[#This Row],[Av.P1 '[%']]]*BD.PD9[[#This Row],[Ppto. Orden Interna '[DOP']]]</f>
        <v>94710.0141</v>
      </c>
      <c r="AA553" s="495">
        <v>9</v>
      </c>
      <c r="AB553" s="388">
        <v>0.4</v>
      </c>
      <c r="AC553" s="243">
        <f>BD.PD9[[#This Row],[Av.P2 '[%']]]*BD.PD9[[#This Row],[Ppto. Orden Interna '[DOP']]]</f>
        <v>63140.00940000001</v>
      </c>
      <c r="AD553" s="249"/>
      <c r="AE553" s="389"/>
      <c r="AF553" s="243">
        <f>BD.PD9[[#This Row],[Av.P3 '[%']]]*BD.PD9[[#This Row],[Ppto. Orden Interna '[DOP']]]</f>
        <v>0</v>
      </c>
      <c r="AG553" s="249"/>
      <c r="AH553" s="389"/>
      <c r="AI553" s="243">
        <f>BD.PD9[[#This Row],[Av.P4 '[%']]]*BD.PD9[[#This Row],[Ppto. Orden Interna '[DOP']]]</f>
        <v>0</v>
      </c>
      <c r="AJ553" s="249"/>
      <c r="AK553" s="389"/>
      <c r="AL553" s="243">
        <f>BD.PD9[[#This Row],[Av.P5 '[%']]]*BD.PD9[[#This Row],[Ppto. Orden Interna '[DOP']]]</f>
        <v>0</v>
      </c>
      <c r="AM553" s="496">
        <f>BD.PD9[[#This Row],[Pago 5]]+BD.PD9[[#This Row],[Pago 4]]+BD.PD9[[#This Row],[Pago 3]]+BD.PD9[[#This Row],[Pago 2]]+BD.PD9[[#This Row],[Pago 1]]</f>
        <v>157850.02350000001</v>
      </c>
      <c r="AN553" s="308" t="s">
        <v>244</v>
      </c>
      <c r="AO553" s="308" t="s">
        <v>245</v>
      </c>
      <c r="AP553" s="308" t="s">
        <v>246</v>
      </c>
      <c r="AQ553" s="308" t="s">
        <v>247</v>
      </c>
      <c r="AR553" s="308">
        <v>594</v>
      </c>
      <c r="AS553" s="308" t="s">
        <v>248</v>
      </c>
      <c r="AT553" s="249" t="s">
        <v>1575</v>
      </c>
      <c r="AU553" s="306"/>
      <c r="AV553" s="306"/>
      <c r="AW553" s="306"/>
      <c r="AX553" s="306"/>
      <c r="AY553" s="306"/>
      <c r="AZ553" s="306"/>
      <c r="BA553" s="306"/>
      <c r="BB553" s="306"/>
      <c r="BC553" s="306"/>
      <c r="BD553" s="306"/>
      <c r="BE553" s="306"/>
      <c r="BF553" s="306"/>
      <c r="BG553" s="306"/>
      <c r="BH553" s="306"/>
      <c r="BI553" s="306"/>
      <c r="BJ553" s="306"/>
      <c r="BK553" s="306"/>
      <c r="BL553" s="306"/>
      <c r="BM553" s="306"/>
      <c r="BN553" s="306"/>
      <c r="BO553" s="306"/>
      <c r="BP553" s="306"/>
      <c r="BQ553" s="306"/>
      <c r="BR553" s="306"/>
      <c r="BS553" s="306"/>
      <c r="BT553" s="306"/>
      <c r="BU553" s="306"/>
      <c r="BV553" s="306"/>
      <c r="BW553" s="306"/>
      <c r="BX553" s="306"/>
      <c r="BY553" s="306"/>
      <c r="BZ553" s="306"/>
      <c r="CA553" s="306"/>
      <c r="CB553" s="306"/>
      <c r="CC553" s="306"/>
      <c r="CD553" s="306"/>
      <c r="CE553" s="306"/>
      <c r="CF553" s="306"/>
      <c r="CG553" s="306"/>
      <c r="CH553" s="306"/>
      <c r="CI553" s="306"/>
      <c r="CJ553" s="306"/>
      <c r="CK553" s="306"/>
      <c r="CL553" s="306"/>
      <c r="CM553" s="306"/>
      <c r="CN553" s="306"/>
      <c r="CO553" s="306"/>
      <c r="CP553" s="306"/>
      <c r="CQ553" s="306"/>
      <c r="CR553" s="306"/>
      <c r="CS553" s="306"/>
      <c r="CT553" s="306"/>
      <c r="CU553" s="306"/>
      <c r="CV553" s="306"/>
      <c r="CW553" s="306"/>
      <c r="CX553" s="306"/>
      <c r="CY553" s="306"/>
      <c r="CZ553" s="306"/>
      <c r="DA553" s="306"/>
      <c r="DB553" s="306"/>
      <c r="DC553" s="306"/>
      <c r="DD553" s="306"/>
      <c r="DE553" s="306"/>
      <c r="DF553" s="306"/>
      <c r="DG553" s="306"/>
      <c r="DH553" s="306"/>
      <c r="DI553" s="306"/>
      <c r="DJ553" s="306"/>
      <c r="DK553" s="306"/>
      <c r="DL553" s="306"/>
      <c r="DM553" s="306"/>
      <c r="DN553" s="306"/>
      <c r="DO553" s="306"/>
      <c r="DP553" s="306"/>
      <c r="DQ553" s="306"/>
      <c r="DR553" s="306"/>
      <c r="DS553" s="306"/>
      <c r="DT553" s="306"/>
      <c r="DU553" s="306"/>
      <c r="DV553" s="306"/>
      <c r="DW553" s="306"/>
      <c r="DX553" s="306"/>
      <c r="DY553" s="306"/>
      <c r="DZ553" s="306"/>
      <c r="EA553" s="306"/>
      <c r="EB553" s="306"/>
      <c r="EC553" s="306"/>
      <c r="ED553" s="306"/>
      <c r="EE553" s="306"/>
      <c r="EF553" s="306"/>
      <c r="EG553" s="306"/>
      <c r="EH553" s="306"/>
      <c r="EI553" s="306"/>
      <c r="EJ553" s="306"/>
      <c r="EK553" s="306"/>
      <c r="EL553" s="306"/>
      <c r="EM553" s="306"/>
      <c r="EN553" s="306"/>
      <c r="EO553" s="306"/>
      <c r="EP553" s="306"/>
      <c r="EQ553" s="306"/>
      <c r="ER553" s="306"/>
      <c r="ES553" s="306"/>
      <c r="ET553" s="306"/>
      <c r="EU553" s="306"/>
      <c r="EV553" s="306"/>
      <c r="EW553" s="306"/>
      <c r="EX553" s="306"/>
      <c r="EY553" s="306"/>
      <c r="EZ553" s="306"/>
      <c r="FA553" s="306"/>
      <c r="FB553" s="306"/>
      <c r="FC553" s="306"/>
      <c r="FD553" s="306"/>
      <c r="FE553" s="306"/>
      <c r="FF553" s="306"/>
      <c r="FG553" s="306"/>
      <c r="FH553" s="306"/>
      <c r="FI553" s="306"/>
      <c r="FJ553" s="306"/>
      <c r="FK553" s="306"/>
      <c r="FL553" s="306"/>
      <c r="FM553" s="306"/>
      <c r="FN553" s="306"/>
      <c r="FO553" s="306"/>
      <c r="FP553" s="306"/>
      <c r="FQ553" s="306"/>
      <c r="FR553" s="306"/>
      <c r="FS553" s="306"/>
      <c r="FT553" s="306"/>
      <c r="FU553" s="306"/>
      <c r="FV553" s="306"/>
      <c r="FW553" s="306"/>
      <c r="FX553" s="306"/>
      <c r="FY553" s="306"/>
      <c r="FZ553" s="306"/>
      <c r="GA553" s="306"/>
      <c r="GB553" s="306"/>
      <c r="GC553" s="306"/>
      <c r="GD553" s="306"/>
      <c r="GE553" s="306"/>
      <c r="GF553" s="306"/>
      <c r="GG553" s="306"/>
      <c r="GH553" s="306"/>
      <c r="GI553" s="306"/>
      <c r="GJ553" s="306"/>
      <c r="GK553" s="306"/>
      <c r="GL553" s="306"/>
      <c r="GM553" s="306"/>
      <c r="GN553" s="306"/>
      <c r="GO553" s="306"/>
      <c r="GP553" s="306"/>
      <c r="GQ553" s="306"/>
      <c r="GR553" s="306"/>
      <c r="GS553" s="306"/>
      <c r="GT553" s="306"/>
      <c r="GU553" s="306"/>
      <c r="GV553" s="306"/>
      <c r="GW553" s="306"/>
      <c r="GX553" s="306"/>
      <c r="GY553" s="306"/>
      <c r="GZ553" s="306"/>
      <c r="HA553" s="306"/>
      <c r="HB553" s="306"/>
      <c r="HC553" s="306"/>
      <c r="HD553" s="306"/>
      <c r="HE553" s="306"/>
      <c r="HF553" s="306"/>
      <c r="HG553" s="306"/>
      <c r="HH553" s="306"/>
      <c r="HI553" s="306"/>
      <c r="HJ553" s="306"/>
      <c r="HK553" s="306"/>
      <c r="HL553" s="306"/>
      <c r="HM553" s="306"/>
      <c r="HN553" s="306"/>
      <c r="HO553" s="306"/>
      <c r="HP553" s="306"/>
      <c r="HQ553" s="306"/>
      <c r="HR553" s="306"/>
      <c r="HS553" s="306"/>
      <c r="HT553" s="306"/>
      <c r="HU553" s="306"/>
      <c r="HV553" s="306"/>
      <c r="HW553" s="306"/>
      <c r="HX553" s="306"/>
      <c r="HY553" s="306"/>
      <c r="HZ553" s="306"/>
      <c r="IA553" s="306"/>
      <c r="IB553" s="306"/>
      <c r="IC553" s="306"/>
      <c r="ID553" s="306"/>
      <c r="IE553" s="306"/>
      <c r="IF553" s="306"/>
      <c r="IG553" s="306"/>
      <c r="IH553" s="306"/>
    </row>
    <row r="554" spans="1:242" s="219" customFormat="1" ht="15" customHeight="1" x14ac:dyDescent="0.3">
      <c r="A554" s="174">
        <v>5.01</v>
      </c>
      <c r="B554" s="231"/>
      <c r="C554" s="232" t="e">
        <f>VLOOKUP(BD.PD9[[#This Row],[Pos]],[19]!PPto[#Data],3,FALSE)</f>
        <v>#REF!</v>
      </c>
      <c r="D554" s="174" t="s">
        <v>23</v>
      </c>
      <c r="E554" s="305" t="str">
        <f>IF(BD.PD9[[#This Row],[.]]="*",VLOOKUP(BD.PD9[[#This Row],[Pos]],[19]Presupuesto!A:H,7,FALSE),"")</f>
        <v/>
      </c>
      <c r="F554" s="234" t="s">
        <v>1400</v>
      </c>
      <c r="G554" s="174" t="s">
        <v>1359</v>
      </c>
      <c r="H554" s="174"/>
      <c r="I554" s="174" t="s">
        <v>1326</v>
      </c>
      <c r="J554" s="382">
        <v>4</v>
      </c>
      <c r="K554" s="511" t="s">
        <v>117</v>
      </c>
      <c r="L554" s="383">
        <f>IF(BD.PD9[[#This Row],[Mon]]="DOP",1,HLOOKUP(BD.PD9[[#This Row],[Mon]],Data!$K$1:$L$2,2,FALSE))</f>
        <v>65</v>
      </c>
      <c r="M554" s="384">
        <v>250</v>
      </c>
      <c r="N554" s="243">
        <f>BD.PD9[[#This Row],[Cant.]]*BD.PD9[[#This Row],[ Tasa ]]*BD.PD9[[#This Row],[ Precio Und.]]</f>
        <v>65000</v>
      </c>
      <c r="O554" s="386">
        <v>0.03</v>
      </c>
      <c r="P554" s="243">
        <f>IF(BD.PD9[[#This Row],[Liquid. '[%']]]&lt;&gt;0,(BD.PD9[[#This Row],[Valor Neto '[DOP']]]*BD.PD9[[#This Row],[Liquid. '[%']]])+BD.PD9[[#This Row],[Valor Neto '[DOP']]],BD.PD9[[#This Row],[Valor Neto '[DOP']]])</f>
        <v>66950</v>
      </c>
      <c r="Q554" s="243">
        <f>BD.PD9[[#This Row],[Ppto. Orden Interna '[DOP']]]/HLOOKUP("USD",Data!$K$1:$L$2,2,FALSE)</f>
        <v>1030</v>
      </c>
      <c r="R554" s="381" t="s">
        <v>1398</v>
      </c>
      <c r="S554" s="387"/>
      <c r="T554" s="387"/>
      <c r="U554" s="387"/>
      <c r="V554" s="387"/>
      <c r="W554" s="174" t="s">
        <v>323</v>
      </c>
      <c r="X554" s="495">
        <v>7</v>
      </c>
      <c r="Y554" s="388">
        <v>0.6</v>
      </c>
      <c r="Z554" s="243">
        <f>BD.PD9[[#This Row],[Av.P1 '[%']]]*BD.PD9[[#This Row],[Ppto. Orden Interna '[DOP']]]</f>
        <v>40170</v>
      </c>
      <c r="AA554" s="495">
        <v>9</v>
      </c>
      <c r="AB554" s="388">
        <v>0.4</v>
      </c>
      <c r="AC554" s="243">
        <f>BD.PD9[[#This Row],[Av.P2 '[%']]]*BD.PD9[[#This Row],[Ppto. Orden Interna '[DOP']]]</f>
        <v>26780</v>
      </c>
      <c r="AD554" s="249"/>
      <c r="AE554" s="389"/>
      <c r="AF554" s="243">
        <f>BD.PD9[[#This Row],[Av.P3 '[%']]]*BD.PD9[[#This Row],[Ppto. Orden Interna '[DOP']]]</f>
        <v>0</v>
      </c>
      <c r="AG554" s="249"/>
      <c r="AH554" s="389"/>
      <c r="AI554" s="243">
        <f>BD.PD9[[#This Row],[Av.P4 '[%']]]*BD.PD9[[#This Row],[Ppto. Orden Interna '[DOP']]]</f>
        <v>0</v>
      </c>
      <c r="AJ554" s="249"/>
      <c r="AK554" s="389"/>
      <c r="AL554" s="243">
        <f>BD.PD9[[#This Row],[Av.P5 '[%']]]*BD.PD9[[#This Row],[Ppto. Orden Interna '[DOP']]]</f>
        <v>0</v>
      </c>
      <c r="AM554" s="496">
        <f>BD.PD9[[#This Row],[Pago 5]]+BD.PD9[[#This Row],[Pago 4]]+BD.PD9[[#This Row],[Pago 3]]+BD.PD9[[#This Row],[Pago 2]]+BD.PD9[[#This Row],[Pago 1]]</f>
        <v>66950</v>
      </c>
      <c r="AN554" s="308" t="s">
        <v>244</v>
      </c>
      <c r="AO554" s="308" t="s">
        <v>245</v>
      </c>
      <c r="AP554" s="308" t="s">
        <v>246</v>
      </c>
      <c r="AQ554" s="308" t="s">
        <v>247</v>
      </c>
      <c r="AR554" s="308">
        <v>594</v>
      </c>
      <c r="AS554" s="308" t="s">
        <v>248</v>
      </c>
      <c r="AT554" s="249" t="s">
        <v>1575</v>
      </c>
      <c r="AU554" s="306"/>
      <c r="AV554" s="306"/>
      <c r="AW554" s="306"/>
      <c r="AX554" s="306"/>
      <c r="AY554" s="306"/>
      <c r="AZ554" s="306"/>
      <c r="BA554" s="306"/>
      <c r="BB554" s="306"/>
      <c r="BC554" s="306"/>
      <c r="BD554" s="306"/>
      <c r="BE554" s="306"/>
      <c r="BF554" s="306"/>
      <c r="BG554" s="306"/>
      <c r="BH554" s="306"/>
      <c r="BI554" s="306"/>
      <c r="BJ554" s="306"/>
      <c r="BK554" s="306"/>
      <c r="BL554" s="306"/>
      <c r="BM554" s="306"/>
      <c r="BN554" s="306"/>
      <c r="BO554" s="306"/>
      <c r="BP554" s="306"/>
      <c r="BQ554" s="306"/>
      <c r="BR554" s="306"/>
      <c r="BS554" s="306"/>
      <c r="BT554" s="306"/>
      <c r="BU554" s="306"/>
      <c r="BV554" s="306"/>
      <c r="BW554" s="306"/>
      <c r="BX554" s="306"/>
      <c r="BY554" s="306"/>
      <c r="BZ554" s="306"/>
      <c r="CA554" s="306"/>
      <c r="CB554" s="306"/>
      <c r="CC554" s="306"/>
      <c r="CD554" s="306"/>
      <c r="CE554" s="306"/>
      <c r="CF554" s="306"/>
      <c r="CG554" s="306"/>
      <c r="CH554" s="306"/>
      <c r="CI554" s="306"/>
      <c r="CJ554" s="306"/>
      <c r="CK554" s="306"/>
      <c r="CL554" s="306"/>
      <c r="CM554" s="306"/>
      <c r="CN554" s="306"/>
      <c r="CO554" s="306"/>
      <c r="CP554" s="306"/>
      <c r="CQ554" s="306"/>
      <c r="CR554" s="306"/>
      <c r="CS554" s="306"/>
      <c r="CT554" s="306"/>
      <c r="CU554" s="306"/>
      <c r="CV554" s="306"/>
      <c r="CW554" s="306"/>
      <c r="CX554" s="306"/>
      <c r="CY554" s="306"/>
      <c r="CZ554" s="306"/>
      <c r="DA554" s="306"/>
      <c r="DB554" s="306"/>
      <c r="DC554" s="306"/>
      <c r="DD554" s="306"/>
      <c r="DE554" s="306"/>
      <c r="DF554" s="306"/>
      <c r="DG554" s="306"/>
      <c r="DH554" s="306"/>
      <c r="DI554" s="306"/>
      <c r="DJ554" s="306"/>
      <c r="DK554" s="306"/>
      <c r="DL554" s="306"/>
      <c r="DM554" s="306"/>
      <c r="DN554" s="306"/>
      <c r="DO554" s="306"/>
      <c r="DP554" s="306"/>
      <c r="DQ554" s="306"/>
      <c r="DR554" s="306"/>
      <c r="DS554" s="306"/>
      <c r="DT554" s="306"/>
      <c r="DU554" s="306"/>
      <c r="DV554" s="306"/>
      <c r="DW554" s="306"/>
      <c r="DX554" s="306"/>
      <c r="DY554" s="306"/>
      <c r="DZ554" s="306"/>
      <c r="EA554" s="306"/>
      <c r="EB554" s="306"/>
      <c r="EC554" s="306"/>
      <c r="ED554" s="306"/>
      <c r="EE554" s="306"/>
      <c r="EF554" s="306"/>
      <c r="EG554" s="306"/>
      <c r="EH554" s="306"/>
      <c r="EI554" s="306"/>
      <c r="EJ554" s="306"/>
      <c r="EK554" s="306"/>
      <c r="EL554" s="306"/>
      <c r="EM554" s="306"/>
      <c r="EN554" s="306"/>
      <c r="EO554" s="306"/>
      <c r="EP554" s="306"/>
      <c r="EQ554" s="306"/>
      <c r="ER554" s="306"/>
      <c r="ES554" s="306"/>
      <c r="ET554" s="306"/>
      <c r="EU554" s="306"/>
      <c r="EV554" s="306"/>
      <c r="EW554" s="306"/>
      <c r="EX554" s="306"/>
      <c r="EY554" s="306"/>
      <c r="EZ554" s="306"/>
      <c r="FA554" s="306"/>
      <c r="FB554" s="306"/>
      <c r="FC554" s="306"/>
      <c r="FD554" s="306"/>
      <c r="FE554" s="306"/>
      <c r="FF554" s="306"/>
      <c r="FG554" s="306"/>
      <c r="FH554" s="306"/>
      <c r="FI554" s="306"/>
      <c r="FJ554" s="306"/>
      <c r="FK554" s="306"/>
      <c r="FL554" s="306"/>
      <c r="FM554" s="306"/>
      <c r="FN554" s="306"/>
      <c r="FO554" s="306"/>
      <c r="FP554" s="306"/>
      <c r="FQ554" s="306"/>
      <c r="FR554" s="306"/>
      <c r="FS554" s="306"/>
      <c r="FT554" s="306"/>
      <c r="FU554" s="306"/>
      <c r="FV554" s="306"/>
      <c r="FW554" s="306"/>
      <c r="FX554" s="306"/>
      <c r="FY554" s="306"/>
      <c r="FZ554" s="306"/>
      <c r="GA554" s="306"/>
      <c r="GB554" s="306"/>
      <c r="GC554" s="306"/>
      <c r="GD554" s="306"/>
      <c r="GE554" s="306"/>
      <c r="GF554" s="306"/>
      <c r="GG554" s="306"/>
      <c r="GH554" s="306"/>
      <c r="GI554" s="306"/>
      <c r="GJ554" s="306"/>
      <c r="GK554" s="306"/>
      <c r="GL554" s="306"/>
      <c r="GM554" s="306"/>
      <c r="GN554" s="306"/>
      <c r="GO554" s="306"/>
      <c r="GP554" s="306"/>
      <c r="GQ554" s="306"/>
      <c r="GR554" s="306"/>
      <c r="GS554" s="306"/>
      <c r="GT554" s="306"/>
      <c r="GU554" s="306"/>
      <c r="GV554" s="306"/>
      <c r="GW554" s="306"/>
      <c r="GX554" s="306"/>
      <c r="GY554" s="306"/>
      <c r="GZ554" s="306"/>
      <c r="HA554" s="306"/>
      <c r="HB554" s="306"/>
      <c r="HC554" s="306"/>
      <c r="HD554" s="306"/>
      <c r="HE554" s="306"/>
      <c r="HF554" s="306"/>
      <c r="HG554" s="306"/>
      <c r="HH554" s="306"/>
      <c r="HI554" s="306"/>
      <c r="HJ554" s="306"/>
      <c r="HK554" s="306"/>
      <c r="HL554" s="306"/>
      <c r="HM554" s="306"/>
      <c r="HN554" s="306"/>
      <c r="HO554" s="306"/>
      <c r="HP554" s="306"/>
      <c r="HQ554" s="306"/>
      <c r="HR554" s="306"/>
      <c r="HS554" s="306"/>
      <c r="HT554" s="306"/>
      <c r="HU554" s="306"/>
      <c r="HV554" s="306"/>
      <c r="HW554" s="306"/>
      <c r="HX554" s="306"/>
      <c r="HY554" s="306"/>
      <c r="HZ554" s="306"/>
      <c r="IA554" s="306"/>
      <c r="IB554" s="306"/>
      <c r="IC554" s="306"/>
      <c r="ID554" s="306"/>
      <c r="IE554" s="306"/>
      <c r="IF554" s="306"/>
      <c r="IG554" s="306"/>
      <c r="IH554" s="306"/>
    </row>
    <row r="555" spans="1:242" s="219" customFormat="1" ht="15" customHeight="1" x14ac:dyDescent="0.3">
      <c r="A555" s="174">
        <v>5.01</v>
      </c>
      <c r="B555" s="231"/>
      <c r="C555" s="232" t="e">
        <f>VLOOKUP(BD.PD9[[#This Row],[Pos]],[19]!PPto[#Data],3,FALSE)</f>
        <v>#REF!</v>
      </c>
      <c r="D555" s="174" t="s">
        <v>23</v>
      </c>
      <c r="E555" s="305" t="str">
        <f>IF(BD.PD9[[#This Row],[.]]="*",VLOOKUP(BD.PD9[[#This Row],[Pos]],[19]Presupuesto!A:H,7,FALSE),"")</f>
        <v/>
      </c>
      <c r="F555" s="234" t="s">
        <v>1401</v>
      </c>
      <c r="G555" s="174" t="s">
        <v>1359</v>
      </c>
      <c r="H555" s="174"/>
      <c r="I555" s="174" t="s">
        <v>1326</v>
      </c>
      <c r="J555" s="382">
        <v>10</v>
      </c>
      <c r="K555" s="511" t="s">
        <v>117</v>
      </c>
      <c r="L555" s="383">
        <f>IF(BD.PD9[[#This Row],[Mon]]="DOP",1,HLOOKUP(BD.PD9[[#This Row],[Mon]],Data!$K$1:$L$2,2,FALSE))</f>
        <v>65</v>
      </c>
      <c r="M555" s="384">
        <v>265</v>
      </c>
      <c r="N555" s="243">
        <f>BD.PD9[[#This Row],[Cant.]]*BD.PD9[[#This Row],[ Tasa ]]*BD.PD9[[#This Row],[ Precio Und.]]</f>
        <v>172250</v>
      </c>
      <c r="O555" s="386">
        <v>0.03</v>
      </c>
      <c r="P555" s="243">
        <f>IF(BD.PD9[[#This Row],[Liquid. '[%']]]&lt;&gt;0,(BD.PD9[[#This Row],[Valor Neto '[DOP']]]*BD.PD9[[#This Row],[Liquid. '[%']]])+BD.PD9[[#This Row],[Valor Neto '[DOP']]],BD.PD9[[#This Row],[Valor Neto '[DOP']]])</f>
        <v>177417.5</v>
      </c>
      <c r="Q555" s="243">
        <f>BD.PD9[[#This Row],[Ppto. Orden Interna '[DOP']]]/HLOOKUP("USD",Data!$K$1:$L$2,2,FALSE)</f>
        <v>2729.5</v>
      </c>
      <c r="R555" s="381" t="s">
        <v>1398</v>
      </c>
      <c r="S555" s="387"/>
      <c r="T555" s="387"/>
      <c r="U555" s="387"/>
      <c r="V555" s="387"/>
      <c r="W555" s="174" t="s">
        <v>323</v>
      </c>
      <c r="X555" s="495">
        <v>7</v>
      </c>
      <c r="Y555" s="388">
        <v>0.6</v>
      </c>
      <c r="Z555" s="243">
        <f>BD.PD9[[#This Row],[Av.P1 '[%']]]*BD.PD9[[#This Row],[Ppto. Orden Interna '[DOP']]]</f>
        <v>106450.5</v>
      </c>
      <c r="AA555" s="495">
        <v>9</v>
      </c>
      <c r="AB555" s="388">
        <v>0.4</v>
      </c>
      <c r="AC555" s="243">
        <f>BD.PD9[[#This Row],[Av.P2 '[%']]]*BD.PD9[[#This Row],[Ppto. Orden Interna '[DOP']]]</f>
        <v>70967</v>
      </c>
      <c r="AD555" s="249"/>
      <c r="AE555" s="389"/>
      <c r="AF555" s="243">
        <f>BD.PD9[[#This Row],[Av.P3 '[%']]]*BD.PD9[[#This Row],[Ppto. Orden Interna '[DOP']]]</f>
        <v>0</v>
      </c>
      <c r="AG555" s="249"/>
      <c r="AH555" s="389"/>
      <c r="AI555" s="243">
        <f>BD.PD9[[#This Row],[Av.P4 '[%']]]*BD.PD9[[#This Row],[Ppto. Orden Interna '[DOP']]]</f>
        <v>0</v>
      </c>
      <c r="AJ555" s="249"/>
      <c r="AK555" s="389"/>
      <c r="AL555" s="243">
        <f>BD.PD9[[#This Row],[Av.P5 '[%']]]*BD.PD9[[#This Row],[Ppto. Orden Interna '[DOP']]]</f>
        <v>0</v>
      </c>
      <c r="AM555" s="496">
        <f>BD.PD9[[#This Row],[Pago 5]]+BD.PD9[[#This Row],[Pago 4]]+BD.PD9[[#This Row],[Pago 3]]+BD.PD9[[#This Row],[Pago 2]]+BD.PD9[[#This Row],[Pago 1]]</f>
        <v>177417.5</v>
      </c>
      <c r="AN555" s="308" t="s">
        <v>244</v>
      </c>
      <c r="AO555" s="308" t="s">
        <v>245</v>
      </c>
      <c r="AP555" s="308" t="s">
        <v>246</v>
      </c>
      <c r="AQ555" s="308" t="s">
        <v>247</v>
      </c>
      <c r="AR555" s="308">
        <v>594</v>
      </c>
      <c r="AS555" s="308" t="s">
        <v>248</v>
      </c>
      <c r="AT555" s="249" t="s">
        <v>1575</v>
      </c>
      <c r="AU555" s="306"/>
      <c r="AV555" s="306"/>
      <c r="AW555" s="306"/>
      <c r="AX555" s="306"/>
      <c r="AY555" s="306"/>
      <c r="AZ555" s="306"/>
      <c r="BA555" s="306"/>
      <c r="BB555" s="306"/>
      <c r="BC555" s="306"/>
      <c r="BD555" s="306"/>
      <c r="BE555" s="306"/>
      <c r="BF555" s="306"/>
      <c r="BG555" s="306"/>
      <c r="BH555" s="306"/>
      <c r="BI555" s="306"/>
      <c r="BJ555" s="306"/>
      <c r="BK555" s="306"/>
      <c r="BL555" s="306"/>
      <c r="BM555" s="306"/>
      <c r="BN555" s="306"/>
      <c r="BO555" s="306"/>
      <c r="BP555" s="306"/>
      <c r="BQ555" s="306"/>
      <c r="BR555" s="306"/>
      <c r="BS555" s="306"/>
      <c r="BT555" s="306"/>
      <c r="BU555" s="306"/>
      <c r="BV555" s="306"/>
      <c r="BW555" s="306"/>
      <c r="BX555" s="306"/>
      <c r="BY555" s="306"/>
      <c r="BZ555" s="306"/>
      <c r="CA555" s="306"/>
      <c r="CB555" s="306"/>
      <c r="CC555" s="306"/>
      <c r="CD555" s="306"/>
      <c r="CE555" s="306"/>
      <c r="CF555" s="306"/>
      <c r="CG555" s="306"/>
      <c r="CH555" s="306"/>
      <c r="CI555" s="306"/>
      <c r="CJ555" s="306"/>
      <c r="CK555" s="306"/>
      <c r="CL555" s="306"/>
      <c r="CM555" s="306"/>
      <c r="CN555" s="306"/>
      <c r="CO555" s="306"/>
      <c r="CP555" s="306"/>
      <c r="CQ555" s="306"/>
      <c r="CR555" s="306"/>
      <c r="CS555" s="306"/>
      <c r="CT555" s="306"/>
      <c r="CU555" s="306"/>
      <c r="CV555" s="306"/>
      <c r="CW555" s="306"/>
      <c r="CX555" s="306"/>
      <c r="CY555" s="306"/>
      <c r="CZ555" s="306"/>
      <c r="DA555" s="306"/>
      <c r="DB555" s="306"/>
      <c r="DC555" s="306"/>
      <c r="DD555" s="306"/>
      <c r="DE555" s="306"/>
      <c r="DF555" s="306"/>
      <c r="DG555" s="306"/>
      <c r="DH555" s="306"/>
      <c r="DI555" s="306"/>
      <c r="DJ555" s="306"/>
      <c r="DK555" s="306"/>
      <c r="DL555" s="306"/>
      <c r="DM555" s="306"/>
      <c r="DN555" s="306"/>
      <c r="DO555" s="306"/>
      <c r="DP555" s="306"/>
      <c r="DQ555" s="306"/>
      <c r="DR555" s="306"/>
      <c r="DS555" s="306"/>
      <c r="DT555" s="306"/>
      <c r="DU555" s="306"/>
      <c r="DV555" s="306"/>
      <c r="DW555" s="306"/>
      <c r="DX555" s="306"/>
      <c r="DY555" s="306"/>
      <c r="DZ555" s="306"/>
      <c r="EA555" s="306"/>
      <c r="EB555" s="306"/>
      <c r="EC555" s="306"/>
      <c r="ED555" s="306"/>
      <c r="EE555" s="306"/>
      <c r="EF555" s="306"/>
      <c r="EG555" s="306"/>
      <c r="EH555" s="306"/>
      <c r="EI555" s="306"/>
      <c r="EJ555" s="306"/>
      <c r="EK555" s="306"/>
      <c r="EL555" s="306"/>
      <c r="EM555" s="306"/>
      <c r="EN555" s="306"/>
      <c r="EO555" s="306"/>
      <c r="EP555" s="306"/>
      <c r="EQ555" s="306"/>
      <c r="ER555" s="306"/>
      <c r="ES555" s="306"/>
      <c r="ET555" s="306"/>
      <c r="EU555" s="306"/>
      <c r="EV555" s="306"/>
      <c r="EW555" s="306"/>
      <c r="EX555" s="306"/>
      <c r="EY555" s="306"/>
      <c r="EZ555" s="306"/>
      <c r="FA555" s="306"/>
      <c r="FB555" s="306"/>
      <c r="FC555" s="306"/>
      <c r="FD555" s="306"/>
      <c r="FE555" s="306"/>
      <c r="FF555" s="306"/>
      <c r="FG555" s="306"/>
      <c r="FH555" s="306"/>
      <c r="FI555" s="306"/>
      <c r="FJ555" s="306"/>
      <c r="FK555" s="306"/>
      <c r="FL555" s="306"/>
      <c r="FM555" s="306"/>
      <c r="FN555" s="306"/>
      <c r="FO555" s="306"/>
      <c r="FP555" s="306"/>
      <c r="FQ555" s="306"/>
      <c r="FR555" s="306"/>
      <c r="FS555" s="306"/>
      <c r="FT555" s="306"/>
      <c r="FU555" s="306"/>
      <c r="FV555" s="306"/>
      <c r="FW555" s="306"/>
      <c r="FX555" s="306"/>
      <c r="FY555" s="306"/>
      <c r="FZ555" s="306"/>
      <c r="GA555" s="306"/>
      <c r="GB555" s="306"/>
      <c r="GC555" s="306"/>
      <c r="GD555" s="306"/>
      <c r="GE555" s="306"/>
      <c r="GF555" s="306"/>
      <c r="GG555" s="306"/>
      <c r="GH555" s="306"/>
      <c r="GI555" s="306"/>
      <c r="GJ555" s="306"/>
      <c r="GK555" s="306"/>
      <c r="GL555" s="306"/>
      <c r="GM555" s="306"/>
      <c r="GN555" s="306"/>
      <c r="GO555" s="306"/>
      <c r="GP555" s="306"/>
      <c r="GQ555" s="306"/>
      <c r="GR555" s="306"/>
      <c r="GS555" s="306"/>
      <c r="GT555" s="306"/>
      <c r="GU555" s="306"/>
      <c r="GV555" s="306"/>
      <c r="GW555" s="306"/>
      <c r="GX555" s="306"/>
      <c r="GY555" s="306"/>
      <c r="GZ555" s="306"/>
      <c r="HA555" s="306"/>
      <c r="HB555" s="306"/>
      <c r="HC555" s="306"/>
      <c r="HD555" s="306"/>
      <c r="HE555" s="306"/>
      <c r="HF555" s="306"/>
      <c r="HG555" s="306"/>
      <c r="HH555" s="306"/>
      <c r="HI555" s="306"/>
      <c r="HJ555" s="306"/>
      <c r="HK555" s="306"/>
      <c r="HL555" s="306"/>
      <c r="HM555" s="306"/>
      <c r="HN555" s="306"/>
      <c r="HO555" s="306"/>
      <c r="HP555" s="306"/>
      <c r="HQ555" s="306"/>
      <c r="HR555" s="306"/>
      <c r="HS555" s="306"/>
      <c r="HT555" s="306"/>
      <c r="HU555" s="306"/>
      <c r="HV555" s="306"/>
      <c r="HW555" s="306"/>
      <c r="HX555" s="306"/>
      <c r="HY555" s="306"/>
      <c r="HZ555" s="306"/>
      <c r="IA555" s="306"/>
      <c r="IB555" s="306"/>
      <c r="IC555" s="306"/>
      <c r="ID555" s="306"/>
      <c r="IE555" s="306"/>
      <c r="IF555" s="306"/>
      <c r="IG555" s="306"/>
      <c r="IH555" s="306"/>
    </row>
    <row r="556" spans="1:242" s="219" customFormat="1" ht="15" customHeight="1" x14ac:dyDescent="0.3">
      <c r="A556" s="174">
        <v>5.01</v>
      </c>
      <c r="B556" s="231"/>
      <c r="C556" s="232" t="e">
        <f>VLOOKUP(BD.PD9[[#This Row],[Pos]],[19]!PPto[#Data],3,FALSE)</f>
        <v>#REF!</v>
      </c>
      <c r="D556" s="174" t="s">
        <v>23</v>
      </c>
      <c r="E556" s="305" t="str">
        <f>IF(BD.PD9[[#This Row],[.]]="*",VLOOKUP(BD.PD9[[#This Row],[Pos]],[19]Presupuesto!A:H,7,FALSE),"")</f>
        <v/>
      </c>
      <c r="F556" s="234" t="s">
        <v>1402</v>
      </c>
      <c r="G556" s="174" t="s">
        <v>1359</v>
      </c>
      <c r="H556" s="174"/>
      <c r="I556" s="174" t="s">
        <v>1326</v>
      </c>
      <c r="J556" s="382">
        <v>2317.6</v>
      </c>
      <c r="K556" s="511" t="s">
        <v>117</v>
      </c>
      <c r="L556" s="383">
        <f>IF(BD.PD9[[#This Row],[Mon]]="DOP",1,HLOOKUP(BD.PD9[[#This Row],[Mon]],Data!$K$1:$L$2,2,FALSE))</f>
        <v>65</v>
      </c>
      <c r="M556" s="384">
        <v>6.5</v>
      </c>
      <c r="N556" s="243">
        <f>BD.PD9[[#This Row],[Cant.]]*BD.PD9[[#This Row],[ Tasa ]]*BD.PD9[[#This Row],[ Precio Und.]]</f>
        <v>979186</v>
      </c>
      <c r="O556" s="386">
        <v>0.03</v>
      </c>
      <c r="P556" s="243">
        <f>IF(BD.PD9[[#This Row],[Liquid. '[%']]]&lt;&gt;0,(BD.PD9[[#This Row],[Valor Neto '[DOP']]]*BD.PD9[[#This Row],[Liquid. '[%']]])+BD.PD9[[#This Row],[Valor Neto '[DOP']]],BD.PD9[[#This Row],[Valor Neto '[DOP']]])</f>
        <v>1008561.58</v>
      </c>
      <c r="Q556" s="243">
        <f>BD.PD9[[#This Row],[Ppto. Orden Interna '[DOP']]]/HLOOKUP("USD",Data!$K$1:$L$2,2,FALSE)</f>
        <v>15516.331999999999</v>
      </c>
      <c r="R556" s="381" t="s">
        <v>1398</v>
      </c>
      <c r="S556" s="387"/>
      <c r="T556" s="387"/>
      <c r="U556" s="387"/>
      <c r="V556" s="387"/>
      <c r="W556" s="174" t="s">
        <v>323</v>
      </c>
      <c r="X556" s="495">
        <v>7</v>
      </c>
      <c r="Y556" s="388">
        <v>0.6</v>
      </c>
      <c r="Z556" s="243">
        <f>BD.PD9[[#This Row],[Av.P1 '[%']]]*BD.PD9[[#This Row],[Ppto. Orden Interna '[DOP']]]</f>
        <v>605136.94799999997</v>
      </c>
      <c r="AA556" s="495">
        <v>9</v>
      </c>
      <c r="AB556" s="388">
        <v>0.4</v>
      </c>
      <c r="AC556" s="243">
        <f>BD.PD9[[#This Row],[Av.P2 '[%']]]*BD.PD9[[#This Row],[Ppto. Orden Interna '[DOP']]]</f>
        <v>403424.63199999998</v>
      </c>
      <c r="AD556" s="249"/>
      <c r="AE556" s="389"/>
      <c r="AF556" s="243">
        <f>BD.PD9[[#This Row],[Av.P3 '[%']]]*BD.PD9[[#This Row],[Ppto. Orden Interna '[DOP']]]</f>
        <v>0</v>
      </c>
      <c r="AG556" s="249"/>
      <c r="AH556" s="389"/>
      <c r="AI556" s="243">
        <f>BD.PD9[[#This Row],[Av.P4 '[%']]]*BD.PD9[[#This Row],[Ppto. Orden Interna '[DOP']]]</f>
        <v>0</v>
      </c>
      <c r="AJ556" s="249"/>
      <c r="AK556" s="389"/>
      <c r="AL556" s="243">
        <f>BD.PD9[[#This Row],[Av.P5 '[%']]]*BD.PD9[[#This Row],[Ppto. Orden Interna '[DOP']]]</f>
        <v>0</v>
      </c>
      <c r="AM556" s="496">
        <f>BD.PD9[[#This Row],[Pago 5]]+BD.PD9[[#This Row],[Pago 4]]+BD.PD9[[#This Row],[Pago 3]]+BD.PD9[[#This Row],[Pago 2]]+BD.PD9[[#This Row],[Pago 1]]</f>
        <v>1008561.58</v>
      </c>
      <c r="AN556" s="308" t="s">
        <v>244</v>
      </c>
      <c r="AO556" s="308" t="s">
        <v>245</v>
      </c>
      <c r="AP556" s="308" t="s">
        <v>246</v>
      </c>
      <c r="AQ556" s="308" t="s">
        <v>247</v>
      </c>
      <c r="AR556" s="308">
        <v>594</v>
      </c>
      <c r="AS556" s="308" t="s">
        <v>248</v>
      </c>
      <c r="AT556" s="249" t="s">
        <v>1575</v>
      </c>
      <c r="AU556" s="306"/>
      <c r="AV556" s="306"/>
      <c r="AW556" s="306"/>
      <c r="AX556" s="306"/>
      <c r="AY556" s="306"/>
      <c r="AZ556" s="306"/>
      <c r="BA556" s="306"/>
      <c r="BB556" s="306"/>
      <c r="BC556" s="306"/>
      <c r="BD556" s="306"/>
      <c r="BE556" s="306"/>
      <c r="BF556" s="306"/>
      <c r="BG556" s="306"/>
      <c r="BH556" s="306"/>
      <c r="BI556" s="306"/>
      <c r="BJ556" s="306"/>
      <c r="BK556" s="306"/>
      <c r="BL556" s="306"/>
      <c r="BM556" s="306"/>
      <c r="BN556" s="306"/>
      <c r="BO556" s="306"/>
      <c r="BP556" s="306"/>
      <c r="BQ556" s="306"/>
      <c r="BR556" s="306"/>
      <c r="BS556" s="306"/>
      <c r="BT556" s="306"/>
      <c r="BU556" s="306"/>
      <c r="BV556" s="306"/>
      <c r="BW556" s="306"/>
      <c r="BX556" s="306"/>
      <c r="BY556" s="306"/>
      <c r="BZ556" s="306"/>
      <c r="CA556" s="306"/>
      <c r="CB556" s="306"/>
      <c r="CC556" s="306"/>
      <c r="CD556" s="306"/>
      <c r="CE556" s="306"/>
      <c r="CF556" s="306"/>
      <c r="CG556" s="306"/>
      <c r="CH556" s="306"/>
      <c r="CI556" s="306"/>
      <c r="CJ556" s="306"/>
      <c r="CK556" s="306"/>
      <c r="CL556" s="306"/>
      <c r="CM556" s="306"/>
      <c r="CN556" s="306"/>
      <c r="CO556" s="306"/>
      <c r="CP556" s="306"/>
      <c r="CQ556" s="306"/>
      <c r="CR556" s="306"/>
      <c r="CS556" s="306"/>
      <c r="CT556" s="306"/>
      <c r="CU556" s="306"/>
      <c r="CV556" s="306"/>
      <c r="CW556" s="306"/>
      <c r="CX556" s="306"/>
      <c r="CY556" s="306"/>
      <c r="CZ556" s="306"/>
      <c r="DA556" s="306"/>
      <c r="DB556" s="306"/>
      <c r="DC556" s="306"/>
      <c r="DD556" s="306"/>
      <c r="DE556" s="306"/>
      <c r="DF556" s="306"/>
      <c r="DG556" s="306"/>
      <c r="DH556" s="306"/>
      <c r="DI556" s="306"/>
      <c r="DJ556" s="306"/>
      <c r="DK556" s="306"/>
      <c r="DL556" s="306"/>
      <c r="DM556" s="306"/>
      <c r="DN556" s="306"/>
      <c r="DO556" s="306"/>
      <c r="DP556" s="306"/>
      <c r="DQ556" s="306"/>
      <c r="DR556" s="306"/>
      <c r="DS556" s="306"/>
      <c r="DT556" s="306"/>
      <c r="DU556" s="306"/>
      <c r="DV556" s="306"/>
      <c r="DW556" s="306"/>
      <c r="DX556" s="306"/>
      <c r="DY556" s="306"/>
      <c r="DZ556" s="306"/>
      <c r="EA556" s="306"/>
      <c r="EB556" s="306"/>
      <c r="EC556" s="306"/>
      <c r="ED556" s="306"/>
      <c r="EE556" s="306"/>
      <c r="EF556" s="306"/>
      <c r="EG556" s="306"/>
      <c r="EH556" s="306"/>
      <c r="EI556" s="306"/>
      <c r="EJ556" s="306"/>
      <c r="EK556" s="306"/>
      <c r="EL556" s="306"/>
      <c r="EM556" s="306"/>
      <c r="EN556" s="306"/>
      <c r="EO556" s="306"/>
      <c r="EP556" s="306"/>
      <c r="EQ556" s="306"/>
      <c r="ER556" s="306"/>
      <c r="ES556" s="306"/>
      <c r="ET556" s="306"/>
      <c r="EU556" s="306"/>
      <c r="EV556" s="306"/>
      <c r="EW556" s="306"/>
      <c r="EX556" s="306"/>
      <c r="EY556" s="306"/>
      <c r="EZ556" s="306"/>
      <c r="FA556" s="306"/>
      <c r="FB556" s="306"/>
      <c r="FC556" s="306"/>
      <c r="FD556" s="306"/>
      <c r="FE556" s="306"/>
      <c r="FF556" s="306"/>
      <c r="FG556" s="306"/>
      <c r="FH556" s="306"/>
      <c r="FI556" s="306"/>
      <c r="FJ556" s="306"/>
      <c r="FK556" s="306"/>
      <c r="FL556" s="306"/>
      <c r="FM556" s="306"/>
      <c r="FN556" s="306"/>
      <c r="FO556" s="306"/>
      <c r="FP556" s="306"/>
      <c r="FQ556" s="306"/>
      <c r="FR556" s="306"/>
      <c r="FS556" s="306"/>
      <c r="FT556" s="306"/>
      <c r="FU556" s="306"/>
      <c r="FV556" s="306"/>
      <c r="FW556" s="306"/>
      <c r="FX556" s="306"/>
      <c r="FY556" s="306"/>
      <c r="FZ556" s="306"/>
      <c r="GA556" s="306"/>
      <c r="GB556" s="306"/>
      <c r="GC556" s="306"/>
      <c r="GD556" s="306"/>
      <c r="GE556" s="306"/>
      <c r="GF556" s="306"/>
      <c r="GG556" s="306"/>
      <c r="GH556" s="306"/>
      <c r="GI556" s="306"/>
      <c r="GJ556" s="306"/>
      <c r="GK556" s="306"/>
      <c r="GL556" s="306"/>
      <c r="GM556" s="306"/>
      <c r="GN556" s="306"/>
      <c r="GO556" s="306"/>
      <c r="GP556" s="306"/>
      <c r="GQ556" s="306"/>
      <c r="GR556" s="306"/>
      <c r="GS556" s="306"/>
      <c r="GT556" s="306"/>
      <c r="GU556" s="306"/>
      <c r="GV556" s="306"/>
      <c r="GW556" s="306"/>
      <c r="GX556" s="306"/>
      <c r="GY556" s="306"/>
      <c r="GZ556" s="306"/>
      <c r="HA556" s="306"/>
      <c r="HB556" s="306"/>
      <c r="HC556" s="306"/>
      <c r="HD556" s="306"/>
      <c r="HE556" s="306"/>
      <c r="HF556" s="306"/>
      <c r="HG556" s="306"/>
      <c r="HH556" s="306"/>
      <c r="HI556" s="306"/>
      <c r="HJ556" s="306"/>
      <c r="HK556" s="306"/>
      <c r="HL556" s="306"/>
      <c r="HM556" s="306"/>
      <c r="HN556" s="306"/>
      <c r="HO556" s="306"/>
      <c r="HP556" s="306"/>
      <c r="HQ556" s="306"/>
      <c r="HR556" s="306"/>
      <c r="HS556" s="306"/>
      <c r="HT556" s="306"/>
      <c r="HU556" s="306"/>
      <c r="HV556" s="306"/>
      <c r="HW556" s="306"/>
      <c r="HX556" s="306"/>
      <c r="HY556" s="306"/>
      <c r="HZ556" s="306"/>
      <c r="IA556" s="306"/>
      <c r="IB556" s="306"/>
      <c r="IC556" s="306"/>
      <c r="ID556" s="306"/>
      <c r="IE556" s="306"/>
      <c r="IF556" s="306"/>
      <c r="IG556" s="306"/>
      <c r="IH556" s="306"/>
    </row>
    <row r="557" spans="1:242" s="219" customFormat="1" ht="15" customHeight="1" x14ac:dyDescent="0.3">
      <c r="A557" s="174">
        <v>5.01</v>
      </c>
      <c r="B557" s="231"/>
      <c r="C557" s="232" t="e">
        <f>VLOOKUP(BD.PD9[[#This Row],[Pos]],[19]!PPto[#Data],3,FALSE)</f>
        <v>#REF!</v>
      </c>
      <c r="D557" s="174" t="s">
        <v>23</v>
      </c>
      <c r="E557" s="305" t="str">
        <f>IF(BD.PD9[[#This Row],[.]]="*",VLOOKUP(BD.PD9[[#This Row],[Pos]],[19]Presupuesto!A:H,7,FALSE),"")</f>
        <v/>
      </c>
      <c r="F557" s="234" t="s">
        <v>1403</v>
      </c>
      <c r="G557" s="174" t="s">
        <v>1359</v>
      </c>
      <c r="H557" s="174"/>
      <c r="I557" s="174" t="s">
        <v>1326</v>
      </c>
      <c r="J557" s="382">
        <v>14</v>
      </c>
      <c r="K557" s="511" t="s">
        <v>117</v>
      </c>
      <c r="L557" s="383">
        <f>IF(BD.PD9[[#This Row],[Mon]]="DOP",1,HLOOKUP(BD.PD9[[#This Row],[Mon]],Data!$K$1:$L$2,2,FALSE))</f>
        <v>65</v>
      </c>
      <c r="M557" s="384">
        <v>75</v>
      </c>
      <c r="N557" s="243">
        <f>BD.PD9[[#This Row],[Cant.]]*BD.PD9[[#This Row],[ Tasa ]]*BD.PD9[[#This Row],[ Precio Und.]]</f>
        <v>68250</v>
      </c>
      <c r="O557" s="386">
        <v>0.03</v>
      </c>
      <c r="P557" s="243">
        <f>IF(BD.PD9[[#This Row],[Liquid. '[%']]]&lt;&gt;0,(BD.PD9[[#This Row],[Valor Neto '[DOP']]]*BD.PD9[[#This Row],[Liquid. '[%']]])+BD.PD9[[#This Row],[Valor Neto '[DOP']]],BD.PD9[[#This Row],[Valor Neto '[DOP']]])</f>
        <v>70297.5</v>
      </c>
      <c r="Q557" s="243">
        <f>BD.PD9[[#This Row],[Ppto. Orden Interna '[DOP']]]/HLOOKUP("USD",Data!$K$1:$L$2,2,FALSE)</f>
        <v>1081.5</v>
      </c>
      <c r="R557" s="381" t="s">
        <v>1398</v>
      </c>
      <c r="S557" s="387"/>
      <c r="T557" s="387"/>
      <c r="U557" s="387"/>
      <c r="V557" s="387"/>
      <c r="W557" s="174" t="s">
        <v>323</v>
      </c>
      <c r="X557" s="495">
        <v>7</v>
      </c>
      <c r="Y557" s="388">
        <v>0.6</v>
      </c>
      <c r="Z557" s="243">
        <f>BD.PD9[[#This Row],[Av.P1 '[%']]]*BD.PD9[[#This Row],[Ppto. Orden Interna '[DOP']]]</f>
        <v>42178.5</v>
      </c>
      <c r="AA557" s="495">
        <v>9</v>
      </c>
      <c r="AB557" s="388">
        <v>0.4</v>
      </c>
      <c r="AC557" s="243">
        <f>BD.PD9[[#This Row],[Av.P2 '[%']]]*BD.PD9[[#This Row],[Ppto. Orden Interna '[DOP']]]</f>
        <v>28119</v>
      </c>
      <c r="AD557" s="249"/>
      <c r="AE557" s="389"/>
      <c r="AF557" s="243">
        <f>BD.PD9[[#This Row],[Av.P3 '[%']]]*BD.PD9[[#This Row],[Ppto. Orden Interna '[DOP']]]</f>
        <v>0</v>
      </c>
      <c r="AG557" s="249"/>
      <c r="AH557" s="389"/>
      <c r="AI557" s="243">
        <f>BD.PD9[[#This Row],[Av.P4 '[%']]]*BD.PD9[[#This Row],[Ppto. Orden Interna '[DOP']]]</f>
        <v>0</v>
      </c>
      <c r="AJ557" s="249"/>
      <c r="AK557" s="389"/>
      <c r="AL557" s="243">
        <f>BD.PD9[[#This Row],[Av.P5 '[%']]]*BD.PD9[[#This Row],[Ppto. Orden Interna '[DOP']]]</f>
        <v>0</v>
      </c>
      <c r="AM557" s="496">
        <f>BD.PD9[[#This Row],[Pago 5]]+BD.PD9[[#This Row],[Pago 4]]+BD.PD9[[#This Row],[Pago 3]]+BD.PD9[[#This Row],[Pago 2]]+BD.PD9[[#This Row],[Pago 1]]</f>
        <v>70297.5</v>
      </c>
      <c r="AN557" s="308" t="s">
        <v>244</v>
      </c>
      <c r="AO557" s="308" t="s">
        <v>245</v>
      </c>
      <c r="AP557" s="308" t="s">
        <v>246</v>
      </c>
      <c r="AQ557" s="308" t="s">
        <v>247</v>
      </c>
      <c r="AR557" s="308">
        <v>594</v>
      </c>
      <c r="AS557" s="308" t="s">
        <v>248</v>
      </c>
      <c r="AT557" s="249" t="s">
        <v>1575</v>
      </c>
      <c r="AU557" s="306"/>
      <c r="AV557" s="306"/>
      <c r="AW557" s="306"/>
      <c r="AX557" s="306"/>
      <c r="AY557" s="306"/>
      <c r="AZ557" s="306"/>
      <c r="BA557" s="306"/>
      <c r="BB557" s="306"/>
      <c r="BC557" s="306"/>
      <c r="BD557" s="306"/>
      <c r="BE557" s="306"/>
      <c r="BF557" s="306"/>
      <c r="BG557" s="306"/>
      <c r="BH557" s="306"/>
      <c r="BI557" s="306"/>
      <c r="BJ557" s="306"/>
      <c r="BK557" s="306"/>
      <c r="BL557" s="306"/>
      <c r="BM557" s="306"/>
      <c r="BN557" s="306"/>
      <c r="BO557" s="306"/>
      <c r="BP557" s="306"/>
      <c r="BQ557" s="306"/>
      <c r="BR557" s="306"/>
      <c r="BS557" s="306"/>
      <c r="BT557" s="306"/>
      <c r="BU557" s="306"/>
      <c r="BV557" s="306"/>
      <c r="BW557" s="306"/>
      <c r="BX557" s="306"/>
      <c r="BY557" s="306"/>
      <c r="BZ557" s="306"/>
      <c r="CA557" s="306"/>
      <c r="CB557" s="306"/>
      <c r="CC557" s="306"/>
      <c r="CD557" s="306"/>
      <c r="CE557" s="306"/>
      <c r="CF557" s="306"/>
      <c r="CG557" s="306"/>
      <c r="CH557" s="306"/>
      <c r="CI557" s="306"/>
      <c r="CJ557" s="306"/>
      <c r="CK557" s="306"/>
      <c r="CL557" s="306"/>
      <c r="CM557" s="306"/>
      <c r="CN557" s="306"/>
      <c r="CO557" s="306"/>
      <c r="CP557" s="306"/>
      <c r="CQ557" s="306"/>
      <c r="CR557" s="306"/>
      <c r="CS557" s="306"/>
      <c r="CT557" s="306"/>
      <c r="CU557" s="306"/>
      <c r="CV557" s="306"/>
      <c r="CW557" s="306"/>
      <c r="CX557" s="306"/>
      <c r="CY557" s="306"/>
      <c r="CZ557" s="306"/>
      <c r="DA557" s="306"/>
      <c r="DB557" s="306"/>
      <c r="DC557" s="306"/>
      <c r="DD557" s="306"/>
      <c r="DE557" s="306"/>
      <c r="DF557" s="306"/>
      <c r="DG557" s="306"/>
      <c r="DH557" s="306"/>
      <c r="DI557" s="306"/>
      <c r="DJ557" s="306"/>
      <c r="DK557" s="306"/>
      <c r="DL557" s="306"/>
      <c r="DM557" s="306"/>
      <c r="DN557" s="306"/>
      <c r="DO557" s="306"/>
      <c r="DP557" s="306"/>
      <c r="DQ557" s="306"/>
      <c r="DR557" s="306"/>
      <c r="DS557" s="306"/>
      <c r="DT557" s="306"/>
      <c r="DU557" s="306"/>
      <c r="DV557" s="306"/>
      <c r="DW557" s="306"/>
      <c r="DX557" s="306"/>
      <c r="DY557" s="306"/>
      <c r="DZ557" s="306"/>
      <c r="EA557" s="306"/>
      <c r="EB557" s="306"/>
      <c r="EC557" s="306"/>
      <c r="ED557" s="306"/>
      <c r="EE557" s="306"/>
      <c r="EF557" s="306"/>
      <c r="EG557" s="306"/>
      <c r="EH557" s="306"/>
      <c r="EI557" s="306"/>
      <c r="EJ557" s="306"/>
      <c r="EK557" s="306"/>
      <c r="EL557" s="306"/>
      <c r="EM557" s="306"/>
      <c r="EN557" s="306"/>
      <c r="EO557" s="306"/>
      <c r="EP557" s="306"/>
      <c r="EQ557" s="306"/>
      <c r="ER557" s="306"/>
      <c r="ES557" s="306"/>
      <c r="ET557" s="306"/>
      <c r="EU557" s="306"/>
      <c r="EV557" s="306"/>
      <c r="EW557" s="306"/>
      <c r="EX557" s="306"/>
      <c r="EY557" s="306"/>
      <c r="EZ557" s="306"/>
      <c r="FA557" s="306"/>
      <c r="FB557" s="306"/>
      <c r="FC557" s="306"/>
      <c r="FD557" s="306"/>
      <c r="FE557" s="306"/>
      <c r="FF557" s="306"/>
      <c r="FG557" s="306"/>
      <c r="FH557" s="306"/>
      <c r="FI557" s="306"/>
      <c r="FJ557" s="306"/>
      <c r="FK557" s="306"/>
      <c r="FL557" s="306"/>
      <c r="FM557" s="306"/>
      <c r="FN557" s="306"/>
      <c r="FO557" s="306"/>
      <c r="FP557" s="306"/>
      <c r="FQ557" s="306"/>
      <c r="FR557" s="306"/>
      <c r="FS557" s="306"/>
      <c r="FT557" s="306"/>
      <c r="FU557" s="306"/>
      <c r="FV557" s="306"/>
      <c r="FW557" s="306"/>
      <c r="FX557" s="306"/>
      <c r="FY557" s="306"/>
      <c r="FZ557" s="306"/>
      <c r="GA557" s="306"/>
      <c r="GB557" s="306"/>
      <c r="GC557" s="306"/>
      <c r="GD557" s="306"/>
      <c r="GE557" s="306"/>
      <c r="GF557" s="306"/>
      <c r="GG557" s="306"/>
      <c r="GH557" s="306"/>
      <c r="GI557" s="306"/>
      <c r="GJ557" s="306"/>
      <c r="GK557" s="306"/>
      <c r="GL557" s="306"/>
      <c r="GM557" s="306"/>
      <c r="GN557" s="306"/>
      <c r="GO557" s="306"/>
      <c r="GP557" s="306"/>
      <c r="GQ557" s="306"/>
      <c r="GR557" s="306"/>
      <c r="GS557" s="306"/>
      <c r="GT557" s="306"/>
      <c r="GU557" s="306"/>
      <c r="GV557" s="306"/>
      <c r="GW557" s="306"/>
      <c r="GX557" s="306"/>
      <c r="GY557" s="306"/>
      <c r="GZ557" s="306"/>
      <c r="HA557" s="306"/>
      <c r="HB557" s="306"/>
      <c r="HC557" s="306"/>
      <c r="HD557" s="306"/>
      <c r="HE557" s="306"/>
      <c r="HF557" s="306"/>
      <c r="HG557" s="306"/>
      <c r="HH557" s="306"/>
      <c r="HI557" s="306"/>
      <c r="HJ557" s="306"/>
      <c r="HK557" s="306"/>
      <c r="HL557" s="306"/>
      <c r="HM557" s="306"/>
      <c r="HN557" s="306"/>
      <c r="HO557" s="306"/>
      <c r="HP557" s="306"/>
      <c r="HQ557" s="306"/>
      <c r="HR557" s="306"/>
      <c r="HS557" s="306"/>
      <c r="HT557" s="306"/>
      <c r="HU557" s="306"/>
      <c r="HV557" s="306"/>
      <c r="HW557" s="306"/>
      <c r="HX557" s="306"/>
      <c r="HY557" s="306"/>
      <c r="HZ557" s="306"/>
      <c r="IA557" s="306"/>
      <c r="IB557" s="306"/>
      <c r="IC557" s="306"/>
      <c r="ID557" s="306"/>
      <c r="IE557" s="306"/>
      <c r="IF557" s="306"/>
      <c r="IG557" s="306"/>
      <c r="IH557" s="306"/>
    </row>
    <row r="558" spans="1:242" s="219" customFormat="1" ht="15" customHeight="1" x14ac:dyDescent="0.3">
      <c r="A558" s="174">
        <v>5.01</v>
      </c>
      <c r="B558" s="231"/>
      <c r="C558" s="232" t="e">
        <f>VLOOKUP(BD.PD9[[#This Row],[Pos]],[19]!PPto[#Data],3,FALSE)</f>
        <v>#REF!</v>
      </c>
      <c r="D558" s="174" t="s">
        <v>23</v>
      </c>
      <c r="E558" s="305" t="str">
        <f>IF(BD.PD9[[#This Row],[.]]="*",VLOOKUP(BD.PD9[[#This Row],[Pos]],[19]Presupuesto!A:H,7,FALSE),"")</f>
        <v/>
      </c>
      <c r="F558" s="234" t="s">
        <v>1404</v>
      </c>
      <c r="G558" s="174" t="s">
        <v>1359</v>
      </c>
      <c r="H558" s="174"/>
      <c r="I558" s="174" t="s">
        <v>1326</v>
      </c>
      <c r="J558" s="382">
        <v>1</v>
      </c>
      <c r="K558" s="511" t="s">
        <v>117</v>
      </c>
      <c r="L558" s="383">
        <f>IF(BD.PD9[[#This Row],[Mon]]="DOP",1,HLOOKUP(BD.PD9[[#This Row],[Mon]],Data!$K$1:$L$2,2,FALSE))</f>
        <v>65</v>
      </c>
      <c r="M558" s="384">
        <v>2900</v>
      </c>
      <c r="N558" s="243">
        <f>BD.PD9[[#This Row],[Cant.]]*BD.PD9[[#This Row],[ Tasa ]]*BD.PD9[[#This Row],[ Precio Und.]]</f>
        <v>188500</v>
      </c>
      <c r="O558" s="386">
        <v>0.03</v>
      </c>
      <c r="P558" s="243">
        <f>IF(BD.PD9[[#This Row],[Liquid. '[%']]]&lt;&gt;0,(BD.PD9[[#This Row],[Valor Neto '[DOP']]]*BD.PD9[[#This Row],[Liquid. '[%']]])+BD.PD9[[#This Row],[Valor Neto '[DOP']]],BD.PD9[[#This Row],[Valor Neto '[DOP']]])</f>
        <v>194155</v>
      </c>
      <c r="Q558" s="243">
        <f>BD.PD9[[#This Row],[Ppto. Orden Interna '[DOP']]]/HLOOKUP("USD",Data!$K$1:$L$2,2,FALSE)</f>
        <v>2987</v>
      </c>
      <c r="R558" s="381" t="s">
        <v>1398</v>
      </c>
      <c r="S558" s="387"/>
      <c r="T558" s="387"/>
      <c r="U558" s="387"/>
      <c r="V558" s="387"/>
      <c r="W558" s="174" t="s">
        <v>323</v>
      </c>
      <c r="X558" s="495">
        <v>7</v>
      </c>
      <c r="Y558" s="388">
        <v>0.6</v>
      </c>
      <c r="Z558" s="243">
        <f>BD.PD9[[#This Row],[Av.P1 '[%']]]*BD.PD9[[#This Row],[Ppto. Orden Interna '[DOP']]]</f>
        <v>116493</v>
      </c>
      <c r="AA558" s="495">
        <v>9</v>
      </c>
      <c r="AB558" s="388">
        <v>0.4</v>
      </c>
      <c r="AC558" s="243">
        <f>BD.PD9[[#This Row],[Av.P2 '[%']]]*BD.PD9[[#This Row],[Ppto. Orden Interna '[DOP']]]</f>
        <v>77662</v>
      </c>
      <c r="AD558" s="249"/>
      <c r="AE558" s="389"/>
      <c r="AF558" s="243">
        <f>BD.PD9[[#This Row],[Av.P3 '[%']]]*BD.PD9[[#This Row],[Ppto. Orden Interna '[DOP']]]</f>
        <v>0</v>
      </c>
      <c r="AG558" s="249"/>
      <c r="AH558" s="389"/>
      <c r="AI558" s="243">
        <f>BD.PD9[[#This Row],[Av.P4 '[%']]]*BD.PD9[[#This Row],[Ppto. Orden Interna '[DOP']]]</f>
        <v>0</v>
      </c>
      <c r="AJ558" s="249"/>
      <c r="AK558" s="389"/>
      <c r="AL558" s="243">
        <f>BD.PD9[[#This Row],[Av.P5 '[%']]]*BD.PD9[[#This Row],[Ppto. Orden Interna '[DOP']]]</f>
        <v>0</v>
      </c>
      <c r="AM558" s="496">
        <f>BD.PD9[[#This Row],[Pago 5]]+BD.PD9[[#This Row],[Pago 4]]+BD.PD9[[#This Row],[Pago 3]]+BD.PD9[[#This Row],[Pago 2]]+BD.PD9[[#This Row],[Pago 1]]</f>
        <v>194155</v>
      </c>
      <c r="AN558" s="308" t="s">
        <v>244</v>
      </c>
      <c r="AO558" s="308" t="s">
        <v>245</v>
      </c>
      <c r="AP558" s="308" t="s">
        <v>246</v>
      </c>
      <c r="AQ558" s="308" t="s">
        <v>247</v>
      </c>
      <c r="AR558" s="308">
        <v>594</v>
      </c>
      <c r="AS558" s="308" t="s">
        <v>248</v>
      </c>
      <c r="AT558" s="249" t="s">
        <v>1575</v>
      </c>
      <c r="AU558" s="306"/>
      <c r="AV558" s="306"/>
      <c r="AW558" s="306"/>
      <c r="AX558" s="306"/>
      <c r="AY558" s="306"/>
      <c r="AZ558" s="306"/>
      <c r="BA558" s="306"/>
      <c r="BB558" s="306"/>
      <c r="BC558" s="306"/>
      <c r="BD558" s="306"/>
      <c r="BE558" s="306"/>
      <c r="BF558" s="306"/>
      <c r="BG558" s="306"/>
      <c r="BH558" s="306"/>
      <c r="BI558" s="306"/>
      <c r="BJ558" s="306"/>
      <c r="BK558" s="306"/>
      <c r="BL558" s="306"/>
      <c r="BM558" s="306"/>
      <c r="BN558" s="306"/>
      <c r="BO558" s="306"/>
      <c r="BP558" s="306"/>
      <c r="BQ558" s="306"/>
      <c r="BR558" s="306"/>
      <c r="BS558" s="306"/>
      <c r="BT558" s="306"/>
      <c r="BU558" s="306"/>
      <c r="BV558" s="306"/>
      <c r="BW558" s="306"/>
      <c r="BX558" s="306"/>
      <c r="BY558" s="306"/>
      <c r="BZ558" s="306"/>
      <c r="CA558" s="306"/>
      <c r="CB558" s="306"/>
      <c r="CC558" s="306"/>
      <c r="CD558" s="306"/>
      <c r="CE558" s="306"/>
      <c r="CF558" s="306"/>
      <c r="CG558" s="306"/>
      <c r="CH558" s="306"/>
      <c r="CI558" s="306"/>
      <c r="CJ558" s="306"/>
      <c r="CK558" s="306"/>
      <c r="CL558" s="306"/>
      <c r="CM558" s="306"/>
      <c r="CN558" s="306"/>
      <c r="CO558" s="306"/>
      <c r="CP558" s="306"/>
      <c r="CQ558" s="306"/>
      <c r="CR558" s="306"/>
      <c r="CS558" s="306"/>
      <c r="CT558" s="306"/>
      <c r="CU558" s="306"/>
      <c r="CV558" s="306"/>
      <c r="CW558" s="306"/>
      <c r="CX558" s="306"/>
      <c r="CY558" s="306"/>
      <c r="CZ558" s="306"/>
      <c r="DA558" s="306"/>
      <c r="DB558" s="306"/>
      <c r="DC558" s="306"/>
      <c r="DD558" s="306"/>
      <c r="DE558" s="306"/>
      <c r="DF558" s="306"/>
      <c r="DG558" s="306"/>
      <c r="DH558" s="306"/>
      <c r="DI558" s="306"/>
      <c r="DJ558" s="306"/>
      <c r="DK558" s="306"/>
      <c r="DL558" s="306"/>
      <c r="DM558" s="306"/>
      <c r="DN558" s="306"/>
      <c r="DO558" s="306"/>
      <c r="DP558" s="306"/>
      <c r="DQ558" s="306"/>
      <c r="DR558" s="306"/>
      <c r="DS558" s="306"/>
      <c r="DT558" s="306"/>
      <c r="DU558" s="306"/>
      <c r="DV558" s="306"/>
      <c r="DW558" s="306"/>
      <c r="DX558" s="306"/>
      <c r="DY558" s="306"/>
      <c r="DZ558" s="306"/>
      <c r="EA558" s="306"/>
      <c r="EB558" s="306"/>
      <c r="EC558" s="306"/>
      <c r="ED558" s="306"/>
      <c r="EE558" s="306"/>
      <c r="EF558" s="306"/>
      <c r="EG558" s="306"/>
      <c r="EH558" s="306"/>
      <c r="EI558" s="306"/>
      <c r="EJ558" s="306"/>
      <c r="EK558" s="306"/>
      <c r="EL558" s="306"/>
      <c r="EM558" s="306"/>
      <c r="EN558" s="306"/>
      <c r="EO558" s="306"/>
      <c r="EP558" s="306"/>
      <c r="EQ558" s="306"/>
      <c r="ER558" s="306"/>
      <c r="ES558" s="306"/>
      <c r="ET558" s="306"/>
      <c r="EU558" s="306"/>
      <c r="EV558" s="306"/>
      <c r="EW558" s="306"/>
      <c r="EX558" s="306"/>
      <c r="EY558" s="306"/>
      <c r="EZ558" s="306"/>
      <c r="FA558" s="306"/>
      <c r="FB558" s="306"/>
      <c r="FC558" s="306"/>
      <c r="FD558" s="306"/>
      <c r="FE558" s="306"/>
      <c r="FF558" s="306"/>
      <c r="FG558" s="306"/>
      <c r="FH558" s="306"/>
      <c r="FI558" s="306"/>
      <c r="FJ558" s="306"/>
      <c r="FK558" s="306"/>
      <c r="FL558" s="306"/>
      <c r="FM558" s="306"/>
      <c r="FN558" s="306"/>
      <c r="FO558" s="306"/>
      <c r="FP558" s="306"/>
      <c r="FQ558" s="306"/>
      <c r="FR558" s="306"/>
      <c r="FS558" s="306"/>
      <c r="FT558" s="306"/>
      <c r="FU558" s="306"/>
      <c r="FV558" s="306"/>
      <c r="FW558" s="306"/>
      <c r="FX558" s="306"/>
      <c r="FY558" s="306"/>
      <c r="FZ558" s="306"/>
      <c r="GA558" s="306"/>
      <c r="GB558" s="306"/>
      <c r="GC558" s="306"/>
      <c r="GD558" s="306"/>
      <c r="GE558" s="306"/>
      <c r="GF558" s="306"/>
      <c r="GG558" s="306"/>
      <c r="GH558" s="306"/>
      <c r="GI558" s="306"/>
      <c r="GJ558" s="306"/>
      <c r="GK558" s="306"/>
      <c r="GL558" s="306"/>
      <c r="GM558" s="306"/>
      <c r="GN558" s="306"/>
      <c r="GO558" s="306"/>
      <c r="GP558" s="306"/>
      <c r="GQ558" s="306"/>
      <c r="GR558" s="306"/>
      <c r="GS558" s="306"/>
      <c r="GT558" s="306"/>
      <c r="GU558" s="306"/>
      <c r="GV558" s="306"/>
      <c r="GW558" s="306"/>
      <c r="GX558" s="306"/>
      <c r="GY558" s="306"/>
      <c r="GZ558" s="306"/>
      <c r="HA558" s="306"/>
      <c r="HB558" s="306"/>
      <c r="HC558" s="306"/>
      <c r="HD558" s="306"/>
      <c r="HE558" s="306"/>
      <c r="HF558" s="306"/>
      <c r="HG558" s="306"/>
      <c r="HH558" s="306"/>
      <c r="HI558" s="306"/>
      <c r="HJ558" s="306"/>
      <c r="HK558" s="306"/>
      <c r="HL558" s="306"/>
      <c r="HM558" s="306"/>
      <c r="HN558" s="306"/>
      <c r="HO558" s="306"/>
      <c r="HP558" s="306"/>
      <c r="HQ558" s="306"/>
      <c r="HR558" s="306"/>
      <c r="HS558" s="306"/>
      <c r="HT558" s="306"/>
      <c r="HU558" s="306"/>
      <c r="HV558" s="306"/>
      <c r="HW558" s="306"/>
      <c r="HX558" s="306"/>
      <c r="HY558" s="306"/>
      <c r="HZ558" s="306"/>
      <c r="IA558" s="306"/>
      <c r="IB558" s="306"/>
      <c r="IC558" s="306"/>
      <c r="ID558" s="306"/>
      <c r="IE558" s="306"/>
      <c r="IF558" s="306"/>
      <c r="IG558" s="306"/>
      <c r="IH558" s="306"/>
    </row>
    <row r="559" spans="1:242" s="219" customFormat="1" ht="15" customHeight="1" x14ac:dyDescent="0.3">
      <c r="A559" s="174">
        <v>5.01</v>
      </c>
      <c r="B559" s="231"/>
      <c r="C559" s="232" t="e">
        <f>VLOOKUP(BD.PD9[[#This Row],[Pos]],[19]!PPto[#Data],3,FALSE)</f>
        <v>#REF!</v>
      </c>
      <c r="D559" s="174" t="s">
        <v>23</v>
      </c>
      <c r="E559" s="305" t="str">
        <f>IF(BD.PD9[[#This Row],[.]]="*",VLOOKUP(BD.PD9[[#This Row],[Pos]],[19]Presupuesto!A:H,7,FALSE),"")</f>
        <v/>
      </c>
      <c r="F559" s="234" t="s">
        <v>1405</v>
      </c>
      <c r="G559" s="174" t="s">
        <v>1359</v>
      </c>
      <c r="H559" s="174"/>
      <c r="I559" s="174" t="s">
        <v>1326</v>
      </c>
      <c r="J559" s="382">
        <v>4</v>
      </c>
      <c r="K559" s="511" t="s">
        <v>117</v>
      </c>
      <c r="L559" s="383">
        <f>IF(BD.PD9[[#This Row],[Mon]]="DOP",1,HLOOKUP(BD.PD9[[#This Row],[Mon]],Data!$K$1:$L$2,2,FALSE))</f>
        <v>65</v>
      </c>
      <c r="M559" s="384">
        <v>250</v>
      </c>
      <c r="N559" s="243">
        <f>BD.PD9[[#This Row],[Cant.]]*BD.PD9[[#This Row],[ Tasa ]]*BD.PD9[[#This Row],[ Precio Und.]]</f>
        <v>65000</v>
      </c>
      <c r="O559" s="386">
        <v>0.03</v>
      </c>
      <c r="P559" s="243">
        <f>IF(BD.PD9[[#This Row],[Liquid. '[%']]]&lt;&gt;0,(BD.PD9[[#This Row],[Valor Neto '[DOP']]]*BD.PD9[[#This Row],[Liquid. '[%']]])+BD.PD9[[#This Row],[Valor Neto '[DOP']]],BD.PD9[[#This Row],[Valor Neto '[DOP']]])</f>
        <v>66950</v>
      </c>
      <c r="Q559" s="243">
        <f>BD.PD9[[#This Row],[Ppto. Orden Interna '[DOP']]]/HLOOKUP("USD",Data!$K$1:$L$2,2,FALSE)</f>
        <v>1030</v>
      </c>
      <c r="R559" s="381" t="s">
        <v>1398</v>
      </c>
      <c r="S559" s="387"/>
      <c r="T559" s="387"/>
      <c r="U559" s="387"/>
      <c r="V559" s="387"/>
      <c r="W559" s="174" t="s">
        <v>323</v>
      </c>
      <c r="X559" s="495">
        <v>7</v>
      </c>
      <c r="Y559" s="388">
        <v>0.6</v>
      </c>
      <c r="Z559" s="243">
        <f>BD.PD9[[#This Row],[Av.P1 '[%']]]*BD.PD9[[#This Row],[Ppto. Orden Interna '[DOP']]]</f>
        <v>40170</v>
      </c>
      <c r="AA559" s="495">
        <v>9</v>
      </c>
      <c r="AB559" s="388">
        <v>0.4</v>
      </c>
      <c r="AC559" s="243">
        <f>BD.PD9[[#This Row],[Av.P2 '[%']]]*BD.PD9[[#This Row],[Ppto. Orden Interna '[DOP']]]</f>
        <v>26780</v>
      </c>
      <c r="AD559" s="249"/>
      <c r="AE559" s="389"/>
      <c r="AF559" s="243">
        <f>BD.PD9[[#This Row],[Av.P3 '[%']]]*BD.PD9[[#This Row],[Ppto. Orden Interna '[DOP']]]</f>
        <v>0</v>
      </c>
      <c r="AG559" s="249"/>
      <c r="AH559" s="389"/>
      <c r="AI559" s="243">
        <f>BD.PD9[[#This Row],[Av.P4 '[%']]]*BD.PD9[[#This Row],[Ppto. Orden Interna '[DOP']]]</f>
        <v>0</v>
      </c>
      <c r="AJ559" s="249"/>
      <c r="AK559" s="389"/>
      <c r="AL559" s="243">
        <f>BD.PD9[[#This Row],[Av.P5 '[%']]]*BD.PD9[[#This Row],[Ppto. Orden Interna '[DOP']]]</f>
        <v>0</v>
      </c>
      <c r="AM559" s="496">
        <f>BD.PD9[[#This Row],[Pago 5]]+BD.PD9[[#This Row],[Pago 4]]+BD.PD9[[#This Row],[Pago 3]]+BD.PD9[[#This Row],[Pago 2]]+BD.PD9[[#This Row],[Pago 1]]</f>
        <v>66950</v>
      </c>
      <c r="AN559" s="308" t="s">
        <v>244</v>
      </c>
      <c r="AO559" s="308" t="s">
        <v>245</v>
      </c>
      <c r="AP559" s="308" t="s">
        <v>246</v>
      </c>
      <c r="AQ559" s="308" t="s">
        <v>247</v>
      </c>
      <c r="AR559" s="308">
        <v>594</v>
      </c>
      <c r="AS559" s="308" t="s">
        <v>248</v>
      </c>
      <c r="AT559" s="249" t="s">
        <v>1575</v>
      </c>
      <c r="AU559" s="306"/>
      <c r="AV559" s="306"/>
      <c r="AW559" s="306"/>
      <c r="AX559" s="306"/>
      <c r="AY559" s="306"/>
      <c r="AZ559" s="306"/>
      <c r="BA559" s="306"/>
      <c r="BB559" s="306"/>
      <c r="BC559" s="306"/>
      <c r="BD559" s="306"/>
      <c r="BE559" s="306"/>
      <c r="BF559" s="306"/>
      <c r="BG559" s="306"/>
      <c r="BH559" s="306"/>
      <c r="BI559" s="306"/>
      <c r="BJ559" s="306"/>
      <c r="BK559" s="306"/>
      <c r="BL559" s="306"/>
      <c r="BM559" s="306"/>
      <c r="BN559" s="306"/>
      <c r="BO559" s="306"/>
      <c r="BP559" s="306"/>
      <c r="BQ559" s="306"/>
      <c r="BR559" s="306"/>
      <c r="BS559" s="306"/>
      <c r="BT559" s="306"/>
      <c r="BU559" s="306"/>
      <c r="BV559" s="306"/>
      <c r="BW559" s="306"/>
      <c r="BX559" s="306"/>
      <c r="BY559" s="306"/>
      <c r="BZ559" s="306"/>
      <c r="CA559" s="306"/>
      <c r="CB559" s="306"/>
      <c r="CC559" s="306"/>
      <c r="CD559" s="306"/>
      <c r="CE559" s="306"/>
      <c r="CF559" s="306"/>
      <c r="CG559" s="306"/>
      <c r="CH559" s="306"/>
      <c r="CI559" s="306"/>
      <c r="CJ559" s="306"/>
      <c r="CK559" s="306"/>
      <c r="CL559" s="306"/>
      <c r="CM559" s="306"/>
      <c r="CN559" s="306"/>
      <c r="CO559" s="306"/>
      <c r="CP559" s="306"/>
      <c r="CQ559" s="306"/>
      <c r="CR559" s="306"/>
      <c r="CS559" s="306"/>
      <c r="CT559" s="306"/>
      <c r="CU559" s="306"/>
      <c r="CV559" s="306"/>
      <c r="CW559" s="306"/>
      <c r="CX559" s="306"/>
      <c r="CY559" s="306"/>
      <c r="CZ559" s="306"/>
      <c r="DA559" s="306"/>
      <c r="DB559" s="306"/>
      <c r="DC559" s="306"/>
      <c r="DD559" s="306"/>
      <c r="DE559" s="306"/>
      <c r="DF559" s="306"/>
      <c r="DG559" s="306"/>
      <c r="DH559" s="306"/>
      <c r="DI559" s="306"/>
      <c r="DJ559" s="306"/>
      <c r="DK559" s="306"/>
      <c r="DL559" s="306"/>
      <c r="DM559" s="306"/>
      <c r="DN559" s="306"/>
      <c r="DO559" s="306"/>
      <c r="DP559" s="306"/>
      <c r="DQ559" s="306"/>
      <c r="DR559" s="306"/>
      <c r="DS559" s="306"/>
      <c r="DT559" s="306"/>
      <c r="DU559" s="306"/>
      <c r="DV559" s="306"/>
      <c r="DW559" s="306"/>
      <c r="DX559" s="306"/>
      <c r="DY559" s="306"/>
      <c r="DZ559" s="306"/>
      <c r="EA559" s="306"/>
      <c r="EB559" s="306"/>
      <c r="EC559" s="306"/>
      <c r="ED559" s="306"/>
      <c r="EE559" s="306"/>
      <c r="EF559" s="306"/>
      <c r="EG559" s="306"/>
      <c r="EH559" s="306"/>
      <c r="EI559" s="306"/>
      <c r="EJ559" s="306"/>
      <c r="EK559" s="306"/>
      <c r="EL559" s="306"/>
      <c r="EM559" s="306"/>
      <c r="EN559" s="306"/>
      <c r="EO559" s="306"/>
      <c r="EP559" s="306"/>
      <c r="EQ559" s="306"/>
      <c r="ER559" s="306"/>
      <c r="ES559" s="306"/>
      <c r="ET559" s="306"/>
      <c r="EU559" s="306"/>
      <c r="EV559" s="306"/>
      <c r="EW559" s="306"/>
      <c r="EX559" s="306"/>
      <c r="EY559" s="306"/>
      <c r="EZ559" s="306"/>
      <c r="FA559" s="306"/>
      <c r="FB559" s="306"/>
      <c r="FC559" s="306"/>
      <c r="FD559" s="306"/>
      <c r="FE559" s="306"/>
      <c r="FF559" s="306"/>
      <c r="FG559" s="306"/>
      <c r="FH559" s="306"/>
      <c r="FI559" s="306"/>
      <c r="FJ559" s="306"/>
      <c r="FK559" s="306"/>
      <c r="FL559" s="306"/>
      <c r="FM559" s="306"/>
      <c r="FN559" s="306"/>
      <c r="FO559" s="306"/>
      <c r="FP559" s="306"/>
      <c r="FQ559" s="306"/>
      <c r="FR559" s="306"/>
      <c r="FS559" s="306"/>
      <c r="FT559" s="306"/>
      <c r="FU559" s="306"/>
      <c r="FV559" s="306"/>
      <c r="FW559" s="306"/>
      <c r="FX559" s="306"/>
      <c r="FY559" s="306"/>
      <c r="FZ559" s="306"/>
      <c r="GA559" s="306"/>
      <c r="GB559" s="306"/>
      <c r="GC559" s="306"/>
      <c r="GD559" s="306"/>
      <c r="GE559" s="306"/>
      <c r="GF559" s="306"/>
      <c r="GG559" s="306"/>
      <c r="GH559" s="306"/>
      <c r="GI559" s="306"/>
      <c r="GJ559" s="306"/>
      <c r="GK559" s="306"/>
      <c r="GL559" s="306"/>
      <c r="GM559" s="306"/>
      <c r="GN559" s="306"/>
      <c r="GO559" s="306"/>
      <c r="GP559" s="306"/>
      <c r="GQ559" s="306"/>
      <c r="GR559" s="306"/>
      <c r="GS559" s="306"/>
      <c r="GT559" s="306"/>
      <c r="GU559" s="306"/>
      <c r="GV559" s="306"/>
      <c r="GW559" s="306"/>
      <c r="GX559" s="306"/>
      <c r="GY559" s="306"/>
      <c r="GZ559" s="306"/>
      <c r="HA559" s="306"/>
      <c r="HB559" s="306"/>
      <c r="HC559" s="306"/>
      <c r="HD559" s="306"/>
      <c r="HE559" s="306"/>
      <c r="HF559" s="306"/>
      <c r="HG559" s="306"/>
      <c r="HH559" s="306"/>
      <c r="HI559" s="306"/>
      <c r="HJ559" s="306"/>
      <c r="HK559" s="306"/>
      <c r="HL559" s="306"/>
      <c r="HM559" s="306"/>
      <c r="HN559" s="306"/>
      <c r="HO559" s="306"/>
      <c r="HP559" s="306"/>
      <c r="HQ559" s="306"/>
      <c r="HR559" s="306"/>
      <c r="HS559" s="306"/>
      <c r="HT559" s="306"/>
      <c r="HU559" s="306"/>
      <c r="HV559" s="306"/>
      <c r="HW559" s="306"/>
      <c r="HX559" s="306"/>
      <c r="HY559" s="306"/>
      <c r="HZ559" s="306"/>
      <c r="IA559" s="306"/>
      <c r="IB559" s="306"/>
      <c r="IC559" s="306"/>
      <c r="ID559" s="306"/>
      <c r="IE559" s="306"/>
      <c r="IF559" s="306"/>
      <c r="IG559" s="306"/>
      <c r="IH559" s="306"/>
    </row>
    <row r="560" spans="1:242" s="219" customFormat="1" ht="15" customHeight="1" x14ac:dyDescent="0.3">
      <c r="A560" s="174">
        <v>5.01</v>
      </c>
      <c r="B560" s="231"/>
      <c r="C560" s="232" t="e">
        <f>VLOOKUP(BD.PD9[[#This Row],[Pos]],[19]!PPto[#Data],3,FALSE)</f>
        <v>#REF!</v>
      </c>
      <c r="D560" s="174" t="s">
        <v>23</v>
      </c>
      <c r="E560" s="305" t="str">
        <f>IF(BD.PD9[[#This Row],[.]]="*",VLOOKUP(BD.PD9[[#This Row],[Pos]],[19]Presupuesto!A:H,7,FALSE),"")</f>
        <v/>
      </c>
      <c r="F560" s="234" t="s">
        <v>1406</v>
      </c>
      <c r="G560" s="174" t="s">
        <v>1359</v>
      </c>
      <c r="H560" s="174"/>
      <c r="I560" s="174" t="s">
        <v>1326</v>
      </c>
      <c r="J560" s="382">
        <v>106</v>
      </c>
      <c r="K560" s="511" t="s">
        <v>117</v>
      </c>
      <c r="L560" s="383">
        <f>IF(BD.PD9[[#This Row],[Mon]]="DOP",1,HLOOKUP(BD.PD9[[#This Row],[Mon]],Data!$K$1:$L$2,2,FALSE))</f>
        <v>65</v>
      </c>
      <c r="M560" s="384">
        <v>7.9300000000000006</v>
      </c>
      <c r="N560" s="243">
        <f>BD.PD9[[#This Row],[Cant.]]*BD.PD9[[#This Row],[ Tasa ]]*BD.PD9[[#This Row],[ Precio Und.]]</f>
        <v>54637.700000000004</v>
      </c>
      <c r="O560" s="386">
        <v>0.03</v>
      </c>
      <c r="P560" s="243">
        <f>IF(BD.PD9[[#This Row],[Liquid. '[%']]]&lt;&gt;0,(BD.PD9[[#This Row],[Valor Neto '[DOP']]]*BD.PD9[[#This Row],[Liquid. '[%']]])+BD.PD9[[#This Row],[Valor Neto '[DOP']]],BD.PD9[[#This Row],[Valor Neto '[DOP']]])</f>
        <v>56276.831000000006</v>
      </c>
      <c r="Q560" s="243">
        <f>BD.PD9[[#This Row],[Ppto. Orden Interna '[DOP']]]/HLOOKUP("USD",Data!$K$1:$L$2,2,FALSE)</f>
        <v>865.79740000000004</v>
      </c>
      <c r="R560" s="381" t="s">
        <v>1398</v>
      </c>
      <c r="S560" s="387"/>
      <c r="T560" s="387"/>
      <c r="U560" s="387"/>
      <c r="V560" s="387"/>
      <c r="W560" s="174" t="s">
        <v>323</v>
      </c>
      <c r="X560" s="495">
        <v>7</v>
      </c>
      <c r="Y560" s="388">
        <v>0.6</v>
      </c>
      <c r="Z560" s="243">
        <f>BD.PD9[[#This Row],[Av.P1 '[%']]]*BD.PD9[[#This Row],[Ppto. Orden Interna '[DOP']]]</f>
        <v>33766.098600000005</v>
      </c>
      <c r="AA560" s="495">
        <v>9</v>
      </c>
      <c r="AB560" s="388">
        <v>0.4</v>
      </c>
      <c r="AC560" s="243">
        <f>BD.PD9[[#This Row],[Av.P2 '[%']]]*BD.PD9[[#This Row],[Ppto. Orden Interna '[DOP']]]</f>
        <v>22510.732400000004</v>
      </c>
      <c r="AD560" s="249"/>
      <c r="AE560" s="389"/>
      <c r="AF560" s="243">
        <f>BD.PD9[[#This Row],[Av.P3 '[%']]]*BD.PD9[[#This Row],[Ppto. Orden Interna '[DOP']]]</f>
        <v>0</v>
      </c>
      <c r="AG560" s="249"/>
      <c r="AH560" s="389"/>
      <c r="AI560" s="243">
        <f>BD.PD9[[#This Row],[Av.P4 '[%']]]*BD.PD9[[#This Row],[Ppto. Orden Interna '[DOP']]]</f>
        <v>0</v>
      </c>
      <c r="AJ560" s="249"/>
      <c r="AK560" s="389"/>
      <c r="AL560" s="243">
        <f>BD.PD9[[#This Row],[Av.P5 '[%']]]*BD.PD9[[#This Row],[Ppto. Orden Interna '[DOP']]]</f>
        <v>0</v>
      </c>
      <c r="AM560" s="496">
        <f>BD.PD9[[#This Row],[Pago 5]]+BD.PD9[[#This Row],[Pago 4]]+BD.PD9[[#This Row],[Pago 3]]+BD.PD9[[#This Row],[Pago 2]]+BD.PD9[[#This Row],[Pago 1]]</f>
        <v>56276.831000000006</v>
      </c>
      <c r="AN560" s="308" t="s">
        <v>244</v>
      </c>
      <c r="AO560" s="308" t="s">
        <v>245</v>
      </c>
      <c r="AP560" s="308" t="s">
        <v>246</v>
      </c>
      <c r="AQ560" s="308" t="s">
        <v>247</v>
      </c>
      <c r="AR560" s="308">
        <v>594</v>
      </c>
      <c r="AS560" s="308" t="s">
        <v>248</v>
      </c>
      <c r="AT560" s="249" t="s">
        <v>1575</v>
      </c>
      <c r="AU560" s="306"/>
      <c r="AV560" s="306"/>
      <c r="AW560" s="306"/>
      <c r="AX560" s="306"/>
      <c r="AY560" s="306"/>
      <c r="AZ560" s="306"/>
      <c r="BA560" s="306"/>
      <c r="BB560" s="306"/>
      <c r="BC560" s="306"/>
      <c r="BD560" s="306"/>
      <c r="BE560" s="306"/>
      <c r="BF560" s="306"/>
      <c r="BG560" s="306"/>
      <c r="BH560" s="306"/>
      <c r="BI560" s="306"/>
      <c r="BJ560" s="306"/>
      <c r="BK560" s="306"/>
      <c r="BL560" s="306"/>
      <c r="BM560" s="306"/>
      <c r="BN560" s="306"/>
      <c r="BO560" s="306"/>
      <c r="BP560" s="306"/>
      <c r="BQ560" s="306"/>
      <c r="BR560" s="306"/>
      <c r="BS560" s="306"/>
      <c r="BT560" s="306"/>
      <c r="BU560" s="306"/>
      <c r="BV560" s="306"/>
      <c r="BW560" s="306"/>
      <c r="BX560" s="306"/>
      <c r="BY560" s="306"/>
      <c r="BZ560" s="306"/>
      <c r="CA560" s="306"/>
      <c r="CB560" s="306"/>
      <c r="CC560" s="306"/>
      <c r="CD560" s="306"/>
      <c r="CE560" s="306"/>
      <c r="CF560" s="306"/>
      <c r="CG560" s="306"/>
      <c r="CH560" s="306"/>
      <c r="CI560" s="306"/>
      <c r="CJ560" s="306"/>
      <c r="CK560" s="306"/>
      <c r="CL560" s="306"/>
      <c r="CM560" s="306"/>
      <c r="CN560" s="306"/>
      <c r="CO560" s="306"/>
      <c r="CP560" s="306"/>
      <c r="CQ560" s="306"/>
      <c r="CR560" s="306"/>
      <c r="CS560" s="306"/>
      <c r="CT560" s="306"/>
      <c r="CU560" s="306"/>
      <c r="CV560" s="306"/>
      <c r="CW560" s="306"/>
      <c r="CX560" s="306"/>
      <c r="CY560" s="306"/>
      <c r="CZ560" s="306"/>
      <c r="DA560" s="306"/>
      <c r="DB560" s="306"/>
      <c r="DC560" s="306"/>
      <c r="DD560" s="306"/>
      <c r="DE560" s="306"/>
      <c r="DF560" s="306"/>
      <c r="DG560" s="306"/>
      <c r="DH560" s="306"/>
      <c r="DI560" s="306"/>
      <c r="DJ560" s="306"/>
      <c r="DK560" s="306"/>
      <c r="DL560" s="306"/>
      <c r="DM560" s="306"/>
      <c r="DN560" s="306"/>
      <c r="DO560" s="306"/>
      <c r="DP560" s="306"/>
      <c r="DQ560" s="306"/>
      <c r="DR560" s="306"/>
      <c r="DS560" s="306"/>
      <c r="DT560" s="306"/>
      <c r="DU560" s="306"/>
      <c r="DV560" s="306"/>
      <c r="DW560" s="306"/>
      <c r="DX560" s="306"/>
      <c r="DY560" s="306"/>
      <c r="DZ560" s="306"/>
      <c r="EA560" s="306"/>
      <c r="EB560" s="306"/>
      <c r="EC560" s="306"/>
      <c r="ED560" s="306"/>
      <c r="EE560" s="306"/>
      <c r="EF560" s="306"/>
      <c r="EG560" s="306"/>
      <c r="EH560" s="306"/>
      <c r="EI560" s="306"/>
      <c r="EJ560" s="306"/>
      <c r="EK560" s="306"/>
      <c r="EL560" s="306"/>
      <c r="EM560" s="306"/>
      <c r="EN560" s="306"/>
      <c r="EO560" s="306"/>
      <c r="EP560" s="306"/>
      <c r="EQ560" s="306"/>
      <c r="ER560" s="306"/>
      <c r="ES560" s="306"/>
      <c r="ET560" s="306"/>
      <c r="EU560" s="306"/>
      <c r="EV560" s="306"/>
      <c r="EW560" s="306"/>
      <c r="EX560" s="306"/>
      <c r="EY560" s="306"/>
      <c r="EZ560" s="306"/>
      <c r="FA560" s="306"/>
      <c r="FB560" s="306"/>
      <c r="FC560" s="306"/>
      <c r="FD560" s="306"/>
      <c r="FE560" s="306"/>
      <c r="FF560" s="306"/>
      <c r="FG560" s="306"/>
      <c r="FH560" s="306"/>
      <c r="FI560" s="306"/>
      <c r="FJ560" s="306"/>
      <c r="FK560" s="306"/>
      <c r="FL560" s="306"/>
      <c r="FM560" s="306"/>
      <c r="FN560" s="306"/>
      <c r="FO560" s="306"/>
      <c r="FP560" s="306"/>
      <c r="FQ560" s="306"/>
      <c r="FR560" s="306"/>
      <c r="FS560" s="306"/>
      <c r="FT560" s="306"/>
      <c r="FU560" s="306"/>
      <c r="FV560" s="306"/>
      <c r="FW560" s="306"/>
      <c r="FX560" s="306"/>
      <c r="FY560" s="306"/>
      <c r="FZ560" s="306"/>
      <c r="GA560" s="306"/>
      <c r="GB560" s="306"/>
      <c r="GC560" s="306"/>
      <c r="GD560" s="306"/>
      <c r="GE560" s="306"/>
      <c r="GF560" s="306"/>
      <c r="GG560" s="306"/>
      <c r="GH560" s="306"/>
      <c r="GI560" s="306"/>
      <c r="GJ560" s="306"/>
      <c r="GK560" s="306"/>
      <c r="GL560" s="306"/>
      <c r="GM560" s="306"/>
      <c r="GN560" s="306"/>
      <c r="GO560" s="306"/>
      <c r="GP560" s="306"/>
      <c r="GQ560" s="306"/>
      <c r="GR560" s="306"/>
      <c r="GS560" s="306"/>
      <c r="GT560" s="306"/>
      <c r="GU560" s="306"/>
      <c r="GV560" s="306"/>
      <c r="GW560" s="306"/>
      <c r="GX560" s="306"/>
      <c r="GY560" s="306"/>
      <c r="GZ560" s="306"/>
      <c r="HA560" s="306"/>
      <c r="HB560" s="306"/>
      <c r="HC560" s="306"/>
      <c r="HD560" s="306"/>
      <c r="HE560" s="306"/>
      <c r="HF560" s="306"/>
      <c r="HG560" s="306"/>
      <c r="HH560" s="306"/>
      <c r="HI560" s="306"/>
      <c r="HJ560" s="306"/>
      <c r="HK560" s="306"/>
      <c r="HL560" s="306"/>
      <c r="HM560" s="306"/>
      <c r="HN560" s="306"/>
      <c r="HO560" s="306"/>
      <c r="HP560" s="306"/>
      <c r="HQ560" s="306"/>
      <c r="HR560" s="306"/>
      <c r="HS560" s="306"/>
      <c r="HT560" s="306"/>
      <c r="HU560" s="306"/>
      <c r="HV560" s="306"/>
      <c r="HW560" s="306"/>
      <c r="HX560" s="306"/>
      <c r="HY560" s="306"/>
      <c r="HZ560" s="306"/>
      <c r="IA560" s="306"/>
      <c r="IB560" s="306"/>
      <c r="IC560" s="306"/>
      <c r="ID560" s="306"/>
      <c r="IE560" s="306"/>
      <c r="IF560" s="306"/>
      <c r="IG560" s="306"/>
      <c r="IH560" s="306"/>
    </row>
    <row r="561" spans="1:242" s="219" customFormat="1" ht="15" customHeight="1" x14ac:dyDescent="0.3">
      <c r="A561" s="174">
        <v>5.01</v>
      </c>
      <c r="B561" s="231"/>
      <c r="C561" s="232" t="e">
        <f>VLOOKUP(BD.PD9[[#This Row],[Pos]],[19]!PPto[#Data],3,FALSE)</f>
        <v>#REF!</v>
      </c>
      <c r="D561" s="174" t="s">
        <v>23</v>
      </c>
      <c r="E561" s="305" t="str">
        <f>IF(BD.PD9[[#This Row],[.]]="*",VLOOKUP(BD.PD9[[#This Row],[Pos]],[19]Presupuesto!A:H,7,FALSE),"")</f>
        <v/>
      </c>
      <c r="F561" s="234" t="s">
        <v>1407</v>
      </c>
      <c r="G561" s="174" t="s">
        <v>1359</v>
      </c>
      <c r="H561" s="174"/>
      <c r="I561" s="174" t="s">
        <v>1326</v>
      </c>
      <c r="J561" s="382">
        <v>224</v>
      </c>
      <c r="K561" s="511" t="s">
        <v>117</v>
      </c>
      <c r="L561" s="383">
        <f>IF(BD.PD9[[#This Row],[Mon]]="DOP",1,HLOOKUP(BD.PD9[[#This Row],[Mon]],Data!$K$1:$L$2,2,FALSE))</f>
        <v>65</v>
      </c>
      <c r="M561" s="384">
        <v>6.03</v>
      </c>
      <c r="N561" s="243">
        <f>BD.PD9[[#This Row],[Cant.]]*BD.PD9[[#This Row],[ Tasa ]]*BD.PD9[[#This Row],[ Precio Und.]]</f>
        <v>87796.800000000003</v>
      </c>
      <c r="O561" s="386">
        <v>0.03</v>
      </c>
      <c r="P561" s="243">
        <f>IF(BD.PD9[[#This Row],[Liquid. '[%']]]&lt;&gt;0,(BD.PD9[[#This Row],[Valor Neto '[DOP']]]*BD.PD9[[#This Row],[Liquid. '[%']]])+BD.PD9[[#This Row],[Valor Neto '[DOP']]],BD.PD9[[#This Row],[Valor Neto '[DOP']]])</f>
        <v>90430.703999999998</v>
      </c>
      <c r="Q561" s="243">
        <f>BD.PD9[[#This Row],[Ppto. Orden Interna '[DOP']]]/HLOOKUP("USD",Data!$K$1:$L$2,2,FALSE)</f>
        <v>1391.2416000000001</v>
      </c>
      <c r="R561" s="381" t="s">
        <v>1398</v>
      </c>
      <c r="S561" s="387"/>
      <c r="T561" s="387"/>
      <c r="U561" s="387"/>
      <c r="V561" s="387"/>
      <c r="W561" s="174" t="s">
        <v>323</v>
      </c>
      <c r="X561" s="495">
        <v>7</v>
      </c>
      <c r="Y561" s="388">
        <v>0.6</v>
      </c>
      <c r="Z561" s="243">
        <f>BD.PD9[[#This Row],[Av.P1 '[%']]]*BD.PD9[[#This Row],[Ppto. Orden Interna '[DOP']]]</f>
        <v>54258.422399999996</v>
      </c>
      <c r="AA561" s="495">
        <v>9</v>
      </c>
      <c r="AB561" s="388">
        <v>0.4</v>
      </c>
      <c r="AC561" s="243">
        <f>BD.PD9[[#This Row],[Av.P2 '[%']]]*BD.PD9[[#This Row],[Ppto. Orden Interna '[DOP']]]</f>
        <v>36172.281600000002</v>
      </c>
      <c r="AD561" s="249"/>
      <c r="AE561" s="389"/>
      <c r="AF561" s="243">
        <f>BD.PD9[[#This Row],[Av.P3 '[%']]]*BD.PD9[[#This Row],[Ppto. Orden Interna '[DOP']]]</f>
        <v>0</v>
      </c>
      <c r="AG561" s="249"/>
      <c r="AH561" s="389"/>
      <c r="AI561" s="243">
        <f>BD.PD9[[#This Row],[Av.P4 '[%']]]*BD.PD9[[#This Row],[Ppto. Orden Interna '[DOP']]]</f>
        <v>0</v>
      </c>
      <c r="AJ561" s="249"/>
      <c r="AK561" s="389"/>
      <c r="AL561" s="243">
        <f>BD.PD9[[#This Row],[Av.P5 '[%']]]*BD.PD9[[#This Row],[Ppto. Orden Interna '[DOP']]]</f>
        <v>0</v>
      </c>
      <c r="AM561" s="496">
        <f>BD.PD9[[#This Row],[Pago 5]]+BD.PD9[[#This Row],[Pago 4]]+BD.PD9[[#This Row],[Pago 3]]+BD.PD9[[#This Row],[Pago 2]]+BD.PD9[[#This Row],[Pago 1]]</f>
        <v>90430.703999999998</v>
      </c>
      <c r="AN561" s="308" t="s">
        <v>244</v>
      </c>
      <c r="AO561" s="308" t="s">
        <v>245</v>
      </c>
      <c r="AP561" s="308" t="s">
        <v>246</v>
      </c>
      <c r="AQ561" s="308" t="s">
        <v>247</v>
      </c>
      <c r="AR561" s="308">
        <v>594</v>
      </c>
      <c r="AS561" s="308" t="s">
        <v>248</v>
      </c>
      <c r="AT561" s="249" t="s">
        <v>1575</v>
      </c>
      <c r="AU561" s="306"/>
      <c r="AV561" s="306"/>
      <c r="AW561" s="306"/>
      <c r="AX561" s="306"/>
      <c r="AY561" s="306"/>
      <c r="AZ561" s="306"/>
      <c r="BA561" s="306"/>
      <c r="BB561" s="306"/>
      <c r="BC561" s="306"/>
      <c r="BD561" s="306"/>
      <c r="BE561" s="306"/>
      <c r="BF561" s="306"/>
      <c r="BG561" s="306"/>
      <c r="BH561" s="306"/>
      <c r="BI561" s="306"/>
      <c r="BJ561" s="306"/>
      <c r="BK561" s="306"/>
      <c r="BL561" s="306"/>
      <c r="BM561" s="306"/>
      <c r="BN561" s="306"/>
      <c r="BO561" s="306"/>
      <c r="BP561" s="306"/>
      <c r="BQ561" s="306"/>
      <c r="BR561" s="306"/>
      <c r="BS561" s="306"/>
      <c r="BT561" s="306"/>
      <c r="BU561" s="306"/>
      <c r="BV561" s="306"/>
      <c r="BW561" s="306"/>
      <c r="BX561" s="306"/>
      <c r="BY561" s="306"/>
      <c r="BZ561" s="306"/>
      <c r="CA561" s="306"/>
      <c r="CB561" s="306"/>
      <c r="CC561" s="306"/>
      <c r="CD561" s="306"/>
      <c r="CE561" s="306"/>
      <c r="CF561" s="306"/>
      <c r="CG561" s="306"/>
      <c r="CH561" s="306"/>
      <c r="CI561" s="306"/>
      <c r="CJ561" s="306"/>
      <c r="CK561" s="306"/>
      <c r="CL561" s="306"/>
      <c r="CM561" s="306"/>
      <c r="CN561" s="306"/>
      <c r="CO561" s="306"/>
      <c r="CP561" s="306"/>
      <c r="CQ561" s="306"/>
      <c r="CR561" s="306"/>
      <c r="CS561" s="306"/>
      <c r="CT561" s="306"/>
      <c r="CU561" s="306"/>
      <c r="CV561" s="306"/>
      <c r="CW561" s="306"/>
      <c r="CX561" s="306"/>
      <c r="CY561" s="306"/>
      <c r="CZ561" s="306"/>
      <c r="DA561" s="306"/>
      <c r="DB561" s="306"/>
      <c r="DC561" s="306"/>
      <c r="DD561" s="306"/>
      <c r="DE561" s="306"/>
      <c r="DF561" s="306"/>
      <c r="DG561" s="306"/>
      <c r="DH561" s="306"/>
      <c r="DI561" s="306"/>
      <c r="DJ561" s="306"/>
      <c r="DK561" s="306"/>
      <c r="DL561" s="306"/>
      <c r="DM561" s="306"/>
      <c r="DN561" s="306"/>
      <c r="DO561" s="306"/>
      <c r="DP561" s="306"/>
      <c r="DQ561" s="306"/>
      <c r="DR561" s="306"/>
      <c r="DS561" s="306"/>
      <c r="DT561" s="306"/>
      <c r="DU561" s="306"/>
      <c r="DV561" s="306"/>
      <c r="DW561" s="306"/>
      <c r="DX561" s="306"/>
      <c r="DY561" s="306"/>
      <c r="DZ561" s="306"/>
      <c r="EA561" s="306"/>
      <c r="EB561" s="306"/>
      <c r="EC561" s="306"/>
      <c r="ED561" s="306"/>
      <c r="EE561" s="306"/>
      <c r="EF561" s="306"/>
      <c r="EG561" s="306"/>
      <c r="EH561" s="306"/>
      <c r="EI561" s="306"/>
      <c r="EJ561" s="306"/>
      <c r="EK561" s="306"/>
      <c r="EL561" s="306"/>
      <c r="EM561" s="306"/>
      <c r="EN561" s="306"/>
      <c r="EO561" s="306"/>
      <c r="EP561" s="306"/>
      <c r="EQ561" s="306"/>
      <c r="ER561" s="306"/>
      <c r="ES561" s="306"/>
      <c r="ET561" s="306"/>
      <c r="EU561" s="306"/>
      <c r="EV561" s="306"/>
      <c r="EW561" s="306"/>
      <c r="EX561" s="306"/>
      <c r="EY561" s="306"/>
      <c r="EZ561" s="306"/>
      <c r="FA561" s="306"/>
      <c r="FB561" s="306"/>
      <c r="FC561" s="306"/>
      <c r="FD561" s="306"/>
      <c r="FE561" s="306"/>
      <c r="FF561" s="306"/>
      <c r="FG561" s="306"/>
      <c r="FH561" s="306"/>
      <c r="FI561" s="306"/>
      <c r="FJ561" s="306"/>
      <c r="FK561" s="306"/>
      <c r="FL561" s="306"/>
      <c r="FM561" s="306"/>
      <c r="FN561" s="306"/>
      <c r="FO561" s="306"/>
      <c r="FP561" s="306"/>
      <c r="FQ561" s="306"/>
      <c r="FR561" s="306"/>
      <c r="FS561" s="306"/>
      <c r="FT561" s="306"/>
      <c r="FU561" s="306"/>
      <c r="FV561" s="306"/>
      <c r="FW561" s="306"/>
      <c r="FX561" s="306"/>
      <c r="FY561" s="306"/>
      <c r="FZ561" s="306"/>
      <c r="GA561" s="306"/>
      <c r="GB561" s="306"/>
      <c r="GC561" s="306"/>
      <c r="GD561" s="306"/>
      <c r="GE561" s="306"/>
      <c r="GF561" s="306"/>
      <c r="GG561" s="306"/>
      <c r="GH561" s="306"/>
      <c r="GI561" s="306"/>
      <c r="GJ561" s="306"/>
      <c r="GK561" s="306"/>
      <c r="GL561" s="306"/>
      <c r="GM561" s="306"/>
      <c r="GN561" s="306"/>
      <c r="GO561" s="306"/>
      <c r="GP561" s="306"/>
      <c r="GQ561" s="306"/>
      <c r="GR561" s="306"/>
      <c r="GS561" s="306"/>
      <c r="GT561" s="306"/>
      <c r="GU561" s="306"/>
      <c r="GV561" s="306"/>
      <c r="GW561" s="306"/>
      <c r="GX561" s="306"/>
      <c r="GY561" s="306"/>
      <c r="GZ561" s="306"/>
      <c r="HA561" s="306"/>
      <c r="HB561" s="306"/>
      <c r="HC561" s="306"/>
      <c r="HD561" s="306"/>
      <c r="HE561" s="306"/>
      <c r="HF561" s="306"/>
      <c r="HG561" s="306"/>
      <c r="HH561" s="306"/>
      <c r="HI561" s="306"/>
      <c r="HJ561" s="306"/>
      <c r="HK561" s="306"/>
      <c r="HL561" s="306"/>
      <c r="HM561" s="306"/>
      <c r="HN561" s="306"/>
      <c r="HO561" s="306"/>
      <c r="HP561" s="306"/>
      <c r="HQ561" s="306"/>
      <c r="HR561" s="306"/>
      <c r="HS561" s="306"/>
      <c r="HT561" s="306"/>
      <c r="HU561" s="306"/>
      <c r="HV561" s="306"/>
      <c r="HW561" s="306"/>
      <c r="HX561" s="306"/>
      <c r="HY561" s="306"/>
      <c r="HZ561" s="306"/>
      <c r="IA561" s="306"/>
      <c r="IB561" s="306"/>
      <c r="IC561" s="306"/>
      <c r="ID561" s="306"/>
      <c r="IE561" s="306"/>
      <c r="IF561" s="306"/>
      <c r="IG561" s="306"/>
      <c r="IH561" s="306"/>
    </row>
    <row r="562" spans="1:242" s="219" customFormat="1" ht="15" customHeight="1" x14ac:dyDescent="0.3">
      <c r="A562" s="174">
        <v>5.01</v>
      </c>
      <c r="B562" s="231"/>
      <c r="C562" s="232" t="e">
        <f>VLOOKUP(BD.PD9[[#This Row],[Pos]],[19]!PPto[#Data],3,FALSE)</f>
        <v>#REF!</v>
      </c>
      <c r="D562" s="174" t="s">
        <v>23</v>
      </c>
      <c r="E562" s="305" t="str">
        <f>IF(BD.PD9[[#This Row],[.]]="*",VLOOKUP(BD.PD9[[#This Row],[Pos]],[19]Presupuesto!A:H,7,FALSE),"")</f>
        <v/>
      </c>
      <c r="F562" s="234" t="s">
        <v>1408</v>
      </c>
      <c r="G562" s="174" t="s">
        <v>1359</v>
      </c>
      <c r="H562" s="174"/>
      <c r="I562" s="174" t="s">
        <v>1326</v>
      </c>
      <c r="J562" s="382">
        <v>10</v>
      </c>
      <c r="K562" s="511" t="s">
        <v>117</v>
      </c>
      <c r="L562" s="383">
        <f>IF(BD.PD9[[#This Row],[Mon]]="DOP",1,HLOOKUP(BD.PD9[[#This Row],[Mon]],Data!$K$1:$L$2,2,FALSE))</f>
        <v>65</v>
      </c>
      <c r="M562" s="384">
        <v>80</v>
      </c>
      <c r="N562" s="243">
        <f>BD.PD9[[#This Row],[Cant.]]*BD.PD9[[#This Row],[ Tasa ]]*BD.PD9[[#This Row],[ Precio Und.]]</f>
        <v>52000</v>
      </c>
      <c r="O562" s="386">
        <v>0.03</v>
      </c>
      <c r="P562" s="243">
        <f>IF(BD.PD9[[#This Row],[Liquid. '[%']]]&lt;&gt;0,(BD.PD9[[#This Row],[Valor Neto '[DOP']]]*BD.PD9[[#This Row],[Liquid. '[%']]])+BD.PD9[[#This Row],[Valor Neto '[DOP']]],BD.PD9[[#This Row],[Valor Neto '[DOP']]])</f>
        <v>53560</v>
      </c>
      <c r="Q562" s="243">
        <f>BD.PD9[[#This Row],[Ppto. Orden Interna '[DOP']]]/HLOOKUP("USD",Data!$K$1:$L$2,2,FALSE)</f>
        <v>824</v>
      </c>
      <c r="R562" s="381" t="s">
        <v>1398</v>
      </c>
      <c r="S562" s="387"/>
      <c r="T562" s="387"/>
      <c r="U562" s="387"/>
      <c r="V562" s="387"/>
      <c r="W562" s="174" t="s">
        <v>323</v>
      </c>
      <c r="X562" s="495">
        <v>7</v>
      </c>
      <c r="Y562" s="388">
        <v>0.6</v>
      </c>
      <c r="Z562" s="243">
        <f>BD.PD9[[#This Row],[Av.P1 '[%']]]*BD.PD9[[#This Row],[Ppto. Orden Interna '[DOP']]]</f>
        <v>32136</v>
      </c>
      <c r="AA562" s="495">
        <v>9</v>
      </c>
      <c r="AB562" s="388">
        <v>0.4</v>
      </c>
      <c r="AC562" s="243">
        <f>BD.PD9[[#This Row],[Av.P2 '[%']]]*BD.PD9[[#This Row],[Ppto. Orden Interna '[DOP']]]</f>
        <v>21424</v>
      </c>
      <c r="AD562" s="249"/>
      <c r="AE562" s="389"/>
      <c r="AF562" s="243">
        <f>BD.PD9[[#This Row],[Av.P3 '[%']]]*BD.PD9[[#This Row],[Ppto. Orden Interna '[DOP']]]</f>
        <v>0</v>
      </c>
      <c r="AG562" s="249"/>
      <c r="AH562" s="389"/>
      <c r="AI562" s="243">
        <f>BD.PD9[[#This Row],[Av.P4 '[%']]]*BD.PD9[[#This Row],[Ppto. Orden Interna '[DOP']]]</f>
        <v>0</v>
      </c>
      <c r="AJ562" s="249"/>
      <c r="AK562" s="389"/>
      <c r="AL562" s="243">
        <f>BD.PD9[[#This Row],[Av.P5 '[%']]]*BD.PD9[[#This Row],[Ppto. Orden Interna '[DOP']]]</f>
        <v>0</v>
      </c>
      <c r="AM562" s="496">
        <f>BD.PD9[[#This Row],[Pago 5]]+BD.PD9[[#This Row],[Pago 4]]+BD.PD9[[#This Row],[Pago 3]]+BD.PD9[[#This Row],[Pago 2]]+BD.PD9[[#This Row],[Pago 1]]</f>
        <v>53560</v>
      </c>
      <c r="AN562" s="308" t="s">
        <v>244</v>
      </c>
      <c r="AO562" s="308" t="s">
        <v>245</v>
      </c>
      <c r="AP562" s="308" t="s">
        <v>246</v>
      </c>
      <c r="AQ562" s="308" t="s">
        <v>247</v>
      </c>
      <c r="AR562" s="308">
        <v>594</v>
      </c>
      <c r="AS562" s="308" t="s">
        <v>248</v>
      </c>
      <c r="AT562" s="249" t="s">
        <v>1575</v>
      </c>
      <c r="AU562" s="306"/>
      <c r="AV562" s="306"/>
      <c r="AW562" s="306"/>
      <c r="AX562" s="306"/>
      <c r="AY562" s="306"/>
      <c r="AZ562" s="306"/>
      <c r="BA562" s="306"/>
      <c r="BB562" s="306"/>
      <c r="BC562" s="306"/>
      <c r="BD562" s="306"/>
      <c r="BE562" s="306"/>
      <c r="BF562" s="306"/>
      <c r="BG562" s="306"/>
      <c r="BH562" s="306"/>
      <c r="BI562" s="306"/>
      <c r="BJ562" s="306"/>
      <c r="BK562" s="306"/>
      <c r="BL562" s="306"/>
      <c r="BM562" s="306"/>
      <c r="BN562" s="306"/>
      <c r="BO562" s="306"/>
      <c r="BP562" s="306"/>
      <c r="BQ562" s="306"/>
      <c r="BR562" s="306"/>
      <c r="BS562" s="306"/>
      <c r="BT562" s="306"/>
      <c r="BU562" s="306"/>
      <c r="BV562" s="306"/>
      <c r="BW562" s="306"/>
      <c r="BX562" s="306"/>
      <c r="BY562" s="306"/>
      <c r="BZ562" s="306"/>
      <c r="CA562" s="306"/>
      <c r="CB562" s="306"/>
      <c r="CC562" s="306"/>
      <c r="CD562" s="306"/>
      <c r="CE562" s="306"/>
      <c r="CF562" s="306"/>
      <c r="CG562" s="306"/>
      <c r="CH562" s="306"/>
      <c r="CI562" s="306"/>
      <c r="CJ562" s="306"/>
      <c r="CK562" s="306"/>
      <c r="CL562" s="306"/>
      <c r="CM562" s="306"/>
      <c r="CN562" s="306"/>
      <c r="CO562" s="306"/>
      <c r="CP562" s="306"/>
      <c r="CQ562" s="306"/>
      <c r="CR562" s="306"/>
      <c r="CS562" s="306"/>
      <c r="CT562" s="306"/>
      <c r="CU562" s="306"/>
      <c r="CV562" s="306"/>
      <c r="CW562" s="306"/>
      <c r="CX562" s="306"/>
      <c r="CY562" s="306"/>
      <c r="CZ562" s="306"/>
      <c r="DA562" s="306"/>
      <c r="DB562" s="306"/>
      <c r="DC562" s="306"/>
      <c r="DD562" s="306"/>
      <c r="DE562" s="306"/>
      <c r="DF562" s="306"/>
      <c r="DG562" s="306"/>
      <c r="DH562" s="306"/>
      <c r="DI562" s="306"/>
      <c r="DJ562" s="306"/>
      <c r="DK562" s="306"/>
      <c r="DL562" s="306"/>
      <c r="DM562" s="306"/>
      <c r="DN562" s="306"/>
      <c r="DO562" s="306"/>
      <c r="DP562" s="306"/>
      <c r="DQ562" s="306"/>
      <c r="DR562" s="306"/>
      <c r="DS562" s="306"/>
      <c r="DT562" s="306"/>
      <c r="DU562" s="306"/>
      <c r="DV562" s="306"/>
      <c r="DW562" s="306"/>
      <c r="DX562" s="306"/>
      <c r="DY562" s="306"/>
      <c r="DZ562" s="306"/>
      <c r="EA562" s="306"/>
      <c r="EB562" s="306"/>
      <c r="EC562" s="306"/>
      <c r="ED562" s="306"/>
      <c r="EE562" s="306"/>
      <c r="EF562" s="306"/>
      <c r="EG562" s="306"/>
      <c r="EH562" s="306"/>
      <c r="EI562" s="306"/>
      <c r="EJ562" s="306"/>
      <c r="EK562" s="306"/>
      <c r="EL562" s="306"/>
      <c r="EM562" s="306"/>
      <c r="EN562" s="306"/>
      <c r="EO562" s="306"/>
      <c r="EP562" s="306"/>
      <c r="EQ562" s="306"/>
      <c r="ER562" s="306"/>
      <c r="ES562" s="306"/>
      <c r="ET562" s="306"/>
      <c r="EU562" s="306"/>
      <c r="EV562" s="306"/>
      <c r="EW562" s="306"/>
      <c r="EX562" s="306"/>
      <c r="EY562" s="306"/>
      <c r="EZ562" s="306"/>
      <c r="FA562" s="306"/>
      <c r="FB562" s="306"/>
      <c r="FC562" s="306"/>
      <c r="FD562" s="306"/>
      <c r="FE562" s="306"/>
      <c r="FF562" s="306"/>
      <c r="FG562" s="306"/>
      <c r="FH562" s="306"/>
      <c r="FI562" s="306"/>
      <c r="FJ562" s="306"/>
      <c r="FK562" s="306"/>
      <c r="FL562" s="306"/>
      <c r="FM562" s="306"/>
      <c r="FN562" s="306"/>
      <c r="FO562" s="306"/>
      <c r="FP562" s="306"/>
      <c r="FQ562" s="306"/>
      <c r="FR562" s="306"/>
      <c r="FS562" s="306"/>
      <c r="FT562" s="306"/>
      <c r="FU562" s="306"/>
      <c r="FV562" s="306"/>
      <c r="FW562" s="306"/>
      <c r="FX562" s="306"/>
      <c r="FY562" s="306"/>
      <c r="FZ562" s="306"/>
      <c r="GA562" s="306"/>
      <c r="GB562" s="306"/>
      <c r="GC562" s="306"/>
      <c r="GD562" s="306"/>
      <c r="GE562" s="306"/>
      <c r="GF562" s="306"/>
      <c r="GG562" s="306"/>
      <c r="GH562" s="306"/>
      <c r="GI562" s="306"/>
      <c r="GJ562" s="306"/>
      <c r="GK562" s="306"/>
      <c r="GL562" s="306"/>
      <c r="GM562" s="306"/>
      <c r="GN562" s="306"/>
      <c r="GO562" s="306"/>
      <c r="GP562" s="306"/>
      <c r="GQ562" s="306"/>
      <c r="GR562" s="306"/>
      <c r="GS562" s="306"/>
      <c r="GT562" s="306"/>
      <c r="GU562" s="306"/>
      <c r="GV562" s="306"/>
      <c r="GW562" s="306"/>
      <c r="GX562" s="306"/>
      <c r="GY562" s="306"/>
      <c r="GZ562" s="306"/>
      <c r="HA562" s="306"/>
      <c r="HB562" s="306"/>
      <c r="HC562" s="306"/>
      <c r="HD562" s="306"/>
      <c r="HE562" s="306"/>
      <c r="HF562" s="306"/>
      <c r="HG562" s="306"/>
      <c r="HH562" s="306"/>
      <c r="HI562" s="306"/>
      <c r="HJ562" s="306"/>
      <c r="HK562" s="306"/>
      <c r="HL562" s="306"/>
      <c r="HM562" s="306"/>
      <c r="HN562" s="306"/>
      <c r="HO562" s="306"/>
      <c r="HP562" s="306"/>
      <c r="HQ562" s="306"/>
      <c r="HR562" s="306"/>
      <c r="HS562" s="306"/>
      <c r="HT562" s="306"/>
      <c r="HU562" s="306"/>
      <c r="HV562" s="306"/>
      <c r="HW562" s="306"/>
      <c r="HX562" s="306"/>
      <c r="HY562" s="306"/>
      <c r="HZ562" s="306"/>
      <c r="IA562" s="306"/>
      <c r="IB562" s="306"/>
      <c r="IC562" s="306"/>
      <c r="ID562" s="306"/>
      <c r="IE562" s="306"/>
      <c r="IF562" s="306"/>
      <c r="IG562" s="306"/>
      <c r="IH562" s="306"/>
    </row>
    <row r="563" spans="1:242" s="219" customFormat="1" ht="15" customHeight="1" x14ac:dyDescent="0.3">
      <c r="A563" s="174">
        <v>5.01</v>
      </c>
      <c r="B563" s="231"/>
      <c r="C563" s="232" t="e">
        <f>VLOOKUP(BD.PD9[[#This Row],[Pos]],[19]!PPto[#Data],3,FALSE)</f>
        <v>#REF!</v>
      </c>
      <c r="D563" s="174" t="s">
        <v>23</v>
      </c>
      <c r="E563" s="305" t="str">
        <f>IF(BD.PD9[[#This Row],[.]]="*",VLOOKUP(BD.PD9[[#This Row],[Pos]],[19]Presupuesto!A:H,7,FALSE),"")</f>
        <v/>
      </c>
      <c r="F563" s="234" t="s">
        <v>1409</v>
      </c>
      <c r="G563" s="174" t="s">
        <v>1359</v>
      </c>
      <c r="H563" s="174"/>
      <c r="I563" s="174" t="s">
        <v>1326</v>
      </c>
      <c r="J563" s="382">
        <v>1752.02</v>
      </c>
      <c r="K563" s="511" t="s">
        <v>117</v>
      </c>
      <c r="L563" s="383">
        <f>IF(BD.PD9[[#This Row],[Mon]]="DOP",1,HLOOKUP(BD.PD9[[#This Row],[Mon]],Data!$K$1:$L$2,2,FALSE))</f>
        <v>65</v>
      </c>
      <c r="M563" s="384">
        <v>11</v>
      </c>
      <c r="N563" s="243">
        <f>BD.PD9[[#This Row],[Cant.]]*BD.PD9[[#This Row],[ Tasa ]]*BD.PD9[[#This Row],[ Precio Und.]]</f>
        <v>1252694.3</v>
      </c>
      <c r="O563" s="386">
        <v>0.03</v>
      </c>
      <c r="P563" s="243">
        <f>IF(BD.PD9[[#This Row],[Liquid. '[%']]]&lt;&gt;0,(BD.PD9[[#This Row],[Valor Neto '[DOP']]]*BD.PD9[[#This Row],[Liquid. '[%']]])+BD.PD9[[#This Row],[Valor Neto '[DOP']]],BD.PD9[[#This Row],[Valor Neto '[DOP']]])</f>
        <v>1290275.129</v>
      </c>
      <c r="Q563" s="243">
        <f>BD.PD9[[#This Row],[Ppto. Orden Interna '[DOP']]]/HLOOKUP("USD",Data!$K$1:$L$2,2,FALSE)</f>
        <v>19850.386599999998</v>
      </c>
      <c r="R563" s="381" t="s">
        <v>1398</v>
      </c>
      <c r="S563" s="387"/>
      <c r="T563" s="387"/>
      <c r="U563" s="387"/>
      <c r="V563" s="387"/>
      <c r="W563" s="174" t="s">
        <v>323</v>
      </c>
      <c r="X563" s="495">
        <v>7</v>
      </c>
      <c r="Y563" s="388">
        <v>0.6</v>
      </c>
      <c r="Z563" s="243">
        <f>BD.PD9[[#This Row],[Av.P1 '[%']]]*BD.PD9[[#This Row],[Ppto. Orden Interna '[DOP']]]</f>
        <v>774165.07739999995</v>
      </c>
      <c r="AA563" s="495">
        <v>9</v>
      </c>
      <c r="AB563" s="388">
        <v>0.4</v>
      </c>
      <c r="AC563" s="243">
        <f>BD.PD9[[#This Row],[Av.P2 '[%']]]*BD.PD9[[#This Row],[Ppto. Orden Interna '[DOP']]]</f>
        <v>516110.05160000001</v>
      </c>
      <c r="AD563" s="249"/>
      <c r="AE563" s="389"/>
      <c r="AF563" s="243">
        <f>BD.PD9[[#This Row],[Av.P3 '[%']]]*BD.PD9[[#This Row],[Ppto. Orden Interna '[DOP']]]</f>
        <v>0</v>
      </c>
      <c r="AG563" s="249"/>
      <c r="AH563" s="389"/>
      <c r="AI563" s="243">
        <f>BD.PD9[[#This Row],[Av.P4 '[%']]]*BD.PD9[[#This Row],[Ppto. Orden Interna '[DOP']]]</f>
        <v>0</v>
      </c>
      <c r="AJ563" s="249"/>
      <c r="AK563" s="389"/>
      <c r="AL563" s="243">
        <f>BD.PD9[[#This Row],[Av.P5 '[%']]]*BD.PD9[[#This Row],[Ppto. Orden Interna '[DOP']]]</f>
        <v>0</v>
      </c>
      <c r="AM563" s="496">
        <f>BD.PD9[[#This Row],[Pago 5]]+BD.PD9[[#This Row],[Pago 4]]+BD.PD9[[#This Row],[Pago 3]]+BD.PD9[[#This Row],[Pago 2]]+BD.PD9[[#This Row],[Pago 1]]</f>
        <v>1290275.129</v>
      </c>
      <c r="AN563" s="308" t="s">
        <v>244</v>
      </c>
      <c r="AO563" s="308" t="s">
        <v>245</v>
      </c>
      <c r="AP563" s="308" t="s">
        <v>246</v>
      </c>
      <c r="AQ563" s="308" t="s">
        <v>247</v>
      </c>
      <c r="AR563" s="308">
        <v>594</v>
      </c>
      <c r="AS563" s="308" t="s">
        <v>248</v>
      </c>
      <c r="AT563" s="249" t="s">
        <v>1575</v>
      </c>
      <c r="AU563" s="306"/>
      <c r="AV563" s="306"/>
      <c r="AW563" s="306"/>
      <c r="AX563" s="306"/>
      <c r="AY563" s="306"/>
      <c r="AZ563" s="306"/>
      <c r="BA563" s="306"/>
      <c r="BB563" s="306"/>
      <c r="BC563" s="306"/>
      <c r="BD563" s="306"/>
      <c r="BE563" s="306"/>
      <c r="BF563" s="306"/>
      <c r="BG563" s="306"/>
      <c r="BH563" s="306"/>
      <c r="BI563" s="306"/>
      <c r="BJ563" s="306"/>
      <c r="BK563" s="306"/>
      <c r="BL563" s="306"/>
      <c r="BM563" s="306"/>
      <c r="BN563" s="306"/>
      <c r="BO563" s="306"/>
      <c r="BP563" s="306"/>
      <c r="BQ563" s="306"/>
      <c r="BR563" s="306"/>
      <c r="BS563" s="306"/>
      <c r="BT563" s="306"/>
      <c r="BU563" s="306"/>
      <c r="BV563" s="306"/>
      <c r="BW563" s="306"/>
      <c r="BX563" s="306"/>
      <c r="BY563" s="306"/>
      <c r="BZ563" s="306"/>
      <c r="CA563" s="306"/>
      <c r="CB563" s="306"/>
      <c r="CC563" s="306"/>
      <c r="CD563" s="306"/>
      <c r="CE563" s="306"/>
      <c r="CF563" s="306"/>
      <c r="CG563" s="306"/>
      <c r="CH563" s="306"/>
      <c r="CI563" s="306"/>
      <c r="CJ563" s="306"/>
      <c r="CK563" s="306"/>
      <c r="CL563" s="306"/>
      <c r="CM563" s="306"/>
      <c r="CN563" s="306"/>
      <c r="CO563" s="306"/>
      <c r="CP563" s="306"/>
      <c r="CQ563" s="306"/>
      <c r="CR563" s="306"/>
      <c r="CS563" s="306"/>
      <c r="CT563" s="306"/>
      <c r="CU563" s="306"/>
      <c r="CV563" s="306"/>
      <c r="CW563" s="306"/>
      <c r="CX563" s="306"/>
      <c r="CY563" s="306"/>
      <c r="CZ563" s="306"/>
      <c r="DA563" s="306"/>
      <c r="DB563" s="306"/>
      <c r="DC563" s="306"/>
      <c r="DD563" s="306"/>
      <c r="DE563" s="306"/>
      <c r="DF563" s="306"/>
      <c r="DG563" s="306"/>
      <c r="DH563" s="306"/>
      <c r="DI563" s="306"/>
      <c r="DJ563" s="306"/>
      <c r="DK563" s="306"/>
      <c r="DL563" s="306"/>
      <c r="DM563" s="306"/>
      <c r="DN563" s="306"/>
      <c r="DO563" s="306"/>
      <c r="DP563" s="306"/>
      <c r="DQ563" s="306"/>
      <c r="DR563" s="306"/>
      <c r="DS563" s="306"/>
      <c r="DT563" s="306"/>
      <c r="DU563" s="306"/>
      <c r="DV563" s="306"/>
      <c r="DW563" s="306"/>
      <c r="DX563" s="306"/>
      <c r="DY563" s="306"/>
      <c r="DZ563" s="306"/>
      <c r="EA563" s="306"/>
      <c r="EB563" s="306"/>
      <c r="EC563" s="306"/>
      <c r="ED563" s="306"/>
      <c r="EE563" s="306"/>
      <c r="EF563" s="306"/>
      <c r="EG563" s="306"/>
      <c r="EH563" s="306"/>
      <c r="EI563" s="306"/>
      <c r="EJ563" s="306"/>
      <c r="EK563" s="306"/>
      <c r="EL563" s="306"/>
      <c r="EM563" s="306"/>
      <c r="EN563" s="306"/>
      <c r="EO563" s="306"/>
      <c r="EP563" s="306"/>
      <c r="EQ563" s="306"/>
      <c r="ER563" s="306"/>
      <c r="ES563" s="306"/>
      <c r="ET563" s="306"/>
      <c r="EU563" s="306"/>
      <c r="EV563" s="306"/>
      <c r="EW563" s="306"/>
      <c r="EX563" s="306"/>
      <c r="EY563" s="306"/>
      <c r="EZ563" s="306"/>
      <c r="FA563" s="306"/>
      <c r="FB563" s="306"/>
      <c r="FC563" s="306"/>
      <c r="FD563" s="306"/>
      <c r="FE563" s="306"/>
      <c r="FF563" s="306"/>
      <c r="FG563" s="306"/>
      <c r="FH563" s="306"/>
      <c r="FI563" s="306"/>
      <c r="FJ563" s="306"/>
      <c r="FK563" s="306"/>
      <c r="FL563" s="306"/>
      <c r="FM563" s="306"/>
      <c r="FN563" s="306"/>
      <c r="FO563" s="306"/>
      <c r="FP563" s="306"/>
      <c r="FQ563" s="306"/>
      <c r="FR563" s="306"/>
      <c r="FS563" s="306"/>
      <c r="FT563" s="306"/>
      <c r="FU563" s="306"/>
      <c r="FV563" s="306"/>
      <c r="FW563" s="306"/>
      <c r="FX563" s="306"/>
      <c r="FY563" s="306"/>
      <c r="FZ563" s="306"/>
      <c r="GA563" s="306"/>
      <c r="GB563" s="306"/>
      <c r="GC563" s="306"/>
      <c r="GD563" s="306"/>
      <c r="GE563" s="306"/>
      <c r="GF563" s="306"/>
      <c r="GG563" s="306"/>
      <c r="GH563" s="306"/>
      <c r="GI563" s="306"/>
      <c r="GJ563" s="306"/>
      <c r="GK563" s="306"/>
      <c r="GL563" s="306"/>
      <c r="GM563" s="306"/>
      <c r="GN563" s="306"/>
      <c r="GO563" s="306"/>
      <c r="GP563" s="306"/>
      <c r="GQ563" s="306"/>
      <c r="GR563" s="306"/>
      <c r="GS563" s="306"/>
      <c r="GT563" s="306"/>
      <c r="GU563" s="306"/>
      <c r="GV563" s="306"/>
      <c r="GW563" s="306"/>
      <c r="GX563" s="306"/>
      <c r="GY563" s="306"/>
      <c r="GZ563" s="306"/>
      <c r="HA563" s="306"/>
      <c r="HB563" s="306"/>
      <c r="HC563" s="306"/>
      <c r="HD563" s="306"/>
      <c r="HE563" s="306"/>
      <c r="HF563" s="306"/>
      <c r="HG563" s="306"/>
      <c r="HH563" s="306"/>
      <c r="HI563" s="306"/>
      <c r="HJ563" s="306"/>
      <c r="HK563" s="306"/>
      <c r="HL563" s="306"/>
      <c r="HM563" s="306"/>
      <c r="HN563" s="306"/>
      <c r="HO563" s="306"/>
      <c r="HP563" s="306"/>
      <c r="HQ563" s="306"/>
      <c r="HR563" s="306"/>
      <c r="HS563" s="306"/>
      <c r="HT563" s="306"/>
      <c r="HU563" s="306"/>
      <c r="HV563" s="306"/>
      <c r="HW563" s="306"/>
      <c r="HX563" s="306"/>
      <c r="HY563" s="306"/>
      <c r="HZ563" s="306"/>
      <c r="IA563" s="306"/>
      <c r="IB563" s="306"/>
      <c r="IC563" s="306"/>
      <c r="ID563" s="306"/>
      <c r="IE563" s="306"/>
      <c r="IF563" s="306"/>
      <c r="IG563" s="306"/>
      <c r="IH563" s="306"/>
    </row>
    <row r="564" spans="1:242" s="219" customFormat="1" ht="15" customHeight="1" x14ac:dyDescent="0.3">
      <c r="A564" s="174">
        <v>5.01</v>
      </c>
      <c r="B564" s="231"/>
      <c r="C564" s="232" t="e">
        <f>VLOOKUP(BD.PD9[[#This Row],[Pos]],[19]!PPto[#Data],3,FALSE)</f>
        <v>#REF!</v>
      </c>
      <c r="D564" s="174" t="s">
        <v>23</v>
      </c>
      <c r="E564" s="305" t="str">
        <f>IF(BD.PD9[[#This Row],[.]]="*",VLOOKUP(BD.PD9[[#This Row],[Pos]],[19]Presupuesto!A:H,7,FALSE),"")</f>
        <v/>
      </c>
      <c r="F564" s="234" t="s">
        <v>1410</v>
      </c>
      <c r="G564" s="174" t="s">
        <v>1359</v>
      </c>
      <c r="H564" s="174"/>
      <c r="I564" s="174" t="s">
        <v>1326</v>
      </c>
      <c r="J564" s="382">
        <v>7</v>
      </c>
      <c r="K564" s="511" t="s">
        <v>117</v>
      </c>
      <c r="L564" s="383">
        <f>IF(BD.PD9[[#This Row],[Mon]]="DOP",1,HLOOKUP(BD.PD9[[#This Row],[Mon]],Data!$K$1:$L$2,2,FALSE))</f>
        <v>65</v>
      </c>
      <c r="M564" s="384">
        <v>450</v>
      </c>
      <c r="N564" s="243">
        <f>BD.PD9[[#This Row],[Cant.]]*BD.PD9[[#This Row],[ Tasa ]]*BD.PD9[[#This Row],[ Precio Und.]]</f>
        <v>204750</v>
      </c>
      <c r="O564" s="386">
        <v>0.03</v>
      </c>
      <c r="P564" s="243">
        <f>IF(BD.PD9[[#This Row],[Liquid. '[%']]]&lt;&gt;0,(BD.PD9[[#This Row],[Valor Neto '[DOP']]]*BD.PD9[[#This Row],[Liquid. '[%']]])+BD.PD9[[#This Row],[Valor Neto '[DOP']]],BD.PD9[[#This Row],[Valor Neto '[DOP']]])</f>
        <v>210892.5</v>
      </c>
      <c r="Q564" s="243">
        <f>BD.PD9[[#This Row],[Ppto. Orden Interna '[DOP']]]/HLOOKUP("USD",Data!$K$1:$L$2,2,FALSE)</f>
        <v>3244.5</v>
      </c>
      <c r="R564" s="381" t="s">
        <v>1398</v>
      </c>
      <c r="S564" s="387"/>
      <c r="T564" s="387"/>
      <c r="U564" s="387"/>
      <c r="V564" s="387"/>
      <c r="W564" s="174" t="s">
        <v>323</v>
      </c>
      <c r="X564" s="495">
        <v>7</v>
      </c>
      <c r="Y564" s="388">
        <v>0.6</v>
      </c>
      <c r="Z564" s="243">
        <f>BD.PD9[[#This Row],[Av.P1 '[%']]]*BD.PD9[[#This Row],[Ppto. Orden Interna '[DOP']]]</f>
        <v>126535.5</v>
      </c>
      <c r="AA564" s="495">
        <v>9</v>
      </c>
      <c r="AB564" s="388">
        <v>0.4</v>
      </c>
      <c r="AC564" s="243">
        <f>BD.PD9[[#This Row],[Av.P2 '[%']]]*BD.PD9[[#This Row],[Ppto. Orden Interna '[DOP']]]</f>
        <v>84357</v>
      </c>
      <c r="AD564" s="249"/>
      <c r="AE564" s="389"/>
      <c r="AF564" s="243">
        <f>BD.PD9[[#This Row],[Av.P3 '[%']]]*BD.PD9[[#This Row],[Ppto. Orden Interna '[DOP']]]</f>
        <v>0</v>
      </c>
      <c r="AG564" s="249"/>
      <c r="AH564" s="389"/>
      <c r="AI564" s="243">
        <f>BD.PD9[[#This Row],[Av.P4 '[%']]]*BD.PD9[[#This Row],[Ppto. Orden Interna '[DOP']]]</f>
        <v>0</v>
      </c>
      <c r="AJ564" s="249"/>
      <c r="AK564" s="389"/>
      <c r="AL564" s="243">
        <f>BD.PD9[[#This Row],[Av.P5 '[%']]]*BD.PD9[[#This Row],[Ppto. Orden Interna '[DOP']]]</f>
        <v>0</v>
      </c>
      <c r="AM564" s="496">
        <f>BD.PD9[[#This Row],[Pago 5]]+BD.PD9[[#This Row],[Pago 4]]+BD.PD9[[#This Row],[Pago 3]]+BD.PD9[[#This Row],[Pago 2]]+BD.PD9[[#This Row],[Pago 1]]</f>
        <v>210892.5</v>
      </c>
      <c r="AN564" s="308" t="s">
        <v>244</v>
      </c>
      <c r="AO564" s="308" t="s">
        <v>245</v>
      </c>
      <c r="AP564" s="308" t="s">
        <v>246</v>
      </c>
      <c r="AQ564" s="308" t="s">
        <v>247</v>
      </c>
      <c r="AR564" s="308">
        <v>594</v>
      </c>
      <c r="AS564" s="308" t="s">
        <v>248</v>
      </c>
      <c r="AT564" s="249" t="s">
        <v>1575</v>
      </c>
      <c r="AU564" s="306"/>
      <c r="AV564" s="306"/>
      <c r="AW564" s="306"/>
      <c r="AX564" s="306"/>
      <c r="AY564" s="306"/>
      <c r="AZ564" s="306"/>
      <c r="BA564" s="306"/>
      <c r="BB564" s="306"/>
      <c r="BC564" s="306"/>
      <c r="BD564" s="306"/>
      <c r="BE564" s="306"/>
      <c r="BF564" s="306"/>
      <c r="BG564" s="306"/>
      <c r="BH564" s="306"/>
      <c r="BI564" s="306"/>
      <c r="BJ564" s="306"/>
      <c r="BK564" s="306"/>
      <c r="BL564" s="306"/>
      <c r="BM564" s="306"/>
      <c r="BN564" s="306"/>
      <c r="BO564" s="306"/>
      <c r="BP564" s="306"/>
      <c r="BQ564" s="306"/>
      <c r="BR564" s="306"/>
      <c r="BS564" s="306"/>
      <c r="BT564" s="306"/>
      <c r="BU564" s="306"/>
      <c r="BV564" s="306"/>
      <c r="BW564" s="306"/>
      <c r="BX564" s="306"/>
      <c r="BY564" s="306"/>
      <c r="BZ564" s="306"/>
      <c r="CA564" s="306"/>
      <c r="CB564" s="306"/>
      <c r="CC564" s="306"/>
      <c r="CD564" s="306"/>
      <c r="CE564" s="306"/>
      <c r="CF564" s="306"/>
      <c r="CG564" s="306"/>
      <c r="CH564" s="306"/>
      <c r="CI564" s="306"/>
      <c r="CJ564" s="306"/>
      <c r="CK564" s="306"/>
      <c r="CL564" s="306"/>
      <c r="CM564" s="306"/>
      <c r="CN564" s="306"/>
      <c r="CO564" s="306"/>
      <c r="CP564" s="306"/>
      <c r="CQ564" s="306"/>
      <c r="CR564" s="306"/>
      <c r="CS564" s="306"/>
      <c r="CT564" s="306"/>
      <c r="CU564" s="306"/>
      <c r="CV564" s="306"/>
      <c r="CW564" s="306"/>
      <c r="CX564" s="306"/>
      <c r="CY564" s="306"/>
      <c r="CZ564" s="306"/>
      <c r="DA564" s="306"/>
      <c r="DB564" s="306"/>
      <c r="DC564" s="306"/>
      <c r="DD564" s="306"/>
      <c r="DE564" s="306"/>
      <c r="DF564" s="306"/>
      <c r="DG564" s="306"/>
      <c r="DH564" s="306"/>
      <c r="DI564" s="306"/>
      <c r="DJ564" s="306"/>
      <c r="DK564" s="306"/>
      <c r="DL564" s="306"/>
      <c r="DM564" s="306"/>
      <c r="DN564" s="306"/>
      <c r="DO564" s="306"/>
      <c r="DP564" s="306"/>
      <c r="DQ564" s="306"/>
      <c r="DR564" s="306"/>
      <c r="DS564" s="306"/>
      <c r="DT564" s="306"/>
      <c r="DU564" s="306"/>
      <c r="DV564" s="306"/>
      <c r="DW564" s="306"/>
      <c r="DX564" s="306"/>
      <c r="DY564" s="306"/>
      <c r="DZ564" s="306"/>
      <c r="EA564" s="306"/>
      <c r="EB564" s="306"/>
      <c r="EC564" s="306"/>
      <c r="ED564" s="306"/>
      <c r="EE564" s="306"/>
      <c r="EF564" s="306"/>
      <c r="EG564" s="306"/>
      <c r="EH564" s="306"/>
      <c r="EI564" s="306"/>
      <c r="EJ564" s="306"/>
      <c r="EK564" s="306"/>
      <c r="EL564" s="306"/>
      <c r="EM564" s="306"/>
      <c r="EN564" s="306"/>
      <c r="EO564" s="306"/>
      <c r="EP564" s="306"/>
      <c r="EQ564" s="306"/>
      <c r="ER564" s="306"/>
      <c r="ES564" s="306"/>
      <c r="ET564" s="306"/>
      <c r="EU564" s="306"/>
      <c r="EV564" s="306"/>
      <c r="EW564" s="306"/>
      <c r="EX564" s="306"/>
      <c r="EY564" s="306"/>
      <c r="EZ564" s="306"/>
      <c r="FA564" s="306"/>
      <c r="FB564" s="306"/>
      <c r="FC564" s="306"/>
      <c r="FD564" s="306"/>
      <c r="FE564" s="306"/>
      <c r="FF564" s="306"/>
      <c r="FG564" s="306"/>
      <c r="FH564" s="306"/>
      <c r="FI564" s="306"/>
      <c r="FJ564" s="306"/>
      <c r="FK564" s="306"/>
      <c r="FL564" s="306"/>
      <c r="FM564" s="306"/>
      <c r="FN564" s="306"/>
      <c r="FO564" s="306"/>
      <c r="FP564" s="306"/>
      <c r="FQ564" s="306"/>
      <c r="FR564" s="306"/>
      <c r="FS564" s="306"/>
      <c r="FT564" s="306"/>
      <c r="FU564" s="306"/>
      <c r="FV564" s="306"/>
      <c r="FW564" s="306"/>
      <c r="FX564" s="306"/>
      <c r="FY564" s="306"/>
      <c r="FZ564" s="306"/>
      <c r="GA564" s="306"/>
      <c r="GB564" s="306"/>
      <c r="GC564" s="306"/>
      <c r="GD564" s="306"/>
      <c r="GE564" s="306"/>
      <c r="GF564" s="306"/>
      <c r="GG564" s="306"/>
      <c r="GH564" s="306"/>
      <c r="GI564" s="306"/>
      <c r="GJ564" s="306"/>
      <c r="GK564" s="306"/>
      <c r="GL564" s="306"/>
      <c r="GM564" s="306"/>
      <c r="GN564" s="306"/>
      <c r="GO564" s="306"/>
      <c r="GP564" s="306"/>
      <c r="GQ564" s="306"/>
      <c r="GR564" s="306"/>
      <c r="GS564" s="306"/>
      <c r="GT564" s="306"/>
      <c r="GU564" s="306"/>
      <c r="GV564" s="306"/>
      <c r="GW564" s="306"/>
      <c r="GX564" s="306"/>
      <c r="GY564" s="306"/>
      <c r="GZ564" s="306"/>
      <c r="HA564" s="306"/>
      <c r="HB564" s="306"/>
      <c r="HC564" s="306"/>
      <c r="HD564" s="306"/>
      <c r="HE564" s="306"/>
      <c r="HF564" s="306"/>
      <c r="HG564" s="306"/>
      <c r="HH564" s="306"/>
      <c r="HI564" s="306"/>
      <c r="HJ564" s="306"/>
      <c r="HK564" s="306"/>
      <c r="HL564" s="306"/>
      <c r="HM564" s="306"/>
      <c r="HN564" s="306"/>
      <c r="HO564" s="306"/>
      <c r="HP564" s="306"/>
      <c r="HQ564" s="306"/>
      <c r="HR564" s="306"/>
      <c r="HS564" s="306"/>
      <c r="HT564" s="306"/>
      <c r="HU564" s="306"/>
      <c r="HV564" s="306"/>
      <c r="HW564" s="306"/>
      <c r="HX564" s="306"/>
      <c r="HY564" s="306"/>
      <c r="HZ564" s="306"/>
      <c r="IA564" s="306"/>
      <c r="IB564" s="306"/>
      <c r="IC564" s="306"/>
      <c r="ID564" s="306"/>
      <c r="IE564" s="306"/>
      <c r="IF564" s="306"/>
      <c r="IG564" s="306"/>
      <c r="IH564" s="306"/>
    </row>
    <row r="565" spans="1:242" s="219" customFormat="1" ht="15" customHeight="1" x14ac:dyDescent="0.3">
      <c r="A565" s="174">
        <v>5.01</v>
      </c>
      <c r="B565" s="231"/>
      <c r="C565" s="232" t="e">
        <f>VLOOKUP(BD.PD9[[#This Row],[Pos]],[19]!PPto[#Data],3,FALSE)</f>
        <v>#REF!</v>
      </c>
      <c r="D565" s="174" t="s">
        <v>23</v>
      </c>
      <c r="E565" s="305" t="str">
        <f>IF(BD.PD9[[#This Row],[.]]="*",VLOOKUP(BD.PD9[[#This Row],[Pos]],[19]Presupuesto!A:H,7,FALSE),"")</f>
        <v/>
      </c>
      <c r="F565" s="234" t="s">
        <v>1411</v>
      </c>
      <c r="G565" s="174" t="s">
        <v>1359</v>
      </c>
      <c r="H565" s="174"/>
      <c r="I565" s="174" t="s">
        <v>1326</v>
      </c>
      <c r="J565" s="382">
        <v>3</v>
      </c>
      <c r="K565" s="511" t="s">
        <v>117</v>
      </c>
      <c r="L565" s="383">
        <f>IF(BD.PD9[[#This Row],[Mon]]="DOP",1,HLOOKUP(BD.PD9[[#This Row],[Mon]],Data!$K$1:$L$2,2,FALSE))</f>
        <v>65</v>
      </c>
      <c r="M565" s="384">
        <v>350</v>
      </c>
      <c r="N565" s="243">
        <f>BD.PD9[[#This Row],[Cant.]]*BD.PD9[[#This Row],[ Tasa ]]*BD.PD9[[#This Row],[ Precio Und.]]</f>
        <v>68250</v>
      </c>
      <c r="O565" s="386">
        <v>0.03</v>
      </c>
      <c r="P565" s="243">
        <f>IF(BD.PD9[[#This Row],[Liquid. '[%']]]&lt;&gt;0,(BD.PD9[[#This Row],[Valor Neto '[DOP']]]*BD.PD9[[#This Row],[Liquid. '[%']]])+BD.PD9[[#This Row],[Valor Neto '[DOP']]],BD.PD9[[#This Row],[Valor Neto '[DOP']]])</f>
        <v>70297.5</v>
      </c>
      <c r="Q565" s="243">
        <f>BD.PD9[[#This Row],[Ppto. Orden Interna '[DOP']]]/HLOOKUP("USD",Data!$K$1:$L$2,2,FALSE)</f>
        <v>1081.5</v>
      </c>
      <c r="R565" s="381" t="s">
        <v>1398</v>
      </c>
      <c r="S565" s="387"/>
      <c r="T565" s="387"/>
      <c r="U565" s="387"/>
      <c r="V565" s="387"/>
      <c r="W565" s="174" t="s">
        <v>323</v>
      </c>
      <c r="X565" s="495">
        <v>7</v>
      </c>
      <c r="Y565" s="388">
        <v>0.6</v>
      </c>
      <c r="Z565" s="243">
        <f>BD.PD9[[#This Row],[Av.P1 '[%']]]*BD.PD9[[#This Row],[Ppto. Orden Interna '[DOP']]]</f>
        <v>42178.5</v>
      </c>
      <c r="AA565" s="495">
        <v>9</v>
      </c>
      <c r="AB565" s="388">
        <v>0.4</v>
      </c>
      <c r="AC565" s="243">
        <f>BD.PD9[[#This Row],[Av.P2 '[%']]]*BD.PD9[[#This Row],[Ppto. Orden Interna '[DOP']]]</f>
        <v>28119</v>
      </c>
      <c r="AD565" s="249"/>
      <c r="AE565" s="389"/>
      <c r="AF565" s="243">
        <f>BD.PD9[[#This Row],[Av.P3 '[%']]]*BD.PD9[[#This Row],[Ppto. Orden Interna '[DOP']]]</f>
        <v>0</v>
      </c>
      <c r="AG565" s="249"/>
      <c r="AH565" s="389"/>
      <c r="AI565" s="243">
        <f>BD.PD9[[#This Row],[Av.P4 '[%']]]*BD.PD9[[#This Row],[Ppto. Orden Interna '[DOP']]]</f>
        <v>0</v>
      </c>
      <c r="AJ565" s="249"/>
      <c r="AK565" s="389"/>
      <c r="AL565" s="243">
        <f>BD.PD9[[#This Row],[Av.P5 '[%']]]*BD.PD9[[#This Row],[Ppto. Orden Interna '[DOP']]]</f>
        <v>0</v>
      </c>
      <c r="AM565" s="496">
        <f>BD.PD9[[#This Row],[Pago 5]]+BD.PD9[[#This Row],[Pago 4]]+BD.PD9[[#This Row],[Pago 3]]+BD.PD9[[#This Row],[Pago 2]]+BD.PD9[[#This Row],[Pago 1]]</f>
        <v>70297.5</v>
      </c>
      <c r="AN565" s="308" t="s">
        <v>244</v>
      </c>
      <c r="AO565" s="308" t="s">
        <v>245</v>
      </c>
      <c r="AP565" s="308" t="s">
        <v>246</v>
      </c>
      <c r="AQ565" s="308" t="s">
        <v>247</v>
      </c>
      <c r="AR565" s="308">
        <v>594</v>
      </c>
      <c r="AS565" s="308" t="s">
        <v>248</v>
      </c>
      <c r="AT565" s="249" t="s">
        <v>1575</v>
      </c>
      <c r="AU565" s="306"/>
      <c r="AV565" s="306"/>
      <c r="AW565" s="306"/>
      <c r="AX565" s="306"/>
      <c r="AY565" s="306"/>
      <c r="AZ565" s="306"/>
      <c r="BA565" s="306"/>
      <c r="BB565" s="306"/>
      <c r="BC565" s="306"/>
      <c r="BD565" s="306"/>
      <c r="BE565" s="306"/>
      <c r="BF565" s="306"/>
      <c r="BG565" s="306"/>
      <c r="BH565" s="306"/>
      <c r="BI565" s="306"/>
      <c r="BJ565" s="306"/>
      <c r="BK565" s="306"/>
      <c r="BL565" s="306"/>
      <c r="BM565" s="306"/>
      <c r="BN565" s="306"/>
      <c r="BO565" s="306"/>
      <c r="BP565" s="306"/>
      <c r="BQ565" s="306"/>
      <c r="BR565" s="306"/>
      <c r="BS565" s="306"/>
      <c r="BT565" s="306"/>
      <c r="BU565" s="306"/>
      <c r="BV565" s="306"/>
      <c r="BW565" s="306"/>
      <c r="BX565" s="306"/>
      <c r="BY565" s="306"/>
      <c r="BZ565" s="306"/>
      <c r="CA565" s="306"/>
      <c r="CB565" s="306"/>
      <c r="CC565" s="306"/>
      <c r="CD565" s="306"/>
      <c r="CE565" s="306"/>
      <c r="CF565" s="306"/>
      <c r="CG565" s="306"/>
      <c r="CH565" s="306"/>
      <c r="CI565" s="306"/>
      <c r="CJ565" s="306"/>
      <c r="CK565" s="306"/>
      <c r="CL565" s="306"/>
      <c r="CM565" s="306"/>
      <c r="CN565" s="306"/>
      <c r="CO565" s="306"/>
      <c r="CP565" s="306"/>
      <c r="CQ565" s="306"/>
      <c r="CR565" s="306"/>
      <c r="CS565" s="306"/>
      <c r="CT565" s="306"/>
      <c r="CU565" s="306"/>
      <c r="CV565" s="306"/>
      <c r="CW565" s="306"/>
      <c r="CX565" s="306"/>
      <c r="CY565" s="306"/>
      <c r="CZ565" s="306"/>
      <c r="DA565" s="306"/>
      <c r="DB565" s="306"/>
      <c r="DC565" s="306"/>
      <c r="DD565" s="306"/>
      <c r="DE565" s="306"/>
      <c r="DF565" s="306"/>
      <c r="DG565" s="306"/>
      <c r="DH565" s="306"/>
      <c r="DI565" s="306"/>
      <c r="DJ565" s="306"/>
      <c r="DK565" s="306"/>
      <c r="DL565" s="306"/>
      <c r="DM565" s="306"/>
      <c r="DN565" s="306"/>
      <c r="DO565" s="306"/>
      <c r="DP565" s="306"/>
      <c r="DQ565" s="306"/>
      <c r="DR565" s="306"/>
      <c r="DS565" s="306"/>
      <c r="DT565" s="306"/>
      <c r="DU565" s="306"/>
      <c r="DV565" s="306"/>
      <c r="DW565" s="306"/>
      <c r="DX565" s="306"/>
      <c r="DY565" s="306"/>
      <c r="DZ565" s="306"/>
      <c r="EA565" s="306"/>
      <c r="EB565" s="306"/>
      <c r="EC565" s="306"/>
      <c r="ED565" s="306"/>
      <c r="EE565" s="306"/>
      <c r="EF565" s="306"/>
      <c r="EG565" s="306"/>
      <c r="EH565" s="306"/>
      <c r="EI565" s="306"/>
      <c r="EJ565" s="306"/>
      <c r="EK565" s="306"/>
      <c r="EL565" s="306"/>
      <c r="EM565" s="306"/>
      <c r="EN565" s="306"/>
      <c r="EO565" s="306"/>
      <c r="EP565" s="306"/>
      <c r="EQ565" s="306"/>
      <c r="ER565" s="306"/>
      <c r="ES565" s="306"/>
      <c r="ET565" s="306"/>
      <c r="EU565" s="306"/>
      <c r="EV565" s="306"/>
      <c r="EW565" s="306"/>
      <c r="EX565" s="306"/>
      <c r="EY565" s="306"/>
      <c r="EZ565" s="306"/>
      <c r="FA565" s="306"/>
      <c r="FB565" s="306"/>
      <c r="FC565" s="306"/>
      <c r="FD565" s="306"/>
      <c r="FE565" s="306"/>
      <c r="FF565" s="306"/>
      <c r="FG565" s="306"/>
      <c r="FH565" s="306"/>
      <c r="FI565" s="306"/>
      <c r="FJ565" s="306"/>
      <c r="FK565" s="306"/>
      <c r="FL565" s="306"/>
      <c r="FM565" s="306"/>
      <c r="FN565" s="306"/>
      <c r="FO565" s="306"/>
      <c r="FP565" s="306"/>
      <c r="FQ565" s="306"/>
      <c r="FR565" s="306"/>
      <c r="FS565" s="306"/>
      <c r="FT565" s="306"/>
      <c r="FU565" s="306"/>
      <c r="FV565" s="306"/>
      <c r="FW565" s="306"/>
      <c r="FX565" s="306"/>
      <c r="FY565" s="306"/>
      <c r="FZ565" s="306"/>
      <c r="GA565" s="306"/>
      <c r="GB565" s="306"/>
      <c r="GC565" s="306"/>
      <c r="GD565" s="306"/>
      <c r="GE565" s="306"/>
      <c r="GF565" s="306"/>
      <c r="GG565" s="306"/>
      <c r="GH565" s="306"/>
      <c r="GI565" s="306"/>
      <c r="GJ565" s="306"/>
      <c r="GK565" s="306"/>
      <c r="GL565" s="306"/>
      <c r="GM565" s="306"/>
      <c r="GN565" s="306"/>
      <c r="GO565" s="306"/>
      <c r="GP565" s="306"/>
      <c r="GQ565" s="306"/>
      <c r="GR565" s="306"/>
      <c r="GS565" s="306"/>
      <c r="GT565" s="306"/>
      <c r="GU565" s="306"/>
      <c r="GV565" s="306"/>
      <c r="GW565" s="306"/>
      <c r="GX565" s="306"/>
      <c r="GY565" s="306"/>
      <c r="GZ565" s="306"/>
      <c r="HA565" s="306"/>
      <c r="HB565" s="306"/>
      <c r="HC565" s="306"/>
      <c r="HD565" s="306"/>
      <c r="HE565" s="306"/>
      <c r="HF565" s="306"/>
      <c r="HG565" s="306"/>
      <c r="HH565" s="306"/>
      <c r="HI565" s="306"/>
      <c r="HJ565" s="306"/>
      <c r="HK565" s="306"/>
      <c r="HL565" s="306"/>
      <c r="HM565" s="306"/>
      <c r="HN565" s="306"/>
      <c r="HO565" s="306"/>
      <c r="HP565" s="306"/>
      <c r="HQ565" s="306"/>
      <c r="HR565" s="306"/>
      <c r="HS565" s="306"/>
      <c r="HT565" s="306"/>
      <c r="HU565" s="306"/>
      <c r="HV565" s="306"/>
      <c r="HW565" s="306"/>
      <c r="HX565" s="306"/>
      <c r="HY565" s="306"/>
      <c r="HZ565" s="306"/>
      <c r="IA565" s="306"/>
      <c r="IB565" s="306"/>
      <c r="IC565" s="306"/>
      <c r="ID565" s="306"/>
      <c r="IE565" s="306"/>
      <c r="IF565" s="306"/>
      <c r="IG565" s="306"/>
      <c r="IH565" s="306"/>
    </row>
    <row r="566" spans="1:242" s="219" customFormat="1" ht="15" customHeight="1" x14ac:dyDescent="0.3">
      <c r="A566" s="174">
        <v>5.01</v>
      </c>
      <c r="B566" s="231"/>
      <c r="C566" s="232" t="e">
        <f>VLOOKUP(BD.PD9[[#This Row],[Pos]],[19]!PPto[#Data],3,FALSE)</f>
        <v>#REF!</v>
      </c>
      <c r="D566" s="174" t="s">
        <v>23</v>
      </c>
      <c r="E566" s="305" t="str">
        <f>IF(BD.PD9[[#This Row],[.]]="*",VLOOKUP(BD.PD9[[#This Row],[Pos]],[19]Presupuesto!A:H,7,FALSE),"")</f>
        <v/>
      </c>
      <c r="F566" s="234" t="s">
        <v>1412</v>
      </c>
      <c r="G566" s="174" t="s">
        <v>1359</v>
      </c>
      <c r="H566" s="174"/>
      <c r="I566" s="174" t="s">
        <v>1326</v>
      </c>
      <c r="J566" s="382">
        <v>401.39</v>
      </c>
      <c r="K566" s="511" t="s">
        <v>117</v>
      </c>
      <c r="L566" s="383">
        <f>IF(BD.PD9[[#This Row],[Mon]]="DOP",1,HLOOKUP(BD.PD9[[#This Row],[Mon]],Data!$K$1:$L$2,2,FALSE))</f>
        <v>65</v>
      </c>
      <c r="M566" s="384">
        <v>4</v>
      </c>
      <c r="N566" s="243">
        <f>BD.PD9[[#This Row],[Cant.]]*BD.PD9[[#This Row],[ Tasa ]]*BD.PD9[[#This Row],[ Precio Und.]]</f>
        <v>104361.4</v>
      </c>
      <c r="O566" s="386">
        <v>0.03</v>
      </c>
      <c r="P566" s="243">
        <f>IF(BD.PD9[[#This Row],[Liquid. '[%']]]&lt;&gt;0,(BD.PD9[[#This Row],[Valor Neto '[DOP']]]*BD.PD9[[#This Row],[Liquid. '[%']]])+BD.PD9[[#This Row],[Valor Neto '[DOP']]],BD.PD9[[#This Row],[Valor Neto '[DOP']]])</f>
        <v>107492.242</v>
      </c>
      <c r="Q566" s="243">
        <f>BD.PD9[[#This Row],[Ppto. Orden Interna '[DOP']]]/HLOOKUP("USD",Data!$K$1:$L$2,2,FALSE)</f>
        <v>1653.7267999999999</v>
      </c>
      <c r="R566" s="381" t="s">
        <v>1398</v>
      </c>
      <c r="S566" s="387"/>
      <c r="T566" s="387"/>
      <c r="U566" s="387"/>
      <c r="V566" s="387"/>
      <c r="W566" s="174" t="s">
        <v>323</v>
      </c>
      <c r="X566" s="495">
        <v>7</v>
      </c>
      <c r="Y566" s="388">
        <v>0.6</v>
      </c>
      <c r="Z566" s="243">
        <f>BD.PD9[[#This Row],[Av.P1 '[%']]]*BD.PD9[[#This Row],[Ppto. Orden Interna '[DOP']]]</f>
        <v>64495.345199999996</v>
      </c>
      <c r="AA566" s="495">
        <v>9</v>
      </c>
      <c r="AB566" s="388">
        <v>0.4</v>
      </c>
      <c r="AC566" s="243">
        <f>BD.PD9[[#This Row],[Av.P2 '[%']]]*BD.PD9[[#This Row],[Ppto. Orden Interna '[DOP']]]</f>
        <v>42996.896800000002</v>
      </c>
      <c r="AD566" s="249"/>
      <c r="AE566" s="389"/>
      <c r="AF566" s="243">
        <f>BD.PD9[[#This Row],[Av.P3 '[%']]]*BD.PD9[[#This Row],[Ppto. Orden Interna '[DOP']]]</f>
        <v>0</v>
      </c>
      <c r="AG566" s="249"/>
      <c r="AH566" s="389"/>
      <c r="AI566" s="243">
        <f>BD.PD9[[#This Row],[Av.P4 '[%']]]*BD.PD9[[#This Row],[Ppto. Orden Interna '[DOP']]]</f>
        <v>0</v>
      </c>
      <c r="AJ566" s="249"/>
      <c r="AK566" s="389"/>
      <c r="AL566" s="243">
        <f>BD.PD9[[#This Row],[Av.P5 '[%']]]*BD.PD9[[#This Row],[Ppto. Orden Interna '[DOP']]]</f>
        <v>0</v>
      </c>
      <c r="AM566" s="496">
        <f>BD.PD9[[#This Row],[Pago 5]]+BD.PD9[[#This Row],[Pago 4]]+BD.PD9[[#This Row],[Pago 3]]+BD.PD9[[#This Row],[Pago 2]]+BD.PD9[[#This Row],[Pago 1]]</f>
        <v>107492.242</v>
      </c>
      <c r="AN566" s="308" t="s">
        <v>244</v>
      </c>
      <c r="AO566" s="308" t="s">
        <v>245</v>
      </c>
      <c r="AP566" s="308" t="s">
        <v>246</v>
      </c>
      <c r="AQ566" s="308" t="s">
        <v>247</v>
      </c>
      <c r="AR566" s="308">
        <v>594</v>
      </c>
      <c r="AS566" s="308" t="s">
        <v>248</v>
      </c>
      <c r="AT566" s="249" t="s">
        <v>1575</v>
      </c>
      <c r="AU566" s="306"/>
      <c r="AV566" s="306"/>
      <c r="AW566" s="306"/>
      <c r="AX566" s="306"/>
      <c r="AY566" s="306"/>
      <c r="AZ566" s="306"/>
      <c r="BA566" s="306"/>
      <c r="BB566" s="306"/>
      <c r="BC566" s="306"/>
      <c r="BD566" s="306"/>
      <c r="BE566" s="306"/>
      <c r="BF566" s="306"/>
      <c r="BG566" s="306"/>
      <c r="BH566" s="306"/>
      <c r="BI566" s="306"/>
      <c r="BJ566" s="306"/>
      <c r="BK566" s="306"/>
      <c r="BL566" s="306"/>
      <c r="BM566" s="306"/>
      <c r="BN566" s="306"/>
      <c r="BO566" s="306"/>
      <c r="BP566" s="306"/>
      <c r="BQ566" s="306"/>
      <c r="BR566" s="306"/>
      <c r="BS566" s="306"/>
      <c r="BT566" s="306"/>
      <c r="BU566" s="306"/>
      <c r="BV566" s="306"/>
      <c r="BW566" s="306"/>
      <c r="BX566" s="306"/>
      <c r="BY566" s="306"/>
      <c r="BZ566" s="306"/>
      <c r="CA566" s="306"/>
      <c r="CB566" s="306"/>
      <c r="CC566" s="306"/>
      <c r="CD566" s="306"/>
      <c r="CE566" s="306"/>
      <c r="CF566" s="306"/>
      <c r="CG566" s="306"/>
      <c r="CH566" s="306"/>
      <c r="CI566" s="306"/>
      <c r="CJ566" s="306"/>
      <c r="CK566" s="306"/>
      <c r="CL566" s="306"/>
      <c r="CM566" s="306"/>
      <c r="CN566" s="306"/>
      <c r="CO566" s="306"/>
      <c r="CP566" s="306"/>
      <c r="CQ566" s="306"/>
      <c r="CR566" s="306"/>
      <c r="CS566" s="306"/>
      <c r="CT566" s="306"/>
      <c r="CU566" s="306"/>
      <c r="CV566" s="306"/>
      <c r="CW566" s="306"/>
      <c r="CX566" s="306"/>
      <c r="CY566" s="306"/>
      <c r="CZ566" s="306"/>
      <c r="DA566" s="306"/>
      <c r="DB566" s="306"/>
      <c r="DC566" s="306"/>
      <c r="DD566" s="306"/>
      <c r="DE566" s="306"/>
      <c r="DF566" s="306"/>
      <c r="DG566" s="306"/>
      <c r="DH566" s="306"/>
      <c r="DI566" s="306"/>
      <c r="DJ566" s="306"/>
      <c r="DK566" s="306"/>
      <c r="DL566" s="306"/>
      <c r="DM566" s="306"/>
      <c r="DN566" s="306"/>
      <c r="DO566" s="306"/>
      <c r="DP566" s="306"/>
      <c r="DQ566" s="306"/>
      <c r="DR566" s="306"/>
      <c r="DS566" s="306"/>
      <c r="DT566" s="306"/>
      <c r="DU566" s="306"/>
      <c r="DV566" s="306"/>
      <c r="DW566" s="306"/>
      <c r="DX566" s="306"/>
      <c r="DY566" s="306"/>
      <c r="DZ566" s="306"/>
      <c r="EA566" s="306"/>
      <c r="EB566" s="306"/>
      <c r="EC566" s="306"/>
      <c r="ED566" s="306"/>
      <c r="EE566" s="306"/>
      <c r="EF566" s="306"/>
      <c r="EG566" s="306"/>
      <c r="EH566" s="306"/>
      <c r="EI566" s="306"/>
      <c r="EJ566" s="306"/>
      <c r="EK566" s="306"/>
      <c r="EL566" s="306"/>
      <c r="EM566" s="306"/>
      <c r="EN566" s="306"/>
      <c r="EO566" s="306"/>
      <c r="EP566" s="306"/>
      <c r="EQ566" s="306"/>
      <c r="ER566" s="306"/>
      <c r="ES566" s="306"/>
      <c r="ET566" s="306"/>
      <c r="EU566" s="306"/>
      <c r="EV566" s="306"/>
      <c r="EW566" s="306"/>
      <c r="EX566" s="306"/>
      <c r="EY566" s="306"/>
      <c r="EZ566" s="306"/>
      <c r="FA566" s="306"/>
      <c r="FB566" s="306"/>
      <c r="FC566" s="306"/>
      <c r="FD566" s="306"/>
      <c r="FE566" s="306"/>
      <c r="FF566" s="306"/>
      <c r="FG566" s="306"/>
      <c r="FH566" s="306"/>
      <c r="FI566" s="306"/>
      <c r="FJ566" s="306"/>
      <c r="FK566" s="306"/>
      <c r="FL566" s="306"/>
      <c r="FM566" s="306"/>
      <c r="FN566" s="306"/>
      <c r="FO566" s="306"/>
      <c r="FP566" s="306"/>
      <c r="FQ566" s="306"/>
      <c r="FR566" s="306"/>
      <c r="FS566" s="306"/>
      <c r="FT566" s="306"/>
      <c r="FU566" s="306"/>
      <c r="FV566" s="306"/>
      <c r="FW566" s="306"/>
      <c r="FX566" s="306"/>
      <c r="FY566" s="306"/>
      <c r="FZ566" s="306"/>
      <c r="GA566" s="306"/>
      <c r="GB566" s="306"/>
      <c r="GC566" s="306"/>
      <c r="GD566" s="306"/>
      <c r="GE566" s="306"/>
      <c r="GF566" s="306"/>
      <c r="GG566" s="306"/>
      <c r="GH566" s="306"/>
      <c r="GI566" s="306"/>
      <c r="GJ566" s="306"/>
      <c r="GK566" s="306"/>
      <c r="GL566" s="306"/>
      <c r="GM566" s="306"/>
      <c r="GN566" s="306"/>
      <c r="GO566" s="306"/>
      <c r="GP566" s="306"/>
      <c r="GQ566" s="306"/>
      <c r="GR566" s="306"/>
      <c r="GS566" s="306"/>
      <c r="GT566" s="306"/>
      <c r="GU566" s="306"/>
      <c r="GV566" s="306"/>
      <c r="GW566" s="306"/>
      <c r="GX566" s="306"/>
      <c r="GY566" s="306"/>
      <c r="GZ566" s="306"/>
      <c r="HA566" s="306"/>
      <c r="HB566" s="306"/>
      <c r="HC566" s="306"/>
      <c r="HD566" s="306"/>
      <c r="HE566" s="306"/>
      <c r="HF566" s="306"/>
      <c r="HG566" s="306"/>
      <c r="HH566" s="306"/>
      <c r="HI566" s="306"/>
      <c r="HJ566" s="306"/>
      <c r="HK566" s="306"/>
      <c r="HL566" s="306"/>
      <c r="HM566" s="306"/>
      <c r="HN566" s="306"/>
      <c r="HO566" s="306"/>
      <c r="HP566" s="306"/>
      <c r="HQ566" s="306"/>
      <c r="HR566" s="306"/>
      <c r="HS566" s="306"/>
      <c r="HT566" s="306"/>
      <c r="HU566" s="306"/>
      <c r="HV566" s="306"/>
      <c r="HW566" s="306"/>
      <c r="HX566" s="306"/>
      <c r="HY566" s="306"/>
      <c r="HZ566" s="306"/>
      <c r="IA566" s="306"/>
      <c r="IB566" s="306"/>
      <c r="IC566" s="306"/>
      <c r="ID566" s="306"/>
      <c r="IE566" s="306"/>
      <c r="IF566" s="306"/>
      <c r="IG566" s="306"/>
      <c r="IH566" s="306"/>
    </row>
    <row r="567" spans="1:242" s="219" customFormat="1" ht="15" customHeight="1" x14ac:dyDescent="0.3">
      <c r="A567" s="174">
        <v>5.01</v>
      </c>
      <c r="B567" s="231"/>
      <c r="C567" s="232" t="e">
        <f>VLOOKUP(BD.PD9[[#This Row],[Pos]],[19]!PPto[#Data],3,FALSE)</f>
        <v>#REF!</v>
      </c>
      <c r="D567" s="174" t="s">
        <v>23</v>
      </c>
      <c r="E567" s="305" t="str">
        <f>IF(BD.PD9[[#This Row],[.]]="*",VLOOKUP(BD.PD9[[#This Row],[Pos]],[19]Presupuesto!A:H,7,FALSE),"")</f>
        <v/>
      </c>
      <c r="F567" s="234" t="s">
        <v>1413</v>
      </c>
      <c r="G567" s="174" t="s">
        <v>1359</v>
      </c>
      <c r="H567" s="174"/>
      <c r="I567" s="174" t="s">
        <v>1326</v>
      </c>
      <c r="J567" s="382">
        <v>1519</v>
      </c>
      <c r="K567" s="511" t="s">
        <v>117</v>
      </c>
      <c r="L567" s="383">
        <f>IF(BD.PD9[[#This Row],[Mon]]="DOP",1,HLOOKUP(BD.PD9[[#This Row],[Mon]],Data!$K$1:$L$2,2,FALSE))</f>
        <v>65</v>
      </c>
      <c r="M567" s="384">
        <v>3.5</v>
      </c>
      <c r="N567" s="243">
        <f>BD.PD9[[#This Row],[Cant.]]*BD.PD9[[#This Row],[ Tasa ]]*BD.PD9[[#This Row],[ Precio Und.]]</f>
        <v>345572.5</v>
      </c>
      <c r="O567" s="386">
        <v>0.03</v>
      </c>
      <c r="P567" s="243">
        <f>IF(BD.PD9[[#This Row],[Liquid. '[%']]]&lt;&gt;0,(BD.PD9[[#This Row],[Valor Neto '[DOP']]]*BD.PD9[[#This Row],[Liquid. '[%']]])+BD.PD9[[#This Row],[Valor Neto '[DOP']]],BD.PD9[[#This Row],[Valor Neto '[DOP']]])</f>
        <v>355939.67499999999</v>
      </c>
      <c r="Q567" s="243">
        <f>BD.PD9[[#This Row],[Ppto. Orden Interna '[DOP']]]/HLOOKUP("USD",Data!$K$1:$L$2,2,FALSE)</f>
        <v>5475.9949999999999</v>
      </c>
      <c r="R567" s="381" t="s">
        <v>1398</v>
      </c>
      <c r="S567" s="387"/>
      <c r="T567" s="387"/>
      <c r="U567" s="387"/>
      <c r="V567" s="387"/>
      <c r="W567" s="174" t="s">
        <v>323</v>
      </c>
      <c r="X567" s="495">
        <v>7</v>
      </c>
      <c r="Y567" s="388">
        <v>0.6</v>
      </c>
      <c r="Z567" s="243">
        <f>BD.PD9[[#This Row],[Av.P1 '[%']]]*BD.PD9[[#This Row],[Ppto. Orden Interna '[DOP']]]</f>
        <v>213563.80499999999</v>
      </c>
      <c r="AA567" s="495">
        <v>9</v>
      </c>
      <c r="AB567" s="388">
        <v>0.4</v>
      </c>
      <c r="AC567" s="243">
        <f>BD.PD9[[#This Row],[Av.P2 '[%']]]*BD.PD9[[#This Row],[Ppto. Orden Interna '[DOP']]]</f>
        <v>142375.87</v>
      </c>
      <c r="AD567" s="249"/>
      <c r="AE567" s="389"/>
      <c r="AF567" s="243">
        <f>BD.PD9[[#This Row],[Av.P3 '[%']]]*BD.PD9[[#This Row],[Ppto. Orden Interna '[DOP']]]</f>
        <v>0</v>
      </c>
      <c r="AG567" s="249"/>
      <c r="AH567" s="389"/>
      <c r="AI567" s="243">
        <f>BD.PD9[[#This Row],[Av.P4 '[%']]]*BD.PD9[[#This Row],[Ppto. Orden Interna '[DOP']]]</f>
        <v>0</v>
      </c>
      <c r="AJ567" s="249"/>
      <c r="AK567" s="389"/>
      <c r="AL567" s="243">
        <f>BD.PD9[[#This Row],[Av.P5 '[%']]]*BD.PD9[[#This Row],[Ppto. Orden Interna '[DOP']]]</f>
        <v>0</v>
      </c>
      <c r="AM567" s="496">
        <f>BD.PD9[[#This Row],[Pago 5]]+BD.PD9[[#This Row],[Pago 4]]+BD.PD9[[#This Row],[Pago 3]]+BD.PD9[[#This Row],[Pago 2]]+BD.PD9[[#This Row],[Pago 1]]</f>
        <v>355939.67499999999</v>
      </c>
      <c r="AN567" s="308" t="s">
        <v>244</v>
      </c>
      <c r="AO567" s="308" t="s">
        <v>245</v>
      </c>
      <c r="AP567" s="308" t="s">
        <v>246</v>
      </c>
      <c r="AQ567" s="308" t="s">
        <v>247</v>
      </c>
      <c r="AR567" s="308">
        <v>594</v>
      </c>
      <c r="AS567" s="308" t="s">
        <v>248</v>
      </c>
      <c r="AT567" s="249" t="s">
        <v>1575</v>
      </c>
      <c r="AU567" s="306"/>
      <c r="AV567" s="306"/>
      <c r="AW567" s="306"/>
      <c r="AX567" s="306"/>
      <c r="AY567" s="306"/>
      <c r="AZ567" s="306"/>
      <c r="BA567" s="306"/>
      <c r="BB567" s="306"/>
      <c r="BC567" s="306"/>
      <c r="BD567" s="306"/>
      <c r="BE567" s="306"/>
      <c r="BF567" s="306"/>
      <c r="BG567" s="306"/>
      <c r="BH567" s="306"/>
      <c r="BI567" s="306"/>
      <c r="BJ567" s="306"/>
      <c r="BK567" s="306"/>
      <c r="BL567" s="306"/>
      <c r="BM567" s="306"/>
      <c r="BN567" s="306"/>
      <c r="BO567" s="306"/>
      <c r="BP567" s="306"/>
      <c r="BQ567" s="306"/>
      <c r="BR567" s="306"/>
      <c r="BS567" s="306"/>
      <c r="BT567" s="306"/>
      <c r="BU567" s="306"/>
      <c r="BV567" s="306"/>
      <c r="BW567" s="306"/>
      <c r="BX567" s="306"/>
      <c r="BY567" s="306"/>
      <c r="BZ567" s="306"/>
      <c r="CA567" s="306"/>
      <c r="CB567" s="306"/>
      <c r="CC567" s="306"/>
      <c r="CD567" s="306"/>
      <c r="CE567" s="306"/>
      <c r="CF567" s="306"/>
      <c r="CG567" s="306"/>
      <c r="CH567" s="306"/>
      <c r="CI567" s="306"/>
      <c r="CJ567" s="306"/>
      <c r="CK567" s="306"/>
      <c r="CL567" s="306"/>
      <c r="CM567" s="306"/>
      <c r="CN567" s="306"/>
      <c r="CO567" s="306"/>
      <c r="CP567" s="306"/>
      <c r="CQ567" s="306"/>
      <c r="CR567" s="306"/>
      <c r="CS567" s="306"/>
      <c r="CT567" s="306"/>
      <c r="CU567" s="306"/>
      <c r="CV567" s="306"/>
      <c r="CW567" s="306"/>
      <c r="CX567" s="306"/>
      <c r="CY567" s="306"/>
      <c r="CZ567" s="306"/>
      <c r="DA567" s="306"/>
      <c r="DB567" s="306"/>
      <c r="DC567" s="306"/>
      <c r="DD567" s="306"/>
      <c r="DE567" s="306"/>
      <c r="DF567" s="306"/>
      <c r="DG567" s="306"/>
      <c r="DH567" s="306"/>
      <c r="DI567" s="306"/>
      <c r="DJ567" s="306"/>
      <c r="DK567" s="306"/>
      <c r="DL567" s="306"/>
      <c r="DM567" s="306"/>
      <c r="DN567" s="306"/>
      <c r="DO567" s="306"/>
      <c r="DP567" s="306"/>
      <c r="DQ567" s="306"/>
      <c r="DR567" s="306"/>
      <c r="DS567" s="306"/>
      <c r="DT567" s="306"/>
      <c r="DU567" s="306"/>
      <c r="DV567" s="306"/>
      <c r="DW567" s="306"/>
      <c r="DX567" s="306"/>
      <c r="DY567" s="306"/>
      <c r="DZ567" s="306"/>
      <c r="EA567" s="306"/>
      <c r="EB567" s="306"/>
      <c r="EC567" s="306"/>
      <c r="ED567" s="306"/>
      <c r="EE567" s="306"/>
      <c r="EF567" s="306"/>
      <c r="EG567" s="306"/>
      <c r="EH567" s="306"/>
      <c r="EI567" s="306"/>
      <c r="EJ567" s="306"/>
      <c r="EK567" s="306"/>
      <c r="EL567" s="306"/>
      <c r="EM567" s="306"/>
      <c r="EN567" s="306"/>
      <c r="EO567" s="306"/>
      <c r="EP567" s="306"/>
      <c r="EQ567" s="306"/>
      <c r="ER567" s="306"/>
      <c r="ES567" s="306"/>
      <c r="ET567" s="306"/>
      <c r="EU567" s="306"/>
      <c r="EV567" s="306"/>
      <c r="EW567" s="306"/>
      <c r="EX567" s="306"/>
      <c r="EY567" s="306"/>
      <c r="EZ567" s="306"/>
      <c r="FA567" s="306"/>
      <c r="FB567" s="306"/>
      <c r="FC567" s="306"/>
      <c r="FD567" s="306"/>
      <c r="FE567" s="306"/>
      <c r="FF567" s="306"/>
      <c r="FG567" s="306"/>
      <c r="FH567" s="306"/>
      <c r="FI567" s="306"/>
      <c r="FJ567" s="306"/>
      <c r="FK567" s="306"/>
      <c r="FL567" s="306"/>
      <c r="FM567" s="306"/>
      <c r="FN567" s="306"/>
      <c r="FO567" s="306"/>
      <c r="FP567" s="306"/>
      <c r="FQ567" s="306"/>
      <c r="FR567" s="306"/>
      <c r="FS567" s="306"/>
      <c r="FT567" s="306"/>
      <c r="FU567" s="306"/>
      <c r="FV567" s="306"/>
      <c r="FW567" s="306"/>
      <c r="FX567" s="306"/>
      <c r="FY567" s="306"/>
      <c r="FZ567" s="306"/>
      <c r="GA567" s="306"/>
      <c r="GB567" s="306"/>
      <c r="GC567" s="306"/>
      <c r="GD567" s="306"/>
      <c r="GE567" s="306"/>
      <c r="GF567" s="306"/>
      <c r="GG567" s="306"/>
      <c r="GH567" s="306"/>
      <c r="GI567" s="306"/>
      <c r="GJ567" s="306"/>
      <c r="GK567" s="306"/>
      <c r="GL567" s="306"/>
      <c r="GM567" s="306"/>
      <c r="GN567" s="306"/>
      <c r="GO567" s="306"/>
      <c r="GP567" s="306"/>
      <c r="GQ567" s="306"/>
      <c r="GR567" s="306"/>
      <c r="GS567" s="306"/>
      <c r="GT567" s="306"/>
      <c r="GU567" s="306"/>
      <c r="GV567" s="306"/>
      <c r="GW567" s="306"/>
      <c r="GX567" s="306"/>
      <c r="GY567" s="306"/>
      <c r="GZ567" s="306"/>
      <c r="HA567" s="306"/>
      <c r="HB567" s="306"/>
      <c r="HC567" s="306"/>
      <c r="HD567" s="306"/>
      <c r="HE567" s="306"/>
      <c r="HF567" s="306"/>
      <c r="HG567" s="306"/>
      <c r="HH567" s="306"/>
      <c r="HI567" s="306"/>
      <c r="HJ567" s="306"/>
      <c r="HK567" s="306"/>
      <c r="HL567" s="306"/>
      <c r="HM567" s="306"/>
      <c r="HN567" s="306"/>
      <c r="HO567" s="306"/>
      <c r="HP567" s="306"/>
      <c r="HQ567" s="306"/>
      <c r="HR567" s="306"/>
      <c r="HS567" s="306"/>
      <c r="HT567" s="306"/>
      <c r="HU567" s="306"/>
      <c r="HV567" s="306"/>
      <c r="HW567" s="306"/>
      <c r="HX567" s="306"/>
      <c r="HY567" s="306"/>
      <c r="HZ567" s="306"/>
      <c r="IA567" s="306"/>
      <c r="IB567" s="306"/>
      <c r="IC567" s="306"/>
      <c r="ID567" s="306"/>
      <c r="IE567" s="306"/>
      <c r="IF567" s="306"/>
      <c r="IG567" s="306"/>
      <c r="IH567" s="306"/>
    </row>
    <row r="568" spans="1:242" s="219" customFormat="1" ht="15" customHeight="1" x14ac:dyDescent="0.3">
      <c r="A568" s="174">
        <v>5.01</v>
      </c>
      <c r="B568" s="231"/>
      <c r="C568" s="232" t="e">
        <f>VLOOKUP(BD.PD9[[#This Row],[Pos]],[19]!PPto[#Data],3,FALSE)</f>
        <v>#REF!</v>
      </c>
      <c r="D568" s="174" t="s">
        <v>23</v>
      </c>
      <c r="E568" s="305" t="str">
        <f>IF(BD.PD9[[#This Row],[.]]="*",VLOOKUP(BD.PD9[[#This Row],[Pos]],[19]Presupuesto!A:H,7,FALSE),"")</f>
        <v/>
      </c>
      <c r="F568" s="234" t="s">
        <v>1414</v>
      </c>
      <c r="G568" s="174" t="s">
        <v>1359</v>
      </c>
      <c r="H568" s="174"/>
      <c r="I568" s="174" t="s">
        <v>1326</v>
      </c>
      <c r="J568" s="382">
        <v>2317.6</v>
      </c>
      <c r="K568" s="511" t="s">
        <v>117</v>
      </c>
      <c r="L568" s="383">
        <f>IF(BD.PD9[[#This Row],[Mon]]="DOP",1,HLOOKUP(BD.PD9[[#This Row],[Mon]],Data!$K$1:$L$2,2,FALSE))</f>
        <v>65</v>
      </c>
      <c r="M568" s="384">
        <v>1.2</v>
      </c>
      <c r="N568" s="243">
        <f>BD.PD9[[#This Row],[Cant.]]*BD.PD9[[#This Row],[ Tasa ]]*BD.PD9[[#This Row],[ Precio Und.]]</f>
        <v>180772.8</v>
      </c>
      <c r="O568" s="386">
        <v>0.03</v>
      </c>
      <c r="P568" s="243">
        <f>IF(BD.PD9[[#This Row],[Liquid. '[%']]]&lt;&gt;0,(BD.PD9[[#This Row],[Valor Neto '[DOP']]]*BD.PD9[[#This Row],[Liquid. '[%']]])+BD.PD9[[#This Row],[Valor Neto '[DOP']]],BD.PD9[[#This Row],[Valor Neto '[DOP']]])</f>
        <v>186195.984</v>
      </c>
      <c r="Q568" s="243">
        <f>BD.PD9[[#This Row],[Ppto. Orden Interna '[DOP']]]/HLOOKUP("USD",Data!$K$1:$L$2,2,FALSE)</f>
        <v>2864.5535999999997</v>
      </c>
      <c r="R568" s="381" t="s">
        <v>1398</v>
      </c>
      <c r="S568" s="387"/>
      <c r="T568" s="387"/>
      <c r="U568" s="387"/>
      <c r="V568" s="387"/>
      <c r="W568" s="174" t="s">
        <v>323</v>
      </c>
      <c r="X568" s="495">
        <v>7</v>
      </c>
      <c r="Y568" s="388">
        <v>0.6</v>
      </c>
      <c r="Z568" s="243">
        <f>BD.PD9[[#This Row],[Av.P1 '[%']]]*BD.PD9[[#This Row],[Ppto. Orden Interna '[DOP']]]</f>
        <v>111717.5904</v>
      </c>
      <c r="AA568" s="495">
        <v>9</v>
      </c>
      <c r="AB568" s="388">
        <v>0.4</v>
      </c>
      <c r="AC568" s="243">
        <f>BD.PD9[[#This Row],[Av.P2 '[%']]]*BD.PD9[[#This Row],[Ppto. Orden Interna '[DOP']]]</f>
        <v>74478.393599999996</v>
      </c>
      <c r="AD568" s="249"/>
      <c r="AE568" s="389"/>
      <c r="AF568" s="243">
        <f>BD.PD9[[#This Row],[Av.P3 '[%']]]*BD.PD9[[#This Row],[Ppto. Orden Interna '[DOP']]]</f>
        <v>0</v>
      </c>
      <c r="AG568" s="249"/>
      <c r="AH568" s="389"/>
      <c r="AI568" s="243">
        <f>BD.PD9[[#This Row],[Av.P4 '[%']]]*BD.PD9[[#This Row],[Ppto. Orden Interna '[DOP']]]</f>
        <v>0</v>
      </c>
      <c r="AJ568" s="249"/>
      <c r="AK568" s="389"/>
      <c r="AL568" s="243">
        <f>BD.PD9[[#This Row],[Av.P5 '[%']]]*BD.PD9[[#This Row],[Ppto. Orden Interna '[DOP']]]</f>
        <v>0</v>
      </c>
      <c r="AM568" s="496">
        <f>BD.PD9[[#This Row],[Pago 5]]+BD.PD9[[#This Row],[Pago 4]]+BD.PD9[[#This Row],[Pago 3]]+BD.PD9[[#This Row],[Pago 2]]+BD.PD9[[#This Row],[Pago 1]]</f>
        <v>186195.984</v>
      </c>
      <c r="AN568" s="308" t="s">
        <v>244</v>
      </c>
      <c r="AO568" s="308" t="s">
        <v>245</v>
      </c>
      <c r="AP568" s="308" t="s">
        <v>246</v>
      </c>
      <c r="AQ568" s="308" t="s">
        <v>247</v>
      </c>
      <c r="AR568" s="308">
        <v>594</v>
      </c>
      <c r="AS568" s="308" t="s">
        <v>248</v>
      </c>
      <c r="AT568" s="249" t="s">
        <v>1575</v>
      </c>
      <c r="AU568" s="306"/>
      <c r="AV568" s="306"/>
      <c r="AW568" s="306"/>
      <c r="AX568" s="306"/>
      <c r="AY568" s="306"/>
      <c r="AZ568" s="306"/>
      <c r="BA568" s="306"/>
      <c r="BB568" s="306"/>
      <c r="BC568" s="306"/>
      <c r="BD568" s="306"/>
      <c r="BE568" s="306"/>
      <c r="BF568" s="306"/>
      <c r="BG568" s="306"/>
      <c r="BH568" s="306"/>
      <c r="BI568" s="306"/>
      <c r="BJ568" s="306"/>
      <c r="BK568" s="306"/>
      <c r="BL568" s="306"/>
      <c r="BM568" s="306"/>
      <c r="BN568" s="306"/>
      <c r="BO568" s="306"/>
      <c r="BP568" s="306"/>
      <c r="BQ568" s="306"/>
      <c r="BR568" s="306"/>
      <c r="BS568" s="306"/>
      <c r="BT568" s="306"/>
      <c r="BU568" s="306"/>
      <c r="BV568" s="306"/>
      <c r="BW568" s="306"/>
      <c r="BX568" s="306"/>
      <c r="BY568" s="306"/>
      <c r="BZ568" s="306"/>
      <c r="CA568" s="306"/>
      <c r="CB568" s="306"/>
      <c r="CC568" s="306"/>
      <c r="CD568" s="306"/>
      <c r="CE568" s="306"/>
      <c r="CF568" s="306"/>
      <c r="CG568" s="306"/>
      <c r="CH568" s="306"/>
      <c r="CI568" s="306"/>
      <c r="CJ568" s="306"/>
      <c r="CK568" s="306"/>
      <c r="CL568" s="306"/>
      <c r="CM568" s="306"/>
      <c r="CN568" s="306"/>
      <c r="CO568" s="306"/>
      <c r="CP568" s="306"/>
      <c r="CQ568" s="306"/>
      <c r="CR568" s="306"/>
      <c r="CS568" s="306"/>
      <c r="CT568" s="306"/>
      <c r="CU568" s="306"/>
      <c r="CV568" s="306"/>
      <c r="CW568" s="306"/>
      <c r="CX568" s="306"/>
      <c r="CY568" s="306"/>
      <c r="CZ568" s="306"/>
      <c r="DA568" s="306"/>
      <c r="DB568" s="306"/>
      <c r="DC568" s="306"/>
      <c r="DD568" s="306"/>
      <c r="DE568" s="306"/>
      <c r="DF568" s="306"/>
      <c r="DG568" s="306"/>
      <c r="DH568" s="306"/>
      <c r="DI568" s="306"/>
      <c r="DJ568" s="306"/>
      <c r="DK568" s="306"/>
      <c r="DL568" s="306"/>
      <c r="DM568" s="306"/>
      <c r="DN568" s="306"/>
      <c r="DO568" s="306"/>
      <c r="DP568" s="306"/>
      <c r="DQ568" s="306"/>
      <c r="DR568" s="306"/>
      <c r="DS568" s="306"/>
      <c r="DT568" s="306"/>
      <c r="DU568" s="306"/>
      <c r="DV568" s="306"/>
      <c r="DW568" s="306"/>
      <c r="DX568" s="306"/>
      <c r="DY568" s="306"/>
      <c r="DZ568" s="306"/>
      <c r="EA568" s="306"/>
      <c r="EB568" s="306"/>
      <c r="EC568" s="306"/>
      <c r="ED568" s="306"/>
      <c r="EE568" s="306"/>
      <c r="EF568" s="306"/>
      <c r="EG568" s="306"/>
      <c r="EH568" s="306"/>
      <c r="EI568" s="306"/>
      <c r="EJ568" s="306"/>
      <c r="EK568" s="306"/>
      <c r="EL568" s="306"/>
      <c r="EM568" s="306"/>
      <c r="EN568" s="306"/>
      <c r="EO568" s="306"/>
      <c r="EP568" s="306"/>
      <c r="EQ568" s="306"/>
      <c r="ER568" s="306"/>
      <c r="ES568" s="306"/>
      <c r="ET568" s="306"/>
      <c r="EU568" s="306"/>
      <c r="EV568" s="306"/>
      <c r="EW568" s="306"/>
      <c r="EX568" s="306"/>
      <c r="EY568" s="306"/>
      <c r="EZ568" s="306"/>
      <c r="FA568" s="306"/>
      <c r="FB568" s="306"/>
      <c r="FC568" s="306"/>
      <c r="FD568" s="306"/>
      <c r="FE568" s="306"/>
      <c r="FF568" s="306"/>
      <c r="FG568" s="306"/>
      <c r="FH568" s="306"/>
      <c r="FI568" s="306"/>
      <c r="FJ568" s="306"/>
      <c r="FK568" s="306"/>
      <c r="FL568" s="306"/>
      <c r="FM568" s="306"/>
      <c r="FN568" s="306"/>
      <c r="FO568" s="306"/>
      <c r="FP568" s="306"/>
      <c r="FQ568" s="306"/>
      <c r="FR568" s="306"/>
      <c r="FS568" s="306"/>
      <c r="FT568" s="306"/>
      <c r="FU568" s="306"/>
      <c r="FV568" s="306"/>
      <c r="FW568" s="306"/>
      <c r="FX568" s="306"/>
      <c r="FY568" s="306"/>
      <c r="FZ568" s="306"/>
      <c r="GA568" s="306"/>
      <c r="GB568" s="306"/>
      <c r="GC568" s="306"/>
      <c r="GD568" s="306"/>
      <c r="GE568" s="306"/>
      <c r="GF568" s="306"/>
      <c r="GG568" s="306"/>
      <c r="GH568" s="306"/>
      <c r="GI568" s="306"/>
      <c r="GJ568" s="306"/>
      <c r="GK568" s="306"/>
      <c r="GL568" s="306"/>
      <c r="GM568" s="306"/>
      <c r="GN568" s="306"/>
      <c r="GO568" s="306"/>
      <c r="GP568" s="306"/>
      <c r="GQ568" s="306"/>
      <c r="GR568" s="306"/>
      <c r="GS568" s="306"/>
      <c r="GT568" s="306"/>
      <c r="GU568" s="306"/>
      <c r="GV568" s="306"/>
      <c r="GW568" s="306"/>
      <c r="GX568" s="306"/>
      <c r="GY568" s="306"/>
      <c r="GZ568" s="306"/>
      <c r="HA568" s="306"/>
      <c r="HB568" s="306"/>
      <c r="HC568" s="306"/>
      <c r="HD568" s="306"/>
      <c r="HE568" s="306"/>
      <c r="HF568" s="306"/>
      <c r="HG568" s="306"/>
      <c r="HH568" s="306"/>
      <c r="HI568" s="306"/>
      <c r="HJ568" s="306"/>
      <c r="HK568" s="306"/>
      <c r="HL568" s="306"/>
      <c r="HM568" s="306"/>
      <c r="HN568" s="306"/>
      <c r="HO568" s="306"/>
      <c r="HP568" s="306"/>
      <c r="HQ568" s="306"/>
      <c r="HR568" s="306"/>
      <c r="HS568" s="306"/>
      <c r="HT568" s="306"/>
      <c r="HU568" s="306"/>
      <c r="HV568" s="306"/>
      <c r="HW568" s="306"/>
      <c r="HX568" s="306"/>
      <c r="HY568" s="306"/>
      <c r="HZ568" s="306"/>
      <c r="IA568" s="306"/>
      <c r="IB568" s="306"/>
      <c r="IC568" s="306"/>
      <c r="ID568" s="306"/>
      <c r="IE568" s="306"/>
      <c r="IF568" s="306"/>
      <c r="IG568" s="306"/>
      <c r="IH568" s="306"/>
    </row>
    <row r="569" spans="1:242" s="219" customFormat="1" ht="15" customHeight="1" x14ac:dyDescent="0.3">
      <c r="A569" s="174">
        <v>5.01</v>
      </c>
      <c r="B569" s="231"/>
      <c r="C569" s="232" t="e">
        <f>VLOOKUP(BD.PD9[[#This Row],[Pos]],[19]!PPto[#Data],3,FALSE)</f>
        <v>#REF!</v>
      </c>
      <c r="D569" s="174" t="s">
        <v>23</v>
      </c>
      <c r="E569" s="305" t="str">
        <f>IF(BD.PD9[[#This Row],[.]]="*",VLOOKUP(BD.PD9[[#This Row],[Pos]],[19]Presupuesto!A:H,7,FALSE),"")</f>
        <v/>
      </c>
      <c r="F569" s="234" t="s">
        <v>1415</v>
      </c>
      <c r="G569" s="174" t="s">
        <v>1359</v>
      </c>
      <c r="H569" s="174"/>
      <c r="I569" s="174" t="s">
        <v>1326</v>
      </c>
      <c r="J569" s="382">
        <v>493.32</v>
      </c>
      <c r="K569" s="511" t="s">
        <v>117</v>
      </c>
      <c r="L569" s="383">
        <f>IF(BD.PD9[[#This Row],[Mon]]="DOP",1,HLOOKUP(BD.PD9[[#This Row],[Mon]],Data!$K$1:$L$2,2,FALSE))</f>
        <v>65</v>
      </c>
      <c r="M569" s="384">
        <v>41.855266358550232</v>
      </c>
      <c r="N569" s="243">
        <f>BD.PD9[[#This Row],[Cant.]]*BD.PD9[[#This Row],[ Tasa ]]*BD.PD9[[#This Row],[ Precio Und.]]</f>
        <v>1342122.6000000001</v>
      </c>
      <c r="O569" s="386">
        <v>0.03</v>
      </c>
      <c r="P569" s="243">
        <f>IF(BD.PD9[[#This Row],[Liquid. '[%']]]&lt;&gt;0,(BD.PD9[[#This Row],[Valor Neto '[DOP']]]*BD.PD9[[#This Row],[Liquid. '[%']]])+BD.PD9[[#This Row],[Valor Neto '[DOP']]],BD.PD9[[#This Row],[Valor Neto '[DOP']]])</f>
        <v>1382386.2780000002</v>
      </c>
      <c r="Q569" s="243">
        <f>BD.PD9[[#This Row],[Ppto. Orden Interna '[DOP']]]/HLOOKUP("USD",Data!$K$1:$L$2,2,FALSE)</f>
        <v>21267.481200000002</v>
      </c>
      <c r="R569" s="381" t="s">
        <v>1398</v>
      </c>
      <c r="S569" s="387"/>
      <c r="T569" s="387"/>
      <c r="U569" s="387"/>
      <c r="V569" s="387"/>
      <c r="W569" s="174" t="s">
        <v>323</v>
      </c>
      <c r="X569" s="495">
        <v>7</v>
      </c>
      <c r="Y569" s="388">
        <v>0.6</v>
      </c>
      <c r="Z569" s="243">
        <f>BD.PD9[[#This Row],[Av.P1 '[%']]]*BD.PD9[[#This Row],[Ppto. Orden Interna '[DOP']]]</f>
        <v>829431.7668000001</v>
      </c>
      <c r="AA569" s="495">
        <v>9</v>
      </c>
      <c r="AB569" s="388">
        <v>0.4</v>
      </c>
      <c r="AC569" s="243">
        <f>BD.PD9[[#This Row],[Av.P2 '[%']]]*BD.PD9[[#This Row],[Ppto. Orden Interna '[DOP']]]</f>
        <v>552954.51120000007</v>
      </c>
      <c r="AD569" s="249"/>
      <c r="AE569" s="389"/>
      <c r="AF569" s="243">
        <f>BD.PD9[[#This Row],[Av.P3 '[%']]]*BD.PD9[[#This Row],[Ppto. Orden Interna '[DOP']]]</f>
        <v>0</v>
      </c>
      <c r="AG569" s="249"/>
      <c r="AH569" s="389"/>
      <c r="AI569" s="243">
        <f>BD.PD9[[#This Row],[Av.P4 '[%']]]*BD.PD9[[#This Row],[Ppto. Orden Interna '[DOP']]]</f>
        <v>0</v>
      </c>
      <c r="AJ569" s="249"/>
      <c r="AK569" s="389"/>
      <c r="AL569" s="243">
        <f>BD.PD9[[#This Row],[Av.P5 '[%']]]*BD.PD9[[#This Row],[Ppto. Orden Interna '[DOP']]]</f>
        <v>0</v>
      </c>
      <c r="AM569" s="496">
        <f>BD.PD9[[#This Row],[Pago 5]]+BD.PD9[[#This Row],[Pago 4]]+BD.PD9[[#This Row],[Pago 3]]+BD.PD9[[#This Row],[Pago 2]]+BD.PD9[[#This Row],[Pago 1]]</f>
        <v>1382386.2780000002</v>
      </c>
      <c r="AN569" s="308" t="s">
        <v>244</v>
      </c>
      <c r="AO569" s="308" t="s">
        <v>245</v>
      </c>
      <c r="AP569" s="308" t="s">
        <v>246</v>
      </c>
      <c r="AQ569" s="308" t="s">
        <v>247</v>
      </c>
      <c r="AR569" s="308">
        <v>594</v>
      </c>
      <c r="AS569" s="308" t="s">
        <v>248</v>
      </c>
      <c r="AT569" s="249" t="s">
        <v>1575</v>
      </c>
      <c r="AU569" s="306"/>
      <c r="AV569" s="306"/>
      <c r="AW569" s="306"/>
      <c r="AX569" s="306"/>
      <c r="AY569" s="306"/>
      <c r="AZ569" s="306"/>
      <c r="BA569" s="306"/>
      <c r="BB569" s="306"/>
      <c r="BC569" s="306"/>
      <c r="BD569" s="306"/>
      <c r="BE569" s="306"/>
      <c r="BF569" s="306"/>
      <c r="BG569" s="306"/>
      <c r="BH569" s="306"/>
      <c r="BI569" s="306"/>
      <c r="BJ569" s="306"/>
      <c r="BK569" s="306"/>
      <c r="BL569" s="306"/>
      <c r="BM569" s="306"/>
      <c r="BN569" s="306"/>
      <c r="BO569" s="306"/>
      <c r="BP569" s="306"/>
      <c r="BQ569" s="306"/>
      <c r="BR569" s="306"/>
      <c r="BS569" s="306"/>
      <c r="BT569" s="306"/>
      <c r="BU569" s="306"/>
      <c r="BV569" s="306"/>
      <c r="BW569" s="306"/>
      <c r="BX569" s="306"/>
      <c r="BY569" s="306"/>
      <c r="BZ569" s="306"/>
      <c r="CA569" s="306"/>
      <c r="CB569" s="306"/>
      <c r="CC569" s="306"/>
      <c r="CD569" s="306"/>
      <c r="CE569" s="306"/>
      <c r="CF569" s="306"/>
      <c r="CG569" s="306"/>
      <c r="CH569" s="306"/>
      <c r="CI569" s="306"/>
      <c r="CJ569" s="306"/>
      <c r="CK569" s="306"/>
      <c r="CL569" s="306"/>
      <c r="CM569" s="306"/>
      <c r="CN569" s="306"/>
      <c r="CO569" s="306"/>
      <c r="CP569" s="306"/>
      <c r="CQ569" s="306"/>
      <c r="CR569" s="306"/>
      <c r="CS569" s="306"/>
      <c r="CT569" s="306"/>
      <c r="CU569" s="306"/>
      <c r="CV569" s="306"/>
      <c r="CW569" s="306"/>
      <c r="CX569" s="306"/>
      <c r="CY569" s="306"/>
      <c r="CZ569" s="306"/>
      <c r="DA569" s="306"/>
      <c r="DB569" s="306"/>
      <c r="DC569" s="306"/>
      <c r="DD569" s="306"/>
      <c r="DE569" s="306"/>
      <c r="DF569" s="306"/>
      <c r="DG569" s="306"/>
      <c r="DH569" s="306"/>
      <c r="DI569" s="306"/>
      <c r="DJ569" s="306"/>
      <c r="DK569" s="306"/>
      <c r="DL569" s="306"/>
      <c r="DM569" s="306"/>
      <c r="DN569" s="306"/>
      <c r="DO569" s="306"/>
      <c r="DP569" s="306"/>
      <c r="DQ569" s="306"/>
      <c r="DR569" s="306"/>
      <c r="DS569" s="306"/>
      <c r="DT569" s="306"/>
      <c r="DU569" s="306"/>
      <c r="DV569" s="306"/>
      <c r="DW569" s="306"/>
      <c r="DX569" s="306"/>
      <c r="DY569" s="306"/>
      <c r="DZ569" s="306"/>
      <c r="EA569" s="306"/>
      <c r="EB569" s="306"/>
      <c r="EC569" s="306"/>
      <c r="ED569" s="306"/>
      <c r="EE569" s="306"/>
      <c r="EF569" s="306"/>
      <c r="EG569" s="306"/>
      <c r="EH569" s="306"/>
      <c r="EI569" s="306"/>
      <c r="EJ569" s="306"/>
      <c r="EK569" s="306"/>
      <c r="EL569" s="306"/>
      <c r="EM569" s="306"/>
      <c r="EN569" s="306"/>
      <c r="EO569" s="306"/>
      <c r="EP569" s="306"/>
      <c r="EQ569" s="306"/>
      <c r="ER569" s="306"/>
      <c r="ES569" s="306"/>
      <c r="ET569" s="306"/>
      <c r="EU569" s="306"/>
      <c r="EV569" s="306"/>
      <c r="EW569" s="306"/>
      <c r="EX569" s="306"/>
      <c r="EY569" s="306"/>
      <c r="EZ569" s="306"/>
      <c r="FA569" s="306"/>
      <c r="FB569" s="306"/>
      <c r="FC569" s="306"/>
      <c r="FD569" s="306"/>
      <c r="FE569" s="306"/>
      <c r="FF569" s="306"/>
      <c r="FG569" s="306"/>
      <c r="FH569" s="306"/>
      <c r="FI569" s="306"/>
      <c r="FJ569" s="306"/>
      <c r="FK569" s="306"/>
      <c r="FL569" s="306"/>
      <c r="FM569" s="306"/>
      <c r="FN569" s="306"/>
      <c r="FO569" s="306"/>
      <c r="FP569" s="306"/>
      <c r="FQ569" s="306"/>
      <c r="FR569" s="306"/>
      <c r="FS569" s="306"/>
      <c r="FT569" s="306"/>
      <c r="FU569" s="306"/>
      <c r="FV569" s="306"/>
      <c r="FW569" s="306"/>
      <c r="FX569" s="306"/>
      <c r="FY569" s="306"/>
      <c r="FZ569" s="306"/>
      <c r="GA569" s="306"/>
      <c r="GB569" s="306"/>
      <c r="GC569" s="306"/>
      <c r="GD569" s="306"/>
      <c r="GE569" s="306"/>
      <c r="GF569" s="306"/>
      <c r="GG569" s="306"/>
      <c r="GH569" s="306"/>
      <c r="GI569" s="306"/>
      <c r="GJ569" s="306"/>
      <c r="GK569" s="306"/>
      <c r="GL569" s="306"/>
      <c r="GM569" s="306"/>
      <c r="GN569" s="306"/>
      <c r="GO569" s="306"/>
      <c r="GP569" s="306"/>
      <c r="GQ569" s="306"/>
      <c r="GR569" s="306"/>
      <c r="GS569" s="306"/>
      <c r="GT569" s="306"/>
      <c r="GU569" s="306"/>
      <c r="GV569" s="306"/>
      <c r="GW569" s="306"/>
      <c r="GX569" s="306"/>
      <c r="GY569" s="306"/>
      <c r="GZ569" s="306"/>
      <c r="HA569" s="306"/>
      <c r="HB569" s="306"/>
      <c r="HC569" s="306"/>
      <c r="HD569" s="306"/>
      <c r="HE569" s="306"/>
      <c r="HF569" s="306"/>
      <c r="HG569" s="306"/>
      <c r="HH569" s="306"/>
      <c r="HI569" s="306"/>
      <c r="HJ569" s="306"/>
      <c r="HK569" s="306"/>
      <c r="HL569" s="306"/>
      <c r="HM569" s="306"/>
      <c r="HN569" s="306"/>
      <c r="HO569" s="306"/>
      <c r="HP569" s="306"/>
      <c r="HQ569" s="306"/>
      <c r="HR569" s="306"/>
      <c r="HS569" s="306"/>
      <c r="HT569" s="306"/>
      <c r="HU569" s="306"/>
      <c r="HV569" s="306"/>
      <c r="HW569" s="306"/>
      <c r="HX569" s="306"/>
      <c r="HY569" s="306"/>
      <c r="HZ569" s="306"/>
      <c r="IA569" s="306"/>
      <c r="IB569" s="306"/>
      <c r="IC569" s="306"/>
      <c r="ID569" s="306"/>
      <c r="IE569" s="306"/>
      <c r="IF569" s="306"/>
      <c r="IG569" s="306"/>
      <c r="IH569" s="306"/>
    </row>
    <row r="570" spans="1:242" s="219" customFormat="1" ht="15" customHeight="1" x14ac:dyDescent="0.3">
      <c r="A570" s="174">
        <v>5.01</v>
      </c>
      <c r="B570" s="231"/>
      <c r="C570" s="232" t="e">
        <f>VLOOKUP(BD.PD9[[#This Row],[Pos]],[19]!PPto[#Data],3,FALSE)</f>
        <v>#REF!</v>
      </c>
      <c r="D570" s="174" t="s">
        <v>23</v>
      </c>
      <c r="E570" s="305" t="str">
        <f>IF(BD.PD9[[#This Row],[.]]="*",VLOOKUP(BD.PD9[[#This Row],[Pos]],[19]Presupuesto!A:H,7,FALSE),"")</f>
        <v/>
      </c>
      <c r="F570" s="234" t="s">
        <v>1416</v>
      </c>
      <c r="G570" s="174" t="s">
        <v>1359</v>
      </c>
      <c r="H570" s="174"/>
      <c r="I570" s="174" t="s">
        <v>1326</v>
      </c>
      <c r="J570" s="382">
        <v>1147.6600000000001</v>
      </c>
      <c r="K570" s="511" t="s">
        <v>117</v>
      </c>
      <c r="L570" s="383">
        <f>IF(BD.PD9[[#This Row],[Mon]]="DOP",1,HLOOKUP(BD.PD9[[#This Row],[Mon]],Data!$K$1:$L$2,2,FALSE))</f>
        <v>65</v>
      </c>
      <c r="M570" s="384">
        <v>42</v>
      </c>
      <c r="N570" s="243">
        <f>BD.PD9[[#This Row],[Cant.]]*BD.PD9[[#This Row],[ Tasa ]]*BD.PD9[[#This Row],[ Precio Und.]]</f>
        <v>3133111.8000000003</v>
      </c>
      <c r="O570" s="386">
        <v>0.03</v>
      </c>
      <c r="P570" s="243">
        <f>IF(BD.PD9[[#This Row],[Liquid. '[%']]]&lt;&gt;0,(BD.PD9[[#This Row],[Valor Neto '[DOP']]]*BD.PD9[[#This Row],[Liquid. '[%']]])+BD.PD9[[#This Row],[Valor Neto '[DOP']]],BD.PD9[[#This Row],[Valor Neto '[DOP']]])</f>
        <v>3227105.1540000001</v>
      </c>
      <c r="Q570" s="243">
        <f>BD.PD9[[#This Row],[Ppto. Orden Interna '[DOP']]]/HLOOKUP("USD",Data!$K$1:$L$2,2,FALSE)</f>
        <v>49647.7716</v>
      </c>
      <c r="R570" s="381" t="s">
        <v>1398</v>
      </c>
      <c r="S570" s="387"/>
      <c r="T570" s="387"/>
      <c r="U570" s="387"/>
      <c r="V570" s="387"/>
      <c r="W570" s="174" t="s">
        <v>323</v>
      </c>
      <c r="X570" s="495">
        <v>7</v>
      </c>
      <c r="Y570" s="388">
        <v>0.6</v>
      </c>
      <c r="Z570" s="243">
        <f>BD.PD9[[#This Row],[Av.P1 '[%']]]*BD.PD9[[#This Row],[Ppto. Orden Interna '[DOP']]]</f>
        <v>1936263.0924</v>
      </c>
      <c r="AA570" s="495">
        <v>9</v>
      </c>
      <c r="AB570" s="388">
        <v>0.4</v>
      </c>
      <c r="AC570" s="243">
        <f>BD.PD9[[#This Row],[Av.P2 '[%']]]*BD.PD9[[#This Row],[Ppto. Orden Interna '[DOP']]]</f>
        <v>1290842.0616000001</v>
      </c>
      <c r="AD570" s="249"/>
      <c r="AE570" s="389"/>
      <c r="AF570" s="243">
        <f>BD.PD9[[#This Row],[Av.P3 '[%']]]*BD.PD9[[#This Row],[Ppto. Orden Interna '[DOP']]]</f>
        <v>0</v>
      </c>
      <c r="AG570" s="249"/>
      <c r="AH570" s="389"/>
      <c r="AI570" s="243">
        <f>BD.PD9[[#This Row],[Av.P4 '[%']]]*BD.PD9[[#This Row],[Ppto. Orden Interna '[DOP']]]</f>
        <v>0</v>
      </c>
      <c r="AJ570" s="249"/>
      <c r="AK570" s="389"/>
      <c r="AL570" s="243">
        <f>BD.PD9[[#This Row],[Av.P5 '[%']]]*BD.PD9[[#This Row],[Ppto. Orden Interna '[DOP']]]</f>
        <v>0</v>
      </c>
      <c r="AM570" s="496">
        <f>BD.PD9[[#This Row],[Pago 5]]+BD.PD9[[#This Row],[Pago 4]]+BD.PD9[[#This Row],[Pago 3]]+BD.PD9[[#This Row],[Pago 2]]+BD.PD9[[#This Row],[Pago 1]]</f>
        <v>3227105.1540000001</v>
      </c>
      <c r="AN570" s="308" t="s">
        <v>244</v>
      </c>
      <c r="AO570" s="308" t="s">
        <v>245</v>
      </c>
      <c r="AP570" s="308" t="s">
        <v>246</v>
      </c>
      <c r="AQ570" s="308" t="s">
        <v>247</v>
      </c>
      <c r="AR570" s="308">
        <v>594</v>
      </c>
      <c r="AS570" s="308" t="s">
        <v>248</v>
      </c>
      <c r="AT570" s="249" t="s">
        <v>1575</v>
      </c>
      <c r="AU570" s="306"/>
      <c r="AV570" s="306"/>
      <c r="AW570" s="306"/>
      <c r="AX570" s="306"/>
      <c r="AY570" s="306"/>
      <c r="AZ570" s="306"/>
      <c r="BA570" s="306"/>
      <c r="BB570" s="306"/>
      <c r="BC570" s="306"/>
      <c r="BD570" s="306"/>
      <c r="BE570" s="306"/>
      <c r="BF570" s="306"/>
      <c r="BG570" s="306"/>
      <c r="BH570" s="306"/>
      <c r="BI570" s="306"/>
      <c r="BJ570" s="306"/>
      <c r="BK570" s="306"/>
      <c r="BL570" s="306"/>
      <c r="BM570" s="306"/>
      <c r="BN570" s="306"/>
      <c r="BO570" s="306"/>
      <c r="BP570" s="306"/>
      <c r="BQ570" s="306"/>
      <c r="BR570" s="306"/>
      <c r="BS570" s="306"/>
      <c r="BT570" s="306"/>
      <c r="BU570" s="306"/>
      <c r="BV570" s="306"/>
      <c r="BW570" s="306"/>
      <c r="BX570" s="306"/>
      <c r="BY570" s="306"/>
      <c r="BZ570" s="306"/>
      <c r="CA570" s="306"/>
      <c r="CB570" s="306"/>
      <c r="CC570" s="306"/>
      <c r="CD570" s="306"/>
      <c r="CE570" s="306"/>
      <c r="CF570" s="306"/>
      <c r="CG570" s="306"/>
      <c r="CH570" s="306"/>
      <c r="CI570" s="306"/>
      <c r="CJ570" s="306"/>
      <c r="CK570" s="306"/>
      <c r="CL570" s="306"/>
      <c r="CM570" s="306"/>
      <c r="CN570" s="306"/>
      <c r="CO570" s="306"/>
      <c r="CP570" s="306"/>
      <c r="CQ570" s="306"/>
      <c r="CR570" s="306"/>
      <c r="CS570" s="306"/>
      <c r="CT570" s="306"/>
      <c r="CU570" s="306"/>
      <c r="CV570" s="306"/>
      <c r="CW570" s="306"/>
      <c r="CX570" s="306"/>
      <c r="CY570" s="306"/>
      <c r="CZ570" s="306"/>
      <c r="DA570" s="306"/>
      <c r="DB570" s="306"/>
      <c r="DC570" s="306"/>
      <c r="DD570" s="306"/>
      <c r="DE570" s="306"/>
      <c r="DF570" s="306"/>
      <c r="DG570" s="306"/>
      <c r="DH570" s="306"/>
      <c r="DI570" s="306"/>
      <c r="DJ570" s="306"/>
      <c r="DK570" s="306"/>
      <c r="DL570" s="306"/>
      <c r="DM570" s="306"/>
      <c r="DN570" s="306"/>
      <c r="DO570" s="306"/>
      <c r="DP570" s="306"/>
      <c r="DQ570" s="306"/>
      <c r="DR570" s="306"/>
      <c r="DS570" s="306"/>
      <c r="DT570" s="306"/>
      <c r="DU570" s="306"/>
      <c r="DV570" s="306"/>
      <c r="DW570" s="306"/>
      <c r="DX570" s="306"/>
      <c r="DY570" s="306"/>
      <c r="DZ570" s="306"/>
      <c r="EA570" s="306"/>
      <c r="EB570" s="306"/>
      <c r="EC570" s="306"/>
      <c r="ED570" s="306"/>
      <c r="EE570" s="306"/>
      <c r="EF570" s="306"/>
      <c r="EG570" s="306"/>
      <c r="EH570" s="306"/>
      <c r="EI570" s="306"/>
      <c r="EJ570" s="306"/>
      <c r="EK570" s="306"/>
      <c r="EL570" s="306"/>
      <c r="EM570" s="306"/>
      <c r="EN570" s="306"/>
      <c r="EO570" s="306"/>
      <c r="EP570" s="306"/>
      <c r="EQ570" s="306"/>
      <c r="ER570" s="306"/>
      <c r="ES570" s="306"/>
      <c r="ET570" s="306"/>
      <c r="EU570" s="306"/>
      <c r="EV570" s="306"/>
      <c r="EW570" s="306"/>
      <c r="EX570" s="306"/>
      <c r="EY570" s="306"/>
      <c r="EZ570" s="306"/>
      <c r="FA570" s="306"/>
      <c r="FB570" s="306"/>
      <c r="FC570" s="306"/>
      <c r="FD570" s="306"/>
      <c r="FE570" s="306"/>
      <c r="FF570" s="306"/>
      <c r="FG570" s="306"/>
      <c r="FH570" s="306"/>
      <c r="FI570" s="306"/>
      <c r="FJ570" s="306"/>
      <c r="FK570" s="306"/>
      <c r="FL570" s="306"/>
      <c r="FM570" s="306"/>
      <c r="FN570" s="306"/>
      <c r="FO570" s="306"/>
      <c r="FP570" s="306"/>
      <c r="FQ570" s="306"/>
      <c r="FR570" s="306"/>
      <c r="FS570" s="306"/>
      <c r="FT570" s="306"/>
      <c r="FU570" s="306"/>
      <c r="FV570" s="306"/>
      <c r="FW570" s="306"/>
      <c r="FX570" s="306"/>
      <c r="FY570" s="306"/>
      <c r="FZ570" s="306"/>
      <c r="GA570" s="306"/>
      <c r="GB570" s="306"/>
      <c r="GC570" s="306"/>
      <c r="GD570" s="306"/>
      <c r="GE570" s="306"/>
      <c r="GF570" s="306"/>
      <c r="GG570" s="306"/>
      <c r="GH570" s="306"/>
      <c r="GI570" s="306"/>
      <c r="GJ570" s="306"/>
      <c r="GK570" s="306"/>
      <c r="GL570" s="306"/>
      <c r="GM570" s="306"/>
      <c r="GN570" s="306"/>
      <c r="GO570" s="306"/>
      <c r="GP570" s="306"/>
      <c r="GQ570" s="306"/>
      <c r="GR570" s="306"/>
      <c r="GS570" s="306"/>
      <c r="GT570" s="306"/>
      <c r="GU570" s="306"/>
      <c r="GV570" s="306"/>
      <c r="GW570" s="306"/>
      <c r="GX570" s="306"/>
      <c r="GY570" s="306"/>
      <c r="GZ570" s="306"/>
      <c r="HA570" s="306"/>
      <c r="HB570" s="306"/>
      <c r="HC570" s="306"/>
      <c r="HD570" s="306"/>
      <c r="HE570" s="306"/>
      <c r="HF570" s="306"/>
      <c r="HG570" s="306"/>
      <c r="HH570" s="306"/>
      <c r="HI570" s="306"/>
      <c r="HJ570" s="306"/>
      <c r="HK570" s="306"/>
      <c r="HL570" s="306"/>
      <c r="HM570" s="306"/>
      <c r="HN570" s="306"/>
      <c r="HO570" s="306"/>
      <c r="HP570" s="306"/>
      <c r="HQ570" s="306"/>
      <c r="HR570" s="306"/>
      <c r="HS570" s="306"/>
      <c r="HT570" s="306"/>
      <c r="HU570" s="306"/>
      <c r="HV570" s="306"/>
      <c r="HW570" s="306"/>
      <c r="HX570" s="306"/>
      <c r="HY570" s="306"/>
      <c r="HZ570" s="306"/>
      <c r="IA570" s="306"/>
      <c r="IB570" s="306"/>
      <c r="IC570" s="306"/>
      <c r="ID570" s="306"/>
      <c r="IE570" s="306"/>
      <c r="IF570" s="306"/>
      <c r="IG570" s="306"/>
      <c r="IH570" s="306"/>
    </row>
    <row r="571" spans="1:242" s="219" customFormat="1" ht="15" customHeight="1" x14ac:dyDescent="0.3">
      <c r="A571" s="174">
        <v>5.01</v>
      </c>
      <c r="B571" s="231"/>
      <c r="C571" s="232" t="e">
        <f>VLOOKUP(BD.PD9[[#This Row],[Pos]],[19]!PPto[#Data],3,FALSE)</f>
        <v>#REF!</v>
      </c>
      <c r="D571" s="174" t="s">
        <v>23</v>
      </c>
      <c r="E571" s="305" t="str">
        <f>IF(BD.PD9[[#This Row],[.]]="*",VLOOKUP(BD.PD9[[#This Row],[Pos]],[19]Presupuesto!A:H,7,FALSE),"")</f>
        <v/>
      </c>
      <c r="F571" s="234" t="s">
        <v>1417</v>
      </c>
      <c r="G571" s="174" t="s">
        <v>1359</v>
      </c>
      <c r="H571" s="174"/>
      <c r="I571" s="174" t="s">
        <v>1326</v>
      </c>
      <c r="J571" s="382">
        <v>15</v>
      </c>
      <c r="K571" s="511" t="s">
        <v>117</v>
      </c>
      <c r="L571" s="383">
        <f>IF(BD.PD9[[#This Row],[Mon]]="DOP",1,HLOOKUP(BD.PD9[[#This Row],[Mon]],Data!$K$1:$L$2,2,FALSE))</f>
        <v>65</v>
      </c>
      <c r="M571" s="384">
        <v>151.26000000000002</v>
      </c>
      <c r="N571" s="243">
        <f>BD.PD9[[#This Row],[Cant.]]*BD.PD9[[#This Row],[ Tasa ]]*BD.PD9[[#This Row],[ Precio Und.]]</f>
        <v>147478.50000000003</v>
      </c>
      <c r="O571" s="386">
        <v>0.03</v>
      </c>
      <c r="P571" s="243">
        <f>IF(BD.PD9[[#This Row],[Liquid. '[%']]]&lt;&gt;0,(BD.PD9[[#This Row],[Valor Neto '[DOP']]]*BD.PD9[[#This Row],[Liquid. '[%']]])+BD.PD9[[#This Row],[Valor Neto '[DOP']]],BD.PD9[[#This Row],[Valor Neto '[DOP']]])</f>
        <v>151902.85500000004</v>
      </c>
      <c r="Q571" s="243">
        <f>BD.PD9[[#This Row],[Ppto. Orden Interna '[DOP']]]/HLOOKUP("USD",Data!$K$1:$L$2,2,FALSE)</f>
        <v>2336.9670000000006</v>
      </c>
      <c r="R571" s="381" t="s">
        <v>1398</v>
      </c>
      <c r="S571" s="387"/>
      <c r="T571" s="387"/>
      <c r="U571" s="387"/>
      <c r="V571" s="387"/>
      <c r="W571" s="174" t="s">
        <v>323</v>
      </c>
      <c r="X571" s="495">
        <v>7</v>
      </c>
      <c r="Y571" s="388">
        <v>0.6</v>
      </c>
      <c r="Z571" s="243">
        <f>BD.PD9[[#This Row],[Av.P1 '[%']]]*BD.PD9[[#This Row],[Ppto. Orden Interna '[DOP']]]</f>
        <v>91141.713000000018</v>
      </c>
      <c r="AA571" s="495">
        <v>9</v>
      </c>
      <c r="AB571" s="388">
        <v>0.4</v>
      </c>
      <c r="AC571" s="243">
        <f>BD.PD9[[#This Row],[Av.P2 '[%']]]*BD.PD9[[#This Row],[Ppto. Orden Interna '[DOP']]]</f>
        <v>60761.142000000022</v>
      </c>
      <c r="AD571" s="249"/>
      <c r="AE571" s="389"/>
      <c r="AF571" s="243">
        <f>BD.PD9[[#This Row],[Av.P3 '[%']]]*BD.PD9[[#This Row],[Ppto. Orden Interna '[DOP']]]</f>
        <v>0</v>
      </c>
      <c r="AG571" s="249"/>
      <c r="AH571" s="389"/>
      <c r="AI571" s="243">
        <f>BD.PD9[[#This Row],[Av.P4 '[%']]]*BD.PD9[[#This Row],[Ppto. Orden Interna '[DOP']]]</f>
        <v>0</v>
      </c>
      <c r="AJ571" s="249"/>
      <c r="AK571" s="389"/>
      <c r="AL571" s="243">
        <f>BD.PD9[[#This Row],[Av.P5 '[%']]]*BD.PD9[[#This Row],[Ppto. Orden Interna '[DOP']]]</f>
        <v>0</v>
      </c>
      <c r="AM571" s="496">
        <f>BD.PD9[[#This Row],[Pago 5]]+BD.PD9[[#This Row],[Pago 4]]+BD.PD9[[#This Row],[Pago 3]]+BD.PD9[[#This Row],[Pago 2]]+BD.PD9[[#This Row],[Pago 1]]</f>
        <v>151902.85500000004</v>
      </c>
      <c r="AN571" s="308" t="s">
        <v>244</v>
      </c>
      <c r="AO571" s="308" t="s">
        <v>245</v>
      </c>
      <c r="AP571" s="308" t="s">
        <v>246</v>
      </c>
      <c r="AQ571" s="308" t="s">
        <v>247</v>
      </c>
      <c r="AR571" s="308">
        <v>594</v>
      </c>
      <c r="AS571" s="308" t="s">
        <v>248</v>
      </c>
      <c r="AT571" s="249" t="s">
        <v>1575</v>
      </c>
      <c r="AU571" s="306"/>
      <c r="AV571" s="306"/>
      <c r="AW571" s="306"/>
      <c r="AX571" s="306"/>
      <c r="AY571" s="306"/>
      <c r="AZ571" s="306"/>
      <c r="BA571" s="306"/>
      <c r="BB571" s="306"/>
      <c r="BC571" s="306"/>
      <c r="BD571" s="306"/>
      <c r="BE571" s="306"/>
      <c r="BF571" s="306"/>
      <c r="BG571" s="306"/>
      <c r="BH571" s="306"/>
      <c r="BI571" s="306"/>
      <c r="BJ571" s="306"/>
      <c r="BK571" s="306"/>
      <c r="BL571" s="306"/>
      <c r="BM571" s="306"/>
      <c r="BN571" s="306"/>
      <c r="BO571" s="306"/>
      <c r="BP571" s="306"/>
      <c r="BQ571" s="306"/>
      <c r="BR571" s="306"/>
      <c r="BS571" s="306"/>
      <c r="BT571" s="306"/>
      <c r="BU571" s="306"/>
      <c r="BV571" s="306"/>
      <c r="BW571" s="306"/>
      <c r="BX571" s="306"/>
      <c r="BY571" s="306"/>
      <c r="BZ571" s="306"/>
      <c r="CA571" s="306"/>
      <c r="CB571" s="306"/>
      <c r="CC571" s="306"/>
      <c r="CD571" s="306"/>
      <c r="CE571" s="306"/>
      <c r="CF571" s="306"/>
      <c r="CG571" s="306"/>
      <c r="CH571" s="306"/>
      <c r="CI571" s="306"/>
      <c r="CJ571" s="306"/>
      <c r="CK571" s="306"/>
      <c r="CL571" s="306"/>
      <c r="CM571" s="306"/>
      <c r="CN571" s="306"/>
      <c r="CO571" s="306"/>
      <c r="CP571" s="306"/>
      <c r="CQ571" s="306"/>
      <c r="CR571" s="306"/>
      <c r="CS571" s="306"/>
      <c r="CT571" s="306"/>
      <c r="CU571" s="306"/>
      <c r="CV571" s="306"/>
      <c r="CW571" s="306"/>
      <c r="CX571" s="306"/>
      <c r="CY571" s="306"/>
      <c r="CZ571" s="306"/>
      <c r="DA571" s="306"/>
      <c r="DB571" s="306"/>
      <c r="DC571" s="306"/>
      <c r="DD571" s="306"/>
      <c r="DE571" s="306"/>
      <c r="DF571" s="306"/>
      <c r="DG571" s="306"/>
      <c r="DH571" s="306"/>
      <c r="DI571" s="306"/>
      <c r="DJ571" s="306"/>
      <c r="DK571" s="306"/>
      <c r="DL571" s="306"/>
      <c r="DM571" s="306"/>
      <c r="DN571" s="306"/>
      <c r="DO571" s="306"/>
      <c r="DP571" s="306"/>
      <c r="DQ571" s="306"/>
      <c r="DR571" s="306"/>
      <c r="DS571" s="306"/>
      <c r="DT571" s="306"/>
      <c r="DU571" s="306"/>
      <c r="DV571" s="306"/>
      <c r="DW571" s="306"/>
      <c r="DX571" s="306"/>
      <c r="DY571" s="306"/>
      <c r="DZ571" s="306"/>
      <c r="EA571" s="306"/>
      <c r="EB571" s="306"/>
      <c r="EC571" s="306"/>
      <c r="ED571" s="306"/>
      <c r="EE571" s="306"/>
      <c r="EF571" s="306"/>
      <c r="EG571" s="306"/>
      <c r="EH571" s="306"/>
      <c r="EI571" s="306"/>
      <c r="EJ571" s="306"/>
      <c r="EK571" s="306"/>
      <c r="EL571" s="306"/>
      <c r="EM571" s="306"/>
      <c r="EN571" s="306"/>
      <c r="EO571" s="306"/>
      <c r="EP571" s="306"/>
      <c r="EQ571" s="306"/>
      <c r="ER571" s="306"/>
      <c r="ES571" s="306"/>
      <c r="ET571" s="306"/>
      <c r="EU571" s="306"/>
      <c r="EV571" s="306"/>
      <c r="EW571" s="306"/>
      <c r="EX571" s="306"/>
      <c r="EY571" s="306"/>
      <c r="EZ571" s="306"/>
      <c r="FA571" s="306"/>
      <c r="FB571" s="306"/>
      <c r="FC571" s="306"/>
      <c r="FD571" s="306"/>
      <c r="FE571" s="306"/>
      <c r="FF571" s="306"/>
      <c r="FG571" s="306"/>
      <c r="FH571" s="306"/>
      <c r="FI571" s="306"/>
      <c r="FJ571" s="306"/>
      <c r="FK571" s="306"/>
      <c r="FL571" s="306"/>
      <c r="FM571" s="306"/>
      <c r="FN571" s="306"/>
      <c r="FO571" s="306"/>
      <c r="FP571" s="306"/>
      <c r="FQ571" s="306"/>
      <c r="FR571" s="306"/>
      <c r="FS571" s="306"/>
      <c r="FT571" s="306"/>
      <c r="FU571" s="306"/>
      <c r="FV571" s="306"/>
      <c r="FW571" s="306"/>
      <c r="FX571" s="306"/>
      <c r="FY571" s="306"/>
      <c r="FZ571" s="306"/>
      <c r="GA571" s="306"/>
      <c r="GB571" s="306"/>
      <c r="GC571" s="306"/>
      <c r="GD571" s="306"/>
      <c r="GE571" s="306"/>
      <c r="GF571" s="306"/>
      <c r="GG571" s="306"/>
      <c r="GH571" s="306"/>
      <c r="GI571" s="306"/>
      <c r="GJ571" s="306"/>
      <c r="GK571" s="306"/>
      <c r="GL571" s="306"/>
      <c r="GM571" s="306"/>
      <c r="GN571" s="306"/>
      <c r="GO571" s="306"/>
      <c r="GP571" s="306"/>
      <c r="GQ571" s="306"/>
      <c r="GR571" s="306"/>
      <c r="GS571" s="306"/>
      <c r="GT571" s="306"/>
      <c r="GU571" s="306"/>
      <c r="GV571" s="306"/>
      <c r="GW571" s="306"/>
      <c r="GX571" s="306"/>
      <c r="GY571" s="306"/>
      <c r="GZ571" s="306"/>
      <c r="HA571" s="306"/>
      <c r="HB571" s="306"/>
      <c r="HC571" s="306"/>
      <c r="HD571" s="306"/>
      <c r="HE571" s="306"/>
      <c r="HF571" s="306"/>
      <c r="HG571" s="306"/>
      <c r="HH571" s="306"/>
      <c r="HI571" s="306"/>
      <c r="HJ571" s="306"/>
      <c r="HK571" s="306"/>
      <c r="HL571" s="306"/>
      <c r="HM571" s="306"/>
      <c r="HN571" s="306"/>
      <c r="HO571" s="306"/>
      <c r="HP571" s="306"/>
      <c r="HQ571" s="306"/>
      <c r="HR571" s="306"/>
      <c r="HS571" s="306"/>
      <c r="HT571" s="306"/>
      <c r="HU571" s="306"/>
      <c r="HV571" s="306"/>
      <c r="HW571" s="306"/>
      <c r="HX571" s="306"/>
      <c r="HY571" s="306"/>
      <c r="HZ571" s="306"/>
      <c r="IA571" s="306"/>
      <c r="IB571" s="306"/>
      <c r="IC571" s="306"/>
      <c r="ID571" s="306"/>
      <c r="IE571" s="306"/>
      <c r="IF571" s="306"/>
      <c r="IG571" s="306"/>
      <c r="IH571" s="306"/>
    </row>
    <row r="572" spans="1:242" s="219" customFormat="1" ht="15" customHeight="1" x14ac:dyDescent="0.3">
      <c r="A572" s="174">
        <v>5.01</v>
      </c>
      <c r="B572" s="231"/>
      <c r="C572" s="232" t="e">
        <f>VLOOKUP(BD.PD9[[#This Row],[Pos]],[19]!PPto[#Data],3,FALSE)</f>
        <v>#REF!</v>
      </c>
      <c r="D572" s="174" t="s">
        <v>23</v>
      </c>
      <c r="E572" s="305" t="str">
        <f>IF(BD.PD9[[#This Row],[.]]="*",VLOOKUP(BD.PD9[[#This Row],[Pos]],[19]Presupuesto!A:H,7,FALSE),"")</f>
        <v/>
      </c>
      <c r="F572" s="234" t="s">
        <v>1418</v>
      </c>
      <c r="G572" s="174" t="s">
        <v>1359</v>
      </c>
      <c r="H572" s="174"/>
      <c r="I572" s="174" t="s">
        <v>1326</v>
      </c>
      <c r="J572" s="382">
        <v>558.27</v>
      </c>
      <c r="K572" s="511" t="s">
        <v>117</v>
      </c>
      <c r="L572" s="383">
        <f>IF(BD.PD9[[#This Row],[Mon]]="DOP",1,HLOOKUP(BD.PD9[[#This Row],[Mon]],Data!$K$1:$L$2,2,FALSE))</f>
        <v>65</v>
      </c>
      <c r="M572" s="384">
        <v>17</v>
      </c>
      <c r="N572" s="243">
        <f>BD.PD9[[#This Row],[Cant.]]*BD.PD9[[#This Row],[ Tasa ]]*BD.PD9[[#This Row],[ Precio Und.]]</f>
        <v>616888.35</v>
      </c>
      <c r="O572" s="386">
        <v>0.03</v>
      </c>
      <c r="P572" s="243">
        <f>IF(BD.PD9[[#This Row],[Liquid. '[%']]]&lt;&gt;0,(BD.PD9[[#This Row],[Valor Neto '[DOP']]]*BD.PD9[[#This Row],[Liquid. '[%']]])+BD.PD9[[#This Row],[Valor Neto '[DOP']]],BD.PD9[[#This Row],[Valor Neto '[DOP']]])</f>
        <v>635395.00049999997</v>
      </c>
      <c r="Q572" s="243">
        <f>BD.PD9[[#This Row],[Ppto. Orden Interna '[DOP']]]/HLOOKUP("USD",Data!$K$1:$L$2,2,FALSE)</f>
        <v>9775.3076999999994</v>
      </c>
      <c r="R572" s="381" t="s">
        <v>1398</v>
      </c>
      <c r="S572" s="387"/>
      <c r="T572" s="387"/>
      <c r="U572" s="387"/>
      <c r="V572" s="387"/>
      <c r="W572" s="174" t="s">
        <v>323</v>
      </c>
      <c r="X572" s="495">
        <v>7</v>
      </c>
      <c r="Y572" s="388">
        <v>0.6</v>
      </c>
      <c r="Z572" s="243">
        <f>BD.PD9[[#This Row],[Av.P1 '[%']]]*BD.PD9[[#This Row],[Ppto. Orden Interna '[DOP']]]</f>
        <v>381237.00029999996</v>
      </c>
      <c r="AA572" s="495">
        <v>9</v>
      </c>
      <c r="AB572" s="388">
        <v>0.4</v>
      </c>
      <c r="AC572" s="243">
        <f>BD.PD9[[#This Row],[Av.P2 '[%']]]*BD.PD9[[#This Row],[Ppto. Orden Interna '[DOP']]]</f>
        <v>254158.00020000001</v>
      </c>
      <c r="AD572" s="249"/>
      <c r="AE572" s="389"/>
      <c r="AF572" s="243">
        <f>BD.PD9[[#This Row],[Av.P3 '[%']]]*BD.PD9[[#This Row],[Ppto. Orden Interna '[DOP']]]</f>
        <v>0</v>
      </c>
      <c r="AG572" s="249"/>
      <c r="AH572" s="389"/>
      <c r="AI572" s="243">
        <f>BD.PD9[[#This Row],[Av.P4 '[%']]]*BD.PD9[[#This Row],[Ppto. Orden Interna '[DOP']]]</f>
        <v>0</v>
      </c>
      <c r="AJ572" s="249"/>
      <c r="AK572" s="389"/>
      <c r="AL572" s="243">
        <f>BD.PD9[[#This Row],[Av.P5 '[%']]]*BD.PD9[[#This Row],[Ppto. Orden Interna '[DOP']]]</f>
        <v>0</v>
      </c>
      <c r="AM572" s="496">
        <f>BD.PD9[[#This Row],[Pago 5]]+BD.PD9[[#This Row],[Pago 4]]+BD.PD9[[#This Row],[Pago 3]]+BD.PD9[[#This Row],[Pago 2]]+BD.PD9[[#This Row],[Pago 1]]</f>
        <v>635395.00049999997</v>
      </c>
      <c r="AN572" s="308" t="s">
        <v>244</v>
      </c>
      <c r="AO572" s="308" t="s">
        <v>245</v>
      </c>
      <c r="AP572" s="308" t="s">
        <v>246</v>
      </c>
      <c r="AQ572" s="308" t="s">
        <v>247</v>
      </c>
      <c r="AR572" s="308">
        <v>594</v>
      </c>
      <c r="AS572" s="308" t="s">
        <v>248</v>
      </c>
      <c r="AT572" s="249" t="s">
        <v>1575</v>
      </c>
      <c r="AU572" s="306"/>
      <c r="AV572" s="306"/>
      <c r="AW572" s="306"/>
      <c r="AX572" s="306"/>
      <c r="AY572" s="306"/>
      <c r="AZ572" s="306"/>
      <c r="BA572" s="306"/>
      <c r="BB572" s="306"/>
      <c r="BC572" s="306"/>
      <c r="BD572" s="306"/>
      <c r="BE572" s="306"/>
      <c r="BF572" s="306"/>
      <c r="BG572" s="306"/>
      <c r="BH572" s="306"/>
      <c r="BI572" s="306"/>
      <c r="BJ572" s="306"/>
      <c r="BK572" s="306"/>
      <c r="BL572" s="306"/>
      <c r="BM572" s="306"/>
      <c r="BN572" s="306"/>
      <c r="BO572" s="306"/>
      <c r="BP572" s="306"/>
      <c r="BQ572" s="306"/>
      <c r="BR572" s="306"/>
      <c r="BS572" s="306"/>
      <c r="BT572" s="306"/>
      <c r="BU572" s="306"/>
      <c r="BV572" s="306"/>
      <c r="BW572" s="306"/>
      <c r="BX572" s="306"/>
      <c r="BY572" s="306"/>
      <c r="BZ572" s="306"/>
      <c r="CA572" s="306"/>
      <c r="CB572" s="306"/>
      <c r="CC572" s="306"/>
      <c r="CD572" s="306"/>
      <c r="CE572" s="306"/>
      <c r="CF572" s="306"/>
      <c r="CG572" s="306"/>
      <c r="CH572" s="306"/>
      <c r="CI572" s="306"/>
      <c r="CJ572" s="306"/>
      <c r="CK572" s="306"/>
      <c r="CL572" s="306"/>
      <c r="CM572" s="306"/>
      <c r="CN572" s="306"/>
      <c r="CO572" s="306"/>
      <c r="CP572" s="306"/>
      <c r="CQ572" s="306"/>
      <c r="CR572" s="306"/>
      <c r="CS572" s="306"/>
      <c r="CT572" s="306"/>
      <c r="CU572" s="306"/>
      <c r="CV572" s="306"/>
      <c r="CW572" s="306"/>
      <c r="CX572" s="306"/>
      <c r="CY572" s="306"/>
      <c r="CZ572" s="306"/>
      <c r="DA572" s="306"/>
      <c r="DB572" s="306"/>
      <c r="DC572" s="306"/>
      <c r="DD572" s="306"/>
      <c r="DE572" s="306"/>
      <c r="DF572" s="306"/>
      <c r="DG572" s="306"/>
      <c r="DH572" s="306"/>
      <c r="DI572" s="306"/>
      <c r="DJ572" s="306"/>
      <c r="DK572" s="306"/>
      <c r="DL572" s="306"/>
      <c r="DM572" s="306"/>
      <c r="DN572" s="306"/>
      <c r="DO572" s="306"/>
      <c r="DP572" s="306"/>
      <c r="DQ572" s="306"/>
      <c r="DR572" s="306"/>
      <c r="DS572" s="306"/>
      <c r="DT572" s="306"/>
      <c r="DU572" s="306"/>
      <c r="DV572" s="306"/>
      <c r="DW572" s="306"/>
      <c r="DX572" s="306"/>
      <c r="DY572" s="306"/>
      <c r="DZ572" s="306"/>
      <c r="EA572" s="306"/>
      <c r="EB572" s="306"/>
      <c r="EC572" s="306"/>
      <c r="ED572" s="306"/>
      <c r="EE572" s="306"/>
      <c r="EF572" s="306"/>
      <c r="EG572" s="306"/>
      <c r="EH572" s="306"/>
      <c r="EI572" s="306"/>
      <c r="EJ572" s="306"/>
      <c r="EK572" s="306"/>
      <c r="EL572" s="306"/>
      <c r="EM572" s="306"/>
      <c r="EN572" s="306"/>
      <c r="EO572" s="306"/>
      <c r="EP572" s="306"/>
      <c r="EQ572" s="306"/>
      <c r="ER572" s="306"/>
      <c r="ES572" s="306"/>
      <c r="ET572" s="306"/>
      <c r="EU572" s="306"/>
      <c r="EV572" s="306"/>
      <c r="EW572" s="306"/>
      <c r="EX572" s="306"/>
      <c r="EY572" s="306"/>
      <c r="EZ572" s="306"/>
      <c r="FA572" s="306"/>
      <c r="FB572" s="306"/>
      <c r="FC572" s="306"/>
      <c r="FD572" s="306"/>
      <c r="FE572" s="306"/>
      <c r="FF572" s="306"/>
      <c r="FG572" s="306"/>
      <c r="FH572" s="306"/>
      <c r="FI572" s="306"/>
      <c r="FJ572" s="306"/>
      <c r="FK572" s="306"/>
      <c r="FL572" s="306"/>
      <c r="FM572" s="306"/>
      <c r="FN572" s="306"/>
      <c r="FO572" s="306"/>
      <c r="FP572" s="306"/>
      <c r="FQ572" s="306"/>
      <c r="FR572" s="306"/>
      <c r="FS572" s="306"/>
      <c r="FT572" s="306"/>
      <c r="FU572" s="306"/>
      <c r="FV572" s="306"/>
      <c r="FW572" s="306"/>
      <c r="FX572" s="306"/>
      <c r="FY572" s="306"/>
      <c r="FZ572" s="306"/>
      <c r="GA572" s="306"/>
      <c r="GB572" s="306"/>
      <c r="GC572" s="306"/>
      <c r="GD572" s="306"/>
      <c r="GE572" s="306"/>
      <c r="GF572" s="306"/>
      <c r="GG572" s="306"/>
      <c r="GH572" s="306"/>
      <c r="GI572" s="306"/>
      <c r="GJ572" s="306"/>
      <c r="GK572" s="306"/>
      <c r="GL572" s="306"/>
      <c r="GM572" s="306"/>
      <c r="GN572" s="306"/>
      <c r="GO572" s="306"/>
      <c r="GP572" s="306"/>
      <c r="GQ572" s="306"/>
      <c r="GR572" s="306"/>
      <c r="GS572" s="306"/>
      <c r="GT572" s="306"/>
      <c r="GU572" s="306"/>
      <c r="GV572" s="306"/>
      <c r="GW572" s="306"/>
      <c r="GX572" s="306"/>
      <c r="GY572" s="306"/>
      <c r="GZ572" s="306"/>
      <c r="HA572" s="306"/>
      <c r="HB572" s="306"/>
      <c r="HC572" s="306"/>
      <c r="HD572" s="306"/>
      <c r="HE572" s="306"/>
      <c r="HF572" s="306"/>
      <c r="HG572" s="306"/>
      <c r="HH572" s="306"/>
      <c r="HI572" s="306"/>
      <c r="HJ572" s="306"/>
      <c r="HK572" s="306"/>
      <c r="HL572" s="306"/>
      <c r="HM572" s="306"/>
      <c r="HN572" s="306"/>
      <c r="HO572" s="306"/>
      <c r="HP572" s="306"/>
      <c r="HQ572" s="306"/>
      <c r="HR572" s="306"/>
      <c r="HS572" s="306"/>
      <c r="HT572" s="306"/>
      <c r="HU572" s="306"/>
      <c r="HV572" s="306"/>
      <c r="HW572" s="306"/>
      <c r="HX572" s="306"/>
      <c r="HY572" s="306"/>
      <c r="HZ572" s="306"/>
      <c r="IA572" s="306"/>
      <c r="IB572" s="306"/>
      <c r="IC572" s="306"/>
      <c r="ID572" s="306"/>
      <c r="IE572" s="306"/>
      <c r="IF572" s="306"/>
      <c r="IG572" s="306"/>
      <c r="IH572" s="306"/>
    </row>
    <row r="573" spans="1:242" s="219" customFormat="1" ht="15" customHeight="1" x14ac:dyDescent="0.3">
      <c r="A573" s="174">
        <v>5.01</v>
      </c>
      <c r="B573" s="231"/>
      <c r="C573" s="232" t="e">
        <f>VLOOKUP(BD.PD9[[#This Row],[Pos]],[19]!PPto[#Data],3,FALSE)</f>
        <v>#REF!</v>
      </c>
      <c r="D573" s="174" t="s">
        <v>23</v>
      </c>
      <c r="E573" s="305" t="str">
        <f>IF(BD.PD9[[#This Row],[.]]="*",VLOOKUP(BD.PD9[[#This Row],[Pos]],[19]Presupuesto!A:H,7,FALSE),"")</f>
        <v/>
      </c>
      <c r="F573" s="234" t="s">
        <v>1419</v>
      </c>
      <c r="G573" s="174" t="s">
        <v>1359</v>
      </c>
      <c r="H573" s="174"/>
      <c r="I573" s="174" t="s">
        <v>1326</v>
      </c>
      <c r="J573" s="382">
        <v>199</v>
      </c>
      <c r="K573" s="511" t="s">
        <v>117</v>
      </c>
      <c r="L573" s="383">
        <f>IF(BD.PD9[[#This Row],[Mon]]="DOP",1,HLOOKUP(BD.PD9[[#This Row],[Mon]],Data!$K$1:$L$2,2,FALSE))</f>
        <v>65</v>
      </c>
      <c r="M573" s="384">
        <v>4</v>
      </c>
      <c r="N573" s="243">
        <f>BD.PD9[[#This Row],[Cant.]]*BD.PD9[[#This Row],[ Tasa ]]*BD.PD9[[#This Row],[ Precio Und.]]</f>
        <v>51740</v>
      </c>
      <c r="O573" s="386">
        <v>0.03</v>
      </c>
      <c r="P573" s="243">
        <f>IF(BD.PD9[[#This Row],[Liquid. '[%']]]&lt;&gt;0,(BD.PD9[[#This Row],[Valor Neto '[DOP']]]*BD.PD9[[#This Row],[Liquid. '[%']]])+BD.PD9[[#This Row],[Valor Neto '[DOP']]],BD.PD9[[#This Row],[Valor Neto '[DOP']]])</f>
        <v>53292.2</v>
      </c>
      <c r="Q573" s="243">
        <f>BD.PD9[[#This Row],[Ppto. Orden Interna '[DOP']]]/HLOOKUP("USD",Data!$K$1:$L$2,2,FALSE)</f>
        <v>819.88</v>
      </c>
      <c r="R573" s="381" t="s">
        <v>1398</v>
      </c>
      <c r="S573" s="387"/>
      <c r="T573" s="387"/>
      <c r="U573" s="387"/>
      <c r="V573" s="387"/>
      <c r="W573" s="174" t="s">
        <v>323</v>
      </c>
      <c r="X573" s="495">
        <v>7</v>
      </c>
      <c r="Y573" s="388">
        <v>0.6</v>
      </c>
      <c r="Z573" s="243">
        <f>BD.PD9[[#This Row],[Av.P1 '[%']]]*BD.PD9[[#This Row],[Ppto. Orden Interna '[DOP']]]</f>
        <v>31975.319999999996</v>
      </c>
      <c r="AA573" s="495">
        <v>9</v>
      </c>
      <c r="AB573" s="388">
        <v>0.4</v>
      </c>
      <c r="AC573" s="243">
        <f>BD.PD9[[#This Row],[Av.P2 '[%']]]*BD.PD9[[#This Row],[Ppto. Orden Interna '[DOP']]]</f>
        <v>21316.880000000001</v>
      </c>
      <c r="AD573" s="249"/>
      <c r="AE573" s="389"/>
      <c r="AF573" s="243">
        <f>BD.PD9[[#This Row],[Av.P3 '[%']]]*BD.PD9[[#This Row],[Ppto. Orden Interna '[DOP']]]</f>
        <v>0</v>
      </c>
      <c r="AG573" s="249"/>
      <c r="AH573" s="389"/>
      <c r="AI573" s="243">
        <f>BD.PD9[[#This Row],[Av.P4 '[%']]]*BD.PD9[[#This Row],[Ppto. Orden Interna '[DOP']]]</f>
        <v>0</v>
      </c>
      <c r="AJ573" s="249"/>
      <c r="AK573" s="389"/>
      <c r="AL573" s="243">
        <f>BD.PD9[[#This Row],[Av.P5 '[%']]]*BD.PD9[[#This Row],[Ppto. Orden Interna '[DOP']]]</f>
        <v>0</v>
      </c>
      <c r="AM573" s="496">
        <f>BD.PD9[[#This Row],[Pago 5]]+BD.PD9[[#This Row],[Pago 4]]+BD.PD9[[#This Row],[Pago 3]]+BD.PD9[[#This Row],[Pago 2]]+BD.PD9[[#This Row],[Pago 1]]</f>
        <v>53292.2</v>
      </c>
      <c r="AN573" s="308" t="s">
        <v>244</v>
      </c>
      <c r="AO573" s="308" t="s">
        <v>245</v>
      </c>
      <c r="AP573" s="308" t="s">
        <v>246</v>
      </c>
      <c r="AQ573" s="308" t="s">
        <v>247</v>
      </c>
      <c r="AR573" s="308">
        <v>594</v>
      </c>
      <c r="AS573" s="308" t="s">
        <v>248</v>
      </c>
      <c r="AT573" s="249" t="s">
        <v>1575</v>
      </c>
      <c r="AU573" s="306"/>
      <c r="AV573" s="306"/>
      <c r="AW573" s="306"/>
      <c r="AX573" s="306"/>
      <c r="AY573" s="306"/>
      <c r="AZ573" s="306"/>
      <c r="BA573" s="306"/>
      <c r="BB573" s="306"/>
      <c r="BC573" s="306"/>
      <c r="BD573" s="306"/>
      <c r="BE573" s="306"/>
      <c r="BF573" s="306"/>
      <c r="BG573" s="306"/>
      <c r="BH573" s="306"/>
      <c r="BI573" s="306"/>
      <c r="BJ573" s="306"/>
      <c r="BK573" s="306"/>
      <c r="BL573" s="306"/>
      <c r="BM573" s="306"/>
      <c r="BN573" s="306"/>
      <c r="BO573" s="306"/>
      <c r="BP573" s="306"/>
      <c r="BQ573" s="306"/>
      <c r="BR573" s="306"/>
      <c r="BS573" s="306"/>
      <c r="BT573" s="306"/>
      <c r="BU573" s="306"/>
      <c r="BV573" s="306"/>
      <c r="BW573" s="306"/>
      <c r="BX573" s="306"/>
      <c r="BY573" s="306"/>
      <c r="BZ573" s="306"/>
      <c r="CA573" s="306"/>
      <c r="CB573" s="306"/>
      <c r="CC573" s="306"/>
      <c r="CD573" s="306"/>
      <c r="CE573" s="306"/>
      <c r="CF573" s="306"/>
      <c r="CG573" s="306"/>
      <c r="CH573" s="306"/>
      <c r="CI573" s="306"/>
      <c r="CJ573" s="306"/>
      <c r="CK573" s="306"/>
      <c r="CL573" s="306"/>
      <c r="CM573" s="306"/>
      <c r="CN573" s="306"/>
      <c r="CO573" s="306"/>
      <c r="CP573" s="306"/>
      <c r="CQ573" s="306"/>
      <c r="CR573" s="306"/>
      <c r="CS573" s="306"/>
      <c r="CT573" s="306"/>
      <c r="CU573" s="306"/>
      <c r="CV573" s="306"/>
      <c r="CW573" s="306"/>
      <c r="CX573" s="306"/>
      <c r="CY573" s="306"/>
      <c r="CZ573" s="306"/>
      <c r="DA573" s="306"/>
      <c r="DB573" s="306"/>
      <c r="DC573" s="306"/>
      <c r="DD573" s="306"/>
      <c r="DE573" s="306"/>
      <c r="DF573" s="306"/>
      <c r="DG573" s="306"/>
      <c r="DH573" s="306"/>
      <c r="DI573" s="306"/>
      <c r="DJ573" s="306"/>
      <c r="DK573" s="306"/>
      <c r="DL573" s="306"/>
      <c r="DM573" s="306"/>
      <c r="DN573" s="306"/>
      <c r="DO573" s="306"/>
      <c r="DP573" s="306"/>
      <c r="DQ573" s="306"/>
      <c r="DR573" s="306"/>
      <c r="DS573" s="306"/>
      <c r="DT573" s="306"/>
      <c r="DU573" s="306"/>
      <c r="DV573" s="306"/>
      <c r="DW573" s="306"/>
      <c r="DX573" s="306"/>
      <c r="DY573" s="306"/>
      <c r="DZ573" s="306"/>
      <c r="EA573" s="306"/>
      <c r="EB573" s="306"/>
      <c r="EC573" s="306"/>
      <c r="ED573" s="306"/>
      <c r="EE573" s="306"/>
      <c r="EF573" s="306"/>
      <c r="EG573" s="306"/>
      <c r="EH573" s="306"/>
      <c r="EI573" s="306"/>
      <c r="EJ573" s="306"/>
      <c r="EK573" s="306"/>
      <c r="EL573" s="306"/>
      <c r="EM573" s="306"/>
      <c r="EN573" s="306"/>
      <c r="EO573" s="306"/>
      <c r="EP573" s="306"/>
      <c r="EQ573" s="306"/>
      <c r="ER573" s="306"/>
      <c r="ES573" s="306"/>
      <c r="ET573" s="306"/>
      <c r="EU573" s="306"/>
      <c r="EV573" s="306"/>
      <c r="EW573" s="306"/>
      <c r="EX573" s="306"/>
      <c r="EY573" s="306"/>
      <c r="EZ573" s="306"/>
      <c r="FA573" s="306"/>
      <c r="FB573" s="306"/>
      <c r="FC573" s="306"/>
      <c r="FD573" s="306"/>
      <c r="FE573" s="306"/>
      <c r="FF573" s="306"/>
      <c r="FG573" s="306"/>
      <c r="FH573" s="306"/>
      <c r="FI573" s="306"/>
      <c r="FJ573" s="306"/>
      <c r="FK573" s="306"/>
      <c r="FL573" s="306"/>
      <c r="FM573" s="306"/>
      <c r="FN573" s="306"/>
      <c r="FO573" s="306"/>
      <c r="FP573" s="306"/>
      <c r="FQ573" s="306"/>
      <c r="FR573" s="306"/>
      <c r="FS573" s="306"/>
      <c r="FT573" s="306"/>
      <c r="FU573" s="306"/>
      <c r="FV573" s="306"/>
      <c r="FW573" s="306"/>
      <c r="FX573" s="306"/>
      <c r="FY573" s="306"/>
      <c r="FZ573" s="306"/>
      <c r="GA573" s="306"/>
      <c r="GB573" s="306"/>
      <c r="GC573" s="306"/>
      <c r="GD573" s="306"/>
      <c r="GE573" s="306"/>
      <c r="GF573" s="306"/>
      <c r="GG573" s="306"/>
      <c r="GH573" s="306"/>
      <c r="GI573" s="306"/>
      <c r="GJ573" s="306"/>
      <c r="GK573" s="306"/>
      <c r="GL573" s="306"/>
      <c r="GM573" s="306"/>
      <c r="GN573" s="306"/>
      <c r="GO573" s="306"/>
      <c r="GP573" s="306"/>
      <c r="GQ573" s="306"/>
      <c r="GR573" s="306"/>
      <c r="GS573" s="306"/>
      <c r="GT573" s="306"/>
      <c r="GU573" s="306"/>
      <c r="GV573" s="306"/>
      <c r="GW573" s="306"/>
      <c r="GX573" s="306"/>
      <c r="GY573" s="306"/>
      <c r="GZ573" s="306"/>
      <c r="HA573" s="306"/>
      <c r="HB573" s="306"/>
      <c r="HC573" s="306"/>
      <c r="HD573" s="306"/>
      <c r="HE573" s="306"/>
      <c r="HF573" s="306"/>
      <c r="HG573" s="306"/>
      <c r="HH573" s="306"/>
      <c r="HI573" s="306"/>
      <c r="HJ573" s="306"/>
      <c r="HK573" s="306"/>
      <c r="HL573" s="306"/>
      <c r="HM573" s="306"/>
      <c r="HN573" s="306"/>
      <c r="HO573" s="306"/>
      <c r="HP573" s="306"/>
      <c r="HQ573" s="306"/>
      <c r="HR573" s="306"/>
      <c r="HS573" s="306"/>
      <c r="HT573" s="306"/>
      <c r="HU573" s="306"/>
      <c r="HV573" s="306"/>
      <c r="HW573" s="306"/>
      <c r="HX573" s="306"/>
      <c r="HY573" s="306"/>
      <c r="HZ573" s="306"/>
      <c r="IA573" s="306"/>
      <c r="IB573" s="306"/>
      <c r="IC573" s="306"/>
      <c r="ID573" s="306"/>
      <c r="IE573" s="306"/>
      <c r="IF573" s="306"/>
      <c r="IG573" s="306"/>
      <c r="IH573" s="306"/>
    </row>
    <row r="574" spans="1:242" s="219" customFormat="1" ht="15" customHeight="1" x14ac:dyDescent="0.3">
      <c r="A574" s="174">
        <v>5.01</v>
      </c>
      <c r="B574" s="231"/>
      <c r="C574" s="232" t="e">
        <f>VLOOKUP(BD.PD9[[#This Row],[Pos]],[19]!PPto[#Data],3,FALSE)</f>
        <v>#REF!</v>
      </c>
      <c r="D574" s="174" t="s">
        <v>23</v>
      </c>
      <c r="E574" s="305" t="str">
        <f>IF(BD.PD9[[#This Row],[.]]="*",VLOOKUP(BD.PD9[[#This Row],[Pos]],[19]Presupuesto!A:H,7,FALSE),"")</f>
        <v/>
      </c>
      <c r="F574" s="234" t="s">
        <v>1420</v>
      </c>
      <c r="G574" s="174" t="s">
        <v>1359</v>
      </c>
      <c r="H574" s="174"/>
      <c r="I574" s="174" t="s">
        <v>1326</v>
      </c>
      <c r="J574" s="382">
        <v>143</v>
      </c>
      <c r="K574" s="511" t="s">
        <v>117</v>
      </c>
      <c r="L574" s="383">
        <f>IF(BD.PD9[[#This Row],[Mon]]="DOP",1,HLOOKUP(BD.PD9[[#This Row],[Mon]],Data!$K$1:$L$2,2,FALSE))</f>
        <v>65</v>
      </c>
      <c r="M574" s="384">
        <v>2.1399999999999997</v>
      </c>
      <c r="N574" s="243">
        <f>BD.PD9[[#This Row],[Cant.]]*BD.PD9[[#This Row],[ Tasa ]]*BD.PD9[[#This Row],[ Precio Und.]]</f>
        <v>19891.299999999996</v>
      </c>
      <c r="O574" s="386">
        <v>0.03</v>
      </c>
      <c r="P574" s="243">
        <f>IF(BD.PD9[[#This Row],[Liquid. '[%']]]&lt;&gt;0,(BD.PD9[[#This Row],[Valor Neto '[DOP']]]*BD.PD9[[#This Row],[Liquid. '[%']]])+BD.PD9[[#This Row],[Valor Neto '[DOP']]],BD.PD9[[#This Row],[Valor Neto '[DOP']]])</f>
        <v>20488.038999999997</v>
      </c>
      <c r="Q574" s="243">
        <f>BD.PD9[[#This Row],[Ppto. Orden Interna '[DOP']]]/HLOOKUP("USD",Data!$K$1:$L$2,2,FALSE)</f>
        <v>315.20059999999995</v>
      </c>
      <c r="R574" s="381" t="s">
        <v>1398</v>
      </c>
      <c r="S574" s="387"/>
      <c r="T574" s="387"/>
      <c r="U574" s="387"/>
      <c r="V574" s="387"/>
      <c r="W574" s="174" t="s">
        <v>323</v>
      </c>
      <c r="X574" s="495">
        <v>7</v>
      </c>
      <c r="Y574" s="388">
        <v>0.6</v>
      </c>
      <c r="Z574" s="243">
        <f>BD.PD9[[#This Row],[Av.P1 '[%']]]*BD.PD9[[#This Row],[Ppto. Orden Interna '[DOP']]]</f>
        <v>12292.823399999997</v>
      </c>
      <c r="AA574" s="495">
        <v>9</v>
      </c>
      <c r="AB574" s="388">
        <v>0.4</v>
      </c>
      <c r="AC574" s="243">
        <f>BD.PD9[[#This Row],[Av.P2 '[%']]]*BD.PD9[[#This Row],[Ppto. Orden Interna '[DOP']]]</f>
        <v>8195.2155999999995</v>
      </c>
      <c r="AD574" s="249"/>
      <c r="AE574" s="389"/>
      <c r="AF574" s="243">
        <f>BD.PD9[[#This Row],[Av.P3 '[%']]]*BD.PD9[[#This Row],[Ppto. Orden Interna '[DOP']]]</f>
        <v>0</v>
      </c>
      <c r="AG574" s="249"/>
      <c r="AH574" s="389"/>
      <c r="AI574" s="243">
        <f>BD.PD9[[#This Row],[Av.P4 '[%']]]*BD.PD9[[#This Row],[Ppto. Orden Interna '[DOP']]]</f>
        <v>0</v>
      </c>
      <c r="AJ574" s="249"/>
      <c r="AK574" s="389"/>
      <c r="AL574" s="243">
        <f>BD.PD9[[#This Row],[Av.P5 '[%']]]*BD.PD9[[#This Row],[Ppto. Orden Interna '[DOP']]]</f>
        <v>0</v>
      </c>
      <c r="AM574" s="496">
        <f>BD.PD9[[#This Row],[Pago 5]]+BD.PD9[[#This Row],[Pago 4]]+BD.PD9[[#This Row],[Pago 3]]+BD.PD9[[#This Row],[Pago 2]]+BD.PD9[[#This Row],[Pago 1]]</f>
        <v>20488.038999999997</v>
      </c>
      <c r="AN574" s="308" t="s">
        <v>244</v>
      </c>
      <c r="AO574" s="308" t="s">
        <v>245</v>
      </c>
      <c r="AP574" s="308" t="s">
        <v>246</v>
      </c>
      <c r="AQ574" s="308" t="s">
        <v>247</v>
      </c>
      <c r="AR574" s="308">
        <v>594</v>
      </c>
      <c r="AS574" s="308" t="s">
        <v>248</v>
      </c>
      <c r="AT574" s="249" t="s">
        <v>1575</v>
      </c>
      <c r="AU574" s="306"/>
      <c r="AV574" s="306"/>
      <c r="AW574" s="306"/>
      <c r="AX574" s="306"/>
      <c r="AY574" s="306"/>
      <c r="AZ574" s="306"/>
      <c r="BA574" s="306"/>
      <c r="BB574" s="306"/>
      <c r="BC574" s="306"/>
      <c r="BD574" s="306"/>
      <c r="BE574" s="306"/>
      <c r="BF574" s="306"/>
      <c r="BG574" s="306"/>
      <c r="BH574" s="306"/>
      <c r="BI574" s="306"/>
      <c r="BJ574" s="306"/>
      <c r="BK574" s="306"/>
      <c r="BL574" s="306"/>
      <c r="BM574" s="306"/>
      <c r="BN574" s="306"/>
      <c r="BO574" s="306"/>
      <c r="BP574" s="306"/>
      <c r="BQ574" s="306"/>
      <c r="BR574" s="306"/>
      <c r="BS574" s="306"/>
      <c r="BT574" s="306"/>
      <c r="BU574" s="306"/>
      <c r="BV574" s="306"/>
      <c r="BW574" s="306"/>
      <c r="BX574" s="306"/>
      <c r="BY574" s="306"/>
      <c r="BZ574" s="306"/>
      <c r="CA574" s="306"/>
      <c r="CB574" s="306"/>
      <c r="CC574" s="306"/>
      <c r="CD574" s="306"/>
      <c r="CE574" s="306"/>
      <c r="CF574" s="306"/>
      <c r="CG574" s="306"/>
      <c r="CH574" s="306"/>
      <c r="CI574" s="306"/>
      <c r="CJ574" s="306"/>
      <c r="CK574" s="306"/>
      <c r="CL574" s="306"/>
      <c r="CM574" s="306"/>
      <c r="CN574" s="306"/>
      <c r="CO574" s="306"/>
      <c r="CP574" s="306"/>
      <c r="CQ574" s="306"/>
      <c r="CR574" s="306"/>
      <c r="CS574" s="306"/>
      <c r="CT574" s="306"/>
      <c r="CU574" s="306"/>
      <c r="CV574" s="306"/>
      <c r="CW574" s="306"/>
      <c r="CX574" s="306"/>
      <c r="CY574" s="306"/>
      <c r="CZ574" s="306"/>
      <c r="DA574" s="306"/>
      <c r="DB574" s="306"/>
      <c r="DC574" s="306"/>
      <c r="DD574" s="306"/>
      <c r="DE574" s="306"/>
      <c r="DF574" s="306"/>
      <c r="DG574" s="306"/>
      <c r="DH574" s="306"/>
      <c r="DI574" s="306"/>
      <c r="DJ574" s="306"/>
      <c r="DK574" s="306"/>
      <c r="DL574" s="306"/>
      <c r="DM574" s="306"/>
      <c r="DN574" s="306"/>
      <c r="DO574" s="306"/>
      <c r="DP574" s="306"/>
      <c r="DQ574" s="306"/>
      <c r="DR574" s="306"/>
      <c r="DS574" s="306"/>
      <c r="DT574" s="306"/>
      <c r="DU574" s="306"/>
      <c r="DV574" s="306"/>
      <c r="DW574" s="306"/>
      <c r="DX574" s="306"/>
      <c r="DY574" s="306"/>
      <c r="DZ574" s="306"/>
      <c r="EA574" s="306"/>
      <c r="EB574" s="306"/>
      <c r="EC574" s="306"/>
      <c r="ED574" s="306"/>
      <c r="EE574" s="306"/>
      <c r="EF574" s="306"/>
      <c r="EG574" s="306"/>
      <c r="EH574" s="306"/>
      <c r="EI574" s="306"/>
      <c r="EJ574" s="306"/>
      <c r="EK574" s="306"/>
      <c r="EL574" s="306"/>
      <c r="EM574" s="306"/>
      <c r="EN574" s="306"/>
      <c r="EO574" s="306"/>
      <c r="EP574" s="306"/>
      <c r="EQ574" s="306"/>
      <c r="ER574" s="306"/>
      <c r="ES574" s="306"/>
      <c r="ET574" s="306"/>
      <c r="EU574" s="306"/>
      <c r="EV574" s="306"/>
      <c r="EW574" s="306"/>
      <c r="EX574" s="306"/>
      <c r="EY574" s="306"/>
      <c r="EZ574" s="306"/>
      <c r="FA574" s="306"/>
      <c r="FB574" s="306"/>
      <c r="FC574" s="306"/>
      <c r="FD574" s="306"/>
      <c r="FE574" s="306"/>
      <c r="FF574" s="306"/>
      <c r="FG574" s="306"/>
      <c r="FH574" s="306"/>
      <c r="FI574" s="306"/>
      <c r="FJ574" s="306"/>
      <c r="FK574" s="306"/>
      <c r="FL574" s="306"/>
      <c r="FM574" s="306"/>
      <c r="FN574" s="306"/>
      <c r="FO574" s="306"/>
      <c r="FP574" s="306"/>
      <c r="FQ574" s="306"/>
      <c r="FR574" s="306"/>
      <c r="FS574" s="306"/>
      <c r="FT574" s="306"/>
      <c r="FU574" s="306"/>
      <c r="FV574" s="306"/>
      <c r="FW574" s="306"/>
      <c r="FX574" s="306"/>
      <c r="FY574" s="306"/>
      <c r="FZ574" s="306"/>
      <c r="GA574" s="306"/>
      <c r="GB574" s="306"/>
      <c r="GC574" s="306"/>
      <c r="GD574" s="306"/>
      <c r="GE574" s="306"/>
      <c r="GF574" s="306"/>
      <c r="GG574" s="306"/>
      <c r="GH574" s="306"/>
      <c r="GI574" s="306"/>
      <c r="GJ574" s="306"/>
      <c r="GK574" s="306"/>
      <c r="GL574" s="306"/>
      <c r="GM574" s="306"/>
      <c r="GN574" s="306"/>
      <c r="GO574" s="306"/>
      <c r="GP574" s="306"/>
      <c r="GQ574" s="306"/>
      <c r="GR574" s="306"/>
      <c r="GS574" s="306"/>
      <c r="GT574" s="306"/>
      <c r="GU574" s="306"/>
      <c r="GV574" s="306"/>
      <c r="GW574" s="306"/>
      <c r="GX574" s="306"/>
      <c r="GY574" s="306"/>
      <c r="GZ574" s="306"/>
      <c r="HA574" s="306"/>
      <c r="HB574" s="306"/>
      <c r="HC574" s="306"/>
      <c r="HD574" s="306"/>
      <c r="HE574" s="306"/>
      <c r="HF574" s="306"/>
      <c r="HG574" s="306"/>
      <c r="HH574" s="306"/>
      <c r="HI574" s="306"/>
      <c r="HJ574" s="306"/>
      <c r="HK574" s="306"/>
      <c r="HL574" s="306"/>
      <c r="HM574" s="306"/>
      <c r="HN574" s="306"/>
      <c r="HO574" s="306"/>
      <c r="HP574" s="306"/>
      <c r="HQ574" s="306"/>
      <c r="HR574" s="306"/>
      <c r="HS574" s="306"/>
      <c r="HT574" s="306"/>
      <c r="HU574" s="306"/>
      <c r="HV574" s="306"/>
      <c r="HW574" s="306"/>
      <c r="HX574" s="306"/>
      <c r="HY574" s="306"/>
      <c r="HZ574" s="306"/>
      <c r="IA574" s="306"/>
      <c r="IB574" s="306"/>
      <c r="IC574" s="306"/>
      <c r="ID574" s="306"/>
      <c r="IE574" s="306"/>
      <c r="IF574" s="306"/>
      <c r="IG574" s="306"/>
      <c r="IH574" s="306"/>
    </row>
    <row r="575" spans="1:242" s="219" customFormat="1" ht="15" customHeight="1" x14ac:dyDescent="0.3">
      <c r="A575" s="174">
        <v>5.01</v>
      </c>
      <c r="B575" s="231"/>
      <c r="C575" s="232" t="e">
        <f>VLOOKUP(BD.PD9[[#This Row],[Pos]],[19]!PPto[#Data],3,FALSE)</f>
        <v>#REF!</v>
      </c>
      <c r="D575" s="174" t="s">
        <v>23</v>
      </c>
      <c r="E575" s="305" t="str">
        <f>IF(BD.PD9[[#This Row],[.]]="*",VLOOKUP(BD.PD9[[#This Row],[Pos]],[19]Presupuesto!A:H,7,FALSE),"")</f>
        <v/>
      </c>
      <c r="F575" s="234" t="s">
        <v>1421</v>
      </c>
      <c r="G575" s="174" t="s">
        <v>1359</v>
      </c>
      <c r="H575" s="174"/>
      <c r="I575" s="174" t="s">
        <v>1326</v>
      </c>
      <c r="J575" s="382">
        <v>3</v>
      </c>
      <c r="K575" s="511" t="s">
        <v>117</v>
      </c>
      <c r="L575" s="383">
        <f>IF(BD.PD9[[#This Row],[Mon]]="DOP",1,HLOOKUP(BD.PD9[[#This Row],[Mon]],Data!$K$1:$L$2,2,FALSE))</f>
        <v>65</v>
      </c>
      <c r="M575" s="384">
        <v>1250</v>
      </c>
      <c r="N575" s="243">
        <f>BD.PD9[[#This Row],[Cant.]]*BD.PD9[[#This Row],[ Tasa ]]*BD.PD9[[#This Row],[ Precio Und.]]</f>
        <v>243750</v>
      </c>
      <c r="O575" s="386">
        <v>0.03</v>
      </c>
      <c r="P575" s="243">
        <f>IF(BD.PD9[[#This Row],[Liquid. '[%']]]&lt;&gt;0,(BD.PD9[[#This Row],[Valor Neto '[DOP']]]*BD.PD9[[#This Row],[Liquid. '[%']]])+BD.PD9[[#This Row],[Valor Neto '[DOP']]],BD.PD9[[#This Row],[Valor Neto '[DOP']]])</f>
        <v>251062.5</v>
      </c>
      <c r="Q575" s="243">
        <f>BD.PD9[[#This Row],[Ppto. Orden Interna '[DOP']]]/HLOOKUP("USD",Data!$K$1:$L$2,2,FALSE)</f>
        <v>3862.5</v>
      </c>
      <c r="R575" s="381" t="s">
        <v>1398</v>
      </c>
      <c r="S575" s="387"/>
      <c r="T575" s="387"/>
      <c r="U575" s="387"/>
      <c r="V575" s="387"/>
      <c r="W575" s="174" t="s">
        <v>323</v>
      </c>
      <c r="X575" s="495">
        <v>7</v>
      </c>
      <c r="Y575" s="388">
        <v>0.6</v>
      </c>
      <c r="Z575" s="243">
        <f>BD.PD9[[#This Row],[Av.P1 '[%']]]*BD.PD9[[#This Row],[Ppto. Orden Interna '[DOP']]]</f>
        <v>150637.5</v>
      </c>
      <c r="AA575" s="495">
        <v>9</v>
      </c>
      <c r="AB575" s="388">
        <v>0.4</v>
      </c>
      <c r="AC575" s="243">
        <f>BD.PD9[[#This Row],[Av.P2 '[%']]]*BD.PD9[[#This Row],[Ppto. Orden Interna '[DOP']]]</f>
        <v>100425</v>
      </c>
      <c r="AD575" s="249"/>
      <c r="AE575" s="389"/>
      <c r="AF575" s="243">
        <f>BD.PD9[[#This Row],[Av.P3 '[%']]]*BD.PD9[[#This Row],[Ppto. Orden Interna '[DOP']]]</f>
        <v>0</v>
      </c>
      <c r="AG575" s="249"/>
      <c r="AH575" s="389"/>
      <c r="AI575" s="243">
        <f>BD.PD9[[#This Row],[Av.P4 '[%']]]*BD.PD9[[#This Row],[Ppto. Orden Interna '[DOP']]]</f>
        <v>0</v>
      </c>
      <c r="AJ575" s="249"/>
      <c r="AK575" s="389"/>
      <c r="AL575" s="243">
        <f>BD.PD9[[#This Row],[Av.P5 '[%']]]*BD.PD9[[#This Row],[Ppto. Orden Interna '[DOP']]]</f>
        <v>0</v>
      </c>
      <c r="AM575" s="496">
        <f>BD.PD9[[#This Row],[Pago 5]]+BD.PD9[[#This Row],[Pago 4]]+BD.PD9[[#This Row],[Pago 3]]+BD.PD9[[#This Row],[Pago 2]]+BD.PD9[[#This Row],[Pago 1]]</f>
        <v>251062.5</v>
      </c>
      <c r="AN575" s="308" t="s">
        <v>244</v>
      </c>
      <c r="AO575" s="308" t="s">
        <v>245</v>
      </c>
      <c r="AP575" s="308" t="s">
        <v>246</v>
      </c>
      <c r="AQ575" s="308" t="s">
        <v>247</v>
      </c>
      <c r="AR575" s="308">
        <v>594</v>
      </c>
      <c r="AS575" s="308" t="s">
        <v>248</v>
      </c>
      <c r="AT575" s="249" t="s">
        <v>1575</v>
      </c>
      <c r="AU575" s="306"/>
      <c r="AV575" s="306"/>
      <c r="AW575" s="306"/>
      <c r="AX575" s="306"/>
      <c r="AY575" s="306"/>
      <c r="AZ575" s="306"/>
      <c r="BA575" s="306"/>
      <c r="BB575" s="306"/>
      <c r="BC575" s="306"/>
      <c r="BD575" s="306"/>
      <c r="BE575" s="306"/>
      <c r="BF575" s="306"/>
      <c r="BG575" s="306"/>
      <c r="BH575" s="306"/>
      <c r="BI575" s="306"/>
      <c r="BJ575" s="306"/>
      <c r="BK575" s="306"/>
      <c r="BL575" s="306"/>
      <c r="BM575" s="306"/>
      <c r="BN575" s="306"/>
      <c r="BO575" s="306"/>
      <c r="BP575" s="306"/>
      <c r="BQ575" s="306"/>
      <c r="BR575" s="306"/>
      <c r="BS575" s="306"/>
      <c r="BT575" s="306"/>
      <c r="BU575" s="306"/>
      <c r="BV575" s="306"/>
      <c r="BW575" s="306"/>
      <c r="BX575" s="306"/>
      <c r="BY575" s="306"/>
      <c r="BZ575" s="306"/>
      <c r="CA575" s="306"/>
      <c r="CB575" s="306"/>
      <c r="CC575" s="306"/>
      <c r="CD575" s="306"/>
      <c r="CE575" s="306"/>
      <c r="CF575" s="306"/>
      <c r="CG575" s="306"/>
      <c r="CH575" s="306"/>
      <c r="CI575" s="306"/>
      <c r="CJ575" s="306"/>
      <c r="CK575" s="306"/>
      <c r="CL575" s="306"/>
      <c r="CM575" s="306"/>
      <c r="CN575" s="306"/>
      <c r="CO575" s="306"/>
      <c r="CP575" s="306"/>
      <c r="CQ575" s="306"/>
      <c r="CR575" s="306"/>
      <c r="CS575" s="306"/>
      <c r="CT575" s="306"/>
      <c r="CU575" s="306"/>
      <c r="CV575" s="306"/>
      <c r="CW575" s="306"/>
      <c r="CX575" s="306"/>
      <c r="CY575" s="306"/>
      <c r="CZ575" s="306"/>
      <c r="DA575" s="306"/>
      <c r="DB575" s="306"/>
      <c r="DC575" s="306"/>
      <c r="DD575" s="306"/>
      <c r="DE575" s="306"/>
      <c r="DF575" s="306"/>
      <c r="DG575" s="306"/>
      <c r="DH575" s="306"/>
      <c r="DI575" s="306"/>
      <c r="DJ575" s="306"/>
      <c r="DK575" s="306"/>
      <c r="DL575" s="306"/>
      <c r="DM575" s="306"/>
      <c r="DN575" s="306"/>
      <c r="DO575" s="306"/>
      <c r="DP575" s="306"/>
      <c r="DQ575" s="306"/>
      <c r="DR575" s="306"/>
      <c r="DS575" s="306"/>
      <c r="DT575" s="306"/>
      <c r="DU575" s="306"/>
      <c r="DV575" s="306"/>
      <c r="DW575" s="306"/>
      <c r="DX575" s="306"/>
      <c r="DY575" s="306"/>
      <c r="DZ575" s="306"/>
      <c r="EA575" s="306"/>
      <c r="EB575" s="306"/>
      <c r="EC575" s="306"/>
      <c r="ED575" s="306"/>
      <c r="EE575" s="306"/>
      <c r="EF575" s="306"/>
      <c r="EG575" s="306"/>
      <c r="EH575" s="306"/>
      <c r="EI575" s="306"/>
      <c r="EJ575" s="306"/>
      <c r="EK575" s="306"/>
      <c r="EL575" s="306"/>
      <c r="EM575" s="306"/>
      <c r="EN575" s="306"/>
      <c r="EO575" s="306"/>
      <c r="EP575" s="306"/>
      <c r="EQ575" s="306"/>
      <c r="ER575" s="306"/>
      <c r="ES575" s="306"/>
      <c r="ET575" s="306"/>
      <c r="EU575" s="306"/>
      <c r="EV575" s="306"/>
      <c r="EW575" s="306"/>
      <c r="EX575" s="306"/>
      <c r="EY575" s="306"/>
      <c r="EZ575" s="306"/>
      <c r="FA575" s="306"/>
      <c r="FB575" s="306"/>
      <c r="FC575" s="306"/>
      <c r="FD575" s="306"/>
      <c r="FE575" s="306"/>
      <c r="FF575" s="306"/>
      <c r="FG575" s="306"/>
      <c r="FH575" s="306"/>
      <c r="FI575" s="306"/>
      <c r="FJ575" s="306"/>
      <c r="FK575" s="306"/>
      <c r="FL575" s="306"/>
      <c r="FM575" s="306"/>
      <c r="FN575" s="306"/>
      <c r="FO575" s="306"/>
      <c r="FP575" s="306"/>
      <c r="FQ575" s="306"/>
      <c r="FR575" s="306"/>
      <c r="FS575" s="306"/>
      <c r="FT575" s="306"/>
      <c r="FU575" s="306"/>
      <c r="FV575" s="306"/>
      <c r="FW575" s="306"/>
      <c r="FX575" s="306"/>
      <c r="FY575" s="306"/>
      <c r="FZ575" s="306"/>
      <c r="GA575" s="306"/>
      <c r="GB575" s="306"/>
      <c r="GC575" s="306"/>
      <c r="GD575" s="306"/>
      <c r="GE575" s="306"/>
      <c r="GF575" s="306"/>
      <c r="GG575" s="306"/>
      <c r="GH575" s="306"/>
      <c r="GI575" s="306"/>
      <c r="GJ575" s="306"/>
      <c r="GK575" s="306"/>
      <c r="GL575" s="306"/>
      <c r="GM575" s="306"/>
      <c r="GN575" s="306"/>
      <c r="GO575" s="306"/>
      <c r="GP575" s="306"/>
      <c r="GQ575" s="306"/>
      <c r="GR575" s="306"/>
      <c r="GS575" s="306"/>
      <c r="GT575" s="306"/>
      <c r="GU575" s="306"/>
      <c r="GV575" s="306"/>
      <c r="GW575" s="306"/>
      <c r="GX575" s="306"/>
      <c r="GY575" s="306"/>
      <c r="GZ575" s="306"/>
      <c r="HA575" s="306"/>
      <c r="HB575" s="306"/>
      <c r="HC575" s="306"/>
      <c r="HD575" s="306"/>
      <c r="HE575" s="306"/>
      <c r="HF575" s="306"/>
      <c r="HG575" s="306"/>
      <c r="HH575" s="306"/>
      <c r="HI575" s="306"/>
      <c r="HJ575" s="306"/>
      <c r="HK575" s="306"/>
      <c r="HL575" s="306"/>
      <c r="HM575" s="306"/>
      <c r="HN575" s="306"/>
      <c r="HO575" s="306"/>
      <c r="HP575" s="306"/>
      <c r="HQ575" s="306"/>
      <c r="HR575" s="306"/>
      <c r="HS575" s="306"/>
      <c r="HT575" s="306"/>
      <c r="HU575" s="306"/>
      <c r="HV575" s="306"/>
      <c r="HW575" s="306"/>
      <c r="HX575" s="306"/>
      <c r="HY575" s="306"/>
      <c r="HZ575" s="306"/>
      <c r="IA575" s="306"/>
      <c r="IB575" s="306"/>
      <c r="IC575" s="306"/>
      <c r="ID575" s="306"/>
      <c r="IE575" s="306"/>
      <c r="IF575" s="306"/>
      <c r="IG575" s="306"/>
      <c r="IH575" s="306"/>
    </row>
    <row r="576" spans="1:242" s="219" customFormat="1" ht="15" customHeight="1" x14ac:dyDescent="0.3">
      <c r="A576" s="174">
        <v>5.01</v>
      </c>
      <c r="B576" s="231"/>
      <c r="C576" s="232" t="e">
        <f>VLOOKUP(BD.PD9[[#This Row],[Pos]],[19]!PPto[#Data],3,FALSE)</f>
        <v>#REF!</v>
      </c>
      <c r="D576" s="174" t="s">
        <v>23</v>
      </c>
      <c r="E576" s="305" t="str">
        <f>IF(BD.PD9[[#This Row],[.]]="*",VLOOKUP(BD.PD9[[#This Row],[Pos]],[19]Presupuesto!A:H,7,FALSE),"")</f>
        <v/>
      </c>
      <c r="F576" s="234" t="s">
        <v>1422</v>
      </c>
      <c r="G576" s="174" t="s">
        <v>1359</v>
      </c>
      <c r="H576" s="174"/>
      <c r="I576" s="174" t="s">
        <v>1326</v>
      </c>
      <c r="J576" s="382">
        <v>1</v>
      </c>
      <c r="K576" s="511" t="s">
        <v>117</v>
      </c>
      <c r="L576" s="383">
        <f>IF(BD.PD9[[#This Row],[Mon]]="DOP",1,HLOOKUP(BD.PD9[[#This Row],[Mon]],Data!$K$1:$L$2,2,FALSE))</f>
        <v>65</v>
      </c>
      <c r="M576" s="384">
        <v>2215</v>
      </c>
      <c r="N576" s="243">
        <f>BD.PD9[[#This Row],[Cant.]]*BD.PD9[[#This Row],[ Tasa ]]*BD.PD9[[#This Row],[ Precio Und.]]</f>
        <v>143975</v>
      </c>
      <c r="O576" s="386">
        <v>0.03</v>
      </c>
      <c r="P576" s="243">
        <f>IF(BD.PD9[[#This Row],[Liquid. '[%']]]&lt;&gt;0,(BD.PD9[[#This Row],[Valor Neto '[DOP']]]*BD.PD9[[#This Row],[Liquid. '[%']]])+BD.PD9[[#This Row],[Valor Neto '[DOP']]],BD.PD9[[#This Row],[Valor Neto '[DOP']]])</f>
        <v>148294.25</v>
      </c>
      <c r="Q576" s="243">
        <f>BD.PD9[[#This Row],[Ppto. Orden Interna '[DOP']]]/HLOOKUP("USD",Data!$K$1:$L$2,2,FALSE)</f>
        <v>2281.4499999999998</v>
      </c>
      <c r="R576" s="381" t="s">
        <v>1398</v>
      </c>
      <c r="S576" s="387"/>
      <c r="T576" s="387"/>
      <c r="U576" s="387"/>
      <c r="V576" s="387"/>
      <c r="W576" s="174" t="s">
        <v>323</v>
      </c>
      <c r="X576" s="495">
        <v>7</v>
      </c>
      <c r="Y576" s="388">
        <v>0.6</v>
      </c>
      <c r="Z576" s="243">
        <f>BD.PD9[[#This Row],[Av.P1 '[%']]]*BD.PD9[[#This Row],[Ppto. Orden Interna '[DOP']]]</f>
        <v>88976.55</v>
      </c>
      <c r="AA576" s="495">
        <v>9</v>
      </c>
      <c r="AB576" s="388">
        <v>0.4</v>
      </c>
      <c r="AC576" s="243">
        <f>BD.PD9[[#This Row],[Av.P2 '[%']]]*BD.PD9[[#This Row],[Ppto. Orden Interna '[DOP']]]</f>
        <v>59317.700000000004</v>
      </c>
      <c r="AD576" s="249"/>
      <c r="AE576" s="389"/>
      <c r="AF576" s="243">
        <f>BD.PD9[[#This Row],[Av.P3 '[%']]]*BD.PD9[[#This Row],[Ppto. Orden Interna '[DOP']]]</f>
        <v>0</v>
      </c>
      <c r="AG576" s="249"/>
      <c r="AH576" s="389"/>
      <c r="AI576" s="243">
        <f>BD.PD9[[#This Row],[Av.P4 '[%']]]*BD.PD9[[#This Row],[Ppto. Orden Interna '[DOP']]]</f>
        <v>0</v>
      </c>
      <c r="AJ576" s="249"/>
      <c r="AK576" s="389"/>
      <c r="AL576" s="243">
        <f>BD.PD9[[#This Row],[Av.P5 '[%']]]*BD.PD9[[#This Row],[Ppto. Orden Interna '[DOP']]]</f>
        <v>0</v>
      </c>
      <c r="AM576" s="496">
        <f>BD.PD9[[#This Row],[Pago 5]]+BD.PD9[[#This Row],[Pago 4]]+BD.PD9[[#This Row],[Pago 3]]+BD.PD9[[#This Row],[Pago 2]]+BD.PD9[[#This Row],[Pago 1]]</f>
        <v>148294.25</v>
      </c>
      <c r="AN576" s="308" t="s">
        <v>244</v>
      </c>
      <c r="AO576" s="308" t="s">
        <v>245</v>
      </c>
      <c r="AP576" s="308" t="s">
        <v>246</v>
      </c>
      <c r="AQ576" s="308" t="s">
        <v>247</v>
      </c>
      <c r="AR576" s="308">
        <v>594</v>
      </c>
      <c r="AS576" s="308" t="s">
        <v>248</v>
      </c>
      <c r="AT576" s="249" t="s">
        <v>1575</v>
      </c>
      <c r="AU576" s="306"/>
      <c r="AV576" s="306"/>
      <c r="AW576" s="306"/>
      <c r="AX576" s="306"/>
      <c r="AY576" s="306"/>
      <c r="AZ576" s="306"/>
      <c r="BA576" s="306"/>
      <c r="BB576" s="306"/>
      <c r="BC576" s="306"/>
      <c r="BD576" s="306"/>
      <c r="BE576" s="306"/>
      <c r="BF576" s="306"/>
      <c r="BG576" s="306"/>
      <c r="BH576" s="306"/>
      <c r="BI576" s="306"/>
      <c r="BJ576" s="306"/>
      <c r="BK576" s="306"/>
      <c r="BL576" s="306"/>
      <c r="BM576" s="306"/>
      <c r="BN576" s="306"/>
      <c r="BO576" s="306"/>
      <c r="BP576" s="306"/>
      <c r="BQ576" s="306"/>
      <c r="BR576" s="306"/>
      <c r="BS576" s="306"/>
      <c r="BT576" s="306"/>
      <c r="BU576" s="306"/>
      <c r="BV576" s="306"/>
      <c r="BW576" s="306"/>
      <c r="BX576" s="306"/>
      <c r="BY576" s="306"/>
      <c r="BZ576" s="306"/>
      <c r="CA576" s="306"/>
      <c r="CB576" s="306"/>
      <c r="CC576" s="306"/>
      <c r="CD576" s="306"/>
      <c r="CE576" s="306"/>
      <c r="CF576" s="306"/>
      <c r="CG576" s="306"/>
      <c r="CH576" s="306"/>
      <c r="CI576" s="306"/>
      <c r="CJ576" s="306"/>
      <c r="CK576" s="306"/>
      <c r="CL576" s="306"/>
      <c r="CM576" s="306"/>
      <c r="CN576" s="306"/>
      <c r="CO576" s="306"/>
      <c r="CP576" s="306"/>
      <c r="CQ576" s="306"/>
      <c r="CR576" s="306"/>
      <c r="CS576" s="306"/>
      <c r="CT576" s="306"/>
      <c r="CU576" s="306"/>
      <c r="CV576" s="306"/>
      <c r="CW576" s="306"/>
      <c r="CX576" s="306"/>
      <c r="CY576" s="306"/>
      <c r="CZ576" s="306"/>
      <c r="DA576" s="306"/>
      <c r="DB576" s="306"/>
      <c r="DC576" s="306"/>
      <c r="DD576" s="306"/>
      <c r="DE576" s="306"/>
      <c r="DF576" s="306"/>
      <c r="DG576" s="306"/>
      <c r="DH576" s="306"/>
      <c r="DI576" s="306"/>
      <c r="DJ576" s="306"/>
      <c r="DK576" s="306"/>
      <c r="DL576" s="306"/>
      <c r="DM576" s="306"/>
      <c r="DN576" s="306"/>
      <c r="DO576" s="306"/>
      <c r="DP576" s="306"/>
      <c r="DQ576" s="306"/>
      <c r="DR576" s="306"/>
      <c r="DS576" s="306"/>
      <c r="DT576" s="306"/>
      <c r="DU576" s="306"/>
      <c r="DV576" s="306"/>
      <c r="DW576" s="306"/>
      <c r="DX576" s="306"/>
      <c r="DY576" s="306"/>
      <c r="DZ576" s="306"/>
      <c r="EA576" s="306"/>
      <c r="EB576" s="306"/>
      <c r="EC576" s="306"/>
      <c r="ED576" s="306"/>
      <c r="EE576" s="306"/>
      <c r="EF576" s="306"/>
      <c r="EG576" s="306"/>
      <c r="EH576" s="306"/>
      <c r="EI576" s="306"/>
      <c r="EJ576" s="306"/>
      <c r="EK576" s="306"/>
      <c r="EL576" s="306"/>
      <c r="EM576" s="306"/>
      <c r="EN576" s="306"/>
      <c r="EO576" s="306"/>
      <c r="EP576" s="306"/>
      <c r="EQ576" s="306"/>
      <c r="ER576" s="306"/>
      <c r="ES576" s="306"/>
      <c r="ET576" s="306"/>
      <c r="EU576" s="306"/>
      <c r="EV576" s="306"/>
      <c r="EW576" s="306"/>
      <c r="EX576" s="306"/>
      <c r="EY576" s="306"/>
      <c r="EZ576" s="306"/>
      <c r="FA576" s="306"/>
      <c r="FB576" s="306"/>
      <c r="FC576" s="306"/>
      <c r="FD576" s="306"/>
      <c r="FE576" s="306"/>
      <c r="FF576" s="306"/>
      <c r="FG576" s="306"/>
      <c r="FH576" s="306"/>
      <c r="FI576" s="306"/>
      <c r="FJ576" s="306"/>
      <c r="FK576" s="306"/>
      <c r="FL576" s="306"/>
      <c r="FM576" s="306"/>
      <c r="FN576" s="306"/>
      <c r="FO576" s="306"/>
      <c r="FP576" s="306"/>
      <c r="FQ576" s="306"/>
      <c r="FR576" s="306"/>
      <c r="FS576" s="306"/>
      <c r="FT576" s="306"/>
      <c r="FU576" s="306"/>
      <c r="FV576" s="306"/>
      <c r="FW576" s="306"/>
      <c r="FX576" s="306"/>
      <c r="FY576" s="306"/>
      <c r="FZ576" s="306"/>
      <c r="GA576" s="306"/>
      <c r="GB576" s="306"/>
      <c r="GC576" s="306"/>
      <c r="GD576" s="306"/>
      <c r="GE576" s="306"/>
      <c r="GF576" s="306"/>
      <c r="GG576" s="306"/>
      <c r="GH576" s="306"/>
      <c r="GI576" s="306"/>
      <c r="GJ576" s="306"/>
      <c r="GK576" s="306"/>
      <c r="GL576" s="306"/>
      <c r="GM576" s="306"/>
      <c r="GN576" s="306"/>
      <c r="GO576" s="306"/>
      <c r="GP576" s="306"/>
      <c r="GQ576" s="306"/>
      <c r="GR576" s="306"/>
      <c r="GS576" s="306"/>
      <c r="GT576" s="306"/>
      <c r="GU576" s="306"/>
      <c r="GV576" s="306"/>
      <c r="GW576" s="306"/>
      <c r="GX576" s="306"/>
      <c r="GY576" s="306"/>
      <c r="GZ576" s="306"/>
      <c r="HA576" s="306"/>
      <c r="HB576" s="306"/>
      <c r="HC576" s="306"/>
      <c r="HD576" s="306"/>
      <c r="HE576" s="306"/>
      <c r="HF576" s="306"/>
      <c r="HG576" s="306"/>
      <c r="HH576" s="306"/>
      <c r="HI576" s="306"/>
      <c r="HJ576" s="306"/>
      <c r="HK576" s="306"/>
      <c r="HL576" s="306"/>
      <c r="HM576" s="306"/>
      <c r="HN576" s="306"/>
      <c r="HO576" s="306"/>
      <c r="HP576" s="306"/>
      <c r="HQ576" s="306"/>
      <c r="HR576" s="306"/>
      <c r="HS576" s="306"/>
      <c r="HT576" s="306"/>
      <c r="HU576" s="306"/>
      <c r="HV576" s="306"/>
      <c r="HW576" s="306"/>
      <c r="HX576" s="306"/>
      <c r="HY576" s="306"/>
      <c r="HZ576" s="306"/>
      <c r="IA576" s="306"/>
      <c r="IB576" s="306"/>
      <c r="IC576" s="306"/>
      <c r="ID576" s="306"/>
      <c r="IE576" s="306"/>
      <c r="IF576" s="306"/>
      <c r="IG576" s="306"/>
      <c r="IH576" s="306"/>
    </row>
    <row r="577" spans="1:242" s="219" customFormat="1" ht="15" customHeight="1" x14ac:dyDescent="0.3">
      <c r="A577" s="174">
        <v>5.01</v>
      </c>
      <c r="B577" s="231"/>
      <c r="C577" s="232" t="e">
        <f>VLOOKUP(BD.PD9[[#This Row],[Pos]],[19]!PPto[#Data],3,FALSE)</f>
        <v>#REF!</v>
      </c>
      <c r="D577" s="174" t="s">
        <v>23</v>
      </c>
      <c r="E577" s="305" t="str">
        <f>IF(BD.PD9[[#This Row],[.]]="*",VLOOKUP(BD.PD9[[#This Row],[Pos]],[19]Presupuesto!A:H,7,FALSE),"")</f>
        <v/>
      </c>
      <c r="F577" s="234" t="s">
        <v>1423</v>
      </c>
      <c r="G577" s="174" t="s">
        <v>1359</v>
      </c>
      <c r="H577" s="174"/>
      <c r="I577" s="174" t="s">
        <v>1326</v>
      </c>
      <c r="J577" s="382">
        <v>6</v>
      </c>
      <c r="K577" s="511" t="s">
        <v>117</v>
      </c>
      <c r="L577" s="383">
        <f>IF(BD.PD9[[#This Row],[Mon]]="DOP",1,HLOOKUP(BD.PD9[[#This Row],[Mon]],Data!$K$1:$L$2,2,FALSE))</f>
        <v>65</v>
      </c>
      <c r="M577" s="384">
        <v>2150</v>
      </c>
      <c r="N577" s="243">
        <f>BD.PD9[[#This Row],[Cant.]]*BD.PD9[[#This Row],[ Tasa ]]*BD.PD9[[#This Row],[ Precio Und.]]</f>
        <v>838500</v>
      </c>
      <c r="O577" s="386">
        <v>0.03</v>
      </c>
      <c r="P577" s="243">
        <f>IF(BD.PD9[[#This Row],[Liquid. '[%']]]&lt;&gt;0,(BD.PD9[[#This Row],[Valor Neto '[DOP']]]*BD.PD9[[#This Row],[Liquid. '[%']]])+BD.PD9[[#This Row],[Valor Neto '[DOP']]],BD.PD9[[#This Row],[Valor Neto '[DOP']]])</f>
        <v>863655</v>
      </c>
      <c r="Q577" s="243">
        <f>BD.PD9[[#This Row],[Ppto. Orden Interna '[DOP']]]/HLOOKUP("USD",Data!$K$1:$L$2,2,FALSE)</f>
        <v>13287</v>
      </c>
      <c r="R577" s="381" t="s">
        <v>1398</v>
      </c>
      <c r="S577" s="387"/>
      <c r="T577" s="387"/>
      <c r="U577" s="387"/>
      <c r="V577" s="387"/>
      <c r="W577" s="174" t="s">
        <v>323</v>
      </c>
      <c r="X577" s="495">
        <v>7</v>
      </c>
      <c r="Y577" s="388">
        <v>0.6</v>
      </c>
      <c r="Z577" s="243">
        <f>BD.PD9[[#This Row],[Av.P1 '[%']]]*BD.PD9[[#This Row],[Ppto. Orden Interna '[DOP']]]</f>
        <v>518193</v>
      </c>
      <c r="AA577" s="495">
        <v>9</v>
      </c>
      <c r="AB577" s="388">
        <v>0.4</v>
      </c>
      <c r="AC577" s="243">
        <f>BD.PD9[[#This Row],[Av.P2 '[%']]]*BD.PD9[[#This Row],[Ppto. Orden Interna '[DOP']]]</f>
        <v>345462</v>
      </c>
      <c r="AD577" s="249"/>
      <c r="AE577" s="389"/>
      <c r="AF577" s="243">
        <f>BD.PD9[[#This Row],[Av.P3 '[%']]]*BD.PD9[[#This Row],[Ppto. Orden Interna '[DOP']]]</f>
        <v>0</v>
      </c>
      <c r="AG577" s="249"/>
      <c r="AH577" s="389"/>
      <c r="AI577" s="243">
        <f>BD.PD9[[#This Row],[Av.P4 '[%']]]*BD.PD9[[#This Row],[Ppto. Orden Interna '[DOP']]]</f>
        <v>0</v>
      </c>
      <c r="AJ577" s="249"/>
      <c r="AK577" s="389"/>
      <c r="AL577" s="243">
        <f>BD.PD9[[#This Row],[Av.P5 '[%']]]*BD.PD9[[#This Row],[Ppto. Orden Interna '[DOP']]]</f>
        <v>0</v>
      </c>
      <c r="AM577" s="496">
        <f>BD.PD9[[#This Row],[Pago 5]]+BD.PD9[[#This Row],[Pago 4]]+BD.PD9[[#This Row],[Pago 3]]+BD.PD9[[#This Row],[Pago 2]]+BD.PD9[[#This Row],[Pago 1]]</f>
        <v>863655</v>
      </c>
      <c r="AN577" s="308" t="s">
        <v>244</v>
      </c>
      <c r="AO577" s="308" t="s">
        <v>245</v>
      </c>
      <c r="AP577" s="308" t="s">
        <v>246</v>
      </c>
      <c r="AQ577" s="308" t="s">
        <v>247</v>
      </c>
      <c r="AR577" s="308">
        <v>594</v>
      </c>
      <c r="AS577" s="308" t="s">
        <v>248</v>
      </c>
      <c r="AT577" s="249" t="s">
        <v>1575</v>
      </c>
      <c r="AU577" s="306"/>
      <c r="AV577" s="306"/>
      <c r="AW577" s="306"/>
      <c r="AX577" s="306"/>
      <c r="AY577" s="306"/>
      <c r="AZ577" s="306"/>
      <c r="BA577" s="306"/>
      <c r="BB577" s="306"/>
      <c r="BC577" s="306"/>
      <c r="BD577" s="306"/>
      <c r="BE577" s="306"/>
      <c r="BF577" s="306"/>
      <c r="BG577" s="306"/>
      <c r="BH577" s="306"/>
      <c r="BI577" s="306"/>
      <c r="BJ577" s="306"/>
      <c r="BK577" s="306"/>
      <c r="BL577" s="306"/>
      <c r="BM577" s="306"/>
      <c r="BN577" s="306"/>
      <c r="BO577" s="306"/>
      <c r="BP577" s="306"/>
      <c r="BQ577" s="306"/>
      <c r="BR577" s="306"/>
      <c r="BS577" s="306"/>
      <c r="BT577" s="306"/>
      <c r="BU577" s="306"/>
      <c r="BV577" s="306"/>
      <c r="BW577" s="306"/>
      <c r="BX577" s="306"/>
      <c r="BY577" s="306"/>
      <c r="BZ577" s="306"/>
      <c r="CA577" s="306"/>
      <c r="CB577" s="306"/>
      <c r="CC577" s="306"/>
      <c r="CD577" s="306"/>
      <c r="CE577" s="306"/>
      <c r="CF577" s="306"/>
      <c r="CG577" s="306"/>
      <c r="CH577" s="306"/>
      <c r="CI577" s="306"/>
      <c r="CJ577" s="306"/>
      <c r="CK577" s="306"/>
      <c r="CL577" s="306"/>
      <c r="CM577" s="306"/>
      <c r="CN577" s="306"/>
      <c r="CO577" s="306"/>
      <c r="CP577" s="306"/>
      <c r="CQ577" s="306"/>
      <c r="CR577" s="306"/>
      <c r="CS577" s="306"/>
      <c r="CT577" s="306"/>
      <c r="CU577" s="306"/>
      <c r="CV577" s="306"/>
      <c r="CW577" s="306"/>
      <c r="CX577" s="306"/>
      <c r="CY577" s="306"/>
      <c r="CZ577" s="306"/>
      <c r="DA577" s="306"/>
      <c r="DB577" s="306"/>
      <c r="DC577" s="306"/>
      <c r="DD577" s="306"/>
      <c r="DE577" s="306"/>
      <c r="DF577" s="306"/>
      <c r="DG577" s="306"/>
      <c r="DH577" s="306"/>
      <c r="DI577" s="306"/>
      <c r="DJ577" s="306"/>
      <c r="DK577" s="306"/>
      <c r="DL577" s="306"/>
      <c r="DM577" s="306"/>
      <c r="DN577" s="306"/>
      <c r="DO577" s="306"/>
      <c r="DP577" s="306"/>
      <c r="DQ577" s="306"/>
      <c r="DR577" s="306"/>
      <c r="DS577" s="306"/>
      <c r="DT577" s="306"/>
      <c r="DU577" s="306"/>
      <c r="DV577" s="306"/>
      <c r="DW577" s="306"/>
      <c r="DX577" s="306"/>
      <c r="DY577" s="306"/>
      <c r="DZ577" s="306"/>
      <c r="EA577" s="306"/>
      <c r="EB577" s="306"/>
      <c r="EC577" s="306"/>
      <c r="ED577" s="306"/>
      <c r="EE577" s="306"/>
      <c r="EF577" s="306"/>
      <c r="EG577" s="306"/>
      <c r="EH577" s="306"/>
      <c r="EI577" s="306"/>
      <c r="EJ577" s="306"/>
      <c r="EK577" s="306"/>
      <c r="EL577" s="306"/>
      <c r="EM577" s="306"/>
      <c r="EN577" s="306"/>
      <c r="EO577" s="306"/>
      <c r="EP577" s="306"/>
      <c r="EQ577" s="306"/>
      <c r="ER577" s="306"/>
      <c r="ES577" s="306"/>
      <c r="ET577" s="306"/>
      <c r="EU577" s="306"/>
      <c r="EV577" s="306"/>
      <c r="EW577" s="306"/>
      <c r="EX577" s="306"/>
      <c r="EY577" s="306"/>
      <c r="EZ577" s="306"/>
      <c r="FA577" s="306"/>
      <c r="FB577" s="306"/>
      <c r="FC577" s="306"/>
      <c r="FD577" s="306"/>
      <c r="FE577" s="306"/>
      <c r="FF577" s="306"/>
      <c r="FG577" s="306"/>
      <c r="FH577" s="306"/>
      <c r="FI577" s="306"/>
      <c r="FJ577" s="306"/>
      <c r="FK577" s="306"/>
      <c r="FL577" s="306"/>
      <c r="FM577" s="306"/>
      <c r="FN577" s="306"/>
      <c r="FO577" s="306"/>
      <c r="FP577" s="306"/>
      <c r="FQ577" s="306"/>
      <c r="FR577" s="306"/>
      <c r="FS577" s="306"/>
      <c r="FT577" s="306"/>
      <c r="FU577" s="306"/>
      <c r="FV577" s="306"/>
      <c r="FW577" s="306"/>
      <c r="FX577" s="306"/>
      <c r="FY577" s="306"/>
      <c r="FZ577" s="306"/>
      <c r="GA577" s="306"/>
      <c r="GB577" s="306"/>
      <c r="GC577" s="306"/>
      <c r="GD577" s="306"/>
      <c r="GE577" s="306"/>
      <c r="GF577" s="306"/>
      <c r="GG577" s="306"/>
      <c r="GH577" s="306"/>
      <c r="GI577" s="306"/>
      <c r="GJ577" s="306"/>
      <c r="GK577" s="306"/>
      <c r="GL577" s="306"/>
      <c r="GM577" s="306"/>
      <c r="GN577" s="306"/>
      <c r="GO577" s="306"/>
      <c r="GP577" s="306"/>
      <c r="GQ577" s="306"/>
      <c r="GR577" s="306"/>
      <c r="GS577" s="306"/>
      <c r="GT577" s="306"/>
      <c r="GU577" s="306"/>
      <c r="GV577" s="306"/>
      <c r="GW577" s="306"/>
      <c r="GX577" s="306"/>
      <c r="GY577" s="306"/>
      <c r="GZ577" s="306"/>
      <c r="HA577" s="306"/>
      <c r="HB577" s="306"/>
      <c r="HC577" s="306"/>
      <c r="HD577" s="306"/>
      <c r="HE577" s="306"/>
      <c r="HF577" s="306"/>
      <c r="HG577" s="306"/>
      <c r="HH577" s="306"/>
      <c r="HI577" s="306"/>
      <c r="HJ577" s="306"/>
      <c r="HK577" s="306"/>
      <c r="HL577" s="306"/>
      <c r="HM577" s="306"/>
      <c r="HN577" s="306"/>
      <c r="HO577" s="306"/>
      <c r="HP577" s="306"/>
      <c r="HQ577" s="306"/>
      <c r="HR577" s="306"/>
      <c r="HS577" s="306"/>
      <c r="HT577" s="306"/>
      <c r="HU577" s="306"/>
      <c r="HV577" s="306"/>
      <c r="HW577" s="306"/>
      <c r="HX577" s="306"/>
      <c r="HY577" s="306"/>
      <c r="HZ577" s="306"/>
      <c r="IA577" s="306"/>
      <c r="IB577" s="306"/>
      <c r="IC577" s="306"/>
      <c r="ID577" s="306"/>
      <c r="IE577" s="306"/>
      <c r="IF577" s="306"/>
      <c r="IG577" s="306"/>
      <c r="IH577" s="306"/>
    </row>
    <row r="578" spans="1:242" s="219" customFormat="1" ht="15" customHeight="1" x14ac:dyDescent="0.3">
      <c r="A578" s="174">
        <v>5.01</v>
      </c>
      <c r="B578" s="231"/>
      <c r="C578" s="232" t="e">
        <f>VLOOKUP(BD.PD9[[#This Row],[Pos]],[19]!PPto[#Data],3,FALSE)</f>
        <v>#REF!</v>
      </c>
      <c r="D578" s="174" t="s">
        <v>23</v>
      </c>
      <c r="E578" s="305" t="str">
        <f>IF(BD.PD9[[#This Row],[.]]="*",VLOOKUP(BD.PD9[[#This Row],[Pos]],[19]Presupuesto!A:H,7,FALSE),"")</f>
        <v/>
      </c>
      <c r="F578" s="234" t="s">
        <v>1424</v>
      </c>
      <c r="G578" s="174" t="s">
        <v>1359</v>
      </c>
      <c r="H578" s="174"/>
      <c r="I578" s="174" t="s">
        <v>1326</v>
      </c>
      <c r="J578" s="382">
        <v>279.14</v>
      </c>
      <c r="K578" s="511" t="s">
        <v>117</v>
      </c>
      <c r="L578" s="383">
        <f>IF(BD.PD9[[#This Row],[Mon]]="DOP",1,HLOOKUP(BD.PD9[[#This Row],[Mon]],Data!$K$1:$L$2,2,FALSE))</f>
        <v>65</v>
      </c>
      <c r="M578" s="384">
        <v>2.0999856702729818</v>
      </c>
      <c r="N578" s="243">
        <f>BD.PD9[[#This Row],[Cant.]]*BD.PD9[[#This Row],[ Tasa ]]*BD.PD9[[#This Row],[ Precio Und.]]</f>
        <v>38102.350000000006</v>
      </c>
      <c r="O578" s="386">
        <v>0.03</v>
      </c>
      <c r="P578" s="243">
        <f>IF(BD.PD9[[#This Row],[Liquid. '[%']]]&lt;&gt;0,(BD.PD9[[#This Row],[Valor Neto '[DOP']]]*BD.PD9[[#This Row],[Liquid. '[%']]])+BD.PD9[[#This Row],[Valor Neto '[DOP']]],BD.PD9[[#This Row],[Valor Neto '[DOP']]])</f>
        <v>39245.420500000007</v>
      </c>
      <c r="Q578" s="243">
        <f>BD.PD9[[#This Row],[Ppto. Orden Interna '[DOP']]]/HLOOKUP("USD",Data!$K$1:$L$2,2,FALSE)</f>
        <v>603.77570000000014</v>
      </c>
      <c r="R578" s="381" t="s">
        <v>1398</v>
      </c>
      <c r="S578" s="387"/>
      <c r="T578" s="387"/>
      <c r="U578" s="387"/>
      <c r="V578" s="387"/>
      <c r="W578" s="174" t="s">
        <v>323</v>
      </c>
      <c r="X578" s="495">
        <v>7</v>
      </c>
      <c r="Y578" s="388">
        <v>0.6</v>
      </c>
      <c r="Z578" s="243">
        <f>BD.PD9[[#This Row],[Av.P1 '[%']]]*BD.PD9[[#This Row],[Ppto. Orden Interna '[DOP']]]</f>
        <v>23547.252300000004</v>
      </c>
      <c r="AA578" s="495">
        <v>9</v>
      </c>
      <c r="AB578" s="388">
        <v>0.4</v>
      </c>
      <c r="AC578" s="243">
        <f>BD.PD9[[#This Row],[Av.P2 '[%']]]*BD.PD9[[#This Row],[Ppto. Orden Interna '[DOP']]]</f>
        <v>15698.168200000004</v>
      </c>
      <c r="AD578" s="249"/>
      <c r="AE578" s="389"/>
      <c r="AF578" s="243">
        <f>BD.PD9[[#This Row],[Av.P3 '[%']]]*BD.PD9[[#This Row],[Ppto. Orden Interna '[DOP']]]</f>
        <v>0</v>
      </c>
      <c r="AG578" s="249"/>
      <c r="AH578" s="389"/>
      <c r="AI578" s="243">
        <f>BD.PD9[[#This Row],[Av.P4 '[%']]]*BD.PD9[[#This Row],[Ppto. Orden Interna '[DOP']]]</f>
        <v>0</v>
      </c>
      <c r="AJ578" s="249"/>
      <c r="AK578" s="389"/>
      <c r="AL578" s="243">
        <f>BD.PD9[[#This Row],[Av.P5 '[%']]]*BD.PD9[[#This Row],[Ppto. Orden Interna '[DOP']]]</f>
        <v>0</v>
      </c>
      <c r="AM578" s="496">
        <f>BD.PD9[[#This Row],[Pago 5]]+BD.PD9[[#This Row],[Pago 4]]+BD.PD9[[#This Row],[Pago 3]]+BD.PD9[[#This Row],[Pago 2]]+BD.PD9[[#This Row],[Pago 1]]</f>
        <v>39245.420500000007</v>
      </c>
      <c r="AN578" s="308" t="s">
        <v>244</v>
      </c>
      <c r="AO578" s="308" t="s">
        <v>245</v>
      </c>
      <c r="AP578" s="308" t="s">
        <v>246</v>
      </c>
      <c r="AQ578" s="308" t="s">
        <v>247</v>
      </c>
      <c r="AR578" s="308">
        <v>594</v>
      </c>
      <c r="AS578" s="308" t="s">
        <v>248</v>
      </c>
      <c r="AT578" s="249" t="s">
        <v>1575</v>
      </c>
      <c r="AU578" s="306"/>
      <c r="AV578" s="306"/>
      <c r="AW578" s="306"/>
      <c r="AX578" s="306"/>
      <c r="AY578" s="306"/>
      <c r="AZ578" s="306"/>
      <c r="BA578" s="306"/>
      <c r="BB578" s="306"/>
      <c r="BC578" s="306"/>
      <c r="BD578" s="306"/>
      <c r="BE578" s="306"/>
      <c r="BF578" s="306"/>
      <c r="BG578" s="306"/>
      <c r="BH578" s="306"/>
      <c r="BI578" s="306"/>
      <c r="BJ578" s="306"/>
      <c r="BK578" s="306"/>
      <c r="BL578" s="306"/>
      <c r="BM578" s="306"/>
      <c r="BN578" s="306"/>
      <c r="BO578" s="306"/>
      <c r="BP578" s="306"/>
      <c r="BQ578" s="306"/>
      <c r="BR578" s="306"/>
      <c r="BS578" s="306"/>
      <c r="BT578" s="306"/>
      <c r="BU578" s="306"/>
      <c r="BV578" s="306"/>
      <c r="BW578" s="306"/>
      <c r="BX578" s="306"/>
      <c r="BY578" s="306"/>
      <c r="BZ578" s="306"/>
      <c r="CA578" s="306"/>
      <c r="CB578" s="306"/>
      <c r="CC578" s="306"/>
      <c r="CD578" s="306"/>
      <c r="CE578" s="306"/>
      <c r="CF578" s="306"/>
      <c r="CG578" s="306"/>
      <c r="CH578" s="306"/>
      <c r="CI578" s="306"/>
      <c r="CJ578" s="306"/>
      <c r="CK578" s="306"/>
      <c r="CL578" s="306"/>
      <c r="CM578" s="306"/>
      <c r="CN578" s="306"/>
      <c r="CO578" s="306"/>
      <c r="CP578" s="306"/>
      <c r="CQ578" s="306"/>
      <c r="CR578" s="306"/>
      <c r="CS578" s="306"/>
      <c r="CT578" s="306"/>
      <c r="CU578" s="306"/>
      <c r="CV578" s="306"/>
      <c r="CW578" s="306"/>
      <c r="CX578" s="306"/>
      <c r="CY578" s="306"/>
      <c r="CZ578" s="306"/>
      <c r="DA578" s="306"/>
      <c r="DB578" s="306"/>
      <c r="DC578" s="306"/>
      <c r="DD578" s="306"/>
      <c r="DE578" s="306"/>
      <c r="DF578" s="306"/>
      <c r="DG578" s="306"/>
      <c r="DH578" s="306"/>
      <c r="DI578" s="306"/>
      <c r="DJ578" s="306"/>
      <c r="DK578" s="306"/>
      <c r="DL578" s="306"/>
      <c r="DM578" s="306"/>
      <c r="DN578" s="306"/>
      <c r="DO578" s="306"/>
      <c r="DP578" s="306"/>
      <c r="DQ578" s="306"/>
      <c r="DR578" s="306"/>
      <c r="DS578" s="306"/>
      <c r="DT578" s="306"/>
      <c r="DU578" s="306"/>
      <c r="DV578" s="306"/>
      <c r="DW578" s="306"/>
      <c r="DX578" s="306"/>
      <c r="DY578" s="306"/>
      <c r="DZ578" s="306"/>
      <c r="EA578" s="306"/>
      <c r="EB578" s="306"/>
      <c r="EC578" s="306"/>
      <c r="ED578" s="306"/>
      <c r="EE578" s="306"/>
      <c r="EF578" s="306"/>
      <c r="EG578" s="306"/>
      <c r="EH578" s="306"/>
      <c r="EI578" s="306"/>
      <c r="EJ578" s="306"/>
      <c r="EK578" s="306"/>
      <c r="EL578" s="306"/>
      <c r="EM578" s="306"/>
      <c r="EN578" s="306"/>
      <c r="EO578" s="306"/>
      <c r="EP578" s="306"/>
      <c r="EQ578" s="306"/>
      <c r="ER578" s="306"/>
      <c r="ES578" s="306"/>
      <c r="ET578" s="306"/>
      <c r="EU578" s="306"/>
      <c r="EV578" s="306"/>
      <c r="EW578" s="306"/>
      <c r="EX578" s="306"/>
      <c r="EY578" s="306"/>
      <c r="EZ578" s="306"/>
      <c r="FA578" s="306"/>
      <c r="FB578" s="306"/>
      <c r="FC578" s="306"/>
      <c r="FD578" s="306"/>
      <c r="FE578" s="306"/>
      <c r="FF578" s="306"/>
      <c r="FG578" s="306"/>
      <c r="FH578" s="306"/>
      <c r="FI578" s="306"/>
      <c r="FJ578" s="306"/>
      <c r="FK578" s="306"/>
      <c r="FL578" s="306"/>
      <c r="FM578" s="306"/>
      <c r="FN578" s="306"/>
      <c r="FO578" s="306"/>
      <c r="FP578" s="306"/>
      <c r="FQ578" s="306"/>
      <c r="FR578" s="306"/>
      <c r="FS578" s="306"/>
      <c r="FT578" s="306"/>
      <c r="FU578" s="306"/>
      <c r="FV578" s="306"/>
      <c r="FW578" s="306"/>
      <c r="FX578" s="306"/>
      <c r="FY578" s="306"/>
      <c r="FZ578" s="306"/>
      <c r="GA578" s="306"/>
      <c r="GB578" s="306"/>
      <c r="GC578" s="306"/>
      <c r="GD578" s="306"/>
      <c r="GE578" s="306"/>
      <c r="GF578" s="306"/>
      <c r="GG578" s="306"/>
      <c r="GH578" s="306"/>
      <c r="GI578" s="306"/>
      <c r="GJ578" s="306"/>
      <c r="GK578" s="306"/>
      <c r="GL578" s="306"/>
      <c r="GM578" s="306"/>
      <c r="GN578" s="306"/>
      <c r="GO578" s="306"/>
      <c r="GP578" s="306"/>
      <c r="GQ578" s="306"/>
      <c r="GR578" s="306"/>
      <c r="GS578" s="306"/>
      <c r="GT578" s="306"/>
      <c r="GU578" s="306"/>
      <c r="GV578" s="306"/>
      <c r="GW578" s="306"/>
      <c r="GX578" s="306"/>
      <c r="GY578" s="306"/>
      <c r="GZ578" s="306"/>
      <c r="HA578" s="306"/>
      <c r="HB578" s="306"/>
      <c r="HC578" s="306"/>
      <c r="HD578" s="306"/>
      <c r="HE578" s="306"/>
      <c r="HF578" s="306"/>
      <c r="HG578" s="306"/>
      <c r="HH578" s="306"/>
      <c r="HI578" s="306"/>
      <c r="HJ578" s="306"/>
      <c r="HK578" s="306"/>
      <c r="HL578" s="306"/>
      <c r="HM578" s="306"/>
      <c r="HN578" s="306"/>
      <c r="HO578" s="306"/>
      <c r="HP578" s="306"/>
      <c r="HQ578" s="306"/>
      <c r="HR578" s="306"/>
      <c r="HS578" s="306"/>
      <c r="HT578" s="306"/>
      <c r="HU578" s="306"/>
      <c r="HV578" s="306"/>
      <c r="HW578" s="306"/>
      <c r="HX578" s="306"/>
      <c r="HY578" s="306"/>
      <c r="HZ578" s="306"/>
      <c r="IA578" s="306"/>
      <c r="IB578" s="306"/>
      <c r="IC578" s="306"/>
      <c r="ID578" s="306"/>
      <c r="IE578" s="306"/>
      <c r="IF578" s="306"/>
      <c r="IG578" s="306"/>
      <c r="IH578" s="306"/>
    </row>
    <row r="579" spans="1:242" s="219" customFormat="1" ht="15" customHeight="1" x14ac:dyDescent="0.3">
      <c r="A579" s="174">
        <v>5.01</v>
      </c>
      <c r="B579" s="231"/>
      <c r="C579" s="232" t="e">
        <f>VLOOKUP(BD.PD9[[#This Row],[Pos]],[19]!PPto[#Data],3,FALSE)</f>
        <v>#REF!</v>
      </c>
      <c r="D579" s="174" t="s">
        <v>23</v>
      </c>
      <c r="E579" s="305" t="str">
        <f>IF(BD.PD9[[#This Row],[.]]="*",VLOOKUP(BD.PD9[[#This Row],[Pos]],[19]Presupuesto!A:H,7,FALSE),"")</f>
        <v/>
      </c>
      <c r="F579" s="234" t="s">
        <v>1425</v>
      </c>
      <c r="G579" s="174" t="s">
        <v>1359</v>
      </c>
      <c r="H579" s="174"/>
      <c r="I579" s="174" t="s">
        <v>1326</v>
      </c>
      <c r="J579" s="382">
        <v>6</v>
      </c>
      <c r="K579" s="511" t="s">
        <v>117</v>
      </c>
      <c r="L579" s="383">
        <f>IF(BD.PD9[[#This Row],[Mon]]="DOP",1,HLOOKUP(BD.PD9[[#This Row],[Mon]],Data!$K$1:$L$2,2,FALSE))</f>
        <v>65</v>
      </c>
      <c r="M579" s="384">
        <v>170</v>
      </c>
      <c r="N579" s="243">
        <f>BD.PD9[[#This Row],[Cant.]]*BD.PD9[[#This Row],[ Tasa ]]*BD.PD9[[#This Row],[ Precio Und.]]</f>
        <v>66300</v>
      </c>
      <c r="O579" s="386">
        <v>0.03</v>
      </c>
      <c r="P579" s="243">
        <f>IF(BD.PD9[[#This Row],[Liquid. '[%']]]&lt;&gt;0,(BD.PD9[[#This Row],[Valor Neto '[DOP']]]*BD.PD9[[#This Row],[Liquid. '[%']]])+BD.PD9[[#This Row],[Valor Neto '[DOP']]],BD.PD9[[#This Row],[Valor Neto '[DOP']]])</f>
        <v>68289</v>
      </c>
      <c r="Q579" s="243">
        <f>BD.PD9[[#This Row],[Ppto. Orden Interna '[DOP']]]/HLOOKUP("USD",Data!$K$1:$L$2,2,FALSE)</f>
        <v>1050.5999999999999</v>
      </c>
      <c r="R579" s="381" t="s">
        <v>1398</v>
      </c>
      <c r="S579" s="387"/>
      <c r="T579" s="387"/>
      <c r="U579" s="387"/>
      <c r="V579" s="387"/>
      <c r="W579" s="174" t="s">
        <v>323</v>
      </c>
      <c r="X579" s="495">
        <v>7</v>
      </c>
      <c r="Y579" s="388">
        <v>0.6</v>
      </c>
      <c r="Z579" s="243">
        <f>BD.PD9[[#This Row],[Av.P1 '[%']]]*BD.PD9[[#This Row],[Ppto. Orden Interna '[DOP']]]</f>
        <v>40973.4</v>
      </c>
      <c r="AA579" s="495">
        <v>9</v>
      </c>
      <c r="AB579" s="388">
        <v>0.4</v>
      </c>
      <c r="AC579" s="243">
        <f>BD.PD9[[#This Row],[Av.P2 '[%']]]*BD.PD9[[#This Row],[Ppto. Orden Interna '[DOP']]]</f>
        <v>27315.600000000002</v>
      </c>
      <c r="AD579" s="249"/>
      <c r="AE579" s="389"/>
      <c r="AF579" s="243">
        <f>BD.PD9[[#This Row],[Av.P3 '[%']]]*BD.PD9[[#This Row],[Ppto. Orden Interna '[DOP']]]</f>
        <v>0</v>
      </c>
      <c r="AG579" s="249"/>
      <c r="AH579" s="389"/>
      <c r="AI579" s="243">
        <f>BD.PD9[[#This Row],[Av.P4 '[%']]]*BD.PD9[[#This Row],[Ppto. Orden Interna '[DOP']]]</f>
        <v>0</v>
      </c>
      <c r="AJ579" s="249"/>
      <c r="AK579" s="389"/>
      <c r="AL579" s="243">
        <f>BD.PD9[[#This Row],[Av.P5 '[%']]]*BD.PD9[[#This Row],[Ppto. Orden Interna '[DOP']]]</f>
        <v>0</v>
      </c>
      <c r="AM579" s="496">
        <f>BD.PD9[[#This Row],[Pago 5]]+BD.PD9[[#This Row],[Pago 4]]+BD.PD9[[#This Row],[Pago 3]]+BD.PD9[[#This Row],[Pago 2]]+BD.PD9[[#This Row],[Pago 1]]</f>
        <v>68289</v>
      </c>
      <c r="AN579" s="308" t="s">
        <v>244</v>
      </c>
      <c r="AO579" s="308" t="s">
        <v>245</v>
      </c>
      <c r="AP579" s="308" t="s">
        <v>246</v>
      </c>
      <c r="AQ579" s="308" t="s">
        <v>247</v>
      </c>
      <c r="AR579" s="308">
        <v>594</v>
      </c>
      <c r="AS579" s="308" t="s">
        <v>248</v>
      </c>
      <c r="AT579" s="249" t="s">
        <v>1575</v>
      </c>
      <c r="AU579" s="306"/>
      <c r="AV579" s="306"/>
      <c r="AW579" s="306"/>
      <c r="AX579" s="306"/>
      <c r="AY579" s="306"/>
      <c r="AZ579" s="306"/>
      <c r="BA579" s="306"/>
      <c r="BB579" s="306"/>
      <c r="BC579" s="306"/>
      <c r="BD579" s="306"/>
      <c r="BE579" s="306"/>
      <c r="BF579" s="306"/>
      <c r="BG579" s="306"/>
      <c r="BH579" s="306"/>
      <c r="BI579" s="306"/>
      <c r="BJ579" s="306"/>
      <c r="BK579" s="306"/>
      <c r="BL579" s="306"/>
      <c r="BM579" s="306"/>
      <c r="BN579" s="306"/>
      <c r="BO579" s="306"/>
      <c r="BP579" s="306"/>
      <c r="BQ579" s="306"/>
      <c r="BR579" s="306"/>
      <c r="BS579" s="306"/>
      <c r="BT579" s="306"/>
      <c r="BU579" s="306"/>
      <c r="BV579" s="306"/>
      <c r="BW579" s="306"/>
      <c r="BX579" s="306"/>
      <c r="BY579" s="306"/>
      <c r="BZ579" s="306"/>
      <c r="CA579" s="306"/>
      <c r="CB579" s="306"/>
      <c r="CC579" s="306"/>
      <c r="CD579" s="306"/>
      <c r="CE579" s="306"/>
      <c r="CF579" s="306"/>
      <c r="CG579" s="306"/>
      <c r="CH579" s="306"/>
      <c r="CI579" s="306"/>
      <c r="CJ579" s="306"/>
      <c r="CK579" s="306"/>
      <c r="CL579" s="306"/>
      <c r="CM579" s="306"/>
      <c r="CN579" s="306"/>
      <c r="CO579" s="306"/>
      <c r="CP579" s="306"/>
      <c r="CQ579" s="306"/>
      <c r="CR579" s="306"/>
      <c r="CS579" s="306"/>
      <c r="CT579" s="306"/>
      <c r="CU579" s="306"/>
      <c r="CV579" s="306"/>
      <c r="CW579" s="306"/>
      <c r="CX579" s="306"/>
      <c r="CY579" s="306"/>
      <c r="CZ579" s="306"/>
      <c r="DA579" s="306"/>
      <c r="DB579" s="306"/>
      <c r="DC579" s="306"/>
      <c r="DD579" s="306"/>
      <c r="DE579" s="306"/>
      <c r="DF579" s="306"/>
      <c r="DG579" s="306"/>
      <c r="DH579" s="306"/>
      <c r="DI579" s="306"/>
      <c r="DJ579" s="306"/>
      <c r="DK579" s="306"/>
      <c r="DL579" s="306"/>
      <c r="DM579" s="306"/>
      <c r="DN579" s="306"/>
      <c r="DO579" s="306"/>
      <c r="DP579" s="306"/>
      <c r="DQ579" s="306"/>
      <c r="DR579" s="306"/>
      <c r="DS579" s="306"/>
      <c r="DT579" s="306"/>
      <c r="DU579" s="306"/>
      <c r="DV579" s="306"/>
      <c r="DW579" s="306"/>
      <c r="DX579" s="306"/>
      <c r="DY579" s="306"/>
      <c r="DZ579" s="306"/>
      <c r="EA579" s="306"/>
      <c r="EB579" s="306"/>
      <c r="EC579" s="306"/>
      <c r="ED579" s="306"/>
      <c r="EE579" s="306"/>
      <c r="EF579" s="306"/>
      <c r="EG579" s="306"/>
      <c r="EH579" s="306"/>
      <c r="EI579" s="306"/>
      <c r="EJ579" s="306"/>
      <c r="EK579" s="306"/>
      <c r="EL579" s="306"/>
      <c r="EM579" s="306"/>
      <c r="EN579" s="306"/>
      <c r="EO579" s="306"/>
      <c r="EP579" s="306"/>
      <c r="EQ579" s="306"/>
      <c r="ER579" s="306"/>
      <c r="ES579" s="306"/>
      <c r="ET579" s="306"/>
      <c r="EU579" s="306"/>
      <c r="EV579" s="306"/>
      <c r="EW579" s="306"/>
      <c r="EX579" s="306"/>
      <c r="EY579" s="306"/>
      <c r="EZ579" s="306"/>
      <c r="FA579" s="306"/>
      <c r="FB579" s="306"/>
      <c r="FC579" s="306"/>
      <c r="FD579" s="306"/>
      <c r="FE579" s="306"/>
      <c r="FF579" s="306"/>
      <c r="FG579" s="306"/>
      <c r="FH579" s="306"/>
      <c r="FI579" s="306"/>
      <c r="FJ579" s="306"/>
      <c r="FK579" s="306"/>
      <c r="FL579" s="306"/>
      <c r="FM579" s="306"/>
      <c r="FN579" s="306"/>
      <c r="FO579" s="306"/>
      <c r="FP579" s="306"/>
      <c r="FQ579" s="306"/>
      <c r="FR579" s="306"/>
      <c r="FS579" s="306"/>
      <c r="FT579" s="306"/>
      <c r="FU579" s="306"/>
      <c r="FV579" s="306"/>
      <c r="FW579" s="306"/>
      <c r="FX579" s="306"/>
      <c r="FY579" s="306"/>
      <c r="FZ579" s="306"/>
      <c r="GA579" s="306"/>
      <c r="GB579" s="306"/>
      <c r="GC579" s="306"/>
      <c r="GD579" s="306"/>
      <c r="GE579" s="306"/>
      <c r="GF579" s="306"/>
      <c r="GG579" s="306"/>
      <c r="GH579" s="306"/>
      <c r="GI579" s="306"/>
      <c r="GJ579" s="306"/>
      <c r="GK579" s="306"/>
      <c r="GL579" s="306"/>
      <c r="GM579" s="306"/>
      <c r="GN579" s="306"/>
      <c r="GO579" s="306"/>
      <c r="GP579" s="306"/>
      <c r="GQ579" s="306"/>
      <c r="GR579" s="306"/>
      <c r="GS579" s="306"/>
      <c r="GT579" s="306"/>
      <c r="GU579" s="306"/>
      <c r="GV579" s="306"/>
      <c r="GW579" s="306"/>
      <c r="GX579" s="306"/>
      <c r="GY579" s="306"/>
      <c r="GZ579" s="306"/>
      <c r="HA579" s="306"/>
      <c r="HB579" s="306"/>
      <c r="HC579" s="306"/>
      <c r="HD579" s="306"/>
      <c r="HE579" s="306"/>
      <c r="HF579" s="306"/>
      <c r="HG579" s="306"/>
      <c r="HH579" s="306"/>
      <c r="HI579" s="306"/>
      <c r="HJ579" s="306"/>
      <c r="HK579" s="306"/>
      <c r="HL579" s="306"/>
      <c r="HM579" s="306"/>
      <c r="HN579" s="306"/>
      <c r="HO579" s="306"/>
      <c r="HP579" s="306"/>
      <c r="HQ579" s="306"/>
      <c r="HR579" s="306"/>
      <c r="HS579" s="306"/>
      <c r="HT579" s="306"/>
      <c r="HU579" s="306"/>
      <c r="HV579" s="306"/>
      <c r="HW579" s="306"/>
      <c r="HX579" s="306"/>
      <c r="HY579" s="306"/>
      <c r="HZ579" s="306"/>
      <c r="IA579" s="306"/>
      <c r="IB579" s="306"/>
      <c r="IC579" s="306"/>
      <c r="ID579" s="306"/>
      <c r="IE579" s="306"/>
      <c r="IF579" s="306"/>
      <c r="IG579" s="306"/>
      <c r="IH579" s="306"/>
    </row>
    <row r="580" spans="1:242" s="219" customFormat="1" ht="15" customHeight="1" x14ac:dyDescent="0.3">
      <c r="A580" s="174">
        <v>5.0199999999999996</v>
      </c>
      <c r="B580" s="231" t="s">
        <v>243</v>
      </c>
      <c r="C580" s="232" t="e">
        <f>VLOOKUP(BD.PD9[[#This Row],[Pos]],[19]!PPto[#Data],3,FALSE)</f>
        <v>#REF!</v>
      </c>
      <c r="D580" s="233" t="s">
        <v>243</v>
      </c>
      <c r="E580" s="305">
        <f>IF(BD.PD9[[#This Row],[.]]="*",VLOOKUP(BD.PD9[[#This Row],[Pos]],[19]Presupuesto!A:H,7,FALSE),"")</f>
        <v>0</v>
      </c>
      <c r="F580" s="234"/>
      <c r="G580" s="174"/>
      <c r="H580" s="174"/>
      <c r="I580" s="174"/>
      <c r="J580" s="392">
        <v>1</v>
      </c>
      <c r="K580" s="233" t="s">
        <v>117</v>
      </c>
      <c r="L580" s="383">
        <f>IF(BD.PD9[[#This Row],[Mon]]="DOP",1,HLOOKUP(BD.PD9[[#This Row],[Mon]],Data!$K$1:$L$2,2,FALSE))</f>
        <v>65</v>
      </c>
      <c r="M580" s="490">
        <v>0</v>
      </c>
      <c r="N580" s="243">
        <f>BD.PD9[[#This Row],[Cant.]]*BD.PD9[[#This Row],[ Tasa ]]*BD.PD9[[#This Row],[ Precio Und.]]</f>
        <v>0</v>
      </c>
      <c r="O580" s="491">
        <v>0</v>
      </c>
      <c r="P580" s="243">
        <f>IF(BD.PD9[[#This Row],[Liquid. '[%']]]&lt;&gt;0,(BD.PD9[[#This Row],[Valor Neto '[DOP']]]*BD.PD9[[#This Row],[Liquid. '[%']]])+BD.PD9[[#This Row],[Valor Neto '[DOP']]],BD.PD9[[#This Row],[Valor Neto '[DOP']]])</f>
        <v>0</v>
      </c>
      <c r="Q580" s="243">
        <f>BD.PD9[[#This Row],[Ppto. Orden Interna '[DOP']]]/HLOOKUP("USD",Data!$K$1:$L$2,2,FALSE)</f>
        <v>0</v>
      </c>
      <c r="R580" s="381"/>
      <c r="S580" s="387"/>
      <c r="T580" s="387"/>
      <c r="U580" s="387"/>
      <c r="V580" s="387"/>
      <c r="W580" s="174"/>
      <c r="X580" s="495"/>
      <c r="Y580" s="388"/>
      <c r="Z580" s="243">
        <f>BD.PD9[[#This Row],[Av.P1 '[%']]]*BD.PD9[[#This Row],[Ppto. Orden Interna '[DOP']]]</f>
        <v>0</v>
      </c>
      <c r="AA580" s="249"/>
      <c r="AB580" s="389"/>
      <c r="AC580" s="243">
        <f>BD.PD9[[#This Row],[Av.P2 '[%']]]*BD.PD9[[#This Row],[Ppto. Orden Interna '[DOP']]]</f>
        <v>0</v>
      </c>
      <c r="AD580" s="249"/>
      <c r="AE580" s="389"/>
      <c r="AF580" s="243">
        <f>BD.PD9[[#This Row],[Av.P3 '[%']]]*BD.PD9[[#This Row],[Ppto. Orden Interna '[DOP']]]</f>
        <v>0</v>
      </c>
      <c r="AG580" s="249"/>
      <c r="AH580" s="389"/>
      <c r="AI580" s="243">
        <f>BD.PD9[[#This Row],[Av.P4 '[%']]]*BD.PD9[[#This Row],[Ppto. Orden Interna '[DOP']]]</f>
        <v>0</v>
      </c>
      <c r="AJ580" s="249"/>
      <c r="AK580" s="389"/>
      <c r="AL580" s="243">
        <f>BD.PD9[[#This Row],[Av.P5 '[%']]]*BD.PD9[[#This Row],[Ppto. Orden Interna '[DOP']]]</f>
        <v>0</v>
      </c>
      <c r="AM580" s="496">
        <f>BD.PD9[[#This Row],[Pago 5]]+BD.PD9[[#This Row],[Pago 4]]+BD.PD9[[#This Row],[Pago 3]]+BD.PD9[[#This Row],[Pago 2]]+BD.PD9[[#This Row],[Pago 1]]</f>
        <v>0</v>
      </c>
      <c r="AN580" s="308" t="s">
        <v>244</v>
      </c>
      <c r="AO580" s="308" t="s">
        <v>245</v>
      </c>
      <c r="AP580" s="308" t="s">
        <v>246</v>
      </c>
      <c r="AQ580" s="308" t="s">
        <v>247</v>
      </c>
      <c r="AR580" s="308">
        <v>594</v>
      </c>
      <c r="AS580" s="308" t="s">
        <v>248</v>
      </c>
      <c r="AT580" s="249" t="s">
        <v>1575</v>
      </c>
      <c r="AU580" s="306"/>
      <c r="AV580" s="306"/>
      <c r="AW580" s="306"/>
      <c r="AX580" s="306"/>
      <c r="AY580" s="306"/>
      <c r="AZ580" s="306"/>
      <c r="BA580" s="306"/>
      <c r="BB580" s="306"/>
      <c r="BC580" s="306"/>
      <c r="BD580" s="306"/>
      <c r="BE580" s="306"/>
      <c r="BF580" s="306"/>
      <c r="BG580" s="306"/>
      <c r="BH580" s="306"/>
      <c r="BI580" s="306"/>
      <c r="BJ580" s="306"/>
      <c r="BK580" s="306"/>
      <c r="BL580" s="306"/>
      <c r="BM580" s="306"/>
      <c r="BN580" s="306"/>
      <c r="BO580" s="306"/>
      <c r="BP580" s="306"/>
      <c r="BQ580" s="306"/>
      <c r="BR580" s="306"/>
      <c r="BS580" s="306"/>
      <c r="BT580" s="306"/>
      <c r="BU580" s="306"/>
      <c r="BV580" s="306"/>
      <c r="BW580" s="306"/>
      <c r="BX580" s="306"/>
      <c r="BY580" s="306"/>
      <c r="BZ580" s="306"/>
      <c r="CA580" s="306"/>
      <c r="CB580" s="306"/>
      <c r="CC580" s="306"/>
      <c r="CD580" s="306"/>
      <c r="CE580" s="306"/>
      <c r="CF580" s="306"/>
      <c r="CG580" s="306"/>
      <c r="CH580" s="306"/>
      <c r="CI580" s="306"/>
      <c r="CJ580" s="306"/>
      <c r="CK580" s="306"/>
      <c r="CL580" s="306"/>
      <c r="CM580" s="306"/>
      <c r="CN580" s="306"/>
      <c r="CO580" s="306"/>
      <c r="CP580" s="306"/>
      <c r="CQ580" s="306"/>
      <c r="CR580" s="306"/>
      <c r="CS580" s="306"/>
      <c r="CT580" s="306"/>
      <c r="CU580" s="306"/>
      <c r="CV580" s="306"/>
      <c r="CW580" s="306"/>
      <c r="CX580" s="306"/>
      <c r="CY580" s="306"/>
      <c r="CZ580" s="306"/>
      <c r="DA580" s="306"/>
      <c r="DB580" s="306"/>
      <c r="DC580" s="306"/>
      <c r="DD580" s="306"/>
      <c r="DE580" s="306"/>
      <c r="DF580" s="306"/>
      <c r="DG580" s="306"/>
      <c r="DH580" s="306"/>
      <c r="DI580" s="306"/>
      <c r="DJ580" s="306"/>
      <c r="DK580" s="306"/>
      <c r="DL580" s="306"/>
      <c r="DM580" s="306"/>
      <c r="DN580" s="306"/>
      <c r="DO580" s="306"/>
      <c r="DP580" s="306"/>
      <c r="DQ580" s="306"/>
      <c r="DR580" s="306"/>
      <c r="DS580" s="306"/>
      <c r="DT580" s="306"/>
      <c r="DU580" s="306"/>
      <c r="DV580" s="306"/>
      <c r="DW580" s="306"/>
      <c r="DX580" s="306"/>
      <c r="DY580" s="306"/>
      <c r="DZ580" s="306"/>
      <c r="EA580" s="306"/>
      <c r="EB580" s="306"/>
      <c r="EC580" s="306"/>
      <c r="ED580" s="306"/>
      <c r="EE580" s="306"/>
      <c r="EF580" s="306"/>
      <c r="EG580" s="306"/>
      <c r="EH580" s="306"/>
      <c r="EI580" s="306"/>
      <c r="EJ580" s="306"/>
      <c r="EK580" s="306"/>
      <c r="EL580" s="306"/>
      <c r="EM580" s="306"/>
      <c r="EN580" s="306"/>
      <c r="EO580" s="306"/>
      <c r="EP580" s="306"/>
      <c r="EQ580" s="306"/>
      <c r="ER580" s="306"/>
      <c r="ES580" s="306"/>
      <c r="ET580" s="306"/>
      <c r="EU580" s="306"/>
      <c r="EV580" s="306"/>
      <c r="EW580" s="306"/>
      <c r="EX580" s="306"/>
      <c r="EY580" s="306"/>
      <c r="EZ580" s="306"/>
      <c r="FA580" s="306"/>
      <c r="FB580" s="306"/>
      <c r="FC580" s="306"/>
      <c r="FD580" s="306"/>
      <c r="FE580" s="306"/>
      <c r="FF580" s="306"/>
      <c r="FG580" s="306"/>
      <c r="FH580" s="306"/>
      <c r="FI580" s="306"/>
      <c r="FJ580" s="306"/>
      <c r="FK580" s="306"/>
      <c r="FL580" s="306"/>
      <c r="FM580" s="306"/>
      <c r="FN580" s="306"/>
      <c r="FO580" s="306"/>
      <c r="FP580" s="306"/>
      <c r="FQ580" s="306"/>
      <c r="FR580" s="306"/>
      <c r="FS580" s="306"/>
      <c r="FT580" s="306"/>
      <c r="FU580" s="306"/>
      <c r="FV580" s="306"/>
      <c r="FW580" s="306"/>
      <c r="FX580" s="306"/>
      <c r="FY580" s="306"/>
      <c r="FZ580" s="306"/>
      <c r="GA580" s="306"/>
      <c r="GB580" s="306"/>
      <c r="GC580" s="306"/>
      <c r="GD580" s="306"/>
      <c r="GE580" s="306"/>
      <c r="GF580" s="306"/>
      <c r="GG580" s="306"/>
      <c r="GH580" s="306"/>
      <c r="GI580" s="306"/>
      <c r="GJ580" s="306"/>
      <c r="GK580" s="306"/>
      <c r="GL580" s="306"/>
      <c r="GM580" s="306"/>
      <c r="GN580" s="306"/>
      <c r="GO580" s="306"/>
      <c r="GP580" s="306"/>
      <c r="GQ580" s="306"/>
      <c r="GR580" s="306"/>
      <c r="GS580" s="306"/>
      <c r="GT580" s="306"/>
      <c r="GU580" s="306"/>
      <c r="GV580" s="306"/>
      <c r="GW580" s="306"/>
      <c r="GX580" s="306"/>
      <c r="GY580" s="306"/>
      <c r="GZ580" s="306"/>
      <c r="HA580" s="306"/>
      <c r="HB580" s="306"/>
      <c r="HC580" s="306"/>
      <c r="HD580" s="306"/>
      <c r="HE580" s="306"/>
      <c r="HF580" s="306"/>
      <c r="HG580" s="306"/>
      <c r="HH580" s="306"/>
      <c r="HI580" s="306"/>
      <c r="HJ580" s="306"/>
      <c r="HK580" s="306"/>
      <c r="HL580" s="306"/>
      <c r="HM580" s="306"/>
      <c r="HN580" s="306"/>
      <c r="HO580" s="306"/>
      <c r="HP580" s="306"/>
      <c r="HQ580" s="306"/>
      <c r="HR580" s="306"/>
      <c r="HS580" s="306"/>
      <c r="HT580" s="306"/>
      <c r="HU580" s="306"/>
      <c r="HV580" s="306"/>
      <c r="HW580" s="306"/>
      <c r="HX580" s="306"/>
      <c r="HY580" s="306"/>
      <c r="HZ580" s="306"/>
      <c r="IA580" s="306"/>
      <c r="IB580" s="306"/>
      <c r="IC580" s="306"/>
      <c r="ID580" s="306"/>
      <c r="IE580" s="306"/>
      <c r="IF580" s="306"/>
      <c r="IG580" s="306"/>
      <c r="IH580" s="306"/>
    </row>
    <row r="581" spans="1:242" s="219" customFormat="1" ht="15" customHeight="1" x14ac:dyDescent="0.3">
      <c r="A581" s="174">
        <v>5.0199999999999996</v>
      </c>
      <c r="B581" s="231"/>
      <c r="C581" s="232" t="e">
        <f>VLOOKUP(BD.PD9[[#This Row],[Pos]],[19]!PPto[#Data],3,FALSE)</f>
        <v>#REF!</v>
      </c>
      <c r="D581" s="174" t="s">
        <v>23</v>
      </c>
      <c r="E581" s="305" t="str">
        <f>IF(BD.PD9[[#This Row],[.]]="*",VLOOKUP(BD.PD9[[#This Row],[Pos]],[19]Presupuesto!A:H,7,FALSE),"")</f>
        <v/>
      </c>
      <c r="F581" s="525" t="s">
        <v>1426</v>
      </c>
      <c r="G581" s="174" t="s">
        <v>1359</v>
      </c>
      <c r="H581" s="174"/>
      <c r="I581" s="174" t="s">
        <v>1326</v>
      </c>
      <c r="J581" s="382">
        <v>1</v>
      </c>
      <c r="K581" s="511" t="s">
        <v>117</v>
      </c>
      <c r="L581" s="383">
        <f>IF(BD.PD9[[#This Row],[Mon]]="DOP",1,HLOOKUP(BD.PD9[[#This Row],[Mon]],Data!$K$1:$L$2,2,FALSE))</f>
        <v>65</v>
      </c>
      <c r="M581" s="384">
        <v>38430</v>
      </c>
      <c r="N581" s="243">
        <f>BD.PD9[[#This Row],[Cant.]]*BD.PD9[[#This Row],[ Tasa ]]*BD.PD9[[#This Row],[ Precio Und.]]</f>
        <v>2497950</v>
      </c>
      <c r="O581" s="386">
        <v>0.03</v>
      </c>
      <c r="P581" s="243">
        <f>IF(BD.PD9[[#This Row],[Liquid. '[%']]]&lt;&gt;0,(BD.PD9[[#This Row],[Valor Neto '[DOP']]]*BD.PD9[[#This Row],[Liquid. '[%']]])+BD.PD9[[#This Row],[Valor Neto '[DOP']]],BD.PD9[[#This Row],[Valor Neto '[DOP']]])</f>
        <v>2572888.5</v>
      </c>
      <c r="Q581" s="243">
        <f>BD.PD9[[#This Row],[Ppto. Orden Interna '[DOP']]]/HLOOKUP("USD",Data!$K$1:$L$2,2,FALSE)</f>
        <v>39582.9</v>
      </c>
      <c r="R581" s="381" t="s">
        <v>1398</v>
      </c>
      <c r="S581" s="387"/>
      <c r="T581" s="387"/>
      <c r="U581" s="387"/>
      <c r="V581" s="387"/>
      <c r="W581" s="174" t="s">
        <v>323</v>
      </c>
      <c r="X581" s="495">
        <v>8</v>
      </c>
      <c r="Y581" s="388">
        <v>0.6</v>
      </c>
      <c r="Z581" s="243">
        <f>BD.PD9[[#This Row],[Av.P1 '[%']]]*BD.PD9[[#This Row],[Ppto. Orden Interna '[DOP']]]</f>
        <v>1543733.0999999999</v>
      </c>
      <c r="AA581" s="495">
        <v>10</v>
      </c>
      <c r="AB581" s="388">
        <v>0.4</v>
      </c>
      <c r="AC581" s="243">
        <f>BD.PD9[[#This Row],[Av.P2 '[%']]]*BD.PD9[[#This Row],[Ppto. Orden Interna '[DOP']]]</f>
        <v>1029155.4</v>
      </c>
      <c r="AD581" s="495"/>
      <c r="AE581" s="388"/>
      <c r="AF581" s="243">
        <f>BD.PD9[[#This Row],[Av.P3 '[%']]]*BD.PD9[[#This Row],[Ppto. Orden Interna '[DOP']]]</f>
        <v>0</v>
      </c>
      <c r="AG581" s="249"/>
      <c r="AH581" s="389"/>
      <c r="AI581" s="243">
        <f>BD.PD9[[#This Row],[Av.P4 '[%']]]*BD.PD9[[#This Row],[Ppto. Orden Interna '[DOP']]]</f>
        <v>0</v>
      </c>
      <c r="AJ581" s="249"/>
      <c r="AK581" s="389"/>
      <c r="AL581" s="243">
        <f>BD.PD9[[#This Row],[Av.P5 '[%']]]*BD.PD9[[#This Row],[Ppto. Orden Interna '[DOP']]]</f>
        <v>0</v>
      </c>
      <c r="AM581" s="496">
        <f>BD.PD9[[#This Row],[Pago 5]]+BD.PD9[[#This Row],[Pago 4]]+BD.PD9[[#This Row],[Pago 3]]+BD.PD9[[#This Row],[Pago 2]]+BD.PD9[[#This Row],[Pago 1]]</f>
        <v>2572888.5</v>
      </c>
      <c r="AN581" s="308" t="s">
        <v>244</v>
      </c>
      <c r="AO581" s="308" t="s">
        <v>245</v>
      </c>
      <c r="AP581" s="308" t="s">
        <v>246</v>
      </c>
      <c r="AQ581" s="308" t="s">
        <v>247</v>
      </c>
      <c r="AR581" s="308">
        <v>594</v>
      </c>
      <c r="AS581" s="308" t="s">
        <v>248</v>
      </c>
      <c r="AT581" s="249" t="s">
        <v>1575</v>
      </c>
      <c r="AU581" s="306"/>
      <c r="AV581" s="306"/>
      <c r="AW581" s="306"/>
      <c r="AX581" s="306"/>
      <c r="AY581" s="306"/>
      <c r="AZ581" s="306"/>
      <c r="BA581" s="306"/>
      <c r="BB581" s="306"/>
      <c r="BC581" s="306"/>
      <c r="BD581" s="306"/>
      <c r="BE581" s="306"/>
      <c r="BF581" s="306"/>
      <c r="BG581" s="306"/>
      <c r="BH581" s="306"/>
      <c r="BI581" s="306"/>
      <c r="BJ581" s="306"/>
      <c r="BK581" s="306"/>
      <c r="BL581" s="306"/>
      <c r="BM581" s="306"/>
      <c r="BN581" s="306"/>
      <c r="BO581" s="306"/>
      <c r="BP581" s="306"/>
      <c r="BQ581" s="306"/>
      <c r="BR581" s="306"/>
      <c r="BS581" s="306"/>
      <c r="BT581" s="306"/>
      <c r="BU581" s="306"/>
      <c r="BV581" s="306"/>
      <c r="BW581" s="306"/>
      <c r="BX581" s="306"/>
      <c r="BY581" s="306"/>
      <c r="BZ581" s="306"/>
      <c r="CA581" s="306"/>
      <c r="CB581" s="306"/>
      <c r="CC581" s="306"/>
      <c r="CD581" s="306"/>
      <c r="CE581" s="306"/>
      <c r="CF581" s="306"/>
      <c r="CG581" s="306"/>
      <c r="CH581" s="306"/>
      <c r="CI581" s="306"/>
      <c r="CJ581" s="306"/>
      <c r="CK581" s="306"/>
      <c r="CL581" s="306"/>
      <c r="CM581" s="306"/>
      <c r="CN581" s="306"/>
      <c r="CO581" s="306"/>
      <c r="CP581" s="306"/>
      <c r="CQ581" s="306"/>
      <c r="CR581" s="306"/>
      <c r="CS581" s="306"/>
      <c r="CT581" s="306"/>
      <c r="CU581" s="306"/>
      <c r="CV581" s="306"/>
      <c r="CW581" s="306"/>
      <c r="CX581" s="306"/>
      <c r="CY581" s="306"/>
      <c r="CZ581" s="306"/>
      <c r="DA581" s="306"/>
      <c r="DB581" s="306"/>
      <c r="DC581" s="306"/>
      <c r="DD581" s="306"/>
      <c r="DE581" s="306"/>
      <c r="DF581" s="306"/>
      <c r="DG581" s="306"/>
      <c r="DH581" s="306"/>
      <c r="DI581" s="306"/>
      <c r="DJ581" s="306"/>
      <c r="DK581" s="306"/>
      <c r="DL581" s="306"/>
      <c r="DM581" s="306"/>
      <c r="DN581" s="306"/>
      <c r="DO581" s="306"/>
      <c r="DP581" s="306"/>
      <c r="DQ581" s="306"/>
      <c r="DR581" s="306"/>
      <c r="DS581" s="306"/>
      <c r="DT581" s="306"/>
      <c r="DU581" s="306"/>
      <c r="DV581" s="306"/>
      <c r="DW581" s="306"/>
      <c r="DX581" s="306"/>
      <c r="DY581" s="306"/>
      <c r="DZ581" s="306"/>
      <c r="EA581" s="306"/>
      <c r="EB581" s="306"/>
      <c r="EC581" s="306"/>
      <c r="ED581" s="306"/>
      <c r="EE581" s="306"/>
      <c r="EF581" s="306"/>
      <c r="EG581" s="306"/>
      <c r="EH581" s="306"/>
      <c r="EI581" s="306"/>
      <c r="EJ581" s="306"/>
      <c r="EK581" s="306"/>
      <c r="EL581" s="306"/>
      <c r="EM581" s="306"/>
      <c r="EN581" s="306"/>
      <c r="EO581" s="306"/>
      <c r="EP581" s="306"/>
      <c r="EQ581" s="306"/>
      <c r="ER581" s="306"/>
      <c r="ES581" s="306"/>
      <c r="ET581" s="306"/>
      <c r="EU581" s="306"/>
      <c r="EV581" s="306"/>
      <c r="EW581" s="306"/>
      <c r="EX581" s="306"/>
      <c r="EY581" s="306"/>
      <c r="EZ581" s="306"/>
      <c r="FA581" s="306"/>
      <c r="FB581" s="306"/>
      <c r="FC581" s="306"/>
      <c r="FD581" s="306"/>
      <c r="FE581" s="306"/>
      <c r="FF581" s="306"/>
      <c r="FG581" s="306"/>
      <c r="FH581" s="306"/>
      <c r="FI581" s="306"/>
      <c r="FJ581" s="306"/>
      <c r="FK581" s="306"/>
      <c r="FL581" s="306"/>
      <c r="FM581" s="306"/>
      <c r="FN581" s="306"/>
      <c r="FO581" s="306"/>
      <c r="FP581" s="306"/>
      <c r="FQ581" s="306"/>
      <c r="FR581" s="306"/>
      <c r="FS581" s="306"/>
      <c r="FT581" s="306"/>
      <c r="FU581" s="306"/>
      <c r="FV581" s="306"/>
      <c r="FW581" s="306"/>
      <c r="FX581" s="306"/>
      <c r="FY581" s="306"/>
      <c r="FZ581" s="306"/>
      <c r="GA581" s="306"/>
      <c r="GB581" s="306"/>
      <c r="GC581" s="306"/>
      <c r="GD581" s="306"/>
      <c r="GE581" s="306"/>
      <c r="GF581" s="306"/>
      <c r="GG581" s="306"/>
      <c r="GH581" s="306"/>
      <c r="GI581" s="306"/>
      <c r="GJ581" s="306"/>
      <c r="GK581" s="306"/>
      <c r="GL581" s="306"/>
      <c r="GM581" s="306"/>
      <c r="GN581" s="306"/>
      <c r="GO581" s="306"/>
      <c r="GP581" s="306"/>
      <c r="GQ581" s="306"/>
      <c r="GR581" s="306"/>
      <c r="GS581" s="306"/>
      <c r="GT581" s="306"/>
      <c r="GU581" s="306"/>
      <c r="GV581" s="306"/>
      <c r="GW581" s="306"/>
      <c r="GX581" s="306"/>
      <c r="GY581" s="306"/>
      <c r="GZ581" s="306"/>
      <c r="HA581" s="306"/>
      <c r="HB581" s="306"/>
      <c r="HC581" s="306"/>
      <c r="HD581" s="306"/>
      <c r="HE581" s="306"/>
      <c r="HF581" s="306"/>
      <c r="HG581" s="306"/>
      <c r="HH581" s="306"/>
      <c r="HI581" s="306"/>
      <c r="HJ581" s="306"/>
      <c r="HK581" s="306"/>
      <c r="HL581" s="306"/>
      <c r="HM581" s="306"/>
      <c r="HN581" s="306"/>
      <c r="HO581" s="306"/>
      <c r="HP581" s="306"/>
      <c r="HQ581" s="306"/>
      <c r="HR581" s="306"/>
      <c r="HS581" s="306"/>
      <c r="HT581" s="306"/>
      <c r="HU581" s="306"/>
      <c r="HV581" s="306"/>
      <c r="HW581" s="306"/>
      <c r="HX581" s="306"/>
      <c r="HY581" s="306"/>
      <c r="HZ581" s="306"/>
      <c r="IA581" s="306"/>
      <c r="IB581" s="306"/>
      <c r="IC581" s="306"/>
      <c r="ID581" s="306"/>
      <c r="IE581" s="306"/>
      <c r="IF581" s="306"/>
      <c r="IG581" s="306"/>
      <c r="IH581" s="306"/>
    </row>
    <row r="582" spans="1:242" s="219" customFormat="1" ht="15" customHeight="1" x14ac:dyDescent="0.3">
      <c r="A582" s="174">
        <v>5.0199999999999996</v>
      </c>
      <c r="B582" s="231"/>
      <c r="C582" s="232" t="e">
        <f>VLOOKUP(BD.PD9[[#This Row],[Pos]],[19]!PPto[#Data],3,FALSE)</f>
        <v>#REF!</v>
      </c>
      <c r="D582" s="174" t="s">
        <v>23</v>
      </c>
      <c r="E582" s="305" t="str">
        <f>IF(BD.PD9[[#This Row],[.]]="*",VLOOKUP(BD.PD9[[#This Row],[Pos]],[19]Presupuesto!A:H,7,FALSE),"")</f>
        <v/>
      </c>
      <c r="F582" s="234" t="s">
        <v>1427</v>
      </c>
      <c r="G582" s="174" t="s">
        <v>1359</v>
      </c>
      <c r="H582" s="174"/>
      <c r="I582" s="174" t="s">
        <v>1326</v>
      </c>
      <c r="J582" s="382">
        <v>0</v>
      </c>
      <c r="K582" s="511" t="s">
        <v>117</v>
      </c>
      <c r="L582" s="383">
        <f>IF(BD.PD9[[#This Row],[Mon]]="DOP",1,HLOOKUP(BD.PD9[[#This Row],[Mon]],Data!$K$1:$L$2,2,FALSE))</f>
        <v>65</v>
      </c>
      <c r="M582" s="384">
        <v>280.30006858710561</v>
      </c>
      <c r="N582" s="243">
        <f>BD.PD9[[#This Row],[Cant.]]*BD.PD9[[#This Row],[ Tasa ]]*BD.PD9[[#This Row],[ Precio Und.]]</f>
        <v>0</v>
      </c>
      <c r="O582" s="386">
        <v>0</v>
      </c>
      <c r="P582" s="243">
        <f>IF(BD.PD9[[#This Row],[Liquid. '[%']]]&lt;&gt;0,(BD.PD9[[#This Row],[Valor Neto '[DOP']]]*BD.PD9[[#This Row],[Liquid. '[%']]])+BD.PD9[[#This Row],[Valor Neto '[DOP']]],BD.PD9[[#This Row],[Valor Neto '[DOP']]])</f>
        <v>0</v>
      </c>
      <c r="Q582" s="243">
        <f>BD.PD9[[#This Row],[Ppto. Orden Interna '[DOP']]]/HLOOKUP("USD",Data!$K$1:$L$2,2,FALSE)</f>
        <v>0</v>
      </c>
      <c r="R582" s="381" t="s">
        <v>1398</v>
      </c>
      <c r="S582" s="387"/>
      <c r="T582" s="387"/>
      <c r="U582" s="387"/>
      <c r="V582" s="387"/>
      <c r="W582" s="174" t="s">
        <v>323</v>
      </c>
      <c r="X582" s="495">
        <v>8</v>
      </c>
      <c r="Y582" s="388">
        <v>0.6</v>
      </c>
      <c r="Z582" s="243">
        <f>BD.PD9[[#This Row],[Av.P1 '[%']]]*BD.PD9[[#This Row],[Ppto. Orden Interna '[DOP']]]</f>
        <v>0</v>
      </c>
      <c r="AA582" s="495">
        <v>10</v>
      </c>
      <c r="AB582" s="388">
        <v>0.4</v>
      </c>
      <c r="AC582" s="243">
        <f>BD.PD9[[#This Row],[Av.P2 '[%']]]*BD.PD9[[#This Row],[Ppto. Orden Interna '[DOP']]]</f>
        <v>0</v>
      </c>
      <c r="AD582" s="495"/>
      <c r="AE582" s="388"/>
      <c r="AF582" s="243">
        <f>BD.PD9[[#This Row],[Av.P3 '[%']]]*BD.PD9[[#This Row],[Ppto. Orden Interna '[DOP']]]</f>
        <v>0</v>
      </c>
      <c r="AG582" s="249"/>
      <c r="AH582" s="389"/>
      <c r="AI582" s="243">
        <f>BD.PD9[[#This Row],[Av.P4 '[%']]]*BD.PD9[[#This Row],[Ppto. Orden Interna '[DOP']]]</f>
        <v>0</v>
      </c>
      <c r="AJ582" s="249"/>
      <c r="AK582" s="389"/>
      <c r="AL582" s="243">
        <f>BD.PD9[[#This Row],[Av.P5 '[%']]]*BD.PD9[[#This Row],[Ppto. Orden Interna '[DOP']]]</f>
        <v>0</v>
      </c>
      <c r="AM582" s="496">
        <f>BD.PD9[[#This Row],[Pago 5]]+BD.PD9[[#This Row],[Pago 4]]+BD.PD9[[#This Row],[Pago 3]]+BD.PD9[[#This Row],[Pago 2]]+BD.PD9[[#This Row],[Pago 1]]</f>
        <v>0</v>
      </c>
      <c r="AN582" s="308" t="s">
        <v>244</v>
      </c>
      <c r="AO582" s="308" t="s">
        <v>245</v>
      </c>
      <c r="AP582" s="308" t="s">
        <v>246</v>
      </c>
      <c r="AQ582" s="308" t="s">
        <v>247</v>
      </c>
      <c r="AR582" s="308">
        <v>594</v>
      </c>
      <c r="AS582" s="308" t="s">
        <v>248</v>
      </c>
      <c r="AT582" s="249" t="s">
        <v>1575</v>
      </c>
      <c r="AU582" s="306"/>
      <c r="AV582" s="306"/>
      <c r="AW582" s="306"/>
      <c r="AX582" s="306"/>
      <c r="AY582" s="306"/>
      <c r="AZ582" s="306"/>
      <c r="BA582" s="306"/>
      <c r="BB582" s="306"/>
      <c r="BC582" s="306"/>
      <c r="BD582" s="306"/>
      <c r="BE582" s="306"/>
      <c r="BF582" s="306"/>
      <c r="BG582" s="306"/>
      <c r="BH582" s="306"/>
      <c r="BI582" s="306"/>
      <c r="BJ582" s="306"/>
      <c r="BK582" s="306"/>
      <c r="BL582" s="306"/>
      <c r="BM582" s="306"/>
      <c r="BN582" s="306"/>
      <c r="BO582" s="306"/>
      <c r="BP582" s="306"/>
      <c r="BQ582" s="306"/>
      <c r="BR582" s="306"/>
      <c r="BS582" s="306"/>
      <c r="BT582" s="306"/>
      <c r="BU582" s="306"/>
      <c r="BV582" s="306"/>
      <c r="BW582" s="306"/>
      <c r="BX582" s="306"/>
      <c r="BY582" s="306"/>
      <c r="BZ582" s="306"/>
      <c r="CA582" s="306"/>
      <c r="CB582" s="306"/>
      <c r="CC582" s="306"/>
      <c r="CD582" s="306"/>
      <c r="CE582" s="306"/>
      <c r="CF582" s="306"/>
      <c r="CG582" s="306"/>
      <c r="CH582" s="306"/>
      <c r="CI582" s="306"/>
      <c r="CJ582" s="306"/>
      <c r="CK582" s="306"/>
      <c r="CL582" s="306"/>
      <c r="CM582" s="306"/>
      <c r="CN582" s="306"/>
      <c r="CO582" s="306"/>
      <c r="CP582" s="306"/>
      <c r="CQ582" s="306"/>
      <c r="CR582" s="306"/>
      <c r="CS582" s="306"/>
      <c r="CT582" s="306"/>
      <c r="CU582" s="306"/>
      <c r="CV582" s="306"/>
      <c r="CW582" s="306"/>
      <c r="CX582" s="306"/>
      <c r="CY582" s="306"/>
      <c r="CZ582" s="306"/>
      <c r="DA582" s="306"/>
      <c r="DB582" s="306"/>
      <c r="DC582" s="306"/>
      <c r="DD582" s="306"/>
      <c r="DE582" s="306"/>
      <c r="DF582" s="306"/>
      <c r="DG582" s="306"/>
      <c r="DH582" s="306"/>
      <c r="DI582" s="306"/>
      <c r="DJ582" s="306"/>
      <c r="DK582" s="306"/>
      <c r="DL582" s="306"/>
      <c r="DM582" s="306"/>
      <c r="DN582" s="306"/>
      <c r="DO582" s="306"/>
      <c r="DP582" s="306"/>
      <c r="DQ582" s="306"/>
      <c r="DR582" s="306"/>
      <c r="DS582" s="306"/>
      <c r="DT582" s="306"/>
      <c r="DU582" s="306"/>
      <c r="DV582" s="306"/>
      <c r="DW582" s="306"/>
      <c r="DX582" s="306"/>
      <c r="DY582" s="306"/>
      <c r="DZ582" s="306"/>
      <c r="EA582" s="306"/>
      <c r="EB582" s="306"/>
      <c r="EC582" s="306"/>
      <c r="ED582" s="306"/>
      <c r="EE582" s="306"/>
      <c r="EF582" s="306"/>
      <c r="EG582" s="306"/>
      <c r="EH582" s="306"/>
      <c r="EI582" s="306"/>
      <c r="EJ582" s="306"/>
      <c r="EK582" s="306"/>
      <c r="EL582" s="306"/>
      <c r="EM582" s="306"/>
      <c r="EN582" s="306"/>
      <c r="EO582" s="306"/>
      <c r="EP582" s="306"/>
      <c r="EQ582" s="306"/>
      <c r="ER582" s="306"/>
      <c r="ES582" s="306"/>
      <c r="ET582" s="306"/>
      <c r="EU582" s="306"/>
      <c r="EV582" s="306"/>
      <c r="EW582" s="306"/>
      <c r="EX582" s="306"/>
      <c r="EY582" s="306"/>
      <c r="EZ582" s="306"/>
      <c r="FA582" s="306"/>
      <c r="FB582" s="306"/>
      <c r="FC582" s="306"/>
      <c r="FD582" s="306"/>
      <c r="FE582" s="306"/>
      <c r="FF582" s="306"/>
      <c r="FG582" s="306"/>
      <c r="FH582" s="306"/>
      <c r="FI582" s="306"/>
      <c r="FJ582" s="306"/>
      <c r="FK582" s="306"/>
      <c r="FL582" s="306"/>
      <c r="FM582" s="306"/>
      <c r="FN582" s="306"/>
      <c r="FO582" s="306"/>
      <c r="FP582" s="306"/>
      <c r="FQ582" s="306"/>
      <c r="FR582" s="306"/>
      <c r="FS582" s="306"/>
      <c r="FT582" s="306"/>
      <c r="FU582" s="306"/>
      <c r="FV582" s="306"/>
      <c r="FW582" s="306"/>
      <c r="FX582" s="306"/>
      <c r="FY582" s="306"/>
      <c r="FZ582" s="306"/>
      <c r="GA582" s="306"/>
      <c r="GB582" s="306"/>
      <c r="GC582" s="306"/>
      <c r="GD582" s="306"/>
      <c r="GE582" s="306"/>
      <c r="GF582" s="306"/>
      <c r="GG582" s="306"/>
      <c r="GH582" s="306"/>
      <c r="GI582" s="306"/>
      <c r="GJ582" s="306"/>
      <c r="GK582" s="306"/>
      <c r="GL582" s="306"/>
      <c r="GM582" s="306"/>
      <c r="GN582" s="306"/>
      <c r="GO582" s="306"/>
      <c r="GP582" s="306"/>
      <c r="GQ582" s="306"/>
      <c r="GR582" s="306"/>
      <c r="GS582" s="306"/>
      <c r="GT582" s="306"/>
      <c r="GU582" s="306"/>
      <c r="GV582" s="306"/>
      <c r="GW582" s="306"/>
      <c r="GX582" s="306"/>
      <c r="GY582" s="306"/>
      <c r="GZ582" s="306"/>
      <c r="HA582" s="306"/>
      <c r="HB582" s="306"/>
      <c r="HC582" s="306"/>
      <c r="HD582" s="306"/>
      <c r="HE582" s="306"/>
      <c r="HF582" s="306"/>
      <c r="HG582" s="306"/>
      <c r="HH582" s="306"/>
      <c r="HI582" s="306"/>
      <c r="HJ582" s="306"/>
      <c r="HK582" s="306"/>
      <c r="HL582" s="306"/>
      <c r="HM582" s="306"/>
      <c r="HN582" s="306"/>
      <c r="HO582" s="306"/>
      <c r="HP582" s="306"/>
      <c r="HQ582" s="306"/>
      <c r="HR582" s="306"/>
      <c r="HS582" s="306"/>
      <c r="HT582" s="306"/>
      <c r="HU582" s="306"/>
      <c r="HV582" s="306"/>
      <c r="HW582" s="306"/>
      <c r="HX582" s="306"/>
      <c r="HY582" s="306"/>
      <c r="HZ582" s="306"/>
      <c r="IA582" s="306"/>
      <c r="IB582" s="306"/>
      <c r="IC582" s="306"/>
      <c r="ID582" s="306"/>
      <c r="IE582" s="306"/>
      <c r="IF582" s="306"/>
      <c r="IG582" s="306"/>
      <c r="IH582" s="306"/>
    </row>
    <row r="583" spans="1:242" s="219" customFormat="1" ht="15" customHeight="1" x14ac:dyDescent="0.3">
      <c r="A583" s="174">
        <v>5.0199999999999996</v>
      </c>
      <c r="B583" s="231"/>
      <c r="C583" s="232" t="e">
        <f>VLOOKUP(BD.PD9[[#This Row],[Pos]],[19]!PPto[#Data],3,FALSE)</f>
        <v>#REF!</v>
      </c>
      <c r="D583" s="174" t="s">
        <v>23</v>
      </c>
      <c r="E583" s="305" t="str">
        <f>IF(BD.PD9[[#This Row],[.]]="*",VLOOKUP(BD.PD9[[#This Row],[Pos]],[19]Presupuesto!A:H,7,FALSE),"")</f>
        <v/>
      </c>
      <c r="F583" s="234" t="s">
        <v>1428</v>
      </c>
      <c r="G583" s="174" t="s">
        <v>1359</v>
      </c>
      <c r="H583" s="174"/>
      <c r="I583" s="174" t="s">
        <v>1326</v>
      </c>
      <c r="J583" s="382">
        <v>0</v>
      </c>
      <c r="K583" s="511" t="s">
        <v>117</v>
      </c>
      <c r="L583" s="383">
        <f>IF(BD.PD9[[#This Row],[Mon]]="DOP",1,HLOOKUP(BD.PD9[[#This Row],[Mon]],Data!$K$1:$L$2,2,FALSE))</f>
        <v>65</v>
      </c>
      <c r="M583" s="384">
        <v>30.5</v>
      </c>
      <c r="N583" s="243">
        <f>BD.PD9[[#This Row],[Cant.]]*BD.PD9[[#This Row],[ Tasa ]]*BD.PD9[[#This Row],[ Precio Und.]]</f>
        <v>0</v>
      </c>
      <c r="O583" s="386">
        <v>0</v>
      </c>
      <c r="P583" s="243">
        <f>IF(BD.PD9[[#This Row],[Liquid. '[%']]]&lt;&gt;0,(BD.PD9[[#This Row],[Valor Neto '[DOP']]]*BD.PD9[[#This Row],[Liquid. '[%']]])+BD.PD9[[#This Row],[Valor Neto '[DOP']]],BD.PD9[[#This Row],[Valor Neto '[DOP']]])</f>
        <v>0</v>
      </c>
      <c r="Q583" s="243">
        <f>BD.PD9[[#This Row],[Ppto. Orden Interna '[DOP']]]/HLOOKUP("USD",Data!$K$1:$L$2,2,FALSE)</f>
        <v>0</v>
      </c>
      <c r="R583" s="381" t="s">
        <v>1398</v>
      </c>
      <c r="S583" s="387"/>
      <c r="T583" s="387"/>
      <c r="U583" s="387"/>
      <c r="V583" s="387"/>
      <c r="W583" s="174" t="s">
        <v>323</v>
      </c>
      <c r="X583" s="495">
        <v>8</v>
      </c>
      <c r="Y583" s="388">
        <v>0.6</v>
      </c>
      <c r="Z583" s="243">
        <f>BD.PD9[[#This Row],[Av.P1 '[%']]]*BD.PD9[[#This Row],[Ppto. Orden Interna '[DOP']]]</f>
        <v>0</v>
      </c>
      <c r="AA583" s="495">
        <v>10</v>
      </c>
      <c r="AB583" s="388">
        <v>0.4</v>
      </c>
      <c r="AC583" s="243">
        <f>BD.PD9[[#This Row],[Av.P2 '[%']]]*BD.PD9[[#This Row],[Ppto. Orden Interna '[DOP']]]</f>
        <v>0</v>
      </c>
      <c r="AD583" s="495"/>
      <c r="AE583" s="388"/>
      <c r="AF583" s="243">
        <f>BD.PD9[[#This Row],[Av.P3 '[%']]]*BD.PD9[[#This Row],[Ppto. Orden Interna '[DOP']]]</f>
        <v>0</v>
      </c>
      <c r="AG583" s="249"/>
      <c r="AH583" s="389"/>
      <c r="AI583" s="243">
        <f>BD.PD9[[#This Row],[Av.P4 '[%']]]*BD.PD9[[#This Row],[Ppto. Orden Interna '[DOP']]]</f>
        <v>0</v>
      </c>
      <c r="AJ583" s="249"/>
      <c r="AK583" s="389"/>
      <c r="AL583" s="243">
        <f>BD.PD9[[#This Row],[Av.P5 '[%']]]*BD.PD9[[#This Row],[Ppto. Orden Interna '[DOP']]]</f>
        <v>0</v>
      </c>
      <c r="AM583" s="496">
        <f>BD.PD9[[#This Row],[Pago 5]]+BD.PD9[[#This Row],[Pago 4]]+BD.PD9[[#This Row],[Pago 3]]+BD.PD9[[#This Row],[Pago 2]]+BD.PD9[[#This Row],[Pago 1]]</f>
        <v>0</v>
      </c>
      <c r="AN583" s="308" t="s">
        <v>244</v>
      </c>
      <c r="AO583" s="308" t="s">
        <v>245</v>
      </c>
      <c r="AP583" s="308" t="s">
        <v>246</v>
      </c>
      <c r="AQ583" s="308" t="s">
        <v>247</v>
      </c>
      <c r="AR583" s="308">
        <v>594</v>
      </c>
      <c r="AS583" s="308" t="s">
        <v>248</v>
      </c>
      <c r="AT583" s="249" t="s">
        <v>1575</v>
      </c>
      <c r="AU583" s="306"/>
      <c r="AV583" s="306"/>
      <c r="AW583" s="306"/>
      <c r="AX583" s="306"/>
      <c r="AY583" s="306"/>
      <c r="AZ583" s="306"/>
      <c r="BA583" s="306"/>
      <c r="BB583" s="306"/>
      <c r="BC583" s="306"/>
      <c r="BD583" s="306"/>
      <c r="BE583" s="306"/>
      <c r="BF583" s="306"/>
      <c r="BG583" s="306"/>
      <c r="BH583" s="306"/>
      <c r="BI583" s="306"/>
      <c r="BJ583" s="306"/>
      <c r="BK583" s="306"/>
      <c r="BL583" s="306"/>
      <c r="BM583" s="306"/>
      <c r="BN583" s="306"/>
      <c r="BO583" s="306"/>
      <c r="BP583" s="306"/>
      <c r="BQ583" s="306"/>
      <c r="BR583" s="306"/>
      <c r="BS583" s="306"/>
      <c r="BT583" s="306"/>
      <c r="BU583" s="306"/>
      <c r="BV583" s="306"/>
      <c r="BW583" s="306"/>
      <c r="BX583" s="306"/>
      <c r="BY583" s="306"/>
      <c r="BZ583" s="306"/>
      <c r="CA583" s="306"/>
      <c r="CB583" s="306"/>
      <c r="CC583" s="306"/>
      <c r="CD583" s="306"/>
      <c r="CE583" s="306"/>
      <c r="CF583" s="306"/>
      <c r="CG583" s="306"/>
      <c r="CH583" s="306"/>
      <c r="CI583" s="306"/>
      <c r="CJ583" s="306"/>
      <c r="CK583" s="306"/>
      <c r="CL583" s="306"/>
      <c r="CM583" s="306"/>
      <c r="CN583" s="306"/>
      <c r="CO583" s="306"/>
      <c r="CP583" s="306"/>
      <c r="CQ583" s="306"/>
      <c r="CR583" s="306"/>
      <c r="CS583" s="306"/>
      <c r="CT583" s="306"/>
      <c r="CU583" s="306"/>
      <c r="CV583" s="306"/>
      <c r="CW583" s="306"/>
      <c r="CX583" s="306"/>
      <c r="CY583" s="306"/>
      <c r="CZ583" s="306"/>
      <c r="DA583" s="306"/>
      <c r="DB583" s="306"/>
      <c r="DC583" s="306"/>
      <c r="DD583" s="306"/>
      <c r="DE583" s="306"/>
      <c r="DF583" s="306"/>
      <c r="DG583" s="306"/>
      <c r="DH583" s="306"/>
      <c r="DI583" s="306"/>
      <c r="DJ583" s="306"/>
      <c r="DK583" s="306"/>
      <c r="DL583" s="306"/>
      <c r="DM583" s="306"/>
      <c r="DN583" s="306"/>
      <c r="DO583" s="306"/>
      <c r="DP583" s="306"/>
      <c r="DQ583" s="306"/>
      <c r="DR583" s="306"/>
      <c r="DS583" s="306"/>
      <c r="DT583" s="306"/>
      <c r="DU583" s="306"/>
      <c r="DV583" s="306"/>
      <c r="DW583" s="306"/>
      <c r="DX583" s="306"/>
      <c r="DY583" s="306"/>
      <c r="DZ583" s="306"/>
      <c r="EA583" s="306"/>
      <c r="EB583" s="306"/>
      <c r="EC583" s="306"/>
      <c r="ED583" s="306"/>
      <c r="EE583" s="306"/>
      <c r="EF583" s="306"/>
      <c r="EG583" s="306"/>
      <c r="EH583" s="306"/>
      <c r="EI583" s="306"/>
      <c r="EJ583" s="306"/>
      <c r="EK583" s="306"/>
      <c r="EL583" s="306"/>
      <c r="EM583" s="306"/>
      <c r="EN583" s="306"/>
      <c r="EO583" s="306"/>
      <c r="EP583" s="306"/>
      <c r="EQ583" s="306"/>
      <c r="ER583" s="306"/>
      <c r="ES583" s="306"/>
      <c r="ET583" s="306"/>
      <c r="EU583" s="306"/>
      <c r="EV583" s="306"/>
      <c r="EW583" s="306"/>
      <c r="EX583" s="306"/>
      <c r="EY583" s="306"/>
      <c r="EZ583" s="306"/>
      <c r="FA583" s="306"/>
      <c r="FB583" s="306"/>
      <c r="FC583" s="306"/>
      <c r="FD583" s="306"/>
      <c r="FE583" s="306"/>
      <c r="FF583" s="306"/>
      <c r="FG583" s="306"/>
      <c r="FH583" s="306"/>
      <c r="FI583" s="306"/>
      <c r="FJ583" s="306"/>
      <c r="FK583" s="306"/>
      <c r="FL583" s="306"/>
      <c r="FM583" s="306"/>
      <c r="FN583" s="306"/>
      <c r="FO583" s="306"/>
      <c r="FP583" s="306"/>
      <c r="FQ583" s="306"/>
      <c r="FR583" s="306"/>
      <c r="FS583" s="306"/>
      <c r="FT583" s="306"/>
      <c r="FU583" s="306"/>
      <c r="FV583" s="306"/>
      <c r="FW583" s="306"/>
      <c r="FX583" s="306"/>
      <c r="FY583" s="306"/>
      <c r="FZ583" s="306"/>
      <c r="GA583" s="306"/>
      <c r="GB583" s="306"/>
      <c r="GC583" s="306"/>
      <c r="GD583" s="306"/>
      <c r="GE583" s="306"/>
      <c r="GF583" s="306"/>
      <c r="GG583" s="306"/>
      <c r="GH583" s="306"/>
      <c r="GI583" s="306"/>
      <c r="GJ583" s="306"/>
      <c r="GK583" s="306"/>
      <c r="GL583" s="306"/>
      <c r="GM583" s="306"/>
      <c r="GN583" s="306"/>
      <c r="GO583" s="306"/>
      <c r="GP583" s="306"/>
      <c r="GQ583" s="306"/>
      <c r="GR583" s="306"/>
      <c r="GS583" s="306"/>
      <c r="GT583" s="306"/>
      <c r="GU583" s="306"/>
      <c r="GV583" s="306"/>
      <c r="GW583" s="306"/>
      <c r="GX583" s="306"/>
      <c r="GY583" s="306"/>
      <c r="GZ583" s="306"/>
      <c r="HA583" s="306"/>
      <c r="HB583" s="306"/>
      <c r="HC583" s="306"/>
      <c r="HD583" s="306"/>
      <c r="HE583" s="306"/>
      <c r="HF583" s="306"/>
      <c r="HG583" s="306"/>
      <c r="HH583" s="306"/>
      <c r="HI583" s="306"/>
      <c r="HJ583" s="306"/>
      <c r="HK583" s="306"/>
      <c r="HL583" s="306"/>
      <c r="HM583" s="306"/>
      <c r="HN583" s="306"/>
      <c r="HO583" s="306"/>
      <c r="HP583" s="306"/>
      <c r="HQ583" s="306"/>
      <c r="HR583" s="306"/>
      <c r="HS583" s="306"/>
      <c r="HT583" s="306"/>
      <c r="HU583" s="306"/>
      <c r="HV583" s="306"/>
      <c r="HW583" s="306"/>
      <c r="HX583" s="306"/>
      <c r="HY583" s="306"/>
      <c r="HZ583" s="306"/>
      <c r="IA583" s="306"/>
      <c r="IB583" s="306"/>
      <c r="IC583" s="306"/>
      <c r="ID583" s="306"/>
      <c r="IE583" s="306"/>
      <c r="IF583" s="306"/>
      <c r="IG583" s="306"/>
      <c r="IH583" s="306"/>
    </row>
    <row r="584" spans="1:242" s="219" customFormat="1" ht="15" customHeight="1" x14ac:dyDescent="0.3">
      <c r="A584" s="174">
        <v>5.03</v>
      </c>
      <c r="B584" s="231" t="s">
        <v>243</v>
      </c>
      <c r="C584" s="232" t="e">
        <f>VLOOKUP(BD.PD9[[#This Row],[Pos]],[19]!PPto[#Data],3,FALSE)</f>
        <v>#REF!</v>
      </c>
      <c r="D584" s="233" t="s">
        <v>243</v>
      </c>
      <c r="E584" s="305">
        <f>IF(BD.PD9[[#This Row],[.]]="*",VLOOKUP(BD.PD9[[#This Row],[Pos]],[19]Presupuesto!A:H,7,FALSE),"")</f>
        <v>0</v>
      </c>
      <c r="F584" s="234"/>
      <c r="G584" s="174"/>
      <c r="H584" s="174"/>
      <c r="I584" s="174"/>
      <c r="J584" s="392">
        <v>1</v>
      </c>
      <c r="K584" s="233" t="s">
        <v>117</v>
      </c>
      <c r="L584" s="383">
        <f>IF(BD.PD9[[#This Row],[Mon]]="DOP",1,HLOOKUP(BD.PD9[[#This Row],[Mon]],Data!$K$1:$L$2,2,FALSE))</f>
        <v>65</v>
      </c>
      <c r="M584" s="490">
        <v>0</v>
      </c>
      <c r="N584" s="243">
        <f>BD.PD9[[#This Row],[Cant.]]*BD.PD9[[#This Row],[ Tasa ]]*BD.PD9[[#This Row],[ Precio Und.]]</f>
        <v>0</v>
      </c>
      <c r="O584" s="491">
        <v>0</v>
      </c>
      <c r="P584" s="243">
        <f>IF(BD.PD9[[#This Row],[Liquid. '[%']]]&lt;&gt;0,(BD.PD9[[#This Row],[Valor Neto '[DOP']]]*BD.PD9[[#This Row],[Liquid. '[%']]])+BD.PD9[[#This Row],[Valor Neto '[DOP']]],BD.PD9[[#This Row],[Valor Neto '[DOP']]])</f>
        <v>0</v>
      </c>
      <c r="Q584" s="243">
        <f>BD.PD9[[#This Row],[Ppto. Orden Interna '[DOP']]]/HLOOKUP("USD",Data!$K$1:$L$2,2,FALSE)</f>
        <v>0</v>
      </c>
      <c r="R584" s="381"/>
      <c r="S584" s="387"/>
      <c r="T584" s="387"/>
      <c r="U584" s="387"/>
      <c r="V584" s="387"/>
      <c r="W584" s="174"/>
      <c r="X584" s="495"/>
      <c r="Y584" s="388"/>
      <c r="Z584" s="243">
        <f>BD.PD9[[#This Row],[Av.P1 '[%']]]*BD.PD9[[#This Row],[Ppto. Orden Interna '[DOP']]]</f>
        <v>0</v>
      </c>
      <c r="AA584" s="249"/>
      <c r="AB584" s="389"/>
      <c r="AC584" s="243">
        <f>BD.PD9[[#This Row],[Av.P2 '[%']]]*BD.PD9[[#This Row],[Ppto. Orden Interna '[DOP']]]</f>
        <v>0</v>
      </c>
      <c r="AD584" s="249"/>
      <c r="AE584" s="389"/>
      <c r="AF584" s="243">
        <f>BD.PD9[[#This Row],[Av.P3 '[%']]]*BD.PD9[[#This Row],[Ppto. Orden Interna '[DOP']]]</f>
        <v>0</v>
      </c>
      <c r="AG584" s="249"/>
      <c r="AH584" s="389"/>
      <c r="AI584" s="243">
        <f>BD.PD9[[#This Row],[Av.P4 '[%']]]*BD.PD9[[#This Row],[Ppto. Orden Interna '[DOP']]]</f>
        <v>0</v>
      </c>
      <c r="AJ584" s="249"/>
      <c r="AK584" s="389"/>
      <c r="AL584" s="243">
        <f>BD.PD9[[#This Row],[Av.P5 '[%']]]*BD.PD9[[#This Row],[Ppto. Orden Interna '[DOP']]]</f>
        <v>0</v>
      </c>
      <c r="AM584" s="496">
        <f>BD.PD9[[#This Row],[Pago 5]]+BD.PD9[[#This Row],[Pago 4]]+BD.PD9[[#This Row],[Pago 3]]+BD.PD9[[#This Row],[Pago 2]]+BD.PD9[[#This Row],[Pago 1]]</f>
        <v>0</v>
      </c>
      <c r="AN584" s="308" t="s">
        <v>244</v>
      </c>
      <c r="AO584" s="308" t="s">
        <v>245</v>
      </c>
      <c r="AP584" s="308" t="s">
        <v>246</v>
      </c>
      <c r="AQ584" s="308" t="s">
        <v>247</v>
      </c>
      <c r="AR584" s="308">
        <v>594</v>
      </c>
      <c r="AS584" s="308" t="s">
        <v>248</v>
      </c>
      <c r="AT584" s="249" t="s">
        <v>1575</v>
      </c>
      <c r="AU584" s="306"/>
      <c r="AV584" s="306"/>
      <c r="AW584" s="306"/>
      <c r="AX584" s="306"/>
      <c r="AY584" s="306"/>
      <c r="AZ584" s="306"/>
      <c r="BA584" s="306"/>
      <c r="BB584" s="306"/>
      <c r="BC584" s="306"/>
      <c r="BD584" s="306"/>
      <c r="BE584" s="306"/>
      <c r="BF584" s="306"/>
      <c r="BG584" s="306"/>
      <c r="BH584" s="306"/>
      <c r="BI584" s="306"/>
      <c r="BJ584" s="306"/>
      <c r="BK584" s="306"/>
      <c r="BL584" s="306"/>
      <c r="BM584" s="306"/>
      <c r="BN584" s="306"/>
      <c r="BO584" s="306"/>
      <c r="BP584" s="306"/>
      <c r="BQ584" s="306"/>
      <c r="BR584" s="306"/>
      <c r="BS584" s="306"/>
      <c r="BT584" s="306"/>
      <c r="BU584" s="306"/>
      <c r="BV584" s="306"/>
      <c r="BW584" s="306"/>
      <c r="BX584" s="306"/>
      <c r="BY584" s="306"/>
      <c r="BZ584" s="306"/>
      <c r="CA584" s="306"/>
      <c r="CB584" s="306"/>
      <c r="CC584" s="306"/>
      <c r="CD584" s="306"/>
      <c r="CE584" s="306"/>
      <c r="CF584" s="306"/>
      <c r="CG584" s="306"/>
      <c r="CH584" s="306"/>
      <c r="CI584" s="306"/>
      <c r="CJ584" s="306"/>
      <c r="CK584" s="306"/>
      <c r="CL584" s="306"/>
      <c r="CM584" s="306"/>
      <c r="CN584" s="306"/>
      <c r="CO584" s="306"/>
      <c r="CP584" s="306"/>
      <c r="CQ584" s="306"/>
      <c r="CR584" s="306"/>
      <c r="CS584" s="306"/>
      <c r="CT584" s="306"/>
      <c r="CU584" s="306"/>
      <c r="CV584" s="306"/>
      <c r="CW584" s="306"/>
      <c r="CX584" s="306"/>
      <c r="CY584" s="306"/>
      <c r="CZ584" s="306"/>
      <c r="DA584" s="306"/>
      <c r="DB584" s="306"/>
      <c r="DC584" s="306"/>
      <c r="DD584" s="306"/>
      <c r="DE584" s="306"/>
      <c r="DF584" s="306"/>
      <c r="DG584" s="306"/>
      <c r="DH584" s="306"/>
      <c r="DI584" s="306"/>
      <c r="DJ584" s="306"/>
      <c r="DK584" s="306"/>
      <c r="DL584" s="306"/>
      <c r="DM584" s="306"/>
      <c r="DN584" s="306"/>
      <c r="DO584" s="306"/>
      <c r="DP584" s="306"/>
      <c r="DQ584" s="306"/>
      <c r="DR584" s="306"/>
      <c r="DS584" s="306"/>
      <c r="DT584" s="306"/>
      <c r="DU584" s="306"/>
      <c r="DV584" s="306"/>
      <c r="DW584" s="306"/>
      <c r="DX584" s="306"/>
      <c r="DY584" s="306"/>
      <c r="DZ584" s="306"/>
      <c r="EA584" s="306"/>
      <c r="EB584" s="306"/>
      <c r="EC584" s="306"/>
      <c r="ED584" s="306"/>
      <c r="EE584" s="306"/>
      <c r="EF584" s="306"/>
      <c r="EG584" s="306"/>
      <c r="EH584" s="306"/>
      <c r="EI584" s="306"/>
      <c r="EJ584" s="306"/>
      <c r="EK584" s="306"/>
      <c r="EL584" s="306"/>
      <c r="EM584" s="306"/>
      <c r="EN584" s="306"/>
      <c r="EO584" s="306"/>
      <c r="EP584" s="306"/>
      <c r="EQ584" s="306"/>
      <c r="ER584" s="306"/>
      <c r="ES584" s="306"/>
      <c r="ET584" s="306"/>
      <c r="EU584" s="306"/>
      <c r="EV584" s="306"/>
      <c r="EW584" s="306"/>
      <c r="EX584" s="306"/>
      <c r="EY584" s="306"/>
      <c r="EZ584" s="306"/>
      <c r="FA584" s="306"/>
      <c r="FB584" s="306"/>
      <c r="FC584" s="306"/>
      <c r="FD584" s="306"/>
      <c r="FE584" s="306"/>
      <c r="FF584" s="306"/>
      <c r="FG584" s="306"/>
      <c r="FH584" s="306"/>
      <c r="FI584" s="306"/>
      <c r="FJ584" s="306"/>
      <c r="FK584" s="306"/>
      <c r="FL584" s="306"/>
      <c r="FM584" s="306"/>
      <c r="FN584" s="306"/>
      <c r="FO584" s="306"/>
      <c r="FP584" s="306"/>
      <c r="FQ584" s="306"/>
      <c r="FR584" s="306"/>
      <c r="FS584" s="306"/>
      <c r="FT584" s="306"/>
      <c r="FU584" s="306"/>
      <c r="FV584" s="306"/>
      <c r="FW584" s="306"/>
      <c r="FX584" s="306"/>
      <c r="FY584" s="306"/>
      <c r="FZ584" s="306"/>
      <c r="GA584" s="306"/>
      <c r="GB584" s="306"/>
      <c r="GC584" s="306"/>
      <c r="GD584" s="306"/>
      <c r="GE584" s="306"/>
      <c r="GF584" s="306"/>
      <c r="GG584" s="306"/>
      <c r="GH584" s="306"/>
      <c r="GI584" s="306"/>
      <c r="GJ584" s="306"/>
      <c r="GK584" s="306"/>
      <c r="GL584" s="306"/>
      <c r="GM584" s="306"/>
      <c r="GN584" s="306"/>
      <c r="GO584" s="306"/>
      <c r="GP584" s="306"/>
      <c r="GQ584" s="306"/>
      <c r="GR584" s="306"/>
      <c r="GS584" s="306"/>
      <c r="GT584" s="306"/>
      <c r="GU584" s="306"/>
      <c r="GV584" s="306"/>
      <c r="GW584" s="306"/>
      <c r="GX584" s="306"/>
      <c r="GY584" s="306"/>
      <c r="GZ584" s="306"/>
      <c r="HA584" s="306"/>
      <c r="HB584" s="306"/>
      <c r="HC584" s="306"/>
      <c r="HD584" s="306"/>
      <c r="HE584" s="306"/>
      <c r="HF584" s="306"/>
      <c r="HG584" s="306"/>
      <c r="HH584" s="306"/>
      <c r="HI584" s="306"/>
      <c r="HJ584" s="306"/>
      <c r="HK584" s="306"/>
      <c r="HL584" s="306"/>
      <c r="HM584" s="306"/>
      <c r="HN584" s="306"/>
      <c r="HO584" s="306"/>
      <c r="HP584" s="306"/>
      <c r="HQ584" s="306"/>
      <c r="HR584" s="306"/>
      <c r="HS584" s="306"/>
      <c r="HT584" s="306"/>
      <c r="HU584" s="306"/>
      <c r="HV584" s="306"/>
      <c r="HW584" s="306"/>
      <c r="HX584" s="306"/>
      <c r="HY584" s="306"/>
      <c r="HZ584" s="306"/>
      <c r="IA584" s="306"/>
      <c r="IB584" s="306"/>
      <c r="IC584" s="306"/>
      <c r="ID584" s="306"/>
      <c r="IE584" s="306"/>
      <c r="IF584" s="306"/>
      <c r="IG584" s="306"/>
      <c r="IH584" s="306"/>
    </row>
    <row r="585" spans="1:242" s="219" customFormat="1" ht="15" customHeight="1" x14ac:dyDescent="0.3">
      <c r="A585" s="511">
        <v>5.03</v>
      </c>
      <c r="B585" s="231"/>
      <c r="C585" s="232" t="e">
        <f>VLOOKUP(BD.PD9[[#This Row],[Pos]],[19]!PPto[#Data],3,FALSE)</f>
        <v>#REF!</v>
      </c>
      <c r="D585" s="511" t="s">
        <v>23</v>
      </c>
      <c r="E585" s="305" t="str">
        <f>IF(BD.PD9[[#This Row],[.]]="*",VLOOKUP(BD.PD9[[#This Row],[Pos]],[19]Presupuesto!A:H,7,FALSE),"")</f>
        <v/>
      </c>
      <c r="F585" s="378" t="s">
        <v>1429</v>
      </c>
      <c r="G585" s="174" t="s">
        <v>1359</v>
      </c>
      <c r="H585" s="511"/>
      <c r="I585" s="174" t="s">
        <v>1326</v>
      </c>
      <c r="J585" s="512">
        <v>1</v>
      </c>
      <c r="K585" s="511" t="s">
        <v>189</v>
      </c>
      <c r="L585" s="383">
        <f>IF(BD.PD9[[#This Row],[Mon]]="DOP",1,HLOOKUP(BD.PD9[[#This Row],[Mon]],Data!$K$1:$L$2,2,FALSE))</f>
        <v>77</v>
      </c>
      <c r="M585" s="401">
        <v>285000</v>
      </c>
      <c r="N585" s="243">
        <f>BD.PD9[[#This Row],[Cant.]]*BD.PD9[[#This Row],[ Tasa ]]*BD.PD9[[#This Row],[ Precio Und.]]</f>
        <v>21945000</v>
      </c>
      <c r="O585" s="403">
        <v>0.25</v>
      </c>
      <c r="P585" s="243">
        <f>IF(BD.PD9[[#This Row],[Liquid. '[%']]]&lt;&gt;0,(BD.PD9[[#This Row],[Valor Neto '[DOP']]]*BD.PD9[[#This Row],[Liquid. '[%']]])+BD.PD9[[#This Row],[Valor Neto '[DOP']]],BD.PD9[[#This Row],[Valor Neto '[DOP']]])</f>
        <v>27431250</v>
      </c>
      <c r="Q585" s="243">
        <f>BD.PD9[[#This Row],[Ppto. Orden Interna '[DOP']]]/HLOOKUP("USD",Data!$K$1:$L$2,2,FALSE)</f>
        <v>422019.23076923075</v>
      </c>
      <c r="R585" s="381" t="s">
        <v>1430</v>
      </c>
      <c r="S585" s="513"/>
      <c r="T585" s="513"/>
      <c r="U585" s="513"/>
      <c r="V585" s="513"/>
      <c r="W585" s="511" t="s">
        <v>1431</v>
      </c>
      <c r="X585" s="511">
        <v>6</v>
      </c>
      <c r="Y585" s="403">
        <v>0.6</v>
      </c>
      <c r="Z585" s="243">
        <f>BD.PD9[[#This Row],[Av.P1 '[%']]]*BD.PD9[[#This Row],[Ppto. Orden Interna '[DOP']]]</f>
        <v>16458750</v>
      </c>
      <c r="AA585" s="511">
        <v>8</v>
      </c>
      <c r="AB585" s="403">
        <v>0.4</v>
      </c>
      <c r="AC585" s="243">
        <f>BD.PD9[[#This Row],[Av.P2 '[%']]]*BD.PD9[[#This Row],[Ppto. Orden Interna '[DOP']]]</f>
        <v>10972500</v>
      </c>
      <c r="AD585" s="308"/>
      <c r="AE585" s="560"/>
      <c r="AF585" s="243">
        <f>BD.PD9[[#This Row],[Av.P3 '[%']]]*BD.PD9[[#This Row],[Ppto. Orden Interna '[DOP']]]</f>
        <v>0</v>
      </c>
      <c r="AG585" s="308"/>
      <c r="AH585" s="560"/>
      <c r="AI585" s="243">
        <f>BD.PD9[[#This Row],[Av.P4 '[%']]]*BD.PD9[[#This Row],[Ppto. Orden Interna '[DOP']]]</f>
        <v>0</v>
      </c>
      <c r="AJ585" s="308"/>
      <c r="AK585" s="560"/>
      <c r="AL585" s="243">
        <f>BD.PD9[[#This Row],[Av.P5 '[%']]]*BD.PD9[[#This Row],[Ppto. Orden Interna '[DOP']]]</f>
        <v>0</v>
      </c>
      <c r="AM585" s="496">
        <f>BD.PD9[[#This Row],[Pago 5]]+BD.PD9[[#This Row],[Pago 4]]+BD.PD9[[#This Row],[Pago 3]]+BD.PD9[[#This Row],[Pago 2]]+BD.PD9[[#This Row],[Pago 1]]</f>
        <v>27431250</v>
      </c>
      <c r="AN585" s="308" t="s">
        <v>244</v>
      </c>
      <c r="AO585" s="308" t="s">
        <v>245</v>
      </c>
      <c r="AP585" s="308" t="s">
        <v>246</v>
      </c>
      <c r="AQ585" s="308" t="s">
        <v>247</v>
      </c>
      <c r="AR585" s="308">
        <v>594</v>
      </c>
      <c r="AS585" s="308" t="s">
        <v>248</v>
      </c>
      <c r="AT585" s="249" t="s">
        <v>1575</v>
      </c>
      <c r="AU585" s="306"/>
      <c r="AV585" s="306"/>
      <c r="AW585" s="306"/>
      <c r="AX585" s="306"/>
      <c r="AY585" s="306"/>
      <c r="AZ585" s="306"/>
      <c r="BA585" s="306"/>
      <c r="BB585" s="306"/>
      <c r="BC585" s="306"/>
      <c r="BD585" s="306"/>
      <c r="BE585" s="306"/>
      <c r="BF585" s="306"/>
      <c r="BG585" s="306"/>
      <c r="BH585" s="306"/>
      <c r="BI585" s="306"/>
      <c r="BJ585" s="306"/>
      <c r="BK585" s="306"/>
      <c r="BL585" s="306"/>
      <c r="BM585" s="306"/>
      <c r="BN585" s="306"/>
      <c r="BO585" s="306"/>
      <c r="BP585" s="306"/>
      <c r="BQ585" s="306"/>
      <c r="BR585" s="306"/>
      <c r="BS585" s="306"/>
      <c r="BT585" s="306"/>
      <c r="BU585" s="306"/>
      <c r="BV585" s="306"/>
      <c r="BW585" s="306"/>
      <c r="BX585" s="306"/>
      <c r="BY585" s="306"/>
      <c r="BZ585" s="306"/>
      <c r="CA585" s="306"/>
      <c r="CB585" s="306"/>
      <c r="CC585" s="306"/>
      <c r="CD585" s="306"/>
      <c r="CE585" s="306"/>
      <c r="CF585" s="306"/>
      <c r="CG585" s="306"/>
      <c r="CH585" s="306"/>
      <c r="CI585" s="306"/>
      <c r="CJ585" s="306"/>
      <c r="CK585" s="306"/>
      <c r="CL585" s="306"/>
      <c r="CM585" s="306"/>
      <c r="CN585" s="306"/>
      <c r="CO585" s="306"/>
      <c r="CP585" s="306"/>
      <c r="CQ585" s="306"/>
      <c r="CR585" s="306"/>
      <c r="CS585" s="306"/>
      <c r="CT585" s="306"/>
      <c r="CU585" s="306"/>
      <c r="CV585" s="306"/>
      <c r="CW585" s="306"/>
      <c r="CX585" s="306"/>
      <c r="CY585" s="306"/>
      <c r="CZ585" s="306"/>
      <c r="DA585" s="306"/>
      <c r="DB585" s="306"/>
      <c r="DC585" s="306"/>
      <c r="DD585" s="306"/>
      <c r="DE585" s="306"/>
      <c r="DF585" s="306"/>
      <c r="DG585" s="306"/>
      <c r="DH585" s="306"/>
      <c r="DI585" s="306"/>
      <c r="DJ585" s="306"/>
      <c r="DK585" s="306"/>
      <c r="DL585" s="306"/>
      <c r="DM585" s="306"/>
      <c r="DN585" s="306"/>
      <c r="DO585" s="306"/>
      <c r="DP585" s="306"/>
      <c r="DQ585" s="306"/>
      <c r="DR585" s="306"/>
      <c r="DS585" s="306"/>
      <c r="DT585" s="306"/>
      <c r="DU585" s="306"/>
      <c r="DV585" s="306"/>
      <c r="DW585" s="306"/>
      <c r="DX585" s="306"/>
      <c r="DY585" s="306"/>
      <c r="DZ585" s="306"/>
      <c r="EA585" s="306"/>
      <c r="EB585" s="306"/>
      <c r="EC585" s="306"/>
      <c r="ED585" s="306"/>
      <c r="EE585" s="306"/>
      <c r="EF585" s="306"/>
      <c r="EG585" s="306"/>
      <c r="EH585" s="306"/>
      <c r="EI585" s="306"/>
      <c r="EJ585" s="306"/>
      <c r="EK585" s="306"/>
      <c r="EL585" s="306"/>
      <c r="EM585" s="306"/>
      <c r="EN585" s="306"/>
      <c r="EO585" s="306"/>
      <c r="EP585" s="306"/>
      <c r="EQ585" s="306"/>
      <c r="ER585" s="306"/>
      <c r="ES585" s="306"/>
      <c r="ET585" s="306"/>
      <c r="EU585" s="306"/>
      <c r="EV585" s="306"/>
      <c r="EW585" s="306"/>
      <c r="EX585" s="306"/>
      <c r="EY585" s="306"/>
      <c r="EZ585" s="306"/>
      <c r="FA585" s="306"/>
      <c r="FB585" s="306"/>
      <c r="FC585" s="306"/>
      <c r="FD585" s="306"/>
      <c r="FE585" s="306"/>
      <c r="FF585" s="306"/>
      <c r="FG585" s="306"/>
      <c r="FH585" s="306"/>
      <c r="FI585" s="306"/>
      <c r="FJ585" s="306"/>
      <c r="FK585" s="306"/>
      <c r="FL585" s="306"/>
      <c r="FM585" s="306"/>
      <c r="FN585" s="306"/>
      <c r="FO585" s="306"/>
      <c r="FP585" s="306"/>
      <c r="FQ585" s="306"/>
      <c r="FR585" s="306"/>
      <c r="FS585" s="306"/>
      <c r="FT585" s="306"/>
      <c r="FU585" s="306"/>
      <c r="FV585" s="306"/>
      <c r="FW585" s="306"/>
      <c r="FX585" s="306"/>
      <c r="FY585" s="306"/>
      <c r="FZ585" s="306"/>
      <c r="GA585" s="306"/>
      <c r="GB585" s="306"/>
      <c r="GC585" s="306"/>
      <c r="GD585" s="306"/>
      <c r="GE585" s="306"/>
      <c r="GF585" s="306"/>
      <c r="GG585" s="306"/>
      <c r="GH585" s="306"/>
      <c r="GI585" s="306"/>
      <c r="GJ585" s="306"/>
      <c r="GK585" s="306"/>
      <c r="GL585" s="306"/>
      <c r="GM585" s="306"/>
      <c r="GN585" s="306"/>
      <c r="GO585" s="306"/>
      <c r="GP585" s="306"/>
      <c r="GQ585" s="306"/>
      <c r="GR585" s="306"/>
      <c r="GS585" s="306"/>
      <c r="GT585" s="306"/>
      <c r="GU585" s="306"/>
      <c r="GV585" s="306"/>
      <c r="GW585" s="306"/>
      <c r="GX585" s="306"/>
      <c r="GY585" s="306"/>
      <c r="GZ585" s="306"/>
      <c r="HA585" s="306"/>
      <c r="HB585" s="306"/>
      <c r="HC585" s="306"/>
      <c r="HD585" s="306"/>
      <c r="HE585" s="306"/>
      <c r="HF585" s="306"/>
      <c r="HG585" s="306"/>
      <c r="HH585" s="306"/>
      <c r="HI585" s="306"/>
      <c r="HJ585" s="306"/>
      <c r="HK585" s="306"/>
      <c r="HL585" s="306"/>
      <c r="HM585" s="306"/>
      <c r="HN585" s="306"/>
      <c r="HO585" s="306"/>
      <c r="HP585" s="306"/>
      <c r="HQ585" s="306"/>
      <c r="HR585" s="306"/>
      <c r="HS585" s="306"/>
      <c r="HT585" s="306"/>
      <c r="HU585" s="306"/>
      <c r="HV585" s="306"/>
      <c r="HW585" s="306"/>
      <c r="HX585" s="306"/>
      <c r="HY585" s="306"/>
      <c r="HZ585" s="306"/>
      <c r="IA585" s="306"/>
      <c r="IB585" s="306"/>
      <c r="IC585" s="306"/>
      <c r="ID585" s="306"/>
      <c r="IE585" s="306"/>
      <c r="IF585" s="306"/>
      <c r="IG585" s="306"/>
      <c r="IH585" s="306"/>
    </row>
    <row r="586" spans="1:242" s="219" customFormat="1" ht="15" customHeight="1" x14ac:dyDescent="0.3">
      <c r="A586" s="174">
        <v>5.03</v>
      </c>
      <c r="B586" s="231"/>
      <c r="C586" s="232" t="e">
        <f>VLOOKUP(BD.PD9[[#This Row],[Pos]],[19]!PPto[#Data],3,FALSE)</f>
        <v>#REF!</v>
      </c>
      <c r="D586" s="511" t="s">
        <v>23</v>
      </c>
      <c r="E586" s="305" t="str">
        <f>IF(BD.PD9[[#This Row],[.]]="*",VLOOKUP(BD.PD9[[#This Row],[Pos]],[19]Presupuesto!A:H,7,FALSE),"")</f>
        <v/>
      </c>
      <c r="F586" s="561" t="s">
        <v>1432</v>
      </c>
      <c r="G586" s="511"/>
      <c r="H586" s="511"/>
      <c r="I586" s="174" t="s">
        <v>1326</v>
      </c>
      <c r="J586" s="512">
        <v>1</v>
      </c>
      <c r="K586" s="511" t="s">
        <v>117</v>
      </c>
      <c r="L586" s="383">
        <f>IF(BD.PD9[[#This Row],[Mon]]="DOP",1,HLOOKUP(BD.PD9[[#This Row],[Mon]],Data!$K$1:$L$2,2,FALSE))</f>
        <v>65</v>
      </c>
      <c r="M586" s="401">
        <v>928.5</v>
      </c>
      <c r="N586" s="243">
        <f>BD.PD9[[#This Row],[Cant.]]*BD.PD9[[#This Row],[ Tasa ]]*BD.PD9[[#This Row],[ Precio Und.]]</f>
        <v>60352.5</v>
      </c>
      <c r="O586" s="386">
        <v>0.02</v>
      </c>
      <c r="P586" s="243">
        <f>IF(BD.PD9[[#This Row],[Liquid. '[%']]]&lt;&gt;0,(BD.PD9[[#This Row],[Valor Neto '[DOP']]]*BD.PD9[[#This Row],[Liquid. '[%']]])+BD.PD9[[#This Row],[Valor Neto '[DOP']]],BD.PD9[[#This Row],[Valor Neto '[DOP']]])</f>
        <v>61559.55</v>
      </c>
      <c r="Q586" s="243">
        <f>BD.PD9[[#This Row],[Ppto. Orden Interna '[DOP']]]/HLOOKUP("USD",Data!$K$1:$L$2,2,FALSE)</f>
        <v>947.07</v>
      </c>
      <c r="R586" s="381" t="s">
        <v>1433</v>
      </c>
      <c r="S586" s="387"/>
      <c r="T586" s="387"/>
      <c r="U586" s="387"/>
      <c r="V586" s="387"/>
      <c r="W586" s="174" t="s">
        <v>333</v>
      </c>
      <c r="X586" s="495">
        <v>6</v>
      </c>
      <c r="Y586" s="388">
        <v>1</v>
      </c>
      <c r="Z586" s="243">
        <f>BD.PD9[[#This Row],[Av.P1 '[%']]]*BD.PD9[[#This Row],[Ppto. Orden Interna '[DOP']]]</f>
        <v>61559.55</v>
      </c>
      <c r="AA586" s="249"/>
      <c r="AB586" s="560"/>
      <c r="AC586" s="243">
        <f>BD.PD9[[#This Row],[Av.P2 '[%']]]*BD.PD9[[#This Row],[Ppto. Orden Interna '[DOP']]]</f>
        <v>0</v>
      </c>
      <c r="AD586" s="308"/>
      <c r="AE586" s="560"/>
      <c r="AF586" s="243">
        <f>BD.PD9[[#This Row],[Av.P3 '[%']]]*BD.PD9[[#This Row],[Ppto. Orden Interna '[DOP']]]</f>
        <v>0</v>
      </c>
      <c r="AG586" s="308"/>
      <c r="AH586" s="560"/>
      <c r="AI586" s="243">
        <f>BD.PD9[[#This Row],[Av.P4 '[%']]]*BD.PD9[[#This Row],[Ppto. Orden Interna '[DOP']]]</f>
        <v>0</v>
      </c>
      <c r="AJ586" s="308"/>
      <c r="AK586" s="560"/>
      <c r="AL586" s="243">
        <f>BD.PD9[[#This Row],[Av.P5 '[%']]]*BD.PD9[[#This Row],[Ppto. Orden Interna '[DOP']]]</f>
        <v>0</v>
      </c>
      <c r="AM586" s="496">
        <f>BD.PD9[[#This Row],[Pago 5]]+BD.PD9[[#This Row],[Pago 4]]+BD.PD9[[#This Row],[Pago 3]]+BD.PD9[[#This Row],[Pago 2]]+BD.PD9[[#This Row],[Pago 1]]</f>
        <v>61559.55</v>
      </c>
      <c r="AN586" s="308" t="s">
        <v>244</v>
      </c>
      <c r="AO586" s="308" t="s">
        <v>245</v>
      </c>
      <c r="AP586" s="308" t="s">
        <v>246</v>
      </c>
      <c r="AQ586" s="308" t="s">
        <v>247</v>
      </c>
      <c r="AR586" s="308">
        <v>594</v>
      </c>
      <c r="AS586" s="308" t="s">
        <v>248</v>
      </c>
      <c r="AT586" s="249" t="s">
        <v>1575</v>
      </c>
      <c r="AU586" s="306"/>
      <c r="AV586" s="306"/>
      <c r="AW586" s="306"/>
      <c r="AX586" s="306"/>
      <c r="AY586" s="306"/>
      <c r="AZ586" s="306"/>
      <c r="BA586" s="306"/>
      <c r="BB586" s="306"/>
      <c r="BC586" s="306"/>
      <c r="BD586" s="306"/>
      <c r="BE586" s="306"/>
      <c r="BF586" s="306"/>
      <c r="BG586" s="306"/>
      <c r="BH586" s="306"/>
      <c r="BI586" s="306"/>
      <c r="BJ586" s="306"/>
      <c r="BK586" s="306"/>
      <c r="BL586" s="306"/>
      <c r="BM586" s="306"/>
      <c r="BN586" s="306"/>
      <c r="BO586" s="306"/>
      <c r="BP586" s="306"/>
      <c r="BQ586" s="306"/>
      <c r="BR586" s="306"/>
      <c r="BS586" s="306"/>
      <c r="BT586" s="306"/>
      <c r="BU586" s="306"/>
      <c r="BV586" s="306"/>
      <c r="BW586" s="306"/>
      <c r="BX586" s="306"/>
      <c r="BY586" s="306"/>
      <c r="BZ586" s="306"/>
      <c r="CA586" s="306"/>
      <c r="CB586" s="306"/>
      <c r="CC586" s="306"/>
      <c r="CD586" s="306"/>
      <c r="CE586" s="306"/>
      <c r="CF586" s="306"/>
      <c r="CG586" s="306"/>
      <c r="CH586" s="306"/>
      <c r="CI586" s="306"/>
      <c r="CJ586" s="306"/>
      <c r="CK586" s="306"/>
      <c r="CL586" s="306"/>
      <c r="CM586" s="306"/>
      <c r="CN586" s="306"/>
      <c r="CO586" s="306"/>
      <c r="CP586" s="306"/>
      <c r="CQ586" s="306"/>
      <c r="CR586" s="306"/>
      <c r="CS586" s="306"/>
      <c r="CT586" s="306"/>
      <c r="CU586" s="306"/>
      <c r="CV586" s="306"/>
      <c r="CW586" s="306"/>
      <c r="CX586" s="306"/>
      <c r="CY586" s="306"/>
      <c r="CZ586" s="306"/>
      <c r="DA586" s="306"/>
      <c r="DB586" s="306"/>
      <c r="DC586" s="306"/>
      <c r="DD586" s="306"/>
      <c r="DE586" s="306"/>
      <c r="DF586" s="306"/>
      <c r="DG586" s="306"/>
      <c r="DH586" s="306"/>
      <c r="DI586" s="306"/>
      <c r="DJ586" s="306"/>
      <c r="DK586" s="306"/>
      <c r="DL586" s="306"/>
      <c r="DM586" s="306"/>
      <c r="DN586" s="306"/>
      <c r="DO586" s="306"/>
      <c r="DP586" s="306"/>
      <c r="DQ586" s="306"/>
      <c r="DR586" s="306"/>
      <c r="DS586" s="306"/>
      <c r="DT586" s="306"/>
      <c r="DU586" s="306"/>
      <c r="DV586" s="306"/>
      <c r="DW586" s="306"/>
      <c r="DX586" s="306"/>
      <c r="DY586" s="306"/>
      <c r="DZ586" s="306"/>
      <c r="EA586" s="306"/>
      <c r="EB586" s="306"/>
      <c r="EC586" s="306"/>
      <c r="ED586" s="306"/>
      <c r="EE586" s="306"/>
      <c r="EF586" s="306"/>
      <c r="EG586" s="306"/>
      <c r="EH586" s="306"/>
      <c r="EI586" s="306"/>
      <c r="EJ586" s="306"/>
      <c r="EK586" s="306"/>
      <c r="EL586" s="306"/>
      <c r="EM586" s="306"/>
      <c r="EN586" s="306"/>
      <c r="EO586" s="306"/>
      <c r="EP586" s="306"/>
      <c r="EQ586" s="306"/>
      <c r="ER586" s="306"/>
      <c r="ES586" s="306"/>
      <c r="ET586" s="306"/>
      <c r="EU586" s="306"/>
      <c r="EV586" s="306"/>
      <c r="EW586" s="306"/>
      <c r="EX586" s="306"/>
      <c r="EY586" s="306"/>
      <c r="EZ586" s="306"/>
      <c r="FA586" s="306"/>
      <c r="FB586" s="306"/>
      <c r="FC586" s="306"/>
      <c r="FD586" s="306"/>
      <c r="FE586" s="306"/>
      <c r="FF586" s="306"/>
      <c r="FG586" s="306"/>
      <c r="FH586" s="306"/>
      <c r="FI586" s="306"/>
      <c r="FJ586" s="306"/>
      <c r="FK586" s="306"/>
      <c r="FL586" s="306"/>
      <c r="FM586" s="306"/>
      <c r="FN586" s="306"/>
      <c r="FO586" s="306"/>
      <c r="FP586" s="306"/>
      <c r="FQ586" s="306"/>
      <c r="FR586" s="306"/>
      <c r="FS586" s="306"/>
      <c r="FT586" s="306"/>
      <c r="FU586" s="306"/>
      <c r="FV586" s="306"/>
      <c r="FW586" s="306"/>
      <c r="FX586" s="306"/>
      <c r="FY586" s="306"/>
      <c r="FZ586" s="306"/>
      <c r="GA586" s="306"/>
      <c r="GB586" s="306"/>
      <c r="GC586" s="306"/>
      <c r="GD586" s="306"/>
      <c r="GE586" s="306"/>
      <c r="GF586" s="306"/>
      <c r="GG586" s="306"/>
      <c r="GH586" s="306"/>
      <c r="GI586" s="306"/>
      <c r="GJ586" s="306"/>
      <c r="GK586" s="306"/>
      <c r="GL586" s="306"/>
      <c r="GM586" s="306"/>
      <c r="GN586" s="306"/>
      <c r="GO586" s="306"/>
      <c r="GP586" s="306"/>
      <c r="GQ586" s="306"/>
      <c r="GR586" s="306"/>
      <c r="GS586" s="306"/>
      <c r="GT586" s="306"/>
      <c r="GU586" s="306"/>
      <c r="GV586" s="306"/>
      <c r="GW586" s="306"/>
      <c r="GX586" s="306"/>
      <c r="GY586" s="306"/>
      <c r="GZ586" s="306"/>
      <c r="HA586" s="306"/>
      <c r="HB586" s="306"/>
      <c r="HC586" s="306"/>
      <c r="HD586" s="306"/>
      <c r="HE586" s="306"/>
      <c r="HF586" s="306"/>
      <c r="HG586" s="306"/>
      <c r="HH586" s="306"/>
      <c r="HI586" s="306"/>
      <c r="HJ586" s="306"/>
      <c r="HK586" s="306"/>
      <c r="HL586" s="306"/>
      <c r="HM586" s="306"/>
      <c r="HN586" s="306"/>
      <c r="HO586" s="306"/>
      <c r="HP586" s="306"/>
      <c r="HQ586" s="306"/>
      <c r="HR586" s="306"/>
      <c r="HS586" s="306"/>
      <c r="HT586" s="306"/>
      <c r="HU586" s="306"/>
      <c r="HV586" s="306"/>
      <c r="HW586" s="306"/>
      <c r="HX586" s="306"/>
      <c r="HY586" s="306"/>
      <c r="HZ586" s="306"/>
      <c r="IA586" s="306"/>
      <c r="IB586" s="306"/>
      <c r="IC586" s="306"/>
      <c r="ID586" s="306"/>
      <c r="IE586" s="306"/>
      <c r="IF586" s="306"/>
      <c r="IG586" s="306"/>
      <c r="IH586" s="306"/>
    </row>
    <row r="587" spans="1:242" s="219" customFormat="1" ht="15" customHeight="1" x14ac:dyDescent="0.3">
      <c r="A587" s="174">
        <v>5.03</v>
      </c>
      <c r="B587" s="231"/>
      <c r="C587" s="232" t="e">
        <f>VLOOKUP(BD.PD9[[#This Row],[Pos]],[19]!PPto[#Data],3,FALSE)</f>
        <v>#REF!</v>
      </c>
      <c r="D587" s="233" t="s">
        <v>23</v>
      </c>
      <c r="E587" s="305" t="str">
        <f>IF(BD.PD9[[#This Row],[.]]="*",VLOOKUP(BD.PD9[[#This Row],[Pos]],[19]Presupuesto!A:H,7,FALSE),"")</f>
        <v/>
      </c>
      <c r="F587" s="378" t="s">
        <v>1434</v>
      </c>
      <c r="G587" s="174" t="s">
        <v>1359</v>
      </c>
      <c r="H587" s="511"/>
      <c r="I587" s="174" t="s">
        <v>1085</v>
      </c>
      <c r="J587" s="382">
        <v>1</v>
      </c>
      <c r="K587" s="174" t="s">
        <v>189</v>
      </c>
      <c r="L587" s="383">
        <f>IF(BD.PD9[[#This Row],[Mon]]="DOP",1,HLOOKUP(BD.PD9[[#This Row],[Mon]],Data!$K$1:$L$2,2,FALSE))</f>
        <v>77</v>
      </c>
      <c r="M587" s="384">
        <v>12403</v>
      </c>
      <c r="N587" s="243">
        <f>BD.PD9[[#This Row],[Cant.]]*BD.PD9[[#This Row],[ Tasa ]]*BD.PD9[[#This Row],[ Precio Und.]]</f>
        <v>955031</v>
      </c>
      <c r="O587" s="386">
        <v>0</v>
      </c>
      <c r="P587" s="243">
        <f>IF(BD.PD9[[#This Row],[Liquid. '[%']]]&lt;&gt;0,(BD.PD9[[#This Row],[Valor Neto '[DOP']]]*BD.PD9[[#This Row],[Liquid. '[%']]])+BD.PD9[[#This Row],[Valor Neto '[DOP']]],BD.PD9[[#This Row],[Valor Neto '[DOP']]])</f>
        <v>955031</v>
      </c>
      <c r="Q587" s="243">
        <f>BD.PD9[[#This Row],[Ppto. Orden Interna '[DOP']]]/HLOOKUP("USD",Data!$K$1:$L$2,2,FALSE)</f>
        <v>14692.784615384615</v>
      </c>
      <c r="R587" s="381" t="s">
        <v>1435</v>
      </c>
      <c r="S587" s="387"/>
      <c r="T587" s="387"/>
      <c r="U587" s="387"/>
      <c r="V587" s="387"/>
      <c r="W587" s="174" t="s">
        <v>1436</v>
      </c>
      <c r="X587" s="495">
        <v>7</v>
      </c>
      <c r="Y587" s="388">
        <v>0.5</v>
      </c>
      <c r="Z587" s="243">
        <f>BD.PD9[[#This Row],[Av.P1 '[%']]]*BD.PD9[[#This Row],[Ppto. Orden Interna '[DOP']]]</f>
        <v>477515.5</v>
      </c>
      <c r="AA587" s="495">
        <v>10</v>
      </c>
      <c r="AB587" s="404">
        <v>0.5</v>
      </c>
      <c r="AC587" s="243">
        <f>BD.PD9[[#This Row],[Av.P2 '[%']]]*BD.PD9[[#This Row],[Ppto. Orden Interna '[DOP']]]</f>
        <v>477515.5</v>
      </c>
      <c r="AD587" s="308"/>
      <c r="AE587" s="560"/>
      <c r="AF587" s="243">
        <f>BD.PD9[[#This Row],[Av.P3 '[%']]]*BD.PD9[[#This Row],[Ppto. Orden Interna '[DOP']]]</f>
        <v>0</v>
      </c>
      <c r="AG587" s="308"/>
      <c r="AH587" s="560"/>
      <c r="AI587" s="243">
        <f>BD.PD9[[#This Row],[Av.P4 '[%']]]*BD.PD9[[#This Row],[Ppto. Orden Interna '[DOP']]]</f>
        <v>0</v>
      </c>
      <c r="AJ587" s="308"/>
      <c r="AK587" s="560"/>
      <c r="AL587" s="243">
        <f>BD.PD9[[#This Row],[Av.P5 '[%']]]*BD.PD9[[#This Row],[Ppto. Orden Interna '[DOP']]]</f>
        <v>0</v>
      </c>
      <c r="AM587" s="496">
        <f>BD.PD9[[#This Row],[Pago 5]]+BD.PD9[[#This Row],[Pago 4]]+BD.PD9[[#This Row],[Pago 3]]+BD.PD9[[#This Row],[Pago 2]]+BD.PD9[[#This Row],[Pago 1]]</f>
        <v>955031</v>
      </c>
      <c r="AN587" s="308" t="s">
        <v>244</v>
      </c>
      <c r="AO587" s="308" t="s">
        <v>245</v>
      </c>
      <c r="AP587" s="308" t="s">
        <v>246</v>
      </c>
      <c r="AQ587" s="308" t="s">
        <v>247</v>
      </c>
      <c r="AR587" s="308">
        <v>594</v>
      </c>
      <c r="AS587" s="308" t="s">
        <v>248</v>
      </c>
      <c r="AT587" s="249" t="s">
        <v>1575</v>
      </c>
      <c r="AU587" s="306"/>
      <c r="AV587" s="306"/>
      <c r="AW587" s="306"/>
      <c r="AX587" s="306"/>
      <c r="AY587" s="306"/>
      <c r="AZ587" s="306"/>
      <c r="BA587" s="306"/>
      <c r="BB587" s="306"/>
      <c r="BC587" s="306"/>
      <c r="BD587" s="306"/>
      <c r="BE587" s="306"/>
      <c r="BF587" s="306"/>
      <c r="BG587" s="306"/>
      <c r="BH587" s="306"/>
      <c r="BI587" s="306"/>
      <c r="BJ587" s="306"/>
      <c r="BK587" s="306"/>
      <c r="BL587" s="306"/>
      <c r="BM587" s="306"/>
      <c r="BN587" s="306"/>
      <c r="BO587" s="306"/>
      <c r="BP587" s="306"/>
      <c r="BQ587" s="306"/>
      <c r="BR587" s="306"/>
      <c r="BS587" s="306"/>
      <c r="BT587" s="306"/>
      <c r="BU587" s="306"/>
      <c r="BV587" s="306"/>
      <c r="BW587" s="306"/>
      <c r="BX587" s="306"/>
      <c r="BY587" s="306"/>
      <c r="BZ587" s="306"/>
      <c r="CA587" s="306"/>
      <c r="CB587" s="306"/>
      <c r="CC587" s="306"/>
      <c r="CD587" s="306"/>
      <c r="CE587" s="306"/>
      <c r="CF587" s="306"/>
      <c r="CG587" s="306"/>
      <c r="CH587" s="306"/>
      <c r="CI587" s="306"/>
      <c r="CJ587" s="306"/>
      <c r="CK587" s="306"/>
      <c r="CL587" s="306"/>
      <c r="CM587" s="306"/>
      <c r="CN587" s="306"/>
      <c r="CO587" s="306"/>
      <c r="CP587" s="306"/>
      <c r="CQ587" s="306"/>
      <c r="CR587" s="306"/>
      <c r="CS587" s="306"/>
      <c r="CT587" s="306"/>
      <c r="CU587" s="306"/>
      <c r="CV587" s="306"/>
      <c r="CW587" s="306"/>
      <c r="CX587" s="306"/>
      <c r="CY587" s="306"/>
      <c r="CZ587" s="306"/>
      <c r="DA587" s="306"/>
      <c r="DB587" s="306"/>
      <c r="DC587" s="306"/>
      <c r="DD587" s="306"/>
      <c r="DE587" s="306"/>
      <c r="DF587" s="306"/>
      <c r="DG587" s="306"/>
      <c r="DH587" s="306"/>
      <c r="DI587" s="306"/>
      <c r="DJ587" s="306"/>
      <c r="DK587" s="306"/>
      <c r="DL587" s="306"/>
      <c r="DM587" s="306"/>
      <c r="DN587" s="306"/>
      <c r="DO587" s="306"/>
      <c r="DP587" s="306"/>
      <c r="DQ587" s="306"/>
      <c r="DR587" s="306"/>
      <c r="DS587" s="306"/>
      <c r="DT587" s="306"/>
      <c r="DU587" s="306"/>
      <c r="DV587" s="306"/>
      <c r="DW587" s="306"/>
      <c r="DX587" s="306"/>
      <c r="DY587" s="306"/>
      <c r="DZ587" s="306"/>
      <c r="EA587" s="306"/>
      <c r="EB587" s="306"/>
      <c r="EC587" s="306"/>
      <c r="ED587" s="306"/>
      <c r="EE587" s="306"/>
      <c r="EF587" s="306"/>
      <c r="EG587" s="306"/>
      <c r="EH587" s="306"/>
      <c r="EI587" s="306"/>
      <c r="EJ587" s="306"/>
      <c r="EK587" s="306"/>
      <c r="EL587" s="306"/>
      <c r="EM587" s="306"/>
      <c r="EN587" s="306"/>
      <c r="EO587" s="306"/>
      <c r="EP587" s="306"/>
      <c r="EQ587" s="306"/>
      <c r="ER587" s="306"/>
      <c r="ES587" s="306"/>
      <c r="ET587" s="306"/>
      <c r="EU587" s="306"/>
      <c r="EV587" s="306"/>
      <c r="EW587" s="306"/>
      <c r="EX587" s="306"/>
      <c r="EY587" s="306"/>
      <c r="EZ587" s="306"/>
      <c r="FA587" s="306"/>
      <c r="FB587" s="306"/>
      <c r="FC587" s="306"/>
      <c r="FD587" s="306"/>
      <c r="FE587" s="306"/>
      <c r="FF587" s="306"/>
      <c r="FG587" s="306"/>
      <c r="FH587" s="306"/>
      <c r="FI587" s="306"/>
      <c r="FJ587" s="306"/>
      <c r="FK587" s="306"/>
      <c r="FL587" s="306"/>
      <c r="FM587" s="306"/>
      <c r="FN587" s="306"/>
      <c r="FO587" s="306"/>
      <c r="FP587" s="306"/>
      <c r="FQ587" s="306"/>
      <c r="FR587" s="306"/>
      <c r="FS587" s="306"/>
      <c r="FT587" s="306"/>
      <c r="FU587" s="306"/>
      <c r="FV587" s="306"/>
      <c r="FW587" s="306"/>
      <c r="FX587" s="306"/>
      <c r="FY587" s="306"/>
      <c r="FZ587" s="306"/>
      <c r="GA587" s="306"/>
      <c r="GB587" s="306"/>
      <c r="GC587" s="306"/>
      <c r="GD587" s="306"/>
      <c r="GE587" s="306"/>
      <c r="GF587" s="306"/>
      <c r="GG587" s="306"/>
      <c r="GH587" s="306"/>
      <c r="GI587" s="306"/>
      <c r="GJ587" s="306"/>
      <c r="GK587" s="306"/>
      <c r="GL587" s="306"/>
      <c r="GM587" s="306"/>
      <c r="GN587" s="306"/>
      <c r="GO587" s="306"/>
      <c r="GP587" s="306"/>
      <c r="GQ587" s="306"/>
      <c r="GR587" s="306"/>
      <c r="GS587" s="306"/>
      <c r="GT587" s="306"/>
      <c r="GU587" s="306"/>
      <c r="GV587" s="306"/>
      <c r="GW587" s="306"/>
      <c r="GX587" s="306"/>
      <c r="GY587" s="306"/>
      <c r="GZ587" s="306"/>
      <c r="HA587" s="306"/>
      <c r="HB587" s="306"/>
      <c r="HC587" s="306"/>
      <c r="HD587" s="306"/>
      <c r="HE587" s="306"/>
      <c r="HF587" s="306"/>
      <c r="HG587" s="306"/>
      <c r="HH587" s="306"/>
      <c r="HI587" s="306"/>
      <c r="HJ587" s="306"/>
      <c r="HK587" s="306"/>
      <c r="HL587" s="306"/>
      <c r="HM587" s="306"/>
      <c r="HN587" s="306"/>
      <c r="HO587" s="306"/>
      <c r="HP587" s="306"/>
      <c r="HQ587" s="306"/>
      <c r="HR587" s="306"/>
      <c r="HS587" s="306"/>
      <c r="HT587" s="306"/>
      <c r="HU587" s="306"/>
      <c r="HV587" s="306"/>
      <c r="HW587" s="306"/>
      <c r="HX587" s="306"/>
      <c r="HY587" s="306"/>
      <c r="HZ587" s="306"/>
      <c r="IA587" s="306"/>
      <c r="IB587" s="306"/>
      <c r="IC587" s="306"/>
      <c r="ID587" s="306"/>
      <c r="IE587" s="306"/>
      <c r="IF587" s="306"/>
      <c r="IG587" s="306"/>
      <c r="IH587" s="306"/>
    </row>
    <row r="588" spans="1:242" s="219" customFormat="1" ht="15" customHeight="1" x14ac:dyDescent="0.3">
      <c r="A588" s="174">
        <v>5.03</v>
      </c>
      <c r="B588" s="231"/>
      <c r="C588" s="232" t="e">
        <f>VLOOKUP(BD.PD9[[#This Row],[Pos]],[19]!PPto[#Data],3,FALSE)</f>
        <v>#REF!</v>
      </c>
      <c r="D588" s="174" t="s">
        <v>23</v>
      </c>
      <c r="E588" s="305" t="str">
        <f>IF(BD.PD9[[#This Row],[.]]="*",VLOOKUP(BD.PD9[[#This Row],[Pos]],[19]Presupuesto!A:H,7,FALSE),"")</f>
        <v/>
      </c>
      <c r="F588" s="234" t="s">
        <v>331</v>
      </c>
      <c r="G588" s="174"/>
      <c r="H588" s="174"/>
      <c r="I588" s="174" t="s">
        <v>1326</v>
      </c>
      <c r="J588" s="382">
        <v>5</v>
      </c>
      <c r="K588" s="174" t="s">
        <v>117</v>
      </c>
      <c r="L588" s="383">
        <f>IF(BD.PD9[[#This Row],[Mon]]="DOP",1,HLOOKUP(BD.PD9[[#This Row],[Mon]],Data!$K$1:$L$2,2,FALSE))</f>
        <v>65</v>
      </c>
      <c r="M588" s="384">
        <v>2485</v>
      </c>
      <c r="N588" s="243">
        <f>BD.PD9[[#This Row],[Cant.]]*BD.PD9[[#This Row],[ Tasa ]]*BD.PD9[[#This Row],[ Precio Und.]]</f>
        <v>807625</v>
      </c>
      <c r="O588" s="386">
        <v>0</v>
      </c>
      <c r="P588" s="243">
        <f>IF(BD.PD9[[#This Row],[Liquid. '[%']]]&lt;&gt;0,(BD.PD9[[#This Row],[Valor Neto '[DOP']]]*BD.PD9[[#This Row],[Liquid. '[%']]])+BD.PD9[[#This Row],[Valor Neto '[DOP']]],BD.PD9[[#This Row],[Valor Neto '[DOP']]])</f>
        <v>807625</v>
      </c>
      <c r="Q588" s="243">
        <f>BD.PD9[[#This Row],[Ppto. Orden Interna '[DOP']]]/HLOOKUP("USD",Data!$K$1:$L$2,2,FALSE)</f>
        <v>12425</v>
      </c>
      <c r="R588" s="381" t="s">
        <v>1437</v>
      </c>
      <c r="S588" s="387"/>
      <c r="T588" s="387"/>
      <c r="U588" s="387"/>
      <c r="V588" s="387"/>
      <c r="W588" s="174" t="s">
        <v>333</v>
      </c>
      <c r="X588" s="495">
        <v>10</v>
      </c>
      <c r="Y588" s="388">
        <v>1</v>
      </c>
      <c r="Z588" s="243">
        <f>BD.PD9[[#This Row],[Av.P1 '[%']]]*BD.PD9[[#This Row],[Ppto. Orden Interna '[DOP']]]</f>
        <v>807625</v>
      </c>
      <c r="AA588" s="249"/>
      <c r="AB588" s="389"/>
      <c r="AC588" s="243">
        <f>BD.PD9[[#This Row],[Av.P2 '[%']]]*BD.PD9[[#This Row],[Ppto. Orden Interna '[DOP']]]</f>
        <v>0</v>
      </c>
      <c r="AD588" s="249"/>
      <c r="AE588" s="389"/>
      <c r="AF588" s="243">
        <f>BD.PD9[[#This Row],[Av.P3 '[%']]]*BD.PD9[[#This Row],[Ppto. Orden Interna '[DOP']]]</f>
        <v>0</v>
      </c>
      <c r="AG588" s="249"/>
      <c r="AH588" s="389"/>
      <c r="AI588" s="243">
        <f>BD.PD9[[#This Row],[Av.P4 '[%']]]*BD.PD9[[#This Row],[Ppto. Orden Interna '[DOP']]]</f>
        <v>0</v>
      </c>
      <c r="AJ588" s="249"/>
      <c r="AK588" s="389"/>
      <c r="AL588" s="243">
        <f>BD.PD9[[#This Row],[Av.P5 '[%']]]*BD.PD9[[#This Row],[Ppto. Orden Interna '[DOP']]]</f>
        <v>0</v>
      </c>
      <c r="AM588" s="496">
        <f>BD.PD9[[#This Row],[Pago 5]]+BD.PD9[[#This Row],[Pago 4]]+BD.PD9[[#This Row],[Pago 3]]+BD.PD9[[#This Row],[Pago 2]]+BD.PD9[[#This Row],[Pago 1]]</f>
        <v>807625</v>
      </c>
      <c r="AN588" s="308" t="s">
        <v>244</v>
      </c>
      <c r="AO588" s="308" t="s">
        <v>245</v>
      </c>
      <c r="AP588" s="308" t="s">
        <v>246</v>
      </c>
      <c r="AQ588" s="308" t="s">
        <v>247</v>
      </c>
      <c r="AR588" s="308">
        <v>594</v>
      </c>
      <c r="AS588" s="308" t="s">
        <v>248</v>
      </c>
      <c r="AT588" s="249" t="s">
        <v>1575</v>
      </c>
      <c r="AU588" s="306"/>
      <c r="AV588" s="306"/>
      <c r="AW588" s="306"/>
      <c r="AX588" s="306"/>
      <c r="AY588" s="306"/>
      <c r="AZ588" s="306"/>
      <c r="BA588" s="306"/>
      <c r="BB588" s="306"/>
      <c r="BC588" s="306"/>
      <c r="BD588" s="306"/>
      <c r="BE588" s="306"/>
      <c r="BF588" s="306"/>
      <c r="BG588" s="306"/>
      <c r="BH588" s="306"/>
      <c r="BI588" s="306"/>
      <c r="BJ588" s="306"/>
      <c r="BK588" s="306"/>
      <c r="BL588" s="306"/>
      <c r="BM588" s="306"/>
      <c r="BN588" s="306"/>
      <c r="BO588" s="306"/>
      <c r="BP588" s="306"/>
      <c r="BQ588" s="306"/>
      <c r="BR588" s="306"/>
      <c r="BS588" s="306"/>
      <c r="BT588" s="306"/>
      <c r="BU588" s="306"/>
      <c r="BV588" s="306"/>
      <c r="BW588" s="306"/>
      <c r="BX588" s="306"/>
      <c r="BY588" s="306"/>
      <c r="BZ588" s="306"/>
      <c r="CA588" s="306"/>
      <c r="CB588" s="306"/>
      <c r="CC588" s="306"/>
      <c r="CD588" s="306"/>
      <c r="CE588" s="306"/>
      <c r="CF588" s="306"/>
      <c r="CG588" s="306"/>
      <c r="CH588" s="306"/>
      <c r="CI588" s="306"/>
      <c r="CJ588" s="306"/>
      <c r="CK588" s="306"/>
      <c r="CL588" s="306"/>
      <c r="CM588" s="306"/>
      <c r="CN588" s="306"/>
      <c r="CO588" s="306"/>
      <c r="CP588" s="306"/>
      <c r="CQ588" s="306"/>
      <c r="CR588" s="306"/>
      <c r="CS588" s="306"/>
      <c r="CT588" s="306"/>
      <c r="CU588" s="306"/>
      <c r="CV588" s="306"/>
      <c r="CW588" s="306"/>
      <c r="CX588" s="306"/>
      <c r="CY588" s="306"/>
      <c r="CZ588" s="306"/>
      <c r="DA588" s="306"/>
      <c r="DB588" s="306"/>
      <c r="DC588" s="306"/>
      <c r="DD588" s="306"/>
      <c r="DE588" s="306"/>
      <c r="DF588" s="306"/>
      <c r="DG588" s="306"/>
      <c r="DH588" s="306"/>
      <c r="DI588" s="306"/>
      <c r="DJ588" s="306"/>
      <c r="DK588" s="306"/>
      <c r="DL588" s="306"/>
      <c r="DM588" s="306"/>
      <c r="DN588" s="306"/>
      <c r="DO588" s="306"/>
      <c r="DP588" s="306"/>
      <c r="DQ588" s="306"/>
      <c r="DR588" s="306"/>
      <c r="DS588" s="306"/>
      <c r="DT588" s="306"/>
      <c r="DU588" s="306"/>
      <c r="DV588" s="306"/>
      <c r="DW588" s="306"/>
      <c r="DX588" s="306"/>
      <c r="DY588" s="306"/>
      <c r="DZ588" s="306"/>
      <c r="EA588" s="306"/>
      <c r="EB588" s="306"/>
      <c r="EC588" s="306"/>
      <c r="ED588" s="306"/>
      <c r="EE588" s="306"/>
      <c r="EF588" s="306"/>
      <c r="EG588" s="306"/>
      <c r="EH588" s="306"/>
      <c r="EI588" s="306"/>
      <c r="EJ588" s="306"/>
      <c r="EK588" s="306"/>
      <c r="EL588" s="306"/>
      <c r="EM588" s="306"/>
      <c r="EN588" s="306"/>
      <c r="EO588" s="306"/>
      <c r="EP588" s="306"/>
      <c r="EQ588" s="306"/>
      <c r="ER588" s="306"/>
      <c r="ES588" s="306"/>
      <c r="ET588" s="306"/>
      <c r="EU588" s="306"/>
      <c r="EV588" s="306"/>
      <c r="EW588" s="306"/>
      <c r="EX588" s="306"/>
      <c r="EY588" s="306"/>
      <c r="EZ588" s="306"/>
      <c r="FA588" s="306"/>
      <c r="FB588" s="306"/>
      <c r="FC588" s="306"/>
      <c r="FD588" s="306"/>
      <c r="FE588" s="306"/>
      <c r="FF588" s="306"/>
      <c r="FG588" s="306"/>
      <c r="FH588" s="306"/>
      <c r="FI588" s="306"/>
      <c r="FJ588" s="306"/>
      <c r="FK588" s="306"/>
      <c r="FL588" s="306"/>
      <c r="FM588" s="306"/>
      <c r="FN588" s="306"/>
      <c r="FO588" s="306"/>
      <c r="FP588" s="306"/>
      <c r="FQ588" s="306"/>
      <c r="FR588" s="306"/>
      <c r="FS588" s="306"/>
      <c r="FT588" s="306"/>
      <c r="FU588" s="306"/>
      <c r="FV588" s="306"/>
      <c r="FW588" s="306"/>
      <c r="FX588" s="306"/>
      <c r="FY588" s="306"/>
      <c r="FZ588" s="306"/>
      <c r="GA588" s="306"/>
      <c r="GB588" s="306"/>
      <c r="GC588" s="306"/>
      <c r="GD588" s="306"/>
      <c r="GE588" s="306"/>
      <c r="GF588" s="306"/>
      <c r="GG588" s="306"/>
      <c r="GH588" s="306"/>
      <c r="GI588" s="306"/>
      <c r="GJ588" s="306"/>
      <c r="GK588" s="306"/>
      <c r="GL588" s="306"/>
      <c r="GM588" s="306"/>
      <c r="GN588" s="306"/>
      <c r="GO588" s="306"/>
      <c r="GP588" s="306"/>
      <c r="GQ588" s="306"/>
      <c r="GR588" s="306"/>
      <c r="GS588" s="306"/>
      <c r="GT588" s="306"/>
      <c r="GU588" s="306"/>
      <c r="GV588" s="306"/>
      <c r="GW588" s="306"/>
      <c r="GX588" s="306"/>
      <c r="GY588" s="306"/>
      <c r="GZ588" s="306"/>
      <c r="HA588" s="306"/>
      <c r="HB588" s="306"/>
      <c r="HC588" s="306"/>
      <c r="HD588" s="306"/>
      <c r="HE588" s="306"/>
      <c r="HF588" s="306"/>
      <c r="HG588" s="306"/>
      <c r="HH588" s="306"/>
      <c r="HI588" s="306"/>
      <c r="HJ588" s="306"/>
      <c r="HK588" s="306"/>
      <c r="HL588" s="306"/>
      <c r="HM588" s="306"/>
      <c r="HN588" s="306"/>
      <c r="HO588" s="306"/>
      <c r="HP588" s="306"/>
      <c r="HQ588" s="306"/>
      <c r="HR588" s="306"/>
      <c r="HS588" s="306"/>
      <c r="HT588" s="306"/>
      <c r="HU588" s="306"/>
      <c r="HV588" s="306"/>
      <c r="HW588" s="306"/>
      <c r="HX588" s="306"/>
      <c r="HY588" s="306"/>
      <c r="HZ588" s="306"/>
      <c r="IA588" s="306"/>
      <c r="IB588" s="306"/>
      <c r="IC588" s="306"/>
      <c r="ID588" s="306"/>
      <c r="IE588" s="306"/>
      <c r="IF588" s="306"/>
      <c r="IG588" s="306"/>
      <c r="IH588" s="306"/>
    </row>
    <row r="589" spans="1:242" s="219" customFormat="1" ht="15" customHeight="1" x14ac:dyDescent="0.3">
      <c r="A589" s="174">
        <v>5.03</v>
      </c>
      <c r="B589" s="231"/>
      <c r="C589" s="232" t="e">
        <f>VLOOKUP(BD.PD9[[#This Row],[Pos]],[19]!PPto[#Data],3,FALSE)</f>
        <v>#REF!</v>
      </c>
      <c r="D589" s="511" t="s">
        <v>23</v>
      </c>
      <c r="E589" s="305" t="str">
        <f>IF(BD.PD9[[#This Row],[.]]="*",VLOOKUP(BD.PD9[[#This Row],[Pos]],[19]Presupuesto!A:H,7,FALSE),"")</f>
        <v/>
      </c>
      <c r="F589" s="562" t="s">
        <v>334</v>
      </c>
      <c r="G589" s="563"/>
      <c r="H589" s="511"/>
      <c r="I589" s="174" t="s">
        <v>1326</v>
      </c>
      <c r="J589" s="512">
        <v>4</v>
      </c>
      <c r="K589" s="511" t="s">
        <v>117</v>
      </c>
      <c r="L589" s="383">
        <f>IF(BD.PD9[[#This Row],[Mon]]="DOP",1,HLOOKUP(BD.PD9[[#This Row],[Mon]],Data!$K$1:$L$2,2,FALSE))</f>
        <v>65</v>
      </c>
      <c r="M589" s="384">
        <v>1569.75</v>
      </c>
      <c r="N589" s="243">
        <f>BD.PD9[[#This Row],[Cant.]]*BD.PD9[[#This Row],[ Tasa ]]*BD.PD9[[#This Row],[ Precio Und.]]</f>
        <v>408135</v>
      </c>
      <c r="O589" s="386">
        <v>0.02</v>
      </c>
      <c r="P589" s="243">
        <f>IF(BD.PD9[[#This Row],[Liquid. '[%']]]&lt;&gt;0,(BD.PD9[[#This Row],[Valor Neto '[DOP']]]*BD.PD9[[#This Row],[Liquid. '[%']]])+BD.PD9[[#This Row],[Valor Neto '[DOP']]],BD.PD9[[#This Row],[Valor Neto '[DOP']]])</f>
        <v>416297.7</v>
      </c>
      <c r="Q589" s="243">
        <f>BD.PD9[[#This Row],[Ppto. Orden Interna '[DOP']]]/HLOOKUP("USD",Data!$K$1:$L$2,2,FALSE)</f>
        <v>6404.58</v>
      </c>
      <c r="R589" s="381" t="s">
        <v>1438</v>
      </c>
      <c r="S589" s="387"/>
      <c r="T589" s="387"/>
      <c r="U589" s="387"/>
      <c r="V589" s="387"/>
      <c r="W589" s="174" t="s">
        <v>333</v>
      </c>
      <c r="X589" s="495">
        <v>10</v>
      </c>
      <c r="Y589" s="388">
        <v>1</v>
      </c>
      <c r="Z589" s="243">
        <f>BD.PD9[[#This Row],[Av.P1 '[%']]]*BD.PD9[[#This Row],[Ppto. Orden Interna '[DOP']]]</f>
        <v>416297.7</v>
      </c>
      <c r="AA589" s="249"/>
      <c r="AB589" s="389"/>
      <c r="AC589" s="243">
        <f>BD.PD9[[#This Row],[Av.P2 '[%']]]*BD.PD9[[#This Row],[Ppto. Orden Interna '[DOP']]]</f>
        <v>0</v>
      </c>
      <c r="AD589" s="249"/>
      <c r="AE589" s="389"/>
      <c r="AF589" s="243">
        <f>BD.PD9[[#This Row],[Av.P3 '[%']]]*BD.PD9[[#This Row],[Ppto. Orden Interna '[DOP']]]</f>
        <v>0</v>
      </c>
      <c r="AG589" s="249"/>
      <c r="AH589" s="389"/>
      <c r="AI589" s="243">
        <f>BD.PD9[[#This Row],[Av.P4 '[%']]]*BD.PD9[[#This Row],[Ppto. Orden Interna '[DOP']]]</f>
        <v>0</v>
      </c>
      <c r="AJ589" s="249"/>
      <c r="AK589" s="389"/>
      <c r="AL589" s="243">
        <f>BD.PD9[[#This Row],[Av.P5 '[%']]]*BD.PD9[[#This Row],[Ppto. Orden Interna '[DOP']]]</f>
        <v>0</v>
      </c>
      <c r="AM589" s="496">
        <f>BD.PD9[[#This Row],[Pago 5]]+BD.PD9[[#This Row],[Pago 4]]+BD.PD9[[#This Row],[Pago 3]]+BD.PD9[[#This Row],[Pago 2]]+BD.PD9[[#This Row],[Pago 1]]</f>
        <v>416297.7</v>
      </c>
      <c r="AN589" s="308" t="s">
        <v>244</v>
      </c>
      <c r="AO589" s="308" t="s">
        <v>245</v>
      </c>
      <c r="AP589" s="308" t="s">
        <v>246</v>
      </c>
      <c r="AQ589" s="308" t="s">
        <v>247</v>
      </c>
      <c r="AR589" s="308">
        <v>594</v>
      </c>
      <c r="AS589" s="308" t="s">
        <v>248</v>
      </c>
      <c r="AT589" s="249" t="s">
        <v>1575</v>
      </c>
      <c r="AU589" s="306"/>
      <c r="AV589" s="306"/>
      <c r="AW589" s="306"/>
      <c r="AX589" s="306"/>
      <c r="AY589" s="306"/>
      <c r="AZ589" s="306"/>
      <c r="BA589" s="306"/>
      <c r="BB589" s="306"/>
      <c r="BC589" s="306"/>
      <c r="BD589" s="306"/>
      <c r="BE589" s="306"/>
      <c r="BF589" s="306"/>
      <c r="BG589" s="306"/>
      <c r="BH589" s="306"/>
      <c r="BI589" s="306"/>
      <c r="BJ589" s="306"/>
      <c r="BK589" s="306"/>
      <c r="BL589" s="306"/>
      <c r="BM589" s="306"/>
      <c r="BN589" s="306"/>
      <c r="BO589" s="306"/>
      <c r="BP589" s="306"/>
      <c r="BQ589" s="306"/>
      <c r="BR589" s="306"/>
      <c r="BS589" s="306"/>
      <c r="BT589" s="306"/>
      <c r="BU589" s="306"/>
      <c r="BV589" s="306"/>
      <c r="BW589" s="306"/>
      <c r="BX589" s="306"/>
      <c r="BY589" s="306"/>
      <c r="BZ589" s="306"/>
      <c r="CA589" s="306"/>
      <c r="CB589" s="306"/>
      <c r="CC589" s="306"/>
      <c r="CD589" s="306"/>
      <c r="CE589" s="306"/>
      <c r="CF589" s="306"/>
      <c r="CG589" s="306"/>
      <c r="CH589" s="306"/>
      <c r="CI589" s="306"/>
      <c r="CJ589" s="306"/>
      <c r="CK589" s="306"/>
      <c r="CL589" s="306"/>
      <c r="CM589" s="306"/>
      <c r="CN589" s="306"/>
      <c r="CO589" s="306"/>
      <c r="CP589" s="306"/>
      <c r="CQ589" s="306"/>
      <c r="CR589" s="306"/>
      <c r="CS589" s="306"/>
      <c r="CT589" s="306"/>
      <c r="CU589" s="306"/>
      <c r="CV589" s="306"/>
      <c r="CW589" s="306"/>
      <c r="CX589" s="306"/>
      <c r="CY589" s="306"/>
      <c r="CZ589" s="306"/>
      <c r="DA589" s="306"/>
      <c r="DB589" s="306"/>
      <c r="DC589" s="306"/>
      <c r="DD589" s="306"/>
      <c r="DE589" s="306"/>
      <c r="DF589" s="306"/>
      <c r="DG589" s="306"/>
      <c r="DH589" s="306"/>
      <c r="DI589" s="306"/>
      <c r="DJ589" s="306"/>
      <c r="DK589" s="306"/>
      <c r="DL589" s="306"/>
      <c r="DM589" s="306"/>
      <c r="DN589" s="306"/>
      <c r="DO589" s="306"/>
      <c r="DP589" s="306"/>
      <c r="DQ589" s="306"/>
      <c r="DR589" s="306"/>
      <c r="DS589" s="306"/>
      <c r="DT589" s="306"/>
      <c r="DU589" s="306"/>
      <c r="DV589" s="306"/>
      <c r="DW589" s="306"/>
      <c r="DX589" s="306"/>
      <c r="DY589" s="306"/>
      <c r="DZ589" s="306"/>
      <c r="EA589" s="306"/>
      <c r="EB589" s="306"/>
      <c r="EC589" s="306"/>
      <c r="ED589" s="306"/>
      <c r="EE589" s="306"/>
      <c r="EF589" s="306"/>
      <c r="EG589" s="306"/>
      <c r="EH589" s="306"/>
      <c r="EI589" s="306"/>
      <c r="EJ589" s="306"/>
      <c r="EK589" s="306"/>
      <c r="EL589" s="306"/>
      <c r="EM589" s="306"/>
      <c r="EN589" s="306"/>
      <c r="EO589" s="306"/>
      <c r="EP589" s="306"/>
      <c r="EQ589" s="306"/>
      <c r="ER589" s="306"/>
      <c r="ES589" s="306"/>
      <c r="ET589" s="306"/>
      <c r="EU589" s="306"/>
      <c r="EV589" s="306"/>
      <c r="EW589" s="306"/>
      <c r="EX589" s="306"/>
      <c r="EY589" s="306"/>
      <c r="EZ589" s="306"/>
      <c r="FA589" s="306"/>
      <c r="FB589" s="306"/>
      <c r="FC589" s="306"/>
      <c r="FD589" s="306"/>
      <c r="FE589" s="306"/>
      <c r="FF589" s="306"/>
      <c r="FG589" s="306"/>
      <c r="FH589" s="306"/>
      <c r="FI589" s="306"/>
      <c r="FJ589" s="306"/>
      <c r="FK589" s="306"/>
      <c r="FL589" s="306"/>
      <c r="FM589" s="306"/>
      <c r="FN589" s="306"/>
      <c r="FO589" s="306"/>
      <c r="FP589" s="306"/>
      <c r="FQ589" s="306"/>
      <c r="FR589" s="306"/>
      <c r="FS589" s="306"/>
      <c r="FT589" s="306"/>
      <c r="FU589" s="306"/>
      <c r="FV589" s="306"/>
      <c r="FW589" s="306"/>
      <c r="FX589" s="306"/>
      <c r="FY589" s="306"/>
      <c r="FZ589" s="306"/>
      <c r="GA589" s="306"/>
      <c r="GB589" s="306"/>
      <c r="GC589" s="306"/>
      <c r="GD589" s="306"/>
      <c r="GE589" s="306"/>
      <c r="GF589" s="306"/>
      <c r="GG589" s="306"/>
      <c r="GH589" s="306"/>
      <c r="GI589" s="306"/>
      <c r="GJ589" s="306"/>
      <c r="GK589" s="306"/>
      <c r="GL589" s="306"/>
      <c r="GM589" s="306"/>
      <c r="GN589" s="306"/>
      <c r="GO589" s="306"/>
      <c r="GP589" s="306"/>
      <c r="GQ589" s="306"/>
      <c r="GR589" s="306"/>
      <c r="GS589" s="306"/>
      <c r="GT589" s="306"/>
      <c r="GU589" s="306"/>
      <c r="GV589" s="306"/>
      <c r="GW589" s="306"/>
      <c r="GX589" s="306"/>
      <c r="GY589" s="306"/>
      <c r="GZ589" s="306"/>
      <c r="HA589" s="306"/>
      <c r="HB589" s="306"/>
      <c r="HC589" s="306"/>
      <c r="HD589" s="306"/>
      <c r="HE589" s="306"/>
      <c r="HF589" s="306"/>
      <c r="HG589" s="306"/>
      <c r="HH589" s="306"/>
      <c r="HI589" s="306"/>
      <c r="HJ589" s="306"/>
      <c r="HK589" s="306"/>
      <c r="HL589" s="306"/>
      <c r="HM589" s="306"/>
      <c r="HN589" s="306"/>
      <c r="HO589" s="306"/>
      <c r="HP589" s="306"/>
      <c r="HQ589" s="306"/>
      <c r="HR589" s="306"/>
      <c r="HS589" s="306"/>
      <c r="HT589" s="306"/>
      <c r="HU589" s="306"/>
      <c r="HV589" s="306"/>
      <c r="HW589" s="306"/>
      <c r="HX589" s="306"/>
      <c r="HY589" s="306"/>
      <c r="HZ589" s="306"/>
      <c r="IA589" s="306"/>
      <c r="IB589" s="306"/>
      <c r="IC589" s="306"/>
      <c r="ID589" s="306"/>
      <c r="IE589" s="306"/>
      <c r="IF589" s="306"/>
      <c r="IG589" s="306"/>
      <c r="IH589" s="306"/>
    </row>
    <row r="590" spans="1:242" s="219" customFormat="1" ht="15" customHeight="1" x14ac:dyDescent="0.3">
      <c r="A590" s="174">
        <v>5.03</v>
      </c>
      <c r="B590" s="231"/>
      <c r="C590" s="232" t="e">
        <f>VLOOKUP(BD.PD9[[#This Row],[Pos]],[19]!PPto[#Data],3,FALSE)</f>
        <v>#REF!</v>
      </c>
      <c r="D590" s="511" t="s">
        <v>23</v>
      </c>
      <c r="E590" s="305" t="str">
        <f>IF(BD.PD9[[#This Row],[.]]="*",VLOOKUP(BD.PD9[[#This Row],[Pos]],[19]Presupuesto!A:H,7,FALSE),"")</f>
        <v/>
      </c>
      <c r="F590" s="358" t="s">
        <v>335</v>
      </c>
      <c r="G590" s="564"/>
      <c r="H590" s="511"/>
      <c r="I590" s="174" t="s">
        <v>1439</v>
      </c>
      <c r="J590" s="382">
        <v>1</v>
      </c>
      <c r="K590" s="511" t="s">
        <v>117</v>
      </c>
      <c r="L590" s="383">
        <f>IF(BD.PD9[[#This Row],[Mon]]="DOP",1,HLOOKUP(BD.PD9[[#This Row],[Mon]],Data!$K$1:$L$2,2,FALSE))</f>
        <v>65</v>
      </c>
      <c r="M590" s="384">
        <v>2137.5</v>
      </c>
      <c r="N590" s="243">
        <f>BD.PD9[[#This Row],[Cant.]]*BD.PD9[[#This Row],[ Tasa ]]*BD.PD9[[#This Row],[ Precio Und.]]</f>
        <v>138937.5</v>
      </c>
      <c r="O590" s="386">
        <v>0</v>
      </c>
      <c r="P590" s="243">
        <f>IF(BD.PD9[[#This Row],[Liquid. '[%']]]&lt;&gt;0,(BD.PD9[[#This Row],[Valor Neto '[DOP']]]*BD.PD9[[#This Row],[Liquid. '[%']]])+BD.PD9[[#This Row],[Valor Neto '[DOP']]],BD.PD9[[#This Row],[Valor Neto '[DOP']]])</f>
        <v>138937.5</v>
      </c>
      <c r="Q590" s="243">
        <f>BD.PD9[[#This Row],[Ppto. Orden Interna '[DOP']]]/HLOOKUP("USD",Data!$K$1:$L$2,2,FALSE)</f>
        <v>2137.5</v>
      </c>
      <c r="R590" s="381" t="s">
        <v>1438</v>
      </c>
      <c r="S590" s="387"/>
      <c r="T590" s="387"/>
      <c r="U590" s="387"/>
      <c r="V590" s="387"/>
      <c r="W590" s="174" t="s">
        <v>333</v>
      </c>
      <c r="X590" s="495">
        <v>10</v>
      </c>
      <c r="Y590" s="388">
        <v>1</v>
      </c>
      <c r="Z590" s="243">
        <f>BD.PD9[[#This Row],[Av.P1 '[%']]]*BD.PD9[[#This Row],[Ppto. Orden Interna '[DOP']]]</f>
        <v>138937.5</v>
      </c>
      <c r="AA590" s="249"/>
      <c r="AB590" s="389"/>
      <c r="AC590" s="243">
        <f>BD.PD9[[#This Row],[Av.P2 '[%']]]*BD.PD9[[#This Row],[Ppto. Orden Interna '[DOP']]]</f>
        <v>0</v>
      </c>
      <c r="AD590" s="249"/>
      <c r="AE590" s="389"/>
      <c r="AF590" s="243">
        <f>BD.PD9[[#This Row],[Av.P3 '[%']]]*BD.PD9[[#This Row],[Ppto. Orden Interna '[DOP']]]</f>
        <v>0</v>
      </c>
      <c r="AG590" s="249"/>
      <c r="AH590" s="389"/>
      <c r="AI590" s="243">
        <f>BD.PD9[[#This Row],[Av.P4 '[%']]]*BD.PD9[[#This Row],[Ppto. Orden Interna '[DOP']]]</f>
        <v>0</v>
      </c>
      <c r="AJ590" s="249"/>
      <c r="AK590" s="389"/>
      <c r="AL590" s="243">
        <f>BD.PD9[[#This Row],[Av.P5 '[%']]]*BD.PD9[[#This Row],[Ppto. Orden Interna '[DOP']]]</f>
        <v>0</v>
      </c>
      <c r="AM590" s="496">
        <f>BD.PD9[[#This Row],[Pago 5]]+BD.PD9[[#This Row],[Pago 4]]+BD.PD9[[#This Row],[Pago 3]]+BD.PD9[[#This Row],[Pago 2]]+BD.PD9[[#This Row],[Pago 1]]</f>
        <v>138937.5</v>
      </c>
      <c r="AN590" s="308" t="s">
        <v>244</v>
      </c>
      <c r="AO590" s="308" t="s">
        <v>245</v>
      </c>
      <c r="AP590" s="308" t="s">
        <v>246</v>
      </c>
      <c r="AQ590" s="308" t="s">
        <v>247</v>
      </c>
      <c r="AR590" s="308">
        <v>594</v>
      </c>
      <c r="AS590" s="308" t="s">
        <v>248</v>
      </c>
      <c r="AT590" s="249" t="s">
        <v>1575</v>
      </c>
      <c r="AU590" s="306"/>
      <c r="AV590" s="306"/>
      <c r="AW590" s="306"/>
      <c r="AX590" s="306"/>
      <c r="AY590" s="306"/>
      <c r="AZ590" s="306"/>
      <c r="BA590" s="306"/>
      <c r="BB590" s="306"/>
      <c r="BC590" s="306"/>
      <c r="BD590" s="306"/>
      <c r="BE590" s="306"/>
      <c r="BF590" s="306"/>
      <c r="BG590" s="306"/>
      <c r="BH590" s="306"/>
      <c r="BI590" s="306"/>
      <c r="BJ590" s="306"/>
      <c r="BK590" s="306"/>
      <c r="BL590" s="306"/>
      <c r="BM590" s="306"/>
      <c r="BN590" s="306"/>
      <c r="BO590" s="306"/>
      <c r="BP590" s="306"/>
      <c r="BQ590" s="306"/>
      <c r="BR590" s="306"/>
      <c r="BS590" s="306"/>
      <c r="BT590" s="306"/>
      <c r="BU590" s="306"/>
      <c r="BV590" s="306"/>
      <c r="BW590" s="306"/>
      <c r="BX590" s="306"/>
      <c r="BY590" s="306"/>
      <c r="BZ590" s="306"/>
      <c r="CA590" s="306"/>
      <c r="CB590" s="306"/>
      <c r="CC590" s="306"/>
      <c r="CD590" s="306"/>
      <c r="CE590" s="306"/>
      <c r="CF590" s="306"/>
      <c r="CG590" s="306"/>
      <c r="CH590" s="306"/>
      <c r="CI590" s="306"/>
      <c r="CJ590" s="306"/>
      <c r="CK590" s="306"/>
      <c r="CL590" s="306"/>
      <c r="CM590" s="306"/>
      <c r="CN590" s="306"/>
      <c r="CO590" s="306"/>
      <c r="CP590" s="306"/>
      <c r="CQ590" s="306"/>
      <c r="CR590" s="306"/>
      <c r="CS590" s="306"/>
      <c r="CT590" s="306"/>
      <c r="CU590" s="306"/>
      <c r="CV590" s="306"/>
      <c r="CW590" s="306"/>
      <c r="CX590" s="306"/>
      <c r="CY590" s="306"/>
      <c r="CZ590" s="306"/>
      <c r="DA590" s="306"/>
      <c r="DB590" s="306"/>
      <c r="DC590" s="306"/>
      <c r="DD590" s="306"/>
      <c r="DE590" s="306"/>
      <c r="DF590" s="306"/>
      <c r="DG590" s="306"/>
      <c r="DH590" s="306"/>
      <c r="DI590" s="306"/>
      <c r="DJ590" s="306"/>
      <c r="DK590" s="306"/>
      <c r="DL590" s="306"/>
      <c r="DM590" s="306"/>
      <c r="DN590" s="306"/>
      <c r="DO590" s="306"/>
      <c r="DP590" s="306"/>
      <c r="DQ590" s="306"/>
      <c r="DR590" s="306"/>
      <c r="DS590" s="306"/>
      <c r="DT590" s="306"/>
      <c r="DU590" s="306"/>
      <c r="DV590" s="306"/>
      <c r="DW590" s="306"/>
      <c r="DX590" s="306"/>
      <c r="DY590" s="306"/>
      <c r="DZ590" s="306"/>
      <c r="EA590" s="306"/>
      <c r="EB590" s="306"/>
      <c r="EC590" s="306"/>
      <c r="ED590" s="306"/>
      <c r="EE590" s="306"/>
      <c r="EF590" s="306"/>
      <c r="EG590" s="306"/>
      <c r="EH590" s="306"/>
      <c r="EI590" s="306"/>
      <c r="EJ590" s="306"/>
      <c r="EK590" s="306"/>
      <c r="EL590" s="306"/>
      <c r="EM590" s="306"/>
      <c r="EN590" s="306"/>
      <c r="EO590" s="306"/>
      <c r="EP590" s="306"/>
      <c r="EQ590" s="306"/>
      <c r="ER590" s="306"/>
      <c r="ES590" s="306"/>
      <c r="ET590" s="306"/>
      <c r="EU590" s="306"/>
      <c r="EV590" s="306"/>
      <c r="EW590" s="306"/>
      <c r="EX590" s="306"/>
      <c r="EY590" s="306"/>
      <c r="EZ590" s="306"/>
      <c r="FA590" s="306"/>
      <c r="FB590" s="306"/>
      <c r="FC590" s="306"/>
      <c r="FD590" s="306"/>
      <c r="FE590" s="306"/>
      <c r="FF590" s="306"/>
      <c r="FG590" s="306"/>
      <c r="FH590" s="306"/>
      <c r="FI590" s="306"/>
      <c r="FJ590" s="306"/>
      <c r="FK590" s="306"/>
      <c r="FL590" s="306"/>
      <c r="FM590" s="306"/>
      <c r="FN590" s="306"/>
      <c r="FO590" s="306"/>
      <c r="FP590" s="306"/>
      <c r="FQ590" s="306"/>
      <c r="FR590" s="306"/>
      <c r="FS590" s="306"/>
      <c r="FT590" s="306"/>
      <c r="FU590" s="306"/>
      <c r="FV590" s="306"/>
      <c r="FW590" s="306"/>
      <c r="FX590" s="306"/>
      <c r="FY590" s="306"/>
      <c r="FZ590" s="306"/>
      <c r="GA590" s="306"/>
      <c r="GB590" s="306"/>
      <c r="GC590" s="306"/>
      <c r="GD590" s="306"/>
      <c r="GE590" s="306"/>
      <c r="GF590" s="306"/>
      <c r="GG590" s="306"/>
      <c r="GH590" s="306"/>
      <c r="GI590" s="306"/>
      <c r="GJ590" s="306"/>
      <c r="GK590" s="306"/>
      <c r="GL590" s="306"/>
      <c r="GM590" s="306"/>
      <c r="GN590" s="306"/>
      <c r="GO590" s="306"/>
      <c r="GP590" s="306"/>
      <c r="GQ590" s="306"/>
      <c r="GR590" s="306"/>
      <c r="GS590" s="306"/>
      <c r="GT590" s="306"/>
      <c r="GU590" s="306"/>
      <c r="GV590" s="306"/>
      <c r="GW590" s="306"/>
      <c r="GX590" s="306"/>
      <c r="GY590" s="306"/>
      <c r="GZ590" s="306"/>
      <c r="HA590" s="306"/>
      <c r="HB590" s="306"/>
      <c r="HC590" s="306"/>
      <c r="HD590" s="306"/>
      <c r="HE590" s="306"/>
      <c r="HF590" s="306"/>
      <c r="HG590" s="306"/>
      <c r="HH590" s="306"/>
      <c r="HI590" s="306"/>
      <c r="HJ590" s="306"/>
      <c r="HK590" s="306"/>
      <c r="HL590" s="306"/>
      <c r="HM590" s="306"/>
      <c r="HN590" s="306"/>
      <c r="HO590" s="306"/>
      <c r="HP590" s="306"/>
      <c r="HQ590" s="306"/>
      <c r="HR590" s="306"/>
      <c r="HS590" s="306"/>
      <c r="HT590" s="306"/>
      <c r="HU590" s="306"/>
      <c r="HV590" s="306"/>
      <c r="HW590" s="306"/>
      <c r="HX590" s="306"/>
      <c r="HY590" s="306"/>
      <c r="HZ590" s="306"/>
      <c r="IA590" s="306"/>
      <c r="IB590" s="306"/>
      <c r="IC590" s="306"/>
      <c r="ID590" s="306"/>
      <c r="IE590" s="306"/>
      <c r="IF590" s="306"/>
      <c r="IG590" s="306"/>
      <c r="IH590" s="306"/>
    </row>
    <row r="591" spans="1:242" s="219" customFormat="1" ht="15" customHeight="1" x14ac:dyDescent="0.3">
      <c r="A591" s="174">
        <v>5.03</v>
      </c>
      <c r="B591" s="231"/>
      <c r="C591" s="232" t="e">
        <f>VLOOKUP(BD.PD9[[#This Row],[Pos]],[19]!PPto[#Data],3,FALSE)</f>
        <v>#REF!</v>
      </c>
      <c r="D591" s="511" t="s">
        <v>23</v>
      </c>
      <c r="E591" s="305" t="str">
        <f>IF(BD.PD9[[#This Row],[.]]="*",VLOOKUP(BD.PD9[[#This Row],[Pos]],[19]Presupuesto!A:H,7,FALSE),"")</f>
        <v/>
      </c>
      <c r="F591" s="358" t="s">
        <v>336</v>
      </c>
      <c r="G591" s="564"/>
      <c r="H591" s="511"/>
      <c r="I591" s="174" t="s">
        <v>1439</v>
      </c>
      <c r="J591" s="382">
        <v>1</v>
      </c>
      <c r="K591" s="511" t="s">
        <v>117</v>
      </c>
      <c r="L591" s="383">
        <f>IF(BD.PD9[[#This Row],[Mon]]="DOP",1,HLOOKUP(BD.PD9[[#This Row],[Mon]],Data!$K$1:$L$2,2,FALSE))</f>
        <v>65</v>
      </c>
      <c r="M591" s="384">
        <v>616.39</v>
      </c>
      <c r="N591" s="243">
        <f>BD.PD9[[#This Row],[Cant.]]*BD.PD9[[#This Row],[ Tasa ]]*BD.PD9[[#This Row],[ Precio Und.]]</f>
        <v>40065.35</v>
      </c>
      <c r="O591" s="386">
        <v>0</v>
      </c>
      <c r="P591" s="243">
        <f>IF(BD.PD9[[#This Row],[Liquid. '[%']]]&lt;&gt;0,(BD.PD9[[#This Row],[Valor Neto '[DOP']]]*BD.PD9[[#This Row],[Liquid. '[%']]])+BD.PD9[[#This Row],[Valor Neto '[DOP']]],BD.PD9[[#This Row],[Valor Neto '[DOP']]])</f>
        <v>40065.35</v>
      </c>
      <c r="Q591" s="243">
        <f>BD.PD9[[#This Row],[Ppto. Orden Interna '[DOP']]]/HLOOKUP("USD",Data!$K$1:$L$2,2,FALSE)</f>
        <v>616.39</v>
      </c>
      <c r="R591" s="381" t="s">
        <v>1440</v>
      </c>
      <c r="S591" s="387"/>
      <c r="T591" s="387"/>
      <c r="U591" s="387"/>
      <c r="V591" s="387"/>
      <c r="W591" s="174" t="s">
        <v>337</v>
      </c>
      <c r="X591" s="495"/>
      <c r="Y591" s="388"/>
      <c r="Z591" s="243">
        <f>BD.PD9[[#This Row],[Av.P1 '[%']]]*BD.PD9[[#This Row],[Ppto. Orden Interna '[DOP']]]</f>
        <v>0</v>
      </c>
      <c r="AA591" s="249"/>
      <c r="AB591" s="389"/>
      <c r="AC591" s="243">
        <f>BD.PD9[[#This Row],[Av.P2 '[%']]]*BD.PD9[[#This Row],[Ppto. Orden Interna '[DOP']]]</f>
        <v>0</v>
      </c>
      <c r="AD591" s="249"/>
      <c r="AE591" s="389"/>
      <c r="AF591" s="243">
        <f>BD.PD9[[#This Row],[Av.P3 '[%']]]*BD.PD9[[#This Row],[Ppto. Orden Interna '[DOP']]]</f>
        <v>0</v>
      </c>
      <c r="AG591" s="249"/>
      <c r="AH591" s="389"/>
      <c r="AI591" s="243">
        <f>BD.PD9[[#This Row],[Av.P4 '[%']]]*BD.PD9[[#This Row],[Ppto. Orden Interna '[DOP']]]</f>
        <v>0</v>
      </c>
      <c r="AJ591" s="249"/>
      <c r="AK591" s="389"/>
      <c r="AL591" s="243">
        <f>BD.PD9[[#This Row],[Av.P5 '[%']]]*BD.PD9[[#This Row],[Ppto. Orden Interna '[DOP']]]</f>
        <v>0</v>
      </c>
      <c r="AM591" s="496">
        <f>BD.PD9[[#This Row],[Pago 5]]+BD.PD9[[#This Row],[Pago 4]]+BD.PD9[[#This Row],[Pago 3]]+BD.PD9[[#This Row],[Pago 2]]+BD.PD9[[#This Row],[Pago 1]]</f>
        <v>0</v>
      </c>
      <c r="AN591" s="308" t="s">
        <v>244</v>
      </c>
      <c r="AO591" s="308" t="s">
        <v>245</v>
      </c>
      <c r="AP591" s="308" t="s">
        <v>246</v>
      </c>
      <c r="AQ591" s="308" t="s">
        <v>247</v>
      </c>
      <c r="AR591" s="308">
        <v>594</v>
      </c>
      <c r="AS591" s="308" t="s">
        <v>248</v>
      </c>
      <c r="AT591" s="249" t="s">
        <v>1575</v>
      </c>
      <c r="AU591" s="306"/>
      <c r="AV591" s="306"/>
      <c r="AW591" s="306"/>
      <c r="AX591" s="306"/>
      <c r="AY591" s="306"/>
      <c r="AZ591" s="306"/>
      <c r="BA591" s="306"/>
      <c r="BB591" s="306"/>
      <c r="BC591" s="306"/>
      <c r="BD591" s="306"/>
      <c r="BE591" s="306"/>
      <c r="BF591" s="306"/>
      <c r="BG591" s="306"/>
      <c r="BH591" s="306"/>
      <c r="BI591" s="306"/>
      <c r="BJ591" s="306"/>
      <c r="BK591" s="306"/>
      <c r="BL591" s="306"/>
      <c r="BM591" s="306"/>
      <c r="BN591" s="306"/>
      <c r="BO591" s="306"/>
      <c r="BP591" s="306"/>
      <c r="BQ591" s="306"/>
      <c r="BR591" s="306"/>
      <c r="BS591" s="306"/>
      <c r="BT591" s="306"/>
      <c r="BU591" s="306"/>
      <c r="BV591" s="306"/>
      <c r="BW591" s="306"/>
      <c r="BX591" s="306"/>
      <c r="BY591" s="306"/>
      <c r="BZ591" s="306"/>
      <c r="CA591" s="306"/>
      <c r="CB591" s="306"/>
      <c r="CC591" s="306"/>
      <c r="CD591" s="306"/>
      <c r="CE591" s="306"/>
      <c r="CF591" s="306"/>
      <c r="CG591" s="306"/>
      <c r="CH591" s="306"/>
      <c r="CI591" s="306"/>
      <c r="CJ591" s="306"/>
      <c r="CK591" s="306"/>
      <c r="CL591" s="306"/>
      <c r="CM591" s="306"/>
      <c r="CN591" s="306"/>
      <c r="CO591" s="306"/>
      <c r="CP591" s="306"/>
      <c r="CQ591" s="306"/>
      <c r="CR591" s="306"/>
      <c r="CS591" s="306"/>
      <c r="CT591" s="306"/>
      <c r="CU591" s="306"/>
      <c r="CV591" s="306"/>
      <c r="CW591" s="306"/>
      <c r="CX591" s="306"/>
      <c r="CY591" s="306"/>
      <c r="CZ591" s="306"/>
      <c r="DA591" s="306"/>
      <c r="DB591" s="306"/>
      <c r="DC591" s="306"/>
      <c r="DD591" s="306"/>
      <c r="DE591" s="306"/>
      <c r="DF591" s="306"/>
      <c r="DG591" s="306"/>
      <c r="DH591" s="306"/>
      <c r="DI591" s="306"/>
      <c r="DJ591" s="306"/>
      <c r="DK591" s="306"/>
      <c r="DL591" s="306"/>
      <c r="DM591" s="306"/>
      <c r="DN591" s="306"/>
      <c r="DO591" s="306"/>
      <c r="DP591" s="306"/>
      <c r="DQ591" s="306"/>
      <c r="DR591" s="306"/>
      <c r="DS591" s="306"/>
      <c r="DT591" s="306"/>
      <c r="DU591" s="306"/>
      <c r="DV591" s="306"/>
      <c r="DW591" s="306"/>
      <c r="DX591" s="306"/>
      <c r="DY591" s="306"/>
      <c r="DZ591" s="306"/>
      <c r="EA591" s="306"/>
      <c r="EB591" s="306"/>
      <c r="EC591" s="306"/>
      <c r="ED591" s="306"/>
      <c r="EE591" s="306"/>
      <c r="EF591" s="306"/>
      <c r="EG591" s="306"/>
      <c r="EH591" s="306"/>
      <c r="EI591" s="306"/>
      <c r="EJ591" s="306"/>
      <c r="EK591" s="306"/>
      <c r="EL591" s="306"/>
      <c r="EM591" s="306"/>
      <c r="EN591" s="306"/>
      <c r="EO591" s="306"/>
      <c r="EP591" s="306"/>
      <c r="EQ591" s="306"/>
      <c r="ER591" s="306"/>
      <c r="ES591" s="306"/>
      <c r="ET591" s="306"/>
      <c r="EU591" s="306"/>
      <c r="EV591" s="306"/>
      <c r="EW591" s="306"/>
      <c r="EX591" s="306"/>
      <c r="EY591" s="306"/>
      <c r="EZ591" s="306"/>
      <c r="FA591" s="306"/>
      <c r="FB591" s="306"/>
      <c r="FC591" s="306"/>
      <c r="FD591" s="306"/>
      <c r="FE591" s="306"/>
      <c r="FF591" s="306"/>
      <c r="FG591" s="306"/>
      <c r="FH591" s="306"/>
      <c r="FI591" s="306"/>
      <c r="FJ591" s="306"/>
      <c r="FK591" s="306"/>
      <c r="FL591" s="306"/>
      <c r="FM591" s="306"/>
      <c r="FN591" s="306"/>
      <c r="FO591" s="306"/>
      <c r="FP591" s="306"/>
      <c r="FQ591" s="306"/>
      <c r="FR591" s="306"/>
      <c r="FS591" s="306"/>
      <c r="FT591" s="306"/>
      <c r="FU591" s="306"/>
      <c r="FV591" s="306"/>
      <c r="FW591" s="306"/>
      <c r="FX591" s="306"/>
      <c r="FY591" s="306"/>
      <c r="FZ591" s="306"/>
      <c r="GA591" s="306"/>
      <c r="GB591" s="306"/>
      <c r="GC591" s="306"/>
      <c r="GD591" s="306"/>
      <c r="GE591" s="306"/>
      <c r="GF591" s="306"/>
      <c r="GG591" s="306"/>
      <c r="GH591" s="306"/>
      <c r="GI591" s="306"/>
      <c r="GJ591" s="306"/>
      <c r="GK591" s="306"/>
      <c r="GL591" s="306"/>
      <c r="GM591" s="306"/>
      <c r="GN591" s="306"/>
      <c r="GO591" s="306"/>
      <c r="GP591" s="306"/>
      <c r="GQ591" s="306"/>
      <c r="GR591" s="306"/>
      <c r="GS591" s="306"/>
      <c r="GT591" s="306"/>
      <c r="GU591" s="306"/>
      <c r="GV591" s="306"/>
      <c r="GW591" s="306"/>
      <c r="GX591" s="306"/>
      <c r="GY591" s="306"/>
      <c r="GZ591" s="306"/>
      <c r="HA591" s="306"/>
      <c r="HB591" s="306"/>
      <c r="HC591" s="306"/>
      <c r="HD591" s="306"/>
      <c r="HE591" s="306"/>
      <c r="HF591" s="306"/>
      <c r="HG591" s="306"/>
      <c r="HH591" s="306"/>
      <c r="HI591" s="306"/>
      <c r="HJ591" s="306"/>
      <c r="HK591" s="306"/>
      <c r="HL591" s="306"/>
      <c r="HM591" s="306"/>
      <c r="HN591" s="306"/>
      <c r="HO591" s="306"/>
      <c r="HP591" s="306"/>
      <c r="HQ591" s="306"/>
      <c r="HR591" s="306"/>
      <c r="HS591" s="306"/>
      <c r="HT591" s="306"/>
      <c r="HU591" s="306"/>
      <c r="HV591" s="306"/>
      <c r="HW591" s="306"/>
      <c r="HX591" s="306"/>
      <c r="HY591" s="306"/>
      <c r="HZ591" s="306"/>
      <c r="IA591" s="306"/>
      <c r="IB591" s="306"/>
      <c r="IC591" s="306"/>
      <c r="ID591" s="306"/>
      <c r="IE591" s="306"/>
      <c r="IF591" s="306"/>
      <c r="IG591" s="306"/>
      <c r="IH591" s="306"/>
    </row>
    <row r="592" spans="1:242" s="219" customFormat="1" ht="15" customHeight="1" x14ac:dyDescent="0.3">
      <c r="A592" s="174">
        <v>5.03</v>
      </c>
      <c r="B592" s="231"/>
      <c r="C592" s="232" t="e">
        <f>VLOOKUP(BD.PD9[[#This Row],[Pos]],[19]!PPto[#Data],3,FALSE)</f>
        <v>#REF!</v>
      </c>
      <c r="D592" s="174" t="s">
        <v>23</v>
      </c>
      <c r="E592" s="305" t="str">
        <f>IF(BD.PD9[[#This Row],[.]]="*",VLOOKUP(BD.PD9[[#This Row],[Pos]],[19]Presupuesto!A:H,7,FALSE),"")</f>
        <v/>
      </c>
      <c r="F592" s="565" t="s">
        <v>1441</v>
      </c>
      <c r="G592" s="174" t="s">
        <v>1359</v>
      </c>
      <c r="H592" s="174"/>
      <c r="I592" s="174" t="s">
        <v>1326</v>
      </c>
      <c r="J592" s="382">
        <v>0</v>
      </c>
      <c r="K592" s="174" t="s">
        <v>117</v>
      </c>
      <c r="L592" s="383">
        <f>IF(BD.PD9[[#This Row],[Mon]]="DOP",1,HLOOKUP(BD.PD9[[#This Row],[Mon]],Data!$K$1:$L$2,2,FALSE))</f>
        <v>65</v>
      </c>
      <c r="M592" s="384">
        <v>734</v>
      </c>
      <c r="N592" s="243">
        <f>BD.PD9[[#This Row],[Cant.]]*BD.PD9[[#This Row],[ Tasa ]]*BD.PD9[[#This Row],[ Precio Und.]]</f>
        <v>0</v>
      </c>
      <c r="O592" s="386">
        <v>0.65</v>
      </c>
      <c r="P592" s="243">
        <f>IF(BD.PD9[[#This Row],[Liquid. '[%']]]&lt;&gt;0,(BD.PD9[[#This Row],[Valor Neto '[DOP']]]*BD.PD9[[#This Row],[Liquid. '[%']]])+BD.PD9[[#This Row],[Valor Neto '[DOP']]],BD.PD9[[#This Row],[Valor Neto '[DOP']]])</f>
        <v>0</v>
      </c>
      <c r="Q592" s="243">
        <f>BD.PD9[[#This Row],[Ppto. Orden Interna '[DOP']]]/HLOOKUP("USD",Data!$K$1:$L$2,2,FALSE)</f>
        <v>0</v>
      </c>
      <c r="R592" s="381" t="s">
        <v>1442</v>
      </c>
      <c r="S592" s="387"/>
      <c r="T592" s="387"/>
      <c r="U592" s="387"/>
      <c r="V592" s="387"/>
      <c r="W592" s="174" t="s">
        <v>1443</v>
      </c>
      <c r="X592" s="495">
        <v>8</v>
      </c>
      <c r="Y592" s="388">
        <v>0.5</v>
      </c>
      <c r="Z592" s="243">
        <f>BD.PD9[[#This Row],[Av.P1 '[%']]]*BD.PD9[[#This Row],[Ppto. Orden Interna '[DOP']]]</f>
        <v>0</v>
      </c>
      <c r="AA592" s="495">
        <v>10</v>
      </c>
      <c r="AB592" s="388">
        <v>0.5</v>
      </c>
      <c r="AC592" s="243">
        <f>BD.PD9[[#This Row],[Av.P2 '[%']]]*BD.PD9[[#This Row],[Ppto. Orden Interna '[DOP']]]</f>
        <v>0</v>
      </c>
      <c r="AD592" s="249"/>
      <c r="AE592" s="389"/>
      <c r="AF592" s="243">
        <f>BD.PD9[[#This Row],[Av.P3 '[%']]]*BD.PD9[[#This Row],[Ppto. Orden Interna '[DOP']]]</f>
        <v>0</v>
      </c>
      <c r="AG592" s="249"/>
      <c r="AH592" s="389"/>
      <c r="AI592" s="243">
        <f>BD.PD9[[#This Row],[Av.P4 '[%']]]*BD.PD9[[#This Row],[Ppto. Orden Interna '[DOP']]]</f>
        <v>0</v>
      </c>
      <c r="AJ592" s="249"/>
      <c r="AK592" s="389"/>
      <c r="AL592" s="243">
        <f>BD.PD9[[#This Row],[Av.P5 '[%']]]*BD.PD9[[#This Row],[Ppto. Orden Interna '[DOP']]]</f>
        <v>0</v>
      </c>
      <c r="AM592" s="496">
        <f>BD.PD9[[#This Row],[Pago 5]]+BD.PD9[[#This Row],[Pago 4]]+BD.PD9[[#This Row],[Pago 3]]+BD.PD9[[#This Row],[Pago 2]]+BD.PD9[[#This Row],[Pago 1]]</f>
        <v>0</v>
      </c>
      <c r="AN592" s="308" t="s">
        <v>244</v>
      </c>
      <c r="AO592" s="308" t="s">
        <v>245</v>
      </c>
      <c r="AP592" s="308" t="s">
        <v>246</v>
      </c>
      <c r="AQ592" s="308" t="s">
        <v>247</v>
      </c>
      <c r="AR592" s="308">
        <v>594</v>
      </c>
      <c r="AS592" s="308" t="s">
        <v>248</v>
      </c>
      <c r="AT592" s="249" t="s">
        <v>1575</v>
      </c>
      <c r="AU592" s="306"/>
      <c r="AV592" s="306"/>
      <c r="AW592" s="306"/>
      <c r="AX592" s="306"/>
      <c r="AY592" s="306"/>
      <c r="AZ592" s="306"/>
      <c r="BA592" s="306"/>
      <c r="BB592" s="306"/>
      <c r="BC592" s="306"/>
      <c r="BD592" s="306"/>
      <c r="BE592" s="306"/>
      <c r="BF592" s="306"/>
      <c r="BG592" s="306"/>
      <c r="BH592" s="306"/>
      <c r="BI592" s="306"/>
      <c r="BJ592" s="306"/>
      <c r="BK592" s="306"/>
      <c r="BL592" s="306"/>
      <c r="BM592" s="306"/>
      <c r="BN592" s="306"/>
      <c r="BO592" s="306"/>
      <c r="BP592" s="306"/>
      <c r="BQ592" s="306"/>
      <c r="BR592" s="306"/>
      <c r="BS592" s="306"/>
      <c r="BT592" s="306"/>
      <c r="BU592" s="306"/>
      <c r="BV592" s="306"/>
      <c r="BW592" s="306"/>
      <c r="BX592" s="306"/>
      <c r="BY592" s="306"/>
      <c r="BZ592" s="306"/>
      <c r="CA592" s="306"/>
      <c r="CB592" s="306"/>
      <c r="CC592" s="306"/>
      <c r="CD592" s="306"/>
      <c r="CE592" s="306"/>
      <c r="CF592" s="306"/>
      <c r="CG592" s="306"/>
      <c r="CH592" s="306"/>
      <c r="CI592" s="306"/>
      <c r="CJ592" s="306"/>
      <c r="CK592" s="306"/>
      <c r="CL592" s="306"/>
      <c r="CM592" s="306"/>
      <c r="CN592" s="306"/>
      <c r="CO592" s="306"/>
      <c r="CP592" s="306"/>
      <c r="CQ592" s="306"/>
      <c r="CR592" s="306"/>
      <c r="CS592" s="306"/>
      <c r="CT592" s="306"/>
      <c r="CU592" s="306"/>
      <c r="CV592" s="306"/>
      <c r="CW592" s="306"/>
      <c r="CX592" s="306"/>
      <c r="CY592" s="306"/>
      <c r="CZ592" s="306"/>
      <c r="DA592" s="306"/>
      <c r="DB592" s="306"/>
      <c r="DC592" s="306"/>
      <c r="DD592" s="306"/>
      <c r="DE592" s="306"/>
      <c r="DF592" s="306"/>
      <c r="DG592" s="306"/>
      <c r="DH592" s="306"/>
      <c r="DI592" s="306"/>
      <c r="DJ592" s="306"/>
      <c r="DK592" s="306"/>
      <c r="DL592" s="306"/>
      <c r="DM592" s="306"/>
      <c r="DN592" s="306"/>
      <c r="DO592" s="306"/>
      <c r="DP592" s="306"/>
      <c r="DQ592" s="306"/>
      <c r="DR592" s="306"/>
      <c r="DS592" s="306"/>
      <c r="DT592" s="306"/>
      <c r="DU592" s="306"/>
      <c r="DV592" s="306"/>
      <c r="DW592" s="306"/>
      <c r="DX592" s="306"/>
      <c r="DY592" s="306"/>
      <c r="DZ592" s="306"/>
      <c r="EA592" s="306"/>
      <c r="EB592" s="306"/>
      <c r="EC592" s="306"/>
      <c r="ED592" s="306"/>
      <c r="EE592" s="306"/>
      <c r="EF592" s="306"/>
      <c r="EG592" s="306"/>
      <c r="EH592" s="306"/>
      <c r="EI592" s="306"/>
      <c r="EJ592" s="306"/>
      <c r="EK592" s="306"/>
      <c r="EL592" s="306"/>
      <c r="EM592" s="306"/>
      <c r="EN592" s="306"/>
      <c r="EO592" s="306"/>
      <c r="EP592" s="306"/>
      <c r="EQ592" s="306"/>
      <c r="ER592" s="306"/>
      <c r="ES592" s="306"/>
      <c r="ET592" s="306"/>
      <c r="EU592" s="306"/>
      <c r="EV592" s="306"/>
      <c r="EW592" s="306"/>
      <c r="EX592" s="306"/>
      <c r="EY592" s="306"/>
      <c r="EZ592" s="306"/>
      <c r="FA592" s="306"/>
      <c r="FB592" s="306"/>
      <c r="FC592" s="306"/>
      <c r="FD592" s="306"/>
      <c r="FE592" s="306"/>
      <c r="FF592" s="306"/>
      <c r="FG592" s="306"/>
      <c r="FH592" s="306"/>
      <c r="FI592" s="306"/>
      <c r="FJ592" s="306"/>
      <c r="FK592" s="306"/>
      <c r="FL592" s="306"/>
      <c r="FM592" s="306"/>
      <c r="FN592" s="306"/>
      <c r="FO592" s="306"/>
      <c r="FP592" s="306"/>
      <c r="FQ592" s="306"/>
      <c r="FR592" s="306"/>
      <c r="FS592" s="306"/>
      <c r="FT592" s="306"/>
      <c r="FU592" s="306"/>
      <c r="FV592" s="306"/>
      <c r="FW592" s="306"/>
      <c r="FX592" s="306"/>
      <c r="FY592" s="306"/>
      <c r="FZ592" s="306"/>
      <c r="GA592" s="306"/>
      <c r="GB592" s="306"/>
      <c r="GC592" s="306"/>
      <c r="GD592" s="306"/>
      <c r="GE592" s="306"/>
      <c r="GF592" s="306"/>
      <c r="GG592" s="306"/>
      <c r="GH592" s="306"/>
      <c r="GI592" s="306"/>
      <c r="GJ592" s="306"/>
      <c r="GK592" s="306"/>
      <c r="GL592" s="306"/>
      <c r="GM592" s="306"/>
      <c r="GN592" s="306"/>
      <c r="GO592" s="306"/>
      <c r="GP592" s="306"/>
      <c r="GQ592" s="306"/>
      <c r="GR592" s="306"/>
      <c r="GS592" s="306"/>
      <c r="GT592" s="306"/>
      <c r="GU592" s="306"/>
      <c r="GV592" s="306"/>
      <c r="GW592" s="306"/>
      <c r="GX592" s="306"/>
      <c r="GY592" s="306"/>
      <c r="GZ592" s="306"/>
      <c r="HA592" s="306"/>
      <c r="HB592" s="306"/>
      <c r="HC592" s="306"/>
      <c r="HD592" s="306"/>
      <c r="HE592" s="306"/>
      <c r="HF592" s="306"/>
      <c r="HG592" s="306"/>
      <c r="HH592" s="306"/>
      <c r="HI592" s="306"/>
      <c r="HJ592" s="306"/>
      <c r="HK592" s="306"/>
      <c r="HL592" s="306"/>
      <c r="HM592" s="306"/>
      <c r="HN592" s="306"/>
      <c r="HO592" s="306"/>
      <c r="HP592" s="306"/>
      <c r="HQ592" s="306"/>
      <c r="HR592" s="306"/>
      <c r="HS592" s="306"/>
      <c r="HT592" s="306"/>
      <c r="HU592" s="306"/>
      <c r="HV592" s="306"/>
      <c r="HW592" s="306"/>
      <c r="HX592" s="306"/>
      <c r="HY592" s="306"/>
      <c r="HZ592" s="306"/>
      <c r="IA592" s="306"/>
      <c r="IB592" s="306"/>
      <c r="IC592" s="306"/>
      <c r="ID592" s="306"/>
      <c r="IE592" s="306"/>
      <c r="IF592" s="306"/>
      <c r="IG592" s="306"/>
      <c r="IH592" s="306"/>
    </row>
    <row r="593" spans="1:242" s="219" customFormat="1" ht="15" customHeight="1" x14ac:dyDescent="0.3">
      <c r="A593" s="174">
        <v>5.03</v>
      </c>
      <c r="B593" s="231"/>
      <c r="C593" s="232" t="e">
        <f>VLOOKUP(BD.PD9[[#This Row],[Pos]],[19]!PPto[#Data],3,FALSE)</f>
        <v>#REF!</v>
      </c>
      <c r="D593" s="174" t="s">
        <v>23</v>
      </c>
      <c r="E593" s="305" t="str">
        <f>IF(BD.PD9[[#This Row],[.]]="*",VLOOKUP(BD.PD9[[#This Row],[Pos]],[19]Presupuesto!A:H,7,FALSE),"")</f>
        <v/>
      </c>
      <c r="F593" s="234" t="s">
        <v>1444</v>
      </c>
      <c r="G593" s="174" t="s">
        <v>1359</v>
      </c>
      <c r="H593" s="174">
        <v>4600067062</v>
      </c>
      <c r="I593" s="174" t="s">
        <v>1326</v>
      </c>
      <c r="J593" s="382">
        <v>2</v>
      </c>
      <c r="K593" s="174" t="s">
        <v>117</v>
      </c>
      <c r="L593" s="383">
        <f>IF(BD.PD9[[#This Row],[Mon]]="DOP",1,HLOOKUP(BD.PD9[[#This Row],[Mon]],Data!$K$1:$L$2,2,FALSE))</f>
        <v>65</v>
      </c>
      <c r="M593" s="384">
        <v>7994.05</v>
      </c>
      <c r="N593" s="243">
        <f>BD.PD9[[#This Row],[Cant.]]*BD.PD9[[#This Row],[ Tasa ]]*BD.PD9[[#This Row],[ Precio Und.]]</f>
        <v>1039226.5</v>
      </c>
      <c r="O593" s="386">
        <v>0.45</v>
      </c>
      <c r="P593" s="243">
        <f>IF(BD.PD9[[#This Row],[Liquid. '[%']]]&lt;&gt;0,(BD.PD9[[#This Row],[Valor Neto '[DOP']]]*BD.PD9[[#This Row],[Liquid. '[%']]])+BD.PD9[[#This Row],[Valor Neto '[DOP']]],BD.PD9[[#This Row],[Valor Neto '[DOP']]])</f>
        <v>1506878.425</v>
      </c>
      <c r="Q593" s="243">
        <f>BD.PD9[[#This Row],[Ppto. Orden Interna '[DOP']]]/HLOOKUP("USD",Data!$K$1:$L$2,2,FALSE)</f>
        <v>23182.744999999999</v>
      </c>
      <c r="R593" s="381" t="s">
        <v>1445</v>
      </c>
      <c r="S593" s="387"/>
      <c r="T593" s="387"/>
      <c r="U593" s="387"/>
      <c r="V593" s="387"/>
      <c r="W593" s="174" t="s">
        <v>1446</v>
      </c>
      <c r="X593" s="495">
        <v>8</v>
      </c>
      <c r="Y593" s="388">
        <v>0.5</v>
      </c>
      <c r="Z593" s="243">
        <f>BD.PD9[[#This Row],[Av.P1 '[%']]]*BD.PD9[[#This Row],[Ppto. Orden Interna '[DOP']]]</f>
        <v>753439.21250000002</v>
      </c>
      <c r="AA593" s="495">
        <v>10</v>
      </c>
      <c r="AB593" s="388">
        <v>0.5</v>
      </c>
      <c r="AC593" s="243">
        <f>BD.PD9[[#This Row],[Av.P2 '[%']]]*BD.PD9[[#This Row],[Ppto. Orden Interna '[DOP']]]</f>
        <v>753439.21250000002</v>
      </c>
      <c r="AD593" s="249"/>
      <c r="AE593" s="389"/>
      <c r="AF593" s="243">
        <f>BD.PD9[[#This Row],[Av.P3 '[%']]]*BD.PD9[[#This Row],[Ppto. Orden Interna '[DOP']]]</f>
        <v>0</v>
      </c>
      <c r="AG593" s="249"/>
      <c r="AH593" s="389"/>
      <c r="AI593" s="243">
        <f>BD.PD9[[#This Row],[Av.P4 '[%']]]*BD.PD9[[#This Row],[Ppto. Orden Interna '[DOP']]]</f>
        <v>0</v>
      </c>
      <c r="AJ593" s="249"/>
      <c r="AK593" s="389"/>
      <c r="AL593" s="243">
        <f>BD.PD9[[#This Row],[Av.P5 '[%']]]*BD.PD9[[#This Row],[Ppto. Orden Interna '[DOP']]]</f>
        <v>0</v>
      </c>
      <c r="AM593" s="496">
        <f>BD.PD9[[#This Row],[Pago 5]]+BD.PD9[[#This Row],[Pago 4]]+BD.PD9[[#This Row],[Pago 3]]+BD.PD9[[#This Row],[Pago 2]]+BD.PD9[[#This Row],[Pago 1]]</f>
        <v>1506878.425</v>
      </c>
      <c r="AN593" s="308" t="s">
        <v>244</v>
      </c>
      <c r="AO593" s="308" t="s">
        <v>245</v>
      </c>
      <c r="AP593" s="308" t="s">
        <v>246</v>
      </c>
      <c r="AQ593" s="308" t="s">
        <v>247</v>
      </c>
      <c r="AR593" s="308">
        <v>594</v>
      </c>
      <c r="AS593" s="308" t="s">
        <v>248</v>
      </c>
      <c r="AT593" s="249" t="s">
        <v>1575</v>
      </c>
      <c r="AU593" s="306"/>
      <c r="AV593" s="306"/>
      <c r="AW593" s="306"/>
      <c r="AX593" s="306"/>
      <c r="AY593" s="306"/>
      <c r="AZ593" s="306"/>
      <c r="BA593" s="306"/>
      <c r="BB593" s="306"/>
      <c r="BC593" s="306"/>
      <c r="BD593" s="306"/>
      <c r="BE593" s="306"/>
      <c r="BF593" s="306"/>
      <c r="BG593" s="306"/>
      <c r="BH593" s="306"/>
      <c r="BI593" s="306"/>
      <c r="BJ593" s="306"/>
      <c r="BK593" s="306"/>
      <c r="BL593" s="306"/>
      <c r="BM593" s="306"/>
      <c r="BN593" s="306"/>
      <c r="BO593" s="306"/>
      <c r="BP593" s="306"/>
      <c r="BQ593" s="306"/>
      <c r="BR593" s="306"/>
      <c r="BS593" s="306"/>
      <c r="BT593" s="306"/>
      <c r="BU593" s="306"/>
      <c r="BV593" s="306"/>
      <c r="BW593" s="306"/>
      <c r="BX593" s="306"/>
      <c r="BY593" s="306"/>
      <c r="BZ593" s="306"/>
      <c r="CA593" s="306"/>
      <c r="CB593" s="306"/>
      <c r="CC593" s="306"/>
      <c r="CD593" s="306"/>
      <c r="CE593" s="306"/>
      <c r="CF593" s="306"/>
      <c r="CG593" s="306"/>
      <c r="CH593" s="306"/>
      <c r="CI593" s="306"/>
      <c r="CJ593" s="306"/>
      <c r="CK593" s="306"/>
      <c r="CL593" s="306"/>
      <c r="CM593" s="306"/>
      <c r="CN593" s="306"/>
      <c r="CO593" s="306"/>
      <c r="CP593" s="306"/>
      <c r="CQ593" s="306"/>
      <c r="CR593" s="306"/>
      <c r="CS593" s="306"/>
      <c r="CT593" s="306"/>
      <c r="CU593" s="306"/>
      <c r="CV593" s="306"/>
      <c r="CW593" s="306"/>
      <c r="CX593" s="306"/>
      <c r="CY593" s="306"/>
      <c r="CZ593" s="306"/>
      <c r="DA593" s="306"/>
      <c r="DB593" s="306"/>
      <c r="DC593" s="306"/>
      <c r="DD593" s="306"/>
      <c r="DE593" s="306"/>
      <c r="DF593" s="306"/>
      <c r="DG593" s="306"/>
      <c r="DH593" s="306"/>
      <c r="DI593" s="306"/>
      <c r="DJ593" s="306"/>
      <c r="DK593" s="306"/>
      <c r="DL593" s="306"/>
      <c r="DM593" s="306"/>
      <c r="DN593" s="306"/>
      <c r="DO593" s="306"/>
      <c r="DP593" s="306"/>
      <c r="DQ593" s="306"/>
      <c r="DR593" s="306"/>
      <c r="DS593" s="306"/>
      <c r="DT593" s="306"/>
      <c r="DU593" s="306"/>
      <c r="DV593" s="306"/>
      <c r="DW593" s="306"/>
      <c r="DX593" s="306"/>
      <c r="DY593" s="306"/>
      <c r="DZ593" s="306"/>
      <c r="EA593" s="306"/>
      <c r="EB593" s="306"/>
      <c r="EC593" s="306"/>
      <c r="ED593" s="306"/>
      <c r="EE593" s="306"/>
      <c r="EF593" s="306"/>
      <c r="EG593" s="306"/>
      <c r="EH593" s="306"/>
      <c r="EI593" s="306"/>
      <c r="EJ593" s="306"/>
      <c r="EK593" s="306"/>
      <c r="EL593" s="306"/>
      <c r="EM593" s="306"/>
      <c r="EN593" s="306"/>
      <c r="EO593" s="306"/>
      <c r="EP593" s="306"/>
      <c r="EQ593" s="306"/>
      <c r="ER593" s="306"/>
      <c r="ES593" s="306"/>
      <c r="ET593" s="306"/>
      <c r="EU593" s="306"/>
      <c r="EV593" s="306"/>
      <c r="EW593" s="306"/>
      <c r="EX593" s="306"/>
      <c r="EY593" s="306"/>
      <c r="EZ593" s="306"/>
      <c r="FA593" s="306"/>
      <c r="FB593" s="306"/>
      <c r="FC593" s="306"/>
      <c r="FD593" s="306"/>
      <c r="FE593" s="306"/>
      <c r="FF593" s="306"/>
      <c r="FG593" s="306"/>
      <c r="FH593" s="306"/>
      <c r="FI593" s="306"/>
      <c r="FJ593" s="306"/>
      <c r="FK593" s="306"/>
      <c r="FL593" s="306"/>
      <c r="FM593" s="306"/>
      <c r="FN593" s="306"/>
      <c r="FO593" s="306"/>
      <c r="FP593" s="306"/>
      <c r="FQ593" s="306"/>
      <c r="FR593" s="306"/>
      <c r="FS593" s="306"/>
      <c r="FT593" s="306"/>
      <c r="FU593" s="306"/>
      <c r="FV593" s="306"/>
      <c r="FW593" s="306"/>
      <c r="FX593" s="306"/>
      <c r="FY593" s="306"/>
      <c r="FZ593" s="306"/>
      <c r="GA593" s="306"/>
      <c r="GB593" s="306"/>
      <c r="GC593" s="306"/>
      <c r="GD593" s="306"/>
      <c r="GE593" s="306"/>
      <c r="GF593" s="306"/>
      <c r="GG593" s="306"/>
      <c r="GH593" s="306"/>
      <c r="GI593" s="306"/>
      <c r="GJ593" s="306"/>
      <c r="GK593" s="306"/>
      <c r="GL593" s="306"/>
      <c r="GM593" s="306"/>
      <c r="GN593" s="306"/>
      <c r="GO593" s="306"/>
      <c r="GP593" s="306"/>
      <c r="GQ593" s="306"/>
      <c r="GR593" s="306"/>
      <c r="GS593" s="306"/>
      <c r="GT593" s="306"/>
      <c r="GU593" s="306"/>
      <c r="GV593" s="306"/>
      <c r="GW593" s="306"/>
      <c r="GX593" s="306"/>
      <c r="GY593" s="306"/>
      <c r="GZ593" s="306"/>
      <c r="HA593" s="306"/>
      <c r="HB593" s="306"/>
      <c r="HC593" s="306"/>
      <c r="HD593" s="306"/>
      <c r="HE593" s="306"/>
      <c r="HF593" s="306"/>
      <c r="HG593" s="306"/>
      <c r="HH593" s="306"/>
      <c r="HI593" s="306"/>
      <c r="HJ593" s="306"/>
      <c r="HK593" s="306"/>
      <c r="HL593" s="306"/>
      <c r="HM593" s="306"/>
      <c r="HN593" s="306"/>
      <c r="HO593" s="306"/>
      <c r="HP593" s="306"/>
      <c r="HQ593" s="306"/>
      <c r="HR593" s="306"/>
      <c r="HS593" s="306"/>
      <c r="HT593" s="306"/>
      <c r="HU593" s="306"/>
      <c r="HV593" s="306"/>
      <c r="HW593" s="306"/>
      <c r="HX593" s="306"/>
      <c r="HY593" s="306"/>
      <c r="HZ593" s="306"/>
      <c r="IA593" s="306"/>
      <c r="IB593" s="306"/>
      <c r="IC593" s="306"/>
      <c r="ID593" s="306"/>
      <c r="IE593" s="306"/>
      <c r="IF593" s="306"/>
      <c r="IG593" s="306"/>
      <c r="IH593" s="306"/>
    </row>
    <row r="594" spans="1:242" s="219" customFormat="1" ht="15" customHeight="1" x14ac:dyDescent="0.3">
      <c r="A594" s="174">
        <v>5.03</v>
      </c>
      <c r="B594" s="231"/>
      <c r="C594" s="232" t="e">
        <f>VLOOKUP(BD.PD9[[#This Row],[Pos]],[19]!PPto[#Data],3,FALSE)</f>
        <v>#REF!</v>
      </c>
      <c r="D594" s="174" t="s">
        <v>23</v>
      </c>
      <c r="E594" s="305" t="str">
        <f>IF(BD.PD9[[#This Row],[.]]="*",VLOOKUP(BD.PD9[[#This Row],[Pos]],[19]Presupuesto!A:H,7,FALSE),"")</f>
        <v/>
      </c>
      <c r="F594" s="358" t="s">
        <v>1447</v>
      </c>
      <c r="G594" s="174" t="s">
        <v>1359</v>
      </c>
      <c r="H594" s="174"/>
      <c r="I594" s="174" t="s">
        <v>1326</v>
      </c>
      <c r="J594" s="382">
        <v>0</v>
      </c>
      <c r="K594" s="174" t="s">
        <v>117</v>
      </c>
      <c r="L594" s="383">
        <f>IF(BD.PD9[[#This Row],[Mon]]="DOP",1,HLOOKUP(BD.PD9[[#This Row],[Mon]],Data!$K$1:$L$2,2,FALSE))</f>
        <v>65</v>
      </c>
      <c r="M594" s="384">
        <v>7874</v>
      </c>
      <c r="N594" s="243">
        <f>BD.PD9[[#This Row],[Cant.]]*BD.PD9[[#This Row],[ Tasa ]]*BD.PD9[[#This Row],[ Precio Und.]]</f>
        <v>0</v>
      </c>
      <c r="O594" s="386">
        <v>0.65</v>
      </c>
      <c r="P594" s="243">
        <f>IF(BD.PD9[[#This Row],[Liquid. '[%']]]&lt;&gt;0,(BD.PD9[[#This Row],[Valor Neto '[DOP']]]*BD.PD9[[#This Row],[Liquid. '[%']]])+BD.PD9[[#This Row],[Valor Neto '[DOP']]],BD.PD9[[#This Row],[Valor Neto '[DOP']]])</f>
        <v>0</v>
      </c>
      <c r="Q594" s="243">
        <f>BD.PD9[[#This Row],[Ppto. Orden Interna '[DOP']]]/HLOOKUP("USD",Data!$K$1:$L$2,2,FALSE)</f>
        <v>0</v>
      </c>
      <c r="R594" s="381" t="s">
        <v>1448</v>
      </c>
      <c r="S594" s="387"/>
      <c r="T594" s="387"/>
      <c r="U594" s="387"/>
      <c r="V594" s="387"/>
      <c r="W594" s="381" t="s">
        <v>1443</v>
      </c>
      <c r="X594" s="495">
        <v>8</v>
      </c>
      <c r="Y594" s="388">
        <v>0.5</v>
      </c>
      <c r="Z594" s="243">
        <f>BD.PD9[[#This Row],[Av.P1 '[%']]]*BD.PD9[[#This Row],[Ppto. Orden Interna '[DOP']]]</f>
        <v>0</v>
      </c>
      <c r="AA594" s="495">
        <v>10</v>
      </c>
      <c r="AB594" s="388">
        <v>0.5</v>
      </c>
      <c r="AC594" s="243">
        <f>BD.PD9[[#This Row],[Av.P2 '[%']]]*BD.PD9[[#This Row],[Ppto. Orden Interna '[DOP']]]</f>
        <v>0</v>
      </c>
      <c r="AD594" s="249"/>
      <c r="AE594" s="389"/>
      <c r="AF594" s="243">
        <f>BD.PD9[[#This Row],[Av.P3 '[%']]]*BD.PD9[[#This Row],[Ppto. Orden Interna '[DOP']]]</f>
        <v>0</v>
      </c>
      <c r="AG594" s="249"/>
      <c r="AH594" s="389"/>
      <c r="AI594" s="243">
        <f>BD.PD9[[#This Row],[Av.P4 '[%']]]*BD.PD9[[#This Row],[Ppto. Orden Interna '[DOP']]]</f>
        <v>0</v>
      </c>
      <c r="AJ594" s="249"/>
      <c r="AK594" s="389"/>
      <c r="AL594" s="243">
        <f>BD.PD9[[#This Row],[Av.P5 '[%']]]*BD.PD9[[#This Row],[Ppto. Orden Interna '[DOP']]]</f>
        <v>0</v>
      </c>
      <c r="AM594" s="496">
        <f>BD.PD9[[#This Row],[Pago 5]]+BD.PD9[[#This Row],[Pago 4]]+BD.PD9[[#This Row],[Pago 3]]+BD.PD9[[#This Row],[Pago 2]]+BD.PD9[[#This Row],[Pago 1]]</f>
        <v>0</v>
      </c>
      <c r="AN594" s="308" t="s">
        <v>244</v>
      </c>
      <c r="AO594" s="308" t="s">
        <v>245</v>
      </c>
      <c r="AP594" s="308" t="s">
        <v>246</v>
      </c>
      <c r="AQ594" s="308" t="s">
        <v>247</v>
      </c>
      <c r="AR594" s="308">
        <v>594</v>
      </c>
      <c r="AS594" s="308" t="s">
        <v>248</v>
      </c>
      <c r="AT594" s="249" t="s">
        <v>1575</v>
      </c>
      <c r="AU594" s="306"/>
      <c r="AV594" s="306"/>
      <c r="AW594" s="306"/>
      <c r="AX594" s="306"/>
      <c r="AY594" s="306"/>
      <c r="AZ594" s="306"/>
      <c r="BA594" s="306"/>
      <c r="BB594" s="306"/>
      <c r="BC594" s="306"/>
      <c r="BD594" s="306"/>
      <c r="BE594" s="306"/>
      <c r="BF594" s="306"/>
      <c r="BG594" s="306"/>
      <c r="BH594" s="306"/>
      <c r="BI594" s="306"/>
      <c r="BJ594" s="306"/>
      <c r="BK594" s="306"/>
      <c r="BL594" s="306"/>
      <c r="BM594" s="306"/>
      <c r="BN594" s="306"/>
      <c r="BO594" s="306"/>
      <c r="BP594" s="306"/>
      <c r="BQ594" s="306"/>
      <c r="BR594" s="306"/>
      <c r="BS594" s="306"/>
      <c r="BT594" s="306"/>
      <c r="BU594" s="306"/>
      <c r="BV594" s="306"/>
      <c r="BW594" s="306"/>
      <c r="BX594" s="306"/>
      <c r="BY594" s="306"/>
      <c r="BZ594" s="306"/>
      <c r="CA594" s="306"/>
      <c r="CB594" s="306"/>
      <c r="CC594" s="306"/>
      <c r="CD594" s="306"/>
      <c r="CE594" s="306"/>
      <c r="CF594" s="306"/>
      <c r="CG594" s="306"/>
      <c r="CH594" s="306"/>
      <c r="CI594" s="306"/>
      <c r="CJ594" s="306"/>
      <c r="CK594" s="306"/>
      <c r="CL594" s="306"/>
      <c r="CM594" s="306"/>
      <c r="CN594" s="306"/>
      <c r="CO594" s="306"/>
      <c r="CP594" s="306"/>
      <c r="CQ594" s="306"/>
      <c r="CR594" s="306"/>
      <c r="CS594" s="306"/>
      <c r="CT594" s="306"/>
      <c r="CU594" s="306"/>
      <c r="CV594" s="306"/>
      <c r="CW594" s="306"/>
      <c r="CX594" s="306"/>
      <c r="CY594" s="306"/>
      <c r="CZ594" s="306"/>
      <c r="DA594" s="306"/>
      <c r="DB594" s="306"/>
      <c r="DC594" s="306"/>
      <c r="DD594" s="306"/>
      <c r="DE594" s="306"/>
      <c r="DF594" s="306"/>
      <c r="DG594" s="306"/>
      <c r="DH594" s="306"/>
      <c r="DI594" s="306"/>
      <c r="DJ594" s="306"/>
      <c r="DK594" s="306"/>
      <c r="DL594" s="306"/>
      <c r="DM594" s="306"/>
      <c r="DN594" s="306"/>
      <c r="DO594" s="306"/>
      <c r="DP594" s="306"/>
      <c r="DQ594" s="306"/>
      <c r="DR594" s="306"/>
      <c r="DS594" s="306"/>
      <c r="DT594" s="306"/>
      <c r="DU594" s="306"/>
      <c r="DV594" s="306"/>
      <c r="DW594" s="306"/>
      <c r="DX594" s="306"/>
      <c r="DY594" s="306"/>
      <c r="DZ594" s="306"/>
      <c r="EA594" s="306"/>
      <c r="EB594" s="306"/>
      <c r="EC594" s="306"/>
      <c r="ED594" s="306"/>
      <c r="EE594" s="306"/>
      <c r="EF594" s="306"/>
      <c r="EG594" s="306"/>
      <c r="EH594" s="306"/>
      <c r="EI594" s="306"/>
      <c r="EJ594" s="306"/>
      <c r="EK594" s="306"/>
      <c r="EL594" s="306"/>
      <c r="EM594" s="306"/>
      <c r="EN594" s="306"/>
      <c r="EO594" s="306"/>
      <c r="EP594" s="306"/>
      <c r="EQ594" s="306"/>
      <c r="ER594" s="306"/>
      <c r="ES594" s="306"/>
      <c r="ET594" s="306"/>
      <c r="EU594" s="306"/>
      <c r="EV594" s="306"/>
      <c r="EW594" s="306"/>
      <c r="EX594" s="306"/>
      <c r="EY594" s="306"/>
      <c r="EZ594" s="306"/>
      <c r="FA594" s="306"/>
      <c r="FB594" s="306"/>
      <c r="FC594" s="306"/>
      <c r="FD594" s="306"/>
      <c r="FE594" s="306"/>
      <c r="FF594" s="306"/>
      <c r="FG594" s="306"/>
      <c r="FH594" s="306"/>
      <c r="FI594" s="306"/>
      <c r="FJ594" s="306"/>
      <c r="FK594" s="306"/>
      <c r="FL594" s="306"/>
      <c r="FM594" s="306"/>
      <c r="FN594" s="306"/>
      <c r="FO594" s="306"/>
      <c r="FP594" s="306"/>
      <c r="FQ594" s="306"/>
      <c r="FR594" s="306"/>
      <c r="FS594" s="306"/>
      <c r="FT594" s="306"/>
      <c r="FU594" s="306"/>
      <c r="FV594" s="306"/>
      <c r="FW594" s="306"/>
      <c r="FX594" s="306"/>
      <c r="FY594" s="306"/>
      <c r="FZ594" s="306"/>
      <c r="GA594" s="306"/>
      <c r="GB594" s="306"/>
      <c r="GC594" s="306"/>
      <c r="GD594" s="306"/>
      <c r="GE594" s="306"/>
      <c r="GF594" s="306"/>
      <c r="GG594" s="306"/>
      <c r="GH594" s="306"/>
      <c r="GI594" s="306"/>
      <c r="GJ594" s="306"/>
      <c r="GK594" s="306"/>
      <c r="GL594" s="306"/>
      <c r="GM594" s="306"/>
      <c r="GN594" s="306"/>
      <c r="GO594" s="306"/>
      <c r="GP594" s="306"/>
      <c r="GQ594" s="306"/>
      <c r="GR594" s="306"/>
      <c r="GS594" s="306"/>
      <c r="GT594" s="306"/>
      <c r="GU594" s="306"/>
      <c r="GV594" s="306"/>
      <c r="GW594" s="306"/>
      <c r="GX594" s="306"/>
      <c r="GY594" s="306"/>
      <c r="GZ594" s="306"/>
      <c r="HA594" s="306"/>
      <c r="HB594" s="306"/>
      <c r="HC594" s="306"/>
      <c r="HD594" s="306"/>
      <c r="HE594" s="306"/>
      <c r="HF594" s="306"/>
      <c r="HG594" s="306"/>
      <c r="HH594" s="306"/>
      <c r="HI594" s="306"/>
      <c r="HJ594" s="306"/>
      <c r="HK594" s="306"/>
      <c r="HL594" s="306"/>
      <c r="HM594" s="306"/>
      <c r="HN594" s="306"/>
      <c r="HO594" s="306"/>
      <c r="HP594" s="306"/>
      <c r="HQ594" s="306"/>
      <c r="HR594" s="306"/>
      <c r="HS594" s="306"/>
      <c r="HT594" s="306"/>
      <c r="HU594" s="306"/>
      <c r="HV594" s="306"/>
      <c r="HW594" s="306"/>
      <c r="HX594" s="306"/>
      <c r="HY594" s="306"/>
      <c r="HZ594" s="306"/>
      <c r="IA594" s="306"/>
      <c r="IB594" s="306"/>
      <c r="IC594" s="306"/>
      <c r="ID594" s="306"/>
      <c r="IE594" s="306"/>
      <c r="IF594" s="306"/>
      <c r="IG594" s="306"/>
      <c r="IH594" s="306"/>
    </row>
    <row r="595" spans="1:242" s="219" customFormat="1" ht="15" customHeight="1" x14ac:dyDescent="0.3">
      <c r="A595" s="174">
        <v>5.03</v>
      </c>
      <c r="B595" s="231"/>
      <c r="C595" s="232" t="e">
        <f>VLOOKUP(BD.PD9[[#This Row],[Pos]],[19]!PPto[#Data],3,FALSE)</f>
        <v>#REF!</v>
      </c>
      <c r="D595" s="174" t="s">
        <v>23</v>
      </c>
      <c r="E595" s="305" t="str">
        <f>IF(BD.PD9[[#This Row],[.]]="*",VLOOKUP(BD.PD9[[#This Row],[Pos]],[19]Presupuesto!A:H,7,FALSE),"")</f>
        <v/>
      </c>
      <c r="F595" s="566" t="s">
        <v>1449</v>
      </c>
      <c r="G595" s="174" t="s">
        <v>1359</v>
      </c>
      <c r="H595" s="174"/>
      <c r="I595" s="174" t="s">
        <v>1450</v>
      </c>
      <c r="J595" s="382">
        <v>4</v>
      </c>
      <c r="K595" s="174" t="s">
        <v>189</v>
      </c>
      <c r="L595" s="383">
        <f>IF(BD.PD9[[#This Row],[Mon]]="DOP",1,HLOOKUP(BD.PD9[[#This Row],[Mon]],Data!$K$1:$L$2,2,FALSE))</f>
        <v>77</v>
      </c>
      <c r="M595" s="384">
        <v>5405.09</v>
      </c>
      <c r="N595" s="243">
        <f>BD.PD9[[#This Row],[Cant.]]*BD.PD9[[#This Row],[ Tasa ]]*BD.PD9[[#This Row],[ Precio Und.]]</f>
        <v>1664767.72</v>
      </c>
      <c r="O595" s="386">
        <v>0.25</v>
      </c>
      <c r="P595" s="243">
        <f>IF(BD.PD9[[#This Row],[Liquid. '[%']]]&lt;&gt;0,(BD.PD9[[#This Row],[Valor Neto '[DOP']]]*BD.PD9[[#This Row],[Liquid. '[%']]])+BD.PD9[[#This Row],[Valor Neto '[DOP']]],BD.PD9[[#This Row],[Valor Neto '[DOP']]])</f>
        <v>2080959.65</v>
      </c>
      <c r="Q595" s="243">
        <f>BD.PD9[[#This Row],[Ppto. Orden Interna '[DOP']]]/HLOOKUP("USD",Data!$K$1:$L$2,2,FALSE)</f>
        <v>32014.763846153844</v>
      </c>
      <c r="R595" s="381" t="s">
        <v>1451</v>
      </c>
      <c r="S595" s="387"/>
      <c r="T595" s="387"/>
      <c r="U595" s="387"/>
      <c r="V595" s="387"/>
      <c r="W595" s="174" t="s">
        <v>1436</v>
      </c>
      <c r="X595" s="495">
        <v>7</v>
      </c>
      <c r="Y595" s="388">
        <v>0.5</v>
      </c>
      <c r="Z595" s="243">
        <f>BD.PD9[[#This Row],[Av.P1 '[%']]]*BD.PD9[[#This Row],[Ppto. Orden Interna '[DOP']]]</f>
        <v>1040479.825</v>
      </c>
      <c r="AA595" s="495">
        <v>10</v>
      </c>
      <c r="AB595" s="388">
        <v>0.5</v>
      </c>
      <c r="AC595" s="243">
        <f>BD.PD9[[#This Row],[Av.P2 '[%']]]*BD.PD9[[#This Row],[Ppto. Orden Interna '[DOP']]]</f>
        <v>1040479.825</v>
      </c>
      <c r="AD595" s="249"/>
      <c r="AE595" s="389"/>
      <c r="AF595" s="243">
        <f>BD.PD9[[#This Row],[Av.P3 '[%']]]*BD.PD9[[#This Row],[Ppto. Orden Interna '[DOP']]]</f>
        <v>0</v>
      </c>
      <c r="AG595" s="249"/>
      <c r="AH595" s="389"/>
      <c r="AI595" s="243">
        <f>BD.PD9[[#This Row],[Av.P4 '[%']]]*BD.PD9[[#This Row],[Ppto. Orden Interna '[DOP']]]</f>
        <v>0</v>
      </c>
      <c r="AJ595" s="249"/>
      <c r="AK595" s="389"/>
      <c r="AL595" s="243">
        <f>BD.PD9[[#This Row],[Av.P5 '[%']]]*BD.PD9[[#This Row],[Ppto. Orden Interna '[DOP']]]</f>
        <v>0</v>
      </c>
      <c r="AM595" s="496">
        <f>BD.PD9[[#This Row],[Pago 5]]+BD.PD9[[#This Row],[Pago 4]]+BD.PD9[[#This Row],[Pago 3]]+BD.PD9[[#This Row],[Pago 2]]+BD.PD9[[#This Row],[Pago 1]]</f>
        <v>2080959.65</v>
      </c>
      <c r="AN595" s="308" t="s">
        <v>244</v>
      </c>
      <c r="AO595" s="308" t="s">
        <v>245</v>
      </c>
      <c r="AP595" s="308" t="s">
        <v>246</v>
      </c>
      <c r="AQ595" s="308" t="s">
        <v>247</v>
      </c>
      <c r="AR595" s="308">
        <v>594</v>
      </c>
      <c r="AS595" s="308" t="s">
        <v>248</v>
      </c>
      <c r="AT595" s="249" t="s">
        <v>1575</v>
      </c>
      <c r="AU595" s="306"/>
      <c r="AV595" s="306"/>
      <c r="AW595" s="306"/>
      <c r="AX595" s="306"/>
      <c r="AY595" s="306"/>
      <c r="AZ595" s="306"/>
      <c r="BA595" s="306"/>
      <c r="BB595" s="306"/>
      <c r="BC595" s="306"/>
      <c r="BD595" s="306"/>
      <c r="BE595" s="306"/>
      <c r="BF595" s="306"/>
      <c r="BG595" s="306"/>
      <c r="BH595" s="306"/>
      <c r="BI595" s="306"/>
      <c r="BJ595" s="306"/>
      <c r="BK595" s="306"/>
      <c r="BL595" s="306"/>
      <c r="BM595" s="306"/>
      <c r="BN595" s="306"/>
      <c r="BO595" s="306"/>
      <c r="BP595" s="306"/>
      <c r="BQ595" s="306"/>
      <c r="BR595" s="306"/>
      <c r="BS595" s="306"/>
      <c r="BT595" s="306"/>
      <c r="BU595" s="306"/>
      <c r="BV595" s="306"/>
      <c r="BW595" s="306"/>
      <c r="BX595" s="306"/>
      <c r="BY595" s="306"/>
      <c r="BZ595" s="306"/>
      <c r="CA595" s="306"/>
      <c r="CB595" s="306"/>
      <c r="CC595" s="306"/>
      <c r="CD595" s="306"/>
      <c r="CE595" s="306"/>
      <c r="CF595" s="306"/>
      <c r="CG595" s="306"/>
      <c r="CH595" s="306"/>
      <c r="CI595" s="306"/>
      <c r="CJ595" s="306"/>
      <c r="CK595" s="306"/>
      <c r="CL595" s="306"/>
      <c r="CM595" s="306"/>
      <c r="CN595" s="306"/>
      <c r="CO595" s="306"/>
      <c r="CP595" s="306"/>
      <c r="CQ595" s="306"/>
      <c r="CR595" s="306"/>
      <c r="CS595" s="306"/>
      <c r="CT595" s="306"/>
      <c r="CU595" s="306"/>
      <c r="CV595" s="306"/>
      <c r="CW595" s="306"/>
      <c r="CX595" s="306"/>
      <c r="CY595" s="306"/>
      <c r="CZ595" s="306"/>
      <c r="DA595" s="306"/>
      <c r="DB595" s="306"/>
      <c r="DC595" s="306"/>
      <c r="DD595" s="306"/>
      <c r="DE595" s="306"/>
      <c r="DF595" s="306"/>
      <c r="DG595" s="306"/>
      <c r="DH595" s="306"/>
      <c r="DI595" s="306"/>
      <c r="DJ595" s="306"/>
      <c r="DK595" s="306"/>
      <c r="DL595" s="306"/>
      <c r="DM595" s="306"/>
      <c r="DN595" s="306"/>
      <c r="DO595" s="306"/>
      <c r="DP595" s="306"/>
      <c r="DQ595" s="306"/>
      <c r="DR595" s="306"/>
      <c r="DS595" s="306"/>
      <c r="DT595" s="306"/>
      <c r="DU595" s="306"/>
      <c r="DV595" s="306"/>
      <c r="DW595" s="306"/>
      <c r="DX595" s="306"/>
      <c r="DY595" s="306"/>
      <c r="DZ595" s="306"/>
      <c r="EA595" s="306"/>
      <c r="EB595" s="306"/>
      <c r="EC595" s="306"/>
      <c r="ED595" s="306"/>
      <c r="EE595" s="306"/>
      <c r="EF595" s="306"/>
      <c r="EG595" s="306"/>
      <c r="EH595" s="306"/>
      <c r="EI595" s="306"/>
      <c r="EJ595" s="306"/>
      <c r="EK595" s="306"/>
      <c r="EL595" s="306"/>
      <c r="EM595" s="306"/>
      <c r="EN595" s="306"/>
      <c r="EO595" s="306"/>
      <c r="EP595" s="306"/>
      <c r="EQ595" s="306"/>
      <c r="ER595" s="306"/>
      <c r="ES595" s="306"/>
      <c r="ET595" s="306"/>
      <c r="EU595" s="306"/>
      <c r="EV595" s="306"/>
      <c r="EW595" s="306"/>
      <c r="EX595" s="306"/>
      <c r="EY595" s="306"/>
      <c r="EZ595" s="306"/>
      <c r="FA595" s="306"/>
      <c r="FB595" s="306"/>
      <c r="FC595" s="306"/>
      <c r="FD595" s="306"/>
      <c r="FE595" s="306"/>
      <c r="FF595" s="306"/>
      <c r="FG595" s="306"/>
      <c r="FH595" s="306"/>
      <c r="FI595" s="306"/>
      <c r="FJ595" s="306"/>
      <c r="FK595" s="306"/>
      <c r="FL595" s="306"/>
      <c r="FM595" s="306"/>
      <c r="FN595" s="306"/>
      <c r="FO595" s="306"/>
      <c r="FP595" s="306"/>
      <c r="FQ595" s="306"/>
      <c r="FR595" s="306"/>
      <c r="FS595" s="306"/>
      <c r="FT595" s="306"/>
      <c r="FU595" s="306"/>
      <c r="FV595" s="306"/>
      <c r="FW595" s="306"/>
      <c r="FX595" s="306"/>
      <c r="FY595" s="306"/>
      <c r="FZ595" s="306"/>
      <c r="GA595" s="306"/>
      <c r="GB595" s="306"/>
      <c r="GC595" s="306"/>
      <c r="GD595" s="306"/>
      <c r="GE595" s="306"/>
      <c r="GF595" s="306"/>
      <c r="GG595" s="306"/>
      <c r="GH595" s="306"/>
      <c r="GI595" s="306"/>
      <c r="GJ595" s="306"/>
      <c r="GK595" s="306"/>
      <c r="GL595" s="306"/>
      <c r="GM595" s="306"/>
      <c r="GN595" s="306"/>
      <c r="GO595" s="306"/>
      <c r="GP595" s="306"/>
      <c r="GQ595" s="306"/>
      <c r="GR595" s="306"/>
      <c r="GS595" s="306"/>
      <c r="GT595" s="306"/>
      <c r="GU595" s="306"/>
      <c r="GV595" s="306"/>
      <c r="GW595" s="306"/>
      <c r="GX595" s="306"/>
      <c r="GY595" s="306"/>
      <c r="GZ595" s="306"/>
      <c r="HA595" s="306"/>
      <c r="HB595" s="306"/>
      <c r="HC595" s="306"/>
      <c r="HD595" s="306"/>
      <c r="HE595" s="306"/>
      <c r="HF595" s="306"/>
      <c r="HG595" s="306"/>
      <c r="HH595" s="306"/>
      <c r="HI595" s="306"/>
      <c r="HJ595" s="306"/>
      <c r="HK595" s="306"/>
      <c r="HL595" s="306"/>
      <c r="HM595" s="306"/>
      <c r="HN595" s="306"/>
      <c r="HO595" s="306"/>
      <c r="HP595" s="306"/>
      <c r="HQ595" s="306"/>
      <c r="HR595" s="306"/>
      <c r="HS595" s="306"/>
      <c r="HT595" s="306"/>
      <c r="HU595" s="306"/>
      <c r="HV595" s="306"/>
      <c r="HW595" s="306"/>
      <c r="HX595" s="306"/>
      <c r="HY595" s="306"/>
      <c r="HZ595" s="306"/>
      <c r="IA595" s="306"/>
      <c r="IB595" s="306"/>
      <c r="IC595" s="306"/>
      <c r="ID595" s="306"/>
      <c r="IE595" s="306"/>
      <c r="IF595" s="306"/>
      <c r="IG595" s="306"/>
      <c r="IH595" s="306"/>
    </row>
    <row r="596" spans="1:242" s="219" customFormat="1" ht="15" customHeight="1" x14ac:dyDescent="0.3">
      <c r="A596" s="174">
        <v>5.03</v>
      </c>
      <c r="B596" s="231"/>
      <c r="C596" s="232" t="e">
        <f>VLOOKUP(BD.PD9[[#This Row],[Pos]],[19]!PPto[#Data],3,FALSE)</f>
        <v>#REF!</v>
      </c>
      <c r="D596" s="174" t="s">
        <v>23</v>
      </c>
      <c r="E596" s="305" t="str">
        <f>IF(BD.PD9[[#This Row],[.]]="*",VLOOKUP(BD.PD9[[#This Row],[Pos]],[19]Presupuesto!A:H,7,FALSE),"")</f>
        <v/>
      </c>
      <c r="F596" s="566" t="s">
        <v>1452</v>
      </c>
      <c r="G596" s="174" t="s">
        <v>1359</v>
      </c>
      <c r="H596" s="174"/>
      <c r="I596" s="174" t="s">
        <v>1450</v>
      </c>
      <c r="J596" s="382">
        <v>2</v>
      </c>
      <c r="K596" s="174" t="s">
        <v>189</v>
      </c>
      <c r="L596" s="383">
        <f>IF(BD.PD9[[#This Row],[Mon]]="DOP",1,HLOOKUP(BD.PD9[[#This Row],[Mon]],Data!$K$1:$L$2,2,FALSE))</f>
        <v>77</v>
      </c>
      <c r="M596" s="384">
        <v>744.2</v>
      </c>
      <c r="N596" s="243">
        <f>BD.PD9[[#This Row],[Cant.]]*BD.PD9[[#This Row],[ Tasa ]]*BD.PD9[[#This Row],[ Precio Und.]]</f>
        <v>114606.8</v>
      </c>
      <c r="O596" s="386">
        <v>0.25</v>
      </c>
      <c r="P596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596" s="243">
        <f>BD.PD9[[#This Row],[Ppto. Orden Interna '[DOP']]]/HLOOKUP("USD",Data!$K$1:$L$2,2,FALSE)</f>
        <v>2203.976923076923</v>
      </c>
      <c r="R596" s="381" t="s">
        <v>1451</v>
      </c>
      <c r="S596" s="387"/>
      <c r="T596" s="387"/>
      <c r="U596" s="387"/>
      <c r="V596" s="387"/>
      <c r="W596" s="174" t="s">
        <v>1436</v>
      </c>
      <c r="X596" s="495">
        <v>7</v>
      </c>
      <c r="Y596" s="388">
        <v>0.5</v>
      </c>
      <c r="Z596" s="243">
        <f>BD.PD9[[#This Row],[Av.P1 '[%']]]*BD.PD9[[#This Row],[Ppto. Orden Interna '[DOP']]]</f>
        <v>71629.25</v>
      </c>
      <c r="AA596" s="495">
        <v>10</v>
      </c>
      <c r="AB596" s="388">
        <v>0.5</v>
      </c>
      <c r="AC596" s="243">
        <f>BD.PD9[[#This Row],[Av.P2 '[%']]]*BD.PD9[[#This Row],[Ppto. Orden Interna '[DOP']]]</f>
        <v>71629.25</v>
      </c>
      <c r="AD596" s="249"/>
      <c r="AE596" s="389"/>
      <c r="AF596" s="243">
        <f>BD.PD9[[#This Row],[Av.P3 '[%']]]*BD.PD9[[#This Row],[Ppto. Orden Interna '[DOP']]]</f>
        <v>0</v>
      </c>
      <c r="AG596" s="249"/>
      <c r="AH596" s="389"/>
      <c r="AI596" s="243">
        <f>BD.PD9[[#This Row],[Av.P4 '[%']]]*BD.PD9[[#This Row],[Ppto. Orden Interna '[DOP']]]</f>
        <v>0</v>
      </c>
      <c r="AJ596" s="249"/>
      <c r="AK596" s="389"/>
      <c r="AL596" s="243">
        <f>BD.PD9[[#This Row],[Av.P5 '[%']]]*BD.PD9[[#This Row],[Ppto. Orden Interna '[DOP']]]</f>
        <v>0</v>
      </c>
      <c r="AM596" s="496">
        <f>BD.PD9[[#This Row],[Pago 5]]+BD.PD9[[#This Row],[Pago 4]]+BD.PD9[[#This Row],[Pago 3]]+BD.PD9[[#This Row],[Pago 2]]+BD.PD9[[#This Row],[Pago 1]]</f>
        <v>143258.5</v>
      </c>
      <c r="AN596" s="308" t="s">
        <v>244</v>
      </c>
      <c r="AO596" s="308" t="s">
        <v>245</v>
      </c>
      <c r="AP596" s="308" t="s">
        <v>246</v>
      </c>
      <c r="AQ596" s="308" t="s">
        <v>247</v>
      </c>
      <c r="AR596" s="308">
        <v>594</v>
      </c>
      <c r="AS596" s="308" t="s">
        <v>248</v>
      </c>
      <c r="AT596" s="249" t="s">
        <v>1575</v>
      </c>
      <c r="AU596" s="306"/>
      <c r="AV596" s="306"/>
      <c r="AW596" s="306"/>
      <c r="AX596" s="306"/>
      <c r="AY596" s="306"/>
      <c r="AZ596" s="306"/>
      <c r="BA596" s="306"/>
      <c r="BB596" s="306"/>
      <c r="BC596" s="306"/>
      <c r="BD596" s="306"/>
      <c r="BE596" s="306"/>
      <c r="BF596" s="306"/>
      <c r="BG596" s="306"/>
      <c r="BH596" s="306"/>
      <c r="BI596" s="306"/>
      <c r="BJ596" s="306"/>
      <c r="BK596" s="306"/>
      <c r="BL596" s="306"/>
      <c r="BM596" s="306"/>
      <c r="BN596" s="306"/>
      <c r="BO596" s="306"/>
      <c r="BP596" s="306"/>
      <c r="BQ596" s="306"/>
      <c r="BR596" s="306"/>
      <c r="BS596" s="306"/>
      <c r="BT596" s="306"/>
      <c r="BU596" s="306"/>
      <c r="BV596" s="306"/>
      <c r="BW596" s="306"/>
      <c r="BX596" s="306"/>
      <c r="BY596" s="306"/>
      <c r="BZ596" s="306"/>
      <c r="CA596" s="306"/>
      <c r="CB596" s="306"/>
      <c r="CC596" s="306"/>
      <c r="CD596" s="306"/>
      <c r="CE596" s="306"/>
      <c r="CF596" s="306"/>
      <c r="CG596" s="306"/>
      <c r="CH596" s="306"/>
      <c r="CI596" s="306"/>
      <c r="CJ596" s="306"/>
      <c r="CK596" s="306"/>
      <c r="CL596" s="306"/>
      <c r="CM596" s="306"/>
      <c r="CN596" s="306"/>
      <c r="CO596" s="306"/>
      <c r="CP596" s="306"/>
      <c r="CQ596" s="306"/>
      <c r="CR596" s="306"/>
      <c r="CS596" s="306"/>
      <c r="CT596" s="306"/>
      <c r="CU596" s="306"/>
      <c r="CV596" s="306"/>
      <c r="CW596" s="306"/>
      <c r="CX596" s="306"/>
      <c r="CY596" s="306"/>
      <c r="CZ596" s="306"/>
      <c r="DA596" s="306"/>
      <c r="DB596" s="306"/>
      <c r="DC596" s="306"/>
      <c r="DD596" s="306"/>
      <c r="DE596" s="306"/>
      <c r="DF596" s="306"/>
      <c r="DG596" s="306"/>
      <c r="DH596" s="306"/>
      <c r="DI596" s="306"/>
      <c r="DJ596" s="306"/>
      <c r="DK596" s="306"/>
      <c r="DL596" s="306"/>
      <c r="DM596" s="306"/>
      <c r="DN596" s="306"/>
      <c r="DO596" s="306"/>
      <c r="DP596" s="306"/>
      <c r="DQ596" s="306"/>
      <c r="DR596" s="306"/>
      <c r="DS596" s="306"/>
      <c r="DT596" s="306"/>
      <c r="DU596" s="306"/>
      <c r="DV596" s="306"/>
      <c r="DW596" s="306"/>
      <c r="DX596" s="306"/>
      <c r="DY596" s="306"/>
      <c r="DZ596" s="306"/>
      <c r="EA596" s="306"/>
      <c r="EB596" s="306"/>
      <c r="EC596" s="306"/>
      <c r="ED596" s="306"/>
      <c r="EE596" s="306"/>
      <c r="EF596" s="306"/>
      <c r="EG596" s="306"/>
      <c r="EH596" s="306"/>
      <c r="EI596" s="306"/>
      <c r="EJ596" s="306"/>
      <c r="EK596" s="306"/>
      <c r="EL596" s="306"/>
      <c r="EM596" s="306"/>
      <c r="EN596" s="306"/>
      <c r="EO596" s="306"/>
      <c r="EP596" s="306"/>
      <c r="EQ596" s="306"/>
      <c r="ER596" s="306"/>
      <c r="ES596" s="306"/>
      <c r="ET596" s="306"/>
      <c r="EU596" s="306"/>
      <c r="EV596" s="306"/>
      <c r="EW596" s="306"/>
      <c r="EX596" s="306"/>
      <c r="EY596" s="306"/>
      <c r="EZ596" s="306"/>
      <c r="FA596" s="306"/>
      <c r="FB596" s="306"/>
      <c r="FC596" s="306"/>
      <c r="FD596" s="306"/>
      <c r="FE596" s="306"/>
      <c r="FF596" s="306"/>
      <c r="FG596" s="306"/>
      <c r="FH596" s="306"/>
      <c r="FI596" s="306"/>
      <c r="FJ596" s="306"/>
      <c r="FK596" s="306"/>
      <c r="FL596" s="306"/>
      <c r="FM596" s="306"/>
      <c r="FN596" s="306"/>
      <c r="FO596" s="306"/>
      <c r="FP596" s="306"/>
      <c r="FQ596" s="306"/>
      <c r="FR596" s="306"/>
      <c r="FS596" s="306"/>
      <c r="FT596" s="306"/>
      <c r="FU596" s="306"/>
      <c r="FV596" s="306"/>
      <c r="FW596" s="306"/>
      <c r="FX596" s="306"/>
      <c r="FY596" s="306"/>
      <c r="FZ596" s="306"/>
      <c r="GA596" s="306"/>
      <c r="GB596" s="306"/>
      <c r="GC596" s="306"/>
      <c r="GD596" s="306"/>
      <c r="GE596" s="306"/>
      <c r="GF596" s="306"/>
      <c r="GG596" s="306"/>
      <c r="GH596" s="306"/>
      <c r="GI596" s="306"/>
      <c r="GJ596" s="306"/>
      <c r="GK596" s="306"/>
      <c r="GL596" s="306"/>
      <c r="GM596" s="306"/>
      <c r="GN596" s="306"/>
      <c r="GO596" s="306"/>
      <c r="GP596" s="306"/>
      <c r="GQ596" s="306"/>
      <c r="GR596" s="306"/>
      <c r="GS596" s="306"/>
      <c r="GT596" s="306"/>
      <c r="GU596" s="306"/>
      <c r="GV596" s="306"/>
      <c r="GW596" s="306"/>
      <c r="GX596" s="306"/>
      <c r="GY596" s="306"/>
      <c r="GZ596" s="306"/>
      <c r="HA596" s="306"/>
      <c r="HB596" s="306"/>
      <c r="HC596" s="306"/>
      <c r="HD596" s="306"/>
      <c r="HE596" s="306"/>
      <c r="HF596" s="306"/>
      <c r="HG596" s="306"/>
      <c r="HH596" s="306"/>
      <c r="HI596" s="306"/>
      <c r="HJ596" s="306"/>
      <c r="HK596" s="306"/>
      <c r="HL596" s="306"/>
      <c r="HM596" s="306"/>
      <c r="HN596" s="306"/>
      <c r="HO596" s="306"/>
      <c r="HP596" s="306"/>
      <c r="HQ596" s="306"/>
      <c r="HR596" s="306"/>
      <c r="HS596" s="306"/>
      <c r="HT596" s="306"/>
      <c r="HU596" s="306"/>
      <c r="HV596" s="306"/>
      <c r="HW596" s="306"/>
      <c r="HX596" s="306"/>
      <c r="HY596" s="306"/>
      <c r="HZ596" s="306"/>
      <c r="IA596" s="306"/>
      <c r="IB596" s="306"/>
      <c r="IC596" s="306"/>
      <c r="ID596" s="306"/>
      <c r="IE596" s="306"/>
      <c r="IF596" s="306"/>
      <c r="IG596" s="306"/>
      <c r="IH596" s="306"/>
    </row>
    <row r="597" spans="1:242" s="219" customFormat="1" ht="15" customHeight="1" x14ac:dyDescent="0.3">
      <c r="A597" s="174">
        <v>5.03</v>
      </c>
      <c r="B597" s="231"/>
      <c r="C597" s="232" t="e">
        <f>VLOOKUP(BD.PD9[[#This Row],[Pos]],[19]!PPto[#Data],3,FALSE)</f>
        <v>#REF!</v>
      </c>
      <c r="D597" s="174" t="s">
        <v>23</v>
      </c>
      <c r="E597" s="305" t="str">
        <f>IF(BD.PD9[[#This Row],[.]]="*",VLOOKUP(BD.PD9[[#This Row],[Pos]],[19]Presupuesto!A:H,7,FALSE),"")</f>
        <v/>
      </c>
      <c r="F597" s="566" t="s">
        <v>1453</v>
      </c>
      <c r="G597" s="174" t="s">
        <v>1359</v>
      </c>
      <c r="H597" s="174"/>
      <c r="I597" s="174" t="s">
        <v>1450</v>
      </c>
      <c r="J597" s="382">
        <v>7</v>
      </c>
      <c r="K597" s="174" t="s">
        <v>189</v>
      </c>
      <c r="L597" s="383">
        <f>IF(BD.PD9[[#This Row],[Mon]]="DOP",1,HLOOKUP(BD.PD9[[#This Row],[Mon]],Data!$K$1:$L$2,2,FALSE))</f>
        <v>77</v>
      </c>
      <c r="M597" s="384">
        <v>5874.54</v>
      </c>
      <c r="N597" s="243">
        <f>BD.PD9[[#This Row],[Cant.]]*BD.PD9[[#This Row],[ Tasa ]]*BD.PD9[[#This Row],[ Precio Und.]]</f>
        <v>3166377.06</v>
      </c>
      <c r="O597" s="386">
        <v>0.25</v>
      </c>
      <c r="P597" s="243">
        <f>IF(BD.PD9[[#This Row],[Liquid. '[%']]]&lt;&gt;0,(BD.PD9[[#This Row],[Valor Neto '[DOP']]]*BD.PD9[[#This Row],[Liquid. '[%']]])+BD.PD9[[#This Row],[Valor Neto '[DOP']]],BD.PD9[[#This Row],[Valor Neto '[DOP']]])</f>
        <v>3957971.3250000002</v>
      </c>
      <c r="Q597" s="243">
        <f>BD.PD9[[#This Row],[Ppto. Orden Interna '[DOP']]]/HLOOKUP("USD",Data!$K$1:$L$2,2,FALSE)</f>
        <v>60891.866538461538</v>
      </c>
      <c r="R597" s="381" t="s">
        <v>1451</v>
      </c>
      <c r="S597" s="387"/>
      <c r="T597" s="387"/>
      <c r="U597" s="387"/>
      <c r="V597" s="387"/>
      <c r="W597" s="174" t="s">
        <v>1436</v>
      </c>
      <c r="X597" s="495">
        <v>7</v>
      </c>
      <c r="Y597" s="388">
        <v>0.5</v>
      </c>
      <c r="Z597" s="243">
        <f>BD.PD9[[#This Row],[Av.P1 '[%']]]*BD.PD9[[#This Row],[Ppto. Orden Interna '[DOP']]]</f>
        <v>1978985.6625000001</v>
      </c>
      <c r="AA597" s="495">
        <v>10</v>
      </c>
      <c r="AB597" s="388">
        <v>0.5</v>
      </c>
      <c r="AC597" s="243">
        <f>BD.PD9[[#This Row],[Av.P2 '[%']]]*BD.PD9[[#This Row],[Ppto. Orden Interna '[DOP']]]</f>
        <v>1978985.6625000001</v>
      </c>
      <c r="AD597" s="249"/>
      <c r="AE597" s="389"/>
      <c r="AF597" s="243">
        <f>BD.PD9[[#This Row],[Av.P3 '[%']]]*BD.PD9[[#This Row],[Ppto. Orden Interna '[DOP']]]</f>
        <v>0</v>
      </c>
      <c r="AG597" s="249"/>
      <c r="AH597" s="389"/>
      <c r="AI597" s="243">
        <f>BD.PD9[[#This Row],[Av.P4 '[%']]]*BD.PD9[[#This Row],[Ppto. Orden Interna '[DOP']]]</f>
        <v>0</v>
      </c>
      <c r="AJ597" s="249"/>
      <c r="AK597" s="389"/>
      <c r="AL597" s="243">
        <f>BD.PD9[[#This Row],[Av.P5 '[%']]]*BD.PD9[[#This Row],[Ppto. Orden Interna '[DOP']]]</f>
        <v>0</v>
      </c>
      <c r="AM597" s="496">
        <f>BD.PD9[[#This Row],[Pago 5]]+BD.PD9[[#This Row],[Pago 4]]+BD.PD9[[#This Row],[Pago 3]]+BD.PD9[[#This Row],[Pago 2]]+BD.PD9[[#This Row],[Pago 1]]</f>
        <v>3957971.3250000002</v>
      </c>
      <c r="AN597" s="308" t="s">
        <v>244</v>
      </c>
      <c r="AO597" s="308" t="s">
        <v>245</v>
      </c>
      <c r="AP597" s="308" t="s">
        <v>246</v>
      </c>
      <c r="AQ597" s="308" t="s">
        <v>247</v>
      </c>
      <c r="AR597" s="308">
        <v>594</v>
      </c>
      <c r="AS597" s="308" t="s">
        <v>248</v>
      </c>
      <c r="AT597" s="249" t="s">
        <v>1575</v>
      </c>
      <c r="AU597" s="306"/>
      <c r="AV597" s="306"/>
      <c r="AW597" s="306"/>
      <c r="AX597" s="306"/>
      <c r="AY597" s="306"/>
      <c r="AZ597" s="306"/>
      <c r="BA597" s="306"/>
      <c r="BB597" s="306"/>
      <c r="BC597" s="306"/>
      <c r="BD597" s="306"/>
      <c r="BE597" s="306"/>
      <c r="BF597" s="306"/>
      <c r="BG597" s="306"/>
      <c r="BH597" s="306"/>
      <c r="BI597" s="306"/>
      <c r="BJ597" s="306"/>
      <c r="BK597" s="306"/>
      <c r="BL597" s="306"/>
      <c r="BM597" s="306"/>
      <c r="BN597" s="306"/>
      <c r="BO597" s="306"/>
      <c r="BP597" s="306"/>
      <c r="BQ597" s="306"/>
      <c r="BR597" s="306"/>
      <c r="BS597" s="306"/>
      <c r="BT597" s="306"/>
      <c r="BU597" s="306"/>
      <c r="BV597" s="306"/>
      <c r="BW597" s="306"/>
      <c r="BX597" s="306"/>
      <c r="BY597" s="306"/>
      <c r="BZ597" s="306"/>
      <c r="CA597" s="306"/>
      <c r="CB597" s="306"/>
      <c r="CC597" s="306"/>
      <c r="CD597" s="306"/>
      <c r="CE597" s="306"/>
      <c r="CF597" s="306"/>
      <c r="CG597" s="306"/>
      <c r="CH597" s="306"/>
      <c r="CI597" s="306"/>
      <c r="CJ597" s="306"/>
      <c r="CK597" s="306"/>
      <c r="CL597" s="306"/>
      <c r="CM597" s="306"/>
      <c r="CN597" s="306"/>
      <c r="CO597" s="306"/>
      <c r="CP597" s="306"/>
      <c r="CQ597" s="306"/>
      <c r="CR597" s="306"/>
      <c r="CS597" s="306"/>
      <c r="CT597" s="306"/>
      <c r="CU597" s="306"/>
      <c r="CV597" s="306"/>
      <c r="CW597" s="306"/>
      <c r="CX597" s="306"/>
      <c r="CY597" s="306"/>
      <c r="CZ597" s="306"/>
      <c r="DA597" s="306"/>
      <c r="DB597" s="306"/>
      <c r="DC597" s="306"/>
      <c r="DD597" s="306"/>
      <c r="DE597" s="306"/>
      <c r="DF597" s="306"/>
      <c r="DG597" s="306"/>
      <c r="DH597" s="306"/>
      <c r="DI597" s="306"/>
      <c r="DJ597" s="306"/>
      <c r="DK597" s="306"/>
      <c r="DL597" s="306"/>
      <c r="DM597" s="306"/>
      <c r="DN597" s="306"/>
      <c r="DO597" s="306"/>
      <c r="DP597" s="306"/>
      <c r="DQ597" s="306"/>
      <c r="DR597" s="306"/>
      <c r="DS597" s="306"/>
      <c r="DT597" s="306"/>
      <c r="DU597" s="306"/>
      <c r="DV597" s="306"/>
      <c r="DW597" s="306"/>
      <c r="DX597" s="306"/>
      <c r="DY597" s="306"/>
      <c r="DZ597" s="306"/>
      <c r="EA597" s="306"/>
      <c r="EB597" s="306"/>
      <c r="EC597" s="306"/>
      <c r="ED597" s="306"/>
      <c r="EE597" s="306"/>
      <c r="EF597" s="306"/>
      <c r="EG597" s="306"/>
      <c r="EH597" s="306"/>
      <c r="EI597" s="306"/>
      <c r="EJ597" s="306"/>
      <c r="EK597" s="306"/>
      <c r="EL597" s="306"/>
      <c r="EM597" s="306"/>
      <c r="EN597" s="306"/>
      <c r="EO597" s="306"/>
      <c r="EP597" s="306"/>
      <c r="EQ597" s="306"/>
      <c r="ER597" s="306"/>
      <c r="ES597" s="306"/>
      <c r="ET597" s="306"/>
      <c r="EU597" s="306"/>
      <c r="EV597" s="306"/>
      <c r="EW597" s="306"/>
      <c r="EX597" s="306"/>
      <c r="EY597" s="306"/>
      <c r="EZ597" s="306"/>
      <c r="FA597" s="306"/>
      <c r="FB597" s="306"/>
      <c r="FC597" s="306"/>
      <c r="FD597" s="306"/>
      <c r="FE597" s="306"/>
      <c r="FF597" s="306"/>
      <c r="FG597" s="306"/>
      <c r="FH597" s="306"/>
      <c r="FI597" s="306"/>
      <c r="FJ597" s="306"/>
      <c r="FK597" s="306"/>
      <c r="FL597" s="306"/>
      <c r="FM597" s="306"/>
      <c r="FN597" s="306"/>
      <c r="FO597" s="306"/>
      <c r="FP597" s="306"/>
      <c r="FQ597" s="306"/>
      <c r="FR597" s="306"/>
      <c r="FS597" s="306"/>
      <c r="FT597" s="306"/>
      <c r="FU597" s="306"/>
      <c r="FV597" s="306"/>
      <c r="FW597" s="306"/>
      <c r="FX597" s="306"/>
      <c r="FY597" s="306"/>
      <c r="FZ597" s="306"/>
      <c r="GA597" s="306"/>
      <c r="GB597" s="306"/>
      <c r="GC597" s="306"/>
      <c r="GD597" s="306"/>
      <c r="GE597" s="306"/>
      <c r="GF597" s="306"/>
      <c r="GG597" s="306"/>
      <c r="GH597" s="306"/>
      <c r="GI597" s="306"/>
      <c r="GJ597" s="306"/>
      <c r="GK597" s="306"/>
      <c r="GL597" s="306"/>
      <c r="GM597" s="306"/>
      <c r="GN597" s="306"/>
      <c r="GO597" s="306"/>
      <c r="GP597" s="306"/>
      <c r="GQ597" s="306"/>
      <c r="GR597" s="306"/>
      <c r="GS597" s="306"/>
      <c r="GT597" s="306"/>
      <c r="GU597" s="306"/>
      <c r="GV597" s="306"/>
      <c r="GW597" s="306"/>
      <c r="GX597" s="306"/>
      <c r="GY597" s="306"/>
      <c r="GZ597" s="306"/>
      <c r="HA597" s="306"/>
      <c r="HB597" s="306"/>
      <c r="HC597" s="306"/>
      <c r="HD597" s="306"/>
      <c r="HE597" s="306"/>
      <c r="HF597" s="306"/>
      <c r="HG597" s="306"/>
      <c r="HH597" s="306"/>
      <c r="HI597" s="306"/>
      <c r="HJ597" s="306"/>
      <c r="HK597" s="306"/>
      <c r="HL597" s="306"/>
      <c r="HM597" s="306"/>
      <c r="HN597" s="306"/>
      <c r="HO597" s="306"/>
      <c r="HP597" s="306"/>
      <c r="HQ597" s="306"/>
      <c r="HR597" s="306"/>
      <c r="HS597" s="306"/>
      <c r="HT597" s="306"/>
      <c r="HU597" s="306"/>
      <c r="HV597" s="306"/>
      <c r="HW597" s="306"/>
      <c r="HX597" s="306"/>
      <c r="HY597" s="306"/>
      <c r="HZ597" s="306"/>
      <c r="IA597" s="306"/>
      <c r="IB597" s="306"/>
      <c r="IC597" s="306"/>
      <c r="ID597" s="306"/>
      <c r="IE597" s="306"/>
      <c r="IF597" s="306"/>
      <c r="IG597" s="306"/>
      <c r="IH597" s="306"/>
    </row>
    <row r="598" spans="1:242" s="219" customFormat="1" ht="15" customHeight="1" x14ac:dyDescent="0.3">
      <c r="A598" s="174">
        <v>5.03</v>
      </c>
      <c r="B598" s="231"/>
      <c r="C598" s="232" t="e">
        <f>VLOOKUP(BD.PD9[[#This Row],[Pos]],[19]!PPto[#Data],3,FALSE)</f>
        <v>#REF!</v>
      </c>
      <c r="D598" s="174" t="s">
        <v>23</v>
      </c>
      <c r="E598" s="305" t="str">
        <f>IF(BD.PD9[[#This Row],[.]]="*",VLOOKUP(BD.PD9[[#This Row],[Pos]],[19]Presupuesto!A:H,7,FALSE),"")</f>
        <v/>
      </c>
      <c r="F598" s="566" t="s">
        <v>1454</v>
      </c>
      <c r="G598" s="174" t="s">
        <v>1359</v>
      </c>
      <c r="H598" s="174"/>
      <c r="I598" s="174" t="s">
        <v>1450</v>
      </c>
      <c r="J598" s="382">
        <v>4</v>
      </c>
      <c r="K598" s="174" t="s">
        <v>189</v>
      </c>
      <c r="L598" s="383">
        <f>IF(BD.PD9[[#This Row],[Mon]]="DOP",1,HLOOKUP(BD.PD9[[#This Row],[Mon]],Data!$K$1:$L$2,2,FALSE))</f>
        <v>77</v>
      </c>
      <c r="M598" s="384">
        <v>7815.81</v>
      </c>
      <c r="N598" s="243">
        <f>BD.PD9[[#This Row],[Cant.]]*BD.PD9[[#This Row],[ Tasa ]]*BD.PD9[[#This Row],[ Precio Und.]]</f>
        <v>2407269.48</v>
      </c>
      <c r="O598" s="386">
        <v>0.25</v>
      </c>
      <c r="P598" s="243">
        <f>IF(BD.PD9[[#This Row],[Liquid. '[%']]]&lt;&gt;0,(BD.PD9[[#This Row],[Valor Neto '[DOP']]]*BD.PD9[[#This Row],[Liquid. '[%']]])+BD.PD9[[#This Row],[Valor Neto '[DOP']]],BD.PD9[[#This Row],[Valor Neto '[DOP']]])</f>
        <v>3009086.85</v>
      </c>
      <c r="Q598" s="243">
        <f>BD.PD9[[#This Row],[Ppto. Orden Interna '[DOP']]]/HLOOKUP("USD",Data!$K$1:$L$2,2,FALSE)</f>
        <v>46293.643846153849</v>
      </c>
      <c r="R598" s="381" t="s">
        <v>1451</v>
      </c>
      <c r="S598" s="387"/>
      <c r="T598" s="387"/>
      <c r="U598" s="387"/>
      <c r="V598" s="387"/>
      <c r="W598" s="174" t="s">
        <v>1436</v>
      </c>
      <c r="X598" s="495">
        <v>7</v>
      </c>
      <c r="Y598" s="388">
        <v>0.5</v>
      </c>
      <c r="Z598" s="243">
        <f>BD.PD9[[#This Row],[Av.P1 '[%']]]*BD.PD9[[#This Row],[Ppto. Orden Interna '[DOP']]]</f>
        <v>1504543.425</v>
      </c>
      <c r="AA598" s="495">
        <v>10</v>
      </c>
      <c r="AB598" s="388">
        <v>0.5</v>
      </c>
      <c r="AC598" s="243">
        <f>BD.PD9[[#This Row],[Av.P2 '[%']]]*BD.PD9[[#This Row],[Ppto. Orden Interna '[DOP']]]</f>
        <v>1504543.425</v>
      </c>
      <c r="AD598" s="249"/>
      <c r="AE598" s="389"/>
      <c r="AF598" s="243">
        <f>BD.PD9[[#This Row],[Av.P3 '[%']]]*BD.PD9[[#This Row],[Ppto. Orden Interna '[DOP']]]</f>
        <v>0</v>
      </c>
      <c r="AG598" s="249"/>
      <c r="AH598" s="389"/>
      <c r="AI598" s="243">
        <f>BD.PD9[[#This Row],[Av.P4 '[%']]]*BD.PD9[[#This Row],[Ppto. Orden Interna '[DOP']]]</f>
        <v>0</v>
      </c>
      <c r="AJ598" s="249"/>
      <c r="AK598" s="389"/>
      <c r="AL598" s="243">
        <f>BD.PD9[[#This Row],[Av.P5 '[%']]]*BD.PD9[[#This Row],[Ppto. Orden Interna '[DOP']]]</f>
        <v>0</v>
      </c>
      <c r="AM598" s="496">
        <f>BD.PD9[[#This Row],[Pago 5]]+BD.PD9[[#This Row],[Pago 4]]+BD.PD9[[#This Row],[Pago 3]]+BD.PD9[[#This Row],[Pago 2]]+BD.PD9[[#This Row],[Pago 1]]</f>
        <v>3009086.85</v>
      </c>
      <c r="AN598" s="308" t="s">
        <v>244</v>
      </c>
      <c r="AO598" s="308" t="s">
        <v>245</v>
      </c>
      <c r="AP598" s="308" t="s">
        <v>246</v>
      </c>
      <c r="AQ598" s="308" t="s">
        <v>247</v>
      </c>
      <c r="AR598" s="308">
        <v>594</v>
      </c>
      <c r="AS598" s="308" t="s">
        <v>248</v>
      </c>
      <c r="AT598" s="249" t="s">
        <v>1575</v>
      </c>
      <c r="AU598" s="306"/>
      <c r="AV598" s="306"/>
      <c r="AW598" s="306"/>
      <c r="AX598" s="306"/>
      <c r="AY598" s="306"/>
      <c r="AZ598" s="306"/>
      <c r="BA598" s="306"/>
      <c r="BB598" s="306"/>
      <c r="BC598" s="306"/>
      <c r="BD598" s="306"/>
      <c r="BE598" s="306"/>
      <c r="BF598" s="306"/>
      <c r="BG598" s="306"/>
      <c r="BH598" s="306"/>
      <c r="BI598" s="306"/>
      <c r="BJ598" s="306"/>
      <c r="BK598" s="306"/>
      <c r="BL598" s="306"/>
      <c r="BM598" s="306"/>
      <c r="BN598" s="306"/>
      <c r="BO598" s="306"/>
      <c r="BP598" s="306"/>
      <c r="BQ598" s="306"/>
      <c r="BR598" s="306"/>
      <c r="BS598" s="306"/>
      <c r="BT598" s="306"/>
      <c r="BU598" s="306"/>
      <c r="BV598" s="306"/>
      <c r="BW598" s="306"/>
      <c r="BX598" s="306"/>
      <c r="BY598" s="306"/>
      <c r="BZ598" s="306"/>
      <c r="CA598" s="306"/>
      <c r="CB598" s="306"/>
      <c r="CC598" s="306"/>
      <c r="CD598" s="306"/>
      <c r="CE598" s="306"/>
      <c r="CF598" s="306"/>
      <c r="CG598" s="306"/>
      <c r="CH598" s="306"/>
      <c r="CI598" s="306"/>
      <c r="CJ598" s="306"/>
      <c r="CK598" s="306"/>
      <c r="CL598" s="306"/>
      <c r="CM598" s="306"/>
      <c r="CN598" s="306"/>
      <c r="CO598" s="306"/>
      <c r="CP598" s="306"/>
      <c r="CQ598" s="306"/>
      <c r="CR598" s="306"/>
      <c r="CS598" s="306"/>
      <c r="CT598" s="306"/>
      <c r="CU598" s="306"/>
      <c r="CV598" s="306"/>
      <c r="CW598" s="306"/>
      <c r="CX598" s="306"/>
      <c r="CY598" s="306"/>
      <c r="CZ598" s="306"/>
      <c r="DA598" s="306"/>
      <c r="DB598" s="306"/>
      <c r="DC598" s="306"/>
      <c r="DD598" s="306"/>
      <c r="DE598" s="306"/>
      <c r="DF598" s="306"/>
      <c r="DG598" s="306"/>
      <c r="DH598" s="306"/>
      <c r="DI598" s="306"/>
      <c r="DJ598" s="306"/>
      <c r="DK598" s="306"/>
      <c r="DL598" s="306"/>
      <c r="DM598" s="306"/>
      <c r="DN598" s="306"/>
      <c r="DO598" s="306"/>
      <c r="DP598" s="306"/>
      <c r="DQ598" s="306"/>
      <c r="DR598" s="306"/>
      <c r="DS598" s="306"/>
      <c r="DT598" s="306"/>
      <c r="DU598" s="306"/>
      <c r="DV598" s="306"/>
      <c r="DW598" s="306"/>
      <c r="DX598" s="306"/>
      <c r="DY598" s="306"/>
      <c r="DZ598" s="306"/>
      <c r="EA598" s="306"/>
      <c r="EB598" s="306"/>
      <c r="EC598" s="306"/>
      <c r="ED598" s="306"/>
      <c r="EE598" s="306"/>
      <c r="EF598" s="306"/>
      <c r="EG598" s="306"/>
      <c r="EH598" s="306"/>
      <c r="EI598" s="306"/>
      <c r="EJ598" s="306"/>
      <c r="EK598" s="306"/>
      <c r="EL598" s="306"/>
      <c r="EM598" s="306"/>
      <c r="EN598" s="306"/>
      <c r="EO598" s="306"/>
      <c r="EP598" s="306"/>
      <c r="EQ598" s="306"/>
      <c r="ER598" s="306"/>
      <c r="ES598" s="306"/>
      <c r="ET598" s="306"/>
      <c r="EU598" s="306"/>
      <c r="EV598" s="306"/>
      <c r="EW598" s="306"/>
      <c r="EX598" s="306"/>
      <c r="EY598" s="306"/>
      <c r="EZ598" s="306"/>
      <c r="FA598" s="306"/>
      <c r="FB598" s="306"/>
      <c r="FC598" s="306"/>
      <c r="FD598" s="306"/>
      <c r="FE598" s="306"/>
      <c r="FF598" s="306"/>
      <c r="FG598" s="306"/>
      <c r="FH598" s="306"/>
      <c r="FI598" s="306"/>
      <c r="FJ598" s="306"/>
      <c r="FK598" s="306"/>
      <c r="FL598" s="306"/>
      <c r="FM598" s="306"/>
      <c r="FN598" s="306"/>
      <c r="FO598" s="306"/>
      <c r="FP598" s="306"/>
      <c r="FQ598" s="306"/>
      <c r="FR598" s="306"/>
      <c r="FS598" s="306"/>
      <c r="FT598" s="306"/>
      <c r="FU598" s="306"/>
      <c r="FV598" s="306"/>
      <c r="FW598" s="306"/>
      <c r="FX598" s="306"/>
      <c r="FY598" s="306"/>
      <c r="FZ598" s="306"/>
      <c r="GA598" s="306"/>
      <c r="GB598" s="306"/>
      <c r="GC598" s="306"/>
      <c r="GD598" s="306"/>
      <c r="GE598" s="306"/>
      <c r="GF598" s="306"/>
      <c r="GG598" s="306"/>
      <c r="GH598" s="306"/>
      <c r="GI598" s="306"/>
      <c r="GJ598" s="306"/>
      <c r="GK598" s="306"/>
      <c r="GL598" s="306"/>
      <c r="GM598" s="306"/>
      <c r="GN598" s="306"/>
      <c r="GO598" s="306"/>
      <c r="GP598" s="306"/>
      <c r="GQ598" s="306"/>
      <c r="GR598" s="306"/>
      <c r="GS598" s="306"/>
      <c r="GT598" s="306"/>
      <c r="GU598" s="306"/>
      <c r="GV598" s="306"/>
      <c r="GW598" s="306"/>
      <c r="GX598" s="306"/>
      <c r="GY598" s="306"/>
      <c r="GZ598" s="306"/>
      <c r="HA598" s="306"/>
      <c r="HB598" s="306"/>
      <c r="HC598" s="306"/>
      <c r="HD598" s="306"/>
      <c r="HE598" s="306"/>
      <c r="HF598" s="306"/>
      <c r="HG598" s="306"/>
      <c r="HH598" s="306"/>
      <c r="HI598" s="306"/>
      <c r="HJ598" s="306"/>
      <c r="HK598" s="306"/>
      <c r="HL598" s="306"/>
      <c r="HM598" s="306"/>
      <c r="HN598" s="306"/>
      <c r="HO598" s="306"/>
      <c r="HP598" s="306"/>
      <c r="HQ598" s="306"/>
      <c r="HR598" s="306"/>
      <c r="HS598" s="306"/>
      <c r="HT598" s="306"/>
      <c r="HU598" s="306"/>
      <c r="HV598" s="306"/>
      <c r="HW598" s="306"/>
      <c r="HX598" s="306"/>
      <c r="HY598" s="306"/>
      <c r="HZ598" s="306"/>
      <c r="IA598" s="306"/>
      <c r="IB598" s="306"/>
      <c r="IC598" s="306"/>
      <c r="ID598" s="306"/>
      <c r="IE598" s="306"/>
      <c r="IF598" s="306"/>
      <c r="IG598" s="306"/>
      <c r="IH598" s="306"/>
    </row>
    <row r="599" spans="1:242" s="219" customFormat="1" ht="15" customHeight="1" x14ac:dyDescent="0.3">
      <c r="A599" s="174">
        <v>5.03</v>
      </c>
      <c r="B599" s="231"/>
      <c r="C599" s="232" t="e">
        <f>VLOOKUP(BD.PD9[[#This Row],[Pos]],[19]!PPto[#Data],3,FALSE)</f>
        <v>#REF!</v>
      </c>
      <c r="D599" s="174" t="s">
        <v>23</v>
      </c>
      <c r="E599" s="305" t="str">
        <f>IF(BD.PD9[[#This Row],[.]]="*",VLOOKUP(BD.PD9[[#This Row],[Pos]],[19]Presupuesto!A:H,7,FALSE),"")</f>
        <v/>
      </c>
      <c r="F599" s="566" t="s">
        <v>1452</v>
      </c>
      <c r="G599" s="174" t="s">
        <v>1359</v>
      </c>
      <c r="H599" s="174"/>
      <c r="I599" s="174" t="s">
        <v>1450</v>
      </c>
      <c r="J599" s="382">
        <v>8</v>
      </c>
      <c r="K599" s="174" t="s">
        <v>189</v>
      </c>
      <c r="L599" s="383">
        <f>IF(BD.PD9[[#This Row],[Mon]]="DOP",1,HLOOKUP(BD.PD9[[#This Row],[Mon]],Data!$K$1:$L$2,2,FALSE))</f>
        <v>77</v>
      </c>
      <c r="M599" s="384">
        <v>744.2</v>
      </c>
      <c r="N599" s="243">
        <f>BD.PD9[[#This Row],[Cant.]]*BD.PD9[[#This Row],[ Tasa ]]*BD.PD9[[#This Row],[ Precio Und.]]</f>
        <v>458427.2</v>
      </c>
      <c r="O599" s="386">
        <v>0.25</v>
      </c>
      <c r="P599" s="243">
        <f>IF(BD.PD9[[#This Row],[Liquid. '[%']]]&lt;&gt;0,(BD.PD9[[#This Row],[Valor Neto '[DOP']]]*BD.PD9[[#This Row],[Liquid. '[%']]])+BD.PD9[[#This Row],[Valor Neto '[DOP']]],BD.PD9[[#This Row],[Valor Neto '[DOP']]])</f>
        <v>573034</v>
      </c>
      <c r="Q599" s="243">
        <f>BD.PD9[[#This Row],[Ppto. Orden Interna '[DOP']]]/HLOOKUP("USD",Data!$K$1:$L$2,2,FALSE)</f>
        <v>8815.9076923076918</v>
      </c>
      <c r="R599" s="381" t="s">
        <v>1451</v>
      </c>
      <c r="S599" s="387"/>
      <c r="T599" s="387"/>
      <c r="U599" s="387"/>
      <c r="V599" s="387"/>
      <c r="W599" s="174" t="s">
        <v>1436</v>
      </c>
      <c r="X599" s="495">
        <v>7</v>
      </c>
      <c r="Y599" s="388">
        <v>0.5</v>
      </c>
      <c r="Z599" s="243">
        <f>BD.PD9[[#This Row],[Av.P1 '[%']]]*BD.PD9[[#This Row],[Ppto. Orden Interna '[DOP']]]</f>
        <v>286517</v>
      </c>
      <c r="AA599" s="495">
        <v>10</v>
      </c>
      <c r="AB599" s="388">
        <v>0.5</v>
      </c>
      <c r="AC599" s="243">
        <f>BD.PD9[[#This Row],[Av.P2 '[%']]]*BD.PD9[[#This Row],[Ppto. Orden Interna '[DOP']]]</f>
        <v>286517</v>
      </c>
      <c r="AD599" s="249"/>
      <c r="AE599" s="389"/>
      <c r="AF599" s="243">
        <f>BD.PD9[[#This Row],[Av.P3 '[%']]]*BD.PD9[[#This Row],[Ppto. Orden Interna '[DOP']]]</f>
        <v>0</v>
      </c>
      <c r="AG599" s="249"/>
      <c r="AH599" s="389"/>
      <c r="AI599" s="243">
        <f>BD.PD9[[#This Row],[Av.P4 '[%']]]*BD.PD9[[#This Row],[Ppto. Orden Interna '[DOP']]]</f>
        <v>0</v>
      </c>
      <c r="AJ599" s="249"/>
      <c r="AK599" s="389"/>
      <c r="AL599" s="243">
        <f>BD.PD9[[#This Row],[Av.P5 '[%']]]*BD.PD9[[#This Row],[Ppto. Orden Interna '[DOP']]]</f>
        <v>0</v>
      </c>
      <c r="AM599" s="496">
        <f>BD.PD9[[#This Row],[Pago 5]]+BD.PD9[[#This Row],[Pago 4]]+BD.PD9[[#This Row],[Pago 3]]+BD.PD9[[#This Row],[Pago 2]]+BD.PD9[[#This Row],[Pago 1]]</f>
        <v>573034</v>
      </c>
      <c r="AN599" s="308" t="s">
        <v>244</v>
      </c>
      <c r="AO599" s="308" t="s">
        <v>245</v>
      </c>
      <c r="AP599" s="308" t="s">
        <v>246</v>
      </c>
      <c r="AQ599" s="308" t="s">
        <v>247</v>
      </c>
      <c r="AR599" s="308">
        <v>594</v>
      </c>
      <c r="AS599" s="308" t="s">
        <v>248</v>
      </c>
      <c r="AT599" s="249" t="s">
        <v>1575</v>
      </c>
      <c r="AU599" s="306"/>
      <c r="AV599" s="306"/>
      <c r="AW599" s="306"/>
      <c r="AX599" s="306"/>
      <c r="AY599" s="306"/>
      <c r="AZ599" s="306"/>
      <c r="BA599" s="306"/>
      <c r="BB599" s="306"/>
      <c r="BC599" s="306"/>
      <c r="BD599" s="306"/>
      <c r="BE599" s="306"/>
      <c r="BF599" s="306"/>
      <c r="BG599" s="306"/>
      <c r="BH599" s="306"/>
      <c r="BI599" s="306"/>
      <c r="BJ599" s="306"/>
      <c r="BK599" s="306"/>
      <c r="BL599" s="306"/>
      <c r="BM599" s="306"/>
      <c r="BN599" s="306"/>
      <c r="BO599" s="306"/>
      <c r="BP599" s="306"/>
      <c r="BQ599" s="306"/>
      <c r="BR599" s="306"/>
      <c r="BS599" s="306"/>
      <c r="BT599" s="306"/>
      <c r="BU599" s="306"/>
      <c r="BV599" s="306"/>
      <c r="BW599" s="306"/>
      <c r="BX599" s="306"/>
      <c r="BY599" s="306"/>
      <c r="BZ599" s="306"/>
      <c r="CA599" s="306"/>
      <c r="CB599" s="306"/>
      <c r="CC599" s="306"/>
      <c r="CD599" s="306"/>
      <c r="CE599" s="306"/>
      <c r="CF599" s="306"/>
      <c r="CG599" s="306"/>
      <c r="CH599" s="306"/>
      <c r="CI599" s="306"/>
      <c r="CJ599" s="306"/>
      <c r="CK599" s="306"/>
      <c r="CL599" s="306"/>
      <c r="CM599" s="306"/>
      <c r="CN599" s="306"/>
      <c r="CO599" s="306"/>
      <c r="CP599" s="306"/>
      <c r="CQ599" s="306"/>
      <c r="CR599" s="306"/>
      <c r="CS599" s="306"/>
      <c r="CT599" s="306"/>
      <c r="CU599" s="306"/>
      <c r="CV599" s="306"/>
      <c r="CW599" s="306"/>
      <c r="CX599" s="306"/>
      <c r="CY599" s="306"/>
      <c r="CZ599" s="306"/>
      <c r="DA599" s="306"/>
      <c r="DB599" s="306"/>
      <c r="DC599" s="306"/>
      <c r="DD599" s="306"/>
      <c r="DE599" s="306"/>
      <c r="DF599" s="306"/>
      <c r="DG599" s="306"/>
      <c r="DH599" s="306"/>
      <c r="DI599" s="306"/>
      <c r="DJ599" s="306"/>
      <c r="DK599" s="306"/>
      <c r="DL599" s="306"/>
      <c r="DM599" s="306"/>
      <c r="DN599" s="306"/>
      <c r="DO599" s="306"/>
      <c r="DP599" s="306"/>
      <c r="DQ599" s="306"/>
      <c r="DR599" s="306"/>
      <c r="DS599" s="306"/>
      <c r="DT599" s="306"/>
      <c r="DU599" s="306"/>
      <c r="DV599" s="306"/>
      <c r="DW599" s="306"/>
      <c r="DX599" s="306"/>
      <c r="DY599" s="306"/>
      <c r="DZ599" s="306"/>
      <c r="EA599" s="306"/>
      <c r="EB599" s="306"/>
      <c r="EC599" s="306"/>
      <c r="ED599" s="306"/>
      <c r="EE599" s="306"/>
      <c r="EF599" s="306"/>
      <c r="EG599" s="306"/>
      <c r="EH599" s="306"/>
      <c r="EI599" s="306"/>
      <c r="EJ599" s="306"/>
      <c r="EK599" s="306"/>
      <c r="EL599" s="306"/>
      <c r="EM599" s="306"/>
      <c r="EN599" s="306"/>
      <c r="EO599" s="306"/>
      <c r="EP599" s="306"/>
      <c r="EQ599" s="306"/>
      <c r="ER599" s="306"/>
      <c r="ES599" s="306"/>
      <c r="ET599" s="306"/>
      <c r="EU599" s="306"/>
      <c r="EV599" s="306"/>
      <c r="EW599" s="306"/>
      <c r="EX599" s="306"/>
      <c r="EY599" s="306"/>
      <c r="EZ599" s="306"/>
      <c r="FA599" s="306"/>
      <c r="FB599" s="306"/>
      <c r="FC599" s="306"/>
      <c r="FD599" s="306"/>
      <c r="FE599" s="306"/>
      <c r="FF599" s="306"/>
      <c r="FG599" s="306"/>
      <c r="FH599" s="306"/>
      <c r="FI599" s="306"/>
      <c r="FJ599" s="306"/>
      <c r="FK599" s="306"/>
      <c r="FL599" s="306"/>
      <c r="FM599" s="306"/>
      <c r="FN599" s="306"/>
      <c r="FO599" s="306"/>
      <c r="FP599" s="306"/>
      <c r="FQ599" s="306"/>
      <c r="FR599" s="306"/>
      <c r="FS599" s="306"/>
      <c r="FT599" s="306"/>
      <c r="FU599" s="306"/>
      <c r="FV599" s="306"/>
      <c r="FW599" s="306"/>
      <c r="FX599" s="306"/>
      <c r="FY599" s="306"/>
      <c r="FZ599" s="306"/>
      <c r="GA599" s="306"/>
      <c r="GB599" s="306"/>
      <c r="GC599" s="306"/>
      <c r="GD599" s="306"/>
      <c r="GE599" s="306"/>
      <c r="GF599" s="306"/>
      <c r="GG599" s="306"/>
      <c r="GH599" s="306"/>
      <c r="GI599" s="306"/>
      <c r="GJ599" s="306"/>
      <c r="GK599" s="306"/>
      <c r="GL599" s="306"/>
      <c r="GM599" s="306"/>
      <c r="GN599" s="306"/>
      <c r="GO599" s="306"/>
      <c r="GP599" s="306"/>
      <c r="GQ599" s="306"/>
      <c r="GR599" s="306"/>
      <c r="GS599" s="306"/>
      <c r="GT599" s="306"/>
      <c r="GU599" s="306"/>
      <c r="GV599" s="306"/>
      <c r="GW599" s="306"/>
      <c r="GX599" s="306"/>
      <c r="GY599" s="306"/>
      <c r="GZ599" s="306"/>
      <c r="HA599" s="306"/>
      <c r="HB599" s="306"/>
      <c r="HC599" s="306"/>
      <c r="HD599" s="306"/>
      <c r="HE599" s="306"/>
      <c r="HF599" s="306"/>
      <c r="HG599" s="306"/>
      <c r="HH599" s="306"/>
      <c r="HI599" s="306"/>
      <c r="HJ599" s="306"/>
      <c r="HK599" s="306"/>
      <c r="HL599" s="306"/>
      <c r="HM599" s="306"/>
      <c r="HN599" s="306"/>
      <c r="HO599" s="306"/>
      <c r="HP599" s="306"/>
      <c r="HQ599" s="306"/>
      <c r="HR599" s="306"/>
      <c r="HS599" s="306"/>
      <c r="HT599" s="306"/>
      <c r="HU599" s="306"/>
      <c r="HV599" s="306"/>
      <c r="HW599" s="306"/>
      <c r="HX599" s="306"/>
      <c r="HY599" s="306"/>
      <c r="HZ599" s="306"/>
      <c r="IA599" s="306"/>
      <c r="IB599" s="306"/>
      <c r="IC599" s="306"/>
      <c r="ID599" s="306"/>
      <c r="IE599" s="306"/>
      <c r="IF599" s="306"/>
      <c r="IG599" s="306"/>
      <c r="IH599" s="306"/>
    </row>
    <row r="600" spans="1:242" s="219" customFormat="1" ht="15" customHeight="1" x14ac:dyDescent="0.3">
      <c r="A600" s="174">
        <v>5.03</v>
      </c>
      <c r="B600" s="231"/>
      <c r="C600" s="232" t="e">
        <f>VLOOKUP(BD.PD9[[#This Row],[Pos]],[19]!PPto[#Data],3,FALSE)</f>
        <v>#REF!</v>
      </c>
      <c r="D600" s="174" t="s">
        <v>23</v>
      </c>
      <c r="E600" s="305" t="str">
        <f>IF(BD.PD9[[#This Row],[.]]="*",VLOOKUP(BD.PD9[[#This Row],[Pos]],[19]Presupuesto!A:H,7,FALSE),"")</f>
        <v/>
      </c>
      <c r="F600" s="566" t="s">
        <v>1455</v>
      </c>
      <c r="G600" s="174" t="s">
        <v>1359</v>
      </c>
      <c r="H600" s="174"/>
      <c r="I600" s="174" t="s">
        <v>1450</v>
      </c>
      <c r="J600" s="382">
        <v>2</v>
      </c>
      <c r="K600" s="174" t="s">
        <v>189</v>
      </c>
      <c r="L600" s="383">
        <f>IF(BD.PD9[[#This Row],[Mon]]="DOP",1,HLOOKUP(BD.PD9[[#This Row],[Mon]],Data!$K$1:$L$2,2,FALSE))</f>
        <v>77</v>
      </c>
      <c r="M600" s="384">
        <v>744.2</v>
      </c>
      <c r="N600" s="243">
        <f>BD.PD9[[#This Row],[Cant.]]*BD.PD9[[#This Row],[ Tasa ]]*BD.PD9[[#This Row],[ Precio Und.]]</f>
        <v>114606.8</v>
      </c>
      <c r="O600" s="386">
        <v>0.25</v>
      </c>
      <c r="P600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600" s="243">
        <f>BD.PD9[[#This Row],[Ppto. Orden Interna '[DOP']]]/HLOOKUP("USD",Data!$K$1:$L$2,2,FALSE)</f>
        <v>2203.976923076923</v>
      </c>
      <c r="R600" s="381" t="s">
        <v>1451</v>
      </c>
      <c r="S600" s="387"/>
      <c r="T600" s="387"/>
      <c r="U600" s="387"/>
      <c r="V600" s="387"/>
      <c r="W600" s="174" t="s">
        <v>1436</v>
      </c>
      <c r="X600" s="495">
        <v>7</v>
      </c>
      <c r="Y600" s="388">
        <v>0.5</v>
      </c>
      <c r="Z600" s="243">
        <f>BD.PD9[[#This Row],[Av.P1 '[%']]]*BD.PD9[[#This Row],[Ppto. Orden Interna '[DOP']]]</f>
        <v>71629.25</v>
      </c>
      <c r="AA600" s="495">
        <v>10</v>
      </c>
      <c r="AB600" s="388">
        <v>0.5</v>
      </c>
      <c r="AC600" s="243">
        <f>BD.PD9[[#This Row],[Av.P2 '[%']]]*BD.PD9[[#This Row],[Ppto. Orden Interna '[DOP']]]</f>
        <v>71629.25</v>
      </c>
      <c r="AD600" s="249"/>
      <c r="AE600" s="389"/>
      <c r="AF600" s="243">
        <f>BD.PD9[[#This Row],[Av.P3 '[%']]]*BD.PD9[[#This Row],[Ppto. Orden Interna '[DOP']]]</f>
        <v>0</v>
      </c>
      <c r="AG600" s="249"/>
      <c r="AH600" s="389"/>
      <c r="AI600" s="243">
        <f>BD.PD9[[#This Row],[Av.P4 '[%']]]*BD.PD9[[#This Row],[Ppto. Orden Interna '[DOP']]]</f>
        <v>0</v>
      </c>
      <c r="AJ600" s="249"/>
      <c r="AK600" s="389"/>
      <c r="AL600" s="243">
        <f>BD.PD9[[#This Row],[Av.P5 '[%']]]*BD.PD9[[#This Row],[Ppto. Orden Interna '[DOP']]]</f>
        <v>0</v>
      </c>
      <c r="AM600" s="496">
        <f>BD.PD9[[#This Row],[Pago 5]]+BD.PD9[[#This Row],[Pago 4]]+BD.PD9[[#This Row],[Pago 3]]+BD.PD9[[#This Row],[Pago 2]]+BD.PD9[[#This Row],[Pago 1]]</f>
        <v>143258.5</v>
      </c>
      <c r="AN600" s="308" t="s">
        <v>244</v>
      </c>
      <c r="AO600" s="308" t="s">
        <v>245</v>
      </c>
      <c r="AP600" s="308" t="s">
        <v>246</v>
      </c>
      <c r="AQ600" s="308" t="s">
        <v>247</v>
      </c>
      <c r="AR600" s="308">
        <v>594</v>
      </c>
      <c r="AS600" s="308" t="s">
        <v>248</v>
      </c>
      <c r="AT600" s="249" t="s">
        <v>1575</v>
      </c>
      <c r="AU600" s="306"/>
      <c r="AV600" s="306"/>
      <c r="AW600" s="306"/>
      <c r="AX600" s="306"/>
      <c r="AY600" s="306"/>
      <c r="AZ600" s="306"/>
      <c r="BA600" s="306"/>
      <c r="BB600" s="306"/>
      <c r="BC600" s="306"/>
      <c r="BD600" s="306"/>
      <c r="BE600" s="306"/>
      <c r="BF600" s="306"/>
      <c r="BG600" s="306"/>
      <c r="BH600" s="306"/>
      <c r="BI600" s="306"/>
      <c r="BJ600" s="306"/>
      <c r="BK600" s="306"/>
      <c r="BL600" s="306"/>
      <c r="BM600" s="306"/>
      <c r="BN600" s="306"/>
      <c r="BO600" s="306"/>
      <c r="BP600" s="306"/>
      <c r="BQ600" s="306"/>
      <c r="BR600" s="306"/>
      <c r="BS600" s="306"/>
      <c r="BT600" s="306"/>
      <c r="BU600" s="306"/>
      <c r="BV600" s="306"/>
      <c r="BW600" s="306"/>
      <c r="BX600" s="306"/>
      <c r="BY600" s="306"/>
      <c r="BZ600" s="306"/>
      <c r="CA600" s="306"/>
      <c r="CB600" s="306"/>
      <c r="CC600" s="306"/>
      <c r="CD600" s="306"/>
      <c r="CE600" s="306"/>
      <c r="CF600" s="306"/>
      <c r="CG600" s="306"/>
      <c r="CH600" s="306"/>
      <c r="CI600" s="306"/>
      <c r="CJ600" s="306"/>
      <c r="CK600" s="306"/>
      <c r="CL600" s="306"/>
      <c r="CM600" s="306"/>
      <c r="CN600" s="306"/>
      <c r="CO600" s="306"/>
      <c r="CP600" s="306"/>
      <c r="CQ600" s="306"/>
      <c r="CR600" s="306"/>
      <c r="CS600" s="306"/>
      <c r="CT600" s="306"/>
      <c r="CU600" s="306"/>
      <c r="CV600" s="306"/>
      <c r="CW600" s="306"/>
      <c r="CX600" s="306"/>
      <c r="CY600" s="306"/>
      <c r="CZ600" s="306"/>
      <c r="DA600" s="306"/>
      <c r="DB600" s="306"/>
      <c r="DC600" s="306"/>
      <c r="DD600" s="306"/>
      <c r="DE600" s="306"/>
      <c r="DF600" s="306"/>
      <c r="DG600" s="306"/>
      <c r="DH600" s="306"/>
      <c r="DI600" s="306"/>
      <c r="DJ600" s="306"/>
      <c r="DK600" s="306"/>
      <c r="DL600" s="306"/>
      <c r="DM600" s="306"/>
      <c r="DN600" s="306"/>
      <c r="DO600" s="306"/>
      <c r="DP600" s="306"/>
      <c r="DQ600" s="306"/>
      <c r="DR600" s="306"/>
      <c r="DS600" s="306"/>
      <c r="DT600" s="306"/>
      <c r="DU600" s="306"/>
      <c r="DV600" s="306"/>
      <c r="DW600" s="306"/>
      <c r="DX600" s="306"/>
      <c r="DY600" s="306"/>
      <c r="DZ600" s="306"/>
      <c r="EA600" s="306"/>
      <c r="EB600" s="306"/>
      <c r="EC600" s="306"/>
      <c r="ED600" s="306"/>
      <c r="EE600" s="306"/>
      <c r="EF600" s="306"/>
      <c r="EG600" s="306"/>
      <c r="EH600" s="306"/>
      <c r="EI600" s="306"/>
      <c r="EJ600" s="306"/>
      <c r="EK600" s="306"/>
      <c r="EL600" s="306"/>
      <c r="EM600" s="306"/>
      <c r="EN600" s="306"/>
      <c r="EO600" s="306"/>
      <c r="EP600" s="306"/>
      <c r="EQ600" s="306"/>
      <c r="ER600" s="306"/>
      <c r="ES600" s="306"/>
      <c r="ET600" s="306"/>
      <c r="EU600" s="306"/>
      <c r="EV600" s="306"/>
      <c r="EW600" s="306"/>
      <c r="EX600" s="306"/>
      <c r="EY600" s="306"/>
      <c r="EZ600" s="306"/>
      <c r="FA600" s="306"/>
      <c r="FB600" s="306"/>
      <c r="FC600" s="306"/>
      <c r="FD600" s="306"/>
      <c r="FE600" s="306"/>
      <c r="FF600" s="306"/>
      <c r="FG600" s="306"/>
      <c r="FH600" s="306"/>
      <c r="FI600" s="306"/>
      <c r="FJ600" s="306"/>
      <c r="FK600" s="306"/>
      <c r="FL600" s="306"/>
      <c r="FM600" s="306"/>
      <c r="FN600" s="306"/>
      <c r="FO600" s="306"/>
      <c r="FP600" s="306"/>
      <c r="FQ600" s="306"/>
      <c r="FR600" s="306"/>
      <c r="FS600" s="306"/>
      <c r="FT600" s="306"/>
      <c r="FU600" s="306"/>
      <c r="FV600" s="306"/>
      <c r="FW600" s="306"/>
      <c r="FX600" s="306"/>
      <c r="FY600" s="306"/>
      <c r="FZ600" s="306"/>
      <c r="GA600" s="306"/>
      <c r="GB600" s="306"/>
      <c r="GC600" s="306"/>
      <c r="GD600" s="306"/>
      <c r="GE600" s="306"/>
      <c r="GF600" s="306"/>
      <c r="GG600" s="306"/>
      <c r="GH600" s="306"/>
      <c r="GI600" s="306"/>
      <c r="GJ600" s="306"/>
      <c r="GK600" s="306"/>
      <c r="GL600" s="306"/>
      <c r="GM600" s="306"/>
      <c r="GN600" s="306"/>
      <c r="GO600" s="306"/>
      <c r="GP600" s="306"/>
      <c r="GQ600" s="306"/>
      <c r="GR600" s="306"/>
      <c r="GS600" s="306"/>
      <c r="GT600" s="306"/>
      <c r="GU600" s="306"/>
      <c r="GV600" s="306"/>
      <c r="GW600" s="306"/>
      <c r="GX600" s="306"/>
      <c r="GY600" s="306"/>
      <c r="GZ600" s="306"/>
      <c r="HA600" s="306"/>
      <c r="HB600" s="306"/>
      <c r="HC600" s="306"/>
      <c r="HD600" s="306"/>
      <c r="HE600" s="306"/>
      <c r="HF600" s="306"/>
      <c r="HG600" s="306"/>
      <c r="HH600" s="306"/>
      <c r="HI600" s="306"/>
      <c r="HJ600" s="306"/>
      <c r="HK600" s="306"/>
      <c r="HL600" s="306"/>
      <c r="HM600" s="306"/>
      <c r="HN600" s="306"/>
      <c r="HO600" s="306"/>
      <c r="HP600" s="306"/>
      <c r="HQ600" s="306"/>
      <c r="HR600" s="306"/>
      <c r="HS600" s="306"/>
      <c r="HT600" s="306"/>
      <c r="HU600" s="306"/>
      <c r="HV600" s="306"/>
      <c r="HW600" s="306"/>
      <c r="HX600" s="306"/>
      <c r="HY600" s="306"/>
      <c r="HZ600" s="306"/>
      <c r="IA600" s="306"/>
      <c r="IB600" s="306"/>
      <c r="IC600" s="306"/>
      <c r="ID600" s="306"/>
      <c r="IE600" s="306"/>
      <c r="IF600" s="306"/>
      <c r="IG600" s="306"/>
      <c r="IH600" s="306"/>
    </row>
    <row r="601" spans="1:242" s="219" customFormat="1" ht="15" customHeight="1" x14ac:dyDescent="0.3">
      <c r="A601" s="174">
        <v>5.03</v>
      </c>
      <c r="B601" s="231"/>
      <c r="C601" s="232" t="e">
        <f>VLOOKUP(BD.PD9[[#This Row],[Pos]],[19]!PPto[#Data],3,FALSE)</f>
        <v>#REF!</v>
      </c>
      <c r="D601" s="174" t="s">
        <v>23</v>
      </c>
      <c r="E601" s="305" t="str">
        <f>IF(BD.PD9[[#This Row],[.]]="*",VLOOKUP(BD.PD9[[#This Row],[Pos]],[19]Presupuesto!A:H,7,FALSE),"")</f>
        <v/>
      </c>
      <c r="F601" s="566" t="s">
        <v>1456</v>
      </c>
      <c r="G601" s="174" t="s">
        <v>1359</v>
      </c>
      <c r="H601" s="174"/>
      <c r="I601" s="174" t="s">
        <v>1450</v>
      </c>
      <c r="J601" s="382">
        <v>3</v>
      </c>
      <c r="K601" s="174" t="s">
        <v>189</v>
      </c>
      <c r="L601" s="383">
        <f>IF(BD.PD9[[#This Row],[Mon]]="DOP",1,HLOOKUP(BD.PD9[[#This Row],[Mon]],Data!$K$1:$L$2,2,FALSE))</f>
        <v>77</v>
      </c>
      <c r="M601" s="384">
        <v>4762.51</v>
      </c>
      <c r="N601" s="243">
        <f>BD.PD9[[#This Row],[Cant.]]*BD.PD9[[#This Row],[ Tasa ]]*BD.PD9[[#This Row],[ Precio Und.]]</f>
        <v>1100139.81</v>
      </c>
      <c r="O601" s="386">
        <v>0.25</v>
      </c>
      <c r="P601" s="243">
        <f>IF(BD.PD9[[#This Row],[Liquid. '[%']]]&lt;&gt;0,(BD.PD9[[#This Row],[Valor Neto '[DOP']]]*BD.PD9[[#This Row],[Liquid. '[%']]])+BD.PD9[[#This Row],[Valor Neto '[DOP']]],BD.PD9[[#This Row],[Valor Neto '[DOP']]])</f>
        <v>1375174.7625000002</v>
      </c>
      <c r="Q601" s="243">
        <f>BD.PD9[[#This Row],[Ppto. Orden Interna '[DOP']]]/HLOOKUP("USD",Data!$K$1:$L$2,2,FALSE)</f>
        <v>21156.534807692311</v>
      </c>
      <c r="R601" s="381" t="s">
        <v>1451</v>
      </c>
      <c r="S601" s="387"/>
      <c r="T601" s="387"/>
      <c r="U601" s="387"/>
      <c r="V601" s="387"/>
      <c r="W601" s="174" t="s">
        <v>1436</v>
      </c>
      <c r="X601" s="495">
        <v>7</v>
      </c>
      <c r="Y601" s="388">
        <v>0.5</v>
      </c>
      <c r="Z601" s="243">
        <f>BD.PD9[[#This Row],[Av.P1 '[%']]]*BD.PD9[[#This Row],[Ppto. Orden Interna '[DOP']]]</f>
        <v>687587.38125000009</v>
      </c>
      <c r="AA601" s="495">
        <v>10</v>
      </c>
      <c r="AB601" s="388">
        <v>0.5</v>
      </c>
      <c r="AC601" s="243">
        <f>BD.PD9[[#This Row],[Av.P2 '[%']]]*BD.PD9[[#This Row],[Ppto. Orden Interna '[DOP']]]</f>
        <v>687587.38125000009</v>
      </c>
      <c r="AD601" s="249"/>
      <c r="AE601" s="389"/>
      <c r="AF601" s="243">
        <f>BD.PD9[[#This Row],[Av.P3 '[%']]]*BD.PD9[[#This Row],[Ppto. Orden Interna '[DOP']]]</f>
        <v>0</v>
      </c>
      <c r="AG601" s="249"/>
      <c r="AH601" s="389"/>
      <c r="AI601" s="243">
        <f>BD.PD9[[#This Row],[Av.P4 '[%']]]*BD.PD9[[#This Row],[Ppto. Orden Interna '[DOP']]]</f>
        <v>0</v>
      </c>
      <c r="AJ601" s="249"/>
      <c r="AK601" s="389"/>
      <c r="AL601" s="243">
        <f>BD.PD9[[#This Row],[Av.P5 '[%']]]*BD.PD9[[#This Row],[Ppto. Orden Interna '[DOP']]]</f>
        <v>0</v>
      </c>
      <c r="AM601" s="496">
        <f>BD.PD9[[#This Row],[Pago 5]]+BD.PD9[[#This Row],[Pago 4]]+BD.PD9[[#This Row],[Pago 3]]+BD.PD9[[#This Row],[Pago 2]]+BD.PD9[[#This Row],[Pago 1]]</f>
        <v>1375174.7625000002</v>
      </c>
      <c r="AN601" s="308" t="s">
        <v>244</v>
      </c>
      <c r="AO601" s="308" t="s">
        <v>245</v>
      </c>
      <c r="AP601" s="308" t="s">
        <v>246</v>
      </c>
      <c r="AQ601" s="308" t="s">
        <v>247</v>
      </c>
      <c r="AR601" s="308">
        <v>594</v>
      </c>
      <c r="AS601" s="308" t="s">
        <v>248</v>
      </c>
      <c r="AT601" s="249" t="s">
        <v>1575</v>
      </c>
      <c r="AU601" s="306"/>
      <c r="AV601" s="306"/>
      <c r="AW601" s="306"/>
      <c r="AX601" s="306"/>
      <c r="AY601" s="306"/>
      <c r="AZ601" s="306"/>
      <c r="BA601" s="306"/>
      <c r="BB601" s="306"/>
      <c r="BC601" s="306"/>
      <c r="BD601" s="306"/>
      <c r="BE601" s="306"/>
      <c r="BF601" s="306"/>
      <c r="BG601" s="306"/>
      <c r="BH601" s="306"/>
      <c r="BI601" s="306"/>
      <c r="BJ601" s="306"/>
      <c r="BK601" s="306"/>
      <c r="BL601" s="306"/>
      <c r="BM601" s="306"/>
      <c r="BN601" s="306"/>
      <c r="BO601" s="306"/>
      <c r="BP601" s="306"/>
      <c r="BQ601" s="306"/>
      <c r="BR601" s="306"/>
      <c r="BS601" s="306"/>
      <c r="BT601" s="306"/>
      <c r="BU601" s="306"/>
      <c r="BV601" s="306"/>
      <c r="BW601" s="306"/>
      <c r="BX601" s="306"/>
      <c r="BY601" s="306"/>
      <c r="BZ601" s="306"/>
      <c r="CA601" s="306"/>
      <c r="CB601" s="306"/>
      <c r="CC601" s="306"/>
      <c r="CD601" s="306"/>
      <c r="CE601" s="306"/>
      <c r="CF601" s="306"/>
      <c r="CG601" s="306"/>
      <c r="CH601" s="306"/>
      <c r="CI601" s="306"/>
      <c r="CJ601" s="306"/>
      <c r="CK601" s="306"/>
      <c r="CL601" s="306"/>
      <c r="CM601" s="306"/>
      <c r="CN601" s="306"/>
      <c r="CO601" s="306"/>
      <c r="CP601" s="306"/>
      <c r="CQ601" s="306"/>
      <c r="CR601" s="306"/>
      <c r="CS601" s="306"/>
      <c r="CT601" s="306"/>
      <c r="CU601" s="306"/>
      <c r="CV601" s="306"/>
      <c r="CW601" s="306"/>
      <c r="CX601" s="306"/>
      <c r="CY601" s="306"/>
      <c r="CZ601" s="306"/>
      <c r="DA601" s="306"/>
      <c r="DB601" s="306"/>
      <c r="DC601" s="306"/>
      <c r="DD601" s="306"/>
      <c r="DE601" s="306"/>
      <c r="DF601" s="306"/>
      <c r="DG601" s="306"/>
      <c r="DH601" s="306"/>
      <c r="DI601" s="306"/>
      <c r="DJ601" s="306"/>
      <c r="DK601" s="306"/>
      <c r="DL601" s="306"/>
      <c r="DM601" s="306"/>
      <c r="DN601" s="306"/>
      <c r="DO601" s="306"/>
      <c r="DP601" s="306"/>
      <c r="DQ601" s="306"/>
      <c r="DR601" s="306"/>
      <c r="DS601" s="306"/>
      <c r="DT601" s="306"/>
      <c r="DU601" s="306"/>
      <c r="DV601" s="306"/>
      <c r="DW601" s="306"/>
      <c r="DX601" s="306"/>
      <c r="DY601" s="306"/>
      <c r="DZ601" s="306"/>
      <c r="EA601" s="306"/>
      <c r="EB601" s="306"/>
      <c r="EC601" s="306"/>
      <c r="ED601" s="306"/>
      <c r="EE601" s="306"/>
      <c r="EF601" s="306"/>
      <c r="EG601" s="306"/>
      <c r="EH601" s="306"/>
      <c r="EI601" s="306"/>
      <c r="EJ601" s="306"/>
      <c r="EK601" s="306"/>
      <c r="EL601" s="306"/>
      <c r="EM601" s="306"/>
      <c r="EN601" s="306"/>
      <c r="EO601" s="306"/>
      <c r="EP601" s="306"/>
      <c r="EQ601" s="306"/>
      <c r="ER601" s="306"/>
      <c r="ES601" s="306"/>
      <c r="ET601" s="306"/>
      <c r="EU601" s="306"/>
      <c r="EV601" s="306"/>
      <c r="EW601" s="306"/>
      <c r="EX601" s="306"/>
      <c r="EY601" s="306"/>
      <c r="EZ601" s="306"/>
      <c r="FA601" s="306"/>
      <c r="FB601" s="306"/>
      <c r="FC601" s="306"/>
      <c r="FD601" s="306"/>
      <c r="FE601" s="306"/>
      <c r="FF601" s="306"/>
      <c r="FG601" s="306"/>
      <c r="FH601" s="306"/>
      <c r="FI601" s="306"/>
      <c r="FJ601" s="306"/>
      <c r="FK601" s="306"/>
      <c r="FL601" s="306"/>
      <c r="FM601" s="306"/>
      <c r="FN601" s="306"/>
      <c r="FO601" s="306"/>
      <c r="FP601" s="306"/>
      <c r="FQ601" s="306"/>
      <c r="FR601" s="306"/>
      <c r="FS601" s="306"/>
      <c r="FT601" s="306"/>
      <c r="FU601" s="306"/>
      <c r="FV601" s="306"/>
      <c r="FW601" s="306"/>
      <c r="FX601" s="306"/>
      <c r="FY601" s="306"/>
      <c r="FZ601" s="306"/>
      <c r="GA601" s="306"/>
      <c r="GB601" s="306"/>
      <c r="GC601" s="306"/>
      <c r="GD601" s="306"/>
      <c r="GE601" s="306"/>
      <c r="GF601" s="306"/>
      <c r="GG601" s="306"/>
      <c r="GH601" s="306"/>
      <c r="GI601" s="306"/>
      <c r="GJ601" s="306"/>
      <c r="GK601" s="306"/>
      <c r="GL601" s="306"/>
      <c r="GM601" s="306"/>
      <c r="GN601" s="306"/>
      <c r="GO601" s="306"/>
      <c r="GP601" s="306"/>
      <c r="GQ601" s="306"/>
      <c r="GR601" s="306"/>
      <c r="GS601" s="306"/>
      <c r="GT601" s="306"/>
      <c r="GU601" s="306"/>
      <c r="GV601" s="306"/>
      <c r="GW601" s="306"/>
      <c r="GX601" s="306"/>
      <c r="GY601" s="306"/>
      <c r="GZ601" s="306"/>
      <c r="HA601" s="306"/>
      <c r="HB601" s="306"/>
      <c r="HC601" s="306"/>
      <c r="HD601" s="306"/>
      <c r="HE601" s="306"/>
      <c r="HF601" s="306"/>
      <c r="HG601" s="306"/>
      <c r="HH601" s="306"/>
      <c r="HI601" s="306"/>
      <c r="HJ601" s="306"/>
      <c r="HK601" s="306"/>
      <c r="HL601" s="306"/>
      <c r="HM601" s="306"/>
      <c r="HN601" s="306"/>
      <c r="HO601" s="306"/>
      <c r="HP601" s="306"/>
      <c r="HQ601" s="306"/>
      <c r="HR601" s="306"/>
      <c r="HS601" s="306"/>
      <c r="HT601" s="306"/>
      <c r="HU601" s="306"/>
      <c r="HV601" s="306"/>
      <c r="HW601" s="306"/>
      <c r="HX601" s="306"/>
      <c r="HY601" s="306"/>
      <c r="HZ601" s="306"/>
      <c r="IA601" s="306"/>
      <c r="IB601" s="306"/>
      <c r="IC601" s="306"/>
      <c r="ID601" s="306"/>
      <c r="IE601" s="306"/>
      <c r="IF601" s="306"/>
      <c r="IG601" s="306"/>
      <c r="IH601" s="306"/>
    </row>
    <row r="602" spans="1:242" s="219" customFormat="1" ht="15" customHeight="1" x14ac:dyDescent="0.3">
      <c r="A602" s="174">
        <v>5.03</v>
      </c>
      <c r="B602" s="231"/>
      <c r="C602" s="232" t="e">
        <f>VLOOKUP(BD.PD9[[#This Row],[Pos]],[19]!PPto[#Data],3,FALSE)</f>
        <v>#REF!</v>
      </c>
      <c r="D602" s="174" t="s">
        <v>23</v>
      </c>
      <c r="E602" s="305" t="str">
        <f>IF(BD.PD9[[#This Row],[.]]="*",VLOOKUP(BD.PD9[[#This Row],[Pos]],[19]Presupuesto!A:H,7,FALSE),"")</f>
        <v/>
      </c>
      <c r="F602" s="566" t="s">
        <v>1457</v>
      </c>
      <c r="G602" s="174" t="s">
        <v>1359</v>
      </c>
      <c r="H602" s="174"/>
      <c r="I602" s="174" t="s">
        <v>1450</v>
      </c>
      <c r="J602" s="382">
        <v>4</v>
      </c>
      <c r="K602" s="174" t="s">
        <v>189</v>
      </c>
      <c r="L602" s="383">
        <f>IF(BD.PD9[[#This Row],[Mon]]="DOP",1,HLOOKUP(BD.PD9[[#This Row],[Mon]],Data!$K$1:$L$2,2,FALSE))</f>
        <v>77</v>
      </c>
      <c r="M602" s="384">
        <v>5981.42</v>
      </c>
      <c r="N602" s="243">
        <f>BD.PD9[[#This Row],[Cant.]]*BD.PD9[[#This Row],[ Tasa ]]*BD.PD9[[#This Row],[ Precio Und.]]</f>
        <v>1842277.36</v>
      </c>
      <c r="O602" s="386">
        <v>0.25</v>
      </c>
      <c r="P602" s="243">
        <f>IF(BD.PD9[[#This Row],[Liquid. '[%']]]&lt;&gt;0,(BD.PD9[[#This Row],[Valor Neto '[DOP']]]*BD.PD9[[#This Row],[Liquid. '[%']]])+BD.PD9[[#This Row],[Valor Neto '[DOP']]],BD.PD9[[#This Row],[Valor Neto '[DOP']]])</f>
        <v>2302846.7000000002</v>
      </c>
      <c r="Q602" s="243">
        <f>BD.PD9[[#This Row],[Ppto. Orden Interna '[DOP']]]/HLOOKUP("USD",Data!$K$1:$L$2,2,FALSE)</f>
        <v>35428.410769230773</v>
      </c>
      <c r="R602" s="381" t="s">
        <v>1451</v>
      </c>
      <c r="S602" s="387"/>
      <c r="T602" s="387"/>
      <c r="U602" s="387"/>
      <c r="V602" s="387"/>
      <c r="W602" s="174" t="s">
        <v>1436</v>
      </c>
      <c r="X602" s="495">
        <v>7</v>
      </c>
      <c r="Y602" s="388">
        <v>0.5</v>
      </c>
      <c r="Z602" s="243">
        <f>BD.PD9[[#This Row],[Av.P1 '[%']]]*BD.PD9[[#This Row],[Ppto. Orden Interna '[DOP']]]</f>
        <v>1151423.3500000001</v>
      </c>
      <c r="AA602" s="495">
        <v>10</v>
      </c>
      <c r="AB602" s="388">
        <v>0.5</v>
      </c>
      <c r="AC602" s="243">
        <f>BD.PD9[[#This Row],[Av.P2 '[%']]]*BD.PD9[[#This Row],[Ppto. Orden Interna '[DOP']]]</f>
        <v>1151423.3500000001</v>
      </c>
      <c r="AD602" s="249"/>
      <c r="AE602" s="389"/>
      <c r="AF602" s="243">
        <f>BD.PD9[[#This Row],[Av.P3 '[%']]]*BD.PD9[[#This Row],[Ppto. Orden Interna '[DOP']]]</f>
        <v>0</v>
      </c>
      <c r="AG602" s="249"/>
      <c r="AH602" s="389"/>
      <c r="AI602" s="243">
        <f>BD.PD9[[#This Row],[Av.P4 '[%']]]*BD.PD9[[#This Row],[Ppto. Orden Interna '[DOP']]]</f>
        <v>0</v>
      </c>
      <c r="AJ602" s="249"/>
      <c r="AK602" s="389"/>
      <c r="AL602" s="243">
        <f>BD.PD9[[#This Row],[Av.P5 '[%']]]*BD.PD9[[#This Row],[Ppto. Orden Interna '[DOP']]]</f>
        <v>0</v>
      </c>
      <c r="AM602" s="496">
        <f>BD.PD9[[#This Row],[Pago 5]]+BD.PD9[[#This Row],[Pago 4]]+BD.PD9[[#This Row],[Pago 3]]+BD.PD9[[#This Row],[Pago 2]]+BD.PD9[[#This Row],[Pago 1]]</f>
        <v>2302846.7000000002</v>
      </c>
      <c r="AN602" s="308" t="s">
        <v>244</v>
      </c>
      <c r="AO602" s="308" t="s">
        <v>245</v>
      </c>
      <c r="AP602" s="308" t="s">
        <v>246</v>
      </c>
      <c r="AQ602" s="308" t="s">
        <v>247</v>
      </c>
      <c r="AR602" s="308">
        <v>594</v>
      </c>
      <c r="AS602" s="308" t="s">
        <v>248</v>
      </c>
      <c r="AT602" s="249" t="s">
        <v>1575</v>
      </c>
      <c r="AU602" s="306"/>
      <c r="AV602" s="306"/>
      <c r="AW602" s="306"/>
      <c r="AX602" s="306"/>
      <c r="AY602" s="306"/>
      <c r="AZ602" s="306"/>
      <c r="BA602" s="306"/>
      <c r="BB602" s="306"/>
      <c r="BC602" s="306"/>
      <c r="BD602" s="306"/>
      <c r="BE602" s="306"/>
      <c r="BF602" s="306"/>
      <c r="BG602" s="306"/>
      <c r="BH602" s="306"/>
      <c r="BI602" s="306"/>
      <c r="BJ602" s="306"/>
      <c r="BK602" s="306"/>
      <c r="BL602" s="306"/>
      <c r="BM602" s="306"/>
      <c r="BN602" s="306"/>
      <c r="BO602" s="306"/>
      <c r="BP602" s="306"/>
      <c r="BQ602" s="306"/>
      <c r="BR602" s="306"/>
      <c r="BS602" s="306"/>
      <c r="BT602" s="306"/>
      <c r="BU602" s="306"/>
      <c r="BV602" s="306"/>
      <c r="BW602" s="306"/>
      <c r="BX602" s="306"/>
      <c r="BY602" s="306"/>
      <c r="BZ602" s="306"/>
      <c r="CA602" s="306"/>
      <c r="CB602" s="306"/>
      <c r="CC602" s="306"/>
      <c r="CD602" s="306"/>
      <c r="CE602" s="306"/>
      <c r="CF602" s="306"/>
      <c r="CG602" s="306"/>
      <c r="CH602" s="306"/>
      <c r="CI602" s="306"/>
      <c r="CJ602" s="306"/>
      <c r="CK602" s="306"/>
      <c r="CL602" s="306"/>
      <c r="CM602" s="306"/>
      <c r="CN602" s="306"/>
      <c r="CO602" s="306"/>
      <c r="CP602" s="306"/>
      <c r="CQ602" s="306"/>
      <c r="CR602" s="306"/>
      <c r="CS602" s="306"/>
      <c r="CT602" s="306"/>
      <c r="CU602" s="306"/>
      <c r="CV602" s="306"/>
      <c r="CW602" s="306"/>
      <c r="CX602" s="306"/>
      <c r="CY602" s="306"/>
      <c r="CZ602" s="306"/>
      <c r="DA602" s="306"/>
      <c r="DB602" s="306"/>
      <c r="DC602" s="306"/>
      <c r="DD602" s="306"/>
      <c r="DE602" s="306"/>
      <c r="DF602" s="306"/>
      <c r="DG602" s="306"/>
      <c r="DH602" s="306"/>
      <c r="DI602" s="306"/>
      <c r="DJ602" s="306"/>
      <c r="DK602" s="306"/>
      <c r="DL602" s="306"/>
      <c r="DM602" s="306"/>
      <c r="DN602" s="306"/>
      <c r="DO602" s="306"/>
      <c r="DP602" s="306"/>
      <c r="DQ602" s="306"/>
      <c r="DR602" s="306"/>
      <c r="DS602" s="306"/>
      <c r="DT602" s="306"/>
      <c r="DU602" s="306"/>
      <c r="DV602" s="306"/>
      <c r="DW602" s="306"/>
      <c r="DX602" s="306"/>
      <c r="DY602" s="306"/>
      <c r="DZ602" s="306"/>
      <c r="EA602" s="306"/>
      <c r="EB602" s="306"/>
      <c r="EC602" s="306"/>
      <c r="ED602" s="306"/>
      <c r="EE602" s="306"/>
      <c r="EF602" s="306"/>
      <c r="EG602" s="306"/>
      <c r="EH602" s="306"/>
      <c r="EI602" s="306"/>
      <c r="EJ602" s="306"/>
      <c r="EK602" s="306"/>
      <c r="EL602" s="306"/>
      <c r="EM602" s="306"/>
      <c r="EN602" s="306"/>
      <c r="EO602" s="306"/>
      <c r="EP602" s="306"/>
      <c r="EQ602" s="306"/>
      <c r="ER602" s="306"/>
      <c r="ES602" s="306"/>
      <c r="ET602" s="306"/>
      <c r="EU602" s="306"/>
      <c r="EV602" s="306"/>
      <c r="EW602" s="306"/>
      <c r="EX602" s="306"/>
      <c r="EY602" s="306"/>
      <c r="EZ602" s="306"/>
      <c r="FA602" s="306"/>
      <c r="FB602" s="306"/>
      <c r="FC602" s="306"/>
      <c r="FD602" s="306"/>
      <c r="FE602" s="306"/>
      <c r="FF602" s="306"/>
      <c r="FG602" s="306"/>
      <c r="FH602" s="306"/>
      <c r="FI602" s="306"/>
      <c r="FJ602" s="306"/>
      <c r="FK602" s="306"/>
      <c r="FL602" s="306"/>
      <c r="FM602" s="306"/>
      <c r="FN602" s="306"/>
      <c r="FO602" s="306"/>
      <c r="FP602" s="306"/>
      <c r="FQ602" s="306"/>
      <c r="FR602" s="306"/>
      <c r="FS602" s="306"/>
      <c r="FT602" s="306"/>
      <c r="FU602" s="306"/>
      <c r="FV602" s="306"/>
      <c r="FW602" s="306"/>
      <c r="FX602" s="306"/>
      <c r="FY602" s="306"/>
      <c r="FZ602" s="306"/>
      <c r="GA602" s="306"/>
      <c r="GB602" s="306"/>
      <c r="GC602" s="306"/>
      <c r="GD602" s="306"/>
      <c r="GE602" s="306"/>
      <c r="GF602" s="306"/>
      <c r="GG602" s="306"/>
      <c r="GH602" s="306"/>
      <c r="GI602" s="306"/>
      <c r="GJ602" s="306"/>
      <c r="GK602" s="306"/>
      <c r="GL602" s="306"/>
      <c r="GM602" s="306"/>
      <c r="GN602" s="306"/>
      <c r="GO602" s="306"/>
      <c r="GP602" s="306"/>
      <c r="GQ602" s="306"/>
      <c r="GR602" s="306"/>
      <c r="GS602" s="306"/>
      <c r="GT602" s="306"/>
      <c r="GU602" s="306"/>
      <c r="GV602" s="306"/>
      <c r="GW602" s="306"/>
      <c r="GX602" s="306"/>
      <c r="GY602" s="306"/>
      <c r="GZ602" s="306"/>
      <c r="HA602" s="306"/>
      <c r="HB602" s="306"/>
      <c r="HC602" s="306"/>
      <c r="HD602" s="306"/>
      <c r="HE602" s="306"/>
      <c r="HF602" s="306"/>
      <c r="HG602" s="306"/>
      <c r="HH602" s="306"/>
      <c r="HI602" s="306"/>
      <c r="HJ602" s="306"/>
      <c r="HK602" s="306"/>
      <c r="HL602" s="306"/>
      <c r="HM602" s="306"/>
      <c r="HN602" s="306"/>
      <c r="HO602" s="306"/>
      <c r="HP602" s="306"/>
      <c r="HQ602" s="306"/>
      <c r="HR602" s="306"/>
      <c r="HS602" s="306"/>
      <c r="HT602" s="306"/>
      <c r="HU602" s="306"/>
      <c r="HV602" s="306"/>
      <c r="HW602" s="306"/>
      <c r="HX602" s="306"/>
      <c r="HY602" s="306"/>
      <c r="HZ602" s="306"/>
      <c r="IA602" s="306"/>
      <c r="IB602" s="306"/>
      <c r="IC602" s="306"/>
      <c r="ID602" s="306"/>
      <c r="IE602" s="306"/>
      <c r="IF602" s="306"/>
      <c r="IG602" s="306"/>
      <c r="IH602" s="306"/>
    </row>
    <row r="603" spans="1:242" s="219" customFormat="1" ht="15" customHeight="1" x14ac:dyDescent="0.3">
      <c r="A603" s="174">
        <v>5.03</v>
      </c>
      <c r="B603" s="231"/>
      <c r="C603" s="232" t="e">
        <f>VLOOKUP(BD.PD9[[#This Row],[Pos]],[19]!PPto[#Data],3,FALSE)</f>
        <v>#REF!</v>
      </c>
      <c r="D603" s="174" t="s">
        <v>23</v>
      </c>
      <c r="E603" s="305" t="str">
        <f>IF(BD.PD9[[#This Row],[.]]="*",VLOOKUP(BD.PD9[[#This Row],[Pos]],[19]Presupuesto!A:H,7,FALSE),"")</f>
        <v/>
      </c>
      <c r="F603" s="566" t="s">
        <v>1458</v>
      </c>
      <c r="G603" s="174" t="s">
        <v>1359</v>
      </c>
      <c r="H603" s="174"/>
      <c r="I603" s="174" t="s">
        <v>1450</v>
      </c>
      <c r="J603" s="382">
        <v>2</v>
      </c>
      <c r="K603" s="174" t="s">
        <v>189</v>
      </c>
      <c r="L603" s="383">
        <f>IF(BD.PD9[[#This Row],[Mon]]="DOP",1,HLOOKUP(BD.PD9[[#This Row],[Mon]],Data!$K$1:$L$2,2,FALSE))</f>
        <v>77</v>
      </c>
      <c r="M603" s="384">
        <v>768.6</v>
      </c>
      <c r="N603" s="243">
        <f>BD.PD9[[#This Row],[Cant.]]*BD.PD9[[#This Row],[ Tasa ]]*BD.PD9[[#This Row],[ Precio Und.]]</f>
        <v>118364.40000000001</v>
      </c>
      <c r="O603" s="386">
        <v>0.25</v>
      </c>
      <c r="P603" s="243">
        <f>IF(BD.PD9[[#This Row],[Liquid. '[%']]]&lt;&gt;0,(BD.PD9[[#This Row],[Valor Neto '[DOP']]]*BD.PD9[[#This Row],[Liquid. '[%']]])+BD.PD9[[#This Row],[Valor Neto '[DOP']]],BD.PD9[[#This Row],[Valor Neto '[DOP']]])</f>
        <v>147955.5</v>
      </c>
      <c r="Q603" s="243">
        <f>BD.PD9[[#This Row],[Ppto. Orden Interna '[DOP']]]/HLOOKUP("USD",Data!$K$1:$L$2,2,FALSE)</f>
        <v>2276.2384615384617</v>
      </c>
      <c r="R603" s="381" t="s">
        <v>1451</v>
      </c>
      <c r="S603" s="387"/>
      <c r="T603" s="387"/>
      <c r="U603" s="387"/>
      <c r="V603" s="387"/>
      <c r="W603" s="174" t="s">
        <v>1436</v>
      </c>
      <c r="X603" s="495">
        <v>7</v>
      </c>
      <c r="Y603" s="388">
        <v>0.5</v>
      </c>
      <c r="Z603" s="243">
        <f>BD.PD9[[#This Row],[Av.P1 '[%']]]*BD.PD9[[#This Row],[Ppto. Orden Interna '[DOP']]]</f>
        <v>73977.75</v>
      </c>
      <c r="AA603" s="495">
        <v>10</v>
      </c>
      <c r="AB603" s="388">
        <v>0.5</v>
      </c>
      <c r="AC603" s="243">
        <f>BD.PD9[[#This Row],[Av.P2 '[%']]]*BD.PD9[[#This Row],[Ppto. Orden Interna '[DOP']]]</f>
        <v>73977.75</v>
      </c>
      <c r="AD603" s="249"/>
      <c r="AE603" s="389"/>
      <c r="AF603" s="243">
        <f>BD.PD9[[#This Row],[Av.P3 '[%']]]*BD.PD9[[#This Row],[Ppto. Orden Interna '[DOP']]]</f>
        <v>0</v>
      </c>
      <c r="AG603" s="249"/>
      <c r="AH603" s="389"/>
      <c r="AI603" s="243">
        <f>BD.PD9[[#This Row],[Av.P4 '[%']]]*BD.PD9[[#This Row],[Ppto. Orden Interna '[DOP']]]</f>
        <v>0</v>
      </c>
      <c r="AJ603" s="249"/>
      <c r="AK603" s="389"/>
      <c r="AL603" s="243">
        <f>BD.PD9[[#This Row],[Av.P5 '[%']]]*BD.PD9[[#This Row],[Ppto. Orden Interna '[DOP']]]</f>
        <v>0</v>
      </c>
      <c r="AM603" s="496">
        <f>BD.PD9[[#This Row],[Pago 5]]+BD.PD9[[#This Row],[Pago 4]]+BD.PD9[[#This Row],[Pago 3]]+BD.PD9[[#This Row],[Pago 2]]+BD.PD9[[#This Row],[Pago 1]]</f>
        <v>147955.5</v>
      </c>
      <c r="AN603" s="308" t="s">
        <v>244</v>
      </c>
      <c r="AO603" s="308" t="s">
        <v>245</v>
      </c>
      <c r="AP603" s="308" t="s">
        <v>246</v>
      </c>
      <c r="AQ603" s="308" t="s">
        <v>247</v>
      </c>
      <c r="AR603" s="308">
        <v>594</v>
      </c>
      <c r="AS603" s="308" t="s">
        <v>248</v>
      </c>
      <c r="AT603" s="249" t="s">
        <v>1575</v>
      </c>
      <c r="AU603" s="306"/>
      <c r="AV603" s="306"/>
      <c r="AW603" s="306"/>
      <c r="AX603" s="306"/>
      <c r="AY603" s="306"/>
      <c r="AZ603" s="306"/>
      <c r="BA603" s="306"/>
      <c r="BB603" s="306"/>
      <c r="BC603" s="306"/>
      <c r="BD603" s="306"/>
      <c r="BE603" s="306"/>
      <c r="BF603" s="306"/>
      <c r="BG603" s="306"/>
      <c r="BH603" s="306"/>
      <c r="BI603" s="306"/>
      <c r="BJ603" s="306"/>
      <c r="BK603" s="306"/>
      <c r="BL603" s="306"/>
      <c r="BM603" s="306"/>
      <c r="BN603" s="306"/>
      <c r="BO603" s="306"/>
      <c r="BP603" s="306"/>
      <c r="BQ603" s="306"/>
      <c r="BR603" s="306"/>
      <c r="BS603" s="306"/>
      <c r="BT603" s="306"/>
      <c r="BU603" s="306"/>
      <c r="BV603" s="306"/>
      <c r="BW603" s="306"/>
      <c r="BX603" s="306"/>
      <c r="BY603" s="306"/>
      <c r="BZ603" s="306"/>
      <c r="CA603" s="306"/>
      <c r="CB603" s="306"/>
      <c r="CC603" s="306"/>
      <c r="CD603" s="306"/>
      <c r="CE603" s="306"/>
      <c r="CF603" s="306"/>
      <c r="CG603" s="306"/>
      <c r="CH603" s="306"/>
      <c r="CI603" s="306"/>
      <c r="CJ603" s="306"/>
      <c r="CK603" s="306"/>
      <c r="CL603" s="306"/>
      <c r="CM603" s="306"/>
      <c r="CN603" s="306"/>
      <c r="CO603" s="306"/>
      <c r="CP603" s="306"/>
      <c r="CQ603" s="306"/>
      <c r="CR603" s="306"/>
      <c r="CS603" s="306"/>
      <c r="CT603" s="306"/>
      <c r="CU603" s="306"/>
      <c r="CV603" s="306"/>
      <c r="CW603" s="306"/>
      <c r="CX603" s="306"/>
      <c r="CY603" s="306"/>
      <c r="CZ603" s="306"/>
      <c r="DA603" s="306"/>
      <c r="DB603" s="306"/>
      <c r="DC603" s="306"/>
      <c r="DD603" s="306"/>
      <c r="DE603" s="306"/>
      <c r="DF603" s="306"/>
      <c r="DG603" s="306"/>
      <c r="DH603" s="306"/>
      <c r="DI603" s="306"/>
      <c r="DJ603" s="306"/>
      <c r="DK603" s="306"/>
      <c r="DL603" s="306"/>
      <c r="DM603" s="306"/>
      <c r="DN603" s="306"/>
      <c r="DO603" s="306"/>
      <c r="DP603" s="306"/>
      <c r="DQ603" s="306"/>
      <c r="DR603" s="306"/>
      <c r="DS603" s="306"/>
      <c r="DT603" s="306"/>
      <c r="DU603" s="306"/>
      <c r="DV603" s="306"/>
      <c r="DW603" s="306"/>
      <c r="DX603" s="306"/>
      <c r="DY603" s="306"/>
      <c r="DZ603" s="306"/>
      <c r="EA603" s="306"/>
      <c r="EB603" s="306"/>
      <c r="EC603" s="306"/>
      <c r="ED603" s="306"/>
      <c r="EE603" s="306"/>
      <c r="EF603" s="306"/>
      <c r="EG603" s="306"/>
      <c r="EH603" s="306"/>
      <c r="EI603" s="306"/>
      <c r="EJ603" s="306"/>
      <c r="EK603" s="306"/>
      <c r="EL603" s="306"/>
      <c r="EM603" s="306"/>
      <c r="EN603" s="306"/>
      <c r="EO603" s="306"/>
      <c r="EP603" s="306"/>
      <c r="EQ603" s="306"/>
      <c r="ER603" s="306"/>
      <c r="ES603" s="306"/>
      <c r="ET603" s="306"/>
      <c r="EU603" s="306"/>
      <c r="EV603" s="306"/>
      <c r="EW603" s="306"/>
      <c r="EX603" s="306"/>
      <c r="EY603" s="306"/>
      <c r="EZ603" s="306"/>
      <c r="FA603" s="306"/>
      <c r="FB603" s="306"/>
      <c r="FC603" s="306"/>
      <c r="FD603" s="306"/>
      <c r="FE603" s="306"/>
      <c r="FF603" s="306"/>
      <c r="FG603" s="306"/>
      <c r="FH603" s="306"/>
      <c r="FI603" s="306"/>
      <c r="FJ603" s="306"/>
      <c r="FK603" s="306"/>
      <c r="FL603" s="306"/>
      <c r="FM603" s="306"/>
      <c r="FN603" s="306"/>
      <c r="FO603" s="306"/>
      <c r="FP603" s="306"/>
      <c r="FQ603" s="306"/>
      <c r="FR603" s="306"/>
      <c r="FS603" s="306"/>
      <c r="FT603" s="306"/>
      <c r="FU603" s="306"/>
      <c r="FV603" s="306"/>
      <c r="FW603" s="306"/>
      <c r="FX603" s="306"/>
      <c r="FY603" s="306"/>
      <c r="FZ603" s="306"/>
      <c r="GA603" s="306"/>
      <c r="GB603" s="306"/>
      <c r="GC603" s="306"/>
      <c r="GD603" s="306"/>
      <c r="GE603" s="306"/>
      <c r="GF603" s="306"/>
      <c r="GG603" s="306"/>
      <c r="GH603" s="306"/>
      <c r="GI603" s="306"/>
      <c r="GJ603" s="306"/>
      <c r="GK603" s="306"/>
      <c r="GL603" s="306"/>
      <c r="GM603" s="306"/>
      <c r="GN603" s="306"/>
      <c r="GO603" s="306"/>
      <c r="GP603" s="306"/>
      <c r="GQ603" s="306"/>
      <c r="GR603" s="306"/>
      <c r="GS603" s="306"/>
      <c r="GT603" s="306"/>
      <c r="GU603" s="306"/>
      <c r="GV603" s="306"/>
      <c r="GW603" s="306"/>
      <c r="GX603" s="306"/>
      <c r="GY603" s="306"/>
      <c r="GZ603" s="306"/>
      <c r="HA603" s="306"/>
      <c r="HB603" s="306"/>
      <c r="HC603" s="306"/>
      <c r="HD603" s="306"/>
      <c r="HE603" s="306"/>
      <c r="HF603" s="306"/>
      <c r="HG603" s="306"/>
      <c r="HH603" s="306"/>
      <c r="HI603" s="306"/>
      <c r="HJ603" s="306"/>
      <c r="HK603" s="306"/>
      <c r="HL603" s="306"/>
      <c r="HM603" s="306"/>
      <c r="HN603" s="306"/>
      <c r="HO603" s="306"/>
      <c r="HP603" s="306"/>
      <c r="HQ603" s="306"/>
      <c r="HR603" s="306"/>
      <c r="HS603" s="306"/>
      <c r="HT603" s="306"/>
      <c r="HU603" s="306"/>
      <c r="HV603" s="306"/>
      <c r="HW603" s="306"/>
      <c r="HX603" s="306"/>
      <c r="HY603" s="306"/>
      <c r="HZ603" s="306"/>
      <c r="IA603" s="306"/>
      <c r="IB603" s="306"/>
      <c r="IC603" s="306"/>
      <c r="ID603" s="306"/>
      <c r="IE603" s="306"/>
      <c r="IF603" s="306"/>
      <c r="IG603" s="306"/>
      <c r="IH603" s="306"/>
    </row>
    <row r="604" spans="1:242" s="219" customFormat="1" ht="15" customHeight="1" x14ac:dyDescent="0.3">
      <c r="A604" s="174">
        <v>5.03</v>
      </c>
      <c r="B604" s="231"/>
      <c r="C604" s="232" t="e">
        <f>VLOOKUP(BD.PD9[[#This Row],[Pos]],[19]!PPto[#Data],3,FALSE)</f>
        <v>#REF!</v>
      </c>
      <c r="D604" s="174" t="s">
        <v>23</v>
      </c>
      <c r="E604" s="305" t="str">
        <f>IF(BD.PD9[[#This Row],[.]]="*",VLOOKUP(BD.PD9[[#This Row],[Pos]],[19]Presupuesto!A:H,7,FALSE),"")</f>
        <v/>
      </c>
      <c r="F604" s="566" t="s">
        <v>1455</v>
      </c>
      <c r="G604" s="174" t="s">
        <v>1359</v>
      </c>
      <c r="H604" s="174"/>
      <c r="I604" s="174" t="s">
        <v>1450</v>
      </c>
      <c r="J604" s="382">
        <v>2</v>
      </c>
      <c r="K604" s="174" t="s">
        <v>189</v>
      </c>
      <c r="L604" s="383">
        <f>IF(BD.PD9[[#This Row],[Mon]]="DOP",1,HLOOKUP(BD.PD9[[#This Row],[Mon]],Data!$K$1:$L$2,2,FALSE))</f>
        <v>77</v>
      </c>
      <c r="M604" s="384">
        <v>744.2</v>
      </c>
      <c r="N604" s="243">
        <f>BD.PD9[[#This Row],[Cant.]]*BD.PD9[[#This Row],[ Tasa ]]*BD.PD9[[#This Row],[ Precio Und.]]</f>
        <v>114606.8</v>
      </c>
      <c r="O604" s="386">
        <v>0.25</v>
      </c>
      <c r="P604" s="243">
        <f>IF(BD.PD9[[#This Row],[Liquid. '[%']]]&lt;&gt;0,(BD.PD9[[#This Row],[Valor Neto '[DOP']]]*BD.PD9[[#This Row],[Liquid. '[%']]])+BD.PD9[[#This Row],[Valor Neto '[DOP']]],BD.PD9[[#This Row],[Valor Neto '[DOP']]])</f>
        <v>143258.5</v>
      </c>
      <c r="Q604" s="243">
        <f>BD.PD9[[#This Row],[Ppto. Orden Interna '[DOP']]]/HLOOKUP("USD",Data!$K$1:$L$2,2,FALSE)</f>
        <v>2203.976923076923</v>
      </c>
      <c r="R604" s="381" t="s">
        <v>1451</v>
      </c>
      <c r="S604" s="387"/>
      <c r="T604" s="387"/>
      <c r="U604" s="387"/>
      <c r="V604" s="387"/>
      <c r="W604" s="174" t="s">
        <v>1436</v>
      </c>
      <c r="X604" s="495">
        <v>7</v>
      </c>
      <c r="Y604" s="388">
        <v>0.5</v>
      </c>
      <c r="Z604" s="243">
        <f>BD.PD9[[#This Row],[Av.P1 '[%']]]*BD.PD9[[#This Row],[Ppto. Orden Interna '[DOP']]]</f>
        <v>71629.25</v>
      </c>
      <c r="AA604" s="495">
        <v>10</v>
      </c>
      <c r="AB604" s="388">
        <v>0.5</v>
      </c>
      <c r="AC604" s="243">
        <f>BD.PD9[[#This Row],[Av.P2 '[%']]]*BD.PD9[[#This Row],[Ppto. Orden Interna '[DOP']]]</f>
        <v>71629.25</v>
      </c>
      <c r="AD604" s="249"/>
      <c r="AE604" s="389"/>
      <c r="AF604" s="243">
        <f>BD.PD9[[#This Row],[Av.P3 '[%']]]*BD.PD9[[#This Row],[Ppto. Orden Interna '[DOP']]]</f>
        <v>0</v>
      </c>
      <c r="AG604" s="249"/>
      <c r="AH604" s="389"/>
      <c r="AI604" s="243">
        <f>BD.PD9[[#This Row],[Av.P4 '[%']]]*BD.PD9[[#This Row],[Ppto. Orden Interna '[DOP']]]</f>
        <v>0</v>
      </c>
      <c r="AJ604" s="249"/>
      <c r="AK604" s="389"/>
      <c r="AL604" s="243">
        <f>BD.PD9[[#This Row],[Av.P5 '[%']]]*BD.PD9[[#This Row],[Ppto. Orden Interna '[DOP']]]</f>
        <v>0</v>
      </c>
      <c r="AM604" s="496">
        <f>BD.PD9[[#This Row],[Pago 5]]+BD.PD9[[#This Row],[Pago 4]]+BD.PD9[[#This Row],[Pago 3]]+BD.PD9[[#This Row],[Pago 2]]+BD.PD9[[#This Row],[Pago 1]]</f>
        <v>143258.5</v>
      </c>
      <c r="AN604" s="308" t="s">
        <v>244</v>
      </c>
      <c r="AO604" s="308" t="s">
        <v>245</v>
      </c>
      <c r="AP604" s="308" t="s">
        <v>246</v>
      </c>
      <c r="AQ604" s="308" t="s">
        <v>247</v>
      </c>
      <c r="AR604" s="308">
        <v>594</v>
      </c>
      <c r="AS604" s="308" t="s">
        <v>248</v>
      </c>
      <c r="AT604" s="249" t="s">
        <v>1575</v>
      </c>
      <c r="AU604" s="306"/>
      <c r="AV604" s="306"/>
      <c r="AW604" s="306"/>
      <c r="AX604" s="306"/>
      <c r="AY604" s="306"/>
      <c r="AZ604" s="306"/>
      <c r="BA604" s="306"/>
      <c r="BB604" s="306"/>
      <c r="BC604" s="306"/>
      <c r="BD604" s="306"/>
      <c r="BE604" s="306"/>
      <c r="BF604" s="306"/>
      <c r="BG604" s="306"/>
      <c r="BH604" s="306"/>
      <c r="BI604" s="306"/>
      <c r="BJ604" s="306"/>
      <c r="BK604" s="306"/>
      <c r="BL604" s="306"/>
      <c r="BM604" s="306"/>
      <c r="BN604" s="306"/>
      <c r="BO604" s="306"/>
      <c r="BP604" s="306"/>
      <c r="BQ604" s="306"/>
      <c r="BR604" s="306"/>
      <c r="BS604" s="306"/>
      <c r="BT604" s="306"/>
      <c r="BU604" s="306"/>
      <c r="BV604" s="306"/>
      <c r="BW604" s="306"/>
      <c r="BX604" s="306"/>
      <c r="BY604" s="306"/>
      <c r="BZ604" s="306"/>
      <c r="CA604" s="306"/>
      <c r="CB604" s="306"/>
      <c r="CC604" s="306"/>
      <c r="CD604" s="306"/>
      <c r="CE604" s="306"/>
      <c r="CF604" s="306"/>
      <c r="CG604" s="306"/>
      <c r="CH604" s="306"/>
      <c r="CI604" s="306"/>
      <c r="CJ604" s="306"/>
      <c r="CK604" s="306"/>
      <c r="CL604" s="306"/>
      <c r="CM604" s="306"/>
      <c r="CN604" s="306"/>
      <c r="CO604" s="306"/>
      <c r="CP604" s="306"/>
      <c r="CQ604" s="306"/>
      <c r="CR604" s="306"/>
      <c r="CS604" s="306"/>
      <c r="CT604" s="306"/>
      <c r="CU604" s="306"/>
      <c r="CV604" s="306"/>
      <c r="CW604" s="306"/>
      <c r="CX604" s="306"/>
      <c r="CY604" s="306"/>
      <c r="CZ604" s="306"/>
      <c r="DA604" s="306"/>
      <c r="DB604" s="306"/>
      <c r="DC604" s="306"/>
      <c r="DD604" s="306"/>
      <c r="DE604" s="306"/>
      <c r="DF604" s="306"/>
      <c r="DG604" s="306"/>
      <c r="DH604" s="306"/>
      <c r="DI604" s="306"/>
      <c r="DJ604" s="306"/>
      <c r="DK604" s="306"/>
      <c r="DL604" s="306"/>
      <c r="DM604" s="306"/>
      <c r="DN604" s="306"/>
      <c r="DO604" s="306"/>
      <c r="DP604" s="306"/>
      <c r="DQ604" s="306"/>
      <c r="DR604" s="306"/>
      <c r="DS604" s="306"/>
      <c r="DT604" s="306"/>
      <c r="DU604" s="306"/>
      <c r="DV604" s="306"/>
      <c r="DW604" s="306"/>
      <c r="DX604" s="306"/>
      <c r="DY604" s="306"/>
      <c r="DZ604" s="306"/>
      <c r="EA604" s="306"/>
      <c r="EB604" s="306"/>
      <c r="EC604" s="306"/>
      <c r="ED604" s="306"/>
      <c r="EE604" s="306"/>
      <c r="EF604" s="306"/>
      <c r="EG604" s="306"/>
      <c r="EH604" s="306"/>
      <c r="EI604" s="306"/>
      <c r="EJ604" s="306"/>
      <c r="EK604" s="306"/>
      <c r="EL604" s="306"/>
      <c r="EM604" s="306"/>
      <c r="EN604" s="306"/>
      <c r="EO604" s="306"/>
      <c r="EP604" s="306"/>
      <c r="EQ604" s="306"/>
      <c r="ER604" s="306"/>
      <c r="ES604" s="306"/>
      <c r="ET604" s="306"/>
      <c r="EU604" s="306"/>
      <c r="EV604" s="306"/>
      <c r="EW604" s="306"/>
      <c r="EX604" s="306"/>
      <c r="EY604" s="306"/>
      <c r="EZ604" s="306"/>
      <c r="FA604" s="306"/>
      <c r="FB604" s="306"/>
      <c r="FC604" s="306"/>
      <c r="FD604" s="306"/>
      <c r="FE604" s="306"/>
      <c r="FF604" s="306"/>
      <c r="FG604" s="306"/>
      <c r="FH604" s="306"/>
      <c r="FI604" s="306"/>
      <c r="FJ604" s="306"/>
      <c r="FK604" s="306"/>
      <c r="FL604" s="306"/>
      <c r="FM604" s="306"/>
      <c r="FN604" s="306"/>
      <c r="FO604" s="306"/>
      <c r="FP604" s="306"/>
      <c r="FQ604" s="306"/>
      <c r="FR604" s="306"/>
      <c r="FS604" s="306"/>
      <c r="FT604" s="306"/>
      <c r="FU604" s="306"/>
      <c r="FV604" s="306"/>
      <c r="FW604" s="306"/>
      <c r="FX604" s="306"/>
      <c r="FY604" s="306"/>
      <c r="FZ604" s="306"/>
      <c r="GA604" s="306"/>
      <c r="GB604" s="306"/>
      <c r="GC604" s="306"/>
      <c r="GD604" s="306"/>
      <c r="GE604" s="306"/>
      <c r="GF604" s="306"/>
      <c r="GG604" s="306"/>
      <c r="GH604" s="306"/>
      <c r="GI604" s="306"/>
      <c r="GJ604" s="306"/>
      <c r="GK604" s="306"/>
      <c r="GL604" s="306"/>
      <c r="GM604" s="306"/>
      <c r="GN604" s="306"/>
      <c r="GO604" s="306"/>
      <c r="GP604" s="306"/>
      <c r="GQ604" s="306"/>
      <c r="GR604" s="306"/>
      <c r="GS604" s="306"/>
      <c r="GT604" s="306"/>
      <c r="GU604" s="306"/>
      <c r="GV604" s="306"/>
      <c r="GW604" s="306"/>
      <c r="GX604" s="306"/>
      <c r="GY604" s="306"/>
      <c r="GZ604" s="306"/>
      <c r="HA604" s="306"/>
      <c r="HB604" s="306"/>
      <c r="HC604" s="306"/>
      <c r="HD604" s="306"/>
      <c r="HE604" s="306"/>
      <c r="HF604" s="306"/>
      <c r="HG604" s="306"/>
      <c r="HH604" s="306"/>
      <c r="HI604" s="306"/>
      <c r="HJ604" s="306"/>
      <c r="HK604" s="306"/>
      <c r="HL604" s="306"/>
      <c r="HM604" s="306"/>
      <c r="HN604" s="306"/>
      <c r="HO604" s="306"/>
      <c r="HP604" s="306"/>
      <c r="HQ604" s="306"/>
      <c r="HR604" s="306"/>
      <c r="HS604" s="306"/>
      <c r="HT604" s="306"/>
      <c r="HU604" s="306"/>
      <c r="HV604" s="306"/>
      <c r="HW604" s="306"/>
      <c r="HX604" s="306"/>
      <c r="HY604" s="306"/>
      <c r="HZ604" s="306"/>
      <c r="IA604" s="306"/>
      <c r="IB604" s="306"/>
      <c r="IC604" s="306"/>
      <c r="ID604" s="306"/>
      <c r="IE604" s="306"/>
      <c r="IF604" s="306"/>
      <c r="IG604" s="306"/>
      <c r="IH604" s="306"/>
    </row>
    <row r="605" spans="1:242" s="219" customFormat="1" ht="15" customHeight="1" x14ac:dyDescent="0.3">
      <c r="A605" s="174">
        <v>5.03</v>
      </c>
      <c r="B605" s="231"/>
      <c r="C605" s="232" t="e">
        <f>VLOOKUP(BD.PD9[[#This Row],[Pos]],[19]!PPto[#Data],3,FALSE)</f>
        <v>#REF!</v>
      </c>
      <c r="D605" s="174" t="s">
        <v>23</v>
      </c>
      <c r="E605" s="305" t="str">
        <f>IF(BD.PD9[[#This Row],[.]]="*",VLOOKUP(BD.PD9[[#This Row],[Pos]],[19]Presupuesto!A:H,7,FALSE),"")</f>
        <v/>
      </c>
      <c r="F605" s="566" t="s">
        <v>1459</v>
      </c>
      <c r="G605" s="174" t="s">
        <v>1359</v>
      </c>
      <c r="H605" s="174"/>
      <c r="I605" s="174" t="s">
        <v>1450</v>
      </c>
      <c r="J605" s="382">
        <v>2</v>
      </c>
      <c r="K605" s="174" t="s">
        <v>189</v>
      </c>
      <c r="L605" s="383">
        <f>IF(BD.PD9[[#This Row],[Mon]]="DOP",1,HLOOKUP(BD.PD9[[#This Row],[Mon]],Data!$K$1:$L$2,2,FALSE))</f>
        <v>77</v>
      </c>
      <c r="M605" s="384">
        <v>4762.51</v>
      </c>
      <c r="N605" s="243">
        <f>BD.PD9[[#This Row],[Cant.]]*BD.PD9[[#This Row],[ Tasa ]]*BD.PD9[[#This Row],[ Precio Und.]]</f>
        <v>733426.54</v>
      </c>
      <c r="O605" s="386">
        <v>0.25</v>
      </c>
      <c r="P605" s="243">
        <f>IF(BD.PD9[[#This Row],[Liquid. '[%']]]&lt;&gt;0,(BD.PD9[[#This Row],[Valor Neto '[DOP']]]*BD.PD9[[#This Row],[Liquid. '[%']]])+BD.PD9[[#This Row],[Valor Neto '[DOP']]],BD.PD9[[#This Row],[Valor Neto '[DOP']]])</f>
        <v>916783.17500000005</v>
      </c>
      <c r="Q605" s="243">
        <f>BD.PD9[[#This Row],[Ppto. Orden Interna '[DOP']]]/HLOOKUP("USD",Data!$K$1:$L$2,2,FALSE)</f>
        <v>14104.356538461539</v>
      </c>
      <c r="R605" s="381" t="s">
        <v>1451</v>
      </c>
      <c r="S605" s="387" t="s">
        <v>1460</v>
      </c>
      <c r="T605" s="387"/>
      <c r="U605" s="387"/>
      <c r="V605" s="387"/>
      <c r="W605" s="174" t="s">
        <v>1436</v>
      </c>
      <c r="X605" s="495">
        <v>7</v>
      </c>
      <c r="Y605" s="388">
        <v>0.5</v>
      </c>
      <c r="Z605" s="243">
        <f>BD.PD9[[#This Row],[Av.P1 '[%']]]*BD.PD9[[#This Row],[Ppto. Orden Interna '[DOP']]]</f>
        <v>458391.58750000002</v>
      </c>
      <c r="AA605" s="495">
        <v>10</v>
      </c>
      <c r="AB605" s="388">
        <v>0.5</v>
      </c>
      <c r="AC605" s="243">
        <f>BD.PD9[[#This Row],[Av.P2 '[%']]]*BD.PD9[[#This Row],[Ppto. Orden Interna '[DOP']]]</f>
        <v>458391.58750000002</v>
      </c>
      <c r="AD605" s="249"/>
      <c r="AE605" s="389"/>
      <c r="AF605" s="243">
        <f>BD.PD9[[#This Row],[Av.P3 '[%']]]*BD.PD9[[#This Row],[Ppto. Orden Interna '[DOP']]]</f>
        <v>0</v>
      </c>
      <c r="AG605" s="249"/>
      <c r="AH605" s="389"/>
      <c r="AI605" s="243">
        <f>BD.PD9[[#This Row],[Av.P4 '[%']]]*BD.PD9[[#This Row],[Ppto. Orden Interna '[DOP']]]</f>
        <v>0</v>
      </c>
      <c r="AJ605" s="249"/>
      <c r="AK605" s="389"/>
      <c r="AL605" s="243">
        <f>BD.PD9[[#This Row],[Av.P5 '[%']]]*BD.PD9[[#This Row],[Ppto. Orden Interna '[DOP']]]</f>
        <v>0</v>
      </c>
      <c r="AM605" s="496">
        <f>BD.PD9[[#This Row],[Pago 5]]+BD.PD9[[#This Row],[Pago 4]]+BD.PD9[[#This Row],[Pago 3]]+BD.PD9[[#This Row],[Pago 2]]+BD.PD9[[#This Row],[Pago 1]]</f>
        <v>916783.17500000005</v>
      </c>
      <c r="AN605" s="308" t="s">
        <v>244</v>
      </c>
      <c r="AO605" s="308" t="s">
        <v>245</v>
      </c>
      <c r="AP605" s="308" t="s">
        <v>246</v>
      </c>
      <c r="AQ605" s="308" t="s">
        <v>247</v>
      </c>
      <c r="AR605" s="308">
        <v>594</v>
      </c>
      <c r="AS605" s="308" t="s">
        <v>248</v>
      </c>
      <c r="AT605" s="249" t="s">
        <v>1575</v>
      </c>
      <c r="AU605" s="306"/>
      <c r="AV605" s="306"/>
      <c r="AW605" s="306"/>
      <c r="AX605" s="306"/>
      <c r="AY605" s="306"/>
      <c r="AZ605" s="306"/>
      <c r="BA605" s="306"/>
      <c r="BB605" s="306"/>
      <c r="BC605" s="306"/>
      <c r="BD605" s="306"/>
      <c r="BE605" s="306"/>
      <c r="BF605" s="306"/>
      <c r="BG605" s="306"/>
      <c r="BH605" s="306"/>
      <c r="BI605" s="306"/>
      <c r="BJ605" s="306"/>
      <c r="BK605" s="306"/>
      <c r="BL605" s="306"/>
      <c r="BM605" s="306"/>
      <c r="BN605" s="306"/>
      <c r="BO605" s="306"/>
      <c r="BP605" s="306"/>
      <c r="BQ605" s="306"/>
      <c r="BR605" s="306"/>
      <c r="BS605" s="306"/>
      <c r="BT605" s="306"/>
      <c r="BU605" s="306"/>
      <c r="BV605" s="306"/>
      <c r="BW605" s="306"/>
      <c r="BX605" s="306"/>
      <c r="BY605" s="306"/>
      <c r="BZ605" s="306"/>
      <c r="CA605" s="306"/>
      <c r="CB605" s="306"/>
      <c r="CC605" s="306"/>
      <c r="CD605" s="306"/>
      <c r="CE605" s="306"/>
      <c r="CF605" s="306"/>
      <c r="CG605" s="306"/>
      <c r="CH605" s="306"/>
      <c r="CI605" s="306"/>
      <c r="CJ605" s="306"/>
      <c r="CK605" s="306"/>
      <c r="CL605" s="306"/>
      <c r="CM605" s="306"/>
      <c r="CN605" s="306"/>
      <c r="CO605" s="306"/>
      <c r="CP605" s="306"/>
      <c r="CQ605" s="306"/>
      <c r="CR605" s="306"/>
      <c r="CS605" s="306"/>
      <c r="CT605" s="306"/>
      <c r="CU605" s="306"/>
      <c r="CV605" s="306"/>
      <c r="CW605" s="306"/>
      <c r="CX605" s="306"/>
      <c r="CY605" s="306"/>
      <c r="CZ605" s="306"/>
      <c r="DA605" s="306"/>
      <c r="DB605" s="306"/>
      <c r="DC605" s="306"/>
      <c r="DD605" s="306"/>
      <c r="DE605" s="306"/>
      <c r="DF605" s="306"/>
      <c r="DG605" s="306"/>
      <c r="DH605" s="306"/>
      <c r="DI605" s="306"/>
      <c r="DJ605" s="306"/>
      <c r="DK605" s="306"/>
      <c r="DL605" s="306"/>
      <c r="DM605" s="306"/>
      <c r="DN605" s="306"/>
      <c r="DO605" s="306"/>
      <c r="DP605" s="306"/>
      <c r="DQ605" s="306"/>
      <c r="DR605" s="306"/>
      <c r="DS605" s="306"/>
      <c r="DT605" s="306"/>
      <c r="DU605" s="306"/>
      <c r="DV605" s="306"/>
      <c r="DW605" s="306"/>
      <c r="DX605" s="306"/>
      <c r="DY605" s="306"/>
      <c r="DZ605" s="306"/>
      <c r="EA605" s="306"/>
      <c r="EB605" s="306"/>
      <c r="EC605" s="306"/>
      <c r="ED605" s="306"/>
      <c r="EE605" s="306"/>
      <c r="EF605" s="306"/>
      <c r="EG605" s="306"/>
      <c r="EH605" s="306"/>
      <c r="EI605" s="306"/>
      <c r="EJ605" s="306"/>
      <c r="EK605" s="306"/>
      <c r="EL605" s="306"/>
      <c r="EM605" s="306"/>
      <c r="EN605" s="306"/>
      <c r="EO605" s="306"/>
      <c r="EP605" s="306"/>
      <c r="EQ605" s="306"/>
      <c r="ER605" s="306"/>
      <c r="ES605" s="306"/>
      <c r="ET605" s="306"/>
      <c r="EU605" s="306"/>
      <c r="EV605" s="306"/>
      <c r="EW605" s="306"/>
      <c r="EX605" s="306"/>
      <c r="EY605" s="306"/>
      <c r="EZ605" s="306"/>
      <c r="FA605" s="306"/>
      <c r="FB605" s="306"/>
      <c r="FC605" s="306"/>
      <c r="FD605" s="306"/>
      <c r="FE605" s="306"/>
      <c r="FF605" s="306"/>
      <c r="FG605" s="306"/>
      <c r="FH605" s="306"/>
      <c r="FI605" s="306"/>
      <c r="FJ605" s="306"/>
      <c r="FK605" s="306"/>
      <c r="FL605" s="306"/>
      <c r="FM605" s="306"/>
      <c r="FN605" s="306"/>
      <c r="FO605" s="306"/>
      <c r="FP605" s="306"/>
      <c r="FQ605" s="306"/>
      <c r="FR605" s="306"/>
      <c r="FS605" s="306"/>
      <c r="FT605" s="306"/>
      <c r="FU605" s="306"/>
      <c r="FV605" s="306"/>
      <c r="FW605" s="306"/>
      <c r="FX605" s="306"/>
      <c r="FY605" s="306"/>
      <c r="FZ605" s="306"/>
      <c r="GA605" s="306"/>
      <c r="GB605" s="306"/>
      <c r="GC605" s="306"/>
      <c r="GD605" s="306"/>
      <c r="GE605" s="306"/>
      <c r="GF605" s="306"/>
      <c r="GG605" s="306"/>
      <c r="GH605" s="306"/>
      <c r="GI605" s="306"/>
      <c r="GJ605" s="306"/>
      <c r="GK605" s="306"/>
      <c r="GL605" s="306"/>
      <c r="GM605" s="306"/>
      <c r="GN605" s="306"/>
      <c r="GO605" s="306"/>
      <c r="GP605" s="306"/>
      <c r="GQ605" s="306"/>
      <c r="GR605" s="306"/>
      <c r="GS605" s="306"/>
      <c r="GT605" s="306"/>
      <c r="GU605" s="306"/>
      <c r="GV605" s="306"/>
      <c r="GW605" s="306"/>
      <c r="GX605" s="306"/>
      <c r="GY605" s="306"/>
      <c r="GZ605" s="306"/>
      <c r="HA605" s="306"/>
      <c r="HB605" s="306"/>
      <c r="HC605" s="306"/>
      <c r="HD605" s="306"/>
      <c r="HE605" s="306"/>
      <c r="HF605" s="306"/>
      <c r="HG605" s="306"/>
      <c r="HH605" s="306"/>
      <c r="HI605" s="306"/>
      <c r="HJ605" s="306"/>
      <c r="HK605" s="306"/>
      <c r="HL605" s="306"/>
      <c r="HM605" s="306"/>
      <c r="HN605" s="306"/>
      <c r="HO605" s="306"/>
      <c r="HP605" s="306"/>
      <c r="HQ605" s="306"/>
      <c r="HR605" s="306"/>
      <c r="HS605" s="306"/>
      <c r="HT605" s="306"/>
      <c r="HU605" s="306"/>
      <c r="HV605" s="306"/>
      <c r="HW605" s="306"/>
      <c r="HX605" s="306"/>
      <c r="HY605" s="306"/>
      <c r="HZ605" s="306"/>
      <c r="IA605" s="306"/>
      <c r="IB605" s="306"/>
      <c r="IC605" s="306"/>
      <c r="ID605" s="306"/>
      <c r="IE605" s="306"/>
      <c r="IF605" s="306"/>
      <c r="IG605" s="306"/>
      <c r="IH605" s="306"/>
    </row>
    <row r="606" spans="1:242" s="219" customFormat="1" ht="15" customHeight="1" x14ac:dyDescent="0.3">
      <c r="A606" s="174">
        <v>5.03</v>
      </c>
      <c r="B606" s="231"/>
      <c r="C606" s="232" t="e">
        <f>VLOOKUP(BD.PD9[[#This Row],[Pos]],[19]!PPto[#Data],3,FALSE)</f>
        <v>#REF!</v>
      </c>
      <c r="D606" s="174" t="s">
        <v>23</v>
      </c>
      <c r="E606" s="305" t="str">
        <f>IF(BD.PD9[[#This Row],[.]]="*",VLOOKUP(BD.PD9[[#This Row],[Pos]],[19]Presupuesto!A:H,7,FALSE),"")</f>
        <v/>
      </c>
      <c r="F606" s="566" t="s">
        <v>1458</v>
      </c>
      <c r="G606" s="174" t="s">
        <v>1359</v>
      </c>
      <c r="H606" s="174"/>
      <c r="I606" s="174" t="s">
        <v>1450</v>
      </c>
      <c r="J606" s="382">
        <v>2</v>
      </c>
      <c r="K606" s="174" t="s">
        <v>189</v>
      </c>
      <c r="L606" s="383">
        <f>IF(BD.PD9[[#This Row],[Mon]]="DOP",1,HLOOKUP(BD.PD9[[#This Row],[Mon]],Data!$K$1:$L$2,2,FALSE))</f>
        <v>77</v>
      </c>
      <c r="M606" s="384">
        <v>768.6</v>
      </c>
      <c r="N606" s="243">
        <f>BD.PD9[[#This Row],[Cant.]]*BD.PD9[[#This Row],[ Tasa ]]*BD.PD9[[#This Row],[ Precio Und.]]</f>
        <v>118364.40000000001</v>
      </c>
      <c r="O606" s="386">
        <v>0.25</v>
      </c>
      <c r="P606" s="243">
        <f>IF(BD.PD9[[#This Row],[Liquid. '[%']]]&lt;&gt;0,(BD.PD9[[#This Row],[Valor Neto '[DOP']]]*BD.PD9[[#This Row],[Liquid. '[%']]])+BD.PD9[[#This Row],[Valor Neto '[DOP']]],BD.PD9[[#This Row],[Valor Neto '[DOP']]])</f>
        <v>147955.5</v>
      </c>
      <c r="Q606" s="243">
        <f>BD.PD9[[#This Row],[Ppto. Orden Interna '[DOP']]]/HLOOKUP("USD",Data!$K$1:$L$2,2,FALSE)</f>
        <v>2276.2384615384617</v>
      </c>
      <c r="R606" s="381" t="s">
        <v>1451</v>
      </c>
      <c r="S606" s="387"/>
      <c r="T606" s="387"/>
      <c r="U606" s="387"/>
      <c r="V606" s="387"/>
      <c r="W606" s="174" t="s">
        <v>1436</v>
      </c>
      <c r="X606" s="495">
        <v>7</v>
      </c>
      <c r="Y606" s="388">
        <v>0.5</v>
      </c>
      <c r="Z606" s="243">
        <f>BD.PD9[[#This Row],[Av.P1 '[%']]]*BD.PD9[[#This Row],[Ppto. Orden Interna '[DOP']]]</f>
        <v>73977.75</v>
      </c>
      <c r="AA606" s="495">
        <v>10</v>
      </c>
      <c r="AB606" s="388">
        <v>0.5</v>
      </c>
      <c r="AC606" s="243">
        <f>BD.PD9[[#This Row],[Av.P2 '[%']]]*BD.PD9[[#This Row],[Ppto. Orden Interna '[DOP']]]</f>
        <v>73977.75</v>
      </c>
      <c r="AD606" s="249"/>
      <c r="AE606" s="389"/>
      <c r="AF606" s="243">
        <f>BD.PD9[[#This Row],[Av.P3 '[%']]]*BD.PD9[[#This Row],[Ppto. Orden Interna '[DOP']]]</f>
        <v>0</v>
      </c>
      <c r="AG606" s="249"/>
      <c r="AH606" s="389"/>
      <c r="AI606" s="243">
        <f>BD.PD9[[#This Row],[Av.P4 '[%']]]*BD.PD9[[#This Row],[Ppto. Orden Interna '[DOP']]]</f>
        <v>0</v>
      </c>
      <c r="AJ606" s="249"/>
      <c r="AK606" s="389"/>
      <c r="AL606" s="243">
        <f>BD.PD9[[#This Row],[Av.P5 '[%']]]*BD.PD9[[#This Row],[Ppto. Orden Interna '[DOP']]]</f>
        <v>0</v>
      </c>
      <c r="AM606" s="496">
        <f>BD.PD9[[#This Row],[Pago 5]]+BD.PD9[[#This Row],[Pago 4]]+BD.PD9[[#This Row],[Pago 3]]+BD.PD9[[#This Row],[Pago 2]]+BD.PD9[[#This Row],[Pago 1]]</f>
        <v>147955.5</v>
      </c>
      <c r="AN606" s="308" t="s">
        <v>244</v>
      </c>
      <c r="AO606" s="308" t="s">
        <v>245</v>
      </c>
      <c r="AP606" s="308" t="s">
        <v>246</v>
      </c>
      <c r="AQ606" s="308" t="s">
        <v>247</v>
      </c>
      <c r="AR606" s="308">
        <v>594</v>
      </c>
      <c r="AS606" s="308" t="s">
        <v>248</v>
      </c>
      <c r="AT606" s="249" t="s">
        <v>1575</v>
      </c>
      <c r="AU606" s="306"/>
      <c r="AV606" s="306"/>
      <c r="AW606" s="306"/>
      <c r="AX606" s="306"/>
      <c r="AY606" s="306"/>
      <c r="AZ606" s="306"/>
      <c r="BA606" s="306"/>
      <c r="BB606" s="306"/>
      <c r="BC606" s="306"/>
      <c r="BD606" s="306"/>
      <c r="BE606" s="306"/>
      <c r="BF606" s="306"/>
      <c r="BG606" s="306"/>
      <c r="BH606" s="306"/>
      <c r="BI606" s="306"/>
      <c r="BJ606" s="306"/>
      <c r="BK606" s="306"/>
      <c r="BL606" s="306"/>
      <c r="BM606" s="306"/>
      <c r="BN606" s="306"/>
      <c r="BO606" s="306"/>
      <c r="BP606" s="306"/>
      <c r="BQ606" s="306"/>
      <c r="BR606" s="306"/>
      <c r="BS606" s="306"/>
      <c r="BT606" s="306"/>
      <c r="BU606" s="306"/>
      <c r="BV606" s="306"/>
      <c r="BW606" s="306"/>
      <c r="BX606" s="306"/>
      <c r="BY606" s="306"/>
      <c r="BZ606" s="306"/>
      <c r="CA606" s="306"/>
      <c r="CB606" s="306"/>
      <c r="CC606" s="306"/>
      <c r="CD606" s="306"/>
      <c r="CE606" s="306"/>
      <c r="CF606" s="306"/>
      <c r="CG606" s="306"/>
      <c r="CH606" s="306"/>
      <c r="CI606" s="306"/>
      <c r="CJ606" s="306"/>
      <c r="CK606" s="306"/>
      <c r="CL606" s="306"/>
      <c r="CM606" s="306"/>
      <c r="CN606" s="306"/>
      <c r="CO606" s="306"/>
      <c r="CP606" s="306"/>
      <c r="CQ606" s="306"/>
      <c r="CR606" s="306"/>
      <c r="CS606" s="306"/>
      <c r="CT606" s="306"/>
      <c r="CU606" s="306"/>
      <c r="CV606" s="306"/>
      <c r="CW606" s="306"/>
      <c r="CX606" s="306"/>
      <c r="CY606" s="306"/>
      <c r="CZ606" s="306"/>
      <c r="DA606" s="306"/>
      <c r="DB606" s="306"/>
      <c r="DC606" s="306"/>
      <c r="DD606" s="306"/>
      <c r="DE606" s="306"/>
      <c r="DF606" s="306"/>
      <c r="DG606" s="306"/>
      <c r="DH606" s="306"/>
      <c r="DI606" s="306"/>
      <c r="DJ606" s="306"/>
      <c r="DK606" s="306"/>
      <c r="DL606" s="306"/>
      <c r="DM606" s="306"/>
      <c r="DN606" s="306"/>
      <c r="DO606" s="306"/>
      <c r="DP606" s="306"/>
      <c r="DQ606" s="306"/>
      <c r="DR606" s="306"/>
      <c r="DS606" s="306"/>
      <c r="DT606" s="306"/>
      <c r="DU606" s="306"/>
      <c r="DV606" s="306"/>
      <c r="DW606" s="306"/>
      <c r="DX606" s="306"/>
      <c r="DY606" s="306"/>
      <c r="DZ606" s="306"/>
      <c r="EA606" s="306"/>
      <c r="EB606" s="306"/>
      <c r="EC606" s="306"/>
      <c r="ED606" s="306"/>
      <c r="EE606" s="306"/>
      <c r="EF606" s="306"/>
      <c r="EG606" s="306"/>
      <c r="EH606" s="306"/>
      <c r="EI606" s="306"/>
      <c r="EJ606" s="306"/>
      <c r="EK606" s="306"/>
      <c r="EL606" s="306"/>
      <c r="EM606" s="306"/>
      <c r="EN606" s="306"/>
      <c r="EO606" s="306"/>
      <c r="EP606" s="306"/>
      <c r="EQ606" s="306"/>
      <c r="ER606" s="306"/>
      <c r="ES606" s="306"/>
      <c r="ET606" s="306"/>
      <c r="EU606" s="306"/>
      <c r="EV606" s="306"/>
      <c r="EW606" s="306"/>
      <c r="EX606" s="306"/>
      <c r="EY606" s="306"/>
      <c r="EZ606" s="306"/>
      <c r="FA606" s="306"/>
      <c r="FB606" s="306"/>
      <c r="FC606" s="306"/>
      <c r="FD606" s="306"/>
      <c r="FE606" s="306"/>
      <c r="FF606" s="306"/>
      <c r="FG606" s="306"/>
      <c r="FH606" s="306"/>
      <c r="FI606" s="306"/>
      <c r="FJ606" s="306"/>
      <c r="FK606" s="306"/>
      <c r="FL606" s="306"/>
      <c r="FM606" s="306"/>
      <c r="FN606" s="306"/>
      <c r="FO606" s="306"/>
      <c r="FP606" s="306"/>
      <c r="FQ606" s="306"/>
      <c r="FR606" s="306"/>
      <c r="FS606" s="306"/>
      <c r="FT606" s="306"/>
      <c r="FU606" s="306"/>
      <c r="FV606" s="306"/>
      <c r="FW606" s="306"/>
      <c r="FX606" s="306"/>
      <c r="FY606" s="306"/>
      <c r="FZ606" s="306"/>
      <c r="GA606" s="306"/>
      <c r="GB606" s="306"/>
      <c r="GC606" s="306"/>
      <c r="GD606" s="306"/>
      <c r="GE606" s="306"/>
      <c r="GF606" s="306"/>
      <c r="GG606" s="306"/>
      <c r="GH606" s="306"/>
      <c r="GI606" s="306"/>
      <c r="GJ606" s="306"/>
      <c r="GK606" s="306"/>
      <c r="GL606" s="306"/>
      <c r="GM606" s="306"/>
      <c r="GN606" s="306"/>
      <c r="GO606" s="306"/>
      <c r="GP606" s="306"/>
      <c r="GQ606" s="306"/>
      <c r="GR606" s="306"/>
      <c r="GS606" s="306"/>
      <c r="GT606" s="306"/>
      <c r="GU606" s="306"/>
      <c r="GV606" s="306"/>
      <c r="GW606" s="306"/>
      <c r="GX606" s="306"/>
      <c r="GY606" s="306"/>
      <c r="GZ606" s="306"/>
      <c r="HA606" s="306"/>
      <c r="HB606" s="306"/>
      <c r="HC606" s="306"/>
      <c r="HD606" s="306"/>
      <c r="HE606" s="306"/>
      <c r="HF606" s="306"/>
      <c r="HG606" s="306"/>
      <c r="HH606" s="306"/>
      <c r="HI606" s="306"/>
      <c r="HJ606" s="306"/>
      <c r="HK606" s="306"/>
      <c r="HL606" s="306"/>
      <c r="HM606" s="306"/>
      <c r="HN606" s="306"/>
      <c r="HO606" s="306"/>
      <c r="HP606" s="306"/>
      <c r="HQ606" s="306"/>
      <c r="HR606" s="306"/>
      <c r="HS606" s="306"/>
      <c r="HT606" s="306"/>
      <c r="HU606" s="306"/>
      <c r="HV606" s="306"/>
      <c r="HW606" s="306"/>
      <c r="HX606" s="306"/>
      <c r="HY606" s="306"/>
      <c r="HZ606" s="306"/>
      <c r="IA606" s="306"/>
      <c r="IB606" s="306"/>
      <c r="IC606" s="306"/>
      <c r="ID606" s="306"/>
      <c r="IE606" s="306"/>
      <c r="IF606" s="306"/>
      <c r="IG606" s="306"/>
      <c r="IH606" s="306"/>
    </row>
    <row r="607" spans="1:242" s="219" customFormat="1" ht="15" customHeight="1" x14ac:dyDescent="0.3">
      <c r="A607" s="174">
        <v>5.03</v>
      </c>
      <c r="B607" s="231"/>
      <c r="C607" s="232" t="e">
        <f>VLOOKUP(BD.PD9[[#This Row],[Pos]],[19]!PPto[#Data],3,FALSE)</f>
        <v>#REF!</v>
      </c>
      <c r="D607" s="174" t="s">
        <v>23</v>
      </c>
      <c r="E607" s="305" t="str">
        <f>IF(BD.PD9[[#This Row],[.]]="*",VLOOKUP(BD.PD9[[#This Row],[Pos]],[19]Presupuesto!A:H,7,FALSE),"")</f>
        <v/>
      </c>
      <c r="F607" s="566" t="s">
        <v>1461</v>
      </c>
      <c r="G607" s="174" t="s">
        <v>1359</v>
      </c>
      <c r="H607" s="174"/>
      <c r="I607" s="174" t="s">
        <v>1450</v>
      </c>
      <c r="J607" s="382">
        <v>0</v>
      </c>
      <c r="K607" s="174" t="s">
        <v>189</v>
      </c>
      <c r="L607" s="383">
        <f>IF(BD.PD9[[#This Row],[Mon]]="DOP",1,HLOOKUP(BD.PD9[[#This Row],[Mon]],Data!$K$1:$L$2,2,FALSE))</f>
        <v>77</v>
      </c>
      <c r="M607" s="384">
        <v>11246.57</v>
      </c>
      <c r="N607" s="243">
        <f>BD.PD9[[#This Row],[Cant.]]*BD.PD9[[#This Row],[ Tasa ]]*BD.PD9[[#This Row],[ Precio Und.]]</f>
        <v>0</v>
      </c>
      <c r="O607" s="386">
        <v>0.25</v>
      </c>
      <c r="P607" s="243">
        <f>IF(BD.PD9[[#This Row],[Liquid. '[%']]]&lt;&gt;0,(BD.PD9[[#This Row],[Valor Neto '[DOP']]]*BD.PD9[[#This Row],[Liquid. '[%']]])+BD.PD9[[#This Row],[Valor Neto '[DOP']]],BD.PD9[[#This Row],[Valor Neto '[DOP']]])</f>
        <v>0</v>
      </c>
      <c r="Q607" s="243">
        <f>BD.PD9[[#This Row],[Ppto. Orden Interna '[DOP']]]/HLOOKUP("USD",Data!$K$1:$L$2,2,FALSE)</f>
        <v>0</v>
      </c>
      <c r="R607" s="381" t="s">
        <v>1451</v>
      </c>
      <c r="S607" s="387" t="s">
        <v>1462</v>
      </c>
      <c r="T607" s="387"/>
      <c r="U607" s="387"/>
      <c r="V607" s="387"/>
      <c r="W607" s="174" t="s">
        <v>1436</v>
      </c>
      <c r="X607" s="495">
        <v>7</v>
      </c>
      <c r="Y607" s="388">
        <v>0.5</v>
      </c>
      <c r="Z607" s="243">
        <f>BD.PD9[[#This Row],[Av.P1 '[%']]]*BD.PD9[[#This Row],[Ppto. Orden Interna '[DOP']]]</f>
        <v>0</v>
      </c>
      <c r="AA607" s="495">
        <v>10</v>
      </c>
      <c r="AB607" s="388">
        <v>0.5</v>
      </c>
      <c r="AC607" s="243">
        <f>BD.PD9[[#This Row],[Av.P2 '[%']]]*BD.PD9[[#This Row],[Ppto. Orden Interna '[DOP']]]</f>
        <v>0</v>
      </c>
      <c r="AD607" s="249"/>
      <c r="AE607" s="389"/>
      <c r="AF607" s="243">
        <f>BD.PD9[[#This Row],[Av.P3 '[%']]]*BD.PD9[[#This Row],[Ppto. Orden Interna '[DOP']]]</f>
        <v>0</v>
      </c>
      <c r="AG607" s="249"/>
      <c r="AH607" s="389"/>
      <c r="AI607" s="243">
        <f>BD.PD9[[#This Row],[Av.P4 '[%']]]*BD.PD9[[#This Row],[Ppto. Orden Interna '[DOP']]]</f>
        <v>0</v>
      </c>
      <c r="AJ607" s="249"/>
      <c r="AK607" s="389"/>
      <c r="AL607" s="243">
        <f>BD.PD9[[#This Row],[Av.P5 '[%']]]*BD.PD9[[#This Row],[Ppto. Orden Interna '[DOP']]]</f>
        <v>0</v>
      </c>
      <c r="AM607" s="496">
        <f>BD.PD9[[#This Row],[Pago 5]]+BD.PD9[[#This Row],[Pago 4]]+BD.PD9[[#This Row],[Pago 3]]+BD.PD9[[#This Row],[Pago 2]]+BD.PD9[[#This Row],[Pago 1]]</f>
        <v>0</v>
      </c>
      <c r="AN607" s="308" t="s">
        <v>244</v>
      </c>
      <c r="AO607" s="308" t="s">
        <v>245</v>
      </c>
      <c r="AP607" s="308" t="s">
        <v>246</v>
      </c>
      <c r="AQ607" s="308" t="s">
        <v>247</v>
      </c>
      <c r="AR607" s="308">
        <v>594</v>
      </c>
      <c r="AS607" s="308" t="s">
        <v>248</v>
      </c>
      <c r="AT607" s="249" t="s">
        <v>1575</v>
      </c>
      <c r="AU607" s="306"/>
      <c r="AV607" s="306"/>
      <c r="AW607" s="306"/>
      <c r="AX607" s="306"/>
      <c r="AY607" s="306"/>
      <c r="AZ607" s="306"/>
      <c r="BA607" s="306"/>
      <c r="BB607" s="306"/>
      <c r="BC607" s="306"/>
      <c r="BD607" s="306"/>
      <c r="BE607" s="306"/>
      <c r="BF607" s="306"/>
      <c r="BG607" s="306"/>
      <c r="BH607" s="306"/>
      <c r="BI607" s="306"/>
      <c r="BJ607" s="306"/>
      <c r="BK607" s="306"/>
      <c r="BL607" s="306"/>
      <c r="BM607" s="306"/>
      <c r="BN607" s="306"/>
      <c r="BO607" s="306"/>
      <c r="BP607" s="306"/>
      <c r="BQ607" s="306"/>
      <c r="BR607" s="306"/>
      <c r="BS607" s="306"/>
      <c r="BT607" s="306"/>
      <c r="BU607" s="306"/>
      <c r="BV607" s="306"/>
      <c r="BW607" s="306"/>
      <c r="BX607" s="306"/>
      <c r="BY607" s="306"/>
      <c r="BZ607" s="306"/>
      <c r="CA607" s="306"/>
      <c r="CB607" s="306"/>
      <c r="CC607" s="306"/>
      <c r="CD607" s="306"/>
      <c r="CE607" s="306"/>
      <c r="CF607" s="306"/>
      <c r="CG607" s="306"/>
      <c r="CH607" s="306"/>
      <c r="CI607" s="306"/>
      <c r="CJ607" s="306"/>
      <c r="CK607" s="306"/>
      <c r="CL607" s="306"/>
      <c r="CM607" s="306"/>
      <c r="CN607" s="306"/>
      <c r="CO607" s="306"/>
      <c r="CP607" s="306"/>
      <c r="CQ607" s="306"/>
      <c r="CR607" s="306"/>
      <c r="CS607" s="306"/>
      <c r="CT607" s="306"/>
      <c r="CU607" s="306"/>
      <c r="CV607" s="306"/>
      <c r="CW607" s="306"/>
      <c r="CX607" s="306"/>
      <c r="CY607" s="306"/>
      <c r="CZ607" s="306"/>
      <c r="DA607" s="306"/>
      <c r="DB607" s="306"/>
      <c r="DC607" s="306"/>
      <c r="DD607" s="306"/>
      <c r="DE607" s="306"/>
      <c r="DF607" s="306"/>
      <c r="DG607" s="306"/>
      <c r="DH607" s="306"/>
      <c r="DI607" s="306"/>
      <c r="DJ607" s="306"/>
      <c r="DK607" s="306"/>
      <c r="DL607" s="306"/>
      <c r="DM607" s="306"/>
      <c r="DN607" s="306"/>
      <c r="DO607" s="306"/>
      <c r="DP607" s="306"/>
      <c r="DQ607" s="306"/>
      <c r="DR607" s="306"/>
      <c r="DS607" s="306"/>
      <c r="DT607" s="306"/>
      <c r="DU607" s="306"/>
      <c r="DV607" s="306"/>
      <c r="DW607" s="306"/>
      <c r="DX607" s="306"/>
      <c r="DY607" s="306"/>
      <c r="DZ607" s="306"/>
      <c r="EA607" s="306"/>
      <c r="EB607" s="306"/>
      <c r="EC607" s="306"/>
      <c r="ED607" s="306"/>
      <c r="EE607" s="306"/>
      <c r="EF607" s="306"/>
      <c r="EG607" s="306"/>
      <c r="EH607" s="306"/>
      <c r="EI607" s="306"/>
      <c r="EJ607" s="306"/>
      <c r="EK607" s="306"/>
      <c r="EL607" s="306"/>
      <c r="EM607" s="306"/>
      <c r="EN607" s="306"/>
      <c r="EO607" s="306"/>
      <c r="EP607" s="306"/>
      <c r="EQ607" s="306"/>
      <c r="ER607" s="306"/>
      <c r="ES607" s="306"/>
      <c r="ET607" s="306"/>
      <c r="EU607" s="306"/>
      <c r="EV607" s="306"/>
      <c r="EW607" s="306"/>
      <c r="EX607" s="306"/>
      <c r="EY607" s="306"/>
      <c r="EZ607" s="306"/>
      <c r="FA607" s="306"/>
      <c r="FB607" s="306"/>
      <c r="FC607" s="306"/>
      <c r="FD607" s="306"/>
      <c r="FE607" s="306"/>
      <c r="FF607" s="306"/>
      <c r="FG607" s="306"/>
      <c r="FH607" s="306"/>
      <c r="FI607" s="306"/>
      <c r="FJ607" s="306"/>
      <c r="FK607" s="306"/>
      <c r="FL607" s="306"/>
      <c r="FM607" s="306"/>
      <c r="FN607" s="306"/>
      <c r="FO607" s="306"/>
      <c r="FP607" s="306"/>
      <c r="FQ607" s="306"/>
      <c r="FR607" s="306"/>
      <c r="FS607" s="306"/>
      <c r="FT607" s="306"/>
      <c r="FU607" s="306"/>
      <c r="FV607" s="306"/>
      <c r="FW607" s="306"/>
      <c r="FX607" s="306"/>
      <c r="FY607" s="306"/>
      <c r="FZ607" s="306"/>
      <c r="GA607" s="306"/>
      <c r="GB607" s="306"/>
      <c r="GC607" s="306"/>
      <c r="GD607" s="306"/>
      <c r="GE607" s="306"/>
      <c r="GF607" s="306"/>
      <c r="GG607" s="306"/>
      <c r="GH607" s="306"/>
      <c r="GI607" s="306"/>
      <c r="GJ607" s="306"/>
      <c r="GK607" s="306"/>
      <c r="GL607" s="306"/>
      <c r="GM607" s="306"/>
      <c r="GN607" s="306"/>
      <c r="GO607" s="306"/>
      <c r="GP607" s="306"/>
      <c r="GQ607" s="306"/>
      <c r="GR607" s="306"/>
      <c r="GS607" s="306"/>
      <c r="GT607" s="306"/>
      <c r="GU607" s="306"/>
      <c r="GV607" s="306"/>
      <c r="GW607" s="306"/>
      <c r="GX607" s="306"/>
      <c r="GY607" s="306"/>
      <c r="GZ607" s="306"/>
      <c r="HA607" s="306"/>
      <c r="HB607" s="306"/>
      <c r="HC607" s="306"/>
      <c r="HD607" s="306"/>
      <c r="HE607" s="306"/>
      <c r="HF607" s="306"/>
      <c r="HG607" s="306"/>
      <c r="HH607" s="306"/>
      <c r="HI607" s="306"/>
      <c r="HJ607" s="306"/>
      <c r="HK607" s="306"/>
      <c r="HL607" s="306"/>
      <c r="HM607" s="306"/>
      <c r="HN607" s="306"/>
      <c r="HO607" s="306"/>
      <c r="HP607" s="306"/>
      <c r="HQ607" s="306"/>
      <c r="HR607" s="306"/>
      <c r="HS607" s="306"/>
      <c r="HT607" s="306"/>
      <c r="HU607" s="306"/>
      <c r="HV607" s="306"/>
      <c r="HW607" s="306"/>
      <c r="HX607" s="306"/>
      <c r="HY607" s="306"/>
      <c r="HZ607" s="306"/>
      <c r="IA607" s="306"/>
      <c r="IB607" s="306"/>
      <c r="IC607" s="306"/>
      <c r="ID607" s="306"/>
      <c r="IE607" s="306"/>
      <c r="IF607" s="306"/>
      <c r="IG607" s="306"/>
      <c r="IH607" s="306"/>
    </row>
    <row r="608" spans="1:242" s="219" customFormat="1" ht="15" customHeight="1" x14ac:dyDescent="0.3">
      <c r="A608" s="174">
        <v>5.03</v>
      </c>
      <c r="B608" s="231"/>
      <c r="C608" s="232" t="e">
        <f>VLOOKUP(BD.PD9[[#This Row],[Pos]],[19]!PPto[#Data],3,FALSE)</f>
        <v>#REF!</v>
      </c>
      <c r="D608" s="174" t="s">
        <v>23</v>
      </c>
      <c r="E608" s="305" t="str">
        <f>IF(BD.PD9[[#This Row],[.]]="*",VLOOKUP(BD.PD9[[#This Row],[Pos]],[19]Presupuesto!A:H,7,FALSE),"")</f>
        <v/>
      </c>
      <c r="F608" s="566" t="s">
        <v>1463</v>
      </c>
      <c r="G608" s="174" t="s">
        <v>1359</v>
      </c>
      <c r="H608" s="174"/>
      <c r="I608" s="174" t="s">
        <v>1450</v>
      </c>
      <c r="J608" s="382">
        <v>0</v>
      </c>
      <c r="K608" s="174" t="s">
        <v>189</v>
      </c>
      <c r="L608" s="383">
        <f>IF(BD.PD9[[#This Row],[Mon]]="DOP",1,HLOOKUP(BD.PD9[[#This Row],[Mon]],Data!$K$1:$L$2,2,FALSE))</f>
        <v>77</v>
      </c>
      <c r="M608" s="384">
        <v>768.6</v>
      </c>
      <c r="N608" s="243">
        <f>BD.PD9[[#This Row],[Cant.]]*BD.PD9[[#This Row],[ Tasa ]]*BD.PD9[[#This Row],[ Precio Und.]]</f>
        <v>0</v>
      </c>
      <c r="O608" s="386">
        <v>0.25</v>
      </c>
      <c r="P608" s="243">
        <f>IF(BD.PD9[[#This Row],[Liquid. '[%']]]&lt;&gt;0,(BD.PD9[[#This Row],[Valor Neto '[DOP']]]*BD.PD9[[#This Row],[Liquid. '[%']]])+BD.PD9[[#This Row],[Valor Neto '[DOP']]],BD.PD9[[#This Row],[Valor Neto '[DOP']]])</f>
        <v>0</v>
      </c>
      <c r="Q608" s="243">
        <f>BD.PD9[[#This Row],[Ppto. Orden Interna '[DOP']]]/HLOOKUP("USD",Data!$K$1:$L$2,2,FALSE)</f>
        <v>0</v>
      </c>
      <c r="R608" s="381" t="s">
        <v>1451</v>
      </c>
      <c r="S608" s="387" t="s">
        <v>1462</v>
      </c>
      <c r="T608" s="387"/>
      <c r="U608" s="387"/>
      <c r="V608" s="387"/>
      <c r="W608" s="174" t="s">
        <v>1436</v>
      </c>
      <c r="X608" s="495">
        <v>7</v>
      </c>
      <c r="Y608" s="388">
        <v>0.5</v>
      </c>
      <c r="Z608" s="243">
        <f>BD.PD9[[#This Row],[Av.P1 '[%']]]*BD.PD9[[#This Row],[Ppto. Orden Interna '[DOP']]]</f>
        <v>0</v>
      </c>
      <c r="AA608" s="495">
        <v>10</v>
      </c>
      <c r="AB608" s="388">
        <v>0.5</v>
      </c>
      <c r="AC608" s="243">
        <f>BD.PD9[[#This Row],[Av.P2 '[%']]]*BD.PD9[[#This Row],[Ppto. Orden Interna '[DOP']]]</f>
        <v>0</v>
      </c>
      <c r="AD608" s="249"/>
      <c r="AE608" s="389"/>
      <c r="AF608" s="243">
        <f>BD.PD9[[#This Row],[Av.P3 '[%']]]*BD.PD9[[#This Row],[Ppto. Orden Interna '[DOP']]]</f>
        <v>0</v>
      </c>
      <c r="AG608" s="249"/>
      <c r="AH608" s="389"/>
      <c r="AI608" s="243">
        <f>BD.PD9[[#This Row],[Av.P4 '[%']]]*BD.PD9[[#This Row],[Ppto. Orden Interna '[DOP']]]</f>
        <v>0</v>
      </c>
      <c r="AJ608" s="249"/>
      <c r="AK608" s="389"/>
      <c r="AL608" s="243">
        <f>BD.PD9[[#This Row],[Av.P5 '[%']]]*BD.PD9[[#This Row],[Ppto. Orden Interna '[DOP']]]</f>
        <v>0</v>
      </c>
      <c r="AM608" s="496">
        <f>BD.PD9[[#This Row],[Pago 5]]+BD.PD9[[#This Row],[Pago 4]]+BD.PD9[[#This Row],[Pago 3]]+BD.PD9[[#This Row],[Pago 2]]+BD.PD9[[#This Row],[Pago 1]]</f>
        <v>0</v>
      </c>
      <c r="AN608" s="308" t="s">
        <v>244</v>
      </c>
      <c r="AO608" s="308" t="s">
        <v>245</v>
      </c>
      <c r="AP608" s="308" t="s">
        <v>246</v>
      </c>
      <c r="AQ608" s="308" t="s">
        <v>247</v>
      </c>
      <c r="AR608" s="308">
        <v>594</v>
      </c>
      <c r="AS608" s="308" t="s">
        <v>248</v>
      </c>
      <c r="AT608" s="249" t="s">
        <v>1575</v>
      </c>
      <c r="AU608" s="306"/>
      <c r="AV608" s="306"/>
      <c r="AW608" s="306"/>
      <c r="AX608" s="306"/>
      <c r="AY608" s="306"/>
      <c r="AZ608" s="306"/>
      <c r="BA608" s="306"/>
      <c r="BB608" s="306"/>
      <c r="BC608" s="306"/>
      <c r="BD608" s="306"/>
      <c r="BE608" s="306"/>
      <c r="BF608" s="306"/>
      <c r="BG608" s="306"/>
      <c r="BH608" s="306"/>
      <c r="BI608" s="306"/>
      <c r="BJ608" s="306"/>
      <c r="BK608" s="306"/>
      <c r="BL608" s="306"/>
      <c r="BM608" s="306"/>
      <c r="BN608" s="306"/>
      <c r="BO608" s="306"/>
      <c r="BP608" s="306"/>
      <c r="BQ608" s="306"/>
      <c r="BR608" s="306"/>
      <c r="BS608" s="306"/>
      <c r="BT608" s="306"/>
      <c r="BU608" s="306"/>
      <c r="BV608" s="306"/>
      <c r="BW608" s="306"/>
      <c r="BX608" s="306"/>
      <c r="BY608" s="306"/>
      <c r="BZ608" s="306"/>
      <c r="CA608" s="306"/>
      <c r="CB608" s="306"/>
      <c r="CC608" s="306"/>
      <c r="CD608" s="306"/>
      <c r="CE608" s="306"/>
      <c r="CF608" s="306"/>
      <c r="CG608" s="306"/>
      <c r="CH608" s="306"/>
      <c r="CI608" s="306"/>
      <c r="CJ608" s="306"/>
      <c r="CK608" s="306"/>
      <c r="CL608" s="306"/>
      <c r="CM608" s="306"/>
      <c r="CN608" s="306"/>
      <c r="CO608" s="306"/>
      <c r="CP608" s="306"/>
      <c r="CQ608" s="306"/>
      <c r="CR608" s="306"/>
      <c r="CS608" s="306"/>
      <c r="CT608" s="306"/>
      <c r="CU608" s="306"/>
      <c r="CV608" s="306"/>
      <c r="CW608" s="306"/>
      <c r="CX608" s="306"/>
      <c r="CY608" s="306"/>
      <c r="CZ608" s="306"/>
      <c r="DA608" s="306"/>
      <c r="DB608" s="306"/>
      <c r="DC608" s="306"/>
      <c r="DD608" s="306"/>
      <c r="DE608" s="306"/>
      <c r="DF608" s="306"/>
      <c r="DG608" s="306"/>
      <c r="DH608" s="306"/>
      <c r="DI608" s="306"/>
      <c r="DJ608" s="306"/>
      <c r="DK608" s="306"/>
      <c r="DL608" s="306"/>
      <c r="DM608" s="306"/>
      <c r="DN608" s="306"/>
      <c r="DO608" s="306"/>
      <c r="DP608" s="306"/>
      <c r="DQ608" s="306"/>
      <c r="DR608" s="306"/>
      <c r="DS608" s="306"/>
      <c r="DT608" s="306"/>
      <c r="DU608" s="306"/>
      <c r="DV608" s="306"/>
      <c r="DW608" s="306"/>
      <c r="DX608" s="306"/>
      <c r="DY608" s="306"/>
      <c r="DZ608" s="306"/>
      <c r="EA608" s="306"/>
      <c r="EB608" s="306"/>
      <c r="EC608" s="306"/>
      <c r="ED608" s="306"/>
      <c r="EE608" s="306"/>
      <c r="EF608" s="306"/>
      <c r="EG608" s="306"/>
      <c r="EH608" s="306"/>
      <c r="EI608" s="306"/>
      <c r="EJ608" s="306"/>
      <c r="EK608" s="306"/>
      <c r="EL608" s="306"/>
      <c r="EM608" s="306"/>
      <c r="EN608" s="306"/>
      <c r="EO608" s="306"/>
      <c r="EP608" s="306"/>
      <c r="EQ608" s="306"/>
      <c r="ER608" s="306"/>
      <c r="ES608" s="306"/>
      <c r="ET608" s="306"/>
      <c r="EU608" s="306"/>
      <c r="EV608" s="306"/>
      <c r="EW608" s="306"/>
      <c r="EX608" s="306"/>
      <c r="EY608" s="306"/>
      <c r="EZ608" s="306"/>
      <c r="FA608" s="306"/>
      <c r="FB608" s="306"/>
      <c r="FC608" s="306"/>
      <c r="FD608" s="306"/>
      <c r="FE608" s="306"/>
      <c r="FF608" s="306"/>
      <c r="FG608" s="306"/>
      <c r="FH608" s="306"/>
      <c r="FI608" s="306"/>
      <c r="FJ608" s="306"/>
      <c r="FK608" s="306"/>
      <c r="FL608" s="306"/>
      <c r="FM608" s="306"/>
      <c r="FN608" s="306"/>
      <c r="FO608" s="306"/>
      <c r="FP608" s="306"/>
      <c r="FQ608" s="306"/>
      <c r="FR608" s="306"/>
      <c r="FS608" s="306"/>
      <c r="FT608" s="306"/>
      <c r="FU608" s="306"/>
      <c r="FV608" s="306"/>
      <c r="FW608" s="306"/>
      <c r="FX608" s="306"/>
      <c r="FY608" s="306"/>
      <c r="FZ608" s="306"/>
      <c r="GA608" s="306"/>
      <c r="GB608" s="306"/>
      <c r="GC608" s="306"/>
      <c r="GD608" s="306"/>
      <c r="GE608" s="306"/>
      <c r="GF608" s="306"/>
      <c r="GG608" s="306"/>
      <c r="GH608" s="306"/>
      <c r="GI608" s="306"/>
      <c r="GJ608" s="306"/>
      <c r="GK608" s="306"/>
      <c r="GL608" s="306"/>
      <c r="GM608" s="306"/>
      <c r="GN608" s="306"/>
      <c r="GO608" s="306"/>
      <c r="GP608" s="306"/>
      <c r="GQ608" s="306"/>
      <c r="GR608" s="306"/>
      <c r="GS608" s="306"/>
      <c r="GT608" s="306"/>
      <c r="GU608" s="306"/>
      <c r="GV608" s="306"/>
      <c r="GW608" s="306"/>
      <c r="GX608" s="306"/>
      <c r="GY608" s="306"/>
      <c r="GZ608" s="306"/>
      <c r="HA608" s="306"/>
      <c r="HB608" s="306"/>
      <c r="HC608" s="306"/>
      <c r="HD608" s="306"/>
      <c r="HE608" s="306"/>
      <c r="HF608" s="306"/>
      <c r="HG608" s="306"/>
      <c r="HH608" s="306"/>
      <c r="HI608" s="306"/>
      <c r="HJ608" s="306"/>
      <c r="HK608" s="306"/>
      <c r="HL608" s="306"/>
      <c r="HM608" s="306"/>
      <c r="HN608" s="306"/>
      <c r="HO608" s="306"/>
      <c r="HP608" s="306"/>
      <c r="HQ608" s="306"/>
      <c r="HR608" s="306"/>
      <c r="HS608" s="306"/>
      <c r="HT608" s="306"/>
      <c r="HU608" s="306"/>
      <c r="HV608" s="306"/>
      <c r="HW608" s="306"/>
      <c r="HX608" s="306"/>
      <c r="HY608" s="306"/>
      <c r="HZ608" s="306"/>
      <c r="IA608" s="306"/>
      <c r="IB608" s="306"/>
      <c r="IC608" s="306"/>
      <c r="ID608" s="306"/>
      <c r="IE608" s="306"/>
      <c r="IF608" s="306"/>
      <c r="IG608" s="306"/>
      <c r="IH608" s="306"/>
    </row>
    <row r="609" spans="1:242" s="219" customFormat="1" ht="15" customHeight="1" x14ac:dyDescent="0.3">
      <c r="A609" s="174">
        <v>5.03</v>
      </c>
      <c r="B609" s="231"/>
      <c r="C609" s="232" t="e">
        <f>VLOOKUP(BD.PD9[[#This Row],[Pos]],[19]!PPto[#Data],3,FALSE)</f>
        <v>#REF!</v>
      </c>
      <c r="D609" s="174" t="s">
        <v>23</v>
      </c>
      <c r="E609" s="305" t="str">
        <f>IF(BD.PD9[[#This Row],[.]]="*",VLOOKUP(BD.PD9[[#This Row],[Pos]],[19]Presupuesto!A:H,7,FALSE),"")</f>
        <v/>
      </c>
      <c r="F609" s="566" t="s">
        <v>1464</v>
      </c>
      <c r="G609" s="174" t="s">
        <v>1359</v>
      </c>
      <c r="H609" s="174"/>
      <c r="I609" s="174" t="s">
        <v>1450</v>
      </c>
      <c r="J609" s="382">
        <v>2</v>
      </c>
      <c r="K609" s="174" t="s">
        <v>189</v>
      </c>
      <c r="L609" s="383">
        <f>IF(BD.PD9[[#This Row],[Mon]]="DOP",1,HLOOKUP(BD.PD9[[#This Row],[Mon]],Data!$K$1:$L$2,2,FALSE))</f>
        <v>77</v>
      </c>
      <c r="M609" s="384">
        <v>6308.13</v>
      </c>
      <c r="N609" s="243">
        <f>BD.PD9[[#This Row],[Cant.]]*BD.PD9[[#This Row],[ Tasa ]]*BD.PD9[[#This Row],[ Precio Und.]]</f>
        <v>971452.02</v>
      </c>
      <c r="O609" s="386">
        <v>0.25</v>
      </c>
      <c r="P609" s="243">
        <f>IF(BD.PD9[[#This Row],[Liquid. '[%']]]&lt;&gt;0,(BD.PD9[[#This Row],[Valor Neto '[DOP']]]*BD.PD9[[#This Row],[Liquid. '[%']]])+BD.PD9[[#This Row],[Valor Neto '[DOP']]],BD.PD9[[#This Row],[Valor Neto '[DOP']]])</f>
        <v>1214315.0249999999</v>
      </c>
      <c r="Q609" s="243">
        <f>BD.PD9[[#This Row],[Ppto. Orden Interna '[DOP']]]/HLOOKUP("USD",Data!$K$1:$L$2,2,FALSE)</f>
        <v>18681.769615384615</v>
      </c>
      <c r="R609" s="381" t="s">
        <v>1451</v>
      </c>
      <c r="S609" s="387"/>
      <c r="T609" s="387"/>
      <c r="U609" s="387"/>
      <c r="V609" s="387"/>
      <c r="W609" s="174" t="s">
        <v>1436</v>
      </c>
      <c r="X609" s="495">
        <v>7</v>
      </c>
      <c r="Y609" s="388">
        <v>0.5</v>
      </c>
      <c r="Z609" s="243">
        <f>BD.PD9[[#This Row],[Av.P1 '[%']]]*BD.PD9[[#This Row],[Ppto. Orden Interna '[DOP']]]</f>
        <v>607157.51249999995</v>
      </c>
      <c r="AA609" s="495">
        <v>10</v>
      </c>
      <c r="AB609" s="388">
        <v>0.5</v>
      </c>
      <c r="AC609" s="243">
        <f>BD.PD9[[#This Row],[Av.P2 '[%']]]*BD.PD9[[#This Row],[Ppto. Orden Interna '[DOP']]]</f>
        <v>607157.51249999995</v>
      </c>
      <c r="AD609" s="249"/>
      <c r="AE609" s="389"/>
      <c r="AF609" s="243">
        <f>BD.PD9[[#This Row],[Av.P3 '[%']]]*BD.PD9[[#This Row],[Ppto. Orden Interna '[DOP']]]</f>
        <v>0</v>
      </c>
      <c r="AG609" s="249"/>
      <c r="AH609" s="389"/>
      <c r="AI609" s="243">
        <f>BD.PD9[[#This Row],[Av.P4 '[%']]]*BD.PD9[[#This Row],[Ppto. Orden Interna '[DOP']]]</f>
        <v>0</v>
      </c>
      <c r="AJ609" s="249"/>
      <c r="AK609" s="389"/>
      <c r="AL609" s="243">
        <f>BD.PD9[[#This Row],[Av.P5 '[%']]]*BD.PD9[[#This Row],[Ppto. Orden Interna '[DOP']]]</f>
        <v>0</v>
      </c>
      <c r="AM609" s="496">
        <f>BD.PD9[[#This Row],[Pago 5]]+BD.PD9[[#This Row],[Pago 4]]+BD.PD9[[#This Row],[Pago 3]]+BD.PD9[[#This Row],[Pago 2]]+BD.PD9[[#This Row],[Pago 1]]</f>
        <v>1214315.0249999999</v>
      </c>
      <c r="AN609" s="308" t="s">
        <v>244</v>
      </c>
      <c r="AO609" s="308" t="s">
        <v>245</v>
      </c>
      <c r="AP609" s="308" t="s">
        <v>246</v>
      </c>
      <c r="AQ609" s="308" t="s">
        <v>247</v>
      </c>
      <c r="AR609" s="308">
        <v>594</v>
      </c>
      <c r="AS609" s="308" t="s">
        <v>248</v>
      </c>
      <c r="AT609" s="249" t="s">
        <v>1575</v>
      </c>
      <c r="AU609" s="306"/>
      <c r="AV609" s="306"/>
      <c r="AW609" s="306"/>
      <c r="AX609" s="306"/>
      <c r="AY609" s="306"/>
      <c r="AZ609" s="306"/>
      <c r="BA609" s="306"/>
      <c r="BB609" s="306"/>
      <c r="BC609" s="306"/>
      <c r="BD609" s="306"/>
      <c r="BE609" s="306"/>
      <c r="BF609" s="306"/>
      <c r="BG609" s="306"/>
      <c r="BH609" s="306"/>
      <c r="BI609" s="306"/>
      <c r="BJ609" s="306"/>
      <c r="BK609" s="306"/>
      <c r="BL609" s="306"/>
      <c r="BM609" s="306"/>
      <c r="BN609" s="306"/>
      <c r="BO609" s="306"/>
      <c r="BP609" s="306"/>
      <c r="BQ609" s="306"/>
      <c r="BR609" s="306"/>
      <c r="BS609" s="306"/>
      <c r="BT609" s="306"/>
      <c r="BU609" s="306"/>
      <c r="BV609" s="306"/>
      <c r="BW609" s="306"/>
      <c r="BX609" s="306"/>
      <c r="BY609" s="306"/>
      <c r="BZ609" s="306"/>
      <c r="CA609" s="306"/>
      <c r="CB609" s="306"/>
      <c r="CC609" s="306"/>
      <c r="CD609" s="306"/>
      <c r="CE609" s="306"/>
      <c r="CF609" s="306"/>
      <c r="CG609" s="306"/>
      <c r="CH609" s="306"/>
      <c r="CI609" s="306"/>
      <c r="CJ609" s="306"/>
      <c r="CK609" s="306"/>
      <c r="CL609" s="306"/>
      <c r="CM609" s="306"/>
      <c r="CN609" s="306"/>
      <c r="CO609" s="306"/>
      <c r="CP609" s="306"/>
      <c r="CQ609" s="306"/>
      <c r="CR609" s="306"/>
      <c r="CS609" s="306"/>
      <c r="CT609" s="306"/>
      <c r="CU609" s="306"/>
      <c r="CV609" s="306"/>
      <c r="CW609" s="306"/>
      <c r="CX609" s="306"/>
      <c r="CY609" s="306"/>
      <c r="CZ609" s="306"/>
      <c r="DA609" s="306"/>
      <c r="DB609" s="306"/>
      <c r="DC609" s="306"/>
      <c r="DD609" s="306"/>
      <c r="DE609" s="306"/>
      <c r="DF609" s="306"/>
      <c r="DG609" s="306"/>
      <c r="DH609" s="306"/>
      <c r="DI609" s="306"/>
      <c r="DJ609" s="306"/>
      <c r="DK609" s="306"/>
      <c r="DL609" s="306"/>
      <c r="DM609" s="306"/>
      <c r="DN609" s="306"/>
      <c r="DO609" s="306"/>
      <c r="DP609" s="306"/>
      <c r="DQ609" s="306"/>
      <c r="DR609" s="306"/>
      <c r="DS609" s="306"/>
      <c r="DT609" s="306"/>
      <c r="DU609" s="306"/>
      <c r="DV609" s="306"/>
      <c r="DW609" s="306"/>
      <c r="DX609" s="306"/>
      <c r="DY609" s="306"/>
      <c r="DZ609" s="306"/>
      <c r="EA609" s="306"/>
      <c r="EB609" s="306"/>
      <c r="EC609" s="306"/>
      <c r="ED609" s="306"/>
      <c r="EE609" s="306"/>
      <c r="EF609" s="306"/>
      <c r="EG609" s="306"/>
      <c r="EH609" s="306"/>
      <c r="EI609" s="306"/>
      <c r="EJ609" s="306"/>
      <c r="EK609" s="306"/>
      <c r="EL609" s="306"/>
      <c r="EM609" s="306"/>
      <c r="EN609" s="306"/>
      <c r="EO609" s="306"/>
      <c r="EP609" s="306"/>
      <c r="EQ609" s="306"/>
      <c r="ER609" s="306"/>
      <c r="ES609" s="306"/>
      <c r="ET609" s="306"/>
      <c r="EU609" s="306"/>
      <c r="EV609" s="306"/>
      <c r="EW609" s="306"/>
      <c r="EX609" s="306"/>
      <c r="EY609" s="306"/>
      <c r="EZ609" s="306"/>
      <c r="FA609" s="306"/>
      <c r="FB609" s="306"/>
      <c r="FC609" s="306"/>
      <c r="FD609" s="306"/>
      <c r="FE609" s="306"/>
      <c r="FF609" s="306"/>
      <c r="FG609" s="306"/>
      <c r="FH609" s="306"/>
      <c r="FI609" s="306"/>
      <c r="FJ609" s="306"/>
      <c r="FK609" s="306"/>
      <c r="FL609" s="306"/>
      <c r="FM609" s="306"/>
      <c r="FN609" s="306"/>
      <c r="FO609" s="306"/>
      <c r="FP609" s="306"/>
      <c r="FQ609" s="306"/>
      <c r="FR609" s="306"/>
      <c r="FS609" s="306"/>
      <c r="FT609" s="306"/>
      <c r="FU609" s="306"/>
      <c r="FV609" s="306"/>
      <c r="FW609" s="306"/>
      <c r="FX609" s="306"/>
      <c r="FY609" s="306"/>
      <c r="FZ609" s="306"/>
      <c r="GA609" s="306"/>
      <c r="GB609" s="306"/>
      <c r="GC609" s="306"/>
      <c r="GD609" s="306"/>
      <c r="GE609" s="306"/>
      <c r="GF609" s="306"/>
      <c r="GG609" s="306"/>
      <c r="GH609" s="306"/>
      <c r="GI609" s="306"/>
      <c r="GJ609" s="306"/>
      <c r="GK609" s="306"/>
      <c r="GL609" s="306"/>
      <c r="GM609" s="306"/>
      <c r="GN609" s="306"/>
      <c r="GO609" s="306"/>
      <c r="GP609" s="306"/>
      <c r="GQ609" s="306"/>
      <c r="GR609" s="306"/>
      <c r="GS609" s="306"/>
      <c r="GT609" s="306"/>
      <c r="GU609" s="306"/>
      <c r="GV609" s="306"/>
      <c r="GW609" s="306"/>
      <c r="GX609" s="306"/>
      <c r="GY609" s="306"/>
      <c r="GZ609" s="306"/>
      <c r="HA609" s="306"/>
      <c r="HB609" s="306"/>
      <c r="HC609" s="306"/>
      <c r="HD609" s="306"/>
      <c r="HE609" s="306"/>
      <c r="HF609" s="306"/>
      <c r="HG609" s="306"/>
      <c r="HH609" s="306"/>
      <c r="HI609" s="306"/>
      <c r="HJ609" s="306"/>
      <c r="HK609" s="306"/>
      <c r="HL609" s="306"/>
      <c r="HM609" s="306"/>
      <c r="HN609" s="306"/>
      <c r="HO609" s="306"/>
      <c r="HP609" s="306"/>
      <c r="HQ609" s="306"/>
      <c r="HR609" s="306"/>
      <c r="HS609" s="306"/>
      <c r="HT609" s="306"/>
      <c r="HU609" s="306"/>
      <c r="HV609" s="306"/>
      <c r="HW609" s="306"/>
      <c r="HX609" s="306"/>
      <c r="HY609" s="306"/>
      <c r="HZ609" s="306"/>
      <c r="IA609" s="306"/>
      <c r="IB609" s="306"/>
      <c r="IC609" s="306"/>
      <c r="ID609" s="306"/>
      <c r="IE609" s="306"/>
      <c r="IF609" s="306"/>
      <c r="IG609" s="306"/>
      <c r="IH609" s="306"/>
    </row>
    <row r="610" spans="1:242" s="219" customFormat="1" ht="15" customHeight="1" x14ac:dyDescent="0.3">
      <c r="A610" s="174">
        <v>5.03</v>
      </c>
      <c r="B610" s="231"/>
      <c r="C610" s="232" t="e">
        <f>VLOOKUP(BD.PD9[[#This Row],[Pos]],[19]!PPto[#Data],3,FALSE)</f>
        <v>#REF!</v>
      </c>
      <c r="D610" s="174" t="s">
        <v>23</v>
      </c>
      <c r="E610" s="305" t="str">
        <f>IF(BD.PD9[[#This Row],[.]]="*",VLOOKUP(BD.PD9[[#This Row],[Pos]],[19]Presupuesto!A:H,7,FALSE),"")</f>
        <v/>
      </c>
      <c r="F610" s="566" t="s">
        <v>1465</v>
      </c>
      <c r="G610" s="174" t="s">
        <v>1359</v>
      </c>
      <c r="H610" s="174"/>
      <c r="I610" s="174" t="s">
        <v>1450</v>
      </c>
      <c r="J610" s="382">
        <v>2</v>
      </c>
      <c r="K610" s="174" t="s">
        <v>189</v>
      </c>
      <c r="L610" s="383">
        <f>IF(BD.PD9[[#This Row],[Mon]]="DOP",1,HLOOKUP(BD.PD9[[#This Row],[Mon]],Data!$K$1:$L$2,2,FALSE))</f>
        <v>77</v>
      </c>
      <c r="M610" s="384">
        <v>841.8</v>
      </c>
      <c r="N610" s="243">
        <f>BD.PD9[[#This Row],[Cant.]]*BD.PD9[[#This Row],[ Tasa ]]*BD.PD9[[#This Row],[ Precio Und.]]</f>
        <v>129637.2</v>
      </c>
      <c r="O610" s="386">
        <v>0.25</v>
      </c>
      <c r="P610" s="243">
        <f>IF(BD.PD9[[#This Row],[Liquid. '[%']]]&lt;&gt;0,(BD.PD9[[#This Row],[Valor Neto '[DOP']]]*BD.PD9[[#This Row],[Liquid. '[%']]])+BD.PD9[[#This Row],[Valor Neto '[DOP']]],BD.PD9[[#This Row],[Valor Neto '[DOP']]])</f>
        <v>162046.5</v>
      </c>
      <c r="Q610" s="243">
        <f>BD.PD9[[#This Row],[Ppto. Orden Interna '[DOP']]]/HLOOKUP("USD",Data!$K$1:$L$2,2,FALSE)</f>
        <v>2493.023076923077</v>
      </c>
      <c r="R610" s="381" t="s">
        <v>1451</v>
      </c>
      <c r="S610" s="387"/>
      <c r="T610" s="387"/>
      <c r="U610" s="387"/>
      <c r="V610" s="387"/>
      <c r="W610" s="174" t="s">
        <v>1436</v>
      </c>
      <c r="X610" s="495">
        <v>7</v>
      </c>
      <c r="Y610" s="388">
        <v>0.5</v>
      </c>
      <c r="Z610" s="243">
        <f>BD.PD9[[#This Row],[Av.P1 '[%']]]*BD.PD9[[#This Row],[Ppto. Orden Interna '[DOP']]]</f>
        <v>81023.25</v>
      </c>
      <c r="AA610" s="495">
        <v>10</v>
      </c>
      <c r="AB610" s="388">
        <v>0.5</v>
      </c>
      <c r="AC610" s="243">
        <f>BD.PD9[[#This Row],[Av.P2 '[%']]]*BD.PD9[[#This Row],[Ppto. Orden Interna '[DOP']]]</f>
        <v>81023.25</v>
      </c>
      <c r="AD610" s="249"/>
      <c r="AE610" s="389"/>
      <c r="AF610" s="243">
        <f>BD.PD9[[#This Row],[Av.P3 '[%']]]*BD.PD9[[#This Row],[Ppto. Orden Interna '[DOP']]]</f>
        <v>0</v>
      </c>
      <c r="AG610" s="249"/>
      <c r="AH610" s="389"/>
      <c r="AI610" s="243">
        <f>BD.PD9[[#This Row],[Av.P4 '[%']]]*BD.PD9[[#This Row],[Ppto. Orden Interna '[DOP']]]</f>
        <v>0</v>
      </c>
      <c r="AJ610" s="249"/>
      <c r="AK610" s="389"/>
      <c r="AL610" s="243">
        <f>BD.PD9[[#This Row],[Av.P5 '[%']]]*BD.PD9[[#This Row],[Ppto. Orden Interna '[DOP']]]</f>
        <v>0</v>
      </c>
      <c r="AM610" s="496">
        <f>BD.PD9[[#This Row],[Pago 5]]+BD.PD9[[#This Row],[Pago 4]]+BD.PD9[[#This Row],[Pago 3]]+BD.PD9[[#This Row],[Pago 2]]+BD.PD9[[#This Row],[Pago 1]]</f>
        <v>162046.5</v>
      </c>
      <c r="AN610" s="308" t="s">
        <v>244</v>
      </c>
      <c r="AO610" s="308" t="s">
        <v>245</v>
      </c>
      <c r="AP610" s="308" t="s">
        <v>246</v>
      </c>
      <c r="AQ610" s="308" t="s">
        <v>247</v>
      </c>
      <c r="AR610" s="308">
        <v>594</v>
      </c>
      <c r="AS610" s="308" t="s">
        <v>248</v>
      </c>
      <c r="AT610" s="249" t="s">
        <v>1575</v>
      </c>
      <c r="AU610" s="306"/>
      <c r="AV610" s="306"/>
      <c r="AW610" s="306"/>
      <c r="AX610" s="306"/>
      <c r="AY610" s="306"/>
      <c r="AZ610" s="306"/>
      <c r="BA610" s="306"/>
      <c r="BB610" s="306"/>
      <c r="BC610" s="306"/>
      <c r="BD610" s="306"/>
      <c r="BE610" s="306"/>
      <c r="BF610" s="306"/>
      <c r="BG610" s="306"/>
      <c r="BH610" s="306"/>
      <c r="BI610" s="306"/>
      <c r="BJ610" s="306"/>
      <c r="BK610" s="306"/>
      <c r="BL610" s="306"/>
      <c r="BM610" s="306"/>
      <c r="BN610" s="306"/>
      <c r="BO610" s="306"/>
      <c r="BP610" s="306"/>
      <c r="BQ610" s="306"/>
      <c r="BR610" s="306"/>
      <c r="BS610" s="306"/>
      <c r="BT610" s="306"/>
      <c r="BU610" s="306"/>
      <c r="BV610" s="306"/>
      <c r="BW610" s="306"/>
      <c r="BX610" s="306"/>
      <c r="BY610" s="306"/>
      <c r="BZ610" s="306"/>
      <c r="CA610" s="306"/>
      <c r="CB610" s="306"/>
      <c r="CC610" s="306"/>
      <c r="CD610" s="306"/>
      <c r="CE610" s="306"/>
      <c r="CF610" s="306"/>
      <c r="CG610" s="306"/>
      <c r="CH610" s="306"/>
      <c r="CI610" s="306"/>
      <c r="CJ610" s="306"/>
      <c r="CK610" s="306"/>
      <c r="CL610" s="306"/>
      <c r="CM610" s="306"/>
      <c r="CN610" s="306"/>
      <c r="CO610" s="306"/>
      <c r="CP610" s="306"/>
      <c r="CQ610" s="306"/>
      <c r="CR610" s="306"/>
      <c r="CS610" s="306"/>
      <c r="CT610" s="306"/>
      <c r="CU610" s="306"/>
      <c r="CV610" s="306"/>
      <c r="CW610" s="306"/>
      <c r="CX610" s="306"/>
      <c r="CY610" s="306"/>
      <c r="CZ610" s="306"/>
      <c r="DA610" s="306"/>
      <c r="DB610" s="306"/>
      <c r="DC610" s="306"/>
      <c r="DD610" s="306"/>
      <c r="DE610" s="306"/>
      <c r="DF610" s="306"/>
      <c r="DG610" s="306"/>
      <c r="DH610" s="306"/>
      <c r="DI610" s="306"/>
      <c r="DJ610" s="306"/>
      <c r="DK610" s="306"/>
      <c r="DL610" s="306"/>
      <c r="DM610" s="306"/>
      <c r="DN610" s="306"/>
      <c r="DO610" s="306"/>
      <c r="DP610" s="306"/>
      <c r="DQ610" s="306"/>
      <c r="DR610" s="306"/>
      <c r="DS610" s="306"/>
      <c r="DT610" s="306"/>
      <c r="DU610" s="306"/>
      <c r="DV610" s="306"/>
      <c r="DW610" s="306"/>
      <c r="DX610" s="306"/>
      <c r="DY610" s="306"/>
      <c r="DZ610" s="306"/>
      <c r="EA610" s="306"/>
      <c r="EB610" s="306"/>
      <c r="EC610" s="306"/>
      <c r="ED610" s="306"/>
      <c r="EE610" s="306"/>
      <c r="EF610" s="306"/>
      <c r="EG610" s="306"/>
      <c r="EH610" s="306"/>
      <c r="EI610" s="306"/>
      <c r="EJ610" s="306"/>
      <c r="EK610" s="306"/>
      <c r="EL610" s="306"/>
      <c r="EM610" s="306"/>
      <c r="EN610" s="306"/>
      <c r="EO610" s="306"/>
      <c r="EP610" s="306"/>
      <c r="EQ610" s="306"/>
      <c r="ER610" s="306"/>
      <c r="ES610" s="306"/>
      <c r="ET610" s="306"/>
      <c r="EU610" s="306"/>
      <c r="EV610" s="306"/>
      <c r="EW610" s="306"/>
      <c r="EX610" s="306"/>
      <c r="EY610" s="306"/>
      <c r="EZ610" s="306"/>
      <c r="FA610" s="306"/>
      <c r="FB610" s="306"/>
      <c r="FC610" s="306"/>
      <c r="FD610" s="306"/>
      <c r="FE610" s="306"/>
      <c r="FF610" s="306"/>
      <c r="FG610" s="306"/>
      <c r="FH610" s="306"/>
      <c r="FI610" s="306"/>
      <c r="FJ610" s="306"/>
      <c r="FK610" s="306"/>
      <c r="FL610" s="306"/>
      <c r="FM610" s="306"/>
      <c r="FN610" s="306"/>
      <c r="FO610" s="306"/>
      <c r="FP610" s="306"/>
      <c r="FQ610" s="306"/>
      <c r="FR610" s="306"/>
      <c r="FS610" s="306"/>
      <c r="FT610" s="306"/>
      <c r="FU610" s="306"/>
      <c r="FV610" s="306"/>
      <c r="FW610" s="306"/>
      <c r="FX610" s="306"/>
      <c r="FY610" s="306"/>
      <c r="FZ610" s="306"/>
      <c r="GA610" s="306"/>
      <c r="GB610" s="306"/>
      <c r="GC610" s="306"/>
      <c r="GD610" s="306"/>
      <c r="GE610" s="306"/>
      <c r="GF610" s="306"/>
      <c r="GG610" s="306"/>
      <c r="GH610" s="306"/>
      <c r="GI610" s="306"/>
      <c r="GJ610" s="306"/>
      <c r="GK610" s="306"/>
      <c r="GL610" s="306"/>
      <c r="GM610" s="306"/>
      <c r="GN610" s="306"/>
      <c r="GO610" s="306"/>
      <c r="GP610" s="306"/>
      <c r="GQ610" s="306"/>
      <c r="GR610" s="306"/>
      <c r="GS610" s="306"/>
      <c r="GT610" s="306"/>
      <c r="GU610" s="306"/>
      <c r="GV610" s="306"/>
      <c r="GW610" s="306"/>
      <c r="GX610" s="306"/>
      <c r="GY610" s="306"/>
      <c r="GZ610" s="306"/>
      <c r="HA610" s="306"/>
      <c r="HB610" s="306"/>
      <c r="HC610" s="306"/>
      <c r="HD610" s="306"/>
      <c r="HE610" s="306"/>
      <c r="HF610" s="306"/>
      <c r="HG610" s="306"/>
      <c r="HH610" s="306"/>
      <c r="HI610" s="306"/>
      <c r="HJ610" s="306"/>
      <c r="HK610" s="306"/>
      <c r="HL610" s="306"/>
      <c r="HM610" s="306"/>
      <c r="HN610" s="306"/>
      <c r="HO610" s="306"/>
      <c r="HP610" s="306"/>
      <c r="HQ610" s="306"/>
      <c r="HR610" s="306"/>
      <c r="HS610" s="306"/>
      <c r="HT610" s="306"/>
      <c r="HU610" s="306"/>
      <c r="HV610" s="306"/>
      <c r="HW610" s="306"/>
      <c r="HX610" s="306"/>
      <c r="HY610" s="306"/>
      <c r="HZ610" s="306"/>
      <c r="IA610" s="306"/>
      <c r="IB610" s="306"/>
      <c r="IC610" s="306"/>
      <c r="ID610" s="306"/>
      <c r="IE610" s="306"/>
      <c r="IF610" s="306"/>
      <c r="IG610" s="306"/>
      <c r="IH610" s="306"/>
    </row>
    <row r="611" spans="1:242" s="219" customFormat="1" ht="15" customHeight="1" x14ac:dyDescent="0.3">
      <c r="A611" s="174">
        <v>5.03</v>
      </c>
      <c r="B611" s="231"/>
      <c r="C611" s="232" t="e">
        <f>VLOOKUP(BD.PD9[[#This Row],[Pos]],[19]!PPto[#Data],3,FALSE)</f>
        <v>#REF!</v>
      </c>
      <c r="D611" s="174" t="s">
        <v>23</v>
      </c>
      <c r="E611" s="305" t="str">
        <f>IF(BD.PD9[[#This Row],[.]]="*",VLOOKUP(BD.PD9[[#This Row],[Pos]],[19]Presupuesto!A:H,7,FALSE),"")</f>
        <v/>
      </c>
      <c r="F611" s="566" t="s">
        <v>1466</v>
      </c>
      <c r="G611" s="174" t="s">
        <v>1359</v>
      </c>
      <c r="H611" s="174"/>
      <c r="I611" s="174" t="s">
        <v>1450</v>
      </c>
      <c r="J611" s="382">
        <v>0</v>
      </c>
      <c r="K611" s="174" t="s">
        <v>189</v>
      </c>
      <c r="L611" s="383">
        <f>IF(BD.PD9[[#This Row],[Mon]]="DOP",1,HLOOKUP(BD.PD9[[#This Row],[Mon]],Data!$K$1:$L$2,2,FALSE))</f>
        <v>77</v>
      </c>
      <c r="M611" s="384">
        <v>10392.08</v>
      </c>
      <c r="N611" s="243">
        <f>BD.PD9[[#This Row],[Cant.]]*BD.PD9[[#This Row],[ Tasa ]]*BD.PD9[[#This Row],[ Precio Und.]]</f>
        <v>0</v>
      </c>
      <c r="O611" s="386">
        <v>0.25</v>
      </c>
      <c r="P611" s="243">
        <f>IF(BD.PD9[[#This Row],[Liquid. '[%']]]&lt;&gt;0,(BD.PD9[[#This Row],[Valor Neto '[DOP']]]*BD.PD9[[#This Row],[Liquid. '[%']]])+BD.PD9[[#This Row],[Valor Neto '[DOP']]],BD.PD9[[#This Row],[Valor Neto '[DOP']]])</f>
        <v>0</v>
      </c>
      <c r="Q611" s="243">
        <f>BD.PD9[[#This Row],[Ppto. Orden Interna '[DOP']]]/HLOOKUP("USD",Data!$K$1:$L$2,2,FALSE)</f>
        <v>0</v>
      </c>
      <c r="R611" s="381" t="s">
        <v>1451</v>
      </c>
      <c r="S611" s="387" t="s">
        <v>1462</v>
      </c>
      <c r="T611" s="387"/>
      <c r="U611" s="387"/>
      <c r="V611" s="387"/>
      <c r="W611" s="174" t="s">
        <v>1436</v>
      </c>
      <c r="X611" s="495">
        <v>7</v>
      </c>
      <c r="Y611" s="388">
        <v>0.5</v>
      </c>
      <c r="Z611" s="243">
        <f>BD.PD9[[#This Row],[Av.P1 '[%']]]*BD.PD9[[#This Row],[Ppto. Orden Interna '[DOP']]]</f>
        <v>0</v>
      </c>
      <c r="AA611" s="495">
        <v>10</v>
      </c>
      <c r="AB611" s="388">
        <v>0.5</v>
      </c>
      <c r="AC611" s="243">
        <f>BD.PD9[[#This Row],[Av.P2 '[%']]]*BD.PD9[[#This Row],[Ppto. Orden Interna '[DOP']]]</f>
        <v>0</v>
      </c>
      <c r="AD611" s="249"/>
      <c r="AE611" s="389"/>
      <c r="AF611" s="243">
        <f>BD.PD9[[#This Row],[Av.P3 '[%']]]*BD.PD9[[#This Row],[Ppto. Orden Interna '[DOP']]]</f>
        <v>0</v>
      </c>
      <c r="AG611" s="249"/>
      <c r="AH611" s="389"/>
      <c r="AI611" s="243">
        <f>BD.PD9[[#This Row],[Av.P4 '[%']]]*BD.PD9[[#This Row],[Ppto. Orden Interna '[DOP']]]</f>
        <v>0</v>
      </c>
      <c r="AJ611" s="249"/>
      <c r="AK611" s="389"/>
      <c r="AL611" s="243">
        <f>BD.PD9[[#This Row],[Av.P5 '[%']]]*BD.PD9[[#This Row],[Ppto. Orden Interna '[DOP']]]</f>
        <v>0</v>
      </c>
      <c r="AM611" s="496">
        <f>BD.PD9[[#This Row],[Pago 5]]+BD.PD9[[#This Row],[Pago 4]]+BD.PD9[[#This Row],[Pago 3]]+BD.PD9[[#This Row],[Pago 2]]+BD.PD9[[#This Row],[Pago 1]]</f>
        <v>0</v>
      </c>
      <c r="AN611" s="308" t="s">
        <v>244</v>
      </c>
      <c r="AO611" s="308" t="s">
        <v>245</v>
      </c>
      <c r="AP611" s="308" t="s">
        <v>246</v>
      </c>
      <c r="AQ611" s="308" t="s">
        <v>247</v>
      </c>
      <c r="AR611" s="308">
        <v>594</v>
      </c>
      <c r="AS611" s="308" t="s">
        <v>248</v>
      </c>
      <c r="AT611" s="249" t="s">
        <v>1575</v>
      </c>
      <c r="AU611" s="306"/>
      <c r="AV611" s="306"/>
      <c r="AW611" s="306"/>
      <c r="AX611" s="306"/>
      <c r="AY611" s="306"/>
      <c r="AZ611" s="306"/>
      <c r="BA611" s="306"/>
      <c r="BB611" s="306"/>
      <c r="BC611" s="306"/>
      <c r="BD611" s="306"/>
      <c r="BE611" s="306"/>
      <c r="BF611" s="306"/>
      <c r="BG611" s="306"/>
      <c r="BH611" s="306"/>
      <c r="BI611" s="306"/>
      <c r="BJ611" s="306"/>
      <c r="BK611" s="306"/>
      <c r="BL611" s="306"/>
      <c r="BM611" s="306"/>
      <c r="BN611" s="306"/>
      <c r="BO611" s="306"/>
      <c r="BP611" s="306"/>
      <c r="BQ611" s="306"/>
      <c r="BR611" s="306"/>
      <c r="BS611" s="306"/>
      <c r="BT611" s="306"/>
      <c r="BU611" s="306"/>
      <c r="BV611" s="306"/>
      <c r="BW611" s="306"/>
      <c r="BX611" s="306"/>
      <c r="BY611" s="306"/>
      <c r="BZ611" s="306"/>
      <c r="CA611" s="306"/>
      <c r="CB611" s="306"/>
      <c r="CC611" s="306"/>
      <c r="CD611" s="306"/>
      <c r="CE611" s="306"/>
      <c r="CF611" s="306"/>
      <c r="CG611" s="306"/>
      <c r="CH611" s="306"/>
      <c r="CI611" s="306"/>
      <c r="CJ611" s="306"/>
      <c r="CK611" s="306"/>
      <c r="CL611" s="306"/>
      <c r="CM611" s="306"/>
      <c r="CN611" s="306"/>
      <c r="CO611" s="306"/>
      <c r="CP611" s="306"/>
      <c r="CQ611" s="306"/>
      <c r="CR611" s="306"/>
      <c r="CS611" s="306"/>
      <c r="CT611" s="306"/>
      <c r="CU611" s="306"/>
      <c r="CV611" s="306"/>
      <c r="CW611" s="306"/>
      <c r="CX611" s="306"/>
      <c r="CY611" s="306"/>
      <c r="CZ611" s="306"/>
      <c r="DA611" s="306"/>
      <c r="DB611" s="306"/>
      <c r="DC611" s="306"/>
      <c r="DD611" s="306"/>
      <c r="DE611" s="306"/>
      <c r="DF611" s="306"/>
      <c r="DG611" s="306"/>
      <c r="DH611" s="306"/>
      <c r="DI611" s="306"/>
      <c r="DJ611" s="306"/>
      <c r="DK611" s="306"/>
      <c r="DL611" s="306"/>
      <c r="DM611" s="306"/>
      <c r="DN611" s="306"/>
      <c r="DO611" s="306"/>
      <c r="DP611" s="306"/>
      <c r="DQ611" s="306"/>
      <c r="DR611" s="306"/>
      <c r="DS611" s="306"/>
      <c r="DT611" s="306"/>
      <c r="DU611" s="306"/>
      <c r="DV611" s="306"/>
      <c r="DW611" s="306"/>
      <c r="DX611" s="306"/>
      <c r="DY611" s="306"/>
      <c r="DZ611" s="306"/>
      <c r="EA611" s="306"/>
      <c r="EB611" s="306"/>
      <c r="EC611" s="306"/>
      <c r="ED611" s="306"/>
      <c r="EE611" s="306"/>
      <c r="EF611" s="306"/>
      <c r="EG611" s="306"/>
      <c r="EH611" s="306"/>
      <c r="EI611" s="306"/>
      <c r="EJ611" s="306"/>
      <c r="EK611" s="306"/>
      <c r="EL611" s="306"/>
      <c r="EM611" s="306"/>
      <c r="EN611" s="306"/>
      <c r="EO611" s="306"/>
      <c r="EP611" s="306"/>
      <c r="EQ611" s="306"/>
      <c r="ER611" s="306"/>
      <c r="ES611" s="306"/>
      <c r="ET611" s="306"/>
      <c r="EU611" s="306"/>
      <c r="EV611" s="306"/>
      <c r="EW611" s="306"/>
      <c r="EX611" s="306"/>
      <c r="EY611" s="306"/>
      <c r="EZ611" s="306"/>
      <c r="FA611" s="306"/>
      <c r="FB611" s="306"/>
      <c r="FC611" s="306"/>
      <c r="FD611" s="306"/>
      <c r="FE611" s="306"/>
      <c r="FF611" s="306"/>
      <c r="FG611" s="306"/>
      <c r="FH611" s="306"/>
      <c r="FI611" s="306"/>
      <c r="FJ611" s="306"/>
      <c r="FK611" s="306"/>
      <c r="FL611" s="306"/>
      <c r="FM611" s="306"/>
      <c r="FN611" s="306"/>
      <c r="FO611" s="306"/>
      <c r="FP611" s="306"/>
      <c r="FQ611" s="306"/>
      <c r="FR611" s="306"/>
      <c r="FS611" s="306"/>
      <c r="FT611" s="306"/>
      <c r="FU611" s="306"/>
      <c r="FV611" s="306"/>
      <c r="FW611" s="306"/>
      <c r="FX611" s="306"/>
      <c r="FY611" s="306"/>
      <c r="FZ611" s="306"/>
      <c r="GA611" s="306"/>
      <c r="GB611" s="306"/>
      <c r="GC611" s="306"/>
      <c r="GD611" s="306"/>
      <c r="GE611" s="306"/>
      <c r="GF611" s="306"/>
      <c r="GG611" s="306"/>
      <c r="GH611" s="306"/>
      <c r="GI611" s="306"/>
      <c r="GJ611" s="306"/>
      <c r="GK611" s="306"/>
      <c r="GL611" s="306"/>
      <c r="GM611" s="306"/>
      <c r="GN611" s="306"/>
      <c r="GO611" s="306"/>
      <c r="GP611" s="306"/>
      <c r="GQ611" s="306"/>
      <c r="GR611" s="306"/>
      <c r="GS611" s="306"/>
      <c r="GT611" s="306"/>
      <c r="GU611" s="306"/>
      <c r="GV611" s="306"/>
      <c r="GW611" s="306"/>
      <c r="GX611" s="306"/>
      <c r="GY611" s="306"/>
      <c r="GZ611" s="306"/>
      <c r="HA611" s="306"/>
      <c r="HB611" s="306"/>
      <c r="HC611" s="306"/>
      <c r="HD611" s="306"/>
      <c r="HE611" s="306"/>
      <c r="HF611" s="306"/>
      <c r="HG611" s="306"/>
      <c r="HH611" s="306"/>
      <c r="HI611" s="306"/>
      <c r="HJ611" s="306"/>
      <c r="HK611" s="306"/>
      <c r="HL611" s="306"/>
      <c r="HM611" s="306"/>
      <c r="HN611" s="306"/>
      <c r="HO611" s="306"/>
      <c r="HP611" s="306"/>
      <c r="HQ611" s="306"/>
      <c r="HR611" s="306"/>
      <c r="HS611" s="306"/>
      <c r="HT611" s="306"/>
      <c r="HU611" s="306"/>
      <c r="HV611" s="306"/>
      <c r="HW611" s="306"/>
      <c r="HX611" s="306"/>
      <c r="HY611" s="306"/>
      <c r="HZ611" s="306"/>
      <c r="IA611" s="306"/>
      <c r="IB611" s="306"/>
      <c r="IC611" s="306"/>
      <c r="ID611" s="306"/>
      <c r="IE611" s="306"/>
      <c r="IF611" s="306"/>
      <c r="IG611" s="306"/>
      <c r="IH611" s="306"/>
    </row>
    <row r="612" spans="1:242" s="219" customFormat="1" ht="15" customHeight="1" x14ac:dyDescent="0.3">
      <c r="A612" s="174">
        <v>5.03</v>
      </c>
      <c r="B612" s="231"/>
      <c r="C612" s="232" t="e">
        <f>VLOOKUP(BD.PD9[[#This Row],[Pos]],[19]!PPto[#Data],3,FALSE)</f>
        <v>#REF!</v>
      </c>
      <c r="D612" s="174" t="s">
        <v>23</v>
      </c>
      <c r="E612" s="305" t="str">
        <f>IF(BD.PD9[[#This Row],[.]]="*",VLOOKUP(BD.PD9[[#This Row],[Pos]],[19]Presupuesto!A:H,7,FALSE),"")</f>
        <v/>
      </c>
      <c r="F612" s="566" t="s">
        <v>1463</v>
      </c>
      <c r="G612" s="174" t="s">
        <v>1359</v>
      </c>
      <c r="H612" s="174"/>
      <c r="I612" s="174" t="s">
        <v>1450</v>
      </c>
      <c r="J612" s="382">
        <v>0</v>
      </c>
      <c r="K612" s="174" t="s">
        <v>189</v>
      </c>
      <c r="L612" s="383">
        <f>IF(BD.PD9[[#This Row],[Mon]]="DOP",1,HLOOKUP(BD.PD9[[#This Row],[Mon]],Data!$K$1:$L$2,2,FALSE))</f>
        <v>77</v>
      </c>
      <c r="M612" s="384">
        <v>1037</v>
      </c>
      <c r="N612" s="243">
        <f>BD.PD9[[#This Row],[Cant.]]*BD.PD9[[#This Row],[ Tasa ]]*BD.PD9[[#This Row],[ Precio Und.]]</f>
        <v>0</v>
      </c>
      <c r="O612" s="386">
        <v>0.25</v>
      </c>
      <c r="P612" s="243">
        <f>IF(BD.PD9[[#This Row],[Liquid. '[%']]]&lt;&gt;0,(BD.PD9[[#This Row],[Valor Neto '[DOP']]]*BD.PD9[[#This Row],[Liquid. '[%']]])+BD.PD9[[#This Row],[Valor Neto '[DOP']]],BD.PD9[[#This Row],[Valor Neto '[DOP']]])</f>
        <v>0</v>
      </c>
      <c r="Q612" s="243">
        <f>BD.PD9[[#This Row],[Ppto. Orden Interna '[DOP']]]/HLOOKUP("USD",Data!$K$1:$L$2,2,FALSE)</f>
        <v>0</v>
      </c>
      <c r="R612" s="381" t="s">
        <v>1451</v>
      </c>
      <c r="S612" s="387" t="s">
        <v>1462</v>
      </c>
      <c r="T612" s="387"/>
      <c r="U612" s="387"/>
      <c r="V612" s="387"/>
      <c r="W612" s="174" t="s">
        <v>1436</v>
      </c>
      <c r="X612" s="495">
        <v>7</v>
      </c>
      <c r="Y612" s="388">
        <v>0.5</v>
      </c>
      <c r="Z612" s="243">
        <f>BD.PD9[[#This Row],[Av.P1 '[%']]]*BD.PD9[[#This Row],[Ppto. Orden Interna '[DOP']]]</f>
        <v>0</v>
      </c>
      <c r="AA612" s="495">
        <v>10</v>
      </c>
      <c r="AB612" s="388">
        <v>0.5</v>
      </c>
      <c r="AC612" s="243">
        <f>BD.PD9[[#This Row],[Av.P2 '[%']]]*BD.PD9[[#This Row],[Ppto. Orden Interna '[DOP']]]</f>
        <v>0</v>
      </c>
      <c r="AD612" s="249"/>
      <c r="AE612" s="389"/>
      <c r="AF612" s="243">
        <f>BD.PD9[[#This Row],[Av.P3 '[%']]]*BD.PD9[[#This Row],[Ppto. Orden Interna '[DOP']]]</f>
        <v>0</v>
      </c>
      <c r="AG612" s="249"/>
      <c r="AH612" s="389"/>
      <c r="AI612" s="243">
        <f>BD.PD9[[#This Row],[Av.P4 '[%']]]*BD.PD9[[#This Row],[Ppto. Orden Interna '[DOP']]]</f>
        <v>0</v>
      </c>
      <c r="AJ612" s="249"/>
      <c r="AK612" s="389"/>
      <c r="AL612" s="243">
        <f>BD.PD9[[#This Row],[Av.P5 '[%']]]*BD.PD9[[#This Row],[Ppto. Orden Interna '[DOP']]]</f>
        <v>0</v>
      </c>
      <c r="AM612" s="496">
        <f>BD.PD9[[#This Row],[Pago 5]]+BD.PD9[[#This Row],[Pago 4]]+BD.PD9[[#This Row],[Pago 3]]+BD.PD9[[#This Row],[Pago 2]]+BD.PD9[[#This Row],[Pago 1]]</f>
        <v>0</v>
      </c>
      <c r="AN612" s="308" t="s">
        <v>244</v>
      </c>
      <c r="AO612" s="308" t="s">
        <v>245</v>
      </c>
      <c r="AP612" s="308" t="s">
        <v>246</v>
      </c>
      <c r="AQ612" s="308" t="s">
        <v>247</v>
      </c>
      <c r="AR612" s="308">
        <v>594</v>
      </c>
      <c r="AS612" s="308" t="s">
        <v>248</v>
      </c>
      <c r="AT612" s="249" t="s">
        <v>1575</v>
      </c>
      <c r="AU612" s="306"/>
      <c r="AV612" s="306"/>
      <c r="AW612" s="306"/>
      <c r="AX612" s="306"/>
      <c r="AY612" s="306"/>
      <c r="AZ612" s="306"/>
      <c r="BA612" s="306"/>
      <c r="BB612" s="306"/>
      <c r="BC612" s="306"/>
      <c r="BD612" s="306"/>
      <c r="BE612" s="306"/>
      <c r="BF612" s="306"/>
      <c r="BG612" s="306"/>
      <c r="BH612" s="306"/>
      <c r="BI612" s="306"/>
      <c r="BJ612" s="306"/>
      <c r="BK612" s="306"/>
      <c r="BL612" s="306"/>
      <c r="BM612" s="306"/>
      <c r="BN612" s="306"/>
      <c r="BO612" s="306"/>
      <c r="BP612" s="306"/>
      <c r="BQ612" s="306"/>
      <c r="BR612" s="306"/>
      <c r="BS612" s="306"/>
      <c r="BT612" s="306"/>
      <c r="BU612" s="306"/>
      <c r="BV612" s="306"/>
      <c r="BW612" s="306"/>
      <c r="BX612" s="306"/>
      <c r="BY612" s="306"/>
      <c r="BZ612" s="306"/>
      <c r="CA612" s="306"/>
      <c r="CB612" s="306"/>
      <c r="CC612" s="306"/>
      <c r="CD612" s="306"/>
      <c r="CE612" s="306"/>
      <c r="CF612" s="306"/>
      <c r="CG612" s="306"/>
      <c r="CH612" s="306"/>
      <c r="CI612" s="306"/>
      <c r="CJ612" s="306"/>
      <c r="CK612" s="306"/>
      <c r="CL612" s="306"/>
      <c r="CM612" s="306"/>
      <c r="CN612" s="306"/>
      <c r="CO612" s="306"/>
      <c r="CP612" s="306"/>
      <c r="CQ612" s="306"/>
      <c r="CR612" s="306"/>
      <c r="CS612" s="306"/>
      <c r="CT612" s="306"/>
      <c r="CU612" s="306"/>
      <c r="CV612" s="306"/>
      <c r="CW612" s="306"/>
      <c r="CX612" s="306"/>
      <c r="CY612" s="306"/>
      <c r="CZ612" s="306"/>
      <c r="DA612" s="306"/>
      <c r="DB612" s="306"/>
      <c r="DC612" s="306"/>
      <c r="DD612" s="306"/>
      <c r="DE612" s="306"/>
      <c r="DF612" s="306"/>
      <c r="DG612" s="306"/>
      <c r="DH612" s="306"/>
      <c r="DI612" s="306"/>
      <c r="DJ612" s="306"/>
      <c r="DK612" s="306"/>
      <c r="DL612" s="306"/>
      <c r="DM612" s="306"/>
      <c r="DN612" s="306"/>
      <c r="DO612" s="306"/>
      <c r="DP612" s="306"/>
      <c r="DQ612" s="306"/>
      <c r="DR612" s="306"/>
      <c r="DS612" s="306"/>
      <c r="DT612" s="306"/>
      <c r="DU612" s="306"/>
      <c r="DV612" s="306"/>
      <c r="DW612" s="306"/>
      <c r="DX612" s="306"/>
      <c r="DY612" s="306"/>
      <c r="DZ612" s="306"/>
      <c r="EA612" s="306"/>
      <c r="EB612" s="306"/>
      <c r="EC612" s="306"/>
      <c r="ED612" s="306"/>
      <c r="EE612" s="306"/>
      <c r="EF612" s="306"/>
      <c r="EG612" s="306"/>
      <c r="EH612" s="306"/>
      <c r="EI612" s="306"/>
      <c r="EJ612" s="306"/>
      <c r="EK612" s="306"/>
      <c r="EL612" s="306"/>
      <c r="EM612" s="306"/>
      <c r="EN612" s="306"/>
      <c r="EO612" s="306"/>
      <c r="EP612" s="306"/>
      <c r="EQ612" s="306"/>
      <c r="ER612" s="306"/>
      <c r="ES612" s="306"/>
      <c r="ET612" s="306"/>
      <c r="EU612" s="306"/>
      <c r="EV612" s="306"/>
      <c r="EW612" s="306"/>
      <c r="EX612" s="306"/>
      <c r="EY612" s="306"/>
      <c r="EZ612" s="306"/>
      <c r="FA612" s="306"/>
      <c r="FB612" s="306"/>
      <c r="FC612" s="306"/>
      <c r="FD612" s="306"/>
      <c r="FE612" s="306"/>
      <c r="FF612" s="306"/>
      <c r="FG612" s="306"/>
      <c r="FH612" s="306"/>
      <c r="FI612" s="306"/>
      <c r="FJ612" s="306"/>
      <c r="FK612" s="306"/>
      <c r="FL612" s="306"/>
      <c r="FM612" s="306"/>
      <c r="FN612" s="306"/>
      <c r="FO612" s="306"/>
      <c r="FP612" s="306"/>
      <c r="FQ612" s="306"/>
      <c r="FR612" s="306"/>
      <c r="FS612" s="306"/>
      <c r="FT612" s="306"/>
      <c r="FU612" s="306"/>
      <c r="FV612" s="306"/>
      <c r="FW612" s="306"/>
      <c r="FX612" s="306"/>
      <c r="FY612" s="306"/>
      <c r="FZ612" s="306"/>
      <c r="GA612" s="306"/>
      <c r="GB612" s="306"/>
      <c r="GC612" s="306"/>
      <c r="GD612" s="306"/>
      <c r="GE612" s="306"/>
      <c r="GF612" s="306"/>
      <c r="GG612" s="306"/>
      <c r="GH612" s="306"/>
      <c r="GI612" s="306"/>
      <c r="GJ612" s="306"/>
      <c r="GK612" s="306"/>
      <c r="GL612" s="306"/>
      <c r="GM612" s="306"/>
      <c r="GN612" s="306"/>
      <c r="GO612" s="306"/>
      <c r="GP612" s="306"/>
      <c r="GQ612" s="306"/>
      <c r="GR612" s="306"/>
      <c r="GS612" s="306"/>
      <c r="GT612" s="306"/>
      <c r="GU612" s="306"/>
      <c r="GV612" s="306"/>
      <c r="GW612" s="306"/>
      <c r="GX612" s="306"/>
      <c r="GY612" s="306"/>
      <c r="GZ612" s="306"/>
      <c r="HA612" s="306"/>
      <c r="HB612" s="306"/>
      <c r="HC612" s="306"/>
      <c r="HD612" s="306"/>
      <c r="HE612" s="306"/>
      <c r="HF612" s="306"/>
      <c r="HG612" s="306"/>
      <c r="HH612" s="306"/>
      <c r="HI612" s="306"/>
      <c r="HJ612" s="306"/>
      <c r="HK612" s="306"/>
      <c r="HL612" s="306"/>
      <c r="HM612" s="306"/>
      <c r="HN612" s="306"/>
      <c r="HO612" s="306"/>
      <c r="HP612" s="306"/>
      <c r="HQ612" s="306"/>
      <c r="HR612" s="306"/>
      <c r="HS612" s="306"/>
      <c r="HT612" s="306"/>
      <c r="HU612" s="306"/>
      <c r="HV612" s="306"/>
      <c r="HW612" s="306"/>
      <c r="HX612" s="306"/>
      <c r="HY612" s="306"/>
      <c r="HZ612" s="306"/>
      <c r="IA612" s="306"/>
      <c r="IB612" s="306"/>
      <c r="IC612" s="306"/>
      <c r="ID612" s="306"/>
      <c r="IE612" s="306"/>
      <c r="IF612" s="306"/>
      <c r="IG612" s="306"/>
      <c r="IH612" s="306"/>
    </row>
    <row r="613" spans="1:242" s="219" customFormat="1" ht="15" customHeight="1" x14ac:dyDescent="0.3">
      <c r="A613" s="174">
        <v>5.03</v>
      </c>
      <c r="B613" s="231"/>
      <c r="C613" s="232" t="e">
        <f>VLOOKUP(BD.PD9[[#This Row],[Pos]],[19]!PPto[#Data],3,FALSE)</f>
        <v>#REF!</v>
      </c>
      <c r="D613" s="174" t="s">
        <v>23</v>
      </c>
      <c r="E613" s="305" t="str">
        <f>IF(BD.PD9[[#This Row],[.]]="*",VLOOKUP(BD.PD9[[#This Row],[Pos]],[19]Presupuesto!A:H,7,FALSE),"")</f>
        <v/>
      </c>
      <c r="F613" s="566" t="s">
        <v>1467</v>
      </c>
      <c r="G613" s="174" t="s">
        <v>1359</v>
      </c>
      <c r="H613" s="174"/>
      <c r="I613" s="174" t="s">
        <v>1450</v>
      </c>
      <c r="J613" s="382">
        <v>0</v>
      </c>
      <c r="K613" s="174" t="s">
        <v>189</v>
      </c>
      <c r="L613" s="383">
        <f>IF(BD.PD9[[#This Row],[Mon]]="DOP",1,HLOOKUP(BD.PD9[[#This Row],[Mon]],Data!$K$1:$L$2,2,FALSE))</f>
        <v>77</v>
      </c>
      <c r="M613" s="384">
        <v>6710</v>
      </c>
      <c r="N613" s="243">
        <f>BD.PD9[[#This Row],[Cant.]]*BD.PD9[[#This Row],[ Tasa ]]*BD.PD9[[#This Row],[ Precio Und.]]</f>
        <v>0</v>
      </c>
      <c r="O613" s="386">
        <v>0.25</v>
      </c>
      <c r="P613" s="243">
        <f>IF(BD.PD9[[#This Row],[Liquid. '[%']]]&lt;&gt;0,(BD.PD9[[#This Row],[Valor Neto '[DOP']]]*BD.PD9[[#This Row],[Liquid. '[%']]])+BD.PD9[[#This Row],[Valor Neto '[DOP']]],BD.PD9[[#This Row],[Valor Neto '[DOP']]])</f>
        <v>0</v>
      </c>
      <c r="Q613" s="243">
        <f>BD.PD9[[#This Row],[Ppto. Orden Interna '[DOP']]]/HLOOKUP("USD",Data!$K$1:$L$2,2,FALSE)</f>
        <v>0</v>
      </c>
      <c r="R613" s="381" t="s">
        <v>1451</v>
      </c>
      <c r="S613" s="387" t="s">
        <v>1468</v>
      </c>
      <c r="T613" s="387"/>
      <c r="U613" s="387"/>
      <c r="V613" s="387"/>
      <c r="W613" s="174"/>
      <c r="X613" s="495"/>
      <c r="Y613" s="388"/>
      <c r="Z613" s="243">
        <f>BD.PD9[[#This Row],[Av.P1 '[%']]]*BD.PD9[[#This Row],[Ppto. Orden Interna '[DOP']]]</f>
        <v>0</v>
      </c>
      <c r="AA613" s="495"/>
      <c r="AB613" s="388"/>
      <c r="AC613" s="243">
        <f>BD.PD9[[#This Row],[Av.P2 '[%']]]*BD.PD9[[#This Row],[Ppto. Orden Interna '[DOP']]]</f>
        <v>0</v>
      </c>
      <c r="AD613" s="249"/>
      <c r="AE613" s="389"/>
      <c r="AF613" s="243">
        <f>BD.PD9[[#This Row],[Av.P3 '[%']]]*BD.PD9[[#This Row],[Ppto. Orden Interna '[DOP']]]</f>
        <v>0</v>
      </c>
      <c r="AG613" s="249"/>
      <c r="AH613" s="389"/>
      <c r="AI613" s="243">
        <f>BD.PD9[[#This Row],[Av.P4 '[%']]]*BD.PD9[[#This Row],[Ppto. Orden Interna '[DOP']]]</f>
        <v>0</v>
      </c>
      <c r="AJ613" s="249"/>
      <c r="AK613" s="389"/>
      <c r="AL613" s="243">
        <f>BD.PD9[[#This Row],[Av.P5 '[%']]]*BD.PD9[[#This Row],[Ppto. Orden Interna '[DOP']]]</f>
        <v>0</v>
      </c>
      <c r="AM613" s="496">
        <f>BD.PD9[[#This Row],[Pago 5]]+BD.PD9[[#This Row],[Pago 4]]+BD.PD9[[#This Row],[Pago 3]]+BD.PD9[[#This Row],[Pago 2]]+BD.PD9[[#This Row],[Pago 1]]</f>
        <v>0</v>
      </c>
      <c r="AN613" s="308" t="s">
        <v>244</v>
      </c>
      <c r="AO613" s="308" t="s">
        <v>245</v>
      </c>
      <c r="AP613" s="308" t="s">
        <v>246</v>
      </c>
      <c r="AQ613" s="308" t="s">
        <v>247</v>
      </c>
      <c r="AR613" s="308">
        <v>594</v>
      </c>
      <c r="AS613" s="308" t="s">
        <v>248</v>
      </c>
      <c r="AT613" s="249" t="s">
        <v>1575</v>
      </c>
      <c r="AU613" s="306"/>
      <c r="AV613" s="306"/>
      <c r="AW613" s="306"/>
      <c r="AX613" s="306"/>
      <c r="AY613" s="306"/>
      <c r="AZ613" s="306"/>
      <c r="BA613" s="306"/>
      <c r="BB613" s="306"/>
      <c r="BC613" s="306"/>
      <c r="BD613" s="306"/>
      <c r="BE613" s="306"/>
      <c r="BF613" s="306"/>
      <c r="BG613" s="306"/>
      <c r="BH613" s="306"/>
      <c r="BI613" s="306"/>
      <c r="BJ613" s="306"/>
      <c r="BK613" s="306"/>
      <c r="BL613" s="306"/>
      <c r="BM613" s="306"/>
      <c r="BN613" s="306"/>
      <c r="BO613" s="306"/>
      <c r="BP613" s="306"/>
      <c r="BQ613" s="306"/>
      <c r="BR613" s="306"/>
      <c r="BS613" s="306"/>
      <c r="BT613" s="306"/>
      <c r="BU613" s="306"/>
      <c r="BV613" s="306"/>
      <c r="BW613" s="306"/>
      <c r="BX613" s="306"/>
      <c r="BY613" s="306"/>
      <c r="BZ613" s="306"/>
      <c r="CA613" s="306"/>
      <c r="CB613" s="306"/>
      <c r="CC613" s="306"/>
      <c r="CD613" s="306"/>
      <c r="CE613" s="306"/>
      <c r="CF613" s="306"/>
      <c r="CG613" s="306"/>
      <c r="CH613" s="306"/>
      <c r="CI613" s="306"/>
      <c r="CJ613" s="306"/>
      <c r="CK613" s="306"/>
      <c r="CL613" s="306"/>
      <c r="CM613" s="306"/>
      <c r="CN613" s="306"/>
      <c r="CO613" s="306"/>
      <c r="CP613" s="306"/>
      <c r="CQ613" s="306"/>
      <c r="CR613" s="306"/>
      <c r="CS613" s="306"/>
      <c r="CT613" s="306"/>
      <c r="CU613" s="306"/>
      <c r="CV613" s="306"/>
      <c r="CW613" s="306"/>
      <c r="CX613" s="306"/>
      <c r="CY613" s="306"/>
      <c r="CZ613" s="306"/>
      <c r="DA613" s="306"/>
      <c r="DB613" s="306"/>
      <c r="DC613" s="306"/>
      <c r="DD613" s="306"/>
      <c r="DE613" s="306"/>
      <c r="DF613" s="306"/>
      <c r="DG613" s="306"/>
      <c r="DH613" s="306"/>
      <c r="DI613" s="306"/>
      <c r="DJ613" s="306"/>
      <c r="DK613" s="306"/>
      <c r="DL613" s="306"/>
      <c r="DM613" s="306"/>
      <c r="DN613" s="306"/>
      <c r="DO613" s="306"/>
      <c r="DP613" s="306"/>
      <c r="DQ613" s="306"/>
      <c r="DR613" s="306"/>
      <c r="DS613" s="306"/>
      <c r="DT613" s="306"/>
      <c r="DU613" s="306"/>
      <c r="DV613" s="306"/>
      <c r="DW613" s="306"/>
      <c r="DX613" s="306"/>
      <c r="DY613" s="306"/>
      <c r="DZ613" s="306"/>
      <c r="EA613" s="306"/>
      <c r="EB613" s="306"/>
      <c r="EC613" s="306"/>
      <c r="ED613" s="306"/>
      <c r="EE613" s="306"/>
      <c r="EF613" s="306"/>
      <c r="EG613" s="306"/>
      <c r="EH613" s="306"/>
      <c r="EI613" s="306"/>
      <c r="EJ613" s="306"/>
      <c r="EK613" s="306"/>
      <c r="EL613" s="306"/>
      <c r="EM613" s="306"/>
      <c r="EN613" s="306"/>
      <c r="EO613" s="306"/>
      <c r="EP613" s="306"/>
      <c r="EQ613" s="306"/>
      <c r="ER613" s="306"/>
      <c r="ES613" s="306"/>
      <c r="ET613" s="306"/>
      <c r="EU613" s="306"/>
      <c r="EV613" s="306"/>
      <c r="EW613" s="306"/>
      <c r="EX613" s="306"/>
      <c r="EY613" s="306"/>
      <c r="EZ613" s="306"/>
      <c r="FA613" s="306"/>
      <c r="FB613" s="306"/>
      <c r="FC613" s="306"/>
      <c r="FD613" s="306"/>
      <c r="FE613" s="306"/>
      <c r="FF613" s="306"/>
      <c r="FG613" s="306"/>
      <c r="FH613" s="306"/>
      <c r="FI613" s="306"/>
      <c r="FJ613" s="306"/>
      <c r="FK613" s="306"/>
      <c r="FL613" s="306"/>
      <c r="FM613" s="306"/>
      <c r="FN613" s="306"/>
      <c r="FO613" s="306"/>
      <c r="FP613" s="306"/>
      <c r="FQ613" s="306"/>
      <c r="FR613" s="306"/>
      <c r="FS613" s="306"/>
      <c r="FT613" s="306"/>
      <c r="FU613" s="306"/>
      <c r="FV613" s="306"/>
      <c r="FW613" s="306"/>
      <c r="FX613" s="306"/>
      <c r="FY613" s="306"/>
      <c r="FZ613" s="306"/>
      <c r="GA613" s="306"/>
      <c r="GB613" s="306"/>
      <c r="GC613" s="306"/>
      <c r="GD613" s="306"/>
      <c r="GE613" s="306"/>
      <c r="GF613" s="306"/>
      <c r="GG613" s="306"/>
      <c r="GH613" s="306"/>
      <c r="GI613" s="306"/>
      <c r="GJ613" s="306"/>
      <c r="GK613" s="306"/>
      <c r="GL613" s="306"/>
      <c r="GM613" s="306"/>
      <c r="GN613" s="306"/>
      <c r="GO613" s="306"/>
      <c r="GP613" s="306"/>
      <c r="GQ613" s="306"/>
      <c r="GR613" s="306"/>
      <c r="GS613" s="306"/>
      <c r="GT613" s="306"/>
      <c r="GU613" s="306"/>
      <c r="GV613" s="306"/>
      <c r="GW613" s="306"/>
      <c r="GX613" s="306"/>
      <c r="GY613" s="306"/>
      <c r="GZ613" s="306"/>
      <c r="HA613" s="306"/>
      <c r="HB613" s="306"/>
      <c r="HC613" s="306"/>
      <c r="HD613" s="306"/>
      <c r="HE613" s="306"/>
      <c r="HF613" s="306"/>
      <c r="HG613" s="306"/>
      <c r="HH613" s="306"/>
      <c r="HI613" s="306"/>
      <c r="HJ613" s="306"/>
      <c r="HK613" s="306"/>
      <c r="HL613" s="306"/>
      <c r="HM613" s="306"/>
      <c r="HN613" s="306"/>
      <c r="HO613" s="306"/>
      <c r="HP613" s="306"/>
      <c r="HQ613" s="306"/>
      <c r="HR613" s="306"/>
      <c r="HS613" s="306"/>
      <c r="HT613" s="306"/>
      <c r="HU613" s="306"/>
      <c r="HV613" s="306"/>
      <c r="HW613" s="306"/>
      <c r="HX613" s="306"/>
      <c r="HY613" s="306"/>
      <c r="HZ613" s="306"/>
      <c r="IA613" s="306"/>
      <c r="IB613" s="306"/>
      <c r="IC613" s="306"/>
      <c r="ID613" s="306"/>
      <c r="IE613" s="306"/>
      <c r="IF613" s="306"/>
      <c r="IG613" s="306"/>
      <c r="IH613" s="306"/>
    </row>
    <row r="614" spans="1:242" s="219" customFormat="1" ht="15" customHeight="1" x14ac:dyDescent="0.3">
      <c r="A614" s="174">
        <v>5.04</v>
      </c>
      <c r="B614" s="231" t="s">
        <v>243</v>
      </c>
      <c r="C614" s="232" t="e">
        <f>VLOOKUP(BD.PD9[[#This Row],[Pos]],[19]!PPto[#Data],3,FALSE)</f>
        <v>#REF!</v>
      </c>
      <c r="D614" s="233" t="s">
        <v>243</v>
      </c>
      <c r="E614" s="305">
        <f>IF(BD.PD9[[#This Row],[.]]="*",VLOOKUP(BD.PD9[[#This Row],[Pos]],[19]Presupuesto!A:H,7,FALSE),"")</f>
        <v>0</v>
      </c>
      <c r="F614" s="234"/>
      <c r="G614" s="174"/>
      <c r="H614" s="174"/>
      <c r="I614" s="174"/>
      <c r="J614" s="392">
        <v>1</v>
      </c>
      <c r="K614" s="233" t="s">
        <v>117</v>
      </c>
      <c r="L614" s="383">
        <f>IF(BD.PD9[[#This Row],[Mon]]="DOP",1,HLOOKUP(BD.PD9[[#This Row],[Mon]],Data!$K$1:$L$2,2,FALSE))</f>
        <v>65</v>
      </c>
      <c r="M614" s="490">
        <v>0</v>
      </c>
      <c r="N614" s="243">
        <f>BD.PD9[[#This Row],[Cant.]]*BD.PD9[[#This Row],[ Tasa ]]*BD.PD9[[#This Row],[ Precio Und.]]</f>
        <v>0</v>
      </c>
      <c r="O614" s="491">
        <v>0</v>
      </c>
      <c r="P614" s="243">
        <f>IF(BD.PD9[[#This Row],[Liquid. '[%']]]&lt;&gt;0,(BD.PD9[[#This Row],[Valor Neto '[DOP']]]*BD.PD9[[#This Row],[Liquid. '[%']]])+BD.PD9[[#This Row],[Valor Neto '[DOP']]],BD.PD9[[#This Row],[Valor Neto '[DOP']]])</f>
        <v>0</v>
      </c>
      <c r="Q614" s="243">
        <f>BD.PD9[[#This Row],[Ppto. Orden Interna '[DOP']]]/HLOOKUP("USD",Data!$K$1:$L$2,2,FALSE)</f>
        <v>0</v>
      </c>
      <c r="R614" s="381"/>
      <c r="S614" s="387"/>
      <c r="T614" s="387"/>
      <c r="U614" s="387"/>
      <c r="V614" s="387"/>
      <c r="W614" s="174"/>
      <c r="X614" s="495"/>
      <c r="Y614" s="388"/>
      <c r="Z614" s="243">
        <f>BD.PD9[[#This Row],[Av.P1 '[%']]]*BD.PD9[[#This Row],[Ppto. Orden Interna '[DOP']]]</f>
        <v>0</v>
      </c>
      <c r="AA614" s="249"/>
      <c r="AB614" s="389"/>
      <c r="AC614" s="243">
        <f>BD.PD9[[#This Row],[Av.P2 '[%']]]*BD.PD9[[#This Row],[Ppto. Orden Interna '[DOP']]]</f>
        <v>0</v>
      </c>
      <c r="AD614" s="249"/>
      <c r="AE614" s="389"/>
      <c r="AF614" s="243">
        <f>BD.PD9[[#This Row],[Av.P3 '[%']]]*BD.PD9[[#This Row],[Ppto. Orden Interna '[DOP']]]</f>
        <v>0</v>
      </c>
      <c r="AG614" s="249"/>
      <c r="AH614" s="389"/>
      <c r="AI614" s="243">
        <f>BD.PD9[[#This Row],[Av.P4 '[%']]]*BD.PD9[[#This Row],[Ppto. Orden Interna '[DOP']]]</f>
        <v>0</v>
      </c>
      <c r="AJ614" s="249"/>
      <c r="AK614" s="389"/>
      <c r="AL614" s="243">
        <f>BD.PD9[[#This Row],[Av.P5 '[%']]]*BD.PD9[[#This Row],[Ppto. Orden Interna '[DOP']]]</f>
        <v>0</v>
      </c>
      <c r="AM614" s="496">
        <f>BD.PD9[[#This Row],[Pago 5]]+BD.PD9[[#This Row],[Pago 4]]+BD.PD9[[#This Row],[Pago 3]]+BD.PD9[[#This Row],[Pago 2]]+BD.PD9[[#This Row],[Pago 1]]</f>
        <v>0</v>
      </c>
      <c r="AN614" s="308" t="s">
        <v>244</v>
      </c>
      <c r="AO614" s="308" t="s">
        <v>245</v>
      </c>
      <c r="AP614" s="308" t="s">
        <v>246</v>
      </c>
      <c r="AQ614" s="308" t="s">
        <v>247</v>
      </c>
      <c r="AR614" s="308">
        <v>594</v>
      </c>
      <c r="AS614" s="308" t="s">
        <v>248</v>
      </c>
      <c r="AT614" s="249" t="s">
        <v>1575</v>
      </c>
      <c r="AU614" s="306"/>
      <c r="AV614" s="306"/>
      <c r="AW614" s="306"/>
      <c r="AX614" s="306"/>
      <c r="AY614" s="306"/>
      <c r="AZ614" s="306"/>
      <c r="BA614" s="306"/>
      <c r="BB614" s="306"/>
      <c r="BC614" s="306"/>
      <c r="BD614" s="306"/>
      <c r="BE614" s="306"/>
      <c r="BF614" s="306"/>
      <c r="BG614" s="306"/>
      <c r="BH614" s="306"/>
      <c r="BI614" s="306"/>
      <c r="BJ614" s="306"/>
      <c r="BK614" s="306"/>
      <c r="BL614" s="306"/>
      <c r="BM614" s="306"/>
      <c r="BN614" s="306"/>
      <c r="BO614" s="306"/>
      <c r="BP614" s="306"/>
      <c r="BQ614" s="306"/>
      <c r="BR614" s="306"/>
      <c r="BS614" s="306"/>
      <c r="BT614" s="306"/>
      <c r="BU614" s="306"/>
      <c r="BV614" s="306"/>
      <c r="BW614" s="306"/>
      <c r="BX614" s="306"/>
      <c r="BY614" s="306"/>
      <c r="BZ614" s="306"/>
      <c r="CA614" s="306"/>
      <c r="CB614" s="306"/>
      <c r="CC614" s="306"/>
      <c r="CD614" s="306"/>
      <c r="CE614" s="306"/>
      <c r="CF614" s="306"/>
      <c r="CG614" s="306"/>
      <c r="CH614" s="306"/>
      <c r="CI614" s="306"/>
      <c r="CJ614" s="306"/>
      <c r="CK614" s="306"/>
      <c r="CL614" s="306"/>
      <c r="CM614" s="306"/>
      <c r="CN614" s="306"/>
      <c r="CO614" s="306"/>
      <c r="CP614" s="306"/>
      <c r="CQ614" s="306"/>
      <c r="CR614" s="306"/>
      <c r="CS614" s="306"/>
      <c r="CT614" s="306"/>
      <c r="CU614" s="306"/>
      <c r="CV614" s="306"/>
      <c r="CW614" s="306"/>
      <c r="CX614" s="306"/>
      <c r="CY614" s="306"/>
      <c r="CZ614" s="306"/>
      <c r="DA614" s="306"/>
      <c r="DB614" s="306"/>
      <c r="DC614" s="306"/>
      <c r="DD614" s="306"/>
      <c r="DE614" s="306"/>
      <c r="DF614" s="306"/>
      <c r="DG614" s="306"/>
      <c r="DH614" s="306"/>
      <c r="DI614" s="306"/>
      <c r="DJ614" s="306"/>
      <c r="DK614" s="306"/>
      <c r="DL614" s="306"/>
      <c r="DM614" s="306"/>
      <c r="DN614" s="306"/>
      <c r="DO614" s="306"/>
      <c r="DP614" s="306"/>
      <c r="DQ614" s="306"/>
      <c r="DR614" s="306"/>
      <c r="DS614" s="306"/>
      <c r="DT614" s="306"/>
      <c r="DU614" s="306"/>
      <c r="DV614" s="306"/>
      <c r="DW614" s="306"/>
      <c r="DX614" s="306"/>
      <c r="DY614" s="306"/>
      <c r="DZ614" s="306"/>
      <c r="EA614" s="306"/>
      <c r="EB614" s="306"/>
      <c r="EC614" s="306"/>
      <c r="ED614" s="306"/>
      <c r="EE614" s="306"/>
      <c r="EF614" s="306"/>
      <c r="EG614" s="306"/>
      <c r="EH614" s="306"/>
      <c r="EI614" s="306"/>
      <c r="EJ614" s="306"/>
      <c r="EK614" s="306"/>
      <c r="EL614" s="306"/>
      <c r="EM614" s="306"/>
      <c r="EN614" s="306"/>
      <c r="EO614" s="306"/>
      <c r="EP614" s="306"/>
      <c r="EQ614" s="306"/>
      <c r="ER614" s="306"/>
      <c r="ES614" s="306"/>
      <c r="ET614" s="306"/>
      <c r="EU614" s="306"/>
      <c r="EV614" s="306"/>
      <c r="EW614" s="306"/>
      <c r="EX614" s="306"/>
      <c r="EY614" s="306"/>
      <c r="EZ614" s="306"/>
      <c r="FA614" s="306"/>
      <c r="FB614" s="306"/>
      <c r="FC614" s="306"/>
      <c r="FD614" s="306"/>
      <c r="FE614" s="306"/>
      <c r="FF614" s="306"/>
      <c r="FG614" s="306"/>
      <c r="FH614" s="306"/>
      <c r="FI614" s="306"/>
      <c r="FJ614" s="306"/>
      <c r="FK614" s="306"/>
      <c r="FL614" s="306"/>
      <c r="FM614" s="306"/>
      <c r="FN614" s="306"/>
      <c r="FO614" s="306"/>
      <c r="FP614" s="306"/>
      <c r="FQ614" s="306"/>
      <c r="FR614" s="306"/>
      <c r="FS614" s="306"/>
      <c r="FT614" s="306"/>
      <c r="FU614" s="306"/>
      <c r="FV614" s="306"/>
      <c r="FW614" s="306"/>
      <c r="FX614" s="306"/>
      <c r="FY614" s="306"/>
      <c r="FZ614" s="306"/>
      <c r="GA614" s="306"/>
      <c r="GB614" s="306"/>
      <c r="GC614" s="306"/>
      <c r="GD614" s="306"/>
      <c r="GE614" s="306"/>
      <c r="GF614" s="306"/>
      <c r="GG614" s="306"/>
      <c r="GH614" s="306"/>
      <c r="GI614" s="306"/>
      <c r="GJ614" s="306"/>
      <c r="GK614" s="306"/>
      <c r="GL614" s="306"/>
      <c r="GM614" s="306"/>
      <c r="GN614" s="306"/>
      <c r="GO614" s="306"/>
      <c r="GP614" s="306"/>
      <c r="GQ614" s="306"/>
      <c r="GR614" s="306"/>
      <c r="GS614" s="306"/>
      <c r="GT614" s="306"/>
      <c r="GU614" s="306"/>
      <c r="GV614" s="306"/>
      <c r="GW614" s="306"/>
      <c r="GX614" s="306"/>
      <c r="GY614" s="306"/>
      <c r="GZ614" s="306"/>
      <c r="HA614" s="306"/>
      <c r="HB614" s="306"/>
      <c r="HC614" s="306"/>
      <c r="HD614" s="306"/>
      <c r="HE614" s="306"/>
      <c r="HF614" s="306"/>
      <c r="HG614" s="306"/>
      <c r="HH614" s="306"/>
      <c r="HI614" s="306"/>
      <c r="HJ614" s="306"/>
      <c r="HK614" s="306"/>
      <c r="HL614" s="306"/>
      <c r="HM614" s="306"/>
      <c r="HN614" s="306"/>
      <c r="HO614" s="306"/>
      <c r="HP614" s="306"/>
      <c r="HQ614" s="306"/>
      <c r="HR614" s="306"/>
      <c r="HS614" s="306"/>
      <c r="HT614" s="306"/>
      <c r="HU614" s="306"/>
      <c r="HV614" s="306"/>
      <c r="HW614" s="306"/>
      <c r="HX614" s="306"/>
      <c r="HY614" s="306"/>
      <c r="HZ614" s="306"/>
      <c r="IA614" s="306"/>
      <c r="IB614" s="306"/>
      <c r="IC614" s="306"/>
      <c r="ID614" s="306"/>
      <c r="IE614" s="306"/>
      <c r="IF614" s="306"/>
      <c r="IG614" s="306"/>
      <c r="IH614" s="306"/>
    </row>
    <row r="615" spans="1:242" s="219" customFormat="1" ht="15" customHeight="1" x14ac:dyDescent="0.3">
      <c r="A615" s="174">
        <v>5.04</v>
      </c>
      <c r="B615" s="231"/>
      <c r="C615" s="232" t="e">
        <f>VLOOKUP(BD.PD9[[#This Row],[Pos]],[19]!PPto[#Data],3,FALSE)</f>
        <v>#REF!</v>
      </c>
      <c r="D615" s="174" t="s">
        <v>23</v>
      </c>
      <c r="E615" s="305" t="str">
        <f>IF(BD.PD9[[#This Row],[.]]="*",VLOOKUP(BD.PD9[[#This Row],[Pos]],[19]Presupuesto!A:H,7,FALSE),"")</f>
        <v/>
      </c>
      <c r="F615" s="501" t="s">
        <v>1314</v>
      </c>
      <c r="G615" s="558"/>
      <c r="H615" s="174"/>
      <c r="I615" s="497" t="s">
        <v>1326</v>
      </c>
      <c r="J615" s="382">
        <v>110</v>
      </c>
      <c r="K615" s="174" t="s">
        <v>117</v>
      </c>
      <c r="L615" s="383">
        <f>IF(BD.PD9[[#This Row],[Mon]]="DOP",1,HLOOKUP(BD.PD9[[#This Row],[Mon]],Data!$K$1:$L$2,2,FALSE))</f>
        <v>65</v>
      </c>
      <c r="M615" s="384">
        <v>44.46</v>
      </c>
      <c r="N615" s="243">
        <f>BD.PD9[[#This Row],[Cant.]]*BD.PD9[[#This Row],[ Tasa ]]*BD.PD9[[#This Row],[ Precio Und.]]</f>
        <v>317889</v>
      </c>
      <c r="O615" s="386">
        <v>0.33</v>
      </c>
      <c r="P615" s="243">
        <f>IF(BD.PD9[[#This Row],[Liquid. '[%']]]&lt;&gt;0,(BD.PD9[[#This Row],[Valor Neto '[DOP']]]*BD.PD9[[#This Row],[Liquid. '[%']]])+BD.PD9[[#This Row],[Valor Neto '[DOP']]],BD.PD9[[#This Row],[Valor Neto '[DOP']]])</f>
        <v>422792.37</v>
      </c>
      <c r="Q615" s="243">
        <f>BD.PD9[[#This Row],[Ppto. Orden Interna '[DOP']]]/HLOOKUP("USD",Data!$K$1:$L$2,2,FALSE)</f>
        <v>6504.4979999999996</v>
      </c>
      <c r="R615" s="381" t="s">
        <v>1469</v>
      </c>
      <c r="S615" s="387"/>
      <c r="T615" s="387"/>
      <c r="U615" s="387"/>
      <c r="V615" s="387"/>
      <c r="W615" s="174" t="s">
        <v>357</v>
      </c>
      <c r="X615" s="174">
        <v>9</v>
      </c>
      <c r="Y615" s="388">
        <v>0.5</v>
      </c>
      <c r="Z615" s="243">
        <f>BD.PD9[[#This Row],[Av.P1 '[%']]]*BD.PD9[[#This Row],[Ppto. Orden Interna '[DOP']]]</f>
        <v>211396.185</v>
      </c>
      <c r="AA615" s="174">
        <v>11</v>
      </c>
      <c r="AB615" s="399">
        <v>0.5</v>
      </c>
      <c r="AC615" s="243">
        <f>BD.PD9[[#This Row],[Av.P2 '[%']]]*BD.PD9[[#This Row],[Ppto. Orden Interna '[DOP']]]</f>
        <v>211396.185</v>
      </c>
      <c r="AD615" s="249"/>
      <c r="AE615" s="389"/>
      <c r="AF615" s="243">
        <f>BD.PD9[[#This Row],[Av.P3 '[%']]]*BD.PD9[[#This Row],[Ppto. Orden Interna '[DOP']]]</f>
        <v>0</v>
      </c>
      <c r="AG615" s="249"/>
      <c r="AH615" s="389"/>
      <c r="AI615" s="243">
        <f>BD.PD9[[#This Row],[Av.P4 '[%']]]*BD.PD9[[#This Row],[Ppto. Orden Interna '[DOP']]]</f>
        <v>0</v>
      </c>
      <c r="AJ615" s="249"/>
      <c r="AK615" s="389"/>
      <c r="AL615" s="243">
        <f>BD.PD9[[#This Row],[Av.P5 '[%']]]*BD.PD9[[#This Row],[Ppto. Orden Interna '[DOP']]]</f>
        <v>0</v>
      </c>
      <c r="AM615" s="496">
        <f>BD.PD9[[#This Row],[Pago 5]]+BD.PD9[[#This Row],[Pago 4]]+BD.PD9[[#This Row],[Pago 3]]+BD.PD9[[#This Row],[Pago 2]]+BD.PD9[[#This Row],[Pago 1]]</f>
        <v>422792.37</v>
      </c>
      <c r="AN615" s="308" t="s">
        <v>244</v>
      </c>
      <c r="AO615" s="308" t="s">
        <v>245</v>
      </c>
      <c r="AP615" s="308" t="s">
        <v>246</v>
      </c>
      <c r="AQ615" s="308" t="s">
        <v>247</v>
      </c>
      <c r="AR615" s="308">
        <v>594</v>
      </c>
      <c r="AS615" s="308" t="s">
        <v>248</v>
      </c>
      <c r="AT615" s="249" t="s">
        <v>1575</v>
      </c>
      <c r="AU615" s="306"/>
      <c r="AV615" s="306"/>
      <c r="AW615" s="306"/>
      <c r="AX615" s="306"/>
      <c r="AY615" s="306"/>
      <c r="AZ615" s="306"/>
      <c r="BA615" s="306"/>
      <c r="BB615" s="306"/>
      <c r="BC615" s="306"/>
      <c r="BD615" s="306"/>
      <c r="BE615" s="306"/>
      <c r="BF615" s="306"/>
      <c r="BG615" s="306"/>
      <c r="BH615" s="306"/>
      <c r="BI615" s="306"/>
      <c r="BJ615" s="306"/>
      <c r="BK615" s="306"/>
      <c r="BL615" s="306"/>
      <c r="BM615" s="306"/>
      <c r="BN615" s="306"/>
      <c r="BO615" s="306"/>
      <c r="BP615" s="306"/>
      <c r="BQ615" s="306"/>
      <c r="BR615" s="306"/>
      <c r="BS615" s="306"/>
      <c r="BT615" s="306"/>
      <c r="BU615" s="306"/>
      <c r="BV615" s="306"/>
      <c r="BW615" s="306"/>
      <c r="BX615" s="306"/>
      <c r="BY615" s="306"/>
      <c r="BZ615" s="306"/>
      <c r="CA615" s="306"/>
      <c r="CB615" s="306"/>
      <c r="CC615" s="306"/>
      <c r="CD615" s="306"/>
      <c r="CE615" s="306"/>
      <c r="CF615" s="306"/>
      <c r="CG615" s="306"/>
      <c r="CH615" s="306"/>
      <c r="CI615" s="306"/>
      <c r="CJ615" s="306"/>
      <c r="CK615" s="306"/>
      <c r="CL615" s="306"/>
      <c r="CM615" s="306"/>
      <c r="CN615" s="306"/>
      <c r="CO615" s="306"/>
      <c r="CP615" s="306"/>
      <c r="CQ615" s="306"/>
      <c r="CR615" s="306"/>
      <c r="CS615" s="306"/>
      <c r="CT615" s="306"/>
      <c r="CU615" s="306"/>
      <c r="CV615" s="306"/>
      <c r="CW615" s="306"/>
      <c r="CX615" s="306"/>
      <c r="CY615" s="306"/>
      <c r="CZ615" s="306"/>
      <c r="DA615" s="306"/>
      <c r="DB615" s="306"/>
      <c r="DC615" s="306"/>
      <c r="DD615" s="306"/>
      <c r="DE615" s="306"/>
      <c r="DF615" s="306"/>
      <c r="DG615" s="306"/>
      <c r="DH615" s="306"/>
      <c r="DI615" s="306"/>
      <c r="DJ615" s="306"/>
      <c r="DK615" s="306"/>
      <c r="DL615" s="306"/>
      <c r="DM615" s="306"/>
      <c r="DN615" s="306"/>
      <c r="DO615" s="306"/>
      <c r="DP615" s="306"/>
      <c r="DQ615" s="306"/>
      <c r="DR615" s="306"/>
      <c r="DS615" s="306"/>
      <c r="DT615" s="306"/>
      <c r="DU615" s="306"/>
      <c r="DV615" s="306"/>
      <c r="DW615" s="306"/>
      <c r="DX615" s="306"/>
      <c r="DY615" s="306"/>
      <c r="DZ615" s="306"/>
      <c r="EA615" s="306"/>
      <c r="EB615" s="306"/>
      <c r="EC615" s="306"/>
      <c r="ED615" s="306"/>
      <c r="EE615" s="306"/>
      <c r="EF615" s="306"/>
      <c r="EG615" s="306"/>
      <c r="EH615" s="306"/>
      <c r="EI615" s="306"/>
      <c r="EJ615" s="306"/>
      <c r="EK615" s="306"/>
      <c r="EL615" s="306"/>
      <c r="EM615" s="306"/>
      <c r="EN615" s="306"/>
      <c r="EO615" s="306"/>
      <c r="EP615" s="306"/>
      <c r="EQ615" s="306"/>
      <c r="ER615" s="306"/>
      <c r="ES615" s="306"/>
      <c r="ET615" s="306"/>
      <c r="EU615" s="306"/>
      <c r="EV615" s="306"/>
      <c r="EW615" s="306"/>
      <c r="EX615" s="306"/>
      <c r="EY615" s="306"/>
      <c r="EZ615" s="306"/>
      <c r="FA615" s="306"/>
      <c r="FB615" s="306"/>
      <c r="FC615" s="306"/>
      <c r="FD615" s="306"/>
      <c r="FE615" s="306"/>
      <c r="FF615" s="306"/>
      <c r="FG615" s="306"/>
      <c r="FH615" s="306"/>
      <c r="FI615" s="306"/>
      <c r="FJ615" s="306"/>
      <c r="FK615" s="306"/>
      <c r="FL615" s="306"/>
      <c r="FM615" s="306"/>
      <c r="FN615" s="306"/>
      <c r="FO615" s="306"/>
      <c r="FP615" s="306"/>
      <c r="FQ615" s="306"/>
      <c r="FR615" s="306"/>
      <c r="FS615" s="306"/>
      <c r="FT615" s="306"/>
      <c r="FU615" s="306"/>
      <c r="FV615" s="306"/>
      <c r="FW615" s="306"/>
      <c r="FX615" s="306"/>
      <c r="FY615" s="306"/>
      <c r="FZ615" s="306"/>
      <c r="GA615" s="306"/>
      <c r="GB615" s="306"/>
      <c r="GC615" s="306"/>
      <c r="GD615" s="306"/>
      <c r="GE615" s="306"/>
      <c r="GF615" s="306"/>
      <c r="GG615" s="306"/>
      <c r="GH615" s="306"/>
      <c r="GI615" s="306"/>
      <c r="GJ615" s="306"/>
      <c r="GK615" s="306"/>
      <c r="GL615" s="306"/>
      <c r="GM615" s="306"/>
      <c r="GN615" s="306"/>
      <c r="GO615" s="306"/>
      <c r="GP615" s="306"/>
      <c r="GQ615" s="306"/>
      <c r="GR615" s="306"/>
      <c r="GS615" s="306"/>
      <c r="GT615" s="306"/>
      <c r="GU615" s="306"/>
      <c r="GV615" s="306"/>
      <c r="GW615" s="306"/>
      <c r="GX615" s="306"/>
      <c r="GY615" s="306"/>
      <c r="GZ615" s="306"/>
      <c r="HA615" s="306"/>
      <c r="HB615" s="306"/>
      <c r="HC615" s="306"/>
      <c r="HD615" s="306"/>
      <c r="HE615" s="306"/>
      <c r="HF615" s="306"/>
      <c r="HG615" s="306"/>
      <c r="HH615" s="306"/>
      <c r="HI615" s="306"/>
      <c r="HJ615" s="306"/>
      <c r="HK615" s="306"/>
      <c r="HL615" s="306"/>
      <c r="HM615" s="306"/>
      <c r="HN615" s="306"/>
      <c r="HO615" s="306"/>
      <c r="HP615" s="306"/>
      <c r="HQ615" s="306"/>
      <c r="HR615" s="306"/>
      <c r="HS615" s="306"/>
      <c r="HT615" s="306"/>
      <c r="HU615" s="306"/>
      <c r="HV615" s="306"/>
      <c r="HW615" s="306"/>
      <c r="HX615" s="306"/>
      <c r="HY615" s="306"/>
      <c r="HZ615" s="306"/>
      <c r="IA615" s="306"/>
      <c r="IB615" s="306"/>
      <c r="IC615" s="306"/>
      <c r="ID615" s="306"/>
      <c r="IE615" s="306"/>
      <c r="IF615" s="306"/>
      <c r="IG615" s="306"/>
      <c r="IH615" s="306"/>
    </row>
    <row r="616" spans="1:242" s="219" customFormat="1" ht="15" customHeight="1" x14ac:dyDescent="0.3">
      <c r="A616" s="174">
        <v>5.04</v>
      </c>
      <c r="B616" s="231"/>
      <c r="C616" s="232" t="e">
        <f>VLOOKUP(BD.PD9[[#This Row],[Pos]],[19]!PPto[#Data],3,FALSE)</f>
        <v>#REF!</v>
      </c>
      <c r="D616" s="174" t="s">
        <v>23</v>
      </c>
      <c r="E616" s="305" t="str">
        <f>IF(BD.PD9[[#This Row],[.]]="*",VLOOKUP(BD.PD9[[#This Row],[Pos]],[19]Presupuesto!A:H,7,FALSE),"")</f>
        <v/>
      </c>
      <c r="F616" s="501" t="s">
        <v>1324</v>
      </c>
      <c r="G616" s="558"/>
      <c r="H616" s="174"/>
      <c r="I616" s="497" t="s">
        <v>1326</v>
      </c>
      <c r="J616" s="382">
        <v>8</v>
      </c>
      <c r="K616" s="174" t="s">
        <v>117</v>
      </c>
      <c r="L616" s="383">
        <f>IF(BD.PD9[[#This Row],[Mon]]="DOP",1,HLOOKUP(BD.PD9[[#This Row],[Mon]],Data!$K$1:$L$2,2,FALSE))</f>
        <v>65</v>
      </c>
      <c r="M616" s="384">
        <v>34.64</v>
      </c>
      <c r="N616" s="243">
        <f>BD.PD9[[#This Row],[Cant.]]*BD.PD9[[#This Row],[ Tasa ]]*BD.PD9[[#This Row],[ Precio Und.]]</f>
        <v>18012.8</v>
      </c>
      <c r="O616" s="386">
        <v>0.33</v>
      </c>
      <c r="P616" s="243">
        <f>IF(BD.PD9[[#This Row],[Liquid. '[%']]]&lt;&gt;0,(BD.PD9[[#This Row],[Valor Neto '[DOP']]]*BD.PD9[[#This Row],[Liquid. '[%']]])+BD.PD9[[#This Row],[Valor Neto '[DOP']]],BD.PD9[[#This Row],[Valor Neto '[DOP']]])</f>
        <v>23957.023999999998</v>
      </c>
      <c r="Q616" s="243">
        <f>BD.PD9[[#This Row],[Ppto. Orden Interna '[DOP']]]/HLOOKUP("USD",Data!$K$1:$L$2,2,FALSE)</f>
        <v>368.56959999999998</v>
      </c>
      <c r="R616" s="381" t="s">
        <v>1469</v>
      </c>
      <c r="S616" s="387"/>
      <c r="T616" s="387"/>
      <c r="U616" s="387"/>
      <c r="V616" s="387"/>
      <c r="W616" s="174" t="s">
        <v>357</v>
      </c>
      <c r="X616" s="174">
        <v>9</v>
      </c>
      <c r="Y616" s="388">
        <v>0.5</v>
      </c>
      <c r="Z616" s="243">
        <f>BD.PD9[[#This Row],[Av.P1 '[%']]]*BD.PD9[[#This Row],[Ppto. Orden Interna '[DOP']]]</f>
        <v>11978.511999999999</v>
      </c>
      <c r="AA616" s="174">
        <v>11</v>
      </c>
      <c r="AB616" s="399">
        <v>0.5</v>
      </c>
      <c r="AC616" s="243">
        <f>BD.PD9[[#This Row],[Av.P2 '[%']]]*BD.PD9[[#This Row],[Ppto. Orden Interna '[DOP']]]</f>
        <v>11978.511999999999</v>
      </c>
      <c r="AD616" s="249"/>
      <c r="AE616" s="389"/>
      <c r="AF616" s="243">
        <f>BD.PD9[[#This Row],[Av.P3 '[%']]]*BD.PD9[[#This Row],[Ppto. Orden Interna '[DOP']]]</f>
        <v>0</v>
      </c>
      <c r="AG616" s="249"/>
      <c r="AH616" s="389"/>
      <c r="AI616" s="243">
        <f>BD.PD9[[#This Row],[Av.P4 '[%']]]*BD.PD9[[#This Row],[Ppto. Orden Interna '[DOP']]]</f>
        <v>0</v>
      </c>
      <c r="AJ616" s="249"/>
      <c r="AK616" s="389"/>
      <c r="AL616" s="243">
        <f>BD.PD9[[#This Row],[Av.P5 '[%']]]*BD.PD9[[#This Row],[Ppto. Orden Interna '[DOP']]]</f>
        <v>0</v>
      </c>
      <c r="AM616" s="496">
        <f>BD.PD9[[#This Row],[Pago 5]]+BD.PD9[[#This Row],[Pago 4]]+BD.PD9[[#This Row],[Pago 3]]+BD.PD9[[#This Row],[Pago 2]]+BD.PD9[[#This Row],[Pago 1]]</f>
        <v>23957.023999999998</v>
      </c>
      <c r="AN616" s="308" t="s">
        <v>244</v>
      </c>
      <c r="AO616" s="308" t="s">
        <v>245</v>
      </c>
      <c r="AP616" s="308" t="s">
        <v>246</v>
      </c>
      <c r="AQ616" s="308" t="s">
        <v>247</v>
      </c>
      <c r="AR616" s="308">
        <v>594</v>
      </c>
      <c r="AS616" s="308" t="s">
        <v>248</v>
      </c>
      <c r="AT616" s="249" t="s">
        <v>1575</v>
      </c>
      <c r="AU616" s="306"/>
      <c r="AV616" s="306"/>
      <c r="AW616" s="306"/>
      <c r="AX616" s="306"/>
      <c r="AY616" s="306"/>
      <c r="AZ616" s="306"/>
      <c r="BA616" s="306"/>
      <c r="BB616" s="306"/>
      <c r="BC616" s="306"/>
      <c r="BD616" s="306"/>
      <c r="BE616" s="306"/>
      <c r="BF616" s="306"/>
      <c r="BG616" s="306"/>
      <c r="BH616" s="306"/>
      <c r="BI616" s="306"/>
      <c r="BJ616" s="306"/>
      <c r="BK616" s="306"/>
      <c r="BL616" s="306"/>
      <c r="BM616" s="306"/>
      <c r="BN616" s="306"/>
      <c r="BO616" s="306"/>
      <c r="BP616" s="306"/>
      <c r="BQ616" s="306"/>
      <c r="BR616" s="306"/>
      <c r="BS616" s="306"/>
      <c r="BT616" s="306"/>
      <c r="BU616" s="306"/>
      <c r="BV616" s="306"/>
      <c r="BW616" s="306"/>
      <c r="BX616" s="306"/>
      <c r="BY616" s="306"/>
      <c r="BZ616" s="306"/>
      <c r="CA616" s="306"/>
      <c r="CB616" s="306"/>
      <c r="CC616" s="306"/>
      <c r="CD616" s="306"/>
      <c r="CE616" s="306"/>
      <c r="CF616" s="306"/>
      <c r="CG616" s="306"/>
      <c r="CH616" s="306"/>
      <c r="CI616" s="306"/>
      <c r="CJ616" s="306"/>
      <c r="CK616" s="306"/>
      <c r="CL616" s="306"/>
      <c r="CM616" s="306"/>
      <c r="CN616" s="306"/>
      <c r="CO616" s="306"/>
      <c r="CP616" s="306"/>
      <c r="CQ616" s="306"/>
      <c r="CR616" s="306"/>
      <c r="CS616" s="306"/>
      <c r="CT616" s="306"/>
      <c r="CU616" s="306"/>
      <c r="CV616" s="306"/>
      <c r="CW616" s="306"/>
      <c r="CX616" s="306"/>
      <c r="CY616" s="306"/>
      <c r="CZ616" s="306"/>
      <c r="DA616" s="306"/>
      <c r="DB616" s="306"/>
      <c r="DC616" s="306"/>
      <c r="DD616" s="306"/>
      <c r="DE616" s="306"/>
      <c r="DF616" s="306"/>
      <c r="DG616" s="306"/>
      <c r="DH616" s="306"/>
      <c r="DI616" s="306"/>
      <c r="DJ616" s="306"/>
      <c r="DK616" s="306"/>
      <c r="DL616" s="306"/>
      <c r="DM616" s="306"/>
      <c r="DN616" s="306"/>
      <c r="DO616" s="306"/>
      <c r="DP616" s="306"/>
      <c r="DQ616" s="306"/>
      <c r="DR616" s="306"/>
      <c r="DS616" s="306"/>
      <c r="DT616" s="306"/>
      <c r="DU616" s="306"/>
      <c r="DV616" s="306"/>
      <c r="DW616" s="306"/>
      <c r="DX616" s="306"/>
      <c r="DY616" s="306"/>
      <c r="DZ616" s="306"/>
      <c r="EA616" s="306"/>
      <c r="EB616" s="306"/>
      <c r="EC616" s="306"/>
      <c r="ED616" s="306"/>
      <c r="EE616" s="306"/>
      <c r="EF616" s="306"/>
      <c r="EG616" s="306"/>
      <c r="EH616" s="306"/>
      <c r="EI616" s="306"/>
      <c r="EJ616" s="306"/>
      <c r="EK616" s="306"/>
      <c r="EL616" s="306"/>
      <c r="EM616" s="306"/>
      <c r="EN616" s="306"/>
      <c r="EO616" s="306"/>
      <c r="EP616" s="306"/>
      <c r="EQ616" s="306"/>
      <c r="ER616" s="306"/>
      <c r="ES616" s="306"/>
      <c r="ET616" s="306"/>
      <c r="EU616" s="306"/>
      <c r="EV616" s="306"/>
      <c r="EW616" s="306"/>
      <c r="EX616" s="306"/>
      <c r="EY616" s="306"/>
      <c r="EZ616" s="306"/>
      <c r="FA616" s="306"/>
      <c r="FB616" s="306"/>
      <c r="FC616" s="306"/>
      <c r="FD616" s="306"/>
      <c r="FE616" s="306"/>
      <c r="FF616" s="306"/>
      <c r="FG616" s="306"/>
      <c r="FH616" s="306"/>
      <c r="FI616" s="306"/>
      <c r="FJ616" s="306"/>
      <c r="FK616" s="306"/>
      <c r="FL616" s="306"/>
      <c r="FM616" s="306"/>
      <c r="FN616" s="306"/>
      <c r="FO616" s="306"/>
      <c r="FP616" s="306"/>
      <c r="FQ616" s="306"/>
      <c r="FR616" s="306"/>
      <c r="FS616" s="306"/>
      <c r="FT616" s="306"/>
      <c r="FU616" s="306"/>
      <c r="FV616" s="306"/>
      <c r="FW616" s="306"/>
      <c r="FX616" s="306"/>
      <c r="FY616" s="306"/>
      <c r="FZ616" s="306"/>
      <c r="GA616" s="306"/>
      <c r="GB616" s="306"/>
      <c r="GC616" s="306"/>
      <c r="GD616" s="306"/>
      <c r="GE616" s="306"/>
      <c r="GF616" s="306"/>
      <c r="GG616" s="306"/>
      <c r="GH616" s="306"/>
      <c r="GI616" s="306"/>
      <c r="GJ616" s="306"/>
      <c r="GK616" s="306"/>
      <c r="GL616" s="306"/>
      <c r="GM616" s="306"/>
      <c r="GN616" s="306"/>
      <c r="GO616" s="306"/>
      <c r="GP616" s="306"/>
      <c r="GQ616" s="306"/>
      <c r="GR616" s="306"/>
      <c r="GS616" s="306"/>
      <c r="GT616" s="306"/>
      <c r="GU616" s="306"/>
      <c r="GV616" s="306"/>
      <c r="GW616" s="306"/>
      <c r="GX616" s="306"/>
      <c r="GY616" s="306"/>
      <c r="GZ616" s="306"/>
      <c r="HA616" s="306"/>
      <c r="HB616" s="306"/>
      <c r="HC616" s="306"/>
      <c r="HD616" s="306"/>
      <c r="HE616" s="306"/>
      <c r="HF616" s="306"/>
      <c r="HG616" s="306"/>
      <c r="HH616" s="306"/>
      <c r="HI616" s="306"/>
      <c r="HJ616" s="306"/>
      <c r="HK616" s="306"/>
      <c r="HL616" s="306"/>
      <c r="HM616" s="306"/>
      <c r="HN616" s="306"/>
      <c r="HO616" s="306"/>
      <c r="HP616" s="306"/>
      <c r="HQ616" s="306"/>
      <c r="HR616" s="306"/>
      <c r="HS616" s="306"/>
      <c r="HT616" s="306"/>
      <c r="HU616" s="306"/>
      <c r="HV616" s="306"/>
      <c r="HW616" s="306"/>
      <c r="HX616" s="306"/>
      <c r="HY616" s="306"/>
      <c r="HZ616" s="306"/>
      <c r="IA616" s="306"/>
      <c r="IB616" s="306"/>
      <c r="IC616" s="306"/>
      <c r="ID616" s="306"/>
      <c r="IE616" s="306"/>
      <c r="IF616" s="306"/>
      <c r="IG616" s="306"/>
      <c r="IH616" s="306"/>
    </row>
    <row r="617" spans="1:242" s="219" customFormat="1" ht="15" customHeight="1" x14ac:dyDescent="0.3">
      <c r="A617" s="174">
        <v>5.04</v>
      </c>
      <c r="B617" s="231"/>
      <c r="C617" s="232" t="e">
        <f>VLOOKUP(BD.PD9[[#This Row],[Pos]],[19]!PPto[#Data],3,FALSE)</f>
        <v>#REF!</v>
      </c>
      <c r="D617" s="174" t="s">
        <v>23</v>
      </c>
      <c r="E617" s="305" t="str">
        <f>IF(BD.PD9[[#This Row],[.]]="*",VLOOKUP(BD.PD9[[#This Row],[Pos]],[19]Presupuesto!A:H,7,FALSE),"")</f>
        <v/>
      </c>
      <c r="F617" s="501" t="s">
        <v>1470</v>
      </c>
      <c r="G617" s="558"/>
      <c r="H617" s="174"/>
      <c r="I617" s="497" t="s">
        <v>1326</v>
      </c>
      <c r="J617" s="382">
        <v>48</v>
      </c>
      <c r="K617" s="174" t="s">
        <v>117</v>
      </c>
      <c r="L617" s="383">
        <f>IF(BD.PD9[[#This Row],[Mon]]="DOP",1,HLOOKUP(BD.PD9[[#This Row],[Mon]],Data!$K$1:$L$2,2,FALSE))</f>
        <v>65</v>
      </c>
      <c r="M617" s="384">
        <v>30.45</v>
      </c>
      <c r="N617" s="243">
        <f>BD.PD9[[#This Row],[Cant.]]*BD.PD9[[#This Row],[ Tasa ]]*BD.PD9[[#This Row],[ Precio Und.]]</f>
        <v>95004</v>
      </c>
      <c r="O617" s="386">
        <v>0.33</v>
      </c>
      <c r="P617" s="243">
        <f>IF(BD.PD9[[#This Row],[Liquid. '[%']]]&lt;&gt;0,(BD.PD9[[#This Row],[Valor Neto '[DOP']]]*BD.PD9[[#This Row],[Liquid. '[%']]])+BD.PD9[[#This Row],[Valor Neto '[DOP']]],BD.PD9[[#This Row],[Valor Neto '[DOP']]])</f>
        <v>126355.32</v>
      </c>
      <c r="Q617" s="243">
        <f>BD.PD9[[#This Row],[Ppto. Orden Interna '[DOP']]]/HLOOKUP("USD",Data!$K$1:$L$2,2,FALSE)</f>
        <v>1943.9280000000001</v>
      </c>
      <c r="R617" s="381" t="s">
        <v>1469</v>
      </c>
      <c r="S617" s="387"/>
      <c r="T617" s="387"/>
      <c r="U617" s="387"/>
      <c r="V617" s="387"/>
      <c r="W617" s="174" t="s">
        <v>357</v>
      </c>
      <c r="X617" s="174">
        <v>9</v>
      </c>
      <c r="Y617" s="388">
        <v>0.5</v>
      </c>
      <c r="Z617" s="243">
        <f>BD.PD9[[#This Row],[Av.P1 '[%']]]*BD.PD9[[#This Row],[Ppto. Orden Interna '[DOP']]]</f>
        <v>63177.66</v>
      </c>
      <c r="AA617" s="174">
        <v>11</v>
      </c>
      <c r="AB617" s="399">
        <v>0.5</v>
      </c>
      <c r="AC617" s="243">
        <f>BD.PD9[[#This Row],[Av.P2 '[%']]]*BD.PD9[[#This Row],[Ppto. Orden Interna '[DOP']]]</f>
        <v>63177.66</v>
      </c>
      <c r="AD617" s="249"/>
      <c r="AE617" s="389"/>
      <c r="AF617" s="243">
        <f>BD.PD9[[#This Row],[Av.P3 '[%']]]*BD.PD9[[#This Row],[Ppto. Orden Interna '[DOP']]]</f>
        <v>0</v>
      </c>
      <c r="AG617" s="249"/>
      <c r="AH617" s="389"/>
      <c r="AI617" s="243">
        <f>BD.PD9[[#This Row],[Av.P4 '[%']]]*BD.PD9[[#This Row],[Ppto. Orden Interna '[DOP']]]</f>
        <v>0</v>
      </c>
      <c r="AJ617" s="249"/>
      <c r="AK617" s="389"/>
      <c r="AL617" s="243">
        <f>BD.PD9[[#This Row],[Av.P5 '[%']]]*BD.PD9[[#This Row],[Ppto. Orden Interna '[DOP']]]</f>
        <v>0</v>
      </c>
      <c r="AM617" s="496">
        <f>BD.PD9[[#This Row],[Pago 5]]+BD.PD9[[#This Row],[Pago 4]]+BD.PD9[[#This Row],[Pago 3]]+BD.PD9[[#This Row],[Pago 2]]+BD.PD9[[#This Row],[Pago 1]]</f>
        <v>126355.32</v>
      </c>
      <c r="AN617" s="308" t="s">
        <v>244</v>
      </c>
      <c r="AO617" s="308" t="s">
        <v>245</v>
      </c>
      <c r="AP617" s="308" t="s">
        <v>246</v>
      </c>
      <c r="AQ617" s="308" t="s">
        <v>247</v>
      </c>
      <c r="AR617" s="308">
        <v>594</v>
      </c>
      <c r="AS617" s="308" t="s">
        <v>248</v>
      </c>
      <c r="AT617" s="249" t="s">
        <v>1575</v>
      </c>
      <c r="AU617" s="306"/>
      <c r="AV617" s="306"/>
      <c r="AW617" s="306"/>
      <c r="AX617" s="306"/>
      <c r="AY617" s="306"/>
      <c r="AZ617" s="306"/>
      <c r="BA617" s="306"/>
      <c r="BB617" s="306"/>
      <c r="BC617" s="306"/>
      <c r="BD617" s="306"/>
      <c r="BE617" s="306"/>
      <c r="BF617" s="306"/>
      <c r="BG617" s="306"/>
      <c r="BH617" s="306"/>
      <c r="BI617" s="306"/>
      <c r="BJ617" s="306"/>
      <c r="BK617" s="306"/>
      <c r="BL617" s="306"/>
      <c r="BM617" s="306"/>
      <c r="BN617" s="306"/>
      <c r="BO617" s="306"/>
      <c r="BP617" s="306"/>
      <c r="BQ617" s="306"/>
      <c r="BR617" s="306"/>
      <c r="BS617" s="306"/>
      <c r="BT617" s="306"/>
      <c r="BU617" s="306"/>
      <c r="BV617" s="306"/>
      <c r="BW617" s="306"/>
      <c r="BX617" s="306"/>
      <c r="BY617" s="306"/>
      <c r="BZ617" s="306"/>
      <c r="CA617" s="306"/>
      <c r="CB617" s="306"/>
      <c r="CC617" s="306"/>
      <c r="CD617" s="306"/>
      <c r="CE617" s="306"/>
      <c r="CF617" s="306"/>
      <c r="CG617" s="306"/>
      <c r="CH617" s="306"/>
      <c r="CI617" s="306"/>
      <c r="CJ617" s="306"/>
      <c r="CK617" s="306"/>
      <c r="CL617" s="306"/>
      <c r="CM617" s="306"/>
      <c r="CN617" s="306"/>
      <c r="CO617" s="306"/>
      <c r="CP617" s="306"/>
      <c r="CQ617" s="306"/>
      <c r="CR617" s="306"/>
      <c r="CS617" s="306"/>
      <c r="CT617" s="306"/>
      <c r="CU617" s="306"/>
      <c r="CV617" s="306"/>
      <c r="CW617" s="306"/>
      <c r="CX617" s="306"/>
      <c r="CY617" s="306"/>
      <c r="CZ617" s="306"/>
      <c r="DA617" s="306"/>
      <c r="DB617" s="306"/>
      <c r="DC617" s="306"/>
      <c r="DD617" s="306"/>
      <c r="DE617" s="306"/>
      <c r="DF617" s="306"/>
      <c r="DG617" s="306"/>
      <c r="DH617" s="306"/>
      <c r="DI617" s="306"/>
      <c r="DJ617" s="306"/>
      <c r="DK617" s="306"/>
      <c r="DL617" s="306"/>
      <c r="DM617" s="306"/>
      <c r="DN617" s="306"/>
      <c r="DO617" s="306"/>
      <c r="DP617" s="306"/>
      <c r="DQ617" s="306"/>
      <c r="DR617" s="306"/>
      <c r="DS617" s="306"/>
      <c r="DT617" s="306"/>
      <c r="DU617" s="306"/>
      <c r="DV617" s="306"/>
      <c r="DW617" s="306"/>
      <c r="DX617" s="306"/>
      <c r="DY617" s="306"/>
      <c r="DZ617" s="306"/>
      <c r="EA617" s="306"/>
      <c r="EB617" s="306"/>
      <c r="EC617" s="306"/>
      <c r="ED617" s="306"/>
      <c r="EE617" s="306"/>
      <c r="EF617" s="306"/>
      <c r="EG617" s="306"/>
      <c r="EH617" s="306"/>
      <c r="EI617" s="306"/>
      <c r="EJ617" s="306"/>
      <c r="EK617" s="306"/>
      <c r="EL617" s="306"/>
      <c r="EM617" s="306"/>
      <c r="EN617" s="306"/>
      <c r="EO617" s="306"/>
      <c r="EP617" s="306"/>
      <c r="EQ617" s="306"/>
      <c r="ER617" s="306"/>
      <c r="ES617" s="306"/>
      <c r="ET617" s="306"/>
      <c r="EU617" s="306"/>
      <c r="EV617" s="306"/>
      <c r="EW617" s="306"/>
      <c r="EX617" s="306"/>
      <c r="EY617" s="306"/>
      <c r="EZ617" s="306"/>
      <c r="FA617" s="306"/>
      <c r="FB617" s="306"/>
      <c r="FC617" s="306"/>
      <c r="FD617" s="306"/>
      <c r="FE617" s="306"/>
      <c r="FF617" s="306"/>
      <c r="FG617" s="306"/>
      <c r="FH617" s="306"/>
      <c r="FI617" s="306"/>
      <c r="FJ617" s="306"/>
      <c r="FK617" s="306"/>
      <c r="FL617" s="306"/>
      <c r="FM617" s="306"/>
      <c r="FN617" s="306"/>
      <c r="FO617" s="306"/>
      <c r="FP617" s="306"/>
      <c r="FQ617" s="306"/>
      <c r="FR617" s="306"/>
      <c r="FS617" s="306"/>
      <c r="FT617" s="306"/>
      <c r="FU617" s="306"/>
      <c r="FV617" s="306"/>
      <c r="FW617" s="306"/>
      <c r="FX617" s="306"/>
      <c r="FY617" s="306"/>
      <c r="FZ617" s="306"/>
      <c r="GA617" s="306"/>
      <c r="GB617" s="306"/>
      <c r="GC617" s="306"/>
      <c r="GD617" s="306"/>
      <c r="GE617" s="306"/>
      <c r="GF617" s="306"/>
      <c r="GG617" s="306"/>
      <c r="GH617" s="306"/>
      <c r="GI617" s="306"/>
      <c r="GJ617" s="306"/>
      <c r="GK617" s="306"/>
      <c r="GL617" s="306"/>
      <c r="GM617" s="306"/>
      <c r="GN617" s="306"/>
      <c r="GO617" s="306"/>
      <c r="GP617" s="306"/>
      <c r="GQ617" s="306"/>
      <c r="GR617" s="306"/>
      <c r="GS617" s="306"/>
      <c r="GT617" s="306"/>
      <c r="GU617" s="306"/>
      <c r="GV617" s="306"/>
      <c r="GW617" s="306"/>
      <c r="GX617" s="306"/>
      <c r="GY617" s="306"/>
      <c r="GZ617" s="306"/>
      <c r="HA617" s="306"/>
      <c r="HB617" s="306"/>
      <c r="HC617" s="306"/>
      <c r="HD617" s="306"/>
      <c r="HE617" s="306"/>
      <c r="HF617" s="306"/>
      <c r="HG617" s="306"/>
      <c r="HH617" s="306"/>
      <c r="HI617" s="306"/>
      <c r="HJ617" s="306"/>
      <c r="HK617" s="306"/>
      <c r="HL617" s="306"/>
      <c r="HM617" s="306"/>
      <c r="HN617" s="306"/>
      <c r="HO617" s="306"/>
      <c r="HP617" s="306"/>
      <c r="HQ617" s="306"/>
      <c r="HR617" s="306"/>
      <c r="HS617" s="306"/>
      <c r="HT617" s="306"/>
      <c r="HU617" s="306"/>
      <c r="HV617" s="306"/>
      <c r="HW617" s="306"/>
      <c r="HX617" s="306"/>
      <c r="HY617" s="306"/>
      <c r="HZ617" s="306"/>
      <c r="IA617" s="306"/>
      <c r="IB617" s="306"/>
      <c r="IC617" s="306"/>
      <c r="ID617" s="306"/>
      <c r="IE617" s="306"/>
      <c r="IF617" s="306"/>
      <c r="IG617" s="306"/>
      <c r="IH617" s="306"/>
    </row>
    <row r="618" spans="1:242" s="219" customFormat="1" ht="15" customHeight="1" x14ac:dyDescent="0.3">
      <c r="A618" s="174">
        <v>5.04</v>
      </c>
      <c r="B618" s="231"/>
      <c r="C618" s="232" t="e">
        <f>VLOOKUP(BD.PD9[[#This Row],[Pos]],[19]!PPto[#Data],3,FALSE)</f>
        <v>#REF!</v>
      </c>
      <c r="D618" s="174" t="s">
        <v>23</v>
      </c>
      <c r="E618" s="305" t="str">
        <f>IF(BD.PD9[[#This Row],[.]]="*",VLOOKUP(BD.PD9[[#This Row],[Pos]],[19]Presupuesto!A:H,7,FALSE),"")</f>
        <v/>
      </c>
      <c r="F618" s="501" t="s">
        <v>1318</v>
      </c>
      <c r="G618" s="558"/>
      <c r="H618" s="174"/>
      <c r="I618" s="497" t="s">
        <v>1326</v>
      </c>
      <c r="J618" s="382">
        <v>4</v>
      </c>
      <c r="K618" s="174" t="s">
        <v>117</v>
      </c>
      <c r="L618" s="383">
        <f>IF(BD.PD9[[#This Row],[Mon]]="DOP",1,HLOOKUP(BD.PD9[[#This Row],[Mon]],Data!$K$1:$L$2,2,FALSE))</f>
        <v>65</v>
      </c>
      <c r="M618" s="384">
        <v>122.1</v>
      </c>
      <c r="N618" s="243">
        <f>BD.PD9[[#This Row],[Cant.]]*BD.PD9[[#This Row],[ Tasa ]]*BD.PD9[[#This Row],[ Precio Und.]]</f>
        <v>31746</v>
      </c>
      <c r="O618" s="386">
        <v>0.33</v>
      </c>
      <c r="P618" s="243">
        <f>IF(BD.PD9[[#This Row],[Liquid. '[%']]]&lt;&gt;0,(BD.PD9[[#This Row],[Valor Neto '[DOP']]]*BD.PD9[[#This Row],[Liquid. '[%']]])+BD.PD9[[#This Row],[Valor Neto '[DOP']]],BD.PD9[[#This Row],[Valor Neto '[DOP']]])</f>
        <v>42222.18</v>
      </c>
      <c r="Q618" s="243">
        <f>BD.PD9[[#This Row],[Ppto. Orden Interna '[DOP']]]/HLOOKUP("USD",Data!$K$1:$L$2,2,FALSE)</f>
        <v>649.572</v>
      </c>
      <c r="R618" s="381" t="s">
        <v>1469</v>
      </c>
      <c r="S618" s="387"/>
      <c r="T618" s="387"/>
      <c r="U618" s="387"/>
      <c r="V618" s="387"/>
      <c r="W618" s="174" t="s">
        <v>357</v>
      </c>
      <c r="X618" s="174">
        <v>9</v>
      </c>
      <c r="Y618" s="388">
        <v>0.5</v>
      </c>
      <c r="Z618" s="243">
        <f>BD.PD9[[#This Row],[Av.P1 '[%']]]*BD.PD9[[#This Row],[Ppto. Orden Interna '[DOP']]]</f>
        <v>21111.09</v>
      </c>
      <c r="AA618" s="174">
        <v>11</v>
      </c>
      <c r="AB618" s="399">
        <v>0.5</v>
      </c>
      <c r="AC618" s="243">
        <f>BD.PD9[[#This Row],[Av.P2 '[%']]]*BD.PD9[[#This Row],[Ppto. Orden Interna '[DOP']]]</f>
        <v>21111.09</v>
      </c>
      <c r="AD618" s="249"/>
      <c r="AE618" s="389"/>
      <c r="AF618" s="243">
        <f>BD.PD9[[#This Row],[Av.P3 '[%']]]*BD.PD9[[#This Row],[Ppto. Orden Interna '[DOP']]]</f>
        <v>0</v>
      </c>
      <c r="AG618" s="249"/>
      <c r="AH618" s="389"/>
      <c r="AI618" s="243">
        <f>BD.PD9[[#This Row],[Av.P4 '[%']]]*BD.PD9[[#This Row],[Ppto. Orden Interna '[DOP']]]</f>
        <v>0</v>
      </c>
      <c r="AJ618" s="249"/>
      <c r="AK618" s="389"/>
      <c r="AL618" s="243">
        <f>BD.PD9[[#This Row],[Av.P5 '[%']]]*BD.PD9[[#This Row],[Ppto. Orden Interna '[DOP']]]</f>
        <v>0</v>
      </c>
      <c r="AM618" s="496">
        <f>BD.PD9[[#This Row],[Pago 5]]+BD.PD9[[#This Row],[Pago 4]]+BD.PD9[[#This Row],[Pago 3]]+BD.PD9[[#This Row],[Pago 2]]+BD.PD9[[#This Row],[Pago 1]]</f>
        <v>42222.18</v>
      </c>
      <c r="AN618" s="308" t="s">
        <v>244</v>
      </c>
      <c r="AO618" s="308" t="s">
        <v>245</v>
      </c>
      <c r="AP618" s="308" t="s">
        <v>246</v>
      </c>
      <c r="AQ618" s="308" t="s">
        <v>247</v>
      </c>
      <c r="AR618" s="308">
        <v>594</v>
      </c>
      <c r="AS618" s="308" t="s">
        <v>248</v>
      </c>
      <c r="AT618" s="249" t="s">
        <v>1575</v>
      </c>
      <c r="AU618" s="306"/>
      <c r="AV618" s="306"/>
      <c r="AW618" s="306"/>
      <c r="AX618" s="306"/>
      <c r="AY618" s="306"/>
      <c r="AZ618" s="306"/>
      <c r="BA618" s="306"/>
      <c r="BB618" s="306"/>
      <c r="BC618" s="306"/>
      <c r="BD618" s="306"/>
      <c r="BE618" s="306"/>
      <c r="BF618" s="306"/>
      <c r="BG618" s="306"/>
      <c r="BH618" s="306"/>
      <c r="BI618" s="306"/>
      <c r="BJ618" s="306"/>
      <c r="BK618" s="306"/>
      <c r="BL618" s="306"/>
      <c r="BM618" s="306"/>
      <c r="BN618" s="306"/>
      <c r="BO618" s="306"/>
      <c r="BP618" s="306"/>
      <c r="BQ618" s="306"/>
      <c r="BR618" s="306"/>
      <c r="BS618" s="306"/>
      <c r="BT618" s="306"/>
      <c r="BU618" s="306"/>
      <c r="BV618" s="306"/>
      <c r="BW618" s="306"/>
      <c r="BX618" s="306"/>
      <c r="BY618" s="306"/>
      <c r="BZ618" s="306"/>
      <c r="CA618" s="306"/>
      <c r="CB618" s="306"/>
      <c r="CC618" s="306"/>
      <c r="CD618" s="306"/>
      <c r="CE618" s="306"/>
      <c r="CF618" s="306"/>
      <c r="CG618" s="306"/>
      <c r="CH618" s="306"/>
      <c r="CI618" s="306"/>
      <c r="CJ618" s="306"/>
      <c r="CK618" s="306"/>
      <c r="CL618" s="306"/>
      <c r="CM618" s="306"/>
      <c r="CN618" s="306"/>
      <c r="CO618" s="306"/>
      <c r="CP618" s="306"/>
      <c r="CQ618" s="306"/>
      <c r="CR618" s="306"/>
      <c r="CS618" s="306"/>
      <c r="CT618" s="306"/>
      <c r="CU618" s="306"/>
      <c r="CV618" s="306"/>
      <c r="CW618" s="306"/>
      <c r="CX618" s="306"/>
      <c r="CY618" s="306"/>
      <c r="CZ618" s="306"/>
      <c r="DA618" s="306"/>
      <c r="DB618" s="306"/>
      <c r="DC618" s="306"/>
      <c r="DD618" s="306"/>
      <c r="DE618" s="306"/>
      <c r="DF618" s="306"/>
      <c r="DG618" s="306"/>
      <c r="DH618" s="306"/>
      <c r="DI618" s="306"/>
      <c r="DJ618" s="306"/>
      <c r="DK618" s="306"/>
      <c r="DL618" s="306"/>
      <c r="DM618" s="306"/>
      <c r="DN618" s="306"/>
      <c r="DO618" s="306"/>
      <c r="DP618" s="306"/>
      <c r="DQ618" s="306"/>
      <c r="DR618" s="306"/>
      <c r="DS618" s="306"/>
      <c r="DT618" s="306"/>
      <c r="DU618" s="306"/>
      <c r="DV618" s="306"/>
      <c r="DW618" s="306"/>
      <c r="DX618" s="306"/>
      <c r="DY618" s="306"/>
      <c r="DZ618" s="306"/>
      <c r="EA618" s="306"/>
      <c r="EB618" s="306"/>
      <c r="EC618" s="306"/>
      <c r="ED618" s="306"/>
      <c r="EE618" s="306"/>
      <c r="EF618" s="306"/>
      <c r="EG618" s="306"/>
      <c r="EH618" s="306"/>
      <c r="EI618" s="306"/>
      <c r="EJ618" s="306"/>
      <c r="EK618" s="306"/>
      <c r="EL618" s="306"/>
      <c r="EM618" s="306"/>
      <c r="EN618" s="306"/>
      <c r="EO618" s="306"/>
      <c r="EP618" s="306"/>
      <c r="EQ618" s="306"/>
      <c r="ER618" s="306"/>
      <c r="ES618" s="306"/>
      <c r="ET618" s="306"/>
      <c r="EU618" s="306"/>
      <c r="EV618" s="306"/>
      <c r="EW618" s="306"/>
      <c r="EX618" s="306"/>
      <c r="EY618" s="306"/>
      <c r="EZ618" s="306"/>
      <c r="FA618" s="306"/>
      <c r="FB618" s="306"/>
      <c r="FC618" s="306"/>
      <c r="FD618" s="306"/>
      <c r="FE618" s="306"/>
      <c r="FF618" s="306"/>
      <c r="FG618" s="306"/>
      <c r="FH618" s="306"/>
      <c r="FI618" s="306"/>
      <c r="FJ618" s="306"/>
      <c r="FK618" s="306"/>
      <c r="FL618" s="306"/>
      <c r="FM618" s="306"/>
      <c r="FN618" s="306"/>
      <c r="FO618" s="306"/>
      <c r="FP618" s="306"/>
      <c r="FQ618" s="306"/>
      <c r="FR618" s="306"/>
      <c r="FS618" s="306"/>
      <c r="FT618" s="306"/>
      <c r="FU618" s="306"/>
      <c r="FV618" s="306"/>
      <c r="FW618" s="306"/>
      <c r="FX618" s="306"/>
      <c r="FY618" s="306"/>
      <c r="FZ618" s="306"/>
      <c r="GA618" s="306"/>
      <c r="GB618" s="306"/>
      <c r="GC618" s="306"/>
      <c r="GD618" s="306"/>
      <c r="GE618" s="306"/>
      <c r="GF618" s="306"/>
      <c r="GG618" s="306"/>
      <c r="GH618" s="306"/>
      <c r="GI618" s="306"/>
      <c r="GJ618" s="306"/>
      <c r="GK618" s="306"/>
      <c r="GL618" s="306"/>
      <c r="GM618" s="306"/>
      <c r="GN618" s="306"/>
      <c r="GO618" s="306"/>
      <c r="GP618" s="306"/>
      <c r="GQ618" s="306"/>
      <c r="GR618" s="306"/>
      <c r="GS618" s="306"/>
      <c r="GT618" s="306"/>
      <c r="GU618" s="306"/>
      <c r="GV618" s="306"/>
      <c r="GW618" s="306"/>
      <c r="GX618" s="306"/>
      <c r="GY618" s="306"/>
      <c r="GZ618" s="306"/>
      <c r="HA618" s="306"/>
      <c r="HB618" s="306"/>
      <c r="HC618" s="306"/>
      <c r="HD618" s="306"/>
      <c r="HE618" s="306"/>
      <c r="HF618" s="306"/>
      <c r="HG618" s="306"/>
      <c r="HH618" s="306"/>
      <c r="HI618" s="306"/>
      <c r="HJ618" s="306"/>
      <c r="HK618" s="306"/>
      <c r="HL618" s="306"/>
      <c r="HM618" s="306"/>
      <c r="HN618" s="306"/>
      <c r="HO618" s="306"/>
      <c r="HP618" s="306"/>
      <c r="HQ618" s="306"/>
      <c r="HR618" s="306"/>
      <c r="HS618" s="306"/>
      <c r="HT618" s="306"/>
      <c r="HU618" s="306"/>
      <c r="HV618" s="306"/>
      <c r="HW618" s="306"/>
      <c r="HX618" s="306"/>
      <c r="HY618" s="306"/>
      <c r="HZ618" s="306"/>
      <c r="IA618" s="306"/>
      <c r="IB618" s="306"/>
      <c r="IC618" s="306"/>
      <c r="ID618" s="306"/>
      <c r="IE618" s="306"/>
      <c r="IF618" s="306"/>
      <c r="IG618" s="306"/>
      <c r="IH618" s="306"/>
    </row>
    <row r="619" spans="1:242" s="219" customFormat="1" ht="15" customHeight="1" x14ac:dyDescent="0.3">
      <c r="A619" s="174">
        <v>5.04</v>
      </c>
      <c r="B619" s="231"/>
      <c r="C619" s="232" t="e">
        <f>VLOOKUP(BD.PD9[[#This Row],[Pos]],[19]!PPto[#Data],3,FALSE)</f>
        <v>#REF!</v>
      </c>
      <c r="D619" s="174" t="s">
        <v>23</v>
      </c>
      <c r="E619" s="305" t="str">
        <f>IF(BD.PD9[[#This Row],[.]]="*",VLOOKUP(BD.PD9[[#This Row],[Pos]],[19]Presupuesto!A:H,7,FALSE),"")</f>
        <v/>
      </c>
      <c r="F619" s="501" t="s">
        <v>1320</v>
      </c>
      <c r="G619" s="558"/>
      <c r="H619" s="174"/>
      <c r="I619" s="497" t="s">
        <v>1326</v>
      </c>
      <c r="J619" s="382">
        <v>5</v>
      </c>
      <c r="K619" s="174" t="s">
        <v>117</v>
      </c>
      <c r="L619" s="383">
        <f>IF(BD.PD9[[#This Row],[Mon]]="DOP",1,HLOOKUP(BD.PD9[[#This Row],[Mon]],Data!$K$1:$L$2,2,FALSE))</f>
        <v>65</v>
      </c>
      <c r="M619" s="384">
        <v>76.67</v>
      </c>
      <c r="N619" s="243">
        <f>BD.PD9[[#This Row],[Cant.]]*BD.PD9[[#This Row],[ Tasa ]]*BD.PD9[[#This Row],[ Precio Und.]]</f>
        <v>24917.75</v>
      </c>
      <c r="O619" s="386">
        <v>0.33</v>
      </c>
      <c r="P619" s="243">
        <f>IF(BD.PD9[[#This Row],[Liquid. '[%']]]&lt;&gt;0,(BD.PD9[[#This Row],[Valor Neto '[DOP']]]*BD.PD9[[#This Row],[Liquid. '[%']]])+BD.PD9[[#This Row],[Valor Neto '[DOP']]],BD.PD9[[#This Row],[Valor Neto '[DOP']]])</f>
        <v>33140.607499999998</v>
      </c>
      <c r="Q619" s="243">
        <f>BD.PD9[[#This Row],[Ppto. Orden Interna '[DOP']]]/HLOOKUP("USD",Data!$K$1:$L$2,2,FALSE)</f>
        <v>509.85549999999995</v>
      </c>
      <c r="R619" s="381" t="s">
        <v>1469</v>
      </c>
      <c r="S619" s="387"/>
      <c r="T619" s="387"/>
      <c r="U619" s="387"/>
      <c r="V619" s="387"/>
      <c r="W619" s="174" t="s">
        <v>357</v>
      </c>
      <c r="X619" s="174">
        <v>9</v>
      </c>
      <c r="Y619" s="388">
        <v>0.5</v>
      </c>
      <c r="Z619" s="243">
        <f>BD.PD9[[#This Row],[Av.P1 '[%']]]*BD.PD9[[#This Row],[Ppto. Orden Interna '[DOP']]]</f>
        <v>16570.303749999999</v>
      </c>
      <c r="AA619" s="174">
        <v>11</v>
      </c>
      <c r="AB619" s="399">
        <v>0.5</v>
      </c>
      <c r="AC619" s="243">
        <f>BD.PD9[[#This Row],[Av.P2 '[%']]]*BD.PD9[[#This Row],[Ppto. Orden Interna '[DOP']]]</f>
        <v>16570.303749999999</v>
      </c>
      <c r="AD619" s="249"/>
      <c r="AE619" s="389"/>
      <c r="AF619" s="243">
        <f>BD.PD9[[#This Row],[Av.P3 '[%']]]*BD.PD9[[#This Row],[Ppto. Orden Interna '[DOP']]]</f>
        <v>0</v>
      </c>
      <c r="AG619" s="249"/>
      <c r="AH619" s="389"/>
      <c r="AI619" s="243">
        <f>BD.PD9[[#This Row],[Av.P4 '[%']]]*BD.PD9[[#This Row],[Ppto. Orden Interna '[DOP']]]</f>
        <v>0</v>
      </c>
      <c r="AJ619" s="249"/>
      <c r="AK619" s="389"/>
      <c r="AL619" s="243">
        <f>BD.PD9[[#This Row],[Av.P5 '[%']]]*BD.PD9[[#This Row],[Ppto. Orden Interna '[DOP']]]</f>
        <v>0</v>
      </c>
      <c r="AM619" s="496">
        <f>BD.PD9[[#This Row],[Pago 5]]+BD.PD9[[#This Row],[Pago 4]]+BD.PD9[[#This Row],[Pago 3]]+BD.PD9[[#This Row],[Pago 2]]+BD.PD9[[#This Row],[Pago 1]]</f>
        <v>33140.607499999998</v>
      </c>
      <c r="AN619" s="308" t="s">
        <v>244</v>
      </c>
      <c r="AO619" s="308" t="s">
        <v>245</v>
      </c>
      <c r="AP619" s="308" t="s">
        <v>246</v>
      </c>
      <c r="AQ619" s="308" t="s">
        <v>247</v>
      </c>
      <c r="AR619" s="308">
        <v>594</v>
      </c>
      <c r="AS619" s="308" t="s">
        <v>248</v>
      </c>
      <c r="AT619" s="249" t="s">
        <v>1575</v>
      </c>
      <c r="AU619" s="306"/>
      <c r="AV619" s="306"/>
      <c r="AW619" s="306"/>
      <c r="AX619" s="306"/>
      <c r="AY619" s="306"/>
      <c r="AZ619" s="306"/>
      <c r="BA619" s="306"/>
      <c r="BB619" s="306"/>
      <c r="BC619" s="306"/>
      <c r="BD619" s="306"/>
      <c r="BE619" s="306"/>
      <c r="BF619" s="306"/>
      <c r="BG619" s="306"/>
      <c r="BH619" s="306"/>
      <c r="BI619" s="306"/>
      <c r="BJ619" s="306"/>
      <c r="BK619" s="306"/>
      <c r="BL619" s="306"/>
      <c r="BM619" s="306"/>
      <c r="BN619" s="306"/>
      <c r="BO619" s="306"/>
      <c r="BP619" s="306"/>
      <c r="BQ619" s="306"/>
      <c r="BR619" s="306"/>
      <c r="BS619" s="306"/>
      <c r="BT619" s="306"/>
      <c r="BU619" s="306"/>
      <c r="BV619" s="306"/>
      <c r="BW619" s="306"/>
      <c r="BX619" s="306"/>
      <c r="BY619" s="306"/>
      <c r="BZ619" s="306"/>
      <c r="CA619" s="306"/>
      <c r="CB619" s="306"/>
      <c r="CC619" s="306"/>
      <c r="CD619" s="306"/>
      <c r="CE619" s="306"/>
      <c r="CF619" s="306"/>
      <c r="CG619" s="306"/>
      <c r="CH619" s="306"/>
      <c r="CI619" s="306"/>
      <c r="CJ619" s="306"/>
      <c r="CK619" s="306"/>
      <c r="CL619" s="306"/>
      <c r="CM619" s="306"/>
      <c r="CN619" s="306"/>
      <c r="CO619" s="306"/>
      <c r="CP619" s="306"/>
      <c r="CQ619" s="306"/>
      <c r="CR619" s="306"/>
      <c r="CS619" s="306"/>
      <c r="CT619" s="306"/>
      <c r="CU619" s="306"/>
      <c r="CV619" s="306"/>
      <c r="CW619" s="306"/>
      <c r="CX619" s="306"/>
      <c r="CY619" s="306"/>
      <c r="CZ619" s="306"/>
      <c r="DA619" s="306"/>
      <c r="DB619" s="306"/>
      <c r="DC619" s="306"/>
      <c r="DD619" s="306"/>
      <c r="DE619" s="306"/>
      <c r="DF619" s="306"/>
      <c r="DG619" s="306"/>
      <c r="DH619" s="306"/>
      <c r="DI619" s="306"/>
      <c r="DJ619" s="306"/>
      <c r="DK619" s="306"/>
      <c r="DL619" s="306"/>
      <c r="DM619" s="306"/>
      <c r="DN619" s="306"/>
      <c r="DO619" s="306"/>
      <c r="DP619" s="306"/>
      <c r="DQ619" s="306"/>
      <c r="DR619" s="306"/>
      <c r="DS619" s="306"/>
      <c r="DT619" s="306"/>
      <c r="DU619" s="306"/>
      <c r="DV619" s="306"/>
      <c r="DW619" s="306"/>
      <c r="DX619" s="306"/>
      <c r="DY619" s="306"/>
      <c r="DZ619" s="306"/>
      <c r="EA619" s="306"/>
      <c r="EB619" s="306"/>
      <c r="EC619" s="306"/>
      <c r="ED619" s="306"/>
      <c r="EE619" s="306"/>
      <c r="EF619" s="306"/>
      <c r="EG619" s="306"/>
      <c r="EH619" s="306"/>
      <c r="EI619" s="306"/>
      <c r="EJ619" s="306"/>
      <c r="EK619" s="306"/>
      <c r="EL619" s="306"/>
      <c r="EM619" s="306"/>
      <c r="EN619" s="306"/>
      <c r="EO619" s="306"/>
      <c r="EP619" s="306"/>
      <c r="EQ619" s="306"/>
      <c r="ER619" s="306"/>
      <c r="ES619" s="306"/>
      <c r="ET619" s="306"/>
      <c r="EU619" s="306"/>
      <c r="EV619" s="306"/>
      <c r="EW619" s="306"/>
      <c r="EX619" s="306"/>
      <c r="EY619" s="306"/>
      <c r="EZ619" s="306"/>
      <c r="FA619" s="306"/>
      <c r="FB619" s="306"/>
      <c r="FC619" s="306"/>
      <c r="FD619" s="306"/>
      <c r="FE619" s="306"/>
      <c r="FF619" s="306"/>
      <c r="FG619" s="306"/>
      <c r="FH619" s="306"/>
      <c r="FI619" s="306"/>
      <c r="FJ619" s="306"/>
      <c r="FK619" s="306"/>
      <c r="FL619" s="306"/>
      <c r="FM619" s="306"/>
      <c r="FN619" s="306"/>
      <c r="FO619" s="306"/>
      <c r="FP619" s="306"/>
      <c r="FQ619" s="306"/>
      <c r="FR619" s="306"/>
      <c r="FS619" s="306"/>
      <c r="FT619" s="306"/>
      <c r="FU619" s="306"/>
      <c r="FV619" s="306"/>
      <c r="FW619" s="306"/>
      <c r="FX619" s="306"/>
      <c r="FY619" s="306"/>
      <c r="FZ619" s="306"/>
      <c r="GA619" s="306"/>
      <c r="GB619" s="306"/>
      <c r="GC619" s="306"/>
      <c r="GD619" s="306"/>
      <c r="GE619" s="306"/>
      <c r="GF619" s="306"/>
      <c r="GG619" s="306"/>
      <c r="GH619" s="306"/>
      <c r="GI619" s="306"/>
      <c r="GJ619" s="306"/>
      <c r="GK619" s="306"/>
      <c r="GL619" s="306"/>
      <c r="GM619" s="306"/>
      <c r="GN619" s="306"/>
      <c r="GO619" s="306"/>
      <c r="GP619" s="306"/>
      <c r="GQ619" s="306"/>
      <c r="GR619" s="306"/>
      <c r="GS619" s="306"/>
      <c r="GT619" s="306"/>
      <c r="GU619" s="306"/>
      <c r="GV619" s="306"/>
      <c r="GW619" s="306"/>
      <c r="GX619" s="306"/>
      <c r="GY619" s="306"/>
      <c r="GZ619" s="306"/>
      <c r="HA619" s="306"/>
      <c r="HB619" s="306"/>
      <c r="HC619" s="306"/>
      <c r="HD619" s="306"/>
      <c r="HE619" s="306"/>
      <c r="HF619" s="306"/>
      <c r="HG619" s="306"/>
      <c r="HH619" s="306"/>
      <c r="HI619" s="306"/>
      <c r="HJ619" s="306"/>
      <c r="HK619" s="306"/>
      <c r="HL619" s="306"/>
      <c r="HM619" s="306"/>
      <c r="HN619" s="306"/>
      <c r="HO619" s="306"/>
      <c r="HP619" s="306"/>
      <c r="HQ619" s="306"/>
      <c r="HR619" s="306"/>
      <c r="HS619" s="306"/>
      <c r="HT619" s="306"/>
      <c r="HU619" s="306"/>
      <c r="HV619" s="306"/>
      <c r="HW619" s="306"/>
      <c r="HX619" s="306"/>
      <c r="HY619" s="306"/>
      <c r="HZ619" s="306"/>
      <c r="IA619" s="306"/>
      <c r="IB619" s="306"/>
      <c r="IC619" s="306"/>
      <c r="ID619" s="306"/>
      <c r="IE619" s="306"/>
      <c r="IF619" s="306"/>
      <c r="IG619" s="306"/>
      <c r="IH619" s="306"/>
    </row>
    <row r="620" spans="1:242" s="219" customFormat="1" ht="15" customHeight="1" x14ac:dyDescent="0.3">
      <c r="A620" s="174">
        <v>5.04</v>
      </c>
      <c r="B620" s="231"/>
      <c r="C620" s="232" t="e">
        <f>VLOOKUP(BD.PD9[[#This Row],[Pos]],[19]!PPto[#Data],3,FALSE)</f>
        <v>#REF!</v>
      </c>
      <c r="D620" s="174" t="s">
        <v>23</v>
      </c>
      <c r="E620" s="305" t="str">
        <f>IF(BD.PD9[[#This Row],[.]]="*",VLOOKUP(BD.PD9[[#This Row],[Pos]],[19]Presupuesto!A:H,7,FALSE),"")</f>
        <v/>
      </c>
      <c r="F620" s="501" t="s">
        <v>1322</v>
      </c>
      <c r="G620" s="558"/>
      <c r="H620" s="174"/>
      <c r="I620" s="497" t="s">
        <v>1326</v>
      </c>
      <c r="J620" s="382">
        <v>18</v>
      </c>
      <c r="K620" s="174" t="s">
        <v>117</v>
      </c>
      <c r="L620" s="383">
        <f>IF(BD.PD9[[#This Row],[Mon]]="DOP",1,HLOOKUP(BD.PD9[[#This Row],[Mon]],Data!$K$1:$L$2,2,FALSE))</f>
        <v>65</v>
      </c>
      <c r="M620" s="384">
        <v>122.1</v>
      </c>
      <c r="N620" s="243">
        <f>BD.PD9[[#This Row],[Cant.]]*BD.PD9[[#This Row],[ Tasa ]]*BD.PD9[[#This Row],[ Precio Und.]]</f>
        <v>142857</v>
      </c>
      <c r="O620" s="386">
        <v>0.33</v>
      </c>
      <c r="P620" s="243">
        <f>IF(BD.PD9[[#This Row],[Liquid. '[%']]]&lt;&gt;0,(BD.PD9[[#This Row],[Valor Neto '[DOP']]]*BD.PD9[[#This Row],[Liquid. '[%']]])+BD.PD9[[#This Row],[Valor Neto '[DOP']]],BD.PD9[[#This Row],[Valor Neto '[DOP']]])</f>
        <v>189999.81</v>
      </c>
      <c r="Q620" s="243">
        <f>BD.PD9[[#This Row],[Ppto. Orden Interna '[DOP']]]/HLOOKUP("USD",Data!$K$1:$L$2,2,FALSE)</f>
        <v>2923.0740000000001</v>
      </c>
      <c r="R620" s="381" t="s">
        <v>1469</v>
      </c>
      <c r="S620" s="387"/>
      <c r="T620" s="387"/>
      <c r="U620" s="387"/>
      <c r="V620" s="387"/>
      <c r="W620" s="174" t="s">
        <v>357</v>
      </c>
      <c r="X620" s="174">
        <v>9</v>
      </c>
      <c r="Y620" s="388">
        <v>0.5</v>
      </c>
      <c r="Z620" s="243">
        <f>BD.PD9[[#This Row],[Av.P1 '[%']]]*BD.PD9[[#This Row],[Ppto. Orden Interna '[DOP']]]</f>
        <v>94999.904999999999</v>
      </c>
      <c r="AA620" s="174">
        <v>11</v>
      </c>
      <c r="AB620" s="399">
        <v>0.5</v>
      </c>
      <c r="AC620" s="243">
        <f>BD.PD9[[#This Row],[Av.P2 '[%']]]*BD.PD9[[#This Row],[Ppto. Orden Interna '[DOP']]]</f>
        <v>94999.904999999999</v>
      </c>
      <c r="AD620" s="249"/>
      <c r="AE620" s="389"/>
      <c r="AF620" s="243">
        <f>BD.PD9[[#This Row],[Av.P3 '[%']]]*BD.PD9[[#This Row],[Ppto. Orden Interna '[DOP']]]</f>
        <v>0</v>
      </c>
      <c r="AG620" s="249"/>
      <c r="AH620" s="389"/>
      <c r="AI620" s="243">
        <f>BD.PD9[[#This Row],[Av.P4 '[%']]]*BD.PD9[[#This Row],[Ppto. Orden Interna '[DOP']]]</f>
        <v>0</v>
      </c>
      <c r="AJ620" s="249"/>
      <c r="AK620" s="389"/>
      <c r="AL620" s="243">
        <f>BD.PD9[[#This Row],[Av.P5 '[%']]]*BD.PD9[[#This Row],[Ppto. Orden Interna '[DOP']]]</f>
        <v>0</v>
      </c>
      <c r="AM620" s="496">
        <f>BD.PD9[[#This Row],[Pago 5]]+BD.PD9[[#This Row],[Pago 4]]+BD.PD9[[#This Row],[Pago 3]]+BD.PD9[[#This Row],[Pago 2]]+BD.PD9[[#This Row],[Pago 1]]</f>
        <v>189999.81</v>
      </c>
      <c r="AN620" s="308" t="s">
        <v>244</v>
      </c>
      <c r="AO620" s="308" t="s">
        <v>245</v>
      </c>
      <c r="AP620" s="308" t="s">
        <v>246</v>
      </c>
      <c r="AQ620" s="308" t="s">
        <v>247</v>
      </c>
      <c r="AR620" s="308">
        <v>594</v>
      </c>
      <c r="AS620" s="308" t="s">
        <v>248</v>
      </c>
      <c r="AT620" s="249" t="s">
        <v>1575</v>
      </c>
      <c r="AU620" s="306"/>
      <c r="AV620" s="306"/>
      <c r="AW620" s="306"/>
      <c r="AX620" s="306"/>
      <c r="AY620" s="306"/>
      <c r="AZ620" s="306"/>
      <c r="BA620" s="306"/>
      <c r="BB620" s="306"/>
      <c r="BC620" s="306"/>
      <c r="BD620" s="306"/>
      <c r="BE620" s="306"/>
      <c r="BF620" s="306"/>
      <c r="BG620" s="306"/>
      <c r="BH620" s="306"/>
      <c r="BI620" s="306"/>
      <c r="BJ620" s="306"/>
      <c r="BK620" s="306"/>
      <c r="BL620" s="306"/>
      <c r="BM620" s="306"/>
      <c r="BN620" s="306"/>
      <c r="BO620" s="306"/>
      <c r="BP620" s="306"/>
      <c r="BQ620" s="306"/>
      <c r="BR620" s="306"/>
      <c r="BS620" s="306"/>
      <c r="BT620" s="306"/>
      <c r="BU620" s="306"/>
      <c r="BV620" s="306"/>
      <c r="BW620" s="306"/>
      <c r="BX620" s="306"/>
      <c r="BY620" s="306"/>
      <c r="BZ620" s="306"/>
      <c r="CA620" s="306"/>
      <c r="CB620" s="306"/>
      <c r="CC620" s="306"/>
      <c r="CD620" s="306"/>
      <c r="CE620" s="306"/>
      <c r="CF620" s="306"/>
      <c r="CG620" s="306"/>
      <c r="CH620" s="306"/>
      <c r="CI620" s="306"/>
      <c r="CJ620" s="306"/>
      <c r="CK620" s="306"/>
      <c r="CL620" s="306"/>
      <c r="CM620" s="306"/>
      <c r="CN620" s="306"/>
      <c r="CO620" s="306"/>
      <c r="CP620" s="306"/>
      <c r="CQ620" s="306"/>
      <c r="CR620" s="306"/>
      <c r="CS620" s="306"/>
      <c r="CT620" s="306"/>
      <c r="CU620" s="306"/>
      <c r="CV620" s="306"/>
      <c r="CW620" s="306"/>
      <c r="CX620" s="306"/>
      <c r="CY620" s="306"/>
      <c r="CZ620" s="306"/>
      <c r="DA620" s="306"/>
      <c r="DB620" s="306"/>
      <c r="DC620" s="306"/>
      <c r="DD620" s="306"/>
      <c r="DE620" s="306"/>
      <c r="DF620" s="306"/>
      <c r="DG620" s="306"/>
      <c r="DH620" s="306"/>
      <c r="DI620" s="306"/>
      <c r="DJ620" s="306"/>
      <c r="DK620" s="306"/>
      <c r="DL620" s="306"/>
      <c r="DM620" s="306"/>
      <c r="DN620" s="306"/>
      <c r="DO620" s="306"/>
      <c r="DP620" s="306"/>
      <c r="DQ620" s="306"/>
      <c r="DR620" s="306"/>
      <c r="DS620" s="306"/>
      <c r="DT620" s="306"/>
      <c r="DU620" s="306"/>
      <c r="DV620" s="306"/>
      <c r="DW620" s="306"/>
      <c r="DX620" s="306"/>
      <c r="DY620" s="306"/>
      <c r="DZ620" s="306"/>
      <c r="EA620" s="306"/>
      <c r="EB620" s="306"/>
      <c r="EC620" s="306"/>
      <c r="ED620" s="306"/>
      <c r="EE620" s="306"/>
      <c r="EF620" s="306"/>
      <c r="EG620" s="306"/>
      <c r="EH620" s="306"/>
      <c r="EI620" s="306"/>
      <c r="EJ620" s="306"/>
      <c r="EK620" s="306"/>
      <c r="EL620" s="306"/>
      <c r="EM620" s="306"/>
      <c r="EN620" s="306"/>
      <c r="EO620" s="306"/>
      <c r="EP620" s="306"/>
      <c r="EQ620" s="306"/>
      <c r="ER620" s="306"/>
      <c r="ES620" s="306"/>
      <c r="ET620" s="306"/>
      <c r="EU620" s="306"/>
      <c r="EV620" s="306"/>
      <c r="EW620" s="306"/>
      <c r="EX620" s="306"/>
      <c r="EY620" s="306"/>
      <c r="EZ620" s="306"/>
      <c r="FA620" s="306"/>
      <c r="FB620" s="306"/>
      <c r="FC620" s="306"/>
      <c r="FD620" s="306"/>
      <c r="FE620" s="306"/>
      <c r="FF620" s="306"/>
      <c r="FG620" s="306"/>
      <c r="FH620" s="306"/>
      <c r="FI620" s="306"/>
      <c r="FJ620" s="306"/>
      <c r="FK620" s="306"/>
      <c r="FL620" s="306"/>
      <c r="FM620" s="306"/>
      <c r="FN620" s="306"/>
      <c r="FO620" s="306"/>
      <c r="FP620" s="306"/>
      <c r="FQ620" s="306"/>
      <c r="FR620" s="306"/>
      <c r="FS620" s="306"/>
      <c r="FT620" s="306"/>
      <c r="FU620" s="306"/>
      <c r="FV620" s="306"/>
      <c r="FW620" s="306"/>
      <c r="FX620" s="306"/>
      <c r="FY620" s="306"/>
      <c r="FZ620" s="306"/>
      <c r="GA620" s="306"/>
      <c r="GB620" s="306"/>
      <c r="GC620" s="306"/>
      <c r="GD620" s="306"/>
      <c r="GE620" s="306"/>
      <c r="GF620" s="306"/>
      <c r="GG620" s="306"/>
      <c r="GH620" s="306"/>
      <c r="GI620" s="306"/>
      <c r="GJ620" s="306"/>
      <c r="GK620" s="306"/>
      <c r="GL620" s="306"/>
      <c r="GM620" s="306"/>
      <c r="GN620" s="306"/>
      <c r="GO620" s="306"/>
      <c r="GP620" s="306"/>
      <c r="GQ620" s="306"/>
      <c r="GR620" s="306"/>
      <c r="GS620" s="306"/>
      <c r="GT620" s="306"/>
      <c r="GU620" s="306"/>
      <c r="GV620" s="306"/>
      <c r="GW620" s="306"/>
      <c r="GX620" s="306"/>
      <c r="GY620" s="306"/>
      <c r="GZ620" s="306"/>
      <c r="HA620" s="306"/>
      <c r="HB620" s="306"/>
      <c r="HC620" s="306"/>
      <c r="HD620" s="306"/>
      <c r="HE620" s="306"/>
      <c r="HF620" s="306"/>
      <c r="HG620" s="306"/>
      <c r="HH620" s="306"/>
      <c r="HI620" s="306"/>
      <c r="HJ620" s="306"/>
      <c r="HK620" s="306"/>
      <c r="HL620" s="306"/>
      <c r="HM620" s="306"/>
      <c r="HN620" s="306"/>
      <c r="HO620" s="306"/>
      <c r="HP620" s="306"/>
      <c r="HQ620" s="306"/>
      <c r="HR620" s="306"/>
      <c r="HS620" s="306"/>
      <c r="HT620" s="306"/>
      <c r="HU620" s="306"/>
      <c r="HV620" s="306"/>
      <c r="HW620" s="306"/>
      <c r="HX620" s="306"/>
      <c r="HY620" s="306"/>
      <c r="HZ620" s="306"/>
      <c r="IA620" s="306"/>
      <c r="IB620" s="306"/>
      <c r="IC620" s="306"/>
      <c r="ID620" s="306"/>
      <c r="IE620" s="306"/>
      <c r="IF620" s="306"/>
      <c r="IG620" s="306"/>
      <c r="IH620" s="306"/>
    </row>
    <row r="621" spans="1:242" s="219" customFormat="1" ht="15" customHeight="1" x14ac:dyDescent="0.3">
      <c r="A621" s="174">
        <v>5.04</v>
      </c>
      <c r="B621" s="231"/>
      <c r="C621" s="232" t="e">
        <f>VLOOKUP(BD.PD9[[#This Row],[Pos]],[19]!PPto[#Data],3,FALSE)</f>
        <v>#REF!</v>
      </c>
      <c r="D621" s="174" t="s">
        <v>23</v>
      </c>
      <c r="E621" s="305" t="str">
        <f>IF(BD.PD9[[#This Row],[.]]="*",VLOOKUP(BD.PD9[[#This Row],[Pos]],[19]Presupuesto!A:H,7,FALSE),"")</f>
        <v/>
      </c>
      <c r="F621" s="234" t="s">
        <v>360</v>
      </c>
      <c r="G621" s="174"/>
      <c r="H621" s="174"/>
      <c r="I621" s="497" t="s">
        <v>1326</v>
      </c>
      <c r="J621" s="382">
        <v>4</v>
      </c>
      <c r="K621" s="174" t="s">
        <v>117</v>
      </c>
      <c r="L621" s="383">
        <f>IF(BD.PD9[[#This Row],[Mon]]="DOP",1,HLOOKUP(BD.PD9[[#This Row],[Mon]],Data!$K$1:$L$2,2,FALSE))</f>
        <v>65</v>
      </c>
      <c r="M621" s="384">
        <v>222.5</v>
      </c>
      <c r="N621" s="243">
        <f>BD.PD9[[#This Row],[Cant.]]*BD.PD9[[#This Row],[ Tasa ]]*BD.PD9[[#This Row],[ Precio Und.]]</f>
        <v>57850</v>
      </c>
      <c r="O621" s="386">
        <v>0.33</v>
      </c>
      <c r="P621" s="243">
        <f>IF(BD.PD9[[#This Row],[Liquid. '[%']]]&lt;&gt;0,(BD.PD9[[#This Row],[Valor Neto '[DOP']]]*BD.PD9[[#This Row],[Liquid. '[%']]])+BD.PD9[[#This Row],[Valor Neto '[DOP']]],BD.PD9[[#This Row],[Valor Neto '[DOP']]])</f>
        <v>76940.5</v>
      </c>
      <c r="Q621" s="243">
        <f>BD.PD9[[#This Row],[Ppto. Orden Interna '[DOP']]]/HLOOKUP("USD",Data!$K$1:$L$2,2,FALSE)</f>
        <v>1183.7</v>
      </c>
      <c r="R621" s="381" t="s">
        <v>1469</v>
      </c>
      <c r="S621" s="387"/>
      <c r="T621" s="387"/>
      <c r="U621" s="387"/>
      <c r="V621" s="387"/>
      <c r="W621" s="174" t="s">
        <v>1319</v>
      </c>
      <c r="X621" s="174">
        <v>9</v>
      </c>
      <c r="Y621" s="388">
        <v>0.5</v>
      </c>
      <c r="Z621" s="243">
        <f>BD.PD9[[#This Row],[Av.P1 '[%']]]*BD.PD9[[#This Row],[Ppto. Orden Interna '[DOP']]]</f>
        <v>38470.25</v>
      </c>
      <c r="AA621" s="174">
        <v>11</v>
      </c>
      <c r="AB621" s="399">
        <v>0.5</v>
      </c>
      <c r="AC621" s="243">
        <f>BD.PD9[[#This Row],[Av.P2 '[%']]]*BD.PD9[[#This Row],[Ppto. Orden Interna '[DOP']]]</f>
        <v>38470.25</v>
      </c>
      <c r="AD621" s="249"/>
      <c r="AE621" s="389"/>
      <c r="AF621" s="243">
        <f>BD.PD9[[#This Row],[Av.P3 '[%']]]*BD.PD9[[#This Row],[Ppto. Orden Interna '[DOP']]]</f>
        <v>0</v>
      </c>
      <c r="AG621" s="249"/>
      <c r="AH621" s="389"/>
      <c r="AI621" s="243">
        <f>BD.PD9[[#This Row],[Av.P4 '[%']]]*BD.PD9[[#This Row],[Ppto. Orden Interna '[DOP']]]</f>
        <v>0</v>
      </c>
      <c r="AJ621" s="249"/>
      <c r="AK621" s="389"/>
      <c r="AL621" s="243">
        <f>BD.PD9[[#This Row],[Av.P5 '[%']]]*BD.PD9[[#This Row],[Ppto. Orden Interna '[DOP']]]</f>
        <v>0</v>
      </c>
      <c r="AM621" s="496">
        <f>BD.PD9[[#This Row],[Pago 5]]+BD.PD9[[#This Row],[Pago 4]]+BD.PD9[[#This Row],[Pago 3]]+BD.PD9[[#This Row],[Pago 2]]+BD.PD9[[#This Row],[Pago 1]]</f>
        <v>76940.5</v>
      </c>
      <c r="AN621" s="308" t="s">
        <v>244</v>
      </c>
      <c r="AO621" s="308" t="s">
        <v>245</v>
      </c>
      <c r="AP621" s="308" t="s">
        <v>246</v>
      </c>
      <c r="AQ621" s="308" t="s">
        <v>247</v>
      </c>
      <c r="AR621" s="308">
        <v>594</v>
      </c>
      <c r="AS621" s="308" t="s">
        <v>248</v>
      </c>
      <c r="AT621" s="249" t="s">
        <v>1575</v>
      </c>
      <c r="AU621" s="306"/>
      <c r="AV621" s="306"/>
      <c r="AW621" s="306"/>
      <c r="AX621" s="306"/>
      <c r="AY621" s="306"/>
      <c r="AZ621" s="306"/>
      <c r="BA621" s="306"/>
      <c r="BB621" s="306"/>
      <c r="BC621" s="306"/>
      <c r="BD621" s="306"/>
      <c r="BE621" s="306"/>
      <c r="BF621" s="306"/>
      <c r="BG621" s="306"/>
      <c r="BH621" s="306"/>
      <c r="BI621" s="306"/>
      <c r="BJ621" s="306"/>
      <c r="BK621" s="306"/>
      <c r="BL621" s="306"/>
      <c r="BM621" s="306"/>
      <c r="BN621" s="306"/>
      <c r="BO621" s="306"/>
      <c r="BP621" s="306"/>
      <c r="BQ621" s="306"/>
      <c r="BR621" s="306"/>
      <c r="BS621" s="306"/>
      <c r="BT621" s="306"/>
      <c r="BU621" s="306"/>
      <c r="BV621" s="306"/>
      <c r="BW621" s="306"/>
      <c r="BX621" s="306"/>
      <c r="BY621" s="306"/>
      <c r="BZ621" s="306"/>
      <c r="CA621" s="306"/>
      <c r="CB621" s="306"/>
      <c r="CC621" s="306"/>
      <c r="CD621" s="306"/>
      <c r="CE621" s="306"/>
      <c r="CF621" s="306"/>
      <c r="CG621" s="306"/>
      <c r="CH621" s="306"/>
      <c r="CI621" s="306"/>
      <c r="CJ621" s="306"/>
      <c r="CK621" s="306"/>
      <c r="CL621" s="306"/>
      <c r="CM621" s="306"/>
      <c r="CN621" s="306"/>
      <c r="CO621" s="306"/>
      <c r="CP621" s="306"/>
      <c r="CQ621" s="306"/>
      <c r="CR621" s="306"/>
      <c r="CS621" s="306"/>
      <c r="CT621" s="306"/>
      <c r="CU621" s="306"/>
      <c r="CV621" s="306"/>
      <c r="CW621" s="306"/>
      <c r="CX621" s="306"/>
      <c r="CY621" s="306"/>
      <c r="CZ621" s="306"/>
      <c r="DA621" s="306"/>
      <c r="DB621" s="306"/>
      <c r="DC621" s="306"/>
      <c r="DD621" s="306"/>
      <c r="DE621" s="306"/>
      <c r="DF621" s="306"/>
      <c r="DG621" s="306"/>
      <c r="DH621" s="306"/>
      <c r="DI621" s="306"/>
      <c r="DJ621" s="306"/>
      <c r="DK621" s="306"/>
      <c r="DL621" s="306"/>
      <c r="DM621" s="306"/>
      <c r="DN621" s="306"/>
      <c r="DO621" s="306"/>
      <c r="DP621" s="306"/>
      <c r="DQ621" s="306"/>
      <c r="DR621" s="306"/>
      <c r="DS621" s="306"/>
      <c r="DT621" s="306"/>
      <c r="DU621" s="306"/>
      <c r="DV621" s="306"/>
      <c r="DW621" s="306"/>
      <c r="DX621" s="306"/>
      <c r="DY621" s="306"/>
      <c r="DZ621" s="306"/>
      <c r="EA621" s="306"/>
      <c r="EB621" s="306"/>
      <c r="EC621" s="306"/>
      <c r="ED621" s="306"/>
      <c r="EE621" s="306"/>
      <c r="EF621" s="306"/>
      <c r="EG621" s="306"/>
      <c r="EH621" s="306"/>
      <c r="EI621" s="306"/>
      <c r="EJ621" s="306"/>
      <c r="EK621" s="306"/>
      <c r="EL621" s="306"/>
      <c r="EM621" s="306"/>
      <c r="EN621" s="306"/>
      <c r="EO621" s="306"/>
      <c r="EP621" s="306"/>
      <c r="EQ621" s="306"/>
      <c r="ER621" s="306"/>
      <c r="ES621" s="306"/>
      <c r="ET621" s="306"/>
      <c r="EU621" s="306"/>
      <c r="EV621" s="306"/>
      <c r="EW621" s="306"/>
      <c r="EX621" s="306"/>
      <c r="EY621" s="306"/>
      <c r="EZ621" s="306"/>
      <c r="FA621" s="306"/>
      <c r="FB621" s="306"/>
      <c r="FC621" s="306"/>
      <c r="FD621" s="306"/>
      <c r="FE621" s="306"/>
      <c r="FF621" s="306"/>
      <c r="FG621" s="306"/>
      <c r="FH621" s="306"/>
      <c r="FI621" s="306"/>
      <c r="FJ621" s="306"/>
      <c r="FK621" s="306"/>
      <c r="FL621" s="306"/>
      <c r="FM621" s="306"/>
      <c r="FN621" s="306"/>
      <c r="FO621" s="306"/>
      <c r="FP621" s="306"/>
      <c r="FQ621" s="306"/>
      <c r="FR621" s="306"/>
      <c r="FS621" s="306"/>
      <c r="FT621" s="306"/>
      <c r="FU621" s="306"/>
      <c r="FV621" s="306"/>
      <c r="FW621" s="306"/>
      <c r="FX621" s="306"/>
      <c r="FY621" s="306"/>
      <c r="FZ621" s="306"/>
      <c r="GA621" s="306"/>
      <c r="GB621" s="306"/>
      <c r="GC621" s="306"/>
      <c r="GD621" s="306"/>
      <c r="GE621" s="306"/>
      <c r="GF621" s="306"/>
      <c r="GG621" s="306"/>
      <c r="GH621" s="306"/>
      <c r="GI621" s="306"/>
      <c r="GJ621" s="306"/>
      <c r="GK621" s="306"/>
      <c r="GL621" s="306"/>
      <c r="GM621" s="306"/>
      <c r="GN621" s="306"/>
      <c r="GO621" s="306"/>
      <c r="GP621" s="306"/>
      <c r="GQ621" s="306"/>
      <c r="GR621" s="306"/>
      <c r="GS621" s="306"/>
      <c r="GT621" s="306"/>
      <c r="GU621" s="306"/>
      <c r="GV621" s="306"/>
      <c r="GW621" s="306"/>
      <c r="GX621" s="306"/>
      <c r="GY621" s="306"/>
      <c r="GZ621" s="306"/>
      <c r="HA621" s="306"/>
      <c r="HB621" s="306"/>
      <c r="HC621" s="306"/>
      <c r="HD621" s="306"/>
      <c r="HE621" s="306"/>
      <c r="HF621" s="306"/>
      <c r="HG621" s="306"/>
      <c r="HH621" s="306"/>
      <c r="HI621" s="306"/>
      <c r="HJ621" s="306"/>
      <c r="HK621" s="306"/>
      <c r="HL621" s="306"/>
      <c r="HM621" s="306"/>
      <c r="HN621" s="306"/>
      <c r="HO621" s="306"/>
      <c r="HP621" s="306"/>
      <c r="HQ621" s="306"/>
      <c r="HR621" s="306"/>
      <c r="HS621" s="306"/>
      <c r="HT621" s="306"/>
      <c r="HU621" s="306"/>
      <c r="HV621" s="306"/>
      <c r="HW621" s="306"/>
      <c r="HX621" s="306"/>
      <c r="HY621" s="306"/>
      <c r="HZ621" s="306"/>
      <c r="IA621" s="306"/>
      <c r="IB621" s="306"/>
      <c r="IC621" s="306"/>
      <c r="ID621" s="306"/>
      <c r="IE621" s="306"/>
      <c r="IF621" s="306"/>
      <c r="IG621" s="306"/>
      <c r="IH621" s="306"/>
    </row>
    <row r="622" spans="1:242" s="219" customFormat="1" ht="15" customHeight="1" x14ac:dyDescent="0.3">
      <c r="A622" s="174">
        <v>5.04</v>
      </c>
      <c r="B622" s="231"/>
      <c r="C622" s="232" t="e">
        <f>VLOOKUP(BD.PD9[[#This Row],[Pos]],[19]!PPto[#Data],3,FALSE)</f>
        <v>#REF!</v>
      </c>
      <c r="D622" s="174" t="s">
        <v>23</v>
      </c>
      <c r="E622" s="305" t="str">
        <f>IF(BD.PD9[[#This Row],[.]]="*",VLOOKUP(BD.PD9[[#This Row],[Pos]],[19]Presupuesto!A:H,7,FALSE),"")</f>
        <v/>
      </c>
      <c r="F622" s="234" t="s">
        <v>362</v>
      </c>
      <c r="G622" s="174"/>
      <c r="H622" s="174"/>
      <c r="I622" s="497" t="s">
        <v>1326</v>
      </c>
      <c r="J622" s="382">
        <v>19</v>
      </c>
      <c r="K622" s="174" t="s">
        <v>117</v>
      </c>
      <c r="L622" s="383">
        <f>IF(BD.PD9[[#This Row],[Mon]]="DOP",1,HLOOKUP(BD.PD9[[#This Row],[Mon]],Data!$K$1:$L$2,2,FALSE))</f>
        <v>65</v>
      </c>
      <c r="M622" s="384">
        <v>222.5</v>
      </c>
      <c r="N622" s="243">
        <f>BD.PD9[[#This Row],[Cant.]]*BD.PD9[[#This Row],[ Tasa ]]*BD.PD9[[#This Row],[ Precio Und.]]</f>
        <v>274787.5</v>
      </c>
      <c r="O622" s="386">
        <v>0.33</v>
      </c>
      <c r="P622" s="243">
        <f>IF(BD.PD9[[#This Row],[Liquid. '[%']]]&lt;&gt;0,(BD.PD9[[#This Row],[Valor Neto '[DOP']]]*BD.PD9[[#This Row],[Liquid. '[%']]])+BD.PD9[[#This Row],[Valor Neto '[DOP']]],BD.PD9[[#This Row],[Valor Neto '[DOP']]])</f>
        <v>365467.375</v>
      </c>
      <c r="Q622" s="243">
        <f>BD.PD9[[#This Row],[Ppto. Orden Interna '[DOP']]]/HLOOKUP("USD",Data!$K$1:$L$2,2,FALSE)</f>
        <v>5622.5749999999998</v>
      </c>
      <c r="R622" s="381" t="s">
        <v>1469</v>
      </c>
      <c r="S622" s="387"/>
      <c r="T622" s="387"/>
      <c r="U622" s="387"/>
      <c r="V622" s="387"/>
      <c r="W622" s="174" t="s">
        <v>1321</v>
      </c>
      <c r="X622" s="174">
        <v>9</v>
      </c>
      <c r="Y622" s="388">
        <v>0.5</v>
      </c>
      <c r="Z622" s="243">
        <f>BD.PD9[[#This Row],[Av.P1 '[%']]]*BD.PD9[[#This Row],[Ppto. Orden Interna '[DOP']]]</f>
        <v>182733.6875</v>
      </c>
      <c r="AA622" s="174">
        <v>11</v>
      </c>
      <c r="AB622" s="399">
        <v>0.5</v>
      </c>
      <c r="AC622" s="243">
        <f>BD.PD9[[#This Row],[Av.P2 '[%']]]*BD.PD9[[#This Row],[Ppto. Orden Interna '[DOP']]]</f>
        <v>182733.6875</v>
      </c>
      <c r="AD622" s="249"/>
      <c r="AE622" s="389"/>
      <c r="AF622" s="243">
        <f>BD.PD9[[#This Row],[Av.P3 '[%']]]*BD.PD9[[#This Row],[Ppto. Orden Interna '[DOP']]]</f>
        <v>0</v>
      </c>
      <c r="AG622" s="249"/>
      <c r="AH622" s="389"/>
      <c r="AI622" s="243">
        <f>BD.PD9[[#This Row],[Av.P4 '[%']]]*BD.PD9[[#This Row],[Ppto. Orden Interna '[DOP']]]</f>
        <v>0</v>
      </c>
      <c r="AJ622" s="249"/>
      <c r="AK622" s="389"/>
      <c r="AL622" s="243">
        <f>BD.PD9[[#This Row],[Av.P5 '[%']]]*BD.PD9[[#This Row],[Ppto. Orden Interna '[DOP']]]</f>
        <v>0</v>
      </c>
      <c r="AM622" s="496">
        <f>BD.PD9[[#This Row],[Pago 5]]+BD.PD9[[#This Row],[Pago 4]]+BD.PD9[[#This Row],[Pago 3]]+BD.PD9[[#This Row],[Pago 2]]+BD.PD9[[#This Row],[Pago 1]]</f>
        <v>365467.375</v>
      </c>
      <c r="AN622" s="308" t="s">
        <v>244</v>
      </c>
      <c r="AO622" s="308" t="s">
        <v>245</v>
      </c>
      <c r="AP622" s="308" t="s">
        <v>246</v>
      </c>
      <c r="AQ622" s="308" t="s">
        <v>247</v>
      </c>
      <c r="AR622" s="308">
        <v>594</v>
      </c>
      <c r="AS622" s="308" t="s">
        <v>248</v>
      </c>
      <c r="AT622" s="249" t="s">
        <v>1575</v>
      </c>
      <c r="AU622" s="306"/>
      <c r="AV622" s="306"/>
      <c r="AW622" s="306"/>
      <c r="AX622" s="306"/>
      <c r="AY622" s="306"/>
      <c r="AZ622" s="306"/>
      <c r="BA622" s="306"/>
      <c r="BB622" s="306"/>
      <c r="BC622" s="306"/>
      <c r="BD622" s="306"/>
      <c r="BE622" s="306"/>
      <c r="BF622" s="306"/>
      <c r="BG622" s="306"/>
      <c r="BH622" s="306"/>
      <c r="BI622" s="306"/>
      <c r="BJ622" s="306"/>
      <c r="BK622" s="306"/>
      <c r="BL622" s="306"/>
      <c r="BM622" s="306"/>
      <c r="BN622" s="306"/>
      <c r="BO622" s="306"/>
      <c r="BP622" s="306"/>
      <c r="BQ622" s="306"/>
      <c r="BR622" s="306"/>
      <c r="BS622" s="306"/>
      <c r="BT622" s="306"/>
      <c r="BU622" s="306"/>
      <c r="BV622" s="306"/>
      <c r="BW622" s="306"/>
      <c r="BX622" s="306"/>
      <c r="BY622" s="306"/>
      <c r="BZ622" s="306"/>
      <c r="CA622" s="306"/>
      <c r="CB622" s="306"/>
      <c r="CC622" s="306"/>
      <c r="CD622" s="306"/>
      <c r="CE622" s="306"/>
      <c r="CF622" s="306"/>
      <c r="CG622" s="306"/>
      <c r="CH622" s="306"/>
      <c r="CI622" s="306"/>
      <c r="CJ622" s="306"/>
      <c r="CK622" s="306"/>
      <c r="CL622" s="306"/>
      <c r="CM622" s="306"/>
      <c r="CN622" s="306"/>
      <c r="CO622" s="306"/>
      <c r="CP622" s="306"/>
      <c r="CQ622" s="306"/>
      <c r="CR622" s="306"/>
      <c r="CS622" s="306"/>
      <c r="CT622" s="306"/>
      <c r="CU622" s="306"/>
      <c r="CV622" s="306"/>
      <c r="CW622" s="306"/>
      <c r="CX622" s="306"/>
      <c r="CY622" s="306"/>
      <c r="CZ622" s="306"/>
      <c r="DA622" s="306"/>
      <c r="DB622" s="306"/>
      <c r="DC622" s="306"/>
      <c r="DD622" s="306"/>
      <c r="DE622" s="306"/>
      <c r="DF622" s="306"/>
      <c r="DG622" s="306"/>
      <c r="DH622" s="306"/>
      <c r="DI622" s="306"/>
      <c r="DJ622" s="306"/>
      <c r="DK622" s="306"/>
      <c r="DL622" s="306"/>
      <c r="DM622" s="306"/>
      <c r="DN622" s="306"/>
      <c r="DO622" s="306"/>
      <c r="DP622" s="306"/>
      <c r="DQ622" s="306"/>
      <c r="DR622" s="306"/>
      <c r="DS622" s="306"/>
      <c r="DT622" s="306"/>
      <c r="DU622" s="306"/>
      <c r="DV622" s="306"/>
      <c r="DW622" s="306"/>
      <c r="DX622" s="306"/>
      <c r="DY622" s="306"/>
      <c r="DZ622" s="306"/>
      <c r="EA622" s="306"/>
      <c r="EB622" s="306"/>
      <c r="EC622" s="306"/>
      <c r="ED622" s="306"/>
      <c r="EE622" s="306"/>
      <c r="EF622" s="306"/>
      <c r="EG622" s="306"/>
      <c r="EH622" s="306"/>
      <c r="EI622" s="306"/>
      <c r="EJ622" s="306"/>
      <c r="EK622" s="306"/>
      <c r="EL622" s="306"/>
      <c r="EM622" s="306"/>
      <c r="EN622" s="306"/>
      <c r="EO622" s="306"/>
      <c r="EP622" s="306"/>
      <c r="EQ622" s="306"/>
      <c r="ER622" s="306"/>
      <c r="ES622" s="306"/>
      <c r="ET622" s="306"/>
      <c r="EU622" s="306"/>
      <c r="EV622" s="306"/>
      <c r="EW622" s="306"/>
      <c r="EX622" s="306"/>
      <c r="EY622" s="306"/>
      <c r="EZ622" s="306"/>
      <c r="FA622" s="306"/>
      <c r="FB622" s="306"/>
      <c r="FC622" s="306"/>
      <c r="FD622" s="306"/>
      <c r="FE622" s="306"/>
      <c r="FF622" s="306"/>
      <c r="FG622" s="306"/>
      <c r="FH622" s="306"/>
      <c r="FI622" s="306"/>
      <c r="FJ622" s="306"/>
      <c r="FK622" s="306"/>
      <c r="FL622" s="306"/>
      <c r="FM622" s="306"/>
      <c r="FN622" s="306"/>
      <c r="FO622" s="306"/>
      <c r="FP622" s="306"/>
      <c r="FQ622" s="306"/>
      <c r="FR622" s="306"/>
      <c r="FS622" s="306"/>
      <c r="FT622" s="306"/>
      <c r="FU622" s="306"/>
      <c r="FV622" s="306"/>
      <c r="FW622" s="306"/>
      <c r="FX622" s="306"/>
      <c r="FY622" s="306"/>
      <c r="FZ622" s="306"/>
      <c r="GA622" s="306"/>
      <c r="GB622" s="306"/>
      <c r="GC622" s="306"/>
      <c r="GD622" s="306"/>
      <c r="GE622" s="306"/>
      <c r="GF622" s="306"/>
      <c r="GG622" s="306"/>
      <c r="GH622" s="306"/>
      <c r="GI622" s="306"/>
      <c r="GJ622" s="306"/>
      <c r="GK622" s="306"/>
      <c r="GL622" s="306"/>
      <c r="GM622" s="306"/>
      <c r="GN622" s="306"/>
      <c r="GO622" s="306"/>
      <c r="GP622" s="306"/>
      <c r="GQ622" s="306"/>
      <c r="GR622" s="306"/>
      <c r="GS622" s="306"/>
      <c r="GT622" s="306"/>
      <c r="GU622" s="306"/>
      <c r="GV622" s="306"/>
      <c r="GW622" s="306"/>
      <c r="GX622" s="306"/>
      <c r="GY622" s="306"/>
      <c r="GZ622" s="306"/>
      <c r="HA622" s="306"/>
      <c r="HB622" s="306"/>
      <c r="HC622" s="306"/>
      <c r="HD622" s="306"/>
      <c r="HE622" s="306"/>
      <c r="HF622" s="306"/>
      <c r="HG622" s="306"/>
      <c r="HH622" s="306"/>
      <c r="HI622" s="306"/>
      <c r="HJ622" s="306"/>
      <c r="HK622" s="306"/>
      <c r="HL622" s="306"/>
      <c r="HM622" s="306"/>
      <c r="HN622" s="306"/>
      <c r="HO622" s="306"/>
      <c r="HP622" s="306"/>
      <c r="HQ622" s="306"/>
      <c r="HR622" s="306"/>
      <c r="HS622" s="306"/>
      <c r="HT622" s="306"/>
      <c r="HU622" s="306"/>
      <c r="HV622" s="306"/>
      <c r="HW622" s="306"/>
      <c r="HX622" s="306"/>
      <c r="HY622" s="306"/>
      <c r="HZ622" s="306"/>
      <c r="IA622" s="306"/>
      <c r="IB622" s="306"/>
      <c r="IC622" s="306"/>
      <c r="ID622" s="306"/>
      <c r="IE622" s="306"/>
      <c r="IF622" s="306"/>
      <c r="IG622" s="306"/>
      <c r="IH622" s="306"/>
    </row>
    <row r="623" spans="1:242" s="219" customFormat="1" ht="15" customHeight="1" x14ac:dyDescent="0.3">
      <c r="A623" s="174">
        <v>5.04</v>
      </c>
      <c r="B623" s="231"/>
      <c r="C623" s="232" t="e">
        <f>VLOOKUP(BD.PD9[[#This Row],[Pos]],[19]!PPto[#Data],3,FALSE)</f>
        <v>#REF!</v>
      </c>
      <c r="D623" s="174" t="s">
        <v>23</v>
      </c>
      <c r="E623" s="305" t="str">
        <f>IF(BD.PD9[[#This Row],[.]]="*",VLOOKUP(BD.PD9[[#This Row],[Pos]],[19]Presupuesto!A:H,7,FALSE),"")</f>
        <v/>
      </c>
      <c r="F623" s="501" t="s">
        <v>1323</v>
      </c>
      <c r="G623" s="558"/>
      <c r="H623" s="174"/>
      <c r="I623" s="497" t="s">
        <v>1326</v>
      </c>
      <c r="J623" s="382">
        <v>3</v>
      </c>
      <c r="K623" s="174" t="s">
        <v>117</v>
      </c>
      <c r="L623" s="383">
        <f>IF(BD.PD9[[#This Row],[Mon]]="DOP",1,HLOOKUP(BD.PD9[[#This Row],[Mon]],Data!$K$1:$L$2,2,FALSE))</f>
        <v>65</v>
      </c>
      <c r="M623" s="384">
        <v>80.42</v>
      </c>
      <c r="N623" s="243">
        <f>BD.PD9[[#This Row],[Cant.]]*BD.PD9[[#This Row],[ Tasa ]]*BD.PD9[[#This Row],[ Precio Und.]]</f>
        <v>15681.9</v>
      </c>
      <c r="O623" s="386">
        <v>0.33</v>
      </c>
      <c r="P623" s="243">
        <f>IF(BD.PD9[[#This Row],[Liquid. '[%']]]&lt;&gt;0,(BD.PD9[[#This Row],[Valor Neto '[DOP']]]*BD.PD9[[#This Row],[Liquid. '[%']]])+BD.PD9[[#This Row],[Valor Neto '[DOP']]],BD.PD9[[#This Row],[Valor Neto '[DOP']]])</f>
        <v>20856.927</v>
      </c>
      <c r="Q623" s="243">
        <f>BD.PD9[[#This Row],[Ppto. Orden Interna '[DOP']]]/HLOOKUP("USD",Data!$K$1:$L$2,2,FALSE)</f>
        <v>320.87579999999997</v>
      </c>
      <c r="R623" s="381" t="s">
        <v>1469</v>
      </c>
      <c r="S623" s="387"/>
      <c r="T623" s="387"/>
      <c r="U623" s="387"/>
      <c r="V623" s="387"/>
      <c r="W623" s="174" t="s">
        <v>357</v>
      </c>
      <c r="X623" s="174">
        <v>9</v>
      </c>
      <c r="Y623" s="388">
        <v>0.5</v>
      </c>
      <c r="Z623" s="243">
        <f>BD.PD9[[#This Row],[Av.P1 '[%']]]*BD.PD9[[#This Row],[Ppto. Orden Interna '[DOP']]]</f>
        <v>10428.4635</v>
      </c>
      <c r="AA623" s="174">
        <v>11</v>
      </c>
      <c r="AB623" s="399">
        <v>0.5</v>
      </c>
      <c r="AC623" s="243">
        <f>BD.PD9[[#This Row],[Av.P2 '[%']]]*BD.PD9[[#This Row],[Ppto. Orden Interna '[DOP']]]</f>
        <v>10428.4635</v>
      </c>
      <c r="AD623" s="249"/>
      <c r="AE623" s="389"/>
      <c r="AF623" s="243">
        <f>BD.PD9[[#This Row],[Av.P3 '[%']]]*BD.PD9[[#This Row],[Ppto. Orden Interna '[DOP']]]</f>
        <v>0</v>
      </c>
      <c r="AG623" s="249"/>
      <c r="AH623" s="389"/>
      <c r="AI623" s="243">
        <f>BD.PD9[[#This Row],[Av.P4 '[%']]]*BD.PD9[[#This Row],[Ppto. Orden Interna '[DOP']]]</f>
        <v>0</v>
      </c>
      <c r="AJ623" s="249"/>
      <c r="AK623" s="389"/>
      <c r="AL623" s="243">
        <f>BD.PD9[[#This Row],[Av.P5 '[%']]]*BD.PD9[[#This Row],[Ppto. Orden Interna '[DOP']]]</f>
        <v>0</v>
      </c>
      <c r="AM623" s="496">
        <f>BD.PD9[[#This Row],[Pago 5]]+BD.PD9[[#This Row],[Pago 4]]+BD.PD9[[#This Row],[Pago 3]]+BD.PD9[[#This Row],[Pago 2]]+BD.PD9[[#This Row],[Pago 1]]</f>
        <v>20856.927</v>
      </c>
      <c r="AN623" s="308" t="s">
        <v>244</v>
      </c>
      <c r="AO623" s="308" t="s">
        <v>245</v>
      </c>
      <c r="AP623" s="308" t="s">
        <v>246</v>
      </c>
      <c r="AQ623" s="308" t="s">
        <v>247</v>
      </c>
      <c r="AR623" s="308">
        <v>594</v>
      </c>
      <c r="AS623" s="308" t="s">
        <v>248</v>
      </c>
      <c r="AT623" s="249" t="s">
        <v>1575</v>
      </c>
      <c r="AU623" s="306"/>
      <c r="AV623" s="306"/>
      <c r="AW623" s="306"/>
      <c r="AX623" s="306"/>
      <c r="AY623" s="306"/>
      <c r="AZ623" s="306"/>
      <c r="BA623" s="306"/>
      <c r="BB623" s="306"/>
      <c r="BC623" s="306"/>
      <c r="BD623" s="306"/>
      <c r="BE623" s="306"/>
      <c r="BF623" s="306"/>
      <c r="BG623" s="306"/>
      <c r="BH623" s="306"/>
      <c r="BI623" s="306"/>
      <c r="BJ623" s="306"/>
      <c r="BK623" s="306"/>
      <c r="BL623" s="306"/>
      <c r="BM623" s="306"/>
      <c r="BN623" s="306"/>
      <c r="BO623" s="306"/>
      <c r="BP623" s="306"/>
      <c r="BQ623" s="306"/>
      <c r="BR623" s="306"/>
      <c r="BS623" s="306"/>
      <c r="BT623" s="306"/>
      <c r="BU623" s="306"/>
      <c r="BV623" s="306"/>
      <c r="BW623" s="306"/>
      <c r="BX623" s="306"/>
      <c r="BY623" s="306"/>
      <c r="BZ623" s="306"/>
      <c r="CA623" s="306"/>
      <c r="CB623" s="306"/>
      <c r="CC623" s="306"/>
      <c r="CD623" s="306"/>
      <c r="CE623" s="306"/>
      <c r="CF623" s="306"/>
      <c r="CG623" s="306"/>
      <c r="CH623" s="306"/>
      <c r="CI623" s="306"/>
      <c r="CJ623" s="306"/>
      <c r="CK623" s="306"/>
      <c r="CL623" s="306"/>
      <c r="CM623" s="306"/>
      <c r="CN623" s="306"/>
      <c r="CO623" s="306"/>
      <c r="CP623" s="306"/>
      <c r="CQ623" s="306"/>
      <c r="CR623" s="306"/>
      <c r="CS623" s="306"/>
      <c r="CT623" s="306"/>
      <c r="CU623" s="306"/>
      <c r="CV623" s="306"/>
      <c r="CW623" s="306"/>
      <c r="CX623" s="306"/>
      <c r="CY623" s="306"/>
      <c r="CZ623" s="306"/>
      <c r="DA623" s="306"/>
      <c r="DB623" s="306"/>
      <c r="DC623" s="306"/>
      <c r="DD623" s="306"/>
      <c r="DE623" s="306"/>
      <c r="DF623" s="306"/>
      <c r="DG623" s="306"/>
      <c r="DH623" s="306"/>
      <c r="DI623" s="306"/>
      <c r="DJ623" s="306"/>
      <c r="DK623" s="306"/>
      <c r="DL623" s="306"/>
      <c r="DM623" s="306"/>
      <c r="DN623" s="306"/>
      <c r="DO623" s="306"/>
      <c r="DP623" s="306"/>
      <c r="DQ623" s="306"/>
      <c r="DR623" s="306"/>
      <c r="DS623" s="306"/>
      <c r="DT623" s="306"/>
      <c r="DU623" s="306"/>
      <c r="DV623" s="306"/>
      <c r="DW623" s="306"/>
      <c r="DX623" s="306"/>
      <c r="DY623" s="306"/>
      <c r="DZ623" s="306"/>
      <c r="EA623" s="306"/>
      <c r="EB623" s="306"/>
      <c r="EC623" s="306"/>
      <c r="ED623" s="306"/>
      <c r="EE623" s="306"/>
      <c r="EF623" s="306"/>
      <c r="EG623" s="306"/>
      <c r="EH623" s="306"/>
      <c r="EI623" s="306"/>
      <c r="EJ623" s="306"/>
      <c r="EK623" s="306"/>
      <c r="EL623" s="306"/>
      <c r="EM623" s="306"/>
      <c r="EN623" s="306"/>
      <c r="EO623" s="306"/>
      <c r="EP623" s="306"/>
      <c r="EQ623" s="306"/>
      <c r="ER623" s="306"/>
      <c r="ES623" s="306"/>
      <c r="ET623" s="306"/>
      <c r="EU623" s="306"/>
      <c r="EV623" s="306"/>
      <c r="EW623" s="306"/>
      <c r="EX623" s="306"/>
      <c r="EY623" s="306"/>
      <c r="EZ623" s="306"/>
      <c r="FA623" s="306"/>
      <c r="FB623" s="306"/>
      <c r="FC623" s="306"/>
      <c r="FD623" s="306"/>
      <c r="FE623" s="306"/>
      <c r="FF623" s="306"/>
      <c r="FG623" s="306"/>
      <c r="FH623" s="306"/>
      <c r="FI623" s="306"/>
      <c r="FJ623" s="306"/>
      <c r="FK623" s="306"/>
      <c r="FL623" s="306"/>
      <c r="FM623" s="306"/>
      <c r="FN623" s="306"/>
      <c r="FO623" s="306"/>
      <c r="FP623" s="306"/>
      <c r="FQ623" s="306"/>
      <c r="FR623" s="306"/>
      <c r="FS623" s="306"/>
      <c r="FT623" s="306"/>
      <c r="FU623" s="306"/>
      <c r="FV623" s="306"/>
      <c r="FW623" s="306"/>
      <c r="FX623" s="306"/>
      <c r="FY623" s="306"/>
      <c r="FZ623" s="306"/>
      <c r="GA623" s="306"/>
      <c r="GB623" s="306"/>
      <c r="GC623" s="306"/>
      <c r="GD623" s="306"/>
      <c r="GE623" s="306"/>
      <c r="GF623" s="306"/>
      <c r="GG623" s="306"/>
      <c r="GH623" s="306"/>
      <c r="GI623" s="306"/>
      <c r="GJ623" s="306"/>
      <c r="GK623" s="306"/>
      <c r="GL623" s="306"/>
      <c r="GM623" s="306"/>
      <c r="GN623" s="306"/>
      <c r="GO623" s="306"/>
      <c r="GP623" s="306"/>
      <c r="GQ623" s="306"/>
      <c r="GR623" s="306"/>
      <c r="GS623" s="306"/>
      <c r="GT623" s="306"/>
      <c r="GU623" s="306"/>
      <c r="GV623" s="306"/>
      <c r="GW623" s="306"/>
      <c r="GX623" s="306"/>
      <c r="GY623" s="306"/>
      <c r="GZ623" s="306"/>
      <c r="HA623" s="306"/>
      <c r="HB623" s="306"/>
      <c r="HC623" s="306"/>
      <c r="HD623" s="306"/>
      <c r="HE623" s="306"/>
      <c r="HF623" s="306"/>
      <c r="HG623" s="306"/>
      <c r="HH623" s="306"/>
      <c r="HI623" s="306"/>
      <c r="HJ623" s="306"/>
      <c r="HK623" s="306"/>
      <c r="HL623" s="306"/>
      <c r="HM623" s="306"/>
      <c r="HN623" s="306"/>
      <c r="HO623" s="306"/>
      <c r="HP623" s="306"/>
      <c r="HQ623" s="306"/>
      <c r="HR623" s="306"/>
      <c r="HS623" s="306"/>
      <c r="HT623" s="306"/>
      <c r="HU623" s="306"/>
      <c r="HV623" s="306"/>
      <c r="HW623" s="306"/>
      <c r="HX623" s="306"/>
      <c r="HY623" s="306"/>
      <c r="HZ623" s="306"/>
      <c r="IA623" s="306"/>
      <c r="IB623" s="306"/>
      <c r="IC623" s="306"/>
      <c r="ID623" s="306"/>
      <c r="IE623" s="306"/>
      <c r="IF623" s="306"/>
      <c r="IG623" s="306"/>
      <c r="IH623" s="306"/>
    </row>
    <row r="624" spans="1:242" s="219" customFormat="1" ht="15" customHeight="1" x14ac:dyDescent="0.3">
      <c r="A624" s="174">
        <v>5.04</v>
      </c>
      <c r="B624" s="231"/>
      <c r="C624" s="232" t="e">
        <f>VLOOKUP(BD.PD9[[#This Row],[Pos]],[19]!PPto[#Data],3,FALSE)</f>
        <v>#REF!</v>
      </c>
      <c r="D624" s="174" t="s">
        <v>23</v>
      </c>
      <c r="E624" s="305" t="str">
        <f>IF(BD.PD9[[#This Row],[.]]="*",VLOOKUP(BD.PD9[[#This Row],[Pos]],[19]Presupuesto!A:H,7,FALSE),"")</f>
        <v/>
      </c>
      <c r="F624" s="234" t="s">
        <v>364</v>
      </c>
      <c r="G624" s="174"/>
      <c r="H624" s="174"/>
      <c r="I624" s="497" t="s">
        <v>1326</v>
      </c>
      <c r="J624" s="382">
        <v>7</v>
      </c>
      <c r="K624" s="174" t="s">
        <v>117</v>
      </c>
      <c r="L624" s="383">
        <f>IF(BD.PD9[[#This Row],[Mon]]="DOP",1,HLOOKUP(BD.PD9[[#This Row],[Mon]],Data!$K$1:$L$2,2,FALSE))</f>
        <v>65</v>
      </c>
      <c r="M624" s="384">
        <v>105.53</v>
      </c>
      <c r="N624" s="243">
        <f>BD.PD9[[#This Row],[Cant.]]*BD.PD9[[#This Row],[ Tasa ]]*BD.PD9[[#This Row],[ Precio Und.]]</f>
        <v>48016.15</v>
      </c>
      <c r="O624" s="386">
        <v>0.33</v>
      </c>
      <c r="P624" s="243">
        <f>IF(BD.PD9[[#This Row],[Liquid. '[%']]]&lt;&gt;0,(BD.PD9[[#This Row],[Valor Neto '[DOP']]]*BD.PD9[[#This Row],[Liquid. '[%']]])+BD.PD9[[#This Row],[Valor Neto '[DOP']]],BD.PD9[[#This Row],[Valor Neto '[DOP']]])</f>
        <v>63861.479500000001</v>
      </c>
      <c r="Q624" s="243">
        <f>BD.PD9[[#This Row],[Ppto. Orden Interna '[DOP']]]/HLOOKUP("USD",Data!$K$1:$L$2,2,FALSE)</f>
        <v>982.48430000000008</v>
      </c>
      <c r="R624" s="381" t="s">
        <v>1469</v>
      </c>
      <c r="S624" s="387"/>
      <c r="T624" s="387"/>
      <c r="U624" s="387"/>
      <c r="V624" s="387"/>
      <c r="W624" s="174" t="s">
        <v>361</v>
      </c>
      <c r="X624" s="174">
        <v>9</v>
      </c>
      <c r="Y624" s="388">
        <v>0.5</v>
      </c>
      <c r="Z624" s="243">
        <f>BD.PD9[[#This Row],[Av.P1 '[%']]]*BD.PD9[[#This Row],[Ppto. Orden Interna '[DOP']]]</f>
        <v>31930.739750000001</v>
      </c>
      <c r="AA624" s="174">
        <v>11</v>
      </c>
      <c r="AB624" s="399">
        <v>0.5</v>
      </c>
      <c r="AC624" s="243">
        <f>BD.PD9[[#This Row],[Av.P2 '[%']]]*BD.PD9[[#This Row],[Ppto. Orden Interna '[DOP']]]</f>
        <v>31930.739750000001</v>
      </c>
      <c r="AD624" s="249"/>
      <c r="AE624" s="389"/>
      <c r="AF624" s="243">
        <f>BD.PD9[[#This Row],[Av.P3 '[%']]]*BD.PD9[[#This Row],[Ppto. Orden Interna '[DOP']]]</f>
        <v>0</v>
      </c>
      <c r="AG624" s="249"/>
      <c r="AH624" s="389"/>
      <c r="AI624" s="243">
        <f>BD.PD9[[#This Row],[Av.P4 '[%']]]*BD.PD9[[#This Row],[Ppto. Orden Interna '[DOP']]]</f>
        <v>0</v>
      </c>
      <c r="AJ624" s="249"/>
      <c r="AK624" s="389"/>
      <c r="AL624" s="243">
        <f>BD.PD9[[#This Row],[Av.P5 '[%']]]*BD.PD9[[#This Row],[Ppto. Orden Interna '[DOP']]]</f>
        <v>0</v>
      </c>
      <c r="AM624" s="496">
        <f>BD.PD9[[#This Row],[Pago 5]]+BD.PD9[[#This Row],[Pago 4]]+BD.PD9[[#This Row],[Pago 3]]+BD.PD9[[#This Row],[Pago 2]]+BD.PD9[[#This Row],[Pago 1]]</f>
        <v>63861.479500000001</v>
      </c>
      <c r="AN624" s="308" t="s">
        <v>244</v>
      </c>
      <c r="AO624" s="308" t="s">
        <v>245</v>
      </c>
      <c r="AP624" s="308" t="s">
        <v>246</v>
      </c>
      <c r="AQ624" s="308" t="s">
        <v>247</v>
      </c>
      <c r="AR624" s="308">
        <v>594</v>
      </c>
      <c r="AS624" s="308" t="s">
        <v>248</v>
      </c>
      <c r="AT624" s="249" t="s">
        <v>1575</v>
      </c>
      <c r="AU624" s="306"/>
      <c r="AV624" s="306"/>
      <c r="AW624" s="306"/>
      <c r="AX624" s="306"/>
      <c r="AY624" s="306"/>
      <c r="AZ624" s="306"/>
      <c r="BA624" s="306"/>
      <c r="BB624" s="306"/>
      <c r="BC624" s="306"/>
      <c r="BD624" s="306"/>
      <c r="BE624" s="306"/>
      <c r="BF624" s="306"/>
      <c r="BG624" s="306"/>
      <c r="BH624" s="306"/>
      <c r="BI624" s="306"/>
      <c r="BJ624" s="306"/>
      <c r="BK624" s="306"/>
      <c r="BL624" s="306"/>
      <c r="BM624" s="306"/>
      <c r="BN624" s="306"/>
      <c r="BO624" s="306"/>
      <c r="BP624" s="306"/>
      <c r="BQ624" s="306"/>
      <c r="BR624" s="306"/>
      <c r="BS624" s="306"/>
      <c r="BT624" s="306"/>
      <c r="BU624" s="306"/>
      <c r="BV624" s="306"/>
      <c r="BW624" s="306"/>
      <c r="BX624" s="306"/>
      <c r="BY624" s="306"/>
      <c r="BZ624" s="306"/>
      <c r="CA624" s="306"/>
      <c r="CB624" s="306"/>
      <c r="CC624" s="306"/>
      <c r="CD624" s="306"/>
      <c r="CE624" s="306"/>
      <c r="CF624" s="306"/>
      <c r="CG624" s="306"/>
      <c r="CH624" s="306"/>
      <c r="CI624" s="306"/>
      <c r="CJ624" s="306"/>
      <c r="CK624" s="306"/>
      <c r="CL624" s="306"/>
      <c r="CM624" s="306"/>
      <c r="CN624" s="306"/>
      <c r="CO624" s="306"/>
      <c r="CP624" s="306"/>
      <c r="CQ624" s="306"/>
      <c r="CR624" s="306"/>
      <c r="CS624" s="306"/>
      <c r="CT624" s="306"/>
      <c r="CU624" s="306"/>
      <c r="CV624" s="306"/>
      <c r="CW624" s="306"/>
      <c r="CX624" s="306"/>
      <c r="CY624" s="306"/>
      <c r="CZ624" s="306"/>
      <c r="DA624" s="306"/>
      <c r="DB624" s="306"/>
      <c r="DC624" s="306"/>
      <c r="DD624" s="306"/>
      <c r="DE624" s="306"/>
      <c r="DF624" s="306"/>
      <c r="DG624" s="306"/>
      <c r="DH624" s="306"/>
      <c r="DI624" s="306"/>
      <c r="DJ624" s="306"/>
      <c r="DK624" s="306"/>
      <c r="DL624" s="306"/>
      <c r="DM624" s="306"/>
      <c r="DN624" s="306"/>
      <c r="DO624" s="306"/>
      <c r="DP624" s="306"/>
      <c r="DQ624" s="306"/>
      <c r="DR624" s="306"/>
      <c r="DS624" s="306"/>
      <c r="DT624" s="306"/>
      <c r="DU624" s="306"/>
      <c r="DV624" s="306"/>
      <c r="DW624" s="306"/>
      <c r="DX624" s="306"/>
      <c r="DY624" s="306"/>
      <c r="DZ624" s="306"/>
      <c r="EA624" s="306"/>
      <c r="EB624" s="306"/>
      <c r="EC624" s="306"/>
      <c r="ED624" s="306"/>
      <c r="EE624" s="306"/>
      <c r="EF624" s="306"/>
      <c r="EG624" s="306"/>
      <c r="EH624" s="306"/>
      <c r="EI624" s="306"/>
      <c r="EJ624" s="306"/>
      <c r="EK624" s="306"/>
      <c r="EL624" s="306"/>
      <c r="EM624" s="306"/>
      <c r="EN624" s="306"/>
      <c r="EO624" s="306"/>
      <c r="EP624" s="306"/>
      <c r="EQ624" s="306"/>
      <c r="ER624" s="306"/>
      <c r="ES624" s="306"/>
      <c r="ET624" s="306"/>
      <c r="EU624" s="306"/>
      <c r="EV624" s="306"/>
      <c r="EW624" s="306"/>
      <c r="EX624" s="306"/>
      <c r="EY624" s="306"/>
      <c r="EZ624" s="306"/>
      <c r="FA624" s="306"/>
      <c r="FB624" s="306"/>
      <c r="FC624" s="306"/>
      <c r="FD624" s="306"/>
      <c r="FE624" s="306"/>
      <c r="FF624" s="306"/>
      <c r="FG624" s="306"/>
      <c r="FH624" s="306"/>
      <c r="FI624" s="306"/>
      <c r="FJ624" s="306"/>
      <c r="FK624" s="306"/>
      <c r="FL624" s="306"/>
      <c r="FM624" s="306"/>
      <c r="FN624" s="306"/>
      <c r="FO624" s="306"/>
      <c r="FP624" s="306"/>
      <c r="FQ624" s="306"/>
      <c r="FR624" s="306"/>
      <c r="FS624" s="306"/>
      <c r="FT624" s="306"/>
      <c r="FU624" s="306"/>
      <c r="FV624" s="306"/>
      <c r="FW624" s="306"/>
      <c r="FX624" s="306"/>
      <c r="FY624" s="306"/>
      <c r="FZ624" s="306"/>
      <c r="GA624" s="306"/>
      <c r="GB624" s="306"/>
      <c r="GC624" s="306"/>
      <c r="GD624" s="306"/>
      <c r="GE624" s="306"/>
      <c r="GF624" s="306"/>
      <c r="GG624" s="306"/>
      <c r="GH624" s="306"/>
      <c r="GI624" s="306"/>
      <c r="GJ624" s="306"/>
      <c r="GK624" s="306"/>
      <c r="GL624" s="306"/>
      <c r="GM624" s="306"/>
      <c r="GN624" s="306"/>
      <c r="GO624" s="306"/>
      <c r="GP624" s="306"/>
      <c r="GQ624" s="306"/>
      <c r="GR624" s="306"/>
      <c r="GS624" s="306"/>
      <c r="GT624" s="306"/>
      <c r="GU624" s="306"/>
      <c r="GV624" s="306"/>
      <c r="GW624" s="306"/>
      <c r="GX624" s="306"/>
      <c r="GY624" s="306"/>
      <c r="GZ624" s="306"/>
      <c r="HA624" s="306"/>
      <c r="HB624" s="306"/>
      <c r="HC624" s="306"/>
      <c r="HD624" s="306"/>
      <c r="HE624" s="306"/>
      <c r="HF624" s="306"/>
      <c r="HG624" s="306"/>
      <c r="HH624" s="306"/>
      <c r="HI624" s="306"/>
      <c r="HJ624" s="306"/>
      <c r="HK624" s="306"/>
      <c r="HL624" s="306"/>
      <c r="HM624" s="306"/>
      <c r="HN624" s="306"/>
      <c r="HO624" s="306"/>
      <c r="HP624" s="306"/>
      <c r="HQ624" s="306"/>
      <c r="HR624" s="306"/>
      <c r="HS624" s="306"/>
      <c r="HT624" s="306"/>
      <c r="HU624" s="306"/>
      <c r="HV624" s="306"/>
      <c r="HW624" s="306"/>
      <c r="HX624" s="306"/>
      <c r="HY624" s="306"/>
      <c r="HZ624" s="306"/>
      <c r="IA624" s="306"/>
      <c r="IB624" s="306"/>
      <c r="IC624" s="306"/>
      <c r="ID624" s="306"/>
      <c r="IE624" s="306"/>
      <c r="IF624" s="306"/>
      <c r="IG624" s="306"/>
      <c r="IH624" s="306"/>
    </row>
    <row r="625" spans="1:242" s="219" customFormat="1" ht="15" customHeight="1" x14ac:dyDescent="0.3">
      <c r="A625" s="174">
        <v>5.04</v>
      </c>
      <c r="B625" s="231"/>
      <c r="C625" s="232" t="e">
        <f>VLOOKUP(BD.PD9[[#This Row],[Pos]],[19]!PPto[#Data],3,FALSE)</f>
        <v>#REF!</v>
      </c>
      <c r="D625" s="174" t="s">
        <v>23</v>
      </c>
      <c r="E625" s="305" t="str">
        <f>IF(BD.PD9[[#This Row],[.]]="*",VLOOKUP(BD.PD9[[#This Row],[Pos]],[19]Presupuesto!A:H,7,FALSE),"")</f>
        <v/>
      </c>
      <c r="F625" s="501" t="s">
        <v>1159</v>
      </c>
      <c r="G625" s="558"/>
      <c r="H625" s="174"/>
      <c r="I625" s="497" t="s">
        <v>1326</v>
      </c>
      <c r="J625" s="382">
        <v>4</v>
      </c>
      <c r="K625" s="174" t="s">
        <v>117</v>
      </c>
      <c r="L625" s="383">
        <f>IF(BD.PD9[[#This Row],[Mon]]="DOP",1,HLOOKUP(BD.PD9[[#This Row],[Mon]],Data!$K$1:$L$2,2,FALSE))</f>
        <v>65</v>
      </c>
      <c r="M625" s="384">
        <v>133.63</v>
      </c>
      <c r="N625" s="243">
        <f>BD.PD9[[#This Row],[Cant.]]*BD.PD9[[#This Row],[ Tasa ]]*BD.PD9[[#This Row],[ Precio Und.]]</f>
        <v>34743.799999999996</v>
      </c>
      <c r="O625" s="386">
        <v>0.33</v>
      </c>
      <c r="P625" s="243">
        <f>IF(BD.PD9[[#This Row],[Liquid. '[%']]]&lt;&gt;0,(BD.PD9[[#This Row],[Valor Neto '[DOP']]]*BD.PD9[[#This Row],[Liquid. '[%']]])+BD.PD9[[#This Row],[Valor Neto '[DOP']]],BD.PD9[[#This Row],[Valor Neto '[DOP']]])</f>
        <v>46209.253999999994</v>
      </c>
      <c r="Q625" s="243">
        <f>BD.PD9[[#This Row],[Ppto. Orden Interna '[DOP']]]/HLOOKUP("USD",Data!$K$1:$L$2,2,FALSE)</f>
        <v>710.91159999999991</v>
      </c>
      <c r="R625" s="381" t="s">
        <v>1469</v>
      </c>
      <c r="S625" s="387"/>
      <c r="T625" s="387"/>
      <c r="U625" s="387"/>
      <c r="V625" s="387"/>
      <c r="W625" s="174" t="s">
        <v>357</v>
      </c>
      <c r="X625" s="174">
        <v>9</v>
      </c>
      <c r="Y625" s="388">
        <v>0.5</v>
      </c>
      <c r="Z625" s="243">
        <f>BD.PD9[[#This Row],[Av.P1 '[%']]]*BD.PD9[[#This Row],[Ppto. Orden Interna '[DOP']]]</f>
        <v>23104.626999999997</v>
      </c>
      <c r="AA625" s="174">
        <v>11</v>
      </c>
      <c r="AB625" s="399">
        <v>0.5</v>
      </c>
      <c r="AC625" s="243">
        <f>BD.PD9[[#This Row],[Av.P2 '[%']]]*BD.PD9[[#This Row],[Ppto. Orden Interna '[DOP']]]</f>
        <v>23104.626999999997</v>
      </c>
      <c r="AD625" s="249"/>
      <c r="AE625" s="389"/>
      <c r="AF625" s="243">
        <f>BD.PD9[[#This Row],[Av.P3 '[%']]]*BD.PD9[[#This Row],[Ppto. Orden Interna '[DOP']]]</f>
        <v>0</v>
      </c>
      <c r="AG625" s="249"/>
      <c r="AH625" s="389"/>
      <c r="AI625" s="243">
        <f>BD.PD9[[#This Row],[Av.P4 '[%']]]*BD.PD9[[#This Row],[Ppto. Orden Interna '[DOP']]]</f>
        <v>0</v>
      </c>
      <c r="AJ625" s="249"/>
      <c r="AK625" s="389"/>
      <c r="AL625" s="243">
        <f>BD.PD9[[#This Row],[Av.P5 '[%']]]*BD.PD9[[#This Row],[Ppto. Orden Interna '[DOP']]]</f>
        <v>0</v>
      </c>
      <c r="AM625" s="496">
        <f>BD.PD9[[#This Row],[Pago 5]]+BD.PD9[[#This Row],[Pago 4]]+BD.PD9[[#This Row],[Pago 3]]+BD.PD9[[#This Row],[Pago 2]]+BD.PD9[[#This Row],[Pago 1]]</f>
        <v>46209.253999999994</v>
      </c>
      <c r="AN625" s="308" t="s">
        <v>244</v>
      </c>
      <c r="AO625" s="308" t="s">
        <v>245</v>
      </c>
      <c r="AP625" s="308" t="s">
        <v>246</v>
      </c>
      <c r="AQ625" s="308" t="s">
        <v>247</v>
      </c>
      <c r="AR625" s="308">
        <v>594</v>
      </c>
      <c r="AS625" s="308" t="s">
        <v>248</v>
      </c>
      <c r="AT625" s="249" t="s">
        <v>1575</v>
      </c>
      <c r="AU625" s="306"/>
      <c r="AV625" s="306"/>
      <c r="AW625" s="306"/>
      <c r="AX625" s="306"/>
      <c r="AY625" s="306"/>
      <c r="AZ625" s="306"/>
      <c r="BA625" s="306"/>
      <c r="BB625" s="306"/>
      <c r="BC625" s="306"/>
      <c r="BD625" s="306"/>
      <c r="BE625" s="306"/>
      <c r="BF625" s="306"/>
      <c r="BG625" s="306"/>
      <c r="BH625" s="306"/>
      <c r="BI625" s="306"/>
      <c r="BJ625" s="306"/>
      <c r="BK625" s="306"/>
      <c r="BL625" s="306"/>
      <c r="BM625" s="306"/>
      <c r="BN625" s="306"/>
      <c r="BO625" s="306"/>
      <c r="BP625" s="306"/>
      <c r="BQ625" s="306"/>
      <c r="BR625" s="306"/>
      <c r="BS625" s="306"/>
      <c r="BT625" s="306"/>
      <c r="BU625" s="306"/>
      <c r="BV625" s="306"/>
      <c r="BW625" s="306"/>
      <c r="BX625" s="306"/>
      <c r="BY625" s="306"/>
      <c r="BZ625" s="306"/>
      <c r="CA625" s="306"/>
      <c r="CB625" s="306"/>
      <c r="CC625" s="306"/>
      <c r="CD625" s="306"/>
      <c r="CE625" s="306"/>
      <c r="CF625" s="306"/>
      <c r="CG625" s="306"/>
      <c r="CH625" s="306"/>
      <c r="CI625" s="306"/>
      <c r="CJ625" s="306"/>
      <c r="CK625" s="306"/>
      <c r="CL625" s="306"/>
      <c r="CM625" s="306"/>
      <c r="CN625" s="306"/>
      <c r="CO625" s="306"/>
      <c r="CP625" s="306"/>
      <c r="CQ625" s="306"/>
      <c r="CR625" s="306"/>
      <c r="CS625" s="306"/>
      <c r="CT625" s="306"/>
      <c r="CU625" s="306"/>
      <c r="CV625" s="306"/>
      <c r="CW625" s="306"/>
      <c r="CX625" s="306"/>
      <c r="CY625" s="306"/>
      <c r="CZ625" s="306"/>
      <c r="DA625" s="306"/>
      <c r="DB625" s="306"/>
      <c r="DC625" s="306"/>
      <c r="DD625" s="306"/>
      <c r="DE625" s="306"/>
      <c r="DF625" s="306"/>
      <c r="DG625" s="306"/>
      <c r="DH625" s="306"/>
      <c r="DI625" s="306"/>
      <c r="DJ625" s="306"/>
      <c r="DK625" s="306"/>
      <c r="DL625" s="306"/>
      <c r="DM625" s="306"/>
      <c r="DN625" s="306"/>
      <c r="DO625" s="306"/>
      <c r="DP625" s="306"/>
      <c r="DQ625" s="306"/>
      <c r="DR625" s="306"/>
      <c r="DS625" s="306"/>
      <c r="DT625" s="306"/>
      <c r="DU625" s="306"/>
      <c r="DV625" s="306"/>
      <c r="DW625" s="306"/>
      <c r="DX625" s="306"/>
      <c r="DY625" s="306"/>
      <c r="DZ625" s="306"/>
      <c r="EA625" s="306"/>
      <c r="EB625" s="306"/>
      <c r="EC625" s="306"/>
      <c r="ED625" s="306"/>
      <c r="EE625" s="306"/>
      <c r="EF625" s="306"/>
      <c r="EG625" s="306"/>
      <c r="EH625" s="306"/>
      <c r="EI625" s="306"/>
      <c r="EJ625" s="306"/>
      <c r="EK625" s="306"/>
      <c r="EL625" s="306"/>
      <c r="EM625" s="306"/>
      <c r="EN625" s="306"/>
      <c r="EO625" s="306"/>
      <c r="EP625" s="306"/>
      <c r="EQ625" s="306"/>
      <c r="ER625" s="306"/>
      <c r="ES625" s="306"/>
      <c r="ET625" s="306"/>
      <c r="EU625" s="306"/>
      <c r="EV625" s="306"/>
      <c r="EW625" s="306"/>
      <c r="EX625" s="306"/>
      <c r="EY625" s="306"/>
      <c r="EZ625" s="306"/>
      <c r="FA625" s="306"/>
      <c r="FB625" s="306"/>
      <c r="FC625" s="306"/>
      <c r="FD625" s="306"/>
      <c r="FE625" s="306"/>
      <c r="FF625" s="306"/>
      <c r="FG625" s="306"/>
      <c r="FH625" s="306"/>
      <c r="FI625" s="306"/>
      <c r="FJ625" s="306"/>
      <c r="FK625" s="306"/>
      <c r="FL625" s="306"/>
      <c r="FM625" s="306"/>
      <c r="FN625" s="306"/>
      <c r="FO625" s="306"/>
      <c r="FP625" s="306"/>
      <c r="FQ625" s="306"/>
      <c r="FR625" s="306"/>
      <c r="FS625" s="306"/>
      <c r="FT625" s="306"/>
      <c r="FU625" s="306"/>
      <c r="FV625" s="306"/>
      <c r="FW625" s="306"/>
      <c r="FX625" s="306"/>
      <c r="FY625" s="306"/>
      <c r="FZ625" s="306"/>
      <c r="GA625" s="306"/>
      <c r="GB625" s="306"/>
      <c r="GC625" s="306"/>
      <c r="GD625" s="306"/>
      <c r="GE625" s="306"/>
      <c r="GF625" s="306"/>
      <c r="GG625" s="306"/>
      <c r="GH625" s="306"/>
      <c r="GI625" s="306"/>
      <c r="GJ625" s="306"/>
      <c r="GK625" s="306"/>
      <c r="GL625" s="306"/>
      <c r="GM625" s="306"/>
      <c r="GN625" s="306"/>
      <c r="GO625" s="306"/>
      <c r="GP625" s="306"/>
      <c r="GQ625" s="306"/>
      <c r="GR625" s="306"/>
      <c r="GS625" s="306"/>
      <c r="GT625" s="306"/>
      <c r="GU625" s="306"/>
      <c r="GV625" s="306"/>
      <c r="GW625" s="306"/>
      <c r="GX625" s="306"/>
      <c r="GY625" s="306"/>
      <c r="GZ625" s="306"/>
      <c r="HA625" s="306"/>
      <c r="HB625" s="306"/>
      <c r="HC625" s="306"/>
      <c r="HD625" s="306"/>
      <c r="HE625" s="306"/>
      <c r="HF625" s="306"/>
      <c r="HG625" s="306"/>
      <c r="HH625" s="306"/>
      <c r="HI625" s="306"/>
      <c r="HJ625" s="306"/>
      <c r="HK625" s="306"/>
      <c r="HL625" s="306"/>
      <c r="HM625" s="306"/>
      <c r="HN625" s="306"/>
      <c r="HO625" s="306"/>
      <c r="HP625" s="306"/>
      <c r="HQ625" s="306"/>
      <c r="HR625" s="306"/>
      <c r="HS625" s="306"/>
      <c r="HT625" s="306"/>
      <c r="HU625" s="306"/>
      <c r="HV625" s="306"/>
      <c r="HW625" s="306"/>
      <c r="HX625" s="306"/>
      <c r="HY625" s="306"/>
      <c r="HZ625" s="306"/>
      <c r="IA625" s="306"/>
      <c r="IB625" s="306"/>
      <c r="IC625" s="306"/>
      <c r="ID625" s="306"/>
      <c r="IE625" s="306"/>
      <c r="IF625" s="306"/>
      <c r="IG625" s="306"/>
      <c r="IH625" s="306"/>
    </row>
    <row r="626" spans="1:242" s="219" customFormat="1" ht="15" customHeight="1" x14ac:dyDescent="0.3">
      <c r="A626" s="174">
        <v>5.04</v>
      </c>
      <c r="B626" s="231"/>
      <c r="C626" s="232" t="e">
        <f>VLOOKUP(BD.PD9[[#This Row],[Pos]],[19]!PPto[#Data],3,FALSE)</f>
        <v>#REF!</v>
      </c>
      <c r="D626" s="174" t="s">
        <v>23</v>
      </c>
      <c r="E626" s="305" t="str">
        <f>IF(BD.PD9[[#This Row],[.]]="*",VLOOKUP(BD.PD9[[#This Row],[Pos]],[19]Presupuesto!A:H,7,FALSE),"")</f>
        <v/>
      </c>
      <c r="F626" s="234" t="s">
        <v>365</v>
      </c>
      <c r="G626" s="174"/>
      <c r="H626" s="174"/>
      <c r="I626" s="497" t="s">
        <v>1326</v>
      </c>
      <c r="J626" s="382">
        <v>5</v>
      </c>
      <c r="K626" s="174" t="s">
        <v>117</v>
      </c>
      <c r="L626" s="383">
        <f>IF(BD.PD9[[#This Row],[Mon]]="DOP",1,HLOOKUP(BD.PD9[[#This Row],[Mon]],Data!$K$1:$L$2,2,FALSE))</f>
        <v>65</v>
      </c>
      <c r="M626" s="384">
        <v>156.41999999999999</v>
      </c>
      <c r="N626" s="243">
        <f>BD.PD9[[#This Row],[Cant.]]*BD.PD9[[#This Row],[ Tasa ]]*BD.PD9[[#This Row],[ Precio Und.]]</f>
        <v>50836.499999999993</v>
      </c>
      <c r="O626" s="386">
        <v>0.33</v>
      </c>
      <c r="P626" s="243">
        <f>IF(BD.PD9[[#This Row],[Liquid. '[%']]]&lt;&gt;0,(BD.PD9[[#This Row],[Valor Neto '[DOP']]]*BD.PD9[[#This Row],[Liquid. '[%']]])+BD.PD9[[#This Row],[Valor Neto '[DOP']]],BD.PD9[[#This Row],[Valor Neto '[DOP']]])</f>
        <v>67612.544999999984</v>
      </c>
      <c r="Q626" s="243">
        <f>BD.PD9[[#This Row],[Ppto. Orden Interna '[DOP']]]/HLOOKUP("USD",Data!$K$1:$L$2,2,FALSE)</f>
        <v>1040.1929999999998</v>
      </c>
      <c r="R626" s="381" t="s">
        <v>1469</v>
      </c>
      <c r="S626" s="387"/>
      <c r="T626" s="387"/>
      <c r="U626" s="387"/>
      <c r="V626" s="387"/>
      <c r="W626" s="174" t="s">
        <v>363</v>
      </c>
      <c r="X626" s="174">
        <v>9</v>
      </c>
      <c r="Y626" s="388">
        <v>0.5</v>
      </c>
      <c r="Z626" s="243">
        <f>BD.PD9[[#This Row],[Av.P1 '[%']]]*BD.PD9[[#This Row],[Ppto. Orden Interna '[DOP']]]</f>
        <v>33806.272499999992</v>
      </c>
      <c r="AA626" s="174">
        <v>11</v>
      </c>
      <c r="AB626" s="399">
        <v>0.5</v>
      </c>
      <c r="AC626" s="243">
        <f>BD.PD9[[#This Row],[Av.P2 '[%']]]*BD.PD9[[#This Row],[Ppto. Orden Interna '[DOP']]]</f>
        <v>33806.272499999992</v>
      </c>
      <c r="AD626" s="249"/>
      <c r="AE626" s="389"/>
      <c r="AF626" s="243">
        <f>BD.PD9[[#This Row],[Av.P3 '[%']]]*BD.PD9[[#This Row],[Ppto. Orden Interna '[DOP']]]</f>
        <v>0</v>
      </c>
      <c r="AG626" s="249"/>
      <c r="AH626" s="389"/>
      <c r="AI626" s="243">
        <f>BD.PD9[[#This Row],[Av.P4 '[%']]]*BD.PD9[[#This Row],[Ppto. Orden Interna '[DOP']]]</f>
        <v>0</v>
      </c>
      <c r="AJ626" s="249"/>
      <c r="AK626" s="389"/>
      <c r="AL626" s="243">
        <f>BD.PD9[[#This Row],[Av.P5 '[%']]]*BD.PD9[[#This Row],[Ppto. Orden Interna '[DOP']]]</f>
        <v>0</v>
      </c>
      <c r="AM626" s="496">
        <f>BD.PD9[[#This Row],[Pago 5]]+BD.PD9[[#This Row],[Pago 4]]+BD.PD9[[#This Row],[Pago 3]]+BD.PD9[[#This Row],[Pago 2]]+BD.PD9[[#This Row],[Pago 1]]</f>
        <v>67612.544999999984</v>
      </c>
      <c r="AN626" s="308" t="s">
        <v>244</v>
      </c>
      <c r="AO626" s="308" t="s">
        <v>245</v>
      </c>
      <c r="AP626" s="308" t="s">
        <v>246</v>
      </c>
      <c r="AQ626" s="308" t="s">
        <v>247</v>
      </c>
      <c r="AR626" s="308">
        <v>594</v>
      </c>
      <c r="AS626" s="308" t="s">
        <v>248</v>
      </c>
      <c r="AT626" s="249" t="s">
        <v>1575</v>
      </c>
      <c r="AU626" s="306"/>
      <c r="AV626" s="306"/>
      <c r="AW626" s="306"/>
      <c r="AX626" s="306"/>
      <c r="AY626" s="306"/>
      <c r="AZ626" s="306"/>
      <c r="BA626" s="306"/>
      <c r="BB626" s="306"/>
      <c r="BC626" s="306"/>
      <c r="BD626" s="306"/>
      <c r="BE626" s="306"/>
      <c r="BF626" s="306"/>
      <c r="BG626" s="306"/>
      <c r="BH626" s="306"/>
      <c r="BI626" s="306"/>
      <c r="BJ626" s="306"/>
      <c r="BK626" s="306"/>
      <c r="BL626" s="306"/>
      <c r="BM626" s="306"/>
      <c r="BN626" s="306"/>
      <c r="BO626" s="306"/>
      <c r="BP626" s="306"/>
      <c r="BQ626" s="306"/>
      <c r="BR626" s="306"/>
      <c r="BS626" s="306"/>
      <c r="BT626" s="306"/>
      <c r="BU626" s="306"/>
      <c r="BV626" s="306"/>
      <c r="BW626" s="306"/>
      <c r="BX626" s="306"/>
      <c r="BY626" s="306"/>
      <c r="BZ626" s="306"/>
      <c r="CA626" s="306"/>
      <c r="CB626" s="306"/>
      <c r="CC626" s="306"/>
      <c r="CD626" s="306"/>
      <c r="CE626" s="306"/>
      <c r="CF626" s="306"/>
      <c r="CG626" s="306"/>
      <c r="CH626" s="306"/>
      <c r="CI626" s="306"/>
      <c r="CJ626" s="306"/>
      <c r="CK626" s="306"/>
      <c r="CL626" s="306"/>
      <c r="CM626" s="306"/>
      <c r="CN626" s="306"/>
      <c r="CO626" s="306"/>
      <c r="CP626" s="306"/>
      <c r="CQ626" s="306"/>
      <c r="CR626" s="306"/>
      <c r="CS626" s="306"/>
      <c r="CT626" s="306"/>
      <c r="CU626" s="306"/>
      <c r="CV626" s="306"/>
      <c r="CW626" s="306"/>
      <c r="CX626" s="306"/>
      <c r="CY626" s="306"/>
      <c r="CZ626" s="306"/>
      <c r="DA626" s="306"/>
      <c r="DB626" s="306"/>
      <c r="DC626" s="306"/>
      <c r="DD626" s="306"/>
      <c r="DE626" s="306"/>
      <c r="DF626" s="306"/>
      <c r="DG626" s="306"/>
      <c r="DH626" s="306"/>
      <c r="DI626" s="306"/>
      <c r="DJ626" s="306"/>
      <c r="DK626" s="306"/>
      <c r="DL626" s="306"/>
      <c r="DM626" s="306"/>
      <c r="DN626" s="306"/>
      <c r="DO626" s="306"/>
      <c r="DP626" s="306"/>
      <c r="DQ626" s="306"/>
      <c r="DR626" s="306"/>
      <c r="DS626" s="306"/>
      <c r="DT626" s="306"/>
      <c r="DU626" s="306"/>
      <c r="DV626" s="306"/>
      <c r="DW626" s="306"/>
      <c r="DX626" s="306"/>
      <c r="DY626" s="306"/>
      <c r="DZ626" s="306"/>
      <c r="EA626" s="306"/>
      <c r="EB626" s="306"/>
      <c r="EC626" s="306"/>
      <c r="ED626" s="306"/>
      <c r="EE626" s="306"/>
      <c r="EF626" s="306"/>
      <c r="EG626" s="306"/>
      <c r="EH626" s="306"/>
      <c r="EI626" s="306"/>
      <c r="EJ626" s="306"/>
      <c r="EK626" s="306"/>
      <c r="EL626" s="306"/>
      <c r="EM626" s="306"/>
      <c r="EN626" s="306"/>
      <c r="EO626" s="306"/>
      <c r="EP626" s="306"/>
      <c r="EQ626" s="306"/>
      <c r="ER626" s="306"/>
      <c r="ES626" s="306"/>
      <c r="ET626" s="306"/>
      <c r="EU626" s="306"/>
      <c r="EV626" s="306"/>
      <c r="EW626" s="306"/>
      <c r="EX626" s="306"/>
      <c r="EY626" s="306"/>
      <c r="EZ626" s="306"/>
      <c r="FA626" s="306"/>
      <c r="FB626" s="306"/>
      <c r="FC626" s="306"/>
      <c r="FD626" s="306"/>
      <c r="FE626" s="306"/>
      <c r="FF626" s="306"/>
      <c r="FG626" s="306"/>
      <c r="FH626" s="306"/>
      <c r="FI626" s="306"/>
      <c r="FJ626" s="306"/>
      <c r="FK626" s="306"/>
      <c r="FL626" s="306"/>
      <c r="FM626" s="306"/>
      <c r="FN626" s="306"/>
      <c r="FO626" s="306"/>
      <c r="FP626" s="306"/>
      <c r="FQ626" s="306"/>
      <c r="FR626" s="306"/>
      <c r="FS626" s="306"/>
      <c r="FT626" s="306"/>
      <c r="FU626" s="306"/>
      <c r="FV626" s="306"/>
      <c r="FW626" s="306"/>
      <c r="FX626" s="306"/>
      <c r="FY626" s="306"/>
      <c r="FZ626" s="306"/>
      <c r="GA626" s="306"/>
      <c r="GB626" s="306"/>
      <c r="GC626" s="306"/>
      <c r="GD626" s="306"/>
      <c r="GE626" s="306"/>
      <c r="GF626" s="306"/>
      <c r="GG626" s="306"/>
      <c r="GH626" s="306"/>
      <c r="GI626" s="306"/>
      <c r="GJ626" s="306"/>
      <c r="GK626" s="306"/>
      <c r="GL626" s="306"/>
      <c r="GM626" s="306"/>
      <c r="GN626" s="306"/>
      <c r="GO626" s="306"/>
      <c r="GP626" s="306"/>
      <c r="GQ626" s="306"/>
      <c r="GR626" s="306"/>
      <c r="GS626" s="306"/>
      <c r="GT626" s="306"/>
      <c r="GU626" s="306"/>
      <c r="GV626" s="306"/>
      <c r="GW626" s="306"/>
      <c r="GX626" s="306"/>
      <c r="GY626" s="306"/>
      <c r="GZ626" s="306"/>
      <c r="HA626" s="306"/>
      <c r="HB626" s="306"/>
      <c r="HC626" s="306"/>
      <c r="HD626" s="306"/>
      <c r="HE626" s="306"/>
      <c r="HF626" s="306"/>
      <c r="HG626" s="306"/>
      <c r="HH626" s="306"/>
      <c r="HI626" s="306"/>
      <c r="HJ626" s="306"/>
      <c r="HK626" s="306"/>
      <c r="HL626" s="306"/>
      <c r="HM626" s="306"/>
      <c r="HN626" s="306"/>
      <c r="HO626" s="306"/>
      <c r="HP626" s="306"/>
      <c r="HQ626" s="306"/>
      <c r="HR626" s="306"/>
      <c r="HS626" s="306"/>
      <c r="HT626" s="306"/>
      <c r="HU626" s="306"/>
      <c r="HV626" s="306"/>
      <c r="HW626" s="306"/>
      <c r="HX626" s="306"/>
      <c r="HY626" s="306"/>
      <c r="HZ626" s="306"/>
      <c r="IA626" s="306"/>
      <c r="IB626" s="306"/>
      <c r="IC626" s="306"/>
      <c r="ID626" s="306"/>
      <c r="IE626" s="306"/>
      <c r="IF626" s="306"/>
      <c r="IG626" s="306"/>
      <c r="IH626" s="306"/>
    </row>
    <row r="627" spans="1:242" s="219" customFormat="1" ht="15" customHeight="1" x14ac:dyDescent="0.3">
      <c r="A627" s="174">
        <v>5.04</v>
      </c>
      <c r="B627" s="231"/>
      <c r="C627" s="232" t="e">
        <f>VLOOKUP(BD.PD9[[#This Row],[Pos]],[19]!PPto[#Data],3,FALSE)</f>
        <v>#REF!</v>
      </c>
      <c r="D627" s="174" t="s">
        <v>23</v>
      </c>
      <c r="E627" s="305" t="str">
        <f>IF(BD.PD9[[#This Row],[.]]="*",VLOOKUP(BD.PD9[[#This Row],[Pos]],[19]Presupuesto!A:H,7,FALSE),"")</f>
        <v/>
      </c>
      <c r="F627" s="501" t="s">
        <v>1316</v>
      </c>
      <c r="G627" s="558"/>
      <c r="H627" s="174"/>
      <c r="I627" s="497" t="s">
        <v>1326</v>
      </c>
      <c r="J627" s="382">
        <v>8</v>
      </c>
      <c r="K627" s="174" t="s">
        <v>117</v>
      </c>
      <c r="L627" s="383">
        <f>IF(BD.PD9[[#This Row],[Mon]]="DOP",1,HLOOKUP(BD.PD9[[#This Row],[Mon]],Data!$K$1:$L$2,2,FALSE))</f>
        <v>65</v>
      </c>
      <c r="M627" s="384">
        <v>18.920000000000002</v>
      </c>
      <c r="N627" s="243">
        <f>BD.PD9[[#This Row],[Cant.]]*BD.PD9[[#This Row],[ Tasa ]]*BD.PD9[[#This Row],[ Precio Und.]]</f>
        <v>9838.4000000000015</v>
      </c>
      <c r="O627" s="386">
        <v>0.33</v>
      </c>
      <c r="P627" s="243">
        <f>IF(BD.PD9[[#This Row],[Liquid. '[%']]]&lt;&gt;0,(BD.PD9[[#This Row],[Valor Neto '[DOP']]]*BD.PD9[[#This Row],[Liquid. '[%']]])+BD.PD9[[#This Row],[Valor Neto '[DOP']]],BD.PD9[[#This Row],[Valor Neto '[DOP']]])</f>
        <v>13085.072000000002</v>
      </c>
      <c r="Q627" s="243">
        <f>BD.PD9[[#This Row],[Ppto. Orden Interna '[DOP']]]/HLOOKUP("USD",Data!$K$1:$L$2,2,FALSE)</f>
        <v>201.30880000000002</v>
      </c>
      <c r="R627" s="381" t="s">
        <v>1469</v>
      </c>
      <c r="S627" s="387"/>
      <c r="T627" s="387"/>
      <c r="U627" s="387"/>
      <c r="V627" s="387"/>
      <c r="W627" s="174" t="s">
        <v>357</v>
      </c>
      <c r="X627" s="174">
        <v>9</v>
      </c>
      <c r="Y627" s="388">
        <v>0.5</v>
      </c>
      <c r="Z627" s="243">
        <f>BD.PD9[[#This Row],[Av.P1 '[%']]]*BD.PD9[[#This Row],[Ppto. Orden Interna '[DOP']]]</f>
        <v>6542.536000000001</v>
      </c>
      <c r="AA627" s="174">
        <v>11</v>
      </c>
      <c r="AB627" s="399">
        <v>0.5</v>
      </c>
      <c r="AC627" s="243">
        <f>BD.PD9[[#This Row],[Av.P2 '[%']]]*BD.PD9[[#This Row],[Ppto. Orden Interna '[DOP']]]</f>
        <v>6542.536000000001</v>
      </c>
      <c r="AD627" s="249"/>
      <c r="AE627" s="389"/>
      <c r="AF627" s="243">
        <f>BD.PD9[[#This Row],[Av.P3 '[%']]]*BD.PD9[[#This Row],[Ppto. Orden Interna '[DOP']]]</f>
        <v>0</v>
      </c>
      <c r="AG627" s="249"/>
      <c r="AH627" s="389"/>
      <c r="AI627" s="243">
        <f>BD.PD9[[#This Row],[Av.P4 '[%']]]*BD.PD9[[#This Row],[Ppto. Orden Interna '[DOP']]]</f>
        <v>0</v>
      </c>
      <c r="AJ627" s="249"/>
      <c r="AK627" s="389"/>
      <c r="AL627" s="243">
        <f>BD.PD9[[#This Row],[Av.P5 '[%']]]*BD.PD9[[#This Row],[Ppto. Orden Interna '[DOP']]]</f>
        <v>0</v>
      </c>
      <c r="AM627" s="496">
        <f>BD.PD9[[#This Row],[Pago 5]]+BD.PD9[[#This Row],[Pago 4]]+BD.PD9[[#This Row],[Pago 3]]+BD.PD9[[#This Row],[Pago 2]]+BD.PD9[[#This Row],[Pago 1]]</f>
        <v>13085.072000000002</v>
      </c>
      <c r="AN627" s="308" t="s">
        <v>244</v>
      </c>
      <c r="AO627" s="308" t="s">
        <v>245</v>
      </c>
      <c r="AP627" s="308" t="s">
        <v>246</v>
      </c>
      <c r="AQ627" s="308" t="s">
        <v>247</v>
      </c>
      <c r="AR627" s="308">
        <v>594</v>
      </c>
      <c r="AS627" s="308" t="s">
        <v>248</v>
      </c>
      <c r="AT627" s="249" t="s">
        <v>1575</v>
      </c>
      <c r="AU627" s="306"/>
      <c r="AV627" s="306"/>
      <c r="AW627" s="306"/>
      <c r="AX627" s="306"/>
      <c r="AY627" s="306"/>
      <c r="AZ627" s="306"/>
      <c r="BA627" s="306"/>
      <c r="BB627" s="306"/>
      <c r="BC627" s="306"/>
      <c r="BD627" s="306"/>
      <c r="BE627" s="306"/>
      <c r="BF627" s="306"/>
      <c r="BG627" s="306"/>
      <c r="BH627" s="306"/>
      <c r="BI627" s="306"/>
      <c r="BJ627" s="306"/>
      <c r="BK627" s="306"/>
      <c r="BL627" s="306"/>
      <c r="BM627" s="306"/>
      <c r="BN627" s="306"/>
      <c r="BO627" s="306"/>
      <c r="BP627" s="306"/>
      <c r="BQ627" s="306"/>
      <c r="BR627" s="306"/>
      <c r="BS627" s="306"/>
      <c r="BT627" s="306"/>
      <c r="BU627" s="306"/>
      <c r="BV627" s="306"/>
      <c r="BW627" s="306"/>
      <c r="BX627" s="306"/>
      <c r="BY627" s="306"/>
      <c r="BZ627" s="306"/>
      <c r="CA627" s="306"/>
      <c r="CB627" s="306"/>
      <c r="CC627" s="306"/>
      <c r="CD627" s="306"/>
      <c r="CE627" s="306"/>
      <c r="CF627" s="306"/>
      <c r="CG627" s="306"/>
      <c r="CH627" s="306"/>
      <c r="CI627" s="306"/>
      <c r="CJ627" s="306"/>
      <c r="CK627" s="306"/>
      <c r="CL627" s="306"/>
      <c r="CM627" s="306"/>
      <c r="CN627" s="306"/>
      <c r="CO627" s="306"/>
      <c r="CP627" s="306"/>
      <c r="CQ627" s="306"/>
      <c r="CR627" s="306"/>
      <c r="CS627" s="306"/>
      <c r="CT627" s="306"/>
      <c r="CU627" s="306"/>
      <c r="CV627" s="306"/>
      <c r="CW627" s="306"/>
      <c r="CX627" s="306"/>
      <c r="CY627" s="306"/>
      <c r="CZ627" s="306"/>
      <c r="DA627" s="306"/>
      <c r="DB627" s="306"/>
      <c r="DC627" s="306"/>
      <c r="DD627" s="306"/>
      <c r="DE627" s="306"/>
      <c r="DF627" s="306"/>
      <c r="DG627" s="306"/>
      <c r="DH627" s="306"/>
      <c r="DI627" s="306"/>
      <c r="DJ627" s="306"/>
      <c r="DK627" s="306"/>
      <c r="DL627" s="306"/>
      <c r="DM627" s="306"/>
      <c r="DN627" s="306"/>
      <c r="DO627" s="306"/>
      <c r="DP627" s="306"/>
      <c r="DQ627" s="306"/>
      <c r="DR627" s="306"/>
      <c r="DS627" s="306"/>
      <c r="DT627" s="306"/>
      <c r="DU627" s="306"/>
      <c r="DV627" s="306"/>
      <c r="DW627" s="306"/>
      <c r="DX627" s="306"/>
      <c r="DY627" s="306"/>
      <c r="DZ627" s="306"/>
      <c r="EA627" s="306"/>
      <c r="EB627" s="306"/>
      <c r="EC627" s="306"/>
      <c r="ED627" s="306"/>
      <c r="EE627" s="306"/>
      <c r="EF627" s="306"/>
      <c r="EG627" s="306"/>
      <c r="EH627" s="306"/>
      <c r="EI627" s="306"/>
      <c r="EJ627" s="306"/>
      <c r="EK627" s="306"/>
      <c r="EL627" s="306"/>
      <c r="EM627" s="306"/>
      <c r="EN627" s="306"/>
      <c r="EO627" s="306"/>
      <c r="EP627" s="306"/>
      <c r="EQ627" s="306"/>
      <c r="ER627" s="306"/>
      <c r="ES627" s="306"/>
      <c r="ET627" s="306"/>
      <c r="EU627" s="306"/>
      <c r="EV627" s="306"/>
      <c r="EW627" s="306"/>
      <c r="EX627" s="306"/>
      <c r="EY627" s="306"/>
      <c r="EZ627" s="306"/>
      <c r="FA627" s="306"/>
      <c r="FB627" s="306"/>
      <c r="FC627" s="306"/>
      <c r="FD627" s="306"/>
      <c r="FE627" s="306"/>
      <c r="FF627" s="306"/>
      <c r="FG627" s="306"/>
      <c r="FH627" s="306"/>
      <c r="FI627" s="306"/>
      <c r="FJ627" s="306"/>
      <c r="FK627" s="306"/>
      <c r="FL627" s="306"/>
      <c r="FM627" s="306"/>
      <c r="FN627" s="306"/>
      <c r="FO627" s="306"/>
      <c r="FP627" s="306"/>
      <c r="FQ627" s="306"/>
      <c r="FR627" s="306"/>
      <c r="FS627" s="306"/>
      <c r="FT627" s="306"/>
      <c r="FU627" s="306"/>
      <c r="FV627" s="306"/>
      <c r="FW627" s="306"/>
      <c r="FX627" s="306"/>
      <c r="FY627" s="306"/>
      <c r="FZ627" s="306"/>
      <c r="GA627" s="306"/>
      <c r="GB627" s="306"/>
      <c r="GC627" s="306"/>
      <c r="GD627" s="306"/>
      <c r="GE627" s="306"/>
      <c r="GF627" s="306"/>
      <c r="GG627" s="306"/>
      <c r="GH627" s="306"/>
      <c r="GI627" s="306"/>
      <c r="GJ627" s="306"/>
      <c r="GK627" s="306"/>
      <c r="GL627" s="306"/>
      <c r="GM627" s="306"/>
      <c r="GN627" s="306"/>
      <c r="GO627" s="306"/>
      <c r="GP627" s="306"/>
      <c r="GQ627" s="306"/>
      <c r="GR627" s="306"/>
      <c r="GS627" s="306"/>
      <c r="GT627" s="306"/>
      <c r="GU627" s="306"/>
      <c r="GV627" s="306"/>
      <c r="GW627" s="306"/>
      <c r="GX627" s="306"/>
      <c r="GY627" s="306"/>
      <c r="GZ627" s="306"/>
      <c r="HA627" s="306"/>
      <c r="HB627" s="306"/>
      <c r="HC627" s="306"/>
      <c r="HD627" s="306"/>
      <c r="HE627" s="306"/>
      <c r="HF627" s="306"/>
      <c r="HG627" s="306"/>
      <c r="HH627" s="306"/>
      <c r="HI627" s="306"/>
      <c r="HJ627" s="306"/>
      <c r="HK627" s="306"/>
      <c r="HL627" s="306"/>
      <c r="HM627" s="306"/>
      <c r="HN627" s="306"/>
      <c r="HO627" s="306"/>
      <c r="HP627" s="306"/>
      <c r="HQ627" s="306"/>
      <c r="HR627" s="306"/>
      <c r="HS627" s="306"/>
      <c r="HT627" s="306"/>
      <c r="HU627" s="306"/>
      <c r="HV627" s="306"/>
      <c r="HW627" s="306"/>
      <c r="HX627" s="306"/>
      <c r="HY627" s="306"/>
      <c r="HZ627" s="306"/>
      <c r="IA627" s="306"/>
      <c r="IB627" s="306"/>
      <c r="IC627" s="306"/>
      <c r="ID627" s="306"/>
      <c r="IE627" s="306"/>
      <c r="IF627" s="306"/>
      <c r="IG627" s="306"/>
      <c r="IH627" s="306"/>
    </row>
    <row r="628" spans="1:242" s="219" customFormat="1" ht="15" customHeight="1" x14ac:dyDescent="0.3">
      <c r="A628" s="174">
        <v>5.04</v>
      </c>
      <c r="B628" s="231"/>
      <c r="C628" s="232" t="e">
        <f>VLOOKUP(BD.PD9[[#This Row],[Pos]],[19]!PPto[#Data],3,FALSE)</f>
        <v>#REF!</v>
      </c>
      <c r="D628" s="174" t="s">
        <v>23</v>
      </c>
      <c r="E628" s="305" t="str">
        <f>IF(BD.PD9[[#This Row],[.]]="*",VLOOKUP(BD.PD9[[#This Row],[Pos]],[19]Presupuesto!A:H,7,FALSE),"")</f>
        <v/>
      </c>
      <c r="F628" s="501" t="s">
        <v>1315</v>
      </c>
      <c r="G628" s="558"/>
      <c r="H628" s="174"/>
      <c r="I628" s="497" t="s">
        <v>1326</v>
      </c>
      <c r="J628" s="382">
        <v>64</v>
      </c>
      <c r="K628" s="174" t="s">
        <v>117</v>
      </c>
      <c r="L628" s="383">
        <f>IF(BD.PD9[[#This Row],[Mon]]="DOP",1,HLOOKUP(BD.PD9[[#This Row],[Mon]],Data!$K$1:$L$2,2,FALSE))</f>
        <v>65</v>
      </c>
      <c r="M628" s="384">
        <v>79.510000000000005</v>
      </c>
      <c r="N628" s="243">
        <f>BD.PD9[[#This Row],[Cant.]]*BD.PD9[[#This Row],[ Tasa ]]*BD.PD9[[#This Row],[ Precio Und.]]</f>
        <v>330761.60000000003</v>
      </c>
      <c r="O628" s="386">
        <v>0.33</v>
      </c>
      <c r="P628" s="243">
        <f>IF(BD.PD9[[#This Row],[Liquid. '[%']]]&lt;&gt;0,(BD.PD9[[#This Row],[Valor Neto '[DOP']]]*BD.PD9[[#This Row],[Liquid. '[%']]])+BD.PD9[[#This Row],[Valor Neto '[DOP']]],BD.PD9[[#This Row],[Valor Neto '[DOP']]])</f>
        <v>439912.92800000007</v>
      </c>
      <c r="Q628" s="243">
        <f>BD.PD9[[#This Row],[Ppto. Orden Interna '[DOP']]]/HLOOKUP("USD",Data!$K$1:$L$2,2,FALSE)</f>
        <v>6767.8912000000009</v>
      </c>
      <c r="R628" s="381" t="s">
        <v>1469</v>
      </c>
      <c r="S628" s="387"/>
      <c r="T628" s="387"/>
      <c r="U628" s="387"/>
      <c r="V628" s="387"/>
      <c r="W628" s="174" t="s">
        <v>357</v>
      </c>
      <c r="X628" s="174">
        <v>9</v>
      </c>
      <c r="Y628" s="388">
        <v>0.5</v>
      </c>
      <c r="Z628" s="243">
        <f>BD.PD9[[#This Row],[Av.P1 '[%']]]*BD.PD9[[#This Row],[Ppto. Orden Interna '[DOP']]]</f>
        <v>219956.46400000004</v>
      </c>
      <c r="AA628" s="174">
        <v>11</v>
      </c>
      <c r="AB628" s="399">
        <v>0.5</v>
      </c>
      <c r="AC628" s="243">
        <f>BD.PD9[[#This Row],[Av.P2 '[%']]]*BD.PD9[[#This Row],[Ppto. Orden Interna '[DOP']]]</f>
        <v>219956.46400000004</v>
      </c>
      <c r="AD628" s="249"/>
      <c r="AE628" s="389"/>
      <c r="AF628" s="243">
        <f>BD.PD9[[#This Row],[Av.P3 '[%']]]*BD.PD9[[#This Row],[Ppto. Orden Interna '[DOP']]]</f>
        <v>0</v>
      </c>
      <c r="AG628" s="249"/>
      <c r="AH628" s="389"/>
      <c r="AI628" s="243">
        <f>BD.PD9[[#This Row],[Av.P4 '[%']]]*BD.PD9[[#This Row],[Ppto. Orden Interna '[DOP']]]</f>
        <v>0</v>
      </c>
      <c r="AJ628" s="249"/>
      <c r="AK628" s="389"/>
      <c r="AL628" s="243">
        <f>BD.PD9[[#This Row],[Av.P5 '[%']]]*BD.PD9[[#This Row],[Ppto. Orden Interna '[DOP']]]</f>
        <v>0</v>
      </c>
      <c r="AM628" s="496">
        <f>BD.PD9[[#This Row],[Pago 5]]+BD.PD9[[#This Row],[Pago 4]]+BD.PD9[[#This Row],[Pago 3]]+BD.PD9[[#This Row],[Pago 2]]+BD.PD9[[#This Row],[Pago 1]]</f>
        <v>439912.92800000007</v>
      </c>
      <c r="AN628" s="308" t="s">
        <v>244</v>
      </c>
      <c r="AO628" s="308" t="s">
        <v>245</v>
      </c>
      <c r="AP628" s="308" t="s">
        <v>246</v>
      </c>
      <c r="AQ628" s="308" t="s">
        <v>247</v>
      </c>
      <c r="AR628" s="308">
        <v>594</v>
      </c>
      <c r="AS628" s="308" t="s">
        <v>248</v>
      </c>
      <c r="AT628" s="249" t="s">
        <v>1575</v>
      </c>
      <c r="AU628" s="306"/>
      <c r="AV628" s="306"/>
      <c r="AW628" s="306"/>
      <c r="AX628" s="306"/>
      <c r="AY628" s="306"/>
      <c r="AZ628" s="306"/>
      <c r="BA628" s="306"/>
      <c r="BB628" s="306"/>
      <c r="BC628" s="306"/>
      <c r="BD628" s="306"/>
      <c r="BE628" s="306"/>
      <c r="BF628" s="306"/>
      <c r="BG628" s="306"/>
      <c r="BH628" s="306"/>
      <c r="BI628" s="306"/>
      <c r="BJ628" s="306"/>
      <c r="BK628" s="306"/>
      <c r="BL628" s="306"/>
      <c r="BM628" s="306"/>
      <c r="BN628" s="306"/>
      <c r="BO628" s="306"/>
      <c r="BP628" s="306"/>
      <c r="BQ628" s="306"/>
      <c r="BR628" s="306"/>
      <c r="BS628" s="306"/>
      <c r="BT628" s="306"/>
      <c r="BU628" s="306"/>
      <c r="BV628" s="306"/>
      <c r="BW628" s="306"/>
      <c r="BX628" s="306"/>
      <c r="BY628" s="306"/>
      <c r="BZ628" s="306"/>
      <c r="CA628" s="306"/>
      <c r="CB628" s="306"/>
      <c r="CC628" s="306"/>
      <c r="CD628" s="306"/>
      <c r="CE628" s="306"/>
      <c r="CF628" s="306"/>
      <c r="CG628" s="306"/>
      <c r="CH628" s="306"/>
      <c r="CI628" s="306"/>
      <c r="CJ628" s="306"/>
      <c r="CK628" s="306"/>
      <c r="CL628" s="306"/>
      <c r="CM628" s="306"/>
      <c r="CN628" s="306"/>
      <c r="CO628" s="306"/>
      <c r="CP628" s="306"/>
      <c r="CQ628" s="306"/>
      <c r="CR628" s="306"/>
      <c r="CS628" s="306"/>
      <c r="CT628" s="306"/>
      <c r="CU628" s="306"/>
      <c r="CV628" s="306"/>
      <c r="CW628" s="306"/>
      <c r="CX628" s="306"/>
      <c r="CY628" s="306"/>
      <c r="CZ628" s="306"/>
      <c r="DA628" s="306"/>
      <c r="DB628" s="306"/>
      <c r="DC628" s="306"/>
      <c r="DD628" s="306"/>
      <c r="DE628" s="306"/>
      <c r="DF628" s="306"/>
      <c r="DG628" s="306"/>
      <c r="DH628" s="306"/>
      <c r="DI628" s="306"/>
      <c r="DJ628" s="306"/>
      <c r="DK628" s="306"/>
      <c r="DL628" s="306"/>
      <c r="DM628" s="306"/>
      <c r="DN628" s="306"/>
      <c r="DO628" s="306"/>
      <c r="DP628" s="306"/>
      <c r="DQ628" s="306"/>
      <c r="DR628" s="306"/>
      <c r="DS628" s="306"/>
      <c r="DT628" s="306"/>
      <c r="DU628" s="306"/>
      <c r="DV628" s="306"/>
      <c r="DW628" s="306"/>
      <c r="DX628" s="306"/>
      <c r="DY628" s="306"/>
      <c r="DZ628" s="306"/>
      <c r="EA628" s="306"/>
      <c r="EB628" s="306"/>
      <c r="EC628" s="306"/>
      <c r="ED628" s="306"/>
      <c r="EE628" s="306"/>
      <c r="EF628" s="306"/>
      <c r="EG628" s="306"/>
      <c r="EH628" s="306"/>
      <c r="EI628" s="306"/>
      <c r="EJ628" s="306"/>
      <c r="EK628" s="306"/>
      <c r="EL628" s="306"/>
      <c r="EM628" s="306"/>
      <c r="EN628" s="306"/>
      <c r="EO628" s="306"/>
      <c r="EP628" s="306"/>
      <c r="EQ628" s="306"/>
      <c r="ER628" s="306"/>
      <c r="ES628" s="306"/>
      <c r="ET628" s="306"/>
      <c r="EU628" s="306"/>
      <c r="EV628" s="306"/>
      <c r="EW628" s="306"/>
      <c r="EX628" s="306"/>
      <c r="EY628" s="306"/>
      <c r="EZ628" s="306"/>
      <c r="FA628" s="306"/>
      <c r="FB628" s="306"/>
      <c r="FC628" s="306"/>
      <c r="FD628" s="306"/>
      <c r="FE628" s="306"/>
      <c r="FF628" s="306"/>
      <c r="FG628" s="306"/>
      <c r="FH628" s="306"/>
      <c r="FI628" s="306"/>
      <c r="FJ628" s="306"/>
      <c r="FK628" s="306"/>
      <c r="FL628" s="306"/>
      <c r="FM628" s="306"/>
      <c r="FN628" s="306"/>
      <c r="FO628" s="306"/>
      <c r="FP628" s="306"/>
      <c r="FQ628" s="306"/>
      <c r="FR628" s="306"/>
      <c r="FS628" s="306"/>
      <c r="FT628" s="306"/>
      <c r="FU628" s="306"/>
      <c r="FV628" s="306"/>
      <c r="FW628" s="306"/>
      <c r="FX628" s="306"/>
      <c r="FY628" s="306"/>
      <c r="FZ628" s="306"/>
      <c r="GA628" s="306"/>
      <c r="GB628" s="306"/>
      <c r="GC628" s="306"/>
      <c r="GD628" s="306"/>
      <c r="GE628" s="306"/>
      <c r="GF628" s="306"/>
      <c r="GG628" s="306"/>
      <c r="GH628" s="306"/>
      <c r="GI628" s="306"/>
      <c r="GJ628" s="306"/>
      <c r="GK628" s="306"/>
      <c r="GL628" s="306"/>
      <c r="GM628" s="306"/>
      <c r="GN628" s="306"/>
      <c r="GO628" s="306"/>
      <c r="GP628" s="306"/>
      <c r="GQ628" s="306"/>
      <c r="GR628" s="306"/>
      <c r="GS628" s="306"/>
      <c r="GT628" s="306"/>
      <c r="GU628" s="306"/>
      <c r="GV628" s="306"/>
      <c r="GW628" s="306"/>
      <c r="GX628" s="306"/>
      <c r="GY628" s="306"/>
      <c r="GZ628" s="306"/>
      <c r="HA628" s="306"/>
      <c r="HB628" s="306"/>
      <c r="HC628" s="306"/>
      <c r="HD628" s="306"/>
      <c r="HE628" s="306"/>
      <c r="HF628" s="306"/>
      <c r="HG628" s="306"/>
      <c r="HH628" s="306"/>
      <c r="HI628" s="306"/>
      <c r="HJ628" s="306"/>
      <c r="HK628" s="306"/>
      <c r="HL628" s="306"/>
      <c r="HM628" s="306"/>
      <c r="HN628" s="306"/>
      <c r="HO628" s="306"/>
      <c r="HP628" s="306"/>
      <c r="HQ628" s="306"/>
      <c r="HR628" s="306"/>
      <c r="HS628" s="306"/>
      <c r="HT628" s="306"/>
      <c r="HU628" s="306"/>
      <c r="HV628" s="306"/>
      <c r="HW628" s="306"/>
      <c r="HX628" s="306"/>
      <c r="HY628" s="306"/>
      <c r="HZ628" s="306"/>
      <c r="IA628" s="306"/>
      <c r="IB628" s="306"/>
      <c r="IC628" s="306"/>
      <c r="ID628" s="306"/>
      <c r="IE628" s="306"/>
      <c r="IF628" s="306"/>
      <c r="IG628" s="306"/>
      <c r="IH628" s="306"/>
    </row>
    <row r="629" spans="1:242" s="219" customFormat="1" ht="15" customHeight="1" x14ac:dyDescent="0.3">
      <c r="A629" s="174">
        <v>5.04</v>
      </c>
      <c r="B629" s="231"/>
      <c r="C629" s="232" t="e">
        <f>VLOOKUP(BD.PD9[[#This Row],[Pos]],[19]!PPto[#Data],3,FALSE)</f>
        <v>#REF!</v>
      </c>
      <c r="D629" s="174" t="s">
        <v>23</v>
      </c>
      <c r="E629" s="305" t="str">
        <f>IF(BD.PD9[[#This Row],[.]]="*",VLOOKUP(BD.PD9[[#This Row],[Pos]],[19]Presupuesto!A:H,7,FALSE),"")</f>
        <v/>
      </c>
      <c r="F629" s="234" t="s">
        <v>358</v>
      </c>
      <c r="G629" s="174"/>
      <c r="H629" s="174"/>
      <c r="I629" s="497" t="s">
        <v>1326</v>
      </c>
      <c r="J629" s="382">
        <v>36</v>
      </c>
      <c r="K629" s="174" t="s">
        <v>117</v>
      </c>
      <c r="L629" s="383">
        <f>IF(BD.PD9[[#This Row],[Mon]]="DOP",1,HLOOKUP(BD.PD9[[#This Row],[Mon]],Data!$K$1:$L$2,2,FALSE))</f>
        <v>65</v>
      </c>
      <c r="M629" s="384">
        <v>8.4700000000000006</v>
      </c>
      <c r="N629" s="243">
        <f>BD.PD9[[#This Row],[Cant.]]*BD.PD9[[#This Row],[ Tasa ]]*BD.PD9[[#This Row],[ Precio Und.]]</f>
        <v>19819.800000000003</v>
      </c>
      <c r="O629" s="386">
        <v>0.33</v>
      </c>
      <c r="P629" s="243">
        <f>IF(BD.PD9[[#This Row],[Liquid. '[%']]]&lt;&gt;0,(BD.PD9[[#This Row],[Valor Neto '[DOP']]]*BD.PD9[[#This Row],[Liquid. '[%']]])+BD.PD9[[#This Row],[Valor Neto '[DOP']]],BD.PD9[[#This Row],[Valor Neto '[DOP']]])</f>
        <v>26360.334000000003</v>
      </c>
      <c r="Q629" s="243">
        <f>BD.PD9[[#This Row],[Ppto. Orden Interna '[DOP']]]/HLOOKUP("USD",Data!$K$1:$L$2,2,FALSE)</f>
        <v>405.54360000000003</v>
      </c>
      <c r="R629" s="381" t="s">
        <v>1469</v>
      </c>
      <c r="S629" s="387"/>
      <c r="T629" s="387"/>
      <c r="U629" s="387"/>
      <c r="V629" s="387"/>
      <c r="W629" s="174" t="s">
        <v>1325</v>
      </c>
      <c r="X629" s="174">
        <v>9</v>
      </c>
      <c r="Y629" s="388">
        <v>0.5</v>
      </c>
      <c r="Z629" s="243">
        <f>BD.PD9[[#This Row],[Av.P1 '[%']]]*BD.PD9[[#This Row],[Ppto. Orden Interna '[DOP']]]</f>
        <v>13180.167000000001</v>
      </c>
      <c r="AA629" s="174">
        <v>11</v>
      </c>
      <c r="AB629" s="399">
        <v>0.5</v>
      </c>
      <c r="AC629" s="243">
        <f>BD.PD9[[#This Row],[Av.P2 '[%']]]*BD.PD9[[#This Row],[Ppto. Orden Interna '[DOP']]]</f>
        <v>13180.167000000001</v>
      </c>
      <c r="AD629" s="249"/>
      <c r="AE629" s="389"/>
      <c r="AF629" s="243">
        <f>BD.PD9[[#This Row],[Av.P3 '[%']]]*BD.PD9[[#This Row],[Ppto. Orden Interna '[DOP']]]</f>
        <v>0</v>
      </c>
      <c r="AG629" s="249"/>
      <c r="AH629" s="389"/>
      <c r="AI629" s="243">
        <f>BD.PD9[[#This Row],[Av.P4 '[%']]]*BD.PD9[[#This Row],[Ppto. Orden Interna '[DOP']]]</f>
        <v>0</v>
      </c>
      <c r="AJ629" s="249"/>
      <c r="AK629" s="389"/>
      <c r="AL629" s="243">
        <f>BD.PD9[[#This Row],[Av.P5 '[%']]]*BD.PD9[[#This Row],[Ppto. Orden Interna '[DOP']]]</f>
        <v>0</v>
      </c>
      <c r="AM629" s="496">
        <f>BD.PD9[[#This Row],[Pago 5]]+BD.PD9[[#This Row],[Pago 4]]+BD.PD9[[#This Row],[Pago 3]]+BD.PD9[[#This Row],[Pago 2]]+BD.PD9[[#This Row],[Pago 1]]</f>
        <v>26360.334000000003</v>
      </c>
      <c r="AN629" s="308" t="s">
        <v>244</v>
      </c>
      <c r="AO629" s="308" t="s">
        <v>245</v>
      </c>
      <c r="AP629" s="308" t="s">
        <v>246</v>
      </c>
      <c r="AQ629" s="308" t="s">
        <v>247</v>
      </c>
      <c r="AR629" s="308">
        <v>594</v>
      </c>
      <c r="AS629" s="308" t="s">
        <v>248</v>
      </c>
      <c r="AT629" s="249" t="s">
        <v>1575</v>
      </c>
      <c r="AU629" s="306"/>
      <c r="AV629" s="306"/>
      <c r="AW629" s="306"/>
      <c r="AX629" s="306"/>
      <c r="AY629" s="306"/>
      <c r="AZ629" s="306"/>
      <c r="BA629" s="306"/>
      <c r="BB629" s="306"/>
      <c r="BC629" s="306"/>
      <c r="BD629" s="306"/>
      <c r="BE629" s="306"/>
      <c r="BF629" s="306"/>
      <c r="BG629" s="306"/>
      <c r="BH629" s="306"/>
      <c r="BI629" s="306"/>
      <c r="BJ629" s="306"/>
      <c r="BK629" s="306"/>
      <c r="BL629" s="306"/>
      <c r="BM629" s="306"/>
      <c r="BN629" s="306"/>
      <c r="BO629" s="306"/>
      <c r="BP629" s="306"/>
      <c r="BQ629" s="306"/>
      <c r="BR629" s="306"/>
      <c r="BS629" s="306"/>
      <c r="BT629" s="306"/>
      <c r="BU629" s="306"/>
      <c r="BV629" s="306"/>
      <c r="BW629" s="306"/>
      <c r="BX629" s="306"/>
      <c r="BY629" s="306"/>
      <c r="BZ629" s="306"/>
      <c r="CA629" s="306"/>
      <c r="CB629" s="306"/>
      <c r="CC629" s="306"/>
      <c r="CD629" s="306"/>
      <c r="CE629" s="306"/>
      <c r="CF629" s="306"/>
      <c r="CG629" s="306"/>
      <c r="CH629" s="306"/>
      <c r="CI629" s="306"/>
      <c r="CJ629" s="306"/>
      <c r="CK629" s="306"/>
      <c r="CL629" s="306"/>
      <c r="CM629" s="306"/>
      <c r="CN629" s="306"/>
      <c r="CO629" s="306"/>
      <c r="CP629" s="306"/>
      <c r="CQ629" s="306"/>
      <c r="CR629" s="306"/>
      <c r="CS629" s="306"/>
      <c r="CT629" s="306"/>
      <c r="CU629" s="306"/>
      <c r="CV629" s="306"/>
      <c r="CW629" s="306"/>
      <c r="CX629" s="306"/>
      <c r="CY629" s="306"/>
      <c r="CZ629" s="306"/>
      <c r="DA629" s="306"/>
      <c r="DB629" s="306"/>
      <c r="DC629" s="306"/>
      <c r="DD629" s="306"/>
      <c r="DE629" s="306"/>
      <c r="DF629" s="306"/>
      <c r="DG629" s="306"/>
      <c r="DH629" s="306"/>
      <c r="DI629" s="306"/>
      <c r="DJ629" s="306"/>
      <c r="DK629" s="306"/>
      <c r="DL629" s="306"/>
      <c r="DM629" s="306"/>
      <c r="DN629" s="306"/>
      <c r="DO629" s="306"/>
      <c r="DP629" s="306"/>
      <c r="DQ629" s="306"/>
      <c r="DR629" s="306"/>
      <c r="DS629" s="306"/>
      <c r="DT629" s="306"/>
      <c r="DU629" s="306"/>
      <c r="DV629" s="306"/>
      <c r="DW629" s="306"/>
      <c r="DX629" s="306"/>
      <c r="DY629" s="306"/>
      <c r="DZ629" s="306"/>
      <c r="EA629" s="306"/>
      <c r="EB629" s="306"/>
      <c r="EC629" s="306"/>
      <c r="ED629" s="306"/>
      <c r="EE629" s="306"/>
      <c r="EF629" s="306"/>
      <c r="EG629" s="306"/>
      <c r="EH629" s="306"/>
      <c r="EI629" s="306"/>
      <c r="EJ629" s="306"/>
      <c r="EK629" s="306"/>
      <c r="EL629" s="306"/>
      <c r="EM629" s="306"/>
      <c r="EN629" s="306"/>
      <c r="EO629" s="306"/>
      <c r="EP629" s="306"/>
      <c r="EQ629" s="306"/>
      <c r="ER629" s="306"/>
      <c r="ES629" s="306"/>
      <c r="ET629" s="306"/>
      <c r="EU629" s="306"/>
      <c r="EV629" s="306"/>
      <c r="EW629" s="306"/>
      <c r="EX629" s="306"/>
      <c r="EY629" s="306"/>
      <c r="EZ629" s="306"/>
      <c r="FA629" s="306"/>
      <c r="FB629" s="306"/>
      <c r="FC629" s="306"/>
      <c r="FD629" s="306"/>
      <c r="FE629" s="306"/>
      <c r="FF629" s="306"/>
      <c r="FG629" s="306"/>
      <c r="FH629" s="306"/>
      <c r="FI629" s="306"/>
      <c r="FJ629" s="306"/>
      <c r="FK629" s="306"/>
      <c r="FL629" s="306"/>
      <c r="FM629" s="306"/>
      <c r="FN629" s="306"/>
      <c r="FO629" s="306"/>
      <c r="FP629" s="306"/>
      <c r="FQ629" s="306"/>
      <c r="FR629" s="306"/>
      <c r="FS629" s="306"/>
      <c r="FT629" s="306"/>
      <c r="FU629" s="306"/>
      <c r="FV629" s="306"/>
      <c r="FW629" s="306"/>
      <c r="FX629" s="306"/>
      <c r="FY629" s="306"/>
      <c r="FZ629" s="306"/>
      <c r="GA629" s="306"/>
      <c r="GB629" s="306"/>
      <c r="GC629" s="306"/>
      <c r="GD629" s="306"/>
      <c r="GE629" s="306"/>
      <c r="GF629" s="306"/>
      <c r="GG629" s="306"/>
      <c r="GH629" s="306"/>
      <c r="GI629" s="306"/>
      <c r="GJ629" s="306"/>
      <c r="GK629" s="306"/>
      <c r="GL629" s="306"/>
      <c r="GM629" s="306"/>
      <c r="GN629" s="306"/>
      <c r="GO629" s="306"/>
      <c r="GP629" s="306"/>
      <c r="GQ629" s="306"/>
      <c r="GR629" s="306"/>
      <c r="GS629" s="306"/>
      <c r="GT629" s="306"/>
      <c r="GU629" s="306"/>
      <c r="GV629" s="306"/>
      <c r="GW629" s="306"/>
      <c r="GX629" s="306"/>
      <c r="GY629" s="306"/>
      <c r="GZ629" s="306"/>
      <c r="HA629" s="306"/>
      <c r="HB629" s="306"/>
      <c r="HC629" s="306"/>
      <c r="HD629" s="306"/>
      <c r="HE629" s="306"/>
      <c r="HF629" s="306"/>
      <c r="HG629" s="306"/>
      <c r="HH629" s="306"/>
      <c r="HI629" s="306"/>
      <c r="HJ629" s="306"/>
      <c r="HK629" s="306"/>
      <c r="HL629" s="306"/>
      <c r="HM629" s="306"/>
      <c r="HN629" s="306"/>
      <c r="HO629" s="306"/>
      <c r="HP629" s="306"/>
      <c r="HQ629" s="306"/>
      <c r="HR629" s="306"/>
      <c r="HS629" s="306"/>
      <c r="HT629" s="306"/>
      <c r="HU629" s="306"/>
      <c r="HV629" s="306"/>
      <c r="HW629" s="306"/>
      <c r="HX629" s="306"/>
      <c r="HY629" s="306"/>
      <c r="HZ629" s="306"/>
      <c r="IA629" s="306"/>
      <c r="IB629" s="306"/>
      <c r="IC629" s="306"/>
      <c r="ID629" s="306"/>
      <c r="IE629" s="306"/>
      <c r="IF629" s="306"/>
      <c r="IG629" s="306"/>
      <c r="IH629" s="306"/>
    </row>
    <row r="630" spans="1:242" s="219" customFormat="1" ht="15" customHeight="1" x14ac:dyDescent="0.3">
      <c r="A630" s="174">
        <v>5.04</v>
      </c>
      <c r="B630" s="231"/>
      <c r="C630" s="232" t="e">
        <f>VLOOKUP(BD.PD9[[#This Row],[Pos]],[19]!PPto[#Data],3,FALSE)</f>
        <v>#REF!</v>
      </c>
      <c r="D630" s="174" t="s">
        <v>23</v>
      </c>
      <c r="E630" s="305" t="str">
        <f>IF(BD.PD9[[#This Row],[.]]="*",VLOOKUP(BD.PD9[[#This Row],[Pos]],[19]Presupuesto!A:H,7,FALSE),"")</f>
        <v/>
      </c>
      <c r="F630" s="234" t="s">
        <v>359</v>
      </c>
      <c r="G630" s="174"/>
      <c r="H630" s="174"/>
      <c r="I630" s="497" t="s">
        <v>1326</v>
      </c>
      <c r="J630" s="382">
        <v>68</v>
      </c>
      <c r="K630" s="174" t="s">
        <v>117</v>
      </c>
      <c r="L630" s="383">
        <f>IF(BD.PD9[[#This Row],[Mon]]="DOP",1,HLOOKUP(BD.PD9[[#This Row],[Mon]],Data!$K$1:$L$2,2,FALSE))</f>
        <v>65</v>
      </c>
      <c r="M630" s="384">
        <v>5.25</v>
      </c>
      <c r="N630" s="243">
        <f>BD.PD9[[#This Row],[Cant.]]*BD.PD9[[#This Row],[ Tasa ]]*BD.PD9[[#This Row],[ Precio Und.]]</f>
        <v>23205</v>
      </c>
      <c r="O630" s="386">
        <v>0.33</v>
      </c>
      <c r="P630" s="243">
        <f>IF(BD.PD9[[#This Row],[Liquid. '[%']]]&lt;&gt;0,(BD.PD9[[#This Row],[Valor Neto '[DOP']]]*BD.PD9[[#This Row],[Liquid. '[%']]])+BD.PD9[[#This Row],[Valor Neto '[DOP']]],BD.PD9[[#This Row],[Valor Neto '[DOP']]])</f>
        <v>30862.65</v>
      </c>
      <c r="Q630" s="243">
        <f>BD.PD9[[#This Row],[Ppto. Orden Interna '[DOP']]]/HLOOKUP("USD",Data!$K$1:$L$2,2,FALSE)</f>
        <v>474.81</v>
      </c>
      <c r="R630" s="381" t="s">
        <v>1469</v>
      </c>
      <c r="S630" s="387"/>
      <c r="T630" s="387"/>
      <c r="U630" s="387"/>
      <c r="V630" s="387"/>
      <c r="W630" s="174" t="s">
        <v>1471</v>
      </c>
      <c r="X630" s="174">
        <v>9</v>
      </c>
      <c r="Y630" s="388">
        <v>0.5</v>
      </c>
      <c r="Z630" s="243">
        <f>BD.PD9[[#This Row],[Av.P1 '[%']]]*BD.PD9[[#This Row],[Ppto. Orden Interna '[DOP']]]</f>
        <v>15431.325000000001</v>
      </c>
      <c r="AA630" s="174">
        <v>11</v>
      </c>
      <c r="AB630" s="399">
        <v>0.5</v>
      </c>
      <c r="AC630" s="243">
        <f>BD.PD9[[#This Row],[Av.P2 '[%']]]*BD.PD9[[#This Row],[Ppto. Orden Interna '[DOP']]]</f>
        <v>15431.325000000001</v>
      </c>
      <c r="AD630" s="249"/>
      <c r="AE630" s="389"/>
      <c r="AF630" s="243">
        <f>BD.PD9[[#This Row],[Av.P3 '[%']]]*BD.PD9[[#This Row],[Ppto. Orden Interna '[DOP']]]</f>
        <v>0</v>
      </c>
      <c r="AG630" s="249"/>
      <c r="AH630" s="389"/>
      <c r="AI630" s="243">
        <f>BD.PD9[[#This Row],[Av.P4 '[%']]]*BD.PD9[[#This Row],[Ppto. Orden Interna '[DOP']]]</f>
        <v>0</v>
      </c>
      <c r="AJ630" s="249"/>
      <c r="AK630" s="389"/>
      <c r="AL630" s="243">
        <f>BD.PD9[[#This Row],[Av.P5 '[%']]]*BD.PD9[[#This Row],[Ppto. Orden Interna '[DOP']]]</f>
        <v>0</v>
      </c>
      <c r="AM630" s="496">
        <f>BD.PD9[[#This Row],[Pago 5]]+BD.PD9[[#This Row],[Pago 4]]+BD.PD9[[#This Row],[Pago 3]]+BD.PD9[[#This Row],[Pago 2]]+BD.PD9[[#This Row],[Pago 1]]</f>
        <v>30862.65</v>
      </c>
      <c r="AN630" s="308" t="s">
        <v>244</v>
      </c>
      <c r="AO630" s="308" t="s">
        <v>245</v>
      </c>
      <c r="AP630" s="308" t="s">
        <v>246</v>
      </c>
      <c r="AQ630" s="308" t="s">
        <v>247</v>
      </c>
      <c r="AR630" s="308">
        <v>594</v>
      </c>
      <c r="AS630" s="308" t="s">
        <v>248</v>
      </c>
      <c r="AT630" s="249" t="s">
        <v>1575</v>
      </c>
      <c r="AU630" s="306"/>
      <c r="AV630" s="306"/>
      <c r="AW630" s="306"/>
      <c r="AX630" s="306"/>
      <c r="AY630" s="306"/>
      <c r="AZ630" s="306"/>
      <c r="BA630" s="306"/>
      <c r="BB630" s="306"/>
      <c r="BC630" s="306"/>
      <c r="BD630" s="306"/>
      <c r="BE630" s="306"/>
      <c r="BF630" s="306"/>
      <c r="BG630" s="306"/>
      <c r="BH630" s="306"/>
      <c r="BI630" s="306"/>
      <c r="BJ630" s="306"/>
      <c r="BK630" s="306"/>
      <c r="BL630" s="306"/>
      <c r="BM630" s="306"/>
      <c r="BN630" s="306"/>
      <c r="BO630" s="306"/>
      <c r="BP630" s="306"/>
      <c r="BQ630" s="306"/>
      <c r="BR630" s="306"/>
      <c r="BS630" s="306"/>
      <c r="BT630" s="306"/>
      <c r="BU630" s="306"/>
      <c r="BV630" s="306"/>
      <c r="BW630" s="306"/>
      <c r="BX630" s="306"/>
      <c r="BY630" s="306"/>
      <c r="BZ630" s="306"/>
      <c r="CA630" s="306"/>
      <c r="CB630" s="306"/>
      <c r="CC630" s="306"/>
      <c r="CD630" s="306"/>
      <c r="CE630" s="306"/>
      <c r="CF630" s="306"/>
      <c r="CG630" s="306"/>
      <c r="CH630" s="306"/>
      <c r="CI630" s="306"/>
      <c r="CJ630" s="306"/>
      <c r="CK630" s="306"/>
      <c r="CL630" s="306"/>
      <c r="CM630" s="306"/>
      <c r="CN630" s="306"/>
      <c r="CO630" s="306"/>
      <c r="CP630" s="306"/>
      <c r="CQ630" s="306"/>
      <c r="CR630" s="306"/>
      <c r="CS630" s="306"/>
      <c r="CT630" s="306"/>
      <c r="CU630" s="306"/>
      <c r="CV630" s="306"/>
      <c r="CW630" s="306"/>
      <c r="CX630" s="306"/>
      <c r="CY630" s="306"/>
      <c r="CZ630" s="306"/>
      <c r="DA630" s="306"/>
      <c r="DB630" s="306"/>
      <c r="DC630" s="306"/>
      <c r="DD630" s="306"/>
      <c r="DE630" s="306"/>
      <c r="DF630" s="306"/>
      <c r="DG630" s="306"/>
      <c r="DH630" s="306"/>
      <c r="DI630" s="306"/>
      <c r="DJ630" s="306"/>
      <c r="DK630" s="306"/>
      <c r="DL630" s="306"/>
      <c r="DM630" s="306"/>
      <c r="DN630" s="306"/>
      <c r="DO630" s="306"/>
      <c r="DP630" s="306"/>
      <c r="DQ630" s="306"/>
      <c r="DR630" s="306"/>
      <c r="DS630" s="306"/>
      <c r="DT630" s="306"/>
      <c r="DU630" s="306"/>
      <c r="DV630" s="306"/>
      <c r="DW630" s="306"/>
      <c r="DX630" s="306"/>
      <c r="DY630" s="306"/>
      <c r="DZ630" s="306"/>
      <c r="EA630" s="306"/>
      <c r="EB630" s="306"/>
      <c r="EC630" s="306"/>
      <c r="ED630" s="306"/>
      <c r="EE630" s="306"/>
      <c r="EF630" s="306"/>
      <c r="EG630" s="306"/>
      <c r="EH630" s="306"/>
      <c r="EI630" s="306"/>
      <c r="EJ630" s="306"/>
      <c r="EK630" s="306"/>
      <c r="EL630" s="306"/>
      <c r="EM630" s="306"/>
      <c r="EN630" s="306"/>
      <c r="EO630" s="306"/>
      <c r="EP630" s="306"/>
      <c r="EQ630" s="306"/>
      <c r="ER630" s="306"/>
      <c r="ES630" s="306"/>
      <c r="ET630" s="306"/>
      <c r="EU630" s="306"/>
      <c r="EV630" s="306"/>
      <c r="EW630" s="306"/>
      <c r="EX630" s="306"/>
      <c r="EY630" s="306"/>
      <c r="EZ630" s="306"/>
      <c r="FA630" s="306"/>
      <c r="FB630" s="306"/>
      <c r="FC630" s="306"/>
      <c r="FD630" s="306"/>
      <c r="FE630" s="306"/>
      <c r="FF630" s="306"/>
      <c r="FG630" s="306"/>
      <c r="FH630" s="306"/>
      <c r="FI630" s="306"/>
      <c r="FJ630" s="306"/>
      <c r="FK630" s="306"/>
      <c r="FL630" s="306"/>
      <c r="FM630" s="306"/>
      <c r="FN630" s="306"/>
      <c r="FO630" s="306"/>
      <c r="FP630" s="306"/>
      <c r="FQ630" s="306"/>
      <c r="FR630" s="306"/>
      <c r="FS630" s="306"/>
      <c r="FT630" s="306"/>
      <c r="FU630" s="306"/>
      <c r="FV630" s="306"/>
      <c r="FW630" s="306"/>
      <c r="FX630" s="306"/>
      <c r="FY630" s="306"/>
      <c r="FZ630" s="306"/>
      <c r="GA630" s="306"/>
      <c r="GB630" s="306"/>
      <c r="GC630" s="306"/>
      <c r="GD630" s="306"/>
      <c r="GE630" s="306"/>
      <c r="GF630" s="306"/>
      <c r="GG630" s="306"/>
      <c r="GH630" s="306"/>
      <c r="GI630" s="306"/>
      <c r="GJ630" s="306"/>
      <c r="GK630" s="306"/>
      <c r="GL630" s="306"/>
      <c r="GM630" s="306"/>
      <c r="GN630" s="306"/>
      <c r="GO630" s="306"/>
      <c r="GP630" s="306"/>
      <c r="GQ630" s="306"/>
      <c r="GR630" s="306"/>
      <c r="GS630" s="306"/>
      <c r="GT630" s="306"/>
      <c r="GU630" s="306"/>
      <c r="GV630" s="306"/>
      <c r="GW630" s="306"/>
      <c r="GX630" s="306"/>
      <c r="GY630" s="306"/>
      <c r="GZ630" s="306"/>
      <c r="HA630" s="306"/>
      <c r="HB630" s="306"/>
      <c r="HC630" s="306"/>
      <c r="HD630" s="306"/>
      <c r="HE630" s="306"/>
      <c r="HF630" s="306"/>
      <c r="HG630" s="306"/>
      <c r="HH630" s="306"/>
      <c r="HI630" s="306"/>
      <c r="HJ630" s="306"/>
      <c r="HK630" s="306"/>
      <c r="HL630" s="306"/>
      <c r="HM630" s="306"/>
      <c r="HN630" s="306"/>
      <c r="HO630" s="306"/>
      <c r="HP630" s="306"/>
      <c r="HQ630" s="306"/>
      <c r="HR630" s="306"/>
      <c r="HS630" s="306"/>
      <c r="HT630" s="306"/>
      <c r="HU630" s="306"/>
      <c r="HV630" s="306"/>
      <c r="HW630" s="306"/>
      <c r="HX630" s="306"/>
      <c r="HY630" s="306"/>
      <c r="HZ630" s="306"/>
      <c r="IA630" s="306"/>
      <c r="IB630" s="306"/>
      <c r="IC630" s="306"/>
      <c r="ID630" s="306"/>
      <c r="IE630" s="306"/>
      <c r="IF630" s="306"/>
      <c r="IG630" s="306"/>
      <c r="IH630" s="306"/>
    </row>
    <row r="631" spans="1:242" s="219" customFormat="1" ht="15" customHeight="1" x14ac:dyDescent="0.3">
      <c r="A631" s="174">
        <v>5.05</v>
      </c>
      <c r="B631" s="231" t="s">
        <v>243</v>
      </c>
      <c r="C631" s="232" t="e">
        <f>VLOOKUP(BD.PD9[[#This Row],[Pos]],[19]!PPto[#Data],3,FALSE)</f>
        <v>#REF!</v>
      </c>
      <c r="D631" s="233" t="s">
        <v>243</v>
      </c>
      <c r="E631" s="305">
        <f>IF(BD.PD9[[#This Row],[.]]="*",VLOOKUP(BD.PD9[[#This Row],[Pos]],[19]Presupuesto!A:H,7,FALSE),"")</f>
        <v>0</v>
      </c>
      <c r="F631" s="234"/>
      <c r="G631" s="174"/>
      <c r="H631" s="174"/>
      <c r="I631" s="174"/>
      <c r="J631" s="392">
        <v>1</v>
      </c>
      <c r="K631" s="233" t="s">
        <v>117</v>
      </c>
      <c r="L631" s="383">
        <f>IF(BD.PD9[[#This Row],[Mon]]="DOP",1,HLOOKUP(BD.PD9[[#This Row],[Mon]],Data!$K$1:$L$2,2,FALSE))</f>
        <v>65</v>
      </c>
      <c r="M631" s="490">
        <v>0</v>
      </c>
      <c r="N631" s="243">
        <f>BD.PD9[[#This Row],[Cant.]]*BD.PD9[[#This Row],[ Tasa ]]*BD.PD9[[#This Row],[ Precio Und.]]</f>
        <v>0</v>
      </c>
      <c r="O631" s="491">
        <v>0</v>
      </c>
      <c r="P631" s="243">
        <f>IF(BD.PD9[[#This Row],[Liquid. '[%']]]&lt;&gt;0,(BD.PD9[[#This Row],[Valor Neto '[DOP']]]*BD.PD9[[#This Row],[Liquid. '[%']]])+BD.PD9[[#This Row],[Valor Neto '[DOP']]],BD.PD9[[#This Row],[Valor Neto '[DOP']]])</f>
        <v>0</v>
      </c>
      <c r="Q631" s="243">
        <f>BD.PD9[[#This Row],[Ppto. Orden Interna '[DOP']]]/HLOOKUP("USD",Data!$K$1:$L$2,2,FALSE)</f>
        <v>0</v>
      </c>
      <c r="R631" s="381"/>
      <c r="S631" s="387"/>
      <c r="T631" s="387"/>
      <c r="U631" s="387"/>
      <c r="V631" s="387"/>
      <c r="W631" s="174"/>
      <c r="X631" s="495"/>
      <c r="Y631" s="388"/>
      <c r="Z631" s="243">
        <f>BD.PD9[[#This Row],[Av.P1 '[%']]]*BD.PD9[[#This Row],[Ppto. Orden Interna '[DOP']]]</f>
        <v>0</v>
      </c>
      <c r="AA631" s="249"/>
      <c r="AB631" s="389"/>
      <c r="AC631" s="243">
        <f>BD.PD9[[#This Row],[Av.P2 '[%']]]*BD.PD9[[#This Row],[Ppto. Orden Interna '[DOP']]]</f>
        <v>0</v>
      </c>
      <c r="AD631" s="249"/>
      <c r="AE631" s="389"/>
      <c r="AF631" s="243">
        <f>BD.PD9[[#This Row],[Av.P3 '[%']]]*BD.PD9[[#This Row],[Ppto. Orden Interna '[DOP']]]</f>
        <v>0</v>
      </c>
      <c r="AG631" s="249"/>
      <c r="AH631" s="389"/>
      <c r="AI631" s="243">
        <f>BD.PD9[[#This Row],[Av.P4 '[%']]]*BD.PD9[[#This Row],[Ppto. Orden Interna '[DOP']]]</f>
        <v>0</v>
      </c>
      <c r="AJ631" s="249"/>
      <c r="AK631" s="389"/>
      <c r="AL631" s="243">
        <f>BD.PD9[[#This Row],[Av.P5 '[%']]]*BD.PD9[[#This Row],[Ppto. Orden Interna '[DOP']]]</f>
        <v>0</v>
      </c>
      <c r="AM631" s="496">
        <f>BD.PD9[[#This Row],[Pago 5]]+BD.PD9[[#This Row],[Pago 4]]+BD.PD9[[#This Row],[Pago 3]]+BD.PD9[[#This Row],[Pago 2]]+BD.PD9[[#This Row],[Pago 1]]</f>
        <v>0</v>
      </c>
      <c r="AN631" s="308" t="s">
        <v>244</v>
      </c>
      <c r="AO631" s="308" t="s">
        <v>245</v>
      </c>
      <c r="AP631" s="308" t="s">
        <v>246</v>
      </c>
      <c r="AQ631" s="308" t="s">
        <v>247</v>
      </c>
      <c r="AR631" s="308">
        <v>594</v>
      </c>
      <c r="AS631" s="308" t="s">
        <v>248</v>
      </c>
      <c r="AT631" s="249" t="s">
        <v>1575</v>
      </c>
      <c r="AU631" s="306"/>
      <c r="AV631" s="306"/>
      <c r="AW631" s="306"/>
      <c r="AX631" s="306"/>
      <c r="AY631" s="306"/>
      <c r="AZ631" s="306"/>
      <c r="BA631" s="306"/>
      <c r="BB631" s="306"/>
      <c r="BC631" s="306"/>
      <c r="BD631" s="306"/>
      <c r="BE631" s="306"/>
      <c r="BF631" s="306"/>
      <c r="BG631" s="306"/>
      <c r="BH631" s="306"/>
      <c r="BI631" s="306"/>
      <c r="BJ631" s="306"/>
      <c r="BK631" s="306"/>
      <c r="BL631" s="306"/>
      <c r="BM631" s="306"/>
      <c r="BN631" s="306"/>
      <c r="BO631" s="306"/>
      <c r="BP631" s="306"/>
      <c r="BQ631" s="306"/>
      <c r="BR631" s="306"/>
      <c r="BS631" s="306"/>
      <c r="BT631" s="306"/>
      <c r="BU631" s="306"/>
      <c r="BV631" s="306"/>
      <c r="BW631" s="306"/>
      <c r="BX631" s="306"/>
      <c r="BY631" s="306"/>
      <c r="BZ631" s="306"/>
      <c r="CA631" s="306"/>
      <c r="CB631" s="306"/>
      <c r="CC631" s="306"/>
      <c r="CD631" s="306"/>
      <c r="CE631" s="306"/>
      <c r="CF631" s="306"/>
      <c r="CG631" s="306"/>
      <c r="CH631" s="306"/>
      <c r="CI631" s="306"/>
      <c r="CJ631" s="306"/>
      <c r="CK631" s="306"/>
      <c r="CL631" s="306"/>
      <c r="CM631" s="306"/>
      <c r="CN631" s="306"/>
      <c r="CO631" s="306"/>
      <c r="CP631" s="306"/>
      <c r="CQ631" s="306"/>
      <c r="CR631" s="306"/>
      <c r="CS631" s="306"/>
      <c r="CT631" s="306"/>
      <c r="CU631" s="306"/>
      <c r="CV631" s="306"/>
      <c r="CW631" s="306"/>
      <c r="CX631" s="306"/>
      <c r="CY631" s="306"/>
      <c r="CZ631" s="306"/>
      <c r="DA631" s="306"/>
      <c r="DB631" s="306"/>
      <c r="DC631" s="306"/>
      <c r="DD631" s="306"/>
      <c r="DE631" s="306"/>
      <c r="DF631" s="306"/>
      <c r="DG631" s="306"/>
      <c r="DH631" s="306"/>
      <c r="DI631" s="306"/>
      <c r="DJ631" s="306"/>
      <c r="DK631" s="306"/>
      <c r="DL631" s="306"/>
      <c r="DM631" s="306"/>
      <c r="DN631" s="306"/>
      <c r="DO631" s="306"/>
      <c r="DP631" s="306"/>
      <c r="DQ631" s="306"/>
      <c r="DR631" s="306"/>
      <c r="DS631" s="306"/>
      <c r="DT631" s="306"/>
      <c r="DU631" s="306"/>
      <c r="DV631" s="306"/>
      <c r="DW631" s="306"/>
      <c r="DX631" s="306"/>
      <c r="DY631" s="306"/>
      <c r="DZ631" s="306"/>
      <c r="EA631" s="306"/>
      <c r="EB631" s="306"/>
      <c r="EC631" s="306"/>
      <c r="ED631" s="306"/>
      <c r="EE631" s="306"/>
      <c r="EF631" s="306"/>
      <c r="EG631" s="306"/>
      <c r="EH631" s="306"/>
      <c r="EI631" s="306"/>
      <c r="EJ631" s="306"/>
      <c r="EK631" s="306"/>
      <c r="EL631" s="306"/>
      <c r="EM631" s="306"/>
      <c r="EN631" s="306"/>
      <c r="EO631" s="306"/>
      <c r="EP631" s="306"/>
      <c r="EQ631" s="306"/>
      <c r="ER631" s="306"/>
      <c r="ES631" s="306"/>
      <c r="ET631" s="306"/>
      <c r="EU631" s="306"/>
      <c r="EV631" s="306"/>
      <c r="EW631" s="306"/>
      <c r="EX631" s="306"/>
      <c r="EY631" s="306"/>
      <c r="EZ631" s="306"/>
      <c r="FA631" s="306"/>
      <c r="FB631" s="306"/>
      <c r="FC631" s="306"/>
      <c r="FD631" s="306"/>
      <c r="FE631" s="306"/>
      <c r="FF631" s="306"/>
      <c r="FG631" s="306"/>
      <c r="FH631" s="306"/>
      <c r="FI631" s="306"/>
      <c r="FJ631" s="306"/>
      <c r="FK631" s="306"/>
      <c r="FL631" s="306"/>
      <c r="FM631" s="306"/>
      <c r="FN631" s="306"/>
      <c r="FO631" s="306"/>
      <c r="FP631" s="306"/>
      <c r="FQ631" s="306"/>
      <c r="FR631" s="306"/>
      <c r="FS631" s="306"/>
      <c r="FT631" s="306"/>
      <c r="FU631" s="306"/>
      <c r="FV631" s="306"/>
      <c r="FW631" s="306"/>
      <c r="FX631" s="306"/>
      <c r="FY631" s="306"/>
      <c r="FZ631" s="306"/>
      <c r="GA631" s="306"/>
      <c r="GB631" s="306"/>
      <c r="GC631" s="306"/>
      <c r="GD631" s="306"/>
      <c r="GE631" s="306"/>
      <c r="GF631" s="306"/>
      <c r="GG631" s="306"/>
      <c r="GH631" s="306"/>
      <c r="GI631" s="306"/>
      <c r="GJ631" s="306"/>
      <c r="GK631" s="306"/>
      <c r="GL631" s="306"/>
      <c r="GM631" s="306"/>
      <c r="GN631" s="306"/>
      <c r="GO631" s="306"/>
      <c r="GP631" s="306"/>
      <c r="GQ631" s="306"/>
      <c r="GR631" s="306"/>
      <c r="GS631" s="306"/>
      <c r="GT631" s="306"/>
      <c r="GU631" s="306"/>
      <c r="GV631" s="306"/>
      <c r="GW631" s="306"/>
      <c r="GX631" s="306"/>
      <c r="GY631" s="306"/>
      <c r="GZ631" s="306"/>
      <c r="HA631" s="306"/>
      <c r="HB631" s="306"/>
      <c r="HC631" s="306"/>
      <c r="HD631" s="306"/>
      <c r="HE631" s="306"/>
      <c r="HF631" s="306"/>
      <c r="HG631" s="306"/>
      <c r="HH631" s="306"/>
      <c r="HI631" s="306"/>
      <c r="HJ631" s="306"/>
      <c r="HK631" s="306"/>
      <c r="HL631" s="306"/>
      <c r="HM631" s="306"/>
      <c r="HN631" s="306"/>
      <c r="HO631" s="306"/>
      <c r="HP631" s="306"/>
      <c r="HQ631" s="306"/>
      <c r="HR631" s="306"/>
      <c r="HS631" s="306"/>
      <c r="HT631" s="306"/>
      <c r="HU631" s="306"/>
      <c r="HV631" s="306"/>
      <c r="HW631" s="306"/>
      <c r="HX631" s="306"/>
      <c r="HY631" s="306"/>
      <c r="HZ631" s="306"/>
      <c r="IA631" s="306"/>
      <c r="IB631" s="306"/>
      <c r="IC631" s="306"/>
      <c r="ID631" s="306"/>
      <c r="IE631" s="306"/>
      <c r="IF631" s="306"/>
      <c r="IG631" s="306"/>
      <c r="IH631" s="306"/>
    </row>
    <row r="632" spans="1:242" s="219" customFormat="1" ht="15" customHeight="1" x14ac:dyDescent="0.3">
      <c r="A632" s="174">
        <v>5.05</v>
      </c>
      <c r="B632" s="231"/>
      <c r="C632" s="232" t="e">
        <f>VLOOKUP(BD.PD9[[#This Row],[Pos]],[19]!PPto[#Data],3,FALSE)</f>
        <v>#REF!</v>
      </c>
      <c r="D632" s="174" t="s">
        <v>23</v>
      </c>
      <c r="E632" s="305" t="str">
        <f>IF(BD.PD9[[#This Row],[.]]="*",VLOOKUP(BD.PD9[[#This Row],[Pos]],[19]Presupuesto!A:H,7,FALSE),"")</f>
        <v/>
      </c>
      <c r="F632" s="219" t="s">
        <v>1472</v>
      </c>
      <c r="G632" s="221"/>
      <c r="H632" s="174"/>
      <c r="I632" s="497" t="s">
        <v>1326</v>
      </c>
      <c r="J632" s="382">
        <v>66</v>
      </c>
      <c r="K632" s="174" t="s">
        <v>260</v>
      </c>
      <c r="L632" s="383">
        <f>IF(BD.PD9[[#This Row],[Mon]]="DOP",1,HLOOKUP(BD.PD9[[#This Row],[Mon]],Data!$K$1:$L$2,2,FALSE))</f>
        <v>1</v>
      </c>
      <c r="M632" s="384">
        <v>46000</v>
      </c>
      <c r="N632" s="243">
        <f>BD.PD9[[#This Row],[Cant.]]*BD.PD9[[#This Row],[ Tasa ]]*BD.PD9[[#This Row],[ Precio Und.]]</f>
        <v>3036000</v>
      </c>
      <c r="O632" s="386">
        <v>0.01</v>
      </c>
      <c r="P632" s="243">
        <f>IF(BD.PD9[[#This Row],[Liquid. '[%']]]&lt;&gt;0,(BD.PD9[[#This Row],[Valor Neto '[DOP']]]*BD.PD9[[#This Row],[Liquid. '[%']]])+BD.PD9[[#This Row],[Valor Neto '[DOP']]],BD.PD9[[#This Row],[Valor Neto '[DOP']]])</f>
        <v>3066360</v>
      </c>
      <c r="Q632" s="243">
        <f>BD.PD9[[#This Row],[Ppto. Orden Interna '[DOP']]]/HLOOKUP("USD",Data!$K$1:$L$2,2,FALSE)</f>
        <v>47174.769230769234</v>
      </c>
      <c r="R632" s="381"/>
      <c r="S632" s="387"/>
      <c r="T632" s="387"/>
      <c r="U632" s="387"/>
      <c r="V632" s="387"/>
      <c r="W632" s="174" t="s">
        <v>368</v>
      </c>
      <c r="X632" s="495">
        <v>9</v>
      </c>
      <c r="Y632" s="388">
        <v>0.5</v>
      </c>
      <c r="Z632" s="243">
        <f>BD.PD9[[#This Row],[Av.P1 '[%']]]*BD.PD9[[#This Row],[Ppto. Orden Interna '[DOP']]]</f>
        <v>1533180</v>
      </c>
      <c r="AA632" s="495">
        <v>11</v>
      </c>
      <c r="AB632" s="388">
        <v>0.5</v>
      </c>
      <c r="AC632" s="243">
        <f>BD.PD9[[#This Row],[Av.P2 '[%']]]*BD.PD9[[#This Row],[Ppto. Orden Interna '[DOP']]]</f>
        <v>1533180</v>
      </c>
      <c r="AD632" s="249"/>
      <c r="AE632" s="389"/>
      <c r="AF632" s="243">
        <f>BD.PD9[[#This Row],[Av.P3 '[%']]]*BD.PD9[[#This Row],[Ppto. Orden Interna '[DOP']]]</f>
        <v>0</v>
      </c>
      <c r="AG632" s="249"/>
      <c r="AH632" s="389"/>
      <c r="AI632" s="243">
        <f>BD.PD9[[#This Row],[Av.P4 '[%']]]*BD.PD9[[#This Row],[Ppto. Orden Interna '[DOP']]]</f>
        <v>0</v>
      </c>
      <c r="AJ632" s="249"/>
      <c r="AK632" s="389"/>
      <c r="AL632" s="243">
        <f>BD.PD9[[#This Row],[Av.P5 '[%']]]*BD.PD9[[#This Row],[Ppto. Orden Interna '[DOP']]]</f>
        <v>0</v>
      </c>
      <c r="AM632" s="496">
        <f>BD.PD9[[#This Row],[Pago 5]]+BD.PD9[[#This Row],[Pago 4]]+BD.PD9[[#This Row],[Pago 3]]+BD.PD9[[#This Row],[Pago 2]]+BD.PD9[[#This Row],[Pago 1]]</f>
        <v>3066360</v>
      </c>
      <c r="AN632" s="308" t="s">
        <v>244</v>
      </c>
      <c r="AO632" s="308" t="s">
        <v>245</v>
      </c>
      <c r="AP632" s="308" t="s">
        <v>246</v>
      </c>
      <c r="AQ632" s="308" t="s">
        <v>247</v>
      </c>
      <c r="AR632" s="308">
        <v>594</v>
      </c>
      <c r="AS632" s="308" t="s">
        <v>248</v>
      </c>
      <c r="AT632" s="249" t="s">
        <v>1575</v>
      </c>
      <c r="AU632" s="306"/>
      <c r="AV632" s="306"/>
      <c r="AW632" s="306"/>
      <c r="AX632" s="306"/>
      <c r="AY632" s="306"/>
      <c r="AZ632" s="306"/>
      <c r="BA632" s="306"/>
      <c r="BB632" s="306"/>
      <c r="BC632" s="306"/>
      <c r="BD632" s="306"/>
      <c r="BE632" s="306"/>
      <c r="BF632" s="306"/>
      <c r="BG632" s="306"/>
      <c r="BH632" s="306"/>
      <c r="BI632" s="306"/>
      <c r="BJ632" s="306"/>
      <c r="BK632" s="306"/>
      <c r="BL632" s="306"/>
      <c r="BM632" s="306"/>
      <c r="BN632" s="306"/>
      <c r="BO632" s="306"/>
      <c r="BP632" s="306"/>
      <c r="BQ632" s="306"/>
      <c r="BR632" s="306"/>
      <c r="BS632" s="306"/>
      <c r="BT632" s="306"/>
      <c r="BU632" s="306"/>
      <c r="BV632" s="306"/>
      <c r="BW632" s="306"/>
      <c r="BX632" s="306"/>
      <c r="BY632" s="306"/>
      <c r="BZ632" s="306"/>
      <c r="CA632" s="306"/>
      <c r="CB632" s="306"/>
      <c r="CC632" s="306"/>
      <c r="CD632" s="306"/>
      <c r="CE632" s="306"/>
      <c r="CF632" s="306"/>
      <c r="CG632" s="306"/>
      <c r="CH632" s="306"/>
      <c r="CI632" s="306"/>
      <c r="CJ632" s="306"/>
      <c r="CK632" s="306"/>
      <c r="CL632" s="306"/>
      <c r="CM632" s="306"/>
      <c r="CN632" s="306"/>
      <c r="CO632" s="306"/>
      <c r="CP632" s="306"/>
      <c r="CQ632" s="306"/>
      <c r="CR632" s="306"/>
      <c r="CS632" s="306"/>
      <c r="CT632" s="306"/>
      <c r="CU632" s="306"/>
      <c r="CV632" s="306"/>
      <c r="CW632" s="306"/>
      <c r="CX632" s="306"/>
      <c r="CY632" s="306"/>
      <c r="CZ632" s="306"/>
      <c r="DA632" s="306"/>
      <c r="DB632" s="306"/>
      <c r="DC632" s="306"/>
      <c r="DD632" s="306"/>
      <c r="DE632" s="306"/>
      <c r="DF632" s="306"/>
      <c r="DG632" s="306"/>
      <c r="DH632" s="306"/>
      <c r="DI632" s="306"/>
      <c r="DJ632" s="306"/>
      <c r="DK632" s="306"/>
      <c r="DL632" s="306"/>
      <c r="DM632" s="306"/>
      <c r="DN632" s="306"/>
      <c r="DO632" s="306"/>
      <c r="DP632" s="306"/>
      <c r="DQ632" s="306"/>
      <c r="DR632" s="306"/>
      <c r="DS632" s="306"/>
      <c r="DT632" s="306"/>
      <c r="DU632" s="306"/>
      <c r="DV632" s="306"/>
      <c r="DW632" s="306"/>
      <c r="DX632" s="306"/>
      <c r="DY632" s="306"/>
      <c r="DZ632" s="306"/>
      <c r="EA632" s="306"/>
      <c r="EB632" s="306"/>
      <c r="EC632" s="306"/>
      <c r="ED632" s="306"/>
      <c r="EE632" s="306"/>
      <c r="EF632" s="306"/>
      <c r="EG632" s="306"/>
      <c r="EH632" s="306"/>
      <c r="EI632" s="306"/>
      <c r="EJ632" s="306"/>
      <c r="EK632" s="306"/>
      <c r="EL632" s="306"/>
      <c r="EM632" s="306"/>
      <c r="EN632" s="306"/>
      <c r="EO632" s="306"/>
      <c r="EP632" s="306"/>
      <c r="EQ632" s="306"/>
      <c r="ER632" s="306"/>
      <c r="ES632" s="306"/>
      <c r="ET632" s="306"/>
      <c r="EU632" s="306"/>
      <c r="EV632" s="306"/>
      <c r="EW632" s="306"/>
      <c r="EX632" s="306"/>
      <c r="EY632" s="306"/>
      <c r="EZ632" s="306"/>
      <c r="FA632" s="306"/>
      <c r="FB632" s="306"/>
      <c r="FC632" s="306"/>
      <c r="FD632" s="306"/>
      <c r="FE632" s="306"/>
      <c r="FF632" s="306"/>
      <c r="FG632" s="306"/>
      <c r="FH632" s="306"/>
      <c r="FI632" s="306"/>
      <c r="FJ632" s="306"/>
      <c r="FK632" s="306"/>
      <c r="FL632" s="306"/>
      <c r="FM632" s="306"/>
      <c r="FN632" s="306"/>
      <c r="FO632" s="306"/>
      <c r="FP632" s="306"/>
      <c r="FQ632" s="306"/>
      <c r="FR632" s="306"/>
      <c r="FS632" s="306"/>
      <c r="FT632" s="306"/>
      <c r="FU632" s="306"/>
      <c r="FV632" s="306"/>
      <c r="FW632" s="306"/>
      <c r="FX632" s="306"/>
      <c r="FY632" s="306"/>
      <c r="FZ632" s="306"/>
      <c r="GA632" s="306"/>
      <c r="GB632" s="306"/>
      <c r="GC632" s="306"/>
      <c r="GD632" s="306"/>
      <c r="GE632" s="306"/>
      <c r="GF632" s="306"/>
      <c r="GG632" s="306"/>
      <c r="GH632" s="306"/>
      <c r="GI632" s="306"/>
      <c r="GJ632" s="306"/>
      <c r="GK632" s="306"/>
      <c r="GL632" s="306"/>
      <c r="GM632" s="306"/>
      <c r="GN632" s="306"/>
      <c r="GO632" s="306"/>
      <c r="GP632" s="306"/>
      <c r="GQ632" s="306"/>
      <c r="GR632" s="306"/>
      <c r="GS632" s="306"/>
      <c r="GT632" s="306"/>
      <c r="GU632" s="306"/>
      <c r="GV632" s="306"/>
      <c r="GW632" s="306"/>
      <c r="GX632" s="306"/>
      <c r="GY632" s="306"/>
      <c r="GZ632" s="306"/>
      <c r="HA632" s="306"/>
      <c r="HB632" s="306"/>
      <c r="HC632" s="306"/>
      <c r="HD632" s="306"/>
      <c r="HE632" s="306"/>
      <c r="HF632" s="306"/>
      <c r="HG632" s="306"/>
      <c r="HH632" s="306"/>
      <c r="HI632" s="306"/>
      <c r="HJ632" s="306"/>
      <c r="HK632" s="306"/>
      <c r="HL632" s="306"/>
      <c r="HM632" s="306"/>
      <c r="HN632" s="306"/>
      <c r="HO632" s="306"/>
      <c r="HP632" s="306"/>
      <c r="HQ632" s="306"/>
      <c r="HR632" s="306"/>
      <c r="HS632" s="306"/>
      <c r="HT632" s="306"/>
      <c r="HU632" s="306"/>
      <c r="HV632" s="306"/>
      <c r="HW632" s="306"/>
      <c r="HX632" s="306"/>
      <c r="HY632" s="306"/>
      <c r="HZ632" s="306"/>
      <c r="IA632" s="306"/>
      <c r="IB632" s="306"/>
      <c r="IC632" s="306"/>
      <c r="ID632" s="306"/>
      <c r="IE632" s="306"/>
      <c r="IF632" s="306"/>
      <c r="IG632" s="306"/>
      <c r="IH632" s="306"/>
    </row>
    <row r="633" spans="1:242" s="219" customFormat="1" ht="15" customHeight="1" x14ac:dyDescent="0.3">
      <c r="A633" s="174">
        <v>5.0599999999999996</v>
      </c>
      <c r="B633" s="231" t="s">
        <v>243</v>
      </c>
      <c r="C633" s="232" t="e">
        <f>VLOOKUP(BD.PD9[[#This Row],[Pos]],[19]!PPto[#Data],3,FALSE)</f>
        <v>#REF!</v>
      </c>
      <c r="D633" s="233" t="s">
        <v>243</v>
      </c>
      <c r="E633" s="305">
        <f>IF(BD.PD9[[#This Row],[.]]="*",VLOOKUP(BD.PD9[[#This Row],[Pos]],[19]Presupuesto!A:H,7,FALSE),"")</f>
        <v>0</v>
      </c>
      <c r="F633" s="234"/>
      <c r="G633" s="174"/>
      <c r="H633" s="174"/>
      <c r="I633" s="174"/>
      <c r="J633" s="392">
        <v>1</v>
      </c>
      <c r="K633" s="233" t="s">
        <v>117</v>
      </c>
      <c r="L633" s="383">
        <f>IF(BD.PD9[[#This Row],[Mon]]="DOP",1,HLOOKUP(BD.PD9[[#This Row],[Mon]],Data!$K$1:$L$2,2,FALSE))</f>
        <v>65</v>
      </c>
      <c r="M633" s="490">
        <v>0</v>
      </c>
      <c r="N633" s="243">
        <f>BD.PD9[[#This Row],[Cant.]]*BD.PD9[[#This Row],[ Tasa ]]*BD.PD9[[#This Row],[ Precio Und.]]</f>
        <v>0</v>
      </c>
      <c r="O633" s="491">
        <v>0</v>
      </c>
      <c r="P633" s="243">
        <f>IF(BD.PD9[[#This Row],[Liquid. '[%']]]&lt;&gt;0,(BD.PD9[[#This Row],[Valor Neto '[DOP']]]*BD.PD9[[#This Row],[Liquid. '[%']]])+BD.PD9[[#This Row],[Valor Neto '[DOP']]],BD.PD9[[#This Row],[Valor Neto '[DOP']]])</f>
        <v>0</v>
      </c>
      <c r="Q633" s="243">
        <f>BD.PD9[[#This Row],[Ppto. Orden Interna '[DOP']]]/HLOOKUP("USD",Data!$K$1:$L$2,2,FALSE)</f>
        <v>0</v>
      </c>
      <c r="R633" s="381"/>
      <c r="S633" s="387"/>
      <c r="T633" s="387"/>
      <c r="U633" s="387"/>
      <c r="V633" s="387"/>
      <c r="W633" s="174"/>
      <c r="X633" s="495"/>
      <c r="Y633" s="388"/>
      <c r="Z633" s="243">
        <f>BD.PD9[[#This Row],[Av.P1 '[%']]]*BD.PD9[[#This Row],[Ppto. Orden Interna '[DOP']]]</f>
        <v>0</v>
      </c>
      <c r="AA633" s="495"/>
      <c r="AB633" s="388"/>
      <c r="AC633" s="243">
        <f>BD.PD9[[#This Row],[Av.P2 '[%']]]*BD.PD9[[#This Row],[Ppto. Orden Interna '[DOP']]]</f>
        <v>0</v>
      </c>
      <c r="AD633" s="249"/>
      <c r="AE633" s="389"/>
      <c r="AF633" s="243">
        <f>BD.PD9[[#This Row],[Av.P3 '[%']]]*BD.PD9[[#This Row],[Ppto. Orden Interna '[DOP']]]</f>
        <v>0</v>
      </c>
      <c r="AG633" s="249"/>
      <c r="AH633" s="389"/>
      <c r="AI633" s="243">
        <f>BD.PD9[[#This Row],[Av.P4 '[%']]]*BD.PD9[[#This Row],[Ppto. Orden Interna '[DOP']]]</f>
        <v>0</v>
      </c>
      <c r="AJ633" s="249"/>
      <c r="AK633" s="389"/>
      <c r="AL633" s="243">
        <f>BD.PD9[[#This Row],[Av.P5 '[%']]]*BD.PD9[[#This Row],[Ppto. Orden Interna '[DOP']]]</f>
        <v>0</v>
      </c>
      <c r="AM633" s="496">
        <f>BD.PD9[[#This Row],[Pago 5]]+BD.PD9[[#This Row],[Pago 4]]+BD.PD9[[#This Row],[Pago 3]]+BD.PD9[[#This Row],[Pago 2]]+BD.PD9[[#This Row],[Pago 1]]</f>
        <v>0</v>
      </c>
      <c r="AN633" s="308" t="s">
        <v>244</v>
      </c>
      <c r="AO633" s="308" t="s">
        <v>245</v>
      </c>
      <c r="AP633" s="308" t="s">
        <v>246</v>
      </c>
      <c r="AQ633" s="308" t="s">
        <v>247</v>
      </c>
      <c r="AR633" s="308">
        <v>594</v>
      </c>
      <c r="AS633" s="308" t="s">
        <v>248</v>
      </c>
      <c r="AT633" s="249" t="s">
        <v>1575</v>
      </c>
      <c r="AU633" s="306"/>
      <c r="AV633" s="306"/>
      <c r="AW633" s="306"/>
      <c r="AX633" s="306"/>
      <c r="AY633" s="306"/>
      <c r="AZ633" s="306"/>
      <c r="BA633" s="306"/>
      <c r="BB633" s="306"/>
      <c r="BC633" s="306"/>
      <c r="BD633" s="306"/>
      <c r="BE633" s="306"/>
      <c r="BF633" s="306"/>
      <c r="BG633" s="306"/>
      <c r="BH633" s="306"/>
      <c r="BI633" s="306"/>
      <c r="BJ633" s="306"/>
      <c r="BK633" s="306"/>
      <c r="BL633" s="306"/>
      <c r="BM633" s="306"/>
      <c r="BN633" s="306"/>
      <c r="BO633" s="306"/>
      <c r="BP633" s="306"/>
      <c r="BQ633" s="306"/>
      <c r="BR633" s="306"/>
      <c r="BS633" s="306"/>
      <c r="BT633" s="306"/>
      <c r="BU633" s="306"/>
      <c r="BV633" s="306"/>
      <c r="BW633" s="306"/>
      <c r="BX633" s="306"/>
      <c r="BY633" s="306"/>
      <c r="BZ633" s="306"/>
      <c r="CA633" s="306"/>
      <c r="CB633" s="306"/>
      <c r="CC633" s="306"/>
      <c r="CD633" s="306"/>
      <c r="CE633" s="306"/>
      <c r="CF633" s="306"/>
      <c r="CG633" s="306"/>
      <c r="CH633" s="306"/>
      <c r="CI633" s="306"/>
      <c r="CJ633" s="306"/>
      <c r="CK633" s="306"/>
      <c r="CL633" s="306"/>
      <c r="CM633" s="306"/>
      <c r="CN633" s="306"/>
      <c r="CO633" s="306"/>
      <c r="CP633" s="306"/>
      <c r="CQ633" s="306"/>
      <c r="CR633" s="306"/>
      <c r="CS633" s="306"/>
      <c r="CT633" s="306"/>
      <c r="CU633" s="306"/>
      <c r="CV633" s="306"/>
      <c r="CW633" s="306"/>
      <c r="CX633" s="306"/>
      <c r="CY633" s="306"/>
      <c r="CZ633" s="306"/>
      <c r="DA633" s="306"/>
      <c r="DB633" s="306"/>
      <c r="DC633" s="306"/>
      <c r="DD633" s="306"/>
      <c r="DE633" s="306"/>
      <c r="DF633" s="306"/>
      <c r="DG633" s="306"/>
      <c r="DH633" s="306"/>
      <c r="DI633" s="306"/>
      <c r="DJ633" s="306"/>
      <c r="DK633" s="306"/>
      <c r="DL633" s="306"/>
      <c r="DM633" s="306"/>
      <c r="DN633" s="306"/>
      <c r="DO633" s="306"/>
      <c r="DP633" s="306"/>
      <c r="DQ633" s="306"/>
      <c r="DR633" s="306"/>
      <c r="DS633" s="306"/>
      <c r="DT633" s="306"/>
      <c r="DU633" s="306"/>
      <c r="DV633" s="306"/>
      <c r="DW633" s="306"/>
      <c r="DX633" s="306"/>
      <c r="DY633" s="306"/>
      <c r="DZ633" s="306"/>
      <c r="EA633" s="306"/>
      <c r="EB633" s="306"/>
      <c r="EC633" s="306"/>
      <c r="ED633" s="306"/>
      <c r="EE633" s="306"/>
      <c r="EF633" s="306"/>
      <c r="EG633" s="306"/>
      <c r="EH633" s="306"/>
      <c r="EI633" s="306"/>
      <c r="EJ633" s="306"/>
      <c r="EK633" s="306"/>
      <c r="EL633" s="306"/>
      <c r="EM633" s="306"/>
      <c r="EN633" s="306"/>
      <c r="EO633" s="306"/>
      <c r="EP633" s="306"/>
      <c r="EQ633" s="306"/>
      <c r="ER633" s="306"/>
      <c r="ES633" s="306"/>
      <c r="ET633" s="306"/>
      <c r="EU633" s="306"/>
      <c r="EV633" s="306"/>
      <c r="EW633" s="306"/>
      <c r="EX633" s="306"/>
      <c r="EY633" s="306"/>
      <c r="EZ633" s="306"/>
      <c r="FA633" s="306"/>
      <c r="FB633" s="306"/>
      <c r="FC633" s="306"/>
      <c r="FD633" s="306"/>
      <c r="FE633" s="306"/>
      <c r="FF633" s="306"/>
      <c r="FG633" s="306"/>
      <c r="FH633" s="306"/>
      <c r="FI633" s="306"/>
      <c r="FJ633" s="306"/>
      <c r="FK633" s="306"/>
      <c r="FL633" s="306"/>
      <c r="FM633" s="306"/>
      <c r="FN633" s="306"/>
      <c r="FO633" s="306"/>
      <c r="FP633" s="306"/>
      <c r="FQ633" s="306"/>
      <c r="FR633" s="306"/>
      <c r="FS633" s="306"/>
      <c r="FT633" s="306"/>
      <c r="FU633" s="306"/>
      <c r="FV633" s="306"/>
      <c r="FW633" s="306"/>
      <c r="FX633" s="306"/>
      <c r="FY633" s="306"/>
      <c r="FZ633" s="306"/>
      <c r="GA633" s="306"/>
      <c r="GB633" s="306"/>
      <c r="GC633" s="306"/>
      <c r="GD633" s="306"/>
      <c r="GE633" s="306"/>
      <c r="GF633" s="306"/>
      <c r="GG633" s="306"/>
      <c r="GH633" s="306"/>
      <c r="GI633" s="306"/>
      <c r="GJ633" s="306"/>
      <c r="GK633" s="306"/>
      <c r="GL633" s="306"/>
      <c r="GM633" s="306"/>
      <c r="GN633" s="306"/>
      <c r="GO633" s="306"/>
      <c r="GP633" s="306"/>
      <c r="GQ633" s="306"/>
      <c r="GR633" s="306"/>
      <c r="GS633" s="306"/>
      <c r="GT633" s="306"/>
      <c r="GU633" s="306"/>
      <c r="GV633" s="306"/>
      <c r="GW633" s="306"/>
      <c r="GX633" s="306"/>
      <c r="GY633" s="306"/>
      <c r="GZ633" s="306"/>
      <c r="HA633" s="306"/>
      <c r="HB633" s="306"/>
      <c r="HC633" s="306"/>
      <c r="HD633" s="306"/>
      <c r="HE633" s="306"/>
      <c r="HF633" s="306"/>
      <c r="HG633" s="306"/>
      <c r="HH633" s="306"/>
      <c r="HI633" s="306"/>
      <c r="HJ633" s="306"/>
      <c r="HK633" s="306"/>
      <c r="HL633" s="306"/>
      <c r="HM633" s="306"/>
      <c r="HN633" s="306"/>
      <c r="HO633" s="306"/>
      <c r="HP633" s="306"/>
      <c r="HQ633" s="306"/>
      <c r="HR633" s="306"/>
      <c r="HS633" s="306"/>
      <c r="HT633" s="306"/>
      <c r="HU633" s="306"/>
      <c r="HV633" s="306"/>
      <c r="HW633" s="306"/>
      <c r="HX633" s="306"/>
      <c r="HY633" s="306"/>
      <c r="HZ633" s="306"/>
      <c r="IA633" s="306"/>
      <c r="IB633" s="306"/>
      <c r="IC633" s="306"/>
      <c r="ID633" s="306"/>
      <c r="IE633" s="306"/>
      <c r="IF633" s="306"/>
      <c r="IG633" s="306"/>
      <c r="IH633" s="306"/>
    </row>
    <row r="634" spans="1:242" s="219" customFormat="1" ht="15" customHeight="1" x14ac:dyDescent="0.3">
      <c r="A634" s="174">
        <v>5.0599999999999996</v>
      </c>
      <c r="B634" s="231"/>
      <c r="C634" s="232" t="e">
        <f>VLOOKUP(BD.PD9[[#This Row],[Pos]],[19]!PPto[#Data],3,FALSE)</f>
        <v>#REF!</v>
      </c>
      <c r="D634" s="174" t="s">
        <v>23</v>
      </c>
      <c r="E634" s="305" t="str">
        <f>IF(BD.PD9[[#This Row],[.]]="*",VLOOKUP(BD.PD9[[#This Row],[Pos]],[19]Presupuesto!A:H,7,FALSE),"")</f>
        <v/>
      </c>
      <c r="F634" s="547" t="s">
        <v>1473</v>
      </c>
      <c r="G634" s="174" t="s">
        <v>1359</v>
      </c>
      <c r="H634" s="495"/>
      <c r="I634" s="497" t="s">
        <v>1326</v>
      </c>
      <c r="J634" s="382">
        <v>1</v>
      </c>
      <c r="K634" s="174" t="s">
        <v>117</v>
      </c>
      <c r="L634" s="383">
        <f>IF(BD.PD9[[#This Row],[Mon]]="DOP",1,HLOOKUP(BD.PD9[[#This Row],[Mon]],Data!$K$1:$L$2,2,FALSE))</f>
        <v>65</v>
      </c>
      <c r="M634" s="384">
        <v>12000</v>
      </c>
      <c r="N634" s="243">
        <f>BD.PD9[[#This Row],[Cant.]]*BD.PD9[[#This Row],[ Tasa ]]*BD.PD9[[#This Row],[ Precio Und.]]</f>
        <v>780000</v>
      </c>
      <c r="O634" s="386">
        <v>0</v>
      </c>
      <c r="P634" s="243">
        <f>IF(BD.PD9[[#This Row],[Liquid. '[%']]]&lt;&gt;0,(BD.PD9[[#This Row],[Valor Neto '[DOP']]]*BD.PD9[[#This Row],[Liquid. '[%']]])+BD.PD9[[#This Row],[Valor Neto '[DOP']]],BD.PD9[[#This Row],[Valor Neto '[DOP']]])</f>
        <v>780000</v>
      </c>
      <c r="Q634" s="243">
        <f>BD.PD9[[#This Row],[Ppto. Orden Interna '[DOP']]]/HLOOKUP("USD",Data!$K$1:$L$2,2,FALSE)</f>
        <v>12000</v>
      </c>
      <c r="R634" s="381" t="s">
        <v>1474</v>
      </c>
      <c r="S634" s="387"/>
      <c r="T634" s="387"/>
      <c r="U634" s="387"/>
      <c r="V634" s="387"/>
      <c r="W634" s="499" t="s">
        <v>374</v>
      </c>
      <c r="X634" s="495">
        <v>6</v>
      </c>
      <c r="Y634" s="388">
        <v>0.5</v>
      </c>
      <c r="Z634" s="243">
        <f>BD.PD9[[#This Row],[Av.P1 '[%']]]*BD.PD9[[#This Row],[Ppto. Orden Interna '[DOP']]]</f>
        <v>390000</v>
      </c>
      <c r="AA634" s="495">
        <v>8</v>
      </c>
      <c r="AB634" s="388">
        <v>0.5</v>
      </c>
      <c r="AC634" s="243">
        <f>BD.PD9[[#This Row],[Av.P2 '[%']]]*BD.PD9[[#This Row],[Ppto. Orden Interna '[DOP']]]</f>
        <v>390000</v>
      </c>
      <c r="AD634" s="249"/>
      <c r="AE634" s="389"/>
      <c r="AF634" s="243">
        <f>BD.PD9[[#This Row],[Av.P3 '[%']]]*BD.PD9[[#This Row],[Ppto. Orden Interna '[DOP']]]</f>
        <v>0</v>
      </c>
      <c r="AG634" s="249"/>
      <c r="AH634" s="389"/>
      <c r="AI634" s="243">
        <f>BD.PD9[[#This Row],[Av.P4 '[%']]]*BD.PD9[[#This Row],[Ppto. Orden Interna '[DOP']]]</f>
        <v>0</v>
      </c>
      <c r="AJ634" s="249"/>
      <c r="AK634" s="389"/>
      <c r="AL634" s="243">
        <f>BD.PD9[[#This Row],[Av.P5 '[%']]]*BD.PD9[[#This Row],[Ppto. Orden Interna '[DOP']]]</f>
        <v>0</v>
      </c>
      <c r="AM634" s="496">
        <f>BD.PD9[[#This Row],[Pago 5]]+BD.PD9[[#This Row],[Pago 4]]+BD.PD9[[#This Row],[Pago 3]]+BD.PD9[[#This Row],[Pago 2]]+BD.PD9[[#This Row],[Pago 1]]</f>
        <v>780000</v>
      </c>
      <c r="AN634" s="308" t="s">
        <v>244</v>
      </c>
      <c r="AO634" s="308" t="s">
        <v>245</v>
      </c>
      <c r="AP634" s="308" t="s">
        <v>246</v>
      </c>
      <c r="AQ634" s="308" t="s">
        <v>247</v>
      </c>
      <c r="AR634" s="308">
        <v>594</v>
      </c>
      <c r="AS634" s="308" t="s">
        <v>248</v>
      </c>
      <c r="AT634" s="249" t="s">
        <v>1575</v>
      </c>
      <c r="AU634" s="306"/>
      <c r="AV634" s="306"/>
      <c r="AW634" s="306"/>
      <c r="AX634" s="306"/>
      <c r="AY634" s="306"/>
      <c r="AZ634" s="306"/>
      <c r="BA634" s="306"/>
      <c r="BB634" s="306"/>
      <c r="BC634" s="306"/>
      <c r="BD634" s="306"/>
      <c r="BE634" s="306"/>
      <c r="BF634" s="306"/>
      <c r="BG634" s="306"/>
      <c r="BH634" s="306"/>
      <c r="BI634" s="306"/>
      <c r="BJ634" s="306"/>
      <c r="BK634" s="306"/>
      <c r="BL634" s="306"/>
      <c r="BM634" s="306"/>
      <c r="BN634" s="306"/>
      <c r="BO634" s="306"/>
      <c r="BP634" s="306"/>
      <c r="BQ634" s="306"/>
      <c r="BR634" s="306"/>
      <c r="BS634" s="306"/>
      <c r="BT634" s="306"/>
      <c r="BU634" s="306"/>
      <c r="BV634" s="306"/>
      <c r="BW634" s="306"/>
      <c r="BX634" s="306"/>
      <c r="BY634" s="306"/>
      <c r="BZ634" s="306"/>
      <c r="CA634" s="306"/>
      <c r="CB634" s="306"/>
      <c r="CC634" s="306"/>
      <c r="CD634" s="306"/>
      <c r="CE634" s="306"/>
      <c r="CF634" s="306"/>
      <c r="CG634" s="306"/>
      <c r="CH634" s="306"/>
      <c r="CI634" s="306"/>
      <c r="CJ634" s="306"/>
      <c r="CK634" s="306"/>
      <c r="CL634" s="306"/>
      <c r="CM634" s="306"/>
      <c r="CN634" s="306"/>
      <c r="CO634" s="306"/>
      <c r="CP634" s="306"/>
      <c r="CQ634" s="306"/>
      <c r="CR634" s="306"/>
      <c r="CS634" s="306"/>
      <c r="CT634" s="306"/>
      <c r="CU634" s="306"/>
      <c r="CV634" s="306"/>
      <c r="CW634" s="306"/>
      <c r="CX634" s="306"/>
      <c r="CY634" s="306"/>
      <c r="CZ634" s="306"/>
      <c r="DA634" s="306"/>
      <c r="DB634" s="306"/>
      <c r="DC634" s="306"/>
      <c r="DD634" s="306"/>
      <c r="DE634" s="306"/>
      <c r="DF634" s="306"/>
      <c r="DG634" s="306"/>
      <c r="DH634" s="306"/>
      <c r="DI634" s="306"/>
      <c r="DJ634" s="306"/>
      <c r="DK634" s="306"/>
      <c r="DL634" s="306"/>
      <c r="DM634" s="306"/>
      <c r="DN634" s="306"/>
      <c r="DO634" s="306"/>
      <c r="DP634" s="306"/>
      <c r="DQ634" s="306"/>
      <c r="DR634" s="306"/>
      <c r="DS634" s="306"/>
      <c r="DT634" s="306"/>
      <c r="DU634" s="306"/>
      <c r="DV634" s="306"/>
      <c r="DW634" s="306"/>
      <c r="DX634" s="306"/>
      <c r="DY634" s="306"/>
      <c r="DZ634" s="306"/>
      <c r="EA634" s="306"/>
      <c r="EB634" s="306"/>
      <c r="EC634" s="306"/>
      <c r="ED634" s="306"/>
      <c r="EE634" s="306"/>
      <c r="EF634" s="306"/>
      <c r="EG634" s="306"/>
      <c r="EH634" s="306"/>
      <c r="EI634" s="306"/>
      <c r="EJ634" s="306"/>
      <c r="EK634" s="306"/>
      <c r="EL634" s="306"/>
      <c r="EM634" s="306"/>
      <c r="EN634" s="306"/>
      <c r="EO634" s="306"/>
      <c r="EP634" s="306"/>
      <c r="EQ634" s="306"/>
      <c r="ER634" s="306"/>
      <c r="ES634" s="306"/>
      <c r="ET634" s="306"/>
      <c r="EU634" s="306"/>
      <c r="EV634" s="306"/>
      <c r="EW634" s="306"/>
      <c r="EX634" s="306"/>
      <c r="EY634" s="306"/>
      <c r="EZ634" s="306"/>
      <c r="FA634" s="306"/>
      <c r="FB634" s="306"/>
      <c r="FC634" s="306"/>
      <c r="FD634" s="306"/>
      <c r="FE634" s="306"/>
      <c r="FF634" s="306"/>
      <c r="FG634" s="306"/>
      <c r="FH634" s="306"/>
      <c r="FI634" s="306"/>
      <c r="FJ634" s="306"/>
      <c r="FK634" s="306"/>
      <c r="FL634" s="306"/>
      <c r="FM634" s="306"/>
      <c r="FN634" s="306"/>
      <c r="FO634" s="306"/>
      <c r="FP634" s="306"/>
      <c r="FQ634" s="306"/>
      <c r="FR634" s="306"/>
      <c r="FS634" s="306"/>
      <c r="FT634" s="306"/>
      <c r="FU634" s="306"/>
      <c r="FV634" s="306"/>
      <c r="FW634" s="306"/>
      <c r="FX634" s="306"/>
      <c r="FY634" s="306"/>
      <c r="FZ634" s="306"/>
      <c r="GA634" s="306"/>
      <c r="GB634" s="306"/>
      <c r="GC634" s="306"/>
      <c r="GD634" s="306"/>
      <c r="GE634" s="306"/>
      <c r="GF634" s="306"/>
      <c r="GG634" s="306"/>
      <c r="GH634" s="306"/>
      <c r="GI634" s="306"/>
      <c r="GJ634" s="306"/>
      <c r="GK634" s="306"/>
      <c r="GL634" s="306"/>
      <c r="GM634" s="306"/>
      <c r="GN634" s="306"/>
      <c r="GO634" s="306"/>
      <c r="GP634" s="306"/>
      <c r="GQ634" s="306"/>
      <c r="GR634" s="306"/>
      <c r="GS634" s="306"/>
      <c r="GT634" s="306"/>
      <c r="GU634" s="306"/>
      <c r="GV634" s="306"/>
      <c r="GW634" s="306"/>
      <c r="GX634" s="306"/>
      <c r="GY634" s="306"/>
      <c r="GZ634" s="306"/>
      <c r="HA634" s="306"/>
      <c r="HB634" s="306"/>
      <c r="HC634" s="306"/>
      <c r="HD634" s="306"/>
      <c r="HE634" s="306"/>
      <c r="HF634" s="306"/>
      <c r="HG634" s="306"/>
      <c r="HH634" s="306"/>
      <c r="HI634" s="306"/>
      <c r="HJ634" s="306"/>
      <c r="HK634" s="306"/>
      <c r="HL634" s="306"/>
      <c r="HM634" s="306"/>
      <c r="HN634" s="306"/>
      <c r="HO634" s="306"/>
      <c r="HP634" s="306"/>
      <c r="HQ634" s="306"/>
      <c r="HR634" s="306"/>
      <c r="HS634" s="306"/>
      <c r="HT634" s="306"/>
      <c r="HU634" s="306"/>
      <c r="HV634" s="306"/>
      <c r="HW634" s="306"/>
      <c r="HX634" s="306"/>
      <c r="HY634" s="306"/>
      <c r="HZ634" s="306"/>
      <c r="IA634" s="306"/>
      <c r="IB634" s="306"/>
      <c r="IC634" s="306"/>
      <c r="ID634" s="306"/>
      <c r="IE634" s="306"/>
      <c r="IF634" s="306"/>
      <c r="IG634" s="306"/>
      <c r="IH634" s="306"/>
    </row>
    <row r="635" spans="1:242" s="219" customFormat="1" ht="15" customHeight="1" x14ac:dyDescent="0.3">
      <c r="A635" s="174">
        <v>5.0599999999999996</v>
      </c>
      <c r="B635" s="231"/>
      <c r="C635" s="232" t="e">
        <f>VLOOKUP(BD.PD9[[#This Row],[Pos]],[19]!PPto[#Data],3,FALSE)</f>
        <v>#REF!</v>
      </c>
      <c r="D635" s="233" t="s">
        <v>23</v>
      </c>
      <c r="E635" s="305" t="str">
        <f>IF(BD.PD9[[#This Row],[.]]="*",VLOOKUP(BD.PD9[[#This Row],[Pos]],[19]Presupuesto!A:H,7,FALSE),"")</f>
        <v/>
      </c>
      <c r="F635" s="378" t="s">
        <v>371</v>
      </c>
      <c r="G635" s="174" t="s">
        <v>1359</v>
      </c>
      <c r="H635" s="174"/>
      <c r="I635" s="497" t="s">
        <v>1326</v>
      </c>
      <c r="J635" s="382">
        <v>1</v>
      </c>
      <c r="K635" s="174" t="s">
        <v>117</v>
      </c>
      <c r="L635" s="383">
        <f>IF(BD.PD9[[#This Row],[Mon]]="DOP",1,HLOOKUP(BD.PD9[[#This Row],[Mon]],Data!$K$1:$L$2,2,FALSE))</f>
        <v>65</v>
      </c>
      <c r="M635" s="384">
        <v>180000</v>
      </c>
      <c r="N635" s="243">
        <f>BD.PD9[[#This Row],[Cant.]]*BD.PD9[[#This Row],[ Tasa ]]*BD.PD9[[#This Row],[ Precio Und.]]</f>
        <v>11700000</v>
      </c>
      <c r="O635" s="386">
        <v>0</v>
      </c>
      <c r="P635" s="243">
        <f>IF(BD.PD9[[#This Row],[Liquid. '[%']]]&lt;&gt;0,(BD.PD9[[#This Row],[Valor Neto '[DOP']]]*BD.PD9[[#This Row],[Liquid. '[%']]])+BD.PD9[[#This Row],[Valor Neto '[DOP']]],BD.PD9[[#This Row],[Valor Neto '[DOP']]])</f>
        <v>11700000</v>
      </c>
      <c r="Q635" s="243">
        <f>BD.PD9[[#This Row],[Ppto. Orden Interna '[DOP']]]/HLOOKUP("USD",Data!$K$1:$L$2,2,FALSE)</f>
        <v>180000</v>
      </c>
      <c r="R635" s="381" t="s">
        <v>1475</v>
      </c>
      <c r="S635" s="387"/>
      <c r="T635" s="387"/>
      <c r="U635" s="387"/>
      <c r="V635" s="387"/>
      <c r="W635" s="381" t="s">
        <v>1475</v>
      </c>
      <c r="X635" s="495">
        <v>6</v>
      </c>
      <c r="Y635" s="388">
        <v>0.5</v>
      </c>
      <c r="Z635" s="243">
        <f>BD.PD9[[#This Row],[Av.P1 '[%']]]*BD.PD9[[#This Row],[Ppto. Orden Interna '[DOP']]]</f>
        <v>5850000</v>
      </c>
      <c r="AA635" s="495">
        <v>8</v>
      </c>
      <c r="AB635" s="388">
        <v>0.5</v>
      </c>
      <c r="AC635" s="243">
        <f>BD.PD9[[#This Row],[Av.P2 '[%']]]*BD.PD9[[#This Row],[Ppto. Orden Interna '[DOP']]]</f>
        <v>5850000</v>
      </c>
      <c r="AD635" s="249"/>
      <c r="AE635" s="389"/>
      <c r="AF635" s="243">
        <f>BD.PD9[[#This Row],[Av.P3 '[%']]]*BD.PD9[[#This Row],[Ppto. Orden Interna '[DOP']]]</f>
        <v>0</v>
      </c>
      <c r="AG635" s="249"/>
      <c r="AH635" s="389"/>
      <c r="AI635" s="243">
        <f>BD.PD9[[#This Row],[Av.P4 '[%']]]*BD.PD9[[#This Row],[Ppto. Orden Interna '[DOP']]]</f>
        <v>0</v>
      </c>
      <c r="AJ635" s="249"/>
      <c r="AK635" s="389"/>
      <c r="AL635" s="243">
        <f>BD.PD9[[#This Row],[Av.P5 '[%']]]*BD.PD9[[#This Row],[Ppto. Orden Interna '[DOP']]]</f>
        <v>0</v>
      </c>
      <c r="AM635" s="496">
        <f>BD.PD9[[#This Row],[Pago 5]]+BD.PD9[[#This Row],[Pago 4]]+BD.PD9[[#This Row],[Pago 3]]+BD.PD9[[#This Row],[Pago 2]]+BD.PD9[[#This Row],[Pago 1]]</f>
        <v>11700000</v>
      </c>
      <c r="AN635" s="308" t="s">
        <v>244</v>
      </c>
      <c r="AO635" s="308" t="s">
        <v>245</v>
      </c>
      <c r="AP635" s="308" t="s">
        <v>246</v>
      </c>
      <c r="AQ635" s="308" t="s">
        <v>247</v>
      </c>
      <c r="AR635" s="308">
        <v>594</v>
      </c>
      <c r="AS635" s="308" t="s">
        <v>248</v>
      </c>
      <c r="AT635" s="249" t="s">
        <v>1575</v>
      </c>
      <c r="AU635" s="306"/>
      <c r="AV635" s="306"/>
      <c r="AW635" s="306"/>
      <c r="AX635" s="306"/>
      <c r="AY635" s="306"/>
      <c r="AZ635" s="306"/>
      <c r="BA635" s="306"/>
      <c r="BB635" s="306"/>
      <c r="BC635" s="306"/>
      <c r="BD635" s="306"/>
      <c r="BE635" s="306"/>
      <c r="BF635" s="306"/>
      <c r="BG635" s="306"/>
      <c r="BH635" s="306"/>
      <c r="BI635" s="306"/>
      <c r="BJ635" s="306"/>
      <c r="BK635" s="306"/>
      <c r="BL635" s="306"/>
      <c r="BM635" s="306"/>
      <c r="BN635" s="306"/>
      <c r="BO635" s="306"/>
      <c r="BP635" s="306"/>
      <c r="BQ635" s="306"/>
      <c r="BR635" s="306"/>
      <c r="BS635" s="306"/>
      <c r="BT635" s="306"/>
      <c r="BU635" s="306"/>
      <c r="BV635" s="306"/>
      <c r="BW635" s="306"/>
      <c r="BX635" s="306"/>
      <c r="BY635" s="306"/>
      <c r="BZ635" s="306"/>
      <c r="CA635" s="306"/>
      <c r="CB635" s="306"/>
      <c r="CC635" s="306"/>
      <c r="CD635" s="306"/>
      <c r="CE635" s="306"/>
      <c r="CF635" s="306"/>
      <c r="CG635" s="306"/>
      <c r="CH635" s="306"/>
      <c r="CI635" s="306"/>
      <c r="CJ635" s="306"/>
      <c r="CK635" s="306"/>
      <c r="CL635" s="306"/>
      <c r="CM635" s="306"/>
      <c r="CN635" s="306"/>
      <c r="CO635" s="306"/>
      <c r="CP635" s="306"/>
      <c r="CQ635" s="306"/>
      <c r="CR635" s="306"/>
      <c r="CS635" s="306"/>
      <c r="CT635" s="306"/>
      <c r="CU635" s="306"/>
      <c r="CV635" s="306"/>
      <c r="CW635" s="306"/>
      <c r="CX635" s="306"/>
      <c r="CY635" s="306"/>
      <c r="CZ635" s="306"/>
      <c r="DA635" s="306"/>
      <c r="DB635" s="306"/>
      <c r="DC635" s="306"/>
      <c r="DD635" s="306"/>
      <c r="DE635" s="306"/>
      <c r="DF635" s="306"/>
      <c r="DG635" s="306"/>
      <c r="DH635" s="306"/>
      <c r="DI635" s="306"/>
      <c r="DJ635" s="306"/>
      <c r="DK635" s="306"/>
      <c r="DL635" s="306"/>
      <c r="DM635" s="306"/>
      <c r="DN635" s="306"/>
      <c r="DO635" s="306"/>
      <c r="DP635" s="306"/>
      <c r="DQ635" s="306"/>
      <c r="DR635" s="306"/>
      <c r="DS635" s="306"/>
      <c r="DT635" s="306"/>
      <c r="DU635" s="306"/>
      <c r="DV635" s="306"/>
      <c r="DW635" s="306"/>
      <c r="DX635" s="306"/>
      <c r="DY635" s="306"/>
      <c r="DZ635" s="306"/>
      <c r="EA635" s="306"/>
      <c r="EB635" s="306"/>
      <c r="EC635" s="306"/>
      <c r="ED635" s="306"/>
      <c r="EE635" s="306"/>
      <c r="EF635" s="306"/>
      <c r="EG635" s="306"/>
      <c r="EH635" s="306"/>
      <c r="EI635" s="306"/>
      <c r="EJ635" s="306"/>
      <c r="EK635" s="306"/>
      <c r="EL635" s="306"/>
      <c r="EM635" s="306"/>
      <c r="EN635" s="306"/>
      <c r="EO635" s="306"/>
      <c r="EP635" s="306"/>
      <c r="EQ635" s="306"/>
      <c r="ER635" s="306"/>
      <c r="ES635" s="306"/>
      <c r="ET635" s="306"/>
      <c r="EU635" s="306"/>
      <c r="EV635" s="306"/>
      <c r="EW635" s="306"/>
      <c r="EX635" s="306"/>
      <c r="EY635" s="306"/>
      <c r="EZ635" s="306"/>
      <c r="FA635" s="306"/>
      <c r="FB635" s="306"/>
      <c r="FC635" s="306"/>
      <c r="FD635" s="306"/>
      <c r="FE635" s="306"/>
      <c r="FF635" s="306"/>
      <c r="FG635" s="306"/>
      <c r="FH635" s="306"/>
      <c r="FI635" s="306"/>
      <c r="FJ635" s="306"/>
      <c r="FK635" s="306"/>
      <c r="FL635" s="306"/>
      <c r="FM635" s="306"/>
      <c r="FN635" s="306"/>
      <c r="FO635" s="306"/>
      <c r="FP635" s="306"/>
      <c r="FQ635" s="306"/>
      <c r="FR635" s="306"/>
      <c r="FS635" s="306"/>
      <c r="FT635" s="306"/>
      <c r="FU635" s="306"/>
      <c r="FV635" s="306"/>
      <c r="FW635" s="306"/>
      <c r="FX635" s="306"/>
      <c r="FY635" s="306"/>
      <c r="FZ635" s="306"/>
      <c r="GA635" s="306"/>
      <c r="GB635" s="306"/>
      <c r="GC635" s="306"/>
      <c r="GD635" s="306"/>
      <c r="GE635" s="306"/>
      <c r="GF635" s="306"/>
      <c r="GG635" s="306"/>
      <c r="GH635" s="306"/>
      <c r="GI635" s="306"/>
      <c r="GJ635" s="306"/>
      <c r="GK635" s="306"/>
      <c r="GL635" s="306"/>
      <c r="GM635" s="306"/>
      <c r="GN635" s="306"/>
      <c r="GO635" s="306"/>
      <c r="GP635" s="306"/>
      <c r="GQ635" s="306"/>
      <c r="GR635" s="306"/>
      <c r="GS635" s="306"/>
      <c r="GT635" s="306"/>
      <c r="GU635" s="306"/>
      <c r="GV635" s="306"/>
      <c r="GW635" s="306"/>
      <c r="GX635" s="306"/>
      <c r="GY635" s="306"/>
      <c r="GZ635" s="306"/>
      <c r="HA635" s="306"/>
      <c r="HB635" s="306"/>
      <c r="HC635" s="306"/>
      <c r="HD635" s="306"/>
      <c r="HE635" s="306"/>
      <c r="HF635" s="306"/>
      <c r="HG635" s="306"/>
      <c r="HH635" s="306"/>
      <c r="HI635" s="306"/>
      <c r="HJ635" s="306"/>
      <c r="HK635" s="306"/>
      <c r="HL635" s="306"/>
      <c r="HM635" s="306"/>
      <c r="HN635" s="306"/>
      <c r="HO635" s="306"/>
      <c r="HP635" s="306"/>
      <c r="HQ635" s="306"/>
      <c r="HR635" s="306"/>
      <c r="HS635" s="306"/>
      <c r="HT635" s="306"/>
      <c r="HU635" s="306"/>
      <c r="HV635" s="306"/>
      <c r="HW635" s="306"/>
      <c r="HX635" s="306"/>
      <c r="HY635" s="306"/>
      <c r="HZ635" s="306"/>
      <c r="IA635" s="306"/>
      <c r="IB635" s="306"/>
      <c r="IC635" s="306"/>
      <c r="ID635" s="306"/>
      <c r="IE635" s="306"/>
      <c r="IF635" s="306"/>
      <c r="IG635" s="306"/>
      <c r="IH635" s="306"/>
    </row>
    <row r="636" spans="1:242" s="219" customFormat="1" ht="31.2" customHeight="1" x14ac:dyDescent="0.3">
      <c r="A636" s="174">
        <v>5.0599999999999996</v>
      </c>
      <c r="B636" s="231"/>
      <c r="C636" s="232" t="e">
        <f>VLOOKUP(BD.PD9[[#This Row],[Pos]],[19]!PPto[#Data],3,FALSE)</f>
        <v>#REF!</v>
      </c>
      <c r="D636" s="174" t="s">
        <v>23</v>
      </c>
      <c r="E636" s="305" t="str">
        <f>IF(BD.PD9[[#This Row],[.]]="*",VLOOKUP(BD.PD9[[#This Row],[Pos]],[19]Presupuesto!A:H,7,FALSE),"")</f>
        <v/>
      </c>
      <c r="F636" s="547" t="s">
        <v>373</v>
      </c>
      <c r="G636" s="174" t="s">
        <v>1359</v>
      </c>
      <c r="H636" s="495"/>
      <c r="I636" s="497" t="s">
        <v>1326</v>
      </c>
      <c r="J636" s="382">
        <v>1</v>
      </c>
      <c r="K636" s="174" t="s">
        <v>117</v>
      </c>
      <c r="L636" s="383">
        <f>IF(BD.PD9[[#This Row],[Mon]]="DOP",1,HLOOKUP(BD.PD9[[#This Row],[Mon]],Data!$K$1:$L$2,2,FALSE))</f>
        <v>65</v>
      </c>
      <c r="M636" s="384">
        <v>15000</v>
      </c>
      <c r="N636" s="243">
        <f>BD.PD9[[#This Row],[Cant.]]*BD.PD9[[#This Row],[ Tasa ]]*BD.PD9[[#This Row],[ Precio Und.]]</f>
        <v>975000</v>
      </c>
      <c r="O636" s="386">
        <v>0</v>
      </c>
      <c r="P636" s="243">
        <f>IF(BD.PD9[[#This Row],[Liquid. '[%']]]&lt;&gt;0,(BD.PD9[[#This Row],[Valor Neto '[DOP']]]*BD.PD9[[#This Row],[Liquid. '[%']]])+BD.PD9[[#This Row],[Valor Neto '[DOP']]],BD.PD9[[#This Row],[Valor Neto '[DOP']]])</f>
        <v>975000</v>
      </c>
      <c r="Q636" s="243">
        <f>BD.PD9[[#This Row],[Ppto. Orden Interna '[DOP']]]/HLOOKUP("USD",Data!$K$1:$L$2,2,FALSE)</f>
        <v>15000</v>
      </c>
      <c r="R636" s="381" t="s">
        <v>1474</v>
      </c>
      <c r="S636" s="387"/>
      <c r="T636" s="387"/>
      <c r="U636" s="387"/>
      <c r="V636" s="387"/>
      <c r="W636" s="499" t="s">
        <v>374</v>
      </c>
      <c r="X636" s="495">
        <v>6</v>
      </c>
      <c r="Y636" s="388">
        <v>0.5</v>
      </c>
      <c r="Z636" s="243">
        <f>BD.PD9[[#This Row],[Av.P1 '[%']]]*BD.PD9[[#This Row],[Ppto. Orden Interna '[DOP']]]</f>
        <v>487500</v>
      </c>
      <c r="AA636" s="495">
        <v>8</v>
      </c>
      <c r="AB636" s="388">
        <v>0.5</v>
      </c>
      <c r="AC636" s="243">
        <f>BD.PD9[[#This Row],[Av.P2 '[%']]]*BD.PD9[[#This Row],[Ppto. Orden Interna '[DOP']]]</f>
        <v>487500</v>
      </c>
      <c r="AD636" s="249"/>
      <c r="AE636" s="389"/>
      <c r="AF636" s="243">
        <f>BD.PD9[[#This Row],[Av.P3 '[%']]]*BD.PD9[[#This Row],[Ppto. Orden Interna '[DOP']]]</f>
        <v>0</v>
      </c>
      <c r="AG636" s="249"/>
      <c r="AH636" s="389"/>
      <c r="AI636" s="243">
        <f>BD.PD9[[#This Row],[Av.P4 '[%']]]*BD.PD9[[#This Row],[Ppto. Orden Interna '[DOP']]]</f>
        <v>0</v>
      </c>
      <c r="AJ636" s="249"/>
      <c r="AK636" s="389"/>
      <c r="AL636" s="243">
        <f>BD.PD9[[#This Row],[Av.P5 '[%']]]*BD.PD9[[#This Row],[Ppto. Orden Interna '[DOP']]]</f>
        <v>0</v>
      </c>
      <c r="AM636" s="496">
        <f>BD.PD9[[#This Row],[Pago 5]]+BD.PD9[[#This Row],[Pago 4]]+BD.PD9[[#This Row],[Pago 3]]+BD.PD9[[#This Row],[Pago 2]]+BD.PD9[[#This Row],[Pago 1]]</f>
        <v>975000</v>
      </c>
      <c r="AN636" s="308" t="s">
        <v>244</v>
      </c>
      <c r="AO636" s="308" t="s">
        <v>245</v>
      </c>
      <c r="AP636" s="308" t="s">
        <v>246</v>
      </c>
      <c r="AQ636" s="308" t="s">
        <v>247</v>
      </c>
      <c r="AR636" s="308">
        <v>594</v>
      </c>
      <c r="AS636" s="308" t="s">
        <v>248</v>
      </c>
      <c r="AT636" s="249" t="s">
        <v>1575</v>
      </c>
      <c r="AU636" s="306"/>
      <c r="AV636" s="306"/>
      <c r="AW636" s="306"/>
      <c r="AX636" s="306"/>
      <c r="AY636" s="306"/>
      <c r="AZ636" s="306"/>
      <c r="BA636" s="306"/>
      <c r="BB636" s="306"/>
      <c r="BC636" s="306"/>
      <c r="BD636" s="306"/>
      <c r="BE636" s="306"/>
      <c r="BF636" s="306"/>
      <c r="BG636" s="306"/>
      <c r="BH636" s="306"/>
      <c r="BI636" s="306"/>
      <c r="BJ636" s="306"/>
      <c r="BK636" s="306"/>
      <c r="BL636" s="306"/>
      <c r="BM636" s="306"/>
      <c r="BN636" s="306"/>
      <c r="BO636" s="306"/>
      <c r="BP636" s="306"/>
      <c r="BQ636" s="306"/>
      <c r="BR636" s="306"/>
      <c r="BS636" s="306"/>
      <c r="BT636" s="306"/>
      <c r="BU636" s="306"/>
      <c r="BV636" s="306"/>
      <c r="BW636" s="306"/>
      <c r="BX636" s="306"/>
      <c r="BY636" s="306"/>
      <c r="BZ636" s="306"/>
      <c r="CA636" s="306"/>
      <c r="CB636" s="306"/>
      <c r="CC636" s="306"/>
      <c r="CD636" s="306"/>
      <c r="CE636" s="306"/>
      <c r="CF636" s="306"/>
      <c r="CG636" s="306"/>
      <c r="CH636" s="306"/>
      <c r="CI636" s="306"/>
      <c r="CJ636" s="306"/>
      <c r="CK636" s="306"/>
      <c r="CL636" s="306"/>
      <c r="CM636" s="306"/>
      <c r="CN636" s="306"/>
      <c r="CO636" s="306"/>
      <c r="CP636" s="306"/>
      <c r="CQ636" s="306"/>
      <c r="CR636" s="306"/>
      <c r="CS636" s="306"/>
      <c r="CT636" s="306"/>
      <c r="CU636" s="306"/>
      <c r="CV636" s="306"/>
      <c r="CW636" s="306"/>
      <c r="CX636" s="306"/>
      <c r="CY636" s="306"/>
      <c r="CZ636" s="306"/>
      <c r="DA636" s="306"/>
      <c r="DB636" s="306"/>
      <c r="DC636" s="306"/>
      <c r="DD636" s="306"/>
      <c r="DE636" s="306"/>
      <c r="DF636" s="306"/>
      <c r="DG636" s="306"/>
      <c r="DH636" s="306"/>
      <c r="DI636" s="306"/>
      <c r="DJ636" s="306"/>
      <c r="DK636" s="306"/>
      <c r="DL636" s="306"/>
      <c r="DM636" s="306"/>
      <c r="DN636" s="306"/>
      <c r="DO636" s="306"/>
      <c r="DP636" s="306"/>
      <c r="DQ636" s="306"/>
      <c r="DR636" s="306"/>
      <c r="DS636" s="306"/>
      <c r="DT636" s="306"/>
      <c r="DU636" s="306"/>
      <c r="DV636" s="306"/>
      <c r="DW636" s="306"/>
      <c r="DX636" s="306"/>
      <c r="DY636" s="306"/>
      <c r="DZ636" s="306"/>
      <c r="EA636" s="306"/>
      <c r="EB636" s="306"/>
      <c r="EC636" s="306"/>
      <c r="ED636" s="306"/>
      <c r="EE636" s="306"/>
      <c r="EF636" s="306"/>
      <c r="EG636" s="306"/>
      <c r="EH636" s="306"/>
      <c r="EI636" s="306"/>
      <c r="EJ636" s="306"/>
      <c r="EK636" s="306"/>
      <c r="EL636" s="306"/>
      <c r="EM636" s="306"/>
      <c r="EN636" s="306"/>
      <c r="EO636" s="306"/>
      <c r="EP636" s="306"/>
      <c r="EQ636" s="306"/>
      <c r="ER636" s="306"/>
      <c r="ES636" s="306"/>
      <c r="ET636" s="306"/>
      <c r="EU636" s="306"/>
      <c r="EV636" s="306"/>
      <c r="EW636" s="306"/>
      <c r="EX636" s="306"/>
      <c r="EY636" s="306"/>
      <c r="EZ636" s="306"/>
      <c r="FA636" s="306"/>
      <c r="FB636" s="306"/>
      <c r="FC636" s="306"/>
      <c r="FD636" s="306"/>
      <c r="FE636" s="306"/>
      <c r="FF636" s="306"/>
      <c r="FG636" s="306"/>
      <c r="FH636" s="306"/>
      <c r="FI636" s="306"/>
      <c r="FJ636" s="306"/>
      <c r="FK636" s="306"/>
      <c r="FL636" s="306"/>
      <c r="FM636" s="306"/>
      <c r="FN636" s="306"/>
      <c r="FO636" s="306"/>
      <c r="FP636" s="306"/>
      <c r="FQ636" s="306"/>
      <c r="FR636" s="306"/>
      <c r="FS636" s="306"/>
      <c r="FT636" s="306"/>
      <c r="FU636" s="306"/>
      <c r="FV636" s="306"/>
      <c r="FW636" s="306"/>
      <c r="FX636" s="306"/>
      <c r="FY636" s="306"/>
      <c r="FZ636" s="306"/>
      <c r="GA636" s="306"/>
      <c r="GB636" s="306"/>
      <c r="GC636" s="306"/>
      <c r="GD636" s="306"/>
      <c r="GE636" s="306"/>
      <c r="GF636" s="306"/>
      <c r="GG636" s="306"/>
      <c r="GH636" s="306"/>
      <c r="GI636" s="306"/>
      <c r="GJ636" s="306"/>
      <c r="GK636" s="306"/>
      <c r="GL636" s="306"/>
      <c r="GM636" s="306"/>
      <c r="GN636" s="306"/>
      <c r="GO636" s="306"/>
      <c r="GP636" s="306"/>
      <c r="GQ636" s="306"/>
      <c r="GR636" s="306"/>
      <c r="GS636" s="306"/>
      <c r="GT636" s="306"/>
      <c r="GU636" s="306"/>
      <c r="GV636" s="306"/>
      <c r="GW636" s="306"/>
      <c r="GX636" s="306"/>
      <c r="GY636" s="306"/>
      <c r="GZ636" s="306"/>
      <c r="HA636" s="306"/>
      <c r="HB636" s="306"/>
      <c r="HC636" s="306"/>
      <c r="HD636" s="306"/>
      <c r="HE636" s="306"/>
      <c r="HF636" s="306"/>
      <c r="HG636" s="306"/>
      <c r="HH636" s="306"/>
      <c r="HI636" s="306"/>
      <c r="HJ636" s="306"/>
      <c r="HK636" s="306"/>
      <c r="HL636" s="306"/>
      <c r="HM636" s="306"/>
      <c r="HN636" s="306"/>
      <c r="HO636" s="306"/>
      <c r="HP636" s="306"/>
      <c r="HQ636" s="306"/>
      <c r="HR636" s="306"/>
      <c r="HS636" s="306"/>
      <c r="HT636" s="306"/>
      <c r="HU636" s="306"/>
      <c r="HV636" s="306"/>
      <c r="HW636" s="306"/>
      <c r="HX636" s="306"/>
      <c r="HY636" s="306"/>
      <c r="HZ636" s="306"/>
      <c r="IA636" s="306"/>
      <c r="IB636" s="306"/>
      <c r="IC636" s="306"/>
      <c r="ID636" s="306"/>
      <c r="IE636" s="306"/>
      <c r="IF636" s="306"/>
      <c r="IG636" s="306"/>
      <c r="IH636" s="306"/>
    </row>
    <row r="637" spans="1:242" s="219" customFormat="1" ht="15" customHeight="1" x14ac:dyDescent="0.3">
      <c r="A637" s="174">
        <v>5.07</v>
      </c>
      <c r="B637" s="231" t="s">
        <v>243</v>
      </c>
      <c r="C637" s="232" t="e">
        <f>VLOOKUP(BD.PD9[[#This Row],[Pos]],[19]!PPto[#Data],3,FALSE)</f>
        <v>#REF!</v>
      </c>
      <c r="D637" s="233" t="s">
        <v>243</v>
      </c>
      <c r="E637" s="305">
        <f>IF(BD.PD9[[#This Row],[.]]="*",VLOOKUP(BD.PD9[[#This Row],[Pos]],[19]Presupuesto!A:H,7,FALSE),"")</f>
        <v>0</v>
      </c>
      <c r="F637" s="234"/>
      <c r="G637" s="174"/>
      <c r="H637" s="174"/>
      <c r="I637" s="174"/>
      <c r="J637" s="392">
        <v>1</v>
      </c>
      <c r="K637" s="233" t="s">
        <v>117</v>
      </c>
      <c r="L637" s="383">
        <f>IF(BD.PD9[[#This Row],[Mon]]="DOP",1,HLOOKUP(BD.PD9[[#This Row],[Mon]],Data!$K$1:$L$2,2,FALSE))</f>
        <v>65</v>
      </c>
      <c r="M637" s="490">
        <v>0</v>
      </c>
      <c r="N637" s="243">
        <f>BD.PD9[[#This Row],[Cant.]]*BD.PD9[[#This Row],[ Tasa ]]*BD.PD9[[#This Row],[ Precio Und.]]</f>
        <v>0</v>
      </c>
      <c r="O637" s="491">
        <v>0</v>
      </c>
      <c r="P637" s="243">
        <f>IF(BD.PD9[[#This Row],[Liquid. '[%']]]&lt;&gt;0,(BD.PD9[[#This Row],[Valor Neto '[DOP']]]*BD.PD9[[#This Row],[Liquid. '[%']]])+BD.PD9[[#This Row],[Valor Neto '[DOP']]],BD.PD9[[#This Row],[Valor Neto '[DOP']]])</f>
        <v>0</v>
      </c>
      <c r="Q637" s="243">
        <f>BD.PD9[[#This Row],[Ppto. Orden Interna '[DOP']]]/HLOOKUP("USD",Data!$K$1:$L$2,2,FALSE)</f>
        <v>0</v>
      </c>
      <c r="R637" s="381"/>
      <c r="S637" s="387"/>
      <c r="T637" s="387"/>
      <c r="U637" s="387"/>
      <c r="V637" s="387"/>
      <c r="W637" s="174"/>
      <c r="X637" s="495"/>
      <c r="Y637" s="388"/>
      <c r="Z637" s="243">
        <f>BD.PD9[[#This Row],[Av.P1 '[%']]]*BD.PD9[[#This Row],[Ppto. Orden Interna '[DOP']]]</f>
        <v>0</v>
      </c>
      <c r="AA637" s="249"/>
      <c r="AB637" s="389"/>
      <c r="AC637" s="243">
        <f>BD.PD9[[#This Row],[Av.P2 '[%']]]*BD.PD9[[#This Row],[Ppto. Orden Interna '[DOP']]]</f>
        <v>0</v>
      </c>
      <c r="AD637" s="249"/>
      <c r="AE637" s="389"/>
      <c r="AF637" s="243">
        <f>BD.PD9[[#This Row],[Av.P3 '[%']]]*BD.PD9[[#This Row],[Ppto. Orden Interna '[DOP']]]</f>
        <v>0</v>
      </c>
      <c r="AG637" s="249"/>
      <c r="AH637" s="389"/>
      <c r="AI637" s="243">
        <f>BD.PD9[[#This Row],[Av.P4 '[%']]]*BD.PD9[[#This Row],[Ppto. Orden Interna '[DOP']]]</f>
        <v>0</v>
      </c>
      <c r="AJ637" s="249"/>
      <c r="AK637" s="389"/>
      <c r="AL637" s="243">
        <f>BD.PD9[[#This Row],[Av.P5 '[%']]]*BD.PD9[[#This Row],[Ppto. Orden Interna '[DOP']]]</f>
        <v>0</v>
      </c>
      <c r="AM637" s="496">
        <f>BD.PD9[[#This Row],[Pago 5]]+BD.PD9[[#This Row],[Pago 4]]+BD.PD9[[#This Row],[Pago 3]]+BD.PD9[[#This Row],[Pago 2]]+BD.PD9[[#This Row],[Pago 1]]</f>
        <v>0</v>
      </c>
      <c r="AN637" s="308" t="s">
        <v>244</v>
      </c>
      <c r="AO637" s="308" t="s">
        <v>245</v>
      </c>
      <c r="AP637" s="308" t="s">
        <v>246</v>
      </c>
      <c r="AQ637" s="308" t="s">
        <v>247</v>
      </c>
      <c r="AR637" s="308">
        <v>594</v>
      </c>
      <c r="AS637" s="308" t="s">
        <v>248</v>
      </c>
      <c r="AT637" s="249" t="s">
        <v>1575</v>
      </c>
      <c r="AU637" s="306"/>
      <c r="AV637" s="306"/>
      <c r="AW637" s="306"/>
      <c r="AX637" s="306"/>
      <c r="AY637" s="306"/>
      <c r="AZ637" s="306"/>
      <c r="BA637" s="306"/>
      <c r="BB637" s="306"/>
      <c r="BC637" s="306"/>
      <c r="BD637" s="306"/>
      <c r="BE637" s="306"/>
      <c r="BF637" s="306"/>
      <c r="BG637" s="306"/>
      <c r="BH637" s="306"/>
      <c r="BI637" s="306"/>
      <c r="BJ637" s="306"/>
      <c r="BK637" s="306"/>
      <c r="BL637" s="306"/>
      <c r="BM637" s="306"/>
      <c r="BN637" s="306"/>
      <c r="BO637" s="306"/>
      <c r="BP637" s="306"/>
      <c r="BQ637" s="306"/>
      <c r="BR637" s="306"/>
      <c r="BS637" s="306"/>
      <c r="BT637" s="306"/>
      <c r="BU637" s="306"/>
      <c r="BV637" s="306"/>
      <c r="BW637" s="306"/>
      <c r="BX637" s="306"/>
      <c r="BY637" s="306"/>
      <c r="BZ637" s="306"/>
      <c r="CA637" s="306"/>
      <c r="CB637" s="306"/>
      <c r="CC637" s="306"/>
      <c r="CD637" s="306"/>
      <c r="CE637" s="306"/>
      <c r="CF637" s="306"/>
      <c r="CG637" s="306"/>
      <c r="CH637" s="306"/>
      <c r="CI637" s="306"/>
      <c r="CJ637" s="306"/>
      <c r="CK637" s="306"/>
      <c r="CL637" s="306"/>
      <c r="CM637" s="306"/>
      <c r="CN637" s="306"/>
      <c r="CO637" s="306"/>
      <c r="CP637" s="306"/>
      <c r="CQ637" s="306"/>
      <c r="CR637" s="306"/>
      <c r="CS637" s="306"/>
      <c r="CT637" s="306"/>
      <c r="CU637" s="306"/>
      <c r="CV637" s="306"/>
      <c r="CW637" s="306"/>
      <c r="CX637" s="306"/>
      <c r="CY637" s="306"/>
      <c r="CZ637" s="306"/>
      <c r="DA637" s="306"/>
      <c r="DB637" s="306"/>
      <c r="DC637" s="306"/>
      <c r="DD637" s="306"/>
      <c r="DE637" s="306"/>
      <c r="DF637" s="306"/>
      <c r="DG637" s="306"/>
      <c r="DH637" s="306"/>
      <c r="DI637" s="306"/>
      <c r="DJ637" s="306"/>
      <c r="DK637" s="306"/>
      <c r="DL637" s="306"/>
      <c r="DM637" s="306"/>
      <c r="DN637" s="306"/>
      <c r="DO637" s="306"/>
      <c r="DP637" s="306"/>
      <c r="DQ637" s="306"/>
      <c r="DR637" s="306"/>
      <c r="DS637" s="306"/>
      <c r="DT637" s="306"/>
      <c r="DU637" s="306"/>
      <c r="DV637" s="306"/>
      <c r="DW637" s="306"/>
      <c r="DX637" s="306"/>
      <c r="DY637" s="306"/>
      <c r="DZ637" s="306"/>
      <c r="EA637" s="306"/>
      <c r="EB637" s="306"/>
      <c r="EC637" s="306"/>
      <c r="ED637" s="306"/>
      <c r="EE637" s="306"/>
      <c r="EF637" s="306"/>
      <c r="EG637" s="306"/>
      <c r="EH637" s="306"/>
      <c r="EI637" s="306"/>
      <c r="EJ637" s="306"/>
      <c r="EK637" s="306"/>
      <c r="EL637" s="306"/>
      <c r="EM637" s="306"/>
      <c r="EN637" s="306"/>
      <c r="EO637" s="306"/>
      <c r="EP637" s="306"/>
      <c r="EQ637" s="306"/>
      <c r="ER637" s="306"/>
      <c r="ES637" s="306"/>
      <c r="ET637" s="306"/>
      <c r="EU637" s="306"/>
      <c r="EV637" s="306"/>
      <c r="EW637" s="306"/>
      <c r="EX637" s="306"/>
      <c r="EY637" s="306"/>
      <c r="EZ637" s="306"/>
      <c r="FA637" s="306"/>
      <c r="FB637" s="306"/>
      <c r="FC637" s="306"/>
      <c r="FD637" s="306"/>
      <c r="FE637" s="306"/>
      <c r="FF637" s="306"/>
      <c r="FG637" s="306"/>
      <c r="FH637" s="306"/>
      <c r="FI637" s="306"/>
      <c r="FJ637" s="306"/>
      <c r="FK637" s="306"/>
      <c r="FL637" s="306"/>
      <c r="FM637" s="306"/>
      <c r="FN637" s="306"/>
      <c r="FO637" s="306"/>
      <c r="FP637" s="306"/>
      <c r="FQ637" s="306"/>
      <c r="FR637" s="306"/>
      <c r="FS637" s="306"/>
      <c r="FT637" s="306"/>
      <c r="FU637" s="306"/>
      <c r="FV637" s="306"/>
      <c r="FW637" s="306"/>
      <c r="FX637" s="306"/>
      <c r="FY637" s="306"/>
      <c r="FZ637" s="306"/>
      <c r="GA637" s="306"/>
      <c r="GB637" s="306"/>
      <c r="GC637" s="306"/>
      <c r="GD637" s="306"/>
      <c r="GE637" s="306"/>
      <c r="GF637" s="306"/>
      <c r="GG637" s="306"/>
      <c r="GH637" s="306"/>
      <c r="GI637" s="306"/>
      <c r="GJ637" s="306"/>
      <c r="GK637" s="306"/>
      <c r="GL637" s="306"/>
      <c r="GM637" s="306"/>
      <c r="GN637" s="306"/>
      <c r="GO637" s="306"/>
      <c r="GP637" s="306"/>
      <c r="GQ637" s="306"/>
      <c r="GR637" s="306"/>
      <c r="GS637" s="306"/>
      <c r="GT637" s="306"/>
      <c r="GU637" s="306"/>
      <c r="GV637" s="306"/>
      <c r="GW637" s="306"/>
      <c r="GX637" s="306"/>
      <c r="GY637" s="306"/>
      <c r="GZ637" s="306"/>
      <c r="HA637" s="306"/>
      <c r="HB637" s="306"/>
      <c r="HC637" s="306"/>
      <c r="HD637" s="306"/>
      <c r="HE637" s="306"/>
      <c r="HF637" s="306"/>
      <c r="HG637" s="306"/>
      <c r="HH637" s="306"/>
      <c r="HI637" s="306"/>
      <c r="HJ637" s="306"/>
      <c r="HK637" s="306"/>
      <c r="HL637" s="306"/>
      <c r="HM637" s="306"/>
      <c r="HN637" s="306"/>
      <c r="HO637" s="306"/>
      <c r="HP637" s="306"/>
      <c r="HQ637" s="306"/>
      <c r="HR637" s="306"/>
      <c r="HS637" s="306"/>
      <c r="HT637" s="306"/>
      <c r="HU637" s="306"/>
      <c r="HV637" s="306"/>
      <c r="HW637" s="306"/>
      <c r="HX637" s="306"/>
      <c r="HY637" s="306"/>
      <c r="HZ637" s="306"/>
      <c r="IA637" s="306"/>
      <c r="IB637" s="306"/>
      <c r="IC637" s="306"/>
      <c r="ID637" s="306"/>
      <c r="IE637" s="306"/>
      <c r="IF637" s="306"/>
      <c r="IG637" s="306"/>
      <c r="IH637" s="306"/>
    </row>
    <row r="638" spans="1:242" s="219" customFormat="1" ht="15" customHeight="1" x14ac:dyDescent="0.3">
      <c r="A638" s="174">
        <v>5.07</v>
      </c>
      <c r="B638" s="231"/>
      <c r="C638" s="232" t="e">
        <f>VLOOKUP(BD.PD9[[#This Row],[Pos]],[19]!PPto[#Data],3,FALSE)</f>
        <v>#REF!</v>
      </c>
      <c r="D638" s="174" t="s">
        <v>23</v>
      </c>
      <c r="E638" s="305" t="str">
        <f>IF(BD.PD9[[#This Row],[.]]="*",VLOOKUP(BD.PD9[[#This Row],[Pos]],[19]Presupuesto!A:H,7,FALSE),"")</f>
        <v/>
      </c>
      <c r="F638" s="234" t="s">
        <v>1476</v>
      </c>
      <c r="G638" s="174" t="s">
        <v>1359</v>
      </c>
      <c r="H638" s="174"/>
      <c r="I638" s="497" t="s">
        <v>1326</v>
      </c>
      <c r="J638" s="382">
        <v>0</v>
      </c>
      <c r="K638" s="511" t="s">
        <v>117</v>
      </c>
      <c r="L638" s="383">
        <f>IF(BD.PD9[[#This Row],[Mon]]="DOP",1,HLOOKUP(BD.PD9[[#This Row],[Mon]],Data!$K$1:$L$2,2,FALSE))</f>
        <v>65</v>
      </c>
      <c r="M638" s="384">
        <v>75</v>
      </c>
      <c r="N638" s="243">
        <f>BD.PD9[[#This Row],[Cant.]]*BD.PD9[[#This Row],[ Tasa ]]*BD.PD9[[#This Row],[ Precio Und.]]</f>
        <v>0</v>
      </c>
      <c r="O638" s="386">
        <v>0</v>
      </c>
      <c r="P638" s="243">
        <f>IF(BD.PD9[[#This Row],[Liquid. '[%']]]&lt;&gt;0,(BD.PD9[[#This Row],[Valor Neto '[DOP']]]*BD.PD9[[#This Row],[Liquid. '[%']]])+BD.PD9[[#This Row],[Valor Neto '[DOP']]],BD.PD9[[#This Row],[Valor Neto '[DOP']]])</f>
        <v>0</v>
      </c>
      <c r="Q638" s="243">
        <f>BD.PD9[[#This Row],[Ppto. Orden Interna '[DOP']]]/HLOOKUP("USD",Data!$K$1:$L$2,2,FALSE)</f>
        <v>0</v>
      </c>
      <c r="R638" s="381" t="s">
        <v>1398</v>
      </c>
      <c r="S638" s="387"/>
      <c r="T638" s="387"/>
      <c r="U638" s="387"/>
      <c r="V638" s="387"/>
      <c r="W638" s="174" t="s">
        <v>323</v>
      </c>
      <c r="X638" s="495">
        <v>8</v>
      </c>
      <c r="Y638" s="388">
        <v>0.6</v>
      </c>
      <c r="Z638" s="243">
        <f>BD.PD9[[#This Row],[Av.P1 '[%']]]*BD.PD9[[#This Row],[Ppto. Orden Interna '[DOP']]]</f>
        <v>0</v>
      </c>
      <c r="AA638" s="495">
        <v>10</v>
      </c>
      <c r="AB638" s="388">
        <v>0.4</v>
      </c>
      <c r="AC638" s="243">
        <f>BD.PD9[[#This Row],[Av.P2 '[%']]]*BD.PD9[[#This Row],[Ppto. Orden Interna '[DOP']]]</f>
        <v>0</v>
      </c>
      <c r="AD638" s="249"/>
      <c r="AE638" s="389"/>
      <c r="AF638" s="243">
        <f>BD.PD9[[#This Row],[Av.P3 '[%']]]*BD.PD9[[#This Row],[Ppto. Orden Interna '[DOP']]]</f>
        <v>0</v>
      </c>
      <c r="AG638" s="249"/>
      <c r="AH638" s="389"/>
      <c r="AI638" s="243">
        <f>BD.PD9[[#This Row],[Av.P4 '[%']]]*BD.PD9[[#This Row],[Ppto. Orden Interna '[DOP']]]</f>
        <v>0</v>
      </c>
      <c r="AJ638" s="249"/>
      <c r="AK638" s="389"/>
      <c r="AL638" s="243">
        <f>BD.PD9[[#This Row],[Av.P5 '[%']]]*BD.PD9[[#This Row],[Ppto. Orden Interna '[DOP']]]</f>
        <v>0</v>
      </c>
      <c r="AM638" s="496">
        <f>BD.PD9[[#This Row],[Pago 5]]+BD.PD9[[#This Row],[Pago 4]]+BD.PD9[[#This Row],[Pago 3]]+BD.PD9[[#This Row],[Pago 2]]+BD.PD9[[#This Row],[Pago 1]]</f>
        <v>0</v>
      </c>
      <c r="AN638" s="308" t="s">
        <v>244</v>
      </c>
      <c r="AO638" s="308" t="s">
        <v>245</v>
      </c>
      <c r="AP638" s="308" t="s">
        <v>246</v>
      </c>
      <c r="AQ638" s="308" t="s">
        <v>247</v>
      </c>
      <c r="AR638" s="308">
        <v>594</v>
      </c>
      <c r="AS638" s="308" t="s">
        <v>248</v>
      </c>
      <c r="AT638" s="249" t="s">
        <v>1575</v>
      </c>
      <c r="AU638" s="306"/>
      <c r="AV638" s="306"/>
      <c r="AW638" s="306"/>
      <c r="AX638" s="306"/>
      <c r="AY638" s="306"/>
      <c r="AZ638" s="306"/>
      <c r="BA638" s="306"/>
      <c r="BB638" s="306"/>
      <c r="BC638" s="306"/>
      <c r="BD638" s="306"/>
      <c r="BE638" s="306"/>
      <c r="BF638" s="306"/>
      <c r="BG638" s="306"/>
      <c r="BH638" s="306"/>
      <c r="BI638" s="306"/>
      <c r="BJ638" s="306"/>
      <c r="BK638" s="306"/>
      <c r="BL638" s="306"/>
      <c r="BM638" s="306"/>
      <c r="BN638" s="306"/>
      <c r="BO638" s="306"/>
      <c r="BP638" s="306"/>
      <c r="BQ638" s="306"/>
      <c r="BR638" s="306"/>
      <c r="BS638" s="306"/>
      <c r="BT638" s="306"/>
      <c r="BU638" s="306"/>
      <c r="BV638" s="306"/>
      <c r="BW638" s="306"/>
      <c r="BX638" s="306"/>
      <c r="BY638" s="306"/>
      <c r="BZ638" s="306"/>
      <c r="CA638" s="306"/>
      <c r="CB638" s="306"/>
      <c r="CC638" s="306"/>
      <c r="CD638" s="306"/>
      <c r="CE638" s="306"/>
      <c r="CF638" s="306"/>
      <c r="CG638" s="306"/>
      <c r="CH638" s="306"/>
      <c r="CI638" s="306"/>
      <c r="CJ638" s="306"/>
      <c r="CK638" s="306"/>
      <c r="CL638" s="306"/>
      <c r="CM638" s="306"/>
      <c r="CN638" s="306"/>
      <c r="CO638" s="306"/>
      <c r="CP638" s="306"/>
      <c r="CQ638" s="306"/>
      <c r="CR638" s="306"/>
      <c r="CS638" s="306"/>
      <c r="CT638" s="306"/>
      <c r="CU638" s="306"/>
      <c r="CV638" s="306"/>
      <c r="CW638" s="306"/>
      <c r="CX638" s="306"/>
      <c r="CY638" s="306"/>
      <c r="CZ638" s="306"/>
      <c r="DA638" s="306"/>
      <c r="DB638" s="306"/>
      <c r="DC638" s="306"/>
      <c r="DD638" s="306"/>
      <c r="DE638" s="306"/>
      <c r="DF638" s="306"/>
      <c r="DG638" s="306"/>
      <c r="DH638" s="306"/>
      <c r="DI638" s="306"/>
      <c r="DJ638" s="306"/>
      <c r="DK638" s="306"/>
      <c r="DL638" s="306"/>
      <c r="DM638" s="306"/>
      <c r="DN638" s="306"/>
      <c r="DO638" s="306"/>
      <c r="DP638" s="306"/>
      <c r="DQ638" s="306"/>
      <c r="DR638" s="306"/>
      <c r="DS638" s="306"/>
      <c r="DT638" s="306"/>
      <c r="DU638" s="306"/>
      <c r="DV638" s="306"/>
      <c r="DW638" s="306"/>
      <c r="DX638" s="306"/>
      <c r="DY638" s="306"/>
      <c r="DZ638" s="306"/>
      <c r="EA638" s="306"/>
      <c r="EB638" s="306"/>
      <c r="EC638" s="306"/>
      <c r="ED638" s="306"/>
      <c r="EE638" s="306"/>
      <c r="EF638" s="306"/>
      <c r="EG638" s="306"/>
      <c r="EH638" s="306"/>
      <c r="EI638" s="306"/>
      <c r="EJ638" s="306"/>
      <c r="EK638" s="306"/>
      <c r="EL638" s="306"/>
      <c r="EM638" s="306"/>
      <c r="EN638" s="306"/>
      <c r="EO638" s="306"/>
      <c r="EP638" s="306"/>
      <c r="EQ638" s="306"/>
      <c r="ER638" s="306"/>
      <c r="ES638" s="306"/>
      <c r="ET638" s="306"/>
      <c r="EU638" s="306"/>
      <c r="EV638" s="306"/>
      <c r="EW638" s="306"/>
      <c r="EX638" s="306"/>
      <c r="EY638" s="306"/>
      <c r="EZ638" s="306"/>
      <c r="FA638" s="306"/>
      <c r="FB638" s="306"/>
      <c r="FC638" s="306"/>
      <c r="FD638" s="306"/>
      <c r="FE638" s="306"/>
      <c r="FF638" s="306"/>
      <c r="FG638" s="306"/>
      <c r="FH638" s="306"/>
      <c r="FI638" s="306"/>
      <c r="FJ638" s="306"/>
      <c r="FK638" s="306"/>
      <c r="FL638" s="306"/>
      <c r="FM638" s="306"/>
      <c r="FN638" s="306"/>
      <c r="FO638" s="306"/>
      <c r="FP638" s="306"/>
      <c r="FQ638" s="306"/>
      <c r="FR638" s="306"/>
      <c r="FS638" s="306"/>
      <c r="FT638" s="306"/>
      <c r="FU638" s="306"/>
      <c r="FV638" s="306"/>
      <c r="FW638" s="306"/>
      <c r="FX638" s="306"/>
      <c r="FY638" s="306"/>
      <c r="FZ638" s="306"/>
      <c r="GA638" s="306"/>
      <c r="GB638" s="306"/>
      <c r="GC638" s="306"/>
      <c r="GD638" s="306"/>
      <c r="GE638" s="306"/>
      <c r="GF638" s="306"/>
      <c r="GG638" s="306"/>
      <c r="GH638" s="306"/>
      <c r="GI638" s="306"/>
      <c r="GJ638" s="306"/>
      <c r="GK638" s="306"/>
      <c r="GL638" s="306"/>
      <c r="GM638" s="306"/>
      <c r="GN638" s="306"/>
      <c r="GO638" s="306"/>
      <c r="GP638" s="306"/>
      <c r="GQ638" s="306"/>
      <c r="GR638" s="306"/>
      <c r="GS638" s="306"/>
      <c r="GT638" s="306"/>
      <c r="GU638" s="306"/>
      <c r="GV638" s="306"/>
      <c r="GW638" s="306"/>
      <c r="GX638" s="306"/>
      <c r="GY638" s="306"/>
      <c r="GZ638" s="306"/>
      <c r="HA638" s="306"/>
      <c r="HB638" s="306"/>
      <c r="HC638" s="306"/>
      <c r="HD638" s="306"/>
      <c r="HE638" s="306"/>
      <c r="HF638" s="306"/>
      <c r="HG638" s="306"/>
      <c r="HH638" s="306"/>
      <c r="HI638" s="306"/>
      <c r="HJ638" s="306"/>
      <c r="HK638" s="306"/>
      <c r="HL638" s="306"/>
      <c r="HM638" s="306"/>
      <c r="HN638" s="306"/>
      <c r="HO638" s="306"/>
      <c r="HP638" s="306"/>
      <c r="HQ638" s="306"/>
      <c r="HR638" s="306"/>
      <c r="HS638" s="306"/>
      <c r="HT638" s="306"/>
      <c r="HU638" s="306"/>
      <c r="HV638" s="306"/>
      <c r="HW638" s="306"/>
      <c r="HX638" s="306"/>
      <c r="HY638" s="306"/>
      <c r="HZ638" s="306"/>
      <c r="IA638" s="306"/>
      <c r="IB638" s="306"/>
      <c r="IC638" s="306"/>
      <c r="ID638" s="306"/>
      <c r="IE638" s="306"/>
      <c r="IF638" s="306"/>
      <c r="IG638" s="306"/>
      <c r="IH638" s="306"/>
    </row>
    <row r="639" spans="1:242" s="219" customFormat="1" ht="15" customHeight="1" x14ac:dyDescent="0.3">
      <c r="A639" s="174">
        <v>5.07</v>
      </c>
      <c r="B639" s="231"/>
      <c r="C639" s="232" t="e">
        <f>VLOOKUP(BD.PD9[[#This Row],[Pos]],[19]!PPto[#Data],3,FALSE)</f>
        <v>#REF!</v>
      </c>
      <c r="D639" s="174" t="s">
        <v>23</v>
      </c>
      <c r="E639" s="305" t="str">
        <f>IF(BD.PD9[[#This Row],[.]]="*",VLOOKUP(BD.PD9[[#This Row],[Pos]],[19]Presupuesto!A:H,7,FALSE),"")</f>
        <v/>
      </c>
      <c r="F639" s="234" t="s">
        <v>1477</v>
      </c>
      <c r="G639" s="174" t="s">
        <v>1359</v>
      </c>
      <c r="H639" s="174"/>
      <c r="I639" s="497" t="s">
        <v>1326</v>
      </c>
      <c r="J639" s="382">
        <v>10</v>
      </c>
      <c r="K639" s="511" t="s">
        <v>117</v>
      </c>
      <c r="L639" s="383">
        <f>IF(BD.PD9[[#This Row],[Mon]]="DOP",1,HLOOKUP(BD.PD9[[#This Row],[Mon]],Data!$K$1:$L$2,2,FALSE))</f>
        <v>65</v>
      </c>
      <c r="M639" s="384">
        <v>500</v>
      </c>
      <c r="N639" s="243">
        <f>BD.PD9[[#This Row],[Cant.]]*BD.PD9[[#This Row],[ Tasa ]]*BD.PD9[[#This Row],[ Precio Und.]]</f>
        <v>325000</v>
      </c>
      <c r="O639" s="386">
        <v>0</v>
      </c>
      <c r="P639" s="243">
        <f>IF(BD.PD9[[#This Row],[Liquid. '[%']]]&lt;&gt;0,(BD.PD9[[#This Row],[Valor Neto '[DOP']]]*BD.PD9[[#This Row],[Liquid. '[%']]])+BD.PD9[[#This Row],[Valor Neto '[DOP']]],BD.PD9[[#This Row],[Valor Neto '[DOP']]])</f>
        <v>325000</v>
      </c>
      <c r="Q639" s="243">
        <f>BD.PD9[[#This Row],[Ppto. Orden Interna '[DOP']]]/HLOOKUP("USD",Data!$K$1:$L$2,2,FALSE)</f>
        <v>5000</v>
      </c>
      <c r="R639" s="381" t="s">
        <v>1398</v>
      </c>
      <c r="S639" s="387"/>
      <c r="T639" s="387"/>
      <c r="U639" s="387"/>
      <c r="V639" s="387"/>
      <c r="W639" s="174" t="s">
        <v>323</v>
      </c>
      <c r="X639" s="495">
        <v>8</v>
      </c>
      <c r="Y639" s="388">
        <v>0.6</v>
      </c>
      <c r="Z639" s="243">
        <f>BD.PD9[[#This Row],[Av.P1 '[%']]]*BD.PD9[[#This Row],[Ppto. Orden Interna '[DOP']]]</f>
        <v>195000</v>
      </c>
      <c r="AA639" s="495">
        <v>10</v>
      </c>
      <c r="AB639" s="388">
        <v>0.4</v>
      </c>
      <c r="AC639" s="243">
        <f>BD.PD9[[#This Row],[Av.P2 '[%']]]*BD.PD9[[#This Row],[Ppto. Orden Interna '[DOP']]]</f>
        <v>130000</v>
      </c>
      <c r="AD639" s="249"/>
      <c r="AE639" s="389"/>
      <c r="AF639" s="243">
        <f>BD.PD9[[#This Row],[Av.P3 '[%']]]*BD.PD9[[#This Row],[Ppto. Orden Interna '[DOP']]]</f>
        <v>0</v>
      </c>
      <c r="AG639" s="249"/>
      <c r="AH639" s="389"/>
      <c r="AI639" s="243">
        <f>BD.PD9[[#This Row],[Av.P4 '[%']]]*BD.PD9[[#This Row],[Ppto. Orden Interna '[DOP']]]</f>
        <v>0</v>
      </c>
      <c r="AJ639" s="249"/>
      <c r="AK639" s="389"/>
      <c r="AL639" s="243">
        <f>BD.PD9[[#This Row],[Av.P5 '[%']]]*BD.PD9[[#This Row],[Ppto. Orden Interna '[DOP']]]</f>
        <v>0</v>
      </c>
      <c r="AM639" s="496">
        <f>BD.PD9[[#This Row],[Pago 5]]+BD.PD9[[#This Row],[Pago 4]]+BD.PD9[[#This Row],[Pago 3]]+BD.PD9[[#This Row],[Pago 2]]+BD.PD9[[#This Row],[Pago 1]]</f>
        <v>325000</v>
      </c>
      <c r="AN639" s="308" t="s">
        <v>244</v>
      </c>
      <c r="AO639" s="308" t="s">
        <v>245</v>
      </c>
      <c r="AP639" s="308" t="s">
        <v>246</v>
      </c>
      <c r="AQ639" s="308" t="s">
        <v>247</v>
      </c>
      <c r="AR639" s="308">
        <v>594</v>
      </c>
      <c r="AS639" s="308" t="s">
        <v>248</v>
      </c>
      <c r="AT639" s="249" t="s">
        <v>1575</v>
      </c>
      <c r="AU639" s="306"/>
      <c r="AV639" s="306"/>
      <c r="AW639" s="306"/>
      <c r="AX639" s="306"/>
      <c r="AY639" s="306"/>
      <c r="AZ639" s="306"/>
      <c r="BA639" s="306"/>
      <c r="BB639" s="306"/>
      <c r="BC639" s="306"/>
      <c r="BD639" s="306"/>
      <c r="BE639" s="306"/>
      <c r="BF639" s="306"/>
      <c r="BG639" s="306"/>
      <c r="BH639" s="306"/>
      <c r="BI639" s="306"/>
      <c r="BJ639" s="306"/>
      <c r="BK639" s="306"/>
      <c r="BL639" s="306"/>
      <c r="BM639" s="306"/>
      <c r="BN639" s="306"/>
      <c r="BO639" s="306"/>
      <c r="BP639" s="306"/>
      <c r="BQ639" s="306"/>
      <c r="BR639" s="306"/>
      <c r="BS639" s="306"/>
      <c r="BT639" s="306"/>
      <c r="BU639" s="306"/>
      <c r="BV639" s="306"/>
      <c r="BW639" s="306"/>
      <c r="BX639" s="306"/>
      <c r="BY639" s="306"/>
      <c r="BZ639" s="306"/>
      <c r="CA639" s="306"/>
      <c r="CB639" s="306"/>
      <c r="CC639" s="306"/>
      <c r="CD639" s="306"/>
      <c r="CE639" s="306"/>
      <c r="CF639" s="306"/>
      <c r="CG639" s="306"/>
      <c r="CH639" s="306"/>
      <c r="CI639" s="306"/>
      <c r="CJ639" s="306"/>
      <c r="CK639" s="306"/>
      <c r="CL639" s="306"/>
      <c r="CM639" s="306"/>
      <c r="CN639" s="306"/>
      <c r="CO639" s="306"/>
      <c r="CP639" s="306"/>
      <c r="CQ639" s="306"/>
      <c r="CR639" s="306"/>
      <c r="CS639" s="306"/>
      <c r="CT639" s="306"/>
      <c r="CU639" s="306"/>
      <c r="CV639" s="306"/>
      <c r="CW639" s="306"/>
      <c r="CX639" s="306"/>
      <c r="CY639" s="306"/>
      <c r="CZ639" s="306"/>
      <c r="DA639" s="306"/>
      <c r="DB639" s="306"/>
      <c r="DC639" s="306"/>
      <c r="DD639" s="306"/>
      <c r="DE639" s="306"/>
      <c r="DF639" s="306"/>
      <c r="DG639" s="306"/>
      <c r="DH639" s="306"/>
      <c r="DI639" s="306"/>
      <c r="DJ639" s="306"/>
      <c r="DK639" s="306"/>
      <c r="DL639" s="306"/>
      <c r="DM639" s="306"/>
      <c r="DN639" s="306"/>
      <c r="DO639" s="306"/>
      <c r="DP639" s="306"/>
      <c r="DQ639" s="306"/>
      <c r="DR639" s="306"/>
      <c r="DS639" s="306"/>
      <c r="DT639" s="306"/>
      <c r="DU639" s="306"/>
      <c r="DV639" s="306"/>
      <c r="DW639" s="306"/>
      <c r="DX639" s="306"/>
      <c r="DY639" s="306"/>
      <c r="DZ639" s="306"/>
      <c r="EA639" s="306"/>
      <c r="EB639" s="306"/>
      <c r="EC639" s="306"/>
      <c r="ED639" s="306"/>
      <c r="EE639" s="306"/>
      <c r="EF639" s="306"/>
      <c r="EG639" s="306"/>
      <c r="EH639" s="306"/>
      <c r="EI639" s="306"/>
      <c r="EJ639" s="306"/>
      <c r="EK639" s="306"/>
      <c r="EL639" s="306"/>
      <c r="EM639" s="306"/>
      <c r="EN639" s="306"/>
      <c r="EO639" s="306"/>
      <c r="EP639" s="306"/>
      <c r="EQ639" s="306"/>
      <c r="ER639" s="306"/>
      <c r="ES639" s="306"/>
      <c r="ET639" s="306"/>
      <c r="EU639" s="306"/>
      <c r="EV639" s="306"/>
      <c r="EW639" s="306"/>
      <c r="EX639" s="306"/>
      <c r="EY639" s="306"/>
      <c r="EZ639" s="306"/>
      <c r="FA639" s="306"/>
      <c r="FB639" s="306"/>
      <c r="FC639" s="306"/>
      <c r="FD639" s="306"/>
      <c r="FE639" s="306"/>
      <c r="FF639" s="306"/>
      <c r="FG639" s="306"/>
      <c r="FH639" s="306"/>
      <c r="FI639" s="306"/>
      <c r="FJ639" s="306"/>
      <c r="FK639" s="306"/>
      <c r="FL639" s="306"/>
      <c r="FM639" s="306"/>
      <c r="FN639" s="306"/>
      <c r="FO639" s="306"/>
      <c r="FP639" s="306"/>
      <c r="FQ639" s="306"/>
      <c r="FR639" s="306"/>
      <c r="FS639" s="306"/>
      <c r="FT639" s="306"/>
      <c r="FU639" s="306"/>
      <c r="FV639" s="306"/>
      <c r="FW639" s="306"/>
      <c r="FX639" s="306"/>
      <c r="FY639" s="306"/>
      <c r="FZ639" s="306"/>
      <c r="GA639" s="306"/>
      <c r="GB639" s="306"/>
      <c r="GC639" s="306"/>
      <c r="GD639" s="306"/>
      <c r="GE639" s="306"/>
      <c r="GF639" s="306"/>
      <c r="GG639" s="306"/>
      <c r="GH639" s="306"/>
      <c r="GI639" s="306"/>
      <c r="GJ639" s="306"/>
      <c r="GK639" s="306"/>
      <c r="GL639" s="306"/>
      <c r="GM639" s="306"/>
      <c r="GN639" s="306"/>
      <c r="GO639" s="306"/>
      <c r="GP639" s="306"/>
      <c r="GQ639" s="306"/>
      <c r="GR639" s="306"/>
      <c r="GS639" s="306"/>
      <c r="GT639" s="306"/>
      <c r="GU639" s="306"/>
      <c r="GV639" s="306"/>
      <c r="GW639" s="306"/>
      <c r="GX639" s="306"/>
      <c r="GY639" s="306"/>
      <c r="GZ639" s="306"/>
      <c r="HA639" s="306"/>
      <c r="HB639" s="306"/>
      <c r="HC639" s="306"/>
      <c r="HD639" s="306"/>
      <c r="HE639" s="306"/>
      <c r="HF639" s="306"/>
      <c r="HG639" s="306"/>
      <c r="HH639" s="306"/>
      <c r="HI639" s="306"/>
      <c r="HJ639" s="306"/>
      <c r="HK639" s="306"/>
      <c r="HL639" s="306"/>
      <c r="HM639" s="306"/>
      <c r="HN639" s="306"/>
      <c r="HO639" s="306"/>
      <c r="HP639" s="306"/>
      <c r="HQ639" s="306"/>
      <c r="HR639" s="306"/>
      <c r="HS639" s="306"/>
      <c r="HT639" s="306"/>
      <c r="HU639" s="306"/>
      <c r="HV639" s="306"/>
      <c r="HW639" s="306"/>
      <c r="HX639" s="306"/>
      <c r="HY639" s="306"/>
      <c r="HZ639" s="306"/>
      <c r="IA639" s="306"/>
      <c r="IB639" s="306"/>
      <c r="IC639" s="306"/>
      <c r="ID639" s="306"/>
      <c r="IE639" s="306"/>
      <c r="IF639" s="306"/>
      <c r="IG639" s="306"/>
      <c r="IH639" s="306"/>
    </row>
    <row r="640" spans="1:242" s="219" customFormat="1" ht="15" customHeight="1" x14ac:dyDescent="0.3">
      <c r="A640" s="174">
        <v>5.07</v>
      </c>
      <c r="B640" s="231"/>
      <c r="C640" s="232" t="e">
        <f>VLOOKUP(BD.PD9[[#This Row],[Pos]],[19]!PPto[#Data],3,FALSE)</f>
        <v>#REF!</v>
      </c>
      <c r="D640" s="174" t="s">
        <v>23</v>
      </c>
      <c r="E640" s="305" t="str">
        <f>IF(BD.PD9[[#This Row],[.]]="*",VLOOKUP(BD.PD9[[#This Row],[Pos]],[19]Presupuesto!A:H,7,FALSE),"")</f>
        <v/>
      </c>
      <c r="F640" s="505" t="s">
        <v>1478</v>
      </c>
      <c r="G640" s="174" t="s">
        <v>1359</v>
      </c>
      <c r="H640" s="174"/>
      <c r="I640" s="497" t="s">
        <v>1326</v>
      </c>
      <c r="J640" s="382">
        <v>10</v>
      </c>
      <c r="K640" s="511" t="s">
        <v>117</v>
      </c>
      <c r="L640" s="383">
        <f>IF(BD.PD9[[#This Row],[Mon]]="DOP",1,HLOOKUP(BD.PD9[[#This Row],[Mon]],Data!$K$1:$L$2,2,FALSE))</f>
        <v>65</v>
      </c>
      <c r="M640" s="384">
        <v>3995</v>
      </c>
      <c r="N640" s="243">
        <f>BD.PD9[[#This Row],[Cant.]]*BD.PD9[[#This Row],[ Tasa ]]*BD.PD9[[#This Row],[ Precio Und.]]</f>
        <v>2596750</v>
      </c>
      <c r="O640" s="386">
        <v>0.3</v>
      </c>
      <c r="P640" s="243">
        <f>IF(BD.PD9[[#This Row],[Liquid. '[%']]]&lt;&gt;0,(BD.PD9[[#This Row],[Valor Neto '[DOP']]]*BD.PD9[[#This Row],[Liquid. '[%']]])+BD.PD9[[#This Row],[Valor Neto '[DOP']]],BD.PD9[[#This Row],[Valor Neto '[DOP']]])</f>
        <v>3375775</v>
      </c>
      <c r="Q640" s="243">
        <f>BD.PD9[[#This Row],[Ppto. Orden Interna '[DOP']]]/HLOOKUP("USD",Data!$K$1:$L$2,2,FALSE)</f>
        <v>51935</v>
      </c>
      <c r="R640" s="381" t="s">
        <v>1398</v>
      </c>
      <c r="S640" s="387"/>
      <c r="T640" s="387"/>
      <c r="U640" s="387"/>
      <c r="V640" s="387"/>
      <c r="W640" s="174" t="s">
        <v>323</v>
      </c>
      <c r="X640" s="495">
        <v>8</v>
      </c>
      <c r="Y640" s="388">
        <v>0.6</v>
      </c>
      <c r="Z640" s="243">
        <f>BD.PD9[[#This Row],[Av.P1 '[%']]]*BD.PD9[[#This Row],[Ppto. Orden Interna '[DOP']]]</f>
        <v>2025465</v>
      </c>
      <c r="AA640" s="495">
        <v>10</v>
      </c>
      <c r="AB640" s="388">
        <v>0.4</v>
      </c>
      <c r="AC640" s="243">
        <f>BD.PD9[[#This Row],[Av.P2 '[%']]]*BD.PD9[[#This Row],[Ppto. Orden Interna '[DOP']]]</f>
        <v>1350310</v>
      </c>
      <c r="AD640" s="249"/>
      <c r="AE640" s="389"/>
      <c r="AF640" s="243">
        <f>BD.PD9[[#This Row],[Av.P3 '[%']]]*BD.PD9[[#This Row],[Ppto. Orden Interna '[DOP']]]</f>
        <v>0</v>
      </c>
      <c r="AG640" s="249"/>
      <c r="AH640" s="389"/>
      <c r="AI640" s="243">
        <f>BD.PD9[[#This Row],[Av.P4 '[%']]]*BD.PD9[[#This Row],[Ppto. Orden Interna '[DOP']]]</f>
        <v>0</v>
      </c>
      <c r="AJ640" s="249"/>
      <c r="AK640" s="389"/>
      <c r="AL640" s="243">
        <f>BD.PD9[[#This Row],[Av.P5 '[%']]]*BD.PD9[[#This Row],[Ppto. Orden Interna '[DOP']]]</f>
        <v>0</v>
      </c>
      <c r="AM640" s="496">
        <f>BD.PD9[[#This Row],[Pago 5]]+BD.PD9[[#This Row],[Pago 4]]+BD.PD9[[#This Row],[Pago 3]]+BD.PD9[[#This Row],[Pago 2]]+BD.PD9[[#This Row],[Pago 1]]</f>
        <v>3375775</v>
      </c>
      <c r="AN640" s="308" t="s">
        <v>244</v>
      </c>
      <c r="AO640" s="308" t="s">
        <v>245</v>
      </c>
      <c r="AP640" s="308" t="s">
        <v>246</v>
      </c>
      <c r="AQ640" s="308" t="s">
        <v>247</v>
      </c>
      <c r="AR640" s="308">
        <v>594</v>
      </c>
      <c r="AS640" s="308" t="s">
        <v>248</v>
      </c>
      <c r="AT640" s="249" t="s">
        <v>1575</v>
      </c>
      <c r="AU640" s="306"/>
      <c r="AV640" s="306"/>
      <c r="AW640" s="306"/>
      <c r="AX640" s="306"/>
      <c r="AY640" s="306"/>
      <c r="AZ640" s="306"/>
      <c r="BA640" s="306"/>
      <c r="BB640" s="306"/>
      <c r="BC640" s="306"/>
      <c r="BD640" s="306"/>
      <c r="BE640" s="306"/>
      <c r="BF640" s="306"/>
      <c r="BG640" s="306"/>
      <c r="BH640" s="306"/>
      <c r="BI640" s="306"/>
      <c r="BJ640" s="306"/>
      <c r="BK640" s="306"/>
      <c r="BL640" s="306"/>
      <c r="BM640" s="306"/>
      <c r="BN640" s="306"/>
      <c r="BO640" s="306"/>
      <c r="BP640" s="306"/>
      <c r="BQ640" s="306"/>
      <c r="BR640" s="306"/>
      <c r="BS640" s="306"/>
      <c r="BT640" s="306"/>
      <c r="BU640" s="306"/>
      <c r="BV640" s="306"/>
      <c r="BW640" s="306"/>
      <c r="BX640" s="306"/>
      <c r="BY640" s="306"/>
      <c r="BZ640" s="306"/>
      <c r="CA640" s="306"/>
      <c r="CB640" s="306"/>
      <c r="CC640" s="306"/>
      <c r="CD640" s="306"/>
      <c r="CE640" s="306"/>
      <c r="CF640" s="306"/>
      <c r="CG640" s="306"/>
      <c r="CH640" s="306"/>
      <c r="CI640" s="306"/>
      <c r="CJ640" s="306"/>
      <c r="CK640" s="306"/>
      <c r="CL640" s="306"/>
      <c r="CM640" s="306"/>
      <c r="CN640" s="306"/>
      <c r="CO640" s="306"/>
      <c r="CP640" s="306"/>
      <c r="CQ640" s="306"/>
      <c r="CR640" s="306"/>
      <c r="CS640" s="306"/>
      <c r="CT640" s="306"/>
      <c r="CU640" s="306"/>
      <c r="CV640" s="306"/>
      <c r="CW640" s="306"/>
      <c r="CX640" s="306"/>
      <c r="CY640" s="306"/>
      <c r="CZ640" s="306"/>
      <c r="DA640" s="306"/>
      <c r="DB640" s="306"/>
      <c r="DC640" s="306"/>
      <c r="DD640" s="306"/>
      <c r="DE640" s="306"/>
      <c r="DF640" s="306"/>
      <c r="DG640" s="306"/>
      <c r="DH640" s="306"/>
      <c r="DI640" s="306"/>
      <c r="DJ640" s="306"/>
      <c r="DK640" s="306"/>
      <c r="DL640" s="306"/>
      <c r="DM640" s="306"/>
      <c r="DN640" s="306"/>
      <c r="DO640" s="306"/>
      <c r="DP640" s="306"/>
      <c r="DQ640" s="306"/>
      <c r="DR640" s="306"/>
      <c r="DS640" s="306"/>
      <c r="DT640" s="306"/>
      <c r="DU640" s="306"/>
      <c r="DV640" s="306"/>
      <c r="DW640" s="306"/>
      <c r="DX640" s="306"/>
      <c r="DY640" s="306"/>
      <c r="DZ640" s="306"/>
      <c r="EA640" s="306"/>
      <c r="EB640" s="306"/>
      <c r="EC640" s="306"/>
      <c r="ED640" s="306"/>
      <c r="EE640" s="306"/>
      <c r="EF640" s="306"/>
      <c r="EG640" s="306"/>
      <c r="EH640" s="306"/>
      <c r="EI640" s="306"/>
      <c r="EJ640" s="306"/>
      <c r="EK640" s="306"/>
      <c r="EL640" s="306"/>
      <c r="EM640" s="306"/>
      <c r="EN640" s="306"/>
      <c r="EO640" s="306"/>
      <c r="EP640" s="306"/>
      <c r="EQ640" s="306"/>
      <c r="ER640" s="306"/>
      <c r="ES640" s="306"/>
      <c r="ET640" s="306"/>
      <c r="EU640" s="306"/>
      <c r="EV640" s="306"/>
      <c r="EW640" s="306"/>
      <c r="EX640" s="306"/>
      <c r="EY640" s="306"/>
      <c r="EZ640" s="306"/>
      <c r="FA640" s="306"/>
      <c r="FB640" s="306"/>
      <c r="FC640" s="306"/>
      <c r="FD640" s="306"/>
      <c r="FE640" s="306"/>
      <c r="FF640" s="306"/>
      <c r="FG640" s="306"/>
      <c r="FH640" s="306"/>
      <c r="FI640" s="306"/>
      <c r="FJ640" s="306"/>
      <c r="FK640" s="306"/>
      <c r="FL640" s="306"/>
      <c r="FM640" s="306"/>
      <c r="FN640" s="306"/>
      <c r="FO640" s="306"/>
      <c r="FP640" s="306"/>
      <c r="FQ640" s="306"/>
      <c r="FR640" s="306"/>
      <c r="FS640" s="306"/>
      <c r="FT640" s="306"/>
      <c r="FU640" s="306"/>
      <c r="FV640" s="306"/>
      <c r="FW640" s="306"/>
      <c r="FX640" s="306"/>
      <c r="FY640" s="306"/>
      <c r="FZ640" s="306"/>
      <c r="GA640" s="306"/>
      <c r="GB640" s="306"/>
      <c r="GC640" s="306"/>
      <c r="GD640" s="306"/>
      <c r="GE640" s="306"/>
      <c r="GF640" s="306"/>
      <c r="GG640" s="306"/>
      <c r="GH640" s="306"/>
      <c r="GI640" s="306"/>
      <c r="GJ640" s="306"/>
      <c r="GK640" s="306"/>
      <c r="GL640" s="306"/>
      <c r="GM640" s="306"/>
      <c r="GN640" s="306"/>
      <c r="GO640" s="306"/>
      <c r="GP640" s="306"/>
      <c r="GQ640" s="306"/>
      <c r="GR640" s="306"/>
      <c r="GS640" s="306"/>
      <c r="GT640" s="306"/>
      <c r="GU640" s="306"/>
      <c r="GV640" s="306"/>
      <c r="GW640" s="306"/>
      <c r="GX640" s="306"/>
      <c r="GY640" s="306"/>
      <c r="GZ640" s="306"/>
      <c r="HA640" s="306"/>
      <c r="HB640" s="306"/>
      <c r="HC640" s="306"/>
      <c r="HD640" s="306"/>
      <c r="HE640" s="306"/>
      <c r="HF640" s="306"/>
      <c r="HG640" s="306"/>
      <c r="HH640" s="306"/>
      <c r="HI640" s="306"/>
      <c r="HJ640" s="306"/>
      <c r="HK640" s="306"/>
      <c r="HL640" s="306"/>
      <c r="HM640" s="306"/>
      <c r="HN640" s="306"/>
      <c r="HO640" s="306"/>
      <c r="HP640" s="306"/>
      <c r="HQ640" s="306"/>
      <c r="HR640" s="306"/>
      <c r="HS640" s="306"/>
      <c r="HT640" s="306"/>
      <c r="HU640" s="306"/>
      <c r="HV640" s="306"/>
      <c r="HW640" s="306"/>
      <c r="HX640" s="306"/>
      <c r="HY640" s="306"/>
      <c r="HZ640" s="306"/>
      <c r="IA640" s="306"/>
      <c r="IB640" s="306"/>
      <c r="IC640" s="306"/>
      <c r="ID640" s="306"/>
      <c r="IE640" s="306"/>
      <c r="IF640" s="306"/>
      <c r="IG640" s="306"/>
      <c r="IH640" s="306"/>
    </row>
    <row r="641" spans="1:242" s="219" customFormat="1" ht="15" customHeight="1" x14ac:dyDescent="0.3">
      <c r="A641" s="174">
        <v>6.01</v>
      </c>
      <c r="B641" s="231" t="s">
        <v>243</v>
      </c>
      <c r="C641" s="232" t="e">
        <f>VLOOKUP(BD.PD9[[#This Row],[Pos]],[19]!PPto[#Data],3,FALSE)</f>
        <v>#REF!</v>
      </c>
      <c r="D641" s="233" t="s">
        <v>243</v>
      </c>
      <c r="E641" s="305">
        <f>IF(BD.PD9[[#This Row],[.]]="*",VLOOKUP(BD.PD9[[#This Row],[Pos]],[19]Presupuesto!A:H,7,FALSE),"")</f>
        <v>0</v>
      </c>
      <c r="F641" s="519"/>
      <c r="G641" s="174"/>
      <c r="H641" s="174"/>
      <c r="I641" s="174"/>
      <c r="J641" s="392"/>
      <c r="K641" s="233" t="s">
        <v>117</v>
      </c>
      <c r="L641" s="383">
        <f>IF(BD.PD9[[#This Row],[Mon]]="DOP",1,HLOOKUP(BD.PD9[[#This Row],[Mon]],Data!$K$1:$L$2,2,FALSE))</f>
        <v>65</v>
      </c>
      <c r="M641" s="490"/>
      <c r="N641" s="243">
        <f>BD.PD9[[#This Row],[Cant.]]*BD.PD9[[#This Row],[ Tasa ]]*BD.PD9[[#This Row],[ Precio Und.]]</f>
        <v>0</v>
      </c>
      <c r="O641" s="491"/>
      <c r="P641" s="243">
        <f>IF(BD.PD9[[#This Row],[Liquid. '[%']]]&lt;&gt;0,(BD.PD9[[#This Row],[Valor Neto '[DOP']]]*BD.PD9[[#This Row],[Liquid. '[%']]])+BD.PD9[[#This Row],[Valor Neto '[DOP']]],BD.PD9[[#This Row],[Valor Neto '[DOP']]])</f>
        <v>0</v>
      </c>
      <c r="Q641" s="243">
        <f>BD.PD9[[#This Row],[Ppto. Orden Interna '[DOP']]]/HLOOKUP("USD",Data!$K$1:$L$2,2,FALSE)</f>
        <v>0</v>
      </c>
      <c r="R641" s="381"/>
      <c r="S641" s="387"/>
      <c r="T641" s="387"/>
      <c r="U641" s="387"/>
      <c r="V641" s="387"/>
      <c r="W641" s="174"/>
      <c r="X641" s="495"/>
      <c r="Y641" s="388"/>
      <c r="Z641" s="243">
        <f>BD.PD9[[#This Row],[Av.P1 '[%']]]*BD.PD9[[#This Row],[Ppto. Orden Interna '[DOP']]]</f>
        <v>0</v>
      </c>
      <c r="AA641" s="249"/>
      <c r="AB641" s="389"/>
      <c r="AC641" s="243">
        <f>BD.PD9[[#This Row],[Av.P2 '[%']]]*BD.PD9[[#This Row],[Ppto. Orden Interna '[DOP']]]</f>
        <v>0</v>
      </c>
      <c r="AD641" s="249"/>
      <c r="AE641" s="389"/>
      <c r="AF641" s="243">
        <f>BD.PD9[[#This Row],[Av.P3 '[%']]]*BD.PD9[[#This Row],[Ppto. Orden Interna '[DOP']]]</f>
        <v>0</v>
      </c>
      <c r="AG641" s="249"/>
      <c r="AH641" s="389"/>
      <c r="AI641" s="243">
        <f>BD.PD9[[#This Row],[Av.P4 '[%']]]*BD.PD9[[#This Row],[Ppto. Orden Interna '[DOP']]]</f>
        <v>0</v>
      </c>
      <c r="AJ641" s="249"/>
      <c r="AK641" s="389"/>
      <c r="AL641" s="243">
        <f>BD.PD9[[#This Row],[Av.P5 '[%']]]*BD.PD9[[#This Row],[Ppto. Orden Interna '[DOP']]]</f>
        <v>0</v>
      </c>
      <c r="AM641" s="496">
        <f>BD.PD9[[#This Row],[Pago 5]]+BD.PD9[[#This Row],[Pago 4]]+BD.PD9[[#This Row],[Pago 3]]+BD.PD9[[#This Row],[Pago 2]]+BD.PD9[[#This Row],[Pago 1]]</f>
        <v>0</v>
      </c>
      <c r="AN641" s="308" t="s">
        <v>244</v>
      </c>
      <c r="AO641" s="308" t="s">
        <v>245</v>
      </c>
      <c r="AP641" s="308" t="s">
        <v>246</v>
      </c>
      <c r="AQ641" s="308" t="s">
        <v>247</v>
      </c>
      <c r="AR641" s="308">
        <v>594</v>
      </c>
      <c r="AS641" s="308" t="s">
        <v>248</v>
      </c>
      <c r="AT641" s="249" t="s">
        <v>1575</v>
      </c>
      <c r="AU641" s="306"/>
      <c r="AV641" s="306"/>
      <c r="AW641" s="306"/>
      <c r="AX641" s="306"/>
      <c r="AY641" s="306"/>
      <c r="AZ641" s="306"/>
      <c r="BA641" s="306"/>
      <c r="BB641" s="306"/>
      <c r="BC641" s="306"/>
      <c r="BD641" s="306"/>
      <c r="BE641" s="306"/>
      <c r="BF641" s="306"/>
      <c r="BG641" s="306"/>
      <c r="BH641" s="306"/>
      <c r="BI641" s="306"/>
      <c r="BJ641" s="306"/>
      <c r="BK641" s="306"/>
      <c r="BL641" s="306"/>
      <c r="BM641" s="306"/>
      <c r="BN641" s="306"/>
      <c r="BO641" s="306"/>
      <c r="BP641" s="306"/>
      <c r="BQ641" s="306"/>
      <c r="BR641" s="306"/>
      <c r="BS641" s="306"/>
      <c r="BT641" s="306"/>
      <c r="BU641" s="306"/>
      <c r="BV641" s="306"/>
      <c r="BW641" s="306"/>
      <c r="BX641" s="306"/>
      <c r="BY641" s="306"/>
      <c r="BZ641" s="306"/>
      <c r="CA641" s="306"/>
      <c r="CB641" s="306"/>
      <c r="CC641" s="306"/>
      <c r="CD641" s="306"/>
      <c r="CE641" s="306"/>
      <c r="CF641" s="306"/>
      <c r="CG641" s="306"/>
      <c r="CH641" s="306"/>
      <c r="CI641" s="306"/>
      <c r="CJ641" s="306"/>
      <c r="CK641" s="306"/>
      <c r="CL641" s="306"/>
      <c r="CM641" s="306"/>
      <c r="CN641" s="306"/>
      <c r="CO641" s="306"/>
      <c r="CP641" s="306"/>
      <c r="CQ641" s="306"/>
      <c r="CR641" s="306"/>
      <c r="CS641" s="306"/>
      <c r="CT641" s="306"/>
      <c r="CU641" s="306"/>
      <c r="CV641" s="306"/>
      <c r="CW641" s="306"/>
      <c r="CX641" s="306"/>
      <c r="CY641" s="306"/>
      <c r="CZ641" s="306"/>
      <c r="DA641" s="306"/>
      <c r="DB641" s="306"/>
      <c r="DC641" s="306"/>
      <c r="DD641" s="306"/>
      <c r="DE641" s="306"/>
      <c r="DF641" s="306"/>
      <c r="DG641" s="306"/>
      <c r="DH641" s="306"/>
      <c r="DI641" s="306"/>
      <c r="DJ641" s="306"/>
      <c r="DK641" s="306"/>
      <c r="DL641" s="306"/>
      <c r="DM641" s="306"/>
      <c r="DN641" s="306"/>
      <c r="DO641" s="306"/>
      <c r="DP641" s="306"/>
      <c r="DQ641" s="306"/>
      <c r="DR641" s="306"/>
      <c r="DS641" s="306"/>
      <c r="DT641" s="306"/>
      <c r="DU641" s="306"/>
      <c r="DV641" s="306"/>
      <c r="DW641" s="306"/>
      <c r="DX641" s="306"/>
      <c r="DY641" s="306"/>
      <c r="DZ641" s="306"/>
      <c r="EA641" s="306"/>
      <c r="EB641" s="306"/>
      <c r="EC641" s="306"/>
      <c r="ED641" s="306"/>
      <c r="EE641" s="306"/>
      <c r="EF641" s="306"/>
      <c r="EG641" s="306"/>
      <c r="EH641" s="306"/>
      <c r="EI641" s="306"/>
      <c r="EJ641" s="306"/>
      <c r="EK641" s="306"/>
      <c r="EL641" s="306"/>
      <c r="EM641" s="306"/>
      <c r="EN641" s="306"/>
      <c r="EO641" s="306"/>
      <c r="EP641" s="306"/>
      <c r="EQ641" s="306"/>
      <c r="ER641" s="306"/>
      <c r="ES641" s="306"/>
      <c r="ET641" s="306"/>
      <c r="EU641" s="306"/>
      <c r="EV641" s="306"/>
      <c r="EW641" s="306"/>
      <c r="EX641" s="306"/>
      <c r="EY641" s="306"/>
      <c r="EZ641" s="306"/>
      <c r="FA641" s="306"/>
      <c r="FB641" s="306"/>
      <c r="FC641" s="306"/>
      <c r="FD641" s="306"/>
      <c r="FE641" s="306"/>
      <c r="FF641" s="306"/>
      <c r="FG641" s="306"/>
      <c r="FH641" s="306"/>
      <c r="FI641" s="306"/>
      <c r="FJ641" s="306"/>
      <c r="FK641" s="306"/>
      <c r="FL641" s="306"/>
      <c r="FM641" s="306"/>
      <c r="FN641" s="306"/>
      <c r="FO641" s="306"/>
      <c r="FP641" s="306"/>
      <c r="FQ641" s="306"/>
      <c r="FR641" s="306"/>
      <c r="FS641" s="306"/>
      <c r="FT641" s="306"/>
      <c r="FU641" s="306"/>
      <c r="FV641" s="306"/>
      <c r="FW641" s="306"/>
      <c r="FX641" s="306"/>
      <c r="FY641" s="306"/>
      <c r="FZ641" s="306"/>
      <c r="GA641" s="306"/>
      <c r="GB641" s="306"/>
      <c r="GC641" s="306"/>
      <c r="GD641" s="306"/>
      <c r="GE641" s="306"/>
      <c r="GF641" s="306"/>
      <c r="GG641" s="306"/>
      <c r="GH641" s="306"/>
      <c r="GI641" s="306"/>
      <c r="GJ641" s="306"/>
      <c r="GK641" s="306"/>
      <c r="GL641" s="306"/>
      <c r="GM641" s="306"/>
      <c r="GN641" s="306"/>
      <c r="GO641" s="306"/>
      <c r="GP641" s="306"/>
      <c r="GQ641" s="306"/>
      <c r="GR641" s="306"/>
      <c r="GS641" s="306"/>
      <c r="GT641" s="306"/>
      <c r="GU641" s="306"/>
      <c r="GV641" s="306"/>
      <c r="GW641" s="306"/>
      <c r="GX641" s="306"/>
      <c r="GY641" s="306"/>
      <c r="GZ641" s="306"/>
      <c r="HA641" s="306"/>
      <c r="HB641" s="306"/>
      <c r="HC641" s="306"/>
      <c r="HD641" s="306"/>
      <c r="HE641" s="306"/>
      <c r="HF641" s="306"/>
      <c r="HG641" s="306"/>
      <c r="HH641" s="306"/>
      <c r="HI641" s="306"/>
      <c r="HJ641" s="306"/>
      <c r="HK641" s="306"/>
      <c r="HL641" s="306"/>
      <c r="HM641" s="306"/>
      <c r="HN641" s="306"/>
      <c r="HO641" s="306"/>
      <c r="HP641" s="306"/>
      <c r="HQ641" s="306"/>
      <c r="HR641" s="306"/>
      <c r="HS641" s="306"/>
      <c r="HT641" s="306"/>
      <c r="HU641" s="306"/>
      <c r="HV641" s="306"/>
      <c r="HW641" s="306"/>
      <c r="HX641" s="306"/>
      <c r="HY641" s="306"/>
      <c r="HZ641" s="306"/>
      <c r="IA641" s="306"/>
      <c r="IB641" s="306"/>
      <c r="IC641" s="306"/>
      <c r="ID641" s="306"/>
      <c r="IE641" s="306"/>
      <c r="IF641" s="306"/>
      <c r="IG641" s="306"/>
      <c r="IH641" s="306"/>
    </row>
    <row r="642" spans="1:242" s="219" customFormat="1" ht="15" customHeight="1" x14ac:dyDescent="0.3">
      <c r="A642" s="174">
        <v>6.01</v>
      </c>
      <c r="B642" s="231"/>
      <c r="C642" s="232" t="e">
        <f>VLOOKUP(BD.PD9[[#This Row],[Pos]],[19]!PPto[#Data],3,FALSE)</f>
        <v>#REF!</v>
      </c>
      <c r="D642" s="233" t="s">
        <v>23</v>
      </c>
      <c r="E642" s="305" t="str">
        <f>IF(BD.PD9[[#This Row],[.]]="*",VLOOKUP(BD.PD9[[#This Row],[Pos]],[19]Presupuesto!A:H,7,FALSE),"")</f>
        <v/>
      </c>
      <c r="F642" s="567" t="s">
        <v>1479</v>
      </c>
      <c r="G642" s="174"/>
      <c r="H642" s="174"/>
      <c r="I642" s="497" t="s">
        <v>1439</v>
      </c>
      <c r="J642" s="382">
        <v>1</v>
      </c>
      <c r="K642" s="174" t="s">
        <v>117</v>
      </c>
      <c r="L642" s="383">
        <f>IF(BD.PD9[[#This Row],[Mon]]="DOP",1,HLOOKUP(BD.PD9[[#This Row],[Mon]],Data!$K$1:$L$2,2,FALSE))</f>
        <v>65</v>
      </c>
      <c r="M642" s="400">
        <v>85000</v>
      </c>
      <c r="N642" s="395">
        <f>BD.PD9[[#This Row],[Cant.]]*BD.PD9[[#This Row],[ Tasa ]]*BD.PD9[[#This Row],[ Precio Und.]]</f>
        <v>5525000</v>
      </c>
      <c r="O642" s="386">
        <v>0</v>
      </c>
      <c r="P642" s="395">
        <f>IF(BD.PD9[[#This Row],[Liquid. '[%']]]&lt;&gt;0,(BD.PD9[[#This Row],[Valor Neto '[DOP']]]*BD.PD9[[#This Row],[Liquid. '[%']]])+BD.PD9[[#This Row],[Valor Neto '[DOP']]],BD.PD9[[#This Row],[Valor Neto '[DOP']]])</f>
        <v>5525000</v>
      </c>
      <c r="Q642" s="395">
        <f>BD.PD9[[#This Row],[Ppto. Orden Interna '[DOP']]]/HLOOKUP("USD",Data!$K$1:$L$2,2,FALSE)</f>
        <v>85000</v>
      </c>
      <c r="R642" s="381"/>
      <c r="S642" s="381" t="s">
        <v>1480</v>
      </c>
      <c r="T642" s="387"/>
      <c r="U642" s="387"/>
      <c r="V642" s="387"/>
      <c r="W642" s="174"/>
      <c r="X642" s="495"/>
      <c r="Y642" s="388"/>
      <c r="Z642" s="243">
        <f>BD.PD9[[#This Row],[Av.P1 '[%']]]*BD.PD9[[#This Row],[Ppto. Orden Interna '[DOP']]]</f>
        <v>0</v>
      </c>
      <c r="AA642" s="495"/>
      <c r="AB642" s="388"/>
      <c r="AC642" s="243">
        <f>BD.PD9[[#This Row],[Av.P2 '[%']]]*BD.PD9[[#This Row],[Ppto. Orden Interna '[DOP']]]</f>
        <v>0</v>
      </c>
      <c r="AD642" s="249"/>
      <c r="AE642" s="389"/>
      <c r="AF642" s="243">
        <f>BD.PD9[[#This Row],[Av.P3 '[%']]]*BD.PD9[[#This Row],[Ppto. Orden Interna '[DOP']]]</f>
        <v>0</v>
      </c>
      <c r="AG642" s="249"/>
      <c r="AH642" s="389"/>
      <c r="AI642" s="243">
        <f>BD.PD9[[#This Row],[Av.P4 '[%']]]*BD.PD9[[#This Row],[Ppto. Orden Interna '[DOP']]]</f>
        <v>0</v>
      </c>
      <c r="AJ642" s="249"/>
      <c r="AK642" s="389"/>
      <c r="AL642" s="243">
        <f>BD.PD9[[#This Row],[Av.P5 '[%']]]*BD.PD9[[#This Row],[Ppto. Orden Interna '[DOP']]]</f>
        <v>0</v>
      </c>
      <c r="AM642" s="496">
        <f>BD.PD9[[#This Row],[Pago 5]]+BD.PD9[[#This Row],[Pago 4]]+BD.PD9[[#This Row],[Pago 3]]+BD.PD9[[#This Row],[Pago 2]]+BD.PD9[[#This Row],[Pago 1]]</f>
        <v>0</v>
      </c>
      <c r="AN642" s="308" t="s">
        <v>244</v>
      </c>
      <c r="AO642" s="308" t="s">
        <v>245</v>
      </c>
      <c r="AP642" s="308" t="s">
        <v>246</v>
      </c>
      <c r="AQ642" s="308" t="s">
        <v>247</v>
      </c>
      <c r="AR642" s="308">
        <v>594</v>
      </c>
      <c r="AS642" s="308" t="s">
        <v>248</v>
      </c>
      <c r="AT642" s="249" t="s">
        <v>1575</v>
      </c>
      <c r="AU642" s="306"/>
      <c r="AV642" s="306"/>
      <c r="AW642" s="306"/>
      <c r="AX642" s="306"/>
      <c r="AY642" s="306"/>
      <c r="AZ642" s="306"/>
      <c r="BA642" s="306"/>
      <c r="BB642" s="306"/>
      <c r="BC642" s="306"/>
      <c r="BD642" s="306"/>
      <c r="BE642" s="306"/>
      <c r="BF642" s="306"/>
      <c r="BG642" s="306"/>
      <c r="BH642" s="306"/>
      <c r="BI642" s="306"/>
      <c r="BJ642" s="306"/>
      <c r="BK642" s="306"/>
      <c r="BL642" s="306"/>
      <c r="BM642" s="306"/>
      <c r="BN642" s="306"/>
      <c r="BO642" s="306"/>
      <c r="BP642" s="306"/>
      <c r="BQ642" s="306"/>
      <c r="BR642" s="306"/>
      <c r="BS642" s="306"/>
      <c r="BT642" s="306"/>
      <c r="BU642" s="306"/>
      <c r="BV642" s="306"/>
      <c r="BW642" s="306"/>
      <c r="BX642" s="306"/>
      <c r="BY642" s="306"/>
      <c r="BZ642" s="306"/>
      <c r="CA642" s="306"/>
      <c r="CB642" s="306"/>
      <c r="CC642" s="306"/>
      <c r="CD642" s="306"/>
      <c r="CE642" s="306"/>
      <c r="CF642" s="306"/>
      <c r="CG642" s="306"/>
      <c r="CH642" s="306"/>
      <c r="CI642" s="306"/>
      <c r="CJ642" s="306"/>
      <c r="CK642" s="306"/>
      <c r="CL642" s="306"/>
      <c r="CM642" s="306"/>
      <c r="CN642" s="306"/>
      <c r="CO642" s="306"/>
      <c r="CP642" s="306"/>
      <c r="CQ642" s="306"/>
      <c r="CR642" s="306"/>
      <c r="CS642" s="306"/>
      <c r="CT642" s="306"/>
      <c r="CU642" s="306"/>
      <c r="CV642" s="306"/>
      <c r="CW642" s="306"/>
      <c r="CX642" s="306"/>
      <c r="CY642" s="306"/>
      <c r="CZ642" s="306"/>
      <c r="DA642" s="306"/>
      <c r="DB642" s="306"/>
      <c r="DC642" s="306"/>
      <c r="DD642" s="306"/>
      <c r="DE642" s="306"/>
      <c r="DF642" s="306"/>
      <c r="DG642" s="306"/>
      <c r="DH642" s="306"/>
      <c r="DI642" s="306"/>
      <c r="DJ642" s="306"/>
      <c r="DK642" s="306"/>
      <c r="DL642" s="306"/>
      <c r="DM642" s="306"/>
      <c r="DN642" s="306"/>
      <c r="DO642" s="306"/>
      <c r="DP642" s="306"/>
      <c r="DQ642" s="306"/>
      <c r="DR642" s="306"/>
      <c r="DS642" s="306"/>
      <c r="DT642" s="306"/>
      <c r="DU642" s="306"/>
      <c r="DV642" s="306"/>
      <c r="DW642" s="306"/>
      <c r="DX642" s="306"/>
      <c r="DY642" s="306"/>
      <c r="DZ642" s="306"/>
      <c r="EA642" s="306"/>
      <c r="EB642" s="306"/>
      <c r="EC642" s="306"/>
      <c r="ED642" s="306"/>
      <c r="EE642" s="306"/>
      <c r="EF642" s="306"/>
      <c r="EG642" s="306"/>
      <c r="EH642" s="306"/>
      <c r="EI642" s="306"/>
      <c r="EJ642" s="306"/>
      <c r="EK642" s="306"/>
      <c r="EL642" s="306"/>
      <c r="EM642" s="306"/>
      <c r="EN642" s="306"/>
      <c r="EO642" s="306"/>
      <c r="EP642" s="306"/>
      <c r="EQ642" s="306"/>
      <c r="ER642" s="306"/>
      <c r="ES642" s="306"/>
      <c r="ET642" s="306"/>
      <c r="EU642" s="306"/>
      <c r="EV642" s="306"/>
      <c r="EW642" s="306"/>
      <c r="EX642" s="306"/>
      <c r="EY642" s="306"/>
      <c r="EZ642" s="306"/>
      <c r="FA642" s="306"/>
      <c r="FB642" s="306"/>
      <c r="FC642" s="306"/>
      <c r="FD642" s="306"/>
      <c r="FE642" s="306"/>
      <c r="FF642" s="306"/>
      <c r="FG642" s="306"/>
      <c r="FH642" s="306"/>
      <c r="FI642" s="306"/>
      <c r="FJ642" s="306"/>
      <c r="FK642" s="306"/>
      <c r="FL642" s="306"/>
      <c r="FM642" s="306"/>
      <c r="FN642" s="306"/>
      <c r="FO642" s="306"/>
      <c r="FP642" s="306"/>
      <c r="FQ642" s="306"/>
      <c r="FR642" s="306"/>
      <c r="FS642" s="306"/>
      <c r="FT642" s="306"/>
      <c r="FU642" s="306"/>
      <c r="FV642" s="306"/>
      <c r="FW642" s="306"/>
      <c r="FX642" s="306"/>
      <c r="FY642" s="306"/>
      <c r="FZ642" s="306"/>
      <c r="GA642" s="306"/>
      <c r="GB642" s="306"/>
      <c r="GC642" s="306"/>
      <c r="GD642" s="306"/>
      <c r="GE642" s="306"/>
      <c r="GF642" s="306"/>
      <c r="GG642" s="306"/>
      <c r="GH642" s="306"/>
      <c r="GI642" s="306"/>
      <c r="GJ642" s="306"/>
      <c r="GK642" s="306"/>
      <c r="GL642" s="306"/>
      <c r="GM642" s="306"/>
      <c r="GN642" s="306"/>
      <c r="GO642" s="306"/>
      <c r="GP642" s="306"/>
      <c r="GQ642" s="306"/>
      <c r="GR642" s="306"/>
      <c r="GS642" s="306"/>
      <c r="GT642" s="306"/>
      <c r="GU642" s="306"/>
      <c r="GV642" s="306"/>
      <c r="GW642" s="306"/>
      <c r="GX642" s="306"/>
      <c r="GY642" s="306"/>
      <c r="GZ642" s="306"/>
      <c r="HA642" s="306"/>
      <c r="HB642" s="306"/>
      <c r="HC642" s="306"/>
      <c r="HD642" s="306"/>
      <c r="HE642" s="306"/>
      <c r="HF642" s="306"/>
      <c r="HG642" s="306"/>
      <c r="HH642" s="306"/>
      <c r="HI642" s="306"/>
      <c r="HJ642" s="306"/>
      <c r="HK642" s="306"/>
      <c r="HL642" s="306"/>
      <c r="HM642" s="306"/>
      <c r="HN642" s="306"/>
      <c r="HO642" s="306"/>
      <c r="HP642" s="306"/>
      <c r="HQ642" s="306"/>
      <c r="HR642" s="306"/>
      <c r="HS642" s="306"/>
      <c r="HT642" s="306"/>
      <c r="HU642" s="306"/>
      <c r="HV642" s="306"/>
      <c r="HW642" s="306"/>
      <c r="HX642" s="306"/>
      <c r="HY642" s="306"/>
      <c r="HZ642" s="306"/>
      <c r="IA642" s="306"/>
      <c r="IB642" s="306"/>
      <c r="IC642" s="306"/>
      <c r="ID642" s="306"/>
      <c r="IE642" s="306"/>
      <c r="IF642" s="306"/>
      <c r="IG642" s="306"/>
      <c r="IH642" s="306"/>
    </row>
    <row r="643" spans="1:242" s="219" customFormat="1" ht="15" customHeight="1" x14ac:dyDescent="0.3">
      <c r="A643" s="174">
        <v>6.02</v>
      </c>
      <c r="B643" s="231" t="s">
        <v>243</v>
      </c>
      <c r="C643" s="232" t="e">
        <f>VLOOKUP(BD.PD9[[#This Row],[Pos]],[19]!PPto[#Data],3,FALSE)</f>
        <v>#REF!</v>
      </c>
      <c r="D643" s="233" t="s">
        <v>243</v>
      </c>
      <c r="E643" s="305">
        <f>IF(BD.PD9[[#This Row],[.]]="*",VLOOKUP(BD.PD9[[#This Row],[Pos]],[19]Presupuesto!A:H,7,FALSE),"")</f>
        <v>0</v>
      </c>
      <c r="F643" s="234"/>
      <c r="G643" s="174"/>
      <c r="H643" s="174"/>
      <c r="I643" s="174"/>
      <c r="J643" s="392">
        <v>1</v>
      </c>
      <c r="K643" s="233" t="s">
        <v>117</v>
      </c>
      <c r="L643" s="383">
        <f>IF(BD.PD9[[#This Row],[Mon]]="DOP",1,HLOOKUP(BD.PD9[[#This Row],[Mon]],Data!$K$1:$L$2,2,FALSE))</f>
        <v>65</v>
      </c>
      <c r="M643" s="490">
        <v>0</v>
      </c>
      <c r="N643" s="243">
        <f>BD.PD9[[#This Row],[Cant.]]*BD.PD9[[#This Row],[ Tasa ]]*BD.PD9[[#This Row],[ Precio Und.]]</f>
        <v>0</v>
      </c>
      <c r="O643" s="491">
        <v>0</v>
      </c>
      <c r="P643" s="243">
        <f>IF(BD.PD9[[#This Row],[Liquid. '[%']]]&lt;&gt;0,(BD.PD9[[#This Row],[Valor Neto '[DOP']]]*BD.PD9[[#This Row],[Liquid. '[%']]])+BD.PD9[[#This Row],[Valor Neto '[DOP']]],BD.PD9[[#This Row],[Valor Neto '[DOP']]])</f>
        <v>0</v>
      </c>
      <c r="Q643" s="243">
        <f>BD.PD9[[#This Row],[Ppto. Orden Interna '[DOP']]]/HLOOKUP("USD",Data!$K$1:$L$2,2,FALSE)</f>
        <v>0</v>
      </c>
      <c r="R643" s="381"/>
      <c r="S643" s="387"/>
      <c r="T643" s="387"/>
      <c r="U643" s="387"/>
      <c r="V643" s="387"/>
      <c r="W643" s="174"/>
      <c r="X643" s="495"/>
      <c r="Y643" s="388"/>
      <c r="Z643" s="243">
        <f>BD.PD9[[#This Row],[Av.P1 '[%']]]*BD.PD9[[#This Row],[Ppto. Orden Interna '[DOP']]]</f>
        <v>0</v>
      </c>
      <c r="AA643" s="249"/>
      <c r="AB643" s="389"/>
      <c r="AC643" s="243">
        <f>BD.PD9[[#This Row],[Av.P2 '[%']]]*BD.PD9[[#This Row],[Ppto. Orden Interna '[DOP']]]</f>
        <v>0</v>
      </c>
      <c r="AD643" s="249"/>
      <c r="AE643" s="389"/>
      <c r="AF643" s="243">
        <f>BD.PD9[[#This Row],[Av.P3 '[%']]]*BD.PD9[[#This Row],[Ppto. Orden Interna '[DOP']]]</f>
        <v>0</v>
      </c>
      <c r="AG643" s="249"/>
      <c r="AH643" s="389"/>
      <c r="AI643" s="243">
        <f>BD.PD9[[#This Row],[Av.P4 '[%']]]*BD.PD9[[#This Row],[Ppto. Orden Interna '[DOP']]]</f>
        <v>0</v>
      </c>
      <c r="AJ643" s="249"/>
      <c r="AK643" s="389"/>
      <c r="AL643" s="243">
        <f>BD.PD9[[#This Row],[Av.P5 '[%']]]*BD.PD9[[#This Row],[Ppto. Orden Interna '[DOP']]]</f>
        <v>0</v>
      </c>
      <c r="AM643" s="496">
        <f>BD.PD9[[#This Row],[Pago 5]]+BD.PD9[[#This Row],[Pago 4]]+BD.PD9[[#This Row],[Pago 3]]+BD.PD9[[#This Row],[Pago 2]]+BD.PD9[[#This Row],[Pago 1]]</f>
        <v>0</v>
      </c>
      <c r="AN643" s="308" t="s">
        <v>244</v>
      </c>
      <c r="AO643" s="308" t="s">
        <v>245</v>
      </c>
      <c r="AP643" s="308" t="s">
        <v>246</v>
      </c>
      <c r="AQ643" s="308" t="s">
        <v>247</v>
      </c>
      <c r="AR643" s="308">
        <v>594</v>
      </c>
      <c r="AS643" s="308" t="s">
        <v>248</v>
      </c>
      <c r="AT643" s="249" t="s">
        <v>1575</v>
      </c>
      <c r="AU643" s="306"/>
      <c r="AV643" s="306"/>
      <c r="AW643" s="306"/>
      <c r="AX643" s="306"/>
      <c r="AY643" s="306"/>
      <c r="AZ643" s="306"/>
      <c r="BA643" s="306"/>
      <c r="BB643" s="306"/>
      <c r="BC643" s="306"/>
      <c r="BD643" s="306"/>
      <c r="BE643" s="306"/>
      <c r="BF643" s="306"/>
      <c r="BG643" s="306"/>
      <c r="BH643" s="306"/>
      <c r="BI643" s="306"/>
      <c r="BJ643" s="306"/>
      <c r="BK643" s="306"/>
      <c r="BL643" s="306"/>
      <c r="BM643" s="306"/>
      <c r="BN643" s="306"/>
      <c r="BO643" s="306"/>
      <c r="BP643" s="306"/>
      <c r="BQ643" s="306"/>
      <c r="BR643" s="306"/>
      <c r="BS643" s="306"/>
      <c r="BT643" s="306"/>
      <c r="BU643" s="306"/>
      <c r="BV643" s="306"/>
      <c r="BW643" s="306"/>
      <c r="BX643" s="306"/>
      <c r="BY643" s="306"/>
      <c r="BZ643" s="306"/>
      <c r="CA643" s="306"/>
      <c r="CB643" s="306"/>
      <c r="CC643" s="306"/>
      <c r="CD643" s="306"/>
      <c r="CE643" s="306"/>
      <c r="CF643" s="306"/>
      <c r="CG643" s="306"/>
      <c r="CH643" s="306"/>
      <c r="CI643" s="306"/>
      <c r="CJ643" s="306"/>
      <c r="CK643" s="306"/>
      <c r="CL643" s="306"/>
      <c r="CM643" s="306"/>
      <c r="CN643" s="306"/>
      <c r="CO643" s="306"/>
      <c r="CP643" s="306"/>
      <c r="CQ643" s="306"/>
      <c r="CR643" s="306"/>
      <c r="CS643" s="306"/>
      <c r="CT643" s="306"/>
      <c r="CU643" s="306"/>
      <c r="CV643" s="306"/>
      <c r="CW643" s="306"/>
      <c r="CX643" s="306"/>
      <c r="CY643" s="306"/>
      <c r="CZ643" s="306"/>
      <c r="DA643" s="306"/>
      <c r="DB643" s="306"/>
      <c r="DC643" s="306"/>
      <c r="DD643" s="306"/>
      <c r="DE643" s="306"/>
      <c r="DF643" s="306"/>
      <c r="DG643" s="306"/>
      <c r="DH643" s="306"/>
      <c r="DI643" s="306"/>
      <c r="DJ643" s="306"/>
      <c r="DK643" s="306"/>
      <c r="DL643" s="306"/>
      <c r="DM643" s="306"/>
      <c r="DN643" s="306"/>
      <c r="DO643" s="306"/>
      <c r="DP643" s="306"/>
      <c r="DQ643" s="306"/>
      <c r="DR643" s="306"/>
      <c r="DS643" s="306"/>
      <c r="DT643" s="306"/>
      <c r="DU643" s="306"/>
      <c r="DV643" s="306"/>
      <c r="DW643" s="306"/>
      <c r="DX643" s="306"/>
      <c r="DY643" s="306"/>
      <c r="DZ643" s="306"/>
      <c r="EA643" s="306"/>
      <c r="EB643" s="306"/>
      <c r="EC643" s="306"/>
      <c r="ED643" s="306"/>
      <c r="EE643" s="306"/>
      <c r="EF643" s="306"/>
      <c r="EG643" s="306"/>
      <c r="EH643" s="306"/>
      <c r="EI643" s="306"/>
      <c r="EJ643" s="306"/>
      <c r="EK643" s="306"/>
      <c r="EL643" s="306"/>
      <c r="EM643" s="306"/>
      <c r="EN643" s="306"/>
      <c r="EO643" s="306"/>
      <c r="EP643" s="306"/>
      <c r="EQ643" s="306"/>
      <c r="ER643" s="306"/>
      <c r="ES643" s="306"/>
      <c r="ET643" s="306"/>
      <c r="EU643" s="306"/>
      <c r="EV643" s="306"/>
      <c r="EW643" s="306"/>
      <c r="EX643" s="306"/>
      <c r="EY643" s="306"/>
      <c r="EZ643" s="306"/>
      <c r="FA643" s="306"/>
      <c r="FB643" s="306"/>
      <c r="FC643" s="306"/>
      <c r="FD643" s="306"/>
      <c r="FE643" s="306"/>
      <c r="FF643" s="306"/>
      <c r="FG643" s="306"/>
      <c r="FH643" s="306"/>
      <c r="FI643" s="306"/>
      <c r="FJ643" s="306"/>
      <c r="FK643" s="306"/>
      <c r="FL643" s="306"/>
      <c r="FM643" s="306"/>
      <c r="FN643" s="306"/>
      <c r="FO643" s="306"/>
      <c r="FP643" s="306"/>
      <c r="FQ643" s="306"/>
      <c r="FR643" s="306"/>
      <c r="FS643" s="306"/>
      <c r="FT643" s="306"/>
      <c r="FU643" s="306"/>
      <c r="FV643" s="306"/>
      <c r="FW643" s="306"/>
      <c r="FX643" s="306"/>
      <c r="FY643" s="306"/>
      <c r="FZ643" s="306"/>
      <c r="GA643" s="306"/>
      <c r="GB643" s="306"/>
      <c r="GC643" s="306"/>
      <c r="GD643" s="306"/>
      <c r="GE643" s="306"/>
      <c r="GF643" s="306"/>
      <c r="GG643" s="306"/>
      <c r="GH643" s="306"/>
      <c r="GI643" s="306"/>
      <c r="GJ643" s="306"/>
      <c r="GK643" s="306"/>
      <c r="GL643" s="306"/>
      <c r="GM643" s="306"/>
      <c r="GN643" s="306"/>
      <c r="GO643" s="306"/>
      <c r="GP643" s="306"/>
      <c r="GQ643" s="306"/>
      <c r="GR643" s="306"/>
      <c r="GS643" s="306"/>
      <c r="GT643" s="306"/>
      <c r="GU643" s="306"/>
      <c r="GV643" s="306"/>
      <c r="GW643" s="306"/>
      <c r="GX643" s="306"/>
      <c r="GY643" s="306"/>
      <c r="GZ643" s="306"/>
      <c r="HA643" s="306"/>
      <c r="HB643" s="306"/>
      <c r="HC643" s="306"/>
      <c r="HD643" s="306"/>
      <c r="HE643" s="306"/>
      <c r="HF643" s="306"/>
      <c r="HG643" s="306"/>
      <c r="HH643" s="306"/>
      <c r="HI643" s="306"/>
      <c r="HJ643" s="306"/>
      <c r="HK643" s="306"/>
      <c r="HL643" s="306"/>
      <c r="HM643" s="306"/>
      <c r="HN643" s="306"/>
      <c r="HO643" s="306"/>
      <c r="HP643" s="306"/>
      <c r="HQ643" s="306"/>
      <c r="HR643" s="306"/>
      <c r="HS643" s="306"/>
      <c r="HT643" s="306"/>
      <c r="HU643" s="306"/>
      <c r="HV643" s="306"/>
      <c r="HW643" s="306"/>
      <c r="HX643" s="306"/>
      <c r="HY643" s="306"/>
      <c r="HZ643" s="306"/>
      <c r="IA643" s="306"/>
      <c r="IB643" s="306"/>
      <c r="IC643" s="306"/>
      <c r="ID643" s="306"/>
      <c r="IE643" s="306"/>
      <c r="IF643" s="306"/>
      <c r="IG643" s="306"/>
      <c r="IH643" s="306"/>
    </row>
    <row r="644" spans="1:242" s="219" customFormat="1" ht="15" customHeight="1" x14ac:dyDescent="0.3">
      <c r="A644" s="174">
        <v>6.03</v>
      </c>
      <c r="B644" s="231" t="s">
        <v>243</v>
      </c>
      <c r="C644" s="232" t="e">
        <f>VLOOKUP(BD.PD9[[#This Row],[Pos]],[19]!PPto[#Data],3,FALSE)</f>
        <v>#REF!</v>
      </c>
      <c r="D644" s="233" t="s">
        <v>243</v>
      </c>
      <c r="E644" s="305">
        <f>IF(BD.PD9[[#This Row],[.]]="*",VLOOKUP(BD.PD9[[#This Row],[Pos]],[19]Presupuesto!A:H,7,FALSE),"")</f>
        <v>0</v>
      </c>
      <c r="F644" s="234"/>
      <c r="G644" s="174"/>
      <c r="H644" s="174"/>
      <c r="I644" s="174"/>
      <c r="J644" s="392">
        <v>1</v>
      </c>
      <c r="K644" s="233" t="s">
        <v>117</v>
      </c>
      <c r="L644" s="383">
        <f>IF(BD.PD9[[#This Row],[Mon]]="DOP",1,HLOOKUP(BD.PD9[[#This Row],[Mon]],Data!$K$1:$L$2,2,FALSE))</f>
        <v>65</v>
      </c>
      <c r="M644" s="490">
        <v>0</v>
      </c>
      <c r="N644" s="243">
        <f>BD.PD9[[#This Row],[Cant.]]*BD.PD9[[#This Row],[ Tasa ]]*BD.PD9[[#This Row],[ Precio Und.]]</f>
        <v>0</v>
      </c>
      <c r="O644" s="491">
        <v>0</v>
      </c>
      <c r="P644" s="243">
        <f>IF(BD.PD9[[#This Row],[Liquid. '[%']]]&lt;&gt;0,(BD.PD9[[#This Row],[Valor Neto '[DOP']]]*BD.PD9[[#This Row],[Liquid. '[%']]])+BD.PD9[[#This Row],[Valor Neto '[DOP']]],BD.PD9[[#This Row],[Valor Neto '[DOP']]])</f>
        <v>0</v>
      </c>
      <c r="Q644" s="243">
        <f>BD.PD9[[#This Row],[Ppto. Orden Interna '[DOP']]]/HLOOKUP("USD",Data!$K$1:$L$2,2,FALSE)</f>
        <v>0</v>
      </c>
      <c r="R644" s="381"/>
      <c r="S644" s="387"/>
      <c r="T644" s="387"/>
      <c r="U644" s="387"/>
      <c r="V644" s="387"/>
      <c r="W644" s="174"/>
      <c r="X644" s="495"/>
      <c r="Y644" s="388"/>
      <c r="Z644" s="243">
        <f>BD.PD9[[#This Row],[Av.P1 '[%']]]*BD.PD9[[#This Row],[Ppto. Orden Interna '[DOP']]]</f>
        <v>0</v>
      </c>
      <c r="AA644" s="249"/>
      <c r="AB644" s="389"/>
      <c r="AC644" s="243">
        <f>BD.PD9[[#This Row],[Av.P2 '[%']]]*BD.PD9[[#This Row],[Ppto. Orden Interna '[DOP']]]</f>
        <v>0</v>
      </c>
      <c r="AD644" s="249"/>
      <c r="AE644" s="389"/>
      <c r="AF644" s="243">
        <f>BD.PD9[[#This Row],[Av.P3 '[%']]]*BD.PD9[[#This Row],[Ppto. Orden Interna '[DOP']]]</f>
        <v>0</v>
      </c>
      <c r="AG644" s="249"/>
      <c r="AH644" s="389"/>
      <c r="AI644" s="243">
        <f>BD.PD9[[#This Row],[Av.P4 '[%']]]*BD.PD9[[#This Row],[Ppto. Orden Interna '[DOP']]]</f>
        <v>0</v>
      </c>
      <c r="AJ644" s="249"/>
      <c r="AK644" s="389"/>
      <c r="AL644" s="243">
        <f>BD.PD9[[#This Row],[Av.P5 '[%']]]*BD.PD9[[#This Row],[Ppto. Orden Interna '[DOP']]]</f>
        <v>0</v>
      </c>
      <c r="AM644" s="496">
        <f>BD.PD9[[#This Row],[Pago 5]]+BD.PD9[[#This Row],[Pago 4]]+BD.PD9[[#This Row],[Pago 3]]+BD.PD9[[#This Row],[Pago 2]]+BD.PD9[[#This Row],[Pago 1]]</f>
        <v>0</v>
      </c>
      <c r="AN644" s="308" t="s">
        <v>244</v>
      </c>
      <c r="AO644" s="308" t="s">
        <v>245</v>
      </c>
      <c r="AP644" s="308" t="s">
        <v>246</v>
      </c>
      <c r="AQ644" s="308" t="s">
        <v>247</v>
      </c>
      <c r="AR644" s="308">
        <v>594</v>
      </c>
      <c r="AS644" s="308" t="s">
        <v>248</v>
      </c>
      <c r="AT644" s="249" t="s">
        <v>1575</v>
      </c>
      <c r="AU644" s="306"/>
      <c r="AV644" s="306"/>
      <c r="AW644" s="306"/>
      <c r="AX644" s="306"/>
      <c r="AY644" s="306"/>
      <c r="AZ644" s="306"/>
      <c r="BA644" s="306"/>
      <c r="BB644" s="306"/>
      <c r="BC644" s="306"/>
      <c r="BD644" s="306"/>
      <c r="BE644" s="306"/>
      <c r="BF644" s="306"/>
      <c r="BG644" s="306"/>
      <c r="BH644" s="306"/>
      <c r="BI644" s="306"/>
      <c r="BJ644" s="306"/>
      <c r="BK644" s="306"/>
      <c r="BL644" s="306"/>
      <c r="BM644" s="306"/>
      <c r="BN644" s="306"/>
      <c r="BO644" s="306"/>
      <c r="BP644" s="306"/>
      <c r="BQ644" s="306"/>
      <c r="BR644" s="306"/>
      <c r="BS644" s="306"/>
      <c r="BT644" s="306"/>
      <c r="BU644" s="306"/>
      <c r="BV644" s="306"/>
      <c r="BW644" s="306"/>
      <c r="BX644" s="306"/>
      <c r="BY644" s="306"/>
      <c r="BZ644" s="306"/>
      <c r="CA644" s="306"/>
      <c r="CB644" s="306"/>
      <c r="CC644" s="306"/>
      <c r="CD644" s="306"/>
      <c r="CE644" s="306"/>
      <c r="CF644" s="306"/>
      <c r="CG644" s="306"/>
      <c r="CH644" s="306"/>
      <c r="CI644" s="306"/>
      <c r="CJ644" s="306"/>
      <c r="CK644" s="306"/>
      <c r="CL644" s="306"/>
      <c r="CM644" s="306"/>
      <c r="CN644" s="306"/>
      <c r="CO644" s="306"/>
      <c r="CP644" s="306"/>
      <c r="CQ644" s="306"/>
      <c r="CR644" s="306"/>
      <c r="CS644" s="306"/>
      <c r="CT644" s="306"/>
      <c r="CU644" s="306"/>
      <c r="CV644" s="306"/>
      <c r="CW644" s="306"/>
      <c r="CX644" s="306"/>
      <c r="CY644" s="306"/>
      <c r="CZ644" s="306"/>
      <c r="DA644" s="306"/>
      <c r="DB644" s="306"/>
      <c r="DC644" s="306"/>
      <c r="DD644" s="306"/>
      <c r="DE644" s="306"/>
      <c r="DF644" s="306"/>
      <c r="DG644" s="306"/>
      <c r="DH644" s="306"/>
      <c r="DI644" s="306"/>
      <c r="DJ644" s="306"/>
      <c r="DK644" s="306"/>
      <c r="DL644" s="306"/>
      <c r="DM644" s="306"/>
      <c r="DN644" s="306"/>
      <c r="DO644" s="306"/>
      <c r="DP644" s="306"/>
      <c r="DQ644" s="306"/>
      <c r="DR644" s="306"/>
      <c r="DS644" s="306"/>
      <c r="DT644" s="306"/>
      <c r="DU644" s="306"/>
      <c r="DV644" s="306"/>
      <c r="DW644" s="306"/>
      <c r="DX644" s="306"/>
      <c r="DY644" s="306"/>
      <c r="DZ644" s="306"/>
      <c r="EA644" s="306"/>
      <c r="EB644" s="306"/>
      <c r="EC644" s="306"/>
      <c r="ED644" s="306"/>
      <c r="EE644" s="306"/>
      <c r="EF644" s="306"/>
      <c r="EG644" s="306"/>
      <c r="EH644" s="306"/>
      <c r="EI644" s="306"/>
      <c r="EJ644" s="306"/>
      <c r="EK644" s="306"/>
      <c r="EL644" s="306"/>
      <c r="EM644" s="306"/>
      <c r="EN644" s="306"/>
      <c r="EO644" s="306"/>
      <c r="EP644" s="306"/>
      <c r="EQ644" s="306"/>
      <c r="ER644" s="306"/>
      <c r="ES644" s="306"/>
      <c r="ET644" s="306"/>
      <c r="EU644" s="306"/>
      <c r="EV644" s="306"/>
      <c r="EW644" s="306"/>
      <c r="EX644" s="306"/>
      <c r="EY644" s="306"/>
      <c r="EZ644" s="306"/>
      <c r="FA644" s="306"/>
      <c r="FB644" s="306"/>
      <c r="FC644" s="306"/>
      <c r="FD644" s="306"/>
      <c r="FE644" s="306"/>
      <c r="FF644" s="306"/>
      <c r="FG644" s="306"/>
      <c r="FH644" s="306"/>
      <c r="FI644" s="306"/>
      <c r="FJ644" s="306"/>
      <c r="FK644" s="306"/>
      <c r="FL644" s="306"/>
      <c r="FM644" s="306"/>
      <c r="FN644" s="306"/>
      <c r="FO644" s="306"/>
      <c r="FP644" s="306"/>
      <c r="FQ644" s="306"/>
      <c r="FR644" s="306"/>
      <c r="FS644" s="306"/>
      <c r="FT644" s="306"/>
      <c r="FU644" s="306"/>
      <c r="FV644" s="306"/>
      <c r="FW644" s="306"/>
      <c r="FX644" s="306"/>
      <c r="FY644" s="306"/>
      <c r="FZ644" s="306"/>
      <c r="GA644" s="306"/>
      <c r="GB644" s="306"/>
      <c r="GC644" s="306"/>
      <c r="GD644" s="306"/>
      <c r="GE644" s="306"/>
      <c r="GF644" s="306"/>
      <c r="GG644" s="306"/>
      <c r="GH644" s="306"/>
      <c r="GI644" s="306"/>
      <c r="GJ644" s="306"/>
      <c r="GK644" s="306"/>
      <c r="GL644" s="306"/>
      <c r="GM644" s="306"/>
      <c r="GN644" s="306"/>
      <c r="GO644" s="306"/>
      <c r="GP644" s="306"/>
      <c r="GQ644" s="306"/>
      <c r="GR644" s="306"/>
      <c r="GS644" s="306"/>
      <c r="GT644" s="306"/>
      <c r="GU644" s="306"/>
      <c r="GV644" s="306"/>
      <c r="GW644" s="306"/>
      <c r="GX644" s="306"/>
      <c r="GY644" s="306"/>
      <c r="GZ644" s="306"/>
      <c r="HA644" s="306"/>
      <c r="HB644" s="306"/>
      <c r="HC644" s="306"/>
      <c r="HD644" s="306"/>
      <c r="HE644" s="306"/>
      <c r="HF644" s="306"/>
      <c r="HG644" s="306"/>
      <c r="HH644" s="306"/>
      <c r="HI644" s="306"/>
      <c r="HJ644" s="306"/>
      <c r="HK644" s="306"/>
      <c r="HL644" s="306"/>
      <c r="HM644" s="306"/>
      <c r="HN644" s="306"/>
      <c r="HO644" s="306"/>
      <c r="HP644" s="306"/>
      <c r="HQ644" s="306"/>
      <c r="HR644" s="306"/>
      <c r="HS644" s="306"/>
      <c r="HT644" s="306"/>
      <c r="HU644" s="306"/>
      <c r="HV644" s="306"/>
      <c r="HW644" s="306"/>
      <c r="HX644" s="306"/>
      <c r="HY644" s="306"/>
      <c r="HZ644" s="306"/>
      <c r="IA644" s="306"/>
      <c r="IB644" s="306"/>
      <c r="IC644" s="306"/>
      <c r="ID644" s="306"/>
      <c r="IE644" s="306"/>
      <c r="IF644" s="306"/>
      <c r="IG644" s="306"/>
      <c r="IH644" s="306"/>
    </row>
    <row r="645" spans="1:242" s="219" customFormat="1" ht="15" customHeight="1" x14ac:dyDescent="0.3">
      <c r="A645" s="174">
        <v>6.04</v>
      </c>
      <c r="B645" s="231" t="s">
        <v>243</v>
      </c>
      <c r="C645" s="232" t="e">
        <f>VLOOKUP(BD.PD9[[#This Row],[Pos]],[19]!PPto[#Data],3,FALSE)</f>
        <v>#REF!</v>
      </c>
      <c r="D645" s="233" t="s">
        <v>243</v>
      </c>
      <c r="E645" s="305">
        <f>IF(BD.PD9[[#This Row],[.]]="*",VLOOKUP(BD.PD9[[#This Row],[Pos]],[19]Presupuesto!A:H,7,FALSE),"")</f>
        <v>0</v>
      </c>
      <c r="F645" s="234"/>
      <c r="G645" s="174"/>
      <c r="H645" s="174"/>
      <c r="I645" s="174"/>
      <c r="J645" s="392">
        <v>1</v>
      </c>
      <c r="K645" s="233" t="s">
        <v>117</v>
      </c>
      <c r="L645" s="383">
        <f>IF(BD.PD9[[#This Row],[Mon]]="DOP",1,HLOOKUP(BD.PD9[[#This Row],[Mon]],Data!$K$1:$L$2,2,FALSE))</f>
        <v>65</v>
      </c>
      <c r="M645" s="490">
        <v>0</v>
      </c>
      <c r="N645" s="243">
        <f>BD.PD9[[#This Row],[Cant.]]*BD.PD9[[#This Row],[ Tasa ]]*BD.PD9[[#This Row],[ Precio Und.]]</f>
        <v>0</v>
      </c>
      <c r="O645" s="491">
        <v>0</v>
      </c>
      <c r="P645" s="243">
        <f>IF(BD.PD9[[#This Row],[Liquid. '[%']]]&lt;&gt;0,(BD.PD9[[#This Row],[Valor Neto '[DOP']]]*BD.PD9[[#This Row],[Liquid. '[%']]])+BD.PD9[[#This Row],[Valor Neto '[DOP']]],BD.PD9[[#This Row],[Valor Neto '[DOP']]])</f>
        <v>0</v>
      </c>
      <c r="Q645" s="243">
        <f>BD.PD9[[#This Row],[Ppto. Orden Interna '[DOP']]]/HLOOKUP("USD",Data!$K$1:$L$2,2,FALSE)</f>
        <v>0</v>
      </c>
      <c r="R645" s="381"/>
      <c r="S645" s="387"/>
      <c r="T645" s="387"/>
      <c r="U645" s="387"/>
      <c r="V645" s="387"/>
      <c r="W645" s="174"/>
      <c r="X645" s="495"/>
      <c r="Y645" s="388"/>
      <c r="Z645" s="243">
        <f>BD.PD9[[#This Row],[Av.P1 '[%']]]*BD.PD9[[#This Row],[Ppto. Orden Interna '[DOP']]]</f>
        <v>0</v>
      </c>
      <c r="AA645" s="249"/>
      <c r="AB645" s="389"/>
      <c r="AC645" s="243">
        <f>BD.PD9[[#This Row],[Av.P2 '[%']]]*BD.PD9[[#This Row],[Ppto. Orden Interna '[DOP']]]</f>
        <v>0</v>
      </c>
      <c r="AD645" s="249"/>
      <c r="AE645" s="389"/>
      <c r="AF645" s="243">
        <f>BD.PD9[[#This Row],[Av.P3 '[%']]]*BD.PD9[[#This Row],[Ppto. Orden Interna '[DOP']]]</f>
        <v>0</v>
      </c>
      <c r="AG645" s="249"/>
      <c r="AH645" s="389"/>
      <c r="AI645" s="243">
        <f>BD.PD9[[#This Row],[Av.P4 '[%']]]*BD.PD9[[#This Row],[Ppto. Orden Interna '[DOP']]]</f>
        <v>0</v>
      </c>
      <c r="AJ645" s="249"/>
      <c r="AK645" s="389"/>
      <c r="AL645" s="243">
        <f>BD.PD9[[#This Row],[Av.P5 '[%']]]*BD.PD9[[#This Row],[Ppto. Orden Interna '[DOP']]]</f>
        <v>0</v>
      </c>
      <c r="AM645" s="496">
        <f>BD.PD9[[#This Row],[Pago 5]]+BD.PD9[[#This Row],[Pago 4]]+BD.PD9[[#This Row],[Pago 3]]+BD.PD9[[#This Row],[Pago 2]]+BD.PD9[[#This Row],[Pago 1]]</f>
        <v>0</v>
      </c>
      <c r="AN645" s="308" t="s">
        <v>244</v>
      </c>
      <c r="AO645" s="308" t="s">
        <v>245</v>
      </c>
      <c r="AP645" s="308" t="s">
        <v>246</v>
      </c>
      <c r="AQ645" s="308" t="s">
        <v>247</v>
      </c>
      <c r="AR645" s="308">
        <v>594</v>
      </c>
      <c r="AS645" s="308" t="s">
        <v>248</v>
      </c>
      <c r="AT645" s="249" t="s">
        <v>1575</v>
      </c>
      <c r="AU645" s="306"/>
      <c r="AV645" s="306"/>
      <c r="AW645" s="306"/>
      <c r="AX645" s="306"/>
      <c r="AY645" s="306"/>
      <c r="AZ645" s="306"/>
      <c r="BA645" s="306"/>
      <c r="BB645" s="306"/>
      <c r="BC645" s="306"/>
      <c r="BD645" s="306"/>
      <c r="BE645" s="306"/>
      <c r="BF645" s="306"/>
      <c r="BG645" s="306"/>
      <c r="BH645" s="306"/>
      <c r="BI645" s="306"/>
      <c r="BJ645" s="306"/>
      <c r="BK645" s="306"/>
      <c r="BL645" s="306"/>
      <c r="BM645" s="306"/>
      <c r="BN645" s="306"/>
      <c r="BO645" s="306"/>
      <c r="BP645" s="306"/>
      <c r="BQ645" s="306"/>
      <c r="BR645" s="306"/>
      <c r="BS645" s="306"/>
      <c r="BT645" s="306"/>
      <c r="BU645" s="306"/>
      <c r="BV645" s="306"/>
      <c r="BW645" s="306"/>
      <c r="BX645" s="306"/>
      <c r="BY645" s="306"/>
      <c r="BZ645" s="306"/>
      <c r="CA645" s="306"/>
      <c r="CB645" s="306"/>
      <c r="CC645" s="306"/>
      <c r="CD645" s="306"/>
      <c r="CE645" s="306"/>
      <c r="CF645" s="306"/>
      <c r="CG645" s="306"/>
      <c r="CH645" s="306"/>
      <c r="CI645" s="306"/>
      <c r="CJ645" s="306"/>
      <c r="CK645" s="306"/>
      <c r="CL645" s="306"/>
      <c r="CM645" s="306"/>
      <c r="CN645" s="306"/>
      <c r="CO645" s="306"/>
      <c r="CP645" s="306"/>
      <c r="CQ645" s="306"/>
      <c r="CR645" s="306"/>
      <c r="CS645" s="306"/>
      <c r="CT645" s="306"/>
      <c r="CU645" s="306"/>
      <c r="CV645" s="306"/>
      <c r="CW645" s="306"/>
      <c r="CX645" s="306"/>
      <c r="CY645" s="306"/>
      <c r="CZ645" s="306"/>
      <c r="DA645" s="306"/>
      <c r="DB645" s="306"/>
      <c r="DC645" s="306"/>
      <c r="DD645" s="306"/>
      <c r="DE645" s="306"/>
      <c r="DF645" s="306"/>
      <c r="DG645" s="306"/>
      <c r="DH645" s="306"/>
      <c r="DI645" s="306"/>
      <c r="DJ645" s="306"/>
      <c r="DK645" s="306"/>
      <c r="DL645" s="306"/>
      <c r="DM645" s="306"/>
      <c r="DN645" s="306"/>
      <c r="DO645" s="306"/>
      <c r="DP645" s="306"/>
      <c r="DQ645" s="306"/>
      <c r="DR645" s="306"/>
      <c r="DS645" s="306"/>
      <c r="DT645" s="306"/>
      <c r="DU645" s="306"/>
      <c r="DV645" s="306"/>
      <c r="DW645" s="306"/>
      <c r="DX645" s="306"/>
      <c r="DY645" s="306"/>
      <c r="DZ645" s="306"/>
      <c r="EA645" s="306"/>
      <c r="EB645" s="306"/>
      <c r="EC645" s="306"/>
      <c r="ED645" s="306"/>
      <c r="EE645" s="306"/>
      <c r="EF645" s="306"/>
      <c r="EG645" s="306"/>
      <c r="EH645" s="306"/>
      <c r="EI645" s="306"/>
      <c r="EJ645" s="306"/>
      <c r="EK645" s="306"/>
      <c r="EL645" s="306"/>
      <c r="EM645" s="306"/>
      <c r="EN645" s="306"/>
      <c r="EO645" s="306"/>
      <c r="EP645" s="306"/>
      <c r="EQ645" s="306"/>
      <c r="ER645" s="306"/>
      <c r="ES645" s="306"/>
      <c r="ET645" s="306"/>
      <c r="EU645" s="306"/>
      <c r="EV645" s="306"/>
      <c r="EW645" s="306"/>
      <c r="EX645" s="306"/>
      <c r="EY645" s="306"/>
      <c r="EZ645" s="306"/>
      <c r="FA645" s="306"/>
      <c r="FB645" s="306"/>
      <c r="FC645" s="306"/>
      <c r="FD645" s="306"/>
      <c r="FE645" s="306"/>
      <c r="FF645" s="306"/>
      <c r="FG645" s="306"/>
      <c r="FH645" s="306"/>
      <c r="FI645" s="306"/>
      <c r="FJ645" s="306"/>
      <c r="FK645" s="306"/>
      <c r="FL645" s="306"/>
      <c r="FM645" s="306"/>
      <c r="FN645" s="306"/>
      <c r="FO645" s="306"/>
      <c r="FP645" s="306"/>
      <c r="FQ645" s="306"/>
      <c r="FR645" s="306"/>
      <c r="FS645" s="306"/>
      <c r="FT645" s="306"/>
      <c r="FU645" s="306"/>
      <c r="FV645" s="306"/>
      <c r="FW645" s="306"/>
      <c r="FX645" s="306"/>
      <c r="FY645" s="306"/>
      <c r="FZ645" s="306"/>
      <c r="GA645" s="306"/>
      <c r="GB645" s="306"/>
      <c r="GC645" s="306"/>
      <c r="GD645" s="306"/>
      <c r="GE645" s="306"/>
      <c r="GF645" s="306"/>
      <c r="GG645" s="306"/>
      <c r="GH645" s="306"/>
      <c r="GI645" s="306"/>
      <c r="GJ645" s="306"/>
      <c r="GK645" s="306"/>
      <c r="GL645" s="306"/>
      <c r="GM645" s="306"/>
      <c r="GN645" s="306"/>
      <c r="GO645" s="306"/>
      <c r="GP645" s="306"/>
      <c r="GQ645" s="306"/>
      <c r="GR645" s="306"/>
      <c r="GS645" s="306"/>
      <c r="GT645" s="306"/>
      <c r="GU645" s="306"/>
      <c r="GV645" s="306"/>
      <c r="GW645" s="306"/>
      <c r="GX645" s="306"/>
      <c r="GY645" s="306"/>
      <c r="GZ645" s="306"/>
      <c r="HA645" s="306"/>
      <c r="HB645" s="306"/>
      <c r="HC645" s="306"/>
      <c r="HD645" s="306"/>
      <c r="HE645" s="306"/>
      <c r="HF645" s="306"/>
      <c r="HG645" s="306"/>
      <c r="HH645" s="306"/>
      <c r="HI645" s="306"/>
      <c r="HJ645" s="306"/>
      <c r="HK645" s="306"/>
      <c r="HL645" s="306"/>
      <c r="HM645" s="306"/>
      <c r="HN645" s="306"/>
      <c r="HO645" s="306"/>
      <c r="HP645" s="306"/>
      <c r="HQ645" s="306"/>
      <c r="HR645" s="306"/>
      <c r="HS645" s="306"/>
      <c r="HT645" s="306"/>
      <c r="HU645" s="306"/>
      <c r="HV645" s="306"/>
      <c r="HW645" s="306"/>
      <c r="HX645" s="306"/>
      <c r="HY645" s="306"/>
      <c r="HZ645" s="306"/>
      <c r="IA645" s="306"/>
      <c r="IB645" s="306"/>
      <c r="IC645" s="306"/>
      <c r="ID645" s="306"/>
      <c r="IE645" s="306"/>
      <c r="IF645" s="306"/>
      <c r="IG645" s="306"/>
      <c r="IH645" s="306"/>
    </row>
    <row r="646" spans="1:242" s="219" customFormat="1" ht="15" customHeight="1" x14ac:dyDescent="0.3">
      <c r="A646" s="174">
        <v>6.06</v>
      </c>
      <c r="B646" s="231"/>
      <c r="C646" s="232" t="e">
        <f>VLOOKUP(BD.PD9[[#This Row],[Pos]],[19]!PPto[#Data],3,FALSE)</f>
        <v>#REF!</v>
      </c>
      <c r="D646" s="233" t="s">
        <v>23</v>
      </c>
      <c r="E646" s="305" t="str">
        <f>IF(BD.PD9[[#This Row],[.]]="*",VLOOKUP(BD.PD9[[#This Row],[Pos]],[19]Presupuesto!A:H,7,FALSE),"")</f>
        <v/>
      </c>
      <c r="F646" s="234"/>
      <c r="G646" s="174"/>
      <c r="H646" s="511"/>
      <c r="I646" s="497" t="s">
        <v>1481</v>
      </c>
      <c r="J646" s="382"/>
      <c r="K646" s="174" t="s">
        <v>260</v>
      </c>
      <c r="L646" s="383">
        <f>IF(BD.PD9[[#This Row],[Mon]]="DOP",1,HLOOKUP(BD.PD9[[#This Row],[Mon]],Data!$K$1:$L$2,2,FALSE))</f>
        <v>1</v>
      </c>
      <c r="M646" s="384"/>
      <c r="N646" s="243">
        <f>BD.PD9[[#This Row],[Cant.]]*BD.PD9[[#This Row],[ Tasa ]]*BD.PD9[[#This Row],[ Precio Und.]]</f>
        <v>0</v>
      </c>
      <c r="O646" s="386"/>
      <c r="P646" s="243">
        <f>IF(BD.PD9[[#This Row],[Liquid. '[%']]]&lt;&gt;0,(BD.PD9[[#This Row],[Valor Neto '[DOP']]]*BD.PD9[[#This Row],[Liquid. '[%']]])+BD.PD9[[#This Row],[Valor Neto '[DOP']]],BD.PD9[[#This Row],[Valor Neto '[DOP']]])</f>
        <v>0</v>
      </c>
      <c r="Q646" s="243">
        <f>BD.PD9[[#This Row],[Ppto. Orden Interna '[DOP']]]/HLOOKUP("USD",Data!$K$1:$L$2,2,FALSE)</f>
        <v>0</v>
      </c>
      <c r="R646" s="381"/>
      <c r="S646" s="387"/>
      <c r="T646" s="387"/>
      <c r="U646" s="387"/>
      <c r="V646" s="387"/>
      <c r="W646" s="174"/>
      <c r="X646" s="495"/>
      <c r="Y646" s="388"/>
      <c r="Z646" s="243">
        <f>BD.PD9[[#This Row],[Av.P1 '[%']]]*BD.PD9[[#This Row],[Ppto. Orden Interna '[DOP']]]</f>
        <v>0</v>
      </c>
      <c r="AA646" s="249"/>
      <c r="AB646" s="389"/>
      <c r="AC646" s="243">
        <f>BD.PD9[[#This Row],[Av.P2 '[%']]]*BD.PD9[[#This Row],[Ppto. Orden Interna '[DOP']]]</f>
        <v>0</v>
      </c>
      <c r="AD646" s="249"/>
      <c r="AE646" s="389"/>
      <c r="AF646" s="243">
        <f>BD.PD9[[#This Row],[Av.P3 '[%']]]*BD.PD9[[#This Row],[Ppto. Orden Interna '[DOP']]]</f>
        <v>0</v>
      </c>
      <c r="AG646" s="249"/>
      <c r="AH646" s="389"/>
      <c r="AI646" s="243">
        <f>BD.PD9[[#This Row],[Av.P4 '[%']]]*BD.PD9[[#This Row],[Ppto. Orden Interna '[DOP']]]</f>
        <v>0</v>
      </c>
      <c r="AJ646" s="249"/>
      <c r="AK646" s="389"/>
      <c r="AL646" s="243">
        <f>BD.PD9[[#This Row],[Av.P5 '[%']]]*BD.PD9[[#This Row],[Ppto. Orden Interna '[DOP']]]</f>
        <v>0</v>
      </c>
      <c r="AM646" s="496">
        <f>BD.PD9[[#This Row],[Pago 5]]+BD.PD9[[#This Row],[Pago 4]]+BD.PD9[[#This Row],[Pago 3]]+BD.PD9[[#This Row],[Pago 2]]+BD.PD9[[#This Row],[Pago 1]]</f>
        <v>0</v>
      </c>
      <c r="AN646" s="308" t="s">
        <v>244</v>
      </c>
      <c r="AO646" s="308" t="s">
        <v>245</v>
      </c>
      <c r="AP646" s="308" t="s">
        <v>246</v>
      </c>
      <c r="AQ646" s="308" t="s">
        <v>247</v>
      </c>
      <c r="AR646" s="308">
        <v>594</v>
      </c>
      <c r="AS646" s="308" t="s">
        <v>248</v>
      </c>
      <c r="AT646" s="249" t="s">
        <v>1575</v>
      </c>
      <c r="AU646" s="306"/>
      <c r="AV646" s="306"/>
      <c r="AW646" s="306"/>
      <c r="AX646" s="306"/>
      <c r="AY646" s="306"/>
      <c r="AZ646" s="306"/>
      <c r="BA646" s="306"/>
      <c r="BB646" s="306"/>
      <c r="BC646" s="306"/>
      <c r="BD646" s="306"/>
      <c r="BE646" s="306"/>
      <c r="BF646" s="306"/>
      <c r="BG646" s="306"/>
      <c r="BH646" s="306"/>
      <c r="BI646" s="306"/>
      <c r="BJ646" s="306"/>
      <c r="BK646" s="306"/>
      <c r="BL646" s="306"/>
      <c r="BM646" s="306"/>
      <c r="BN646" s="306"/>
      <c r="BO646" s="306"/>
      <c r="BP646" s="306"/>
      <c r="BQ646" s="306"/>
      <c r="BR646" s="306"/>
      <c r="BS646" s="306"/>
      <c r="BT646" s="306"/>
      <c r="BU646" s="306"/>
      <c r="BV646" s="306"/>
      <c r="BW646" s="306"/>
      <c r="BX646" s="306"/>
      <c r="BY646" s="306"/>
      <c r="BZ646" s="306"/>
      <c r="CA646" s="306"/>
      <c r="CB646" s="306"/>
      <c r="CC646" s="306"/>
      <c r="CD646" s="306"/>
      <c r="CE646" s="306"/>
      <c r="CF646" s="306"/>
      <c r="CG646" s="306"/>
      <c r="CH646" s="306"/>
      <c r="CI646" s="306"/>
      <c r="CJ646" s="306"/>
      <c r="CK646" s="306"/>
      <c r="CL646" s="306"/>
      <c r="CM646" s="306"/>
      <c r="CN646" s="306"/>
      <c r="CO646" s="306"/>
      <c r="CP646" s="306"/>
      <c r="CQ646" s="306"/>
      <c r="CR646" s="306"/>
      <c r="CS646" s="306"/>
      <c r="CT646" s="306"/>
      <c r="CU646" s="306"/>
      <c r="CV646" s="306"/>
      <c r="CW646" s="306"/>
      <c r="CX646" s="306"/>
      <c r="CY646" s="306"/>
      <c r="CZ646" s="306"/>
      <c r="DA646" s="306"/>
      <c r="DB646" s="306"/>
      <c r="DC646" s="306"/>
      <c r="DD646" s="306"/>
      <c r="DE646" s="306"/>
      <c r="DF646" s="306"/>
      <c r="DG646" s="306"/>
      <c r="DH646" s="306"/>
      <c r="DI646" s="306"/>
      <c r="DJ646" s="306"/>
      <c r="DK646" s="306"/>
      <c r="DL646" s="306"/>
      <c r="DM646" s="306"/>
      <c r="DN646" s="306"/>
      <c r="DO646" s="306"/>
      <c r="DP646" s="306"/>
      <c r="DQ646" s="306"/>
      <c r="DR646" s="306"/>
      <c r="DS646" s="306"/>
      <c r="DT646" s="306"/>
      <c r="DU646" s="306"/>
      <c r="DV646" s="306"/>
      <c r="DW646" s="306"/>
      <c r="DX646" s="306"/>
      <c r="DY646" s="306"/>
      <c r="DZ646" s="306"/>
      <c r="EA646" s="306"/>
      <c r="EB646" s="306"/>
      <c r="EC646" s="306"/>
      <c r="ED646" s="306"/>
      <c r="EE646" s="306"/>
      <c r="EF646" s="306"/>
      <c r="EG646" s="306"/>
      <c r="EH646" s="306"/>
      <c r="EI646" s="306"/>
      <c r="EJ646" s="306"/>
      <c r="EK646" s="306"/>
      <c r="EL646" s="306"/>
      <c r="EM646" s="306"/>
      <c r="EN646" s="306"/>
      <c r="EO646" s="306"/>
      <c r="EP646" s="306"/>
      <c r="EQ646" s="306"/>
      <c r="ER646" s="306"/>
      <c r="ES646" s="306"/>
      <c r="ET646" s="306"/>
      <c r="EU646" s="306"/>
      <c r="EV646" s="306"/>
      <c r="EW646" s="306"/>
      <c r="EX646" s="306"/>
      <c r="EY646" s="306"/>
      <c r="EZ646" s="306"/>
      <c r="FA646" s="306"/>
      <c r="FB646" s="306"/>
      <c r="FC646" s="306"/>
      <c r="FD646" s="306"/>
      <c r="FE646" s="306"/>
      <c r="FF646" s="306"/>
      <c r="FG646" s="306"/>
      <c r="FH646" s="306"/>
      <c r="FI646" s="306"/>
      <c r="FJ646" s="306"/>
      <c r="FK646" s="306"/>
      <c r="FL646" s="306"/>
      <c r="FM646" s="306"/>
      <c r="FN646" s="306"/>
      <c r="FO646" s="306"/>
      <c r="FP646" s="306"/>
      <c r="FQ646" s="306"/>
      <c r="FR646" s="306"/>
      <c r="FS646" s="306"/>
      <c r="FT646" s="306"/>
      <c r="FU646" s="306"/>
      <c r="FV646" s="306"/>
      <c r="FW646" s="306"/>
      <c r="FX646" s="306"/>
      <c r="FY646" s="306"/>
      <c r="FZ646" s="306"/>
      <c r="GA646" s="306"/>
      <c r="GB646" s="306"/>
      <c r="GC646" s="306"/>
      <c r="GD646" s="306"/>
      <c r="GE646" s="306"/>
      <c r="GF646" s="306"/>
      <c r="GG646" s="306"/>
      <c r="GH646" s="306"/>
      <c r="GI646" s="306"/>
      <c r="GJ646" s="306"/>
      <c r="GK646" s="306"/>
      <c r="GL646" s="306"/>
      <c r="GM646" s="306"/>
      <c r="GN646" s="306"/>
      <c r="GO646" s="306"/>
      <c r="GP646" s="306"/>
      <c r="GQ646" s="306"/>
      <c r="GR646" s="306"/>
      <c r="GS646" s="306"/>
      <c r="GT646" s="306"/>
      <c r="GU646" s="306"/>
      <c r="GV646" s="306"/>
      <c r="GW646" s="306"/>
      <c r="GX646" s="306"/>
      <c r="GY646" s="306"/>
      <c r="GZ646" s="306"/>
      <c r="HA646" s="306"/>
      <c r="HB646" s="306"/>
      <c r="HC646" s="306"/>
      <c r="HD646" s="306"/>
      <c r="HE646" s="306"/>
      <c r="HF646" s="306"/>
      <c r="HG646" s="306"/>
      <c r="HH646" s="306"/>
      <c r="HI646" s="306"/>
      <c r="HJ646" s="306"/>
      <c r="HK646" s="306"/>
      <c r="HL646" s="306"/>
      <c r="HM646" s="306"/>
      <c r="HN646" s="306"/>
      <c r="HO646" s="306"/>
      <c r="HP646" s="306"/>
      <c r="HQ646" s="306"/>
      <c r="HR646" s="306"/>
      <c r="HS646" s="306"/>
      <c r="HT646" s="306"/>
      <c r="HU646" s="306"/>
      <c r="HV646" s="306"/>
      <c r="HW646" s="306"/>
      <c r="HX646" s="306"/>
      <c r="HY646" s="306"/>
      <c r="HZ646" s="306"/>
      <c r="IA646" s="306"/>
      <c r="IB646" s="306"/>
      <c r="IC646" s="306"/>
      <c r="ID646" s="306"/>
      <c r="IE646" s="306"/>
      <c r="IF646" s="306"/>
      <c r="IG646" s="306"/>
      <c r="IH646" s="306"/>
    </row>
    <row r="647" spans="1:242" s="219" customFormat="1" ht="15" customHeight="1" x14ac:dyDescent="0.3">
      <c r="A647" s="174">
        <v>6.07</v>
      </c>
      <c r="B647" s="231" t="s">
        <v>243</v>
      </c>
      <c r="C647" s="232" t="e">
        <f>VLOOKUP(BD.PD9[[#This Row],[Pos]],[19]!PPto[#Data],3,FALSE)</f>
        <v>#REF!</v>
      </c>
      <c r="D647" s="233" t="s">
        <v>243</v>
      </c>
      <c r="E647" s="305">
        <f>IF(BD.PD9[[#This Row],[.]]="*",VLOOKUP(BD.PD9[[#This Row],[Pos]],[19]Presupuesto!A:H,7,FALSE),"")</f>
        <v>0</v>
      </c>
      <c r="F647" s="234"/>
      <c r="G647" s="174"/>
      <c r="H647" s="174"/>
      <c r="I647" s="174"/>
      <c r="J647" s="392">
        <v>1</v>
      </c>
      <c r="K647" s="233" t="s">
        <v>117</v>
      </c>
      <c r="L647" s="383">
        <f>IF(BD.PD9[[#This Row],[Mon]]="DOP",1,HLOOKUP(BD.PD9[[#This Row],[Mon]],Data!$K$1:$L$2,2,FALSE))</f>
        <v>65</v>
      </c>
      <c r="M647" s="490">
        <v>0</v>
      </c>
      <c r="N647" s="243">
        <f>BD.PD9[[#This Row],[Cant.]]*BD.PD9[[#This Row],[ Tasa ]]*BD.PD9[[#This Row],[ Precio Und.]]</f>
        <v>0</v>
      </c>
      <c r="O647" s="491">
        <v>0</v>
      </c>
      <c r="P647" s="243">
        <f>IF(BD.PD9[[#This Row],[Liquid. '[%']]]&lt;&gt;0,(BD.PD9[[#This Row],[Valor Neto '[DOP']]]*BD.PD9[[#This Row],[Liquid. '[%']]])+BD.PD9[[#This Row],[Valor Neto '[DOP']]],BD.PD9[[#This Row],[Valor Neto '[DOP']]])</f>
        <v>0</v>
      </c>
      <c r="Q647" s="243">
        <f>BD.PD9[[#This Row],[Ppto. Orden Interna '[DOP']]]/HLOOKUP("USD",Data!$K$1:$L$2,2,FALSE)</f>
        <v>0</v>
      </c>
      <c r="R647" s="381"/>
      <c r="S647" s="387"/>
      <c r="T647" s="387"/>
      <c r="U647" s="387"/>
      <c r="V647" s="387"/>
      <c r="W647" s="174"/>
      <c r="X647" s="495"/>
      <c r="Y647" s="388"/>
      <c r="Z647" s="243">
        <f>BD.PD9[[#This Row],[Av.P1 '[%']]]*BD.PD9[[#This Row],[Ppto. Orden Interna '[DOP']]]</f>
        <v>0</v>
      </c>
      <c r="AA647" s="249"/>
      <c r="AB647" s="389"/>
      <c r="AC647" s="243">
        <f>BD.PD9[[#This Row],[Av.P2 '[%']]]*BD.PD9[[#This Row],[Ppto. Orden Interna '[DOP']]]</f>
        <v>0</v>
      </c>
      <c r="AD647" s="249"/>
      <c r="AE647" s="389"/>
      <c r="AF647" s="243">
        <f>BD.PD9[[#This Row],[Av.P3 '[%']]]*BD.PD9[[#This Row],[Ppto. Orden Interna '[DOP']]]</f>
        <v>0</v>
      </c>
      <c r="AG647" s="249"/>
      <c r="AH647" s="389"/>
      <c r="AI647" s="243">
        <f>BD.PD9[[#This Row],[Av.P4 '[%']]]*BD.PD9[[#This Row],[Ppto. Orden Interna '[DOP']]]</f>
        <v>0</v>
      </c>
      <c r="AJ647" s="249"/>
      <c r="AK647" s="389"/>
      <c r="AL647" s="243">
        <f>BD.PD9[[#This Row],[Av.P5 '[%']]]*BD.PD9[[#This Row],[Ppto. Orden Interna '[DOP']]]</f>
        <v>0</v>
      </c>
      <c r="AM647" s="496">
        <f>BD.PD9[[#This Row],[Pago 5]]+BD.PD9[[#This Row],[Pago 4]]+BD.PD9[[#This Row],[Pago 3]]+BD.PD9[[#This Row],[Pago 2]]+BD.PD9[[#This Row],[Pago 1]]</f>
        <v>0</v>
      </c>
      <c r="AN647" s="308" t="s">
        <v>244</v>
      </c>
      <c r="AO647" s="308" t="s">
        <v>245</v>
      </c>
      <c r="AP647" s="308" t="s">
        <v>246</v>
      </c>
      <c r="AQ647" s="308" t="s">
        <v>247</v>
      </c>
      <c r="AR647" s="308">
        <v>594</v>
      </c>
      <c r="AS647" s="308" t="s">
        <v>248</v>
      </c>
      <c r="AT647" s="249" t="s">
        <v>1575</v>
      </c>
      <c r="AU647" s="306"/>
      <c r="AV647" s="306"/>
      <c r="AW647" s="306"/>
      <c r="AX647" s="306"/>
      <c r="AY647" s="306"/>
      <c r="AZ647" s="306"/>
      <c r="BA647" s="306"/>
      <c r="BB647" s="306"/>
      <c r="BC647" s="306"/>
      <c r="BD647" s="306"/>
      <c r="BE647" s="306"/>
      <c r="BF647" s="306"/>
      <c r="BG647" s="306"/>
      <c r="BH647" s="306"/>
      <c r="BI647" s="306"/>
      <c r="BJ647" s="306"/>
      <c r="BK647" s="306"/>
      <c r="BL647" s="306"/>
      <c r="BM647" s="306"/>
      <c r="BN647" s="306"/>
      <c r="BO647" s="306"/>
      <c r="BP647" s="306"/>
      <c r="BQ647" s="306"/>
      <c r="BR647" s="306"/>
      <c r="BS647" s="306"/>
      <c r="BT647" s="306"/>
      <c r="BU647" s="306"/>
      <c r="BV647" s="306"/>
      <c r="BW647" s="306"/>
      <c r="BX647" s="306"/>
      <c r="BY647" s="306"/>
      <c r="BZ647" s="306"/>
      <c r="CA647" s="306"/>
      <c r="CB647" s="306"/>
      <c r="CC647" s="306"/>
      <c r="CD647" s="306"/>
      <c r="CE647" s="306"/>
      <c r="CF647" s="306"/>
      <c r="CG647" s="306"/>
      <c r="CH647" s="306"/>
      <c r="CI647" s="306"/>
      <c r="CJ647" s="306"/>
      <c r="CK647" s="306"/>
      <c r="CL647" s="306"/>
      <c r="CM647" s="306"/>
      <c r="CN647" s="306"/>
      <c r="CO647" s="306"/>
      <c r="CP647" s="306"/>
      <c r="CQ647" s="306"/>
      <c r="CR647" s="306"/>
      <c r="CS647" s="306"/>
      <c r="CT647" s="306"/>
      <c r="CU647" s="306"/>
      <c r="CV647" s="306"/>
      <c r="CW647" s="306"/>
      <c r="CX647" s="306"/>
      <c r="CY647" s="306"/>
      <c r="CZ647" s="306"/>
      <c r="DA647" s="306"/>
      <c r="DB647" s="306"/>
      <c r="DC647" s="306"/>
      <c r="DD647" s="306"/>
      <c r="DE647" s="306"/>
      <c r="DF647" s="306"/>
      <c r="DG647" s="306"/>
      <c r="DH647" s="306"/>
      <c r="DI647" s="306"/>
      <c r="DJ647" s="306"/>
      <c r="DK647" s="306"/>
      <c r="DL647" s="306"/>
      <c r="DM647" s="306"/>
      <c r="DN647" s="306"/>
      <c r="DO647" s="306"/>
      <c r="DP647" s="306"/>
      <c r="DQ647" s="306"/>
      <c r="DR647" s="306"/>
      <c r="DS647" s="306"/>
      <c r="DT647" s="306"/>
      <c r="DU647" s="306"/>
      <c r="DV647" s="306"/>
      <c r="DW647" s="306"/>
      <c r="DX647" s="306"/>
      <c r="DY647" s="306"/>
      <c r="DZ647" s="306"/>
      <c r="EA647" s="306"/>
      <c r="EB647" s="306"/>
      <c r="EC647" s="306"/>
      <c r="ED647" s="306"/>
      <c r="EE647" s="306"/>
      <c r="EF647" s="306"/>
      <c r="EG647" s="306"/>
      <c r="EH647" s="306"/>
      <c r="EI647" s="306"/>
      <c r="EJ647" s="306"/>
      <c r="EK647" s="306"/>
      <c r="EL647" s="306"/>
      <c r="EM647" s="306"/>
      <c r="EN647" s="306"/>
      <c r="EO647" s="306"/>
      <c r="EP647" s="306"/>
      <c r="EQ647" s="306"/>
      <c r="ER647" s="306"/>
      <c r="ES647" s="306"/>
      <c r="ET647" s="306"/>
      <c r="EU647" s="306"/>
      <c r="EV647" s="306"/>
      <c r="EW647" s="306"/>
      <c r="EX647" s="306"/>
      <c r="EY647" s="306"/>
      <c r="EZ647" s="306"/>
      <c r="FA647" s="306"/>
      <c r="FB647" s="306"/>
      <c r="FC647" s="306"/>
      <c r="FD647" s="306"/>
      <c r="FE647" s="306"/>
      <c r="FF647" s="306"/>
      <c r="FG647" s="306"/>
      <c r="FH647" s="306"/>
      <c r="FI647" s="306"/>
      <c r="FJ647" s="306"/>
      <c r="FK647" s="306"/>
      <c r="FL647" s="306"/>
      <c r="FM647" s="306"/>
      <c r="FN647" s="306"/>
      <c r="FO647" s="306"/>
      <c r="FP647" s="306"/>
      <c r="FQ647" s="306"/>
      <c r="FR647" s="306"/>
      <c r="FS647" s="306"/>
      <c r="FT647" s="306"/>
      <c r="FU647" s="306"/>
      <c r="FV647" s="306"/>
      <c r="FW647" s="306"/>
      <c r="FX647" s="306"/>
      <c r="FY647" s="306"/>
      <c r="FZ647" s="306"/>
      <c r="GA647" s="306"/>
      <c r="GB647" s="306"/>
      <c r="GC647" s="306"/>
      <c r="GD647" s="306"/>
      <c r="GE647" s="306"/>
      <c r="GF647" s="306"/>
      <c r="GG647" s="306"/>
      <c r="GH647" s="306"/>
      <c r="GI647" s="306"/>
      <c r="GJ647" s="306"/>
      <c r="GK647" s="306"/>
      <c r="GL647" s="306"/>
      <c r="GM647" s="306"/>
      <c r="GN647" s="306"/>
      <c r="GO647" s="306"/>
      <c r="GP647" s="306"/>
      <c r="GQ647" s="306"/>
      <c r="GR647" s="306"/>
      <c r="GS647" s="306"/>
      <c r="GT647" s="306"/>
      <c r="GU647" s="306"/>
      <c r="GV647" s="306"/>
      <c r="GW647" s="306"/>
      <c r="GX647" s="306"/>
      <c r="GY647" s="306"/>
      <c r="GZ647" s="306"/>
      <c r="HA647" s="306"/>
      <c r="HB647" s="306"/>
      <c r="HC647" s="306"/>
      <c r="HD647" s="306"/>
      <c r="HE647" s="306"/>
      <c r="HF647" s="306"/>
      <c r="HG647" s="306"/>
      <c r="HH647" s="306"/>
      <c r="HI647" s="306"/>
      <c r="HJ647" s="306"/>
      <c r="HK647" s="306"/>
      <c r="HL647" s="306"/>
      <c r="HM647" s="306"/>
      <c r="HN647" s="306"/>
      <c r="HO647" s="306"/>
      <c r="HP647" s="306"/>
      <c r="HQ647" s="306"/>
      <c r="HR647" s="306"/>
      <c r="HS647" s="306"/>
      <c r="HT647" s="306"/>
      <c r="HU647" s="306"/>
      <c r="HV647" s="306"/>
      <c r="HW647" s="306"/>
      <c r="HX647" s="306"/>
      <c r="HY647" s="306"/>
      <c r="HZ647" s="306"/>
      <c r="IA647" s="306"/>
      <c r="IB647" s="306"/>
      <c r="IC647" s="306"/>
      <c r="ID647" s="306"/>
      <c r="IE647" s="306"/>
      <c r="IF647" s="306"/>
      <c r="IG647" s="306"/>
      <c r="IH647" s="306"/>
    </row>
    <row r="648" spans="1:242" s="219" customFormat="1" ht="15" customHeight="1" x14ac:dyDescent="0.3">
      <c r="A648" s="174">
        <v>6.07</v>
      </c>
      <c r="B648" s="231"/>
      <c r="C648" s="232" t="e">
        <f>VLOOKUP(BD.PD9[[#This Row],[Pos]],[19]!PPto[#Data],3,FALSE)</f>
        <v>#REF!</v>
      </c>
      <c r="D648" s="174" t="s">
        <v>23</v>
      </c>
      <c r="E648" s="305" t="str">
        <f>IF(BD.PD9[[#This Row],[.]]="*",VLOOKUP(BD.PD9[[#This Row],[Pos]],[19]Presupuesto!A:H,7,FALSE),"")</f>
        <v/>
      </c>
      <c r="F648" s="234" t="s">
        <v>393</v>
      </c>
      <c r="G648" s="174"/>
      <c r="H648" s="174"/>
      <c r="I648" s="497" t="s">
        <v>1326</v>
      </c>
      <c r="J648" s="382">
        <v>19</v>
      </c>
      <c r="K648" s="174" t="s">
        <v>260</v>
      </c>
      <c r="L648" s="383">
        <f>IF(BD.PD9[[#This Row],[Mon]]="DOP",1,HLOOKUP(BD.PD9[[#This Row],[Mon]],Data!$K$1:$L$2,2,FALSE))</f>
        <v>1</v>
      </c>
      <c r="M648" s="384">
        <v>593.22</v>
      </c>
      <c r="N648" s="243">
        <f>BD.PD9[[#This Row],[Cant.]]*BD.PD9[[#This Row],[ Tasa ]]*BD.PD9[[#This Row],[ Precio Und.]]</f>
        <v>11271.18</v>
      </c>
      <c r="O648" s="386">
        <v>0.01</v>
      </c>
      <c r="P648" s="243">
        <f>IF(BD.PD9[[#This Row],[Liquid. '[%']]]&lt;&gt;0,(BD.PD9[[#This Row],[Valor Neto '[DOP']]]*BD.PD9[[#This Row],[Liquid. '[%']]])+BD.PD9[[#This Row],[Valor Neto '[DOP']]],BD.PD9[[#This Row],[Valor Neto '[DOP']]])</f>
        <v>11383.891799999999</v>
      </c>
      <c r="Q648" s="243">
        <f>BD.PD9[[#This Row],[Ppto. Orden Interna '[DOP']]]/HLOOKUP("USD",Data!$K$1:$L$2,2,FALSE)</f>
        <v>175.1367969230769</v>
      </c>
      <c r="R648" s="381" t="s">
        <v>394</v>
      </c>
      <c r="S648" s="387"/>
      <c r="T648" s="387"/>
      <c r="U648" s="387"/>
      <c r="V648" s="387"/>
      <c r="W648" s="174" t="s">
        <v>395</v>
      </c>
      <c r="X648" s="495">
        <v>10</v>
      </c>
      <c r="Y648" s="388">
        <v>1</v>
      </c>
      <c r="Z648" s="243">
        <f>BD.PD9[[#This Row],[Av.P1 '[%']]]*BD.PD9[[#This Row],[Ppto. Orden Interna '[DOP']]]</f>
        <v>11383.891799999999</v>
      </c>
      <c r="AA648" s="249"/>
      <c r="AB648" s="389"/>
      <c r="AC648" s="243">
        <f>BD.PD9[[#This Row],[Av.P2 '[%']]]*BD.PD9[[#This Row],[Ppto. Orden Interna '[DOP']]]</f>
        <v>0</v>
      </c>
      <c r="AD648" s="249"/>
      <c r="AE648" s="389"/>
      <c r="AF648" s="243">
        <f>BD.PD9[[#This Row],[Av.P3 '[%']]]*BD.PD9[[#This Row],[Ppto. Orden Interna '[DOP']]]</f>
        <v>0</v>
      </c>
      <c r="AG648" s="249"/>
      <c r="AH648" s="389"/>
      <c r="AI648" s="243">
        <f>BD.PD9[[#This Row],[Av.P4 '[%']]]*BD.PD9[[#This Row],[Ppto. Orden Interna '[DOP']]]</f>
        <v>0</v>
      </c>
      <c r="AJ648" s="249"/>
      <c r="AK648" s="389"/>
      <c r="AL648" s="243">
        <f>BD.PD9[[#This Row],[Av.P5 '[%']]]*BD.PD9[[#This Row],[Ppto. Orden Interna '[DOP']]]</f>
        <v>0</v>
      </c>
      <c r="AM648" s="496">
        <f>BD.PD9[[#This Row],[Pago 5]]+BD.PD9[[#This Row],[Pago 4]]+BD.PD9[[#This Row],[Pago 3]]+BD.PD9[[#This Row],[Pago 2]]+BD.PD9[[#This Row],[Pago 1]]</f>
        <v>11383.891799999999</v>
      </c>
      <c r="AN648" s="308" t="s">
        <v>244</v>
      </c>
      <c r="AO648" s="308" t="s">
        <v>245</v>
      </c>
      <c r="AP648" s="308" t="s">
        <v>246</v>
      </c>
      <c r="AQ648" s="308" t="s">
        <v>247</v>
      </c>
      <c r="AR648" s="308">
        <v>594</v>
      </c>
      <c r="AS648" s="308" t="s">
        <v>248</v>
      </c>
      <c r="AT648" s="249" t="s">
        <v>1575</v>
      </c>
      <c r="AU648" s="306"/>
      <c r="AV648" s="306"/>
      <c r="AW648" s="306"/>
      <c r="AX648" s="306"/>
      <c r="AY648" s="306"/>
      <c r="AZ648" s="306"/>
      <c r="BA648" s="306"/>
      <c r="BB648" s="306"/>
      <c r="BC648" s="306"/>
      <c r="BD648" s="306"/>
      <c r="BE648" s="306"/>
      <c r="BF648" s="306"/>
      <c r="BG648" s="306"/>
      <c r="BH648" s="306"/>
      <c r="BI648" s="306"/>
      <c r="BJ648" s="306"/>
      <c r="BK648" s="306"/>
      <c r="BL648" s="306"/>
      <c r="BM648" s="306"/>
      <c r="BN648" s="306"/>
      <c r="BO648" s="306"/>
      <c r="BP648" s="306"/>
      <c r="BQ648" s="306"/>
      <c r="BR648" s="306"/>
      <c r="BS648" s="306"/>
      <c r="BT648" s="306"/>
      <c r="BU648" s="306"/>
      <c r="BV648" s="306"/>
      <c r="BW648" s="306"/>
      <c r="BX648" s="306"/>
      <c r="BY648" s="306"/>
      <c r="BZ648" s="306"/>
      <c r="CA648" s="306"/>
      <c r="CB648" s="306"/>
      <c r="CC648" s="306"/>
      <c r="CD648" s="306"/>
      <c r="CE648" s="306"/>
      <c r="CF648" s="306"/>
      <c r="CG648" s="306"/>
      <c r="CH648" s="306"/>
      <c r="CI648" s="306"/>
      <c r="CJ648" s="306"/>
      <c r="CK648" s="306"/>
      <c r="CL648" s="306"/>
      <c r="CM648" s="306"/>
      <c r="CN648" s="306"/>
      <c r="CO648" s="306"/>
      <c r="CP648" s="306"/>
      <c r="CQ648" s="306"/>
      <c r="CR648" s="306"/>
      <c r="CS648" s="306"/>
      <c r="CT648" s="306"/>
      <c r="CU648" s="306"/>
      <c r="CV648" s="306"/>
      <c r="CW648" s="306"/>
      <c r="CX648" s="306"/>
      <c r="CY648" s="306"/>
      <c r="CZ648" s="306"/>
      <c r="DA648" s="306"/>
      <c r="DB648" s="306"/>
      <c r="DC648" s="306"/>
      <c r="DD648" s="306"/>
      <c r="DE648" s="306"/>
      <c r="DF648" s="306"/>
      <c r="DG648" s="306"/>
      <c r="DH648" s="306"/>
      <c r="DI648" s="306"/>
      <c r="DJ648" s="306"/>
      <c r="DK648" s="306"/>
      <c r="DL648" s="306"/>
      <c r="DM648" s="306"/>
      <c r="DN648" s="306"/>
      <c r="DO648" s="306"/>
      <c r="DP648" s="306"/>
      <c r="DQ648" s="306"/>
      <c r="DR648" s="306"/>
      <c r="DS648" s="306"/>
      <c r="DT648" s="306"/>
      <c r="DU648" s="306"/>
      <c r="DV648" s="306"/>
      <c r="DW648" s="306"/>
      <c r="DX648" s="306"/>
      <c r="DY648" s="306"/>
      <c r="DZ648" s="306"/>
      <c r="EA648" s="306"/>
      <c r="EB648" s="306"/>
      <c r="EC648" s="306"/>
      <c r="ED648" s="306"/>
      <c r="EE648" s="306"/>
      <c r="EF648" s="306"/>
      <c r="EG648" s="306"/>
      <c r="EH648" s="306"/>
      <c r="EI648" s="306"/>
      <c r="EJ648" s="306"/>
      <c r="EK648" s="306"/>
      <c r="EL648" s="306"/>
      <c r="EM648" s="306"/>
      <c r="EN648" s="306"/>
      <c r="EO648" s="306"/>
      <c r="EP648" s="306"/>
      <c r="EQ648" s="306"/>
      <c r="ER648" s="306"/>
      <c r="ES648" s="306"/>
      <c r="ET648" s="306"/>
      <c r="EU648" s="306"/>
      <c r="EV648" s="306"/>
      <c r="EW648" s="306"/>
      <c r="EX648" s="306"/>
      <c r="EY648" s="306"/>
      <c r="EZ648" s="306"/>
      <c r="FA648" s="306"/>
      <c r="FB648" s="306"/>
      <c r="FC648" s="306"/>
      <c r="FD648" s="306"/>
      <c r="FE648" s="306"/>
      <c r="FF648" s="306"/>
      <c r="FG648" s="306"/>
      <c r="FH648" s="306"/>
      <c r="FI648" s="306"/>
      <c r="FJ648" s="306"/>
      <c r="FK648" s="306"/>
      <c r="FL648" s="306"/>
      <c r="FM648" s="306"/>
      <c r="FN648" s="306"/>
      <c r="FO648" s="306"/>
      <c r="FP648" s="306"/>
      <c r="FQ648" s="306"/>
      <c r="FR648" s="306"/>
      <c r="FS648" s="306"/>
      <c r="FT648" s="306"/>
      <c r="FU648" s="306"/>
      <c r="FV648" s="306"/>
      <c r="FW648" s="306"/>
      <c r="FX648" s="306"/>
      <c r="FY648" s="306"/>
      <c r="FZ648" s="306"/>
      <c r="GA648" s="306"/>
      <c r="GB648" s="306"/>
      <c r="GC648" s="306"/>
      <c r="GD648" s="306"/>
      <c r="GE648" s="306"/>
      <c r="GF648" s="306"/>
      <c r="GG648" s="306"/>
      <c r="GH648" s="306"/>
      <c r="GI648" s="306"/>
      <c r="GJ648" s="306"/>
      <c r="GK648" s="306"/>
      <c r="GL648" s="306"/>
      <c r="GM648" s="306"/>
      <c r="GN648" s="306"/>
      <c r="GO648" s="306"/>
      <c r="GP648" s="306"/>
      <c r="GQ648" s="306"/>
      <c r="GR648" s="306"/>
      <c r="GS648" s="306"/>
      <c r="GT648" s="306"/>
      <c r="GU648" s="306"/>
      <c r="GV648" s="306"/>
      <c r="GW648" s="306"/>
      <c r="GX648" s="306"/>
      <c r="GY648" s="306"/>
      <c r="GZ648" s="306"/>
      <c r="HA648" s="306"/>
      <c r="HB648" s="306"/>
      <c r="HC648" s="306"/>
      <c r="HD648" s="306"/>
      <c r="HE648" s="306"/>
      <c r="HF648" s="306"/>
      <c r="HG648" s="306"/>
      <c r="HH648" s="306"/>
      <c r="HI648" s="306"/>
      <c r="HJ648" s="306"/>
      <c r="HK648" s="306"/>
      <c r="HL648" s="306"/>
      <c r="HM648" s="306"/>
      <c r="HN648" s="306"/>
      <c r="HO648" s="306"/>
      <c r="HP648" s="306"/>
      <c r="HQ648" s="306"/>
      <c r="HR648" s="306"/>
      <c r="HS648" s="306"/>
      <c r="HT648" s="306"/>
      <c r="HU648" s="306"/>
      <c r="HV648" s="306"/>
      <c r="HW648" s="306"/>
      <c r="HX648" s="306"/>
      <c r="HY648" s="306"/>
      <c r="HZ648" s="306"/>
      <c r="IA648" s="306"/>
      <c r="IB648" s="306"/>
      <c r="IC648" s="306"/>
      <c r="ID648" s="306"/>
      <c r="IE648" s="306"/>
      <c r="IF648" s="306"/>
      <c r="IG648" s="306"/>
      <c r="IH648" s="306"/>
    </row>
    <row r="649" spans="1:242" s="522" customFormat="1" ht="15" customHeight="1" x14ac:dyDescent="0.3">
      <c r="A649" s="174">
        <v>6.07</v>
      </c>
      <c r="B649" s="231"/>
      <c r="C649" s="232" t="e">
        <f>VLOOKUP(BD.PD9[[#This Row],[Pos]],[19]!PPto[#Data],3,FALSE)</f>
        <v>#REF!</v>
      </c>
      <c r="D649" s="174" t="s">
        <v>23</v>
      </c>
      <c r="E649" s="305" t="str">
        <f>IF(BD.PD9[[#This Row],[.]]="*",VLOOKUP(BD.PD9[[#This Row],[Pos]],[19]Presupuesto!A:H,7,FALSE),"")</f>
        <v/>
      </c>
      <c r="F649" s="520" t="s">
        <v>399</v>
      </c>
      <c r="G649" s="568"/>
      <c r="H649" s="174"/>
      <c r="I649" s="497" t="s">
        <v>1326</v>
      </c>
      <c r="J649" s="382">
        <v>1</v>
      </c>
      <c r="K649" s="174" t="s">
        <v>260</v>
      </c>
      <c r="L649" s="383">
        <f>IF(BD.PD9[[#This Row],[Mon]]="DOP",1,HLOOKUP(BD.PD9[[#This Row],[Mon]],Data!$K$1:$L$2,2,FALSE))</f>
        <v>1</v>
      </c>
      <c r="M649" s="384">
        <v>4399</v>
      </c>
      <c r="N649" s="243">
        <f>BD.PD9[[#This Row],[Cant.]]*BD.PD9[[#This Row],[ Tasa ]]*BD.PD9[[#This Row],[ Precio Und.]]</f>
        <v>4399</v>
      </c>
      <c r="O649" s="386">
        <v>0.01</v>
      </c>
      <c r="P649" s="243">
        <f>IF(BD.PD9[[#This Row],[Liquid. '[%']]]&lt;&gt;0,(BD.PD9[[#This Row],[Valor Neto '[DOP']]]*BD.PD9[[#This Row],[Liquid. '[%']]])+BD.PD9[[#This Row],[Valor Neto '[DOP']]],BD.PD9[[#This Row],[Valor Neto '[DOP']]])</f>
        <v>4442.99</v>
      </c>
      <c r="Q649" s="243">
        <f>BD.PD9[[#This Row],[Ppto. Orden Interna '[DOP']]]/HLOOKUP("USD",Data!$K$1:$L$2,2,FALSE)</f>
        <v>68.353692307692299</v>
      </c>
      <c r="R649" s="381" t="s">
        <v>386</v>
      </c>
      <c r="S649" s="387"/>
      <c r="T649" s="387"/>
      <c r="U649" s="387"/>
      <c r="V649" s="387"/>
      <c r="W649" s="174" t="s">
        <v>387</v>
      </c>
      <c r="X649" s="495">
        <v>10</v>
      </c>
      <c r="Y649" s="388">
        <v>1</v>
      </c>
      <c r="Z649" s="243">
        <f>BD.PD9[[#This Row],[Av.P1 '[%']]]*BD.PD9[[#This Row],[Ppto. Orden Interna '[DOP']]]</f>
        <v>4442.99</v>
      </c>
      <c r="AA649" s="249"/>
      <c r="AB649" s="389"/>
      <c r="AC649" s="243">
        <f>BD.PD9[[#This Row],[Av.P2 '[%']]]*BD.PD9[[#This Row],[Ppto. Orden Interna '[DOP']]]</f>
        <v>0</v>
      </c>
      <c r="AD649" s="249"/>
      <c r="AE649" s="389"/>
      <c r="AF649" s="243">
        <f>BD.PD9[[#This Row],[Av.P3 '[%']]]*BD.PD9[[#This Row],[Ppto. Orden Interna '[DOP']]]</f>
        <v>0</v>
      </c>
      <c r="AG649" s="249"/>
      <c r="AH649" s="389"/>
      <c r="AI649" s="243">
        <f>BD.PD9[[#This Row],[Av.P4 '[%']]]*BD.PD9[[#This Row],[Ppto. Orden Interna '[DOP']]]</f>
        <v>0</v>
      </c>
      <c r="AJ649" s="249"/>
      <c r="AK649" s="389"/>
      <c r="AL649" s="243">
        <f>BD.PD9[[#This Row],[Av.P5 '[%']]]*BD.PD9[[#This Row],[Ppto. Orden Interna '[DOP']]]</f>
        <v>0</v>
      </c>
      <c r="AM649" s="496">
        <f>BD.PD9[[#This Row],[Pago 5]]+BD.PD9[[#This Row],[Pago 4]]+BD.PD9[[#This Row],[Pago 3]]+BD.PD9[[#This Row],[Pago 2]]+BD.PD9[[#This Row],[Pago 1]]</f>
        <v>4442.99</v>
      </c>
      <c r="AN649" s="308" t="s">
        <v>244</v>
      </c>
      <c r="AO649" s="308" t="s">
        <v>245</v>
      </c>
      <c r="AP649" s="308" t="s">
        <v>246</v>
      </c>
      <c r="AQ649" s="308" t="s">
        <v>247</v>
      </c>
      <c r="AR649" s="308">
        <v>594</v>
      </c>
      <c r="AS649" s="308" t="s">
        <v>248</v>
      </c>
      <c r="AT649" s="249" t="s">
        <v>1575</v>
      </c>
      <c r="AU649" s="306"/>
      <c r="AV649" s="306"/>
      <c r="AW649" s="306"/>
      <c r="AX649" s="306"/>
      <c r="AY649" s="306"/>
      <c r="AZ649" s="306"/>
      <c r="BA649" s="306"/>
      <c r="BB649" s="306"/>
      <c r="BC649" s="306"/>
      <c r="BD649" s="306"/>
      <c r="BE649" s="306"/>
      <c r="BF649" s="306"/>
      <c r="BG649" s="306"/>
      <c r="BH649" s="306"/>
      <c r="BI649" s="306"/>
      <c r="BJ649" s="306"/>
      <c r="BK649" s="306"/>
      <c r="BL649" s="306"/>
      <c r="BM649" s="306"/>
      <c r="BN649" s="306"/>
      <c r="BO649" s="306"/>
      <c r="BP649" s="306"/>
      <c r="BQ649" s="306"/>
      <c r="BR649" s="306"/>
      <c r="BS649" s="306"/>
      <c r="BT649" s="306"/>
      <c r="BU649" s="306"/>
      <c r="BV649" s="306"/>
      <c r="BW649" s="306"/>
      <c r="BX649" s="306"/>
      <c r="BY649" s="306"/>
      <c r="BZ649" s="306"/>
      <c r="CA649" s="306"/>
      <c r="CB649" s="306"/>
      <c r="CC649" s="306"/>
      <c r="CD649" s="306"/>
      <c r="CE649" s="306"/>
      <c r="CF649" s="306"/>
      <c r="CG649" s="306"/>
      <c r="CH649" s="306"/>
      <c r="CI649" s="306"/>
      <c r="CJ649" s="306"/>
      <c r="CK649" s="306"/>
      <c r="CL649" s="306"/>
      <c r="CM649" s="306"/>
      <c r="CN649" s="306"/>
      <c r="CO649" s="306"/>
      <c r="CP649" s="306"/>
      <c r="CQ649" s="306"/>
      <c r="CR649" s="306"/>
      <c r="CS649" s="306"/>
      <c r="CT649" s="306"/>
      <c r="CU649" s="306"/>
      <c r="CV649" s="306"/>
      <c r="CW649" s="306"/>
      <c r="CX649" s="306"/>
      <c r="CY649" s="306"/>
      <c r="CZ649" s="306"/>
      <c r="DA649" s="306"/>
      <c r="DB649" s="306"/>
      <c r="DC649" s="306"/>
      <c r="DD649" s="306"/>
      <c r="DE649" s="306"/>
      <c r="DF649" s="306"/>
      <c r="DG649" s="306"/>
      <c r="DH649" s="306"/>
      <c r="DI649" s="306"/>
      <c r="DJ649" s="306"/>
      <c r="DK649" s="306"/>
      <c r="DL649" s="306"/>
      <c r="DM649" s="306"/>
      <c r="DN649" s="306"/>
      <c r="DO649" s="306"/>
      <c r="DP649" s="306"/>
      <c r="DQ649" s="306"/>
      <c r="DR649" s="306"/>
      <c r="DS649" s="306"/>
      <c r="DT649" s="306"/>
      <c r="DU649" s="306"/>
      <c r="DV649" s="306"/>
      <c r="DW649" s="306"/>
      <c r="DX649" s="306"/>
      <c r="DY649" s="306"/>
      <c r="DZ649" s="306"/>
      <c r="EA649" s="306"/>
      <c r="EB649" s="306"/>
      <c r="EC649" s="306"/>
      <c r="ED649" s="306"/>
      <c r="EE649" s="306"/>
      <c r="EF649" s="306"/>
      <c r="EG649" s="306"/>
      <c r="EH649" s="306"/>
      <c r="EI649" s="306"/>
      <c r="EJ649" s="306"/>
      <c r="EK649" s="306"/>
      <c r="EL649" s="306"/>
      <c r="EM649" s="306"/>
      <c r="EN649" s="306"/>
      <c r="EO649" s="306"/>
      <c r="EP649" s="306"/>
      <c r="EQ649" s="306"/>
      <c r="ER649" s="306"/>
      <c r="ES649" s="306"/>
      <c r="ET649" s="306"/>
      <c r="EU649" s="306"/>
      <c r="EV649" s="306"/>
      <c r="EW649" s="306"/>
      <c r="EX649" s="306"/>
      <c r="EY649" s="306"/>
      <c r="EZ649" s="306"/>
      <c r="FA649" s="306"/>
      <c r="FB649" s="306"/>
      <c r="FC649" s="306"/>
      <c r="FD649" s="306"/>
      <c r="FE649" s="306"/>
      <c r="FF649" s="306"/>
      <c r="FG649" s="306"/>
      <c r="FH649" s="306"/>
      <c r="FI649" s="306"/>
      <c r="FJ649" s="306"/>
      <c r="FK649" s="306"/>
      <c r="FL649" s="306"/>
      <c r="FM649" s="306"/>
      <c r="FN649" s="306"/>
      <c r="FO649" s="306"/>
      <c r="FP649" s="306"/>
      <c r="FQ649" s="306"/>
      <c r="FR649" s="306"/>
      <c r="FS649" s="306"/>
      <c r="FT649" s="306"/>
      <c r="FU649" s="306"/>
      <c r="FV649" s="306"/>
      <c r="FW649" s="306"/>
      <c r="FX649" s="306"/>
      <c r="FY649" s="306"/>
      <c r="FZ649" s="306"/>
      <c r="GA649" s="306"/>
      <c r="GB649" s="306"/>
      <c r="GC649" s="306"/>
      <c r="GD649" s="306"/>
      <c r="GE649" s="306"/>
      <c r="GF649" s="306"/>
      <c r="GG649" s="306"/>
      <c r="GH649" s="306"/>
      <c r="GI649" s="306"/>
      <c r="GJ649" s="306"/>
      <c r="GK649" s="306"/>
      <c r="GL649" s="306"/>
      <c r="GM649" s="306"/>
      <c r="GN649" s="306"/>
      <c r="GO649" s="306"/>
      <c r="GP649" s="306"/>
      <c r="GQ649" s="306"/>
      <c r="GR649" s="306"/>
      <c r="GS649" s="306"/>
      <c r="GT649" s="306"/>
      <c r="GU649" s="306"/>
      <c r="GV649" s="306"/>
      <c r="GW649" s="306"/>
      <c r="GX649" s="306"/>
      <c r="GY649" s="306"/>
      <c r="GZ649" s="306"/>
      <c r="HA649" s="306"/>
      <c r="HB649" s="306"/>
      <c r="HC649" s="306"/>
      <c r="HD649" s="306"/>
      <c r="HE649" s="306"/>
      <c r="HF649" s="306"/>
      <c r="HG649" s="306"/>
      <c r="HH649" s="306"/>
      <c r="HI649" s="306"/>
      <c r="HJ649" s="306"/>
      <c r="HK649" s="306"/>
      <c r="HL649" s="306"/>
      <c r="HM649" s="306"/>
      <c r="HN649" s="306"/>
      <c r="HO649" s="306"/>
      <c r="HP649" s="306"/>
      <c r="HQ649" s="306"/>
      <c r="HR649" s="306"/>
      <c r="HS649" s="306"/>
      <c r="HT649" s="306"/>
      <c r="HU649" s="306"/>
      <c r="HV649" s="306"/>
      <c r="HW649" s="306"/>
      <c r="HX649" s="306"/>
      <c r="HY649" s="306"/>
      <c r="HZ649" s="306"/>
      <c r="IA649" s="306"/>
      <c r="IB649" s="306"/>
      <c r="IC649" s="306"/>
      <c r="ID649" s="306"/>
      <c r="IE649" s="306"/>
      <c r="IF649" s="306"/>
      <c r="IG649" s="306"/>
      <c r="IH649" s="306"/>
    </row>
    <row r="650" spans="1:242" s="219" customFormat="1" ht="15" customHeight="1" x14ac:dyDescent="0.3">
      <c r="A650" s="174">
        <v>6.07</v>
      </c>
      <c r="B650" s="231"/>
      <c r="C650" s="232" t="e">
        <f>VLOOKUP(BD.PD9[[#This Row],[Pos]],[19]!PPto[#Data],3,FALSE)</f>
        <v>#REF!</v>
      </c>
      <c r="D650" s="174" t="s">
        <v>23</v>
      </c>
      <c r="E650" s="305" t="str">
        <f>IF(BD.PD9[[#This Row],[.]]="*",VLOOKUP(BD.PD9[[#This Row],[Pos]],[19]Presupuesto!A:H,7,FALSE),"")</f>
        <v/>
      </c>
      <c r="F650" s="523" t="s">
        <v>400</v>
      </c>
      <c r="G650" s="174" t="s">
        <v>1359</v>
      </c>
      <c r="H650" s="174"/>
      <c r="I650" s="497" t="s">
        <v>1326</v>
      </c>
      <c r="J650" s="382">
        <v>1</v>
      </c>
      <c r="K650" s="174" t="s">
        <v>260</v>
      </c>
      <c r="L650" s="383">
        <f>IF(BD.PD9[[#This Row],[Mon]]="DOP",1,HLOOKUP(BD.PD9[[#This Row],[Mon]],Data!$K$1:$L$2,2,FALSE))</f>
        <v>1</v>
      </c>
      <c r="M650" s="384">
        <v>36291.53</v>
      </c>
      <c r="N650" s="243">
        <f>BD.PD9[[#This Row],[Cant.]]*BD.PD9[[#This Row],[ Tasa ]]*BD.PD9[[#This Row],[ Precio Und.]]</f>
        <v>36291.53</v>
      </c>
      <c r="O650" s="386">
        <v>0.01</v>
      </c>
      <c r="P650" s="243">
        <f>IF(BD.PD9[[#This Row],[Liquid. '[%']]]&lt;&gt;0,(BD.PD9[[#This Row],[Valor Neto '[DOP']]]*BD.PD9[[#This Row],[Liquid. '[%']]])+BD.PD9[[#This Row],[Valor Neto '[DOP']]],BD.PD9[[#This Row],[Valor Neto '[DOP']]])</f>
        <v>36654.445299999999</v>
      </c>
      <c r="Q650" s="243">
        <f>BD.PD9[[#This Row],[Ppto. Orden Interna '[DOP']]]/HLOOKUP("USD",Data!$K$1:$L$2,2,FALSE)</f>
        <v>563.91454307692311</v>
      </c>
      <c r="R650" s="381" t="s">
        <v>389</v>
      </c>
      <c r="S650" s="387"/>
      <c r="T650" s="387"/>
      <c r="U650" s="387"/>
      <c r="V650" s="387"/>
      <c r="W650" s="174" t="s">
        <v>390</v>
      </c>
      <c r="X650" s="495">
        <v>10</v>
      </c>
      <c r="Y650" s="388">
        <v>1</v>
      </c>
      <c r="Z650" s="243">
        <f>BD.PD9[[#This Row],[Av.P1 '[%']]]*BD.PD9[[#This Row],[Ppto. Orden Interna '[DOP']]]</f>
        <v>36654.445299999999</v>
      </c>
      <c r="AA650" s="249"/>
      <c r="AB650" s="389"/>
      <c r="AC650" s="243">
        <f>BD.PD9[[#This Row],[Av.P2 '[%']]]*BD.PD9[[#This Row],[Ppto. Orden Interna '[DOP']]]</f>
        <v>0</v>
      </c>
      <c r="AD650" s="249"/>
      <c r="AE650" s="389"/>
      <c r="AF650" s="243">
        <f>BD.PD9[[#This Row],[Av.P3 '[%']]]*BD.PD9[[#This Row],[Ppto. Orden Interna '[DOP']]]</f>
        <v>0</v>
      </c>
      <c r="AG650" s="249"/>
      <c r="AH650" s="389"/>
      <c r="AI650" s="243">
        <f>BD.PD9[[#This Row],[Av.P4 '[%']]]*BD.PD9[[#This Row],[Ppto. Orden Interna '[DOP']]]</f>
        <v>0</v>
      </c>
      <c r="AJ650" s="249"/>
      <c r="AK650" s="389"/>
      <c r="AL650" s="243">
        <f>BD.PD9[[#This Row],[Av.P5 '[%']]]*BD.PD9[[#This Row],[Ppto. Orden Interna '[DOP']]]</f>
        <v>0</v>
      </c>
      <c r="AM650" s="496">
        <f>BD.PD9[[#This Row],[Pago 5]]+BD.PD9[[#This Row],[Pago 4]]+BD.PD9[[#This Row],[Pago 3]]+BD.PD9[[#This Row],[Pago 2]]+BD.PD9[[#This Row],[Pago 1]]</f>
        <v>36654.445299999999</v>
      </c>
      <c r="AN650" s="308" t="s">
        <v>244</v>
      </c>
      <c r="AO650" s="308" t="s">
        <v>245</v>
      </c>
      <c r="AP650" s="308" t="s">
        <v>246</v>
      </c>
      <c r="AQ650" s="308" t="s">
        <v>247</v>
      </c>
      <c r="AR650" s="308">
        <v>594</v>
      </c>
      <c r="AS650" s="308" t="s">
        <v>248</v>
      </c>
      <c r="AT650" s="249" t="s">
        <v>1575</v>
      </c>
      <c r="AU650" s="306"/>
      <c r="AV650" s="306"/>
      <c r="AW650" s="306"/>
      <c r="AX650" s="306"/>
      <c r="AY650" s="306"/>
      <c r="AZ650" s="306"/>
      <c r="BA650" s="306"/>
      <c r="BB650" s="306"/>
      <c r="BC650" s="306"/>
      <c r="BD650" s="306"/>
      <c r="BE650" s="306"/>
      <c r="BF650" s="306"/>
      <c r="BG650" s="306"/>
      <c r="BH650" s="306"/>
      <c r="BI650" s="306"/>
      <c r="BJ650" s="306"/>
      <c r="BK650" s="306"/>
      <c r="BL650" s="306"/>
      <c r="BM650" s="306"/>
      <c r="BN650" s="306"/>
      <c r="BO650" s="306"/>
      <c r="BP650" s="306"/>
      <c r="BQ650" s="306"/>
      <c r="BR650" s="306"/>
      <c r="BS650" s="306"/>
      <c r="BT650" s="306"/>
      <c r="BU650" s="306"/>
      <c r="BV650" s="306"/>
      <c r="BW650" s="306"/>
      <c r="BX650" s="306"/>
      <c r="BY650" s="306"/>
      <c r="BZ650" s="306"/>
      <c r="CA650" s="306"/>
      <c r="CB650" s="306"/>
      <c r="CC650" s="306"/>
      <c r="CD650" s="306"/>
      <c r="CE650" s="306"/>
      <c r="CF650" s="306"/>
      <c r="CG650" s="306"/>
      <c r="CH650" s="306"/>
      <c r="CI650" s="306"/>
      <c r="CJ650" s="306"/>
      <c r="CK650" s="306"/>
      <c r="CL650" s="306"/>
      <c r="CM650" s="306"/>
      <c r="CN650" s="306"/>
      <c r="CO650" s="306"/>
      <c r="CP650" s="306"/>
      <c r="CQ650" s="306"/>
      <c r="CR650" s="306"/>
      <c r="CS650" s="306"/>
      <c r="CT650" s="306"/>
      <c r="CU650" s="306"/>
      <c r="CV650" s="306"/>
      <c r="CW650" s="306"/>
      <c r="CX650" s="306"/>
      <c r="CY650" s="306"/>
      <c r="CZ650" s="306"/>
      <c r="DA650" s="306"/>
      <c r="DB650" s="306"/>
      <c r="DC650" s="306"/>
      <c r="DD650" s="306"/>
      <c r="DE650" s="306"/>
      <c r="DF650" s="306"/>
      <c r="DG650" s="306"/>
      <c r="DH650" s="306"/>
      <c r="DI650" s="306"/>
      <c r="DJ650" s="306"/>
      <c r="DK650" s="306"/>
      <c r="DL650" s="306"/>
      <c r="DM650" s="306"/>
      <c r="DN650" s="306"/>
      <c r="DO650" s="306"/>
      <c r="DP650" s="306"/>
      <c r="DQ650" s="306"/>
      <c r="DR650" s="306"/>
      <c r="DS650" s="306"/>
      <c r="DT650" s="306"/>
      <c r="DU650" s="306"/>
      <c r="DV650" s="306"/>
      <c r="DW650" s="306"/>
      <c r="DX650" s="306"/>
      <c r="DY650" s="306"/>
      <c r="DZ650" s="306"/>
      <c r="EA650" s="306"/>
      <c r="EB650" s="306"/>
      <c r="EC650" s="306"/>
      <c r="ED650" s="306"/>
      <c r="EE650" s="306"/>
      <c r="EF650" s="306"/>
      <c r="EG650" s="306"/>
      <c r="EH650" s="306"/>
      <c r="EI650" s="306"/>
      <c r="EJ650" s="306"/>
      <c r="EK650" s="306"/>
      <c r="EL650" s="306"/>
      <c r="EM650" s="306"/>
      <c r="EN650" s="306"/>
      <c r="EO650" s="306"/>
      <c r="EP650" s="306"/>
      <c r="EQ650" s="306"/>
      <c r="ER650" s="306"/>
      <c r="ES650" s="306"/>
      <c r="ET650" s="306"/>
      <c r="EU650" s="306"/>
      <c r="EV650" s="306"/>
      <c r="EW650" s="306"/>
      <c r="EX650" s="306"/>
      <c r="EY650" s="306"/>
      <c r="EZ650" s="306"/>
      <c r="FA650" s="306"/>
      <c r="FB650" s="306"/>
      <c r="FC650" s="306"/>
      <c r="FD650" s="306"/>
      <c r="FE650" s="306"/>
      <c r="FF650" s="306"/>
      <c r="FG650" s="306"/>
      <c r="FH650" s="306"/>
      <c r="FI650" s="306"/>
      <c r="FJ650" s="306"/>
      <c r="FK650" s="306"/>
      <c r="FL650" s="306"/>
      <c r="FM650" s="306"/>
      <c r="FN650" s="306"/>
      <c r="FO650" s="306"/>
      <c r="FP650" s="306"/>
      <c r="FQ650" s="306"/>
      <c r="FR650" s="306"/>
      <c r="FS650" s="306"/>
      <c r="FT650" s="306"/>
      <c r="FU650" s="306"/>
      <c r="FV650" s="306"/>
      <c r="FW650" s="306"/>
      <c r="FX650" s="306"/>
      <c r="FY650" s="306"/>
      <c r="FZ650" s="306"/>
      <c r="GA650" s="306"/>
      <c r="GB650" s="306"/>
      <c r="GC650" s="306"/>
      <c r="GD650" s="306"/>
      <c r="GE650" s="306"/>
      <c r="GF650" s="306"/>
      <c r="GG650" s="306"/>
      <c r="GH650" s="306"/>
      <c r="GI650" s="306"/>
      <c r="GJ650" s="306"/>
      <c r="GK650" s="306"/>
      <c r="GL650" s="306"/>
      <c r="GM650" s="306"/>
      <c r="GN650" s="306"/>
      <c r="GO650" s="306"/>
      <c r="GP650" s="306"/>
      <c r="GQ650" s="306"/>
      <c r="GR650" s="306"/>
      <c r="GS650" s="306"/>
      <c r="GT650" s="306"/>
      <c r="GU650" s="306"/>
      <c r="GV650" s="306"/>
      <c r="GW650" s="306"/>
      <c r="GX650" s="306"/>
      <c r="GY650" s="306"/>
      <c r="GZ650" s="306"/>
      <c r="HA650" s="306"/>
      <c r="HB650" s="306"/>
      <c r="HC650" s="306"/>
      <c r="HD650" s="306"/>
      <c r="HE650" s="306"/>
      <c r="HF650" s="306"/>
      <c r="HG650" s="306"/>
      <c r="HH650" s="306"/>
      <c r="HI650" s="306"/>
      <c r="HJ650" s="306"/>
      <c r="HK650" s="306"/>
      <c r="HL650" s="306"/>
      <c r="HM650" s="306"/>
      <c r="HN650" s="306"/>
      <c r="HO650" s="306"/>
      <c r="HP650" s="306"/>
      <c r="HQ650" s="306"/>
      <c r="HR650" s="306"/>
      <c r="HS650" s="306"/>
      <c r="HT650" s="306"/>
      <c r="HU650" s="306"/>
      <c r="HV650" s="306"/>
      <c r="HW650" s="306"/>
      <c r="HX650" s="306"/>
      <c r="HY650" s="306"/>
      <c r="HZ650" s="306"/>
      <c r="IA650" s="306"/>
      <c r="IB650" s="306"/>
      <c r="IC650" s="306"/>
      <c r="ID650" s="306"/>
      <c r="IE650" s="306"/>
      <c r="IF650" s="306"/>
      <c r="IG650" s="306"/>
      <c r="IH650" s="306"/>
    </row>
    <row r="651" spans="1:242" s="219" customFormat="1" ht="15" customHeight="1" x14ac:dyDescent="0.3">
      <c r="A651" s="174">
        <v>6.07</v>
      </c>
      <c r="B651" s="231"/>
      <c r="C651" s="232" t="e">
        <f>VLOOKUP(BD.PD9[[#This Row],[Pos]],[19]!PPto[#Data],3,FALSE)</f>
        <v>#REF!</v>
      </c>
      <c r="D651" s="174" t="s">
        <v>23</v>
      </c>
      <c r="E651" s="305" t="str">
        <f>IF(BD.PD9[[#This Row],[.]]="*",VLOOKUP(BD.PD9[[#This Row],[Pos]],[19]Presupuesto!A:H,7,FALSE),"")</f>
        <v/>
      </c>
      <c r="F651" s="523" t="s">
        <v>401</v>
      </c>
      <c r="G651" s="174" t="s">
        <v>1359</v>
      </c>
      <c r="H651" s="174"/>
      <c r="I651" s="497" t="s">
        <v>1326</v>
      </c>
      <c r="J651" s="382">
        <v>1</v>
      </c>
      <c r="K651" s="174" t="s">
        <v>260</v>
      </c>
      <c r="L651" s="383">
        <f>IF(BD.PD9[[#This Row],[Mon]]="DOP",1,HLOOKUP(BD.PD9[[#This Row],[Mon]],Data!$K$1:$L$2,2,FALSE))</f>
        <v>1</v>
      </c>
      <c r="M651" s="384">
        <v>27923.73</v>
      </c>
      <c r="N651" s="243">
        <f>BD.PD9[[#This Row],[Cant.]]*BD.PD9[[#This Row],[ Tasa ]]*BD.PD9[[#This Row],[ Precio Und.]]</f>
        <v>27923.73</v>
      </c>
      <c r="O651" s="386">
        <v>0.01</v>
      </c>
      <c r="P651" s="243">
        <f>IF(BD.PD9[[#This Row],[Liquid. '[%']]]&lt;&gt;0,(BD.PD9[[#This Row],[Valor Neto '[DOP']]]*BD.PD9[[#This Row],[Liquid. '[%']]])+BD.PD9[[#This Row],[Valor Neto '[DOP']]],BD.PD9[[#This Row],[Valor Neto '[DOP']]])</f>
        <v>28202.9673</v>
      </c>
      <c r="Q651" s="243">
        <f>BD.PD9[[#This Row],[Ppto. Orden Interna '[DOP']]]/HLOOKUP("USD",Data!$K$1:$L$2,2,FALSE)</f>
        <v>433.89180461538461</v>
      </c>
      <c r="R651" s="381" t="s">
        <v>389</v>
      </c>
      <c r="S651" s="387"/>
      <c r="T651" s="387"/>
      <c r="U651" s="387"/>
      <c r="V651" s="387"/>
      <c r="W651" s="174" t="s">
        <v>390</v>
      </c>
      <c r="X651" s="495">
        <v>10</v>
      </c>
      <c r="Y651" s="388">
        <v>1</v>
      </c>
      <c r="Z651" s="243">
        <f>BD.PD9[[#This Row],[Av.P1 '[%']]]*BD.PD9[[#This Row],[Ppto. Orden Interna '[DOP']]]</f>
        <v>28202.9673</v>
      </c>
      <c r="AA651" s="249"/>
      <c r="AB651" s="389"/>
      <c r="AC651" s="243">
        <f>BD.PD9[[#This Row],[Av.P2 '[%']]]*BD.PD9[[#This Row],[Ppto. Orden Interna '[DOP']]]</f>
        <v>0</v>
      </c>
      <c r="AD651" s="249"/>
      <c r="AE651" s="389"/>
      <c r="AF651" s="243">
        <f>BD.PD9[[#This Row],[Av.P3 '[%']]]*BD.PD9[[#This Row],[Ppto. Orden Interna '[DOP']]]</f>
        <v>0</v>
      </c>
      <c r="AG651" s="249"/>
      <c r="AH651" s="389"/>
      <c r="AI651" s="243">
        <f>BD.PD9[[#This Row],[Av.P4 '[%']]]*BD.PD9[[#This Row],[Ppto. Orden Interna '[DOP']]]</f>
        <v>0</v>
      </c>
      <c r="AJ651" s="249"/>
      <c r="AK651" s="389"/>
      <c r="AL651" s="243">
        <f>BD.PD9[[#This Row],[Av.P5 '[%']]]*BD.PD9[[#This Row],[Ppto. Orden Interna '[DOP']]]</f>
        <v>0</v>
      </c>
      <c r="AM651" s="496">
        <f>BD.PD9[[#This Row],[Pago 5]]+BD.PD9[[#This Row],[Pago 4]]+BD.PD9[[#This Row],[Pago 3]]+BD.PD9[[#This Row],[Pago 2]]+BD.PD9[[#This Row],[Pago 1]]</f>
        <v>28202.9673</v>
      </c>
      <c r="AN651" s="308" t="s">
        <v>244</v>
      </c>
      <c r="AO651" s="308" t="s">
        <v>245</v>
      </c>
      <c r="AP651" s="308" t="s">
        <v>246</v>
      </c>
      <c r="AQ651" s="308" t="s">
        <v>247</v>
      </c>
      <c r="AR651" s="308">
        <v>594</v>
      </c>
      <c r="AS651" s="308" t="s">
        <v>248</v>
      </c>
      <c r="AT651" s="249" t="s">
        <v>1575</v>
      </c>
      <c r="AU651" s="306"/>
      <c r="AV651" s="306"/>
      <c r="AW651" s="306"/>
      <c r="AX651" s="306"/>
      <c r="AY651" s="306"/>
      <c r="AZ651" s="306"/>
      <c r="BA651" s="306"/>
      <c r="BB651" s="306"/>
      <c r="BC651" s="306"/>
      <c r="BD651" s="306"/>
      <c r="BE651" s="306"/>
      <c r="BF651" s="306"/>
      <c r="BG651" s="306"/>
      <c r="BH651" s="306"/>
      <c r="BI651" s="306"/>
      <c r="BJ651" s="306"/>
      <c r="BK651" s="306"/>
      <c r="BL651" s="306"/>
      <c r="BM651" s="306"/>
      <c r="BN651" s="306"/>
      <c r="BO651" s="306"/>
      <c r="BP651" s="306"/>
      <c r="BQ651" s="306"/>
      <c r="BR651" s="306"/>
      <c r="BS651" s="306"/>
      <c r="BT651" s="306"/>
      <c r="BU651" s="306"/>
      <c r="BV651" s="306"/>
      <c r="BW651" s="306"/>
      <c r="BX651" s="306"/>
      <c r="BY651" s="306"/>
      <c r="BZ651" s="306"/>
      <c r="CA651" s="306"/>
      <c r="CB651" s="306"/>
      <c r="CC651" s="306"/>
      <c r="CD651" s="306"/>
      <c r="CE651" s="306"/>
      <c r="CF651" s="306"/>
      <c r="CG651" s="306"/>
      <c r="CH651" s="306"/>
      <c r="CI651" s="306"/>
      <c r="CJ651" s="306"/>
      <c r="CK651" s="306"/>
      <c r="CL651" s="306"/>
      <c r="CM651" s="306"/>
      <c r="CN651" s="306"/>
      <c r="CO651" s="306"/>
      <c r="CP651" s="306"/>
      <c r="CQ651" s="306"/>
      <c r="CR651" s="306"/>
      <c r="CS651" s="306"/>
      <c r="CT651" s="306"/>
      <c r="CU651" s="306"/>
      <c r="CV651" s="306"/>
      <c r="CW651" s="306"/>
      <c r="CX651" s="306"/>
      <c r="CY651" s="306"/>
      <c r="CZ651" s="306"/>
      <c r="DA651" s="306"/>
      <c r="DB651" s="306"/>
      <c r="DC651" s="306"/>
      <c r="DD651" s="306"/>
      <c r="DE651" s="306"/>
      <c r="DF651" s="306"/>
      <c r="DG651" s="306"/>
      <c r="DH651" s="306"/>
      <c r="DI651" s="306"/>
      <c r="DJ651" s="306"/>
      <c r="DK651" s="306"/>
      <c r="DL651" s="306"/>
      <c r="DM651" s="306"/>
      <c r="DN651" s="306"/>
      <c r="DO651" s="306"/>
      <c r="DP651" s="306"/>
      <c r="DQ651" s="306"/>
      <c r="DR651" s="306"/>
      <c r="DS651" s="306"/>
      <c r="DT651" s="306"/>
      <c r="DU651" s="306"/>
      <c r="DV651" s="306"/>
      <c r="DW651" s="306"/>
      <c r="DX651" s="306"/>
      <c r="DY651" s="306"/>
      <c r="DZ651" s="306"/>
      <c r="EA651" s="306"/>
      <c r="EB651" s="306"/>
      <c r="EC651" s="306"/>
      <c r="ED651" s="306"/>
      <c r="EE651" s="306"/>
      <c r="EF651" s="306"/>
      <c r="EG651" s="306"/>
      <c r="EH651" s="306"/>
      <c r="EI651" s="306"/>
      <c r="EJ651" s="306"/>
      <c r="EK651" s="306"/>
      <c r="EL651" s="306"/>
      <c r="EM651" s="306"/>
      <c r="EN651" s="306"/>
      <c r="EO651" s="306"/>
      <c r="EP651" s="306"/>
      <c r="EQ651" s="306"/>
      <c r="ER651" s="306"/>
      <c r="ES651" s="306"/>
      <c r="ET651" s="306"/>
      <c r="EU651" s="306"/>
      <c r="EV651" s="306"/>
      <c r="EW651" s="306"/>
      <c r="EX651" s="306"/>
      <c r="EY651" s="306"/>
      <c r="EZ651" s="306"/>
      <c r="FA651" s="306"/>
      <c r="FB651" s="306"/>
      <c r="FC651" s="306"/>
      <c r="FD651" s="306"/>
      <c r="FE651" s="306"/>
      <c r="FF651" s="306"/>
      <c r="FG651" s="306"/>
      <c r="FH651" s="306"/>
      <c r="FI651" s="306"/>
      <c r="FJ651" s="306"/>
      <c r="FK651" s="306"/>
      <c r="FL651" s="306"/>
      <c r="FM651" s="306"/>
      <c r="FN651" s="306"/>
      <c r="FO651" s="306"/>
      <c r="FP651" s="306"/>
      <c r="FQ651" s="306"/>
      <c r="FR651" s="306"/>
      <c r="FS651" s="306"/>
      <c r="FT651" s="306"/>
      <c r="FU651" s="306"/>
      <c r="FV651" s="306"/>
      <c r="FW651" s="306"/>
      <c r="FX651" s="306"/>
      <c r="FY651" s="306"/>
      <c r="FZ651" s="306"/>
      <c r="GA651" s="306"/>
      <c r="GB651" s="306"/>
      <c r="GC651" s="306"/>
      <c r="GD651" s="306"/>
      <c r="GE651" s="306"/>
      <c r="GF651" s="306"/>
      <c r="GG651" s="306"/>
      <c r="GH651" s="306"/>
      <c r="GI651" s="306"/>
      <c r="GJ651" s="306"/>
      <c r="GK651" s="306"/>
      <c r="GL651" s="306"/>
      <c r="GM651" s="306"/>
      <c r="GN651" s="306"/>
      <c r="GO651" s="306"/>
      <c r="GP651" s="306"/>
      <c r="GQ651" s="306"/>
      <c r="GR651" s="306"/>
      <c r="GS651" s="306"/>
      <c r="GT651" s="306"/>
      <c r="GU651" s="306"/>
      <c r="GV651" s="306"/>
      <c r="GW651" s="306"/>
      <c r="GX651" s="306"/>
      <c r="GY651" s="306"/>
      <c r="GZ651" s="306"/>
      <c r="HA651" s="306"/>
      <c r="HB651" s="306"/>
      <c r="HC651" s="306"/>
      <c r="HD651" s="306"/>
      <c r="HE651" s="306"/>
      <c r="HF651" s="306"/>
      <c r="HG651" s="306"/>
      <c r="HH651" s="306"/>
      <c r="HI651" s="306"/>
      <c r="HJ651" s="306"/>
      <c r="HK651" s="306"/>
      <c r="HL651" s="306"/>
      <c r="HM651" s="306"/>
      <c r="HN651" s="306"/>
      <c r="HO651" s="306"/>
      <c r="HP651" s="306"/>
      <c r="HQ651" s="306"/>
      <c r="HR651" s="306"/>
      <c r="HS651" s="306"/>
      <c r="HT651" s="306"/>
      <c r="HU651" s="306"/>
      <c r="HV651" s="306"/>
      <c r="HW651" s="306"/>
      <c r="HX651" s="306"/>
      <c r="HY651" s="306"/>
      <c r="HZ651" s="306"/>
      <c r="IA651" s="306"/>
      <c r="IB651" s="306"/>
      <c r="IC651" s="306"/>
      <c r="ID651" s="306"/>
      <c r="IE651" s="306"/>
      <c r="IF651" s="306"/>
      <c r="IG651" s="306"/>
      <c r="IH651" s="306"/>
    </row>
    <row r="652" spans="1:242" s="219" customFormat="1" ht="15" customHeight="1" x14ac:dyDescent="0.3">
      <c r="A652" s="174">
        <v>6.07</v>
      </c>
      <c r="B652" s="231"/>
      <c r="C652" s="232" t="e">
        <f>VLOOKUP(BD.PD9[[#This Row],[Pos]],[19]!PPto[#Data],3,FALSE)</f>
        <v>#REF!</v>
      </c>
      <c r="D652" s="174" t="s">
        <v>23</v>
      </c>
      <c r="E652" s="305" t="str">
        <f>IF(BD.PD9[[#This Row],[.]]="*",VLOOKUP(BD.PD9[[#This Row],[Pos]],[19]Presupuesto!A:H,7,FALSE),"")</f>
        <v/>
      </c>
      <c r="F652" s="520" t="s">
        <v>398</v>
      </c>
      <c r="G652" s="568"/>
      <c r="H652" s="174"/>
      <c r="I652" s="497" t="s">
        <v>1326</v>
      </c>
      <c r="J652" s="382">
        <v>1</v>
      </c>
      <c r="K652" s="174" t="s">
        <v>260</v>
      </c>
      <c r="L652" s="383">
        <f>IF(BD.PD9[[#This Row],[Mon]]="DOP",1,HLOOKUP(BD.PD9[[#This Row],[Mon]],Data!$K$1:$L$2,2,FALSE))</f>
        <v>1</v>
      </c>
      <c r="M652" s="384">
        <v>11550</v>
      </c>
      <c r="N652" s="243">
        <f>BD.PD9[[#This Row],[Cant.]]*BD.PD9[[#This Row],[ Tasa ]]*BD.PD9[[#This Row],[ Precio Und.]]</f>
        <v>11550</v>
      </c>
      <c r="O652" s="386">
        <v>0.01</v>
      </c>
      <c r="P652" s="243">
        <f>IF(BD.PD9[[#This Row],[Liquid. '[%']]]&lt;&gt;0,(BD.PD9[[#This Row],[Valor Neto '[DOP']]]*BD.PD9[[#This Row],[Liquid. '[%']]])+BD.PD9[[#This Row],[Valor Neto '[DOP']]],BD.PD9[[#This Row],[Valor Neto '[DOP']]])</f>
        <v>11665.5</v>
      </c>
      <c r="Q652" s="243">
        <f>BD.PD9[[#This Row],[Ppto. Orden Interna '[DOP']]]/HLOOKUP("USD",Data!$K$1:$L$2,2,FALSE)</f>
        <v>179.46923076923076</v>
      </c>
      <c r="R652" s="381" t="s">
        <v>386</v>
      </c>
      <c r="S652" s="387"/>
      <c r="T652" s="387"/>
      <c r="U652" s="387"/>
      <c r="V652" s="387"/>
      <c r="W652" s="174" t="s">
        <v>387</v>
      </c>
      <c r="X652" s="495">
        <v>10</v>
      </c>
      <c r="Y652" s="388">
        <v>1</v>
      </c>
      <c r="Z652" s="243">
        <f>BD.PD9[[#This Row],[Av.P1 '[%']]]*BD.PD9[[#This Row],[Ppto. Orden Interna '[DOP']]]</f>
        <v>11665.5</v>
      </c>
      <c r="AA652" s="249"/>
      <c r="AB652" s="389"/>
      <c r="AC652" s="243">
        <f>BD.PD9[[#This Row],[Av.P2 '[%']]]*BD.PD9[[#This Row],[Ppto. Orden Interna '[DOP']]]</f>
        <v>0</v>
      </c>
      <c r="AD652" s="249"/>
      <c r="AE652" s="389"/>
      <c r="AF652" s="243">
        <f>BD.PD9[[#This Row],[Av.P3 '[%']]]*BD.PD9[[#This Row],[Ppto. Orden Interna '[DOP']]]</f>
        <v>0</v>
      </c>
      <c r="AG652" s="249"/>
      <c r="AH652" s="389"/>
      <c r="AI652" s="243">
        <f>BD.PD9[[#This Row],[Av.P4 '[%']]]*BD.PD9[[#This Row],[Ppto. Orden Interna '[DOP']]]</f>
        <v>0</v>
      </c>
      <c r="AJ652" s="249"/>
      <c r="AK652" s="389"/>
      <c r="AL652" s="243">
        <f>BD.PD9[[#This Row],[Av.P5 '[%']]]*BD.PD9[[#This Row],[Ppto. Orden Interna '[DOP']]]</f>
        <v>0</v>
      </c>
      <c r="AM652" s="496">
        <f>BD.PD9[[#This Row],[Pago 5]]+BD.PD9[[#This Row],[Pago 4]]+BD.PD9[[#This Row],[Pago 3]]+BD.PD9[[#This Row],[Pago 2]]+BD.PD9[[#This Row],[Pago 1]]</f>
        <v>11665.5</v>
      </c>
      <c r="AN652" s="308" t="s">
        <v>244</v>
      </c>
      <c r="AO652" s="308" t="s">
        <v>245</v>
      </c>
      <c r="AP652" s="308" t="s">
        <v>246</v>
      </c>
      <c r="AQ652" s="308" t="s">
        <v>247</v>
      </c>
      <c r="AR652" s="308">
        <v>594</v>
      </c>
      <c r="AS652" s="308" t="s">
        <v>248</v>
      </c>
      <c r="AT652" s="249" t="s">
        <v>1575</v>
      </c>
      <c r="AU652" s="306"/>
      <c r="AV652" s="306"/>
      <c r="AW652" s="306"/>
      <c r="AX652" s="306"/>
      <c r="AY652" s="306"/>
      <c r="AZ652" s="306"/>
      <c r="BA652" s="306"/>
      <c r="BB652" s="306"/>
      <c r="BC652" s="306"/>
      <c r="BD652" s="306"/>
      <c r="BE652" s="306"/>
      <c r="BF652" s="306"/>
      <c r="BG652" s="306"/>
      <c r="BH652" s="306"/>
      <c r="BI652" s="306"/>
      <c r="BJ652" s="306"/>
      <c r="BK652" s="306"/>
      <c r="BL652" s="306"/>
      <c r="BM652" s="306"/>
      <c r="BN652" s="306"/>
      <c r="BO652" s="306"/>
      <c r="BP652" s="306"/>
      <c r="BQ652" s="306"/>
      <c r="BR652" s="306"/>
      <c r="BS652" s="306"/>
      <c r="BT652" s="306"/>
      <c r="BU652" s="306"/>
      <c r="BV652" s="306"/>
      <c r="BW652" s="306"/>
      <c r="BX652" s="306"/>
      <c r="BY652" s="306"/>
      <c r="BZ652" s="306"/>
      <c r="CA652" s="306"/>
      <c r="CB652" s="306"/>
      <c r="CC652" s="306"/>
      <c r="CD652" s="306"/>
      <c r="CE652" s="306"/>
      <c r="CF652" s="306"/>
      <c r="CG652" s="306"/>
      <c r="CH652" s="306"/>
      <c r="CI652" s="306"/>
      <c r="CJ652" s="306"/>
      <c r="CK652" s="306"/>
      <c r="CL652" s="306"/>
      <c r="CM652" s="306"/>
      <c r="CN652" s="306"/>
      <c r="CO652" s="306"/>
      <c r="CP652" s="306"/>
      <c r="CQ652" s="306"/>
      <c r="CR652" s="306"/>
      <c r="CS652" s="306"/>
      <c r="CT652" s="306"/>
      <c r="CU652" s="306"/>
      <c r="CV652" s="306"/>
      <c r="CW652" s="306"/>
      <c r="CX652" s="306"/>
      <c r="CY652" s="306"/>
      <c r="CZ652" s="306"/>
      <c r="DA652" s="306"/>
      <c r="DB652" s="306"/>
      <c r="DC652" s="306"/>
      <c r="DD652" s="306"/>
      <c r="DE652" s="306"/>
      <c r="DF652" s="306"/>
      <c r="DG652" s="306"/>
      <c r="DH652" s="306"/>
      <c r="DI652" s="306"/>
      <c r="DJ652" s="306"/>
      <c r="DK652" s="306"/>
      <c r="DL652" s="306"/>
      <c r="DM652" s="306"/>
      <c r="DN652" s="306"/>
      <c r="DO652" s="306"/>
      <c r="DP652" s="306"/>
      <c r="DQ652" s="306"/>
      <c r="DR652" s="306"/>
      <c r="DS652" s="306"/>
      <c r="DT652" s="306"/>
      <c r="DU652" s="306"/>
      <c r="DV652" s="306"/>
      <c r="DW652" s="306"/>
      <c r="DX652" s="306"/>
      <c r="DY652" s="306"/>
      <c r="DZ652" s="306"/>
      <c r="EA652" s="306"/>
      <c r="EB652" s="306"/>
      <c r="EC652" s="306"/>
      <c r="ED652" s="306"/>
      <c r="EE652" s="306"/>
      <c r="EF652" s="306"/>
      <c r="EG652" s="306"/>
      <c r="EH652" s="306"/>
      <c r="EI652" s="306"/>
      <c r="EJ652" s="306"/>
      <c r="EK652" s="306"/>
      <c r="EL652" s="306"/>
      <c r="EM652" s="306"/>
      <c r="EN652" s="306"/>
      <c r="EO652" s="306"/>
      <c r="EP652" s="306"/>
      <c r="EQ652" s="306"/>
      <c r="ER652" s="306"/>
      <c r="ES652" s="306"/>
      <c r="ET652" s="306"/>
      <c r="EU652" s="306"/>
      <c r="EV652" s="306"/>
      <c r="EW652" s="306"/>
      <c r="EX652" s="306"/>
      <c r="EY652" s="306"/>
      <c r="EZ652" s="306"/>
      <c r="FA652" s="306"/>
      <c r="FB652" s="306"/>
      <c r="FC652" s="306"/>
      <c r="FD652" s="306"/>
      <c r="FE652" s="306"/>
      <c r="FF652" s="306"/>
      <c r="FG652" s="306"/>
      <c r="FH652" s="306"/>
      <c r="FI652" s="306"/>
      <c r="FJ652" s="306"/>
      <c r="FK652" s="306"/>
      <c r="FL652" s="306"/>
      <c r="FM652" s="306"/>
      <c r="FN652" s="306"/>
      <c r="FO652" s="306"/>
      <c r="FP652" s="306"/>
      <c r="FQ652" s="306"/>
      <c r="FR652" s="306"/>
      <c r="FS652" s="306"/>
      <c r="FT652" s="306"/>
      <c r="FU652" s="306"/>
      <c r="FV652" s="306"/>
      <c r="FW652" s="306"/>
      <c r="FX652" s="306"/>
      <c r="FY652" s="306"/>
      <c r="FZ652" s="306"/>
      <c r="GA652" s="306"/>
      <c r="GB652" s="306"/>
      <c r="GC652" s="306"/>
      <c r="GD652" s="306"/>
      <c r="GE652" s="306"/>
      <c r="GF652" s="306"/>
      <c r="GG652" s="306"/>
      <c r="GH652" s="306"/>
      <c r="GI652" s="306"/>
      <c r="GJ652" s="306"/>
      <c r="GK652" s="306"/>
      <c r="GL652" s="306"/>
      <c r="GM652" s="306"/>
      <c r="GN652" s="306"/>
      <c r="GO652" s="306"/>
      <c r="GP652" s="306"/>
      <c r="GQ652" s="306"/>
      <c r="GR652" s="306"/>
      <c r="GS652" s="306"/>
      <c r="GT652" s="306"/>
      <c r="GU652" s="306"/>
      <c r="GV652" s="306"/>
      <c r="GW652" s="306"/>
      <c r="GX652" s="306"/>
      <c r="GY652" s="306"/>
      <c r="GZ652" s="306"/>
      <c r="HA652" s="306"/>
      <c r="HB652" s="306"/>
      <c r="HC652" s="306"/>
      <c r="HD652" s="306"/>
      <c r="HE652" s="306"/>
      <c r="HF652" s="306"/>
      <c r="HG652" s="306"/>
      <c r="HH652" s="306"/>
      <c r="HI652" s="306"/>
      <c r="HJ652" s="306"/>
      <c r="HK652" s="306"/>
      <c r="HL652" s="306"/>
      <c r="HM652" s="306"/>
      <c r="HN652" s="306"/>
      <c r="HO652" s="306"/>
      <c r="HP652" s="306"/>
      <c r="HQ652" s="306"/>
      <c r="HR652" s="306"/>
      <c r="HS652" s="306"/>
      <c r="HT652" s="306"/>
      <c r="HU652" s="306"/>
      <c r="HV652" s="306"/>
      <c r="HW652" s="306"/>
      <c r="HX652" s="306"/>
      <c r="HY652" s="306"/>
      <c r="HZ652" s="306"/>
      <c r="IA652" s="306"/>
      <c r="IB652" s="306"/>
      <c r="IC652" s="306"/>
      <c r="ID652" s="306"/>
      <c r="IE652" s="306"/>
      <c r="IF652" s="306"/>
      <c r="IG652" s="306"/>
      <c r="IH652" s="306"/>
    </row>
    <row r="653" spans="1:242" s="219" customFormat="1" ht="15" customHeight="1" x14ac:dyDescent="0.3">
      <c r="A653" s="174">
        <v>6.07</v>
      </c>
      <c r="B653" s="231"/>
      <c r="C653" s="232" t="e">
        <f>VLOOKUP(BD.PD9[[#This Row],[Pos]],[19]!PPto[#Data],3,FALSE)</f>
        <v>#REF!</v>
      </c>
      <c r="D653" s="174" t="s">
        <v>23</v>
      </c>
      <c r="E653" s="305" t="str">
        <f>IF(BD.PD9[[#This Row],[.]]="*",VLOOKUP(BD.PD9[[#This Row],[Pos]],[19]Presupuesto!A:H,7,FALSE),"")</f>
        <v/>
      </c>
      <c r="F653" s="234" t="s">
        <v>392</v>
      </c>
      <c r="G653" s="174"/>
      <c r="H653" s="174"/>
      <c r="I653" s="497" t="s">
        <v>1326</v>
      </c>
      <c r="J653" s="382">
        <v>19</v>
      </c>
      <c r="K653" s="174" t="s">
        <v>260</v>
      </c>
      <c r="L653" s="383">
        <f>IF(BD.PD9[[#This Row],[Mon]]="DOP",1,HLOOKUP(BD.PD9[[#This Row],[Mon]],Data!$K$1:$L$2,2,FALSE))</f>
        <v>1</v>
      </c>
      <c r="M653" s="384">
        <v>9129.5</v>
      </c>
      <c r="N653" s="243">
        <f>BD.PD9[[#This Row],[Cant.]]*BD.PD9[[#This Row],[ Tasa ]]*BD.PD9[[#This Row],[ Precio Und.]]</f>
        <v>173460.5</v>
      </c>
      <c r="O653" s="386">
        <v>0.01</v>
      </c>
      <c r="P653" s="243">
        <f>IF(BD.PD9[[#This Row],[Liquid. '[%']]]&lt;&gt;0,(BD.PD9[[#This Row],[Valor Neto '[DOP']]]*BD.PD9[[#This Row],[Liquid. '[%']]])+BD.PD9[[#This Row],[Valor Neto '[DOP']]],BD.PD9[[#This Row],[Valor Neto '[DOP']]])</f>
        <v>175195.10500000001</v>
      </c>
      <c r="Q653" s="243">
        <f>BD.PD9[[#This Row],[Ppto. Orden Interna '[DOP']]]/HLOOKUP("USD",Data!$K$1:$L$2,2,FALSE)</f>
        <v>2695.3093076923078</v>
      </c>
      <c r="R653" s="381" t="s">
        <v>394</v>
      </c>
      <c r="S653" s="387"/>
      <c r="T653" s="387"/>
      <c r="U653" s="387"/>
      <c r="V653" s="387"/>
      <c r="W653" s="174" t="s">
        <v>395</v>
      </c>
      <c r="X653" s="495">
        <v>10</v>
      </c>
      <c r="Y653" s="388">
        <v>1</v>
      </c>
      <c r="Z653" s="243">
        <f>BD.PD9[[#This Row],[Av.P1 '[%']]]*BD.PD9[[#This Row],[Ppto. Orden Interna '[DOP']]]</f>
        <v>175195.10500000001</v>
      </c>
      <c r="AA653" s="249"/>
      <c r="AB653" s="389"/>
      <c r="AC653" s="243">
        <f>BD.PD9[[#This Row],[Av.P2 '[%']]]*BD.PD9[[#This Row],[Ppto. Orden Interna '[DOP']]]</f>
        <v>0</v>
      </c>
      <c r="AD653" s="249"/>
      <c r="AE653" s="389"/>
      <c r="AF653" s="243">
        <f>BD.PD9[[#This Row],[Av.P3 '[%']]]*BD.PD9[[#This Row],[Ppto. Orden Interna '[DOP']]]</f>
        <v>0</v>
      </c>
      <c r="AG653" s="249"/>
      <c r="AH653" s="389"/>
      <c r="AI653" s="243">
        <f>BD.PD9[[#This Row],[Av.P4 '[%']]]*BD.PD9[[#This Row],[Ppto. Orden Interna '[DOP']]]</f>
        <v>0</v>
      </c>
      <c r="AJ653" s="249"/>
      <c r="AK653" s="389"/>
      <c r="AL653" s="243">
        <f>BD.PD9[[#This Row],[Av.P5 '[%']]]*BD.PD9[[#This Row],[Ppto. Orden Interna '[DOP']]]</f>
        <v>0</v>
      </c>
      <c r="AM653" s="496">
        <f>BD.PD9[[#This Row],[Pago 5]]+BD.PD9[[#This Row],[Pago 4]]+BD.PD9[[#This Row],[Pago 3]]+BD.PD9[[#This Row],[Pago 2]]+BD.PD9[[#This Row],[Pago 1]]</f>
        <v>175195.10500000001</v>
      </c>
      <c r="AN653" s="308" t="s">
        <v>244</v>
      </c>
      <c r="AO653" s="308" t="s">
        <v>245</v>
      </c>
      <c r="AP653" s="308" t="s">
        <v>246</v>
      </c>
      <c r="AQ653" s="308" t="s">
        <v>247</v>
      </c>
      <c r="AR653" s="308">
        <v>594</v>
      </c>
      <c r="AS653" s="308" t="s">
        <v>248</v>
      </c>
      <c r="AT653" s="249" t="s">
        <v>1575</v>
      </c>
      <c r="AU653" s="306"/>
      <c r="AV653" s="306"/>
      <c r="AW653" s="306"/>
      <c r="AX653" s="306"/>
      <c r="AY653" s="306"/>
      <c r="AZ653" s="306"/>
      <c r="BA653" s="306"/>
      <c r="BB653" s="306"/>
      <c r="BC653" s="306"/>
      <c r="BD653" s="306"/>
      <c r="BE653" s="306"/>
      <c r="BF653" s="306"/>
      <c r="BG653" s="306"/>
      <c r="BH653" s="306"/>
      <c r="BI653" s="306"/>
      <c r="BJ653" s="306"/>
      <c r="BK653" s="306"/>
      <c r="BL653" s="306"/>
      <c r="BM653" s="306"/>
      <c r="BN653" s="306"/>
      <c r="BO653" s="306"/>
      <c r="BP653" s="306"/>
      <c r="BQ653" s="306"/>
      <c r="BR653" s="306"/>
      <c r="BS653" s="306"/>
      <c r="BT653" s="306"/>
      <c r="BU653" s="306"/>
      <c r="BV653" s="306"/>
      <c r="BW653" s="306"/>
      <c r="BX653" s="306"/>
      <c r="BY653" s="306"/>
      <c r="BZ653" s="306"/>
      <c r="CA653" s="306"/>
      <c r="CB653" s="306"/>
      <c r="CC653" s="306"/>
      <c r="CD653" s="306"/>
      <c r="CE653" s="306"/>
      <c r="CF653" s="306"/>
      <c r="CG653" s="306"/>
      <c r="CH653" s="306"/>
      <c r="CI653" s="306"/>
      <c r="CJ653" s="306"/>
      <c r="CK653" s="306"/>
      <c r="CL653" s="306"/>
      <c r="CM653" s="306"/>
      <c r="CN653" s="306"/>
      <c r="CO653" s="306"/>
      <c r="CP653" s="306"/>
      <c r="CQ653" s="306"/>
      <c r="CR653" s="306"/>
      <c r="CS653" s="306"/>
      <c r="CT653" s="306"/>
      <c r="CU653" s="306"/>
      <c r="CV653" s="306"/>
      <c r="CW653" s="306"/>
      <c r="CX653" s="306"/>
      <c r="CY653" s="306"/>
      <c r="CZ653" s="306"/>
      <c r="DA653" s="306"/>
      <c r="DB653" s="306"/>
      <c r="DC653" s="306"/>
      <c r="DD653" s="306"/>
      <c r="DE653" s="306"/>
      <c r="DF653" s="306"/>
      <c r="DG653" s="306"/>
      <c r="DH653" s="306"/>
      <c r="DI653" s="306"/>
      <c r="DJ653" s="306"/>
      <c r="DK653" s="306"/>
      <c r="DL653" s="306"/>
      <c r="DM653" s="306"/>
      <c r="DN653" s="306"/>
      <c r="DO653" s="306"/>
      <c r="DP653" s="306"/>
      <c r="DQ653" s="306"/>
      <c r="DR653" s="306"/>
      <c r="DS653" s="306"/>
      <c r="DT653" s="306"/>
      <c r="DU653" s="306"/>
      <c r="DV653" s="306"/>
      <c r="DW653" s="306"/>
      <c r="DX653" s="306"/>
      <c r="DY653" s="306"/>
      <c r="DZ653" s="306"/>
      <c r="EA653" s="306"/>
      <c r="EB653" s="306"/>
      <c r="EC653" s="306"/>
      <c r="ED653" s="306"/>
      <c r="EE653" s="306"/>
      <c r="EF653" s="306"/>
      <c r="EG653" s="306"/>
      <c r="EH653" s="306"/>
      <c r="EI653" s="306"/>
      <c r="EJ653" s="306"/>
      <c r="EK653" s="306"/>
      <c r="EL653" s="306"/>
      <c r="EM653" s="306"/>
      <c r="EN653" s="306"/>
      <c r="EO653" s="306"/>
      <c r="EP653" s="306"/>
      <c r="EQ653" s="306"/>
      <c r="ER653" s="306"/>
      <c r="ES653" s="306"/>
      <c r="ET653" s="306"/>
      <c r="EU653" s="306"/>
      <c r="EV653" s="306"/>
      <c r="EW653" s="306"/>
      <c r="EX653" s="306"/>
      <c r="EY653" s="306"/>
      <c r="EZ653" s="306"/>
      <c r="FA653" s="306"/>
      <c r="FB653" s="306"/>
      <c r="FC653" s="306"/>
      <c r="FD653" s="306"/>
      <c r="FE653" s="306"/>
      <c r="FF653" s="306"/>
      <c r="FG653" s="306"/>
      <c r="FH653" s="306"/>
      <c r="FI653" s="306"/>
      <c r="FJ653" s="306"/>
      <c r="FK653" s="306"/>
      <c r="FL653" s="306"/>
      <c r="FM653" s="306"/>
      <c r="FN653" s="306"/>
      <c r="FO653" s="306"/>
      <c r="FP653" s="306"/>
      <c r="FQ653" s="306"/>
      <c r="FR653" s="306"/>
      <c r="FS653" s="306"/>
      <c r="FT653" s="306"/>
      <c r="FU653" s="306"/>
      <c r="FV653" s="306"/>
      <c r="FW653" s="306"/>
      <c r="FX653" s="306"/>
      <c r="FY653" s="306"/>
      <c r="FZ653" s="306"/>
      <c r="GA653" s="306"/>
      <c r="GB653" s="306"/>
      <c r="GC653" s="306"/>
      <c r="GD653" s="306"/>
      <c r="GE653" s="306"/>
      <c r="GF653" s="306"/>
      <c r="GG653" s="306"/>
      <c r="GH653" s="306"/>
      <c r="GI653" s="306"/>
      <c r="GJ653" s="306"/>
      <c r="GK653" s="306"/>
      <c r="GL653" s="306"/>
      <c r="GM653" s="306"/>
      <c r="GN653" s="306"/>
      <c r="GO653" s="306"/>
      <c r="GP653" s="306"/>
      <c r="GQ653" s="306"/>
      <c r="GR653" s="306"/>
      <c r="GS653" s="306"/>
      <c r="GT653" s="306"/>
      <c r="GU653" s="306"/>
      <c r="GV653" s="306"/>
      <c r="GW653" s="306"/>
      <c r="GX653" s="306"/>
      <c r="GY653" s="306"/>
      <c r="GZ653" s="306"/>
      <c r="HA653" s="306"/>
      <c r="HB653" s="306"/>
      <c r="HC653" s="306"/>
      <c r="HD653" s="306"/>
      <c r="HE653" s="306"/>
      <c r="HF653" s="306"/>
      <c r="HG653" s="306"/>
      <c r="HH653" s="306"/>
      <c r="HI653" s="306"/>
      <c r="HJ653" s="306"/>
      <c r="HK653" s="306"/>
      <c r="HL653" s="306"/>
      <c r="HM653" s="306"/>
      <c r="HN653" s="306"/>
      <c r="HO653" s="306"/>
      <c r="HP653" s="306"/>
      <c r="HQ653" s="306"/>
      <c r="HR653" s="306"/>
      <c r="HS653" s="306"/>
      <c r="HT653" s="306"/>
      <c r="HU653" s="306"/>
      <c r="HV653" s="306"/>
      <c r="HW653" s="306"/>
      <c r="HX653" s="306"/>
      <c r="HY653" s="306"/>
      <c r="HZ653" s="306"/>
      <c r="IA653" s="306"/>
      <c r="IB653" s="306"/>
      <c r="IC653" s="306"/>
      <c r="ID653" s="306"/>
      <c r="IE653" s="306"/>
      <c r="IF653" s="306"/>
      <c r="IG653" s="306"/>
      <c r="IH653" s="306"/>
    </row>
    <row r="654" spans="1:242" s="219" customFormat="1" ht="15" customHeight="1" x14ac:dyDescent="0.3">
      <c r="A654" s="174">
        <v>6.07</v>
      </c>
      <c r="B654" s="231"/>
      <c r="C654" s="232" t="e">
        <f>VLOOKUP(BD.PD9[[#This Row],[Pos]],[19]!PPto[#Data],3,FALSE)</f>
        <v>#REF!</v>
      </c>
      <c r="D654" s="174" t="s">
        <v>23</v>
      </c>
      <c r="E654" s="305" t="str">
        <f>IF(BD.PD9[[#This Row],[.]]="*",VLOOKUP(BD.PD9[[#This Row],[Pos]],[19]Presupuesto!A:H,7,FALSE),"")</f>
        <v/>
      </c>
      <c r="F654" s="521" t="s">
        <v>388</v>
      </c>
      <c r="G654" s="569"/>
      <c r="H654" s="174"/>
      <c r="I654" s="497" t="s">
        <v>1326</v>
      </c>
      <c r="J654" s="382">
        <v>1</v>
      </c>
      <c r="K654" s="174" t="s">
        <v>260</v>
      </c>
      <c r="L654" s="383">
        <f>IF(BD.PD9[[#This Row],[Mon]]="DOP",1,HLOOKUP(BD.PD9[[#This Row],[Mon]],Data!$K$1:$L$2,2,FALSE))</f>
        <v>1</v>
      </c>
      <c r="M654" s="384">
        <v>24950</v>
      </c>
      <c r="N654" s="243">
        <f>BD.PD9[[#This Row],[Cant.]]*BD.PD9[[#This Row],[ Tasa ]]*BD.PD9[[#This Row],[ Precio Und.]]</f>
        <v>24950</v>
      </c>
      <c r="O654" s="386">
        <v>0.01</v>
      </c>
      <c r="P654" s="243">
        <f>IF(BD.PD9[[#This Row],[Liquid. '[%']]]&lt;&gt;0,(BD.PD9[[#This Row],[Valor Neto '[DOP']]]*BD.PD9[[#This Row],[Liquid. '[%']]])+BD.PD9[[#This Row],[Valor Neto '[DOP']]],BD.PD9[[#This Row],[Valor Neto '[DOP']]])</f>
        <v>25199.5</v>
      </c>
      <c r="Q654" s="243">
        <f>BD.PD9[[#This Row],[Ppto. Orden Interna '[DOP']]]/HLOOKUP("USD",Data!$K$1:$L$2,2,FALSE)</f>
        <v>387.68461538461537</v>
      </c>
      <c r="R654" s="381" t="s">
        <v>389</v>
      </c>
      <c r="S654" s="387"/>
      <c r="T654" s="387"/>
      <c r="U654" s="387"/>
      <c r="V654" s="387"/>
      <c r="W654" s="174" t="s">
        <v>390</v>
      </c>
      <c r="X654" s="495">
        <v>10</v>
      </c>
      <c r="Y654" s="388">
        <v>1</v>
      </c>
      <c r="Z654" s="243">
        <f>BD.PD9[[#This Row],[Av.P1 '[%']]]*BD.PD9[[#This Row],[Ppto. Orden Interna '[DOP']]]</f>
        <v>25199.5</v>
      </c>
      <c r="AA654" s="249"/>
      <c r="AB654" s="389"/>
      <c r="AC654" s="243">
        <f>BD.PD9[[#This Row],[Av.P2 '[%']]]*BD.PD9[[#This Row],[Ppto. Orden Interna '[DOP']]]</f>
        <v>0</v>
      </c>
      <c r="AD654" s="249"/>
      <c r="AE654" s="389"/>
      <c r="AF654" s="243">
        <f>BD.PD9[[#This Row],[Av.P3 '[%']]]*BD.PD9[[#This Row],[Ppto. Orden Interna '[DOP']]]</f>
        <v>0</v>
      </c>
      <c r="AG654" s="249"/>
      <c r="AH654" s="389"/>
      <c r="AI654" s="243">
        <f>BD.PD9[[#This Row],[Av.P4 '[%']]]*BD.PD9[[#This Row],[Ppto. Orden Interna '[DOP']]]</f>
        <v>0</v>
      </c>
      <c r="AJ654" s="249"/>
      <c r="AK654" s="389"/>
      <c r="AL654" s="243">
        <f>BD.PD9[[#This Row],[Av.P5 '[%']]]*BD.PD9[[#This Row],[Ppto. Orden Interna '[DOP']]]</f>
        <v>0</v>
      </c>
      <c r="AM654" s="496">
        <f>BD.PD9[[#This Row],[Pago 5]]+BD.PD9[[#This Row],[Pago 4]]+BD.PD9[[#This Row],[Pago 3]]+BD.PD9[[#This Row],[Pago 2]]+BD.PD9[[#This Row],[Pago 1]]</f>
        <v>25199.5</v>
      </c>
      <c r="AN654" s="308" t="s">
        <v>244</v>
      </c>
      <c r="AO654" s="308" t="s">
        <v>245</v>
      </c>
      <c r="AP654" s="308" t="s">
        <v>246</v>
      </c>
      <c r="AQ654" s="308" t="s">
        <v>247</v>
      </c>
      <c r="AR654" s="308">
        <v>594</v>
      </c>
      <c r="AS654" s="308" t="s">
        <v>248</v>
      </c>
      <c r="AT654" s="249" t="s">
        <v>1575</v>
      </c>
      <c r="AU654" s="306"/>
      <c r="AV654" s="306"/>
      <c r="AW654" s="306"/>
      <c r="AX654" s="306"/>
      <c r="AY654" s="306"/>
      <c r="AZ654" s="306"/>
      <c r="BA654" s="306"/>
      <c r="BB654" s="306"/>
      <c r="BC654" s="306"/>
      <c r="BD654" s="306"/>
      <c r="BE654" s="306"/>
      <c r="BF654" s="306"/>
      <c r="BG654" s="306"/>
      <c r="BH654" s="306"/>
      <c r="BI654" s="306"/>
      <c r="BJ654" s="306"/>
      <c r="BK654" s="306"/>
      <c r="BL654" s="306"/>
      <c r="BM654" s="306"/>
      <c r="BN654" s="306"/>
      <c r="BO654" s="306"/>
      <c r="BP654" s="306"/>
      <c r="BQ654" s="306"/>
      <c r="BR654" s="306"/>
      <c r="BS654" s="306"/>
      <c r="BT654" s="306"/>
      <c r="BU654" s="306"/>
      <c r="BV654" s="306"/>
      <c r="BW654" s="306"/>
      <c r="BX654" s="306"/>
      <c r="BY654" s="306"/>
      <c r="BZ654" s="306"/>
      <c r="CA654" s="306"/>
      <c r="CB654" s="306"/>
      <c r="CC654" s="306"/>
      <c r="CD654" s="306"/>
      <c r="CE654" s="306"/>
      <c r="CF654" s="306"/>
      <c r="CG654" s="306"/>
      <c r="CH654" s="306"/>
      <c r="CI654" s="306"/>
      <c r="CJ654" s="306"/>
      <c r="CK654" s="306"/>
      <c r="CL654" s="306"/>
      <c r="CM654" s="306"/>
      <c r="CN654" s="306"/>
      <c r="CO654" s="306"/>
      <c r="CP654" s="306"/>
      <c r="CQ654" s="306"/>
      <c r="CR654" s="306"/>
      <c r="CS654" s="306"/>
      <c r="CT654" s="306"/>
      <c r="CU654" s="306"/>
      <c r="CV654" s="306"/>
      <c r="CW654" s="306"/>
      <c r="CX654" s="306"/>
      <c r="CY654" s="306"/>
      <c r="CZ654" s="306"/>
      <c r="DA654" s="306"/>
      <c r="DB654" s="306"/>
      <c r="DC654" s="306"/>
      <c r="DD654" s="306"/>
      <c r="DE654" s="306"/>
      <c r="DF654" s="306"/>
      <c r="DG654" s="306"/>
      <c r="DH654" s="306"/>
      <c r="DI654" s="306"/>
      <c r="DJ654" s="306"/>
      <c r="DK654" s="306"/>
      <c r="DL654" s="306"/>
      <c r="DM654" s="306"/>
      <c r="DN654" s="306"/>
      <c r="DO654" s="306"/>
      <c r="DP654" s="306"/>
      <c r="DQ654" s="306"/>
      <c r="DR654" s="306"/>
      <c r="DS654" s="306"/>
      <c r="DT654" s="306"/>
      <c r="DU654" s="306"/>
      <c r="DV654" s="306"/>
      <c r="DW654" s="306"/>
      <c r="DX654" s="306"/>
      <c r="DY654" s="306"/>
      <c r="DZ654" s="306"/>
      <c r="EA654" s="306"/>
      <c r="EB654" s="306"/>
      <c r="EC654" s="306"/>
      <c r="ED654" s="306"/>
      <c r="EE654" s="306"/>
      <c r="EF654" s="306"/>
      <c r="EG654" s="306"/>
      <c r="EH654" s="306"/>
      <c r="EI654" s="306"/>
      <c r="EJ654" s="306"/>
      <c r="EK654" s="306"/>
      <c r="EL654" s="306"/>
      <c r="EM654" s="306"/>
      <c r="EN654" s="306"/>
      <c r="EO654" s="306"/>
      <c r="EP654" s="306"/>
      <c r="EQ654" s="306"/>
      <c r="ER654" s="306"/>
      <c r="ES654" s="306"/>
      <c r="ET654" s="306"/>
      <c r="EU654" s="306"/>
      <c r="EV654" s="306"/>
      <c r="EW654" s="306"/>
      <c r="EX654" s="306"/>
      <c r="EY654" s="306"/>
      <c r="EZ654" s="306"/>
      <c r="FA654" s="306"/>
      <c r="FB654" s="306"/>
      <c r="FC654" s="306"/>
      <c r="FD654" s="306"/>
      <c r="FE654" s="306"/>
      <c r="FF654" s="306"/>
      <c r="FG654" s="306"/>
      <c r="FH654" s="306"/>
      <c r="FI654" s="306"/>
      <c r="FJ654" s="306"/>
      <c r="FK654" s="306"/>
      <c r="FL654" s="306"/>
      <c r="FM654" s="306"/>
      <c r="FN654" s="306"/>
      <c r="FO654" s="306"/>
      <c r="FP654" s="306"/>
      <c r="FQ654" s="306"/>
      <c r="FR654" s="306"/>
      <c r="FS654" s="306"/>
      <c r="FT654" s="306"/>
      <c r="FU654" s="306"/>
      <c r="FV654" s="306"/>
      <c r="FW654" s="306"/>
      <c r="FX654" s="306"/>
      <c r="FY654" s="306"/>
      <c r="FZ654" s="306"/>
      <c r="GA654" s="306"/>
      <c r="GB654" s="306"/>
      <c r="GC654" s="306"/>
      <c r="GD654" s="306"/>
      <c r="GE654" s="306"/>
      <c r="GF654" s="306"/>
      <c r="GG654" s="306"/>
      <c r="GH654" s="306"/>
      <c r="GI654" s="306"/>
      <c r="GJ654" s="306"/>
      <c r="GK654" s="306"/>
      <c r="GL654" s="306"/>
      <c r="GM654" s="306"/>
      <c r="GN654" s="306"/>
      <c r="GO654" s="306"/>
      <c r="GP654" s="306"/>
      <c r="GQ654" s="306"/>
      <c r="GR654" s="306"/>
      <c r="GS654" s="306"/>
      <c r="GT654" s="306"/>
      <c r="GU654" s="306"/>
      <c r="GV654" s="306"/>
      <c r="GW654" s="306"/>
      <c r="GX654" s="306"/>
      <c r="GY654" s="306"/>
      <c r="GZ654" s="306"/>
      <c r="HA654" s="306"/>
      <c r="HB654" s="306"/>
      <c r="HC654" s="306"/>
      <c r="HD654" s="306"/>
      <c r="HE654" s="306"/>
      <c r="HF654" s="306"/>
      <c r="HG654" s="306"/>
      <c r="HH654" s="306"/>
      <c r="HI654" s="306"/>
      <c r="HJ654" s="306"/>
      <c r="HK654" s="306"/>
      <c r="HL654" s="306"/>
      <c r="HM654" s="306"/>
      <c r="HN654" s="306"/>
      <c r="HO654" s="306"/>
      <c r="HP654" s="306"/>
      <c r="HQ654" s="306"/>
      <c r="HR654" s="306"/>
      <c r="HS654" s="306"/>
      <c r="HT654" s="306"/>
      <c r="HU654" s="306"/>
      <c r="HV654" s="306"/>
      <c r="HW654" s="306"/>
      <c r="HX654" s="306"/>
      <c r="HY654" s="306"/>
      <c r="HZ654" s="306"/>
      <c r="IA654" s="306"/>
      <c r="IB654" s="306"/>
      <c r="IC654" s="306"/>
      <c r="ID654" s="306"/>
      <c r="IE654" s="306"/>
      <c r="IF654" s="306"/>
      <c r="IG654" s="306"/>
      <c r="IH654" s="306"/>
    </row>
    <row r="655" spans="1:242" s="219" customFormat="1" ht="15" customHeight="1" x14ac:dyDescent="0.3">
      <c r="A655" s="174">
        <v>6.07</v>
      </c>
      <c r="B655" s="231"/>
      <c r="C655" s="232" t="e">
        <f>VLOOKUP(BD.PD9[[#This Row],[Pos]],[19]!PPto[#Data],3,FALSE)</f>
        <v>#REF!</v>
      </c>
      <c r="D655" s="174" t="s">
        <v>23</v>
      </c>
      <c r="E655" s="305" t="str">
        <f>IF(BD.PD9[[#This Row],[.]]="*",VLOOKUP(BD.PD9[[#This Row],[Pos]],[19]Presupuesto!A:H,7,FALSE),"")</f>
        <v/>
      </c>
      <c r="F655" s="521" t="s">
        <v>385</v>
      </c>
      <c r="G655" s="569"/>
      <c r="H655" s="174"/>
      <c r="I655" s="497" t="s">
        <v>1326</v>
      </c>
      <c r="J655" s="382">
        <v>13</v>
      </c>
      <c r="K655" s="174" t="s">
        <v>260</v>
      </c>
      <c r="L655" s="383">
        <f>IF(BD.PD9[[#This Row],[Mon]]="DOP",1,HLOOKUP(BD.PD9[[#This Row],[Mon]],Data!$K$1:$L$2,2,FALSE))</f>
        <v>1</v>
      </c>
      <c r="M655" s="384">
        <v>850</v>
      </c>
      <c r="N655" s="243">
        <f>BD.PD9[[#This Row],[Cant.]]*BD.PD9[[#This Row],[ Tasa ]]*BD.PD9[[#This Row],[ Precio Und.]]</f>
        <v>11050</v>
      </c>
      <c r="O655" s="386">
        <v>0.01</v>
      </c>
      <c r="P655" s="243">
        <f>IF(BD.PD9[[#This Row],[Liquid. '[%']]]&lt;&gt;0,(BD.PD9[[#This Row],[Valor Neto '[DOP']]]*BD.PD9[[#This Row],[Liquid. '[%']]])+BD.PD9[[#This Row],[Valor Neto '[DOP']]],BD.PD9[[#This Row],[Valor Neto '[DOP']]])</f>
        <v>11160.5</v>
      </c>
      <c r="Q655" s="243">
        <f>BD.PD9[[#This Row],[Ppto. Orden Interna '[DOP']]]/HLOOKUP("USD",Data!$K$1:$L$2,2,FALSE)</f>
        <v>171.7</v>
      </c>
      <c r="R655" s="381" t="s">
        <v>389</v>
      </c>
      <c r="S655" s="387"/>
      <c r="T655" s="387"/>
      <c r="U655" s="387"/>
      <c r="V655" s="387"/>
      <c r="W655" s="174" t="s">
        <v>390</v>
      </c>
      <c r="X655" s="495">
        <v>10</v>
      </c>
      <c r="Y655" s="388">
        <v>1</v>
      </c>
      <c r="Z655" s="243">
        <f>BD.PD9[[#This Row],[Av.P1 '[%']]]*BD.PD9[[#This Row],[Ppto. Orden Interna '[DOP']]]</f>
        <v>11160.5</v>
      </c>
      <c r="AA655" s="249"/>
      <c r="AB655" s="389"/>
      <c r="AC655" s="243">
        <f>BD.PD9[[#This Row],[Av.P2 '[%']]]*BD.PD9[[#This Row],[Ppto. Orden Interna '[DOP']]]</f>
        <v>0</v>
      </c>
      <c r="AD655" s="249"/>
      <c r="AE655" s="389"/>
      <c r="AF655" s="243">
        <f>BD.PD9[[#This Row],[Av.P3 '[%']]]*BD.PD9[[#This Row],[Ppto. Orden Interna '[DOP']]]</f>
        <v>0</v>
      </c>
      <c r="AG655" s="249"/>
      <c r="AH655" s="389"/>
      <c r="AI655" s="243">
        <f>BD.PD9[[#This Row],[Av.P4 '[%']]]*BD.PD9[[#This Row],[Ppto. Orden Interna '[DOP']]]</f>
        <v>0</v>
      </c>
      <c r="AJ655" s="249"/>
      <c r="AK655" s="389"/>
      <c r="AL655" s="243">
        <f>BD.PD9[[#This Row],[Av.P5 '[%']]]*BD.PD9[[#This Row],[Ppto. Orden Interna '[DOP']]]</f>
        <v>0</v>
      </c>
      <c r="AM655" s="496">
        <f>BD.PD9[[#This Row],[Pago 5]]+BD.PD9[[#This Row],[Pago 4]]+BD.PD9[[#This Row],[Pago 3]]+BD.PD9[[#This Row],[Pago 2]]+BD.PD9[[#This Row],[Pago 1]]</f>
        <v>11160.5</v>
      </c>
      <c r="AN655" s="308" t="s">
        <v>244</v>
      </c>
      <c r="AO655" s="308" t="s">
        <v>245</v>
      </c>
      <c r="AP655" s="308" t="s">
        <v>246</v>
      </c>
      <c r="AQ655" s="308" t="s">
        <v>247</v>
      </c>
      <c r="AR655" s="308">
        <v>594</v>
      </c>
      <c r="AS655" s="308" t="s">
        <v>248</v>
      </c>
      <c r="AT655" s="249" t="s">
        <v>1575</v>
      </c>
      <c r="AU655" s="306"/>
      <c r="AV655" s="306"/>
      <c r="AW655" s="306"/>
      <c r="AX655" s="306"/>
      <c r="AY655" s="306"/>
      <c r="AZ655" s="306"/>
      <c r="BA655" s="306"/>
      <c r="BB655" s="306"/>
      <c r="BC655" s="306"/>
      <c r="BD655" s="306"/>
      <c r="BE655" s="306"/>
      <c r="BF655" s="306"/>
      <c r="BG655" s="306"/>
      <c r="BH655" s="306"/>
      <c r="BI655" s="306"/>
      <c r="BJ655" s="306"/>
      <c r="BK655" s="306"/>
      <c r="BL655" s="306"/>
      <c r="BM655" s="306"/>
      <c r="BN655" s="306"/>
      <c r="BO655" s="306"/>
      <c r="BP655" s="306"/>
      <c r="BQ655" s="306"/>
      <c r="BR655" s="306"/>
      <c r="BS655" s="306"/>
      <c r="BT655" s="306"/>
      <c r="BU655" s="306"/>
      <c r="BV655" s="306"/>
      <c r="BW655" s="306"/>
      <c r="BX655" s="306"/>
      <c r="BY655" s="306"/>
      <c r="BZ655" s="306"/>
      <c r="CA655" s="306"/>
      <c r="CB655" s="306"/>
      <c r="CC655" s="306"/>
      <c r="CD655" s="306"/>
      <c r="CE655" s="306"/>
      <c r="CF655" s="306"/>
      <c r="CG655" s="306"/>
      <c r="CH655" s="306"/>
      <c r="CI655" s="306"/>
      <c r="CJ655" s="306"/>
      <c r="CK655" s="306"/>
      <c r="CL655" s="306"/>
      <c r="CM655" s="306"/>
      <c r="CN655" s="306"/>
      <c r="CO655" s="306"/>
      <c r="CP655" s="306"/>
      <c r="CQ655" s="306"/>
      <c r="CR655" s="306"/>
      <c r="CS655" s="306"/>
      <c r="CT655" s="306"/>
      <c r="CU655" s="306"/>
      <c r="CV655" s="306"/>
      <c r="CW655" s="306"/>
      <c r="CX655" s="306"/>
      <c r="CY655" s="306"/>
      <c r="CZ655" s="306"/>
      <c r="DA655" s="306"/>
      <c r="DB655" s="306"/>
      <c r="DC655" s="306"/>
      <c r="DD655" s="306"/>
      <c r="DE655" s="306"/>
      <c r="DF655" s="306"/>
      <c r="DG655" s="306"/>
      <c r="DH655" s="306"/>
      <c r="DI655" s="306"/>
      <c r="DJ655" s="306"/>
      <c r="DK655" s="306"/>
      <c r="DL655" s="306"/>
      <c r="DM655" s="306"/>
      <c r="DN655" s="306"/>
      <c r="DO655" s="306"/>
      <c r="DP655" s="306"/>
      <c r="DQ655" s="306"/>
      <c r="DR655" s="306"/>
      <c r="DS655" s="306"/>
      <c r="DT655" s="306"/>
      <c r="DU655" s="306"/>
      <c r="DV655" s="306"/>
      <c r="DW655" s="306"/>
      <c r="DX655" s="306"/>
      <c r="DY655" s="306"/>
      <c r="DZ655" s="306"/>
      <c r="EA655" s="306"/>
      <c r="EB655" s="306"/>
      <c r="EC655" s="306"/>
      <c r="ED655" s="306"/>
      <c r="EE655" s="306"/>
      <c r="EF655" s="306"/>
      <c r="EG655" s="306"/>
      <c r="EH655" s="306"/>
      <c r="EI655" s="306"/>
      <c r="EJ655" s="306"/>
      <c r="EK655" s="306"/>
      <c r="EL655" s="306"/>
      <c r="EM655" s="306"/>
      <c r="EN655" s="306"/>
      <c r="EO655" s="306"/>
      <c r="EP655" s="306"/>
      <c r="EQ655" s="306"/>
      <c r="ER655" s="306"/>
      <c r="ES655" s="306"/>
      <c r="ET655" s="306"/>
      <c r="EU655" s="306"/>
      <c r="EV655" s="306"/>
      <c r="EW655" s="306"/>
      <c r="EX655" s="306"/>
      <c r="EY655" s="306"/>
      <c r="EZ655" s="306"/>
      <c r="FA655" s="306"/>
      <c r="FB655" s="306"/>
      <c r="FC655" s="306"/>
      <c r="FD655" s="306"/>
      <c r="FE655" s="306"/>
      <c r="FF655" s="306"/>
      <c r="FG655" s="306"/>
      <c r="FH655" s="306"/>
      <c r="FI655" s="306"/>
      <c r="FJ655" s="306"/>
      <c r="FK655" s="306"/>
      <c r="FL655" s="306"/>
      <c r="FM655" s="306"/>
      <c r="FN655" s="306"/>
      <c r="FO655" s="306"/>
      <c r="FP655" s="306"/>
      <c r="FQ655" s="306"/>
      <c r="FR655" s="306"/>
      <c r="FS655" s="306"/>
      <c r="FT655" s="306"/>
      <c r="FU655" s="306"/>
      <c r="FV655" s="306"/>
      <c r="FW655" s="306"/>
      <c r="FX655" s="306"/>
      <c r="FY655" s="306"/>
      <c r="FZ655" s="306"/>
      <c r="GA655" s="306"/>
      <c r="GB655" s="306"/>
      <c r="GC655" s="306"/>
      <c r="GD655" s="306"/>
      <c r="GE655" s="306"/>
      <c r="GF655" s="306"/>
      <c r="GG655" s="306"/>
      <c r="GH655" s="306"/>
      <c r="GI655" s="306"/>
      <c r="GJ655" s="306"/>
      <c r="GK655" s="306"/>
      <c r="GL655" s="306"/>
      <c r="GM655" s="306"/>
      <c r="GN655" s="306"/>
      <c r="GO655" s="306"/>
      <c r="GP655" s="306"/>
      <c r="GQ655" s="306"/>
      <c r="GR655" s="306"/>
      <c r="GS655" s="306"/>
      <c r="GT655" s="306"/>
      <c r="GU655" s="306"/>
      <c r="GV655" s="306"/>
      <c r="GW655" s="306"/>
      <c r="GX655" s="306"/>
      <c r="GY655" s="306"/>
      <c r="GZ655" s="306"/>
      <c r="HA655" s="306"/>
      <c r="HB655" s="306"/>
      <c r="HC655" s="306"/>
      <c r="HD655" s="306"/>
      <c r="HE655" s="306"/>
      <c r="HF655" s="306"/>
      <c r="HG655" s="306"/>
      <c r="HH655" s="306"/>
      <c r="HI655" s="306"/>
      <c r="HJ655" s="306"/>
      <c r="HK655" s="306"/>
      <c r="HL655" s="306"/>
      <c r="HM655" s="306"/>
      <c r="HN655" s="306"/>
      <c r="HO655" s="306"/>
      <c r="HP655" s="306"/>
      <c r="HQ655" s="306"/>
      <c r="HR655" s="306"/>
      <c r="HS655" s="306"/>
      <c r="HT655" s="306"/>
      <c r="HU655" s="306"/>
      <c r="HV655" s="306"/>
      <c r="HW655" s="306"/>
      <c r="HX655" s="306"/>
      <c r="HY655" s="306"/>
      <c r="HZ655" s="306"/>
      <c r="IA655" s="306"/>
      <c r="IB655" s="306"/>
      <c r="IC655" s="306"/>
      <c r="ID655" s="306"/>
      <c r="IE655" s="306"/>
      <c r="IF655" s="306"/>
      <c r="IG655" s="306"/>
      <c r="IH655" s="306"/>
    </row>
    <row r="656" spans="1:242" s="219" customFormat="1" ht="15" customHeight="1" x14ac:dyDescent="0.3">
      <c r="A656" s="174">
        <v>6.07</v>
      </c>
      <c r="B656" s="231"/>
      <c r="C656" s="232" t="e">
        <f>VLOOKUP(BD.PD9[[#This Row],[Pos]],[19]!PPto[#Data],3,FALSE)</f>
        <v>#REF!</v>
      </c>
      <c r="D656" s="174" t="s">
        <v>23</v>
      </c>
      <c r="E656" s="305" t="str">
        <f>IF(BD.PD9[[#This Row],[.]]="*",VLOOKUP(BD.PD9[[#This Row],[Pos]],[19]Presupuesto!A:H,7,FALSE),"")</f>
        <v/>
      </c>
      <c r="F656" s="570" t="s">
        <v>391</v>
      </c>
      <c r="G656" s="571"/>
      <c r="H656" s="174"/>
      <c r="I656" s="497" t="s">
        <v>1326</v>
      </c>
      <c r="J656" s="382">
        <v>1</v>
      </c>
      <c r="K656" s="174" t="s">
        <v>260</v>
      </c>
      <c r="L656" s="383">
        <f>IF(BD.PD9[[#This Row],[Mon]]="DOP",1,HLOOKUP(BD.PD9[[#This Row],[Mon]],Data!$K$1:$L$2,2,FALSE))</f>
        <v>1</v>
      </c>
      <c r="M656" s="384">
        <v>32500</v>
      </c>
      <c r="N656" s="243">
        <f>BD.PD9[[#This Row],[Cant.]]*BD.PD9[[#This Row],[ Tasa ]]*BD.PD9[[#This Row],[ Precio Und.]]</f>
        <v>32500</v>
      </c>
      <c r="O656" s="386">
        <v>0.01</v>
      </c>
      <c r="P656" s="243">
        <f>IF(BD.PD9[[#This Row],[Liquid. '[%']]]&lt;&gt;0,(BD.PD9[[#This Row],[Valor Neto '[DOP']]]*BD.PD9[[#This Row],[Liquid. '[%']]])+BD.PD9[[#This Row],[Valor Neto '[DOP']]],BD.PD9[[#This Row],[Valor Neto '[DOP']]])</f>
        <v>32825</v>
      </c>
      <c r="Q656" s="243">
        <f>BD.PD9[[#This Row],[Ppto. Orden Interna '[DOP']]]/HLOOKUP("USD",Data!$K$1:$L$2,2,FALSE)</f>
        <v>505</v>
      </c>
      <c r="R656" s="381" t="s">
        <v>389</v>
      </c>
      <c r="S656" s="387"/>
      <c r="T656" s="387"/>
      <c r="U656" s="387"/>
      <c r="V656" s="387"/>
      <c r="W656" s="174" t="s">
        <v>390</v>
      </c>
      <c r="X656" s="495">
        <v>10</v>
      </c>
      <c r="Y656" s="388">
        <v>1</v>
      </c>
      <c r="Z656" s="243">
        <f>BD.PD9[[#This Row],[Av.P1 '[%']]]*BD.PD9[[#This Row],[Ppto. Orden Interna '[DOP']]]</f>
        <v>32825</v>
      </c>
      <c r="AA656" s="249"/>
      <c r="AB656" s="389"/>
      <c r="AC656" s="243">
        <f>BD.PD9[[#This Row],[Av.P2 '[%']]]*BD.PD9[[#This Row],[Ppto. Orden Interna '[DOP']]]</f>
        <v>0</v>
      </c>
      <c r="AD656" s="249"/>
      <c r="AE656" s="389"/>
      <c r="AF656" s="243">
        <f>BD.PD9[[#This Row],[Av.P3 '[%']]]*BD.PD9[[#This Row],[Ppto. Orden Interna '[DOP']]]</f>
        <v>0</v>
      </c>
      <c r="AG656" s="249"/>
      <c r="AH656" s="389"/>
      <c r="AI656" s="243">
        <f>BD.PD9[[#This Row],[Av.P4 '[%']]]*BD.PD9[[#This Row],[Ppto. Orden Interna '[DOP']]]</f>
        <v>0</v>
      </c>
      <c r="AJ656" s="249"/>
      <c r="AK656" s="389"/>
      <c r="AL656" s="243">
        <f>BD.PD9[[#This Row],[Av.P5 '[%']]]*BD.PD9[[#This Row],[Ppto. Orden Interna '[DOP']]]</f>
        <v>0</v>
      </c>
      <c r="AM656" s="496">
        <f>BD.PD9[[#This Row],[Pago 5]]+BD.PD9[[#This Row],[Pago 4]]+BD.PD9[[#This Row],[Pago 3]]+BD.PD9[[#This Row],[Pago 2]]+BD.PD9[[#This Row],[Pago 1]]</f>
        <v>32825</v>
      </c>
      <c r="AN656" s="308" t="s">
        <v>244</v>
      </c>
      <c r="AO656" s="308" t="s">
        <v>245</v>
      </c>
      <c r="AP656" s="308" t="s">
        <v>246</v>
      </c>
      <c r="AQ656" s="308" t="s">
        <v>247</v>
      </c>
      <c r="AR656" s="308">
        <v>594</v>
      </c>
      <c r="AS656" s="308" t="s">
        <v>248</v>
      </c>
      <c r="AT656" s="249" t="s">
        <v>1575</v>
      </c>
      <c r="AU656" s="306"/>
      <c r="AV656" s="306"/>
      <c r="AW656" s="306"/>
      <c r="AX656" s="306"/>
      <c r="AY656" s="306"/>
      <c r="AZ656" s="306"/>
      <c r="BA656" s="306"/>
      <c r="BB656" s="306"/>
      <c r="BC656" s="306"/>
      <c r="BD656" s="306"/>
      <c r="BE656" s="306"/>
      <c r="BF656" s="306"/>
      <c r="BG656" s="306"/>
      <c r="BH656" s="306"/>
      <c r="BI656" s="306"/>
      <c r="BJ656" s="306"/>
      <c r="BK656" s="306"/>
      <c r="BL656" s="306"/>
      <c r="BM656" s="306"/>
      <c r="BN656" s="306"/>
      <c r="BO656" s="306"/>
      <c r="BP656" s="306"/>
      <c r="BQ656" s="306"/>
      <c r="BR656" s="306"/>
      <c r="BS656" s="306"/>
      <c r="BT656" s="306"/>
      <c r="BU656" s="306"/>
      <c r="BV656" s="306"/>
      <c r="BW656" s="306"/>
      <c r="BX656" s="306"/>
      <c r="BY656" s="306"/>
      <c r="BZ656" s="306"/>
      <c r="CA656" s="306"/>
      <c r="CB656" s="306"/>
      <c r="CC656" s="306"/>
      <c r="CD656" s="306"/>
      <c r="CE656" s="306"/>
      <c r="CF656" s="306"/>
      <c r="CG656" s="306"/>
      <c r="CH656" s="306"/>
      <c r="CI656" s="306"/>
      <c r="CJ656" s="306"/>
      <c r="CK656" s="306"/>
      <c r="CL656" s="306"/>
      <c r="CM656" s="306"/>
      <c r="CN656" s="306"/>
      <c r="CO656" s="306"/>
      <c r="CP656" s="306"/>
      <c r="CQ656" s="306"/>
      <c r="CR656" s="306"/>
      <c r="CS656" s="306"/>
      <c r="CT656" s="306"/>
      <c r="CU656" s="306"/>
      <c r="CV656" s="306"/>
      <c r="CW656" s="306"/>
      <c r="CX656" s="306"/>
      <c r="CY656" s="306"/>
      <c r="CZ656" s="306"/>
      <c r="DA656" s="306"/>
      <c r="DB656" s="306"/>
      <c r="DC656" s="306"/>
      <c r="DD656" s="306"/>
      <c r="DE656" s="306"/>
      <c r="DF656" s="306"/>
      <c r="DG656" s="306"/>
      <c r="DH656" s="306"/>
      <c r="DI656" s="306"/>
      <c r="DJ656" s="306"/>
      <c r="DK656" s="306"/>
      <c r="DL656" s="306"/>
      <c r="DM656" s="306"/>
      <c r="DN656" s="306"/>
      <c r="DO656" s="306"/>
      <c r="DP656" s="306"/>
      <c r="DQ656" s="306"/>
      <c r="DR656" s="306"/>
      <c r="DS656" s="306"/>
      <c r="DT656" s="306"/>
      <c r="DU656" s="306"/>
      <c r="DV656" s="306"/>
      <c r="DW656" s="306"/>
      <c r="DX656" s="306"/>
      <c r="DY656" s="306"/>
      <c r="DZ656" s="306"/>
      <c r="EA656" s="306"/>
      <c r="EB656" s="306"/>
      <c r="EC656" s="306"/>
      <c r="ED656" s="306"/>
      <c r="EE656" s="306"/>
      <c r="EF656" s="306"/>
      <c r="EG656" s="306"/>
      <c r="EH656" s="306"/>
      <c r="EI656" s="306"/>
      <c r="EJ656" s="306"/>
      <c r="EK656" s="306"/>
      <c r="EL656" s="306"/>
      <c r="EM656" s="306"/>
      <c r="EN656" s="306"/>
      <c r="EO656" s="306"/>
      <c r="EP656" s="306"/>
      <c r="EQ656" s="306"/>
      <c r="ER656" s="306"/>
      <c r="ES656" s="306"/>
      <c r="ET656" s="306"/>
      <c r="EU656" s="306"/>
      <c r="EV656" s="306"/>
      <c r="EW656" s="306"/>
      <c r="EX656" s="306"/>
      <c r="EY656" s="306"/>
      <c r="EZ656" s="306"/>
      <c r="FA656" s="306"/>
      <c r="FB656" s="306"/>
      <c r="FC656" s="306"/>
      <c r="FD656" s="306"/>
      <c r="FE656" s="306"/>
      <c r="FF656" s="306"/>
      <c r="FG656" s="306"/>
      <c r="FH656" s="306"/>
      <c r="FI656" s="306"/>
      <c r="FJ656" s="306"/>
      <c r="FK656" s="306"/>
      <c r="FL656" s="306"/>
      <c r="FM656" s="306"/>
      <c r="FN656" s="306"/>
      <c r="FO656" s="306"/>
      <c r="FP656" s="306"/>
      <c r="FQ656" s="306"/>
      <c r="FR656" s="306"/>
      <c r="FS656" s="306"/>
      <c r="FT656" s="306"/>
      <c r="FU656" s="306"/>
      <c r="FV656" s="306"/>
      <c r="FW656" s="306"/>
      <c r="FX656" s="306"/>
      <c r="FY656" s="306"/>
      <c r="FZ656" s="306"/>
      <c r="GA656" s="306"/>
      <c r="GB656" s="306"/>
      <c r="GC656" s="306"/>
      <c r="GD656" s="306"/>
      <c r="GE656" s="306"/>
      <c r="GF656" s="306"/>
      <c r="GG656" s="306"/>
      <c r="GH656" s="306"/>
      <c r="GI656" s="306"/>
      <c r="GJ656" s="306"/>
      <c r="GK656" s="306"/>
      <c r="GL656" s="306"/>
      <c r="GM656" s="306"/>
      <c r="GN656" s="306"/>
      <c r="GO656" s="306"/>
      <c r="GP656" s="306"/>
      <c r="GQ656" s="306"/>
      <c r="GR656" s="306"/>
      <c r="GS656" s="306"/>
      <c r="GT656" s="306"/>
      <c r="GU656" s="306"/>
      <c r="GV656" s="306"/>
      <c r="GW656" s="306"/>
      <c r="GX656" s="306"/>
      <c r="GY656" s="306"/>
      <c r="GZ656" s="306"/>
      <c r="HA656" s="306"/>
      <c r="HB656" s="306"/>
      <c r="HC656" s="306"/>
      <c r="HD656" s="306"/>
      <c r="HE656" s="306"/>
      <c r="HF656" s="306"/>
      <c r="HG656" s="306"/>
      <c r="HH656" s="306"/>
      <c r="HI656" s="306"/>
      <c r="HJ656" s="306"/>
      <c r="HK656" s="306"/>
      <c r="HL656" s="306"/>
      <c r="HM656" s="306"/>
      <c r="HN656" s="306"/>
      <c r="HO656" s="306"/>
      <c r="HP656" s="306"/>
      <c r="HQ656" s="306"/>
      <c r="HR656" s="306"/>
      <c r="HS656" s="306"/>
      <c r="HT656" s="306"/>
      <c r="HU656" s="306"/>
      <c r="HV656" s="306"/>
      <c r="HW656" s="306"/>
      <c r="HX656" s="306"/>
      <c r="HY656" s="306"/>
      <c r="HZ656" s="306"/>
      <c r="IA656" s="306"/>
      <c r="IB656" s="306"/>
      <c r="IC656" s="306"/>
      <c r="ID656" s="306"/>
      <c r="IE656" s="306"/>
      <c r="IF656" s="306"/>
      <c r="IG656" s="306"/>
      <c r="IH656" s="306"/>
    </row>
    <row r="657" spans="1:242" s="219" customFormat="1" ht="15" customHeight="1" x14ac:dyDescent="0.3">
      <c r="A657" s="174">
        <v>6.07</v>
      </c>
      <c r="B657" s="231"/>
      <c r="C657" s="232" t="e">
        <f>VLOOKUP(BD.PD9[[#This Row],[Pos]],[19]!PPto[#Data],3,FALSE)</f>
        <v>#REF!</v>
      </c>
      <c r="D657" s="174" t="s">
        <v>23</v>
      </c>
      <c r="E657" s="305" t="str">
        <f>IF(BD.PD9[[#This Row],[.]]="*",VLOOKUP(BD.PD9[[#This Row],[Pos]],[19]Presupuesto!A:H,7,FALSE),"")</f>
        <v/>
      </c>
      <c r="F657" s="234" t="s">
        <v>396</v>
      </c>
      <c r="G657" s="174"/>
      <c r="H657" s="174"/>
      <c r="I657" s="497" t="s">
        <v>1326</v>
      </c>
      <c r="J657" s="382">
        <v>5</v>
      </c>
      <c r="K657" s="174" t="s">
        <v>260</v>
      </c>
      <c r="L657" s="383">
        <f>IF(BD.PD9[[#This Row],[Mon]]="DOP",1,HLOOKUP(BD.PD9[[#This Row],[Mon]],Data!$K$1:$L$2,2,FALSE))</f>
        <v>1</v>
      </c>
      <c r="M657" s="384">
        <v>2250</v>
      </c>
      <c r="N657" s="243">
        <f>BD.PD9[[#This Row],[Cant.]]*BD.PD9[[#This Row],[ Tasa ]]*BD.PD9[[#This Row],[ Precio Und.]]</f>
        <v>11250</v>
      </c>
      <c r="O657" s="386">
        <v>0.01</v>
      </c>
      <c r="P657" s="243">
        <f>IF(BD.PD9[[#This Row],[Liquid. '[%']]]&lt;&gt;0,(BD.PD9[[#This Row],[Valor Neto '[DOP']]]*BD.PD9[[#This Row],[Liquid. '[%']]])+BD.PD9[[#This Row],[Valor Neto '[DOP']]],BD.PD9[[#This Row],[Valor Neto '[DOP']]])</f>
        <v>11362.5</v>
      </c>
      <c r="Q657" s="243">
        <f>BD.PD9[[#This Row],[Ppto. Orden Interna '[DOP']]]/HLOOKUP("USD",Data!$K$1:$L$2,2,FALSE)</f>
        <v>174.80769230769232</v>
      </c>
      <c r="R657" s="381" t="s">
        <v>394</v>
      </c>
      <c r="S657" s="387"/>
      <c r="T657" s="387"/>
      <c r="U657" s="387"/>
      <c r="V657" s="387"/>
      <c r="W657" s="174" t="s">
        <v>395</v>
      </c>
      <c r="X657" s="495">
        <v>10</v>
      </c>
      <c r="Y657" s="388">
        <v>1</v>
      </c>
      <c r="Z657" s="243">
        <f>BD.PD9[[#This Row],[Av.P1 '[%']]]*BD.PD9[[#This Row],[Ppto. Orden Interna '[DOP']]]</f>
        <v>11362.5</v>
      </c>
      <c r="AA657" s="249"/>
      <c r="AB657" s="389"/>
      <c r="AC657" s="243">
        <f>BD.PD9[[#This Row],[Av.P2 '[%']]]*BD.PD9[[#This Row],[Ppto. Orden Interna '[DOP']]]</f>
        <v>0</v>
      </c>
      <c r="AD657" s="249"/>
      <c r="AE657" s="389"/>
      <c r="AF657" s="243">
        <f>BD.PD9[[#This Row],[Av.P3 '[%']]]*BD.PD9[[#This Row],[Ppto. Orden Interna '[DOP']]]</f>
        <v>0</v>
      </c>
      <c r="AG657" s="249"/>
      <c r="AH657" s="389"/>
      <c r="AI657" s="243">
        <f>BD.PD9[[#This Row],[Av.P4 '[%']]]*BD.PD9[[#This Row],[Ppto. Orden Interna '[DOP']]]</f>
        <v>0</v>
      </c>
      <c r="AJ657" s="249"/>
      <c r="AK657" s="389"/>
      <c r="AL657" s="243">
        <f>BD.PD9[[#This Row],[Av.P5 '[%']]]*BD.PD9[[#This Row],[Ppto. Orden Interna '[DOP']]]</f>
        <v>0</v>
      </c>
      <c r="AM657" s="496">
        <f>BD.PD9[[#This Row],[Pago 5]]+BD.PD9[[#This Row],[Pago 4]]+BD.PD9[[#This Row],[Pago 3]]+BD.PD9[[#This Row],[Pago 2]]+BD.PD9[[#This Row],[Pago 1]]</f>
        <v>11362.5</v>
      </c>
      <c r="AN657" s="308" t="s">
        <v>244</v>
      </c>
      <c r="AO657" s="308" t="s">
        <v>245</v>
      </c>
      <c r="AP657" s="308" t="s">
        <v>246</v>
      </c>
      <c r="AQ657" s="308" t="s">
        <v>247</v>
      </c>
      <c r="AR657" s="308">
        <v>594</v>
      </c>
      <c r="AS657" s="308" t="s">
        <v>248</v>
      </c>
      <c r="AT657" s="249" t="s">
        <v>1575</v>
      </c>
      <c r="AU657" s="306"/>
      <c r="AV657" s="306"/>
      <c r="AW657" s="306"/>
      <c r="AX657" s="306"/>
      <c r="AY657" s="306"/>
      <c r="AZ657" s="306"/>
      <c r="BA657" s="306"/>
      <c r="BB657" s="306"/>
      <c r="BC657" s="306"/>
      <c r="BD657" s="306"/>
      <c r="BE657" s="306"/>
      <c r="BF657" s="306"/>
      <c r="BG657" s="306"/>
      <c r="BH657" s="306"/>
      <c r="BI657" s="306"/>
      <c r="BJ657" s="306"/>
      <c r="BK657" s="306"/>
      <c r="BL657" s="306"/>
      <c r="BM657" s="306"/>
      <c r="BN657" s="306"/>
      <c r="BO657" s="306"/>
      <c r="BP657" s="306"/>
      <c r="BQ657" s="306"/>
      <c r="BR657" s="306"/>
      <c r="BS657" s="306"/>
      <c r="BT657" s="306"/>
      <c r="BU657" s="306"/>
      <c r="BV657" s="306"/>
      <c r="BW657" s="306"/>
      <c r="BX657" s="306"/>
      <c r="BY657" s="306"/>
      <c r="BZ657" s="306"/>
      <c r="CA657" s="306"/>
      <c r="CB657" s="306"/>
      <c r="CC657" s="306"/>
      <c r="CD657" s="306"/>
      <c r="CE657" s="306"/>
      <c r="CF657" s="306"/>
      <c r="CG657" s="306"/>
      <c r="CH657" s="306"/>
      <c r="CI657" s="306"/>
      <c r="CJ657" s="306"/>
      <c r="CK657" s="306"/>
      <c r="CL657" s="306"/>
      <c r="CM657" s="306"/>
      <c r="CN657" s="306"/>
      <c r="CO657" s="306"/>
      <c r="CP657" s="306"/>
      <c r="CQ657" s="306"/>
      <c r="CR657" s="306"/>
      <c r="CS657" s="306"/>
      <c r="CT657" s="306"/>
      <c r="CU657" s="306"/>
      <c r="CV657" s="306"/>
      <c r="CW657" s="306"/>
      <c r="CX657" s="306"/>
      <c r="CY657" s="306"/>
      <c r="CZ657" s="306"/>
      <c r="DA657" s="306"/>
      <c r="DB657" s="306"/>
      <c r="DC657" s="306"/>
      <c r="DD657" s="306"/>
      <c r="DE657" s="306"/>
      <c r="DF657" s="306"/>
      <c r="DG657" s="306"/>
      <c r="DH657" s="306"/>
      <c r="DI657" s="306"/>
      <c r="DJ657" s="306"/>
      <c r="DK657" s="306"/>
      <c r="DL657" s="306"/>
      <c r="DM657" s="306"/>
      <c r="DN657" s="306"/>
      <c r="DO657" s="306"/>
      <c r="DP657" s="306"/>
      <c r="DQ657" s="306"/>
      <c r="DR657" s="306"/>
      <c r="DS657" s="306"/>
      <c r="DT657" s="306"/>
      <c r="DU657" s="306"/>
      <c r="DV657" s="306"/>
      <c r="DW657" s="306"/>
      <c r="DX657" s="306"/>
      <c r="DY657" s="306"/>
      <c r="DZ657" s="306"/>
      <c r="EA657" s="306"/>
      <c r="EB657" s="306"/>
      <c r="EC657" s="306"/>
      <c r="ED657" s="306"/>
      <c r="EE657" s="306"/>
      <c r="EF657" s="306"/>
      <c r="EG657" s="306"/>
      <c r="EH657" s="306"/>
      <c r="EI657" s="306"/>
      <c r="EJ657" s="306"/>
      <c r="EK657" s="306"/>
      <c r="EL657" s="306"/>
      <c r="EM657" s="306"/>
      <c r="EN657" s="306"/>
      <c r="EO657" s="306"/>
      <c r="EP657" s="306"/>
      <c r="EQ657" s="306"/>
      <c r="ER657" s="306"/>
      <c r="ES657" s="306"/>
      <c r="ET657" s="306"/>
      <c r="EU657" s="306"/>
      <c r="EV657" s="306"/>
      <c r="EW657" s="306"/>
      <c r="EX657" s="306"/>
      <c r="EY657" s="306"/>
      <c r="EZ657" s="306"/>
      <c r="FA657" s="306"/>
      <c r="FB657" s="306"/>
      <c r="FC657" s="306"/>
      <c r="FD657" s="306"/>
      <c r="FE657" s="306"/>
      <c r="FF657" s="306"/>
      <c r="FG657" s="306"/>
      <c r="FH657" s="306"/>
      <c r="FI657" s="306"/>
      <c r="FJ657" s="306"/>
      <c r="FK657" s="306"/>
      <c r="FL657" s="306"/>
      <c r="FM657" s="306"/>
      <c r="FN657" s="306"/>
      <c r="FO657" s="306"/>
      <c r="FP657" s="306"/>
      <c r="FQ657" s="306"/>
      <c r="FR657" s="306"/>
      <c r="FS657" s="306"/>
      <c r="FT657" s="306"/>
      <c r="FU657" s="306"/>
      <c r="FV657" s="306"/>
      <c r="FW657" s="306"/>
      <c r="FX657" s="306"/>
      <c r="FY657" s="306"/>
      <c r="FZ657" s="306"/>
      <c r="GA657" s="306"/>
      <c r="GB657" s="306"/>
      <c r="GC657" s="306"/>
      <c r="GD657" s="306"/>
      <c r="GE657" s="306"/>
      <c r="GF657" s="306"/>
      <c r="GG657" s="306"/>
      <c r="GH657" s="306"/>
      <c r="GI657" s="306"/>
      <c r="GJ657" s="306"/>
      <c r="GK657" s="306"/>
      <c r="GL657" s="306"/>
      <c r="GM657" s="306"/>
      <c r="GN657" s="306"/>
      <c r="GO657" s="306"/>
      <c r="GP657" s="306"/>
      <c r="GQ657" s="306"/>
      <c r="GR657" s="306"/>
      <c r="GS657" s="306"/>
      <c r="GT657" s="306"/>
      <c r="GU657" s="306"/>
      <c r="GV657" s="306"/>
      <c r="GW657" s="306"/>
      <c r="GX657" s="306"/>
      <c r="GY657" s="306"/>
      <c r="GZ657" s="306"/>
      <c r="HA657" s="306"/>
      <c r="HB657" s="306"/>
      <c r="HC657" s="306"/>
      <c r="HD657" s="306"/>
      <c r="HE657" s="306"/>
      <c r="HF657" s="306"/>
      <c r="HG657" s="306"/>
      <c r="HH657" s="306"/>
      <c r="HI657" s="306"/>
      <c r="HJ657" s="306"/>
      <c r="HK657" s="306"/>
      <c r="HL657" s="306"/>
      <c r="HM657" s="306"/>
      <c r="HN657" s="306"/>
      <c r="HO657" s="306"/>
      <c r="HP657" s="306"/>
      <c r="HQ657" s="306"/>
      <c r="HR657" s="306"/>
      <c r="HS657" s="306"/>
      <c r="HT657" s="306"/>
      <c r="HU657" s="306"/>
      <c r="HV657" s="306"/>
      <c r="HW657" s="306"/>
      <c r="HX657" s="306"/>
      <c r="HY657" s="306"/>
      <c r="HZ657" s="306"/>
      <c r="IA657" s="306"/>
      <c r="IB657" s="306"/>
      <c r="IC657" s="306"/>
      <c r="ID657" s="306"/>
      <c r="IE657" s="306"/>
      <c r="IF657" s="306"/>
      <c r="IG657" s="306"/>
      <c r="IH657" s="306"/>
    </row>
    <row r="658" spans="1:242" s="219" customFormat="1" ht="15" customHeight="1" x14ac:dyDescent="0.3">
      <c r="A658" s="174">
        <v>6.07</v>
      </c>
      <c r="B658" s="231"/>
      <c r="C658" s="232" t="e">
        <f>VLOOKUP(BD.PD9[[#This Row],[Pos]],[19]!PPto[#Data],3,FALSE)</f>
        <v>#REF!</v>
      </c>
      <c r="D658" s="174" t="s">
        <v>23</v>
      </c>
      <c r="E658" s="305" t="str">
        <f>IF(BD.PD9[[#This Row],[.]]="*",VLOOKUP(BD.PD9[[#This Row],[Pos]],[19]Presupuesto!A:H,7,FALSE),"")</f>
        <v/>
      </c>
      <c r="F658" s="520" t="s">
        <v>397</v>
      </c>
      <c r="G658" s="568"/>
      <c r="H658" s="174"/>
      <c r="I658" s="497" t="s">
        <v>1326</v>
      </c>
      <c r="J658" s="382">
        <v>1</v>
      </c>
      <c r="K658" s="174" t="s">
        <v>260</v>
      </c>
      <c r="L658" s="383">
        <f>IF(BD.PD9[[#This Row],[Mon]]="DOP",1,HLOOKUP(BD.PD9[[#This Row],[Mon]],Data!$K$1:$L$2,2,FALSE))</f>
        <v>1</v>
      </c>
      <c r="M658" s="384">
        <v>4418</v>
      </c>
      <c r="N658" s="243">
        <f>BD.PD9[[#This Row],[Cant.]]*BD.PD9[[#This Row],[ Tasa ]]*BD.PD9[[#This Row],[ Precio Und.]]</f>
        <v>4418</v>
      </c>
      <c r="O658" s="386">
        <v>0.01</v>
      </c>
      <c r="P658" s="243">
        <f>IF(BD.PD9[[#This Row],[Liquid. '[%']]]&lt;&gt;0,(BD.PD9[[#This Row],[Valor Neto '[DOP']]]*BD.PD9[[#This Row],[Liquid. '[%']]])+BD.PD9[[#This Row],[Valor Neto '[DOP']]],BD.PD9[[#This Row],[Valor Neto '[DOP']]])</f>
        <v>4462.18</v>
      </c>
      <c r="Q658" s="243">
        <f>BD.PD9[[#This Row],[Ppto. Orden Interna '[DOP']]]/HLOOKUP("USD",Data!$K$1:$L$2,2,FALSE)</f>
        <v>68.648923076923083</v>
      </c>
      <c r="R658" s="381" t="s">
        <v>386</v>
      </c>
      <c r="S658" s="387"/>
      <c r="T658" s="387"/>
      <c r="U658" s="387"/>
      <c r="V658" s="387"/>
      <c r="W658" s="174" t="s">
        <v>387</v>
      </c>
      <c r="X658" s="495">
        <v>10</v>
      </c>
      <c r="Y658" s="388">
        <v>1</v>
      </c>
      <c r="Z658" s="243">
        <f>BD.PD9[[#This Row],[Av.P1 '[%']]]*BD.PD9[[#This Row],[Ppto. Orden Interna '[DOP']]]</f>
        <v>4462.18</v>
      </c>
      <c r="AA658" s="249"/>
      <c r="AB658" s="389"/>
      <c r="AC658" s="243">
        <f>BD.PD9[[#This Row],[Av.P2 '[%']]]*BD.PD9[[#This Row],[Ppto. Orden Interna '[DOP']]]</f>
        <v>0</v>
      </c>
      <c r="AD658" s="249"/>
      <c r="AE658" s="389"/>
      <c r="AF658" s="243">
        <f>BD.PD9[[#This Row],[Av.P3 '[%']]]*BD.PD9[[#This Row],[Ppto. Orden Interna '[DOP']]]</f>
        <v>0</v>
      </c>
      <c r="AG658" s="249"/>
      <c r="AH658" s="389"/>
      <c r="AI658" s="243">
        <f>BD.PD9[[#This Row],[Av.P4 '[%']]]*BD.PD9[[#This Row],[Ppto. Orden Interna '[DOP']]]</f>
        <v>0</v>
      </c>
      <c r="AJ658" s="249"/>
      <c r="AK658" s="389"/>
      <c r="AL658" s="243">
        <f>BD.PD9[[#This Row],[Av.P5 '[%']]]*BD.PD9[[#This Row],[Ppto. Orden Interna '[DOP']]]</f>
        <v>0</v>
      </c>
      <c r="AM658" s="496">
        <f>BD.PD9[[#This Row],[Pago 5]]+BD.PD9[[#This Row],[Pago 4]]+BD.PD9[[#This Row],[Pago 3]]+BD.PD9[[#This Row],[Pago 2]]+BD.PD9[[#This Row],[Pago 1]]</f>
        <v>4462.18</v>
      </c>
      <c r="AN658" s="308" t="s">
        <v>244</v>
      </c>
      <c r="AO658" s="308" t="s">
        <v>245</v>
      </c>
      <c r="AP658" s="308" t="s">
        <v>246</v>
      </c>
      <c r="AQ658" s="308" t="s">
        <v>247</v>
      </c>
      <c r="AR658" s="308">
        <v>594</v>
      </c>
      <c r="AS658" s="308" t="s">
        <v>248</v>
      </c>
      <c r="AT658" s="249" t="s">
        <v>1575</v>
      </c>
      <c r="AU658" s="306"/>
      <c r="AV658" s="306"/>
      <c r="AW658" s="306"/>
      <c r="AX658" s="306"/>
      <c r="AY658" s="306"/>
      <c r="AZ658" s="306"/>
      <c r="BA658" s="306"/>
      <c r="BB658" s="306"/>
      <c r="BC658" s="306"/>
      <c r="BD658" s="306"/>
      <c r="BE658" s="306"/>
      <c r="BF658" s="306"/>
      <c r="BG658" s="306"/>
      <c r="BH658" s="306"/>
      <c r="BI658" s="306"/>
      <c r="BJ658" s="306"/>
      <c r="BK658" s="306"/>
      <c r="BL658" s="306"/>
      <c r="BM658" s="306"/>
      <c r="BN658" s="306"/>
      <c r="BO658" s="306"/>
      <c r="BP658" s="306"/>
      <c r="BQ658" s="306"/>
      <c r="BR658" s="306"/>
      <c r="BS658" s="306"/>
      <c r="BT658" s="306"/>
      <c r="BU658" s="306"/>
      <c r="BV658" s="306"/>
      <c r="BW658" s="306"/>
      <c r="BX658" s="306"/>
      <c r="BY658" s="306"/>
      <c r="BZ658" s="306"/>
      <c r="CA658" s="306"/>
      <c r="CB658" s="306"/>
      <c r="CC658" s="306"/>
      <c r="CD658" s="306"/>
      <c r="CE658" s="306"/>
      <c r="CF658" s="306"/>
      <c r="CG658" s="306"/>
      <c r="CH658" s="306"/>
      <c r="CI658" s="306"/>
      <c r="CJ658" s="306"/>
      <c r="CK658" s="306"/>
      <c r="CL658" s="306"/>
      <c r="CM658" s="306"/>
      <c r="CN658" s="306"/>
      <c r="CO658" s="306"/>
      <c r="CP658" s="306"/>
      <c r="CQ658" s="306"/>
      <c r="CR658" s="306"/>
      <c r="CS658" s="306"/>
      <c r="CT658" s="306"/>
      <c r="CU658" s="306"/>
      <c r="CV658" s="306"/>
      <c r="CW658" s="306"/>
      <c r="CX658" s="306"/>
      <c r="CY658" s="306"/>
      <c r="CZ658" s="306"/>
      <c r="DA658" s="306"/>
      <c r="DB658" s="306"/>
      <c r="DC658" s="306"/>
      <c r="DD658" s="306"/>
      <c r="DE658" s="306"/>
      <c r="DF658" s="306"/>
      <c r="DG658" s="306"/>
      <c r="DH658" s="306"/>
      <c r="DI658" s="306"/>
      <c r="DJ658" s="306"/>
      <c r="DK658" s="306"/>
      <c r="DL658" s="306"/>
      <c r="DM658" s="306"/>
      <c r="DN658" s="306"/>
      <c r="DO658" s="306"/>
      <c r="DP658" s="306"/>
      <c r="DQ658" s="306"/>
      <c r="DR658" s="306"/>
      <c r="DS658" s="306"/>
      <c r="DT658" s="306"/>
      <c r="DU658" s="306"/>
      <c r="DV658" s="306"/>
      <c r="DW658" s="306"/>
      <c r="DX658" s="306"/>
      <c r="DY658" s="306"/>
      <c r="DZ658" s="306"/>
      <c r="EA658" s="306"/>
      <c r="EB658" s="306"/>
      <c r="EC658" s="306"/>
      <c r="ED658" s="306"/>
      <c r="EE658" s="306"/>
      <c r="EF658" s="306"/>
      <c r="EG658" s="306"/>
      <c r="EH658" s="306"/>
      <c r="EI658" s="306"/>
      <c r="EJ658" s="306"/>
      <c r="EK658" s="306"/>
      <c r="EL658" s="306"/>
      <c r="EM658" s="306"/>
      <c r="EN658" s="306"/>
      <c r="EO658" s="306"/>
      <c r="EP658" s="306"/>
      <c r="EQ658" s="306"/>
      <c r="ER658" s="306"/>
      <c r="ES658" s="306"/>
      <c r="ET658" s="306"/>
      <c r="EU658" s="306"/>
      <c r="EV658" s="306"/>
      <c r="EW658" s="306"/>
      <c r="EX658" s="306"/>
      <c r="EY658" s="306"/>
      <c r="EZ658" s="306"/>
      <c r="FA658" s="306"/>
      <c r="FB658" s="306"/>
      <c r="FC658" s="306"/>
      <c r="FD658" s="306"/>
      <c r="FE658" s="306"/>
      <c r="FF658" s="306"/>
      <c r="FG658" s="306"/>
      <c r="FH658" s="306"/>
      <c r="FI658" s="306"/>
      <c r="FJ658" s="306"/>
      <c r="FK658" s="306"/>
      <c r="FL658" s="306"/>
      <c r="FM658" s="306"/>
      <c r="FN658" s="306"/>
      <c r="FO658" s="306"/>
      <c r="FP658" s="306"/>
      <c r="FQ658" s="306"/>
      <c r="FR658" s="306"/>
      <c r="FS658" s="306"/>
      <c r="FT658" s="306"/>
      <c r="FU658" s="306"/>
      <c r="FV658" s="306"/>
      <c r="FW658" s="306"/>
      <c r="FX658" s="306"/>
      <c r="FY658" s="306"/>
      <c r="FZ658" s="306"/>
      <c r="GA658" s="306"/>
      <c r="GB658" s="306"/>
      <c r="GC658" s="306"/>
      <c r="GD658" s="306"/>
      <c r="GE658" s="306"/>
      <c r="GF658" s="306"/>
      <c r="GG658" s="306"/>
      <c r="GH658" s="306"/>
      <c r="GI658" s="306"/>
      <c r="GJ658" s="306"/>
      <c r="GK658" s="306"/>
      <c r="GL658" s="306"/>
      <c r="GM658" s="306"/>
      <c r="GN658" s="306"/>
      <c r="GO658" s="306"/>
      <c r="GP658" s="306"/>
      <c r="GQ658" s="306"/>
      <c r="GR658" s="306"/>
      <c r="GS658" s="306"/>
      <c r="GT658" s="306"/>
      <c r="GU658" s="306"/>
      <c r="GV658" s="306"/>
      <c r="GW658" s="306"/>
      <c r="GX658" s="306"/>
      <c r="GY658" s="306"/>
      <c r="GZ658" s="306"/>
      <c r="HA658" s="306"/>
      <c r="HB658" s="306"/>
      <c r="HC658" s="306"/>
      <c r="HD658" s="306"/>
      <c r="HE658" s="306"/>
      <c r="HF658" s="306"/>
      <c r="HG658" s="306"/>
      <c r="HH658" s="306"/>
      <c r="HI658" s="306"/>
      <c r="HJ658" s="306"/>
      <c r="HK658" s="306"/>
      <c r="HL658" s="306"/>
      <c r="HM658" s="306"/>
      <c r="HN658" s="306"/>
      <c r="HO658" s="306"/>
      <c r="HP658" s="306"/>
      <c r="HQ658" s="306"/>
      <c r="HR658" s="306"/>
      <c r="HS658" s="306"/>
      <c r="HT658" s="306"/>
      <c r="HU658" s="306"/>
      <c r="HV658" s="306"/>
      <c r="HW658" s="306"/>
      <c r="HX658" s="306"/>
      <c r="HY658" s="306"/>
      <c r="HZ658" s="306"/>
      <c r="IA658" s="306"/>
      <c r="IB658" s="306"/>
      <c r="IC658" s="306"/>
      <c r="ID658" s="306"/>
      <c r="IE658" s="306"/>
      <c r="IF658" s="306"/>
      <c r="IG658" s="306"/>
      <c r="IH658" s="306"/>
    </row>
    <row r="659" spans="1:242" s="219" customFormat="1" ht="15" customHeight="1" x14ac:dyDescent="0.3">
      <c r="A659" s="174">
        <v>6.07</v>
      </c>
      <c r="B659" s="231"/>
      <c r="C659" s="232" t="e">
        <f>VLOOKUP(BD.PD9[[#This Row],[Pos]],[19]!PPto[#Data],3,FALSE)</f>
        <v>#REF!</v>
      </c>
      <c r="D659" s="174" t="s">
        <v>23</v>
      </c>
      <c r="E659" s="305" t="str">
        <f>IF(BD.PD9[[#This Row],[.]]="*",VLOOKUP(BD.PD9[[#This Row],[Pos]],[19]Presupuesto!A:H,7,FALSE),"")</f>
        <v/>
      </c>
      <c r="F659" s="523" t="s">
        <v>402</v>
      </c>
      <c r="G659" s="572"/>
      <c r="H659" s="174"/>
      <c r="I659" s="497" t="s">
        <v>1326</v>
      </c>
      <c r="J659" s="382">
        <v>1</v>
      </c>
      <c r="K659" s="174" t="s">
        <v>260</v>
      </c>
      <c r="L659" s="383">
        <f>IF(BD.PD9[[#This Row],[Mon]]="DOP",1,HLOOKUP(BD.PD9[[#This Row],[Mon]],Data!$K$1:$L$2,2,FALSE))</f>
        <v>1</v>
      </c>
      <c r="M659" s="384">
        <v>23500</v>
      </c>
      <c r="N659" s="243">
        <f>BD.PD9[[#This Row],[Cant.]]*BD.PD9[[#This Row],[ Tasa ]]*BD.PD9[[#This Row],[ Precio Und.]]</f>
        <v>23500</v>
      </c>
      <c r="O659" s="386">
        <v>0.01</v>
      </c>
      <c r="P659" s="243">
        <f>IF(BD.PD9[[#This Row],[Liquid. '[%']]]&lt;&gt;0,(BD.PD9[[#This Row],[Valor Neto '[DOP']]]*BD.PD9[[#This Row],[Liquid. '[%']]])+BD.PD9[[#This Row],[Valor Neto '[DOP']]],BD.PD9[[#This Row],[Valor Neto '[DOP']]])</f>
        <v>23735</v>
      </c>
      <c r="Q659" s="243">
        <f>BD.PD9[[#This Row],[Ppto. Orden Interna '[DOP']]]/HLOOKUP("USD",Data!$K$1:$L$2,2,FALSE)</f>
        <v>365.15384615384613</v>
      </c>
      <c r="R659" s="381" t="s">
        <v>389</v>
      </c>
      <c r="S659" s="387"/>
      <c r="T659" s="387"/>
      <c r="U659" s="387"/>
      <c r="V659" s="387"/>
      <c r="W659" s="174" t="s">
        <v>390</v>
      </c>
      <c r="X659" s="495">
        <v>10</v>
      </c>
      <c r="Y659" s="388">
        <v>1</v>
      </c>
      <c r="Z659" s="243">
        <f>BD.PD9[[#This Row],[Av.P1 '[%']]]*BD.PD9[[#This Row],[Ppto. Orden Interna '[DOP']]]</f>
        <v>23735</v>
      </c>
      <c r="AA659" s="249"/>
      <c r="AB659" s="389"/>
      <c r="AC659" s="243">
        <f>BD.PD9[[#This Row],[Av.P2 '[%']]]*BD.PD9[[#This Row],[Ppto. Orden Interna '[DOP']]]</f>
        <v>0</v>
      </c>
      <c r="AD659" s="249"/>
      <c r="AE659" s="389"/>
      <c r="AF659" s="243">
        <f>BD.PD9[[#This Row],[Av.P3 '[%']]]*BD.PD9[[#This Row],[Ppto. Orden Interna '[DOP']]]</f>
        <v>0</v>
      </c>
      <c r="AG659" s="249"/>
      <c r="AH659" s="389"/>
      <c r="AI659" s="243">
        <f>BD.PD9[[#This Row],[Av.P4 '[%']]]*BD.PD9[[#This Row],[Ppto. Orden Interna '[DOP']]]</f>
        <v>0</v>
      </c>
      <c r="AJ659" s="249"/>
      <c r="AK659" s="389"/>
      <c r="AL659" s="243">
        <f>BD.PD9[[#This Row],[Av.P5 '[%']]]*BD.PD9[[#This Row],[Ppto. Orden Interna '[DOP']]]</f>
        <v>0</v>
      </c>
      <c r="AM659" s="496">
        <f>BD.PD9[[#This Row],[Pago 5]]+BD.PD9[[#This Row],[Pago 4]]+BD.PD9[[#This Row],[Pago 3]]+BD.PD9[[#This Row],[Pago 2]]+BD.PD9[[#This Row],[Pago 1]]</f>
        <v>23735</v>
      </c>
      <c r="AN659" s="308" t="s">
        <v>244</v>
      </c>
      <c r="AO659" s="308" t="s">
        <v>245</v>
      </c>
      <c r="AP659" s="308" t="s">
        <v>246</v>
      </c>
      <c r="AQ659" s="308" t="s">
        <v>247</v>
      </c>
      <c r="AR659" s="308">
        <v>594</v>
      </c>
      <c r="AS659" s="308" t="s">
        <v>248</v>
      </c>
      <c r="AT659" s="249" t="s">
        <v>1575</v>
      </c>
      <c r="AU659" s="306"/>
      <c r="AV659" s="306"/>
      <c r="AW659" s="306"/>
      <c r="AX659" s="306"/>
      <c r="AY659" s="306"/>
      <c r="AZ659" s="306"/>
      <c r="BA659" s="306"/>
      <c r="BB659" s="306"/>
      <c r="BC659" s="306"/>
      <c r="BD659" s="306"/>
      <c r="BE659" s="306"/>
      <c r="BF659" s="306"/>
      <c r="BG659" s="306"/>
      <c r="BH659" s="306"/>
      <c r="BI659" s="306"/>
      <c r="BJ659" s="306"/>
      <c r="BK659" s="306"/>
      <c r="BL659" s="306"/>
      <c r="BM659" s="306"/>
      <c r="BN659" s="306"/>
      <c r="BO659" s="306"/>
      <c r="BP659" s="306"/>
      <c r="BQ659" s="306"/>
      <c r="BR659" s="306"/>
      <c r="BS659" s="306"/>
      <c r="BT659" s="306"/>
      <c r="BU659" s="306"/>
      <c r="BV659" s="306"/>
      <c r="BW659" s="306"/>
      <c r="BX659" s="306"/>
      <c r="BY659" s="306"/>
      <c r="BZ659" s="306"/>
      <c r="CA659" s="306"/>
      <c r="CB659" s="306"/>
      <c r="CC659" s="306"/>
      <c r="CD659" s="306"/>
      <c r="CE659" s="306"/>
      <c r="CF659" s="306"/>
      <c r="CG659" s="306"/>
      <c r="CH659" s="306"/>
      <c r="CI659" s="306"/>
      <c r="CJ659" s="306"/>
      <c r="CK659" s="306"/>
      <c r="CL659" s="306"/>
      <c r="CM659" s="306"/>
      <c r="CN659" s="306"/>
      <c r="CO659" s="306"/>
      <c r="CP659" s="306"/>
      <c r="CQ659" s="306"/>
      <c r="CR659" s="306"/>
      <c r="CS659" s="306"/>
      <c r="CT659" s="306"/>
      <c r="CU659" s="306"/>
      <c r="CV659" s="306"/>
      <c r="CW659" s="306"/>
      <c r="CX659" s="306"/>
      <c r="CY659" s="306"/>
      <c r="CZ659" s="306"/>
      <c r="DA659" s="306"/>
      <c r="DB659" s="306"/>
      <c r="DC659" s="306"/>
      <c r="DD659" s="306"/>
      <c r="DE659" s="306"/>
      <c r="DF659" s="306"/>
      <c r="DG659" s="306"/>
      <c r="DH659" s="306"/>
      <c r="DI659" s="306"/>
      <c r="DJ659" s="306"/>
      <c r="DK659" s="306"/>
      <c r="DL659" s="306"/>
      <c r="DM659" s="306"/>
      <c r="DN659" s="306"/>
      <c r="DO659" s="306"/>
      <c r="DP659" s="306"/>
      <c r="DQ659" s="306"/>
      <c r="DR659" s="306"/>
      <c r="DS659" s="306"/>
      <c r="DT659" s="306"/>
      <c r="DU659" s="306"/>
      <c r="DV659" s="306"/>
      <c r="DW659" s="306"/>
      <c r="DX659" s="306"/>
      <c r="DY659" s="306"/>
      <c r="DZ659" s="306"/>
      <c r="EA659" s="306"/>
      <c r="EB659" s="306"/>
      <c r="EC659" s="306"/>
      <c r="ED659" s="306"/>
      <c r="EE659" s="306"/>
      <c r="EF659" s="306"/>
      <c r="EG659" s="306"/>
      <c r="EH659" s="306"/>
      <c r="EI659" s="306"/>
      <c r="EJ659" s="306"/>
      <c r="EK659" s="306"/>
      <c r="EL659" s="306"/>
      <c r="EM659" s="306"/>
      <c r="EN659" s="306"/>
      <c r="EO659" s="306"/>
      <c r="EP659" s="306"/>
      <c r="EQ659" s="306"/>
      <c r="ER659" s="306"/>
      <c r="ES659" s="306"/>
      <c r="ET659" s="306"/>
      <c r="EU659" s="306"/>
      <c r="EV659" s="306"/>
      <c r="EW659" s="306"/>
      <c r="EX659" s="306"/>
      <c r="EY659" s="306"/>
      <c r="EZ659" s="306"/>
      <c r="FA659" s="306"/>
      <c r="FB659" s="306"/>
      <c r="FC659" s="306"/>
      <c r="FD659" s="306"/>
      <c r="FE659" s="306"/>
      <c r="FF659" s="306"/>
      <c r="FG659" s="306"/>
      <c r="FH659" s="306"/>
      <c r="FI659" s="306"/>
      <c r="FJ659" s="306"/>
      <c r="FK659" s="306"/>
      <c r="FL659" s="306"/>
      <c r="FM659" s="306"/>
      <c r="FN659" s="306"/>
      <c r="FO659" s="306"/>
      <c r="FP659" s="306"/>
      <c r="FQ659" s="306"/>
      <c r="FR659" s="306"/>
      <c r="FS659" s="306"/>
      <c r="FT659" s="306"/>
      <c r="FU659" s="306"/>
      <c r="FV659" s="306"/>
      <c r="FW659" s="306"/>
      <c r="FX659" s="306"/>
      <c r="FY659" s="306"/>
      <c r="FZ659" s="306"/>
      <c r="GA659" s="306"/>
      <c r="GB659" s="306"/>
      <c r="GC659" s="306"/>
      <c r="GD659" s="306"/>
      <c r="GE659" s="306"/>
      <c r="GF659" s="306"/>
      <c r="GG659" s="306"/>
      <c r="GH659" s="306"/>
      <c r="GI659" s="306"/>
      <c r="GJ659" s="306"/>
      <c r="GK659" s="306"/>
      <c r="GL659" s="306"/>
      <c r="GM659" s="306"/>
      <c r="GN659" s="306"/>
      <c r="GO659" s="306"/>
      <c r="GP659" s="306"/>
      <c r="GQ659" s="306"/>
      <c r="GR659" s="306"/>
      <c r="GS659" s="306"/>
      <c r="GT659" s="306"/>
      <c r="GU659" s="306"/>
      <c r="GV659" s="306"/>
      <c r="GW659" s="306"/>
      <c r="GX659" s="306"/>
      <c r="GY659" s="306"/>
      <c r="GZ659" s="306"/>
      <c r="HA659" s="306"/>
      <c r="HB659" s="306"/>
      <c r="HC659" s="306"/>
      <c r="HD659" s="306"/>
      <c r="HE659" s="306"/>
      <c r="HF659" s="306"/>
      <c r="HG659" s="306"/>
      <c r="HH659" s="306"/>
      <c r="HI659" s="306"/>
      <c r="HJ659" s="306"/>
      <c r="HK659" s="306"/>
      <c r="HL659" s="306"/>
      <c r="HM659" s="306"/>
      <c r="HN659" s="306"/>
      <c r="HO659" s="306"/>
      <c r="HP659" s="306"/>
      <c r="HQ659" s="306"/>
      <c r="HR659" s="306"/>
      <c r="HS659" s="306"/>
      <c r="HT659" s="306"/>
      <c r="HU659" s="306"/>
      <c r="HV659" s="306"/>
      <c r="HW659" s="306"/>
      <c r="HX659" s="306"/>
      <c r="HY659" s="306"/>
      <c r="HZ659" s="306"/>
      <c r="IA659" s="306"/>
      <c r="IB659" s="306"/>
      <c r="IC659" s="306"/>
      <c r="ID659" s="306"/>
      <c r="IE659" s="306"/>
      <c r="IF659" s="306"/>
      <c r="IG659" s="306"/>
      <c r="IH659" s="306"/>
    </row>
    <row r="660" spans="1:242" s="219" customFormat="1" ht="15" customHeight="1" x14ac:dyDescent="0.3">
      <c r="A660" s="174">
        <v>6.07</v>
      </c>
      <c r="B660" s="231"/>
      <c r="C660" s="232" t="e">
        <f>VLOOKUP(BD.PD9[[#This Row],[Pos]],[19]!PPto[#Data],3,FALSE)</f>
        <v>#REF!</v>
      </c>
      <c r="D660" s="174" t="s">
        <v>23</v>
      </c>
      <c r="E660" s="305" t="str">
        <f>IF(BD.PD9[[#This Row],[.]]="*",VLOOKUP(BD.PD9[[#This Row],[Pos]],[19]Presupuesto!A:H,7,FALSE),"")</f>
        <v/>
      </c>
      <c r="F660" s="520" t="s">
        <v>381</v>
      </c>
      <c r="G660" s="568"/>
      <c r="H660" s="174"/>
      <c r="I660" s="497" t="s">
        <v>1326</v>
      </c>
      <c r="J660" s="382">
        <v>22</v>
      </c>
      <c r="K660" s="174" t="s">
        <v>260</v>
      </c>
      <c r="L660" s="383">
        <f>IF(BD.PD9[[#This Row],[Mon]]="DOP",1,HLOOKUP(BD.PD9[[#This Row],[Mon]],Data!$K$1:$L$2,2,FALSE))</f>
        <v>1</v>
      </c>
      <c r="M660" s="384">
        <v>26000</v>
      </c>
      <c r="N660" s="243">
        <f>BD.PD9[[#This Row],[Cant.]]*BD.PD9[[#This Row],[ Tasa ]]*BD.PD9[[#This Row],[ Precio Und.]]</f>
        <v>572000</v>
      </c>
      <c r="O660" s="386">
        <v>0.01</v>
      </c>
      <c r="P660" s="243">
        <f>IF(BD.PD9[[#This Row],[Liquid. '[%']]]&lt;&gt;0,(BD.PD9[[#This Row],[Valor Neto '[DOP']]]*BD.PD9[[#This Row],[Liquid. '[%']]])+BD.PD9[[#This Row],[Valor Neto '[DOP']]],BD.PD9[[#This Row],[Valor Neto '[DOP']]])</f>
        <v>577720</v>
      </c>
      <c r="Q660" s="243">
        <f>BD.PD9[[#This Row],[Ppto. Orden Interna '[DOP']]]/HLOOKUP("USD",Data!$K$1:$L$2,2,FALSE)</f>
        <v>8888</v>
      </c>
      <c r="R660" s="381" t="s">
        <v>382</v>
      </c>
      <c r="S660" s="387"/>
      <c r="T660" s="387"/>
      <c r="U660" s="387"/>
      <c r="V660" s="387"/>
      <c r="W660" s="174" t="s">
        <v>403</v>
      </c>
      <c r="X660" s="495">
        <v>10</v>
      </c>
      <c r="Y660" s="388">
        <v>1</v>
      </c>
      <c r="Z660" s="243">
        <f>BD.PD9[[#This Row],[Av.P1 '[%']]]*BD.PD9[[#This Row],[Ppto. Orden Interna '[DOP']]]</f>
        <v>577720</v>
      </c>
      <c r="AA660" s="249"/>
      <c r="AB660" s="389"/>
      <c r="AC660" s="243">
        <f>BD.PD9[[#This Row],[Av.P2 '[%']]]*BD.PD9[[#This Row],[Ppto. Orden Interna '[DOP']]]</f>
        <v>0</v>
      </c>
      <c r="AD660" s="249"/>
      <c r="AE660" s="389"/>
      <c r="AF660" s="243">
        <f>BD.PD9[[#This Row],[Av.P3 '[%']]]*BD.PD9[[#This Row],[Ppto. Orden Interna '[DOP']]]</f>
        <v>0</v>
      </c>
      <c r="AG660" s="249"/>
      <c r="AH660" s="389"/>
      <c r="AI660" s="243">
        <f>BD.PD9[[#This Row],[Av.P4 '[%']]]*BD.PD9[[#This Row],[Ppto. Orden Interna '[DOP']]]</f>
        <v>0</v>
      </c>
      <c r="AJ660" s="249"/>
      <c r="AK660" s="389"/>
      <c r="AL660" s="243">
        <f>BD.PD9[[#This Row],[Av.P5 '[%']]]*BD.PD9[[#This Row],[Ppto. Orden Interna '[DOP']]]</f>
        <v>0</v>
      </c>
      <c r="AM660" s="496">
        <f>BD.PD9[[#This Row],[Pago 5]]+BD.PD9[[#This Row],[Pago 4]]+BD.PD9[[#This Row],[Pago 3]]+BD.PD9[[#This Row],[Pago 2]]+BD.PD9[[#This Row],[Pago 1]]</f>
        <v>577720</v>
      </c>
      <c r="AN660" s="308" t="s">
        <v>244</v>
      </c>
      <c r="AO660" s="308" t="s">
        <v>245</v>
      </c>
      <c r="AP660" s="308" t="s">
        <v>246</v>
      </c>
      <c r="AQ660" s="308" t="s">
        <v>247</v>
      </c>
      <c r="AR660" s="308">
        <v>594</v>
      </c>
      <c r="AS660" s="308" t="s">
        <v>248</v>
      </c>
      <c r="AT660" s="249" t="s">
        <v>1575</v>
      </c>
      <c r="AU660" s="306"/>
      <c r="AV660" s="306"/>
      <c r="AW660" s="306"/>
      <c r="AX660" s="306"/>
      <c r="AY660" s="306"/>
      <c r="AZ660" s="306"/>
      <c r="BA660" s="306"/>
      <c r="BB660" s="306"/>
      <c r="BC660" s="306"/>
      <c r="BD660" s="306"/>
      <c r="BE660" s="306"/>
      <c r="BF660" s="306"/>
      <c r="BG660" s="306"/>
      <c r="BH660" s="306"/>
      <c r="BI660" s="306"/>
      <c r="BJ660" s="306"/>
      <c r="BK660" s="306"/>
      <c r="BL660" s="306"/>
      <c r="BM660" s="306"/>
      <c r="BN660" s="306"/>
      <c r="BO660" s="306"/>
      <c r="BP660" s="306"/>
      <c r="BQ660" s="306"/>
      <c r="BR660" s="306"/>
      <c r="BS660" s="306"/>
      <c r="BT660" s="306"/>
      <c r="BU660" s="306"/>
      <c r="BV660" s="306"/>
      <c r="BW660" s="306"/>
      <c r="BX660" s="306"/>
      <c r="BY660" s="306"/>
      <c r="BZ660" s="306"/>
      <c r="CA660" s="306"/>
      <c r="CB660" s="306"/>
      <c r="CC660" s="306"/>
      <c r="CD660" s="306"/>
      <c r="CE660" s="306"/>
      <c r="CF660" s="306"/>
      <c r="CG660" s="306"/>
      <c r="CH660" s="306"/>
      <c r="CI660" s="306"/>
      <c r="CJ660" s="306"/>
      <c r="CK660" s="306"/>
      <c r="CL660" s="306"/>
      <c r="CM660" s="306"/>
      <c r="CN660" s="306"/>
      <c r="CO660" s="306"/>
      <c r="CP660" s="306"/>
      <c r="CQ660" s="306"/>
      <c r="CR660" s="306"/>
      <c r="CS660" s="306"/>
      <c r="CT660" s="306"/>
      <c r="CU660" s="306"/>
      <c r="CV660" s="306"/>
      <c r="CW660" s="306"/>
      <c r="CX660" s="306"/>
      <c r="CY660" s="306"/>
      <c r="CZ660" s="306"/>
      <c r="DA660" s="306"/>
      <c r="DB660" s="306"/>
      <c r="DC660" s="306"/>
      <c r="DD660" s="306"/>
      <c r="DE660" s="306"/>
      <c r="DF660" s="306"/>
      <c r="DG660" s="306"/>
      <c r="DH660" s="306"/>
      <c r="DI660" s="306"/>
      <c r="DJ660" s="306"/>
      <c r="DK660" s="306"/>
      <c r="DL660" s="306"/>
      <c r="DM660" s="306"/>
      <c r="DN660" s="306"/>
      <c r="DO660" s="306"/>
      <c r="DP660" s="306"/>
      <c r="DQ660" s="306"/>
      <c r="DR660" s="306"/>
      <c r="DS660" s="306"/>
      <c r="DT660" s="306"/>
      <c r="DU660" s="306"/>
      <c r="DV660" s="306"/>
      <c r="DW660" s="306"/>
      <c r="DX660" s="306"/>
      <c r="DY660" s="306"/>
      <c r="DZ660" s="306"/>
      <c r="EA660" s="306"/>
      <c r="EB660" s="306"/>
      <c r="EC660" s="306"/>
      <c r="ED660" s="306"/>
      <c r="EE660" s="306"/>
      <c r="EF660" s="306"/>
      <c r="EG660" s="306"/>
      <c r="EH660" s="306"/>
      <c r="EI660" s="306"/>
      <c r="EJ660" s="306"/>
      <c r="EK660" s="306"/>
      <c r="EL660" s="306"/>
      <c r="EM660" s="306"/>
      <c r="EN660" s="306"/>
      <c r="EO660" s="306"/>
      <c r="EP660" s="306"/>
      <c r="EQ660" s="306"/>
      <c r="ER660" s="306"/>
      <c r="ES660" s="306"/>
      <c r="ET660" s="306"/>
      <c r="EU660" s="306"/>
      <c r="EV660" s="306"/>
      <c r="EW660" s="306"/>
      <c r="EX660" s="306"/>
      <c r="EY660" s="306"/>
      <c r="EZ660" s="306"/>
      <c r="FA660" s="306"/>
      <c r="FB660" s="306"/>
      <c r="FC660" s="306"/>
      <c r="FD660" s="306"/>
      <c r="FE660" s="306"/>
      <c r="FF660" s="306"/>
      <c r="FG660" s="306"/>
      <c r="FH660" s="306"/>
      <c r="FI660" s="306"/>
      <c r="FJ660" s="306"/>
      <c r="FK660" s="306"/>
      <c r="FL660" s="306"/>
      <c r="FM660" s="306"/>
      <c r="FN660" s="306"/>
      <c r="FO660" s="306"/>
      <c r="FP660" s="306"/>
      <c r="FQ660" s="306"/>
      <c r="FR660" s="306"/>
      <c r="FS660" s="306"/>
      <c r="FT660" s="306"/>
      <c r="FU660" s="306"/>
      <c r="FV660" s="306"/>
      <c r="FW660" s="306"/>
      <c r="FX660" s="306"/>
      <c r="FY660" s="306"/>
      <c r="FZ660" s="306"/>
      <c r="GA660" s="306"/>
      <c r="GB660" s="306"/>
      <c r="GC660" s="306"/>
      <c r="GD660" s="306"/>
      <c r="GE660" s="306"/>
      <c r="GF660" s="306"/>
      <c r="GG660" s="306"/>
      <c r="GH660" s="306"/>
      <c r="GI660" s="306"/>
      <c r="GJ660" s="306"/>
      <c r="GK660" s="306"/>
      <c r="GL660" s="306"/>
      <c r="GM660" s="306"/>
      <c r="GN660" s="306"/>
      <c r="GO660" s="306"/>
      <c r="GP660" s="306"/>
      <c r="GQ660" s="306"/>
      <c r="GR660" s="306"/>
      <c r="GS660" s="306"/>
      <c r="GT660" s="306"/>
      <c r="GU660" s="306"/>
      <c r="GV660" s="306"/>
      <c r="GW660" s="306"/>
      <c r="GX660" s="306"/>
      <c r="GY660" s="306"/>
      <c r="GZ660" s="306"/>
      <c r="HA660" s="306"/>
      <c r="HB660" s="306"/>
      <c r="HC660" s="306"/>
      <c r="HD660" s="306"/>
      <c r="HE660" s="306"/>
      <c r="HF660" s="306"/>
      <c r="HG660" s="306"/>
      <c r="HH660" s="306"/>
      <c r="HI660" s="306"/>
      <c r="HJ660" s="306"/>
      <c r="HK660" s="306"/>
      <c r="HL660" s="306"/>
      <c r="HM660" s="306"/>
      <c r="HN660" s="306"/>
      <c r="HO660" s="306"/>
      <c r="HP660" s="306"/>
      <c r="HQ660" s="306"/>
      <c r="HR660" s="306"/>
      <c r="HS660" s="306"/>
      <c r="HT660" s="306"/>
      <c r="HU660" s="306"/>
      <c r="HV660" s="306"/>
      <c r="HW660" s="306"/>
      <c r="HX660" s="306"/>
      <c r="HY660" s="306"/>
      <c r="HZ660" s="306"/>
      <c r="IA660" s="306"/>
      <c r="IB660" s="306"/>
      <c r="IC660" s="306"/>
      <c r="ID660" s="306"/>
      <c r="IE660" s="306"/>
      <c r="IF660" s="306"/>
      <c r="IG660" s="306"/>
      <c r="IH660" s="306"/>
    </row>
    <row r="661" spans="1:242" s="522" customFormat="1" ht="15" customHeight="1" x14ac:dyDescent="0.3">
      <c r="A661" s="174">
        <v>6.07</v>
      </c>
      <c r="B661" s="231"/>
      <c r="C661" s="232" t="e">
        <f>VLOOKUP(BD.PD9[[#This Row],[Pos]],[19]!PPto[#Data],3,FALSE)</f>
        <v>#REF!</v>
      </c>
      <c r="D661" s="511" t="s">
        <v>23</v>
      </c>
      <c r="E661" s="305" t="str">
        <f>IF(BD.PD9[[#This Row],[.]]="*",VLOOKUP(BD.PD9[[#This Row],[Pos]],[19]Presupuesto!A:H,7,FALSE),"")</f>
        <v/>
      </c>
      <c r="F661" s="573" t="s">
        <v>1482</v>
      </c>
      <c r="G661" s="174" t="s">
        <v>1359</v>
      </c>
      <c r="H661" s="511"/>
      <c r="I661" s="497" t="s">
        <v>1326</v>
      </c>
      <c r="J661" s="512">
        <v>1</v>
      </c>
      <c r="K661" s="174" t="s">
        <v>260</v>
      </c>
      <c r="L661" s="383">
        <f>IF(BD.PD9[[#This Row],[Mon]]="DOP",1,HLOOKUP(BD.PD9[[#This Row],[Mon]],Data!$K$1:$L$2,2,FALSE))</f>
        <v>1</v>
      </c>
      <c r="M661" s="384">
        <v>1204516.0900000001</v>
      </c>
      <c r="N661" s="243">
        <f>BD.PD9[[#This Row],[Cant.]]*BD.PD9[[#This Row],[ Tasa ]]*BD.PD9[[#This Row],[ Precio Und.]]</f>
        <v>1204516.0900000001</v>
      </c>
      <c r="O661" s="386">
        <v>0.01</v>
      </c>
      <c r="P661" s="243">
        <f>IF(BD.PD9[[#This Row],[Liquid. '[%']]]&lt;&gt;0,(BD.PD9[[#This Row],[Valor Neto '[DOP']]]*BD.PD9[[#This Row],[Liquid. '[%']]])+BD.PD9[[#This Row],[Valor Neto '[DOP']]],BD.PD9[[#This Row],[Valor Neto '[DOP']]])</f>
        <v>1216561.2509000001</v>
      </c>
      <c r="Q661" s="243">
        <f>BD.PD9[[#This Row],[Ppto. Orden Interna '[DOP']]]/HLOOKUP("USD",Data!$K$1:$L$2,2,FALSE)</f>
        <v>18716.32693692308</v>
      </c>
      <c r="R661" s="381" t="s">
        <v>389</v>
      </c>
      <c r="S661" s="387"/>
      <c r="T661" s="387"/>
      <c r="U661" s="387"/>
      <c r="V661" s="387"/>
      <c r="W661" s="174" t="s">
        <v>390</v>
      </c>
      <c r="X661" s="495">
        <v>10</v>
      </c>
      <c r="Y661" s="388">
        <v>1</v>
      </c>
      <c r="Z661" s="243">
        <f>BD.PD9[[#This Row],[Av.P1 '[%']]]*BD.PD9[[#This Row],[Ppto. Orden Interna '[DOP']]]</f>
        <v>1216561.2509000001</v>
      </c>
      <c r="AA661" s="249"/>
      <c r="AB661" s="389"/>
      <c r="AC661" s="243">
        <f>BD.PD9[[#This Row],[Av.P2 '[%']]]*BD.PD9[[#This Row],[Ppto. Orden Interna '[DOP']]]</f>
        <v>0</v>
      </c>
      <c r="AD661" s="249"/>
      <c r="AE661" s="389"/>
      <c r="AF661" s="243">
        <f>BD.PD9[[#This Row],[Av.P3 '[%']]]*BD.PD9[[#This Row],[Ppto. Orden Interna '[DOP']]]</f>
        <v>0</v>
      </c>
      <c r="AG661" s="249"/>
      <c r="AH661" s="389"/>
      <c r="AI661" s="243">
        <f>BD.PD9[[#This Row],[Av.P4 '[%']]]*BD.PD9[[#This Row],[Ppto. Orden Interna '[DOP']]]</f>
        <v>0</v>
      </c>
      <c r="AJ661" s="249"/>
      <c r="AK661" s="389"/>
      <c r="AL661" s="243">
        <f>BD.PD9[[#This Row],[Av.P5 '[%']]]*BD.PD9[[#This Row],[Ppto. Orden Interna '[DOP']]]</f>
        <v>0</v>
      </c>
      <c r="AM661" s="496">
        <f>BD.PD9[[#This Row],[Pago 5]]+BD.PD9[[#This Row],[Pago 4]]+BD.PD9[[#This Row],[Pago 3]]+BD.PD9[[#This Row],[Pago 2]]+BD.PD9[[#This Row],[Pago 1]]</f>
        <v>1216561.2509000001</v>
      </c>
      <c r="AN661" s="308" t="s">
        <v>244</v>
      </c>
      <c r="AO661" s="308" t="s">
        <v>245</v>
      </c>
      <c r="AP661" s="308" t="s">
        <v>246</v>
      </c>
      <c r="AQ661" s="308" t="s">
        <v>247</v>
      </c>
      <c r="AR661" s="308">
        <v>594</v>
      </c>
      <c r="AS661" s="308" t="s">
        <v>248</v>
      </c>
      <c r="AT661" s="249" t="s">
        <v>1575</v>
      </c>
      <c r="AU661" s="306"/>
      <c r="AV661" s="306"/>
      <c r="AW661" s="306"/>
      <c r="AX661" s="306"/>
      <c r="AY661" s="306"/>
      <c r="AZ661" s="306"/>
      <c r="BA661" s="306"/>
      <c r="BB661" s="306"/>
      <c r="BC661" s="306"/>
      <c r="BD661" s="306"/>
      <c r="BE661" s="306"/>
      <c r="BF661" s="306"/>
      <c r="BG661" s="306"/>
      <c r="BH661" s="306"/>
      <c r="BI661" s="306"/>
      <c r="BJ661" s="306"/>
      <c r="BK661" s="306"/>
      <c r="BL661" s="306"/>
      <c r="BM661" s="306"/>
      <c r="BN661" s="306"/>
      <c r="BO661" s="306"/>
      <c r="BP661" s="306"/>
      <c r="BQ661" s="306"/>
      <c r="BR661" s="306"/>
      <c r="BS661" s="306"/>
      <c r="BT661" s="306"/>
      <c r="BU661" s="306"/>
      <c r="BV661" s="306"/>
      <c r="BW661" s="306"/>
      <c r="BX661" s="306"/>
      <c r="BY661" s="306"/>
      <c r="BZ661" s="306"/>
      <c r="CA661" s="306"/>
      <c r="CB661" s="306"/>
      <c r="CC661" s="306"/>
      <c r="CD661" s="306"/>
      <c r="CE661" s="306"/>
      <c r="CF661" s="306"/>
      <c r="CG661" s="306"/>
      <c r="CH661" s="306"/>
      <c r="CI661" s="306"/>
      <c r="CJ661" s="306"/>
      <c r="CK661" s="306"/>
      <c r="CL661" s="306"/>
      <c r="CM661" s="306"/>
      <c r="CN661" s="306"/>
      <c r="CO661" s="306"/>
      <c r="CP661" s="306"/>
      <c r="CQ661" s="306"/>
      <c r="CR661" s="306"/>
      <c r="CS661" s="306"/>
      <c r="CT661" s="306"/>
      <c r="CU661" s="306"/>
      <c r="CV661" s="306"/>
      <c r="CW661" s="306"/>
      <c r="CX661" s="306"/>
      <c r="CY661" s="306"/>
      <c r="CZ661" s="306"/>
      <c r="DA661" s="306"/>
      <c r="DB661" s="306"/>
      <c r="DC661" s="306"/>
      <c r="DD661" s="306"/>
      <c r="DE661" s="306"/>
      <c r="DF661" s="306"/>
      <c r="DG661" s="306"/>
      <c r="DH661" s="306"/>
      <c r="DI661" s="306"/>
      <c r="DJ661" s="306"/>
      <c r="DK661" s="306"/>
      <c r="DL661" s="306"/>
      <c r="DM661" s="306"/>
      <c r="DN661" s="306"/>
      <c r="DO661" s="306"/>
      <c r="DP661" s="306"/>
      <c r="DQ661" s="306"/>
      <c r="DR661" s="306"/>
      <c r="DS661" s="306"/>
      <c r="DT661" s="306"/>
      <c r="DU661" s="306"/>
      <c r="DV661" s="306"/>
      <c r="DW661" s="306"/>
      <c r="DX661" s="306"/>
      <c r="DY661" s="306"/>
      <c r="DZ661" s="306"/>
      <c r="EA661" s="306"/>
      <c r="EB661" s="306"/>
      <c r="EC661" s="306"/>
      <c r="ED661" s="306"/>
      <c r="EE661" s="306"/>
      <c r="EF661" s="306"/>
      <c r="EG661" s="306"/>
      <c r="EH661" s="306"/>
      <c r="EI661" s="306"/>
      <c r="EJ661" s="306"/>
      <c r="EK661" s="306"/>
      <c r="EL661" s="306"/>
      <c r="EM661" s="306"/>
      <c r="EN661" s="306"/>
      <c r="EO661" s="306"/>
      <c r="EP661" s="306"/>
      <c r="EQ661" s="306"/>
      <c r="ER661" s="306"/>
      <c r="ES661" s="306"/>
      <c r="ET661" s="306"/>
      <c r="EU661" s="306"/>
      <c r="EV661" s="306"/>
      <c r="EW661" s="306"/>
      <c r="EX661" s="306"/>
      <c r="EY661" s="306"/>
      <c r="EZ661" s="306"/>
      <c r="FA661" s="306"/>
      <c r="FB661" s="306"/>
      <c r="FC661" s="306"/>
      <c r="FD661" s="306"/>
      <c r="FE661" s="306"/>
      <c r="FF661" s="306"/>
      <c r="FG661" s="306"/>
      <c r="FH661" s="306"/>
      <c r="FI661" s="306"/>
      <c r="FJ661" s="306"/>
      <c r="FK661" s="306"/>
      <c r="FL661" s="306"/>
      <c r="FM661" s="306"/>
      <c r="FN661" s="306"/>
      <c r="FO661" s="306"/>
      <c r="FP661" s="306"/>
      <c r="FQ661" s="306"/>
      <c r="FR661" s="306"/>
      <c r="FS661" s="306"/>
      <c r="FT661" s="306"/>
      <c r="FU661" s="306"/>
      <c r="FV661" s="306"/>
      <c r="FW661" s="306"/>
      <c r="FX661" s="306"/>
      <c r="FY661" s="306"/>
      <c r="FZ661" s="306"/>
      <c r="GA661" s="306"/>
      <c r="GB661" s="306"/>
      <c r="GC661" s="306"/>
      <c r="GD661" s="306"/>
      <c r="GE661" s="306"/>
      <c r="GF661" s="306"/>
      <c r="GG661" s="306"/>
      <c r="GH661" s="306"/>
      <c r="GI661" s="306"/>
      <c r="GJ661" s="306"/>
      <c r="GK661" s="306"/>
      <c r="GL661" s="306"/>
      <c r="GM661" s="306"/>
      <c r="GN661" s="306"/>
      <c r="GO661" s="306"/>
      <c r="GP661" s="306"/>
      <c r="GQ661" s="306"/>
      <c r="GR661" s="306"/>
      <c r="GS661" s="306"/>
      <c r="GT661" s="306"/>
      <c r="GU661" s="306"/>
      <c r="GV661" s="306"/>
      <c r="GW661" s="306"/>
      <c r="GX661" s="306"/>
      <c r="GY661" s="306"/>
      <c r="GZ661" s="306"/>
      <c r="HA661" s="306"/>
      <c r="HB661" s="306"/>
      <c r="HC661" s="306"/>
      <c r="HD661" s="306"/>
      <c r="HE661" s="306"/>
      <c r="HF661" s="306"/>
      <c r="HG661" s="306"/>
      <c r="HH661" s="306"/>
      <c r="HI661" s="306"/>
      <c r="HJ661" s="306"/>
      <c r="HK661" s="306"/>
      <c r="HL661" s="306"/>
      <c r="HM661" s="306"/>
      <c r="HN661" s="306"/>
      <c r="HO661" s="306"/>
      <c r="HP661" s="306"/>
      <c r="HQ661" s="306"/>
      <c r="HR661" s="306"/>
      <c r="HS661" s="306"/>
      <c r="HT661" s="306"/>
      <c r="HU661" s="306"/>
      <c r="HV661" s="306"/>
      <c r="HW661" s="306"/>
      <c r="HX661" s="306"/>
      <c r="HY661" s="306"/>
      <c r="HZ661" s="306"/>
      <c r="IA661" s="306"/>
      <c r="IB661" s="306"/>
      <c r="IC661" s="306"/>
      <c r="ID661" s="306"/>
      <c r="IE661" s="306"/>
      <c r="IF661" s="306"/>
      <c r="IG661" s="306"/>
      <c r="IH661" s="306"/>
    </row>
    <row r="662" spans="1:242" s="522" customFormat="1" ht="15" customHeight="1" x14ac:dyDescent="0.3">
      <c r="A662" s="174">
        <v>6.07</v>
      </c>
      <c r="B662" s="231"/>
      <c r="C662" s="232" t="e">
        <f>VLOOKUP(BD.PD9[[#This Row],[Pos]],[19]!PPto[#Data],3,FALSE)</f>
        <v>#REF!</v>
      </c>
      <c r="D662" s="511" t="s">
        <v>23</v>
      </c>
      <c r="E662" s="305" t="str">
        <f>IF(BD.PD9[[#This Row],[.]]="*",VLOOKUP(BD.PD9[[#This Row],[Pos]],[19]Presupuesto!A:H,7,FALSE),"")</f>
        <v/>
      </c>
      <c r="F662" s="234"/>
      <c r="G662" s="174"/>
      <c r="H662" s="511"/>
      <c r="I662" s="497" t="s">
        <v>1439</v>
      </c>
      <c r="J662" s="382"/>
      <c r="K662" s="174" t="s">
        <v>260</v>
      </c>
      <c r="L662" s="383">
        <f>IF(BD.PD9[[#This Row],[Mon]]="DOP",1,HLOOKUP(BD.PD9[[#This Row],[Mon]],Data!$K$1:$L$2,2,FALSE))</f>
        <v>1</v>
      </c>
      <c r="M662" s="384"/>
      <c r="N662" s="243">
        <f>BD.PD9[[#This Row],[Cant.]]*BD.PD9[[#This Row],[ Tasa ]]*BD.PD9[[#This Row],[ Precio Und.]]</f>
        <v>0</v>
      </c>
      <c r="O662" s="386"/>
      <c r="P662" s="243">
        <f>IF(BD.PD9[[#This Row],[Liquid. '[%']]]&lt;&gt;0,(BD.PD9[[#This Row],[Valor Neto '[DOP']]]*BD.PD9[[#This Row],[Liquid. '[%']]])+BD.PD9[[#This Row],[Valor Neto '[DOP']]],BD.PD9[[#This Row],[Valor Neto '[DOP']]])</f>
        <v>0</v>
      </c>
      <c r="Q662" s="243">
        <f>BD.PD9[[#This Row],[Ppto. Orden Interna '[DOP']]]/HLOOKUP("USD",Data!$K$1:$L$2,2,FALSE)</f>
        <v>0</v>
      </c>
      <c r="R662" s="381"/>
      <c r="S662" s="387"/>
      <c r="T662" s="387"/>
      <c r="U662" s="387"/>
      <c r="V662" s="387"/>
      <c r="W662" s="174"/>
      <c r="X662" s="495"/>
      <c r="Y662" s="388"/>
      <c r="Z662" s="243">
        <f>BD.PD9[[#This Row],[Av.P1 '[%']]]*BD.PD9[[#This Row],[Ppto. Orden Interna '[DOP']]]</f>
        <v>0</v>
      </c>
      <c r="AA662" s="249"/>
      <c r="AB662" s="389"/>
      <c r="AC662" s="243">
        <f>BD.PD9[[#This Row],[Av.P2 '[%']]]*BD.PD9[[#This Row],[Ppto. Orden Interna '[DOP']]]</f>
        <v>0</v>
      </c>
      <c r="AD662" s="249"/>
      <c r="AE662" s="389"/>
      <c r="AF662" s="243">
        <f>BD.PD9[[#This Row],[Av.P3 '[%']]]*BD.PD9[[#This Row],[Ppto. Orden Interna '[DOP']]]</f>
        <v>0</v>
      </c>
      <c r="AG662" s="249"/>
      <c r="AH662" s="389"/>
      <c r="AI662" s="243">
        <f>BD.PD9[[#This Row],[Av.P4 '[%']]]*BD.PD9[[#This Row],[Ppto. Orden Interna '[DOP']]]</f>
        <v>0</v>
      </c>
      <c r="AJ662" s="249"/>
      <c r="AK662" s="389"/>
      <c r="AL662" s="243">
        <f>BD.PD9[[#This Row],[Av.P5 '[%']]]*BD.PD9[[#This Row],[Ppto. Orden Interna '[DOP']]]</f>
        <v>0</v>
      </c>
      <c r="AM662" s="496">
        <f>BD.PD9[[#This Row],[Pago 5]]+BD.PD9[[#This Row],[Pago 4]]+BD.PD9[[#This Row],[Pago 3]]+BD.PD9[[#This Row],[Pago 2]]+BD.PD9[[#This Row],[Pago 1]]</f>
        <v>0</v>
      </c>
      <c r="AN662" s="308" t="s">
        <v>244</v>
      </c>
      <c r="AO662" s="308" t="s">
        <v>245</v>
      </c>
      <c r="AP662" s="308" t="s">
        <v>246</v>
      </c>
      <c r="AQ662" s="308" t="s">
        <v>247</v>
      </c>
      <c r="AR662" s="308">
        <v>594</v>
      </c>
      <c r="AS662" s="308" t="s">
        <v>248</v>
      </c>
      <c r="AT662" s="249" t="s">
        <v>1575</v>
      </c>
      <c r="AU662" s="306"/>
      <c r="AV662" s="306"/>
      <c r="AW662" s="306"/>
      <c r="AX662" s="306"/>
      <c r="AY662" s="306"/>
      <c r="AZ662" s="306"/>
      <c r="BA662" s="306"/>
      <c r="BB662" s="306"/>
      <c r="BC662" s="306"/>
      <c r="BD662" s="306"/>
      <c r="BE662" s="306"/>
      <c r="BF662" s="306"/>
      <c r="BG662" s="306"/>
      <c r="BH662" s="306"/>
      <c r="BI662" s="306"/>
      <c r="BJ662" s="306"/>
      <c r="BK662" s="306"/>
      <c r="BL662" s="306"/>
      <c r="BM662" s="306"/>
      <c r="BN662" s="306"/>
      <c r="BO662" s="306"/>
      <c r="BP662" s="306"/>
      <c r="BQ662" s="306"/>
      <c r="BR662" s="306"/>
      <c r="BS662" s="306"/>
      <c r="BT662" s="306"/>
      <c r="BU662" s="306"/>
      <c r="BV662" s="306"/>
      <c r="BW662" s="306"/>
      <c r="BX662" s="306"/>
      <c r="BY662" s="306"/>
      <c r="BZ662" s="306"/>
      <c r="CA662" s="306"/>
      <c r="CB662" s="306"/>
      <c r="CC662" s="306"/>
      <c r="CD662" s="306"/>
      <c r="CE662" s="306"/>
      <c r="CF662" s="306"/>
      <c r="CG662" s="306"/>
      <c r="CH662" s="306"/>
      <c r="CI662" s="306"/>
      <c r="CJ662" s="306"/>
      <c r="CK662" s="306"/>
      <c r="CL662" s="306"/>
      <c r="CM662" s="306"/>
      <c r="CN662" s="306"/>
      <c r="CO662" s="306"/>
      <c r="CP662" s="306"/>
      <c r="CQ662" s="306"/>
      <c r="CR662" s="306"/>
      <c r="CS662" s="306"/>
      <c r="CT662" s="306"/>
      <c r="CU662" s="306"/>
      <c r="CV662" s="306"/>
      <c r="CW662" s="306"/>
      <c r="CX662" s="306"/>
      <c r="CY662" s="306"/>
      <c r="CZ662" s="306"/>
      <c r="DA662" s="306"/>
      <c r="DB662" s="306"/>
      <c r="DC662" s="306"/>
      <c r="DD662" s="306"/>
      <c r="DE662" s="306"/>
      <c r="DF662" s="306"/>
      <c r="DG662" s="306"/>
      <c r="DH662" s="306"/>
      <c r="DI662" s="306"/>
      <c r="DJ662" s="306"/>
      <c r="DK662" s="306"/>
      <c r="DL662" s="306"/>
      <c r="DM662" s="306"/>
      <c r="DN662" s="306"/>
      <c r="DO662" s="306"/>
      <c r="DP662" s="306"/>
      <c r="DQ662" s="306"/>
      <c r="DR662" s="306"/>
      <c r="DS662" s="306"/>
      <c r="DT662" s="306"/>
      <c r="DU662" s="306"/>
      <c r="DV662" s="306"/>
      <c r="DW662" s="306"/>
      <c r="DX662" s="306"/>
      <c r="DY662" s="306"/>
      <c r="DZ662" s="306"/>
      <c r="EA662" s="306"/>
      <c r="EB662" s="306"/>
      <c r="EC662" s="306"/>
      <c r="ED662" s="306"/>
      <c r="EE662" s="306"/>
      <c r="EF662" s="306"/>
      <c r="EG662" s="306"/>
      <c r="EH662" s="306"/>
      <c r="EI662" s="306"/>
      <c r="EJ662" s="306"/>
      <c r="EK662" s="306"/>
      <c r="EL662" s="306"/>
      <c r="EM662" s="306"/>
      <c r="EN662" s="306"/>
      <c r="EO662" s="306"/>
      <c r="EP662" s="306"/>
      <c r="EQ662" s="306"/>
      <c r="ER662" s="306"/>
      <c r="ES662" s="306"/>
      <c r="ET662" s="306"/>
      <c r="EU662" s="306"/>
      <c r="EV662" s="306"/>
      <c r="EW662" s="306"/>
      <c r="EX662" s="306"/>
      <c r="EY662" s="306"/>
      <c r="EZ662" s="306"/>
      <c r="FA662" s="306"/>
      <c r="FB662" s="306"/>
      <c r="FC662" s="306"/>
      <c r="FD662" s="306"/>
      <c r="FE662" s="306"/>
      <c r="FF662" s="306"/>
      <c r="FG662" s="306"/>
      <c r="FH662" s="306"/>
      <c r="FI662" s="306"/>
      <c r="FJ662" s="306"/>
      <c r="FK662" s="306"/>
      <c r="FL662" s="306"/>
      <c r="FM662" s="306"/>
      <c r="FN662" s="306"/>
      <c r="FO662" s="306"/>
      <c r="FP662" s="306"/>
      <c r="FQ662" s="306"/>
      <c r="FR662" s="306"/>
      <c r="FS662" s="306"/>
      <c r="FT662" s="306"/>
      <c r="FU662" s="306"/>
      <c r="FV662" s="306"/>
      <c r="FW662" s="306"/>
      <c r="FX662" s="306"/>
      <c r="FY662" s="306"/>
      <c r="FZ662" s="306"/>
      <c r="GA662" s="306"/>
      <c r="GB662" s="306"/>
      <c r="GC662" s="306"/>
      <c r="GD662" s="306"/>
      <c r="GE662" s="306"/>
      <c r="GF662" s="306"/>
      <c r="GG662" s="306"/>
      <c r="GH662" s="306"/>
      <c r="GI662" s="306"/>
      <c r="GJ662" s="306"/>
      <c r="GK662" s="306"/>
      <c r="GL662" s="306"/>
      <c r="GM662" s="306"/>
      <c r="GN662" s="306"/>
      <c r="GO662" s="306"/>
      <c r="GP662" s="306"/>
      <c r="GQ662" s="306"/>
      <c r="GR662" s="306"/>
      <c r="GS662" s="306"/>
      <c r="GT662" s="306"/>
      <c r="GU662" s="306"/>
      <c r="GV662" s="306"/>
      <c r="GW662" s="306"/>
      <c r="GX662" s="306"/>
      <c r="GY662" s="306"/>
      <c r="GZ662" s="306"/>
      <c r="HA662" s="306"/>
      <c r="HB662" s="306"/>
      <c r="HC662" s="306"/>
      <c r="HD662" s="306"/>
      <c r="HE662" s="306"/>
      <c r="HF662" s="306"/>
      <c r="HG662" s="306"/>
      <c r="HH662" s="306"/>
      <c r="HI662" s="306"/>
      <c r="HJ662" s="306"/>
      <c r="HK662" s="306"/>
      <c r="HL662" s="306"/>
      <c r="HM662" s="306"/>
      <c r="HN662" s="306"/>
      <c r="HO662" s="306"/>
      <c r="HP662" s="306"/>
      <c r="HQ662" s="306"/>
      <c r="HR662" s="306"/>
      <c r="HS662" s="306"/>
      <c r="HT662" s="306"/>
      <c r="HU662" s="306"/>
      <c r="HV662" s="306"/>
      <c r="HW662" s="306"/>
      <c r="HX662" s="306"/>
      <c r="HY662" s="306"/>
      <c r="HZ662" s="306"/>
      <c r="IA662" s="306"/>
      <c r="IB662" s="306"/>
      <c r="IC662" s="306"/>
      <c r="ID662" s="306"/>
      <c r="IE662" s="306"/>
      <c r="IF662" s="306"/>
      <c r="IG662" s="306"/>
      <c r="IH662" s="306"/>
    </row>
    <row r="663" spans="1:242" s="219" customFormat="1" ht="15" customHeight="1" x14ac:dyDescent="0.3">
      <c r="A663" s="174">
        <v>7.01</v>
      </c>
      <c r="B663" s="231" t="s">
        <v>243</v>
      </c>
      <c r="C663" s="232" t="e">
        <f>VLOOKUP(BD.PD9[[#This Row],[Pos]],[19]!PPto[#Data],3,FALSE)</f>
        <v>#REF!</v>
      </c>
      <c r="D663" s="233" t="s">
        <v>243</v>
      </c>
      <c r="E663" s="305">
        <f>IF(BD.PD9[[#This Row],[.]]="*",VLOOKUP(BD.PD9[[#This Row],[Pos]],[19]Presupuesto!A:H,7,FALSE),"")</f>
        <v>0</v>
      </c>
      <c r="F663" s="234"/>
      <c r="G663" s="174"/>
      <c r="H663" s="174"/>
      <c r="I663" s="174"/>
      <c r="J663" s="392">
        <v>1</v>
      </c>
      <c r="K663" s="233" t="s">
        <v>117</v>
      </c>
      <c r="L663" s="383">
        <f>IF(BD.PD9[[#This Row],[Mon]]="DOP",1,HLOOKUP(BD.PD9[[#This Row],[Mon]],Data!$K$1:$L$2,2,FALSE))</f>
        <v>65</v>
      </c>
      <c r="M663" s="490">
        <v>0</v>
      </c>
      <c r="N663" s="243">
        <f>BD.PD9[[#This Row],[Cant.]]*BD.PD9[[#This Row],[ Tasa ]]*BD.PD9[[#This Row],[ Precio Und.]]</f>
        <v>0</v>
      </c>
      <c r="O663" s="491">
        <v>0</v>
      </c>
      <c r="P663" s="243">
        <f>IF(BD.PD9[[#This Row],[Liquid. '[%']]]&lt;&gt;0,(BD.PD9[[#This Row],[Valor Neto '[DOP']]]*BD.PD9[[#This Row],[Liquid. '[%']]])+BD.PD9[[#This Row],[Valor Neto '[DOP']]],BD.PD9[[#This Row],[Valor Neto '[DOP']]])</f>
        <v>0</v>
      </c>
      <c r="Q663" s="243">
        <f>BD.PD9[[#This Row],[Ppto. Orden Interna '[DOP']]]/HLOOKUP("USD",Data!$K$1:$L$2,2,FALSE)</f>
        <v>0</v>
      </c>
      <c r="R663" s="381"/>
      <c r="S663" s="387"/>
      <c r="T663" s="387"/>
      <c r="U663" s="387"/>
      <c r="V663" s="387"/>
      <c r="W663" s="174"/>
      <c r="X663" s="495"/>
      <c r="Y663" s="388"/>
      <c r="Z663" s="243">
        <f>BD.PD9[[#This Row],[Av.P1 '[%']]]*BD.PD9[[#This Row],[Ppto. Orden Interna '[DOP']]]</f>
        <v>0</v>
      </c>
      <c r="AA663" s="249"/>
      <c r="AB663" s="389"/>
      <c r="AC663" s="243">
        <f>BD.PD9[[#This Row],[Av.P2 '[%']]]*BD.PD9[[#This Row],[Ppto. Orden Interna '[DOP']]]</f>
        <v>0</v>
      </c>
      <c r="AD663" s="249"/>
      <c r="AE663" s="389"/>
      <c r="AF663" s="243">
        <f>BD.PD9[[#This Row],[Av.P3 '[%']]]*BD.PD9[[#This Row],[Ppto. Orden Interna '[DOP']]]</f>
        <v>0</v>
      </c>
      <c r="AG663" s="249"/>
      <c r="AH663" s="389"/>
      <c r="AI663" s="243">
        <f>BD.PD9[[#This Row],[Av.P4 '[%']]]*BD.PD9[[#This Row],[Ppto. Orden Interna '[DOP']]]</f>
        <v>0</v>
      </c>
      <c r="AJ663" s="249"/>
      <c r="AK663" s="389"/>
      <c r="AL663" s="243">
        <f>BD.PD9[[#This Row],[Av.P5 '[%']]]*BD.PD9[[#This Row],[Ppto. Orden Interna '[DOP']]]</f>
        <v>0</v>
      </c>
      <c r="AM663" s="496">
        <f>BD.PD9[[#This Row],[Pago 5]]+BD.PD9[[#This Row],[Pago 4]]+BD.PD9[[#This Row],[Pago 3]]+BD.PD9[[#This Row],[Pago 2]]+BD.PD9[[#This Row],[Pago 1]]</f>
        <v>0</v>
      </c>
      <c r="AN663" s="308" t="s">
        <v>244</v>
      </c>
      <c r="AO663" s="308" t="s">
        <v>245</v>
      </c>
      <c r="AP663" s="308" t="s">
        <v>246</v>
      </c>
      <c r="AQ663" s="308" t="s">
        <v>247</v>
      </c>
      <c r="AR663" s="308">
        <v>594</v>
      </c>
      <c r="AS663" s="308" t="s">
        <v>248</v>
      </c>
      <c r="AT663" s="249" t="s">
        <v>1575</v>
      </c>
      <c r="AU663" s="306"/>
      <c r="AV663" s="306"/>
      <c r="AW663" s="306"/>
      <c r="AX663" s="306"/>
      <c r="AY663" s="306"/>
      <c r="AZ663" s="306"/>
      <c r="BA663" s="306"/>
      <c r="BB663" s="306"/>
      <c r="BC663" s="306"/>
      <c r="BD663" s="306"/>
      <c r="BE663" s="306"/>
      <c r="BF663" s="306"/>
      <c r="BG663" s="306"/>
      <c r="BH663" s="306"/>
      <c r="BI663" s="306"/>
      <c r="BJ663" s="306"/>
      <c r="BK663" s="306"/>
      <c r="BL663" s="306"/>
      <c r="BM663" s="306"/>
      <c r="BN663" s="306"/>
      <c r="BO663" s="306"/>
      <c r="BP663" s="306"/>
      <c r="BQ663" s="306"/>
      <c r="BR663" s="306"/>
      <c r="BS663" s="306"/>
      <c r="BT663" s="306"/>
      <c r="BU663" s="306"/>
      <c r="BV663" s="306"/>
      <c r="BW663" s="306"/>
      <c r="BX663" s="306"/>
      <c r="BY663" s="306"/>
      <c r="BZ663" s="306"/>
      <c r="CA663" s="306"/>
      <c r="CB663" s="306"/>
      <c r="CC663" s="306"/>
      <c r="CD663" s="306"/>
      <c r="CE663" s="306"/>
      <c r="CF663" s="306"/>
      <c r="CG663" s="306"/>
      <c r="CH663" s="306"/>
      <c r="CI663" s="306"/>
      <c r="CJ663" s="306"/>
      <c r="CK663" s="306"/>
      <c r="CL663" s="306"/>
      <c r="CM663" s="306"/>
      <c r="CN663" s="306"/>
      <c r="CO663" s="306"/>
      <c r="CP663" s="306"/>
      <c r="CQ663" s="306"/>
      <c r="CR663" s="306"/>
      <c r="CS663" s="306"/>
      <c r="CT663" s="306"/>
      <c r="CU663" s="306"/>
      <c r="CV663" s="306"/>
      <c r="CW663" s="306"/>
      <c r="CX663" s="306"/>
      <c r="CY663" s="306"/>
      <c r="CZ663" s="306"/>
      <c r="DA663" s="306"/>
      <c r="DB663" s="306"/>
      <c r="DC663" s="306"/>
      <c r="DD663" s="306"/>
      <c r="DE663" s="306"/>
      <c r="DF663" s="306"/>
      <c r="DG663" s="306"/>
      <c r="DH663" s="306"/>
      <c r="DI663" s="306"/>
      <c r="DJ663" s="306"/>
      <c r="DK663" s="306"/>
      <c r="DL663" s="306"/>
      <c r="DM663" s="306"/>
      <c r="DN663" s="306"/>
      <c r="DO663" s="306"/>
      <c r="DP663" s="306"/>
      <c r="DQ663" s="306"/>
      <c r="DR663" s="306"/>
      <c r="DS663" s="306"/>
      <c r="DT663" s="306"/>
      <c r="DU663" s="306"/>
      <c r="DV663" s="306"/>
      <c r="DW663" s="306"/>
      <c r="DX663" s="306"/>
      <c r="DY663" s="306"/>
      <c r="DZ663" s="306"/>
      <c r="EA663" s="306"/>
      <c r="EB663" s="306"/>
      <c r="EC663" s="306"/>
      <c r="ED663" s="306"/>
      <c r="EE663" s="306"/>
      <c r="EF663" s="306"/>
      <c r="EG663" s="306"/>
      <c r="EH663" s="306"/>
      <c r="EI663" s="306"/>
      <c r="EJ663" s="306"/>
      <c r="EK663" s="306"/>
      <c r="EL663" s="306"/>
      <c r="EM663" s="306"/>
      <c r="EN663" s="306"/>
      <c r="EO663" s="306"/>
      <c r="EP663" s="306"/>
      <c r="EQ663" s="306"/>
      <c r="ER663" s="306"/>
      <c r="ES663" s="306"/>
      <c r="ET663" s="306"/>
      <c r="EU663" s="306"/>
      <c r="EV663" s="306"/>
      <c r="EW663" s="306"/>
      <c r="EX663" s="306"/>
      <c r="EY663" s="306"/>
      <c r="EZ663" s="306"/>
      <c r="FA663" s="306"/>
      <c r="FB663" s="306"/>
      <c r="FC663" s="306"/>
      <c r="FD663" s="306"/>
      <c r="FE663" s="306"/>
      <c r="FF663" s="306"/>
      <c r="FG663" s="306"/>
      <c r="FH663" s="306"/>
      <c r="FI663" s="306"/>
      <c r="FJ663" s="306"/>
      <c r="FK663" s="306"/>
      <c r="FL663" s="306"/>
      <c r="FM663" s="306"/>
      <c r="FN663" s="306"/>
      <c r="FO663" s="306"/>
      <c r="FP663" s="306"/>
      <c r="FQ663" s="306"/>
      <c r="FR663" s="306"/>
      <c r="FS663" s="306"/>
      <c r="FT663" s="306"/>
      <c r="FU663" s="306"/>
      <c r="FV663" s="306"/>
      <c r="FW663" s="306"/>
      <c r="FX663" s="306"/>
      <c r="FY663" s="306"/>
      <c r="FZ663" s="306"/>
      <c r="GA663" s="306"/>
      <c r="GB663" s="306"/>
      <c r="GC663" s="306"/>
      <c r="GD663" s="306"/>
      <c r="GE663" s="306"/>
      <c r="GF663" s="306"/>
      <c r="GG663" s="306"/>
      <c r="GH663" s="306"/>
      <c r="GI663" s="306"/>
      <c r="GJ663" s="306"/>
      <c r="GK663" s="306"/>
      <c r="GL663" s="306"/>
      <c r="GM663" s="306"/>
      <c r="GN663" s="306"/>
      <c r="GO663" s="306"/>
      <c r="GP663" s="306"/>
      <c r="GQ663" s="306"/>
      <c r="GR663" s="306"/>
      <c r="GS663" s="306"/>
      <c r="GT663" s="306"/>
      <c r="GU663" s="306"/>
      <c r="GV663" s="306"/>
      <c r="GW663" s="306"/>
      <c r="GX663" s="306"/>
      <c r="GY663" s="306"/>
      <c r="GZ663" s="306"/>
      <c r="HA663" s="306"/>
      <c r="HB663" s="306"/>
      <c r="HC663" s="306"/>
      <c r="HD663" s="306"/>
      <c r="HE663" s="306"/>
      <c r="HF663" s="306"/>
      <c r="HG663" s="306"/>
      <c r="HH663" s="306"/>
      <c r="HI663" s="306"/>
      <c r="HJ663" s="306"/>
      <c r="HK663" s="306"/>
      <c r="HL663" s="306"/>
      <c r="HM663" s="306"/>
      <c r="HN663" s="306"/>
      <c r="HO663" s="306"/>
      <c r="HP663" s="306"/>
      <c r="HQ663" s="306"/>
      <c r="HR663" s="306"/>
      <c r="HS663" s="306"/>
      <c r="HT663" s="306"/>
      <c r="HU663" s="306"/>
      <c r="HV663" s="306"/>
      <c r="HW663" s="306"/>
      <c r="HX663" s="306"/>
      <c r="HY663" s="306"/>
      <c r="HZ663" s="306"/>
      <c r="IA663" s="306"/>
      <c r="IB663" s="306"/>
      <c r="IC663" s="306"/>
      <c r="ID663" s="306"/>
      <c r="IE663" s="306"/>
      <c r="IF663" s="306"/>
      <c r="IG663" s="306"/>
      <c r="IH663" s="306"/>
    </row>
    <row r="664" spans="1:242" s="219" customFormat="1" ht="15" customHeight="1" x14ac:dyDescent="0.3">
      <c r="A664" s="174">
        <v>7.01</v>
      </c>
      <c r="B664" s="231"/>
      <c r="C664" s="232" t="e">
        <f>VLOOKUP(BD.PD9[[#This Row],[Pos]],[19]!PPto[#Data],3,FALSE)</f>
        <v>#REF!</v>
      </c>
      <c r="D664" s="174" t="s">
        <v>23</v>
      </c>
      <c r="E664" s="305" t="str">
        <f>IF(BD.PD9[[#This Row],[.]]="*",VLOOKUP(BD.PD9[[#This Row],[Pos]],[19]Presupuesto!A:H,7,FALSE),"")</f>
        <v/>
      </c>
      <c r="F664" s="234" t="s">
        <v>407</v>
      </c>
      <c r="G664" s="174"/>
      <c r="H664" s="174"/>
      <c r="I664" s="497" t="s">
        <v>1326</v>
      </c>
      <c r="J664" s="382">
        <v>3</v>
      </c>
      <c r="K664" s="174" t="s">
        <v>260</v>
      </c>
      <c r="L664" s="383">
        <f>IF(BD.PD9[[#This Row],[Mon]]="DOP",1,HLOOKUP(BD.PD9[[#This Row],[Mon]],Data!$K$1:$L$2,2,FALSE))</f>
        <v>1</v>
      </c>
      <c r="M664" s="384">
        <v>20081.25</v>
      </c>
      <c r="N664" s="243">
        <f>BD.PD9[[#This Row],[Cant.]]*BD.PD9[[#This Row],[ Tasa ]]*BD.PD9[[#This Row],[ Precio Und.]]</f>
        <v>60243.75</v>
      </c>
      <c r="O664" s="386">
        <v>0.01</v>
      </c>
      <c r="P664" s="243">
        <f>IF(BD.PD9[[#This Row],[Liquid. '[%']]]&lt;&gt;0,(BD.PD9[[#This Row],[Valor Neto '[DOP']]]*BD.PD9[[#This Row],[Liquid. '[%']]])+BD.PD9[[#This Row],[Valor Neto '[DOP']]],BD.PD9[[#This Row],[Valor Neto '[DOP']]])</f>
        <v>60846.1875</v>
      </c>
      <c r="Q664" s="243">
        <f>BD.PD9[[#This Row],[Ppto. Orden Interna '[DOP']]]/HLOOKUP("USD",Data!$K$1:$L$2,2,FALSE)</f>
        <v>936.09519230769229</v>
      </c>
      <c r="R664" s="381" t="s">
        <v>1483</v>
      </c>
      <c r="S664" s="387"/>
      <c r="T664" s="387"/>
      <c r="U664" s="387"/>
      <c r="V664" s="387"/>
      <c r="W664" s="174" t="s">
        <v>368</v>
      </c>
      <c r="X664" s="495">
        <v>9</v>
      </c>
      <c r="Y664" s="388">
        <v>0.5</v>
      </c>
      <c r="Z664" s="243">
        <f>BD.PD9[[#This Row],[Av.P1 '[%']]]*BD.PD9[[#This Row],[Ppto. Orden Interna '[DOP']]]</f>
        <v>30423.09375</v>
      </c>
      <c r="AA664" s="495">
        <v>11</v>
      </c>
      <c r="AB664" s="388">
        <v>0.5</v>
      </c>
      <c r="AC664" s="243">
        <f>BD.PD9[[#This Row],[Av.P2 '[%']]]*BD.PD9[[#This Row],[Ppto. Orden Interna '[DOP']]]</f>
        <v>30423.09375</v>
      </c>
      <c r="AD664" s="249"/>
      <c r="AE664" s="389"/>
      <c r="AF664" s="243">
        <f>BD.PD9[[#This Row],[Av.P3 '[%']]]*BD.PD9[[#This Row],[Ppto. Orden Interna '[DOP']]]</f>
        <v>0</v>
      </c>
      <c r="AG664" s="249"/>
      <c r="AH664" s="389"/>
      <c r="AI664" s="243">
        <f>BD.PD9[[#This Row],[Av.P4 '[%']]]*BD.PD9[[#This Row],[Ppto. Orden Interna '[DOP']]]</f>
        <v>0</v>
      </c>
      <c r="AJ664" s="249"/>
      <c r="AK664" s="389"/>
      <c r="AL664" s="243">
        <f>BD.PD9[[#This Row],[Av.P5 '[%']]]*BD.PD9[[#This Row],[Ppto. Orden Interna '[DOP']]]</f>
        <v>0</v>
      </c>
      <c r="AM664" s="496">
        <f>BD.PD9[[#This Row],[Pago 5]]+BD.PD9[[#This Row],[Pago 4]]+BD.PD9[[#This Row],[Pago 3]]+BD.PD9[[#This Row],[Pago 2]]+BD.PD9[[#This Row],[Pago 1]]</f>
        <v>60846.1875</v>
      </c>
      <c r="AN664" s="308" t="s">
        <v>244</v>
      </c>
      <c r="AO664" s="308" t="s">
        <v>245</v>
      </c>
      <c r="AP664" s="308" t="s">
        <v>246</v>
      </c>
      <c r="AQ664" s="308" t="s">
        <v>247</v>
      </c>
      <c r="AR664" s="308">
        <v>594</v>
      </c>
      <c r="AS664" s="308" t="s">
        <v>248</v>
      </c>
      <c r="AT664" s="249" t="s">
        <v>1575</v>
      </c>
      <c r="AU664" s="306"/>
      <c r="AV664" s="306"/>
      <c r="AW664" s="306"/>
      <c r="AX664" s="306"/>
      <c r="AY664" s="306"/>
      <c r="AZ664" s="306"/>
      <c r="BA664" s="306"/>
      <c r="BB664" s="306"/>
      <c r="BC664" s="306"/>
      <c r="BD664" s="306"/>
      <c r="BE664" s="306"/>
      <c r="BF664" s="306"/>
      <c r="BG664" s="306"/>
      <c r="BH664" s="306"/>
      <c r="BI664" s="306"/>
      <c r="BJ664" s="306"/>
      <c r="BK664" s="306"/>
      <c r="BL664" s="306"/>
      <c r="BM664" s="306"/>
      <c r="BN664" s="306"/>
      <c r="BO664" s="306"/>
      <c r="BP664" s="306"/>
      <c r="BQ664" s="306"/>
      <c r="BR664" s="306"/>
      <c r="BS664" s="306"/>
      <c r="BT664" s="306"/>
      <c r="BU664" s="306"/>
      <c r="BV664" s="306"/>
      <c r="BW664" s="306"/>
      <c r="BX664" s="306"/>
      <c r="BY664" s="306"/>
      <c r="BZ664" s="306"/>
      <c r="CA664" s="306"/>
      <c r="CB664" s="306"/>
      <c r="CC664" s="306"/>
      <c r="CD664" s="306"/>
      <c r="CE664" s="306"/>
      <c r="CF664" s="306"/>
      <c r="CG664" s="306"/>
      <c r="CH664" s="306"/>
      <c r="CI664" s="306"/>
      <c r="CJ664" s="306"/>
      <c r="CK664" s="306"/>
      <c r="CL664" s="306"/>
      <c r="CM664" s="306"/>
      <c r="CN664" s="306"/>
      <c r="CO664" s="306"/>
      <c r="CP664" s="306"/>
      <c r="CQ664" s="306"/>
      <c r="CR664" s="306"/>
      <c r="CS664" s="306"/>
      <c r="CT664" s="306"/>
      <c r="CU664" s="306"/>
      <c r="CV664" s="306"/>
      <c r="CW664" s="306"/>
      <c r="CX664" s="306"/>
      <c r="CY664" s="306"/>
      <c r="CZ664" s="306"/>
      <c r="DA664" s="306"/>
      <c r="DB664" s="306"/>
      <c r="DC664" s="306"/>
      <c r="DD664" s="306"/>
      <c r="DE664" s="306"/>
      <c r="DF664" s="306"/>
      <c r="DG664" s="306"/>
      <c r="DH664" s="306"/>
      <c r="DI664" s="306"/>
      <c r="DJ664" s="306"/>
      <c r="DK664" s="306"/>
      <c r="DL664" s="306"/>
      <c r="DM664" s="306"/>
      <c r="DN664" s="306"/>
      <c r="DO664" s="306"/>
      <c r="DP664" s="306"/>
      <c r="DQ664" s="306"/>
      <c r="DR664" s="306"/>
      <c r="DS664" s="306"/>
      <c r="DT664" s="306"/>
      <c r="DU664" s="306"/>
      <c r="DV664" s="306"/>
      <c r="DW664" s="306"/>
      <c r="DX664" s="306"/>
      <c r="DY664" s="306"/>
      <c r="DZ664" s="306"/>
      <c r="EA664" s="306"/>
      <c r="EB664" s="306"/>
      <c r="EC664" s="306"/>
      <c r="ED664" s="306"/>
      <c r="EE664" s="306"/>
      <c r="EF664" s="306"/>
      <c r="EG664" s="306"/>
      <c r="EH664" s="306"/>
      <c r="EI664" s="306"/>
      <c r="EJ664" s="306"/>
      <c r="EK664" s="306"/>
      <c r="EL664" s="306"/>
      <c r="EM664" s="306"/>
      <c r="EN664" s="306"/>
      <c r="EO664" s="306"/>
      <c r="EP664" s="306"/>
      <c r="EQ664" s="306"/>
      <c r="ER664" s="306"/>
      <c r="ES664" s="306"/>
      <c r="ET664" s="306"/>
      <c r="EU664" s="306"/>
      <c r="EV664" s="306"/>
      <c r="EW664" s="306"/>
      <c r="EX664" s="306"/>
      <c r="EY664" s="306"/>
      <c r="EZ664" s="306"/>
      <c r="FA664" s="306"/>
      <c r="FB664" s="306"/>
      <c r="FC664" s="306"/>
      <c r="FD664" s="306"/>
      <c r="FE664" s="306"/>
      <c r="FF664" s="306"/>
      <c r="FG664" s="306"/>
      <c r="FH664" s="306"/>
      <c r="FI664" s="306"/>
      <c r="FJ664" s="306"/>
      <c r="FK664" s="306"/>
      <c r="FL664" s="306"/>
      <c r="FM664" s="306"/>
      <c r="FN664" s="306"/>
      <c r="FO664" s="306"/>
      <c r="FP664" s="306"/>
      <c r="FQ664" s="306"/>
      <c r="FR664" s="306"/>
      <c r="FS664" s="306"/>
      <c r="FT664" s="306"/>
      <c r="FU664" s="306"/>
      <c r="FV664" s="306"/>
      <c r="FW664" s="306"/>
      <c r="FX664" s="306"/>
      <c r="FY664" s="306"/>
      <c r="FZ664" s="306"/>
      <c r="GA664" s="306"/>
      <c r="GB664" s="306"/>
      <c r="GC664" s="306"/>
      <c r="GD664" s="306"/>
      <c r="GE664" s="306"/>
      <c r="GF664" s="306"/>
      <c r="GG664" s="306"/>
      <c r="GH664" s="306"/>
      <c r="GI664" s="306"/>
      <c r="GJ664" s="306"/>
      <c r="GK664" s="306"/>
      <c r="GL664" s="306"/>
      <c r="GM664" s="306"/>
      <c r="GN664" s="306"/>
      <c r="GO664" s="306"/>
      <c r="GP664" s="306"/>
      <c r="GQ664" s="306"/>
      <c r="GR664" s="306"/>
      <c r="GS664" s="306"/>
      <c r="GT664" s="306"/>
      <c r="GU664" s="306"/>
      <c r="GV664" s="306"/>
      <c r="GW664" s="306"/>
      <c r="GX664" s="306"/>
      <c r="GY664" s="306"/>
      <c r="GZ664" s="306"/>
      <c r="HA664" s="306"/>
      <c r="HB664" s="306"/>
      <c r="HC664" s="306"/>
      <c r="HD664" s="306"/>
      <c r="HE664" s="306"/>
      <c r="HF664" s="306"/>
      <c r="HG664" s="306"/>
      <c r="HH664" s="306"/>
      <c r="HI664" s="306"/>
      <c r="HJ664" s="306"/>
      <c r="HK664" s="306"/>
      <c r="HL664" s="306"/>
      <c r="HM664" s="306"/>
      <c r="HN664" s="306"/>
      <c r="HO664" s="306"/>
      <c r="HP664" s="306"/>
      <c r="HQ664" s="306"/>
      <c r="HR664" s="306"/>
      <c r="HS664" s="306"/>
      <c r="HT664" s="306"/>
      <c r="HU664" s="306"/>
      <c r="HV664" s="306"/>
      <c r="HW664" s="306"/>
      <c r="HX664" s="306"/>
      <c r="HY664" s="306"/>
      <c r="HZ664" s="306"/>
      <c r="IA664" s="306"/>
      <c r="IB664" s="306"/>
      <c r="IC664" s="306"/>
      <c r="ID664" s="306"/>
      <c r="IE664" s="306"/>
      <c r="IF664" s="306"/>
      <c r="IG664" s="306"/>
      <c r="IH664" s="306"/>
    </row>
    <row r="665" spans="1:242" s="219" customFormat="1" ht="15" customHeight="1" x14ac:dyDescent="0.3">
      <c r="A665" s="174">
        <v>7.01</v>
      </c>
      <c r="B665" s="231"/>
      <c r="C665" s="232" t="e">
        <f>VLOOKUP(BD.PD9[[#This Row],[Pos]],[19]!PPto[#Data],3,FALSE)</f>
        <v>#REF!</v>
      </c>
      <c r="D665" s="174" t="s">
        <v>23</v>
      </c>
      <c r="E665" s="305" t="str">
        <f>IF(BD.PD9[[#This Row],[.]]="*",VLOOKUP(BD.PD9[[#This Row],[Pos]],[19]Presupuesto!A:H,7,FALSE),"")</f>
        <v/>
      </c>
      <c r="F665" s="234" t="s">
        <v>409</v>
      </c>
      <c r="G665" s="174"/>
      <c r="H665" s="174"/>
      <c r="I665" s="497" t="s">
        <v>1326</v>
      </c>
      <c r="J665" s="382">
        <v>2</v>
      </c>
      <c r="K665" s="174" t="s">
        <v>260</v>
      </c>
      <c r="L665" s="383">
        <f>IF(BD.PD9[[#This Row],[Mon]]="DOP",1,HLOOKUP(BD.PD9[[#This Row],[Mon]],Data!$K$1:$L$2,2,FALSE))</f>
        <v>1</v>
      </c>
      <c r="M665" s="384">
        <v>38933.25</v>
      </c>
      <c r="N665" s="243">
        <f>BD.PD9[[#This Row],[Cant.]]*BD.PD9[[#This Row],[ Tasa ]]*BD.PD9[[#This Row],[ Precio Und.]]</f>
        <v>77866.5</v>
      </c>
      <c r="O665" s="386">
        <v>0.01</v>
      </c>
      <c r="P665" s="243">
        <f>IF(BD.PD9[[#This Row],[Liquid. '[%']]]&lt;&gt;0,(BD.PD9[[#This Row],[Valor Neto '[DOP']]]*BD.PD9[[#This Row],[Liquid. '[%']]])+BD.PD9[[#This Row],[Valor Neto '[DOP']]],BD.PD9[[#This Row],[Valor Neto '[DOP']]])</f>
        <v>78645.164999999994</v>
      </c>
      <c r="Q665" s="243">
        <f>BD.PD9[[#This Row],[Ppto. Orden Interna '[DOP']]]/HLOOKUP("USD",Data!$K$1:$L$2,2,FALSE)</f>
        <v>1209.9256153846152</v>
      </c>
      <c r="R665" s="381" t="s">
        <v>1484</v>
      </c>
      <c r="S665" s="387"/>
      <c r="T665" s="387"/>
      <c r="U665" s="387"/>
      <c r="V665" s="387"/>
      <c r="W665" s="174" t="s">
        <v>368</v>
      </c>
      <c r="X665" s="495">
        <v>9</v>
      </c>
      <c r="Y665" s="388">
        <v>0.5</v>
      </c>
      <c r="Z665" s="243">
        <f>BD.PD9[[#This Row],[Av.P1 '[%']]]*BD.PD9[[#This Row],[Ppto. Orden Interna '[DOP']]]</f>
        <v>39322.582499999997</v>
      </c>
      <c r="AA665" s="495">
        <v>11</v>
      </c>
      <c r="AB665" s="388">
        <v>0.5</v>
      </c>
      <c r="AC665" s="243">
        <f>BD.PD9[[#This Row],[Av.P2 '[%']]]*BD.PD9[[#This Row],[Ppto. Orden Interna '[DOP']]]</f>
        <v>39322.582499999997</v>
      </c>
      <c r="AD665" s="249"/>
      <c r="AE665" s="389"/>
      <c r="AF665" s="243">
        <f>BD.PD9[[#This Row],[Av.P3 '[%']]]*BD.PD9[[#This Row],[Ppto. Orden Interna '[DOP']]]</f>
        <v>0</v>
      </c>
      <c r="AG665" s="249"/>
      <c r="AH665" s="389"/>
      <c r="AI665" s="243">
        <f>BD.PD9[[#This Row],[Av.P4 '[%']]]*BD.PD9[[#This Row],[Ppto. Orden Interna '[DOP']]]</f>
        <v>0</v>
      </c>
      <c r="AJ665" s="249"/>
      <c r="AK665" s="389"/>
      <c r="AL665" s="243">
        <f>BD.PD9[[#This Row],[Av.P5 '[%']]]*BD.PD9[[#This Row],[Ppto. Orden Interna '[DOP']]]</f>
        <v>0</v>
      </c>
      <c r="AM665" s="496">
        <f>BD.PD9[[#This Row],[Pago 5]]+BD.PD9[[#This Row],[Pago 4]]+BD.PD9[[#This Row],[Pago 3]]+BD.PD9[[#This Row],[Pago 2]]+BD.PD9[[#This Row],[Pago 1]]</f>
        <v>78645.164999999994</v>
      </c>
      <c r="AN665" s="308" t="s">
        <v>244</v>
      </c>
      <c r="AO665" s="308" t="s">
        <v>245</v>
      </c>
      <c r="AP665" s="308" t="s">
        <v>246</v>
      </c>
      <c r="AQ665" s="308" t="s">
        <v>247</v>
      </c>
      <c r="AR665" s="308">
        <v>594</v>
      </c>
      <c r="AS665" s="308" t="s">
        <v>248</v>
      </c>
      <c r="AT665" s="249" t="s">
        <v>1575</v>
      </c>
      <c r="AU665" s="306"/>
      <c r="AV665" s="306"/>
      <c r="AW665" s="306"/>
      <c r="AX665" s="306"/>
      <c r="AY665" s="306"/>
      <c r="AZ665" s="306"/>
      <c r="BA665" s="306"/>
      <c r="BB665" s="306"/>
      <c r="BC665" s="306"/>
      <c r="BD665" s="306"/>
      <c r="BE665" s="306"/>
      <c r="BF665" s="306"/>
      <c r="BG665" s="306"/>
      <c r="BH665" s="306"/>
      <c r="BI665" s="306"/>
      <c r="BJ665" s="306"/>
      <c r="BK665" s="306"/>
      <c r="BL665" s="306"/>
      <c r="BM665" s="306"/>
      <c r="BN665" s="306"/>
      <c r="BO665" s="306"/>
      <c r="BP665" s="306"/>
      <c r="BQ665" s="306"/>
      <c r="BR665" s="306"/>
      <c r="BS665" s="306"/>
      <c r="BT665" s="306"/>
      <c r="BU665" s="306"/>
      <c r="BV665" s="306"/>
      <c r="BW665" s="306"/>
      <c r="BX665" s="306"/>
      <c r="BY665" s="306"/>
      <c r="BZ665" s="306"/>
      <c r="CA665" s="306"/>
      <c r="CB665" s="306"/>
      <c r="CC665" s="306"/>
      <c r="CD665" s="306"/>
      <c r="CE665" s="306"/>
      <c r="CF665" s="306"/>
      <c r="CG665" s="306"/>
      <c r="CH665" s="306"/>
      <c r="CI665" s="306"/>
      <c r="CJ665" s="306"/>
      <c r="CK665" s="306"/>
      <c r="CL665" s="306"/>
      <c r="CM665" s="306"/>
      <c r="CN665" s="306"/>
      <c r="CO665" s="306"/>
      <c r="CP665" s="306"/>
      <c r="CQ665" s="306"/>
      <c r="CR665" s="306"/>
      <c r="CS665" s="306"/>
      <c r="CT665" s="306"/>
      <c r="CU665" s="306"/>
      <c r="CV665" s="306"/>
      <c r="CW665" s="306"/>
      <c r="CX665" s="306"/>
      <c r="CY665" s="306"/>
      <c r="CZ665" s="306"/>
      <c r="DA665" s="306"/>
      <c r="DB665" s="306"/>
      <c r="DC665" s="306"/>
      <c r="DD665" s="306"/>
      <c r="DE665" s="306"/>
      <c r="DF665" s="306"/>
      <c r="DG665" s="306"/>
      <c r="DH665" s="306"/>
      <c r="DI665" s="306"/>
      <c r="DJ665" s="306"/>
      <c r="DK665" s="306"/>
      <c r="DL665" s="306"/>
      <c r="DM665" s="306"/>
      <c r="DN665" s="306"/>
      <c r="DO665" s="306"/>
      <c r="DP665" s="306"/>
      <c r="DQ665" s="306"/>
      <c r="DR665" s="306"/>
      <c r="DS665" s="306"/>
      <c r="DT665" s="306"/>
      <c r="DU665" s="306"/>
      <c r="DV665" s="306"/>
      <c r="DW665" s="306"/>
      <c r="DX665" s="306"/>
      <c r="DY665" s="306"/>
      <c r="DZ665" s="306"/>
      <c r="EA665" s="306"/>
      <c r="EB665" s="306"/>
      <c r="EC665" s="306"/>
      <c r="ED665" s="306"/>
      <c r="EE665" s="306"/>
      <c r="EF665" s="306"/>
      <c r="EG665" s="306"/>
      <c r="EH665" s="306"/>
      <c r="EI665" s="306"/>
      <c r="EJ665" s="306"/>
      <c r="EK665" s="306"/>
      <c r="EL665" s="306"/>
      <c r="EM665" s="306"/>
      <c r="EN665" s="306"/>
      <c r="EO665" s="306"/>
      <c r="EP665" s="306"/>
      <c r="EQ665" s="306"/>
      <c r="ER665" s="306"/>
      <c r="ES665" s="306"/>
      <c r="ET665" s="306"/>
      <c r="EU665" s="306"/>
      <c r="EV665" s="306"/>
      <c r="EW665" s="306"/>
      <c r="EX665" s="306"/>
      <c r="EY665" s="306"/>
      <c r="EZ665" s="306"/>
      <c r="FA665" s="306"/>
      <c r="FB665" s="306"/>
      <c r="FC665" s="306"/>
      <c r="FD665" s="306"/>
      <c r="FE665" s="306"/>
      <c r="FF665" s="306"/>
      <c r="FG665" s="306"/>
      <c r="FH665" s="306"/>
      <c r="FI665" s="306"/>
      <c r="FJ665" s="306"/>
      <c r="FK665" s="306"/>
      <c r="FL665" s="306"/>
      <c r="FM665" s="306"/>
      <c r="FN665" s="306"/>
      <c r="FO665" s="306"/>
      <c r="FP665" s="306"/>
      <c r="FQ665" s="306"/>
      <c r="FR665" s="306"/>
      <c r="FS665" s="306"/>
      <c r="FT665" s="306"/>
      <c r="FU665" s="306"/>
      <c r="FV665" s="306"/>
      <c r="FW665" s="306"/>
      <c r="FX665" s="306"/>
      <c r="FY665" s="306"/>
      <c r="FZ665" s="306"/>
      <c r="GA665" s="306"/>
      <c r="GB665" s="306"/>
      <c r="GC665" s="306"/>
      <c r="GD665" s="306"/>
      <c r="GE665" s="306"/>
      <c r="GF665" s="306"/>
      <c r="GG665" s="306"/>
      <c r="GH665" s="306"/>
      <c r="GI665" s="306"/>
      <c r="GJ665" s="306"/>
      <c r="GK665" s="306"/>
      <c r="GL665" s="306"/>
      <c r="GM665" s="306"/>
      <c r="GN665" s="306"/>
      <c r="GO665" s="306"/>
      <c r="GP665" s="306"/>
      <c r="GQ665" s="306"/>
      <c r="GR665" s="306"/>
      <c r="GS665" s="306"/>
      <c r="GT665" s="306"/>
      <c r="GU665" s="306"/>
      <c r="GV665" s="306"/>
      <c r="GW665" s="306"/>
      <c r="GX665" s="306"/>
      <c r="GY665" s="306"/>
      <c r="GZ665" s="306"/>
      <c r="HA665" s="306"/>
      <c r="HB665" s="306"/>
      <c r="HC665" s="306"/>
      <c r="HD665" s="306"/>
      <c r="HE665" s="306"/>
      <c r="HF665" s="306"/>
      <c r="HG665" s="306"/>
      <c r="HH665" s="306"/>
      <c r="HI665" s="306"/>
      <c r="HJ665" s="306"/>
      <c r="HK665" s="306"/>
      <c r="HL665" s="306"/>
      <c r="HM665" s="306"/>
      <c r="HN665" s="306"/>
      <c r="HO665" s="306"/>
      <c r="HP665" s="306"/>
      <c r="HQ665" s="306"/>
      <c r="HR665" s="306"/>
      <c r="HS665" s="306"/>
      <c r="HT665" s="306"/>
      <c r="HU665" s="306"/>
      <c r="HV665" s="306"/>
      <c r="HW665" s="306"/>
      <c r="HX665" s="306"/>
      <c r="HY665" s="306"/>
      <c r="HZ665" s="306"/>
      <c r="IA665" s="306"/>
      <c r="IB665" s="306"/>
      <c r="IC665" s="306"/>
      <c r="ID665" s="306"/>
      <c r="IE665" s="306"/>
      <c r="IF665" s="306"/>
      <c r="IG665" s="306"/>
      <c r="IH665" s="306"/>
    </row>
    <row r="666" spans="1:242" s="219" customFormat="1" ht="15" customHeight="1" x14ac:dyDescent="0.3">
      <c r="A666" s="174">
        <v>7.01</v>
      </c>
      <c r="B666" s="231"/>
      <c r="C666" s="232" t="e">
        <f>VLOOKUP(BD.PD9[[#This Row],[Pos]],[19]!PPto[#Data],3,FALSE)</f>
        <v>#REF!</v>
      </c>
      <c r="D666" s="174" t="s">
        <v>23</v>
      </c>
      <c r="E666" s="305" t="str">
        <f>IF(BD.PD9[[#This Row],[.]]="*",VLOOKUP(BD.PD9[[#This Row],[Pos]],[19]Presupuesto!A:H,7,FALSE),"")</f>
        <v/>
      </c>
      <c r="F666" s="234" t="s">
        <v>410</v>
      </c>
      <c r="G666" s="174"/>
      <c r="H666" s="174"/>
      <c r="I666" s="497" t="s">
        <v>1326</v>
      </c>
      <c r="J666" s="382">
        <v>2</v>
      </c>
      <c r="K666" s="174" t="s">
        <v>260</v>
      </c>
      <c r="L666" s="383">
        <f>IF(BD.PD9[[#This Row],[Mon]]="DOP",1,HLOOKUP(BD.PD9[[#This Row],[Mon]],Data!$K$1:$L$2,2,FALSE))</f>
        <v>1</v>
      </c>
      <c r="M666" s="384">
        <v>55729.5</v>
      </c>
      <c r="N666" s="243">
        <f>BD.PD9[[#This Row],[Cant.]]*BD.PD9[[#This Row],[ Tasa ]]*BD.PD9[[#This Row],[ Precio Und.]]</f>
        <v>111459</v>
      </c>
      <c r="O666" s="386">
        <v>0.01</v>
      </c>
      <c r="P666" s="243">
        <f>IF(BD.PD9[[#This Row],[Liquid. '[%']]]&lt;&gt;0,(BD.PD9[[#This Row],[Valor Neto '[DOP']]]*BD.PD9[[#This Row],[Liquid. '[%']]])+BD.PD9[[#This Row],[Valor Neto '[DOP']]],BD.PD9[[#This Row],[Valor Neto '[DOP']]])</f>
        <v>112573.59</v>
      </c>
      <c r="Q666" s="243">
        <f>BD.PD9[[#This Row],[Ppto. Orden Interna '[DOP']]]/HLOOKUP("USD",Data!$K$1:$L$2,2,FALSE)</f>
        <v>1731.9013846153846</v>
      </c>
      <c r="R666" s="381" t="s">
        <v>1484</v>
      </c>
      <c r="S666" s="387"/>
      <c r="T666" s="387"/>
      <c r="U666" s="387"/>
      <c r="V666" s="387"/>
      <c r="W666" s="174" t="s">
        <v>368</v>
      </c>
      <c r="X666" s="495">
        <v>9</v>
      </c>
      <c r="Y666" s="388">
        <v>0.5</v>
      </c>
      <c r="Z666" s="243">
        <f>BD.PD9[[#This Row],[Av.P1 '[%']]]*BD.PD9[[#This Row],[Ppto. Orden Interna '[DOP']]]</f>
        <v>56286.794999999998</v>
      </c>
      <c r="AA666" s="495">
        <v>11</v>
      </c>
      <c r="AB666" s="388">
        <v>0.5</v>
      </c>
      <c r="AC666" s="243">
        <f>BD.PD9[[#This Row],[Av.P2 '[%']]]*BD.PD9[[#This Row],[Ppto. Orden Interna '[DOP']]]</f>
        <v>56286.794999999998</v>
      </c>
      <c r="AD666" s="249"/>
      <c r="AE666" s="389"/>
      <c r="AF666" s="243">
        <f>BD.PD9[[#This Row],[Av.P3 '[%']]]*BD.PD9[[#This Row],[Ppto. Orden Interna '[DOP']]]</f>
        <v>0</v>
      </c>
      <c r="AG666" s="249"/>
      <c r="AH666" s="389"/>
      <c r="AI666" s="243">
        <f>BD.PD9[[#This Row],[Av.P4 '[%']]]*BD.PD9[[#This Row],[Ppto. Orden Interna '[DOP']]]</f>
        <v>0</v>
      </c>
      <c r="AJ666" s="249"/>
      <c r="AK666" s="389"/>
      <c r="AL666" s="243">
        <f>BD.PD9[[#This Row],[Av.P5 '[%']]]*BD.PD9[[#This Row],[Ppto. Orden Interna '[DOP']]]</f>
        <v>0</v>
      </c>
      <c r="AM666" s="496">
        <f>BD.PD9[[#This Row],[Pago 5]]+BD.PD9[[#This Row],[Pago 4]]+BD.PD9[[#This Row],[Pago 3]]+BD.PD9[[#This Row],[Pago 2]]+BD.PD9[[#This Row],[Pago 1]]</f>
        <v>112573.59</v>
      </c>
      <c r="AN666" s="308" t="s">
        <v>244</v>
      </c>
      <c r="AO666" s="308" t="s">
        <v>245</v>
      </c>
      <c r="AP666" s="308" t="s">
        <v>246</v>
      </c>
      <c r="AQ666" s="308" t="s">
        <v>247</v>
      </c>
      <c r="AR666" s="308">
        <v>594</v>
      </c>
      <c r="AS666" s="308" t="s">
        <v>248</v>
      </c>
      <c r="AT666" s="249" t="s">
        <v>1575</v>
      </c>
      <c r="AU666" s="306"/>
      <c r="AV666" s="306"/>
      <c r="AW666" s="306"/>
      <c r="AX666" s="306"/>
      <c r="AY666" s="306"/>
      <c r="AZ666" s="306"/>
      <c r="BA666" s="306"/>
      <c r="BB666" s="306"/>
      <c r="BC666" s="306"/>
      <c r="BD666" s="306"/>
      <c r="BE666" s="306"/>
      <c r="BF666" s="306"/>
      <c r="BG666" s="306"/>
      <c r="BH666" s="306"/>
      <c r="BI666" s="306"/>
      <c r="BJ666" s="306"/>
      <c r="BK666" s="306"/>
      <c r="BL666" s="306"/>
      <c r="BM666" s="306"/>
      <c r="BN666" s="306"/>
      <c r="BO666" s="306"/>
      <c r="BP666" s="306"/>
      <c r="BQ666" s="306"/>
      <c r="BR666" s="306"/>
      <c r="BS666" s="306"/>
      <c r="BT666" s="306"/>
      <c r="BU666" s="306"/>
      <c r="BV666" s="306"/>
      <c r="BW666" s="306"/>
      <c r="BX666" s="306"/>
      <c r="BY666" s="306"/>
      <c r="BZ666" s="306"/>
      <c r="CA666" s="306"/>
      <c r="CB666" s="306"/>
      <c r="CC666" s="306"/>
      <c r="CD666" s="306"/>
      <c r="CE666" s="306"/>
      <c r="CF666" s="306"/>
      <c r="CG666" s="306"/>
      <c r="CH666" s="306"/>
      <c r="CI666" s="306"/>
      <c r="CJ666" s="306"/>
      <c r="CK666" s="306"/>
      <c r="CL666" s="306"/>
      <c r="CM666" s="306"/>
      <c r="CN666" s="306"/>
      <c r="CO666" s="306"/>
      <c r="CP666" s="306"/>
      <c r="CQ666" s="306"/>
      <c r="CR666" s="306"/>
      <c r="CS666" s="306"/>
      <c r="CT666" s="306"/>
      <c r="CU666" s="306"/>
      <c r="CV666" s="306"/>
      <c r="CW666" s="306"/>
      <c r="CX666" s="306"/>
      <c r="CY666" s="306"/>
      <c r="CZ666" s="306"/>
      <c r="DA666" s="306"/>
      <c r="DB666" s="306"/>
      <c r="DC666" s="306"/>
      <c r="DD666" s="306"/>
      <c r="DE666" s="306"/>
      <c r="DF666" s="306"/>
      <c r="DG666" s="306"/>
      <c r="DH666" s="306"/>
      <c r="DI666" s="306"/>
      <c r="DJ666" s="306"/>
      <c r="DK666" s="306"/>
      <c r="DL666" s="306"/>
      <c r="DM666" s="306"/>
      <c r="DN666" s="306"/>
      <c r="DO666" s="306"/>
      <c r="DP666" s="306"/>
      <c r="DQ666" s="306"/>
      <c r="DR666" s="306"/>
      <c r="DS666" s="306"/>
      <c r="DT666" s="306"/>
      <c r="DU666" s="306"/>
      <c r="DV666" s="306"/>
      <c r="DW666" s="306"/>
      <c r="DX666" s="306"/>
      <c r="DY666" s="306"/>
      <c r="DZ666" s="306"/>
      <c r="EA666" s="306"/>
      <c r="EB666" s="306"/>
      <c r="EC666" s="306"/>
      <c r="ED666" s="306"/>
      <c r="EE666" s="306"/>
      <c r="EF666" s="306"/>
      <c r="EG666" s="306"/>
      <c r="EH666" s="306"/>
      <c r="EI666" s="306"/>
      <c r="EJ666" s="306"/>
      <c r="EK666" s="306"/>
      <c r="EL666" s="306"/>
      <c r="EM666" s="306"/>
      <c r="EN666" s="306"/>
      <c r="EO666" s="306"/>
      <c r="EP666" s="306"/>
      <c r="EQ666" s="306"/>
      <c r="ER666" s="306"/>
      <c r="ES666" s="306"/>
      <c r="ET666" s="306"/>
      <c r="EU666" s="306"/>
      <c r="EV666" s="306"/>
      <c r="EW666" s="306"/>
      <c r="EX666" s="306"/>
      <c r="EY666" s="306"/>
      <c r="EZ666" s="306"/>
      <c r="FA666" s="306"/>
      <c r="FB666" s="306"/>
      <c r="FC666" s="306"/>
      <c r="FD666" s="306"/>
      <c r="FE666" s="306"/>
      <c r="FF666" s="306"/>
      <c r="FG666" s="306"/>
      <c r="FH666" s="306"/>
      <c r="FI666" s="306"/>
      <c r="FJ666" s="306"/>
      <c r="FK666" s="306"/>
      <c r="FL666" s="306"/>
      <c r="FM666" s="306"/>
      <c r="FN666" s="306"/>
      <c r="FO666" s="306"/>
      <c r="FP666" s="306"/>
      <c r="FQ666" s="306"/>
      <c r="FR666" s="306"/>
      <c r="FS666" s="306"/>
      <c r="FT666" s="306"/>
      <c r="FU666" s="306"/>
      <c r="FV666" s="306"/>
      <c r="FW666" s="306"/>
      <c r="FX666" s="306"/>
      <c r="FY666" s="306"/>
      <c r="FZ666" s="306"/>
      <c r="GA666" s="306"/>
      <c r="GB666" s="306"/>
      <c r="GC666" s="306"/>
      <c r="GD666" s="306"/>
      <c r="GE666" s="306"/>
      <c r="GF666" s="306"/>
      <c r="GG666" s="306"/>
      <c r="GH666" s="306"/>
      <c r="GI666" s="306"/>
      <c r="GJ666" s="306"/>
      <c r="GK666" s="306"/>
      <c r="GL666" s="306"/>
      <c r="GM666" s="306"/>
      <c r="GN666" s="306"/>
      <c r="GO666" s="306"/>
      <c r="GP666" s="306"/>
      <c r="GQ666" s="306"/>
      <c r="GR666" s="306"/>
      <c r="GS666" s="306"/>
      <c r="GT666" s="306"/>
      <c r="GU666" s="306"/>
      <c r="GV666" s="306"/>
      <c r="GW666" s="306"/>
      <c r="GX666" s="306"/>
      <c r="GY666" s="306"/>
      <c r="GZ666" s="306"/>
      <c r="HA666" s="306"/>
      <c r="HB666" s="306"/>
      <c r="HC666" s="306"/>
      <c r="HD666" s="306"/>
      <c r="HE666" s="306"/>
      <c r="HF666" s="306"/>
      <c r="HG666" s="306"/>
      <c r="HH666" s="306"/>
      <c r="HI666" s="306"/>
      <c r="HJ666" s="306"/>
      <c r="HK666" s="306"/>
      <c r="HL666" s="306"/>
      <c r="HM666" s="306"/>
      <c r="HN666" s="306"/>
      <c r="HO666" s="306"/>
      <c r="HP666" s="306"/>
      <c r="HQ666" s="306"/>
      <c r="HR666" s="306"/>
      <c r="HS666" s="306"/>
      <c r="HT666" s="306"/>
      <c r="HU666" s="306"/>
      <c r="HV666" s="306"/>
      <c r="HW666" s="306"/>
      <c r="HX666" s="306"/>
      <c r="HY666" s="306"/>
      <c r="HZ666" s="306"/>
      <c r="IA666" s="306"/>
      <c r="IB666" s="306"/>
      <c r="IC666" s="306"/>
      <c r="ID666" s="306"/>
      <c r="IE666" s="306"/>
      <c r="IF666" s="306"/>
      <c r="IG666" s="306"/>
      <c r="IH666" s="306"/>
    </row>
    <row r="667" spans="1:242" s="219" customFormat="1" ht="15" customHeight="1" x14ac:dyDescent="0.3">
      <c r="A667" s="174">
        <v>7.01</v>
      </c>
      <c r="B667" s="231"/>
      <c r="C667" s="232" t="e">
        <f>VLOOKUP(BD.PD9[[#This Row],[Pos]],[19]!PPto[#Data],3,FALSE)</f>
        <v>#REF!</v>
      </c>
      <c r="D667" s="174" t="s">
        <v>23</v>
      </c>
      <c r="E667" s="305" t="str">
        <f>IF(BD.PD9[[#This Row],[.]]="*",VLOOKUP(BD.PD9[[#This Row],[Pos]],[19]Presupuesto!A:H,7,FALSE),"")</f>
        <v/>
      </c>
      <c r="F667" s="234" t="s">
        <v>412</v>
      </c>
      <c r="G667" s="174"/>
      <c r="H667" s="174"/>
      <c r="I667" s="497" t="s">
        <v>1326</v>
      </c>
      <c r="J667" s="382">
        <v>9</v>
      </c>
      <c r="K667" s="174" t="s">
        <v>260</v>
      </c>
      <c r="L667" s="383">
        <f>IF(BD.PD9[[#This Row],[Mon]]="DOP",1,HLOOKUP(BD.PD9[[#This Row],[Mon]],Data!$K$1:$L$2,2,FALSE))</f>
        <v>1</v>
      </c>
      <c r="M667" s="384">
        <v>19350</v>
      </c>
      <c r="N667" s="243">
        <f>BD.PD9[[#This Row],[Cant.]]*BD.PD9[[#This Row],[ Tasa ]]*BD.PD9[[#This Row],[ Precio Und.]]</f>
        <v>174150</v>
      </c>
      <c r="O667" s="386">
        <v>0.01</v>
      </c>
      <c r="P667" s="243">
        <f>IF(BD.PD9[[#This Row],[Liquid. '[%']]]&lt;&gt;0,(BD.PD9[[#This Row],[Valor Neto '[DOP']]]*BD.PD9[[#This Row],[Liquid. '[%']]])+BD.PD9[[#This Row],[Valor Neto '[DOP']]],BD.PD9[[#This Row],[Valor Neto '[DOP']]])</f>
        <v>175891.5</v>
      </c>
      <c r="Q667" s="243">
        <f>BD.PD9[[#This Row],[Ppto. Orden Interna '[DOP']]]/HLOOKUP("USD",Data!$K$1:$L$2,2,FALSE)</f>
        <v>2706.023076923077</v>
      </c>
      <c r="R667" s="381" t="s">
        <v>1485</v>
      </c>
      <c r="S667" s="387"/>
      <c r="T667" s="387"/>
      <c r="U667" s="387"/>
      <c r="V667" s="387"/>
      <c r="W667" s="174" t="s">
        <v>368</v>
      </c>
      <c r="X667" s="495">
        <v>9</v>
      </c>
      <c r="Y667" s="388">
        <v>0.5</v>
      </c>
      <c r="Z667" s="243">
        <f>BD.PD9[[#This Row],[Av.P1 '[%']]]*BD.PD9[[#This Row],[Ppto. Orden Interna '[DOP']]]</f>
        <v>87945.75</v>
      </c>
      <c r="AA667" s="495">
        <v>11</v>
      </c>
      <c r="AB667" s="388">
        <v>0.5</v>
      </c>
      <c r="AC667" s="243">
        <f>BD.PD9[[#This Row],[Av.P2 '[%']]]*BD.PD9[[#This Row],[Ppto. Orden Interna '[DOP']]]</f>
        <v>87945.75</v>
      </c>
      <c r="AD667" s="249"/>
      <c r="AE667" s="389"/>
      <c r="AF667" s="243">
        <f>BD.PD9[[#This Row],[Av.P3 '[%']]]*BD.PD9[[#This Row],[Ppto. Orden Interna '[DOP']]]</f>
        <v>0</v>
      </c>
      <c r="AG667" s="249"/>
      <c r="AH667" s="389"/>
      <c r="AI667" s="243">
        <f>BD.PD9[[#This Row],[Av.P4 '[%']]]*BD.PD9[[#This Row],[Ppto. Orden Interna '[DOP']]]</f>
        <v>0</v>
      </c>
      <c r="AJ667" s="249"/>
      <c r="AK667" s="389"/>
      <c r="AL667" s="243">
        <f>BD.PD9[[#This Row],[Av.P5 '[%']]]*BD.PD9[[#This Row],[Ppto. Orden Interna '[DOP']]]</f>
        <v>0</v>
      </c>
      <c r="AM667" s="496">
        <f>BD.PD9[[#This Row],[Pago 5]]+BD.PD9[[#This Row],[Pago 4]]+BD.PD9[[#This Row],[Pago 3]]+BD.PD9[[#This Row],[Pago 2]]+BD.PD9[[#This Row],[Pago 1]]</f>
        <v>175891.5</v>
      </c>
      <c r="AN667" s="308" t="s">
        <v>244</v>
      </c>
      <c r="AO667" s="308" t="s">
        <v>245</v>
      </c>
      <c r="AP667" s="308" t="s">
        <v>246</v>
      </c>
      <c r="AQ667" s="308" t="s">
        <v>247</v>
      </c>
      <c r="AR667" s="308">
        <v>594</v>
      </c>
      <c r="AS667" s="308" t="s">
        <v>248</v>
      </c>
      <c r="AT667" s="249" t="s">
        <v>1575</v>
      </c>
      <c r="AU667" s="306"/>
      <c r="AV667" s="306"/>
      <c r="AW667" s="306"/>
      <c r="AX667" s="306"/>
      <c r="AY667" s="306"/>
      <c r="AZ667" s="306"/>
      <c r="BA667" s="306"/>
      <c r="BB667" s="306"/>
      <c r="BC667" s="306"/>
      <c r="BD667" s="306"/>
      <c r="BE667" s="306"/>
      <c r="BF667" s="306"/>
      <c r="BG667" s="306"/>
      <c r="BH667" s="306"/>
      <c r="BI667" s="306"/>
      <c r="BJ667" s="306"/>
      <c r="BK667" s="306"/>
      <c r="BL667" s="306"/>
      <c r="BM667" s="306"/>
      <c r="BN667" s="306"/>
      <c r="BO667" s="306"/>
      <c r="BP667" s="306"/>
      <c r="BQ667" s="306"/>
      <c r="BR667" s="306"/>
      <c r="BS667" s="306"/>
      <c r="BT667" s="306"/>
      <c r="BU667" s="306"/>
      <c r="BV667" s="306"/>
      <c r="BW667" s="306"/>
      <c r="BX667" s="306"/>
      <c r="BY667" s="306"/>
      <c r="BZ667" s="306"/>
      <c r="CA667" s="306"/>
      <c r="CB667" s="306"/>
      <c r="CC667" s="306"/>
      <c r="CD667" s="306"/>
      <c r="CE667" s="306"/>
      <c r="CF667" s="306"/>
      <c r="CG667" s="306"/>
      <c r="CH667" s="306"/>
      <c r="CI667" s="306"/>
      <c r="CJ667" s="306"/>
      <c r="CK667" s="306"/>
      <c r="CL667" s="306"/>
      <c r="CM667" s="306"/>
      <c r="CN667" s="306"/>
      <c r="CO667" s="306"/>
      <c r="CP667" s="306"/>
      <c r="CQ667" s="306"/>
      <c r="CR667" s="306"/>
      <c r="CS667" s="306"/>
      <c r="CT667" s="306"/>
      <c r="CU667" s="306"/>
      <c r="CV667" s="306"/>
      <c r="CW667" s="306"/>
      <c r="CX667" s="306"/>
      <c r="CY667" s="306"/>
      <c r="CZ667" s="306"/>
      <c r="DA667" s="306"/>
      <c r="DB667" s="306"/>
      <c r="DC667" s="306"/>
      <c r="DD667" s="306"/>
      <c r="DE667" s="306"/>
      <c r="DF667" s="306"/>
      <c r="DG667" s="306"/>
      <c r="DH667" s="306"/>
      <c r="DI667" s="306"/>
      <c r="DJ667" s="306"/>
      <c r="DK667" s="306"/>
      <c r="DL667" s="306"/>
      <c r="DM667" s="306"/>
      <c r="DN667" s="306"/>
      <c r="DO667" s="306"/>
      <c r="DP667" s="306"/>
      <c r="DQ667" s="306"/>
      <c r="DR667" s="306"/>
      <c r="DS667" s="306"/>
      <c r="DT667" s="306"/>
      <c r="DU667" s="306"/>
      <c r="DV667" s="306"/>
      <c r="DW667" s="306"/>
      <c r="DX667" s="306"/>
      <c r="DY667" s="306"/>
      <c r="DZ667" s="306"/>
      <c r="EA667" s="306"/>
      <c r="EB667" s="306"/>
      <c r="EC667" s="306"/>
      <c r="ED667" s="306"/>
      <c r="EE667" s="306"/>
      <c r="EF667" s="306"/>
      <c r="EG667" s="306"/>
      <c r="EH667" s="306"/>
      <c r="EI667" s="306"/>
      <c r="EJ667" s="306"/>
      <c r="EK667" s="306"/>
      <c r="EL667" s="306"/>
      <c r="EM667" s="306"/>
      <c r="EN667" s="306"/>
      <c r="EO667" s="306"/>
      <c r="EP667" s="306"/>
      <c r="EQ667" s="306"/>
      <c r="ER667" s="306"/>
      <c r="ES667" s="306"/>
      <c r="ET667" s="306"/>
      <c r="EU667" s="306"/>
      <c r="EV667" s="306"/>
      <c r="EW667" s="306"/>
      <c r="EX667" s="306"/>
      <c r="EY667" s="306"/>
      <c r="EZ667" s="306"/>
      <c r="FA667" s="306"/>
      <c r="FB667" s="306"/>
      <c r="FC667" s="306"/>
      <c r="FD667" s="306"/>
      <c r="FE667" s="306"/>
      <c r="FF667" s="306"/>
      <c r="FG667" s="306"/>
      <c r="FH667" s="306"/>
      <c r="FI667" s="306"/>
      <c r="FJ667" s="306"/>
      <c r="FK667" s="306"/>
      <c r="FL667" s="306"/>
      <c r="FM667" s="306"/>
      <c r="FN667" s="306"/>
      <c r="FO667" s="306"/>
      <c r="FP667" s="306"/>
      <c r="FQ667" s="306"/>
      <c r="FR667" s="306"/>
      <c r="FS667" s="306"/>
      <c r="FT667" s="306"/>
      <c r="FU667" s="306"/>
      <c r="FV667" s="306"/>
      <c r="FW667" s="306"/>
      <c r="FX667" s="306"/>
      <c r="FY667" s="306"/>
      <c r="FZ667" s="306"/>
      <c r="GA667" s="306"/>
      <c r="GB667" s="306"/>
      <c r="GC667" s="306"/>
      <c r="GD667" s="306"/>
      <c r="GE667" s="306"/>
      <c r="GF667" s="306"/>
      <c r="GG667" s="306"/>
      <c r="GH667" s="306"/>
      <c r="GI667" s="306"/>
      <c r="GJ667" s="306"/>
      <c r="GK667" s="306"/>
      <c r="GL667" s="306"/>
      <c r="GM667" s="306"/>
      <c r="GN667" s="306"/>
      <c r="GO667" s="306"/>
      <c r="GP667" s="306"/>
      <c r="GQ667" s="306"/>
      <c r="GR667" s="306"/>
      <c r="GS667" s="306"/>
      <c r="GT667" s="306"/>
      <c r="GU667" s="306"/>
      <c r="GV667" s="306"/>
      <c r="GW667" s="306"/>
      <c r="GX667" s="306"/>
      <c r="GY667" s="306"/>
      <c r="GZ667" s="306"/>
      <c r="HA667" s="306"/>
      <c r="HB667" s="306"/>
      <c r="HC667" s="306"/>
      <c r="HD667" s="306"/>
      <c r="HE667" s="306"/>
      <c r="HF667" s="306"/>
      <c r="HG667" s="306"/>
      <c r="HH667" s="306"/>
      <c r="HI667" s="306"/>
      <c r="HJ667" s="306"/>
      <c r="HK667" s="306"/>
      <c r="HL667" s="306"/>
      <c r="HM667" s="306"/>
      <c r="HN667" s="306"/>
      <c r="HO667" s="306"/>
      <c r="HP667" s="306"/>
      <c r="HQ667" s="306"/>
      <c r="HR667" s="306"/>
      <c r="HS667" s="306"/>
      <c r="HT667" s="306"/>
      <c r="HU667" s="306"/>
      <c r="HV667" s="306"/>
      <c r="HW667" s="306"/>
      <c r="HX667" s="306"/>
      <c r="HY667" s="306"/>
      <c r="HZ667" s="306"/>
      <c r="IA667" s="306"/>
      <c r="IB667" s="306"/>
      <c r="IC667" s="306"/>
      <c r="ID667" s="306"/>
      <c r="IE667" s="306"/>
      <c r="IF667" s="306"/>
      <c r="IG667" s="306"/>
      <c r="IH667" s="306"/>
    </row>
    <row r="668" spans="1:242" s="219" customFormat="1" ht="15" customHeight="1" x14ac:dyDescent="0.3">
      <c r="A668" s="174">
        <v>7.01</v>
      </c>
      <c r="B668" s="231"/>
      <c r="C668" s="232" t="e">
        <f>VLOOKUP(BD.PD9[[#This Row],[Pos]],[19]!PPto[#Data],3,FALSE)</f>
        <v>#REF!</v>
      </c>
      <c r="D668" s="174" t="s">
        <v>23</v>
      </c>
      <c r="E668" s="305" t="str">
        <f>IF(BD.PD9[[#This Row],[.]]="*",VLOOKUP(BD.PD9[[#This Row],[Pos]],[19]Presupuesto!A:H,7,FALSE),"")</f>
        <v/>
      </c>
      <c r="F668" s="234" t="s">
        <v>415</v>
      </c>
      <c r="G668" s="174"/>
      <c r="H668" s="174"/>
      <c r="I668" s="497" t="s">
        <v>1326</v>
      </c>
      <c r="J668" s="382">
        <v>1</v>
      </c>
      <c r="K668" s="174" t="s">
        <v>260</v>
      </c>
      <c r="L668" s="383">
        <f>IF(BD.PD9[[#This Row],[Mon]]="DOP",1,HLOOKUP(BD.PD9[[#This Row],[Mon]],Data!$K$1:$L$2,2,FALSE))</f>
        <v>1</v>
      </c>
      <c r="M668" s="384">
        <v>21284.25</v>
      </c>
      <c r="N668" s="243">
        <f>BD.PD9[[#This Row],[Cant.]]*BD.PD9[[#This Row],[ Tasa ]]*BD.PD9[[#This Row],[ Precio Und.]]</f>
        <v>21284.25</v>
      </c>
      <c r="O668" s="386">
        <v>0.01</v>
      </c>
      <c r="P668" s="243">
        <f>IF(BD.PD9[[#This Row],[Liquid. '[%']]]&lt;&gt;0,(BD.PD9[[#This Row],[Valor Neto '[DOP']]]*BD.PD9[[#This Row],[Liquid. '[%']]])+BD.PD9[[#This Row],[Valor Neto '[DOP']]],BD.PD9[[#This Row],[Valor Neto '[DOP']]])</f>
        <v>21497.092499999999</v>
      </c>
      <c r="Q668" s="243">
        <f>BD.PD9[[#This Row],[Ppto. Orden Interna '[DOP']]]/HLOOKUP("USD",Data!$K$1:$L$2,2,FALSE)</f>
        <v>330.72449999999998</v>
      </c>
      <c r="R668" s="381" t="s">
        <v>1486</v>
      </c>
      <c r="S668" s="387"/>
      <c r="T668" s="387"/>
      <c r="U668" s="387"/>
      <c r="V668" s="387"/>
      <c r="W668" s="174" t="s">
        <v>368</v>
      </c>
      <c r="X668" s="495">
        <v>9</v>
      </c>
      <c r="Y668" s="388">
        <v>0.5</v>
      </c>
      <c r="Z668" s="243">
        <f>BD.PD9[[#This Row],[Av.P1 '[%']]]*BD.PD9[[#This Row],[Ppto. Orden Interna '[DOP']]]</f>
        <v>10748.546249999999</v>
      </c>
      <c r="AA668" s="495">
        <v>11</v>
      </c>
      <c r="AB668" s="388">
        <v>0.5</v>
      </c>
      <c r="AC668" s="243">
        <f>BD.PD9[[#This Row],[Av.P2 '[%']]]*BD.PD9[[#This Row],[Ppto. Orden Interna '[DOP']]]</f>
        <v>10748.546249999999</v>
      </c>
      <c r="AD668" s="249"/>
      <c r="AE668" s="389"/>
      <c r="AF668" s="243">
        <f>BD.PD9[[#This Row],[Av.P3 '[%']]]*BD.PD9[[#This Row],[Ppto. Orden Interna '[DOP']]]</f>
        <v>0</v>
      </c>
      <c r="AG668" s="249"/>
      <c r="AH668" s="389"/>
      <c r="AI668" s="243">
        <f>BD.PD9[[#This Row],[Av.P4 '[%']]]*BD.PD9[[#This Row],[Ppto. Orden Interna '[DOP']]]</f>
        <v>0</v>
      </c>
      <c r="AJ668" s="249"/>
      <c r="AK668" s="389"/>
      <c r="AL668" s="243">
        <f>BD.PD9[[#This Row],[Av.P5 '[%']]]*BD.PD9[[#This Row],[Ppto. Orden Interna '[DOP']]]</f>
        <v>0</v>
      </c>
      <c r="AM668" s="496">
        <f>BD.PD9[[#This Row],[Pago 5]]+BD.PD9[[#This Row],[Pago 4]]+BD.PD9[[#This Row],[Pago 3]]+BD.PD9[[#This Row],[Pago 2]]+BD.PD9[[#This Row],[Pago 1]]</f>
        <v>21497.092499999999</v>
      </c>
      <c r="AN668" s="308" t="s">
        <v>244</v>
      </c>
      <c r="AO668" s="308" t="s">
        <v>245</v>
      </c>
      <c r="AP668" s="308" t="s">
        <v>246</v>
      </c>
      <c r="AQ668" s="308" t="s">
        <v>247</v>
      </c>
      <c r="AR668" s="308">
        <v>594</v>
      </c>
      <c r="AS668" s="308" t="s">
        <v>248</v>
      </c>
      <c r="AT668" s="249" t="s">
        <v>1575</v>
      </c>
      <c r="AU668" s="306"/>
      <c r="AV668" s="306"/>
      <c r="AW668" s="306"/>
      <c r="AX668" s="306"/>
      <c r="AY668" s="306"/>
      <c r="AZ668" s="306"/>
      <c r="BA668" s="306"/>
      <c r="BB668" s="306"/>
      <c r="BC668" s="306"/>
      <c r="BD668" s="306"/>
      <c r="BE668" s="306"/>
      <c r="BF668" s="306"/>
      <c r="BG668" s="306"/>
      <c r="BH668" s="306"/>
      <c r="BI668" s="306"/>
      <c r="BJ668" s="306"/>
      <c r="BK668" s="306"/>
      <c r="BL668" s="306"/>
      <c r="BM668" s="306"/>
      <c r="BN668" s="306"/>
      <c r="BO668" s="306"/>
      <c r="BP668" s="306"/>
      <c r="BQ668" s="306"/>
      <c r="BR668" s="306"/>
      <c r="BS668" s="306"/>
      <c r="BT668" s="306"/>
      <c r="BU668" s="306"/>
      <c r="BV668" s="306"/>
      <c r="BW668" s="306"/>
      <c r="BX668" s="306"/>
      <c r="BY668" s="306"/>
      <c r="BZ668" s="306"/>
      <c r="CA668" s="306"/>
      <c r="CB668" s="306"/>
      <c r="CC668" s="306"/>
      <c r="CD668" s="306"/>
      <c r="CE668" s="306"/>
      <c r="CF668" s="306"/>
      <c r="CG668" s="306"/>
      <c r="CH668" s="306"/>
      <c r="CI668" s="306"/>
      <c r="CJ668" s="306"/>
      <c r="CK668" s="306"/>
      <c r="CL668" s="306"/>
      <c r="CM668" s="306"/>
      <c r="CN668" s="306"/>
      <c r="CO668" s="306"/>
      <c r="CP668" s="306"/>
      <c r="CQ668" s="306"/>
      <c r="CR668" s="306"/>
      <c r="CS668" s="306"/>
      <c r="CT668" s="306"/>
      <c r="CU668" s="306"/>
      <c r="CV668" s="306"/>
      <c r="CW668" s="306"/>
      <c r="CX668" s="306"/>
      <c r="CY668" s="306"/>
      <c r="CZ668" s="306"/>
      <c r="DA668" s="306"/>
      <c r="DB668" s="306"/>
      <c r="DC668" s="306"/>
      <c r="DD668" s="306"/>
      <c r="DE668" s="306"/>
      <c r="DF668" s="306"/>
      <c r="DG668" s="306"/>
      <c r="DH668" s="306"/>
      <c r="DI668" s="306"/>
      <c r="DJ668" s="306"/>
      <c r="DK668" s="306"/>
      <c r="DL668" s="306"/>
      <c r="DM668" s="306"/>
      <c r="DN668" s="306"/>
      <c r="DO668" s="306"/>
      <c r="DP668" s="306"/>
      <c r="DQ668" s="306"/>
      <c r="DR668" s="306"/>
      <c r="DS668" s="306"/>
      <c r="DT668" s="306"/>
      <c r="DU668" s="306"/>
      <c r="DV668" s="306"/>
      <c r="DW668" s="306"/>
      <c r="DX668" s="306"/>
      <c r="DY668" s="306"/>
      <c r="DZ668" s="306"/>
      <c r="EA668" s="306"/>
      <c r="EB668" s="306"/>
      <c r="EC668" s="306"/>
      <c r="ED668" s="306"/>
      <c r="EE668" s="306"/>
      <c r="EF668" s="306"/>
      <c r="EG668" s="306"/>
      <c r="EH668" s="306"/>
      <c r="EI668" s="306"/>
      <c r="EJ668" s="306"/>
      <c r="EK668" s="306"/>
      <c r="EL668" s="306"/>
      <c r="EM668" s="306"/>
      <c r="EN668" s="306"/>
      <c r="EO668" s="306"/>
      <c r="EP668" s="306"/>
      <c r="EQ668" s="306"/>
      <c r="ER668" s="306"/>
      <c r="ES668" s="306"/>
      <c r="ET668" s="306"/>
      <c r="EU668" s="306"/>
      <c r="EV668" s="306"/>
      <c r="EW668" s="306"/>
      <c r="EX668" s="306"/>
      <c r="EY668" s="306"/>
      <c r="EZ668" s="306"/>
      <c r="FA668" s="306"/>
      <c r="FB668" s="306"/>
      <c r="FC668" s="306"/>
      <c r="FD668" s="306"/>
      <c r="FE668" s="306"/>
      <c r="FF668" s="306"/>
      <c r="FG668" s="306"/>
      <c r="FH668" s="306"/>
      <c r="FI668" s="306"/>
      <c r="FJ668" s="306"/>
      <c r="FK668" s="306"/>
      <c r="FL668" s="306"/>
      <c r="FM668" s="306"/>
      <c r="FN668" s="306"/>
      <c r="FO668" s="306"/>
      <c r="FP668" s="306"/>
      <c r="FQ668" s="306"/>
      <c r="FR668" s="306"/>
      <c r="FS668" s="306"/>
      <c r="FT668" s="306"/>
      <c r="FU668" s="306"/>
      <c r="FV668" s="306"/>
      <c r="FW668" s="306"/>
      <c r="FX668" s="306"/>
      <c r="FY668" s="306"/>
      <c r="FZ668" s="306"/>
      <c r="GA668" s="306"/>
      <c r="GB668" s="306"/>
      <c r="GC668" s="306"/>
      <c r="GD668" s="306"/>
      <c r="GE668" s="306"/>
      <c r="GF668" s="306"/>
      <c r="GG668" s="306"/>
      <c r="GH668" s="306"/>
      <c r="GI668" s="306"/>
      <c r="GJ668" s="306"/>
      <c r="GK668" s="306"/>
      <c r="GL668" s="306"/>
      <c r="GM668" s="306"/>
      <c r="GN668" s="306"/>
      <c r="GO668" s="306"/>
      <c r="GP668" s="306"/>
      <c r="GQ668" s="306"/>
      <c r="GR668" s="306"/>
      <c r="GS668" s="306"/>
      <c r="GT668" s="306"/>
      <c r="GU668" s="306"/>
      <c r="GV668" s="306"/>
      <c r="GW668" s="306"/>
      <c r="GX668" s="306"/>
      <c r="GY668" s="306"/>
      <c r="GZ668" s="306"/>
      <c r="HA668" s="306"/>
      <c r="HB668" s="306"/>
      <c r="HC668" s="306"/>
      <c r="HD668" s="306"/>
      <c r="HE668" s="306"/>
      <c r="HF668" s="306"/>
      <c r="HG668" s="306"/>
      <c r="HH668" s="306"/>
      <c r="HI668" s="306"/>
      <c r="HJ668" s="306"/>
      <c r="HK668" s="306"/>
      <c r="HL668" s="306"/>
      <c r="HM668" s="306"/>
      <c r="HN668" s="306"/>
      <c r="HO668" s="306"/>
      <c r="HP668" s="306"/>
      <c r="HQ668" s="306"/>
      <c r="HR668" s="306"/>
      <c r="HS668" s="306"/>
      <c r="HT668" s="306"/>
      <c r="HU668" s="306"/>
      <c r="HV668" s="306"/>
      <c r="HW668" s="306"/>
      <c r="HX668" s="306"/>
      <c r="HY668" s="306"/>
      <c r="HZ668" s="306"/>
      <c r="IA668" s="306"/>
      <c r="IB668" s="306"/>
      <c r="IC668" s="306"/>
      <c r="ID668" s="306"/>
      <c r="IE668" s="306"/>
      <c r="IF668" s="306"/>
      <c r="IG668" s="306"/>
      <c r="IH668" s="306"/>
    </row>
    <row r="669" spans="1:242" s="219" customFormat="1" ht="15" customHeight="1" x14ac:dyDescent="0.3">
      <c r="A669" s="174">
        <v>7.01</v>
      </c>
      <c r="B669" s="231"/>
      <c r="C669" s="232" t="e">
        <f>VLOOKUP(BD.PD9[[#This Row],[Pos]],[19]!PPto[#Data],3,FALSE)</f>
        <v>#REF!</v>
      </c>
      <c r="D669" s="174" t="s">
        <v>23</v>
      </c>
      <c r="E669" s="305" t="str">
        <f>IF(BD.PD9[[#This Row],[.]]="*",VLOOKUP(BD.PD9[[#This Row],[Pos]],[19]Presupuesto!A:H,7,FALSE),"")</f>
        <v/>
      </c>
      <c r="F669" s="234" t="s">
        <v>416</v>
      </c>
      <c r="G669" s="174"/>
      <c r="H669" s="174"/>
      <c r="I669" s="497" t="s">
        <v>1326</v>
      </c>
      <c r="J669" s="382">
        <v>3</v>
      </c>
      <c r="K669" s="174" t="s">
        <v>260</v>
      </c>
      <c r="L669" s="383">
        <f>IF(BD.PD9[[#This Row],[Mon]]="DOP",1,HLOOKUP(BD.PD9[[#This Row],[Mon]],Data!$K$1:$L$2,2,FALSE))</f>
        <v>1</v>
      </c>
      <c r="M669" s="384">
        <v>42881.25</v>
      </c>
      <c r="N669" s="243">
        <f>BD.PD9[[#This Row],[Cant.]]*BD.PD9[[#This Row],[ Tasa ]]*BD.PD9[[#This Row],[ Precio Und.]]</f>
        <v>128643.75</v>
      </c>
      <c r="O669" s="386">
        <v>0.01</v>
      </c>
      <c r="P669" s="243">
        <f>IF(BD.PD9[[#This Row],[Liquid. '[%']]]&lt;&gt;0,(BD.PD9[[#This Row],[Valor Neto '[DOP']]]*BD.PD9[[#This Row],[Liquid. '[%']]])+BD.PD9[[#This Row],[Valor Neto '[DOP']]],BD.PD9[[#This Row],[Valor Neto '[DOP']]])</f>
        <v>129930.1875</v>
      </c>
      <c r="Q669" s="243">
        <f>BD.PD9[[#This Row],[Ppto. Orden Interna '[DOP']]]/HLOOKUP("USD",Data!$K$1:$L$2,2,FALSE)</f>
        <v>1998.9259615384615</v>
      </c>
      <c r="R669" s="381" t="s">
        <v>1486</v>
      </c>
      <c r="S669" s="387"/>
      <c r="T669" s="387"/>
      <c r="U669" s="387"/>
      <c r="V669" s="387"/>
      <c r="W669" s="174" t="s">
        <v>368</v>
      </c>
      <c r="X669" s="495">
        <v>9</v>
      </c>
      <c r="Y669" s="388">
        <v>0.5</v>
      </c>
      <c r="Z669" s="243">
        <f>BD.PD9[[#This Row],[Av.P1 '[%']]]*BD.PD9[[#This Row],[Ppto. Orden Interna '[DOP']]]</f>
        <v>64965.09375</v>
      </c>
      <c r="AA669" s="495">
        <v>11</v>
      </c>
      <c r="AB669" s="388">
        <v>0.5</v>
      </c>
      <c r="AC669" s="243">
        <f>BD.PD9[[#This Row],[Av.P2 '[%']]]*BD.PD9[[#This Row],[Ppto. Orden Interna '[DOP']]]</f>
        <v>64965.09375</v>
      </c>
      <c r="AD669" s="249"/>
      <c r="AE669" s="389"/>
      <c r="AF669" s="243">
        <f>BD.PD9[[#This Row],[Av.P3 '[%']]]*BD.PD9[[#This Row],[Ppto. Orden Interna '[DOP']]]</f>
        <v>0</v>
      </c>
      <c r="AG669" s="249"/>
      <c r="AH669" s="389"/>
      <c r="AI669" s="243">
        <f>BD.PD9[[#This Row],[Av.P4 '[%']]]*BD.PD9[[#This Row],[Ppto. Orden Interna '[DOP']]]</f>
        <v>0</v>
      </c>
      <c r="AJ669" s="249"/>
      <c r="AK669" s="389"/>
      <c r="AL669" s="243">
        <f>BD.PD9[[#This Row],[Av.P5 '[%']]]*BD.PD9[[#This Row],[Ppto. Orden Interna '[DOP']]]</f>
        <v>0</v>
      </c>
      <c r="AM669" s="496">
        <f>BD.PD9[[#This Row],[Pago 5]]+BD.PD9[[#This Row],[Pago 4]]+BD.PD9[[#This Row],[Pago 3]]+BD.PD9[[#This Row],[Pago 2]]+BD.PD9[[#This Row],[Pago 1]]</f>
        <v>129930.1875</v>
      </c>
      <c r="AN669" s="308" t="s">
        <v>244</v>
      </c>
      <c r="AO669" s="308" t="s">
        <v>245</v>
      </c>
      <c r="AP669" s="308" t="s">
        <v>246</v>
      </c>
      <c r="AQ669" s="308" t="s">
        <v>247</v>
      </c>
      <c r="AR669" s="308">
        <v>594</v>
      </c>
      <c r="AS669" s="308" t="s">
        <v>248</v>
      </c>
      <c r="AT669" s="249" t="s">
        <v>1575</v>
      </c>
      <c r="AU669" s="306"/>
      <c r="AV669" s="306"/>
      <c r="AW669" s="306"/>
      <c r="AX669" s="306"/>
      <c r="AY669" s="306"/>
      <c r="AZ669" s="306"/>
      <c r="BA669" s="306"/>
      <c r="BB669" s="306"/>
      <c r="BC669" s="306"/>
      <c r="BD669" s="306"/>
      <c r="BE669" s="306"/>
      <c r="BF669" s="306"/>
      <c r="BG669" s="306"/>
      <c r="BH669" s="306"/>
      <c r="BI669" s="306"/>
      <c r="BJ669" s="306"/>
      <c r="BK669" s="306"/>
      <c r="BL669" s="306"/>
      <c r="BM669" s="306"/>
      <c r="BN669" s="306"/>
      <c r="BO669" s="306"/>
      <c r="BP669" s="306"/>
      <c r="BQ669" s="306"/>
      <c r="BR669" s="306"/>
      <c r="BS669" s="306"/>
      <c r="BT669" s="306"/>
      <c r="BU669" s="306"/>
      <c r="BV669" s="306"/>
      <c r="BW669" s="306"/>
      <c r="BX669" s="306"/>
      <c r="BY669" s="306"/>
      <c r="BZ669" s="306"/>
      <c r="CA669" s="306"/>
      <c r="CB669" s="306"/>
      <c r="CC669" s="306"/>
      <c r="CD669" s="306"/>
      <c r="CE669" s="306"/>
      <c r="CF669" s="306"/>
      <c r="CG669" s="306"/>
      <c r="CH669" s="306"/>
      <c r="CI669" s="306"/>
      <c r="CJ669" s="306"/>
      <c r="CK669" s="306"/>
      <c r="CL669" s="306"/>
      <c r="CM669" s="306"/>
      <c r="CN669" s="306"/>
      <c r="CO669" s="306"/>
      <c r="CP669" s="306"/>
      <c r="CQ669" s="306"/>
      <c r="CR669" s="306"/>
      <c r="CS669" s="306"/>
      <c r="CT669" s="306"/>
      <c r="CU669" s="306"/>
      <c r="CV669" s="306"/>
      <c r="CW669" s="306"/>
      <c r="CX669" s="306"/>
      <c r="CY669" s="306"/>
      <c r="CZ669" s="306"/>
      <c r="DA669" s="306"/>
      <c r="DB669" s="306"/>
      <c r="DC669" s="306"/>
      <c r="DD669" s="306"/>
      <c r="DE669" s="306"/>
      <c r="DF669" s="306"/>
      <c r="DG669" s="306"/>
      <c r="DH669" s="306"/>
      <c r="DI669" s="306"/>
      <c r="DJ669" s="306"/>
      <c r="DK669" s="306"/>
      <c r="DL669" s="306"/>
      <c r="DM669" s="306"/>
      <c r="DN669" s="306"/>
      <c r="DO669" s="306"/>
      <c r="DP669" s="306"/>
      <c r="DQ669" s="306"/>
      <c r="DR669" s="306"/>
      <c r="DS669" s="306"/>
      <c r="DT669" s="306"/>
      <c r="DU669" s="306"/>
      <c r="DV669" s="306"/>
      <c r="DW669" s="306"/>
      <c r="DX669" s="306"/>
      <c r="DY669" s="306"/>
      <c r="DZ669" s="306"/>
      <c r="EA669" s="306"/>
      <c r="EB669" s="306"/>
      <c r="EC669" s="306"/>
      <c r="ED669" s="306"/>
      <c r="EE669" s="306"/>
      <c r="EF669" s="306"/>
      <c r="EG669" s="306"/>
      <c r="EH669" s="306"/>
      <c r="EI669" s="306"/>
      <c r="EJ669" s="306"/>
      <c r="EK669" s="306"/>
      <c r="EL669" s="306"/>
      <c r="EM669" s="306"/>
      <c r="EN669" s="306"/>
      <c r="EO669" s="306"/>
      <c r="EP669" s="306"/>
      <c r="EQ669" s="306"/>
      <c r="ER669" s="306"/>
      <c r="ES669" s="306"/>
      <c r="ET669" s="306"/>
      <c r="EU669" s="306"/>
      <c r="EV669" s="306"/>
      <c r="EW669" s="306"/>
      <c r="EX669" s="306"/>
      <c r="EY669" s="306"/>
      <c r="EZ669" s="306"/>
      <c r="FA669" s="306"/>
      <c r="FB669" s="306"/>
      <c r="FC669" s="306"/>
      <c r="FD669" s="306"/>
      <c r="FE669" s="306"/>
      <c r="FF669" s="306"/>
      <c r="FG669" s="306"/>
      <c r="FH669" s="306"/>
      <c r="FI669" s="306"/>
      <c r="FJ669" s="306"/>
      <c r="FK669" s="306"/>
      <c r="FL669" s="306"/>
      <c r="FM669" s="306"/>
      <c r="FN669" s="306"/>
      <c r="FO669" s="306"/>
      <c r="FP669" s="306"/>
      <c r="FQ669" s="306"/>
      <c r="FR669" s="306"/>
      <c r="FS669" s="306"/>
      <c r="FT669" s="306"/>
      <c r="FU669" s="306"/>
      <c r="FV669" s="306"/>
      <c r="FW669" s="306"/>
      <c r="FX669" s="306"/>
      <c r="FY669" s="306"/>
      <c r="FZ669" s="306"/>
      <c r="GA669" s="306"/>
      <c r="GB669" s="306"/>
      <c r="GC669" s="306"/>
      <c r="GD669" s="306"/>
      <c r="GE669" s="306"/>
      <c r="GF669" s="306"/>
      <c r="GG669" s="306"/>
      <c r="GH669" s="306"/>
      <c r="GI669" s="306"/>
      <c r="GJ669" s="306"/>
      <c r="GK669" s="306"/>
      <c r="GL669" s="306"/>
      <c r="GM669" s="306"/>
      <c r="GN669" s="306"/>
      <c r="GO669" s="306"/>
      <c r="GP669" s="306"/>
      <c r="GQ669" s="306"/>
      <c r="GR669" s="306"/>
      <c r="GS669" s="306"/>
      <c r="GT669" s="306"/>
      <c r="GU669" s="306"/>
      <c r="GV669" s="306"/>
      <c r="GW669" s="306"/>
      <c r="GX669" s="306"/>
      <c r="GY669" s="306"/>
      <c r="GZ669" s="306"/>
      <c r="HA669" s="306"/>
      <c r="HB669" s="306"/>
      <c r="HC669" s="306"/>
      <c r="HD669" s="306"/>
      <c r="HE669" s="306"/>
      <c r="HF669" s="306"/>
      <c r="HG669" s="306"/>
      <c r="HH669" s="306"/>
      <c r="HI669" s="306"/>
      <c r="HJ669" s="306"/>
      <c r="HK669" s="306"/>
      <c r="HL669" s="306"/>
      <c r="HM669" s="306"/>
      <c r="HN669" s="306"/>
      <c r="HO669" s="306"/>
      <c r="HP669" s="306"/>
      <c r="HQ669" s="306"/>
      <c r="HR669" s="306"/>
      <c r="HS669" s="306"/>
      <c r="HT669" s="306"/>
      <c r="HU669" s="306"/>
      <c r="HV669" s="306"/>
      <c r="HW669" s="306"/>
      <c r="HX669" s="306"/>
      <c r="HY669" s="306"/>
      <c r="HZ669" s="306"/>
      <c r="IA669" s="306"/>
      <c r="IB669" s="306"/>
      <c r="IC669" s="306"/>
      <c r="ID669" s="306"/>
      <c r="IE669" s="306"/>
      <c r="IF669" s="306"/>
      <c r="IG669" s="306"/>
      <c r="IH669" s="306"/>
    </row>
    <row r="670" spans="1:242" s="219" customFormat="1" ht="15" customHeight="1" x14ac:dyDescent="0.3">
      <c r="A670" s="174">
        <v>7.01</v>
      </c>
      <c r="B670" s="231"/>
      <c r="C670" s="232" t="e">
        <f>VLOOKUP(BD.PD9[[#This Row],[Pos]],[19]!PPto[#Data],3,FALSE)</f>
        <v>#REF!</v>
      </c>
      <c r="D670" s="174" t="s">
        <v>23</v>
      </c>
      <c r="E670" s="305" t="str">
        <f>IF(BD.PD9[[#This Row],[.]]="*",VLOOKUP(BD.PD9[[#This Row],[Pos]],[19]Presupuesto!A:H,7,FALSE),"")</f>
        <v/>
      </c>
      <c r="F670" s="234" t="s">
        <v>1487</v>
      </c>
      <c r="G670" s="174"/>
      <c r="H670" s="174"/>
      <c r="I670" s="497" t="s">
        <v>1326</v>
      </c>
      <c r="J670" s="382">
        <v>1</v>
      </c>
      <c r="K670" s="174" t="s">
        <v>260</v>
      </c>
      <c r="L670" s="383">
        <f>IF(BD.PD9[[#This Row],[Mon]]="DOP",1,HLOOKUP(BD.PD9[[#This Row],[Mon]],Data!$K$1:$L$2,2,FALSE))</f>
        <v>1</v>
      </c>
      <c r="M670" s="384">
        <v>42803.25</v>
      </c>
      <c r="N670" s="243">
        <f>BD.PD9[[#This Row],[Cant.]]*BD.PD9[[#This Row],[ Tasa ]]*BD.PD9[[#This Row],[ Precio Und.]]</f>
        <v>42803.25</v>
      </c>
      <c r="O670" s="386">
        <v>0.01</v>
      </c>
      <c r="P670" s="243">
        <f>IF(BD.PD9[[#This Row],[Liquid. '[%']]]&lt;&gt;0,(BD.PD9[[#This Row],[Valor Neto '[DOP']]]*BD.PD9[[#This Row],[Liquid. '[%']]])+BD.PD9[[#This Row],[Valor Neto '[DOP']]],BD.PD9[[#This Row],[Valor Neto '[DOP']]])</f>
        <v>43231.282500000001</v>
      </c>
      <c r="Q670" s="243">
        <f>BD.PD9[[#This Row],[Ppto. Orden Interna '[DOP']]]/HLOOKUP("USD",Data!$K$1:$L$2,2,FALSE)</f>
        <v>665.09665384615391</v>
      </c>
      <c r="R670" s="381" t="s">
        <v>1486</v>
      </c>
      <c r="S670" s="387"/>
      <c r="T670" s="387"/>
      <c r="U670" s="387"/>
      <c r="V670" s="387"/>
      <c r="W670" s="174" t="s">
        <v>368</v>
      </c>
      <c r="X670" s="495">
        <v>9</v>
      </c>
      <c r="Y670" s="388">
        <v>0.5</v>
      </c>
      <c r="Z670" s="243">
        <f>BD.PD9[[#This Row],[Av.P1 '[%']]]*BD.PD9[[#This Row],[Ppto. Orden Interna '[DOP']]]</f>
        <v>21615.641250000001</v>
      </c>
      <c r="AA670" s="495">
        <v>11</v>
      </c>
      <c r="AB670" s="388">
        <v>0.5</v>
      </c>
      <c r="AC670" s="243">
        <f>BD.PD9[[#This Row],[Av.P2 '[%']]]*BD.PD9[[#This Row],[Ppto. Orden Interna '[DOP']]]</f>
        <v>21615.641250000001</v>
      </c>
      <c r="AD670" s="249"/>
      <c r="AE670" s="389"/>
      <c r="AF670" s="243">
        <f>BD.PD9[[#This Row],[Av.P3 '[%']]]*BD.PD9[[#This Row],[Ppto. Orden Interna '[DOP']]]</f>
        <v>0</v>
      </c>
      <c r="AG670" s="249"/>
      <c r="AH670" s="389"/>
      <c r="AI670" s="243">
        <f>BD.PD9[[#This Row],[Av.P4 '[%']]]*BD.PD9[[#This Row],[Ppto. Orden Interna '[DOP']]]</f>
        <v>0</v>
      </c>
      <c r="AJ670" s="249"/>
      <c r="AK670" s="389"/>
      <c r="AL670" s="243">
        <f>BD.PD9[[#This Row],[Av.P5 '[%']]]*BD.PD9[[#This Row],[Ppto. Orden Interna '[DOP']]]</f>
        <v>0</v>
      </c>
      <c r="AM670" s="496">
        <f>BD.PD9[[#This Row],[Pago 5]]+BD.PD9[[#This Row],[Pago 4]]+BD.PD9[[#This Row],[Pago 3]]+BD.PD9[[#This Row],[Pago 2]]+BD.PD9[[#This Row],[Pago 1]]</f>
        <v>43231.282500000001</v>
      </c>
      <c r="AN670" s="308" t="s">
        <v>244</v>
      </c>
      <c r="AO670" s="308" t="s">
        <v>245</v>
      </c>
      <c r="AP670" s="308" t="s">
        <v>246</v>
      </c>
      <c r="AQ670" s="308" t="s">
        <v>247</v>
      </c>
      <c r="AR670" s="308">
        <v>594</v>
      </c>
      <c r="AS670" s="308" t="s">
        <v>248</v>
      </c>
      <c r="AT670" s="249" t="s">
        <v>1575</v>
      </c>
      <c r="AU670" s="306"/>
      <c r="AV670" s="306"/>
      <c r="AW670" s="306"/>
      <c r="AX670" s="306"/>
      <c r="AY670" s="306"/>
      <c r="AZ670" s="306"/>
      <c r="BA670" s="306"/>
      <c r="BB670" s="306"/>
      <c r="BC670" s="306"/>
      <c r="BD670" s="306"/>
      <c r="BE670" s="306"/>
      <c r="BF670" s="306"/>
      <c r="BG670" s="306"/>
      <c r="BH670" s="306"/>
      <c r="BI670" s="306"/>
      <c r="BJ670" s="306"/>
      <c r="BK670" s="306"/>
      <c r="BL670" s="306"/>
      <c r="BM670" s="306"/>
      <c r="BN670" s="306"/>
      <c r="BO670" s="306"/>
      <c r="BP670" s="306"/>
      <c r="BQ670" s="306"/>
      <c r="BR670" s="306"/>
      <c r="BS670" s="306"/>
      <c r="BT670" s="306"/>
      <c r="BU670" s="306"/>
      <c r="BV670" s="306"/>
      <c r="BW670" s="306"/>
      <c r="BX670" s="306"/>
      <c r="BY670" s="306"/>
      <c r="BZ670" s="306"/>
      <c r="CA670" s="306"/>
      <c r="CB670" s="306"/>
      <c r="CC670" s="306"/>
      <c r="CD670" s="306"/>
      <c r="CE670" s="306"/>
      <c r="CF670" s="306"/>
      <c r="CG670" s="306"/>
      <c r="CH670" s="306"/>
      <c r="CI670" s="306"/>
      <c r="CJ670" s="306"/>
      <c r="CK670" s="306"/>
      <c r="CL670" s="306"/>
      <c r="CM670" s="306"/>
      <c r="CN670" s="306"/>
      <c r="CO670" s="306"/>
      <c r="CP670" s="306"/>
      <c r="CQ670" s="306"/>
      <c r="CR670" s="306"/>
      <c r="CS670" s="306"/>
      <c r="CT670" s="306"/>
      <c r="CU670" s="306"/>
      <c r="CV670" s="306"/>
      <c r="CW670" s="306"/>
      <c r="CX670" s="306"/>
      <c r="CY670" s="306"/>
      <c r="CZ670" s="306"/>
      <c r="DA670" s="306"/>
      <c r="DB670" s="306"/>
      <c r="DC670" s="306"/>
      <c r="DD670" s="306"/>
      <c r="DE670" s="306"/>
      <c r="DF670" s="306"/>
      <c r="DG670" s="306"/>
      <c r="DH670" s="306"/>
      <c r="DI670" s="306"/>
      <c r="DJ670" s="306"/>
      <c r="DK670" s="306"/>
      <c r="DL670" s="306"/>
      <c r="DM670" s="306"/>
      <c r="DN670" s="306"/>
      <c r="DO670" s="306"/>
      <c r="DP670" s="306"/>
      <c r="DQ670" s="306"/>
      <c r="DR670" s="306"/>
      <c r="DS670" s="306"/>
      <c r="DT670" s="306"/>
      <c r="DU670" s="306"/>
      <c r="DV670" s="306"/>
      <c r="DW670" s="306"/>
      <c r="DX670" s="306"/>
      <c r="DY670" s="306"/>
      <c r="DZ670" s="306"/>
      <c r="EA670" s="306"/>
      <c r="EB670" s="306"/>
      <c r="EC670" s="306"/>
      <c r="ED670" s="306"/>
      <c r="EE670" s="306"/>
      <c r="EF670" s="306"/>
      <c r="EG670" s="306"/>
      <c r="EH670" s="306"/>
      <c r="EI670" s="306"/>
      <c r="EJ670" s="306"/>
      <c r="EK670" s="306"/>
      <c r="EL670" s="306"/>
      <c r="EM670" s="306"/>
      <c r="EN670" s="306"/>
      <c r="EO670" s="306"/>
      <c r="EP670" s="306"/>
      <c r="EQ670" s="306"/>
      <c r="ER670" s="306"/>
      <c r="ES670" s="306"/>
      <c r="ET670" s="306"/>
      <c r="EU670" s="306"/>
      <c r="EV670" s="306"/>
      <c r="EW670" s="306"/>
      <c r="EX670" s="306"/>
      <c r="EY670" s="306"/>
      <c r="EZ670" s="306"/>
      <c r="FA670" s="306"/>
      <c r="FB670" s="306"/>
      <c r="FC670" s="306"/>
      <c r="FD670" s="306"/>
      <c r="FE670" s="306"/>
      <c r="FF670" s="306"/>
      <c r="FG670" s="306"/>
      <c r="FH670" s="306"/>
      <c r="FI670" s="306"/>
      <c r="FJ670" s="306"/>
      <c r="FK670" s="306"/>
      <c r="FL670" s="306"/>
      <c r="FM670" s="306"/>
      <c r="FN670" s="306"/>
      <c r="FO670" s="306"/>
      <c r="FP670" s="306"/>
      <c r="FQ670" s="306"/>
      <c r="FR670" s="306"/>
      <c r="FS670" s="306"/>
      <c r="FT670" s="306"/>
      <c r="FU670" s="306"/>
      <c r="FV670" s="306"/>
      <c r="FW670" s="306"/>
      <c r="FX670" s="306"/>
      <c r="FY670" s="306"/>
      <c r="FZ670" s="306"/>
      <c r="GA670" s="306"/>
      <c r="GB670" s="306"/>
      <c r="GC670" s="306"/>
      <c r="GD670" s="306"/>
      <c r="GE670" s="306"/>
      <c r="GF670" s="306"/>
      <c r="GG670" s="306"/>
      <c r="GH670" s="306"/>
      <c r="GI670" s="306"/>
      <c r="GJ670" s="306"/>
      <c r="GK670" s="306"/>
      <c r="GL670" s="306"/>
      <c r="GM670" s="306"/>
      <c r="GN670" s="306"/>
      <c r="GO670" s="306"/>
      <c r="GP670" s="306"/>
      <c r="GQ670" s="306"/>
      <c r="GR670" s="306"/>
      <c r="GS670" s="306"/>
      <c r="GT670" s="306"/>
      <c r="GU670" s="306"/>
      <c r="GV670" s="306"/>
      <c r="GW670" s="306"/>
      <c r="GX670" s="306"/>
      <c r="GY670" s="306"/>
      <c r="GZ670" s="306"/>
      <c r="HA670" s="306"/>
      <c r="HB670" s="306"/>
      <c r="HC670" s="306"/>
      <c r="HD670" s="306"/>
      <c r="HE670" s="306"/>
      <c r="HF670" s="306"/>
      <c r="HG670" s="306"/>
      <c r="HH670" s="306"/>
      <c r="HI670" s="306"/>
      <c r="HJ670" s="306"/>
      <c r="HK670" s="306"/>
      <c r="HL670" s="306"/>
      <c r="HM670" s="306"/>
      <c r="HN670" s="306"/>
      <c r="HO670" s="306"/>
      <c r="HP670" s="306"/>
      <c r="HQ670" s="306"/>
      <c r="HR670" s="306"/>
      <c r="HS670" s="306"/>
      <c r="HT670" s="306"/>
      <c r="HU670" s="306"/>
      <c r="HV670" s="306"/>
      <c r="HW670" s="306"/>
      <c r="HX670" s="306"/>
      <c r="HY670" s="306"/>
      <c r="HZ670" s="306"/>
      <c r="IA670" s="306"/>
      <c r="IB670" s="306"/>
      <c r="IC670" s="306"/>
      <c r="ID670" s="306"/>
      <c r="IE670" s="306"/>
      <c r="IF670" s="306"/>
      <c r="IG670" s="306"/>
      <c r="IH670" s="306"/>
    </row>
    <row r="671" spans="1:242" s="219" customFormat="1" ht="15" customHeight="1" x14ac:dyDescent="0.3">
      <c r="A671" s="174">
        <v>7.01</v>
      </c>
      <c r="B671" s="231"/>
      <c r="C671" s="232" t="e">
        <f>VLOOKUP(BD.PD9[[#This Row],[Pos]],[19]!PPto[#Data],3,FALSE)</f>
        <v>#REF!</v>
      </c>
      <c r="D671" s="174" t="s">
        <v>23</v>
      </c>
      <c r="E671" s="305" t="str">
        <f>IF(BD.PD9[[#This Row],[.]]="*",VLOOKUP(BD.PD9[[#This Row],[Pos]],[19]Presupuesto!A:H,7,FALSE),"")</f>
        <v/>
      </c>
      <c r="F671" s="234" t="s">
        <v>418</v>
      </c>
      <c r="G671" s="174"/>
      <c r="H671" s="174"/>
      <c r="I671" s="497" t="s">
        <v>1326</v>
      </c>
      <c r="J671" s="382">
        <v>2</v>
      </c>
      <c r="K671" s="174" t="s">
        <v>260</v>
      </c>
      <c r="L671" s="383">
        <f>IF(BD.PD9[[#This Row],[Mon]]="DOP",1,HLOOKUP(BD.PD9[[#This Row],[Mon]],Data!$K$1:$L$2,2,FALSE))</f>
        <v>1</v>
      </c>
      <c r="M671" s="384">
        <v>32818.5</v>
      </c>
      <c r="N671" s="243">
        <f>BD.PD9[[#This Row],[Cant.]]*BD.PD9[[#This Row],[ Tasa ]]*BD.PD9[[#This Row],[ Precio Und.]]</f>
        <v>65637</v>
      </c>
      <c r="O671" s="386">
        <v>0.01</v>
      </c>
      <c r="P671" s="243">
        <f>IF(BD.PD9[[#This Row],[Liquid. '[%']]]&lt;&gt;0,(BD.PD9[[#This Row],[Valor Neto '[DOP']]]*BD.PD9[[#This Row],[Liquid. '[%']]])+BD.PD9[[#This Row],[Valor Neto '[DOP']]],BD.PD9[[#This Row],[Valor Neto '[DOP']]])</f>
        <v>66293.37</v>
      </c>
      <c r="Q671" s="243">
        <f>BD.PD9[[#This Row],[Ppto. Orden Interna '[DOP']]]/HLOOKUP("USD",Data!$K$1:$L$2,2,FALSE)</f>
        <v>1019.8979999999999</v>
      </c>
      <c r="R671" s="381" t="s">
        <v>1486</v>
      </c>
      <c r="S671" s="387"/>
      <c r="T671" s="387"/>
      <c r="U671" s="387"/>
      <c r="V671" s="387"/>
      <c r="W671" s="174" t="s">
        <v>368</v>
      </c>
      <c r="X671" s="495">
        <v>9</v>
      </c>
      <c r="Y671" s="388">
        <v>0.5</v>
      </c>
      <c r="Z671" s="243">
        <f>BD.PD9[[#This Row],[Av.P1 '[%']]]*BD.PD9[[#This Row],[Ppto. Orden Interna '[DOP']]]</f>
        <v>33146.684999999998</v>
      </c>
      <c r="AA671" s="495">
        <v>11</v>
      </c>
      <c r="AB671" s="388">
        <v>0.5</v>
      </c>
      <c r="AC671" s="243">
        <f>BD.PD9[[#This Row],[Av.P2 '[%']]]*BD.PD9[[#This Row],[Ppto. Orden Interna '[DOP']]]</f>
        <v>33146.684999999998</v>
      </c>
      <c r="AD671" s="249"/>
      <c r="AE671" s="389"/>
      <c r="AF671" s="243">
        <f>BD.PD9[[#This Row],[Av.P3 '[%']]]*BD.PD9[[#This Row],[Ppto. Orden Interna '[DOP']]]</f>
        <v>0</v>
      </c>
      <c r="AG671" s="249"/>
      <c r="AH671" s="389"/>
      <c r="AI671" s="243">
        <f>BD.PD9[[#This Row],[Av.P4 '[%']]]*BD.PD9[[#This Row],[Ppto. Orden Interna '[DOP']]]</f>
        <v>0</v>
      </c>
      <c r="AJ671" s="249"/>
      <c r="AK671" s="389"/>
      <c r="AL671" s="243">
        <f>BD.PD9[[#This Row],[Av.P5 '[%']]]*BD.PD9[[#This Row],[Ppto. Orden Interna '[DOP']]]</f>
        <v>0</v>
      </c>
      <c r="AM671" s="496">
        <f>BD.PD9[[#This Row],[Pago 5]]+BD.PD9[[#This Row],[Pago 4]]+BD.PD9[[#This Row],[Pago 3]]+BD.PD9[[#This Row],[Pago 2]]+BD.PD9[[#This Row],[Pago 1]]</f>
        <v>66293.37</v>
      </c>
      <c r="AN671" s="308" t="s">
        <v>244</v>
      </c>
      <c r="AO671" s="308" t="s">
        <v>245</v>
      </c>
      <c r="AP671" s="308" t="s">
        <v>246</v>
      </c>
      <c r="AQ671" s="308" t="s">
        <v>247</v>
      </c>
      <c r="AR671" s="308">
        <v>594</v>
      </c>
      <c r="AS671" s="308" t="s">
        <v>248</v>
      </c>
      <c r="AT671" s="249" t="s">
        <v>1575</v>
      </c>
      <c r="AU671" s="306"/>
      <c r="AV671" s="306"/>
      <c r="AW671" s="306"/>
      <c r="AX671" s="306"/>
      <c r="AY671" s="306"/>
      <c r="AZ671" s="306"/>
      <c r="BA671" s="306"/>
      <c r="BB671" s="306"/>
      <c r="BC671" s="306"/>
      <c r="BD671" s="306"/>
      <c r="BE671" s="306"/>
      <c r="BF671" s="306"/>
      <c r="BG671" s="306"/>
      <c r="BH671" s="306"/>
      <c r="BI671" s="306"/>
      <c r="BJ671" s="306"/>
      <c r="BK671" s="306"/>
      <c r="BL671" s="306"/>
      <c r="BM671" s="306"/>
      <c r="BN671" s="306"/>
      <c r="BO671" s="306"/>
      <c r="BP671" s="306"/>
      <c r="BQ671" s="306"/>
      <c r="BR671" s="306"/>
      <c r="BS671" s="306"/>
      <c r="BT671" s="306"/>
      <c r="BU671" s="306"/>
      <c r="BV671" s="306"/>
      <c r="BW671" s="306"/>
      <c r="BX671" s="306"/>
      <c r="BY671" s="306"/>
      <c r="BZ671" s="306"/>
      <c r="CA671" s="306"/>
      <c r="CB671" s="306"/>
      <c r="CC671" s="306"/>
      <c r="CD671" s="306"/>
      <c r="CE671" s="306"/>
      <c r="CF671" s="306"/>
      <c r="CG671" s="306"/>
      <c r="CH671" s="306"/>
      <c r="CI671" s="306"/>
      <c r="CJ671" s="306"/>
      <c r="CK671" s="306"/>
      <c r="CL671" s="306"/>
      <c r="CM671" s="306"/>
      <c r="CN671" s="306"/>
      <c r="CO671" s="306"/>
      <c r="CP671" s="306"/>
      <c r="CQ671" s="306"/>
      <c r="CR671" s="306"/>
      <c r="CS671" s="306"/>
      <c r="CT671" s="306"/>
      <c r="CU671" s="306"/>
      <c r="CV671" s="306"/>
      <c r="CW671" s="306"/>
      <c r="CX671" s="306"/>
      <c r="CY671" s="306"/>
      <c r="CZ671" s="306"/>
      <c r="DA671" s="306"/>
      <c r="DB671" s="306"/>
      <c r="DC671" s="306"/>
      <c r="DD671" s="306"/>
      <c r="DE671" s="306"/>
      <c r="DF671" s="306"/>
      <c r="DG671" s="306"/>
      <c r="DH671" s="306"/>
      <c r="DI671" s="306"/>
      <c r="DJ671" s="306"/>
      <c r="DK671" s="306"/>
      <c r="DL671" s="306"/>
      <c r="DM671" s="306"/>
      <c r="DN671" s="306"/>
      <c r="DO671" s="306"/>
      <c r="DP671" s="306"/>
      <c r="DQ671" s="306"/>
      <c r="DR671" s="306"/>
      <c r="DS671" s="306"/>
      <c r="DT671" s="306"/>
      <c r="DU671" s="306"/>
      <c r="DV671" s="306"/>
      <c r="DW671" s="306"/>
      <c r="DX671" s="306"/>
      <c r="DY671" s="306"/>
      <c r="DZ671" s="306"/>
      <c r="EA671" s="306"/>
      <c r="EB671" s="306"/>
      <c r="EC671" s="306"/>
      <c r="ED671" s="306"/>
      <c r="EE671" s="306"/>
      <c r="EF671" s="306"/>
      <c r="EG671" s="306"/>
      <c r="EH671" s="306"/>
      <c r="EI671" s="306"/>
      <c r="EJ671" s="306"/>
      <c r="EK671" s="306"/>
      <c r="EL671" s="306"/>
      <c r="EM671" s="306"/>
      <c r="EN671" s="306"/>
      <c r="EO671" s="306"/>
      <c r="EP671" s="306"/>
      <c r="EQ671" s="306"/>
      <c r="ER671" s="306"/>
      <c r="ES671" s="306"/>
      <c r="ET671" s="306"/>
      <c r="EU671" s="306"/>
      <c r="EV671" s="306"/>
      <c r="EW671" s="306"/>
      <c r="EX671" s="306"/>
      <c r="EY671" s="306"/>
      <c r="EZ671" s="306"/>
      <c r="FA671" s="306"/>
      <c r="FB671" s="306"/>
      <c r="FC671" s="306"/>
      <c r="FD671" s="306"/>
      <c r="FE671" s="306"/>
      <c r="FF671" s="306"/>
      <c r="FG671" s="306"/>
      <c r="FH671" s="306"/>
      <c r="FI671" s="306"/>
      <c r="FJ671" s="306"/>
      <c r="FK671" s="306"/>
      <c r="FL671" s="306"/>
      <c r="FM671" s="306"/>
      <c r="FN671" s="306"/>
      <c r="FO671" s="306"/>
      <c r="FP671" s="306"/>
      <c r="FQ671" s="306"/>
      <c r="FR671" s="306"/>
      <c r="FS671" s="306"/>
      <c r="FT671" s="306"/>
      <c r="FU671" s="306"/>
      <c r="FV671" s="306"/>
      <c r="FW671" s="306"/>
      <c r="FX671" s="306"/>
      <c r="FY671" s="306"/>
      <c r="FZ671" s="306"/>
      <c r="GA671" s="306"/>
      <c r="GB671" s="306"/>
      <c r="GC671" s="306"/>
      <c r="GD671" s="306"/>
      <c r="GE671" s="306"/>
      <c r="GF671" s="306"/>
      <c r="GG671" s="306"/>
      <c r="GH671" s="306"/>
      <c r="GI671" s="306"/>
      <c r="GJ671" s="306"/>
      <c r="GK671" s="306"/>
      <c r="GL671" s="306"/>
      <c r="GM671" s="306"/>
      <c r="GN671" s="306"/>
      <c r="GO671" s="306"/>
      <c r="GP671" s="306"/>
      <c r="GQ671" s="306"/>
      <c r="GR671" s="306"/>
      <c r="GS671" s="306"/>
      <c r="GT671" s="306"/>
      <c r="GU671" s="306"/>
      <c r="GV671" s="306"/>
      <c r="GW671" s="306"/>
      <c r="GX671" s="306"/>
      <c r="GY671" s="306"/>
      <c r="GZ671" s="306"/>
      <c r="HA671" s="306"/>
      <c r="HB671" s="306"/>
      <c r="HC671" s="306"/>
      <c r="HD671" s="306"/>
      <c r="HE671" s="306"/>
      <c r="HF671" s="306"/>
      <c r="HG671" s="306"/>
      <c r="HH671" s="306"/>
      <c r="HI671" s="306"/>
      <c r="HJ671" s="306"/>
      <c r="HK671" s="306"/>
      <c r="HL671" s="306"/>
      <c r="HM671" s="306"/>
      <c r="HN671" s="306"/>
      <c r="HO671" s="306"/>
      <c r="HP671" s="306"/>
      <c r="HQ671" s="306"/>
      <c r="HR671" s="306"/>
      <c r="HS671" s="306"/>
      <c r="HT671" s="306"/>
      <c r="HU671" s="306"/>
      <c r="HV671" s="306"/>
      <c r="HW671" s="306"/>
      <c r="HX671" s="306"/>
      <c r="HY671" s="306"/>
      <c r="HZ671" s="306"/>
      <c r="IA671" s="306"/>
      <c r="IB671" s="306"/>
      <c r="IC671" s="306"/>
      <c r="ID671" s="306"/>
      <c r="IE671" s="306"/>
      <c r="IF671" s="306"/>
      <c r="IG671" s="306"/>
      <c r="IH671" s="306"/>
    </row>
    <row r="672" spans="1:242" s="219" customFormat="1" ht="15" customHeight="1" x14ac:dyDescent="0.3">
      <c r="A672" s="174">
        <v>7.01</v>
      </c>
      <c r="B672" s="231"/>
      <c r="C672" s="232" t="e">
        <f>VLOOKUP(BD.PD9[[#This Row],[Pos]],[19]!PPto[#Data],3,FALSE)</f>
        <v>#REF!</v>
      </c>
      <c r="D672" s="174" t="s">
        <v>23</v>
      </c>
      <c r="E672" s="305" t="str">
        <f>IF(BD.PD9[[#This Row],[.]]="*",VLOOKUP(BD.PD9[[#This Row],[Pos]],[19]Presupuesto!A:H,7,FALSE),"")</f>
        <v/>
      </c>
      <c r="F672" s="234" t="s">
        <v>419</v>
      </c>
      <c r="G672" s="174"/>
      <c r="H672" s="174"/>
      <c r="I672" s="497" t="s">
        <v>1326</v>
      </c>
      <c r="J672" s="382">
        <v>2</v>
      </c>
      <c r="K672" s="174" t="s">
        <v>260</v>
      </c>
      <c r="L672" s="383">
        <f>IF(BD.PD9[[#This Row],[Mon]]="DOP",1,HLOOKUP(BD.PD9[[#This Row],[Mon]],Data!$K$1:$L$2,2,FALSE))</f>
        <v>1</v>
      </c>
      <c r="M672" s="384">
        <v>31077</v>
      </c>
      <c r="N672" s="243">
        <f>BD.PD9[[#This Row],[Cant.]]*BD.PD9[[#This Row],[ Tasa ]]*BD.PD9[[#This Row],[ Precio Und.]]</f>
        <v>62154</v>
      </c>
      <c r="O672" s="386">
        <v>0.01</v>
      </c>
      <c r="P672" s="243">
        <f>IF(BD.PD9[[#This Row],[Liquid. '[%']]]&lt;&gt;0,(BD.PD9[[#This Row],[Valor Neto '[DOP']]]*BD.PD9[[#This Row],[Liquid. '[%']]])+BD.PD9[[#This Row],[Valor Neto '[DOP']]],BD.PD9[[#This Row],[Valor Neto '[DOP']]])</f>
        <v>62775.54</v>
      </c>
      <c r="Q672" s="243">
        <f>BD.PD9[[#This Row],[Ppto. Orden Interna '[DOP']]]/HLOOKUP("USD",Data!$K$1:$L$2,2,FALSE)</f>
        <v>965.77753846153848</v>
      </c>
      <c r="R672" s="381" t="s">
        <v>1486</v>
      </c>
      <c r="S672" s="387"/>
      <c r="T672" s="387"/>
      <c r="U672" s="387"/>
      <c r="V672" s="387"/>
      <c r="W672" s="174" t="s">
        <v>368</v>
      </c>
      <c r="X672" s="495">
        <v>9</v>
      </c>
      <c r="Y672" s="388">
        <v>0.5</v>
      </c>
      <c r="Z672" s="243">
        <f>BD.PD9[[#This Row],[Av.P1 '[%']]]*BD.PD9[[#This Row],[Ppto. Orden Interna '[DOP']]]</f>
        <v>31387.77</v>
      </c>
      <c r="AA672" s="495">
        <v>11</v>
      </c>
      <c r="AB672" s="388">
        <v>0.5</v>
      </c>
      <c r="AC672" s="243">
        <f>BD.PD9[[#This Row],[Av.P2 '[%']]]*BD.PD9[[#This Row],[Ppto. Orden Interna '[DOP']]]</f>
        <v>31387.77</v>
      </c>
      <c r="AD672" s="249"/>
      <c r="AE672" s="389"/>
      <c r="AF672" s="243">
        <f>BD.PD9[[#This Row],[Av.P3 '[%']]]*BD.PD9[[#This Row],[Ppto. Orden Interna '[DOP']]]</f>
        <v>0</v>
      </c>
      <c r="AG672" s="249"/>
      <c r="AH672" s="389"/>
      <c r="AI672" s="243">
        <f>BD.PD9[[#This Row],[Av.P4 '[%']]]*BD.PD9[[#This Row],[Ppto. Orden Interna '[DOP']]]</f>
        <v>0</v>
      </c>
      <c r="AJ672" s="249"/>
      <c r="AK672" s="389"/>
      <c r="AL672" s="243">
        <f>BD.PD9[[#This Row],[Av.P5 '[%']]]*BD.PD9[[#This Row],[Ppto. Orden Interna '[DOP']]]</f>
        <v>0</v>
      </c>
      <c r="AM672" s="496">
        <f>BD.PD9[[#This Row],[Pago 5]]+BD.PD9[[#This Row],[Pago 4]]+BD.PD9[[#This Row],[Pago 3]]+BD.PD9[[#This Row],[Pago 2]]+BD.PD9[[#This Row],[Pago 1]]</f>
        <v>62775.54</v>
      </c>
      <c r="AN672" s="308" t="s">
        <v>244</v>
      </c>
      <c r="AO672" s="308" t="s">
        <v>245</v>
      </c>
      <c r="AP672" s="308" t="s">
        <v>246</v>
      </c>
      <c r="AQ672" s="308" t="s">
        <v>247</v>
      </c>
      <c r="AR672" s="308">
        <v>594</v>
      </c>
      <c r="AS672" s="308" t="s">
        <v>248</v>
      </c>
      <c r="AT672" s="249" t="s">
        <v>1575</v>
      </c>
      <c r="AU672" s="306"/>
      <c r="AV672" s="306"/>
      <c r="AW672" s="306"/>
      <c r="AX672" s="306"/>
      <c r="AY672" s="306"/>
      <c r="AZ672" s="306"/>
      <c r="BA672" s="306"/>
      <c r="BB672" s="306"/>
      <c r="BC672" s="306"/>
      <c r="BD672" s="306"/>
      <c r="BE672" s="306"/>
      <c r="BF672" s="306"/>
      <c r="BG672" s="306"/>
      <c r="BH672" s="306"/>
      <c r="BI672" s="306"/>
      <c r="BJ672" s="306"/>
      <c r="BK672" s="306"/>
      <c r="BL672" s="306"/>
      <c r="BM672" s="306"/>
      <c r="BN672" s="306"/>
      <c r="BO672" s="306"/>
      <c r="BP672" s="306"/>
      <c r="BQ672" s="306"/>
      <c r="BR672" s="306"/>
      <c r="BS672" s="306"/>
      <c r="BT672" s="306"/>
      <c r="BU672" s="306"/>
      <c r="BV672" s="306"/>
      <c r="BW672" s="306"/>
      <c r="BX672" s="306"/>
      <c r="BY672" s="306"/>
      <c r="BZ672" s="306"/>
      <c r="CA672" s="306"/>
      <c r="CB672" s="306"/>
      <c r="CC672" s="306"/>
      <c r="CD672" s="306"/>
      <c r="CE672" s="306"/>
      <c r="CF672" s="306"/>
      <c r="CG672" s="306"/>
      <c r="CH672" s="306"/>
      <c r="CI672" s="306"/>
      <c r="CJ672" s="306"/>
      <c r="CK672" s="306"/>
      <c r="CL672" s="306"/>
      <c r="CM672" s="306"/>
      <c r="CN672" s="306"/>
      <c r="CO672" s="306"/>
      <c r="CP672" s="306"/>
      <c r="CQ672" s="306"/>
      <c r="CR672" s="306"/>
      <c r="CS672" s="306"/>
      <c r="CT672" s="306"/>
      <c r="CU672" s="306"/>
      <c r="CV672" s="306"/>
      <c r="CW672" s="306"/>
      <c r="CX672" s="306"/>
      <c r="CY672" s="306"/>
      <c r="CZ672" s="306"/>
      <c r="DA672" s="306"/>
      <c r="DB672" s="306"/>
      <c r="DC672" s="306"/>
      <c r="DD672" s="306"/>
      <c r="DE672" s="306"/>
      <c r="DF672" s="306"/>
      <c r="DG672" s="306"/>
      <c r="DH672" s="306"/>
      <c r="DI672" s="306"/>
      <c r="DJ672" s="306"/>
      <c r="DK672" s="306"/>
      <c r="DL672" s="306"/>
      <c r="DM672" s="306"/>
      <c r="DN672" s="306"/>
      <c r="DO672" s="306"/>
      <c r="DP672" s="306"/>
      <c r="DQ672" s="306"/>
      <c r="DR672" s="306"/>
      <c r="DS672" s="306"/>
      <c r="DT672" s="306"/>
      <c r="DU672" s="306"/>
      <c r="DV672" s="306"/>
      <c r="DW672" s="306"/>
      <c r="DX672" s="306"/>
      <c r="DY672" s="306"/>
      <c r="DZ672" s="306"/>
      <c r="EA672" s="306"/>
      <c r="EB672" s="306"/>
      <c r="EC672" s="306"/>
      <c r="ED672" s="306"/>
      <c r="EE672" s="306"/>
      <c r="EF672" s="306"/>
      <c r="EG672" s="306"/>
      <c r="EH672" s="306"/>
      <c r="EI672" s="306"/>
      <c r="EJ672" s="306"/>
      <c r="EK672" s="306"/>
      <c r="EL672" s="306"/>
      <c r="EM672" s="306"/>
      <c r="EN672" s="306"/>
      <c r="EO672" s="306"/>
      <c r="EP672" s="306"/>
      <c r="EQ672" s="306"/>
      <c r="ER672" s="306"/>
      <c r="ES672" s="306"/>
      <c r="ET672" s="306"/>
      <c r="EU672" s="306"/>
      <c r="EV672" s="306"/>
      <c r="EW672" s="306"/>
      <c r="EX672" s="306"/>
      <c r="EY672" s="306"/>
      <c r="EZ672" s="306"/>
      <c r="FA672" s="306"/>
      <c r="FB672" s="306"/>
      <c r="FC672" s="306"/>
      <c r="FD672" s="306"/>
      <c r="FE672" s="306"/>
      <c r="FF672" s="306"/>
      <c r="FG672" s="306"/>
      <c r="FH672" s="306"/>
      <c r="FI672" s="306"/>
      <c r="FJ672" s="306"/>
      <c r="FK672" s="306"/>
      <c r="FL672" s="306"/>
      <c r="FM672" s="306"/>
      <c r="FN672" s="306"/>
      <c r="FO672" s="306"/>
      <c r="FP672" s="306"/>
      <c r="FQ672" s="306"/>
      <c r="FR672" s="306"/>
      <c r="FS672" s="306"/>
      <c r="FT672" s="306"/>
      <c r="FU672" s="306"/>
      <c r="FV672" s="306"/>
      <c r="FW672" s="306"/>
      <c r="FX672" s="306"/>
      <c r="FY672" s="306"/>
      <c r="FZ672" s="306"/>
      <c r="GA672" s="306"/>
      <c r="GB672" s="306"/>
      <c r="GC672" s="306"/>
      <c r="GD672" s="306"/>
      <c r="GE672" s="306"/>
      <c r="GF672" s="306"/>
      <c r="GG672" s="306"/>
      <c r="GH672" s="306"/>
      <c r="GI672" s="306"/>
      <c r="GJ672" s="306"/>
      <c r="GK672" s="306"/>
      <c r="GL672" s="306"/>
      <c r="GM672" s="306"/>
      <c r="GN672" s="306"/>
      <c r="GO672" s="306"/>
      <c r="GP672" s="306"/>
      <c r="GQ672" s="306"/>
      <c r="GR672" s="306"/>
      <c r="GS672" s="306"/>
      <c r="GT672" s="306"/>
      <c r="GU672" s="306"/>
      <c r="GV672" s="306"/>
      <c r="GW672" s="306"/>
      <c r="GX672" s="306"/>
      <c r="GY672" s="306"/>
      <c r="GZ672" s="306"/>
      <c r="HA672" s="306"/>
      <c r="HB672" s="306"/>
      <c r="HC672" s="306"/>
      <c r="HD672" s="306"/>
      <c r="HE672" s="306"/>
      <c r="HF672" s="306"/>
      <c r="HG672" s="306"/>
      <c r="HH672" s="306"/>
      <c r="HI672" s="306"/>
      <c r="HJ672" s="306"/>
      <c r="HK672" s="306"/>
      <c r="HL672" s="306"/>
      <c r="HM672" s="306"/>
      <c r="HN672" s="306"/>
      <c r="HO672" s="306"/>
      <c r="HP672" s="306"/>
      <c r="HQ672" s="306"/>
      <c r="HR672" s="306"/>
      <c r="HS672" s="306"/>
      <c r="HT672" s="306"/>
      <c r="HU672" s="306"/>
      <c r="HV672" s="306"/>
      <c r="HW672" s="306"/>
      <c r="HX672" s="306"/>
      <c r="HY672" s="306"/>
      <c r="HZ672" s="306"/>
      <c r="IA672" s="306"/>
      <c r="IB672" s="306"/>
      <c r="IC672" s="306"/>
      <c r="ID672" s="306"/>
      <c r="IE672" s="306"/>
      <c r="IF672" s="306"/>
      <c r="IG672" s="306"/>
      <c r="IH672" s="306"/>
    </row>
    <row r="673" spans="1:242" s="249" customFormat="1" ht="15" customHeight="1" x14ac:dyDescent="0.3">
      <c r="A673" s="174">
        <v>7.01</v>
      </c>
      <c r="B673" s="231"/>
      <c r="C673" s="232" t="e">
        <f>VLOOKUP(BD.PD9[[#This Row],[Pos]],[19]!PPto[#Data],3,FALSE)</f>
        <v>#REF!</v>
      </c>
      <c r="D673" s="174" t="s">
        <v>23</v>
      </c>
      <c r="E673" s="305" t="str">
        <f>IF(BD.PD9[[#This Row],[.]]="*",VLOOKUP(BD.PD9[[#This Row],[Pos]],[19]Presupuesto!A:H,7,FALSE),"")</f>
        <v/>
      </c>
      <c r="F673" s="234" t="s">
        <v>420</v>
      </c>
      <c r="G673" s="174"/>
      <c r="H673" s="174"/>
      <c r="I673" s="497" t="s">
        <v>1326</v>
      </c>
      <c r="J673" s="382">
        <v>1</v>
      </c>
      <c r="K673" s="174" t="s">
        <v>260</v>
      </c>
      <c r="L673" s="383">
        <f>IF(BD.PD9[[#This Row],[Mon]]="DOP",1,HLOOKUP(BD.PD9[[#This Row],[Mon]],Data!$K$1:$L$2,2,FALSE))</f>
        <v>1</v>
      </c>
      <c r="M673" s="384">
        <v>18719.25</v>
      </c>
      <c r="N673" s="243">
        <f>BD.PD9[[#This Row],[Cant.]]*BD.PD9[[#This Row],[ Tasa ]]*BD.PD9[[#This Row],[ Precio Und.]]</f>
        <v>18719.25</v>
      </c>
      <c r="O673" s="386">
        <v>0.01</v>
      </c>
      <c r="P673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3" s="243">
        <f>BD.PD9[[#This Row],[Ppto. Orden Interna '[DOP']]]/HLOOKUP("USD",Data!$K$1:$L$2,2,FALSE)</f>
        <v>290.86834615384618</v>
      </c>
      <c r="R673" s="381" t="s">
        <v>1486</v>
      </c>
      <c r="S673" s="387"/>
      <c r="T673" s="387"/>
      <c r="U673" s="387"/>
      <c r="V673" s="387"/>
      <c r="W673" s="174" t="s">
        <v>368</v>
      </c>
      <c r="X673" s="495">
        <v>9</v>
      </c>
      <c r="Y673" s="388">
        <v>0.5</v>
      </c>
      <c r="Z673" s="243">
        <f>BD.PD9[[#This Row],[Av.P1 '[%']]]*BD.PD9[[#This Row],[Ppto. Orden Interna '[DOP']]]</f>
        <v>9453.2212500000005</v>
      </c>
      <c r="AA673" s="495">
        <v>11</v>
      </c>
      <c r="AB673" s="388">
        <v>0.5</v>
      </c>
      <c r="AC673" s="243">
        <f>BD.PD9[[#This Row],[Av.P2 '[%']]]*BD.PD9[[#This Row],[Ppto. Orden Interna '[DOP']]]</f>
        <v>9453.2212500000005</v>
      </c>
      <c r="AE673" s="389"/>
      <c r="AF673" s="243">
        <f>BD.PD9[[#This Row],[Av.P3 '[%']]]*BD.PD9[[#This Row],[Ppto. Orden Interna '[DOP']]]</f>
        <v>0</v>
      </c>
      <c r="AH673" s="389"/>
      <c r="AI673" s="243">
        <f>BD.PD9[[#This Row],[Av.P4 '[%']]]*BD.PD9[[#This Row],[Ppto. Orden Interna '[DOP']]]</f>
        <v>0</v>
      </c>
      <c r="AK673" s="389"/>
      <c r="AL673" s="243">
        <f>BD.PD9[[#This Row],[Av.P5 '[%']]]*BD.PD9[[#This Row],[Ppto. Orden Interna '[DOP']]]</f>
        <v>0</v>
      </c>
      <c r="AM673" s="496">
        <f>BD.PD9[[#This Row],[Pago 5]]+BD.PD9[[#This Row],[Pago 4]]+BD.PD9[[#This Row],[Pago 3]]+BD.PD9[[#This Row],[Pago 2]]+BD.PD9[[#This Row],[Pago 1]]</f>
        <v>18906.442500000001</v>
      </c>
      <c r="AN673" s="308" t="s">
        <v>244</v>
      </c>
      <c r="AO673" s="308" t="s">
        <v>245</v>
      </c>
      <c r="AP673" s="308" t="s">
        <v>246</v>
      </c>
      <c r="AQ673" s="308" t="s">
        <v>247</v>
      </c>
      <c r="AR673" s="308">
        <v>594</v>
      </c>
      <c r="AS673" s="308" t="s">
        <v>248</v>
      </c>
      <c r="AT673" s="249" t="s">
        <v>1575</v>
      </c>
      <c r="AU673" s="308"/>
      <c r="AV673" s="308"/>
      <c r="AW673" s="308"/>
      <c r="AX673" s="308"/>
      <c r="AY673" s="308"/>
      <c r="AZ673" s="308"/>
      <c r="BA673" s="308"/>
      <c r="BB673" s="308"/>
      <c r="BC673" s="308"/>
      <c r="BD673" s="308"/>
      <c r="BE673" s="308"/>
      <c r="BF673" s="308"/>
      <c r="BG673" s="308"/>
      <c r="BH673" s="308"/>
      <c r="BI673" s="308"/>
      <c r="BJ673" s="308"/>
      <c r="BK673" s="308"/>
      <c r="BL673" s="308"/>
      <c r="BM673" s="308"/>
      <c r="BN673" s="308"/>
      <c r="BO673" s="308"/>
      <c r="BP673" s="308"/>
      <c r="BQ673" s="308"/>
      <c r="BR673" s="308"/>
      <c r="BS673" s="308"/>
      <c r="BT673" s="308"/>
      <c r="BU673" s="308"/>
      <c r="BV673" s="308"/>
      <c r="BW673" s="308"/>
      <c r="BX673" s="308"/>
      <c r="BY673" s="308"/>
      <c r="BZ673" s="308"/>
      <c r="CA673" s="308"/>
      <c r="CB673" s="308"/>
      <c r="CC673" s="308"/>
      <c r="CD673" s="308"/>
      <c r="CE673" s="308"/>
      <c r="CF673" s="308"/>
      <c r="CG673" s="308"/>
      <c r="CH673" s="308"/>
      <c r="CI673" s="308"/>
      <c r="CJ673" s="308"/>
      <c r="CK673" s="308"/>
      <c r="CL673" s="308"/>
      <c r="CM673" s="308"/>
      <c r="CN673" s="308"/>
      <c r="CO673" s="308"/>
      <c r="CP673" s="308"/>
      <c r="CQ673" s="308"/>
      <c r="CR673" s="308"/>
      <c r="CS673" s="308"/>
      <c r="CT673" s="308"/>
      <c r="CU673" s="308"/>
      <c r="CV673" s="308"/>
      <c r="CW673" s="308"/>
      <c r="CX673" s="308"/>
      <c r="CY673" s="308"/>
      <c r="CZ673" s="308"/>
      <c r="DA673" s="308"/>
      <c r="DB673" s="308"/>
      <c r="DC673" s="308"/>
      <c r="DD673" s="308"/>
      <c r="DE673" s="308"/>
      <c r="DF673" s="308"/>
      <c r="DG673" s="308"/>
      <c r="DH673" s="308"/>
      <c r="DI673" s="308"/>
      <c r="DJ673" s="308"/>
      <c r="DK673" s="308"/>
      <c r="DL673" s="308"/>
      <c r="DM673" s="308"/>
      <c r="DN673" s="308"/>
      <c r="DO673" s="308"/>
      <c r="DP673" s="308"/>
      <c r="DQ673" s="308"/>
      <c r="DR673" s="308"/>
      <c r="DS673" s="308"/>
      <c r="DT673" s="308"/>
      <c r="DU673" s="308"/>
      <c r="DV673" s="308"/>
      <c r="DW673" s="308"/>
      <c r="DX673" s="308"/>
      <c r="DY673" s="308"/>
      <c r="DZ673" s="308"/>
      <c r="EA673" s="308"/>
      <c r="EB673" s="308"/>
      <c r="EC673" s="308"/>
      <c r="ED673" s="308"/>
      <c r="EE673" s="308"/>
      <c r="EF673" s="308"/>
      <c r="EG673" s="308"/>
      <c r="EH673" s="308"/>
      <c r="EI673" s="308"/>
      <c r="EJ673" s="308"/>
      <c r="EK673" s="308"/>
      <c r="EL673" s="308"/>
      <c r="EM673" s="308"/>
      <c r="EN673" s="308"/>
      <c r="EO673" s="308"/>
      <c r="EP673" s="308"/>
      <c r="EQ673" s="308"/>
      <c r="ER673" s="308"/>
      <c r="ES673" s="308"/>
      <c r="ET673" s="308"/>
      <c r="EU673" s="308"/>
      <c r="EV673" s="308"/>
      <c r="EW673" s="308"/>
      <c r="EX673" s="308"/>
      <c r="EY673" s="308"/>
      <c r="EZ673" s="308"/>
      <c r="FA673" s="308"/>
      <c r="FB673" s="308"/>
      <c r="FC673" s="308"/>
      <c r="FD673" s="308"/>
      <c r="FE673" s="308"/>
      <c r="FF673" s="308"/>
      <c r="FG673" s="308"/>
      <c r="FH673" s="308"/>
      <c r="FI673" s="308"/>
      <c r="FJ673" s="308"/>
      <c r="FK673" s="308"/>
      <c r="FL673" s="308"/>
      <c r="FM673" s="308"/>
      <c r="FN673" s="308"/>
      <c r="FO673" s="308"/>
      <c r="FP673" s="308"/>
      <c r="FQ673" s="308"/>
      <c r="FR673" s="308"/>
      <c r="FS673" s="308"/>
      <c r="FT673" s="308"/>
      <c r="FU673" s="308"/>
      <c r="FV673" s="308"/>
      <c r="FW673" s="308"/>
      <c r="FX673" s="308"/>
      <c r="FY673" s="308"/>
      <c r="FZ673" s="308"/>
      <c r="GA673" s="308"/>
      <c r="GB673" s="308"/>
      <c r="GC673" s="308"/>
      <c r="GD673" s="308"/>
      <c r="GE673" s="308"/>
      <c r="GF673" s="308"/>
      <c r="GG673" s="308"/>
      <c r="GH673" s="308"/>
      <c r="GI673" s="308"/>
      <c r="GJ673" s="308"/>
      <c r="GK673" s="308"/>
      <c r="GL673" s="308"/>
      <c r="GM673" s="308"/>
      <c r="GN673" s="308"/>
      <c r="GO673" s="308"/>
      <c r="GP673" s="308"/>
      <c r="GQ673" s="308"/>
      <c r="GR673" s="308"/>
      <c r="GS673" s="308"/>
      <c r="GT673" s="308"/>
      <c r="GU673" s="308"/>
      <c r="GV673" s="308"/>
      <c r="GW673" s="308"/>
      <c r="GX673" s="308"/>
      <c r="GY673" s="308"/>
      <c r="GZ673" s="308"/>
      <c r="HA673" s="308"/>
      <c r="HB673" s="308"/>
      <c r="HC673" s="308"/>
      <c r="HD673" s="308"/>
      <c r="HE673" s="308"/>
      <c r="HF673" s="308"/>
      <c r="HG673" s="308"/>
      <c r="HH673" s="308"/>
      <c r="HI673" s="308"/>
      <c r="HJ673" s="308"/>
      <c r="HK673" s="308"/>
      <c r="HL673" s="308"/>
      <c r="HM673" s="308"/>
      <c r="HN673" s="308"/>
      <c r="HO673" s="308"/>
      <c r="HP673" s="308"/>
      <c r="HQ673" s="308"/>
      <c r="HR673" s="308"/>
      <c r="HS673" s="308"/>
      <c r="HT673" s="308"/>
      <c r="HU673" s="308"/>
      <c r="HV673" s="308"/>
      <c r="HW673" s="308"/>
      <c r="HX673" s="308"/>
      <c r="HY673" s="308"/>
      <c r="HZ673" s="308"/>
      <c r="IA673" s="308"/>
      <c r="IB673" s="308"/>
      <c r="IC673" s="308"/>
      <c r="ID673" s="308"/>
      <c r="IE673" s="308"/>
      <c r="IF673" s="308"/>
      <c r="IG673" s="308"/>
      <c r="IH673" s="308"/>
    </row>
    <row r="674" spans="1:242" s="522" customFormat="1" ht="15" customHeight="1" x14ac:dyDescent="0.3">
      <c r="A674" s="174">
        <v>7.01</v>
      </c>
      <c r="B674" s="231"/>
      <c r="C674" s="232" t="e">
        <f>VLOOKUP(BD.PD9[[#This Row],[Pos]],[19]!PPto[#Data],3,FALSE)</f>
        <v>#REF!</v>
      </c>
      <c r="D674" s="174" t="s">
        <v>23</v>
      </c>
      <c r="E674" s="305" t="str">
        <f>IF(BD.PD9[[#This Row],[.]]="*",VLOOKUP(BD.PD9[[#This Row],[Pos]],[19]Presupuesto!A:H,7,FALSE),"")</f>
        <v/>
      </c>
      <c r="F674" s="234" t="s">
        <v>420</v>
      </c>
      <c r="G674" s="174"/>
      <c r="H674" s="174"/>
      <c r="I674" s="497" t="s">
        <v>1326</v>
      </c>
      <c r="J674" s="382">
        <v>1</v>
      </c>
      <c r="K674" s="174" t="s">
        <v>260</v>
      </c>
      <c r="L674" s="383">
        <f>IF(BD.PD9[[#This Row],[Mon]]="DOP",1,HLOOKUP(BD.PD9[[#This Row],[Mon]],Data!$K$1:$L$2,2,FALSE))</f>
        <v>1</v>
      </c>
      <c r="M674" s="384">
        <v>18719.25</v>
      </c>
      <c r="N674" s="243">
        <f>BD.PD9[[#This Row],[Cant.]]*BD.PD9[[#This Row],[ Tasa ]]*BD.PD9[[#This Row],[ Precio Und.]]</f>
        <v>18719.25</v>
      </c>
      <c r="O674" s="386">
        <v>0.01</v>
      </c>
      <c r="P674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4" s="243">
        <f>BD.PD9[[#This Row],[Ppto. Orden Interna '[DOP']]]/HLOOKUP("USD",Data!$K$1:$L$2,2,FALSE)</f>
        <v>290.86834615384618</v>
      </c>
      <c r="R674" s="381" t="s">
        <v>1486</v>
      </c>
      <c r="S674" s="387"/>
      <c r="T674" s="387"/>
      <c r="U674" s="387"/>
      <c r="V674" s="387"/>
      <c r="W674" s="174" t="s">
        <v>368</v>
      </c>
      <c r="X674" s="495">
        <v>9</v>
      </c>
      <c r="Y674" s="388">
        <v>0.5</v>
      </c>
      <c r="Z674" s="243">
        <f>BD.PD9[[#This Row],[Av.P1 '[%']]]*BD.PD9[[#This Row],[Ppto. Orden Interna '[DOP']]]</f>
        <v>9453.2212500000005</v>
      </c>
      <c r="AA674" s="495">
        <v>11</v>
      </c>
      <c r="AB674" s="388">
        <v>0.5</v>
      </c>
      <c r="AC674" s="243">
        <f>BD.PD9[[#This Row],[Av.P2 '[%']]]*BD.PD9[[#This Row],[Ppto. Orden Interna '[DOP']]]</f>
        <v>9453.2212500000005</v>
      </c>
      <c r="AD674" s="249"/>
      <c r="AE674" s="389"/>
      <c r="AF674" s="243">
        <f>BD.PD9[[#This Row],[Av.P3 '[%']]]*BD.PD9[[#This Row],[Ppto. Orden Interna '[DOP']]]</f>
        <v>0</v>
      </c>
      <c r="AG674" s="249"/>
      <c r="AH674" s="389"/>
      <c r="AI674" s="243">
        <f>BD.PD9[[#This Row],[Av.P4 '[%']]]*BD.PD9[[#This Row],[Ppto. Orden Interna '[DOP']]]</f>
        <v>0</v>
      </c>
      <c r="AJ674" s="249"/>
      <c r="AK674" s="389"/>
      <c r="AL674" s="243">
        <f>BD.PD9[[#This Row],[Av.P5 '[%']]]*BD.PD9[[#This Row],[Ppto. Orden Interna '[DOP']]]</f>
        <v>0</v>
      </c>
      <c r="AM674" s="496">
        <f>BD.PD9[[#This Row],[Pago 5]]+BD.PD9[[#This Row],[Pago 4]]+BD.PD9[[#This Row],[Pago 3]]+BD.PD9[[#This Row],[Pago 2]]+BD.PD9[[#This Row],[Pago 1]]</f>
        <v>18906.442500000001</v>
      </c>
      <c r="AN674" s="308" t="s">
        <v>244</v>
      </c>
      <c r="AO674" s="308" t="s">
        <v>245</v>
      </c>
      <c r="AP674" s="308" t="s">
        <v>246</v>
      </c>
      <c r="AQ674" s="308" t="s">
        <v>247</v>
      </c>
      <c r="AR674" s="308">
        <v>594</v>
      </c>
      <c r="AS674" s="308" t="s">
        <v>248</v>
      </c>
      <c r="AT674" s="249" t="s">
        <v>1575</v>
      </c>
      <c r="AU674" s="306"/>
      <c r="AV674" s="306"/>
      <c r="AW674" s="306"/>
      <c r="AX674" s="306"/>
      <c r="AY674" s="306"/>
      <c r="AZ674" s="306"/>
      <c r="BA674" s="306"/>
      <c r="BB674" s="306"/>
      <c r="BC674" s="306"/>
      <c r="BD674" s="306"/>
      <c r="BE674" s="306"/>
      <c r="BF674" s="306"/>
      <c r="BG674" s="306"/>
      <c r="BH674" s="306"/>
      <c r="BI674" s="306"/>
      <c r="BJ674" s="306"/>
      <c r="BK674" s="306"/>
      <c r="BL674" s="306"/>
      <c r="BM674" s="306"/>
      <c r="BN674" s="306"/>
      <c r="BO674" s="306"/>
      <c r="BP674" s="306"/>
      <c r="BQ674" s="306"/>
      <c r="BR674" s="306"/>
      <c r="BS674" s="306"/>
      <c r="BT674" s="306"/>
      <c r="BU674" s="306"/>
      <c r="BV674" s="306"/>
      <c r="BW674" s="306"/>
      <c r="BX674" s="306"/>
      <c r="BY674" s="306"/>
      <c r="BZ674" s="306"/>
      <c r="CA674" s="306"/>
      <c r="CB674" s="306"/>
      <c r="CC674" s="306"/>
      <c r="CD674" s="306"/>
      <c r="CE674" s="306"/>
      <c r="CF674" s="306"/>
      <c r="CG674" s="306"/>
      <c r="CH674" s="306"/>
      <c r="CI674" s="306"/>
      <c r="CJ674" s="306"/>
      <c r="CK674" s="306"/>
      <c r="CL674" s="306"/>
      <c r="CM674" s="306"/>
      <c r="CN674" s="306"/>
      <c r="CO674" s="306"/>
      <c r="CP674" s="306"/>
      <c r="CQ674" s="306"/>
      <c r="CR674" s="306"/>
      <c r="CS674" s="306"/>
      <c r="CT674" s="306"/>
      <c r="CU674" s="306"/>
      <c r="CV674" s="306"/>
      <c r="CW674" s="306"/>
      <c r="CX674" s="306"/>
      <c r="CY674" s="306"/>
      <c r="CZ674" s="306"/>
      <c r="DA674" s="306"/>
      <c r="DB674" s="306"/>
      <c r="DC674" s="306"/>
      <c r="DD674" s="306"/>
      <c r="DE674" s="306"/>
      <c r="DF674" s="306"/>
      <c r="DG674" s="306"/>
      <c r="DH674" s="306"/>
      <c r="DI674" s="306"/>
      <c r="DJ674" s="306"/>
      <c r="DK674" s="306"/>
      <c r="DL674" s="306"/>
      <c r="DM674" s="306"/>
      <c r="DN674" s="306"/>
      <c r="DO674" s="306"/>
      <c r="DP674" s="306"/>
      <c r="DQ674" s="306"/>
      <c r="DR674" s="306"/>
      <c r="DS674" s="306"/>
      <c r="DT674" s="306"/>
      <c r="DU674" s="306"/>
      <c r="DV674" s="306"/>
      <c r="DW674" s="306"/>
      <c r="DX674" s="306"/>
      <c r="DY674" s="306"/>
      <c r="DZ674" s="306"/>
      <c r="EA674" s="306"/>
      <c r="EB674" s="306"/>
      <c r="EC674" s="306"/>
      <c r="ED674" s="306"/>
      <c r="EE674" s="306"/>
      <c r="EF674" s="306"/>
      <c r="EG674" s="306"/>
      <c r="EH674" s="306"/>
      <c r="EI674" s="306"/>
      <c r="EJ674" s="306"/>
      <c r="EK674" s="306"/>
      <c r="EL674" s="306"/>
      <c r="EM674" s="306"/>
      <c r="EN674" s="306"/>
      <c r="EO674" s="306"/>
      <c r="EP674" s="306"/>
      <c r="EQ674" s="306"/>
      <c r="ER674" s="306"/>
      <c r="ES674" s="306"/>
      <c r="ET674" s="306"/>
      <c r="EU674" s="306"/>
      <c r="EV674" s="306"/>
      <c r="EW674" s="306"/>
      <c r="EX674" s="306"/>
      <c r="EY674" s="306"/>
      <c r="EZ674" s="306"/>
      <c r="FA674" s="306"/>
      <c r="FB674" s="306"/>
      <c r="FC674" s="306"/>
      <c r="FD674" s="306"/>
      <c r="FE674" s="306"/>
      <c r="FF674" s="306"/>
      <c r="FG674" s="306"/>
      <c r="FH674" s="306"/>
      <c r="FI674" s="306"/>
      <c r="FJ674" s="306"/>
      <c r="FK674" s="306"/>
      <c r="FL674" s="306"/>
      <c r="FM674" s="306"/>
      <c r="FN674" s="306"/>
      <c r="FO674" s="306"/>
      <c r="FP674" s="306"/>
      <c r="FQ674" s="306"/>
      <c r="FR674" s="306"/>
      <c r="FS674" s="306"/>
      <c r="FT674" s="306"/>
      <c r="FU674" s="306"/>
      <c r="FV674" s="306"/>
      <c r="FW674" s="306"/>
      <c r="FX674" s="306"/>
      <c r="FY674" s="306"/>
      <c r="FZ674" s="306"/>
      <c r="GA674" s="306"/>
      <c r="GB674" s="306"/>
      <c r="GC674" s="306"/>
      <c r="GD674" s="306"/>
      <c r="GE674" s="306"/>
      <c r="GF674" s="306"/>
      <c r="GG674" s="306"/>
      <c r="GH674" s="306"/>
      <c r="GI674" s="306"/>
      <c r="GJ674" s="306"/>
      <c r="GK674" s="306"/>
      <c r="GL674" s="306"/>
      <c r="GM674" s="306"/>
      <c r="GN674" s="306"/>
      <c r="GO674" s="306"/>
      <c r="GP674" s="306"/>
      <c r="GQ674" s="306"/>
      <c r="GR674" s="306"/>
      <c r="GS674" s="306"/>
      <c r="GT674" s="306"/>
      <c r="GU674" s="306"/>
      <c r="GV674" s="306"/>
      <c r="GW674" s="306"/>
      <c r="GX674" s="306"/>
      <c r="GY674" s="306"/>
      <c r="GZ674" s="306"/>
      <c r="HA674" s="306"/>
      <c r="HB674" s="306"/>
      <c r="HC674" s="306"/>
      <c r="HD674" s="306"/>
      <c r="HE674" s="306"/>
      <c r="HF674" s="306"/>
      <c r="HG674" s="306"/>
      <c r="HH674" s="306"/>
      <c r="HI674" s="306"/>
      <c r="HJ674" s="306"/>
      <c r="HK674" s="306"/>
      <c r="HL674" s="306"/>
      <c r="HM674" s="306"/>
      <c r="HN674" s="306"/>
      <c r="HO674" s="306"/>
      <c r="HP674" s="306"/>
      <c r="HQ674" s="306"/>
      <c r="HR674" s="306"/>
      <c r="HS674" s="306"/>
      <c r="HT674" s="306"/>
      <c r="HU674" s="306"/>
      <c r="HV674" s="306"/>
      <c r="HW674" s="306"/>
      <c r="HX674" s="306"/>
      <c r="HY674" s="306"/>
      <c r="HZ674" s="306"/>
      <c r="IA674" s="306"/>
      <c r="IB674" s="306"/>
      <c r="IC674" s="306"/>
      <c r="ID674" s="306"/>
      <c r="IE674" s="306"/>
      <c r="IF674" s="306"/>
      <c r="IG674" s="306"/>
      <c r="IH674" s="306"/>
    </row>
    <row r="675" spans="1:242" s="522" customFormat="1" ht="15" customHeight="1" x14ac:dyDescent="0.3">
      <c r="A675" s="174">
        <v>7.01</v>
      </c>
      <c r="B675" s="231"/>
      <c r="C675" s="232" t="e">
        <f>VLOOKUP(BD.PD9[[#This Row],[Pos]],[19]!PPto[#Data],3,FALSE)</f>
        <v>#REF!</v>
      </c>
      <c r="D675" s="174" t="s">
        <v>23</v>
      </c>
      <c r="E675" s="305" t="str">
        <f>IF(BD.PD9[[#This Row],[.]]="*",VLOOKUP(BD.PD9[[#This Row],[Pos]],[19]Presupuesto!A:H,7,FALSE),"")</f>
        <v/>
      </c>
      <c r="F675" s="234" t="s">
        <v>420</v>
      </c>
      <c r="G675" s="174"/>
      <c r="H675" s="174"/>
      <c r="I675" s="497" t="s">
        <v>1326</v>
      </c>
      <c r="J675" s="382">
        <v>1</v>
      </c>
      <c r="K675" s="174" t="s">
        <v>260</v>
      </c>
      <c r="L675" s="383">
        <f>IF(BD.PD9[[#This Row],[Mon]]="DOP",1,HLOOKUP(BD.PD9[[#This Row],[Mon]],Data!$K$1:$L$2,2,FALSE))</f>
        <v>1</v>
      </c>
      <c r="M675" s="384">
        <v>18719.25</v>
      </c>
      <c r="N675" s="243">
        <f>BD.PD9[[#This Row],[Cant.]]*BD.PD9[[#This Row],[ Tasa ]]*BD.PD9[[#This Row],[ Precio Und.]]</f>
        <v>18719.25</v>
      </c>
      <c r="O675" s="386">
        <v>0.01</v>
      </c>
      <c r="P675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75" s="243">
        <f>BD.PD9[[#This Row],[Ppto. Orden Interna '[DOP']]]/HLOOKUP("USD",Data!$K$1:$L$2,2,FALSE)</f>
        <v>290.86834615384618</v>
      </c>
      <c r="R675" s="381" t="s">
        <v>1486</v>
      </c>
      <c r="S675" s="387"/>
      <c r="T675" s="387"/>
      <c r="U675" s="387"/>
      <c r="V675" s="387"/>
      <c r="W675" s="174" t="s">
        <v>368</v>
      </c>
      <c r="X675" s="495">
        <v>9</v>
      </c>
      <c r="Y675" s="388">
        <v>0.5</v>
      </c>
      <c r="Z675" s="243">
        <f>BD.PD9[[#This Row],[Av.P1 '[%']]]*BD.PD9[[#This Row],[Ppto. Orden Interna '[DOP']]]</f>
        <v>9453.2212500000005</v>
      </c>
      <c r="AA675" s="495">
        <v>11</v>
      </c>
      <c r="AB675" s="388">
        <v>0.5</v>
      </c>
      <c r="AC675" s="243">
        <f>BD.PD9[[#This Row],[Av.P2 '[%']]]*BD.PD9[[#This Row],[Ppto. Orden Interna '[DOP']]]</f>
        <v>9453.2212500000005</v>
      </c>
      <c r="AD675" s="249"/>
      <c r="AE675" s="389"/>
      <c r="AF675" s="243">
        <f>BD.PD9[[#This Row],[Av.P3 '[%']]]*BD.PD9[[#This Row],[Ppto. Orden Interna '[DOP']]]</f>
        <v>0</v>
      </c>
      <c r="AG675" s="249"/>
      <c r="AH675" s="389"/>
      <c r="AI675" s="243">
        <f>BD.PD9[[#This Row],[Av.P4 '[%']]]*BD.PD9[[#This Row],[Ppto. Orden Interna '[DOP']]]</f>
        <v>0</v>
      </c>
      <c r="AJ675" s="249"/>
      <c r="AK675" s="389"/>
      <c r="AL675" s="243">
        <f>BD.PD9[[#This Row],[Av.P5 '[%']]]*BD.PD9[[#This Row],[Ppto. Orden Interna '[DOP']]]</f>
        <v>0</v>
      </c>
      <c r="AM675" s="496">
        <f>BD.PD9[[#This Row],[Pago 5]]+BD.PD9[[#This Row],[Pago 4]]+BD.PD9[[#This Row],[Pago 3]]+BD.PD9[[#This Row],[Pago 2]]+BD.PD9[[#This Row],[Pago 1]]</f>
        <v>18906.442500000001</v>
      </c>
      <c r="AN675" s="308" t="s">
        <v>244</v>
      </c>
      <c r="AO675" s="308" t="s">
        <v>245</v>
      </c>
      <c r="AP675" s="308" t="s">
        <v>246</v>
      </c>
      <c r="AQ675" s="308" t="s">
        <v>247</v>
      </c>
      <c r="AR675" s="308">
        <v>594</v>
      </c>
      <c r="AS675" s="308" t="s">
        <v>248</v>
      </c>
      <c r="AT675" s="249" t="s">
        <v>1575</v>
      </c>
      <c r="AU675" s="306"/>
      <c r="AV675" s="306"/>
      <c r="AW675" s="306"/>
      <c r="AX675" s="306"/>
      <c r="AY675" s="306"/>
      <c r="AZ675" s="306"/>
      <c r="BA675" s="306"/>
      <c r="BB675" s="306"/>
      <c r="BC675" s="306"/>
      <c r="BD675" s="306"/>
      <c r="BE675" s="306"/>
      <c r="BF675" s="306"/>
      <c r="BG675" s="306"/>
      <c r="BH675" s="306"/>
      <c r="BI675" s="306"/>
      <c r="BJ675" s="306"/>
      <c r="BK675" s="306"/>
      <c r="BL675" s="306"/>
      <c r="BM675" s="306"/>
      <c r="BN675" s="306"/>
      <c r="BO675" s="306"/>
      <c r="BP675" s="306"/>
      <c r="BQ675" s="306"/>
      <c r="BR675" s="306"/>
      <c r="BS675" s="306"/>
      <c r="BT675" s="306"/>
      <c r="BU675" s="306"/>
      <c r="BV675" s="306"/>
      <c r="BW675" s="306"/>
      <c r="BX675" s="306"/>
      <c r="BY675" s="306"/>
      <c r="BZ675" s="306"/>
      <c r="CA675" s="306"/>
      <c r="CB675" s="306"/>
      <c r="CC675" s="306"/>
      <c r="CD675" s="306"/>
      <c r="CE675" s="306"/>
      <c r="CF675" s="306"/>
      <c r="CG675" s="306"/>
      <c r="CH675" s="306"/>
      <c r="CI675" s="306"/>
      <c r="CJ675" s="306"/>
      <c r="CK675" s="306"/>
      <c r="CL675" s="306"/>
      <c r="CM675" s="306"/>
      <c r="CN675" s="306"/>
      <c r="CO675" s="306"/>
      <c r="CP675" s="306"/>
      <c r="CQ675" s="306"/>
      <c r="CR675" s="306"/>
      <c r="CS675" s="306"/>
      <c r="CT675" s="306"/>
      <c r="CU675" s="306"/>
      <c r="CV675" s="306"/>
      <c r="CW675" s="306"/>
      <c r="CX675" s="306"/>
      <c r="CY675" s="306"/>
      <c r="CZ675" s="306"/>
      <c r="DA675" s="306"/>
      <c r="DB675" s="306"/>
      <c r="DC675" s="306"/>
      <c r="DD675" s="306"/>
      <c r="DE675" s="306"/>
      <c r="DF675" s="306"/>
      <c r="DG675" s="306"/>
      <c r="DH675" s="306"/>
      <c r="DI675" s="306"/>
      <c r="DJ675" s="306"/>
      <c r="DK675" s="306"/>
      <c r="DL675" s="306"/>
      <c r="DM675" s="306"/>
      <c r="DN675" s="306"/>
      <c r="DO675" s="306"/>
      <c r="DP675" s="306"/>
      <c r="DQ675" s="306"/>
      <c r="DR675" s="306"/>
      <c r="DS675" s="306"/>
      <c r="DT675" s="306"/>
      <c r="DU675" s="306"/>
      <c r="DV675" s="306"/>
      <c r="DW675" s="306"/>
      <c r="DX675" s="306"/>
      <c r="DY675" s="306"/>
      <c r="DZ675" s="306"/>
      <c r="EA675" s="306"/>
      <c r="EB675" s="306"/>
      <c r="EC675" s="306"/>
      <c r="ED675" s="306"/>
      <c r="EE675" s="306"/>
      <c r="EF675" s="306"/>
      <c r="EG675" s="306"/>
      <c r="EH675" s="306"/>
      <c r="EI675" s="306"/>
      <c r="EJ675" s="306"/>
      <c r="EK675" s="306"/>
      <c r="EL675" s="306"/>
      <c r="EM675" s="306"/>
      <c r="EN675" s="306"/>
      <c r="EO675" s="306"/>
      <c r="EP675" s="306"/>
      <c r="EQ675" s="306"/>
      <c r="ER675" s="306"/>
      <c r="ES675" s="306"/>
      <c r="ET675" s="306"/>
      <c r="EU675" s="306"/>
      <c r="EV675" s="306"/>
      <c r="EW675" s="306"/>
      <c r="EX675" s="306"/>
      <c r="EY675" s="306"/>
      <c r="EZ675" s="306"/>
      <c r="FA675" s="306"/>
      <c r="FB675" s="306"/>
      <c r="FC675" s="306"/>
      <c r="FD675" s="306"/>
      <c r="FE675" s="306"/>
      <c r="FF675" s="306"/>
      <c r="FG675" s="306"/>
      <c r="FH675" s="306"/>
      <c r="FI675" s="306"/>
      <c r="FJ675" s="306"/>
      <c r="FK675" s="306"/>
      <c r="FL675" s="306"/>
      <c r="FM675" s="306"/>
      <c r="FN675" s="306"/>
      <c r="FO675" s="306"/>
      <c r="FP675" s="306"/>
      <c r="FQ675" s="306"/>
      <c r="FR675" s="306"/>
      <c r="FS675" s="306"/>
      <c r="FT675" s="306"/>
      <c r="FU675" s="306"/>
      <c r="FV675" s="306"/>
      <c r="FW675" s="306"/>
      <c r="FX675" s="306"/>
      <c r="FY675" s="306"/>
      <c r="FZ675" s="306"/>
      <c r="GA675" s="306"/>
      <c r="GB675" s="306"/>
      <c r="GC675" s="306"/>
      <c r="GD675" s="306"/>
      <c r="GE675" s="306"/>
      <c r="GF675" s="306"/>
      <c r="GG675" s="306"/>
      <c r="GH675" s="306"/>
      <c r="GI675" s="306"/>
      <c r="GJ675" s="306"/>
      <c r="GK675" s="306"/>
      <c r="GL675" s="306"/>
      <c r="GM675" s="306"/>
      <c r="GN675" s="306"/>
      <c r="GO675" s="306"/>
      <c r="GP675" s="306"/>
      <c r="GQ675" s="306"/>
      <c r="GR675" s="306"/>
      <c r="GS675" s="306"/>
      <c r="GT675" s="306"/>
      <c r="GU675" s="306"/>
      <c r="GV675" s="306"/>
      <c r="GW675" s="306"/>
      <c r="GX675" s="306"/>
      <c r="GY675" s="306"/>
      <c r="GZ675" s="306"/>
      <c r="HA675" s="306"/>
      <c r="HB675" s="306"/>
      <c r="HC675" s="306"/>
      <c r="HD675" s="306"/>
      <c r="HE675" s="306"/>
      <c r="HF675" s="306"/>
      <c r="HG675" s="306"/>
      <c r="HH675" s="306"/>
      <c r="HI675" s="306"/>
      <c r="HJ675" s="306"/>
      <c r="HK675" s="306"/>
      <c r="HL675" s="306"/>
      <c r="HM675" s="306"/>
      <c r="HN675" s="306"/>
      <c r="HO675" s="306"/>
      <c r="HP675" s="306"/>
      <c r="HQ675" s="306"/>
      <c r="HR675" s="306"/>
      <c r="HS675" s="306"/>
      <c r="HT675" s="306"/>
      <c r="HU675" s="306"/>
      <c r="HV675" s="306"/>
      <c r="HW675" s="306"/>
      <c r="HX675" s="306"/>
      <c r="HY675" s="306"/>
      <c r="HZ675" s="306"/>
      <c r="IA675" s="306"/>
      <c r="IB675" s="306"/>
      <c r="IC675" s="306"/>
      <c r="ID675" s="306"/>
      <c r="IE675" s="306"/>
      <c r="IF675" s="306"/>
      <c r="IG675" s="306"/>
      <c r="IH675" s="306"/>
    </row>
    <row r="676" spans="1:242" s="219" customFormat="1" ht="15" customHeight="1" x14ac:dyDescent="0.3">
      <c r="A676" s="174">
        <v>7.01</v>
      </c>
      <c r="B676" s="231"/>
      <c r="C676" s="232" t="e">
        <f>VLOOKUP(BD.PD9[[#This Row],[Pos]],[19]!PPto[#Data],3,FALSE)</f>
        <v>#REF!</v>
      </c>
      <c r="D676" s="174" t="s">
        <v>23</v>
      </c>
      <c r="E676" s="305" t="str">
        <f>IF(BD.PD9[[#This Row],[.]]="*",VLOOKUP(BD.PD9[[#This Row],[Pos]],[19]Presupuesto!A:H,7,FALSE),"")</f>
        <v/>
      </c>
      <c r="F676" s="234" t="s">
        <v>421</v>
      </c>
      <c r="G676" s="174"/>
      <c r="H676" s="174"/>
      <c r="I676" s="497" t="s">
        <v>1326</v>
      </c>
      <c r="J676" s="382">
        <v>1</v>
      </c>
      <c r="K676" s="174" t="s">
        <v>260</v>
      </c>
      <c r="L676" s="383">
        <f>IF(BD.PD9[[#This Row],[Mon]]="DOP",1,HLOOKUP(BD.PD9[[#This Row],[Mon]],Data!$K$1:$L$2,2,FALSE))</f>
        <v>1</v>
      </c>
      <c r="M676" s="384">
        <v>29335.5</v>
      </c>
      <c r="N676" s="243">
        <f>BD.PD9[[#This Row],[Cant.]]*BD.PD9[[#This Row],[ Tasa ]]*BD.PD9[[#This Row],[ Precio Und.]]</f>
        <v>29335.5</v>
      </c>
      <c r="O676" s="386">
        <v>0.01</v>
      </c>
      <c r="P676" s="243">
        <f>IF(BD.PD9[[#This Row],[Liquid. '[%']]]&lt;&gt;0,(BD.PD9[[#This Row],[Valor Neto '[DOP']]]*BD.PD9[[#This Row],[Liquid. '[%']]])+BD.PD9[[#This Row],[Valor Neto '[DOP']]],BD.PD9[[#This Row],[Valor Neto '[DOP']]])</f>
        <v>29628.855</v>
      </c>
      <c r="Q676" s="243">
        <f>BD.PD9[[#This Row],[Ppto. Orden Interna '[DOP']]]/HLOOKUP("USD",Data!$K$1:$L$2,2,FALSE)</f>
        <v>455.82853846153847</v>
      </c>
      <c r="R676" s="381" t="s">
        <v>1486</v>
      </c>
      <c r="S676" s="387"/>
      <c r="T676" s="387"/>
      <c r="U676" s="387"/>
      <c r="V676" s="387"/>
      <c r="W676" s="174" t="s">
        <v>368</v>
      </c>
      <c r="X676" s="495">
        <v>9</v>
      </c>
      <c r="Y676" s="388">
        <v>0.5</v>
      </c>
      <c r="Z676" s="243">
        <f>BD.PD9[[#This Row],[Av.P1 '[%']]]*BD.PD9[[#This Row],[Ppto. Orden Interna '[DOP']]]</f>
        <v>14814.4275</v>
      </c>
      <c r="AA676" s="495">
        <v>11</v>
      </c>
      <c r="AB676" s="388">
        <v>0.5</v>
      </c>
      <c r="AC676" s="243">
        <f>BD.PD9[[#This Row],[Av.P2 '[%']]]*BD.PD9[[#This Row],[Ppto. Orden Interna '[DOP']]]</f>
        <v>14814.4275</v>
      </c>
      <c r="AD676" s="249"/>
      <c r="AE676" s="389"/>
      <c r="AF676" s="243">
        <f>BD.PD9[[#This Row],[Av.P3 '[%']]]*BD.PD9[[#This Row],[Ppto. Orden Interna '[DOP']]]</f>
        <v>0</v>
      </c>
      <c r="AG676" s="249"/>
      <c r="AH676" s="389"/>
      <c r="AI676" s="243">
        <f>BD.PD9[[#This Row],[Av.P4 '[%']]]*BD.PD9[[#This Row],[Ppto. Orden Interna '[DOP']]]</f>
        <v>0</v>
      </c>
      <c r="AJ676" s="249"/>
      <c r="AK676" s="389"/>
      <c r="AL676" s="243">
        <f>BD.PD9[[#This Row],[Av.P5 '[%']]]*BD.PD9[[#This Row],[Ppto. Orden Interna '[DOP']]]</f>
        <v>0</v>
      </c>
      <c r="AM676" s="496">
        <f>BD.PD9[[#This Row],[Pago 5]]+BD.PD9[[#This Row],[Pago 4]]+BD.PD9[[#This Row],[Pago 3]]+BD.PD9[[#This Row],[Pago 2]]+BD.PD9[[#This Row],[Pago 1]]</f>
        <v>29628.855</v>
      </c>
      <c r="AN676" s="308" t="s">
        <v>244</v>
      </c>
      <c r="AO676" s="308" t="s">
        <v>245</v>
      </c>
      <c r="AP676" s="308" t="s">
        <v>246</v>
      </c>
      <c r="AQ676" s="308" t="s">
        <v>247</v>
      </c>
      <c r="AR676" s="308">
        <v>594</v>
      </c>
      <c r="AS676" s="308" t="s">
        <v>248</v>
      </c>
      <c r="AT676" s="249" t="s">
        <v>1575</v>
      </c>
      <c r="AU676" s="306"/>
      <c r="AV676" s="306"/>
      <c r="AW676" s="306"/>
      <c r="AX676" s="306"/>
      <c r="AY676" s="306"/>
      <c r="AZ676" s="306"/>
      <c r="BA676" s="306"/>
      <c r="BB676" s="306"/>
      <c r="BC676" s="306"/>
      <c r="BD676" s="306"/>
      <c r="BE676" s="306"/>
      <c r="BF676" s="306"/>
      <c r="BG676" s="306"/>
      <c r="BH676" s="306"/>
      <c r="BI676" s="306"/>
      <c r="BJ676" s="306"/>
      <c r="BK676" s="306"/>
      <c r="BL676" s="306"/>
      <c r="BM676" s="306"/>
      <c r="BN676" s="306"/>
      <c r="BO676" s="306"/>
      <c r="BP676" s="306"/>
      <c r="BQ676" s="306"/>
      <c r="BR676" s="306"/>
      <c r="BS676" s="306"/>
      <c r="BT676" s="306"/>
      <c r="BU676" s="306"/>
      <c r="BV676" s="306"/>
      <c r="BW676" s="306"/>
      <c r="BX676" s="306"/>
      <c r="BY676" s="306"/>
      <c r="BZ676" s="306"/>
      <c r="CA676" s="306"/>
      <c r="CB676" s="306"/>
      <c r="CC676" s="306"/>
      <c r="CD676" s="306"/>
      <c r="CE676" s="306"/>
      <c r="CF676" s="306"/>
      <c r="CG676" s="306"/>
      <c r="CH676" s="306"/>
      <c r="CI676" s="306"/>
      <c r="CJ676" s="306"/>
      <c r="CK676" s="306"/>
      <c r="CL676" s="306"/>
      <c r="CM676" s="306"/>
      <c r="CN676" s="306"/>
      <c r="CO676" s="306"/>
      <c r="CP676" s="306"/>
      <c r="CQ676" s="306"/>
      <c r="CR676" s="306"/>
      <c r="CS676" s="306"/>
      <c r="CT676" s="306"/>
      <c r="CU676" s="306"/>
      <c r="CV676" s="306"/>
      <c r="CW676" s="306"/>
      <c r="CX676" s="306"/>
      <c r="CY676" s="306"/>
      <c r="CZ676" s="306"/>
      <c r="DA676" s="306"/>
      <c r="DB676" s="306"/>
      <c r="DC676" s="306"/>
      <c r="DD676" s="306"/>
      <c r="DE676" s="306"/>
      <c r="DF676" s="306"/>
      <c r="DG676" s="306"/>
      <c r="DH676" s="306"/>
      <c r="DI676" s="306"/>
      <c r="DJ676" s="306"/>
      <c r="DK676" s="306"/>
      <c r="DL676" s="306"/>
      <c r="DM676" s="306"/>
      <c r="DN676" s="306"/>
      <c r="DO676" s="306"/>
      <c r="DP676" s="306"/>
      <c r="DQ676" s="306"/>
      <c r="DR676" s="306"/>
      <c r="DS676" s="306"/>
      <c r="DT676" s="306"/>
      <c r="DU676" s="306"/>
      <c r="DV676" s="306"/>
      <c r="DW676" s="306"/>
      <c r="DX676" s="306"/>
      <c r="DY676" s="306"/>
      <c r="DZ676" s="306"/>
      <c r="EA676" s="306"/>
      <c r="EB676" s="306"/>
      <c r="EC676" s="306"/>
      <c r="ED676" s="306"/>
      <c r="EE676" s="306"/>
      <c r="EF676" s="306"/>
      <c r="EG676" s="306"/>
      <c r="EH676" s="306"/>
      <c r="EI676" s="306"/>
      <c r="EJ676" s="306"/>
      <c r="EK676" s="306"/>
      <c r="EL676" s="306"/>
      <c r="EM676" s="306"/>
      <c r="EN676" s="306"/>
      <c r="EO676" s="306"/>
      <c r="EP676" s="306"/>
      <c r="EQ676" s="306"/>
      <c r="ER676" s="306"/>
      <c r="ES676" s="306"/>
      <c r="ET676" s="306"/>
      <c r="EU676" s="306"/>
      <c r="EV676" s="306"/>
      <c r="EW676" s="306"/>
      <c r="EX676" s="306"/>
      <c r="EY676" s="306"/>
      <c r="EZ676" s="306"/>
      <c r="FA676" s="306"/>
      <c r="FB676" s="306"/>
      <c r="FC676" s="306"/>
      <c r="FD676" s="306"/>
      <c r="FE676" s="306"/>
      <c r="FF676" s="306"/>
      <c r="FG676" s="306"/>
      <c r="FH676" s="306"/>
      <c r="FI676" s="306"/>
      <c r="FJ676" s="306"/>
      <c r="FK676" s="306"/>
      <c r="FL676" s="306"/>
      <c r="FM676" s="306"/>
      <c r="FN676" s="306"/>
      <c r="FO676" s="306"/>
      <c r="FP676" s="306"/>
      <c r="FQ676" s="306"/>
      <c r="FR676" s="306"/>
      <c r="FS676" s="306"/>
      <c r="FT676" s="306"/>
      <c r="FU676" s="306"/>
      <c r="FV676" s="306"/>
      <c r="FW676" s="306"/>
      <c r="FX676" s="306"/>
      <c r="FY676" s="306"/>
      <c r="FZ676" s="306"/>
      <c r="GA676" s="306"/>
      <c r="GB676" s="306"/>
      <c r="GC676" s="306"/>
      <c r="GD676" s="306"/>
      <c r="GE676" s="306"/>
      <c r="GF676" s="306"/>
      <c r="GG676" s="306"/>
      <c r="GH676" s="306"/>
      <c r="GI676" s="306"/>
      <c r="GJ676" s="306"/>
      <c r="GK676" s="306"/>
      <c r="GL676" s="306"/>
      <c r="GM676" s="306"/>
      <c r="GN676" s="306"/>
      <c r="GO676" s="306"/>
      <c r="GP676" s="306"/>
      <c r="GQ676" s="306"/>
      <c r="GR676" s="306"/>
      <c r="GS676" s="306"/>
      <c r="GT676" s="306"/>
      <c r="GU676" s="306"/>
      <c r="GV676" s="306"/>
      <c r="GW676" s="306"/>
      <c r="GX676" s="306"/>
      <c r="GY676" s="306"/>
      <c r="GZ676" s="306"/>
      <c r="HA676" s="306"/>
      <c r="HB676" s="306"/>
      <c r="HC676" s="306"/>
      <c r="HD676" s="306"/>
      <c r="HE676" s="306"/>
      <c r="HF676" s="306"/>
      <c r="HG676" s="306"/>
      <c r="HH676" s="306"/>
      <c r="HI676" s="306"/>
      <c r="HJ676" s="306"/>
      <c r="HK676" s="306"/>
      <c r="HL676" s="306"/>
      <c r="HM676" s="306"/>
      <c r="HN676" s="306"/>
      <c r="HO676" s="306"/>
      <c r="HP676" s="306"/>
      <c r="HQ676" s="306"/>
      <c r="HR676" s="306"/>
      <c r="HS676" s="306"/>
      <c r="HT676" s="306"/>
      <c r="HU676" s="306"/>
      <c r="HV676" s="306"/>
      <c r="HW676" s="306"/>
      <c r="HX676" s="306"/>
      <c r="HY676" s="306"/>
      <c r="HZ676" s="306"/>
      <c r="IA676" s="306"/>
      <c r="IB676" s="306"/>
      <c r="IC676" s="306"/>
      <c r="ID676" s="306"/>
      <c r="IE676" s="306"/>
      <c r="IF676" s="306"/>
      <c r="IG676" s="306"/>
      <c r="IH676" s="306"/>
    </row>
    <row r="677" spans="1:242" s="219" customFormat="1" ht="15" customHeight="1" x14ac:dyDescent="0.3">
      <c r="A677" s="174">
        <v>7.01</v>
      </c>
      <c r="B677" s="231"/>
      <c r="C677" s="232" t="e">
        <f>VLOOKUP(BD.PD9[[#This Row],[Pos]],[19]!PPto[#Data],3,FALSE)</f>
        <v>#REF!</v>
      </c>
      <c r="D677" s="174" t="s">
        <v>23</v>
      </c>
      <c r="E677" s="305" t="str">
        <f>IF(BD.PD9[[#This Row],[.]]="*",VLOOKUP(BD.PD9[[#This Row],[Pos]],[19]Presupuesto!A:H,7,FALSE),"")</f>
        <v/>
      </c>
      <c r="F677" s="234" t="s">
        <v>422</v>
      </c>
      <c r="G677" s="174"/>
      <c r="H677" s="174"/>
      <c r="I677" s="497" t="s">
        <v>1326</v>
      </c>
      <c r="J677" s="382">
        <v>3</v>
      </c>
      <c r="K677" s="174" t="s">
        <v>260</v>
      </c>
      <c r="L677" s="383">
        <f>IF(BD.PD9[[#This Row],[Mon]]="DOP",1,HLOOKUP(BD.PD9[[#This Row],[Mon]],Data!$K$1:$L$2,2,FALSE))</f>
        <v>1</v>
      </c>
      <c r="M677" s="384">
        <v>42300</v>
      </c>
      <c r="N677" s="243">
        <f>BD.PD9[[#This Row],[Cant.]]*BD.PD9[[#This Row],[ Tasa ]]*BD.PD9[[#This Row],[ Precio Und.]]</f>
        <v>126900</v>
      </c>
      <c r="O677" s="386">
        <v>0.01</v>
      </c>
      <c r="P677" s="243">
        <f>IF(BD.PD9[[#This Row],[Liquid. '[%']]]&lt;&gt;0,(BD.PD9[[#This Row],[Valor Neto '[DOP']]]*BD.PD9[[#This Row],[Liquid. '[%']]])+BD.PD9[[#This Row],[Valor Neto '[DOP']]],BD.PD9[[#This Row],[Valor Neto '[DOP']]])</f>
        <v>128169</v>
      </c>
      <c r="Q677" s="243">
        <f>BD.PD9[[#This Row],[Ppto. Orden Interna '[DOP']]]/HLOOKUP("USD",Data!$K$1:$L$2,2,FALSE)</f>
        <v>1971.8307692307692</v>
      </c>
      <c r="R677" s="381" t="s">
        <v>1486</v>
      </c>
      <c r="S677" s="387"/>
      <c r="T677" s="387"/>
      <c r="U677" s="387"/>
      <c r="V677" s="387"/>
      <c r="W677" s="174" t="s">
        <v>368</v>
      </c>
      <c r="X677" s="495">
        <v>9</v>
      </c>
      <c r="Y677" s="388">
        <v>0.5</v>
      </c>
      <c r="Z677" s="243">
        <f>BD.PD9[[#This Row],[Av.P1 '[%']]]*BD.PD9[[#This Row],[Ppto. Orden Interna '[DOP']]]</f>
        <v>64084.5</v>
      </c>
      <c r="AA677" s="495">
        <v>11</v>
      </c>
      <c r="AB677" s="388">
        <v>0.5</v>
      </c>
      <c r="AC677" s="243">
        <f>BD.PD9[[#This Row],[Av.P2 '[%']]]*BD.PD9[[#This Row],[Ppto. Orden Interna '[DOP']]]</f>
        <v>64084.5</v>
      </c>
      <c r="AD677" s="249"/>
      <c r="AE677" s="389"/>
      <c r="AF677" s="243">
        <f>BD.PD9[[#This Row],[Av.P3 '[%']]]*BD.PD9[[#This Row],[Ppto. Orden Interna '[DOP']]]</f>
        <v>0</v>
      </c>
      <c r="AG677" s="249"/>
      <c r="AH677" s="389"/>
      <c r="AI677" s="243">
        <f>BD.PD9[[#This Row],[Av.P4 '[%']]]*BD.PD9[[#This Row],[Ppto. Orden Interna '[DOP']]]</f>
        <v>0</v>
      </c>
      <c r="AJ677" s="249"/>
      <c r="AK677" s="389"/>
      <c r="AL677" s="243">
        <f>BD.PD9[[#This Row],[Av.P5 '[%']]]*BD.PD9[[#This Row],[Ppto. Orden Interna '[DOP']]]</f>
        <v>0</v>
      </c>
      <c r="AM677" s="496">
        <f>BD.PD9[[#This Row],[Pago 5]]+BD.PD9[[#This Row],[Pago 4]]+BD.PD9[[#This Row],[Pago 3]]+BD.PD9[[#This Row],[Pago 2]]+BD.PD9[[#This Row],[Pago 1]]</f>
        <v>128169</v>
      </c>
      <c r="AN677" s="308" t="s">
        <v>244</v>
      </c>
      <c r="AO677" s="308" t="s">
        <v>245</v>
      </c>
      <c r="AP677" s="308" t="s">
        <v>246</v>
      </c>
      <c r="AQ677" s="308" t="s">
        <v>247</v>
      </c>
      <c r="AR677" s="308">
        <v>594</v>
      </c>
      <c r="AS677" s="308" t="s">
        <v>248</v>
      </c>
      <c r="AT677" s="249" t="s">
        <v>1575</v>
      </c>
      <c r="AU677" s="306"/>
      <c r="AV677" s="306"/>
      <c r="AW677" s="306"/>
      <c r="AX677" s="306"/>
      <c r="AY677" s="306"/>
      <c r="AZ677" s="306"/>
      <c r="BA677" s="306"/>
      <c r="BB677" s="306"/>
      <c r="BC677" s="306"/>
      <c r="BD677" s="306"/>
      <c r="BE677" s="306"/>
      <c r="BF677" s="306"/>
      <c r="BG677" s="306"/>
      <c r="BH677" s="306"/>
      <c r="BI677" s="306"/>
      <c r="BJ677" s="306"/>
      <c r="BK677" s="306"/>
      <c r="BL677" s="306"/>
      <c r="BM677" s="306"/>
      <c r="BN677" s="306"/>
      <c r="BO677" s="306"/>
      <c r="BP677" s="306"/>
      <c r="BQ677" s="306"/>
      <c r="BR677" s="306"/>
      <c r="BS677" s="306"/>
      <c r="BT677" s="306"/>
      <c r="BU677" s="306"/>
      <c r="BV677" s="306"/>
      <c r="BW677" s="306"/>
      <c r="BX677" s="306"/>
      <c r="BY677" s="306"/>
      <c r="BZ677" s="306"/>
      <c r="CA677" s="306"/>
      <c r="CB677" s="306"/>
      <c r="CC677" s="306"/>
      <c r="CD677" s="306"/>
      <c r="CE677" s="306"/>
      <c r="CF677" s="306"/>
      <c r="CG677" s="306"/>
      <c r="CH677" s="306"/>
      <c r="CI677" s="306"/>
      <c r="CJ677" s="306"/>
      <c r="CK677" s="306"/>
      <c r="CL677" s="306"/>
      <c r="CM677" s="306"/>
      <c r="CN677" s="306"/>
      <c r="CO677" s="306"/>
      <c r="CP677" s="306"/>
      <c r="CQ677" s="306"/>
      <c r="CR677" s="306"/>
      <c r="CS677" s="306"/>
      <c r="CT677" s="306"/>
      <c r="CU677" s="306"/>
      <c r="CV677" s="306"/>
      <c r="CW677" s="306"/>
      <c r="CX677" s="306"/>
      <c r="CY677" s="306"/>
      <c r="CZ677" s="306"/>
      <c r="DA677" s="306"/>
      <c r="DB677" s="306"/>
      <c r="DC677" s="306"/>
      <c r="DD677" s="306"/>
      <c r="DE677" s="306"/>
      <c r="DF677" s="306"/>
      <c r="DG677" s="306"/>
      <c r="DH677" s="306"/>
      <c r="DI677" s="306"/>
      <c r="DJ677" s="306"/>
      <c r="DK677" s="306"/>
      <c r="DL677" s="306"/>
      <c r="DM677" s="306"/>
      <c r="DN677" s="306"/>
      <c r="DO677" s="306"/>
      <c r="DP677" s="306"/>
      <c r="DQ677" s="306"/>
      <c r="DR677" s="306"/>
      <c r="DS677" s="306"/>
      <c r="DT677" s="306"/>
      <c r="DU677" s="306"/>
      <c r="DV677" s="306"/>
      <c r="DW677" s="306"/>
      <c r="DX677" s="306"/>
      <c r="DY677" s="306"/>
      <c r="DZ677" s="306"/>
      <c r="EA677" s="306"/>
      <c r="EB677" s="306"/>
      <c r="EC677" s="306"/>
      <c r="ED677" s="306"/>
      <c r="EE677" s="306"/>
      <c r="EF677" s="306"/>
      <c r="EG677" s="306"/>
      <c r="EH677" s="306"/>
      <c r="EI677" s="306"/>
      <c r="EJ677" s="306"/>
      <c r="EK677" s="306"/>
      <c r="EL677" s="306"/>
      <c r="EM677" s="306"/>
      <c r="EN677" s="306"/>
      <c r="EO677" s="306"/>
      <c r="EP677" s="306"/>
      <c r="EQ677" s="306"/>
      <c r="ER677" s="306"/>
      <c r="ES677" s="306"/>
      <c r="ET677" s="306"/>
      <c r="EU677" s="306"/>
      <c r="EV677" s="306"/>
      <c r="EW677" s="306"/>
      <c r="EX677" s="306"/>
      <c r="EY677" s="306"/>
      <c r="EZ677" s="306"/>
      <c r="FA677" s="306"/>
      <c r="FB677" s="306"/>
      <c r="FC677" s="306"/>
      <c r="FD677" s="306"/>
      <c r="FE677" s="306"/>
      <c r="FF677" s="306"/>
      <c r="FG677" s="306"/>
      <c r="FH677" s="306"/>
      <c r="FI677" s="306"/>
      <c r="FJ677" s="306"/>
      <c r="FK677" s="306"/>
      <c r="FL677" s="306"/>
      <c r="FM677" s="306"/>
      <c r="FN677" s="306"/>
      <c r="FO677" s="306"/>
      <c r="FP677" s="306"/>
      <c r="FQ677" s="306"/>
      <c r="FR677" s="306"/>
      <c r="FS677" s="306"/>
      <c r="FT677" s="306"/>
      <c r="FU677" s="306"/>
      <c r="FV677" s="306"/>
      <c r="FW677" s="306"/>
      <c r="FX677" s="306"/>
      <c r="FY677" s="306"/>
      <c r="FZ677" s="306"/>
      <c r="GA677" s="306"/>
      <c r="GB677" s="306"/>
      <c r="GC677" s="306"/>
      <c r="GD677" s="306"/>
      <c r="GE677" s="306"/>
      <c r="GF677" s="306"/>
      <c r="GG677" s="306"/>
      <c r="GH677" s="306"/>
      <c r="GI677" s="306"/>
      <c r="GJ677" s="306"/>
      <c r="GK677" s="306"/>
      <c r="GL677" s="306"/>
      <c r="GM677" s="306"/>
      <c r="GN677" s="306"/>
      <c r="GO677" s="306"/>
      <c r="GP677" s="306"/>
      <c r="GQ677" s="306"/>
      <c r="GR677" s="306"/>
      <c r="GS677" s="306"/>
      <c r="GT677" s="306"/>
      <c r="GU677" s="306"/>
      <c r="GV677" s="306"/>
      <c r="GW677" s="306"/>
      <c r="GX677" s="306"/>
      <c r="GY677" s="306"/>
      <c r="GZ677" s="306"/>
      <c r="HA677" s="306"/>
      <c r="HB677" s="306"/>
      <c r="HC677" s="306"/>
      <c r="HD677" s="306"/>
      <c r="HE677" s="306"/>
      <c r="HF677" s="306"/>
      <c r="HG677" s="306"/>
      <c r="HH677" s="306"/>
      <c r="HI677" s="306"/>
      <c r="HJ677" s="306"/>
      <c r="HK677" s="306"/>
      <c r="HL677" s="306"/>
      <c r="HM677" s="306"/>
      <c r="HN677" s="306"/>
      <c r="HO677" s="306"/>
      <c r="HP677" s="306"/>
      <c r="HQ677" s="306"/>
      <c r="HR677" s="306"/>
      <c r="HS677" s="306"/>
      <c r="HT677" s="306"/>
      <c r="HU677" s="306"/>
      <c r="HV677" s="306"/>
      <c r="HW677" s="306"/>
      <c r="HX677" s="306"/>
      <c r="HY677" s="306"/>
      <c r="HZ677" s="306"/>
      <c r="IA677" s="306"/>
      <c r="IB677" s="306"/>
      <c r="IC677" s="306"/>
      <c r="ID677" s="306"/>
      <c r="IE677" s="306"/>
      <c r="IF677" s="306"/>
      <c r="IG677" s="306"/>
      <c r="IH677" s="306"/>
    </row>
    <row r="678" spans="1:242" s="219" customFormat="1" ht="15" customHeight="1" x14ac:dyDescent="0.3">
      <c r="A678" s="174">
        <v>7.01</v>
      </c>
      <c r="B678" s="231"/>
      <c r="C678" s="232" t="e">
        <f>VLOOKUP(BD.PD9[[#This Row],[Pos]],[19]!PPto[#Data],3,FALSE)</f>
        <v>#REF!</v>
      </c>
      <c r="D678" s="174" t="s">
        <v>23</v>
      </c>
      <c r="E678" s="305" t="str">
        <f>IF(BD.PD9[[#This Row],[.]]="*",VLOOKUP(BD.PD9[[#This Row],[Pos]],[19]Presupuesto!A:H,7,FALSE),"")</f>
        <v/>
      </c>
      <c r="F678" s="234" t="s">
        <v>423</v>
      </c>
      <c r="G678" s="174"/>
      <c r="H678" s="174"/>
      <c r="I678" s="497" t="s">
        <v>1326</v>
      </c>
      <c r="J678" s="382">
        <v>2</v>
      </c>
      <c r="K678" s="174" t="s">
        <v>260</v>
      </c>
      <c r="L678" s="383">
        <f>IF(BD.PD9[[#This Row],[Mon]]="DOP",1,HLOOKUP(BD.PD9[[#This Row],[Mon]],Data!$K$1:$L$2,2,FALSE))</f>
        <v>1</v>
      </c>
      <c r="M678" s="384">
        <v>36573</v>
      </c>
      <c r="N678" s="243">
        <f>BD.PD9[[#This Row],[Cant.]]*BD.PD9[[#This Row],[ Tasa ]]*BD.PD9[[#This Row],[ Precio Und.]]</f>
        <v>73146</v>
      </c>
      <c r="O678" s="386">
        <v>0.01</v>
      </c>
      <c r="P678" s="243">
        <f>IF(BD.PD9[[#This Row],[Liquid. '[%']]]&lt;&gt;0,(BD.PD9[[#This Row],[Valor Neto '[DOP']]]*BD.PD9[[#This Row],[Liquid. '[%']]])+BD.PD9[[#This Row],[Valor Neto '[DOP']]],BD.PD9[[#This Row],[Valor Neto '[DOP']]])</f>
        <v>73877.460000000006</v>
      </c>
      <c r="Q678" s="243">
        <f>BD.PD9[[#This Row],[Ppto. Orden Interna '[DOP']]]/HLOOKUP("USD",Data!$K$1:$L$2,2,FALSE)</f>
        <v>1136.5763076923079</v>
      </c>
      <c r="R678" s="381" t="s">
        <v>1486</v>
      </c>
      <c r="S678" s="387"/>
      <c r="T678" s="387"/>
      <c r="U678" s="387"/>
      <c r="V678" s="387"/>
      <c r="W678" s="174" t="s">
        <v>368</v>
      </c>
      <c r="X678" s="495">
        <v>9</v>
      </c>
      <c r="Y678" s="388">
        <v>0.5</v>
      </c>
      <c r="Z678" s="243">
        <f>BD.PD9[[#This Row],[Av.P1 '[%']]]*BD.PD9[[#This Row],[Ppto. Orden Interna '[DOP']]]</f>
        <v>36938.730000000003</v>
      </c>
      <c r="AA678" s="495">
        <v>11</v>
      </c>
      <c r="AB678" s="388">
        <v>0.5</v>
      </c>
      <c r="AC678" s="243">
        <f>BD.PD9[[#This Row],[Av.P2 '[%']]]*BD.PD9[[#This Row],[Ppto. Orden Interna '[DOP']]]</f>
        <v>36938.730000000003</v>
      </c>
      <c r="AD678" s="249"/>
      <c r="AE678" s="389"/>
      <c r="AF678" s="243">
        <f>BD.PD9[[#This Row],[Av.P3 '[%']]]*BD.PD9[[#This Row],[Ppto. Orden Interna '[DOP']]]</f>
        <v>0</v>
      </c>
      <c r="AG678" s="249"/>
      <c r="AH678" s="389"/>
      <c r="AI678" s="243">
        <f>BD.PD9[[#This Row],[Av.P4 '[%']]]*BD.PD9[[#This Row],[Ppto. Orden Interna '[DOP']]]</f>
        <v>0</v>
      </c>
      <c r="AJ678" s="249"/>
      <c r="AK678" s="389"/>
      <c r="AL678" s="243">
        <f>BD.PD9[[#This Row],[Av.P5 '[%']]]*BD.PD9[[#This Row],[Ppto. Orden Interna '[DOP']]]</f>
        <v>0</v>
      </c>
      <c r="AM678" s="496">
        <f>BD.PD9[[#This Row],[Pago 5]]+BD.PD9[[#This Row],[Pago 4]]+BD.PD9[[#This Row],[Pago 3]]+BD.PD9[[#This Row],[Pago 2]]+BD.PD9[[#This Row],[Pago 1]]</f>
        <v>73877.460000000006</v>
      </c>
      <c r="AN678" s="308" t="s">
        <v>244</v>
      </c>
      <c r="AO678" s="308" t="s">
        <v>245</v>
      </c>
      <c r="AP678" s="308" t="s">
        <v>246</v>
      </c>
      <c r="AQ678" s="308" t="s">
        <v>247</v>
      </c>
      <c r="AR678" s="308">
        <v>594</v>
      </c>
      <c r="AS678" s="308" t="s">
        <v>248</v>
      </c>
      <c r="AT678" s="249" t="s">
        <v>1575</v>
      </c>
      <c r="AU678" s="306"/>
      <c r="AV678" s="306"/>
      <c r="AW678" s="306"/>
      <c r="AX678" s="306"/>
      <c r="AY678" s="306"/>
      <c r="AZ678" s="306"/>
      <c r="BA678" s="306"/>
      <c r="BB678" s="306"/>
      <c r="BC678" s="306"/>
      <c r="BD678" s="306"/>
      <c r="BE678" s="306"/>
      <c r="BF678" s="306"/>
      <c r="BG678" s="306"/>
      <c r="BH678" s="306"/>
      <c r="BI678" s="306"/>
      <c r="BJ678" s="306"/>
      <c r="BK678" s="306"/>
      <c r="BL678" s="306"/>
      <c r="BM678" s="306"/>
      <c r="BN678" s="306"/>
      <c r="BO678" s="306"/>
      <c r="BP678" s="306"/>
      <c r="BQ678" s="306"/>
      <c r="BR678" s="306"/>
      <c r="BS678" s="306"/>
      <c r="BT678" s="306"/>
      <c r="BU678" s="306"/>
      <c r="BV678" s="306"/>
      <c r="BW678" s="306"/>
      <c r="BX678" s="306"/>
      <c r="BY678" s="306"/>
      <c r="BZ678" s="306"/>
      <c r="CA678" s="306"/>
      <c r="CB678" s="306"/>
      <c r="CC678" s="306"/>
      <c r="CD678" s="306"/>
      <c r="CE678" s="306"/>
      <c r="CF678" s="306"/>
      <c r="CG678" s="306"/>
      <c r="CH678" s="306"/>
      <c r="CI678" s="306"/>
      <c r="CJ678" s="306"/>
      <c r="CK678" s="306"/>
      <c r="CL678" s="306"/>
      <c r="CM678" s="306"/>
      <c r="CN678" s="306"/>
      <c r="CO678" s="306"/>
      <c r="CP678" s="306"/>
      <c r="CQ678" s="306"/>
      <c r="CR678" s="306"/>
      <c r="CS678" s="306"/>
      <c r="CT678" s="306"/>
      <c r="CU678" s="306"/>
      <c r="CV678" s="306"/>
      <c r="CW678" s="306"/>
      <c r="CX678" s="306"/>
      <c r="CY678" s="306"/>
      <c r="CZ678" s="306"/>
      <c r="DA678" s="306"/>
      <c r="DB678" s="306"/>
      <c r="DC678" s="306"/>
      <c r="DD678" s="306"/>
      <c r="DE678" s="306"/>
      <c r="DF678" s="306"/>
      <c r="DG678" s="306"/>
      <c r="DH678" s="306"/>
      <c r="DI678" s="306"/>
      <c r="DJ678" s="306"/>
      <c r="DK678" s="306"/>
      <c r="DL678" s="306"/>
      <c r="DM678" s="306"/>
      <c r="DN678" s="306"/>
      <c r="DO678" s="306"/>
      <c r="DP678" s="306"/>
      <c r="DQ678" s="306"/>
      <c r="DR678" s="306"/>
      <c r="DS678" s="306"/>
      <c r="DT678" s="306"/>
      <c r="DU678" s="306"/>
      <c r="DV678" s="306"/>
      <c r="DW678" s="306"/>
      <c r="DX678" s="306"/>
      <c r="DY678" s="306"/>
      <c r="DZ678" s="306"/>
      <c r="EA678" s="306"/>
      <c r="EB678" s="306"/>
      <c r="EC678" s="306"/>
      <c r="ED678" s="306"/>
      <c r="EE678" s="306"/>
      <c r="EF678" s="306"/>
      <c r="EG678" s="306"/>
      <c r="EH678" s="306"/>
      <c r="EI678" s="306"/>
      <c r="EJ678" s="306"/>
      <c r="EK678" s="306"/>
      <c r="EL678" s="306"/>
      <c r="EM678" s="306"/>
      <c r="EN678" s="306"/>
      <c r="EO678" s="306"/>
      <c r="EP678" s="306"/>
      <c r="EQ678" s="306"/>
      <c r="ER678" s="306"/>
      <c r="ES678" s="306"/>
      <c r="ET678" s="306"/>
      <c r="EU678" s="306"/>
      <c r="EV678" s="306"/>
      <c r="EW678" s="306"/>
      <c r="EX678" s="306"/>
      <c r="EY678" s="306"/>
      <c r="EZ678" s="306"/>
      <c r="FA678" s="306"/>
      <c r="FB678" s="306"/>
      <c r="FC678" s="306"/>
      <c r="FD678" s="306"/>
      <c r="FE678" s="306"/>
      <c r="FF678" s="306"/>
      <c r="FG678" s="306"/>
      <c r="FH678" s="306"/>
      <c r="FI678" s="306"/>
      <c r="FJ678" s="306"/>
      <c r="FK678" s="306"/>
      <c r="FL678" s="306"/>
      <c r="FM678" s="306"/>
      <c r="FN678" s="306"/>
      <c r="FO678" s="306"/>
      <c r="FP678" s="306"/>
      <c r="FQ678" s="306"/>
      <c r="FR678" s="306"/>
      <c r="FS678" s="306"/>
      <c r="FT678" s="306"/>
      <c r="FU678" s="306"/>
      <c r="FV678" s="306"/>
      <c r="FW678" s="306"/>
      <c r="FX678" s="306"/>
      <c r="FY678" s="306"/>
      <c r="FZ678" s="306"/>
      <c r="GA678" s="306"/>
      <c r="GB678" s="306"/>
      <c r="GC678" s="306"/>
      <c r="GD678" s="306"/>
      <c r="GE678" s="306"/>
      <c r="GF678" s="306"/>
      <c r="GG678" s="306"/>
      <c r="GH678" s="306"/>
      <c r="GI678" s="306"/>
      <c r="GJ678" s="306"/>
      <c r="GK678" s="306"/>
      <c r="GL678" s="306"/>
      <c r="GM678" s="306"/>
      <c r="GN678" s="306"/>
      <c r="GO678" s="306"/>
      <c r="GP678" s="306"/>
      <c r="GQ678" s="306"/>
      <c r="GR678" s="306"/>
      <c r="GS678" s="306"/>
      <c r="GT678" s="306"/>
      <c r="GU678" s="306"/>
      <c r="GV678" s="306"/>
      <c r="GW678" s="306"/>
      <c r="GX678" s="306"/>
      <c r="GY678" s="306"/>
      <c r="GZ678" s="306"/>
      <c r="HA678" s="306"/>
      <c r="HB678" s="306"/>
      <c r="HC678" s="306"/>
      <c r="HD678" s="306"/>
      <c r="HE678" s="306"/>
      <c r="HF678" s="306"/>
      <c r="HG678" s="306"/>
      <c r="HH678" s="306"/>
      <c r="HI678" s="306"/>
      <c r="HJ678" s="306"/>
      <c r="HK678" s="306"/>
      <c r="HL678" s="306"/>
      <c r="HM678" s="306"/>
      <c r="HN678" s="306"/>
      <c r="HO678" s="306"/>
      <c r="HP678" s="306"/>
      <c r="HQ678" s="306"/>
      <c r="HR678" s="306"/>
      <c r="HS678" s="306"/>
      <c r="HT678" s="306"/>
      <c r="HU678" s="306"/>
      <c r="HV678" s="306"/>
      <c r="HW678" s="306"/>
      <c r="HX678" s="306"/>
      <c r="HY678" s="306"/>
      <c r="HZ678" s="306"/>
      <c r="IA678" s="306"/>
      <c r="IB678" s="306"/>
      <c r="IC678" s="306"/>
      <c r="ID678" s="306"/>
      <c r="IE678" s="306"/>
      <c r="IF678" s="306"/>
      <c r="IG678" s="306"/>
      <c r="IH678" s="306"/>
    </row>
    <row r="679" spans="1:242" s="522" customFormat="1" ht="15" customHeight="1" x14ac:dyDescent="0.3">
      <c r="A679" s="174">
        <v>7.01</v>
      </c>
      <c r="B679" s="231"/>
      <c r="C679" s="232" t="e">
        <f>VLOOKUP(BD.PD9[[#This Row],[Pos]],[19]!PPto[#Data],3,FALSE)</f>
        <v>#REF!</v>
      </c>
      <c r="D679" s="174" t="s">
        <v>23</v>
      </c>
      <c r="E679" s="305" t="str">
        <f>IF(BD.PD9[[#This Row],[.]]="*",VLOOKUP(BD.PD9[[#This Row],[Pos]],[19]Presupuesto!A:H,7,FALSE),"")</f>
        <v/>
      </c>
      <c r="F679" s="234" t="s">
        <v>423</v>
      </c>
      <c r="G679" s="174"/>
      <c r="H679" s="174"/>
      <c r="I679" s="497" t="s">
        <v>1326</v>
      </c>
      <c r="J679" s="382">
        <v>1</v>
      </c>
      <c r="K679" s="174" t="s">
        <v>260</v>
      </c>
      <c r="L679" s="383">
        <f>IF(BD.PD9[[#This Row],[Mon]]="DOP",1,HLOOKUP(BD.PD9[[#This Row],[Mon]],Data!$K$1:$L$2,2,FALSE))</f>
        <v>1</v>
      </c>
      <c r="M679" s="384">
        <v>36573</v>
      </c>
      <c r="N679" s="243">
        <f>BD.PD9[[#This Row],[Cant.]]*BD.PD9[[#This Row],[ Tasa ]]*BD.PD9[[#This Row],[ Precio Und.]]</f>
        <v>36573</v>
      </c>
      <c r="O679" s="386">
        <v>0.01</v>
      </c>
      <c r="P679" s="243">
        <f>IF(BD.PD9[[#This Row],[Liquid. '[%']]]&lt;&gt;0,(BD.PD9[[#This Row],[Valor Neto '[DOP']]]*BD.PD9[[#This Row],[Liquid. '[%']]])+BD.PD9[[#This Row],[Valor Neto '[DOP']]],BD.PD9[[#This Row],[Valor Neto '[DOP']]])</f>
        <v>36938.730000000003</v>
      </c>
      <c r="Q679" s="243">
        <f>BD.PD9[[#This Row],[Ppto. Orden Interna '[DOP']]]/HLOOKUP("USD",Data!$K$1:$L$2,2,FALSE)</f>
        <v>568.28815384615393</v>
      </c>
      <c r="R679" s="381" t="s">
        <v>1486</v>
      </c>
      <c r="S679" s="387"/>
      <c r="T679" s="387"/>
      <c r="U679" s="387"/>
      <c r="V679" s="387"/>
      <c r="W679" s="174" t="s">
        <v>368</v>
      </c>
      <c r="X679" s="495">
        <v>9</v>
      </c>
      <c r="Y679" s="388">
        <v>0.5</v>
      </c>
      <c r="Z679" s="243">
        <f>BD.PD9[[#This Row],[Av.P1 '[%']]]*BD.PD9[[#This Row],[Ppto. Orden Interna '[DOP']]]</f>
        <v>18469.365000000002</v>
      </c>
      <c r="AA679" s="495">
        <v>11</v>
      </c>
      <c r="AB679" s="388">
        <v>0.5</v>
      </c>
      <c r="AC679" s="243">
        <f>BD.PD9[[#This Row],[Av.P2 '[%']]]*BD.PD9[[#This Row],[Ppto. Orden Interna '[DOP']]]</f>
        <v>18469.365000000002</v>
      </c>
      <c r="AD679" s="249"/>
      <c r="AE679" s="389"/>
      <c r="AF679" s="243">
        <f>BD.PD9[[#This Row],[Av.P3 '[%']]]*BD.PD9[[#This Row],[Ppto. Orden Interna '[DOP']]]</f>
        <v>0</v>
      </c>
      <c r="AG679" s="249"/>
      <c r="AH679" s="389"/>
      <c r="AI679" s="243">
        <f>BD.PD9[[#This Row],[Av.P4 '[%']]]*BD.PD9[[#This Row],[Ppto. Orden Interna '[DOP']]]</f>
        <v>0</v>
      </c>
      <c r="AJ679" s="249"/>
      <c r="AK679" s="389"/>
      <c r="AL679" s="243">
        <f>BD.PD9[[#This Row],[Av.P5 '[%']]]*BD.PD9[[#This Row],[Ppto. Orden Interna '[DOP']]]</f>
        <v>0</v>
      </c>
      <c r="AM679" s="496">
        <f>BD.PD9[[#This Row],[Pago 5]]+BD.PD9[[#This Row],[Pago 4]]+BD.PD9[[#This Row],[Pago 3]]+BD.PD9[[#This Row],[Pago 2]]+BD.PD9[[#This Row],[Pago 1]]</f>
        <v>36938.730000000003</v>
      </c>
      <c r="AN679" s="308" t="s">
        <v>244</v>
      </c>
      <c r="AO679" s="308" t="s">
        <v>245</v>
      </c>
      <c r="AP679" s="308" t="s">
        <v>246</v>
      </c>
      <c r="AQ679" s="308" t="s">
        <v>247</v>
      </c>
      <c r="AR679" s="308">
        <v>594</v>
      </c>
      <c r="AS679" s="308" t="s">
        <v>248</v>
      </c>
      <c r="AT679" s="249" t="s">
        <v>1575</v>
      </c>
      <c r="AU679" s="306"/>
      <c r="AV679" s="306"/>
      <c r="AW679" s="306"/>
      <c r="AX679" s="306"/>
      <c r="AY679" s="306"/>
      <c r="AZ679" s="306"/>
      <c r="BA679" s="306"/>
      <c r="BB679" s="306"/>
      <c r="BC679" s="306"/>
      <c r="BD679" s="306"/>
      <c r="BE679" s="306"/>
      <c r="BF679" s="306"/>
      <c r="BG679" s="306"/>
      <c r="BH679" s="306"/>
      <c r="BI679" s="306"/>
      <c r="BJ679" s="306"/>
      <c r="BK679" s="306"/>
      <c r="BL679" s="306"/>
      <c r="BM679" s="306"/>
      <c r="BN679" s="306"/>
      <c r="BO679" s="306"/>
      <c r="BP679" s="306"/>
      <c r="BQ679" s="306"/>
      <c r="BR679" s="306"/>
      <c r="BS679" s="306"/>
      <c r="BT679" s="306"/>
      <c r="BU679" s="306"/>
      <c r="BV679" s="306"/>
      <c r="BW679" s="306"/>
      <c r="BX679" s="306"/>
      <c r="BY679" s="306"/>
      <c r="BZ679" s="306"/>
      <c r="CA679" s="306"/>
      <c r="CB679" s="306"/>
      <c r="CC679" s="306"/>
      <c r="CD679" s="306"/>
      <c r="CE679" s="306"/>
      <c r="CF679" s="306"/>
      <c r="CG679" s="306"/>
      <c r="CH679" s="306"/>
      <c r="CI679" s="306"/>
      <c r="CJ679" s="306"/>
      <c r="CK679" s="306"/>
      <c r="CL679" s="306"/>
      <c r="CM679" s="306"/>
      <c r="CN679" s="306"/>
      <c r="CO679" s="306"/>
      <c r="CP679" s="306"/>
      <c r="CQ679" s="306"/>
      <c r="CR679" s="306"/>
      <c r="CS679" s="306"/>
      <c r="CT679" s="306"/>
      <c r="CU679" s="306"/>
      <c r="CV679" s="306"/>
      <c r="CW679" s="306"/>
      <c r="CX679" s="306"/>
      <c r="CY679" s="306"/>
      <c r="CZ679" s="306"/>
      <c r="DA679" s="306"/>
      <c r="DB679" s="306"/>
      <c r="DC679" s="306"/>
      <c r="DD679" s="306"/>
      <c r="DE679" s="306"/>
      <c r="DF679" s="306"/>
      <c r="DG679" s="306"/>
      <c r="DH679" s="306"/>
      <c r="DI679" s="306"/>
      <c r="DJ679" s="306"/>
      <c r="DK679" s="306"/>
      <c r="DL679" s="306"/>
      <c r="DM679" s="306"/>
      <c r="DN679" s="306"/>
      <c r="DO679" s="306"/>
      <c r="DP679" s="306"/>
      <c r="DQ679" s="306"/>
      <c r="DR679" s="306"/>
      <c r="DS679" s="306"/>
      <c r="DT679" s="306"/>
      <c r="DU679" s="306"/>
      <c r="DV679" s="306"/>
      <c r="DW679" s="306"/>
      <c r="DX679" s="306"/>
      <c r="DY679" s="306"/>
      <c r="DZ679" s="306"/>
      <c r="EA679" s="306"/>
      <c r="EB679" s="306"/>
      <c r="EC679" s="306"/>
      <c r="ED679" s="306"/>
      <c r="EE679" s="306"/>
      <c r="EF679" s="306"/>
      <c r="EG679" s="306"/>
      <c r="EH679" s="306"/>
      <c r="EI679" s="306"/>
      <c r="EJ679" s="306"/>
      <c r="EK679" s="306"/>
      <c r="EL679" s="306"/>
      <c r="EM679" s="306"/>
      <c r="EN679" s="306"/>
      <c r="EO679" s="306"/>
      <c r="EP679" s="306"/>
      <c r="EQ679" s="306"/>
      <c r="ER679" s="306"/>
      <c r="ES679" s="306"/>
      <c r="ET679" s="306"/>
      <c r="EU679" s="306"/>
      <c r="EV679" s="306"/>
      <c r="EW679" s="306"/>
      <c r="EX679" s="306"/>
      <c r="EY679" s="306"/>
      <c r="EZ679" s="306"/>
      <c r="FA679" s="306"/>
      <c r="FB679" s="306"/>
      <c r="FC679" s="306"/>
      <c r="FD679" s="306"/>
      <c r="FE679" s="306"/>
      <c r="FF679" s="306"/>
      <c r="FG679" s="306"/>
      <c r="FH679" s="306"/>
      <c r="FI679" s="306"/>
      <c r="FJ679" s="306"/>
      <c r="FK679" s="306"/>
      <c r="FL679" s="306"/>
      <c r="FM679" s="306"/>
      <c r="FN679" s="306"/>
      <c r="FO679" s="306"/>
      <c r="FP679" s="306"/>
      <c r="FQ679" s="306"/>
      <c r="FR679" s="306"/>
      <c r="FS679" s="306"/>
      <c r="FT679" s="306"/>
      <c r="FU679" s="306"/>
      <c r="FV679" s="306"/>
      <c r="FW679" s="306"/>
      <c r="FX679" s="306"/>
      <c r="FY679" s="306"/>
      <c r="FZ679" s="306"/>
      <c r="GA679" s="306"/>
      <c r="GB679" s="306"/>
      <c r="GC679" s="306"/>
      <c r="GD679" s="306"/>
      <c r="GE679" s="306"/>
      <c r="GF679" s="306"/>
      <c r="GG679" s="306"/>
      <c r="GH679" s="306"/>
      <c r="GI679" s="306"/>
      <c r="GJ679" s="306"/>
      <c r="GK679" s="306"/>
      <c r="GL679" s="306"/>
      <c r="GM679" s="306"/>
      <c r="GN679" s="306"/>
      <c r="GO679" s="306"/>
      <c r="GP679" s="306"/>
      <c r="GQ679" s="306"/>
      <c r="GR679" s="306"/>
      <c r="GS679" s="306"/>
      <c r="GT679" s="306"/>
      <c r="GU679" s="306"/>
      <c r="GV679" s="306"/>
      <c r="GW679" s="306"/>
      <c r="GX679" s="306"/>
      <c r="GY679" s="306"/>
      <c r="GZ679" s="306"/>
      <c r="HA679" s="306"/>
      <c r="HB679" s="306"/>
      <c r="HC679" s="306"/>
      <c r="HD679" s="306"/>
      <c r="HE679" s="306"/>
      <c r="HF679" s="306"/>
      <c r="HG679" s="306"/>
      <c r="HH679" s="306"/>
      <c r="HI679" s="306"/>
      <c r="HJ679" s="306"/>
      <c r="HK679" s="306"/>
      <c r="HL679" s="306"/>
      <c r="HM679" s="306"/>
      <c r="HN679" s="306"/>
      <c r="HO679" s="306"/>
      <c r="HP679" s="306"/>
      <c r="HQ679" s="306"/>
      <c r="HR679" s="306"/>
      <c r="HS679" s="306"/>
      <c r="HT679" s="306"/>
      <c r="HU679" s="306"/>
      <c r="HV679" s="306"/>
      <c r="HW679" s="306"/>
      <c r="HX679" s="306"/>
      <c r="HY679" s="306"/>
      <c r="HZ679" s="306"/>
      <c r="IA679" s="306"/>
      <c r="IB679" s="306"/>
      <c r="IC679" s="306"/>
      <c r="ID679" s="306"/>
      <c r="IE679" s="306"/>
      <c r="IF679" s="306"/>
      <c r="IG679" s="306"/>
      <c r="IH679" s="306"/>
    </row>
    <row r="680" spans="1:242" s="219" customFormat="1" ht="15" customHeight="1" x14ac:dyDescent="0.3">
      <c r="A680" s="174">
        <v>7.01</v>
      </c>
      <c r="B680" s="231"/>
      <c r="C680" s="232" t="e">
        <f>VLOOKUP(BD.PD9[[#This Row],[Pos]],[19]!PPto[#Data],3,FALSE)</f>
        <v>#REF!</v>
      </c>
      <c r="D680" s="174" t="s">
        <v>23</v>
      </c>
      <c r="E680" s="305" t="str">
        <f>IF(BD.PD9[[#This Row],[.]]="*",VLOOKUP(BD.PD9[[#This Row],[Pos]],[19]Presupuesto!A:H,7,FALSE),"")</f>
        <v/>
      </c>
      <c r="F680" s="234" t="s">
        <v>423</v>
      </c>
      <c r="G680" s="174"/>
      <c r="H680" s="174"/>
      <c r="I680" s="497" t="s">
        <v>1326</v>
      </c>
      <c r="J680" s="382">
        <v>1</v>
      </c>
      <c r="K680" s="174" t="s">
        <v>260</v>
      </c>
      <c r="L680" s="383">
        <f>IF(BD.PD9[[#This Row],[Mon]]="DOP",1,HLOOKUP(BD.PD9[[#This Row],[Mon]],Data!$K$1:$L$2,2,FALSE))</f>
        <v>1</v>
      </c>
      <c r="M680" s="384">
        <v>36573</v>
      </c>
      <c r="N680" s="243">
        <f>BD.PD9[[#This Row],[Cant.]]*BD.PD9[[#This Row],[ Tasa ]]*BD.PD9[[#This Row],[ Precio Und.]]</f>
        <v>36573</v>
      </c>
      <c r="O680" s="386">
        <v>0.01</v>
      </c>
      <c r="P680" s="243">
        <f>IF(BD.PD9[[#This Row],[Liquid. '[%']]]&lt;&gt;0,(BD.PD9[[#This Row],[Valor Neto '[DOP']]]*BD.PD9[[#This Row],[Liquid. '[%']]])+BD.PD9[[#This Row],[Valor Neto '[DOP']]],BD.PD9[[#This Row],[Valor Neto '[DOP']]])</f>
        <v>36938.730000000003</v>
      </c>
      <c r="Q680" s="243">
        <f>BD.PD9[[#This Row],[Ppto. Orden Interna '[DOP']]]/HLOOKUP("USD",Data!$K$1:$L$2,2,FALSE)</f>
        <v>568.28815384615393</v>
      </c>
      <c r="R680" s="381" t="s">
        <v>1486</v>
      </c>
      <c r="S680" s="387"/>
      <c r="T680" s="387"/>
      <c r="U680" s="387"/>
      <c r="V680" s="387"/>
      <c r="W680" s="174" t="s">
        <v>368</v>
      </c>
      <c r="X680" s="495">
        <v>9</v>
      </c>
      <c r="Y680" s="388">
        <v>0.5</v>
      </c>
      <c r="Z680" s="243">
        <f>BD.PD9[[#This Row],[Av.P1 '[%']]]*BD.PD9[[#This Row],[Ppto. Orden Interna '[DOP']]]</f>
        <v>18469.365000000002</v>
      </c>
      <c r="AA680" s="495">
        <v>11</v>
      </c>
      <c r="AB680" s="388">
        <v>0.5</v>
      </c>
      <c r="AC680" s="243">
        <f>BD.PD9[[#This Row],[Av.P2 '[%']]]*BD.PD9[[#This Row],[Ppto. Orden Interna '[DOP']]]</f>
        <v>18469.365000000002</v>
      </c>
      <c r="AD680" s="249"/>
      <c r="AE680" s="389"/>
      <c r="AF680" s="243">
        <f>BD.PD9[[#This Row],[Av.P3 '[%']]]*BD.PD9[[#This Row],[Ppto. Orden Interna '[DOP']]]</f>
        <v>0</v>
      </c>
      <c r="AG680" s="249"/>
      <c r="AH680" s="389"/>
      <c r="AI680" s="243">
        <f>BD.PD9[[#This Row],[Av.P4 '[%']]]*BD.PD9[[#This Row],[Ppto. Orden Interna '[DOP']]]</f>
        <v>0</v>
      </c>
      <c r="AJ680" s="249"/>
      <c r="AK680" s="389"/>
      <c r="AL680" s="243">
        <f>BD.PD9[[#This Row],[Av.P5 '[%']]]*BD.PD9[[#This Row],[Ppto. Orden Interna '[DOP']]]</f>
        <v>0</v>
      </c>
      <c r="AM680" s="496">
        <f>BD.PD9[[#This Row],[Pago 5]]+BD.PD9[[#This Row],[Pago 4]]+BD.PD9[[#This Row],[Pago 3]]+BD.PD9[[#This Row],[Pago 2]]+BD.PD9[[#This Row],[Pago 1]]</f>
        <v>36938.730000000003</v>
      </c>
      <c r="AN680" s="308" t="s">
        <v>244</v>
      </c>
      <c r="AO680" s="308" t="s">
        <v>245</v>
      </c>
      <c r="AP680" s="308" t="s">
        <v>246</v>
      </c>
      <c r="AQ680" s="308" t="s">
        <v>247</v>
      </c>
      <c r="AR680" s="308">
        <v>594</v>
      </c>
      <c r="AS680" s="308" t="s">
        <v>248</v>
      </c>
      <c r="AT680" s="249" t="s">
        <v>1575</v>
      </c>
      <c r="AU680" s="306"/>
      <c r="AV680" s="306"/>
      <c r="AW680" s="306"/>
      <c r="AX680" s="306"/>
      <c r="AY680" s="306"/>
      <c r="AZ680" s="306"/>
      <c r="BA680" s="306"/>
      <c r="BB680" s="306"/>
      <c r="BC680" s="306"/>
      <c r="BD680" s="306"/>
      <c r="BE680" s="306"/>
      <c r="BF680" s="306"/>
      <c r="BG680" s="306"/>
      <c r="BH680" s="306"/>
      <c r="BI680" s="306"/>
      <c r="BJ680" s="306"/>
      <c r="BK680" s="306"/>
      <c r="BL680" s="306"/>
      <c r="BM680" s="306"/>
      <c r="BN680" s="306"/>
      <c r="BO680" s="306"/>
      <c r="BP680" s="306"/>
      <c r="BQ680" s="306"/>
      <c r="BR680" s="306"/>
      <c r="BS680" s="306"/>
      <c r="BT680" s="306"/>
      <c r="BU680" s="306"/>
      <c r="BV680" s="306"/>
      <c r="BW680" s="306"/>
      <c r="BX680" s="306"/>
      <c r="BY680" s="306"/>
      <c r="BZ680" s="306"/>
      <c r="CA680" s="306"/>
      <c r="CB680" s="306"/>
      <c r="CC680" s="306"/>
      <c r="CD680" s="306"/>
      <c r="CE680" s="306"/>
      <c r="CF680" s="306"/>
      <c r="CG680" s="306"/>
      <c r="CH680" s="306"/>
      <c r="CI680" s="306"/>
      <c r="CJ680" s="306"/>
      <c r="CK680" s="306"/>
      <c r="CL680" s="306"/>
      <c r="CM680" s="306"/>
      <c r="CN680" s="306"/>
      <c r="CO680" s="306"/>
      <c r="CP680" s="306"/>
      <c r="CQ680" s="306"/>
      <c r="CR680" s="306"/>
      <c r="CS680" s="306"/>
      <c r="CT680" s="306"/>
      <c r="CU680" s="306"/>
      <c r="CV680" s="306"/>
      <c r="CW680" s="306"/>
      <c r="CX680" s="306"/>
      <c r="CY680" s="306"/>
      <c r="CZ680" s="306"/>
      <c r="DA680" s="306"/>
      <c r="DB680" s="306"/>
      <c r="DC680" s="306"/>
      <c r="DD680" s="306"/>
      <c r="DE680" s="306"/>
      <c r="DF680" s="306"/>
      <c r="DG680" s="306"/>
      <c r="DH680" s="306"/>
      <c r="DI680" s="306"/>
      <c r="DJ680" s="306"/>
      <c r="DK680" s="306"/>
      <c r="DL680" s="306"/>
      <c r="DM680" s="306"/>
      <c r="DN680" s="306"/>
      <c r="DO680" s="306"/>
      <c r="DP680" s="306"/>
      <c r="DQ680" s="306"/>
      <c r="DR680" s="306"/>
      <c r="DS680" s="306"/>
      <c r="DT680" s="306"/>
      <c r="DU680" s="306"/>
      <c r="DV680" s="306"/>
      <c r="DW680" s="306"/>
      <c r="DX680" s="306"/>
      <c r="DY680" s="306"/>
      <c r="DZ680" s="306"/>
      <c r="EA680" s="306"/>
      <c r="EB680" s="306"/>
      <c r="EC680" s="306"/>
      <c r="ED680" s="306"/>
      <c r="EE680" s="306"/>
      <c r="EF680" s="306"/>
      <c r="EG680" s="306"/>
      <c r="EH680" s="306"/>
      <c r="EI680" s="306"/>
      <c r="EJ680" s="306"/>
      <c r="EK680" s="306"/>
      <c r="EL680" s="306"/>
      <c r="EM680" s="306"/>
      <c r="EN680" s="306"/>
      <c r="EO680" s="306"/>
      <c r="EP680" s="306"/>
      <c r="EQ680" s="306"/>
      <c r="ER680" s="306"/>
      <c r="ES680" s="306"/>
      <c r="ET680" s="306"/>
      <c r="EU680" s="306"/>
      <c r="EV680" s="306"/>
      <c r="EW680" s="306"/>
      <c r="EX680" s="306"/>
      <c r="EY680" s="306"/>
      <c r="EZ680" s="306"/>
      <c r="FA680" s="306"/>
      <c r="FB680" s="306"/>
      <c r="FC680" s="306"/>
      <c r="FD680" s="306"/>
      <c r="FE680" s="306"/>
      <c r="FF680" s="306"/>
      <c r="FG680" s="306"/>
      <c r="FH680" s="306"/>
      <c r="FI680" s="306"/>
      <c r="FJ680" s="306"/>
      <c r="FK680" s="306"/>
      <c r="FL680" s="306"/>
      <c r="FM680" s="306"/>
      <c r="FN680" s="306"/>
      <c r="FO680" s="306"/>
      <c r="FP680" s="306"/>
      <c r="FQ680" s="306"/>
      <c r="FR680" s="306"/>
      <c r="FS680" s="306"/>
      <c r="FT680" s="306"/>
      <c r="FU680" s="306"/>
      <c r="FV680" s="306"/>
      <c r="FW680" s="306"/>
      <c r="FX680" s="306"/>
      <c r="FY680" s="306"/>
      <c r="FZ680" s="306"/>
      <c r="GA680" s="306"/>
      <c r="GB680" s="306"/>
      <c r="GC680" s="306"/>
      <c r="GD680" s="306"/>
      <c r="GE680" s="306"/>
      <c r="GF680" s="306"/>
      <c r="GG680" s="306"/>
      <c r="GH680" s="306"/>
      <c r="GI680" s="306"/>
      <c r="GJ680" s="306"/>
      <c r="GK680" s="306"/>
      <c r="GL680" s="306"/>
      <c r="GM680" s="306"/>
      <c r="GN680" s="306"/>
      <c r="GO680" s="306"/>
      <c r="GP680" s="306"/>
      <c r="GQ680" s="306"/>
      <c r="GR680" s="306"/>
      <c r="GS680" s="306"/>
      <c r="GT680" s="306"/>
      <c r="GU680" s="306"/>
      <c r="GV680" s="306"/>
      <c r="GW680" s="306"/>
      <c r="GX680" s="306"/>
      <c r="GY680" s="306"/>
      <c r="GZ680" s="306"/>
      <c r="HA680" s="306"/>
      <c r="HB680" s="306"/>
      <c r="HC680" s="306"/>
      <c r="HD680" s="306"/>
      <c r="HE680" s="306"/>
      <c r="HF680" s="306"/>
      <c r="HG680" s="306"/>
      <c r="HH680" s="306"/>
      <c r="HI680" s="306"/>
      <c r="HJ680" s="306"/>
      <c r="HK680" s="306"/>
      <c r="HL680" s="306"/>
      <c r="HM680" s="306"/>
      <c r="HN680" s="306"/>
      <c r="HO680" s="306"/>
      <c r="HP680" s="306"/>
      <c r="HQ680" s="306"/>
      <c r="HR680" s="306"/>
      <c r="HS680" s="306"/>
      <c r="HT680" s="306"/>
      <c r="HU680" s="306"/>
      <c r="HV680" s="306"/>
      <c r="HW680" s="306"/>
      <c r="HX680" s="306"/>
      <c r="HY680" s="306"/>
      <c r="HZ680" s="306"/>
      <c r="IA680" s="306"/>
      <c r="IB680" s="306"/>
      <c r="IC680" s="306"/>
      <c r="ID680" s="306"/>
      <c r="IE680" s="306"/>
      <c r="IF680" s="306"/>
      <c r="IG680" s="306"/>
      <c r="IH680" s="306"/>
    </row>
    <row r="681" spans="1:242" s="219" customFormat="1" ht="15" customHeight="1" x14ac:dyDescent="0.3">
      <c r="A681" s="174">
        <v>7.01</v>
      </c>
      <c r="B681" s="231"/>
      <c r="C681" s="232" t="e">
        <f>VLOOKUP(BD.PD9[[#This Row],[Pos]],[19]!PPto[#Data],3,FALSE)</f>
        <v>#REF!</v>
      </c>
      <c r="D681" s="174" t="s">
        <v>23</v>
      </c>
      <c r="E681" s="305" t="str">
        <f>IF(BD.PD9[[#This Row],[.]]="*",VLOOKUP(BD.PD9[[#This Row],[Pos]],[19]Presupuesto!A:H,7,FALSE),"")</f>
        <v/>
      </c>
      <c r="F681" s="234" t="s">
        <v>424</v>
      </c>
      <c r="G681" s="174"/>
      <c r="H681" s="174"/>
      <c r="I681" s="497" t="s">
        <v>1326</v>
      </c>
      <c r="J681" s="382">
        <v>1</v>
      </c>
      <c r="K681" s="174" t="s">
        <v>260</v>
      </c>
      <c r="L681" s="383">
        <f>IF(BD.PD9[[#This Row],[Mon]]="DOP",1,HLOOKUP(BD.PD9[[#This Row],[Mon]],Data!$K$1:$L$2,2,FALSE))</f>
        <v>1</v>
      </c>
      <c r="M681" s="384">
        <v>32742</v>
      </c>
      <c r="N681" s="243">
        <f>BD.PD9[[#This Row],[Cant.]]*BD.PD9[[#This Row],[ Tasa ]]*BD.PD9[[#This Row],[ Precio Und.]]</f>
        <v>32742</v>
      </c>
      <c r="O681" s="386">
        <v>0.01</v>
      </c>
      <c r="P681" s="243">
        <f>IF(BD.PD9[[#This Row],[Liquid. '[%']]]&lt;&gt;0,(BD.PD9[[#This Row],[Valor Neto '[DOP']]]*BD.PD9[[#This Row],[Liquid. '[%']]])+BD.PD9[[#This Row],[Valor Neto '[DOP']]],BD.PD9[[#This Row],[Valor Neto '[DOP']]])</f>
        <v>33069.42</v>
      </c>
      <c r="Q681" s="243">
        <f>BD.PD9[[#This Row],[Ppto. Orden Interna '[DOP']]]/HLOOKUP("USD",Data!$K$1:$L$2,2,FALSE)</f>
        <v>508.76030769230766</v>
      </c>
      <c r="R681" s="381" t="s">
        <v>1486</v>
      </c>
      <c r="S681" s="387"/>
      <c r="T681" s="387"/>
      <c r="U681" s="387"/>
      <c r="V681" s="387"/>
      <c r="W681" s="174" t="s">
        <v>368</v>
      </c>
      <c r="X681" s="495">
        <v>9</v>
      </c>
      <c r="Y681" s="388">
        <v>0.5</v>
      </c>
      <c r="Z681" s="243">
        <f>BD.PD9[[#This Row],[Av.P1 '[%']]]*BD.PD9[[#This Row],[Ppto. Orden Interna '[DOP']]]</f>
        <v>16534.71</v>
      </c>
      <c r="AA681" s="495">
        <v>11</v>
      </c>
      <c r="AB681" s="388">
        <v>0.5</v>
      </c>
      <c r="AC681" s="243">
        <f>BD.PD9[[#This Row],[Av.P2 '[%']]]*BD.PD9[[#This Row],[Ppto. Orden Interna '[DOP']]]</f>
        <v>16534.71</v>
      </c>
      <c r="AD681" s="249"/>
      <c r="AE681" s="389"/>
      <c r="AF681" s="243">
        <f>BD.PD9[[#This Row],[Av.P3 '[%']]]*BD.PD9[[#This Row],[Ppto. Orden Interna '[DOP']]]</f>
        <v>0</v>
      </c>
      <c r="AG681" s="249"/>
      <c r="AH681" s="389"/>
      <c r="AI681" s="243">
        <f>BD.PD9[[#This Row],[Av.P4 '[%']]]*BD.PD9[[#This Row],[Ppto. Orden Interna '[DOP']]]</f>
        <v>0</v>
      </c>
      <c r="AJ681" s="249"/>
      <c r="AK681" s="389"/>
      <c r="AL681" s="243">
        <f>BD.PD9[[#This Row],[Av.P5 '[%']]]*BD.PD9[[#This Row],[Ppto. Orden Interna '[DOP']]]</f>
        <v>0</v>
      </c>
      <c r="AM681" s="496">
        <f>BD.PD9[[#This Row],[Pago 5]]+BD.PD9[[#This Row],[Pago 4]]+BD.PD9[[#This Row],[Pago 3]]+BD.PD9[[#This Row],[Pago 2]]+BD.PD9[[#This Row],[Pago 1]]</f>
        <v>33069.42</v>
      </c>
      <c r="AN681" s="308" t="s">
        <v>244</v>
      </c>
      <c r="AO681" s="308" t="s">
        <v>245</v>
      </c>
      <c r="AP681" s="308" t="s">
        <v>246</v>
      </c>
      <c r="AQ681" s="308" t="s">
        <v>247</v>
      </c>
      <c r="AR681" s="308">
        <v>594</v>
      </c>
      <c r="AS681" s="308" t="s">
        <v>248</v>
      </c>
      <c r="AT681" s="249" t="s">
        <v>1575</v>
      </c>
      <c r="AU681" s="306"/>
      <c r="AV681" s="306"/>
      <c r="AW681" s="306"/>
      <c r="AX681" s="306"/>
      <c r="AY681" s="306"/>
      <c r="AZ681" s="306"/>
      <c r="BA681" s="306"/>
      <c r="BB681" s="306"/>
      <c r="BC681" s="306"/>
      <c r="BD681" s="306"/>
      <c r="BE681" s="306"/>
      <c r="BF681" s="306"/>
      <c r="BG681" s="306"/>
      <c r="BH681" s="306"/>
      <c r="BI681" s="306"/>
      <c r="BJ681" s="306"/>
      <c r="BK681" s="306"/>
      <c r="BL681" s="306"/>
      <c r="BM681" s="306"/>
      <c r="BN681" s="306"/>
      <c r="BO681" s="306"/>
      <c r="BP681" s="306"/>
      <c r="BQ681" s="306"/>
      <c r="BR681" s="306"/>
      <c r="BS681" s="306"/>
      <c r="BT681" s="306"/>
      <c r="BU681" s="306"/>
      <c r="BV681" s="306"/>
      <c r="BW681" s="306"/>
      <c r="BX681" s="306"/>
      <c r="BY681" s="306"/>
      <c r="BZ681" s="306"/>
      <c r="CA681" s="306"/>
      <c r="CB681" s="306"/>
      <c r="CC681" s="306"/>
      <c r="CD681" s="306"/>
      <c r="CE681" s="306"/>
      <c r="CF681" s="306"/>
      <c r="CG681" s="306"/>
      <c r="CH681" s="306"/>
      <c r="CI681" s="306"/>
      <c r="CJ681" s="306"/>
      <c r="CK681" s="306"/>
      <c r="CL681" s="306"/>
      <c r="CM681" s="306"/>
      <c r="CN681" s="306"/>
      <c r="CO681" s="306"/>
      <c r="CP681" s="306"/>
      <c r="CQ681" s="306"/>
      <c r="CR681" s="306"/>
      <c r="CS681" s="306"/>
      <c r="CT681" s="306"/>
      <c r="CU681" s="306"/>
      <c r="CV681" s="306"/>
      <c r="CW681" s="306"/>
      <c r="CX681" s="306"/>
      <c r="CY681" s="306"/>
      <c r="CZ681" s="306"/>
      <c r="DA681" s="306"/>
      <c r="DB681" s="306"/>
      <c r="DC681" s="306"/>
      <c r="DD681" s="306"/>
      <c r="DE681" s="306"/>
      <c r="DF681" s="306"/>
      <c r="DG681" s="306"/>
      <c r="DH681" s="306"/>
      <c r="DI681" s="306"/>
      <c r="DJ681" s="306"/>
      <c r="DK681" s="306"/>
      <c r="DL681" s="306"/>
      <c r="DM681" s="306"/>
      <c r="DN681" s="306"/>
      <c r="DO681" s="306"/>
      <c r="DP681" s="306"/>
      <c r="DQ681" s="306"/>
      <c r="DR681" s="306"/>
      <c r="DS681" s="306"/>
      <c r="DT681" s="306"/>
      <c r="DU681" s="306"/>
      <c r="DV681" s="306"/>
      <c r="DW681" s="306"/>
      <c r="DX681" s="306"/>
      <c r="DY681" s="306"/>
      <c r="DZ681" s="306"/>
      <c r="EA681" s="306"/>
      <c r="EB681" s="306"/>
      <c r="EC681" s="306"/>
      <c r="ED681" s="306"/>
      <c r="EE681" s="306"/>
      <c r="EF681" s="306"/>
      <c r="EG681" s="306"/>
      <c r="EH681" s="306"/>
      <c r="EI681" s="306"/>
      <c r="EJ681" s="306"/>
      <c r="EK681" s="306"/>
      <c r="EL681" s="306"/>
      <c r="EM681" s="306"/>
      <c r="EN681" s="306"/>
      <c r="EO681" s="306"/>
      <c r="EP681" s="306"/>
      <c r="EQ681" s="306"/>
      <c r="ER681" s="306"/>
      <c r="ES681" s="306"/>
      <c r="ET681" s="306"/>
      <c r="EU681" s="306"/>
      <c r="EV681" s="306"/>
      <c r="EW681" s="306"/>
      <c r="EX681" s="306"/>
      <c r="EY681" s="306"/>
      <c r="EZ681" s="306"/>
      <c r="FA681" s="306"/>
      <c r="FB681" s="306"/>
      <c r="FC681" s="306"/>
      <c r="FD681" s="306"/>
      <c r="FE681" s="306"/>
      <c r="FF681" s="306"/>
      <c r="FG681" s="306"/>
      <c r="FH681" s="306"/>
      <c r="FI681" s="306"/>
      <c r="FJ681" s="306"/>
      <c r="FK681" s="306"/>
      <c r="FL681" s="306"/>
      <c r="FM681" s="306"/>
      <c r="FN681" s="306"/>
      <c r="FO681" s="306"/>
      <c r="FP681" s="306"/>
      <c r="FQ681" s="306"/>
      <c r="FR681" s="306"/>
      <c r="FS681" s="306"/>
      <c r="FT681" s="306"/>
      <c r="FU681" s="306"/>
      <c r="FV681" s="306"/>
      <c r="FW681" s="306"/>
      <c r="FX681" s="306"/>
      <c r="FY681" s="306"/>
      <c r="FZ681" s="306"/>
      <c r="GA681" s="306"/>
      <c r="GB681" s="306"/>
      <c r="GC681" s="306"/>
      <c r="GD681" s="306"/>
      <c r="GE681" s="306"/>
      <c r="GF681" s="306"/>
      <c r="GG681" s="306"/>
      <c r="GH681" s="306"/>
      <c r="GI681" s="306"/>
      <c r="GJ681" s="306"/>
      <c r="GK681" s="306"/>
      <c r="GL681" s="306"/>
      <c r="GM681" s="306"/>
      <c r="GN681" s="306"/>
      <c r="GO681" s="306"/>
      <c r="GP681" s="306"/>
      <c r="GQ681" s="306"/>
      <c r="GR681" s="306"/>
      <c r="GS681" s="306"/>
      <c r="GT681" s="306"/>
      <c r="GU681" s="306"/>
      <c r="GV681" s="306"/>
      <c r="GW681" s="306"/>
      <c r="GX681" s="306"/>
      <c r="GY681" s="306"/>
      <c r="GZ681" s="306"/>
      <c r="HA681" s="306"/>
      <c r="HB681" s="306"/>
      <c r="HC681" s="306"/>
      <c r="HD681" s="306"/>
      <c r="HE681" s="306"/>
      <c r="HF681" s="306"/>
      <c r="HG681" s="306"/>
      <c r="HH681" s="306"/>
      <c r="HI681" s="306"/>
      <c r="HJ681" s="306"/>
      <c r="HK681" s="306"/>
      <c r="HL681" s="306"/>
      <c r="HM681" s="306"/>
      <c r="HN681" s="306"/>
      <c r="HO681" s="306"/>
      <c r="HP681" s="306"/>
      <c r="HQ681" s="306"/>
      <c r="HR681" s="306"/>
      <c r="HS681" s="306"/>
      <c r="HT681" s="306"/>
      <c r="HU681" s="306"/>
      <c r="HV681" s="306"/>
      <c r="HW681" s="306"/>
      <c r="HX681" s="306"/>
      <c r="HY681" s="306"/>
      <c r="HZ681" s="306"/>
      <c r="IA681" s="306"/>
      <c r="IB681" s="306"/>
      <c r="IC681" s="306"/>
      <c r="ID681" s="306"/>
      <c r="IE681" s="306"/>
      <c r="IF681" s="306"/>
      <c r="IG681" s="306"/>
      <c r="IH681" s="306"/>
    </row>
    <row r="682" spans="1:242" s="219" customFormat="1" ht="15" customHeight="1" x14ac:dyDescent="0.3">
      <c r="A682" s="174">
        <v>7.01</v>
      </c>
      <c r="B682" s="231"/>
      <c r="C682" s="232" t="e">
        <f>VLOOKUP(BD.PD9[[#This Row],[Pos]],[19]!PPto[#Data],3,FALSE)</f>
        <v>#REF!</v>
      </c>
      <c r="D682" s="174" t="s">
        <v>23</v>
      </c>
      <c r="E682" s="305" t="str">
        <f>IF(BD.PD9[[#This Row],[.]]="*",VLOOKUP(BD.PD9[[#This Row],[Pos]],[19]Presupuesto!A:H,7,FALSE),"")</f>
        <v/>
      </c>
      <c r="F682" s="234" t="s">
        <v>425</v>
      </c>
      <c r="G682" s="174"/>
      <c r="H682" s="174"/>
      <c r="I682" s="497" t="s">
        <v>1326</v>
      </c>
      <c r="J682" s="382">
        <v>1</v>
      </c>
      <c r="K682" s="174" t="s">
        <v>260</v>
      </c>
      <c r="L682" s="383">
        <f>IF(BD.PD9[[#This Row],[Mon]]="DOP",1,HLOOKUP(BD.PD9[[#This Row],[Mon]],Data!$K$1:$L$2,2,FALSE))</f>
        <v>1</v>
      </c>
      <c r="M682" s="384">
        <v>18719.25</v>
      </c>
      <c r="N682" s="243">
        <f>BD.PD9[[#This Row],[Cant.]]*BD.PD9[[#This Row],[ Tasa ]]*BD.PD9[[#This Row],[ Precio Und.]]</f>
        <v>18719.25</v>
      </c>
      <c r="O682" s="386">
        <v>0.01</v>
      </c>
      <c r="P682" s="243">
        <f>IF(BD.PD9[[#This Row],[Liquid. '[%']]]&lt;&gt;0,(BD.PD9[[#This Row],[Valor Neto '[DOP']]]*BD.PD9[[#This Row],[Liquid. '[%']]])+BD.PD9[[#This Row],[Valor Neto '[DOP']]],BD.PD9[[#This Row],[Valor Neto '[DOP']]])</f>
        <v>18906.442500000001</v>
      </c>
      <c r="Q682" s="243">
        <f>BD.PD9[[#This Row],[Ppto. Orden Interna '[DOP']]]/HLOOKUP("USD",Data!$K$1:$L$2,2,FALSE)</f>
        <v>290.86834615384618</v>
      </c>
      <c r="R682" s="381" t="s">
        <v>1486</v>
      </c>
      <c r="S682" s="387"/>
      <c r="T682" s="387"/>
      <c r="U682" s="387"/>
      <c r="V682" s="387"/>
      <c r="W682" s="174" t="s">
        <v>368</v>
      </c>
      <c r="X682" s="495">
        <v>9</v>
      </c>
      <c r="Y682" s="388">
        <v>0.5</v>
      </c>
      <c r="Z682" s="243">
        <f>BD.PD9[[#This Row],[Av.P1 '[%']]]*BD.PD9[[#This Row],[Ppto. Orden Interna '[DOP']]]</f>
        <v>9453.2212500000005</v>
      </c>
      <c r="AA682" s="495">
        <v>11</v>
      </c>
      <c r="AB682" s="388">
        <v>0.5</v>
      </c>
      <c r="AC682" s="243">
        <f>BD.PD9[[#This Row],[Av.P2 '[%']]]*BD.PD9[[#This Row],[Ppto. Orden Interna '[DOP']]]</f>
        <v>9453.2212500000005</v>
      </c>
      <c r="AD682" s="249"/>
      <c r="AE682" s="389"/>
      <c r="AF682" s="243">
        <f>BD.PD9[[#This Row],[Av.P3 '[%']]]*BD.PD9[[#This Row],[Ppto. Orden Interna '[DOP']]]</f>
        <v>0</v>
      </c>
      <c r="AG682" s="249"/>
      <c r="AH682" s="389"/>
      <c r="AI682" s="243">
        <f>BD.PD9[[#This Row],[Av.P4 '[%']]]*BD.PD9[[#This Row],[Ppto. Orden Interna '[DOP']]]</f>
        <v>0</v>
      </c>
      <c r="AJ682" s="249"/>
      <c r="AK682" s="389"/>
      <c r="AL682" s="243">
        <f>BD.PD9[[#This Row],[Av.P5 '[%']]]*BD.PD9[[#This Row],[Ppto. Orden Interna '[DOP']]]</f>
        <v>0</v>
      </c>
      <c r="AM682" s="496">
        <f>BD.PD9[[#This Row],[Pago 5]]+BD.PD9[[#This Row],[Pago 4]]+BD.PD9[[#This Row],[Pago 3]]+BD.PD9[[#This Row],[Pago 2]]+BD.PD9[[#This Row],[Pago 1]]</f>
        <v>18906.442500000001</v>
      </c>
      <c r="AN682" s="308" t="s">
        <v>244</v>
      </c>
      <c r="AO682" s="308" t="s">
        <v>245</v>
      </c>
      <c r="AP682" s="308" t="s">
        <v>246</v>
      </c>
      <c r="AQ682" s="308" t="s">
        <v>247</v>
      </c>
      <c r="AR682" s="308">
        <v>594</v>
      </c>
      <c r="AS682" s="308" t="s">
        <v>248</v>
      </c>
      <c r="AT682" s="249" t="s">
        <v>1575</v>
      </c>
      <c r="AU682" s="306"/>
      <c r="AV682" s="306"/>
      <c r="AW682" s="306"/>
      <c r="AX682" s="306"/>
      <c r="AY682" s="306"/>
      <c r="AZ682" s="306"/>
      <c r="BA682" s="306"/>
      <c r="BB682" s="306"/>
      <c r="BC682" s="306"/>
      <c r="BD682" s="306"/>
      <c r="BE682" s="306"/>
      <c r="BF682" s="306"/>
      <c r="BG682" s="306"/>
      <c r="BH682" s="306"/>
      <c r="BI682" s="306"/>
      <c r="BJ682" s="306"/>
      <c r="BK682" s="306"/>
      <c r="BL682" s="306"/>
      <c r="BM682" s="306"/>
      <c r="BN682" s="306"/>
      <c r="BO682" s="306"/>
      <c r="BP682" s="306"/>
      <c r="BQ682" s="306"/>
      <c r="BR682" s="306"/>
      <c r="BS682" s="306"/>
      <c r="BT682" s="306"/>
      <c r="BU682" s="306"/>
      <c r="BV682" s="306"/>
      <c r="BW682" s="306"/>
      <c r="BX682" s="306"/>
      <c r="BY682" s="306"/>
      <c r="BZ682" s="306"/>
      <c r="CA682" s="306"/>
      <c r="CB682" s="306"/>
      <c r="CC682" s="306"/>
      <c r="CD682" s="306"/>
      <c r="CE682" s="306"/>
      <c r="CF682" s="306"/>
      <c r="CG682" s="306"/>
      <c r="CH682" s="306"/>
      <c r="CI682" s="306"/>
      <c r="CJ682" s="306"/>
      <c r="CK682" s="306"/>
      <c r="CL682" s="306"/>
      <c r="CM682" s="306"/>
      <c r="CN682" s="306"/>
      <c r="CO682" s="306"/>
      <c r="CP682" s="306"/>
      <c r="CQ682" s="306"/>
      <c r="CR682" s="306"/>
      <c r="CS682" s="306"/>
      <c r="CT682" s="306"/>
      <c r="CU682" s="306"/>
      <c r="CV682" s="306"/>
      <c r="CW682" s="306"/>
      <c r="CX682" s="306"/>
      <c r="CY682" s="306"/>
      <c r="CZ682" s="306"/>
      <c r="DA682" s="306"/>
      <c r="DB682" s="306"/>
      <c r="DC682" s="306"/>
      <c r="DD682" s="306"/>
      <c r="DE682" s="306"/>
      <c r="DF682" s="306"/>
      <c r="DG682" s="306"/>
      <c r="DH682" s="306"/>
      <c r="DI682" s="306"/>
      <c r="DJ682" s="306"/>
      <c r="DK682" s="306"/>
      <c r="DL682" s="306"/>
      <c r="DM682" s="306"/>
      <c r="DN682" s="306"/>
      <c r="DO682" s="306"/>
      <c r="DP682" s="306"/>
      <c r="DQ682" s="306"/>
      <c r="DR682" s="306"/>
      <c r="DS682" s="306"/>
      <c r="DT682" s="306"/>
      <c r="DU682" s="306"/>
      <c r="DV682" s="306"/>
      <c r="DW682" s="306"/>
      <c r="DX682" s="306"/>
      <c r="DY682" s="306"/>
      <c r="DZ682" s="306"/>
      <c r="EA682" s="306"/>
      <c r="EB682" s="306"/>
      <c r="EC682" s="306"/>
      <c r="ED682" s="306"/>
      <c r="EE682" s="306"/>
      <c r="EF682" s="306"/>
      <c r="EG682" s="306"/>
      <c r="EH682" s="306"/>
      <c r="EI682" s="306"/>
      <c r="EJ682" s="306"/>
      <c r="EK682" s="306"/>
      <c r="EL682" s="306"/>
      <c r="EM682" s="306"/>
      <c r="EN682" s="306"/>
      <c r="EO682" s="306"/>
      <c r="EP682" s="306"/>
      <c r="EQ682" s="306"/>
      <c r="ER682" s="306"/>
      <c r="ES682" s="306"/>
      <c r="ET682" s="306"/>
      <c r="EU682" s="306"/>
      <c r="EV682" s="306"/>
      <c r="EW682" s="306"/>
      <c r="EX682" s="306"/>
      <c r="EY682" s="306"/>
      <c r="EZ682" s="306"/>
      <c r="FA682" s="306"/>
      <c r="FB682" s="306"/>
      <c r="FC682" s="306"/>
      <c r="FD682" s="306"/>
      <c r="FE682" s="306"/>
      <c r="FF682" s="306"/>
      <c r="FG682" s="306"/>
      <c r="FH682" s="306"/>
      <c r="FI682" s="306"/>
      <c r="FJ682" s="306"/>
      <c r="FK682" s="306"/>
      <c r="FL682" s="306"/>
      <c r="FM682" s="306"/>
      <c r="FN682" s="306"/>
      <c r="FO682" s="306"/>
      <c r="FP682" s="306"/>
      <c r="FQ682" s="306"/>
      <c r="FR682" s="306"/>
      <c r="FS682" s="306"/>
      <c r="FT682" s="306"/>
      <c r="FU682" s="306"/>
      <c r="FV682" s="306"/>
      <c r="FW682" s="306"/>
      <c r="FX682" s="306"/>
      <c r="FY682" s="306"/>
      <c r="FZ682" s="306"/>
      <c r="GA682" s="306"/>
      <c r="GB682" s="306"/>
      <c r="GC682" s="306"/>
      <c r="GD682" s="306"/>
      <c r="GE682" s="306"/>
      <c r="GF682" s="306"/>
      <c r="GG682" s="306"/>
      <c r="GH682" s="306"/>
      <c r="GI682" s="306"/>
      <c r="GJ682" s="306"/>
      <c r="GK682" s="306"/>
      <c r="GL682" s="306"/>
      <c r="GM682" s="306"/>
      <c r="GN682" s="306"/>
      <c r="GO682" s="306"/>
      <c r="GP682" s="306"/>
      <c r="GQ682" s="306"/>
      <c r="GR682" s="306"/>
      <c r="GS682" s="306"/>
      <c r="GT682" s="306"/>
      <c r="GU682" s="306"/>
      <c r="GV682" s="306"/>
      <c r="GW682" s="306"/>
      <c r="GX682" s="306"/>
      <c r="GY682" s="306"/>
      <c r="GZ682" s="306"/>
      <c r="HA682" s="306"/>
      <c r="HB682" s="306"/>
      <c r="HC682" s="306"/>
      <c r="HD682" s="306"/>
      <c r="HE682" s="306"/>
      <c r="HF682" s="306"/>
      <c r="HG682" s="306"/>
      <c r="HH682" s="306"/>
      <c r="HI682" s="306"/>
      <c r="HJ682" s="306"/>
      <c r="HK682" s="306"/>
      <c r="HL682" s="306"/>
      <c r="HM682" s="306"/>
      <c r="HN682" s="306"/>
      <c r="HO682" s="306"/>
      <c r="HP682" s="306"/>
      <c r="HQ682" s="306"/>
      <c r="HR682" s="306"/>
      <c r="HS682" s="306"/>
      <c r="HT682" s="306"/>
      <c r="HU682" s="306"/>
      <c r="HV682" s="306"/>
      <c r="HW682" s="306"/>
      <c r="HX682" s="306"/>
      <c r="HY682" s="306"/>
      <c r="HZ682" s="306"/>
      <c r="IA682" s="306"/>
      <c r="IB682" s="306"/>
      <c r="IC682" s="306"/>
      <c r="ID682" s="306"/>
      <c r="IE682" s="306"/>
      <c r="IF682" s="306"/>
      <c r="IG682" s="306"/>
      <c r="IH682" s="306"/>
    </row>
    <row r="683" spans="1:242" s="219" customFormat="1" ht="15" customHeight="1" x14ac:dyDescent="0.3">
      <c r="A683" s="174">
        <v>7.01</v>
      </c>
      <c r="B683" s="231"/>
      <c r="C683" s="232" t="e">
        <f>VLOOKUP(BD.PD9[[#This Row],[Pos]],[19]!PPto[#Data],3,FALSE)</f>
        <v>#REF!</v>
      </c>
      <c r="D683" s="174" t="s">
        <v>23</v>
      </c>
      <c r="E683" s="305" t="str">
        <f>IF(BD.PD9[[#This Row],[.]]="*",VLOOKUP(BD.PD9[[#This Row],[Pos]],[19]Presupuesto!A:H,7,FALSE),"")</f>
        <v/>
      </c>
      <c r="F683" s="234" t="s">
        <v>426</v>
      </c>
      <c r="G683" s="174"/>
      <c r="H683" s="174"/>
      <c r="I683" s="497" t="s">
        <v>1326</v>
      </c>
      <c r="J683" s="382">
        <v>2</v>
      </c>
      <c r="K683" s="174" t="s">
        <v>260</v>
      </c>
      <c r="L683" s="383">
        <f>IF(BD.PD9[[#This Row],[Mon]]="DOP",1,HLOOKUP(BD.PD9[[#This Row],[Mon]],Data!$K$1:$L$2,2,FALSE))</f>
        <v>1</v>
      </c>
      <c r="M683" s="384">
        <v>37736.25</v>
      </c>
      <c r="N683" s="243">
        <f>BD.PD9[[#This Row],[Cant.]]*BD.PD9[[#This Row],[ Tasa ]]*BD.PD9[[#This Row],[ Precio Und.]]</f>
        <v>75472.5</v>
      </c>
      <c r="O683" s="386">
        <v>0.01</v>
      </c>
      <c r="P683" s="243">
        <f>IF(BD.PD9[[#This Row],[Liquid. '[%']]]&lt;&gt;0,(BD.PD9[[#This Row],[Valor Neto '[DOP']]]*BD.PD9[[#This Row],[Liquid. '[%']]])+BD.PD9[[#This Row],[Valor Neto '[DOP']]],BD.PD9[[#This Row],[Valor Neto '[DOP']]])</f>
        <v>76227.225000000006</v>
      </c>
      <c r="Q683" s="243">
        <f>BD.PD9[[#This Row],[Ppto. Orden Interna '[DOP']]]/HLOOKUP("USD",Data!$K$1:$L$2,2,FALSE)</f>
        <v>1172.7265384615384</v>
      </c>
      <c r="R683" s="381" t="s">
        <v>1486</v>
      </c>
      <c r="S683" s="387"/>
      <c r="T683" s="387"/>
      <c r="U683" s="387"/>
      <c r="V683" s="387"/>
      <c r="W683" s="174" t="s">
        <v>368</v>
      </c>
      <c r="X683" s="495">
        <v>9</v>
      </c>
      <c r="Y683" s="388">
        <v>0.5</v>
      </c>
      <c r="Z683" s="243">
        <f>BD.PD9[[#This Row],[Av.P1 '[%']]]*BD.PD9[[#This Row],[Ppto. Orden Interna '[DOP']]]</f>
        <v>38113.612500000003</v>
      </c>
      <c r="AA683" s="495">
        <v>11</v>
      </c>
      <c r="AB683" s="388">
        <v>0.5</v>
      </c>
      <c r="AC683" s="243">
        <f>BD.PD9[[#This Row],[Av.P2 '[%']]]*BD.PD9[[#This Row],[Ppto. Orden Interna '[DOP']]]</f>
        <v>38113.612500000003</v>
      </c>
      <c r="AD683" s="249"/>
      <c r="AE683" s="389"/>
      <c r="AF683" s="243">
        <f>BD.PD9[[#This Row],[Av.P3 '[%']]]*BD.PD9[[#This Row],[Ppto. Orden Interna '[DOP']]]</f>
        <v>0</v>
      </c>
      <c r="AG683" s="249"/>
      <c r="AH683" s="389"/>
      <c r="AI683" s="243">
        <f>BD.PD9[[#This Row],[Av.P4 '[%']]]*BD.PD9[[#This Row],[Ppto. Orden Interna '[DOP']]]</f>
        <v>0</v>
      </c>
      <c r="AJ683" s="249"/>
      <c r="AK683" s="389"/>
      <c r="AL683" s="243">
        <f>BD.PD9[[#This Row],[Av.P5 '[%']]]*BD.PD9[[#This Row],[Ppto. Orden Interna '[DOP']]]</f>
        <v>0</v>
      </c>
      <c r="AM683" s="496">
        <f>BD.PD9[[#This Row],[Pago 5]]+BD.PD9[[#This Row],[Pago 4]]+BD.PD9[[#This Row],[Pago 3]]+BD.PD9[[#This Row],[Pago 2]]+BD.PD9[[#This Row],[Pago 1]]</f>
        <v>76227.225000000006</v>
      </c>
      <c r="AN683" s="308" t="s">
        <v>244</v>
      </c>
      <c r="AO683" s="308" t="s">
        <v>245</v>
      </c>
      <c r="AP683" s="308" t="s">
        <v>246</v>
      </c>
      <c r="AQ683" s="308" t="s">
        <v>247</v>
      </c>
      <c r="AR683" s="308">
        <v>594</v>
      </c>
      <c r="AS683" s="308" t="s">
        <v>248</v>
      </c>
      <c r="AT683" s="249" t="s">
        <v>1575</v>
      </c>
      <c r="AU683" s="306"/>
      <c r="AV683" s="306"/>
      <c r="AW683" s="306"/>
      <c r="AX683" s="306"/>
      <c r="AY683" s="306"/>
      <c r="AZ683" s="306"/>
      <c r="BA683" s="306"/>
      <c r="BB683" s="306"/>
      <c r="BC683" s="306"/>
      <c r="BD683" s="306"/>
      <c r="BE683" s="306"/>
      <c r="BF683" s="306"/>
      <c r="BG683" s="306"/>
      <c r="BH683" s="306"/>
      <c r="BI683" s="306"/>
      <c r="BJ683" s="306"/>
      <c r="BK683" s="306"/>
      <c r="BL683" s="306"/>
      <c r="BM683" s="306"/>
      <c r="BN683" s="306"/>
      <c r="BO683" s="306"/>
      <c r="BP683" s="306"/>
      <c r="BQ683" s="306"/>
      <c r="BR683" s="306"/>
      <c r="BS683" s="306"/>
      <c r="BT683" s="306"/>
      <c r="BU683" s="306"/>
      <c r="BV683" s="306"/>
      <c r="BW683" s="306"/>
      <c r="BX683" s="306"/>
      <c r="BY683" s="306"/>
      <c r="BZ683" s="306"/>
      <c r="CA683" s="306"/>
      <c r="CB683" s="306"/>
      <c r="CC683" s="306"/>
      <c r="CD683" s="306"/>
      <c r="CE683" s="306"/>
      <c r="CF683" s="306"/>
      <c r="CG683" s="306"/>
      <c r="CH683" s="306"/>
      <c r="CI683" s="306"/>
      <c r="CJ683" s="306"/>
      <c r="CK683" s="306"/>
      <c r="CL683" s="306"/>
      <c r="CM683" s="306"/>
      <c r="CN683" s="306"/>
      <c r="CO683" s="306"/>
      <c r="CP683" s="306"/>
      <c r="CQ683" s="306"/>
      <c r="CR683" s="306"/>
      <c r="CS683" s="306"/>
      <c r="CT683" s="306"/>
      <c r="CU683" s="306"/>
      <c r="CV683" s="306"/>
      <c r="CW683" s="306"/>
      <c r="CX683" s="306"/>
      <c r="CY683" s="306"/>
      <c r="CZ683" s="306"/>
      <c r="DA683" s="306"/>
      <c r="DB683" s="306"/>
      <c r="DC683" s="306"/>
      <c r="DD683" s="306"/>
      <c r="DE683" s="306"/>
      <c r="DF683" s="306"/>
      <c r="DG683" s="306"/>
      <c r="DH683" s="306"/>
      <c r="DI683" s="306"/>
      <c r="DJ683" s="306"/>
      <c r="DK683" s="306"/>
      <c r="DL683" s="306"/>
      <c r="DM683" s="306"/>
      <c r="DN683" s="306"/>
      <c r="DO683" s="306"/>
      <c r="DP683" s="306"/>
      <c r="DQ683" s="306"/>
      <c r="DR683" s="306"/>
      <c r="DS683" s="306"/>
      <c r="DT683" s="306"/>
      <c r="DU683" s="306"/>
      <c r="DV683" s="306"/>
      <c r="DW683" s="306"/>
      <c r="DX683" s="306"/>
      <c r="DY683" s="306"/>
      <c r="DZ683" s="306"/>
      <c r="EA683" s="306"/>
      <c r="EB683" s="306"/>
      <c r="EC683" s="306"/>
      <c r="ED683" s="306"/>
      <c r="EE683" s="306"/>
      <c r="EF683" s="306"/>
      <c r="EG683" s="306"/>
      <c r="EH683" s="306"/>
      <c r="EI683" s="306"/>
      <c r="EJ683" s="306"/>
      <c r="EK683" s="306"/>
      <c r="EL683" s="306"/>
      <c r="EM683" s="306"/>
      <c r="EN683" s="306"/>
      <c r="EO683" s="306"/>
      <c r="EP683" s="306"/>
      <c r="EQ683" s="306"/>
      <c r="ER683" s="306"/>
      <c r="ES683" s="306"/>
      <c r="ET683" s="306"/>
      <c r="EU683" s="306"/>
      <c r="EV683" s="306"/>
      <c r="EW683" s="306"/>
      <c r="EX683" s="306"/>
      <c r="EY683" s="306"/>
      <c r="EZ683" s="306"/>
      <c r="FA683" s="306"/>
      <c r="FB683" s="306"/>
      <c r="FC683" s="306"/>
      <c r="FD683" s="306"/>
      <c r="FE683" s="306"/>
      <c r="FF683" s="306"/>
      <c r="FG683" s="306"/>
      <c r="FH683" s="306"/>
      <c r="FI683" s="306"/>
      <c r="FJ683" s="306"/>
      <c r="FK683" s="306"/>
      <c r="FL683" s="306"/>
      <c r="FM683" s="306"/>
      <c r="FN683" s="306"/>
      <c r="FO683" s="306"/>
      <c r="FP683" s="306"/>
      <c r="FQ683" s="306"/>
      <c r="FR683" s="306"/>
      <c r="FS683" s="306"/>
      <c r="FT683" s="306"/>
      <c r="FU683" s="306"/>
      <c r="FV683" s="306"/>
      <c r="FW683" s="306"/>
      <c r="FX683" s="306"/>
      <c r="FY683" s="306"/>
      <c r="FZ683" s="306"/>
      <c r="GA683" s="306"/>
      <c r="GB683" s="306"/>
      <c r="GC683" s="306"/>
      <c r="GD683" s="306"/>
      <c r="GE683" s="306"/>
      <c r="GF683" s="306"/>
      <c r="GG683" s="306"/>
      <c r="GH683" s="306"/>
      <c r="GI683" s="306"/>
      <c r="GJ683" s="306"/>
      <c r="GK683" s="306"/>
      <c r="GL683" s="306"/>
      <c r="GM683" s="306"/>
      <c r="GN683" s="306"/>
      <c r="GO683" s="306"/>
      <c r="GP683" s="306"/>
      <c r="GQ683" s="306"/>
      <c r="GR683" s="306"/>
      <c r="GS683" s="306"/>
      <c r="GT683" s="306"/>
      <c r="GU683" s="306"/>
      <c r="GV683" s="306"/>
      <c r="GW683" s="306"/>
      <c r="GX683" s="306"/>
      <c r="GY683" s="306"/>
      <c r="GZ683" s="306"/>
      <c r="HA683" s="306"/>
      <c r="HB683" s="306"/>
      <c r="HC683" s="306"/>
      <c r="HD683" s="306"/>
      <c r="HE683" s="306"/>
      <c r="HF683" s="306"/>
      <c r="HG683" s="306"/>
      <c r="HH683" s="306"/>
      <c r="HI683" s="306"/>
      <c r="HJ683" s="306"/>
      <c r="HK683" s="306"/>
      <c r="HL683" s="306"/>
      <c r="HM683" s="306"/>
      <c r="HN683" s="306"/>
      <c r="HO683" s="306"/>
      <c r="HP683" s="306"/>
      <c r="HQ683" s="306"/>
      <c r="HR683" s="306"/>
      <c r="HS683" s="306"/>
      <c r="HT683" s="306"/>
      <c r="HU683" s="306"/>
      <c r="HV683" s="306"/>
      <c r="HW683" s="306"/>
      <c r="HX683" s="306"/>
      <c r="HY683" s="306"/>
      <c r="HZ683" s="306"/>
      <c r="IA683" s="306"/>
      <c r="IB683" s="306"/>
      <c r="IC683" s="306"/>
      <c r="ID683" s="306"/>
      <c r="IE683" s="306"/>
      <c r="IF683" s="306"/>
      <c r="IG683" s="306"/>
      <c r="IH683" s="306"/>
    </row>
    <row r="684" spans="1:242" s="219" customFormat="1" ht="15" customHeight="1" x14ac:dyDescent="0.3">
      <c r="A684" s="174">
        <v>7.01</v>
      </c>
      <c r="B684" s="231"/>
      <c r="C684" s="232" t="e">
        <f>VLOOKUP(BD.PD9[[#This Row],[Pos]],[19]!PPto[#Data],3,FALSE)</f>
        <v>#REF!</v>
      </c>
      <c r="D684" s="174" t="s">
        <v>23</v>
      </c>
      <c r="E684" s="305" t="str">
        <f>IF(BD.PD9[[#This Row],[.]]="*",VLOOKUP(BD.PD9[[#This Row],[Pos]],[19]Presupuesto!A:H,7,FALSE),"")</f>
        <v/>
      </c>
      <c r="F684" s="234" t="s">
        <v>426</v>
      </c>
      <c r="G684" s="174"/>
      <c r="H684" s="174"/>
      <c r="I684" s="497" t="s">
        <v>1326</v>
      </c>
      <c r="J684" s="382">
        <v>1</v>
      </c>
      <c r="K684" s="174" t="s">
        <v>260</v>
      </c>
      <c r="L684" s="383">
        <f>IF(BD.PD9[[#This Row],[Mon]]="DOP",1,HLOOKUP(BD.PD9[[#This Row],[Mon]],Data!$K$1:$L$2,2,FALSE))</f>
        <v>1</v>
      </c>
      <c r="M684" s="384">
        <v>37736.25</v>
      </c>
      <c r="N684" s="243">
        <f>BD.PD9[[#This Row],[Cant.]]*BD.PD9[[#This Row],[ Tasa ]]*BD.PD9[[#This Row],[ Precio Und.]]</f>
        <v>37736.25</v>
      </c>
      <c r="O684" s="386">
        <v>0.01</v>
      </c>
      <c r="P684" s="243">
        <f>IF(BD.PD9[[#This Row],[Liquid. '[%']]]&lt;&gt;0,(BD.PD9[[#This Row],[Valor Neto '[DOP']]]*BD.PD9[[#This Row],[Liquid. '[%']]])+BD.PD9[[#This Row],[Valor Neto '[DOP']]],BD.PD9[[#This Row],[Valor Neto '[DOP']]])</f>
        <v>38113.612500000003</v>
      </c>
      <c r="Q684" s="243">
        <f>BD.PD9[[#This Row],[Ppto. Orden Interna '[DOP']]]/HLOOKUP("USD",Data!$K$1:$L$2,2,FALSE)</f>
        <v>586.36326923076922</v>
      </c>
      <c r="R684" s="381" t="s">
        <v>1486</v>
      </c>
      <c r="S684" s="387"/>
      <c r="T684" s="387"/>
      <c r="U684" s="387"/>
      <c r="V684" s="387"/>
      <c r="W684" s="174" t="s">
        <v>368</v>
      </c>
      <c r="X684" s="495">
        <v>9</v>
      </c>
      <c r="Y684" s="388">
        <v>0.5</v>
      </c>
      <c r="Z684" s="243">
        <f>BD.PD9[[#This Row],[Av.P1 '[%']]]*BD.PD9[[#This Row],[Ppto. Orden Interna '[DOP']]]</f>
        <v>19056.806250000001</v>
      </c>
      <c r="AA684" s="495">
        <v>11</v>
      </c>
      <c r="AB684" s="388">
        <v>0.5</v>
      </c>
      <c r="AC684" s="243">
        <f>BD.PD9[[#This Row],[Av.P2 '[%']]]*BD.PD9[[#This Row],[Ppto. Orden Interna '[DOP']]]</f>
        <v>19056.806250000001</v>
      </c>
      <c r="AD684" s="249"/>
      <c r="AE684" s="389"/>
      <c r="AF684" s="243">
        <f>BD.PD9[[#This Row],[Av.P3 '[%']]]*BD.PD9[[#This Row],[Ppto. Orden Interna '[DOP']]]</f>
        <v>0</v>
      </c>
      <c r="AG684" s="249"/>
      <c r="AH684" s="389"/>
      <c r="AI684" s="243">
        <f>BD.PD9[[#This Row],[Av.P4 '[%']]]*BD.PD9[[#This Row],[Ppto. Orden Interna '[DOP']]]</f>
        <v>0</v>
      </c>
      <c r="AJ684" s="249"/>
      <c r="AK684" s="389"/>
      <c r="AL684" s="243">
        <f>BD.PD9[[#This Row],[Av.P5 '[%']]]*BD.PD9[[#This Row],[Ppto. Orden Interna '[DOP']]]</f>
        <v>0</v>
      </c>
      <c r="AM684" s="496">
        <f>BD.PD9[[#This Row],[Pago 5]]+BD.PD9[[#This Row],[Pago 4]]+BD.PD9[[#This Row],[Pago 3]]+BD.PD9[[#This Row],[Pago 2]]+BD.PD9[[#This Row],[Pago 1]]</f>
        <v>38113.612500000003</v>
      </c>
      <c r="AN684" s="308" t="s">
        <v>244</v>
      </c>
      <c r="AO684" s="308" t="s">
        <v>245</v>
      </c>
      <c r="AP684" s="308" t="s">
        <v>246</v>
      </c>
      <c r="AQ684" s="308" t="s">
        <v>247</v>
      </c>
      <c r="AR684" s="308">
        <v>594</v>
      </c>
      <c r="AS684" s="308" t="s">
        <v>248</v>
      </c>
      <c r="AT684" s="249" t="s">
        <v>1575</v>
      </c>
      <c r="AU684" s="306"/>
      <c r="AV684" s="306"/>
      <c r="AW684" s="306"/>
      <c r="AX684" s="306"/>
      <c r="AY684" s="306"/>
      <c r="AZ684" s="306"/>
      <c r="BA684" s="306"/>
      <c r="BB684" s="306"/>
      <c r="BC684" s="306"/>
      <c r="BD684" s="306"/>
      <c r="BE684" s="306"/>
      <c r="BF684" s="306"/>
      <c r="BG684" s="306"/>
      <c r="BH684" s="306"/>
      <c r="BI684" s="306"/>
      <c r="BJ684" s="306"/>
      <c r="BK684" s="306"/>
      <c r="BL684" s="306"/>
      <c r="BM684" s="306"/>
      <c r="BN684" s="306"/>
      <c r="BO684" s="306"/>
      <c r="BP684" s="306"/>
      <c r="BQ684" s="306"/>
      <c r="BR684" s="306"/>
      <c r="BS684" s="306"/>
      <c r="BT684" s="306"/>
      <c r="BU684" s="306"/>
      <c r="BV684" s="306"/>
      <c r="BW684" s="306"/>
      <c r="BX684" s="306"/>
      <c r="BY684" s="306"/>
      <c r="BZ684" s="306"/>
      <c r="CA684" s="306"/>
      <c r="CB684" s="306"/>
      <c r="CC684" s="306"/>
      <c r="CD684" s="306"/>
      <c r="CE684" s="306"/>
      <c r="CF684" s="306"/>
      <c r="CG684" s="306"/>
      <c r="CH684" s="306"/>
      <c r="CI684" s="306"/>
      <c r="CJ684" s="306"/>
      <c r="CK684" s="306"/>
      <c r="CL684" s="306"/>
      <c r="CM684" s="306"/>
      <c r="CN684" s="306"/>
      <c r="CO684" s="306"/>
      <c r="CP684" s="306"/>
      <c r="CQ684" s="306"/>
      <c r="CR684" s="306"/>
      <c r="CS684" s="306"/>
      <c r="CT684" s="306"/>
      <c r="CU684" s="306"/>
      <c r="CV684" s="306"/>
      <c r="CW684" s="306"/>
      <c r="CX684" s="306"/>
      <c r="CY684" s="306"/>
      <c r="CZ684" s="306"/>
      <c r="DA684" s="306"/>
      <c r="DB684" s="306"/>
      <c r="DC684" s="306"/>
      <c r="DD684" s="306"/>
      <c r="DE684" s="306"/>
      <c r="DF684" s="306"/>
      <c r="DG684" s="306"/>
      <c r="DH684" s="306"/>
      <c r="DI684" s="306"/>
      <c r="DJ684" s="306"/>
      <c r="DK684" s="306"/>
      <c r="DL684" s="306"/>
      <c r="DM684" s="306"/>
      <c r="DN684" s="306"/>
      <c r="DO684" s="306"/>
      <c r="DP684" s="306"/>
      <c r="DQ684" s="306"/>
      <c r="DR684" s="306"/>
      <c r="DS684" s="306"/>
      <c r="DT684" s="306"/>
      <c r="DU684" s="306"/>
      <c r="DV684" s="306"/>
      <c r="DW684" s="306"/>
      <c r="DX684" s="306"/>
      <c r="DY684" s="306"/>
      <c r="DZ684" s="306"/>
      <c r="EA684" s="306"/>
      <c r="EB684" s="306"/>
      <c r="EC684" s="306"/>
      <c r="ED684" s="306"/>
      <c r="EE684" s="306"/>
      <c r="EF684" s="306"/>
      <c r="EG684" s="306"/>
      <c r="EH684" s="306"/>
      <c r="EI684" s="306"/>
      <c r="EJ684" s="306"/>
      <c r="EK684" s="306"/>
      <c r="EL684" s="306"/>
      <c r="EM684" s="306"/>
      <c r="EN684" s="306"/>
      <c r="EO684" s="306"/>
      <c r="EP684" s="306"/>
      <c r="EQ684" s="306"/>
      <c r="ER684" s="306"/>
      <c r="ES684" s="306"/>
      <c r="ET684" s="306"/>
      <c r="EU684" s="306"/>
      <c r="EV684" s="306"/>
      <c r="EW684" s="306"/>
      <c r="EX684" s="306"/>
      <c r="EY684" s="306"/>
      <c r="EZ684" s="306"/>
      <c r="FA684" s="306"/>
      <c r="FB684" s="306"/>
      <c r="FC684" s="306"/>
      <c r="FD684" s="306"/>
      <c r="FE684" s="306"/>
      <c r="FF684" s="306"/>
      <c r="FG684" s="306"/>
      <c r="FH684" s="306"/>
      <c r="FI684" s="306"/>
      <c r="FJ684" s="306"/>
      <c r="FK684" s="306"/>
      <c r="FL684" s="306"/>
      <c r="FM684" s="306"/>
      <c r="FN684" s="306"/>
      <c r="FO684" s="306"/>
      <c r="FP684" s="306"/>
      <c r="FQ684" s="306"/>
      <c r="FR684" s="306"/>
      <c r="FS684" s="306"/>
      <c r="FT684" s="306"/>
      <c r="FU684" s="306"/>
      <c r="FV684" s="306"/>
      <c r="FW684" s="306"/>
      <c r="FX684" s="306"/>
      <c r="FY684" s="306"/>
      <c r="FZ684" s="306"/>
      <c r="GA684" s="306"/>
      <c r="GB684" s="306"/>
      <c r="GC684" s="306"/>
      <c r="GD684" s="306"/>
      <c r="GE684" s="306"/>
      <c r="GF684" s="306"/>
      <c r="GG684" s="306"/>
      <c r="GH684" s="306"/>
      <c r="GI684" s="306"/>
      <c r="GJ684" s="306"/>
      <c r="GK684" s="306"/>
      <c r="GL684" s="306"/>
      <c r="GM684" s="306"/>
      <c r="GN684" s="306"/>
      <c r="GO684" s="306"/>
      <c r="GP684" s="306"/>
      <c r="GQ684" s="306"/>
      <c r="GR684" s="306"/>
      <c r="GS684" s="306"/>
      <c r="GT684" s="306"/>
      <c r="GU684" s="306"/>
      <c r="GV684" s="306"/>
      <c r="GW684" s="306"/>
      <c r="GX684" s="306"/>
      <c r="GY684" s="306"/>
      <c r="GZ684" s="306"/>
      <c r="HA684" s="306"/>
      <c r="HB684" s="306"/>
      <c r="HC684" s="306"/>
      <c r="HD684" s="306"/>
      <c r="HE684" s="306"/>
      <c r="HF684" s="306"/>
      <c r="HG684" s="306"/>
      <c r="HH684" s="306"/>
      <c r="HI684" s="306"/>
      <c r="HJ684" s="306"/>
      <c r="HK684" s="306"/>
      <c r="HL684" s="306"/>
      <c r="HM684" s="306"/>
      <c r="HN684" s="306"/>
      <c r="HO684" s="306"/>
      <c r="HP684" s="306"/>
      <c r="HQ684" s="306"/>
      <c r="HR684" s="306"/>
      <c r="HS684" s="306"/>
      <c r="HT684" s="306"/>
      <c r="HU684" s="306"/>
      <c r="HV684" s="306"/>
      <c r="HW684" s="306"/>
      <c r="HX684" s="306"/>
      <c r="HY684" s="306"/>
      <c r="HZ684" s="306"/>
      <c r="IA684" s="306"/>
      <c r="IB684" s="306"/>
      <c r="IC684" s="306"/>
      <c r="ID684" s="306"/>
      <c r="IE684" s="306"/>
      <c r="IF684" s="306"/>
      <c r="IG684" s="306"/>
      <c r="IH684" s="306"/>
    </row>
    <row r="685" spans="1:242" s="219" customFormat="1" ht="15" customHeight="1" x14ac:dyDescent="0.3">
      <c r="A685" s="174">
        <v>7.02</v>
      </c>
      <c r="B685" s="231" t="s">
        <v>243</v>
      </c>
      <c r="C685" s="232" t="e">
        <f>VLOOKUP(BD.PD9[[#This Row],[Pos]],[19]!PPto[#Data],3,FALSE)</f>
        <v>#REF!</v>
      </c>
      <c r="D685" s="233" t="s">
        <v>243</v>
      </c>
      <c r="E685" s="305">
        <f>IF(BD.PD9[[#This Row],[.]]="*",VLOOKUP(BD.PD9[[#This Row],[Pos]],[19]Presupuesto!A:H,7,FALSE),"")</f>
        <v>0</v>
      </c>
      <c r="F685" s="234"/>
      <c r="G685" s="174"/>
      <c r="H685" s="174"/>
      <c r="I685" s="174"/>
      <c r="J685" s="392">
        <v>1</v>
      </c>
      <c r="K685" s="233" t="s">
        <v>117</v>
      </c>
      <c r="L685" s="383">
        <f>IF(BD.PD9[[#This Row],[Mon]]="DOP",1,HLOOKUP(BD.PD9[[#This Row],[Mon]],Data!$K$1:$L$2,2,FALSE))</f>
        <v>65</v>
      </c>
      <c r="M685" s="490">
        <v>0</v>
      </c>
      <c r="N685" s="243">
        <f>BD.PD9[[#This Row],[Cant.]]*BD.PD9[[#This Row],[ Tasa ]]*BD.PD9[[#This Row],[ Precio Und.]]</f>
        <v>0</v>
      </c>
      <c r="O685" s="491">
        <v>0</v>
      </c>
      <c r="P685" s="243">
        <f>IF(BD.PD9[[#This Row],[Liquid. '[%']]]&lt;&gt;0,(BD.PD9[[#This Row],[Valor Neto '[DOP']]]*BD.PD9[[#This Row],[Liquid. '[%']]])+BD.PD9[[#This Row],[Valor Neto '[DOP']]],BD.PD9[[#This Row],[Valor Neto '[DOP']]])</f>
        <v>0</v>
      </c>
      <c r="Q685" s="243">
        <f>BD.PD9[[#This Row],[Ppto. Orden Interna '[DOP']]]/HLOOKUP("USD",Data!$K$1:$L$2,2,FALSE)</f>
        <v>0</v>
      </c>
      <c r="R685" s="381"/>
      <c r="S685" s="387"/>
      <c r="T685" s="387"/>
      <c r="U685" s="387"/>
      <c r="V685" s="387"/>
      <c r="W685" s="174"/>
      <c r="X685" s="495"/>
      <c r="Y685" s="388"/>
      <c r="Z685" s="243">
        <f>BD.PD9[[#This Row],[Av.P1 '[%']]]*BD.PD9[[#This Row],[Ppto. Orden Interna '[DOP']]]</f>
        <v>0</v>
      </c>
      <c r="AA685" s="249"/>
      <c r="AB685" s="389"/>
      <c r="AC685" s="243">
        <f>BD.PD9[[#This Row],[Av.P2 '[%']]]*BD.PD9[[#This Row],[Ppto. Orden Interna '[DOP']]]</f>
        <v>0</v>
      </c>
      <c r="AD685" s="249"/>
      <c r="AE685" s="389"/>
      <c r="AF685" s="243">
        <f>BD.PD9[[#This Row],[Av.P3 '[%']]]*BD.PD9[[#This Row],[Ppto. Orden Interna '[DOP']]]</f>
        <v>0</v>
      </c>
      <c r="AG685" s="249"/>
      <c r="AH685" s="389"/>
      <c r="AI685" s="243">
        <f>BD.PD9[[#This Row],[Av.P4 '[%']]]*BD.PD9[[#This Row],[Ppto. Orden Interna '[DOP']]]</f>
        <v>0</v>
      </c>
      <c r="AJ685" s="249"/>
      <c r="AK685" s="389"/>
      <c r="AL685" s="243">
        <f>BD.PD9[[#This Row],[Av.P5 '[%']]]*BD.PD9[[#This Row],[Ppto. Orden Interna '[DOP']]]</f>
        <v>0</v>
      </c>
      <c r="AM685" s="496">
        <f>BD.PD9[[#This Row],[Pago 5]]+BD.PD9[[#This Row],[Pago 4]]+BD.PD9[[#This Row],[Pago 3]]+BD.PD9[[#This Row],[Pago 2]]+BD.PD9[[#This Row],[Pago 1]]</f>
        <v>0</v>
      </c>
      <c r="AN685" s="308" t="s">
        <v>244</v>
      </c>
      <c r="AO685" s="308" t="s">
        <v>245</v>
      </c>
      <c r="AP685" s="308" t="s">
        <v>246</v>
      </c>
      <c r="AQ685" s="308" t="s">
        <v>247</v>
      </c>
      <c r="AR685" s="308">
        <v>594</v>
      </c>
      <c r="AS685" s="308" t="s">
        <v>248</v>
      </c>
      <c r="AT685" s="249" t="s">
        <v>1575</v>
      </c>
      <c r="AU685" s="306"/>
      <c r="AV685" s="306"/>
      <c r="AW685" s="306"/>
      <c r="AX685" s="306"/>
      <c r="AY685" s="306"/>
      <c r="AZ685" s="306"/>
      <c r="BA685" s="306"/>
      <c r="BB685" s="306"/>
      <c r="BC685" s="306"/>
      <c r="BD685" s="306"/>
      <c r="BE685" s="306"/>
      <c r="BF685" s="306"/>
      <c r="BG685" s="306"/>
      <c r="BH685" s="306"/>
      <c r="BI685" s="306"/>
      <c r="BJ685" s="306"/>
      <c r="BK685" s="306"/>
      <c r="BL685" s="306"/>
      <c r="BM685" s="306"/>
      <c r="BN685" s="306"/>
      <c r="BO685" s="306"/>
      <c r="BP685" s="306"/>
      <c r="BQ685" s="306"/>
      <c r="BR685" s="306"/>
      <c r="BS685" s="306"/>
      <c r="BT685" s="306"/>
      <c r="BU685" s="306"/>
      <c r="BV685" s="306"/>
      <c r="BW685" s="306"/>
      <c r="BX685" s="306"/>
      <c r="BY685" s="306"/>
      <c r="BZ685" s="306"/>
      <c r="CA685" s="306"/>
      <c r="CB685" s="306"/>
      <c r="CC685" s="306"/>
      <c r="CD685" s="306"/>
      <c r="CE685" s="306"/>
      <c r="CF685" s="306"/>
      <c r="CG685" s="306"/>
      <c r="CH685" s="306"/>
      <c r="CI685" s="306"/>
      <c r="CJ685" s="306"/>
      <c r="CK685" s="306"/>
      <c r="CL685" s="306"/>
      <c r="CM685" s="306"/>
      <c r="CN685" s="306"/>
      <c r="CO685" s="306"/>
      <c r="CP685" s="306"/>
      <c r="CQ685" s="306"/>
      <c r="CR685" s="306"/>
      <c r="CS685" s="306"/>
      <c r="CT685" s="306"/>
      <c r="CU685" s="306"/>
      <c r="CV685" s="306"/>
      <c r="CW685" s="306"/>
      <c r="CX685" s="306"/>
      <c r="CY685" s="306"/>
      <c r="CZ685" s="306"/>
      <c r="DA685" s="306"/>
      <c r="DB685" s="306"/>
      <c r="DC685" s="306"/>
      <c r="DD685" s="306"/>
      <c r="DE685" s="306"/>
      <c r="DF685" s="306"/>
      <c r="DG685" s="306"/>
      <c r="DH685" s="306"/>
      <c r="DI685" s="306"/>
      <c r="DJ685" s="306"/>
      <c r="DK685" s="306"/>
      <c r="DL685" s="306"/>
      <c r="DM685" s="306"/>
      <c r="DN685" s="306"/>
      <c r="DO685" s="306"/>
      <c r="DP685" s="306"/>
      <c r="DQ685" s="306"/>
      <c r="DR685" s="306"/>
      <c r="DS685" s="306"/>
      <c r="DT685" s="306"/>
      <c r="DU685" s="306"/>
      <c r="DV685" s="306"/>
      <c r="DW685" s="306"/>
      <c r="DX685" s="306"/>
      <c r="DY685" s="306"/>
      <c r="DZ685" s="306"/>
      <c r="EA685" s="306"/>
      <c r="EB685" s="306"/>
      <c r="EC685" s="306"/>
      <c r="ED685" s="306"/>
      <c r="EE685" s="306"/>
      <c r="EF685" s="306"/>
      <c r="EG685" s="306"/>
      <c r="EH685" s="306"/>
      <c r="EI685" s="306"/>
      <c r="EJ685" s="306"/>
      <c r="EK685" s="306"/>
      <c r="EL685" s="306"/>
      <c r="EM685" s="306"/>
      <c r="EN685" s="306"/>
      <c r="EO685" s="306"/>
      <c r="EP685" s="306"/>
      <c r="EQ685" s="306"/>
      <c r="ER685" s="306"/>
      <c r="ES685" s="306"/>
      <c r="ET685" s="306"/>
      <c r="EU685" s="306"/>
      <c r="EV685" s="306"/>
      <c r="EW685" s="306"/>
      <c r="EX685" s="306"/>
      <c r="EY685" s="306"/>
      <c r="EZ685" s="306"/>
      <c r="FA685" s="306"/>
      <c r="FB685" s="306"/>
      <c r="FC685" s="306"/>
      <c r="FD685" s="306"/>
      <c r="FE685" s="306"/>
      <c r="FF685" s="306"/>
      <c r="FG685" s="306"/>
      <c r="FH685" s="306"/>
      <c r="FI685" s="306"/>
      <c r="FJ685" s="306"/>
      <c r="FK685" s="306"/>
      <c r="FL685" s="306"/>
      <c r="FM685" s="306"/>
      <c r="FN685" s="306"/>
      <c r="FO685" s="306"/>
      <c r="FP685" s="306"/>
      <c r="FQ685" s="306"/>
      <c r="FR685" s="306"/>
      <c r="FS685" s="306"/>
      <c r="FT685" s="306"/>
      <c r="FU685" s="306"/>
      <c r="FV685" s="306"/>
      <c r="FW685" s="306"/>
      <c r="FX685" s="306"/>
      <c r="FY685" s="306"/>
      <c r="FZ685" s="306"/>
      <c r="GA685" s="306"/>
      <c r="GB685" s="306"/>
      <c r="GC685" s="306"/>
      <c r="GD685" s="306"/>
      <c r="GE685" s="306"/>
      <c r="GF685" s="306"/>
      <c r="GG685" s="306"/>
      <c r="GH685" s="306"/>
      <c r="GI685" s="306"/>
      <c r="GJ685" s="306"/>
      <c r="GK685" s="306"/>
      <c r="GL685" s="306"/>
      <c r="GM685" s="306"/>
      <c r="GN685" s="306"/>
      <c r="GO685" s="306"/>
      <c r="GP685" s="306"/>
      <c r="GQ685" s="306"/>
      <c r="GR685" s="306"/>
      <c r="GS685" s="306"/>
      <c r="GT685" s="306"/>
      <c r="GU685" s="306"/>
      <c r="GV685" s="306"/>
      <c r="GW685" s="306"/>
      <c r="GX685" s="306"/>
      <c r="GY685" s="306"/>
      <c r="GZ685" s="306"/>
      <c r="HA685" s="306"/>
      <c r="HB685" s="306"/>
      <c r="HC685" s="306"/>
      <c r="HD685" s="306"/>
      <c r="HE685" s="306"/>
      <c r="HF685" s="306"/>
      <c r="HG685" s="306"/>
      <c r="HH685" s="306"/>
      <c r="HI685" s="306"/>
      <c r="HJ685" s="306"/>
      <c r="HK685" s="306"/>
      <c r="HL685" s="306"/>
      <c r="HM685" s="306"/>
      <c r="HN685" s="306"/>
      <c r="HO685" s="306"/>
      <c r="HP685" s="306"/>
      <c r="HQ685" s="306"/>
      <c r="HR685" s="306"/>
      <c r="HS685" s="306"/>
      <c r="HT685" s="306"/>
      <c r="HU685" s="306"/>
      <c r="HV685" s="306"/>
      <c r="HW685" s="306"/>
      <c r="HX685" s="306"/>
      <c r="HY685" s="306"/>
      <c r="HZ685" s="306"/>
      <c r="IA685" s="306"/>
      <c r="IB685" s="306"/>
      <c r="IC685" s="306"/>
      <c r="ID685" s="306"/>
      <c r="IE685" s="306"/>
      <c r="IF685" s="306"/>
      <c r="IG685" s="306"/>
      <c r="IH685" s="306"/>
    </row>
    <row r="686" spans="1:242" s="219" customFormat="1" ht="15" customHeight="1" x14ac:dyDescent="0.3">
      <c r="A686" s="174">
        <v>7.02</v>
      </c>
      <c r="B686" s="231"/>
      <c r="C686" s="232" t="e">
        <f>VLOOKUP(BD.PD9[[#This Row],[Pos]],[19]!PPto[#Data],3,FALSE)</f>
        <v>#REF!</v>
      </c>
      <c r="D686" s="174" t="s">
        <v>23</v>
      </c>
      <c r="E686" s="305" t="str">
        <f>IF(BD.PD9[[#This Row],[.]]="*",VLOOKUP(BD.PD9[[#This Row],[Pos]],[19]Presupuesto!A:H,7,FALSE),"")</f>
        <v/>
      </c>
      <c r="F686" s="501" t="s">
        <v>473</v>
      </c>
      <c r="G686" s="558"/>
      <c r="H686" s="174"/>
      <c r="I686" s="497" t="s">
        <v>1326</v>
      </c>
      <c r="J686" s="382">
        <v>3</v>
      </c>
      <c r="K686" s="174" t="s">
        <v>260</v>
      </c>
      <c r="L686" s="383">
        <f>IF(BD.PD9[[#This Row],[Mon]]="DOP",1,HLOOKUP(BD.PD9[[#This Row],[Mon]],Data!$K$1:$L$2,2,FALSE))</f>
        <v>1</v>
      </c>
      <c r="M686" s="384">
        <v>150</v>
      </c>
      <c r="N686" s="243">
        <f>BD.PD9[[#This Row],[Cant.]]*BD.PD9[[#This Row],[ Tasa ]]*BD.PD9[[#This Row],[ Precio Und.]]</f>
        <v>450</v>
      </c>
      <c r="O686" s="386">
        <v>0.01</v>
      </c>
      <c r="P686" s="243">
        <f>IF(BD.PD9[[#This Row],[Liquid. '[%']]]&lt;&gt;0,(BD.PD9[[#This Row],[Valor Neto '[DOP']]]*BD.PD9[[#This Row],[Liquid. '[%']]])+BD.PD9[[#This Row],[Valor Neto '[DOP']]],BD.PD9[[#This Row],[Valor Neto '[DOP']]])</f>
        <v>454.5</v>
      </c>
      <c r="Q686" s="243">
        <f>BD.PD9[[#This Row],[Ppto. Orden Interna '[DOP']]]/HLOOKUP("USD",Data!$K$1:$L$2,2,FALSE)</f>
        <v>6.9923076923076923</v>
      </c>
      <c r="R686" s="381" t="s">
        <v>1488</v>
      </c>
      <c r="S686" s="387"/>
      <c r="T686" s="387"/>
      <c r="U686" s="387"/>
      <c r="V686" s="387"/>
      <c r="W686" s="174" t="s">
        <v>1489</v>
      </c>
      <c r="X686" s="495">
        <v>10</v>
      </c>
      <c r="Y686" s="388">
        <v>1</v>
      </c>
      <c r="Z686" s="243">
        <f>BD.PD9[[#This Row],[Av.P1 '[%']]]*BD.PD9[[#This Row],[Ppto. Orden Interna '[DOP']]]</f>
        <v>454.5</v>
      </c>
      <c r="AA686" s="249"/>
      <c r="AB686" s="389"/>
      <c r="AC686" s="243">
        <f>BD.PD9[[#This Row],[Av.P2 '[%']]]*BD.PD9[[#This Row],[Ppto. Orden Interna '[DOP']]]</f>
        <v>0</v>
      </c>
      <c r="AD686" s="249"/>
      <c r="AE686" s="389"/>
      <c r="AF686" s="243">
        <f>BD.PD9[[#This Row],[Av.P3 '[%']]]*BD.PD9[[#This Row],[Ppto. Orden Interna '[DOP']]]</f>
        <v>0</v>
      </c>
      <c r="AG686" s="249"/>
      <c r="AH686" s="389"/>
      <c r="AI686" s="243">
        <f>BD.PD9[[#This Row],[Av.P4 '[%']]]*BD.PD9[[#This Row],[Ppto. Orden Interna '[DOP']]]</f>
        <v>0</v>
      </c>
      <c r="AJ686" s="249"/>
      <c r="AK686" s="389"/>
      <c r="AL686" s="243">
        <f>BD.PD9[[#This Row],[Av.P5 '[%']]]*BD.PD9[[#This Row],[Ppto. Orden Interna '[DOP']]]</f>
        <v>0</v>
      </c>
      <c r="AM686" s="496">
        <f>BD.PD9[[#This Row],[Pago 5]]+BD.PD9[[#This Row],[Pago 4]]+BD.PD9[[#This Row],[Pago 3]]+BD.PD9[[#This Row],[Pago 2]]+BD.PD9[[#This Row],[Pago 1]]</f>
        <v>454.5</v>
      </c>
      <c r="AN686" s="308" t="s">
        <v>244</v>
      </c>
      <c r="AO686" s="308" t="s">
        <v>245</v>
      </c>
      <c r="AP686" s="308" t="s">
        <v>246</v>
      </c>
      <c r="AQ686" s="308" t="s">
        <v>247</v>
      </c>
      <c r="AR686" s="308">
        <v>594</v>
      </c>
      <c r="AS686" s="308" t="s">
        <v>248</v>
      </c>
      <c r="AT686" s="249" t="s">
        <v>1575</v>
      </c>
      <c r="AU686" s="306"/>
      <c r="AV686" s="306"/>
      <c r="AW686" s="306"/>
      <c r="AX686" s="306"/>
      <c r="AY686" s="306"/>
      <c r="AZ686" s="306"/>
      <c r="BA686" s="306"/>
      <c r="BB686" s="306"/>
      <c r="BC686" s="306"/>
      <c r="BD686" s="306"/>
      <c r="BE686" s="306"/>
      <c r="BF686" s="306"/>
      <c r="BG686" s="306"/>
      <c r="BH686" s="306"/>
      <c r="BI686" s="306"/>
      <c r="BJ686" s="306"/>
      <c r="BK686" s="306"/>
      <c r="BL686" s="306"/>
      <c r="BM686" s="306"/>
      <c r="BN686" s="306"/>
      <c r="BO686" s="306"/>
      <c r="BP686" s="306"/>
      <c r="BQ686" s="306"/>
      <c r="BR686" s="306"/>
      <c r="BS686" s="306"/>
      <c r="BT686" s="306"/>
      <c r="BU686" s="306"/>
      <c r="BV686" s="306"/>
      <c r="BW686" s="306"/>
      <c r="BX686" s="306"/>
      <c r="BY686" s="306"/>
      <c r="BZ686" s="306"/>
      <c r="CA686" s="306"/>
      <c r="CB686" s="306"/>
      <c r="CC686" s="306"/>
      <c r="CD686" s="306"/>
      <c r="CE686" s="306"/>
      <c r="CF686" s="306"/>
      <c r="CG686" s="306"/>
      <c r="CH686" s="306"/>
      <c r="CI686" s="306"/>
      <c r="CJ686" s="306"/>
      <c r="CK686" s="306"/>
      <c r="CL686" s="306"/>
      <c r="CM686" s="306"/>
      <c r="CN686" s="306"/>
      <c r="CO686" s="306"/>
      <c r="CP686" s="306"/>
      <c r="CQ686" s="306"/>
      <c r="CR686" s="306"/>
      <c r="CS686" s="306"/>
      <c r="CT686" s="306"/>
      <c r="CU686" s="306"/>
      <c r="CV686" s="306"/>
      <c r="CW686" s="306"/>
      <c r="CX686" s="306"/>
      <c r="CY686" s="306"/>
      <c r="CZ686" s="306"/>
      <c r="DA686" s="306"/>
      <c r="DB686" s="306"/>
      <c r="DC686" s="306"/>
      <c r="DD686" s="306"/>
      <c r="DE686" s="306"/>
      <c r="DF686" s="306"/>
      <c r="DG686" s="306"/>
      <c r="DH686" s="306"/>
      <c r="DI686" s="306"/>
      <c r="DJ686" s="306"/>
      <c r="DK686" s="306"/>
      <c r="DL686" s="306"/>
      <c r="DM686" s="306"/>
      <c r="DN686" s="306"/>
      <c r="DO686" s="306"/>
      <c r="DP686" s="306"/>
      <c r="DQ686" s="306"/>
      <c r="DR686" s="306"/>
      <c r="DS686" s="306"/>
      <c r="DT686" s="306"/>
      <c r="DU686" s="306"/>
      <c r="DV686" s="306"/>
      <c r="DW686" s="306"/>
      <c r="DX686" s="306"/>
      <c r="DY686" s="306"/>
      <c r="DZ686" s="306"/>
      <c r="EA686" s="306"/>
      <c r="EB686" s="306"/>
      <c r="EC686" s="306"/>
      <c r="ED686" s="306"/>
      <c r="EE686" s="306"/>
      <c r="EF686" s="306"/>
      <c r="EG686" s="306"/>
      <c r="EH686" s="306"/>
      <c r="EI686" s="306"/>
      <c r="EJ686" s="306"/>
      <c r="EK686" s="306"/>
      <c r="EL686" s="306"/>
      <c r="EM686" s="306"/>
      <c r="EN686" s="306"/>
      <c r="EO686" s="306"/>
      <c r="EP686" s="306"/>
      <c r="EQ686" s="306"/>
      <c r="ER686" s="306"/>
      <c r="ES686" s="306"/>
      <c r="ET686" s="306"/>
      <c r="EU686" s="306"/>
      <c r="EV686" s="306"/>
      <c r="EW686" s="306"/>
      <c r="EX686" s="306"/>
      <c r="EY686" s="306"/>
      <c r="EZ686" s="306"/>
      <c r="FA686" s="306"/>
      <c r="FB686" s="306"/>
      <c r="FC686" s="306"/>
      <c r="FD686" s="306"/>
      <c r="FE686" s="306"/>
      <c r="FF686" s="306"/>
      <c r="FG686" s="306"/>
      <c r="FH686" s="306"/>
      <c r="FI686" s="306"/>
      <c r="FJ686" s="306"/>
      <c r="FK686" s="306"/>
      <c r="FL686" s="306"/>
      <c r="FM686" s="306"/>
      <c r="FN686" s="306"/>
      <c r="FO686" s="306"/>
      <c r="FP686" s="306"/>
      <c r="FQ686" s="306"/>
      <c r="FR686" s="306"/>
      <c r="FS686" s="306"/>
      <c r="FT686" s="306"/>
      <c r="FU686" s="306"/>
      <c r="FV686" s="306"/>
      <c r="FW686" s="306"/>
      <c r="FX686" s="306"/>
      <c r="FY686" s="306"/>
      <c r="FZ686" s="306"/>
      <c r="GA686" s="306"/>
      <c r="GB686" s="306"/>
      <c r="GC686" s="306"/>
      <c r="GD686" s="306"/>
      <c r="GE686" s="306"/>
      <c r="GF686" s="306"/>
      <c r="GG686" s="306"/>
      <c r="GH686" s="306"/>
      <c r="GI686" s="306"/>
      <c r="GJ686" s="306"/>
      <c r="GK686" s="306"/>
      <c r="GL686" s="306"/>
      <c r="GM686" s="306"/>
      <c r="GN686" s="306"/>
      <c r="GO686" s="306"/>
      <c r="GP686" s="306"/>
      <c r="GQ686" s="306"/>
      <c r="GR686" s="306"/>
      <c r="GS686" s="306"/>
      <c r="GT686" s="306"/>
      <c r="GU686" s="306"/>
      <c r="GV686" s="306"/>
      <c r="GW686" s="306"/>
      <c r="GX686" s="306"/>
      <c r="GY686" s="306"/>
      <c r="GZ686" s="306"/>
      <c r="HA686" s="306"/>
      <c r="HB686" s="306"/>
      <c r="HC686" s="306"/>
      <c r="HD686" s="306"/>
      <c r="HE686" s="306"/>
      <c r="HF686" s="306"/>
      <c r="HG686" s="306"/>
      <c r="HH686" s="306"/>
      <c r="HI686" s="306"/>
      <c r="HJ686" s="306"/>
      <c r="HK686" s="306"/>
      <c r="HL686" s="306"/>
      <c r="HM686" s="306"/>
      <c r="HN686" s="306"/>
      <c r="HO686" s="306"/>
      <c r="HP686" s="306"/>
      <c r="HQ686" s="306"/>
      <c r="HR686" s="306"/>
      <c r="HS686" s="306"/>
      <c r="HT686" s="306"/>
      <c r="HU686" s="306"/>
      <c r="HV686" s="306"/>
      <c r="HW686" s="306"/>
      <c r="HX686" s="306"/>
      <c r="HY686" s="306"/>
      <c r="HZ686" s="306"/>
      <c r="IA686" s="306"/>
      <c r="IB686" s="306"/>
      <c r="IC686" s="306"/>
      <c r="ID686" s="306"/>
      <c r="IE686" s="306"/>
      <c r="IF686" s="306"/>
      <c r="IG686" s="306"/>
      <c r="IH686" s="306"/>
    </row>
    <row r="687" spans="1:242" s="219" customFormat="1" ht="15" customHeight="1" x14ac:dyDescent="0.3">
      <c r="A687" s="174">
        <v>7.02</v>
      </c>
      <c r="B687" s="231"/>
      <c r="C687" s="232" t="e">
        <f>VLOOKUP(BD.PD9[[#This Row],[Pos]],[19]!PPto[#Data],3,FALSE)</f>
        <v>#REF!</v>
      </c>
      <c r="D687" s="174" t="s">
        <v>23</v>
      </c>
      <c r="E687" s="305" t="str">
        <f>IF(BD.PD9[[#This Row],[.]]="*",VLOOKUP(BD.PD9[[#This Row],[Pos]],[19]Presupuesto!A:H,7,FALSE),"")</f>
        <v/>
      </c>
      <c r="F687" s="234" t="s">
        <v>438</v>
      </c>
      <c r="G687" s="174"/>
      <c r="H687" s="174"/>
      <c r="I687" s="497" t="s">
        <v>1326</v>
      </c>
      <c r="J687" s="382">
        <v>2</v>
      </c>
      <c r="K687" s="174" t="s">
        <v>260</v>
      </c>
      <c r="L687" s="383">
        <f>IF(BD.PD9[[#This Row],[Mon]]="DOP",1,HLOOKUP(BD.PD9[[#This Row],[Mon]],Data!$K$1:$L$2,2,FALSE))</f>
        <v>1</v>
      </c>
      <c r="M687" s="384">
        <v>250</v>
      </c>
      <c r="N687" s="243">
        <f>BD.PD9[[#This Row],[Cant.]]*BD.PD9[[#This Row],[ Tasa ]]*BD.PD9[[#This Row],[ Precio Und.]]</f>
        <v>500</v>
      </c>
      <c r="O687" s="386">
        <v>0.01</v>
      </c>
      <c r="P687" s="243">
        <f>IF(BD.PD9[[#This Row],[Liquid. '[%']]]&lt;&gt;0,(BD.PD9[[#This Row],[Valor Neto '[DOP']]]*BD.PD9[[#This Row],[Liquid. '[%']]])+BD.PD9[[#This Row],[Valor Neto '[DOP']]],BD.PD9[[#This Row],[Valor Neto '[DOP']]])</f>
        <v>505</v>
      </c>
      <c r="Q687" s="243">
        <f>BD.PD9[[#This Row],[Ppto. Orden Interna '[DOP']]]/HLOOKUP("USD",Data!$K$1:$L$2,2,FALSE)</f>
        <v>7.7692307692307692</v>
      </c>
      <c r="R687" s="381" t="s">
        <v>1488</v>
      </c>
      <c r="S687" s="387"/>
      <c r="T687" s="387"/>
      <c r="U687" s="387"/>
      <c r="V687" s="387"/>
      <c r="W687" s="174" t="s">
        <v>1489</v>
      </c>
      <c r="X687" s="495">
        <v>10</v>
      </c>
      <c r="Y687" s="388">
        <v>1</v>
      </c>
      <c r="Z687" s="243">
        <f>BD.PD9[[#This Row],[Av.P1 '[%']]]*BD.PD9[[#This Row],[Ppto. Orden Interna '[DOP']]]</f>
        <v>505</v>
      </c>
      <c r="AA687" s="249"/>
      <c r="AB687" s="389"/>
      <c r="AC687" s="243">
        <f>BD.PD9[[#This Row],[Av.P2 '[%']]]*BD.PD9[[#This Row],[Ppto. Orden Interna '[DOP']]]</f>
        <v>0</v>
      </c>
      <c r="AD687" s="249"/>
      <c r="AE687" s="389"/>
      <c r="AF687" s="243">
        <f>BD.PD9[[#This Row],[Av.P3 '[%']]]*BD.PD9[[#This Row],[Ppto. Orden Interna '[DOP']]]</f>
        <v>0</v>
      </c>
      <c r="AG687" s="249"/>
      <c r="AH687" s="389"/>
      <c r="AI687" s="243">
        <f>BD.PD9[[#This Row],[Av.P4 '[%']]]*BD.PD9[[#This Row],[Ppto. Orden Interna '[DOP']]]</f>
        <v>0</v>
      </c>
      <c r="AJ687" s="249"/>
      <c r="AK687" s="389"/>
      <c r="AL687" s="243">
        <f>BD.PD9[[#This Row],[Av.P5 '[%']]]*BD.PD9[[#This Row],[Ppto. Orden Interna '[DOP']]]</f>
        <v>0</v>
      </c>
      <c r="AM687" s="496">
        <f>BD.PD9[[#This Row],[Pago 5]]+BD.PD9[[#This Row],[Pago 4]]+BD.PD9[[#This Row],[Pago 3]]+BD.PD9[[#This Row],[Pago 2]]+BD.PD9[[#This Row],[Pago 1]]</f>
        <v>505</v>
      </c>
      <c r="AN687" s="308" t="s">
        <v>244</v>
      </c>
      <c r="AO687" s="308" t="s">
        <v>245</v>
      </c>
      <c r="AP687" s="308" t="s">
        <v>246</v>
      </c>
      <c r="AQ687" s="308" t="s">
        <v>247</v>
      </c>
      <c r="AR687" s="308">
        <v>594</v>
      </c>
      <c r="AS687" s="308" t="s">
        <v>248</v>
      </c>
      <c r="AT687" s="249" t="s">
        <v>1575</v>
      </c>
      <c r="AU687" s="306"/>
      <c r="AV687" s="306"/>
      <c r="AW687" s="306"/>
      <c r="AX687" s="306"/>
      <c r="AY687" s="306"/>
      <c r="AZ687" s="306"/>
      <c r="BA687" s="306"/>
      <c r="BB687" s="306"/>
      <c r="BC687" s="306"/>
      <c r="BD687" s="306"/>
      <c r="BE687" s="306"/>
      <c r="BF687" s="306"/>
      <c r="BG687" s="306"/>
      <c r="BH687" s="306"/>
      <c r="BI687" s="306"/>
      <c r="BJ687" s="306"/>
      <c r="BK687" s="306"/>
      <c r="BL687" s="306"/>
      <c r="BM687" s="306"/>
      <c r="BN687" s="306"/>
      <c r="BO687" s="306"/>
      <c r="BP687" s="306"/>
      <c r="BQ687" s="306"/>
      <c r="BR687" s="306"/>
      <c r="BS687" s="306"/>
      <c r="BT687" s="306"/>
      <c r="BU687" s="306"/>
      <c r="BV687" s="306"/>
      <c r="BW687" s="306"/>
      <c r="BX687" s="306"/>
      <c r="BY687" s="306"/>
      <c r="BZ687" s="306"/>
      <c r="CA687" s="306"/>
      <c r="CB687" s="306"/>
      <c r="CC687" s="306"/>
      <c r="CD687" s="306"/>
      <c r="CE687" s="306"/>
      <c r="CF687" s="306"/>
      <c r="CG687" s="306"/>
      <c r="CH687" s="306"/>
      <c r="CI687" s="306"/>
      <c r="CJ687" s="306"/>
      <c r="CK687" s="306"/>
      <c r="CL687" s="306"/>
      <c r="CM687" s="306"/>
      <c r="CN687" s="306"/>
      <c r="CO687" s="306"/>
      <c r="CP687" s="306"/>
      <c r="CQ687" s="306"/>
      <c r="CR687" s="306"/>
      <c r="CS687" s="306"/>
      <c r="CT687" s="306"/>
      <c r="CU687" s="306"/>
      <c r="CV687" s="306"/>
      <c r="CW687" s="306"/>
      <c r="CX687" s="306"/>
      <c r="CY687" s="306"/>
      <c r="CZ687" s="306"/>
      <c r="DA687" s="306"/>
      <c r="DB687" s="306"/>
      <c r="DC687" s="306"/>
      <c r="DD687" s="306"/>
      <c r="DE687" s="306"/>
      <c r="DF687" s="306"/>
      <c r="DG687" s="306"/>
      <c r="DH687" s="306"/>
      <c r="DI687" s="306"/>
      <c r="DJ687" s="306"/>
      <c r="DK687" s="306"/>
      <c r="DL687" s="306"/>
      <c r="DM687" s="306"/>
      <c r="DN687" s="306"/>
      <c r="DO687" s="306"/>
      <c r="DP687" s="306"/>
      <c r="DQ687" s="306"/>
      <c r="DR687" s="306"/>
      <c r="DS687" s="306"/>
      <c r="DT687" s="306"/>
      <c r="DU687" s="306"/>
      <c r="DV687" s="306"/>
      <c r="DW687" s="306"/>
      <c r="DX687" s="306"/>
      <c r="DY687" s="306"/>
      <c r="DZ687" s="306"/>
      <c r="EA687" s="306"/>
      <c r="EB687" s="306"/>
      <c r="EC687" s="306"/>
      <c r="ED687" s="306"/>
      <c r="EE687" s="306"/>
      <c r="EF687" s="306"/>
      <c r="EG687" s="306"/>
      <c r="EH687" s="306"/>
      <c r="EI687" s="306"/>
      <c r="EJ687" s="306"/>
      <c r="EK687" s="306"/>
      <c r="EL687" s="306"/>
      <c r="EM687" s="306"/>
      <c r="EN687" s="306"/>
      <c r="EO687" s="306"/>
      <c r="EP687" s="306"/>
      <c r="EQ687" s="306"/>
      <c r="ER687" s="306"/>
      <c r="ES687" s="306"/>
      <c r="ET687" s="306"/>
      <c r="EU687" s="306"/>
      <c r="EV687" s="306"/>
      <c r="EW687" s="306"/>
      <c r="EX687" s="306"/>
      <c r="EY687" s="306"/>
      <c r="EZ687" s="306"/>
      <c r="FA687" s="306"/>
      <c r="FB687" s="306"/>
      <c r="FC687" s="306"/>
      <c r="FD687" s="306"/>
      <c r="FE687" s="306"/>
      <c r="FF687" s="306"/>
      <c r="FG687" s="306"/>
      <c r="FH687" s="306"/>
      <c r="FI687" s="306"/>
      <c r="FJ687" s="306"/>
      <c r="FK687" s="306"/>
      <c r="FL687" s="306"/>
      <c r="FM687" s="306"/>
      <c r="FN687" s="306"/>
      <c r="FO687" s="306"/>
      <c r="FP687" s="306"/>
      <c r="FQ687" s="306"/>
      <c r="FR687" s="306"/>
      <c r="FS687" s="306"/>
      <c r="FT687" s="306"/>
      <c r="FU687" s="306"/>
      <c r="FV687" s="306"/>
      <c r="FW687" s="306"/>
      <c r="FX687" s="306"/>
      <c r="FY687" s="306"/>
      <c r="FZ687" s="306"/>
      <c r="GA687" s="306"/>
      <c r="GB687" s="306"/>
      <c r="GC687" s="306"/>
      <c r="GD687" s="306"/>
      <c r="GE687" s="306"/>
      <c r="GF687" s="306"/>
      <c r="GG687" s="306"/>
      <c r="GH687" s="306"/>
      <c r="GI687" s="306"/>
      <c r="GJ687" s="306"/>
      <c r="GK687" s="306"/>
      <c r="GL687" s="306"/>
      <c r="GM687" s="306"/>
      <c r="GN687" s="306"/>
      <c r="GO687" s="306"/>
      <c r="GP687" s="306"/>
      <c r="GQ687" s="306"/>
      <c r="GR687" s="306"/>
      <c r="GS687" s="306"/>
      <c r="GT687" s="306"/>
      <c r="GU687" s="306"/>
      <c r="GV687" s="306"/>
      <c r="GW687" s="306"/>
      <c r="GX687" s="306"/>
      <c r="GY687" s="306"/>
      <c r="GZ687" s="306"/>
      <c r="HA687" s="306"/>
      <c r="HB687" s="306"/>
      <c r="HC687" s="306"/>
      <c r="HD687" s="306"/>
      <c r="HE687" s="306"/>
      <c r="HF687" s="306"/>
      <c r="HG687" s="306"/>
      <c r="HH687" s="306"/>
      <c r="HI687" s="306"/>
      <c r="HJ687" s="306"/>
      <c r="HK687" s="306"/>
      <c r="HL687" s="306"/>
      <c r="HM687" s="306"/>
      <c r="HN687" s="306"/>
      <c r="HO687" s="306"/>
      <c r="HP687" s="306"/>
      <c r="HQ687" s="306"/>
      <c r="HR687" s="306"/>
      <c r="HS687" s="306"/>
      <c r="HT687" s="306"/>
      <c r="HU687" s="306"/>
      <c r="HV687" s="306"/>
      <c r="HW687" s="306"/>
      <c r="HX687" s="306"/>
      <c r="HY687" s="306"/>
      <c r="HZ687" s="306"/>
      <c r="IA687" s="306"/>
      <c r="IB687" s="306"/>
      <c r="IC687" s="306"/>
      <c r="ID687" s="306"/>
      <c r="IE687" s="306"/>
      <c r="IF687" s="306"/>
      <c r="IG687" s="306"/>
      <c r="IH687" s="306"/>
    </row>
    <row r="688" spans="1:242" s="219" customFormat="1" ht="15" customHeight="1" x14ac:dyDescent="0.3">
      <c r="A688" s="174">
        <v>7.02</v>
      </c>
      <c r="B688" s="231"/>
      <c r="C688" s="232" t="e">
        <f>VLOOKUP(BD.PD9[[#This Row],[Pos]],[19]!PPto[#Data],3,FALSE)</f>
        <v>#REF!</v>
      </c>
      <c r="D688" s="174" t="s">
        <v>23</v>
      </c>
      <c r="E688" s="305" t="str">
        <f>IF(BD.PD9[[#This Row],[.]]="*",VLOOKUP(BD.PD9[[#This Row],[Pos]],[19]Presupuesto!A:H,7,FALSE),"")</f>
        <v/>
      </c>
      <c r="F688" s="501" t="s">
        <v>474</v>
      </c>
      <c r="G688" s="558"/>
      <c r="H688" s="174"/>
      <c r="I688" s="497" t="s">
        <v>1326</v>
      </c>
      <c r="J688" s="382">
        <v>2</v>
      </c>
      <c r="K688" s="174" t="s">
        <v>260</v>
      </c>
      <c r="L688" s="383">
        <f>IF(BD.PD9[[#This Row],[Mon]]="DOP",1,HLOOKUP(BD.PD9[[#This Row],[Mon]],Data!$K$1:$L$2,2,FALSE))</f>
        <v>1</v>
      </c>
      <c r="M688" s="384">
        <v>3000</v>
      </c>
      <c r="N688" s="243">
        <f>BD.PD9[[#This Row],[Cant.]]*BD.PD9[[#This Row],[ Tasa ]]*BD.PD9[[#This Row],[ Precio Und.]]</f>
        <v>6000</v>
      </c>
      <c r="O688" s="386">
        <v>0.01</v>
      </c>
      <c r="P688" s="243">
        <f>IF(BD.PD9[[#This Row],[Liquid. '[%']]]&lt;&gt;0,(BD.PD9[[#This Row],[Valor Neto '[DOP']]]*BD.PD9[[#This Row],[Liquid. '[%']]])+BD.PD9[[#This Row],[Valor Neto '[DOP']]],BD.PD9[[#This Row],[Valor Neto '[DOP']]])</f>
        <v>6060</v>
      </c>
      <c r="Q688" s="243">
        <f>BD.PD9[[#This Row],[Ppto. Orden Interna '[DOP']]]/HLOOKUP("USD",Data!$K$1:$L$2,2,FALSE)</f>
        <v>93.230769230769226</v>
      </c>
      <c r="R688" s="381" t="s">
        <v>1488</v>
      </c>
      <c r="S688" s="387"/>
      <c r="T688" s="387"/>
      <c r="U688" s="387"/>
      <c r="V688" s="387"/>
      <c r="W688" s="174" t="s">
        <v>1489</v>
      </c>
      <c r="X688" s="495">
        <v>10</v>
      </c>
      <c r="Y688" s="388">
        <v>1</v>
      </c>
      <c r="Z688" s="243">
        <f>BD.PD9[[#This Row],[Av.P1 '[%']]]*BD.PD9[[#This Row],[Ppto. Orden Interna '[DOP']]]</f>
        <v>6060</v>
      </c>
      <c r="AA688" s="249"/>
      <c r="AB688" s="389"/>
      <c r="AC688" s="243">
        <f>BD.PD9[[#This Row],[Av.P2 '[%']]]*BD.PD9[[#This Row],[Ppto. Orden Interna '[DOP']]]</f>
        <v>0</v>
      </c>
      <c r="AD688" s="249"/>
      <c r="AE688" s="389"/>
      <c r="AF688" s="243">
        <f>BD.PD9[[#This Row],[Av.P3 '[%']]]*BD.PD9[[#This Row],[Ppto. Orden Interna '[DOP']]]</f>
        <v>0</v>
      </c>
      <c r="AG688" s="249"/>
      <c r="AH688" s="389"/>
      <c r="AI688" s="243">
        <f>BD.PD9[[#This Row],[Av.P4 '[%']]]*BD.PD9[[#This Row],[Ppto. Orden Interna '[DOP']]]</f>
        <v>0</v>
      </c>
      <c r="AJ688" s="249"/>
      <c r="AK688" s="389"/>
      <c r="AL688" s="243">
        <f>BD.PD9[[#This Row],[Av.P5 '[%']]]*BD.PD9[[#This Row],[Ppto. Orden Interna '[DOP']]]</f>
        <v>0</v>
      </c>
      <c r="AM688" s="496">
        <f>BD.PD9[[#This Row],[Pago 5]]+BD.PD9[[#This Row],[Pago 4]]+BD.PD9[[#This Row],[Pago 3]]+BD.PD9[[#This Row],[Pago 2]]+BD.PD9[[#This Row],[Pago 1]]</f>
        <v>6060</v>
      </c>
      <c r="AN688" s="308" t="s">
        <v>244</v>
      </c>
      <c r="AO688" s="308" t="s">
        <v>245</v>
      </c>
      <c r="AP688" s="308" t="s">
        <v>246</v>
      </c>
      <c r="AQ688" s="308" t="s">
        <v>247</v>
      </c>
      <c r="AR688" s="308">
        <v>594</v>
      </c>
      <c r="AS688" s="308" t="s">
        <v>248</v>
      </c>
      <c r="AT688" s="249" t="s">
        <v>1575</v>
      </c>
      <c r="AU688" s="306"/>
      <c r="AV688" s="306"/>
      <c r="AW688" s="306"/>
      <c r="AX688" s="306"/>
      <c r="AY688" s="306"/>
      <c r="AZ688" s="306"/>
      <c r="BA688" s="306"/>
      <c r="BB688" s="306"/>
      <c r="BC688" s="306"/>
      <c r="BD688" s="306"/>
      <c r="BE688" s="306"/>
      <c r="BF688" s="306"/>
      <c r="BG688" s="306"/>
      <c r="BH688" s="306"/>
      <c r="BI688" s="306"/>
      <c r="BJ688" s="306"/>
      <c r="BK688" s="306"/>
      <c r="BL688" s="306"/>
      <c r="BM688" s="306"/>
      <c r="BN688" s="306"/>
      <c r="BO688" s="306"/>
      <c r="BP688" s="306"/>
      <c r="BQ688" s="306"/>
      <c r="BR688" s="306"/>
      <c r="BS688" s="306"/>
      <c r="BT688" s="306"/>
      <c r="BU688" s="306"/>
      <c r="BV688" s="306"/>
      <c r="BW688" s="306"/>
      <c r="BX688" s="306"/>
      <c r="BY688" s="306"/>
      <c r="BZ688" s="306"/>
      <c r="CA688" s="306"/>
      <c r="CB688" s="306"/>
      <c r="CC688" s="306"/>
      <c r="CD688" s="306"/>
      <c r="CE688" s="306"/>
      <c r="CF688" s="306"/>
      <c r="CG688" s="306"/>
      <c r="CH688" s="306"/>
      <c r="CI688" s="306"/>
      <c r="CJ688" s="306"/>
      <c r="CK688" s="306"/>
      <c r="CL688" s="306"/>
      <c r="CM688" s="306"/>
      <c r="CN688" s="306"/>
      <c r="CO688" s="306"/>
      <c r="CP688" s="306"/>
      <c r="CQ688" s="306"/>
      <c r="CR688" s="306"/>
      <c r="CS688" s="306"/>
      <c r="CT688" s="306"/>
      <c r="CU688" s="306"/>
      <c r="CV688" s="306"/>
      <c r="CW688" s="306"/>
      <c r="CX688" s="306"/>
      <c r="CY688" s="306"/>
      <c r="CZ688" s="306"/>
      <c r="DA688" s="306"/>
      <c r="DB688" s="306"/>
      <c r="DC688" s="306"/>
      <c r="DD688" s="306"/>
      <c r="DE688" s="306"/>
      <c r="DF688" s="306"/>
      <c r="DG688" s="306"/>
      <c r="DH688" s="306"/>
      <c r="DI688" s="306"/>
      <c r="DJ688" s="306"/>
      <c r="DK688" s="306"/>
      <c r="DL688" s="306"/>
      <c r="DM688" s="306"/>
      <c r="DN688" s="306"/>
      <c r="DO688" s="306"/>
      <c r="DP688" s="306"/>
      <c r="DQ688" s="306"/>
      <c r="DR688" s="306"/>
      <c r="DS688" s="306"/>
      <c r="DT688" s="306"/>
      <c r="DU688" s="306"/>
      <c r="DV688" s="306"/>
      <c r="DW688" s="306"/>
      <c r="DX688" s="306"/>
      <c r="DY688" s="306"/>
      <c r="DZ688" s="306"/>
      <c r="EA688" s="306"/>
      <c r="EB688" s="306"/>
      <c r="EC688" s="306"/>
      <c r="ED688" s="306"/>
      <c r="EE688" s="306"/>
      <c r="EF688" s="306"/>
      <c r="EG688" s="306"/>
      <c r="EH688" s="306"/>
      <c r="EI688" s="306"/>
      <c r="EJ688" s="306"/>
      <c r="EK688" s="306"/>
      <c r="EL688" s="306"/>
      <c r="EM688" s="306"/>
      <c r="EN688" s="306"/>
      <c r="EO688" s="306"/>
      <c r="EP688" s="306"/>
      <c r="EQ688" s="306"/>
      <c r="ER688" s="306"/>
      <c r="ES688" s="306"/>
      <c r="ET688" s="306"/>
      <c r="EU688" s="306"/>
      <c r="EV688" s="306"/>
      <c r="EW688" s="306"/>
      <c r="EX688" s="306"/>
      <c r="EY688" s="306"/>
      <c r="EZ688" s="306"/>
      <c r="FA688" s="306"/>
      <c r="FB688" s="306"/>
      <c r="FC688" s="306"/>
      <c r="FD688" s="306"/>
      <c r="FE688" s="306"/>
      <c r="FF688" s="306"/>
      <c r="FG688" s="306"/>
      <c r="FH688" s="306"/>
      <c r="FI688" s="306"/>
      <c r="FJ688" s="306"/>
      <c r="FK688" s="306"/>
      <c r="FL688" s="306"/>
      <c r="FM688" s="306"/>
      <c r="FN688" s="306"/>
      <c r="FO688" s="306"/>
      <c r="FP688" s="306"/>
      <c r="FQ688" s="306"/>
      <c r="FR688" s="306"/>
      <c r="FS688" s="306"/>
      <c r="FT688" s="306"/>
      <c r="FU688" s="306"/>
      <c r="FV688" s="306"/>
      <c r="FW688" s="306"/>
      <c r="FX688" s="306"/>
      <c r="FY688" s="306"/>
      <c r="FZ688" s="306"/>
      <c r="GA688" s="306"/>
      <c r="GB688" s="306"/>
      <c r="GC688" s="306"/>
      <c r="GD688" s="306"/>
      <c r="GE688" s="306"/>
      <c r="GF688" s="306"/>
      <c r="GG688" s="306"/>
      <c r="GH688" s="306"/>
      <c r="GI688" s="306"/>
      <c r="GJ688" s="306"/>
      <c r="GK688" s="306"/>
      <c r="GL688" s="306"/>
      <c r="GM688" s="306"/>
      <c r="GN688" s="306"/>
      <c r="GO688" s="306"/>
      <c r="GP688" s="306"/>
      <c r="GQ688" s="306"/>
      <c r="GR688" s="306"/>
      <c r="GS688" s="306"/>
      <c r="GT688" s="306"/>
      <c r="GU688" s="306"/>
      <c r="GV688" s="306"/>
      <c r="GW688" s="306"/>
      <c r="GX688" s="306"/>
      <c r="GY688" s="306"/>
      <c r="GZ688" s="306"/>
      <c r="HA688" s="306"/>
      <c r="HB688" s="306"/>
      <c r="HC688" s="306"/>
      <c r="HD688" s="306"/>
      <c r="HE688" s="306"/>
      <c r="HF688" s="306"/>
      <c r="HG688" s="306"/>
      <c r="HH688" s="306"/>
      <c r="HI688" s="306"/>
      <c r="HJ688" s="306"/>
      <c r="HK688" s="306"/>
      <c r="HL688" s="306"/>
      <c r="HM688" s="306"/>
      <c r="HN688" s="306"/>
      <c r="HO688" s="306"/>
      <c r="HP688" s="306"/>
      <c r="HQ688" s="306"/>
      <c r="HR688" s="306"/>
      <c r="HS688" s="306"/>
      <c r="HT688" s="306"/>
      <c r="HU688" s="306"/>
      <c r="HV688" s="306"/>
      <c r="HW688" s="306"/>
      <c r="HX688" s="306"/>
      <c r="HY688" s="306"/>
      <c r="HZ688" s="306"/>
      <c r="IA688" s="306"/>
      <c r="IB688" s="306"/>
      <c r="IC688" s="306"/>
      <c r="ID688" s="306"/>
      <c r="IE688" s="306"/>
      <c r="IF688" s="306"/>
      <c r="IG688" s="306"/>
      <c r="IH688" s="306"/>
    </row>
    <row r="689" spans="1:242" s="219" customFormat="1" ht="15" customHeight="1" x14ac:dyDescent="0.3">
      <c r="A689" s="174">
        <v>7.02</v>
      </c>
      <c r="B689" s="231"/>
      <c r="C689" s="232" t="e">
        <f>VLOOKUP(BD.PD9[[#This Row],[Pos]],[19]!PPto[#Data],3,FALSE)</f>
        <v>#REF!</v>
      </c>
      <c r="D689" s="174" t="s">
        <v>23</v>
      </c>
      <c r="E689" s="305" t="str">
        <f>IF(BD.PD9[[#This Row],[.]]="*",VLOOKUP(BD.PD9[[#This Row],[Pos]],[19]Presupuesto!A:H,7,FALSE),"")</f>
        <v/>
      </c>
      <c r="F689" s="501" t="s">
        <v>475</v>
      </c>
      <c r="G689" s="558"/>
      <c r="H689" s="174"/>
      <c r="I689" s="497" t="s">
        <v>1326</v>
      </c>
      <c r="J689" s="382">
        <v>3</v>
      </c>
      <c r="K689" s="174" t="s">
        <v>260</v>
      </c>
      <c r="L689" s="383">
        <f>IF(BD.PD9[[#This Row],[Mon]]="DOP",1,HLOOKUP(BD.PD9[[#This Row],[Mon]],Data!$K$1:$L$2,2,FALSE))</f>
        <v>1</v>
      </c>
      <c r="M689" s="384">
        <v>230</v>
      </c>
      <c r="N689" s="243">
        <f>BD.PD9[[#This Row],[Cant.]]*BD.PD9[[#This Row],[ Tasa ]]*BD.PD9[[#This Row],[ Precio Und.]]</f>
        <v>690</v>
      </c>
      <c r="O689" s="386">
        <v>0.01</v>
      </c>
      <c r="P689" s="243">
        <f>IF(BD.PD9[[#This Row],[Liquid. '[%']]]&lt;&gt;0,(BD.PD9[[#This Row],[Valor Neto '[DOP']]]*BD.PD9[[#This Row],[Liquid. '[%']]])+BD.PD9[[#This Row],[Valor Neto '[DOP']]],BD.PD9[[#This Row],[Valor Neto '[DOP']]])</f>
        <v>696.9</v>
      </c>
      <c r="Q689" s="243">
        <f>BD.PD9[[#This Row],[Ppto. Orden Interna '[DOP']]]/HLOOKUP("USD",Data!$K$1:$L$2,2,FALSE)</f>
        <v>10.721538461538461</v>
      </c>
      <c r="R689" s="381" t="s">
        <v>1488</v>
      </c>
      <c r="S689" s="387"/>
      <c r="T689" s="387"/>
      <c r="U689" s="387"/>
      <c r="V689" s="387"/>
      <c r="W689" s="174" t="s">
        <v>1489</v>
      </c>
      <c r="X689" s="495">
        <v>10</v>
      </c>
      <c r="Y689" s="388">
        <v>1</v>
      </c>
      <c r="Z689" s="243">
        <f>BD.PD9[[#This Row],[Av.P1 '[%']]]*BD.PD9[[#This Row],[Ppto. Orden Interna '[DOP']]]</f>
        <v>696.9</v>
      </c>
      <c r="AA689" s="249"/>
      <c r="AB689" s="389"/>
      <c r="AC689" s="243">
        <f>BD.PD9[[#This Row],[Av.P2 '[%']]]*BD.PD9[[#This Row],[Ppto. Orden Interna '[DOP']]]</f>
        <v>0</v>
      </c>
      <c r="AD689" s="249"/>
      <c r="AE689" s="389"/>
      <c r="AF689" s="243">
        <f>BD.PD9[[#This Row],[Av.P3 '[%']]]*BD.PD9[[#This Row],[Ppto. Orden Interna '[DOP']]]</f>
        <v>0</v>
      </c>
      <c r="AG689" s="249"/>
      <c r="AH689" s="389"/>
      <c r="AI689" s="243">
        <f>BD.PD9[[#This Row],[Av.P4 '[%']]]*BD.PD9[[#This Row],[Ppto. Orden Interna '[DOP']]]</f>
        <v>0</v>
      </c>
      <c r="AJ689" s="249"/>
      <c r="AK689" s="389"/>
      <c r="AL689" s="243">
        <f>BD.PD9[[#This Row],[Av.P5 '[%']]]*BD.PD9[[#This Row],[Ppto. Orden Interna '[DOP']]]</f>
        <v>0</v>
      </c>
      <c r="AM689" s="496">
        <f>BD.PD9[[#This Row],[Pago 5]]+BD.PD9[[#This Row],[Pago 4]]+BD.PD9[[#This Row],[Pago 3]]+BD.PD9[[#This Row],[Pago 2]]+BD.PD9[[#This Row],[Pago 1]]</f>
        <v>696.9</v>
      </c>
      <c r="AN689" s="308" t="s">
        <v>244</v>
      </c>
      <c r="AO689" s="308" t="s">
        <v>245</v>
      </c>
      <c r="AP689" s="308" t="s">
        <v>246</v>
      </c>
      <c r="AQ689" s="308" t="s">
        <v>247</v>
      </c>
      <c r="AR689" s="308">
        <v>594</v>
      </c>
      <c r="AS689" s="308" t="s">
        <v>248</v>
      </c>
      <c r="AT689" s="249" t="s">
        <v>1575</v>
      </c>
      <c r="AU689" s="306"/>
      <c r="AV689" s="306"/>
      <c r="AW689" s="306"/>
      <c r="AX689" s="306"/>
      <c r="AY689" s="306"/>
      <c r="AZ689" s="306"/>
      <c r="BA689" s="306"/>
      <c r="BB689" s="306"/>
      <c r="BC689" s="306"/>
      <c r="BD689" s="306"/>
      <c r="BE689" s="306"/>
      <c r="BF689" s="306"/>
      <c r="BG689" s="306"/>
      <c r="BH689" s="306"/>
      <c r="BI689" s="306"/>
      <c r="BJ689" s="306"/>
      <c r="BK689" s="306"/>
      <c r="BL689" s="306"/>
      <c r="BM689" s="306"/>
      <c r="BN689" s="306"/>
      <c r="BO689" s="306"/>
      <c r="BP689" s="306"/>
      <c r="BQ689" s="306"/>
      <c r="BR689" s="306"/>
      <c r="BS689" s="306"/>
      <c r="BT689" s="306"/>
      <c r="BU689" s="306"/>
      <c r="BV689" s="306"/>
      <c r="BW689" s="306"/>
      <c r="BX689" s="306"/>
      <c r="BY689" s="306"/>
      <c r="BZ689" s="306"/>
      <c r="CA689" s="306"/>
      <c r="CB689" s="306"/>
      <c r="CC689" s="306"/>
      <c r="CD689" s="306"/>
      <c r="CE689" s="306"/>
      <c r="CF689" s="306"/>
      <c r="CG689" s="306"/>
      <c r="CH689" s="306"/>
      <c r="CI689" s="306"/>
      <c r="CJ689" s="306"/>
      <c r="CK689" s="306"/>
      <c r="CL689" s="306"/>
      <c r="CM689" s="306"/>
      <c r="CN689" s="306"/>
      <c r="CO689" s="306"/>
      <c r="CP689" s="306"/>
      <c r="CQ689" s="306"/>
      <c r="CR689" s="306"/>
      <c r="CS689" s="306"/>
      <c r="CT689" s="306"/>
      <c r="CU689" s="306"/>
      <c r="CV689" s="306"/>
      <c r="CW689" s="306"/>
      <c r="CX689" s="306"/>
      <c r="CY689" s="306"/>
      <c r="CZ689" s="306"/>
      <c r="DA689" s="306"/>
      <c r="DB689" s="306"/>
      <c r="DC689" s="306"/>
      <c r="DD689" s="306"/>
      <c r="DE689" s="306"/>
      <c r="DF689" s="306"/>
      <c r="DG689" s="306"/>
      <c r="DH689" s="306"/>
      <c r="DI689" s="306"/>
      <c r="DJ689" s="306"/>
      <c r="DK689" s="306"/>
      <c r="DL689" s="306"/>
      <c r="DM689" s="306"/>
      <c r="DN689" s="306"/>
      <c r="DO689" s="306"/>
      <c r="DP689" s="306"/>
      <c r="DQ689" s="306"/>
      <c r="DR689" s="306"/>
      <c r="DS689" s="306"/>
      <c r="DT689" s="306"/>
      <c r="DU689" s="306"/>
      <c r="DV689" s="306"/>
      <c r="DW689" s="306"/>
      <c r="DX689" s="306"/>
      <c r="DY689" s="306"/>
      <c r="DZ689" s="306"/>
      <c r="EA689" s="306"/>
      <c r="EB689" s="306"/>
      <c r="EC689" s="306"/>
      <c r="ED689" s="306"/>
      <c r="EE689" s="306"/>
      <c r="EF689" s="306"/>
      <c r="EG689" s="306"/>
      <c r="EH689" s="306"/>
      <c r="EI689" s="306"/>
      <c r="EJ689" s="306"/>
      <c r="EK689" s="306"/>
      <c r="EL689" s="306"/>
      <c r="EM689" s="306"/>
      <c r="EN689" s="306"/>
      <c r="EO689" s="306"/>
      <c r="EP689" s="306"/>
      <c r="EQ689" s="306"/>
      <c r="ER689" s="306"/>
      <c r="ES689" s="306"/>
      <c r="ET689" s="306"/>
      <c r="EU689" s="306"/>
      <c r="EV689" s="306"/>
      <c r="EW689" s="306"/>
      <c r="EX689" s="306"/>
      <c r="EY689" s="306"/>
      <c r="EZ689" s="306"/>
      <c r="FA689" s="306"/>
      <c r="FB689" s="306"/>
      <c r="FC689" s="306"/>
      <c r="FD689" s="306"/>
      <c r="FE689" s="306"/>
      <c r="FF689" s="306"/>
      <c r="FG689" s="306"/>
      <c r="FH689" s="306"/>
      <c r="FI689" s="306"/>
      <c r="FJ689" s="306"/>
      <c r="FK689" s="306"/>
      <c r="FL689" s="306"/>
      <c r="FM689" s="306"/>
      <c r="FN689" s="306"/>
      <c r="FO689" s="306"/>
      <c r="FP689" s="306"/>
      <c r="FQ689" s="306"/>
      <c r="FR689" s="306"/>
      <c r="FS689" s="306"/>
      <c r="FT689" s="306"/>
      <c r="FU689" s="306"/>
      <c r="FV689" s="306"/>
      <c r="FW689" s="306"/>
      <c r="FX689" s="306"/>
      <c r="FY689" s="306"/>
      <c r="FZ689" s="306"/>
      <c r="GA689" s="306"/>
      <c r="GB689" s="306"/>
      <c r="GC689" s="306"/>
      <c r="GD689" s="306"/>
      <c r="GE689" s="306"/>
      <c r="GF689" s="306"/>
      <c r="GG689" s="306"/>
      <c r="GH689" s="306"/>
      <c r="GI689" s="306"/>
      <c r="GJ689" s="306"/>
      <c r="GK689" s="306"/>
      <c r="GL689" s="306"/>
      <c r="GM689" s="306"/>
      <c r="GN689" s="306"/>
      <c r="GO689" s="306"/>
      <c r="GP689" s="306"/>
      <c r="GQ689" s="306"/>
      <c r="GR689" s="306"/>
      <c r="GS689" s="306"/>
      <c r="GT689" s="306"/>
      <c r="GU689" s="306"/>
      <c r="GV689" s="306"/>
      <c r="GW689" s="306"/>
      <c r="GX689" s="306"/>
      <c r="GY689" s="306"/>
      <c r="GZ689" s="306"/>
      <c r="HA689" s="306"/>
      <c r="HB689" s="306"/>
      <c r="HC689" s="306"/>
      <c r="HD689" s="306"/>
      <c r="HE689" s="306"/>
      <c r="HF689" s="306"/>
      <c r="HG689" s="306"/>
      <c r="HH689" s="306"/>
      <c r="HI689" s="306"/>
      <c r="HJ689" s="306"/>
      <c r="HK689" s="306"/>
      <c r="HL689" s="306"/>
      <c r="HM689" s="306"/>
      <c r="HN689" s="306"/>
      <c r="HO689" s="306"/>
      <c r="HP689" s="306"/>
      <c r="HQ689" s="306"/>
      <c r="HR689" s="306"/>
      <c r="HS689" s="306"/>
      <c r="HT689" s="306"/>
      <c r="HU689" s="306"/>
      <c r="HV689" s="306"/>
      <c r="HW689" s="306"/>
      <c r="HX689" s="306"/>
      <c r="HY689" s="306"/>
      <c r="HZ689" s="306"/>
      <c r="IA689" s="306"/>
      <c r="IB689" s="306"/>
      <c r="IC689" s="306"/>
      <c r="ID689" s="306"/>
      <c r="IE689" s="306"/>
      <c r="IF689" s="306"/>
      <c r="IG689" s="306"/>
      <c r="IH689" s="306"/>
    </row>
    <row r="690" spans="1:242" s="219" customFormat="1" ht="15" customHeight="1" x14ac:dyDescent="0.3">
      <c r="A690" s="174">
        <v>7.02</v>
      </c>
      <c r="B690" s="231"/>
      <c r="C690" s="232" t="e">
        <f>VLOOKUP(BD.PD9[[#This Row],[Pos]],[19]!PPto[#Data],3,FALSE)</f>
        <v>#REF!</v>
      </c>
      <c r="D690" s="174" t="s">
        <v>23</v>
      </c>
      <c r="E690" s="305" t="str">
        <f>IF(BD.PD9[[#This Row],[.]]="*",VLOOKUP(BD.PD9[[#This Row],[Pos]],[19]Presupuesto!A:H,7,FALSE),"")</f>
        <v/>
      </c>
      <c r="F690" s="574" t="s">
        <v>1490</v>
      </c>
      <c r="G690" s="575"/>
      <c r="H690" s="174"/>
      <c r="I690" s="497" t="s">
        <v>1326</v>
      </c>
      <c r="J690" s="382">
        <v>15</v>
      </c>
      <c r="K690" s="174" t="s">
        <v>260</v>
      </c>
      <c r="L690" s="383">
        <f>IF(BD.PD9[[#This Row],[Mon]]="DOP",1,HLOOKUP(BD.PD9[[#This Row],[Mon]],Data!$K$1:$L$2,2,FALSE))</f>
        <v>1</v>
      </c>
      <c r="M690" s="384">
        <v>1200</v>
      </c>
      <c r="N690" s="243">
        <f>BD.PD9[[#This Row],[Cant.]]*BD.PD9[[#This Row],[ Tasa ]]*BD.PD9[[#This Row],[ Precio Und.]]</f>
        <v>18000</v>
      </c>
      <c r="O690" s="386">
        <v>0.01</v>
      </c>
      <c r="P690" s="243">
        <f>IF(BD.PD9[[#This Row],[Liquid. '[%']]]&lt;&gt;0,(BD.PD9[[#This Row],[Valor Neto '[DOP']]]*BD.PD9[[#This Row],[Liquid. '[%']]])+BD.PD9[[#This Row],[Valor Neto '[DOP']]],BD.PD9[[#This Row],[Valor Neto '[DOP']]])</f>
        <v>18180</v>
      </c>
      <c r="Q690" s="243">
        <f>BD.PD9[[#This Row],[Ppto. Orden Interna '[DOP']]]/HLOOKUP("USD",Data!$K$1:$L$2,2,FALSE)</f>
        <v>279.69230769230768</v>
      </c>
      <c r="R690" s="381" t="s">
        <v>514</v>
      </c>
      <c r="S690" s="387"/>
      <c r="T690" s="387"/>
      <c r="U690" s="387"/>
      <c r="V690" s="387"/>
      <c r="W690" s="174" t="s">
        <v>279</v>
      </c>
      <c r="X690" s="495">
        <v>10</v>
      </c>
      <c r="Y690" s="388">
        <v>1</v>
      </c>
      <c r="Z690" s="243">
        <f>BD.PD9[[#This Row],[Av.P1 '[%']]]*BD.PD9[[#This Row],[Ppto. Orden Interna '[DOP']]]</f>
        <v>18180</v>
      </c>
      <c r="AA690" s="249"/>
      <c r="AB690" s="389"/>
      <c r="AC690" s="243">
        <f>BD.PD9[[#This Row],[Av.P2 '[%']]]*BD.PD9[[#This Row],[Ppto. Orden Interna '[DOP']]]</f>
        <v>0</v>
      </c>
      <c r="AD690" s="249"/>
      <c r="AE690" s="389"/>
      <c r="AF690" s="243">
        <f>BD.PD9[[#This Row],[Av.P3 '[%']]]*BD.PD9[[#This Row],[Ppto. Orden Interna '[DOP']]]</f>
        <v>0</v>
      </c>
      <c r="AG690" s="249"/>
      <c r="AH690" s="389"/>
      <c r="AI690" s="243">
        <f>BD.PD9[[#This Row],[Av.P4 '[%']]]*BD.PD9[[#This Row],[Ppto. Orden Interna '[DOP']]]</f>
        <v>0</v>
      </c>
      <c r="AJ690" s="249"/>
      <c r="AK690" s="389"/>
      <c r="AL690" s="243">
        <f>BD.PD9[[#This Row],[Av.P5 '[%']]]*BD.PD9[[#This Row],[Ppto. Orden Interna '[DOP']]]</f>
        <v>0</v>
      </c>
      <c r="AM690" s="496">
        <f>BD.PD9[[#This Row],[Pago 5]]+BD.PD9[[#This Row],[Pago 4]]+BD.PD9[[#This Row],[Pago 3]]+BD.PD9[[#This Row],[Pago 2]]+BD.PD9[[#This Row],[Pago 1]]</f>
        <v>18180</v>
      </c>
      <c r="AN690" s="308" t="s">
        <v>244</v>
      </c>
      <c r="AO690" s="308" t="s">
        <v>245</v>
      </c>
      <c r="AP690" s="308" t="s">
        <v>246</v>
      </c>
      <c r="AQ690" s="308" t="s">
        <v>247</v>
      </c>
      <c r="AR690" s="308">
        <v>594</v>
      </c>
      <c r="AS690" s="308" t="s">
        <v>248</v>
      </c>
      <c r="AT690" s="249" t="s">
        <v>1575</v>
      </c>
      <c r="AU690" s="306"/>
      <c r="AV690" s="306"/>
      <c r="AW690" s="306"/>
      <c r="AX690" s="306"/>
      <c r="AY690" s="306"/>
      <c r="AZ690" s="306"/>
      <c r="BA690" s="306"/>
      <c r="BB690" s="306"/>
      <c r="BC690" s="306"/>
      <c r="BD690" s="306"/>
      <c r="BE690" s="306"/>
      <c r="BF690" s="306"/>
      <c r="BG690" s="306"/>
      <c r="BH690" s="306"/>
      <c r="BI690" s="306"/>
      <c r="BJ690" s="306"/>
      <c r="BK690" s="306"/>
      <c r="BL690" s="306"/>
      <c r="BM690" s="306"/>
      <c r="BN690" s="306"/>
      <c r="BO690" s="306"/>
      <c r="BP690" s="306"/>
      <c r="BQ690" s="306"/>
      <c r="BR690" s="306"/>
      <c r="BS690" s="306"/>
      <c r="BT690" s="306"/>
      <c r="BU690" s="306"/>
      <c r="BV690" s="306"/>
      <c r="BW690" s="306"/>
      <c r="BX690" s="306"/>
      <c r="BY690" s="306"/>
      <c r="BZ690" s="306"/>
      <c r="CA690" s="306"/>
      <c r="CB690" s="306"/>
      <c r="CC690" s="306"/>
      <c r="CD690" s="306"/>
      <c r="CE690" s="306"/>
      <c r="CF690" s="306"/>
      <c r="CG690" s="306"/>
      <c r="CH690" s="306"/>
      <c r="CI690" s="306"/>
      <c r="CJ690" s="306"/>
      <c r="CK690" s="306"/>
      <c r="CL690" s="306"/>
      <c r="CM690" s="306"/>
      <c r="CN690" s="306"/>
      <c r="CO690" s="306"/>
      <c r="CP690" s="306"/>
      <c r="CQ690" s="306"/>
      <c r="CR690" s="306"/>
      <c r="CS690" s="306"/>
      <c r="CT690" s="306"/>
      <c r="CU690" s="306"/>
      <c r="CV690" s="306"/>
      <c r="CW690" s="306"/>
      <c r="CX690" s="306"/>
      <c r="CY690" s="306"/>
      <c r="CZ690" s="306"/>
      <c r="DA690" s="306"/>
      <c r="DB690" s="306"/>
      <c r="DC690" s="306"/>
      <c r="DD690" s="306"/>
      <c r="DE690" s="306"/>
      <c r="DF690" s="306"/>
      <c r="DG690" s="306"/>
      <c r="DH690" s="306"/>
      <c r="DI690" s="306"/>
      <c r="DJ690" s="306"/>
      <c r="DK690" s="306"/>
      <c r="DL690" s="306"/>
      <c r="DM690" s="306"/>
      <c r="DN690" s="306"/>
      <c r="DO690" s="306"/>
      <c r="DP690" s="306"/>
      <c r="DQ690" s="306"/>
      <c r="DR690" s="306"/>
      <c r="DS690" s="306"/>
      <c r="DT690" s="306"/>
      <c r="DU690" s="306"/>
      <c r="DV690" s="306"/>
      <c r="DW690" s="306"/>
      <c r="DX690" s="306"/>
      <c r="DY690" s="306"/>
      <c r="DZ690" s="306"/>
      <c r="EA690" s="306"/>
      <c r="EB690" s="306"/>
      <c r="EC690" s="306"/>
      <c r="ED690" s="306"/>
      <c r="EE690" s="306"/>
      <c r="EF690" s="306"/>
      <c r="EG690" s="306"/>
      <c r="EH690" s="306"/>
      <c r="EI690" s="306"/>
      <c r="EJ690" s="306"/>
      <c r="EK690" s="306"/>
      <c r="EL690" s="306"/>
      <c r="EM690" s="306"/>
      <c r="EN690" s="306"/>
      <c r="EO690" s="306"/>
      <c r="EP690" s="306"/>
      <c r="EQ690" s="306"/>
      <c r="ER690" s="306"/>
      <c r="ES690" s="306"/>
      <c r="ET690" s="306"/>
      <c r="EU690" s="306"/>
      <c r="EV690" s="306"/>
      <c r="EW690" s="306"/>
      <c r="EX690" s="306"/>
      <c r="EY690" s="306"/>
      <c r="EZ690" s="306"/>
      <c r="FA690" s="306"/>
      <c r="FB690" s="306"/>
      <c r="FC690" s="306"/>
      <c r="FD690" s="306"/>
      <c r="FE690" s="306"/>
      <c r="FF690" s="306"/>
      <c r="FG690" s="306"/>
      <c r="FH690" s="306"/>
      <c r="FI690" s="306"/>
      <c r="FJ690" s="306"/>
      <c r="FK690" s="306"/>
      <c r="FL690" s="306"/>
      <c r="FM690" s="306"/>
      <c r="FN690" s="306"/>
      <c r="FO690" s="306"/>
      <c r="FP690" s="306"/>
      <c r="FQ690" s="306"/>
      <c r="FR690" s="306"/>
      <c r="FS690" s="306"/>
      <c r="FT690" s="306"/>
      <c r="FU690" s="306"/>
      <c r="FV690" s="306"/>
      <c r="FW690" s="306"/>
      <c r="FX690" s="306"/>
      <c r="FY690" s="306"/>
      <c r="FZ690" s="306"/>
      <c r="GA690" s="306"/>
      <c r="GB690" s="306"/>
      <c r="GC690" s="306"/>
      <c r="GD690" s="306"/>
      <c r="GE690" s="306"/>
      <c r="GF690" s="306"/>
      <c r="GG690" s="306"/>
      <c r="GH690" s="306"/>
      <c r="GI690" s="306"/>
      <c r="GJ690" s="306"/>
      <c r="GK690" s="306"/>
      <c r="GL690" s="306"/>
      <c r="GM690" s="306"/>
      <c r="GN690" s="306"/>
      <c r="GO690" s="306"/>
      <c r="GP690" s="306"/>
      <c r="GQ690" s="306"/>
      <c r="GR690" s="306"/>
      <c r="GS690" s="306"/>
      <c r="GT690" s="306"/>
      <c r="GU690" s="306"/>
      <c r="GV690" s="306"/>
      <c r="GW690" s="306"/>
      <c r="GX690" s="306"/>
      <c r="GY690" s="306"/>
      <c r="GZ690" s="306"/>
      <c r="HA690" s="306"/>
      <c r="HB690" s="306"/>
      <c r="HC690" s="306"/>
      <c r="HD690" s="306"/>
      <c r="HE690" s="306"/>
      <c r="HF690" s="306"/>
      <c r="HG690" s="306"/>
      <c r="HH690" s="306"/>
      <c r="HI690" s="306"/>
      <c r="HJ690" s="306"/>
      <c r="HK690" s="306"/>
      <c r="HL690" s="306"/>
      <c r="HM690" s="306"/>
      <c r="HN690" s="306"/>
      <c r="HO690" s="306"/>
      <c r="HP690" s="306"/>
      <c r="HQ690" s="306"/>
      <c r="HR690" s="306"/>
      <c r="HS690" s="306"/>
      <c r="HT690" s="306"/>
      <c r="HU690" s="306"/>
      <c r="HV690" s="306"/>
      <c r="HW690" s="306"/>
      <c r="HX690" s="306"/>
      <c r="HY690" s="306"/>
      <c r="HZ690" s="306"/>
      <c r="IA690" s="306"/>
      <c r="IB690" s="306"/>
      <c r="IC690" s="306"/>
      <c r="ID690" s="306"/>
      <c r="IE690" s="306"/>
      <c r="IF690" s="306"/>
      <c r="IG690" s="306"/>
      <c r="IH690" s="306"/>
    </row>
    <row r="691" spans="1:242" s="219" customFormat="1" ht="15" customHeight="1" x14ac:dyDescent="0.3">
      <c r="A691" s="174">
        <v>7.02</v>
      </c>
      <c r="B691" s="231"/>
      <c r="C691" s="232" t="e">
        <f>VLOOKUP(BD.PD9[[#This Row],[Pos]],[19]!PPto[#Data],3,FALSE)</f>
        <v>#REF!</v>
      </c>
      <c r="D691" s="174" t="s">
        <v>23</v>
      </c>
      <c r="E691" s="305" t="str">
        <f>IF(BD.PD9[[#This Row],[.]]="*",VLOOKUP(BD.PD9[[#This Row],[Pos]],[19]Presupuesto!A:H,7,FALSE),"")</f>
        <v/>
      </c>
      <c r="F691" s="234" t="s">
        <v>440</v>
      </c>
      <c r="G691" s="174" t="s">
        <v>1359</v>
      </c>
      <c r="H691" s="174"/>
      <c r="I691" s="497" t="s">
        <v>1326</v>
      </c>
      <c r="J691" s="382">
        <v>1</v>
      </c>
      <c r="K691" s="174" t="s">
        <v>117</v>
      </c>
      <c r="L691" s="383">
        <f>IF(BD.PD9[[#This Row],[Mon]]="DOP",1,HLOOKUP(BD.PD9[[#This Row],[Mon]],Data!$K$1:$L$2,2,FALSE))</f>
        <v>65</v>
      </c>
      <c r="M691" s="384">
        <v>187.38</v>
      </c>
      <c r="N691" s="243">
        <f>BD.PD9[[#This Row],[Cant.]]*BD.PD9[[#This Row],[ Tasa ]]*BD.PD9[[#This Row],[ Precio Und.]]</f>
        <v>12179.699999999999</v>
      </c>
      <c r="O691" s="386">
        <v>0.01</v>
      </c>
      <c r="P691" s="243">
        <f>IF(BD.PD9[[#This Row],[Liquid. '[%']]]&lt;&gt;0,(BD.PD9[[#This Row],[Valor Neto '[DOP']]]*BD.PD9[[#This Row],[Liquid. '[%']]])+BD.PD9[[#This Row],[Valor Neto '[DOP']]],BD.PD9[[#This Row],[Valor Neto '[DOP']]])</f>
        <v>12301.496999999999</v>
      </c>
      <c r="Q691" s="243">
        <f>BD.PD9[[#This Row],[Ppto. Orden Interna '[DOP']]]/HLOOKUP("USD",Data!$K$1:$L$2,2,FALSE)</f>
        <v>189.25379999999998</v>
      </c>
      <c r="R691" s="381" t="s">
        <v>1491</v>
      </c>
      <c r="S691" s="387"/>
      <c r="T691" s="387"/>
      <c r="U691" s="387"/>
      <c r="V691" s="387"/>
      <c r="W691" s="174" t="s">
        <v>1492</v>
      </c>
      <c r="X691" s="495">
        <v>7</v>
      </c>
      <c r="Y691" s="388">
        <v>0.6</v>
      </c>
      <c r="Z691" s="243">
        <f>BD.PD9[[#This Row],[Av.P1 '[%']]]*BD.PD9[[#This Row],[Ppto. Orden Interna '[DOP']]]</f>
        <v>7380.8981999999996</v>
      </c>
      <c r="AA691" s="495">
        <v>9</v>
      </c>
      <c r="AB691" s="388">
        <v>0.4</v>
      </c>
      <c r="AC691" s="243">
        <f>BD.PD9[[#This Row],[Av.P2 '[%']]]*BD.PD9[[#This Row],[Ppto. Orden Interna '[DOP']]]</f>
        <v>4920.5987999999998</v>
      </c>
      <c r="AD691" s="249"/>
      <c r="AE691" s="389"/>
      <c r="AF691" s="243">
        <f>BD.PD9[[#This Row],[Av.P3 '[%']]]*BD.PD9[[#This Row],[Ppto. Orden Interna '[DOP']]]</f>
        <v>0</v>
      </c>
      <c r="AG691" s="249"/>
      <c r="AH691" s="389"/>
      <c r="AI691" s="243">
        <f>BD.PD9[[#This Row],[Av.P4 '[%']]]*BD.PD9[[#This Row],[Ppto. Orden Interna '[DOP']]]</f>
        <v>0</v>
      </c>
      <c r="AJ691" s="249"/>
      <c r="AK691" s="389"/>
      <c r="AL691" s="243">
        <f>BD.PD9[[#This Row],[Av.P5 '[%']]]*BD.PD9[[#This Row],[Ppto. Orden Interna '[DOP']]]</f>
        <v>0</v>
      </c>
      <c r="AM691" s="496">
        <f>BD.PD9[[#This Row],[Pago 5]]+BD.PD9[[#This Row],[Pago 4]]+BD.PD9[[#This Row],[Pago 3]]+BD.PD9[[#This Row],[Pago 2]]+BD.PD9[[#This Row],[Pago 1]]</f>
        <v>12301.496999999999</v>
      </c>
      <c r="AN691" s="308" t="s">
        <v>244</v>
      </c>
      <c r="AO691" s="308" t="s">
        <v>245</v>
      </c>
      <c r="AP691" s="308" t="s">
        <v>246</v>
      </c>
      <c r="AQ691" s="308" t="s">
        <v>247</v>
      </c>
      <c r="AR691" s="308">
        <v>594</v>
      </c>
      <c r="AS691" s="308" t="s">
        <v>248</v>
      </c>
      <c r="AT691" s="249" t="s">
        <v>1575</v>
      </c>
      <c r="AU691" s="306"/>
      <c r="AV691" s="306"/>
      <c r="AW691" s="306"/>
      <c r="AX691" s="306"/>
      <c r="AY691" s="306"/>
      <c r="AZ691" s="306"/>
      <c r="BA691" s="306"/>
      <c r="BB691" s="306"/>
      <c r="BC691" s="306"/>
      <c r="BD691" s="306"/>
      <c r="BE691" s="306"/>
      <c r="BF691" s="306"/>
      <c r="BG691" s="306"/>
      <c r="BH691" s="306"/>
      <c r="BI691" s="306"/>
      <c r="BJ691" s="306"/>
      <c r="BK691" s="306"/>
      <c r="BL691" s="306"/>
      <c r="BM691" s="306"/>
      <c r="BN691" s="306"/>
      <c r="BO691" s="306"/>
      <c r="BP691" s="306"/>
      <c r="BQ691" s="306"/>
      <c r="BR691" s="306"/>
      <c r="BS691" s="306"/>
      <c r="BT691" s="306"/>
      <c r="BU691" s="306"/>
      <c r="BV691" s="306"/>
      <c r="BW691" s="306"/>
      <c r="BX691" s="306"/>
      <c r="BY691" s="306"/>
      <c r="BZ691" s="306"/>
      <c r="CA691" s="306"/>
      <c r="CB691" s="306"/>
      <c r="CC691" s="306"/>
      <c r="CD691" s="306"/>
      <c r="CE691" s="306"/>
      <c r="CF691" s="306"/>
      <c r="CG691" s="306"/>
      <c r="CH691" s="306"/>
      <c r="CI691" s="306"/>
      <c r="CJ691" s="306"/>
      <c r="CK691" s="306"/>
      <c r="CL691" s="306"/>
      <c r="CM691" s="306"/>
      <c r="CN691" s="306"/>
      <c r="CO691" s="306"/>
      <c r="CP691" s="306"/>
      <c r="CQ691" s="306"/>
      <c r="CR691" s="306"/>
      <c r="CS691" s="306"/>
      <c r="CT691" s="306"/>
      <c r="CU691" s="306"/>
      <c r="CV691" s="306"/>
      <c r="CW691" s="306"/>
      <c r="CX691" s="306"/>
      <c r="CY691" s="306"/>
      <c r="CZ691" s="306"/>
      <c r="DA691" s="306"/>
      <c r="DB691" s="306"/>
      <c r="DC691" s="306"/>
      <c r="DD691" s="306"/>
      <c r="DE691" s="306"/>
      <c r="DF691" s="306"/>
      <c r="DG691" s="306"/>
      <c r="DH691" s="306"/>
      <c r="DI691" s="306"/>
      <c r="DJ691" s="306"/>
      <c r="DK691" s="306"/>
      <c r="DL691" s="306"/>
      <c r="DM691" s="306"/>
      <c r="DN691" s="306"/>
      <c r="DO691" s="306"/>
      <c r="DP691" s="306"/>
      <c r="DQ691" s="306"/>
      <c r="DR691" s="306"/>
      <c r="DS691" s="306"/>
      <c r="DT691" s="306"/>
      <c r="DU691" s="306"/>
      <c r="DV691" s="306"/>
      <c r="DW691" s="306"/>
      <c r="DX691" s="306"/>
      <c r="DY691" s="306"/>
      <c r="DZ691" s="306"/>
      <c r="EA691" s="306"/>
      <c r="EB691" s="306"/>
      <c r="EC691" s="306"/>
      <c r="ED691" s="306"/>
      <c r="EE691" s="306"/>
      <c r="EF691" s="306"/>
      <c r="EG691" s="306"/>
      <c r="EH691" s="306"/>
      <c r="EI691" s="306"/>
      <c r="EJ691" s="306"/>
      <c r="EK691" s="306"/>
      <c r="EL691" s="306"/>
      <c r="EM691" s="306"/>
      <c r="EN691" s="306"/>
      <c r="EO691" s="306"/>
      <c r="EP691" s="306"/>
      <c r="EQ691" s="306"/>
      <c r="ER691" s="306"/>
      <c r="ES691" s="306"/>
      <c r="ET691" s="306"/>
      <c r="EU691" s="306"/>
      <c r="EV691" s="306"/>
      <c r="EW691" s="306"/>
      <c r="EX691" s="306"/>
      <c r="EY691" s="306"/>
      <c r="EZ691" s="306"/>
      <c r="FA691" s="306"/>
      <c r="FB691" s="306"/>
      <c r="FC691" s="306"/>
      <c r="FD691" s="306"/>
      <c r="FE691" s="306"/>
      <c r="FF691" s="306"/>
      <c r="FG691" s="306"/>
      <c r="FH691" s="306"/>
      <c r="FI691" s="306"/>
      <c r="FJ691" s="306"/>
      <c r="FK691" s="306"/>
      <c r="FL691" s="306"/>
      <c r="FM691" s="306"/>
      <c r="FN691" s="306"/>
      <c r="FO691" s="306"/>
      <c r="FP691" s="306"/>
      <c r="FQ691" s="306"/>
      <c r="FR691" s="306"/>
      <c r="FS691" s="306"/>
      <c r="FT691" s="306"/>
      <c r="FU691" s="306"/>
      <c r="FV691" s="306"/>
      <c r="FW691" s="306"/>
      <c r="FX691" s="306"/>
      <c r="FY691" s="306"/>
      <c r="FZ691" s="306"/>
      <c r="GA691" s="306"/>
      <c r="GB691" s="306"/>
      <c r="GC691" s="306"/>
      <c r="GD691" s="306"/>
      <c r="GE691" s="306"/>
      <c r="GF691" s="306"/>
      <c r="GG691" s="306"/>
      <c r="GH691" s="306"/>
      <c r="GI691" s="306"/>
      <c r="GJ691" s="306"/>
      <c r="GK691" s="306"/>
      <c r="GL691" s="306"/>
      <c r="GM691" s="306"/>
      <c r="GN691" s="306"/>
      <c r="GO691" s="306"/>
      <c r="GP691" s="306"/>
      <c r="GQ691" s="306"/>
      <c r="GR691" s="306"/>
      <c r="GS691" s="306"/>
      <c r="GT691" s="306"/>
      <c r="GU691" s="306"/>
      <c r="GV691" s="306"/>
      <c r="GW691" s="306"/>
      <c r="GX691" s="306"/>
      <c r="GY691" s="306"/>
      <c r="GZ691" s="306"/>
      <c r="HA691" s="306"/>
      <c r="HB691" s="306"/>
      <c r="HC691" s="306"/>
      <c r="HD691" s="306"/>
      <c r="HE691" s="306"/>
      <c r="HF691" s="306"/>
      <c r="HG691" s="306"/>
      <c r="HH691" s="306"/>
      <c r="HI691" s="306"/>
      <c r="HJ691" s="306"/>
      <c r="HK691" s="306"/>
      <c r="HL691" s="306"/>
      <c r="HM691" s="306"/>
      <c r="HN691" s="306"/>
      <c r="HO691" s="306"/>
      <c r="HP691" s="306"/>
      <c r="HQ691" s="306"/>
      <c r="HR691" s="306"/>
      <c r="HS691" s="306"/>
      <c r="HT691" s="306"/>
      <c r="HU691" s="306"/>
      <c r="HV691" s="306"/>
      <c r="HW691" s="306"/>
      <c r="HX691" s="306"/>
      <c r="HY691" s="306"/>
      <c r="HZ691" s="306"/>
      <c r="IA691" s="306"/>
      <c r="IB691" s="306"/>
      <c r="IC691" s="306"/>
      <c r="ID691" s="306"/>
      <c r="IE691" s="306"/>
      <c r="IF691" s="306"/>
      <c r="IG691" s="306"/>
      <c r="IH691" s="306"/>
    </row>
    <row r="692" spans="1:242" s="219" customFormat="1" ht="15" customHeight="1" x14ac:dyDescent="0.3">
      <c r="A692" s="174">
        <v>7.02</v>
      </c>
      <c r="B692" s="231"/>
      <c r="C692" s="232" t="e">
        <f>VLOOKUP(BD.PD9[[#This Row],[Pos]],[19]!PPto[#Data],3,FALSE)</f>
        <v>#REF!</v>
      </c>
      <c r="D692" s="174" t="s">
        <v>23</v>
      </c>
      <c r="E692" s="305" t="str">
        <f>IF(BD.PD9[[#This Row],[.]]="*",VLOOKUP(BD.PD9[[#This Row],[Pos]],[19]Presupuesto!A:H,7,FALSE),"")</f>
        <v/>
      </c>
      <c r="F692" s="234" t="s">
        <v>435</v>
      </c>
      <c r="G692" s="174" t="s">
        <v>1359</v>
      </c>
      <c r="H692" s="174"/>
      <c r="I692" s="497" t="s">
        <v>1326</v>
      </c>
      <c r="J692" s="382">
        <v>4</v>
      </c>
      <c r="K692" s="174" t="s">
        <v>117</v>
      </c>
      <c r="L692" s="383">
        <f>IF(BD.PD9[[#This Row],[Mon]]="DOP",1,HLOOKUP(BD.PD9[[#This Row],[Mon]],Data!$K$1:$L$2,2,FALSE))</f>
        <v>65</v>
      </c>
      <c r="M692" s="384">
        <v>106.59</v>
      </c>
      <c r="N692" s="243">
        <f>BD.PD9[[#This Row],[Cant.]]*BD.PD9[[#This Row],[ Tasa ]]*BD.PD9[[#This Row],[ Precio Und.]]</f>
        <v>27713.4</v>
      </c>
      <c r="O692" s="386">
        <v>0.01</v>
      </c>
      <c r="P692" s="243">
        <f>IF(BD.PD9[[#This Row],[Liquid. '[%']]]&lt;&gt;0,(BD.PD9[[#This Row],[Valor Neto '[DOP']]]*BD.PD9[[#This Row],[Liquid. '[%']]])+BD.PD9[[#This Row],[Valor Neto '[DOP']]],BD.PD9[[#This Row],[Valor Neto '[DOP']]])</f>
        <v>27990.534</v>
      </c>
      <c r="Q692" s="243">
        <f>BD.PD9[[#This Row],[Ppto. Orden Interna '[DOP']]]/HLOOKUP("USD",Data!$K$1:$L$2,2,FALSE)</f>
        <v>430.62360000000001</v>
      </c>
      <c r="R692" s="381" t="s">
        <v>1491</v>
      </c>
      <c r="S692" s="387"/>
      <c r="T692" s="387"/>
      <c r="U692" s="387"/>
      <c r="V692" s="387"/>
      <c r="W692" s="174" t="s">
        <v>1492</v>
      </c>
      <c r="X692" s="495">
        <v>7</v>
      </c>
      <c r="Y692" s="388">
        <v>0.6</v>
      </c>
      <c r="Z692" s="243">
        <f>BD.PD9[[#This Row],[Av.P1 '[%']]]*BD.PD9[[#This Row],[Ppto. Orden Interna '[DOP']]]</f>
        <v>16794.320400000001</v>
      </c>
      <c r="AA692" s="495">
        <v>9</v>
      </c>
      <c r="AB692" s="388">
        <v>0.4</v>
      </c>
      <c r="AC692" s="243">
        <f>BD.PD9[[#This Row],[Av.P2 '[%']]]*BD.PD9[[#This Row],[Ppto. Orden Interna '[DOP']]]</f>
        <v>11196.213600000001</v>
      </c>
      <c r="AD692" s="249"/>
      <c r="AE692" s="389"/>
      <c r="AF692" s="243">
        <f>BD.PD9[[#This Row],[Av.P3 '[%']]]*BD.PD9[[#This Row],[Ppto. Orden Interna '[DOP']]]</f>
        <v>0</v>
      </c>
      <c r="AG692" s="249"/>
      <c r="AH692" s="389"/>
      <c r="AI692" s="243">
        <f>BD.PD9[[#This Row],[Av.P4 '[%']]]*BD.PD9[[#This Row],[Ppto. Orden Interna '[DOP']]]</f>
        <v>0</v>
      </c>
      <c r="AJ692" s="249"/>
      <c r="AK692" s="389"/>
      <c r="AL692" s="243">
        <f>BD.PD9[[#This Row],[Av.P5 '[%']]]*BD.PD9[[#This Row],[Ppto. Orden Interna '[DOP']]]</f>
        <v>0</v>
      </c>
      <c r="AM692" s="496">
        <f>BD.PD9[[#This Row],[Pago 5]]+BD.PD9[[#This Row],[Pago 4]]+BD.PD9[[#This Row],[Pago 3]]+BD.PD9[[#This Row],[Pago 2]]+BD.PD9[[#This Row],[Pago 1]]</f>
        <v>27990.534</v>
      </c>
      <c r="AN692" s="308" t="s">
        <v>244</v>
      </c>
      <c r="AO692" s="308" t="s">
        <v>245</v>
      </c>
      <c r="AP692" s="308" t="s">
        <v>246</v>
      </c>
      <c r="AQ692" s="308" t="s">
        <v>247</v>
      </c>
      <c r="AR692" s="308">
        <v>594</v>
      </c>
      <c r="AS692" s="308" t="s">
        <v>248</v>
      </c>
      <c r="AT692" s="249" t="s">
        <v>1575</v>
      </c>
      <c r="AU692" s="306"/>
      <c r="AV692" s="306"/>
      <c r="AW692" s="306"/>
      <c r="AX692" s="306"/>
      <c r="AY692" s="306"/>
      <c r="AZ692" s="306"/>
      <c r="BA692" s="306"/>
      <c r="BB692" s="306"/>
      <c r="BC692" s="306"/>
      <c r="BD692" s="306"/>
      <c r="BE692" s="306"/>
      <c r="BF692" s="306"/>
      <c r="BG692" s="306"/>
      <c r="BH692" s="306"/>
      <c r="BI692" s="306"/>
      <c r="BJ692" s="306"/>
      <c r="BK692" s="306"/>
      <c r="BL692" s="306"/>
      <c r="BM692" s="306"/>
      <c r="BN692" s="306"/>
      <c r="BO692" s="306"/>
      <c r="BP692" s="306"/>
      <c r="BQ692" s="306"/>
      <c r="BR692" s="306"/>
      <c r="BS692" s="306"/>
      <c r="BT692" s="306"/>
      <c r="BU692" s="306"/>
      <c r="BV692" s="306"/>
      <c r="BW692" s="306"/>
      <c r="BX692" s="306"/>
      <c r="BY692" s="306"/>
      <c r="BZ692" s="306"/>
      <c r="CA692" s="306"/>
      <c r="CB692" s="306"/>
      <c r="CC692" s="306"/>
      <c r="CD692" s="306"/>
      <c r="CE692" s="306"/>
      <c r="CF692" s="306"/>
      <c r="CG692" s="306"/>
      <c r="CH692" s="306"/>
      <c r="CI692" s="306"/>
      <c r="CJ692" s="306"/>
      <c r="CK692" s="306"/>
      <c r="CL692" s="306"/>
      <c r="CM692" s="306"/>
      <c r="CN692" s="306"/>
      <c r="CO692" s="306"/>
      <c r="CP692" s="306"/>
      <c r="CQ692" s="306"/>
      <c r="CR692" s="306"/>
      <c r="CS692" s="306"/>
      <c r="CT692" s="306"/>
      <c r="CU692" s="306"/>
      <c r="CV692" s="306"/>
      <c r="CW692" s="306"/>
      <c r="CX692" s="306"/>
      <c r="CY692" s="306"/>
      <c r="CZ692" s="306"/>
      <c r="DA692" s="306"/>
      <c r="DB692" s="306"/>
      <c r="DC692" s="306"/>
      <c r="DD692" s="306"/>
      <c r="DE692" s="306"/>
      <c r="DF692" s="306"/>
      <c r="DG692" s="306"/>
      <c r="DH692" s="306"/>
      <c r="DI692" s="306"/>
      <c r="DJ692" s="306"/>
      <c r="DK692" s="306"/>
      <c r="DL692" s="306"/>
      <c r="DM692" s="306"/>
      <c r="DN692" s="306"/>
      <c r="DO692" s="306"/>
      <c r="DP692" s="306"/>
      <c r="DQ692" s="306"/>
      <c r="DR692" s="306"/>
      <c r="DS692" s="306"/>
      <c r="DT692" s="306"/>
      <c r="DU692" s="306"/>
      <c r="DV692" s="306"/>
      <c r="DW692" s="306"/>
      <c r="DX692" s="306"/>
      <c r="DY692" s="306"/>
      <c r="DZ692" s="306"/>
      <c r="EA692" s="306"/>
      <c r="EB692" s="306"/>
      <c r="EC692" s="306"/>
      <c r="ED692" s="306"/>
      <c r="EE692" s="306"/>
      <c r="EF692" s="306"/>
      <c r="EG692" s="306"/>
      <c r="EH692" s="306"/>
      <c r="EI692" s="306"/>
      <c r="EJ692" s="306"/>
      <c r="EK692" s="306"/>
      <c r="EL692" s="306"/>
      <c r="EM692" s="306"/>
      <c r="EN692" s="306"/>
      <c r="EO692" s="306"/>
      <c r="EP692" s="306"/>
      <c r="EQ692" s="306"/>
      <c r="ER692" s="306"/>
      <c r="ES692" s="306"/>
      <c r="ET692" s="306"/>
      <c r="EU692" s="306"/>
      <c r="EV692" s="306"/>
      <c r="EW692" s="306"/>
      <c r="EX692" s="306"/>
      <c r="EY692" s="306"/>
      <c r="EZ692" s="306"/>
      <c r="FA692" s="306"/>
      <c r="FB692" s="306"/>
      <c r="FC692" s="306"/>
      <c r="FD692" s="306"/>
      <c r="FE692" s="306"/>
      <c r="FF692" s="306"/>
      <c r="FG692" s="306"/>
      <c r="FH692" s="306"/>
      <c r="FI692" s="306"/>
      <c r="FJ692" s="306"/>
      <c r="FK692" s="306"/>
      <c r="FL692" s="306"/>
      <c r="FM692" s="306"/>
      <c r="FN692" s="306"/>
      <c r="FO692" s="306"/>
      <c r="FP692" s="306"/>
      <c r="FQ692" s="306"/>
      <c r="FR692" s="306"/>
      <c r="FS692" s="306"/>
      <c r="FT692" s="306"/>
      <c r="FU692" s="306"/>
      <c r="FV692" s="306"/>
      <c r="FW692" s="306"/>
      <c r="FX692" s="306"/>
      <c r="FY692" s="306"/>
      <c r="FZ692" s="306"/>
      <c r="GA692" s="306"/>
      <c r="GB692" s="306"/>
      <c r="GC692" s="306"/>
      <c r="GD692" s="306"/>
      <c r="GE692" s="306"/>
      <c r="GF692" s="306"/>
      <c r="GG692" s="306"/>
      <c r="GH692" s="306"/>
      <c r="GI692" s="306"/>
      <c r="GJ692" s="306"/>
      <c r="GK692" s="306"/>
      <c r="GL692" s="306"/>
      <c r="GM692" s="306"/>
      <c r="GN692" s="306"/>
      <c r="GO692" s="306"/>
      <c r="GP692" s="306"/>
      <c r="GQ692" s="306"/>
      <c r="GR692" s="306"/>
      <c r="GS692" s="306"/>
      <c r="GT692" s="306"/>
      <c r="GU692" s="306"/>
      <c r="GV692" s="306"/>
      <c r="GW692" s="306"/>
      <c r="GX692" s="306"/>
      <c r="GY692" s="306"/>
      <c r="GZ692" s="306"/>
      <c r="HA692" s="306"/>
      <c r="HB692" s="306"/>
      <c r="HC692" s="306"/>
      <c r="HD692" s="306"/>
      <c r="HE692" s="306"/>
      <c r="HF692" s="306"/>
      <c r="HG692" s="306"/>
      <c r="HH692" s="306"/>
      <c r="HI692" s="306"/>
      <c r="HJ692" s="306"/>
      <c r="HK692" s="306"/>
      <c r="HL692" s="306"/>
      <c r="HM692" s="306"/>
      <c r="HN692" s="306"/>
      <c r="HO692" s="306"/>
      <c r="HP692" s="306"/>
      <c r="HQ692" s="306"/>
      <c r="HR692" s="306"/>
      <c r="HS692" s="306"/>
      <c r="HT692" s="306"/>
      <c r="HU692" s="306"/>
      <c r="HV692" s="306"/>
      <c r="HW692" s="306"/>
      <c r="HX692" s="306"/>
      <c r="HY692" s="306"/>
      <c r="HZ692" s="306"/>
      <c r="IA692" s="306"/>
      <c r="IB692" s="306"/>
      <c r="IC692" s="306"/>
      <c r="ID692" s="306"/>
      <c r="IE692" s="306"/>
      <c r="IF692" s="306"/>
      <c r="IG692" s="306"/>
      <c r="IH692" s="306"/>
    </row>
    <row r="693" spans="1:242" s="219" customFormat="1" ht="15" customHeight="1" x14ac:dyDescent="0.3">
      <c r="A693" s="174">
        <v>7.02</v>
      </c>
      <c r="B693" s="231"/>
      <c r="C693" s="232" t="e">
        <f>VLOOKUP(BD.PD9[[#This Row],[Pos]],[19]!PPto[#Data],3,FALSE)</f>
        <v>#REF!</v>
      </c>
      <c r="D693" s="174" t="s">
        <v>23</v>
      </c>
      <c r="E693" s="305" t="str">
        <f>IF(BD.PD9[[#This Row],[.]]="*",VLOOKUP(BD.PD9[[#This Row],[Pos]],[19]Presupuesto!A:H,7,FALSE),"")</f>
        <v/>
      </c>
      <c r="F693" s="523" t="s">
        <v>476</v>
      </c>
      <c r="G693" s="572"/>
      <c r="H693" s="174"/>
      <c r="I693" s="497" t="s">
        <v>1326</v>
      </c>
      <c r="J693" s="382">
        <v>3</v>
      </c>
      <c r="K693" s="174" t="s">
        <v>260</v>
      </c>
      <c r="L693" s="383">
        <f>IF(BD.PD9[[#This Row],[Mon]]="DOP",1,HLOOKUP(BD.PD9[[#This Row],[Mon]],Data!$K$1:$L$2,2,FALSE))</f>
        <v>1</v>
      </c>
      <c r="M693" s="384">
        <v>5263.8133333333335</v>
      </c>
      <c r="N693" s="243">
        <f>BD.PD9[[#This Row],[Cant.]]*BD.PD9[[#This Row],[ Tasa ]]*BD.PD9[[#This Row],[ Precio Und.]]</f>
        <v>15791.44</v>
      </c>
      <c r="O693" s="386">
        <v>0.01</v>
      </c>
      <c r="P693" s="243">
        <f>IF(BD.PD9[[#This Row],[Liquid. '[%']]]&lt;&gt;0,(BD.PD9[[#This Row],[Valor Neto '[DOP']]]*BD.PD9[[#This Row],[Liquid. '[%']]])+BD.PD9[[#This Row],[Valor Neto '[DOP']]],BD.PD9[[#This Row],[Valor Neto '[DOP']]])</f>
        <v>15949.3544</v>
      </c>
      <c r="Q693" s="243">
        <f>BD.PD9[[#This Row],[Ppto. Orden Interna '[DOP']]]/HLOOKUP("USD",Data!$K$1:$L$2,2,FALSE)</f>
        <v>245.37468307692308</v>
      </c>
      <c r="R693" s="381" t="s">
        <v>1488</v>
      </c>
      <c r="S693" s="387"/>
      <c r="T693" s="387"/>
      <c r="U693" s="387"/>
      <c r="V693" s="387"/>
      <c r="W693" s="174" t="s">
        <v>1493</v>
      </c>
      <c r="X693" s="495">
        <v>7</v>
      </c>
      <c r="Y693" s="388">
        <v>0.5</v>
      </c>
      <c r="Z693" s="243">
        <f>BD.PD9[[#This Row],[Av.P1 '[%']]]*BD.PD9[[#This Row],[Ppto. Orden Interna '[DOP']]]</f>
        <v>7974.6772000000001</v>
      </c>
      <c r="AA693" s="495">
        <v>9</v>
      </c>
      <c r="AB693" s="388">
        <v>0.5</v>
      </c>
      <c r="AC693" s="243">
        <f>BD.PD9[[#This Row],[Av.P2 '[%']]]*BD.PD9[[#This Row],[Ppto. Orden Interna '[DOP']]]</f>
        <v>7974.6772000000001</v>
      </c>
      <c r="AD693" s="249"/>
      <c r="AE693" s="389"/>
      <c r="AF693" s="243">
        <f>BD.PD9[[#This Row],[Av.P3 '[%']]]*BD.PD9[[#This Row],[Ppto. Orden Interna '[DOP']]]</f>
        <v>0</v>
      </c>
      <c r="AG693" s="249"/>
      <c r="AH693" s="389"/>
      <c r="AI693" s="243">
        <f>BD.PD9[[#This Row],[Av.P4 '[%']]]*BD.PD9[[#This Row],[Ppto. Orden Interna '[DOP']]]</f>
        <v>0</v>
      </c>
      <c r="AJ693" s="249"/>
      <c r="AK693" s="389"/>
      <c r="AL693" s="243">
        <f>BD.PD9[[#This Row],[Av.P5 '[%']]]*BD.PD9[[#This Row],[Ppto. Orden Interna '[DOP']]]</f>
        <v>0</v>
      </c>
      <c r="AM693" s="496">
        <f>BD.PD9[[#This Row],[Pago 5]]+BD.PD9[[#This Row],[Pago 4]]+BD.PD9[[#This Row],[Pago 3]]+BD.PD9[[#This Row],[Pago 2]]+BD.PD9[[#This Row],[Pago 1]]</f>
        <v>15949.3544</v>
      </c>
      <c r="AN693" s="308" t="s">
        <v>244</v>
      </c>
      <c r="AO693" s="308" t="s">
        <v>245</v>
      </c>
      <c r="AP693" s="308" t="s">
        <v>246</v>
      </c>
      <c r="AQ693" s="308" t="s">
        <v>247</v>
      </c>
      <c r="AR693" s="308">
        <v>594</v>
      </c>
      <c r="AS693" s="308" t="s">
        <v>248</v>
      </c>
      <c r="AT693" s="249" t="s">
        <v>1575</v>
      </c>
      <c r="AU693" s="306"/>
      <c r="AV693" s="306"/>
      <c r="AW693" s="306"/>
      <c r="AX693" s="306"/>
      <c r="AY693" s="306"/>
      <c r="AZ693" s="306"/>
      <c r="BA693" s="306"/>
      <c r="BB693" s="306"/>
      <c r="BC693" s="306"/>
      <c r="BD693" s="306"/>
      <c r="BE693" s="306"/>
      <c r="BF693" s="306"/>
      <c r="BG693" s="306"/>
      <c r="BH693" s="306"/>
      <c r="BI693" s="306"/>
      <c r="BJ693" s="306"/>
      <c r="BK693" s="306"/>
      <c r="BL693" s="306"/>
      <c r="BM693" s="306"/>
      <c r="BN693" s="306"/>
      <c r="BO693" s="306"/>
      <c r="BP693" s="306"/>
      <c r="BQ693" s="306"/>
      <c r="BR693" s="306"/>
      <c r="BS693" s="306"/>
      <c r="BT693" s="306"/>
      <c r="BU693" s="306"/>
      <c r="BV693" s="306"/>
      <c r="BW693" s="306"/>
      <c r="BX693" s="306"/>
      <c r="BY693" s="306"/>
      <c r="BZ693" s="306"/>
      <c r="CA693" s="306"/>
      <c r="CB693" s="306"/>
      <c r="CC693" s="306"/>
      <c r="CD693" s="306"/>
      <c r="CE693" s="306"/>
      <c r="CF693" s="306"/>
      <c r="CG693" s="306"/>
      <c r="CH693" s="306"/>
      <c r="CI693" s="306"/>
      <c r="CJ693" s="306"/>
      <c r="CK693" s="306"/>
      <c r="CL693" s="306"/>
      <c r="CM693" s="306"/>
      <c r="CN693" s="306"/>
      <c r="CO693" s="306"/>
      <c r="CP693" s="306"/>
      <c r="CQ693" s="306"/>
      <c r="CR693" s="306"/>
      <c r="CS693" s="306"/>
      <c r="CT693" s="306"/>
      <c r="CU693" s="306"/>
      <c r="CV693" s="306"/>
      <c r="CW693" s="306"/>
      <c r="CX693" s="306"/>
      <c r="CY693" s="306"/>
      <c r="CZ693" s="306"/>
      <c r="DA693" s="306"/>
      <c r="DB693" s="306"/>
      <c r="DC693" s="306"/>
      <c r="DD693" s="306"/>
      <c r="DE693" s="306"/>
      <c r="DF693" s="306"/>
      <c r="DG693" s="306"/>
      <c r="DH693" s="306"/>
      <c r="DI693" s="306"/>
      <c r="DJ693" s="306"/>
      <c r="DK693" s="306"/>
      <c r="DL693" s="306"/>
      <c r="DM693" s="306"/>
      <c r="DN693" s="306"/>
      <c r="DO693" s="306"/>
      <c r="DP693" s="306"/>
      <c r="DQ693" s="306"/>
      <c r="DR693" s="306"/>
      <c r="DS693" s="306"/>
      <c r="DT693" s="306"/>
      <c r="DU693" s="306"/>
      <c r="DV693" s="306"/>
      <c r="DW693" s="306"/>
      <c r="DX693" s="306"/>
      <c r="DY693" s="306"/>
      <c r="DZ693" s="306"/>
      <c r="EA693" s="306"/>
      <c r="EB693" s="306"/>
      <c r="EC693" s="306"/>
      <c r="ED693" s="306"/>
      <c r="EE693" s="306"/>
      <c r="EF693" s="306"/>
      <c r="EG693" s="306"/>
      <c r="EH693" s="306"/>
      <c r="EI693" s="306"/>
      <c r="EJ693" s="306"/>
      <c r="EK693" s="306"/>
      <c r="EL693" s="306"/>
      <c r="EM693" s="306"/>
      <c r="EN693" s="306"/>
      <c r="EO693" s="306"/>
      <c r="EP693" s="306"/>
      <c r="EQ693" s="306"/>
      <c r="ER693" s="306"/>
      <c r="ES693" s="306"/>
      <c r="ET693" s="306"/>
      <c r="EU693" s="306"/>
      <c r="EV693" s="306"/>
      <c r="EW693" s="306"/>
      <c r="EX693" s="306"/>
      <c r="EY693" s="306"/>
      <c r="EZ693" s="306"/>
      <c r="FA693" s="306"/>
      <c r="FB693" s="306"/>
      <c r="FC693" s="306"/>
      <c r="FD693" s="306"/>
      <c r="FE693" s="306"/>
      <c r="FF693" s="306"/>
      <c r="FG693" s="306"/>
      <c r="FH693" s="306"/>
      <c r="FI693" s="306"/>
      <c r="FJ693" s="306"/>
      <c r="FK693" s="306"/>
      <c r="FL693" s="306"/>
      <c r="FM693" s="306"/>
      <c r="FN693" s="306"/>
      <c r="FO693" s="306"/>
      <c r="FP693" s="306"/>
      <c r="FQ693" s="306"/>
      <c r="FR693" s="306"/>
      <c r="FS693" s="306"/>
      <c r="FT693" s="306"/>
      <c r="FU693" s="306"/>
      <c r="FV693" s="306"/>
      <c r="FW693" s="306"/>
      <c r="FX693" s="306"/>
      <c r="FY693" s="306"/>
      <c r="FZ693" s="306"/>
      <c r="GA693" s="306"/>
      <c r="GB693" s="306"/>
      <c r="GC693" s="306"/>
      <c r="GD693" s="306"/>
      <c r="GE693" s="306"/>
      <c r="GF693" s="306"/>
      <c r="GG693" s="306"/>
      <c r="GH693" s="306"/>
      <c r="GI693" s="306"/>
      <c r="GJ693" s="306"/>
      <c r="GK693" s="306"/>
      <c r="GL693" s="306"/>
      <c r="GM693" s="306"/>
      <c r="GN693" s="306"/>
      <c r="GO693" s="306"/>
      <c r="GP693" s="306"/>
      <c r="GQ693" s="306"/>
      <c r="GR693" s="306"/>
      <c r="GS693" s="306"/>
      <c r="GT693" s="306"/>
      <c r="GU693" s="306"/>
      <c r="GV693" s="306"/>
      <c r="GW693" s="306"/>
      <c r="GX693" s="306"/>
      <c r="GY693" s="306"/>
      <c r="GZ693" s="306"/>
      <c r="HA693" s="306"/>
      <c r="HB693" s="306"/>
      <c r="HC693" s="306"/>
      <c r="HD693" s="306"/>
      <c r="HE693" s="306"/>
      <c r="HF693" s="306"/>
      <c r="HG693" s="306"/>
      <c r="HH693" s="306"/>
      <c r="HI693" s="306"/>
      <c r="HJ693" s="306"/>
      <c r="HK693" s="306"/>
      <c r="HL693" s="306"/>
      <c r="HM693" s="306"/>
      <c r="HN693" s="306"/>
      <c r="HO693" s="306"/>
      <c r="HP693" s="306"/>
      <c r="HQ693" s="306"/>
      <c r="HR693" s="306"/>
      <c r="HS693" s="306"/>
      <c r="HT693" s="306"/>
      <c r="HU693" s="306"/>
      <c r="HV693" s="306"/>
      <c r="HW693" s="306"/>
      <c r="HX693" s="306"/>
      <c r="HY693" s="306"/>
      <c r="HZ693" s="306"/>
      <c r="IA693" s="306"/>
      <c r="IB693" s="306"/>
      <c r="IC693" s="306"/>
      <c r="ID693" s="306"/>
      <c r="IE693" s="306"/>
      <c r="IF693" s="306"/>
      <c r="IG693" s="306"/>
      <c r="IH693" s="306"/>
    </row>
    <row r="694" spans="1:242" s="219" customFormat="1" ht="15" customHeight="1" x14ac:dyDescent="0.3">
      <c r="A694" s="174">
        <v>7.02</v>
      </c>
      <c r="B694" s="231"/>
      <c r="C694" s="232" t="e">
        <f>VLOOKUP(BD.PD9[[#This Row],[Pos]],[19]!PPto[#Data],3,FALSE)</f>
        <v>#REF!</v>
      </c>
      <c r="D694" s="174" t="s">
        <v>23</v>
      </c>
      <c r="E694" s="305" t="str">
        <f>IF(BD.PD9[[#This Row],[.]]="*",VLOOKUP(BD.PD9[[#This Row],[Pos]],[19]Presupuesto!A:H,7,FALSE),"")</f>
        <v/>
      </c>
      <c r="F694" s="562" t="s">
        <v>480</v>
      </c>
      <c r="G694" s="563"/>
      <c r="H694" s="174"/>
      <c r="I694" s="497" t="s">
        <v>1326</v>
      </c>
      <c r="J694" s="382">
        <v>36</v>
      </c>
      <c r="K694" s="174" t="s">
        <v>260</v>
      </c>
      <c r="L694" s="383">
        <f>IF(BD.PD9[[#This Row],[Mon]]="DOP",1,HLOOKUP(BD.PD9[[#This Row],[Mon]],Data!$K$1:$L$2,2,FALSE))</f>
        <v>1</v>
      </c>
      <c r="M694" s="384">
        <v>1978.2383333333335</v>
      </c>
      <c r="N694" s="243">
        <f>BD.PD9[[#This Row],[Cant.]]*BD.PD9[[#This Row],[ Tasa ]]*BD.PD9[[#This Row],[ Precio Und.]]</f>
        <v>71216.58</v>
      </c>
      <c r="O694" s="386">
        <v>0.01</v>
      </c>
      <c r="P694" s="243">
        <f>IF(BD.PD9[[#This Row],[Liquid. '[%']]]&lt;&gt;0,(BD.PD9[[#This Row],[Valor Neto '[DOP']]]*BD.PD9[[#This Row],[Liquid. '[%']]])+BD.PD9[[#This Row],[Valor Neto '[DOP']]],BD.PD9[[#This Row],[Valor Neto '[DOP']]])</f>
        <v>71928.745800000004</v>
      </c>
      <c r="Q694" s="243">
        <f>BD.PD9[[#This Row],[Ppto. Orden Interna '[DOP']]]/HLOOKUP("USD",Data!$K$1:$L$2,2,FALSE)</f>
        <v>1106.5960892307694</v>
      </c>
      <c r="R694" s="381" t="s">
        <v>514</v>
      </c>
      <c r="S694" s="387"/>
      <c r="T694" s="387"/>
      <c r="U694" s="387"/>
      <c r="V694" s="387"/>
      <c r="W694" s="174" t="s">
        <v>279</v>
      </c>
      <c r="X694" s="495">
        <v>10</v>
      </c>
      <c r="Y694" s="388">
        <v>1</v>
      </c>
      <c r="Z694" s="243">
        <f>BD.PD9[[#This Row],[Av.P1 '[%']]]*BD.PD9[[#This Row],[Ppto. Orden Interna '[DOP']]]</f>
        <v>71928.745800000004</v>
      </c>
      <c r="AA694" s="174"/>
      <c r="AB694" s="389"/>
      <c r="AC694" s="243">
        <f>BD.PD9[[#This Row],[Av.P2 '[%']]]*BD.PD9[[#This Row],[Ppto. Orden Interna '[DOP']]]</f>
        <v>0</v>
      </c>
      <c r="AD694" s="249"/>
      <c r="AE694" s="389"/>
      <c r="AF694" s="243">
        <f>BD.PD9[[#This Row],[Av.P3 '[%']]]*BD.PD9[[#This Row],[Ppto. Orden Interna '[DOP']]]</f>
        <v>0</v>
      </c>
      <c r="AG694" s="249"/>
      <c r="AH694" s="389"/>
      <c r="AI694" s="243">
        <f>BD.PD9[[#This Row],[Av.P4 '[%']]]*BD.PD9[[#This Row],[Ppto. Orden Interna '[DOP']]]</f>
        <v>0</v>
      </c>
      <c r="AJ694" s="249"/>
      <c r="AK694" s="389"/>
      <c r="AL694" s="243">
        <f>BD.PD9[[#This Row],[Av.P5 '[%']]]*BD.PD9[[#This Row],[Ppto. Orden Interna '[DOP']]]</f>
        <v>0</v>
      </c>
      <c r="AM694" s="496">
        <f>BD.PD9[[#This Row],[Pago 5]]+BD.PD9[[#This Row],[Pago 4]]+BD.PD9[[#This Row],[Pago 3]]+BD.PD9[[#This Row],[Pago 2]]+BD.PD9[[#This Row],[Pago 1]]</f>
        <v>71928.745800000004</v>
      </c>
      <c r="AN694" s="308" t="s">
        <v>244</v>
      </c>
      <c r="AO694" s="308" t="s">
        <v>245</v>
      </c>
      <c r="AP694" s="308" t="s">
        <v>246</v>
      </c>
      <c r="AQ694" s="308" t="s">
        <v>247</v>
      </c>
      <c r="AR694" s="308">
        <v>594</v>
      </c>
      <c r="AS694" s="308" t="s">
        <v>248</v>
      </c>
      <c r="AT694" s="249" t="s">
        <v>1575</v>
      </c>
      <c r="AU694" s="306"/>
      <c r="AV694" s="306"/>
      <c r="AW694" s="306"/>
      <c r="AX694" s="306"/>
      <c r="AY694" s="306"/>
      <c r="AZ694" s="306"/>
      <c r="BA694" s="306"/>
      <c r="BB694" s="306"/>
      <c r="BC694" s="306"/>
      <c r="BD694" s="306"/>
      <c r="BE694" s="306"/>
      <c r="BF694" s="306"/>
      <c r="BG694" s="306"/>
      <c r="BH694" s="306"/>
      <c r="BI694" s="306"/>
      <c r="BJ694" s="306"/>
      <c r="BK694" s="306"/>
      <c r="BL694" s="306"/>
      <c r="BM694" s="306"/>
      <c r="BN694" s="306"/>
      <c r="BO694" s="306"/>
      <c r="BP694" s="306"/>
      <c r="BQ694" s="306"/>
      <c r="BR694" s="306"/>
      <c r="BS694" s="306"/>
      <c r="BT694" s="306"/>
      <c r="BU694" s="306"/>
      <c r="BV694" s="306"/>
      <c r="BW694" s="306"/>
      <c r="BX694" s="306"/>
      <c r="BY694" s="306"/>
      <c r="BZ694" s="306"/>
      <c r="CA694" s="306"/>
      <c r="CB694" s="306"/>
      <c r="CC694" s="306"/>
      <c r="CD694" s="306"/>
      <c r="CE694" s="306"/>
      <c r="CF694" s="306"/>
      <c r="CG694" s="306"/>
      <c r="CH694" s="306"/>
      <c r="CI694" s="306"/>
      <c r="CJ694" s="306"/>
      <c r="CK694" s="306"/>
      <c r="CL694" s="306"/>
      <c r="CM694" s="306"/>
      <c r="CN694" s="306"/>
      <c r="CO694" s="306"/>
      <c r="CP694" s="306"/>
      <c r="CQ694" s="306"/>
      <c r="CR694" s="306"/>
      <c r="CS694" s="306"/>
      <c r="CT694" s="306"/>
      <c r="CU694" s="306"/>
      <c r="CV694" s="306"/>
      <c r="CW694" s="306"/>
      <c r="CX694" s="306"/>
      <c r="CY694" s="306"/>
      <c r="CZ694" s="306"/>
      <c r="DA694" s="306"/>
      <c r="DB694" s="306"/>
      <c r="DC694" s="306"/>
      <c r="DD694" s="306"/>
      <c r="DE694" s="306"/>
      <c r="DF694" s="306"/>
      <c r="DG694" s="306"/>
      <c r="DH694" s="306"/>
      <c r="DI694" s="306"/>
      <c r="DJ694" s="306"/>
      <c r="DK694" s="306"/>
      <c r="DL694" s="306"/>
      <c r="DM694" s="306"/>
      <c r="DN694" s="306"/>
      <c r="DO694" s="306"/>
      <c r="DP694" s="306"/>
      <c r="DQ694" s="306"/>
      <c r="DR694" s="306"/>
      <c r="DS694" s="306"/>
      <c r="DT694" s="306"/>
      <c r="DU694" s="306"/>
      <c r="DV694" s="306"/>
      <c r="DW694" s="306"/>
      <c r="DX694" s="306"/>
      <c r="DY694" s="306"/>
      <c r="DZ694" s="306"/>
      <c r="EA694" s="306"/>
      <c r="EB694" s="306"/>
      <c r="EC694" s="306"/>
      <c r="ED694" s="306"/>
      <c r="EE694" s="306"/>
      <c r="EF694" s="306"/>
      <c r="EG694" s="306"/>
      <c r="EH694" s="306"/>
      <c r="EI694" s="306"/>
      <c r="EJ694" s="306"/>
      <c r="EK694" s="306"/>
      <c r="EL694" s="306"/>
      <c r="EM694" s="306"/>
      <c r="EN694" s="306"/>
      <c r="EO694" s="306"/>
      <c r="EP694" s="306"/>
      <c r="EQ694" s="306"/>
      <c r="ER694" s="306"/>
      <c r="ES694" s="306"/>
      <c r="ET694" s="306"/>
      <c r="EU694" s="306"/>
      <c r="EV694" s="306"/>
      <c r="EW694" s="306"/>
      <c r="EX694" s="306"/>
      <c r="EY694" s="306"/>
      <c r="EZ694" s="306"/>
      <c r="FA694" s="306"/>
      <c r="FB694" s="306"/>
      <c r="FC694" s="306"/>
      <c r="FD694" s="306"/>
      <c r="FE694" s="306"/>
      <c r="FF694" s="306"/>
      <c r="FG694" s="306"/>
      <c r="FH694" s="306"/>
      <c r="FI694" s="306"/>
      <c r="FJ694" s="306"/>
      <c r="FK694" s="306"/>
      <c r="FL694" s="306"/>
      <c r="FM694" s="306"/>
      <c r="FN694" s="306"/>
      <c r="FO694" s="306"/>
      <c r="FP694" s="306"/>
      <c r="FQ694" s="306"/>
      <c r="FR694" s="306"/>
      <c r="FS694" s="306"/>
      <c r="FT694" s="306"/>
      <c r="FU694" s="306"/>
      <c r="FV694" s="306"/>
      <c r="FW694" s="306"/>
      <c r="FX694" s="306"/>
      <c r="FY694" s="306"/>
      <c r="FZ694" s="306"/>
      <c r="GA694" s="306"/>
      <c r="GB694" s="306"/>
      <c r="GC694" s="306"/>
      <c r="GD694" s="306"/>
      <c r="GE694" s="306"/>
      <c r="GF694" s="306"/>
      <c r="GG694" s="306"/>
      <c r="GH694" s="306"/>
      <c r="GI694" s="306"/>
      <c r="GJ694" s="306"/>
      <c r="GK694" s="306"/>
      <c r="GL694" s="306"/>
      <c r="GM694" s="306"/>
      <c r="GN694" s="306"/>
      <c r="GO694" s="306"/>
      <c r="GP694" s="306"/>
      <c r="GQ694" s="306"/>
      <c r="GR694" s="306"/>
      <c r="GS694" s="306"/>
      <c r="GT694" s="306"/>
      <c r="GU694" s="306"/>
      <c r="GV694" s="306"/>
      <c r="GW694" s="306"/>
      <c r="GX694" s="306"/>
      <c r="GY694" s="306"/>
      <c r="GZ694" s="306"/>
      <c r="HA694" s="306"/>
      <c r="HB694" s="306"/>
      <c r="HC694" s="306"/>
      <c r="HD694" s="306"/>
      <c r="HE694" s="306"/>
      <c r="HF694" s="306"/>
      <c r="HG694" s="306"/>
      <c r="HH694" s="306"/>
      <c r="HI694" s="306"/>
      <c r="HJ694" s="306"/>
      <c r="HK694" s="306"/>
      <c r="HL694" s="306"/>
      <c r="HM694" s="306"/>
      <c r="HN694" s="306"/>
      <c r="HO694" s="306"/>
      <c r="HP694" s="306"/>
      <c r="HQ694" s="306"/>
      <c r="HR694" s="306"/>
      <c r="HS694" s="306"/>
      <c r="HT694" s="306"/>
      <c r="HU694" s="306"/>
      <c r="HV694" s="306"/>
      <c r="HW694" s="306"/>
      <c r="HX694" s="306"/>
      <c r="HY694" s="306"/>
      <c r="HZ694" s="306"/>
      <c r="IA694" s="306"/>
      <c r="IB694" s="306"/>
      <c r="IC694" s="306"/>
      <c r="ID694" s="306"/>
      <c r="IE694" s="306"/>
      <c r="IF694" s="306"/>
      <c r="IG694" s="306"/>
      <c r="IH694" s="306"/>
    </row>
    <row r="695" spans="1:242" s="219" customFormat="1" ht="15" customHeight="1" x14ac:dyDescent="0.3">
      <c r="A695" s="174">
        <v>7.02</v>
      </c>
      <c r="B695" s="231"/>
      <c r="C695" s="232" t="e">
        <f>VLOOKUP(BD.PD9[[#This Row],[Pos]],[19]!PPto[#Data],3,FALSE)</f>
        <v>#REF!</v>
      </c>
      <c r="D695" s="174" t="s">
        <v>23</v>
      </c>
      <c r="E695" s="305" t="str">
        <f>IF(BD.PD9[[#This Row],[.]]="*",VLOOKUP(BD.PD9[[#This Row],[Pos]],[19]Presupuesto!A:H,7,FALSE),"")</f>
        <v/>
      </c>
      <c r="F695" s="562" t="s">
        <v>481</v>
      </c>
      <c r="G695" s="563"/>
      <c r="H695" s="174"/>
      <c r="I695" s="497" t="s">
        <v>1326</v>
      </c>
      <c r="J695" s="382">
        <v>60</v>
      </c>
      <c r="K695" s="174" t="s">
        <v>260</v>
      </c>
      <c r="L695" s="383">
        <f>IF(BD.PD9[[#This Row],[Mon]]="DOP",1,HLOOKUP(BD.PD9[[#This Row],[Mon]],Data!$K$1:$L$2,2,FALSE))</f>
        <v>1</v>
      </c>
      <c r="M695" s="384">
        <v>1171.6785000000002</v>
      </c>
      <c r="N695" s="243">
        <f>BD.PD9[[#This Row],[Cant.]]*BD.PD9[[#This Row],[ Tasa ]]*BD.PD9[[#This Row],[ Precio Und.]]</f>
        <v>70300.710000000006</v>
      </c>
      <c r="O695" s="386">
        <v>0.01</v>
      </c>
      <c r="P695" s="243">
        <f>IF(BD.PD9[[#This Row],[Liquid. '[%']]]&lt;&gt;0,(BD.PD9[[#This Row],[Valor Neto '[DOP']]]*BD.PD9[[#This Row],[Liquid. '[%']]])+BD.PD9[[#This Row],[Valor Neto '[DOP']]],BD.PD9[[#This Row],[Valor Neto '[DOP']]])</f>
        <v>71003.717100000009</v>
      </c>
      <c r="Q695" s="243">
        <f>BD.PD9[[#This Row],[Ppto. Orden Interna '[DOP']]]/HLOOKUP("USD",Data!$K$1:$L$2,2,FALSE)</f>
        <v>1092.3648784615386</v>
      </c>
      <c r="R695" s="381" t="s">
        <v>514</v>
      </c>
      <c r="S695" s="387"/>
      <c r="T695" s="387"/>
      <c r="U695" s="387"/>
      <c r="V695" s="387"/>
      <c r="W695" s="174" t="s">
        <v>279</v>
      </c>
      <c r="X695" s="495">
        <v>10</v>
      </c>
      <c r="Y695" s="388">
        <v>1</v>
      </c>
      <c r="Z695" s="243">
        <f>BD.PD9[[#This Row],[Av.P1 '[%']]]*BD.PD9[[#This Row],[Ppto. Orden Interna '[DOP']]]</f>
        <v>71003.717100000009</v>
      </c>
      <c r="AA695" s="174"/>
      <c r="AB695" s="389"/>
      <c r="AC695" s="243">
        <f>BD.PD9[[#This Row],[Av.P2 '[%']]]*BD.PD9[[#This Row],[Ppto. Orden Interna '[DOP']]]</f>
        <v>0</v>
      </c>
      <c r="AD695" s="249"/>
      <c r="AE695" s="389"/>
      <c r="AF695" s="243">
        <f>BD.PD9[[#This Row],[Av.P3 '[%']]]*BD.PD9[[#This Row],[Ppto. Orden Interna '[DOP']]]</f>
        <v>0</v>
      </c>
      <c r="AG695" s="249"/>
      <c r="AH695" s="389"/>
      <c r="AI695" s="243">
        <f>BD.PD9[[#This Row],[Av.P4 '[%']]]*BD.PD9[[#This Row],[Ppto. Orden Interna '[DOP']]]</f>
        <v>0</v>
      </c>
      <c r="AJ695" s="249"/>
      <c r="AK695" s="389"/>
      <c r="AL695" s="243">
        <f>BD.PD9[[#This Row],[Av.P5 '[%']]]*BD.PD9[[#This Row],[Ppto. Orden Interna '[DOP']]]</f>
        <v>0</v>
      </c>
      <c r="AM695" s="496">
        <f>BD.PD9[[#This Row],[Pago 5]]+BD.PD9[[#This Row],[Pago 4]]+BD.PD9[[#This Row],[Pago 3]]+BD.PD9[[#This Row],[Pago 2]]+BD.PD9[[#This Row],[Pago 1]]</f>
        <v>71003.717100000009</v>
      </c>
      <c r="AN695" s="308" t="s">
        <v>244</v>
      </c>
      <c r="AO695" s="308" t="s">
        <v>245</v>
      </c>
      <c r="AP695" s="308" t="s">
        <v>246</v>
      </c>
      <c r="AQ695" s="308" t="s">
        <v>247</v>
      </c>
      <c r="AR695" s="308">
        <v>594</v>
      </c>
      <c r="AS695" s="308" t="s">
        <v>248</v>
      </c>
      <c r="AT695" s="249" t="s">
        <v>1575</v>
      </c>
      <c r="AU695" s="306"/>
      <c r="AV695" s="306"/>
      <c r="AW695" s="306"/>
      <c r="AX695" s="306"/>
      <c r="AY695" s="306"/>
      <c r="AZ695" s="306"/>
      <c r="BA695" s="306"/>
      <c r="BB695" s="306"/>
      <c r="BC695" s="306"/>
      <c r="BD695" s="306"/>
      <c r="BE695" s="306"/>
      <c r="BF695" s="306"/>
      <c r="BG695" s="306"/>
      <c r="BH695" s="306"/>
      <c r="BI695" s="306"/>
      <c r="BJ695" s="306"/>
      <c r="BK695" s="306"/>
      <c r="BL695" s="306"/>
      <c r="BM695" s="306"/>
      <c r="BN695" s="306"/>
      <c r="BO695" s="306"/>
      <c r="BP695" s="306"/>
      <c r="BQ695" s="306"/>
      <c r="BR695" s="306"/>
      <c r="BS695" s="306"/>
      <c r="BT695" s="306"/>
      <c r="BU695" s="306"/>
      <c r="BV695" s="306"/>
      <c r="BW695" s="306"/>
      <c r="BX695" s="306"/>
      <c r="BY695" s="306"/>
      <c r="BZ695" s="306"/>
      <c r="CA695" s="306"/>
      <c r="CB695" s="306"/>
      <c r="CC695" s="306"/>
      <c r="CD695" s="306"/>
      <c r="CE695" s="306"/>
      <c r="CF695" s="306"/>
      <c r="CG695" s="306"/>
      <c r="CH695" s="306"/>
      <c r="CI695" s="306"/>
      <c r="CJ695" s="306"/>
      <c r="CK695" s="306"/>
      <c r="CL695" s="306"/>
      <c r="CM695" s="306"/>
      <c r="CN695" s="306"/>
      <c r="CO695" s="306"/>
      <c r="CP695" s="306"/>
      <c r="CQ695" s="306"/>
      <c r="CR695" s="306"/>
      <c r="CS695" s="306"/>
      <c r="CT695" s="306"/>
      <c r="CU695" s="306"/>
      <c r="CV695" s="306"/>
      <c r="CW695" s="306"/>
      <c r="CX695" s="306"/>
      <c r="CY695" s="306"/>
      <c r="CZ695" s="306"/>
      <c r="DA695" s="306"/>
      <c r="DB695" s="306"/>
      <c r="DC695" s="306"/>
      <c r="DD695" s="306"/>
      <c r="DE695" s="306"/>
      <c r="DF695" s="306"/>
      <c r="DG695" s="306"/>
      <c r="DH695" s="306"/>
      <c r="DI695" s="306"/>
      <c r="DJ695" s="306"/>
      <c r="DK695" s="306"/>
      <c r="DL695" s="306"/>
      <c r="DM695" s="306"/>
      <c r="DN695" s="306"/>
      <c r="DO695" s="306"/>
      <c r="DP695" s="306"/>
      <c r="DQ695" s="306"/>
      <c r="DR695" s="306"/>
      <c r="DS695" s="306"/>
      <c r="DT695" s="306"/>
      <c r="DU695" s="306"/>
      <c r="DV695" s="306"/>
      <c r="DW695" s="306"/>
      <c r="DX695" s="306"/>
      <c r="DY695" s="306"/>
      <c r="DZ695" s="306"/>
      <c r="EA695" s="306"/>
      <c r="EB695" s="306"/>
      <c r="EC695" s="306"/>
      <c r="ED695" s="306"/>
      <c r="EE695" s="306"/>
      <c r="EF695" s="306"/>
      <c r="EG695" s="306"/>
      <c r="EH695" s="306"/>
      <c r="EI695" s="306"/>
      <c r="EJ695" s="306"/>
      <c r="EK695" s="306"/>
      <c r="EL695" s="306"/>
      <c r="EM695" s="306"/>
      <c r="EN695" s="306"/>
      <c r="EO695" s="306"/>
      <c r="EP695" s="306"/>
      <c r="EQ695" s="306"/>
      <c r="ER695" s="306"/>
      <c r="ES695" s="306"/>
      <c r="ET695" s="306"/>
      <c r="EU695" s="306"/>
      <c r="EV695" s="306"/>
      <c r="EW695" s="306"/>
      <c r="EX695" s="306"/>
      <c r="EY695" s="306"/>
      <c r="EZ695" s="306"/>
      <c r="FA695" s="306"/>
      <c r="FB695" s="306"/>
      <c r="FC695" s="306"/>
      <c r="FD695" s="306"/>
      <c r="FE695" s="306"/>
      <c r="FF695" s="306"/>
      <c r="FG695" s="306"/>
      <c r="FH695" s="306"/>
      <c r="FI695" s="306"/>
      <c r="FJ695" s="306"/>
      <c r="FK695" s="306"/>
      <c r="FL695" s="306"/>
      <c r="FM695" s="306"/>
      <c r="FN695" s="306"/>
      <c r="FO695" s="306"/>
      <c r="FP695" s="306"/>
      <c r="FQ695" s="306"/>
      <c r="FR695" s="306"/>
      <c r="FS695" s="306"/>
      <c r="FT695" s="306"/>
      <c r="FU695" s="306"/>
      <c r="FV695" s="306"/>
      <c r="FW695" s="306"/>
      <c r="FX695" s="306"/>
      <c r="FY695" s="306"/>
      <c r="FZ695" s="306"/>
      <c r="GA695" s="306"/>
      <c r="GB695" s="306"/>
      <c r="GC695" s="306"/>
      <c r="GD695" s="306"/>
      <c r="GE695" s="306"/>
      <c r="GF695" s="306"/>
      <c r="GG695" s="306"/>
      <c r="GH695" s="306"/>
      <c r="GI695" s="306"/>
      <c r="GJ695" s="306"/>
      <c r="GK695" s="306"/>
      <c r="GL695" s="306"/>
      <c r="GM695" s="306"/>
      <c r="GN695" s="306"/>
      <c r="GO695" s="306"/>
      <c r="GP695" s="306"/>
      <c r="GQ695" s="306"/>
      <c r="GR695" s="306"/>
      <c r="GS695" s="306"/>
      <c r="GT695" s="306"/>
      <c r="GU695" s="306"/>
      <c r="GV695" s="306"/>
      <c r="GW695" s="306"/>
      <c r="GX695" s="306"/>
      <c r="GY695" s="306"/>
      <c r="GZ695" s="306"/>
      <c r="HA695" s="306"/>
      <c r="HB695" s="306"/>
      <c r="HC695" s="306"/>
      <c r="HD695" s="306"/>
      <c r="HE695" s="306"/>
      <c r="HF695" s="306"/>
      <c r="HG695" s="306"/>
      <c r="HH695" s="306"/>
      <c r="HI695" s="306"/>
      <c r="HJ695" s="306"/>
      <c r="HK695" s="306"/>
      <c r="HL695" s="306"/>
      <c r="HM695" s="306"/>
      <c r="HN695" s="306"/>
      <c r="HO695" s="306"/>
      <c r="HP695" s="306"/>
      <c r="HQ695" s="306"/>
      <c r="HR695" s="306"/>
      <c r="HS695" s="306"/>
      <c r="HT695" s="306"/>
      <c r="HU695" s="306"/>
      <c r="HV695" s="306"/>
      <c r="HW695" s="306"/>
      <c r="HX695" s="306"/>
      <c r="HY695" s="306"/>
      <c r="HZ695" s="306"/>
      <c r="IA695" s="306"/>
      <c r="IB695" s="306"/>
      <c r="IC695" s="306"/>
      <c r="ID695" s="306"/>
      <c r="IE695" s="306"/>
      <c r="IF695" s="306"/>
      <c r="IG695" s="306"/>
      <c r="IH695" s="306"/>
    </row>
    <row r="696" spans="1:242" s="219" customFormat="1" ht="15" customHeight="1" x14ac:dyDescent="0.3">
      <c r="A696" s="174">
        <v>7.02</v>
      </c>
      <c r="B696" s="231"/>
      <c r="C696" s="232" t="e">
        <f>VLOOKUP(BD.PD9[[#This Row],[Pos]],[19]!PPto[#Data],3,FALSE)</f>
        <v>#REF!</v>
      </c>
      <c r="D696" s="174" t="s">
        <v>23</v>
      </c>
      <c r="E696" s="305" t="str">
        <f>IF(BD.PD9[[#This Row],[.]]="*",VLOOKUP(BD.PD9[[#This Row],[Pos]],[19]Presupuesto!A:H,7,FALSE),"")</f>
        <v/>
      </c>
      <c r="F696" s="562" t="s">
        <v>482</v>
      </c>
      <c r="G696" s="563"/>
      <c r="H696" s="174"/>
      <c r="I696" s="497" t="s">
        <v>1326</v>
      </c>
      <c r="J696" s="382">
        <v>96</v>
      </c>
      <c r="K696" s="174" t="s">
        <v>260</v>
      </c>
      <c r="L696" s="383">
        <f>IF(BD.PD9[[#This Row],[Mon]]="DOP",1,HLOOKUP(BD.PD9[[#This Row],[Mon]],Data!$K$1:$L$2,2,FALSE))</f>
        <v>1</v>
      </c>
      <c r="M696" s="384">
        <v>1807.0286458333333</v>
      </c>
      <c r="N696" s="243">
        <f>BD.PD9[[#This Row],[Cant.]]*BD.PD9[[#This Row],[ Tasa ]]*BD.PD9[[#This Row],[ Precio Und.]]</f>
        <v>173474.75</v>
      </c>
      <c r="O696" s="386">
        <v>0.01</v>
      </c>
      <c r="P696" s="243">
        <f>IF(BD.PD9[[#This Row],[Liquid. '[%']]]&lt;&gt;0,(BD.PD9[[#This Row],[Valor Neto '[DOP']]]*BD.PD9[[#This Row],[Liquid. '[%']]])+BD.PD9[[#This Row],[Valor Neto '[DOP']]],BD.PD9[[#This Row],[Valor Neto '[DOP']]])</f>
        <v>175209.4975</v>
      </c>
      <c r="Q696" s="243">
        <f>BD.PD9[[#This Row],[Ppto. Orden Interna '[DOP']]]/HLOOKUP("USD",Data!$K$1:$L$2,2,FALSE)</f>
        <v>2695.5307307692306</v>
      </c>
      <c r="R696" s="381" t="s">
        <v>514</v>
      </c>
      <c r="S696" s="387"/>
      <c r="T696" s="387"/>
      <c r="U696" s="387"/>
      <c r="V696" s="387"/>
      <c r="W696" s="174" t="s">
        <v>279</v>
      </c>
      <c r="X696" s="495">
        <v>10</v>
      </c>
      <c r="Y696" s="388">
        <v>1</v>
      </c>
      <c r="Z696" s="243">
        <f>BD.PD9[[#This Row],[Av.P1 '[%']]]*BD.PD9[[#This Row],[Ppto. Orden Interna '[DOP']]]</f>
        <v>175209.4975</v>
      </c>
      <c r="AA696" s="174"/>
      <c r="AB696" s="389"/>
      <c r="AC696" s="243">
        <f>BD.PD9[[#This Row],[Av.P2 '[%']]]*BD.PD9[[#This Row],[Ppto. Orden Interna '[DOP']]]</f>
        <v>0</v>
      </c>
      <c r="AD696" s="249"/>
      <c r="AE696" s="389"/>
      <c r="AF696" s="243">
        <f>BD.PD9[[#This Row],[Av.P3 '[%']]]*BD.PD9[[#This Row],[Ppto. Orden Interna '[DOP']]]</f>
        <v>0</v>
      </c>
      <c r="AG696" s="249"/>
      <c r="AH696" s="389"/>
      <c r="AI696" s="243">
        <f>BD.PD9[[#This Row],[Av.P4 '[%']]]*BD.PD9[[#This Row],[Ppto. Orden Interna '[DOP']]]</f>
        <v>0</v>
      </c>
      <c r="AJ696" s="249"/>
      <c r="AK696" s="389"/>
      <c r="AL696" s="243">
        <f>BD.PD9[[#This Row],[Av.P5 '[%']]]*BD.PD9[[#This Row],[Ppto. Orden Interna '[DOP']]]</f>
        <v>0</v>
      </c>
      <c r="AM696" s="496">
        <f>BD.PD9[[#This Row],[Pago 5]]+BD.PD9[[#This Row],[Pago 4]]+BD.PD9[[#This Row],[Pago 3]]+BD.PD9[[#This Row],[Pago 2]]+BD.PD9[[#This Row],[Pago 1]]</f>
        <v>175209.4975</v>
      </c>
      <c r="AN696" s="308" t="s">
        <v>244</v>
      </c>
      <c r="AO696" s="308" t="s">
        <v>245</v>
      </c>
      <c r="AP696" s="308" t="s">
        <v>246</v>
      </c>
      <c r="AQ696" s="308" t="s">
        <v>247</v>
      </c>
      <c r="AR696" s="308">
        <v>594</v>
      </c>
      <c r="AS696" s="308" t="s">
        <v>248</v>
      </c>
      <c r="AT696" s="249" t="s">
        <v>1575</v>
      </c>
      <c r="AU696" s="306"/>
      <c r="AV696" s="306"/>
      <c r="AW696" s="306"/>
      <c r="AX696" s="306"/>
      <c r="AY696" s="306"/>
      <c r="AZ696" s="306"/>
      <c r="BA696" s="306"/>
      <c r="BB696" s="306"/>
      <c r="BC696" s="306"/>
      <c r="BD696" s="306"/>
      <c r="BE696" s="306"/>
      <c r="BF696" s="306"/>
      <c r="BG696" s="306"/>
      <c r="BH696" s="306"/>
      <c r="BI696" s="306"/>
      <c r="BJ696" s="306"/>
      <c r="BK696" s="306"/>
      <c r="BL696" s="306"/>
      <c r="BM696" s="306"/>
      <c r="BN696" s="306"/>
      <c r="BO696" s="306"/>
      <c r="BP696" s="306"/>
      <c r="BQ696" s="306"/>
      <c r="BR696" s="306"/>
      <c r="BS696" s="306"/>
      <c r="BT696" s="306"/>
      <c r="BU696" s="306"/>
      <c r="BV696" s="306"/>
      <c r="BW696" s="306"/>
      <c r="BX696" s="306"/>
      <c r="BY696" s="306"/>
      <c r="BZ696" s="306"/>
      <c r="CA696" s="306"/>
      <c r="CB696" s="306"/>
      <c r="CC696" s="306"/>
      <c r="CD696" s="306"/>
      <c r="CE696" s="306"/>
      <c r="CF696" s="306"/>
      <c r="CG696" s="306"/>
      <c r="CH696" s="306"/>
      <c r="CI696" s="306"/>
      <c r="CJ696" s="306"/>
      <c r="CK696" s="306"/>
      <c r="CL696" s="306"/>
      <c r="CM696" s="306"/>
      <c r="CN696" s="306"/>
      <c r="CO696" s="306"/>
      <c r="CP696" s="306"/>
      <c r="CQ696" s="306"/>
      <c r="CR696" s="306"/>
      <c r="CS696" s="306"/>
      <c r="CT696" s="306"/>
      <c r="CU696" s="306"/>
      <c r="CV696" s="306"/>
      <c r="CW696" s="306"/>
      <c r="CX696" s="306"/>
      <c r="CY696" s="306"/>
      <c r="CZ696" s="306"/>
      <c r="DA696" s="306"/>
      <c r="DB696" s="306"/>
      <c r="DC696" s="306"/>
      <c r="DD696" s="306"/>
      <c r="DE696" s="306"/>
      <c r="DF696" s="306"/>
      <c r="DG696" s="306"/>
      <c r="DH696" s="306"/>
      <c r="DI696" s="306"/>
      <c r="DJ696" s="306"/>
      <c r="DK696" s="306"/>
      <c r="DL696" s="306"/>
      <c r="DM696" s="306"/>
      <c r="DN696" s="306"/>
      <c r="DO696" s="306"/>
      <c r="DP696" s="306"/>
      <c r="DQ696" s="306"/>
      <c r="DR696" s="306"/>
      <c r="DS696" s="306"/>
      <c r="DT696" s="306"/>
      <c r="DU696" s="306"/>
      <c r="DV696" s="306"/>
      <c r="DW696" s="306"/>
      <c r="DX696" s="306"/>
      <c r="DY696" s="306"/>
      <c r="DZ696" s="306"/>
      <c r="EA696" s="306"/>
      <c r="EB696" s="306"/>
      <c r="EC696" s="306"/>
      <c r="ED696" s="306"/>
      <c r="EE696" s="306"/>
      <c r="EF696" s="306"/>
      <c r="EG696" s="306"/>
      <c r="EH696" s="306"/>
      <c r="EI696" s="306"/>
      <c r="EJ696" s="306"/>
      <c r="EK696" s="306"/>
      <c r="EL696" s="306"/>
      <c r="EM696" s="306"/>
      <c r="EN696" s="306"/>
      <c r="EO696" s="306"/>
      <c r="EP696" s="306"/>
      <c r="EQ696" s="306"/>
      <c r="ER696" s="306"/>
      <c r="ES696" s="306"/>
      <c r="ET696" s="306"/>
      <c r="EU696" s="306"/>
      <c r="EV696" s="306"/>
      <c r="EW696" s="306"/>
      <c r="EX696" s="306"/>
      <c r="EY696" s="306"/>
      <c r="EZ696" s="306"/>
      <c r="FA696" s="306"/>
      <c r="FB696" s="306"/>
      <c r="FC696" s="306"/>
      <c r="FD696" s="306"/>
      <c r="FE696" s="306"/>
      <c r="FF696" s="306"/>
      <c r="FG696" s="306"/>
      <c r="FH696" s="306"/>
      <c r="FI696" s="306"/>
      <c r="FJ696" s="306"/>
      <c r="FK696" s="306"/>
      <c r="FL696" s="306"/>
      <c r="FM696" s="306"/>
      <c r="FN696" s="306"/>
      <c r="FO696" s="306"/>
      <c r="FP696" s="306"/>
      <c r="FQ696" s="306"/>
      <c r="FR696" s="306"/>
      <c r="FS696" s="306"/>
      <c r="FT696" s="306"/>
      <c r="FU696" s="306"/>
      <c r="FV696" s="306"/>
      <c r="FW696" s="306"/>
      <c r="FX696" s="306"/>
      <c r="FY696" s="306"/>
      <c r="FZ696" s="306"/>
      <c r="GA696" s="306"/>
      <c r="GB696" s="306"/>
      <c r="GC696" s="306"/>
      <c r="GD696" s="306"/>
      <c r="GE696" s="306"/>
      <c r="GF696" s="306"/>
      <c r="GG696" s="306"/>
      <c r="GH696" s="306"/>
      <c r="GI696" s="306"/>
      <c r="GJ696" s="306"/>
      <c r="GK696" s="306"/>
      <c r="GL696" s="306"/>
      <c r="GM696" s="306"/>
      <c r="GN696" s="306"/>
      <c r="GO696" s="306"/>
      <c r="GP696" s="306"/>
      <c r="GQ696" s="306"/>
      <c r="GR696" s="306"/>
      <c r="GS696" s="306"/>
      <c r="GT696" s="306"/>
      <c r="GU696" s="306"/>
      <c r="GV696" s="306"/>
      <c r="GW696" s="306"/>
      <c r="GX696" s="306"/>
      <c r="GY696" s="306"/>
      <c r="GZ696" s="306"/>
      <c r="HA696" s="306"/>
      <c r="HB696" s="306"/>
      <c r="HC696" s="306"/>
      <c r="HD696" s="306"/>
      <c r="HE696" s="306"/>
      <c r="HF696" s="306"/>
      <c r="HG696" s="306"/>
      <c r="HH696" s="306"/>
      <c r="HI696" s="306"/>
      <c r="HJ696" s="306"/>
      <c r="HK696" s="306"/>
      <c r="HL696" s="306"/>
      <c r="HM696" s="306"/>
      <c r="HN696" s="306"/>
      <c r="HO696" s="306"/>
      <c r="HP696" s="306"/>
      <c r="HQ696" s="306"/>
      <c r="HR696" s="306"/>
      <c r="HS696" s="306"/>
      <c r="HT696" s="306"/>
      <c r="HU696" s="306"/>
      <c r="HV696" s="306"/>
      <c r="HW696" s="306"/>
      <c r="HX696" s="306"/>
      <c r="HY696" s="306"/>
      <c r="HZ696" s="306"/>
      <c r="IA696" s="306"/>
      <c r="IB696" s="306"/>
      <c r="IC696" s="306"/>
      <c r="ID696" s="306"/>
      <c r="IE696" s="306"/>
      <c r="IF696" s="306"/>
      <c r="IG696" s="306"/>
      <c r="IH696" s="306"/>
    </row>
    <row r="697" spans="1:242" s="219" customFormat="1" ht="15" customHeight="1" x14ac:dyDescent="0.3">
      <c r="A697" s="174">
        <v>7.02</v>
      </c>
      <c r="B697" s="231"/>
      <c r="C697" s="232" t="e">
        <f>VLOOKUP(BD.PD9[[#This Row],[Pos]],[19]!PPto[#Data],3,FALSE)</f>
        <v>#REF!</v>
      </c>
      <c r="D697" s="174" t="s">
        <v>23</v>
      </c>
      <c r="E697" s="305" t="str">
        <f>IF(BD.PD9[[#This Row],[.]]="*",VLOOKUP(BD.PD9[[#This Row],[Pos]],[19]Presupuesto!A:H,7,FALSE),"")</f>
        <v/>
      </c>
      <c r="F697" s="234" t="s">
        <v>441</v>
      </c>
      <c r="G697" s="174"/>
      <c r="H697" s="174"/>
      <c r="I697" s="497" t="s">
        <v>1326</v>
      </c>
      <c r="J697" s="382">
        <v>10</v>
      </c>
      <c r="K697" s="174" t="s">
        <v>260</v>
      </c>
      <c r="L697" s="383">
        <f>IF(BD.PD9[[#This Row],[Mon]]="DOP",1,HLOOKUP(BD.PD9[[#This Row],[Mon]],Data!$K$1:$L$2,2,FALSE))</f>
        <v>1</v>
      </c>
      <c r="M697" s="384">
        <v>1650</v>
      </c>
      <c r="N697" s="243">
        <f>BD.PD9[[#This Row],[Cant.]]*BD.PD9[[#This Row],[ Tasa ]]*BD.PD9[[#This Row],[ Precio Und.]]</f>
        <v>16500</v>
      </c>
      <c r="O697" s="386">
        <v>0.01</v>
      </c>
      <c r="P697" s="243">
        <f>IF(BD.PD9[[#This Row],[Liquid. '[%']]]&lt;&gt;0,(BD.PD9[[#This Row],[Valor Neto '[DOP']]]*BD.PD9[[#This Row],[Liquid. '[%']]])+BD.PD9[[#This Row],[Valor Neto '[DOP']]],BD.PD9[[#This Row],[Valor Neto '[DOP']]])</f>
        <v>16665</v>
      </c>
      <c r="Q697" s="243">
        <f>BD.PD9[[#This Row],[Ppto. Orden Interna '[DOP']]]/HLOOKUP("USD",Data!$K$1:$L$2,2,FALSE)</f>
        <v>256.38461538461536</v>
      </c>
      <c r="R697" s="381" t="s">
        <v>1488</v>
      </c>
      <c r="S697" s="387"/>
      <c r="T697" s="387"/>
      <c r="U697" s="387"/>
      <c r="V697" s="387"/>
      <c r="W697" s="174" t="s">
        <v>439</v>
      </c>
      <c r="X697" s="495">
        <v>10</v>
      </c>
      <c r="Y697" s="388">
        <v>1</v>
      </c>
      <c r="Z697" s="243">
        <f>BD.PD9[[#This Row],[Av.P1 '[%']]]*BD.PD9[[#This Row],[Ppto. Orden Interna '[DOP']]]</f>
        <v>16665</v>
      </c>
      <c r="AA697" s="174"/>
      <c r="AB697" s="389"/>
      <c r="AC697" s="243">
        <f>BD.PD9[[#This Row],[Av.P2 '[%']]]*BD.PD9[[#This Row],[Ppto. Orden Interna '[DOP']]]</f>
        <v>0</v>
      </c>
      <c r="AD697" s="249"/>
      <c r="AE697" s="389"/>
      <c r="AF697" s="243">
        <f>BD.PD9[[#This Row],[Av.P3 '[%']]]*BD.PD9[[#This Row],[Ppto. Orden Interna '[DOP']]]</f>
        <v>0</v>
      </c>
      <c r="AG697" s="249"/>
      <c r="AH697" s="389"/>
      <c r="AI697" s="243">
        <f>BD.PD9[[#This Row],[Av.P4 '[%']]]*BD.PD9[[#This Row],[Ppto. Orden Interna '[DOP']]]</f>
        <v>0</v>
      </c>
      <c r="AJ697" s="249"/>
      <c r="AK697" s="389"/>
      <c r="AL697" s="243">
        <f>BD.PD9[[#This Row],[Av.P5 '[%']]]*BD.PD9[[#This Row],[Ppto. Orden Interna '[DOP']]]</f>
        <v>0</v>
      </c>
      <c r="AM697" s="496">
        <f>BD.PD9[[#This Row],[Pago 5]]+BD.PD9[[#This Row],[Pago 4]]+BD.PD9[[#This Row],[Pago 3]]+BD.PD9[[#This Row],[Pago 2]]+BD.PD9[[#This Row],[Pago 1]]</f>
        <v>16665</v>
      </c>
      <c r="AN697" s="308" t="s">
        <v>244</v>
      </c>
      <c r="AO697" s="308" t="s">
        <v>245</v>
      </c>
      <c r="AP697" s="308" t="s">
        <v>246</v>
      </c>
      <c r="AQ697" s="308" t="s">
        <v>247</v>
      </c>
      <c r="AR697" s="308">
        <v>594</v>
      </c>
      <c r="AS697" s="308" t="s">
        <v>248</v>
      </c>
      <c r="AT697" s="249" t="s">
        <v>1575</v>
      </c>
      <c r="AU697" s="306"/>
      <c r="AV697" s="306"/>
      <c r="AW697" s="306"/>
      <c r="AX697" s="306"/>
      <c r="AY697" s="306"/>
      <c r="AZ697" s="306"/>
      <c r="BA697" s="306"/>
      <c r="BB697" s="306"/>
      <c r="BC697" s="306"/>
      <c r="BD697" s="306"/>
      <c r="BE697" s="306"/>
      <c r="BF697" s="306"/>
      <c r="BG697" s="306"/>
      <c r="BH697" s="306"/>
      <c r="BI697" s="306"/>
      <c r="BJ697" s="306"/>
      <c r="BK697" s="306"/>
      <c r="BL697" s="306"/>
      <c r="BM697" s="306"/>
      <c r="BN697" s="306"/>
      <c r="BO697" s="306"/>
      <c r="BP697" s="306"/>
      <c r="BQ697" s="306"/>
      <c r="BR697" s="306"/>
      <c r="BS697" s="306"/>
      <c r="BT697" s="306"/>
      <c r="BU697" s="306"/>
      <c r="BV697" s="306"/>
      <c r="BW697" s="306"/>
      <c r="BX697" s="306"/>
      <c r="BY697" s="306"/>
      <c r="BZ697" s="306"/>
      <c r="CA697" s="306"/>
      <c r="CB697" s="306"/>
      <c r="CC697" s="306"/>
      <c r="CD697" s="306"/>
      <c r="CE697" s="306"/>
      <c r="CF697" s="306"/>
      <c r="CG697" s="306"/>
      <c r="CH697" s="306"/>
      <c r="CI697" s="306"/>
      <c r="CJ697" s="306"/>
      <c r="CK697" s="306"/>
      <c r="CL697" s="306"/>
      <c r="CM697" s="306"/>
      <c r="CN697" s="306"/>
      <c r="CO697" s="306"/>
      <c r="CP697" s="306"/>
      <c r="CQ697" s="306"/>
      <c r="CR697" s="306"/>
      <c r="CS697" s="306"/>
      <c r="CT697" s="306"/>
      <c r="CU697" s="306"/>
      <c r="CV697" s="306"/>
      <c r="CW697" s="306"/>
      <c r="CX697" s="306"/>
      <c r="CY697" s="306"/>
      <c r="CZ697" s="306"/>
      <c r="DA697" s="306"/>
      <c r="DB697" s="306"/>
      <c r="DC697" s="306"/>
      <c r="DD697" s="306"/>
      <c r="DE697" s="306"/>
      <c r="DF697" s="306"/>
      <c r="DG697" s="306"/>
      <c r="DH697" s="306"/>
      <c r="DI697" s="306"/>
      <c r="DJ697" s="306"/>
      <c r="DK697" s="306"/>
      <c r="DL697" s="306"/>
      <c r="DM697" s="306"/>
      <c r="DN697" s="306"/>
      <c r="DO697" s="306"/>
      <c r="DP697" s="306"/>
      <c r="DQ697" s="306"/>
      <c r="DR697" s="306"/>
      <c r="DS697" s="306"/>
      <c r="DT697" s="306"/>
      <c r="DU697" s="306"/>
      <c r="DV697" s="306"/>
      <c r="DW697" s="306"/>
      <c r="DX697" s="306"/>
      <c r="DY697" s="306"/>
      <c r="DZ697" s="306"/>
      <c r="EA697" s="306"/>
      <c r="EB697" s="306"/>
      <c r="EC697" s="306"/>
      <c r="ED697" s="306"/>
      <c r="EE697" s="306"/>
      <c r="EF697" s="306"/>
      <c r="EG697" s="306"/>
      <c r="EH697" s="306"/>
      <c r="EI697" s="306"/>
      <c r="EJ697" s="306"/>
      <c r="EK697" s="306"/>
      <c r="EL697" s="306"/>
      <c r="EM697" s="306"/>
      <c r="EN697" s="306"/>
      <c r="EO697" s="306"/>
      <c r="EP697" s="306"/>
      <c r="EQ697" s="306"/>
      <c r="ER697" s="306"/>
      <c r="ES697" s="306"/>
      <c r="ET697" s="306"/>
      <c r="EU697" s="306"/>
      <c r="EV697" s="306"/>
      <c r="EW697" s="306"/>
      <c r="EX697" s="306"/>
      <c r="EY697" s="306"/>
      <c r="EZ697" s="306"/>
      <c r="FA697" s="306"/>
      <c r="FB697" s="306"/>
      <c r="FC697" s="306"/>
      <c r="FD697" s="306"/>
      <c r="FE697" s="306"/>
      <c r="FF697" s="306"/>
      <c r="FG697" s="306"/>
      <c r="FH697" s="306"/>
      <c r="FI697" s="306"/>
      <c r="FJ697" s="306"/>
      <c r="FK697" s="306"/>
      <c r="FL697" s="306"/>
      <c r="FM697" s="306"/>
      <c r="FN697" s="306"/>
      <c r="FO697" s="306"/>
      <c r="FP697" s="306"/>
      <c r="FQ697" s="306"/>
      <c r="FR697" s="306"/>
      <c r="FS697" s="306"/>
      <c r="FT697" s="306"/>
      <c r="FU697" s="306"/>
      <c r="FV697" s="306"/>
      <c r="FW697" s="306"/>
      <c r="FX697" s="306"/>
      <c r="FY697" s="306"/>
      <c r="FZ697" s="306"/>
      <c r="GA697" s="306"/>
      <c r="GB697" s="306"/>
      <c r="GC697" s="306"/>
      <c r="GD697" s="306"/>
      <c r="GE697" s="306"/>
      <c r="GF697" s="306"/>
      <c r="GG697" s="306"/>
      <c r="GH697" s="306"/>
      <c r="GI697" s="306"/>
      <c r="GJ697" s="306"/>
      <c r="GK697" s="306"/>
      <c r="GL697" s="306"/>
      <c r="GM697" s="306"/>
      <c r="GN697" s="306"/>
      <c r="GO697" s="306"/>
      <c r="GP697" s="306"/>
      <c r="GQ697" s="306"/>
      <c r="GR697" s="306"/>
      <c r="GS697" s="306"/>
      <c r="GT697" s="306"/>
      <c r="GU697" s="306"/>
      <c r="GV697" s="306"/>
      <c r="GW697" s="306"/>
      <c r="GX697" s="306"/>
      <c r="GY697" s="306"/>
      <c r="GZ697" s="306"/>
      <c r="HA697" s="306"/>
      <c r="HB697" s="306"/>
      <c r="HC697" s="306"/>
      <c r="HD697" s="306"/>
      <c r="HE697" s="306"/>
      <c r="HF697" s="306"/>
      <c r="HG697" s="306"/>
      <c r="HH697" s="306"/>
      <c r="HI697" s="306"/>
      <c r="HJ697" s="306"/>
      <c r="HK697" s="306"/>
      <c r="HL697" s="306"/>
      <c r="HM697" s="306"/>
      <c r="HN697" s="306"/>
      <c r="HO697" s="306"/>
      <c r="HP697" s="306"/>
      <c r="HQ697" s="306"/>
      <c r="HR697" s="306"/>
      <c r="HS697" s="306"/>
      <c r="HT697" s="306"/>
      <c r="HU697" s="306"/>
      <c r="HV697" s="306"/>
      <c r="HW697" s="306"/>
      <c r="HX697" s="306"/>
      <c r="HY697" s="306"/>
      <c r="HZ697" s="306"/>
      <c r="IA697" s="306"/>
      <c r="IB697" s="306"/>
      <c r="IC697" s="306"/>
      <c r="ID697" s="306"/>
      <c r="IE697" s="306"/>
      <c r="IF697" s="306"/>
      <c r="IG697" s="306"/>
      <c r="IH697" s="306"/>
    </row>
    <row r="698" spans="1:242" s="219" customFormat="1" ht="15" customHeight="1" x14ac:dyDescent="0.3">
      <c r="A698" s="174">
        <v>7.02</v>
      </c>
      <c r="B698" s="231"/>
      <c r="C698" s="232" t="e">
        <f>VLOOKUP(BD.PD9[[#This Row],[Pos]],[19]!PPto[#Data],3,FALSE)</f>
        <v>#REF!</v>
      </c>
      <c r="D698" s="174" t="s">
        <v>23</v>
      </c>
      <c r="E698" s="305" t="str">
        <f>IF(BD.PD9[[#This Row],[.]]="*",VLOOKUP(BD.PD9[[#This Row],[Pos]],[19]Presupuesto!A:H,7,FALSE),"")</f>
        <v/>
      </c>
      <c r="F698" s="234" t="s">
        <v>442</v>
      </c>
      <c r="G698" s="174"/>
      <c r="H698" s="174"/>
      <c r="I698" s="497" t="s">
        <v>1326</v>
      </c>
      <c r="J698" s="382">
        <v>10</v>
      </c>
      <c r="K698" s="174" t="s">
        <v>260</v>
      </c>
      <c r="L698" s="383">
        <f>IF(BD.PD9[[#This Row],[Mon]]="DOP",1,HLOOKUP(BD.PD9[[#This Row],[Mon]],Data!$K$1:$L$2,2,FALSE))</f>
        <v>1</v>
      </c>
      <c r="M698" s="384">
        <v>450</v>
      </c>
      <c r="N698" s="243">
        <f>BD.PD9[[#This Row],[Cant.]]*BD.PD9[[#This Row],[ Tasa ]]*BD.PD9[[#This Row],[ Precio Und.]]</f>
        <v>4500</v>
      </c>
      <c r="O698" s="386">
        <v>0.01</v>
      </c>
      <c r="P698" s="243">
        <f>IF(BD.PD9[[#This Row],[Liquid. '[%']]]&lt;&gt;0,(BD.PD9[[#This Row],[Valor Neto '[DOP']]]*BD.PD9[[#This Row],[Liquid. '[%']]])+BD.PD9[[#This Row],[Valor Neto '[DOP']]],BD.PD9[[#This Row],[Valor Neto '[DOP']]])</f>
        <v>4545</v>
      </c>
      <c r="Q698" s="243">
        <f>BD.PD9[[#This Row],[Ppto. Orden Interna '[DOP']]]/HLOOKUP("USD",Data!$K$1:$L$2,2,FALSE)</f>
        <v>69.92307692307692</v>
      </c>
      <c r="R698" s="381" t="s">
        <v>1488</v>
      </c>
      <c r="S698" s="387"/>
      <c r="T698" s="387"/>
      <c r="U698" s="387"/>
      <c r="V698" s="387"/>
      <c r="W698" s="174" t="s">
        <v>439</v>
      </c>
      <c r="X698" s="495">
        <v>10</v>
      </c>
      <c r="Y698" s="388">
        <v>1</v>
      </c>
      <c r="Z698" s="243">
        <f>BD.PD9[[#This Row],[Av.P1 '[%']]]*BD.PD9[[#This Row],[Ppto. Orden Interna '[DOP']]]</f>
        <v>4545</v>
      </c>
      <c r="AA698" s="174"/>
      <c r="AB698" s="389"/>
      <c r="AC698" s="243">
        <f>BD.PD9[[#This Row],[Av.P2 '[%']]]*BD.PD9[[#This Row],[Ppto. Orden Interna '[DOP']]]</f>
        <v>0</v>
      </c>
      <c r="AD698" s="249"/>
      <c r="AE698" s="389"/>
      <c r="AF698" s="243">
        <f>BD.PD9[[#This Row],[Av.P3 '[%']]]*BD.PD9[[#This Row],[Ppto. Orden Interna '[DOP']]]</f>
        <v>0</v>
      </c>
      <c r="AG698" s="249"/>
      <c r="AH698" s="389"/>
      <c r="AI698" s="243">
        <f>BD.PD9[[#This Row],[Av.P4 '[%']]]*BD.PD9[[#This Row],[Ppto. Orden Interna '[DOP']]]</f>
        <v>0</v>
      </c>
      <c r="AJ698" s="249"/>
      <c r="AK698" s="389"/>
      <c r="AL698" s="243">
        <f>BD.PD9[[#This Row],[Av.P5 '[%']]]*BD.PD9[[#This Row],[Ppto. Orden Interna '[DOP']]]</f>
        <v>0</v>
      </c>
      <c r="AM698" s="496">
        <f>BD.PD9[[#This Row],[Pago 5]]+BD.PD9[[#This Row],[Pago 4]]+BD.PD9[[#This Row],[Pago 3]]+BD.PD9[[#This Row],[Pago 2]]+BD.PD9[[#This Row],[Pago 1]]</f>
        <v>4545</v>
      </c>
      <c r="AN698" s="308" t="s">
        <v>244</v>
      </c>
      <c r="AO698" s="308" t="s">
        <v>245</v>
      </c>
      <c r="AP698" s="308" t="s">
        <v>246</v>
      </c>
      <c r="AQ698" s="308" t="s">
        <v>247</v>
      </c>
      <c r="AR698" s="308">
        <v>594</v>
      </c>
      <c r="AS698" s="308" t="s">
        <v>248</v>
      </c>
      <c r="AT698" s="249" t="s">
        <v>1575</v>
      </c>
      <c r="AU698" s="306"/>
      <c r="AV698" s="306"/>
      <c r="AW698" s="306"/>
      <c r="AX698" s="306"/>
      <c r="AY698" s="306"/>
      <c r="AZ698" s="306"/>
      <c r="BA698" s="306"/>
      <c r="BB698" s="306"/>
      <c r="BC698" s="306"/>
      <c r="BD698" s="306"/>
      <c r="BE698" s="306"/>
      <c r="BF698" s="306"/>
      <c r="BG698" s="306"/>
      <c r="BH698" s="306"/>
      <c r="BI698" s="306"/>
      <c r="BJ698" s="306"/>
      <c r="BK698" s="306"/>
      <c r="BL698" s="306"/>
      <c r="BM698" s="306"/>
      <c r="BN698" s="306"/>
      <c r="BO698" s="306"/>
      <c r="BP698" s="306"/>
      <c r="BQ698" s="306"/>
      <c r="BR698" s="306"/>
      <c r="BS698" s="306"/>
      <c r="BT698" s="306"/>
      <c r="BU698" s="306"/>
      <c r="BV698" s="306"/>
      <c r="BW698" s="306"/>
      <c r="BX698" s="306"/>
      <c r="BY698" s="306"/>
      <c r="BZ698" s="306"/>
      <c r="CA698" s="306"/>
      <c r="CB698" s="306"/>
      <c r="CC698" s="306"/>
      <c r="CD698" s="306"/>
      <c r="CE698" s="306"/>
      <c r="CF698" s="306"/>
      <c r="CG698" s="306"/>
      <c r="CH698" s="306"/>
      <c r="CI698" s="306"/>
      <c r="CJ698" s="306"/>
      <c r="CK698" s="306"/>
      <c r="CL698" s="306"/>
      <c r="CM698" s="306"/>
      <c r="CN698" s="306"/>
      <c r="CO698" s="306"/>
      <c r="CP698" s="306"/>
      <c r="CQ698" s="306"/>
      <c r="CR698" s="306"/>
      <c r="CS698" s="306"/>
      <c r="CT698" s="306"/>
      <c r="CU698" s="306"/>
      <c r="CV698" s="306"/>
      <c r="CW698" s="306"/>
      <c r="CX698" s="306"/>
      <c r="CY698" s="306"/>
      <c r="CZ698" s="306"/>
      <c r="DA698" s="306"/>
      <c r="DB698" s="306"/>
      <c r="DC698" s="306"/>
      <c r="DD698" s="306"/>
      <c r="DE698" s="306"/>
      <c r="DF698" s="306"/>
      <c r="DG698" s="306"/>
      <c r="DH698" s="306"/>
      <c r="DI698" s="306"/>
      <c r="DJ698" s="306"/>
      <c r="DK698" s="306"/>
      <c r="DL698" s="306"/>
      <c r="DM698" s="306"/>
      <c r="DN698" s="306"/>
      <c r="DO698" s="306"/>
      <c r="DP698" s="306"/>
      <c r="DQ698" s="306"/>
      <c r="DR698" s="306"/>
      <c r="DS698" s="306"/>
      <c r="DT698" s="306"/>
      <c r="DU698" s="306"/>
      <c r="DV698" s="306"/>
      <c r="DW698" s="306"/>
      <c r="DX698" s="306"/>
      <c r="DY698" s="306"/>
      <c r="DZ698" s="306"/>
      <c r="EA698" s="306"/>
      <c r="EB698" s="306"/>
      <c r="EC698" s="306"/>
      <c r="ED698" s="306"/>
      <c r="EE698" s="306"/>
      <c r="EF698" s="306"/>
      <c r="EG698" s="306"/>
      <c r="EH698" s="306"/>
      <c r="EI698" s="306"/>
      <c r="EJ698" s="306"/>
      <c r="EK698" s="306"/>
      <c r="EL698" s="306"/>
      <c r="EM698" s="306"/>
      <c r="EN698" s="306"/>
      <c r="EO698" s="306"/>
      <c r="EP698" s="306"/>
      <c r="EQ698" s="306"/>
      <c r="ER698" s="306"/>
      <c r="ES698" s="306"/>
      <c r="ET698" s="306"/>
      <c r="EU698" s="306"/>
      <c r="EV698" s="306"/>
      <c r="EW698" s="306"/>
      <c r="EX698" s="306"/>
      <c r="EY698" s="306"/>
      <c r="EZ698" s="306"/>
      <c r="FA698" s="306"/>
      <c r="FB698" s="306"/>
      <c r="FC698" s="306"/>
      <c r="FD698" s="306"/>
      <c r="FE698" s="306"/>
      <c r="FF698" s="306"/>
      <c r="FG698" s="306"/>
      <c r="FH698" s="306"/>
      <c r="FI698" s="306"/>
      <c r="FJ698" s="306"/>
      <c r="FK698" s="306"/>
      <c r="FL698" s="306"/>
      <c r="FM698" s="306"/>
      <c r="FN698" s="306"/>
      <c r="FO698" s="306"/>
      <c r="FP698" s="306"/>
      <c r="FQ698" s="306"/>
      <c r="FR698" s="306"/>
      <c r="FS698" s="306"/>
      <c r="FT698" s="306"/>
      <c r="FU698" s="306"/>
      <c r="FV698" s="306"/>
      <c r="FW698" s="306"/>
      <c r="FX698" s="306"/>
      <c r="FY698" s="306"/>
      <c r="FZ698" s="306"/>
      <c r="GA698" s="306"/>
      <c r="GB698" s="306"/>
      <c r="GC698" s="306"/>
      <c r="GD698" s="306"/>
      <c r="GE698" s="306"/>
      <c r="GF698" s="306"/>
      <c r="GG698" s="306"/>
      <c r="GH698" s="306"/>
      <c r="GI698" s="306"/>
      <c r="GJ698" s="306"/>
      <c r="GK698" s="306"/>
      <c r="GL698" s="306"/>
      <c r="GM698" s="306"/>
      <c r="GN698" s="306"/>
      <c r="GO698" s="306"/>
      <c r="GP698" s="306"/>
      <c r="GQ698" s="306"/>
      <c r="GR698" s="306"/>
      <c r="GS698" s="306"/>
      <c r="GT698" s="306"/>
      <c r="GU698" s="306"/>
      <c r="GV698" s="306"/>
      <c r="GW698" s="306"/>
      <c r="GX698" s="306"/>
      <c r="GY698" s="306"/>
      <c r="GZ698" s="306"/>
      <c r="HA698" s="306"/>
      <c r="HB698" s="306"/>
      <c r="HC698" s="306"/>
      <c r="HD698" s="306"/>
      <c r="HE698" s="306"/>
      <c r="HF698" s="306"/>
      <c r="HG698" s="306"/>
      <c r="HH698" s="306"/>
      <c r="HI698" s="306"/>
      <c r="HJ698" s="306"/>
      <c r="HK698" s="306"/>
      <c r="HL698" s="306"/>
      <c r="HM698" s="306"/>
      <c r="HN698" s="306"/>
      <c r="HO698" s="306"/>
      <c r="HP698" s="306"/>
      <c r="HQ698" s="306"/>
      <c r="HR698" s="306"/>
      <c r="HS698" s="306"/>
      <c r="HT698" s="306"/>
      <c r="HU698" s="306"/>
      <c r="HV698" s="306"/>
      <c r="HW698" s="306"/>
      <c r="HX698" s="306"/>
      <c r="HY698" s="306"/>
      <c r="HZ698" s="306"/>
      <c r="IA698" s="306"/>
      <c r="IB698" s="306"/>
      <c r="IC698" s="306"/>
      <c r="ID698" s="306"/>
      <c r="IE698" s="306"/>
      <c r="IF698" s="306"/>
      <c r="IG698" s="306"/>
      <c r="IH698" s="306"/>
    </row>
    <row r="699" spans="1:242" s="219" customFormat="1" ht="15" customHeight="1" x14ac:dyDescent="0.3">
      <c r="A699" s="174">
        <v>7.02</v>
      </c>
      <c r="B699" s="231"/>
      <c r="C699" s="232" t="e">
        <f>VLOOKUP(BD.PD9[[#This Row],[Pos]],[19]!PPto[#Data],3,FALSE)</f>
        <v>#REF!</v>
      </c>
      <c r="D699" s="174" t="s">
        <v>23</v>
      </c>
      <c r="E699" s="305" t="str">
        <f>IF(BD.PD9[[#This Row],[.]]="*",VLOOKUP(BD.PD9[[#This Row],[Pos]],[19]Presupuesto!A:H,7,FALSE),"")</f>
        <v/>
      </c>
      <c r="F699" s="501" t="s">
        <v>483</v>
      </c>
      <c r="G699" s="558"/>
      <c r="H699" s="174"/>
      <c r="I699" s="497" t="s">
        <v>1326</v>
      </c>
      <c r="J699" s="382">
        <v>1</v>
      </c>
      <c r="K699" s="174" t="s">
        <v>260</v>
      </c>
      <c r="L699" s="383">
        <f>IF(BD.PD9[[#This Row],[Mon]]="DOP",1,HLOOKUP(BD.PD9[[#This Row],[Mon]],Data!$K$1:$L$2,2,FALSE))</f>
        <v>1</v>
      </c>
      <c r="M699" s="384">
        <v>600</v>
      </c>
      <c r="N699" s="243">
        <f>BD.PD9[[#This Row],[Cant.]]*BD.PD9[[#This Row],[ Tasa ]]*BD.PD9[[#This Row],[ Precio Und.]]</f>
        <v>600</v>
      </c>
      <c r="O699" s="386">
        <v>0.01</v>
      </c>
      <c r="P699" s="243">
        <f>IF(BD.PD9[[#This Row],[Liquid. '[%']]]&lt;&gt;0,(BD.PD9[[#This Row],[Valor Neto '[DOP']]]*BD.PD9[[#This Row],[Liquid. '[%']]])+BD.PD9[[#This Row],[Valor Neto '[DOP']]],BD.PD9[[#This Row],[Valor Neto '[DOP']]])</f>
        <v>606</v>
      </c>
      <c r="Q699" s="243">
        <f>BD.PD9[[#This Row],[Ppto. Orden Interna '[DOP']]]/HLOOKUP("USD",Data!$K$1:$L$2,2,FALSE)</f>
        <v>9.3230769230769237</v>
      </c>
      <c r="R699" s="381" t="s">
        <v>1488</v>
      </c>
      <c r="S699" s="387"/>
      <c r="T699" s="387"/>
      <c r="U699" s="387"/>
      <c r="V699" s="387"/>
      <c r="W699" s="174" t="s">
        <v>439</v>
      </c>
      <c r="X699" s="495">
        <v>10</v>
      </c>
      <c r="Y699" s="388">
        <v>1</v>
      </c>
      <c r="Z699" s="243">
        <f>BD.PD9[[#This Row],[Av.P1 '[%']]]*BD.PD9[[#This Row],[Ppto. Orden Interna '[DOP']]]</f>
        <v>606</v>
      </c>
      <c r="AA699" s="174"/>
      <c r="AB699" s="389"/>
      <c r="AC699" s="243">
        <f>BD.PD9[[#This Row],[Av.P2 '[%']]]*BD.PD9[[#This Row],[Ppto. Orden Interna '[DOP']]]</f>
        <v>0</v>
      </c>
      <c r="AD699" s="249"/>
      <c r="AE699" s="389"/>
      <c r="AF699" s="243">
        <f>BD.PD9[[#This Row],[Av.P3 '[%']]]*BD.PD9[[#This Row],[Ppto. Orden Interna '[DOP']]]</f>
        <v>0</v>
      </c>
      <c r="AG699" s="249"/>
      <c r="AH699" s="389"/>
      <c r="AI699" s="243">
        <f>BD.PD9[[#This Row],[Av.P4 '[%']]]*BD.PD9[[#This Row],[Ppto. Orden Interna '[DOP']]]</f>
        <v>0</v>
      </c>
      <c r="AJ699" s="249"/>
      <c r="AK699" s="389"/>
      <c r="AL699" s="243">
        <f>BD.PD9[[#This Row],[Av.P5 '[%']]]*BD.PD9[[#This Row],[Ppto. Orden Interna '[DOP']]]</f>
        <v>0</v>
      </c>
      <c r="AM699" s="496">
        <f>BD.PD9[[#This Row],[Pago 5]]+BD.PD9[[#This Row],[Pago 4]]+BD.PD9[[#This Row],[Pago 3]]+BD.PD9[[#This Row],[Pago 2]]+BD.PD9[[#This Row],[Pago 1]]</f>
        <v>606</v>
      </c>
      <c r="AN699" s="308" t="s">
        <v>244</v>
      </c>
      <c r="AO699" s="308" t="s">
        <v>245</v>
      </c>
      <c r="AP699" s="308" t="s">
        <v>246</v>
      </c>
      <c r="AQ699" s="308" t="s">
        <v>247</v>
      </c>
      <c r="AR699" s="308">
        <v>594</v>
      </c>
      <c r="AS699" s="308" t="s">
        <v>248</v>
      </c>
      <c r="AT699" s="249" t="s">
        <v>1575</v>
      </c>
      <c r="AU699" s="306"/>
      <c r="AV699" s="306"/>
      <c r="AW699" s="306"/>
      <c r="AX699" s="306"/>
      <c r="AY699" s="306"/>
      <c r="AZ699" s="306"/>
      <c r="BA699" s="306"/>
      <c r="BB699" s="306"/>
      <c r="BC699" s="306"/>
      <c r="BD699" s="306"/>
      <c r="BE699" s="306"/>
      <c r="BF699" s="306"/>
      <c r="BG699" s="306"/>
      <c r="BH699" s="306"/>
      <c r="BI699" s="306"/>
      <c r="BJ699" s="306"/>
      <c r="BK699" s="306"/>
      <c r="BL699" s="306"/>
      <c r="BM699" s="306"/>
      <c r="BN699" s="306"/>
      <c r="BO699" s="306"/>
      <c r="BP699" s="306"/>
      <c r="BQ699" s="306"/>
      <c r="BR699" s="306"/>
      <c r="BS699" s="306"/>
      <c r="BT699" s="306"/>
      <c r="BU699" s="306"/>
      <c r="BV699" s="306"/>
      <c r="BW699" s="306"/>
      <c r="BX699" s="306"/>
      <c r="BY699" s="306"/>
      <c r="BZ699" s="306"/>
      <c r="CA699" s="306"/>
      <c r="CB699" s="306"/>
      <c r="CC699" s="306"/>
      <c r="CD699" s="306"/>
      <c r="CE699" s="306"/>
      <c r="CF699" s="306"/>
      <c r="CG699" s="306"/>
      <c r="CH699" s="306"/>
      <c r="CI699" s="306"/>
      <c r="CJ699" s="306"/>
      <c r="CK699" s="306"/>
      <c r="CL699" s="306"/>
      <c r="CM699" s="306"/>
      <c r="CN699" s="306"/>
      <c r="CO699" s="306"/>
      <c r="CP699" s="306"/>
      <c r="CQ699" s="306"/>
      <c r="CR699" s="306"/>
      <c r="CS699" s="306"/>
      <c r="CT699" s="306"/>
      <c r="CU699" s="306"/>
      <c r="CV699" s="306"/>
      <c r="CW699" s="306"/>
      <c r="CX699" s="306"/>
      <c r="CY699" s="306"/>
      <c r="CZ699" s="306"/>
      <c r="DA699" s="306"/>
      <c r="DB699" s="306"/>
      <c r="DC699" s="306"/>
      <c r="DD699" s="306"/>
      <c r="DE699" s="306"/>
      <c r="DF699" s="306"/>
      <c r="DG699" s="306"/>
      <c r="DH699" s="306"/>
      <c r="DI699" s="306"/>
      <c r="DJ699" s="306"/>
      <c r="DK699" s="306"/>
      <c r="DL699" s="306"/>
      <c r="DM699" s="306"/>
      <c r="DN699" s="306"/>
      <c r="DO699" s="306"/>
      <c r="DP699" s="306"/>
      <c r="DQ699" s="306"/>
      <c r="DR699" s="306"/>
      <c r="DS699" s="306"/>
      <c r="DT699" s="306"/>
      <c r="DU699" s="306"/>
      <c r="DV699" s="306"/>
      <c r="DW699" s="306"/>
      <c r="DX699" s="306"/>
      <c r="DY699" s="306"/>
      <c r="DZ699" s="306"/>
      <c r="EA699" s="306"/>
      <c r="EB699" s="306"/>
      <c r="EC699" s="306"/>
      <c r="ED699" s="306"/>
      <c r="EE699" s="306"/>
      <c r="EF699" s="306"/>
      <c r="EG699" s="306"/>
      <c r="EH699" s="306"/>
      <c r="EI699" s="306"/>
      <c r="EJ699" s="306"/>
      <c r="EK699" s="306"/>
      <c r="EL699" s="306"/>
      <c r="EM699" s="306"/>
      <c r="EN699" s="306"/>
      <c r="EO699" s="306"/>
      <c r="EP699" s="306"/>
      <c r="EQ699" s="306"/>
      <c r="ER699" s="306"/>
      <c r="ES699" s="306"/>
      <c r="ET699" s="306"/>
      <c r="EU699" s="306"/>
      <c r="EV699" s="306"/>
      <c r="EW699" s="306"/>
      <c r="EX699" s="306"/>
      <c r="EY699" s="306"/>
      <c r="EZ699" s="306"/>
      <c r="FA699" s="306"/>
      <c r="FB699" s="306"/>
      <c r="FC699" s="306"/>
      <c r="FD699" s="306"/>
      <c r="FE699" s="306"/>
      <c r="FF699" s="306"/>
      <c r="FG699" s="306"/>
      <c r="FH699" s="306"/>
      <c r="FI699" s="306"/>
      <c r="FJ699" s="306"/>
      <c r="FK699" s="306"/>
      <c r="FL699" s="306"/>
      <c r="FM699" s="306"/>
      <c r="FN699" s="306"/>
      <c r="FO699" s="306"/>
      <c r="FP699" s="306"/>
      <c r="FQ699" s="306"/>
      <c r="FR699" s="306"/>
      <c r="FS699" s="306"/>
      <c r="FT699" s="306"/>
      <c r="FU699" s="306"/>
      <c r="FV699" s="306"/>
      <c r="FW699" s="306"/>
      <c r="FX699" s="306"/>
      <c r="FY699" s="306"/>
      <c r="FZ699" s="306"/>
      <c r="GA699" s="306"/>
      <c r="GB699" s="306"/>
      <c r="GC699" s="306"/>
      <c r="GD699" s="306"/>
      <c r="GE699" s="306"/>
      <c r="GF699" s="306"/>
      <c r="GG699" s="306"/>
      <c r="GH699" s="306"/>
      <c r="GI699" s="306"/>
      <c r="GJ699" s="306"/>
      <c r="GK699" s="306"/>
      <c r="GL699" s="306"/>
      <c r="GM699" s="306"/>
      <c r="GN699" s="306"/>
      <c r="GO699" s="306"/>
      <c r="GP699" s="306"/>
      <c r="GQ699" s="306"/>
      <c r="GR699" s="306"/>
      <c r="GS699" s="306"/>
      <c r="GT699" s="306"/>
      <c r="GU699" s="306"/>
      <c r="GV699" s="306"/>
      <c r="GW699" s="306"/>
      <c r="GX699" s="306"/>
      <c r="GY699" s="306"/>
      <c r="GZ699" s="306"/>
      <c r="HA699" s="306"/>
      <c r="HB699" s="306"/>
      <c r="HC699" s="306"/>
      <c r="HD699" s="306"/>
      <c r="HE699" s="306"/>
      <c r="HF699" s="306"/>
      <c r="HG699" s="306"/>
      <c r="HH699" s="306"/>
      <c r="HI699" s="306"/>
      <c r="HJ699" s="306"/>
      <c r="HK699" s="306"/>
      <c r="HL699" s="306"/>
      <c r="HM699" s="306"/>
      <c r="HN699" s="306"/>
      <c r="HO699" s="306"/>
      <c r="HP699" s="306"/>
      <c r="HQ699" s="306"/>
      <c r="HR699" s="306"/>
      <c r="HS699" s="306"/>
      <c r="HT699" s="306"/>
      <c r="HU699" s="306"/>
      <c r="HV699" s="306"/>
      <c r="HW699" s="306"/>
      <c r="HX699" s="306"/>
      <c r="HY699" s="306"/>
      <c r="HZ699" s="306"/>
      <c r="IA699" s="306"/>
      <c r="IB699" s="306"/>
      <c r="IC699" s="306"/>
      <c r="ID699" s="306"/>
      <c r="IE699" s="306"/>
      <c r="IF699" s="306"/>
      <c r="IG699" s="306"/>
      <c r="IH699" s="306"/>
    </row>
    <row r="700" spans="1:242" s="219" customFormat="1" ht="15" customHeight="1" x14ac:dyDescent="0.3">
      <c r="A700" s="174">
        <v>7.02</v>
      </c>
      <c r="B700" s="231"/>
      <c r="C700" s="232" t="e">
        <f>VLOOKUP(BD.PD9[[#This Row],[Pos]],[19]!PPto[#Data],3,FALSE)</f>
        <v>#REF!</v>
      </c>
      <c r="D700" s="174" t="s">
        <v>23</v>
      </c>
      <c r="E700" s="305" t="str">
        <f>IF(BD.PD9[[#This Row],[.]]="*",VLOOKUP(BD.PD9[[#This Row],[Pos]],[19]Presupuesto!A:H,7,FALSE),"")</f>
        <v/>
      </c>
      <c r="F700" s="501" t="s">
        <v>484</v>
      </c>
      <c r="G700" s="558"/>
      <c r="H700" s="174"/>
      <c r="I700" s="497" t="s">
        <v>1326</v>
      </c>
      <c r="J700" s="382">
        <v>1</v>
      </c>
      <c r="K700" s="174" t="s">
        <v>260</v>
      </c>
      <c r="L700" s="383">
        <f>IF(BD.PD9[[#This Row],[Mon]]="DOP",1,HLOOKUP(BD.PD9[[#This Row],[Mon]],Data!$K$1:$L$2,2,FALSE))</f>
        <v>1</v>
      </c>
      <c r="M700" s="384">
        <v>6000</v>
      </c>
      <c r="N700" s="243">
        <f>BD.PD9[[#This Row],[Cant.]]*BD.PD9[[#This Row],[ Tasa ]]*BD.PD9[[#This Row],[ Precio Und.]]</f>
        <v>6000</v>
      </c>
      <c r="O700" s="386">
        <v>0.01</v>
      </c>
      <c r="P700" s="243">
        <f>IF(BD.PD9[[#This Row],[Liquid. '[%']]]&lt;&gt;0,(BD.PD9[[#This Row],[Valor Neto '[DOP']]]*BD.PD9[[#This Row],[Liquid. '[%']]])+BD.PD9[[#This Row],[Valor Neto '[DOP']]],BD.PD9[[#This Row],[Valor Neto '[DOP']]])</f>
        <v>6060</v>
      </c>
      <c r="Q700" s="243">
        <f>BD.PD9[[#This Row],[Ppto. Orden Interna '[DOP']]]/HLOOKUP("USD",Data!$K$1:$L$2,2,FALSE)</f>
        <v>93.230769230769226</v>
      </c>
      <c r="R700" s="381" t="s">
        <v>1488</v>
      </c>
      <c r="S700" s="387"/>
      <c r="T700" s="387"/>
      <c r="U700" s="387"/>
      <c r="V700" s="387"/>
      <c r="W700" s="174" t="s">
        <v>439</v>
      </c>
      <c r="X700" s="495">
        <v>10</v>
      </c>
      <c r="Y700" s="388">
        <v>1</v>
      </c>
      <c r="Z700" s="243">
        <f>BD.PD9[[#This Row],[Av.P1 '[%']]]*BD.PD9[[#This Row],[Ppto. Orden Interna '[DOP']]]</f>
        <v>6060</v>
      </c>
      <c r="AA700" s="174"/>
      <c r="AB700" s="389"/>
      <c r="AC700" s="243">
        <f>BD.PD9[[#This Row],[Av.P2 '[%']]]*BD.PD9[[#This Row],[Ppto. Orden Interna '[DOP']]]</f>
        <v>0</v>
      </c>
      <c r="AD700" s="249"/>
      <c r="AE700" s="389"/>
      <c r="AF700" s="243">
        <f>BD.PD9[[#This Row],[Av.P3 '[%']]]*BD.PD9[[#This Row],[Ppto. Orden Interna '[DOP']]]</f>
        <v>0</v>
      </c>
      <c r="AG700" s="249"/>
      <c r="AH700" s="389"/>
      <c r="AI700" s="243">
        <f>BD.PD9[[#This Row],[Av.P4 '[%']]]*BD.PD9[[#This Row],[Ppto. Orden Interna '[DOP']]]</f>
        <v>0</v>
      </c>
      <c r="AJ700" s="249"/>
      <c r="AK700" s="389"/>
      <c r="AL700" s="243">
        <f>BD.PD9[[#This Row],[Av.P5 '[%']]]*BD.PD9[[#This Row],[Ppto. Orden Interna '[DOP']]]</f>
        <v>0</v>
      </c>
      <c r="AM700" s="496">
        <f>BD.PD9[[#This Row],[Pago 5]]+BD.PD9[[#This Row],[Pago 4]]+BD.PD9[[#This Row],[Pago 3]]+BD.PD9[[#This Row],[Pago 2]]+BD.PD9[[#This Row],[Pago 1]]</f>
        <v>6060</v>
      </c>
      <c r="AN700" s="308" t="s">
        <v>244</v>
      </c>
      <c r="AO700" s="308" t="s">
        <v>245</v>
      </c>
      <c r="AP700" s="308" t="s">
        <v>246</v>
      </c>
      <c r="AQ700" s="308" t="s">
        <v>247</v>
      </c>
      <c r="AR700" s="308">
        <v>594</v>
      </c>
      <c r="AS700" s="308" t="s">
        <v>248</v>
      </c>
      <c r="AT700" s="249" t="s">
        <v>1575</v>
      </c>
      <c r="AU700" s="306"/>
      <c r="AV700" s="306"/>
      <c r="AW700" s="306"/>
      <c r="AX700" s="306"/>
      <c r="AY700" s="306"/>
      <c r="AZ700" s="306"/>
      <c r="BA700" s="306"/>
      <c r="BB700" s="306"/>
      <c r="BC700" s="306"/>
      <c r="BD700" s="306"/>
      <c r="BE700" s="306"/>
      <c r="BF700" s="306"/>
      <c r="BG700" s="306"/>
      <c r="BH700" s="306"/>
      <c r="BI700" s="306"/>
      <c r="BJ700" s="306"/>
      <c r="BK700" s="306"/>
      <c r="BL700" s="306"/>
      <c r="BM700" s="306"/>
      <c r="BN700" s="306"/>
      <c r="BO700" s="306"/>
      <c r="BP700" s="306"/>
      <c r="BQ700" s="306"/>
      <c r="BR700" s="306"/>
      <c r="BS700" s="306"/>
      <c r="BT700" s="306"/>
      <c r="BU700" s="306"/>
      <c r="BV700" s="306"/>
      <c r="BW700" s="306"/>
      <c r="BX700" s="306"/>
      <c r="BY700" s="306"/>
      <c r="BZ700" s="306"/>
      <c r="CA700" s="306"/>
      <c r="CB700" s="306"/>
      <c r="CC700" s="306"/>
      <c r="CD700" s="306"/>
      <c r="CE700" s="306"/>
      <c r="CF700" s="306"/>
      <c r="CG700" s="306"/>
      <c r="CH700" s="306"/>
      <c r="CI700" s="306"/>
      <c r="CJ700" s="306"/>
      <c r="CK700" s="306"/>
      <c r="CL700" s="306"/>
      <c r="CM700" s="306"/>
      <c r="CN700" s="306"/>
      <c r="CO700" s="306"/>
      <c r="CP700" s="306"/>
      <c r="CQ700" s="306"/>
      <c r="CR700" s="306"/>
      <c r="CS700" s="306"/>
      <c r="CT700" s="306"/>
      <c r="CU700" s="306"/>
      <c r="CV700" s="306"/>
      <c r="CW700" s="306"/>
      <c r="CX700" s="306"/>
      <c r="CY700" s="306"/>
      <c r="CZ700" s="306"/>
      <c r="DA700" s="306"/>
      <c r="DB700" s="306"/>
      <c r="DC700" s="306"/>
      <c r="DD700" s="306"/>
      <c r="DE700" s="306"/>
      <c r="DF700" s="306"/>
      <c r="DG700" s="306"/>
      <c r="DH700" s="306"/>
      <c r="DI700" s="306"/>
      <c r="DJ700" s="306"/>
      <c r="DK700" s="306"/>
      <c r="DL700" s="306"/>
      <c r="DM700" s="306"/>
      <c r="DN700" s="306"/>
      <c r="DO700" s="306"/>
      <c r="DP700" s="306"/>
      <c r="DQ700" s="306"/>
      <c r="DR700" s="306"/>
      <c r="DS700" s="306"/>
      <c r="DT700" s="306"/>
      <c r="DU700" s="306"/>
      <c r="DV700" s="306"/>
      <c r="DW700" s="306"/>
      <c r="DX700" s="306"/>
      <c r="DY700" s="306"/>
      <c r="DZ700" s="306"/>
      <c r="EA700" s="306"/>
      <c r="EB700" s="306"/>
      <c r="EC700" s="306"/>
      <c r="ED700" s="306"/>
      <c r="EE700" s="306"/>
      <c r="EF700" s="306"/>
      <c r="EG700" s="306"/>
      <c r="EH700" s="306"/>
      <c r="EI700" s="306"/>
      <c r="EJ700" s="306"/>
      <c r="EK700" s="306"/>
      <c r="EL700" s="306"/>
      <c r="EM700" s="306"/>
      <c r="EN700" s="306"/>
      <c r="EO700" s="306"/>
      <c r="EP700" s="306"/>
      <c r="EQ700" s="306"/>
      <c r="ER700" s="306"/>
      <c r="ES700" s="306"/>
      <c r="ET700" s="306"/>
      <c r="EU700" s="306"/>
      <c r="EV700" s="306"/>
      <c r="EW700" s="306"/>
      <c r="EX700" s="306"/>
      <c r="EY700" s="306"/>
      <c r="EZ700" s="306"/>
      <c r="FA700" s="306"/>
      <c r="FB700" s="306"/>
      <c r="FC700" s="306"/>
      <c r="FD700" s="306"/>
      <c r="FE700" s="306"/>
      <c r="FF700" s="306"/>
      <c r="FG700" s="306"/>
      <c r="FH700" s="306"/>
      <c r="FI700" s="306"/>
      <c r="FJ700" s="306"/>
      <c r="FK700" s="306"/>
      <c r="FL700" s="306"/>
      <c r="FM700" s="306"/>
      <c r="FN700" s="306"/>
      <c r="FO700" s="306"/>
      <c r="FP700" s="306"/>
      <c r="FQ700" s="306"/>
      <c r="FR700" s="306"/>
      <c r="FS700" s="306"/>
      <c r="FT700" s="306"/>
      <c r="FU700" s="306"/>
      <c r="FV700" s="306"/>
      <c r="FW700" s="306"/>
      <c r="FX700" s="306"/>
      <c r="FY700" s="306"/>
      <c r="FZ700" s="306"/>
      <c r="GA700" s="306"/>
      <c r="GB700" s="306"/>
      <c r="GC700" s="306"/>
      <c r="GD700" s="306"/>
      <c r="GE700" s="306"/>
      <c r="GF700" s="306"/>
      <c r="GG700" s="306"/>
      <c r="GH700" s="306"/>
      <c r="GI700" s="306"/>
      <c r="GJ700" s="306"/>
      <c r="GK700" s="306"/>
      <c r="GL700" s="306"/>
      <c r="GM700" s="306"/>
      <c r="GN700" s="306"/>
      <c r="GO700" s="306"/>
      <c r="GP700" s="306"/>
      <c r="GQ700" s="306"/>
      <c r="GR700" s="306"/>
      <c r="GS700" s="306"/>
      <c r="GT700" s="306"/>
      <c r="GU700" s="306"/>
      <c r="GV700" s="306"/>
      <c r="GW700" s="306"/>
      <c r="GX700" s="306"/>
      <c r="GY700" s="306"/>
      <c r="GZ700" s="306"/>
      <c r="HA700" s="306"/>
      <c r="HB700" s="306"/>
      <c r="HC700" s="306"/>
      <c r="HD700" s="306"/>
      <c r="HE700" s="306"/>
      <c r="HF700" s="306"/>
      <c r="HG700" s="306"/>
      <c r="HH700" s="306"/>
      <c r="HI700" s="306"/>
      <c r="HJ700" s="306"/>
      <c r="HK700" s="306"/>
      <c r="HL700" s="306"/>
      <c r="HM700" s="306"/>
      <c r="HN700" s="306"/>
      <c r="HO700" s="306"/>
      <c r="HP700" s="306"/>
      <c r="HQ700" s="306"/>
      <c r="HR700" s="306"/>
      <c r="HS700" s="306"/>
      <c r="HT700" s="306"/>
      <c r="HU700" s="306"/>
      <c r="HV700" s="306"/>
      <c r="HW700" s="306"/>
      <c r="HX700" s="306"/>
      <c r="HY700" s="306"/>
      <c r="HZ700" s="306"/>
      <c r="IA700" s="306"/>
      <c r="IB700" s="306"/>
      <c r="IC700" s="306"/>
      <c r="ID700" s="306"/>
      <c r="IE700" s="306"/>
      <c r="IF700" s="306"/>
      <c r="IG700" s="306"/>
      <c r="IH700" s="306"/>
    </row>
    <row r="701" spans="1:242" s="219" customFormat="1" ht="15" customHeight="1" x14ac:dyDescent="0.3">
      <c r="A701" s="174">
        <v>7.02</v>
      </c>
      <c r="B701" s="231"/>
      <c r="C701" s="232" t="e">
        <f>VLOOKUP(BD.PD9[[#This Row],[Pos]],[19]!PPto[#Data],3,FALSE)</f>
        <v>#REF!</v>
      </c>
      <c r="D701" s="174" t="s">
        <v>23</v>
      </c>
      <c r="E701" s="305" t="str">
        <f>IF(BD.PD9[[#This Row],[.]]="*",VLOOKUP(BD.PD9[[#This Row],[Pos]],[19]Presupuesto!A:H,7,FALSE),"")</f>
        <v/>
      </c>
      <c r="F701" s="501" t="s">
        <v>485</v>
      </c>
      <c r="G701" s="558"/>
      <c r="H701" s="174"/>
      <c r="I701" s="497" t="s">
        <v>1326</v>
      </c>
      <c r="J701" s="382">
        <v>2</v>
      </c>
      <c r="K701" s="174" t="s">
        <v>260</v>
      </c>
      <c r="L701" s="383">
        <f>IF(BD.PD9[[#This Row],[Mon]]="DOP",1,HLOOKUP(BD.PD9[[#This Row],[Mon]],Data!$K$1:$L$2,2,FALSE))</f>
        <v>1</v>
      </c>
      <c r="M701" s="384">
        <v>4000</v>
      </c>
      <c r="N701" s="243">
        <f>BD.PD9[[#This Row],[Cant.]]*BD.PD9[[#This Row],[ Tasa ]]*BD.PD9[[#This Row],[ Precio Und.]]</f>
        <v>8000</v>
      </c>
      <c r="O701" s="386">
        <v>0.01</v>
      </c>
      <c r="P701" s="243">
        <f>IF(BD.PD9[[#This Row],[Liquid. '[%']]]&lt;&gt;0,(BD.PD9[[#This Row],[Valor Neto '[DOP']]]*BD.PD9[[#This Row],[Liquid. '[%']]])+BD.PD9[[#This Row],[Valor Neto '[DOP']]],BD.PD9[[#This Row],[Valor Neto '[DOP']]])</f>
        <v>8080</v>
      </c>
      <c r="Q701" s="243">
        <f>BD.PD9[[#This Row],[Ppto. Orden Interna '[DOP']]]/HLOOKUP("USD",Data!$K$1:$L$2,2,FALSE)</f>
        <v>124.30769230769231</v>
      </c>
      <c r="R701" s="381" t="s">
        <v>1488</v>
      </c>
      <c r="S701" s="387"/>
      <c r="T701" s="387"/>
      <c r="U701" s="387"/>
      <c r="V701" s="387"/>
      <c r="W701" s="174" t="s">
        <v>439</v>
      </c>
      <c r="X701" s="495">
        <v>10</v>
      </c>
      <c r="Y701" s="388">
        <v>1</v>
      </c>
      <c r="Z701" s="243">
        <f>BD.PD9[[#This Row],[Av.P1 '[%']]]*BD.PD9[[#This Row],[Ppto. Orden Interna '[DOP']]]</f>
        <v>8080</v>
      </c>
      <c r="AA701" s="174"/>
      <c r="AB701" s="389"/>
      <c r="AC701" s="243">
        <f>BD.PD9[[#This Row],[Av.P2 '[%']]]*BD.PD9[[#This Row],[Ppto. Orden Interna '[DOP']]]</f>
        <v>0</v>
      </c>
      <c r="AD701" s="249"/>
      <c r="AE701" s="389"/>
      <c r="AF701" s="243">
        <f>BD.PD9[[#This Row],[Av.P3 '[%']]]*BD.PD9[[#This Row],[Ppto. Orden Interna '[DOP']]]</f>
        <v>0</v>
      </c>
      <c r="AG701" s="249"/>
      <c r="AH701" s="389"/>
      <c r="AI701" s="243">
        <f>BD.PD9[[#This Row],[Av.P4 '[%']]]*BD.PD9[[#This Row],[Ppto. Orden Interna '[DOP']]]</f>
        <v>0</v>
      </c>
      <c r="AJ701" s="249"/>
      <c r="AK701" s="389"/>
      <c r="AL701" s="243">
        <f>BD.PD9[[#This Row],[Av.P5 '[%']]]*BD.PD9[[#This Row],[Ppto. Orden Interna '[DOP']]]</f>
        <v>0</v>
      </c>
      <c r="AM701" s="496">
        <f>BD.PD9[[#This Row],[Pago 5]]+BD.PD9[[#This Row],[Pago 4]]+BD.PD9[[#This Row],[Pago 3]]+BD.PD9[[#This Row],[Pago 2]]+BD.PD9[[#This Row],[Pago 1]]</f>
        <v>8080</v>
      </c>
      <c r="AN701" s="308" t="s">
        <v>244</v>
      </c>
      <c r="AO701" s="308" t="s">
        <v>245</v>
      </c>
      <c r="AP701" s="308" t="s">
        <v>246</v>
      </c>
      <c r="AQ701" s="308" t="s">
        <v>247</v>
      </c>
      <c r="AR701" s="308">
        <v>594</v>
      </c>
      <c r="AS701" s="308" t="s">
        <v>248</v>
      </c>
      <c r="AT701" s="249" t="s">
        <v>1575</v>
      </c>
      <c r="AU701" s="306"/>
      <c r="AV701" s="306"/>
      <c r="AW701" s="306"/>
      <c r="AX701" s="306"/>
      <c r="AY701" s="306"/>
      <c r="AZ701" s="306"/>
      <c r="BA701" s="306"/>
      <c r="BB701" s="306"/>
      <c r="BC701" s="306"/>
      <c r="BD701" s="306"/>
      <c r="BE701" s="306"/>
      <c r="BF701" s="306"/>
      <c r="BG701" s="306"/>
      <c r="BH701" s="306"/>
      <c r="BI701" s="306"/>
      <c r="BJ701" s="306"/>
      <c r="BK701" s="306"/>
      <c r="BL701" s="306"/>
      <c r="BM701" s="306"/>
      <c r="BN701" s="306"/>
      <c r="BO701" s="306"/>
      <c r="BP701" s="306"/>
      <c r="BQ701" s="306"/>
      <c r="BR701" s="306"/>
      <c r="BS701" s="306"/>
      <c r="BT701" s="306"/>
      <c r="BU701" s="306"/>
      <c r="BV701" s="306"/>
      <c r="BW701" s="306"/>
      <c r="BX701" s="306"/>
      <c r="BY701" s="306"/>
      <c r="BZ701" s="306"/>
      <c r="CA701" s="306"/>
      <c r="CB701" s="306"/>
      <c r="CC701" s="306"/>
      <c r="CD701" s="306"/>
      <c r="CE701" s="306"/>
      <c r="CF701" s="306"/>
      <c r="CG701" s="306"/>
      <c r="CH701" s="306"/>
      <c r="CI701" s="306"/>
      <c r="CJ701" s="306"/>
      <c r="CK701" s="306"/>
      <c r="CL701" s="306"/>
      <c r="CM701" s="306"/>
      <c r="CN701" s="306"/>
      <c r="CO701" s="306"/>
      <c r="CP701" s="306"/>
      <c r="CQ701" s="306"/>
      <c r="CR701" s="306"/>
      <c r="CS701" s="306"/>
      <c r="CT701" s="306"/>
      <c r="CU701" s="306"/>
      <c r="CV701" s="306"/>
      <c r="CW701" s="306"/>
      <c r="CX701" s="306"/>
      <c r="CY701" s="306"/>
      <c r="CZ701" s="306"/>
      <c r="DA701" s="306"/>
      <c r="DB701" s="306"/>
      <c r="DC701" s="306"/>
      <c r="DD701" s="306"/>
      <c r="DE701" s="306"/>
      <c r="DF701" s="306"/>
      <c r="DG701" s="306"/>
      <c r="DH701" s="306"/>
      <c r="DI701" s="306"/>
      <c r="DJ701" s="306"/>
      <c r="DK701" s="306"/>
      <c r="DL701" s="306"/>
      <c r="DM701" s="306"/>
      <c r="DN701" s="306"/>
      <c r="DO701" s="306"/>
      <c r="DP701" s="306"/>
      <c r="DQ701" s="306"/>
      <c r="DR701" s="306"/>
      <c r="DS701" s="306"/>
      <c r="DT701" s="306"/>
      <c r="DU701" s="306"/>
      <c r="DV701" s="306"/>
      <c r="DW701" s="306"/>
      <c r="DX701" s="306"/>
      <c r="DY701" s="306"/>
      <c r="DZ701" s="306"/>
      <c r="EA701" s="306"/>
      <c r="EB701" s="306"/>
      <c r="EC701" s="306"/>
      <c r="ED701" s="306"/>
      <c r="EE701" s="306"/>
      <c r="EF701" s="306"/>
      <c r="EG701" s="306"/>
      <c r="EH701" s="306"/>
      <c r="EI701" s="306"/>
      <c r="EJ701" s="306"/>
      <c r="EK701" s="306"/>
      <c r="EL701" s="306"/>
      <c r="EM701" s="306"/>
      <c r="EN701" s="306"/>
      <c r="EO701" s="306"/>
      <c r="EP701" s="306"/>
      <c r="EQ701" s="306"/>
      <c r="ER701" s="306"/>
      <c r="ES701" s="306"/>
      <c r="ET701" s="306"/>
      <c r="EU701" s="306"/>
      <c r="EV701" s="306"/>
      <c r="EW701" s="306"/>
      <c r="EX701" s="306"/>
      <c r="EY701" s="306"/>
      <c r="EZ701" s="306"/>
      <c r="FA701" s="306"/>
      <c r="FB701" s="306"/>
      <c r="FC701" s="306"/>
      <c r="FD701" s="306"/>
      <c r="FE701" s="306"/>
      <c r="FF701" s="306"/>
      <c r="FG701" s="306"/>
      <c r="FH701" s="306"/>
      <c r="FI701" s="306"/>
      <c r="FJ701" s="306"/>
      <c r="FK701" s="306"/>
      <c r="FL701" s="306"/>
      <c r="FM701" s="306"/>
      <c r="FN701" s="306"/>
      <c r="FO701" s="306"/>
      <c r="FP701" s="306"/>
      <c r="FQ701" s="306"/>
      <c r="FR701" s="306"/>
      <c r="FS701" s="306"/>
      <c r="FT701" s="306"/>
      <c r="FU701" s="306"/>
      <c r="FV701" s="306"/>
      <c r="FW701" s="306"/>
      <c r="FX701" s="306"/>
      <c r="FY701" s="306"/>
      <c r="FZ701" s="306"/>
      <c r="GA701" s="306"/>
      <c r="GB701" s="306"/>
      <c r="GC701" s="306"/>
      <c r="GD701" s="306"/>
      <c r="GE701" s="306"/>
      <c r="GF701" s="306"/>
      <c r="GG701" s="306"/>
      <c r="GH701" s="306"/>
      <c r="GI701" s="306"/>
      <c r="GJ701" s="306"/>
      <c r="GK701" s="306"/>
      <c r="GL701" s="306"/>
      <c r="GM701" s="306"/>
      <c r="GN701" s="306"/>
      <c r="GO701" s="306"/>
      <c r="GP701" s="306"/>
      <c r="GQ701" s="306"/>
      <c r="GR701" s="306"/>
      <c r="GS701" s="306"/>
      <c r="GT701" s="306"/>
      <c r="GU701" s="306"/>
      <c r="GV701" s="306"/>
      <c r="GW701" s="306"/>
      <c r="GX701" s="306"/>
      <c r="GY701" s="306"/>
      <c r="GZ701" s="306"/>
      <c r="HA701" s="306"/>
      <c r="HB701" s="306"/>
      <c r="HC701" s="306"/>
      <c r="HD701" s="306"/>
      <c r="HE701" s="306"/>
      <c r="HF701" s="306"/>
      <c r="HG701" s="306"/>
      <c r="HH701" s="306"/>
      <c r="HI701" s="306"/>
      <c r="HJ701" s="306"/>
      <c r="HK701" s="306"/>
      <c r="HL701" s="306"/>
      <c r="HM701" s="306"/>
      <c r="HN701" s="306"/>
      <c r="HO701" s="306"/>
      <c r="HP701" s="306"/>
      <c r="HQ701" s="306"/>
      <c r="HR701" s="306"/>
      <c r="HS701" s="306"/>
      <c r="HT701" s="306"/>
      <c r="HU701" s="306"/>
      <c r="HV701" s="306"/>
      <c r="HW701" s="306"/>
      <c r="HX701" s="306"/>
      <c r="HY701" s="306"/>
      <c r="HZ701" s="306"/>
      <c r="IA701" s="306"/>
      <c r="IB701" s="306"/>
      <c r="IC701" s="306"/>
      <c r="ID701" s="306"/>
      <c r="IE701" s="306"/>
      <c r="IF701" s="306"/>
      <c r="IG701" s="306"/>
      <c r="IH701" s="306"/>
    </row>
    <row r="702" spans="1:242" s="219" customFormat="1" ht="15" customHeight="1" x14ac:dyDescent="0.3">
      <c r="A702" s="174">
        <v>7.02</v>
      </c>
      <c r="B702" s="231"/>
      <c r="C702" s="232" t="e">
        <f>VLOOKUP(BD.PD9[[#This Row],[Pos]],[19]!PPto[#Data],3,FALSE)</f>
        <v>#REF!</v>
      </c>
      <c r="D702" s="174" t="s">
        <v>23</v>
      </c>
      <c r="E702" s="305" t="str">
        <f>IF(BD.PD9[[#This Row],[.]]="*",VLOOKUP(BD.PD9[[#This Row],[Pos]],[19]Presupuesto!A:H,7,FALSE),"")</f>
        <v/>
      </c>
      <c r="F702" s="561" t="s">
        <v>515</v>
      </c>
      <c r="G702" s="511"/>
      <c r="H702" s="174"/>
      <c r="I702" s="497" t="s">
        <v>1326</v>
      </c>
      <c r="J702" s="382">
        <v>60</v>
      </c>
      <c r="K702" s="174" t="s">
        <v>260</v>
      </c>
      <c r="L702" s="383">
        <f>IF(BD.PD9[[#This Row],[Mon]]="DOP",1,HLOOKUP(BD.PD9[[#This Row],[Mon]],Data!$K$1:$L$2,2,FALSE))</f>
        <v>1</v>
      </c>
      <c r="M702" s="384">
        <v>2389.0038333333337</v>
      </c>
      <c r="N702" s="243">
        <f>BD.PD9[[#This Row],[Cant.]]*BD.PD9[[#This Row],[ Tasa ]]*BD.PD9[[#This Row],[ Precio Und.]]</f>
        <v>143340.23000000001</v>
      </c>
      <c r="O702" s="386">
        <v>0.01</v>
      </c>
      <c r="P702" s="243">
        <f>IF(BD.PD9[[#This Row],[Liquid. '[%']]]&lt;&gt;0,(BD.PD9[[#This Row],[Valor Neto '[DOP']]]*BD.PD9[[#This Row],[Liquid. '[%']]])+BD.PD9[[#This Row],[Valor Neto '[DOP']]],BD.PD9[[#This Row],[Valor Neto '[DOP']]])</f>
        <v>144773.6323</v>
      </c>
      <c r="Q702" s="243">
        <f>BD.PD9[[#This Row],[Ppto. Orden Interna '[DOP']]]/HLOOKUP("USD",Data!$K$1:$L$2,2,FALSE)</f>
        <v>2227.2866507692306</v>
      </c>
      <c r="R702" s="381" t="s">
        <v>514</v>
      </c>
      <c r="S702" s="387"/>
      <c r="T702" s="387"/>
      <c r="U702" s="387"/>
      <c r="V702" s="387"/>
      <c r="W702" s="174" t="s">
        <v>279</v>
      </c>
      <c r="X702" s="495">
        <v>7</v>
      </c>
      <c r="Y702" s="388">
        <v>1</v>
      </c>
      <c r="Z702" s="243">
        <f>BD.PD9[[#This Row],[Av.P1 '[%']]]*BD.PD9[[#This Row],[Ppto. Orden Interna '[DOP']]]</f>
        <v>144773.6323</v>
      </c>
      <c r="AA702" s="174"/>
      <c r="AB702" s="389"/>
      <c r="AC702" s="243">
        <f>BD.PD9[[#This Row],[Av.P2 '[%']]]*BD.PD9[[#This Row],[Ppto. Orden Interna '[DOP']]]</f>
        <v>0</v>
      </c>
      <c r="AD702" s="249"/>
      <c r="AE702" s="389"/>
      <c r="AF702" s="243">
        <f>BD.PD9[[#This Row],[Av.P3 '[%']]]*BD.PD9[[#This Row],[Ppto. Orden Interna '[DOP']]]</f>
        <v>0</v>
      </c>
      <c r="AG702" s="249"/>
      <c r="AH702" s="389"/>
      <c r="AI702" s="243">
        <f>BD.PD9[[#This Row],[Av.P4 '[%']]]*BD.PD9[[#This Row],[Ppto. Orden Interna '[DOP']]]</f>
        <v>0</v>
      </c>
      <c r="AJ702" s="249"/>
      <c r="AK702" s="389"/>
      <c r="AL702" s="243">
        <f>BD.PD9[[#This Row],[Av.P5 '[%']]]*BD.PD9[[#This Row],[Ppto. Orden Interna '[DOP']]]</f>
        <v>0</v>
      </c>
      <c r="AM702" s="496">
        <f>BD.PD9[[#This Row],[Pago 5]]+BD.PD9[[#This Row],[Pago 4]]+BD.PD9[[#This Row],[Pago 3]]+BD.PD9[[#This Row],[Pago 2]]+BD.PD9[[#This Row],[Pago 1]]</f>
        <v>144773.6323</v>
      </c>
      <c r="AN702" s="308" t="s">
        <v>244</v>
      </c>
      <c r="AO702" s="308" t="s">
        <v>245</v>
      </c>
      <c r="AP702" s="308" t="s">
        <v>246</v>
      </c>
      <c r="AQ702" s="308" t="s">
        <v>247</v>
      </c>
      <c r="AR702" s="308">
        <v>594</v>
      </c>
      <c r="AS702" s="308" t="s">
        <v>248</v>
      </c>
      <c r="AT702" s="249" t="s">
        <v>1575</v>
      </c>
      <c r="AU702" s="306"/>
      <c r="AV702" s="306"/>
      <c r="AW702" s="306"/>
      <c r="AX702" s="306"/>
      <c r="AY702" s="306"/>
      <c r="AZ702" s="306"/>
      <c r="BA702" s="306"/>
      <c r="BB702" s="306"/>
      <c r="BC702" s="306"/>
      <c r="BD702" s="306"/>
      <c r="BE702" s="306"/>
      <c r="BF702" s="306"/>
      <c r="BG702" s="306"/>
      <c r="BH702" s="306"/>
      <c r="BI702" s="306"/>
      <c r="BJ702" s="306"/>
      <c r="BK702" s="306"/>
      <c r="BL702" s="306"/>
      <c r="BM702" s="306"/>
      <c r="BN702" s="306"/>
      <c r="BO702" s="306"/>
      <c r="BP702" s="306"/>
      <c r="BQ702" s="306"/>
      <c r="BR702" s="306"/>
      <c r="BS702" s="306"/>
      <c r="BT702" s="306"/>
      <c r="BU702" s="306"/>
      <c r="BV702" s="306"/>
      <c r="BW702" s="306"/>
      <c r="BX702" s="306"/>
      <c r="BY702" s="306"/>
      <c r="BZ702" s="306"/>
      <c r="CA702" s="306"/>
      <c r="CB702" s="306"/>
      <c r="CC702" s="306"/>
      <c r="CD702" s="306"/>
      <c r="CE702" s="306"/>
      <c r="CF702" s="306"/>
      <c r="CG702" s="306"/>
      <c r="CH702" s="306"/>
      <c r="CI702" s="306"/>
      <c r="CJ702" s="306"/>
      <c r="CK702" s="306"/>
      <c r="CL702" s="306"/>
      <c r="CM702" s="306"/>
      <c r="CN702" s="306"/>
      <c r="CO702" s="306"/>
      <c r="CP702" s="306"/>
      <c r="CQ702" s="306"/>
      <c r="CR702" s="306"/>
      <c r="CS702" s="306"/>
      <c r="CT702" s="306"/>
      <c r="CU702" s="306"/>
      <c r="CV702" s="306"/>
      <c r="CW702" s="306"/>
      <c r="CX702" s="306"/>
      <c r="CY702" s="306"/>
      <c r="CZ702" s="306"/>
      <c r="DA702" s="306"/>
      <c r="DB702" s="306"/>
      <c r="DC702" s="306"/>
      <c r="DD702" s="306"/>
      <c r="DE702" s="306"/>
      <c r="DF702" s="306"/>
      <c r="DG702" s="306"/>
      <c r="DH702" s="306"/>
      <c r="DI702" s="306"/>
      <c r="DJ702" s="306"/>
      <c r="DK702" s="306"/>
      <c r="DL702" s="306"/>
      <c r="DM702" s="306"/>
      <c r="DN702" s="306"/>
      <c r="DO702" s="306"/>
      <c r="DP702" s="306"/>
      <c r="DQ702" s="306"/>
      <c r="DR702" s="306"/>
      <c r="DS702" s="306"/>
      <c r="DT702" s="306"/>
      <c r="DU702" s="306"/>
      <c r="DV702" s="306"/>
      <c r="DW702" s="306"/>
      <c r="DX702" s="306"/>
      <c r="DY702" s="306"/>
      <c r="DZ702" s="306"/>
      <c r="EA702" s="306"/>
      <c r="EB702" s="306"/>
      <c r="EC702" s="306"/>
      <c r="ED702" s="306"/>
      <c r="EE702" s="306"/>
      <c r="EF702" s="306"/>
      <c r="EG702" s="306"/>
      <c r="EH702" s="306"/>
      <c r="EI702" s="306"/>
      <c r="EJ702" s="306"/>
      <c r="EK702" s="306"/>
      <c r="EL702" s="306"/>
      <c r="EM702" s="306"/>
      <c r="EN702" s="306"/>
      <c r="EO702" s="306"/>
      <c r="EP702" s="306"/>
      <c r="EQ702" s="306"/>
      <c r="ER702" s="306"/>
      <c r="ES702" s="306"/>
      <c r="ET702" s="306"/>
      <c r="EU702" s="306"/>
      <c r="EV702" s="306"/>
      <c r="EW702" s="306"/>
      <c r="EX702" s="306"/>
      <c r="EY702" s="306"/>
      <c r="EZ702" s="306"/>
      <c r="FA702" s="306"/>
      <c r="FB702" s="306"/>
      <c r="FC702" s="306"/>
      <c r="FD702" s="306"/>
      <c r="FE702" s="306"/>
      <c r="FF702" s="306"/>
      <c r="FG702" s="306"/>
      <c r="FH702" s="306"/>
      <c r="FI702" s="306"/>
      <c r="FJ702" s="306"/>
      <c r="FK702" s="306"/>
      <c r="FL702" s="306"/>
      <c r="FM702" s="306"/>
      <c r="FN702" s="306"/>
      <c r="FO702" s="306"/>
      <c r="FP702" s="306"/>
      <c r="FQ702" s="306"/>
      <c r="FR702" s="306"/>
      <c r="FS702" s="306"/>
      <c r="FT702" s="306"/>
      <c r="FU702" s="306"/>
      <c r="FV702" s="306"/>
      <c r="FW702" s="306"/>
      <c r="FX702" s="306"/>
      <c r="FY702" s="306"/>
      <c r="FZ702" s="306"/>
      <c r="GA702" s="306"/>
      <c r="GB702" s="306"/>
      <c r="GC702" s="306"/>
      <c r="GD702" s="306"/>
      <c r="GE702" s="306"/>
      <c r="GF702" s="306"/>
      <c r="GG702" s="306"/>
      <c r="GH702" s="306"/>
      <c r="GI702" s="306"/>
      <c r="GJ702" s="306"/>
      <c r="GK702" s="306"/>
      <c r="GL702" s="306"/>
      <c r="GM702" s="306"/>
      <c r="GN702" s="306"/>
      <c r="GO702" s="306"/>
      <c r="GP702" s="306"/>
      <c r="GQ702" s="306"/>
      <c r="GR702" s="306"/>
      <c r="GS702" s="306"/>
      <c r="GT702" s="306"/>
      <c r="GU702" s="306"/>
      <c r="GV702" s="306"/>
      <c r="GW702" s="306"/>
      <c r="GX702" s="306"/>
      <c r="GY702" s="306"/>
      <c r="GZ702" s="306"/>
      <c r="HA702" s="306"/>
      <c r="HB702" s="306"/>
      <c r="HC702" s="306"/>
      <c r="HD702" s="306"/>
      <c r="HE702" s="306"/>
      <c r="HF702" s="306"/>
      <c r="HG702" s="306"/>
      <c r="HH702" s="306"/>
      <c r="HI702" s="306"/>
      <c r="HJ702" s="306"/>
      <c r="HK702" s="306"/>
      <c r="HL702" s="306"/>
      <c r="HM702" s="306"/>
      <c r="HN702" s="306"/>
      <c r="HO702" s="306"/>
      <c r="HP702" s="306"/>
      <c r="HQ702" s="306"/>
      <c r="HR702" s="306"/>
      <c r="HS702" s="306"/>
      <c r="HT702" s="306"/>
      <c r="HU702" s="306"/>
      <c r="HV702" s="306"/>
      <c r="HW702" s="306"/>
      <c r="HX702" s="306"/>
      <c r="HY702" s="306"/>
      <c r="HZ702" s="306"/>
      <c r="IA702" s="306"/>
      <c r="IB702" s="306"/>
      <c r="IC702" s="306"/>
      <c r="ID702" s="306"/>
      <c r="IE702" s="306"/>
      <c r="IF702" s="306"/>
      <c r="IG702" s="306"/>
      <c r="IH702" s="306"/>
    </row>
    <row r="703" spans="1:242" s="219" customFormat="1" ht="15" customHeight="1" x14ac:dyDescent="0.3">
      <c r="A703" s="174">
        <v>7.02</v>
      </c>
      <c r="B703" s="231"/>
      <c r="C703" s="232" t="e">
        <f>VLOOKUP(BD.PD9[[#This Row],[Pos]],[19]!PPto[#Data],3,FALSE)</f>
        <v>#REF!</v>
      </c>
      <c r="D703" s="174" t="s">
        <v>23</v>
      </c>
      <c r="E703" s="305" t="str">
        <f>IF(BD.PD9[[#This Row],[.]]="*",VLOOKUP(BD.PD9[[#This Row],[Pos]],[19]Presupuesto!A:H,7,FALSE),"")</f>
        <v/>
      </c>
      <c r="F703" s="523" t="s">
        <v>487</v>
      </c>
      <c r="G703" s="572"/>
      <c r="H703" s="174"/>
      <c r="I703" s="497" t="s">
        <v>1326</v>
      </c>
      <c r="J703" s="382">
        <v>1</v>
      </c>
      <c r="K703" s="174" t="s">
        <v>260</v>
      </c>
      <c r="L703" s="383">
        <f>IF(BD.PD9[[#This Row],[Mon]]="DOP",1,HLOOKUP(BD.PD9[[#This Row],[Mon]],Data!$K$1:$L$2,2,FALSE))</f>
        <v>1</v>
      </c>
      <c r="M703" s="384">
        <v>16413.669999999998</v>
      </c>
      <c r="N703" s="243">
        <f>BD.PD9[[#This Row],[Cant.]]*BD.PD9[[#This Row],[ Tasa ]]*BD.PD9[[#This Row],[ Precio Und.]]</f>
        <v>16413.669999999998</v>
      </c>
      <c r="O703" s="386">
        <v>0.01</v>
      </c>
      <c r="P703" s="243">
        <f>IF(BD.PD9[[#This Row],[Liquid. '[%']]]&lt;&gt;0,(BD.PD9[[#This Row],[Valor Neto '[DOP']]]*BD.PD9[[#This Row],[Liquid. '[%']]])+BD.PD9[[#This Row],[Valor Neto '[DOP']]],BD.PD9[[#This Row],[Valor Neto '[DOP']]])</f>
        <v>16577.806699999997</v>
      </c>
      <c r="Q703" s="243">
        <f>BD.PD9[[#This Row],[Ppto. Orden Interna '[DOP']]]/HLOOKUP("USD",Data!$K$1:$L$2,2,FALSE)</f>
        <v>255.04317999999995</v>
      </c>
      <c r="R703" s="381" t="s">
        <v>1488</v>
      </c>
      <c r="S703" s="387"/>
      <c r="T703" s="387"/>
      <c r="U703" s="387"/>
      <c r="V703" s="387"/>
      <c r="W703" s="174" t="s">
        <v>660</v>
      </c>
      <c r="X703" s="495">
        <v>7</v>
      </c>
      <c r="Y703" s="388">
        <v>0.5</v>
      </c>
      <c r="Z703" s="243">
        <f>BD.PD9[[#This Row],[Av.P1 '[%']]]*BD.PD9[[#This Row],[Ppto. Orden Interna '[DOP']]]</f>
        <v>8288.9033499999987</v>
      </c>
      <c r="AA703" s="174">
        <v>9</v>
      </c>
      <c r="AB703" s="388">
        <v>0.5</v>
      </c>
      <c r="AC703" s="243">
        <f>BD.PD9[[#This Row],[Av.P2 '[%']]]*BD.PD9[[#This Row],[Ppto. Orden Interna '[DOP']]]</f>
        <v>8288.9033499999987</v>
      </c>
      <c r="AD703" s="249"/>
      <c r="AE703" s="389"/>
      <c r="AF703" s="243">
        <f>BD.PD9[[#This Row],[Av.P3 '[%']]]*BD.PD9[[#This Row],[Ppto. Orden Interna '[DOP']]]</f>
        <v>0</v>
      </c>
      <c r="AG703" s="249"/>
      <c r="AH703" s="389"/>
      <c r="AI703" s="243">
        <f>BD.PD9[[#This Row],[Av.P4 '[%']]]*BD.PD9[[#This Row],[Ppto. Orden Interna '[DOP']]]</f>
        <v>0</v>
      </c>
      <c r="AJ703" s="249"/>
      <c r="AK703" s="389"/>
      <c r="AL703" s="243">
        <f>BD.PD9[[#This Row],[Av.P5 '[%']]]*BD.PD9[[#This Row],[Ppto. Orden Interna '[DOP']]]</f>
        <v>0</v>
      </c>
      <c r="AM703" s="496">
        <f>BD.PD9[[#This Row],[Pago 5]]+BD.PD9[[#This Row],[Pago 4]]+BD.PD9[[#This Row],[Pago 3]]+BD.PD9[[#This Row],[Pago 2]]+BD.PD9[[#This Row],[Pago 1]]</f>
        <v>16577.806699999997</v>
      </c>
      <c r="AN703" s="308" t="s">
        <v>244</v>
      </c>
      <c r="AO703" s="308" t="s">
        <v>245</v>
      </c>
      <c r="AP703" s="308" t="s">
        <v>246</v>
      </c>
      <c r="AQ703" s="308" t="s">
        <v>247</v>
      </c>
      <c r="AR703" s="308">
        <v>594</v>
      </c>
      <c r="AS703" s="308" t="s">
        <v>248</v>
      </c>
      <c r="AT703" s="249" t="s">
        <v>1575</v>
      </c>
      <c r="AU703" s="306"/>
      <c r="AV703" s="306"/>
      <c r="AW703" s="306"/>
      <c r="AX703" s="306"/>
      <c r="AY703" s="306"/>
      <c r="AZ703" s="306"/>
      <c r="BA703" s="306"/>
      <c r="BB703" s="306"/>
      <c r="BC703" s="306"/>
      <c r="BD703" s="306"/>
      <c r="BE703" s="306"/>
      <c r="BF703" s="306"/>
      <c r="BG703" s="306"/>
      <c r="BH703" s="306"/>
      <c r="BI703" s="306"/>
      <c r="BJ703" s="306"/>
      <c r="BK703" s="306"/>
      <c r="BL703" s="306"/>
      <c r="BM703" s="306"/>
      <c r="BN703" s="306"/>
      <c r="BO703" s="306"/>
      <c r="BP703" s="306"/>
      <c r="BQ703" s="306"/>
      <c r="BR703" s="306"/>
      <c r="BS703" s="306"/>
      <c r="BT703" s="306"/>
      <c r="BU703" s="306"/>
      <c r="BV703" s="306"/>
      <c r="BW703" s="306"/>
      <c r="BX703" s="306"/>
      <c r="BY703" s="306"/>
      <c r="BZ703" s="306"/>
      <c r="CA703" s="306"/>
      <c r="CB703" s="306"/>
      <c r="CC703" s="306"/>
      <c r="CD703" s="306"/>
      <c r="CE703" s="306"/>
      <c r="CF703" s="306"/>
      <c r="CG703" s="306"/>
      <c r="CH703" s="306"/>
      <c r="CI703" s="306"/>
      <c r="CJ703" s="306"/>
      <c r="CK703" s="306"/>
      <c r="CL703" s="306"/>
      <c r="CM703" s="306"/>
      <c r="CN703" s="306"/>
      <c r="CO703" s="306"/>
      <c r="CP703" s="306"/>
      <c r="CQ703" s="306"/>
      <c r="CR703" s="306"/>
      <c r="CS703" s="306"/>
      <c r="CT703" s="306"/>
      <c r="CU703" s="306"/>
      <c r="CV703" s="306"/>
      <c r="CW703" s="306"/>
      <c r="CX703" s="306"/>
      <c r="CY703" s="306"/>
      <c r="CZ703" s="306"/>
      <c r="DA703" s="306"/>
      <c r="DB703" s="306"/>
      <c r="DC703" s="306"/>
      <c r="DD703" s="306"/>
      <c r="DE703" s="306"/>
      <c r="DF703" s="306"/>
      <c r="DG703" s="306"/>
      <c r="DH703" s="306"/>
      <c r="DI703" s="306"/>
      <c r="DJ703" s="306"/>
      <c r="DK703" s="306"/>
      <c r="DL703" s="306"/>
      <c r="DM703" s="306"/>
      <c r="DN703" s="306"/>
      <c r="DO703" s="306"/>
      <c r="DP703" s="306"/>
      <c r="DQ703" s="306"/>
      <c r="DR703" s="306"/>
      <c r="DS703" s="306"/>
      <c r="DT703" s="306"/>
      <c r="DU703" s="306"/>
      <c r="DV703" s="306"/>
      <c r="DW703" s="306"/>
      <c r="DX703" s="306"/>
      <c r="DY703" s="306"/>
      <c r="DZ703" s="306"/>
      <c r="EA703" s="306"/>
      <c r="EB703" s="306"/>
      <c r="EC703" s="306"/>
      <c r="ED703" s="306"/>
      <c r="EE703" s="306"/>
      <c r="EF703" s="306"/>
      <c r="EG703" s="306"/>
      <c r="EH703" s="306"/>
      <c r="EI703" s="306"/>
      <c r="EJ703" s="306"/>
      <c r="EK703" s="306"/>
      <c r="EL703" s="306"/>
      <c r="EM703" s="306"/>
      <c r="EN703" s="306"/>
      <c r="EO703" s="306"/>
      <c r="EP703" s="306"/>
      <c r="EQ703" s="306"/>
      <c r="ER703" s="306"/>
      <c r="ES703" s="306"/>
      <c r="ET703" s="306"/>
      <c r="EU703" s="306"/>
      <c r="EV703" s="306"/>
      <c r="EW703" s="306"/>
      <c r="EX703" s="306"/>
      <c r="EY703" s="306"/>
      <c r="EZ703" s="306"/>
      <c r="FA703" s="306"/>
      <c r="FB703" s="306"/>
      <c r="FC703" s="306"/>
      <c r="FD703" s="306"/>
      <c r="FE703" s="306"/>
      <c r="FF703" s="306"/>
      <c r="FG703" s="306"/>
      <c r="FH703" s="306"/>
      <c r="FI703" s="306"/>
      <c r="FJ703" s="306"/>
      <c r="FK703" s="306"/>
      <c r="FL703" s="306"/>
      <c r="FM703" s="306"/>
      <c r="FN703" s="306"/>
      <c r="FO703" s="306"/>
      <c r="FP703" s="306"/>
      <c r="FQ703" s="306"/>
      <c r="FR703" s="306"/>
      <c r="FS703" s="306"/>
      <c r="FT703" s="306"/>
      <c r="FU703" s="306"/>
      <c r="FV703" s="306"/>
      <c r="FW703" s="306"/>
      <c r="FX703" s="306"/>
      <c r="FY703" s="306"/>
      <c r="FZ703" s="306"/>
      <c r="GA703" s="306"/>
      <c r="GB703" s="306"/>
      <c r="GC703" s="306"/>
      <c r="GD703" s="306"/>
      <c r="GE703" s="306"/>
      <c r="GF703" s="306"/>
      <c r="GG703" s="306"/>
      <c r="GH703" s="306"/>
      <c r="GI703" s="306"/>
      <c r="GJ703" s="306"/>
      <c r="GK703" s="306"/>
      <c r="GL703" s="306"/>
      <c r="GM703" s="306"/>
      <c r="GN703" s="306"/>
      <c r="GO703" s="306"/>
      <c r="GP703" s="306"/>
      <c r="GQ703" s="306"/>
      <c r="GR703" s="306"/>
      <c r="GS703" s="306"/>
      <c r="GT703" s="306"/>
      <c r="GU703" s="306"/>
      <c r="GV703" s="306"/>
      <c r="GW703" s="306"/>
      <c r="GX703" s="306"/>
      <c r="GY703" s="306"/>
      <c r="GZ703" s="306"/>
      <c r="HA703" s="306"/>
      <c r="HB703" s="306"/>
      <c r="HC703" s="306"/>
      <c r="HD703" s="306"/>
      <c r="HE703" s="306"/>
      <c r="HF703" s="306"/>
      <c r="HG703" s="306"/>
      <c r="HH703" s="306"/>
      <c r="HI703" s="306"/>
      <c r="HJ703" s="306"/>
      <c r="HK703" s="306"/>
      <c r="HL703" s="306"/>
      <c r="HM703" s="306"/>
      <c r="HN703" s="306"/>
      <c r="HO703" s="306"/>
      <c r="HP703" s="306"/>
      <c r="HQ703" s="306"/>
      <c r="HR703" s="306"/>
      <c r="HS703" s="306"/>
      <c r="HT703" s="306"/>
      <c r="HU703" s="306"/>
      <c r="HV703" s="306"/>
      <c r="HW703" s="306"/>
      <c r="HX703" s="306"/>
      <c r="HY703" s="306"/>
      <c r="HZ703" s="306"/>
      <c r="IA703" s="306"/>
      <c r="IB703" s="306"/>
      <c r="IC703" s="306"/>
      <c r="ID703" s="306"/>
      <c r="IE703" s="306"/>
      <c r="IF703" s="306"/>
      <c r="IG703" s="306"/>
      <c r="IH703" s="306"/>
    </row>
    <row r="704" spans="1:242" s="219" customFormat="1" ht="15" customHeight="1" x14ac:dyDescent="0.3">
      <c r="A704" s="174">
        <v>7.02</v>
      </c>
      <c r="B704" s="231"/>
      <c r="C704" s="232" t="e">
        <f>VLOOKUP(BD.PD9[[#This Row],[Pos]],[19]!PPto[#Data],3,FALSE)</f>
        <v>#REF!</v>
      </c>
      <c r="D704" s="174" t="s">
        <v>23</v>
      </c>
      <c r="E704" s="305" t="str">
        <f>IF(BD.PD9[[#This Row],[.]]="*",VLOOKUP(BD.PD9[[#This Row],[Pos]],[19]Presupuesto!A:H,7,FALSE),"")</f>
        <v/>
      </c>
      <c r="F704" s="234" t="s">
        <v>443</v>
      </c>
      <c r="G704" s="174"/>
      <c r="H704" s="174"/>
      <c r="I704" s="497" t="s">
        <v>1326</v>
      </c>
      <c r="J704" s="382">
        <v>3</v>
      </c>
      <c r="K704" s="174" t="s">
        <v>260</v>
      </c>
      <c r="L704" s="383">
        <f>IF(BD.PD9[[#This Row],[Mon]]="DOP",1,HLOOKUP(BD.PD9[[#This Row],[Mon]],Data!$K$1:$L$2,2,FALSE))</f>
        <v>1</v>
      </c>
      <c r="M704" s="384">
        <v>690</v>
      </c>
      <c r="N704" s="243">
        <f>BD.PD9[[#This Row],[Cant.]]*BD.PD9[[#This Row],[ Tasa ]]*BD.PD9[[#This Row],[ Precio Und.]]</f>
        <v>2070</v>
      </c>
      <c r="O704" s="386">
        <v>0.01</v>
      </c>
      <c r="P704" s="243">
        <f>IF(BD.PD9[[#This Row],[Liquid. '[%']]]&lt;&gt;0,(BD.PD9[[#This Row],[Valor Neto '[DOP']]]*BD.PD9[[#This Row],[Liquid. '[%']]])+BD.PD9[[#This Row],[Valor Neto '[DOP']]],BD.PD9[[#This Row],[Valor Neto '[DOP']]])</f>
        <v>2090.6999999999998</v>
      </c>
      <c r="Q704" s="243">
        <f>BD.PD9[[#This Row],[Ppto. Orden Interna '[DOP']]]/HLOOKUP("USD",Data!$K$1:$L$2,2,FALSE)</f>
        <v>32.164615384615381</v>
      </c>
      <c r="R704" s="381" t="s">
        <v>1488</v>
      </c>
      <c r="S704" s="387"/>
      <c r="T704" s="387"/>
      <c r="U704" s="387"/>
      <c r="V704" s="387"/>
      <c r="W704" s="174" t="s">
        <v>1489</v>
      </c>
      <c r="X704" s="495">
        <v>10</v>
      </c>
      <c r="Y704" s="388">
        <v>1</v>
      </c>
      <c r="Z704" s="243">
        <f>BD.PD9[[#This Row],[Av.P1 '[%']]]*BD.PD9[[#This Row],[Ppto. Orden Interna '[DOP']]]</f>
        <v>2090.6999999999998</v>
      </c>
      <c r="AA704" s="249"/>
      <c r="AB704" s="389"/>
      <c r="AC704" s="243">
        <f>BD.PD9[[#This Row],[Av.P2 '[%']]]*BD.PD9[[#This Row],[Ppto. Orden Interna '[DOP']]]</f>
        <v>0</v>
      </c>
      <c r="AD704" s="249"/>
      <c r="AE704" s="389"/>
      <c r="AF704" s="243">
        <f>BD.PD9[[#This Row],[Av.P3 '[%']]]*BD.PD9[[#This Row],[Ppto. Orden Interna '[DOP']]]</f>
        <v>0</v>
      </c>
      <c r="AG704" s="249"/>
      <c r="AH704" s="389"/>
      <c r="AI704" s="243">
        <f>BD.PD9[[#This Row],[Av.P4 '[%']]]*BD.PD9[[#This Row],[Ppto. Orden Interna '[DOP']]]</f>
        <v>0</v>
      </c>
      <c r="AJ704" s="249"/>
      <c r="AK704" s="389"/>
      <c r="AL704" s="243">
        <f>BD.PD9[[#This Row],[Av.P5 '[%']]]*BD.PD9[[#This Row],[Ppto. Orden Interna '[DOP']]]</f>
        <v>0</v>
      </c>
      <c r="AM704" s="496">
        <f>BD.PD9[[#This Row],[Pago 5]]+BD.PD9[[#This Row],[Pago 4]]+BD.PD9[[#This Row],[Pago 3]]+BD.PD9[[#This Row],[Pago 2]]+BD.PD9[[#This Row],[Pago 1]]</f>
        <v>2090.6999999999998</v>
      </c>
      <c r="AN704" s="308" t="s">
        <v>244</v>
      </c>
      <c r="AO704" s="308" t="s">
        <v>245</v>
      </c>
      <c r="AP704" s="308" t="s">
        <v>246</v>
      </c>
      <c r="AQ704" s="308" t="s">
        <v>247</v>
      </c>
      <c r="AR704" s="308">
        <v>594</v>
      </c>
      <c r="AS704" s="308" t="s">
        <v>248</v>
      </c>
      <c r="AT704" s="249" t="s">
        <v>1575</v>
      </c>
      <c r="AU704" s="306"/>
      <c r="AV704" s="306"/>
      <c r="AW704" s="306"/>
      <c r="AX704" s="306"/>
      <c r="AY704" s="306"/>
      <c r="AZ704" s="306"/>
      <c r="BA704" s="306"/>
      <c r="BB704" s="306"/>
      <c r="BC704" s="306"/>
      <c r="BD704" s="306"/>
      <c r="BE704" s="306"/>
      <c r="BF704" s="306"/>
      <c r="BG704" s="306"/>
      <c r="BH704" s="306"/>
      <c r="BI704" s="306"/>
      <c r="BJ704" s="306"/>
      <c r="BK704" s="306"/>
      <c r="BL704" s="306"/>
      <c r="BM704" s="306"/>
      <c r="BN704" s="306"/>
      <c r="BO704" s="306"/>
      <c r="BP704" s="306"/>
      <c r="BQ704" s="306"/>
      <c r="BR704" s="306"/>
      <c r="BS704" s="306"/>
      <c r="BT704" s="306"/>
      <c r="BU704" s="306"/>
      <c r="BV704" s="306"/>
      <c r="BW704" s="306"/>
      <c r="BX704" s="306"/>
      <c r="BY704" s="306"/>
      <c r="BZ704" s="306"/>
      <c r="CA704" s="306"/>
      <c r="CB704" s="306"/>
      <c r="CC704" s="306"/>
      <c r="CD704" s="306"/>
      <c r="CE704" s="306"/>
      <c r="CF704" s="306"/>
      <c r="CG704" s="306"/>
      <c r="CH704" s="306"/>
      <c r="CI704" s="306"/>
      <c r="CJ704" s="306"/>
      <c r="CK704" s="306"/>
      <c r="CL704" s="306"/>
      <c r="CM704" s="306"/>
      <c r="CN704" s="306"/>
      <c r="CO704" s="306"/>
      <c r="CP704" s="306"/>
      <c r="CQ704" s="306"/>
      <c r="CR704" s="306"/>
      <c r="CS704" s="306"/>
      <c r="CT704" s="306"/>
      <c r="CU704" s="306"/>
      <c r="CV704" s="306"/>
      <c r="CW704" s="306"/>
      <c r="CX704" s="306"/>
      <c r="CY704" s="306"/>
      <c r="CZ704" s="306"/>
      <c r="DA704" s="306"/>
      <c r="DB704" s="306"/>
      <c r="DC704" s="306"/>
      <c r="DD704" s="306"/>
      <c r="DE704" s="306"/>
      <c r="DF704" s="306"/>
      <c r="DG704" s="306"/>
      <c r="DH704" s="306"/>
      <c r="DI704" s="306"/>
      <c r="DJ704" s="306"/>
      <c r="DK704" s="306"/>
      <c r="DL704" s="306"/>
      <c r="DM704" s="306"/>
      <c r="DN704" s="306"/>
      <c r="DO704" s="306"/>
      <c r="DP704" s="306"/>
      <c r="DQ704" s="306"/>
      <c r="DR704" s="306"/>
      <c r="DS704" s="306"/>
      <c r="DT704" s="306"/>
      <c r="DU704" s="306"/>
      <c r="DV704" s="306"/>
      <c r="DW704" s="306"/>
      <c r="DX704" s="306"/>
      <c r="DY704" s="306"/>
      <c r="DZ704" s="306"/>
      <c r="EA704" s="306"/>
      <c r="EB704" s="306"/>
      <c r="EC704" s="306"/>
      <c r="ED704" s="306"/>
      <c r="EE704" s="306"/>
      <c r="EF704" s="306"/>
      <c r="EG704" s="306"/>
      <c r="EH704" s="306"/>
      <c r="EI704" s="306"/>
      <c r="EJ704" s="306"/>
      <c r="EK704" s="306"/>
      <c r="EL704" s="306"/>
      <c r="EM704" s="306"/>
      <c r="EN704" s="306"/>
      <c r="EO704" s="306"/>
      <c r="EP704" s="306"/>
      <c r="EQ704" s="306"/>
      <c r="ER704" s="306"/>
      <c r="ES704" s="306"/>
      <c r="ET704" s="306"/>
      <c r="EU704" s="306"/>
      <c r="EV704" s="306"/>
      <c r="EW704" s="306"/>
      <c r="EX704" s="306"/>
      <c r="EY704" s="306"/>
      <c r="EZ704" s="306"/>
      <c r="FA704" s="306"/>
      <c r="FB704" s="306"/>
      <c r="FC704" s="306"/>
      <c r="FD704" s="306"/>
      <c r="FE704" s="306"/>
      <c r="FF704" s="306"/>
      <c r="FG704" s="306"/>
      <c r="FH704" s="306"/>
      <c r="FI704" s="306"/>
      <c r="FJ704" s="306"/>
      <c r="FK704" s="306"/>
      <c r="FL704" s="306"/>
      <c r="FM704" s="306"/>
      <c r="FN704" s="306"/>
      <c r="FO704" s="306"/>
      <c r="FP704" s="306"/>
      <c r="FQ704" s="306"/>
      <c r="FR704" s="306"/>
      <c r="FS704" s="306"/>
      <c r="FT704" s="306"/>
      <c r="FU704" s="306"/>
      <c r="FV704" s="306"/>
      <c r="FW704" s="306"/>
      <c r="FX704" s="306"/>
      <c r="FY704" s="306"/>
      <c r="FZ704" s="306"/>
      <c r="GA704" s="306"/>
      <c r="GB704" s="306"/>
      <c r="GC704" s="306"/>
      <c r="GD704" s="306"/>
      <c r="GE704" s="306"/>
      <c r="GF704" s="306"/>
      <c r="GG704" s="306"/>
      <c r="GH704" s="306"/>
      <c r="GI704" s="306"/>
      <c r="GJ704" s="306"/>
      <c r="GK704" s="306"/>
      <c r="GL704" s="306"/>
      <c r="GM704" s="306"/>
      <c r="GN704" s="306"/>
      <c r="GO704" s="306"/>
      <c r="GP704" s="306"/>
      <c r="GQ704" s="306"/>
      <c r="GR704" s="306"/>
      <c r="GS704" s="306"/>
      <c r="GT704" s="306"/>
      <c r="GU704" s="306"/>
      <c r="GV704" s="306"/>
      <c r="GW704" s="306"/>
      <c r="GX704" s="306"/>
      <c r="GY704" s="306"/>
      <c r="GZ704" s="306"/>
      <c r="HA704" s="306"/>
      <c r="HB704" s="306"/>
      <c r="HC704" s="306"/>
      <c r="HD704" s="306"/>
      <c r="HE704" s="306"/>
      <c r="HF704" s="306"/>
      <c r="HG704" s="306"/>
      <c r="HH704" s="306"/>
      <c r="HI704" s="306"/>
      <c r="HJ704" s="306"/>
      <c r="HK704" s="306"/>
      <c r="HL704" s="306"/>
      <c r="HM704" s="306"/>
      <c r="HN704" s="306"/>
      <c r="HO704" s="306"/>
      <c r="HP704" s="306"/>
      <c r="HQ704" s="306"/>
      <c r="HR704" s="306"/>
      <c r="HS704" s="306"/>
      <c r="HT704" s="306"/>
      <c r="HU704" s="306"/>
      <c r="HV704" s="306"/>
      <c r="HW704" s="306"/>
      <c r="HX704" s="306"/>
      <c r="HY704" s="306"/>
      <c r="HZ704" s="306"/>
      <c r="IA704" s="306"/>
      <c r="IB704" s="306"/>
      <c r="IC704" s="306"/>
      <c r="ID704" s="306"/>
      <c r="IE704" s="306"/>
      <c r="IF704" s="306"/>
      <c r="IG704" s="306"/>
      <c r="IH704" s="306"/>
    </row>
    <row r="705" spans="1:242" s="219" customFormat="1" ht="15" customHeight="1" x14ac:dyDescent="0.3">
      <c r="A705" s="174">
        <v>7.02</v>
      </c>
      <c r="B705" s="231"/>
      <c r="C705" s="232" t="e">
        <f>VLOOKUP(BD.PD9[[#This Row],[Pos]],[19]!PPto[#Data],3,FALSE)</f>
        <v>#REF!</v>
      </c>
      <c r="D705" s="174" t="s">
        <v>23</v>
      </c>
      <c r="E705" s="305" t="str">
        <f>IF(BD.PD9[[#This Row],[.]]="*",VLOOKUP(BD.PD9[[#This Row],[Pos]],[19]Presupuesto!A:H,7,FALSE),"")</f>
        <v/>
      </c>
      <c r="F705" s="234" t="s">
        <v>444</v>
      </c>
      <c r="G705" s="174"/>
      <c r="H705" s="174"/>
      <c r="I705" s="497" t="s">
        <v>1326</v>
      </c>
      <c r="J705" s="382">
        <v>2</v>
      </c>
      <c r="K705" s="174" t="s">
        <v>260</v>
      </c>
      <c r="L705" s="383">
        <f>IF(BD.PD9[[#This Row],[Mon]]="DOP",1,HLOOKUP(BD.PD9[[#This Row],[Mon]],Data!$K$1:$L$2,2,FALSE))</f>
        <v>1</v>
      </c>
      <c r="M705" s="384">
        <v>600</v>
      </c>
      <c r="N705" s="243">
        <f>BD.PD9[[#This Row],[Cant.]]*BD.PD9[[#This Row],[ Tasa ]]*BD.PD9[[#This Row],[ Precio Und.]]</f>
        <v>1200</v>
      </c>
      <c r="O705" s="386">
        <v>0.01</v>
      </c>
      <c r="P705" s="243">
        <f>IF(BD.PD9[[#This Row],[Liquid. '[%']]]&lt;&gt;0,(BD.PD9[[#This Row],[Valor Neto '[DOP']]]*BD.PD9[[#This Row],[Liquid. '[%']]])+BD.PD9[[#This Row],[Valor Neto '[DOP']]],BD.PD9[[#This Row],[Valor Neto '[DOP']]])</f>
        <v>1212</v>
      </c>
      <c r="Q705" s="243">
        <f>BD.PD9[[#This Row],[Ppto. Orden Interna '[DOP']]]/HLOOKUP("USD",Data!$K$1:$L$2,2,FALSE)</f>
        <v>18.646153846153847</v>
      </c>
      <c r="R705" s="381" t="s">
        <v>1488</v>
      </c>
      <c r="S705" s="387"/>
      <c r="T705" s="387"/>
      <c r="U705" s="387"/>
      <c r="V705" s="387"/>
      <c r="W705" s="174" t="s">
        <v>439</v>
      </c>
      <c r="X705" s="495">
        <v>10</v>
      </c>
      <c r="Y705" s="388">
        <v>1</v>
      </c>
      <c r="Z705" s="243">
        <f>BD.PD9[[#This Row],[Av.P1 '[%']]]*BD.PD9[[#This Row],[Ppto. Orden Interna '[DOP']]]</f>
        <v>1212</v>
      </c>
      <c r="AA705" s="249"/>
      <c r="AB705" s="389"/>
      <c r="AC705" s="243">
        <f>BD.PD9[[#This Row],[Av.P2 '[%']]]*BD.PD9[[#This Row],[Ppto. Orden Interna '[DOP']]]</f>
        <v>0</v>
      </c>
      <c r="AD705" s="249"/>
      <c r="AE705" s="389"/>
      <c r="AF705" s="243">
        <f>BD.PD9[[#This Row],[Av.P3 '[%']]]*BD.PD9[[#This Row],[Ppto. Orden Interna '[DOP']]]</f>
        <v>0</v>
      </c>
      <c r="AG705" s="249"/>
      <c r="AH705" s="389"/>
      <c r="AI705" s="243">
        <f>BD.PD9[[#This Row],[Av.P4 '[%']]]*BD.PD9[[#This Row],[Ppto. Orden Interna '[DOP']]]</f>
        <v>0</v>
      </c>
      <c r="AJ705" s="249"/>
      <c r="AK705" s="389"/>
      <c r="AL705" s="243">
        <f>BD.PD9[[#This Row],[Av.P5 '[%']]]*BD.PD9[[#This Row],[Ppto. Orden Interna '[DOP']]]</f>
        <v>0</v>
      </c>
      <c r="AM705" s="496">
        <f>BD.PD9[[#This Row],[Pago 5]]+BD.PD9[[#This Row],[Pago 4]]+BD.PD9[[#This Row],[Pago 3]]+BD.PD9[[#This Row],[Pago 2]]+BD.PD9[[#This Row],[Pago 1]]</f>
        <v>1212</v>
      </c>
      <c r="AN705" s="308" t="s">
        <v>244</v>
      </c>
      <c r="AO705" s="308" t="s">
        <v>245</v>
      </c>
      <c r="AP705" s="308" t="s">
        <v>246</v>
      </c>
      <c r="AQ705" s="308" t="s">
        <v>247</v>
      </c>
      <c r="AR705" s="308">
        <v>594</v>
      </c>
      <c r="AS705" s="308" t="s">
        <v>248</v>
      </c>
      <c r="AT705" s="249" t="s">
        <v>1575</v>
      </c>
      <c r="AU705" s="306"/>
      <c r="AV705" s="306"/>
      <c r="AW705" s="306"/>
      <c r="AX705" s="306"/>
      <c r="AY705" s="306"/>
      <c r="AZ705" s="306"/>
      <c r="BA705" s="306"/>
      <c r="BB705" s="306"/>
      <c r="BC705" s="306"/>
      <c r="BD705" s="306"/>
      <c r="BE705" s="306"/>
      <c r="BF705" s="306"/>
      <c r="BG705" s="306"/>
      <c r="BH705" s="306"/>
      <c r="BI705" s="306"/>
      <c r="BJ705" s="306"/>
      <c r="BK705" s="306"/>
      <c r="BL705" s="306"/>
      <c r="BM705" s="306"/>
      <c r="BN705" s="306"/>
      <c r="BO705" s="306"/>
      <c r="BP705" s="306"/>
      <c r="BQ705" s="306"/>
      <c r="BR705" s="306"/>
      <c r="BS705" s="306"/>
      <c r="BT705" s="306"/>
      <c r="BU705" s="306"/>
      <c r="BV705" s="306"/>
      <c r="BW705" s="306"/>
      <c r="BX705" s="306"/>
      <c r="BY705" s="306"/>
      <c r="BZ705" s="306"/>
      <c r="CA705" s="306"/>
      <c r="CB705" s="306"/>
      <c r="CC705" s="306"/>
      <c r="CD705" s="306"/>
      <c r="CE705" s="306"/>
      <c r="CF705" s="306"/>
      <c r="CG705" s="306"/>
      <c r="CH705" s="306"/>
      <c r="CI705" s="306"/>
      <c r="CJ705" s="306"/>
      <c r="CK705" s="306"/>
      <c r="CL705" s="306"/>
      <c r="CM705" s="306"/>
      <c r="CN705" s="306"/>
      <c r="CO705" s="306"/>
      <c r="CP705" s="306"/>
      <c r="CQ705" s="306"/>
      <c r="CR705" s="306"/>
      <c r="CS705" s="306"/>
      <c r="CT705" s="306"/>
      <c r="CU705" s="306"/>
      <c r="CV705" s="306"/>
      <c r="CW705" s="306"/>
      <c r="CX705" s="306"/>
      <c r="CY705" s="306"/>
      <c r="CZ705" s="306"/>
      <c r="DA705" s="306"/>
      <c r="DB705" s="306"/>
      <c r="DC705" s="306"/>
      <c r="DD705" s="306"/>
      <c r="DE705" s="306"/>
      <c r="DF705" s="306"/>
      <c r="DG705" s="306"/>
      <c r="DH705" s="306"/>
      <c r="DI705" s="306"/>
      <c r="DJ705" s="306"/>
      <c r="DK705" s="306"/>
      <c r="DL705" s="306"/>
      <c r="DM705" s="306"/>
      <c r="DN705" s="306"/>
      <c r="DO705" s="306"/>
      <c r="DP705" s="306"/>
      <c r="DQ705" s="306"/>
      <c r="DR705" s="306"/>
      <c r="DS705" s="306"/>
      <c r="DT705" s="306"/>
      <c r="DU705" s="306"/>
      <c r="DV705" s="306"/>
      <c r="DW705" s="306"/>
      <c r="DX705" s="306"/>
      <c r="DY705" s="306"/>
      <c r="DZ705" s="306"/>
      <c r="EA705" s="306"/>
      <c r="EB705" s="306"/>
      <c r="EC705" s="306"/>
      <c r="ED705" s="306"/>
      <c r="EE705" s="306"/>
      <c r="EF705" s="306"/>
      <c r="EG705" s="306"/>
      <c r="EH705" s="306"/>
      <c r="EI705" s="306"/>
      <c r="EJ705" s="306"/>
      <c r="EK705" s="306"/>
      <c r="EL705" s="306"/>
      <c r="EM705" s="306"/>
      <c r="EN705" s="306"/>
      <c r="EO705" s="306"/>
      <c r="EP705" s="306"/>
      <c r="EQ705" s="306"/>
      <c r="ER705" s="306"/>
      <c r="ES705" s="306"/>
      <c r="ET705" s="306"/>
      <c r="EU705" s="306"/>
      <c r="EV705" s="306"/>
      <c r="EW705" s="306"/>
      <c r="EX705" s="306"/>
      <c r="EY705" s="306"/>
      <c r="EZ705" s="306"/>
      <c r="FA705" s="306"/>
      <c r="FB705" s="306"/>
      <c r="FC705" s="306"/>
      <c r="FD705" s="306"/>
      <c r="FE705" s="306"/>
      <c r="FF705" s="306"/>
      <c r="FG705" s="306"/>
      <c r="FH705" s="306"/>
      <c r="FI705" s="306"/>
      <c r="FJ705" s="306"/>
      <c r="FK705" s="306"/>
      <c r="FL705" s="306"/>
      <c r="FM705" s="306"/>
      <c r="FN705" s="306"/>
      <c r="FO705" s="306"/>
      <c r="FP705" s="306"/>
      <c r="FQ705" s="306"/>
      <c r="FR705" s="306"/>
      <c r="FS705" s="306"/>
      <c r="FT705" s="306"/>
      <c r="FU705" s="306"/>
      <c r="FV705" s="306"/>
      <c r="FW705" s="306"/>
      <c r="FX705" s="306"/>
      <c r="FY705" s="306"/>
      <c r="FZ705" s="306"/>
      <c r="GA705" s="306"/>
      <c r="GB705" s="306"/>
      <c r="GC705" s="306"/>
      <c r="GD705" s="306"/>
      <c r="GE705" s="306"/>
      <c r="GF705" s="306"/>
      <c r="GG705" s="306"/>
      <c r="GH705" s="306"/>
      <c r="GI705" s="306"/>
      <c r="GJ705" s="306"/>
      <c r="GK705" s="306"/>
      <c r="GL705" s="306"/>
      <c r="GM705" s="306"/>
      <c r="GN705" s="306"/>
      <c r="GO705" s="306"/>
      <c r="GP705" s="306"/>
      <c r="GQ705" s="306"/>
      <c r="GR705" s="306"/>
      <c r="GS705" s="306"/>
      <c r="GT705" s="306"/>
      <c r="GU705" s="306"/>
      <c r="GV705" s="306"/>
      <c r="GW705" s="306"/>
      <c r="GX705" s="306"/>
      <c r="GY705" s="306"/>
      <c r="GZ705" s="306"/>
      <c r="HA705" s="306"/>
      <c r="HB705" s="306"/>
      <c r="HC705" s="306"/>
      <c r="HD705" s="306"/>
      <c r="HE705" s="306"/>
      <c r="HF705" s="306"/>
      <c r="HG705" s="306"/>
      <c r="HH705" s="306"/>
      <c r="HI705" s="306"/>
      <c r="HJ705" s="306"/>
      <c r="HK705" s="306"/>
      <c r="HL705" s="306"/>
      <c r="HM705" s="306"/>
      <c r="HN705" s="306"/>
      <c r="HO705" s="306"/>
      <c r="HP705" s="306"/>
      <c r="HQ705" s="306"/>
      <c r="HR705" s="306"/>
      <c r="HS705" s="306"/>
      <c r="HT705" s="306"/>
      <c r="HU705" s="306"/>
      <c r="HV705" s="306"/>
      <c r="HW705" s="306"/>
      <c r="HX705" s="306"/>
      <c r="HY705" s="306"/>
      <c r="HZ705" s="306"/>
      <c r="IA705" s="306"/>
      <c r="IB705" s="306"/>
      <c r="IC705" s="306"/>
      <c r="ID705" s="306"/>
      <c r="IE705" s="306"/>
      <c r="IF705" s="306"/>
      <c r="IG705" s="306"/>
      <c r="IH705" s="306"/>
    </row>
    <row r="706" spans="1:242" s="219" customFormat="1" ht="15" customHeight="1" x14ac:dyDescent="0.3">
      <c r="A706" s="174">
        <v>7.02</v>
      </c>
      <c r="B706" s="231"/>
      <c r="C706" s="232" t="e">
        <f>VLOOKUP(BD.PD9[[#This Row],[Pos]],[19]!PPto[#Data],3,FALSE)</f>
        <v>#REF!</v>
      </c>
      <c r="D706" s="174" t="s">
        <v>23</v>
      </c>
      <c r="E706" s="305" t="str">
        <f>IF(BD.PD9[[#This Row],[.]]="*",VLOOKUP(BD.PD9[[#This Row],[Pos]],[19]Presupuesto!A:H,7,FALSE),"")</f>
        <v/>
      </c>
      <c r="F706" s="562" t="s">
        <v>489</v>
      </c>
      <c r="G706" s="563"/>
      <c r="H706" s="174"/>
      <c r="I706" s="497" t="s">
        <v>1326</v>
      </c>
      <c r="J706" s="382">
        <v>48</v>
      </c>
      <c r="K706" s="174" t="s">
        <v>260</v>
      </c>
      <c r="L706" s="383">
        <f>IF(BD.PD9[[#This Row],[Mon]]="DOP",1,HLOOKUP(BD.PD9[[#This Row],[Mon]],Data!$K$1:$L$2,2,FALSE))</f>
        <v>1</v>
      </c>
      <c r="M706" s="384">
        <v>3049.0739583333329</v>
      </c>
      <c r="N706" s="243">
        <f>BD.PD9[[#This Row],[Cant.]]*BD.PD9[[#This Row],[ Tasa ]]*BD.PD9[[#This Row],[ Precio Und.]]</f>
        <v>146355.54999999999</v>
      </c>
      <c r="O706" s="386">
        <v>0.01</v>
      </c>
      <c r="P706" s="243">
        <f>IF(BD.PD9[[#This Row],[Liquid. '[%']]]&lt;&gt;0,(BD.PD9[[#This Row],[Valor Neto '[DOP']]]*BD.PD9[[#This Row],[Liquid. '[%']]])+BD.PD9[[#This Row],[Valor Neto '[DOP']]],BD.PD9[[#This Row],[Valor Neto '[DOP']]])</f>
        <v>147819.10549999998</v>
      </c>
      <c r="Q706" s="243">
        <f>BD.PD9[[#This Row],[Ppto. Orden Interna '[DOP']]]/HLOOKUP("USD",Data!$K$1:$L$2,2,FALSE)</f>
        <v>2274.1400846153842</v>
      </c>
      <c r="R706" s="381" t="s">
        <v>514</v>
      </c>
      <c r="S706" s="387"/>
      <c r="T706" s="387"/>
      <c r="U706" s="387"/>
      <c r="V706" s="387"/>
      <c r="W706" s="174" t="s">
        <v>279</v>
      </c>
      <c r="X706" s="495">
        <v>10</v>
      </c>
      <c r="Y706" s="388">
        <v>1</v>
      </c>
      <c r="Z706" s="243">
        <f>BD.PD9[[#This Row],[Av.P1 '[%']]]*BD.PD9[[#This Row],[Ppto. Orden Interna '[DOP']]]</f>
        <v>147819.10549999998</v>
      </c>
      <c r="AA706" s="249"/>
      <c r="AB706" s="389"/>
      <c r="AC706" s="243">
        <f>BD.PD9[[#This Row],[Av.P2 '[%']]]*BD.PD9[[#This Row],[Ppto. Orden Interna '[DOP']]]</f>
        <v>0</v>
      </c>
      <c r="AD706" s="249"/>
      <c r="AE706" s="389"/>
      <c r="AF706" s="243">
        <f>BD.PD9[[#This Row],[Av.P3 '[%']]]*BD.PD9[[#This Row],[Ppto. Orden Interna '[DOP']]]</f>
        <v>0</v>
      </c>
      <c r="AG706" s="249"/>
      <c r="AH706" s="389"/>
      <c r="AI706" s="243">
        <f>BD.PD9[[#This Row],[Av.P4 '[%']]]*BD.PD9[[#This Row],[Ppto. Orden Interna '[DOP']]]</f>
        <v>0</v>
      </c>
      <c r="AJ706" s="249"/>
      <c r="AK706" s="389"/>
      <c r="AL706" s="243">
        <f>BD.PD9[[#This Row],[Av.P5 '[%']]]*BD.PD9[[#This Row],[Ppto. Orden Interna '[DOP']]]</f>
        <v>0</v>
      </c>
      <c r="AM706" s="496">
        <f>BD.PD9[[#This Row],[Pago 5]]+BD.PD9[[#This Row],[Pago 4]]+BD.PD9[[#This Row],[Pago 3]]+BD.PD9[[#This Row],[Pago 2]]+BD.PD9[[#This Row],[Pago 1]]</f>
        <v>147819.10549999998</v>
      </c>
      <c r="AN706" s="308" t="s">
        <v>244</v>
      </c>
      <c r="AO706" s="308" t="s">
        <v>245</v>
      </c>
      <c r="AP706" s="308" t="s">
        <v>246</v>
      </c>
      <c r="AQ706" s="308" t="s">
        <v>247</v>
      </c>
      <c r="AR706" s="308">
        <v>594</v>
      </c>
      <c r="AS706" s="308" t="s">
        <v>248</v>
      </c>
      <c r="AT706" s="249" t="s">
        <v>1575</v>
      </c>
      <c r="AU706" s="306"/>
      <c r="AV706" s="306"/>
      <c r="AW706" s="306"/>
      <c r="AX706" s="306"/>
      <c r="AY706" s="306"/>
      <c r="AZ706" s="306"/>
      <c r="BA706" s="306"/>
      <c r="BB706" s="306"/>
      <c r="BC706" s="306"/>
      <c r="BD706" s="306"/>
      <c r="BE706" s="306"/>
      <c r="BF706" s="306"/>
      <c r="BG706" s="306"/>
      <c r="BH706" s="306"/>
      <c r="BI706" s="306"/>
      <c r="BJ706" s="306"/>
      <c r="BK706" s="306"/>
      <c r="BL706" s="306"/>
      <c r="BM706" s="306"/>
      <c r="BN706" s="306"/>
      <c r="BO706" s="306"/>
      <c r="BP706" s="306"/>
      <c r="BQ706" s="306"/>
      <c r="BR706" s="306"/>
      <c r="BS706" s="306"/>
      <c r="BT706" s="306"/>
      <c r="BU706" s="306"/>
      <c r="BV706" s="306"/>
      <c r="BW706" s="306"/>
      <c r="BX706" s="306"/>
      <c r="BY706" s="306"/>
      <c r="BZ706" s="306"/>
      <c r="CA706" s="306"/>
      <c r="CB706" s="306"/>
      <c r="CC706" s="306"/>
      <c r="CD706" s="306"/>
      <c r="CE706" s="306"/>
      <c r="CF706" s="306"/>
      <c r="CG706" s="306"/>
      <c r="CH706" s="306"/>
      <c r="CI706" s="306"/>
      <c r="CJ706" s="306"/>
      <c r="CK706" s="306"/>
      <c r="CL706" s="306"/>
      <c r="CM706" s="306"/>
      <c r="CN706" s="306"/>
      <c r="CO706" s="306"/>
      <c r="CP706" s="306"/>
      <c r="CQ706" s="306"/>
      <c r="CR706" s="306"/>
      <c r="CS706" s="306"/>
      <c r="CT706" s="306"/>
      <c r="CU706" s="306"/>
      <c r="CV706" s="306"/>
      <c r="CW706" s="306"/>
      <c r="CX706" s="306"/>
      <c r="CY706" s="306"/>
      <c r="CZ706" s="306"/>
      <c r="DA706" s="306"/>
      <c r="DB706" s="306"/>
      <c r="DC706" s="306"/>
      <c r="DD706" s="306"/>
      <c r="DE706" s="306"/>
      <c r="DF706" s="306"/>
      <c r="DG706" s="306"/>
      <c r="DH706" s="306"/>
      <c r="DI706" s="306"/>
      <c r="DJ706" s="306"/>
      <c r="DK706" s="306"/>
      <c r="DL706" s="306"/>
      <c r="DM706" s="306"/>
      <c r="DN706" s="306"/>
      <c r="DO706" s="306"/>
      <c r="DP706" s="306"/>
      <c r="DQ706" s="306"/>
      <c r="DR706" s="306"/>
      <c r="DS706" s="306"/>
      <c r="DT706" s="306"/>
      <c r="DU706" s="306"/>
      <c r="DV706" s="306"/>
      <c r="DW706" s="306"/>
      <c r="DX706" s="306"/>
      <c r="DY706" s="306"/>
      <c r="DZ706" s="306"/>
      <c r="EA706" s="306"/>
      <c r="EB706" s="306"/>
      <c r="EC706" s="306"/>
      <c r="ED706" s="306"/>
      <c r="EE706" s="306"/>
      <c r="EF706" s="306"/>
      <c r="EG706" s="306"/>
      <c r="EH706" s="306"/>
      <c r="EI706" s="306"/>
      <c r="EJ706" s="306"/>
      <c r="EK706" s="306"/>
      <c r="EL706" s="306"/>
      <c r="EM706" s="306"/>
      <c r="EN706" s="306"/>
      <c r="EO706" s="306"/>
      <c r="EP706" s="306"/>
      <c r="EQ706" s="306"/>
      <c r="ER706" s="306"/>
      <c r="ES706" s="306"/>
      <c r="ET706" s="306"/>
      <c r="EU706" s="306"/>
      <c r="EV706" s="306"/>
      <c r="EW706" s="306"/>
      <c r="EX706" s="306"/>
      <c r="EY706" s="306"/>
      <c r="EZ706" s="306"/>
      <c r="FA706" s="306"/>
      <c r="FB706" s="306"/>
      <c r="FC706" s="306"/>
      <c r="FD706" s="306"/>
      <c r="FE706" s="306"/>
      <c r="FF706" s="306"/>
      <c r="FG706" s="306"/>
      <c r="FH706" s="306"/>
      <c r="FI706" s="306"/>
      <c r="FJ706" s="306"/>
      <c r="FK706" s="306"/>
      <c r="FL706" s="306"/>
      <c r="FM706" s="306"/>
      <c r="FN706" s="306"/>
      <c r="FO706" s="306"/>
      <c r="FP706" s="306"/>
      <c r="FQ706" s="306"/>
      <c r="FR706" s="306"/>
      <c r="FS706" s="306"/>
      <c r="FT706" s="306"/>
      <c r="FU706" s="306"/>
      <c r="FV706" s="306"/>
      <c r="FW706" s="306"/>
      <c r="FX706" s="306"/>
      <c r="FY706" s="306"/>
      <c r="FZ706" s="306"/>
      <c r="GA706" s="306"/>
      <c r="GB706" s="306"/>
      <c r="GC706" s="306"/>
      <c r="GD706" s="306"/>
      <c r="GE706" s="306"/>
      <c r="GF706" s="306"/>
      <c r="GG706" s="306"/>
      <c r="GH706" s="306"/>
      <c r="GI706" s="306"/>
      <c r="GJ706" s="306"/>
      <c r="GK706" s="306"/>
      <c r="GL706" s="306"/>
      <c r="GM706" s="306"/>
      <c r="GN706" s="306"/>
      <c r="GO706" s="306"/>
      <c r="GP706" s="306"/>
      <c r="GQ706" s="306"/>
      <c r="GR706" s="306"/>
      <c r="GS706" s="306"/>
      <c r="GT706" s="306"/>
      <c r="GU706" s="306"/>
      <c r="GV706" s="306"/>
      <c r="GW706" s="306"/>
      <c r="GX706" s="306"/>
      <c r="GY706" s="306"/>
      <c r="GZ706" s="306"/>
      <c r="HA706" s="306"/>
      <c r="HB706" s="306"/>
      <c r="HC706" s="306"/>
      <c r="HD706" s="306"/>
      <c r="HE706" s="306"/>
      <c r="HF706" s="306"/>
      <c r="HG706" s="306"/>
      <c r="HH706" s="306"/>
      <c r="HI706" s="306"/>
      <c r="HJ706" s="306"/>
      <c r="HK706" s="306"/>
      <c r="HL706" s="306"/>
      <c r="HM706" s="306"/>
      <c r="HN706" s="306"/>
      <c r="HO706" s="306"/>
      <c r="HP706" s="306"/>
      <c r="HQ706" s="306"/>
      <c r="HR706" s="306"/>
      <c r="HS706" s="306"/>
      <c r="HT706" s="306"/>
      <c r="HU706" s="306"/>
      <c r="HV706" s="306"/>
      <c r="HW706" s="306"/>
      <c r="HX706" s="306"/>
      <c r="HY706" s="306"/>
      <c r="HZ706" s="306"/>
      <c r="IA706" s="306"/>
      <c r="IB706" s="306"/>
      <c r="IC706" s="306"/>
      <c r="ID706" s="306"/>
      <c r="IE706" s="306"/>
      <c r="IF706" s="306"/>
      <c r="IG706" s="306"/>
      <c r="IH706" s="306"/>
    </row>
    <row r="707" spans="1:242" s="219" customFormat="1" ht="15" customHeight="1" x14ac:dyDescent="0.3">
      <c r="A707" s="174">
        <v>7.02</v>
      </c>
      <c r="B707" s="231"/>
      <c r="C707" s="232" t="e">
        <f>VLOOKUP(BD.PD9[[#This Row],[Pos]],[19]!PPto[#Data],3,FALSE)</f>
        <v>#REF!</v>
      </c>
      <c r="D707" s="174" t="s">
        <v>23</v>
      </c>
      <c r="E707" s="305" t="str">
        <f>IF(BD.PD9[[#This Row],[.]]="*",VLOOKUP(BD.PD9[[#This Row],[Pos]],[19]Presupuesto!A:H,7,FALSE),"")</f>
        <v/>
      </c>
      <c r="F707" s="562" t="s">
        <v>489</v>
      </c>
      <c r="G707" s="563"/>
      <c r="H707" s="174"/>
      <c r="I707" s="497" t="s">
        <v>1326</v>
      </c>
      <c r="J707" s="382">
        <v>30</v>
      </c>
      <c r="K707" s="174" t="s">
        <v>260</v>
      </c>
      <c r="L707" s="383">
        <f>IF(BD.PD9[[#This Row],[Mon]]="DOP",1,HLOOKUP(BD.PD9[[#This Row],[Mon]],Data!$K$1:$L$2,2,FALSE))</f>
        <v>1</v>
      </c>
      <c r="M707" s="384">
        <v>3049.0736666666667</v>
      </c>
      <c r="N707" s="243">
        <f>BD.PD9[[#This Row],[Cant.]]*BD.PD9[[#This Row],[ Tasa ]]*BD.PD9[[#This Row],[ Precio Und.]]</f>
        <v>91472.21</v>
      </c>
      <c r="O707" s="386">
        <v>0.01</v>
      </c>
      <c r="P707" s="243">
        <f>IF(BD.PD9[[#This Row],[Liquid. '[%']]]&lt;&gt;0,(BD.PD9[[#This Row],[Valor Neto '[DOP']]]*BD.PD9[[#This Row],[Liquid. '[%']]])+BD.PD9[[#This Row],[Valor Neto '[DOP']]],BD.PD9[[#This Row],[Valor Neto '[DOP']]])</f>
        <v>92386.932100000005</v>
      </c>
      <c r="Q707" s="243">
        <f>BD.PD9[[#This Row],[Ppto. Orden Interna '[DOP']]]/HLOOKUP("USD",Data!$K$1:$L$2,2,FALSE)</f>
        <v>1421.3374169230769</v>
      </c>
      <c r="R707" s="381" t="s">
        <v>514</v>
      </c>
      <c r="S707" s="387"/>
      <c r="T707" s="387"/>
      <c r="U707" s="387"/>
      <c r="V707" s="387"/>
      <c r="W707" s="174" t="s">
        <v>279</v>
      </c>
      <c r="X707" s="495">
        <v>10</v>
      </c>
      <c r="Y707" s="388">
        <v>1</v>
      </c>
      <c r="Z707" s="243">
        <f>BD.PD9[[#This Row],[Av.P1 '[%']]]*BD.PD9[[#This Row],[Ppto. Orden Interna '[DOP']]]</f>
        <v>92386.932100000005</v>
      </c>
      <c r="AA707" s="249"/>
      <c r="AB707" s="389"/>
      <c r="AC707" s="243">
        <f>BD.PD9[[#This Row],[Av.P2 '[%']]]*BD.PD9[[#This Row],[Ppto. Orden Interna '[DOP']]]</f>
        <v>0</v>
      </c>
      <c r="AD707" s="249"/>
      <c r="AE707" s="389"/>
      <c r="AF707" s="243">
        <f>BD.PD9[[#This Row],[Av.P3 '[%']]]*BD.PD9[[#This Row],[Ppto. Orden Interna '[DOP']]]</f>
        <v>0</v>
      </c>
      <c r="AG707" s="249"/>
      <c r="AH707" s="389"/>
      <c r="AI707" s="243">
        <f>BD.PD9[[#This Row],[Av.P4 '[%']]]*BD.PD9[[#This Row],[Ppto. Orden Interna '[DOP']]]</f>
        <v>0</v>
      </c>
      <c r="AJ707" s="249"/>
      <c r="AK707" s="389"/>
      <c r="AL707" s="243">
        <f>BD.PD9[[#This Row],[Av.P5 '[%']]]*BD.PD9[[#This Row],[Ppto. Orden Interna '[DOP']]]</f>
        <v>0</v>
      </c>
      <c r="AM707" s="496">
        <f>BD.PD9[[#This Row],[Pago 5]]+BD.PD9[[#This Row],[Pago 4]]+BD.PD9[[#This Row],[Pago 3]]+BD.PD9[[#This Row],[Pago 2]]+BD.PD9[[#This Row],[Pago 1]]</f>
        <v>92386.932100000005</v>
      </c>
      <c r="AN707" s="308" t="s">
        <v>244</v>
      </c>
      <c r="AO707" s="308" t="s">
        <v>245</v>
      </c>
      <c r="AP707" s="308" t="s">
        <v>246</v>
      </c>
      <c r="AQ707" s="308" t="s">
        <v>247</v>
      </c>
      <c r="AR707" s="308">
        <v>594</v>
      </c>
      <c r="AS707" s="308" t="s">
        <v>248</v>
      </c>
      <c r="AT707" s="249" t="s">
        <v>1575</v>
      </c>
      <c r="AU707" s="306"/>
      <c r="AV707" s="306"/>
      <c r="AW707" s="306"/>
      <c r="AX707" s="306"/>
      <c r="AY707" s="306"/>
      <c r="AZ707" s="306"/>
      <c r="BA707" s="306"/>
      <c r="BB707" s="306"/>
      <c r="BC707" s="306"/>
      <c r="BD707" s="306"/>
      <c r="BE707" s="306"/>
      <c r="BF707" s="306"/>
      <c r="BG707" s="306"/>
      <c r="BH707" s="306"/>
      <c r="BI707" s="306"/>
      <c r="BJ707" s="306"/>
      <c r="BK707" s="306"/>
      <c r="BL707" s="306"/>
      <c r="BM707" s="306"/>
      <c r="BN707" s="306"/>
      <c r="BO707" s="306"/>
      <c r="BP707" s="306"/>
      <c r="BQ707" s="306"/>
      <c r="BR707" s="306"/>
      <c r="BS707" s="306"/>
      <c r="BT707" s="306"/>
      <c r="BU707" s="306"/>
      <c r="BV707" s="306"/>
      <c r="BW707" s="306"/>
      <c r="BX707" s="306"/>
      <c r="BY707" s="306"/>
      <c r="BZ707" s="306"/>
      <c r="CA707" s="306"/>
      <c r="CB707" s="306"/>
      <c r="CC707" s="306"/>
      <c r="CD707" s="306"/>
      <c r="CE707" s="306"/>
      <c r="CF707" s="306"/>
      <c r="CG707" s="306"/>
      <c r="CH707" s="306"/>
      <c r="CI707" s="306"/>
      <c r="CJ707" s="306"/>
      <c r="CK707" s="306"/>
      <c r="CL707" s="306"/>
      <c r="CM707" s="306"/>
      <c r="CN707" s="306"/>
      <c r="CO707" s="306"/>
      <c r="CP707" s="306"/>
      <c r="CQ707" s="306"/>
      <c r="CR707" s="306"/>
      <c r="CS707" s="306"/>
      <c r="CT707" s="306"/>
      <c r="CU707" s="306"/>
      <c r="CV707" s="306"/>
      <c r="CW707" s="306"/>
      <c r="CX707" s="306"/>
      <c r="CY707" s="306"/>
      <c r="CZ707" s="306"/>
      <c r="DA707" s="306"/>
      <c r="DB707" s="306"/>
      <c r="DC707" s="306"/>
      <c r="DD707" s="306"/>
      <c r="DE707" s="306"/>
      <c r="DF707" s="306"/>
      <c r="DG707" s="306"/>
      <c r="DH707" s="306"/>
      <c r="DI707" s="306"/>
      <c r="DJ707" s="306"/>
      <c r="DK707" s="306"/>
      <c r="DL707" s="306"/>
      <c r="DM707" s="306"/>
      <c r="DN707" s="306"/>
      <c r="DO707" s="306"/>
      <c r="DP707" s="306"/>
      <c r="DQ707" s="306"/>
      <c r="DR707" s="306"/>
      <c r="DS707" s="306"/>
      <c r="DT707" s="306"/>
      <c r="DU707" s="306"/>
      <c r="DV707" s="306"/>
      <c r="DW707" s="306"/>
      <c r="DX707" s="306"/>
      <c r="DY707" s="306"/>
      <c r="DZ707" s="306"/>
      <c r="EA707" s="306"/>
      <c r="EB707" s="306"/>
      <c r="EC707" s="306"/>
      <c r="ED707" s="306"/>
      <c r="EE707" s="306"/>
      <c r="EF707" s="306"/>
      <c r="EG707" s="306"/>
      <c r="EH707" s="306"/>
      <c r="EI707" s="306"/>
      <c r="EJ707" s="306"/>
      <c r="EK707" s="306"/>
      <c r="EL707" s="306"/>
      <c r="EM707" s="306"/>
      <c r="EN707" s="306"/>
      <c r="EO707" s="306"/>
      <c r="EP707" s="306"/>
      <c r="EQ707" s="306"/>
      <c r="ER707" s="306"/>
      <c r="ES707" s="306"/>
      <c r="ET707" s="306"/>
      <c r="EU707" s="306"/>
      <c r="EV707" s="306"/>
      <c r="EW707" s="306"/>
      <c r="EX707" s="306"/>
      <c r="EY707" s="306"/>
      <c r="EZ707" s="306"/>
      <c r="FA707" s="306"/>
      <c r="FB707" s="306"/>
      <c r="FC707" s="306"/>
      <c r="FD707" s="306"/>
      <c r="FE707" s="306"/>
      <c r="FF707" s="306"/>
      <c r="FG707" s="306"/>
      <c r="FH707" s="306"/>
      <c r="FI707" s="306"/>
      <c r="FJ707" s="306"/>
      <c r="FK707" s="306"/>
      <c r="FL707" s="306"/>
      <c r="FM707" s="306"/>
      <c r="FN707" s="306"/>
      <c r="FO707" s="306"/>
      <c r="FP707" s="306"/>
      <c r="FQ707" s="306"/>
      <c r="FR707" s="306"/>
      <c r="FS707" s="306"/>
      <c r="FT707" s="306"/>
      <c r="FU707" s="306"/>
      <c r="FV707" s="306"/>
      <c r="FW707" s="306"/>
      <c r="FX707" s="306"/>
      <c r="FY707" s="306"/>
      <c r="FZ707" s="306"/>
      <c r="GA707" s="306"/>
      <c r="GB707" s="306"/>
      <c r="GC707" s="306"/>
      <c r="GD707" s="306"/>
      <c r="GE707" s="306"/>
      <c r="GF707" s="306"/>
      <c r="GG707" s="306"/>
      <c r="GH707" s="306"/>
      <c r="GI707" s="306"/>
      <c r="GJ707" s="306"/>
      <c r="GK707" s="306"/>
      <c r="GL707" s="306"/>
      <c r="GM707" s="306"/>
      <c r="GN707" s="306"/>
      <c r="GO707" s="306"/>
      <c r="GP707" s="306"/>
      <c r="GQ707" s="306"/>
      <c r="GR707" s="306"/>
      <c r="GS707" s="306"/>
      <c r="GT707" s="306"/>
      <c r="GU707" s="306"/>
      <c r="GV707" s="306"/>
      <c r="GW707" s="306"/>
      <c r="GX707" s="306"/>
      <c r="GY707" s="306"/>
      <c r="GZ707" s="306"/>
      <c r="HA707" s="306"/>
      <c r="HB707" s="306"/>
      <c r="HC707" s="306"/>
      <c r="HD707" s="306"/>
      <c r="HE707" s="306"/>
      <c r="HF707" s="306"/>
      <c r="HG707" s="306"/>
      <c r="HH707" s="306"/>
      <c r="HI707" s="306"/>
      <c r="HJ707" s="306"/>
      <c r="HK707" s="306"/>
      <c r="HL707" s="306"/>
      <c r="HM707" s="306"/>
      <c r="HN707" s="306"/>
      <c r="HO707" s="306"/>
      <c r="HP707" s="306"/>
      <c r="HQ707" s="306"/>
      <c r="HR707" s="306"/>
      <c r="HS707" s="306"/>
      <c r="HT707" s="306"/>
      <c r="HU707" s="306"/>
      <c r="HV707" s="306"/>
      <c r="HW707" s="306"/>
      <c r="HX707" s="306"/>
      <c r="HY707" s="306"/>
      <c r="HZ707" s="306"/>
      <c r="IA707" s="306"/>
      <c r="IB707" s="306"/>
      <c r="IC707" s="306"/>
      <c r="ID707" s="306"/>
      <c r="IE707" s="306"/>
      <c r="IF707" s="306"/>
      <c r="IG707" s="306"/>
      <c r="IH707" s="306"/>
    </row>
    <row r="708" spans="1:242" s="219" customFormat="1" ht="15" customHeight="1" x14ac:dyDescent="0.3">
      <c r="A708" s="174">
        <v>7.02</v>
      </c>
      <c r="B708" s="231"/>
      <c r="C708" s="232" t="e">
        <f>VLOOKUP(BD.PD9[[#This Row],[Pos]],[19]!PPto[#Data],3,FALSE)</f>
        <v>#REF!</v>
      </c>
      <c r="D708" s="174" t="s">
        <v>23</v>
      </c>
      <c r="E708" s="305" t="str">
        <f>IF(BD.PD9[[#This Row],[.]]="*",VLOOKUP(BD.PD9[[#This Row],[Pos]],[19]Presupuesto!A:H,7,FALSE),"")</f>
        <v/>
      </c>
      <c r="F708" s="501" t="s">
        <v>490</v>
      </c>
      <c r="G708" s="558"/>
      <c r="H708" s="174"/>
      <c r="I708" s="497" t="s">
        <v>1326</v>
      </c>
      <c r="J708" s="382">
        <v>1</v>
      </c>
      <c r="K708" s="174" t="s">
        <v>260</v>
      </c>
      <c r="L708" s="383">
        <f>IF(BD.PD9[[#This Row],[Mon]]="DOP",1,HLOOKUP(BD.PD9[[#This Row],[Mon]],Data!$K$1:$L$2,2,FALSE))</f>
        <v>1</v>
      </c>
      <c r="M708" s="384">
        <v>2400</v>
      </c>
      <c r="N708" s="243">
        <f>BD.PD9[[#This Row],[Cant.]]*BD.PD9[[#This Row],[ Tasa ]]*BD.PD9[[#This Row],[ Precio Und.]]</f>
        <v>2400</v>
      </c>
      <c r="O708" s="386">
        <v>0.01</v>
      </c>
      <c r="P708" s="243">
        <f>IF(BD.PD9[[#This Row],[Liquid. '[%']]]&lt;&gt;0,(BD.PD9[[#This Row],[Valor Neto '[DOP']]]*BD.PD9[[#This Row],[Liquid. '[%']]])+BD.PD9[[#This Row],[Valor Neto '[DOP']]],BD.PD9[[#This Row],[Valor Neto '[DOP']]])</f>
        <v>2424</v>
      </c>
      <c r="Q708" s="243">
        <f>BD.PD9[[#This Row],[Ppto. Orden Interna '[DOP']]]/HLOOKUP("USD",Data!$K$1:$L$2,2,FALSE)</f>
        <v>37.292307692307695</v>
      </c>
      <c r="R708" s="381" t="s">
        <v>1488</v>
      </c>
      <c r="S708" s="387"/>
      <c r="T708" s="387"/>
      <c r="U708" s="387"/>
      <c r="V708" s="387"/>
      <c r="W708" s="174" t="s">
        <v>439</v>
      </c>
      <c r="X708" s="495">
        <v>10</v>
      </c>
      <c r="Y708" s="388">
        <v>1</v>
      </c>
      <c r="Z708" s="243">
        <f>BD.PD9[[#This Row],[Av.P1 '[%']]]*BD.PD9[[#This Row],[Ppto. Orden Interna '[DOP']]]</f>
        <v>2424</v>
      </c>
      <c r="AA708" s="249"/>
      <c r="AB708" s="389"/>
      <c r="AC708" s="243">
        <f>BD.PD9[[#This Row],[Av.P2 '[%']]]*BD.PD9[[#This Row],[Ppto. Orden Interna '[DOP']]]</f>
        <v>0</v>
      </c>
      <c r="AD708" s="249"/>
      <c r="AE708" s="389"/>
      <c r="AF708" s="243">
        <f>BD.PD9[[#This Row],[Av.P3 '[%']]]*BD.PD9[[#This Row],[Ppto. Orden Interna '[DOP']]]</f>
        <v>0</v>
      </c>
      <c r="AG708" s="249"/>
      <c r="AH708" s="389"/>
      <c r="AI708" s="243">
        <f>BD.PD9[[#This Row],[Av.P4 '[%']]]*BD.PD9[[#This Row],[Ppto. Orden Interna '[DOP']]]</f>
        <v>0</v>
      </c>
      <c r="AJ708" s="249"/>
      <c r="AK708" s="389"/>
      <c r="AL708" s="243">
        <f>BD.PD9[[#This Row],[Av.P5 '[%']]]*BD.PD9[[#This Row],[Ppto. Orden Interna '[DOP']]]</f>
        <v>0</v>
      </c>
      <c r="AM708" s="496">
        <f>BD.PD9[[#This Row],[Pago 5]]+BD.PD9[[#This Row],[Pago 4]]+BD.PD9[[#This Row],[Pago 3]]+BD.PD9[[#This Row],[Pago 2]]+BD.PD9[[#This Row],[Pago 1]]</f>
        <v>2424</v>
      </c>
      <c r="AN708" s="308" t="s">
        <v>244</v>
      </c>
      <c r="AO708" s="308" t="s">
        <v>245</v>
      </c>
      <c r="AP708" s="308" t="s">
        <v>246</v>
      </c>
      <c r="AQ708" s="308" t="s">
        <v>247</v>
      </c>
      <c r="AR708" s="308">
        <v>594</v>
      </c>
      <c r="AS708" s="308" t="s">
        <v>248</v>
      </c>
      <c r="AT708" s="249" t="s">
        <v>1575</v>
      </c>
      <c r="AU708" s="306"/>
      <c r="AV708" s="306"/>
      <c r="AW708" s="306"/>
      <c r="AX708" s="306"/>
      <c r="AY708" s="306"/>
      <c r="AZ708" s="306"/>
      <c r="BA708" s="306"/>
      <c r="BB708" s="306"/>
      <c r="BC708" s="306"/>
      <c r="BD708" s="306"/>
      <c r="BE708" s="306"/>
      <c r="BF708" s="306"/>
      <c r="BG708" s="306"/>
      <c r="BH708" s="306"/>
      <c r="BI708" s="306"/>
      <c r="BJ708" s="306"/>
      <c r="BK708" s="306"/>
      <c r="BL708" s="306"/>
      <c r="BM708" s="306"/>
      <c r="BN708" s="306"/>
      <c r="BO708" s="306"/>
      <c r="BP708" s="306"/>
      <c r="BQ708" s="306"/>
      <c r="BR708" s="306"/>
      <c r="BS708" s="306"/>
      <c r="BT708" s="306"/>
      <c r="BU708" s="306"/>
      <c r="BV708" s="306"/>
      <c r="BW708" s="306"/>
      <c r="BX708" s="306"/>
      <c r="BY708" s="306"/>
      <c r="BZ708" s="306"/>
      <c r="CA708" s="306"/>
      <c r="CB708" s="306"/>
      <c r="CC708" s="306"/>
      <c r="CD708" s="306"/>
      <c r="CE708" s="306"/>
      <c r="CF708" s="306"/>
      <c r="CG708" s="306"/>
      <c r="CH708" s="306"/>
      <c r="CI708" s="306"/>
      <c r="CJ708" s="306"/>
      <c r="CK708" s="306"/>
      <c r="CL708" s="306"/>
      <c r="CM708" s="306"/>
      <c r="CN708" s="306"/>
      <c r="CO708" s="306"/>
      <c r="CP708" s="306"/>
      <c r="CQ708" s="306"/>
      <c r="CR708" s="306"/>
      <c r="CS708" s="306"/>
      <c r="CT708" s="306"/>
      <c r="CU708" s="306"/>
      <c r="CV708" s="306"/>
      <c r="CW708" s="306"/>
      <c r="CX708" s="306"/>
      <c r="CY708" s="306"/>
      <c r="CZ708" s="306"/>
      <c r="DA708" s="306"/>
      <c r="DB708" s="306"/>
      <c r="DC708" s="306"/>
      <c r="DD708" s="306"/>
      <c r="DE708" s="306"/>
      <c r="DF708" s="306"/>
      <c r="DG708" s="306"/>
      <c r="DH708" s="306"/>
      <c r="DI708" s="306"/>
      <c r="DJ708" s="306"/>
      <c r="DK708" s="306"/>
      <c r="DL708" s="306"/>
      <c r="DM708" s="306"/>
      <c r="DN708" s="306"/>
      <c r="DO708" s="306"/>
      <c r="DP708" s="306"/>
      <c r="DQ708" s="306"/>
      <c r="DR708" s="306"/>
      <c r="DS708" s="306"/>
      <c r="DT708" s="306"/>
      <c r="DU708" s="306"/>
      <c r="DV708" s="306"/>
      <c r="DW708" s="306"/>
      <c r="DX708" s="306"/>
      <c r="DY708" s="306"/>
      <c r="DZ708" s="306"/>
      <c r="EA708" s="306"/>
      <c r="EB708" s="306"/>
      <c r="EC708" s="306"/>
      <c r="ED708" s="306"/>
      <c r="EE708" s="306"/>
      <c r="EF708" s="306"/>
      <c r="EG708" s="306"/>
      <c r="EH708" s="306"/>
      <c r="EI708" s="306"/>
      <c r="EJ708" s="306"/>
      <c r="EK708" s="306"/>
      <c r="EL708" s="306"/>
      <c r="EM708" s="306"/>
      <c r="EN708" s="306"/>
      <c r="EO708" s="306"/>
      <c r="EP708" s="306"/>
      <c r="EQ708" s="306"/>
      <c r="ER708" s="306"/>
      <c r="ES708" s="306"/>
      <c r="ET708" s="306"/>
      <c r="EU708" s="306"/>
      <c r="EV708" s="306"/>
      <c r="EW708" s="306"/>
      <c r="EX708" s="306"/>
      <c r="EY708" s="306"/>
      <c r="EZ708" s="306"/>
      <c r="FA708" s="306"/>
      <c r="FB708" s="306"/>
      <c r="FC708" s="306"/>
      <c r="FD708" s="306"/>
      <c r="FE708" s="306"/>
      <c r="FF708" s="306"/>
      <c r="FG708" s="306"/>
      <c r="FH708" s="306"/>
      <c r="FI708" s="306"/>
      <c r="FJ708" s="306"/>
      <c r="FK708" s="306"/>
      <c r="FL708" s="306"/>
      <c r="FM708" s="306"/>
      <c r="FN708" s="306"/>
      <c r="FO708" s="306"/>
      <c r="FP708" s="306"/>
      <c r="FQ708" s="306"/>
      <c r="FR708" s="306"/>
      <c r="FS708" s="306"/>
      <c r="FT708" s="306"/>
      <c r="FU708" s="306"/>
      <c r="FV708" s="306"/>
      <c r="FW708" s="306"/>
      <c r="FX708" s="306"/>
      <c r="FY708" s="306"/>
      <c r="FZ708" s="306"/>
      <c r="GA708" s="306"/>
      <c r="GB708" s="306"/>
      <c r="GC708" s="306"/>
      <c r="GD708" s="306"/>
      <c r="GE708" s="306"/>
      <c r="GF708" s="306"/>
      <c r="GG708" s="306"/>
      <c r="GH708" s="306"/>
      <c r="GI708" s="306"/>
      <c r="GJ708" s="306"/>
      <c r="GK708" s="306"/>
      <c r="GL708" s="306"/>
      <c r="GM708" s="306"/>
      <c r="GN708" s="306"/>
      <c r="GO708" s="306"/>
      <c r="GP708" s="306"/>
      <c r="GQ708" s="306"/>
      <c r="GR708" s="306"/>
      <c r="GS708" s="306"/>
      <c r="GT708" s="306"/>
      <c r="GU708" s="306"/>
      <c r="GV708" s="306"/>
      <c r="GW708" s="306"/>
      <c r="GX708" s="306"/>
      <c r="GY708" s="306"/>
      <c r="GZ708" s="306"/>
      <c r="HA708" s="306"/>
      <c r="HB708" s="306"/>
      <c r="HC708" s="306"/>
      <c r="HD708" s="306"/>
      <c r="HE708" s="306"/>
      <c r="HF708" s="306"/>
      <c r="HG708" s="306"/>
      <c r="HH708" s="306"/>
      <c r="HI708" s="306"/>
      <c r="HJ708" s="306"/>
      <c r="HK708" s="306"/>
      <c r="HL708" s="306"/>
      <c r="HM708" s="306"/>
      <c r="HN708" s="306"/>
      <c r="HO708" s="306"/>
      <c r="HP708" s="306"/>
      <c r="HQ708" s="306"/>
      <c r="HR708" s="306"/>
      <c r="HS708" s="306"/>
      <c r="HT708" s="306"/>
      <c r="HU708" s="306"/>
      <c r="HV708" s="306"/>
      <c r="HW708" s="306"/>
      <c r="HX708" s="306"/>
      <c r="HY708" s="306"/>
      <c r="HZ708" s="306"/>
      <c r="IA708" s="306"/>
      <c r="IB708" s="306"/>
      <c r="IC708" s="306"/>
      <c r="ID708" s="306"/>
      <c r="IE708" s="306"/>
      <c r="IF708" s="306"/>
      <c r="IG708" s="306"/>
      <c r="IH708" s="306"/>
    </row>
    <row r="709" spans="1:242" s="219" customFormat="1" ht="13.95" customHeight="1" x14ac:dyDescent="0.3">
      <c r="A709" s="174">
        <v>7.02</v>
      </c>
      <c r="B709" s="231"/>
      <c r="C709" s="232" t="e">
        <f>VLOOKUP(BD.PD9[[#This Row],[Pos]],[19]!PPto[#Data],3,FALSE)</f>
        <v>#REF!</v>
      </c>
      <c r="D709" s="174" t="s">
        <v>23</v>
      </c>
      <c r="E709" s="305" t="str">
        <f>IF(BD.PD9[[#This Row],[.]]="*",VLOOKUP(BD.PD9[[#This Row],[Pos]],[19]Presupuesto!A:H,7,FALSE),"")</f>
        <v/>
      </c>
      <c r="F709" s="501" t="s">
        <v>491</v>
      </c>
      <c r="G709" s="558"/>
      <c r="H709" s="174"/>
      <c r="I709" s="497" t="s">
        <v>1326</v>
      </c>
      <c r="J709" s="382">
        <v>1</v>
      </c>
      <c r="K709" s="174" t="s">
        <v>260</v>
      </c>
      <c r="L709" s="383">
        <f>IF(BD.PD9[[#This Row],[Mon]]="DOP",1,HLOOKUP(BD.PD9[[#This Row],[Mon]],Data!$K$1:$L$2,2,FALSE))</f>
        <v>1</v>
      </c>
      <c r="M709" s="384">
        <v>2400</v>
      </c>
      <c r="N709" s="243">
        <f>BD.PD9[[#This Row],[Cant.]]*BD.PD9[[#This Row],[ Tasa ]]*BD.PD9[[#This Row],[ Precio Und.]]</f>
        <v>2400</v>
      </c>
      <c r="O709" s="386">
        <v>0.01</v>
      </c>
      <c r="P709" s="243">
        <f>IF(BD.PD9[[#This Row],[Liquid. '[%']]]&lt;&gt;0,(BD.PD9[[#This Row],[Valor Neto '[DOP']]]*BD.PD9[[#This Row],[Liquid. '[%']]])+BD.PD9[[#This Row],[Valor Neto '[DOP']]],BD.PD9[[#This Row],[Valor Neto '[DOP']]])</f>
        <v>2424</v>
      </c>
      <c r="Q709" s="243">
        <f>BD.PD9[[#This Row],[Ppto. Orden Interna '[DOP']]]/HLOOKUP("USD",Data!$K$1:$L$2,2,FALSE)</f>
        <v>37.292307692307695</v>
      </c>
      <c r="R709" s="381" t="s">
        <v>1488</v>
      </c>
      <c r="S709" s="387"/>
      <c r="T709" s="387"/>
      <c r="U709" s="387"/>
      <c r="V709" s="387"/>
      <c r="W709" s="174" t="s">
        <v>439</v>
      </c>
      <c r="X709" s="495">
        <v>10</v>
      </c>
      <c r="Y709" s="388">
        <v>1</v>
      </c>
      <c r="Z709" s="243">
        <f>BD.PD9[[#This Row],[Av.P1 '[%']]]*BD.PD9[[#This Row],[Ppto. Orden Interna '[DOP']]]</f>
        <v>2424</v>
      </c>
      <c r="AA709" s="249"/>
      <c r="AB709" s="389"/>
      <c r="AC709" s="243">
        <f>BD.PD9[[#This Row],[Av.P2 '[%']]]*BD.PD9[[#This Row],[Ppto. Orden Interna '[DOP']]]</f>
        <v>0</v>
      </c>
      <c r="AD709" s="249"/>
      <c r="AE709" s="389"/>
      <c r="AF709" s="243">
        <f>BD.PD9[[#This Row],[Av.P3 '[%']]]*BD.PD9[[#This Row],[Ppto. Orden Interna '[DOP']]]</f>
        <v>0</v>
      </c>
      <c r="AG709" s="249"/>
      <c r="AH709" s="389"/>
      <c r="AI709" s="243">
        <f>BD.PD9[[#This Row],[Av.P4 '[%']]]*BD.PD9[[#This Row],[Ppto. Orden Interna '[DOP']]]</f>
        <v>0</v>
      </c>
      <c r="AJ709" s="249"/>
      <c r="AK709" s="389"/>
      <c r="AL709" s="243">
        <f>BD.PD9[[#This Row],[Av.P5 '[%']]]*BD.PD9[[#This Row],[Ppto. Orden Interna '[DOP']]]</f>
        <v>0</v>
      </c>
      <c r="AM709" s="496">
        <f>BD.PD9[[#This Row],[Pago 5]]+BD.PD9[[#This Row],[Pago 4]]+BD.PD9[[#This Row],[Pago 3]]+BD.PD9[[#This Row],[Pago 2]]+BD.PD9[[#This Row],[Pago 1]]</f>
        <v>2424</v>
      </c>
      <c r="AN709" s="308" t="s">
        <v>244</v>
      </c>
      <c r="AO709" s="308" t="s">
        <v>245</v>
      </c>
      <c r="AP709" s="308" t="s">
        <v>246</v>
      </c>
      <c r="AQ709" s="308" t="s">
        <v>247</v>
      </c>
      <c r="AR709" s="308">
        <v>594</v>
      </c>
      <c r="AS709" s="308" t="s">
        <v>248</v>
      </c>
      <c r="AT709" s="249" t="s">
        <v>1575</v>
      </c>
      <c r="AU709" s="306"/>
      <c r="AV709" s="306"/>
      <c r="AW709" s="306"/>
      <c r="AX709" s="306"/>
      <c r="AY709" s="306"/>
      <c r="AZ709" s="306"/>
      <c r="BA709" s="306"/>
      <c r="BB709" s="306"/>
      <c r="BC709" s="306"/>
      <c r="BD709" s="306"/>
      <c r="BE709" s="306"/>
      <c r="BF709" s="306"/>
      <c r="BG709" s="306"/>
      <c r="BH709" s="306"/>
      <c r="BI709" s="306"/>
      <c r="BJ709" s="306"/>
      <c r="BK709" s="306"/>
      <c r="BL709" s="306"/>
      <c r="BM709" s="306"/>
      <c r="BN709" s="306"/>
      <c r="BO709" s="306"/>
      <c r="BP709" s="306"/>
      <c r="BQ709" s="306"/>
      <c r="BR709" s="306"/>
      <c r="BS709" s="306"/>
      <c r="BT709" s="306"/>
      <c r="BU709" s="306"/>
      <c r="BV709" s="306"/>
      <c r="BW709" s="306"/>
      <c r="BX709" s="306"/>
      <c r="BY709" s="306"/>
      <c r="BZ709" s="306"/>
      <c r="CA709" s="306"/>
      <c r="CB709" s="306"/>
      <c r="CC709" s="306"/>
      <c r="CD709" s="306"/>
      <c r="CE709" s="306"/>
      <c r="CF709" s="306"/>
      <c r="CG709" s="306"/>
      <c r="CH709" s="306"/>
      <c r="CI709" s="306"/>
      <c r="CJ709" s="306"/>
      <c r="CK709" s="306"/>
      <c r="CL709" s="306"/>
      <c r="CM709" s="306"/>
      <c r="CN709" s="306"/>
      <c r="CO709" s="306"/>
      <c r="CP709" s="306"/>
      <c r="CQ709" s="306"/>
      <c r="CR709" s="306"/>
      <c r="CS709" s="306"/>
      <c r="CT709" s="306"/>
      <c r="CU709" s="306"/>
      <c r="CV709" s="306"/>
      <c r="CW709" s="306"/>
      <c r="CX709" s="306"/>
      <c r="CY709" s="306"/>
      <c r="CZ709" s="306"/>
      <c r="DA709" s="306"/>
      <c r="DB709" s="306"/>
      <c r="DC709" s="306"/>
      <c r="DD709" s="306"/>
      <c r="DE709" s="306"/>
      <c r="DF709" s="306"/>
      <c r="DG709" s="306"/>
      <c r="DH709" s="306"/>
      <c r="DI709" s="306"/>
      <c r="DJ709" s="306"/>
      <c r="DK709" s="306"/>
      <c r="DL709" s="306"/>
      <c r="DM709" s="306"/>
      <c r="DN709" s="306"/>
      <c r="DO709" s="306"/>
      <c r="DP709" s="306"/>
      <c r="DQ709" s="306"/>
      <c r="DR709" s="306"/>
      <c r="DS709" s="306"/>
      <c r="DT709" s="306"/>
      <c r="DU709" s="306"/>
      <c r="DV709" s="306"/>
      <c r="DW709" s="306"/>
      <c r="DX709" s="306"/>
      <c r="DY709" s="306"/>
      <c r="DZ709" s="306"/>
      <c r="EA709" s="306"/>
      <c r="EB709" s="306"/>
      <c r="EC709" s="306"/>
      <c r="ED709" s="306"/>
      <c r="EE709" s="306"/>
      <c r="EF709" s="306"/>
      <c r="EG709" s="306"/>
      <c r="EH709" s="306"/>
      <c r="EI709" s="306"/>
      <c r="EJ709" s="306"/>
      <c r="EK709" s="306"/>
      <c r="EL709" s="306"/>
      <c r="EM709" s="306"/>
      <c r="EN709" s="306"/>
      <c r="EO709" s="306"/>
      <c r="EP709" s="306"/>
      <c r="EQ709" s="306"/>
      <c r="ER709" s="306"/>
      <c r="ES709" s="306"/>
      <c r="ET709" s="306"/>
      <c r="EU709" s="306"/>
      <c r="EV709" s="306"/>
      <c r="EW709" s="306"/>
      <c r="EX709" s="306"/>
      <c r="EY709" s="306"/>
      <c r="EZ709" s="306"/>
      <c r="FA709" s="306"/>
      <c r="FB709" s="306"/>
      <c r="FC709" s="306"/>
      <c r="FD709" s="306"/>
      <c r="FE709" s="306"/>
      <c r="FF709" s="306"/>
      <c r="FG709" s="306"/>
      <c r="FH709" s="306"/>
      <c r="FI709" s="306"/>
      <c r="FJ709" s="306"/>
      <c r="FK709" s="306"/>
      <c r="FL709" s="306"/>
      <c r="FM709" s="306"/>
      <c r="FN709" s="306"/>
      <c r="FO709" s="306"/>
      <c r="FP709" s="306"/>
      <c r="FQ709" s="306"/>
      <c r="FR709" s="306"/>
      <c r="FS709" s="306"/>
      <c r="FT709" s="306"/>
      <c r="FU709" s="306"/>
      <c r="FV709" s="306"/>
      <c r="FW709" s="306"/>
      <c r="FX709" s="306"/>
      <c r="FY709" s="306"/>
      <c r="FZ709" s="306"/>
      <c r="GA709" s="306"/>
      <c r="GB709" s="306"/>
      <c r="GC709" s="306"/>
      <c r="GD709" s="306"/>
      <c r="GE709" s="306"/>
      <c r="GF709" s="306"/>
      <c r="GG709" s="306"/>
      <c r="GH709" s="306"/>
      <c r="GI709" s="306"/>
      <c r="GJ709" s="306"/>
      <c r="GK709" s="306"/>
      <c r="GL709" s="306"/>
      <c r="GM709" s="306"/>
      <c r="GN709" s="306"/>
      <c r="GO709" s="306"/>
      <c r="GP709" s="306"/>
      <c r="GQ709" s="306"/>
      <c r="GR709" s="306"/>
      <c r="GS709" s="306"/>
      <c r="GT709" s="306"/>
      <c r="GU709" s="306"/>
      <c r="GV709" s="306"/>
      <c r="GW709" s="306"/>
      <c r="GX709" s="306"/>
      <c r="GY709" s="306"/>
      <c r="GZ709" s="306"/>
      <c r="HA709" s="306"/>
      <c r="HB709" s="306"/>
      <c r="HC709" s="306"/>
      <c r="HD709" s="306"/>
      <c r="HE709" s="306"/>
      <c r="HF709" s="306"/>
      <c r="HG709" s="306"/>
      <c r="HH709" s="306"/>
      <c r="HI709" s="306"/>
      <c r="HJ709" s="306"/>
      <c r="HK709" s="306"/>
      <c r="HL709" s="306"/>
      <c r="HM709" s="306"/>
      <c r="HN709" s="306"/>
      <c r="HO709" s="306"/>
      <c r="HP709" s="306"/>
      <c r="HQ709" s="306"/>
      <c r="HR709" s="306"/>
      <c r="HS709" s="306"/>
      <c r="HT709" s="306"/>
      <c r="HU709" s="306"/>
      <c r="HV709" s="306"/>
      <c r="HW709" s="306"/>
      <c r="HX709" s="306"/>
      <c r="HY709" s="306"/>
      <c r="HZ709" s="306"/>
      <c r="IA709" s="306"/>
      <c r="IB709" s="306"/>
      <c r="IC709" s="306"/>
      <c r="ID709" s="306"/>
      <c r="IE709" s="306"/>
      <c r="IF709" s="306"/>
      <c r="IG709" s="306"/>
      <c r="IH709" s="306"/>
    </row>
    <row r="710" spans="1:242" s="219" customFormat="1" ht="15" customHeight="1" x14ac:dyDescent="0.3">
      <c r="A710" s="174">
        <v>7.02</v>
      </c>
      <c r="B710" s="231"/>
      <c r="C710" s="232" t="e">
        <f>VLOOKUP(BD.PD9[[#This Row],[Pos]],[19]!PPto[#Data],3,FALSE)</f>
        <v>#REF!</v>
      </c>
      <c r="D710" s="174" t="s">
        <v>23</v>
      </c>
      <c r="E710" s="305" t="str">
        <f>IF(BD.PD9[[#This Row],[.]]="*",VLOOKUP(BD.PD9[[#This Row],[Pos]],[19]Presupuesto!A:H,7,FALSE),"")</f>
        <v/>
      </c>
      <c r="F710" s="523" t="s">
        <v>445</v>
      </c>
      <c r="G710" s="572"/>
      <c r="H710" s="174"/>
      <c r="I710" s="497" t="s">
        <v>1326</v>
      </c>
      <c r="J710" s="382">
        <v>1</v>
      </c>
      <c r="K710" s="174" t="s">
        <v>260</v>
      </c>
      <c r="L710" s="383">
        <f>IF(BD.PD9[[#This Row],[Mon]]="DOP",1,HLOOKUP(BD.PD9[[#This Row],[Mon]],Data!$K$1:$L$2,2,FALSE))</f>
        <v>1</v>
      </c>
      <c r="M710" s="384">
        <v>2433.33</v>
      </c>
      <c r="N710" s="243">
        <f>BD.PD9[[#This Row],[Cant.]]*BD.PD9[[#This Row],[ Tasa ]]*BD.PD9[[#This Row],[ Precio Und.]]</f>
        <v>2433.33</v>
      </c>
      <c r="O710" s="386">
        <v>0.01</v>
      </c>
      <c r="P710" s="243">
        <f>IF(BD.PD9[[#This Row],[Liquid. '[%']]]&lt;&gt;0,(BD.PD9[[#This Row],[Valor Neto '[DOP']]]*BD.PD9[[#This Row],[Liquid. '[%']]])+BD.PD9[[#This Row],[Valor Neto '[DOP']]],BD.PD9[[#This Row],[Valor Neto '[DOP']]])</f>
        <v>2457.6632999999997</v>
      </c>
      <c r="Q710" s="243">
        <f>BD.PD9[[#This Row],[Ppto. Orden Interna '[DOP']]]/HLOOKUP("USD",Data!$K$1:$L$2,2,FALSE)</f>
        <v>37.810204615384613</v>
      </c>
      <c r="R710" s="381" t="s">
        <v>1494</v>
      </c>
      <c r="S710" s="387"/>
      <c r="T710" s="387"/>
      <c r="U710" s="387"/>
      <c r="V710" s="387"/>
      <c r="W710" s="174" t="s">
        <v>1495</v>
      </c>
      <c r="X710" s="495">
        <v>10</v>
      </c>
      <c r="Y710" s="388">
        <v>1</v>
      </c>
      <c r="Z710" s="243">
        <f>BD.PD9[[#This Row],[Av.P1 '[%']]]*BD.PD9[[#This Row],[Ppto. Orden Interna '[DOP']]]</f>
        <v>2457.6632999999997</v>
      </c>
      <c r="AA710" s="249"/>
      <c r="AB710" s="389"/>
      <c r="AC710" s="243">
        <f>BD.PD9[[#This Row],[Av.P2 '[%']]]*BD.PD9[[#This Row],[Ppto. Orden Interna '[DOP']]]</f>
        <v>0</v>
      </c>
      <c r="AD710" s="249"/>
      <c r="AE710" s="389"/>
      <c r="AF710" s="243">
        <f>BD.PD9[[#This Row],[Av.P3 '[%']]]*BD.PD9[[#This Row],[Ppto. Orden Interna '[DOP']]]</f>
        <v>0</v>
      </c>
      <c r="AG710" s="249"/>
      <c r="AH710" s="389"/>
      <c r="AI710" s="243">
        <f>BD.PD9[[#This Row],[Av.P4 '[%']]]*BD.PD9[[#This Row],[Ppto. Orden Interna '[DOP']]]</f>
        <v>0</v>
      </c>
      <c r="AJ710" s="249"/>
      <c r="AK710" s="389"/>
      <c r="AL710" s="243">
        <f>BD.PD9[[#This Row],[Av.P5 '[%']]]*BD.PD9[[#This Row],[Ppto. Orden Interna '[DOP']]]</f>
        <v>0</v>
      </c>
      <c r="AM710" s="496">
        <f>BD.PD9[[#This Row],[Pago 5]]+BD.PD9[[#This Row],[Pago 4]]+BD.PD9[[#This Row],[Pago 3]]+BD.PD9[[#This Row],[Pago 2]]+BD.PD9[[#This Row],[Pago 1]]</f>
        <v>2457.6632999999997</v>
      </c>
      <c r="AN710" s="308" t="s">
        <v>244</v>
      </c>
      <c r="AO710" s="308" t="s">
        <v>245</v>
      </c>
      <c r="AP710" s="308" t="s">
        <v>246</v>
      </c>
      <c r="AQ710" s="308" t="s">
        <v>247</v>
      </c>
      <c r="AR710" s="308">
        <v>594</v>
      </c>
      <c r="AS710" s="308" t="s">
        <v>248</v>
      </c>
      <c r="AT710" s="249" t="s">
        <v>1575</v>
      </c>
      <c r="AU710" s="306"/>
      <c r="AV710" s="306"/>
      <c r="AW710" s="306"/>
      <c r="AX710" s="306"/>
      <c r="AY710" s="306"/>
      <c r="AZ710" s="306"/>
      <c r="BA710" s="306"/>
      <c r="BB710" s="306"/>
      <c r="BC710" s="306"/>
      <c r="BD710" s="306"/>
      <c r="BE710" s="306"/>
      <c r="BF710" s="306"/>
      <c r="BG710" s="306"/>
      <c r="BH710" s="306"/>
      <c r="BI710" s="306"/>
      <c r="BJ710" s="306"/>
      <c r="BK710" s="306"/>
      <c r="BL710" s="306"/>
      <c r="BM710" s="306"/>
      <c r="BN710" s="306"/>
      <c r="BO710" s="306"/>
      <c r="BP710" s="306"/>
      <c r="BQ710" s="306"/>
      <c r="BR710" s="306"/>
      <c r="BS710" s="306"/>
      <c r="BT710" s="306"/>
      <c r="BU710" s="306"/>
      <c r="BV710" s="306"/>
      <c r="BW710" s="306"/>
      <c r="BX710" s="306"/>
      <c r="BY710" s="306"/>
      <c r="BZ710" s="306"/>
      <c r="CA710" s="306"/>
      <c r="CB710" s="306"/>
      <c r="CC710" s="306"/>
      <c r="CD710" s="306"/>
      <c r="CE710" s="306"/>
      <c r="CF710" s="306"/>
      <c r="CG710" s="306"/>
      <c r="CH710" s="306"/>
      <c r="CI710" s="306"/>
      <c r="CJ710" s="306"/>
      <c r="CK710" s="306"/>
      <c r="CL710" s="306"/>
      <c r="CM710" s="306"/>
      <c r="CN710" s="306"/>
      <c r="CO710" s="306"/>
      <c r="CP710" s="306"/>
      <c r="CQ710" s="306"/>
      <c r="CR710" s="306"/>
      <c r="CS710" s="306"/>
      <c r="CT710" s="306"/>
      <c r="CU710" s="306"/>
      <c r="CV710" s="306"/>
      <c r="CW710" s="306"/>
      <c r="CX710" s="306"/>
      <c r="CY710" s="306"/>
      <c r="CZ710" s="306"/>
      <c r="DA710" s="306"/>
      <c r="DB710" s="306"/>
      <c r="DC710" s="306"/>
      <c r="DD710" s="306"/>
      <c r="DE710" s="306"/>
      <c r="DF710" s="306"/>
      <c r="DG710" s="306"/>
      <c r="DH710" s="306"/>
      <c r="DI710" s="306"/>
      <c r="DJ710" s="306"/>
      <c r="DK710" s="306"/>
      <c r="DL710" s="306"/>
      <c r="DM710" s="306"/>
      <c r="DN710" s="306"/>
      <c r="DO710" s="306"/>
      <c r="DP710" s="306"/>
      <c r="DQ710" s="306"/>
      <c r="DR710" s="306"/>
      <c r="DS710" s="306"/>
      <c r="DT710" s="306"/>
      <c r="DU710" s="306"/>
      <c r="DV710" s="306"/>
      <c r="DW710" s="306"/>
      <c r="DX710" s="306"/>
      <c r="DY710" s="306"/>
      <c r="DZ710" s="306"/>
      <c r="EA710" s="306"/>
      <c r="EB710" s="306"/>
      <c r="EC710" s="306"/>
      <c r="ED710" s="306"/>
      <c r="EE710" s="306"/>
      <c r="EF710" s="306"/>
      <c r="EG710" s="306"/>
      <c r="EH710" s="306"/>
      <c r="EI710" s="306"/>
      <c r="EJ710" s="306"/>
      <c r="EK710" s="306"/>
      <c r="EL710" s="306"/>
      <c r="EM710" s="306"/>
      <c r="EN710" s="306"/>
      <c r="EO710" s="306"/>
      <c r="EP710" s="306"/>
      <c r="EQ710" s="306"/>
      <c r="ER710" s="306"/>
      <c r="ES710" s="306"/>
      <c r="ET710" s="306"/>
      <c r="EU710" s="306"/>
      <c r="EV710" s="306"/>
      <c r="EW710" s="306"/>
      <c r="EX710" s="306"/>
      <c r="EY710" s="306"/>
      <c r="EZ710" s="306"/>
      <c r="FA710" s="306"/>
      <c r="FB710" s="306"/>
      <c r="FC710" s="306"/>
      <c r="FD710" s="306"/>
      <c r="FE710" s="306"/>
      <c r="FF710" s="306"/>
      <c r="FG710" s="306"/>
      <c r="FH710" s="306"/>
      <c r="FI710" s="306"/>
      <c r="FJ710" s="306"/>
      <c r="FK710" s="306"/>
      <c r="FL710" s="306"/>
      <c r="FM710" s="306"/>
      <c r="FN710" s="306"/>
      <c r="FO710" s="306"/>
      <c r="FP710" s="306"/>
      <c r="FQ710" s="306"/>
      <c r="FR710" s="306"/>
      <c r="FS710" s="306"/>
      <c r="FT710" s="306"/>
      <c r="FU710" s="306"/>
      <c r="FV710" s="306"/>
      <c r="FW710" s="306"/>
      <c r="FX710" s="306"/>
      <c r="FY710" s="306"/>
      <c r="FZ710" s="306"/>
      <c r="GA710" s="306"/>
      <c r="GB710" s="306"/>
      <c r="GC710" s="306"/>
      <c r="GD710" s="306"/>
      <c r="GE710" s="306"/>
      <c r="GF710" s="306"/>
      <c r="GG710" s="306"/>
      <c r="GH710" s="306"/>
      <c r="GI710" s="306"/>
      <c r="GJ710" s="306"/>
      <c r="GK710" s="306"/>
      <c r="GL710" s="306"/>
      <c r="GM710" s="306"/>
      <c r="GN710" s="306"/>
      <c r="GO710" s="306"/>
      <c r="GP710" s="306"/>
      <c r="GQ710" s="306"/>
      <c r="GR710" s="306"/>
      <c r="GS710" s="306"/>
      <c r="GT710" s="306"/>
      <c r="GU710" s="306"/>
      <c r="GV710" s="306"/>
      <c r="GW710" s="306"/>
      <c r="GX710" s="306"/>
      <c r="GY710" s="306"/>
      <c r="GZ710" s="306"/>
      <c r="HA710" s="306"/>
      <c r="HB710" s="306"/>
      <c r="HC710" s="306"/>
      <c r="HD710" s="306"/>
      <c r="HE710" s="306"/>
      <c r="HF710" s="306"/>
      <c r="HG710" s="306"/>
      <c r="HH710" s="306"/>
      <c r="HI710" s="306"/>
      <c r="HJ710" s="306"/>
      <c r="HK710" s="306"/>
      <c r="HL710" s="306"/>
      <c r="HM710" s="306"/>
      <c r="HN710" s="306"/>
      <c r="HO710" s="306"/>
      <c r="HP710" s="306"/>
      <c r="HQ710" s="306"/>
      <c r="HR710" s="306"/>
      <c r="HS710" s="306"/>
      <c r="HT710" s="306"/>
      <c r="HU710" s="306"/>
      <c r="HV710" s="306"/>
      <c r="HW710" s="306"/>
      <c r="HX710" s="306"/>
      <c r="HY710" s="306"/>
      <c r="HZ710" s="306"/>
      <c r="IA710" s="306"/>
      <c r="IB710" s="306"/>
      <c r="IC710" s="306"/>
      <c r="ID710" s="306"/>
      <c r="IE710" s="306"/>
      <c r="IF710" s="306"/>
      <c r="IG710" s="306"/>
      <c r="IH710" s="306"/>
    </row>
    <row r="711" spans="1:242" s="219" customFormat="1" ht="15" customHeight="1" x14ac:dyDescent="0.3">
      <c r="A711" s="174">
        <v>7.02</v>
      </c>
      <c r="B711" s="231"/>
      <c r="C711" s="232" t="e">
        <f>VLOOKUP(BD.PD9[[#This Row],[Pos]],[19]!PPto[#Data],3,FALSE)</f>
        <v>#REF!</v>
      </c>
      <c r="D711" s="174" t="s">
        <v>23</v>
      </c>
      <c r="E711" s="305" t="str">
        <f>IF(BD.PD9[[#This Row],[.]]="*",VLOOKUP(BD.PD9[[#This Row],[Pos]],[19]Presupuesto!A:H,7,FALSE),"")</f>
        <v/>
      </c>
      <c r="F711" s="501" t="s">
        <v>492</v>
      </c>
      <c r="G711" s="558"/>
      <c r="H711" s="174"/>
      <c r="I711" s="497" t="s">
        <v>1326</v>
      </c>
      <c r="J711" s="382">
        <v>1</v>
      </c>
      <c r="K711" s="174" t="s">
        <v>260</v>
      </c>
      <c r="L711" s="383">
        <f>IF(BD.PD9[[#This Row],[Mon]]="DOP",1,HLOOKUP(BD.PD9[[#This Row],[Mon]],Data!$K$1:$L$2,2,FALSE))</f>
        <v>1</v>
      </c>
      <c r="M711" s="384">
        <v>14000</v>
      </c>
      <c r="N711" s="243">
        <f>BD.PD9[[#This Row],[Cant.]]*BD.PD9[[#This Row],[ Tasa ]]*BD.PD9[[#This Row],[ Precio Und.]]</f>
        <v>14000</v>
      </c>
      <c r="O711" s="386">
        <v>0.01</v>
      </c>
      <c r="P711" s="243">
        <f>IF(BD.PD9[[#This Row],[Liquid. '[%']]]&lt;&gt;0,(BD.PD9[[#This Row],[Valor Neto '[DOP']]]*BD.PD9[[#This Row],[Liquid. '[%']]])+BD.PD9[[#This Row],[Valor Neto '[DOP']]],BD.PD9[[#This Row],[Valor Neto '[DOP']]])</f>
        <v>14140</v>
      </c>
      <c r="Q711" s="243">
        <f>BD.PD9[[#This Row],[Ppto. Orden Interna '[DOP']]]/HLOOKUP("USD",Data!$K$1:$L$2,2,FALSE)</f>
        <v>217.53846153846155</v>
      </c>
      <c r="R711" s="381" t="s">
        <v>1488</v>
      </c>
      <c r="S711" s="387"/>
      <c r="T711" s="387"/>
      <c r="U711" s="387"/>
      <c r="V711" s="387"/>
      <c r="W711" s="174" t="s">
        <v>439</v>
      </c>
      <c r="X711" s="495">
        <v>10</v>
      </c>
      <c r="Y711" s="388">
        <v>1</v>
      </c>
      <c r="Z711" s="243">
        <f>BD.PD9[[#This Row],[Av.P1 '[%']]]*BD.PD9[[#This Row],[Ppto. Orden Interna '[DOP']]]</f>
        <v>14140</v>
      </c>
      <c r="AA711" s="249"/>
      <c r="AB711" s="389"/>
      <c r="AC711" s="243">
        <f>BD.PD9[[#This Row],[Av.P2 '[%']]]*BD.PD9[[#This Row],[Ppto. Orden Interna '[DOP']]]</f>
        <v>0</v>
      </c>
      <c r="AD711" s="249"/>
      <c r="AE711" s="389"/>
      <c r="AF711" s="243">
        <f>BD.PD9[[#This Row],[Av.P3 '[%']]]*BD.PD9[[#This Row],[Ppto. Orden Interna '[DOP']]]</f>
        <v>0</v>
      </c>
      <c r="AG711" s="249"/>
      <c r="AH711" s="389"/>
      <c r="AI711" s="243">
        <f>BD.PD9[[#This Row],[Av.P4 '[%']]]*BD.PD9[[#This Row],[Ppto. Orden Interna '[DOP']]]</f>
        <v>0</v>
      </c>
      <c r="AJ711" s="249"/>
      <c r="AK711" s="389"/>
      <c r="AL711" s="243">
        <f>BD.PD9[[#This Row],[Av.P5 '[%']]]*BD.PD9[[#This Row],[Ppto. Orden Interna '[DOP']]]</f>
        <v>0</v>
      </c>
      <c r="AM711" s="496">
        <f>BD.PD9[[#This Row],[Pago 5]]+BD.PD9[[#This Row],[Pago 4]]+BD.PD9[[#This Row],[Pago 3]]+BD.PD9[[#This Row],[Pago 2]]+BD.PD9[[#This Row],[Pago 1]]</f>
        <v>14140</v>
      </c>
      <c r="AN711" s="308" t="s">
        <v>244</v>
      </c>
      <c r="AO711" s="308" t="s">
        <v>245</v>
      </c>
      <c r="AP711" s="308" t="s">
        <v>246</v>
      </c>
      <c r="AQ711" s="308" t="s">
        <v>247</v>
      </c>
      <c r="AR711" s="308">
        <v>594</v>
      </c>
      <c r="AS711" s="308" t="s">
        <v>248</v>
      </c>
      <c r="AT711" s="249" t="s">
        <v>1575</v>
      </c>
      <c r="AU711" s="306"/>
      <c r="AV711" s="306"/>
      <c r="AW711" s="306"/>
      <c r="AX711" s="306"/>
      <c r="AY711" s="306"/>
      <c r="AZ711" s="306"/>
      <c r="BA711" s="306"/>
      <c r="BB711" s="306"/>
      <c r="BC711" s="306"/>
      <c r="BD711" s="306"/>
      <c r="BE711" s="306"/>
      <c r="BF711" s="306"/>
      <c r="BG711" s="306"/>
      <c r="BH711" s="306"/>
      <c r="BI711" s="306"/>
      <c r="BJ711" s="306"/>
      <c r="BK711" s="306"/>
      <c r="BL711" s="306"/>
      <c r="BM711" s="306"/>
      <c r="BN711" s="306"/>
      <c r="BO711" s="306"/>
      <c r="BP711" s="306"/>
      <c r="BQ711" s="306"/>
      <c r="BR711" s="306"/>
      <c r="BS711" s="306"/>
      <c r="BT711" s="306"/>
      <c r="BU711" s="306"/>
      <c r="BV711" s="306"/>
      <c r="BW711" s="306"/>
      <c r="BX711" s="306"/>
      <c r="BY711" s="306"/>
      <c r="BZ711" s="306"/>
      <c r="CA711" s="306"/>
      <c r="CB711" s="306"/>
      <c r="CC711" s="306"/>
      <c r="CD711" s="306"/>
      <c r="CE711" s="306"/>
      <c r="CF711" s="306"/>
      <c r="CG711" s="306"/>
      <c r="CH711" s="306"/>
      <c r="CI711" s="306"/>
      <c r="CJ711" s="306"/>
      <c r="CK711" s="306"/>
      <c r="CL711" s="306"/>
      <c r="CM711" s="306"/>
      <c r="CN711" s="306"/>
      <c r="CO711" s="306"/>
      <c r="CP711" s="306"/>
      <c r="CQ711" s="306"/>
      <c r="CR711" s="306"/>
      <c r="CS711" s="306"/>
      <c r="CT711" s="306"/>
      <c r="CU711" s="306"/>
      <c r="CV711" s="306"/>
      <c r="CW711" s="306"/>
      <c r="CX711" s="306"/>
      <c r="CY711" s="306"/>
      <c r="CZ711" s="306"/>
      <c r="DA711" s="306"/>
      <c r="DB711" s="306"/>
      <c r="DC711" s="306"/>
      <c r="DD711" s="306"/>
      <c r="DE711" s="306"/>
      <c r="DF711" s="306"/>
      <c r="DG711" s="306"/>
      <c r="DH711" s="306"/>
      <c r="DI711" s="306"/>
      <c r="DJ711" s="306"/>
      <c r="DK711" s="306"/>
      <c r="DL711" s="306"/>
      <c r="DM711" s="306"/>
      <c r="DN711" s="306"/>
      <c r="DO711" s="306"/>
      <c r="DP711" s="306"/>
      <c r="DQ711" s="306"/>
      <c r="DR711" s="306"/>
      <c r="DS711" s="306"/>
      <c r="DT711" s="306"/>
      <c r="DU711" s="306"/>
      <c r="DV711" s="306"/>
      <c r="DW711" s="306"/>
      <c r="DX711" s="306"/>
      <c r="DY711" s="306"/>
      <c r="DZ711" s="306"/>
      <c r="EA711" s="306"/>
      <c r="EB711" s="306"/>
      <c r="EC711" s="306"/>
      <c r="ED711" s="306"/>
      <c r="EE711" s="306"/>
      <c r="EF711" s="306"/>
      <c r="EG711" s="306"/>
      <c r="EH711" s="306"/>
      <c r="EI711" s="306"/>
      <c r="EJ711" s="306"/>
      <c r="EK711" s="306"/>
      <c r="EL711" s="306"/>
      <c r="EM711" s="306"/>
      <c r="EN711" s="306"/>
      <c r="EO711" s="306"/>
      <c r="EP711" s="306"/>
      <c r="EQ711" s="306"/>
      <c r="ER711" s="306"/>
      <c r="ES711" s="306"/>
      <c r="ET711" s="306"/>
      <c r="EU711" s="306"/>
      <c r="EV711" s="306"/>
      <c r="EW711" s="306"/>
      <c r="EX711" s="306"/>
      <c r="EY711" s="306"/>
      <c r="EZ711" s="306"/>
      <c r="FA711" s="306"/>
      <c r="FB711" s="306"/>
      <c r="FC711" s="306"/>
      <c r="FD711" s="306"/>
      <c r="FE711" s="306"/>
      <c r="FF711" s="306"/>
      <c r="FG711" s="306"/>
      <c r="FH711" s="306"/>
      <c r="FI711" s="306"/>
      <c r="FJ711" s="306"/>
      <c r="FK711" s="306"/>
      <c r="FL711" s="306"/>
      <c r="FM711" s="306"/>
      <c r="FN711" s="306"/>
      <c r="FO711" s="306"/>
      <c r="FP711" s="306"/>
      <c r="FQ711" s="306"/>
      <c r="FR711" s="306"/>
      <c r="FS711" s="306"/>
      <c r="FT711" s="306"/>
      <c r="FU711" s="306"/>
      <c r="FV711" s="306"/>
      <c r="FW711" s="306"/>
      <c r="FX711" s="306"/>
      <c r="FY711" s="306"/>
      <c r="FZ711" s="306"/>
      <c r="GA711" s="306"/>
      <c r="GB711" s="306"/>
      <c r="GC711" s="306"/>
      <c r="GD711" s="306"/>
      <c r="GE711" s="306"/>
      <c r="GF711" s="306"/>
      <c r="GG711" s="306"/>
      <c r="GH711" s="306"/>
      <c r="GI711" s="306"/>
      <c r="GJ711" s="306"/>
      <c r="GK711" s="306"/>
      <c r="GL711" s="306"/>
      <c r="GM711" s="306"/>
      <c r="GN711" s="306"/>
      <c r="GO711" s="306"/>
      <c r="GP711" s="306"/>
      <c r="GQ711" s="306"/>
      <c r="GR711" s="306"/>
      <c r="GS711" s="306"/>
      <c r="GT711" s="306"/>
      <c r="GU711" s="306"/>
      <c r="GV711" s="306"/>
      <c r="GW711" s="306"/>
      <c r="GX711" s="306"/>
      <c r="GY711" s="306"/>
      <c r="GZ711" s="306"/>
      <c r="HA711" s="306"/>
      <c r="HB711" s="306"/>
      <c r="HC711" s="306"/>
      <c r="HD711" s="306"/>
      <c r="HE711" s="306"/>
      <c r="HF711" s="306"/>
      <c r="HG711" s="306"/>
      <c r="HH711" s="306"/>
      <c r="HI711" s="306"/>
      <c r="HJ711" s="306"/>
      <c r="HK711" s="306"/>
      <c r="HL711" s="306"/>
      <c r="HM711" s="306"/>
      <c r="HN711" s="306"/>
      <c r="HO711" s="306"/>
      <c r="HP711" s="306"/>
      <c r="HQ711" s="306"/>
      <c r="HR711" s="306"/>
      <c r="HS711" s="306"/>
      <c r="HT711" s="306"/>
      <c r="HU711" s="306"/>
      <c r="HV711" s="306"/>
      <c r="HW711" s="306"/>
      <c r="HX711" s="306"/>
      <c r="HY711" s="306"/>
      <c r="HZ711" s="306"/>
      <c r="IA711" s="306"/>
      <c r="IB711" s="306"/>
      <c r="IC711" s="306"/>
      <c r="ID711" s="306"/>
      <c r="IE711" s="306"/>
      <c r="IF711" s="306"/>
      <c r="IG711" s="306"/>
      <c r="IH711" s="306"/>
    </row>
    <row r="712" spans="1:242" s="219" customFormat="1" ht="15" customHeight="1" x14ac:dyDescent="0.3">
      <c r="A712" s="174">
        <v>7.02</v>
      </c>
      <c r="B712" s="231"/>
      <c r="C712" s="232" t="e">
        <f>VLOOKUP(BD.PD9[[#This Row],[Pos]],[19]!PPto[#Data],3,FALSE)</f>
        <v>#REF!</v>
      </c>
      <c r="D712" s="174" t="s">
        <v>23</v>
      </c>
      <c r="E712" s="305" t="str">
        <f>IF(BD.PD9[[#This Row],[.]]="*",VLOOKUP(BD.PD9[[#This Row],[Pos]],[19]Presupuesto!A:H,7,FALSE),"")</f>
        <v/>
      </c>
      <c r="F712" s="561" t="s">
        <v>1496</v>
      </c>
      <c r="G712" s="511"/>
      <c r="H712" s="511"/>
      <c r="I712" s="497" t="s">
        <v>1326</v>
      </c>
      <c r="J712" s="512">
        <v>2</v>
      </c>
      <c r="K712" s="174" t="s">
        <v>260</v>
      </c>
      <c r="L712" s="383">
        <f>IF(BD.PD9[[#This Row],[Mon]]="DOP",1,HLOOKUP(BD.PD9[[#This Row],[Mon]],Data!$K$1:$L$2,2,FALSE))</f>
        <v>1</v>
      </c>
      <c r="M712" s="384">
        <v>8715.76</v>
      </c>
      <c r="N712" s="243">
        <f>BD.PD9[[#This Row],[Cant.]]*BD.PD9[[#This Row],[ Tasa ]]*BD.PD9[[#This Row],[ Precio Und.]]</f>
        <v>17431.52</v>
      </c>
      <c r="O712" s="386">
        <v>0.01</v>
      </c>
      <c r="P712" s="243">
        <f>IF(BD.PD9[[#This Row],[Liquid. '[%']]]&lt;&gt;0,(BD.PD9[[#This Row],[Valor Neto '[DOP']]]*BD.PD9[[#This Row],[Liquid. '[%']]])+BD.PD9[[#This Row],[Valor Neto '[DOP']]],BD.PD9[[#This Row],[Valor Neto '[DOP']]])</f>
        <v>17605.835200000001</v>
      </c>
      <c r="Q712" s="243">
        <f>BD.PD9[[#This Row],[Ppto. Orden Interna '[DOP']]]/HLOOKUP("USD",Data!$K$1:$L$2,2,FALSE)</f>
        <v>270.8590030769231</v>
      </c>
      <c r="R712" s="381" t="s">
        <v>1497</v>
      </c>
      <c r="S712" s="387"/>
      <c r="T712" s="387"/>
      <c r="U712" s="387"/>
      <c r="V712" s="387"/>
      <c r="W712" s="174" t="s">
        <v>1498</v>
      </c>
      <c r="X712" s="495">
        <v>10</v>
      </c>
      <c r="Y712" s="388">
        <v>1</v>
      </c>
      <c r="Z712" s="243">
        <f>BD.PD9[[#This Row],[Av.P1 '[%']]]*BD.PD9[[#This Row],[Ppto. Orden Interna '[DOP']]]</f>
        <v>17605.835200000001</v>
      </c>
      <c r="AA712" s="249"/>
      <c r="AB712" s="389"/>
      <c r="AC712" s="243">
        <f>BD.PD9[[#This Row],[Av.P2 '[%']]]*BD.PD9[[#This Row],[Ppto. Orden Interna '[DOP']]]</f>
        <v>0</v>
      </c>
      <c r="AD712" s="249"/>
      <c r="AE712" s="389"/>
      <c r="AF712" s="243">
        <f>BD.PD9[[#This Row],[Av.P3 '[%']]]*BD.PD9[[#This Row],[Ppto. Orden Interna '[DOP']]]</f>
        <v>0</v>
      </c>
      <c r="AG712" s="249"/>
      <c r="AH712" s="389"/>
      <c r="AI712" s="243">
        <f>BD.PD9[[#This Row],[Av.P4 '[%']]]*BD.PD9[[#This Row],[Ppto. Orden Interna '[DOP']]]</f>
        <v>0</v>
      </c>
      <c r="AJ712" s="249"/>
      <c r="AK712" s="389"/>
      <c r="AL712" s="243">
        <f>BD.PD9[[#This Row],[Av.P5 '[%']]]*BD.PD9[[#This Row],[Ppto. Orden Interna '[DOP']]]</f>
        <v>0</v>
      </c>
      <c r="AM712" s="496">
        <f>BD.PD9[[#This Row],[Pago 5]]+BD.PD9[[#This Row],[Pago 4]]+BD.PD9[[#This Row],[Pago 3]]+BD.PD9[[#This Row],[Pago 2]]+BD.PD9[[#This Row],[Pago 1]]</f>
        <v>17605.835200000001</v>
      </c>
      <c r="AN712" s="308" t="s">
        <v>244</v>
      </c>
      <c r="AO712" s="308" t="s">
        <v>245</v>
      </c>
      <c r="AP712" s="308" t="s">
        <v>246</v>
      </c>
      <c r="AQ712" s="308" t="s">
        <v>247</v>
      </c>
      <c r="AR712" s="308">
        <v>594</v>
      </c>
      <c r="AS712" s="308" t="s">
        <v>248</v>
      </c>
      <c r="AT712" s="249" t="s">
        <v>1575</v>
      </c>
      <c r="AU712" s="306"/>
      <c r="AV712" s="306"/>
      <c r="AW712" s="306"/>
      <c r="AX712" s="306"/>
      <c r="AY712" s="306"/>
      <c r="AZ712" s="306"/>
      <c r="BA712" s="306"/>
      <c r="BB712" s="306"/>
      <c r="BC712" s="306"/>
      <c r="BD712" s="306"/>
      <c r="BE712" s="306"/>
      <c r="BF712" s="306"/>
      <c r="BG712" s="306"/>
      <c r="BH712" s="306"/>
      <c r="BI712" s="306"/>
      <c r="BJ712" s="306"/>
      <c r="BK712" s="306"/>
      <c r="BL712" s="306"/>
      <c r="BM712" s="306"/>
      <c r="BN712" s="306"/>
      <c r="BO712" s="306"/>
      <c r="BP712" s="306"/>
      <c r="BQ712" s="306"/>
      <c r="BR712" s="306"/>
      <c r="BS712" s="306"/>
      <c r="BT712" s="306"/>
      <c r="BU712" s="306"/>
      <c r="BV712" s="306"/>
      <c r="BW712" s="306"/>
      <c r="BX712" s="306"/>
      <c r="BY712" s="306"/>
      <c r="BZ712" s="306"/>
      <c r="CA712" s="306"/>
      <c r="CB712" s="306"/>
      <c r="CC712" s="306"/>
      <c r="CD712" s="306"/>
      <c r="CE712" s="306"/>
      <c r="CF712" s="306"/>
      <c r="CG712" s="306"/>
      <c r="CH712" s="306"/>
      <c r="CI712" s="306"/>
      <c r="CJ712" s="306"/>
      <c r="CK712" s="306"/>
      <c r="CL712" s="306"/>
      <c r="CM712" s="306"/>
      <c r="CN712" s="306"/>
      <c r="CO712" s="306"/>
      <c r="CP712" s="306"/>
      <c r="CQ712" s="306"/>
      <c r="CR712" s="306"/>
      <c r="CS712" s="306"/>
      <c r="CT712" s="306"/>
      <c r="CU712" s="306"/>
      <c r="CV712" s="306"/>
      <c r="CW712" s="306"/>
      <c r="CX712" s="306"/>
      <c r="CY712" s="306"/>
      <c r="CZ712" s="306"/>
      <c r="DA712" s="306"/>
      <c r="DB712" s="306"/>
      <c r="DC712" s="306"/>
      <c r="DD712" s="306"/>
      <c r="DE712" s="306"/>
      <c r="DF712" s="306"/>
      <c r="DG712" s="306"/>
      <c r="DH712" s="306"/>
      <c r="DI712" s="306"/>
      <c r="DJ712" s="306"/>
      <c r="DK712" s="306"/>
      <c r="DL712" s="306"/>
      <c r="DM712" s="306"/>
      <c r="DN712" s="306"/>
      <c r="DO712" s="306"/>
      <c r="DP712" s="306"/>
      <c r="DQ712" s="306"/>
      <c r="DR712" s="306"/>
      <c r="DS712" s="306"/>
      <c r="DT712" s="306"/>
      <c r="DU712" s="306"/>
      <c r="DV712" s="306"/>
      <c r="DW712" s="306"/>
      <c r="DX712" s="306"/>
      <c r="DY712" s="306"/>
      <c r="DZ712" s="306"/>
      <c r="EA712" s="306"/>
      <c r="EB712" s="306"/>
      <c r="EC712" s="306"/>
      <c r="ED712" s="306"/>
      <c r="EE712" s="306"/>
      <c r="EF712" s="306"/>
      <c r="EG712" s="306"/>
      <c r="EH712" s="306"/>
      <c r="EI712" s="306"/>
      <c r="EJ712" s="306"/>
      <c r="EK712" s="306"/>
      <c r="EL712" s="306"/>
      <c r="EM712" s="306"/>
      <c r="EN712" s="306"/>
      <c r="EO712" s="306"/>
      <c r="EP712" s="306"/>
      <c r="EQ712" s="306"/>
      <c r="ER712" s="306"/>
      <c r="ES712" s="306"/>
      <c r="ET712" s="306"/>
      <c r="EU712" s="306"/>
      <c r="EV712" s="306"/>
      <c r="EW712" s="306"/>
      <c r="EX712" s="306"/>
      <c r="EY712" s="306"/>
      <c r="EZ712" s="306"/>
      <c r="FA712" s="306"/>
      <c r="FB712" s="306"/>
      <c r="FC712" s="306"/>
      <c r="FD712" s="306"/>
      <c r="FE712" s="306"/>
      <c r="FF712" s="306"/>
      <c r="FG712" s="306"/>
      <c r="FH712" s="306"/>
      <c r="FI712" s="306"/>
      <c r="FJ712" s="306"/>
      <c r="FK712" s="306"/>
      <c r="FL712" s="306"/>
      <c r="FM712" s="306"/>
      <c r="FN712" s="306"/>
      <c r="FO712" s="306"/>
      <c r="FP712" s="306"/>
      <c r="FQ712" s="306"/>
      <c r="FR712" s="306"/>
      <c r="FS712" s="306"/>
      <c r="FT712" s="306"/>
      <c r="FU712" s="306"/>
      <c r="FV712" s="306"/>
      <c r="FW712" s="306"/>
      <c r="FX712" s="306"/>
      <c r="FY712" s="306"/>
      <c r="FZ712" s="306"/>
      <c r="GA712" s="306"/>
      <c r="GB712" s="306"/>
      <c r="GC712" s="306"/>
      <c r="GD712" s="306"/>
      <c r="GE712" s="306"/>
      <c r="GF712" s="306"/>
      <c r="GG712" s="306"/>
      <c r="GH712" s="306"/>
      <c r="GI712" s="306"/>
      <c r="GJ712" s="306"/>
      <c r="GK712" s="306"/>
      <c r="GL712" s="306"/>
      <c r="GM712" s="306"/>
      <c r="GN712" s="306"/>
      <c r="GO712" s="306"/>
      <c r="GP712" s="306"/>
      <c r="GQ712" s="306"/>
      <c r="GR712" s="306"/>
      <c r="GS712" s="306"/>
      <c r="GT712" s="306"/>
      <c r="GU712" s="306"/>
      <c r="GV712" s="306"/>
      <c r="GW712" s="306"/>
      <c r="GX712" s="306"/>
      <c r="GY712" s="306"/>
      <c r="GZ712" s="306"/>
      <c r="HA712" s="306"/>
      <c r="HB712" s="306"/>
      <c r="HC712" s="306"/>
      <c r="HD712" s="306"/>
      <c r="HE712" s="306"/>
      <c r="HF712" s="306"/>
      <c r="HG712" s="306"/>
      <c r="HH712" s="306"/>
      <c r="HI712" s="306"/>
      <c r="HJ712" s="306"/>
      <c r="HK712" s="306"/>
      <c r="HL712" s="306"/>
      <c r="HM712" s="306"/>
      <c r="HN712" s="306"/>
      <c r="HO712" s="306"/>
      <c r="HP712" s="306"/>
      <c r="HQ712" s="306"/>
      <c r="HR712" s="306"/>
      <c r="HS712" s="306"/>
      <c r="HT712" s="306"/>
      <c r="HU712" s="306"/>
      <c r="HV712" s="306"/>
      <c r="HW712" s="306"/>
      <c r="HX712" s="306"/>
      <c r="HY712" s="306"/>
      <c r="HZ712" s="306"/>
      <c r="IA712" s="306"/>
      <c r="IB712" s="306"/>
      <c r="IC712" s="306"/>
      <c r="ID712" s="306"/>
      <c r="IE712" s="306"/>
      <c r="IF712" s="306"/>
      <c r="IG712" s="306"/>
      <c r="IH712" s="306"/>
    </row>
    <row r="713" spans="1:242" s="219" customFormat="1" ht="17.399999999999999" customHeight="1" x14ac:dyDescent="0.3">
      <c r="A713" s="174">
        <v>7.02</v>
      </c>
      <c r="B713" s="231"/>
      <c r="C713" s="232" t="e">
        <f>VLOOKUP(BD.PD9[[#This Row],[Pos]],[19]!PPto[#Data],3,FALSE)</f>
        <v>#REF!</v>
      </c>
      <c r="D713" s="174" t="s">
        <v>23</v>
      </c>
      <c r="E713" s="305" t="str">
        <f>IF(BD.PD9[[#This Row],[.]]="*",VLOOKUP(BD.PD9[[#This Row],[Pos]],[19]Presupuesto!A:H,7,FALSE),"")</f>
        <v/>
      </c>
      <c r="F713" s="234" t="s">
        <v>446</v>
      </c>
      <c r="G713" s="174"/>
      <c r="H713" s="174"/>
      <c r="I713" s="497" t="s">
        <v>1326</v>
      </c>
      <c r="J713" s="382">
        <v>2</v>
      </c>
      <c r="K713" s="174" t="s">
        <v>260</v>
      </c>
      <c r="L713" s="383">
        <f>IF(BD.PD9[[#This Row],[Mon]]="DOP",1,HLOOKUP(BD.PD9[[#This Row],[Mon]],Data!$K$1:$L$2,2,FALSE))</f>
        <v>1</v>
      </c>
      <c r="M713" s="384">
        <v>3200</v>
      </c>
      <c r="N713" s="243">
        <f>BD.PD9[[#This Row],[Cant.]]*BD.PD9[[#This Row],[ Tasa ]]*BD.PD9[[#This Row],[ Precio Und.]]</f>
        <v>6400</v>
      </c>
      <c r="O713" s="386">
        <v>0.01</v>
      </c>
      <c r="P713" s="243">
        <f>IF(BD.PD9[[#This Row],[Liquid. '[%']]]&lt;&gt;0,(BD.PD9[[#This Row],[Valor Neto '[DOP']]]*BD.PD9[[#This Row],[Liquid. '[%']]])+BD.PD9[[#This Row],[Valor Neto '[DOP']]],BD.PD9[[#This Row],[Valor Neto '[DOP']]])</f>
        <v>6464</v>
      </c>
      <c r="Q713" s="243">
        <f>BD.PD9[[#This Row],[Ppto. Orden Interna '[DOP']]]/HLOOKUP("USD",Data!$K$1:$L$2,2,FALSE)</f>
        <v>99.446153846153848</v>
      </c>
      <c r="R713" s="381" t="s">
        <v>1488</v>
      </c>
      <c r="S713" s="387"/>
      <c r="T713" s="387"/>
      <c r="U713" s="387"/>
      <c r="V713" s="387"/>
      <c r="W713" s="174" t="s">
        <v>439</v>
      </c>
      <c r="X713" s="495">
        <v>10</v>
      </c>
      <c r="Y713" s="388">
        <v>1</v>
      </c>
      <c r="Z713" s="243">
        <f>BD.PD9[[#This Row],[Av.P1 '[%']]]*BD.PD9[[#This Row],[Ppto. Orden Interna '[DOP']]]</f>
        <v>6464</v>
      </c>
      <c r="AA713" s="249"/>
      <c r="AB713" s="389"/>
      <c r="AC713" s="243">
        <f>BD.PD9[[#This Row],[Av.P2 '[%']]]*BD.PD9[[#This Row],[Ppto. Orden Interna '[DOP']]]</f>
        <v>0</v>
      </c>
      <c r="AD713" s="249"/>
      <c r="AE713" s="389"/>
      <c r="AF713" s="243">
        <f>BD.PD9[[#This Row],[Av.P3 '[%']]]*BD.PD9[[#This Row],[Ppto. Orden Interna '[DOP']]]</f>
        <v>0</v>
      </c>
      <c r="AG713" s="249"/>
      <c r="AH713" s="389"/>
      <c r="AI713" s="243">
        <f>BD.PD9[[#This Row],[Av.P4 '[%']]]*BD.PD9[[#This Row],[Ppto. Orden Interna '[DOP']]]</f>
        <v>0</v>
      </c>
      <c r="AJ713" s="249"/>
      <c r="AK713" s="389"/>
      <c r="AL713" s="243">
        <f>BD.PD9[[#This Row],[Av.P5 '[%']]]*BD.PD9[[#This Row],[Ppto. Orden Interna '[DOP']]]</f>
        <v>0</v>
      </c>
      <c r="AM713" s="496">
        <f>BD.PD9[[#This Row],[Pago 5]]+BD.PD9[[#This Row],[Pago 4]]+BD.PD9[[#This Row],[Pago 3]]+BD.PD9[[#This Row],[Pago 2]]+BD.PD9[[#This Row],[Pago 1]]</f>
        <v>6464</v>
      </c>
      <c r="AN713" s="308" t="s">
        <v>244</v>
      </c>
      <c r="AO713" s="308" t="s">
        <v>245</v>
      </c>
      <c r="AP713" s="308" t="s">
        <v>246</v>
      </c>
      <c r="AQ713" s="308" t="s">
        <v>247</v>
      </c>
      <c r="AR713" s="308">
        <v>594</v>
      </c>
      <c r="AS713" s="308" t="s">
        <v>248</v>
      </c>
      <c r="AT713" s="249" t="s">
        <v>1575</v>
      </c>
      <c r="AU713" s="306"/>
      <c r="AV713" s="306"/>
      <c r="AW713" s="306"/>
      <c r="AX713" s="306"/>
      <c r="AY713" s="306"/>
      <c r="AZ713" s="306"/>
      <c r="BA713" s="306"/>
      <c r="BB713" s="306"/>
      <c r="BC713" s="306"/>
      <c r="BD713" s="306"/>
      <c r="BE713" s="306"/>
      <c r="BF713" s="306"/>
      <c r="BG713" s="306"/>
      <c r="BH713" s="306"/>
      <c r="BI713" s="306"/>
      <c r="BJ713" s="306"/>
      <c r="BK713" s="306"/>
      <c r="BL713" s="306"/>
      <c r="BM713" s="306"/>
      <c r="BN713" s="306"/>
      <c r="BO713" s="306"/>
      <c r="BP713" s="306"/>
      <c r="BQ713" s="306"/>
      <c r="BR713" s="306"/>
      <c r="BS713" s="306"/>
      <c r="BT713" s="306"/>
      <c r="BU713" s="306"/>
      <c r="BV713" s="306"/>
      <c r="BW713" s="306"/>
      <c r="BX713" s="306"/>
      <c r="BY713" s="306"/>
      <c r="BZ713" s="306"/>
      <c r="CA713" s="306"/>
      <c r="CB713" s="306"/>
      <c r="CC713" s="306"/>
      <c r="CD713" s="306"/>
      <c r="CE713" s="306"/>
      <c r="CF713" s="306"/>
      <c r="CG713" s="306"/>
      <c r="CH713" s="306"/>
      <c r="CI713" s="306"/>
      <c r="CJ713" s="306"/>
      <c r="CK713" s="306"/>
      <c r="CL713" s="306"/>
      <c r="CM713" s="306"/>
      <c r="CN713" s="306"/>
      <c r="CO713" s="306"/>
      <c r="CP713" s="306"/>
      <c r="CQ713" s="306"/>
      <c r="CR713" s="306"/>
      <c r="CS713" s="306"/>
      <c r="CT713" s="306"/>
      <c r="CU713" s="306"/>
      <c r="CV713" s="306"/>
      <c r="CW713" s="306"/>
      <c r="CX713" s="306"/>
      <c r="CY713" s="306"/>
      <c r="CZ713" s="306"/>
      <c r="DA713" s="306"/>
      <c r="DB713" s="306"/>
      <c r="DC713" s="306"/>
      <c r="DD713" s="306"/>
      <c r="DE713" s="306"/>
      <c r="DF713" s="306"/>
      <c r="DG713" s="306"/>
      <c r="DH713" s="306"/>
      <c r="DI713" s="306"/>
      <c r="DJ713" s="306"/>
      <c r="DK713" s="306"/>
      <c r="DL713" s="306"/>
      <c r="DM713" s="306"/>
      <c r="DN713" s="306"/>
      <c r="DO713" s="306"/>
      <c r="DP713" s="306"/>
      <c r="DQ713" s="306"/>
      <c r="DR713" s="306"/>
      <c r="DS713" s="306"/>
      <c r="DT713" s="306"/>
      <c r="DU713" s="306"/>
      <c r="DV713" s="306"/>
      <c r="DW713" s="306"/>
      <c r="DX713" s="306"/>
      <c r="DY713" s="306"/>
      <c r="DZ713" s="306"/>
      <c r="EA713" s="306"/>
      <c r="EB713" s="306"/>
      <c r="EC713" s="306"/>
      <c r="ED713" s="306"/>
      <c r="EE713" s="306"/>
      <c r="EF713" s="306"/>
      <c r="EG713" s="306"/>
      <c r="EH713" s="306"/>
      <c r="EI713" s="306"/>
      <c r="EJ713" s="306"/>
      <c r="EK713" s="306"/>
      <c r="EL713" s="306"/>
      <c r="EM713" s="306"/>
      <c r="EN713" s="306"/>
      <c r="EO713" s="306"/>
      <c r="EP713" s="306"/>
      <c r="EQ713" s="306"/>
      <c r="ER713" s="306"/>
      <c r="ES713" s="306"/>
      <c r="ET713" s="306"/>
      <c r="EU713" s="306"/>
      <c r="EV713" s="306"/>
      <c r="EW713" s="306"/>
      <c r="EX713" s="306"/>
      <c r="EY713" s="306"/>
      <c r="EZ713" s="306"/>
      <c r="FA713" s="306"/>
      <c r="FB713" s="306"/>
      <c r="FC713" s="306"/>
      <c r="FD713" s="306"/>
      <c r="FE713" s="306"/>
      <c r="FF713" s="306"/>
      <c r="FG713" s="306"/>
      <c r="FH713" s="306"/>
      <c r="FI713" s="306"/>
      <c r="FJ713" s="306"/>
      <c r="FK713" s="306"/>
      <c r="FL713" s="306"/>
      <c r="FM713" s="306"/>
      <c r="FN713" s="306"/>
      <c r="FO713" s="306"/>
      <c r="FP713" s="306"/>
      <c r="FQ713" s="306"/>
      <c r="FR713" s="306"/>
      <c r="FS713" s="306"/>
      <c r="FT713" s="306"/>
      <c r="FU713" s="306"/>
      <c r="FV713" s="306"/>
      <c r="FW713" s="306"/>
      <c r="FX713" s="306"/>
      <c r="FY713" s="306"/>
      <c r="FZ713" s="306"/>
      <c r="GA713" s="306"/>
      <c r="GB713" s="306"/>
      <c r="GC713" s="306"/>
      <c r="GD713" s="306"/>
      <c r="GE713" s="306"/>
      <c r="GF713" s="306"/>
      <c r="GG713" s="306"/>
      <c r="GH713" s="306"/>
      <c r="GI713" s="306"/>
      <c r="GJ713" s="306"/>
      <c r="GK713" s="306"/>
      <c r="GL713" s="306"/>
      <c r="GM713" s="306"/>
      <c r="GN713" s="306"/>
      <c r="GO713" s="306"/>
      <c r="GP713" s="306"/>
      <c r="GQ713" s="306"/>
      <c r="GR713" s="306"/>
      <c r="GS713" s="306"/>
      <c r="GT713" s="306"/>
      <c r="GU713" s="306"/>
      <c r="GV713" s="306"/>
      <c r="GW713" s="306"/>
      <c r="GX713" s="306"/>
      <c r="GY713" s="306"/>
      <c r="GZ713" s="306"/>
      <c r="HA713" s="306"/>
      <c r="HB713" s="306"/>
      <c r="HC713" s="306"/>
      <c r="HD713" s="306"/>
      <c r="HE713" s="306"/>
      <c r="HF713" s="306"/>
      <c r="HG713" s="306"/>
      <c r="HH713" s="306"/>
      <c r="HI713" s="306"/>
      <c r="HJ713" s="306"/>
      <c r="HK713" s="306"/>
      <c r="HL713" s="306"/>
      <c r="HM713" s="306"/>
      <c r="HN713" s="306"/>
      <c r="HO713" s="306"/>
      <c r="HP713" s="306"/>
      <c r="HQ713" s="306"/>
      <c r="HR713" s="306"/>
      <c r="HS713" s="306"/>
      <c r="HT713" s="306"/>
      <c r="HU713" s="306"/>
      <c r="HV713" s="306"/>
      <c r="HW713" s="306"/>
      <c r="HX713" s="306"/>
      <c r="HY713" s="306"/>
      <c r="HZ713" s="306"/>
      <c r="IA713" s="306"/>
      <c r="IB713" s="306"/>
      <c r="IC713" s="306"/>
      <c r="ID713" s="306"/>
      <c r="IE713" s="306"/>
      <c r="IF713" s="306"/>
      <c r="IG713" s="306"/>
      <c r="IH713" s="306"/>
    </row>
    <row r="714" spans="1:242" s="219" customFormat="1" ht="15" customHeight="1" x14ac:dyDescent="0.3">
      <c r="A714" s="174">
        <v>7.02</v>
      </c>
      <c r="B714" s="231"/>
      <c r="C714" s="232" t="e">
        <f>VLOOKUP(BD.PD9[[#This Row],[Pos]],[19]!PPto[#Data],3,FALSE)</f>
        <v>#REF!</v>
      </c>
      <c r="D714" s="174" t="s">
        <v>23</v>
      </c>
      <c r="E714" s="305" t="str">
        <f>IF(BD.PD9[[#This Row],[.]]="*",VLOOKUP(BD.PD9[[#This Row],[Pos]],[19]Presupuesto!A:H,7,FALSE),"")</f>
        <v/>
      </c>
      <c r="F714" s="234" t="s">
        <v>447</v>
      </c>
      <c r="G714" s="174"/>
      <c r="H714" s="174"/>
      <c r="I714" s="497" t="s">
        <v>1326</v>
      </c>
      <c r="J714" s="382">
        <v>2</v>
      </c>
      <c r="K714" s="174" t="s">
        <v>260</v>
      </c>
      <c r="L714" s="383">
        <f>IF(BD.PD9[[#This Row],[Mon]]="DOP",1,HLOOKUP(BD.PD9[[#This Row],[Mon]],Data!$K$1:$L$2,2,FALSE))</f>
        <v>1</v>
      </c>
      <c r="M714" s="384">
        <v>850</v>
      </c>
      <c r="N714" s="243">
        <f>BD.PD9[[#This Row],[Cant.]]*BD.PD9[[#This Row],[ Tasa ]]*BD.PD9[[#This Row],[ Precio Und.]]</f>
        <v>1700</v>
      </c>
      <c r="O714" s="386">
        <v>0.01</v>
      </c>
      <c r="P714" s="243">
        <f>IF(BD.PD9[[#This Row],[Liquid. '[%']]]&lt;&gt;0,(BD.PD9[[#This Row],[Valor Neto '[DOP']]]*BD.PD9[[#This Row],[Liquid. '[%']]])+BD.PD9[[#This Row],[Valor Neto '[DOP']]],BD.PD9[[#This Row],[Valor Neto '[DOP']]])</f>
        <v>1717</v>
      </c>
      <c r="Q714" s="243">
        <f>BD.PD9[[#This Row],[Ppto. Orden Interna '[DOP']]]/HLOOKUP("USD",Data!$K$1:$L$2,2,FALSE)</f>
        <v>26.415384615384614</v>
      </c>
      <c r="R714" s="381" t="s">
        <v>1488</v>
      </c>
      <c r="S714" s="387"/>
      <c r="T714" s="387"/>
      <c r="U714" s="387"/>
      <c r="V714" s="387"/>
      <c r="W714" s="174" t="s">
        <v>439</v>
      </c>
      <c r="X714" s="495">
        <v>10</v>
      </c>
      <c r="Y714" s="388">
        <v>1</v>
      </c>
      <c r="Z714" s="243">
        <f>BD.PD9[[#This Row],[Av.P1 '[%']]]*BD.PD9[[#This Row],[Ppto. Orden Interna '[DOP']]]</f>
        <v>1717</v>
      </c>
      <c r="AA714" s="249"/>
      <c r="AB714" s="389"/>
      <c r="AC714" s="243">
        <f>BD.PD9[[#This Row],[Av.P2 '[%']]]*BD.PD9[[#This Row],[Ppto. Orden Interna '[DOP']]]</f>
        <v>0</v>
      </c>
      <c r="AD714" s="249"/>
      <c r="AE714" s="389"/>
      <c r="AF714" s="243">
        <f>BD.PD9[[#This Row],[Av.P3 '[%']]]*BD.PD9[[#This Row],[Ppto. Orden Interna '[DOP']]]</f>
        <v>0</v>
      </c>
      <c r="AG714" s="249"/>
      <c r="AH714" s="389"/>
      <c r="AI714" s="243">
        <f>BD.PD9[[#This Row],[Av.P4 '[%']]]*BD.PD9[[#This Row],[Ppto. Orden Interna '[DOP']]]</f>
        <v>0</v>
      </c>
      <c r="AJ714" s="249"/>
      <c r="AK714" s="389"/>
      <c r="AL714" s="243">
        <f>BD.PD9[[#This Row],[Av.P5 '[%']]]*BD.PD9[[#This Row],[Ppto. Orden Interna '[DOP']]]</f>
        <v>0</v>
      </c>
      <c r="AM714" s="496">
        <f>BD.PD9[[#This Row],[Pago 5]]+BD.PD9[[#This Row],[Pago 4]]+BD.PD9[[#This Row],[Pago 3]]+BD.PD9[[#This Row],[Pago 2]]+BD.PD9[[#This Row],[Pago 1]]</f>
        <v>1717</v>
      </c>
      <c r="AN714" s="308" t="s">
        <v>244</v>
      </c>
      <c r="AO714" s="308" t="s">
        <v>245</v>
      </c>
      <c r="AP714" s="308" t="s">
        <v>246</v>
      </c>
      <c r="AQ714" s="308" t="s">
        <v>247</v>
      </c>
      <c r="AR714" s="308">
        <v>594</v>
      </c>
      <c r="AS714" s="308" t="s">
        <v>248</v>
      </c>
      <c r="AT714" s="249" t="s">
        <v>1575</v>
      </c>
      <c r="AU714" s="306"/>
      <c r="AV714" s="306"/>
      <c r="AW714" s="306"/>
      <c r="AX714" s="306"/>
      <c r="AY714" s="306"/>
      <c r="AZ714" s="306"/>
      <c r="BA714" s="306"/>
      <c r="BB714" s="306"/>
      <c r="BC714" s="306"/>
      <c r="BD714" s="306"/>
      <c r="BE714" s="306"/>
      <c r="BF714" s="306"/>
      <c r="BG714" s="306"/>
      <c r="BH714" s="306"/>
      <c r="BI714" s="306"/>
      <c r="BJ714" s="306"/>
      <c r="BK714" s="306"/>
      <c r="BL714" s="306"/>
      <c r="BM714" s="306"/>
      <c r="BN714" s="306"/>
      <c r="BO714" s="306"/>
      <c r="BP714" s="306"/>
      <c r="BQ714" s="306"/>
      <c r="BR714" s="306"/>
      <c r="BS714" s="306"/>
      <c r="BT714" s="306"/>
      <c r="BU714" s="306"/>
      <c r="BV714" s="306"/>
      <c r="BW714" s="306"/>
      <c r="BX714" s="306"/>
      <c r="BY714" s="306"/>
      <c r="BZ714" s="306"/>
      <c r="CA714" s="306"/>
      <c r="CB714" s="306"/>
      <c r="CC714" s="306"/>
      <c r="CD714" s="306"/>
      <c r="CE714" s="306"/>
      <c r="CF714" s="306"/>
      <c r="CG714" s="306"/>
      <c r="CH714" s="306"/>
      <c r="CI714" s="306"/>
      <c r="CJ714" s="306"/>
      <c r="CK714" s="306"/>
      <c r="CL714" s="306"/>
      <c r="CM714" s="306"/>
      <c r="CN714" s="306"/>
      <c r="CO714" s="306"/>
      <c r="CP714" s="306"/>
      <c r="CQ714" s="306"/>
      <c r="CR714" s="306"/>
      <c r="CS714" s="306"/>
      <c r="CT714" s="306"/>
      <c r="CU714" s="306"/>
      <c r="CV714" s="306"/>
      <c r="CW714" s="306"/>
      <c r="CX714" s="306"/>
      <c r="CY714" s="306"/>
      <c r="CZ714" s="306"/>
      <c r="DA714" s="306"/>
      <c r="DB714" s="306"/>
      <c r="DC714" s="306"/>
      <c r="DD714" s="306"/>
      <c r="DE714" s="306"/>
      <c r="DF714" s="306"/>
      <c r="DG714" s="306"/>
      <c r="DH714" s="306"/>
      <c r="DI714" s="306"/>
      <c r="DJ714" s="306"/>
      <c r="DK714" s="306"/>
      <c r="DL714" s="306"/>
      <c r="DM714" s="306"/>
      <c r="DN714" s="306"/>
      <c r="DO714" s="306"/>
      <c r="DP714" s="306"/>
      <c r="DQ714" s="306"/>
      <c r="DR714" s="306"/>
      <c r="DS714" s="306"/>
      <c r="DT714" s="306"/>
      <c r="DU714" s="306"/>
      <c r="DV714" s="306"/>
      <c r="DW714" s="306"/>
      <c r="DX714" s="306"/>
      <c r="DY714" s="306"/>
      <c r="DZ714" s="306"/>
      <c r="EA714" s="306"/>
      <c r="EB714" s="306"/>
      <c r="EC714" s="306"/>
      <c r="ED714" s="306"/>
      <c r="EE714" s="306"/>
      <c r="EF714" s="306"/>
      <c r="EG714" s="306"/>
      <c r="EH714" s="306"/>
      <c r="EI714" s="306"/>
      <c r="EJ714" s="306"/>
      <c r="EK714" s="306"/>
      <c r="EL714" s="306"/>
      <c r="EM714" s="306"/>
      <c r="EN714" s="306"/>
      <c r="EO714" s="306"/>
      <c r="EP714" s="306"/>
      <c r="EQ714" s="306"/>
      <c r="ER714" s="306"/>
      <c r="ES714" s="306"/>
      <c r="ET714" s="306"/>
      <c r="EU714" s="306"/>
      <c r="EV714" s="306"/>
      <c r="EW714" s="306"/>
      <c r="EX714" s="306"/>
      <c r="EY714" s="306"/>
      <c r="EZ714" s="306"/>
      <c r="FA714" s="306"/>
      <c r="FB714" s="306"/>
      <c r="FC714" s="306"/>
      <c r="FD714" s="306"/>
      <c r="FE714" s="306"/>
      <c r="FF714" s="306"/>
      <c r="FG714" s="306"/>
      <c r="FH714" s="306"/>
      <c r="FI714" s="306"/>
      <c r="FJ714" s="306"/>
      <c r="FK714" s="306"/>
      <c r="FL714" s="306"/>
      <c r="FM714" s="306"/>
      <c r="FN714" s="306"/>
      <c r="FO714" s="306"/>
      <c r="FP714" s="306"/>
      <c r="FQ714" s="306"/>
      <c r="FR714" s="306"/>
      <c r="FS714" s="306"/>
      <c r="FT714" s="306"/>
      <c r="FU714" s="306"/>
      <c r="FV714" s="306"/>
      <c r="FW714" s="306"/>
      <c r="FX714" s="306"/>
      <c r="FY714" s="306"/>
      <c r="FZ714" s="306"/>
      <c r="GA714" s="306"/>
      <c r="GB714" s="306"/>
      <c r="GC714" s="306"/>
      <c r="GD714" s="306"/>
      <c r="GE714" s="306"/>
      <c r="GF714" s="306"/>
      <c r="GG714" s="306"/>
      <c r="GH714" s="306"/>
      <c r="GI714" s="306"/>
      <c r="GJ714" s="306"/>
      <c r="GK714" s="306"/>
      <c r="GL714" s="306"/>
      <c r="GM714" s="306"/>
      <c r="GN714" s="306"/>
      <c r="GO714" s="306"/>
      <c r="GP714" s="306"/>
      <c r="GQ714" s="306"/>
      <c r="GR714" s="306"/>
      <c r="GS714" s="306"/>
      <c r="GT714" s="306"/>
      <c r="GU714" s="306"/>
      <c r="GV714" s="306"/>
      <c r="GW714" s="306"/>
      <c r="GX714" s="306"/>
      <c r="GY714" s="306"/>
      <c r="GZ714" s="306"/>
      <c r="HA714" s="306"/>
      <c r="HB714" s="306"/>
      <c r="HC714" s="306"/>
      <c r="HD714" s="306"/>
      <c r="HE714" s="306"/>
      <c r="HF714" s="306"/>
      <c r="HG714" s="306"/>
      <c r="HH714" s="306"/>
      <c r="HI714" s="306"/>
      <c r="HJ714" s="306"/>
      <c r="HK714" s="306"/>
      <c r="HL714" s="306"/>
      <c r="HM714" s="306"/>
      <c r="HN714" s="306"/>
      <c r="HO714" s="306"/>
      <c r="HP714" s="306"/>
      <c r="HQ714" s="306"/>
      <c r="HR714" s="306"/>
      <c r="HS714" s="306"/>
      <c r="HT714" s="306"/>
      <c r="HU714" s="306"/>
      <c r="HV714" s="306"/>
      <c r="HW714" s="306"/>
      <c r="HX714" s="306"/>
      <c r="HY714" s="306"/>
      <c r="HZ714" s="306"/>
      <c r="IA714" s="306"/>
      <c r="IB714" s="306"/>
      <c r="IC714" s="306"/>
      <c r="ID714" s="306"/>
      <c r="IE714" s="306"/>
      <c r="IF714" s="306"/>
      <c r="IG714" s="306"/>
      <c r="IH714" s="306"/>
    </row>
    <row r="715" spans="1:242" s="219" customFormat="1" ht="15" customHeight="1" x14ac:dyDescent="0.3">
      <c r="A715" s="174">
        <v>7.02</v>
      </c>
      <c r="B715" s="231"/>
      <c r="C715" s="232" t="e">
        <f>VLOOKUP(BD.PD9[[#This Row],[Pos]],[19]!PPto[#Data],3,FALSE)</f>
        <v>#REF!</v>
      </c>
      <c r="D715" s="174" t="s">
        <v>23</v>
      </c>
      <c r="E715" s="305" t="str">
        <f>IF(BD.PD9[[#This Row],[.]]="*",VLOOKUP(BD.PD9[[#This Row],[Pos]],[19]Presupuesto!A:H,7,FALSE),"")</f>
        <v/>
      </c>
      <c r="F715" s="234" t="s">
        <v>448</v>
      </c>
      <c r="G715" s="174"/>
      <c r="H715" s="174"/>
      <c r="I715" s="497" t="s">
        <v>1326</v>
      </c>
      <c r="J715" s="382">
        <v>4</v>
      </c>
      <c r="K715" s="174" t="s">
        <v>260</v>
      </c>
      <c r="L715" s="383">
        <f>IF(BD.PD9[[#This Row],[Mon]]="DOP",1,HLOOKUP(BD.PD9[[#This Row],[Mon]],Data!$K$1:$L$2,2,FALSE))</f>
        <v>1</v>
      </c>
      <c r="M715" s="384">
        <v>1650</v>
      </c>
      <c r="N715" s="243">
        <f>BD.PD9[[#This Row],[Cant.]]*BD.PD9[[#This Row],[ Tasa ]]*BD.PD9[[#This Row],[ Precio Und.]]</f>
        <v>6600</v>
      </c>
      <c r="O715" s="386">
        <v>0.01</v>
      </c>
      <c r="P715" s="243">
        <f>IF(BD.PD9[[#This Row],[Liquid. '[%']]]&lt;&gt;0,(BD.PD9[[#This Row],[Valor Neto '[DOP']]]*BD.PD9[[#This Row],[Liquid. '[%']]])+BD.PD9[[#This Row],[Valor Neto '[DOP']]],BD.PD9[[#This Row],[Valor Neto '[DOP']]])</f>
        <v>6666</v>
      </c>
      <c r="Q715" s="243">
        <f>BD.PD9[[#This Row],[Ppto. Orden Interna '[DOP']]]/HLOOKUP("USD",Data!$K$1:$L$2,2,FALSE)</f>
        <v>102.55384615384615</v>
      </c>
      <c r="R715" s="381" t="s">
        <v>1488</v>
      </c>
      <c r="S715" s="387"/>
      <c r="T715" s="387"/>
      <c r="U715" s="387"/>
      <c r="V715" s="387"/>
      <c r="W715" s="174" t="s">
        <v>439</v>
      </c>
      <c r="X715" s="495">
        <v>10</v>
      </c>
      <c r="Y715" s="388">
        <v>1</v>
      </c>
      <c r="Z715" s="243">
        <f>BD.PD9[[#This Row],[Av.P1 '[%']]]*BD.PD9[[#This Row],[Ppto. Orden Interna '[DOP']]]</f>
        <v>6666</v>
      </c>
      <c r="AA715" s="249"/>
      <c r="AB715" s="389"/>
      <c r="AC715" s="243">
        <f>BD.PD9[[#This Row],[Av.P2 '[%']]]*BD.PD9[[#This Row],[Ppto. Orden Interna '[DOP']]]</f>
        <v>0</v>
      </c>
      <c r="AD715" s="249"/>
      <c r="AE715" s="389"/>
      <c r="AF715" s="243">
        <f>BD.PD9[[#This Row],[Av.P3 '[%']]]*BD.PD9[[#This Row],[Ppto. Orden Interna '[DOP']]]</f>
        <v>0</v>
      </c>
      <c r="AG715" s="249"/>
      <c r="AH715" s="389"/>
      <c r="AI715" s="243">
        <f>BD.PD9[[#This Row],[Av.P4 '[%']]]*BD.PD9[[#This Row],[Ppto. Orden Interna '[DOP']]]</f>
        <v>0</v>
      </c>
      <c r="AJ715" s="249"/>
      <c r="AK715" s="389"/>
      <c r="AL715" s="243">
        <f>BD.PD9[[#This Row],[Av.P5 '[%']]]*BD.PD9[[#This Row],[Ppto. Orden Interna '[DOP']]]</f>
        <v>0</v>
      </c>
      <c r="AM715" s="496">
        <f>BD.PD9[[#This Row],[Pago 5]]+BD.PD9[[#This Row],[Pago 4]]+BD.PD9[[#This Row],[Pago 3]]+BD.PD9[[#This Row],[Pago 2]]+BD.PD9[[#This Row],[Pago 1]]</f>
        <v>6666</v>
      </c>
      <c r="AN715" s="308" t="s">
        <v>244</v>
      </c>
      <c r="AO715" s="308" t="s">
        <v>245</v>
      </c>
      <c r="AP715" s="308" t="s">
        <v>246</v>
      </c>
      <c r="AQ715" s="308" t="s">
        <v>247</v>
      </c>
      <c r="AR715" s="308">
        <v>594</v>
      </c>
      <c r="AS715" s="308" t="s">
        <v>248</v>
      </c>
      <c r="AT715" s="249" t="s">
        <v>1575</v>
      </c>
      <c r="AU715" s="306"/>
      <c r="AV715" s="306"/>
      <c r="AW715" s="306"/>
      <c r="AX715" s="306"/>
      <c r="AY715" s="306"/>
      <c r="AZ715" s="306"/>
      <c r="BA715" s="306"/>
      <c r="BB715" s="306"/>
      <c r="BC715" s="306"/>
      <c r="BD715" s="306"/>
      <c r="BE715" s="306"/>
      <c r="BF715" s="306"/>
      <c r="BG715" s="306"/>
      <c r="BH715" s="306"/>
      <c r="BI715" s="306"/>
      <c r="BJ715" s="306"/>
      <c r="BK715" s="306"/>
      <c r="BL715" s="306"/>
      <c r="BM715" s="306"/>
      <c r="BN715" s="306"/>
      <c r="BO715" s="306"/>
      <c r="BP715" s="306"/>
      <c r="BQ715" s="306"/>
      <c r="BR715" s="306"/>
      <c r="BS715" s="306"/>
      <c r="BT715" s="306"/>
      <c r="BU715" s="306"/>
      <c r="BV715" s="306"/>
      <c r="BW715" s="306"/>
      <c r="BX715" s="306"/>
      <c r="BY715" s="306"/>
      <c r="BZ715" s="306"/>
      <c r="CA715" s="306"/>
      <c r="CB715" s="306"/>
      <c r="CC715" s="306"/>
      <c r="CD715" s="306"/>
      <c r="CE715" s="306"/>
      <c r="CF715" s="306"/>
      <c r="CG715" s="306"/>
      <c r="CH715" s="306"/>
      <c r="CI715" s="306"/>
      <c r="CJ715" s="306"/>
      <c r="CK715" s="306"/>
      <c r="CL715" s="306"/>
      <c r="CM715" s="306"/>
      <c r="CN715" s="306"/>
      <c r="CO715" s="306"/>
      <c r="CP715" s="306"/>
      <c r="CQ715" s="306"/>
      <c r="CR715" s="306"/>
      <c r="CS715" s="306"/>
      <c r="CT715" s="306"/>
      <c r="CU715" s="306"/>
      <c r="CV715" s="306"/>
      <c r="CW715" s="306"/>
      <c r="CX715" s="306"/>
      <c r="CY715" s="306"/>
      <c r="CZ715" s="306"/>
      <c r="DA715" s="306"/>
      <c r="DB715" s="306"/>
      <c r="DC715" s="306"/>
      <c r="DD715" s="306"/>
      <c r="DE715" s="306"/>
      <c r="DF715" s="306"/>
      <c r="DG715" s="306"/>
      <c r="DH715" s="306"/>
      <c r="DI715" s="306"/>
      <c r="DJ715" s="306"/>
      <c r="DK715" s="306"/>
      <c r="DL715" s="306"/>
      <c r="DM715" s="306"/>
      <c r="DN715" s="306"/>
      <c r="DO715" s="306"/>
      <c r="DP715" s="306"/>
      <c r="DQ715" s="306"/>
      <c r="DR715" s="306"/>
      <c r="DS715" s="306"/>
      <c r="DT715" s="306"/>
      <c r="DU715" s="306"/>
      <c r="DV715" s="306"/>
      <c r="DW715" s="306"/>
      <c r="DX715" s="306"/>
      <c r="DY715" s="306"/>
      <c r="DZ715" s="306"/>
      <c r="EA715" s="306"/>
      <c r="EB715" s="306"/>
      <c r="EC715" s="306"/>
      <c r="ED715" s="306"/>
      <c r="EE715" s="306"/>
      <c r="EF715" s="306"/>
      <c r="EG715" s="306"/>
      <c r="EH715" s="306"/>
      <c r="EI715" s="306"/>
      <c r="EJ715" s="306"/>
      <c r="EK715" s="306"/>
      <c r="EL715" s="306"/>
      <c r="EM715" s="306"/>
      <c r="EN715" s="306"/>
      <c r="EO715" s="306"/>
      <c r="EP715" s="306"/>
      <c r="EQ715" s="306"/>
      <c r="ER715" s="306"/>
      <c r="ES715" s="306"/>
      <c r="ET715" s="306"/>
      <c r="EU715" s="306"/>
      <c r="EV715" s="306"/>
      <c r="EW715" s="306"/>
      <c r="EX715" s="306"/>
      <c r="EY715" s="306"/>
      <c r="EZ715" s="306"/>
      <c r="FA715" s="306"/>
      <c r="FB715" s="306"/>
      <c r="FC715" s="306"/>
      <c r="FD715" s="306"/>
      <c r="FE715" s="306"/>
      <c r="FF715" s="306"/>
      <c r="FG715" s="306"/>
      <c r="FH715" s="306"/>
      <c r="FI715" s="306"/>
      <c r="FJ715" s="306"/>
      <c r="FK715" s="306"/>
      <c r="FL715" s="306"/>
      <c r="FM715" s="306"/>
      <c r="FN715" s="306"/>
      <c r="FO715" s="306"/>
      <c r="FP715" s="306"/>
      <c r="FQ715" s="306"/>
      <c r="FR715" s="306"/>
      <c r="FS715" s="306"/>
      <c r="FT715" s="306"/>
      <c r="FU715" s="306"/>
      <c r="FV715" s="306"/>
      <c r="FW715" s="306"/>
      <c r="FX715" s="306"/>
      <c r="FY715" s="306"/>
      <c r="FZ715" s="306"/>
      <c r="GA715" s="306"/>
      <c r="GB715" s="306"/>
      <c r="GC715" s="306"/>
      <c r="GD715" s="306"/>
      <c r="GE715" s="306"/>
      <c r="GF715" s="306"/>
      <c r="GG715" s="306"/>
      <c r="GH715" s="306"/>
      <c r="GI715" s="306"/>
      <c r="GJ715" s="306"/>
      <c r="GK715" s="306"/>
      <c r="GL715" s="306"/>
      <c r="GM715" s="306"/>
      <c r="GN715" s="306"/>
      <c r="GO715" s="306"/>
      <c r="GP715" s="306"/>
      <c r="GQ715" s="306"/>
      <c r="GR715" s="306"/>
      <c r="GS715" s="306"/>
      <c r="GT715" s="306"/>
      <c r="GU715" s="306"/>
      <c r="GV715" s="306"/>
      <c r="GW715" s="306"/>
      <c r="GX715" s="306"/>
      <c r="GY715" s="306"/>
      <c r="GZ715" s="306"/>
      <c r="HA715" s="306"/>
      <c r="HB715" s="306"/>
      <c r="HC715" s="306"/>
      <c r="HD715" s="306"/>
      <c r="HE715" s="306"/>
      <c r="HF715" s="306"/>
      <c r="HG715" s="306"/>
      <c r="HH715" s="306"/>
      <c r="HI715" s="306"/>
      <c r="HJ715" s="306"/>
      <c r="HK715" s="306"/>
      <c r="HL715" s="306"/>
      <c r="HM715" s="306"/>
      <c r="HN715" s="306"/>
      <c r="HO715" s="306"/>
      <c r="HP715" s="306"/>
      <c r="HQ715" s="306"/>
      <c r="HR715" s="306"/>
      <c r="HS715" s="306"/>
      <c r="HT715" s="306"/>
      <c r="HU715" s="306"/>
      <c r="HV715" s="306"/>
      <c r="HW715" s="306"/>
      <c r="HX715" s="306"/>
      <c r="HY715" s="306"/>
      <c r="HZ715" s="306"/>
      <c r="IA715" s="306"/>
      <c r="IB715" s="306"/>
      <c r="IC715" s="306"/>
      <c r="ID715" s="306"/>
      <c r="IE715" s="306"/>
      <c r="IF715" s="306"/>
      <c r="IG715" s="306"/>
      <c r="IH715" s="306"/>
    </row>
    <row r="716" spans="1:242" s="219" customFormat="1" ht="15" customHeight="1" x14ac:dyDescent="0.3">
      <c r="A716" s="174">
        <v>7.02</v>
      </c>
      <c r="B716" s="231"/>
      <c r="C716" s="232" t="e">
        <f>VLOOKUP(BD.PD9[[#This Row],[Pos]],[19]!PPto[#Data],3,FALSE)</f>
        <v>#REF!</v>
      </c>
      <c r="D716" s="174" t="s">
        <v>23</v>
      </c>
      <c r="E716" s="305" t="str">
        <f>IF(BD.PD9[[#This Row],[.]]="*",VLOOKUP(BD.PD9[[#This Row],[Pos]],[19]Presupuesto!A:H,7,FALSE),"")</f>
        <v/>
      </c>
      <c r="F716" s="234" t="s">
        <v>449</v>
      </c>
      <c r="G716" s="174"/>
      <c r="H716" s="174"/>
      <c r="I716" s="497" t="s">
        <v>1326</v>
      </c>
      <c r="J716" s="382">
        <v>2</v>
      </c>
      <c r="K716" s="174" t="s">
        <v>260</v>
      </c>
      <c r="L716" s="383">
        <f>IF(BD.PD9[[#This Row],[Mon]]="DOP",1,HLOOKUP(BD.PD9[[#This Row],[Mon]],Data!$K$1:$L$2,2,FALSE))</f>
        <v>1</v>
      </c>
      <c r="M716" s="384">
        <v>2000</v>
      </c>
      <c r="N716" s="243">
        <f>BD.PD9[[#This Row],[Cant.]]*BD.PD9[[#This Row],[ Tasa ]]*BD.PD9[[#This Row],[ Precio Und.]]</f>
        <v>4000</v>
      </c>
      <c r="O716" s="386">
        <v>0.01</v>
      </c>
      <c r="P716" s="243">
        <f>IF(BD.PD9[[#This Row],[Liquid. '[%']]]&lt;&gt;0,(BD.PD9[[#This Row],[Valor Neto '[DOP']]]*BD.PD9[[#This Row],[Liquid. '[%']]])+BD.PD9[[#This Row],[Valor Neto '[DOP']]],BD.PD9[[#This Row],[Valor Neto '[DOP']]])</f>
        <v>4040</v>
      </c>
      <c r="Q716" s="243">
        <f>BD.PD9[[#This Row],[Ppto. Orden Interna '[DOP']]]/HLOOKUP("USD",Data!$K$1:$L$2,2,FALSE)</f>
        <v>62.153846153846153</v>
      </c>
      <c r="R716" s="381" t="s">
        <v>1488</v>
      </c>
      <c r="S716" s="387"/>
      <c r="T716" s="387"/>
      <c r="U716" s="387"/>
      <c r="V716" s="387"/>
      <c r="W716" s="174" t="s">
        <v>439</v>
      </c>
      <c r="X716" s="495">
        <v>10</v>
      </c>
      <c r="Y716" s="388">
        <v>1</v>
      </c>
      <c r="Z716" s="243">
        <f>BD.PD9[[#This Row],[Av.P1 '[%']]]*BD.PD9[[#This Row],[Ppto. Orden Interna '[DOP']]]</f>
        <v>4040</v>
      </c>
      <c r="AA716" s="249"/>
      <c r="AB716" s="389"/>
      <c r="AC716" s="243">
        <f>BD.PD9[[#This Row],[Av.P2 '[%']]]*BD.PD9[[#This Row],[Ppto. Orden Interna '[DOP']]]</f>
        <v>0</v>
      </c>
      <c r="AD716" s="249"/>
      <c r="AE716" s="389"/>
      <c r="AF716" s="243">
        <f>BD.PD9[[#This Row],[Av.P3 '[%']]]*BD.PD9[[#This Row],[Ppto. Orden Interna '[DOP']]]</f>
        <v>0</v>
      </c>
      <c r="AG716" s="249"/>
      <c r="AH716" s="389"/>
      <c r="AI716" s="243">
        <f>BD.PD9[[#This Row],[Av.P4 '[%']]]*BD.PD9[[#This Row],[Ppto. Orden Interna '[DOP']]]</f>
        <v>0</v>
      </c>
      <c r="AJ716" s="249"/>
      <c r="AK716" s="389"/>
      <c r="AL716" s="243">
        <f>BD.PD9[[#This Row],[Av.P5 '[%']]]*BD.PD9[[#This Row],[Ppto. Orden Interna '[DOP']]]</f>
        <v>0</v>
      </c>
      <c r="AM716" s="496">
        <f>BD.PD9[[#This Row],[Pago 5]]+BD.PD9[[#This Row],[Pago 4]]+BD.PD9[[#This Row],[Pago 3]]+BD.PD9[[#This Row],[Pago 2]]+BD.PD9[[#This Row],[Pago 1]]</f>
        <v>4040</v>
      </c>
      <c r="AN716" s="308" t="s">
        <v>244</v>
      </c>
      <c r="AO716" s="308" t="s">
        <v>245</v>
      </c>
      <c r="AP716" s="308" t="s">
        <v>246</v>
      </c>
      <c r="AQ716" s="308" t="s">
        <v>247</v>
      </c>
      <c r="AR716" s="308">
        <v>594</v>
      </c>
      <c r="AS716" s="308" t="s">
        <v>248</v>
      </c>
      <c r="AT716" s="249" t="s">
        <v>1575</v>
      </c>
      <c r="AU716" s="306"/>
      <c r="AV716" s="306"/>
      <c r="AW716" s="306"/>
      <c r="AX716" s="306"/>
      <c r="AY716" s="306"/>
      <c r="AZ716" s="306"/>
      <c r="BA716" s="306"/>
      <c r="BB716" s="306"/>
      <c r="BC716" s="306"/>
      <c r="BD716" s="306"/>
      <c r="BE716" s="306"/>
      <c r="BF716" s="306"/>
      <c r="BG716" s="306"/>
      <c r="BH716" s="306"/>
      <c r="BI716" s="306"/>
      <c r="BJ716" s="306"/>
      <c r="BK716" s="306"/>
      <c r="BL716" s="306"/>
      <c r="BM716" s="306"/>
      <c r="BN716" s="306"/>
      <c r="BO716" s="306"/>
      <c r="BP716" s="306"/>
      <c r="BQ716" s="306"/>
      <c r="BR716" s="306"/>
      <c r="BS716" s="306"/>
      <c r="BT716" s="306"/>
      <c r="BU716" s="306"/>
      <c r="BV716" s="306"/>
      <c r="BW716" s="306"/>
      <c r="BX716" s="306"/>
      <c r="BY716" s="306"/>
      <c r="BZ716" s="306"/>
      <c r="CA716" s="306"/>
      <c r="CB716" s="306"/>
      <c r="CC716" s="306"/>
      <c r="CD716" s="306"/>
      <c r="CE716" s="306"/>
      <c r="CF716" s="306"/>
      <c r="CG716" s="306"/>
      <c r="CH716" s="306"/>
      <c r="CI716" s="306"/>
      <c r="CJ716" s="306"/>
      <c r="CK716" s="306"/>
      <c r="CL716" s="306"/>
      <c r="CM716" s="306"/>
      <c r="CN716" s="306"/>
      <c r="CO716" s="306"/>
      <c r="CP716" s="306"/>
      <c r="CQ716" s="306"/>
      <c r="CR716" s="306"/>
      <c r="CS716" s="306"/>
      <c r="CT716" s="306"/>
      <c r="CU716" s="306"/>
      <c r="CV716" s="306"/>
      <c r="CW716" s="306"/>
      <c r="CX716" s="306"/>
      <c r="CY716" s="306"/>
      <c r="CZ716" s="306"/>
      <c r="DA716" s="306"/>
      <c r="DB716" s="306"/>
      <c r="DC716" s="306"/>
      <c r="DD716" s="306"/>
      <c r="DE716" s="306"/>
      <c r="DF716" s="306"/>
      <c r="DG716" s="306"/>
      <c r="DH716" s="306"/>
      <c r="DI716" s="306"/>
      <c r="DJ716" s="306"/>
      <c r="DK716" s="306"/>
      <c r="DL716" s="306"/>
      <c r="DM716" s="306"/>
      <c r="DN716" s="306"/>
      <c r="DO716" s="306"/>
      <c r="DP716" s="306"/>
      <c r="DQ716" s="306"/>
      <c r="DR716" s="306"/>
      <c r="DS716" s="306"/>
      <c r="DT716" s="306"/>
      <c r="DU716" s="306"/>
      <c r="DV716" s="306"/>
      <c r="DW716" s="306"/>
      <c r="DX716" s="306"/>
      <c r="DY716" s="306"/>
      <c r="DZ716" s="306"/>
      <c r="EA716" s="306"/>
      <c r="EB716" s="306"/>
      <c r="EC716" s="306"/>
      <c r="ED716" s="306"/>
      <c r="EE716" s="306"/>
      <c r="EF716" s="306"/>
      <c r="EG716" s="306"/>
      <c r="EH716" s="306"/>
      <c r="EI716" s="306"/>
      <c r="EJ716" s="306"/>
      <c r="EK716" s="306"/>
      <c r="EL716" s="306"/>
      <c r="EM716" s="306"/>
      <c r="EN716" s="306"/>
      <c r="EO716" s="306"/>
      <c r="EP716" s="306"/>
      <c r="EQ716" s="306"/>
      <c r="ER716" s="306"/>
      <c r="ES716" s="306"/>
      <c r="ET716" s="306"/>
      <c r="EU716" s="306"/>
      <c r="EV716" s="306"/>
      <c r="EW716" s="306"/>
      <c r="EX716" s="306"/>
      <c r="EY716" s="306"/>
      <c r="EZ716" s="306"/>
      <c r="FA716" s="306"/>
      <c r="FB716" s="306"/>
      <c r="FC716" s="306"/>
      <c r="FD716" s="306"/>
      <c r="FE716" s="306"/>
      <c r="FF716" s="306"/>
      <c r="FG716" s="306"/>
      <c r="FH716" s="306"/>
      <c r="FI716" s="306"/>
      <c r="FJ716" s="306"/>
      <c r="FK716" s="306"/>
      <c r="FL716" s="306"/>
      <c r="FM716" s="306"/>
      <c r="FN716" s="306"/>
      <c r="FO716" s="306"/>
      <c r="FP716" s="306"/>
      <c r="FQ716" s="306"/>
      <c r="FR716" s="306"/>
      <c r="FS716" s="306"/>
      <c r="FT716" s="306"/>
      <c r="FU716" s="306"/>
      <c r="FV716" s="306"/>
      <c r="FW716" s="306"/>
      <c r="FX716" s="306"/>
      <c r="FY716" s="306"/>
      <c r="FZ716" s="306"/>
      <c r="GA716" s="306"/>
      <c r="GB716" s="306"/>
      <c r="GC716" s="306"/>
      <c r="GD716" s="306"/>
      <c r="GE716" s="306"/>
      <c r="GF716" s="306"/>
      <c r="GG716" s="306"/>
      <c r="GH716" s="306"/>
      <c r="GI716" s="306"/>
      <c r="GJ716" s="306"/>
      <c r="GK716" s="306"/>
      <c r="GL716" s="306"/>
      <c r="GM716" s="306"/>
      <c r="GN716" s="306"/>
      <c r="GO716" s="306"/>
      <c r="GP716" s="306"/>
      <c r="GQ716" s="306"/>
      <c r="GR716" s="306"/>
      <c r="GS716" s="306"/>
      <c r="GT716" s="306"/>
      <c r="GU716" s="306"/>
      <c r="GV716" s="306"/>
      <c r="GW716" s="306"/>
      <c r="GX716" s="306"/>
      <c r="GY716" s="306"/>
      <c r="GZ716" s="306"/>
      <c r="HA716" s="306"/>
      <c r="HB716" s="306"/>
      <c r="HC716" s="306"/>
      <c r="HD716" s="306"/>
      <c r="HE716" s="306"/>
      <c r="HF716" s="306"/>
      <c r="HG716" s="306"/>
      <c r="HH716" s="306"/>
      <c r="HI716" s="306"/>
      <c r="HJ716" s="306"/>
      <c r="HK716" s="306"/>
      <c r="HL716" s="306"/>
      <c r="HM716" s="306"/>
      <c r="HN716" s="306"/>
      <c r="HO716" s="306"/>
      <c r="HP716" s="306"/>
      <c r="HQ716" s="306"/>
      <c r="HR716" s="306"/>
      <c r="HS716" s="306"/>
      <c r="HT716" s="306"/>
      <c r="HU716" s="306"/>
      <c r="HV716" s="306"/>
      <c r="HW716" s="306"/>
      <c r="HX716" s="306"/>
      <c r="HY716" s="306"/>
      <c r="HZ716" s="306"/>
      <c r="IA716" s="306"/>
      <c r="IB716" s="306"/>
      <c r="IC716" s="306"/>
      <c r="ID716" s="306"/>
      <c r="IE716" s="306"/>
      <c r="IF716" s="306"/>
      <c r="IG716" s="306"/>
      <c r="IH716" s="306"/>
    </row>
    <row r="717" spans="1:242" s="219" customFormat="1" ht="15" customHeight="1" x14ac:dyDescent="0.3">
      <c r="A717" s="174">
        <v>7.02</v>
      </c>
      <c r="B717" s="231"/>
      <c r="C717" s="232" t="e">
        <f>VLOOKUP(BD.PD9[[#This Row],[Pos]],[19]!PPto[#Data],3,FALSE)</f>
        <v>#REF!</v>
      </c>
      <c r="D717" s="174" t="s">
        <v>23</v>
      </c>
      <c r="E717" s="305" t="str">
        <f>IF(BD.PD9[[#This Row],[.]]="*",VLOOKUP(BD.PD9[[#This Row],[Pos]],[19]Presupuesto!A:H,7,FALSE),"")</f>
        <v/>
      </c>
      <c r="F717" s="234" t="s">
        <v>1499</v>
      </c>
      <c r="G717" s="174" t="s">
        <v>1359</v>
      </c>
      <c r="H717" s="174"/>
      <c r="I717" s="174" t="s">
        <v>1326</v>
      </c>
      <c r="J717" s="382">
        <v>2</v>
      </c>
      <c r="K717" s="174" t="s">
        <v>117</v>
      </c>
      <c r="L717" s="383">
        <f>IF(BD.PD9[[#This Row],[Mon]]="DOP",1,HLOOKUP(BD.PD9[[#This Row],[Mon]],Data!$K$1:$L$2,2,FALSE))</f>
        <v>65</v>
      </c>
      <c r="M717" s="384">
        <v>16296.8</v>
      </c>
      <c r="N717" s="243">
        <f>BD.PD9[[#This Row],[Cant.]]*BD.PD9[[#This Row],[ Tasa ]]*BD.PD9[[#This Row],[ Precio Und.]]</f>
        <v>2118584</v>
      </c>
      <c r="O717" s="386">
        <v>0</v>
      </c>
      <c r="P717" s="243">
        <f>IF(BD.PD9[[#This Row],[Liquid. '[%']]]&lt;&gt;0,(BD.PD9[[#This Row],[Valor Neto '[DOP']]]*BD.PD9[[#This Row],[Liquid. '[%']]])+BD.PD9[[#This Row],[Valor Neto '[DOP']]],BD.PD9[[#This Row],[Valor Neto '[DOP']]])</f>
        <v>2118584</v>
      </c>
      <c r="Q717" s="243">
        <f>BD.PD9[[#This Row],[Ppto. Orden Interna '[DOP']]]/HLOOKUP("USD",Data!$K$1:$L$2,2,FALSE)</f>
        <v>32593.599999999999</v>
      </c>
      <c r="R717" s="381" t="s">
        <v>1491</v>
      </c>
      <c r="S717" s="387"/>
      <c r="T717" s="387"/>
      <c r="U717" s="387"/>
      <c r="V717" s="387"/>
      <c r="W717" s="174" t="s">
        <v>1492</v>
      </c>
      <c r="X717" s="174">
        <v>7</v>
      </c>
      <c r="Y717" s="399">
        <v>0.6</v>
      </c>
      <c r="Z717" s="243">
        <f>BD.PD9[[#This Row],[Av.P1 '[%']]]*BD.PD9[[#This Row],[Ppto. Orden Interna '[DOP']]]</f>
        <v>1271150.3999999999</v>
      </c>
      <c r="AA717" s="174">
        <v>9</v>
      </c>
      <c r="AB717" s="399">
        <v>0.4</v>
      </c>
      <c r="AC717" s="243">
        <f>BD.PD9[[#This Row],[Av.P2 '[%']]]*BD.PD9[[#This Row],[Ppto. Orden Interna '[DOP']]]</f>
        <v>847433.60000000009</v>
      </c>
      <c r="AD717" s="249"/>
      <c r="AE717" s="389"/>
      <c r="AF717" s="243">
        <f>BD.PD9[[#This Row],[Av.P3 '[%']]]*BD.PD9[[#This Row],[Ppto. Orden Interna '[DOP']]]</f>
        <v>0</v>
      </c>
      <c r="AG717" s="249"/>
      <c r="AH717" s="389"/>
      <c r="AI717" s="243">
        <f>BD.PD9[[#This Row],[Av.P4 '[%']]]*BD.PD9[[#This Row],[Ppto. Orden Interna '[DOP']]]</f>
        <v>0</v>
      </c>
      <c r="AJ717" s="249"/>
      <c r="AK717" s="389"/>
      <c r="AL717" s="243">
        <f>BD.PD9[[#This Row],[Av.P5 '[%']]]*BD.PD9[[#This Row],[Ppto. Orden Interna '[DOP']]]</f>
        <v>0</v>
      </c>
      <c r="AM717" s="496">
        <f>BD.PD9[[#This Row],[Pago 5]]+BD.PD9[[#This Row],[Pago 4]]+BD.PD9[[#This Row],[Pago 3]]+BD.PD9[[#This Row],[Pago 2]]+BD.PD9[[#This Row],[Pago 1]]</f>
        <v>2118584</v>
      </c>
      <c r="AN717" s="308" t="s">
        <v>244</v>
      </c>
      <c r="AO717" s="308" t="s">
        <v>245</v>
      </c>
      <c r="AP717" s="308" t="s">
        <v>246</v>
      </c>
      <c r="AQ717" s="308" t="s">
        <v>247</v>
      </c>
      <c r="AR717" s="308">
        <v>594</v>
      </c>
      <c r="AS717" s="308" t="s">
        <v>248</v>
      </c>
      <c r="AT717" s="249" t="s">
        <v>1575</v>
      </c>
      <c r="AU717" s="306"/>
      <c r="AV717" s="306"/>
      <c r="AW717" s="306"/>
      <c r="AX717" s="306"/>
      <c r="AY717" s="306"/>
      <c r="AZ717" s="306"/>
      <c r="BA717" s="306"/>
      <c r="BB717" s="306"/>
      <c r="BC717" s="306"/>
      <c r="BD717" s="306"/>
      <c r="BE717" s="306"/>
      <c r="BF717" s="306"/>
      <c r="BG717" s="306"/>
      <c r="BH717" s="306"/>
      <c r="BI717" s="306"/>
      <c r="BJ717" s="306"/>
      <c r="BK717" s="306"/>
      <c r="BL717" s="306"/>
      <c r="BM717" s="306"/>
      <c r="BN717" s="306"/>
      <c r="BO717" s="306"/>
      <c r="BP717" s="306"/>
      <c r="BQ717" s="306"/>
      <c r="BR717" s="306"/>
      <c r="BS717" s="306"/>
      <c r="BT717" s="306"/>
      <c r="BU717" s="306"/>
      <c r="BV717" s="306"/>
      <c r="BW717" s="306"/>
      <c r="BX717" s="306"/>
      <c r="BY717" s="306"/>
      <c r="BZ717" s="306"/>
      <c r="CA717" s="306"/>
      <c r="CB717" s="306"/>
      <c r="CC717" s="306"/>
      <c r="CD717" s="306"/>
      <c r="CE717" s="306"/>
      <c r="CF717" s="306"/>
      <c r="CG717" s="306"/>
      <c r="CH717" s="306"/>
      <c r="CI717" s="306"/>
      <c r="CJ717" s="306"/>
      <c r="CK717" s="306"/>
      <c r="CL717" s="306"/>
      <c r="CM717" s="306"/>
      <c r="CN717" s="306"/>
      <c r="CO717" s="306"/>
      <c r="CP717" s="306"/>
      <c r="CQ717" s="306"/>
      <c r="CR717" s="306"/>
      <c r="CS717" s="306"/>
      <c r="CT717" s="306"/>
      <c r="CU717" s="306"/>
      <c r="CV717" s="306"/>
      <c r="CW717" s="306"/>
      <c r="CX717" s="306"/>
      <c r="CY717" s="306"/>
      <c r="CZ717" s="306"/>
      <c r="DA717" s="306"/>
      <c r="DB717" s="306"/>
      <c r="DC717" s="306"/>
      <c r="DD717" s="306"/>
      <c r="DE717" s="306"/>
      <c r="DF717" s="306"/>
      <c r="DG717" s="306"/>
      <c r="DH717" s="306"/>
      <c r="DI717" s="306"/>
      <c r="DJ717" s="306"/>
      <c r="DK717" s="306"/>
      <c r="DL717" s="306"/>
      <c r="DM717" s="306"/>
      <c r="DN717" s="306"/>
      <c r="DO717" s="306"/>
      <c r="DP717" s="306"/>
      <c r="DQ717" s="306"/>
      <c r="DR717" s="306"/>
      <c r="DS717" s="306"/>
      <c r="DT717" s="306"/>
      <c r="DU717" s="306"/>
      <c r="DV717" s="306"/>
      <c r="DW717" s="306"/>
      <c r="DX717" s="306"/>
      <c r="DY717" s="306"/>
      <c r="DZ717" s="306"/>
      <c r="EA717" s="306"/>
      <c r="EB717" s="306"/>
      <c r="EC717" s="306"/>
      <c r="ED717" s="306"/>
      <c r="EE717" s="306"/>
      <c r="EF717" s="306"/>
      <c r="EG717" s="306"/>
      <c r="EH717" s="306"/>
      <c r="EI717" s="306"/>
      <c r="EJ717" s="306"/>
      <c r="EK717" s="306"/>
      <c r="EL717" s="306"/>
      <c r="EM717" s="306"/>
      <c r="EN717" s="306"/>
      <c r="EO717" s="306"/>
      <c r="EP717" s="306"/>
      <c r="EQ717" s="306"/>
      <c r="ER717" s="306"/>
      <c r="ES717" s="306"/>
      <c r="ET717" s="306"/>
      <c r="EU717" s="306"/>
      <c r="EV717" s="306"/>
      <c r="EW717" s="306"/>
      <c r="EX717" s="306"/>
      <c r="EY717" s="306"/>
      <c r="EZ717" s="306"/>
      <c r="FA717" s="306"/>
      <c r="FB717" s="306"/>
      <c r="FC717" s="306"/>
      <c r="FD717" s="306"/>
      <c r="FE717" s="306"/>
      <c r="FF717" s="306"/>
      <c r="FG717" s="306"/>
      <c r="FH717" s="306"/>
      <c r="FI717" s="306"/>
      <c r="FJ717" s="306"/>
      <c r="FK717" s="306"/>
      <c r="FL717" s="306"/>
      <c r="FM717" s="306"/>
      <c r="FN717" s="306"/>
      <c r="FO717" s="306"/>
      <c r="FP717" s="306"/>
      <c r="FQ717" s="306"/>
      <c r="FR717" s="306"/>
      <c r="FS717" s="306"/>
      <c r="FT717" s="306"/>
      <c r="FU717" s="306"/>
      <c r="FV717" s="306"/>
      <c r="FW717" s="306"/>
      <c r="FX717" s="306"/>
      <c r="FY717" s="306"/>
      <c r="FZ717" s="306"/>
      <c r="GA717" s="306"/>
      <c r="GB717" s="306"/>
      <c r="GC717" s="306"/>
      <c r="GD717" s="306"/>
      <c r="GE717" s="306"/>
      <c r="GF717" s="306"/>
      <c r="GG717" s="306"/>
      <c r="GH717" s="306"/>
      <c r="GI717" s="306"/>
      <c r="GJ717" s="306"/>
      <c r="GK717" s="306"/>
      <c r="GL717" s="306"/>
      <c r="GM717" s="306"/>
      <c r="GN717" s="306"/>
      <c r="GO717" s="306"/>
      <c r="GP717" s="306"/>
      <c r="GQ717" s="306"/>
      <c r="GR717" s="306"/>
      <c r="GS717" s="306"/>
      <c r="GT717" s="306"/>
      <c r="GU717" s="306"/>
      <c r="GV717" s="306"/>
      <c r="GW717" s="306"/>
      <c r="GX717" s="306"/>
      <c r="GY717" s="306"/>
      <c r="GZ717" s="306"/>
      <c r="HA717" s="306"/>
      <c r="HB717" s="306"/>
      <c r="HC717" s="306"/>
      <c r="HD717" s="306"/>
      <c r="HE717" s="306"/>
      <c r="HF717" s="306"/>
      <c r="HG717" s="306"/>
      <c r="HH717" s="306"/>
      <c r="HI717" s="306"/>
      <c r="HJ717" s="306"/>
      <c r="HK717" s="306"/>
      <c r="HL717" s="306"/>
      <c r="HM717" s="306"/>
      <c r="HN717" s="306"/>
      <c r="HO717" s="306"/>
      <c r="HP717" s="306"/>
      <c r="HQ717" s="306"/>
      <c r="HR717" s="306"/>
      <c r="HS717" s="306"/>
      <c r="HT717" s="306"/>
      <c r="HU717" s="306"/>
      <c r="HV717" s="306"/>
      <c r="HW717" s="306"/>
      <c r="HX717" s="306"/>
      <c r="HY717" s="306"/>
      <c r="HZ717" s="306"/>
      <c r="IA717" s="306"/>
      <c r="IB717" s="306"/>
      <c r="IC717" s="306"/>
      <c r="ID717" s="306"/>
      <c r="IE717" s="306"/>
      <c r="IF717" s="306"/>
      <c r="IG717" s="306"/>
      <c r="IH717" s="306"/>
    </row>
    <row r="718" spans="1:242" s="219" customFormat="1" ht="15" customHeight="1" x14ac:dyDescent="0.3">
      <c r="A718" s="174">
        <v>7.02</v>
      </c>
      <c r="B718" s="231"/>
      <c r="C718" s="232" t="e">
        <f>VLOOKUP(BD.PD9[[#This Row],[Pos]],[19]!PPto[#Data],3,FALSE)</f>
        <v>#REF!</v>
      </c>
      <c r="D718" s="174" t="s">
        <v>23</v>
      </c>
      <c r="E718" s="305" t="str">
        <f>IF(BD.PD9[[#This Row],[.]]="*",VLOOKUP(BD.PD9[[#This Row],[Pos]],[19]Presupuesto!A:H,7,FALSE),"")</f>
        <v/>
      </c>
      <c r="F718" s="234" t="s">
        <v>432</v>
      </c>
      <c r="G718" s="174" t="s">
        <v>1359</v>
      </c>
      <c r="H718" s="174"/>
      <c r="I718" s="174" t="s">
        <v>1326</v>
      </c>
      <c r="J718" s="382">
        <v>2</v>
      </c>
      <c r="K718" s="174" t="s">
        <v>117</v>
      </c>
      <c r="L718" s="383">
        <f>IF(BD.PD9[[#This Row],[Mon]]="DOP",1,HLOOKUP(BD.PD9[[#This Row],[Mon]],Data!$K$1:$L$2,2,FALSE))</f>
        <v>65</v>
      </c>
      <c r="M718" s="384">
        <v>300</v>
      </c>
      <c r="N718" s="243">
        <f>BD.PD9[[#This Row],[Cant.]]*BD.PD9[[#This Row],[ Tasa ]]*BD.PD9[[#This Row],[ Precio Und.]]</f>
        <v>39000</v>
      </c>
      <c r="O718" s="386">
        <v>0</v>
      </c>
      <c r="P718" s="243">
        <f>IF(BD.PD9[[#This Row],[Liquid. '[%']]]&lt;&gt;0,(BD.PD9[[#This Row],[Valor Neto '[DOP']]]*BD.PD9[[#This Row],[Liquid. '[%']]])+BD.PD9[[#This Row],[Valor Neto '[DOP']]],BD.PD9[[#This Row],[Valor Neto '[DOP']]])</f>
        <v>39000</v>
      </c>
      <c r="Q718" s="243">
        <f>BD.PD9[[#This Row],[Ppto. Orden Interna '[DOP']]]/HLOOKUP("USD",Data!$K$1:$L$2,2,FALSE)</f>
        <v>600</v>
      </c>
      <c r="R718" s="381" t="s">
        <v>1491</v>
      </c>
      <c r="S718" s="387"/>
      <c r="T718" s="387"/>
      <c r="U718" s="387"/>
      <c r="V718" s="387"/>
      <c r="W718" s="174" t="s">
        <v>1492</v>
      </c>
      <c r="X718" s="174">
        <v>7</v>
      </c>
      <c r="Y718" s="399">
        <v>0.6</v>
      </c>
      <c r="Z718" s="243">
        <f>BD.PD9[[#This Row],[Av.P1 '[%']]]*BD.PD9[[#This Row],[Ppto. Orden Interna '[DOP']]]</f>
        <v>23400</v>
      </c>
      <c r="AA718" s="174">
        <v>9</v>
      </c>
      <c r="AB718" s="399">
        <v>0.4</v>
      </c>
      <c r="AC718" s="243">
        <f>BD.PD9[[#This Row],[Av.P2 '[%']]]*BD.PD9[[#This Row],[Ppto. Orden Interna '[DOP']]]</f>
        <v>15600</v>
      </c>
      <c r="AD718" s="249"/>
      <c r="AE718" s="389"/>
      <c r="AF718" s="243">
        <f>BD.PD9[[#This Row],[Av.P3 '[%']]]*BD.PD9[[#This Row],[Ppto. Orden Interna '[DOP']]]</f>
        <v>0</v>
      </c>
      <c r="AG718" s="249"/>
      <c r="AH718" s="389"/>
      <c r="AI718" s="243">
        <f>BD.PD9[[#This Row],[Av.P4 '[%']]]*BD.PD9[[#This Row],[Ppto. Orden Interna '[DOP']]]</f>
        <v>0</v>
      </c>
      <c r="AJ718" s="249"/>
      <c r="AK718" s="389"/>
      <c r="AL718" s="243">
        <f>BD.PD9[[#This Row],[Av.P5 '[%']]]*BD.PD9[[#This Row],[Ppto. Orden Interna '[DOP']]]</f>
        <v>0</v>
      </c>
      <c r="AM718" s="496">
        <f>BD.PD9[[#This Row],[Pago 5]]+BD.PD9[[#This Row],[Pago 4]]+BD.PD9[[#This Row],[Pago 3]]+BD.PD9[[#This Row],[Pago 2]]+BD.PD9[[#This Row],[Pago 1]]</f>
        <v>39000</v>
      </c>
      <c r="AN718" s="308" t="s">
        <v>244</v>
      </c>
      <c r="AO718" s="308" t="s">
        <v>245</v>
      </c>
      <c r="AP718" s="308" t="s">
        <v>246</v>
      </c>
      <c r="AQ718" s="308" t="s">
        <v>247</v>
      </c>
      <c r="AR718" s="308">
        <v>594</v>
      </c>
      <c r="AS718" s="308" t="s">
        <v>248</v>
      </c>
      <c r="AT718" s="249" t="s">
        <v>1575</v>
      </c>
      <c r="AU718" s="306"/>
      <c r="AV718" s="306"/>
      <c r="AW718" s="306"/>
      <c r="AX718" s="306"/>
      <c r="AY718" s="306"/>
      <c r="AZ718" s="306"/>
      <c r="BA718" s="306"/>
      <c r="BB718" s="306"/>
      <c r="BC718" s="306"/>
      <c r="BD718" s="306"/>
      <c r="BE718" s="306"/>
      <c r="BF718" s="306"/>
      <c r="BG718" s="306"/>
      <c r="BH718" s="306"/>
      <c r="BI718" s="306"/>
      <c r="BJ718" s="306"/>
      <c r="BK718" s="306"/>
      <c r="BL718" s="306"/>
      <c r="BM718" s="306"/>
      <c r="BN718" s="306"/>
      <c r="BO718" s="306"/>
      <c r="BP718" s="306"/>
      <c r="BQ718" s="306"/>
      <c r="BR718" s="306"/>
      <c r="BS718" s="306"/>
      <c r="BT718" s="306"/>
      <c r="BU718" s="306"/>
      <c r="BV718" s="306"/>
      <c r="BW718" s="306"/>
      <c r="BX718" s="306"/>
      <c r="BY718" s="306"/>
      <c r="BZ718" s="306"/>
      <c r="CA718" s="306"/>
      <c r="CB718" s="306"/>
      <c r="CC718" s="306"/>
      <c r="CD718" s="306"/>
      <c r="CE718" s="306"/>
      <c r="CF718" s="306"/>
      <c r="CG718" s="306"/>
      <c r="CH718" s="306"/>
      <c r="CI718" s="306"/>
      <c r="CJ718" s="306"/>
      <c r="CK718" s="306"/>
      <c r="CL718" s="306"/>
      <c r="CM718" s="306"/>
      <c r="CN718" s="306"/>
      <c r="CO718" s="306"/>
      <c r="CP718" s="306"/>
      <c r="CQ718" s="306"/>
      <c r="CR718" s="306"/>
      <c r="CS718" s="306"/>
      <c r="CT718" s="306"/>
      <c r="CU718" s="306"/>
      <c r="CV718" s="306"/>
      <c r="CW718" s="306"/>
      <c r="CX718" s="306"/>
      <c r="CY718" s="306"/>
      <c r="CZ718" s="306"/>
      <c r="DA718" s="306"/>
      <c r="DB718" s="306"/>
      <c r="DC718" s="306"/>
      <c r="DD718" s="306"/>
      <c r="DE718" s="306"/>
      <c r="DF718" s="306"/>
      <c r="DG718" s="306"/>
      <c r="DH718" s="306"/>
      <c r="DI718" s="306"/>
      <c r="DJ718" s="306"/>
      <c r="DK718" s="306"/>
      <c r="DL718" s="306"/>
      <c r="DM718" s="306"/>
      <c r="DN718" s="306"/>
      <c r="DO718" s="306"/>
      <c r="DP718" s="306"/>
      <c r="DQ718" s="306"/>
      <c r="DR718" s="306"/>
      <c r="DS718" s="306"/>
      <c r="DT718" s="306"/>
      <c r="DU718" s="306"/>
      <c r="DV718" s="306"/>
      <c r="DW718" s="306"/>
      <c r="DX718" s="306"/>
      <c r="DY718" s="306"/>
      <c r="DZ718" s="306"/>
      <c r="EA718" s="306"/>
      <c r="EB718" s="306"/>
      <c r="EC718" s="306"/>
      <c r="ED718" s="306"/>
      <c r="EE718" s="306"/>
      <c r="EF718" s="306"/>
      <c r="EG718" s="306"/>
      <c r="EH718" s="306"/>
      <c r="EI718" s="306"/>
      <c r="EJ718" s="306"/>
      <c r="EK718" s="306"/>
      <c r="EL718" s="306"/>
      <c r="EM718" s="306"/>
      <c r="EN718" s="306"/>
      <c r="EO718" s="306"/>
      <c r="EP718" s="306"/>
      <c r="EQ718" s="306"/>
      <c r="ER718" s="306"/>
      <c r="ES718" s="306"/>
      <c r="ET718" s="306"/>
      <c r="EU718" s="306"/>
      <c r="EV718" s="306"/>
      <c r="EW718" s="306"/>
      <c r="EX718" s="306"/>
      <c r="EY718" s="306"/>
      <c r="EZ718" s="306"/>
      <c r="FA718" s="306"/>
      <c r="FB718" s="306"/>
      <c r="FC718" s="306"/>
      <c r="FD718" s="306"/>
      <c r="FE718" s="306"/>
      <c r="FF718" s="306"/>
      <c r="FG718" s="306"/>
      <c r="FH718" s="306"/>
      <c r="FI718" s="306"/>
      <c r="FJ718" s="306"/>
      <c r="FK718" s="306"/>
      <c r="FL718" s="306"/>
      <c r="FM718" s="306"/>
      <c r="FN718" s="306"/>
      <c r="FO718" s="306"/>
      <c r="FP718" s="306"/>
      <c r="FQ718" s="306"/>
      <c r="FR718" s="306"/>
      <c r="FS718" s="306"/>
      <c r="FT718" s="306"/>
      <c r="FU718" s="306"/>
      <c r="FV718" s="306"/>
      <c r="FW718" s="306"/>
      <c r="FX718" s="306"/>
      <c r="FY718" s="306"/>
      <c r="FZ718" s="306"/>
      <c r="GA718" s="306"/>
      <c r="GB718" s="306"/>
      <c r="GC718" s="306"/>
      <c r="GD718" s="306"/>
      <c r="GE718" s="306"/>
      <c r="GF718" s="306"/>
      <c r="GG718" s="306"/>
      <c r="GH718" s="306"/>
      <c r="GI718" s="306"/>
      <c r="GJ718" s="306"/>
      <c r="GK718" s="306"/>
      <c r="GL718" s="306"/>
      <c r="GM718" s="306"/>
      <c r="GN718" s="306"/>
      <c r="GO718" s="306"/>
      <c r="GP718" s="306"/>
      <c r="GQ718" s="306"/>
      <c r="GR718" s="306"/>
      <c r="GS718" s="306"/>
      <c r="GT718" s="306"/>
      <c r="GU718" s="306"/>
      <c r="GV718" s="306"/>
      <c r="GW718" s="306"/>
      <c r="GX718" s="306"/>
      <c r="GY718" s="306"/>
      <c r="GZ718" s="306"/>
      <c r="HA718" s="306"/>
      <c r="HB718" s="306"/>
      <c r="HC718" s="306"/>
      <c r="HD718" s="306"/>
      <c r="HE718" s="306"/>
      <c r="HF718" s="306"/>
      <c r="HG718" s="306"/>
      <c r="HH718" s="306"/>
      <c r="HI718" s="306"/>
      <c r="HJ718" s="306"/>
      <c r="HK718" s="306"/>
      <c r="HL718" s="306"/>
      <c r="HM718" s="306"/>
      <c r="HN718" s="306"/>
      <c r="HO718" s="306"/>
      <c r="HP718" s="306"/>
      <c r="HQ718" s="306"/>
      <c r="HR718" s="306"/>
      <c r="HS718" s="306"/>
      <c r="HT718" s="306"/>
      <c r="HU718" s="306"/>
      <c r="HV718" s="306"/>
      <c r="HW718" s="306"/>
      <c r="HX718" s="306"/>
      <c r="HY718" s="306"/>
      <c r="HZ718" s="306"/>
      <c r="IA718" s="306"/>
      <c r="IB718" s="306"/>
      <c r="IC718" s="306"/>
      <c r="ID718" s="306"/>
      <c r="IE718" s="306"/>
      <c r="IF718" s="306"/>
      <c r="IG718" s="306"/>
      <c r="IH718" s="306"/>
    </row>
    <row r="719" spans="1:242" s="219" customFormat="1" ht="15" customHeight="1" x14ac:dyDescent="0.3">
      <c r="A719" s="174">
        <v>7.02</v>
      </c>
      <c r="B719" s="231"/>
      <c r="C719" s="232" t="e">
        <f>VLOOKUP(BD.PD9[[#This Row],[Pos]],[19]!PPto[#Data],3,FALSE)</f>
        <v>#REF!</v>
      </c>
      <c r="D719" s="174" t="s">
        <v>23</v>
      </c>
      <c r="E719" s="305" t="str">
        <f>IF(BD.PD9[[#This Row],[.]]="*",VLOOKUP(BD.PD9[[#This Row],[Pos]],[19]Presupuesto!A:H,7,FALSE),"")</f>
        <v/>
      </c>
      <c r="F719" s="234" t="s">
        <v>431</v>
      </c>
      <c r="G719" s="174" t="s">
        <v>1359</v>
      </c>
      <c r="H719" s="174"/>
      <c r="I719" s="174" t="s">
        <v>1326</v>
      </c>
      <c r="J719" s="382">
        <v>2</v>
      </c>
      <c r="K719" s="174" t="s">
        <v>117</v>
      </c>
      <c r="L719" s="383">
        <f>IF(BD.PD9[[#This Row],[Mon]]="DOP",1,HLOOKUP(BD.PD9[[#This Row],[Mon]],Data!$K$1:$L$2,2,FALSE))</f>
        <v>65</v>
      </c>
      <c r="M719" s="384">
        <v>1614.42</v>
      </c>
      <c r="N719" s="243">
        <f>BD.PD9[[#This Row],[Cant.]]*BD.PD9[[#This Row],[ Tasa ]]*BD.PD9[[#This Row],[ Precio Und.]]</f>
        <v>209874.6</v>
      </c>
      <c r="O719" s="386">
        <v>0</v>
      </c>
      <c r="P719" s="243">
        <f>IF(BD.PD9[[#This Row],[Liquid. '[%']]]&lt;&gt;0,(BD.PD9[[#This Row],[Valor Neto '[DOP']]]*BD.PD9[[#This Row],[Liquid. '[%']]])+BD.PD9[[#This Row],[Valor Neto '[DOP']]],BD.PD9[[#This Row],[Valor Neto '[DOP']]])</f>
        <v>209874.6</v>
      </c>
      <c r="Q719" s="243">
        <f>BD.PD9[[#This Row],[Ppto. Orden Interna '[DOP']]]/HLOOKUP("USD",Data!$K$1:$L$2,2,FALSE)</f>
        <v>3228.84</v>
      </c>
      <c r="R719" s="381" t="s">
        <v>1491</v>
      </c>
      <c r="S719" s="387"/>
      <c r="T719" s="387"/>
      <c r="U719" s="387"/>
      <c r="V719" s="387"/>
      <c r="W719" s="174" t="s">
        <v>1492</v>
      </c>
      <c r="X719" s="174">
        <v>7</v>
      </c>
      <c r="Y719" s="399">
        <v>0.6</v>
      </c>
      <c r="Z719" s="243">
        <f>BD.PD9[[#This Row],[Av.P1 '[%']]]*BD.PD9[[#This Row],[Ppto. Orden Interna '[DOP']]]</f>
        <v>125924.76</v>
      </c>
      <c r="AA719" s="174">
        <v>9</v>
      </c>
      <c r="AB719" s="399">
        <v>0.4</v>
      </c>
      <c r="AC719" s="243">
        <f>BD.PD9[[#This Row],[Av.P2 '[%']]]*BD.PD9[[#This Row],[Ppto. Orden Interna '[DOP']]]</f>
        <v>83949.840000000011</v>
      </c>
      <c r="AD719" s="249"/>
      <c r="AE719" s="389"/>
      <c r="AF719" s="243">
        <f>BD.PD9[[#This Row],[Av.P3 '[%']]]*BD.PD9[[#This Row],[Ppto. Orden Interna '[DOP']]]</f>
        <v>0</v>
      </c>
      <c r="AG719" s="249"/>
      <c r="AH719" s="389"/>
      <c r="AI719" s="243">
        <f>BD.PD9[[#This Row],[Av.P4 '[%']]]*BD.PD9[[#This Row],[Ppto. Orden Interna '[DOP']]]</f>
        <v>0</v>
      </c>
      <c r="AJ719" s="249"/>
      <c r="AK719" s="389"/>
      <c r="AL719" s="243">
        <f>BD.PD9[[#This Row],[Av.P5 '[%']]]*BD.PD9[[#This Row],[Ppto. Orden Interna '[DOP']]]</f>
        <v>0</v>
      </c>
      <c r="AM719" s="496">
        <f>BD.PD9[[#This Row],[Pago 5]]+BD.PD9[[#This Row],[Pago 4]]+BD.PD9[[#This Row],[Pago 3]]+BD.PD9[[#This Row],[Pago 2]]+BD.PD9[[#This Row],[Pago 1]]</f>
        <v>209874.6</v>
      </c>
      <c r="AN719" s="308" t="s">
        <v>244</v>
      </c>
      <c r="AO719" s="308" t="s">
        <v>245</v>
      </c>
      <c r="AP719" s="308" t="s">
        <v>246</v>
      </c>
      <c r="AQ719" s="308" t="s">
        <v>247</v>
      </c>
      <c r="AR719" s="308">
        <v>594</v>
      </c>
      <c r="AS719" s="308" t="s">
        <v>248</v>
      </c>
      <c r="AT719" s="249" t="s">
        <v>1575</v>
      </c>
      <c r="AU719" s="306"/>
      <c r="AV719" s="306"/>
      <c r="AW719" s="306"/>
      <c r="AX719" s="306"/>
      <c r="AY719" s="306"/>
      <c r="AZ719" s="306"/>
      <c r="BA719" s="306"/>
      <c r="BB719" s="306"/>
      <c r="BC719" s="306"/>
      <c r="BD719" s="306"/>
      <c r="BE719" s="306"/>
      <c r="BF719" s="306"/>
      <c r="BG719" s="306"/>
      <c r="BH719" s="306"/>
      <c r="BI719" s="306"/>
      <c r="BJ719" s="306"/>
      <c r="BK719" s="306"/>
      <c r="BL719" s="306"/>
      <c r="BM719" s="306"/>
      <c r="BN719" s="306"/>
      <c r="BO719" s="306"/>
      <c r="BP719" s="306"/>
      <c r="BQ719" s="306"/>
      <c r="BR719" s="306"/>
      <c r="BS719" s="306"/>
      <c r="BT719" s="306"/>
      <c r="BU719" s="306"/>
      <c r="BV719" s="306"/>
      <c r="BW719" s="306"/>
      <c r="BX719" s="306"/>
      <c r="BY719" s="306"/>
      <c r="BZ719" s="306"/>
      <c r="CA719" s="306"/>
      <c r="CB719" s="306"/>
      <c r="CC719" s="306"/>
      <c r="CD719" s="306"/>
      <c r="CE719" s="306"/>
      <c r="CF719" s="306"/>
      <c r="CG719" s="306"/>
      <c r="CH719" s="306"/>
      <c r="CI719" s="306"/>
      <c r="CJ719" s="306"/>
      <c r="CK719" s="306"/>
      <c r="CL719" s="306"/>
      <c r="CM719" s="306"/>
      <c r="CN719" s="306"/>
      <c r="CO719" s="306"/>
      <c r="CP719" s="306"/>
      <c r="CQ719" s="306"/>
      <c r="CR719" s="306"/>
      <c r="CS719" s="306"/>
      <c r="CT719" s="306"/>
      <c r="CU719" s="306"/>
      <c r="CV719" s="306"/>
      <c r="CW719" s="306"/>
      <c r="CX719" s="306"/>
      <c r="CY719" s="306"/>
      <c r="CZ719" s="306"/>
      <c r="DA719" s="306"/>
      <c r="DB719" s="306"/>
      <c r="DC719" s="306"/>
      <c r="DD719" s="306"/>
      <c r="DE719" s="306"/>
      <c r="DF719" s="306"/>
      <c r="DG719" s="306"/>
      <c r="DH719" s="306"/>
      <c r="DI719" s="306"/>
      <c r="DJ719" s="306"/>
      <c r="DK719" s="306"/>
      <c r="DL719" s="306"/>
      <c r="DM719" s="306"/>
      <c r="DN719" s="306"/>
      <c r="DO719" s="306"/>
      <c r="DP719" s="306"/>
      <c r="DQ719" s="306"/>
      <c r="DR719" s="306"/>
      <c r="DS719" s="306"/>
      <c r="DT719" s="306"/>
      <c r="DU719" s="306"/>
      <c r="DV719" s="306"/>
      <c r="DW719" s="306"/>
      <c r="DX719" s="306"/>
      <c r="DY719" s="306"/>
      <c r="DZ719" s="306"/>
      <c r="EA719" s="306"/>
      <c r="EB719" s="306"/>
      <c r="EC719" s="306"/>
      <c r="ED719" s="306"/>
      <c r="EE719" s="306"/>
      <c r="EF719" s="306"/>
      <c r="EG719" s="306"/>
      <c r="EH719" s="306"/>
      <c r="EI719" s="306"/>
      <c r="EJ719" s="306"/>
      <c r="EK719" s="306"/>
      <c r="EL719" s="306"/>
      <c r="EM719" s="306"/>
      <c r="EN719" s="306"/>
      <c r="EO719" s="306"/>
      <c r="EP719" s="306"/>
      <c r="EQ719" s="306"/>
      <c r="ER719" s="306"/>
      <c r="ES719" s="306"/>
      <c r="ET719" s="306"/>
      <c r="EU719" s="306"/>
      <c r="EV719" s="306"/>
      <c r="EW719" s="306"/>
      <c r="EX719" s="306"/>
      <c r="EY719" s="306"/>
      <c r="EZ719" s="306"/>
      <c r="FA719" s="306"/>
      <c r="FB719" s="306"/>
      <c r="FC719" s="306"/>
      <c r="FD719" s="306"/>
      <c r="FE719" s="306"/>
      <c r="FF719" s="306"/>
      <c r="FG719" s="306"/>
      <c r="FH719" s="306"/>
      <c r="FI719" s="306"/>
      <c r="FJ719" s="306"/>
      <c r="FK719" s="306"/>
      <c r="FL719" s="306"/>
      <c r="FM719" s="306"/>
      <c r="FN719" s="306"/>
      <c r="FO719" s="306"/>
      <c r="FP719" s="306"/>
      <c r="FQ719" s="306"/>
      <c r="FR719" s="306"/>
      <c r="FS719" s="306"/>
      <c r="FT719" s="306"/>
      <c r="FU719" s="306"/>
      <c r="FV719" s="306"/>
      <c r="FW719" s="306"/>
      <c r="FX719" s="306"/>
      <c r="FY719" s="306"/>
      <c r="FZ719" s="306"/>
      <c r="GA719" s="306"/>
      <c r="GB719" s="306"/>
      <c r="GC719" s="306"/>
      <c r="GD719" s="306"/>
      <c r="GE719" s="306"/>
      <c r="GF719" s="306"/>
      <c r="GG719" s="306"/>
      <c r="GH719" s="306"/>
      <c r="GI719" s="306"/>
      <c r="GJ719" s="306"/>
      <c r="GK719" s="306"/>
      <c r="GL719" s="306"/>
      <c r="GM719" s="306"/>
      <c r="GN719" s="306"/>
      <c r="GO719" s="306"/>
      <c r="GP719" s="306"/>
      <c r="GQ719" s="306"/>
      <c r="GR719" s="306"/>
      <c r="GS719" s="306"/>
      <c r="GT719" s="306"/>
      <c r="GU719" s="306"/>
      <c r="GV719" s="306"/>
      <c r="GW719" s="306"/>
      <c r="GX719" s="306"/>
      <c r="GY719" s="306"/>
      <c r="GZ719" s="306"/>
      <c r="HA719" s="306"/>
      <c r="HB719" s="306"/>
      <c r="HC719" s="306"/>
      <c r="HD719" s="306"/>
      <c r="HE719" s="306"/>
      <c r="HF719" s="306"/>
      <c r="HG719" s="306"/>
      <c r="HH719" s="306"/>
      <c r="HI719" s="306"/>
      <c r="HJ719" s="306"/>
      <c r="HK719" s="306"/>
      <c r="HL719" s="306"/>
      <c r="HM719" s="306"/>
      <c r="HN719" s="306"/>
      <c r="HO719" s="306"/>
      <c r="HP719" s="306"/>
      <c r="HQ719" s="306"/>
      <c r="HR719" s="306"/>
      <c r="HS719" s="306"/>
      <c r="HT719" s="306"/>
      <c r="HU719" s="306"/>
      <c r="HV719" s="306"/>
      <c r="HW719" s="306"/>
      <c r="HX719" s="306"/>
      <c r="HY719" s="306"/>
      <c r="HZ719" s="306"/>
      <c r="IA719" s="306"/>
      <c r="IB719" s="306"/>
      <c r="IC719" s="306"/>
      <c r="ID719" s="306"/>
      <c r="IE719" s="306"/>
      <c r="IF719" s="306"/>
      <c r="IG719" s="306"/>
      <c r="IH719" s="306"/>
    </row>
    <row r="720" spans="1:242" s="219" customFormat="1" ht="15" customHeight="1" x14ac:dyDescent="0.3">
      <c r="A720" s="174">
        <v>7.02</v>
      </c>
      <c r="B720" s="231"/>
      <c r="C720" s="232" t="e">
        <f>VLOOKUP(BD.PD9[[#This Row],[Pos]],[19]!PPto[#Data],3,FALSE)</f>
        <v>#REF!</v>
      </c>
      <c r="D720" s="174" t="s">
        <v>23</v>
      </c>
      <c r="E720" s="305" t="str">
        <f>IF(BD.PD9[[#This Row],[.]]="*",VLOOKUP(BD.PD9[[#This Row],[Pos]],[19]Presupuesto!A:H,7,FALSE),"")</f>
        <v/>
      </c>
      <c r="F720" s="523" t="s">
        <v>450</v>
      </c>
      <c r="G720" s="572"/>
      <c r="H720" s="174"/>
      <c r="I720" s="174" t="s">
        <v>1326</v>
      </c>
      <c r="J720" s="382">
        <v>3</v>
      </c>
      <c r="K720" s="174" t="s">
        <v>260</v>
      </c>
      <c r="L720" s="383">
        <f>IF(BD.PD9[[#This Row],[Mon]]="DOP",1,HLOOKUP(BD.PD9[[#This Row],[Mon]],Data!$K$1:$L$2,2,FALSE))</f>
        <v>1</v>
      </c>
      <c r="M720" s="384">
        <v>22800</v>
      </c>
      <c r="N720" s="243">
        <f>BD.PD9[[#This Row],[Cant.]]*BD.PD9[[#This Row],[ Tasa ]]*BD.PD9[[#This Row],[ Precio Und.]]</f>
        <v>68400</v>
      </c>
      <c r="O720" s="386">
        <v>0</v>
      </c>
      <c r="P720" s="243">
        <f>IF(BD.PD9[[#This Row],[Liquid. '[%']]]&lt;&gt;0,(BD.PD9[[#This Row],[Valor Neto '[DOP']]]*BD.PD9[[#This Row],[Liquid. '[%']]])+BD.PD9[[#This Row],[Valor Neto '[DOP']]],BD.PD9[[#This Row],[Valor Neto '[DOP']]])</f>
        <v>68400</v>
      </c>
      <c r="Q720" s="243">
        <f>BD.PD9[[#This Row],[Ppto. Orden Interna '[DOP']]]/HLOOKUP("USD",Data!$K$1:$L$2,2,FALSE)</f>
        <v>1052.3076923076924</v>
      </c>
      <c r="R720" s="381" t="s">
        <v>1500</v>
      </c>
      <c r="S720" s="387"/>
      <c r="T720" s="387"/>
      <c r="U720" s="387"/>
      <c r="V720" s="387"/>
      <c r="W720" s="174" t="s">
        <v>1501</v>
      </c>
      <c r="X720" s="495">
        <v>10</v>
      </c>
      <c r="Y720" s="388">
        <v>1</v>
      </c>
      <c r="Z720" s="243">
        <f>BD.PD9[[#This Row],[Av.P1 '[%']]]*BD.PD9[[#This Row],[Ppto. Orden Interna '[DOP']]]</f>
        <v>68400</v>
      </c>
      <c r="AA720" s="249"/>
      <c r="AB720" s="389"/>
      <c r="AC720" s="243">
        <f>BD.PD9[[#This Row],[Av.P2 '[%']]]*BD.PD9[[#This Row],[Ppto. Orden Interna '[DOP']]]</f>
        <v>0</v>
      </c>
      <c r="AD720" s="249"/>
      <c r="AE720" s="389"/>
      <c r="AF720" s="243">
        <f>BD.PD9[[#This Row],[Av.P3 '[%']]]*BD.PD9[[#This Row],[Ppto. Orden Interna '[DOP']]]</f>
        <v>0</v>
      </c>
      <c r="AG720" s="249"/>
      <c r="AH720" s="389"/>
      <c r="AI720" s="243">
        <f>BD.PD9[[#This Row],[Av.P4 '[%']]]*BD.PD9[[#This Row],[Ppto. Orden Interna '[DOP']]]</f>
        <v>0</v>
      </c>
      <c r="AJ720" s="249"/>
      <c r="AK720" s="389"/>
      <c r="AL720" s="243">
        <f>BD.PD9[[#This Row],[Av.P5 '[%']]]*BD.PD9[[#This Row],[Ppto. Orden Interna '[DOP']]]</f>
        <v>0</v>
      </c>
      <c r="AM720" s="496">
        <f>BD.PD9[[#This Row],[Pago 5]]+BD.PD9[[#This Row],[Pago 4]]+BD.PD9[[#This Row],[Pago 3]]+BD.PD9[[#This Row],[Pago 2]]+BD.PD9[[#This Row],[Pago 1]]</f>
        <v>68400</v>
      </c>
      <c r="AN720" s="308" t="s">
        <v>244</v>
      </c>
      <c r="AO720" s="308" t="s">
        <v>245</v>
      </c>
      <c r="AP720" s="308" t="s">
        <v>246</v>
      </c>
      <c r="AQ720" s="308" t="s">
        <v>247</v>
      </c>
      <c r="AR720" s="308">
        <v>594</v>
      </c>
      <c r="AS720" s="308" t="s">
        <v>248</v>
      </c>
      <c r="AT720" s="249" t="s">
        <v>1575</v>
      </c>
      <c r="AU720" s="306"/>
      <c r="AV720" s="306"/>
      <c r="AW720" s="306"/>
      <c r="AX720" s="306"/>
      <c r="AY720" s="306"/>
      <c r="AZ720" s="306"/>
      <c r="BA720" s="306"/>
      <c r="BB720" s="306"/>
      <c r="BC720" s="306"/>
      <c r="BD720" s="306"/>
      <c r="BE720" s="306"/>
      <c r="BF720" s="306"/>
      <c r="BG720" s="306"/>
      <c r="BH720" s="306"/>
      <c r="BI720" s="306"/>
      <c r="BJ720" s="306"/>
      <c r="BK720" s="306"/>
      <c r="BL720" s="306"/>
      <c r="BM720" s="306"/>
      <c r="BN720" s="306"/>
      <c r="BO720" s="306"/>
      <c r="BP720" s="306"/>
      <c r="BQ720" s="306"/>
      <c r="BR720" s="306"/>
      <c r="BS720" s="306"/>
      <c r="BT720" s="306"/>
      <c r="BU720" s="306"/>
      <c r="BV720" s="306"/>
      <c r="BW720" s="306"/>
      <c r="BX720" s="306"/>
      <c r="BY720" s="306"/>
      <c r="BZ720" s="306"/>
      <c r="CA720" s="306"/>
      <c r="CB720" s="306"/>
      <c r="CC720" s="306"/>
      <c r="CD720" s="306"/>
      <c r="CE720" s="306"/>
      <c r="CF720" s="306"/>
      <c r="CG720" s="306"/>
      <c r="CH720" s="306"/>
      <c r="CI720" s="306"/>
      <c r="CJ720" s="306"/>
      <c r="CK720" s="306"/>
      <c r="CL720" s="306"/>
      <c r="CM720" s="306"/>
      <c r="CN720" s="306"/>
      <c r="CO720" s="306"/>
      <c r="CP720" s="306"/>
      <c r="CQ720" s="306"/>
      <c r="CR720" s="306"/>
      <c r="CS720" s="306"/>
      <c r="CT720" s="306"/>
      <c r="CU720" s="306"/>
      <c r="CV720" s="306"/>
      <c r="CW720" s="306"/>
      <c r="CX720" s="306"/>
      <c r="CY720" s="306"/>
      <c r="CZ720" s="306"/>
      <c r="DA720" s="306"/>
      <c r="DB720" s="306"/>
      <c r="DC720" s="306"/>
      <c r="DD720" s="306"/>
      <c r="DE720" s="306"/>
      <c r="DF720" s="306"/>
      <c r="DG720" s="306"/>
      <c r="DH720" s="306"/>
      <c r="DI720" s="306"/>
      <c r="DJ720" s="306"/>
      <c r="DK720" s="306"/>
      <c r="DL720" s="306"/>
      <c r="DM720" s="306"/>
      <c r="DN720" s="306"/>
      <c r="DO720" s="306"/>
      <c r="DP720" s="306"/>
      <c r="DQ720" s="306"/>
      <c r="DR720" s="306"/>
      <c r="DS720" s="306"/>
      <c r="DT720" s="306"/>
      <c r="DU720" s="306"/>
      <c r="DV720" s="306"/>
      <c r="DW720" s="306"/>
      <c r="DX720" s="306"/>
      <c r="DY720" s="306"/>
      <c r="DZ720" s="306"/>
      <c r="EA720" s="306"/>
      <c r="EB720" s="306"/>
      <c r="EC720" s="306"/>
      <c r="ED720" s="306"/>
      <c r="EE720" s="306"/>
      <c r="EF720" s="306"/>
      <c r="EG720" s="306"/>
      <c r="EH720" s="306"/>
      <c r="EI720" s="306"/>
      <c r="EJ720" s="306"/>
      <c r="EK720" s="306"/>
      <c r="EL720" s="306"/>
      <c r="EM720" s="306"/>
      <c r="EN720" s="306"/>
      <c r="EO720" s="306"/>
      <c r="EP720" s="306"/>
      <c r="EQ720" s="306"/>
      <c r="ER720" s="306"/>
      <c r="ES720" s="306"/>
      <c r="ET720" s="306"/>
      <c r="EU720" s="306"/>
      <c r="EV720" s="306"/>
      <c r="EW720" s="306"/>
      <c r="EX720" s="306"/>
      <c r="EY720" s="306"/>
      <c r="EZ720" s="306"/>
      <c r="FA720" s="306"/>
      <c r="FB720" s="306"/>
      <c r="FC720" s="306"/>
      <c r="FD720" s="306"/>
      <c r="FE720" s="306"/>
      <c r="FF720" s="306"/>
      <c r="FG720" s="306"/>
      <c r="FH720" s="306"/>
      <c r="FI720" s="306"/>
      <c r="FJ720" s="306"/>
      <c r="FK720" s="306"/>
      <c r="FL720" s="306"/>
      <c r="FM720" s="306"/>
      <c r="FN720" s="306"/>
      <c r="FO720" s="306"/>
      <c r="FP720" s="306"/>
      <c r="FQ720" s="306"/>
      <c r="FR720" s="306"/>
      <c r="FS720" s="306"/>
      <c r="FT720" s="306"/>
      <c r="FU720" s="306"/>
      <c r="FV720" s="306"/>
      <c r="FW720" s="306"/>
      <c r="FX720" s="306"/>
      <c r="FY720" s="306"/>
      <c r="FZ720" s="306"/>
      <c r="GA720" s="306"/>
      <c r="GB720" s="306"/>
      <c r="GC720" s="306"/>
      <c r="GD720" s="306"/>
      <c r="GE720" s="306"/>
      <c r="GF720" s="306"/>
      <c r="GG720" s="306"/>
      <c r="GH720" s="306"/>
      <c r="GI720" s="306"/>
      <c r="GJ720" s="306"/>
      <c r="GK720" s="306"/>
      <c r="GL720" s="306"/>
      <c r="GM720" s="306"/>
      <c r="GN720" s="306"/>
      <c r="GO720" s="306"/>
      <c r="GP720" s="306"/>
      <c r="GQ720" s="306"/>
      <c r="GR720" s="306"/>
      <c r="GS720" s="306"/>
      <c r="GT720" s="306"/>
      <c r="GU720" s="306"/>
      <c r="GV720" s="306"/>
      <c r="GW720" s="306"/>
      <c r="GX720" s="306"/>
      <c r="GY720" s="306"/>
      <c r="GZ720" s="306"/>
      <c r="HA720" s="306"/>
      <c r="HB720" s="306"/>
      <c r="HC720" s="306"/>
      <c r="HD720" s="306"/>
      <c r="HE720" s="306"/>
      <c r="HF720" s="306"/>
      <c r="HG720" s="306"/>
      <c r="HH720" s="306"/>
      <c r="HI720" s="306"/>
      <c r="HJ720" s="306"/>
      <c r="HK720" s="306"/>
      <c r="HL720" s="306"/>
      <c r="HM720" s="306"/>
      <c r="HN720" s="306"/>
      <c r="HO720" s="306"/>
      <c r="HP720" s="306"/>
      <c r="HQ720" s="306"/>
      <c r="HR720" s="306"/>
      <c r="HS720" s="306"/>
      <c r="HT720" s="306"/>
      <c r="HU720" s="306"/>
      <c r="HV720" s="306"/>
      <c r="HW720" s="306"/>
      <c r="HX720" s="306"/>
      <c r="HY720" s="306"/>
      <c r="HZ720" s="306"/>
      <c r="IA720" s="306"/>
      <c r="IB720" s="306"/>
      <c r="IC720" s="306"/>
      <c r="ID720" s="306"/>
      <c r="IE720" s="306"/>
      <c r="IF720" s="306"/>
      <c r="IG720" s="306"/>
      <c r="IH720" s="306"/>
    </row>
    <row r="721" spans="1:242" s="219" customFormat="1" ht="15" customHeight="1" x14ac:dyDescent="0.3">
      <c r="A721" s="174">
        <v>7.02</v>
      </c>
      <c r="B721" s="231"/>
      <c r="C721" s="232" t="e">
        <f>VLOOKUP(BD.PD9[[#This Row],[Pos]],[19]!PPto[#Data],3,FALSE)</f>
        <v>#REF!</v>
      </c>
      <c r="D721" s="174" t="s">
        <v>23</v>
      </c>
      <c r="E721" s="305" t="str">
        <f>IF(BD.PD9[[#This Row],[.]]="*",VLOOKUP(BD.PD9[[#This Row],[Pos]],[19]Presupuesto!A:H,7,FALSE),"")</f>
        <v/>
      </c>
      <c r="F721" s="523" t="s">
        <v>451</v>
      </c>
      <c r="G721" s="174" t="s">
        <v>1359</v>
      </c>
      <c r="H721" s="174"/>
      <c r="I721" s="174" t="s">
        <v>1326</v>
      </c>
      <c r="J721" s="382">
        <v>1</v>
      </c>
      <c r="K721" s="174" t="s">
        <v>260</v>
      </c>
      <c r="L721" s="383">
        <f>IF(BD.PD9[[#This Row],[Mon]]="DOP",1,HLOOKUP(BD.PD9[[#This Row],[Mon]],Data!$K$1:$L$2,2,FALSE))</f>
        <v>1</v>
      </c>
      <c r="M721" s="384">
        <v>307391.34000000003</v>
      </c>
      <c r="N721" s="243">
        <f>BD.PD9[[#This Row],[Cant.]]*BD.PD9[[#This Row],[ Tasa ]]*BD.PD9[[#This Row],[ Precio Und.]]</f>
        <v>307391.34000000003</v>
      </c>
      <c r="O721" s="386">
        <v>0.01</v>
      </c>
      <c r="P721" s="243">
        <f>IF(BD.PD9[[#This Row],[Liquid. '[%']]]&lt;&gt;0,(BD.PD9[[#This Row],[Valor Neto '[DOP']]]*BD.PD9[[#This Row],[Liquid. '[%']]])+BD.PD9[[#This Row],[Valor Neto '[DOP']]],BD.PD9[[#This Row],[Valor Neto '[DOP']]])</f>
        <v>310465.25340000005</v>
      </c>
      <c r="Q721" s="243">
        <f>BD.PD9[[#This Row],[Ppto. Orden Interna '[DOP']]]/HLOOKUP("USD",Data!$K$1:$L$2,2,FALSE)</f>
        <v>4776.3885138461546</v>
      </c>
      <c r="R721" s="381" t="s">
        <v>1494</v>
      </c>
      <c r="S721" s="387"/>
      <c r="T721" s="387"/>
      <c r="U721" s="387"/>
      <c r="V721" s="387"/>
      <c r="W721" s="174" t="s">
        <v>1502</v>
      </c>
      <c r="X721" s="495">
        <v>10</v>
      </c>
      <c r="Y721" s="388">
        <v>1</v>
      </c>
      <c r="Z721" s="243">
        <f>BD.PD9[[#This Row],[Av.P1 '[%']]]*BD.PD9[[#This Row],[Ppto. Orden Interna '[DOP']]]</f>
        <v>310465.25340000005</v>
      </c>
      <c r="AA721" s="249"/>
      <c r="AB721" s="389"/>
      <c r="AC721" s="243">
        <f>BD.PD9[[#This Row],[Av.P2 '[%']]]*BD.PD9[[#This Row],[Ppto. Orden Interna '[DOP']]]</f>
        <v>0</v>
      </c>
      <c r="AD721" s="249"/>
      <c r="AE721" s="389"/>
      <c r="AF721" s="243">
        <f>BD.PD9[[#This Row],[Av.P3 '[%']]]*BD.PD9[[#This Row],[Ppto. Orden Interna '[DOP']]]</f>
        <v>0</v>
      </c>
      <c r="AG721" s="249"/>
      <c r="AH721" s="389"/>
      <c r="AI721" s="243">
        <f>BD.PD9[[#This Row],[Av.P4 '[%']]]*BD.PD9[[#This Row],[Ppto. Orden Interna '[DOP']]]</f>
        <v>0</v>
      </c>
      <c r="AJ721" s="249"/>
      <c r="AK721" s="389"/>
      <c r="AL721" s="243">
        <f>BD.PD9[[#This Row],[Av.P5 '[%']]]*BD.PD9[[#This Row],[Ppto. Orden Interna '[DOP']]]</f>
        <v>0</v>
      </c>
      <c r="AM721" s="496">
        <f>BD.PD9[[#This Row],[Pago 5]]+BD.PD9[[#This Row],[Pago 4]]+BD.PD9[[#This Row],[Pago 3]]+BD.PD9[[#This Row],[Pago 2]]+BD.PD9[[#This Row],[Pago 1]]</f>
        <v>310465.25340000005</v>
      </c>
      <c r="AN721" s="308" t="s">
        <v>244</v>
      </c>
      <c r="AO721" s="308" t="s">
        <v>245</v>
      </c>
      <c r="AP721" s="308" t="s">
        <v>246</v>
      </c>
      <c r="AQ721" s="308" t="s">
        <v>247</v>
      </c>
      <c r="AR721" s="308">
        <v>594</v>
      </c>
      <c r="AS721" s="308" t="s">
        <v>248</v>
      </c>
      <c r="AT721" s="249" t="s">
        <v>1575</v>
      </c>
      <c r="AU721" s="306"/>
      <c r="AV721" s="306"/>
      <c r="AW721" s="306"/>
      <c r="AX721" s="306"/>
      <c r="AY721" s="306"/>
      <c r="AZ721" s="306"/>
      <c r="BA721" s="306"/>
      <c r="BB721" s="306"/>
      <c r="BC721" s="306"/>
      <c r="BD721" s="306"/>
      <c r="BE721" s="306"/>
      <c r="BF721" s="306"/>
      <c r="BG721" s="306"/>
      <c r="BH721" s="306"/>
      <c r="BI721" s="306"/>
      <c r="BJ721" s="306"/>
      <c r="BK721" s="306"/>
      <c r="BL721" s="306"/>
      <c r="BM721" s="306"/>
      <c r="BN721" s="306"/>
      <c r="BO721" s="306"/>
      <c r="BP721" s="306"/>
      <c r="BQ721" s="306"/>
      <c r="BR721" s="306"/>
      <c r="BS721" s="306"/>
      <c r="BT721" s="306"/>
      <c r="BU721" s="306"/>
      <c r="BV721" s="306"/>
      <c r="BW721" s="306"/>
      <c r="BX721" s="306"/>
      <c r="BY721" s="306"/>
      <c r="BZ721" s="306"/>
      <c r="CA721" s="306"/>
      <c r="CB721" s="306"/>
      <c r="CC721" s="306"/>
      <c r="CD721" s="306"/>
      <c r="CE721" s="306"/>
      <c r="CF721" s="306"/>
      <c r="CG721" s="306"/>
      <c r="CH721" s="306"/>
      <c r="CI721" s="306"/>
      <c r="CJ721" s="306"/>
      <c r="CK721" s="306"/>
      <c r="CL721" s="306"/>
      <c r="CM721" s="306"/>
      <c r="CN721" s="306"/>
      <c r="CO721" s="306"/>
      <c r="CP721" s="306"/>
      <c r="CQ721" s="306"/>
      <c r="CR721" s="306"/>
      <c r="CS721" s="306"/>
      <c r="CT721" s="306"/>
      <c r="CU721" s="306"/>
      <c r="CV721" s="306"/>
      <c r="CW721" s="306"/>
      <c r="CX721" s="306"/>
      <c r="CY721" s="306"/>
      <c r="CZ721" s="306"/>
      <c r="DA721" s="306"/>
      <c r="DB721" s="306"/>
      <c r="DC721" s="306"/>
      <c r="DD721" s="306"/>
      <c r="DE721" s="306"/>
      <c r="DF721" s="306"/>
      <c r="DG721" s="306"/>
      <c r="DH721" s="306"/>
      <c r="DI721" s="306"/>
      <c r="DJ721" s="306"/>
      <c r="DK721" s="306"/>
      <c r="DL721" s="306"/>
      <c r="DM721" s="306"/>
      <c r="DN721" s="306"/>
      <c r="DO721" s="306"/>
      <c r="DP721" s="306"/>
      <c r="DQ721" s="306"/>
      <c r="DR721" s="306"/>
      <c r="DS721" s="306"/>
      <c r="DT721" s="306"/>
      <c r="DU721" s="306"/>
      <c r="DV721" s="306"/>
      <c r="DW721" s="306"/>
      <c r="DX721" s="306"/>
      <c r="DY721" s="306"/>
      <c r="DZ721" s="306"/>
      <c r="EA721" s="306"/>
      <c r="EB721" s="306"/>
      <c r="EC721" s="306"/>
      <c r="ED721" s="306"/>
      <c r="EE721" s="306"/>
      <c r="EF721" s="306"/>
      <c r="EG721" s="306"/>
      <c r="EH721" s="306"/>
      <c r="EI721" s="306"/>
      <c r="EJ721" s="306"/>
      <c r="EK721" s="306"/>
      <c r="EL721" s="306"/>
      <c r="EM721" s="306"/>
      <c r="EN721" s="306"/>
      <c r="EO721" s="306"/>
      <c r="EP721" s="306"/>
      <c r="EQ721" s="306"/>
      <c r="ER721" s="306"/>
      <c r="ES721" s="306"/>
      <c r="ET721" s="306"/>
      <c r="EU721" s="306"/>
      <c r="EV721" s="306"/>
      <c r="EW721" s="306"/>
      <c r="EX721" s="306"/>
      <c r="EY721" s="306"/>
      <c r="EZ721" s="306"/>
      <c r="FA721" s="306"/>
      <c r="FB721" s="306"/>
      <c r="FC721" s="306"/>
      <c r="FD721" s="306"/>
      <c r="FE721" s="306"/>
      <c r="FF721" s="306"/>
      <c r="FG721" s="306"/>
      <c r="FH721" s="306"/>
      <c r="FI721" s="306"/>
      <c r="FJ721" s="306"/>
      <c r="FK721" s="306"/>
      <c r="FL721" s="306"/>
      <c r="FM721" s="306"/>
      <c r="FN721" s="306"/>
      <c r="FO721" s="306"/>
      <c r="FP721" s="306"/>
      <c r="FQ721" s="306"/>
      <c r="FR721" s="306"/>
      <c r="FS721" s="306"/>
      <c r="FT721" s="306"/>
      <c r="FU721" s="306"/>
      <c r="FV721" s="306"/>
      <c r="FW721" s="306"/>
      <c r="FX721" s="306"/>
      <c r="FY721" s="306"/>
      <c r="FZ721" s="306"/>
      <c r="GA721" s="306"/>
      <c r="GB721" s="306"/>
      <c r="GC721" s="306"/>
      <c r="GD721" s="306"/>
      <c r="GE721" s="306"/>
      <c r="GF721" s="306"/>
      <c r="GG721" s="306"/>
      <c r="GH721" s="306"/>
      <c r="GI721" s="306"/>
      <c r="GJ721" s="306"/>
      <c r="GK721" s="306"/>
      <c r="GL721" s="306"/>
      <c r="GM721" s="306"/>
      <c r="GN721" s="306"/>
      <c r="GO721" s="306"/>
      <c r="GP721" s="306"/>
      <c r="GQ721" s="306"/>
      <c r="GR721" s="306"/>
      <c r="GS721" s="306"/>
      <c r="GT721" s="306"/>
      <c r="GU721" s="306"/>
      <c r="GV721" s="306"/>
      <c r="GW721" s="306"/>
      <c r="GX721" s="306"/>
      <c r="GY721" s="306"/>
      <c r="GZ721" s="306"/>
      <c r="HA721" s="306"/>
      <c r="HB721" s="306"/>
      <c r="HC721" s="306"/>
      <c r="HD721" s="306"/>
      <c r="HE721" s="306"/>
      <c r="HF721" s="306"/>
      <c r="HG721" s="306"/>
      <c r="HH721" s="306"/>
      <c r="HI721" s="306"/>
      <c r="HJ721" s="306"/>
      <c r="HK721" s="306"/>
      <c r="HL721" s="306"/>
      <c r="HM721" s="306"/>
      <c r="HN721" s="306"/>
      <c r="HO721" s="306"/>
      <c r="HP721" s="306"/>
      <c r="HQ721" s="306"/>
      <c r="HR721" s="306"/>
      <c r="HS721" s="306"/>
      <c r="HT721" s="306"/>
      <c r="HU721" s="306"/>
      <c r="HV721" s="306"/>
      <c r="HW721" s="306"/>
      <c r="HX721" s="306"/>
      <c r="HY721" s="306"/>
      <c r="HZ721" s="306"/>
      <c r="IA721" s="306"/>
      <c r="IB721" s="306"/>
      <c r="IC721" s="306"/>
      <c r="ID721" s="306"/>
      <c r="IE721" s="306"/>
      <c r="IF721" s="306"/>
      <c r="IG721" s="306"/>
      <c r="IH721" s="306"/>
    </row>
    <row r="722" spans="1:242" s="219" customFormat="1" ht="15" customHeight="1" x14ac:dyDescent="0.3">
      <c r="A722" s="174">
        <v>7.02</v>
      </c>
      <c r="B722" s="231"/>
      <c r="C722" s="232" t="e">
        <f>VLOOKUP(BD.PD9[[#This Row],[Pos]],[19]!PPto[#Data],3,FALSE)</f>
        <v>#REF!</v>
      </c>
      <c r="D722" s="174" t="s">
        <v>23</v>
      </c>
      <c r="E722" s="305" t="str">
        <f>IF(BD.PD9[[#This Row],[.]]="*",VLOOKUP(BD.PD9[[#This Row],[Pos]],[19]Presupuesto!A:H,7,FALSE),"")</f>
        <v/>
      </c>
      <c r="F722" s="234" t="s">
        <v>452</v>
      </c>
      <c r="G722" s="174"/>
      <c r="H722" s="174"/>
      <c r="I722" s="174" t="s">
        <v>1326</v>
      </c>
      <c r="J722" s="382">
        <v>1</v>
      </c>
      <c r="K722" s="174" t="s">
        <v>260</v>
      </c>
      <c r="L722" s="383">
        <f>IF(BD.PD9[[#This Row],[Mon]]="DOP",1,HLOOKUP(BD.PD9[[#This Row],[Mon]],Data!$K$1:$L$2,2,FALSE))</f>
        <v>1</v>
      </c>
      <c r="M722" s="384">
        <v>3050</v>
      </c>
      <c r="N722" s="243">
        <f>BD.PD9[[#This Row],[Cant.]]*BD.PD9[[#This Row],[ Tasa ]]*BD.PD9[[#This Row],[ Precio Und.]]</f>
        <v>3050</v>
      </c>
      <c r="O722" s="386">
        <v>0</v>
      </c>
      <c r="P722" s="243">
        <f>IF(BD.PD9[[#This Row],[Liquid. '[%']]]&lt;&gt;0,(BD.PD9[[#This Row],[Valor Neto '[DOP']]]*BD.PD9[[#This Row],[Liquid. '[%']]])+BD.PD9[[#This Row],[Valor Neto '[DOP']]],BD.PD9[[#This Row],[Valor Neto '[DOP']]])</f>
        <v>3050</v>
      </c>
      <c r="Q722" s="243">
        <f>BD.PD9[[#This Row],[Ppto. Orden Interna '[DOP']]]/HLOOKUP("USD",Data!$K$1:$L$2,2,FALSE)</f>
        <v>46.92307692307692</v>
      </c>
      <c r="R722" s="381" t="s">
        <v>1488</v>
      </c>
      <c r="S722" s="387"/>
      <c r="T722" s="387"/>
      <c r="U722" s="387"/>
      <c r="V722" s="387"/>
      <c r="W722" s="174" t="s">
        <v>439</v>
      </c>
      <c r="X722" s="495">
        <v>10</v>
      </c>
      <c r="Y722" s="388">
        <v>1</v>
      </c>
      <c r="Z722" s="243">
        <f>BD.PD9[[#This Row],[Av.P1 '[%']]]*BD.PD9[[#This Row],[Ppto. Orden Interna '[DOP']]]</f>
        <v>3050</v>
      </c>
      <c r="AA722" s="249"/>
      <c r="AB722" s="389"/>
      <c r="AC722" s="243">
        <f>BD.PD9[[#This Row],[Av.P2 '[%']]]*BD.PD9[[#This Row],[Ppto. Orden Interna '[DOP']]]</f>
        <v>0</v>
      </c>
      <c r="AD722" s="249"/>
      <c r="AE722" s="389"/>
      <c r="AF722" s="243">
        <f>BD.PD9[[#This Row],[Av.P3 '[%']]]*BD.PD9[[#This Row],[Ppto. Orden Interna '[DOP']]]</f>
        <v>0</v>
      </c>
      <c r="AG722" s="249"/>
      <c r="AH722" s="389"/>
      <c r="AI722" s="243">
        <f>BD.PD9[[#This Row],[Av.P4 '[%']]]*BD.PD9[[#This Row],[Ppto. Orden Interna '[DOP']]]</f>
        <v>0</v>
      </c>
      <c r="AJ722" s="249"/>
      <c r="AK722" s="389"/>
      <c r="AL722" s="243">
        <f>BD.PD9[[#This Row],[Av.P5 '[%']]]*BD.PD9[[#This Row],[Ppto. Orden Interna '[DOP']]]</f>
        <v>0</v>
      </c>
      <c r="AM722" s="496">
        <f>BD.PD9[[#This Row],[Pago 5]]+BD.PD9[[#This Row],[Pago 4]]+BD.PD9[[#This Row],[Pago 3]]+BD.PD9[[#This Row],[Pago 2]]+BD.PD9[[#This Row],[Pago 1]]</f>
        <v>3050</v>
      </c>
      <c r="AN722" s="308" t="s">
        <v>244</v>
      </c>
      <c r="AO722" s="308" t="s">
        <v>245</v>
      </c>
      <c r="AP722" s="308" t="s">
        <v>246</v>
      </c>
      <c r="AQ722" s="308" t="s">
        <v>247</v>
      </c>
      <c r="AR722" s="308">
        <v>594</v>
      </c>
      <c r="AS722" s="308" t="s">
        <v>248</v>
      </c>
      <c r="AT722" s="249" t="s">
        <v>1575</v>
      </c>
      <c r="AU722" s="306"/>
      <c r="AV722" s="306"/>
      <c r="AW722" s="306"/>
      <c r="AX722" s="306"/>
      <c r="AY722" s="306"/>
      <c r="AZ722" s="306"/>
      <c r="BA722" s="306"/>
      <c r="BB722" s="306"/>
      <c r="BC722" s="306"/>
      <c r="BD722" s="306"/>
      <c r="BE722" s="306"/>
      <c r="BF722" s="306"/>
      <c r="BG722" s="306"/>
      <c r="BH722" s="306"/>
      <c r="BI722" s="306"/>
      <c r="BJ722" s="306"/>
      <c r="BK722" s="306"/>
      <c r="BL722" s="306"/>
      <c r="BM722" s="306"/>
      <c r="BN722" s="306"/>
      <c r="BO722" s="306"/>
      <c r="BP722" s="306"/>
      <c r="BQ722" s="306"/>
      <c r="BR722" s="306"/>
      <c r="BS722" s="306"/>
      <c r="BT722" s="306"/>
      <c r="BU722" s="306"/>
      <c r="BV722" s="306"/>
      <c r="BW722" s="306"/>
      <c r="BX722" s="306"/>
      <c r="BY722" s="306"/>
      <c r="BZ722" s="306"/>
      <c r="CA722" s="306"/>
      <c r="CB722" s="306"/>
      <c r="CC722" s="306"/>
      <c r="CD722" s="306"/>
      <c r="CE722" s="306"/>
      <c r="CF722" s="306"/>
      <c r="CG722" s="306"/>
      <c r="CH722" s="306"/>
      <c r="CI722" s="306"/>
      <c r="CJ722" s="306"/>
      <c r="CK722" s="306"/>
      <c r="CL722" s="306"/>
      <c r="CM722" s="306"/>
      <c r="CN722" s="306"/>
      <c r="CO722" s="306"/>
      <c r="CP722" s="306"/>
      <c r="CQ722" s="306"/>
      <c r="CR722" s="306"/>
      <c r="CS722" s="306"/>
      <c r="CT722" s="306"/>
      <c r="CU722" s="306"/>
      <c r="CV722" s="306"/>
      <c r="CW722" s="306"/>
      <c r="CX722" s="306"/>
      <c r="CY722" s="306"/>
      <c r="CZ722" s="306"/>
      <c r="DA722" s="306"/>
      <c r="DB722" s="306"/>
      <c r="DC722" s="306"/>
      <c r="DD722" s="306"/>
      <c r="DE722" s="306"/>
      <c r="DF722" s="306"/>
      <c r="DG722" s="306"/>
      <c r="DH722" s="306"/>
      <c r="DI722" s="306"/>
      <c r="DJ722" s="306"/>
      <c r="DK722" s="306"/>
      <c r="DL722" s="306"/>
      <c r="DM722" s="306"/>
      <c r="DN722" s="306"/>
      <c r="DO722" s="306"/>
      <c r="DP722" s="306"/>
      <c r="DQ722" s="306"/>
      <c r="DR722" s="306"/>
      <c r="DS722" s="306"/>
      <c r="DT722" s="306"/>
      <c r="DU722" s="306"/>
      <c r="DV722" s="306"/>
      <c r="DW722" s="306"/>
      <c r="DX722" s="306"/>
      <c r="DY722" s="306"/>
      <c r="DZ722" s="306"/>
      <c r="EA722" s="306"/>
      <c r="EB722" s="306"/>
      <c r="EC722" s="306"/>
      <c r="ED722" s="306"/>
      <c r="EE722" s="306"/>
      <c r="EF722" s="306"/>
      <c r="EG722" s="306"/>
      <c r="EH722" s="306"/>
      <c r="EI722" s="306"/>
      <c r="EJ722" s="306"/>
      <c r="EK722" s="306"/>
      <c r="EL722" s="306"/>
      <c r="EM722" s="306"/>
      <c r="EN722" s="306"/>
      <c r="EO722" s="306"/>
      <c r="EP722" s="306"/>
      <c r="EQ722" s="306"/>
      <c r="ER722" s="306"/>
      <c r="ES722" s="306"/>
      <c r="ET722" s="306"/>
      <c r="EU722" s="306"/>
      <c r="EV722" s="306"/>
      <c r="EW722" s="306"/>
      <c r="EX722" s="306"/>
      <c r="EY722" s="306"/>
      <c r="EZ722" s="306"/>
      <c r="FA722" s="306"/>
      <c r="FB722" s="306"/>
      <c r="FC722" s="306"/>
      <c r="FD722" s="306"/>
      <c r="FE722" s="306"/>
      <c r="FF722" s="306"/>
      <c r="FG722" s="306"/>
      <c r="FH722" s="306"/>
      <c r="FI722" s="306"/>
      <c r="FJ722" s="306"/>
      <c r="FK722" s="306"/>
      <c r="FL722" s="306"/>
      <c r="FM722" s="306"/>
      <c r="FN722" s="306"/>
      <c r="FO722" s="306"/>
      <c r="FP722" s="306"/>
      <c r="FQ722" s="306"/>
      <c r="FR722" s="306"/>
      <c r="FS722" s="306"/>
      <c r="FT722" s="306"/>
      <c r="FU722" s="306"/>
      <c r="FV722" s="306"/>
      <c r="FW722" s="306"/>
      <c r="FX722" s="306"/>
      <c r="FY722" s="306"/>
      <c r="FZ722" s="306"/>
      <c r="GA722" s="306"/>
      <c r="GB722" s="306"/>
      <c r="GC722" s="306"/>
      <c r="GD722" s="306"/>
      <c r="GE722" s="306"/>
      <c r="GF722" s="306"/>
      <c r="GG722" s="306"/>
      <c r="GH722" s="306"/>
      <c r="GI722" s="306"/>
      <c r="GJ722" s="306"/>
      <c r="GK722" s="306"/>
      <c r="GL722" s="306"/>
      <c r="GM722" s="306"/>
      <c r="GN722" s="306"/>
      <c r="GO722" s="306"/>
      <c r="GP722" s="306"/>
      <c r="GQ722" s="306"/>
      <c r="GR722" s="306"/>
      <c r="GS722" s="306"/>
      <c r="GT722" s="306"/>
      <c r="GU722" s="306"/>
      <c r="GV722" s="306"/>
      <c r="GW722" s="306"/>
      <c r="GX722" s="306"/>
      <c r="GY722" s="306"/>
      <c r="GZ722" s="306"/>
      <c r="HA722" s="306"/>
      <c r="HB722" s="306"/>
      <c r="HC722" s="306"/>
      <c r="HD722" s="306"/>
      <c r="HE722" s="306"/>
      <c r="HF722" s="306"/>
      <c r="HG722" s="306"/>
      <c r="HH722" s="306"/>
      <c r="HI722" s="306"/>
      <c r="HJ722" s="306"/>
      <c r="HK722" s="306"/>
      <c r="HL722" s="306"/>
      <c r="HM722" s="306"/>
      <c r="HN722" s="306"/>
      <c r="HO722" s="306"/>
      <c r="HP722" s="306"/>
      <c r="HQ722" s="306"/>
      <c r="HR722" s="306"/>
      <c r="HS722" s="306"/>
      <c r="HT722" s="306"/>
      <c r="HU722" s="306"/>
      <c r="HV722" s="306"/>
      <c r="HW722" s="306"/>
      <c r="HX722" s="306"/>
      <c r="HY722" s="306"/>
      <c r="HZ722" s="306"/>
      <c r="IA722" s="306"/>
      <c r="IB722" s="306"/>
      <c r="IC722" s="306"/>
      <c r="ID722" s="306"/>
      <c r="IE722" s="306"/>
      <c r="IF722" s="306"/>
      <c r="IG722" s="306"/>
      <c r="IH722" s="306"/>
    </row>
    <row r="723" spans="1:242" s="219" customFormat="1" ht="15" customHeight="1" x14ac:dyDescent="0.3">
      <c r="A723" s="174">
        <v>7.02</v>
      </c>
      <c r="B723" s="231"/>
      <c r="C723" s="232" t="e">
        <f>VLOOKUP(BD.PD9[[#This Row],[Pos]],[19]!PPto[#Data],3,FALSE)</f>
        <v>#REF!</v>
      </c>
      <c r="D723" s="174" t="s">
        <v>23</v>
      </c>
      <c r="E723" s="305" t="str">
        <f>IF(BD.PD9[[#This Row],[.]]="*",VLOOKUP(BD.PD9[[#This Row],[Pos]],[19]Presupuesto!A:H,7,FALSE),"")</f>
        <v/>
      </c>
      <c r="F723" s="234" t="s">
        <v>1503</v>
      </c>
      <c r="G723" s="174"/>
      <c r="H723" s="174"/>
      <c r="I723" s="174" t="s">
        <v>1326</v>
      </c>
      <c r="J723" s="382">
        <v>1</v>
      </c>
      <c r="K723" s="174" t="s">
        <v>260</v>
      </c>
      <c r="L723" s="383">
        <f>IF(BD.PD9[[#This Row],[Mon]]="DOP",1,HLOOKUP(BD.PD9[[#This Row],[Mon]],Data!$K$1:$L$2,2,FALSE))</f>
        <v>1</v>
      </c>
      <c r="M723" s="384">
        <v>22251.88</v>
      </c>
      <c r="N723" s="243">
        <f>BD.PD9[[#This Row],[Cant.]]*BD.PD9[[#This Row],[ Tasa ]]*BD.PD9[[#This Row],[ Precio Und.]]</f>
        <v>22251.88</v>
      </c>
      <c r="O723" s="386">
        <v>0</v>
      </c>
      <c r="P723" s="243">
        <f>IF(BD.PD9[[#This Row],[Liquid. '[%']]]&lt;&gt;0,(BD.PD9[[#This Row],[Valor Neto '[DOP']]]*BD.PD9[[#This Row],[Liquid. '[%']]])+BD.PD9[[#This Row],[Valor Neto '[DOP']]],BD.PD9[[#This Row],[Valor Neto '[DOP']]])</f>
        <v>22251.88</v>
      </c>
      <c r="Q723" s="243">
        <f>BD.PD9[[#This Row],[Ppto. Orden Interna '[DOP']]]/HLOOKUP("USD",Data!$K$1:$L$2,2,FALSE)</f>
        <v>342.33661538461541</v>
      </c>
      <c r="R723" s="381" t="s">
        <v>1504</v>
      </c>
      <c r="S723" s="387"/>
      <c r="T723" s="387"/>
      <c r="U723" s="387"/>
      <c r="V723" s="387"/>
      <c r="W723" s="174" t="s">
        <v>1505</v>
      </c>
      <c r="X723" s="495">
        <v>10</v>
      </c>
      <c r="Y723" s="388">
        <v>1</v>
      </c>
      <c r="Z723" s="243">
        <f>BD.PD9[[#This Row],[Av.P1 '[%']]]*BD.PD9[[#This Row],[Ppto. Orden Interna '[DOP']]]</f>
        <v>22251.88</v>
      </c>
      <c r="AA723" s="249"/>
      <c r="AB723" s="389"/>
      <c r="AC723" s="243">
        <f>BD.PD9[[#This Row],[Av.P2 '[%']]]*BD.PD9[[#This Row],[Ppto. Orden Interna '[DOP']]]</f>
        <v>0</v>
      </c>
      <c r="AD723" s="249"/>
      <c r="AE723" s="389"/>
      <c r="AF723" s="243">
        <f>BD.PD9[[#This Row],[Av.P3 '[%']]]*BD.PD9[[#This Row],[Ppto. Orden Interna '[DOP']]]</f>
        <v>0</v>
      </c>
      <c r="AG723" s="249"/>
      <c r="AH723" s="389"/>
      <c r="AI723" s="243">
        <f>BD.PD9[[#This Row],[Av.P4 '[%']]]*BD.PD9[[#This Row],[Ppto. Orden Interna '[DOP']]]</f>
        <v>0</v>
      </c>
      <c r="AJ723" s="249"/>
      <c r="AK723" s="389"/>
      <c r="AL723" s="243">
        <f>BD.PD9[[#This Row],[Av.P5 '[%']]]*BD.PD9[[#This Row],[Ppto. Orden Interna '[DOP']]]</f>
        <v>0</v>
      </c>
      <c r="AM723" s="496">
        <f>BD.PD9[[#This Row],[Pago 5]]+BD.PD9[[#This Row],[Pago 4]]+BD.PD9[[#This Row],[Pago 3]]+BD.PD9[[#This Row],[Pago 2]]+BD.PD9[[#This Row],[Pago 1]]</f>
        <v>22251.88</v>
      </c>
      <c r="AN723" s="308" t="s">
        <v>244</v>
      </c>
      <c r="AO723" s="308" t="s">
        <v>245</v>
      </c>
      <c r="AP723" s="308" t="s">
        <v>246</v>
      </c>
      <c r="AQ723" s="308" t="s">
        <v>247</v>
      </c>
      <c r="AR723" s="308">
        <v>594</v>
      </c>
      <c r="AS723" s="308" t="s">
        <v>248</v>
      </c>
      <c r="AT723" s="249" t="s">
        <v>1575</v>
      </c>
      <c r="AU723" s="306"/>
      <c r="AV723" s="306"/>
      <c r="AW723" s="306"/>
      <c r="AX723" s="306"/>
      <c r="AY723" s="306"/>
      <c r="AZ723" s="306"/>
      <c r="BA723" s="306"/>
      <c r="BB723" s="306"/>
      <c r="BC723" s="306"/>
      <c r="BD723" s="306"/>
      <c r="BE723" s="306"/>
      <c r="BF723" s="306"/>
      <c r="BG723" s="306"/>
      <c r="BH723" s="306"/>
      <c r="BI723" s="306"/>
      <c r="BJ723" s="306"/>
      <c r="BK723" s="306"/>
      <c r="BL723" s="306"/>
      <c r="BM723" s="306"/>
      <c r="BN723" s="306"/>
      <c r="BO723" s="306"/>
      <c r="BP723" s="306"/>
      <c r="BQ723" s="306"/>
      <c r="BR723" s="306"/>
      <c r="BS723" s="306"/>
      <c r="BT723" s="306"/>
      <c r="BU723" s="306"/>
      <c r="BV723" s="306"/>
      <c r="BW723" s="306"/>
      <c r="BX723" s="306"/>
      <c r="BY723" s="306"/>
      <c r="BZ723" s="306"/>
      <c r="CA723" s="306"/>
      <c r="CB723" s="306"/>
      <c r="CC723" s="306"/>
      <c r="CD723" s="306"/>
      <c r="CE723" s="306"/>
      <c r="CF723" s="306"/>
      <c r="CG723" s="306"/>
      <c r="CH723" s="306"/>
      <c r="CI723" s="306"/>
      <c r="CJ723" s="306"/>
      <c r="CK723" s="306"/>
      <c r="CL723" s="306"/>
      <c r="CM723" s="306"/>
      <c r="CN723" s="306"/>
      <c r="CO723" s="306"/>
      <c r="CP723" s="306"/>
      <c r="CQ723" s="306"/>
      <c r="CR723" s="306"/>
      <c r="CS723" s="306"/>
      <c r="CT723" s="306"/>
      <c r="CU723" s="306"/>
      <c r="CV723" s="306"/>
      <c r="CW723" s="306"/>
      <c r="CX723" s="306"/>
      <c r="CY723" s="306"/>
      <c r="CZ723" s="306"/>
      <c r="DA723" s="306"/>
      <c r="DB723" s="306"/>
      <c r="DC723" s="306"/>
      <c r="DD723" s="306"/>
      <c r="DE723" s="306"/>
      <c r="DF723" s="306"/>
      <c r="DG723" s="306"/>
      <c r="DH723" s="306"/>
      <c r="DI723" s="306"/>
      <c r="DJ723" s="306"/>
      <c r="DK723" s="306"/>
      <c r="DL723" s="306"/>
      <c r="DM723" s="306"/>
      <c r="DN723" s="306"/>
      <c r="DO723" s="306"/>
      <c r="DP723" s="306"/>
      <c r="DQ723" s="306"/>
      <c r="DR723" s="306"/>
      <c r="DS723" s="306"/>
      <c r="DT723" s="306"/>
      <c r="DU723" s="306"/>
      <c r="DV723" s="306"/>
      <c r="DW723" s="306"/>
      <c r="DX723" s="306"/>
      <c r="DY723" s="306"/>
      <c r="DZ723" s="306"/>
      <c r="EA723" s="306"/>
      <c r="EB723" s="306"/>
      <c r="EC723" s="306"/>
      <c r="ED723" s="306"/>
      <c r="EE723" s="306"/>
      <c r="EF723" s="306"/>
      <c r="EG723" s="306"/>
      <c r="EH723" s="306"/>
      <c r="EI723" s="306"/>
      <c r="EJ723" s="306"/>
      <c r="EK723" s="306"/>
      <c r="EL723" s="306"/>
      <c r="EM723" s="306"/>
      <c r="EN723" s="306"/>
      <c r="EO723" s="306"/>
      <c r="EP723" s="306"/>
      <c r="EQ723" s="306"/>
      <c r="ER723" s="306"/>
      <c r="ES723" s="306"/>
      <c r="ET723" s="306"/>
      <c r="EU723" s="306"/>
      <c r="EV723" s="306"/>
      <c r="EW723" s="306"/>
      <c r="EX723" s="306"/>
      <c r="EY723" s="306"/>
      <c r="EZ723" s="306"/>
      <c r="FA723" s="306"/>
      <c r="FB723" s="306"/>
      <c r="FC723" s="306"/>
      <c r="FD723" s="306"/>
      <c r="FE723" s="306"/>
      <c r="FF723" s="306"/>
      <c r="FG723" s="306"/>
      <c r="FH723" s="306"/>
      <c r="FI723" s="306"/>
      <c r="FJ723" s="306"/>
      <c r="FK723" s="306"/>
      <c r="FL723" s="306"/>
      <c r="FM723" s="306"/>
      <c r="FN723" s="306"/>
      <c r="FO723" s="306"/>
      <c r="FP723" s="306"/>
      <c r="FQ723" s="306"/>
      <c r="FR723" s="306"/>
      <c r="FS723" s="306"/>
      <c r="FT723" s="306"/>
      <c r="FU723" s="306"/>
      <c r="FV723" s="306"/>
      <c r="FW723" s="306"/>
      <c r="FX723" s="306"/>
      <c r="FY723" s="306"/>
      <c r="FZ723" s="306"/>
      <c r="GA723" s="306"/>
      <c r="GB723" s="306"/>
      <c r="GC723" s="306"/>
      <c r="GD723" s="306"/>
      <c r="GE723" s="306"/>
      <c r="GF723" s="306"/>
      <c r="GG723" s="306"/>
      <c r="GH723" s="306"/>
      <c r="GI723" s="306"/>
      <c r="GJ723" s="306"/>
      <c r="GK723" s="306"/>
      <c r="GL723" s="306"/>
      <c r="GM723" s="306"/>
      <c r="GN723" s="306"/>
      <c r="GO723" s="306"/>
      <c r="GP723" s="306"/>
      <c r="GQ723" s="306"/>
      <c r="GR723" s="306"/>
      <c r="GS723" s="306"/>
      <c r="GT723" s="306"/>
      <c r="GU723" s="306"/>
      <c r="GV723" s="306"/>
      <c r="GW723" s="306"/>
      <c r="GX723" s="306"/>
      <c r="GY723" s="306"/>
      <c r="GZ723" s="306"/>
      <c r="HA723" s="306"/>
      <c r="HB723" s="306"/>
      <c r="HC723" s="306"/>
      <c r="HD723" s="306"/>
      <c r="HE723" s="306"/>
      <c r="HF723" s="306"/>
      <c r="HG723" s="306"/>
      <c r="HH723" s="306"/>
      <c r="HI723" s="306"/>
      <c r="HJ723" s="306"/>
      <c r="HK723" s="306"/>
      <c r="HL723" s="306"/>
      <c r="HM723" s="306"/>
      <c r="HN723" s="306"/>
      <c r="HO723" s="306"/>
      <c r="HP723" s="306"/>
      <c r="HQ723" s="306"/>
      <c r="HR723" s="306"/>
      <c r="HS723" s="306"/>
      <c r="HT723" s="306"/>
      <c r="HU723" s="306"/>
      <c r="HV723" s="306"/>
      <c r="HW723" s="306"/>
      <c r="HX723" s="306"/>
      <c r="HY723" s="306"/>
      <c r="HZ723" s="306"/>
      <c r="IA723" s="306"/>
      <c r="IB723" s="306"/>
      <c r="IC723" s="306"/>
      <c r="ID723" s="306"/>
      <c r="IE723" s="306"/>
      <c r="IF723" s="306"/>
      <c r="IG723" s="306"/>
      <c r="IH723" s="306"/>
    </row>
    <row r="724" spans="1:242" s="219" customFormat="1" ht="15" customHeight="1" x14ac:dyDescent="0.3">
      <c r="A724" s="174">
        <v>7.02</v>
      </c>
      <c r="B724" s="231"/>
      <c r="C724" s="232" t="e">
        <f>VLOOKUP(BD.PD9[[#This Row],[Pos]],[19]!PPto[#Data],3,FALSE)</f>
        <v>#REF!</v>
      </c>
      <c r="D724" s="174" t="s">
        <v>23</v>
      </c>
      <c r="E724" s="305" t="str">
        <f>IF(BD.PD9[[#This Row],[.]]="*",VLOOKUP(BD.PD9[[#This Row],[Pos]],[19]Presupuesto!A:H,7,FALSE),"")</f>
        <v/>
      </c>
      <c r="F724" s="234" t="s">
        <v>453</v>
      </c>
      <c r="G724" s="174"/>
      <c r="H724" s="174"/>
      <c r="I724" s="174" t="s">
        <v>1326</v>
      </c>
      <c r="J724" s="382">
        <v>2</v>
      </c>
      <c r="K724" s="174" t="s">
        <v>260</v>
      </c>
      <c r="L724" s="383">
        <f>IF(BD.PD9[[#This Row],[Mon]]="DOP",1,HLOOKUP(BD.PD9[[#This Row],[Mon]],Data!$K$1:$L$2,2,FALSE))</f>
        <v>1</v>
      </c>
      <c r="M724" s="384">
        <v>400</v>
      </c>
      <c r="N724" s="243">
        <f>BD.PD9[[#This Row],[Cant.]]*BD.PD9[[#This Row],[ Tasa ]]*BD.PD9[[#This Row],[ Precio Und.]]</f>
        <v>800</v>
      </c>
      <c r="O724" s="386">
        <v>0</v>
      </c>
      <c r="P724" s="243">
        <f>IF(BD.PD9[[#This Row],[Liquid. '[%']]]&lt;&gt;0,(BD.PD9[[#This Row],[Valor Neto '[DOP']]]*BD.PD9[[#This Row],[Liquid. '[%']]])+BD.PD9[[#This Row],[Valor Neto '[DOP']]],BD.PD9[[#This Row],[Valor Neto '[DOP']]])</f>
        <v>800</v>
      </c>
      <c r="Q724" s="243">
        <f>BD.PD9[[#This Row],[Ppto. Orden Interna '[DOP']]]/HLOOKUP("USD",Data!$K$1:$L$2,2,FALSE)</f>
        <v>12.307692307692308</v>
      </c>
      <c r="R724" s="381" t="s">
        <v>1488</v>
      </c>
      <c r="S724" s="387"/>
      <c r="T724" s="387"/>
      <c r="U724" s="387"/>
      <c r="V724" s="387"/>
      <c r="W724" s="174" t="s">
        <v>439</v>
      </c>
      <c r="X724" s="495">
        <v>10</v>
      </c>
      <c r="Y724" s="388">
        <v>1</v>
      </c>
      <c r="Z724" s="243">
        <f>BD.PD9[[#This Row],[Av.P1 '[%']]]*BD.PD9[[#This Row],[Ppto. Orden Interna '[DOP']]]</f>
        <v>800</v>
      </c>
      <c r="AA724" s="249"/>
      <c r="AB724" s="389"/>
      <c r="AC724" s="243">
        <f>BD.PD9[[#This Row],[Av.P2 '[%']]]*BD.PD9[[#This Row],[Ppto. Orden Interna '[DOP']]]</f>
        <v>0</v>
      </c>
      <c r="AD724" s="249"/>
      <c r="AE724" s="389"/>
      <c r="AF724" s="243">
        <f>BD.PD9[[#This Row],[Av.P3 '[%']]]*BD.PD9[[#This Row],[Ppto. Orden Interna '[DOP']]]</f>
        <v>0</v>
      </c>
      <c r="AG724" s="249"/>
      <c r="AH724" s="389"/>
      <c r="AI724" s="243">
        <f>BD.PD9[[#This Row],[Av.P4 '[%']]]*BD.PD9[[#This Row],[Ppto. Orden Interna '[DOP']]]</f>
        <v>0</v>
      </c>
      <c r="AJ724" s="249"/>
      <c r="AK724" s="389"/>
      <c r="AL724" s="243">
        <f>BD.PD9[[#This Row],[Av.P5 '[%']]]*BD.PD9[[#This Row],[Ppto. Orden Interna '[DOP']]]</f>
        <v>0</v>
      </c>
      <c r="AM724" s="496">
        <f>BD.PD9[[#This Row],[Pago 5]]+BD.PD9[[#This Row],[Pago 4]]+BD.PD9[[#This Row],[Pago 3]]+BD.PD9[[#This Row],[Pago 2]]+BD.PD9[[#This Row],[Pago 1]]</f>
        <v>800</v>
      </c>
      <c r="AN724" s="308" t="s">
        <v>244</v>
      </c>
      <c r="AO724" s="308" t="s">
        <v>245</v>
      </c>
      <c r="AP724" s="308" t="s">
        <v>246</v>
      </c>
      <c r="AQ724" s="308" t="s">
        <v>247</v>
      </c>
      <c r="AR724" s="308">
        <v>594</v>
      </c>
      <c r="AS724" s="308" t="s">
        <v>248</v>
      </c>
      <c r="AT724" s="249" t="s">
        <v>1575</v>
      </c>
      <c r="AU724" s="306"/>
      <c r="AV724" s="306"/>
      <c r="AW724" s="306"/>
      <c r="AX724" s="306"/>
      <c r="AY724" s="306"/>
      <c r="AZ724" s="306"/>
      <c r="BA724" s="306"/>
      <c r="BB724" s="306"/>
      <c r="BC724" s="306"/>
      <c r="BD724" s="306"/>
      <c r="BE724" s="306"/>
      <c r="BF724" s="306"/>
      <c r="BG724" s="306"/>
      <c r="BH724" s="306"/>
      <c r="BI724" s="306"/>
      <c r="BJ724" s="306"/>
      <c r="BK724" s="306"/>
      <c r="BL724" s="306"/>
      <c r="BM724" s="306"/>
      <c r="BN724" s="306"/>
      <c r="BO724" s="306"/>
      <c r="BP724" s="306"/>
      <c r="BQ724" s="306"/>
      <c r="BR724" s="306"/>
      <c r="BS724" s="306"/>
      <c r="BT724" s="306"/>
      <c r="BU724" s="306"/>
      <c r="BV724" s="306"/>
      <c r="BW724" s="306"/>
      <c r="BX724" s="306"/>
      <c r="BY724" s="306"/>
      <c r="BZ724" s="306"/>
      <c r="CA724" s="306"/>
      <c r="CB724" s="306"/>
      <c r="CC724" s="306"/>
      <c r="CD724" s="306"/>
      <c r="CE724" s="306"/>
      <c r="CF724" s="306"/>
      <c r="CG724" s="306"/>
      <c r="CH724" s="306"/>
      <c r="CI724" s="306"/>
      <c r="CJ724" s="306"/>
      <c r="CK724" s="306"/>
      <c r="CL724" s="306"/>
      <c r="CM724" s="306"/>
      <c r="CN724" s="306"/>
      <c r="CO724" s="306"/>
      <c r="CP724" s="306"/>
      <c r="CQ724" s="306"/>
      <c r="CR724" s="306"/>
      <c r="CS724" s="306"/>
      <c r="CT724" s="306"/>
      <c r="CU724" s="306"/>
      <c r="CV724" s="306"/>
      <c r="CW724" s="306"/>
      <c r="CX724" s="306"/>
      <c r="CY724" s="306"/>
      <c r="CZ724" s="306"/>
      <c r="DA724" s="306"/>
      <c r="DB724" s="306"/>
      <c r="DC724" s="306"/>
      <c r="DD724" s="306"/>
      <c r="DE724" s="306"/>
      <c r="DF724" s="306"/>
      <c r="DG724" s="306"/>
      <c r="DH724" s="306"/>
      <c r="DI724" s="306"/>
      <c r="DJ724" s="306"/>
      <c r="DK724" s="306"/>
      <c r="DL724" s="306"/>
      <c r="DM724" s="306"/>
      <c r="DN724" s="306"/>
      <c r="DO724" s="306"/>
      <c r="DP724" s="306"/>
      <c r="DQ724" s="306"/>
      <c r="DR724" s="306"/>
      <c r="DS724" s="306"/>
      <c r="DT724" s="306"/>
      <c r="DU724" s="306"/>
      <c r="DV724" s="306"/>
      <c r="DW724" s="306"/>
      <c r="DX724" s="306"/>
      <c r="DY724" s="306"/>
      <c r="DZ724" s="306"/>
      <c r="EA724" s="306"/>
      <c r="EB724" s="306"/>
      <c r="EC724" s="306"/>
      <c r="ED724" s="306"/>
      <c r="EE724" s="306"/>
      <c r="EF724" s="306"/>
      <c r="EG724" s="306"/>
      <c r="EH724" s="306"/>
      <c r="EI724" s="306"/>
      <c r="EJ724" s="306"/>
      <c r="EK724" s="306"/>
      <c r="EL724" s="306"/>
      <c r="EM724" s="306"/>
      <c r="EN724" s="306"/>
      <c r="EO724" s="306"/>
      <c r="EP724" s="306"/>
      <c r="EQ724" s="306"/>
      <c r="ER724" s="306"/>
      <c r="ES724" s="306"/>
      <c r="ET724" s="306"/>
      <c r="EU724" s="306"/>
      <c r="EV724" s="306"/>
      <c r="EW724" s="306"/>
      <c r="EX724" s="306"/>
      <c r="EY724" s="306"/>
      <c r="EZ724" s="306"/>
      <c r="FA724" s="306"/>
      <c r="FB724" s="306"/>
      <c r="FC724" s="306"/>
      <c r="FD724" s="306"/>
      <c r="FE724" s="306"/>
      <c r="FF724" s="306"/>
      <c r="FG724" s="306"/>
      <c r="FH724" s="306"/>
      <c r="FI724" s="306"/>
      <c r="FJ724" s="306"/>
      <c r="FK724" s="306"/>
      <c r="FL724" s="306"/>
      <c r="FM724" s="306"/>
      <c r="FN724" s="306"/>
      <c r="FO724" s="306"/>
      <c r="FP724" s="306"/>
      <c r="FQ724" s="306"/>
      <c r="FR724" s="306"/>
      <c r="FS724" s="306"/>
      <c r="FT724" s="306"/>
      <c r="FU724" s="306"/>
      <c r="FV724" s="306"/>
      <c r="FW724" s="306"/>
      <c r="FX724" s="306"/>
      <c r="FY724" s="306"/>
      <c r="FZ724" s="306"/>
      <c r="GA724" s="306"/>
      <c r="GB724" s="306"/>
      <c r="GC724" s="306"/>
      <c r="GD724" s="306"/>
      <c r="GE724" s="306"/>
      <c r="GF724" s="306"/>
      <c r="GG724" s="306"/>
      <c r="GH724" s="306"/>
      <c r="GI724" s="306"/>
      <c r="GJ724" s="306"/>
      <c r="GK724" s="306"/>
      <c r="GL724" s="306"/>
      <c r="GM724" s="306"/>
      <c r="GN724" s="306"/>
      <c r="GO724" s="306"/>
      <c r="GP724" s="306"/>
      <c r="GQ724" s="306"/>
      <c r="GR724" s="306"/>
      <c r="GS724" s="306"/>
      <c r="GT724" s="306"/>
      <c r="GU724" s="306"/>
      <c r="GV724" s="306"/>
      <c r="GW724" s="306"/>
      <c r="GX724" s="306"/>
      <c r="GY724" s="306"/>
      <c r="GZ724" s="306"/>
      <c r="HA724" s="306"/>
      <c r="HB724" s="306"/>
      <c r="HC724" s="306"/>
      <c r="HD724" s="306"/>
      <c r="HE724" s="306"/>
      <c r="HF724" s="306"/>
      <c r="HG724" s="306"/>
      <c r="HH724" s="306"/>
      <c r="HI724" s="306"/>
      <c r="HJ724" s="306"/>
      <c r="HK724" s="306"/>
      <c r="HL724" s="306"/>
      <c r="HM724" s="306"/>
      <c r="HN724" s="306"/>
      <c r="HO724" s="306"/>
      <c r="HP724" s="306"/>
      <c r="HQ724" s="306"/>
      <c r="HR724" s="306"/>
      <c r="HS724" s="306"/>
      <c r="HT724" s="306"/>
      <c r="HU724" s="306"/>
      <c r="HV724" s="306"/>
      <c r="HW724" s="306"/>
      <c r="HX724" s="306"/>
      <c r="HY724" s="306"/>
      <c r="HZ724" s="306"/>
      <c r="IA724" s="306"/>
      <c r="IB724" s="306"/>
      <c r="IC724" s="306"/>
      <c r="ID724" s="306"/>
      <c r="IE724" s="306"/>
      <c r="IF724" s="306"/>
      <c r="IG724" s="306"/>
      <c r="IH724" s="306"/>
    </row>
    <row r="725" spans="1:242" s="219" customFormat="1" ht="15" customHeight="1" x14ac:dyDescent="0.3">
      <c r="A725" s="174">
        <v>7.02</v>
      </c>
      <c r="B725" s="231"/>
      <c r="C725" s="232" t="e">
        <f>VLOOKUP(BD.PD9[[#This Row],[Pos]],[19]!PPto[#Data],3,FALSE)</f>
        <v>#REF!</v>
      </c>
      <c r="D725" s="174" t="s">
        <v>23</v>
      </c>
      <c r="E725" s="305" t="str">
        <f>IF(BD.PD9[[#This Row],[.]]="*",VLOOKUP(BD.PD9[[#This Row],[Pos]],[19]Presupuesto!A:H,7,FALSE),"")</f>
        <v/>
      </c>
      <c r="F725" s="234" t="s">
        <v>454</v>
      </c>
      <c r="G725" s="174"/>
      <c r="H725" s="174"/>
      <c r="I725" s="174" t="s">
        <v>1326</v>
      </c>
      <c r="J725" s="382">
        <v>3</v>
      </c>
      <c r="K725" s="174" t="s">
        <v>260</v>
      </c>
      <c r="L725" s="383">
        <f>IF(BD.PD9[[#This Row],[Mon]]="DOP",1,HLOOKUP(BD.PD9[[#This Row],[Mon]],Data!$K$1:$L$2,2,FALSE))</f>
        <v>1</v>
      </c>
      <c r="M725" s="384">
        <v>300</v>
      </c>
      <c r="N725" s="243">
        <f>BD.PD9[[#This Row],[Cant.]]*BD.PD9[[#This Row],[ Tasa ]]*BD.PD9[[#This Row],[ Precio Und.]]</f>
        <v>900</v>
      </c>
      <c r="O725" s="386">
        <v>0</v>
      </c>
      <c r="P725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25" s="243">
        <f>BD.PD9[[#This Row],[Ppto. Orden Interna '[DOP']]]/HLOOKUP("USD",Data!$K$1:$L$2,2,FALSE)</f>
        <v>13.846153846153847</v>
      </c>
      <c r="R725" s="381" t="s">
        <v>1488</v>
      </c>
      <c r="S725" s="387"/>
      <c r="T725" s="387"/>
      <c r="U725" s="387"/>
      <c r="V725" s="387"/>
      <c r="W725" s="174" t="s">
        <v>439</v>
      </c>
      <c r="X725" s="495">
        <v>10</v>
      </c>
      <c r="Y725" s="388">
        <v>1</v>
      </c>
      <c r="Z725" s="243">
        <f>BD.PD9[[#This Row],[Av.P1 '[%']]]*BD.PD9[[#This Row],[Ppto. Orden Interna '[DOP']]]</f>
        <v>900</v>
      </c>
      <c r="AA725" s="249"/>
      <c r="AB725" s="389"/>
      <c r="AC725" s="243">
        <f>BD.PD9[[#This Row],[Av.P2 '[%']]]*BD.PD9[[#This Row],[Ppto. Orden Interna '[DOP']]]</f>
        <v>0</v>
      </c>
      <c r="AD725" s="249"/>
      <c r="AE725" s="389"/>
      <c r="AF725" s="243">
        <f>BD.PD9[[#This Row],[Av.P3 '[%']]]*BD.PD9[[#This Row],[Ppto. Orden Interna '[DOP']]]</f>
        <v>0</v>
      </c>
      <c r="AG725" s="249"/>
      <c r="AH725" s="389"/>
      <c r="AI725" s="243">
        <f>BD.PD9[[#This Row],[Av.P4 '[%']]]*BD.PD9[[#This Row],[Ppto. Orden Interna '[DOP']]]</f>
        <v>0</v>
      </c>
      <c r="AJ725" s="249"/>
      <c r="AK725" s="389"/>
      <c r="AL725" s="243">
        <f>BD.PD9[[#This Row],[Av.P5 '[%']]]*BD.PD9[[#This Row],[Ppto. Orden Interna '[DOP']]]</f>
        <v>0</v>
      </c>
      <c r="AM725" s="496">
        <f>BD.PD9[[#This Row],[Pago 5]]+BD.PD9[[#This Row],[Pago 4]]+BD.PD9[[#This Row],[Pago 3]]+BD.PD9[[#This Row],[Pago 2]]+BD.PD9[[#This Row],[Pago 1]]</f>
        <v>900</v>
      </c>
      <c r="AN725" s="308" t="s">
        <v>244</v>
      </c>
      <c r="AO725" s="308" t="s">
        <v>245</v>
      </c>
      <c r="AP725" s="308" t="s">
        <v>246</v>
      </c>
      <c r="AQ725" s="308" t="s">
        <v>247</v>
      </c>
      <c r="AR725" s="308">
        <v>594</v>
      </c>
      <c r="AS725" s="308" t="s">
        <v>248</v>
      </c>
      <c r="AT725" s="249" t="s">
        <v>1575</v>
      </c>
      <c r="AU725" s="306"/>
      <c r="AV725" s="306"/>
      <c r="AW725" s="306"/>
      <c r="AX725" s="306"/>
      <c r="AY725" s="306"/>
      <c r="AZ725" s="306"/>
      <c r="BA725" s="306"/>
      <c r="BB725" s="306"/>
      <c r="BC725" s="306"/>
      <c r="BD725" s="306"/>
      <c r="BE725" s="306"/>
      <c r="BF725" s="306"/>
      <c r="BG725" s="306"/>
      <c r="BH725" s="306"/>
      <c r="BI725" s="306"/>
      <c r="BJ725" s="306"/>
      <c r="BK725" s="306"/>
      <c r="BL725" s="306"/>
      <c r="BM725" s="306"/>
      <c r="BN725" s="306"/>
      <c r="BO725" s="306"/>
      <c r="BP725" s="306"/>
      <c r="BQ725" s="306"/>
      <c r="BR725" s="306"/>
      <c r="BS725" s="306"/>
      <c r="BT725" s="306"/>
      <c r="BU725" s="306"/>
      <c r="BV725" s="306"/>
      <c r="BW725" s="306"/>
      <c r="BX725" s="306"/>
      <c r="BY725" s="306"/>
      <c r="BZ725" s="306"/>
      <c r="CA725" s="306"/>
      <c r="CB725" s="306"/>
      <c r="CC725" s="306"/>
      <c r="CD725" s="306"/>
      <c r="CE725" s="306"/>
      <c r="CF725" s="306"/>
      <c r="CG725" s="306"/>
      <c r="CH725" s="306"/>
      <c r="CI725" s="306"/>
      <c r="CJ725" s="306"/>
      <c r="CK725" s="306"/>
      <c r="CL725" s="306"/>
      <c r="CM725" s="306"/>
      <c r="CN725" s="306"/>
      <c r="CO725" s="306"/>
      <c r="CP725" s="306"/>
      <c r="CQ725" s="306"/>
      <c r="CR725" s="306"/>
      <c r="CS725" s="306"/>
      <c r="CT725" s="306"/>
      <c r="CU725" s="306"/>
      <c r="CV725" s="306"/>
      <c r="CW725" s="306"/>
      <c r="CX725" s="306"/>
      <c r="CY725" s="306"/>
      <c r="CZ725" s="306"/>
      <c r="DA725" s="306"/>
      <c r="DB725" s="306"/>
      <c r="DC725" s="306"/>
      <c r="DD725" s="306"/>
      <c r="DE725" s="306"/>
      <c r="DF725" s="306"/>
      <c r="DG725" s="306"/>
      <c r="DH725" s="306"/>
      <c r="DI725" s="306"/>
      <c r="DJ725" s="306"/>
      <c r="DK725" s="306"/>
      <c r="DL725" s="306"/>
      <c r="DM725" s="306"/>
      <c r="DN725" s="306"/>
      <c r="DO725" s="306"/>
      <c r="DP725" s="306"/>
      <c r="DQ725" s="306"/>
      <c r="DR725" s="306"/>
      <c r="DS725" s="306"/>
      <c r="DT725" s="306"/>
      <c r="DU725" s="306"/>
      <c r="DV725" s="306"/>
      <c r="DW725" s="306"/>
      <c r="DX725" s="306"/>
      <c r="DY725" s="306"/>
      <c r="DZ725" s="306"/>
      <c r="EA725" s="306"/>
      <c r="EB725" s="306"/>
      <c r="EC725" s="306"/>
      <c r="ED725" s="306"/>
      <c r="EE725" s="306"/>
      <c r="EF725" s="306"/>
      <c r="EG725" s="306"/>
      <c r="EH725" s="306"/>
      <c r="EI725" s="306"/>
      <c r="EJ725" s="306"/>
      <c r="EK725" s="306"/>
      <c r="EL725" s="306"/>
      <c r="EM725" s="306"/>
      <c r="EN725" s="306"/>
      <c r="EO725" s="306"/>
      <c r="EP725" s="306"/>
      <c r="EQ725" s="306"/>
      <c r="ER725" s="306"/>
      <c r="ES725" s="306"/>
      <c r="ET725" s="306"/>
      <c r="EU725" s="306"/>
      <c r="EV725" s="306"/>
      <c r="EW725" s="306"/>
      <c r="EX725" s="306"/>
      <c r="EY725" s="306"/>
      <c r="EZ725" s="306"/>
      <c r="FA725" s="306"/>
      <c r="FB725" s="306"/>
      <c r="FC725" s="306"/>
      <c r="FD725" s="306"/>
      <c r="FE725" s="306"/>
      <c r="FF725" s="306"/>
      <c r="FG725" s="306"/>
      <c r="FH725" s="306"/>
      <c r="FI725" s="306"/>
      <c r="FJ725" s="306"/>
      <c r="FK725" s="306"/>
      <c r="FL725" s="306"/>
      <c r="FM725" s="306"/>
      <c r="FN725" s="306"/>
      <c r="FO725" s="306"/>
      <c r="FP725" s="306"/>
      <c r="FQ725" s="306"/>
      <c r="FR725" s="306"/>
      <c r="FS725" s="306"/>
      <c r="FT725" s="306"/>
      <c r="FU725" s="306"/>
      <c r="FV725" s="306"/>
      <c r="FW725" s="306"/>
      <c r="FX725" s="306"/>
      <c r="FY725" s="306"/>
      <c r="FZ725" s="306"/>
      <c r="GA725" s="306"/>
      <c r="GB725" s="306"/>
      <c r="GC725" s="306"/>
      <c r="GD725" s="306"/>
      <c r="GE725" s="306"/>
      <c r="GF725" s="306"/>
      <c r="GG725" s="306"/>
      <c r="GH725" s="306"/>
      <c r="GI725" s="306"/>
      <c r="GJ725" s="306"/>
      <c r="GK725" s="306"/>
      <c r="GL725" s="306"/>
      <c r="GM725" s="306"/>
      <c r="GN725" s="306"/>
      <c r="GO725" s="306"/>
      <c r="GP725" s="306"/>
      <c r="GQ725" s="306"/>
      <c r="GR725" s="306"/>
      <c r="GS725" s="306"/>
      <c r="GT725" s="306"/>
      <c r="GU725" s="306"/>
      <c r="GV725" s="306"/>
      <c r="GW725" s="306"/>
      <c r="GX725" s="306"/>
      <c r="GY725" s="306"/>
      <c r="GZ725" s="306"/>
      <c r="HA725" s="306"/>
      <c r="HB725" s="306"/>
      <c r="HC725" s="306"/>
      <c r="HD725" s="306"/>
      <c r="HE725" s="306"/>
      <c r="HF725" s="306"/>
      <c r="HG725" s="306"/>
      <c r="HH725" s="306"/>
      <c r="HI725" s="306"/>
      <c r="HJ725" s="306"/>
      <c r="HK725" s="306"/>
      <c r="HL725" s="306"/>
      <c r="HM725" s="306"/>
      <c r="HN725" s="306"/>
      <c r="HO725" s="306"/>
      <c r="HP725" s="306"/>
      <c r="HQ725" s="306"/>
      <c r="HR725" s="306"/>
      <c r="HS725" s="306"/>
      <c r="HT725" s="306"/>
      <c r="HU725" s="306"/>
      <c r="HV725" s="306"/>
      <c r="HW725" s="306"/>
      <c r="HX725" s="306"/>
      <c r="HY725" s="306"/>
      <c r="HZ725" s="306"/>
      <c r="IA725" s="306"/>
      <c r="IB725" s="306"/>
      <c r="IC725" s="306"/>
      <c r="ID725" s="306"/>
      <c r="IE725" s="306"/>
      <c r="IF725" s="306"/>
      <c r="IG725" s="306"/>
      <c r="IH725" s="306"/>
    </row>
    <row r="726" spans="1:242" s="219" customFormat="1" ht="15" customHeight="1" x14ac:dyDescent="0.3">
      <c r="A726" s="174">
        <v>7.02</v>
      </c>
      <c r="B726" s="231"/>
      <c r="C726" s="232" t="e">
        <f>VLOOKUP(BD.PD9[[#This Row],[Pos]],[19]!PPto[#Data],3,FALSE)</f>
        <v>#REF!</v>
      </c>
      <c r="D726" s="174" t="s">
        <v>23</v>
      </c>
      <c r="E726" s="305" t="str">
        <f>IF(BD.PD9[[#This Row],[.]]="*",VLOOKUP(BD.PD9[[#This Row],[Pos]],[19]Presupuesto!A:H,7,FALSE),"")</f>
        <v/>
      </c>
      <c r="F726" s="234" t="s">
        <v>455</v>
      </c>
      <c r="G726" s="174"/>
      <c r="H726" s="174"/>
      <c r="I726" s="174" t="s">
        <v>1326</v>
      </c>
      <c r="J726" s="382">
        <v>3</v>
      </c>
      <c r="K726" s="174" t="s">
        <v>260</v>
      </c>
      <c r="L726" s="383">
        <f>IF(BD.PD9[[#This Row],[Mon]]="DOP",1,HLOOKUP(BD.PD9[[#This Row],[Mon]],Data!$K$1:$L$2,2,FALSE))</f>
        <v>1</v>
      </c>
      <c r="M726" s="384">
        <v>300</v>
      </c>
      <c r="N726" s="243">
        <f>BD.PD9[[#This Row],[Cant.]]*BD.PD9[[#This Row],[ Tasa ]]*BD.PD9[[#This Row],[ Precio Und.]]</f>
        <v>900</v>
      </c>
      <c r="O726" s="386">
        <v>0</v>
      </c>
      <c r="P726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26" s="243">
        <f>BD.PD9[[#This Row],[Ppto. Orden Interna '[DOP']]]/HLOOKUP("USD",Data!$K$1:$L$2,2,FALSE)</f>
        <v>13.846153846153847</v>
      </c>
      <c r="R726" s="381" t="s">
        <v>1488</v>
      </c>
      <c r="S726" s="387"/>
      <c r="T726" s="387"/>
      <c r="U726" s="387"/>
      <c r="V726" s="387"/>
      <c r="W726" s="174" t="s">
        <v>439</v>
      </c>
      <c r="X726" s="495">
        <v>10</v>
      </c>
      <c r="Y726" s="388">
        <v>1</v>
      </c>
      <c r="Z726" s="243">
        <f>BD.PD9[[#This Row],[Av.P1 '[%']]]*BD.PD9[[#This Row],[Ppto. Orden Interna '[DOP']]]</f>
        <v>900</v>
      </c>
      <c r="AA726" s="249"/>
      <c r="AB726" s="389"/>
      <c r="AC726" s="243">
        <f>BD.PD9[[#This Row],[Av.P2 '[%']]]*BD.PD9[[#This Row],[Ppto. Orden Interna '[DOP']]]</f>
        <v>0</v>
      </c>
      <c r="AD726" s="249"/>
      <c r="AE726" s="389"/>
      <c r="AF726" s="243">
        <f>BD.PD9[[#This Row],[Av.P3 '[%']]]*BD.PD9[[#This Row],[Ppto. Orden Interna '[DOP']]]</f>
        <v>0</v>
      </c>
      <c r="AG726" s="249"/>
      <c r="AH726" s="389"/>
      <c r="AI726" s="243">
        <f>BD.PD9[[#This Row],[Av.P4 '[%']]]*BD.PD9[[#This Row],[Ppto. Orden Interna '[DOP']]]</f>
        <v>0</v>
      </c>
      <c r="AJ726" s="249"/>
      <c r="AK726" s="389"/>
      <c r="AL726" s="243">
        <f>BD.PD9[[#This Row],[Av.P5 '[%']]]*BD.PD9[[#This Row],[Ppto. Orden Interna '[DOP']]]</f>
        <v>0</v>
      </c>
      <c r="AM726" s="496">
        <f>BD.PD9[[#This Row],[Pago 5]]+BD.PD9[[#This Row],[Pago 4]]+BD.PD9[[#This Row],[Pago 3]]+BD.PD9[[#This Row],[Pago 2]]+BD.PD9[[#This Row],[Pago 1]]</f>
        <v>900</v>
      </c>
      <c r="AN726" s="308" t="s">
        <v>244</v>
      </c>
      <c r="AO726" s="308" t="s">
        <v>245</v>
      </c>
      <c r="AP726" s="308" t="s">
        <v>246</v>
      </c>
      <c r="AQ726" s="308" t="s">
        <v>247</v>
      </c>
      <c r="AR726" s="308">
        <v>594</v>
      </c>
      <c r="AS726" s="308" t="s">
        <v>248</v>
      </c>
      <c r="AT726" s="249" t="s">
        <v>1575</v>
      </c>
      <c r="AU726" s="306"/>
      <c r="AV726" s="306"/>
      <c r="AW726" s="306"/>
      <c r="AX726" s="306"/>
      <c r="AY726" s="306"/>
      <c r="AZ726" s="306"/>
      <c r="BA726" s="306"/>
      <c r="BB726" s="306"/>
      <c r="BC726" s="306"/>
      <c r="BD726" s="306"/>
      <c r="BE726" s="306"/>
      <c r="BF726" s="306"/>
      <c r="BG726" s="306"/>
      <c r="BH726" s="306"/>
      <c r="BI726" s="306"/>
      <c r="BJ726" s="306"/>
      <c r="BK726" s="306"/>
      <c r="BL726" s="306"/>
      <c r="BM726" s="306"/>
      <c r="BN726" s="306"/>
      <c r="BO726" s="306"/>
      <c r="BP726" s="306"/>
      <c r="BQ726" s="306"/>
      <c r="BR726" s="306"/>
      <c r="BS726" s="306"/>
      <c r="BT726" s="306"/>
      <c r="BU726" s="306"/>
      <c r="BV726" s="306"/>
      <c r="BW726" s="306"/>
      <c r="BX726" s="306"/>
      <c r="BY726" s="306"/>
      <c r="BZ726" s="306"/>
      <c r="CA726" s="306"/>
      <c r="CB726" s="306"/>
      <c r="CC726" s="306"/>
      <c r="CD726" s="306"/>
      <c r="CE726" s="306"/>
      <c r="CF726" s="306"/>
      <c r="CG726" s="306"/>
      <c r="CH726" s="306"/>
      <c r="CI726" s="306"/>
      <c r="CJ726" s="306"/>
      <c r="CK726" s="306"/>
      <c r="CL726" s="306"/>
      <c r="CM726" s="306"/>
      <c r="CN726" s="306"/>
      <c r="CO726" s="306"/>
      <c r="CP726" s="306"/>
      <c r="CQ726" s="306"/>
      <c r="CR726" s="306"/>
      <c r="CS726" s="306"/>
      <c r="CT726" s="306"/>
      <c r="CU726" s="306"/>
      <c r="CV726" s="306"/>
      <c r="CW726" s="306"/>
      <c r="CX726" s="306"/>
      <c r="CY726" s="306"/>
      <c r="CZ726" s="306"/>
      <c r="DA726" s="306"/>
      <c r="DB726" s="306"/>
      <c r="DC726" s="306"/>
      <c r="DD726" s="306"/>
      <c r="DE726" s="306"/>
      <c r="DF726" s="306"/>
      <c r="DG726" s="306"/>
      <c r="DH726" s="306"/>
      <c r="DI726" s="306"/>
      <c r="DJ726" s="306"/>
      <c r="DK726" s="306"/>
      <c r="DL726" s="306"/>
      <c r="DM726" s="306"/>
      <c r="DN726" s="306"/>
      <c r="DO726" s="306"/>
      <c r="DP726" s="306"/>
      <c r="DQ726" s="306"/>
      <c r="DR726" s="306"/>
      <c r="DS726" s="306"/>
      <c r="DT726" s="306"/>
      <c r="DU726" s="306"/>
      <c r="DV726" s="306"/>
      <c r="DW726" s="306"/>
      <c r="DX726" s="306"/>
      <c r="DY726" s="306"/>
      <c r="DZ726" s="306"/>
      <c r="EA726" s="306"/>
      <c r="EB726" s="306"/>
      <c r="EC726" s="306"/>
      <c r="ED726" s="306"/>
      <c r="EE726" s="306"/>
      <c r="EF726" s="306"/>
      <c r="EG726" s="306"/>
      <c r="EH726" s="306"/>
      <c r="EI726" s="306"/>
      <c r="EJ726" s="306"/>
      <c r="EK726" s="306"/>
      <c r="EL726" s="306"/>
      <c r="EM726" s="306"/>
      <c r="EN726" s="306"/>
      <c r="EO726" s="306"/>
      <c r="EP726" s="306"/>
      <c r="EQ726" s="306"/>
      <c r="ER726" s="306"/>
      <c r="ES726" s="306"/>
      <c r="ET726" s="306"/>
      <c r="EU726" s="306"/>
      <c r="EV726" s="306"/>
      <c r="EW726" s="306"/>
      <c r="EX726" s="306"/>
      <c r="EY726" s="306"/>
      <c r="EZ726" s="306"/>
      <c r="FA726" s="306"/>
      <c r="FB726" s="306"/>
      <c r="FC726" s="306"/>
      <c r="FD726" s="306"/>
      <c r="FE726" s="306"/>
      <c r="FF726" s="306"/>
      <c r="FG726" s="306"/>
      <c r="FH726" s="306"/>
      <c r="FI726" s="306"/>
      <c r="FJ726" s="306"/>
      <c r="FK726" s="306"/>
      <c r="FL726" s="306"/>
      <c r="FM726" s="306"/>
      <c r="FN726" s="306"/>
      <c r="FO726" s="306"/>
      <c r="FP726" s="306"/>
      <c r="FQ726" s="306"/>
      <c r="FR726" s="306"/>
      <c r="FS726" s="306"/>
      <c r="FT726" s="306"/>
      <c r="FU726" s="306"/>
      <c r="FV726" s="306"/>
      <c r="FW726" s="306"/>
      <c r="FX726" s="306"/>
      <c r="FY726" s="306"/>
      <c r="FZ726" s="306"/>
      <c r="GA726" s="306"/>
      <c r="GB726" s="306"/>
      <c r="GC726" s="306"/>
      <c r="GD726" s="306"/>
      <c r="GE726" s="306"/>
      <c r="GF726" s="306"/>
      <c r="GG726" s="306"/>
      <c r="GH726" s="306"/>
      <c r="GI726" s="306"/>
      <c r="GJ726" s="306"/>
      <c r="GK726" s="306"/>
      <c r="GL726" s="306"/>
      <c r="GM726" s="306"/>
      <c r="GN726" s="306"/>
      <c r="GO726" s="306"/>
      <c r="GP726" s="306"/>
      <c r="GQ726" s="306"/>
      <c r="GR726" s="306"/>
      <c r="GS726" s="306"/>
      <c r="GT726" s="306"/>
      <c r="GU726" s="306"/>
      <c r="GV726" s="306"/>
      <c r="GW726" s="306"/>
      <c r="GX726" s="306"/>
      <c r="GY726" s="306"/>
      <c r="GZ726" s="306"/>
      <c r="HA726" s="306"/>
      <c r="HB726" s="306"/>
      <c r="HC726" s="306"/>
      <c r="HD726" s="306"/>
      <c r="HE726" s="306"/>
      <c r="HF726" s="306"/>
      <c r="HG726" s="306"/>
      <c r="HH726" s="306"/>
      <c r="HI726" s="306"/>
      <c r="HJ726" s="306"/>
      <c r="HK726" s="306"/>
      <c r="HL726" s="306"/>
      <c r="HM726" s="306"/>
      <c r="HN726" s="306"/>
      <c r="HO726" s="306"/>
      <c r="HP726" s="306"/>
      <c r="HQ726" s="306"/>
      <c r="HR726" s="306"/>
      <c r="HS726" s="306"/>
      <c r="HT726" s="306"/>
      <c r="HU726" s="306"/>
      <c r="HV726" s="306"/>
      <c r="HW726" s="306"/>
      <c r="HX726" s="306"/>
      <c r="HY726" s="306"/>
      <c r="HZ726" s="306"/>
      <c r="IA726" s="306"/>
      <c r="IB726" s="306"/>
      <c r="IC726" s="306"/>
      <c r="ID726" s="306"/>
      <c r="IE726" s="306"/>
      <c r="IF726" s="306"/>
      <c r="IG726" s="306"/>
      <c r="IH726" s="306"/>
    </row>
    <row r="727" spans="1:242" s="219" customFormat="1" ht="15" customHeight="1" x14ac:dyDescent="0.3">
      <c r="A727" s="174">
        <v>7.02</v>
      </c>
      <c r="B727" s="231"/>
      <c r="C727" s="232" t="e">
        <f>VLOOKUP(BD.PD9[[#This Row],[Pos]],[19]!PPto[#Data],3,FALSE)</f>
        <v>#REF!</v>
      </c>
      <c r="D727" s="174" t="s">
        <v>23</v>
      </c>
      <c r="E727" s="305" t="str">
        <f>IF(BD.PD9[[#This Row],[.]]="*",VLOOKUP(BD.PD9[[#This Row],[Pos]],[19]Presupuesto!A:H,7,FALSE),"")</f>
        <v/>
      </c>
      <c r="F727" s="234" t="s">
        <v>456</v>
      </c>
      <c r="G727" s="174"/>
      <c r="H727" s="174"/>
      <c r="I727" s="174" t="s">
        <v>1326</v>
      </c>
      <c r="J727" s="382">
        <v>15</v>
      </c>
      <c r="K727" s="174" t="s">
        <v>260</v>
      </c>
      <c r="L727" s="383">
        <f>IF(BD.PD9[[#This Row],[Mon]]="DOP",1,HLOOKUP(BD.PD9[[#This Row],[Mon]],Data!$K$1:$L$2,2,FALSE))</f>
        <v>1</v>
      </c>
      <c r="M727" s="384">
        <v>550.84</v>
      </c>
      <c r="N727" s="243">
        <f>BD.PD9[[#This Row],[Cant.]]*BD.PD9[[#This Row],[ Tasa ]]*BD.PD9[[#This Row],[ Precio Und.]]</f>
        <v>8262.6</v>
      </c>
      <c r="O727" s="386">
        <v>0</v>
      </c>
      <c r="P727" s="243">
        <f>IF(BD.PD9[[#This Row],[Liquid. '[%']]]&lt;&gt;0,(BD.PD9[[#This Row],[Valor Neto '[DOP']]]*BD.PD9[[#This Row],[Liquid. '[%']]])+BD.PD9[[#This Row],[Valor Neto '[DOP']]],BD.PD9[[#This Row],[Valor Neto '[DOP']]])</f>
        <v>8262.6</v>
      </c>
      <c r="Q727" s="243">
        <f>BD.PD9[[#This Row],[Ppto. Orden Interna '[DOP']]]/HLOOKUP("USD",Data!$K$1:$L$2,2,FALSE)</f>
        <v>127.11692307692309</v>
      </c>
      <c r="R727" s="381" t="s">
        <v>514</v>
      </c>
      <c r="S727" s="387" t="s">
        <v>1506</v>
      </c>
      <c r="T727" s="387"/>
      <c r="U727" s="387"/>
      <c r="V727" s="387"/>
      <c r="W727" s="174" t="s">
        <v>439</v>
      </c>
      <c r="X727" s="495">
        <v>10</v>
      </c>
      <c r="Y727" s="388">
        <v>1</v>
      </c>
      <c r="Z727" s="243">
        <f>BD.PD9[[#This Row],[Av.P1 '[%']]]*BD.PD9[[#This Row],[Ppto. Orden Interna '[DOP']]]</f>
        <v>8262.6</v>
      </c>
      <c r="AA727" s="249"/>
      <c r="AB727" s="389"/>
      <c r="AC727" s="243">
        <f>BD.PD9[[#This Row],[Av.P2 '[%']]]*BD.PD9[[#This Row],[Ppto. Orden Interna '[DOP']]]</f>
        <v>0</v>
      </c>
      <c r="AD727" s="249"/>
      <c r="AE727" s="389"/>
      <c r="AF727" s="243">
        <f>BD.PD9[[#This Row],[Av.P3 '[%']]]*BD.PD9[[#This Row],[Ppto. Orden Interna '[DOP']]]</f>
        <v>0</v>
      </c>
      <c r="AG727" s="249"/>
      <c r="AH727" s="389"/>
      <c r="AI727" s="243">
        <f>BD.PD9[[#This Row],[Av.P4 '[%']]]*BD.PD9[[#This Row],[Ppto. Orden Interna '[DOP']]]</f>
        <v>0</v>
      </c>
      <c r="AJ727" s="249"/>
      <c r="AK727" s="389"/>
      <c r="AL727" s="243">
        <f>BD.PD9[[#This Row],[Av.P5 '[%']]]*BD.PD9[[#This Row],[Ppto. Orden Interna '[DOP']]]</f>
        <v>0</v>
      </c>
      <c r="AM727" s="496">
        <f>BD.PD9[[#This Row],[Pago 5]]+BD.PD9[[#This Row],[Pago 4]]+BD.PD9[[#This Row],[Pago 3]]+BD.PD9[[#This Row],[Pago 2]]+BD.PD9[[#This Row],[Pago 1]]</f>
        <v>8262.6</v>
      </c>
      <c r="AN727" s="308" t="s">
        <v>244</v>
      </c>
      <c r="AO727" s="308" t="s">
        <v>245</v>
      </c>
      <c r="AP727" s="308" t="s">
        <v>246</v>
      </c>
      <c r="AQ727" s="308" t="s">
        <v>247</v>
      </c>
      <c r="AR727" s="308">
        <v>594</v>
      </c>
      <c r="AS727" s="308" t="s">
        <v>248</v>
      </c>
      <c r="AT727" s="249" t="s">
        <v>1575</v>
      </c>
      <c r="AU727" s="306"/>
      <c r="AV727" s="306"/>
      <c r="AW727" s="306"/>
      <c r="AX727" s="306"/>
      <c r="AY727" s="306"/>
      <c r="AZ727" s="306"/>
      <c r="BA727" s="306"/>
      <c r="BB727" s="306"/>
      <c r="BC727" s="306"/>
      <c r="BD727" s="306"/>
      <c r="BE727" s="306"/>
      <c r="BF727" s="306"/>
      <c r="BG727" s="306"/>
      <c r="BH727" s="306"/>
      <c r="BI727" s="306"/>
      <c r="BJ727" s="306"/>
      <c r="BK727" s="306"/>
      <c r="BL727" s="306"/>
      <c r="BM727" s="306"/>
      <c r="BN727" s="306"/>
      <c r="BO727" s="306"/>
      <c r="BP727" s="306"/>
      <c r="BQ727" s="306"/>
      <c r="BR727" s="306"/>
      <c r="BS727" s="306"/>
      <c r="BT727" s="306"/>
      <c r="BU727" s="306"/>
      <c r="BV727" s="306"/>
      <c r="BW727" s="306"/>
      <c r="BX727" s="306"/>
      <c r="BY727" s="306"/>
      <c r="BZ727" s="306"/>
      <c r="CA727" s="306"/>
      <c r="CB727" s="306"/>
      <c r="CC727" s="306"/>
      <c r="CD727" s="306"/>
      <c r="CE727" s="306"/>
      <c r="CF727" s="306"/>
      <c r="CG727" s="306"/>
      <c r="CH727" s="306"/>
      <c r="CI727" s="306"/>
      <c r="CJ727" s="306"/>
      <c r="CK727" s="306"/>
      <c r="CL727" s="306"/>
      <c r="CM727" s="306"/>
      <c r="CN727" s="306"/>
      <c r="CO727" s="306"/>
      <c r="CP727" s="306"/>
      <c r="CQ727" s="306"/>
      <c r="CR727" s="306"/>
      <c r="CS727" s="306"/>
      <c r="CT727" s="306"/>
      <c r="CU727" s="306"/>
      <c r="CV727" s="306"/>
      <c r="CW727" s="306"/>
      <c r="CX727" s="306"/>
      <c r="CY727" s="306"/>
      <c r="CZ727" s="306"/>
      <c r="DA727" s="306"/>
      <c r="DB727" s="306"/>
      <c r="DC727" s="306"/>
      <c r="DD727" s="306"/>
      <c r="DE727" s="306"/>
      <c r="DF727" s="306"/>
      <c r="DG727" s="306"/>
      <c r="DH727" s="306"/>
      <c r="DI727" s="306"/>
      <c r="DJ727" s="306"/>
      <c r="DK727" s="306"/>
      <c r="DL727" s="306"/>
      <c r="DM727" s="306"/>
      <c r="DN727" s="306"/>
      <c r="DO727" s="306"/>
      <c r="DP727" s="306"/>
      <c r="DQ727" s="306"/>
      <c r="DR727" s="306"/>
      <c r="DS727" s="306"/>
      <c r="DT727" s="306"/>
      <c r="DU727" s="306"/>
      <c r="DV727" s="306"/>
      <c r="DW727" s="306"/>
      <c r="DX727" s="306"/>
      <c r="DY727" s="306"/>
      <c r="DZ727" s="306"/>
      <c r="EA727" s="306"/>
      <c r="EB727" s="306"/>
      <c r="EC727" s="306"/>
      <c r="ED727" s="306"/>
      <c r="EE727" s="306"/>
      <c r="EF727" s="306"/>
      <c r="EG727" s="306"/>
      <c r="EH727" s="306"/>
      <c r="EI727" s="306"/>
      <c r="EJ727" s="306"/>
      <c r="EK727" s="306"/>
      <c r="EL727" s="306"/>
      <c r="EM727" s="306"/>
      <c r="EN727" s="306"/>
      <c r="EO727" s="306"/>
      <c r="EP727" s="306"/>
      <c r="EQ727" s="306"/>
      <c r="ER727" s="306"/>
      <c r="ES727" s="306"/>
      <c r="ET727" s="306"/>
      <c r="EU727" s="306"/>
      <c r="EV727" s="306"/>
      <c r="EW727" s="306"/>
      <c r="EX727" s="306"/>
      <c r="EY727" s="306"/>
      <c r="EZ727" s="306"/>
      <c r="FA727" s="306"/>
      <c r="FB727" s="306"/>
      <c r="FC727" s="306"/>
      <c r="FD727" s="306"/>
      <c r="FE727" s="306"/>
      <c r="FF727" s="306"/>
      <c r="FG727" s="306"/>
      <c r="FH727" s="306"/>
      <c r="FI727" s="306"/>
      <c r="FJ727" s="306"/>
      <c r="FK727" s="306"/>
      <c r="FL727" s="306"/>
      <c r="FM727" s="306"/>
      <c r="FN727" s="306"/>
      <c r="FO727" s="306"/>
      <c r="FP727" s="306"/>
      <c r="FQ727" s="306"/>
      <c r="FR727" s="306"/>
      <c r="FS727" s="306"/>
      <c r="FT727" s="306"/>
      <c r="FU727" s="306"/>
      <c r="FV727" s="306"/>
      <c r="FW727" s="306"/>
      <c r="FX727" s="306"/>
      <c r="FY727" s="306"/>
      <c r="FZ727" s="306"/>
      <c r="GA727" s="306"/>
      <c r="GB727" s="306"/>
      <c r="GC727" s="306"/>
      <c r="GD727" s="306"/>
      <c r="GE727" s="306"/>
      <c r="GF727" s="306"/>
      <c r="GG727" s="306"/>
      <c r="GH727" s="306"/>
      <c r="GI727" s="306"/>
      <c r="GJ727" s="306"/>
      <c r="GK727" s="306"/>
      <c r="GL727" s="306"/>
      <c r="GM727" s="306"/>
      <c r="GN727" s="306"/>
      <c r="GO727" s="306"/>
      <c r="GP727" s="306"/>
      <c r="GQ727" s="306"/>
      <c r="GR727" s="306"/>
      <c r="GS727" s="306"/>
      <c r="GT727" s="306"/>
      <c r="GU727" s="306"/>
      <c r="GV727" s="306"/>
      <c r="GW727" s="306"/>
      <c r="GX727" s="306"/>
      <c r="GY727" s="306"/>
      <c r="GZ727" s="306"/>
      <c r="HA727" s="306"/>
      <c r="HB727" s="306"/>
      <c r="HC727" s="306"/>
      <c r="HD727" s="306"/>
      <c r="HE727" s="306"/>
      <c r="HF727" s="306"/>
      <c r="HG727" s="306"/>
      <c r="HH727" s="306"/>
      <c r="HI727" s="306"/>
      <c r="HJ727" s="306"/>
      <c r="HK727" s="306"/>
      <c r="HL727" s="306"/>
      <c r="HM727" s="306"/>
      <c r="HN727" s="306"/>
      <c r="HO727" s="306"/>
      <c r="HP727" s="306"/>
      <c r="HQ727" s="306"/>
      <c r="HR727" s="306"/>
      <c r="HS727" s="306"/>
      <c r="HT727" s="306"/>
      <c r="HU727" s="306"/>
      <c r="HV727" s="306"/>
      <c r="HW727" s="306"/>
      <c r="HX727" s="306"/>
      <c r="HY727" s="306"/>
      <c r="HZ727" s="306"/>
      <c r="IA727" s="306"/>
      <c r="IB727" s="306"/>
      <c r="IC727" s="306"/>
      <c r="ID727" s="306"/>
      <c r="IE727" s="306"/>
      <c r="IF727" s="306"/>
      <c r="IG727" s="306"/>
      <c r="IH727" s="306"/>
    </row>
    <row r="728" spans="1:242" s="219" customFormat="1" ht="15" customHeight="1" x14ac:dyDescent="0.3">
      <c r="A728" s="174">
        <v>7.02</v>
      </c>
      <c r="B728" s="231"/>
      <c r="C728" s="232" t="e">
        <f>VLOOKUP(BD.PD9[[#This Row],[Pos]],[19]!PPto[#Data],3,FALSE)</f>
        <v>#REF!</v>
      </c>
      <c r="D728" s="174" t="s">
        <v>23</v>
      </c>
      <c r="E728" s="305" t="str">
        <f>IF(BD.PD9[[#This Row],[.]]="*",VLOOKUP(BD.PD9[[#This Row],[Pos]],[19]Presupuesto!A:H,7,FALSE),"")</f>
        <v/>
      </c>
      <c r="F728" s="234" t="s">
        <v>457</v>
      </c>
      <c r="G728" s="174"/>
      <c r="H728" s="174"/>
      <c r="I728" s="174" t="s">
        <v>1326</v>
      </c>
      <c r="J728" s="382">
        <v>4</v>
      </c>
      <c r="K728" s="174" t="s">
        <v>260</v>
      </c>
      <c r="L728" s="383">
        <f>IF(BD.PD9[[#This Row],[Mon]]="DOP",1,HLOOKUP(BD.PD9[[#This Row],[Mon]],Data!$K$1:$L$2,2,FALSE))</f>
        <v>1</v>
      </c>
      <c r="M728" s="384">
        <v>635.59</v>
      </c>
      <c r="N728" s="243">
        <f>BD.PD9[[#This Row],[Cant.]]*BD.PD9[[#This Row],[ Tasa ]]*BD.PD9[[#This Row],[ Precio Und.]]</f>
        <v>2542.36</v>
      </c>
      <c r="O728" s="386">
        <v>0</v>
      </c>
      <c r="P728" s="243">
        <f>IF(BD.PD9[[#This Row],[Liquid. '[%']]]&lt;&gt;0,(BD.PD9[[#This Row],[Valor Neto '[DOP']]]*BD.PD9[[#This Row],[Liquid. '[%']]])+BD.PD9[[#This Row],[Valor Neto '[DOP']]],BD.PD9[[#This Row],[Valor Neto '[DOP']]])</f>
        <v>2542.36</v>
      </c>
      <c r="Q728" s="243">
        <f>BD.PD9[[#This Row],[Ppto. Orden Interna '[DOP']]]/HLOOKUP("USD",Data!$K$1:$L$2,2,FALSE)</f>
        <v>39.113230769230768</v>
      </c>
      <c r="R728" s="381" t="s">
        <v>1507</v>
      </c>
      <c r="S728" s="387" t="s">
        <v>1506</v>
      </c>
      <c r="T728" s="387"/>
      <c r="U728" s="387"/>
      <c r="V728" s="387"/>
      <c r="W728" s="174" t="s">
        <v>439</v>
      </c>
      <c r="X728" s="495">
        <v>10</v>
      </c>
      <c r="Y728" s="388">
        <v>1</v>
      </c>
      <c r="Z728" s="243">
        <f>BD.PD9[[#This Row],[Av.P1 '[%']]]*BD.PD9[[#This Row],[Ppto. Orden Interna '[DOP']]]</f>
        <v>2542.36</v>
      </c>
      <c r="AA728" s="249"/>
      <c r="AB728" s="389"/>
      <c r="AC728" s="243">
        <f>BD.PD9[[#This Row],[Av.P2 '[%']]]*BD.PD9[[#This Row],[Ppto. Orden Interna '[DOP']]]</f>
        <v>0</v>
      </c>
      <c r="AD728" s="249"/>
      <c r="AE728" s="389"/>
      <c r="AF728" s="243">
        <f>BD.PD9[[#This Row],[Av.P3 '[%']]]*BD.PD9[[#This Row],[Ppto. Orden Interna '[DOP']]]</f>
        <v>0</v>
      </c>
      <c r="AG728" s="249"/>
      <c r="AH728" s="389"/>
      <c r="AI728" s="243">
        <f>BD.PD9[[#This Row],[Av.P4 '[%']]]*BD.PD9[[#This Row],[Ppto. Orden Interna '[DOP']]]</f>
        <v>0</v>
      </c>
      <c r="AJ728" s="249"/>
      <c r="AK728" s="389"/>
      <c r="AL728" s="243">
        <f>BD.PD9[[#This Row],[Av.P5 '[%']]]*BD.PD9[[#This Row],[Ppto. Orden Interna '[DOP']]]</f>
        <v>0</v>
      </c>
      <c r="AM728" s="496">
        <f>BD.PD9[[#This Row],[Pago 5]]+BD.PD9[[#This Row],[Pago 4]]+BD.PD9[[#This Row],[Pago 3]]+BD.PD9[[#This Row],[Pago 2]]+BD.PD9[[#This Row],[Pago 1]]</f>
        <v>2542.36</v>
      </c>
      <c r="AN728" s="308" t="s">
        <v>244</v>
      </c>
      <c r="AO728" s="308" t="s">
        <v>245</v>
      </c>
      <c r="AP728" s="308" t="s">
        <v>246</v>
      </c>
      <c r="AQ728" s="308" t="s">
        <v>247</v>
      </c>
      <c r="AR728" s="308">
        <v>594</v>
      </c>
      <c r="AS728" s="308" t="s">
        <v>248</v>
      </c>
      <c r="AT728" s="249" t="s">
        <v>1575</v>
      </c>
      <c r="AU728" s="306"/>
      <c r="AV728" s="306"/>
      <c r="AW728" s="306"/>
      <c r="AX728" s="306"/>
      <c r="AY728" s="306"/>
      <c r="AZ728" s="306"/>
      <c r="BA728" s="306"/>
      <c r="BB728" s="306"/>
      <c r="BC728" s="306"/>
      <c r="BD728" s="306"/>
      <c r="BE728" s="306"/>
      <c r="BF728" s="306"/>
      <c r="BG728" s="306"/>
      <c r="BH728" s="306"/>
      <c r="BI728" s="306"/>
      <c r="BJ728" s="306"/>
      <c r="BK728" s="306"/>
      <c r="BL728" s="306"/>
      <c r="BM728" s="306"/>
      <c r="BN728" s="306"/>
      <c r="BO728" s="306"/>
      <c r="BP728" s="306"/>
      <c r="BQ728" s="306"/>
      <c r="BR728" s="306"/>
      <c r="BS728" s="306"/>
      <c r="BT728" s="306"/>
      <c r="BU728" s="306"/>
      <c r="BV728" s="306"/>
      <c r="BW728" s="306"/>
      <c r="BX728" s="306"/>
      <c r="BY728" s="306"/>
      <c r="BZ728" s="306"/>
      <c r="CA728" s="306"/>
      <c r="CB728" s="306"/>
      <c r="CC728" s="306"/>
      <c r="CD728" s="306"/>
      <c r="CE728" s="306"/>
      <c r="CF728" s="306"/>
      <c r="CG728" s="306"/>
      <c r="CH728" s="306"/>
      <c r="CI728" s="306"/>
      <c r="CJ728" s="306"/>
      <c r="CK728" s="306"/>
      <c r="CL728" s="306"/>
      <c r="CM728" s="306"/>
      <c r="CN728" s="306"/>
      <c r="CO728" s="306"/>
      <c r="CP728" s="306"/>
      <c r="CQ728" s="306"/>
      <c r="CR728" s="306"/>
      <c r="CS728" s="306"/>
      <c r="CT728" s="306"/>
      <c r="CU728" s="306"/>
      <c r="CV728" s="306"/>
      <c r="CW728" s="306"/>
      <c r="CX728" s="306"/>
      <c r="CY728" s="306"/>
      <c r="CZ728" s="306"/>
      <c r="DA728" s="306"/>
      <c r="DB728" s="306"/>
      <c r="DC728" s="306"/>
      <c r="DD728" s="306"/>
      <c r="DE728" s="306"/>
      <c r="DF728" s="306"/>
      <c r="DG728" s="306"/>
      <c r="DH728" s="306"/>
      <c r="DI728" s="306"/>
      <c r="DJ728" s="306"/>
      <c r="DK728" s="306"/>
      <c r="DL728" s="306"/>
      <c r="DM728" s="306"/>
      <c r="DN728" s="306"/>
      <c r="DO728" s="306"/>
      <c r="DP728" s="306"/>
      <c r="DQ728" s="306"/>
      <c r="DR728" s="306"/>
      <c r="DS728" s="306"/>
      <c r="DT728" s="306"/>
      <c r="DU728" s="306"/>
      <c r="DV728" s="306"/>
      <c r="DW728" s="306"/>
      <c r="DX728" s="306"/>
      <c r="DY728" s="306"/>
      <c r="DZ728" s="306"/>
      <c r="EA728" s="306"/>
      <c r="EB728" s="306"/>
      <c r="EC728" s="306"/>
      <c r="ED728" s="306"/>
      <c r="EE728" s="306"/>
      <c r="EF728" s="306"/>
      <c r="EG728" s="306"/>
      <c r="EH728" s="306"/>
      <c r="EI728" s="306"/>
      <c r="EJ728" s="306"/>
      <c r="EK728" s="306"/>
      <c r="EL728" s="306"/>
      <c r="EM728" s="306"/>
      <c r="EN728" s="306"/>
      <c r="EO728" s="306"/>
      <c r="EP728" s="306"/>
      <c r="EQ728" s="306"/>
      <c r="ER728" s="306"/>
      <c r="ES728" s="306"/>
      <c r="ET728" s="306"/>
      <c r="EU728" s="306"/>
      <c r="EV728" s="306"/>
      <c r="EW728" s="306"/>
      <c r="EX728" s="306"/>
      <c r="EY728" s="306"/>
      <c r="EZ728" s="306"/>
      <c r="FA728" s="306"/>
      <c r="FB728" s="306"/>
      <c r="FC728" s="306"/>
      <c r="FD728" s="306"/>
      <c r="FE728" s="306"/>
      <c r="FF728" s="306"/>
      <c r="FG728" s="306"/>
      <c r="FH728" s="306"/>
      <c r="FI728" s="306"/>
      <c r="FJ728" s="306"/>
      <c r="FK728" s="306"/>
      <c r="FL728" s="306"/>
      <c r="FM728" s="306"/>
      <c r="FN728" s="306"/>
      <c r="FO728" s="306"/>
      <c r="FP728" s="306"/>
      <c r="FQ728" s="306"/>
      <c r="FR728" s="306"/>
      <c r="FS728" s="306"/>
      <c r="FT728" s="306"/>
      <c r="FU728" s="306"/>
      <c r="FV728" s="306"/>
      <c r="FW728" s="306"/>
      <c r="FX728" s="306"/>
      <c r="FY728" s="306"/>
      <c r="FZ728" s="306"/>
      <c r="GA728" s="306"/>
      <c r="GB728" s="306"/>
      <c r="GC728" s="306"/>
      <c r="GD728" s="306"/>
      <c r="GE728" s="306"/>
      <c r="GF728" s="306"/>
      <c r="GG728" s="306"/>
      <c r="GH728" s="306"/>
      <c r="GI728" s="306"/>
      <c r="GJ728" s="306"/>
      <c r="GK728" s="306"/>
      <c r="GL728" s="306"/>
      <c r="GM728" s="306"/>
      <c r="GN728" s="306"/>
      <c r="GO728" s="306"/>
      <c r="GP728" s="306"/>
      <c r="GQ728" s="306"/>
      <c r="GR728" s="306"/>
      <c r="GS728" s="306"/>
      <c r="GT728" s="306"/>
      <c r="GU728" s="306"/>
      <c r="GV728" s="306"/>
      <c r="GW728" s="306"/>
      <c r="GX728" s="306"/>
      <c r="GY728" s="306"/>
      <c r="GZ728" s="306"/>
      <c r="HA728" s="306"/>
      <c r="HB728" s="306"/>
      <c r="HC728" s="306"/>
      <c r="HD728" s="306"/>
      <c r="HE728" s="306"/>
      <c r="HF728" s="306"/>
      <c r="HG728" s="306"/>
      <c r="HH728" s="306"/>
      <c r="HI728" s="306"/>
      <c r="HJ728" s="306"/>
      <c r="HK728" s="306"/>
      <c r="HL728" s="306"/>
      <c r="HM728" s="306"/>
      <c r="HN728" s="306"/>
      <c r="HO728" s="306"/>
      <c r="HP728" s="306"/>
      <c r="HQ728" s="306"/>
      <c r="HR728" s="306"/>
      <c r="HS728" s="306"/>
      <c r="HT728" s="306"/>
      <c r="HU728" s="306"/>
      <c r="HV728" s="306"/>
      <c r="HW728" s="306"/>
      <c r="HX728" s="306"/>
      <c r="HY728" s="306"/>
      <c r="HZ728" s="306"/>
      <c r="IA728" s="306"/>
      <c r="IB728" s="306"/>
      <c r="IC728" s="306"/>
      <c r="ID728" s="306"/>
      <c r="IE728" s="306"/>
      <c r="IF728" s="306"/>
      <c r="IG728" s="306"/>
      <c r="IH728" s="306"/>
    </row>
    <row r="729" spans="1:242" s="219" customFormat="1" ht="15" customHeight="1" x14ac:dyDescent="0.3">
      <c r="A729" s="174">
        <v>7.02</v>
      </c>
      <c r="B729" s="231"/>
      <c r="C729" s="232" t="e">
        <f>VLOOKUP(BD.PD9[[#This Row],[Pos]],[19]!PPto[#Data],3,FALSE)</f>
        <v>#REF!</v>
      </c>
      <c r="D729" s="174" t="s">
        <v>23</v>
      </c>
      <c r="E729" s="305" t="str">
        <f>IF(BD.PD9[[#This Row],[.]]="*",VLOOKUP(BD.PD9[[#This Row],[Pos]],[19]Presupuesto!A:H,7,FALSE),"")</f>
        <v/>
      </c>
      <c r="F729" s="501" t="s">
        <v>496</v>
      </c>
      <c r="G729" s="558"/>
      <c r="H729" s="174"/>
      <c r="I729" s="174" t="s">
        <v>1326</v>
      </c>
      <c r="J729" s="382">
        <v>4</v>
      </c>
      <c r="K729" s="174" t="s">
        <v>260</v>
      </c>
      <c r="L729" s="383">
        <f>IF(BD.PD9[[#This Row],[Mon]]="DOP",1,HLOOKUP(BD.PD9[[#This Row],[Mon]],Data!$K$1:$L$2,2,FALSE))</f>
        <v>1</v>
      </c>
      <c r="M729" s="384">
        <v>1200</v>
      </c>
      <c r="N729" s="243">
        <f>BD.PD9[[#This Row],[Cant.]]*BD.PD9[[#This Row],[ Tasa ]]*BD.PD9[[#This Row],[ Precio Und.]]</f>
        <v>4800</v>
      </c>
      <c r="O729" s="386">
        <v>0</v>
      </c>
      <c r="P729" s="243">
        <f>IF(BD.PD9[[#This Row],[Liquid. '[%']]]&lt;&gt;0,(BD.PD9[[#This Row],[Valor Neto '[DOP']]]*BD.PD9[[#This Row],[Liquid. '[%']]])+BD.PD9[[#This Row],[Valor Neto '[DOP']]],BD.PD9[[#This Row],[Valor Neto '[DOP']]])</f>
        <v>4800</v>
      </c>
      <c r="Q729" s="243">
        <f>BD.PD9[[#This Row],[Ppto. Orden Interna '[DOP']]]/HLOOKUP("USD",Data!$K$1:$L$2,2,FALSE)</f>
        <v>73.84615384615384</v>
      </c>
      <c r="R729" s="381" t="s">
        <v>1488</v>
      </c>
      <c r="S729" s="387"/>
      <c r="T729" s="387"/>
      <c r="U729" s="387"/>
      <c r="V729" s="387"/>
      <c r="W729" s="174" t="s">
        <v>439</v>
      </c>
      <c r="X729" s="495">
        <v>10</v>
      </c>
      <c r="Y729" s="388">
        <v>1</v>
      </c>
      <c r="Z729" s="243">
        <f>BD.PD9[[#This Row],[Av.P1 '[%']]]*BD.PD9[[#This Row],[Ppto. Orden Interna '[DOP']]]</f>
        <v>4800</v>
      </c>
      <c r="AA729" s="249"/>
      <c r="AB729" s="389"/>
      <c r="AC729" s="243">
        <f>BD.PD9[[#This Row],[Av.P2 '[%']]]*BD.PD9[[#This Row],[Ppto. Orden Interna '[DOP']]]</f>
        <v>0</v>
      </c>
      <c r="AD729" s="249"/>
      <c r="AE729" s="389"/>
      <c r="AF729" s="243">
        <f>BD.PD9[[#This Row],[Av.P3 '[%']]]*BD.PD9[[#This Row],[Ppto. Orden Interna '[DOP']]]</f>
        <v>0</v>
      </c>
      <c r="AG729" s="249"/>
      <c r="AH729" s="389"/>
      <c r="AI729" s="243">
        <f>BD.PD9[[#This Row],[Av.P4 '[%']]]*BD.PD9[[#This Row],[Ppto. Orden Interna '[DOP']]]</f>
        <v>0</v>
      </c>
      <c r="AJ729" s="249"/>
      <c r="AK729" s="389"/>
      <c r="AL729" s="243">
        <f>BD.PD9[[#This Row],[Av.P5 '[%']]]*BD.PD9[[#This Row],[Ppto. Orden Interna '[DOP']]]</f>
        <v>0</v>
      </c>
      <c r="AM729" s="496">
        <f>BD.PD9[[#This Row],[Pago 5]]+BD.PD9[[#This Row],[Pago 4]]+BD.PD9[[#This Row],[Pago 3]]+BD.PD9[[#This Row],[Pago 2]]+BD.PD9[[#This Row],[Pago 1]]</f>
        <v>4800</v>
      </c>
      <c r="AN729" s="308" t="s">
        <v>244</v>
      </c>
      <c r="AO729" s="308" t="s">
        <v>245</v>
      </c>
      <c r="AP729" s="308" t="s">
        <v>246</v>
      </c>
      <c r="AQ729" s="308" t="s">
        <v>247</v>
      </c>
      <c r="AR729" s="308">
        <v>594</v>
      </c>
      <c r="AS729" s="308" t="s">
        <v>248</v>
      </c>
      <c r="AT729" s="249" t="s">
        <v>1575</v>
      </c>
      <c r="AU729" s="306"/>
      <c r="AV729" s="306"/>
      <c r="AW729" s="306"/>
      <c r="AX729" s="306"/>
      <c r="AY729" s="306"/>
      <c r="AZ729" s="306"/>
      <c r="BA729" s="306"/>
      <c r="BB729" s="306"/>
      <c r="BC729" s="306"/>
      <c r="BD729" s="306"/>
      <c r="BE729" s="306"/>
      <c r="BF729" s="306"/>
      <c r="BG729" s="306"/>
      <c r="BH729" s="306"/>
      <c r="BI729" s="306"/>
      <c r="BJ729" s="306"/>
      <c r="BK729" s="306"/>
      <c r="BL729" s="306"/>
      <c r="BM729" s="306"/>
      <c r="BN729" s="306"/>
      <c r="BO729" s="306"/>
      <c r="BP729" s="306"/>
      <c r="BQ729" s="306"/>
      <c r="BR729" s="306"/>
      <c r="BS729" s="306"/>
      <c r="BT729" s="306"/>
      <c r="BU729" s="306"/>
      <c r="BV729" s="306"/>
      <c r="BW729" s="306"/>
      <c r="BX729" s="306"/>
      <c r="BY729" s="306"/>
      <c r="BZ729" s="306"/>
      <c r="CA729" s="306"/>
      <c r="CB729" s="306"/>
      <c r="CC729" s="306"/>
      <c r="CD729" s="306"/>
      <c r="CE729" s="306"/>
      <c r="CF729" s="306"/>
      <c r="CG729" s="306"/>
      <c r="CH729" s="306"/>
      <c r="CI729" s="306"/>
      <c r="CJ729" s="306"/>
      <c r="CK729" s="306"/>
      <c r="CL729" s="306"/>
      <c r="CM729" s="306"/>
      <c r="CN729" s="306"/>
      <c r="CO729" s="306"/>
      <c r="CP729" s="306"/>
      <c r="CQ729" s="306"/>
      <c r="CR729" s="306"/>
      <c r="CS729" s="306"/>
      <c r="CT729" s="306"/>
      <c r="CU729" s="306"/>
      <c r="CV729" s="306"/>
      <c r="CW729" s="306"/>
      <c r="CX729" s="306"/>
      <c r="CY729" s="306"/>
      <c r="CZ729" s="306"/>
      <c r="DA729" s="306"/>
      <c r="DB729" s="306"/>
      <c r="DC729" s="306"/>
      <c r="DD729" s="306"/>
      <c r="DE729" s="306"/>
      <c r="DF729" s="306"/>
      <c r="DG729" s="306"/>
      <c r="DH729" s="306"/>
      <c r="DI729" s="306"/>
      <c r="DJ729" s="306"/>
      <c r="DK729" s="306"/>
      <c r="DL729" s="306"/>
      <c r="DM729" s="306"/>
      <c r="DN729" s="306"/>
      <c r="DO729" s="306"/>
      <c r="DP729" s="306"/>
      <c r="DQ729" s="306"/>
      <c r="DR729" s="306"/>
      <c r="DS729" s="306"/>
      <c r="DT729" s="306"/>
      <c r="DU729" s="306"/>
      <c r="DV729" s="306"/>
      <c r="DW729" s="306"/>
      <c r="DX729" s="306"/>
      <c r="DY729" s="306"/>
      <c r="DZ729" s="306"/>
      <c r="EA729" s="306"/>
      <c r="EB729" s="306"/>
      <c r="EC729" s="306"/>
      <c r="ED729" s="306"/>
      <c r="EE729" s="306"/>
      <c r="EF729" s="306"/>
      <c r="EG729" s="306"/>
      <c r="EH729" s="306"/>
      <c r="EI729" s="306"/>
      <c r="EJ729" s="306"/>
      <c r="EK729" s="306"/>
      <c r="EL729" s="306"/>
      <c r="EM729" s="306"/>
      <c r="EN729" s="306"/>
      <c r="EO729" s="306"/>
      <c r="EP729" s="306"/>
      <c r="EQ729" s="306"/>
      <c r="ER729" s="306"/>
      <c r="ES729" s="306"/>
      <c r="ET729" s="306"/>
      <c r="EU729" s="306"/>
      <c r="EV729" s="306"/>
      <c r="EW729" s="306"/>
      <c r="EX729" s="306"/>
      <c r="EY729" s="306"/>
      <c r="EZ729" s="306"/>
      <c r="FA729" s="306"/>
      <c r="FB729" s="306"/>
      <c r="FC729" s="306"/>
      <c r="FD729" s="306"/>
      <c r="FE729" s="306"/>
      <c r="FF729" s="306"/>
      <c r="FG729" s="306"/>
      <c r="FH729" s="306"/>
      <c r="FI729" s="306"/>
      <c r="FJ729" s="306"/>
      <c r="FK729" s="306"/>
      <c r="FL729" s="306"/>
      <c r="FM729" s="306"/>
      <c r="FN729" s="306"/>
      <c r="FO729" s="306"/>
      <c r="FP729" s="306"/>
      <c r="FQ729" s="306"/>
      <c r="FR729" s="306"/>
      <c r="FS729" s="306"/>
      <c r="FT729" s="306"/>
      <c r="FU729" s="306"/>
      <c r="FV729" s="306"/>
      <c r="FW729" s="306"/>
      <c r="FX729" s="306"/>
      <c r="FY729" s="306"/>
      <c r="FZ729" s="306"/>
      <c r="GA729" s="306"/>
      <c r="GB729" s="306"/>
      <c r="GC729" s="306"/>
      <c r="GD729" s="306"/>
      <c r="GE729" s="306"/>
      <c r="GF729" s="306"/>
      <c r="GG729" s="306"/>
      <c r="GH729" s="306"/>
      <c r="GI729" s="306"/>
      <c r="GJ729" s="306"/>
      <c r="GK729" s="306"/>
      <c r="GL729" s="306"/>
      <c r="GM729" s="306"/>
      <c r="GN729" s="306"/>
      <c r="GO729" s="306"/>
      <c r="GP729" s="306"/>
      <c r="GQ729" s="306"/>
      <c r="GR729" s="306"/>
      <c r="GS729" s="306"/>
      <c r="GT729" s="306"/>
      <c r="GU729" s="306"/>
      <c r="GV729" s="306"/>
      <c r="GW729" s="306"/>
      <c r="GX729" s="306"/>
      <c r="GY729" s="306"/>
      <c r="GZ729" s="306"/>
      <c r="HA729" s="306"/>
      <c r="HB729" s="306"/>
      <c r="HC729" s="306"/>
      <c r="HD729" s="306"/>
      <c r="HE729" s="306"/>
      <c r="HF729" s="306"/>
      <c r="HG729" s="306"/>
      <c r="HH729" s="306"/>
      <c r="HI729" s="306"/>
      <c r="HJ729" s="306"/>
      <c r="HK729" s="306"/>
      <c r="HL729" s="306"/>
      <c r="HM729" s="306"/>
      <c r="HN729" s="306"/>
      <c r="HO729" s="306"/>
      <c r="HP729" s="306"/>
      <c r="HQ729" s="306"/>
      <c r="HR729" s="306"/>
      <c r="HS729" s="306"/>
      <c r="HT729" s="306"/>
      <c r="HU729" s="306"/>
      <c r="HV729" s="306"/>
      <c r="HW729" s="306"/>
      <c r="HX729" s="306"/>
      <c r="HY729" s="306"/>
      <c r="HZ729" s="306"/>
      <c r="IA729" s="306"/>
      <c r="IB729" s="306"/>
      <c r="IC729" s="306"/>
      <c r="ID729" s="306"/>
      <c r="IE729" s="306"/>
      <c r="IF729" s="306"/>
      <c r="IG729" s="306"/>
      <c r="IH729" s="306"/>
    </row>
    <row r="730" spans="1:242" s="219" customFormat="1" ht="15" customHeight="1" x14ac:dyDescent="0.3">
      <c r="A730" s="174">
        <v>7.02</v>
      </c>
      <c r="B730" s="231"/>
      <c r="C730" s="232" t="e">
        <f>VLOOKUP(BD.PD9[[#This Row],[Pos]],[19]!PPto[#Data],3,FALSE)</f>
        <v>#REF!</v>
      </c>
      <c r="D730" s="174" t="s">
        <v>23</v>
      </c>
      <c r="E730" s="305" t="str">
        <f>IF(BD.PD9[[#This Row],[.]]="*",VLOOKUP(BD.PD9[[#This Row],[Pos]],[19]Presupuesto!A:H,7,FALSE),"")</f>
        <v/>
      </c>
      <c r="F730" s="501" t="s">
        <v>497</v>
      </c>
      <c r="G730" s="558"/>
      <c r="H730" s="174"/>
      <c r="I730" s="174" t="s">
        <v>1326</v>
      </c>
      <c r="J730" s="382">
        <v>4</v>
      </c>
      <c r="K730" s="174" t="s">
        <v>260</v>
      </c>
      <c r="L730" s="383">
        <f>IF(BD.PD9[[#This Row],[Mon]]="DOP",1,HLOOKUP(BD.PD9[[#This Row],[Mon]],Data!$K$1:$L$2,2,FALSE))</f>
        <v>1</v>
      </c>
      <c r="M730" s="384">
        <v>1400</v>
      </c>
      <c r="N730" s="243">
        <f>BD.PD9[[#This Row],[Cant.]]*BD.PD9[[#This Row],[ Tasa ]]*BD.PD9[[#This Row],[ Precio Und.]]</f>
        <v>5600</v>
      </c>
      <c r="O730" s="386">
        <v>0</v>
      </c>
      <c r="P730" s="243">
        <f>IF(BD.PD9[[#This Row],[Liquid. '[%']]]&lt;&gt;0,(BD.PD9[[#This Row],[Valor Neto '[DOP']]]*BD.PD9[[#This Row],[Liquid. '[%']]])+BD.PD9[[#This Row],[Valor Neto '[DOP']]],BD.PD9[[#This Row],[Valor Neto '[DOP']]])</f>
        <v>5600</v>
      </c>
      <c r="Q730" s="243">
        <f>BD.PD9[[#This Row],[Ppto. Orden Interna '[DOP']]]/HLOOKUP("USD",Data!$K$1:$L$2,2,FALSE)</f>
        <v>86.15384615384616</v>
      </c>
      <c r="R730" s="381" t="s">
        <v>1488</v>
      </c>
      <c r="S730" s="387"/>
      <c r="T730" s="387"/>
      <c r="U730" s="387"/>
      <c r="V730" s="387"/>
      <c r="W730" s="174" t="s">
        <v>439</v>
      </c>
      <c r="X730" s="495">
        <v>10</v>
      </c>
      <c r="Y730" s="388">
        <v>1</v>
      </c>
      <c r="Z730" s="243">
        <f>BD.PD9[[#This Row],[Av.P1 '[%']]]*BD.PD9[[#This Row],[Ppto. Orden Interna '[DOP']]]</f>
        <v>5600</v>
      </c>
      <c r="AA730" s="249"/>
      <c r="AB730" s="389"/>
      <c r="AC730" s="243">
        <f>BD.PD9[[#This Row],[Av.P2 '[%']]]*BD.PD9[[#This Row],[Ppto. Orden Interna '[DOP']]]</f>
        <v>0</v>
      </c>
      <c r="AD730" s="249"/>
      <c r="AE730" s="389"/>
      <c r="AF730" s="243">
        <f>BD.PD9[[#This Row],[Av.P3 '[%']]]*BD.PD9[[#This Row],[Ppto. Orden Interna '[DOP']]]</f>
        <v>0</v>
      </c>
      <c r="AG730" s="249"/>
      <c r="AH730" s="389"/>
      <c r="AI730" s="243">
        <f>BD.PD9[[#This Row],[Av.P4 '[%']]]*BD.PD9[[#This Row],[Ppto. Orden Interna '[DOP']]]</f>
        <v>0</v>
      </c>
      <c r="AJ730" s="249"/>
      <c r="AK730" s="389"/>
      <c r="AL730" s="243">
        <f>BD.PD9[[#This Row],[Av.P5 '[%']]]*BD.PD9[[#This Row],[Ppto. Orden Interna '[DOP']]]</f>
        <v>0</v>
      </c>
      <c r="AM730" s="496">
        <f>BD.PD9[[#This Row],[Pago 5]]+BD.PD9[[#This Row],[Pago 4]]+BD.PD9[[#This Row],[Pago 3]]+BD.PD9[[#This Row],[Pago 2]]+BD.PD9[[#This Row],[Pago 1]]</f>
        <v>5600</v>
      </c>
      <c r="AN730" s="308" t="s">
        <v>244</v>
      </c>
      <c r="AO730" s="308" t="s">
        <v>245</v>
      </c>
      <c r="AP730" s="308" t="s">
        <v>246</v>
      </c>
      <c r="AQ730" s="308" t="s">
        <v>247</v>
      </c>
      <c r="AR730" s="308">
        <v>594</v>
      </c>
      <c r="AS730" s="308" t="s">
        <v>248</v>
      </c>
      <c r="AT730" s="249" t="s">
        <v>1575</v>
      </c>
      <c r="AU730" s="306"/>
      <c r="AV730" s="306"/>
      <c r="AW730" s="306"/>
      <c r="AX730" s="306"/>
      <c r="AY730" s="306"/>
      <c r="AZ730" s="306"/>
      <c r="BA730" s="306"/>
      <c r="BB730" s="306"/>
      <c r="BC730" s="306"/>
      <c r="BD730" s="306"/>
      <c r="BE730" s="306"/>
      <c r="BF730" s="306"/>
      <c r="BG730" s="306"/>
      <c r="BH730" s="306"/>
      <c r="BI730" s="306"/>
      <c r="BJ730" s="306"/>
      <c r="BK730" s="306"/>
      <c r="BL730" s="306"/>
      <c r="BM730" s="306"/>
      <c r="BN730" s="306"/>
      <c r="BO730" s="306"/>
      <c r="BP730" s="306"/>
      <c r="BQ730" s="306"/>
      <c r="BR730" s="306"/>
      <c r="BS730" s="306"/>
      <c r="BT730" s="306"/>
      <c r="BU730" s="306"/>
      <c r="BV730" s="306"/>
      <c r="BW730" s="306"/>
      <c r="BX730" s="306"/>
      <c r="BY730" s="306"/>
      <c r="BZ730" s="306"/>
      <c r="CA730" s="306"/>
      <c r="CB730" s="306"/>
      <c r="CC730" s="306"/>
      <c r="CD730" s="306"/>
      <c r="CE730" s="306"/>
      <c r="CF730" s="306"/>
      <c r="CG730" s="306"/>
      <c r="CH730" s="306"/>
      <c r="CI730" s="306"/>
      <c r="CJ730" s="306"/>
      <c r="CK730" s="306"/>
      <c r="CL730" s="306"/>
      <c r="CM730" s="306"/>
      <c r="CN730" s="306"/>
      <c r="CO730" s="306"/>
      <c r="CP730" s="306"/>
      <c r="CQ730" s="306"/>
      <c r="CR730" s="306"/>
      <c r="CS730" s="306"/>
      <c r="CT730" s="306"/>
      <c r="CU730" s="306"/>
      <c r="CV730" s="306"/>
      <c r="CW730" s="306"/>
      <c r="CX730" s="306"/>
      <c r="CY730" s="306"/>
      <c r="CZ730" s="306"/>
      <c r="DA730" s="306"/>
      <c r="DB730" s="306"/>
      <c r="DC730" s="306"/>
      <c r="DD730" s="306"/>
      <c r="DE730" s="306"/>
      <c r="DF730" s="306"/>
      <c r="DG730" s="306"/>
      <c r="DH730" s="306"/>
      <c r="DI730" s="306"/>
      <c r="DJ730" s="306"/>
      <c r="DK730" s="306"/>
      <c r="DL730" s="306"/>
      <c r="DM730" s="306"/>
      <c r="DN730" s="306"/>
      <c r="DO730" s="306"/>
      <c r="DP730" s="306"/>
      <c r="DQ730" s="306"/>
      <c r="DR730" s="306"/>
      <c r="DS730" s="306"/>
      <c r="DT730" s="306"/>
      <c r="DU730" s="306"/>
      <c r="DV730" s="306"/>
      <c r="DW730" s="306"/>
      <c r="DX730" s="306"/>
      <c r="DY730" s="306"/>
      <c r="DZ730" s="306"/>
      <c r="EA730" s="306"/>
      <c r="EB730" s="306"/>
      <c r="EC730" s="306"/>
      <c r="ED730" s="306"/>
      <c r="EE730" s="306"/>
      <c r="EF730" s="306"/>
      <c r="EG730" s="306"/>
      <c r="EH730" s="306"/>
      <c r="EI730" s="306"/>
      <c r="EJ730" s="306"/>
      <c r="EK730" s="306"/>
      <c r="EL730" s="306"/>
      <c r="EM730" s="306"/>
      <c r="EN730" s="306"/>
      <c r="EO730" s="306"/>
      <c r="EP730" s="306"/>
      <c r="EQ730" s="306"/>
      <c r="ER730" s="306"/>
      <c r="ES730" s="306"/>
      <c r="ET730" s="306"/>
      <c r="EU730" s="306"/>
      <c r="EV730" s="306"/>
      <c r="EW730" s="306"/>
      <c r="EX730" s="306"/>
      <c r="EY730" s="306"/>
      <c r="EZ730" s="306"/>
      <c r="FA730" s="306"/>
      <c r="FB730" s="306"/>
      <c r="FC730" s="306"/>
      <c r="FD730" s="306"/>
      <c r="FE730" s="306"/>
      <c r="FF730" s="306"/>
      <c r="FG730" s="306"/>
      <c r="FH730" s="306"/>
      <c r="FI730" s="306"/>
      <c r="FJ730" s="306"/>
      <c r="FK730" s="306"/>
      <c r="FL730" s="306"/>
      <c r="FM730" s="306"/>
      <c r="FN730" s="306"/>
      <c r="FO730" s="306"/>
      <c r="FP730" s="306"/>
      <c r="FQ730" s="306"/>
      <c r="FR730" s="306"/>
      <c r="FS730" s="306"/>
      <c r="FT730" s="306"/>
      <c r="FU730" s="306"/>
      <c r="FV730" s="306"/>
      <c r="FW730" s="306"/>
      <c r="FX730" s="306"/>
      <c r="FY730" s="306"/>
      <c r="FZ730" s="306"/>
      <c r="GA730" s="306"/>
      <c r="GB730" s="306"/>
      <c r="GC730" s="306"/>
      <c r="GD730" s="306"/>
      <c r="GE730" s="306"/>
      <c r="GF730" s="306"/>
      <c r="GG730" s="306"/>
      <c r="GH730" s="306"/>
      <c r="GI730" s="306"/>
      <c r="GJ730" s="306"/>
      <c r="GK730" s="306"/>
      <c r="GL730" s="306"/>
      <c r="GM730" s="306"/>
      <c r="GN730" s="306"/>
      <c r="GO730" s="306"/>
      <c r="GP730" s="306"/>
      <c r="GQ730" s="306"/>
      <c r="GR730" s="306"/>
      <c r="GS730" s="306"/>
      <c r="GT730" s="306"/>
      <c r="GU730" s="306"/>
      <c r="GV730" s="306"/>
      <c r="GW730" s="306"/>
      <c r="GX730" s="306"/>
      <c r="GY730" s="306"/>
      <c r="GZ730" s="306"/>
      <c r="HA730" s="306"/>
      <c r="HB730" s="306"/>
      <c r="HC730" s="306"/>
      <c r="HD730" s="306"/>
      <c r="HE730" s="306"/>
      <c r="HF730" s="306"/>
      <c r="HG730" s="306"/>
      <c r="HH730" s="306"/>
      <c r="HI730" s="306"/>
      <c r="HJ730" s="306"/>
      <c r="HK730" s="306"/>
      <c r="HL730" s="306"/>
      <c r="HM730" s="306"/>
      <c r="HN730" s="306"/>
      <c r="HO730" s="306"/>
      <c r="HP730" s="306"/>
      <c r="HQ730" s="306"/>
      <c r="HR730" s="306"/>
      <c r="HS730" s="306"/>
      <c r="HT730" s="306"/>
      <c r="HU730" s="306"/>
      <c r="HV730" s="306"/>
      <c r="HW730" s="306"/>
      <c r="HX730" s="306"/>
      <c r="HY730" s="306"/>
      <c r="HZ730" s="306"/>
      <c r="IA730" s="306"/>
      <c r="IB730" s="306"/>
      <c r="IC730" s="306"/>
      <c r="ID730" s="306"/>
      <c r="IE730" s="306"/>
      <c r="IF730" s="306"/>
      <c r="IG730" s="306"/>
      <c r="IH730" s="306"/>
    </row>
    <row r="731" spans="1:242" s="219" customFormat="1" ht="15" customHeight="1" x14ac:dyDescent="0.3">
      <c r="A731" s="174">
        <v>7.02</v>
      </c>
      <c r="B731" s="231"/>
      <c r="C731" s="232" t="e">
        <f>VLOOKUP(BD.PD9[[#This Row],[Pos]],[19]!PPto[#Data],3,FALSE)</f>
        <v>#REF!</v>
      </c>
      <c r="D731" s="174" t="s">
        <v>23</v>
      </c>
      <c r="E731" s="305" t="str">
        <f>IF(BD.PD9[[#This Row],[.]]="*",VLOOKUP(BD.PD9[[#This Row],[Pos]],[19]Presupuesto!A:H,7,FALSE),"")</f>
        <v/>
      </c>
      <c r="F731" s="234" t="s">
        <v>458</v>
      </c>
      <c r="G731" s="174"/>
      <c r="H731" s="174"/>
      <c r="I731" s="174" t="s">
        <v>1326</v>
      </c>
      <c r="J731" s="382">
        <v>4</v>
      </c>
      <c r="K731" s="174" t="s">
        <v>260</v>
      </c>
      <c r="L731" s="383">
        <f>IF(BD.PD9[[#This Row],[Mon]]="DOP",1,HLOOKUP(BD.PD9[[#This Row],[Mon]],Data!$K$1:$L$2,2,FALSE))</f>
        <v>1</v>
      </c>
      <c r="M731" s="384">
        <v>1990</v>
      </c>
      <c r="N731" s="243">
        <f>BD.PD9[[#This Row],[Cant.]]*BD.PD9[[#This Row],[ Tasa ]]*BD.PD9[[#This Row],[ Precio Und.]]</f>
        <v>7960</v>
      </c>
      <c r="O731" s="386">
        <v>0</v>
      </c>
      <c r="P731" s="243">
        <f>IF(BD.PD9[[#This Row],[Liquid. '[%']]]&lt;&gt;0,(BD.PD9[[#This Row],[Valor Neto '[DOP']]]*BD.PD9[[#This Row],[Liquid. '[%']]])+BD.PD9[[#This Row],[Valor Neto '[DOP']]],BD.PD9[[#This Row],[Valor Neto '[DOP']]])</f>
        <v>7960</v>
      </c>
      <c r="Q731" s="243">
        <f>BD.PD9[[#This Row],[Ppto. Orden Interna '[DOP']]]/HLOOKUP("USD",Data!$K$1:$L$2,2,FALSE)</f>
        <v>122.46153846153847</v>
      </c>
      <c r="R731" s="381" t="s">
        <v>1488</v>
      </c>
      <c r="S731" s="387"/>
      <c r="T731" s="387"/>
      <c r="U731" s="387"/>
      <c r="V731" s="387"/>
      <c r="W731" s="174" t="s">
        <v>439</v>
      </c>
      <c r="X731" s="495">
        <v>10</v>
      </c>
      <c r="Y731" s="388">
        <v>1</v>
      </c>
      <c r="Z731" s="243">
        <f>BD.PD9[[#This Row],[Av.P1 '[%']]]*BD.PD9[[#This Row],[Ppto. Orden Interna '[DOP']]]</f>
        <v>7960</v>
      </c>
      <c r="AA731" s="249"/>
      <c r="AB731" s="389"/>
      <c r="AC731" s="243">
        <f>BD.PD9[[#This Row],[Av.P2 '[%']]]*BD.PD9[[#This Row],[Ppto. Orden Interna '[DOP']]]</f>
        <v>0</v>
      </c>
      <c r="AD731" s="249"/>
      <c r="AE731" s="389"/>
      <c r="AF731" s="243">
        <f>BD.PD9[[#This Row],[Av.P3 '[%']]]*BD.PD9[[#This Row],[Ppto. Orden Interna '[DOP']]]</f>
        <v>0</v>
      </c>
      <c r="AG731" s="249"/>
      <c r="AH731" s="389"/>
      <c r="AI731" s="243">
        <f>BD.PD9[[#This Row],[Av.P4 '[%']]]*BD.PD9[[#This Row],[Ppto. Orden Interna '[DOP']]]</f>
        <v>0</v>
      </c>
      <c r="AJ731" s="249"/>
      <c r="AK731" s="389"/>
      <c r="AL731" s="243">
        <f>BD.PD9[[#This Row],[Av.P5 '[%']]]*BD.PD9[[#This Row],[Ppto. Orden Interna '[DOP']]]</f>
        <v>0</v>
      </c>
      <c r="AM731" s="496">
        <f>BD.PD9[[#This Row],[Pago 5]]+BD.PD9[[#This Row],[Pago 4]]+BD.PD9[[#This Row],[Pago 3]]+BD.PD9[[#This Row],[Pago 2]]+BD.PD9[[#This Row],[Pago 1]]</f>
        <v>7960</v>
      </c>
      <c r="AN731" s="308" t="s">
        <v>244</v>
      </c>
      <c r="AO731" s="308" t="s">
        <v>245</v>
      </c>
      <c r="AP731" s="308" t="s">
        <v>246</v>
      </c>
      <c r="AQ731" s="308" t="s">
        <v>247</v>
      </c>
      <c r="AR731" s="308">
        <v>594</v>
      </c>
      <c r="AS731" s="308" t="s">
        <v>248</v>
      </c>
      <c r="AT731" s="249" t="s">
        <v>1575</v>
      </c>
      <c r="AU731" s="306"/>
      <c r="AV731" s="306"/>
      <c r="AW731" s="306"/>
      <c r="AX731" s="306"/>
      <c r="AY731" s="306"/>
      <c r="AZ731" s="306"/>
      <c r="BA731" s="306"/>
      <c r="BB731" s="306"/>
      <c r="BC731" s="306"/>
      <c r="BD731" s="306"/>
      <c r="BE731" s="306"/>
      <c r="BF731" s="306"/>
      <c r="BG731" s="306"/>
      <c r="BH731" s="306"/>
      <c r="BI731" s="306"/>
      <c r="BJ731" s="306"/>
      <c r="BK731" s="306"/>
      <c r="BL731" s="306"/>
      <c r="BM731" s="306"/>
      <c r="BN731" s="306"/>
      <c r="BO731" s="306"/>
      <c r="BP731" s="306"/>
      <c r="BQ731" s="306"/>
      <c r="BR731" s="306"/>
      <c r="BS731" s="306"/>
      <c r="BT731" s="306"/>
      <c r="BU731" s="306"/>
      <c r="BV731" s="306"/>
      <c r="BW731" s="306"/>
      <c r="BX731" s="306"/>
      <c r="BY731" s="306"/>
      <c r="BZ731" s="306"/>
      <c r="CA731" s="306"/>
      <c r="CB731" s="306"/>
      <c r="CC731" s="306"/>
      <c r="CD731" s="306"/>
      <c r="CE731" s="306"/>
      <c r="CF731" s="306"/>
      <c r="CG731" s="306"/>
      <c r="CH731" s="306"/>
      <c r="CI731" s="306"/>
      <c r="CJ731" s="306"/>
      <c r="CK731" s="306"/>
      <c r="CL731" s="306"/>
      <c r="CM731" s="306"/>
      <c r="CN731" s="306"/>
      <c r="CO731" s="306"/>
      <c r="CP731" s="306"/>
      <c r="CQ731" s="306"/>
      <c r="CR731" s="306"/>
      <c r="CS731" s="306"/>
      <c r="CT731" s="306"/>
      <c r="CU731" s="306"/>
      <c r="CV731" s="306"/>
      <c r="CW731" s="306"/>
      <c r="CX731" s="306"/>
      <c r="CY731" s="306"/>
      <c r="CZ731" s="306"/>
      <c r="DA731" s="306"/>
      <c r="DB731" s="306"/>
      <c r="DC731" s="306"/>
      <c r="DD731" s="306"/>
      <c r="DE731" s="306"/>
      <c r="DF731" s="306"/>
      <c r="DG731" s="306"/>
      <c r="DH731" s="306"/>
      <c r="DI731" s="306"/>
      <c r="DJ731" s="306"/>
      <c r="DK731" s="306"/>
      <c r="DL731" s="306"/>
      <c r="DM731" s="306"/>
      <c r="DN731" s="306"/>
      <c r="DO731" s="306"/>
      <c r="DP731" s="306"/>
      <c r="DQ731" s="306"/>
      <c r="DR731" s="306"/>
      <c r="DS731" s="306"/>
      <c r="DT731" s="306"/>
      <c r="DU731" s="306"/>
      <c r="DV731" s="306"/>
      <c r="DW731" s="306"/>
      <c r="DX731" s="306"/>
      <c r="DY731" s="306"/>
      <c r="DZ731" s="306"/>
      <c r="EA731" s="306"/>
      <c r="EB731" s="306"/>
      <c r="EC731" s="306"/>
      <c r="ED731" s="306"/>
      <c r="EE731" s="306"/>
      <c r="EF731" s="306"/>
      <c r="EG731" s="306"/>
      <c r="EH731" s="306"/>
      <c r="EI731" s="306"/>
      <c r="EJ731" s="306"/>
      <c r="EK731" s="306"/>
      <c r="EL731" s="306"/>
      <c r="EM731" s="306"/>
      <c r="EN731" s="306"/>
      <c r="EO731" s="306"/>
      <c r="EP731" s="306"/>
      <c r="EQ731" s="306"/>
      <c r="ER731" s="306"/>
      <c r="ES731" s="306"/>
      <c r="ET731" s="306"/>
      <c r="EU731" s="306"/>
      <c r="EV731" s="306"/>
      <c r="EW731" s="306"/>
      <c r="EX731" s="306"/>
      <c r="EY731" s="306"/>
      <c r="EZ731" s="306"/>
      <c r="FA731" s="306"/>
      <c r="FB731" s="306"/>
      <c r="FC731" s="306"/>
      <c r="FD731" s="306"/>
      <c r="FE731" s="306"/>
      <c r="FF731" s="306"/>
      <c r="FG731" s="306"/>
      <c r="FH731" s="306"/>
      <c r="FI731" s="306"/>
      <c r="FJ731" s="306"/>
      <c r="FK731" s="306"/>
      <c r="FL731" s="306"/>
      <c r="FM731" s="306"/>
      <c r="FN731" s="306"/>
      <c r="FO731" s="306"/>
      <c r="FP731" s="306"/>
      <c r="FQ731" s="306"/>
      <c r="FR731" s="306"/>
      <c r="FS731" s="306"/>
      <c r="FT731" s="306"/>
      <c r="FU731" s="306"/>
      <c r="FV731" s="306"/>
      <c r="FW731" s="306"/>
      <c r="FX731" s="306"/>
      <c r="FY731" s="306"/>
      <c r="FZ731" s="306"/>
      <c r="GA731" s="306"/>
      <c r="GB731" s="306"/>
      <c r="GC731" s="306"/>
      <c r="GD731" s="306"/>
      <c r="GE731" s="306"/>
      <c r="GF731" s="306"/>
      <c r="GG731" s="306"/>
      <c r="GH731" s="306"/>
      <c r="GI731" s="306"/>
      <c r="GJ731" s="306"/>
      <c r="GK731" s="306"/>
      <c r="GL731" s="306"/>
      <c r="GM731" s="306"/>
      <c r="GN731" s="306"/>
      <c r="GO731" s="306"/>
      <c r="GP731" s="306"/>
      <c r="GQ731" s="306"/>
      <c r="GR731" s="306"/>
      <c r="GS731" s="306"/>
      <c r="GT731" s="306"/>
      <c r="GU731" s="306"/>
      <c r="GV731" s="306"/>
      <c r="GW731" s="306"/>
      <c r="GX731" s="306"/>
      <c r="GY731" s="306"/>
      <c r="GZ731" s="306"/>
      <c r="HA731" s="306"/>
      <c r="HB731" s="306"/>
      <c r="HC731" s="306"/>
      <c r="HD731" s="306"/>
      <c r="HE731" s="306"/>
      <c r="HF731" s="306"/>
      <c r="HG731" s="306"/>
      <c r="HH731" s="306"/>
      <c r="HI731" s="306"/>
      <c r="HJ731" s="306"/>
      <c r="HK731" s="306"/>
      <c r="HL731" s="306"/>
      <c r="HM731" s="306"/>
      <c r="HN731" s="306"/>
      <c r="HO731" s="306"/>
      <c r="HP731" s="306"/>
      <c r="HQ731" s="306"/>
      <c r="HR731" s="306"/>
      <c r="HS731" s="306"/>
      <c r="HT731" s="306"/>
      <c r="HU731" s="306"/>
      <c r="HV731" s="306"/>
      <c r="HW731" s="306"/>
      <c r="HX731" s="306"/>
      <c r="HY731" s="306"/>
      <c r="HZ731" s="306"/>
      <c r="IA731" s="306"/>
      <c r="IB731" s="306"/>
      <c r="IC731" s="306"/>
      <c r="ID731" s="306"/>
      <c r="IE731" s="306"/>
      <c r="IF731" s="306"/>
      <c r="IG731" s="306"/>
      <c r="IH731" s="306"/>
    </row>
    <row r="732" spans="1:242" s="219" customFormat="1" ht="15" customHeight="1" x14ac:dyDescent="0.3">
      <c r="A732" s="174">
        <v>7.02</v>
      </c>
      <c r="B732" s="231"/>
      <c r="C732" s="232" t="e">
        <f>VLOOKUP(BD.PD9[[#This Row],[Pos]],[19]!PPto[#Data],3,FALSE)</f>
        <v>#REF!</v>
      </c>
      <c r="D732" s="174" t="s">
        <v>23</v>
      </c>
      <c r="E732" s="305" t="str">
        <f>IF(BD.PD9[[#This Row],[.]]="*",VLOOKUP(BD.PD9[[#This Row],[Pos]],[19]Presupuesto!A:H,7,FALSE),"")</f>
        <v/>
      </c>
      <c r="F732" s="234" t="s">
        <v>460</v>
      </c>
      <c r="G732" s="174"/>
      <c r="H732" s="174"/>
      <c r="I732" s="174" t="s">
        <v>1326</v>
      </c>
      <c r="J732" s="382">
        <v>2</v>
      </c>
      <c r="K732" s="174" t="s">
        <v>260</v>
      </c>
      <c r="L732" s="383">
        <f>IF(BD.PD9[[#This Row],[Mon]]="DOP",1,HLOOKUP(BD.PD9[[#This Row],[Mon]],Data!$K$1:$L$2,2,FALSE))</f>
        <v>1</v>
      </c>
      <c r="M732" s="384">
        <v>1200</v>
      </c>
      <c r="N732" s="243">
        <f>BD.PD9[[#This Row],[Cant.]]*BD.PD9[[#This Row],[ Tasa ]]*BD.PD9[[#This Row],[ Precio Und.]]</f>
        <v>2400</v>
      </c>
      <c r="O732" s="386">
        <v>0</v>
      </c>
      <c r="P732" s="243">
        <f>IF(BD.PD9[[#This Row],[Liquid. '[%']]]&lt;&gt;0,(BD.PD9[[#This Row],[Valor Neto '[DOP']]]*BD.PD9[[#This Row],[Liquid. '[%']]])+BD.PD9[[#This Row],[Valor Neto '[DOP']]],BD.PD9[[#This Row],[Valor Neto '[DOP']]])</f>
        <v>2400</v>
      </c>
      <c r="Q732" s="243">
        <f>BD.PD9[[#This Row],[Ppto. Orden Interna '[DOP']]]/HLOOKUP("USD",Data!$K$1:$L$2,2,FALSE)</f>
        <v>36.92307692307692</v>
      </c>
      <c r="R732" s="381" t="s">
        <v>1488</v>
      </c>
      <c r="S732" s="387"/>
      <c r="T732" s="387"/>
      <c r="U732" s="387"/>
      <c r="V732" s="387"/>
      <c r="W732" s="174" t="s">
        <v>439</v>
      </c>
      <c r="X732" s="495">
        <v>10</v>
      </c>
      <c r="Y732" s="388">
        <v>1</v>
      </c>
      <c r="Z732" s="243">
        <f>BD.PD9[[#This Row],[Av.P1 '[%']]]*BD.PD9[[#This Row],[Ppto. Orden Interna '[DOP']]]</f>
        <v>2400</v>
      </c>
      <c r="AA732" s="249"/>
      <c r="AB732" s="389"/>
      <c r="AC732" s="243">
        <f>BD.PD9[[#This Row],[Av.P2 '[%']]]*BD.PD9[[#This Row],[Ppto. Orden Interna '[DOP']]]</f>
        <v>0</v>
      </c>
      <c r="AD732" s="249"/>
      <c r="AE732" s="389"/>
      <c r="AF732" s="243">
        <f>BD.PD9[[#This Row],[Av.P3 '[%']]]*BD.PD9[[#This Row],[Ppto. Orden Interna '[DOP']]]</f>
        <v>0</v>
      </c>
      <c r="AG732" s="249"/>
      <c r="AH732" s="389"/>
      <c r="AI732" s="243">
        <f>BD.PD9[[#This Row],[Av.P4 '[%']]]*BD.PD9[[#This Row],[Ppto. Orden Interna '[DOP']]]</f>
        <v>0</v>
      </c>
      <c r="AJ732" s="249"/>
      <c r="AK732" s="389"/>
      <c r="AL732" s="243">
        <f>BD.PD9[[#This Row],[Av.P5 '[%']]]*BD.PD9[[#This Row],[Ppto. Orden Interna '[DOP']]]</f>
        <v>0</v>
      </c>
      <c r="AM732" s="496">
        <f>BD.PD9[[#This Row],[Pago 5]]+BD.PD9[[#This Row],[Pago 4]]+BD.PD9[[#This Row],[Pago 3]]+BD.PD9[[#This Row],[Pago 2]]+BD.PD9[[#This Row],[Pago 1]]</f>
        <v>2400</v>
      </c>
      <c r="AN732" s="308" t="s">
        <v>244</v>
      </c>
      <c r="AO732" s="308" t="s">
        <v>245</v>
      </c>
      <c r="AP732" s="308" t="s">
        <v>246</v>
      </c>
      <c r="AQ732" s="308" t="s">
        <v>247</v>
      </c>
      <c r="AR732" s="308">
        <v>594</v>
      </c>
      <c r="AS732" s="308" t="s">
        <v>248</v>
      </c>
      <c r="AT732" s="249" t="s">
        <v>1575</v>
      </c>
      <c r="AU732" s="306"/>
      <c r="AV732" s="306"/>
      <c r="AW732" s="306"/>
      <c r="AX732" s="306"/>
      <c r="AY732" s="306"/>
      <c r="AZ732" s="306"/>
      <c r="BA732" s="306"/>
      <c r="BB732" s="306"/>
      <c r="BC732" s="306"/>
      <c r="BD732" s="306"/>
      <c r="BE732" s="306"/>
      <c r="BF732" s="306"/>
      <c r="BG732" s="306"/>
      <c r="BH732" s="306"/>
      <c r="BI732" s="306"/>
      <c r="BJ732" s="306"/>
      <c r="BK732" s="306"/>
      <c r="BL732" s="306"/>
      <c r="BM732" s="306"/>
      <c r="BN732" s="306"/>
      <c r="BO732" s="306"/>
      <c r="BP732" s="306"/>
      <c r="BQ732" s="306"/>
      <c r="BR732" s="306"/>
      <c r="BS732" s="306"/>
      <c r="BT732" s="306"/>
      <c r="BU732" s="306"/>
      <c r="BV732" s="306"/>
      <c r="BW732" s="306"/>
      <c r="BX732" s="306"/>
      <c r="BY732" s="306"/>
      <c r="BZ732" s="306"/>
      <c r="CA732" s="306"/>
      <c r="CB732" s="306"/>
      <c r="CC732" s="306"/>
      <c r="CD732" s="306"/>
      <c r="CE732" s="306"/>
      <c r="CF732" s="306"/>
      <c r="CG732" s="306"/>
      <c r="CH732" s="306"/>
      <c r="CI732" s="306"/>
      <c r="CJ732" s="306"/>
      <c r="CK732" s="306"/>
      <c r="CL732" s="306"/>
      <c r="CM732" s="306"/>
      <c r="CN732" s="306"/>
      <c r="CO732" s="306"/>
      <c r="CP732" s="306"/>
      <c r="CQ732" s="306"/>
      <c r="CR732" s="306"/>
      <c r="CS732" s="306"/>
      <c r="CT732" s="306"/>
      <c r="CU732" s="306"/>
      <c r="CV732" s="306"/>
      <c r="CW732" s="306"/>
      <c r="CX732" s="306"/>
      <c r="CY732" s="306"/>
      <c r="CZ732" s="306"/>
      <c r="DA732" s="306"/>
      <c r="DB732" s="306"/>
      <c r="DC732" s="306"/>
      <c r="DD732" s="306"/>
      <c r="DE732" s="306"/>
      <c r="DF732" s="306"/>
      <c r="DG732" s="306"/>
      <c r="DH732" s="306"/>
      <c r="DI732" s="306"/>
      <c r="DJ732" s="306"/>
      <c r="DK732" s="306"/>
      <c r="DL732" s="306"/>
      <c r="DM732" s="306"/>
      <c r="DN732" s="306"/>
      <c r="DO732" s="306"/>
      <c r="DP732" s="306"/>
      <c r="DQ732" s="306"/>
      <c r="DR732" s="306"/>
      <c r="DS732" s="306"/>
      <c r="DT732" s="306"/>
      <c r="DU732" s="306"/>
      <c r="DV732" s="306"/>
      <c r="DW732" s="306"/>
      <c r="DX732" s="306"/>
      <c r="DY732" s="306"/>
      <c r="DZ732" s="306"/>
      <c r="EA732" s="306"/>
      <c r="EB732" s="306"/>
      <c r="EC732" s="306"/>
      <c r="ED732" s="306"/>
      <c r="EE732" s="306"/>
      <c r="EF732" s="306"/>
      <c r="EG732" s="306"/>
      <c r="EH732" s="306"/>
      <c r="EI732" s="306"/>
      <c r="EJ732" s="306"/>
      <c r="EK732" s="306"/>
      <c r="EL732" s="306"/>
      <c r="EM732" s="306"/>
      <c r="EN732" s="306"/>
      <c r="EO732" s="306"/>
      <c r="EP732" s="306"/>
      <c r="EQ732" s="306"/>
      <c r="ER732" s="306"/>
      <c r="ES732" s="306"/>
      <c r="ET732" s="306"/>
      <c r="EU732" s="306"/>
      <c r="EV732" s="306"/>
      <c r="EW732" s="306"/>
      <c r="EX732" s="306"/>
      <c r="EY732" s="306"/>
      <c r="EZ732" s="306"/>
      <c r="FA732" s="306"/>
      <c r="FB732" s="306"/>
      <c r="FC732" s="306"/>
      <c r="FD732" s="306"/>
      <c r="FE732" s="306"/>
      <c r="FF732" s="306"/>
      <c r="FG732" s="306"/>
      <c r="FH732" s="306"/>
      <c r="FI732" s="306"/>
      <c r="FJ732" s="306"/>
      <c r="FK732" s="306"/>
      <c r="FL732" s="306"/>
      <c r="FM732" s="306"/>
      <c r="FN732" s="306"/>
      <c r="FO732" s="306"/>
      <c r="FP732" s="306"/>
      <c r="FQ732" s="306"/>
      <c r="FR732" s="306"/>
      <c r="FS732" s="306"/>
      <c r="FT732" s="306"/>
      <c r="FU732" s="306"/>
      <c r="FV732" s="306"/>
      <c r="FW732" s="306"/>
      <c r="FX732" s="306"/>
      <c r="FY732" s="306"/>
      <c r="FZ732" s="306"/>
      <c r="GA732" s="306"/>
      <c r="GB732" s="306"/>
      <c r="GC732" s="306"/>
      <c r="GD732" s="306"/>
      <c r="GE732" s="306"/>
      <c r="GF732" s="306"/>
      <c r="GG732" s="306"/>
      <c r="GH732" s="306"/>
      <c r="GI732" s="306"/>
      <c r="GJ732" s="306"/>
      <c r="GK732" s="306"/>
      <c r="GL732" s="306"/>
      <c r="GM732" s="306"/>
      <c r="GN732" s="306"/>
      <c r="GO732" s="306"/>
      <c r="GP732" s="306"/>
      <c r="GQ732" s="306"/>
      <c r="GR732" s="306"/>
      <c r="GS732" s="306"/>
      <c r="GT732" s="306"/>
      <c r="GU732" s="306"/>
      <c r="GV732" s="306"/>
      <c r="GW732" s="306"/>
      <c r="GX732" s="306"/>
      <c r="GY732" s="306"/>
      <c r="GZ732" s="306"/>
      <c r="HA732" s="306"/>
      <c r="HB732" s="306"/>
      <c r="HC732" s="306"/>
      <c r="HD732" s="306"/>
      <c r="HE732" s="306"/>
      <c r="HF732" s="306"/>
      <c r="HG732" s="306"/>
      <c r="HH732" s="306"/>
      <c r="HI732" s="306"/>
      <c r="HJ732" s="306"/>
      <c r="HK732" s="306"/>
      <c r="HL732" s="306"/>
      <c r="HM732" s="306"/>
      <c r="HN732" s="306"/>
      <c r="HO732" s="306"/>
      <c r="HP732" s="306"/>
      <c r="HQ732" s="306"/>
      <c r="HR732" s="306"/>
      <c r="HS732" s="306"/>
      <c r="HT732" s="306"/>
      <c r="HU732" s="306"/>
      <c r="HV732" s="306"/>
      <c r="HW732" s="306"/>
      <c r="HX732" s="306"/>
      <c r="HY732" s="306"/>
      <c r="HZ732" s="306"/>
      <c r="IA732" s="306"/>
      <c r="IB732" s="306"/>
      <c r="IC732" s="306"/>
      <c r="ID732" s="306"/>
      <c r="IE732" s="306"/>
      <c r="IF732" s="306"/>
      <c r="IG732" s="306"/>
      <c r="IH732" s="306"/>
    </row>
    <row r="733" spans="1:242" s="219" customFormat="1" ht="15" customHeight="1" x14ac:dyDescent="0.3">
      <c r="A733" s="174">
        <v>7.02</v>
      </c>
      <c r="B733" s="231"/>
      <c r="C733" s="232" t="e">
        <f>VLOOKUP(BD.PD9[[#This Row],[Pos]],[19]!PPto[#Data],3,FALSE)</f>
        <v>#REF!</v>
      </c>
      <c r="D733" s="511" t="s">
        <v>23</v>
      </c>
      <c r="E733" s="305" t="str">
        <f>IF(BD.PD9[[#This Row],[.]]="*",VLOOKUP(BD.PD9[[#This Row],[Pos]],[19]Presupuesto!A:H,7,FALSE),"")</f>
        <v/>
      </c>
      <c r="F733" s="561" t="s">
        <v>1508</v>
      </c>
      <c r="G733" s="511"/>
      <c r="H733" s="511"/>
      <c r="I733" s="174" t="s">
        <v>1326</v>
      </c>
      <c r="J733" s="512">
        <v>4</v>
      </c>
      <c r="K733" s="174" t="s">
        <v>260</v>
      </c>
      <c r="L733" s="383">
        <f>IF(BD.PD9[[#This Row],[Mon]]="DOP",1,HLOOKUP(BD.PD9[[#This Row],[Mon]],Data!$K$1:$L$2,2,FALSE))</f>
        <v>1</v>
      </c>
      <c r="M733" s="384">
        <v>25900</v>
      </c>
      <c r="N733" s="243">
        <f>BD.PD9[[#This Row],[Cant.]]*BD.PD9[[#This Row],[ Tasa ]]*BD.PD9[[#This Row],[ Precio Und.]]</f>
        <v>103600</v>
      </c>
      <c r="O733" s="386">
        <v>0</v>
      </c>
      <c r="P733" s="243">
        <f>IF(BD.PD9[[#This Row],[Liquid. '[%']]]&lt;&gt;0,(BD.PD9[[#This Row],[Valor Neto '[DOP']]]*BD.PD9[[#This Row],[Liquid. '[%']]])+BD.PD9[[#This Row],[Valor Neto '[DOP']]],BD.PD9[[#This Row],[Valor Neto '[DOP']]])</f>
        <v>103600</v>
      </c>
      <c r="Q733" s="243">
        <f>BD.PD9[[#This Row],[Ppto. Orden Interna '[DOP']]]/HLOOKUP("USD",Data!$K$1:$L$2,2,FALSE)</f>
        <v>1593.8461538461538</v>
      </c>
      <c r="R733" s="381" t="s">
        <v>1488</v>
      </c>
      <c r="S733" s="387"/>
      <c r="T733" s="387"/>
      <c r="U733" s="387"/>
      <c r="V733" s="387"/>
      <c r="W733" s="174" t="s">
        <v>439</v>
      </c>
      <c r="X733" s="495">
        <v>10</v>
      </c>
      <c r="Y733" s="388">
        <v>1</v>
      </c>
      <c r="Z733" s="243">
        <f>BD.PD9[[#This Row],[Av.P1 '[%']]]*BD.PD9[[#This Row],[Ppto. Orden Interna '[DOP']]]</f>
        <v>103600</v>
      </c>
      <c r="AA733" s="249"/>
      <c r="AB733" s="389"/>
      <c r="AC733" s="243">
        <f>BD.PD9[[#This Row],[Av.P2 '[%']]]*BD.PD9[[#This Row],[Ppto. Orden Interna '[DOP']]]</f>
        <v>0</v>
      </c>
      <c r="AD733" s="249"/>
      <c r="AE733" s="389"/>
      <c r="AF733" s="243">
        <f>BD.PD9[[#This Row],[Av.P3 '[%']]]*BD.PD9[[#This Row],[Ppto. Orden Interna '[DOP']]]</f>
        <v>0</v>
      </c>
      <c r="AG733" s="249"/>
      <c r="AH733" s="389"/>
      <c r="AI733" s="243">
        <f>BD.PD9[[#This Row],[Av.P4 '[%']]]*BD.PD9[[#This Row],[Ppto. Orden Interna '[DOP']]]</f>
        <v>0</v>
      </c>
      <c r="AJ733" s="249"/>
      <c r="AK733" s="389"/>
      <c r="AL733" s="243">
        <f>BD.PD9[[#This Row],[Av.P5 '[%']]]*BD.PD9[[#This Row],[Ppto. Orden Interna '[DOP']]]</f>
        <v>0</v>
      </c>
      <c r="AM733" s="496">
        <f>BD.PD9[[#This Row],[Pago 5]]+BD.PD9[[#This Row],[Pago 4]]+BD.PD9[[#This Row],[Pago 3]]+BD.PD9[[#This Row],[Pago 2]]+BD.PD9[[#This Row],[Pago 1]]</f>
        <v>103600</v>
      </c>
      <c r="AN733" s="308" t="s">
        <v>244</v>
      </c>
      <c r="AO733" s="308" t="s">
        <v>245</v>
      </c>
      <c r="AP733" s="308" t="s">
        <v>246</v>
      </c>
      <c r="AQ733" s="308" t="s">
        <v>247</v>
      </c>
      <c r="AR733" s="308">
        <v>594</v>
      </c>
      <c r="AS733" s="308" t="s">
        <v>248</v>
      </c>
      <c r="AT733" s="249" t="s">
        <v>1575</v>
      </c>
      <c r="AU733" s="306"/>
      <c r="AV733" s="306"/>
      <c r="AW733" s="306"/>
      <c r="AX733" s="306"/>
      <c r="AY733" s="306"/>
      <c r="AZ733" s="306"/>
      <c r="BA733" s="306"/>
      <c r="BB733" s="306"/>
      <c r="BC733" s="306"/>
      <c r="BD733" s="306"/>
      <c r="BE733" s="306"/>
      <c r="BF733" s="306"/>
      <c r="BG733" s="306"/>
      <c r="BH733" s="306"/>
      <c r="BI733" s="306"/>
      <c r="BJ733" s="306"/>
      <c r="BK733" s="306"/>
      <c r="BL733" s="306"/>
      <c r="BM733" s="306"/>
      <c r="BN733" s="306"/>
      <c r="BO733" s="306"/>
      <c r="BP733" s="306"/>
      <c r="BQ733" s="306"/>
      <c r="BR733" s="306"/>
      <c r="BS733" s="306"/>
      <c r="BT733" s="306"/>
      <c r="BU733" s="306"/>
      <c r="BV733" s="306"/>
      <c r="BW733" s="306"/>
      <c r="BX733" s="306"/>
      <c r="BY733" s="306"/>
      <c r="BZ733" s="306"/>
      <c r="CA733" s="306"/>
      <c r="CB733" s="306"/>
      <c r="CC733" s="306"/>
      <c r="CD733" s="306"/>
      <c r="CE733" s="306"/>
      <c r="CF733" s="306"/>
      <c r="CG733" s="306"/>
      <c r="CH733" s="306"/>
      <c r="CI733" s="306"/>
      <c r="CJ733" s="306"/>
      <c r="CK733" s="306"/>
      <c r="CL733" s="306"/>
      <c r="CM733" s="306"/>
      <c r="CN733" s="306"/>
      <c r="CO733" s="306"/>
      <c r="CP733" s="306"/>
      <c r="CQ733" s="306"/>
      <c r="CR733" s="306"/>
      <c r="CS733" s="306"/>
      <c r="CT733" s="306"/>
      <c r="CU733" s="306"/>
      <c r="CV733" s="306"/>
      <c r="CW733" s="306"/>
      <c r="CX733" s="306"/>
      <c r="CY733" s="306"/>
      <c r="CZ733" s="306"/>
      <c r="DA733" s="306"/>
      <c r="DB733" s="306"/>
      <c r="DC733" s="306"/>
      <c r="DD733" s="306"/>
      <c r="DE733" s="306"/>
      <c r="DF733" s="306"/>
      <c r="DG733" s="306"/>
      <c r="DH733" s="306"/>
      <c r="DI733" s="306"/>
      <c r="DJ733" s="306"/>
      <c r="DK733" s="306"/>
      <c r="DL733" s="306"/>
      <c r="DM733" s="306"/>
      <c r="DN733" s="306"/>
      <c r="DO733" s="306"/>
      <c r="DP733" s="306"/>
      <c r="DQ733" s="306"/>
      <c r="DR733" s="306"/>
      <c r="DS733" s="306"/>
      <c r="DT733" s="306"/>
      <c r="DU733" s="306"/>
      <c r="DV733" s="306"/>
      <c r="DW733" s="306"/>
      <c r="DX733" s="306"/>
      <c r="DY733" s="306"/>
      <c r="DZ733" s="306"/>
      <c r="EA733" s="306"/>
      <c r="EB733" s="306"/>
      <c r="EC733" s="306"/>
      <c r="ED733" s="306"/>
      <c r="EE733" s="306"/>
      <c r="EF733" s="306"/>
      <c r="EG733" s="306"/>
      <c r="EH733" s="306"/>
      <c r="EI733" s="306"/>
      <c r="EJ733" s="306"/>
      <c r="EK733" s="306"/>
      <c r="EL733" s="306"/>
      <c r="EM733" s="306"/>
      <c r="EN733" s="306"/>
      <c r="EO733" s="306"/>
      <c r="EP733" s="306"/>
      <c r="EQ733" s="306"/>
      <c r="ER733" s="306"/>
      <c r="ES733" s="306"/>
      <c r="ET733" s="306"/>
      <c r="EU733" s="306"/>
      <c r="EV733" s="306"/>
      <c r="EW733" s="306"/>
      <c r="EX733" s="306"/>
      <c r="EY733" s="306"/>
      <c r="EZ733" s="306"/>
      <c r="FA733" s="306"/>
      <c r="FB733" s="306"/>
      <c r="FC733" s="306"/>
      <c r="FD733" s="306"/>
      <c r="FE733" s="306"/>
      <c r="FF733" s="306"/>
      <c r="FG733" s="306"/>
      <c r="FH733" s="306"/>
      <c r="FI733" s="306"/>
      <c r="FJ733" s="306"/>
      <c r="FK733" s="306"/>
      <c r="FL733" s="306"/>
      <c r="FM733" s="306"/>
      <c r="FN733" s="306"/>
      <c r="FO733" s="306"/>
      <c r="FP733" s="306"/>
      <c r="FQ733" s="306"/>
      <c r="FR733" s="306"/>
      <c r="FS733" s="306"/>
      <c r="FT733" s="306"/>
      <c r="FU733" s="306"/>
      <c r="FV733" s="306"/>
      <c r="FW733" s="306"/>
      <c r="FX733" s="306"/>
      <c r="FY733" s="306"/>
      <c r="FZ733" s="306"/>
      <c r="GA733" s="306"/>
      <c r="GB733" s="306"/>
      <c r="GC733" s="306"/>
      <c r="GD733" s="306"/>
      <c r="GE733" s="306"/>
      <c r="GF733" s="306"/>
      <c r="GG733" s="306"/>
      <c r="GH733" s="306"/>
      <c r="GI733" s="306"/>
      <c r="GJ733" s="306"/>
      <c r="GK733" s="306"/>
      <c r="GL733" s="306"/>
      <c r="GM733" s="306"/>
      <c r="GN733" s="306"/>
      <c r="GO733" s="306"/>
      <c r="GP733" s="306"/>
      <c r="GQ733" s="306"/>
      <c r="GR733" s="306"/>
      <c r="GS733" s="306"/>
      <c r="GT733" s="306"/>
      <c r="GU733" s="306"/>
      <c r="GV733" s="306"/>
      <c r="GW733" s="306"/>
      <c r="GX733" s="306"/>
      <c r="GY733" s="306"/>
      <c r="GZ733" s="306"/>
      <c r="HA733" s="306"/>
      <c r="HB733" s="306"/>
      <c r="HC733" s="306"/>
      <c r="HD733" s="306"/>
      <c r="HE733" s="306"/>
      <c r="HF733" s="306"/>
      <c r="HG733" s="306"/>
      <c r="HH733" s="306"/>
      <c r="HI733" s="306"/>
      <c r="HJ733" s="306"/>
      <c r="HK733" s="306"/>
      <c r="HL733" s="306"/>
      <c r="HM733" s="306"/>
      <c r="HN733" s="306"/>
      <c r="HO733" s="306"/>
      <c r="HP733" s="306"/>
      <c r="HQ733" s="306"/>
      <c r="HR733" s="306"/>
      <c r="HS733" s="306"/>
      <c r="HT733" s="306"/>
      <c r="HU733" s="306"/>
      <c r="HV733" s="306"/>
      <c r="HW733" s="306"/>
      <c r="HX733" s="306"/>
      <c r="HY733" s="306"/>
      <c r="HZ733" s="306"/>
      <c r="IA733" s="306"/>
      <c r="IB733" s="306"/>
      <c r="IC733" s="306"/>
      <c r="ID733" s="306"/>
      <c r="IE733" s="306"/>
      <c r="IF733" s="306"/>
      <c r="IG733" s="306"/>
      <c r="IH733" s="306"/>
    </row>
    <row r="734" spans="1:242" s="219" customFormat="1" ht="15" customHeight="1" x14ac:dyDescent="0.3">
      <c r="A734" s="174">
        <v>7.02</v>
      </c>
      <c r="B734" s="231"/>
      <c r="C734" s="232" t="e">
        <f>VLOOKUP(BD.PD9[[#This Row],[Pos]],[19]!PPto[#Data],3,FALSE)</f>
        <v>#REF!</v>
      </c>
      <c r="D734" s="174" t="s">
        <v>23</v>
      </c>
      <c r="E734" s="305" t="str">
        <f>IF(BD.PD9[[#This Row],[.]]="*",VLOOKUP(BD.PD9[[#This Row],[Pos]],[19]Presupuesto!A:H,7,FALSE),"")</f>
        <v/>
      </c>
      <c r="F734" s="523" t="s">
        <v>462</v>
      </c>
      <c r="G734" s="572"/>
      <c r="H734" s="174"/>
      <c r="I734" s="174" t="s">
        <v>1326</v>
      </c>
      <c r="J734" s="382">
        <v>1</v>
      </c>
      <c r="K734" s="174" t="s">
        <v>260</v>
      </c>
      <c r="L734" s="383">
        <f>IF(BD.PD9[[#This Row],[Mon]]="DOP",1,HLOOKUP(BD.PD9[[#This Row],[Mon]],Data!$K$1:$L$2,2,FALSE))</f>
        <v>1</v>
      </c>
      <c r="M734" s="384">
        <v>6438.22</v>
      </c>
      <c r="N734" s="243">
        <f>BD.PD9[[#This Row],[Cant.]]*BD.PD9[[#This Row],[ Tasa ]]*BD.PD9[[#This Row],[ Precio Und.]]</f>
        <v>6438.22</v>
      </c>
      <c r="O734" s="386">
        <v>0</v>
      </c>
      <c r="P734" s="243">
        <f>IF(BD.PD9[[#This Row],[Liquid. '[%']]]&lt;&gt;0,(BD.PD9[[#This Row],[Valor Neto '[DOP']]]*BD.PD9[[#This Row],[Liquid. '[%']]])+BD.PD9[[#This Row],[Valor Neto '[DOP']]],BD.PD9[[#This Row],[Valor Neto '[DOP']]])</f>
        <v>6438.22</v>
      </c>
      <c r="Q734" s="243">
        <f>BD.PD9[[#This Row],[Ppto. Orden Interna '[DOP']]]/HLOOKUP("USD",Data!$K$1:$L$2,2,FALSE)</f>
        <v>99.049538461538461</v>
      </c>
      <c r="R734" s="381" t="s">
        <v>1494</v>
      </c>
      <c r="S734" s="387"/>
      <c r="T734" s="387"/>
      <c r="U734" s="387"/>
      <c r="V734" s="387"/>
      <c r="W734" s="174" t="s">
        <v>1495</v>
      </c>
      <c r="X734" s="495">
        <v>10</v>
      </c>
      <c r="Y734" s="388">
        <v>1</v>
      </c>
      <c r="Z734" s="243">
        <f>BD.PD9[[#This Row],[Av.P1 '[%']]]*BD.PD9[[#This Row],[Ppto. Orden Interna '[DOP']]]</f>
        <v>6438.22</v>
      </c>
      <c r="AA734" s="249"/>
      <c r="AB734" s="389"/>
      <c r="AC734" s="243">
        <f>BD.PD9[[#This Row],[Av.P2 '[%']]]*BD.PD9[[#This Row],[Ppto. Orden Interna '[DOP']]]</f>
        <v>0</v>
      </c>
      <c r="AD734" s="249"/>
      <c r="AE734" s="389"/>
      <c r="AF734" s="243">
        <f>BD.PD9[[#This Row],[Av.P3 '[%']]]*BD.PD9[[#This Row],[Ppto. Orden Interna '[DOP']]]</f>
        <v>0</v>
      </c>
      <c r="AG734" s="249"/>
      <c r="AH734" s="389"/>
      <c r="AI734" s="243">
        <f>BD.PD9[[#This Row],[Av.P4 '[%']]]*BD.PD9[[#This Row],[Ppto. Orden Interna '[DOP']]]</f>
        <v>0</v>
      </c>
      <c r="AJ734" s="249"/>
      <c r="AK734" s="389"/>
      <c r="AL734" s="243">
        <f>BD.PD9[[#This Row],[Av.P5 '[%']]]*BD.PD9[[#This Row],[Ppto. Orden Interna '[DOP']]]</f>
        <v>0</v>
      </c>
      <c r="AM734" s="496">
        <f>BD.PD9[[#This Row],[Pago 5]]+BD.PD9[[#This Row],[Pago 4]]+BD.PD9[[#This Row],[Pago 3]]+BD.PD9[[#This Row],[Pago 2]]+BD.PD9[[#This Row],[Pago 1]]</f>
        <v>6438.22</v>
      </c>
      <c r="AN734" s="308" t="s">
        <v>244</v>
      </c>
      <c r="AO734" s="308" t="s">
        <v>245</v>
      </c>
      <c r="AP734" s="308" t="s">
        <v>246</v>
      </c>
      <c r="AQ734" s="308" t="s">
        <v>247</v>
      </c>
      <c r="AR734" s="308">
        <v>594</v>
      </c>
      <c r="AS734" s="308" t="s">
        <v>248</v>
      </c>
      <c r="AT734" s="249" t="s">
        <v>1575</v>
      </c>
      <c r="AU734" s="306"/>
      <c r="AV734" s="306"/>
      <c r="AW734" s="306"/>
      <c r="AX734" s="306"/>
      <c r="AY734" s="306"/>
      <c r="AZ734" s="306"/>
      <c r="BA734" s="306"/>
      <c r="BB734" s="306"/>
      <c r="BC734" s="306"/>
      <c r="BD734" s="306"/>
      <c r="BE734" s="306"/>
      <c r="BF734" s="306"/>
      <c r="BG734" s="306"/>
      <c r="BH734" s="306"/>
      <c r="BI734" s="306"/>
      <c r="BJ734" s="306"/>
      <c r="BK734" s="306"/>
      <c r="BL734" s="306"/>
      <c r="BM734" s="306"/>
      <c r="BN734" s="306"/>
      <c r="BO734" s="306"/>
      <c r="BP734" s="306"/>
      <c r="BQ734" s="306"/>
      <c r="BR734" s="306"/>
      <c r="BS734" s="306"/>
      <c r="BT734" s="306"/>
      <c r="BU734" s="306"/>
      <c r="BV734" s="306"/>
      <c r="BW734" s="306"/>
      <c r="BX734" s="306"/>
      <c r="BY734" s="306"/>
      <c r="BZ734" s="306"/>
      <c r="CA734" s="306"/>
      <c r="CB734" s="306"/>
      <c r="CC734" s="306"/>
      <c r="CD734" s="306"/>
      <c r="CE734" s="306"/>
      <c r="CF734" s="306"/>
      <c r="CG734" s="306"/>
      <c r="CH734" s="306"/>
      <c r="CI734" s="306"/>
      <c r="CJ734" s="306"/>
      <c r="CK734" s="306"/>
      <c r="CL734" s="306"/>
      <c r="CM734" s="306"/>
      <c r="CN734" s="306"/>
      <c r="CO734" s="306"/>
      <c r="CP734" s="306"/>
      <c r="CQ734" s="306"/>
      <c r="CR734" s="306"/>
      <c r="CS734" s="306"/>
      <c r="CT734" s="306"/>
      <c r="CU734" s="306"/>
      <c r="CV734" s="306"/>
      <c r="CW734" s="306"/>
      <c r="CX734" s="306"/>
      <c r="CY734" s="306"/>
      <c r="CZ734" s="306"/>
      <c r="DA734" s="306"/>
      <c r="DB734" s="306"/>
      <c r="DC734" s="306"/>
      <c r="DD734" s="306"/>
      <c r="DE734" s="306"/>
      <c r="DF734" s="306"/>
      <c r="DG734" s="306"/>
      <c r="DH734" s="306"/>
      <c r="DI734" s="306"/>
      <c r="DJ734" s="306"/>
      <c r="DK734" s="306"/>
      <c r="DL734" s="306"/>
      <c r="DM734" s="306"/>
      <c r="DN734" s="306"/>
      <c r="DO734" s="306"/>
      <c r="DP734" s="306"/>
      <c r="DQ734" s="306"/>
      <c r="DR734" s="306"/>
      <c r="DS734" s="306"/>
      <c r="DT734" s="306"/>
      <c r="DU734" s="306"/>
      <c r="DV734" s="306"/>
      <c r="DW734" s="306"/>
      <c r="DX734" s="306"/>
      <c r="DY734" s="306"/>
      <c r="DZ734" s="306"/>
      <c r="EA734" s="306"/>
      <c r="EB734" s="306"/>
      <c r="EC734" s="306"/>
      <c r="ED734" s="306"/>
      <c r="EE734" s="306"/>
      <c r="EF734" s="306"/>
      <c r="EG734" s="306"/>
      <c r="EH734" s="306"/>
      <c r="EI734" s="306"/>
      <c r="EJ734" s="306"/>
      <c r="EK734" s="306"/>
      <c r="EL734" s="306"/>
      <c r="EM734" s="306"/>
      <c r="EN734" s="306"/>
      <c r="EO734" s="306"/>
      <c r="EP734" s="306"/>
      <c r="EQ734" s="306"/>
      <c r="ER734" s="306"/>
      <c r="ES734" s="306"/>
      <c r="ET734" s="306"/>
      <c r="EU734" s="306"/>
      <c r="EV734" s="306"/>
      <c r="EW734" s="306"/>
      <c r="EX734" s="306"/>
      <c r="EY734" s="306"/>
      <c r="EZ734" s="306"/>
      <c r="FA734" s="306"/>
      <c r="FB734" s="306"/>
      <c r="FC734" s="306"/>
      <c r="FD734" s="306"/>
      <c r="FE734" s="306"/>
      <c r="FF734" s="306"/>
      <c r="FG734" s="306"/>
      <c r="FH734" s="306"/>
      <c r="FI734" s="306"/>
      <c r="FJ734" s="306"/>
      <c r="FK734" s="306"/>
      <c r="FL734" s="306"/>
      <c r="FM734" s="306"/>
      <c r="FN734" s="306"/>
      <c r="FO734" s="306"/>
      <c r="FP734" s="306"/>
      <c r="FQ734" s="306"/>
      <c r="FR734" s="306"/>
      <c r="FS734" s="306"/>
      <c r="FT734" s="306"/>
      <c r="FU734" s="306"/>
      <c r="FV734" s="306"/>
      <c r="FW734" s="306"/>
      <c r="FX734" s="306"/>
      <c r="FY734" s="306"/>
      <c r="FZ734" s="306"/>
      <c r="GA734" s="306"/>
      <c r="GB734" s="306"/>
      <c r="GC734" s="306"/>
      <c r="GD734" s="306"/>
      <c r="GE734" s="306"/>
      <c r="GF734" s="306"/>
      <c r="GG734" s="306"/>
      <c r="GH734" s="306"/>
      <c r="GI734" s="306"/>
      <c r="GJ734" s="306"/>
      <c r="GK734" s="306"/>
      <c r="GL734" s="306"/>
      <c r="GM734" s="306"/>
      <c r="GN734" s="306"/>
      <c r="GO734" s="306"/>
      <c r="GP734" s="306"/>
      <c r="GQ734" s="306"/>
      <c r="GR734" s="306"/>
      <c r="GS734" s="306"/>
      <c r="GT734" s="306"/>
      <c r="GU734" s="306"/>
      <c r="GV734" s="306"/>
      <c r="GW734" s="306"/>
      <c r="GX734" s="306"/>
      <c r="GY734" s="306"/>
      <c r="GZ734" s="306"/>
      <c r="HA734" s="306"/>
      <c r="HB734" s="306"/>
      <c r="HC734" s="306"/>
      <c r="HD734" s="306"/>
      <c r="HE734" s="306"/>
      <c r="HF734" s="306"/>
      <c r="HG734" s="306"/>
      <c r="HH734" s="306"/>
      <c r="HI734" s="306"/>
      <c r="HJ734" s="306"/>
      <c r="HK734" s="306"/>
      <c r="HL734" s="306"/>
      <c r="HM734" s="306"/>
      <c r="HN734" s="306"/>
      <c r="HO734" s="306"/>
      <c r="HP734" s="306"/>
      <c r="HQ734" s="306"/>
      <c r="HR734" s="306"/>
      <c r="HS734" s="306"/>
      <c r="HT734" s="306"/>
      <c r="HU734" s="306"/>
      <c r="HV734" s="306"/>
      <c r="HW734" s="306"/>
      <c r="HX734" s="306"/>
      <c r="HY734" s="306"/>
      <c r="HZ734" s="306"/>
      <c r="IA734" s="306"/>
      <c r="IB734" s="306"/>
      <c r="IC734" s="306"/>
      <c r="ID734" s="306"/>
      <c r="IE734" s="306"/>
      <c r="IF734" s="306"/>
      <c r="IG734" s="306"/>
      <c r="IH734" s="306"/>
    </row>
    <row r="735" spans="1:242" s="219" customFormat="1" ht="15" customHeight="1" x14ac:dyDescent="0.3">
      <c r="A735" s="174">
        <v>7.02</v>
      </c>
      <c r="B735" s="231"/>
      <c r="C735" s="232" t="e">
        <f>VLOOKUP(BD.PD9[[#This Row],[Pos]],[19]!PPto[#Data],3,FALSE)</f>
        <v>#REF!</v>
      </c>
      <c r="D735" s="174" t="s">
        <v>23</v>
      </c>
      <c r="E735" s="305" t="str">
        <f>IF(BD.PD9[[#This Row],[.]]="*",VLOOKUP(BD.PD9[[#This Row],[Pos]],[19]Presupuesto!A:H,7,FALSE),"")</f>
        <v/>
      </c>
      <c r="F735" s="523" t="s">
        <v>464</v>
      </c>
      <c r="G735" s="572"/>
      <c r="H735" s="174"/>
      <c r="I735" s="174" t="s">
        <v>1326</v>
      </c>
      <c r="J735" s="382">
        <v>1</v>
      </c>
      <c r="K735" s="174" t="s">
        <v>260</v>
      </c>
      <c r="L735" s="383">
        <f>IF(BD.PD9[[#This Row],[Mon]]="DOP",1,HLOOKUP(BD.PD9[[#This Row],[Mon]],Data!$K$1:$L$2,2,FALSE))</f>
        <v>1</v>
      </c>
      <c r="M735" s="384">
        <v>5821.21</v>
      </c>
      <c r="N735" s="243">
        <f>BD.PD9[[#This Row],[Cant.]]*BD.PD9[[#This Row],[ Tasa ]]*BD.PD9[[#This Row],[ Precio Und.]]</f>
        <v>5821.21</v>
      </c>
      <c r="O735" s="386">
        <v>0</v>
      </c>
      <c r="P735" s="243">
        <f>IF(BD.PD9[[#This Row],[Liquid. '[%']]]&lt;&gt;0,(BD.PD9[[#This Row],[Valor Neto '[DOP']]]*BD.PD9[[#This Row],[Liquid. '[%']]])+BD.PD9[[#This Row],[Valor Neto '[DOP']]],BD.PD9[[#This Row],[Valor Neto '[DOP']]])</f>
        <v>5821.21</v>
      </c>
      <c r="Q735" s="243">
        <f>BD.PD9[[#This Row],[Ppto. Orden Interna '[DOP']]]/HLOOKUP("USD",Data!$K$1:$L$2,2,FALSE)</f>
        <v>89.55707692307692</v>
      </c>
      <c r="R735" s="381" t="s">
        <v>1494</v>
      </c>
      <c r="S735" s="387"/>
      <c r="T735" s="387"/>
      <c r="U735" s="387"/>
      <c r="V735" s="387"/>
      <c r="W735" s="174" t="s">
        <v>1495</v>
      </c>
      <c r="X735" s="495">
        <v>10</v>
      </c>
      <c r="Y735" s="388">
        <v>1</v>
      </c>
      <c r="Z735" s="243">
        <f>BD.PD9[[#This Row],[Av.P1 '[%']]]*BD.PD9[[#This Row],[Ppto. Orden Interna '[DOP']]]</f>
        <v>5821.21</v>
      </c>
      <c r="AA735" s="249"/>
      <c r="AB735" s="389"/>
      <c r="AC735" s="243">
        <f>BD.PD9[[#This Row],[Av.P2 '[%']]]*BD.PD9[[#This Row],[Ppto. Orden Interna '[DOP']]]</f>
        <v>0</v>
      </c>
      <c r="AD735" s="249"/>
      <c r="AE735" s="389"/>
      <c r="AF735" s="243">
        <f>BD.PD9[[#This Row],[Av.P3 '[%']]]*BD.PD9[[#This Row],[Ppto. Orden Interna '[DOP']]]</f>
        <v>0</v>
      </c>
      <c r="AG735" s="249"/>
      <c r="AH735" s="389"/>
      <c r="AI735" s="243">
        <f>BD.PD9[[#This Row],[Av.P4 '[%']]]*BD.PD9[[#This Row],[Ppto. Orden Interna '[DOP']]]</f>
        <v>0</v>
      </c>
      <c r="AJ735" s="249"/>
      <c r="AK735" s="389"/>
      <c r="AL735" s="243">
        <f>BD.PD9[[#This Row],[Av.P5 '[%']]]*BD.PD9[[#This Row],[Ppto. Orden Interna '[DOP']]]</f>
        <v>0</v>
      </c>
      <c r="AM735" s="496">
        <f>BD.PD9[[#This Row],[Pago 5]]+BD.PD9[[#This Row],[Pago 4]]+BD.PD9[[#This Row],[Pago 3]]+BD.PD9[[#This Row],[Pago 2]]+BD.PD9[[#This Row],[Pago 1]]</f>
        <v>5821.21</v>
      </c>
      <c r="AN735" s="308" t="s">
        <v>244</v>
      </c>
      <c r="AO735" s="308" t="s">
        <v>245</v>
      </c>
      <c r="AP735" s="308" t="s">
        <v>246</v>
      </c>
      <c r="AQ735" s="308" t="s">
        <v>247</v>
      </c>
      <c r="AR735" s="308">
        <v>594</v>
      </c>
      <c r="AS735" s="308" t="s">
        <v>248</v>
      </c>
      <c r="AT735" s="249" t="s">
        <v>1575</v>
      </c>
      <c r="AU735" s="306"/>
      <c r="AV735" s="306"/>
      <c r="AW735" s="306"/>
      <c r="AX735" s="306"/>
      <c r="AY735" s="306"/>
      <c r="AZ735" s="306"/>
      <c r="BA735" s="306"/>
      <c r="BB735" s="306"/>
      <c r="BC735" s="306"/>
      <c r="BD735" s="306"/>
      <c r="BE735" s="306"/>
      <c r="BF735" s="306"/>
      <c r="BG735" s="306"/>
      <c r="BH735" s="306"/>
      <c r="BI735" s="306"/>
      <c r="BJ735" s="306"/>
      <c r="BK735" s="306"/>
      <c r="BL735" s="306"/>
      <c r="BM735" s="306"/>
      <c r="BN735" s="306"/>
      <c r="BO735" s="306"/>
      <c r="BP735" s="306"/>
      <c r="BQ735" s="306"/>
      <c r="BR735" s="306"/>
      <c r="BS735" s="306"/>
      <c r="BT735" s="306"/>
      <c r="BU735" s="306"/>
      <c r="BV735" s="306"/>
      <c r="BW735" s="306"/>
      <c r="BX735" s="306"/>
      <c r="BY735" s="306"/>
      <c r="BZ735" s="306"/>
      <c r="CA735" s="306"/>
      <c r="CB735" s="306"/>
      <c r="CC735" s="306"/>
      <c r="CD735" s="306"/>
      <c r="CE735" s="306"/>
      <c r="CF735" s="306"/>
      <c r="CG735" s="306"/>
      <c r="CH735" s="306"/>
      <c r="CI735" s="306"/>
      <c r="CJ735" s="306"/>
      <c r="CK735" s="306"/>
      <c r="CL735" s="306"/>
      <c r="CM735" s="306"/>
      <c r="CN735" s="306"/>
      <c r="CO735" s="306"/>
      <c r="CP735" s="306"/>
      <c r="CQ735" s="306"/>
      <c r="CR735" s="306"/>
      <c r="CS735" s="306"/>
      <c r="CT735" s="306"/>
      <c r="CU735" s="306"/>
      <c r="CV735" s="306"/>
      <c r="CW735" s="306"/>
      <c r="CX735" s="306"/>
      <c r="CY735" s="306"/>
      <c r="CZ735" s="306"/>
      <c r="DA735" s="306"/>
      <c r="DB735" s="306"/>
      <c r="DC735" s="306"/>
      <c r="DD735" s="306"/>
      <c r="DE735" s="306"/>
      <c r="DF735" s="306"/>
      <c r="DG735" s="306"/>
      <c r="DH735" s="306"/>
      <c r="DI735" s="306"/>
      <c r="DJ735" s="306"/>
      <c r="DK735" s="306"/>
      <c r="DL735" s="306"/>
      <c r="DM735" s="306"/>
      <c r="DN735" s="306"/>
      <c r="DO735" s="306"/>
      <c r="DP735" s="306"/>
      <c r="DQ735" s="306"/>
      <c r="DR735" s="306"/>
      <c r="DS735" s="306"/>
      <c r="DT735" s="306"/>
      <c r="DU735" s="306"/>
      <c r="DV735" s="306"/>
      <c r="DW735" s="306"/>
      <c r="DX735" s="306"/>
      <c r="DY735" s="306"/>
      <c r="DZ735" s="306"/>
      <c r="EA735" s="306"/>
      <c r="EB735" s="306"/>
      <c r="EC735" s="306"/>
      <c r="ED735" s="306"/>
      <c r="EE735" s="306"/>
      <c r="EF735" s="306"/>
      <c r="EG735" s="306"/>
      <c r="EH735" s="306"/>
      <c r="EI735" s="306"/>
      <c r="EJ735" s="306"/>
      <c r="EK735" s="306"/>
      <c r="EL735" s="306"/>
      <c r="EM735" s="306"/>
      <c r="EN735" s="306"/>
      <c r="EO735" s="306"/>
      <c r="EP735" s="306"/>
      <c r="EQ735" s="306"/>
      <c r="ER735" s="306"/>
      <c r="ES735" s="306"/>
      <c r="ET735" s="306"/>
      <c r="EU735" s="306"/>
      <c r="EV735" s="306"/>
      <c r="EW735" s="306"/>
      <c r="EX735" s="306"/>
      <c r="EY735" s="306"/>
      <c r="EZ735" s="306"/>
      <c r="FA735" s="306"/>
      <c r="FB735" s="306"/>
      <c r="FC735" s="306"/>
      <c r="FD735" s="306"/>
      <c r="FE735" s="306"/>
      <c r="FF735" s="306"/>
      <c r="FG735" s="306"/>
      <c r="FH735" s="306"/>
      <c r="FI735" s="306"/>
      <c r="FJ735" s="306"/>
      <c r="FK735" s="306"/>
      <c r="FL735" s="306"/>
      <c r="FM735" s="306"/>
      <c r="FN735" s="306"/>
      <c r="FO735" s="306"/>
      <c r="FP735" s="306"/>
      <c r="FQ735" s="306"/>
      <c r="FR735" s="306"/>
      <c r="FS735" s="306"/>
      <c r="FT735" s="306"/>
      <c r="FU735" s="306"/>
      <c r="FV735" s="306"/>
      <c r="FW735" s="306"/>
      <c r="FX735" s="306"/>
      <c r="FY735" s="306"/>
      <c r="FZ735" s="306"/>
      <c r="GA735" s="306"/>
      <c r="GB735" s="306"/>
      <c r="GC735" s="306"/>
      <c r="GD735" s="306"/>
      <c r="GE735" s="306"/>
      <c r="GF735" s="306"/>
      <c r="GG735" s="306"/>
      <c r="GH735" s="306"/>
      <c r="GI735" s="306"/>
      <c r="GJ735" s="306"/>
      <c r="GK735" s="306"/>
      <c r="GL735" s="306"/>
      <c r="GM735" s="306"/>
      <c r="GN735" s="306"/>
      <c r="GO735" s="306"/>
      <c r="GP735" s="306"/>
      <c r="GQ735" s="306"/>
      <c r="GR735" s="306"/>
      <c r="GS735" s="306"/>
      <c r="GT735" s="306"/>
      <c r="GU735" s="306"/>
      <c r="GV735" s="306"/>
      <c r="GW735" s="306"/>
      <c r="GX735" s="306"/>
      <c r="GY735" s="306"/>
      <c r="GZ735" s="306"/>
      <c r="HA735" s="306"/>
      <c r="HB735" s="306"/>
      <c r="HC735" s="306"/>
      <c r="HD735" s="306"/>
      <c r="HE735" s="306"/>
      <c r="HF735" s="306"/>
      <c r="HG735" s="306"/>
      <c r="HH735" s="306"/>
      <c r="HI735" s="306"/>
      <c r="HJ735" s="306"/>
      <c r="HK735" s="306"/>
      <c r="HL735" s="306"/>
      <c r="HM735" s="306"/>
      <c r="HN735" s="306"/>
      <c r="HO735" s="306"/>
      <c r="HP735" s="306"/>
      <c r="HQ735" s="306"/>
      <c r="HR735" s="306"/>
      <c r="HS735" s="306"/>
      <c r="HT735" s="306"/>
      <c r="HU735" s="306"/>
      <c r="HV735" s="306"/>
      <c r="HW735" s="306"/>
      <c r="HX735" s="306"/>
      <c r="HY735" s="306"/>
      <c r="HZ735" s="306"/>
      <c r="IA735" s="306"/>
      <c r="IB735" s="306"/>
      <c r="IC735" s="306"/>
      <c r="ID735" s="306"/>
      <c r="IE735" s="306"/>
      <c r="IF735" s="306"/>
      <c r="IG735" s="306"/>
      <c r="IH735" s="306"/>
    </row>
    <row r="736" spans="1:242" s="219" customFormat="1" ht="15" customHeight="1" x14ac:dyDescent="0.3">
      <c r="A736" s="174">
        <v>7.02</v>
      </c>
      <c r="B736" s="231"/>
      <c r="C736" s="232" t="e">
        <f>VLOOKUP(BD.PD9[[#This Row],[Pos]],[19]!PPto[#Data],3,FALSE)</f>
        <v>#REF!</v>
      </c>
      <c r="D736" s="174" t="s">
        <v>23</v>
      </c>
      <c r="E736" s="305" t="str">
        <f>IF(BD.PD9[[#This Row],[.]]="*",VLOOKUP(BD.PD9[[#This Row],[Pos]],[19]Presupuesto!A:H,7,FALSE),"")</f>
        <v/>
      </c>
      <c r="F736" s="523" t="s">
        <v>465</v>
      </c>
      <c r="G736" s="572"/>
      <c r="H736" s="174"/>
      <c r="I736" s="174" t="s">
        <v>1326</v>
      </c>
      <c r="J736" s="382">
        <v>1</v>
      </c>
      <c r="K736" s="174" t="s">
        <v>260</v>
      </c>
      <c r="L736" s="383">
        <f>IF(BD.PD9[[#This Row],[Mon]]="DOP",1,HLOOKUP(BD.PD9[[#This Row],[Mon]],Data!$K$1:$L$2,2,FALSE))</f>
        <v>1</v>
      </c>
      <c r="M736" s="384">
        <v>4853</v>
      </c>
      <c r="N736" s="243">
        <f>BD.PD9[[#This Row],[Cant.]]*BD.PD9[[#This Row],[ Tasa ]]*BD.PD9[[#This Row],[ Precio Und.]]</f>
        <v>4853</v>
      </c>
      <c r="O736" s="386">
        <v>0</v>
      </c>
      <c r="P736" s="243">
        <f>IF(BD.PD9[[#This Row],[Liquid. '[%']]]&lt;&gt;0,(BD.PD9[[#This Row],[Valor Neto '[DOP']]]*BD.PD9[[#This Row],[Liquid. '[%']]])+BD.PD9[[#This Row],[Valor Neto '[DOP']]],BD.PD9[[#This Row],[Valor Neto '[DOP']]])</f>
        <v>4853</v>
      </c>
      <c r="Q736" s="243">
        <f>BD.PD9[[#This Row],[Ppto. Orden Interna '[DOP']]]/HLOOKUP("USD",Data!$K$1:$L$2,2,FALSE)</f>
        <v>74.661538461538456</v>
      </c>
      <c r="R736" s="381" t="s">
        <v>1494</v>
      </c>
      <c r="S736" s="387"/>
      <c r="T736" s="387"/>
      <c r="U736" s="387"/>
      <c r="V736" s="387"/>
      <c r="W736" s="174" t="s">
        <v>1495</v>
      </c>
      <c r="X736" s="495">
        <v>10</v>
      </c>
      <c r="Y736" s="388">
        <v>1</v>
      </c>
      <c r="Z736" s="243">
        <f>BD.PD9[[#This Row],[Av.P1 '[%']]]*BD.PD9[[#This Row],[Ppto. Orden Interna '[DOP']]]</f>
        <v>4853</v>
      </c>
      <c r="AA736" s="249"/>
      <c r="AB736" s="389"/>
      <c r="AC736" s="243">
        <f>BD.PD9[[#This Row],[Av.P2 '[%']]]*BD.PD9[[#This Row],[Ppto. Orden Interna '[DOP']]]</f>
        <v>0</v>
      </c>
      <c r="AD736" s="249"/>
      <c r="AE736" s="389"/>
      <c r="AF736" s="243">
        <f>BD.PD9[[#This Row],[Av.P3 '[%']]]*BD.PD9[[#This Row],[Ppto. Orden Interna '[DOP']]]</f>
        <v>0</v>
      </c>
      <c r="AG736" s="249"/>
      <c r="AH736" s="389"/>
      <c r="AI736" s="243">
        <f>BD.PD9[[#This Row],[Av.P4 '[%']]]*BD.PD9[[#This Row],[Ppto. Orden Interna '[DOP']]]</f>
        <v>0</v>
      </c>
      <c r="AJ736" s="249"/>
      <c r="AK736" s="389"/>
      <c r="AL736" s="243">
        <f>BD.PD9[[#This Row],[Av.P5 '[%']]]*BD.PD9[[#This Row],[Ppto. Orden Interna '[DOP']]]</f>
        <v>0</v>
      </c>
      <c r="AM736" s="496">
        <f>BD.PD9[[#This Row],[Pago 5]]+BD.PD9[[#This Row],[Pago 4]]+BD.PD9[[#This Row],[Pago 3]]+BD.PD9[[#This Row],[Pago 2]]+BD.PD9[[#This Row],[Pago 1]]</f>
        <v>4853</v>
      </c>
      <c r="AN736" s="308" t="s">
        <v>244</v>
      </c>
      <c r="AO736" s="308" t="s">
        <v>245</v>
      </c>
      <c r="AP736" s="308" t="s">
        <v>246</v>
      </c>
      <c r="AQ736" s="308" t="s">
        <v>247</v>
      </c>
      <c r="AR736" s="308">
        <v>594</v>
      </c>
      <c r="AS736" s="308" t="s">
        <v>248</v>
      </c>
      <c r="AT736" s="249" t="s">
        <v>1575</v>
      </c>
      <c r="AU736" s="306"/>
      <c r="AV736" s="306"/>
      <c r="AW736" s="306"/>
      <c r="AX736" s="306"/>
      <c r="AY736" s="306"/>
      <c r="AZ736" s="306"/>
      <c r="BA736" s="306"/>
      <c r="BB736" s="306"/>
      <c r="BC736" s="306"/>
      <c r="BD736" s="306"/>
      <c r="BE736" s="306"/>
      <c r="BF736" s="306"/>
      <c r="BG736" s="306"/>
      <c r="BH736" s="306"/>
      <c r="BI736" s="306"/>
      <c r="BJ736" s="306"/>
      <c r="BK736" s="306"/>
      <c r="BL736" s="306"/>
      <c r="BM736" s="306"/>
      <c r="BN736" s="306"/>
      <c r="BO736" s="306"/>
      <c r="BP736" s="306"/>
      <c r="BQ736" s="306"/>
      <c r="BR736" s="306"/>
      <c r="BS736" s="306"/>
      <c r="BT736" s="306"/>
      <c r="BU736" s="306"/>
      <c r="BV736" s="306"/>
      <c r="BW736" s="306"/>
      <c r="BX736" s="306"/>
      <c r="BY736" s="306"/>
      <c r="BZ736" s="306"/>
      <c r="CA736" s="306"/>
      <c r="CB736" s="306"/>
      <c r="CC736" s="306"/>
      <c r="CD736" s="306"/>
      <c r="CE736" s="306"/>
      <c r="CF736" s="306"/>
      <c r="CG736" s="306"/>
      <c r="CH736" s="306"/>
      <c r="CI736" s="306"/>
      <c r="CJ736" s="306"/>
      <c r="CK736" s="306"/>
      <c r="CL736" s="306"/>
      <c r="CM736" s="306"/>
      <c r="CN736" s="306"/>
      <c r="CO736" s="306"/>
      <c r="CP736" s="306"/>
      <c r="CQ736" s="306"/>
      <c r="CR736" s="306"/>
      <c r="CS736" s="306"/>
      <c r="CT736" s="306"/>
      <c r="CU736" s="306"/>
      <c r="CV736" s="306"/>
      <c r="CW736" s="306"/>
      <c r="CX736" s="306"/>
      <c r="CY736" s="306"/>
      <c r="CZ736" s="306"/>
      <c r="DA736" s="306"/>
      <c r="DB736" s="306"/>
      <c r="DC736" s="306"/>
      <c r="DD736" s="306"/>
      <c r="DE736" s="306"/>
      <c r="DF736" s="306"/>
      <c r="DG736" s="306"/>
      <c r="DH736" s="306"/>
      <c r="DI736" s="306"/>
      <c r="DJ736" s="306"/>
      <c r="DK736" s="306"/>
      <c r="DL736" s="306"/>
      <c r="DM736" s="306"/>
      <c r="DN736" s="306"/>
      <c r="DO736" s="306"/>
      <c r="DP736" s="306"/>
      <c r="DQ736" s="306"/>
      <c r="DR736" s="306"/>
      <c r="DS736" s="306"/>
      <c r="DT736" s="306"/>
      <c r="DU736" s="306"/>
      <c r="DV736" s="306"/>
      <c r="DW736" s="306"/>
      <c r="DX736" s="306"/>
      <c r="DY736" s="306"/>
      <c r="DZ736" s="306"/>
      <c r="EA736" s="306"/>
      <c r="EB736" s="306"/>
      <c r="EC736" s="306"/>
      <c r="ED736" s="306"/>
      <c r="EE736" s="306"/>
      <c r="EF736" s="306"/>
      <c r="EG736" s="306"/>
      <c r="EH736" s="306"/>
      <c r="EI736" s="306"/>
      <c r="EJ736" s="306"/>
      <c r="EK736" s="306"/>
      <c r="EL736" s="306"/>
      <c r="EM736" s="306"/>
      <c r="EN736" s="306"/>
      <c r="EO736" s="306"/>
      <c r="EP736" s="306"/>
      <c r="EQ736" s="306"/>
      <c r="ER736" s="306"/>
      <c r="ES736" s="306"/>
      <c r="ET736" s="306"/>
      <c r="EU736" s="306"/>
      <c r="EV736" s="306"/>
      <c r="EW736" s="306"/>
      <c r="EX736" s="306"/>
      <c r="EY736" s="306"/>
      <c r="EZ736" s="306"/>
      <c r="FA736" s="306"/>
      <c r="FB736" s="306"/>
      <c r="FC736" s="306"/>
      <c r="FD736" s="306"/>
      <c r="FE736" s="306"/>
      <c r="FF736" s="306"/>
      <c r="FG736" s="306"/>
      <c r="FH736" s="306"/>
      <c r="FI736" s="306"/>
      <c r="FJ736" s="306"/>
      <c r="FK736" s="306"/>
      <c r="FL736" s="306"/>
      <c r="FM736" s="306"/>
      <c r="FN736" s="306"/>
      <c r="FO736" s="306"/>
      <c r="FP736" s="306"/>
      <c r="FQ736" s="306"/>
      <c r="FR736" s="306"/>
      <c r="FS736" s="306"/>
      <c r="FT736" s="306"/>
      <c r="FU736" s="306"/>
      <c r="FV736" s="306"/>
      <c r="FW736" s="306"/>
      <c r="FX736" s="306"/>
      <c r="FY736" s="306"/>
      <c r="FZ736" s="306"/>
      <c r="GA736" s="306"/>
      <c r="GB736" s="306"/>
      <c r="GC736" s="306"/>
      <c r="GD736" s="306"/>
      <c r="GE736" s="306"/>
      <c r="GF736" s="306"/>
      <c r="GG736" s="306"/>
      <c r="GH736" s="306"/>
      <c r="GI736" s="306"/>
      <c r="GJ736" s="306"/>
      <c r="GK736" s="306"/>
      <c r="GL736" s="306"/>
      <c r="GM736" s="306"/>
      <c r="GN736" s="306"/>
      <c r="GO736" s="306"/>
      <c r="GP736" s="306"/>
      <c r="GQ736" s="306"/>
      <c r="GR736" s="306"/>
      <c r="GS736" s="306"/>
      <c r="GT736" s="306"/>
      <c r="GU736" s="306"/>
      <c r="GV736" s="306"/>
      <c r="GW736" s="306"/>
      <c r="GX736" s="306"/>
      <c r="GY736" s="306"/>
      <c r="GZ736" s="306"/>
      <c r="HA736" s="306"/>
      <c r="HB736" s="306"/>
      <c r="HC736" s="306"/>
      <c r="HD736" s="306"/>
      <c r="HE736" s="306"/>
      <c r="HF736" s="306"/>
      <c r="HG736" s="306"/>
      <c r="HH736" s="306"/>
      <c r="HI736" s="306"/>
      <c r="HJ736" s="306"/>
      <c r="HK736" s="306"/>
      <c r="HL736" s="306"/>
      <c r="HM736" s="306"/>
      <c r="HN736" s="306"/>
      <c r="HO736" s="306"/>
      <c r="HP736" s="306"/>
      <c r="HQ736" s="306"/>
      <c r="HR736" s="306"/>
      <c r="HS736" s="306"/>
      <c r="HT736" s="306"/>
      <c r="HU736" s="306"/>
      <c r="HV736" s="306"/>
      <c r="HW736" s="306"/>
      <c r="HX736" s="306"/>
      <c r="HY736" s="306"/>
      <c r="HZ736" s="306"/>
      <c r="IA736" s="306"/>
      <c r="IB736" s="306"/>
      <c r="IC736" s="306"/>
      <c r="ID736" s="306"/>
      <c r="IE736" s="306"/>
      <c r="IF736" s="306"/>
      <c r="IG736" s="306"/>
      <c r="IH736" s="306"/>
    </row>
    <row r="737" spans="1:242" s="219" customFormat="1" ht="15" customHeight="1" x14ac:dyDescent="0.3">
      <c r="A737" s="174">
        <v>7.02</v>
      </c>
      <c r="B737" s="231"/>
      <c r="C737" s="232" t="e">
        <f>VLOOKUP(BD.PD9[[#This Row],[Pos]],[19]!PPto[#Data],3,FALSE)</f>
        <v>#REF!</v>
      </c>
      <c r="D737" s="174" t="s">
        <v>23</v>
      </c>
      <c r="E737" s="305" t="str">
        <f>IF(BD.PD9[[#This Row],[.]]="*",VLOOKUP(BD.PD9[[#This Row],[Pos]],[19]Presupuesto!A:H,7,FALSE),"")</f>
        <v/>
      </c>
      <c r="F737" s="523" t="s">
        <v>466</v>
      </c>
      <c r="G737" s="572"/>
      <c r="H737" s="174"/>
      <c r="I737" s="174" t="s">
        <v>1326</v>
      </c>
      <c r="J737" s="382">
        <v>1</v>
      </c>
      <c r="K737" s="174" t="s">
        <v>260</v>
      </c>
      <c r="L737" s="383">
        <f>IF(BD.PD9[[#This Row],[Mon]]="DOP",1,HLOOKUP(BD.PD9[[#This Row],[Mon]],Data!$K$1:$L$2,2,FALSE))</f>
        <v>1</v>
      </c>
      <c r="M737" s="384">
        <v>3650.85</v>
      </c>
      <c r="N737" s="243">
        <f>BD.PD9[[#This Row],[Cant.]]*BD.PD9[[#This Row],[ Tasa ]]*BD.PD9[[#This Row],[ Precio Und.]]</f>
        <v>3650.85</v>
      </c>
      <c r="O737" s="386">
        <v>0</v>
      </c>
      <c r="P737" s="243">
        <f>IF(BD.PD9[[#This Row],[Liquid. '[%']]]&lt;&gt;0,(BD.PD9[[#This Row],[Valor Neto '[DOP']]]*BD.PD9[[#This Row],[Liquid. '[%']]])+BD.PD9[[#This Row],[Valor Neto '[DOP']]],BD.PD9[[#This Row],[Valor Neto '[DOP']]])</f>
        <v>3650.85</v>
      </c>
      <c r="Q737" s="243">
        <f>BD.PD9[[#This Row],[Ppto. Orden Interna '[DOP']]]/HLOOKUP("USD",Data!$K$1:$L$2,2,FALSE)</f>
        <v>56.166923076923077</v>
      </c>
      <c r="R737" s="381" t="s">
        <v>1494</v>
      </c>
      <c r="S737" s="387"/>
      <c r="T737" s="387"/>
      <c r="U737" s="387"/>
      <c r="V737" s="387"/>
      <c r="W737" s="174" t="s">
        <v>1495</v>
      </c>
      <c r="X737" s="495">
        <v>10</v>
      </c>
      <c r="Y737" s="388">
        <v>1</v>
      </c>
      <c r="Z737" s="243">
        <f>BD.PD9[[#This Row],[Av.P1 '[%']]]*BD.PD9[[#This Row],[Ppto. Orden Interna '[DOP']]]</f>
        <v>3650.85</v>
      </c>
      <c r="AA737" s="249"/>
      <c r="AB737" s="389"/>
      <c r="AC737" s="243">
        <f>BD.PD9[[#This Row],[Av.P2 '[%']]]*BD.PD9[[#This Row],[Ppto. Orden Interna '[DOP']]]</f>
        <v>0</v>
      </c>
      <c r="AD737" s="249"/>
      <c r="AE737" s="389"/>
      <c r="AF737" s="243">
        <f>BD.PD9[[#This Row],[Av.P3 '[%']]]*BD.PD9[[#This Row],[Ppto. Orden Interna '[DOP']]]</f>
        <v>0</v>
      </c>
      <c r="AG737" s="249"/>
      <c r="AH737" s="389"/>
      <c r="AI737" s="243">
        <f>BD.PD9[[#This Row],[Av.P4 '[%']]]*BD.PD9[[#This Row],[Ppto. Orden Interna '[DOP']]]</f>
        <v>0</v>
      </c>
      <c r="AJ737" s="249"/>
      <c r="AK737" s="389"/>
      <c r="AL737" s="243">
        <f>BD.PD9[[#This Row],[Av.P5 '[%']]]*BD.PD9[[#This Row],[Ppto. Orden Interna '[DOP']]]</f>
        <v>0</v>
      </c>
      <c r="AM737" s="496">
        <f>BD.PD9[[#This Row],[Pago 5]]+BD.PD9[[#This Row],[Pago 4]]+BD.PD9[[#This Row],[Pago 3]]+BD.PD9[[#This Row],[Pago 2]]+BD.PD9[[#This Row],[Pago 1]]</f>
        <v>3650.85</v>
      </c>
      <c r="AN737" s="308" t="s">
        <v>244</v>
      </c>
      <c r="AO737" s="308" t="s">
        <v>245</v>
      </c>
      <c r="AP737" s="308" t="s">
        <v>246</v>
      </c>
      <c r="AQ737" s="308" t="s">
        <v>247</v>
      </c>
      <c r="AR737" s="308">
        <v>594</v>
      </c>
      <c r="AS737" s="308" t="s">
        <v>248</v>
      </c>
      <c r="AT737" s="249" t="s">
        <v>1575</v>
      </c>
      <c r="AU737" s="306"/>
      <c r="AV737" s="306"/>
      <c r="AW737" s="306"/>
      <c r="AX737" s="306"/>
      <c r="AY737" s="306"/>
      <c r="AZ737" s="306"/>
      <c r="BA737" s="306"/>
      <c r="BB737" s="306"/>
      <c r="BC737" s="306"/>
      <c r="BD737" s="306"/>
      <c r="BE737" s="306"/>
      <c r="BF737" s="306"/>
      <c r="BG737" s="306"/>
      <c r="BH737" s="306"/>
      <c r="BI737" s="306"/>
      <c r="BJ737" s="306"/>
      <c r="BK737" s="306"/>
      <c r="BL737" s="306"/>
      <c r="BM737" s="306"/>
      <c r="BN737" s="306"/>
      <c r="BO737" s="306"/>
      <c r="BP737" s="306"/>
      <c r="BQ737" s="306"/>
      <c r="BR737" s="306"/>
      <c r="BS737" s="306"/>
      <c r="BT737" s="306"/>
      <c r="BU737" s="306"/>
      <c r="BV737" s="306"/>
      <c r="BW737" s="306"/>
      <c r="BX737" s="306"/>
      <c r="BY737" s="306"/>
      <c r="BZ737" s="306"/>
      <c r="CA737" s="306"/>
      <c r="CB737" s="306"/>
      <c r="CC737" s="306"/>
      <c r="CD737" s="306"/>
      <c r="CE737" s="306"/>
      <c r="CF737" s="306"/>
      <c r="CG737" s="306"/>
      <c r="CH737" s="306"/>
      <c r="CI737" s="306"/>
      <c r="CJ737" s="306"/>
      <c r="CK737" s="306"/>
      <c r="CL737" s="306"/>
      <c r="CM737" s="306"/>
      <c r="CN737" s="306"/>
      <c r="CO737" s="306"/>
      <c r="CP737" s="306"/>
      <c r="CQ737" s="306"/>
      <c r="CR737" s="306"/>
      <c r="CS737" s="306"/>
      <c r="CT737" s="306"/>
      <c r="CU737" s="306"/>
      <c r="CV737" s="306"/>
      <c r="CW737" s="306"/>
      <c r="CX737" s="306"/>
      <c r="CY737" s="306"/>
      <c r="CZ737" s="306"/>
      <c r="DA737" s="306"/>
      <c r="DB737" s="306"/>
      <c r="DC737" s="306"/>
      <c r="DD737" s="306"/>
      <c r="DE737" s="306"/>
      <c r="DF737" s="306"/>
      <c r="DG737" s="306"/>
      <c r="DH737" s="306"/>
      <c r="DI737" s="306"/>
      <c r="DJ737" s="306"/>
      <c r="DK737" s="306"/>
      <c r="DL737" s="306"/>
      <c r="DM737" s="306"/>
      <c r="DN737" s="306"/>
      <c r="DO737" s="306"/>
      <c r="DP737" s="306"/>
      <c r="DQ737" s="306"/>
      <c r="DR737" s="306"/>
      <c r="DS737" s="306"/>
      <c r="DT737" s="306"/>
      <c r="DU737" s="306"/>
      <c r="DV737" s="306"/>
      <c r="DW737" s="306"/>
      <c r="DX737" s="306"/>
      <c r="DY737" s="306"/>
      <c r="DZ737" s="306"/>
      <c r="EA737" s="306"/>
      <c r="EB737" s="306"/>
      <c r="EC737" s="306"/>
      <c r="ED737" s="306"/>
      <c r="EE737" s="306"/>
      <c r="EF737" s="306"/>
      <c r="EG737" s="306"/>
      <c r="EH737" s="306"/>
      <c r="EI737" s="306"/>
      <c r="EJ737" s="306"/>
      <c r="EK737" s="306"/>
      <c r="EL737" s="306"/>
      <c r="EM737" s="306"/>
      <c r="EN737" s="306"/>
      <c r="EO737" s="306"/>
      <c r="EP737" s="306"/>
      <c r="EQ737" s="306"/>
      <c r="ER737" s="306"/>
      <c r="ES737" s="306"/>
      <c r="ET737" s="306"/>
      <c r="EU737" s="306"/>
      <c r="EV737" s="306"/>
      <c r="EW737" s="306"/>
      <c r="EX737" s="306"/>
      <c r="EY737" s="306"/>
      <c r="EZ737" s="306"/>
      <c r="FA737" s="306"/>
      <c r="FB737" s="306"/>
      <c r="FC737" s="306"/>
      <c r="FD737" s="306"/>
      <c r="FE737" s="306"/>
      <c r="FF737" s="306"/>
      <c r="FG737" s="306"/>
      <c r="FH737" s="306"/>
      <c r="FI737" s="306"/>
      <c r="FJ737" s="306"/>
      <c r="FK737" s="306"/>
      <c r="FL737" s="306"/>
      <c r="FM737" s="306"/>
      <c r="FN737" s="306"/>
      <c r="FO737" s="306"/>
      <c r="FP737" s="306"/>
      <c r="FQ737" s="306"/>
      <c r="FR737" s="306"/>
      <c r="FS737" s="306"/>
      <c r="FT737" s="306"/>
      <c r="FU737" s="306"/>
      <c r="FV737" s="306"/>
      <c r="FW737" s="306"/>
      <c r="FX737" s="306"/>
      <c r="FY737" s="306"/>
      <c r="FZ737" s="306"/>
      <c r="GA737" s="306"/>
      <c r="GB737" s="306"/>
      <c r="GC737" s="306"/>
      <c r="GD737" s="306"/>
      <c r="GE737" s="306"/>
      <c r="GF737" s="306"/>
      <c r="GG737" s="306"/>
      <c r="GH737" s="306"/>
      <c r="GI737" s="306"/>
      <c r="GJ737" s="306"/>
      <c r="GK737" s="306"/>
      <c r="GL737" s="306"/>
      <c r="GM737" s="306"/>
      <c r="GN737" s="306"/>
      <c r="GO737" s="306"/>
      <c r="GP737" s="306"/>
      <c r="GQ737" s="306"/>
      <c r="GR737" s="306"/>
      <c r="GS737" s="306"/>
      <c r="GT737" s="306"/>
      <c r="GU737" s="306"/>
      <c r="GV737" s="306"/>
      <c r="GW737" s="306"/>
      <c r="GX737" s="306"/>
      <c r="GY737" s="306"/>
      <c r="GZ737" s="306"/>
      <c r="HA737" s="306"/>
      <c r="HB737" s="306"/>
      <c r="HC737" s="306"/>
      <c r="HD737" s="306"/>
      <c r="HE737" s="306"/>
      <c r="HF737" s="306"/>
      <c r="HG737" s="306"/>
      <c r="HH737" s="306"/>
      <c r="HI737" s="306"/>
      <c r="HJ737" s="306"/>
      <c r="HK737" s="306"/>
      <c r="HL737" s="306"/>
      <c r="HM737" s="306"/>
      <c r="HN737" s="306"/>
      <c r="HO737" s="306"/>
      <c r="HP737" s="306"/>
      <c r="HQ737" s="306"/>
      <c r="HR737" s="306"/>
      <c r="HS737" s="306"/>
      <c r="HT737" s="306"/>
      <c r="HU737" s="306"/>
      <c r="HV737" s="306"/>
      <c r="HW737" s="306"/>
      <c r="HX737" s="306"/>
      <c r="HY737" s="306"/>
      <c r="HZ737" s="306"/>
      <c r="IA737" s="306"/>
      <c r="IB737" s="306"/>
      <c r="IC737" s="306"/>
      <c r="ID737" s="306"/>
      <c r="IE737" s="306"/>
      <c r="IF737" s="306"/>
      <c r="IG737" s="306"/>
      <c r="IH737" s="306"/>
    </row>
    <row r="738" spans="1:242" s="219" customFormat="1" ht="15" customHeight="1" x14ac:dyDescent="0.3">
      <c r="A738" s="174">
        <v>7.02</v>
      </c>
      <c r="B738" s="231"/>
      <c r="C738" s="232" t="e">
        <f>VLOOKUP(BD.PD9[[#This Row],[Pos]],[19]!PPto[#Data],3,FALSE)</f>
        <v>#REF!</v>
      </c>
      <c r="D738" s="174" t="s">
        <v>23</v>
      </c>
      <c r="E738" s="305" t="str">
        <f>IF(BD.PD9[[#This Row],[.]]="*",VLOOKUP(BD.PD9[[#This Row],[Pos]],[19]Presupuesto!A:H,7,FALSE),"")</f>
        <v/>
      </c>
      <c r="F738" s="523" t="s">
        <v>466</v>
      </c>
      <c r="G738" s="572"/>
      <c r="H738" s="174"/>
      <c r="I738" s="174" t="s">
        <v>1326</v>
      </c>
      <c r="J738" s="382">
        <v>1</v>
      </c>
      <c r="K738" s="174" t="s">
        <v>260</v>
      </c>
      <c r="L738" s="383">
        <f>IF(BD.PD9[[#This Row],[Mon]]="DOP",1,HLOOKUP(BD.PD9[[#This Row],[Mon]],Data!$K$1:$L$2,2,FALSE))</f>
        <v>1</v>
      </c>
      <c r="M738" s="384">
        <v>4242.25</v>
      </c>
      <c r="N738" s="243">
        <f>BD.PD9[[#This Row],[Cant.]]*BD.PD9[[#This Row],[ Tasa ]]*BD.PD9[[#This Row],[ Precio Und.]]</f>
        <v>4242.25</v>
      </c>
      <c r="O738" s="386">
        <v>0</v>
      </c>
      <c r="P738" s="243">
        <f>IF(BD.PD9[[#This Row],[Liquid. '[%']]]&lt;&gt;0,(BD.PD9[[#This Row],[Valor Neto '[DOP']]]*BD.PD9[[#This Row],[Liquid. '[%']]])+BD.PD9[[#This Row],[Valor Neto '[DOP']]],BD.PD9[[#This Row],[Valor Neto '[DOP']]])</f>
        <v>4242.25</v>
      </c>
      <c r="Q738" s="243">
        <f>BD.PD9[[#This Row],[Ppto. Orden Interna '[DOP']]]/HLOOKUP("USD",Data!$K$1:$L$2,2,FALSE)</f>
        <v>65.265384615384619</v>
      </c>
      <c r="R738" s="381" t="s">
        <v>1494</v>
      </c>
      <c r="S738" s="387"/>
      <c r="T738" s="387"/>
      <c r="U738" s="387"/>
      <c r="V738" s="387"/>
      <c r="W738" s="174" t="s">
        <v>1495</v>
      </c>
      <c r="X738" s="495">
        <v>10</v>
      </c>
      <c r="Y738" s="388">
        <v>1</v>
      </c>
      <c r="Z738" s="243">
        <f>BD.PD9[[#This Row],[Av.P1 '[%']]]*BD.PD9[[#This Row],[Ppto. Orden Interna '[DOP']]]</f>
        <v>4242.25</v>
      </c>
      <c r="AA738" s="249"/>
      <c r="AB738" s="389"/>
      <c r="AC738" s="243">
        <f>BD.PD9[[#This Row],[Av.P2 '[%']]]*BD.PD9[[#This Row],[Ppto. Orden Interna '[DOP']]]</f>
        <v>0</v>
      </c>
      <c r="AD738" s="249"/>
      <c r="AE738" s="389"/>
      <c r="AF738" s="243">
        <f>BD.PD9[[#This Row],[Av.P3 '[%']]]*BD.PD9[[#This Row],[Ppto. Orden Interna '[DOP']]]</f>
        <v>0</v>
      </c>
      <c r="AG738" s="249"/>
      <c r="AH738" s="389"/>
      <c r="AI738" s="243">
        <f>BD.PD9[[#This Row],[Av.P4 '[%']]]*BD.PD9[[#This Row],[Ppto. Orden Interna '[DOP']]]</f>
        <v>0</v>
      </c>
      <c r="AJ738" s="249"/>
      <c r="AK738" s="389"/>
      <c r="AL738" s="243">
        <f>BD.PD9[[#This Row],[Av.P5 '[%']]]*BD.PD9[[#This Row],[Ppto. Orden Interna '[DOP']]]</f>
        <v>0</v>
      </c>
      <c r="AM738" s="496">
        <f>BD.PD9[[#This Row],[Pago 5]]+BD.PD9[[#This Row],[Pago 4]]+BD.PD9[[#This Row],[Pago 3]]+BD.PD9[[#This Row],[Pago 2]]+BD.PD9[[#This Row],[Pago 1]]</f>
        <v>4242.25</v>
      </c>
      <c r="AN738" s="308" t="s">
        <v>244</v>
      </c>
      <c r="AO738" s="308" t="s">
        <v>245</v>
      </c>
      <c r="AP738" s="308" t="s">
        <v>246</v>
      </c>
      <c r="AQ738" s="308" t="s">
        <v>247</v>
      </c>
      <c r="AR738" s="308">
        <v>594</v>
      </c>
      <c r="AS738" s="308" t="s">
        <v>248</v>
      </c>
      <c r="AT738" s="249" t="s">
        <v>1575</v>
      </c>
      <c r="AU738" s="306"/>
      <c r="AV738" s="306"/>
      <c r="AW738" s="306"/>
      <c r="AX738" s="306"/>
      <c r="AY738" s="306"/>
      <c r="AZ738" s="306"/>
      <c r="BA738" s="306"/>
      <c r="BB738" s="306"/>
      <c r="BC738" s="306"/>
      <c r="BD738" s="306"/>
      <c r="BE738" s="306"/>
      <c r="BF738" s="306"/>
      <c r="BG738" s="306"/>
      <c r="BH738" s="306"/>
      <c r="BI738" s="306"/>
      <c r="BJ738" s="306"/>
      <c r="BK738" s="306"/>
      <c r="BL738" s="306"/>
      <c r="BM738" s="306"/>
      <c r="BN738" s="306"/>
      <c r="BO738" s="306"/>
      <c r="BP738" s="306"/>
      <c r="BQ738" s="306"/>
      <c r="BR738" s="306"/>
      <c r="BS738" s="306"/>
      <c r="BT738" s="306"/>
      <c r="BU738" s="306"/>
      <c r="BV738" s="306"/>
      <c r="BW738" s="306"/>
      <c r="BX738" s="306"/>
      <c r="BY738" s="306"/>
      <c r="BZ738" s="306"/>
      <c r="CA738" s="306"/>
      <c r="CB738" s="306"/>
      <c r="CC738" s="306"/>
      <c r="CD738" s="306"/>
      <c r="CE738" s="306"/>
      <c r="CF738" s="306"/>
      <c r="CG738" s="306"/>
      <c r="CH738" s="306"/>
      <c r="CI738" s="306"/>
      <c r="CJ738" s="306"/>
      <c r="CK738" s="306"/>
      <c r="CL738" s="306"/>
      <c r="CM738" s="306"/>
      <c r="CN738" s="306"/>
      <c r="CO738" s="306"/>
      <c r="CP738" s="306"/>
      <c r="CQ738" s="306"/>
      <c r="CR738" s="306"/>
      <c r="CS738" s="306"/>
      <c r="CT738" s="306"/>
      <c r="CU738" s="306"/>
      <c r="CV738" s="306"/>
      <c r="CW738" s="306"/>
      <c r="CX738" s="306"/>
      <c r="CY738" s="306"/>
      <c r="CZ738" s="306"/>
      <c r="DA738" s="306"/>
      <c r="DB738" s="306"/>
      <c r="DC738" s="306"/>
      <c r="DD738" s="306"/>
      <c r="DE738" s="306"/>
      <c r="DF738" s="306"/>
      <c r="DG738" s="306"/>
      <c r="DH738" s="306"/>
      <c r="DI738" s="306"/>
      <c r="DJ738" s="306"/>
      <c r="DK738" s="306"/>
      <c r="DL738" s="306"/>
      <c r="DM738" s="306"/>
      <c r="DN738" s="306"/>
      <c r="DO738" s="306"/>
      <c r="DP738" s="306"/>
      <c r="DQ738" s="306"/>
      <c r="DR738" s="306"/>
      <c r="DS738" s="306"/>
      <c r="DT738" s="306"/>
      <c r="DU738" s="306"/>
      <c r="DV738" s="306"/>
      <c r="DW738" s="306"/>
      <c r="DX738" s="306"/>
      <c r="DY738" s="306"/>
      <c r="DZ738" s="306"/>
      <c r="EA738" s="306"/>
      <c r="EB738" s="306"/>
      <c r="EC738" s="306"/>
      <c r="ED738" s="306"/>
      <c r="EE738" s="306"/>
      <c r="EF738" s="306"/>
      <c r="EG738" s="306"/>
      <c r="EH738" s="306"/>
      <c r="EI738" s="306"/>
      <c r="EJ738" s="306"/>
      <c r="EK738" s="306"/>
      <c r="EL738" s="306"/>
      <c r="EM738" s="306"/>
      <c r="EN738" s="306"/>
      <c r="EO738" s="306"/>
      <c r="EP738" s="306"/>
      <c r="EQ738" s="306"/>
      <c r="ER738" s="306"/>
      <c r="ES738" s="306"/>
      <c r="ET738" s="306"/>
      <c r="EU738" s="306"/>
      <c r="EV738" s="306"/>
      <c r="EW738" s="306"/>
      <c r="EX738" s="306"/>
      <c r="EY738" s="306"/>
      <c r="EZ738" s="306"/>
      <c r="FA738" s="306"/>
      <c r="FB738" s="306"/>
      <c r="FC738" s="306"/>
      <c r="FD738" s="306"/>
      <c r="FE738" s="306"/>
      <c r="FF738" s="306"/>
      <c r="FG738" s="306"/>
      <c r="FH738" s="306"/>
      <c r="FI738" s="306"/>
      <c r="FJ738" s="306"/>
      <c r="FK738" s="306"/>
      <c r="FL738" s="306"/>
      <c r="FM738" s="306"/>
      <c r="FN738" s="306"/>
      <c r="FO738" s="306"/>
      <c r="FP738" s="306"/>
      <c r="FQ738" s="306"/>
      <c r="FR738" s="306"/>
      <c r="FS738" s="306"/>
      <c r="FT738" s="306"/>
      <c r="FU738" s="306"/>
      <c r="FV738" s="306"/>
      <c r="FW738" s="306"/>
      <c r="FX738" s="306"/>
      <c r="FY738" s="306"/>
      <c r="FZ738" s="306"/>
      <c r="GA738" s="306"/>
      <c r="GB738" s="306"/>
      <c r="GC738" s="306"/>
      <c r="GD738" s="306"/>
      <c r="GE738" s="306"/>
      <c r="GF738" s="306"/>
      <c r="GG738" s="306"/>
      <c r="GH738" s="306"/>
      <c r="GI738" s="306"/>
      <c r="GJ738" s="306"/>
      <c r="GK738" s="306"/>
      <c r="GL738" s="306"/>
      <c r="GM738" s="306"/>
      <c r="GN738" s="306"/>
      <c r="GO738" s="306"/>
      <c r="GP738" s="306"/>
      <c r="GQ738" s="306"/>
      <c r="GR738" s="306"/>
      <c r="GS738" s="306"/>
      <c r="GT738" s="306"/>
      <c r="GU738" s="306"/>
      <c r="GV738" s="306"/>
      <c r="GW738" s="306"/>
      <c r="GX738" s="306"/>
      <c r="GY738" s="306"/>
      <c r="GZ738" s="306"/>
      <c r="HA738" s="306"/>
      <c r="HB738" s="306"/>
      <c r="HC738" s="306"/>
      <c r="HD738" s="306"/>
      <c r="HE738" s="306"/>
      <c r="HF738" s="306"/>
      <c r="HG738" s="306"/>
      <c r="HH738" s="306"/>
      <c r="HI738" s="306"/>
      <c r="HJ738" s="306"/>
      <c r="HK738" s="306"/>
      <c r="HL738" s="306"/>
      <c r="HM738" s="306"/>
      <c r="HN738" s="306"/>
      <c r="HO738" s="306"/>
      <c r="HP738" s="306"/>
      <c r="HQ738" s="306"/>
      <c r="HR738" s="306"/>
      <c r="HS738" s="306"/>
      <c r="HT738" s="306"/>
      <c r="HU738" s="306"/>
      <c r="HV738" s="306"/>
      <c r="HW738" s="306"/>
      <c r="HX738" s="306"/>
      <c r="HY738" s="306"/>
      <c r="HZ738" s="306"/>
      <c r="IA738" s="306"/>
      <c r="IB738" s="306"/>
      <c r="IC738" s="306"/>
      <c r="ID738" s="306"/>
      <c r="IE738" s="306"/>
      <c r="IF738" s="306"/>
      <c r="IG738" s="306"/>
      <c r="IH738" s="306"/>
    </row>
    <row r="739" spans="1:242" s="219" customFormat="1" ht="15" customHeight="1" x14ac:dyDescent="0.3">
      <c r="A739" s="174">
        <v>7.02</v>
      </c>
      <c r="B739" s="231"/>
      <c r="C739" s="232" t="e">
        <f>VLOOKUP(BD.PD9[[#This Row],[Pos]],[19]!PPto[#Data],3,FALSE)</f>
        <v>#REF!</v>
      </c>
      <c r="D739" s="174" t="s">
        <v>23</v>
      </c>
      <c r="E739" s="305" t="str">
        <f>IF(BD.PD9[[#This Row],[.]]="*",VLOOKUP(BD.PD9[[#This Row],[Pos]],[19]Presupuesto!A:H,7,FALSE),"")</f>
        <v/>
      </c>
      <c r="F739" s="523" t="s">
        <v>467</v>
      </c>
      <c r="G739" s="572"/>
      <c r="H739" s="174"/>
      <c r="I739" s="174" t="s">
        <v>1326</v>
      </c>
      <c r="J739" s="382">
        <v>1</v>
      </c>
      <c r="K739" s="174" t="s">
        <v>260</v>
      </c>
      <c r="L739" s="383">
        <f>IF(BD.PD9[[#This Row],[Mon]]="DOP",1,HLOOKUP(BD.PD9[[#This Row],[Mon]],Data!$K$1:$L$2,2,FALSE))</f>
        <v>1</v>
      </c>
      <c r="M739" s="384">
        <v>64770.41</v>
      </c>
      <c r="N739" s="243">
        <f>BD.PD9[[#This Row],[Cant.]]*BD.PD9[[#This Row],[ Tasa ]]*BD.PD9[[#This Row],[ Precio Und.]]</f>
        <v>64770.41</v>
      </c>
      <c r="O739" s="386">
        <v>0</v>
      </c>
      <c r="P739" s="243">
        <f>IF(BD.PD9[[#This Row],[Liquid. '[%']]]&lt;&gt;0,(BD.PD9[[#This Row],[Valor Neto '[DOP']]]*BD.PD9[[#This Row],[Liquid. '[%']]])+BD.PD9[[#This Row],[Valor Neto '[DOP']]],BD.PD9[[#This Row],[Valor Neto '[DOP']]])</f>
        <v>64770.41</v>
      </c>
      <c r="Q739" s="243">
        <f>BD.PD9[[#This Row],[Ppto. Orden Interna '[DOP']]]/HLOOKUP("USD",Data!$K$1:$L$2,2,FALSE)</f>
        <v>996.46784615384615</v>
      </c>
      <c r="R739" s="381" t="s">
        <v>1494</v>
      </c>
      <c r="S739" s="387"/>
      <c r="T739" s="387"/>
      <c r="U739" s="387"/>
      <c r="V739" s="387"/>
      <c r="W739" s="174" t="s">
        <v>1495</v>
      </c>
      <c r="X739" s="495">
        <v>10</v>
      </c>
      <c r="Y739" s="388">
        <v>1</v>
      </c>
      <c r="Z739" s="243">
        <f>BD.PD9[[#This Row],[Av.P1 '[%']]]*BD.PD9[[#This Row],[Ppto. Orden Interna '[DOP']]]</f>
        <v>64770.41</v>
      </c>
      <c r="AA739" s="249"/>
      <c r="AB739" s="389"/>
      <c r="AC739" s="243">
        <f>BD.PD9[[#This Row],[Av.P2 '[%']]]*BD.PD9[[#This Row],[Ppto. Orden Interna '[DOP']]]</f>
        <v>0</v>
      </c>
      <c r="AD739" s="249"/>
      <c r="AE739" s="389"/>
      <c r="AF739" s="243">
        <f>BD.PD9[[#This Row],[Av.P3 '[%']]]*BD.PD9[[#This Row],[Ppto. Orden Interna '[DOP']]]</f>
        <v>0</v>
      </c>
      <c r="AG739" s="249"/>
      <c r="AH739" s="389"/>
      <c r="AI739" s="243">
        <f>BD.PD9[[#This Row],[Av.P4 '[%']]]*BD.PD9[[#This Row],[Ppto. Orden Interna '[DOP']]]</f>
        <v>0</v>
      </c>
      <c r="AJ739" s="249"/>
      <c r="AK739" s="389"/>
      <c r="AL739" s="243">
        <f>BD.PD9[[#This Row],[Av.P5 '[%']]]*BD.PD9[[#This Row],[Ppto. Orden Interna '[DOP']]]</f>
        <v>0</v>
      </c>
      <c r="AM739" s="496">
        <f>BD.PD9[[#This Row],[Pago 5]]+BD.PD9[[#This Row],[Pago 4]]+BD.PD9[[#This Row],[Pago 3]]+BD.PD9[[#This Row],[Pago 2]]+BD.PD9[[#This Row],[Pago 1]]</f>
        <v>64770.41</v>
      </c>
      <c r="AN739" s="308" t="s">
        <v>244</v>
      </c>
      <c r="AO739" s="308" t="s">
        <v>245</v>
      </c>
      <c r="AP739" s="308" t="s">
        <v>246</v>
      </c>
      <c r="AQ739" s="308" t="s">
        <v>247</v>
      </c>
      <c r="AR739" s="308">
        <v>594</v>
      </c>
      <c r="AS739" s="308" t="s">
        <v>248</v>
      </c>
      <c r="AT739" s="249" t="s">
        <v>1575</v>
      </c>
      <c r="AU739" s="306"/>
      <c r="AV739" s="306"/>
      <c r="AW739" s="306"/>
      <c r="AX739" s="306"/>
      <c r="AY739" s="306"/>
      <c r="AZ739" s="306"/>
      <c r="BA739" s="306"/>
      <c r="BB739" s="306"/>
      <c r="BC739" s="306"/>
      <c r="BD739" s="306"/>
      <c r="BE739" s="306"/>
      <c r="BF739" s="306"/>
      <c r="BG739" s="306"/>
      <c r="BH739" s="306"/>
      <c r="BI739" s="306"/>
      <c r="BJ739" s="306"/>
      <c r="BK739" s="306"/>
      <c r="BL739" s="306"/>
      <c r="BM739" s="306"/>
      <c r="BN739" s="306"/>
      <c r="BO739" s="306"/>
      <c r="BP739" s="306"/>
      <c r="BQ739" s="306"/>
      <c r="BR739" s="306"/>
      <c r="BS739" s="306"/>
      <c r="BT739" s="306"/>
      <c r="BU739" s="306"/>
      <c r="BV739" s="306"/>
      <c r="BW739" s="306"/>
      <c r="BX739" s="306"/>
      <c r="BY739" s="306"/>
      <c r="BZ739" s="306"/>
      <c r="CA739" s="306"/>
      <c r="CB739" s="306"/>
      <c r="CC739" s="306"/>
      <c r="CD739" s="306"/>
      <c r="CE739" s="306"/>
      <c r="CF739" s="306"/>
      <c r="CG739" s="306"/>
      <c r="CH739" s="306"/>
      <c r="CI739" s="306"/>
      <c r="CJ739" s="306"/>
      <c r="CK739" s="306"/>
      <c r="CL739" s="306"/>
      <c r="CM739" s="306"/>
      <c r="CN739" s="306"/>
      <c r="CO739" s="306"/>
      <c r="CP739" s="306"/>
      <c r="CQ739" s="306"/>
      <c r="CR739" s="306"/>
      <c r="CS739" s="306"/>
      <c r="CT739" s="306"/>
      <c r="CU739" s="306"/>
      <c r="CV739" s="306"/>
      <c r="CW739" s="306"/>
      <c r="CX739" s="306"/>
      <c r="CY739" s="306"/>
      <c r="CZ739" s="306"/>
      <c r="DA739" s="306"/>
      <c r="DB739" s="306"/>
      <c r="DC739" s="306"/>
      <c r="DD739" s="306"/>
      <c r="DE739" s="306"/>
      <c r="DF739" s="306"/>
      <c r="DG739" s="306"/>
      <c r="DH739" s="306"/>
      <c r="DI739" s="306"/>
      <c r="DJ739" s="306"/>
      <c r="DK739" s="306"/>
      <c r="DL739" s="306"/>
      <c r="DM739" s="306"/>
      <c r="DN739" s="306"/>
      <c r="DO739" s="306"/>
      <c r="DP739" s="306"/>
      <c r="DQ739" s="306"/>
      <c r="DR739" s="306"/>
      <c r="DS739" s="306"/>
      <c r="DT739" s="306"/>
      <c r="DU739" s="306"/>
      <c r="DV739" s="306"/>
      <c r="DW739" s="306"/>
      <c r="DX739" s="306"/>
      <c r="DY739" s="306"/>
      <c r="DZ739" s="306"/>
      <c r="EA739" s="306"/>
      <c r="EB739" s="306"/>
      <c r="EC739" s="306"/>
      <c r="ED739" s="306"/>
      <c r="EE739" s="306"/>
      <c r="EF739" s="306"/>
      <c r="EG739" s="306"/>
      <c r="EH739" s="306"/>
      <c r="EI739" s="306"/>
      <c r="EJ739" s="306"/>
      <c r="EK739" s="306"/>
      <c r="EL739" s="306"/>
      <c r="EM739" s="306"/>
      <c r="EN739" s="306"/>
      <c r="EO739" s="306"/>
      <c r="EP739" s="306"/>
      <c r="EQ739" s="306"/>
      <c r="ER739" s="306"/>
      <c r="ES739" s="306"/>
      <c r="ET739" s="306"/>
      <c r="EU739" s="306"/>
      <c r="EV739" s="306"/>
      <c r="EW739" s="306"/>
      <c r="EX739" s="306"/>
      <c r="EY739" s="306"/>
      <c r="EZ739" s="306"/>
      <c r="FA739" s="306"/>
      <c r="FB739" s="306"/>
      <c r="FC739" s="306"/>
      <c r="FD739" s="306"/>
      <c r="FE739" s="306"/>
      <c r="FF739" s="306"/>
      <c r="FG739" s="306"/>
      <c r="FH739" s="306"/>
      <c r="FI739" s="306"/>
      <c r="FJ739" s="306"/>
      <c r="FK739" s="306"/>
      <c r="FL739" s="306"/>
      <c r="FM739" s="306"/>
      <c r="FN739" s="306"/>
      <c r="FO739" s="306"/>
      <c r="FP739" s="306"/>
      <c r="FQ739" s="306"/>
      <c r="FR739" s="306"/>
      <c r="FS739" s="306"/>
      <c r="FT739" s="306"/>
      <c r="FU739" s="306"/>
      <c r="FV739" s="306"/>
      <c r="FW739" s="306"/>
      <c r="FX739" s="306"/>
      <c r="FY739" s="306"/>
      <c r="FZ739" s="306"/>
      <c r="GA739" s="306"/>
      <c r="GB739" s="306"/>
      <c r="GC739" s="306"/>
      <c r="GD739" s="306"/>
      <c r="GE739" s="306"/>
      <c r="GF739" s="306"/>
      <c r="GG739" s="306"/>
      <c r="GH739" s="306"/>
      <c r="GI739" s="306"/>
      <c r="GJ739" s="306"/>
      <c r="GK739" s="306"/>
      <c r="GL739" s="306"/>
      <c r="GM739" s="306"/>
      <c r="GN739" s="306"/>
      <c r="GO739" s="306"/>
      <c r="GP739" s="306"/>
      <c r="GQ739" s="306"/>
      <c r="GR739" s="306"/>
      <c r="GS739" s="306"/>
      <c r="GT739" s="306"/>
      <c r="GU739" s="306"/>
      <c r="GV739" s="306"/>
      <c r="GW739" s="306"/>
      <c r="GX739" s="306"/>
      <c r="GY739" s="306"/>
      <c r="GZ739" s="306"/>
      <c r="HA739" s="306"/>
      <c r="HB739" s="306"/>
      <c r="HC739" s="306"/>
      <c r="HD739" s="306"/>
      <c r="HE739" s="306"/>
      <c r="HF739" s="306"/>
      <c r="HG739" s="306"/>
      <c r="HH739" s="306"/>
      <c r="HI739" s="306"/>
      <c r="HJ739" s="306"/>
      <c r="HK739" s="306"/>
      <c r="HL739" s="306"/>
      <c r="HM739" s="306"/>
      <c r="HN739" s="306"/>
      <c r="HO739" s="306"/>
      <c r="HP739" s="306"/>
      <c r="HQ739" s="306"/>
      <c r="HR739" s="306"/>
      <c r="HS739" s="306"/>
      <c r="HT739" s="306"/>
      <c r="HU739" s="306"/>
      <c r="HV739" s="306"/>
      <c r="HW739" s="306"/>
      <c r="HX739" s="306"/>
      <c r="HY739" s="306"/>
      <c r="HZ739" s="306"/>
      <c r="IA739" s="306"/>
      <c r="IB739" s="306"/>
      <c r="IC739" s="306"/>
      <c r="ID739" s="306"/>
      <c r="IE739" s="306"/>
      <c r="IF739" s="306"/>
      <c r="IG739" s="306"/>
      <c r="IH739" s="306"/>
    </row>
    <row r="740" spans="1:242" s="219" customFormat="1" ht="15" customHeight="1" x14ac:dyDescent="0.3">
      <c r="A740" s="174">
        <v>7.02</v>
      </c>
      <c r="B740" s="231"/>
      <c r="C740" s="232" t="e">
        <f>VLOOKUP(BD.PD9[[#This Row],[Pos]],[19]!PPto[#Data],3,FALSE)</f>
        <v>#REF!</v>
      </c>
      <c r="D740" s="174" t="s">
        <v>23</v>
      </c>
      <c r="E740" s="305" t="str">
        <f>IF(BD.PD9[[#This Row],[.]]="*",VLOOKUP(BD.PD9[[#This Row],[Pos]],[19]Presupuesto!A:H,7,FALSE),"")</f>
        <v/>
      </c>
      <c r="F740" s="234" t="s">
        <v>433</v>
      </c>
      <c r="G740" s="174" t="s">
        <v>1359</v>
      </c>
      <c r="H740" s="174"/>
      <c r="I740" s="174" t="s">
        <v>1326</v>
      </c>
      <c r="J740" s="382">
        <v>9</v>
      </c>
      <c r="K740" s="174" t="s">
        <v>117</v>
      </c>
      <c r="L740" s="383">
        <f>IF(BD.PD9[[#This Row],[Mon]]="DOP",1,HLOOKUP(BD.PD9[[#This Row],[Mon]],Data!$K$1:$L$2,2,FALSE))</f>
        <v>65</v>
      </c>
      <c r="M740" s="384">
        <v>100.51</v>
      </c>
      <c r="N740" s="243">
        <f>BD.PD9[[#This Row],[Cant.]]*BD.PD9[[#This Row],[ Tasa ]]*BD.PD9[[#This Row],[ Precio Und.]]</f>
        <v>58798.350000000006</v>
      </c>
      <c r="O740" s="386">
        <v>0</v>
      </c>
      <c r="P740" s="243">
        <f>IF(BD.PD9[[#This Row],[Liquid. '[%']]]&lt;&gt;0,(BD.PD9[[#This Row],[Valor Neto '[DOP']]]*BD.PD9[[#This Row],[Liquid. '[%']]])+BD.PD9[[#This Row],[Valor Neto '[DOP']]],BD.PD9[[#This Row],[Valor Neto '[DOP']]])</f>
        <v>58798.350000000006</v>
      </c>
      <c r="Q740" s="243">
        <f>BD.PD9[[#This Row],[Ppto. Orden Interna '[DOP']]]/HLOOKUP("USD",Data!$K$1:$L$2,2,FALSE)</f>
        <v>904.59000000000015</v>
      </c>
      <c r="R740" s="381" t="s">
        <v>1491</v>
      </c>
      <c r="S740" s="387"/>
      <c r="T740" s="387"/>
      <c r="U740" s="387"/>
      <c r="V740" s="387"/>
      <c r="W740" s="174" t="s">
        <v>1492</v>
      </c>
      <c r="X740" s="495">
        <v>7</v>
      </c>
      <c r="Y740" s="388">
        <v>0.6</v>
      </c>
      <c r="Z740" s="243">
        <f>BD.PD9[[#This Row],[Av.P1 '[%']]]*BD.PD9[[#This Row],[Ppto. Orden Interna '[DOP']]]</f>
        <v>35279.01</v>
      </c>
      <c r="AA740" s="495">
        <v>9</v>
      </c>
      <c r="AB740" s="388">
        <v>0.4</v>
      </c>
      <c r="AC740" s="243">
        <f>BD.PD9[[#This Row],[Av.P2 '[%']]]*BD.PD9[[#This Row],[Ppto. Orden Interna '[DOP']]]</f>
        <v>23519.340000000004</v>
      </c>
      <c r="AD740" s="249"/>
      <c r="AE740" s="389"/>
      <c r="AF740" s="243">
        <f>BD.PD9[[#This Row],[Av.P3 '[%']]]*BD.PD9[[#This Row],[Ppto. Orden Interna '[DOP']]]</f>
        <v>0</v>
      </c>
      <c r="AG740" s="249"/>
      <c r="AH740" s="389"/>
      <c r="AI740" s="243">
        <f>BD.PD9[[#This Row],[Av.P4 '[%']]]*BD.PD9[[#This Row],[Ppto. Orden Interna '[DOP']]]</f>
        <v>0</v>
      </c>
      <c r="AJ740" s="249"/>
      <c r="AK740" s="389"/>
      <c r="AL740" s="243">
        <f>BD.PD9[[#This Row],[Av.P5 '[%']]]*BD.PD9[[#This Row],[Ppto. Orden Interna '[DOP']]]</f>
        <v>0</v>
      </c>
      <c r="AM740" s="496">
        <f>BD.PD9[[#This Row],[Pago 5]]+BD.PD9[[#This Row],[Pago 4]]+BD.PD9[[#This Row],[Pago 3]]+BD.PD9[[#This Row],[Pago 2]]+BD.PD9[[#This Row],[Pago 1]]</f>
        <v>58798.350000000006</v>
      </c>
      <c r="AN740" s="308" t="s">
        <v>244</v>
      </c>
      <c r="AO740" s="308" t="s">
        <v>245</v>
      </c>
      <c r="AP740" s="308" t="s">
        <v>246</v>
      </c>
      <c r="AQ740" s="308" t="s">
        <v>247</v>
      </c>
      <c r="AR740" s="308">
        <v>594</v>
      </c>
      <c r="AS740" s="308" t="s">
        <v>248</v>
      </c>
      <c r="AT740" s="249" t="s">
        <v>1575</v>
      </c>
      <c r="AU740" s="306"/>
      <c r="AV740" s="306"/>
      <c r="AW740" s="306"/>
      <c r="AX740" s="306"/>
      <c r="AY740" s="306"/>
      <c r="AZ740" s="306"/>
      <c r="BA740" s="306"/>
      <c r="BB740" s="306"/>
      <c r="BC740" s="306"/>
      <c r="BD740" s="306"/>
      <c r="BE740" s="306"/>
      <c r="BF740" s="306"/>
      <c r="BG740" s="306"/>
      <c r="BH740" s="306"/>
      <c r="BI740" s="306"/>
      <c r="BJ740" s="306"/>
      <c r="BK740" s="306"/>
      <c r="BL740" s="306"/>
      <c r="BM740" s="306"/>
      <c r="BN740" s="306"/>
      <c r="BO740" s="306"/>
      <c r="BP740" s="306"/>
      <c r="BQ740" s="306"/>
      <c r="BR740" s="306"/>
      <c r="BS740" s="306"/>
      <c r="BT740" s="306"/>
      <c r="BU740" s="306"/>
      <c r="BV740" s="306"/>
      <c r="BW740" s="306"/>
      <c r="BX740" s="306"/>
      <c r="BY740" s="306"/>
      <c r="BZ740" s="306"/>
      <c r="CA740" s="306"/>
      <c r="CB740" s="306"/>
      <c r="CC740" s="306"/>
      <c r="CD740" s="306"/>
      <c r="CE740" s="306"/>
      <c r="CF740" s="306"/>
      <c r="CG740" s="306"/>
      <c r="CH740" s="306"/>
      <c r="CI740" s="306"/>
      <c r="CJ740" s="306"/>
      <c r="CK740" s="306"/>
      <c r="CL740" s="306"/>
      <c r="CM740" s="306"/>
      <c r="CN740" s="306"/>
      <c r="CO740" s="306"/>
      <c r="CP740" s="306"/>
      <c r="CQ740" s="306"/>
      <c r="CR740" s="306"/>
      <c r="CS740" s="306"/>
      <c r="CT740" s="306"/>
      <c r="CU740" s="306"/>
      <c r="CV740" s="306"/>
      <c r="CW740" s="306"/>
      <c r="CX740" s="306"/>
      <c r="CY740" s="306"/>
      <c r="CZ740" s="306"/>
      <c r="DA740" s="306"/>
      <c r="DB740" s="306"/>
      <c r="DC740" s="306"/>
      <c r="DD740" s="306"/>
      <c r="DE740" s="306"/>
      <c r="DF740" s="306"/>
      <c r="DG740" s="306"/>
      <c r="DH740" s="306"/>
      <c r="DI740" s="306"/>
      <c r="DJ740" s="306"/>
      <c r="DK740" s="306"/>
      <c r="DL740" s="306"/>
      <c r="DM740" s="306"/>
      <c r="DN740" s="306"/>
      <c r="DO740" s="306"/>
      <c r="DP740" s="306"/>
      <c r="DQ740" s="306"/>
      <c r="DR740" s="306"/>
      <c r="DS740" s="306"/>
      <c r="DT740" s="306"/>
      <c r="DU740" s="306"/>
      <c r="DV740" s="306"/>
      <c r="DW740" s="306"/>
      <c r="DX740" s="306"/>
      <c r="DY740" s="306"/>
      <c r="DZ740" s="306"/>
      <c r="EA740" s="306"/>
      <c r="EB740" s="306"/>
      <c r="EC740" s="306"/>
      <c r="ED740" s="306"/>
      <c r="EE740" s="306"/>
      <c r="EF740" s="306"/>
      <c r="EG740" s="306"/>
      <c r="EH740" s="306"/>
      <c r="EI740" s="306"/>
      <c r="EJ740" s="306"/>
      <c r="EK740" s="306"/>
      <c r="EL740" s="306"/>
      <c r="EM740" s="306"/>
      <c r="EN740" s="306"/>
      <c r="EO740" s="306"/>
      <c r="EP740" s="306"/>
      <c r="EQ740" s="306"/>
      <c r="ER740" s="306"/>
      <c r="ES740" s="306"/>
      <c r="ET740" s="306"/>
      <c r="EU740" s="306"/>
      <c r="EV740" s="306"/>
      <c r="EW740" s="306"/>
      <c r="EX740" s="306"/>
      <c r="EY740" s="306"/>
      <c r="EZ740" s="306"/>
      <c r="FA740" s="306"/>
      <c r="FB740" s="306"/>
      <c r="FC740" s="306"/>
      <c r="FD740" s="306"/>
      <c r="FE740" s="306"/>
      <c r="FF740" s="306"/>
      <c r="FG740" s="306"/>
      <c r="FH740" s="306"/>
      <c r="FI740" s="306"/>
      <c r="FJ740" s="306"/>
      <c r="FK740" s="306"/>
      <c r="FL740" s="306"/>
      <c r="FM740" s="306"/>
      <c r="FN740" s="306"/>
      <c r="FO740" s="306"/>
      <c r="FP740" s="306"/>
      <c r="FQ740" s="306"/>
      <c r="FR740" s="306"/>
      <c r="FS740" s="306"/>
      <c r="FT740" s="306"/>
      <c r="FU740" s="306"/>
      <c r="FV740" s="306"/>
      <c r="FW740" s="306"/>
      <c r="FX740" s="306"/>
      <c r="FY740" s="306"/>
      <c r="FZ740" s="306"/>
      <c r="GA740" s="306"/>
      <c r="GB740" s="306"/>
      <c r="GC740" s="306"/>
      <c r="GD740" s="306"/>
      <c r="GE740" s="306"/>
      <c r="GF740" s="306"/>
      <c r="GG740" s="306"/>
      <c r="GH740" s="306"/>
      <c r="GI740" s="306"/>
      <c r="GJ740" s="306"/>
      <c r="GK740" s="306"/>
      <c r="GL740" s="306"/>
      <c r="GM740" s="306"/>
      <c r="GN740" s="306"/>
      <c r="GO740" s="306"/>
      <c r="GP740" s="306"/>
      <c r="GQ740" s="306"/>
      <c r="GR740" s="306"/>
      <c r="GS740" s="306"/>
      <c r="GT740" s="306"/>
      <c r="GU740" s="306"/>
      <c r="GV740" s="306"/>
      <c r="GW740" s="306"/>
      <c r="GX740" s="306"/>
      <c r="GY740" s="306"/>
      <c r="GZ740" s="306"/>
      <c r="HA740" s="306"/>
      <c r="HB740" s="306"/>
      <c r="HC740" s="306"/>
      <c r="HD740" s="306"/>
      <c r="HE740" s="306"/>
      <c r="HF740" s="306"/>
      <c r="HG740" s="306"/>
      <c r="HH740" s="306"/>
      <c r="HI740" s="306"/>
      <c r="HJ740" s="306"/>
      <c r="HK740" s="306"/>
      <c r="HL740" s="306"/>
      <c r="HM740" s="306"/>
      <c r="HN740" s="306"/>
      <c r="HO740" s="306"/>
      <c r="HP740" s="306"/>
      <c r="HQ740" s="306"/>
      <c r="HR740" s="306"/>
      <c r="HS740" s="306"/>
      <c r="HT740" s="306"/>
      <c r="HU740" s="306"/>
      <c r="HV740" s="306"/>
      <c r="HW740" s="306"/>
      <c r="HX740" s="306"/>
      <c r="HY740" s="306"/>
      <c r="HZ740" s="306"/>
      <c r="IA740" s="306"/>
      <c r="IB740" s="306"/>
      <c r="IC740" s="306"/>
      <c r="ID740" s="306"/>
      <c r="IE740" s="306"/>
      <c r="IF740" s="306"/>
      <c r="IG740" s="306"/>
      <c r="IH740" s="306"/>
    </row>
    <row r="741" spans="1:242" s="219" customFormat="1" ht="15" customHeight="1" x14ac:dyDescent="0.3">
      <c r="A741" s="174">
        <v>7.02</v>
      </c>
      <c r="B741" s="231"/>
      <c r="C741" s="232" t="e">
        <f>VLOOKUP(BD.PD9[[#This Row],[Pos]],[19]!PPto[#Data],3,FALSE)</f>
        <v>#REF!</v>
      </c>
      <c r="D741" s="174" t="s">
        <v>23</v>
      </c>
      <c r="E741" s="305" t="str">
        <f>IF(BD.PD9[[#This Row],[.]]="*",VLOOKUP(BD.PD9[[#This Row],[Pos]],[19]Presupuesto!A:H,7,FALSE),"")</f>
        <v/>
      </c>
      <c r="F741" s="234" t="s">
        <v>468</v>
      </c>
      <c r="G741" s="174"/>
      <c r="H741" s="174"/>
      <c r="I741" s="174" t="s">
        <v>1326</v>
      </c>
      <c r="J741" s="382">
        <v>2</v>
      </c>
      <c r="K741" s="174" t="s">
        <v>260</v>
      </c>
      <c r="L741" s="383">
        <f>IF(BD.PD9[[#This Row],[Mon]]="DOP",1,HLOOKUP(BD.PD9[[#This Row],[Mon]],Data!$K$1:$L$2,2,FALSE))</f>
        <v>1</v>
      </c>
      <c r="M741" s="384">
        <v>1450</v>
      </c>
      <c r="N741" s="243">
        <f>BD.PD9[[#This Row],[Cant.]]*BD.PD9[[#This Row],[ Tasa ]]*BD.PD9[[#This Row],[ Precio Und.]]</f>
        <v>2900</v>
      </c>
      <c r="O741" s="386">
        <v>0</v>
      </c>
      <c r="P741" s="243">
        <f>IF(BD.PD9[[#This Row],[Liquid. '[%']]]&lt;&gt;0,(BD.PD9[[#This Row],[Valor Neto '[DOP']]]*BD.PD9[[#This Row],[Liquid. '[%']]])+BD.PD9[[#This Row],[Valor Neto '[DOP']]],BD.PD9[[#This Row],[Valor Neto '[DOP']]])</f>
        <v>2900</v>
      </c>
      <c r="Q741" s="243">
        <f>BD.PD9[[#This Row],[Ppto. Orden Interna '[DOP']]]/HLOOKUP("USD",Data!$K$1:$L$2,2,FALSE)</f>
        <v>44.615384615384613</v>
      </c>
      <c r="R741" s="381" t="s">
        <v>1488</v>
      </c>
      <c r="S741" s="387"/>
      <c r="T741" s="387"/>
      <c r="U741" s="387"/>
      <c r="V741" s="387"/>
      <c r="W741" s="174" t="s">
        <v>439</v>
      </c>
      <c r="X741" s="495">
        <v>10</v>
      </c>
      <c r="Y741" s="388">
        <v>1</v>
      </c>
      <c r="Z741" s="243">
        <f>BD.PD9[[#This Row],[Av.P1 '[%']]]*BD.PD9[[#This Row],[Ppto. Orden Interna '[DOP']]]</f>
        <v>2900</v>
      </c>
      <c r="AA741" s="249"/>
      <c r="AB741" s="389"/>
      <c r="AC741" s="243">
        <f>BD.PD9[[#This Row],[Av.P2 '[%']]]*BD.PD9[[#This Row],[Ppto. Orden Interna '[DOP']]]</f>
        <v>0</v>
      </c>
      <c r="AD741" s="249"/>
      <c r="AE741" s="389"/>
      <c r="AF741" s="243">
        <f>BD.PD9[[#This Row],[Av.P3 '[%']]]*BD.PD9[[#This Row],[Ppto. Orden Interna '[DOP']]]</f>
        <v>0</v>
      </c>
      <c r="AG741" s="249"/>
      <c r="AH741" s="389"/>
      <c r="AI741" s="243">
        <f>BD.PD9[[#This Row],[Av.P4 '[%']]]*BD.PD9[[#This Row],[Ppto. Orden Interna '[DOP']]]</f>
        <v>0</v>
      </c>
      <c r="AJ741" s="249"/>
      <c r="AK741" s="389"/>
      <c r="AL741" s="243">
        <f>BD.PD9[[#This Row],[Av.P5 '[%']]]*BD.PD9[[#This Row],[Ppto. Orden Interna '[DOP']]]</f>
        <v>0</v>
      </c>
      <c r="AM741" s="496">
        <f>BD.PD9[[#This Row],[Pago 5]]+BD.PD9[[#This Row],[Pago 4]]+BD.PD9[[#This Row],[Pago 3]]+BD.PD9[[#This Row],[Pago 2]]+BD.PD9[[#This Row],[Pago 1]]</f>
        <v>2900</v>
      </c>
      <c r="AN741" s="308" t="s">
        <v>244</v>
      </c>
      <c r="AO741" s="308" t="s">
        <v>245</v>
      </c>
      <c r="AP741" s="308" t="s">
        <v>246</v>
      </c>
      <c r="AQ741" s="308" t="s">
        <v>247</v>
      </c>
      <c r="AR741" s="308">
        <v>594</v>
      </c>
      <c r="AS741" s="308" t="s">
        <v>248</v>
      </c>
      <c r="AT741" s="249" t="s">
        <v>1575</v>
      </c>
      <c r="AU741" s="306"/>
      <c r="AV741" s="306"/>
      <c r="AW741" s="306"/>
      <c r="AX741" s="306"/>
      <c r="AY741" s="306"/>
      <c r="AZ741" s="306"/>
      <c r="BA741" s="306"/>
      <c r="BB741" s="306"/>
      <c r="BC741" s="306"/>
      <c r="BD741" s="306"/>
      <c r="BE741" s="306"/>
      <c r="BF741" s="306"/>
      <c r="BG741" s="306"/>
      <c r="BH741" s="306"/>
      <c r="BI741" s="306"/>
      <c r="BJ741" s="306"/>
      <c r="BK741" s="306"/>
      <c r="BL741" s="306"/>
      <c r="BM741" s="306"/>
      <c r="BN741" s="306"/>
      <c r="BO741" s="306"/>
      <c r="BP741" s="306"/>
      <c r="BQ741" s="306"/>
      <c r="BR741" s="306"/>
      <c r="BS741" s="306"/>
      <c r="BT741" s="306"/>
      <c r="BU741" s="306"/>
      <c r="BV741" s="306"/>
      <c r="BW741" s="306"/>
      <c r="BX741" s="306"/>
      <c r="BY741" s="306"/>
      <c r="BZ741" s="306"/>
      <c r="CA741" s="306"/>
      <c r="CB741" s="306"/>
      <c r="CC741" s="306"/>
      <c r="CD741" s="306"/>
      <c r="CE741" s="306"/>
      <c r="CF741" s="306"/>
      <c r="CG741" s="306"/>
      <c r="CH741" s="306"/>
      <c r="CI741" s="306"/>
      <c r="CJ741" s="306"/>
      <c r="CK741" s="306"/>
      <c r="CL741" s="306"/>
      <c r="CM741" s="306"/>
      <c r="CN741" s="306"/>
      <c r="CO741" s="306"/>
      <c r="CP741" s="306"/>
      <c r="CQ741" s="306"/>
      <c r="CR741" s="306"/>
      <c r="CS741" s="306"/>
      <c r="CT741" s="306"/>
      <c r="CU741" s="306"/>
      <c r="CV741" s="306"/>
      <c r="CW741" s="306"/>
      <c r="CX741" s="306"/>
      <c r="CY741" s="306"/>
      <c r="CZ741" s="306"/>
      <c r="DA741" s="306"/>
      <c r="DB741" s="306"/>
      <c r="DC741" s="306"/>
      <c r="DD741" s="306"/>
      <c r="DE741" s="306"/>
      <c r="DF741" s="306"/>
      <c r="DG741" s="306"/>
      <c r="DH741" s="306"/>
      <c r="DI741" s="306"/>
      <c r="DJ741" s="306"/>
      <c r="DK741" s="306"/>
      <c r="DL741" s="306"/>
      <c r="DM741" s="306"/>
      <c r="DN741" s="306"/>
      <c r="DO741" s="306"/>
      <c r="DP741" s="306"/>
      <c r="DQ741" s="306"/>
      <c r="DR741" s="306"/>
      <c r="DS741" s="306"/>
      <c r="DT741" s="306"/>
      <c r="DU741" s="306"/>
      <c r="DV741" s="306"/>
      <c r="DW741" s="306"/>
      <c r="DX741" s="306"/>
      <c r="DY741" s="306"/>
      <c r="DZ741" s="306"/>
      <c r="EA741" s="306"/>
      <c r="EB741" s="306"/>
      <c r="EC741" s="306"/>
      <c r="ED741" s="306"/>
      <c r="EE741" s="306"/>
      <c r="EF741" s="306"/>
      <c r="EG741" s="306"/>
      <c r="EH741" s="306"/>
      <c r="EI741" s="306"/>
      <c r="EJ741" s="306"/>
      <c r="EK741" s="306"/>
      <c r="EL741" s="306"/>
      <c r="EM741" s="306"/>
      <c r="EN741" s="306"/>
      <c r="EO741" s="306"/>
      <c r="EP741" s="306"/>
      <c r="EQ741" s="306"/>
      <c r="ER741" s="306"/>
      <c r="ES741" s="306"/>
      <c r="ET741" s="306"/>
      <c r="EU741" s="306"/>
      <c r="EV741" s="306"/>
      <c r="EW741" s="306"/>
      <c r="EX741" s="306"/>
      <c r="EY741" s="306"/>
      <c r="EZ741" s="306"/>
      <c r="FA741" s="306"/>
      <c r="FB741" s="306"/>
      <c r="FC741" s="306"/>
      <c r="FD741" s="306"/>
      <c r="FE741" s="306"/>
      <c r="FF741" s="306"/>
      <c r="FG741" s="306"/>
      <c r="FH741" s="306"/>
      <c r="FI741" s="306"/>
      <c r="FJ741" s="306"/>
      <c r="FK741" s="306"/>
      <c r="FL741" s="306"/>
      <c r="FM741" s="306"/>
      <c r="FN741" s="306"/>
      <c r="FO741" s="306"/>
      <c r="FP741" s="306"/>
      <c r="FQ741" s="306"/>
      <c r="FR741" s="306"/>
      <c r="FS741" s="306"/>
      <c r="FT741" s="306"/>
      <c r="FU741" s="306"/>
      <c r="FV741" s="306"/>
      <c r="FW741" s="306"/>
      <c r="FX741" s="306"/>
      <c r="FY741" s="306"/>
      <c r="FZ741" s="306"/>
      <c r="GA741" s="306"/>
      <c r="GB741" s="306"/>
      <c r="GC741" s="306"/>
      <c r="GD741" s="306"/>
      <c r="GE741" s="306"/>
      <c r="GF741" s="306"/>
      <c r="GG741" s="306"/>
      <c r="GH741" s="306"/>
      <c r="GI741" s="306"/>
      <c r="GJ741" s="306"/>
      <c r="GK741" s="306"/>
      <c r="GL741" s="306"/>
      <c r="GM741" s="306"/>
      <c r="GN741" s="306"/>
      <c r="GO741" s="306"/>
      <c r="GP741" s="306"/>
      <c r="GQ741" s="306"/>
      <c r="GR741" s="306"/>
      <c r="GS741" s="306"/>
      <c r="GT741" s="306"/>
      <c r="GU741" s="306"/>
      <c r="GV741" s="306"/>
      <c r="GW741" s="306"/>
      <c r="GX741" s="306"/>
      <c r="GY741" s="306"/>
      <c r="GZ741" s="306"/>
      <c r="HA741" s="306"/>
      <c r="HB741" s="306"/>
      <c r="HC741" s="306"/>
      <c r="HD741" s="306"/>
      <c r="HE741" s="306"/>
      <c r="HF741" s="306"/>
      <c r="HG741" s="306"/>
      <c r="HH741" s="306"/>
      <c r="HI741" s="306"/>
      <c r="HJ741" s="306"/>
      <c r="HK741" s="306"/>
      <c r="HL741" s="306"/>
      <c r="HM741" s="306"/>
      <c r="HN741" s="306"/>
      <c r="HO741" s="306"/>
      <c r="HP741" s="306"/>
      <c r="HQ741" s="306"/>
      <c r="HR741" s="306"/>
      <c r="HS741" s="306"/>
      <c r="HT741" s="306"/>
      <c r="HU741" s="306"/>
      <c r="HV741" s="306"/>
      <c r="HW741" s="306"/>
      <c r="HX741" s="306"/>
      <c r="HY741" s="306"/>
      <c r="HZ741" s="306"/>
      <c r="IA741" s="306"/>
      <c r="IB741" s="306"/>
      <c r="IC741" s="306"/>
      <c r="ID741" s="306"/>
      <c r="IE741" s="306"/>
      <c r="IF741" s="306"/>
      <c r="IG741" s="306"/>
      <c r="IH741" s="306"/>
    </row>
    <row r="742" spans="1:242" s="219" customFormat="1" ht="15" customHeight="1" x14ac:dyDescent="0.3">
      <c r="A742" s="174">
        <v>7.02</v>
      </c>
      <c r="B742" s="231"/>
      <c r="C742" s="232" t="e">
        <f>VLOOKUP(BD.PD9[[#This Row],[Pos]],[19]!PPto[#Data],3,FALSE)</f>
        <v>#REF!</v>
      </c>
      <c r="D742" s="174" t="s">
        <v>23</v>
      </c>
      <c r="E742" s="305" t="str">
        <f>IF(BD.PD9[[#This Row],[.]]="*",VLOOKUP(BD.PD9[[#This Row],[Pos]],[19]Presupuesto!A:H,7,FALSE),"")</f>
        <v/>
      </c>
      <c r="F742" s="234" t="s">
        <v>1509</v>
      </c>
      <c r="G742" s="174"/>
      <c r="H742" s="174"/>
      <c r="I742" s="174" t="s">
        <v>1326</v>
      </c>
      <c r="J742" s="382">
        <v>4</v>
      </c>
      <c r="K742" s="174" t="s">
        <v>260</v>
      </c>
      <c r="L742" s="383">
        <f>IF(BD.PD9[[#This Row],[Mon]]="DOP",1,HLOOKUP(BD.PD9[[#This Row],[Mon]],Data!$K$1:$L$2,2,FALSE))</f>
        <v>1</v>
      </c>
      <c r="M742" s="384">
        <v>1450</v>
      </c>
      <c r="N742" s="243">
        <f>BD.PD9[[#This Row],[Cant.]]*BD.PD9[[#This Row],[ Tasa ]]*BD.PD9[[#This Row],[ Precio Und.]]</f>
        <v>5800</v>
      </c>
      <c r="O742" s="386">
        <v>0</v>
      </c>
      <c r="P742" s="243">
        <f>IF(BD.PD9[[#This Row],[Liquid. '[%']]]&lt;&gt;0,(BD.PD9[[#This Row],[Valor Neto '[DOP']]]*BD.PD9[[#This Row],[Liquid. '[%']]])+BD.PD9[[#This Row],[Valor Neto '[DOP']]],BD.PD9[[#This Row],[Valor Neto '[DOP']]])</f>
        <v>5800</v>
      </c>
      <c r="Q742" s="243">
        <f>BD.PD9[[#This Row],[Ppto. Orden Interna '[DOP']]]/HLOOKUP("USD",Data!$K$1:$L$2,2,FALSE)</f>
        <v>89.230769230769226</v>
      </c>
      <c r="R742" s="381" t="s">
        <v>1488</v>
      </c>
      <c r="S742" s="387"/>
      <c r="T742" s="387"/>
      <c r="U742" s="387"/>
      <c r="V742" s="387"/>
      <c r="W742" s="174" t="s">
        <v>439</v>
      </c>
      <c r="X742" s="495">
        <v>10</v>
      </c>
      <c r="Y742" s="388">
        <v>1</v>
      </c>
      <c r="Z742" s="243">
        <f>BD.PD9[[#This Row],[Av.P1 '[%']]]*BD.PD9[[#This Row],[Ppto. Orden Interna '[DOP']]]</f>
        <v>5800</v>
      </c>
      <c r="AA742" s="249"/>
      <c r="AB742" s="389"/>
      <c r="AC742" s="243">
        <f>BD.PD9[[#This Row],[Av.P2 '[%']]]*BD.PD9[[#This Row],[Ppto. Orden Interna '[DOP']]]</f>
        <v>0</v>
      </c>
      <c r="AD742" s="249"/>
      <c r="AE742" s="389"/>
      <c r="AF742" s="243">
        <f>BD.PD9[[#This Row],[Av.P3 '[%']]]*BD.PD9[[#This Row],[Ppto. Orden Interna '[DOP']]]</f>
        <v>0</v>
      </c>
      <c r="AG742" s="249"/>
      <c r="AH742" s="389"/>
      <c r="AI742" s="243">
        <f>BD.PD9[[#This Row],[Av.P4 '[%']]]*BD.PD9[[#This Row],[Ppto. Orden Interna '[DOP']]]</f>
        <v>0</v>
      </c>
      <c r="AJ742" s="249"/>
      <c r="AK742" s="389"/>
      <c r="AL742" s="243">
        <f>BD.PD9[[#This Row],[Av.P5 '[%']]]*BD.PD9[[#This Row],[Ppto. Orden Interna '[DOP']]]</f>
        <v>0</v>
      </c>
      <c r="AM742" s="496">
        <f>BD.PD9[[#This Row],[Pago 5]]+BD.PD9[[#This Row],[Pago 4]]+BD.PD9[[#This Row],[Pago 3]]+BD.PD9[[#This Row],[Pago 2]]+BD.PD9[[#This Row],[Pago 1]]</f>
        <v>5800</v>
      </c>
      <c r="AN742" s="308" t="s">
        <v>244</v>
      </c>
      <c r="AO742" s="308" t="s">
        <v>245</v>
      </c>
      <c r="AP742" s="308" t="s">
        <v>246</v>
      </c>
      <c r="AQ742" s="308" t="s">
        <v>247</v>
      </c>
      <c r="AR742" s="308">
        <v>594</v>
      </c>
      <c r="AS742" s="308" t="s">
        <v>248</v>
      </c>
      <c r="AT742" s="249" t="s">
        <v>1575</v>
      </c>
      <c r="AU742" s="306"/>
      <c r="AV742" s="306"/>
      <c r="AW742" s="306"/>
      <c r="AX742" s="306"/>
      <c r="AY742" s="306"/>
      <c r="AZ742" s="306"/>
      <c r="BA742" s="306"/>
      <c r="BB742" s="306"/>
      <c r="BC742" s="306"/>
      <c r="BD742" s="306"/>
      <c r="BE742" s="306"/>
      <c r="BF742" s="306"/>
      <c r="BG742" s="306"/>
      <c r="BH742" s="306"/>
      <c r="BI742" s="306"/>
      <c r="BJ742" s="306"/>
      <c r="BK742" s="306"/>
      <c r="BL742" s="306"/>
      <c r="BM742" s="306"/>
      <c r="BN742" s="306"/>
      <c r="BO742" s="306"/>
      <c r="BP742" s="306"/>
      <c r="BQ742" s="306"/>
      <c r="BR742" s="306"/>
      <c r="BS742" s="306"/>
      <c r="BT742" s="306"/>
      <c r="BU742" s="306"/>
      <c r="BV742" s="306"/>
      <c r="BW742" s="306"/>
      <c r="BX742" s="306"/>
      <c r="BY742" s="306"/>
      <c r="BZ742" s="306"/>
      <c r="CA742" s="306"/>
      <c r="CB742" s="306"/>
      <c r="CC742" s="306"/>
      <c r="CD742" s="306"/>
      <c r="CE742" s="306"/>
      <c r="CF742" s="306"/>
      <c r="CG742" s="306"/>
      <c r="CH742" s="306"/>
      <c r="CI742" s="306"/>
      <c r="CJ742" s="306"/>
      <c r="CK742" s="306"/>
      <c r="CL742" s="306"/>
      <c r="CM742" s="306"/>
      <c r="CN742" s="306"/>
      <c r="CO742" s="306"/>
      <c r="CP742" s="306"/>
      <c r="CQ742" s="306"/>
      <c r="CR742" s="306"/>
      <c r="CS742" s="306"/>
      <c r="CT742" s="306"/>
      <c r="CU742" s="306"/>
      <c r="CV742" s="306"/>
      <c r="CW742" s="306"/>
      <c r="CX742" s="306"/>
      <c r="CY742" s="306"/>
      <c r="CZ742" s="306"/>
      <c r="DA742" s="306"/>
      <c r="DB742" s="306"/>
      <c r="DC742" s="306"/>
      <c r="DD742" s="306"/>
      <c r="DE742" s="306"/>
      <c r="DF742" s="306"/>
      <c r="DG742" s="306"/>
      <c r="DH742" s="306"/>
      <c r="DI742" s="306"/>
      <c r="DJ742" s="306"/>
      <c r="DK742" s="306"/>
      <c r="DL742" s="306"/>
      <c r="DM742" s="306"/>
      <c r="DN742" s="306"/>
      <c r="DO742" s="306"/>
      <c r="DP742" s="306"/>
      <c r="DQ742" s="306"/>
      <c r="DR742" s="306"/>
      <c r="DS742" s="306"/>
      <c r="DT742" s="306"/>
      <c r="DU742" s="306"/>
      <c r="DV742" s="306"/>
      <c r="DW742" s="306"/>
      <c r="DX742" s="306"/>
      <c r="DY742" s="306"/>
      <c r="DZ742" s="306"/>
      <c r="EA742" s="306"/>
      <c r="EB742" s="306"/>
      <c r="EC742" s="306"/>
      <c r="ED742" s="306"/>
      <c r="EE742" s="306"/>
      <c r="EF742" s="306"/>
      <c r="EG742" s="306"/>
      <c r="EH742" s="306"/>
      <c r="EI742" s="306"/>
      <c r="EJ742" s="306"/>
      <c r="EK742" s="306"/>
      <c r="EL742" s="306"/>
      <c r="EM742" s="306"/>
      <c r="EN742" s="306"/>
      <c r="EO742" s="306"/>
      <c r="EP742" s="306"/>
      <c r="EQ742" s="306"/>
      <c r="ER742" s="306"/>
      <c r="ES742" s="306"/>
      <c r="ET742" s="306"/>
      <c r="EU742" s="306"/>
      <c r="EV742" s="306"/>
      <c r="EW742" s="306"/>
      <c r="EX742" s="306"/>
      <c r="EY742" s="306"/>
      <c r="EZ742" s="306"/>
      <c r="FA742" s="306"/>
      <c r="FB742" s="306"/>
      <c r="FC742" s="306"/>
      <c r="FD742" s="306"/>
      <c r="FE742" s="306"/>
      <c r="FF742" s="306"/>
      <c r="FG742" s="306"/>
      <c r="FH742" s="306"/>
      <c r="FI742" s="306"/>
      <c r="FJ742" s="306"/>
      <c r="FK742" s="306"/>
      <c r="FL742" s="306"/>
      <c r="FM742" s="306"/>
      <c r="FN742" s="306"/>
      <c r="FO742" s="306"/>
      <c r="FP742" s="306"/>
      <c r="FQ742" s="306"/>
      <c r="FR742" s="306"/>
      <c r="FS742" s="306"/>
      <c r="FT742" s="306"/>
      <c r="FU742" s="306"/>
      <c r="FV742" s="306"/>
      <c r="FW742" s="306"/>
      <c r="FX742" s="306"/>
      <c r="FY742" s="306"/>
      <c r="FZ742" s="306"/>
      <c r="GA742" s="306"/>
      <c r="GB742" s="306"/>
      <c r="GC742" s="306"/>
      <c r="GD742" s="306"/>
      <c r="GE742" s="306"/>
      <c r="GF742" s="306"/>
      <c r="GG742" s="306"/>
      <c r="GH742" s="306"/>
      <c r="GI742" s="306"/>
      <c r="GJ742" s="306"/>
      <c r="GK742" s="306"/>
      <c r="GL742" s="306"/>
      <c r="GM742" s="306"/>
      <c r="GN742" s="306"/>
      <c r="GO742" s="306"/>
      <c r="GP742" s="306"/>
      <c r="GQ742" s="306"/>
      <c r="GR742" s="306"/>
      <c r="GS742" s="306"/>
      <c r="GT742" s="306"/>
      <c r="GU742" s="306"/>
      <c r="GV742" s="306"/>
      <c r="GW742" s="306"/>
      <c r="GX742" s="306"/>
      <c r="GY742" s="306"/>
      <c r="GZ742" s="306"/>
      <c r="HA742" s="306"/>
      <c r="HB742" s="306"/>
      <c r="HC742" s="306"/>
      <c r="HD742" s="306"/>
      <c r="HE742" s="306"/>
      <c r="HF742" s="306"/>
      <c r="HG742" s="306"/>
      <c r="HH742" s="306"/>
      <c r="HI742" s="306"/>
      <c r="HJ742" s="306"/>
      <c r="HK742" s="306"/>
      <c r="HL742" s="306"/>
      <c r="HM742" s="306"/>
      <c r="HN742" s="306"/>
      <c r="HO742" s="306"/>
      <c r="HP742" s="306"/>
      <c r="HQ742" s="306"/>
      <c r="HR742" s="306"/>
      <c r="HS742" s="306"/>
      <c r="HT742" s="306"/>
      <c r="HU742" s="306"/>
      <c r="HV742" s="306"/>
      <c r="HW742" s="306"/>
      <c r="HX742" s="306"/>
      <c r="HY742" s="306"/>
      <c r="HZ742" s="306"/>
      <c r="IA742" s="306"/>
      <c r="IB742" s="306"/>
      <c r="IC742" s="306"/>
      <c r="ID742" s="306"/>
      <c r="IE742" s="306"/>
      <c r="IF742" s="306"/>
      <c r="IG742" s="306"/>
      <c r="IH742" s="306"/>
    </row>
    <row r="743" spans="1:242" s="219" customFormat="1" ht="15" customHeight="1" x14ac:dyDescent="0.3">
      <c r="A743" s="174">
        <v>7.02</v>
      </c>
      <c r="B743" s="231"/>
      <c r="C743" s="232" t="e">
        <f>VLOOKUP(BD.PD9[[#This Row],[Pos]],[19]!PPto[#Data],3,FALSE)</f>
        <v>#REF!</v>
      </c>
      <c r="D743" s="174" t="s">
        <v>23</v>
      </c>
      <c r="E743" s="305" t="str">
        <f>IF(BD.PD9[[#This Row],[.]]="*",VLOOKUP(BD.PD9[[#This Row],[Pos]],[19]Presupuesto!A:H,7,FALSE),"")</f>
        <v/>
      </c>
      <c r="F743" s="501" t="s">
        <v>500</v>
      </c>
      <c r="G743" s="558"/>
      <c r="H743" s="174"/>
      <c r="I743" s="174" t="s">
        <v>1326</v>
      </c>
      <c r="J743" s="382">
        <v>2</v>
      </c>
      <c r="K743" s="174" t="s">
        <v>260</v>
      </c>
      <c r="L743" s="383">
        <f>IF(BD.PD9[[#This Row],[Mon]]="DOP",1,HLOOKUP(BD.PD9[[#This Row],[Mon]],Data!$K$1:$L$2,2,FALSE))</f>
        <v>1</v>
      </c>
      <c r="M743" s="384">
        <v>950</v>
      </c>
      <c r="N743" s="243">
        <f>BD.PD9[[#This Row],[Cant.]]*BD.PD9[[#This Row],[ Tasa ]]*BD.PD9[[#This Row],[ Precio Und.]]</f>
        <v>1900</v>
      </c>
      <c r="O743" s="386">
        <v>0</v>
      </c>
      <c r="P743" s="243">
        <f>IF(BD.PD9[[#This Row],[Liquid. '[%']]]&lt;&gt;0,(BD.PD9[[#This Row],[Valor Neto '[DOP']]]*BD.PD9[[#This Row],[Liquid. '[%']]])+BD.PD9[[#This Row],[Valor Neto '[DOP']]],BD.PD9[[#This Row],[Valor Neto '[DOP']]])</f>
        <v>1900</v>
      </c>
      <c r="Q743" s="243">
        <f>BD.PD9[[#This Row],[Ppto. Orden Interna '[DOP']]]/HLOOKUP("USD",Data!$K$1:$L$2,2,FALSE)</f>
        <v>29.23076923076923</v>
      </c>
      <c r="R743" s="381" t="s">
        <v>1488</v>
      </c>
      <c r="S743" s="387"/>
      <c r="T743" s="387"/>
      <c r="U743" s="387"/>
      <c r="V743" s="387"/>
      <c r="W743" s="174" t="s">
        <v>439</v>
      </c>
      <c r="X743" s="495">
        <v>10</v>
      </c>
      <c r="Y743" s="388">
        <v>1</v>
      </c>
      <c r="Z743" s="243">
        <f>BD.PD9[[#This Row],[Av.P1 '[%']]]*BD.PD9[[#This Row],[Ppto. Orden Interna '[DOP']]]</f>
        <v>1900</v>
      </c>
      <c r="AA743" s="249"/>
      <c r="AB743" s="389"/>
      <c r="AC743" s="243">
        <f>BD.PD9[[#This Row],[Av.P2 '[%']]]*BD.PD9[[#This Row],[Ppto. Orden Interna '[DOP']]]</f>
        <v>0</v>
      </c>
      <c r="AD743" s="249"/>
      <c r="AE743" s="389"/>
      <c r="AF743" s="243">
        <f>BD.PD9[[#This Row],[Av.P3 '[%']]]*BD.PD9[[#This Row],[Ppto. Orden Interna '[DOP']]]</f>
        <v>0</v>
      </c>
      <c r="AG743" s="249"/>
      <c r="AH743" s="389"/>
      <c r="AI743" s="243">
        <f>BD.PD9[[#This Row],[Av.P4 '[%']]]*BD.PD9[[#This Row],[Ppto. Orden Interna '[DOP']]]</f>
        <v>0</v>
      </c>
      <c r="AJ743" s="249"/>
      <c r="AK743" s="389"/>
      <c r="AL743" s="243">
        <f>BD.PD9[[#This Row],[Av.P5 '[%']]]*BD.PD9[[#This Row],[Ppto. Orden Interna '[DOP']]]</f>
        <v>0</v>
      </c>
      <c r="AM743" s="496">
        <f>BD.PD9[[#This Row],[Pago 5]]+BD.PD9[[#This Row],[Pago 4]]+BD.PD9[[#This Row],[Pago 3]]+BD.PD9[[#This Row],[Pago 2]]+BD.PD9[[#This Row],[Pago 1]]</f>
        <v>1900</v>
      </c>
      <c r="AN743" s="308" t="s">
        <v>244</v>
      </c>
      <c r="AO743" s="308" t="s">
        <v>245</v>
      </c>
      <c r="AP743" s="308" t="s">
        <v>246</v>
      </c>
      <c r="AQ743" s="308" t="s">
        <v>247</v>
      </c>
      <c r="AR743" s="308">
        <v>594</v>
      </c>
      <c r="AS743" s="308" t="s">
        <v>248</v>
      </c>
      <c r="AT743" s="249" t="s">
        <v>1575</v>
      </c>
      <c r="AU743" s="306"/>
      <c r="AV743" s="306"/>
      <c r="AW743" s="306"/>
      <c r="AX743" s="306"/>
      <c r="AY743" s="306"/>
      <c r="AZ743" s="306"/>
      <c r="BA743" s="306"/>
      <c r="BB743" s="306"/>
      <c r="BC743" s="306"/>
      <c r="BD743" s="306"/>
      <c r="BE743" s="306"/>
      <c r="BF743" s="306"/>
      <c r="BG743" s="306"/>
      <c r="BH743" s="306"/>
      <c r="BI743" s="306"/>
      <c r="BJ743" s="306"/>
      <c r="BK743" s="306"/>
      <c r="BL743" s="306"/>
      <c r="BM743" s="306"/>
      <c r="BN743" s="306"/>
      <c r="BO743" s="306"/>
      <c r="BP743" s="306"/>
      <c r="BQ743" s="306"/>
      <c r="BR743" s="306"/>
      <c r="BS743" s="306"/>
      <c r="BT743" s="306"/>
      <c r="BU743" s="306"/>
      <c r="BV743" s="306"/>
      <c r="BW743" s="306"/>
      <c r="BX743" s="306"/>
      <c r="BY743" s="306"/>
      <c r="BZ743" s="306"/>
      <c r="CA743" s="306"/>
      <c r="CB743" s="306"/>
      <c r="CC743" s="306"/>
      <c r="CD743" s="306"/>
      <c r="CE743" s="306"/>
      <c r="CF743" s="306"/>
      <c r="CG743" s="306"/>
      <c r="CH743" s="306"/>
      <c r="CI743" s="306"/>
      <c r="CJ743" s="306"/>
      <c r="CK743" s="306"/>
      <c r="CL743" s="306"/>
      <c r="CM743" s="306"/>
      <c r="CN743" s="306"/>
      <c r="CO743" s="306"/>
      <c r="CP743" s="306"/>
      <c r="CQ743" s="306"/>
      <c r="CR743" s="306"/>
      <c r="CS743" s="306"/>
      <c r="CT743" s="306"/>
      <c r="CU743" s="306"/>
      <c r="CV743" s="306"/>
      <c r="CW743" s="306"/>
      <c r="CX743" s="306"/>
      <c r="CY743" s="306"/>
      <c r="CZ743" s="306"/>
      <c r="DA743" s="306"/>
      <c r="DB743" s="306"/>
      <c r="DC743" s="306"/>
      <c r="DD743" s="306"/>
      <c r="DE743" s="306"/>
      <c r="DF743" s="306"/>
      <c r="DG743" s="306"/>
      <c r="DH743" s="306"/>
      <c r="DI743" s="306"/>
      <c r="DJ743" s="306"/>
      <c r="DK743" s="306"/>
      <c r="DL743" s="306"/>
      <c r="DM743" s="306"/>
      <c r="DN743" s="306"/>
      <c r="DO743" s="306"/>
      <c r="DP743" s="306"/>
      <c r="DQ743" s="306"/>
      <c r="DR743" s="306"/>
      <c r="DS743" s="306"/>
      <c r="DT743" s="306"/>
      <c r="DU743" s="306"/>
      <c r="DV743" s="306"/>
      <c r="DW743" s="306"/>
      <c r="DX743" s="306"/>
      <c r="DY743" s="306"/>
      <c r="DZ743" s="306"/>
      <c r="EA743" s="306"/>
      <c r="EB743" s="306"/>
      <c r="EC743" s="306"/>
      <c r="ED743" s="306"/>
      <c r="EE743" s="306"/>
      <c r="EF743" s="306"/>
      <c r="EG743" s="306"/>
      <c r="EH743" s="306"/>
      <c r="EI743" s="306"/>
      <c r="EJ743" s="306"/>
      <c r="EK743" s="306"/>
      <c r="EL743" s="306"/>
      <c r="EM743" s="306"/>
      <c r="EN743" s="306"/>
      <c r="EO743" s="306"/>
      <c r="EP743" s="306"/>
      <c r="EQ743" s="306"/>
      <c r="ER743" s="306"/>
      <c r="ES743" s="306"/>
      <c r="ET743" s="306"/>
      <c r="EU743" s="306"/>
      <c r="EV743" s="306"/>
      <c r="EW743" s="306"/>
      <c r="EX743" s="306"/>
      <c r="EY743" s="306"/>
      <c r="EZ743" s="306"/>
      <c r="FA743" s="306"/>
      <c r="FB743" s="306"/>
      <c r="FC743" s="306"/>
      <c r="FD743" s="306"/>
      <c r="FE743" s="306"/>
      <c r="FF743" s="306"/>
      <c r="FG743" s="306"/>
      <c r="FH743" s="306"/>
      <c r="FI743" s="306"/>
      <c r="FJ743" s="306"/>
      <c r="FK743" s="306"/>
      <c r="FL743" s="306"/>
      <c r="FM743" s="306"/>
      <c r="FN743" s="306"/>
      <c r="FO743" s="306"/>
      <c r="FP743" s="306"/>
      <c r="FQ743" s="306"/>
      <c r="FR743" s="306"/>
      <c r="FS743" s="306"/>
      <c r="FT743" s="306"/>
      <c r="FU743" s="306"/>
      <c r="FV743" s="306"/>
      <c r="FW743" s="306"/>
      <c r="FX743" s="306"/>
      <c r="FY743" s="306"/>
      <c r="FZ743" s="306"/>
      <c r="GA743" s="306"/>
      <c r="GB743" s="306"/>
      <c r="GC743" s="306"/>
      <c r="GD743" s="306"/>
      <c r="GE743" s="306"/>
      <c r="GF743" s="306"/>
      <c r="GG743" s="306"/>
      <c r="GH743" s="306"/>
      <c r="GI743" s="306"/>
      <c r="GJ743" s="306"/>
      <c r="GK743" s="306"/>
      <c r="GL743" s="306"/>
      <c r="GM743" s="306"/>
      <c r="GN743" s="306"/>
      <c r="GO743" s="306"/>
      <c r="GP743" s="306"/>
      <c r="GQ743" s="306"/>
      <c r="GR743" s="306"/>
      <c r="GS743" s="306"/>
      <c r="GT743" s="306"/>
      <c r="GU743" s="306"/>
      <c r="GV743" s="306"/>
      <c r="GW743" s="306"/>
      <c r="GX743" s="306"/>
      <c r="GY743" s="306"/>
      <c r="GZ743" s="306"/>
      <c r="HA743" s="306"/>
      <c r="HB743" s="306"/>
      <c r="HC743" s="306"/>
      <c r="HD743" s="306"/>
      <c r="HE743" s="306"/>
      <c r="HF743" s="306"/>
      <c r="HG743" s="306"/>
      <c r="HH743" s="306"/>
      <c r="HI743" s="306"/>
      <c r="HJ743" s="306"/>
      <c r="HK743" s="306"/>
      <c r="HL743" s="306"/>
      <c r="HM743" s="306"/>
      <c r="HN743" s="306"/>
      <c r="HO743" s="306"/>
      <c r="HP743" s="306"/>
      <c r="HQ743" s="306"/>
      <c r="HR743" s="306"/>
      <c r="HS743" s="306"/>
      <c r="HT743" s="306"/>
      <c r="HU743" s="306"/>
      <c r="HV743" s="306"/>
      <c r="HW743" s="306"/>
      <c r="HX743" s="306"/>
      <c r="HY743" s="306"/>
      <c r="HZ743" s="306"/>
      <c r="IA743" s="306"/>
      <c r="IB743" s="306"/>
      <c r="IC743" s="306"/>
      <c r="ID743" s="306"/>
      <c r="IE743" s="306"/>
      <c r="IF743" s="306"/>
      <c r="IG743" s="306"/>
      <c r="IH743" s="306"/>
    </row>
    <row r="744" spans="1:242" s="219" customFormat="1" ht="15" customHeight="1" x14ac:dyDescent="0.3">
      <c r="A744" s="174">
        <v>7.02</v>
      </c>
      <c r="B744" s="231"/>
      <c r="C744" s="232" t="e">
        <f>VLOOKUP(BD.PD9[[#This Row],[Pos]],[19]!PPto[#Data],3,FALSE)</f>
        <v>#REF!</v>
      </c>
      <c r="D744" s="174" t="s">
        <v>23</v>
      </c>
      <c r="E744" s="305" t="str">
        <f>IF(BD.PD9[[#This Row],[.]]="*",VLOOKUP(BD.PD9[[#This Row],[Pos]],[19]Presupuesto!A:H,7,FALSE),"")</f>
        <v/>
      </c>
      <c r="F744" s="501" t="s">
        <v>501</v>
      </c>
      <c r="G744" s="558"/>
      <c r="H744" s="174"/>
      <c r="I744" s="174" t="s">
        <v>1326</v>
      </c>
      <c r="J744" s="382">
        <v>1</v>
      </c>
      <c r="K744" s="174" t="s">
        <v>260</v>
      </c>
      <c r="L744" s="383">
        <f>IF(BD.PD9[[#This Row],[Mon]]="DOP",1,HLOOKUP(BD.PD9[[#This Row],[Mon]],Data!$K$1:$L$2,2,FALSE))</f>
        <v>1</v>
      </c>
      <c r="M744" s="384">
        <v>950</v>
      </c>
      <c r="N744" s="243">
        <f>BD.PD9[[#This Row],[Cant.]]*BD.PD9[[#This Row],[ Tasa ]]*BD.PD9[[#This Row],[ Precio Und.]]</f>
        <v>950</v>
      </c>
      <c r="O744" s="386">
        <v>0</v>
      </c>
      <c r="P744" s="243">
        <f>IF(BD.PD9[[#This Row],[Liquid. '[%']]]&lt;&gt;0,(BD.PD9[[#This Row],[Valor Neto '[DOP']]]*BD.PD9[[#This Row],[Liquid. '[%']]])+BD.PD9[[#This Row],[Valor Neto '[DOP']]],BD.PD9[[#This Row],[Valor Neto '[DOP']]])</f>
        <v>950</v>
      </c>
      <c r="Q744" s="243">
        <f>BD.PD9[[#This Row],[Ppto. Orden Interna '[DOP']]]/HLOOKUP("USD",Data!$K$1:$L$2,2,FALSE)</f>
        <v>14.615384615384615</v>
      </c>
      <c r="R744" s="381" t="s">
        <v>1488</v>
      </c>
      <c r="S744" s="387"/>
      <c r="T744" s="387"/>
      <c r="U744" s="387"/>
      <c r="V744" s="387"/>
      <c r="W744" s="174" t="s">
        <v>439</v>
      </c>
      <c r="X744" s="495">
        <v>10</v>
      </c>
      <c r="Y744" s="388">
        <v>1</v>
      </c>
      <c r="Z744" s="243">
        <f>BD.PD9[[#This Row],[Av.P1 '[%']]]*BD.PD9[[#This Row],[Ppto. Orden Interna '[DOP']]]</f>
        <v>950</v>
      </c>
      <c r="AA744" s="249"/>
      <c r="AB744" s="389"/>
      <c r="AC744" s="243">
        <f>BD.PD9[[#This Row],[Av.P2 '[%']]]*BD.PD9[[#This Row],[Ppto. Orden Interna '[DOP']]]</f>
        <v>0</v>
      </c>
      <c r="AD744" s="249"/>
      <c r="AE744" s="389"/>
      <c r="AF744" s="243">
        <f>BD.PD9[[#This Row],[Av.P3 '[%']]]*BD.PD9[[#This Row],[Ppto. Orden Interna '[DOP']]]</f>
        <v>0</v>
      </c>
      <c r="AG744" s="249"/>
      <c r="AH744" s="389"/>
      <c r="AI744" s="243">
        <f>BD.PD9[[#This Row],[Av.P4 '[%']]]*BD.PD9[[#This Row],[Ppto. Orden Interna '[DOP']]]</f>
        <v>0</v>
      </c>
      <c r="AJ744" s="249"/>
      <c r="AK744" s="389"/>
      <c r="AL744" s="243">
        <f>BD.PD9[[#This Row],[Av.P5 '[%']]]*BD.PD9[[#This Row],[Ppto. Orden Interna '[DOP']]]</f>
        <v>0</v>
      </c>
      <c r="AM744" s="496">
        <f>BD.PD9[[#This Row],[Pago 5]]+BD.PD9[[#This Row],[Pago 4]]+BD.PD9[[#This Row],[Pago 3]]+BD.PD9[[#This Row],[Pago 2]]+BD.PD9[[#This Row],[Pago 1]]</f>
        <v>950</v>
      </c>
      <c r="AN744" s="308" t="s">
        <v>244</v>
      </c>
      <c r="AO744" s="308" t="s">
        <v>245</v>
      </c>
      <c r="AP744" s="308" t="s">
        <v>246</v>
      </c>
      <c r="AQ744" s="308" t="s">
        <v>247</v>
      </c>
      <c r="AR744" s="308">
        <v>594</v>
      </c>
      <c r="AS744" s="308" t="s">
        <v>248</v>
      </c>
      <c r="AT744" s="249" t="s">
        <v>1575</v>
      </c>
      <c r="AU744" s="306"/>
      <c r="AV744" s="306"/>
      <c r="AW744" s="306"/>
      <c r="AX744" s="306"/>
      <c r="AY744" s="306"/>
      <c r="AZ744" s="306"/>
      <c r="BA744" s="306"/>
      <c r="BB744" s="306"/>
      <c r="BC744" s="306"/>
      <c r="BD744" s="306"/>
      <c r="BE744" s="306"/>
      <c r="BF744" s="306"/>
      <c r="BG744" s="306"/>
      <c r="BH744" s="306"/>
      <c r="BI744" s="306"/>
      <c r="BJ744" s="306"/>
      <c r="BK744" s="306"/>
      <c r="BL744" s="306"/>
      <c r="BM744" s="306"/>
      <c r="BN744" s="306"/>
      <c r="BO744" s="306"/>
      <c r="BP744" s="306"/>
      <c r="BQ744" s="306"/>
      <c r="BR744" s="306"/>
      <c r="BS744" s="306"/>
      <c r="BT744" s="306"/>
      <c r="BU744" s="306"/>
      <c r="BV744" s="306"/>
      <c r="BW744" s="306"/>
      <c r="BX744" s="306"/>
      <c r="BY744" s="306"/>
      <c r="BZ744" s="306"/>
      <c r="CA744" s="306"/>
      <c r="CB744" s="306"/>
      <c r="CC744" s="306"/>
      <c r="CD744" s="306"/>
      <c r="CE744" s="306"/>
      <c r="CF744" s="306"/>
      <c r="CG744" s="306"/>
      <c r="CH744" s="306"/>
      <c r="CI744" s="306"/>
      <c r="CJ744" s="306"/>
      <c r="CK744" s="306"/>
      <c r="CL744" s="306"/>
      <c r="CM744" s="306"/>
      <c r="CN744" s="306"/>
      <c r="CO744" s="306"/>
      <c r="CP744" s="306"/>
      <c r="CQ744" s="306"/>
      <c r="CR744" s="306"/>
      <c r="CS744" s="306"/>
      <c r="CT744" s="306"/>
      <c r="CU744" s="306"/>
      <c r="CV744" s="306"/>
      <c r="CW744" s="306"/>
      <c r="CX744" s="306"/>
      <c r="CY744" s="306"/>
      <c r="CZ744" s="306"/>
      <c r="DA744" s="306"/>
      <c r="DB744" s="306"/>
      <c r="DC744" s="306"/>
      <c r="DD744" s="306"/>
      <c r="DE744" s="306"/>
      <c r="DF744" s="306"/>
      <c r="DG744" s="306"/>
      <c r="DH744" s="306"/>
      <c r="DI744" s="306"/>
      <c r="DJ744" s="306"/>
      <c r="DK744" s="306"/>
      <c r="DL744" s="306"/>
      <c r="DM744" s="306"/>
      <c r="DN744" s="306"/>
      <c r="DO744" s="306"/>
      <c r="DP744" s="306"/>
      <c r="DQ744" s="306"/>
      <c r="DR744" s="306"/>
      <c r="DS744" s="306"/>
      <c r="DT744" s="306"/>
      <c r="DU744" s="306"/>
      <c r="DV744" s="306"/>
      <c r="DW744" s="306"/>
      <c r="DX744" s="306"/>
      <c r="DY744" s="306"/>
      <c r="DZ744" s="306"/>
      <c r="EA744" s="306"/>
      <c r="EB744" s="306"/>
      <c r="EC744" s="306"/>
      <c r="ED744" s="306"/>
      <c r="EE744" s="306"/>
      <c r="EF744" s="306"/>
      <c r="EG744" s="306"/>
      <c r="EH744" s="306"/>
      <c r="EI744" s="306"/>
      <c r="EJ744" s="306"/>
      <c r="EK744" s="306"/>
      <c r="EL744" s="306"/>
      <c r="EM744" s="306"/>
      <c r="EN744" s="306"/>
      <c r="EO744" s="306"/>
      <c r="EP744" s="306"/>
      <c r="EQ744" s="306"/>
      <c r="ER744" s="306"/>
      <c r="ES744" s="306"/>
      <c r="ET744" s="306"/>
      <c r="EU744" s="306"/>
      <c r="EV744" s="306"/>
      <c r="EW744" s="306"/>
      <c r="EX744" s="306"/>
      <c r="EY744" s="306"/>
      <c r="EZ744" s="306"/>
      <c r="FA744" s="306"/>
      <c r="FB744" s="306"/>
      <c r="FC744" s="306"/>
      <c r="FD744" s="306"/>
      <c r="FE744" s="306"/>
      <c r="FF744" s="306"/>
      <c r="FG744" s="306"/>
      <c r="FH744" s="306"/>
      <c r="FI744" s="306"/>
      <c r="FJ744" s="306"/>
      <c r="FK744" s="306"/>
      <c r="FL744" s="306"/>
      <c r="FM744" s="306"/>
      <c r="FN744" s="306"/>
      <c r="FO744" s="306"/>
      <c r="FP744" s="306"/>
      <c r="FQ744" s="306"/>
      <c r="FR744" s="306"/>
      <c r="FS744" s="306"/>
      <c r="FT744" s="306"/>
      <c r="FU744" s="306"/>
      <c r="FV744" s="306"/>
      <c r="FW744" s="306"/>
      <c r="FX744" s="306"/>
      <c r="FY744" s="306"/>
      <c r="FZ744" s="306"/>
      <c r="GA744" s="306"/>
      <c r="GB744" s="306"/>
      <c r="GC744" s="306"/>
      <c r="GD744" s="306"/>
      <c r="GE744" s="306"/>
      <c r="GF744" s="306"/>
      <c r="GG744" s="306"/>
      <c r="GH744" s="306"/>
      <c r="GI744" s="306"/>
      <c r="GJ744" s="306"/>
      <c r="GK744" s="306"/>
      <c r="GL744" s="306"/>
      <c r="GM744" s="306"/>
      <c r="GN744" s="306"/>
      <c r="GO744" s="306"/>
      <c r="GP744" s="306"/>
      <c r="GQ744" s="306"/>
      <c r="GR744" s="306"/>
      <c r="GS744" s="306"/>
      <c r="GT744" s="306"/>
      <c r="GU744" s="306"/>
      <c r="GV744" s="306"/>
      <c r="GW744" s="306"/>
      <c r="GX744" s="306"/>
      <c r="GY744" s="306"/>
      <c r="GZ744" s="306"/>
      <c r="HA744" s="306"/>
      <c r="HB744" s="306"/>
      <c r="HC744" s="306"/>
      <c r="HD744" s="306"/>
      <c r="HE744" s="306"/>
      <c r="HF744" s="306"/>
      <c r="HG744" s="306"/>
      <c r="HH744" s="306"/>
      <c r="HI744" s="306"/>
      <c r="HJ744" s="306"/>
      <c r="HK744" s="306"/>
      <c r="HL744" s="306"/>
      <c r="HM744" s="306"/>
      <c r="HN744" s="306"/>
      <c r="HO744" s="306"/>
      <c r="HP744" s="306"/>
      <c r="HQ744" s="306"/>
      <c r="HR744" s="306"/>
      <c r="HS744" s="306"/>
      <c r="HT744" s="306"/>
      <c r="HU744" s="306"/>
      <c r="HV744" s="306"/>
      <c r="HW744" s="306"/>
      <c r="HX744" s="306"/>
      <c r="HY744" s="306"/>
      <c r="HZ744" s="306"/>
      <c r="IA744" s="306"/>
      <c r="IB744" s="306"/>
      <c r="IC744" s="306"/>
      <c r="ID744" s="306"/>
      <c r="IE744" s="306"/>
      <c r="IF744" s="306"/>
      <c r="IG744" s="306"/>
      <c r="IH744" s="306"/>
    </row>
    <row r="745" spans="1:242" s="219" customFormat="1" ht="15" customHeight="1" x14ac:dyDescent="0.3">
      <c r="A745" s="174">
        <v>7.02</v>
      </c>
      <c r="B745" s="231"/>
      <c r="C745" s="232" t="e">
        <f>VLOOKUP(BD.PD9[[#This Row],[Pos]],[19]!PPto[#Data],3,FALSE)</f>
        <v>#REF!</v>
      </c>
      <c r="D745" s="174" t="s">
        <v>23</v>
      </c>
      <c r="E745" s="305" t="str">
        <f>IF(BD.PD9[[#This Row],[.]]="*",VLOOKUP(BD.PD9[[#This Row],[Pos]],[19]Presupuesto!A:H,7,FALSE),"")</f>
        <v/>
      </c>
      <c r="F745" s="234" t="s">
        <v>470</v>
      </c>
      <c r="G745" s="174"/>
      <c r="H745" s="174"/>
      <c r="I745" s="174" t="s">
        <v>1326</v>
      </c>
      <c r="J745" s="382">
        <v>2</v>
      </c>
      <c r="K745" s="174" t="s">
        <v>260</v>
      </c>
      <c r="L745" s="383">
        <f>IF(BD.PD9[[#This Row],[Mon]]="DOP",1,HLOOKUP(BD.PD9[[#This Row],[Mon]],Data!$K$1:$L$2,2,FALSE))</f>
        <v>1</v>
      </c>
      <c r="M745" s="384">
        <v>500</v>
      </c>
      <c r="N745" s="243">
        <f>BD.PD9[[#This Row],[Cant.]]*BD.PD9[[#This Row],[ Tasa ]]*BD.PD9[[#This Row],[ Precio Und.]]</f>
        <v>1000</v>
      </c>
      <c r="O745" s="386">
        <v>0</v>
      </c>
      <c r="P745" s="243">
        <f>IF(BD.PD9[[#This Row],[Liquid. '[%']]]&lt;&gt;0,(BD.PD9[[#This Row],[Valor Neto '[DOP']]]*BD.PD9[[#This Row],[Liquid. '[%']]])+BD.PD9[[#This Row],[Valor Neto '[DOP']]],BD.PD9[[#This Row],[Valor Neto '[DOP']]])</f>
        <v>1000</v>
      </c>
      <c r="Q745" s="243">
        <f>BD.PD9[[#This Row],[Ppto. Orden Interna '[DOP']]]/HLOOKUP("USD",Data!$K$1:$L$2,2,FALSE)</f>
        <v>15.384615384615385</v>
      </c>
      <c r="R745" s="381" t="s">
        <v>1488</v>
      </c>
      <c r="S745" s="387"/>
      <c r="T745" s="387"/>
      <c r="U745" s="387"/>
      <c r="V745" s="387"/>
      <c r="W745" s="174" t="s">
        <v>439</v>
      </c>
      <c r="X745" s="495">
        <v>10</v>
      </c>
      <c r="Y745" s="388">
        <v>1</v>
      </c>
      <c r="Z745" s="243">
        <f>BD.PD9[[#This Row],[Av.P1 '[%']]]*BD.PD9[[#This Row],[Ppto. Orden Interna '[DOP']]]</f>
        <v>1000</v>
      </c>
      <c r="AA745" s="249"/>
      <c r="AB745" s="389"/>
      <c r="AC745" s="243">
        <f>BD.PD9[[#This Row],[Av.P2 '[%']]]*BD.PD9[[#This Row],[Ppto. Orden Interna '[DOP']]]</f>
        <v>0</v>
      </c>
      <c r="AD745" s="249"/>
      <c r="AE745" s="389"/>
      <c r="AF745" s="243">
        <f>BD.PD9[[#This Row],[Av.P3 '[%']]]*BD.PD9[[#This Row],[Ppto. Orden Interna '[DOP']]]</f>
        <v>0</v>
      </c>
      <c r="AG745" s="249"/>
      <c r="AH745" s="389"/>
      <c r="AI745" s="243">
        <f>BD.PD9[[#This Row],[Av.P4 '[%']]]*BD.PD9[[#This Row],[Ppto. Orden Interna '[DOP']]]</f>
        <v>0</v>
      </c>
      <c r="AJ745" s="249"/>
      <c r="AK745" s="389"/>
      <c r="AL745" s="243">
        <f>BD.PD9[[#This Row],[Av.P5 '[%']]]*BD.PD9[[#This Row],[Ppto. Orden Interna '[DOP']]]</f>
        <v>0</v>
      </c>
      <c r="AM745" s="496">
        <f>BD.PD9[[#This Row],[Pago 5]]+BD.PD9[[#This Row],[Pago 4]]+BD.PD9[[#This Row],[Pago 3]]+BD.PD9[[#This Row],[Pago 2]]+BD.PD9[[#This Row],[Pago 1]]</f>
        <v>1000</v>
      </c>
      <c r="AN745" s="308" t="s">
        <v>244</v>
      </c>
      <c r="AO745" s="308" t="s">
        <v>245</v>
      </c>
      <c r="AP745" s="308" t="s">
        <v>246</v>
      </c>
      <c r="AQ745" s="308" t="s">
        <v>247</v>
      </c>
      <c r="AR745" s="308">
        <v>594</v>
      </c>
      <c r="AS745" s="308" t="s">
        <v>248</v>
      </c>
      <c r="AT745" s="249" t="s">
        <v>1575</v>
      </c>
      <c r="AU745" s="306"/>
      <c r="AV745" s="306"/>
      <c r="AW745" s="306"/>
      <c r="AX745" s="306"/>
      <c r="AY745" s="306"/>
      <c r="AZ745" s="306"/>
      <c r="BA745" s="306"/>
      <c r="BB745" s="306"/>
      <c r="BC745" s="306"/>
      <c r="BD745" s="306"/>
      <c r="BE745" s="306"/>
      <c r="BF745" s="306"/>
      <c r="BG745" s="306"/>
      <c r="BH745" s="306"/>
      <c r="BI745" s="306"/>
      <c r="BJ745" s="306"/>
      <c r="BK745" s="306"/>
      <c r="BL745" s="306"/>
      <c r="BM745" s="306"/>
      <c r="BN745" s="306"/>
      <c r="BO745" s="306"/>
      <c r="BP745" s="306"/>
      <c r="BQ745" s="306"/>
      <c r="BR745" s="306"/>
      <c r="BS745" s="306"/>
      <c r="BT745" s="306"/>
      <c r="BU745" s="306"/>
      <c r="BV745" s="306"/>
      <c r="BW745" s="306"/>
      <c r="BX745" s="306"/>
      <c r="BY745" s="306"/>
      <c r="BZ745" s="306"/>
      <c r="CA745" s="306"/>
      <c r="CB745" s="306"/>
      <c r="CC745" s="306"/>
      <c r="CD745" s="306"/>
      <c r="CE745" s="306"/>
      <c r="CF745" s="306"/>
      <c r="CG745" s="306"/>
      <c r="CH745" s="306"/>
      <c r="CI745" s="306"/>
      <c r="CJ745" s="306"/>
      <c r="CK745" s="306"/>
      <c r="CL745" s="306"/>
      <c r="CM745" s="306"/>
      <c r="CN745" s="306"/>
      <c r="CO745" s="306"/>
      <c r="CP745" s="306"/>
      <c r="CQ745" s="306"/>
      <c r="CR745" s="306"/>
      <c r="CS745" s="306"/>
      <c r="CT745" s="306"/>
      <c r="CU745" s="306"/>
      <c r="CV745" s="306"/>
      <c r="CW745" s="306"/>
      <c r="CX745" s="306"/>
      <c r="CY745" s="306"/>
      <c r="CZ745" s="306"/>
      <c r="DA745" s="306"/>
      <c r="DB745" s="306"/>
      <c r="DC745" s="306"/>
      <c r="DD745" s="306"/>
      <c r="DE745" s="306"/>
      <c r="DF745" s="306"/>
      <c r="DG745" s="306"/>
      <c r="DH745" s="306"/>
      <c r="DI745" s="306"/>
      <c r="DJ745" s="306"/>
      <c r="DK745" s="306"/>
      <c r="DL745" s="306"/>
      <c r="DM745" s="306"/>
      <c r="DN745" s="306"/>
      <c r="DO745" s="306"/>
      <c r="DP745" s="306"/>
      <c r="DQ745" s="306"/>
      <c r="DR745" s="306"/>
      <c r="DS745" s="306"/>
      <c r="DT745" s="306"/>
      <c r="DU745" s="306"/>
      <c r="DV745" s="306"/>
      <c r="DW745" s="306"/>
      <c r="DX745" s="306"/>
      <c r="DY745" s="306"/>
      <c r="DZ745" s="306"/>
      <c r="EA745" s="306"/>
      <c r="EB745" s="306"/>
      <c r="EC745" s="306"/>
      <c r="ED745" s="306"/>
      <c r="EE745" s="306"/>
      <c r="EF745" s="306"/>
      <c r="EG745" s="306"/>
      <c r="EH745" s="306"/>
      <c r="EI745" s="306"/>
      <c r="EJ745" s="306"/>
      <c r="EK745" s="306"/>
      <c r="EL745" s="306"/>
      <c r="EM745" s="306"/>
      <c r="EN745" s="306"/>
      <c r="EO745" s="306"/>
      <c r="EP745" s="306"/>
      <c r="EQ745" s="306"/>
      <c r="ER745" s="306"/>
      <c r="ES745" s="306"/>
      <c r="ET745" s="306"/>
      <c r="EU745" s="306"/>
      <c r="EV745" s="306"/>
      <c r="EW745" s="306"/>
      <c r="EX745" s="306"/>
      <c r="EY745" s="306"/>
      <c r="EZ745" s="306"/>
      <c r="FA745" s="306"/>
      <c r="FB745" s="306"/>
      <c r="FC745" s="306"/>
      <c r="FD745" s="306"/>
      <c r="FE745" s="306"/>
      <c r="FF745" s="306"/>
      <c r="FG745" s="306"/>
      <c r="FH745" s="306"/>
      <c r="FI745" s="306"/>
      <c r="FJ745" s="306"/>
      <c r="FK745" s="306"/>
      <c r="FL745" s="306"/>
      <c r="FM745" s="306"/>
      <c r="FN745" s="306"/>
      <c r="FO745" s="306"/>
      <c r="FP745" s="306"/>
      <c r="FQ745" s="306"/>
      <c r="FR745" s="306"/>
      <c r="FS745" s="306"/>
      <c r="FT745" s="306"/>
      <c r="FU745" s="306"/>
      <c r="FV745" s="306"/>
      <c r="FW745" s="306"/>
      <c r="FX745" s="306"/>
      <c r="FY745" s="306"/>
      <c r="FZ745" s="306"/>
      <c r="GA745" s="306"/>
      <c r="GB745" s="306"/>
      <c r="GC745" s="306"/>
      <c r="GD745" s="306"/>
      <c r="GE745" s="306"/>
      <c r="GF745" s="306"/>
      <c r="GG745" s="306"/>
      <c r="GH745" s="306"/>
      <c r="GI745" s="306"/>
      <c r="GJ745" s="306"/>
      <c r="GK745" s="306"/>
      <c r="GL745" s="306"/>
      <c r="GM745" s="306"/>
      <c r="GN745" s="306"/>
      <c r="GO745" s="306"/>
      <c r="GP745" s="306"/>
      <c r="GQ745" s="306"/>
      <c r="GR745" s="306"/>
      <c r="GS745" s="306"/>
      <c r="GT745" s="306"/>
      <c r="GU745" s="306"/>
      <c r="GV745" s="306"/>
      <c r="GW745" s="306"/>
      <c r="GX745" s="306"/>
      <c r="GY745" s="306"/>
      <c r="GZ745" s="306"/>
      <c r="HA745" s="306"/>
      <c r="HB745" s="306"/>
      <c r="HC745" s="306"/>
      <c r="HD745" s="306"/>
      <c r="HE745" s="306"/>
      <c r="HF745" s="306"/>
      <c r="HG745" s="306"/>
      <c r="HH745" s="306"/>
      <c r="HI745" s="306"/>
      <c r="HJ745" s="306"/>
      <c r="HK745" s="306"/>
      <c r="HL745" s="306"/>
      <c r="HM745" s="306"/>
      <c r="HN745" s="306"/>
      <c r="HO745" s="306"/>
      <c r="HP745" s="306"/>
      <c r="HQ745" s="306"/>
      <c r="HR745" s="306"/>
      <c r="HS745" s="306"/>
      <c r="HT745" s="306"/>
      <c r="HU745" s="306"/>
      <c r="HV745" s="306"/>
      <c r="HW745" s="306"/>
      <c r="HX745" s="306"/>
      <c r="HY745" s="306"/>
      <c r="HZ745" s="306"/>
      <c r="IA745" s="306"/>
      <c r="IB745" s="306"/>
      <c r="IC745" s="306"/>
      <c r="ID745" s="306"/>
      <c r="IE745" s="306"/>
      <c r="IF745" s="306"/>
      <c r="IG745" s="306"/>
      <c r="IH745" s="306"/>
    </row>
    <row r="746" spans="1:242" s="219" customFormat="1" ht="15" customHeight="1" x14ac:dyDescent="0.3">
      <c r="A746" s="174">
        <v>7.02</v>
      </c>
      <c r="B746" s="231"/>
      <c r="C746" s="232" t="e">
        <f>VLOOKUP(BD.PD9[[#This Row],[Pos]],[19]!PPto[#Data],3,FALSE)</f>
        <v>#REF!</v>
      </c>
      <c r="D746" s="174" t="s">
        <v>23</v>
      </c>
      <c r="E746" s="305" t="str">
        <f>IF(BD.PD9[[#This Row],[.]]="*",VLOOKUP(BD.PD9[[#This Row],[Pos]],[19]Presupuesto!A:H,7,FALSE),"")</f>
        <v/>
      </c>
      <c r="F746" s="523" t="s">
        <v>502</v>
      </c>
      <c r="G746" s="572"/>
      <c r="H746" s="174"/>
      <c r="I746" s="174" t="s">
        <v>1326</v>
      </c>
      <c r="J746" s="382">
        <v>3</v>
      </c>
      <c r="K746" s="174" t="s">
        <v>260</v>
      </c>
      <c r="L746" s="383">
        <f>IF(BD.PD9[[#This Row],[Mon]]="DOP",1,HLOOKUP(BD.PD9[[#This Row],[Mon]],Data!$K$1:$L$2,2,FALSE))</f>
        <v>1</v>
      </c>
      <c r="M746" s="384">
        <v>1619.7299999999998</v>
      </c>
      <c r="N746" s="243">
        <f>BD.PD9[[#This Row],[Cant.]]*BD.PD9[[#This Row],[ Tasa ]]*BD.PD9[[#This Row],[ Precio Und.]]</f>
        <v>4859.1899999999996</v>
      </c>
      <c r="O746" s="386">
        <v>0</v>
      </c>
      <c r="P746" s="243">
        <f>IF(BD.PD9[[#This Row],[Liquid. '[%']]]&lt;&gt;0,(BD.PD9[[#This Row],[Valor Neto '[DOP']]]*BD.PD9[[#This Row],[Liquid. '[%']]])+BD.PD9[[#This Row],[Valor Neto '[DOP']]],BD.PD9[[#This Row],[Valor Neto '[DOP']]])</f>
        <v>4859.1899999999996</v>
      </c>
      <c r="Q746" s="243">
        <f>BD.PD9[[#This Row],[Ppto. Orden Interna '[DOP']]]/HLOOKUP("USD",Data!$K$1:$L$2,2,FALSE)</f>
        <v>74.756769230769223</v>
      </c>
      <c r="R746" s="381" t="s">
        <v>1488</v>
      </c>
      <c r="S746" s="387"/>
      <c r="T746" s="387"/>
      <c r="U746" s="387"/>
      <c r="V746" s="387"/>
      <c r="W746" s="174" t="s">
        <v>439</v>
      </c>
      <c r="X746" s="495">
        <v>10</v>
      </c>
      <c r="Y746" s="388">
        <v>0.5</v>
      </c>
      <c r="Z746" s="243">
        <f>BD.PD9[[#This Row],[Av.P1 '[%']]]*BD.PD9[[#This Row],[Ppto. Orden Interna '[DOP']]]</f>
        <v>2429.5949999999998</v>
      </c>
      <c r="AA746" s="249"/>
      <c r="AB746" s="389"/>
      <c r="AC746" s="243">
        <f>BD.PD9[[#This Row],[Av.P2 '[%']]]*BD.PD9[[#This Row],[Ppto. Orden Interna '[DOP']]]</f>
        <v>0</v>
      </c>
      <c r="AD746" s="249"/>
      <c r="AE746" s="389"/>
      <c r="AF746" s="243">
        <f>BD.PD9[[#This Row],[Av.P3 '[%']]]*BD.PD9[[#This Row],[Ppto. Orden Interna '[DOP']]]</f>
        <v>0</v>
      </c>
      <c r="AG746" s="249"/>
      <c r="AH746" s="389"/>
      <c r="AI746" s="243">
        <f>BD.PD9[[#This Row],[Av.P4 '[%']]]*BD.PD9[[#This Row],[Ppto. Orden Interna '[DOP']]]</f>
        <v>0</v>
      </c>
      <c r="AJ746" s="249"/>
      <c r="AK746" s="389"/>
      <c r="AL746" s="243">
        <f>BD.PD9[[#This Row],[Av.P5 '[%']]]*BD.PD9[[#This Row],[Ppto. Orden Interna '[DOP']]]</f>
        <v>0</v>
      </c>
      <c r="AM746" s="496">
        <f>BD.PD9[[#This Row],[Pago 5]]+BD.PD9[[#This Row],[Pago 4]]+BD.PD9[[#This Row],[Pago 3]]+BD.PD9[[#This Row],[Pago 2]]+BD.PD9[[#This Row],[Pago 1]]</f>
        <v>2429.5949999999998</v>
      </c>
      <c r="AN746" s="308" t="s">
        <v>244</v>
      </c>
      <c r="AO746" s="308" t="s">
        <v>245</v>
      </c>
      <c r="AP746" s="308" t="s">
        <v>246</v>
      </c>
      <c r="AQ746" s="308" t="s">
        <v>247</v>
      </c>
      <c r="AR746" s="308">
        <v>594</v>
      </c>
      <c r="AS746" s="308" t="s">
        <v>248</v>
      </c>
      <c r="AT746" s="249" t="s">
        <v>1575</v>
      </c>
      <c r="AU746" s="306"/>
      <c r="AV746" s="306"/>
      <c r="AW746" s="306"/>
      <c r="AX746" s="306"/>
      <c r="AY746" s="306"/>
      <c r="AZ746" s="306"/>
      <c r="BA746" s="306"/>
      <c r="BB746" s="306"/>
      <c r="BC746" s="306"/>
      <c r="BD746" s="306"/>
      <c r="BE746" s="306"/>
      <c r="BF746" s="306"/>
      <c r="BG746" s="306"/>
      <c r="BH746" s="306"/>
      <c r="BI746" s="306"/>
      <c r="BJ746" s="306"/>
      <c r="BK746" s="306"/>
      <c r="BL746" s="306"/>
      <c r="BM746" s="306"/>
      <c r="BN746" s="306"/>
      <c r="BO746" s="306"/>
      <c r="BP746" s="306"/>
      <c r="BQ746" s="306"/>
      <c r="BR746" s="306"/>
      <c r="BS746" s="306"/>
      <c r="BT746" s="306"/>
      <c r="BU746" s="306"/>
      <c r="BV746" s="306"/>
      <c r="BW746" s="306"/>
      <c r="BX746" s="306"/>
      <c r="BY746" s="306"/>
      <c r="BZ746" s="306"/>
      <c r="CA746" s="306"/>
      <c r="CB746" s="306"/>
      <c r="CC746" s="306"/>
      <c r="CD746" s="306"/>
      <c r="CE746" s="306"/>
      <c r="CF746" s="306"/>
      <c r="CG746" s="306"/>
      <c r="CH746" s="306"/>
      <c r="CI746" s="306"/>
      <c r="CJ746" s="306"/>
      <c r="CK746" s="306"/>
      <c r="CL746" s="306"/>
      <c r="CM746" s="306"/>
      <c r="CN746" s="306"/>
      <c r="CO746" s="306"/>
      <c r="CP746" s="306"/>
      <c r="CQ746" s="306"/>
      <c r="CR746" s="306"/>
      <c r="CS746" s="306"/>
      <c r="CT746" s="306"/>
      <c r="CU746" s="306"/>
      <c r="CV746" s="306"/>
      <c r="CW746" s="306"/>
      <c r="CX746" s="306"/>
      <c r="CY746" s="306"/>
      <c r="CZ746" s="306"/>
      <c r="DA746" s="306"/>
      <c r="DB746" s="306"/>
      <c r="DC746" s="306"/>
      <c r="DD746" s="306"/>
      <c r="DE746" s="306"/>
      <c r="DF746" s="306"/>
      <c r="DG746" s="306"/>
      <c r="DH746" s="306"/>
      <c r="DI746" s="306"/>
      <c r="DJ746" s="306"/>
      <c r="DK746" s="306"/>
      <c r="DL746" s="306"/>
      <c r="DM746" s="306"/>
      <c r="DN746" s="306"/>
      <c r="DO746" s="306"/>
      <c r="DP746" s="306"/>
      <c r="DQ746" s="306"/>
      <c r="DR746" s="306"/>
      <c r="DS746" s="306"/>
      <c r="DT746" s="306"/>
      <c r="DU746" s="306"/>
      <c r="DV746" s="306"/>
      <c r="DW746" s="306"/>
      <c r="DX746" s="306"/>
      <c r="DY746" s="306"/>
      <c r="DZ746" s="306"/>
      <c r="EA746" s="306"/>
      <c r="EB746" s="306"/>
      <c r="EC746" s="306"/>
      <c r="ED746" s="306"/>
      <c r="EE746" s="306"/>
      <c r="EF746" s="306"/>
      <c r="EG746" s="306"/>
      <c r="EH746" s="306"/>
      <c r="EI746" s="306"/>
      <c r="EJ746" s="306"/>
      <c r="EK746" s="306"/>
      <c r="EL746" s="306"/>
      <c r="EM746" s="306"/>
      <c r="EN746" s="306"/>
      <c r="EO746" s="306"/>
      <c r="EP746" s="306"/>
      <c r="EQ746" s="306"/>
      <c r="ER746" s="306"/>
      <c r="ES746" s="306"/>
      <c r="ET746" s="306"/>
      <c r="EU746" s="306"/>
      <c r="EV746" s="306"/>
      <c r="EW746" s="306"/>
      <c r="EX746" s="306"/>
      <c r="EY746" s="306"/>
      <c r="EZ746" s="306"/>
      <c r="FA746" s="306"/>
      <c r="FB746" s="306"/>
      <c r="FC746" s="306"/>
      <c r="FD746" s="306"/>
      <c r="FE746" s="306"/>
      <c r="FF746" s="306"/>
      <c r="FG746" s="306"/>
      <c r="FH746" s="306"/>
      <c r="FI746" s="306"/>
      <c r="FJ746" s="306"/>
      <c r="FK746" s="306"/>
      <c r="FL746" s="306"/>
      <c r="FM746" s="306"/>
      <c r="FN746" s="306"/>
      <c r="FO746" s="306"/>
      <c r="FP746" s="306"/>
      <c r="FQ746" s="306"/>
      <c r="FR746" s="306"/>
      <c r="FS746" s="306"/>
      <c r="FT746" s="306"/>
      <c r="FU746" s="306"/>
      <c r="FV746" s="306"/>
      <c r="FW746" s="306"/>
      <c r="FX746" s="306"/>
      <c r="FY746" s="306"/>
      <c r="FZ746" s="306"/>
      <c r="GA746" s="306"/>
      <c r="GB746" s="306"/>
      <c r="GC746" s="306"/>
      <c r="GD746" s="306"/>
      <c r="GE746" s="306"/>
      <c r="GF746" s="306"/>
      <c r="GG746" s="306"/>
      <c r="GH746" s="306"/>
      <c r="GI746" s="306"/>
      <c r="GJ746" s="306"/>
      <c r="GK746" s="306"/>
      <c r="GL746" s="306"/>
      <c r="GM746" s="306"/>
      <c r="GN746" s="306"/>
      <c r="GO746" s="306"/>
      <c r="GP746" s="306"/>
      <c r="GQ746" s="306"/>
      <c r="GR746" s="306"/>
      <c r="GS746" s="306"/>
      <c r="GT746" s="306"/>
      <c r="GU746" s="306"/>
      <c r="GV746" s="306"/>
      <c r="GW746" s="306"/>
      <c r="GX746" s="306"/>
      <c r="GY746" s="306"/>
      <c r="GZ746" s="306"/>
      <c r="HA746" s="306"/>
      <c r="HB746" s="306"/>
      <c r="HC746" s="306"/>
      <c r="HD746" s="306"/>
      <c r="HE746" s="306"/>
      <c r="HF746" s="306"/>
      <c r="HG746" s="306"/>
      <c r="HH746" s="306"/>
      <c r="HI746" s="306"/>
      <c r="HJ746" s="306"/>
      <c r="HK746" s="306"/>
      <c r="HL746" s="306"/>
      <c r="HM746" s="306"/>
      <c r="HN746" s="306"/>
      <c r="HO746" s="306"/>
      <c r="HP746" s="306"/>
      <c r="HQ746" s="306"/>
      <c r="HR746" s="306"/>
      <c r="HS746" s="306"/>
      <c r="HT746" s="306"/>
      <c r="HU746" s="306"/>
      <c r="HV746" s="306"/>
      <c r="HW746" s="306"/>
      <c r="HX746" s="306"/>
      <c r="HY746" s="306"/>
      <c r="HZ746" s="306"/>
      <c r="IA746" s="306"/>
      <c r="IB746" s="306"/>
      <c r="IC746" s="306"/>
      <c r="ID746" s="306"/>
      <c r="IE746" s="306"/>
      <c r="IF746" s="306"/>
      <c r="IG746" s="306"/>
      <c r="IH746" s="306"/>
    </row>
    <row r="747" spans="1:242" s="219" customFormat="1" ht="15" customHeight="1" x14ac:dyDescent="0.3">
      <c r="A747" s="174">
        <v>7.02</v>
      </c>
      <c r="B747" s="231"/>
      <c r="C747" s="232" t="e">
        <f>VLOOKUP(BD.PD9[[#This Row],[Pos]],[19]!PPto[#Data],3,FALSE)</f>
        <v>#REF!</v>
      </c>
      <c r="D747" s="174" t="s">
        <v>23</v>
      </c>
      <c r="E747" s="305" t="str">
        <f>IF(BD.PD9[[#This Row],[.]]="*",VLOOKUP(BD.PD9[[#This Row],[Pos]],[19]Presupuesto!A:H,7,FALSE),"")</f>
        <v/>
      </c>
      <c r="F747" s="234" t="s">
        <v>1510</v>
      </c>
      <c r="G747" s="174"/>
      <c r="H747" s="174"/>
      <c r="I747" s="174" t="s">
        <v>1326</v>
      </c>
      <c r="J747" s="382">
        <v>1</v>
      </c>
      <c r="K747" s="174" t="s">
        <v>260</v>
      </c>
      <c r="L747" s="383">
        <f>IF(BD.PD9[[#This Row],[Mon]]="DOP",1,HLOOKUP(BD.PD9[[#This Row],[Mon]],Data!$K$1:$L$2,2,FALSE))</f>
        <v>1</v>
      </c>
      <c r="M747" s="384">
        <v>122664.36</v>
      </c>
      <c r="N747" s="243">
        <f>BD.PD9[[#This Row],[Cant.]]*BD.PD9[[#This Row],[ Tasa ]]*BD.PD9[[#This Row],[ Precio Und.]]</f>
        <v>122664.36</v>
      </c>
      <c r="O747" s="386">
        <v>0</v>
      </c>
      <c r="P747" s="243">
        <f>IF(BD.PD9[[#This Row],[Liquid. '[%']]]&lt;&gt;0,(BD.PD9[[#This Row],[Valor Neto '[DOP']]]*BD.PD9[[#This Row],[Liquid. '[%']]])+BD.PD9[[#This Row],[Valor Neto '[DOP']]],BD.PD9[[#This Row],[Valor Neto '[DOP']]])</f>
        <v>122664.36</v>
      </c>
      <c r="Q747" s="243">
        <f>BD.PD9[[#This Row],[Ppto. Orden Interna '[DOP']]]/HLOOKUP("USD",Data!$K$1:$L$2,2,FALSE)</f>
        <v>1887.144</v>
      </c>
      <c r="R747" s="381" t="s">
        <v>1511</v>
      </c>
      <c r="S747" s="387"/>
      <c r="T747" s="387"/>
      <c r="U747" s="387"/>
      <c r="V747" s="387"/>
      <c r="W747" s="174" t="s">
        <v>439</v>
      </c>
      <c r="X747" s="495">
        <v>10</v>
      </c>
      <c r="Y747" s="388">
        <v>1</v>
      </c>
      <c r="Z747" s="243">
        <f>BD.PD9[[#This Row],[Av.P1 '[%']]]*BD.PD9[[#This Row],[Ppto. Orden Interna '[DOP']]]</f>
        <v>122664.36</v>
      </c>
      <c r="AA747" s="249"/>
      <c r="AB747" s="389"/>
      <c r="AC747" s="243">
        <f>BD.PD9[[#This Row],[Av.P2 '[%']]]*BD.PD9[[#This Row],[Ppto. Orden Interna '[DOP']]]</f>
        <v>0</v>
      </c>
      <c r="AD747" s="249"/>
      <c r="AE747" s="389"/>
      <c r="AF747" s="243">
        <f>BD.PD9[[#This Row],[Av.P3 '[%']]]*BD.PD9[[#This Row],[Ppto. Orden Interna '[DOP']]]</f>
        <v>0</v>
      </c>
      <c r="AG747" s="249"/>
      <c r="AH747" s="389"/>
      <c r="AI747" s="243">
        <f>BD.PD9[[#This Row],[Av.P4 '[%']]]*BD.PD9[[#This Row],[Ppto. Orden Interna '[DOP']]]</f>
        <v>0</v>
      </c>
      <c r="AJ747" s="249"/>
      <c r="AK747" s="389"/>
      <c r="AL747" s="243">
        <f>BD.PD9[[#This Row],[Av.P5 '[%']]]*BD.PD9[[#This Row],[Ppto. Orden Interna '[DOP']]]</f>
        <v>0</v>
      </c>
      <c r="AM747" s="496">
        <f>BD.PD9[[#This Row],[Pago 5]]+BD.PD9[[#This Row],[Pago 4]]+BD.PD9[[#This Row],[Pago 3]]+BD.PD9[[#This Row],[Pago 2]]+BD.PD9[[#This Row],[Pago 1]]</f>
        <v>122664.36</v>
      </c>
      <c r="AN747" s="308" t="s">
        <v>244</v>
      </c>
      <c r="AO747" s="308" t="s">
        <v>245</v>
      </c>
      <c r="AP747" s="308" t="s">
        <v>246</v>
      </c>
      <c r="AQ747" s="308" t="s">
        <v>247</v>
      </c>
      <c r="AR747" s="308">
        <v>594</v>
      </c>
      <c r="AS747" s="308" t="s">
        <v>248</v>
      </c>
      <c r="AT747" s="249" t="s">
        <v>1575</v>
      </c>
      <c r="AU747" s="306"/>
      <c r="AV747" s="306"/>
      <c r="AW747" s="306"/>
      <c r="AX747" s="306"/>
      <c r="AY747" s="306"/>
      <c r="AZ747" s="306"/>
      <c r="BA747" s="306"/>
      <c r="BB747" s="306"/>
      <c r="BC747" s="306"/>
      <c r="BD747" s="306"/>
      <c r="BE747" s="306"/>
      <c r="BF747" s="306"/>
      <c r="BG747" s="306"/>
      <c r="BH747" s="306"/>
      <c r="BI747" s="306"/>
      <c r="BJ747" s="306"/>
      <c r="BK747" s="306"/>
      <c r="BL747" s="306"/>
      <c r="BM747" s="306"/>
      <c r="BN747" s="306"/>
      <c r="BO747" s="306"/>
      <c r="BP747" s="306"/>
      <c r="BQ747" s="306"/>
      <c r="BR747" s="306"/>
      <c r="BS747" s="306"/>
      <c r="BT747" s="306"/>
      <c r="BU747" s="306"/>
      <c r="BV747" s="306"/>
      <c r="BW747" s="306"/>
      <c r="BX747" s="306"/>
      <c r="BY747" s="306"/>
      <c r="BZ747" s="306"/>
      <c r="CA747" s="306"/>
      <c r="CB747" s="306"/>
      <c r="CC747" s="306"/>
      <c r="CD747" s="306"/>
      <c r="CE747" s="306"/>
      <c r="CF747" s="306"/>
      <c r="CG747" s="306"/>
      <c r="CH747" s="306"/>
      <c r="CI747" s="306"/>
      <c r="CJ747" s="306"/>
      <c r="CK747" s="306"/>
      <c r="CL747" s="306"/>
      <c r="CM747" s="306"/>
      <c r="CN747" s="306"/>
      <c r="CO747" s="306"/>
      <c r="CP747" s="306"/>
      <c r="CQ747" s="306"/>
      <c r="CR747" s="306"/>
      <c r="CS747" s="306"/>
      <c r="CT747" s="306"/>
      <c r="CU747" s="306"/>
      <c r="CV747" s="306"/>
      <c r="CW747" s="306"/>
      <c r="CX747" s="306"/>
      <c r="CY747" s="306"/>
      <c r="CZ747" s="306"/>
      <c r="DA747" s="306"/>
      <c r="DB747" s="306"/>
      <c r="DC747" s="306"/>
      <c r="DD747" s="306"/>
      <c r="DE747" s="306"/>
      <c r="DF747" s="306"/>
      <c r="DG747" s="306"/>
      <c r="DH747" s="306"/>
      <c r="DI747" s="306"/>
      <c r="DJ747" s="306"/>
      <c r="DK747" s="306"/>
      <c r="DL747" s="306"/>
      <c r="DM747" s="306"/>
      <c r="DN747" s="306"/>
      <c r="DO747" s="306"/>
      <c r="DP747" s="306"/>
      <c r="DQ747" s="306"/>
      <c r="DR747" s="306"/>
      <c r="DS747" s="306"/>
      <c r="DT747" s="306"/>
      <c r="DU747" s="306"/>
      <c r="DV747" s="306"/>
      <c r="DW747" s="306"/>
      <c r="DX747" s="306"/>
      <c r="DY747" s="306"/>
      <c r="DZ747" s="306"/>
      <c r="EA747" s="306"/>
      <c r="EB747" s="306"/>
      <c r="EC747" s="306"/>
      <c r="ED747" s="306"/>
      <c r="EE747" s="306"/>
      <c r="EF747" s="306"/>
      <c r="EG747" s="306"/>
      <c r="EH747" s="306"/>
      <c r="EI747" s="306"/>
      <c r="EJ747" s="306"/>
      <c r="EK747" s="306"/>
      <c r="EL747" s="306"/>
      <c r="EM747" s="306"/>
      <c r="EN747" s="306"/>
      <c r="EO747" s="306"/>
      <c r="EP747" s="306"/>
      <c r="EQ747" s="306"/>
      <c r="ER747" s="306"/>
      <c r="ES747" s="306"/>
      <c r="ET747" s="306"/>
      <c r="EU747" s="306"/>
      <c r="EV747" s="306"/>
      <c r="EW747" s="306"/>
      <c r="EX747" s="306"/>
      <c r="EY747" s="306"/>
      <c r="EZ747" s="306"/>
      <c r="FA747" s="306"/>
      <c r="FB747" s="306"/>
      <c r="FC747" s="306"/>
      <c r="FD747" s="306"/>
      <c r="FE747" s="306"/>
      <c r="FF747" s="306"/>
      <c r="FG747" s="306"/>
      <c r="FH747" s="306"/>
      <c r="FI747" s="306"/>
      <c r="FJ747" s="306"/>
      <c r="FK747" s="306"/>
      <c r="FL747" s="306"/>
      <c r="FM747" s="306"/>
      <c r="FN747" s="306"/>
      <c r="FO747" s="306"/>
      <c r="FP747" s="306"/>
      <c r="FQ747" s="306"/>
      <c r="FR747" s="306"/>
      <c r="FS747" s="306"/>
      <c r="FT747" s="306"/>
      <c r="FU747" s="306"/>
      <c r="FV747" s="306"/>
      <c r="FW747" s="306"/>
      <c r="FX747" s="306"/>
      <c r="FY747" s="306"/>
      <c r="FZ747" s="306"/>
      <c r="GA747" s="306"/>
      <c r="GB747" s="306"/>
      <c r="GC747" s="306"/>
      <c r="GD747" s="306"/>
      <c r="GE747" s="306"/>
      <c r="GF747" s="306"/>
      <c r="GG747" s="306"/>
      <c r="GH747" s="306"/>
      <c r="GI747" s="306"/>
      <c r="GJ747" s="306"/>
      <c r="GK747" s="306"/>
      <c r="GL747" s="306"/>
      <c r="GM747" s="306"/>
      <c r="GN747" s="306"/>
      <c r="GO747" s="306"/>
      <c r="GP747" s="306"/>
      <c r="GQ747" s="306"/>
      <c r="GR747" s="306"/>
      <c r="GS747" s="306"/>
      <c r="GT747" s="306"/>
      <c r="GU747" s="306"/>
      <c r="GV747" s="306"/>
      <c r="GW747" s="306"/>
      <c r="GX747" s="306"/>
      <c r="GY747" s="306"/>
      <c r="GZ747" s="306"/>
      <c r="HA747" s="306"/>
      <c r="HB747" s="306"/>
      <c r="HC747" s="306"/>
      <c r="HD747" s="306"/>
      <c r="HE747" s="306"/>
      <c r="HF747" s="306"/>
      <c r="HG747" s="306"/>
      <c r="HH747" s="306"/>
      <c r="HI747" s="306"/>
      <c r="HJ747" s="306"/>
      <c r="HK747" s="306"/>
      <c r="HL747" s="306"/>
      <c r="HM747" s="306"/>
      <c r="HN747" s="306"/>
      <c r="HO747" s="306"/>
      <c r="HP747" s="306"/>
      <c r="HQ747" s="306"/>
      <c r="HR747" s="306"/>
      <c r="HS747" s="306"/>
      <c r="HT747" s="306"/>
      <c r="HU747" s="306"/>
      <c r="HV747" s="306"/>
      <c r="HW747" s="306"/>
      <c r="HX747" s="306"/>
      <c r="HY747" s="306"/>
      <c r="HZ747" s="306"/>
      <c r="IA747" s="306"/>
      <c r="IB747" s="306"/>
      <c r="IC747" s="306"/>
      <c r="ID747" s="306"/>
      <c r="IE747" s="306"/>
      <c r="IF747" s="306"/>
      <c r="IG747" s="306"/>
      <c r="IH747" s="306"/>
    </row>
    <row r="748" spans="1:242" s="219" customFormat="1" ht="15" customHeight="1" x14ac:dyDescent="0.3">
      <c r="A748" s="174">
        <v>7.02</v>
      </c>
      <c r="B748" s="231"/>
      <c r="C748" s="232" t="e">
        <f>VLOOKUP(BD.PD9[[#This Row],[Pos]],[19]!PPto[#Data],3,FALSE)</f>
        <v>#REF!</v>
      </c>
      <c r="D748" s="174" t="s">
        <v>23</v>
      </c>
      <c r="E748" s="305" t="str">
        <f>IF(BD.PD9[[#This Row],[.]]="*",VLOOKUP(BD.PD9[[#This Row],[Pos]],[19]Presupuesto!A:H,7,FALSE),"")</f>
        <v/>
      </c>
      <c r="F748" s="234" t="s">
        <v>1512</v>
      </c>
      <c r="G748" s="174"/>
      <c r="H748" s="174"/>
      <c r="I748" s="174" t="s">
        <v>1326</v>
      </c>
      <c r="J748" s="382">
        <v>1</v>
      </c>
      <c r="K748" s="174" t="s">
        <v>260</v>
      </c>
      <c r="L748" s="383">
        <f>IF(BD.PD9[[#This Row],[Mon]]="DOP",1,HLOOKUP(BD.PD9[[#This Row],[Mon]],Data!$K$1:$L$2,2,FALSE))</f>
        <v>1</v>
      </c>
      <c r="M748" s="384">
        <v>68807.789999999994</v>
      </c>
      <c r="N748" s="243">
        <f>BD.PD9[[#This Row],[Cant.]]*BD.PD9[[#This Row],[ Tasa ]]*BD.PD9[[#This Row],[ Precio Und.]]</f>
        <v>68807.789999999994</v>
      </c>
      <c r="O748" s="386">
        <v>0</v>
      </c>
      <c r="P748" s="243">
        <f>IF(BD.PD9[[#This Row],[Liquid. '[%']]]&lt;&gt;0,(BD.PD9[[#This Row],[Valor Neto '[DOP']]]*BD.PD9[[#This Row],[Liquid. '[%']]])+BD.PD9[[#This Row],[Valor Neto '[DOP']]],BD.PD9[[#This Row],[Valor Neto '[DOP']]])</f>
        <v>68807.789999999994</v>
      </c>
      <c r="Q748" s="243">
        <f>BD.PD9[[#This Row],[Ppto. Orden Interna '[DOP']]]/HLOOKUP("USD",Data!$K$1:$L$2,2,FALSE)</f>
        <v>1058.5813846153844</v>
      </c>
      <c r="R748" s="381" t="s">
        <v>1488</v>
      </c>
      <c r="S748" s="387"/>
      <c r="T748" s="387"/>
      <c r="U748" s="387"/>
      <c r="V748" s="387"/>
      <c r="W748" s="174" t="s">
        <v>439</v>
      </c>
      <c r="X748" s="495">
        <v>10</v>
      </c>
      <c r="Y748" s="388">
        <v>1</v>
      </c>
      <c r="Z748" s="243">
        <f>BD.PD9[[#This Row],[Av.P1 '[%']]]*BD.PD9[[#This Row],[Ppto. Orden Interna '[DOP']]]</f>
        <v>68807.789999999994</v>
      </c>
      <c r="AA748" s="249"/>
      <c r="AB748" s="389"/>
      <c r="AC748" s="243">
        <f>BD.PD9[[#This Row],[Av.P2 '[%']]]*BD.PD9[[#This Row],[Ppto. Orden Interna '[DOP']]]</f>
        <v>0</v>
      </c>
      <c r="AD748" s="249"/>
      <c r="AE748" s="389"/>
      <c r="AF748" s="243">
        <f>BD.PD9[[#This Row],[Av.P3 '[%']]]*BD.PD9[[#This Row],[Ppto. Orden Interna '[DOP']]]</f>
        <v>0</v>
      </c>
      <c r="AG748" s="249"/>
      <c r="AH748" s="389"/>
      <c r="AI748" s="243">
        <f>BD.PD9[[#This Row],[Av.P4 '[%']]]*BD.PD9[[#This Row],[Ppto. Orden Interna '[DOP']]]</f>
        <v>0</v>
      </c>
      <c r="AJ748" s="249"/>
      <c r="AK748" s="389"/>
      <c r="AL748" s="243">
        <f>BD.PD9[[#This Row],[Av.P5 '[%']]]*BD.PD9[[#This Row],[Ppto. Orden Interna '[DOP']]]</f>
        <v>0</v>
      </c>
      <c r="AM748" s="496">
        <f>BD.PD9[[#This Row],[Pago 5]]+BD.PD9[[#This Row],[Pago 4]]+BD.PD9[[#This Row],[Pago 3]]+BD.PD9[[#This Row],[Pago 2]]+BD.PD9[[#This Row],[Pago 1]]</f>
        <v>68807.789999999994</v>
      </c>
      <c r="AN748" s="308" t="s">
        <v>244</v>
      </c>
      <c r="AO748" s="308" t="s">
        <v>245</v>
      </c>
      <c r="AP748" s="308" t="s">
        <v>246</v>
      </c>
      <c r="AQ748" s="308" t="s">
        <v>247</v>
      </c>
      <c r="AR748" s="308">
        <v>594</v>
      </c>
      <c r="AS748" s="308" t="s">
        <v>248</v>
      </c>
      <c r="AT748" s="249" t="s">
        <v>1575</v>
      </c>
      <c r="AU748" s="306"/>
      <c r="AV748" s="306"/>
      <c r="AW748" s="306"/>
      <c r="AX748" s="306"/>
      <c r="AY748" s="306"/>
      <c r="AZ748" s="306"/>
      <c r="BA748" s="306"/>
      <c r="BB748" s="306"/>
      <c r="BC748" s="306"/>
      <c r="BD748" s="306"/>
      <c r="BE748" s="306"/>
      <c r="BF748" s="306"/>
      <c r="BG748" s="306"/>
      <c r="BH748" s="306"/>
      <c r="BI748" s="306"/>
      <c r="BJ748" s="306"/>
      <c r="BK748" s="306"/>
      <c r="BL748" s="306"/>
      <c r="BM748" s="306"/>
      <c r="BN748" s="306"/>
      <c r="BO748" s="306"/>
      <c r="BP748" s="306"/>
      <c r="BQ748" s="306"/>
      <c r="BR748" s="306"/>
      <c r="BS748" s="306"/>
      <c r="BT748" s="306"/>
      <c r="BU748" s="306"/>
      <c r="BV748" s="306"/>
      <c r="BW748" s="306"/>
      <c r="BX748" s="306"/>
      <c r="BY748" s="306"/>
      <c r="BZ748" s="306"/>
      <c r="CA748" s="306"/>
      <c r="CB748" s="306"/>
      <c r="CC748" s="306"/>
      <c r="CD748" s="306"/>
      <c r="CE748" s="306"/>
      <c r="CF748" s="306"/>
      <c r="CG748" s="306"/>
      <c r="CH748" s="306"/>
      <c r="CI748" s="306"/>
      <c r="CJ748" s="306"/>
      <c r="CK748" s="306"/>
      <c r="CL748" s="306"/>
      <c r="CM748" s="306"/>
      <c r="CN748" s="306"/>
      <c r="CO748" s="306"/>
      <c r="CP748" s="306"/>
      <c r="CQ748" s="306"/>
      <c r="CR748" s="306"/>
      <c r="CS748" s="306"/>
      <c r="CT748" s="306"/>
      <c r="CU748" s="306"/>
      <c r="CV748" s="306"/>
      <c r="CW748" s="306"/>
      <c r="CX748" s="306"/>
      <c r="CY748" s="306"/>
      <c r="CZ748" s="306"/>
      <c r="DA748" s="306"/>
      <c r="DB748" s="306"/>
      <c r="DC748" s="306"/>
      <c r="DD748" s="306"/>
      <c r="DE748" s="306"/>
      <c r="DF748" s="306"/>
      <c r="DG748" s="306"/>
      <c r="DH748" s="306"/>
      <c r="DI748" s="306"/>
      <c r="DJ748" s="306"/>
      <c r="DK748" s="306"/>
      <c r="DL748" s="306"/>
      <c r="DM748" s="306"/>
      <c r="DN748" s="306"/>
      <c r="DO748" s="306"/>
      <c r="DP748" s="306"/>
      <c r="DQ748" s="306"/>
      <c r="DR748" s="306"/>
      <c r="DS748" s="306"/>
      <c r="DT748" s="306"/>
      <c r="DU748" s="306"/>
      <c r="DV748" s="306"/>
      <c r="DW748" s="306"/>
      <c r="DX748" s="306"/>
      <c r="DY748" s="306"/>
      <c r="DZ748" s="306"/>
      <c r="EA748" s="306"/>
      <c r="EB748" s="306"/>
      <c r="EC748" s="306"/>
      <c r="ED748" s="306"/>
      <c r="EE748" s="306"/>
      <c r="EF748" s="306"/>
      <c r="EG748" s="306"/>
      <c r="EH748" s="306"/>
      <c r="EI748" s="306"/>
      <c r="EJ748" s="306"/>
      <c r="EK748" s="306"/>
      <c r="EL748" s="306"/>
      <c r="EM748" s="306"/>
      <c r="EN748" s="306"/>
      <c r="EO748" s="306"/>
      <c r="EP748" s="306"/>
      <c r="EQ748" s="306"/>
      <c r="ER748" s="306"/>
      <c r="ES748" s="306"/>
      <c r="ET748" s="306"/>
      <c r="EU748" s="306"/>
      <c r="EV748" s="306"/>
      <c r="EW748" s="306"/>
      <c r="EX748" s="306"/>
      <c r="EY748" s="306"/>
      <c r="EZ748" s="306"/>
      <c r="FA748" s="306"/>
      <c r="FB748" s="306"/>
      <c r="FC748" s="306"/>
      <c r="FD748" s="306"/>
      <c r="FE748" s="306"/>
      <c r="FF748" s="306"/>
      <c r="FG748" s="306"/>
      <c r="FH748" s="306"/>
      <c r="FI748" s="306"/>
      <c r="FJ748" s="306"/>
      <c r="FK748" s="306"/>
      <c r="FL748" s="306"/>
      <c r="FM748" s="306"/>
      <c r="FN748" s="306"/>
      <c r="FO748" s="306"/>
      <c r="FP748" s="306"/>
      <c r="FQ748" s="306"/>
      <c r="FR748" s="306"/>
      <c r="FS748" s="306"/>
      <c r="FT748" s="306"/>
      <c r="FU748" s="306"/>
      <c r="FV748" s="306"/>
      <c r="FW748" s="306"/>
      <c r="FX748" s="306"/>
      <c r="FY748" s="306"/>
      <c r="FZ748" s="306"/>
      <c r="GA748" s="306"/>
      <c r="GB748" s="306"/>
      <c r="GC748" s="306"/>
      <c r="GD748" s="306"/>
      <c r="GE748" s="306"/>
      <c r="GF748" s="306"/>
      <c r="GG748" s="306"/>
      <c r="GH748" s="306"/>
      <c r="GI748" s="306"/>
      <c r="GJ748" s="306"/>
      <c r="GK748" s="306"/>
      <c r="GL748" s="306"/>
      <c r="GM748" s="306"/>
      <c r="GN748" s="306"/>
      <c r="GO748" s="306"/>
      <c r="GP748" s="306"/>
      <c r="GQ748" s="306"/>
      <c r="GR748" s="306"/>
      <c r="GS748" s="306"/>
      <c r="GT748" s="306"/>
      <c r="GU748" s="306"/>
      <c r="GV748" s="306"/>
      <c r="GW748" s="306"/>
      <c r="GX748" s="306"/>
      <c r="GY748" s="306"/>
      <c r="GZ748" s="306"/>
      <c r="HA748" s="306"/>
      <c r="HB748" s="306"/>
      <c r="HC748" s="306"/>
      <c r="HD748" s="306"/>
      <c r="HE748" s="306"/>
      <c r="HF748" s="306"/>
      <c r="HG748" s="306"/>
      <c r="HH748" s="306"/>
      <c r="HI748" s="306"/>
      <c r="HJ748" s="306"/>
      <c r="HK748" s="306"/>
      <c r="HL748" s="306"/>
      <c r="HM748" s="306"/>
      <c r="HN748" s="306"/>
      <c r="HO748" s="306"/>
      <c r="HP748" s="306"/>
      <c r="HQ748" s="306"/>
      <c r="HR748" s="306"/>
      <c r="HS748" s="306"/>
      <c r="HT748" s="306"/>
      <c r="HU748" s="306"/>
      <c r="HV748" s="306"/>
      <c r="HW748" s="306"/>
      <c r="HX748" s="306"/>
      <c r="HY748" s="306"/>
      <c r="HZ748" s="306"/>
      <c r="IA748" s="306"/>
      <c r="IB748" s="306"/>
      <c r="IC748" s="306"/>
      <c r="ID748" s="306"/>
      <c r="IE748" s="306"/>
      <c r="IF748" s="306"/>
      <c r="IG748" s="306"/>
      <c r="IH748" s="306"/>
    </row>
    <row r="749" spans="1:242" s="219" customFormat="1" ht="15" customHeight="1" x14ac:dyDescent="0.3">
      <c r="A749" s="174">
        <v>7.02</v>
      </c>
      <c r="B749" s="231"/>
      <c r="C749" s="232" t="e">
        <f>VLOOKUP(BD.PD9[[#This Row],[Pos]],[19]!PPto[#Data],3,FALSE)</f>
        <v>#REF!</v>
      </c>
      <c r="D749" s="174" t="s">
        <v>23</v>
      </c>
      <c r="E749" s="305" t="str">
        <f>IF(BD.PD9[[#This Row],[.]]="*",VLOOKUP(BD.PD9[[#This Row],[Pos]],[19]Presupuesto!A:H,7,FALSE),"")</f>
        <v/>
      </c>
      <c r="F749" s="234" t="s">
        <v>472</v>
      </c>
      <c r="G749" s="174"/>
      <c r="H749" s="174"/>
      <c r="I749" s="174" t="s">
        <v>1326</v>
      </c>
      <c r="J749" s="382">
        <v>2</v>
      </c>
      <c r="K749" s="174" t="s">
        <v>260</v>
      </c>
      <c r="L749" s="383">
        <f>IF(BD.PD9[[#This Row],[Mon]]="DOP",1,HLOOKUP(BD.PD9[[#This Row],[Mon]],Data!$K$1:$L$2,2,FALSE))</f>
        <v>1</v>
      </c>
      <c r="M749" s="384">
        <v>500</v>
      </c>
      <c r="N749" s="243">
        <f>BD.PD9[[#This Row],[Cant.]]*BD.PD9[[#This Row],[ Tasa ]]*BD.PD9[[#This Row],[ Precio Und.]]</f>
        <v>1000</v>
      </c>
      <c r="O749" s="386">
        <v>0</v>
      </c>
      <c r="P749" s="243">
        <f>IF(BD.PD9[[#This Row],[Liquid. '[%']]]&lt;&gt;0,(BD.PD9[[#This Row],[Valor Neto '[DOP']]]*BD.PD9[[#This Row],[Liquid. '[%']]])+BD.PD9[[#This Row],[Valor Neto '[DOP']]],BD.PD9[[#This Row],[Valor Neto '[DOP']]])</f>
        <v>1000</v>
      </c>
      <c r="Q749" s="243">
        <f>BD.PD9[[#This Row],[Ppto. Orden Interna '[DOP']]]/HLOOKUP("USD",Data!$K$1:$L$2,2,FALSE)</f>
        <v>15.384615384615385</v>
      </c>
      <c r="R749" s="381" t="s">
        <v>1488</v>
      </c>
      <c r="S749" s="387"/>
      <c r="T749" s="387"/>
      <c r="U749" s="387"/>
      <c r="V749" s="387"/>
      <c r="W749" s="174" t="s">
        <v>439</v>
      </c>
      <c r="X749" s="495">
        <v>10</v>
      </c>
      <c r="Y749" s="388">
        <v>1</v>
      </c>
      <c r="Z749" s="243">
        <f>BD.PD9[[#This Row],[Av.P1 '[%']]]*BD.PD9[[#This Row],[Ppto. Orden Interna '[DOP']]]</f>
        <v>1000</v>
      </c>
      <c r="AA749" s="249"/>
      <c r="AB749" s="389"/>
      <c r="AC749" s="243">
        <f>BD.PD9[[#This Row],[Av.P2 '[%']]]*BD.PD9[[#This Row],[Ppto. Orden Interna '[DOP']]]</f>
        <v>0</v>
      </c>
      <c r="AD749" s="249"/>
      <c r="AE749" s="389"/>
      <c r="AF749" s="243">
        <f>BD.PD9[[#This Row],[Av.P3 '[%']]]*BD.PD9[[#This Row],[Ppto. Orden Interna '[DOP']]]</f>
        <v>0</v>
      </c>
      <c r="AG749" s="249"/>
      <c r="AH749" s="389"/>
      <c r="AI749" s="243">
        <f>BD.PD9[[#This Row],[Av.P4 '[%']]]*BD.PD9[[#This Row],[Ppto. Orden Interna '[DOP']]]</f>
        <v>0</v>
      </c>
      <c r="AJ749" s="249"/>
      <c r="AK749" s="389"/>
      <c r="AL749" s="243">
        <f>BD.PD9[[#This Row],[Av.P5 '[%']]]*BD.PD9[[#This Row],[Ppto. Orden Interna '[DOP']]]</f>
        <v>0</v>
      </c>
      <c r="AM749" s="496">
        <f>BD.PD9[[#This Row],[Pago 5]]+BD.PD9[[#This Row],[Pago 4]]+BD.PD9[[#This Row],[Pago 3]]+BD.PD9[[#This Row],[Pago 2]]+BD.PD9[[#This Row],[Pago 1]]</f>
        <v>1000</v>
      </c>
      <c r="AN749" s="308" t="s">
        <v>244</v>
      </c>
      <c r="AO749" s="308" t="s">
        <v>245</v>
      </c>
      <c r="AP749" s="308" t="s">
        <v>246</v>
      </c>
      <c r="AQ749" s="308" t="s">
        <v>247</v>
      </c>
      <c r="AR749" s="308">
        <v>594</v>
      </c>
      <c r="AS749" s="308" t="s">
        <v>248</v>
      </c>
      <c r="AT749" s="249" t="s">
        <v>1575</v>
      </c>
      <c r="AU749" s="306"/>
      <c r="AV749" s="306"/>
      <c r="AW749" s="306"/>
      <c r="AX749" s="306"/>
      <c r="AY749" s="306"/>
      <c r="AZ749" s="306"/>
      <c r="BA749" s="306"/>
      <c r="BB749" s="306"/>
      <c r="BC749" s="306"/>
      <c r="BD749" s="306"/>
      <c r="BE749" s="306"/>
      <c r="BF749" s="306"/>
      <c r="BG749" s="306"/>
      <c r="BH749" s="306"/>
      <c r="BI749" s="306"/>
      <c r="BJ749" s="306"/>
      <c r="BK749" s="306"/>
      <c r="BL749" s="306"/>
      <c r="BM749" s="306"/>
      <c r="BN749" s="306"/>
      <c r="BO749" s="306"/>
      <c r="BP749" s="306"/>
      <c r="BQ749" s="306"/>
      <c r="BR749" s="306"/>
      <c r="BS749" s="306"/>
      <c r="BT749" s="306"/>
      <c r="BU749" s="306"/>
      <c r="BV749" s="306"/>
      <c r="BW749" s="306"/>
      <c r="BX749" s="306"/>
      <c r="BY749" s="306"/>
      <c r="BZ749" s="306"/>
      <c r="CA749" s="306"/>
      <c r="CB749" s="306"/>
      <c r="CC749" s="306"/>
      <c r="CD749" s="306"/>
      <c r="CE749" s="306"/>
      <c r="CF749" s="306"/>
      <c r="CG749" s="306"/>
      <c r="CH749" s="306"/>
      <c r="CI749" s="306"/>
      <c r="CJ749" s="306"/>
      <c r="CK749" s="306"/>
      <c r="CL749" s="306"/>
      <c r="CM749" s="306"/>
      <c r="CN749" s="306"/>
      <c r="CO749" s="306"/>
      <c r="CP749" s="306"/>
      <c r="CQ749" s="306"/>
      <c r="CR749" s="306"/>
      <c r="CS749" s="306"/>
      <c r="CT749" s="306"/>
      <c r="CU749" s="306"/>
      <c r="CV749" s="306"/>
      <c r="CW749" s="306"/>
      <c r="CX749" s="306"/>
      <c r="CY749" s="306"/>
      <c r="CZ749" s="306"/>
      <c r="DA749" s="306"/>
      <c r="DB749" s="306"/>
      <c r="DC749" s="306"/>
      <c r="DD749" s="306"/>
      <c r="DE749" s="306"/>
      <c r="DF749" s="306"/>
      <c r="DG749" s="306"/>
      <c r="DH749" s="306"/>
      <c r="DI749" s="306"/>
      <c r="DJ749" s="306"/>
      <c r="DK749" s="306"/>
      <c r="DL749" s="306"/>
      <c r="DM749" s="306"/>
      <c r="DN749" s="306"/>
      <c r="DO749" s="306"/>
      <c r="DP749" s="306"/>
      <c r="DQ749" s="306"/>
      <c r="DR749" s="306"/>
      <c r="DS749" s="306"/>
      <c r="DT749" s="306"/>
      <c r="DU749" s="306"/>
      <c r="DV749" s="306"/>
      <c r="DW749" s="306"/>
      <c r="DX749" s="306"/>
      <c r="DY749" s="306"/>
      <c r="DZ749" s="306"/>
      <c r="EA749" s="306"/>
      <c r="EB749" s="306"/>
      <c r="EC749" s="306"/>
      <c r="ED749" s="306"/>
      <c r="EE749" s="306"/>
      <c r="EF749" s="306"/>
      <c r="EG749" s="306"/>
      <c r="EH749" s="306"/>
      <c r="EI749" s="306"/>
      <c r="EJ749" s="306"/>
      <c r="EK749" s="306"/>
      <c r="EL749" s="306"/>
      <c r="EM749" s="306"/>
      <c r="EN749" s="306"/>
      <c r="EO749" s="306"/>
      <c r="EP749" s="306"/>
      <c r="EQ749" s="306"/>
      <c r="ER749" s="306"/>
      <c r="ES749" s="306"/>
      <c r="ET749" s="306"/>
      <c r="EU749" s="306"/>
      <c r="EV749" s="306"/>
      <c r="EW749" s="306"/>
      <c r="EX749" s="306"/>
      <c r="EY749" s="306"/>
      <c r="EZ749" s="306"/>
      <c r="FA749" s="306"/>
      <c r="FB749" s="306"/>
      <c r="FC749" s="306"/>
      <c r="FD749" s="306"/>
      <c r="FE749" s="306"/>
      <c r="FF749" s="306"/>
      <c r="FG749" s="306"/>
      <c r="FH749" s="306"/>
      <c r="FI749" s="306"/>
      <c r="FJ749" s="306"/>
      <c r="FK749" s="306"/>
      <c r="FL749" s="306"/>
      <c r="FM749" s="306"/>
      <c r="FN749" s="306"/>
      <c r="FO749" s="306"/>
      <c r="FP749" s="306"/>
      <c r="FQ749" s="306"/>
      <c r="FR749" s="306"/>
      <c r="FS749" s="306"/>
      <c r="FT749" s="306"/>
      <c r="FU749" s="306"/>
      <c r="FV749" s="306"/>
      <c r="FW749" s="306"/>
      <c r="FX749" s="306"/>
      <c r="FY749" s="306"/>
      <c r="FZ749" s="306"/>
      <c r="GA749" s="306"/>
      <c r="GB749" s="306"/>
      <c r="GC749" s="306"/>
      <c r="GD749" s="306"/>
      <c r="GE749" s="306"/>
      <c r="GF749" s="306"/>
      <c r="GG749" s="306"/>
      <c r="GH749" s="306"/>
      <c r="GI749" s="306"/>
      <c r="GJ749" s="306"/>
      <c r="GK749" s="306"/>
      <c r="GL749" s="306"/>
      <c r="GM749" s="306"/>
      <c r="GN749" s="306"/>
      <c r="GO749" s="306"/>
      <c r="GP749" s="306"/>
      <c r="GQ749" s="306"/>
      <c r="GR749" s="306"/>
      <c r="GS749" s="306"/>
      <c r="GT749" s="306"/>
      <c r="GU749" s="306"/>
      <c r="GV749" s="306"/>
      <c r="GW749" s="306"/>
      <c r="GX749" s="306"/>
      <c r="GY749" s="306"/>
      <c r="GZ749" s="306"/>
      <c r="HA749" s="306"/>
      <c r="HB749" s="306"/>
      <c r="HC749" s="306"/>
      <c r="HD749" s="306"/>
      <c r="HE749" s="306"/>
      <c r="HF749" s="306"/>
      <c r="HG749" s="306"/>
      <c r="HH749" s="306"/>
      <c r="HI749" s="306"/>
      <c r="HJ749" s="306"/>
      <c r="HK749" s="306"/>
      <c r="HL749" s="306"/>
      <c r="HM749" s="306"/>
      <c r="HN749" s="306"/>
      <c r="HO749" s="306"/>
      <c r="HP749" s="306"/>
      <c r="HQ749" s="306"/>
      <c r="HR749" s="306"/>
      <c r="HS749" s="306"/>
      <c r="HT749" s="306"/>
      <c r="HU749" s="306"/>
      <c r="HV749" s="306"/>
      <c r="HW749" s="306"/>
      <c r="HX749" s="306"/>
      <c r="HY749" s="306"/>
      <c r="HZ749" s="306"/>
      <c r="IA749" s="306"/>
      <c r="IB749" s="306"/>
      <c r="IC749" s="306"/>
      <c r="ID749" s="306"/>
      <c r="IE749" s="306"/>
      <c r="IF749" s="306"/>
      <c r="IG749" s="306"/>
      <c r="IH749" s="306"/>
    </row>
    <row r="750" spans="1:242" s="219" customFormat="1" ht="15" customHeight="1" x14ac:dyDescent="0.3">
      <c r="A750" s="174">
        <v>7.02</v>
      </c>
      <c r="B750" s="231"/>
      <c r="C750" s="232" t="e">
        <f>VLOOKUP(BD.PD9[[#This Row],[Pos]],[19]!PPto[#Data],3,FALSE)</f>
        <v>#REF!</v>
      </c>
      <c r="D750" s="174" t="s">
        <v>23</v>
      </c>
      <c r="E750" s="305" t="str">
        <f>IF(BD.PD9[[#This Row],[.]]="*",VLOOKUP(BD.PD9[[#This Row],[Pos]],[19]Presupuesto!A:H,7,FALSE),"")</f>
        <v/>
      </c>
      <c r="F750" s="501" t="s">
        <v>506</v>
      </c>
      <c r="G750" s="558"/>
      <c r="H750" s="174"/>
      <c r="I750" s="174" t="s">
        <v>1326</v>
      </c>
      <c r="J750" s="382">
        <v>2</v>
      </c>
      <c r="K750" s="174" t="s">
        <v>260</v>
      </c>
      <c r="L750" s="383">
        <f>IF(BD.PD9[[#This Row],[Mon]]="DOP",1,HLOOKUP(BD.PD9[[#This Row],[Mon]],Data!$K$1:$L$2,2,FALSE))</f>
        <v>1</v>
      </c>
      <c r="M750" s="384">
        <v>650</v>
      </c>
      <c r="N750" s="243">
        <f>BD.PD9[[#This Row],[Cant.]]*BD.PD9[[#This Row],[ Tasa ]]*BD.PD9[[#This Row],[ Precio Und.]]</f>
        <v>1300</v>
      </c>
      <c r="O750" s="386">
        <v>0</v>
      </c>
      <c r="P750" s="243">
        <f>IF(BD.PD9[[#This Row],[Liquid. '[%']]]&lt;&gt;0,(BD.PD9[[#This Row],[Valor Neto '[DOP']]]*BD.PD9[[#This Row],[Liquid. '[%']]])+BD.PD9[[#This Row],[Valor Neto '[DOP']]],BD.PD9[[#This Row],[Valor Neto '[DOP']]])</f>
        <v>1300</v>
      </c>
      <c r="Q750" s="243">
        <f>BD.PD9[[#This Row],[Ppto. Orden Interna '[DOP']]]/HLOOKUP("USD",Data!$K$1:$L$2,2,FALSE)</f>
        <v>20</v>
      </c>
      <c r="R750" s="381" t="s">
        <v>1488</v>
      </c>
      <c r="S750" s="387"/>
      <c r="T750" s="387"/>
      <c r="U750" s="387"/>
      <c r="V750" s="387"/>
      <c r="W750" s="174" t="s">
        <v>439</v>
      </c>
      <c r="X750" s="495">
        <v>10</v>
      </c>
      <c r="Y750" s="388">
        <v>1</v>
      </c>
      <c r="Z750" s="243">
        <f>BD.PD9[[#This Row],[Av.P1 '[%']]]*BD.PD9[[#This Row],[Ppto. Orden Interna '[DOP']]]</f>
        <v>1300</v>
      </c>
      <c r="AA750" s="249"/>
      <c r="AB750" s="389"/>
      <c r="AC750" s="243">
        <f>BD.PD9[[#This Row],[Av.P2 '[%']]]*BD.PD9[[#This Row],[Ppto. Orden Interna '[DOP']]]</f>
        <v>0</v>
      </c>
      <c r="AD750" s="249"/>
      <c r="AE750" s="389"/>
      <c r="AF750" s="243">
        <f>BD.PD9[[#This Row],[Av.P3 '[%']]]*BD.PD9[[#This Row],[Ppto. Orden Interna '[DOP']]]</f>
        <v>0</v>
      </c>
      <c r="AG750" s="249"/>
      <c r="AH750" s="389"/>
      <c r="AI750" s="243">
        <f>BD.PD9[[#This Row],[Av.P4 '[%']]]*BD.PD9[[#This Row],[Ppto. Orden Interna '[DOP']]]</f>
        <v>0</v>
      </c>
      <c r="AJ750" s="249"/>
      <c r="AK750" s="389"/>
      <c r="AL750" s="243">
        <f>BD.PD9[[#This Row],[Av.P5 '[%']]]*BD.PD9[[#This Row],[Ppto. Orden Interna '[DOP']]]</f>
        <v>0</v>
      </c>
      <c r="AM750" s="496">
        <f>BD.PD9[[#This Row],[Pago 5]]+BD.PD9[[#This Row],[Pago 4]]+BD.PD9[[#This Row],[Pago 3]]+BD.PD9[[#This Row],[Pago 2]]+BD.PD9[[#This Row],[Pago 1]]</f>
        <v>1300</v>
      </c>
      <c r="AN750" s="308" t="s">
        <v>244</v>
      </c>
      <c r="AO750" s="308" t="s">
        <v>245</v>
      </c>
      <c r="AP750" s="308" t="s">
        <v>246</v>
      </c>
      <c r="AQ750" s="308" t="s">
        <v>247</v>
      </c>
      <c r="AR750" s="308">
        <v>594</v>
      </c>
      <c r="AS750" s="308" t="s">
        <v>248</v>
      </c>
      <c r="AT750" s="249" t="s">
        <v>1575</v>
      </c>
      <c r="AU750" s="306"/>
      <c r="AV750" s="306"/>
      <c r="AW750" s="306"/>
      <c r="AX750" s="306"/>
      <c r="AY750" s="306"/>
      <c r="AZ750" s="306"/>
      <c r="BA750" s="306"/>
      <c r="BB750" s="306"/>
      <c r="BC750" s="306"/>
      <c r="BD750" s="306"/>
      <c r="BE750" s="306"/>
      <c r="BF750" s="306"/>
      <c r="BG750" s="306"/>
      <c r="BH750" s="306"/>
      <c r="BI750" s="306"/>
      <c r="BJ750" s="306"/>
      <c r="BK750" s="306"/>
      <c r="BL750" s="306"/>
      <c r="BM750" s="306"/>
      <c r="BN750" s="306"/>
      <c r="BO750" s="306"/>
      <c r="BP750" s="306"/>
      <c r="BQ750" s="306"/>
      <c r="BR750" s="306"/>
      <c r="BS750" s="306"/>
      <c r="BT750" s="306"/>
      <c r="BU750" s="306"/>
      <c r="BV750" s="306"/>
      <c r="BW750" s="306"/>
      <c r="BX750" s="306"/>
      <c r="BY750" s="306"/>
      <c r="BZ750" s="306"/>
      <c r="CA750" s="306"/>
      <c r="CB750" s="306"/>
      <c r="CC750" s="306"/>
      <c r="CD750" s="306"/>
      <c r="CE750" s="306"/>
      <c r="CF750" s="306"/>
      <c r="CG750" s="306"/>
      <c r="CH750" s="306"/>
      <c r="CI750" s="306"/>
      <c r="CJ750" s="306"/>
      <c r="CK750" s="306"/>
      <c r="CL750" s="306"/>
      <c r="CM750" s="306"/>
      <c r="CN750" s="306"/>
      <c r="CO750" s="306"/>
      <c r="CP750" s="306"/>
      <c r="CQ750" s="306"/>
      <c r="CR750" s="306"/>
      <c r="CS750" s="306"/>
      <c r="CT750" s="306"/>
      <c r="CU750" s="306"/>
      <c r="CV750" s="306"/>
      <c r="CW750" s="306"/>
      <c r="CX750" s="306"/>
      <c r="CY750" s="306"/>
      <c r="CZ750" s="306"/>
      <c r="DA750" s="306"/>
      <c r="DB750" s="306"/>
      <c r="DC750" s="306"/>
      <c r="DD750" s="306"/>
      <c r="DE750" s="306"/>
      <c r="DF750" s="306"/>
      <c r="DG750" s="306"/>
      <c r="DH750" s="306"/>
      <c r="DI750" s="306"/>
      <c r="DJ750" s="306"/>
      <c r="DK750" s="306"/>
      <c r="DL750" s="306"/>
      <c r="DM750" s="306"/>
      <c r="DN750" s="306"/>
      <c r="DO750" s="306"/>
      <c r="DP750" s="306"/>
      <c r="DQ750" s="306"/>
      <c r="DR750" s="306"/>
      <c r="DS750" s="306"/>
      <c r="DT750" s="306"/>
      <c r="DU750" s="306"/>
      <c r="DV750" s="306"/>
      <c r="DW750" s="306"/>
      <c r="DX750" s="306"/>
      <c r="DY750" s="306"/>
      <c r="DZ750" s="306"/>
      <c r="EA750" s="306"/>
      <c r="EB750" s="306"/>
      <c r="EC750" s="306"/>
      <c r="ED750" s="306"/>
      <c r="EE750" s="306"/>
      <c r="EF750" s="306"/>
      <c r="EG750" s="306"/>
      <c r="EH750" s="306"/>
      <c r="EI750" s="306"/>
      <c r="EJ750" s="306"/>
      <c r="EK750" s="306"/>
      <c r="EL750" s="306"/>
      <c r="EM750" s="306"/>
      <c r="EN750" s="306"/>
      <c r="EO750" s="306"/>
      <c r="EP750" s="306"/>
      <c r="EQ750" s="306"/>
      <c r="ER750" s="306"/>
      <c r="ES750" s="306"/>
      <c r="ET750" s="306"/>
      <c r="EU750" s="306"/>
      <c r="EV750" s="306"/>
      <c r="EW750" s="306"/>
      <c r="EX750" s="306"/>
      <c r="EY750" s="306"/>
      <c r="EZ750" s="306"/>
      <c r="FA750" s="306"/>
      <c r="FB750" s="306"/>
      <c r="FC750" s="306"/>
      <c r="FD750" s="306"/>
      <c r="FE750" s="306"/>
      <c r="FF750" s="306"/>
      <c r="FG750" s="306"/>
      <c r="FH750" s="306"/>
      <c r="FI750" s="306"/>
      <c r="FJ750" s="306"/>
      <c r="FK750" s="306"/>
      <c r="FL750" s="306"/>
      <c r="FM750" s="306"/>
      <c r="FN750" s="306"/>
      <c r="FO750" s="306"/>
      <c r="FP750" s="306"/>
      <c r="FQ750" s="306"/>
      <c r="FR750" s="306"/>
      <c r="FS750" s="306"/>
      <c r="FT750" s="306"/>
      <c r="FU750" s="306"/>
      <c r="FV750" s="306"/>
      <c r="FW750" s="306"/>
      <c r="FX750" s="306"/>
      <c r="FY750" s="306"/>
      <c r="FZ750" s="306"/>
      <c r="GA750" s="306"/>
      <c r="GB750" s="306"/>
      <c r="GC750" s="306"/>
      <c r="GD750" s="306"/>
      <c r="GE750" s="306"/>
      <c r="GF750" s="306"/>
      <c r="GG750" s="306"/>
      <c r="GH750" s="306"/>
      <c r="GI750" s="306"/>
      <c r="GJ750" s="306"/>
      <c r="GK750" s="306"/>
      <c r="GL750" s="306"/>
      <c r="GM750" s="306"/>
      <c r="GN750" s="306"/>
      <c r="GO750" s="306"/>
      <c r="GP750" s="306"/>
      <c r="GQ750" s="306"/>
      <c r="GR750" s="306"/>
      <c r="GS750" s="306"/>
      <c r="GT750" s="306"/>
      <c r="GU750" s="306"/>
      <c r="GV750" s="306"/>
      <c r="GW750" s="306"/>
      <c r="GX750" s="306"/>
      <c r="GY750" s="306"/>
      <c r="GZ750" s="306"/>
      <c r="HA750" s="306"/>
      <c r="HB750" s="306"/>
      <c r="HC750" s="306"/>
      <c r="HD750" s="306"/>
      <c r="HE750" s="306"/>
      <c r="HF750" s="306"/>
      <c r="HG750" s="306"/>
      <c r="HH750" s="306"/>
      <c r="HI750" s="306"/>
      <c r="HJ750" s="306"/>
      <c r="HK750" s="306"/>
      <c r="HL750" s="306"/>
      <c r="HM750" s="306"/>
      <c r="HN750" s="306"/>
      <c r="HO750" s="306"/>
      <c r="HP750" s="306"/>
      <c r="HQ750" s="306"/>
      <c r="HR750" s="306"/>
      <c r="HS750" s="306"/>
      <c r="HT750" s="306"/>
      <c r="HU750" s="306"/>
      <c r="HV750" s="306"/>
      <c r="HW750" s="306"/>
      <c r="HX750" s="306"/>
      <c r="HY750" s="306"/>
      <c r="HZ750" s="306"/>
      <c r="IA750" s="306"/>
      <c r="IB750" s="306"/>
      <c r="IC750" s="306"/>
      <c r="ID750" s="306"/>
      <c r="IE750" s="306"/>
      <c r="IF750" s="306"/>
      <c r="IG750" s="306"/>
      <c r="IH750" s="306"/>
    </row>
    <row r="751" spans="1:242" s="219" customFormat="1" ht="15" customHeight="1" x14ac:dyDescent="0.3">
      <c r="A751" s="174">
        <v>7.02</v>
      </c>
      <c r="B751" s="231"/>
      <c r="C751" s="232" t="e">
        <f>VLOOKUP(BD.PD9[[#This Row],[Pos]],[19]!PPto[#Data],3,FALSE)</f>
        <v>#REF!</v>
      </c>
      <c r="D751" s="174" t="s">
        <v>23</v>
      </c>
      <c r="E751" s="305" t="str">
        <f>IF(BD.PD9[[#This Row],[.]]="*",VLOOKUP(BD.PD9[[#This Row],[Pos]],[19]Presupuesto!A:H,7,FALSE),"")</f>
        <v/>
      </c>
      <c r="F751" s="523" t="s">
        <v>507</v>
      </c>
      <c r="G751" s="572"/>
      <c r="H751" s="174"/>
      <c r="I751" s="174" t="s">
        <v>1326</v>
      </c>
      <c r="J751" s="382">
        <v>9</v>
      </c>
      <c r="K751" s="174" t="s">
        <v>260</v>
      </c>
      <c r="L751" s="383">
        <f>IF(BD.PD9[[#This Row],[Mon]]="DOP",1,HLOOKUP(BD.PD9[[#This Row],[Mon]],Data!$K$1:$L$2,2,FALSE))</f>
        <v>1</v>
      </c>
      <c r="M751" s="384">
        <v>25029.784444444445</v>
      </c>
      <c r="N751" s="243">
        <f>BD.PD9[[#This Row],[Cant.]]*BD.PD9[[#This Row],[ Tasa ]]*BD.PD9[[#This Row],[ Precio Und.]]</f>
        <v>225268.06</v>
      </c>
      <c r="O751" s="386">
        <v>0</v>
      </c>
      <c r="P751" s="243">
        <f>IF(BD.PD9[[#This Row],[Liquid. '[%']]]&lt;&gt;0,(BD.PD9[[#This Row],[Valor Neto '[DOP']]]*BD.PD9[[#This Row],[Liquid. '[%']]])+BD.PD9[[#This Row],[Valor Neto '[DOP']]],BD.PD9[[#This Row],[Valor Neto '[DOP']]])</f>
        <v>225268.06</v>
      </c>
      <c r="Q751" s="243">
        <f>BD.PD9[[#This Row],[Ppto. Orden Interna '[DOP']]]/HLOOKUP("USD",Data!$K$1:$L$2,2,FALSE)</f>
        <v>3465.6624615384617</v>
      </c>
      <c r="R751" s="381" t="s">
        <v>1513</v>
      </c>
      <c r="S751" s="387"/>
      <c r="T751" s="387"/>
      <c r="U751" s="387"/>
      <c r="V751" s="387"/>
      <c r="W751" s="174" t="s">
        <v>1514</v>
      </c>
      <c r="X751" s="495">
        <v>10</v>
      </c>
      <c r="Y751" s="388">
        <v>1</v>
      </c>
      <c r="Z751" s="243">
        <f>BD.PD9[[#This Row],[Av.P1 '[%']]]*BD.PD9[[#This Row],[Ppto. Orden Interna '[DOP']]]</f>
        <v>225268.06</v>
      </c>
      <c r="AA751" s="249"/>
      <c r="AB751" s="389"/>
      <c r="AC751" s="243">
        <f>BD.PD9[[#This Row],[Av.P2 '[%']]]*BD.PD9[[#This Row],[Ppto. Orden Interna '[DOP']]]</f>
        <v>0</v>
      </c>
      <c r="AD751" s="249"/>
      <c r="AE751" s="389"/>
      <c r="AF751" s="243">
        <f>BD.PD9[[#This Row],[Av.P3 '[%']]]*BD.PD9[[#This Row],[Ppto. Orden Interna '[DOP']]]</f>
        <v>0</v>
      </c>
      <c r="AG751" s="249"/>
      <c r="AH751" s="389"/>
      <c r="AI751" s="243">
        <f>BD.PD9[[#This Row],[Av.P4 '[%']]]*BD.PD9[[#This Row],[Ppto. Orden Interna '[DOP']]]</f>
        <v>0</v>
      </c>
      <c r="AJ751" s="249"/>
      <c r="AK751" s="389"/>
      <c r="AL751" s="243">
        <f>BD.PD9[[#This Row],[Av.P5 '[%']]]*BD.PD9[[#This Row],[Ppto. Orden Interna '[DOP']]]</f>
        <v>0</v>
      </c>
      <c r="AM751" s="496">
        <f>BD.PD9[[#This Row],[Pago 5]]+BD.PD9[[#This Row],[Pago 4]]+BD.PD9[[#This Row],[Pago 3]]+BD.PD9[[#This Row],[Pago 2]]+BD.PD9[[#This Row],[Pago 1]]</f>
        <v>225268.06</v>
      </c>
      <c r="AN751" s="308" t="s">
        <v>244</v>
      </c>
      <c r="AO751" s="308" t="s">
        <v>245</v>
      </c>
      <c r="AP751" s="308" t="s">
        <v>246</v>
      </c>
      <c r="AQ751" s="308" t="s">
        <v>247</v>
      </c>
      <c r="AR751" s="308">
        <v>594</v>
      </c>
      <c r="AS751" s="308" t="s">
        <v>248</v>
      </c>
      <c r="AT751" s="249" t="s">
        <v>1575</v>
      </c>
      <c r="AU751" s="306"/>
      <c r="AV751" s="306"/>
      <c r="AW751" s="306"/>
      <c r="AX751" s="306"/>
      <c r="AY751" s="306"/>
      <c r="AZ751" s="306"/>
      <c r="BA751" s="306"/>
      <c r="BB751" s="306"/>
      <c r="BC751" s="306"/>
      <c r="BD751" s="306"/>
      <c r="BE751" s="306"/>
      <c r="BF751" s="306"/>
      <c r="BG751" s="306"/>
      <c r="BH751" s="306"/>
      <c r="BI751" s="306"/>
      <c r="BJ751" s="306"/>
      <c r="BK751" s="306"/>
      <c r="BL751" s="306"/>
      <c r="BM751" s="306"/>
      <c r="BN751" s="306"/>
      <c r="BO751" s="306"/>
      <c r="BP751" s="306"/>
      <c r="BQ751" s="306"/>
      <c r="BR751" s="306"/>
      <c r="BS751" s="306"/>
      <c r="BT751" s="306"/>
      <c r="BU751" s="306"/>
      <c r="BV751" s="306"/>
      <c r="BW751" s="306"/>
      <c r="BX751" s="306"/>
      <c r="BY751" s="306"/>
      <c r="BZ751" s="306"/>
      <c r="CA751" s="306"/>
      <c r="CB751" s="306"/>
      <c r="CC751" s="306"/>
      <c r="CD751" s="306"/>
      <c r="CE751" s="306"/>
      <c r="CF751" s="306"/>
      <c r="CG751" s="306"/>
      <c r="CH751" s="306"/>
      <c r="CI751" s="306"/>
      <c r="CJ751" s="306"/>
      <c r="CK751" s="306"/>
      <c r="CL751" s="306"/>
      <c r="CM751" s="306"/>
      <c r="CN751" s="306"/>
      <c r="CO751" s="306"/>
      <c r="CP751" s="306"/>
      <c r="CQ751" s="306"/>
      <c r="CR751" s="306"/>
      <c r="CS751" s="306"/>
      <c r="CT751" s="306"/>
      <c r="CU751" s="306"/>
      <c r="CV751" s="306"/>
      <c r="CW751" s="306"/>
      <c r="CX751" s="306"/>
      <c r="CY751" s="306"/>
      <c r="CZ751" s="306"/>
      <c r="DA751" s="306"/>
      <c r="DB751" s="306"/>
      <c r="DC751" s="306"/>
      <c r="DD751" s="306"/>
      <c r="DE751" s="306"/>
      <c r="DF751" s="306"/>
      <c r="DG751" s="306"/>
      <c r="DH751" s="306"/>
      <c r="DI751" s="306"/>
      <c r="DJ751" s="306"/>
      <c r="DK751" s="306"/>
      <c r="DL751" s="306"/>
      <c r="DM751" s="306"/>
      <c r="DN751" s="306"/>
      <c r="DO751" s="306"/>
      <c r="DP751" s="306"/>
      <c r="DQ751" s="306"/>
      <c r="DR751" s="306"/>
      <c r="DS751" s="306"/>
      <c r="DT751" s="306"/>
      <c r="DU751" s="306"/>
      <c r="DV751" s="306"/>
      <c r="DW751" s="306"/>
      <c r="DX751" s="306"/>
      <c r="DY751" s="306"/>
      <c r="DZ751" s="306"/>
      <c r="EA751" s="306"/>
      <c r="EB751" s="306"/>
      <c r="EC751" s="306"/>
      <c r="ED751" s="306"/>
      <c r="EE751" s="306"/>
      <c r="EF751" s="306"/>
      <c r="EG751" s="306"/>
      <c r="EH751" s="306"/>
      <c r="EI751" s="306"/>
      <c r="EJ751" s="306"/>
      <c r="EK751" s="306"/>
      <c r="EL751" s="306"/>
      <c r="EM751" s="306"/>
      <c r="EN751" s="306"/>
      <c r="EO751" s="306"/>
      <c r="EP751" s="306"/>
      <c r="EQ751" s="306"/>
      <c r="ER751" s="306"/>
      <c r="ES751" s="306"/>
      <c r="ET751" s="306"/>
      <c r="EU751" s="306"/>
      <c r="EV751" s="306"/>
      <c r="EW751" s="306"/>
      <c r="EX751" s="306"/>
      <c r="EY751" s="306"/>
      <c r="EZ751" s="306"/>
      <c r="FA751" s="306"/>
      <c r="FB751" s="306"/>
      <c r="FC751" s="306"/>
      <c r="FD751" s="306"/>
      <c r="FE751" s="306"/>
      <c r="FF751" s="306"/>
      <c r="FG751" s="306"/>
      <c r="FH751" s="306"/>
      <c r="FI751" s="306"/>
      <c r="FJ751" s="306"/>
      <c r="FK751" s="306"/>
      <c r="FL751" s="306"/>
      <c r="FM751" s="306"/>
      <c r="FN751" s="306"/>
      <c r="FO751" s="306"/>
      <c r="FP751" s="306"/>
      <c r="FQ751" s="306"/>
      <c r="FR751" s="306"/>
      <c r="FS751" s="306"/>
      <c r="FT751" s="306"/>
      <c r="FU751" s="306"/>
      <c r="FV751" s="306"/>
      <c r="FW751" s="306"/>
      <c r="FX751" s="306"/>
      <c r="FY751" s="306"/>
      <c r="FZ751" s="306"/>
      <c r="GA751" s="306"/>
      <c r="GB751" s="306"/>
      <c r="GC751" s="306"/>
      <c r="GD751" s="306"/>
      <c r="GE751" s="306"/>
      <c r="GF751" s="306"/>
      <c r="GG751" s="306"/>
      <c r="GH751" s="306"/>
      <c r="GI751" s="306"/>
      <c r="GJ751" s="306"/>
      <c r="GK751" s="306"/>
      <c r="GL751" s="306"/>
      <c r="GM751" s="306"/>
      <c r="GN751" s="306"/>
      <c r="GO751" s="306"/>
      <c r="GP751" s="306"/>
      <c r="GQ751" s="306"/>
      <c r="GR751" s="306"/>
      <c r="GS751" s="306"/>
      <c r="GT751" s="306"/>
      <c r="GU751" s="306"/>
      <c r="GV751" s="306"/>
      <c r="GW751" s="306"/>
      <c r="GX751" s="306"/>
      <c r="GY751" s="306"/>
      <c r="GZ751" s="306"/>
      <c r="HA751" s="306"/>
      <c r="HB751" s="306"/>
      <c r="HC751" s="306"/>
      <c r="HD751" s="306"/>
      <c r="HE751" s="306"/>
      <c r="HF751" s="306"/>
      <c r="HG751" s="306"/>
      <c r="HH751" s="306"/>
      <c r="HI751" s="306"/>
      <c r="HJ751" s="306"/>
      <c r="HK751" s="306"/>
      <c r="HL751" s="306"/>
      <c r="HM751" s="306"/>
      <c r="HN751" s="306"/>
      <c r="HO751" s="306"/>
      <c r="HP751" s="306"/>
      <c r="HQ751" s="306"/>
      <c r="HR751" s="306"/>
      <c r="HS751" s="306"/>
      <c r="HT751" s="306"/>
      <c r="HU751" s="306"/>
      <c r="HV751" s="306"/>
      <c r="HW751" s="306"/>
      <c r="HX751" s="306"/>
      <c r="HY751" s="306"/>
      <c r="HZ751" s="306"/>
      <c r="IA751" s="306"/>
      <c r="IB751" s="306"/>
      <c r="IC751" s="306"/>
      <c r="ID751" s="306"/>
      <c r="IE751" s="306"/>
      <c r="IF751" s="306"/>
      <c r="IG751" s="306"/>
      <c r="IH751" s="306"/>
    </row>
    <row r="752" spans="1:242" s="219" customFormat="1" ht="15" customHeight="1" x14ac:dyDescent="0.3">
      <c r="A752" s="174">
        <v>7.03</v>
      </c>
      <c r="B752" s="231" t="s">
        <v>243</v>
      </c>
      <c r="C752" s="232" t="e">
        <f>VLOOKUP(BD.PD9[[#This Row],[Pos]],[19]!PPto[#Data],3,FALSE)</f>
        <v>#REF!</v>
      </c>
      <c r="D752" s="233" t="s">
        <v>243</v>
      </c>
      <c r="E752" s="305">
        <f>IF(BD.PD9[[#This Row],[.]]="*",VLOOKUP(BD.PD9[[#This Row],[Pos]],[19]Presupuesto!A:H,7,FALSE),"")</f>
        <v>0</v>
      </c>
      <c r="F752" s="234"/>
      <c r="G752" s="174"/>
      <c r="H752" s="174"/>
      <c r="I752" s="174"/>
      <c r="J752" s="392">
        <v>1</v>
      </c>
      <c r="K752" s="233" t="s">
        <v>117</v>
      </c>
      <c r="L752" s="383">
        <f>IF(BD.PD9[[#This Row],[Mon]]="DOP",1,HLOOKUP(BD.PD9[[#This Row],[Mon]],Data!$K$1:$L$2,2,FALSE))</f>
        <v>65</v>
      </c>
      <c r="M752" s="490">
        <v>0</v>
      </c>
      <c r="N752" s="243">
        <f>BD.PD9[[#This Row],[Cant.]]*BD.PD9[[#This Row],[ Tasa ]]*BD.PD9[[#This Row],[ Precio Und.]]</f>
        <v>0</v>
      </c>
      <c r="O752" s="491">
        <v>0</v>
      </c>
      <c r="P752" s="243">
        <f>IF(BD.PD9[[#This Row],[Liquid. '[%']]]&lt;&gt;0,(BD.PD9[[#This Row],[Valor Neto '[DOP']]]*BD.PD9[[#This Row],[Liquid. '[%']]])+BD.PD9[[#This Row],[Valor Neto '[DOP']]],BD.PD9[[#This Row],[Valor Neto '[DOP']]])</f>
        <v>0</v>
      </c>
      <c r="Q752" s="243">
        <f>BD.PD9[[#This Row],[Ppto. Orden Interna '[DOP']]]/HLOOKUP("USD",Data!$K$1:$L$2,2,FALSE)</f>
        <v>0</v>
      </c>
      <c r="R752" s="381"/>
      <c r="S752" s="387"/>
      <c r="T752" s="387"/>
      <c r="U752" s="387"/>
      <c r="V752" s="387"/>
      <c r="W752" s="174"/>
      <c r="X752" s="495"/>
      <c r="Y752" s="388"/>
      <c r="Z752" s="243">
        <f>BD.PD9[[#This Row],[Av.P1 '[%']]]*BD.PD9[[#This Row],[Ppto. Orden Interna '[DOP']]]</f>
        <v>0</v>
      </c>
      <c r="AA752" s="249"/>
      <c r="AB752" s="389"/>
      <c r="AC752" s="243">
        <f>BD.PD9[[#This Row],[Av.P2 '[%']]]*BD.PD9[[#This Row],[Ppto. Orden Interna '[DOP']]]</f>
        <v>0</v>
      </c>
      <c r="AD752" s="249"/>
      <c r="AE752" s="389"/>
      <c r="AF752" s="243">
        <f>BD.PD9[[#This Row],[Av.P3 '[%']]]*BD.PD9[[#This Row],[Ppto. Orden Interna '[DOP']]]</f>
        <v>0</v>
      </c>
      <c r="AG752" s="249"/>
      <c r="AH752" s="389"/>
      <c r="AI752" s="243">
        <f>BD.PD9[[#This Row],[Av.P4 '[%']]]*BD.PD9[[#This Row],[Ppto. Orden Interna '[DOP']]]</f>
        <v>0</v>
      </c>
      <c r="AJ752" s="249"/>
      <c r="AK752" s="389"/>
      <c r="AL752" s="243">
        <f>BD.PD9[[#This Row],[Av.P5 '[%']]]*BD.PD9[[#This Row],[Ppto. Orden Interna '[DOP']]]</f>
        <v>0</v>
      </c>
      <c r="AM752" s="496">
        <f>BD.PD9[[#This Row],[Pago 5]]+BD.PD9[[#This Row],[Pago 4]]+BD.PD9[[#This Row],[Pago 3]]+BD.PD9[[#This Row],[Pago 2]]+BD.PD9[[#This Row],[Pago 1]]</f>
        <v>0</v>
      </c>
      <c r="AN752" s="308" t="s">
        <v>244</v>
      </c>
      <c r="AO752" s="308" t="s">
        <v>245</v>
      </c>
      <c r="AP752" s="308" t="s">
        <v>246</v>
      </c>
      <c r="AQ752" s="308" t="s">
        <v>247</v>
      </c>
      <c r="AR752" s="308">
        <v>594</v>
      </c>
      <c r="AS752" s="308" t="s">
        <v>248</v>
      </c>
      <c r="AT752" s="249" t="s">
        <v>1575</v>
      </c>
      <c r="AU752" s="306"/>
      <c r="AV752" s="306"/>
      <c r="AW752" s="306"/>
      <c r="AX752" s="306"/>
      <c r="AY752" s="306"/>
      <c r="AZ752" s="306"/>
      <c r="BA752" s="306"/>
      <c r="BB752" s="306"/>
      <c r="BC752" s="306"/>
      <c r="BD752" s="306"/>
      <c r="BE752" s="306"/>
      <c r="BF752" s="306"/>
      <c r="BG752" s="306"/>
      <c r="BH752" s="306"/>
      <c r="BI752" s="306"/>
      <c r="BJ752" s="306"/>
      <c r="BK752" s="306"/>
      <c r="BL752" s="306"/>
      <c r="BM752" s="306"/>
      <c r="BN752" s="306"/>
      <c r="BO752" s="306"/>
      <c r="BP752" s="306"/>
      <c r="BQ752" s="306"/>
      <c r="BR752" s="306"/>
      <c r="BS752" s="306"/>
      <c r="BT752" s="306"/>
      <c r="BU752" s="306"/>
      <c r="BV752" s="306"/>
      <c r="BW752" s="306"/>
      <c r="BX752" s="306"/>
      <c r="BY752" s="306"/>
      <c r="BZ752" s="306"/>
      <c r="CA752" s="306"/>
      <c r="CB752" s="306"/>
      <c r="CC752" s="306"/>
      <c r="CD752" s="306"/>
      <c r="CE752" s="306"/>
      <c r="CF752" s="306"/>
      <c r="CG752" s="306"/>
      <c r="CH752" s="306"/>
      <c r="CI752" s="306"/>
      <c r="CJ752" s="306"/>
      <c r="CK752" s="306"/>
      <c r="CL752" s="306"/>
      <c r="CM752" s="306"/>
      <c r="CN752" s="306"/>
      <c r="CO752" s="306"/>
      <c r="CP752" s="306"/>
      <c r="CQ752" s="306"/>
      <c r="CR752" s="306"/>
      <c r="CS752" s="306"/>
      <c r="CT752" s="306"/>
      <c r="CU752" s="306"/>
      <c r="CV752" s="306"/>
      <c r="CW752" s="306"/>
      <c r="CX752" s="306"/>
      <c r="CY752" s="306"/>
      <c r="CZ752" s="306"/>
      <c r="DA752" s="306"/>
      <c r="DB752" s="306"/>
      <c r="DC752" s="306"/>
      <c r="DD752" s="306"/>
      <c r="DE752" s="306"/>
      <c r="DF752" s="306"/>
      <c r="DG752" s="306"/>
      <c r="DH752" s="306"/>
      <c r="DI752" s="306"/>
      <c r="DJ752" s="306"/>
      <c r="DK752" s="306"/>
      <c r="DL752" s="306"/>
      <c r="DM752" s="306"/>
      <c r="DN752" s="306"/>
      <c r="DO752" s="306"/>
      <c r="DP752" s="306"/>
      <c r="DQ752" s="306"/>
      <c r="DR752" s="306"/>
      <c r="DS752" s="306"/>
      <c r="DT752" s="306"/>
      <c r="DU752" s="306"/>
      <c r="DV752" s="306"/>
      <c r="DW752" s="306"/>
      <c r="DX752" s="306"/>
      <c r="DY752" s="306"/>
      <c r="DZ752" s="306"/>
      <c r="EA752" s="306"/>
      <c r="EB752" s="306"/>
      <c r="EC752" s="306"/>
      <c r="ED752" s="306"/>
      <c r="EE752" s="306"/>
      <c r="EF752" s="306"/>
      <c r="EG752" s="306"/>
      <c r="EH752" s="306"/>
      <c r="EI752" s="306"/>
      <c r="EJ752" s="306"/>
      <c r="EK752" s="306"/>
      <c r="EL752" s="306"/>
      <c r="EM752" s="306"/>
      <c r="EN752" s="306"/>
      <c r="EO752" s="306"/>
      <c r="EP752" s="306"/>
      <c r="EQ752" s="306"/>
      <c r="ER752" s="306"/>
      <c r="ES752" s="306"/>
      <c r="ET752" s="306"/>
      <c r="EU752" s="306"/>
      <c r="EV752" s="306"/>
      <c r="EW752" s="306"/>
      <c r="EX752" s="306"/>
      <c r="EY752" s="306"/>
      <c r="EZ752" s="306"/>
      <c r="FA752" s="306"/>
      <c r="FB752" s="306"/>
      <c r="FC752" s="306"/>
      <c r="FD752" s="306"/>
      <c r="FE752" s="306"/>
      <c r="FF752" s="306"/>
      <c r="FG752" s="306"/>
      <c r="FH752" s="306"/>
      <c r="FI752" s="306"/>
      <c r="FJ752" s="306"/>
      <c r="FK752" s="306"/>
      <c r="FL752" s="306"/>
      <c r="FM752" s="306"/>
      <c r="FN752" s="306"/>
      <c r="FO752" s="306"/>
      <c r="FP752" s="306"/>
      <c r="FQ752" s="306"/>
      <c r="FR752" s="306"/>
      <c r="FS752" s="306"/>
      <c r="FT752" s="306"/>
      <c r="FU752" s="306"/>
      <c r="FV752" s="306"/>
      <c r="FW752" s="306"/>
      <c r="FX752" s="306"/>
      <c r="FY752" s="306"/>
      <c r="FZ752" s="306"/>
      <c r="GA752" s="306"/>
      <c r="GB752" s="306"/>
      <c r="GC752" s="306"/>
      <c r="GD752" s="306"/>
      <c r="GE752" s="306"/>
      <c r="GF752" s="306"/>
      <c r="GG752" s="306"/>
      <c r="GH752" s="306"/>
      <c r="GI752" s="306"/>
      <c r="GJ752" s="306"/>
      <c r="GK752" s="306"/>
      <c r="GL752" s="306"/>
      <c r="GM752" s="306"/>
      <c r="GN752" s="306"/>
      <c r="GO752" s="306"/>
      <c r="GP752" s="306"/>
      <c r="GQ752" s="306"/>
      <c r="GR752" s="306"/>
      <c r="GS752" s="306"/>
      <c r="GT752" s="306"/>
      <c r="GU752" s="306"/>
      <c r="GV752" s="306"/>
      <c r="GW752" s="306"/>
      <c r="GX752" s="306"/>
      <c r="GY752" s="306"/>
      <c r="GZ752" s="306"/>
      <c r="HA752" s="306"/>
      <c r="HB752" s="306"/>
      <c r="HC752" s="306"/>
      <c r="HD752" s="306"/>
      <c r="HE752" s="306"/>
      <c r="HF752" s="306"/>
      <c r="HG752" s="306"/>
      <c r="HH752" s="306"/>
      <c r="HI752" s="306"/>
      <c r="HJ752" s="306"/>
      <c r="HK752" s="306"/>
      <c r="HL752" s="306"/>
      <c r="HM752" s="306"/>
      <c r="HN752" s="306"/>
      <c r="HO752" s="306"/>
      <c r="HP752" s="306"/>
      <c r="HQ752" s="306"/>
      <c r="HR752" s="306"/>
      <c r="HS752" s="306"/>
      <c r="HT752" s="306"/>
      <c r="HU752" s="306"/>
      <c r="HV752" s="306"/>
      <c r="HW752" s="306"/>
      <c r="HX752" s="306"/>
      <c r="HY752" s="306"/>
      <c r="HZ752" s="306"/>
      <c r="IA752" s="306"/>
      <c r="IB752" s="306"/>
      <c r="IC752" s="306"/>
      <c r="ID752" s="306"/>
      <c r="IE752" s="306"/>
      <c r="IF752" s="306"/>
      <c r="IG752" s="306"/>
      <c r="IH752" s="306"/>
    </row>
    <row r="753" spans="1:242" s="219" customFormat="1" ht="15" customHeight="1" x14ac:dyDescent="0.3">
      <c r="A753" s="174">
        <v>7.03</v>
      </c>
      <c r="B753" s="231"/>
      <c r="C753" s="232" t="e">
        <f>VLOOKUP(BD.PD9[[#This Row],[Pos]],[19]!PPto[#Data],3,FALSE)</f>
        <v>#REF!</v>
      </c>
      <c r="D753" s="174" t="s">
        <v>23</v>
      </c>
      <c r="E753" s="305" t="str">
        <f>IF(BD.PD9[[#This Row],[.]]="*",VLOOKUP(BD.PD9[[#This Row],[Pos]],[19]Presupuesto!A:H,7,FALSE),"")</f>
        <v/>
      </c>
      <c r="F753" s="523" t="s">
        <v>477</v>
      </c>
      <c r="G753" s="174" t="s">
        <v>1359</v>
      </c>
      <c r="H753" s="174"/>
      <c r="I753" s="174" t="s">
        <v>1326</v>
      </c>
      <c r="J753" s="382">
        <v>1</v>
      </c>
      <c r="K753" s="174" t="s">
        <v>260</v>
      </c>
      <c r="L753" s="383">
        <f>IF(BD.PD9[[#This Row],[Mon]]="DOP",1,HLOOKUP(BD.PD9[[#This Row],[Mon]],Data!$K$1:$L$2,2,FALSE))</f>
        <v>1</v>
      </c>
      <c r="M753" s="384">
        <v>937877.67</v>
      </c>
      <c r="N753" s="243">
        <f>BD.PD9[[#This Row],[Cant.]]*BD.PD9[[#This Row],[ Tasa ]]*BD.PD9[[#This Row],[ Precio Und.]]</f>
        <v>937877.67</v>
      </c>
      <c r="O753" s="386">
        <v>0.01</v>
      </c>
      <c r="P753" s="243">
        <f>IF(BD.PD9[[#This Row],[Liquid. '[%']]]&lt;&gt;0,(BD.PD9[[#This Row],[Valor Neto '[DOP']]]*BD.PD9[[#This Row],[Liquid. '[%']]])+BD.PD9[[#This Row],[Valor Neto '[DOP']]],BD.PD9[[#This Row],[Valor Neto '[DOP']]])</f>
        <v>947256.44670000009</v>
      </c>
      <c r="Q753" s="243">
        <f>BD.PD9[[#This Row],[Ppto. Orden Interna '[DOP']]]/HLOOKUP("USD",Data!$K$1:$L$2,2,FALSE)</f>
        <v>14573.176103076925</v>
      </c>
      <c r="R753" s="381" t="s">
        <v>1494</v>
      </c>
      <c r="S753" s="387"/>
      <c r="T753" s="387"/>
      <c r="U753" s="387"/>
      <c r="V753" s="387"/>
      <c r="W753" s="174" t="s">
        <v>1495</v>
      </c>
      <c r="X753" s="495">
        <v>10</v>
      </c>
      <c r="Y753" s="388">
        <v>1</v>
      </c>
      <c r="Z753" s="243">
        <f>BD.PD9[[#This Row],[Av.P1 '[%']]]*BD.PD9[[#This Row],[Ppto. Orden Interna '[DOP']]]</f>
        <v>947256.44670000009</v>
      </c>
      <c r="AA753" s="249"/>
      <c r="AB753" s="389"/>
      <c r="AC753" s="243">
        <f>BD.PD9[[#This Row],[Av.P2 '[%']]]*BD.PD9[[#This Row],[Ppto. Orden Interna '[DOP']]]</f>
        <v>0</v>
      </c>
      <c r="AD753" s="249"/>
      <c r="AE753" s="389"/>
      <c r="AF753" s="243">
        <f>BD.PD9[[#This Row],[Av.P3 '[%']]]*BD.PD9[[#This Row],[Ppto. Orden Interna '[DOP']]]</f>
        <v>0</v>
      </c>
      <c r="AG753" s="249"/>
      <c r="AH753" s="389"/>
      <c r="AI753" s="243">
        <f>BD.PD9[[#This Row],[Av.P4 '[%']]]*BD.PD9[[#This Row],[Ppto. Orden Interna '[DOP']]]</f>
        <v>0</v>
      </c>
      <c r="AJ753" s="249"/>
      <c r="AK753" s="389"/>
      <c r="AL753" s="243">
        <f>BD.PD9[[#This Row],[Av.P5 '[%']]]*BD.PD9[[#This Row],[Ppto. Orden Interna '[DOP']]]</f>
        <v>0</v>
      </c>
      <c r="AM753" s="496">
        <f>BD.PD9[[#This Row],[Pago 5]]+BD.PD9[[#This Row],[Pago 4]]+BD.PD9[[#This Row],[Pago 3]]+BD.PD9[[#This Row],[Pago 2]]+BD.PD9[[#This Row],[Pago 1]]</f>
        <v>947256.44670000009</v>
      </c>
      <c r="AN753" s="308" t="s">
        <v>244</v>
      </c>
      <c r="AO753" s="308" t="s">
        <v>245</v>
      </c>
      <c r="AP753" s="308" t="s">
        <v>246</v>
      </c>
      <c r="AQ753" s="308" t="s">
        <v>247</v>
      </c>
      <c r="AR753" s="308">
        <v>594</v>
      </c>
      <c r="AS753" s="308" t="s">
        <v>248</v>
      </c>
      <c r="AT753" s="249" t="s">
        <v>1575</v>
      </c>
      <c r="AU753" s="306"/>
      <c r="AV753" s="306"/>
      <c r="AW753" s="306"/>
      <c r="AX753" s="306"/>
      <c r="AY753" s="306"/>
      <c r="AZ753" s="306"/>
      <c r="BA753" s="306"/>
      <c r="BB753" s="306"/>
      <c r="BC753" s="306"/>
      <c r="BD753" s="306"/>
      <c r="BE753" s="306"/>
      <c r="BF753" s="306"/>
      <c r="BG753" s="306"/>
      <c r="BH753" s="306"/>
      <c r="BI753" s="306"/>
      <c r="BJ753" s="306"/>
      <c r="BK753" s="306"/>
      <c r="BL753" s="306"/>
      <c r="BM753" s="306"/>
      <c r="BN753" s="306"/>
      <c r="BO753" s="306"/>
      <c r="BP753" s="306"/>
      <c r="BQ753" s="306"/>
      <c r="BR753" s="306"/>
      <c r="BS753" s="306"/>
      <c r="BT753" s="306"/>
      <c r="BU753" s="306"/>
      <c r="BV753" s="306"/>
      <c r="BW753" s="306"/>
      <c r="BX753" s="306"/>
      <c r="BY753" s="306"/>
      <c r="BZ753" s="306"/>
      <c r="CA753" s="306"/>
      <c r="CB753" s="306"/>
      <c r="CC753" s="306"/>
      <c r="CD753" s="306"/>
      <c r="CE753" s="306"/>
      <c r="CF753" s="306"/>
      <c r="CG753" s="306"/>
      <c r="CH753" s="306"/>
      <c r="CI753" s="306"/>
      <c r="CJ753" s="306"/>
      <c r="CK753" s="306"/>
      <c r="CL753" s="306"/>
      <c r="CM753" s="306"/>
      <c r="CN753" s="306"/>
      <c r="CO753" s="306"/>
      <c r="CP753" s="306"/>
      <c r="CQ753" s="306"/>
      <c r="CR753" s="306"/>
      <c r="CS753" s="306"/>
      <c r="CT753" s="306"/>
      <c r="CU753" s="306"/>
      <c r="CV753" s="306"/>
      <c r="CW753" s="306"/>
      <c r="CX753" s="306"/>
      <c r="CY753" s="306"/>
      <c r="CZ753" s="306"/>
      <c r="DA753" s="306"/>
      <c r="DB753" s="306"/>
      <c r="DC753" s="306"/>
      <c r="DD753" s="306"/>
      <c r="DE753" s="306"/>
      <c r="DF753" s="306"/>
      <c r="DG753" s="306"/>
      <c r="DH753" s="306"/>
      <c r="DI753" s="306"/>
      <c r="DJ753" s="306"/>
      <c r="DK753" s="306"/>
      <c r="DL753" s="306"/>
      <c r="DM753" s="306"/>
      <c r="DN753" s="306"/>
      <c r="DO753" s="306"/>
      <c r="DP753" s="306"/>
      <c r="DQ753" s="306"/>
      <c r="DR753" s="306"/>
      <c r="DS753" s="306"/>
      <c r="DT753" s="306"/>
      <c r="DU753" s="306"/>
      <c r="DV753" s="306"/>
      <c r="DW753" s="306"/>
      <c r="DX753" s="306"/>
      <c r="DY753" s="306"/>
      <c r="DZ753" s="306"/>
      <c r="EA753" s="306"/>
      <c r="EB753" s="306"/>
      <c r="EC753" s="306"/>
      <c r="ED753" s="306"/>
      <c r="EE753" s="306"/>
      <c r="EF753" s="306"/>
      <c r="EG753" s="306"/>
      <c r="EH753" s="306"/>
      <c r="EI753" s="306"/>
      <c r="EJ753" s="306"/>
      <c r="EK753" s="306"/>
      <c r="EL753" s="306"/>
      <c r="EM753" s="306"/>
      <c r="EN753" s="306"/>
      <c r="EO753" s="306"/>
      <c r="EP753" s="306"/>
      <c r="EQ753" s="306"/>
      <c r="ER753" s="306"/>
      <c r="ES753" s="306"/>
      <c r="ET753" s="306"/>
      <c r="EU753" s="306"/>
      <c r="EV753" s="306"/>
      <c r="EW753" s="306"/>
      <c r="EX753" s="306"/>
      <c r="EY753" s="306"/>
      <c r="EZ753" s="306"/>
      <c r="FA753" s="306"/>
      <c r="FB753" s="306"/>
      <c r="FC753" s="306"/>
      <c r="FD753" s="306"/>
      <c r="FE753" s="306"/>
      <c r="FF753" s="306"/>
      <c r="FG753" s="306"/>
      <c r="FH753" s="306"/>
      <c r="FI753" s="306"/>
      <c r="FJ753" s="306"/>
      <c r="FK753" s="306"/>
      <c r="FL753" s="306"/>
      <c r="FM753" s="306"/>
      <c r="FN753" s="306"/>
      <c r="FO753" s="306"/>
      <c r="FP753" s="306"/>
      <c r="FQ753" s="306"/>
      <c r="FR753" s="306"/>
      <c r="FS753" s="306"/>
      <c r="FT753" s="306"/>
      <c r="FU753" s="306"/>
      <c r="FV753" s="306"/>
      <c r="FW753" s="306"/>
      <c r="FX753" s="306"/>
      <c r="FY753" s="306"/>
      <c r="FZ753" s="306"/>
      <c r="GA753" s="306"/>
      <c r="GB753" s="306"/>
      <c r="GC753" s="306"/>
      <c r="GD753" s="306"/>
      <c r="GE753" s="306"/>
      <c r="GF753" s="306"/>
      <c r="GG753" s="306"/>
      <c r="GH753" s="306"/>
      <c r="GI753" s="306"/>
      <c r="GJ753" s="306"/>
      <c r="GK753" s="306"/>
      <c r="GL753" s="306"/>
      <c r="GM753" s="306"/>
      <c r="GN753" s="306"/>
      <c r="GO753" s="306"/>
      <c r="GP753" s="306"/>
      <c r="GQ753" s="306"/>
      <c r="GR753" s="306"/>
      <c r="GS753" s="306"/>
      <c r="GT753" s="306"/>
      <c r="GU753" s="306"/>
      <c r="GV753" s="306"/>
      <c r="GW753" s="306"/>
      <c r="GX753" s="306"/>
      <c r="GY753" s="306"/>
      <c r="GZ753" s="306"/>
      <c r="HA753" s="306"/>
      <c r="HB753" s="306"/>
      <c r="HC753" s="306"/>
      <c r="HD753" s="306"/>
      <c r="HE753" s="306"/>
      <c r="HF753" s="306"/>
      <c r="HG753" s="306"/>
      <c r="HH753" s="306"/>
      <c r="HI753" s="306"/>
      <c r="HJ753" s="306"/>
      <c r="HK753" s="306"/>
      <c r="HL753" s="306"/>
      <c r="HM753" s="306"/>
      <c r="HN753" s="306"/>
      <c r="HO753" s="306"/>
      <c r="HP753" s="306"/>
      <c r="HQ753" s="306"/>
      <c r="HR753" s="306"/>
      <c r="HS753" s="306"/>
      <c r="HT753" s="306"/>
      <c r="HU753" s="306"/>
      <c r="HV753" s="306"/>
      <c r="HW753" s="306"/>
      <c r="HX753" s="306"/>
      <c r="HY753" s="306"/>
      <c r="HZ753" s="306"/>
      <c r="IA753" s="306"/>
      <c r="IB753" s="306"/>
      <c r="IC753" s="306"/>
      <c r="ID753" s="306"/>
      <c r="IE753" s="306"/>
      <c r="IF753" s="306"/>
      <c r="IG753" s="306"/>
      <c r="IH753" s="306"/>
    </row>
    <row r="754" spans="1:242" s="219" customFormat="1" ht="15" customHeight="1" x14ac:dyDescent="0.3">
      <c r="A754" s="174">
        <v>7.03</v>
      </c>
      <c r="B754" s="231"/>
      <c r="C754" s="232" t="e">
        <f>VLOOKUP(BD.PD9[[#This Row],[Pos]],[19]!PPto[#Data],3,FALSE)</f>
        <v>#REF!</v>
      </c>
      <c r="D754" s="174" t="s">
        <v>23</v>
      </c>
      <c r="E754" s="305" t="str">
        <f>IF(BD.PD9[[#This Row],[.]]="*",VLOOKUP(BD.PD9[[#This Row],[Pos]],[19]Presupuesto!A:H,7,FALSE),"")</f>
        <v/>
      </c>
      <c r="F754" s="523" t="s">
        <v>478</v>
      </c>
      <c r="G754" s="174" t="s">
        <v>1359</v>
      </c>
      <c r="H754" s="174"/>
      <c r="I754" s="174" t="s">
        <v>1326</v>
      </c>
      <c r="J754" s="382">
        <v>1</v>
      </c>
      <c r="K754" s="174" t="s">
        <v>260</v>
      </c>
      <c r="L754" s="383">
        <f>IF(BD.PD9[[#This Row],[Mon]]="DOP",1,HLOOKUP(BD.PD9[[#This Row],[Mon]],Data!$K$1:$L$2,2,FALSE))</f>
        <v>1</v>
      </c>
      <c r="M754" s="384">
        <v>546727.98</v>
      </c>
      <c r="N754" s="243">
        <f>BD.PD9[[#This Row],[Cant.]]*BD.PD9[[#This Row],[ Tasa ]]*BD.PD9[[#This Row],[ Precio Und.]]</f>
        <v>546727.98</v>
      </c>
      <c r="O754" s="386">
        <v>0.01</v>
      </c>
      <c r="P754" s="243">
        <f>IF(BD.PD9[[#This Row],[Liquid. '[%']]]&lt;&gt;0,(BD.PD9[[#This Row],[Valor Neto '[DOP']]]*BD.PD9[[#This Row],[Liquid. '[%']]])+BD.PD9[[#This Row],[Valor Neto '[DOP']]],BD.PD9[[#This Row],[Valor Neto '[DOP']]])</f>
        <v>552195.2598</v>
      </c>
      <c r="Q754" s="243">
        <f>BD.PD9[[#This Row],[Ppto. Orden Interna '[DOP']]]/HLOOKUP("USD",Data!$K$1:$L$2,2,FALSE)</f>
        <v>8495.3116892307698</v>
      </c>
      <c r="R754" s="381" t="s">
        <v>1494</v>
      </c>
      <c r="S754" s="387"/>
      <c r="T754" s="387"/>
      <c r="U754" s="387"/>
      <c r="V754" s="387"/>
      <c r="W754" s="174" t="s">
        <v>1495</v>
      </c>
      <c r="X754" s="495">
        <v>10</v>
      </c>
      <c r="Y754" s="388">
        <v>1</v>
      </c>
      <c r="Z754" s="243">
        <f>BD.PD9[[#This Row],[Av.P1 '[%']]]*BD.PD9[[#This Row],[Ppto. Orden Interna '[DOP']]]</f>
        <v>552195.2598</v>
      </c>
      <c r="AA754" s="249"/>
      <c r="AB754" s="389"/>
      <c r="AC754" s="243">
        <f>BD.PD9[[#This Row],[Av.P2 '[%']]]*BD.PD9[[#This Row],[Ppto. Orden Interna '[DOP']]]</f>
        <v>0</v>
      </c>
      <c r="AD754" s="249"/>
      <c r="AE754" s="389"/>
      <c r="AF754" s="243">
        <f>BD.PD9[[#This Row],[Av.P3 '[%']]]*BD.PD9[[#This Row],[Ppto. Orden Interna '[DOP']]]</f>
        <v>0</v>
      </c>
      <c r="AG754" s="249"/>
      <c r="AH754" s="389"/>
      <c r="AI754" s="243">
        <f>BD.PD9[[#This Row],[Av.P4 '[%']]]*BD.PD9[[#This Row],[Ppto. Orden Interna '[DOP']]]</f>
        <v>0</v>
      </c>
      <c r="AJ754" s="249"/>
      <c r="AK754" s="389"/>
      <c r="AL754" s="243">
        <f>BD.PD9[[#This Row],[Av.P5 '[%']]]*BD.PD9[[#This Row],[Ppto. Orden Interna '[DOP']]]</f>
        <v>0</v>
      </c>
      <c r="AM754" s="496">
        <f>BD.PD9[[#This Row],[Pago 5]]+BD.PD9[[#This Row],[Pago 4]]+BD.PD9[[#This Row],[Pago 3]]+BD.PD9[[#This Row],[Pago 2]]+BD.PD9[[#This Row],[Pago 1]]</f>
        <v>552195.2598</v>
      </c>
      <c r="AN754" s="308" t="s">
        <v>244</v>
      </c>
      <c r="AO754" s="308" t="s">
        <v>245</v>
      </c>
      <c r="AP754" s="308" t="s">
        <v>246</v>
      </c>
      <c r="AQ754" s="308" t="s">
        <v>247</v>
      </c>
      <c r="AR754" s="308">
        <v>594</v>
      </c>
      <c r="AS754" s="308" t="s">
        <v>248</v>
      </c>
      <c r="AT754" s="249" t="s">
        <v>1575</v>
      </c>
      <c r="AU754" s="306"/>
      <c r="AV754" s="306"/>
      <c r="AW754" s="306"/>
      <c r="AX754" s="306"/>
      <c r="AY754" s="306"/>
      <c r="AZ754" s="306"/>
      <c r="BA754" s="306"/>
      <c r="BB754" s="306"/>
      <c r="BC754" s="306"/>
      <c r="BD754" s="306"/>
      <c r="BE754" s="306"/>
      <c r="BF754" s="306"/>
      <c r="BG754" s="306"/>
      <c r="BH754" s="306"/>
      <c r="BI754" s="306"/>
      <c r="BJ754" s="306"/>
      <c r="BK754" s="306"/>
      <c r="BL754" s="306"/>
      <c r="BM754" s="306"/>
      <c r="BN754" s="306"/>
      <c r="BO754" s="306"/>
      <c r="BP754" s="306"/>
      <c r="BQ754" s="306"/>
      <c r="BR754" s="306"/>
      <c r="BS754" s="306"/>
      <c r="BT754" s="306"/>
      <c r="BU754" s="306"/>
      <c r="BV754" s="306"/>
      <c r="BW754" s="306"/>
      <c r="BX754" s="306"/>
      <c r="BY754" s="306"/>
      <c r="BZ754" s="306"/>
      <c r="CA754" s="306"/>
      <c r="CB754" s="306"/>
      <c r="CC754" s="306"/>
      <c r="CD754" s="306"/>
      <c r="CE754" s="306"/>
      <c r="CF754" s="306"/>
      <c r="CG754" s="306"/>
      <c r="CH754" s="306"/>
      <c r="CI754" s="306"/>
      <c r="CJ754" s="306"/>
      <c r="CK754" s="306"/>
      <c r="CL754" s="306"/>
      <c r="CM754" s="306"/>
      <c r="CN754" s="306"/>
      <c r="CO754" s="306"/>
      <c r="CP754" s="306"/>
      <c r="CQ754" s="306"/>
      <c r="CR754" s="306"/>
      <c r="CS754" s="306"/>
      <c r="CT754" s="306"/>
      <c r="CU754" s="306"/>
      <c r="CV754" s="306"/>
      <c r="CW754" s="306"/>
      <c r="CX754" s="306"/>
      <c r="CY754" s="306"/>
      <c r="CZ754" s="306"/>
      <c r="DA754" s="306"/>
      <c r="DB754" s="306"/>
      <c r="DC754" s="306"/>
      <c r="DD754" s="306"/>
      <c r="DE754" s="306"/>
      <c r="DF754" s="306"/>
      <c r="DG754" s="306"/>
      <c r="DH754" s="306"/>
      <c r="DI754" s="306"/>
      <c r="DJ754" s="306"/>
      <c r="DK754" s="306"/>
      <c r="DL754" s="306"/>
      <c r="DM754" s="306"/>
      <c r="DN754" s="306"/>
      <c r="DO754" s="306"/>
      <c r="DP754" s="306"/>
      <c r="DQ754" s="306"/>
      <c r="DR754" s="306"/>
      <c r="DS754" s="306"/>
      <c r="DT754" s="306"/>
      <c r="DU754" s="306"/>
      <c r="DV754" s="306"/>
      <c r="DW754" s="306"/>
      <c r="DX754" s="306"/>
      <c r="DY754" s="306"/>
      <c r="DZ754" s="306"/>
      <c r="EA754" s="306"/>
      <c r="EB754" s="306"/>
      <c r="EC754" s="306"/>
      <c r="ED754" s="306"/>
      <c r="EE754" s="306"/>
      <c r="EF754" s="306"/>
      <c r="EG754" s="306"/>
      <c r="EH754" s="306"/>
      <c r="EI754" s="306"/>
      <c r="EJ754" s="306"/>
      <c r="EK754" s="306"/>
      <c r="EL754" s="306"/>
      <c r="EM754" s="306"/>
      <c r="EN754" s="306"/>
      <c r="EO754" s="306"/>
      <c r="EP754" s="306"/>
      <c r="EQ754" s="306"/>
      <c r="ER754" s="306"/>
      <c r="ES754" s="306"/>
      <c r="ET754" s="306"/>
      <c r="EU754" s="306"/>
      <c r="EV754" s="306"/>
      <c r="EW754" s="306"/>
      <c r="EX754" s="306"/>
      <c r="EY754" s="306"/>
      <c r="EZ754" s="306"/>
      <c r="FA754" s="306"/>
      <c r="FB754" s="306"/>
      <c r="FC754" s="306"/>
      <c r="FD754" s="306"/>
      <c r="FE754" s="306"/>
      <c r="FF754" s="306"/>
      <c r="FG754" s="306"/>
      <c r="FH754" s="306"/>
      <c r="FI754" s="306"/>
      <c r="FJ754" s="306"/>
      <c r="FK754" s="306"/>
      <c r="FL754" s="306"/>
      <c r="FM754" s="306"/>
      <c r="FN754" s="306"/>
      <c r="FO754" s="306"/>
      <c r="FP754" s="306"/>
      <c r="FQ754" s="306"/>
      <c r="FR754" s="306"/>
      <c r="FS754" s="306"/>
      <c r="FT754" s="306"/>
      <c r="FU754" s="306"/>
      <c r="FV754" s="306"/>
      <c r="FW754" s="306"/>
      <c r="FX754" s="306"/>
      <c r="FY754" s="306"/>
      <c r="FZ754" s="306"/>
      <c r="GA754" s="306"/>
      <c r="GB754" s="306"/>
      <c r="GC754" s="306"/>
      <c r="GD754" s="306"/>
      <c r="GE754" s="306"/>
      <c r="GF754" s="306"/>
      <c r="GG754" s="306"/>
      <c r="GH754" s="306"/>
      <c r="GI754" s="306"/>
      <c r="GJ754" s="306"/>
      <c r="GK754" s="306"/>
      <c r="GL754" s="306"/>
      <c r="GM754" s="306"/>
      <c r="GN754" s="306"/>
      <c r="GO754" s="306"/>
      <c r="GP754" s="306"/>
      <c r="GQ754" s="306"/>
      <c r="GR754" s="306"/>
      <c r="GS754" s="306"/>
      <c r="GT754" s="306"/>
      <c r="GU754" s="306"/>
      <c r="GV754" s="306"/>
      <c r="GW754" s="306"/>
      <c r="GX754" s="306"/>
      <c r="GY754" s="306"/>
      <c r="GZ754" s="306"/>
      <c r="HA754" s="306"/>
      <c r="HB754" s="306"/>
      <c r="HC754" s="306"/>
      <c r="HD754" s="306"/>
      <c r="HE754" s="306"/>
      <c r="HF754" s="306"/>
      <c r="HG754" s="306"/>
      <c r="HH754" s="306"/>
      <c r="HI754" s="306"/>
      <c r="HJ754" s="306"/>
      <c r="HK754" s="306"/>
      <c r="HL754" s="306"/>
      <c r="HM754" s="306"/>
      <c r="HN754" s="306"/>
      <c r="HO754" s="306"/>
      <c r="HP754" s="306"/>
      <c r="HQ754" s="306"/>
      <c r="HR754" s="306"/>
      <c r="HS754" s="306"/>
      <c r="HT754" s="306"/>
      <c r="HU754" s="306"/>
      <c r="HV754" s="306"/>
      <c r="HW754" s="306"/>
      <c r="HX754" s="306"/>
      <c r="HY754" s="306"/>
      <c r="HZ754" s="306"/>
      <c r="IA754" s="306"/>
      <c r="IB754" s="306"/>
      <c r="IC754" s="306"/>
      <c r="ID754" s="306"/>
      <c r="IE754" s="306"/>
      <c r="IF754" s="306"/>
      <c r="IG754" s="306"/>
      <c r="IH754" s="306"/>
    </row>
    <row r="755" spans="1:242" s="219" customFormat="1" ht="15" customHeight="1" x14ac:dyDescent="0.3">
      <c r="A755" s="174">
        <v>7.03</v>
      </c>
      <c r="B755" s="231"/>
      <c r="C755" s="232" t="e">
        <f>VLOOKUP(BD.PD9[[#This Row],[Pos]],[19]!PPto[#Data],3,FALSE)</f>
        <v>#REF!</v>
      </c>
      <c r="D755" s="174" t="s">
        <v>23</v>
      </c>
      <c r="E755" s="305" t="str">
        <f>IF(BD.PD9[[#This Row],[.]]="*",VLOOKUP(BD.PD9[[#This Row],[Pos]],[19]Presupuesto!A:H,7,FALSE),"")</f>
        <v/>
      </c>
      <c r="F755" s="523" t="s">
        <v>479</v>
      </c>
      <c r="G755" s="174" t="s">
        <v>1359</v>
      </c>
      <c r="H755" s="174"/>
      <c r="I755" s="174" t="s">
        <v>1326</v>
      </c>
      <c r="J755" s="382">
        <v>1</v>
      </c>
      <c r="K755" s="174" t="s">
        <v>260</v>
      </c>
      <c r="L755" s="383">
        <f>IF(BD.PD9[[#This Row],[Mon]]="DOP",1,HLOOKUP(BD.PD9[[#This Row],[Mon]],Data!$K$1:$L$2,2,FALSE))</f>
        <v>1</v>
      </c>
      <c r="M755" s="384">
        <v>181574.8</v>
      </c>
      <c r="N755" s="243">
        <f>BD.PD9[[#This Row],[Cant.]]*BD.PD9[[#This Row],[ Tasa ]]*BD.PD9[[#This Row],[ Precio Und.]]</f>
        <v>181574.8</v>
      </c>
      <c r="O755" s="386">
        <v>0.01</v>
      </c>
      <c r="P755" s="243">
        <f>IF(BD.PD9[[#This Row],[Liquid. '[%']]]&lt;&gt;0,(BD.PD9[[#This Row],[Valor Neto '[DOP']]]*BD.PD9[[#This Row],[Liquid. '[%']]])+BD.PD9[[#This Row],[Valor Neto '[DOP']]],BD.PD9[[#This Row],[Valor Neto '[DOP']]])</f>
        <v>183390.54799999998</v>
      </c>
      <c r="Q755" s="243">
        <f>BD.PD9[[#This Row],[Ppto. Orden Interna '[DOP']]]/HLOOKUP("USD",Data!$K$1:$L$2,2,FALSE)</f>
        <v>2821.3930461538457</v>
      </c>
      <c r="R755" s="381" t="s">
        <v>1494</v>
      </c>
      <c r="S755" s="387"/>
      <c r="T755" s="387"/>
      <c r="U755" s="387"/>
      <c r="V755" s="387"/>
      <c r="W755" s="174" t="s">
        <v>1495</v>
      </c>
      <c r="X755" s="495">
        <v>10</v>
      </c>
      <c r="Y755" s="388">
        <v>1</v>
      </c>
      <c r="Z755" s="243">
        <f>BD.PD9[[#This Row],[Av.P1 '[%']]]*BD.PD9[[#This Row],[Ppto. Orden Interna '[DOP']]]</f>
        <v>183390.54799999998</v>
      </c>
      <c r="AA755" s="249"/>
      <c r="AB755" s="389"/>
      <c r="AC755" s="243">
        <f>BD.PD9[[#This Row],[Av.P2 '[%']]]*BD.PD9[[#This Row],[Ppto. Orden Interna '[DOP']]]</f>
        <v>0</v>
      </c>
      <c r="AD755" s="249"/>
      <c r="AE755" s="389"/>
      <c r="AF755" s="243">
        <f>BD.PD9[[#This Row],[Av.P3 '[%']]]*BD.PD9[[#This Row],[Ppto. Orden Interna '[DOP']]]</f>
        <v>0</v>
      </c>
      <c r="AG755" s="249"/>
      <c r="AH755" s="389"/>
      <c r="AI755" s="243">
        <f>BD.PD9[[#This Row],[Av.P4 '[%']]]*BD.PD9[[#This Row],[Ppto. Orden Interna '[DOP']]]</f>
        <v>0</v>
      </c>
      <c r="AJ755" s="249"/>
      <c r="AK755" s="389"/>
      <c r="AL755" s="243">
        <f>BD.PD9[[#This Row],[Av.P5 '[%']]]*BD.PD9[[#This Row],[Ppto. Orden Interna '[DOP']]]</f>
        <v>0</v>
      </c>
      <c r="AM755" s="496">
        <f>BD.PD9[[#This Row],[Pago 5]]+BD.PD9[[#This Row],[Pago 4]]+BD.PD9[[#This Row],[Pago 3]]+BD.PD9[[#This Row],[Pago 2]]+BD.PD9[[#This Row],[Pago 1]]</f>
        <v>183390.54799999998</v>
      </c>
      <c r="AN755" s="308" t="s">
        <v>244</v>
      </c>
      <c r="AO755" s="308" t="s">
        <v>245</v>
      </c>
      <c r="AP755" s="308" t="s">
        <v>246</v>
      </c>
      <c r="AQ755" s="308" t="s">
        <v>247</v>
      </c>
      <c r="AR755" s="308">
        <v>594</v>
      </c>
      <c r="AS755" s="308" t="s">
        <v>248</v>
      </c>
      <c r="AT755" s="249" t="s">
        <v>1575</v>
      </c>
      <c r="AU755" s="306"/>
      <c r="AV755" s="306"/>
      <c r="AW755" s="306"/>
      <c r="AX755" s="306"/>
      <c r="AY755" s="306"/>
      <c r="AZ755" s="306"/>
      <c r="BA755" s="306"/>
      <c r="BB755" s="306"/>
      <c r="BC755" s="306"/>
      <c r="BD755" s="306"/>
      <c r="BE755" s="306"/>
      <c r="BF755" s="306"/>
      <c r="BG755" s="306"/>
      <c r="BH755" s="306"/>
      <c r="BI755" s="306"/>
      <c r="BJ755" s="306"/>
      <c r="BK755" s="306"/>
      <c r="BL755" s="306"/>
      <c r="BM755" s="306"/>
      <c r="BN755" s="306"/>
      <c r="BO755" s="306"/>
      <c r="BP755" s="306"/>
      <c r="BQ755" s="306"/>
      <c r="BR755" s="306"/>
      <c r="BS755" s="306"/>
      <c r="BT755" s="306"/>
      <c r="BU755" s="306"/>
      <c r="BV755" s="306"/>
      <c r="BW755" s="306"/>
      <c r="BX755" s="306"/>
      <c r="BY755" s="306"/>
      <c r="BZ755" s="306"/>
      <c r="CA755" s="306"/>
      <c r="CB755" s="306"/>
      <c r="CC755" s="306"/>
      <c r="CD755" s="306"/>
      <c r="CE755" s="306"/>
      <c r="CF755" s="306"/>
      <c r="CG755" s="306"/>
      <c r="CH755" s="306"/>
      <c r="CI755" s="306"/>
      <c r="CJ755" s="306"/>
      <c r="CK755" s="306"/>
      <c r="CL755" s="306"/>
      <c r="CM755" s="306"/>
      <c r="CN755" s="306"/>
      <c r="CO755" s="306"/>
      <c r="CP755" s="306"/>
      <c r="CQ755" s="306"/>
      <c r="CR755" s="306"/>
      <c r="CS755" s="306"/>
      <c r="CT755" s="306"/>
      <c r="CU755" s="306"/>
      <c r="CV755" s="306"/>
      <c r="CW755" s="306"/>
      <c r="CX755" s="306"/>
      <c r="CY755" s="306"/>
      <c r="CZ755" s="306"/>
      <c r="DA755" s="306"/>
      <c r="DB755" s="306"/>
      <c r="DC755" s="306"/>
      <c r="DD755" s="306"/>
      <c r="DE755" s="306"/>
      <c r="DF755" s="306"/>
      <c r="DG755" s="306"/>
      <c r="DH755" s="306"/>
      <c r="DI755" s="306"/>
      <c r="DJ755" s="306"/>
      <c r="DK755" s="306"/>
      <c r="DL755" s="306"/>
      <c r="DM755" s="306"/>
      <c r="DN755" s="306"/>
      <c r="DO755" s="306"/>
      <c r="DP755" s="306"/>
      <c r="DQ755" s="306"/>
      <c r="DR755" s="306"/>
      <c r="DS755" s="306"/>
      <c r="DT755" s="306"/>
      <c r="DU755" s="306"/>
      <c r="DV755" s="306"/>
      <c r="DW755" s="306"/>
      <c r="DX755" s="306"/>
      <c r="DY755" s="306"/>
      <c r="DZ755" s="306"/>
      <c r="EA755" s="306"/>
      <c r="EB755" s="306"/>
      <c r="EC755" s="306"/>
      <c r="ED755" s="306"/>
      <c r="EE755" s="306"/>
      <c r="EF755" s="306"/>
      <c r="EG755" s="306"/>
      <c r="EH755" s="306"/>
      <c r="EI755" s="306"/>
      <c r="EJ755" s="306"/>
      <c r="EK755" s="306"/>
      <c r="EL755" s="306"/>
      <c r="EM755" s="306"/>
      <c r="EN755" s="306"/>
      <c r="EO755" s="306"/>
      <c r="EP755" s="306"/>
      <c r="EQ755" s="306"/>
      <c r="ER755" s="306"/>
      <c r="ES755" s="306"/>
      <c r="ET755" s="306"/>
      <c r="EU755" s="306"/>
      <c r="EV755" s="306"/>
      <c r="EW755" s="306"/>
      <c r="EX755" s="306"/>
      <c r="EY755" s="306"/>
      <c r="EZ755" s="306"/>
      <c r="FA755" s="306"/>
      <c r="FB755" s="306"/>
      <c r="FC755" s="306"/>
      <c r="FD755" s="306"/>
      <c r="FE755" s="306"/>
      <c r="FF755" s="306"/>
      <c r="FG755" s="306"/>
      <c r="FH755" s="306"/>
      <c r="FI755" s="306"/>
      <c r="FJ755" s="306"/>
      <c r="FK755" s="306"/>
      <c r="FL755" s="306"/>
      <c r="FM755" s="306"/>
      <c r="FN755" s="306"/>
      <c r="FO755" s="306"/>
      <c r="FP755" s="306"/>
      <c r="FQ755" s="306"/>
      <c r="FR755" s="306"/>
      <c r="FS755" s="306"/>
      <c r="FT755" s="306"/>
      <c r="FU755" s="306"/>
      <c r="FV755" s="306"/>
      <c r="FW755" s="306"/>
      <c r="FX755" s="306"/>
      <c r="FY755" s="306"/>
      <c r="FZ755" s="306"/>
      <c r="GA755" s="306"/>
      <c r="GB755" s="306"/>
      <c r="GC755" s="306"/>
      <c r="GD755" s="306"/>
      <c r="GE755" s="306"/>
      <c r="GF755" s="306"/>
      <c r="GG755" s="306"/>
      <c r="GH755" s="306"/>
      <c r="GI755" s="306"/>
      <c r="GJ755" s="306"/>
      <c r="GK755" s="306"/>
      <c r="GL755" s="306"/>
      <c r="GM755" s="306"/>
      <c r="GN755" s="306"/>
      <c r="GO755" s="306"/>
      <c r="GP755" s="306"/>
      <c r="GQ755" s="306"/>
      <c r="GR755" s="306"/>
      <c r="GS755" s="306"/>
      <c r="GT755" s="306"/>
      <c r="GU755" s="306"/>
      <c r="GV755" s="306"/>
      <c r="GW755" s="306"/>
      <c r="GX755" s="306"/>
      <c r="GY755" s="306"/>
      <c r="GZ755" s="306"/>
      <c r="HA755" s="306"/>
      <c r="HB755" s="306"/>
      <c r="HC755" s="306"/>
      <c r="HD755" s="306"/>
      <c r="HE755" s="306"/>
      <c r="HF755" s="306"/>
      <c r="HG755" s="306"/>
      <c r="HH755" s="306"/>
      <c r="HI755" s="306"/>
      <c r="HJ755" s="306"/>
      <c r="HK755" s="306"/>
      <c r="HL755" s="306"/>
      <c r="HM755" s="306"/>
      <c r="HN755" s="306"/>
      <c r="HO755" s="306"/>
      <c r="HP755" s="306"/>
      <c r="HQ755" s="306"/>
      <c r="HR755" s="306"/>
      <c r="HS755" s="306"/>
      <c r="HT755" s="306"/>
      <c r="HU755" s="306"/>
      <c r="HV755" s="306"/>
      <c r="HW755" s="306"/>
      <c r="HX755" s="306"/>
      <c r="HY755" s="306"/>
      <c r="HZ755" s="306"/>
      <c r="IA755" s="306"/>
      <c r="IB755" s="306"/>
      <c r="IC755" s="306"/>
      <c r="ID755" s="306"/>
      <c r="IE755" s="306"/>
      <c r="IF755" s="306"/>
      <c r="IG755" s="306"/>
      <c r="IH755" s="306"/>
    </row>
    <row r="756" spans="1:242" s="219" customFormat="1" ht="15" customHeight="1" x14ac:dyDescent="0.3">
      <c r="A756" s="174">
        <v>7.03</v>
      </c>
      <c r="B756" s="231"/>
      <c r="C756" s="232" t="e">
        <f>VLOOKUP(BD.PD9[[#This Row],[Pos]],[19]!PPto[#Data],3,FALSE)</f>
        <v>#REF!</v>
      </c>
      <c r="D756" s="174" t="s">
        <v>23</v>
      </c>
      <c r="E756" s="305" t="str">
        <f>IF(BD.PD9[[#This Row],[.]]="*",VLOOKUP(BD.PD9[[#This Row],[Pos]],[19]Presupuesto!A:H,7,FALSE),"")</f>
        <v/>
      </c>
      <c r="F756" s="561" t="s">
        <v>1515</v>
      </c>
      <c r="G756" s="511"/>
      <c r="H756" s="174"/>
      <c r="I756" s="174" t="s">
        <v>1326</v>
      </c>
      <c r="J756" s="382">
        <v>18</v>
      </c>
      <c r="K756" s="174" t="s">
        <v>260</v>
      </c>
      <c r="L756" s="383">
        <f>IF(BD.PD9[[#This Row],[Mon]]="DOP",1,HLOOKUP(BD.PD9[[#This Row],[Mon]],Data!$K$1:$L$2,2,FALSE))</f>
        <v>1</v>
      </c>
      <c r="M756" s="384">
        <v>475.52000000000004</v>
      </c>
      <c r="N756" s="243">
        <f>BD.PD9[[#This Row],[Cant.]]*BD.PD9[[#This Row],[ Tasa ]]*BD.PD9[[#This Row],[ Precio Und.]]</f>
        <v>8559.36</v>
      </c>
      <c r="O756" s="386">
        <v>0.3</v>
      </c>
      <c r="P756" s="243">
        <f>IF(BD.PD9[[#This Row],[Liquid. '[%']]]&lt;&gt;0,(BD.PD9[[#This Row],[Valor Neto '[DOP']]]*BD.PD9[[#This Row],[Liquid. '[%']]])+BD.PD9[[#This Row],[Valor Neto '[DOP']]],BD.PD9[[#This Row],[Valor Neto '[DOP']]])</f>
        <v>11127.168000000001</v>
      </c>
      <c r="Q756" s="243">
        <f>BD.PD9[[#This Row],[Ppto. Orden Interna '[DOP']]]/HLOOKUP("USD",Data!$K$1:$L$2,2,FALSE)</f>
        <v>171.18720000000002</v>
      </c>
      <c r="R756" s="381" t="s">
        <v>1516</v>
      </c>
      <c r="S756" s="387"/>
      <c r="T756" s="387"/>
      <c r="U756" s="387"/>
      <c r="V756" s="387"/>
      <c r="W756" s="174" t="s">
        <v>1495</v>
      </c>
      <c r="X756" s="495">
        <v>10</v>
      </c>
      <c r="Y756" s="388">
        <v>0.5</v>
      </c>
      <c r="Z756" s="243">
        <f>BD.PD9[[#This Row],[Av.P1 '[%']]]*BD.PD9[[#This Row],[Ppto. Orden Interna '[DOP']]]</f>
        <v>5563.5840000000007</v>
      </c>
      <c r="AA756" s="495">
        <v>11</v>
      </c>
      <c r="AB756" s="388">
        <v>0.5</v>
      </c>
      <c r="AC756" s="243">
        <f>BD.PD9[[#This Row],[Av.P2 '[%']]]*BD.PD9[[#This Row],[Ppto. Orden Interna '[DOP']]]</f>
        <v>5563.5840000000007</v>
      </c>
      <c r="AD756" s="249"/>
      <c r="AE756" s="389"/>
      <c r="AF756" s="243">
        <f>BD.PD9[[#This Row],[Av.P3 '[%']]]*BD.PD9[[#This Row],[Ppto. Orden Interna '[DOP']]]</f>
        <v>0</v>
      </c>
      <c r="AG756" s="249"/>
      <c r="AH756" s="389"/>
      <c r="AI756" s="243">
        <f>BD.PD9[[#This Row],[Av.P4 '[%']]]*BD.PD9[[#This Row],[Ppto. Orden Interna '[DOP']]]</f>
        <v>0</v>
      </c>
      <c r="AJ756" s="249"/>
      <c r="AK756" s="389"/>
      <c r="AL756" s="243">
        <f>BD.PD9[[#This Row],[Av.P5 '[%']]]*BD.PD9[[#This Row],[Ppto. Orden Interna '[DOP']]]</f>
        <v>0</v>
      </c>
      <c r="AM756" s="496">
        <f>BD.PD9[[#This Row],[Pago 5]]+BD.PD9[[#This Row],[Pago 4]]+BD.PD9[[#This Row],[Pago 3]]+BD.PD9[[#This Row],[Pago 2]]+BD.PD9[[#This Row],[Pago 1]]</f>
        <v>11127.168000000001</v>
      </c>
      <c r="AN756" s="308" t="s">
        <v>244</v>
      </c>
      <c r="AO756" s="308" t="s">
        <v>245</v>
      </c>
      <c r="AP756" s="308" t="s">
        <v>246</v>
      </c>
      <c r="AQ756" s="308" t="s">
        <v>247</v>
      </c>
      <c r="AR756" s="308">
        <v>594</v>
      </c>
      <c r="AS756" s="308" t="s">
        <v>248</v>
      </c>
      <c r="AT756" s="249" t="s">
        <v>1575</v>
      </c>
      <c r="AU756" s="306"/>
      <c r="AV756" s="306"/>
      <c r="AW756" s="306"/>
      <c r="AX756" s="306"/>
      <c r="AY756" s="306"/>
      <c r="AZ756" s="306"/>
      <c r="BA756" s="306"/>
      <c r="BB756" s="306"/>
      <c r="BC756" s="306"/>
      <c r="BD756" s="306"/>
      <c r="BE756" s="306"/>
      <c r="BF756" s="306"/>
      <c r="BG756" s="306"/>
      <c r="BH756" s="306"/>
      <c r="BI756" s="306"/>
      <c r="BJ756" s="306"/>
      <c r="BK756" s="306"/>
      <c r="BL756" s="306"/>
      <c r="BM756" s="306"/>
      <c r="BN756" s="306"/>
      <c r="BO756" s="306"/>
      <c r="BP756" s="306"/>
      <c r="BQ756" s="306"/>
      <c r="BR756" s="306"/>
      <c r="BS756" s="306"/>
      <c r="BT756" s="306"/>
      <c r="BU756" s="306"/>
      <c r="BV756" s="306"/>
      <c r="BW756" s="306"/>
      <c r="BX756" s="306"/>
      <c r="BY756" s="306"/>
      <c r="BZ756" s="306"/>
      <c r="CA756" s="306"/>
      <c r="CB756" s="306"/>
      <c r="CC756" s="306"/>
      <c r="CD756" s="306"/>
      <c r="CE756" s="306"/>
      <c r="CF756" s="306"/>
      <c r="CG756" s="306"/>
      <c r="CH756" s="306"/>
      <c r="CI756" s="306"/>
      <c r="CJ756" s="306"/>
      <c r="CK756" s="306"/>
      <c r="CL756" s="306"/>
      <c r="CM756" s="306"/>
      <c r="CN756" s="306"/>
      <c r="CO756" s="306"/>
      <c r="CP756" s="306"/>
      <c r="CQ756" s="306"/>
      <c r="CR756" s="306"/>
      <c r="CS756" s="306"/>
      <c r="CT756" s="306"/>
      <c r="CU756" s="306"/>
      <c r="CV756" s="306"/>
      <c r="CW756" s="306"/>
      <c r="CX756" s="306"/>
      <c r="CY756" s="306"/>
      <c r="CZ756" s="306"/>
      <c r="DA756" s="306"/>
      <c r="DB756" s="306"/>
      <c r="DC756" s="306"/>
      <c r="DD756" s="306"/>
      <c r="DE756" s="306"/>
      <c r="DF756" s="306"/>
      <c r="DG756" s="306"/>
      <c r="DH756" s="306"/>
      <c r="DI756" s="306"/>
      <c r="DJ756" s="306"/>
      <c r="DK756" s="306"/>
      <c r="DL756" s="306"/>
      <c r="DM756" s="306"/>
      <c r="DN756" s="306"/>
      <c r="DO756" s="306"/>
      <c r="DP756" s="306"/>
      <c r="DQ756" s="306"/>
      <c r="DR756" s="306"/>
      <c r="DS756" s="306"/>
      <c r="DT756" s="306"/>
      <c r="DU756" s="306"/>
      <c r="DV756" s="306"/>
      <c r="DW756" s="306"/>
      <c r="DX756" s="306"/>
      <c r="DY756" s="306"/>
      <c r="DZ756" s="306"/>
      <c r="EA756" s="306"/>
      <c r="EB756" s="306"/>
      <c r="EC756" s="306"/>
      <c r="ED756" s="306"/>
      <c r="EE756" s="306"/>
      <c r="EF756" s="306"/>
      <c r="EG756" s="306"/>
      <c r="EH756" s="306"/>
      <c r="EI756" s="306"/>
      <c r="EJ756" s="306"/>
      <c r="EK756" s="306"/>
      <c r="EL756" s="306"/>
      <c r="EM756" s="306"/>
      <c r="EN756" s="306"/>
      <c r="EO756" s="306"/>
      <c r="EP756" s="306"/>
      <c r="EQ756" s="306"/>
      <c r="ER756" s="306"/>
      <c r="ES756" s="306"/>
      <c r="ET756" s="306"/>
      <c r="EU756" s="306"/>
      <c r="EV756" s="306"/>
      <c r="EW756" s="306"/>
      <c r="EX756" s="306"/>
      <c r="EY756" s="306"/>
      <c r="EZ756" s="306"/>
      <c r="FA756" s="306"/>
      <c r="FB756" s="306"/>
      <c r="FC756" s="306"/>
      <c r="FD756" s="306"/>
      <c r="FE756" s="306"/>
      <c r="FF756" s="306"/>
      <c r="FG756" s="306"/>
      <c r="FH756" s="306"/>
      <c r="FI756" s="306"/>
      <c r="FJ756" s="306"/>
      <c r="FK756" s="306"/>
      <c r="FL756" s="306"/>
      <c r="FM756" s="306"/>
      <c r="FN756" s="306"/>
      <c r="FO756" s="306"/>
      <c r="FP756" s="306"/>
      <c r="FQ756" s="306"/>
      <c r="FR756" s="306"/>
      <c r="FS756" s="306"/>
      <c r="FT756" s="306"/>
      <c r="FU756" s="306"/>
      <c r="FV756" s="306"/>
      <c r="FW756" s="306"/>
      <c r="FX756" s="306"/>
      <c r="FY756" s="306"/>
      <c r="FZ756" s="306"/>
      <c r="GA756" s="306"/>
      <c r="GB756" s="306"/>
      <c r="GC756" s="306"/>
      <c r="GD756" s="306"/>
      <c r="GE756" s="306"/>
      <c r="GF756" s="306"/>
      <c r="GG756" s="306"/>
      <c r="GH756" s="306"/>
      <c r="GI756" s="306"/>
      <c r="GJ756" s="306"/>
      <c r="GK756" s="306"/>
      <c r="GL756" s="306"/>
      <c r="GM756" s="306"/>
      <c r="GN756" s="306"/>
      <c r="GO756" s="306"/>
      <c r="GP756" s="306"/>
      <c r="GQ756" s="306"/>
      <c r="GR756" s="306"/>
      <c r="GS756" s="306"/>
      <c r="GT756" s="306"/>
      <c r="GU756" s="306"/>
      <c r="GV756" s="306"/>
      <c r="GW756" s="306"/>
      <c r="GX756" s="306"/>
      <c r="GY756" s="306"/>
      <c r="GZ756" s="306"/>
      <c r="HA756" s="306"/>
      <c r="HB756" s="306"/>
      <c r="HC756" s="306"/>
      <c r="HD756" s="306"/>
      <c r="HE756" s="306"/>
      <c r="HF756" s="306"/>
      <c r="HG756" s="306"/>
      <c r="HH756" s="306"/>
      <c r="HI756" s="306"/>
      <c r="HJ756" s="306"/>
      <c r="HK756" s="306"/>
      <c r="HL756" s="306"/>
      <c r="HM756" s="306"/>
      <c r="HN756" s="306"/>
      <c r="HO756" s="306"/>
      <c r="HP756" s="306"/>
      <c r="HQ756" s="306"/>
      <c r="HR756" s="306"/>
      <c r="HS756" s="306"/>
      <c r="HT756" s="306"/>
      <c r="HU756" s="306"/>
      <c r="HV756" s="306"/>
      <c r="HW756" s="306"/>
      <c r="HX756" s="306"/>
      <c r="HY756" s="306"/>
      <c r="HZ756" s="306"/>
      <c r="IA756" s="306"/>
      <c r="IB756" s="306"/>
      <c r="IC756" s="306"/>
      <c r="ID756" s="306"/>
      <c r="IE756" s="306"/>
      <c r="IF756" s="306"/>
      <c r="IG756" s="306"/>
      <c r="IH756" s="306"/>
    </row>
    <row r="757" spans="1:242" s="219" customFormat="1" ht="15" customHeight="1" x14ac:dyDescent="0.3">
      <c r="A757" s="174">
        <v>7.03</v>
      </c>
      <c r="B757" s="231"/>
      <c r="C757" s="232" t="e">
        <f>VLOOKUP(BD.PD9[[#This Row],[Pos]],[19]!PPto[#Data],3,FALSE)</f>
        <v>#REF!</v>
      </c>
      <c r="D757" s="174" t="s">
        <v>23</v>
      </c>
      <c r="E757" s="305" t="str">
        <f>IF(BD.PD9[[#This Row],[.]]="*",VLOOKUP(BD.PD9[[#This Row],[Pos]],[19]Presupuesto!A:H,7,FALSE),"")</f>
        <v/>
      </c>
      <c r="F757" s="234" t="s">
        <v>486</v>
      </c>
      <c r="G757" s="174"/>
      <c r="H757" s="174"/>
      <c r="I757" s="174" t="s">
        <v>1326</v>
      </c>
      <c r="J757" s="382">
        <v>3</v>
      </c>
      <c r="K757" s="174" t="s">
        <v>260</v>
      </c>
      <c r="L757" s="383">
        <f>IF(BD.PD9[[#This Row],[Mon]]="DOP",1,HLOOKUP(BD.PD9[[#This Row],[Mon]],Data!$K$1:$L$2,2,FALSE))</f>
        <v>1</v>
      </c>
      <c r="M757" s="384">
        <v>2626.0833333333335</v>
      </c>
      <c r="N757" s="243">
        <f>BD.PD9[[#This Row],[Cant.]]*BD.PD9[[#This Row],[ Tasa ]]*BD.PD9[[#This Row],[ Precio Und.]]</f>
        <v>7878.25</v>
      </c>
      <c r="O757" s="386">
        <v>0</v>
      </c>
      <c r="P757" s="243">
        <f>IF(BD.PD9[[#This Row],[Liquid. '[%']]]&lt;&gt;0,(BD.PD9[[#This Row],[Valor Neto '[DOP']]]*BD.PD9[[#This Row],[Liquid. '[%']]])+BD.PD9[[#This Row],[Valor Neto '[DOP']]],BD.PD9[[#This Row],[Valor Neto '[DOP']]])</f>
        <v>7878.25</v>
      </c>
      <c r="Q757" s="243">
        <f>BD.PD9[[#This Row],[Ppto. Orden Interna '[DOP']]]/HLOOKUP("USD",Data!$K$1:$L$2,2,FALSE)</f>
        <v>121.20384615384616</v>
      </c>
      <c r="R757" s="381" t="s">
        <v>1517</v>
      </c>
      <c r="S757" s="387"/>
      <c r="T757" s="387"/>
      <c r="U757" s="387"/>
      <c r="V757" s="387"/>
      <c r="W757" s="174" t="s">
        <v>1495</v>
      </c>
      <c r="X757" s="495">
        <v>10</v>
      </c>
      <c r="Y757" s="388">
        <v>1</v>
      </c>
      <c r="Z757" s="243">
        <f>BD.PD9[[#This Row],[Av.P1 '[%']]]*BD.PD9[[#This Row],[Ppto. Orden Interna '[DOP']]]</f>
        <v>7878.25</v>
      </c>
      <c r="AA757" s="249"/>
      <c r="AB757" s="389"/>
      <c r="AC757" s="243">
        <f>BD.PD9[[#This Row],[Av.P2 '[%']]]*BD.PD9[[#This Row],[Ppto. Orden Interna '[DOP']]]</f>
        <v>0</v>
      </c>
      <c r="AD757" s="249"/>
      <c r="AE757" s="389"/>
      <c r="AF757" s="243">
        <f>BD.PD9[[#This Row],[Av.P3 '[%']]]*BD.PD9[[#This Row],[Ppto. Orden Interna '[DOP']]]</f>
        <v>0</v>
      </c>
      <c r="AG757" s="249"/>
      <c r="AH757" s="389"/>
      <c r="AI757" s="243">
        <f>BD.PD9[[#This Row],[Av.P4 '[%']]]*BD.PD9[[#This Row],[Ppto. Orden Interna '[DOP']]]</f>
        <v>0</v>
      </c>
      <c r="AJ757" s="249"/>
      <c r="AK757" s="389"/>
      <c r="AL757" s="243">
        <f>BD.PD9[[#This Row],[Av.P5 '[%']]]*BD.PD9[[#This Row],[Ppto. Orden Interna '[DOP']]]</f>
        <v>0</v>
      </c>
      <c r="AM757" s="496">
        <f>BD.PD9[[#This Row],[Pago 5]]+BD.PD9[[#This Row],[Pago 4]]+BD.PD9[[#This Row],[Pago 3]]+BD.PD9[[#This Row],[Pago 2]]+BD.PD9[[#This Row],[Pago 1]]</f>
        <v>7878.25</v>
      </c>
      <c r="AN757" s="308" t="s">
        <v>244</v>
      </c>
      <c r="AO757" s="308" t="s">
        <v>245</v>
      </c>
      <c r="AP757" s="308" t="s">
        <v>246</v>
      </c>
      <c r="AQ757" s="308" t="s">
        <v>247</v>
      </c>
      <c r="AR757" s="308">
        <v>594</v>
      </c>
      <c r="AS757" s="308" t="s">
        <v>248</v>
      </c>
      <c r="AT757" s="249" t="s">
        <v>1575</v>
      </c>
      <c r="AU757" s="306"/>
      <c r="AV757" s="306"/>
      <c r="AW757" s="306"/>
      <c r="AX757" s="306"/>
      <c r="AY757" s="306"/>
      <c r="AZ757" s="306"/>
      <c r="BA757" s="306"/>
      <c r="BB757" s="306"/>
      <c r="BC757" s="306"/>
      <c r="BD757" s="306"/>
      <c r="BE757" s="306"/>
      <c r="BF757" s="306"/>
      <c r="BG757" s="306"/>
      <c r="BH757" s="306"/>
      <c r="BI757" s="306"/>
      <c r="BJ757" s="306"/>
      <c r="BK757" s="306"/>
      <c r="BL757" s="306"/>
      <c r="BM757" s="306"/>
      <c r="BN757" s="306"/>
      <c r="BO757" s="306"/>
      <c r="BP757" s="306"/>
      <c r="BQ757" s="306"/>
      <c r="BR757" s="306"/>
      <c r="BS757" s="306"/>
      <c r="BT757" s="306"/>
      <c r="BU757" s="306"/>
      <c r="BV757" s="306"/>
      <c r="BW757" s="306"/>
      <c r="BX757" s="306"/>
      <c r="BY757" s="306"/>
      <c r="BZ757" s="306"/>
      <c r="CA757" s="306"/>
      <c r="CB757" s="306"/>
      <c r="CC757" s="306"/>
      <c r="CD757" s="306"/>
      <c r="CE757" s="306"/>
      <c r="CF757" s="306"/>
      <c r="CG757" s="306"/>
      <c r="CH757" s="306"/>
      <c r="CI757" s="306"/>
      <c r="CJ757" s="306"/>
      <c r="CK757" s="306"/>
      <c r="CL757" s="306"/>
      <c r="CM757" s="306"/>
      <c r="CN757" s="306"/>
      <c r="CO757" s="306"/>
      <c r="CP757" s="306"/>
      <c r="CQ757" s="306"/>
      <c r="CR757" s="306"/>
      <c r="CS757" s="306"/>
      <c r="CT757" s="306"/>
      <c r="CU757" s="306"/>
      <c r="CV757" s="306"/>
      <c r="CW757" s="306"/>
      <c r="CX757" s="306"/>
      <c r="CY757" s="306"/>
      <c r="CZ757" s="306"/>
      <c r="DA757" s="306"/>
      <c r="DB757" s="306"/>
      <c r="DC757" s="306"/>
      <c r="DD757" s="306"/>
      <c r="DE757" s="306"/>
      <c r="DF757" s="306"/>
      <c r="DG757" s="306"/>
      <c r="DH757" s="306"/>
      <c r="DI757" s="306"/>
      <c r="DJ757" s="306"/>
      <c r="DK757" s="306"/>
      <c r="DL757" s="306"/>
      <c r="DM757" s="306"/>
      <c r="DN757" s="306"/>
      <c r="DO757" s="306"/>
      <c r="DP757" s="306"/>
      <c r="DQ757" s="306"/>
      <c r="DR757" s="306"/>
      <c r="DS757" s="306"/>
      <c r="DT757" s="306"/>
      <c r="DU757" s="306"/>
      <c r="DV757" s="306"/>
      <c r="DW757" s="306"/>
      <c r="DX757" s="306"/>
      <c r="DY757" s="306"/>
      <c r="DZ757" s="306"/>
      <c r="EA757" s="306"/>
      <c r="EB757" s="306"/>
      <c r="EC757" s="306"/>
      <c r="ED757" s="306"/>
      <c r="EE757" s="306"/>
      <c r="EF757" s="306"/>
      <c r="EG757" s="306"/>
      <c r="EH757" s="306"/>
      <c r="EI757" s="306"/>
      <c r="EJ757" s="306"/>
      <c r="EK757" s="306"/>
      <c r="EL757" s="306"/>
      <c r="EM757" s="306"/>
      <c r="EN757" s="306"/>
      <c r="EO757" s="306"/>
      <c r="EP757" s="306"/>
      <c r="EQ757" s="306"/>
      <c r="ER757" s="306"/>
      <c r="ES757" s="306"/>
      <c r="ET757" s="306"/>
      <c r="EU757" s="306"/>
      <c r="EV757" s="306"/>
      <c r="EW757" s="306"/>
      <c r="EX757" s="306"/>
      <c r="EY757" s="306"/>
      <c r="EZ757" s="306"/>
      <c r="FA757" s="306"/>
      <c r="FB757" s="306"/>
      <c r="FC757" s="306"/>
      <c r="FD757" s="306"/>
      <c r="FE757" s="306"/>
      <c r="FF757" s="306"/>
      <c r="FG757" s="306"/>
      <c r="FH757" s="306"/>
      <c r="FI757" s="306"/>
      <c r="FJ757" s="306"/>
      <c r="FK757" s="306"/>
      <c r="FL757" s="306"/>
      <c r="FM757" s="306"/>
      <c r="FN757" s="306"/>
      <c r="FO757" s="306"/>
      <c r="FP757" s="306"/>
      <c r="FQ757" s="306"/>
      <c r="FR757" s="306"/>
      <c r="FS757" s="306"/>
      <c r="FT757" s="306"/>
      <c r="FU757" s="306"/>
      <c r="FV757" s="306"/>
      <c r="FW757" s="306"/>
      <c r="FX757" s="306"/>
      <c r="FY757" s="306"/>
      <c r="FZ757" s="306"/>
      <c r="GA757" s="306"/>
      <c r="GB757" s="306"/>
      <c r="GC757" s="306"/>
      <c r="GD757" s="306"/>
      <c r="GE757" s="306"/>
      <c r="GF757" s="306"/>
      <c r="GG757" s="306"/>
      <c r="GH757" s="306"/>
      <c r="GI757" s="306"/>
      <c r="GJ757" s="306"/>
      <c r="GK757" s="306"/>
      <c r="GL757" s="306"/>
      <c r="GM757" s="306"/>
      <c r="GN757" s="306"/>
      <c r="GO757" s="306"/>
      <c r="GP757" s="306"/>
      <c r="GQ757" s="306"/>
      <c r="GR757" s="306"/>
      <c r="GS757" s="306"/>
      <c r="GT757" s="306"/>
      <c r="GU757" s="306"/>
      <c r="GV757" s="306"/>
      <c r="GW757" s="306"/>
      <c r="GX757" s="306"/>
      <c r="GY757" s="306"/>
      <c r="GZ757" s="306"/>
      <c r="HA757" s="306"/>
      <c r="HB757" s="306"/>
      <c r="HC757" s="306"/>
      <c r="HD757" s="306"/>
      <c r="HE757" s="306"/>
      <c r="HF757" s="306"/>
      <c r="HG757" s="306"/>
      <c r="HH757" s="306"/>
      <c r="HI757" s="306"/>
      <c r="HJ757" s="306"/>
      <c r="HK757" s="306"/>
      <c r="HL757" s="306"/>
      <c r="HM757" s="306"/>
      <c r="HN757" s="306"/>
      <c r="HO757" s="306"/>
      <c r="HP757" s="306"/>
      <c r="HQ757" s="306"/>
      <c r="HR757" s="306"/>
      <c r="HS757" s="306"/>
      <c r="HT757" s="306"/>
      <c r="HU757" s="306"/>
      <c r="HV757" s="306"/>
      <c r="HW757" s="306"/>
      <c r="HX757" s="306"/>
      <c r="HY757" s="306"/>
      <c r="HZ757" s="306"/>
      <c r="IA757" s="306"/>
      <c r="IB757" s="306"/>
      <c r="IC757" s="306"/>
      <c r="ID757" s="306"/>
      <c r="IE757" s="306"/>
      <c r="IF757" s="306"/>
      <c r="IG757" s="306"/>
      <c r="IH757" s="306"/>
    </row>
    <row r="758" spans="1:242" s="219" customFormat="1" ht="15" customHeight="1" x14ac:dyDescent="0.3">
      <c r="A758" s="174">
        <v>7.03</v>
      </c>
      <c r="B758" s="231"/>
      <c r="C758" s="232" t="e">
        <f>VLOOKUP(BD.PD9[[#This Row],[Pos]],[19]!PPto[#Data],3,FALSE)</f>
        <v>#REF!</v>
      </c>
      <c r="D758" s="174" t="s">
        <v>23</v>
      </c>
      <c r="E758" s="305" t="str">
        <f>IF(BD.PD9[[#This Row],[.]]="*",VLOOKUP(BD.PD9[[#This Row],[Pos]],[19]Presupuesto!A:H,7,FALSE),"")</f>
        <v/>
      </c>
      <c r="F758" s="234" t="s">
        <v>488</v>
      </c>
      <c r="G758" s="174"/>
      <c r="H758" s="174"/>
      <c r="I758" s="174" t="s">
        <v>1326</v>
      </c>
      <c r="J758" s="382">
        <v>5</v>
      </c>
      <c r="K758" s="174" t="s">
        <v>260</v>
      </c>
      <c r="L758" s="383">
        <f>IF(BD.PD9[[#This Row],[Mon]]="DOP",1,HLOOKUP(BD.PD9[[#This Row],[Mon]],Data!$K$1:$L$2,2,FALSE))</f>
        <v>1</v>
      </c>
      <c r="M758" s="384">
        <v>3567.6959999999999</v>
      </c>
      <c r="N758" s="243">
        <f>BD.PD9[[#This Row],[Cant.]]*BD.PD9[[#This Row],[ Tasa ]]*BD.PD9[[#This Row],[ Precio Und.]]</f>
        <v>17838.48</v>
      </c>
      <c r="O758" s="386">
        <v>0</v>
      </c>
      <c r="P758" s="243">
        <f>IF(BD.PD9[[#This Row],[Liquid. '[%']]]&lt;&gt;0,(BD.PD9[[#This Row],[Valor Neto '[DOP']]]*BD.PD9[[#This Row],[Liquid. '[%']]])+BD.PD9[[#This Row],[Valor Neto '[DOP']]],BD.PD9[[#This Row],[Valor Neto '[DOP']]])</f>
        <v>17838.48</v>
      </c>
      <c r="Q758" s="243">
        <f>BD.PD9[[#This Row],[Ppto. Orden Interna '[DOP']]]/HLOOKUP("USD",Data!$K$1:$L$2,2,FALSE)</f>
        <v>274.43815384615385</v>
      </c>
      <c r="R758" s="381" t="s">
        <v>1517</v>
      </c>
      <c r="S758" s="387"/>
      <c r="T758" s="387"/>
      <c r="U758" s="387"/>
      <c r="V758" s="387"/>
      <c r="W758" s="174" t="s">
        <v>1495</v>
      </c>
      <c r="X758" s="495">
        <v>10</v>
      </c>
      <c r="Y758" s="388">
        <v>1</v>
      </c>
      <c r="Z758" s="243">
        <f>BD.PD9[[#This Row],[Av.P1 '[%']]]*BD.PD9[[#This Row],[Ppto. Orden Interna '[DOP']]]</f>
        <v>17838.48</v>
      </c>
      <c r="AA758" s="249"/>
      <c r="AB758" s="389"/>
      <c r="AC758" s="243">
        <f>BD.PD9[[#This Row],[Av.P2 '[%']]]*BD.PD9[[#This Row],[Ppto. Orden Interna '[DOP']]]</f>
        <v>0</v>
      </c>
      <c r="AD758" s="249"/>
      <c r="AE758" s="389"/>
      <c r="AF758" s="243">
        <f>BD.PD9[[#This Row],[Av.P3 '[%']]]*BD.PD9[[#This Row],[Ppto. Orden Interna '[DOP']]]</f>
        <v>0</v>
      </c>
      <c r="AG758" s="249"/>
      <c r="AH758" s="389"/>
      <c r="AI758" s="243">
        <f>BD.PD9[[#This Row],[Av.P4 '[%']]]*BD.PD9[[#This Row],[Ppto. Orden Interna '[DOP']]]</f>
        <v>0</v>
      </c>
      <c r="AJ758" s="249"/>
      <c r="AK758" s="389"/>
      <c r="AL758" s="243">
        <f>BD.PD9[[#This Row],[Av.P5 '[%']]]*BD.PD9[[#This Row],[Ppto. Orden Interna '[DOP']]]</f>
        <v>0</v>
      </c>
      <c r="AM758" s="496">
        <f>BD.PD9[[#This Row],[Pago 5]]+BD.PD9[[#This Row],[Pago 4]]+BD.PD9[[#This Row],[Pago 3]]+BD.PD9[[#This Row],[Pago 2]]+BD.PD9[[#This Row],[Pago 1]]</f>
        <v>17838.48</v>
      </c>
      <c r="AN758" s="308" t="s">
        <v>244</v>
      </c>
      <c r="AO758" s="308" t="s">
        <v>245</v>
      </c>
      <c r="AP758" s="308" t="s">
        <v>246</v>
      </c>
      <c r="AQ758" s="308" t="s">
        <v>247</v>
      </c>
      <c r="AR758" s="308">
        <v>594</v>
      </c>
      <c r="AS758" s="308" t="s">
        <v>248</v>
      </c>
      <c r="AT758" s="249" t="s">
        <v>1575</v>
      </c>
      <c r="AU758" s="306"/>
      <c r="AV758" s="306"/>
      <c r="AW758" s="306"/>
      <c r="AX758" s="306"/>
      <c r="AY758" s="306"/>
      <c r="AZ758" s="306"/>
      <c r="BA758" s="306"/>
      <c r="BB758" s="306"/>
      <c r="BC758" s="306"/>
      <c r="BD758" s="306"/>
      <c r="BE758" s="306"/>
      <c r="BF758" s="306"/>
      <c r="BG758" s="306"/>
      <c r="BH758" s="306"/>
      <c r="BI758" s="306"/>
      <c r="BJ758" s="306"/>
      <c r="BK758" s="306"/>
      <c r="BL758" s="306"/>
      <c r="BM758" s="306"/>
      <c r="BN758" s="306"/>
      <c r="BO758" s="306"/>
      <c r="BP758" s="306"/>
      <c r="BQ758" s="306"/>
      <c r="BR758" s="306"/>
      <c r="BS758" s="306"/>
      <c r="BT758" s="306"/>
      <c r="BU758" s="306"/>
      <c r="BV758" s="306"/>
      <c r="BW758" s="306"/>
      <c r="BX758" s="306"/>
      <c r="BY758" s="306"/>
      <c r="BZ758" s="306"/>
      <c r="CA758" s="306"/>
      <c r="CB758" s="306"/>
      <c r="CC758" s="306"/>
      <c r="CD758" s="306"/>
      <c r="CE758" s="306"/>
      <c r="CF758" s="306"/>
      <c r="CG758" s="306"/>
      <c r="CH758" s="306"/>
      <c r="CI758" s="306"/>
      <c r="CJ758" s="306"/>
      <c r="CK758" s="306"/>
      <c r="CL758" s="306"/>
      <c r="CM758" s="306"/>
      <c r="CN758" s="306"/>
      <c r="CO758" s="306"/>
      <c r="CP758" s="306"/>
      <c r="CQ758" s="306"/>
      <c r="CR758" s="306"/>
      <c r="CS758" s="306"/>
      <c r="CT758" s="306"/>
      <c r="CU758" s="306"/>
      <c r="CV758" s="306"/>
      <c r="CW758" s="306"/>
      <c r="CX758" s="306"/>
      <c r="CY758" s="306"/>
      <c r="CZ758" s="306"/>
      <c r="DA758" s="306"/>
      <c r="DB758" s="306"/>
      <c r="DC758" s="306"/>
      <c r="DD758" s="306"/>
      <c r="DE758" s="306"/>
      <c r="DF758" s="306"/>
      <c r="DG758" s="306"/>
      <c r="DH758" s="306"/>
      <c r="DI758" s="306"/>
      <c r="DJ758" s="306"/>
      <c r="DK758" s="306"/>
      <c r="DL758" s="306"/>
      <c r="DM758" s="306"/>
      <c r="DN758" s="306"/>
      <c r="DO758" s="306"/>
      <c r="DP758" s="306"/>
      <c r="DQ758" s="306"/>
      <c r="DR758" s="306"/>
      <c r="DS758" s="306"/>
      <c r="DT758" s="306"/>
      <c r="DU758" s="306"/>
      <c r="DV758" s="306"/>
      <c r="DW758" s="306"/>
      <c r="DX758" s="306"/>
      <c r="DY758" s="306"/>
      <c r="DZ758" s="306"/>
      <c r="EA758" s="306"/>
      <c r="EB758" s="306"/>
      <c r="EC758" s="306"/>
      <c r="ED758" s="306"/>
      <c r="EE758" s="306"/>
      <c r="EF758" s="306"/>
      <c r="EG758" s="306"/>
      <c r="EH758" s="306"/>
      <c r="EI758" s="306"/>
      <c r="EJ758" s="306"/>
      <c r="EK758" s="306"/>
      <c r="EL758" s="306"/>
      <c r="EM758" s="306"/>
      <c r="EN758" s="306"/>
      <c r="EO758" s="306"/>
      <c r="EP758" s="306"/>
      <c r="EQ758" s="306"/>
      <c r="ER758" s="306"/>
      <c r="ES758" s="306"/>
      <c r="ET758" s="306"/>
      <c r="EU758" s="306"/>
      <c r="EV758" s="306"/>
      <c r="EW758" s="306"/>
      <c r="EX758" s="306"/>
      <c r="EY758" s="306"/>
      <c r="EZ758" s="306"/>
      <c r="FA758" s="306"/>
      <c r="FB758" s="306"/>
      <c r="FC758" s="306"/>
      <c r="FD758" s="306"/>
      <c r="FE758" s="306"/>
      <c r="FF758" s="306"/>
      <c r="FG758" s="306"/>
      <c r="FH758" s="306"/>
      <c r="FI758" s="306"/>
      <c r="FJ758" s="306"/>
      <c r="FK758" s="306"/>
      <c r="FL758" s="306"/>
      <c r="FM758" s="306"/>
      <c r="FN758" s="306"/>
      <c r="FO758" s="306"/>
      <c r="FP758" s="306"/>
      <c r="FQ758" s="306"/>
      <c r="FR758" s="306"/>
      <c r="FS758" s="306"/>
      <c r="FT758" s="306"/>
      <c r="FU758" s="306"/>
      <c r="FV758" s="306"/>
      <c r="FW758" s="306"/>
      <c r="FX758" s="306"/>
      <c r="FY758" s="306"/>
      <c r="FZ758" s="306"/>
      <c r="GA758" s="306"/>
      <c r="GB758" s="306"/>
      <c r="GC758" s="306"/>
      <c r="GD758" s="306"/>
      <c r="GE758" s="306"/>
      <c r="GF758" s="306"/>
      <c r="GG758" s="306"/>
      <c r="GH758" s="306"/>
      <c r="GI758" s="306"/>
      <c r="GJ758" s="306"/>
      <c r="GK758" s="306"/>
      <c r="GL758" s="306"/>
      <c r="GM758" s="306"/>
      <c r="GN758" s="306"/>
      <c r="GO758" s="306"/>
      <c r="GP758" s="306"/>
      <c r="GQ758" s="306"/>
      <c r="GR758" s="306"/>
      <c r="GS758" s="306"/>
      <c r="GT758" s="306"/>
      <c r="GU758" s="306"/>
      <c r="GV758" s="306"/>
      <c r="GW758" s="306"/>
      <c r="GX758" s="306"/>
      <c r="GY758" s="306"/>
      <c r="GZ758" s="306"/>
      <c r="HA758" s="306"/>
      <c r="HB758" s="306"/>
      <c r="HC758" s="306"/>
      <c r="HD758" s="306"/>
      <c r="HE758" s="306"/>
      <c r="HF758" s="306"/>
      <c r="HG758" s="306"/>
      <c r="HH758" s="306"/>
      <c r="HI758" s="306"/>
      <c r="HJ758" s="306"/>
      <c r="HK758" s="306"/>
      <c r="HL758" s="306"/>
      <c r="HM758" s="306"/>
      <c r="HN758" s="306"/>
      <c r="HO758" s="306"/>
      <c r="HP758" s="306"/>
      <c r="HQ758" s="306"/>
      <c r="HR758" s="306"/>
      <c r="HS758" s="306"/>
      <c r="HT758" s="306"/>
      <c r="HU758" s="306"/>
      <c r="HV758" s="306"/>
      <c r="HW758" s="306"/>
      <c r="HX758" s="306"/>
      <c r="HY758" s="306"/>
      <c r="HZ758" s="306"/>
      <c r="IA758" s="306"/>
      <c r="IB758" s="306"/>
      <c r="IC758" s="306"/>
      <c r="ID758" s="306"/>
      <c r="IE758" s="306"/>
      <c r="IF758" s="306"/>
      <c r="IG758" s="306"/>
      <c r="IH758" s="306"/>
    </row>
    <row r="759" spans="1:242" s="219" customFormat="1" ht="15" customHeight="1" x14ac:dyDescent="0.3">
      <c r="A759" s="174">
        <v>7.03</v>
      </c>
      <c r="B759" s="231"/>
      <c r="C759" s="232" t="e">
        <f>VLOOKUP(BD.PD9[[#This Row],[Pos]],[19]!PPto[#Data],3,FALSE)</f>
        <v>#REF!</v>
      </c>
      <c r="D759" s="174" t="s">
        <v>23</v>
      </c>
      <c r="E759" s="305" t="str">
        <f>IF(BD.PD9[[#This Row],[.]]="*",VLOOKUP(BD.PD9[[#This Row],[Pos]],[19]Presupuesto!A:H,7,FALSE),"")</f>
        <v/>
      </c>
      <c r="F759" s="234" t="s">
        <v>493</v>
      </c>
      <c r="G759" s="174"/>
      <c r="H759" s="174"/>
      <c r="I759" s="174" t="s">
        <v>1326</v>
      </c>
      <c r="J759" s="382">
        <v>6</v>
      </c>
      <c r="K759" s="174" t="s">
        <v>260</v>
      </c>
      <c r="L759" s="383">
        <f>IF(BD.PD9[[#This Row],[Mon]]="DOP",1,HLOOKUP(BD.PD9[[#This Row],[Mon]],Data!$K$1:$L$2,2,FALSE))</f>
        <v>1</v>
      </c>
      <c r="M759" s="384">
        <v>1337.0183333333332</v>
      </c>
      <c r="N759" s="243">
        <f>BD.PD9[[#This Row],[Cant.]]*BD.PD9[[#This Row],[ Tasa ]]*BD.PD9[[#This Row],[ Precio Und.]]</f>
        <v>8022.1099999999988</v>
      </c>
      <c r="O759" s="386">
        <v>0</v>
      </c>
      <c r="P759" s="243">
        <f>IF(BD.PD9[[#This Row],[Liquid. '[%']]]&lt;&gt;0,(BD.PD9[[#This Row],[Valor Neto '[DOP']]]*BD.PD9[[#This Row],[Liquid. '[%']]])+BD.PD9[[#This Row],[Valor Neto '[DOP']]],BD.PD9[[#This Row],[Valor Neto '[DOP']]])</f>
        <v>8022.1099999999988</v>
      </c>
      <c r="Q759" s="243">
        <f>BD.PD9[[#This Row],[Ppto. Orden Interna '[DOP']]]/HLOOKUP("USD",Data!$K$1:$L$2,2,FALSE)</f>
        <v>123.41707692307691</v>
      </c>
      <c r="R759" s="381" t="s">
        <v>1517</v>
      </c>
      <c r="S759" s="387"/>
      <c r="T759" s="387"/>
      <c r="U759" s="387"/>
      <c r="V759" s="387"/>
      <c r="W759" s="174" t="s">
        <v>1495</v>
      </c>
      <c r="X759" s="495">
        <v>10</v>
      </c>
      <c r="Y759" s="388">
        <v>1</v>
      </c>
      <c r="Z759" s="243">
        <f>BD.PD9[[#This Row],[Av.P1 '[%']]]*BD.PD9[[#This Row],[Ppto. Orden Interna '[DOP']]]</f>
        <v>8022.1099999999988</v>
      </c>
      <c r="AA759" s="249"/>
      <c r="AB759" s="389"/>
      <c r="AC759" s="243">
        <f>BD.PD9[[#This Row],[Av.P2 '[%']]]*BD.PD9[[#This Row],[Ppto. Orden Interna '[DOP']]]</f>
        <v>0</v>
      </c>
      <c r="AD759" s="249"/>
      <c r="AE759" s="389"/>
      <c r="AF759" s="243">
        <f>BD.PD9[[#This Row],[Av.P3 '[%']]]*BD.PD9[[#This Row],[Ppto. Orden Interna '[DOP']]]</f>
        <v>0</v>
      </c>
      <c r="AG759" s="249"/>
      <c r="AH759" s="389"/>
      <c r="AI759" s="243">
        <f>BD.PD9[[#This Row],[Av.P4 '[%']]]*BD.PD9[[#This Row],[Ppto. Orden Interna '[DOP']]]</f>
        <v>0</v>
      </c>
      <c r="AJ759" s="249"/>
      <c r="AK759" s="389"/>
      <c r="AL759" s="243">
        <f>BD.PD9[[#This Row],[Av.P5 '[%']]]*BD.PD9[[#This Row],[Ppto. Orden Interna '[DOP']]]</f>
        <v>0</v>
      </c>
      <c r="AM759" s="496">
        <f>BD.PD9[[#This Row],[Pago 5]]+BD.PD9[[#This Row],[Pago 4]]+BD.PD9[[#This Row],[Pago 3]]+BD.PD9[[#This Row],[Pago 2]]+BD.PD9[[#This Row],[Pago 1]]</f>
        <v>8022.1099999999988</v>
      </c>
      <c r="AN759" s="308" t="s">
        <v>244</v>
      </c>
      <c r="AO759" s="308" t="s">
        <v>245</v>
      </c>
      <c r="AP759" s="308" t="s">
        <v>246</v>
      </c>
      <c r="AQ759" s="308" t="s">
        <v>247</v>
      </c>
      <c r="AR759" s="308">
        <v>594</v>
      </c>
      <c r="AS759" s="308" t="s">
        <v>248</v>
      </c>
      <c r="AT759" s="249" t="s">
        <v>1575</v>
      </c>
      <c r="AU759" s="306"/>
      <c r="AV759" s="306"/>
      <c r="AW759" s="306"/>
      <c r="AX759" s="306"/>
      <c r="AY759" s="306"/>
      <c r="AZ759" s="306"/>
      <c r="BA759" s="306"/>
      <c r="BB759" s="306"/>
      <c r="BC759" s="306"/>
      <c r="BD759" s="306"/>
      <c r="BE759" s="306"/>
      <c r="BF759" s="306"/>
      <c r="BG759" s="306"/>
      <c r="BH759" s="306"/>
      <c r="BI759" s="306"/>
      <c r="BJ759" s="306"/>
      <c r="BK759" s="306"/>
      <c r="BL759" s="306"/>
      <c r="BM759" s="306"/>
      <c r="BN759" s="306"/>
      <c r="BO759" s="306"/>
      <c r="BP759" s="306"/>
      <c r="BQ759" s="306"/>
      <c r="BR759" s="306"/>
      <c r="BS759" s="306"/>
      <c r="BT759" s="306"/>
      <c r="BU759" s="306"/>
      <c r="BV759" s="306"/>
      <c r="BW759" s="306"/>
      <c r="BX759" s="306"/>
      <c r="BY759" s="306"/>
      <c r="BZ759" s="306"/>
      <c r="CA759" s="306"/>
      <c r="CB759" s="306"/>
      <c r="CC759" s="306"/>
      <c r="CD759" s="306"/>
      <c r="CE759" s="306"/>
      <c r="CF759" s="306"/>
      <c r="CG759" s="306"/>
      <c r="CH759" s="306"/>
      <c r="CI759" s="306"/>
      <c r="CJ759" s="306"/>
      <c r="CK759" s="306"/>
      <c r="CL759" s="306"/>
      <c r="CM759" s="306"/>
      <c r="CN759" s="306"/>
      <c r="CO759" s="306"/>
      <c r="CP759" s="306"/>
      <c r="CQ759" s="306"/>
      <c r="CR759" s="306"/>
      <c r="CS759" s="306"/>
      <c r="CT759" s="306"/>
      <c r="CU759" s="306"/>
      <c r="CV759" s="306"/>
      <c r="CW759" s="306"/>
      <c r="CX759" s="306"/>
      <c r="CY759" s="306"/>
      <c r="CZ759" s="306"/>
      <c r="DA759" s="306"/>
      <c r="DB759" s="306"/>
      <c r="DC759" s="306"/>
      <c r="DD759" s="306"/>
      <c r="DE759" s="306"/>
      <c r="DF759" s="306"/>
      <c r="DG759" s="306"/>
      <c r="DH759" s="306"/>
      <c r="DI759" s="306"/>
      <c r="DJ759" s="306"/>
      <c r="DK759" s="306"/>
      <c r="DL759" s="306"/>
      <c r="DM759" s="306"/>
      <c r="DN759" s="306"/>
      <c r="DO759" s="306"/>
      <c r="DP759" s="306"/>
      <c r="DQ759" s="306"/>
      <c r="DR759" s="306"/>
      <c r="DS759" s="306"/>
      <c r="DT759" s="306"/>
      <c r="DU759" s="306"/>
      <c r="DV759" s="306"/>
      <c r="DW759" s="306"/>
      <c r="DX759" s="306"/>
      <c r="DY759" s="306"/>
      <c r="DZ759" s="306"/>
      <c r="EA759" s="306"/>
      <c r="EB759" s="306"/>
      <c r="EC759" s="306"/>
      <c r="ED759" s="306"/>
      <c r="EE759" s="306"/>
      <c r="EF759" s="306"/>
      <c r="EG759" s="306"/>
      <c r="EH759" s="306"/>
      <c r="EI759" s="306"/>
      <c r="EJ759" s="306"/>
      <c r="EK759" s="306"/>
      <c r="EL759" s="306"/>
      <c r="EM759" s="306"/>
      <c r="EN759" s="306"/>
      <c r="EO759" s="306"/>
      <c r="EP759" s="306"/>
      <c r="EQ759" s="306"/>
      <c r="ER759" s="306"/>
      <c r="ES759" s="306"/>
      <c r="ET759" s="306"/>
      <c r="EU759" s="306"/>
      <c r="EV759" s="306"/>
      <c r="EW759" s="306"/>
      <c r="EX759" s="306"/>
      <c r="EY759" s="306"/>
      <c r="EZ759" s="306"/>
      <c r="FA759" s="306"/>
      <c r="FB759" s="306"/>
      <c r="FC759" s="306"/>
      <c r="FD759" s="306"/>
      <c r="FE759" s="306"/>
      <c r="FF759" s="306"/>
      <c r="FG759" s="306"/>
      <c r="FH759" s="306"/>
      <c r="FI759" s="306"/>
      <c r="FJ759" s="306"/>
      <c r="FK759" s="306"/>
      <c r="FL759" s="306"/>
      <c r="FM759" s="306"/>
      <c r="FN759" s="306"/>
      <c r="FO759" s="306"/>
      <c r="FP759" s="306"/>
      <c r="FQ759" s="306"/>
      <c r="FR759" s="306"/>
      <c r="FS759" s="306"/>
      <c r="FT759" s="306"/>
      <c r="FU759" s="306"/>
      <c r="FV759" s="306"/>
      <c r="FW759" s="306"/>
      <c r="FX759" s="306"/>
      <c r="FY759" s="306"/>
      <c r="FZ759" s="306"/>
      <c r="GA759" s="306"/>
      <c r="GB759" s="306"/>
      <c r="GC759" s="306"/>
      <c r="GD759" s="306"/>
      <c r="GE759" s="306"/>
      <c r="GF759" s="306"/>
      <c r="GG759" s="306"/>
      <c r="GH759" s="306"/>
      <c r="GI759" s="306"/>
      <c r="GJ759" s="306"/>
      <c r="GK759" s="306"/>
      <c r="GL759" s="306"/>
      <c r="GM759" s="306"/>
      <c r="GN759" s="306"/>
      <c r="GO759" s="306"/>
      <c r="GP759" s="306"/>
      <c r="GQ759" s="306"/>
      <c r="GR759" s="306"/>
      <c r="GS759" s="306"/>
      <c r="GT759" s="306"/>
      <c r="GU759" s="306"/>
      <c r="GV759" s="306"/>
      <c r="GW759" s="306"/>
      <c r="GX759" s="306"/>
      <c r="GY759" s="306"/>
      <c r="GZ759" s="306"/>
      <c r="HA759" s="306"/>
      <c r="HB759" s="306"/>
      <c r="HC759" s="306"/>
      <c r="HD759" s="306"/>
      <c r="HE759" s="306"/>
      <c r="HF759" s="306"/>
      <c r="HG759" s="306"/>
      <c r="HH759" s="306"/>
      <c r="HI759" s="306"/>
      <c r="HJ759" s="306"/>
      <c r="HK759" s="306"/>
      <c r="HL759" s="306"/>
      <c r="HM759" s="306"/>
      <c r="HN759" s="306"/>
      <c r="HO759" s="306"/>
      <c r="HP759" s="306"/>
      <c r="HQ759" s="306"/>
      <c r="HR759" s="306"/>
      <c r="HS759" s="306"/>
      <c r="HT759" s="306"/>
      <c r="HU759" s="306"/>
      <c r="HV759" s="306"/>
      <c r="HW759" s="306"/>
      <c r="HX759" s="306"/>
      <c r="HY759" s="306"/>
      <c r="HZ759" s="306"/>
      <c r="IA759" s="306"/>
      <c r="IB759" s="306"/>
      <c r="IC759" s="306"/>
      <c r="ID759" s="306"/>
      <c r="IE759" s="306"/>
      <c r="IF759" s="306"/>
      <c r="IG759" s="306"/>
      <c r="IH759" s="306"/>
    </row>
    <row r="760" spans="1:242" s="219" customFormat="1" ht="15" customHeight="1" x14ac:dyDescent="0.3">
      <c r="A760" s="174">
        <v>7.03</v>
      </c>
      <c r="B760" s="231"/>
      <c r="C760" s="232" t="e">
        <f>VLOOKUP(BD.PD9[[#This Row],[Pos]],[19]!PPto[#Data],3,FALSE)</f>
        <v>#REF!</v>
      </c>
      <c r="D760" s="174" t="s">
        <v>23</v>
      </c>
      <c r="E760" s="305" t="str">
        <f>IF(BD.PD9[[#This Row],[.]]="*",VLOOKUP(BD.PD9[[#This Row],[Pos]],[19]Presupuesto!A:H,7,FALSE),"")</f>
        <v/>
      </c>
      <c r="F760" s="523" t="s">
        <v>1518</v>
      </c>
      <c r="G760" s="174" t="s">
        <v>1359</v>
      </c>
      <c r="H760" s="174"/>
      <c r="I760" s="174" t="s">
        <v>1326</v>
      </c>
      <c r="J760" s="382">
        <v>2</v>
      </c>
      <c r="K760" s="174" t="s">
        <v>260</v>
      </c>
      <c r="L760" s="383">
        <f>IF(BD.PD9[[#This Row],[Mon]]="DOP",1,HLOOKUP(BD.PD9[[#This Row],[Mon]],Data!$K$1:$L$2,2,FALSE))</f>
        <v>1</v>
      </c>
      <c r="M760" s="384">
        <v>294000</v>
      </c>
      <c r="N760" s="243">
        <f>BD.PD9[[#This Row],[Cant.]]*BD.PD9[[#This Row],[ Tasa ]]*BD.PD9[[#This Row],[ Precio Und.]]</f>
        <v>588000</v>
      </c>
      <c r="O760" s="386">
        <v>0.01</v>
      </c>
      <c r="P760" s="243">
        <f>IF(BD.PD9[[#This Row],[Liquid. '[%']]]&lt;&gt;0,(BD.PD9[[#This Row],[Valor Neto '[DOP']]]*BD.PD9[[#This Row],[Liquid. '[%']]])+BD.PD9[[#This Row],[Valor Neto '[DOP']]],BD.PD9[[#This Row],[Valor Neto '[DOP']]])</f>
        <v>593880</v>
      </c>
      <c r="Q760" s="243">
        <f>BD.PD9[[#This Row],[Ppto. Orden Interna '[DOP']]]/HLOOKUP("USD",Data!$K$1:$L$2,2,FALSE)</f>
        <v>9136.6153846153848</v>
      </c>
      <c r="R760" s="381" t="s">
        <v>1494</v>
      </c>
      <c r="S760" s="387"/>
      <c r="T760" s="387"/>
      <c r="U760" s="387"/>
      <c r="V760" s="387"/>
      <c r="W760" s="174" t="s">
        <v>1495</v>
      </c>
      <c r="X760" s="495">
        <v>10</v>
      </c>
      <c r="Y760" s="388">
        <v>1</v>
      </c>
      <c r="Z760" s="243">
        <f>BD.PD9[[#This Row],[Av.P1 '[%']]]*BD.PD9[[#This Row],[Ppto. Orden Interna '[DOP']]]</f>
        <v>593880</v>
      </c>
      <c r="AA760" s="249"/>
      <c r="AB760" s="389"/>
      <c r="AC760" s="243">
        <f>BD.PD9[[#This Row],[Av.P2 '[%']]]*BD.PD9[[#This Row],[Ppto. Orden Interna '[DOP']]]</f>
        <v>0</v>
      </c>
      <c r="AD760" s="249"/>
      <c r="AE760" s="389"/>
      <c r="AF760" s="243">
        <f>BD.PD9[[#This Row],[Av.P3 '[%']]]*BD.PD9[[#This Row],[Ppto. Orden Interna '[DOP']]]</f>
        <v>0</v>
      </c>
      <c r="AG760" s="249"/>
      <c r="AH760" s="389"/>
      <c r="AI760" s="243">
        <f>BD.PD9[[#This Row],[Av.P4 '[%']]]*BD.PD9[[#This Row],[Ppto. Orden Interna '[DOP']]]</f>
        <v>0</v>
      </c>
      <c r="AJ760" s="249"/>
      <c r="AK760" s="389"/>
      <c r="AL760" s="243">
        <f>BD.PD9[[#This Row],[Av.P5 '[%']]]*BD.PD9[[#This Row],[Ppto. Orden Interna '[DOP']]]</f>
        <v>0</v>
      </c>
      <c r="AM760" s="496">
        <f>BD.PD9[[#This Row],[Pago 5]]+BD.PD9[[#This Row],[Pago 4]]+BD.PD9[[#This Row],[Pago 3]]+BD.PD9[[#This Row],[Pago 2]]+BD.PD9[[#This Row],[Pago 1]]</f>
        <v>593880</v>
      </c>
      <c r="AN760" s="308" t="s">
        <v>244</v>
      </c>
      <c r="AO760" s="308" t="s">
        <v>245</v>
      </c>
      <c r="AP760" s="308" t="s">
        <v>246</v>
      </c>
      <c r="AQ760" s="308" t="s">
        <v>247</v>
      </c>
      <c r="AR760" s="308">
        <v>594</v>
      </c>
      <c r="AS760" s="308" t="s">
        <v>248</v>
      </c>
      <c r="AT760" s="249" t="s">
        <v>1575</v>
      </c>
      <c r="AU760" s="306"/>
      <c r="AV760" s="306"/>
      <c r="AW760" s="306"/>
      <c r="AX760" s="306"/>
      <c r="AY760" s="306"/>
      <c r="AZ760" s="306"/>
      <c r="BA760" s="306"/>
      <c r="BB760" s="306"/>
      <c r="BC760" s="306"/>
      <c r="BD760" s="306"/>
      <c r="BE760" s="306"/>
      <c r="BF760" s="306"/>
      <c r="BG760" s="306"/>
      <c r="BH760" s="306"/>
      <c r="BI760" s="306"/>
      <c r="BJ760" s="306"/>
      <c r="BK760" s="306"/>
      <c r="BL760" s="306"/>
      <c r="BM760" s="306"/>
      <c r="BN760" s="306"/>
      <c r="BO760" s="306"/>
      <c r="BP760" s="306"/>
      <c r="BQ760" s="306"/>
      <c r="BR760" s="306"/>
      <c r="BS760" s="306"/>
      <c r="BT760" s="306"/>
      <c r="BU760" s="306"/>
      <c r="BV760" s="306"/>
      <c r="BW760" s="306"/>
      <c r="BX760" s="306"/>
      <c r="BY760" s="306"/>
      <c r="BZ760" s="306"/>
      <c r="CA760" s="306"/>
      <c r="CB760" s="306"/>
      <c r="CC760" s="306"/>
      <c r="CD760" s="306"/>
      <c r="CE760" s="306"/>
      <c r="CF760" s="306"/>
      <c r="CG760" s="306"/>
      <c r="CH760" s="306"/>
      <c r="CI760" s="306"/>
      <c r="CJ760" s="306"/>
      <c r="CK760" s="306"/>
      <c r="CL760" s="306"/>
      <c r="CM760" s="306"/>
      <c r="CN760" s="306"/>
      <c r="CO760" s="306"/>
      <c r="CP760" s="306"/>
      <c r="CQ760" s="306"/>
      <c r="CR760" s="306"/>
      <c r="CS760" s="306"/>
      <c r="CT760" s="306"/>
      <c r="CU760" s="306"/>
      <c r="CV760" s="306"/>
      <c r="CW760" s="306"/>
      <c r="CX760" s="306"/>
      <c r="CY760" s="306"/>
      <c r="CZ760" s="306"/>
      <c r="DA760" s="306"/>
      <c r="DB760" s="306"/>
      <c r="DC760" s="306"/>
      <c r="DD760" s="306"/>
      <c r="DE760" s="306"/>
      <c r="DF760" s="306"/>
      <c r="DG760" s="306"/>
      <c r="DH760" s="306"/>
      <c r="DI760" s="306"/>
      <c r="DJ760" s="306"/>
      <c r="DK760" s="306"/>
      <c r="DL760" s="306"/>
      <c r="DM760" s="306"/>
      <c r="DN760" s="306"/>
      <c r="DO760" s="306"/>
      <c r="DP760" s="306"/>
      <c r="DQ760" s="306"/>
      <c r="DR760" s="306"/>
      <c r="DS760" s="306"/>
      <c r="DT760" s="306"/>
      <c r="DU760" s="306"/>
      <c r="DV760" s="306"/>
      <c r="DW760" s="306"/>
      <c r="DX760" s="306"/>
      <c r="DY760" s="306"/>
      <c r="DZ760" s="306"/>
      <c r="EA760" s="306"/>
      <c r="EB760" s="306"/>
      <c r="EC760" s="306"/>
      <c r="ED760" s="306"/>
      <c r="EE760" s="306"/>
      <c r="EF760" s="306"/>
      <c r="EG760" s="306"/>
      <c r="EH760" s="306"/>
      <c r="EI760" s="306"/>
      <c r="EJ760" s="306"/>
      <c r="EK760" s="306"/>
      <c r="EL760" s="306"/>
      <c r="EM760" s="306"/>
      <c r="EN760" s="306"/>
      <c r="EO760" s="306"/>
      <c r="EP760" s="306"/>
      <c r="EQ760" s="306"/>
      <c r="ER760" s="306"/>
      <c r="ES760" s="306"/>
      <c r="ET760" s="306"/>
      <c r="EU760" s="306"/>
      <c r="EV760" s="306"/>
      <c r="EW760" s="306"/>
      <c r="EX760" s="306"/>
      <c r="EY760" s="306"/>
      <c r="EZ760" s="306"/>
      <c r="FA760" s="306"/>
      <c r="FB760" s="306"/>
      <c r="FC760" s="306"/>
      <c r="FD760" s="306"/>
      <c r="FE760" s="306"/>
      <c r="FF760" s="306"/>
      <c r="FG760" s="306"/>
      <c r="FH760" s="306"/>
      <c r="FI760" s="306"/>
      <c r="FJ760" s="306"/>
      <c r="FK760" s="306"/>
      <c r="FL760" s="306"/>
      <c r="FM760" s="306"/>
      <c r="FN760" s="306"/>
      <c r="FO760" s="306"/>
      <c r="FP760" s="306"/>
      <c r="FQ760" s="306"/>
      <c r="FR760" s="306"/>
      <c r="FS760" s="306"/>
      <c r="FT760" s="306"/>
      <c r="FU760" s="306"/>
      <c r="FV760" s="306"/>
      <c r="FW760" s="306"/>
      <c r="FX760" s="306"/>
      <c r="FY760" s="306"/>
      <c r="FZ760" s="306"/>
      <c r="GA760" s="306"/>
      <c r="GB760" s="306"/>
      <c r="GC760" s="306"/>
      <c r="GD760" s="306"/>
      <c r="GE760" s="306"/>
      <c r="GF760" s="306"/>
      <c r="GG760" s="306"/>
      <c r="GH760" s="306"/>
      <c r="GI760" s="306"/>
      <c r="GJ760" s="306"/>
      <c r="GK760" s="306"/>
      <c r="GL760" s="306"/>
      <c r="GM760" s="306"/>
      <c r="GN760" s="306"/>
      <c r="GO760" s="306"/>
      <c r="GP760" s="306"/>
      <c r="GQ760" s="306"/>
      <c r="GR760" s="306"/>
      <c r="GS760" s="306"/>
      <c r="GT760" s="306"/>
      <c r="GU760" s="306"/>
      <c r="GV760" s="306"/>
      <c r="GW760" s="306"/>
      <c r="GX760" s="306"/>
      <c r="GY760" s="306"/>
      <c r="GZ760" s="306"/>
      <c r="HA760" s="306"/>
      <c r="HB760" s="306"/>
      <c r="HC760" s="306"/>
      <c r="HD760" s="306"/>
      <c r="HE760" s="306"/>
      <c r="HF760" s="306"/>
      <c r="HG760" s="306"/>
      <c r="HH760" s="306"/>
      <c r="HI760" s="306"/>
      <c r="HJ760" s="306"/>
      <c r="HK760" s="306"/>
      <c r="HL760" s="306"/>
      <c r="HM760" s="306"/>
      <c r="HN760" s="306"/>
      <c r="HO760" s="306"/>
      <c r="HP760" s="306"/>
      <c r="HQ760" s="306"/>
      <c r="HR760" s="306"/>
      <c r="HS760" s="306"/>
      <c r="HT760" s="306"/>
      <c r="HU760" s="306"/>
      <c r="HV760" s="306"/>
      <c r="HW760" s="306"/>
      <c r="HX760" s="306"/>
      <c r="HY760" s="306"/>
      <c r="HZ760" s="306"/>
      <c r="IA760" s="306"/>
      <c r="IB760" s="306"/>
      <c r="IC760" s="306"/>
      <c r="ID760" s="306"/>
      <c r="IE760" s="306"/>
      <c r="IF760" s="306"/>
      <c r="IG760" s="306"/>
      <c r="IH760" s="306"/>
    </row>
    <row r="761" spans="1:242" s="219" customFormat="1" ht="15" customHeight="1" x14ac:dyDescent="0.3">
      <c r="A761" s="174">
        <v>7.03</v>
      </c>
      <c r="B761" s="231"/>
      <c r="C761" s="232" t="e">
        <f>VLOOKUP(BD.PD9[[#This Row],[Pos]],[19]!PPto[#Data],3,FALSE)</f>
        <v>#REF!</v>
      </c>
      <c r="D761" s="174" t="s">
        <v>23</v>
      </c>
      <c r="E761" s="305" t="str">
        <f>IF(BD.PD9[[#This Row],[.]]="*",VLOOKUP(BD.PD9[[#This Row],[Pos]],[19]Presupuesto!A:H,7,FALSE),"")</f>
        <v/>
      </c>
      <c r="F761" s="523" t="s">
        <v>494</v>
      </c>
      <c r="G761" s="174" t="s">
        <v>1359</v>
      </c>
      <c r="H761" s="174"/>
      <c r="I761" s="174" t="s">
        <v>1326</v>
      </c>
      <c r="J761" s="382">
        <v>1</v>
      </c>
      <c r="K761" s="174" t="s">
        <v>260</v>
      </c>
      <c r="L761" s="383">
        <f>IF(BD.PD9[[#This Row],[Mon]]="DOP",1,HLOOKUP(BD.PD9[[#This Row],[Mon]],Data!$K$1:$L$2,2,FALSE))</f>
        <v>1</v>
      </c>
      <c r="M761" s="384">
        <v>140501.32999999999</v>
      </c>
      <c r="N761" s="243">
        <f>BD.PD9[[#This Row],[Cant.]]*BD.PD9[[#This Row],[ Tasa ]]*BD.PD9[[#This Row],[ Precio Und.]]</f>
        <v>140501.32999999999</v>
      </c>
      <c r="O761" s="386">
        <v>0.01</v>
      </c>
      <c r="P761" s="243">
        <f>IF(BD.PD9[[#This Row],[Liquid. '[%']]]&lt;&gt;0,(BD.PD9[[#This Row],[Valor Neto '[DOP']]]*BD.PD9[[#This Row],[Liquid. '[%']]])+BD.PD9[[#This Row],[Valor Neto '[DOP']]],BD.PD9[[#This Row],[Valor Neto '[DOP']]])</f>
        <v>141906.34329999998</v>
      </c>
      <c r="Q761" s="243">
        <f>BD.PD9[[#This Row],[Ppto. Orden Interna '[DOP']]]/HLOOKUP("USD",Data!$K$1:$L$2,2,FALSE)</f>
        <v>2183.1745123076921</v>
      </c>
      <c r="R761" s="381" t="s">
        <v>1494</v>
      </c>
      <c r="S761" s="387"/>
      <c r="T761" s="387"/>
      <c r="U761" s="387"/>
      <c r="V761" s="387"/>
      <c r="W761" s="174" t="s">
        <v>1495</v>
      </c>
      <c r="X761" s="495">
        <v>10</v>
      </c>
      <c r="Y761" s="388">
        <v>1</v>
      </c>
      <c r="Z761" s="243">
        <f>BD.PD9[[#This Row],[Av.P1 '[%']]]*BD.PD9[[#This Row],[Ppto. Orden Interna '[DOP']]]</f>
        <v>141906.34329999998</v>
      </c>
      <c r="AA761" s="249"/>
      <c r="AB761" s="389"/>
      <c r="AC761" s="243">
        <f>BD.PD9[[#This Row],[Av.P2 '[%']]]*BD.PD9[[#This Row],[Ppto. Orden Interna '[DOP']]]</f>
        <v>0</v>
      </c>
      <c r="AD761" s="249"/>
      <c r="AE761" s="389"/>
      <c r="AF761" s="243">
        <f>BD.PD9[[#This Row],[Av.P3 '[%']]]*BD.PD9[[#This Row],[Ppto. Orden Interna '[DOP']]]</f>
        <v>0</v>
      </c>
      <c r="AG761" s="249"/>
      <c r="AH761" s="389"/>
      <c r="AI761" s="243">
        <f>BD.PD9[[#This Row],[Av.P4 '[%']]]*BD.PD9[[#This Row],[Ppto. Orden Interna '[DOP']]]</f>
        <v>0</v>
      </c>
      <c r="AJ761" s="249"/>
      <c r="AK761" s="389"/>
      <c r="AL761" s="243">
        <f>BD.PD9[[#This Row],[Av.P5 '[%']]]*BD.PD9[[#This Row],[Ppto. Orden Interna '[DOP']]]</f>
        <v>0</v>
      </c>
      <c r="AM761" s="496">
        <f>BD.PD9[[#This Row],[Pago 5]]+BD.PD9[[#This Row],[Pago 4]]+BD.PD9[[#This Row],[Pago 3]]+BD.PD9[[#This Row],[Pago 2]]+BD.PD9[[#This Row],[Pago 1]]</f>
        <v>141906.34329999998</v>
      </c>
      <c r="AN761" s="308" t="s">
        <v>244</v>
      </c>
      <c r="AO761" s="308" t="s">
        <v>245</v>
      </c>
      <c r="AP761" s="308" t="s">
        <v>246</v>
      </c>
      <c r="AQ761" s="308" t="s">
        <v>247</v>
      </c>
      <c r="AR761" s="308">
        <v>594</v>
      </c>
      <c r="AS761" s="308" t="s">
        <v>248</v>
      </c>
      <c r="AT761" s="249" t="s">
        <v>1575</v>
      </c>
      <c r="AU761" s="306"/>
      <c r="AV761" s="306"/>
      <c r="AW761" s="306"/>
      <c r="AX761" s="306"/>
      <c r="AY761" s="306"/>
      <c r="AZ761" s="306"/>
      <c r="BA761" s="306"/>
      <c r="BB761" s="306"/>
      <c r="BC761" s="306"/>
      <c r="BD761" s="306"/>
      <c r="BE761" s="306"/>
      <c r="BF761" s="306"/>
      <c r="BG761" s="306"/>
      <c r="BH761" s="306"/>
      <c r="BI761" s="306"/>
      <c r="BJ761" s="306"/>
      <c r="BK761" s="306"/>
      <c r="BL761" s="306"/>
      <c r="BM761" s="306"/>
      <c r="BN761" s="306"/>
      <c r="BO761" s="306"/>
      <c r="BP761" s="306"/>
      <c r="BQ761" s="306"/>
      <c r="BR761" s="306"/>
      <c r="BS761" s="306"/>
      <c r="BT761" s="306"/>
      <c r="BU761" s="306"/>
      <c r="BV761" s="306"/>
      <c r="BW761" s="306"/>
      <c r="BX761" s="306"/>
      <c r="BY761" s="306"/>
      <c r="BZ761" s="306"/>
      <c r="CA761" s="306"/>
      <c r="CB761" s="306"/>
      <c r="CC761" s="306"/>
      <c r="CD761" s="306"/>
      <c r="CE761" s="306"/>
      <c r="CF761" s="306"/>
      <c r="CG761" s="306"/>
      <c r="CH761" s="306"/>
      <c r="CI761" s="306"/>
      <c r="CJ761" s="306"/>
      <c r="CK761" s="306"/>
      <c r="CL761" s="306"/>
      <c r="CM761" s="306"/>
      <c r="CN761" s="306"/>
      <c r="CO761" s="306"/>
      <c r="CP761" s="306"/>
      <c r="CQ761" s="306"/>
      <c r="CR761" s="306"/>
      <c r="CS761" s="306"/>
      <c r="CT761" s="306"/>
      <c r="CU761" s="306"/>
      <c r="CV761" s="306"/>
      <c r="CW761" s="306"/>
      <c r="CX761" s="306"/>
      <c r="CY761" s="306"/>
      <c r="CZ761" s="306"/>
      <c r="DA761" s="306"/>
      <c r="DB761" s="306"/>
      <c r="DC761" s="306"/>
      <c r="DD761" s="306"/>
      <c r="DE761" s="306"/>
      <c r="DF761" s="306"/>
      <c r="DG761" s="306"/>
      <c r="DH761" s="306"/>
      <c r="DI761" s="306"/>
      <c r="DJ761" s="306"/>
      <c r="DK761" s="306"/>
      <c r="DL761" s="306"/>
      <c r="DM761" s="306"/>
      <c r="DN761" s="306"/>
      <c r="DO761" s="306"/>
      <c r="DP761" s="306"/>
      <c r="DQ761" s="306"/>
      <c r="DR761" s="306"/>
      <c r="DS761" s="306"/>
      <c r="DT761" s="306"/>
      <c r="DU761" s="306"/>
      <c r="DV761" s="306"/>
      <c r="DW761" s="306"/>
      <c r="DX761" s="306"/>
      <c r="DY761" s="306"/>
      <c r="DZ761" s="306"/>
      <c r="EA761" s="306"/>
      <c r="EB761" s="306"/>
      <c r="EC761" s="306"/>
      <c r="ED761" s="306"/>
      <c r="EE761" s="306"/>
      <c r="EF761" s="306"/>
      <c r="EG761" s="306"/>
      <c r="EH761" s="306"/>
      <c r="EI761" s="306"/>
      <c r="EJ761" s="306"/>
      <c r="EK761" s="306"/>
      <c r="EL761" s="306"/>
      <c r="EM761" s="306"/>
      <c r="EN761" s="306"/>
      <c r="EO761" s="306"/>
      <c r="EP761" s="306"/>
      <c r="EQ761" s="306"/>
      <c r="ER761" s="306"/>
      <c r="ES761" s="306"/>
      <c r="ET761" s="306"/>
      <c r="EU761" s="306"/>
      <c r="EV761" s="306"/>
      <c r="EW761" s="306"/>
      <c r="EX761" s="306"/>
      <c r="EY761" s="306"/>
      <c r="EZ761" s="306"/>
      <c r="FA761" s="306"/>
      <c r="FB761" s="306"/>
      <c r="FC761" s="306"/>
      <c r="FD761" s="306"/>
      <c r="FE761" s="306"/>
      <c r="FF761" s="306"/>
      <c r="FG761" s="306"/>
      <c r="FH761" s="306"/>
      <c r="FI761" s="306"/>
      <c r="FJ761" s="306"/>
      <c r="FK761" s="306"/>
      <c r="FL761" s="306"/>
      <c r="FM761" s="306"/>
      <c r="FN761" s="306"/>
      <c r="FO761" s="306"/>
      <c r="FP761" s="306"/>
      <c r="FQ761" s="306"/>
      <c r="FR761" s="306"/>
      <c r="FS761" s="306"/>
      <c r="FT761" s="306"/>
      <c r="FU761" s="306"/>
      <c r="FV761" s="306"/>
      <c r="FW761" s="306"/>
      <c r="FX761" s="306"/>
      <c r="FY761" s="306"/>
      <c r="FZ761" s="306"/>
      <c r="GA761" s="306"/>
      <c r="GB761" s="306"/>
      <c r="GC761" s="306"/>
      <c r="GD761" s="306"/>
      <c r="GE761" s="306"/>
      <c r="GF761" s="306"/>
      <c r="GG761" s="306"/>
      <c r="GH761" s="306"/>
      <c r="GI761" s="306"/>
      <c r="GJ761" s="306"/>
      <c r="GK761" s="306"/>
      <c r="GL761" s="306"/>
      <c r="GM761" s="306"/>
      <c r="GN761" s="306"/>
      <c r="GO761" s="306"/>
      <c r="GP761" s="306"/>
      <c r="GQ761" s="306"/>
      <c r="GR761" s="306"/>
      <c r="GS761" s="306"/>
      <c r="GT761" s="306"/>
      <c r="GU761" s="306"/>
      <c r="GV761" s="306"/>
      <c r="GW761" s="306"/>
      <c r="GX761" s="306"/>
      <c r="GY761" s="306"/>
      <c r="GZ761" s="306"/>
      <c r="HA761" s="306"/>
      <c r="HB761" s="306"/>
      <c r="HC761" s="306"/>
      <c r="HD761" s="306"/>
      <c r="HE761" s="306"/>
      <c r="HF761" s="306"/>
      <c r="HG761" s="306"/>
      <c r="HH761" s="306"/>
      <c r="HI761" s="306"/>
      <c r="HJ761" s="306"/>
      <c r="HK761" s="306"/>
      <c r="HL761" s="306"/>
      <c r="HM761" s="306"/>
      <c r="HN761" s="306"/>
      <c r="HO761" s="306"/>
      <c r="HP761" s="306"/>
      <c r="HQ761" s="306"/>
      <c r="HR761" s="306"/>
      <c r="HS761" s="306"/>
      <c r="HT761" s="306"/>
      <c r="HU761" s="306"/>
      <c r="HV761" s="306"/>
      <c r="HW761" s="306"/>
      <c r="HX761" s="306"/>
      <c r="HY761" s="306"/>
      <c r="HZ761" s="306"/>
      <c r="IA761" s="306"/>
      <c r="IB761" s="306"/>
      <c r="IC761" s="306"/>
      <c r="ID761" s="306"/>
      <c r="IE761" s="306"/>
      <c r="IF761" s="306"/>
      <c r="IG761" s="306"/>
      <c r="IH761" s="306"/>
    </row>
    <row r="762" spans="1:242" s="219" customFormat="1" ht="15" customHeight="1" x14ac:dyDescent="0.3">
      <c r="A762" s="174">
        <v>7.03</v>
      </c>
      <c r="B762" s="231"/>
      <c r="C762" s="232" t="e">
        <f>VLOOKUP(BD.PD9[[#This Row],[Pos]],[19]!PPto[#Data],3,FALSE)</f>
        <v>#REF!</v>
      </c>
      <c r="D762" s="174" t="s">
        <v>23</v>
      </c>
      <c r="E762" s="305" t="str">
        <f>IF(BD.PD9[[#This Row],[.]]="*",VLOOKUP(BD.PD9[[#This Row],[Pos]],[19]Presupuesto!A:H,7,FALSE),"")</f>
        <v/>
      </c>
      <c r="F762" s="523" t="s">
        <v>495</v>
      </c>
      <c r="G762" s="174" t="s">
        <v>1359</v>
      </c>
      <c r="H762" s="174"/>
      <c r="I762" s="174" t="s">
        <v>1326</v>
      </c>
      <c r="J762" s="382">
        <v>2</v>
      </c>
      <c r="K762" s="174" t="s">
        <v>260</v>
      </c>
      <c r="L762" s="383">
        <f>IF(BD.PD9[[#This Row],[Mon]]="DOP",1,HLOOKUP(BD.PD9[[#This Row],[Mon]],Data!$K$1:$L$2,2,FALSE))</f>
        <v>1</v>
      </c>
      <c r="M762" s="384">
        <v>151549.5</v>
      </c>
      <c r="N762" s="243">
        <f>BD.PD9[[#This Row],[Cant.]]*BD.PD9[[#This Row],[ Tasa ]]*BD.PD9[[#This Row],[ Precio Und.]]</f>
        <v>303099</v>
      </c>
      <c r="O762" s="386">
        <v>0.01</v>
      </c>
      <c r="P762" s="243">
        <f>IF(BD.PD9[[#This Row],[Liquid. '[%']]]&lt;&gt;0,(BD.PD9[[#This Row],[Valor Neto '[DOP']]]*BD.PD9[[#This Row],[Liquid. '[%']]])+BD.PD9[[#This Row],[Valor Neto '[DOP']]],BD.PD9[[#This Row],[Valor Neto '[DOP']]])</f>
        <v>306129.99</v>
      </c>
      <c r="Q762" s="243">
        <f>BD.PD9[[#This Row],[Ppto. Orden Interna '[DOP']]]/HLOOKUP("USD",Data!$K$1:$L$2,2,FALSE)</f>
        <v>4709.6921538461538</v>
      </c>
      <c r="R762" s="381" t="s">
        <v>1494</v>
      </c>
      <c r="S762" s="387"/>
      <c r="T762" s="387"/>
      <c r="U762" s="387"/>
      <c r="V762" s="387"/>
      <c r="W762" s="174" t="s">
        <v>1495</v>
      </c>
      <c r="X762" s="495">
        <v>10</v>
      </c>
      <c r="Y762" s="388">
        <v>1</v>
      </c>
      <c r="Z762" s="243">
        <f>BD.PD9[[#This Row],[Av.P1 '[%']]]*BD.PD9[[#This Row],[Ppto. Orden Interna '[DOP']]]</f>
        <v>306129.99</v>
      </c>
      <c r="AA762" s="249"/>
      <c r="AB762" s="389"/>
      <c r="AC762" s="243">
        <f>BD.PD9[[#This Row],[Av.P2 '[%']]]*BD.PD9[[#This Row],[Ppto. Orden Interna '[DOP']]]</f>
        <v>0</v>
      </c>
      <c r="AD762" s="249"/>
      <c r="AE762" s="389"/>
      <c r="AF762" s="243">
        <f>BD.PD9[[#This Row],[Av.P3 '[%']]]*BD.PD9[[#This Row],[Ppto. Orden Interna '[DOP']]]</f>
        <v>0</v>
      </c>
      <c r="AG762" s="249"/>
      <c r="AH762" s="389"/>
      <c r="AI762" s="243">
        <f>BD.PD9[[#This Row],[Av.P4 '[%']]]*BD.PD9[[#This Row],[Ppto. Orden Interna '[DOP']]]</f>
        <v>0</v>
      </c>
      <c r="AJ762" s="249"/>
      <c r="AK762" s="389"/>
      <c r="AL762" s="243">
        <f>BD.PD9[[#This Row],[Av.P5 '[%']]]*BD.PD9[[#This Row],[Ppto. Orden Interna '[DOP']]]</f>
        <v>0</v>
      </c>
      <c r="AM762" s="496">
        <f>BD.PD9[[#This Row],[Pago 5]]+BD.PD9[[#This Row],[Pago 4]]+BD.PD9[[#This Row],[Pago 3]]+BD.PD9[[#This Row],[Pago 2]]+BD.PD9[[#This Row],[Pago 1]]</f>
        <v>306129.99</v>
      </c>
      <c r="AN762" s="308" t="s">
        <v>244</v>
      </c>
      <c r="AO762" s="308" t="s">
        <v>245</v>
      </c>
      <c r="AP762" s="308" t="s">
        <v>246</v>
      </c>
      <c r="AQ762" s="308" t="s">
        <v>247</v>
      </c>
      <c r="AR762" s="308">
        <v>594</v>
      </c>
      <c r="AS762" s="308" t="s">
        <v>248</v>
      </c>
      <c r="AT762" s="249" t="s">
        <v>1575</v>
      </c>
      <c r="AU762" s="306"/>
      <c r="AV762" s="306"/>
      <c r="AW762" s="306"/>
      <c r="AX762" s="306"/>
      <c r="AY762" s="306"/>
      <c r="AZ762" s="306"/>
      <c r="BA762" s="306"/>
      <c r="BB762" s="306"/>
      <c r="BC762" s="306"/>
      <c r="BD762" s="306"/>
      <c r="BE762" s="306"/>
      <c r="BF762" s="306"/>
      <c r="BG762" s="306"/>
      <c r="BH762" s="306"/>
      <c r="BI762" s="306"/>
      <c r="BJ762" s="306"/>
      <c r="BK762" s="306"/>
      <c r="BL762" s="306"/>
      <c r="BM762" s="306"/>
      <c r="BN762" s="306"/>
      <c r="BO762" s="306"/>
      <c r="BP762" s="306"/>
      <c r="BQ762" s="306"/>
      <c r="BR762" s="306"/>
      <c r="BS762" s="306"/>
      <c r="BT762" s="306"/>
      <c r="BU762" s="306"/>
      <c r="BV762" s="306"/>
      <c r="BW762" s="306"/>
      <c r="BX762" s="306"/>
      <c r="BY762" s="306"/>
      <c r="BZ762" s="306"/>
      <c r="CA762" s="306"/>
      <c r="CB762" s="306"/>
      <c r="CC762" s="306"/>
      <c r="CD762" s="306"/>
      <c r="CE762" s="306"/>
      <c r="CF762" s="306"/>
      <c r="CG762" s="306"/>
      <c r="CH762" s="306"/>
      <c r="CI762" s="306"/>
      <c r="CJ762" s="306"/>
      <c r="CK762" s="306"/>
      <c r="CL762" s="306"/>
      <c r="CM762" s="306"/>
      <c r="CN762" s="306"/>
      <c r="CO762" s="306"/>
      <c r="CP762" s="306"/>
      <c r="CQ762" s="306"/>
      <c r="CR762" s="306"/>
      <c r="CS762" s="306"/>
      <c r="CT762" s="306"/>
      <c r="CU762" s="306"/>
      <c r="CV762" s="306"/>
      <c r="CW762" s="306"/>
      <c r="CX762" s="306"/>
      <c r="CY762" s="306"/>
      <c r="CZ762" s="306"/>
      <c r="DA762" s="306"/>
      <c r="DB762" s="306"/>
      <c r="DC762" s="306"/>
      <c r="DD762" s="306"/>
      <c r="DE762" s="306"/>
      <c r="DF762" s="306"/>
      <c r="DG762" s="306"/>
      <c r="DH762" s="306"/>
      <c r="DI762" s="306"/>
      <c r="DJ762" s="306"/>
      <c r="DK762" s="306"/>
      <c r="DL762" s="306"/>
      <c r="DM762" s="306"/>
      <c r="DN762" s="306"/>
      <c r="DO762" s="306"/>
      <c r="DP762" s="306"/>
      <c r="DQ762" s="306"/>
      <c r="DR762" s="306"/>
      <c r="DS762" s="306"/>
      <c r="DT762" s="306"/>
      <c r="DU762" s="306"/>
      <c r="DV762" s="306"/>
      <c r="DW762" s="306"/>
      <c r="DX762" s="306"/>
      <c r="DY762" s="306"/>
      <c r="DZ762" s="306"/>
      <c r="EA762" s="306"/>
      <c r="EB762" s="306"/>
      <c r="EC762" s="306"/>
      <c r="ED762" s="306"/>
      <c r="EE762" s="306"/>
      <c r="EF762" s="306"/>
      <c r="EG762" s="306"/>
      <c r="EH762" s="306"/>
      <c r="EI762" s="306"/>
      <c r="EJ762" s="306"/>
      <c r="EK762" s="306"/>
      <c r="EL762" s="306"/>
      <c r="EM762" s="306"/>
      <c r="EN762" s="306"/>
      <c r="EO762" s="306"/>
      <c r="EP762" s="306"/>
      <c r="EQ762" s="306"/>
      <c r="ER762" s="306"/>
      <c r="ES762" s="306"/>
      <c r="ET762" s="306"/>
      <c r="EU762" s="306"/>
      <c r="EV762" s="306"/>
      <c r="EW762" s="306"/>
      <c r="EX762" s="306"/>
      <c r="EY762" s="306"/>
      <c r="EZ762" s="306"/>
      <c r="FA762" s="306"/>
      <c r="FB762" s="306"/>
      <c r="FC762" s="306"/>
      <c r="FD762" s="306"/>
      <c r="FE762" s="306"/>
      <c r="FF762" s="306"/>
      <c r="FG762" s="306"/>
      <c r="FH762" s="306"/>
      <c r="FI762" s="306"/>
      <c r="FJ762" s="306"/>
      <c r="FK762" s="306"/>
      <c r="FL762" s="306"/>
      <c r="FM762" s="306"/>
      <c r="FN762" s="306"/>
      <c r="FO762" s="306"/>
      <c r="FP762" s="306"/>
      <c r="FQ762" s="306"/>
      <c r="FR762" s="306"/>
      <c r="FS762" s="306"/>
      <c r="FT762" s="306"/>
      <c r="FU762" s="306"/>
      <c r="FV762" s="306"/>
      <c r="FW762" s="306"/>
      <c r="FX762" s="306"/>
      <c r="FY762" s="306"/>
      <c r="FZ762" s="306"/>
      <c r="GA762" s="306"/>
      <c r="GB762" s="306"/>
      <c r="GC762" s="306"/>
      <c r="GD762" s="306"/>
      <c r="GE762" s="306"/>
      <c r="GF762" s="306"/>
      <c r="GG762" s="306"/>
      <c r="GH762" s="306"/>
      <c r="GI762" s="306"/>
      <c r="GJ762" s="306"/>
      <c r="GK762" s="306"/>
      <c r="GL762" s="306"/>
      <c r="GM762" s="306"/>
      <c r="GN762" s="306"/>
      <c r="GO762" s="306"/>
      <c r="GP762" s="306"/>
      <c r="GQ762" s="306"/>
      <c r="GR762" s="306"/>
      <c r="GS762" s="306"/>
      <c r="GT762" s="306"/>
      <c r="GU762" s="306"/>
      <c r="GV762" s="306"/>
      <c r="GW762" s="306"/>
      <c r="GX762" s="306"/>
      <c r="GY762" s="306"/>
      <c r="GZ762" s="306"/>
      <c r="HA762" s="306"/>
      <c r="HB762" s="306"/>
      <c r="HC762" s="306"/>
      <c r="HD762" s="306"/>
      <c r="HE762" s="306"/>
      <c r="HF762" s="306"/>
      <c r="HG762" s="306"/>
      <c r="HH762" s="306"/>
      <c r="HI762" s="306"/>
      <c r="HJ762" s="306"/>
      <c r="HK762" s="306"/>
      <c r="HL762" s="306"/>
      <c r="HM762" s="306"/>
      <c r="HN762" s="306"/>
      <c r="HO762" s="306"/>
      <c r="HP762" s="306"/>
      <c r="HQ762" s="306"/>
      <c r="HR762" s="306"/>
      <c r="HS762" s="306"/>
      <c r="HT762" s="306"/>
      <c r="HU762" s="306"/>
      <c r="HV762" s="306"/>
      <c r="HW762" s="306"/>
      <c r="HX762" s="306"/>
      <c r="HY762" s="306"/>
      <c r="HZ762" s="306"/>
      <c r="IA762" s="306"/>
      <c r="IB762" s="306"/>
      <c r="IC762" s="306"/>
      <c r="ID762" s="306"/>
      <c r="IE762" s="306"/>
      <c r="IF762" s="306"/>
      <c r="IG762" s="306"/>
      <c r="IH762" s="306"/>
    </row>
    <row r="763" spans="1:242" s="219" customFormat="1" ht="15" customHeight="1" x14ac:dyDescent="0.3">
      <c r="A763" s="174">
        <v>7.03</v>
      </c>
      <c r="B763" s="231"/>
      <c r="C763" s="232" t="e">
        <f>VLOOKUP(BD.PD9[[#This Row],[Pos]],[19]!PPto[#Data],3,FALSE)</f>
        <v>#REF!</v>
      </c>
      <c r="D763" s="174" t="s">
        <v>23</v>
      </c>
      <c r="E763" s="305" t="str">
        <f>IF(BD.PD9[[#This Row],[.]]="*",VLOOKUP(BD.PD9[[#This Row],[Pos]],[19]Presupuesto!A:H,7,FALSE),"")</f>
        <v/>
      </c>
      <c r="F763" s="523" t="s">
        <v>498</v>
      </c>
      <c r="G763" s="174" t="s">
        <v>1359</v>
      </c>
      <c r="H763" s="174"/>
      <c r="I763" s="174" t="s">
        <v>1326</v>
      </c>
      <c r="J763" s="382">
        <v>1</v>
      </c>
      <c r="K763" s="174" t="s">
        <v>260</v>
      </c>
      <c r="L763" s="383">
        <f>IF(BD.PD9[[#This Row],[Mon]]="DOP",1,HLOOKUP(BD.PD9[[#This Row],[Mon]],Data!$K$1:$L$2,2,FALSE))</f>
        <v>1</v>
      </c>
      <c r="M763" s="384">
        <v>397260.62</v>
      </c>
      <c r="N763" s="243">
        <f>BD.PD9[[#This Row],[Cant.]]*BD.PD9[[#This Row],[ Tasa ]]*BD.PD9[[#This Row],[ Precio Und.]]</f>
        <v>397260.62</v>
      </c>
      <c r="O763" s="386">
        <v>0.01</v>
      </c>
      <c r="P763" s="243">
        <f>IF(BD.PD9[[#This Row],[Liquid. '[%']]]&lt;&gt;0,(BD.PD9[[#This Row],[Valor Neto '[DOP']]]*BD.PD9[[#This Row],[Liquid. '[%']]])+BD.PD9[[#This Row],[Valor Neto '[DOP']]],BD.PD9[[#This Row],[Valor Neto '[DOP']]])</f>
        <v>401233.22619999998</v>
      </c>
      <c r="Q763" s="243">
        <f>BD.PD9[[#This Row],[Ppto. Orden Interna '[DOP']]]/HLOOKUP("USD",Data!$K$1:$L$2,2,FALSE)</f>
        <v>6172.818864615384</v>
      </c>
      <c r="R763" s="381" t="s">
        <v>1494</v>
      </c>
      <c r="S763" s="387"/>
      <c r="T763" s="387"/>
      <c r="U763" s="387"/>
      <c r="V763" s="387"/>
      <c r="W763" s="174" t="s">
        <v>1495</v>
      </c>
      <c r="X763" s="495">
        <v>10</v>
      </c>
      <c r="Y763" s="388">
        <v>1</v>
      </c>
      <c r="Z763" s="243">
        <f>BD.PD9[[#This Row],[Av.P1 '[%']]]*BD.PD9[[#This Row],[Ppto. Orden Interna '[DOP']]]</f>
        <v>401233.22619999998</v>
      </c>
      <c r="AA763" s="249"/>
      <c r="AB763" s="389"/>
      <c r="AC763" s="243">
        <f>BD.PD9[[#This Row],[Av.P2 '[%']]]*BD.PD9[[#This Row],[Ppto. Orden Interna '[DOP']]]</f>
        <v>0</v>
      </c>
      <c r="AD763" s="249"/>
      <c r="AE763" s="389"/>
      <c r="AF763" s="243">
        <f>BD.PD9[[#This Row],[Av.P3 '[%']]]*BD.PD9[[#This Row],[Ppto. Orden Interna '[DOP']]]</f>
        <v>0</v>
      </c>
      <c r="AG763" s="249"/>
      <c r="AH763" s="389"/>
      <c r="AI763" s="243">
        <f>BD.PD9[[#This Row],[Av.P4 '[%']]]*BD.PD9[[#This Row],[Ppto. Orden Interna '[DOP']]]</f>
        <v>0</v>
      </c>
      <c r="AJ763" s="249"/>
      <c r="AK763" s="389"/>
      <c r="AL763" s="243">
        <f>BD.PD9[[#This Row],[Av.P5 '[%']]]*BD.PD9[[#This Row],[Ppto. Orden Interna '[DOP']]]</f>
        <v>0</v>
      </c>
      <c r="AM763" s="496">
        <f>BD.PD9[[#This Row],[Pago 5]]+BD.PD9[[#This Row],[Pago 4]]+BD.PD9[[#This Row],[Pago 3]]+BD.PD9[[#This Row],[Pago 2]]+BD.PD9[[#This Row],[Pago 1]]</f>
        <v>401233.22619999998</v>
      </c>
      <c r="AN763" s="308" t="s">
        <v>244</v>
      </c>
      <c r="AO763" s="308" t="s">
        <v>245</v>
      </c>
      <c r="AP763" s="308" t="s">
        <v>246</v>
      </c>
      <c r="AQ763" s="308" t="s">
        <v>247</v>
      </c>
      <c r="AR763" s="308">
        <v>594</v>
      </c>
      <c r="AS763" s="308" t="s">
        <v>248</v>
      </c>
      <c r="AT763" s="249" t="s">
        <v>1575</v>
      </c>
      <c r="AU763" s="306"/>
      <c r="AV763" s="306"/>
      <c r="AW763" s="306"/>
      <c r="AX763" s="306"/>
      <c r="AY763" s="306"/>
      <c r="AZ763" s="306"/>
      <c r="BA763" s="306"/>
      <c r="BB763" s="306"/>
      <c r="BC763" s="306"/>
      <c r="BD763" s="306"/>
      <c r="BE763" s="306"/>
      <c r="BF763" s="306"/>
      <c r="BG763" s="306"/>
      <c r="BH763" s="306"/>
      <c r="BI763" s="306"/>
      <c r="BJ763" s="306"/>
      <c r="BK763" s="306"/>
      <c r="BL763" s="306"/>
      <c r="BM763" s="306"/>
      <c r="BN763" s="306"/>
      <c r="BO763" s="306"/>
      <c r="BP763" s="306"/>
      <c r="BQ763" s="306"/>
      <c r="BR763" s="306"/>
      <c r="BS763" s="306"/>
      <c r="BT763" s="306"/>
      <c r="BU763" s="306"/>
      <c r="BV763" s="306"/>
      <c r="BW763" s="306"/>
      <c r="BX763" s="306"/>
      <c r="BY763" s="306"/>
      <c r="BZ763" s="306"/>
      <c r="CA763" s="306"/>
      <c r="CB763" s="306"/>
      <c r="CC763" s="306"/>
      <c r="CD763" s="306"/>
      <c r="CE763" s="306"/>
      <c r="CF763" s="306"/>
      <c r="CG763" s="306"/>
      <c r="CH763" s="306"/>
      <c r="CI763" s="306"/>
      <c r="CJ763" s="306"/>
      <c r="CK763" s="306"/>
      <c r="CL763" s="306"/>
      <c r="CM763" s="306"/>
      <c r="CN763" s="306"/>
      <c r="CO763" s="306"/>
      <c r="CP763" s="306"/>
      <c r="CQ763" s="306"/>
      <c r="CR763" s="306"/>
      <c r="CS763" s="306"/>
      <c r="CT763" s="306"/>
      <c r="CU763" s="306"/>
      <c r="CV763" s="306"/>
      <c r="CW763" s="306"/>
      <c r="CX763" s="306"/>
      <c r="CY763" s="306"/>
      <c r="CZ763" s="306"/>
      <c r="DA763" s="306"/>
      <c r="DB763" s="306"/>
      <c r="DC763" s="306"/>
      <c r="DD763" s="306"/>
      <c r="DE763" s="306"/>
      <c r="DF763" s="306"/>
      <c r="DG763" s="306"/>
      <c r="DH763" s="306"/>
      <c r="DI763" s="306"/>
      <c r="DJ763" s="306"/>
      <c r="DK763" s="306"/>
      <c r="DL763" s="306"/>
      <c r="DM763" s="306"/>
      <c r="DN763" s="306"/>
      <c r="DO763" s="306"/>
      <c r="DP763" s="306"/>
      <c r="DQ763" s="306"/>
      <c r="DR763" s="306"/>
      <c r="DS763" s="306"/>
      <c r="DT763" s="306"/>
      <c r="DU763" s="306"/>
      <c r="DV763" s="306"/>
      <c r="DW763" s="306"/>
      <c r="DX763" s="306"/>
      <c r="DY763" s="306"/>
      <c r="DZ763" s="306"/>
      <c r="EA763" s="306"/>
      <c r="EB763" s="306"/>
      <c r="EC763" s="306"/>
      <c r="ED763" s="306"/>
      <c r="EE763" s="306"/>
      <c r="EF763" s="306"/>
      <c r="EG763" s="306"/>
      <c r="EH763" s="306"/>
      <c r="EI763" s="306"/>
      <c r="EJ763" s="306"/>
      <c r="EK763" s="306"/>
      <c r="EL763" s="306"/>
      <c r="EM763" s="306"/>
      <c r="EN763" s="306"/>
      <c r="EO763" s="306"/>
      <c r="EP763" s="306"/>
      <c r="EQ763" s="306"/>
      <c r="ER763" s="306"/>
      <c r="ES763" s="306"/>
      <c r="ET763" s="306"/>
      <c r="EU763" s="306"/>
      <c r="EV763" s="306"/>
      <c r="EW763" s="306"/>
      <c r="EX763" s="306"/>
      <c r="EY763" s="306"/>
      <c r="EZ763" s="306"/>
      <c r="FA763" s="306"/>
      <c r="FB763" s="306"/>
      <c r="FC763" s="306"/>
      <c r="FD763" s="306"/>
      <c r="FE763" s="306"/>
      <c r="FF763" s="306"/>
      <c r="FG763" s="306"/>
      <c r="FH763" s="306"/>
      <c r="FI763" s="306"/>
      <c r="FJ763" s="306"/>
      <c r="FK763" s="306"/>
      <c r="FL763" s="306"/>
      <c r="FM763" s="306"/>
      <c r="FN763" s="306"/>
      <c r="FO763" s="306"/>
      <c r="FP763" s="306"/>
      <c r="FQ763" s="306"/>
      <c r="FR763" s="306"/>
      <c r="FS763" s="306"/>
      <c r="FT763" s="306"/>
      <c r="FU763" s="306"/>
      <c r="FV763" s="306"/>
      <c r="FW763" s="306"/>
      <c r="FX763" s="306"/>
      <c r="FY763" s="306"/>
      <c r="FZ763" s="306"/>
      <c r="GA763" s="306"/>
      <c r="GB763" s="306"/>
      <c r="GC763" s="306"/>
      <c r="GD763" s="306"/>
      <c r="GE763" s="306"/>
      <c r="GF763" s="306"/>
      <c r="GG763" s="306"/>
      <c r="GH763" s="306"/>
      <c r="GI763" s="306"/>
      <c r="GJ763" s="306"/>
      <c r="GK763" s="306"/>
      <c r="GL763" s="306"/>
      <c r="GM763" s="306"/>
      <c r="GN763" s="306"/>
      <c r="GO763" s="306"/>
      <c r="GP763" s="306"/>
      <c r="GQ763" s="306"/>
      <c r="GR763" s="306"/>
      <c r="GS763" s="306"/>
      <c r="GT763" s="306"/>
      <c r="GU763" s="306"/>
      <c r="GV763" s="306"/>
      <c r="GW763" s="306"/>
      <c r="GX763" s="306"/>
      <c r="GY763" s="306"/>
      <c r="GZ763" s="306"/>
      <c r="HA763" s="306"/>
      <c r="HB763" s="306"/>
      <c r="HC763" s="306"/>
      <c r="HD763" s="306"/>
      <c r="HE763" s="306"/>
      <c r="HF763" s="306"/>
      <c r="HG763" s="306"/>
      <c r="HH763" s="306"/>
      <c r="HI763" s="306"/>
      <c r="HJ763" s="306"/>
      <c r="HK763" s="306"/>
      <c r="HL763" s="306"/>
      <c r="HM763" s="306"/>
      <c r="HN763" s="306"/>
      <c r="HO763" s="306"/>
      <c r="HP763" s="306"/>
      <c r="HQ763" s="306"/>
      <c r="HR763" s="306"/>
      <c r="HS763" s="306"/>
      <c r="HT763" s="306"/>
      <c r="HU763" s="306"/>
      <c r="HV763" s="306"/>
      <c r="HW763" s="306"/>
      <c r="HX763" s="306"/>
      <c r="HY763" s="306"/>
      <c r="HZ763" s="306"/>
      <c r="IA763" s="306"/>
      <c r="IB763" s="306"/>
      <c r="IC763" s="306"/>
      <c r="ID763" s="306"/>
      <c r="IE763" s="306"/>
      <c r="IF763" s="306"/>
      <c r="IG763" s="306"/>
      <c r="IH763" s="306"/>
    </row>
    <row r="764" spans="1:242" s="219" customFormat="1" ht="15" customHeight="1" x14ac:dyDescent="0.3">
      <c r="A764" s="174">
        <v>7.03</v>
      </c>
      <c r="B764" s="231"/>
      <c r="C764" s="232" t="e">
        <f>VLOOKUP(BD.PD9[[#This Row],[Pos]],[19]!PPto[#Data],3,FALSE)</f>
        <v>#REF!</v>
      </c>
      <c r="D764" s="174" t="s">
        <v>23</v>
      </c>
      <c r="E764" s="305" t="str">
        <f>IF(BD.PD9[[#This Row],[.]]="*",VLOOKUP(BD.PD9[[#This Row],[Pos]],[19]Presupuesto!A:H,7,FALSE),"")</f>
        <v/>
      </c>
      <c r="F764" s="523" t="s">
        <v>499</v>
      </c>
      <c r="G764" s="174" t="s">
        <v>1359</v>
      </c>
      <c r="H764" s="174"/>
      <c r="I764" s="174" t="s">
        <v>1326</v>
      </c>
      <c r="J764" s="382">
        <v>1</v>
      </c>
      <c r="K764" s="174" t="s">
        <v>260</v>
      </c>
      <c r="L764" s="383">
        <f>IF(BD.PD9[[#This Row],[Mon]]="DOP",1,HLOOKUP(BD.PD9[[#This Row],[Mon]],Data!$K$1:$L$2,2,FALSE))</f>
        <v>1</v>
      </c>
      <c r="M764" s="384">
        <v>165106.71</v>
      </c>
      <c r="N764" s="243">
        <f>BD.PD9[[#This Row],[Cant.]]*BD.PD9[[#This Row],[ Tasa ]]*BD.PD9[[#This Row],[ Precio Und.]]</f>
        <v>165106.71</v>
      </c>
      <c r="O764" s="386">
        <v>0.01</v>
      </c>
      <c r="P764" s="243">
        <f>IF(BD.PD9[[#This Row],[Liquid. '[%']]]&lt;&gt;0,(BD.PD9[[#This Row],[Valor Neto '[DOP']]]*BD.PD9[[#This Row],[Liquid. '[%']]])+BD.PD9[[#This Row],[Valor Neto '[DOP']]],BD.PD9[[#This Row],[Valor Neto '[DOP']]])</f>
        <v>166757.77709999998</v>
      </c>
      <c r="Q764" s="243">
        <f>BD.PD9[[#This Row],[Ppto. Orden Interna '[DOP']]]/HLOOKUP("USD",Data!$K$1:$L$2,2,FALSE)</f>
        <v>2565.5042630769226</v>
      </c>
      <c r="R764" s="381" t="s">
        <v>1494</v>
      </c>
      <c r="S764" s="387"/>
      <c r="T764" s="387"/>
      <c r="U764" s="387"/>
      <c r="V764" s="387"/>
      <c r="W764" s="174" t="s">
        <v>1495</v>
      </c>
      <c r="X764" s="495">
        <v>10</v>
      </c>
      <c r="Y764" s="388">
        <v>1</v>
      </c>
      <c r="Z764" s="243">
        <f>BD.PD9[[#This Row],[Av.P1 '[%']]]*BD.PD9[[#This Row],[Ppto. Orden Interna '[DOP']]]</f>
        <v>166757.77709999998</v>
      </c>
      <c r="AA764" s="249"/>
      <c r="AB764" s="389"/>
      <c r="AC764" s="243">
        <f>BD.PD9[[#This Row],[Av.P2 '[%']]]*BD.PD9[[#This Row],[Ppto. Orden Interna '[DOP']]]</f>
        <v>0</v>
      </c>
      <c r="AD764" s="249"/>
      <c r="AE764" s="389"/>
      <c r="AF764" s="243">
        <f>BD.PD9[[#This Row],[Av.P3 '[%']]]*BD.PD9[[#This Row],[Ppto. Orden Interna '[DOP']]]</f>
        <v>0</v>
      </c>
      <c r="AG764" s="249"/>
      <c r="AH764" s="389"/>
      <c r="AI764" s="243">
        <f>BD.PD9[[#This Row],[Av.P4 '[%']]]*BD.PD9[[#This Row],[Ppto. Orden Interna '[DOP']]]</f>
        <v>0</v>
      </c>
      <c r="AJ764" s="249"/>
      <c r="AK764" s="389"/>
      <c r="AL764" s="243">
        <f>BD.PD9[[#This Row],[Av.P5 '[%']]]*BD.PD9[[#This Row],[Ppto. Orden Interna '[DOP']]]</f>
        <v>0</v>
      </c>
      <c r="AM764" s="496">
        <f>BD.PD9[[#This Row],[Pago 5]]+BD.PD9[[#This Row],[Pago 4]]+BD.PD9[[#This Row],[Pago 3]]+BD.PD9[[#This Row],[Pago 2]]+BD.PD9[[#This Row],[Pago 1]]</f>
        <v>166757.77709999998</v>
      </c>
      <c r="AN764" s="308" t="s">
        <v>244</v>
      </c>
      <c r="AO764" s="308" t="s">
        <v>245</v>
      </c>
      <c r="AP764" s="308" t="s">
        <v>246</v>
      </c>
      <c r="AQ764" s="308" t="s">
        <v>247</v>
      </c>
      <c r="AR764" s="308">
        <v>594</v>
      </c>
      <c r="AS764" s="308" t="s">
        <v>248</v>
      </c>
      <c r="AT764" s="249" t="s">
        <v>1575</v>
      </c>
      <c r="AU764" s="306"/>
      <c r="AV764" s="306"/>
      <c r="AW764" s="306"/>
      <c r="AX764" s="306"/>
      <c r="AY764" s="306"/>
      <c r="AZ764" s="306"/>
      <c r="BA764" s="306"/>
      <c r="BB764" s="306"/>
      <c r="BC764" s="306"/>
      <c r="BD764" s="306"/>
      <c r="BE764" s="306"/>
      <c r="BF764" s="306"/>
      <c r="BG764" s="306"/>
      <c r="BH764" s="306"/>
      <c r="BI764" s="306"/>
      <c r="BJ764" s="306"/>
      <c r="BK764" s="306"/>
      <c r="BL764" s="306"/>
      <c r="BM764" s="306"/>
      <c r="BN764" s="306"/>
      <c r="BO764" s="306"/>
      <c r="BP764" s="306"/>
      <c r="BQ764" s="306"/>
      <c r="BR764" s="306"/>
      <c r="BS764" s="306"/>
      <c r="BT764" s="306"/>
      <c r="BU764" s="306"/>
      <c r="BV764" s="306"/>
      <c r="BW764" s="306"/>
      <c r="BX764" s="306"/>
      <c r="BY764" s="306"/>
      <c r="BZ764" s="306"/>
      <c r="CA764" s="306"/>
      <c r="CB764" s="306"/>
      <c r="CC764" s="306"/>
      <c r="CD764" s="306"/>
      <c r="CE764" s="306"/>
      <c r="CF764" s="306"/>
      <c r="CG764" s="306"/>
      <c r="CH764" s="306"/>
      <c r="CI764" s="306"/>
      <c r="CJ764" s="306"/>
      <c r="CK764" s="306"/>
      <c r="CL764" s="306"/>
      <c r="CM764" s="306"/>
      <c r="CN764" s="306"/>
      <c r="CO764" s="306"/>
      <c r="CP764" s="306"/>
      <c r="CQ764" s="306"/>
      <c r="CR764" s="306"/>
      <c r="CS764" s="306"/>
      <c r="CT764" s="306"/>
      <c r="CU764" s="306"/>
      <c r="CV764" s="306"/>
      <c r="CW764" s="306"/>
      <c r="CX764" s="306"/>
      <c r="CY764" s="306"/>
      <c r="CZ764" s="306"/>
      <c r="DA764" s="306"/>
      <c r="DB764" s="306"/>
      <c r="DC764" s="306"/>
      <c r="DD764" s="306"/>
      <c r="DE764" s="306"/>
      <c r="DF764" s="306"/>
      <c r="DG764" s="306"/>
      <c r="DH764" s="306"/>
      <c r="DI764" s="306"/>
      <c r="DJ764" s="306"/>
      <c r="DK764" s="306"/>
      <c r="DL764" s="306"/>
      <c r="DM764" s="306"/>
      <c r="DN764" s="306"/>
      <c r="DO764" s="306"/>
      <c r="DP764" s="306"/>
      <c r="DQ764" s="306"/>
      <c r="DR764" s="306"/>
      <c r="DS764" s="306"/>
      <c r="DT764" s="306"/>
      <c r="DU764" s="306"/>
      <c r="DV764" s="306"/>
      <c r="DW764" s="306"/>
      <c r="DX764" s="306"/>
      <c r="DY764" s="306"/>
      <c r="DZ764" s="306"/>
      <c r="EA764" s="306"/>
      <c r="EB764" s="306"/>
      <c r="EC764" s="306"/>
      <c r="ED764" s="306"/>
      <c r="EE764" s="306"/>
      <c r="EF764" s="306"/>
      <c r="EG764" s="306"/>
      <c r="EH764" s="306"/>
      <c r="EI764" s="306"/>
      <c r="EJ764" s="306"/>
      <c r="EK764" s="306"/>
      <c r="EL764" s="306"/>
      <c r="EM764" s="306"/>
      <c r="EN764" s="306"/>
      <c r="EO764" s="306"/>
      <c r="EP764" s="306"/>
      <c r="EQ764" s="306"/>
      <c r="ER764" s="306"/>
      <c r="ES764" s="306"/>
      <c r="ET764" s="306"/>
      <c r="EU764" s="306"/>
      <c r="EV764" s="306"/>
      <c r="EW764" s="306"/>
      <c r="EX764" s="306"/>
      <c r="EY764" s="306"/>
      <c r="EZ764" s="306"/>
      <c r="FA764" s="306"/>
      <c r="FB764" s="306"/>
      <c r="FC764" s="306"/>
      <c r="FD764" s="306"/>
      <c r="FE764" s="306"/>
      <c r="FF764" s="306"/>
      <c r="FG764" s="306"/>
      <c r="FH764" s="306"/>
      <c r="FI764" s="306"/>
      <c r="FJ764" s="306"/>
      <c r="FK764" s="306"/>
      <c r="FL764" s="306"/>
      <c r="FM764" s="306"/>
      <c r="FN764" s="306"/>
      <c r="FO764" s="306"/>
      <c r="FP764" s="306"/>
      <c r="FQ764" s="306"/>
      <c r="FR764" s="306"/>
      <c r="FS764" s="306"/>
      <c r="FT764" s="306"/>
      <c r="FU764" s="306"/>
      <c r="FV764" s="306"/>
      <c r="FW764" s="306"/>
      <c r="FX764" s="306"/>
      <c r="FY764" s="306"/>
      <c r="FZ764" s="306"/>
      <c r="GA764" s="306"/>
      <c r="GB764" s="306"/>
      <c r="GC764" s="306"/>
      <c r="GD764" s="306"/>
      <c r="GE764" s="306"/>
      <c r="GF764" s="306"/>
      <c r="GG764" s="306"/>
      <c r="GH764" s="306"/>
      <c r="GI764" s="306"/>
      <c r="GJ764" s="306"/>
      <c r="GK764" s="306"/>
      <c r="GL764" s="306"/>
      <c r="GM764" s="306"/>
      <c r="GN764" s="306"/>
      <c r="GO764" s="306"/>
      <c r="GP764" s="306"/>
      <c r="GQ764" s="306"/>
      <c r="GR764" s="306"/>
      <c r="GS764" s="306"/>
      <c r="GT764" s="306"/>
      <c r="GU764" s="306"/>
      <c r="GV764" s="306"/>
      <c r="GW764" s="306"/>
      <c r="GX764" s="306"/>
      <c r="GY764" s="306"/>
      <c r="GZ764" s="306"/>
      <c r="HA764" s="306"/>
      <c r="HB764" s="306"/>
      <c r="HC764" s="306"/>
      <c r="HD764" s="306"/>
      <c r="HE764" s="306"/>
      <c r="HF764" s="306"/>
      <c r="HG764" s="306"/>
      <c r="HH764" s="306"/>
      <c r="HI764" s="306"/>
      <c r="HJ764" s="306"/>
      <c r="HK764" s="306"/>
      <c r="HL764" s="306"/>
      <c r="HM764" s="306"/>
      <c r="HN764" s="306"/>
      <c r="HO764" s="306"/>
      <c r="HP764" s="306"/>
      <c r="HQ764" s="306"/>
      <c r="HR764" s="306"/>
      <c r="HS764" s="306"/>
      <c r="HT764" s="306"/>
      <c r="HU764" s="306"/>
      <c r="HV764" s="306"/>
      <c r="HW764" s="306"/>
      <c r="HX764" s="306"/>
      <c r="HY764" s="306"/>
      <c r="HZ764" s="306"/>
      <c r="IA764" s="306"/>
      <c r="IB764" s="306"/>
      <c r="IC764" s="306"/>
      <c r="ID764" s="306"/>
      <c r="IE764" s="306"/>
      <c r="IF764" s="306"/>
      <c r="IG764" s="306"/>
      <c r="IH764" s="306"/>
    </row>
    <row r="765" spans="1:242" s="219" customFormat="1" ht="15" customHeight="1" x14ac:dyDescent="0.3">
      <c r="A765" s="174">
        <v>7.03</v>
      </c>
      <c r="B765" s="231"/>
      <c r="C765" s="232" t="e">
        <f>VLOOKUP(BD.PD9[[#This Row],[Pos]],[19]!PPto[#Data],3,FALSE)</f>
        <v>#REF!</v>
      </c>
      <c r="D765" s="174" t="s">
        <v>23</v>
      </c>
      <c r="E765" s="305" t="str">
        <f>IF(BD.PD9[[#This Row],[.]]="*",VLOOKUP(BD.PD9[[#This Row],[Pos]],[19]Presupuesto!A:H,7,FALSE),"")</f>
        <v/>
      </c>
      <c r="F765" s="234" t="s">
        <v>503</v>
      </c>
      <c r="G765" s="174"/>
      <c r="H765" s="174"/>
      <c r="I765" s="174" t="s">
        <v>1326</v>
      </c>
      <c r="J765" s="382">
        <v>2</v>
      </c>
      <c r="K765" s="174" t="s">
        <v>260</v>
      </c>
      <c r="L765" s="383">
        <f>IF(BD.PD9[[#This Row],[Mon]]="DOP",1,HLOOKUP(BD.PD9[[#This Row],[Mon]],Data!$K$1:$L$2,2,FALSE))</f>
        <v>1</v>
      </c>
      <c r="M765" s="384">
        <v>8808.0550000000003</v>
      </c>
      <c r="N765" s="243">
        <f>BD.PD9[[#This Row],[Cant.]]*BD.PD9[[#This Row],[ Tasa ]]*BD.PD9[[#This Row],[ Precio Und.]]</f>
        <v>17616.11</v>
      </c>
      <c r="O765" s="386">
        <v>0</v>
      </c>
      <c r="P765" s="243">
        <f>IF(BD.PD9[[#This Row],[Liquid. '[%']]]&lt;&gt;0,(BD.PD9[[#This Row],[Valor Neto '[DOP']]]*BD.PD9[[#This Row],[Liquid. '[%']]])+BD.PD9[[#This Row],[Valor Neto '[DOP']]],BD.PD9[[#This Row],[Valor Neto '[DOP']]])</f>
        <v>17616.11</v>
      </c>
      <c r="Q765" s="243">
        <f>BD.PD9[[#This Row],[Ppto. Orden Interna '[DOP']]]/HLOOKUP("USD",Data!$K$1:$L$2,2,FALSE)</f>
        <v>271.01707692307696</v>
      </c>
      <c r="R765" s="381" t="s">
        <v>1517</v>
      </c>
      <c r="S765" s="387"/>
      <c r="T765" s="387"/>
      <c r="U765" s="387"/>
      <c r="V765" s="387"/>
      <c r="W765" s="174" t="s">
        <v>1495</v>
      </c>
      <c r="X765" s="495">
        <v>10</v>
      </c>
      <c r="Y765" s="388">
        <v>1</v>
      </c>
      <c r="Z765" s="243">
        <f>BD.PD9[[#This Row],[Av.P1 '[%']]]*BD.PD9[[#This Row],[Ppto. Orden Interna '[DOP']]]</f>
        <v>17616.11</v>
      </c>
      <c r="AA765" s="249"/>
      <c r="AB765" s="389"/>
      <c r="AC765" s="243">
        <f>BD.PD9[[#This Row],[Av.P2 '[%']]]*BD.PD9[[#This Row],[Ppto. Orden Interna '[DOP']]]</f>
        <v>0</v>
      </c>
      <c r="AD765" s="249"/>
      <c r="AE765" s="389"/>
      <c r="AF765" s="243">
        <f>BD.PD9[[#This Row],[Av.P3 '[%']]]*BD.PD9[[#This Row],[Ppto. Orden Interna '[DOP']]]</f>
        <v>0</v>
      </c>
      <c r="AG765" s="249"/>
      <c r="AH765" s="389"/>
      <c r="AI765" s="243">
        <f>BD.PD9[[#This Row],[Av.P4 '[%']]]*BD.PD9[[#This Row],[Ppto. Orden Interna '[DOP']]]</f>
        <v>0</v>
      </c>
      <c r="AJ765" s="249"/>
      <c r="AK765" s="389"/>
      <c r="AL765" s="243">
        <f>BD.PD9[[#This Row],[Av.P5 '[%']]]*BD.PD9[[#This Row],[Ppto. Orden Interna '[DOP']]]</f>
        <v>0</v>
      </c>
      <c r="AM765" s="496">
        <f>BD.PD9[[#This Row],[Pago 5]]+BD.PD9[[#This Row],[Pago 4]]+BD.PD9[[#This Row],[Pago 3]]+BD.PD9[[#This Row],[Pago 2]]+BD.PD9[[#This Row],[Pago 1]]</f>
        <v>17616.11</v>
      </c>
      <c r="AN765" s="308" t="s">
        <v>244</v>
      </c>
      <c r="AO765" s="308" t="s">
        <v>245</v>
      </c>
      <c r="AP765" s="308" t="s">
        <v>246</v>
      </c>
      <c r="AQ765" s="308" t="s">
        <v>247</v>
      </c>
      <c r="AR765" s="308">
        <v>594</v>
      </c>
      <c r="AS765" s="308" t="s">
        <v>248</v>
      </c>
      <c r="AT765" s="249" t="s">
        <v>1575</v>
      </c>
      <c r="AU765" s="306"/>
      <c r="AV765" s="306"/>
      <c r="AW765" s="306"/>
      <c r="AX765" s="306"/>
      <c r="AY765" s="306"/>
      <c r="AZ765" s="306"/>
      <c r="BA765" s="306"/>
      <c r="BB765" s="306"/>
      <c r="BC765" s="306"/>
      <c r="BD765" s="306"/>
      <c r="BE765" s="306"/>
      <c r="BF765" s="306"/>
      <c r="BG765" s="306"/>
      <c r="BH765" s="306"/>
      <c r="BI765" s="306"/>
      <c r="BJ765" s="306"/>
      <c r="BK765" s="306"/>
      <c r="BL765" s="306"/>
      <c r="BM765" s="306"/>
      <c r="BN765" s="306"/>
      <c r="BO765" s="306"/>
      <c r="BP765" s="306"/>
      <c r="BQ765" s="306"/>
      <c r="BR765" s="306"/>
      <c r="BS765" s="306"/>
      <c r="BT765" s="306"/>
      <c r="BU765" s="306"/>
      <c r="BV765" s="306"/>
      <c r="BW765" s="306"/>
      <c r="BX765" s="306"/>
      <c r="BY765" s="306"/>
      <c r="BZ765" s="306"/>
      <c r="CA765" s="306"/>
      <c r="CB765" s="306"/>
      <c r="CC765" s="306"/>
      <c r="CD765" s="306"/>
      <c r="CE765" s="306"/>
      <c r="CF765" s="306"/>
      <c r="CG765" s="306"/>
      <c r="CH765" s="306"/>
      <c r="CI765" s="306"/>
      <c r="CJ765" s="306"/>
      <c r="CK765" s="306"/>
      <c r="CL765" s="306"/>
      <c r="CM765" s="306"/>
      <c r="CN765" s="306"/>
      <c r="CO765" s="306"/>
      <c r="CP765" s="306"/>
      <c r="CQ765" s="306"/>
      <c r="CR765" s="306"/>
      <c r="CS765" s="306"/>
      <c r="CT765" s="306"/>
      <c r="CU765" s="306"/>
      <c r="CV765" s="306"/>
      <c r="CW765" s="306"/>
      <c r="CX765" s="306"/>
      <c r="CY765" s="306"/>
      <c r="CZ765" s="306"/>
      <c r="DA765" s="306"/>
      <c r="DB765" s="306"/>
      <c r="DC765" s="306"/>
      <c r="DD765" s="306"/>
      <c r="DE765" s="306"/>
      <c r="DF765" s="306"/>
      <c r="DG765" s="306"/>
      <c r="DH765" s="306"/>
      <c r="DI765" s="306"/>
      <c r="DJ765" s="306"/>
      <c r="DK765" s="306"/>
      <c r="DL765" s="306"/>
      <c r="DM765" s="306"/>
      <c r="DN765" s="306"/>
      <c r="DO765" s="306"/>
      <c r="DP765" s="306"/>
      <c r="DQ765" s="306"/>
      <c r="DR765" s="306"/>
      <c r="DS765" s="306"/>
      <c r="DT765" s="306"/>
      <c r="DU765" s="306"/>
      <c r="DV765" s="306"/>
      <c r="DW765" s="306"/>
      <c r="DX765" s="306"/>
      <c r="DY765" s="306"/>
      <c r="DZ765" s="306"/>
      <c r="EA765" s="306"/>
      <c r="EB765" s="306"/>
      <c r="EC765" s="306"/>
      <c r="ED765" s="306"/>
      <c r="EE765" s="306"/>
      <c r="EF765" s="306"/>
      <c r="EG765" s="306"/>
      <c r="EH765" s="306"/>
      <c r="EI765" s="306"/>
      <c r="EJ765" s="306"/>
      <c r="EK765" s="306"/>
      <c r="EL765" s="306"/>
      <c r="EM765" s="306"/>
      <c r="EN765" s="306"/>
      <c r="EO765" s="306"/>
      <c r="EP765" s="306"/>
      <c r="EQ765" s="306"/>
      <c r="ER765" s="306"/>
      <c r="ES765" s="306"/>
      <c r="ET765" s="306"/>
      <c r="EU765" s="306"/>
      <c r="EV765" s="306"/>
      <c r="EW765" s="306"/>
      <c r="EX765" s="306"/>
      <c r="EY765" s="306"/>
      <c r="EZ765" s="306"/>
      <c r="FA765" s="306"/>
      <c r="FB765" s="306"/>
      <c r="FC765" s="306"/>
      <c r="FD765" s="306"/>
      <c r="FE765" s="306"/>
      <c r="FF765" s="306"/>
      <c r="FG765" s="306"/>
      <c r="FH765" s="306"/>
      <c r="FI765" s="306"/>
      <c r="FJ765" s="306"/>
      <c r="FK765" s="306"/>
      <c r="FL765" s="306"/>
      <c r="FM765" s="306"/>
      <c r="FN765" s="306"/>
      <c r="FO765" s="306"/>
      <c r="FP765" s="306"/>
      <c r="FQ765" s="306"/>
      <c r="FR765" s="306"/>
      <c r="FS765" s="306"/>
      <c r="FT765" s="306"/>
      <c r="FU765" s="306"/>
      <c r="FV765" s="306"/>
      <c r="FW765" s="306"/>
      <c r="FX765" s="306"/>
      <c r="FY765" s="306"/>
      <c r="FZ765" s="306"/>
      <c r="GA765" s="306"/>
      <c r="GB765" s="306"/>
      <c r="GC765" s="306"/>
      <c r="GD765" s="306"/>
      <c r="GE765" s="306"/>
      <c r="GF765" s="306"/>
      <c r="GG765" s="306"/>
      <c r="GH765" s="306"/>
      <c r="GI765" s="306"/>
      <c r="GJ765" s="306"/>
      <c r="GK765" s="306"/>
      <c r="GL765" s="306"/>
      <c r="GM765" s="306"/>
      <c r="GN765" s="306"/>
      <c r="GO765" s="306"/>
      <c r="GP765" s="306"/>
      <c r="GQ765" s="306"/>
      <c r="GR765" s="306"/>
      <c r="GS765" s="306"/>
      <c r="GT765" s="306"/>
      <c r="GU765" s="306"/>
      <c r="GV765" s="306"/>
      <c r="GW765" s="306"/>
      <c r="GX765" s="306"/>
      <c r="GY765" s="306"/>
      <c r="GZ765" s="306"/>
      <c r="HA765" s="306"/>
      <c r="HB765" s="306"/>
      <c r="HC765" s="306"/>
      <c r="HD765" s="306"/>
      <c r="HE765" s="306"/>
      <c r="HF765" s="306"/>
      <c r="HG765" s="306"/>
      <c r="HH765" s="306"/>
      <c r="HI765" s="306"/>
      <c r="HJ765" s="306"/>
      <c r="HK765" s="306"/>
      <c r="HL765" s="306"/>
      <c r="HM765" s="306"/>
      <c r="HN765" s="306"/>
      <c r="HO765" s="306"/>
      <c r="HP765" s="306"/>
      <c r="HQ765" s="306"/>
      <c r="HR765" s="306"/>
      <c r="HS765" s="306"/>
      <c r="HT765" s="306"/>
      <c r="HU765" s="306"/>
      <c r="HV765" s="306"/>
      <c r="HW765" s="306"/>
      <c r="HX765" s="306"/>
      <c r="HY765" s="306"/>
      <c r="HZ765" s="306"/>
      <c r="IA765" s="306"/>
      <c r="IB765" s="306"/>
      <c r="IC765" s="306"/>
      <c r="ID765" s="306"/>
      <c r="IE765" s="306"/>
      <c r="IF765" s="306"/>
      <c r="IG765" s="306"/>
      <c r="IH765" s="306"/>
    </row>
    <row r="766" spans="1:242" s="219" customFormat="1" ht="15" customHeight="1" x14ac:dyDescent="0.3">
      <c r="A766" s="174">
        <v>7.03</v>
      </c>
      <c r="B766" s="231"/>
      <c r="C766" s="232" t="e">
        <f>VLOOKUP(BD.PD9[[#This Row],[Pos]],[19]!PPto[#Data],3,FALSE)</f>
        <v>#REF!</v>
      </c>
      <c r="D766" s="174" t="s">
        <v>23</v>
      </c>
      <c r="E766" s="305" t="str">
        <f>IF(BD.PD9[[#This Row],[.]]="*",VLOOKUP(BD.PD9[[#This Row],[Pos]],[19]Presupuesto!A:H,7,FALSE),"")</f>
        <v/>
      </c>
      <c r="F766" s="501" t="s">
        <v>504</v>
      </c>
      <c r="G766" s="558"/>
      <c r="H766" s="174"/>
      <c r="I766" s="174" t="s">
        <v>1326</v>
      </c>
      <c r="J766" s="382">
        <v>3</v>
      </c>
      <c r="K766" s="174" t="s">
        <v>260</v>
      </c>
      <c r="L766" s="383">
        <f>IF(BD.PD9[[#This Row],[Mon]]="DOP",1,HLOOKUP(BD.PD9[[#This Row],[Mon]],Data!$K$1:$L$2,2,FALSE))</f>
        <v>1</v>
      </c>
      <c r="M766" s="384">
        <v>8546.76</v>
      </c>
      <c r="N766" s="243">
        <f>BD.PD9[[#This Row],[Cant.]]*BD.PD9[[#This Row],[ Tasa ]]*BD.PD9[[#This Row],[ Precio Und.]]</f>
        <v>25640.28</v>
      </c>
      <c r="O766" s="386">
        <v>0</v>
      </c>
      <c r="P766" s="243">
        <f>IF(BD.PD9[[#This Row],[Liquid. '[%']]]&lt;&gt;0,(BD.PD9[[#This Row],[Valor Neto '[DOP']]]*BD.PD9[[#This Row],[Liquid. '[%']]])+BD.PD9[[#This Row],[Valor Neto '[DOP']]],BD.PD9[[#This Row],[Valor Neto '[DOP']]])</f>
        <v>25640.28</v>
      </c>
      <c r="Q766" s="243">
        <f>BD.PD9[[#This Row],[Ppto. Orden Interna '[DOP']]]/HLOOKUP("USD",Data!$K$1:$L$2,2,FALSE)</f>
        <v>394.46584615384614</v>
      </c>
      <c r="R766" s="381" t="s">
        <v>1488</v>
      </c>
      <c r="S766" s="387"/>
      <c r="T766" s="387"/>
      <c r="U766" s="387"/>
      <c r="V766" s="387"/>
      <c r="W766" s="174" t="s">
        <v>1495</v>
      </c>
      <c r="X766" s="495">
        <v>10</v>
      </c>
      <c r="Y766" s="388">
        <v>1</v>
      </c>
      <c r="Z766" s="243">
        <f>BD.PD9[[#This Row],[Av.P1 '[%']]]*BD.PD9[[#This Row],[Ppto. Orden Interna '[DOP']]]</f>
        <v>25640.28</v>
      </c>
      <c r="AA766" s="249"/>
      <c r="AB766" s="389"/>
      <c r="AC766" s="243">
        <f>BD.PD9[[#This Row],[Av.P2 '[%']]]*BD.PD9[[#This Row],[Ppto. Orden Interna '[DOP']]]</f>
        <v>0</v>
      </c>
      <c r="AD766" s="249"/>
      <c r="AE766" s="389"/>
      <c r="AF766" s="243">
        <f>BD.PD9[[#This Row],[Av.P3 '[%']]]*BD.PD9[[#This Row],[Ppto. Orden Interna '[DOP']]]</f>
        <v>0</v>
      </c>
      <c r="AG766" s="249"/>
      <c r="AH766" s="389"/>
      <c r="AI766" s="243">
        <f>BD.PD9[[#This Row],[Av.P4 '[%']]]*BD.PD9[[#This Row],[Ppto. Orden Interna '[DOP']]]</f>
        <v>0</v>
      </c>
      <c r="AJ766" s="249"/>
      <c r="AK766" s="389"/>
      <c r="AL766" s="243">
        <f>BD.PD9[[#This Row],[Av.P5 '[%']]]*BD.PD9[[#This Row],[Ppto. Orden Interna '[DOP']]]</f>
        <v>0</v>
      </c>
      <c r="AM766" s="496">
        <f>BD.PD9[[#This Row],[Pago 5]]+BD.PD9[[#This Row],[Pago 4]]+BD.PD9[[#This Row],[Pago 3]]+BD.PD9[[#This Row],[Pago 2]]+BD.PD9[[#This Row],[Pago 1]]</f>
        <v>25640.28</v>
      </c>
      <c r="AN766" s="308" t="s">
        <v>244</v>
      </c>
      <c r="AO766" s="308" t="s">
        <v>245</v>
      </c>
      <c r="AP766" s="308" t="s">
        <v>246</v>
      </c>
      <c r="AQ766" s="308" t="s">
        <v>247</v>
      </c>
      <c r="AR766" s="308">
        <v>594</v>
      </c>
      <c r="AS766" s="308" t="s">
        <v>248</v>
      </c>
      <c r="AT766" s="249" t="s">
        <v>1575</v>
      </c>
      <c r="AU766" s="306"/>
      <c r="AV766" s="306"/>
      <c r="AW766" s="306"/>
      <c r="AX766" s="306"/>
      <c r="AY766" s="306"/>
      <c r="AZ766" s="306"/>
      <c r="BA766" s="306"/>
      <c r="BB766" s="306"/>
      <c r="BC766" s="306"/>
      <c r="BD766" s="306"/>
      <c r="BE766" s="306"/>
      <c r="BF766" s="306"/>
      <c r="BG766" s="306"/>
      <c r="BH766" s="306"/>
      <c r="BI766" s="306"/>
      <c r="BJ766" s="306"/>
      <c r="BK766" s="306"/>
      <c r="BL766" s="306"/>
      <c r="BM766" s="306"/>
      <c r="BN766" s="306"/>
      <c r="BO766" s="306"/>
      <c r="BP766" s="306"/>
      <c r="BQ766" s="306"/>
      <c r="BR766" s="306"/>
      <c r="BS766" s="306"/>
      <c r="BT766" s="306"/>
      <c r="BU766" s="306"/>
      <c r="BV766" s="306"/>
      <c r="BW766" s="306"/>
      <c r="BX766" s="306"/>
      <c r="BY766" s="306"/>
      <c r="BZ766" s="306"/>
      <c r="CA766" s="306"/>
      <c r="CB766" s="306"/>
      <c r="CC766" s="306"/>
      <c r="CD766" s="306"/>
      <c r="CE766" s="306"/>
      <c r="CF766" s="306"/>
      <c r="CG766" s="306"/>
      <c r="CH766" s="306"/>
      <c r="CI766" s="306"/>
      <c r="CJ766" s="306"/>
      <c r="CK766" s="306"/>
      <c r="CL766" s="306"/>
      <c r="CM766" s="306"/>
      <c r="CN766" s="306"/>
      <c r="CO766" s="306"/>
      <c r="CP766" s="306"/>
      <c r="CQ766" s="306"/>
      <c r="CR766" s="306"/>
      <c r="CS766" s="306"/>
      <c r="CT766" s="306"/>
      <c r="CU766" s="306"/>
      <c r="CV766" s="306"/>
      <c r="CW766" s="306"/>
      <c r="CX766" s="306"/>
      <c r="CY766" s="306"/>
      <c r="CZ766" s="306"/>
      <c r="DA766" s="306"/>
      <c r="DB766" s="306"/>
      <c r="DC766" s="306"/>
      <c r="DD766" s="306"/>
      <c r="DE766" s="306"/>
      <c r="DF766" s="306"/>
      <c r="DG766" s="306"/>
      <c r="DH766" s="306"/>
      <c r="DI766" s="306"/>
      <c r="DJ766" s="306"/>
      <c r="DK766" s="306"/>
      <c r="DL766" s="306"/>
      <c r="DM766" s="306"/>
      <c r="DN766" s="306"/>
      <c r="DO766" s="306"/>
      <c r="DP766" s="306"/>
      <c r="DQ766" s="306"/>
      <c r="DR766" s="306"/>
      <c r="DS766" s="306"/>
      <c r="DT766" s="306"/>
      <c r="DU766" s="306"/>
      <c r="DV766" s="306"/>
      <c r="DW766" s="306"/>
      <c r="DX766" s="306"/>
      <c r="DY766" s="306"/>
      <c r="DZ766" s="306"/>
      <c r="EA766" s="306"/>
      <c r="EB766" s="306"/>
      <c r="EC766" s="306"/>
      <c r="ED766" s="306"/>
      <c r="EE766" s="306"/>
      <c r="EF766" s="306"/>
      <c r="EG766" s="306"/>
      <c r="EH766" s="306"/>
      <c r="EI766" s="306"/>
      <c r="EJ766" s="306"/>
      <c r="EK766" s="306"/>
      <c r="EL766" s="306"/>
      <c r="EM766" s="306"/>
      <c r="EN766" s="306"/>
      <c r="EO766" s="306"/>
      <c r="EP766" s="306"/>
      <c r="EQ766" s="306"/>
      <c r="ER766" s="306"/>
      <c r="ES766" s="306"/>
      <c r="ET766" s="306"/>
      <c r="EU766" s="306"/>
      <c r="EV766" s="306"/>
      <c r="EW766" s="306"/>
      <c r="EX766" s="306"/>
      <c r="EY766" s="306"/>
      <c r="EZ766" s="306"/>
      <c r="FA766" s="306"/>
      <c r="FB766" s="306"/>
      <c r="FC766" s="306"/>
      <c r="FD766" s="306"/>
      <c r="FE766" s="306"/>
      <c r="FF766" s="306"/>
      <c r="FG766" s="306"/>
      <c r="FH766" s="306"/>
      <c r="FI766" s="306"/>
      <c r="FJ766" s="306"/>
      <c r="FK766" s="306"/>
      <c r="FL766" s="306"/>
      <c r="FM766" s="306"/>
      <c r="FN766" s="306"/>
      <c r="FO766" s="306"/>
      <c r="FP766" s="306"/>
      <c r="FQ766" s="306"/>
      <c r="FR766" s="306"/>
      <c r="FS766" s="306"/>
      <c r="FT766" s="306"/>
      <c r="FU766" s="306"/>
      <c r="FV766" s="306"/>
      <c r="FW766" s="306"/>
      <c r="FX766" s="306"/>
      <c r="FY766" s="306"/>
      <c r="FZ766" s="306"/>
      <c r="GA766" s="306"/>
      <c r="GB766" s="306"/>
      <c r="GC766" s="306"/>
      <c r="GD766" s="306"/>
      <c r="GE766" s="306"/>
      <c r="GF766" s="306"/>
      <c r="GG766" s="306"/>
      <c r="GH766" s="306"/>
      <c r="GI766" s="306"/>
      <c r="GJ766" s="306"/>
      <c r="GK766" s="306"/>
      <c r="GL766" s="306"/>
      <c r="GM766" s="306"/>
      <c r="GN766" s="306"/>
      <c r="GO766" s="306"/>
      <c r="GP766" s="306"/>
      <c r="GQ766" s="306"/>
      <c r="GR766" s="306"/>
      <c r="GS766" s="306"/>
      <c r="GT766" s="306"/>
      <c r="GU766" s="306"/>
      <c r="GV766" s="306"/>
      <c r="GW766" s="306"/>
      <c r="GX766" s="306"/>
      <c r="GY766" s="306"/>
      <c r="GZ766" s="306"/>
      <c r="HA766" s="306"/>
      <c r="HB766" s="306"/>
      <c r="HC766" s="306"/>
      <c r="HD766" s="306"/>
      <c r="HE766" s="306"/>
      <c r="HF766" s="306"/>
      <c r="HG766" s="306"/>
      <c r="HH766" s="306"/>
      <c r="HI766" s="306"/>
      <c r="HJ766" s="306"/>
      <c r="HK766" s="306"/>
      <c r="HL766" s="306"/>
      <c r="HM766" s="306"/>
      <c r="HN766" s="306"/>
      <c r="HO766" s="306"/>
      <c r="HP766" s="306"/>
      <c r="HQ766" s="306"/>
      <c r="HR766" s="306"/>
      <c r="HS766" s="306"/>
      <c r="HT766" s="306"/>
      <c r="HU766" s="306"/>
      <c r="HV766" s="306"/>
      <c r="HW766" s="306"/>
      <c r="HX766" s="306"/>
      <c r="HY766" s="306"/>
      <c r="HZ766" s="306"/>
      <c r="IA766" s="306"/>
      <c r="IB766" s="306"/>
      <c r="IC766" s="306"/>
      <c r="ID766" s="306"/>
      <c r="IE766" s="306"/>
      <c r="IF766" s="306"/>
      <c r="IG766" s="306"/>
      <c r="IH766" s="306"/>
    </row>
    <row r="767" spans="1:242" s="219" customFormat="1" ht="15" customHeight="1" x14ac:dyDescent="0.3">
      <c r="A767" s="174">
        <v>7.03</v>
      </c>
      <c r="B767" s="231"/>
      <c r="C767" s="232" t="e">
        <f>VLOOKUP(BD.PD9[[#This Row],[Pos]],[19]!PPto[#Data],3,FALSE)</f>
        <v>#REF!</v>
      </c>
      <c r="D767" s="174" t="s">
        <v>23</v>
      </c>
      <c r="E767" s="305" t="str">
        <f>IF(BD.PD9[[#This Row],[.]]="*",VLOOKUP(BD.PD9[[#This Row],[Pos]],[19]Presupuesto!A:H,7,FALSE),"")</f>
        <v/>
      </c>
      <c r="F767" s="501" t="s">
        <v>505</v>
      </c>
      <c r="G767" s="558"/>
      <c r="H767" s="174"/>
      <c r="I767" s="174" t="s">
        <v>1326</v>
      </c>
      <c r="J767" s="382">
        <v>1</v>
      </c>
      <c r="K767" s="174" t="s">
        <v>260</v>
      </c>
      <c r="L767" s="383">
        <f>IF(BD.PD9[[#This Row],[Mon]]="DOP",1,HLOOKUP(BD.PD9[[#This Row],[Mon]],Data!$K$1:$L$2,2,FALSE))</f>
        <v>1</v>
      </c>
      <c r="M767" s="384">
        <v>8316.0499999999993</v>
      </c>
      <c r="N767" s="243">
        <f>BD.PD9[[#This Row],[Cant.]]*BD.PD9[[#This Row],[ Tasa ]]*BD.PD9[[#This Row],[ Precio Und.]]</f>
        <v>8316.0499999999993</v>
      </c>
      <c r="O767" s="386">
        <v>0</v>
      </c>
      <c r="P767" s="243">
        <f>IF(BD.PD9[[#This Row],[Liquid. '[%']]]&lt;&gt;0,(BD.PD9[[#This Row],[Valor Neto '[DOP']]]*BD.PD9[[#This Row],[Liquid. '[%']]])+BD.PD9[[#This Row],[Valor Neto '[DOP']]],BD.PD9[[#This Row],[Valor Neto '[DOP']]])</f>
        <v>8316.0499999999993</v>
      </c>
      <c r="Q767" s="243">
        <f>BD.PD9[[#This Row],[Ppto. Orden Interna '[DOP']]]/HLOOKUP("USD",Data!$K$1:$L$2,2,FALSE)</f>
        <v>127.93923076923076</v>
      </c>
      <c r="R767" s="381" t="s">
        <v>1517</v>
      </c>
      <c r="S767" s="387"/>
      <c r="T767" s="387"/>
      <c r="U767" s="387"/>
      <c r="V767" s="387"/>
      <c r="W767" s="174" t="s">
        <v>1495</v>
      </c>
      <c r="X767" s="495">
        <v>10</v>
      </c>
      <c r="Y767" s="388">
        <v>1</v>
      </c>
      <c r="Z767" s="243">
        <f>BD.PD9[[#This Row],[Av.P1 '[%']]]*BD.PD9[[#This Row],[Ppto. Orden Interna '[DOP']]]</f>
        <v>8316.0499999999993</v>
      </c>
      <c r="AA767" s="249"/>
      <c r="AB767" s="389"/>
      <c r="AC767" s="243">
        <f>BD.PD9[[#This Row],[Av.P2 '[%']]]*BD.PD9[[#This Row],[Ppto. Orden Interna '[DOP']]]</f>
        <v>0</v>
      </c>
      <c r="AD767" s="249"/>
      <c r="AE767" s="389"/>
      <c r="AF767" s="243">
        <f>BD.PD9[[#This Row],[Av.P3 '[%']]]*BD.PD9[[#This Row],[Ppto. Orden Interna '[DOP']]]</f>
        <v>0</v>
      </c>
      <c r="AG767" s="249"/>
      <c r="AH767" s="389"/>
      <c r="AI767" s="243">
        <f>BD.PD9[[#This Row],[Av.P4 '[%']]]*BD.PD9[[#This Row],[Ppto. Orden Interna '[DOP']]]</f>
        <v>0</v>
      </c>
      <c r="AJ767" s="249"/>
      <c r="AK767" s="389"/>
      <c r="AL767" s="243">
        <f>BD.PD9[[#This Row],[Av.P5 '[%']]]*BD.PD9[[#This Row],[Ppto. Orden Interna '[DOP']]]</f>
        <v>0</v>
      </c>
      <c r="AM767" s="496">
        <f>BD.PD9[[#This Row],[Pago 5]]+BD.PD9[[#This Row],[Pago 4]]+BD.PD9[[#This Row],[Pago 3]]+BD.PD9[[#This Row],[Pago 2]]+BD.PD9[[#This Row],[Pago 1]]</f>
        <v>8316.0499999999993</v>
      </c>
      <c r="AN767" s="308" t="s">
        <v>244</v>
      </c>
      <c r="AO767" s="308" t="s">
        <v>245</v>
      </c>
      <c r="AP767" s="308" t="s">
        <v>246</v>
      </c>
      <c r="AQ767" s="308" t="s">
        <v>247</v>
      </c>
      <c r="AR767" s="308">
        <v>594</v>
      </c>
      <c r="AS767" s="308" t="s">
        <v>248</v>
      </c>
      <c r="AT767" s="249" t="s">
        <v>1575</v>
      </c>
      <c r="AU767" s="306"/>
      <c r="AV767" s="306"/>
      <c r="AW767" s="306"/>
      <c r="AX767" s="306"/>
      <c r="AY767" s="306"/>
      <c r="AZ767" s="306"/>
      <c r="BA767" s="306"/>
      <c r="BB767" s="306"/>
      <c r="BC767" s="306"/>
      <c r="BD767" s="306"/>
      <c r="BE767" s="306"/>
      <c r="BF767" s="306"/>
      <c r="BG767" s="306"/>
      <c r="BH767" s="306"/>
      <c r="BI767" s="306"/>
      <c r="BJ767" s="306"/>
      <c r="BK767" s="306"/>
      <c r="BL767" s="306"/>
      <c r="BM767" s="306"/>
      <c r="BN767" s="306"/>
      <c r="BO767" s="306"/>
      <c r="BP767" s="306"/>
      <c r="BQ767" s="306"/>
      <c r="BR767" s="306"/>
      <c r="BS767" s="306"/>
      <c r="BT767" s="306"/>
      <c r="BU767" s="306"/>
      <c r="BV767" s="306"/>
      <c r="BW767" s="306"/>
      <c r="BX767" s="306"/>
      <c r="BY767" s="306"/>
      <c r="BZ767" s="306"/>
      <c r="CA767" s="306"/>
      <c r="CB767" s="306"/>
      <c r="CC767" s="306"/>
      <c r="CD767" s="306"/>
      <c r="CE767" s="306"/>
      <c r="CF767" s="306"/>
      <c r="CG767" s="306"/>
      <c r="CH767" s="306"/>
      <c r="CI767" s="306"/>
      <c r="CJ767" s="306"/>
      <c r="CK767" s="306"/>
      <c r="CL767" s="306"/>
      <c r="CM767" s="306"/>
      <c r="CN767" s="306"/>
      <c r="CO767" s="306"/>
      <c r="CP767" s="306"/>
      <c r="CQ767" s="306"/>
      <c r="CR767" s="306"/>
      <c r="CS767" s="306"/>
      <c r="CT767" s="306"/>
      <c r="CU767" s="306"/>
      <c r="CV767" s="306"/>
      <c r="CW767" s="306"/>
      <c r="CX767" s="306"/>
      <c r="CY767" s="306"/>
      <c r="CZ767" s="306"/>
      <c r="DA767" s="306"/>
      <c r="DB767" s="306"/>
      <c r="DC767" s="306"/>
      <c r="DD767" s="306"/>
      <c r="DE767" s="306"/>
      <c r="DF767" s="306"/>
      <c r="DG767" s="306"/>
      <c r="DH767" s="306"/>
      <c r="DI767" s="306"/>
      <c r="DJ767" s="306"/>
      <c r="DK767" s="306"/>
      <c r="DL767" s="306"/>
      <c r="DM767" s="306"/>
      <c r="DN767" s="306"/>
      <c r="DO767" s="306"/>
      <c r="DP767" s="306"/>
      <c r="DQ767" s="306"/>
      <c r="DR767" s="306"/>
      <c r="DS767" s="306"/>
      <c r="DT767" s="306"/>
      <c r="DU767" s="306"/>
      <c r="DV767" s="306"/>
      <c r="DW767" s="306"/>
      <c r="DX767" s="306"/>
      <c r="DY767" s="306"/>
      <c r="DZ767" s="306"/>
      <c r="EA767" s="306"/>
      <c r="EB767" s="306"/>
      <c r="EC767" s="306"/>
      <c r="ED767" s="306"/>
      <c r="EE767" s="306"/>
      <c r="EF767" s="306"/>
      <c r="EG767" s="306"/>
      <c r="EH767" s="306"/>
      <c r="EI767" s="306"/>
      <c r="EJ767" s="306"/>
      <c r="EK767" s="306"/>
      <c r="EL767" s="306"/>
      <c r="EM767" s="306"/>
      <c r="EN767" s="306"/>
      <c r="EO767" s="306"/>
      <c r="EP767" s="306"/>
      <c r="EQ767" s="306"/>
      <c r="ER767" s="306"/>
      <c r="ES767" s="306"/>
      <c r="ET767" s="306"/>
      <c r="EU767" s="306"/>
      <c r="EV767" s="306"/>
      <c r="EW767" s="306"/>
      <c r="EX767" s="306"/>
      <c r="EY767" s="306"/>
      <c r="EZ767" s="306"/>
      <c r="FA767" s="306"/>
      <c r="FB767" s="306"/>
      <c r="FC767" s="306"/>
      <c r="FD767" s="306"/>
      <c r="FE767" s="306"/>
      <c r="FF767" s="306"/>
      <c r="FG767" s="306"/>
      <c r="FH767" s="306"/>
      <c r="FI767" s="306"/>
      <c r="FJ767" s="306"/>
      <c r="FK767" s="306"/>
      <c r="FL767" s="306"/>
      <c r="FM767" s="306"/>
      <c r="FN767" s="306"/>
      <c r="FO767" s="306"/>
      <c r="FP767" s="306"/>
      <c r="FQ767" s="306"/>
      <c r="FR767" s="306"/>
      <c r="FS767" s="306"/>
      <c r="FT767" s="306"/>
      <c r="FU767" s="306"/>
      <c r="FV767" s="306"/>
      <c r="FW767" s="306"/>
      <c r="FX767" s="306"/>
      <c r="FY767" s="306"/>
      <c r="FZ767" s="306"/>
      <c r="GA767" s="306"/>
      <c r="GB767" s="306"/>
      <c r="GC767" s="306"/>
      <c r="GD767" s="306"/>
      <c r="GE767" s="306"/>
      <c r="GF767" s="306"/>
      <c r="GG767" s="306"/>
      <c r="GH767" s="306"/>
      <c r="GI767" s="306"/>
      <c r="GJ767" s="306"/>
      <c r="GK767" s="306"/>
      <c r="GL767" s="306"/>
      <c r="GM767" s="306"/>
      <c r="GN767" s="306"/>
      <c r="GO767" s="306"/>
      <c r="GP767" s="306"/>
      <c r="GQ767" s="306"/>
      <c r="GR767" s="306"/>
      <c r="GS767" s="306"/>
      <c r="GT767" s="306"/>
      <c r="GU767" s="306"/>
      <c r="GV767" s="306"/>
      <c r="GW767" s="306"/>
      <c r="GX767" s="306"/>
      <c r="GY767" s="306"/>
      <c r="GZ767" s="306"/>
      <c r="HA767" s="306"/>
      <c r="HB767" s="306"/>
      <c r="HC767" s="306"/>
      <c r="HD767" s="306"/>
      <c r="HE767" s="306"/>
      <c r="HF767" s="306"/>
      <c r="HG767" s="306"/>
      <c r="HH767" s="306"/>
      <c r="HI767" s="306"/>
      <c r="HJ767" s="306"/>
      <c r="HK767" s="306"/>
      <c r="HL767" s="306"/>
      <c r="HM767" s="306"/>
      <c r="HN767" s="306"/>
      <c r="HO767" s="306"/>
      <c r="HP767" s="306"/>
      <c r="HQ767" s="306"/>
      <c r="HR767" s="306"/>
      <c r="HS767" s="306"/>
      <c r="HT767" s="306"/>
      <c r="HU767" s="306"/>
      <c r="HV767" s="306"/>
      <c r="HW767" s="306"/>
      <c r="HX767" s="306"/>
      <c r="HY767" s="306"/>
      <c r="HZ767" s="306"/>
      <c r="IA767" s="306"/>
      <c r="IB767" s="306"/>
      <c r="IC767" s="306"/>
      <c r="ID767" s="306"/>
      <c r="IE767" s="306"/>
      <c r="IF767" s="306"/>
      <c r="IG767" s="306"/>
      <c r="IH767" s="306"/>
    </row>
    <row r="768" spans="1:242" s="219" customFormat="1" ht="15" customHeight="1" x14ac:dyDescent="0.3">
      <c r="A768" s="174">
        <v>7.04</v>
      </c>
      <c r="B768" s="231" t="s">
        <v>243</v>
      </c>
      <c r="C768" s="232" t="e">
        <f>VLOOKUP(BD.PD9[[#This Row],[Pos]],[19]!PPto[#Data],3,FALSE)</f>
        <v>#REF!</v>
      </c>
      <c r="D768" s="233" t="s">
        <v>243</v>
      </c>
      <c r="E768" s="305">
        <f>IF(BD.PD9[[#This Row],[.]]="*",VLOOKUP(BD.PD9[[#This Row],[Pos]],[19]Presupuesto!A:H,7,FALSE),"")</f>
        <v>0</v>
      </c>
      <c r="F768" s="234"/>
      <c r="G768" s="174"/>
      <c r="H768" s="174"/>
      <c r="I768" s="174"/>
      <c r="J768" s="392">
        <v>1</v>
      </c>
      <c r="K768" s="233" t="s">
        <v>117</v>
      </c>
      <c r="L768" s="383">
        <f>IF(BD.PD9[[#This Row],[Mon]]="DOP",1,HLOOKUP(BD.PD9[[#This Row],[Mon]],Data!$K$1:$L$2,2,FALSE))</f>
        <v>65</v>
      </c>
      <c r="M768" s="490">
        <v>0</v>
      </c>
      <c r="N768" s="243">
        <f>BD.PD9[[#This Row],[Cant.]]*BD.PD9[[#This Row],[ Tasa ]]*BD.PD9[[#This Row],[ Precio Und.]]</f>
        <v>0</v>
      </c>
      <c r="O768" s="491">
        <v>0</v>
      </c>
      <c r="P768" s="243">
        <f>IF(BD.PD9[[#This Row],[Liquid. '[%']]]&lt;&gt;0,(BD.PD9[[#This Row],[Valor Neto '[DOP']]]*BD.PD9[[#This Row],[Liquid. '[%']]])+BD.PD9[[#This Row],[Valor Neto '[DOP']]],BD.PD9[[#This Row],[Valor Neto '[DOP']]])</f>
        <v>0</v>
      </c>
      <c r="Q768" s="243">
        <f>BD.PD9[[#This Row],[Ppto. Orden Interna '[DOP']]]/HLOOKUP("USD",Data!$K$1:$L$2,2,FALSE)</f>
        <v>0</v>
      </c>
      <c r="R768" s="381"/>
      <c r="S768" s="387"/>
      <c r="T768" s="387"/>
      <c r="U768" s="387"/>
      <c r="V768" s="387"/>
      <c r="W768" s="174"/>
      <c r="X768" s="495"/>
      <c r="Y768" s="388"/>
      <c r="Z768" s="243">
        <f>BD.PD9[[#This Row],[Av.P1 '[%']]]*BD.PD9[[#This Row],[Ppto. Orden Interna '[DOP']]]</f>
        <v>0</v>
      </c>
      <c r="AA768" s="249"/>
      <c r="AB768" s="389"/>
      <c r="AC768" s="243">
        <f>BD.PD9[[#This Row],[Av.P2 '[%']]]*BD.PD9[[#This Row],[Ppto. Orden Interna '[DOP']]]</f>
        <v>0</v>
      </c>
      <c r="AD768" s="249"/>
      <c r="AE768" s="389"/>
      <c r="AF768" s="243">
        <f>BD.PD9[[#This Row],[Av.P3 '[%']]]*BD.PD9[[#This Row],[Ppto. Orden Interna '[DOP']]]</f>
        <v>0</v>
      </c>
      <c r="AG768" s="249"/>
      <c r="AH768" s="389"/>
      <c r="AI768" s="243">
        <f>BD.PD9[[#This Row],[Av.P4 '[%']]]*BD.PD9[[#This Row],[Ppto. Orden Interna '[DOP']]]</f>
        <v>0</v>
      </c>
      <c r="AJ768" s="249"/>
      <c r="AK768" s="389"/>
      <c r="AL768" s="243">
        <f>BD.PD9[[#This Row],[Av.P5 '[%']]]*BD.PD9[[#This Row],[Ppto. Orden Interna '[DOP']]]</f>
        <v>0</v>
      </c>
      <c r="AM768" s="496">
        <f>BD.PD9[[#This Row],[Pago 5]]+BD.PD9[[#This Row],[Pago 4]]+BD.PD9[[#This Row],[Pago 3]]+BD.PD9[[#This Row],[Pago 2]]+BD.PD9[[#This Row],[Pago 1]]</f>
        <v>0</v>
      </c>
      <c r="AN768" s="308" t="s">
        <v>244</v>
      </c>
      <c r="AO768" s="308" t="s">
        <v>245</v>
      </c>
      <c r="AP768" s="308" t="s">
        <v>246</v>
      </c>
      <c r="AQ768" s="308" t="s">
        <v>247</v>
      </c>
      <c r="AR768" s="308">
        <v>594</v>
      </c>
      <c r="AS768" s="308" t="s">
        <v>248</v>
      </c>
      <c r="AT768" s="249" t="s">
        <v>1575</v>
      </c>
      <c r="AU768" s="306"/>
      <c r="AV768" s="306"/>
      <c r="AW768" s="306"/>
      <c r="AX768" s="306"/>
      <c r="AY768" s="306"/>
      <c r="AZ768" s="306"/>
      <c r="BA768" s="306"/>
      <c r="BB768" s="306"/>
      <c r="BC768" s="306"/>
      <c r="BD768" s="306"/>
      <c r="BE768" s="306"/>
      <c r="BF768" s="306"/>
      <c r="BG768" s="306"/>
      <c r="BH768" s="306"/>
      <c r="BI768" s="306"/>
      <c r="BJ768" s="306"/>
      <c r="BK768" s="306"/>
      <c r="BL768" s="306"/>
      <c r="BM768" s="306"/>
      <c r="BN768" s="306"/>
      <c r="BO768" s="306"/>
      <c r="BP768" s="306"/>
      <c r="BQ768" s="306"/>
      <c r="BR768" s="306"/>
      <c r="BS768" s="306"/>
      <c r="BT768" s="306"/>
      <c r="BU768" s="306"/>
      <c r="BV768" s="306"/>
      <c r="BW768" s="306"/>
      <c r="BX768" s="306"/>
      <c r="BY768" s="306"/>
      <c r="BZ768" s="306"/>
      <c r="CA768" s="306"/>
      <c r="CB768" s="306"/>
      <c r="CC768" s="306"/>
      <c r="CD768" s="306"/>
      <c r="CE768" s="306"/>
      <c r="CF768" s="306"/>
      <c r="CG768" s="306"/>
      <c r="CH768" s="306"/>
      <c r="CI768" s="306"/>
      <c r="CJ768" s="306"/>
      <c r="CK768" s="306"/>
      <c r="CL768" s="306"/>
      <c r="CM768" s="306"/>
      <c r="CN768" s="306"/>
      <c r="CO768" s="306"/>
      <c r="CP768" s="306"/>
      <c r="CQ768" s="306"/>
      <c r="CR768" s="306"/>
      <c r="CS768" s="306"/>
      <c r="CT768" s="306"/>
      <c r="CU768" s="306"/>
      <c r="CV768" s="306"/>
      <c r="CW768" s="306"/>
      <c r="CX768" s="306"/>
      <c r="CY768" s="306"/>
      <c r="CZ768" s="306"/>
      <c r="DA768" s="306"/>
      <c r="DB768" s="306"/>
      <c r="DC768" s="306"/>
      <c r="DD768" s="306"/>
      <c r="DE768" s="306"/>
      <c r="DF768" s="306"/>
      <c r="DG768" s="306"/>
      <c r="DH768" s="306"/>
      <c r="DI768" s="306"/>
      <c r="DJ768" s="306"/>
      <c r="DK768" s="306"/>
      <c r="DL768" s="306"/>
      <c r="DM768" s="306"/>
      <c r="DN768" s="306"/>
      <c r="DO768" s="306"/>
      <c r="DP768" s="306"/>
      <c r="DQ768" s="306"/>
      <c r="DR768" s="306"/>
      <c r="DS768" s="306"/>
      <c r="DT768" s="306"/>
      <c r="DU768" s="306"/>
      <c r="DV768" s="306"/>
      <c r="DW768" s="306"/>
      <c r="DX768" s="306"/>
      <c r="DY768" s="306"/>
      <c r="DZ768" s="306"/>
      <c r="EA768" s="306"/>
      <c r="EB768" s="306"/>
      <c r="EC768" s="306"/>
      <c r="ED768" s="306"/>
      <c r="EE768" s="306"/>
      <c r="EF768" s="306"/>
      <c r="EG768" s="306"/>
      <c r="EH768" s="306"/>
      <c r="EI768" s="306"/>
      <c r="EJ768" s="306"/>
      <c r="EK768" s="306"/>
      <c r="EL768" s="306"/>
      <c r="EM768" s="306"/>
      <c r="EN768" s="306"/>
      <c r="EO768" s="306"/>
      <c r="EP768" s="306"/>
      <c r="EQ768" s="306"/>
      <c r="ER768" s="306"/>
      <c r="ES768" s="306"/>
      <c r="ET768" s="306"/>
      <c r="EU768" s="306"/>
      <c r="EV768" s="306"/>
      <c r="EW768" s="306"/>
      <c r="EX768" s="306"/>
      <c r="EY768" s="306"/>
      <c r="EZ768" s="306"/>
      <c r="FA768" s="306"/>
      <c r="FB768" s="306"/>
      <c r="FC768" s="306"/>
      <c r="FD768" s="306"/>
      <c r="FE768" s="306"/>
      <c r="FF768" s="306"/>
      <c r="FG768" s="306"/>
      <c r="FH768" s="306"/>
      <c r="FI768" s="306"/>
      <c r="FJ768" s="306"/>
      <c r="FK768" s="306"/>
      <c r="FL768" s="306"/>
      <c r="FM768" s="306"/>
      <c r="FN768" s="306"/>
      <c r="FO768" s="306"/>
      <c r="FP768" s="306"/>
      <c r="FQ768" s="306"/>
      <c r="FR768" s="306"/>
      <c r="FS768" s="306"/>
      <c r="FT768" s="306"/>
      <c r="FU768" s="306"/>
      <c r="FV768" s="306"/>
      <c r="FW768" s="306"/>
      <c r="FX768" s="306"/>
      <c r="FY768" s="306"/>
      <c r="FZ768" s="306"/>
      <c r="GA768" s="306"/>
      <c r="GB768" s="306"/>
      <c r="GC768" s="306"/>
      <c r="GD768" s="306"/>
      <c r="GE768" s="306"/>
      <c r="GF768" s="306"/>
      <c r="GG768" s="306"/>
      <c r="GH768" s="306"/>
      <c r="GI768" s="306"/>
      <c r="GJ768" s="306"/>
      <c r="GK768" s="306"/>
      <c r="GL768" s="306"/>
      <c r="GM768" s="306"/>
      <c r="GN768" s="306"/>
      <c r="GO768" s="306"/>
      <c r="GP768" s="306"/>
      <c r="GQ768" s="306"/>
      <c r="GR768" s="306"/>
      <c r="GS768" s="306"/>
      <c r="GT768" s="306"/>
      <c r="GU768" s="306"/>
      <c r="GV768" s="306"/>
      <c r="GW768" s="306"/>
      <c r="GX768" s="306"/>
      <c r="GY768" s="306"/>
      <c r="GZ768" s="306"/>
      <c r="HA768" s="306"/>
      <c r="HB768" s="306"/>
      <c r="HC768" s="306"/>
      <c r="HD768" s="306"/>
      <c r="HE768" s="306"/>
      <c r="HF768" s="306"/>
      <c r="HG768" s="306"/>
      <c r="HH768" s="306"/>
      <c r="HI768" s="306"/>
      <c r="HJ768" s="306"/>
      <c r="HK768" s="306"/>
      <c r="HL768" s="306"/>
      <c r="HM768" s="306"/>
      <c r="HN768" s="306"/>
      <c r="HO768" s="306"/>
      <c r="HP768" s="306"/>
      <c r="HQ768" s="306"/>
      <c r="HR768" s="306"/>
      <c r="HS768" s="306"/>
      <c r="HT768" s="306"/>
      <c r="HU768" s="306"/>
      <c r="HV768" s="306"/>
      <c r="HW768" s="306"/>
      <c r="HX768" s="306"/>
      <c r="HY768" s="306"/>
      <c r="HZ768" s="306"/>
      <c r="IA768" s="306"/>
      <c r="IB768" s="306"/>
      <c r="IC768" s="306"/>
      <c r="ID768" s="306"/>
      <c r="IE768" s="306"/>
      <c r="IF768" s="306"/>
      <c r="IG768" s="306"/>
      <c r="IH768" s="306"/>
    </row>
    <row r="769" spans="1:242" s="219" customFormat="1" ht="15" customHeight="1" x14ac:dyDescent="0.3">
      <c r="A769" s="174">
        <v>7.04</v>
      </c>
      <c r="B769" s="231"/>
      <c r="C769" s="232" t="e">
        <f>VLOOKUP(BD.PD9[[#This Row],[Pos]],[19]!PPto[#Data],3,FALSE)</f>
        <v>#REF!</v>
      </c>
      <c r="D769" s="174" t="s">
        <v>23</v>
      </c>
      <c r="E769" s="305" t="str">
        <f>IF(BD.PD9[[#This Row],[.]]="*",VLOOKUP(BD.PD9[[#This Row],[Pos]],[19]Presupuesto!A:H,7,FALSE),"")</f>
        <v/>
      </c>
      <c r="F769" s="576" t="s">
        <v>1519</v>
      </c>
      <c r="G769" s="174" t="s">
        <v>1359</v>
      </c>
      <c r="H769" s="174"/>
      <c r="I769" s="174" t="s">
        <v>1338</v>
      </c>
      <c r="J769" s="382">
        <v>1</v>
      </c>
      <c r="K769" s="174" t="s">
        <v>189</v>
      </c>
      <c r="L769" s="383">
        <f>IF(BD.PD9[[#This Row],[Mon]]="DOP",1,HLOOKUP(BD.PD9[[#This Row],[Mon]],Data!$K$1:$L$2,2,FALSE))</f>
        <v>77</v>
      </c>
      <c r="M769" s="384">
        <v>56515.5</v>
      </c>
      <c r="N769" s="243">
        <f>BD.PD9[[#This Row],[Cant.]]*BD.PD9[[#This Row],[ Tasa ]]*BD.PD9[[#This Row],[ Precio Und.]]</f>
        <v>4351693.5</v>
      </c>
      <c r="O769" s="386">
        <v>0</v>
      </c>
      <c r="P769" s="243">
        <f>IF(BD.PD9[[#This Row],[Liquid. '[%']]]&lt;&gt;0,(BD.PD9[[#This Row],[Valor Neto '[DOP']]]*BD.PD9[[#This Row],[Liquid. '[%']]])+BD.PD9[[#This Row],[Valor Neto '[DOP']]],BD.PD9[[#This Row],[Valor Neto '[DOP']]])</f>
        <v>4351693.5</v>
      </c>
      <c r="Q769" s="243">
        <f>BD.PD9[[#This Row],[Ppto. Orden Interna '[DOP']]]/HLOOKUP("USD",Data!$K$1:$L$2,2,FALSE)</f>
        <v>66949.130769230775</v>
      </c>
      <c r="R769" s="381" t="s">
        <v>1520</v>
      </c>
      <c r="S769" s="387"/>
      <c r="T769" s="387"/>
      <c r="U769" s="387"/>
      <c r="V769" s="387"/>
      <c r="W769" s="174" t="s">
        <v>1521</v>
      </c>
      <c r="X769" s="495">
        <v>7</v>
      </c>
      <c r="Y769" s="388">
        <v>0.7</v>
      </c>
      <c r="Z769" s="243">
        <f>BD.PD9[[#This Row],[Av.P1 '[%']]]*BD.PD9[[#This Row],[Ppto. Orden Interna '[DOP']]]</f>
        <v>3046185.4499999997</v>
      </c>
      <c r="AA769" s="495">
        <v>10</v>
      </c>
      <c r="AB769" s="388">
        <v>0.3</v>
      </c>
      <c r="AC769" s="243">
        <f>BD.PD9[[#This Row],[Av.P2 '[%']]]*BD.PD9[[#This Row],[Ppto. Orden Interna '[DOP']]]</f>
        <v>1305508.05</v>
      </c>
      <c r="AD769" s="249"/>
      <c r="AE769" s="389"/>
      <c r="AF769" s="243">
        <f>BD.PD9[[#This Row],[Av.P3 '[%']]]*BD.PD9[[#This Row],[Ppto. Orden Interna '[DOP']]]</f>
        <v>0</v>
      </c>
      <c r="AG769" s="249"/>
      <c r="AH769" s="389"/>
      <c r="AI769" s="243">
        <f>BD.PD9[[#This Row],[Av.P4 '[%']]]*BD.PD9[[#This Row],[Ppto. Orden Interna '[DOP']]]</f>
        <v>0</v>
      </c>
      <c r="AJ769" s="249"/>
      <c r="AK769" s="389"/>
      <c r="AL769" s="243">
        <f>BD.PD9[[#This Row],[Av.P5 '[%']]]*BD.PD9[[#This Row],[Ppto. Orden Interna '[DOP']]]</f>
        <v>0</v>
      </c>
      <c r="AM769" s="496">
        <f>BD.PD9[[#This Row],[Pago 5]]+BD.PD9[[#This Row],[Pago 4]]+BD.PD9[[#This Row],[Pago 3]]+BD.PD9[[#This Row],[Pago 2]]+BD.PD9[[#This Row],[Pago 1]]</f>
        <v>4351693.5</v>
      </c>
      <c r="AN769" s="308" t="s">
        <v>244</v>
      </c>
      <c r="AO769" s="308" t="s">
        <v>245</v>
      </c>
      <c r="AP769" s="308" t="s">
        <v>246</v>
      </c>
      <c r="AQ769" s="308" t="s">
        <v>247</v>
      </c>
      <c r="AR769" s="308">
        <v>594</v>
      </c>
      <c r="AS769" s="308" t="s">
        <v>248</v>
      </c>
      <c r="AT769" s="249" t="s">
        <v>1575</v>
      </c>
      <c r="AU769" s="306"/>
      <c r="AV769" s="306"/>
      <c r="AW769" s="306"/>
      <c r="AX769" s="306"/>
      <c r="AY769" s="306"/>
      <c r="AZ769" s="306"/>
      <c r="BA769" s="306"/>
      <c r="BB769" s="306"/>
      <c r="BC769" s="306"/>
      <c r="BD769" s="306"/>
      <c r="BE769" s="306"/>
      <c r="BF769" s="306"/>
      <c r="BG769" s="306"/>
      <c r="BH769" s="306"/>
      <c r="BI769" s="306"/>
      <c r="BJ769" s="306"/>
      <c r="BK769" s="306"/>
      <c r="BL769" s="306"/>
      <c r="BM769" s="306"/>
      <c r="BN769" s="306"/>
      <c r="BO769" s="306"/>
      <c r="BP769" s="306"/>
      <c r="BQ769" s="306"/>
      <c r="BR769" s="306"/>
      <c r="BS769" s="306"/>
      <c r="BT769" s="306"/>
      <c r="BU769" s="306"/>
      <c r="BV769" s="306"/>
      <c r="BW769" s="306"/>
      <c r="BX769" s="306"/>
      <c r="BY769" s="306"/>
      <c r="BZ769" s="306"/>
      <c r="CA769" s="306"/>
      <c r="CB769" s="306"/>
      <c r="CC769" s="306"/>
      <c r="CD769" s="306"/>
      <c r="CE769" s="306"/>
      <c r="CF769" s="306"/>
      <c r="CG769" s="306"/>
      <c r="CH769" s="306"/>
      <c r="CI769" s="306"/>
      <c r="CJ769" s="306"/>
      <c r="CK769" s="306"/>
      <c r="CL769" s="306"/>
      <c r="CM769" s="306"/>
      <c r="CN769" s="306"/>
      <c r="CO769" s="306"/>
      <c r="CP769" s="306"/>
      <c r="CQ769" s="306"/>
      <c r="CR769" s="306"/>
      <c r="CS769" s="306"/>
      <c r="CT769" s="306"/>
      <c r="CU769" s="306"/>
      <c r="CV769" s="306"/>
      <c r="CW769" s="306"/>
      <c r="CX769" s="306"/>
      <c r="CY769" s="306"/>
      <c r="CZ769" s="306"/>
      <c r="DA769" s="306"/>
      <c r="DB769" s="306"/>
      <c r="DC769" s="306"/>
      <c r="DD769" s="306"/>
      <c r="DE769" s="306"/>
      <c r="DF769" s="306"/>
      <c r="DG769" s="306"/>
      <c r="DH769" s="306"/>
      <c r="DI769" s="306"/>
      <c r="DJ769" s="306"/>
      <c r="DK769" s="306"/>
      <c r="DL769" s="306"/>
      <c r="DM769" s="306"/>
      <c r="DN769" s="306"/>
      <c r="DO769" s="306"/>
      <c r="DP769" s="306"/>
      <c r="DQ769" s="306"/>
      <c r="DR769" s="306"/>
      <c r="DS769" s="306"/>
      <c r="DT769" s="306"/>
      <c r="DU769" s="306"/>
      <c r="DV769" s="306"/>
      <c r="DW769" s="306"/>
      <c r="DX769" s="306"/>
      <c r="DY769" s="306"/>
      <c r="DZ769" s="306"/>
      <c r="EA769" s="306"/>
      <c r="EB769" s="306"/>
      <c r="EC769" s="306"/>
      <c r="ED769" s="306"/>
      <c r="EE769" s="306"/>
      <c r="EF769" s="306"/>
      <c r="EG769" s="306"/>
      <c r="EH769" s="306"/>
      <c r="EI769" s="306"/>
      <c r="EJ769" s="306"/>
      <c r="EK769" s="306"/>
      <c r="EL769" s="306"/>
      <c r="EM769" s="306"/>
      <c r="EN769" s="306"/>
      <c r="EO769" s="306"/>
      <c r="EP769" s="306"/>
      <c r="EQ769" s="306"/>
      <c r="ER769" s="306"/>
      <c r="ES769" s="306"/>
      <c r="ET769" s="306"/>
      <c r="EU769" s="306"/>
      <c r="EV769" s="306"/>
      <c r="EW769" s="306"/>
      <c r="EX769" s="306"/>
      <c r="EY769" s="306"/>
      <c r="EZ769" s="306"/>
      <c r="FA769" s="306"/>
      <c r="FB769" s="306"/>
      <c r="FC769" s="306"/>
      <c r="FD769" s="306"/>
      <c r="FE769" s="306"/>
      <c r="FF769" s="306"/>
      <c r="FG769" s="306"/>
      <c r="FH769" s="306"/>
      <c r="FI769" s="306"/>
      <c r="FJ769" s="306"/>
      <c r="FK769" s="306"/>
      <c r="FL769" s="306"/>
      <c r="FM769" s="306"/>
      <c r="FN769" s="306"/>
      <c r="FO769" s="306"/>
      <c r="FP769" s="306"/>
      <c r="FQ769" s="306"/>
      <c r="FR769" s="306"/>
      <c r="FS769" s="306"/>
      <c r="FT769" s="306"/>
      <c r="FU769" s="306"/>
      <c r="FV769" s="306"/>
      <c r="FW769" s="306"/>
      <c r="FX769" s="306"/>
      <c r="FY769" s="306"/>
      <c r="FZ769" s="306"/>
      <c r="GA769" s="306"/>
      <c r="GB769" s="306"/>
      <c r="GC769" s="306"/>
      <c r="GD769" s="306"/>
      <c r="GE769" s="306"/>
      <c r="GF769" s="306"/>
      <c r="GG769" s="306"/>
      <c r="GH769" s="306"/>
      <c r="GI769" s="306"/>
      <c r="GJ769" s="306"/>
      <c r="GK769" s="306"/>
      <c r="GL769" s="306"/>
      <c r="GM769" s="306"/>
      <c r="GN769" s="306"/>
      <c r="GO769" s="306"/>
      <c r="GP769" s="306"/>
      <c r="GQ769" s="306"/>
      <c r="GR769" s="306"/>
      <c r="GS769" s="306"/>
      <c r="GT769" s="306"/>
      <c r="GU769" s="306"/>
      <c r="GV769" s="306"/>
      <c r="GW769" s="306"/>
      <c r="GX769" s="306"/>
      <c r="GY769" s="306"/>
      <c r="GZ769" s="306"/>
      <c r="HA769" s="306"/>
      <c r="HB769" s="306"/>
      <c r="HC769" s="306"/>
      <c r="HD769" s="306"/>
      <c r="HE769" s="306"/>
      <c r="HF769" s="306"/>
      <c r="HG769" s="306"/>
      <c r="HH769" s="306"/>
      <c r="HI769" s="306"/>
      <c r="HJ769" s="306"/>
      <c r="HK769" s="306"/>
      <c r="HL769" s="306"/>
      <c r="HM769" s="306"/>
      <c r="HN769" s="306"/>
      <c r="HO769" s="306"/>
      <c r="HP769" s="306"/>
      <c r="HQ769" s="306"/>
      <c r="HR769" s="306"/>
      <c r="HS769" s="306"/>
      <c r="HT769" s="306"/>
      <c r="HU769" s="306"/>
      <c r="HV769" s="306"/>
      <c r="HW769" s="306"/>
      <c r="HX769" s="306"/>
      <c r="HY769" s="306"/>
      <c r="HZ769" s="306"/>
      <c r="IA769" s="306"/>
      <c r="IB769" s="306"/>
      <c r="IC769" s="306"/>
      <c r="ID769" s="306"/>
      <c r="IE769" s="306"/>
      <c r="IF769" s="306"/>
      <c r="IG769" s="306"/>
      <c r="IH769" s="306"/>
    </row>
    <row r="770" spans="1:242" s="219" customFormat="1" ht="15" customHeight="1" x14ac:dyDescent="0.3">
      <c r="A770" s="511">
        <v>7.04</v>
      </c>
      <c r="B770" s="231"/>
      <c r="C770" s="232" t="e">
        <f>VLOOKUP(BD.PD9[[#This Row],[Pos]],[19]!PPto[#Data],3,FALSE)</f>
        <v>#REF!</v>
      </c>
      <c r="D770" s="174" t="s">
        <v>23</v>
      </c>
      <c r="E770" s="305" t="str">
        <f>IF(BD.PD9[[#This Row],[.]]="*",VLOOKUP(BD.PD9[[#This Row],[Pos]],[19]Presupuesto!A:H,7,FALSE),"")</f>
        <v/>
      </c>
      <c r="F770" s="561" t="s">
        <v>1522</v>
      </c>
      <c r="G770" s="511"/>
      <c r="H770" s="511"/>
      <c r="I770" s="174" t="s">
        <v>1326</v>
      </c>
      <c r="J770" s="512">
        <v>45</v>
      </c>
      <c r="K770" s="174" t="s">
        <v>260</v>
      </c>
      <c r="L770" s="383">
        <f>IF(BD.PD9[[#This Row],[Mon]]="DOP",1,HLOOKUP(BD.PD9[[#This Row],[Mon]],Data!$K$1:$L$2,2,FALSE))</f>
        <v>1</v>
      </c>
      <c r="M770" s="384">
        <v>25900</v>
      </c>
      <c r="N770" s="243">
        <f>BD.PD9[[#This Row],[Cant.]]*BD.PD9[[#This Row],[ Tasa ]]*BD.PD9[[#This Row],[ Precio Und.]]</f>
        <v>1165500</v>
      </c>
      <c r="O770" s="386">
        <v>0</v>
      </c>
      <c r="P770" s="243">
        <f>IF(BD.PD9[[#This Row],[Liquid. '[%']]]&lt;&gt;0,(BD.PD9[[#This Row],[Valor Neto '[DOP']]]*BD.PD9[[#This Row],[Liquid. '[%']]])+BD.PD9[[#This Row],[Valor Neto '[DOP']]],BD.PD9[[#This Row],[Valor Neto '[DOP']]])</f>
        <v>1165500</v>
      </c>
      <c r="Q770" s="243">
        <f>BD.PD9[[#This Row],[Ppto. Orden Interna '[DOP']]]/HLOOKUP("USD",Data!$K$1:$L$2,2,FALSE)</f>
        <v>17930.76923076923</v>
      </c>
      <c r="R770" s="381" t="s">
        <v>1523</v>
      </c>
      <c r="S770" s="387"/>
      <c r="T770" s="387"/>
      <c r="U770" s="387"/>
      <c r="V770" s="387"/>
      <c r="W770" s="174" t="s">
        <v>1524</v>
      </c>
      <c r="X770" s="495">
        <v>10</v>
      </c>
      <c r="Y770" s="388">
        <v>1</v>
      </c>
      <c r="Z770" s="243">
        <f>BD.PD9[[#This Row],[Av.P1 '[%']]]*BD.PD9[[#This Row],[Ppto. Orden Interna '[DOP']]]</f>
        <v>1165500</v>
      </c>
      <c r="AA770" s="249"/>
      <c r="AB770" s="389"/>
      <c r="AC770" s="243">
        <f>BD.PD9[[#This Row],[Av.P2 '[%']]]*BD.PD9[[#This Row],[Ppto. Orden Interna '[DOP']]]</f>
        <v>0</v>
      </c>
      <c r="AD770" s="249"/>
      <c r="AE770" s="389"/>
      <c r="AF770" s="243">
        <f>BD.PD9[[#This Row],[Av.P3 '[%']]]*BD.PD9[[#This Row],[Ppto. Orden Interna '[DOP']]]</f>
        <v>0</v>
      </c>
      <c r="AG770" s="249"/>
      <c r="AH770" s="389"/>
      <c r="AI770" s="243">
        <f>BD.PD9[[#This Row],[Av.P4 '[%']]]*BD.PD9[[#This Row],[Ppto. Orden Interna '[DOP']]]</f>
        <v>0</v>
      </c>
      <c r="AJ770" s="249"/>
      <c r="AK770" s="389"/>
      <c r="AL770" s="243">
        <f>BD.PD9[[#This Row],[Av.P5 '[%']]]*BD.PD9[[#This Row],[Ppto. Orden Interna '[DOP']]]</f>
        <v>0</v>
      </c>
      <c r="AM770" s="496">
        <f>BD.PD9[[#This Row],[Pago 5]]+BD.PD9[[#This Row],[Pago 4]]+BD.PD9[[#This Row],[Pago 3]]+BD.PD9[[#This Row],[Pago 2]]+BD.PD9[[#This Row],[Pago 1]]</f>
        <v>1165500</v>
      </c>
      <c r="AN770" s="308" t="s">
        <v>244</v>
      </c>
      <c r="AO770" s="308" t="s">
        <v>245</v>
      </c>
      <c r="AP770" s="308" t="s">
        <v>246</v>
      </c>
      <c r="AQ770" s="308" t="s">
        <v>247</v>
      </c>
      <c r="AR770" s="308">
        <v>594</v>
      </c>
      <c r="AS770" s="308" t="s">
        <v>248</v>
      </c>
      <c r="AT770" s="249" t="s">
        <v>1575</v>
      </c>
      <c r="AU770" s="306"/>
      <c r="AV770" s="306"/>
      <c r="AW770" s="306"/>
      <c r="AX770" s="306"/>
      <c r="AY770" s="306"/>
      <c r="AZ770" s="306"/>
      <c r="BA770" s="306"/>
      <c r="BB770" s="306"/>
      <c r="BC770" s="306"/>
      <c r="BD770" s="306"/>
      <c r="BE770" s="306"/>
      <c r="BF770" s="306"/>
      <c r="BG770" s="306"/>
      <c r="BH770" s="306"/>
      <c r="BI770" s="306"/>
      <c r="BJ770" s="306"/>
      <c r="BK770" s="306"/>
      <c r="BL770" s="306"/>
      <c r="BM770" s="306"/>
      <c r="BN770" s="306"/>
      <c r="BO770" s="306"/>
      <c r="BP770" s="306"/>
      <c r="BQ770" s="306"/>
      <c r="BR770" s="306"/>
      <c r="BS770" s="306"/>
      <c r="BT770" s="306"/>
      <c r="BU770" s="306"/>
      <c r="BV770" s="306"/>
      <c r="BW770" s="306"/>
      <c r="BX770" s="306"/>
      <c r="BY770" s="306"/>
      <c r="BZ770" s="306"/>
      <c r="CA770" s="306"/>
      <c r="CB770" s="306"/>
      <c r="CC770" s="306"/>
      <c r="CD770" s="306"/>
      <c r="CE770" s="306"/>
      <c r="CF770" s="306"/>
      <c r="CG770" s="306"/>
      <c r="CH770" s="306"/>
      <c r="CI770" s="306"/>
      <c r="CJ770" s="306"/>
      <c r="CK770" s="306"/>
      <c r="CL770" s="306"/>
      <c r="CM770" s="306"/>
      <c r="CN770" s="306"/>
      <c r="CO770" s="306"/>
      <c r="CP770" s="306"/>
      <c r="CQ770" s="306"/>
      <c r="CR770" s="306"/>
      <c r="CS770" s="306"/>
      <c r="CT770" s="306"/>
      <c r="CU770" s="306"/>
      <c r="CV770" s="306"/>
      <c r="CW770" s="306"/>
      <c r="CX770" s="306"/>
      <c r="CY770" s="306"/>
      <c r="CZ770" s="306"/>
      <c r="DA770" s="306"/>
      <c r="DB770" s="306"/>
      <c r="DC770" s="306"/>
      <c r="DD770" s="306"/>
      <c r="DE770" s="306"/>
      <c r="DF770" s="306"/>
      <c r="DG770" s="306"/>
      <c r="DH770" s="306"/>
      <c r="DI770" s="306"/>
      <c r="DJ770" s="306"/>
      <c r="DK770" s="306"/>
      <c r="DL770" s="306"/>
      <c r="DM770" s="306"/>
      <c r="DN770" s="306"/>
      <c r="DO770" s="306"/>
      <c r="DP770" s="306"/>
      <c r="DQ770" s="306"/>
      <c r="DR770" s="306"/>
      <c r="DS770" s="306"/>
      <c r="DT770" s="306"/>
      <c r="DU770" s="306"/>
      <c r="DV770" s="306"/>
      <c r="DW770" s="306"/>
      <c r="DX770" s="306"/>
      <c r="DY770" s="306"/>
      <c r="DZ770" s="306"/>
      <c r="EA770" s="306"/>
      <c r="EB770" s="306"/>
      <c r="EC770" s="306"/>
      <c r="ED770" s="306"/>
      <c r="EE770" s="306"/>
      <c r="EF770" s="306"/>
      <c r="EG770" s="306"/>
      <c r="EH770" s="306"/>
      <c r="EI770" s="306"/>
      <c r="EJ770" s="306"/>
      <c r="EK770" s="306"/>
      <c r="EL770" s="306"/>
      <c r="EM770" s="306"/>
      <c r="EN770" s="306"/>
      <c r="EO770" s="306"/>
      <c r="EP770" s="306"/>
      <c r="EQ770" s="306"/>
      <c r="ER770" s="306"/>
      <c r="ES770" s="306"/>
      <c r="ET770" s="306"/>
      <c r="EU770" s="306"/>
      <c r="EV770" s="306"/>
      <c r="EW770" s="306"/>
      <c r="EX770" s="306"/>
      <c r="EY770" s="306"/>
      <c r="EZ770" s="306"/>
      <c r="FA770" s="306"/>
      <c r="FB770" s="306"/>
      <c r="FC770" s="306"/>
      <c r="FD770" s="306"/>
      <c r="FE770" s="306"/>
      <c r="FF770" s="306"/>
      <c r="FG770" s="306"/>
      <c r="FH770" s="306"/>
      <c r="FI770" s="306"/>
      <c r="FJ770" s="306"/>
      <c r="FK770" s="306"/>
      <c r="FL770" s="306"/>
      <c r="FM770" s="306"/>
      <c r="FN770" s="306"/>
      <c r="FO770" s="306"/>
      <c r="FP770" s="306"/>
      <c r="FQ770" s="306"/>
      <c r="FR770" s="306"/>
      <c r="FS770" s="306"/>
      <c r="FT770" s="306"/>
      <c r="FU770" s="306"/>
      <c r="FV770" s="306"/>
      <c r="FW770" s="306"/>
      <c r="FX770" s="306"/>
      <c r="FY770" s="306"/>
      <c r="FZ770" s="306"/>
      <c r="GA770" s="306"/>
      <c r="GB770" s="306"/>
      <c r="GC770" s="306"/>
      <c r="GD770" s="306"/>
      <c r="GE770" s="306"/>
      <c r="GF770" s="306"/>
      <c r="GG770" s="306"/>
      <c r="GH770" s="306"/>
      <c r="GI770" s="306"/>
      <c r="GJ770" s="306"/>
      <c r="GK770" s="306"/>
      <c r="GL770" s="306"/>
      <c r="GM770" s="306"/>
      <c r="GN770" s="306"/>
      <c r="GO770" s="306"/>
      <c r="GP770" s="306"/>
      <c r="GQ770" s="306"/>
      <c r="GR770" s="306"/>
      <c r="GS770" s="306"/>
      <c r="GT770" s="306"/>
      <c r="GU770" s="306"/>
      <c r="GV770" s="306"/>
      <c r="GW770" s="306"/>
      <c r="GX770" s="306"/>
      <c r="GY770" s="306"/>
      <c r="GZ770" s="306"/>
      <c r="HA770" s="306"/>
      <c r="HB770" s="306"/>
      <c r="HC770" s="306"/>
      <c r="HD770" s="306"/>
      <c r="HE770" s="306"/>
      <c r="HF770" s="306"/>
      <c r="HG770" s="306"/>
      <c r="HH770" s="306"/>
      <c r="HI770" s="306"/>
      <c r="HJ770" s="306"/>
      <c r="HK770" s="306"/>
      <c r="HL770" s="306"/>
      <c r="HM770" s="306"/>
      <c r="HN770" s="306"/>
      <c r="HO770" s="306"/>
      <c r="HP770" s="306"/>
      <c r="HQ770" s="306"/>
      <c r="HR770" s="306"/>
      <c r="HS770" s="306"/>
      <c r="HT770" s="306"/>
      <c r="HU770" s="306"/>
      <c r="HV770" s="306"/>
      <c r="HW770" s="306"/>
      <c r="HX770" s="306"/>
      <c r="HY770" s="306"/>
      <c r="HZ770" s="306"/>
      <c r="IA770" s="306"/>
      <c r="IB770" s="306"/>
      <c r="IC770" s="306"/>
      <c r="ID770" s="306"/>
      <c r="IE770" s="306"/>
      <c r="IF770" s="306"/>
      <c r="IG770" s="306"/>
      <c r="IH770" s="306"/>
    </row>
    <row r="771" spans="1:242" s="219" customFormat="1" ht="15" customHeight="1" x14ac:dyDescent="0.3">
      <c r="A771" s="174">
        <v>7.04</v>
      </c>
      <c r="B771" s="231"/>
      <c r="C771" s="232" t="e">
        <f>VLOOKUP(BD.PD9[[#This Row],[Pos]],[19]!PPto[#Data],3,FALSE)</f>
        <v>#REF!</v>
      </c>
      <c r="D771" s="174" t="s">
        <v>23</v>
      </c>
      <c r="E771" s="305" t="str">
        <f>IF(BD.PD9[[#This Row],[.]]="*",VLOOKUP(BD.PD9[[#This Row],[Pos]],[19]Presupuesto!A:H,7,FALSE),"")</f>
        <v/>
      </c>
      <c r="F771" s="234" t="s">
        <v>1525</v>
      </c>
      <c r="G771" s="174"/>
      <c r="H771" s="174"/>
      <c r="I771" s="174" t="s">
        <v>1326</v>
      </c>
      <c r="J771" s="382">
        <v>0</v>
      </c>
      <c r="K771" s="174" t="s">
        <v>260</v>
      </c>
      <c r="L771" s="383">
        <f>IF(BD.PD9[[#This Row],[Mon]]="DOP",1,HLOOKUP(BD.PD9[[#This Row],[Mon]],Data!$K$1:$L$2,2,FALSE))</f>
        <v>1</v>
      </c>
      <c r="M771" s="384">
        <v>36700</v>
      </c>
      <c r="N771" s="243">
        <f>BD.PD9[[#This Row],[Cant.]]*BD.PD9[[#This Row],[ Tasa ]]*BD.PD9[[#This Row],[ Precio Und.]]</f>
        <v>0</v>
      </c>
      <c r="O771" s="386">
        <v>0</v>
      </c>
      <c r="P771" s="243">
        <f>IF(BD.PD9[[#This Row],[Liquid. '[%']]]&lt;&gt;0,(BD.PD9[[#This Row],[Valor Neto '[DOP']]]*BD.PD9[[#This Row],[Liquid. '[%']]])+BD.PD9[[#This Row],[Valor Neto '[DOP']]],BD.PD9[[#This Row],[Valor Neto '[DOP']]])</f>
        <v>0</v>
      </c>
      <c r="Q771" s="243">
        <f>BD.PD9[[#This Row],[Ppto. Orden Interna '[DOP']]]/HLOOKUP("USD",Data!$K$1:$L$2,2,FALSE)</f>
        <v>0</v>
      </c>
      <c r="R771" s="381" t="s">
        <v>1523</v>
      </c>
      <c r="S771" s="387"/>
      <c r="T771" s="387"/>
      <c r="U771" s="387"/>
      <c r="V771" s="387"/>
      <c r="W771" s="174" t="s">
        <v>1524</v>
      </c>
      <c r="X771" s="495"/>
      <c r="Y771" s="388"/>
      <c r="Z771" s="243">
        <f>BD.PD9[[#This Row],[Av.P1 '[%']]]*BD.PD9[[#This Row],[Ppto. Orden Interna '[DOP']]]</f>
        <v>0</v>
      </c>
      <c r="AA771" s="249"/>
      <c r="AB771" s="389"/>
      <c r="AC771" s="243">
        <f>BD.PD9[[#This Row],[Av.P2 '[%']]]*BD.PD9[[#This Row],[Ppto. Orden Interna '[DOP']]]</f>
        <v>0</v>
      </c>
      <c r="AD771" s="249"/>
      <c r="AE771" s="389"/>
      <c r="AF771" s="243">
        <f>BD.PD9[[#This Row],[Av.P3 '[%']]]*BD.PD9[[#This Row],[Ppto. Orden Interna '[DOP']]]</f>
        <v>0</v>
      </c>
      <c r="AG771" s="249"/>
      <c r="AH771" s="389"/>
      <c r="AI771" s="243">
        <f>BD.PD9[[#This Row],[Av.P4 '[%']]]*BD.PD9[[#This Row],[Ppto. Orden Interna '[DOP']]]</f>
        <v>0</v>
      </c>
      <c r="AJ771" s="249"/>
      <c r="AK771" s="389"/>
      <c r="AL771" s="243">
        <f>BD.PD9[[#This Row],[Av.P5 '[%']]]*BD.PD9[[#This Row],[Ppto. Orden Interna '[DOP']]]</f>
        <v>0</v>
      </c>
      <c r="AM771" s="496">
        <f>BD.PD9[[#This Row],[Pago 5]]+BD.PD9[[#This Row],[Pago 4]]+BD.PD9[[#This Row],[Pago 3]]+BD.PD9[[#This Row],[Pago 2]]+BD.PD9[[#This Row],[Pago 1]]</f>
        <v>0</v>
      </c>
      <c r="AN771" s="308" t="s">
        <v>244</v>
      </c>
      <c r="AO771" s="308" t="s">
        <v>245</v>
      </c>
      <c r="AP771" s="308" t="s">
        <v>246</v>
      </c>
      <c r="AQ771" s="308" t="s">
        <v>247</v>
      </c>
      <c r="AR771" s="308">
        <v>594</v>
      </c>
      <c r="AS771" s="308" t="s">
        <v>248</v>
      </c>
      <c r="AT771" s="249" t="s">
        <v>1575</v>
      </c>
      <c r="AU771" s="306"/>
      <c r="AV771" s="306"/>
      <c r="AW771" s="306"/>
      <c r="AX771" s="306"/>
      <c r="AY771" s="306"/>
      <c r="AZ771" s="306"/>
      <c r="BA771" s="306"/>
      <c r="BB771" s="306"/>
      <c r="BC771" s="306"/>
      <c r="BD771" s="306"/>
      <c r="BE771" s="306"/>
      <c r="BF771" s="306"/>
      <c r="BG771" s="306"/>
      <c r="BH771" s="306"/>
      <c r="BI771" s="306"/>
      <c r="BJ771" s="306"/>
      <c r="BK771" s="306"/>
      <c r="BL771" s="306"/>
      <c r="BM771" s="306"/>
      <c r="BN771" s="306"/>
      <c r="BO771" s="306"/>
      <c r="BP771" s="306"/>
      <c r="BQ771" s="306"/>
      <c r="BR771" s="306"/>
      <c r="BS771" s="306"/>
      <c r="BT771" s="306"/>
      <c r="BU771" s="306"/>
      <c r="BV771" s="306"/>
      <c r="BW771" s="306"/>
      <c r="BX771" s="306"/>
      <c r="BY771" s="306"/>
      <c r="BZ771" s="306"/>
      <c r="CA771" s="306"/>
      <c r="CB771" s="306"/>
      <c r="CC771" s="306"/>
      <c r="CD771" s="306"/>
      <c r="CE771" s="306"/>
      <c r="CF771" s="306"/>
      <c r="CG771" s="306"/>
      <c r="CH771" s="306"/>
      <c r="CI771" s="306"/>
      <c r="CJ771" s="306"/>
      <c r="CK771" s="306"/>
      <c r="CL771" s="306"/>
      <c r="CM771" s="306"/>
      <c r="CN771" s="306"/>
      <c r="CO771" s="306"/>
      <c r="CP771" s="306"/>
      <c r="CQ771" s="306"/>
      <c r="CR771" s="306"/>
      <c r="CS771" s="306"/>
      <c r="CT771" s="306"/>
      <c r="CU771" s="306"/>
      <c r="CV771" s="306"/>
      <c r="CW771" s="306"/>
      <c r="CX771" s="306"/>
      <c r="CY771" s="306"/>
      <c r="CZ771" s="306"/>
      <c r="DA771" s="306"/>
      <c r="DB771" s="306"/>
      <c r="DC771" s="306"/>
      <c r="DD771" s="306"/>
      <c r="DE771" s="306"/>
      <c r="DF771" s="306"/>
      <c r="DG771" s="306"/>
      <c r="DH771" s="306"/>
      <c r="DI771" s="306"/>
      <c r="DJ771" s="306"/>
      <c r="DK771" s="306"/>
      <c r="DL771" s="306"/>
      <c r="DM771" s="306"/>
      <c r="DN771" s="306"/>
      <c r="DO771" s="306"/>
      <c r="DP771" s="306"/>
      <c r="DQ771" s="306"/>
      <c r="DR771" s="306"/>
      <c r="DS771" s="306"/>
      <c r="DT771" s="306"/>
      <c r="DU771" s="306"/>
      <c r="DV771" s="306"/>
      <c r="DW771" s="306"/>
      <c r="DX771" s="306"/>
      <c r="DY771" s="306"/>
      <c r="DZ771" s="306"/>
      <c r="EA771" s="306"/>
      <c r="EB771" s="306"/>
      <c r="EC771" s="306"/>
      <c r="ED771" s="306"/>
      <c r="EE771" s="306"/>
      <c r="EF771" s="306"/>
      <c r="EG771" s="306"/>
      <c r="EH771" s="306"/>
      <c r="EI771" s="306"/>
      <c r="EJ771" s="306"/>
      <c r="EK771" s="306"/>
      <c r="EL771" s="306"/>
      <c r="EM771" s="306"/>
      <c r="EN771" s="306"/>
      <c r="EO771" s="306"/>
      <c r="EP771" s="306"/>
      <c r="EQ771" s="306"/>
      <c r="ER771" s="306"/>
      <c r="ES771" s="306"/>
      <c r="ET771" s="306"/>
      <c r="EU771" s="306"/>
      <c r="EV771" s="306"/>
      <c r="EW771" s="306"/>
      <c r="EX771" s="306"/>
      <c r="EY771" s="306"/>
      <c r="EZ771" s="306"/>
      <c r="FA771" s="306"/>
      <c r="FB771" s="306"/>
      <c r="FC771" s="306"/>
      <c r="FD771" s="306"/>
      <c r="FE771" s="306"/>
      <c r="FF771" s="306"/>
      <c r="FG771" s="306"/>
      <c r="FH771" s="306"/>
      <c r="FI771" s="306"/>
      <c r="FJ771" s="306"/>
      <c r="FK771" s="306"/>
      <c r="FL771" s="306"/>
      <c r="FM771" s="306"/>
      <c r="FN771" s="306"/>
      <c r="FO771" s="306"/>
      <c r="FP771" s="306"/>
      <c r="FQ771" s="306"/>
      <c r="FR771" s="306"/>
      <c r="FS771" s="306"/>
      <c r="FT771" s="306"/>
      <c r="FU771" s="306"/>
      <c r="FV771" s="306"/>
      <c r="FW771" s="306"/>
      <c r="FX771" s="306"/>
      <c r="FY771" s="306"/>
      <c r="FZ771" s="306"/>
      <c r="GA771" s="306"/>
      <c r="GB771" s="306"/>
      <c r="GC771" s="306"/>
      <c r="GD771" s="306"/>
      <c r="GE771" s="306"/>
      <c r="GF771" s="306"/>
      <c r="GG771" s="306"/>
      <c r="GH771" s="306"/>
      <c r="GI771" s="306"/>
      <c r="GJ771" s="306"/>
      <c r="GK771" s="306"/>
      <c r="GL771" s="306"/>
      <c r="GM771" s="306"/>
      <c r="GN771" s="306"/>
      <c r="GO771" s="306"/>
      <c r="GP771" s="306"/>
      <c r="GQ771" s="306"/>
      <c r="GR771" s="306"/>
      <c r="GS771" s="306"/>
      <c r="GT771" s="306"/>
      <c r="GU771" s="306"/>
      <c r="GV771" s="306"/>
      <c r="GW771" s="306"/>
      <c r="GX771" s="306"/>
      <c r="GY771" s="306"/>
      <c r="GZ771" s="306"/>
      <c r="HA771" s="306"/>
      <c r="HB771" s="306"/>
      <c r="HC771" s="306"/>
      <c r="HD771" s="306"/>
      <c r="HE771" s="306"/>
      <c r="HF771" s="306"/>
      <c r="HG771" s="306"/>
      <c r="HH771" s="306"/>
      <c r="HI771" s="306"/>
      <c r="HJ771" s="306"/>
      <c r="HK771" s="306"/>
      <c r="HL771" s="306"/>
      <c r="HM771" s="306"/>
      <c r="HN771" s="306"/>
      <c r="HO771" s="306"/>
      <c r="HP771" s="306"/>
      <c r="HQ771" s="306"/>
      <c r="HR771" s="306"/>
      <c r="HS771" s="306"/>
      <c r="HT771" s="306"/>
      <c r="HU771" s="306"/>
      <c r="HV771" s="306"/>
      <c r="HW771" s="306"/>
      <c r="HX771" s="306"/>
      <c r="HY771" s="306"/>
      <c r="HZ771" s="306"/>
      <c r="IA771" s="306"/>
      <c r="IB771" s="306"/>
      <c r="IC771" s="306"/>
      <c r="ID771" s="306"/>
      <c r="IE771" s="306"/>
      <c r="IF771" s="306"/>
      <c r="IG771" s="306"/>
      <c r="IH771" s="306"/>
    </row>
    <row r="772" spans="1:242" s="219" customFormat="1" ht="15" customHeight="1" x14ac:dyDescent="0.3">
      <c r="A772" s="174">
        <v>7.04</v>
      </c>
      <c r="B772" s="231"/>
      <c r="C772" s="232" t="e">
        <f>VLOOKUP(BD.PD9[[#This Row],[Pos]],[19]!PPto[#Data],3,FALSE)</f>
        <v>#REF!</v>
      </c>
      <c r="D772" s="174" t="s">
        <v>23</v>
      </c>
      <c r="E772" s="305" t="str">
        <f>IF(BD.PD9[[#This Row],[.]]="*",VLOOKUP(BD.PD9[[#This Row],[Pos]],[19]Presupuesto!A:H,7,FALSE),"")</f>
        <v/>
      </c>
      <c r="F772" s="523" t="s">
        <v>516</v>
      </c>
      <c r="G772" s="572"/>
      <c r="H772" s="174"/>
      <c r="I772" s="174" t="s">
        <v>1326</v>
      </c>
      <c r="J772" s="382">
        <v>50</v>
      </c>
      <c r="K772" s="174" t="s">
        <v>260</v>
      </c>
      <c r="L772" s="383">
        <f>IF(BD.PD9[[#This Row],[Mon]]="DOP",1,HLOOKUP(BD.PD9[[#This Row],[Mon]],Data!$K$1:$L$2,2,FALSE))</f>
        <v>1</v>
      </c>
      <c r="M772" s="384">
        <v>2808.011</v>
      </c>
      <c r="N772" s="243">
        <f>BD.PD9[[#This Row],[Cant.]]*BD.PD9[[#This Row],[ Tasa ]]*BD.PD9[[#This Row],[ Precio Und.]]</f>
        <v>140400.54999999999</v>
      </c>
      <c r="O772" s="386">
        <v>0.35</v>
      </c>
      <c r="P772" s="243">
        <f>IF(BD.PD9[[#This Row],[Liquid. '[%']]]&lt;&gt;0,(BD.PD9[[#This Row],[Valor Neto '[DOP']]]*BD.PD9[[#This Row],[Liquid. '[%']]])+BD.PD9[[#This Row],[Valor Neto '[DOP']]],BD.PD9[[#This Row],[Valor Neto '[DOP']]])</f>
        <v>189540.74249999999</v>
      </c>
      <c r="Q772" s="243">
        <f>BD.PD9[[#This Row],[Ppto. Orden Interna '[DOP']]]/HLOOKUP("USD",Data!$K$1:$L$2,2,FALSE)</f>
        <v>2916.0114230769232</v>
      </c>
      <c r="R772" s="381" t="s">
        <v>514</v>
      </c>
      <c r="S772" s="387"/>
      <c r="T772" s="387"/>
      <c r="U772" s="387"/>
      <c r="V772" s="387"/>
      <c r="W772" s="174" t="s">
        <v>279</v>
      </c>
      <c r="X772" s="495">
        <v>7</v>
      </c>
      <c r="Y772" s="388">
        <v>0.5</v>
      </c>
      <c r="Z772" s="243">
        <f>BD.PD9[[#This Row],[Av.P1 '[%']]]*BD.PD9[[#This Row],[Ppto. Orden Interna '[DOP']]]</f>
        <v>94770.371249999997</v>
      </c>
      <c r="AA772" s="495">
        <v>9</v>
      </c>
      <c r="AB772" s="388">
        <v>0.5</v>
      </c>
      <c r="AC772" s="243">
        <f>BD.PD9[[#This Row],[Av.P2 '[%']]]*BD.PD9[[#This Row],[Ppto. Orden Interna '[DOP']]]</f>
        <v>94770.371249999997</v>
      </c>
      <c r="AD772" s="249"/>
      <c r="AE772" s="389"/>
      <c r="AF772" s="243">
        <f>BD.PD9[[#This Row],[Av.P3 '[%']]]*BD.PD9[[#This Row],[Ppto. Orden Interna '[DOP']]]</f>
        <v>0</v>
      </c>
      <c r="AG772" s="249"/>
      <c r="AH772" s="389"/>
      <c r="AI772" s="243">
        <f>BD.PD9[[#This Row],[Av.P4 '[%']]]*BD.PD9[[#This Row],[Ppto. Orden Interna '[DOP']]]</f>
        <v>0</v>
      </c>
      <c r="AJ772" s="249"/>
      <c r="AK772" s="389"/>
      <c r="AL772" s="243">
        <f>BD.PD9[[#This Row],[Av.P5 '[%']]]*BD.PD9[[#This Row],[Ppto. Orden Interna '[DOP']]]</f>
        <v>0</v>
      </c>
      <c r="AM772" s="496">
        <f>BD.PD9[[#This Row],[Pago 5]]+BD.PD9[[#This Row],[Pago 4]]+BD.PD9[[#This Row],[Pago 3]]+BD.PD9[[#This Row],[Pago 2]]+BD.PD9[[#This Row],[Pago 1]]</f>
        <v>189540.74249999999</v>
      </c>
      <c r="AN772" s="308" t="s">
        <v>244</v>
      </c>
      <c r="AO772" s="308" t="s">
        <v>245</v>
      </c>
      <c r="AP772" s="308" t="s">
        <v>246</v>
      </c>
      <c r="AQ772" s="308" t="s">
        <v>247</v>
      </c>
      <c r="AR772" s="308">
        <v>594</v>
      </c>
      <c r="AS772" s="308" t="s">
        <v>248</v>
      </c>
      <c r="AT772" s="249" t="s">
        <v>1575</v>
      </c>
      <c r="AU772" s="306"/>
      <c r="AV772" s="306"/>
      <c r="AW772" s="306"/>
      <c r="AX772" s="306"/>
      <c r="AY772" s="306"/>
      <c r="AZ772" s="306"/>
      <c r="BA772" s="306"/>
      <c r="BB772" s="306"/>
      <c r="BC772" s="306"/>
      <c r="BD772" s="306"/>
      <c r="BE772" s="306"/>
      <c r="BF772" s="306"/>
      <c r="BG772" s="306"/>
      <c r="BH772" s="306"/>
      <c r="BI772" s="306"/>
      <c r="BJ772" s="306"/>
      <c r="BK772" s="306"/>
      <c r="BL772" s="306"/>
      <c r="BM772" s="306"/>
      <c r="BN772" s="306"/>
      <c r="BO772" s="306"/>
      <c r="BP772" s="306"/>
      <c r="BQ772" s="306"/>
      <c r="BR772" s="306"/>
      <c r="BS772" s="306"/>
      <c r="BT772" s="306"/>
      <c r="BU772" s="306"/>
      <c r="BV772" s="306"/>
      <c r="BW772" s="306"/>
      <c r="BX772" s="306"/>
      <c r="BY772" s="306"/>
      <c r="BZ772" s="306"/>
      <c r="CA772" s="306"/>
      <c r="CB772" s="306"/>
      <c r="CC772" s="306"/>
      <c r="CD772" s="306"/>
      <c r="CE772" s="306"/>
      <c r="CF772" s="306"/>
      <c r="CG772" s="306"/>
      <c r="CH772" s="306"/>
      <c r="CI772" s="306"/>
      <c r="CJ772" s="306"/>
      <c r="CK772" s="306"/>
      <c r="CL772" s="306"/>
      <c r="CM772" s="306"/>
      <c r="CN772" s="306"/>
      <c r="CO772" s="306"/>
      <c r="CP772" s="306"/>
      <c r="CQ772" s="306"/>
      <c r="CR772" s="306"/>
      <c r="CS772" s="306"/>
      <c r="CT772" s="306"/>
      <c r="CU772" s="306"/>
      <c r="CV772" s="306"/>
      <c r="CW772" s="306"/>
      <c r="CX772" s="306"/>
      <c r="CY772" s="306"/>
      <c r="CZ772" s="306"/>
      <c r="DA772" s="306"/>
      <c r="DB772" s="306"/>
      <c r="DC772" s="306"/>
      <c r="DD772" s="306"/>
      <c r="DE772" s="306"/>
      <c r="DF772" s="306"/>
      <c r="DG772" s="306"/>
      <c r="DH772" s="306"/>
      <c r="DI772" s="306"/>
      <c r="DJ772" s="306"/>
      <c r="DK772" s="306"/>
      <c r="DL772" s="306"/>
      <c r="DM772" s="306"/>
      <c r="DN772" s="306"/>
      <c r="DO772" s="306"/>
      <c r="DP772" s="306"/>
      <c r="DQ772" s="306"/>
      <c r="DR772" s="306"/>
      <c r="DS772" s="306"/>
      <c r="DT772" s="306"/>
      <c r="DU772" s="306"/>
      <c r="DV772" s="306"/>
      <c r="DW772" s="306"/>
      <c r="DX772" s="306"/>
      <c r="DY772" s="306"/>
      <c r="DZ772" s="306"/>
      <c r="EA772" s="306"/>
      <c r="EB772" s="306"/>
      <c r="EC772" s="306"/>
      <c r="ED772" s="306"/>
      <c r="EE772" s="306"/>
      <c r="EF772" s="306"/>
      <c r="EG772" s="306"/>
      <c r="EH772" s="306"/>
      <c r="EI772" s="306"/>
      <c r="EJ772" s="306"/>
      <c r="EK772" s="306"/>
      <c r="EL772" s="306"/>
      <c r="EM772" s="306"/>
      <c r="EN772" s="306"/>
      <c r="EO772" s="306"/>
      <c r="EP772" s="306"/>
      <c r="EQ772" s="306"/>
      <c r="ER772" s="306"/>
      <c r="ES772" s="306"/>
      <c r="ET772" s="306"/>
      <c r="EU772" s="306"/>
      <c r="EV772" s="306"/>
      <c r="EW772" s="306"/>
      <c r="EX772" s="306"/>
      <c r="EY772" s="306"/>
      <c r="EZ772" s="306"/>
      <c r="FA772" s="306"/>
      <c r="FB772" s="306"/>
      <c r="FC772" s="306"/>
      <c r="FD772" s="306"/>
      <c r="FE772" s="306"/>
      <c r="FF772" s="306"/>
      <c r="FG772" s="306"/>
      <c r="FH772" s="306"/>
      <c r="FI772" s="306"/>
      <c r="FJ772" s="306"/>
      <c r="FK772" s="306"/>
      <c r="FL772" s="306"/>
      <c r="FM772" s="306"/>
      <c r="FN772" s="306"/>
      <c r="FO772" s="306"/>
      <c r="FP772" s="306"/>
      <c r="FQ772" s="306"/>
      <c r="FR772" s="306"/>
      <c r="FS772" s="306"/>
      <c r="FT772" s="306"/>
      <c r="FU772" s="306"/>
      <c r="FV772" s="306"/>
      <c r="FW772" s="306"/>
      <c r="FX772" s="306"/>
      <c r="FY772" s="306"/>
      <c r="FZ772" s="306"/>
      <c r="GA772" s="306"/>
      <c r="GB772" s="306"/>
      <c r="GC772" s="306"/>
      <c r="GD772" s="306"/>
      <c r="GE772" s="306"/>
      <c r="GF772" s="306"/>
      <c r="GG772" s="306"/>
      <c r="GH772" s="306"/>
      <c r="GI772" s="306"/>
      <c r="GJ772" s="306"/>
      <c r="GK772" s="306"/>
      <c r="GL772" s="306"/>
      <c r="GM772" s="306"/>
      <c r="GN772" s="306"/>
      <c r="GO772" s="306"/>
      <c r="GP772" s="306"/>
      <c r="GQ772" s="306"/>
      <c r="GR772" s="306"/>
      <c r="GS772" s="306"/>
      <c r="GT772" s="306"/>
      <c r="GU772" s="306"/>
      <c r="GV772" s="306"/>
      <c r="GW772" s="306"/>
      <c r="GX772" s="306"/>
      <c r="GY772" s="306"/>
      <c r="GZ772" s="306"/>
      <c r="HA772" s="306"/>
      <c r="HB772" s="306"/>
      <c r="HC772" s="306"/>
      <c r="HD772" s="306"/>
      <c r="HE772" s="306"/>
      <c r="HF772" s="306"/>
      <c r="HG772" s="306"/>
      <c r="HH772" s="306"/>
      <c r="HI772" s="306"/>
      <c r="HJ772" s="306"/>
      <c r="HK772" s="306"/>
      <c r="HL772" s="306"/>
      <c r="HM772" s="306"/>
      <c r="HN772" s="306"/>
      <c r="HO772" s="306"/>
      <c r="HP772" s="306"/>
      <c r="HQ772" s="306"/>
      <c r="HR772" s="306"/>
      <c r="HS772" s="306"/>
      <c r="HT772" s="306"/>
      <c r="HU772" s="306"/>
      <c r="HV772" s="306"/>
      <c r="HW772" s="306"/>
      <c r="HX772" s="306"/>
      <c r="HY772" s="306"/>
      <c r="HZ772" s="306"/>
      <c r="IA772" s="306"/>
      <c r="IB772" s="306"/>
      <c r="IC772" s="306"/>
      <c r="ID772" s="306"/>
      <c r="IE772" s="306"/>
      <c r="IF772" s="306"/>
      <c r="IG772" s="306"/>
      <c r="IH772" s="306"/>
    </row>
    <row r="773" spans="1:242" s="219" customFormat="1" ht="15" customHeight="1" x14ac:dyDescent="0.3">
      <c r="A773" s="174">
        <v>7.04</v>
      </c>
      <c r="B773" s="231"/>
      <c r="C773" s="232" t="e">
        <f>VLOOKUP(BD.PD9[[#This Row],[Pos]],[19]!PPto[#Data],3,FALSE)</f>
        <v>#REF!</v>
      </c>
      <c r="D773" s="174" t="s">
        <v>23</v>
      </c>
      <c r="E773" s="305" t="str">
        <f>IF(BD.PD9[[#This Row],[.]]="*",VLOOKUP(BD.PD9[[#This Row],[Pos]],[19]Presupuesto!A:H,7,FALSE),"")</f>
        <v/>
      </c>
      <c r="F773" s="523" t="s">
        <v>517</v>
      </c>
      <c r="G773" s="572"/>
      <c r="H773" s="174"/>
      <c r="I773" s="174" t="s">
        <v>1326</v>
      </c>
      <c r="J773" s="382">
        <v>120</v>
      </c>
      <c r="K773" s="174" t="s">
        <v>260</v>
      </c>
      <c r="L773" s="383">
        <f>IF(BD.PD9[[#This Row],[Mon]]="DOP",1,HLOOKUP(BD.PD9[[#This Row],[Mon]],Data!$K$1:$L$2,2,FALSE))</f>
        <v>1</v>
      </c>
      <c r="M773" s="384">
        <v>3017.7463333333335</v>
      </c>
      <c r="N773" s="243">
        <f>BD.PD9[[#This Row],[Cant.]]*BD.PD9[[#This Row],[ Tasa ]]*BD.PD9[[#This Row],[ Precio Und.]]</f>
        <v>362129.56</v>
      </c>
      <c r="O773" s="386">
        <v>0.35</v>
      </c>
      <c r="P773" s="243">
        <f>IF(BD.PD9[[#This Row],[Liquid. '[%']]]&lt;&gt;0,(BD.PD9[[#This Row],[Valor Neto '[DOP']]]*BD.PD9[[#This Row],[Liquid. '[%']]])+BD.PD9[[#This Row],[Valor Neto '[DOP']]],BD.PD9[[#This Row],[Valor Neto '[DOP']]])</f>
        <v>488874.90599999996</v>
      </c>
      <c r="Q773" s="243">
        <f>BD.PD9[[#This Row],[Ppto. Orden Interna '[DOP']]]/HLOOKUP("USD",Data!$K$1:$L$2,2,FALSE)</f>
        <v>7521.152399999999</v>
      </c>
      <c r="R773" s="381" t="s">
        <v>514</v>
      </c>
      <c r="S773" s="387"/>
      <c r="T773" s="387"/>
      <c r="U773" s="387"/>
      <c r="V773" s="387"/>
      <c r="W773" s="174" t="s">
        <v>279</v>
      </c>
      <c r="X773" s="495">
        <v>7</v>
      </c>
      <c r="Y773" s="388">
        <v>0.5</v>
      </c>
      <c r="Z773" s="243">
        <f>BD.PD9[[#This Row],[Av.P1 '[%']]]*BD.PD9[[#This Row],[Ppto. Orden Interna '[DOP']]]</f>
        <v>244437.45299999998</v>
      </c>
      <c r="AA773" s="495">
        <v>9</v>
      </c>
      <c r="AB773" s="388">
        <v>0.5</v>
      </c>
      <c r="AC773" s="243">
        <f>BD.PD9[[#This Row],[Av.P2 '[%']]]*BD.PD9[[#This Row],[Ppto. Orden Interna '[DOP']]]</f>
        <v>244437.45299999998</v>
      </c>
      <c r="AD773" s="249"/>
      <c r="AE773" s="389"/>
      <c r="AF773" s="243">
        <f>BD.PD9[[#This Row],[Av.P3 '[%']]]*BD.PD9[[#This Row],[Ppto. Orden Interna '[DOP']]]</f>
        <v>0</v>
      </c>
      <c r="AG773" s="249"/>
      <c r="AH773" s="389"/>
      <c r="AI773" s="243">
        <f>BD.PD9[[#This Row],[Av.P4 '[%']]]*BD.PD9[[#This Row],[Ppto. Orden Interna '[DOP']]]</f>
        <v>0</v>
      </c>
      <c r="AJ773" s="249"/>
      <c r="AK773" s="389"/>
      <c r="AL773" s="243">
        <f>BD.PD9[[#This Row],[Av.P5 '[%']]]*BD.PD9[[#This Row],[Ppto. Orden Interna '[DOP']]]</f>
        <v>0</v>
      </c>
      <c r="AM773" s="496">
        <f>BD.PD9[[#This Row],[Pago 5]]+BD.PD9[[#This Row],[Pago 4]]+BD.PD9[[#This Row],[Pago 3]]+BD.PD9[[#This Row],[Pago 2]]+BD.PD9[[#This Row],[Pago 1]]</f>
        <v>488874.90599999996</v>
      </c>
      <c r="AN773" s="308" t="s">
        <v>244</v>
      </c>
      <c r="AO773" s="308" t="s">
        <v>245</v>
      </c>
      <c r="AP773" s="308" t="s">
        <v>246</v>
      </c>
      <c r="AQ773" s="308" t="s">
        <v>247</v>
      </c>
      <c r="AR773" s="308">
        <v>594</v>
      </c>
      <c r="AS773" s="308" t="s">
        <v>248</v>
      </c>
      <c r="AT773" s="249" t="s">
        <v>1575</v>
      </c>
      <c r="AU773" s="306"/>
      <c r="AV773" s="306"/>
      <c r="AW773" s="306"/>
      <c r="AX773" s="306"/>
      <c r="AY773" s="306"/>
      <c r="AZ773" s="306"/>
      <c r="BA773" s="306"/>
      <c r="BB773" s="306"/>
      <c r="BC773" s="306"/>
      <c r="BD773" s="306"/>
      <c r="BE773" s="306"/>
      <c r="BF773" s="306"/>
      <c r="BG773" s="306"/>
      <c r="BH773" s="306"/>
      <c r="BI773" s="306"/>
      <c r="BJ773" s="306"/>
      <c r="BK773" s="306"/>
      <c r="BL773" s="306"/>
      <c r="BM773" s="306"/>
      <c r="BN773" s="306"/>
      <c r="BO773" s="306"/>
      <c r="BP773" s="306"/>
      <c r="BQ773" s="306"/>
      <c r="BR773" s="306"/>
      <c r="BS773" s="306"/>
      <c r="BT773" s="306"/>
      <c r="BU773" s="306"/>
      <c r="BV773" s="306"/>
      <c r="BW773" s="306"/>
      <c r="BX773" s="306"/>
      <c r="BY773" s="306"/>
      <c r="BZ773" s="306"/>
      <c r="CA773" s="306"/>
      <c r="CB773" s="306"/>
      <c r="CC773" s="306"/>
      <c r="CD773" s="306"/>
      <c r="CE773" s="306"/>
      <c r="CF773" s="306"/>
      <c r="CG773" s="306"/>
      <c r="CH773" s="306"/>
      <c r="CI773" s="306"/>
      <c r="CJ773" s="306"/>
      <c r="CK773" s="306"/>
      <c r="CL773" s="306"/>
      <c r="CM773" s="306"/>
      <c r="CN773" s="306"/>
      <c r="CO773" s="306"/>
      <c r="CP773" s="306"/>
      <c r="CQ773" s="306"/>
      <c r="CR773" s="306"/>
      <c r="CS773" s="306"/>
      <c r="CT773" s="306"/>
      <c r="CU773" s="306"/>
      <c r="CV773" s="306"/>
      <c r="CW773" s="306"/>
      <c r="CX773" s="306"/>
      <c r="CY773" s="306"/>
      <c r="CZ773" s="306"/>
      <c r="DA773" s="306"/>
      <c r="DB773" s="306"/>
      <c r="DC773" s="306"/>
      <c r="DD773" s="306"/>
      <c r="DE773" s="306"/>
      <c r="DF773" s="306"/>
      <c r="DG773" s="306"/>
      <c r="DH773" s="306"/>
      <c r="DI773" s="306"/>
      <c r="DJ773" s="306"/>
      <c r="DK773" s="306"/>
      <c r="DL773" s="306"/>
      <c r="DM773" s="306"/>
      <c r="DN773" s="306"/>
      <c r="DO773" s="306"/>
      <c r="DP773" s="306"/>
      <c r="DQ773" s="306"/>
      <c r="DR773" s="306"/>
      <c r="DS773" s="306"/>
      <c r="DT773" s="306"/>
      <c r="DU773" s="306"/>
      <c r="DV773" s="306"/>
      <c r="DW773" s="306"/>
      <c r="DX773" s="306"/>
      <c r="DY773" s="306"/>
      <c r="DZ773" s="306"/>
      <c r="EA773" s="306"/>
      <c r="EB773" s="306"/>
      <c r="EC773" s="306"/>
      <c r="ED773" s="306"/>
      <c r="EE773" s="306"/>
      <c r="EF773" s="306"/>
      <c r="EG773" s="306"/>
      <c r="EH773" s="306"/>
      <c r="EI773" s="306"/>
      <c r="EJ773" s="306"/>
      <c r="EK773" s="306"/>
      <c r="EL773" s="306"/>
      <c r="EM773" s="306"/>
      <c r="EN773" s="306"/>
      <c r="EO773" s="306"/>
      <c r="EP773" s="306"/>
      <c r="EQ773" s="306"/>
      <c r="ER773" s="306"/>
      <c r="ES773" s="306"/>
      <c r="ET773" s="306"/>
      <c r="EU773" s="306"/>
      <c r="EV773" s="306"/>
      <c r="EW773" s="306"/>
      <c r="EX773" s="306"/>
      <c r="EY773" s="306"/>
      <c r="EZ773" s="306"/>
      <c r="FA773" s="306"/>
      <c r="FB773" s="306"/>
      <c r="FC773" s="306"/>
      <c r="FD773" s="306"/>
      <c r="FE773" s="306"/>
      <c r="FF773" s="306"/>
      <c r="FG773" s="306"/>
      <c r="FH773" s="306"/>
      <c r="FI773" s="306"/>
      <c r="FJ773" s="306"/>
      <c r="FK773" s="306"/>
      <c r="FL773" s="306"/>
      <c r="FM773" s="306"/>
      <c r="FN773" s="306"/>
      <c r="FO773" s="306"/>
      <c r="FP773" s="306"/>
      <c r="FQ773" s="306"/>
      <c r="FR773" s="306"/>
      <c r="FS773" s="306"/>
      <c r="FT773" s="306"/>
      <c r="FU773" s="306"/>
      <c r="FV773" s="306"/>
      <c r="FW773" s="306"/>
      <c r="FX773" s="306"/>
      <c r="FY773" s="306"/>
      <c r="FZ773" s="306"/>
      <c r="GA773" s="306"/>
      <c r="GB773" s="306"/>
      <c r="GC773" s="306"/>
      <c r="GD773" s="306"/>
      <c r="GE773" s="306"/>
      <c r="GF773" s="306"/>
      <c r="GG773" s="306"/>
      <c r="GH773" s="306"/>
      <c r="GI773" s="306"/>
      <c r="GJ773" s="306"/>
      <c r="GK773" s="306"/>
      <c r="GL773" s="306"/>
      <c r="GM773" s="306"/>
      <c r="GN773" s="306"/>
      <c r="GO773" s="306"/>
      <c r="GP773" s="306"/>
      <c r="GQ773" s="306"/>
      <c r="GR773" s="306"/>
      <c r="GS773" s="306"/>
      <c r="GT773" s="306"/>
      <c r="GU773" s="306"/>
      <c r="GV773" s="306"/>
      <c r="GW773" s="306"/>
      <c r="GX773" s="306"/>
      <c r="GY773" s="306"/>
      <c r="GZ773" s="306"/>
      <c r="HA773" s="306"/>
      <c r="HB773" s="306"/>
      <c r="HC773" s="306"/>
      <c r="HD773" s="306"/>
      <c r="HE773" s="306"/>
      <c r="HF773" s="306"/>
      <c r="HG773" s="306"/>
      <c r="HH773" s="306"/>
      <c r="HI773" s="306"/>
      <c r="HJ773" s="306"/>
      <c r="HK773" s="306"/>
      <c r="HL773" s="306"/>
      <c r="HM773" s="306"/>
      <c r="HN773" s="306"/>
      <c r="HO773" s="306"/>
      <c r="HP773" s="306"/>
      <c r="HQ773" s="306"/>
      <c r="HR773" s="306"/>
      <c r="HS773" s="306"/>
      <c r="HT773" s="306"/>
      <c r="HU773" s="306"/>
      <c r="HV773" s="306"/>
      <c r="HW773" s="306"/>
      <c r="HX773" s="306"/>
      <c r="HY773" s="306"/>
      <c r="HZ773" s="306"/>
      <c r="IA773" s="306"/>
      <c r="IB773" s="306"/>
      <c r="IC773" s="306"/>
      <c r="ID773" s="306"/>
      <c r="IE773" s="306"/>
      <c r="IF773" s="306"/>
      <c r="IG773" s="306"/>
      <c r="IH773" s="306"/>
    </row>
    <row r="774" spans="1:242" s="219" customFormat="1" ht="15" customHeight="1" x14ac:dyDescent="0.3">
      <c r="A774" s="174">
        <v>7.04</v>
      </c>
      <c r="B774" s="231"/>
      <c r="C774" s="232" t="e">
        <f>VLOOKUP(BD.PD9[[#This Row],[Pos]],[19]!PPto[#Data],3,FALSE)</f>
        <v>#REF!</v>
      </c>
      <c r="D774" s="174" t="s">
        <v>23</v>
      </c>
      <c r="E774" s="305" t="str">
        <f>IF(BD.PD9[[#This Row],[.]]="*",VLOOKUP(BD.PD9[[#This Row],[Pos]],[19]Presupuesto!A:H,7,FALSE),"")</f>
        <v/>
      </c>
      <c r="F774" s="523" t="s">
        <v>518</v>
      </c>
      <c r="G774" s="572"/>
      <c r="H774" s="174"/>
      <c r="I774" s="174" t="s">
        <v>1326</v>
      </c>
      <c r="J774" s="382">
        <v>17</v>
      </c>
      <c r="K774" s="174" t="s">
        <v>260</v>
      </c>
      <c r="L774" s="383">
        <f>IF(BD.PD9[[#This Row],[Mon]]="DOP",1,HLOOKUP(BD.PD9[[#This Row],[Mon]],Data!$K$1:$L$2,2,FALSE))</f>
        <v>1</v>
      </c>
      <c r="M774" s="384">
        <v>1105.5405882352941</v>
      </c>
      <c r="N774" s="243">
        <f>BD.PD9[[#This Row],[Cant.]]*BD.PD9[[#This Row],[ Tasa ]]*BD.PD9[[#This Row],[ Precio Und.]]</f>
        <v>18794.189999999999</v>
      </c>
      <c r="O774" s="386">
        <v>0.35</v>
      </c>
      <c r="P774" s="243">
        <f>IF(BD.PD9[[#This Row],[Liquid. '[%']]]&lt;&gt;0,(BD.PD9[[#This Row],[Valor Neto '[DOP']]]*BD.PD9[[#This Row],[Liquid. '[%']]])+BD.PD9[[#This Row],[Valor Neto '[DOP']]],BD.PD9[[#This Row],[Valor Neto '[DOP']]])</f>
        <v>25372.156499999997</v>
      </c>
      <c r="Q774" s="243">
        <f>BD.PD9[[#This Row],[Ppto. Orden Interna '[DOP']]]/HLOOKUP("USD",Data!$K$1:$L$2,2,FALSE)</f>
        <v>390.34086923076921</v>
      </c>
      <c r="R774" s="381" t="s">
        <v>514</v>
      </c>
      <c r="S774" s="387"/>
      <c r="T774" s="387"/>
      <c r="U774" s="387"/>
      <c r="V774" s="387"/>
      <c r="W774" s="174" t="s">
        <v>279</v>
      </c>
      <c r="X774" s="495">
        <v>7</v>
      </c>
      <c r="Y774" s="388">
        <v>0.5</v>
      </c>
      <c r="Z774" s="243">
        <f>BD.PD9[[#This Row],[Av.P1 '[%']]]*BD.PD9[[#This Row],[Ppto. Orden Interna '[DOP']]]</f>
        <v>12686.078249999999</v>
      </c>
      <c r="AA774" s="495">
        <v>9</v>
      </c>
      <c r="AB774" s="388">
        <v>0.5</v>
      </c>
      <c r="AC774" s="243">
        <f>BD.PD9[[#This Row],[Av.P2 '[%']]]*BD.PD9[[#This Row],[Ppto. Orden Interna '[DOP']]]</f>
        <v>12686.078249999999</v>
      </c>
      <c r="AD774" s="249"/>
      <c r="AE774" s="389"/>
      <c r="AF774" s="243">
        <f>BD.PD9[[#This Row],[Av.P3 '[%']]]*BD.PD9[[#This Row],[Ppto. Orden Interna '[DOP']]]</f>
        <v>0</v>
      </c>
      <c r="AG774" s="249"/>
      <c r="AH774" s="389"/>
      <c r="AI774" s="243">
        <f>BD.PD9[[#This Row],[Av.P4 '[%']]]*BD.PD9[[#This Row],[Ppto. Orden Interna '[DOP']]]</f>
        <v>0</v>
      </c>
      <c r="AJ774" s="249"/>
      <c r="AK774" s="389"/>
      <c r="AL774" s="243">
        <f>BD.PD9[[#This Row],[Av.P5 '[%']]]*BD.PD9[[#This Row],[Ppto. Orden Interna '[DOP']]]</f>
        <v>0</v>
      </c>
      <c r="AM774" s="496">
        <f>BD.PD9[[#This Row],[Pago 5]]+BD.PD9[[#This Row],[Pago 4]]+BD.PD9[[#This Row],[Pago 3]]+BD.PD9[[#This Row],[Pago 2]]+BD.PD9[[#This Row],[Pago 1]]</f>
        <v>25372.156499999997</v>
      </c>
      <c r="AN774" s="308" t="s">
        <v>244</v>
      </c>
      <c r="AO774" s="308" t="s">
        <v>245</v>
      </c>
      <c r="AP774" s="308" t="s">
        <v>246</v>
      </c>
      <c r="AQ774" s="308" t="s">
        <v>247</v>
      </c>
      <c r="AR774" s="308">
        <v>594</v>
      </c>
      <c r="AS774" s="308" t="s">
        <v>248</v>
      </c>
      <c r="AT774" s="249" t="s">
        <v>1575</v>
      </c>
      <c r="AU774" s="306"/>
      <c r="AV774" s="306"/>
      <c r="AW774" s="306"/>
      <c r="AX774" s="306"/>
      <c r="AY774" s="306"/>
      <c r="AZ774" s="306"/>
      <c r="BA774" s="306"/>
      <c r="BB774" s="306"/>
      <c r="BC774" s="306"/>
      <c r="BD774" s="306"/>
      <c r="BE774" s="306"/>
      <c r="BF774" s="306"/>
      <c r="BG774" s="306"/>
      <c r="BH774" s="306"/>
      <c r="BI774" s="306"/>
      <c r="BJ774" s="306"/>
      <c r="BK774" s="306"/>
      <c r="BL774" s="306"/>
      <c r="BM774" s="306"/>
      <c r="BN774" s="306"/>
      <c r="BO774" s="306"/>
      <c r="BP774" s="306"/>
      <c r="BQ774" s="306"/>
      <c r="BR774" s="306"/>
      <c r="BS774" s="306"/>
      <c r="BT774" s="306"/>
      <c r="BU774" s="306"/>
      <c r="BV774" s="306"/>
      <c r="BW774" s="306"/>
      <c r="BX774" s="306"/>
      <c r="BY774" s="306"/>
      <c r="BZ774" s="306"/>
      <c r="CA774" s="306"/>
      <c r="CB774" s="306"/>
      <c r="CC774" s="306"/>
      <c r="CD774" s="306"/>
      <c r="CE774" s="306"/>
      <c r="CF774" s="306"/>
      <c r="CG774" s="306"/>
      <c r="CH774" s="306"/>
      <c r="CI774" s="306"/>
      <c r="CJ774" s="306"/>
      <c r="CK774" s="306"/>
      <c r="CL774" s="306"/>
      <c r="CM774" s="306"/>
      <c r="CN774" s="306"/>
      <c r="CO774" s="306"/>
      <c r="CP774" s="306"/>
      <c r="CQ774" s="306"/>
      <c r="CR774" s="306"/>
      <c r="CS774" s="306"/>
      <c r="CT774" s="306"/>
      <c r="CU774" s="306"/>
      <c r="CV774" s="306"/>
      <c r="CW774" s="306"/>
      <c r="CX774" s="306"/>
      <c r="CY774" s="306"/>
      <c r="CZ774" s="306"/>
      <c r="DA774" s="306"/>
      <c r="DB774" s="306"/>
      <c r="DC774" s="306"/>
      <c r="DD774" s="306"/>
      <c r="DE774" s="306"/>
      <c r="DF774" s="306"/>
      <c r="DG774" s="306"/>
      <c r="DH774" s="306"/>
      <c r="DI774" s="306"/>
      <c r="DJ774" s="306"/>
      <c r="DK774" s="306"/>
      <c r="DL774" s="306"/>
      <c r="DM774" s="306"/>
      <c r="DN774" s="306"/>
      <c r="DO774" s="306"/>
      <c r="DP774" s="306"/>
      <c r="DQ774" s="306"/>
      <c r="DR774" s="306"/>
      <c r="DS774" s="306"/>
      <c r="DT774" s="306"/>
      <c r="DU774" s="306"/>
      <c r="DV774" s="306"/>
      <c r="DW774" s="306"/>
      <c r="DX774" s="306"/>
      <c r="DY774" s="306"/>
      <c r="DZ774" s="306"/>
      <c r="EA774" s="306"/>
      <c r="EB774" s="306"/>
      <c r="EC774" s="306"/>
      <c r="ED774" s="306"/>
      <c r="EE774" s="306"/>
      <c r="EF774" s="306"/>
      <c r="EG774" s="306"/>
      <c r="EH774" s="306"/>
      <c r="EI774" s="306"/>
      <c r="EJ774" s="306"/>
      <c r="EK774" s="306"/>
      <c r="EL774" s="306"/>
      <c r="EM774" s="306"/>
      <c r="EN774" s="306"/>
      <c r="EO774" s="306"/>
      <c r="EP774" s="306"/>
      <c r="EQ774" s="306"/>
      <c r="ER774" s="306"/>
      <c r="ES774" s="306"/>
      <c r="ET774" s="306"/>
      <c r="EU774" s="306"/>
      <c r="EV774" s="306"/>
      <c r="EW774" s="306"/>
      <c r="EX774" s="306"/>
      <c r="EY774" s="306"/>
      <c r="EZ774" s="306"/>
      <c r="FA774" s="306"/>
      <c r="FB774" s="306"/>
      <c r="FC774" s="306"/>
      <c r="FD774" s="306"/>
      <c r="FE774" s="306"/>
      <c r="FF774" s="306"/>
      <c r="FG774" s="306"/>
      <c r="FH774" s="306"/>
      <c r="FI774" s="306"/>
      <c r="FJ774" s="306"/>
      <c r="FK774" s="306"/>
      <c r="FL774" s="306"/>
      <c r="FM774" s="306"/>
      <c r="FN774" s="306"/>
      <c r="FO774" s="306"/>
      <c r="FP774" s="306"/>
      <c r="FQ774" s="306"/>
      <c r="FR774" s="306"/>
      <c r="FS774" s="306"/>
      <c r="FT774" s="306"/>
      <c r="FU774" s="306"/>
      <c r="FV774" s="306"/>
      <c r="FW774" s="306"/>
      <c r="FX774" s="306"/>
      <c r="FY774" s="306"/>
      <c r="FZ774" s="306"/>
      <c r="GA774" s="306"/>
      <c r="GB774" s="306"/>
      <c r="GC774" s="306"/>
      <c r="GD774" s="306"/>
      <c r="GE774" s="306"/>
      <c r="GF774" s="306"/>
      <c r="GG774" s="306"/>
      <c r="GH774" s="306"/>
      <c r="GI774" s="306"/>
      <c r="GJ774" s="306"/>
      <c r="GK774" s="306"/>
      <c r="GL774" s="306"/>
      <c r="GM774" s="306"/>
      <c r="GN774" s="306"/>
      <c r="GO774" s="306"/>
      <c r="GP774" s="306"/>
      <c r="GQ774" s="306"/>
      <c r="GR774" s="306"/>
      <c r="GS774" s="306"/>
      <c r="GT774" s="306"/>
      <c r="GU774" s="306"/>
      <c r="GV774" s="306"/>
      <c r="GW774" s="306"/>
      <c r="GX774" s="306"/>
      <c r="GY774" s="306"/>
      <c r="GZ774" s="306"/>
      <c r="HA774" s="306"/>
      <c r="HB774" s="306"/>
      <c r="HC774" s="306"/>
      <c r="HD774" s="306"/>
      <c r="HE774" s="306"/>
      <c r="HF774" s="306"/>
      <c r="HG774" s="306"/>
      <c r="HH774" s="306"/>
      <c r="HI774" s="306"/>
      <c r="HJ774" s="306"/>
      <c r="HK774" s="306"/>
      <c r="HL774" s="306"/>
      <c r="HM774" s="306"/>
      <c r="HN774" s="306"/>
      <c r="HO774" s="306"/>
      <c r="HP774" s="306"/>
      <c r="HQ774" s="306"/>
      <c r="HR774" s="306"/>
      <c r="HS774" s="306"/>
      <c r="HT774" s="306"/>
      <c r="HU774" s="306"/>
      <c r="HV774" s="306"/>
      <c r="HW774" s="306"/>
      <c r="HX774" s="306"/>
      <c r="HY774" s="306"/>
      <c r="HZ774" s="306"/>
      <c r="IA774" s="306"/>
      <c r="IB774" s="306"/>
      <c r="IC774" s="306"/>
      <c r="ID774" s="306"/>
      <c r="IE774" s="306"/>
      <c r="IF774" s="306"/>
      <c r="IG774" s="306"/>
      <c r="IH774" s="306"/>
    </row>
    <row r="775" spans="1:242" s="219" customFormat="1" ht="15" customHeight="1" x14ac:dyDescent="0.3">
      <c r="A775" s="174">
        <v>7.04</v>
      </c>
      <c r="B775" s="231"/>
      <c r="C775" s="232" t="e">
        <f>VLOOKUP(BD.PD9[[#This Row],[Pos]],[19]!PPto[#Data],3,FALSE)</f>
        <v>#REF!</v>
      </c>
      <c r="D775" s="174" t="s">
        <v>23</v>
      </c>
      <c r="E775" s="305" t="str">
        <f>IF(BD.PD9[[#This Row],[.]]="*",VLOOKUP(BD.PD9[[#This Row],[Pos]],[19]Presupuesto!A:H,7,FALSE),"")</f>
        <v/>
      </c>
      <c r="F775" s="234" t="s">
        <v>513</v>
      </c>
      <c r="G775" s="174"/>
      <c r="H775" s="174"/>
      <c r="I775" s="174" t="s">
        <v>1326</v>
      </c>
      <c r="J775" s="382">
        <v>510</v>
      </c>
      <c r="K775" s="174" t="s">
        <v>260</v>
      </c>
      <c r="L775" s="383">
        <f>IF(BD.PD9[[#This Row],[Mon]]="DOP",1,HLOOKUP(BD.PD9[[#This Row],[Mon]],Data!$K$1:$L$2,2,FALSE))</f>
        <v>1</v>
      </c>
      <c r="M775" s="384">
        <v>1680.6893725490195</v>
      </c>
      <c r="N775" s="243">
        <f>BD.PD9[[#This Row],[Cant.]]*BD.PD9[[#This Row],[ Tasa ]]*BD.PD9[[#This Row],[ Precio Und.]]</f>
        <v>857151.58</v>
      </c>
      <c r="O775" s="386">
        <v>0.35</v>
      </c>
      <c r="P775" s="243">
        <f>IF(BD.PD9[[#This Row],[Liquid. '[%']]]&lt;&gt;0,(BD.PD9[[#This Row],[Valor Neto '[DOP']]]*BD.PD9[[#This Row],[Liquid. '[%']]])+BD.PD9[[#This Row],[Valor Neto '[DOP']]],BD.PD9[[#This Row],[Valor Neto '[DOP']]])</f>
        <v>1157154.6329999999</v>
      </c>
      <c r="Q775" s="243">
        <f>BD.PD9[[#This Row],[Ppto. Orden Interna '[DOP']]]/HLOOKUP("USD",Data!$K$1:$L$2,2,FALSE)</f>
        <v>17802.378969230769</v>
      </c>
      <c r="R775" s="381" t="s">
        <v>514</v>
      </c>
      <c r="S775" s="387"/>
      <c r="T775" s="387"/>
      <c r="U775" s="387"/>
      <c r="V775" s="387"/>
      <c r="W775" s="174" t="s">
        <v>279</v>
      </c>
      <c r="X775" s="495">
        <v>7</v>
      </c>
      <c r="Y775" s="388">
        <v>0.5</v>
      </c>
      <c r="Z775" s="243">
        <f>BD.PD9[[#This Row],[Av.P1 '[%']]]*BD.PD9[[#This Row],[Ppto. Orden Interna '[DOP']]]</f>
        <v>578577.31649999996</v>
      </c>
      <c r="AA775" s="495">
        <v>9</v>
      </c>
      <c r="AB775" s="388">
        <v>0.5</v>
      </c>
      <c r="AC775" s="243">
        <f>BD.PD9[[#This Row],[Av.P2 '[%']]]*BD.PD9[[#This Row],[Ppto. Orden Interna '[DOP']]]</f>
        <v>578577.31649999996</v>
      </c>
      <c r="AD775" s="249"/>
      <c r="AE775" s="389"/>
      <c r="AF775" s="243">
        <f>BD.PD9[[#This Row],[Av.P3 '[%']]]*BD.PD9[[#This Row],[Ppto. Orden Interna '[DOP']]]</f>
        <v>0</v>
      </c>
      <c r="AG775" s="249"/>
      <c r="AH775" s="389"/>
      <c r="AI775" s="243">
        <f>BD.PD9[[#This Row],[Av.P4 '[%']]]*BD.PD9[[#This Row],[Ppto. Orden Interna '[DOP']]]</f>
        <v>0</v>
      </c>
      <c r="AJ775" s="249"/>
      <c r="AK775" s="389"/>
      <c r="AL775" s="243">
        <f>BD.PD9[[#This Row],[Av.P5 '[%']]]*BD.PD9[[#This Row],[Ppto. Orden Interna '[DOP']]]</f>
        <v>0</v>
      </c>
      <c r="AM775" s="496">
        <f>BD.PD9[[#This Row],[Pago 5]]+BD.PD9[[#This Row],[Pago 4]]+BD.PD9[[#This Row],[Pago 3]]+BD.PD9[[#This Row],[Pago 2]]+BD.PD9[[#This Row],[Pago 1]]</f>
        <v>1157154.6329999999</v>
      </c>
      <c r="AN775" s="308" t="s">
        <v>244</v>
      </c>
      <c r="AO775" s="308" t="s">
        <v>245</v>
      </c>
      <c r="AP775" s="308" t="s">
        <v>246</v>
      </c>
      <c r="AQ775" s="308" t="s">
        <v>247</v>
      </c>
      <c r="AR775" s="308">
        <v>594</v>
      </c>
      <c r="AS775" s="308" t="s">
        <v>248</v>
      </c>
      <c r="AT775" s="249" t="s">
        <v>1575</v>
      </c>
      <c r="AU775" s="306"/>
      <c r="AV775" s="306"/>
      <c r="AW775" s="306"/>
      <c r="AX775" s="306"/>
      <c r="AY775" s="306"/>
      <c r="AZ775" s="306"/>
      <c r="BA775" s="306"/>
      <c r="BB775" s="306"/>
      <c r="BC775" s="306"/>
      <c r="BD775" s="306"/>
      <c r="BE775" s="306"/>
      <c r="BF775" s="306"/>
      <c r="BG775" s="306"/>
      <c r="BH775" s="306"/>
      <c r="BI775" s="306"/>
      <c r="BJ775" s="306"/>
      <c r="BK775" s="306"/>
      <c r="BL775" s="306"/>
      <c r="BM775" s="306"/>
      <c r="BN775" s="306"/>
      <c r="BO775" s="306"/>
      <c r="BP775" s="306"/>
      <c r="BQ775" s="306"/>
      <c r="BR775" s="306"/>
      <c r="BS775" s="306"/>
      <c r="BT775" s="306"/>
      <c r="BU775" s="306"/>
      <c r="BV775" s="306"/>
      <c r="BW775" s="306"/>
      <c r="BX775" s="306"/>
      <c r="BY775" s="306"/>
      <c r="BZ775" s="306"/>
      <c r="CA775" s="306"/>
      <c r="CB775" s="306"/>
      <c r="CC775" s="306"/>
      <c r="CD775" s="306"/>
      <c r="CE775" s="306"/>
      <c r="CF775" s="306"/>
      <c r="CG775" s="306"/>
      <c r="CH775" s="306"/>
      <c r="CI775" s="306"/>
      <c r="CJ775" s="306"/>
      <c r="CK775" s="306"/>
      <c r="CL775" s="306"/>
      <c r="CM775" s="306"/>
      <c r="CN775" s="306"/>
      <c r="CO775" s="306"/>
      <c r="CP775" s="306"/>
      <c r="CQ775" s="306"/>
      <c r="CR775" s="306"/>
      <c r="CS775" s="306"/>
      <c r="CT775" s="306"/>
      <c r="CU775" s="306"/>
      <c r="CV775" s="306"/>
      <c r="CW775" s="306"/>
      <c r="CX775" s="306"/>
      <c r="CY775" s="306"/>
      <c r="CZ775" s="306"/>
      <c r="DA775" s="306"/>
      <c r="DB775" s="306"/>
      <c r="DC775" s="306"/>
      <c r="DD775" s="306"/>
      <c r="DE775" s="306"/>
      <c r="DF775" s="306"/>
      <c r="DG775" s="306"/>
      <c r="DH775" s="306"/>
      <c r="DI775" s="306"/>
      <c r="DJ775" s="306"/>
      <c r="DK775" s="306"/>
      <c r="DL775" s="306"/>
      <c r="DM775" s="306"/>
      <c r="DN775" s="306"/>
      <c r="DO775" s="306"/>
      <c r="DP775" s="306"/>
      <c r="DQ775" s="306"/>
      <c r="DR775" s="306"/>
      <c r="DS775" s="306"/>
      <c r="DT775" s="306"/>
      <c r="DU775" s="306"/>
      <c r="DV775" s="306"/>
      <c r="DW775" s="306"/>
      <c r="DX775" s="306"/>
      <c r="DY775" s="306"/>
      <c r="DZ775" s="306"/>
      <c r="EA775" s="306"/>
      <c r="EB775" s="306"/>
      <c r="EC775" s="306"/>
      <c r="ED775" s="306"/>
      <c r="EE775" s="306"/>
      <c r="EF775" s="306"/>
      <c r="EG775" s="306"/>
      <c r="EH775" s="306"/>
      <c r="EI775" s="306"/>
      <c r="EJ775" s="306"/>
      <c r="EK775" s="306"/>
      <c r="EL775" s="306"/>
      <c r="EM775" s="306"/>
      <c r="EN775" s="306"/>
      <c r="EO775" s="306"/>
      <c r="EP775" s="306"/>
      <c r="EQ775" s="306"/>
      <c r="ER775" s="306"/>
      <c r="ES775" s="306"/>
      <c r="ET775" s="306"/>
      <c r="EU775" s="306"/>
      <c r="EV775" s="306"/>
      <c r="EW775" s="306"/>
      <c r="EX775" s="306"/>
      <c r="EY775" s="306"/>
      <c r="EZ775" s="306"/>
      <c r="FA775" s="306"/>
      <c r="FB775" s="306"/>
      <c r="FC775" s="306"/>
      <c r="FD775" s="306"/>
      <c r="FE775" s="306"/>
      <c r="FF775" s="306"/>
      <c r="FG775" s="306"/>
      <c r="FH775" s="306"/>
      <c r="FI775" s="306"/>
      <c r="FJ775" s="306"/>
      <c r="FK775" s="306"/>
      <c r="FL775" s="306"/>
      <c r="FM775" s="306"/>
      <c r="FN775" s="306"/>
      <c r="FO775" s="306"/>
      <c r="FP775" s="306"/>
      <c r="FQ775" s="306"/>
      <c r="FR775" s="306"/>
      <c r="FS775" s="306"/>
      <c r="FT775" s="306"/>
      <c r="FU775" s="306"/>
      <c r="FV775" s="306"/>
      <c r="FW775" s="306"/>
      <c r="FX775" s="306"/>
      <c r="FY775" s="306"/>
      <c r="FZ775" s="306"/>
      <c r="GA775" s="306"/>
      <c r="GB775" s="306"/>
      <c r="GC775" s="306"/>
      <c r="GD775" s="306"/>
      <c r="GE775" s="306"/>
      <c r="GF775" s="306"/>
      <c r="GG775" s="306"/>
      <c r="GH775" s="306"/>
      <c r="GI775" s="306"/>
      <c r="GJ775" s="306"/>
      <c r="GK775" s="306"/>
      <c r="GL775" s="306"/>
      <c r="GM775" s="306"/>
      <c r="GN775" s="306"/>
      <c r="GO775" s="306"/>
      <c r="GP775" s="306"/>
      <c r="GQ775" s="306"/>
      <c r="GR775" s="306"/>
      <c r="GS775" s="306"/>
      <c r="GT775" s="306"/>
      <c r="GU775" s="306"/>
      <c r="GV775" s="306"/>
      <c r="GW775" s="306"/>
      <c r="GX775" s="306"/>
      <c r="GY775" s="306"/>
      <c r="GZ775" s="306"/>
      <c r="HA775" s="306"/>
      <c r="HB775" s="306"/>
      <c r="HC775" s="306"/>
      <c r="HD775" s="306"/>
      <c r="HE775" s="306"/>
      <c r="HF775" s="306"/>
      <c r="HG775" s="306"/>
      <c r="HH775" s="306"/>
      <c r="HI775" s="306"/>
      <c r="HJ775" s="306"/>
      <c r="HK775" s="306"/>
      <c r="HL775" s="306"/>
      <c r="HM775" s="306"/>
      <c r="HN775" s="306"/>
      <c r="HO775" s="306"/>
      <c r="HP775" s="306"/>
      <c r="HQ775" s="306"/>
      <c r="HR775" s="306"/>
      <c r="HS775" s="306"/>
      <c r="HT775" s="306"/>
      <c r="HU775" s="306"/>
      <c r="HV775" s="306"/>
      <c r="HW775" s="306"/>
      <c r="HX775" s="306"/>
      <c r="HY775" s="306"/>
      <c r="HZ775" s="306"/>
      <c r="IA775" s="306"/>
      <c r="IB775" s="306"/>
      <c r="IC775" s="306"/>
      <c r="ID775" s="306"/>
      <c r="IE775" s="306"/>
      <c r="IF775" s="306"/>
      <c r="IG775" s="306"/>
      <c r="IH775" s="306"/>
    </row>
    <row r="776" spans="1:242" s="219" customFormat="1" ht="15" customHeight="1" x14ac:dyDescent="0.3">
      <c r="A776" s="174">
        <v>7.04</v>
      </c>
      <c r="B776" s="231"/>
      <c r="C776" s="232" t="e">
        <f>VLOOKUP(BD.PD9[[#This Row],[Pos]],[19]!PPto[#Data],3,FALSE)</f>
        <v>#REF!</v>
      </c>
      <c r="D776" s="174" t="s">
        <v>23</v>
      </c>
      <c r="E776" s="305" t="str">
        <f>IF(BD.PD9[[#This Row],[.]]="*",VLOOKUP(BD.PD9[[#This Row],[Pos]],[19]Presupuesto!A:H,7,FALSE),"")</f>
        <v/>
      </c>
      <c r="F776" s="234" t="s">
        <v>1526</v>
      </c>
      <c r="G776" s="174"/>
      <c r="H776" s="174"/>
      <c r="I776" s="174" t="s">
        <v>1326</v>
      </c>
      <c r="J776" s="382">
        <v>3</v>
      </c>
      <c r="K776" s="174" t="s">
        <v>260</v>
      </c>
      <c r="L776" s="383">
        <f>IF(BD.PD9[[#This Row],[Mon]]="DOP",1,HLOOKUP(BD.PD9[[#This Row],[Mon]],Data!$K$1:$L$2,2,FALSE))</f>
        <v>1</v>
      </c>
      <c r="M776" s="384">
        <v>160929.06</v>
      </c>
      <c r="N776" s="243">
        <f>BD.PD9[[#This Row],[Cant.]]*BD.PD9[[#This Row],[ Tasa ]]*BD.PD9[[#This Row],[ Precio Und.]]</f>
        <v>482787.18</v>
      </c>
      <c r="O776" s="386">
        <v>0</v>
      </c>
      <c r="P776" s="243">
        <f>IF(BD.PD9[[#This Row],[Liquid. '[%']]]&lt;&gt;0,(BD.PD9[[#This Row],[Valor Neto '[DOP']]]*BD.PD9[[#This Row],[Liquid. '[%']]])+BD.PD9[[#This Row],[Valor Neto '[DOP']]],BD.PD9[[#This Row],[Valor Neto '[DOP']]])</f>
        <v>482787.18</v>
      </c>
      <c r="Q776" s="243">
        <f>BD.PD9[[#This Row],[Ppto. Orden Interna '[DOP']]]/HLOOKUP("USD",Data!$K$1:$L$2,2,FALSE)</f>
        <v>7427.4950769230772</v>
      </c>
      <c r="R776" s="381" t="s">
        <v>1527</v>
      </c>
      <c r="S776" s="387"/>
      <c r="T776" s="387"/>
      <c r="U776" s="387"/>
      <c r="V776" s="387"/>
      <c r="W776" s="174" t="s">
        <v>1528</v>
      </c>
      <c r="X776" s="495">
        <v>7</v>
      </c>
      <c r="Y776" s="388">
        <v>0.7</v>
      </c>
      <c r="Z776" s="243">
        <f>BD.PD9[[#This Row],[Av.P1 '[%']]]*BD.PD9[[#This Row],[Ppto. Orden Interna '[DOP']]]</f>
        <v>337951.02599999995</v>
      </c>
      <c r="AA776" s="495">
        <v>10</v>
      </c>
      <c r="AB776" s="388">
        <v>0.3</v>
      </c>
      <c r="AC776" s="243">
        <f>BD.PD9[[#This Row],[Av.P2 '[%']]]*BD.PD9[[#This Row],[Ppto. Orden Interna '[DOP']]]</f>
        <v>144836.15399999998</v>
      </c>
      <c r="AD776" s="249"/>
      <c r="AE776" s="389"/>
      <c r="AF776" s="243">
        <f>BD.PD9[[#This Row],[Av.P3 '[%']]]*BD.PD9[[#This Row],[Ppto. Orden Interna '[DOP']]]</f>
        <v>0</v>
      </c>
      <c r="AG776" s="249"/>
      <c r="AH776" s="389"/>
      <c r="AI776" s="243">
        <f>BD.PD9[[#This Row],[Av.P4 '[%']]]*BD.PD9[[#This Row],[Ppto. Orden Interna '[DOP']]]</f>
        <v>0</v>
      </c>
      <c r="AJ776" s="249"/>
      <c r="AK776" s="389"/>
      <c r="AL776" s="243">
        <f>BD.PD9[[#This Row],[Av.P5 '[%']]]*BD.PD9[[#This Row],[Ppto. Orden Interna '[DOP']]]</f>
        <v>0</v>
      </c>
      <c r="AM776" s="496">
        <f>BD.PD9[[#This Row],[Pago 5]]+BD.PD9[[#This Row],[Pago 4]]+BD.PD9[[#This Row],[Pago 3]]+BD.PD9[[#This Row],[Pago 2]]+BD.PD9[[#This Row],[Pago 1]]</f>
        <v>482787.17999999993</v>
      </c>
      <c r="AN776" s="308" t="s">
        <v>244</v>
      </c>
      <c r="AO776" s="308" t="s">
        <v>245</v>
      </c>
      <c r="AP776" s="308" t="s">
        <v>246</v>
      </c>
      <c r="AQ776" s="308" t="s">
        <v>247</v>
      </c>
      <c r="AR776" s="308">
        <v>594</v>
      </c>
      <c r="AS776" s="308" t="s">
        <v>248</v>
      </c>
      <c r="AT776" s="249" t="s">
        <v>1575</v>
      </c>
      <c r="AU776" s="306"/>
      <c r="AV776" s="306"/>
      <c r="AW776" s="306"/>
      <c r="AX776" s="306"/>
      <c r="AY776" s="306"/>
      <c r="AZ776" s="306"/>
      <c r="BA776" s="306"/>
      <c r="BB776" s="306"/>
      <c r="BC776" s="306"/>
      <c r="BD776" s="306"/>
      <c r="BE776" s="306"/>
      <c r="BF776" s="306"/>
      <c r="BG776" s="306"/>
      <c r="BH776" s="306"/>
      <c r="BI776" s="306"/>
      <c r="BJ776" s="306"/>
      <c r="BK776" s="306"/>
      <c r="BL776" s="306"/>
      <c r="BM776" s="306"/>
      <c r="BN776" s="306"/>
      <c r="BO776" s="306"/>
      <c r="BP776" s="306"/>
      <c r="BQ776" s="306"/>
      <c r="BR776" s="306"/>
      <c r="BS776" s="306"/>
      <c r="BT776" s="306"/>
      <c r="BU776" s="306"/>
      <c r="BV776" s="306"/>
      <c r="BW776" s="306"/>
      <c r="BX776" s="306"/>
      <c r="BY776" s="306"/>
      <c r="BZ776" s="306"/>
      <c r="CA776" s="306"/>
      <c r="CB776" s="306"/>
      <c r="CC776" s="306"/>
      <c r="CD776" s="306"/>
      <c r="CE776" s="306"/>
      <c r="CF776" s="306"/>
      <c r="CG776" s="306"/>
      <c r="CH776" s="306"/>
      <c r="CI776" s="306"/>
      <c r="CJ776" s="306"/>
      <c r="CK776" s="306"/>
      <c r="CL776" s="306"/>
      <c r="CM776" s="306"/>
      <c r="CN776" s="306"/>
      <c r="CO776" s="306"/>
      <c r="CP776" s="306"/>
      <c r="CQ776" s="306"/>
      <c r="CR776" s="306"/>
      <c r="CS776" s="306"/>
      <c r="CT776" s="306"/>
      <c r="CU776" s="306"/>
      <c r="CV776" s="306"/>
      <c r="CW776" s="306"/>
      <c r="CX776" s="306"/>
      <c r="CY776" s="306"/>
      <c r="CZ776" s="306"/>
      <c r="DA776" s="306"/>
      <c r="DB776" s="306"/>
      <c r="DC776" s="306"/>
      <c r="DD776" s="306"/>
      <c r="DE776" s="306"/>
      <c r="DF776" s="306"/>
      <c r="DG776" s="306"/>
      <c r="DH776" s="306"/>
      <c r="DI776" s="306"/>
      <c r="DJ776" s="306"/>
      <c r="DK776" s="306"/>
      <c r="DL776" s="306"/>
      <c r="DM776" s="306"/>
      <c r="DN776" s="306"/>
      <c r="DO776" s="306"/>
      <c r="DP776" s="306"/>
      <c r="DQ776" s="306"/>
      <c r="DR776" s="306"/>
      <c r="DS776" s="306"/>
      <c r="DT776" s="306"/>
      <c r="DU776" s="306"/>
      <c r="DV776" s="306"/>
      <c r="DW776" s="306"/>
      <c r="DX776" s="306"/>
      <c r="DY776" s="306"/>
      <c r="DZ776" s="306"/>
      <c r="EA776" s="306"/>
      <c r="EB776" s="306"/>
      <c r="EC776" s="306"/>
      <c r="ED776" s="306"/>
      <c r="EE776" s="306"/>
      <c r="EF776" s="306"/>
      <c r="EG776" s="306"/>
      <c r="EH776" s="306"/>
      <c r="EI776" s="306"/>
      <c r="EJ776" s="306"/>
      <c r="EK776" s="306"/>
      <c r="EL776" s="306"/>
      <c r="EM776" s="306"/>
      <c r="EN776" s="306"/>
      <c r="EO776" s="306"/>
      <c r="EP776" s="306"/>
      <c r="EQ776" s="306"/>
      <c r="ER776" s="306"/>
      <c r="ES776" s="306"/>
      <c r="ET776" s="306"/>
      <c r="EU776" s="306"/>
      <c r="EV776" s="306"/>
      <c r="EW776" s="306"/>
      <c r="EX776" s="306"/>
      <c r="EY776" s="306"/>
      <c r="EZ776" s="306"/>
      <c r="FA776" s="306"/>
      <c r="FB776" s="306"/>
      <c r="FC776" s="306"/>
      <c r="FD776" s="306"/>
      <c r="FE776" s="306"/>
      <c r="FF776" s="306"/>
      <c r="FG776" s="306"/>
      <c r="FH776" s="306"/>
      <c r="FI776" s="306"/>
      <c r="FJ776" s="306"/>
      <c r="FK776" s="306"/>
      <c r="FL776" s="306"/>
      <c r="FM776" s="306"/>
      <c r="FN776" s="306"/>
      <c r="FO776" s="306"/>
      <c r="FP776" s="306"/>
      <c r="FQ776" s="306"/>
      <c r="FR776" s="306"/>
      <c r="FS776" s="306"/>
      <c r="FT776" s="306"/>
      <c r="FU776" s="306"/>
      <c r="FV776" s="306"/>
      <c r="FW776" s="306"/>
      <c r="FX776" s="306"/>
      <c r="FY776" s="306"/>
      <c r="FZ776" s="306"/>
      <c r="GA776" s="306"/>
      <c r="GB776" s="306"/>
      <c r="GC776" s="306"/>
      <c r="GD776" s="306"/>
      <c r="GE776" s="306"/>
      <c r="GF776" s="306"/>
      <c r="GG776" s="306"/>
      <c r="GH776" s="306"/>
      <c r="GI776" s="306"/>
      <c r="GJ776" s="306"/>
      <c r="GK776" s="306"/>
      <c r="GL776" s="306"/>
      <c r="GM776" s="306"/>
      <c r="GN776" s="306"/>
      <c r="GO776" s="306"/>
      <c r="GP776" s="306"/>
      <c r="GQ776" s="306"/>
      <c r="GR776" s="306"/>
      <c r="GS776" s="306"/>
      <c r="GT776" s="306"/>
      <c r="GU776" s="306"/>
      <c r="GV776" s="306"/>
      <c r="GW776" s="306"/>
      <c r="GX776" s="306"/>
      <c r="GY776" s="306"/>
      <c r="GZ776" s="306"/>
      <c r="HA776" s="306"/>
      <c r="HB776" s="306"/>
      <c r="HC776" s="306"/>
      <c r="HD776" s="306"/>
      <c r="HE776" s="306"/>
      <c r="HF776" s="306"/>
      <c r="HG776" s="306"/>
      <c r="HH776" s="306"/>
      <c r="HI776" s="306"/>
      <c r="HJ776" s="306"/>
      <c r="HK776" s="306"/>
      <c r="HL776" s="306"/>
      <c r="HM776" s="306"/>
      <c r="HN776" s="306"/>
      <c r="HO776" s="306"/>
      <c r="HP776" s="306"/>
      <c r="HQ776" s="306"/>
      <c r="HR776" s="306"/>
      <c r="HS776" s="306"/>
      <c r="HT776" s="306"/>
      <c r="HU776" s="306"/>
      <c r="HV776" s="306"/>
      <c r="HW776" s="306"/>
      <c r="HX776" s="306"/>
      <c r="HY776" s="306"/>
      <c r="HZ776" s="306"/>
      <c r="IA776" s="306"/>
      <c r="IB776" s="306"/>
      <c r="IC776" s="306"/>
      <c r="ID776" s="306"/>
      <c r="IE776" s="306"/>
      <c r="IF776" s="306"/>
      <c r="IG776" s="306"/>
      <c r="IH776" s="306"/>
    </row>
    <row r="777" spans="1:242" s="219" customFormat="1" ht="15" customHeight="1" x14ac:dyDescent="0.3">
      <c r="A777" s="174">
        <v>7.04</v>
      </c>
      <c r="B777" s="231"/>
      <c r="C777" s="232" t="e">
        <f>VLOOKUP(BD.PD9[[#This Row],[Pos]],[19]!PPto[#Data],3,FALSE)</f>
        <v>#REF!</v>
      </c>
      <c r="D777" s="174" t="s">
        <v>23</v>
      </c>
      <c r="E777" s="305" t="str">
        <f>IF(BD.PD9[[#This Row],[.]]="*",VLOOKUP(BD.PD9[[#This Row],[Pos]],[19]Presupuesto!A:H,7,FALSE),"")</f>
        <v/>
      </c>
      <c r="F777" s="358" t="s">
        <v>1529</v>
      </c>
      <c r="G777" s="174" t="s">
        <v>1359</v>
      </c>
      <c r="H777" s="174"/>
      <c r="I777" s="174" t="s">
        <v>1326</v>
      </c>
      <c r="J777" s="382">
        <v>0</v>
      </c>
      <c r="K777" s="174" t="s">
        <v>260</v>
      </c>
      <c r="L777" s="383">
        <f>IF(BD.PD9[[#This Row],[Mon]]="DOP",1,HLOOKUP(BD.PD9[[#This Row],[Mon]],Data!$K$1:$L$2,2,FALSE))</f>
        <v>1</v>
      </c>
      <c r="M777" s="384">
        <v>1868805.37</v>
      </c>
      <c r="N777" s="243">
        <f>BD.PD9[[#This Row],[Cant.]]*BD.PD9[[#This Row],[ Tasa ]]*BD.PD9[[#This Row],[ Precio Und.]]</f>
        <v>0</v>
      </c>
      <c r="O777" s="386">
        <v>0</v>
      </c>
      <c r="P777" s="243">
        <f>IF(BD.PD9[[#This Row],[Liquid. '[%']]]&lt;&gt;0,(BD.PD9[[#This Row],[Valor Neto '[DOP']]]*BD.PD9[[#This Row],[Liquid. '[%']]])+BD.PD9[[#This Row],[Valor Neto '[DOP']]],BD.PD9[[#This Row],[Valor Neto '[DOP']]])</f>
        <v>0</v>
      </c>
      <c r="Q777" s="243">
        <f>BD.PD9[[#This Row],[Ppto. Orden Interna '[DOP']]]/HLOOKUP("USD",Data!$K$1:$L$2,2,FALSE)</f>
        <v>0</v>
      </c>
      <c r="R777" s="381" t="s">
        <v>1530</v>
      </c>
      <c r="S777" s="387"/>
      <c r="T777" s="387"/>
      <c r="U777" s="387"/>
      <c r="V777" s="387"/>
      <c r="W777" s="174" t="s">
        <v>1528</v>
      </c>
      <c r="X777" s="495">
        <v>7</v>
      </c>
      <c r="Y777" s="388">
        <v>0.7</v>
      </c>
      <c r="Z777" s="243">
        <f>BD.PD9[[#This Row],[Av.P1 '[%']]]*BD.PD9[[#This Row],[Ppto. Orden Interna '[DOP']]]</f>
        <v>0</v>
      </c>
      <c r="AA777" s="495">
        <v>10</v>
      </c>
      <c r="AB777" s="388">
        <v>0.3</v>
      </c>
      <c r="AC777" s="243">
        <f>BD.PD9[[#This Row],[Av.P2 '[%']]]*BD.PD9[[#This Row],[Ppto. Orden Interna '[DOP']]]</f>
        <v>0</v>
      </c>
      <c r="AD777" s="249"/>
      <c r="AE777" s="389"/>
      <c r="AF777" s="243">
        <f>BD.PD9[[#This Row],[Av.P3 '[%']]]*BD.PD9[[#This Row],[Ppto. Orden Interna '[DOP']]]</f>
        <v>0</v>
      </c>
      <c r="AG777" s="249"/>
      <c r="AH777" s="389"/>
      <c r="AI777" s="243">
        <f>BD.PD9[[#This Row],[Av.P4 '[%']]]*BD.PD9[[#This Row],[Ppto. Orden Interna '[DOP']]]</f>
        <v>0</v>
      </c>
      <c r="AJ777" s="249"/>
      <c r="AK777" s="389"/>
      <c r="AL777" s="243">
        <f>BD.PD9[[#This Row],[Av.P5 '[%']]]*BD.PD9[[#This Row],[Ppto. Orden Interna '[DOP']]]</f>
        <v>0</v>
      </c>
      <c r="AM777" s="496">
        <f>BD.PD9[[#This Row],[Pago 5]]+BD.PD9[[#This Row],[Pago 4]]+BD.PD9[[#This Row],[Pago 3]]+BD.PD9[[#This Row],[Pago 2]]+BD.PD9[[#This Row],[Pago 1]]</f>
        <v>0</v>
      </c>
      <c r="AN777" s="308" t="s">
        <v>244</v>
      </c>
      <c r="AO777" s="308" t="s">
        <v>245</v>
      </c>
      <c r="AP777" s="308" t="s">
        <v>246</v>
      </c>
      <c r="AQ777" s="308" t="s">
        <v>247</v>
      </c>
      <c r="AR777" s="308">
        <v>594</v>
      </c>
      <c r="AS777" s="308" t="s">
        <v>248</v>
      </c>
      <c r="AT777" s="249" t="s">
        <v>1575</v>
      </c>
      <c r="AU777" s="306"/>
      <c r="AV777" s="306"/>
      <c r="AW777" s="306"/>
      <c r="AX777" s="306"/>
      <c r="AY777" s="306"/>
      <c r="AZ777" s="306"/>
      <c r="BA777" s="306"/>
      <c r="BB777" s="306"/>
      <c r="BC777" s="306"/>
      <c r="BD777" s="306"/>
      <c r="BE777" s="306"/>
      <c r="BF777" s="306"/>
      <c r="BG777" s="306"/>
      <c r="BH777" s="306"/>
      <c r="BI777" s="306"/>
      <c r="BJ777" s="306"/>
      <c r="BK777" s="306"/>
      <c r="BL777" s="306"/>
      <c r="BM777" s="306"/>
      <c r="BN777" s="306"/>
      <c r="BO777" s="306"/>
      <c r="BP777" s="306"/>
      <c r="BQ777" s="306"/>
      <c r="BR777" s="306"/>
      <c r="BS777" s="306"/>
      <c r="BT777" s="306"/>
      <c r="BU777" s="306"/>
      <c r="BV777" s="306"/>
      <c r="BW777" s="306"/>
      <c r="BX777" s="306"/>
      <c r="BY777" s="306"/>
      <c r="BZ777" s="306"/>
      <c r="CA777" s="306"/>
      <c r="CB777" s="306"/>
      <c r="CC777" s="306"/>
      <c r="CD777" s="306"/>
      <c r="CE777" s="306"/>
      <c r="CF777" s="306"/>
      <c r="CG777" s="306"/>
      <c r="CH777" s="306"/>
      <c r="CI777" s="306"/>
      <c r="CJ777" s="306"/>
      <c r="CK777" s="306"/>
      <c r="CL777" s="306"/>
      <c r="CM777" s="306"/>
      <c r="CN777" s="306"/>
      <c r="CO777" s="306"/>
      <c r="CP777" s="306"/>
      <c r="CQ777" s="306"/>
      <c r="CR777" s="306"/>
      <c r="CS777" s="306"/>
      <c r="CT777" s="306"/>
      <c r="CU777" s="306"/>
      <c r="CV777" s="306"/>
      <c r="CW777" s="306"/>
      <c r="CX777" s="306"/>
      <c r="CY777" s="306"/>
      <c r="CZ777" s="306"/>
      <c r="DA777" s="306"/>
      <c r="DB777" s="306"/>
      <c r="DC777" s="306"/>
      <c r="DD777" s="306"/>
      <c r="DE777" s="306"/>
      <c r="DF777" s="306"/>
      <c r="DG777" s="306"/>
      <c r="DH777" s="306"/>
      <c r="DI777" s="306"/>
      <c r="DJ777" s="306"/>
      <c r="DK777" s="306"/>
      <c r="DL777" s="306"/>
      <c r="DM777" s="306"/>
      <c r="DN777" s="306"/>
      <c r="DO777" s="306"/>
      <c r="DP777" s="306"/>
      <c r="DQ777" s="306"/>
      <c r="DR777" s="306"/>
      <c r="DS777" s="306"/>
      <c r="DT777" s="306"/>
      <c r="DU777" s="306"/>
      <c r="DV777" s="306"/>
      <c r="DW777" s="306"/>
      <c r="DX777" s="306"/>
      <c r="DY777" s="306"/>
      <c r="DZ777" s="306"/>
      <c r="EA777" s="306"/>
      <c r="EB777" s="306"/>
      <c r="EC777" s="306"/>
      <c r="ED777" s="306"/>
      <c r="EE777" s="306"/>
      <c r="EF777" s="306"/>
      <c r="EG777" s="306"/>
      <c r="EH777" s="306"/>
      <c r="EI777" s="306"/>
      <c r="EJ777" s="306"/>
      <c r="EK777" s="306"/>
      <c r="EL777" s="306"/>
      <c r="EM777" s="306"/>
      <c r="EN777" s="306"/>
      <c r="EO777" s="306"/>
      <c r="EP777" s="306"/>
      <c r="EQ777" s="306"/>
      <c r="ER777" s="306"/>
      <c r="ES777" s="306"/>
      <c r="ET777" s="306"/>
      <c r="EU777" s="306"/>
      <c r="EV777" s="306"/>
      <c r="EW777" s="306"/>
      <c r="EX777" s="306"/>
      <c r="EY777" s="306"/>
      <c r="EZ777" s="306"/>
      <c r="FA777" s="306"/>
      <c r="FB777" s="306"/>
      <c r="FC777" s="306"/>
      <c r="FD777" s="306"/>
      <c r="FE777" s="306"/>
      <c r="FF777" s="306"/>
      <c r="FG777" s="306"/>
      <c r="FH777" s="306"/>
      <c r="FI777" s="306"/>
      <c r="FJ777" s="306"/>
      <c r="FK777" s="306"/>
      <c r="FL777" s="306"/>
      <c r="FM777" s="306"/>
      <c r="FN777" s="306"/>
      <c r="FO777" s="306"/>
      <c r="FP777" s="306"/>
      <c r="FQ777" s="306"/>
      <c r="FR777" s="306"/>
      <c r="FS777" s="306"/>
      <c r="FT777" s="306"/>
      <c r="FU777" s="306"/>
      <c r="FV777" s="306"/>
      <c r="FW777" s="306"/>
      <c r="FX777" s="306"/>
      <c r="FY777" s="306"/>
      <c r="FZ777" s="306"/>
      <c r="GA777" s="306"/>
      <c r="GB777" s="306"/>
      <c r="GC777" s="306"/>
      <c r="GD777" s="306"/>
      <c r="GE777" s="306"/>
      <c r="GF777" s="306"/>
      <c r="GG777" s="306"/>
      <c r="GH777" s="306"/>
      <c r="GI777" s="306"/>
      <c r="GJ777" s="306"/>
      <c r="GK777" s="306"/>
      <c r="GL777" s="306"/>
      <c r="GM777" s="306"/>
      <c r="GN777" s="306"/>
      <c r="GO777" s="306"/>
      <c r="GP777" s="306"/>
      <c r="GQ777" s="306"/>
      <c r="GR777" s="306"/>
      <c r="GS777" s="306"/>
      <c r="GT777" s="306"/>
      <c r="GU777" s="306"/>
      <c r="GV777" s="306"/>
      <c r="GW777" s="306"/>
      <c r="GX777" s="306"/>
      <c r="GY777" s="306"/>
      <c r="GZ777" s="306"/>
      <c r="HA777" s="306"/>
      <c r="HB777" s="306"/>
      <c r="HC777" s="306"/>
      <c r="HD777" s="306"/>
      <c r="HE777" s="306"/>
      <c r="HF777" s="306"/>
      <c r="HG777" s="306"/>
      <c r="HH777" s="306"/>
      <c r="HI777" s="306"/>
      <c r="HJ777" s="306"/>
      <c r="HK777" s="306"/>
      <c r="HL777" s="306"/>
      <c r="HM777" s="306"/>
      <c r="HN777" s="306"/>
      <c r="HO777" s="306"/>
      <c r="HP777" s="306"/>
      <c r="HQ777" s="306"/>
      <c r="HR777" s="306"/>
      <c r="HS777" s="306"/>
      <c r="HT777" s="306"/>
      <c r="HU777" s="306"/>
      <c r="HV777" s="306"/>
      <c r="HW777" s="306"/>
      <c r="HX777" s="306"/>
      <c r="HY777" s="306"/>
      <c r="HZ777" s="306"/>
      <c r="IA777" s="306"/>
      <c r="IB777" s="306"/>
      <c r="IC777" s="306"/>
      <c r="ID777" s="306"/>
      <c r="IE777" s="306"/>
      <c r="IF777" s="306"/>
      <c r="IG777" s="306"/>
      <c r="IH777" s="306"/>
    </row>
    <row r="778" spans="1:242" s="219" customFormat="1" ht="15" customHeight="1" x14ac:dyDescent="0.3">
      <c r="A778" s="174">
        <v>7.04</v>
      </c>
      <c r="B778" s="231"/>
      <c r="C778" s="232" t="e">
        <f>VLOOKUP(BD.PD9[[#This Row],[Pos]],[19]!PPto[#Data],3,FALSE)</f>
        <v>#REF!</v>
      </c>
      <c r="D778" s="174" t="s">
        <v>23</v>
      </c>
      <c r="E778" s="305" t="str">
        <f>IF(BD.PD9[[#This Row],[.]]="*",VLOOKUP(BD.PD9[[#This Row],[Pos]],[19]Presupuesto!A:H,7,FALSE),"")</f>
        <v/>
      </c>
      <c r="F778" s="378" t="s">
        <v>1531</v>
      </c>
      <c r="G778" s="174" t="s">
        <v>1359</v>
      </c>
      <c r="H778" s="174"/>
      <c r="I778" s="174" t="s">
        <v>1338</v>
      </c>
      <c r="J778" s="382">
        <v>2</v>
      </c>
      <c r="K778" s="174" t="s">
        <v>189</v>
      </c>
      <c r="L778" s="383">
        <f>IF(BD.PD9[[#This Row],[Mon]]="DOP",1,HLOOKUP(BD.PD9[[#This Row],[Mon]],Data!$K$1:$L$2,2,FALSE))</f>
        <v>77</v>
      </c>
      <c r="M778" s="384">
        <v>28368</v>
      </c>
      <c r="N778" s="243">
        <f>BD.PD9[[#This Row],[Cant.]]*BD.PD9[[#This Row],[ Tasa ]]*BD.PD9[[#This Row],[ Precio Und.]]</f>
        <v>4368672</v>
      </c>
      <c r="O778" s="386">
        <v>0</v>
      </c>
      <c r="P778" s="243">
        <f>IF(BD.PD9[[#This Row],[Liquid. '[%']]]&lt;&gt;0,(BD.PD9[[#This Row],[Valor Neto '[DOP']]]*BD.PD9[[#This Row],[Liquid. '[%']]])+BD.PD9[[#This Row],[Valor Neto '[DOP']]],BD.PD9[[#This Row],[Valor Neto '[DOP']]])</f>
        <v>4368672</v>
      </c>
      <c r="Q778" s="243">
        <f>BD.PD9[[#This Row],[Ppto. Orden Interna '[DOP']]]/HLOOKUP("USD",Data!$K$1:$L$2,2,FALSE)</f>
        <v>67210.338461538457</v>
      </c>
      <c r="R778" s="381" t="s">
        <v>1532</v>
      </c>
      <c r="S778" s="387"/>
      <c r="T778" s="387"/>
      <c r="U778" s="387"/>
      <c r="V778" s="387"/>
      <c r="W778" s="174" t="s">
        <v>1528</v>
      </c>
      <c r="X778" s="495"/>
      <c r="Y778" s="388"/>
      <c r="Z778" s="243">
        <f>BD.PD9[[#This Row],[Av.P1 '[%']]]*BD.PD9[[#This Row],[Ppto. Orden Interna '[DOP']]]</f>
        <v>0</v>
      </c>
      <c r="AA778" s="249"/>
      <c r="AB778" s="389"/>
      <c r="AC778" s="243">
        <f>BD.PD9[[#This Row],[Av.P2 '[%']]]*BD.PD9[[#This Row],[Ppto. Orden Interna '[DOP']]]</f>
        <v>0</v>
      </c>
      <c r="AD778" s="249"/>
      <c r="AE778" s="389"/>
      <c r="AF778" s="243">
        <f>BD.PD9[[#This Row],[Av.P3 '[%']]]*BD.PD9[[#This Row],[Ppto. Orden Interna '[DOP']]]</f>
        <v>0</v>
      </c>
      <c r="AG778" s="249"/>
      <c r="AH778" s="389"/>
      <c r="AI778" s="243">
        <f>BD.PD9[[#This Row],[Av.P4 '[%']]]*BD.PD9[[#This Row],[Ppto. Orden Interna '[DOP']]]</f>
        <v>0</v>
      </c>
      <c r="AJ778" s="249"/>
      <c r="AK778" s="389"/>
      <c r="AL778" s="243">
        <f>BD.PD9[[#This Row],[Av.P5 '[%']]]*BD.PD9[[#This Row],[Ppto. Orden Interna '[DOP']]]</f>
        <v>0</v>
      </c>
      <c r="AM778" s="496">
        <f>BD.PD9[[#This Row],[Pago 5]]+BD.PD9[[#This Row],[Pago 4]]+BD.PD9[[#This Row],[Pago 3]]+BD.PD9[[#This Row],[Pago 2]]+BD.PD9[[#This Row],[Pago 1]]</f>
        <v>0</v>
      </c>
      <c r="AN778" s="308" t="s">
        <v>244</v>
      </c>
      <c r="AO778" s="308" t="s">
        <v>245</v>
      </c>
      <c r="AP778" s="308" t="s">
        <v>246</v>
      </c>
      <c r="AQ778" s="308" t="s">
        <v>247</v>
      </c>
      <c r="AR778" s="308">
        <v>594</v>
      </c>
      <c r="AS778" s="308" t="s">
        <v>248</v>
      </c>
      <c r="AT778" s="249" t="s">
        <v>1575</v>
      </c>
      <c r="AU778" s="306"/>
      <c r="AV778" s="306"/>
      <c r="AW778" s="306"/>
      <c r="AX778" s="306"/>
      <c r="AY778" s="306"/>
      <c r="AZ778" s="306"/>
      <c r="BA778" s="306"/>
      <c r="BB778" s="306"/>
      <c r="BC778" s="306"/>
      <c r="BD778" s="306"/>
      <c r="BE778" s="306"/>
      <c r="BF778" s="306"/>
      <c r="BG778" s="306"/>
      <c r="BH778" s="306"/>
      <c r="BI778" s="306"/>
      <c r="BJ778" s="306"/>
      <c r="BK778" s="306"/>
      <c r="BL778" s="306"/>
      <c r="BM778" s="306"/>
      <c r="BN778" s="306"/>
      <c r="BO778" s="306"/>
      <c r="BP778" s="306"/>
      <c r="BQ778" s="306"/>
      <c r="BR778" s="306"/>
      <c r="BS778" s="306"/>
      <c r="BT778" s="306"/>
      <c r="BU778" s="306"/>
      <c r="BV778" s="306"/>
      <c r="BW778" s="306"/>
      <c r="BX778" s="306"/>
      <c r="BY778" s="306"/>
      <c r="BZ778" s="306"/>
      <c r="CA778" s="306"/>
      <c r="CB778" s="306"/>
      <c r="CC778" s="306"/>
      <c r="CD778" s="306"/>
      <c r="CE778" s="306"/>
      <c r="CF778" s="306"/>
      <c r="CG778" s="306"/>
      <c r="CH778" s="306"/>
      <c r="CI778" s="306"/>
      <c r="CJ778" s="306"/>
      <c r="CK778" s="306"/>
      <c r="CL778" s="306"/>
      <c r="CM778" s="306"/>
      <c r="CN778" s="306"/>
      <c r="CO778" s="306"/>
      <c r="CP778" s="306"/>
      <c r="CQ778" s="306"/>
      <c r="CR778" s="306"/>
      <c r="CS778" s="306"/>
      <c r="CT778" s="306"/>
      <c r="CU778" s="306"/>
      <c r="CV778" s="306"/>
      <c r="CW778" s="306"/>
      <c r="CX778" s="306"/>
      <c r="CY778" s="306"/>
      <c r="CZ778" s="306"/>
      <c r="DA778" s="306"/>
      <c r="DB778" s="306"/>
      <c r="DC778" s="306"/>
      <c r="DD778" s="306"/>
      <c r="DE778" s="306"/>
      <c r="DF778" s="306"/>
      <c r="DG778" s="306"/>
      <c r="DH778" s="306"/>
      <c r="DI778" s="306"/>
      <c r="DJ778" s="306"/>
      <c r="DK778" s="306"/>
      <c r="DL778" s="306"/>
      <c r="DM778" s="306"/>
      <c r="DN778" s="306"/>
      <c r="DO778" s="306"/>
      <c r="DP778" s="306"/>
      <c r="DQ778" s="306"/>
      <c r="DR778" s="306"/>
      <c r="DS778" s="306"/>
      <c r="DT778" s="306"/>
      <c r="DU778" s="306"/>
      <c r="DV778" s="306"/>
      <c r="DW778" s="306"/>
      <c r="DX778" s="306"/>
      <c r="DY778" s="306"/>
      <c r="DZ778" s="306"/>
      <c r="EA778" s="306"/>
      <c r="EB778" s="306"/>
      <c r="EC778" s="306"/>
      <c r="ED778" s="306"/>
      <c r="EE778" s="306"/>
      <c r="EF778" s="306"/>
      <c r="EG778" s="306"/>
      <c r="EH778" s="306"/>
      <c r="EI778" s="306"/>
      <c r="EJ778" s="306"/>
      <c r="EK778" s="306"/>
      <c r="EL778" s="306"/>
      <c r="EM778" s="306"/>
      <c r="EN778" s="306"/>
      <c r="EO778" s="306"/>
      <c r="EP778" s="306"/>
      <c r="EQ778" s="306"/>
      <c r="ER778" s="306"/>
      <c r="ES778" s="306"/>
      <c r="ET778" s="306"/>
      <c r="EU778" s="306"/>
      <c r="EV778" s="306"/>
      <c r="EW778" s="306"/>
      <c r="EX778" s="306"/>
      <c r="EY778" s="306"/>
      <c r="EZ778" s="306"/>
      <c r="FA778" s="306"/>
      <c r="FB778" s="306"/>
      <c r="FC778" s="306"/>
      <c r="FD778" s="306"/>
      <c r="FE778" s="306"/>
      <c r="FF778" s="306"/>
      <c r="FG778" s="306"/>
      <c r="FH778" s="306"/>
      <c r="FI778" s="306"/>
      <c r="FJ778" s="306"/>
      <c r="FK778" s="306"/>
      <c r="FL778" s="306"/>
      <c r="FM778" s="306"/>
      <c r="FN778" s="306"/>
      <c r="FO778" s="306"/>
      <c r="FP778" s="306"/>
      <c r="FQ778" s="306"/>
      <c r="FR778" s="306"/>
      <c r="FS778" s="306"/>
      <c r="FT778" s="306"/>
      <c r="FU778" s="306"/>
      <c r="FV778" s="306"/>
      <c r="FW778" s="306"/>
      <c r="FX778" s="306"/>
      <c r="FY778" s="306"/>
      <c r="FZ778" s="306"/>
      <c r="GA778" s="306"/>
      <c r="GB778" s="306"/>
      <c r="GC778" s="306"/>
      <c r="GD778" s="306"/>
      <c r="GE778" s="306"/>
      <c r="GF778" s="306"/>
      <c r="GG778" s="306"/>
      <c r="GH778" s="306"/>
      <c r="GI778" s="306"/>
      <c r="GJ778" s="306"/>
      <c r="GK778" s="306"/>
      <c r="GL778" s="306"/>
      <c r="GM778" s="306"/>
      <c r="GN778" s="306"/>
      <c r="GO778" s="306"/>
      <c r="GP778" s="306"/>
      <c r="GQ778" s="306"/>
      <c r="GR778" s="306"/>
      <c r="GS778" s="306"/>
      <c r="GT778" s="306"/>
      <c r="GU778" s="306"/>
      <c r="GV778" s="306"/>
      <c r="GW778" s="306"/>
      <c r="GX778" s="306"/>
      <c r="GY778" s="306"/>
      <c r="GZ778" s="306"/>
      <c r="HA778" s="306"/>
      <c r="HB778" s="306"/>
      <c r="HC778" s="306"/>
      <c r="HD778" s="306"/>
      <c r="HE778" s="306"/>
      <c r="HF778" s="306"/>
      <c r="HG778" s="306"/>
      <c r="HH778" s="306"/>
      <c r="HI778" s="306"/>
      <c r="HJ778" s="306"/>
      <c r="HK778" s="306"/>
      <c r="HL778" s="306"/>
      <c r="HM778" s="306"/>
      <c r="HN778" s="306"/>
      <c r="HO778" s="306"/>
      <c r="HP778" s="306"/>
      <c r="HQ778" s="306"/>
      <c r="HR778" s="306"/>
      <c r="HS778" s="306"/>
      <c r="HT778" s="306"/>
      <c r="HU778" s="306"/>
      <c r="HV778" s="306"/>
      <c r="HW778" s="306"/>
      <c r="HX778" s="306"/>
      <c r="HY778" s="306"/>
      <c r="HZ778" s="306"/>
      <c r="IA778" s="306"/>
      <c r="IB778" s="306"/>
      <c r="IC778" s="306"/>
      <c r="ID778" s="306"/>
      <c r="IE778" s="306"/>
      <c r="IF778" s="306"/>
      <c r="IG778" s="306"/>
      <c r="IH778" s="306"/>
    </row>
    <row r="779" spans="1:242" s="219" customFormat="1" ht="15" customHeight="1" x14ac:dyDescent="0.3">
      <c r="A779" s="174">
        <v>7.04</v>
      </c>
      <c r="B779" s="231"/>
      <c r="C779" s="232" t="e">
        <f>VLOOKUP(BD.PD9[[#This Row],[Pos]],[19]!PPto[#Data],3,FALSE)</f>
        <v>#REF!</v>
      </c>
      <c r="D779" s="174" t="s">
        <v>23</v>
      </c>
      <c r="E779" s="305" t="str">
        <f>IF(BD.PD9[[#This Row],[.]]="*",VLOOKUP(BD.PD9[[#This Row],[Pos]],[19]Presupuesto!A:H,7,FALSE),"")</f>
        <v/>
      </c>
      <c r="F779" s="523" t="s">
        <v>524</v>
      </c>
      <c r="G779" s="572"/>
      <c r="H779" s="174"/>
      <c r="I779" s="174"/>
      <c r="J779" s="382">
        <v>1</v>
      </c>
      <c r="K779" s="174" t="s">
        <v>260</v>
      </c>
      <c r="L779" s="383">
        <f>IF(BD.PD9[[#This Row],[Mon]]="DOP",1,HLOOKUP(BD.PD9[[#This Row],[Mon]],Data!$K$1:$L$2,2,FALSE))</f>
        <v>1</v>
      </c>
      <c r="M779" s="384">
        <v>109750</v>
      </c>
      <c r="N779" s="243">
        <f>BD.PD9[[#This Row],[Cant.]]*BD.PD9[[#This Row],[ Tasa ]]*BD.PD9[[#This Row],[ Precio Und.]]</f>
        <v>109750</v>
      </c>
      <c r="O779" s="386">
        <v>0</v>
      </c>
      <c r="P779" s="243">
        <f>IF(BD.PD9[[#This Row],[Liquid. '[%']]]&lt;&gt;0,(BD.PD9[[#This Row],[Valor Neto '[DOP']]]*BD.PD9[[#This Row],[Liquid. '[%']]])+BD.PD9[[#This Row],[Valor Neto '[DOP']]],BD.PD9[[#This Row],[Valor Neto '[DOP']]])</f>
        <v>109750</v>
      </c>
      <c r="Q779" s="243">
        <f>BD.PD9[[#This Row],[Ppto. Orden Interna '[DOP']]]/HLOOKUP("USD",Data!$K$1:$L$2,2,FALSE)</f>
        <v>1688.4615384615386</v>
      </c>
      <c r="R779" s="381" t="s">
        <v>1533</v>
      </c>
      <c r="S779" s="387"/>
      <c r="T779" s="387"/>
      <c r="U779" s="387"/>
      <c r="V779" s="387"/>
      <c r="W779" s="174" t="s">
        <v>1495</v>
      </c>
      <c r="X779" s="495">
        <v>10</v>
      </c>
      <c r="Y779" s="388">
        <v>1</v>
      </c>
      <c r="Z779" s="243">
        <f>BD.PD9[[#This Row],[Av.P1 '[%']]]*BD.PD9[[#This Row],[Ppto. Orden Interna '[DOP']]]</f>
        <v>109750</v>
      </c>
      <c r="AA779" s="249"/>
      <c r="AB779" s="389"/>
      <c r="AC779" s="243">
        <f>BD.PD9[[#This Row],[Av.P2 '[%']]]*BD.PD9[[#This Row],[Ppto. Orden Interna '[DOP']]]</f>
        <v>0</v>
      </c>
      <c r="AD779" s="249"/>
      <c r="AE779" s="389"/>
      <c r="AF779" s="243">
        <f>BD.PD9[[#This Row],[Av.P3 '[%']]]*BD.PD9[[#This Row],[Ppto. Orden Interna '[DOP']]]</f>
        <v>0</v>
      </c>
      <c r="AG779" s="249"/>
      <c r="AH779" s="389"/>
      <c r="AI779" s="243">
        <f>BD.PD9[[#This Row],[Av.P4 '[%']]]*BD.PD9[[#This Row],[Ppto. Orden Interna '[DOP']]]</f>
        <v>0</v>
      </c>
      <c r="AJ779" s="249"/>
      <c r="AK779" s="389"/>
      <c r="AL779" s="243">
        <f>BD.PD9[[#This Row],[Av.P5 '[%']]]*BD.PD9[[#This Row],[Ppto. Orden Interna '[DOP']]]</f>
        <v>0</v>
      </c>
      <c r="AM779" s="496">
        <f>BD.PD9[[#This Row],[Pago 5]]+BD.PD9[[#This Row],[Pago 4]]+BD.PD9[[#This Row],[Pago 3]]+BD.PD9[[#This Row],[Pago 2]]+BD.PD9[[#This Row],[Pago 1]]</f>
        <v>109750</v>
      </c>
      <c r="AN779" s="308" t="s">
        <v>244</v>
      </c>
      <c r="AO779" s="308" t="s">
        <v>245</v>
      </c>
      <c r="AP779" s="308" t="s">
        <v>246</v>
      </c>
      <c r="AQ779" s="308" t="s">
        <v>247</v>
      </c>
      <c r="AR779" s="308">
        <v>594</v>
      </c>
      <c r="AS779" s="308" t="s">
        <v>248</v>
      </c>
      <c r="AT779" s="249" t="s">
        <v>1575</v>
      </c>
      <c r="AU779" s="306"/>
      <c r="AV779" s="306"/>
      <c r="AW779" s="306"/>
      <c r="AX779" s="306"/>
      <c r="AY779" s="306"/>
      <c r="AZ779" s="306"/>
      <c r="BA779" s="306"/>
      <c r="BB779" s="306"/>
      <c r="BC779" s="306"/>
      <c r="BD779" s="306"/>
      <c r="BE779" s="306"/>
      <c r="BF779" s="306"/>
      <c r="BG779" s="306"/>
      <c r="BH779" s="306"/>
      <c r="BI779" s="306"/>
      <c r="BJ779" s="306"/>
      <c r="BK779" s="306"/>
      <c r="BL779" s="306"/>
      <c r="BM779" s="306"/>
      <c r="BN779" s="306"/>
      <c r="BO779" s="306"/>
      <c r="BP779" s="306"/>
      <c r="BQ779" s="306"/>
      <c r="BR779" s="306"/>
      <c r="BS779" s="306"/>
      <c r="BT779" s="306"/>
      <c r="BU779" s="306"/>
      <c r="BV779" s="306"/>
      <c r="BW779" s="306"/>
      <c r="BX779" s="306"/>
      <c r="BY779" s="306"/>
      <c r="BZ779" s="306"/>
      <c r="CA779" s="306"/>
      <c r="CB779" s="306"/>
      <c r="CC779" s="306"/>
      <c r="CD779" s="306"/>
      <c r="CE779" s="306"/>
      <c r="CF779" s="306"/>
      <c r="CG779" s="306"/>
      <c r="CH779" s="306"/>
      <c r="CI779" s="306"/>
      <c r="CJ779" s="306"/>
      <c r="CK779" s="306"/>
      <c r="CL779" s="306"/>
      <c r="CM779" s="306"/>
      <c r="CN779" s="306"/>
      <c r="CO779" s="306"/>
      <c r="CP779" s="306"/>
      <c r="CQ779" s="306"/>
      <c r="CR779" s="306"/>
      <c r="CS779" s="306"/>
      <c r="CT779" s="306"/>
      <c r="CU779" s="306"/>
      <c r="CV779" s="306"/>
      <c r="CW779" s="306"/>
      <c r="CX779" s="306"/>
      <c r="CY779" s="306"/>
      <c r="CZ779" s="306"/>
      <c r="DA779" s="306"/>
      <c r="DB779" s="306"/>
      <c r="DC779" s="306"/>
      <c r="DD779" s="306"/>
      <c r="DE779" s="306"/>
      <c r="DF779" s="306"/>
      <c r="DG779" s="306"/>
      <c r="DH779" s="306"/>
      <c r="DI779" s="306"/>
      <c r="DJ779" s="306"/>
      <c r="DK779" s="306"/>
      <c r="DL779" s="306"/>
      <c r="DM779" s="306"/>
      <c r="DN779" s="306"/>
      <c r="DO779" s="306"/>
      <c r="DP779" s="306"/>
      <c r="DQ779" s="306"/>
      <c r="DR779" s="306"/>
      <c r="DS779" s="306"/>
      <c r="DT779" s="306"/>
      <c r="DU779" s="306"/>
      <c r="DV779" s="306"/>
      <c r="DW779" s="306"/>
      <c r="DX779" s="306"/>
      <c r="DY779" s="306"/>
      <c r="DZ779" s="306"/>
      <c r="EA779" s="306"/>
      <c r="EB779" s="306"/>
      <c r="EC779" s="306"/>
      <c r="ED779" s="306"/>
      <c r="EE779" s="306"/>
      <c r="EF779" s="306"/>
      <c r="EG779" s="306"/>
      <c r="EH779" s="306"/>
      <c r="EI779" s="306"/>
      <c r="EJ779" s="306"/>
      <c r="EK779" s="306"/>
      <c r="EL779" s="306"/>
      <c r="EM779" s="306"/>
      <c r="EN779" s="306"/>
      <c r="EO779" s="306"/>
      <c r="EP779" s="306"/>
      <c r="EQ779" s="306"/>
      <c r="ER779" s="306"/>
      <c r="ES779" s="306"/>
      <c r="ET779" s="306"/>
      <c r="EU779" s="306"/>
      <c r="EV779" s="306"/>
      <c r="EW779" s="306"/>
      <c r="EX779" s="306"/>
      <c r="EY779" s="306"/>
      <c r="EZ779" s="306"/>
      <c r="FA779" s="306"/>
      <c r="FB779" s="306"/>
      <c r="FC779" s="306"/>
      <c r="FD779" s="306"/>
      <c r="FE779" s="306"/>
      <c r="FF779" s="306"/>
      <c r="FG779" s="306"/>
      <c r="FH779" s="306"/>
      <c r="FI779" s="306"/>
      <c r="FJ779" s="306"/>
      <c r="FK779" s="306"/>
      <c r="FL779" s="306"/>
      <c r="FM779" s="306"/>
      <c r="FN779" s="306"/>
      <c r="FO779" s="306"/>
      <c r="FP779" s="306"/>
      <c r="FQ779" s="306"/>
      <c r="FR779" s="306"/>
      <c r="FS779" s="306"/>
      <c r="FT779" s="306"/>
      <c r="FU779" s="306"/>
      <c r="FV779" s="306"/>
      <c r="FW779" s="306"/>
      <c r="FX779" s="306"/>
      <c r="FY779" s="306"/>
      <c r="FZ779" s="306"/>
      <c r="GA779" s="306"/>
      <c r="GB779" s="306"/>
      <c r="GC779" s="306"/>
      <c r="GD779" s="306"/>
      <c r="GE779" s="306"/>
      <c r="GF779" s="306"/>
      <c r="GG779" s="306"/>
      <c r="GH779" s="306"/>
      <c r="GI779" s="306"/>
      <c r="GJ779" s="306"/>
      <c r="GK779" s="306"/>
      <c r="GL779" s="306"/>
      <c r="GM779" s="306"/>
      <c r="GN779" s="306"/>
      <c r="GO779" s="306"/>
      <c r="GP779" s="306"/>
      <c r="GQ779" s="306"/>
      <c r="GR779" s="306"/>
      <c r="GS779" s="306"/>
      <c r="GT779" s="306"/>
      <c r="GU779" s="306"/>
      <c r="GV779" s="306"/>
      <c r="GW779" s="306"/>
      <c r="GX779" s="306"/>
      <c r="GY779" s="306"/>
      <c r="GZ779" s="306"/>
      <c r="HA779" s="306"/>
      <c r="HB779" s="306"/>
      <c r="HC779" s="306"/>
      <c r="HD779" s="306"/>
      <c r="HE779" s="306"/>
      <c r="HF779" s="306"/>
      <c r="HG779" s="306"/>
      <c r="HH779" s="306"/>
      <c r="HI779" s="306"/>
      <c r="HJ779" s="306"/>
      <c r="HK779" s="306"/>
      <c r="HL779" s="306"/>
      <c r="HM779" s="306"/>
      <c r="HN779" s="306"/>
      <c r="HO779" s="306"/>
      <c r="HP779" s="306"/>
      <c r="HQ779" s="306"/>
      <c r="HR779" s="306"/>
      <c r="HS779" s="306"/>
      <c r="HT779" s="306"/>
      <c r="HU779" s="306"/>
      <c r="HV779" s="306"/>
      <c r="HW779" s="306"/>
      <c r="HX779" s="306"/>
      <c r="HY779" s="306"/>
      <c r="HZ779" s="306"/>
      <c r="IA779" s="306"/>
      <c r="IB779" s="306"/>
      <c r="IC779" s="306"/>
      <c r="ID779" s="306"/>
      <c r="IE779" s="306"/>
      <c r="IF779" s="306"/>
      <c r="IG779" s="306"/>
      <c r="IH779" s="306"/>
    </row>
    <row r="780" spans="1:242" s="219" customFormat="1" ht="15" customHeight="1" x14ac:dyDescent="0.3">
      <c r="A780" s="174">
        <v>7.05</v>
      </c>
      <c r="B780" s="231" t="s">
        <v>243</v>
      </c>
      <c r="C780" s="232" t="e">
        <f>VLOOKUP(BD.PD9[[#This Row],[Pos]],[19]!PPto[#Data],3,FALSE)</f>
        <v>#REF!</v>
      </c>
      <c r="D780" s="233" t="s">
        <v>243</v>
      </c>
      <c r="E780" s="305">
        <f>IF(BD.PD9[[#This Row],[.]]="*",VLOOKUP(BD.PD9[[#This Row],[Pos]],[19]Presupuesto!A:H,7,FALSE),"")</f>
        <v>0</v>
      </c>
      <c r="F780" s="234"/>
      <c r="G780" s="174"/>
      <c r="H780" s="174"/>
      <c r="I780" s="174"/>
      <c r="J780" s="392">
        <v>1</v>
      </c>
      <c r="K780" s="233" t="s">
        <v>117</v>
      </c>
      <c r="L780" s="383">
        <f>IF(BD.PD9[[#This Row],[Mon]]="DOP",1,HLOOKUP(BD.PD9[[#This Row],[Mon]],Data!$K$1:$L$2,2,FALSE))</f>
        <v>65</v>
      </c>
      <c r="M780" s="490">
        <v>0</v>
      </c>
      <c r="N780" s="243">
        <f>BD.PD9[[#This Row],[Cant.]]*BD.PD9[[#This Row],[ Tasa ]]*BD.PD9[[#This Row],[ Precio Und.]]</f>
        <v>0</v>
      </c>
      <c r="O780" s="491">
        <v>0</v>
      </c>
      <c r="P780" s="243">
        <f>IF(BD.PD9[[#This Row],[Liquid. '[%']]]&lt;&gt;0,(BD.PD9[[#This Row],[Valor Neto '[DOP']]]*BD.PD9[[#This Row],[Liquid. '[%']]])+BD.PD9[[#This Row],[Valor Neto '[DOP']]],BD.PD9[[#This Row],[Valor Neto '[DOP']]])</f>
        <v>0</v>
      </c>
      <c r="Q780" s="243">
        <f>BD.PD9[[#This Row],[Ppto. Orden Interna '[DOP']]]/HLOOKUP("USD",Data!$K$1:$L$2,2,FALSE)</f>
        <v>0</v>
      </c>
      <c r="R780" s="381"/>
      <c r="S780" s="387"/>
      <c r="T780" s="387"/>
      <c r="U780" s="387"/>
      <c r="V780" s="387"/>
      <c r="W780" s="174"/>
      <c r="X780" s="495"/>
      <c r="Y780" s="388"/>
      <c r="Z780" s="243">
        <f>BD.PD9[[#This Row],[Av.P1 '[%']]]*BD.PD9[[#This Row],[Ppto. Orden Interna '[DOP']]]</f>
        <v>0</v>
      </c>
      <c r="AA780" s="249"/>
      <c r="AB780" s="389"/>
      <c r="AC780" s="243">
        <f>BD.PD9[[#This Row],[Av.P2 '[%']]]*BD.PD9[[#This Row],[Ppto. Orden Interna '[DOP']]]</f>
        <v>0</v>
      </c>
      <c r="AD780" s="249"/>
      <c r="AE780" s="389"/>
      <c r="AF780" s="243">
        <f>BD.PD9[[#This Row],[Av.P3 '[%']]]*BD.PD9[[#This Row],[Ppto. Orden Interna '[DOP']]]</f>
        <v>0</v>
      </c>
      <c r="AG780" s="249"/>
      <c r="AH780" s="389"/>
      <c r="AI780" s="243">
        <f>BD.PD9[[#This Row],[Av.P4 '[%']]]*BD.PD9[[#This Row],[Ppto. Orden Interna '[DOP']]]</f>
        <v>0</v>
      </c>
      <c r="AJ780" s="249"/>
      <c r="AK780" s="389"/>
      <c r="AL780" s="243">
        <f>BD.PD9[[#This Row],[Av.P5 '[%']]]*BD.PD9[[#This Row],[Ppto. Orden Interna '[DOP']]]</f>
        <v>0</v>
      </c>
      <c r="AM780" s="496">
        <f>BD.PD9[[#This Row],[Pago 5]]+BD.PD9[[#This Row],[Pago 4]]+BD.PD9[[#This Row],[Pago 3]]+BD.PD9[[#This Row],[Pago 2]]+BD.PD9[[#This Row],[Pago 1]]</f>
        <v>0</v>
      </c>
      <c r="AN780" s="308" t="s">
        <v>244</v>
      </c>
      <c r="AO780" s="308" t="s">
        <v>245</v>
      </c>
      <c r="AP780" s="308" t="s">
        <v>246</v>
      </c>
      <c r="AQ780" s="308" t="s">
        <v>247</v>
      </c>
      <c r="AR780" s="308">
        <v>594</v>
      </c>
      <c r="AS780" s="308" t="s">
        <v>248</v>
      </c>
      <c r="AT780" s="249" t="s">
        <v>1575</v>
      </c>
      <c r="AU780" s="306"/>
      <c r="AV780" s="306"/>
      <c r="AW780" s="306"/>
      <c r="AX780" s="306"/>
      <c r="AY780" s="306"/>
      <c r="AZ780" s="306"/>
      <c r="BA780" s="306"/>
      <c r="BB780" s="306"/>
      <c r="BC780" s="306"/>
      <c r="BD780" s="306"/>
      <c r="BE780" s="306"/>
      <c r="BF780" s="306"/>
      <c r="BG780" s="306"/>
      <c r="BH780" s="306"/>
      <c r="BI780" s="306"/>
      <c r="BJ780" s="306"/>
      <c r="BK780" s="306"/>
      <c r="BL780" s="306"/>
      <c r="BM780" s="306"/>
      <c r="BN780" s="306"/>
      <c r="BO780" s="306"/>
      <c r="BP780" s="306"/>
      <c r="BQ780" s="306"/>
      <c r="BR780" s="306"/>
      <c r="BS780" s="306"/>
      <c r="BT780" s="306"/>
      <c r="BU780" s="306"/>
      <c r="BV780" s="306"/>
      <c r="BW780" s="306"/>
      <c r="BX780" s="306"/>
      <c r="BY780" s="306"/>
      <c r="BZ780" s="306"/>
      <c r="CA780" s="306"/>
      <c r="CB780" s="306"/>
      <c r="CC780" s="306"/>
      <c r="CD780" s="306"/>
      <c r="CE780" s="306"/>
      <c r="CF780" s="306"/>
      <c r="CG780" s="306"/>
      <c r="CH780" s="306"/>
      <c r="CI780" s="306"/>
      <c r="CJ780" s="306"/>
      <c r="CK780" s="306"/>
      <c r="CL780" s="306"/>
      <c r="CM780" s="306"/>
      <c r="CN780" s="306"/>
      <c r="CO780" s="306"/>
      <c r="CP780" s="306"/>
      <c r="CQ780" s="306"/>
      <c r="CR780" s="306"/>
      <c r="CS780" s="306"/>
      <c r="CT780" s="306"/>
      <c r="CU780" s="306"/>
      <c r="CV780" s="306"/>
      <c r="CW780" s="306"/>
      <c r="CX780" s="306"/>
      <c r="CY780" s="306"/>
      <c r="CZ780" s="306"/>
      <c r="DA780" s="306"/>
      <c r="DB780" s="306"/>
      <c r="DC780" s="306"/>
      <c r="DD780" s="306"/>
      <c r="DE780" s="306"/>
      <c r="DF780" s="306"/>
      <c r="DG780" s="306"/>
      <c r="DH780" s="306"/>
      <c r="DI780" s="306"/>
      <c r="DJ780" s="306"/>
      <c r="DK780" s="306"/>
      <c r="DL780" s="306"/>
      <c r="DM780" s="306"/>
      <c r="DN780" s="306"/>
      <c r="DO780" s="306"/>
      <c r="DP780" s="306"/>
      <c r="DQ780" s="306"/>
      <c r="DR780" s="306"/>
      <c r="DS780" s="306"/>
      <c r="DT780" s="306"/>
      <c r="DU780" s="306"/>
      <c r="DV780" s="306"/>
      <c r="DW780" s="306"/>
      <c r="DX780" s="306"/>
      <c r="DY780" s="306"/>
      <c r="DZ780" s="306"/>
      <c r="EA780" s="306"/>
      <c r="EB780" s="306"/>
      <c r="EC780" s="306"/>
      <c r="ED780" s="306"/>
      <c r="EE780" s="306"/>
      <c r="EF780" s="306"/>
      <c r="EG780" s="306"/>
      <c r="EH780" s="306"/>
      <c r="EI780" s="306"/>
      <c r="EJ780" s="306"/>
      <c r="EK780" s="306"/>
      <c r="EL780" s="306"/>
      <c r="EM780" s="306"/>
      <c r="EN780" s="306"/>
      <c r="EO780" s="306"/>
      <c r="EP780" s="306"/>
      <c r="EQ780" s="306"/>
      <c r="ER780" s="306"/>
      <c r="ES780" s="306"/>
      <c r="ET780" s="306"/>
      <c r="EU780" s="306"/>
      <c r="EV780" s="306"/>
      <c r="EW780" s="306"/>
      <c r="EX780" s="306"/>
      <c r="EY780" s="306"/>
      <c r="EZ780" s="306"/>
      <c r="FA780" s="306"/>
      <c r="FB780" s="306"/>
      <c r="FC780" s="306"/>
      <c r="FD780" s="306"/>
      <c r="FE780" s="306"/>
      <c r="FF780" s="306"/>
      <c r="FG780" s="306"/>
      <c r="FH780" s="306"/>
      <c r="FI780" s="306"/>
      <c r="FJ780" s="306"/>
      <c r="FK780" s="306"/>
      <c r="FL780" s="306"/>
      <c r="FM780" s="306"/>
      <c r="FN780" s="306"/>
      <c r="FO780" s="306"/>
      <c r="FP780" s="306"/>
      <c r="FQ780" s="306"/>
      <c r="FR780" s="306"/>
      <c r="FS780" s="306"/>
      <c r="FT780" s="306"/>
      <c r="FU780" s="306"/>
      <c r="FV780" s="306"/>
      <c r="FW780" s="306"/>
      <c r="FX780" s="306"/>
      <c r="FY780" s="306"/>
      <c r="FZ780" s="306"/>
      <c r="GA780" s="306"/>
      <c r="GB780" s="306"/>
      <c r="GC780" s="306"/>
      <c r="GD780" s="306"/>
      <c r="GE780" s="306"/>
      <c r="GF780" s="306"/>
      <c r="GG780" s="306"/>
      <c r="GH780" s="306"/>
      <c r="GI780" s="306"/>
      <c r="GJ780" s="306"/>
      <c r="GK780" s="306"/>
      <c r="GL780" s="306"/>
      <c r="GM780" s="306"/>
      <c r="GN780" s="306"/>
      <c r="GO780" s="306"/>
      <c r="GP780" s="306"/>
      <c r="GQ780" s="306"/>
      <c r="GR780" s="306"/>
      <c r="GS780" s="306"/>
      <c r="GT780" s="306"/>
      <c r="GU780" s="306"/>
      <c r="GV780" s="306"/>
      <c r="GW780" s="306"/>
      <c r="GX780" s="306"/>
      <c r="GY780" s="306"/>
      <c r="GZ780" s="306"/>
      <c r="HA780" s="306"/>
      <c r="HB780" s="306"/>
      <c r="HC780" s="306"/>
      <c r="HD780" s="306"/>
      <c r="HE780" s="306"/>
      <c r="HF780" s="306"/>
      <c r="HG780" s="306"/>
      <c r="HH780" s="306"/>
      <c r="HI780" s="306"/>
      <c r="HJ780" s="306"/>
      <c r="HK780" s="306"/>
      <c r="HL780" s="306"/>
      <c r="HM780" s="306"/>
      <c r="HN780" s="306"/>
      <c r="HO780" s="306"/>
      <c r="HP780" s="306"/>
      <c r="HQ780" s="306"/>
      <c r="HR780" s="306"/>
      <c r="HS780" s="306"/>
      <c r="HT780" s="306"/>
      <c r="HU780" s="306"/>
      <c r="HV780" s="306"/>
      <c r="HW780" s="306"/>
      <c r="HX780" s="306"/>
      <c r="HY780" s="306"/>
      <c r="HZ780" s="306"/>
      <c r="IA780" s="306"/>
      <c r="IB780" s="306"/>
      <c r="IC780" s="306"/>
      <c r="ID780" s="306"/>
      <c r="IE780" s="306"/>
      <c r="IF780" s="306"/>
      <c r="IG780" s="306"/>
      <c r="IH780" s="306"/>
    </row>
    <row r="781" spans="1:242" s="219" customFormat="1" ht="15" customHeight="1" x14ac:dyDescent="0.3">
      <c r="A781" s="174">
        <v>7.05</v>
      </c>
      <c r="B781" s="231"/>
      <c r="C781" s="232" t="e">
        <f>VLOOKUP(BD.PD9[[#This Row],[Pos]],[19]!PPto[#Data],3,FALSE)</f>
        <v>#REF!</v>
      </c>
      <c r="D781" s="174" t="s">
        <v>23</v>
      </c>
      <c r="E781" s="305" t="str">
        <f>IF(BD.PD9[[#This Row],[.]]="*",VLOOKUP(BD.PD9[[#This Row],[Pos]],[19]Presupuesto!A:H,7,FALSE),"")</f>
        <v/>
      </c>
      <c r="F781" s="523" t="s">
        <v>532</v>
      </c>
      <c r="G781" s="572"/>
      <c r="H781" s="174"/>
      <c r="I781" s="174" t="s">
        <v>1326</v>
      </c>
      <c r="J781" s="382">
        <v>20</v>
      </c>
      <c r="K781" s="174" t="s">
        <v>260</v>
      </c>
      <c r="L781" s="383">
        <f>IF(BD.PD9[[#This Row],[Mon]]="DOP",1,HLOOKUP(BD.PD9[[#This Row],[Mon]],Data!$K$1:$L$2,2,FALSE))</f>
        <v>1</v>
      </c>
      <c r="M781" s="384">
        <v>356.72899999999998</v>
      </c>
      <c r="N781" s="243">
        <f>BD.PD9[[#This Row],[Cant.]]*BD.PD9[[#This Row],[ Tasa ]]*BD.PD9[[#This Row],[ Precio Und.]]</f>
        <v>7134.58</v>
      </c>
      <c r="O781" s="386">
        <v>0.33</v>
      </c>
      <c r="P781" s="243">
        <f>IF(BD.PD9[[#This Row],[Liquid. '[%']]]&lt;&gt;0,(BD.PD9[[#This Row],[Valor Neto '[DOP']]]*BD.PD9[[#This Row],[Liquid. '[%']]])+BD.PD9[[#This Row],[Valor Neto '[DOP']]],BD.PD9[[#This Row],[Valor Neto '[DOP']]])</f>
        <v>9488.991399999999</v>
      </c>
      <c r="Q781" s="243">
        <f>BD.PD9[[#This Row],[Ppto. Orden Interna '[DOP']]]/HLOOKUP("USD",Data!$K$1:$L$2,2,FALSE)</f>
        <v>145.98448307692306</v>
      </c>
      <c r="R781" s="381" t="s">
        <v>1516</v>
      </c>
      <c r="S781" s="387"/>
      <c r="T781" s="387"/>
      <c r="U781" s="387"/>
      <c r="V781" s="387"/>
      <c r="W781" s="174" t="s">
        <v>1493</v>
      </c>
      <c r="X781" s="495">
        <v>9</v>
      </c>
      <c r="Y781" s="388">
        <v>0.5</v>
      </c>
      <c r="Z781" s="243">
        <f>BD.PD9[[#This Row],[Av.P1 '[%']]]*BD.PD9[[#This Row],[Ppto. Orden Interna '[DOP']]]</f>
        <v>4744.4956999999995</v>
      </c>
      <c r="AA781" s="495">
        <v>11</v>
      </c>
      <c r="AB781" s="388">
        <v>0.5</v>
      </c>
      <c r="AC781" s="243">
        <f>BD.PD9[[#This Row],[Av.P2 '[%']]]*BD.PD9[[#This Row],[Ppto. Orden Interna '[DOP']]]</f>
        <v>4744.4956999999995</v>
      </c>
      <c r="AD781" s="249"/>
      <c r="AE781" s="389"/>
      <c r="AF781" s="243">
        <f>BD.PD9[[#This Row],[Av.P3 '[%']]]*BD.PD9[[#This Row],[Ppto. Orden Interna '[DOP']]]</f>
        <v>0</v>
      </c>
      <c r="AG781" s="249"/>
      <c r="AH781" s="389"/>
      <c r="AI781" s="243">
        <f>BD.PD9[[#This Row],[Av.P4 '[%']]]*BD.PD9[[#This Row],[Ppto. Orden Interna '[DOP']]]</f>
        <v>0</v>
      </c>
      <c r="AJ781" s="249"/>
      <c r="AK781" s="389"/>
      <c r="AL781" s="243">
        <f>BD.PD9[[#This Row],[Av.P5 '[%']]]*BD.PD9[[#This Row],[Ppto. Orden Interna '[DOP']]]</f>
        <v>0</v>
      </c>
      <c r="AM781" s="496">
        <f>BD.PD9[[#This Row],[Pago 5]]+BD.PD9[[#This Row],[Pago 4]]+BD.PD9[[#This Row],[Pago 3]]+BD.PD9[[#This Row],[Pago 2]]+BD.PD9[[#This Row],[Pago 1]]</f>
        <v>9488.991399999999</v>
      </c>
      <c r="AN781" s="308" t="s">
        <v>244</v>
      </c>
      <c r="AO781" s="308" t="s">
        <v>245</v>
      </c>
      <c r="AP781" s="308" t="s">
        <v>246</v>
      </c>
      <c r="AQ781" s="308" t="s">
        <v>247</v>
      </c>
      <c r="AR781" s="308">
        <v>594</v>
      </c>
      <c r="AS781" s="308" t="s">
        <v>248</v>
      </c>
      <c r="AT781" s="249" t="s">
        <v>1575</v>
      </c>
      <c r="AU781" s="306"/>
      <c r="AV781" s="306"/>
      <c r="AW781" s="306"/>
      <c r="AX781" s="306"/>
      <c r="AY781" s="306"/>
      <c r="AZ781" s="306"/>
      <c r="BA781" s="306"/>
      <c r="BB781" s="306"/>
      <c r="BC781" s="306"/>
      <c r="BD781" s="306"/>
      <c r="BE781" s="306"/>
      <c r="BF781" s="306"/>
      <c r="BG781" s="306"/>
      <c r="BH781" s="306"/>
      <c r="BI781" s="306"/>
      <c r="BJ781" s="306"/>
      <c r="BK781" s="306"/>
      <c r="BL781" s="306"/>
      <c r="BM781" s="306"/>
      <c r="BN781" s="306"/>
      <c r="BO781" s="306"/>
      <c r="BP781" s="306"/>
      <c r="BQ781" s="306"/>
      <c r="BR781" s="306"/>
      <c r="BS781" s="306"/>
      <c r="BT781" s="306"/>
      <c r="BU781" s="306"/>
      <c r="BV781" s="306"/>
      <c r="BW781" s="306"/>
      <c r="BX781" s="306"/>
      <c r="BY781" s="306"/>
      <c r="BZ781" s="306"/>
      <c r="CA781" s="306"/>
      <c r="CB781" s="306"/>
      <c r="CC781" s="306"/>
      <c r="CD781" s="306"/>
      <c r="CE781" s="306"/>
      <c r="CF781" s="306"/>
      <c r="CG781" s="306"/>
      <c r="CH781" s="306"/>
      <c r="CI781" s="306"/>
      <c r="CJ781" s="306"/>
      <c r="CK781" s="306"/>
      <c r="CL781" s="306"/>
      <c r="CM781" s="306"/>
      <c r="CN781" s="306"/>
      <c r="CO781" s="306"/>
      <c r="CP781" s="306"/>
      <c r="CQ781" s="306"/>
      <c r="CR781" s="306"/>
      <c r="CS781" s="306"/>
      <c r="CT781" s="306"/>
      <c r="CU781" s="306"/>
      <c r="CV781" s="306"/>
      <c r="CW781" s="306"/>
      <c r="CX781" s="306"/>
      <c r="CY781" s="306"/>
      <c r="CZ781" s="306"/>
      <c r="DA781" s="306"/>
      <c r="DB781" s="306"/>
      <c r="DC781" s="306"/>
      <c r="DD781" s="306"/>
      <c r="DE781" s="306"/>
      <c r="DF781" s="306"/>
      <c r="DG781" s="306"/>
      <c r="DH781" s="306"/>
      <c r="DI781" s="306"/>
      <c r="DJ781" s="306"/>
      <c r="DK781" s="306"/>
      <c r="DL781" s="306"/>
      <c r="DM781" s="306"/>
      <c r="DN781" s="306"/>
      <c r="DO781" s="306"/>
      <c r="DP781" s="306"/>
      <c r="DQ781" s="306"/>
      <c r="DR781" s="306"/>
      <c r="DS781" s="306"/>
      <c r="DT781" s="306"/>
      <c r="DU781" s="306"/>
      <c r="DV781" s="306"/>
      <c r="DW781" s="306"/>
      <c r="DX781" s="306"/>
      <c r="DY781" s="306"/>
      <c r="DZ781" s="306"/>
      <c r="EA781" s="306"/>
      <c r="EB781" s="306"/>
      <c r="EC781" s="306"/>
      <c r="ED781" s="306"/>
      <c r="EE781" s="306"/>
      <c r="EF781" s="306"/>
      <c r="EG781" s="306"/>
      <c r="EH781" s="306"/>
      <c r="EI781" s="306"/>
      <c r="EJ781" s="306"/>
      <c r="EK781" s="306"/>
      <c r="EL781" s="306"/>
      <c r="EM781" s="306"/>
      <c r="EN781" s="306"/>
      <c r="EO781" s="306"/>
      <c r="EP781" s="306"/>
      <c r="EQ781" s="306"/>
      <c r="ER781" s="306"/>
      <c r="ES781" s="306"/>
      <c r="ET781" s="306"/>
      <c r="EU781" s="306"/>
      <c r="EV781" s="306"/>
      <c r="EW781" s="306"/>
      <c r="EX781" s="306"/>
      <c r="EY781" s="306"/>
      <c r="EZ781" s="306"/>
      <c r="FA781" s="306"/>
      <c r="FB781" s="306"/>
      <c r="FC781" s="306"/>
      <c r="FD781" s="306"/>
      <c r="FE781" s="306"/>
      <c r="FF781" s="306"/>
      <c r="FG781" s="306"/>
      <c r="FH781" s="306"/>
      <c r="FI781" s="306"/>
      <c r="FJ781" s="306"/>
      <c r="FK781" s="306"/>
      <c r="FL781" s="306"/>
      <c r="FM781" s="306"/>
      <c r="FN781" s="306"/>
      <c r="FO781" s="306"/>
      <c r="FP781" s="306"/>
      <c r="FQ781" s="306"/>
      <c r="FR781" s="306"/>
      <c r="FS781" s="306"/>
      <c r="FT781" s="306"/>
      <c r="FU781" s="306"/>
      <c r="FV781" s="306"/>
      <c r="FW781" s="306"/>
      <c r="FX781" s="306"/>
      <c r="FY781" s="306"/>
      <c r="FZ781" s="306"/>
      <c r="GA781" s="306"/>
      <c r="GB781" s="306"/>
      <c r="GC781" s="306"/>
      <c r="GD781" s="306"/>
      <c r="GE781" s="306"/>
      <c r="GF781" s="306"/>
      <c r="GG781" s="306"/>
      <c r="GH781" s="306"/>
      <c r="GI781" s="306"/>
      <c r="GJ781" s="306"/>
      <c r="GK781" s="306"/>
      <c r="GL781" s="306"/>
      <c r="GM781" s="306"/>
      <c r="GN781" s="306"/>
      <c r="GO781" s="306"/>
      <c r="GP781" s="306"/>
      <c r="GQ781" s="306"/>
      <c r="GR781" s="306"/>
      <c r="GS781" s="306"/>
      <c r="GT781" s="306"/>
      <c r="GU781" s="306"/>
      <c r="GV781" s="306"/>
      <c r="GW781" s="306"/>
      <c r="GX781" s="306"/>
      <c r="GY781" s="306"/>
      <c r="GZ781" s="306"/>
      <c r="HA781" s="306"/>
      <c r="HB781" s="306"/>
      <c r="HC781" s="306"/>
      <c r="HD781" s="306"/>
      <c r="HE781" s="306"/>
      <c r="HF781" s="306"/>
      <c r="HG781" s="306"/>
      <c r="HH781" s="306"/>
      <c r="HI781" s="306"/>
      <c r="HJ781" s="306"/>
      <c r="HK781" s="306"/>
      <c r="HL781" s="306"/>
      <c r="HM781" s="306"/>
      <c r="HN781" s="306"/>
      <c r="HO781" s="306"/>
      <c r="HP781" s="306"/>
      <c r="HQ781" s="306"/>
      <c r="HR781" s="306"/>
      <c r="HS781" s="306"/>
      <c r="HT781" s="306"/>
      <c r="HU781" s="306"/>
      <c r="HV781" s="306"/>
      <c r="HW781" s="306"/>
      <c r="HX781" s="306"/>
      <c r="HY781" s="306"/>
      <c r="HZ781" s="306"/>
      <c r="IA781" s="306"/>
      <c r="IB781" s="306"/>
      <c r="IC781" s="306"/>
      <c r="ID781" s="306"/>
      <c r="IE781" s="306"/>
      <c r="IF781" s="306"/>
      <c r="IG781" s="306"/>
      <c r="IH781" s="306"/>
    </row>
    <row r="782" spans="1:242" s="219" customFormat="1" ht="15" customHeight="1" x14ac:dyDescent="0.3">
      <c r="A782" s="174">
        <v>7.05</v>
      </c>
      <c r="B782" s="231"/>
      <c r="C782" s="232" t="e">
        <f>VLOOKUP(BD.PD9[[#This Row],[Pos]],[19]!PPto[#Data],3,FALSE)</f>
        <v>#REF!</v>
      </c>
      <c r="D782" s="174" t="s">
        <v>23</v>
      </c>
      <c r="E782" s="305" t="str">
        <f>IF(BD.PD9[[#This Row],[.]]="*",VLOOKUP(BD.PD9[[#This Row],[Pos]],[19]Presupuesto!A:H,7,FALSE),"")</f>
        <v/>
      </c>
      <c r="F782" s="523" t="s">
        <v>529</v>
      </c>
      <c r="G782" s="572"/>
      <c r="H782" s="174"/>
      <c r="I782" s="174" t="s">
        <v>1326</v>
      </c>
      <c r="J782" s="382">
        <v>170</v>
      </c>
      <c r="K782" s="174" t="s">
        <v>260</v>
      </c>
      <c r="L782" s="383">
        <f>IF(BD.PD9[[#This Row],[Mon]]="DOP",1,HLOOKUP(BD.PD9[[#This Row],[Mon]],Data!$K$1:$L$2,2,FALSE))</f>
        <v>1</v>
      </c>
      <c r="M782" s="384">
        <v>475.52023529411764</v>
      </c>
      <c r="N782" s="243">
        <f>BD.PD9[[#This Row],[Cant.]]*BD.PD9[[#This Row],[ Tasa ]]*BD.PD9[[#This Row],[ Precio Und.]]</f>
        <v>80838.44</v>
      </c>
      <c r="O782" s="386">
        <v>0.33</v>
      </c>
      <c r="P782" s="243">
        <f>IF(BD.PD9[[#This Row],[Liquid. '[%']]]&lt;&gt;0,(BD.PD9[[#This Row],[Valor Neto '[DOP']]]*BD.PD9[[#This Row],[Liquid. '[%']]])+BD.PD9[[#This Row],[Valor Neto '[DOP']]],BD.PD9[[#This Row],[Valor Neto '[DOP']]])</f>
        <v>107515.12520000001</v>
      </c>
      <c r="Q782" s="243">
        <f>BD.PD9[[#This Row],[Ppto. Orden Interna '[DOP']]]/HLOOKUP("USD",Data!$K$1:$L$2,2,FALSE)</f>
        <v>1654.0788492307693</v>
      </c>
      <c r="R782" s="381" t="s">
        <v>1516</v>
      </c>
      <c r="S782" s="387"/>
      <c r="T782" s="387"/>
      <c r="U782" s="387"/>
      <c r="V782" s="387"/>
      <c r="W782" s="174" t="s">
        <v>1493</v>
      </c>
      <c r="X782" s="495">
        <v>9</v>
      </c>
      <c r="Y782" s="388">
        <v>0.5</v>
      </c>
      <c r="Z782" s="243">
        <f>BD.PD9[[#This Row],[Av.P1 '[%']]]*BD.PD9[[#This Row],[Ppto. Orden Interna '[DOP']]]</f>
        <v>53757.562600000005</v>
      </c>
      <c r="AA782" s="495">
        <v>11</v>
      </c>
      <c r="AB782" s="388">
        <v>0.5</v>
      </c>
      <c r="AC782" s="243">
        <f>BD.PD9[[#This Row],[Av.P2 '[%']]]*BD.PD9[[#This Row],[Ppto. Orden Interna '[DOP']]]</f>
        <v>53757.562600000005</v>
      </c>
      <c r="AD782" s="249"/>
      <c r="AE782" s="389"/>
      <c r="AF782" s="243">
        <f>BD.PD9[[#This Row],[Av.P3 '[%']]]*BD.PD9[[#This Row],[Ppto. Orden Interna '[DOP']]]</f>
        <v>0</v>
      </c>
      <c r="AG782" s="249"/>
      <c r="AH782" s="389"/>
      <c r="AI782" s="243">
        <f>BD.PD9[[#This Row],[Av.P4 '[%']]]*BD.PD9[[#This Row],[Ppto. Orden Interna '[DOP']]]</f>
        <v>0</v>
      </c>
      <c r="AJ782" s="249"/>
      <c r="AK782" s="389"/>
      <c r="AL782" s="243">
        <f>BD.PD9[[#This Row],[Av.P5 '[%']]]*BD.PD9[[#This Row],[Ppto. Orden Interna '[DOP']]]</f>
        <v>0</v>
      </c>
      <c r="AM782" s="496">
        <f>BD.PD9[[#This Row],[Pago 5]]+BD.PD9[[#This Row],[Pago 4]]+BD.PD9[[#This Row],[Pago 3]]+BD.PD9[[#This Row],[Pago 2]]+BD.PD9[[#This Row],[Pago 1]]</f>
        <v>107515.12520000001</v>
      </c>
      <c r="AN782" s="308" t="s">
        <v>244</v>
      </c>
      <c r="AO782" s="308" t="s">
        <v>245</v>
      </c>
      <c r="AP782" s="308" t="s">
        <v>246</v>
      </c>
      <c r="AQ782" s="308" t="s">
        <v>247</v>
      </c>
      <c r="AR782" s="308">
        <v>594</v>
      </c>
      <c r="AS782" s="308" t="s">
        <v>248</v>
      </c>
      <c r="AT782" s="249" t="s">
        <v>1575</v>
      </c>
      <c r="AU782" s="306"/>
      <c r="AV782" s="306"/>
      <c r="AW782" s="306"/>
      <c r="AX782" s="306"/>
      <c r="AY782" s="306"/>
      <c r="AZ782" s="306"/>
      <c r="BA782" s="306"/>
      <c r="BB782" s="306"/>
      <c r="BC782" s="306"/>
      <c r="BD782" s="306"/>
      <c r="BE782" s="306"/>
      <c r="BF782" s="306"/>
      <c r="BG782" s="306"/>
      <c r="BH782" s="306"/>
      <c r="BI782" s="306"/>
      <c r="BJ782" s="306"/>
      <c r="BK782" s="306"/>
      <c r="BL782" s="306"/>
      <c r="BM782" s="306"/>
      <c r="BN782" s="306"/>
      <c r="BO782" s="306"/>
      <c r="BP782" s="306"/>
      <c r="BQ782" s="306"/>
      <c r="BR782" s="306"/>
      <c r="BS782" s="306"/>
      <c r="BT782" s="306"/>
      <c r="BU782" s="306"/>
      <c r="BV782" s="306"/>
      <c r="BW782" s="306"/>
      <c r="BX782" s="306"/>
      <c r="BY782" s="306"/>
      <c r="BZ782" s="306"/>
      <c r="CA782" s="306"/>
      <c r="CB782" s="306"/>
      <c r="CC782" s="306"/>
      <c r="CD782" s="306"/>
      <c r="CE782" s="306"/>
      <c r="CF782" s="306"/>
      <c r="CG782" s="306"/>
      <c r="CH782" s="306"/>
      <c r="CI782" s="306"/>
      <c r="CJ782" s="306"/>
      <c r="CK782" s="306"/>
      <c r="CL782" s="306"/>
      <c r="CM782" s="306"/>
      <c r="CN782" s="306"/>
      <c r="CO782" s="306"/>
      <c r="CP782" s="306"/>
      <c r="CQ782" s="306"/>
      <c r="CR782" s="306"/>
      <c r="CS782" s="306"/>
      <c r="CT782" s="306"/>
      <c r="CU782" s="306"/>
      <c r="CV782" s="306"/>
      <c r="CW782" s="306"/>
      <c r="CX782" s="306"/>
      <c r="CY782" s="306"/>
      <c r="CZ782" s="306"/>
      <c r="DA782" s="306"/>
      <c r="DB782" s="306"/>
      <c r="DC782" s="306"/>
      <c r="DD782" s="306"/>
      <c r="DE782" s="306"/>
      <c r="DF782" s="306"/>
      <c r="DG782" s="306"/>
      <c r="DH782" s="306"/>
      <c r="DI782" s="306"/>
      <c r="DJ782" s="306"/>
      <c r="DK782" s="306"/>
      <c r="DL782" s="306"/>
      <c r="DM782" s="306"/>
      <c r="DN782" s="306"/>
      <c r="DO782" s="306"/>
      <c r="DP782" s="306"/>
      <c r="DQ782" s="306"/>
      <c r="DR782" s="306"/>
      <c r="DS782" s="306"/>
      <c r="DT782" s="306"/>
      <c r="DU782" s="306"/>
      <c r="DV782" s="306"/>
      <c r="DW782" s="306"/>
      <c r="DX782" s="306"/>
      <c r="DY782" s="306"/>
      <c r="DZ782" s="306"/>
      <c r="EA782" s="306"/>
      <c r="EB782" s="306"/>
      <c r="EC782" s="306"/>
      <c r="ED782" s="306"/>
      <c r="EE782" s="306"/>
      <c r="EF782" s="306"/>
      <c r="EG782" s="306"/>
      <c r="EH782" s="306"/>
      <c r="EI782" s="306"/>
      <c r="EJ782" s="306"/>
      <c r="EK782" s="306"/>
      <c r="EL782" s="306"/>
      <c r="EM782" s="306"/>
      <c r="EN782" s="306"/>
      <c r="EO782" s="306"/>
      <c r="EP782" s="306"/>
      <c r="EQ782" s="306"/>
      <c r="ER782" s="306"/>
      <c r="ES782" s="306"/>
      <c r="ET782" s="306"/>
      <c r="EU782" s="306"/>
      <c r="EV782" s="306"/>
      <c r="EW782" s="306"/>
      <c r="EX782" s="306"/>
      <c r="EY782" s="306"/>
      <c r="EZ782" s="306"/>
      <c r="FA782" s="306"/>
      <c r="FB782" s="306"/>
      <c r="FC782" s="306"/>
      <c r="FD782" s="306"/>
      <c r="FE782" s="306"/>
      <c r="FF782" s="306"/>
      <c r="FG782" s="306"/>
      <c r="FH782" s="306"/>
      <c r="FI782" s="306"/>
      <c r="FJ782" s="306"/>
      <c r="FK782" s="306"/>
      <c r="FL782" s="306"/>
      <c r="FM782" s="306"/>
      <c r="FN782" s="306"/>
      <c r="FO782" s="306"/>
      <c r="FP782" s="306"/>
      <c r="FQ782" s="306"/>
      <c r="FR782" s="306"/>
      <c r="FS782" s="306"/>
      <c r="FT782" s="306"/>
      <c r="FU782" s="306"/>
      <c r="FV782" s="306"/>
      <c r="FW782" s="306"/>
      <c r="FX782" s="306"/>
      <c r="FY782" s="306"/>
      <c r="FZ782" s="306"/>
      <c r="GA782" s="306"/>
      <c r="GB782" s="306"/>
      <c r="GC782" s="306"/>
      <c r="GD782" s="306"/>
      <c r="GE782" s="306"/>
      <c r="GF782" s="306"/>
      <c r="GG782" s="306"/>
      <c r="GH782" s="306"/>
      <c r="GI782" s="306"/>
      <c r="GJ782" s="306"/>
      <c r="GK782" s="306"/>
      <c r="GL782" s="306"/>
      <c r="GM782" s="306"/>
      <c r="GN782" s="306"/>
      <c r="GO782" s="306"/>
      <c r="GP782" s="306"/>
      <c r="GQ782" s="306"/>
      <c r="GR782" s="306"/>
      <c r="GS782" s="306"/>
      <c r="GT782" s="306"/>
      <c r="GU782" s="306"/>
      <c r="GV782" s="306"/>
      <c r="GW782" s="306"/>
      <c r="GX782" s="306"/>
      <c r="GY782" s="306"/>
      <c r="GZ782" s="306"/>
      <c r="HA782" s="306"/>
      <c r="HB782" s="306"/>
      <c r="HC782" s="306"/>
      <c r="HD782" s="306"/>
      <c r="HE782" s="306"/>
      <c r="HF782" s="306"/>
      <c r="HG782" s="306"/>
      <c r="HH782" s="306"/>
      <c r="HI782" s="306"/>
      <c r="HJ782" s="306"/>
      <c r="HK782" s="306"/>
      <c r="HL782" s="306"/>
      <c r="HM782" s="306"/>
      <c r="HN782" s="306"/>
      <c r="HO782" s="306"/>
      <c r="HP782" s="306"/>
      <c r="HQ782" s="306"/>
      <c r="HR782" s="306"/>
      <c r="HS782" s="306"/>
      <c r="HT782" s="306"/>
      <c r="HU782" s="306"/>
      <c r="HV782" s="306"/>
      <c r="HW782" s="306"/>
      <c r="HX782" s="306"/>
      <c r="HY782" s="306"/>
      <c r="HZ782" s="306"/>
      <c r="IA782" s="306"/>
      <c r="IB782" s="306"/>
      <c r="IC782" s="306"/>
      <c r="ID782" s="306"/>
      <c r="IE782" s="306"/>
      <c r="IF782" s="306"/>
      <c r="IG782" s="306"/>
      <c r="IH782" s="306"/>
    </row>
    <row r="783" spans="1:242" s="219" customFormat="1" ht="15" customHeight="1" x14ac:dyDescent="0.3">
      <c r="A783" s="174">
        <v>7.05</v>
      </c>
      <c r="B783" s="231"/>
      <c r="C783" s="232" t="e">
        <f>VLOOKUP(BD.PD9[[#This Row],[Pos]],[19]!PPto[#Data],3,FALSE)</f>
        <v>#REF!</v>
      </c>
      <c r="D783" s="174" t="s">
        <v>23</v>
      </c>
      <c r="E783" s="305" t="str">
        <f>IF(BD.PD9[[#This Row],[.]]="*",VLOOKUP(BD.PD9[[#This Row],[Pos]],[19]Presupuesto!A:H,7,FALSE),"")</f>
        <v/>
      </c>
      <c r="F783" s="501" t="s">
        <v>1534</v>
      </c>
      <c r="G783" s="558"/>
      <c r="H783" s="174"/>
      <c r="I783" s="174" t="s">
        <v>1326</v>
      </c>
      <c r="J783" s="382">
        <v>8</v>
      </c>
      <c r="K783" s="174" t="s">
        <v>260</v>
      </c>
      <c r="L783" s="383">
        <f>IF(BD.PD9[[#This Row],[Mon]]="DOP",1,HLOOKUP(BD.PD9[[#This Row],[Mon]],Data!$K$1:$L$2,2,FALSE))</f>
        <v>1</v>
      </c>
      <c r="M783" s="384">
        <v>12500</v>
      </c>
      <c r="N783" s="243">
        <f>BD.PD9[[#This Row],[Cant.]]*BD.PD9[[#This Row],[ Tasa ]]*BD.PD9[[#This Row],[ Precio Und.]]</f>
        <v>100000</v>
      </c>
      <c r="O783" s="386">
        <v>0</v>
      </c>
      <c r="P783" s="243">
        <f>IF(BD.PD9[[#This Row],[Liquid. '[%']]]&lt;&gt;0,(BD.PD9[[#This Row],[Valor Neto '[DOP']]]*BD.PD9[[#This Row],[Liquid. '[%']]])+BD.PD9[[#This Row],[Valor Neto '[DOP']]],BD.PD9[[#This Row],[Valor Neto '[DOP']]])</f>
        <v>100000</v>
      </c>
      <c r="Q783" s="243">
        <f>BD.PD9[[#This Row],[Ppto. Orden Interna '[DOP']]]/HLOOKUP("USD",Data!$K$1:$L$2,2,FALSE)</f>
        <v>1538.4615384615386</v>
      </c>
      <c r="R783" s="381" t="s">
        <v>533</v>
      </c>
      <c r="S783" s="387"/>
      <c r="T783" s="387"/>
      <c r="U783" s="387"/>
      <c r="V783" s="387"/>
      <c r="W783" s="174" t="s">
        <v>337</v>
      </c>
      <c r="X783" s="495">
        <v>9</v>
      </c>
      <c r="Y783" s="388">
        <v>0.7</v>
      </c>
      <c r="Z783" s="243">
        <f>BD.PD9[[#This Row],[Av.P1 '[%']]]*BD.PD9[[#This Row],[Ppto. Orden Interna '[DOP']]]</f>
        <v>70000</v>
      </c>
      <c r="AA783" s="495">
        <v>11</v>
      </c>
      <c r="AB783" s="388">
        <v>0.3</v>
      </c>
      <c r="AC783" s="243">
        <f>BD.PD9[[#This Row],[Av.P2 '[%']]]*BD.PD9[[#This Row],[Ppto. Orden Interna '[DOP']]]</f>
        <v>30000</v>
      </c>
      <c r="AD783" s="249"/>
      <c r="AE783" s="389"/>
      <c r="AF783" s="243">
        <f>BD.PD9[[#This Row],[Av.P3 '[%']]]*BD.PD9[[#This Row],[Ppto. Orden Interna '[DOP']]]</f>
        <v>0</v>
      </c>
      <c r="AG783" s="249"/>
      <c r="AH783" s="389"/>
      <c r="AI783" s="243">
        <f>BD.PD9[[#This Row],[Av.P4 '[%']]]*BD.PD9[[#This Row],[Ppto. Orden Interna '[DOP']]]</f>
        <v>0</v>
      </c>
      <c r="AJ783" s="249"/>
      <c r="AK783" s="389"/>
      <c r="AL783" s="243">
        <f>BD.PD9[[#This Row],[Av.P5 '[%']]]*BD.PD9[[#This Row],[Ppto. Orden Interna '[DOP']]]</f>
        <v>0</v>
      </c>
      <c r="AM783" s="496">
        <f>BD.PD9[[#This Row],[Pago 5]]+BD.PD9[[#This Row],[Pago 4]]+BD.PD9[[#This Row],[Pago 3]]+BD.PD9[[#This Row],[Pago 2]]+BD.PD9[[#This Row],[Pago 1]]</f>
        <v>100000</v>
      </c>
      <c r="AN783" s="308" t="s">
        <v>244</v>
      </c>
      <c r="AO783" s="308" t="s">
        <v>245</v>
      </c>
      <c r="AP783" s="308" t="s">
        <v>246</v>
      </c>
      <c r="AQ783" s="308" t="s">
        <v>247</v>
      </c>
      <c r="AR783" s="308">
        <v>594</v>
      </c>
      <c r="AS783" s="308" t="s">
        <v>248</v>
      </c>
      <c r="AT783" s="249" t="s">
        <v>1575</v>
      </c>
      <c r="AU783" s="306"/>
      <c r="AV783" s="306"/>
      <c r="AW783" s="306"/>
      <c r="AX783" s="306"/>
      <c r="AY783" s="306"/>
      <c r="AZ783" s="306"/>
      <c r="BA783" s="306"/>
      <c r="BB783" s="306"/>
      <c r="BC783" s="306"/>
      <c r="BD783" s="306"/>
      <c r="BE783" s="306"/>
      <c r="BF783" s="306"/>
      <c r="BG783" s="306"/>
      <c r="BH783" s="306"/>
      <c r="BI783" s="306"/>
      <c r="BJ783" s="306"/>
      <c r="BK783" s="306"/>
      <c r="BL783" s="306"/>
      <c r="BM783" s="306"/>
      <c r="BN783" s="306"/>
      <c r="BO783" s="306"/>
      <c r="BP783" s="306"/>
      <c r="BQ783" s="306"/>
      <c r="BR783" s="306"/>
      <c r="BS783" s="306"/>
      <c r="BT783" s="306"/>
      <c r="BU783" s="306"/>
      <c r="BV783" s="306"/>
      <c r="BW783" s="306"/>
      <c r="BX783" s="306"/>
      <c r="BY783" s="306"/>
      <c r="BZ783" s="306"/>
      <c r="CA783" s="306"/>
      <c r="CB783" s="306"/>
      <c r="CC783" s="306"/>
      <c r="CD783" s="306"/>
      <c r="CE783" s="306"/>
      <c r="CF783" s="306"/>
      <c r="CG783" s="306"/>
      <c r="CH783" s="306"/>
      <c r="CI783" s="306"/>
      <c r="CJ783" s="306"/>
      <c r="CK783" s="306"/>
      <c r="CL783" s="306"/>
      <c r="CM783" s="306"/>
      <c r="CN783" s="306"/>
      <c r="CO783" s="306"/>
      <c r="CP783" s="306"/>
      <c r="CQ783" s="306"/>
      <c r="CR783" s="306"/>
      <c r="CS783" s="306"/>
      <c r="CT783" s="306"/>
      <c r="CU783" s="306"/>
      <c r="CV783" s="306"/>
      <c r="CW783" s="306"/>
      <c r="CX783" s="306"/>
      <c r="CY783" s="306"/>
      <c r="CZ783" s="306"/>
      <c r="DA783" s="306"/>
      <c r="DB783" s="306"/>
      <c r="DC783" s="306"/>
      <c r="DD783" s="306"/>
      <c r="DE783" s="306"/>
      <c r="DF783" s="306"/>
      <c r="DG783" s="306"/>
      <c r="DH783" s="306"/>
      <c r="DI783" s="306"/>
      <c r="DJ783" s="306"/>
      <c r="DK783" s="306"/>
      <c r="DL783" s="306"/>
      <c r="DM783" s="306"/>
      <c r="DN783" s="306"/>
      <c r="DO783" s="306"/>
      <c r="DP783" s="306"/>
      <c r="DQ783" s="306"/>
      <c r="DR783" s="306"/>
      <c r="DS783" s="306"/>
      <c r="DT783" s="306"/>
      <c r="DU783" s="306"/>
      <c r="DV783" s="306"/>
      <c r="DW783" s="306"/>
      <c r="DX783" s="306"/>
      <c r="DY783" s="306"/>
      <c r="DZ783" s="306"/>
      <c r="EA783" s="306"/>
      <c r="EB783" s="306"/>
      <c r="EC783" s="306"/>
      <c r="ED783" s="306"/>
      <c r="EE783" s="306"/>
      <c r="EF783" s="306"/>
      <c r="EG783" s="306"/>
      <c r="EH783" s="306"/>
      <c r="EI783" s="306"/>
      <c r="EJ783" s="306"/>
      <c r="EK783" s="306"/>
      <c r="EL783" s="306"/>
      <c r="EM783" s="306"/>
      <c r="EN783" s="306"/>
      <c r="EO783" s="306"/>
      <c r="EP783" s="306"/>
      <c r="EQ783" s="306"/>
      <c r="ER783" s="306"/>
      <c r="ES783" s="306"/>
      <c r="ET783" s="306"/>
      <c r="EU783" s="306"/>
      <c r="EV783" s="306"/>
      <c r="EW783" s="306"/>
      <c r="EX783" s="306"/>
      <c r="EY783" s="306"/>
      <c r="EZ783" s="306"/>
      <c r="FA783" s="306"/>
      <c r="FB783" s="306"/>
      <c r="FC783" s="306"/>
      <c r="FD783" s="306"/>
      <c r="FE783" s="306"/>
      <c r="FF783" s="306"/>
      <c r="FG783" s="306"/>
      <c r="FH783" s="306"/>
      <c r="FI783" s="306"/>
      <c r="FJ783" s="306"/>
      <c r="FK783" s="306"/>
      <c r="FL783" s="306"/>
      <c r="FM783" s="306"/>
      <c r="FN783" s="306"/>
      <c r="FO783" s="306"/>
      <c r="FP783" s="306"/>
      <c r="FQ783" s="306"/>
      <c r="FR783" s="306"/>
      <c r="FS783" s="306"/>
      <c r="FT783" s="306"/>
      <c r="FU783" s="306"/>
      <c r="FV783" s="306"/>
      <c r="FW783" s="306"/>
      <c r="FX783" s="306"/>
      <c r="FY783" s="306"/>
      <c r="FZ783" s="306"/>
      <c r="GA783" s="306"/>
      <c r="GB783" s="306"/>
      <c r="GC783" s="306"/>
      <c r="GD783" s="306"/>
      <c r="GE783" s="306"/>
      <c r="GF783" s="306"/>
      <c r="GG783" s="306"/>
      <c r="GH783" s="306"/>
      <c r="GI783" s="306"/>
      <c r="GJ783" s="306"/>
      <c r="GK783" s="306"/>
      <c r="GL783" s="306"/>
      <c r="GM783" s="306"/>
      <c r="GN783" s="306"/>
      <c r="GO783" s="306"/>
      <c r="GP783" s="306"/>
      <c r="GQ783" s="306"/>
      <c r="GR783" s="306"/>
      <c r="GS783" s="306"/>
      <c r="GT783" s="306"/>
      <c r="GU783" s="306"/>
      <c r="GV783" s="306"/>
      <c r="GW783" s="306"/>
      <c r="GX783" s="306"/>
      <c r="GY783" s="306"/>
      <c r="GZ783" s="306"/>
      <c r="HA783" s="306"/>
      <c r="HB783" s="306"/>
      <c r="HC783" s="306"/>
      <c r="HD783" s="306"/>
      <c r="HE783" s="306"/>
      <c r="HF783" s="306"/>
      <c r="HG783" s="306"/>
      <c r="HH783" s="306"/>
      <c r="HI783" s="306"/>
      <c r="HJ783" s="306"/>
      <c r="HK783" s="306"/>
      <c r="HL783" s="306"/>
      <c r="HM783" s="306"/>
      <c r="HN783" s="306"/>
      <c r="HO783" s="306"/>
      <c r="HP783" s="306"/>
      <c r="HQ783" s="306"/>
      <c r="HR783" s="306"/>
      <c r="HS783" s="306"/>
      <c r="HT783" s="306"/>
      <c r="HU783" s="306"/>
      <c r="HV783" s="306"/>
      <c r="HW783" s="306"/>
      <c r="HX783" s="306"/>
      <c r="HY783" s="306"/>
      <c r="HZ783" s="306"/>
      <c r="IA783" s="306"/>
      <c r="IB783" s="306"/>
      <c r="IC783" s="306"/>
      <c r="ID783" s="306"/>
      <c r="IE783" s="306"/>
      <c r="IF783" s="306"/>
      <c r="IG783" s="306"/>
      <c r="IH783" s="306"/>
    </row>
    <row r="784" spans="1:242" s="219" customFormat="1" ht="15" customHeight="1" x14ac:dyDescent="0.3">
      <c r="A784" s="174">
        <v>7.05</v>
      </c>
      <c r="B784" s="231"/>
      <c r="C784" s="232" t="e">
        <f>VLOOKUP(BD.PD9[[#This Row],[Pos]],[19]!PPto[#Data],3,FALSE)</f>
        <v>#REF!</v>
      </c>
      <c r="D784" s="174" t="s">
        <v>23</v>
      </c>
      <c r="E784" s="305" t="str">
        <f>IF(BD.PD9[[#This Row],[.]]="*",VLOOKUP(BD.PD9[[#This Row],[Pos]],[19]Presupuesto!A:H,7,FALSE),"")</f>
        <v/>
      </c>
      <c r="F784" s="523" t="s">
        <v>1535</v>
      </c>
      <c r="G784" s="572"/>
      <c r="H784" s="174"/>
      <c r="I784" s="174" t="s">
        <v>1326</v>
      </c>
      <c r="J784" s="382">
        <v>24</v>
      </c>
      <c r="K784" s="174" t="s">
        <v>260</v>
      </c>
      <c r="L784" s="383">
        <f>IF(BD.PD9[[#This Row],[Mon]]="DOP",1,HLOOKUP(BD.PD9[[#This Row],[Mon]],Data!$K$1:$L$2,2,FALSE))</f>
        <v>1</v>
      </c>
      <c r="M784" s="384">
        <v>2192.5716666666667</v>
      </c>
      <c r="N784" s="243">
        <f>BD.PD9[[#This Row],[Cant.]]*BD.PD9[[#This Row],[ Tasa ]]*BD.PD9[[#This Row],[ Precio Und.]]</f>
        <v>52621.72</v>
      </c>
      <c r="O784" s="386">
        <v>0</v>
      </c>
      <c r="P784" s="243">
        <f>IF(BD.PD9[[#This Row],[Liquid. '[%']]]&lt;&gt;0,(BD.PD9[[#This Row],[Valor Neto '[DOP']]]*BD.PD9[[#This Row],[Liquid. '[%']]])+BD.PD9[[#This Row],[Valor Neto '[DOP']]],BD.PD9[[#This Row],[Valor Neto '[DOP']]])</f>
        <v>52621.72</v>
      </c>
      <c r="Q784" s="243">
        <f>BD.PD9[[#This Row],[Ppto. Orden Interna '[DOP']]]/HLOOKUP("USD",Data!$K$1:$L$2,2,FALSE)</f>
        <v>809.56492307692315</v>
      </c>
      <c r="R784" s="381" t="s">
        <v>530</v>
      </c>
      <c r="S784" s="387"/>
      <c r="T784" s="387"/>
      <c r="U784" s="387"/>
      <c r="V784" s="387"/>
      <c r="W784" s="174" t="s">
        <v>531</v>
      </c>
      <c r="X784" s="495">
        <v>9</v>
      </c>
      <c r="Y784" s="388">
        <v>0.5</v>
      </c>
      <c r="Z784" s="243">
        <f>BD.PD9[[#This Row],[Av.P1 '[%']]]*BD.PD9[[#This Row],[Ppto. Orden Interna '[DOP']]]</f>
        <v>26310.86</v>
      </c>
      <c r="AA784" s="495">
        <v>11</v>
      </c>
      <c r="AB784" s="388">
        <v>0.5</v>
      </c>
      <c r="AC784" s="243">
        <f>BD.PD9[[#This Row],[Av.P2 '[%']]]*BD.PD9[[#This Row],[Ppto. Orden Interna '[DOP']]]</f>
        <v>26310.86</v>
      </c>
      <c r="AD784" s="249"/>
      <c r="AE784" s="389"/>
      <c r="AF784" s="243">
        <f>BD.PD9[[#This Row],[Av.P3 '[%']]]*BD.PD9[[#This Row],[Ppto. Orden Interna '[DOP']]]</f>
        <v>0</v>
      </c>
      <c r="AG784" s="249"/>
      <c r="AH784" s="389"/>
      <c r="AI784" s="243">
        <f>BD.PD9[[#This Row],[Av.P4 '[%']]]*BD.PD9[[#This Row],[Ppto. Orden Interna '[DOP']]]</f>
        <v>0</v>
      </c>
      <c r="AJ784" s="249"/>
      <c r="AK784" s="389"/>
      <c r="AL784" s="243">
        <f>BD.PD9[[#This Row],[Av.P5 '[%']]]*BD.PD9[[#This Row],[Ppto. Orden Interna '[DOP']]]</f>
        <v>0</v>
      </c>
      <c r="AM784" s="496">
        <f>BD.PD9[[#This Row],[Pago 5]]+BD.PD9[[#This Row],[Pago 4]]+BD.PD9[[#This Row],[Pago 3]]+BD.PD9[[#This Row],[Pago 2]]+BD.PD9[[#This Row],[Pago 1]]</f>
        <v>52621.72</v>
      </c>
      <c r="AN784" s="308" t="s">
        <v>244</v>
      </c>
      <c r="AO784" s="308" t="s">
        <v>245</v>
      </c>
      <c r="AP784" s="308" t="s">
        <v>246</v>
      </c>
      <c r="AQ784" s="308" t="s">
        <v>247</v>
      </c>
      <c r="AR784" s="308">
        <v>594</v>
      </c>
      <c r="AS784" s="308" t="s">
        <v>248</v>
      </c>
      <c r="AT784" s="249" t="s">
        <v>1575</v>
      </c>
      <c r="AU784" s="306"/>
      <c r="AV784" s="306"/>
      <c r="AW784" s="306"/>
      <c r="AX784" s="306"/>
      <c r="AY784" s="306"/>
      <c r="AZ784" s="306"/>
      <c r="BA784" s="306"/>
      <c r="BB784" s="306"/>
      <c r="BC784" s="306"/>
      <c r="BD784" s="306"/>
      <c r="BE784" s="306"/>
      <c r="BF784" s="306"/>
      <c r="BG784" s="306"/>
      <c r="BH784" s="306"/>
      <c r="BI784" s="306"/>
      <c r="BJ784" s="306"/>
      <c r="BK784" s="306"/>
      <c r="BL784" s="306"/>
      <c r="BM784" s="306"/>
      <c r="BN784" s="306"/>
      <c r="BO784" s="306"/>
      <c r="BP784" s="306"/>
      <c r="BQ784" s="306"/>
      <c r="BR784" s="306"/>
      <c r="BS784" s="306"/>
      <c r="BT784" s="306"/>
      <c r="BU784" s="306"/>
      <c r="BV784" s="306"/>
      <c r="BW784" s="306"/>
      <c r="BX784" s="306"/>
      <c r="BY784" s="306"/>
      <c r="BZ784" s="306"/>
      <c r="CA784" s="306"/>
      <c r="CB784" s="306"/>
      <c r="CC784" s="306"/>
      <c r="CD784" s="306"/>
      <c r="CE784" s="306"/>
      <c r="CF784" s="306"/>
      <c r="CG784" s="306"/>
      <c r="CH784" s="306"/>
      <c r="CI784" s="306"/>
      <c r="CJ784" s="306"/>
      <c r="CK784" s="306"/>
      <c r="CL784" s="306"/>
      <c r="CM784" s="306"/>
      <c r="CN784" s="306"/>
      <c r="CO784" s="306"/>
      <c r="CP784" s="306"/>
      <c r="CQ784" s="306"/>
      <c r="CR784" s="306"/>
      <c r="CS784" s="306"/>
      <c r="CT784" s="306"/>
      <c r="CU784" s="306"/>
      <c r="CV784" s="306"/>
      <c r="CW784" s="306"/>
      <c r="CX784" s="306"/>
      <c r="CY784" s="306"/>
      <c r="CZ784" s="306"/>
      <c r="DA784" s="306"/>
      <c r="DB784" s="306"/>
      <c r="DC784" s="306"/>
      <c r="DD784" s="306"/>
      <c r="DE784" s="306"/>
      <c r="DF784" s="306"/>
      <c r="DG784" s="306"/>
      <c r="DH784" s="306"/>
      <c r="DI784" s="306"/>
      <c r="DJ784" s="306"/>
      <c r="DK784" s="306"/>
      <c r="DL784" s="306"/>
      <c r="DM784" s="306"/>
      <c r="DN784" s="306"/>
      <c r="DO784" s="306"/>
      <c r="DP784" s="306"/>
      <c r="DQ784" s="306"/>
      <c r="DR784" s="306"/>
      <c r="DS784" s="306"/>
      <c r="DT784" s="306"/>
      <c r="DU784" s="306"/>
      <c r="DV784" s="306"/>
      <c r="DW784" s="306"/>
      <c r="DX784" s="306"/>
      <c r="DY784" s="306"/>
      <c r="DZ784" s="306"/>
      <c r="EA784" s="306"/>
      <c r="EB784" s="306"/>
      <c r="EC784" s="306"/>
      <c r="ED784" s="306"/>
      <c r="EE784" s="306"/>
      <c r="EF784" s="306"/>
      <c r="EG784" s="306"/>
      <c r="EH784" s="306"/>
      <c r="EI784" s="306"/>
      <c r="EJ784" s="306"/>
      <c r="EK784" s="306"/>
      <c r="EL784" s="306"/>
      <c r="EM784" s="306"/>
      <c r="EN784" s="306"/>
      <c r="EO784" s="306"/>
      <c r="EP784" s="306"/>
      <c r="EQ784" s="306"/>
      <c r="ER784" s="306"/>
      <c r="ES784" s="306"/>
      <c r="ET784" s="306"/>
      <c r="EU784" s="306"/>
      <c r="EV784" s="306"/>
      <c r="EW784" s="306"/>
      <c r="EX784" s="306"/>
      <c r="EY784" s="306"/>
      <c r="EZ784" s="306"/>
      <c r="FA784" s="306"/>
      <c r="FB784" s="306"/>
      <c r="FC784" s="306"/>
      <c r="FD784" s="306"/>
      <c r="FE784" s="306"/>
      <c r="FF784" s="306"/>
      <c r="FG784" s="306"/>
      <c r="FH784" s="306"/>
      <c r="FI784" s="306"/>
      <c r="FJ784" s="306"/>
      <c r="FK784" s="306"/>
      <c r="FL784" s="306"/>
      <c r="FM784" s="306"/>
      <c r="FN784" s="306"/>
      <c r="FO784" s="306"/>
      <c r="FP784" s="306"/>
      <c r="FQ784" s="306"/>
      <c r="FR784" s="306"/>
      <c r="FS784" s="306"/>
      <c r="FT784" s="306"/>
      <c r="FU784" s="306"/>
      <c r="FV784" s="306"/>
      <c r="FW784" s="306"/>
      <c r="FX784" s="306"/>
      <c r="FY784" s="306"/>
      <c r="FZ784" s="306"/>
      <c r="GA784" s="306"/>
      <c r="GB784" s="306"/>
      <c r="GC784" s="306"/>
      <c r="GD784" s="306"/>
      <c r="GE784" s="306"/>
      <c r="GF784" s="306"/>
      <c r="GG784" s="306"/>
      <c r="GH784" s="306"/>
      <c r="GI784" s="306"/>
      <c r="GJ784" s="306"/>
      <c r="GK784" s="306"/>
      <c r="GL784" s="306"/>
      <c r="GM784" s="306"/>
      <c r="GN784" s="306"/>
      <c r="GO784" s="306"/>
      <c r="GP784" s="306"/>
      <c r="GQ784" s="306"/>
      <c r="GR784" s="306"/>
      <c r="GS784" s="306"/>
      <c r="GT784" s="306"/>
      <c r="GU784" s="306"/>
      <c r="GV784" s="306"/>
      <c r="GW784" s="306"/>
      <c r="GX784" s="306"/>
      <c r="GY784" s="306"/>
      <c r="GZ784" s="306"/>
      <c r="HA784" s="306"/>
      <c r="HB784" s="306"/>
      <c r="HC784" s="306"/>
      <c r="HD784" s="306"/>
      <c r="HE784" s="306"/>
      <c r="HF784" s="306"/>
      <c r="HG784" s="306"/>
      <c r="HH784" s="306"/>
      <c r="HI784" s="306"/>
      <c r="HJ784" s="306"/>
      <c r="HK784" s="306"/>
      <c r="HL784" s="306"/>
      <c r="HM784" s="306"/>
      <c r="HN784" s="306"/>
      <c r="HO784" s="306"/>
      <c r="HP784" s="306"/>
      <c r="HQ784" s="306"/>
      <c r="HR784" s="306"/>
      <c r="HS784" s="306"/>
      <c r="HT784" s="306"/>
      <c r="HU784" s="306"/>
      <c r="HV784" s="306"/>
      <c r="HW784" s="306"/>
      <c r="HX784" s="306"/>
      <c r="HY784" s="306"/>
      <c r="HZ784" s="306"/>
      <c r="IA784" s="306"/>
      <c r="IB784" s="306"/>
      <c r="IC784" s="306"/>
      <c r="ID784" s="306"/>
      <c r="IE784" s="306"/>
      <c r="IF784" s="306"/>
      <c r="IG784" s="306"/>
      <c r="IH784" s="306"/>
    </row>
    <row r="785" spans="1:242" s="219" customFormat="1" ht="15" customHeight="1" x14ac:dyDescent="0.3">
      <c r="A785" s="174">
        <v>7.05</v>
      </c>
      <c r="B785" s="231"/>
      <c r="C785" s="232" t="e">
        <f>VLOOKUP(BD.PD9[[#This Row],[Pos]],[19]!PPto[#Data],3,FALSE)</f>
        <v>#REF!</v>
      </c>
      <c r="D785" s="174" t="s">
        <v>23</v>
      </c>
      <c r="E785" s="305" t="str">
        <f>IF(BD.PD9[[#This Row],[.]]="*",VLOOKUP(BD.PD9[[#This Row],[Pos]],[19]Presupuesto!A:H,7,FALSE),"")</f>
        <v/>
      </c>
      <c r="F785" s="501" t="s">
        <v>1536</v>
      </c>
      <c r="G785" s="558"/>
      <c r="H785" s="174"/>
      <c r="I785" s="174" t="s">
        <v>1326</v>
      </c>
      <c r="J785" s="382">
        <v>1</v>
      </c>
      <c r="K785" s="174" t="s">
        <v>260</v>
      </c>
      <c r="L785" s="383">
        <f>IF(BD.PD9[[#This Row],[Mon]]="DOP",1,HLOOKUP(BD.PD9[[#This Row],[Mon]],Data!$K$1:$L$2,2,FALSE))</f>
        <v>1</v>
      </c>
      <c r="M785" s="384">
        <v>1666.66</v>
      </c>
      <c r="N785" s="243">
        <f>BD.PD9[[#This Row],[Cant.]]*BD.PD9[[#This Row],[ Tasa ]]*BD.PD9[[#This Row],[ Precio Und.]]</f>
        <v>1666.66</v>
      </c>
      <c r="O785" s="386">
        <v>0</v>
      </c>
      <c r="P785" s="243">
        <f>IF(BD.PD9[[#This Row],[Liquid. '[%']]]&lt;&gt;0,(BD.PD9[[#This Row],[Valor Neto '[DOP']]]*BD.PD9[[#This Row],[Liquid. '[%']]])+BD.PD9[[#This Row],[Valor Neto '[DOP']]],BD.PD9[[#This Row],[Valor Neto '[DOP']]])</f>
        <v>1666.66</v>
      </c>
      <c r="Q785" s="243">
        <f>BD.PD9[[#This Row],[Ppto. Orden Interna '[DOP']]]/HLOOKUP("USD",Data!$K$1:$L$2,2,FALSE)</f>
        <v>25.640923076923077</v>
      </c>
      <c r="R785" s="381" t="s">
        <v>533</v>
      </c>
      <c r="S785" s="387"/>
      <c r="T785" s="387"/>
      <c r="U785" s="387"/>
      <c r="V785" s="387"/>
      <c r="W785" s="174" t="s">
        <v>337</v>
      </c>
      <c r="X785" s="495">
        <v>9</v>
      </c>
      <c r="Y785" s="388">
        <v>0.7</v>
      </c>
      <c r="Z785" s="243">
        <f>BD.PD9[[#This Row],[Av.P1 '[%']]]*BD.PD9[[#This Row],[Ppto. Orden Interna '[DOP']]]</f>
        <v>1166.662</v>
      </c>
      <c r="AA785" s="495">
        <v>11</v>
      </c>
      <c r="AB785" s="388">
        <v>0.3</v>
      </c>
      <c r="AC785" s="243">
        <f>BD.PD9[[#This Row],[Av.P2 '[%']]]*BD.PD9[[#This Row],[Ppto. Orden Interna '[DOP']]]</f>
        <v>499.99799999999999</v>
      </c>
      <c r="AD785" s="249"/>
      <c r="AE785" s="389"/>
      <c r="AF785" s="243">
        <f>BD.PD9[[#This Row],[Av.P3 '[%']]]*BD.PD9[[#This Row],[Ppto. Orden Interna '[DOP']]]</f>
        <v>0</v>
      </c>
      <c r="AG785" s="249"/>
      <c r="AH785" s="389"/>
      <c r="AI785" s="243">
        <f>BD.PD9[[#This Row],[Av.P4 '[%']]]*BD.PD9[[#This Row],[Ppto. Orden Interna '[DOP']]]</f>
        <v>0</v>
      </c>
      <c r="AJ785" s="249"/>
      <c r="AK785" s="389"/>
      <c r="AL785" s="243">
        <f>BD.PD9[[#This Row],[Av.P5 '[%']]]*BD.PD9[[#This Row],[Ppto. Orden Interna '[DOP']]]</f>
        <v>0</v>
      </c>
      <c r="AM785" s="496">
        <f>BD.PD9[[#This Row],[Pago 5]]+BD.PD9[[#This Row],[Pago 4]]+BD.PD9[[#This Row],[Pago 3]]+BD.PD9[[#This Row],[Pago 2]]+BD.PD9[[#This Row],[Pago 1]]</f>
        <v>1666.66</v>
      </c>
      <c r="AN785" s="308" t="s">
        <v>244</v>
      </c>
      <c r="AO785" s="308" t="s">
        <v>245</v>
      </c>
      <c r="AP785" s="308" t="s">
        <v>246</v>
      </c>
      <c r="AQ785" s="308" t="s">
        <v>247</v>
      </c>
      <c r="AR785" s="308">
        <v>594</v>
      </c>
      <c r="AS785" s="308" t="s">
        <v>248</v>
      </c>
      <c r="AT785" s="249" t="s">
        <v>1575</v>
      </c>
      <c r="AU785" s="306"/>
      <c r="AV785" s="306"/>
      <c r="AW785" s="306"/>
      <c r="AX785" s="306"/>
      <c r="AY785" s="306"/>
      <c r="AZ785" s="306"/>
      <c r="BA785" s="306"/>
      <c r="BB785" s="306"/>
      <c r="BC785" s="306"/>
      <c r="BD785" s="306"/>
      <c r="BE785" s="306"/>
      <c r="BF785" s="306"/>
      <c r="BG785" s="306"/>
      <c r="BH785" s="306"/>
      <c r="BI785" s="306"/>
      <c r="BJ785" s="306"/>
      <c r="BK785" s="306"/>
      <c r="BL785" s="306"/>
      <c r="BM785" s="306"/>
      <c r="BN785" s="306"/>
      <c r="BO785" s="306"/>
      <c r="BP785" s="306"/>
      <c r="BQ785" s="306"/>
      <c r="BR785" s="306"/>
      <c r="BS785" s="306"/>
      <c r="BT785" s="306"/>
      <c r="BU785" s="306"/>
      <c r="BV785" s="306"/>
      <c r="BW785" s="306"/>
      <c r="BX785" s="306"/>
      <c r="BY785" s="306"/>
      <c r="BZ785" s="306"/>
      <c r="CA785" s="306"/>
      <c r="CB785" s="306"/>
      <c r="CC785" s="306"/>
      <c r="CD785" s="306"/>
      <c r="CE785" s="306"/>
      <c r="CF785" s="306"/>
      <c r="CG785" s="306"/>
      <c r="CH785" s="306"/>
      <c r="CI785" s="306"/>
      <c r="CJ785" s="306"/>
      <c r="CK785" s="306"/>
      <c r="CL785" s="306"/>
      <c r="CM785" s="306"/>
      <c r="CN785" s="306"/>
      <c r="CO785" s="306"/>
      <c r="CP785" s="306"/>
      <c r="CQ785" s="306"/>
      <c r="CR785" s="306"/>
      <c r="CS785" s="306"/>
      <c r="CT785" s="306"/>
      <c r="CU785" s="306"/>
      <c r="CV785" s="306"/>
      <c r="CW785" s="306"/>
      <c r="CX785" s="306"/>
      <c r="CY785" s="306"/>
      <c r="CZ785" s="306"/>
      <c r="DA785" s="306"/>
      <c r="DB785" s="306"/>
      <c r="DC785" s="306"/>
      <c r="DD785" s="306"/>
      <c r="DE785" s="306"/>
      <c r="DF785" s="306"/>
      <c r="DG785" s="306"/>
      <c r="DH785" s="306"/>
      <c r="DI785" s="306"/>
      <c r="DJ785" s="306"/>
      <c r="DK785" s="306"/>
      <c r="DL785" s="306"/>
      <c r="DM785" s="306"/>
      <c r="DN785" s="306"/>
      <c r="DO785" s="306"/>
      <c r="DP785" s="306"/>
      <c r="DQ785" s="306"/>
      <c r="DR785" s="306"/>
      <c r="DS785" s="306"/>
      <c r="DT785" s="306"/>
      <c r="DU785" s="306"/>
      <c r="DV785" s="306"/>
      <c r="DW785" s="306"/>
      <c r="DX785" s="306"/>
      <c r="DY785" s="306"/>
      <c r="DZ785" s="306"/>
      <c r="EA785" s="306"/>
      <c r="EB785" s="306"/>
      <c r="EC785" s="306"/>
      <c r="ED785" s="306"/>
      <c r="EE785" s="306"/>
      <c r="EF785" s="306"/>
      <c r="EG785" s="306"/>
      <c r="EH785" s="306"/>
      <c r="EI785" s="306"/>
      <c r="EJ785" s="306"/>
      <c r="EK785" s="306"/>
      <c r="EL785" s="306"/>
      <c r="EM785" s="306"/>
      <c r="EN785" s="306"/>
      <c r="EO785" s="306"/>
      <c r="EP785" s="306"/>
      <c r="EQ785" s="306"/>
      <c r="ER785" s="306"/>
      <c r="ES785" s="306"/>
      <c r="ET785" s="306"/>
      <c r="EU785" s="306"/>
      <c r="EV785" s="306"/>
      <c r="EW785" s="306"/>
      <c r="EX785" s="306"/>
      <c r="EY785" s="306"/>
      <c r="EZ785" s="306"/>
      <c r="FA785" s="306"/>
      <c r="FB785" s="306"/>
      <c r="FC785" s="306"/>
      <c r="FD785" s="306"/>
      <c r="FE785" s="306"/>
      <c r="FF785" s="306"/>
      <c r="FG785" s="306"/>
      <c r="FH785" s="306"/>
      <c r="FI785" s="306"/>
      <c r="FJ785" s="306"/>
      <c r="FK785" s="306"/>
      <c r="FL785" s="306"/>
      <c r="FM785" s="306"/>
      <c r="FN785" s="306"/>
      <c r="FO785" s="306"/>
      <c r="FP785" s="306"/>
      <c r="FQ785" s="306"/>
      <c r="FR785" s="306"/>
      <c r="FS785" s="306"/>
      <c r="FT785" s="306"/>
      <c r="FU785" s="306"/>
      <c r="FV785" s="306"/>
      <c r="FW785" s="306"/>
      <c r="FX785" s="306"/>
      <c r="FY785" s="306"/>
      <c r="FZ785" s="306"/>
      <c r="GA785" s="306"/>
      <c r="GB785" s="306"/>
      <c r="GC785" s="306"/>
      <c r="GD785" s="306"/>
      <c r="GE785" s="306"/>
      <c r="GF785" s="306"/>
      <c r="GG785" s="306"/>
      <c r="GH785" s="306"/>
      <c r="GI785" s="306"/>
      <c r="GJ785" s="306"/>
      <c r="GK785" s="306"/>
      <c r="GL785" s="306"/>
      <c r="GM785" s="306"/>
      <c r="GN785" s="306"/>
      <c r="GO785" s="306"/>
      <c r="GP785" s="306"/>
      <c r="GQ785" s="306"/>
      <c r="GR785" s="306"/>
      <c r="GS785" s="306"/>
      <c r="GT785" s="306"/>
      <c r="GU785" s="306"/>
      <c r="GV785" s="306"/>
      <c r="GW785" s="306"/>
      <c r="GX785" s="306"/>
      <c r="GY785" s="306"/>
      <c r="GZ785" s="306"/>
      <c r="HA785" s="306"/>
      <c r="HB785" s="306"/>
      <c r="HC785" s="306"/>
      <c r="HD785" s="306"/>
      <c r="HE785" s="306"/>
      <c r="HF785" s="306"/>
      <c r="HG785" s="306"/>
      <c r="HH785" s="306"/>
      <c r="HI785" s="306"/>
      <c r="HJ785" s="306"/>
      <c r="HK785" s="306"/>
      <c r="HL785" s="306"/>
      <c r="HM785" s="306"/>
      <c r="HN785" s="306"/>
      <c r="HO785" s="306"/>
      <c r="HP785" s="306"/>
      <c r="HQ785" s="306"/>
      <c r="HR785" s="306"/>
      <c r="HS785" s="306"/>
      <c r="HT785" s="306"/>
      <c r="HU785" s="306"/>
      <c r="HV785" s="306"/>
      <c r="HW785" s="306"/>
      <c r="HX785" s="306"/>
      <c r="HY785" s="306"/>
      <c r="HZ785" s="306"/>
      <c r="IA785" s="306"/>
      <c r="IB785" s="306"/>
      <c r="IC785" s="306"/>
      <c r="ID785" s="306"/>
      <c r="IE785" s="306"/>
      <c r="IF785" s="306"/>
      <c r="IG785" s="306"/>
      <c r="IH785" s="306"/>
    </row>
    <row r="786" spans="1:242" s="219" customFormat="1" ht="15" customHeight="1" x14ac:dyDescent="0.3">
      <c r="A786" s="174">
        <v>7.05</v>
      </c>
      <c r="B786" s="231"/>
      <c r="C786" s="232" t="e">
        <f>VLOOKUP(BD.PD9[[#This Row],[Pos]],[19]!PPto[#Data],3,FALSE)</f>
        <v>#REF!</v>
      </c>
      <c r="D786" s="174" t="s">
        <v>23</v>
      </c>
      <c r="E786" s="305" t="str">
        <f>IF(BD.PD9[[#This Row],[.]]="*",VLOOKUP(BD.PD9[[#This Row],[Pos]],[19]Presupuesto!A:H,7,FALSE),"")</f>
        <v/>
      </c>
      <c r="F786" s="507" t="s">
        <v>1537</v>
      </c>
      <c r="G786" s="577"/>
      <c r="H786" s="174"/>
      <c r="I786" s="174" t="s">
        <v>1326</v>
      </c>
      <c r="J786" s="382">
        <v>2</v>
      </c>
      <c r="K786" s="174" t="s">
        <v>117</v>
      </c>
      <c r="L786" s="383">
        <f>IF(BD.PD9[[#This Row],[Mon]]="DOP",1,HLOOKUP(BD.PD9[[#This Row],[Mon]],Data!$K$1:$L$2,2,FALSE))</f>
        <v>65</v>
      </c>
      <c r="M786" s="384">
        <v>937.5</v>
      </c>
      <c r="N786" s="243">
        <f>BD.PD9[[#This Row],[Cant.]]*BD.PD9[[#This Row],[ Tasa ]]*BD.PD9[[#This Row],[ Precio Und.]]</f>
        <v>121875</v>
      </c>
      <c r="O786" s="386">
        <v>0.6</v>
      </c>
      <c r="P786" s="243">
        <f>IF(BD.PD9[[#This Row],[Liquid. '[%']]]&lt;&gt;0,(BD.PD9[[#This Row],[Valor Neto '[DOP']]]*BD.PD9[[#This Row],[Liquid. '[%']]])+BD.PD9[[#This Row],[Valor Neto '[DOP']]],BD.PD9[[#This Row],[Valor Neto '[DOP']]])</f>
        <v>195000</v>
      </c>
      <c r="Q786" s="243">
        <f>BD.PD9[[#This Row],[Ppto. Orden Interna '[DOP']]]/HLOOKUP("USD",Data!$K$1:$L$2,2,FALSE)</f>
        <v>3000</v>
      </c>
      <c r="R786" s="381" t="s">
        <v>1538</v>
      </c>
      <c r="S786" s="387"/>
      <c r="T786" s="387"/>
      <c r="U786" s="387"/>
      <c r="V786" s="387"/>
      <c r="W786" s="174" t="s">
        <v>1539</v>
      </c>
      <c r="X786" s="495">
        <v>9</v>
      </c>
      <c r="Y786" s="388">
        <v>0.5</v>
      </c>
      <c r="Z786" s="243">
        <f>BD.PD9[[#This Row],[Av.P1 '[%']]]*BD.PD9[[#This Row],[Ppto. Orden Interna '[DOP']]]</f>
        <v>97500</v>
      </c>
      <c r="AA786" s="495">
        <v>11</v>
      </c>
      <c r="AB786" s="388">
        <v>0.5</v>
      </c>
      <c r="AC786" s="243">
        <f>BD.PD9[[#This Row],[Av.P2 '[%']]]*BD.PD9[[#This Row],[Ppto. Orden Interna '[DOP']]]</f>
        <v>97500</v>
      </c>
      <c r="AD786" s="249"/>
      <c r="AE786" s="389"/>
      <c r="AF786" s="243">
        <f>BD.PD9[[#This Row],[Av.P3 '[%']]]*BD.PD9[[#This Row],[Ppto. Orden Interna '[DOP']]]</f>
        <v>0</v>
      </c>
      <c r="AG786" s="249"/>
      <c r="AH786" s="389"/>
      <c r="AI786" s="243">
        <f>BD.PD9[[#This Row],[Av.P4 '[%']]]*BD.PD9[[#This Row],[Ppto. Orden Interna '[DOP']]]</f>
        <v>0</v>
      </c>
      <c r="AJ786" s="249"/>
      <c r="AK786" s="389"/>
      <c r="AL786" s="243">
        <f>BD.PD9[[#This Row],[Av.P5 '[%']]]*BD.PD9[[#This Row],[Ppto. Orden Interna '[DOP']]]</f>
        <v>0</v>
      </c>
      <c r="AM786" s="496">
        <f>BD.PD9[[#This Row],[Pago 5]]+BD.PD9[[#This Row],[Pago 4]]+BD.PD9[[#This Row],[Pago 3]]+BD.PD9[[#This Row],[Pago 2]]+BD.PD9[[#This Row],[Pago 1]]</f>
        <v>195000</v>
      </c>
      <c r="AN786" s="308" t="s">
        <v>244</v>
      </c>
      <c r="AO786" s="308" t="s">
        <v>245</v>
      </c>
      <c r="AP786" s="308" t="s">
        <v>246</v>
      </c>
      <c r="AQ786" s="308" t="s">
        <v>247</v>
      </c>
      <c r="AR786" s="308">
        <v>594</v>
      </c>
      <c r="AS786" s="308" t="s">
        <v>248</v>
      </c>
      <c r="AT786" s="249" t="s">
        <v>1575</v>
      </c>
      <c r="AU786" s="306"/>
      <c r="AV786" s="306"/>
      <c r="AW786" s="306"/>
      <c r="AX786" s="306"/>
      <c r="AY786" s="306"/>
      <c r="AZ786" s="306"/>
      <c r="BA786" s="306"/>
      <c r="BB786" s="306"/>
      <c r="BC786" s="306"/>
      <c r="BD786" s="306"/>
      <c r="BE786" s="306"/>
      <c r="BF786" s="306"/>
      <c r="BG786" s="306"/>
      <c r="BH786" s="306"/>
      <c r="BI786" s="306"/>
      <c r="BJ786" s="306"/>
      <c r="BK786" s="306"/>
      <c r="BL786" s="306"/>
      <c r="BM786" s="306"/>
      <c r="BN786" s="306"/>
      <c r="BO786" s="306"/>
      <c r="BP786" s="306"/>
      <c r="BQ786" s="306"/>
      <c r="BR786" s="306"/>
      <c r="BS786" s="306"/>
      <c r="BT786" s="306"/>
      <c r="BU786" s="306"/>
      <c r="BV786" s="306"/>
      <c r="BW786" s="306"/>
      <c r="BX786" s="306"/>
      <c r="BY786" s="306"/>
      <c r="BZ786" s="306"/>
      <c r="CA786" s="306"/>
      <c r="CB786" s="306"/>
      <c r="CC786" s="306"/>
      <c r="CD786" s="306"/>
      <c r="CE786" s="306"/>
      <c r="CF786" s="306"/>
      <c r="CG786" s="306"/>
      <c r="CH786" s="306"/>
      <c r="CI786" s="306"/>
      <c r="CJ786" s="306"/>
      <c r="CK786" s="306"/>
      <c r="CL786" s="306"/>
      <c r="CM786" s="306"/>
      <c r="CN786" s="306"/>
      <c r="CO786" s="306"/>
      <c r="CP786" s="306"/>
      <c r="CQ786" s="306"/>
      <c r="CR786" s="306"/>
      <c r="CS786" s="306"/>
      <c r="CT786" s="306"/>
      <c r="CU786" s="306"/>
      <c r="CV786" s="306"/>
      <c r="CW786" s="306"/>
      <c r="CX786" s="306"/>
      <c r="CY786" s="306"/>
      <c r="CZ786" s="306"/>
      <c r="DA786" s="306"/>
      <c r="DB786" s="306"/>
      <c r="DC786" s="306"/>
      <c r="DD786" s="306"/>
      <c r="DE786" s="306"/>
      <c r="DF786" s="306"/>
      <c r="DG786" s="306"/>
      <c r="DH786" s="306"/>
      <c r="DI786" s="306"/>
      <c r="DJ786" s="306"/>
      <c r="DK786" s="306"/>
      <c r="DL786" s="306"/>
      <c r="DM786" s="306"/>
      <c r="DN786" s="306"/>
      <c r="DO786" s="306"/>
      <c r="DP786" s="306"/>
      <c r="DQ786" s="306"/>
      <c r="DR786" s="306"/>
      <c r="DS786" s="306"/>
      <c r="DT786" s="306"/>
      <c r="DU786" s="306"/>
      <c r="DV786" s="306"/>
      <c r="DW786" s="306"/>
      <c r="DX786" s="306"/>
      <c r="DY786" s="306"/>
      <c r="DZ786" s="306"/>
      <c r="EA786" s="306"/>
      <c r="EB786" s="306"/>
      <c r="EC786" s="306"/>
      <c r="ED786" s="306"/>
      <c r="EE786" s="306"/>
      <c r="EF786" s="306"/>
      <c r="EG786" s="306"/>
      <c r="EH786" s="306"/>
      <c r="EI786" s="306"/>
      <c r="EJ786" s="306"/>
      <c r="EK786" s="306"/>
      <c r="EL786" s="306"/>
      <c r="EM786" s="306"/>
      <c r="EN786" s="306"/>
      <c r="EO786" s="306"/>
      <c r="EP786" s="306"/>
      <c r="EQ786" s="306"/>
      <c r="ER786" s="306"/>
      <c r="ES786" s="306"/>
      <c r="ET786" s="306"/>
      <c r="EU786" s="306"/>
      <c r="EV786" s="306"/>
      <c r="EW786" s="306"/>
      <c r="EX786" s="306"/>
      <c r="EY786" s="306"/>
      <c r="EZ786" s="306"/>
      <c r="FA786" s="306"/>
      <c r="FB786" s="306"/>
      <c r="FC786" s="306"/>
      <c r="FD786" s="306"/>
      <c r="FE786" s="306"/>
      <c r="FF786" s="306"/>
      <c r="FG786" s="306"/>
      <c r="FH786" s="306"/>
      <c r="FI786" s="306"/>
      <c r="FJ786" s="306"/>
      <c r="FK786" s="306"/>
      <c r="FL786" s="306"/>
      <c r="FM786" s="306"/>
      <c r="FN786" s="306"/>
      <c r="FO786" s="306"/>
      <c r="FP786" s="306"/>
      <c r="FQ786" s="306"/>
      <c r="FR786" s="306"/>
      <c r="FS786" s="306"/>
      <c r="FT786" s="306"/>
      <c r="FU786" s="306"/>
      <c r="FV786" s="306"/>
      <c r="FW786" s="306"/>
      <c r="FX786" s="306"/>
      <c r="FY786" s="306"/>
      <c r="FZ786" s="306"/>
      <c r="GA786" s="306"/>
      <c r="GB786" s="306"/>
      <c r="GC786" s="306"/>
      <c r="GD786" s="306"/>
      <c r="GE786" s="306"/>
      <c r="GF786" s="306"/>
      <c r="GG786" s="306"/>
      <c r="GH786" s="306"/>
      <c r="GI786" s="306"/>
      <c r="GJ786" s="306"/>
      <c r="GK786" s="306"/>
      <c r="GL786" s="306"/>
      <c r="GM786" s="306"/>
      <c r="GN786" s="306"/>
      <c r="GO786" s="306"/>
      <c r="GP786" s="306"/>
      <c r="GQ786" s="306"/>
      <c r="GR786" s="306"/>
      <c r="GS786" s="306"/>
      <c r="GT786" s="306"/>
      <c r="GU786" s="306"/>
      <c r="GV786" s="306"/>
      <c r="GW786" s="306"/>
      <c r="GX786" s="306"/>
      <c r="GY786" s="306"/>
      <c r="GZ786" s="306"/>
      <c r="HA786" s="306"/>
      <c r="HB786" s="306"/>
      <c r="HC786" s="306"/>
      <c r="HD786" s="306"/>
      <c r="HE786" s="306"/>
      <c r="HF786" s="306"/>
      <c r="HG786" s="306"/>
      <c r="HH786" s="306"/>
      <c r="HI786" s="306"/>
      <c r="HJ786" s="306"/>
      <c r="HK786" s="306"/>
      <c r="HL786" s="306"/>
      <c r="HM786" s="306"/>
      <c r="HN786" s="306"/>
      <c r="HO786" s="306"/>
      <c r="HP786" s="306"/>
      <c r="HQ786" s="306"/>
      <c r="HR786" s="306"/>
      <c r="HS786" s="306"/>
      <c r="HT786" s="306"/>
      <c r="HU786" s="306"/>
      <c r="HV786" s="306"/>
      <c r="HW786" s="306"/>
      <c r="HX786" s="306"/>
      <c r="HY786" s="306"/>
      <c r="HZ786" s="306"/>
      <c r="IA786" s="306"/>
      <c r="IB786" s="306"/>
      <c r="IC786" s="306"/>
      <c r="ID786" s="306"/>
      <c r="IE786" s="306"/>
      <c r="IF786" s="306"/>
      <c r="IG786" s="306"/>
      <c r="IH786" s="306"/>
    </row>
    <row r="787" spans="1:242" s="219" customFormat="1" ht="15" customHeight="1" x14ac:dyDescent="0.3">
      <c r="A787" s="174">
        <v>7.05</v>
      </c>
      <c r="B787" s="231"/>
      <c r="C787" s="232" t="e">
        <f>VLOOKUP(BD.PD9[[#This Row],[Pos]],[19]!PPto[#Data],3,FALSE)</f>
        <v>#REF!</v>
      </c>
      <c r="D787" s="174" t="s">
        <v>23</v>
      </c>
      <c r="E787" s="305" t="str">
        <f>IF(BD.PD9[[#This Row],[.]]="*",VLOOKUP(BD.PD9[[#This Row],[Pos]],[19]Presupuesto!A:H,7,FALSE),"")</f>
        <v/>
      </c>
      <c r="F787" s="507" t="s">
        <v>1540</v>
      </c>
      <c r="G787" s="577"/>
      <c r="H787" s="174"/>
      <c r="I787" s="174" t="s">
        <v>1326</v>
      </c>
      <c r="J787" s="382">
        <v>2</v>
      </c>
      <c r="K787" s="174" t="s">
        <v>117</v>
      </c>
      <c r="L787" s="383">
        <f>IF(BD.PD9[[#This Row],[Mon]]="DOP",1,HLOOKUP(BD.PD9[[#This Row],[Mon]],Data!$K$1:$L$2,2,FALSE))</f>
        <v>65</v>
      </c>
      <c r="M787" s="384">
        <v>1130.6199999999999</v>
      </c>
      <c r="N787" s="243">
        <f>BD.PD9[[#This Row],[Cant.]]*BD.PD9[[#This Row],[ Tasa ]]*BD.PD9[[#This Row],[ Precio Und.]]</f>
        <v>146980.59999999998</v>
      </c>
      <c r="O787" s="386">
        <v>0.6</v>
      </c>
      <c r="P787" s="243">
        <f>IF(BD.PD9[[#This Row],[Liquid. '[%']]]&lt;&gt;0,(BD.PD9[[#This Row],[Valor Neto '[DOP']]]*BD.PD9[[#This Row],[Liquid. '[%']]])+BD.PD9[[#This Row],[Valor Neto '[DOP']]],BD.PD9[[#This Row],[Valor Neto '[DOP']]])</f>
        <v>235168.95999999996</v>
      </c>
      <c r="Q787" s="243">
        <f>BD.PD9[[#This Row],[Ppto. Orden Interna '[DOP']]]/HLOOKUP("USD",Data!$K$1:$L$2,2,FALSE)</f>
        <v>3617.9839999999995</v>
      </c>
      <c r="R787" s="381" t="s">
        <v>1538</v>
      </c>
      <c r="S787" s="387"/>
      <c r="T787" s="387"/>
      <c r="U787" s="387"/>
      <c r="V787" s="387"/>
      <c r="W787" s="174" t="s">
        <v>1539</v>
      </c>
      <c r="X787" s="495">
        <v>9</v>
      </c>
      <c r="Y787" s="388">
        <v>0.5</v>
      </c>
      <c r="Z787" s="243">
        <f>BD.PD9[[#This Row],[Av.P1 '[%']]]*BD.PD9[[#This Row],[Ppto. Orden Interna '[DOP']]]</f>
        <v>117584.47999999998</v>
      </c>
      <c r="AA787" s="495">
        <v>11</v>
      </c>
      <c r="AB787" s="388">
        <v>0.5</v>
      </c>
      <c r="AC787" s="243">
        <f>BD.PD9[[#This Row],[Av.P2 '[%']]]*BD.PD9[[#This Row],[Ppto. Orden Interna '[DOP']]]</f>
        <v>117584.47999999998</v>
      </c>
      <c r="AD787" s="249"/>
      <c r="AE787" s="389"/>
      <c r="AF787" s="243">
        <f>BD.PD9[[#This Row],[Av.P3 '[%']]]*BD.PD9[[#This Row],[Ppto. Orden Interna '[DOP']]]</f>
        <v>0</v>
      </c>
      <c r="AG787" s="249"/>
      <c r="AH787" s="389"/>
      <c r="AI787" s="243">
        <f>BD.PD9[[#This Row],[Av.P4 '[%']]]*BD.PD9[[#This Row],[Ppto. Orden Interna '[DOP']]]</f>
        <v>0</v>
      </c>
      <c r="AJ787" s="249"/>
      <c r="AK787" s="389"/>
      <c r="AL787" s="243">
        <f>BD.PD9[[#This Row],[Av.P5 '[%']]]*BD.PD9[[#This Row],[Ppto. Orden Interna '[DOP']]]</f>
        <v>0</v>
      </c>
      <c r="AM787" s="496">
        <f>BD.PD9[[#This Row],[Pago 5]]+BD.PD9[[#This Row],[Pago 4]]+BD.PD9[[#This Row],[Pago 3]]+BD.PD9[[#This Row],[Pago 2]]+BD.PD9[[#This Row],[Pago 1]]</f>
        <v>235168.95999999996</v>
      </c>
      <c r="AN787" s="308" t="s">
        <v>244</v>
      </c>
      <c r="AO787" s="308" t="s">
        <v>245</v>
      </c>
      <c r="AP787" s="308" t="s">
        <v>246</v>
      </c>
      <c r="AQ787" s="308" t="s">
        <v>247</v>
      </c>
      <c r="AR787" s="308">
        <v>594</v>
      </c>
      <c r="AS787" s="308" t="s">
        <v>248</v>
      </c>
      <c r="AT787" s="249" t="s">
        <v>1575</v>
      </c>
      <c r="AU787" s="306"/>
      <c r="AV787" s="306"/>
      <c r="AW787" s="306"/>
      <c r="AX787" s="306"/>
      <c r="AY787" s="306"/>
      <c r="AZ787" s="306"/>
      <c r="BA787" s="306"/>
      <c r="BB787" s="306"/>
      <c r="BC787" s="306"/>
      <c r="BD787" s="306"/>
      <c r="BE787" s="306"/>
      <c r="BF787" s="306"/>
      <c r="BG787" s="306"/>
      <c r="BH787" s="306"/>
      <c r="BI787" s="306"/>
      <c r="BJ787" s="306"/>
      <c r="BK787" s="306"/>
      <c r="BL787" s="306"/>
      <c r="BM787" s="306"/>
      <c r="BN787" s="306"/>
      <c r="BO787" s="306"/>
      <c r="BP787" s="306"/>
      <c r="BQ787" s="306"/>
      <c r="BR787" s="306"/>
      <c r="BS787" s="306"/>
      <c r="BT787" s="306"/>
      <c r="BU787" s="306"/>
      <c r="BV787" s="306"/>
      <c r="BW787" s="306"/>
      <c r="BX787" s="306"/>
      <c r="BY787" s="306"/>
      <c r="BZ787" s="306"/>
      <c r="CA787" s="306"/>
      <c r="CB787" s="306"/>
      <c r="CC787" s="306"/>
      <c r="CD787" s="306"/>
      <c r="CE787" s="306"/>
      <c r="CF787" s="306"/>
      <c r="CG787" s="306"/>
      <c r="CH787" s="306"/>
      <c r="CI787" s="306"/>
      <c r="CJ787" s="306"/>
      <c r="CK787" s="306"/>
      <c r="CL787" s="306"/>
      <c r="CM787" s="306"/>
      <c r="CN787" s="306"/>
      <c r="CO787" s="306"/>
      <c r="CP787" s="306"/>
      <c r="CQ787" s="306"/>
      <c r="CR787" s="306"/>
      <c r="CS787" s="306"/>
      <c r="CT787" s="306"/>
      <c r="CU787" s="306"/>
      <c r="CV787" s="306"/>
      <c r="CW787" s="306"/>
      <c r="CX787" s="306"/>
      <c r="CY787" s="306"/>
      <c r="CZ787" s="306"/>
      <c r="DA787" s="306"/>
      <c r="DB787" s="306"/>
      <c r="DC787" s="306"/>
      <c r="DD787" s="306"/>
      <c r="DE787" s="306"/>
      <c r="DF787" s="306"/>
      <c r="DG787" s="306"/>
      <c r="DH787" s="306"/>
      <c r="DI787" s="306"/>
      <c r="DJ787" s="306"/>
      <c r="DK787" s="306"/>
      <c r="DL787" s="306"/>
      <c r="DM787" s="306"/>
      <c r="DN787" s="306"/>
      <c r="DO787" s="306"/>
      <c r="DP787" s="306"/>
      <c r="DQ787" s="306"/>
      <c r="DR787" s="306"/>
      <c r="DS787" s="306"/>
      <c r="DT787" s="306"/>
      <c r="DU787" s="306"/>
      <c r="DV787" s="306"/>
      <c r="DW787" s="306"/>
      <c r="DX787" s="306"/>
      <c r="DY787" s="306"/>
      <c r="DZ787" s="306"/>
      <c r="EA787" s="306"/>
      <c r="EB787" s="306"/>
      <c r="EC787" s="306"/>
      <c r="ED787" s="306"/>
      <c r="EE787" s="306"/>
      <c r="EF787" s="306"/>
      <c r="EG787" s="306"/>
      <c r="EH787" s="306"/>
      <c r="EI787" s="306"/>
      <c r="EJ787" s="306"/>
      <c r="EK787" s="306"/>
      <c r="EL787" s="306"/>
      <c r="EM787" s="306"/>
      <c r="EN787" s="306"/>
      <c r="EO787" s="306"/>
      <c r="EP787" s="306"/>
      <c r="EQ787" s="306"/>
      <c r="ER787" s="306"/>
      <c r="ES787" s="306"/>
      <c r="ET787" s="306"/>
      <c r="EU787" s="306"/>
      <c r="EV787" s="306"/>
      <c r="EW787" s="306"/>
      <c r="EX787" s="306"/>
      <c r="EY787" s="306"/>
      <c r="EZ787" s="306"/>
      <c r="FA787" s="306"/>
      <c r="FB787" s="306"/>
      <c r="FC787" s="306"/>
      <c r="FD787" s="306"/>
      <c r="FE787" s="306"/>
      <c r="FF787" s="306"/>
      <c r="FG787" s="306"/>
      <c r="FH787" s="306"/>
      <c r="FI787" s="306"/>
      <c r="FJ787" s="306"/>
      <c r="FK787" s="306"/>
      <c r="FL787" s="306"/>
      <c r="FM787" s="306"/>
      <c r="FN787" s="306"/>
      <c r="FO787" s="306"/>
      <c r="FP787" s="306"/>
      <c r="FQ787" s="306"/>
      <c r="FR787" s="306"/>
      <c r="FS787" s="306"/>
      <c r="FT787" s="306"/>
      <c r="FU787" s="306"/>
      <c r="FV787" s="306"/>
      <c r="FW787" s="306"/>
      <c r="FX787" s="306"/>
      <c r="FY787" s="306"/>
      <c r="FZ787" s="306"/>
      <c r="GA787" s="306"/>
      <c r="GB787" s="306"/>
      <c r="GC787" s="306"/>
      <c r="GD787" s="306"/>
      <c r="GE787" s="306"/>
      <c r="GF787" s="306"/>
      <c r="GG787" s="306"/>
      <c r="GH787" s="306"/>
      <c r="GI787" s="306"/>
      <c r="GJ787" s="306"/>
      <c r="GK787" s="306"/>
      <c r="GL787" s="306"/>
      <c r="GM787" s="306"/>
      <c r="GN787" s="306"/>
      <c r="GO787" s="306"/>
      <c r="GP787" s="306"/>
      <c r="GQ787" s="306"/>
      <c r="GR787" s="306"/>
      <c r="GS787" s="306"/>
      <c r="GT787" s="306"/>
      <c r="GU787" s="306"/>
      <c r="GV787" s="306"/>
      <c r="GW787" s="306"/>
      <c r="GX787" s="306"/>
      <c r="GY787" s="306"/>
      <c r="GZ787" s="306"/>
      <c r="HA787" s="306"/>
      <c r="HB787" s="306"/>
      <c r="HC787" s="306"/>
      <c r="HD787" s="306"/>
      <c r="HE787" s="306"/>
      <c r="HF787" s="306"/>
      <c r="HG787" s="306"/>
      <c r="HH787" s="306"/>
      <c r="HI787" s="306"/>
      <c r="HJ787" s="306"/>
      <c r="HK787" s="306"/>
      <c r="HL787" s="306"/>
      <c r="HM787" s="306"/>
      <c r="HN787" s="306"/>
      <c r="HO787" s="306"/>
      <c r="HP787" s="306"/>
      <c r="HQ787" s="306"/>
      <c r="HR787" s="306"/>
      <c r="HS787" s="306"/>
      <c r="HT787" s="306"/>
      <c r="HU787" s="306"/>
      <c r="HV787" s="306"/>
      <c r="HW787" s="306"/>
      <c r="HX787" s="306"/>
      <c r="HY787" s="306"/>
      <c r="HZ787" s="306"/>
      <c r="IA787" s="306"/>
      <c r="IB787" s="306"/>
      <c r="IC787" s="306"/>
      <c r="ID787" s="306"/>
      <c r="IE787" s="306"/>
      <c r="IF787" s="306"/>
      <c r="IG787" s="306"/>
      <c r="IH787" s="306"/>
    </row>
    <row r="788" spans="1:242" s="219" customFormat="1" ht="15" customHeight="1" x14ac:dyDescent="0.3">
      <c r="A788" s="174">
        <v>7.05</v>
      </c>
      <c r="B788" s="231"/>
      <c r="C788" s="232" t="e">
        <f>VLOOKUP(BD.PD9[[#This Row],[Pos]],[19]!PPto[#Data],3,FALSE)</f>
        <v>#REF!</v>
      </c>
      <c r="D788" s="174" t="s">
        <v>23</v>
      </c>
      <c r="E788" s="305" t="str">
        <f>IF(BD.PD9[[#This Row],[.]]="*",VLOOKUP(BD.PD9[[#This Row],[Pos]],[19]Presupuesto!A:H,7,FALSE),"")</f>
        <v/>
      </c>
      <c r="F788" s="234" t="s">
        <v>534</v>
      </c>
      <c r="G788" s="174"/>
      <c r="H788" s="174"/>
      <c r="I788" s="174" t="s">
        <v>1326</v>
      </c>
      <c r="J788" s="382">
        <v>1</v>
      </c>
      <c r="K788" s="174" t="s">
        <v>260</v>
      </c>
      <c r="L788" s="383">
        <f>IF(BD.PD9[[#This Row],[Mon]]="DOP",1,HLOOKUP(BD.PD9[[#This Row],[Mon]],Data!$K$1:$L$2,2,FALSE))</f>
        <v>1</v>
      </c>
      <c r="M788" s="384">
        <v>17535</v>
      </c>
      <c r="N788" s="243">
        <f>BD.PD9[[#This Row],[Cant.]]*BD.PD9[[#This Row],[ Tasa ]]*BD.PD9[[#This Row],[ Precio Und.]]</f>
        <v>17535</v>
      </c>
      <c r="O788" s="386">
        <v>0</v>
      </c>
      <c r="P788" s="243">
        <f>IF(BD.PD9[[#This Row],[Liquid. '[%']]]&lt;&gt;0,(BD.PD9[[#This Row],[Valor Neto '[DOP']]]*BD.PD9[[#This Row],[Liquid. '[%']]])+BD.PD9[[#This Row],[Valor Neto '[DOP']]],BD.PD9[[#This Row],[Valor Neto '[DOP']]])</f>
        <v>17535</v>
      </c>
      <c r="Q788" s="243">
        <f>BD.PD9[[#This Row],[Ppto. Orden Interna '[DOP']]]/HLOOKUP("USD",Data!$K$1:$L$2,2,FALSE)</f>
        <v>269.76923076923077</v>
      </c>
      <c r="R788" s="381" t="s">
        <v>536</v>
      </c>
      <c r="S788" s="387"/>
      <c r="T788" s="387"/>
      <c r="U788" s="387"/>
      <c r="V788" s="387"/>
      <c r="W788" s="174" t="s">
        <v>658</v>
      </c>
      <c r="X788" s="495">
        <v>10</v>
      </c>
      <c r="Y788" s="388">
        <v>1</v>
      </c>
      <c r="Z788" s="243">
        <f>BD.PD9[[#This Row],[Av.P1 '[%']]]*BD.PD9[[#This Row],[Ppto. Orden Interna '[DOP']]]</f>
        <v>17535</v>
      </c>
      <c r="AA788" s="249"/>
      <c r="AB788" s="389"/>
      <c r="AC788" s="243">
        <f>BD.PD9[[#This Row],[Av.P2 '[%']]]*BD.PD9[[#This Row],[Ppto. Orden Interna '[DOP']]]</f>
        <v>0</v>
      </c>
      <c r="AD788" s="249"/>
      <c r="AE788" s="389"/>
      <c r="AF788" s="243">
        <f>BD.PD9[[#This Row],[Av.P3 '[%']]]*BD.PD9[[#This Row],[Ppto. Orden Interna '[DOP']]]</f>
        <v>0</v>
      </c>
      <c r="AG788" s="249"/>
      <c r="AH788" s="389"/>
      <c r="AI788" s="243">
        <f>BD.PD9[[#This Row],[Av.P4 '[%']]]*BD.PD9[[#This Row],[Ppto. Orden Interna '[DOP']]]</f>
        <v>0</v>
      </c>
      <c r="AJ788" s="249"/>
      <c r="AK788" s="389"/>
      <c r="AL788" s="243">
        <f>BD.PD9[[#This Row],[Av.P5 '[%']]]*BD.PD9[[#This Row],[Ppto. Orden Interna '[DOP']]]</f>
        <v>0</v>
      </c>
      <c r="AM788" s="496">
        <f>BD.PD9[[#This Row],[Pago 5]]+BD.PD9[[#This Row],[Pago 4]]+BD.PD9[[#This Row],[Pago 3]]+BD.PD9[[#This Row],[Pago 2]]+BD.PD9[[#This Row],[Pago 1]]</f>
        <v>17535</v>
      </c>
      <c r="AN788" s="308" t="s">
        <v>244</v>
      </c>
      <c r="AO788" s="308" t="s">
        <v>245</v>
      </c>
      <c r="AP788" s="308" t="s">
        <v>246</v>
      </c>
      <c r="AQ788" s="308" t="s">
        <v>247</v>
      </c>
      <c r="AR788" s="308">
        <v>594</v>
      </c>
      <c r="AS788" s="308" t="s">
        <v>248</v>
      </c>
      <c r="AT788" s="249" t="s">
        <v>1575</v>
      </c>
      <c r="AU788" s="306"/>
      <c r="AV788" s="306"/>
      <c r="AW788" s="306"/>
      <c r="AX788" s="306"/>
      <c r="AY788" s="306"/>
      <c r="AZ788" s="306"/>
      <c r="BA788" s="306"/>
      <c r="BB788" s="306"/>
      <c r="BC788" s="306"/>
      <c r="BD788" s="306"/>
      <c r="BE788" s="306"/>
      <c r="BF788" s="306"/>
      <c r="BG788" s="306"/>
      <c r="BH788" s="306"/>
      <c r="BI788" s="306"/>
      <c r="BJ788" s="306"/>
      <c r="BK788" s="306"/>
      <c r="BL788" s="306"/>
      <c r="BM788" s="306"/>
      <c r="BN788" s="306"/>
      <c r="BO788" s="306"/>
      <c r="BP788" s="306"/>
      <c r="BQ788" s="306"/>
      <c r="BR788" s="306"/>
      <c r="BS788" s="306"/>
      <c r="BT788" s="306"/>
      <c r="BU788" s="306"/>
      <c r="BV788" s="306"/>
      <c r="BW788" s="306"/>
      <c r="BX788" s="306"/>
      <c r="BY788" s="306"/>
      <c r="BZ788" s="306"/>
      <c r="CA788" s="306"/>
      <c r="CB788" s="306"/>
      <c r="CC788" s="306"/>
      <c r="CD788" s="306"/>
      <c r="CE788" s="306"/>
      <c r="CF788" s="306"/>
      <c r="CG788" s="306"/>
      <c r="CH788" s="306"/>
      <c r="CI788" s="306"/>
      <c r="CJ788" s="306"/>
      <c r="CK788" s="306"/>
      <c r="CL788" s="306"/>
      <c r="CM788" s="306"/>
      <c r="CN788" s="306"/>
      <c r="CO788" s="306"/>
      <c r="CP788" s="306"/>
      <c r="CQ788" s="306"/>
      <c r="CR788" s="306"/>
      <c r="CS788" s="306"/>
      <c r="CT788" s="306"/>
      <c r="CU788" s="306"/>
      <c r="CV788" s="306"/>
      <c r="CW788" s="306"/>
      <c r="CX788" s="306"/>
      <c r="CY788" s="306"/>
      <c r="CZ788" s="306"/>
      <c r="DA788" s="306"/>
      <c r="DB788" s="306"/>
      <c r="DC788" s="306"/>
      <c r="DD788" s="306"/>
      <c r="DE788" s="306"/>
      <c r="DF788" s="306"/>
      <c r="DG788" s="306"/>
      <c r="DH788" s="306"/>
      <c r="DI788" s="306"/>
      <c r="DJ788" s="306"/>
      <c r="DK788" s="306"/>
      <c r="DL788" s="306"/>
      <c r="DM788" s="306"/>
      <c r="DN788" s="306"/>
      <c r="DO788" s="306"/>
      <c r="DP788" s="306"/>
      <c r="DQ788" s="306"/>
      <c r="DR788" s="306"/>
      <c r="DS788" s="306"/>
      <c r="DT788" s="306"/>
      <c r="DU788" s="306"/>
      <c r="DV788" s="306"/>
      <c r="DW788" s="306"/>
      <c r="DX788" s="306"/>
      <c r="DY788" s="306"/>
      <c r="DZ788" s="306"/>
      <c r="EA788" s="306"/>
      <c r="EB788" s="306"/>
      <c r="EC788" s="306"/>
      <c r="ED788" s="306"/>
      <c r="EE788" s="306"/>
      <c r="EF788" s="306"/>
      <c r="EG788" s="306"/>
      <c r="EH788" s="306"/>
      <c r="EI788" s="306"/>
      <c r="EJ788" s="306"/>
      <c r="EK788" s="306"/>
      <c r="EL788" s="306"/>
      <c r="EM788" s="306"/>
      <c r="EN788" s="306"/>
      <c r="EO788" s="306"/>
      <c r="EP788" s="306"/>
      <c r="EQ788" s="306"/>
      <c r="ER788" s="306"/>
      <c r="ES788" s="306"/>
      <c r="ET788" s="306"/>
      <c r="EU788" s="306"/>
      <c r="EV788" s="306"/>
      <c r="EW788" s="306"/>
      <c r="EX788" s="306"/>
      <c r="EY788" s="306"/>
      <c r="EZ788" s="306"/>
      <c r="FA788" s="306"/>
      <c r="FB788" s="306"/>
      <c r="FC788" s="306"/>
      <c r="FD788" s="306"/>
      <c r="FE788" s="306"/>
      <c r="FF788" s="306"/>
      <c r="FG788" s="306"/>
      <c r="FH788" s="306"/>
      <c r="FI788" s="306"/>
      <c r="FJ788" s="306"/>
      <c r="FK788" s="306"/>
      <c r="FL788" s="306"/>
      <c r="FM788" s="306"/>
      <c r="FN788" s="306"/>
      <c r="FO788" s="306"/>
      <c r="FP788" s="306"/>
      <c r="FQ788" s="306"/>
      <c r="FR788" s="306"/>
      <c r="FS788" s="306"/>
      <c r="FT788" s="306"/>
      <c r="FU788" s="306"/>
      <c r="FV788" s="306"/>
      <c r="FW788" s="306"/>
      <c r="FX788" s="306"/>
      <c r="FY788" s="306"/>
      <c r="FZ788" s="306"/>
      <c r="GA788" s="306"/>
      <c r="GB788" s="306"/>
      <c r="GC788" s="306"/>
      <c r="GD788" s="306"/>
      <c r="GE788" s="306"/>
      <c r="GF788" s="306"/>
      <c r="GG788" s="306"/>
      <c r="GH788" s="306"/>
      <c r="GI788" s="306"/>
      <c r="GJ788" s="306"/>
      <c r="GK788" s="306"/>
      <c r="GL788" s="306"/>
      <c r="GM788" s="306"/>
      <c r="GN788" s="306"/>
      <c r="GO788" s="306"/>
      <c r="GP788" s="306"/>
      <c r="GQ788" s="306"/>
      <c r="GR788" s="306"/>
      <c r="GS788" s="306"/>
      <c r="GT788" s="306"/>
      <c r="GU788" s="306"/>
      <c r="GV788" s="306"/>
      <c r="GW788" s="306"/>
      <c r="GX788" s="306"/>
      <c r="GY788" s="306"/>
      <c r="GZ788" s="306"/>
      <c r="HA788" s="306"/>
      <c r="HB788" s="306"/>
      <c r="HC788" s="306"/>
      <c r="HD788" s="306"/>
      <c r="HE788" s="306"/>
      <c r="HF788" s="306"/>
      <c r="HG788" s="306"/>
      <c r="HH788" s="306"/>
      <c r="HI788" s="306"/>
      <c r="HJ788" s="306"/>
      <c r="HK788" s="306"/>
      <c r="HL788" s="306"/>
      <c r="HM788" s="306"/>
      <c r="HN788" s="306"/>
      <c r="HO788" s="306"/>
      <c r="HP788" s="306"/>
      <c r="HQ788" s="306"/>
      <c r="HR788" s="306"/>
      <c r="HS788" s="306"/>
      <c r="HT788" s="306"/>
      <c r="HU788" s="306"/>
      <c r="HV788" s="306"/>
      <c r="HW788" s="306"/>
      <c r="HX788" s="306"/>
      <c r="HY788" s="306"/>
      <c r="HZ788" s="306"/>
      <c r="IA788" s="306"/>
      <c r="IB788" s="306"/>
      <c r="IC788" s="306"/>
      <c r="ID788" s="306"/>
      <c r="IE788" s="306"/>
      <c r="IF788" s="306"/>
      <c r="IG788" s="306"/>
      <c r="IH788" s="306"/>
    </row>
    <row r="789" spans="1:242" s="219" customFormat="1" ht="15" customHeight="1" x14ac:dyDescent="0.3">
      <c r="A789" s="174">
        <v>7.05</v>
      </c>
      <c r="B789" s="231"/>
      <c r="C789" s="232" t="e">
        <f>VLOOKUP(BD.PD9[[#This Row],[Pos]],[19]!PPto[#Data],3,FALSE)</f>
        <v>#REF!</v>
      </c>
      <c r="D789" s="174" t="s">
        <v>23</v>
      </c>
      <c r="E789" s="305" t="str">
        <f>IF(BD.PD9[[#This Row],[.]]="*",VLOOKUP(BD.PD9[[#This Row],[Pos]],[19]Presupuesto!A:H,7,FALSE),"")</f>
        <v/>
      </c>
      <c r="F789" s="523" t="s">
        <v>1541</v>
      </c>
      <c r="G789" s="572"/>
      <c r="H789" s="174"/>
      <c r="I789" s="174" t="s">
        <v>1326</v>
      </c>
      <c r="J789" s="382">
        <v>24</v>
      </c>
      <c r="K789" s="174" t="s">
        <v>260</v>
      </c>
      <c r="L789" s="383">
        <f>IF(BD.PD9[[#This Row],[Mon]]="DOP",1,HLOOKUP(BD.PD9[[#This Row],[Mon]],Data!$K$1:$L$2,2,FALSE))</f>
        <v>1</v>
      </c>
      <c r="M789" s="384">
        <v>122.46749999999999</v>
      </c>
      <c r="N789" s="243">
        <f>BD.PD9[[#This Row],[Cant.]]*BD.PD9[[#This Row],[ Tasa ]]*BD.PD9[[#This Row],[ Precio Und.]]</f>
        <v>2939.22</v>
      </c>
      <c r="O789" s="386">
        <v>0</v>
      </c>
      <c r="P789" s="243">
        <f>IF(BD.PD9[[#This Row],[Liquid. '[%']]]&lt;&gt;0,(BD.PD9[[#This Row],[Valor Neto '[DOP']]]*BD.PD9[[#This Row],[Liquid. '[%']]])+BD.PD9[[#This Row],[Valor Neto '[DOP']]],BD.PD9[[#This Row],[Valor Neto '[DOP']]])</f>
        <v>2939.22</v>
      </c>
      <c r="Q789" s="243">
        <f>BD.PD9[[#This Row],[Ppto. Orden Interna '[DOP']]]/HLOOKUP("USD",Data!$K$1:$L$2,2,FALSE)</f>
        <v>45.218769230769226</v>
      </c>
      <c r="R789" s="381" t="s">
        <v>530</v>
      </c>
      <c r="S789" s="387"/>
      <c r="T789" s="387"/>
      <c r="U789" s="387"/>
      <c r="V789" s="387"/>
      <c r="W789" s="174" t="s">
        <v>531</v>
      </c>
      <c r="X789" s="495">
        <v>9</v>
      </c>
      <c r="Y789" s="388">
        <v>0.5</v>
      </c>
      <c r="Z789" s="243">
        <f>BD.PD9[[#This Row],[Av.P1 '[%']]]*BD.PD9[[#This Row],[Ppto. Orden Interna '[DOP']]]</f>
        <v>1469.61</v>
      </c>
      <c r="AA789" s="495">
        <v>11</v>
      </c>
      <c r="AB789" s="388">
        <v>0.5</v>
      </c>
      <c r="AC789" s="243">
        <f>BD.PD9[[#This Row],[Av.P2 '[%']]]*BD.PD9[[#This Row],[Ppto. Orden Interna '[DOP']]]</f>
        <v>1469.61</v>
      </c>
      <c r="AD789" s="249"/>
      <c r="AE789" s="389"/>
      <c r="AF789" s="243">
        <f>BD.PD9[[#This Row],[Av.P3 '[%']]]*BD.PD9[[#This Row],[Ppto. Orden Interna '[DOP']]]</f>
        <v>0</v>
      </c>
      <c r="AG789" s="249"/>
      <c r="AH789" s="389"/>
      <c r="AI789" s="243">
        <f>BD.PD9[[#This Row],[Av.P4 '[%']]]*BD.PD9[[#This Row],[Ppto. Orden Interna '[DOP']]]</f>
        <v>0</v>
      </c>
      <c r="AJ789" s="249"/>
      <c r="AK789" s="389"/>
      <c r="AL789" s="243">
        <f>BD.PD9[[#This Row],[Av.P5 '[%']]]*BD.PD9[[#This Row],[Ppto. Orden Interna '[DOP']]]</f>
        <v>0</v>
      </c>
      <c r="AM789" s="496">
        <f>BD.PD9[[#This Row],[Pago 5]]+BD.PD9[[#This Row],[Pago 4]]+BD.PD9[[#This Row],[Pago 3]]+BD.PD9[[#This Row],[Pago 2]]+BD.PD9[[#This Row],[Pago 1]]</f>
        <v>2939.22</v>
      </c>
      <c r="AN789" s="308" t="s">
        <v>244</v>
      </c>
      <c r="AO789" s="308" t="s">
        <v>245</v>
      </c>
      <c r="AP789" s="308" t="s">
        <v>246</v>
      </c>
      <c r="AQ789" s="308" t="s">
        <v>247</v>
      </c>
      <c r="AR789" s="308">
        <v>594</v>
      </c>
      <c r="AS789" s="308" t="s">
        <v>248</v>
      </c>
      <c r="AT789" s="249" t="s">
        <v>1575</v>
      </c>
      <c r="AU789" s="306"/>
      <c r="AV789" s="306"/>
      <c r="AW789" s="306"/>
      <c r="AX789" s="306"/>
      <c r="AY789" s="306"/>
      <c r="AZ789" s="306"/>
      <c r="BA789" s="306"/>
      <c r="BB789" s="306"/>
      <c r="BC789" s="306"/>
      <c r="BD789" s="306"/>
      <c r="BE789" s="306"/>
      <c r="BF789" s="306"/>
      <c r="BG789" s="306"/>
      <c r="BH789" s="306"/>
      <c r="BI789" s="306"/>
      <c r="BJ789" s="306"/>
      <c r="BK789" s="306"/>
      <c r="BL789" s="306"/>
      <c r="BM789" s="306"/>
      <c r="BN789" s="306"/>
      <c r="BO789" s="306"/>
      <c r="BP789" s="306"/>
      <c r="BQ789" s="306"/>
      <c r="BR789" s="306"/>
      <c r="BS789" s="306"/>
      <c r="BT789" s="306"/>
      <c r="BU789" s="306"/>
      <c r="BV789" s="306"/>
      <c r="BW789" s="306"/>
      <c r="BX789" s="306"/>
      <c r="BY789" s="306"/>
      <c r="BZ789" s="306"/>
      <c r="CA789" s="306"/>
      <c r="CB789" s="306"/>
      <c r="CC789" s="306"/>
      <c r="CD789" s="306"/>
      <c r="CE789" s="306"/>
      <c r="CF789" s="306"/>
      <c r="CG789" s="306"/>
      <c r="CH789" s="306"/>
      <c r="CI789" s="306"/>
      <c r="CJ789" s="306"/>
      <c r="CK789" s="306"/>
      <c r="CL789" s="306"/>
      <c r="CM789" s="306"/>
      <c r="CN789" s="306"/>
      <c r="CO789" s="306"/>
      <c r="CP789" s="306"/>
      <c r="CQ789" s="306"/>
      <c r="CR789" s="306"/>
      <c r="CS789" s="306"/>
      <c r="CT789" s="306"/>
      <c r="CU789" s="306"/>
      <c r="CV789" s="306"/>
      <c r="CW789" s="306"/>
      <c r="CX789" s="306"/>
      <c r="CY789" s="306"/>
      <c r="CZ789" s="306"/>
      <c r="DA789" s="306"/>
      <c r="DB789" s="306"/>
      <c r="DC789" s="306"/>
      <c r="DD789" s="306"/>
      <c r="DE789" s="306"/>
      <c r="DF789" s="306"/>
      <c r="DG789" s="306"/>
      <c r="DH789" s="306"/>
      <c r="DI789" s="306"/>
      <c r="DJ789" s="306"/>
      <c r="DK789" s="306"/>
      <c r="DL789" s="306"/>
      <c r="DM789" s="306"/>
      <c r="DN789" s="306"/>
      <c r="DO789" s="306"/>
      <c r="DP789" s="306"/>
      <c r="DQ789" s="306"/>
      <c r="DR789" s="306"/>
      <c r="DS789" s="306"/>
      <c r="DT789" s="306"/>
      <c r="DU789" s="306"/>
      <c r="DV789" s="306"/>
      <c r="DW789" s="306"/>
      <c r="DX789" s="306"/>
      <c r="DY789" s="306"/>
      <c r="DZ789" s="306"/>
      <c r="EA789" s="306"/>
      <c r="EB789" s="306"/>
      <c r="EC789" s="306"/>
      <c r="ED789" s="306"/>
      <c r="EE789" s="306"/>
      <c r="EF789" s="306"/>
      <c r="EG789" s="306"/>
      <c r="EH789" s="306"/>
      <c r="EI789" s="306"/>
      <c r="EJ789" s="306"/>
      <c r="EK789" s="306"/>
      <c r="EL789" s="306"/>
      <c r="EM789" s="306"/>
      <c r="EN789" s="306"/>
      <c r="EO789" s="306"/>
      <c r="EP789" s="306"/>
      <c r="EQ789" s="306"/>
      <c r="ER789" s="306"/>
      <c r="ES789" s="306"/>
      <c r="ET789" s="306"/>
      <c r="EU789" s="306"/>
      <c r="EV789" s="306"/>
      <c r="EW789" s="306"/>
      <c r="EX789" s="306"/>
      <c r="EY789" s="306"/>
      <c r="EZ789" s="306"/>
      <c r="FA789" s="306"/>
      <c r="FB789" s="306"/>
      <c r="FC789" s="306"/>
      <c r="FD789" s="306"/>
      <c r="FE789" s="306"/>
      <c r="FF789" s="306"/>
      <c r="FG789" s="306"/>
      <c r="FH789" s="306"/>
      <c r="FI789" s="306"/>
      <c r="FJ789" s="306"/>
      <c r="FK789" s="306"/>
      <c r="FL789" s="306"/>
      <c r="FM789" s="306"/>
      <c r="FN789" s="306"/>
      <c r="FO789" s="306"/>
      <c r="FP789" s="306"/>
      <c r="FQ789" s="306"/>
      <c r="FR789" s="306"/>
      <c r="FS789" s="306"/>
      <c r="FT789" s="306"/>
      <c r="FU789" s="306"/>
      <c r="FV789" s="306"/>
      <c r="FW789" s="306"/>
      <c r="FX789" s="306"/>
      <c r="FY789" s="306"/>
      <c r="FZ789" s="306"/>
      <c r="GA789" s="306"/>
      <c r="GB789" s="306"/>
      <c r="GC789" s="306"/>
      <c r="GD789" s="306"/>
      <c r="GE789" s="306"/>
      <c r="GF789" s="306"/>
      <c r="GG789" s="306"/>
      <c r="GH789" s="306"/>
      <c r="GI789" s="306"/>
      <c r="GJ789" s="306"/>
      <c r="GK789" s="306"/>
      <c r="GL789" s="306"/>
      <c r="GM789" s="306"/>
      <c r="GN789" s="306"/>
      <c r="GO789" s="306"/>
      <c r="GP789" s="306"/>
      <c r="GQ789" s="306"/>
      <c r="GR789" s="306"/>
      <c r="GS789" s="306"/>
      <c r="GT789" s="306"/>
      <c r="GU789" s="306"/>
      <c r="GV789" s="306"/>
      <c r="GW789" s="306"/>
      <c r="GX789" s="306"/>
      <c r="GY789" s="306"/>
      <c r="GZ789" s="306"/>
      <c r="HA789" s="306"/>
      <c r="HB789" s="306"/>
      <c r="HC789" s="306"/>
      <c r="HD789" s="306"/>
      <c r="HE789" s="306"/>
      <c r="HF789" s="306"/>
      <c r="HG789" s="306"/>
      <c r="HH789" s="306"/>
      <c r="HI789" s="306"/>
      <c r="HJ789" s="306"/>
      <c r="HK789" s="306"/>
      <c r="HL789" s="306"/>
      <c r="HM789" s="306"/>
      <c r="HN789" s="306"/>
      <c r="HO789" s="306"/>
      <c r="HP789" s="306"/>
      <c r="HQ789" s="306"/>
      <c r="HR789" s="306"/>
      <c r="HS789" s="306"/>
      <c r="HT789" s="306"/>
      <c r="HU789" s="306"/>
      <c r="HV789" s="306"/>
      <c r="HW789" s="306"/>
      <c r="HX789" s="306"/>
      <c r="HY789" s="306"/>
      <c r="HZ789" s="306"/>
      <c r="IA789" s="306"/>
      <c r="IB789" s="306"/>
      <c r="IC789" s="306"/>
      <c r="ID789" s="306"/>
      <c r="IE789" s="306"/>
      <c r="IF789" s="306"/>
      <c r="IG789" s="306"/>
      <c r="IH789" s="306"/>
    </row>
    <row r="790" spans="1:242" s="219" customFormat="1" ht="15" customHeight="1" x14ac:dyDescent="0.3">
      <c r="A790" s="174">
        <v>7.05</v>
      </c>
      <c r="B790" s="231"/>
      <c r="C790" s="232" t="e">
        <f>VLOOKUP(BD.PD9[[#This Row],[Pos]],[19]!PPto[#Data],3,FALSE)</f>
        <v>#REF!</v>
      </c>
      <c r="D790" s="174" t="s">
        <v>23</v>
      </c>
      <c r="E790" s="305" t="str">
        <f>IF(BD.PD9[[#This Row],[.]]="*",VLOOKUP(BD.PD9[[#This Row],[Pos]],[19]Presupuesto!A:H,7,FALSE),"")</f>
        <v/>
      </c>
      <c r="F790" s="562" t="s">
        <v>1542</v>
      </c>
      <c r="G790" s="563"/>
      <c r="H790" s="174"/>
      <c r="I790" s="174" t="s">
        <v>1326</v>
      </c>
      <c r="J790" s="382">
        <v>1</v>
      </c>
      <c r="K790" s="174" t="s">
        <v>260</v>
      </c>
      <c r="L790" s="383">
        <f>IF(BD.PD9[[#This Row],[Mon]]="DOP",1,HLOOKUP(BD.PD9[[#This Row],[Mon]],Data!$K$1:$L$2,2,FALSE))</f>
        <v>1</v>
      </c>
      <c r="M790" s="384">
        <v>900</v>
      </c>
      <c r="N790" s="243">
        <f>BD.PD9[[#This Row],[Cant.]]*BD.PD9[[#This Row],[ Tasa ]]*BD.PD9[[#This Row],[ Precio Und.]]</f>
        <v>900</v>
      </c>
      <c r="O790" s="386">
        <v>0</v>
      </c>
      <c r="P790" s="243">
        <f>IF(BD.PD9[[#This Row],[Liquid. '[%']]]&lt;&gt;0,(BD.PD9[[#This Row],[Valor Neto '[DOP']]]*BD.PD9[[#This Row],[Liquid. '[%']]])+BD.PD9[[#This Row],[Valor Neto '[DOP']]],BD.PD9[[#This Row],[Valor Neto '[DOP']]])</f>
        <v>900</v>
      </c>
      <c r="Q790" s="243">
        <f>BD.PD9[[#This Row],[Ppto. Orden Interna '[DOP']]]/HLOOKUP("USD",Data!$K$1:$L$2,2,FALSE)</f>
        <v>13.846153846153847</v>
      </c>
      <c r="R790" s="381" t="s">
        <v>536</v>
      </c>
      <c r="S790" s="387"/>
      <c r="T790" s="387"/>
      <c r="U790" s="387"/>
      <c r="V790" s="387"/>
      <c r="W790" s="174" t="s">
        <v>537</v>
      </c>
      <c r="X790" s="495">
        <v>10</v>
      </c>
      <c r="Y790" s="388">
        <v>1</v>
      </c>
      <c r="Z790" s="243">
        <f>BD.PD9[[#This Row],[Av.P1 '[%']]]*BD.PD9[[#This Row],[Ppto. Orden Interna '[DOP']]]</f>
        <v>900</v>
      </c>
      <c r="AA790" s="249"/>
      <c r="AB790" s="389"/>
      <c r="AC790" s="243">
        <f>BD.PD9[[#This Row],[Av.P2 '[%']]]*BD.PD9[[#This Row],[Ppto. Orden Interna '[DOP']]]</f>
        <v>0</v>
      </c>
      <c r="AD790" s="249"/>
      <c r="AE790" s="389"/>
      <c r="AF790" s="243">
        <f>BD.PD9[[#This Row],[Av.P3 '[%']]]*BD.PD9[[#This Row],[Ppto. Orden Interna '[DOP']]]</f>
        <v>0</v>
      </c>
      <c r="AG790" s="249"/>
      <c r="AH790" s="389"/>
      <c r="AI790" s="243">
        <f>BD.PD9[[#This Row],[Av.P4 '[%']]]*BD.PD9[[#This Row],[Ppto. Orden Interna '[DOP']]]</f>
        <v>0</v>
      </c>
      <c r="AJ790" s="249"/>
      <c r="AK790" s="389"/>
      <c r="AL790" s="243">
        <f>BD.PD9[[#This Row],[Av.P5 '[%']]]*BD.PD9[[#This Row],[Ppto. Orden Interna '[DOP']]]</f>
        <v>0</v>
      </c>
      <c r="AM790" s="496">
        <f>BD.PD9[[#This Row],[Pago 5]]+BD.PD9[[#This Row],[Pago 4]]+BD.PD9[[#This Row],[Pago 3]]+BD.PD9[[#This Row],[Pago 2]]+BD.PD9[[#This Row],[Pago 1]]</f>
        <v>900</v>
      </c>
      <c r="AN790" s="308" t="s">
        <v>244</v>
      </c>
      <c r="AO790" s="308" t="s">
        <v>245</v>
      </c>
      <c r="AP790" s="308" t="s">
        <v>246</v>
      </c>
      <c r="AQ790" s="308" t="s">
        <v>247</v>
      </c>
      <c r="AR790" s="308">
        <v>594</v>
      </c>
      <c r="AS790" s="308" t="s">
        <v>248</v>
      </c>
      <c r="AT790" s="249" t="s">
        <v>1575</v>
      </c>
      <c r="AU790" s="306"/>
      <c r="AV790" s="306"/>
      <c r="AW790" s="306"/>
      <c r="AX790" s="306"/>
      <c r="AY790" s="306"/>
      <c r="AZ790" s="306"/>
      <c r="BA790" s="306"/>
      <c r="BB790" s="306"/>
      <c r="BC790" s="306"/>
      <c r="BD790" s="306"/>
      <c r="BE790" s="306"/>
      <c r="BF790" s="306"/>
      <c r="BG790" s="306"/>
      <c r="BH790" s="306"/>
      <c r="BI790" s="306"/>
      <c r="BJ790" s="306"/>
      <c r="BK790" s="306"/>
      <c r="BL790" s="306"/>
      <c r="BM790" s="306"/>
      <c r="BN790" s="306"/>
      <c r="BO790" s="306"/>
      <c r="BP790" s="306"/>
      <c r="BQ790" s="306"/>
      <c r="BR790" s="306"/>
      <c r="BS790" s="306"/>
      <c r="BT790" s="306"/>
      <c r="BU790" s="306"/>
      <c r="BV790" s="306"/>
      <c r="BW790" s="306"/>
      <c r="BX790" s="306"/>
      <c r="BY790" s="306"/>
      <c r="BZ790" s="306"/>
      <c r="CA790" s="306"/>
      <c r="CB790" s="306"/>
      <c r="CC790" s="306"/>
      <c r="CD790" s="306"/>
      <c r="CE790" s="306"/>
      <c r="CF790" s="306"/>
      <c r="CG790" s="306"/>
      <c r="CH790" s="306"/>
      <c r="CI790" s="306"/>
      <c r="CJ790" s="306"/>
      <c r="CK790" s="306"/>
      <c r="CL790" s="306"/>
      <c r="CM790" s="306"/>
      <c r="CN790" s="306"/>
      <c r="CO790" s="306"/>
      <c r="CP790" s="306"/>
      <c r="CQ790" s="306"/>
      <c r="CR790" s="306"/>
      <c r="CS790" s="306"/>
      <c r="CT790" s="306"/>
      <c r="CU790" s="306"/>
      <c r="CV790" s="306"/>
      <c r="CW790" s="306"/>
      <c r="CX790" s="306"/>
      <c r="CY790" s="306"/>
      <c r="CZ790" s="306"/>
      <c r="DA790" s="306"/>
      <c r="DB790" s="306"/>
      <c r="DC790" s="306"/>
      <c r="DD790" s="306"/>
      <c r="DE790" s="306"/>
      <c r="DF790" s="306"/>
      <c r="DG790" s="306"/>
      <c r="DH790" s="306"/>
      <c r="DI790" s="306"/>
      <c r="DJ790" s="306"/>
      <c r="DK790" s="306"/>
      <c r="DL790" s="306"/>
      <c r="DM790" s="306"/>
      <c r="DN790" s="306"/>
      <c r="DO790" s="306"/>
      <c r="DP790" s="306"/>
      <c r="DQ790" s="306"/>
      <c r="DR790" s="306"/>
      <c r="DS790" s="306"/>
      <c r="DT790" s="306"/>
      <c r="DU790" s="306"/>
      <c r="DV790" s="306"/>
      <c r="DW790" s="306"/>
      <c r="DX790" s="306"/>
      <c r="DY790" s="306"/>
      <c r="DZ790" s="306"/>
      <c r="EA790" s="306"/>
      <c r="EB790" s="306"/>
      <c r="EC790" s="306"/>
      <c r="ED790" s="306"/>
      <c r="EE790" s="306"/>
      <c r="EF790" s="306"/>
      <c r="EG790" s="306"/>
      <c r="EH790" s="306"/>
      <c r="EI790" s="306"/>
      <c r="EJ790" s="306"/>
      <c r="EK790" s="306"/>
      <c r="EL790" s="306"/>
      <c r="EM790" s="306"/>
      <c r="EN790" s="306"/>
      <c r="EO790" s="306"/>
      <c r="EP790" s="306"/>
      <c r="EQ790" s="306"/>
      <c r="ER790" s="306"/>
      <c r="ES790" s="306"/>
      <c r="ET790" s="306"/>
      <c r="EU790" s="306"/>
      <c r="EV790" s="306"/>
      <c r="EW790" s="306"/>
      <c r="EX790" s="306"/>
      <c r="EY790" s="306"/>
      <c r="EZ790" s="306"/>
      <c r="FA790" s="306"/>
      <c r="FB790" s="306"/>
      <c r="FC790" s="306"/>
      <c r="FD790" s="306"/>
      <c r="FE790" s="306"/>
      <c r="FF790" s="306"/>
      <c r="FG790" s="306"/>
      <c r="FH790" s="306"/>
      <c r="FI790" s="306"/>
      <c r="FJ790" s="306"/>
      <c r="FK790" s="306"/>
      <c r="FL790" s="306"/>
      <c r="FM790" s="306"/>
      <c r="FN790" s="306"/>
      <c r="FO790" s="306"/>
      <c r="FP790" s="306"/>
      <c r="FQ790" s="306"/>
      <c r="FR790" s="306"/>
      <c r="FS790" s="306"/>
      <c r="FT790" s="306"/>
      <c r="FU790" s="306"/>
      <c r="FV790" s="306"/>
      <c r="FW790" s="306"/>
      <c r="FX790" s="306"/>
      <c r="FY790" s="306"/>
      <c r="FZ790" s="306"/>
      <c r="GA790" s="306"/>
      <c r="GB790" s="306"/>
      <c r="GC790" s="306"/>
      <c r="GD790" s="306"/>
      <c r="GE790" s="306"/>
      <c r="GF790" s="306"/>
      <c r="GG790" s="306"/>
      <c r="GH790" s="306"/>
      <c r="GI790" s="306"/>
      <c r="GJ790" s="306"/>
      <c r="GK790" s="306"/>
      <c r="GL790" s="306"/>
      <c r="GM790" s="306"/>
      <c r="GN790" s="306"/>
      <c r="GO790" s="306"/>
      <c r="GP790" s="306"/>
      <c r="GQ790" s="306"/>
      <c r="GR790" s="306"/>
      <c r="GS790" s="306"/>
      <c r="GT790" s="306"/>
      <c r="GU790" s="306"/>
      <c r="GV790" s="306"/>
      <c r="GW790" s="306"/>
      <c r="GX790" s="306"/>
      <c r="GY790" s="306"/>
      <c r="GZ790" s="306"/>
      <c r="HA790" s="306"/>
      <c r="HB790" s="306"/>
      <c r="HC790" s="306"/>
      <c r="HD790" s="306"/>
      <c r="HE790" s="306"/>
      <c r="HF790" s="306"/>
      <c r="HG790" s="306"/>
      <c r="HH790" s="306"/>
      <c r="HI790" s="306"/>
      <c r="HJ790" s="306"/>
      <c r="HK790" s="306"/>
      <c r="HL790" s="306"/>
      <c r="HM790" s="306"/>
      <c r="HN790" s="306"/>
      <c r="HO790" s="306"/>
      <c r="HP790" s="306"/>
      <c r="HQ790" s="306"/>
      <c r="HR790" s="306"/>
      <c r="HS790" s="306"/>
      <c r="HT790" s="306"/>
      <c r="HU790" s="306"/>
      <c r="HV790" s="306"/>
      <c r="HW790" s="306"/>
      <c r="HX790" s="306"/>
      <c r="HY790" s="306"/>
      <c r="HZ790" s="306"/>
      <c r="IA790" s="306"/>
      <c r="IB790" s="306"/>
      <c r="IC790" s="306"/>
      <c r="ID790" s="306"/>
      <c r="IE790" s="306"/>
      <c r="IF790" s="306"/>
      <c r="IG790" s="306"/>
      <c r="IH790" s="306"/>
    </row>
    <row r="791" spans="1:242" s="219" customFormat="1" ht="15" customHeight="1" x14ac:dyDescent="0.3">
      <c r="A791" s="174">
        <v>7.06</v>
      </c>
      <c r="B791" s="231" t="s">
        <v>243</v>
      </c>
      <c r="C791" s="232" t="e">
        <f>VLOOKUP(BD.PD9[[#This Row],[Pos]],[19]!PPto[#Data],3,FALSE)</f>
        <v>#REF!</v>
      </c>
      <c r="D791" s="233" t="s">
        <v>243</v>
      </c>
      <c r="E791" s="305">
        <f>IF(BD.PD9[[#This Row],[.]]="*",VLOOKUP(BD.PD9[[#This Row],[Pos]],[19]Presupuesto!A:H,7,FALSE),"")</f>
        <v>0</v>
      </c>
      <c r="F791" s="234"/>
      <c r="G791" s="174"/>
      <c r="H791" s="174"/>
      <c r="I791" s="174"/>
      <c r="J791" s="392">
        <v>1</v>
      </c>
      <c r="K791" s="233" t="s">
        <v>117</v>
      </c>
      <c r="L791" s="383">
        <f>IF(BD.PD9[[#This Row],[Mon]]="DOP",1,HLOOKUP(BD.PD9[[#This Row],[Mon]],Data!$K$1:$L$2,2,FALSE))</f>
        <v>65</v>
      </c>
      <c r="M791" s="490">
        <v>0</v>
      </c>
      <c r="N791" s="243">
        <f>BD.PD9[[#This Row],[Cant.]]*BD.PD9[[#This Row],[ Tasa ]]*BD.PD9[[#This Row],[ Precio Und.]]</f>
        <v>0</v>
      </c>
      <c r="O791" s="491">
        <v>0</v>
      </c>
      <c r="P791" s="243">
        <f>IF(BD.PD9[[#This Row],[Liquid. '[%']]]&lt;&gt;0,(BD.PD9[[#This Row],[Valor Neto '[DOP']]]*BD.PD9[[#This Row],[Liquid. '[%']]])+BD.PD9[[#This Row],[Valor Neto '[DOP']]],BD.PD9[[#This Row],[Valor Neto '[DOP']]])</f>
        <v>0</v>
      </c>
      <c r="Q791" s="243">
        <f>BD.PD9[[#This Row],[Ppto. Orden Interna '[DOP']]]/HLOOKUP("USD",Data!$K$1:$L$2,2,FALSE)</f>
        <v>0</v>
      </c>
      <c r="R791" s="381"/>
      <c r="S791" s="387"/>
      <c r="T791" s="387"/>
      <c r="U791" s="387"/>
      <c r="V791" s="387"/>
      <c r="W791" s="174"/>
      <c r="X791" s="495"/>
      <c r="Y791" s="388"/>
      <c r="Z791" s="243">
        <f>BD.PD9[[#This Row],[Av.P1 '[%']]]*BD.PD9[[#This Row],[Ppto. Orden Interna '[DOP']]]</f>
        <v>0</v>
      </c>
      <c r="AA791" s="249"/>
      <c r="AB791" s="389"/>
      <c r="AC791" s="243">
        <f>BD.PD9[[#This Row],[Av.P2 '[%']]]*BD.PD9[[#This Row],[Ppto. Orden Interna '[DOP']]]</f>
        <v>0</v>
      </c>
      <c r="AD791" s="249"/>
      <c r="AE791" s="389"/>
      <c r="AF791" s="243">
        <f>BD.PD9[[#This Row],[Av.P3 '[%']]]*BD.PD9[[#This Row],[Ppto. Orden Interna '[DOP']]]</f>
        <v>0</v>
      </c>
      <c r="AG791" s="249"/>
      <c r="AH791" s="389"/>
      <c r="AI791" s="243">
        <f>BD.PD9[[#This Row],[Av.P4 '[%']]]*BD.PD9[[#This Row],[Ppto. Orden Interna '[DOP']]]</f>
        <v>0</v>
      </c>
      <c r="AJ791" s="249"/>
      <c r="AK791" s="389"/>
      <c r="AL791" s="243">
        <f>BD.PD9[[#This Row],[Av.P5 '[%']]]*BD.PD9[[#This Row],[Ppto. Orden Interna '[DOP']]]</f>
        <v>0</v>
      </c>
      <c r="AM791" s="496">
        <f>BD.PD9[[#This Row],[Pago 5]]+BD.PD9[[#This Row],[Pago 4]]+BD.PD9[[#This Row],[Pago 3]]+BD.PD9[[#This Row],[Pago 2]]+BD.PD9[[#This Row],[Pago 1]]</f>
        <v>0</v>
      </c>
      <c r="AN791" s="308" t="s">
        <v>244</v>
      </c>
      <c r="AO791" s="308" t="s">
        <v>245</v>
      </c>
      <c r="AP791" s="308" t="s">
        <v>246</v>
      </c>
      <c r="AQ791" s="308" t="s">
        <v>247</v>
      </c>
      <c r="AR791" s="308">
        <v>594</v>
      </c>
      <c r="AS791" s="308" t="s">
        <v>248</v>
      </c>
      <c r="AT791" s="249" t="s">
        <v>1575</v>
      </c>
      <c r="AU791" s="306"/>
      <c r="AV791" s="306"/>
      <c r="AW791" s="306"/>
      <c r="AX791" s="306"/>
      <c r="AY791" s="306"/>
      <c r="AZ791" s="306"/>
      <c r="BA791" s="306"/>
      <c r="BB791" s="306"/>
      <c r="BC791" s="306"/>
      <c r="BD791" s="306"/>
      <c r="BE791" s="306"/>
      <c r="BF791" s="306"/>
      <c r="BG791" s="306"/>
      <c r="BH791" s="306"/>
      <c r="BI791" s="306"/>
      <c r="BJ791" s="306"/>
      <c r="BK791" s="306"/>
      <c r="BL791" s="306"/>
      <c r="BM791" s="306"/>
      <c r="BN791" s="306"/>
      <c r="BO791" s="306"/>
      <c r="BP791" s="306"/>
      <c r="BQ791" s="306"/>
      <c r="BR791" s="306"/>
      <c r="BS791" s="306"/>
      <c r="BT791" s="306"/>
      <c r="BU791" s="306"/>
      <c r="BV791" s="306"/>
      <c r="BW791" s="306"/>
      <c r="BX791" s="306"/>
      <c r="BY791" s="306"/>
      <c r="BZ791" s="306"/>
      <c r="CA791" s="306"/>
      <c r="CB791" s="306"/>
      <c r="CC791" s="306"/>
      <c r="CD791" s="306"/>
      <c r="CE791" s="306"/>
      <c r="CF791" s="306"/>
      <c r="CG791" s="306"/>
      <c r="CH791" s="306"/>
      <c r="CI791" s="306"/>
      <c r="CJ791" s="306"/>
      <c r="CK791" s="306"/>
      <c r="CL791" s="306"/>
      <c r="CM791" s="306"/>
      <c r="CN791" s="306"/>
      <c r="CO791" s="306"/>
      <c r="CP791" s="306"/>
      <c r="CQ791" s="306"/>
      <c r="CR791" s="306"/>
      <c r="CS791" s="306"/>
      <c r="CT791" s="306"/>
      <c r="CU791" s="306"/>
      <c r="CV791" s="306"/>
      <c r="CW791" s="306"/>
      <c r="CX791" s="306"/>
      <c r="CY791" s="306"/>
      <c r="CZ791" s="306"/>
      <c r="DA791" s="306"/>
      <c r="DB791" s="306"/>
      <c r="DC791" s="306"/>
      <c r="DD791" s="306"/>
      <c r="DE791" s="306"/>
      <c r="DF791" s="306"/>
      <c r="DG791" s="306"/>
      <c r="DH791" s="306"/>
      <c r="DI791" s="306"/>
      <c r="DJ791" s="306"/>
      <c r="DK791" s="306"/>
      <c r="DL791" s="306"/>
      <c r="DM791" s="306"/>
      <c r="DN791" s="306"/>
      <c r="DO791" s="306"/>
      <c r="DP791" s="306"/>
      <c r="DQ791" s="306"/>
      <c r="DR791" s="306"/>
      <c r="DS791" s="306"/>
      <c r="DT791" s="306"/>
      <c r="DU791" s="306"/>
      <c r="DV791" s="306"/>
      <c r="DW791" s="306"/>
      <c r="DX791" s="306"/>
      <c r="DY791" s="306"/>
      <c r="DZ791" s="306"/>
      <c r="EA791" s="306"/>
      <c r="EB791" s="306"/>
      <c r="EC791" s="306"/>
      <c r="ED791" s="306"/>
      <c r="EE791" s="306"/>
      <c r="EF791" s="306"/>
      <c r="EG791" s="306"/>
      <c r="EH791" s="306"/>
      <c r="EI791" s="306"/>
      <c r="EJ791" s="306"/>
      <c r="EK791" s="306"/>
      <c r="EL791" s="306"/>
      <c r="EM791" s="306"/>
      <c r="EN791" s="306"/>
      <c r="EO791" s="306"/>
      <c r="EP791" s="306"/>
      <c r="EQ791" s="306"/>
      <c r="ER791" s="306"/>
      <c r="ES791" s="306"/>
      <c r="ET791" s="306"/>
      <c r="EU791" s="306"/>
      <c r="EV791" s="306"/>
      <c r="EW791" s="306"/>
      <c r="EX791" s="306"/>
      <c r="EY791" s="306"/>
      <c r="EZ791" s="306"/>
      <c r="FA791" s="306"/>
      <c r="FB791" s="306"/>
      <c r="FC791" s="306"/>
      <c r="FD791" s="306"/>
      <c r="FE791" s="306"/>
      <c r="FF791" s="306"/>
      <c r="FG791" s="306"/>
      <c r="FH791" s="306"/>
      <c r="FI791" s="306"/>
      <c r="FJ791" s="306"/>
      <c r="FK791" s="306"/>
      <c r="FL791" s="306"/>
      <c r="FM791" s="306"/>
      <c r="FN791" s="306"/>
      <c r="FO791" s="306"/>
      <c r="FP791" s="306"/>
      <c r="FQ791" s="306"/>
      <c r="FR791" s="306"/>
      <c r="FS791" s="306"/>
      <c r="FT791" s="306"/>
      <c r="FU791" s="306"/>
      <c r="FV791" s="306"/>
      <c r="FW791" s="306"/>
      <c r="FX791" s="306"/>
      <c r="FY791" s="306"/>
      <c r="FZ791" s="306"/>
      <c r="GA791" s="306"/>
      <c r="GB791" s="306"/>
      <c r="GC791" s="306"/>
      <c r="GD791" s="306"/>
      <c r="GE791" s="306"/>
      <c r="GF791" s="306"/>
      <c r="GG791" s="306"/>
      <c r="GH791" s="306"/>
      <c r="GI791" s="306"/>
      <c r="GJ791" s="306"/>
      <c r="GK791" s="306"/>
      <c r="GL791" s="306"/>
      <c r="GM791" s="306"/>
      <c r="GN791" s="306"/>
      <c r="GO791" s="306"/>
      <c r="GP791" s="306"/>
      <c r="GQ791" s="306"/>
      <c r="GR791" s="306"/>
      <c r="GS791" s="306"/>
      <c r="GT791" s="306"/>
      <c r="GU791" s="306"/>
      <c r="GV791" s="306"/>
      <c r="GW791" s="306"/>
      <c r="GX791" s="306"/>
      <c r="GY791" s="306"/>
      <c r="GZ791" s="306"/>
      <c r="HA791" s="306"/>
      <c r="HB791" s="306"/>
      <c r="HC791" s="306"/>
      <c r="HD791" s="306"/>
      <c r="HE791" s="306"/>
      <c r="HF791" s="306"/>
      <c r="HG791" s="306"/>
      <c r="HH791" s="306"/>
      <c r="HI791" s="306"/>
      <c r="HJ791" s="306"/>
      <c r="HK791" s="306"/>
      <c r="HL791" s="306"/>
      <c r="HM791" s="306"/>
      <c r="HN791" s="306"/>
      <c r="HO791" s="306"/>
      <c r="HP791" s="306"/>
      <c r="HQ791" s="306"/>
      <c r="HR791" s="306"/>
      <c r="HS791" s="306"/>
      <c r="HT791" s="306"/>
      <c r="HU791" s="306"/>
      <c r="HV791" s="306"/>
      <c r="HW791" s="306"/>
      <c r="HX791" s="306"/>
      <c r="HY791" s="306"/>
      <c r="HZ791" s="306"/>
      <c r="IA791" s="306"/>
      <c r="IB791" s="306"/>
      <c r="IC791" s="306"/>
      <c r="ID791" s="306"/>
      <c r="IE791" s="306"/>
      <c r="IF791" s="306"/>
      <c r="IG791" s="306"/>
      <c r="IH791" s="306"/>
    </row>
    <row r="792" spans="1:242" s="219" customFormat="1" ht="15" customHeight="1" x14ac:dyDescent="0.3">
      <c r="A792" s="174">
        <v>7.07</v>
      </c>
      <c r="B792" s="231" t="s">
        <v>243</v>
      </c>
      <c r="C792" s="232" t="e">
        <f>VLOOKUP(BD.PD9[[#This Row],[Pos]],[19]!PPto[#Data],3,FALSE)</f>
        <v>#REF!</v>
      </c>
      <c r="D792" s="233" t="s">
        <v>243</v>
      </c>
      <c r="E792" s="305">
        <f>IF(BD.PD9[[#This Row],[.]]="*",VLOOKUP(BD.PD9[[#This Row],[Pos]],[19]Presupuesto!A:H,7,FALSE),"")</f>
        <v>0</v>
      </c>
      <c r="F792" s="234"/>
      <c r="G792" s="174"/>
      <c r="H792" s="174"/>
      <c r="I792" s="174"/>
      <c r="J792" s="392">
        <v>0</v>
      </c>
      <c r="K792" s="233" t="s">
        <v>117</v>
      </c>
      <c r="L792" s="383">
        <f>IF(BD.PD9[[#This Row],[Mon]]="DOP",1,HLOOKUP(BD.PD9[[#This Row],[Mon]],Data!$K$1:$L$2,2,FALSE))</f>
        <v>65</v>
      </c>
      <c r="M792" s="490">
        <v>0</v>
      </c>
      <c r="N792" s="243">
        <f>BD.PD9[[#This Row],[Cant.]]*BD.PD9[[#This Row],[ Tasa ]]*BD.PD9[[#This Row],[ Precio Und.]]</f>
        <v>0</v>
      </c>
      <c r="O792" s="491">
        <v>0</v>
      </c>
      <c r="P792" s="243">
        <f>IF(BD.PD9[[#This Row],[Liquid. '[%']]]&lt;&gt;0,(BD.PD9[[#This Row],[Valor Neto '[DOP']]]*BD.PD9[[#This Row],[Liquid. '[%']]])+BD.PD9[[#This Row],[Valor Neto '[DOP']]],BD.PD9[[#This Row],[Valor Neto '[DOP']]])</f>
        <v>0</v>
      </c>
      <c r="Q792" s="243">
        <f>BD.PD9[[#This Row],[Ppto. Orden Interna '[DOP']]]/HLOOKUP("USD",Data!$K$1:$L$2,2,FALSE)</f>
        <v>0</v>
      </c>
      <c r="R792" s="381"/>
      <c r="S792" s="387"/>
      <c r="T792" s="387"/>
      <c r="U792" s="387"/>
      <c r="V792" s="387"/>
      <c r="W792" s="174"/>
      <c r="X792" s="495">
        <v>7</v>
      </c>
      <c r="Y792" s="388">
        <v>0.5</v>
      </c>
      <c r="Z792" s="243">
        <f>BD.PD9[[#This Row],[Av.P1 '[%']]]*BD.PD9[[#This Row],[Ppto. Orden Interna '[DOP']]]</f>
        <v>0</v>
      </c>
      <c r="AA792" s="495">
        <v>10</v>
      </c>
      <c r="AB792" s="388">
        <v>0.5</v>
      </c>
      <c r="AC792" s="243">
        <f>BD.PD9[[#This Row],[Av.P2 '[%']]]*BD.PD9[[#This Row],[Ppto. Orden Interna '[DOP']]]</f>
        <v>0</v>
      </c>
      <c r="AD792" s="249"/>
      <c r="AE792" s="389"/>
      <c r="AF792" s="243">
        <f>BD.PD9[[#This Row],[Av.P3 '[%']]]*BD.PD9[[#This Row],[Ppto. Orden Interna '[DOP']]]</f>
        <v>0</v>
      </c>
      <c r="AG792" s="249"/>
      <c r="AH792" s="389"/>
      <c r="AI792" s="243">
        <f>BD.PD9[[#This Row],[Av.P4 '[%']]]*BD.PD9[[#This Row],[Ppto. Orden Interna '[DOP']]]</f>
        <v>0</v>
      </c>
      <c r="AJ792" s="249"/>
      <c r="AK792" s="389"/>
      <c r="AL792" s="243">
        <f>BD.PD9[[#This Row],[Av.P5 '[%']]]*BD.PD9[[#This Row],[Ppto. Orden Interna '[DOP']]]</f>
        <v>0</v>
      </c>
      <c r="AM792" s="496">
        <f>BD.PD9[[#This Row],[Pago 5]]+BD.PD9[[#This Row],[Pago 4]]+BD.PD9[[#This Row],[Pago 3]]+BD.PD9[[#This Row],[Pago 2]]+BD.PD9[[#This Row],[Pago 1]]</f>
        <v>0</v>
      </c>
      <c r="AN792" s="308" t="s">
        <v>244</v>
      </c>
      <c r="AO792" s="308" t="s">
        <v>245</v>
      </c>
      <c r="AP792" s="308" t="s">
        <v>246</v>
      </c>
      <c r="AQ792" s="308" t="s">
        <v>247</v>
      </c>
      <c r="AR792" s="308">
        <v>594</v>
      </c>
      <c r="AS792" s="308" t="s">
        <v>248</v>
      </c>
      <c r="AT792" s="249" t="s">
        <v>1575</v>
      </c>
      <c r="AU792" s="306"/>
      <c r="AV792" s="306"/>
      <c r="AW792" s="306"/>
      <c r="AX792" s="306"/>
      <c r="AY792" s="306"/>
      <c r="AZ792" s="306"/>
      <c r="BA792" s="306"/>
      <c r="BB792" s="306"/>
      <c r="BC792" s="306"/>
      <c r="BD792" s="306"/>
      <c r="BE792" s="306"/>
      <c r="BF792" s="306"/>
      <c r="BG792" s="306"/>
      <c r="BH792" s="306"/>
      <c r="BI792" s="306"/>
      <c r="BJ792" s="306"/>
      <c r="BK792" s="306"/>
      <c r="BL792" s="306"/>
      <c r="BM792" s="306"/>
      <c r="BN792" s="306"/>
      <c r="BO792" s="306"/>
      <c r="BP792" s="306"/>
      <c r="BQ792" s="306"/>
      <c r="BR792" s="306"/>
      <c r="BS792" s="306"/>
      <c r="BT792" s="306"/>
      <c r="BU792" s="306"/>
      <c r="BV792" s="306"/>
      <c r="BW792" s="306"/>
      <c r="BX792" s="306"/>
      <c r="BY792" s="306"/>
      <c r="BZ792" s="306"/>
      <c r="CA792" s="306"/>
      <c r="CB792" s="306"/>
      <c r="CC792" s="306"/>
      <c r="CD792" s="306"/>
      <c r="CE792" s="306"/>
      <c r="CF792" s="306"/>
      <c r="CG792" s="306"/>
      <c r="CH792" s="306"/>
      <c r="CI792" s="306"/>
      <c r="CJ792" s="306"/>
      <c r="CK792" s="306"/>
      <c r="CL792" s="306"/>
      <c r="CM792" s="306"/>
      <c r="CN792" s="306"/>
      <c r="CO792" s="306"/>
      <c r="CP792" s="306"/>
      <c r="CQ792" s="306"/>
      <c r="CR792" s="306"/>
      <c r="CS792" s="306"/>
      <c r="CT792" s="306"/>
      <c r="CU792" s="306"/>
      <c r="CV792" s="306"/>
      <c r="CW792" s="306"/>
      <c r="CX792" s="306"/>
      <c r="CY792" s="306"/>
      <c r="CZ792" s="306"/>
      <c r="DA792" s="306"/>
      <c r="DB792" s="306"/>
      <c r="DC792" s="306"/>
      <c r="DD792" s="306"/>
      <c r="DE792" s="306"/>
      <c r="DF792" s="306"/>
      <c r="DG792" s="306"/>
      <c r="DH792" s="306"/>
      <c r="DI792" s="306"/>
      <c r="DJ792" s="306"/>
      <c r="DK792" s="306"/>
      <c r="DL792" s="306"/>
      <c r="DM792" s="306"/>
      <c r="DN792" s="306"/>
      <c r="DO792" s="306"/>
      <c r="DP792" s="306"/>
      <c r="DQ792" s="306"/>
      <c r="DR792" s="306"/>
      <c r="DS792" s="306"/>
      <c r="DT792" s="306"/>
      <c r="DU792" s="306"/>
      <c r="DV792" s="306"/>
      <c r="DW792" s="306"/>
      <c r="DX792" s="306"/>
      <c r="DY792" s="306"/>
      <c r="DZ792" s="306"/>
      <c r="EA792" s="306"/>
      <c r="EB792" s="306"/>
      <c r="EC792" s="306"/>
      <c r="ED792" s="306"/>
      <c r="EE792" s="306"/>
      <c r="EF792" s="306"/>
      <c r="EG792" s="306"/>
      <c r="EH792" s="306"/>
      <c r="EI792" s="306"/>
      <c r="EJ792" s="306"/>
      <c r="EK792" s="306"/>
      <c r="EL792" s="306"/>
      <c r="EM792" s="306"/>
      <c r="EN792" s="306"/>
      <c r="EO792" s="306"/>
      <c r="EP792" s="306"/>
      <c r="EQ792" s="306"/>
      <c r="ER792" s="306"/>
      <c r="ES792" s="306"/>
      <c r="ET792" s="306"/>
      <c r="EU792" s="306"/>
      <c r="EV792" s="306"/>
      <c r="EW792" s="306"/>
      <c r="EX792" s="306"/>
      <c r="EY792" s="306"/>
      <c r="EZ792" s="306"/>
      <c r="FA792" s="306"/>
      <c r="FB792" s="306"/>
      <c r="FC792" s="306"/>
      <c r="FD792" s="306"/>
      <c r="FE792" s="306"/>
      <c r="FF792" s="306"/>
      <c r="FG792" s="306"/>
      <c r="FH792" s="306"/>
      <c r="FI792" s="306"/>
      <c r="FJ792" s="306"/>
      <c r="FK792" s="306"/>
      <c r="FL792" s="306"/>
      <c r="FM792" s="306"/>
      <c r="FN792" s="306"/>
      <c r="FO792" s="306"/>
      <c r="FP792" s="306"/>
      <c r="FQ792" s="306"/>
      <c r="FR792" s="306"/>
      <c r="FS792" s="306"/>
      <c r="FT792" s="306"/>
      <c r="FU792" s="306"/>
      <c r="FV792" s="306"/>
      <c r="FW792" s="306"/>
      <c r="FX792" s="306"/>
      <c r="FY792" s="306"/>
      <c r="FZ792" s="306"/>
      <c r="GA792" s="306"/>
      <c r="GB792" s="306"/>
      <c r="GC792" s="306"/>
      <c r="GD792" s="306"/>
      <c r="GE792" s="306"/>
      <c r="GF792" s="306"/>
      <c r="GG792" s="306"/>
      <c r="GH792" s="306"/>
      <c r="GI792" s="306"/>
      <c r="GJ792" s="306"/>
      <c r="GK792" s="306"/>
      <c r="GL792" s="306"/>
      <c r="GM792" s="306"/>
      <c r="GN792" s="306"/>
      <c r="GO792" s="306"/>
      <c r="GP792" s="306"/>
      <c r="GQ792" s="306"/>
      <c r="GR792" s="306"/>
      <c r="GS792" s="306"/>
      <c r="GT792" s="306"/>
      <c r="GU792" s="306"/>
      <c r="GV792" s="306"/>
      <c r="GW792" s="306"/>
      <c r="GX792" s="306"/>
      <c r="GY792" s="306"/>
      <c r="GZ792" s="306"/>
      <c r="HA792" s="306"/>
      <c r="HB792" s="306"/>
      <c r="HC792" s="306"/>
      <c r="HD792" s="306"/>
      <c r="HE792" s="306"/>
      <c r="HF792" s="306"/>
      <c r="HG792" s="306"/>
      <c r="HH792" s="306"/>
      <c r="HI792" s="306"/>
      <c r="HJ792" s="306"/>
      <c r="HK792" s="306"/>
      <c r="HL792" s="306"/>
      <c r="HM792" s="306"/>
      <c r="HN792" s="306"/>
      <c r="HO792" s="306"/>
      <c r="HP792" s="306"/>
      <c r="HQ792" s="306"/>
      <c r="HR792" s="306"/>
      <c r="HS792" s="306"/>
      <c r="HT792" s="306"/>
      <c r="HU792" s="306"/>
      <c r="HV792" s="306"/>
      <c r="HW792" s="306"/>
      <c r="HX792" s="306"/>
      <c r="HY792" s="306"/>
      <c r="HZ792" s="306"/>
      <c r="IA792" s="306"/>
      <c r="IB792" s="306"/>
      <c r="IC792" s="306"/>
      <c r="ID792" s="306"/>
      <c r="IE792" s="306"/>
      <c r="IF792" s="306"/>
      <c r="IG792" s="306"/>
      <c r="IH792" s="306"/>
    </row>
    <row r="793" spans="1:242" s="219" customFormat="1" ht="15" customHeight="1" x14ac:dyDescent="0.3">
      <c r="A793" s="174">
        <v>7.07</v>
      </c>
      <c r="B793" s="231"/>
      <c r="C793" s="232" t="e">
        <f>VLOOKUP(BD.PD9[[#This Row],[Pos]],[19]!PPto[#Data],3,FALSE)</f>
        <v>#REF!</v>
      </c>
      <c r="D793" s="233" t="s">
        <v>243</v>
      </c>
      <c r="E793" s="305" t="str">
        <f>IF(BD.PD9[[#This Row],[.]]="*",VLOOKUP(BD.PD9[[#This Row],[Pos]],[19]Presupuesto!A:H,7,FALSE),"")</f>
        <v/>
      </c>
      <c r="F793" s="234"/>
      <c r="G793" s="174"/>
      <c r="H793" s="174"/>
      <c r="I793" s="174"/>
      <c r="J793" s="392">
        <v>0</v>
      </c>
      <c r="K793" s="233" t="s">
        <v>117</v>
      </c>
      <c r="L793" s="383">
        <f>IF(BD.PD9[[#This Row],[Mon]]="DOP",1,HLOOKUP(BD.PD9[[#This Row],[Mon]],Data!$K$1:$L$2,2,FALSE))</f>
        <v>65</v>
      </c>
      <c r="M793" s="490">
        <v>0</v>
      </c>
      <c r="N793" s="243">
        <f>BD.PD9[[#This Row],[Cant.]]*BD.PD9[[#This Row],[ Tasa ]]*BD.PD9[[#This Row],[ Precio Und.]]</f>
        <v>0</v>
      </c>
      <c r="O793" s="491">
        <v>0</v>
      </c>
      <c r="P793" s="243">
        <f>IF(BD.PD9[[#This Row],[Liquid. '[%']]]&lt;&gt;0,(BD.PD9[[#This Row],[Valor Neto '[DOP']]]*BD.PD9[[#This Row],[Liquid. '[%']]])+BD.PD9[[#This Row],[Valor Neto '[DOP']]],BD.PD9[[#This Row],[Valor Neto '[DOP']]])</f>
        <v>0</v>
      </c>
      <c r="Q793" s="243">
        <f>BD.PD9[[#This Row],[Ppto. Orden Interna '[DOP']]]/HLOOKUP("USD",Data!$K$1:$L$2,2,FALSE)</f>
        <v>0</v>
      </c>
      <c r="R793" s="381"/>
      <c r="S793" s="387"/>
      <c r="T793" s="387"/>
      <c r="U793" s="387"/>
      <c r="V793" s="387"/>
      <c r="W793" s="174"/>
      <c r="X793" s="495">
        <v>7</v>
      </c>
      <c r="Y793" s="388">
        <v>0.5</v>
      </c>
      <c r="Z793" s="243">
        <f>BD.PD9[[#This Row],[Av.P1 '[%']]]*BD.PD9[[#This Row],[Ppto. Orden Interna '[DOP']]]</f>
        <v>0</v>
      </c>
      <c r="AA793" s="495">
        <v>10</v>
      </c>
      <c r="AB793" s="388">
        <v>0.5</v>
      </c>
      <c r="AC793" s="243">
        <f>BD.PD9[[#This Row],[Av.P2 '[%']]]*BD.PD9[[#This Row],[Ppto. Orden Interna '[DOP']]]</f>
        <v>0</v>
      </c>
      <c r="AD793" s="249"/>
      <c r="AE793" s="389"/>
      <c r="AF793" s="243">
        <f>BD.PD9[[#This Row],[Av.P3 '[%']]]*BD.PD9[[#This Row],[Ppto. Orden Interna '[DOP']]]</f>
        <v>0</v>
      </c>
      <c r="AG793" s="249"/>
      <c r="AH793" s="389"/>
      <c r="AI793" s="243">
        <f>BD.PD9[[#This Row],[Av.P4 '[%']]]*BD.PD9[[#This Row],[Ppto. Orden Interna '[DOP']]]</f>
        <v>0</v>
      </c>
      <c r="AJ793" s="249"/>
      <c r="AK793" s="389"/>
      <c r="AL793" s="243">
        <f>BD.PD9[[#This Row],[Av.P5 '[%']]]*BD.PD9[[#This Row],[Ppto. Orden Interna '[DOP']]]</f>
        <v>0</v>
      </c>
      <c r="AM793" s="496">
        <f>BD.PD9[[#This Row],[Pago 5]]+BD.PD9[[#This Row],[Pago 4]]+BD.PD9[[#This Row],[Pago 3]]+BD.PD9[[#This Row],[Pago 2]]+BD.PD9[[#This Row],[Pago 1]]</f>
        <v>0</v>
      </c>
      <c r="AN793" s="308" t="s">
        <v>244</v>
      </c>
      <c r="AO793" s="308" t="s">
        <v>245</v>
      </c>
      <c r="AP793" s="308" t="s">
        <v>246</v>
      </c>
      <c r="AQ793" s="308" t="s">
        <v>247</v>
      </c>
      <c r="AR793" s="308">
        <v>594</v>
      </c>
      <c r="AS793" s="308" t="s">
        <v>248</v>
      </c>
      <c r="AT793" s="249" t="s">
        <v>1575</v>
      </c>
      <c r="AU793" s="306"/>
      <c r="AV793" s="306"/>
      <c r="AW793" s="306"/>
      <c r="AX793" s="306"/>
      <c r="AY793" s="306"/>
      <c r="AZ793" s="306"/>
      <c r="BA793" s="306"/>
      <c r="BB793" s="306"/>
      <c r="BC793" s="306"/>
      <c r="BD793" s="306"/>
      <c r="BE793" s="306"/>
      <c r="BF793" s="306"/>
      <c r="BG793" s="306"/>
      <c r="BH793" s="306"/>
      <c r="BI793" s="306"/>
      <c r="BJ793" s="306"/>
      <c r="BK793" s="306"/>
      <c r="BL793" s="306"/>
      <c r="BM793" s="306"/>
      <c r="BN793" s="306"/>
      <c r="BO793" s="306"/>
      <c r="BP793" s="306"/>
      <c r="BQ793" s="306"/>
      <c r="BR793" s="306"/>
      <c r="BS793" s="306"/>
      <c r="BT793" s="306"/>
      <c r="BU793" s="306"/>
      <c r="BV793" s="306"/>
      <c r="BW793" s="306"/>
      <c r="BX793" s="306"/>
      <c r="BY793" s="306"/>
      <c r="BZ793" s="306"/>
      <c r="CA793" s="306"/>
      <c r="CB793" s="306"/>
      <c r="CC793" s="306"/>
      <c r="CD793" s="306"/>
      <c r="CE793" s="306"/>
      <c r="CF793" s="306"/>
      <c r="CG793" s="306"/>
      <c r="CH793" s="306"/>
      <c r="CI793" s="306"/>
      <c r="CJ793" s="306"/>
      <c r="CK793" s="306"/>
      <c r="CL793" s="306"/>
      <c r="CM793" s="306"/>
      <c r="CN793" s="306"/>
      <c r="CO793" s="306"/>
      <c r="CP793" s="306"/>
      <c r="CQ793" s="306"/>
      <c r="CR793" s="306"/>
      <c r="CS793" s="306"/>
      <c r="CT793" s="306"/>
      <c r="CU793" s="306"/>
      <c r="CV793" s="306"/>
      <c r="CW793" s="306"/>
      <c r="CX793" s="306"/>
      <c r="CY793" s="306"/>
      <c r="CZ793" s="306"/>
      <c r="DA793" s="306"/>
      <c r="DB793" s="306"/>
      <c r="DC793" s="306"/>
      <c r="DD793" s="306"/>
      <c r="DE793" s="306"/>
      <c r="DF793" s="306"/>
      <c r="DG793" s="306"/>
      <c r="DH793" s="306"/>
      <c r="DI793" s="306"/>
      <c r="DJ793" s="306"/>
      <c r="DK793" s="306"/>
      <c r="DL793" s="306"/>
      <c r="DM793" s="306"/>
      <c r="DN793" s="306"/>
      <c r="DO793" s="306"/>
      <c r="DP793" s="306"/>
      <c r="DQ793" s="306"/>
      <c r="DR793" s="306"/>
      <c r="DS793" s="306"/>
      <c r="DT793" s="306"/>
      <c r="DU793" s="306"/>
      <c r="DV793" s="306"/>
      <c r="DW793" s="306"/>
      <c r="DX793" s="306"/>
      <c r="DY793" s="306"/>
      <c r="DZ793" s="306"/>
      <c r="EA793" s="306"/>
      <c r="EB793" s="306"/>
      <c r="EC793" s="306"/>
      <c r="ED793" s="306"/>
      <c r="EE793" s="306"/>
      <c r="EF793" s="306"/>
      <c r="EG793" s="306"/>
      <c r="EH793" s="306"/>
      <c r="EI793" s="306"/>
      <c r="EJ793" s="306"/>
      <c r="EK793" s="306"/>
      <c r="EL793" s="306"/>
      <c r="EM793" s="306"/>
      <c r="EN793" s="306"/>
      <c r="EO793" s="306"/>
      <c r="EP793" s="306"/>
      <c r="EQ793" s="306"/>
      <c r="ER793" s="306"/>
      <c r="ES793" s="306"/>
      <c r="ET793" s="306"/>
      <c r="EU793" s="306"/>
      <c r="EV793" s="306"/>
      <c r="EW793" s="306"/>
      <c r="EX793" s="306"/>
      <c r="EY793" s="306"/>
      <c r="EZ793" s="306"/>
      <c r="FA793" s="306"/>
      <c r="FB793" s="306"/>
      <c r="FC793" s="306"/>
      <c r="FD793" s="306"/>
      <c r="FE793" s="306"/>
      <c r="FF793" s="306"/>
      <c r="FG793" s="306"/>
      <c r="FH793" s="306"/>
      <c r="FI793" s="306"/>
      <c r="FJ793" s="306"/>
      <c r="FK793" s="306"/>
      <c r="FL793" s="306"/>
      <c r="FM793" s="306"/>
      <c r="FN793" s="306"/>
      <c r="FO793" s="306"/>
      <c r="FP793" s="306"/>
      <c r="FQ793" s="306"/>
      <c r="FR793" s="306"/>
      <c r="FS793" s="306"/>
      <c r="FT793" s="306"/>
      <c r="FU793" s="306"/>
      <c r="FV793" s="306"/>
      <c r="FW793" s="306"/>
      <c r="FX793" s="306"/>
      <c r="FY793" s="306"/>
      <c r="FZ793" s="306"/>
      <c r="GA793" s="306"/>
      <c r="GB793" s="306"/>
      <c r="GC793" s="306"/>
      <c r="GD793" s="306"/>
      <c r="GE793" s="306"/>
      <c r="GF793" s="306"/>
      <c r="GG793" s="306"/>
      <c r="GH793" s="306"/>
      <c r="GI793" s="306"/>
      <c r="GJ793" s="306"/>
      <c r="GK793" s="306"/>
      <c r="GL793" s="306"/>
      <c r="GM793" s="306"/>
      <c r="GN793" s="306"/>
      <c r="GO793" s="306"/>
      <c r="GP793" s="306"/>
      <c r="GQ793" s="306"/>
      <c r="GR793" s="306"/>
      <c r="GS793" s="306"/>
      <c r="GT793" s="306"/>
      <c r="GU793" s="306"/>
      <c r="GV793" s="306"/>
      <c r="GW793" s="306"/>
      <c r="GX793" s="306"/>
      <c r="GY793" s="306"/>
      <c r="GZ793" s="306"/>
      <c r="HA793" s="306"/>
      <c r="HB793" s="306"/>
      <c r="HC793" s="306"/>
      <c r="HD793" s="306"/>
      <c r="HE793" s="306"/>
      <c r="HF793" s="306"/>
      <c r="HG793" s="306"/>
      <c r="HH793" s="306"/>
      <c r="HI793" s="306"/>
      <c r="HJ793" s="306"/>
      <c r="HK793" s="306"/>
      <c r="HL793" s="306"/>
      <c r="HM793" s="306"/>
      <c r="HN793" s="306"/>
      <c r="HO793" s="306"/>
      <c r="HP793" s="306"/>
      <c r="HQ793" s="306"/>
      <c r="HR793" s="306"/>
      <c r="HS793" s="306"/>
      <c r="HT793" s="306"/>
      <c r="HU793" s="306"/>
      <c r="HV793" s="306"/>
      <c r="HW793" s="306"/>
      <c r="HX793" s="306"/>
      <c r="HY793" s="306"/>
      <c r="HZ793" s="306"/>
      <c r="IA793" s="306"/>
      <c r="IB793" s="306"/>
      <c r="IC793" s="306"/>
      <c r="ID793" s="306"/>
      <c r="IE793" s="306"/>
      <c r="IF793" s="306"/>
      <c r="IG793" s="306"/>
      <c r="IH793" s="306"/>
    </row>
    <row r="794" spans="1:242" s="219" customFormat="1" ht="15" customHeight="1" x14ac:dyDescent="0.3">
      <c r="A794" s="174">
        <v>7.07</v>
      </c>
      <c r="B794" s="231"/>
      <c r="C794" s="232" t="e">
        <f>VLOOKUP(BD.PD9[[#This Row],[Pos]],[19]!PPto[#Data],3,FALSE)</f>
        <v>#REF!</v>
      </c>
      <c r="D794" s="233" t="s">
        <v>23</v>
      </c>
      <c r="E794" s="305" t="str">
        <f>IF(BD.PD9[[#This Row],[.]]="*",VLOOKUP(BD.PD9[[#This Row],[Pos]],[19]Presupuesto!A:H,7,FALSE),"")</f>
        <v/>
      </c>
      <c r="F794" s="358" t="s">
        <v>1543</v>
      </c>
      <c r="G794" s="174"/>
      <c r="H794" s="174"/>
      <c r="I794" s="174" t="s">
        <v>1439</v>
      </c>
      <c r="J794" s="382">
        <v>1</v>
      </c>
      <c r="K794" s="174" t="s">
        <v>117</v>
      </c>
      <c r="L794" s="383">
        <f>IF(BD.PD9[[#This Row],[Mon]]="DOP",1,HLOOKUP(BD.PD9[[#This Row],[Mon]],Data!$K$1:$L$2,2,FALSE))</f>
        <v>65</v>
      </c>
      <c r="M794" s="384">
        <v>11200</v>
      </c>
      <c r="N794" s="243">
        <f>BD.PD9[[#This Row],[Cant.]]*BD.PD9[[#This Row],[ Tasa ]]*BD.PD9[[#This Row],[ Precio Und.]]</f>
        <v>728000</v>
      </c>
      <c r="O794" s="386">
        <v>0.45</v>
      </c>
      <c r="P794" s="243">
        <f>IF(BD.PD9[[#This Row],[Liquid. '[%']]]&lt;&gt;0,(BD.PD9[[#This Row],[Valor Neto '[DOP']]]*BD.PD9[[#This Row],[Liquid. '[%']]])+BD.PD9[[#This Row],[Valor Neto '[DOP']]],BD.PD9[[#This Row],[Valor Neto '[DOP']]])</f>
        <v>1055600</v>
      </c>
      <c r="Q794" s="243">
        <f>BD.PD9[[#This Row],[Ppto. Orden Interna '[DOP']]]/HLOOKUP("USD",Data!$K$1:$L$2,2,FALSE)</f>
        <v>16240</v>
      </c>
      <c r="R794" s="381"/>
      <c r="S794" s="387"/>
      <c r="T794" s="387"/>
      <c r="U794" s="387"/>
      <c r="V794" s="387"/>
      <c r="W794" s="174"/>
      <c r="X794" s="495"/>
      <c r="Y794" s="388"/>
      <c r="Z794" s="243">
        <f>BD.PD9[[#This Row],[Av.P1 '[%']]]*BD.PD9[[#This Row],[Ppto. Orden Interna '[DOP']]]</f>
        <v>0</v>
      </c>
      <c r="AA794" s="249"/>
      <c r="AB794" s="389"/>
      <c r="AC794" s="243">
        <f>BD.PD9[[#This Row],[Av.P2 '[%']]]*BD.PD9[[#This Row],[Ppto. Orden Interna '[DOP']]]</f>
        <v>0</v>
      </c>
      <c r="AD794" s="249"/>
      <c r="AE794" s="389"/>
      <c r="AF794" s="243">
        <f>BD.PD9[[#This Row],[Av.P3 '[%']]]*BD.PD9[[#This Row],[Ppto. Orden Interna '[DOP']]]</f>
        <v>0</v>
      </c>
      <c r="AG794" s="249"/>
      <c r="AH794" s="389"/>
      <c r="AI794" s="243">
        <f>BD.PD9[[#This Row],[Av.P4 '[%']]]*BD.PD9[[#This Row],[Ppto. Orden Interna '[DOP']]]</f>
        <v>0</v>
      </c>
      <c r="AJ794" s="249"/>
      <c r="AK794" s="389"/>
      <c r="AL794" s="243">
        <f>BD.PD9[[#This Row],[Av.P5 '[%']]]*BD.PD9[[#This Row],[Ppto. Orden Interna '[DOP']]]</f>
        <v>0</v>
      </c>
      <c r="AM794" s="496">
        <f>BD.PD9[[#This Row],[Pago 5]]+BD.PD9[[#This Row],[Pago 4]]+BD.PD9[[#This Row],[Pago 3]]+BD.PD9[[#This Row],[Pago 2]]+BD.PD9[[#This Row],[Pago 1]]</f>
        <v>0</v>
      </c>
      <c r="AN794" s="308" t="s">
        <v>244</v>
      </c>
      <c r="AO794" s="308" t="s">
        <v>245</v>
      </c>
      <c r="AP794" s="308" t="s">
        <v>246</v>
      </c>
      <c r="AQ794" s="308" t="s">
        <v>247</v>
      </c>
      <c r="AR794" s="308">
        <v>594</v>
      </c>
      <c r="AS794" s="308" t="s">
        <v>248</v>
      </c>
      <c r="AT794" s="249" t="s">
        <v>1575</v>
      </c>
      <c r="AU794" s="306"/>
      <c r="AV794" s="306"/>
      <c r="AW794" s="306"/>
      <c r="AX794" s="306"/>
      <c r="AY794" s="306"/>
      <c r="AZ794" s="306"/>
      <c r="BA794" s="306"/>
      <c r="BB794" s="306"/>
      <c r="BC794" s="306"/>
      <c r="BD794" s="306"/>
      <c r="BE794" s="306"/>
      <c r="BF794" s="306"/>
      <c r="BG794" s="306"/>
      <c r="BH794" s="306"/>
      <c r="BI794" s="306"/>
      <c r="BJ794" s="306"/>
      <c r="BK794" s="306"/>
      <c r="BL794" s="306"/>
      <c r="BM794" s="306"/>
      <c r="BN794" s="306"/>
      <c r="BO794" s="306"/>
      <c r="BP794" s="306"/>
      <c r="BQ794" s="306"/>
      <c r="BR794" s="306"/>
      <c r="BS794" s="306"/>
      <c r="BT794" s="306"/>
      <c r="BU794" s="306"/>
      <c r="BV794" s="306"/>
      <c r="BW794" s="306"/>
      <c r="BX794" s="306"/>
      <c r="BY794" s="306"/>
      <c r="BZ794" s="306"/>
      <c r="CA794" s="306"/>
      <c r="CB794" s="306"/>
      <c r="CC794" s="306"/>
      <c r="CD794" s="306"/>
      <c r="CE794" s="306"/>
      <c r="CF794" s="306"/>
      <c r="CG794" s="306"/>
      <c r="CH794" s="306"/>
      <c r="CI794" s="306"/>
      <c r="CJ794" s="306"/>
      <c r="CK794" s="306"/>
      <c r="CL794" s="306"/>
      <c r="CM794" s="306"/>
      <c r="CN794" s="306"/>
      <c r="CO794" s="306"/>
      <c r="CP794" s="306"/>
      <c r="CQ794" s="306"/>
      <c r="CR794" s="306"/>
      <c r="CS794" s="306"/>
      <c r="CT794" s="306"/>
      <c r="CU794" s="306"/>
      <c r="CV794" s="306"/>
      <c r="CW794" s="306"/>
      <c r="CX794" s="306"/>
      <c r="CY794" s="306"/>
      <c r="CZ794" s="306"/>
      <c r="DA794" s="306"/>
      <c r="DB794" s="306"/>
      <c r="DC794" s="306"/>
      <c r="DD794" s="306"/>
      <c r="DE794" s="306"/>
      <c r="DF794" s="306"/>
      <c r="DG794" s="306"/>
      <c r="DH794" s="306"/>
      <c r="DI794" s="306"/>
      <c r="DJ794" s="306"/>
      <c r="DK794" s="306"/>
      <c r="DL794" s="306"/>
      <c r="DM794" s="306"/>
      <c r="DN794" s="306"/>
      <c r="DO794" s="306"/>
      <c r="DP794" s="306"/>
      <c r="DQ794" s="306"/>
      <c r="DR794" s="306"/>
      <c r="DS794" s="306"/>
      <c r="DT794" s="306"/>
      <c r="DU794" s="306"/>
      <c r="DV794" s="306"/>
      <c r="DW794" s="306"/>
      <c r="DX794" s="306"/>
      <c r="DY794" s="306"/>
      <c r="DZ794" s="306"/>
      <c r="EA794" s="306"/>
      <c r="EB794" s="306"/>
      <c r="EC794" s="306"/>
      <c r="ED794" s="306"/>
      <c r="EE794" s="306"/>
      <c r="EF794" s="306"/>
      <c r="EG794" s="306"/>
      <c r="EH794" s="306"/>
      <c r="EI794" s="306"/>
      <c r="EJ794" s="306"/>
      <c r="EK794" s="306"/>
      <c r="EL794" s="306"/>
      <c r="EM794" s="306"/>
      <c r="EN794" s="306"/>
      <c r="EO794" s="306"/>
      <c r="EP794" s="306"/>
      <c r="EQ794" s="306"/>
      <c r="ER794" s="306"/>
      <c r="ES794" s="306"/>
      <c r="ET794" s="306"/>
      <c r="EU794" s="306"/>
      <c r="EV794" s="306"/>
      <c r="EW794" s="306"/>
      <c r="EX794" s="306"/>
      <c r="EY794" s="306"/>
      <c r="EZ794" s="306"/>
      <c r="FA794" s="306"/>
      <c r="FB794" s="306"/>
      <c r="FC794" s="306"/>
      <c r="FD794" s="306"/>
      <c r="FE794" s="306"/>
      <c r="FF794" s="306"/>
      <c r="FG794" s="306"/>
      <c r="FH794" s="306"/>
      <c r="FI794" s="306"/>
      <c r="FJ794" s="306"/>
      <c r="FK794" s="306"/>
      <c r="FL794" s="306"/>
      <c r="FM794" s="306"/>
      <c r="FN794" s="306"/>
      <c r="FO794" s="306"/>
      <c r="FP794" s="306"/>
      <c r="FQ794" s="306"/>
      <c r="FR794" s="306"/>
      <c r="FS794" s="306"/>
      <c r="FT794" s="306"/>
      <c r="FU794" s="306"/>
      <c r="FV794" s="306"/>
      <c r="FW794" s="306"/>
      <c r="FX794" s="306"/>
      <c r="FY794" s="306"/>
      <c r="FZ794" s="306"/>
      <c r="GA794" s="306"/>
      <c r="GB794" s="306"/>
      <c r="GC794" s="306"/>
      <c r="GD794" s="306"/>
      <c r="GE794" s="306"/>
      <c r="GF794" s="306"/>
      <c r="GG794" s="306"/>
      <c r="GH794" s="306"/>
      <c r="GI794" s="306"/>
      <c r="GJ794" s="306"/>
      <c r="GK794" s="306"/>
      <c r="GL794" s="306"/>
      <c r="GM794" s="306"/>
      <c r="GN794" s="306"/>
      <c r="GO794" s="306"/>
      <c r="GP794" s="306"/>
      <c r="GQ794" s="306"/>
      <c r="GR794" s="306"/>
      <c r="GS794" s="306"/>
      <c r="GT794" s="306"/>
      <c r="GU794" s="306"/>
      <c r="GV794" s="306"/>
      <c r="GW794" s="306"/>
      <c r="GX794" s="306"/>
      <c r="GY794" s="306"/>
      <c r="GZ794" s="306"/>
      <c r="HA794" s="306"/>
      <c r="HB794" s="306"/>
      <c r="HC794" s="306"/>
      <c r="HD794" s="306"/>
      <c r="HE794" s="306"/>
      <c r="HF794" s="306"/>
      <c r="HG794" s="306"/>
      <c r="HH794" s="306"/>
      <c r="HI794" s="306"/>
      <c r="HJ794" s="306"/>
      <c r="HK794" s="306"/>
      <c r="HL794" s="306"/>
      <c r="HM794" s="306"/>
      <c r="HN794" s="306"/>
      <c r="HO794" s="306"/>
      <c r="HP794" s="306"/>
      <c r="HQ794" s="306"/>
      <c r="HR794" s="306"/>
      <c r="HS794" s="306"/>
      <c r="HT794" s="306"/>
      <c r="HU794" s="306"/>
      <c r="HV794" s="306"/>
      <c r="HW794" s="306"/>
      <c r="HX794" s="306"/>
      <c r="HY794" s="306"/>
      <c r="HZ794" s="306"/>
      <c r="IA794" s="306"/>
      <c r="IB794" s="306"/>
      <c r="IC794" s="306"/>
      <c r="ID794" s="306"/>
      <c r="IE794" s="306"/>
      <c r="IF794" s="306"/>
      <c r="IG794" s="306"/>
      <c r="IH794" s="306"/>
    </row>
    <row r="795" spans="1:242" s="219" customFormat="1" ht="15" customHeight="1" x14ac:dyDescent="0.3">
      <c r="A795" s="174">
        <v>7.07</v>
      </c>
      <c r="B795" s="231"/>
      <c r="C795" s="232" t="e">
        <f>VLOOKUP(BD.PD9[[#This Row],[Pos]],[19]!PPto[#Data],3,FALSE)</f>
        <v>#REF!</v>
      </c>
      <c r="D795" s="233" t="s">
        <v>23</v>
      </c>
      <c r="E795" s="305" t="str">
        <f>IF(BD.PD9[[#This Row],[.]]="*",VLOOKUP(BD.PD9[[#This Row],[Pos]],[19]Presupuesto!A:H,7,FALSE),"")</f>
        <v/>
      </c>
      <c r="F795" s="234" t="s">
        <v>1544</v>
      </c>
      <c r="G795" s="564"/>
      <c r="H795" s="174"/>
      <c r="I795" s="174" t="s">
        <v>1439</v>
      </c>
      <c r="J795" s="382">
        <v>1</v>
      </c>
      <c r="K795" s="174" t="s">
        <v>117</v>
      </c>
      <c r="L795" s="383">
        <f>IF(BD.PD9[[#This Row],[Mon]]="DOP",1,HLOOKUP(BD.PD9[[#This Row],[Mon]],Data!$K$1:$L$2,2,FALSE))</f>
        <v>65</v>
      </c>
      <c r="M795" s="384">
        <v>3290</v>
      </c>
      <c r="N795" s="243">
        <f>BD.PD9[[#This Row],[Cant.]]*BD.PD9[[#This Row],[ Tasa ]]*BD.PD9[[#This Row],[ Precio Und.]]</f>
        <v>213850</v>
      </c>
      <c r="O795" s="386">
        <v>0.35</v>
      </c>
      <c r="P795" s="243">
        <f>IF(BD.PD9[[#This Row],[Liquid. '[%']]]&lt;&gt;0,(BD.PD9[[#This Row],[Valor Neto '[DOP']]]*BD.PD9[[#This Row],[Liquid. '[%']]])+BD.PD9[[#This Row],[Valor Neto '[DOP']]],BD.PD9[[#This Row],[Valor Neto '[DOP']]])</f>
        <v>288697.5</v>
      </c>
      <c r="Q795" s="243">
        <f>BD.PD9[[#This Row],[Ppto. Orden Interna '[DOP']]]/HLOOKUP("USD",Data!$K$1:$L$2,2,FALSE)</f>
        <v>4441.5</v>
      </c>
      <c r="R795" s="381"/>
      <c r="S795" s="387"/>
      <c r="T795" s="387"/>
      <c r="U795" s="387"/>
      <c r="V795" s="387"/>
      <c r="W795" s="174"/>
      <c r="X795" s="495"/>
      <c r="Y795" s="388"/>
      <c r="Z795" s="243">
        <f>BD.PD9[[#This Row],[Av.P1 '[%']]]*BD.PD9[[#This Row],[Ppto. Orden Interna '[DOP']]]</f>
        <v>0</v>
      </c>
      <c r="AA795" s="249"/>
      <c r="AB795" s="389"/>
      <c r="AC795" s="243">
        <f>BD.PD9[[#This Row],[Av.P2 '[%']]]*BD.PD9[[#This Row],[Ppto. Orden Interna '[DOP']]]</f>
        <v>0</v>
      </c>
      <c r="AD795" s="249"/>
      <c r="AE795" s="389"/>
      <c r="AF795" s="243">
        <f>BD.PD9[[#This Row],[Av.P3 '[%']]]*BD.PD9[[#This Row],[Ppto. Orden Interna '[DOP']]]</f>
        <v>0</v>
      </c>
      <c r="AG795" s="249"/>
      <c r="AH795" s="389"/>
      <c r="AI795" s="243">
        <f>BD.PD9[[#This Row],[Av.P4 '[%']]]*BD.PD9[[#This Row],[Ppto. Orden Interna '[DOP']]]</f>
        <v>0</v>
      </c>
      <c r="AJ795" s="249"/>
      <c r="AK795" s="389"/>
      <c r="AL795" s="243">
        <f>BD.PD9[[#This Row],[Av.P5 '[%']]]*BD.PD9[[#This Row],[Ppto. Orden Interna '[DOP']]]</f>
        <v>0</v>
      </c>
      <c r="AM795" s="496">
        <f>BD.PD9[[#This Row],[Pago 5]]+BD.PD9[[#This Row],[Pago 4]]+BD.PD9[[#This Row],[Pago 3]]+BD.PD9[[#This Row],[Pago 2]]+BD.PD9[[#This Row],[Pago 1]]</f>
        <v>0</v>
      </c>
      <c r="AN795" s="308" t="s">
        <v>244</v>
      </c>
      <c r="AO795" s="308" t="s">
        <v>245</v>
      </c>
      <c r="AP795" s="308" t="s">
        <v>246</v>
      </c>
      <c r="AQ795" s="308" t="s">
        <v>247</v>
      </c>
      <c r="AR795" s="308">
        <v>594</v>
      </c>
      <c r="AS795" s="308" t="s">
        <v>248</v>
      </c>
      <c r="AT795" s="249" t="s">
        <v>1575</v>
      </c>
      <c r="AU795" s="306"/>
      <c r="AV795" s="306"/>
      <c r="AW795" s="306"/>
      <c r="AX795" s="306"/>
      <c r="AY795" s="306"/>
      <c r="AZ795" s="306"/>
      <c r="BA795" s="306"/>
      <c r="BB795" s="306"/>
      <c r="BC795" s="306"/>
      <c r="BD795" s="306"/>
      <c r="BE795" s="306"/>
      <c r="BF795" s="306"/>
      <c r="BG795" s="306"/>
      <c r="BH795" s="306"/>
      <c r="BI795" s="306"/>
      <c r="BJ795" s="306"/>
      <c r="BK795" s="306"/>
      <c r="BL795" s="306"/>
      <c r="BM795" s="306"/>
      <c r="BN795" s="306"/>
      <c r="BO795" s="306"/>
      <c r="BP795" s="306"/>
      <c r="BQ795" s="306"/>
      <c r="BR795" s="306"/>
      <c r="BS795" s="306"/>
      <c r="BT795" s="306"/>
      <c r="BU795" s="306"/>
      <c r="BV795" s="306"/>
      <c r="BW795" s="306"/>
      <c r="BX795" s="306"/>
      <c r="BY795" s="306"/>
      <c r="BZ795" s="306"/>
      <c r="CA795" s="306"/>
      <c r="CB795" s="306"/>
      <c r="CC795" s="306"/>
      <c r="CD795" s="306"/>
      <c r="CE795" s="306"/>
      <c r="CF795" s="306"/>
      <c r="CG795" s="306"/>
      <c r="CH795" s="306"/>
      <c r="CI795" s="306"/>
      <c r="CJ795" s="306"/>
      <c r="CK795" s="306"/>
      <c r="CL795" s="306"/>
      <c r="CM795" s="306"/>
      <c r="CN795" s="306"/>
      <c r="CO795" s="306"/>
      <c r="CP795" s="306"/>
      <c r="CQ795" s="306"/>
      <c r="CR795" s="306"/>
      <c r="CS795" s="306"/>
      <c r="CT795" s="306"/>
      <c r="CU795" s="306"/>
      <c r="CV795" s="306"/>
      <c r="CW795" s="306"/>
      <c r="CX795" s="306"/>
      <c r="CY795" s="306"/>
      <c r="CZ795" s="306"/>
      <c r="DA795" s="306"/>
      <c r="DB795" s="306"/>
      <c r="DC795" s="306"/>
      <c r="DD795" s="306"/>
      <c r="DE795" s="306"/>
      <c r="DF795" s="306"/>
      <c r="DG795" s="306"/>
      <c r="DH795" s="306"/>
      <c r="DI795" s="306"/>
      <c r="DJ795" s="306"/>
      <c r="DK795" s="306"/>
      <c r="DL795" s="306"/>
      <c r="DM795" s="306"/>
      <c r="DN795" s="306"/>
      <c r="DO795" s="306"/>
      <c r="DP795" s="306"/>
      <c r="DQ795" s="306"/>
      <c r="DR795" s="306"/>
      <c r="DS795" s="306"/>
      <c r="DT795" s="306"/>
      <c r="DU795" s="306"/>
      <c r="DV795" s="306"/>
      <c r="DW795" s="306"/>
      <c r="DX795" s="306"/>
      <c r="DY795" s="306"/>
      <c r="DZ795" s="306"/>
      <c r="EA795" s="306"/>
      <c r="EB795" s="306"/>
      <c r="EC795" s="306"/>
      <c r="ED795" s="306"/>
      <c r="EE795" s="306"/>
      <c r="EF795" s="306"/>
      <c r="EG795" s="306"/>
      <c r="EH795" s="306"/>
      <c r="EI795" s="306"/>
      <c r="EJ795" s="306"/>
      <c r="EK795" s="306"/>
      <c r="EL795" s="306"/>
      <c r="EM795" s="306"/>
      <c r="EN795" s="306"/>
      <c r="EO795" s="306"/>
      <c r="EP795" s="306"/>
      <c r="EQ795" s="306"/>
      <c r="ER795" s="306"/>
      <c r="ES795" s="306"/>
      <c r="ET795" s="306"/>
      <c r="EU795" s="306"/>
      <c r="EV795" s="306"/>
      <c r="EW795" s="306"/>
      <c r="EX795" s="306"/>
      <c r="EY795" s="306"/>
      <c r="EZ795" s="306"/>
      <c r="FA795" s="306"/>
      <c r="FB795" s="306"/>
      <c r="FC795" s="306"/>
      <c r="FD795" s="306"/>
      <c r="FE795" s="306"/>
      <c r="FF795" s="306"/>
      <c r="FG795" s="306"/>
      <c r="FH795" s="306"/>
      <c r="FI795" s="306"/>
      <c r="FJ795" s="306"/>
      <c r="FK795" s="306"/>
      <c r="FL795" s="306"/>
      <c r="FM795" s="306"/>
      <c r="FN795" s="306"/>
      <c r="FO795" s="306"/>
      <c r="FP795" s="306"/>
      <c r="FQ795" s="306"/>
      <c r="FR795" s="306"/>
      <c r="FS795" s="306"/>
      <c r="FT795" s="306"/>
      <c r="FU795" s="306"/>
      <c r="FV795" s="306"/>
      <c r="FW795" s="306"/>
      <c r="FX795" s="306"/>
      <c r="FY795" s="306"/>
      <c r="FZ795" s="306"/>
      <c r="GA795" s="306"/>
      <c r="GB795" s="306"/>
      <c r="GC795" s="306"/>
      <c r="GD795" s="306"/>
      <c r="GE795" s="306"/>
      <c r="GF795" s="306"/>
      <c r="GG795" s="306"/>
      <c r="GH795" s="306"/>
      <c r="GI795" s="306"/>
      <c r="GJ795" s="306"/>
      <c r="GK795" s="306"/>
      <c r="GL795" s="306"/>
      <c r="GM795" s="306"/>
      <c r="GN795" s="306"/>
      <c r="GO795" s="306"/>
      <c r="GP795" s="306"/>
      <c r="GQ795" s="306"/>
      <c r="GR795" s="306"/>
      <c r="GS795" s="306"/>
      <c r="GT795" s="306"/>
      <c r="GU795" s="306"/>
      <c r="GV795" s="306"/>
      <c r="GW795" s="306"/>
      <c r="GX795" s="306"/>
      <c r="GY795" s="306"/>
      <c r="GZ795" s="306"/>
      <c r="HA795" s="306"/>
      <c r="HB795" s="306"/>
      <c r="HC795" s="306"/>
      <c r="HD795" s="306"/>
      <c r="HE795" s="306"/>
      <c r="HF795" s="306"/>
      <c r="HG795" s="306"/>
      <c r="HH795" s="306"/>
      <c r="HI795" s="306"/>
      <c r="HJ795" s="306"/>
      <c r="HK795" s="306"/>
      <c r="HL795" s="306"/>
      <c r="HM795" s="306"/>
      <c r="HN795" s="306"/>
      <c r="HO795" s="306"/>
      <c r="HP795" s="306"/>
      <c r="HQ795" s="306"/>
      <c r="HR795" s="306"/>
      <c r="HS795" s="306"/>
      <c r="HT795" s="306"/>
      <c r="HU795" s="306"/>
      <c r="HV795" s="306"/>
      <c r="HW795" s="306"/>
      <c r="HX795" s="306"/>
      <c r="HY795" s="306"/>
      <c r="HZ795" s="306"/>
      <c r="IA795" s="306"/>
      <c r="IB795" s="306"/>
      <c r="IC795" s="306"/>
      <c r="ID795" s="306"/>
      <c r="IE795" s="306"/>
      <c r="IF795" s="306"/>
      <c r="IG795" s="306"/>
      <c r="IH795" s="306"/>
    </row>
    <row r="796" spans="1:242" s="219" customFormat="1" ht="15" customHeight="1" x14ac:dyDescent="0.3">
      <c r="A796" s="174">
        <v>7.07</v>
      </c>
      <c r="B796" s="231"/>
      <c r="C796" s="232" t="e">
        <f>VLOOKUP(BD.PD9[[#This Row],[Pos]],[19]!PPto[#Data],3,FALSE)</f>
        <v>#REF!</v>
      </c>
      <c r="D796" s="174" t="s">
        <v>23</v>
      </c>
      <c r="E796" s="305" t="str">
        <f>IF(BD.PD9[[#This Row],[.]]="*",VLOOKUP(BD.PD9[[#This Row],[Pos]],[19]Presupuesto!A:H,7,FALSE),"")</f>
        <v/>
      </c>
      <c r="F796" s="578" t="s">
        <v>596</v>
      </c>
      <c r="G796" s="564"/>
      <c r="H796" s="174"/>
      <c r="I796" s="174" t="s">
        <v>1326</v>
      </c>
      <c r="J796" s="382">
        <v>1</v>
      </c>
      <c r="K796" s="174" t="s">
        <v>260</v>
      </c>
      <c r="L796" s="383">
        <f>IF(BD.PD9[[#This Row],[Mon]]="DOP",1,HLOOKUP(BD.PD9[[#This Row],[Mon]],Data!$K$1:$L$2,2,FALSE))</f>
        <v>1</v>
      </c>
      <c r="M796" s="384">
        <v>3600000</v>
      </c>
      <c r="N796" s="243">
        <f>BD.PD9[[#This Row],[Cant.]]*BD.PD9[[#This Row],[ Tasa ]]*BD.PD9[[#This Row],[ Precio Und.]]</f>
        <v>3600000</v>
      </c>
      <c r="O796" s="386">
        <v>0</v>
      </c>
      <c r="P796" s="243">
        <f>IF(BD.PD9[[#This Row],[Liquid. '[%']]]&lt;&gt;0,(BD.PD9[[#This Row],[Valor Neto '[DOP']]]*BD.PD9[[#This Row],[Liquid. '[%']]])+BD.PD9[[#This Row],[Valor Neto '[DOP']]],BD.PD9[[#This Row],[Valor Neto '[DOP']]])</f>
        <v>3600000</v>
      </c>
      <c r="Q796" s="243">
        <f>BD.PD9[[#This Row],[Ppto. Orden Interna '[DOP']]]/HLOOKUP("USD",Data!$K$1:$L$2,2,FALSE)</f>
        <v>55384.615384615383</v>
      </c>
      <c r="R796" s="381" t="s">
        <v>597</v>
      </c>
      <c r="S796" s="387"/>
      <c r="T796" s="387"/>
      <c r="U796" s="387"/>
      <c r="V796" s="387"/>
      <c r="W796" s="174"/>
      <c r="X796" s="495">
        <v>9</v>
      </c>
      <c r="Y796" s="388">
        <v>0.5</v>
      </c>
      <c r="Z796" s="243">
        <f>BD.PD9[[#This Row],[Av.P1 '[%']]]*BD.PD9[[#This Row],[Ppto. Orden Interna '[DOP']]]</f>
        <v>1800000</v>
      </c>
      <c r="AA796" s="495">
        <v>11</v>
      </c>
      <c r="AB796" s="388">
        <v>0.5</v>
      </c>
      <c r="AC796" s="243">
        <f>BD.PD9[[#This Row],[Av.P2 '[%']]]*BD.PD9[[#This Row],[Ppto. Orden Interna '[DOP']]]</f>
        <v>1800000</v>
      </c>
      <c r="AD796" s="249"/>
      <c r="AE796" s="389"/>
      <c r="AF796" s="243">
        <f>BD.PD9[[#This Row],[Av.P3 '[%']]]*BD.PD9[[#This Row],[Ppto. Orden Interna '[DOP']]]</f>
        <v>0</v>
      </c>
      <c r="AG796" s="249"/>
      <c r="AH796" s="389"/>
      <c r="AI796" s="243">
        <f>BD.PD9[[#This Row],[Av.P4 '[%']]]*BD.PD9[[#This Row],[Ppto. Orden Interna '[DOP']]]</f>
        <v>0</v>
      </c>
      <c r="AJ796" s="249"/>
      <c r="AK796" s="389"/>
      <c r="AL796" s="243">
        <f>BD.PD9[[#This Row],[Av.P5 '[%']]]*BD.PD9[[#This Row],[Ppto. Orden Interna '[DOP']]]</f>
        <v>0</v>
      </c>
      <c r="AM796" s="496">
        <f>BD.PD9[[#This Row],[Pago 5]]+BD.PD9[[#This Row],[Pago 4]]+BD.PD9[[#This Row],[Pago 3]]+BD.PD9[[#This Row],[Pago 2]]+BD.PD9[[#This Row],[Pago 1]]</f>
        <v>3600000</v>
      </c>
      <c r="AN796" s="308" t="s">
        <v>244</v>
      </c>
      <c r="AO796" s="308" t="s">
        <v>245</v>
      </c>
      <c r="AP796" s="308" t="s">
        <v>246</v>
      </c>
      <c r="AQ796" s="308" t="s">
        <v>247</v>
      </c>
      <c r="AR796" s="308">
        <v>594</v>
      </c>
      <c r="AS796" s="308" t="s">
        <v>248</v>
      </c>
      <c r="AT796" s="249" t="s">
        <v>1575</v>
      </c>
      <c r="AU796" s="306"/>
      <c r="AV796" s="306"/>
      <c r="AW796" s="306"/>
      <c r="AX796" s="306"/>
      <c r="AY796" s="306"/>
      <c r="AZ796" s="306"/>
      <c r="BA796" s="306"/>
      <c r="BB796" s="306"/>
      <c r="BC796" s="306"/>
      <c r="BD796" s="306"/>
      <c r="BE796" s="306"/>
      <c r="BF796" s="306"/>
      <c r="BG796" s="306"/>
      <c r="BH796" s="306"/>
      <c r="BI796" s="306"/>
      <c r="BJ796" s="306"/>
      <c r="BK796" s="306"/>
      <c r="BL796" s="306"/>
      <c r="BM796" s="306"/>
      <c r="BN796" s="306"/>
      <c r="BO796" s="306"/>
      <c r="BP796" s="306"/>
      <c r="BQ796" s="306"/>
      <c r="BR796" s="306"/>
      <c r="BS796" s="306"/>
      <c r="BT796" s="306"/>
      <c r="BU796" s="306"/>
      <c r="BV796" s="306"/>
      <c r="BW796" s="306"/>
      <c r="BX796" s="306"/>
      <c r="BY796" s="306"/>
      <c r="BZ796" s="306"/>
      <c r="CA796" s="306"/>
      <c r="CB796" s="306"/>
      <c r="CC796" s="306"/>
      <c r="CD796" s="306"/>
      <c r="CE796" s="306"/>
      <c r="CF796" s="306"/>
      <c r="CG796" s="306"/>
      <c r="CH796" s="306"/>
      <c r="CI796" s="306"/>
      <c r="CJ796" s="306"/>
      <c r="CK796" s="306"/>
      <c r="CL796" s="306"/>
      <c r="CM796" s="306"/>
      <c r="CN796" s="306"/>
      <c r="CO796" s="306"/>
      <c r="CP796" s="306"/>
      <c r="CQ796" s="306"/>
      <c r="CR796" s="306"/>
      <c r="CS796" s="306"/>
      <c r="CT796" s="306"/>
      <c r="CU796" s="306"/>
      <c r="CV796" s="306"/>
      <c r="CW796" s="306"/>
      <c r="CX796" s="306"/>
      <c r="CY796" s="306"/>
      <c r="CZ796" s="306"/>
      <c r="DA796" s="306"/>
      <c r="DB796" s="306"/>
      <c r="DC796" s="306"/>
      <c r="DD796" s="306"/>
      <c r="DE796" s="306"/>
      <c r="DF796" s="306"/>
      <c r="DG796" s="306"/>
      <c r="DH796" s="306"/>
      <c r="DI796" s="306"/>
      <c r="DJ796" s="306"/>
      <c r="DK796" s="306"/>
      <c r="DL796" s="306"/>
      <c r="DM796" s="306"/>
      <c r="DN796" s="306"/>
      <c r="DO796" s="306"/>
      <c r="DP796" s="306"/>
      <c r="DQ796" s="306"/>
      <c r="DR796" s="306"/>
      <c r="DS796" s="306"/>
      <c r="DT796" s="306"/>
      <c r="DU796" s="306"/>
      <c r="DV796" s="306"/>
      <c r="DW796" s="306"/>
      <c r="DX796" s="306"/>
      <c r="DY796" s="306"/>
      <c r="DZ796" s="306"/>
      <c r="EA796" s="306"/>
      <c r="EB796" s="306"/>
      <c r="EC796" s="306"/>
      <c r="ED796" s="306"/>
      <c r="EE796" s="306"/>
      <c r="EF796" s="306"/>
      <c r="EG796" s="306"/>
      <c r="EH796" s="306"/>
      <c r="EI796" s="306"/>
      <c r="EJ796" s="306"/>
      <c r="EK796" s="306"/>
      <c r="EL796" s="306"/>
      <c r="EM796" s="306"/>
      <c r="EN796" s="306"/>
      <c r="EO796" s="306"/>
      <c r="EP796" s="306"/>
      <c r="EQ796" s="306"/>
      <c r="ER796" s="306"/>
      <c r="ES796" s="306"/>
      <c r="ET796" s="306"/>
      <c r="EU796" s="306"/>
      <c r="EV796" s="306"/>
      <c r="EW796" s="306"/>
      <c r="EX796" s="306"/>
      <c r="EY796" s="306"/>
      <c r="EZ796" s="306"/>
      <c r="FA796" s="306"/>
      <c r="FB796" s="306"/>
      <c r="FC796" s="306"/>
      <c r="FD796" s="306"/>
      <c r="FE796" s="306"/>
      <c r="FF796" s="306"/>
      <c r="FG796" s="306"/>
      <c r="FH796" s="306"/>
      <c r="FI796" s="306"/>
      <c r="FJ796" s="306"/>
      <c r="FK796" s="306"/>
      <c r="FL796" s="306"/>
      <c r="FM796" s="306"/>
      <c r="FN796" s="306"/>
      <c r="FO796" s="306"/>
      <c r="FP796" s="306"/>
      <c r="FQ796" s="306"/>
      <c r="FR796" s="306"/>
      <c r="FS796" s="306"/>
      <c r="FT796" s="306"/>
      <c r="FU796" s="306"/>
      <c r="FV796" s="306"/>
      <c r="FW796" s="306"/>
      <c r="FX796" s="306"/>
      <c r="FY796" s="306"/>
      <c r="FZ796" s="306"/>
      <c r="GA796" s="306"/>
      <c r="GB796" s="306"/>
      <c r="GC796" s="306"/>
      <c r="GD796" s="306"/>
      <c r="GE796" s="306"/>
      <c r="GF796" s="306"/>
      <c r="GG796" s="306"/>
      <c r="GH796" s="306"/>
      <c r="GI796" s="306"/>
      <c r="GJ796" s="306"/>
      <c r="GK796" s="306"/>
      <c r="GL796" s="306"/>
      <c r="GM796" s="306"/>
      <c r="GN796" s="306"/>
      <c r="GO796" s="306"/>
      <c r="GP796" s="306"/>
      <c r="GQ796" s="306"/>
      <c r="GR796" s="306"/>
      <c r="GS796" s="306"/>
      <c r="GT796" s="306"/>
      <c r="GU796" s="306"/>
      <c r="GV796" s="306"/>
      <c r="GW796" s="306"/>
      <c r="GX796" s="306"/>
      <c r="GY796" s="306"/>
      <c r="GZ796" s="306"/>
      <c r="HA796" s="306"/>
      <c r="HB796" s="306"/>
      <c r="HC796" s="306"/>
      <c r="HD796" s="306"/>
      <c r="HE796" s="306"/>
      <c r="HF796" s="306"/>
      <c r="HG796" s="306"/>
      <c r="HH796" s="306"/>
      <c r="HI796" s="306"/>
      <c r="HJ796" s="306"/>
      <c r="HK796" s="306"/>
      <c r="HL796" s="306"/>
      <c r="HM796" s="306"/>
      <c r="HN796" s="306"/>
      <c r="HO796" s="306"/>
      <c r="HP796" s="306"/>
      <c r="HQ796" s="306"/>
      <c r="HR796" s="306"/>
      <c r="HS796" s="306"/>
      <c r="HT796" s="306"/>
      <c r="HU796" s="306"/>
      <c r="HV796" s="306"/>
      <c r="HW796" s="306"/>
      <c r="HX796" s="306"/>
      <c r="HY796" s="306"/>
      <c r="HZ796" s="306"/>
      <c r="IA796" s="306"/>
      <c r="IB796" s="306"/>
      <c r="IC796" s="306"/>
      <c r="ID796" s="306"/>
      <c r="IE796" s="306"/>
      <c r="IF796" s="306"/>
      <c r="IG796" s="306"/>
      <c r="IH796" s="306"/>
    </row>
    <row r="797" spans="1:242" s="219" customFormat="1" ht="15" customHeight="1" x14ac:dyDescent="0.3">
      <c r="A797" s="174">
        <v>8.01</v>
      </c>
      <c r="B797" s="231" t="s">
        <v>243</v>
      </c>
      <c r="C797" s="232" t="e">
        <f>VLOOKUP(BD.PD9[[#This Row],[Pos]],[19]!PPto[#Data],3,FALSE)</f>
        <v>#REF!</v>
      </c>
      <c r="D797" s="233" t="s">
        <v>243</v>
      </c>
      <c r="E797" s="305">
        <f>IF(BD.PD9[[#This Row],[.]]="*",VLOOKUP(BD.PD9[[#This Row],[Pos]],[19]Presupuesto!A:H,7,FALSE),"")</f>
        <v>0</v>
      </c>
      <c r="F797" s="234"/>
      <c r="G797" s="174"/>
      <c r="H797" s="174"/>
      <c r="I797" s="174"/>
      <c r="J797" s="392">
        <v>1</v>
      </c>
      <c r="K797" s="233" t="s">
        <v>117</v>
      </c>
      <c r="L797" s="383">
        <f>IF(BD.PD9[[#This Row],[Mon]]="DOP",1,HLOOKUP(BD.PD9[[#This Row],[Mon]],Data!$K$1:$L$2,2,FALSE))</f>
        <v>65</v>
      </c>
      <c r="M797" s="490">
        <v>0</v>
      </c>
      <c r="N797" s="243">
        <f>BD.PD9[[#This Row],[Cant.]]*BD.PD9[[#This Row],[ Tasa ]]*BD.PD9[[#This Row],[ Precio Und.]]</f>
        <v>0</v>
      </c>
      <c r="O797" s="491">
        <v>0</v>
      </c>
      <c r="P797" s="243">
        <f>IF(BD.PD9[[#This Row],[Liquid. '[%']]]&lt;&gt;0,(BD.PD9[[#This Row],[Valor Neto '[DOP']]]*BD.PD9[[#This Row],[Liquid. '[%']]])+BD.PD9[[#This Row],[Valor Neto '[DOP']]],BD.PD9[[#This Row],[Valor Neto '[DOP']]])</f>
        <v>0</v>
      </c>
      <c r="Q797" s="243">
        <f>BD.PD9[[#This Row],[Ppto. Orden Interna '[DOP']]]/HLOOKUP("USD",Data!$K$1:$L$2,2,FALSE)</f>
        <v>0</v>
      </c>
      <c r="R797" s="381"/>
      <c r="S797" s="387"/>
      <c r="T797" s="387"/>
      <c r="U797" s="387"/>
      <c r="V797" s="387"/>
      <c r="W797" s="174"/>
      <c r="X797" s="495"/>
      <c r="Y797" s="388"/>
      <c r="Z797" s="243">
        <f>BD.PD9[[#This Row],[Av.P1 '[%']]]*BD.PD9[[#This Row],[Ppto. Orden Interna '[DOP']]]</f>
        <v>0</v>
      </c>
      <c r="AA797" s="249"/>
      <c r="AB797" s="389"/>
      <c r="AC797" s="243">
        <f>BD.PD9[[#This Row],[Av.P2 '[%']]]*BD.PD9[[#This Row],[Ppto. Orden Interna '[DOP']]]</f>
        <v>0</v>
      </c>
      <c r="AD797" s="249"/>
      <c r="AE797" s="389"/>
      <c r="AF797" s="243">
        <f>BD.PD9[[#This Row],[Av.P3 '[%']]]*BD.PD9[[#This Row],[Ppto. Orden Interna '[DOP']]]</f>
        <v>0</v>
      </c>
      <c r="AG797" s="249"/>
      <c r="AH797" s="389"/>
      <c r="AI797" s="243">
        <f>BD.PD9[[#This Row],[Av.P4 '[%']]]*BD.PD9[[#This Row],[Ppto. Orden Interna '[DOP']]]</f>
        <v>0</v>
      </c>
      <c r="AJ797" s="249"/>
      <c r="AK797" s="389"/>
      <c r="AL797" s="243">
        <f>BD.PD9[[#This Row],[Av.P5 '[%']]]*BD.PD9[[#This Row],[Ppto. Orden Interna '[DOP']]]</f>
        <v>0</v>
      </c>
      <c r="AM797" s="496">
        <f>BD.PD9[[#This Row],[Pago 5]]+BD.PD9[[#This Row],[Pago 4]]+BD.PD9[[#This Row],[Pago 3]]+BD.PD9[[#This Row],[Pago 2]]+BD.PD9[[#This Row],[Pago 1]]</f>
        <v>0</v>
      </c>
      <c r="AN797" s="308" t="s">
        <v>244</v>
      </c>
      <c r="AO797" s="308" t="s">
        <v>245</v>
      </c>
      <c r="AP797" s="308" t="s">
        <v>246</v>
      </c>
      <c r="AQ797" s="308" t="s">
        <v>247</v>
      </c>
      <c r="AR797" s="308">
        <v>594</v>
      </c>
      <c r="AS797" s="308" t="s">
        <v>248</v>
      </c>
      <c r="AT797" s="249" t="s">
        <v>1575</v>
      </c>
      <c r="AU797" s="306"/>
      <c r="AV797" s="306"/>
      <c r="AW797" s="306"/>
      <c r="AX797" s="306"/>
      <c r="AY797" s="306"/>
      <c r="AZ797" s="306"/>
      <c r="BA797" s="306"/>
      <c r="BB797" s="306"/>
      <c r="BC797" s="306"/>
      <c r="BD797" s="306"/>
      <c r="BE797" s="306"/>
      <c r="BF797" s="306"/>
      <c r="BG797" s="306"/>
      <c r="BH797" s="306"/>
      <c r="BI797" s="306"/>
      <c r="BJ797" s="306"/>
      <c r="BK797" s="306"/>
      <c r="BL797" s="306"/>
      <c r="BM797" s="306"/>
      <c r="BN797" s="306"/>
      <c r="BO797" s="306"/>
      <c r="BP797" s="306"/>
      <c r="BQ797" s="306"/>
      <c r="BR797" s="306"/>
      <c r="BS797" s="306"/>
      <c r="BT797" s="306"/>
      <c r="BU797" s="306"/>
      <c r="BV797" s="306"/>
      <c r="BW797" s="306"/>
      <c r="BX797" s="306"/>
      <c r="BY797" s="306"/>
      <c r="BZ797" s="306"/>
      <c r="CA797" s="306"/>
      <c r="CB797" s="306"/>
      <c r="CC797" s="306"/>
      <c r="CD797" s="306"/>
      <c r="CE797" s="306"/>
      <c r="CF797" s="306"/>
      <c r="CG797" s="306"/>
      <c r="CH797" s="306"/>
      <c r="CI797" s="306"/>
      <c r="CJ797" s="306"/>
      <c r="CK797" s="306"/>
      <c r="CL797" s="306"/>
      <c r="CM797" s="306"/>
      <c r="CN797" s="306"/>
      <c r="CO797" s="306"/>
      <c r="CP797" s="306"/>
      <c r="CQ797" s="306"/>
      <c r="CR797" s="306"/>
      <c r="CS797" s="306"/>
      <c r="CT797" s="306"/>
      <c r="CU797" s="306"/>
      <c r="CV797" s="306"/>
      <c r="CW797" s="306"/>
      <c r="CX797" s="306"/>
      <c r="CY797" s="306"/>
      <c r="CZ797" s="306"/>
      <c r="DA797" s="306"/>
      <c r="DB797" s="306"/>
      <c r="DC797" s="306"/>
      <c r="DD797" s="306"/>
      <c r="DE797" s="306"/>
      <c r="DF797" s="306"/>
      <c r="DG797" s="306"/>
      <c r="DH797" s="306"/>
      <c r="DI797" s="306"/>
      <c r="DJ797" s="306"/>
      <c r="DK797" s="306"/>
      <c r="DL797" s="306"/>
      <c r="DM797" s="306"/>
      <c r="DN797" s="306"/>
      <c r="DO797" s="306"/>
      <c r="DP797" s="306"/>
      <c r="DQ797" s="306"/>
      <c r="DR797" s="306"/>
      <c r="DS797" s="306"/>
      <c r="DT797" s="306"/>
      <c r="DU797" s="306"/>
      <c r="DV797" s="306"/>
      <c r="DW797" s="306"/>
      <c r="DX797" s="306"/>
      <c r="DY797" s="306"/>
      <c r="DZ797" s="306"/>
      <c r="EA797" s="306"/>
      <c r="EB797" s="306"/>
      <c r="EC797" s="306"/>
      <c r="ED797" s="306"/>
      <c r="EE797" s="306"/>
      <c r="EF797" s="306"/>
      <c r="EG797" s="306"/>
      <c r="EH797" s="306"/>
      <c r="EI797" s="306"/>
      <c r="EJ797" s="306"/>
      <c r="EK797" s="306"/>
      <c r="EL797" s="306"/>
      <c r="EM797" s="306"/>
      <c r="EN797" s="306"/>
      <c r="EO797" s="306"/>
      <c r="EP797" s="306"/>
      <c r="EQ797" s="306"/>
      <c r="ER797" s="306"/>
      <c r="ES797" s="306"/>
      <c r="ET797" s="306"/>
      <c r="EU797" s="306"/>
      <c r="EV797" s="306"/>
      <c r="EW797" s="306"/>
      <c r="EX797" s="306"/>
      <c r="EY797" s="306"/>
      <c r="EZ797" s="306"/>
      <c r="FA797" s="306"/>
      <c r="FB797" s="306"/>
      <c r="FC797" s="306"/>
      <c r="FD797" s="306"/>
      <c r="FE797" s="306"/>
      <c r="FF797" s="306"/>
      <c r="FG797" s="306"/>
      <c r="FH797" s="306"/>
      <c r="FI797" s="306"/>
      <c r="FJ797" s="306"/>
      <c r="FK797" s="306"/>
      <c r="FL797" s="306"/>
      <c r="FM797" s="306"/>
      <c r="FN797" s="306"/>
      <c r="FO797" s="306"/>
      <c r="FP797" s="306"/>
      <c r="FQ797" s="306"/>
      <c r="FR797" s="306"/>
      <c r="FS797" s="306"/>
      <c r="FT797" s="306"/>
      <c r="FU797" s="306"/>
      <c r="FV797" s="306"/>
      <c r="FW797" s="306"/>
      <c r="FX797" s="306"/>
      <c r="FY797" s="306"/>
      <c r="FZ797" s="306"/>
      <c r="GA797" s="306"/>
      <c r="GB797" s="306"/>
      <c r="GC797" s="306"/>
      <c r="GD797" s="306"/>
      <c r="GE797" s="306"/>
      <c r="GF797" s="306"/>
      <c r="GG797" s="306"/>
      <c r="GH797" s="306"/>
      <c r="GI797" s="306"/>
      <c r="GJ797" s="306"/>
      <c r="GK797" s="306"/>
      <c r="GL797" s="306"/>
      <c r="GM797" s="306"/>
      <c r="GN797" s="306"/>
      <c r="GO797" s="306"/>
      <c r="GP797" s="306"/>
      <c r="GQ797" s="306"/>
      <c r="GR797" s="306"/>
      <c r="GS797" s="306"/>
      <c r="GT797" s="306"/>
      <c r="GU797" s="306"/>
      <c r="GV797" s="306"/>
      <c r="GW797" s="306"/>
      <c r="GX797" s="306"/>
      <c r="GY797" s="306"/>
      <c r="GZ797" s="306"/>
      <c r="HA797" s="306"/>
      <c r="HB797" s="306"/>
      <c r="HC797" s="306"/>
      <c r="HD797" s="306"/>
      <c r="HE797" s="306"/>
      <c r="HF797" s="306"/>
      <c r="HG797" s="306"/>
      <c r="HH797" s="306"/>
      <c r="HI797" s="306"/>
      <c r="HJ797" s="306"/>
      <c r="HK797" s="306"/>
      <c r="HL797" s="306"/>
      <c r="HM797" s="306"/>
      <c r="HN797" s="306"/>
      <c r="HO797" s="306"/>
      <c r="HP797" s="306"/>
      <c r="HQ797" s="306"/>
      <c r="HR797" s="306"/>
      <c r="HS797" s="306"/>
      <c r="HT797" s="306"/>
      <c r="HU797" s="306"/>
      <c r="HV797" s="306"/>
      <c r="HW797" s="306"/>
      <c r="HX797" s="306"/>
      <c r="HY797" s="306"/>
      <c r="HZ797" s="306"/>
      <c r="IA797" s="306"/>
      <c r="IB797" s="306"/>
      <c r="IC797" s="306"/>
      <c r="ID797" s="306"/>
      <c r="IE797" s="306"/>
      <c r="IF797" s="306"/>
      <c r="IG797" s="306"/>
      <c r="IH797" s="306"/>
    </row>
    <row r="798" spans="1:242" s="219" customFormat="1" ht="15" customHeight="1" x14ac:dyDescent="0.3">
      <c r="A798" s="174">
        <v>8.01</v>
      </c>
      <c r="B798" s="231"/>
      <c r="C798" s="232" t="e">
        <f>VLOOKUP(BD.PD9[[#This Row],[Pos]],[19]!PPto[#Data],3,FALSE)</f>
        <v>#REF!</v>
      </c>
      <c r="D798" s="174" t="s">
        <v>23</v>
      </c>
      <c r="E798" s="305" t="str">
        <f>IF(BD.PD9[[#This Row],[.]]="*",VLOOKUP(BD.PD9[[#This Row],[Pos]],[19]Presupuesto!A:H,7,FALSE),"")</f>
        <v/>
      </c>
      <c r="F798" s="526" t="s">
        <v>543</v>
      </c>
      <c r="G798" s="558"/>
      <c r="H798" s="174"/>
      <c r="I798" s="174" t="s">
        <v>1326</v>
      </c>
      <c r="J798" s="382">
        <v>4</v>
      </c>
      <c r="K798" s="174" t="s">
        <v>260</v>
      </c>
      <c r="L798" s="383">
        <f>IF(BD.PD9[[#This Row],[Mon]]="DOP",1,HLOOKUP(BD.PD9[[#This Row],[Mon]],Data!$K$1:$L$2,2,FALSE))</f>
        <v>1</v>
      </c>
      <c r="M798" s="384">
        <v>4237.29</v>
      </c>
      <c r="N798" s="243">
        <f>BD.PD9[[#This Row],[Cant.]]*BD.PD9[[#This Row],[ Tasa ]]*BD.PD9[[#This Row],[ Precio Und.]]</f>
        <v>16949.16</v>
      </c>
      <c r="O798" s="386">
        <v>0</v>
      </c>
      <c r="P798" s="243">
        <f>IF(BD.PD9[[#This Row],[Liquid. '[%']]]&lt;&gt;0,(BD.PD9[[#This Row],[Valor Neto '[DOP']]]*BD.PD9[[#This Row],[Liquid. '[%']]])+BD.PD9[[#This Row],[Valor Neto '[DOP']]],BD.PD9[[#This Row],[Valor Neto '[DOP']]])</f>
        <v>16949.16</v>
      </c>
      <c r="Q798" s="243">
        <f>BD.PD9[[#This Row],[Ppto. Orden Interna '[DOP']]]/HLOOKUP("USD",Data!$K$1:$L$2,2,FALSE)</f>
        <v>260.7563076923077</v>
      </c>
      <c r="R798" s="381" t="s">
        <v>544</v>
      </c>
      <c r="S798" s="387"/>
      <c r="T798" s="387"/>
      <c r="U798" s="387"/>
      <c r="V798" s="387"/>
      <c r="W798" s="174" t="s">
        <v>545</v>
      </c>
      <c r="X798" s="495">
        <v>10</v>
      </c>
      <c r="Y798" s="388">
        <v>0.5</v>
      </c>
      <c r="Z798" s="243">
        <f>BD.PD9[[#This Row],[Av.P1 '[%']]]*BD.PD9[[#This Row],[Ppto. Orden Interna '[DOP']]]</f>
        <v>8474.58</v>
      </c>
      <c r="AA798" s="495">
        <v>13</v>
      </c>
      <c r="AB798" s="388">
        <v>0.5</v>
      </c>
      <c r="AC798" s="243">
        <f>BD.PD9[[#This Row],[Av.P2 '[%']]]*BD.PD9[[#This Row],[Ppto. Orden Interna '[DOP']]]</f>
        <v>8474.58</v>
      </c>
      <c r="AD798" s="249"/>
      <c r="AE798" s="389"/>
      <c r="AF798" s="243">
        <f>BD.PD9[[#This Row],[Av.P3 '[%']]]*BD.PD9[[#This Row],[Ppto. Orden Interna '[DOP']]]</f>
        <v>0</v>
      </c>
      <c r="AG798" s="249"/>
      <c r="AH798" s="389"/>
      <c r="AI798" s="243">
        <f>BD.PD9[[#This Row],[Av.P4 '[%']]]*BD.PD9[[#This Row],[Ppto. Orden Interna '[DOP']]]</f>
        <v>0</v>
      </c>
      <c r="AJ798" s="249"/>
      <c r="AK798" s="389"/>
      <c r="AL798" s="243">
        <f>BD.PD9[[#This Row],[Av.P5 '[%']]]*BD.PD9[[#This Row],[Ppto. Orden Interna '[DOP']]]</f>
        <v>0</v>
      </c>
      <c r="AM798" s="496">
        <f>BD.PD9[[#This Row],[Pago 5]]+BD.PD9[[#This Row],[Pago 4]]+BD.PD9[[#This Row],[Pago 3]]+BD.PD9[[#This Row],[Pago 2]]+BD.PD9[[#This Row],[Pago 1]]</f>
        <v>16949.16</v>
      </c>
      <c r="AN798" s="308" t="s">
        <v>244</v>
      </c>
      <c r="AO798" s="308" t="s">
        <v>245</v>
      </c>
      <c r="AP798" s="308" t="s">
        <v>246</v>
      </c>
      <c r="AQ798" s="308" t="s">
        <v>247</v>
      </c>
      <c r="AR798" s="308">
        <v>594</v>
      </c>
      <c r="AS798" s="308" t="s">
        <v>248</v>
      </c>
      <c r="AT798" s="249" t="s">
        <v>1575</v>
      </c>
      <c r="AU798" s="306"/>
      <c r="AV798" s="306"/>
      <c r="AW798" s="306"/>
      <c r="AX798" s="306"/>
      <c r="AY798" s="306"/>
      <c r="AZ798" s="306"/>
      <c r="BA798" s="306"/>
      <c r="BB798" s="306"/>
      <c r="BC798" s="306"/>
      <c r="BD798" s="306"/>
      <c r="BE798" s="306"/>
      <c r="BF798" s="306"/>
      <c r="BG798" s="306"/>
      <c r="BH798" s="306"/>
      <c r="BI798" s="306"/>
      <c r="BJ798" s="306"/>
      <c r="BK798" s="306"/>
      <c r="BL798" s="306"/>
      <c r="BM798" s="306"/>
      <c r="BN798" s="306"/>
      <c r="BO798" s="306"/>
      <c r="BP798" s="306"/>
      <c r="BQ798" s="306"/>
      <c r="BR798" s="306"/>
      <c r="BS798" s="306"/>
      <c r="BT798" s="306"/>
      <c r="BU798" s="306"/>
      <c r="BV798" s="306"/>
      <c r="BW798" s="306"/>
      <c r="BX798" s="306"/>
      <c r="BY798" s="306"/>
      <c r="BZ798" s="306"/>
      <c r="CA798" s="306"/>
      <c r="CB798" s="306"/>
      <c r="CC798" s="306"/>
      <c r="CD798" s="306"/>
      <c r="CE798" s="306"/>
      <c r="CF798" s="306"/>
      <c r="CG798" s="306"/>
      <c r="CH798" s="306"/>
      <c r="CI798" s="306"/>
      <c r="CJ798" s="306"/>
      <c r="CK798" s="306"/>
      <c r="CL798" s="306"/>
      <c r="CM798" s="306"/>
      <c r="CN798" s="306"/>
      <c r="CO798" s="306"/>
      <c r="CP798" s="306"/>
      <c r="CQ798" s="306"/>
      <c r="CR798" s="306"/>
      <c r="CS798" s="306"/>
      <c r="CT798" s="306"/>
      <c r="CU798" s="306"/>
      <c r="CV798" s="306"/>
      <c r="CW798" s="306"/>
      <c r="CX798" s="306"/>
      <c r="CY798" s="306"/>
      <c r="CZ798" s="306"/>
      <c r="DA798" s="306"/>
      <c r="DB798" s="306"/>
      <c r="DC798" s="306"/>
      <c r="DD798" s="306"/>
      <c r="DE798" s="306"/>
      <c r="DF798" s="306"/>
      <c r="DG798" s="306"/>
      <c r="DH798" s="306"/>
      <c r="DI798" s="306"/>
      <c r="DJ798" s="306"/>
      <c r="DK798" s="306"/>
      <c r="DL798" s="306"/>
      <c r="DM798" s="306"/>
      <c r="DN798" s="306"/>
      <c r="DO798" s="306"/>
      <c r="DP798" s="306"/>
      <c r="DQ798" s="306"/>
      <c r="DR798" s="306"/>
      <c r="DS798" s="306"/>
      <c r="DT798" s="306"/>
      <c r="DU798" s="306"/>
      <c r="DV798" s="306"/>
      <c r="DW798" s="306"/>
      <c r="DX798" s="306"/>
      <c r="DY798" s="306"/>
      <c r="DZ798" s="306"/>
      <c r="EA798" s="306"/>
      <c r="EB798" s="306"/>
      <c r="EC798" s="306"/>
      <c r="ED798" s="306"/>
      <c r="EE798" s="306"/>
      <c r="EF798" s="306"/>
      <c r="EG798" s="306"/>
      <c r="EH798" s="306"/>
      <c r="EI798" s="306"/>
      <c r="EJ798" s="306"/>
      <c r="EK798" s="306"/>
      <c r="EL798" s="306"/>
      <c r="EM798" s="306"/>
      <c r="EN798" s="306"/>
      <c r="EO798" s="306"/>
      <c r="EP798" s="306"/>
      <c r="EQ798" s="306"/>
      <c r="ER798" s="306"/>
      <c r="ES798" s="306"/>
      <c r="ET798" s="306"/>
      <c r="EU798" s="306"/>
      <c r="EV798" s="306"/>
      <c r="EW798" s="306"/>
      <c r="EX798" s="306"/>
      <c r="EY798" s="306"/>
      <c r="EZ798" s="306"/>
      <c r="FA798" s="306"/>
      <c r="FB798" s="306"/>
      <c r="FC798" s="306"/>
      <c r="FD798" s="306"/>
      <c r="FE798" s="306"/>
      <c r="FF798" s="306"/>
      <c r="FG798" s="306"/>
      <c r="FH798" s="306"/>
      <c r="FI798" s="306"/>
      <c r="FJ798" s="306"/>
      <c r="FK798" s="306"/>
      <c r="FL798" s="306"/>
      <c r="FM798" s="306"/>
      <c r="FN798" s="306"/>
      <c r="FO798" s="306"/>
      <c r="FP798" s="306"/>
      <c r="FQ798" s="306"/>
      <c r="FR798" s="306"/>
      <c r="FS798" s="306"/>
      <c r="FT798" s="306"/>
      <c r="FU798" s="306"/>
      <c r="FV798" s="306"/>
      <c r="FW798" s="306"/>
      <c r="FX798" s="306"/>
      <c r="FY798" s="306"/>
      <c r="FZ798" s="306"/>
      <c r="GA798" s="306"/>
      <c r="GB798" s="306"/>
      <c r="GC798" s="306"/>
      <c r="GD798" s="306"/>
      <c r="GE798" s="306"/>
      <c r="GF798" s="306"/>
      <c r="GG798" s="306"/>
      <c r="GH798" s="306"/>
      <c r="GI798" s="306"/>
      <c r="GJ798" s="306"/>
      <c r="GK798" s="306"/>
      <c r="GL798" s="306"/>
      <c r="GM798" s="306"/>
      <c r="GN798" s="306"/>
      <c r="GO798" s="306"/>
      <c r="GP798" s="306"/>
      <c r="GQ798" s="306"/>
      <c r="GR798" s="306"/>
      <c r="GS798" s="306"/>
      <c r="GT798" s="306"/>
      <c r="GU798" s="306"/>
      <c r="GV798" s="306"/>
      <c r="GW798" s="306"/>
      <c r="GX798" s="306"/>
      <c r="GY798" s="306"/>
      <c r="GZ798" s="306"/>
      <c r="HA798" s="306"/>
      <c r="HB798" s="306"/>
      <c r="HC798" s="306"/>
      <c r="HD798" s="306"/>
      <c r="HE798" s="306"/>
      <c r="HF798" s="306"/>
      <c r="HG798" s="306"/>
      <c r="HH798" s="306"/>
      <c r="HI798" s="306"/>
      <c r="HJ798" s="306"/>
      <c r="HK798" s="306"/>
      <c r="HL798" s="306"/>
      <c r="HM798" s="306"/>
      <c r="HN798" s="306"/>
      <c r="HO798" s="306"/>
      <c r="HP798" s="306"/>
      <c r="HQ798" s="306"/>
      <c r="HR798" s="306"/>
      <c r="HS798" s="306"/>
      <c r="HT798" s="306"/>
      <c r="HU798" s="306"/>
      <c r="HV798" s="306"/>
      <c r="HW798" s="306"/>
      <c r="HX798" s="306"/>
      <c r="HY798" s="306"/>
      <c r="HZ798" s="306"/>
      <c r="IA798" s="306"/>
      <c r="IB798" s="306"/>
      <c r="IC798" s="306"/>
      <c r="ID798" s="306"/>
      <c r="IE798" s="306"/>
      <c r="IF798" s="306"/>
      <c r="IG798" s="306"/>
      <c r="IH798" s="306"/>
    </row>
    <row r="799" spans="1:242" s="219" customFormat="1" ht="15" customHeight="1" x14ac:dyDescent="0.3">
      <c r="A799" s="174">
        <v>8.01</v>
      </c>
      <c r="B799" s="231"/>
      <c r="C799" s="232" t="e">
        <f>VLOOKUP(BD.PD9[[#This Row],[Pos]],[19]!PPto[#Data],3,FALSE)</f>
        <v>#REF!</v>
      </c>
      <c r="D799" s="174" t="s">
        <v>23</v>
      </c>
      <c r="E799" s="305" t="str">
        <f>IF(BD.PD9[[#This Row],[.]]="*",VLOOKUP(BD.PD9[[#This Row],[Pos]],[19]Presupuesto!A:H,7,FALSE),"")</f>
        <v/>
      </c>
      <c r="F799" s="526" t="s">
        <v>543</v>
      </c>
      <c r="G799" s="558"/>
      <c r="H799" s="174"/>
      <c r="I799" s="174" t="s">
        <v>1326</v>
      </c>
      <c r="J799" s="382">
        <v>6</v>
      </c>
      <c r="K799" s="174" t="s">
        <v>260</v>
      </c>
      <c r="L799" s="383">
        <f>IF(BD.PD9[[#This Row],[Mon]]="DOP",1,HLOOKUP(BD.PD9[[#This Row],[Mon]],Data!$K$1:$L$2,2,FALSE))</f>
        <v>1</v>
      </c>
      <c r="M799" s="384">
        <v>4237.29</v>
      </c>
      <c r="N799" s="243">
        <f>BD.PD9[[#This Row],[Cant.]]*BD.PD9[[#This Row],[ Tasa ]]*BD.PD9[[#This Row],[ Precio Und.]]</f>
        <v>25423.739999999998</v>
      </c>
      <c r="O799" s="386">
        <v>0</v>
      </c>
      <c r="P799" s="243">
        <f>IF(BD.PD9[[#This Row],[Liquid. '[%']]]&lt;&gt;0,(BD.PD9[[#This Row],[Valor Neto '[DOP']]]*BD.PD9[[#This Row],[Liquid. '[%']]])+BD.PD9[[#This Row],[Valor Neto '[DOP']]],BD.PD9[[#This Row],[Valor Neto '[DOP']]])</f>
        <v>25423.739999999998</v>
      </c>
      <c r="Q799" s="243">
        <f>BD.PD9[[#This Row],[Ppto. Orden Interna '[DOP']]]/HLOOKUP("USD",Data!$K$1:$L$2,2,FALSE)</f>
        <v>391.13446153846149</v>
      </c>
      <c r="R799" s="381" t="s">
        <v>544</v>
      </c>
      <c r="S799" s="387"/>
      <c r="T799" s="387"/>
      <c r="U799" s="387"/>
      <c r="V799" s="387"/>
      <c r="W799" s="174" t="s">
        <v>545</v>
      </c>
      <c r="X799" s="495">
        <v>10</v>
      </c>
      <c r="Y799" s="388">
        <v>0.5</v>
      </c>
      <c r="Z799" s="243">
        <f>BD.PD9[[#This Row],[Av.P1 '[%']]]*BD.PD9[[#This Row],[Ppto. Orden Interna '[DOP']]]</f>
        <v>12711.869999999999</v>
      </c>
      <c r="AA799" s="495">
        <v>13</v>
      </c>
      <c r="AB799" s="388">
        <v>0.5</v>
      </c>
      <c r="AC799" s="243">
        <f>BD.PD9[[#This Row],[Av.P2 '[%']]]*BD.PD9[[#This Row],[Ppto. Orden Interna '[DOP']]]</f>
        <v>12711.869999999999</v>
      </c>
      <c r="AD799" s="249"/>
      <c r="AE799" s="389"/>
      <c r="AF799" s="243">
        <f>BD.PD9[[#This Row],[Av.P3 '[%']]]*BD.PD9[[#This Row],[Ppto. Orden Interna '[DOP']]]</f>
        <v>0</v>
      </c>
      <c r="AG799" s="249"/>
      <c r="AH799" s="389"/>
      <c r="AI799" s="243">
        <f>BD.PD9[[#This Row],[Av.P4 '[%']]]*BD.PD9[[#This Row],[Ppto. Orden Interna '[DOP']]]</f>
        <v>0</v>
      </c>
      <c r="AJ799" s="249"/>
      <c r="AK799" s="389"/>
      <c r="AL799" s="243">
        <f>BD.PD9[[#This Row],[Av.P5 '[%']]]*BD.PD9[[#This Row],[Ppto. Orden Interna '[DOP']]]</f>
        <v>0</v>
      </c>
      <c r="AM799" s="496">
        <f>BD.PD9[[#This Row],[Pago 5]]+BD.PD9[[#This Row],[Pago 4]]+BD.PD9[[#This Row],[Pago 3]]+BD.PD9[[#This Row],[Pago 2]]+BD.PD9[[#This Row],[Pago 1]]</f>
        <v>25423.739999999998</v>
      </c>
      <c r="AN799" s="308" t="s">
        <v>244</v>
      </c>
      <c r="AO799" s="308" t="s">
        <v>245</v>
      </c>
      <c r="AP799" s="308" t="s">
        <v>246</v>
      </c>
      <c r="AQ799" s="308" t="s">
        <v>247</v>
      </c>
      <c r="AR799" s="308">
        <v>594</v>
      </c>
      <c r="AS799" s="308" t="s">
        <v>248</v>
      </c>
      <c r="AT799" s="249" t="s">
        <v>1575</v>
      </c>
      <c r="AU799" s="306"/>
      <c r="AV799" s="306"/>
      <c r="AW799" s="306"/>
      <c r="AX799" s="306"/>
      <c r="AY799" s="306"/>
      <c r="AZ799" s="306"/>
      <c r="BA799" s="306"/>
      <c r="BB799" s="306"/>
      <c r="BC799" s="306"/>
      <c r="BD799" s="306"/>
      <c r="BE799" s="306"/>
      <c r="BF799" s="306"/>
      <c r="BG799" s="306"/>
      <c r="BH799" s="306"/>
      <c r="BI799" s="306"/>
      <c r="BJ799" s="306"/>
      <c r="BK799" s="306"/>
      <c r="BL799" s="306"/>
      <c r="BM799" s="306"/>
      <c r="BN799" s="306"/>
      <c r="BO799" s="306"/>
      <c r="BP799" s="306"/>
      <c r="BQ799" s="306"/>
      <c r="BR799" s="306"/>
      <c r="BS799" s="306"/>
      <c r="BT799" s="306"/>
      <c r="BU799" s="306"/>
      <c r="BV799" s="306"/>
      <c r="BW799" s="306"/>
      <c r="BX799" s="306"/>
      <c r="BY799" s="306"/>
      <c r="BZ799" s="306"/>
      <c r="CA799" s="306"/>
      <c r="CB799" s="306"/>
      <c r="CC799" s="306"/>
      <c r="CD799" s="306"/>
      <c r="CE799" s="306"/>
      <c r="CF799" s="306"/>
      <c r="CG799" s="306"/>
      <c r="CH799" s="306"/>
      <c r="CI799" s="306"/>
      <c r="CJ799" s="306"/>
      <c r="CK799" s="306"/>
      <c r="CL799" s="306"/>
      <c r="CM799" s="306"/>
      <c r="CN799" s="306"/>
      <c r="CO799" s="306"/>
      <c r="CP799" s="306"/>
      <c r="CQ799" s="306"/>
      <c r="CR799" s="306"/>
      <c r="CS799" s="306"/>
      <c r="CT799" s="306"/>
      <c r="CU799" s="306"/>
      <c r="CV799" s="306"/>
      <c r="CW799" s="306"/>
      <c r="CX799" s="306"/>
      <c r="CY799" s="306"/>
      <c r="CZ799" s="306"/>
      <c r="DA799" s="306"/>
      <c r="DB799" s="306"/>
      <c r="DC799" s="306"/>
      <c r="DD799" s="306"/>
      <c r="DE799" s="306"/>
      <c r="DF799" s="306"/>
      <c r="DG799" s="306"/>
      <c r="DH799" s="306"/>
      <c r="DI799" s="306"/>
      <c r="DJ799" s="306"/>
      <c r="DK799" s="306"/>
      <c r="DL799" s="306"/>
      <c r="DM799" s="306"/>
      <c r="DN799" s="306"/>
      <c r="DO799" s="306"/>
      <c r="DP799" s="306"/>
      <c r="DQ799" s="306"/>
      <c r="DR799" s="306"/>
      <c r="DS799" s="306"/>
      <c r="DT799" s="306"/>
      <c r="DU799" s="306"/>
      <c r="DV799" s="306"/>
      <c r="DW799" s="306"/>
      <c r="DX799" s="306"/>
      <c r="DY799" s="306"/>
      <c r="DZ799" s="306"/>
      <c r="EA799" s="306"/>
      <c r="EB799" s="306"/>
      <c r="EC799" s="306"/>
      <c r="ED799" s="306"/>
      <c r="EE799" s="306"/>
      <c r="EF799" s="306"/>
      <c r="EG799" s="306"/>
      <c r="EH799" s="306"/>
      <c r="EI799" s="306"/>
      <c r="EJ799" s="306"/>
      <c r="EK799" s="306"/>
      <c r="EL799" s="306"/>
      <c r="EM799" s="306"/>
      <c r="EN799" s="306"/>
      <c r="EO799" s="306"/>
      <c r="EP799" s="306"/>
      <c r="EQ799" s="306"/>
      <c r="ER799" s="306"/>
      <c r="ES799" s="306"/>
      <c r="ET799" s="306"/>
      <c r="EU799" s="306"/>
      <c r="EV799" s="306"/>
      <c r="EW799" s="306"/>
      <c r="EX799" s="306"/>
      <c r="EY799" s="306"/>
      <c r="EZ799" s="306"/>
      <c r="FA799" s="306"/>
      <c r="FB799" s="306"/>
      <c r="FC799" s="306"/>
      <c r="FD799" s="306"/>
      <c r="FE799" s="306"/>
      <c r="FF799" s="306"/>
      <c r="FG799" s="306"/>
      <c r="FH799" s="306"/>
      <c r="FI799" s="306"/>
      <c r="FJ799" s="306"/>
      <c r="FK799" s="306"/>
      <c r="FL799" s="306"/>
      <c r="FM799" s="306"/>
      <c r="FN799" s="306"/>
      <c r="FO799" s="306"/>
      <c r="FP799" s="306"/>
      <c r="FQ799" s="306"/>
      <c r="FR799" s="306"/>
      <c r="FS799" s="306"/>
      <c r="FT799" s="306"/>
      <c r="FU799" s="306"/>
      <c r="FV799" s="306"/>
      <c r="FW799" s="306"/>
      <c r="FX799" s="306"/>
      <c r="FY799" s="306"/>
      <c r="FZ799" s="306"/>
      <c r="GA799" s="306"/>
      <c r="GB799" s="306"/>
      <c r="GC799" s="306"/>
      <c r="GD799" s="306"/>
      <c r="GE799" s="306"/>
      <c r="GF799" s="306"/>
      <c r="GG799" s="306"/>
      <c r="GH799" s="306"/>
      <c r="GI799" s="306"/>
      <c r="GJ799" s="306"/>
      <c r="GK799" s="306"/>
      <c r="GL799" s="306"/>
      <c r="GM799" s="306"/>
      <c r="GN799" s="306"/>
      <c r="GO799" s="306"/>
      <c r="GP799" s="306"/>
      <c r="GQ799" s="306"/>
      <c r="GR799" s="306"/>
      <c r="GS799" s="306"/>
      <c r="GT799" s="306"/>
      <c r="GU799" s="306"/>
      <c r="GV799" s="306"/>
      <c r="GW799" s="306"/>
      <c r="GX799" s="306"/>
      <c r="GY799" s="306"/>
      <c r="GZ799" s="306"/>
      <c r="HA799" s="306"/>
      <c r="HB799" s="306"/>
      <c r="HC799" s="306"/>
      <c r="HD799" s="306"/>
      <c r="HE799" s="306"/>
      <c r="HF799" s="306"/>
      <c r="HG799" s="306"/>
      <c r="HH799" s="306"/>
      <c r="HI799" s="306"/>
      <c r="HJ799" s="306"/>
      <c r="HK799" s="306"/>
      <c r="HL799" s="306"/>
      <c r="HM799" s="306"/>
      <c r="HN799" s="306"/>
      <c r="HO799" s="306"/>
      <c r="HP799" s="306"/>
      <c r="HQ799" s="306"/>
      <c r="HR799" s="306"/>
      <c r="HS799" s="306"/>
      <c r="HT799" s="306"/>
      <c r="HU799" s="306"/>
      <c r="HV799" s="306"/>
      <c r="HW799" s="306"/>
      <c r="HX799" s="306"/>
      <c r="HY799" s="306"/>
      <c r="HZ799" s="306"/>
      <c r="IA799" s="306"/>
      <c r="IB799" s="306"/>
      <c r="IC799" s="306"/>
      <c r="ID799" s="306"/>
      <c r="IE799" s="306"/>
      <c r="IF799" s="306"/>
      <c r="IG799" s="306"/>
      <c r="IH799" s="306"/>
    </row>
    <row r="800" spans="1:242" s="219" customFormat="1" ht="15" customHeight="1" x14ac:dyDescent="0.3">
      <c r="A800" s="174">
        <v>8.01</v>
      </c>
      <c r="B800" s="231"/>
      <c r="C800" s="232" t="e">
        <f>VLOOKUP(BD.PD9[[#This Row],[Pos]],[19]!PPto[#Data],3,FALSE)</f>
        <v>#REF!</v>
      </c>
      <c r="D800" s="174" t="s">
        <v>23</v>
      </c>
      <c r="E800" s="305" t="str">
        <f>IF(BD.PD9[[#This Row],[.]]="*",VLOOKUP(BD.PD9[[#This Row],[Pos]],[19]Presupuesto!A:H,7,FALSE),"")</f>
        <v/>
      </c>
      <c r="F800" s="548" t="s">
        <v>1545</v>
      </c>
      <c r="G800" s="579"/>
      <c r="H800" s="174"/>
      <c r="I800" s="174" t="s">
        <v>1338</v>
      </c>
      <c r="J800" s="382">
        <v>1</v>
      </c>
      <c r="K800" s="174" t="s">
        <v>189</v>
      </c>
      <c r="L800" s="383">
        <f>IF(BD.PD9[[#This Row],[Mon]]="DOP",1,HLOOKUP(BD.PD9[[#This Row],[Mon]],Data!$K$1:$L$2,2,FALSE))</f>
        <v>77</v>
      </c>
      <c r="M800" s="384">
        <v>193334.5</v>
      </c>
      <c r="N800" s="243">
        <f>BD.PD9[[#This Row],[Cant.]]*BD.PD9[[#This Row],[ Tasa ]]*BD.PD9[[#This Row],[ Precio Und.]]</f>
        <v>14886756.5</v>
      </c>
      <c r="O800" s="386">
        <v>0.35</v>
      </c>
      <c r="P800" s="243">
        <f>IF(BD.PD9[[#This Row],[Liquid. '[%']]]&lt;&gt;0,(BD.PD9[[#This Row],[Valor Neto '[DOP']]]*BD.PD9[[#This Row],[Liquid. '[%']]])+BD.PD9[[#This Row],[Valor Neto '[DOP']]],BD.PD9[[#This Row],[Valor Neto '[DOP']]])</f>
        <v>20097121.274999999</v>
      </c>
      <c r="Q800" s="243">
        <f>BD.PD9[[#This Row],[Ppto. Orden Interna '[DOP']]]/HLOOKUP("USD",Data!$K$1:$L$2,2,FALSE)</f>
        <v>309186.48115384614</v>
      </c>
      <c r="R800" s="381" t="s">
        <v>1546</v>
      </c>
      <c r="S800" s="387"/>
      <c r="T800" s="387"/>
      <c r="U800" s="387"/>
      <c r="V800" s="387"/>
      <c r="W800" s="174" t="s">
        <v>549</v>
      </c>
      <c r="X800" s="495">
        <v>7</v>
      </c>
      <c r="Y800" s="388">
        <v>0.6</v>
      </c>
      <c r="Z800" s="243">
        <f>BD.PD9[[#This Row],[Av.P1 '[%']]]*BD.PD9[[#This Row],[Ppto. Orden Interna '[DOP']]]</f>
        <v>12058272.764999999</v>
      </c>
      <c r="AA800" s="495">
        <v>10</v>
      </c>
      <c r="AB800" s="388">
        <v>0.4</v>
      </c>
      <c r="AC800" s="243">
        <f>BD.PD9[[#This Row],[Av.P2 '[%']]]*BD.PD9[[#This Row],[Ppto. Orden Interna '[DOP']]]</f>
        <v>8038848.5099999998</v>
      </c>
      <c r="AD800" s="249"/>
      <c r="AE800" s="389"/>
      <c r="AF800" s="243">
        <f>BD.PD9[[#This Row],[Av.P3 '[%']]]*BD.PD9[[#This Row],[Ppto. Orden Interna '[DOP']]]</f>
        <v>0</v>
      </c>
      <c r="AG800" s="249"/>
      <c r="AH800" s="389"/>
      <c r="AI800" s="243">
        <f>BD.PD9[[#This Row],[Av.P4 '[%']]]*BD.PD9[[#This Row],[Ppto. Orden Interna '[DOP']]]</f>
        <v>0</v>
      </c>
      <c r="AJ800" s="249"/>
      <c r="AK800" s="389"/>
      <c r="AL800" s="243">
        <f>BD.PD9[[#This Row],[Av.P5 '[%']]]*BD.PD9[[#This Row],[Ppto. Orden Interna '[DOP']]]</f>
        <v>0</v>
      </c>
      <c r="AM800" s="496">
        <f>BD.PD9[[#This Row],[Pago 5]]+BD.PD9[[#This Row],[Pago 4]]+BD.PD9[[#This Row],[Pago 3]]+BD.PD9[[#This Row],[Pago 2]]+BD.PD9[[#This Row],[Pago 1]]</f>
        <v>20097121.274999999</v>
      </c>
      <c r="AN800" s="308" t="s">
        <v>244</v>
      </c>
      <c r="AO800" s="308" t="s">
        <v>245</v>
      </c>
      <c r="AP800" s="308" t="s">
        <v>246</v>
      </c>
      <c r="AQ800" s="308" t="s">
        <v>247</v>
      </c>
      <c r="AR800" s="308">
        <v>594</v>
      </c>
      <c r="AS800" s="308" t="s">
        <v>248</v>
      </c>
      <c r="AT800" s="249" t="s">
        <v>1575</v>
      </c>
      <c r="AU800" s="306"/>
      <c r="AV800" s="306"/>
      <c r="AW800" s="306"/>
      <c r="AX800" s="306"/>
      <c r="AY800" s="306"/>
      <c r="AZ800" s="306"/>
      <c r="BA800" s="306"/>
      <c r="BB800" s="306"/>
      <c r="BC800" s="306"/>
      <c r="BD800" s="306"/>
      <c r="BE800" s="306"/>
      <c r="BF800" s="306"/>
      <c r="BG800" s="306"/>
      <c r="BH800" s="306"/>
      <c r="BI800" s="306"/>
      <c r="BJ800" s="306"/>
      <c r="BK800" s="306"/>
      <c r="BL800" s="306"/>
      <c r="BM800" s="306"/>
      <c r="BN800" s="306"/>
      <c r="BO800" s="306"/>
      <c r="BP800" s="306"/>
      <c r="BQ800" s="306"/>
      <c r="BR800" s="306"/>
      <c r="BS800" s="306"/>
      <c r="BT800" s="306"/>
      <c r="BU800" s="306"/>
      <c r="BV800" s="306"/>
      <c r="BW800" s="306"/>
      <c r="BX800" s="306"/>
      <c r="BY800" s="306"/>
      <c r="BZ800" s="306"/>
      <c r="CA800" s="306"/>
      <c r="CB800" s="306"/>
      <c r="CC800" s="306"/>
      <c r="CD800" s="306"/>
      <c r="CE800" s="306"/>
      <c r="CF800" s="306"/>
      <c r="CG800" s="306"/>
      <c r="CH800" s="306"/>
      <c r="CI800" s="306"/>
      <c r="CJ800" s="306"/>
      <c r="CK800" s="306"/>
      <c r="CL800" s="306"/>
      <c r="CM800" s="306"/>
      <c r="CN800" s="306"/>
      <c r="CO800" s="306"/>
      <c r="CP800" s="306"/>
      <c r="CQ800" s="306"/>
      <c r="CR800" s="306"/>
      <c r="CS800" s="306"/>
      <c r="CT800" s="306"/>
      <c r="CU800" s="306"/>
      <c r="CV800" s="306"/>
      <c r="CW800" s="306"/>
      <c r="CX800" s="306"/>
      <c r="CY800" s="306"/>
      <c r="CZ800" s="306"/>
      <c r="DA800" s="306"/>
      <c r="DB800" s="306"/>
      <c r="DC800" s="306"/>
      <c r="DD800" s="306"/>
      <c r="DE800" s="306"/>
      <c r="DF800" s="306"/>
      <c r="DG800" s="306"/>
      <c r="DH800" s="306"/>
      <c r="DI800" s="306"/>
      <c r="DJ800" s="306"/>
      <c r="DK800" s="306"/>
      <c r="DL800" s="306"/>
      <c r="DM800" s="306"/>
      <c r="DN800" s="306"/>
      <c r="DO800" s="306"/>
      <c r="DP800" s="306"/>
      <c r="DQ800" s="306"/>
      <c r="DR800" s="306"/>
      <c r="DS800" s="306"/>
      <c r="DT800" s="306"/>
      <c r="DU800" s="306"/>
      <c r="DV800" s="306"/>
      <c r="DW800" s="306"/>
      <c r="DX800" s="306"/>
      <c r="DY800" s="306"/>
      <c r="DZ800" s="306"/>
      <c r="EA800" s="306"/>
      <c r="EB800" s="306"/>
      <c r="EC800" s="306"/>
      <c r="ED800" s="306"/>
      <c r="EE800" s="306"/>
      <c r="EF800" s="306"/>
      <c r="EG800" s="306"/>
      <c r="EH800" s="306"/>
      <c r="EI800" s="306"/>
      <c r="EJ800" s="306"/>
      <c r="EK800" s="306"/>
      <c r="EL800" s="306"/>
      <c r="EM800" s="306"/>
      <c r="EN800" s="306"/>
      <c r="EO800" s="306"/>
      <c r="EP800" s="306"/>
      <c r="EQ800" s="306"/>
      <c r="ER800" s="306"/>
      <c r="ES800" s="306"/>
      <c r="ET800" s="306"/>
      <c r="EU800" s="306"/>
      <c r="EV800" s="306"/>
      <c r="EW800" s="306"/>
      <c r="EX800" s="306"/>
      <c r="EY800" s="306"/>
      <c r="EZ800" s="306"/>
      <c r="FA800" s="306"/>
      <c r="FB800" s="306"/>
      <c r="FC800" s="306"/>
      <c r="FD800" s="306"/>
      <c r="FE800" s="306"/>
      <c r="FF800" s="306"/>
      <c r="FG800" s="306"/>
      <c r="FH800" s="306"/>
      <c r="FI800" s="306"/>
      <c r="FJ800" s="306"/>
      <c r="FK800" s="306"/>
      <c r="FL800" s="306"/>
      <c r="FM800" s="306"/>
      <c r="FN800" s="306"/>
      <c r="FO800" s="306"/>
      <c r="FP800" s="306"/>
      <c r="FQ800" s="306"/>
      <c r="FR800" s="306"/>
      <c r="FS800" s="306"/>
      <c r="FT800" s="306"/>
      <c r="FU800" s="306"/>
      <c r="FV800" s="306"/>
      <c r="FW800" s="306"/>
      <c r="FX800" s="306"/>
      <c r="FY800" s="306"/>
      <c r="FZ800" s="306"/>
      <c r="GA800" s="306"/>
      <c r="GB800" s="306"/>
      <c r="GC800" s="306"/>
      <c r="GD800" s="306"/>
      <c r="GE800" s="306"/>
      <c r="GF800" s="306"/>
      <c r="GG800" s="306"/>
      <c r="GH800" s="306"/>
      <c r="GI800" s="306"/>
      <c r="GJ800" s="306"/>
      <c r="GK800" s="306"/>
      <c r="GL800" s="306"/>
      <c r="GM800" s="306"/>
      <c r="GN800" s="306"/>
      <c r="GO800" s="306"/>
      <c r="GP800" s="306"/>
      <c r="GQ800" s="306"/>
      <c r="GR800" s="306"/>
      <c r="GS800" s="306"/>
      <c r="GT800" s="306"/>
      <c r="GU800" s="306"/>
      <c r="GV800" s="306"/>
      <c r="GW800" s="306"/>
      <c r="GX800" s="306"/>
      <c r="GY800" s="306"/>
      <c r="GZ800" s="306"/>
      <c r="HA800" s="306"/>
      <c r="HB800" s="306"/>
      <c r="HC800" s="306"/>
      <c r="HD800" s="306"/>
      <c r="HE800" s="306"/>
      <c r="HF800" s="306"/>
      <c r="HG800" s="306"/>
      <c r="HH800" s="306"/>
      <c r="HI800" s="306"/>
      <c r="HJ800" s="306"/>
      <c r="HK800" s="306"/>
      <c r="HL800" s="306"/>
      <c r="HM800" s="306"/>
      <c r="HN800" s="306"/>
      <c r="HO800" s="306"/>
      <c r="HP800" s="306"/>
      <c r="HQ800" s="306"/>
      <c r="HR800" s="306"/>
      <c r="HS800" s="306"/>
      <c r="HT800" s="306"/>
      <c r="HU800" s="306"/>
      <c r="HV800" s="306"/>
      <c r="HW800" s="306"/>
      <c r="HX800" s="306"/>
      <c r="HY800" s="306"/>
      <c r="HZ800" s="306"/>
      <c r="IA800" s="306"/>
      <c r="IB800" s="306"/>
      <c r="IC800" s="306"/>
      <c r="ID800" s="306"/>
      <c r="IE800" s="306"/>
      <c r="IF800" s="306"/>
      <c r="IG800" s="306"/>
      <c r="IH800" s="306"/>
    </row>
    <row r="801" spans="1:242" s="219" customFormat="1" ht="15" customHeight="1" x14ac:dyDescent="0.3">
      <c r="A801" s="174">
        <v>8.01</v>
      </c>
      <c r="B801" s="231"/>
      <c r="C801" s="232" t="e">
        <f>VLOOKUP(BD.PD9[[#This Row],[Pos]],[19]!PPto[#Data],3,FALSE)</f>
        <v>#REF!</v>
      </c>
      <c r="D801" s="174" t="s">
        <v>23</v>
      </c>
      <c r="E801" s="305" t="str">
        <f>IF(BD.PD9[[#This Row],[.]]="*",VLOOKUP(BD.PD9[[#This Row],[Pos]],[19]Presupuesto!A:H,7,FALSE),"")</f>
        <v/>
      </c>
      <c r="F801" s="378" t="s">
        <v>548</v>
      </c>
      <c r="G801" s="174"/>
      <c r="H801" s="174"/>
      <c r="I801" s="174" t="s">
        <v>1338</v>
      </c>
      <c r="J801" s="382">
        <v>1</v>
      </c>
      <c r="K801" s="174" t="s">
        <v>260</v>
      </c>
      <c r="L801" s="383">
        <f>IF(BD.PD9[[#This Row],[Mon]]="DOP",1,HLOOKUP(BD.PD9[[#This Row],[Mon]],Data!$K$1:$L$2,2,FALSE))</f>
        <v>1</v>
      </c>
      <c r="M801" s="384">
        <v>1200000</v>
      </c>
      <c r="N801" s="243">
        <f>BD.PD9[[#This Row],[Cant.]]*BD.PD9[[#This Row],[ Tasa ]]*BD.PD9[[#This Row],[ Precio Und.]]</f>
        <v>1200000</v>
      </c>
      <c r="O801" s="386">
        <v>0</v>
      </c>
      <c r="P801" s="243">
        <f>IF(BD.PD9[[#This Row],[Liquid. '[%']]]&lt;&gt;0,(BD.PD9[[#This Row],[Valor Neto '[DOP']]]*BD.PD9[[#This Row],[Liquid. '[%']]])+BD.PD9[[#This Row],[Valor Neto '[DOP']]],BD.PD9[[#This Row],[Valor Neto '[DOP']]])</f>
        <v>1200000</v>
      </c>
      <c r="Q801" s="243">
        <f>BD.PD9[[#This Row],[Ppto. Orden Interna '[DOP']]]/HLOOKUP("USD",Data!$K$1:$L$2,2,FALSE)</f>
        <v>18461.538461538461</v>
      </c>
      <c r="R801" s="381" t="s">
        <v>173</v>
      </c>
      <c r="S801" s="387"/>
      <c r="T801" s="387"/>
      <c r="U801" s="387"/>
      <c r="V801" s="387"/>
      <c r="W801" s="174" t="s">
        <v>549</v>
      </c>
      <c r="X801" s="495">
        <v>7</v>
      </c>
      <c r="Y801" s="388">
        <v>0.6</v>
      </c>
      <c r="Z801" s="243">
        <f>BD.PD9[[#This Row],[Av.P1 '[%']]]*BD.PD9[[#This Row],[Ppto. Orden Interna '[DOP']]]</f>
        <v>720000</v>
      </c>
      <c r="AA801" s="495">
        <v>10</v>
      </c>
      <c r="AB801" s="388">
        <v>0.4</v>
      </c>
      <c r="AC801" s="243">
        <f>BD.PD9[[#This Row],[Av.P2 '[%']]]*BD.PD9[[#This Row],[Ppto. Orden Interna '[DOP']]]</f>
        <v>480000</v>
      </c>
      <c r="AD801" s="249"/>
      <c r="AE801" s="389"/>
      <c r="AF801" s="243">
        <f>BD.PD9[[#This Row],[Av.P3 '[%']]]*BD.PD9[[#This Row],[Ppto. Orden Interna '[DOP']]]</f>
        <v>0</v>
      </c>
      <c r="AG801" s="249"/>
      <c r="AH801" s="389"/>
      <c r="AI801" s="243">
        <f>BD.PD9[[#This Row],[Av.P4 '[%']]]*BD.PD9[[#This Row],[Ppto. Orden Interna '[DOP']]]</f>
        <v>0</v>
      </c>
      <c r="AJ801" s="249"/>
      <c r="AK801" s="389"/>
      <c r="AL801" s="243">
        <f>BD.PD9[[#This Row],[Av.P5 '[%']]]*BD.PD9[[#This Row],[Ppto. Orden Interna '[DOP']]]</f>
        <v>0</v>
      </c>
      <c r="AM801" s="496">
        <f>BD.PD9[[#This Row],[Pago 5]]+BD.PD9[[#This Row],[Pago 4]]+BD.PD9[[#This Row],[Pago 3]]+BD.PD9[[#This Row],[Pago 2]]+BD.PD9[[#This Row],[Pago 1]]</f>
        <v>1200000</v>
      </c>
      <c r="AN801" s="308" t="s">
        <v>244</v>
      </c>
      <c r="AO801" s="308" t="s">
        <v>245</v>
      </c>
      <c r="AP801" s="308" t="s">
        <v>246</v>
      </c>
      <c r="AQ801" s="308" t="s">
        <v>247</v>
      </c>
      <c r="AR801" s="308">
        <v>594</v>
      </c>
      <c r="AS801" s="308" t="s">
        <v>248</v>
      </c>
      <c r="AT801" s="249" t="s">
        <v>1575</v>
      </c>
      <c r="AU801" s="306"/>
      <c r="AV801" s="306"/>
      <c r="AW801" s="306"/>
      <c r="AX801" s="306"/>
      <c r="AY801" s="306"/>
      <c r="AZ801" s="306"/>
      <c r="BA801" s="306"/>
      <c r="BB801" s="306"/>
      <c r="BC801" s="306"/>
      <c r="BD801" s="306"/>
      <c r="BE801" s="306"/>
      <c r="BF801" s="306"/>
      <c r="BG801" s="306"/>
      <c r="BH801" s="306"/>
      <c r="BI801" s="306"/>
      <c r="BJ801" s="306"/>
      <c r="BK801" s="306"/>
      <c r="BL801" s="306"/>
      <c r="BM801" s="306"/>
      <c r="BN801" s="306"/>
      <c r="BO801" s="306"/>
      <c r="BP801" s="306"/>
      <c r="BQ801" s="306"/>
      <c r="BR801" s="306"/>
      <c r="BS801" s="306"/>
      <c r="BT801" s="306"/>
      <c r="BU801" s="306"/>
      <c r="BV801" s="306"/>
      <c r="BW801" s="306"/>
      <c r="BX801" s="306"/>
      <c r="BY801" s="306"/>
      <c r="BZ801" s="306"/>
      <c r="CA801" s="306"/>
      <c r="CB801" s="306"/>
      <c r="CC801" s="306"/>
      <c r="CD801" s="306"/>
      <c r="CE801" s="306"/>
      <c r="CF801" s="306"/>
      <c r="CG801" s="306"/>
      <c r="CH801" s="306"/>
      <c r="CI801" s="306"/>
      <c r="CJ801" s="306"/>
      <c r="CK801" s="306"/>
      <c r="CL801" s="306"/>
      <c r="CM801" s="306"/>
      <c r="CN801" s="306"/>
      <c r="CO801" s="306"/>
      <c r="CP801" s="306"/>
      <c r="CQ801" s="306"/>
      <c r="CR801" s="306"/>
      <c r="CS801" s="306"/>
      <c r="CT801" s="306"/>
      <c r="CU801" s="306"/>
      <c r="CV801" s="306"/>
      <c r="CW801" s="306"/>
      <c r="CX801" s="306"/>
      <c r="CY801" s="306"/>
      <c r="CZ801" s="306"/>
      <c r="DA801" s="306"/>
      <c r="DB801" s="306"/>
      <c r="DC801" s="306"/>
      <c r="DD801" s="306"/>
      <c r="DE801" s="306"/>
      <c r="DF801" s="306"/>
      <c r="DG801" s="306"/>
      <c r="DH801" s="306"/>
      <c r="DI801" s="306"/>
      <c r="DJ801" s="306"/>
      <c r="DK801" s="306"/>
      <c r="DL801" s="306"/>
      <c r="DM801" s="306"/>
      <c r="DN801" s="306"/>
      <c r="DO801" s="306"/>
      <c r="DP801" s="306"/>
      <c r="DQ801" s="306"/>
      <c r="DR801" s="306"/>
      <c r="DS801" s="306"/>
      <c r="DT801" s="306"/>
      <c r="DU801" s="306"/>
      <c r="DV801" s="306"/>
      <c r="DW801" s="306"/>
      <c r="DX801" s="306"/>
      <c r="DY801" s="306"/>
      <c r="DZ801" s="306"/>
      <c r="EA801" s="306"/>
      <c r="EB801" s="306"/>
      <c r="EC801" s="306"/>
      <c r="ED801" s="306"/>
      <c r="EE801" s="306"/>
      <c r="EF801" s="306"/>
      <c r="EG801" s="306"/>
      <c r="EH801" s="306"/>
      <c r="EI801" s="306"/>
      <c r="EJ801" s="306"/>
      <c r="EK801" s="306"/>
      <c r="EL801" s="306"/>
      <c r="EM801" s="306"/>
      <c r="EN801" s="306"/>
      <c r="EO801" s="306"/>
      <c r="EP801" s="306"/>
      <c r="EQ801" s="306"/>
      <c r="ER801" s="306"/>
      <c r="ES801" s="306"/>
      <c r="ET801" s="306"/>
      <c r="EU801" s="306"/>
      <c r="EV801" s="306"/>
      <c r="EW801" s="306"/>
      <c r="EX801" s="306"/>
      <c r="EY801" s="306"/>
      <c r="EZ801" s="306"/>
      <c r="FA801" s="306"/>
      <c r="FB801" s="306"/>
      <c r="FC801" s="306"/>
      <c r="FD801" s="306"/>
      <c r="FE801" s="306"/>
      <c r="FF801" s="306"/>
      <c r="FG801" s="306"/>
      <c r="FH801" s="306"/>
      <c r="FI801" s="306"/>
      <c r="FJ801" s="306"/>
      <c r="FK801" s="306"/>
      <c r="FL801" s="306"/>
      <c r="FM801" s="306"/>
      <c r="FN801" s="306"/>
      <c r="FO801" s="306"/>
      <c r="FP801" s="306"/>
      <c r="FQ801" s="306"/>
      <c r="FR801" s="306"/>
      <c r="FS801" s="306"/>
      <c r="FT801" s="306"/>
      <c r="FU801" s="306"/>
      <c r="FV801" s="306"/>
      <c r="FW801" s="306"/>
      <c r="FX801" s="306"/>
      <c r="FY801" s="306"/>
      <c r="FZ801" s="306"/>
      <c r="GA801" s="306"/>
      <c r="GB801" s="306"/>
      <c r="GC801" s="306"/>
      <c r="GD801" s="306"/>
      <c r="GE801" s="306"/>
      <c r="GF801" s="306"/>
      <c r="GG801" s="306"/>
      <c r="GH801" s="306"/>
      <c r="GI801" s="306"/>
      <c r="GJ801" s="306"/>
      <c r="GK801" s="306"/>
      <c r="GL801" s="306"/>
      <c r="GM801" s="306"/>
      <c r="GN801" s="306"/>
      <c r="GO801" s="306"/>
      <c r="GP801" s="306"/>
      <c r="GQ801" s="306"/>
      <c r="GR801" s="306"/>
      <c r="GS801" s="306"/>
      <c r="GT801" s="306"/>
      <c r="GU801" s="306"/>
      <c r="GV801" s="306"/>
      <c r="GW801" s="306"/>
      <c r="GX801" s="306"/>
      <c r="GY801" s="306"/>
      <c r="GZ801" s="306"/>
      <c r="HA801" s="306"/>
      <c r="HB801" s="306"/>
      <c r="HC801" s="306"/>
      <c r="HD801" s="306"/>
      <c r="HE801" s="306"/>
      <c r="HF801" s="306"/>
      <c r="HG801" s="306"/>
      <c r="HH801" s="306"/>
      <c r="HI801" s="306"/>
      <c r="HJ801" s="306"/>
      <c r="HK801" s="306"/>
      <c r="HL801" s="306"/>
      <c r="HM801" s="306"/>
      <c r="HN801" s="306"/>
      <c r="HO801" s="306"/>
      <c r="HP801" s="306"/>
      <c r="HQ801" s="306"/>
      <c r="HR801" s="306"/>
      <c r="HS801" s="306"/>
      <c r="HT801" s="306"/>
      <c r="HU801" s="306"/>
      <c r="HV801" s="306"/>
      <c r="HW801" s="306"/>
      <c r="HX801" s="306"/>
      <c r="HY801" s="306"/>
      <c r="HZ801" s="306"/>
      <c r="IA801" s="306"/>
      <c r="IB801" s="306"/>
      <c r="IC801" s="306"/>
      <c r="ID801" s="306"/>
      <c r="IE801" s="306"/>
      <c r="IF801" s="306"/>
      <c r="IG801" s="306"/>
      <c r="IH801" s="306"/>
    </row>
    <row r="802" spans="1:242" s="219" customFormat="1" ht="15" customHeight="1" x14ac:dyDescent="0.3">
      <c r="A802" s="174">
        <v>8.01</v>
      </c>
      <c r="B802" s="231"/>
      <c r="C802" s="232" t="e">
        <f>VLOOKUP(BD.PD9[[#This Row],[Pos]],[19]!PPto[#Data],3,FALSE)</f>
        <v>#REF!</v>
      </c>
      <c r="D802" s="174" t="s">
        <v>23</v>
      </c>
      <c r="E802" s="305" t="str">
        <f>IF(BD.PD9[[#This Row],[.]]="*",VLOOKUP(BD.PD9[[#This Row],[Pos]],[19]Presupuesto!A:H,7,FALSE),"")</f>
        <v/>
      </c>
      <c r="F802" s="501" t="s">
        <v>550</v>
      </c>
      <c r="G802" s="558"/>
      <c r="H802" s="174"/>
      <c r="I802" s="174" t="s">
        <v>1326</v>
      </c>
      <c r="J802" s="382">
        <v>1</v>
      </c>
      <c r="K802" s="174" t="s">
        <v>260</v>
      </c>
      <c r="L802" s="383">
        <f>IF(BD.PD9[[#This Row],[Mon]]="DOP",1,HLOOKUP(BD.PD9[[#This Row],[Mon]],Data!$K$1:$L$2,2,FALSE))</f>
        <v>1</v>
      </c>
      <c r="M802" s="384">
        <v>41101.69</v>
      </c>
      <c r="N802" s="243">
        <f>BD.PD9[[#This Row],[Cant.]]*BD.PD9[[#This Row],[ Tasa ]]*BD.PD9[[#This Row],[ Precio Und.]]</f>
        <v>41101.69</v>
      </c>
      <c r="O802" s="386">
        <v>0</v>
      </c>
      <c r="P802" s="243">
        <f>IF(BD.PD9[[#This Row],[Liquid. '[%']]]&lt;&gt;0,(BD.PD9[[#This Row],[Valor Neto '[DOP']]]*BD.PD9[[#This Row],[Liquid. '[%']]])+BD.PD9[[#This Row],[Valor Neto '[DOP']]],BD.PD9[[#This Row],[Valor Neto '[DOP']]])</f>
        <v>41101.69</v>
      </c>
      <c r="Q802" s="243">
        <f>BD.PD9[[#This Row],[Ppto. Orden Interna '[DOP']]]/HLOOKUP("USD",Data!$K$1:$L$2,2,FALSE)</f>
        <v>632.33369230769233</v>
      </c>
      <c r="R802" s="381" t="s">
        <v>551</v>
      </c>
      <c r="S802" s="387"/>
      <c r="T802" s="387"/>
      <c r="U802" s="387"/>
      <c r="V802" s="387"/>
      <c r="W802" s="174" t="s">
        <v>337</v>
      </c>
      <c r="X802" s="495">
        <v>8</v>
      </c>
      <c r="Y802" s="388">
        <v>0.7</v>
      </c>
      <c r="Z802" s="243">
        <f>BD.PD9[[#This Row],[Av.P1 '[%']]]*BD.PD9[[#This Row],[Ppto. Orden Interna '[DOP']]]</f>
        <v>28771.183000000001</v>
      </c>
      <c r="AA802" s="495">
        <v>10</v>
      </c>
      <c r="AB802" s="388">
        <v>0.3</v>
      </c>
      <c r="AC802" s="243">
        <f>BD.PD9[[#This Row],[Av.P2 '[%']]]*BD.PD9[[#This Row],[Ppto. Orden Interna '[DOP']]]</f>
        <v>12330.507</v>
      </c>
      <c r="AD802" s="249"/>
      <c r="AE802" s="389"/>
      <c r="AF802" s="243">
        <f>BD.PD9[[#This Row],[Av.P3 '[%']]]*BD.PD9[[#This Row],[Ppto. Orden Interna '[DOP']]]</f>
        <v>0</v>
      </c>
      <c r="AG802" s="249"/>
      <c r="AH802" s="389"/>
      <c r="AI802" s="243">
        <f>BD.PD9[[#This Row],[Av.P4 '[%']]]*BD.PD9[[#This Row],[Ppto. Orden Interna '[DOP']]]</f>
        <v>0</v>
      </c>
      <c r="AJ802" s="249"/>
      <c r="AK802" s="389"/>
      <c r="AL802" s="243">
        <f>BD.PD9[[#This Row],[Av.P5 '[%']]]*BD.PD9[[#This Row],[Ppto. Orden Interna '[DOP']]]</f>
        <v>0</v>
      </c>
      <c r="AM802" s="496">
        <f>BD.PD9[[#This Row],[Pago 5]]+BD.PD9[[#This Row],[Pago 4]]+BD.PD9[[#This Row],[Pago 3]]+BD.PD9[[#This Row],[Pago 2]]+BD.PD9[[#This Row],[Pago 1]]</f>
        <v>41101.69</v>
      </c>
      <c r="AN802" s="308" t="s">
        <v>244</v>
      </c>
      <c r="AO802" s="308" t="s">
        <v>245</v>
      </c>
      <c r="AP802" s="308" t="s">
        <v>246</v>
      </c>
      <c r="AQ802" s="308" t="s">
        <v>247</v>
      </c>
      <c r="AR802" s="308">
        <v>594</v>
      </c>
      <c r="AS802" s="308" t="s">
        <v>248</v>
      </c>
      <c r="AT802" s="249" t="s">
        <v>1575</v>
      </c>
      <c r="AU802" s="306"/>
      <c r="AV802" s="306"/>
      <c r="AW802" s="306"/>
      <c r="AX802" s="306"/>
      <c r="AY802" s="306"/>
      <c r="AZ802" s="306"/>
      <c r="BA802" s="306"/>
      <c r="BB802" s="306"/>
      <c r="BC802" s="306"/>
      <c r="BD802" s="306"/>
      <c r="BE802" s="306"/>
      <c r="BF802" s="306"/>
      <c r="BG802" s="306"/>
      <c r="BH802" s="306"/>
      <c r="BI802" s="306"/>
      <c r="BJ802" s="306"/>
      <c r="BK802" s="306"/>
      <c r="BL802" s="306"/>
      <c r="BM802" s="306"/>
      <c r="BN802" s="306"/>
      <c r="BO802" s="306"/>
      <c r="BP802" s="306"/>
      <c r="BQ802" s="306"/>
      <c r="BR802" s="306"/>
      <c r="BS802" s="306"/>
      <c r="BT802" s="306"/>
      <c r="BU802" s="306"/>
      <c r="BV802" s="306"/>
      <c r="BW802" s="306"/>
      <c r="BX802" s="306"/>
      <c r="BY802" s="306"/>
      <c r="BZ802" s="306"/>
      <c r="CA802" s="306"/>
      <c r="CB802" s="306"/>
      <c r="CC802" s="306"/>
      <c r="CD802" s="306"/>
      <c r="CE802" s="306"/>
      <c r="CF802" s="306"/>
      <c r="CG802" s="306"/>
      <c r="CH802" s="306"/>
      <c r="CI802" s="306"/>
      <c r="CJ802" s="306"/>
      <c r="CK802" s="306"/>
      <c r="CL802" s="306"/>
      <c r="CM802" s="306"/>
      <c r="CN802" s="306"/>
      <c r="CO802" s="306"/>
      <c r="CP802" s="306"/>
      <c r="CQ802" s="306"/>
      <c r="CR802" s="306"/>
      <c r="CS802" s="306"/>
      <c r="CT802" s="306"/>
      <c r="CU802" s="306"/>
      <c r="CV802" s="306"/>
      <c r="CW802" s="306"/>
      <c r="CX802" s="306"/>
      <c r="CY802" s="306"/>
      <c r="CZ802" s="306"/>
      <c r="DA802" s="306"/>
      <c r="DB802" s="306"/>
      <c r="DC802" s="306"/>
      <c r="DD802" s="306"/>
      <c r="DE802" s="306"/>
      <c r="DF802" s="306"/>
      <c r="DG802" s="306"/>
      <c r="DH802" s="306"/>
      <c r="DI802" s="306"/>
      <c r="DJ802" s="306"/>
      <c r="DK802" s="306"/>
      <c r="DL802" s="306"/>
      <c r="DM802" s="306"/>
      <c r="DN802" s="306"/>
      <c r="DO802" s="306"/>
      <c r="DP802" s="306"/>
      <c r="DQ802" s="306"/>
      <c r="DR802" s="306"/>
      <c r="DS802" s="306"/>
      <c r="DT802" s="306"/>
      <c r="DU802" s="306"/>
      <c r="DV802" s="306"/>
      <c r="DW802" s="306"/>
      <c r="DX802" s="306"/>
      <c r="DY802" s="306"/>
      <c r="DZ802" s="306"/>
      <c r="EA802" s="306"/>
      <c r="EB802" s="306"/>
      <c r="EC802" s="306"/>
      <c r="ED802" s="306"/>
      <c r="EE802" s="306"/>
      <c r="EF802" s="306"/>
      <c r="EG802" s="306"/>
      <c r="EH802" s="306"/>
      <c r="EI802" s="306"/>
      <c r="EJ802" s="306"/>
      <c r="EK802" s="306"/>
      <c r="EL802" s="306"/>
      <c r="EM802" s="306"/>
      <c r="EN802" s="306"/>
      <c r="EO802" s="306"/>
      <c r="EP802" s="306"/>
      <c r="EQ802" s="306"/>
      <c r="ER802" s="306"/>
      <c r="ES802" s="306"/>
      <c r="ET802" s="306"/>
      <c r="EU802" s="306"/>
      <c r="EV802" s="306"/>
      <c r="EW802" s="306"/>
      <c r="EX802" s="306"/>
      <c r="EY802" s="306"/>
      <c r="EZ802" s="306"/>
      <c r="FA802" s="306"/>
      <c r="FB802" s="306"/>
      <c r="FC802" s="306"/>
      <c r="FD802" s="306"/>
      <c r="FE802" s="306"/>
      <c r="FF802" s="306"/>
      <c r="FG802" s="306"/>
      <c r="FH802" s="306"/>
      <c r="FI802" s="306"/>
      <c r="FJ802" s="306"/>
      <c r="FK802" s="306"/>
      <c r="FL802" s="306"/>
      <c r="FM802" s="306"/>
      <c r="FN802" s="306"/>
      <c r="FO802" s="306"/>
      <c r="FP802" s="306"/>
      <c r="FQ802" s="306"/>
      <c r="FR802" s="306"/>
      <c r="FS802" s="306"/>
      <c r="FT802" s="306"/>
      <c r="FU802" s="306"/>
      <c r="FV802" s="306"/>
      <c r="FW802" s="306"/>
      <c r="FX802" s="306"/>
      <c r="FY802" s="306"/>
      <c r="FZ802" s="306"/>
      <c r="GA802" s="306"/>
      <c r="GB802" s="306"/>
      <c r="GC802" s="306"/>
      <c r="GD802" s="306"/>
      <c r="GE802" s="306"/>
      <c r="GF802" s="306"/>
      <c r="GG802" s="306"/>
      <c r="GH802" s="306"/>
      <c r="GI802" s="306"/>
      <c r="GJ802" s="306"/>
      <c r="GK802" s="306"/>
      <c r="GL802" s="306"/>
      <c r="GM802" s="306"/>
      <c r="GN802" s="306"/>
      <c r="GO802" s="306"/>
      <c r="GP802" s="306"/>
      <c r="GQ802" s="306"/>
      <c r="GR802" s="306"/>
      <c r="GS802" s="306"/>
      <c r="GT802" s="306"/>
      <c r="GU802" s="306"/>
      <c r="GV802" s="306"/>
      <c r="GW802" s="306"/>
      <c r="GX802" s="306"/>
      <c r="GY802" s="306"/>
      <c r="GZ802" s="306"/>
      <c r="HA802" s="306"/>
      <c r="HB802" s="306"/>
      <c r="HC802" s="306"/>
      <c r="HD802" s="306"/>
      <c r="HE802" s="306"/>
      <c r="HF802" s="306"/>
      <c r="HG802" s="306"/>
      <c r="HH802" s="306"/>
      <c r="HI802" s="306"/>
      <c r="HJ802" s="306"/>
      <c r="HK802" s="306"/>
      <c r="HL802" s="306"/>
      <c r="HM802" s="306"/>
      <c r="HN802" s="306"/>
      <c r="HO802" s="306"/>
      <c r="HP802" s="306"/>
      <c r="HQ802" s="306"/>
      <c r="HR802" s="306"/>
      <c r="HS802" s="306"/>
      <c r="HT802" s="306"/>
      <c r="HU802" s="306"/>
      <c r="HV802" s="306"/>
      <c r="HW802" s="306"/>
      <c r="HX802" s="306"/>
      <c r="HY802" s="306"/>
      <c r="HZ802" s="306"/>
      <c r="IA802" s="306"/>
      <c r="IB802" s="306"/>
      <c r="IC802" s="306"/>
      <c r="ID802" s="306"/>
      <c r="IE802" s="306"/>
      <c r="IF802" s="306"/>
      <c r="IG802" s="306"/>
      <c r="IH802" s="306"/>
    </row>
    <row r="803" spans="1:242" s="219" customFormat="1" ht="15" customHeight="1" x14ac:dyDescent="0.3">
      <c r="A803" s="174">
        <v>8.01</v>
      </c>
      <c r="B803" s="231"/>
      <c r="C803" s="232" t="e">
        <f>VLOOKUP(BD.PD9[[#This Row],[Pos]],[19]!PPto[#Data],3,FALSE)</f>
        <v>#REF!</v>
      </c>
      <c r="D803" s="174" t="s">
        <v>23</v>
      </c>
      <c r="E803" s="305" t="str">
        <f>IF(BD.PD9[[#This Row],[.]]="*",VLOOKUP(BD.PD9[[#This Row],[Pos]],[19]Presupuesto!A:H,7,FALSE),"")</f>
        <v/>
      </c>
      <c r="F803" s="501" t="s">
        <v>552</v>
      </c>
      <c r="G803" s="558"/>
      <c r="H803" s="174"/>
      <c r="I803" s="174"/>
      <c r="J803" s="382">
        <v>3</v>
      </c>
      <c r="K803" s="174" t="s">
        <v>260</v>
      </c>
      <c r="L803" s="383">
        <f>IF(BD.PD9[[#This Row],[Mon]]="DOP",1,HLOOKUP(BD.PD9[[#This Row],[Mon]],Data!$K$1:$L$2,2,FALSE))</f>
        <v>1</v>
      </c>
      <c r="M803" s="384">
        <v>15967.980000000001</v>
      </c>
      <c r="N803" s="243">
        <f>BD.PD9[[#This Row],[Cant.]]*BD.PD9[[#This Row],[ Tasa ]]*BD.PD9[[#This Row],[ Precio Und.]]</f>
        <v>47903.94</v>
      </c>
      <c r="O803" s="386">
        <v>0</v>
      </c>
      <c r="P803" s="243">
        <f>IF(BD.PD9[[#This Row],[Liquid. '[%']]]&lt;&gt;0,(BD.PD9[[#This Row],[Valor Neto '[DOP']]]*BD.PD9[[#This Row],[Liquid. '[%']]])+BD.PD9[[#This Row],[Valor Neto '[DOP']]],BD.PD9[[#This Row],[Valor Neto '[DOP']]])</f>
        <v>47903.94</v>
      </c>
      <c r="Q803" s="243">
        <f>BD.PD9[[#This Row],[Ppto. Orden Interna '[DOP']]]/HLOOKUP("USD",Data!$K$1:$L$2,2,FALSE)</f>
        <v>736.98369230769231</v>
      </c>
      <c r="R803" s="381" t="s">
        <v>553</v>
      </c>
      <c r="S803" s="387"/>
      <c r="T803" s="387"/>
      <c r="U803" s="387"/>
      <c r="V803" s="387"/>
      <c r="W803" s="174" t="s">
        <v>554</v>
      </c>
      <c r="X803" s="495">
        <v>7</v>
      </c>
      <c r="Y803" s="388">
        <v>0.5</v>
      </c>
      <c r="Z803" s="243">
        <f>BD.PD9[[#This Row],[Av.P1 '[%']]]*BD.PD9[[#This Row],[Ppto. Orden Interna '[DOP']]]</f>
        <v>23951.97</v>
      </c>
      <c r="AA803" s="495">
        <v>9</v>
      </c>
      <c r="AB803" s="388">
        <v>0.5</v>
      </c>
      <c r="AC803" s="243">
        <f>BD.PD9[[#This Row],[Av.P2 '[%']]]*BD.PD9[[#This Row],[Ppto. Orden Interna '[DOP']]]</f>
        <v>23951.97</v>
      </c>
      <c r="AD803" s="249"/>
      <c r="AE803" s="389"/>
      <c r="AF803" s="243">
        <f>BD.PD9[[#This Row],[Av.P3 '[%']]]*BD.PD9[[#This Row],[Ppto. Orden Interna '[DOP']]]</f>
        <v>0</v>
      </c>
      <c r="AG803" s="249"/>
      <c r="AH803" s="389"/>
      <c r="AI803" s="243">
        <f>BD.PD9[[#This Row],[Av.P4 '[%']]]*BD.PD9[[#This Row],[Ppto. Orden Interna '[DOP']]]</f>
        <v>0</v>
      </c>
      <c r="AJ803" s="249"/>
      <c r="AK803" s="389"/>
      <c r="AL803" s="243">
        <f>BD.PD9[[#This Row],[Av.P5 '[%']]]*BD.PD9[[#This Row],[Ppto. Orden Interna '[DOP']]]</f>
        <v>0</v>
      </c>
      <c r="AM803" s="496">
        <f>BD.PD9[[#This Row],[Pago 5]]+BD.PD9[[#This Row],[Pago 4]]+BD.PD9[[#This Row],[Pago 3]]+BD.PD9[[#This Row],[Pago 2]]+BD.PD9[[#This Row],[Pago 1]]</f>
        <v>47903.94</v>
      </c>
      <c r="AN803" s="308" t="s">
        <v>244</v>
      </c>
      <c r="AO803" s="308" t="s">
        <v>245</v>
      </c>
      <c r="AP803" s="308" t="s">
        <v>246</v>
      </c>
      <c r="AQ803" s="308" t="s">
        <v>247</v>
      </c>
      <c r="AR803" s="308">
        <v>594</v>
      </c>
      <c r="AS803" s="308" t="s">
        <v>248</v>
      </c>
      <c r="AT803" s="249" t="s">
        <v>1575</v>
      </c>
      <c r="AU803" s="306"/>
      <c r="AV803" s="306"/>
      <c r="AW803" s="306"/>
      <c r="AX803" s="306"/>
      <c r="AY803" s="306"/>
      <c r="AZ803" s="306"/>
      <c r="BA803" s="306"/>
      <c r="BB803" s="306"/>
      <c r="BC803" s="306"/>
      <c r="BD803" s="306"/>
      <c r="BE803" s="306"/>
      <c r="BF803" s="306"/>
      <c r="BG803" s="306"/>
      <c r="BH803" s="306"/>
      <c r="BI803" s="306"/>
      <c r="BJ803" s="306"/>
      <c r="BK803" s="306"/>
      <c r="BL803" s="306"/>
      <c r="BM803" s="306"/>
      <c r="BN803" s="306"/>
      <c r="BO803" s="306"/>
      <c r="BP803" s="306"/>
      <c r="BQ803" s="306"/>
      <c r="BR803" s="306"/>
      <c r="BS803" s="306"/>
      <c r="BT803" s="306"/>
      <c r="BU803" s="306"/>
      <c r="BV803" s="306"/>
      <c r="BW803" s="306"/>
      <c r="BX803" s="306"/>
      <c r="BY803" s="306"/>
      <c r="BZ803" s="306"/>
      <c r="CA803" s="306"/>
      <c r="CB803" s="306"/>
      <c r="CC803" s="306"/>
      <c r="CD803" s="306"/>
      <c r="CE803" s="306"/>
      <c r="CF803" s="306"/>
      <c r="CG803" s="306"/>
      <c r="CH803" s="306"/>
      <c r="CI803" s="306"/>
      <c r="CJ803" s="306"/>
      <c r="CK803" s="306"/>
      <c r="CL803" s="306"/>
      <c r="CM803" s="306"/>
      <c r="CN803" s="306"/>
      <c r="CO803" s="306"/>
      <c r="CP803" s="306"/>
      <c r="CQ803" s="306"/>
      <c r="CR803" s="306"/>
      <c r="CS803" s="306"/>
      <c r="CT803" s="306"/>
      <c r="CU803" s="306"/>
      <c r="CV803" s="306"/>
      <c r="CW803" s="306"/>
      <c r="CX803" s="306"/>
      <c r="CY803" s="306"/>
      <c r="CZ803" s="306"/>
      <c r="DA803" s="306"/>
      <c r="DB803" s="306"/>
      <c r="DC803" s="306"/>
      <c r="DD803" s="306"/>
      <c r="DE803" s="306"/>
      <c r="DF803" s="306"/>
      <c r="DG803" s="306"/>
      <c r="DH803" s="306"/>
      <c r="DI803" s="306"/>
      <c r="DJ803" s="306"/>
      <c r="DK803" s="306"/>
      <c r="DL803" s="306"/>
      <c r="DM803" s="306"/>
      <c r="DN803" s="306"/>
      <c r="DO803" s="306"/>
      <c r="DP803" s="306"/>
      <c r="DQ803" s="306"/>
      <c r="DR803" s="306"/>
      <c r="DS803" s="306"/>
      <c r="DT803" s="306"/>
      <c r="DU803" s="306"/>
      <c r="DV803" s="306"/>
      <c r="DW803" s="306"/>
      <c r="DX803" s="306"/>
      <c r="DY803" s="306"/>
      <c r="DZ803" s="306"/>
      <c r="EA803" s="306"/>
      <c r="EB803" s="306"/>
      <c r="EC803" s="306"/>
      <c r="ED803" s="306"/>
      <c r="EE803" s="306"/>
      <c r="EF803" s="306"/>
      <c r="EG803" s="306"/>
      <c r="EH803" s="306"/>
      <c r="EI803" s="306"/>
      <c r="EJ803" s="306"/>
      <c r="EK803" s="306"/>
      <c r="EL803" s="306"/>
      <c r="EM803" s="306"/>
      <c r="EN803" s="306"/>
      <c r="EO803" s="306"/>
      <c r="EP803" s="306"/>
      <c r="EQ803" s="306"/>
      <c r="ER803" s="306"/>
      <c r="ES803" s="306"/>
      <c r="ET803" s="306"/>
      <c r="EU803" s="306"/>
      <c r="EV803" s="306"/>
      <c r="EW803" s="306"/>
      <c r="EX803" s="306"/>
      <c r="EY803" s="306"/>
      <c r="EZ803" s="306"/>
      <c r="FA803" s="306"/>
      <c r="FB803" s="306"/>
      <c r="FC803" s="306"/>
      <c r="FD803" s="306"/>
      <c r="FE803" s="306"/>
      <c r="FF803" s="306"/>
      <c r="FG803" s="306"/>
      <c r="FH803" s="306"/>
      <c r="FI803" s="306"/>
      <c r="FJ803" s="306"/>
      <c r="FK803" s="306"/>
      <c r="FL803" s="306"/>
      <c r="FM803" s="306"/>
      <c r="FN803" s="306"/>
      <c r="FO803" s="306"/>
      <c r="FP803" s="306"/>
      <c r="FQ803" s="306"/>
      <c r="FR803" s="306"/>
      <c r="FS803" s="306"/>
      <c r="FT803" s="306"/>
      <c r="FU803" s="306"/>
      <c r="FV803" s="306"/>
      <c r="FW803" s="306"/>
      <c r="FX803" s="306"/>
      <c r="FY803" s="306"/>
      <c r="FZ803" s="306"/>
      <c r="GA803" s="306"/>
      <c r="GB803" s="306"/>
      <c r="GC803" s="306"/>
      <c r="GD803" s="306"/>
      <c r="GE803" s="306"/>
      <c r="GF803" s="306"/>
      <c r="GG803" s="306"/>
      <c r="GH803" s="306"/>
      <c r="GI803" s="306"/>
      <c r="GJ803" s="306"/>
      <c r="GK803" s="306"/>
      <c r="GL803" s="306"/>
      <c r="GM803" s="306"/>
      <c r="GN803" s="306"/>
      <c r="GO803" s="306"/>
      <c r="GP803" s="306"/>
      <c r="GQ803" s="306"/>
      <c r="GR803" s="306"/>
      <c r="GS803" s="306"/>
      <c r="GT803" s="306"/>
      <c r="GU803" s="306"/>
      <c r="GV803" s="306"/>
      <c r="GW803" s="306"/>
      <c r="GX803" s="306"/>
      <c r="GY803" s="306"/>
      <c r="GZ803" s="306"/>
      <c r="HA803" s="306"/>
      <c r="HB803" s="306"/>
      <c r="HC803" s="306"/>
      <c r="HD803" s="306"/>
      <c r="HE803" s="306"/>
      <c r="HF803" s="306"/>
      <c r="HG803" s="306"/>
      <c r="HH803" s="306"/>
      <c r="HI803" s="306"/>
      <c r="HJ803" s="306"/>
      <c r="HK803" s="306"/>
      <c r="HL803" s="306"/>
      <c r="HM803" s="306"/>
      <c r="HN803" s="306"/>
      <c r="HO803" s="306"/>
      <c r="HP803" s="306"/>
      <c r="HQ803" s="306"/>
      <c r="HR803" s="306"/>
      <c r="HS803" s="306"/>
      <c r="HT803" s="306"/>
      <c r="HU803" s="306"/>
      <c r="HV803" s="306"/>
      <c r="HW803" s="306"/>
      <c r="HX803" s="306"/>
      <c r="HY803" s="306"/>
      <c r="HZ803" s="306"/>
      <c r="IA803" s="306"/>
      <c r="IB803" s="306"/>
      <c r="IC803" s="306"/>
      <c r="ID803" s="306"/>
      <c r="IE803" s="306"/>
      <c r="IF803" s="306"/>
      <c r="IG803" s="306"/>
      <c r="IH803" s="306"/>
    </row>
    <row r="804" spans="1:242" s="219" customFormat="1" ht="15" customHeight="1" x14ac:dyDescent="0.3">
      <c r="A804" s="174">
        <v>8.01</v>
      </c>
      <c r="B804" s="231"/>
      <c r="C804" s="232" t="e">
        <f>VLOOKUP(BD.PD9[[#This Row],[Pos]],[19]!PPto[#Data],3,FALSE)</f>
        <v>#REF!</v>
      </c>
      <c r="D804" s="174" t="s">
        <v>23</v>
      </c>
      <c r="E804" s="305" t="str">
        <f>IF(BD.PD9[[#This Row],[.]]="*",VLOOKUP(BD.PD9[[#This Row],[Pos]],[19]Presupuesto!A:H,7,FALSE),"")</f>
        <v/>
      </c>
      <c r="F804" s="506" t="s">
        <v>555</v>
      </c>
      <c r="G804" s="579"/>
      <c r="H804" s="174"/>
      <c r="I804" s="174" t="s">
        <v>1326</v>
      </c>
      <c r="J804" s="382">
        <v>1</v>
      </c>
      <c r="K804" s="174" t="s">
        <v>260</v>
      </c>
      <c r="L804" s="383">
        <f>IF(BD.PD9[[#This Row],[Mon]]="DOP",1,HLOOKUP(BD.PD9[[#This Row],[Mon]],Data!$K$1:$L$2,2,FALSE))</f>
        <v>1</v>
      </c>
      <c r="M804" s="384">
        <v>8940.68</v>
      </c>
      <c r="N804" s="243">
        <f>BD.PD9[[#This Row],[Cant.]]*BD.PD9[[#This Row],[ Tasa ]]*BD.PD9[[#This Row],[ Precio Und.]]</f>
        <v>8940.68</v>
      </c>
      <c r="O804" s="386">
        <v>0</v>
      </c>
      <c r="P804" s="243">
        <f>IF(BD.PD9[[#This Row],[Liquid. '[%']]]&lt;&gt;0,(BD.PD9[[#This Row],[Valor Neto '[DOP']]]*BD.PD9[[#This Row],[Liquid. '[%']]])+BD.PD9[[#This Row],[Valor Neto '[DOP']]],BD.PD9[[#This Row],[Valor Neto '[DOP']]])</f>
        <v>8940.68</v>
      </c>
      <c r="Q804" s="243">
        <f>BD.PD9[[#This Row],[Ppto. Orden Interna '[DOP']]]/HLOOKUP("USD",Data!$K$1:$L$2,2,FALSE)</f>
        <v>137.54892307692307</v>
      </c>
      <c r="R804" s="381" t="s">
        <v>544</v>
      </c>
      <c r="S804" s="387"/>
      <c r="T804" s="387"/>
      <c r="U804" s="387"/>
      <c r="V804" s="387"/>
      <c r="W804" s="174" t="s">
        <v>545</v>
      </c>
      <c r="X804" s="495">
        <v>10</v>
      </c>
      <c r="Y804" s="388">
        <v>1</v>
      </c>
      <c r="Z804" s="243">
        <f>BD.PD9[[#This Row],[Av.P1 '[%']]]*BD.PD9[[#This Row],[Ppto. Orden Interna '[DOP']]]</f>
        <v>8940.68</v>
      </c>
      <c r="AA804" s="249"/>
      <c r="AB804" s="389"/>
      <c r="AC804" s="243">
        <f>BD.PD9[[#This Row],[Av.P2 '[%']]]*BD.PD9[[#This Row],[Ppto. Orden Interna '[DOP']]]</f>
        <v>0</v>
      </c>
      <c r="AD804" s="249"/>
      <c r="AE804" s="389"/>
      <c r="AF804" s="243">
        <f>BD.PD9[[#This Row],[Av.P3 '[%']]]*BD.PD9[[#This Row],[Ppto. Orden Interna '[DOP']]]</f>
        <v>0</v>
      </c>
      <c r="AG804" s="249"/>
      <c r="AH804" s="389"/>
      <c r="AI804" s="243">
        <f>BD.PD9[[#This Row],[Av.P4 '[%']]]*BD.PD9[[#This Row],[Ppto. Orden Interna '[DOP']]]</f>
        <v>0</v>
      </c>
      <c r="AJ804" s="249"/>
      <c r="AK804" s="389"/>
      <c r="AL804" s="243">
        <f>BD.PD9[[#This Row],[Av.P5 '[%']]]*BD.PD9[[#This Row],[Ppto. Orden Interna '[DOP']]]</f>
        <v>0</v>
      </c>
      <c r="AM804" s="496">
        <f>BD.PD9[[#This Row],[Pago 5]]+BD.PD9[[#This Row],[Pago 4]]+BD.PD9[[#This Row],[Pago 3]]+BD.PD9[[#This Row],[Pago 2]]+BD.PD9[[#This Row],[Pago 1]]</f>
        <v>8940.68</v>
      </c>
      <c r="AN804" s="308" t="s">
        <v>244</v>
      </c>
      <c r="AO804" s="308" t="s">
        <v>245</v>
      </c>
      <c r="AP804" s="308" t="s">
        <v>246</v>
      </c>
      <c r="AQ804" s="308" t="s">
        <v>247</v>
      </c>
      <c r="AR804" s="308">
        <v>594</v>
      </c>
      <c r="AS804" s="308" t="s">
        <v>248</v>
      </c>
      <c r="AT804" s="249" t="s">
        <v>1575</v>
      </c>
      <c r="AU804" s="306"/>
      <c r="AV804" s="306"/>
      <c r="AW804" s="306"/>
      <c r="AX804" s="306"/>
      <c r="AY804" s="306"/>
      <c r="AZ804" s="306"/>
      <c r="BA804" s="306"/>
      <c r="BB804" s="306"/>
      <c r="BC804" s="306"/>
      <c r="BD804" s="306"/>
      <c r="BE804" s="306"/>
      <c r="BF804" s="306"/>
      <c r="BG804" s="306"/>
      <c r="BH804" s="306"/>
      <c r="BI804" s="306"/>
      <c r="BJ804" s="306"/>
      <c r="BK804" s="306"/>
      <c r="BL804" s="306"/>
      <c r="BM804" s="306"/>
      <c r="BN804" s="306"/>
      <c r="BO804" s="306"/>
      <c r="BP804" s="306"/>
      <c r="BQ804" s="306"/>
      <c r="BR804" s="306"/>
      <c r="BS804" s="306"/>
      <c r="BT804" s="306"/>
      <c r="BU804" s="306"/>
      <c r="BV804" s="306"/>
      <c r="BW804" s="306"/>
      <c r="BX804" s="306"/>
      <c r="BY804" s="306"/>
      <c r="BZ804" s="306"/>
      <c r="CA804" s="306"/>
      <c r="CB804" s="306"/>
      <c r="CC804" s="306"/>
      <c r="CD804" s="306"/>
      <c r="CE804" s="306"/>
      <c r="CF804" s="306"/>
      <c r="CG804" s="306"/>
      <c r="CH804" s="306"/>
      <c r="CI804" s="306"/>
      <c r="CJ804" s="306"/>
      <c r="CK804" s="306"/>
      <c r="CL804" s="306"/>
      <c r="CM804" s="306"/>
      <c r="CN804" s="306"/>
      <c r="CO804" s="306"/>
      <c r="CP804" s="306"/>
      <c r="CQ804" s="306"/>
      <c r="CR804" s="306"/>
      <c r="CS804" s="306"/>
      <c r="CT804" s="306"/>
      <c r="CU804" s="306"/>
      <c r="CV804" s="306"/>
      <c r="CW804" s="306"/>
      <c r="CX804" s="306"/>
      <c r="CY804" s="306"/>
      <c r="CZ804" s="306"/>
      <c r="DA804" s="306"/>
      <c r="DB804" s="306"/>
      <c r="DC804" s="306"/>
      <c r="DD804" s="306"/>
      <c r="DE804" s="306"/>
      <c r="DF804" s="306"/>
      <c r="DG804" s="306"/>
      <c r="DH804" s="306"/>
      <c r="DI804" s="306"/>
      <c r="DJ804" s="306"/>
      <c r="DK804" s="306"/>
      <c r="DL804" s="306"/>
      <c r="DM804" s="306"/>
      <c r="DN804" s="306"/>
      <c r="DO804" s="306"/>
      <c r="DP804" s="306"/>
      <c r="DQ804" s="306"/>
      <c r="DR804" s="306"/>
      <c r="DS804" s="306"/>
      <c r="DT804" s="306"/>
      <c r="DU804" s="306"/>
      <c r="DV804" s="306"/>
      <c r="DW804" s="306"/>
      <c r="DX804" s="306"/>
      <c r="DY804" s="306"/>
      <c r="DZ804" s="306"/>
      <c r="EA804" s="306"/>
      <c r="EB804" s="306"/>
      <c r="EC804" s="306"/>
      <c r="ED804" s="306"/>
      <c r="EE804" s="306"/>
      <c r="EF804" s="306"/>
      <c r="EG804" s="306"/>
      <c r="EH804" s="306"/>
      <c r="EI804" s="306"/>
      <c r="EJ804" s="306"/>
      <c r="EK804" s="306"/>
      <c r="EL804" s="306"/>
      <c r="EM804" s="306"/>
      <c r="EN804" s="306"/>
      <c r="EO804" s="306"/>
      <c r="EP804" s="306"/>
      <c r="EQ804" s="306"/>
      <c r="ER804" s="306"/>
      <c r="ES804" s="306"/>
      <c r="ET804" s="306"/>
      <c r="EU804" s="306"/>
      <c r="EV804" s="306"/>
      <c r="EW804" s="306"/>
      <c r="EX804" s="306"/>
      <c r="EY804" s="306"/>
      <c r="EZ804" s="306"/>
      <c r="FA804" s="306"/>
      <c r="FB804" s="306"/>
      <c r="FC804" s="306"/>
      <c r="FD804" s="306"/>
      <c r="FE804" s="306"/>
      <c r="FF804" s="306"/>
      <c r="FG804" s="306"/>
      <c r="FH804" s="306"/>
      <c r="FI804" s="306"/>
      <c r="FJ804" s="306"/>
      <c r="FK804" s="306"/>
      <c r="FL804" s="306"/>
      <c r="FM804" s="306"/>
      <c r="FN804" s="306"/>
      <c r="FO804" s="306"/>
      <c r="FP804" s="306"/>
      <c r="FQ804" s="306"/>
      <c r="FR804" s="306"/>
      <c r="FS804" s="306"/>
      <c r="FT804" s="306"/>
      <c r="FU804" s="306"/>
      <c r="FV804" s="306"/>
      <c r="FW804" s="306"/>
      <c r="FX804" s="306"/>
      <c r="FY804" s="306"/>
      <c r="FZ804" s="306"/>
      <c r="GA804" s="306"/>
      <c r="GB804" s="306"/>
      <c r="GC804" s="306"/>
      <c r="GD804" s="306"/>
      <c r="GE804" s="306"/>
      <c r="GF804" s="306"/>
      <c r="GG804" s="306"/>
      <c r="GH804" s="306"/>
      <c r="GI804" s="306"/>
      <c r="GJ804" s="306"/>
      <c r="GK804" s="306"/>
      <c r="GL804" s="306"/>
      <c r="GM804" s="306"/>
      <c r="GN804" s="306"/>
      <c r="GO804" s="306"/>
      <c r="GP804" s="306"/>
      <c r="GQ804" s="306"/>
      <c r="GR804" s="306"/>
      <c r="GS804" s="306"/>
      <c r="GT804" s="306"/>
      <c r="GU804" s="306"/>
      <c r="GV804" s="306"/>
      <c r="GW804" s="306"/>
      <c r="GX804" s="306"/>
      <c r="GY804" s="306"/>
      <c r="GZ804" s="306"/>
      <c r="HA804" s="306"/>
      <c r="HB804" s="306"/>
      <c r="HC804" s="306"/>
      <c r="HD804" s="306"/>
      <c r="HE804" s="306"/>
      <c r="HF804" s="306"/>
      <c r="HG804" s="306"/>
      <c r="HH804" s="306"/>
      <c r="HI804" s="306"/>
      <c r="HJ804" s="306"/>
      <c r="HK804" s="306"/>
      <c r="HL804" s="306"/>
      <c r="HM804" s="306"/>
      <c r="HN804" s="306"/>
      <c r="HO804" s="306"/>
      <c r="HP804" s="306"/>
      <c r="HQ804" s="306"/>
      <c r="HR804" s="306"/>
      <c r="HS804" s="306"/>
      <c r="HT804" s="306"/>
      <c r="HU804" s="306"/>
      <c r="HV804" s="306"/>
      <c r="HW804" s="306"/>
      <c r="HX804" s="306"/>
      <c r="HY804" s="306"/>
      <c r="HZ804" s="306"/>
      <c r="IA804" s="306"/>
      <c r="IB804" s="306"/>
      <c r="IC804" s="306"/>
      <c r="ID804" s="306"/>
      <c r="IE804" s="306"/>
      <c r="IF804" s="306"/>
      <c r="IG804" s="306"/>
      <c r="IH804" s="306"/>
    </row>
    <row r="805" spans="1:242" s="219" customFormat="1" ht="15" customHeight="1" x14ac:dyDescent="0.3">
      <c r="A805" s="174">
        <v>8.01</v>
      </c>
      <c r="B805" s="231"/>
      <c r="C805" s="232" t="e">
        <f>VLOOKUP(BD.PD9[[#This Row],[Pos]],[19]!PPto[#Data],3,FALSE)</f>
        <v>#REF!</v>
      </c>
      <c r="D805" s="174" t="s">
        <v>23</v>
      </c>
      <c r="E805" s="305" t="str">
        <f>IF(BD.PD9[[#This Row],[.]]="*",VLOOKUP(BD.PD9[[#This Row],[Pos]],[19]Presupuesto!A:H,7,FALSE),"")</f>
        <v/>
      </c>
      <c r="F805" s="506" t="s">
        <v>556</v>
      </c>
      <c r="G805" s="579"/>
      <c r="H805" s="174"/>
      <c r="I805" s="174" t="s">
        <v>1326</v>
      </c>
      <c r="J805" s="382">
        <v>2</v>
      </c>
      <c r="K805" s="174" t="s">
        <v>260</v>
      </c>
      <c r="L805" s="383">
        <f>IF(BD.PD9[[#This Row],[Mon]]="DOP",1,HLOOKUP(BD.PD9[[#This Row],[Mon]],Data!$K$1:$L$2,2,FALSE))</f>
        <v>1</v>
      </c>
      <c r="M805" s="384">
        <v>4728.8149999999996</v>
      </c>
      <c r="N805" s="243">
        <f>BD.PD9[[#This Row],[Cant.]]*BD.PD9[[#This Row],[ Tasa ]]*BD.PD9[[#This Row],[ Precio Und.]]</f>
        <v>9457.6299999999992</v>
      </c>
      <c r="O805" s="386">
        <v>0</v>
      </c>
      <c r="P805" s="243">
        <f>IF(BD.PD9[[#This Row],[Liquid. '[%']]]&lt;&gt;0,(BD.PD9[[#This Row],[Valor Neto '[DOP']]]*BD.PD9[[#This Row],[Liquid. '[%']]])+BD.PD9[[#This Row],[Valor Neto '[DOP']]],BD.PD9[[#This Row],[Valor Neto '[DOP']]])</f>
        <v>9457.6299999999992</v>
      </c>
      <c r="Q805" s="243">
        <f>BD.PD9[[#This Row],[Ppto. Orden Interna '[DOP']]]/HLOOKUP("USD",Data!$K$1:$L$2,2,FALSE)</f>
        <v>145.50199999999998</v>
      </c>
      <c r="R805" s="381" t="s">
        <v>544</v>
      </c>
      <c r="S805" s="387"/>
      <c r="T805" s="387"/>
      <c r="U805" s="387"/>
      <c r="V805" s="387"/>
      <c r="W805" s="174" t="s">
        <v>545</v>
      </c>
      <c r="X805" s="495">
        <v>10</v>
      </c>
      <c r="Y805" s="388">
        <v>1</v>
      </c>
      <c r="Z805" s="243">
        <f>BD.PD9[[#This Row],[Av.P1 '[%']]]*BD.PD9[[#This Row],[Ppto. Orden Interna '[DOP']]]</f>
        <v>9457.6299999999992</v>
      </c>
      <c r="AA805" s="249"/>
      <c r="AB805" s="389"/>
      <c r="AC805" s="243">
        <f>BD.PD9[[#This Row],[Av.P2 '[%']]]*BD.PD9[[#This Row],[Ppto. Orden Interna '[DOP']]]</f>
        <v>0</v>
      </c>
      <c r="AD805" s="249"/>
      <c r="AE805" s="389"/>
      <c r="AF805" s="243">
        <f>BD.PD9[[#This Row],[Av.P3 '[%']]]*BD.PD9[[#This Row],[Ppto. Orden Interna '[DOP']]]</f>
        <v>0</v>
      </c>
      <c r="AG805" s="249"/>
      <c r="AH805" s="389"/>
      <c r="AI805" s="243">
        <f>BD.PD9[[#This Row],[Av.P4 '[%']]]*BD.PD9[[#This Row],[Ppto. Orden Interna '[DOP']]]</f>
        <v>0</v>
      </c>
      <c r="AJ805" s="249"/>
      <c r="AK805" s="389"/>
      <c r="AL805" s="243">
        <f>BD.PD9[[#This Row],[Av.P5 '[%']]]*BD.PD9[[#This Row],[Ppto. Orden Interna '[DOP']]]</f>
        <v>0</v>
      </c>
      <c r="AM805" s="496">
        <f>BD.PD9[[#This Row],[Pago 5]]+BD.PD9[[#This Row],[Pago 4]]+BD.PD9[[#This Row],[Pago 3]]+BD.PD9[[#This Row],[Pago 2]]+BD.PD9[[#This Row],[Pago 1]]</f>
        <v>9457.6299999999992</v>
      </c>
      <c r="AN805" s="308" t="s">
        <v>244</v>
      </c>
      <c r="AO805" s="308" t="s">
        <v>245</v>
      </c>
      <c r="AP805" s="308" t="s">
        <v>246</v>
      </c>
      <c r="AQ805" s="308" t="s">
        <v>247</v>
      </c>
      <c r="AR805" s="308">
        <v>594</v>
      </c>
      <c r="AS805" s="308" t="s">
        <v>248</v>
      </c>
      <c r="AT805" s="249" t="s">
        <v>1575</v>
      </c>
      <c r="AU805" s="306"/>
      <c r="AV805" s="306"/>
      <c r="AW805" s="306"/>
      <c r="AX805" s="306"/>
      <c r="AY805" s="306"/>
      <c r="AZ805" s="306"/>
      <c r="BA805" s="306"/>
      <c r="BB805" s="306"/>
      <c r="BC805" s="306"/>
      <c r="BD805" s="306"/>
      <c r="BE805" s="306"/>
      <c r="BF805" s="306"/>
      <c r="BG805" s="306"/>
      <c r="BH805" s="306"/>
      <c r="BI805" s="306"/>
      <c r="BJ805" s="306"/>
      <c r="BK805" s="306"/>
      <c r="BL805" s="306"/>
      <c r="BM805" s="306"/>
      <c r="BN805" s="306"/>
      <c r="BO805" s="306"/>
      <c r="BP805" s="306"/>
      <c r="BQ805" s="306"/>
      <c r="BR805" s="306"/>
      <c r="BS805" s="306"/>
      <c r="BT805" s="306"/>
      <c r="BU805" s="306"/>
      <c r="BV805" s="306"/>
      <c r="BW805" s="306"/>
      <c r="BX805" s="306"/>
      <c r="BY805" s="306"/>
      <c r="BZ805" s="306"/>
      <c r="CA805" s="306"/>
      <c r="CB805" s="306"/>
      <c r="CC805" s="306"/>
      <c r="CD805" s="306"/>
      <c r="CE805" s="306"/>
      <c r="CF805" s="306"/>
      <c r="CG805" s="306"/>
      <c r="CH805" s="306"/>
      <c r="CI805" s="306"/>
      <c r="CJ805" s="306"/>
      <c r="CK805" s="306"/>
      <c r="CL805" s="306"/>
      <c r="CM805" s="306"/>
      <c r="CN805" s="306"/>
      <c r="CO805" s="306"/>
      <c r="CP805" s="306"/>
      <c r="CQ805" s="306"/>
      <c r="CR805" s="306"/>
      <c r="CS805" s="306"/>
      <c r="CT805" s="306"/>
      <c r="CU805" s="306"/>
      <c r="CV805" s="306"/>
      <c r="CW805" s="306"/>
      <c r="CX805" s="306"/>
      <c r="CY805" s="306"/>
      <c r="CZ805" s="306"/>
      <c r="DA805" s="306"/>
      <c r="DB805" s="306"/>
      <c r="DC805" s="306"/>
      <c r="DD805" s="306"/>
      <c r="DE805" s="306"/>
      <c r="DF805" s="306"/>
      <c r="DG805" s="306"/>
      <c r="DH805" s="306"/>
      <c r="DI805" s="306"/>
      <c r="DJ805" s="306"/>
      <c r="DK805" s="306"/>
      <c r="DL805" s="306"/>
      <c r="DM805" s="306"/>
      <c r="DN805" s="306"/>
      <c r="DO805" s="306"/>
      <c r="DP805" s="306"/>
      <c r="DQ805" s="306"/>
      <c r="DR805" s="306"/>
      <c r="DS805" s="306"/>
      <c r="DT805" s="306"/>
      <c r="DU805" s="306"/>
      <c r="DV805" s="306"/>
      <c r="DW805" s="306"/>
      <c r="DX805" s="306"/>
      <c r="DY805" s="306"/>
      <c r="DZ805" s="306"/>
      <c r="EA805" s="306"/>
      <c r="EB805" s="306"/>
      <c r="EC805" s="306"/>
      <c r="ED805" s="306"/>
      <c r="EE805" s="306"/>
      <c r="EF805" s="306"/>
      <c r="EG805" s="306"/>
      <c r="EH805" s="306"/>
      <c r="EI805" s="306"/>
      <c r="EJ805" s="306"/>
      <c r="EK805" s="306"/>
      <c r="EL805" s="306"/>
      <c r="EM805" s="306"/>
      <c r="EN805" s="306"/>
      <c r="EO805" s="306"/>
      <c r="EP805" s="306"/>
      <c r="EQ805" s="306"/>
      <c r="ER805" s="306"/>
      <c r="ES805" s="306"/>
      <c r="ET805" s="306"/>
      <c r="EU805" s="306"/>
      <c r="EV805" s="306"/>
      <c r="EW805" s="306"/>
      <c r="EX805" s="306"/>
      <c r="EY805" s="306"/>
      <c r="EZ805" s="306"/>
      <c r="FA805" s="306"/>
      <c r="FB805" s="306"/>
      <c r="FC805" s="306"/>
      <c r="FD805" s="306"/>
      <c r="FE805" s="306"/>
      <c r="FF805" s="306"/>
      <c r="FG805" s="306"/>
      <c r="FH805" s="306"/>
      <c r="FI805" s="306"/>
      <c r="FJ805" s="306"/>
      <c r="FK805" s="306"/>
      <c r="FL805" s="306"/>
      <c r="FM805" s="306"/>
      <c r="FN805" s="306"/>
      <c r="FO805" s="306"/>
      <c r="FP805" s="306"/>
      <c r="FQ805" s="306"/>
      <c r="FR805" s="306"/>
      <c r="FS805" s="306"/>
      <c r="FT805" s="306"/>
      <c r="FU805" s="306"/>
      <c r="FV805" s="306"/>
      <c r="FW805" s="306"/>
      <c r="FX805" s="306"/>
      <c r="FY805" s="306"/>
      <c r="FZ805" s="306"/>
      <c r="GA805" s="306"/>
      <c r="GB805" s="306"/>
      <c r="GC805" s="306"/>
      <c r="GD805" s="306"/>
      <c r="GE805" s="306"/>
      <c r="GF805" s="306"/>
      <c r="GG805" s="306"/>
      <c r="GH805" s="306"/>
      <c r="GI805" s="306"/>
      <c r="GJ805" s="306"/>
      <c r="GK805" s="306"/>
      <c r="GL805" s="306"/>
      <c r="GM805" s="306"/>
      <c r="GN805" s="306"/>
      <c r="GO805" s="306"/>
      <c r="GP805" s="306"/>
      <c r="GQ805" s="306"/>
      <c r="GR805" s="306"/>
      <c r="GS805" s="306"/>
      <c r="GT805" s="306"/>
      <c r="GU805" s="306"/>
      <c r="GV805" s="306"/>
      <c r="GW805" s="306"/>
      <c r="GX805" s="306"/>
      <c r="GY805" s="306"/>
      <c r="GZ805" s="306"/>
      <c r="HA805" s="306"/>
      <c r="HB805" s="306"/>
      <c r="HC805" s="306"/>
      <c r="HD805" s="306"/>
      <c r="HE805" s="306"/>
      <c r="HF805" s="306"/>
      <c r="HG805" s="306"/>
      <c r="HH805" s="306"/>
      <c r="HI805" s="306"/>
      <c r="HJ805" s="306"/>
      <c r="HK805" s="306"/>
      <c r="HL805" s="306"/>
      <c r="HM805" s="306"/>
      <c r="HN805" s="306"/>
      <c r="HO805" s="306"/>
      <c r="HP805" s="306"/>
      <c r="HQ805" s="306"/>
      <c r="HR805" s="306"/>
      <c r="HS805" s="306"/>
      <c r="HT805" s="306"/>
      <c r="HU805" s="306"/>
      <c r="HV805" s="306"/>
      <c r="HW805" s="306"/>
      <c r="HX805" s="306"/>
      <c r="HY805" s="306"/>
      <c r="HZ805" s="306"/>
      <c r="IA805" s="306"/>
      <c r="IB805" s="306"/>
      <c r="IC805" s="306"/>
      <c r="ID805" s="306"/>
      <c r="IE805" s="306"/>
      <c r="IF805" s="306"/>
      <c r="IG805" s="306"/>
      <c r="IH805" s="306"/>
    </row>
    <row r="806" spans="1:242" s="219" customFormat="1" ht="15" customHeight="1" x14ac:dyDescent="0.3">
      <c r="A806" s="174">
        <v>8.01</v>
      </c>
      <c r="B806" s="231"/>
      <c r="C806" s="232" t="e">
        <f>VLOOKUP(BD.PD9[[#This Row],[Pos]],[19]!PPto[#Data],3,FALSE)</f>
        <v>#REF!</v>
      </c>
      <c r="D806" s="174" t="s">
        <v>23</v>
      </c>
      <c r="E806" s="305" t="str">
        <f>IF(BD.PD9[[#This Row],[.]]="*",VLOOKUP(BD.PD9[[#This Row],[Pos]],[19]Presupuesto!A:H,7,FALSE),"")</f>
        <v/>
      </c>
      <c r="F806" s="506" t="s">
        <v>557</v>
      </c>
      <c r="G806" s="579"/>
      <c r="H806" s="174"/>
      <c r="I806" s="174" t="s">
        <v>1326</v>
      </c>
      <c r="J806" s="382">
        <v>3</v>
      </c>
      <c r="K806" s="174" t="s">
        <v>260</v>
      </c>
      <c r="L806" s="383">
        <f>IF(BD.PD9[[#This Row],[Mon]]="DOP",1,HLOOKUP(BD.PD9[[#This Row],[Mon]],Data!$K$1:$L$2,2,FALSE))</f>
        <v>1</v>
      </c>
      <c r="M806" s="384">
        <v>11822.029999999999</v>
      </c>
      <c r="N806" s="243">
        <f>BD.PD9[[#This Row],[Cant.]]*BD.PD9[[#This Row],[ Tasa ]]*BD.PD9[[#This Row],[ Precio Und.]]</f>
        <v>35466.089999999997</v>
      </c>
      <c r="O806" s="386">
        <v>0</v>
      </c>
      <c r="P806" s="243">
        <f>IF(BD.PD9[[#This Row],[Liquid. '[%']]]&lt;&gt;0,(BD.PD9[[#This Row],[Valor Neto '[DOP']]]*BD.PD9[[#This Row],[Liquid. '[%']]])+BD.PD9[[#This Row],[Valor Neto '[DOP']]],BD.PD9[[#This Row],[Valor Neto '[DOP']]])</f>
        <v>35466.089999999997</v>
      </c>
      <c r="Q806" s="243">
        <f>BD.PD9[[#This Row],[Ppto. Orden Interna '[DOP']]]/HLOOKUP("USD",Data!$K$1:$L$2,2,FALSE)</f>
        <v>545.63215384615376</v>
      </c>
      <c r="R806" s="381" t="s">
        <v>544</v>
      </c>
      <c r="S806" s="387"/>
      <c r="T806" s="387"/>
      <c r="U806" s="387"/>
      <c r="V806" s="387"/>
      <c r="W806" s="174" t="s">
        <v>545</v>
      </c>
      <c r="X806" s="495">
        <v>10</v>
      </c>
      <c r="Y806" s="388">
        <v>1</v>
      </c>
      <c r="Z806" s="243">
        <f>BD.PD9[[#This Row],[Av.P1 '[%']]]*BD.PD9[[#This Row],[Ppto. Orden Interna '[DOP']]]</f>
        <v>35466.089999999997</v>
      </c>
      <c r="AA806" s="249"/>
      <c r="AB806" s="389"/>
      <c r="AC806" s="243">
        <f>BD.PD9[[#This Row],[Av.P2 '[%']]]*BD.PD9[[#This Row],[Ppto. Orden Interna '[DOP']]]</f>
        <v>0</v>
      </c>
      <c r="AD806" s="249"/>
      <c r="AE806" s="389"/>
      <c r="AF806" s="243">
        <f>BD.PD9[[#This Row],[Av.P3 '[%']]]*BD.PD9[[#This Row],[Ppto. Orden Interna '[DOP']]]</f>
        <v>0</v>
      </c>
      <c r="AG806" s="249"/>
      <c r="AH806" s="389"/>
      <c r="AI806" s="243">
        <f>BD.PD9[[#This Row],[Av.P4 '[%']]]*BD.PD9[[#This Row],[Ppto. Orden Interna '[DOP']]]</f>
        <v>0</v>
      </c>
      <c r="AJ806" s="249"/>
      <c r="AK806" s="389"/>
      <c r="AL806" s="243">
        <f>BD.PD9[[#This Row],[Av.P5 '[%']]]*BD.PD9[[#This Row],[Ppto. Orden Interna '[DOP']]]</f>
        <v>0</v>
      </c>
      <c r="AM806" s="496">
        <f>BD.PD9[[#This Row],[Pago 5]]+BD.PD9[[#This Row],[Pago 4]]+BD.PD9[[#This Row],[Pago 3]]+BD.PD9[[#This Row],[Pago 2]]+BD.PD9[[#This Row],[Pago 1]]</f>
        <v>35466.089999999997</v>
      </c>
      <c r="AN806" s="308" t="s">
        <v>244</v>
      </c>
      <c r="AO806" s="308" t="s">
        <v>245</v>
      </c>
      <c r="AP806" s="308" t="s">
        <v>246</v>
      </c>
      <c r="AQ806" s="308" t="s">
        <v>247</v>
      </c>
      <c r="AR806" s="308">
        <v>594</v>
      </c>
      <c r="AS806" s="308" t="s">
        <v>248</v>
      </c>
      <c r="AT806" s="249" t="s">
        <v>1575</v>
      </c>
      <c r="AU806" s="306"/>
      <c r="AV806" s="306"/>
      <c r="AW806" s="306"/>
      <c r="AX806" s="306"/>
      <c r="AY806" s="306"/>
      <c r="AZ806" s="306"/>
      <c r="BA806" s="306"/>
      <c r="BB806" s="306"/>
      <c r="BC806" s="306"/>
      <c r="BD806" s="306"/>
      <c r="BE806" s="306"/>
      <c r="BF806" s="306"/>
      <c r="BG806" s="306"/>
      <c r="BH806" s="306"/>
      <c r="BI806" s="306"/>
      <c r="BJ806" s="306"/>
      <c r="BK806" s="306"/>
      <c r="BL806" s="306"/>
      <c r="BM806" s="306"/>
      <c r="BN806" s="306"/>
      <c r="BO806" s="306"/>
      <c r="BP806" s="306"/>
      <c r="BQ806" s="306"/>
      <c r="BR806" s="306"/>
      <c r="BS806" s="306"/>
      <c r="BT806" s="306"/>
      <c r="BU806" s="306"/>
      <c r="BV806" s="306"/>
      <c r="BW806" s="306"/>
      <c r="BX806" s="306"/>
      <c r="BY806" s="306"/>
      <c r="BZ806" s="306"/>
      <c r="CA806" s="306"/>
      <c r="CB806" s="306"/>
      <c r="CC806" s="306"/>
      <c r="CD806" s="306"/>
      <c r="CE806" s="306"/>
      <c r="CF806" s="306"/>
      <c r="CG806" s="306"/>
      <c r="CH806" s="306"/>
      <c r="CI806" s="306"/>
      <c r="CJ806" s="306"/>
      <c r="CK806" s="306"/>
      <c r="CL806" s="306"/>
      <c r="CM806" s="306"/>
      <c r="CN806" s="306"/>
      <c r="CO806" s="306"/>
      <c r="CP806" s="306"/>
      <c r="CQ806" s="306"/>
      <c r="CR806" s="306"/>
      <c r="CS806" s="306"/>
      <c r="CT806" s="306"/>
      <c r="CU806" s="306"/>
      <c r="CV806" s="306"/>
      <c r="CW806" s="306"/>
      <c r="CX806" s="306"/>
      <c r="CY806" s="306"/>
      <c r="CZ806" s="306"/>
      <c r="DA806" s="306"/>
      <c r="DB806" s="306"/>
      <c r="DC806" s="306"/>
      <c r="DD806" s="306"/>
      <c r="DE806" s="306"/>
      <c r="DF806" s="306"/>
      <c r="DG806" s="306"/>
      <c r="DH806" s="306"/>
      <c r="DI806" s="306"/>
      <c r="DJ806" s="306"/>
      <c r="DK806" s="306"/>
      <c r="DL806" s="306"/>
      <c r="DM806" s="306"/>
      <c r="DN806" s="306"/>
      <c r="DO806" s="306"/>
      <c r="DP806" s="306"/>
      <c r="DQ806" s="306"/>
      <c r="DR806" s="306"/>
      <c r="DS806" s="306"/>
      <c r="DT806" s="306"/>
      <c r="DU806" s="306"/>
      <c r="DV806" s="306"/>
      <c r="DW806" s="306"/>
      <c r="DX806" s="306"/>
      <c r="DY806" s="306"/>
      <c r="DZ806" s="306"/>
      <c r="EA806" s="306"/>
      <c r="EB806" s="306"/>
      <c r="EC806" s="306"/>
      <c r="ED806" s="306"/>
      <c r="EE806" s="306"/>
      <c r="EF806" s="306"/>
      <c r="EG806" s="306"/>
      <c r="EH806" s="306"/>
      <c r="EI806" s="306"/>
      <c r="EJ806" s="306"/>
      <c r="EK806" s="306"/>
      <c r="EL806" s="306"/>
      <c r="EM806" s="306"/>
      <c r="EN806" s="306"/>
      <c r="EO806" s="306"/>
      <c r="EP806" s="306"/>
      <c r="EQ806" s="306"/>
      <c r="ER806" s="306"/>
      <c r="ES806" s="306"/>
      <c r="ET806" s="306"/>
      <c r="EU806" s="306"/>
      <c r="EV806" s="306"/>
      <c r="EW806" s="306"/>
      <c r="EX806" s="306"/>
      <c r="EY806" s="306"/>
      <c r="EZ806" s="306"/>
      <c r="FA806" s="306"/>
      <c r="FB806" s="306"/>
      <c r="FC806" s="306"/>
      <c r="FD806" s="306"/>
      <c r="FE806" s="306"/>
      <c r="FF806" s="306"/>
      <c r="FG806" s="306"/>
      <c r="FH806" s="306"/>
      <c r="FI806" s="306"/>
      <c r="FJ806" s="306"/>
      <c r="FK806" s="306"/>
      <c r="FL806" s="306"/>
      <c r="FM806" s="306"/>
      <c r="FN806" s="306"/>
      <c r="FO806" s="306"/>
      <c r="FP806" s="306"/>
      <c r="FQ806" s="306"/>
      <c r="FR806" s="306"/>
      <c r="FS806" s="306"/>
      <c r="FT806" s="306"/>
      <c r="FU806" s="306"/>
      <c r="FV806" s="306"/>
      <c r="FW806" s="306"/>
      <c r="FX806" s="306"/>
      <c r="FY806" s="306"/>
      <c r="FZ806" s="306"/>
      <c r="GA806" s="306"/>
      <c r="GB806" s="306"/>
      <c r="GC806" s="306"/>
      <c r="GD806" s="306"/>
      <c r="GE806" s="306"/>
      <c r="GF806" s="306"/>
      <c r="GG806" s="306"/>
      <c r="GH806" s="306"/>
      <c r="GI806" s="306"/>
      <c r="GJ806" s="306"/>
      <c r="GK806" s="306"/>
      <c r="GL806" s="306"/>
      <c r="GM806" s="306"/>
      <c r="GN806" s="306"/>
      <c r="GO806" s="306"/>
      <c r="GP806" s="306"/>
      <c r="GQ806" s="306"/>
      <c r="GR806" s="306"/>
      <c r="GS806" s="306"/>
      <c r="GT806" s="306"/>
      <c r="GU806" s="306"/>
      <c r="GV806" s="306"/>
      <c r="GW806" s="306"/>
      <c r="GX806" s="306"/>
      <c r="GY806" s="306"/>
      <c r="GZ806" s="306"/>
      <c r="HA806" s="306"/>
      <c r="HB806" s="306"/>
      <c r="HC806" s="306"/>
      <c r="HD806" s="306"/>
      <c r="HE806" s="306"/>
      <c r="HF806" s="306"/>
      <c r="HG806" s="306"/>
      <c r="HH806" s="306"/>
      <c r="HI806" s="306"/>
      <c r="HJ806" s="306"/>
      <c r="HK806" s="306"/>
      <c r="HL806" s="306"/>
      <c r="HM806" s="306"/>
      <c r="HN806" s="306"/>
      <c r="HO806" s="306"/>
      <c r="HP806" s="306"/>
      <c r="HQ806" s="306"/>
      <c r="HR806" s="306"/>
      <c r="HS806" s="306"/>
      <c r="HT806" s="306"/>
      <c r="HU806" s="306"/>
      <c r="HV806" s="306"/>
      <c r="HW806" s="306"/>
      <c r="HX806" s="306"/>
      <c r="HY806" s="306"/>
      <c r="HZ806" s="306"/>
      <c r="IA806" s="306"/>
      <c r="IB806" s="306"/>
      <c r="IC806" s="306"/>
      <c r="ID806" s="306"/>
      <c r="IE806" s="306"/>
      <c r="IF806" s="306"/>
      <c r="IG806" s="306"/>
      <c r="IH806" s="306"/>
    </row>
    <row r="807" spans="1:242" s="219" customFormat="1" ht="15" customHeight="1" x14ac:dyDescent="0.3">
      <c r="A807" s="174">
        <v>8.01</v>
      </c>
      <c r="B807" s="231"/>
      <c r="C807" s="232" t="e">
        <f>VLOOKUP(BD.PD9[[#This Row],[Pos]],[19]!PPto[#Data],3,FALSE)</f>
        <v>#REF!</v>
      </c>
      <c r="D807" s="174" t="s">
        <v>23</v>
      </c>
      <c r="E807" s="305" t="str">
        <f>IF(BD.PD9[[#This Row],[.]]="*",VLOOKUP(BD.PD9[[#This Row],[Pos]],[19]Presupuesto!A:H,7,FALSE),"")</f>
        <v/>
      </c>
      <c r="F807" s="506" t="s">
        <v>558</v>
      </c>
      <c r="G807" s="579"/>
      <c r="H807" s="174"/>
      <c r="I807" s="174" t="s">
        <v>1326</v>
      </c>
      <c r="J807" s="382">
        <v>2</v>
      </c>
      <c r="K807" s="174" t="s">
        <v>260</v>
      </c>
      <c r="L807" s="383">
        <f>IF(BD.PD9[[#This Row],[Mon]]="DOP",1,HLOOKUP(BD.PD9[[#This Row],[Mon]],Data!$K$1:$L$2,2,FALSE))</f>
        <v>1</v>
      </c>
      <c r="M807" s="384">
        <v>4728.8149999999996</v>
      </c>
      <c r="N807" s="243">
        <f>BD.PD9[[#This Row],[Cant.]]*BD.PD9[[#This Row],[ Tasa ]]*BD.PD9[[#This Row],[ Precio Und.]]</f>
        <v>9457.6299999999992</v>
      </c>
      <c r="O807" s="386">
        <v>0</v>
      </c>
      <c r="P807" s="243">
        <f>IF(BD.PD9[[#This Row],[Liquid. '[%']]]&lt;&gt;0,(BD.PD9[[#This Row],[Valor Neto '[DOP']]]*BD.PD9[[#This Row],[Liquid. '[%']]])+BD.PD9[[#This Row],[Valor Neto '[DOP']]],BD.PD9[[#This Row],[Valor Neto '[DOP']]])</f>
        <v>9457.6299999999992</v>
      </c>
      <c r="Q807" s="243">
        <f>BD.PD9[[#This Row],[Ppto. Orden Interna '[DOP']]]/HLOOKUP("USD",Data!$K$1:$L$2,2,FALSE)</f>
        <v>145.50199999999998</v>
      </c>
      <c r="R807" s="381" t="s">
        <v>544</v>
      </c>
      <c r="S807" s="387"/>
      <c r="T807" s="387"/>
      <c r="U807" s="387"/>
      <c r="V807" s="387"/>
      <c r="W807" s="174" t="s">
        <v>545</v>
      </c>
      <c r="X807" s="495">
        <v>10</v>
      </c>
      <c r="Y807" s="388">
        <v>1</v>
      </c>
      <c r="Z807" s="243">
        <f>BD.PD9[[#This Row],[Av.P1 '[%']]]*BD.PD9[[#This Row],[Ppto. Orden Interna '[DOP']]]</f>
        <v>9457.6299999999992</v>
      </c>
      <c r="AA807" s="249"/>
      <c r="AB807" s="389"/>
      <c r="AC807" s="243">
        <f>BD.PD9[[#This Row],[Av.P2 '[%']]]*BD.PD9[[#This Row],[Ppto. Orden Interna '[DOP']]]</f>
        <v>0</v>
      </c>
      <c r="AD807" s="249"/>
      <c r="AE807" s="389"/>
      <c r="AF807" s="243">
        <f>BD.PD9[[#This Row],[Av.P3 '[%']]]*BD.PD9[[#This Row],[Ppto. Orden Interna '[DOP']]]</f>
        <v>0</v>
      </c>
      <c r="AG807" s="249"/>
      <c r="AH807" s="389"/>
      <c r="AI807" s="243">
        <f>BD.PD9[[#This Row],[Av.P4 '[%']]]*BD.PD9[[#This Row],[Ppto. Orden Interna '[DOP']]]</f>
        <v>0</v>
      </c>
      <c r="AJ807" s="249"/>
      <c r="AK807" s="389"/>
      <c r="AL807" s="243">
        <f>BD.PD9[[#This Row],[Av.P5 '[%']]]*BD.PD9[[#This Row],[Ppto. Orden Interna '[DOP']]]</f>
        <v>0</v>
      </c>
      <c r="AM807" s="496">
        <f>BD.PD9[[#This Row],[Pago 5]]+BD.PD9[[#This Row],[Pago 4]]+BD.PD9[[#This Row],[Pago 3]]+BD.PD9[[#This Row],[Pago 2]]+BD.PD9[[#This Row],[Pago 1]]</f>
        <v>9457.6299999999992</v>
      </c>
      <c r="AN807" s="308" t="s">
        <v>244</v>
      </c>
      <c r="AO807" s="308" t="s">
        <v>245</v>
      </c>
      <c r="AP807" s="308" t="s">
        <v>246</v>
      </c>
      <c r="AQ807" s="308" t="s">
        <v>247</v>
      </c>
      <c r="AR807" s="308">
        <v>594</v>
      </c>
      <c r="AS807" s="308" t="s">
        <v>248</v>
      </c>
      <c r="AT807" s="249" t="s">
        <v>1575</v>
      </c>
      <c r="AU807" s="306"/>
      <c r="AV807" s="306"/>
      <c r="AW807" s="306"/>
      <c r="AX807" s="306"/>
      <c r="AY807" s="306"/>
      <c r="AZ807" s="306"/>
      <c r="BA807" s="306"/>
      <c r="BB807" s="306"/>
      <c r="BC807" s="306"/>
      <c r="BD807" s="306"/>
      <c r="BE807" s="306"/>
      <c r="BF807" s="306"/>
      <c r="BG807" s="306"/>
      <c r="BH807" s="306"/>
      <c r="BI807" s="306"/>
      <c r="BJ807" s="306"/>
      <c r="BK807" s="306"/>
      <c r="BL807" s="306"/>
      <c r="BM807" s="306"/>
      <c r="BN807" s="306"/>
      <c r="BO807" s="306"/>
      <c r="BP807" s="306"/>
      <c r="BQ807" s="306"/>
      <c r="BR807" s="306"/>
      <c r="BS807" s="306"/>
      <c r="BT807" s="306"/>
      <c r="BU807" s="306"/>
      <c r="BV807" s="306"/>
      <c r="BW807" s="306"/>
      <c r="BX807" s="306"/>
      <c r="BY807" s="306"/>
      <c r="BZ807" s="306"/>
      <c r="CA807" s="306"/>
      <c r="CB807" s="306"/>
      <c r="CC807" s="306"/>
      <c r="CD807" s="306"/>
      <c r="CE807" s="306"/>
      <c r="CF807" s="306"/>
      <c r="CG807" s="306"/>
      <c r="CH807" s="306"/>
      <c r="CI807" s="306"/>
      <c r="CJ807" s="306"/>
      <c r="CK807" s="306"/>
      <c r="CL807" s="306"/>
      <c r="CM807" s="306"/>
      <c r="CN807" s="306"/>
      <c r="CO807" s="306"/>
      <c r="CP807" s="306"/>
      <c r="CQ807" s="306"/>
      <c r="CR807" s="306"/>
      <c r="CS807" s="306"/>
      <c r="CT807" s="306"/>
      <c r="CU807" s="306"/>
      <c r="CV807" s="306"/>
      <c r="CW807" s="306"/>
      <c r="CX807" s="306"/>
      <c r="CY807" s="306"/>
      <c r="CZ807" s="306"/>
      <c r="DA807" s="306"/>
      <c r="DB807" s="306"/>
      <c r="DC807" s="306"/>
      <c r="DD807" s="306"/>
      <c r="DE807" s="306"/>
      <c r="DF807" s="306"/>
      <c r="DG807" s="306"/>
      <c r="DH807" s="306"/>
      <c r="DI807" s="306"/>
      <c r="DJ807" s="306"/>
      <c r="DK807" s="306"/>
      <c r="DL807" s="306"/>
      <c r="DM807" s="306"/>
      <c r="DN807" s="306"/>
      <c r="DO807" s="306"/>
      <c r="DP807" s="306"/>
      <c r="DQ807" s="306"/>
      <c r="DR807" s="306"/>
      <c r="DS807" s="306"/>
      <c r="DT807" s="306"/>
      <c r="DU807" s="306"/>
      <c r="DV807" s="306"/>
      <c r="DW807" s="306"/>
      <c r="DX807" s="306"/>
      <c r="DY807" s="306"/>
      <c r="DZ807" s="306"/>
      <c r="EA807" s="306"/>
      <c r="EB807" s="306"/>
      <c r="EC807" s="306"/>
      <c r="ED807" s="306"/>
      <c r="EE807" s="306"/>
      <c r="EF807" s="306"/>
      <c r="EG807" s="306"/>
      <c r="EH807" s="306"/>
      <c r="EI807" s="306"/>
      <c r="EJ807" s="306"/>
      <c r="EK807" s="306"/>
      <c r="EL807" s="306"/>
      <c r="EM807" s="306"/>
      <c r="EN807" s="306"/>
      <c r="EO807" s="306"/>
      <c r="EP807" s="306"/>
      <c r="EQ807" s="306"/>
      <c r="ER807" s="306"/>
      <c r="ES807" s="306"/>
      <c r="ET807" s="306"/>
      <c r="EU807" s="306"/>
      <c r="EV807" s="306"/>
      <c r="EW807" s="306"/>
      <c r="EX807" s="306"/>
      <c r="EY807" s="306"/>
      <c r="EZ807" s="306"/>
      <c r="FA807" s="306"/>
      <c r="FB807" s="306"/>
      <c r="FC807" s="306"/>
      <c r="FD807" s="306"/>
      <c r="FE807" s="306"/>
      <c r="FF807" s="306"/>
      <c r="FG807" s="306"/>
      <c r="FH807" s="306"/>
      <c r="FI807" s="306"/>
      <c r="FJ807" s="306"/>
      <c r="FK807" s="306"/>
      <c r="FL807" s="306"/>
      <c r="FM807" s="306"/>
      <c r="FN807" s="306"/>
      <c r="FO807" s="306"/>
      <c r="FP807" s="306"/>
      <c r="FQ807" s="306"/>
      <c r="FR807" s="306"/>
      <c r="FS807" s="306"/>
      <c r="FT807" s="306"/>
      <c r="FU807" s="306"/>
      <c r="FV807" s="306"/>
      <c r="FW807" s="306"/>
      <c r="FX807" s="306"/>
      <c r="FY807" s="306"/>
      <c r="FZ807" s="306"/>
      <c r="GA807" s="306"/>
      <c r="GB807" s="306"/>
      <c r="GC807" s="306"/>
      <c r="GD807" s="306"/>
      <c r="GE807" s="306"/>
      <c r="GF807" s="306"/>
      <c r="GG807" s="306"/>
      <c r="GH807" s="306"/>
      <c r="GI807" s="306"/>
      <c r="GJ807" s="306"/>
      <c r="GK807" s="306"/>
      <c r="GL807" s="306"/>
      <c r="GM807" s="306"/>
      <c r="GN807" s="306"/>
      <c r="GO807" s="306"/>
      <c r="GP807" s="306"/>
      <c r="GQ807" s="306"/>
      <c r="GR807" s="306"/>
      <c r="GS807" s="306"/>
      <c r="GT807" s="306"/>
      <c r="GU807" s="306"/>
      <c r="GV807" s="306"/>
      <c r="GW807" s="306"/>
      <c r="GX807" s="306"/>
      <c r="GY807" s="306"/>
      <c r="GZ807" s="306"/>
      <c r="HA807" s="306"/>
      <c r="HB807" s="306"/>
      <c r="HC807" s="306"/>
      <c r="HD807" s="306"/>
      <c r="HE807" s="306"/>
      <c r="HF807" s="306"/>
      <c r="HG807" s="306"/>
      <c r="HH807" s="306"/>
      <c r="HI807" s="306"/>
      <c r="HJ807" s="306"/>
      <c r="HK807" s="306"/>
      <c r="HL807" s="306"/>
      <c r="HM807" s="306"/>
      <c r="HN807" s="306"/>
      <c r="HO807" s="306"/>
      <c r="HP807" s="306"/>
      <c r="HQ807" s="306"/>
      <c r="HR807" s="306"/>
      <c r="HS807" s="306"/>
      <c r="HT807" s="306"/>
      <c r="HU807" s="306"/>
      <c r="HV807" s="306"/>
      <c r="HW807" s="306"/>
      <c r="HX807" s="306"/>
      <c r="HY807" s="306"/>
      <c r="HZ807" s="306"/>
      <c r="IA807" s="306"/>
      <c r="IB807" s="306"/>
      <c r="IC807" s="306"/>
      <c r="ID807" s="306"/>
      <c r="IE807" s="306"/>
      <c r="IF807" s="306"/>
      <c r="IG807" s="306"/>
      <c r="IH807" s="306"/>
    </row>
    <row r="808" spans="1:242" s="219" customFormat="1" ht="15" customHeight="1" x14ac:dyDescent="0.3">
      <c r="A808" s="174">
        <v>8.01</v>
      </c>
      <c r="B808" s="231"/>
      <c r="C808" s="232" t="e">
        <f>VLOOKUP(BD.PD9[[#This Row],[Pos]],[19]!PPto[#Data],3,FALSE)</f>
        <v>#REF!</v>
      </c>
      <c r="D808" s="174" t="s">
        <v>23</v>
      </c>
      <c r="E808" s="305" t="str">
        <f>IF(BD.PD9[[#This Row],[.]]="*",VLOOKUP(BD.PD9[[#This Row],[Pos]],[19]Presupuesto!A:H,7,FALSE),"")</f>
        <v/>
      </c>
      <c r="F808" s="506" t="s">
        <v>559</v>
      </c>
      <c r="G808" s="579"/>
      <c r="H808" s="174"/>
      <c r="I808" s="174" t="s">
        <v>1326</v>
      </c>
      <c r="J808" s="382">
        <v>1</v>
      </c>
      <c r="K808" s="174" t="s">
        <v>260</v>
      </c>
      <c r="L808" s="383">
        <f>IF(BD.PD9[[#This Row],[Mon]]="DOP",1,HLOOKUP(BD.PD9[[#This Row],[Mon]],Data!$K$1:$L$2,2,FALSE))</f>
        <v>1</v>
      </c>
      <c r="M808" s="384">
        <v>16398.310000000001</v>
      </c>
      <c r="N808" s="243">
        <f>BD.PD9[[#This Row],[Cant.]]*BD.PD9[[#This Row],[ Tasa ]]*BD.PD9[[#This Row],[ Precio Und.]]</f>
        <v>16398.310000000001</v>
      </c>
      <c r="O808" s="386">
        <v>0</v>
      </c>
      <c r="P808" s="243">
        <f>IF(BD.PD9[[#This Row],[Liquid. '[%']]]&lt;&gt;0,(BD.PD9[[#This Row],[Valor Neto '[DOP']]]*BD.PD9[[#This Row],[Liquid. '[%']]])+BD.PD9[[#This Row],[Valor Neto '[DOP']]],BD.PD9[[#This Row],[Valor Neto '[DOP']]])</f>
        <v>16398.310000000001</v>
      </c>
      <c r="Q808" s="243">
        <f>BD.PD9[[#This Row],[Ppto. Orden Interna '[DOP']]]/HLOOKUP("USD",Data!$K$1:$L$2,2,FALSE)</f>
        <v>252.28169230769234</v>
      </c>
      <c r="R808" s="381" t="s">
        <v>544</v>
      </c>
      <c r="S808" s="387"/>
      <c r="T808" s="387"/>
      <c r="U808" s="387"/>
      <c r="V808" s="387"/>
      <c r="W808" s="174" t="s">
        <v>545</v>
      </c>
      <c r="X808" s="495">
        <v>10</v>
      </c>
      <c r="Y808" s="388">
        <v>1</v>
      </c>
      <c r="Z808" s="243">
        <f>BD.PD9[[#This Row],[Av.P1 '[%']]]*BD.PD9[[#This Row],[Ppto. Orden Interna '[DOP']]]</f>
        <v>16398.310000000001</v>
      </c>
      <c r="AA808" s="249"/>
      <c r="AB808" s="389"/>
      <c r="AC808" s="243">
        <f>BD.PD9[[#This Row],[Av.P2 '[%']]]*BD.PD9[[#This Row],[Ppto. Orden Interna '[DOP']]]</f>
        <v>0</v>
      </c>
      <c r="AD808" s="249"/>
      <c r="AE808" s="389"/>
      <c r="AF808" s="243">
        <f>BD.PD9[[#This Row],[Av.P3 '[%']]]*BD.PD9[[#This Row],[Ppto. Orden Interna '[DOP']]]</f>
        <v>0</v>
      </c>
      <c r="AG808" s="249"/>
      <c r="AH808" s="389"/>
      <c r="AI808" s="243">
        <f>BD.PD9[[#This Row],[Av.P4 '[%']]]*BD.PD9[[#This Row],[Ppto. Orden Interna '[DOP']]]</f>
        <v>0</v>
      </c>
      <c r="AJ808" s="249"/>
      <c r="AK808" s="389"/>
      <c r="AL808" s="243">
        <f>BD.PD9[[#This Row],[Av.P5 '[%']]]*BD.PD9[[#This Row],[Ppto. Orden Interna '[DOP']]]</f>
        <v>0</v>
      </c>
      <c r="AM808" s="496">
        <f>BD.PD9[[#This Row],[Pago 5]]+BD.PD9[[#This Row],[Pago 4]]+BD.PD9[[#This Row],[Pago 3]]+BD.PD9[[#This Row],[Pago 2]]+BD.PD9[[#This Row],[Pago 1]]</f>
        <v>16398.310000000001</v>
      </c>
      <c r="AN808" s="308" t="s">
        <v>244</v>
      </c>
      <c r="AO808" s="308" t="s">
        <v>245</v>
      </c>
      <c r="AP808" s="308" t="s">
        <v>246</v>
      </c>
      <c r="AQ808" s="308" t="s">
        <v>247</v>
      </c>
      <c r="AR808" s="308">
        <v>594</v>
      </c>
      <c r="AS808" s="308" t="s">
        <v>248</v>
      </c>
      <c r="AT808" s="249" t="s">
        <v>1575</v>
      </c>
      <c r="AU808" s="306"/>
      <c r="AV808" s="306"/>
      <c r="AW808" s="306"/>
      <c r="AX808" s="306"/>
      <c r="AY808" s="306"/>
      <c r="AZ808" s="306"/>
      <c r="BA808" s="306"/>
      <c r="BB808" s="306"/>
      <c r="BC808" s="306"/>
      <c r="BD808" s="306"/>
      <c r="BE808" s="306"/>
      <c r="BF808" s="306"/>
      <c r="BG808" s="306"/>
      <c r="BH808" s="306"/>
      <c r="BI808" s="306"/>
      <c r="BJ808" s="306"/>
      <c r="BK808" s="306"/>
      <c r="BL808" s="306"/>
      <c r="BM808" s="306"/>
      <c r="BN808" s="306"/>
      <c r="BO808" s="306"/>
      <c r="BP808" s="306"/>
      <c r="BQ808" s="306"/>
      <c r="BR808" s="306"/>
      <c r="BS808" s="306"/>
      <c r="BT808" s="306"/>
      <c r="BU808" s="306"/>
      <c r="BV808" s="306"/>
      <c r="BW808" s="306"/>
      <c r="BX808" s="306"/>
      <c r="BY808" s="306"/>
      <c r="BZ808" s="306"/>
      <c r="CA808" s="306"/>
      <c r="CB808" s="306"/>
      <c r="CC808" s="306"/>
      <c r="CD808" s="306"/>
      <c r="CE808" s="306"/>
      <c r="CF808" s="306"/>
      <c r="CG808" s="306"/>
      <c r="CH808" s="306"/>
      <c r="CI808" s="306"/>
      <c r="CJ808" s="306"/>
      <c r="CK808" s="306"/>
      <c r="CL808" s="306"/>
      <c r="CM808" s="306"/>
      <c r="CN808" s="306"/>
      <c r="CO808" s="306"/>
      <c r="CP808" s="306"/>
      <c r="CQ808" s="306"/>
      <c r="CR808" s="306"/>
      <c r="CS808" s="306"/>
      <c r="CT808" s="306"/>
      <c r="CU808" s="306"/>
      <c r="CV808" s="306"/>
      <c r="CW808" s="306"/>
      <c r="CX808" s="306"/>
      <c r="CY808" s="306"/>
      <c r="CZ808" s="306"/>
      <c r="DA808" s="306"/>
      <c r="DB808" s="306"/>
      <c r="DC808" s="306"/>
      <c r="DD808" s="306"/>
      <c r="DE808" s="306"/>
      <c r="DF808" s="306"/>
      <c r="DG808" s="306"/>
      <c r="DH808" s="306"/>
      <c r="DI808" s="306"/>
      <c r="DJ808" s="306"/>
      <c r="DK808" s="306"/>
      <c r="DL808" s="306"/>
      <c r="DM808" s="306"/>
      <c r="DN808" s="306"/>
      <c r="DO808" s="306"/>
      <c r="DP808" s="306"/>
      <c r="DQ808" s="306"/>
      <c r="DR808" s="306"/>
      <c r="DS808" s="306"/>
      <c r="DT808" s="306"/>
      <c r="DU808" s="306"/>
      <c r="DV808" s="306"/>
      <c r="DW808" s="306"/>
      <c r="DX808" s="306"/>
      <c r="DY808" s="306"/>
      <c r="DZ808" s="306"/>
      <c r="EA808" s="306"/>
      <c r="EB808" s="306"/>
      <c r="EC808" s="306"/>
      <c r="ED808" s="306"/>
      <c r="EE808" s="306"/>
      <c r="EF808" s="306"/>
      <c r="EG808" s="306"/>
      <c r="EH808" s="306"/>
      <c r="EI808" s="306"/>
      <c r="EJ808" s="306"/>
      <c r="EK808" s="306"/>
      <c r="EL808" s="306"/>
      <c r="EM808" s="306"/>
      <c r="EN808" s="306"/>
      <c r="EO808" s="306"/>
      <c r="EP808" s="306"/>
      <c r="EQ808" s="306"/>
      <c r="ER808" s="306"/>
      <c r="ES808" s="306"/>
      <c r="ET808" s="306"/>
      <c r="EU808" s="306"/>
      <c r="EV808" s="306"/>
      <c r="EW808" s="306"/>
      <c r="EX808" s="306"/>
      <c r="EY808" s="306"/>
      <c r="EZ808" s="306"/>
      <c r="FA808" s="306"/>
      <c r="FB808" s="306"/>
      <c r="FC808" s="306"/>
      <c r="FD808" s="306"/>
      <c r="FE808" s="306"/>
      <c r="FF808" s="306"/>
      <c r="FG808" s="306"/>
      <c r="FH808" s="306"/>
      <c r="FI808" s="306"/>
      <c r="FJ808" s="306"/>
      <c r="FK808" s="306"/>
      <c r="FL808" s="306"/>
      <c r="FM808" s="306"/>
      <c r="FN808" s="306"/>
      <c r="FO808" s="306"/>
      <c r="FP808" s="306"/>
      <c r="FQ808" s="306"/>
      <c r="FR808" s="306"/>
      <c r="FS808" s="306"/>
      <c r="FT808" s="306"/>
      <c r="FU808" s="306"/>
      <c r="FV808" s="306"/>
      <c r="FW808" s="306"/>
      <c r="FX808" s="306"/>
      <c r="FY808" s="306"/>
      <c r="FZ808" s="306"/>
      <c r="GA808" s="306"/>
      <c r="GB808" s="306"/>
      <c r="GC808" s="306"/>
      <c r="GD808" s="306"/>
      <c r="GE808" s="306"/>
      <c r="GF808" s="306"/>
      <c r="GG808" s="306"/>
      <c r="GH808" s="306"/>
      <c r="GI808" s="306"/>
      <c r="GJ808" s="306"/>
      <c r="GK808" s="306"/>
      <c r="GL808" s="306"/>
      <c r="GM808" s="306"/>
      <c r="GN808" s="306"/>
      <c r="GO808" s="306"/>
      <c r="GP808" s="306"/>
      <c r="GQ808" s="306"/>
      <c r="GR808" s="306"/>
      <c r="GS808" s="306"/>
      <c r="GT808" s="306"/>
      <c r="GU808" s="306"/>
      <c r="GV808" s="306"/>
      <c r="GW808" s="306"/>
      <c r="GX808" s="306"/>
      <c r="GY808" s="306"/>
      <c r="GZ808" s="306"/>
      <c r="HA808" s="306"/>
      <c r="HB808" s="306"/>
      <c r="HC808" s="306"/>
      <c r="HD808" s="306"/>
      <c r="HE808" s="306"/>
      <c r="HF808" s="306"/>
      <c r="HG808" s="306"/>
      <c r="HH808" s="306"/>
      <c r="HI808" s="306"/>
      <c r="HJ808" s="306"/>
      <c r="HK808" s="306"/>
      <c r="HL808" s="306"/>
      <c r="HM808" s="306"/>
      <c r="HN808" s="306"/>
      <c r="HO808" s="306"/>
      <c r="HP808" s="306"/>
      <c r="HQ808" s="306"/>
      <c r="HR808" s="306"/>
      <c r="HS808" s="306"/>
      <c r="HT808" s="306"/>
      <c r="HU808" s="306"/>
      <c r="HV808" s="306"/>
      <c r="HW808" s="306"/>
      <c r="HX808" s="306"/>
      <c r="HY808" s="306"/>
      <c r="HZ808" s="306"/>
      <c r="IA808" s="306"/>
      <c r="IB808" s="306"/>
      <c r="IC808" s="306"/>
      <c r="ID808" s="306"/>
      <c r="IE808" s="306"/>
      <c r="IF808" s="306"/>
      <c r="IG808" s="306"/>
      <c r="IH808" s="306"/>
    </row>
    <row r="809" spans="1:242" s="219" customFormat="1" ht="15" customHeight="1" x14ac:dyDescent="0.3">
      <c r="A809" s="174">
        <v>8.01</v>
      </c>
      <c r="B809" s="231"/>
      <c r="C809" s="232" t="e">
        <f>VLOOKUP(BD.PD9[[#This Row],[Pos]],[19]!PPto[#Data],3,FALSE)</f>
        <v>#REF!</v>
      </c>
      <c r="D809" s="174" t="s">
        <v>23</v>
      </c>
      <c r="E809" s="305" t="str">
        <f>IF(BD.PD9[[#This Row],[.]]="*",VLOOKUP(BD.PD9[[#This Row],[Pos]],[19]Presupuesto!A:H,7,FALSE),"")</f>
        <v/>
      </c>
      <c r="F809" s="506" t="s">
        <v>560</v>
      </c>
      <c r="G809" s="579"/>
      <c r="H809" s="174"/>
      <c r="I809" s="174" t="s">
        <v>1326</v>
      </c>
      <c r="J809" s="382">
        <v>2</v>
      </c>
      <c r="K809" s="174" t="s">
        <v>260</v>
      </c>
      <c r="L809" s="383">
        <f>IF(BD.PD9[[#This Row],[Mon]]="DOP",1,HLOOKUP(BD.PD9[[#This Row],[Mon]],Data!$K$1:$L$2,2,FALSE))</f>
        <v>1</v>
      </c>
      <c r="M809" s="384">
        <v>11822.03</v>
      </c>
      <c r="N809" s="243">
        <f>BD.PD9[[#This Row],[Cant.]]*BD.PD9[[#This Row],[ Tasa ]]*BD.PD9[[#This Row],[ Precio Und.]]</f>
        <v>23644.06</v>
      </c>
      <c r="O809" s="386">
        <v>0</v>
      </c>
      <c r="P809" s="243">
        <f>IF(BD.PD9[[#This Row],[Liquid. '[%']]]&lt;&gt;0,(BD.PD9[[#This Row],[Valor Neto '[DOP']]]*BD.PD9[[#This Row],[Liquid. '[%']]])+BD.PD9[[#This Row],[Valor Neto '[DOP']]],BD.PD9[[#This Row],[Valor Neto '[DOP']]])</f>
        <v>23644.06</v>
      </c>
      <c r="Q809" s="243">
        <f>BD.PD9[[#This Row],[Ppto. Orden Interna '[DOP']]]/HLOOKUP("USD",Data!$K$1:$L$2,2,FALSE)</f>
        <v>363.75476923076923</v>
      </c>
      <c r="R809" s="381" t="s">
        <v>544</v>
      </c>
      <c r="S809" s="387"/>
      <c r="T809" s="387"/>
      <c r="U809" s="387"/>
      <c r="V809" s="387"/>
      <c r="W809" s="174" t="s">
        <v>545</v>
      </c>
      <c r="X809" s="495">
        <v>10</v>
      </c>
      <c r="Y809" s="388">
        <v>1</v>
      </c>
      <c r="Z809" s="243">
        <f>BD.PD9[[#This Row],[Av.P1 '[%']]]*BD.PD9[[#This Row],[Ppto. Orden Interna '[DOP']]]</f>
        <v>23644.06</v>
      </c>
      <c r="AA809" s="249"/>
      <c r="AB809" s="389"/>
      <c r="AC809" s="243">
        <f>BD.PD9[[#This Row],[Av.P2 '[%']]]*BD.PD9[[#This Row],[Ppto. Orden Interna '[DOP']]]</f>
        <v>0</v>
      </c>
      <c r="AD809" s="249"/>
      <c r="AE809" s="389"/>
      <c r="AF809" s="243">
        <f>BD.PD9[[#This Row],[Av.P3 '[%']]]*BD.PD9[[#This Row],[Ppto. Orden Interna '[DOP']]]</f>
        <v>0</v>
      </c>
      <c r="AG809" s="249"/>
      <c r="AH809" s="389"/>
      <c r="AI809" s="243">
        <f>BD.PD9[[#This Row],[Av.P4 '[%']]]*BD.PD9[[#This Row],[Ppto. Orden Interna '[DOP']]]</f>
        <v>0</v>
      </c>
      <c r="AJ809" s="249"/>
      <c r="AK809" s="389"/>
      <c r="AL809" s="243">
        <f>BD.PD9[[#This Row],[Av.P5 '[%']]]*BD.PD9[[#This Row],[Ppto. Orden Interna '[DOP']]]</f>
        <v>0</v>
      </c>
      <c r="AM809" s="496">
        <f>BD.PD9[[#This Row],[Pago 5]]+BD.PD9[[#This Row],[Pago 4]]+BD.PD9[[#This Row],[Pago 3]]+BD.PD9[[#This Row],[Pago 2]]+BD.PD9[[#This Row],[Pago 1]]</f>
        <v>23644.06</v>
      </c>
      <c r="AN809" s="308" t="s">
        <v>244</v>
      </c>
      <c r="AO809" s="308" t="s">
        <v>245</v>
      </c>
      <c r="AP809" s="308" t="s">
        <v>246</v>
      </c>
      <c r="AQ809" s="308" t="s">
        <v>247</v>
      </c>
      <c r="AR809" s="308">
        <v>594</v>
      </c>
      <c r="AS809" s="308" t="s">
        <v>248</v>
      </c>
      <c r="AT809" s="249" t="s">
        <v>1575</v>
      </c>
      <c r="AU809" s="306"/>
      <c r="AV809" s="306"/>
      <c r="AW809" s="306"/>
      <c r="AX809" s="306"/>
      <c r="AY809" s="306"/>
      <c r="AZ809" s="306"/>
      <c r="BA809" s="306"/>
      <c r="BB809" s="306"/>
      <c r="BC809" s="306"/>
      <c r="BD809" s="306"/>
      <c r="BE809" s="306"/>
      <c r="BF809" s="306"/>
      <c r="BG809" s="306"/>
      <c r="BH809" s="306"/>
      <c r="BI809" s="306"/>
      <c r="BJ809" s="306"/>
      <c r="BK809" s="306"/>
      <c r="BL809" s="306"/>
      <c r="BM809" s="306"/>
      <c r="BN809" s="306"/>
      <c r="BO809" s="306"/>
      <c r="BP809" s="306"/>
      <c r="BQ809" s="306"/>
      <c r="BR809" s="306"/>
      <c r="BS809" s="306"/>
      <c r="BT809" s="306"/>
      <c r="BU809" s="306"/>
      <c r="BV809" s="306"/>
      <c r="BW809" s="306"/>
      <c r="BX809" s="306"/>
      <c r="BY809" s="306"/>
      <c r="BZ809" s="306"/>
      <c r="CA809" s="306"/>
      <c r="CB809" s="306"/>
      <c r="CC809" s="306"/>
      <c r="CD809" s="306"/>
      <c r="CE809" s="306"/>
      <c r="CF809" s="306"/>
      <c r="CG809" s="306"/>
      <c r="CH809" s="306"/>
      <c r="CI809" s="306"/>
      <c r="CJ809" s="306"/>
      <c r="CK809" s="306"/>
      <c r="CL809" s="306"/>
      <c r="CM809" s="306"/>
      <c r="CN809" s="306"/>
      <c r="CO809" s="306"/>
      <c r="CP809" s="306"/>
      <c r="CQ809" s="306"/>
      <c r="CR809" s="306"/>
      <c r="CS809" s="306"/>
      <c r="CT809" s="306"/>
      <c r="CU809" s="306"/>
      <c r="CV809" s="306"/>
      <c r="CW809" s="306"/>
      <c r="CX809" s="306"/>
      <c r="CY809" s="306"/>
      <c r="CZ809" s="306"/>
      <c r="DA809" s="306"/>
      <c r="DB809" s="306"/>
      <c r="DC809" s="306"/>
      <c r="DD809" s="306"/>
      <c r="DE809" s="306"/>
      <c r="DF809" s="306"/>
      <c r="DG809" s="306"/>
      <c r="DH809" s="306"/>
      <c r="DI809" s="306"/>
      <c r="DJ809" s="306"/>
      <c r="DK809" s="306"/>
      <c r="DL809" s="306"/>
      <c r="DM809" s="306"/>
      <c r="DN809" s="306"/>
      <c r="DO809" s="306"/>
      <c r="DP809" s="306"/>
      <c r="DQ809" s="306"/>
      <c r="DR809" s="306"/>
      <c r="DS809" s="306"/>
      <c r="DT809" s="306"/>
      <c r="DU809" s="306"/>
      <c r="DV809" s="306"/>
      <c r="DW809" s="306"/>
      <c r="DX809" s="306"/>
      <c r="DY809" s="306"/>
      <c r="DZ809" s="306"/>
      <c r="EA809" s="306"/>
      <c r="EB809" s="306"/>
      <c r="EC809" s="306"/>
      <c r="ED809" s="306"/>
      <c r="EE809" s="306"/>
      <c r="EF809" s="306"/>
      <c r="EG809" s="306"/>
      <c r="EH809" s="306"/>
      <c r="EI809" s="306"/>
      <c r="EJ809" s="306"/>
      <c r="EK809" s="306"/>
      <c r="EL809" s="306"/>
      <c r="EM809" s="306"/>
      <c r="EN809" s="306"/>
      <c r="EO809" s="306"/>
      <c r="EP809" s="306"/>
      <c r="EQ809" s="306"/>
      <c r="ER809" s="306"/>
      <c r="ES809" s="306"/>
      <c r="ET809" s="306"/>
      <c r="EU809" s="306"/>
      <c r="EV809" s="306"/>
      <c r="EW809" s="306"/>
      <c r="EX809" s="306"/>
      <c r="EY809" s="306"/>
      <c r="EZ809" s="306"/>
      <c r="FA809" s="306"/>
      <c r="FB809" s="306"/>
      <c r="FC809" s="306"/>
      <c r="FD809" s="306"/>
      <c r="FE809" s="306"/>
      <c r="FF809" s="306"/>
      <c r="FG809" s="306"/>
      <c r="FH809" s="306"/>
      <c r="FI809" s="306"/>
      <c r="FJ809" s="306"/>
      <c r="FK809" s="306"/>
      <c r="FL809" s="306"/>
      <c r="FM809" s="306"/>
      <c r="FN809" s="306"/>
      <c r="FO809" s="306"/>
      <c r="FP809" s="306"/>
      <c r="FQ809" s="306"/>
      <c r="FR809" s="306"/>
      <c r="FS809" s="306"/>
      <c r="FT809" s="306"/>
      <c r="FU809" s="306"/>
      <c r="FV809" s="306"/>
      <c r="FW809" s="306"/>
      <c r="FX809" s="306"/>
      <c r="FY809" s="306"/>
      <c r="FZ809" s="306"/>
      <c r="GA809" s="306"/>
      <c r="GB809" s="306"/>
      <c r="GC809" s="306"/>
      <c r="GD809" s="306"/>
      <c r="GE809" s="306"/>
      <c r="GF809" s="306"/>
      <c r="GG809" s="306"/>
      <c r="GH809" s="306"/>
      <c r="GI809" s="306"/>
      <c r="GJ809" s="306"/>
      <c r="GK809" s="306"/>
      <c r="GL809" s="306"/>
      <c r="GM809" s="306"/>
      <c r="GN809" s="306"/>
      <c r="GO809" s="306"/>
      <c r="GP809" s="306"/>
      <c r="GQ809" s="306"/>
      <c r="GR809" s="306"/>
      <c r="GS809" s="306"/>
      <c r="GT809" s="306"/>
      <c r="GU809" s="306"/>
      <c r="GV809" s="306"/>
      <c r="GW809" s="306"/>
      <c r="GX809" s="306"/>
      <c r="GY809" s="306"/>
      <c r="GZ809" s="306"/>
      <c r="HA809" s="306"/>
      <c r="HB809" s="306"/>
      <c r="HC809" s="306"/>
      <c r="HD809" s="306"/>
      <c r="HE809" s="306"/>
      <c r="HF809" s="306"/>
      <c r="HG809" s="306"/>
      <c r="HH809" s="306"/>
      <c r="HI809" s="306"/>
      <c r="HJ809" s="306"/>
      <c r="HK809" s="306"/>
      <c r="HL809" s="306"/>
      <c r="HM809" s="306"/>
      <c r="HN809" s="306"/>
      <c r="HO809" s="306"/>
      <c r="HP809" s="306"/>
      <c r="HQ809" s="306"/>
      <c r="HR809" s="306"/>
      <c r="HS809" s="306"/>
      <c r="HT809" s="306"/>
      <c r="HU809" s="306"/>
      <c r="HV809" s="306"/>
      <c r="HW809" s="306"/>
      <c r="HX809" s="306"/>
      <c r="HY809" s="306"/>
      <c r="HZ809" s="306"/>
      <c r="IA809" s="306"/>
      <c r="IB809" s="306"/>
      <c r="IC809" s="306"/>
      <c r="ID809" s="306"/>
      <c r="IE809" s="306"/>
      <c r="IF809" s="306"/>
      <c r="IG809" s="306"/>
      <c r="IH809" s="306"/>
    </row>
    <row r="810" spans="1:242" s="219" customFormat="1" ht="15" customHeight="1" x14ac:dyDescent="0.3">
      <c r="A810" s="174">
        <v>8.01</v>
      </c>
      <c r="B810" s="231"/>
      <c r="C810" s="232" t="e">
        <f>VLOOKUP(BD.PD9[[#This Row],[Pos]],[19]!PPto[#Data],3,FALSE)</f>
        <v>#REF!</v>
      </c>
      <c r="D810" s="174" t="s">
        <v>23</v>
      </c>
      <c r="E810" s="305" t="str">
        <f>IF(BD.PD9[[#This Row],[.]]="*",VLOOKUP(BD.PD9[[#This Row],[Pos]],[19]Presupuesto!A:H,7,FALSE),"")</f>
        <v/>
      </c>
      <c r="F810" s="506" t="s">
        <v>561</v>
      </c>
      <c r="G810" s="579"/>
      <c r="H810" s="174"/>
      <c r="I810" s="174" t="s">
        <v>1326</v>
      </c>
      <c r="J810" s="382">
        <v>1</v>
      </c>
      <c r="K810" s="174" t="s">
        <v>260</v>
      </c>
      <c r="L810" s="383">
        <f>IF(BD.PD9[[#This Row],[Mon]]="DOP",1,HLOOKUP(BD.PD9[[#This Row],[Mon]],Data!$K$1:$L$2,2,FALSE))</f>
        <v>1</v>
      </c>
      <c r="M810" s="384">
        <v>9279.66</v>
      </c>
      <c r="N810" s="243">
        <f>BD.PD9[[#This Row],[Cant.]]*BD.PD9[[#This Row],[ Tasa ]]*BD.PD9[[#This Row],[ Precio Und.]]</f>
        <v>9279.66</v>
      </c>
      <c r="O810" s="386">
        <v>0</v>
      </c>
      <c r="P810" s="243">
        <f>IF(BD.PD9[[#This Row],[Liquid. '[%']]]&lt;&gt;0,(BD.PD9[[#This Row],[Valor Neto '[DOP']]]*BD.PD9[[#This Row],[Liquid. '[%']]])+BD.PD9[[#This Row],[Valor Neto '[DOP']]],BD.PD9[[#This Row],[Valor Neto '[DOP']]])</f>
        <v>9279.66</v>
      </c>
      <c r="Q810" s="243">
        <f>BD.PD9[[#This Row],[Ppto. Orden Interna '[DOP']]]/HLOOKUP("USD",Data!$K$1:$L$2,2,FALSE)</f>
        <v>142.76400000000001</v>
      </c>
      <c r="R810" s="381" t="s">
        <v>544</v>
      </c>
      <c r="S810" s="387"/>
      <c r="T810" s="387"/>
      <c r="U810" s="387"/>
      <c r="V810" s="387"/>
      <c r="W810" s="174" t="s">
        <v>545</v>
      </c>
      <c r="X810" s="495">
        <v>10</v>
      </c>
      <c r="Y810" s="388">
        <v>1</v>
      </c>
      <c r="Z810" s="243">
        <f>BD.PD9[[#This Row],[Av.P1 '[%']]]*BD.PD9[[#This Row],[Ppto. Orden Interna '[DOP']]]</f>
        <v>9279.66</v>
      </c>
      <c r="AA810" s="249"/>
      <c r="AB810" s="389"/>
      <c r="AC810" s="243">
        <f>BD.PD9[[#This Row],[Av.P2 '[%']]]*BD.PD9[[#This Row],[Ppto. Orden Interna '[DOP']]]</f>
        <v>0</v>
      </c>
      <c r="AD810" s="249"/>
      <c r="AE810" s="389"/>
      <c r="AF810" s="243">
        <f>BD.PD9[[#This Row],[Av.P3 '[%']]]*BD.PD9[[#This Row],[Ppto. Orden Interna '[DOP']]]</f>
        <v>0</v>
      </c>
      <c r="AG810" s="249"/>
      <c r="AH810" s="389"/>
      <c r="AI810" s="243">
        <f>BD.PD9[[#This Row],[Av.P4 '[%']]]*BD.PD9[[#This Row],[Ppto. Orden Interna '[DOP']]]</f>
        <v>0</v>
      </c>
      <c r="AJ810" s="249"/>
      <c r="AK810" s="389"/>
      <c r="AL810" s="243">
        <f>BD.PD9[[#This Row],[Av.P5 '[%']]]*BD.PD9[[#This Row],[Ppto. Orden Interna '[DOP']]]</f>
        <v>0</v>
      </c>
      <c r="AM810" s="496">
        <f>BD.PD9[[#This Row],[Pago 5]]+BD.PD9[[#This Row],[Pago 4]]+BD.PD9[[#This Row],[Pago 3]]+BD.PD9[[#This Row],[Pago 2]]+BD.PD9[[#This Row],[Pago 1]]</f>
        <v>9279.66</v>
      </c>
      <c r="AN810" s="308" t="s">
        <v>244</v>
      </c>
      <c r="AO810" s="308" t="s">
        <v>245</v>
      </c>
      <c r="AP810" s="308" t="s">
        <v>246</v>
      </c>
      <c r="AQ810" s="308" t="s">
        <v>247</v>
      </c>
      <c r="AR810" s="308">
        <v>594</v>
      </c>
      <c r="AS810" s="308" t="s">
        <v>248</v>
      </c>
      <c r="AT810" s="249" t="s">
        <v>1575</v>
      </c>
      <c r="AU810" s="306"/>
      <c r="AV810" s="306"/>
      <c r="AW810" s="306"/>
      <c r="AX810" s="306"/>
      <c r="AY810" s="306"/>
      <c r="AZ810" s="306"/>
      <c r="BA810" s="306"/>
      <c r="BB810" s="306"/>
      <c r="BC810" s="306"/>
      <c r="BD810" s="306"/>
      <c r="BE810" s="306"/>
      <c r="BF810" s="306"/>
      <c r="BG810" s="306"/>
      <c r="BH810" s="306"/>
      <c r="BI810" s="306"/>
      <c r="BJ810" s="306"/>
      <c r="BK810" s="306"/>
      <c r="BL810" s="306"/>
      <c r="BM810" s="306"/>
      <c r="BN810" s="306"/>
      <c r="BO810" s="306"/>
      <c r="BP810" s="306"/>
      <c r="BQ810" s="306"/>
      <c r="BR810" s="306"/>
      <c r="BS810" s="306"/>
      <c r="BT810" s="306"/>
      <c r="BU810" s="306"/>
      <c r="BV810" s="306"/>
      <c r="BW810" s="306"/>
      <c r="BX810" s="306"/>
      <c r="BY810" s="306"/>
      <c r="BZ810" s="306"/>
      <c r="CA810" s="306"/>
      <c r="CB810" s="306"/>
      <c r="CC810" s="306"/>
      <c r="CD810" s="306"/>
      <c r="CE810" s="306"/>
      <c r="CF810" s="306"/>
      <c r="CG810" s="306"/>
      <c r="CH810" s="306"/>
      <c r="CI810" s="306"/>
      <c r="CJ810" s="306"/>
      <c r="CK810" s="306"/>
      <c r="CL810" s="306"/>
      <c r="CM810" s="306"/>
      <c r="CN810" s="306"/>
      <c r="CO810" s="306"/>
      <c r="CP810" s="306"/>
      <c r="CQ810" s="306"/>
      <c r="CR810" s="306"/>
      <c r="CS810" s="306"/>
      <c r="CT810" s="306"/>
      <c r="CU810" s="306"/>
      <c r="CV810" s="306"/>
      <c r="CW810" s="306"/>
      <c r="CX810" s="306"/>
      <c r="CY810" s="306"/>
      <c r="CZ810" s="306"/>
      <c r="DA810" s="306"/>
      <c r="DB810" s="306"/>
      <c r="DC810" s="306"/>
      <c r="DD810" s="306"/>
      <c r="DE810" s="306"/>
      <c r="DF810" s="306"/>
      <c r="DG810" s="306"/>
      <c r="DH810" s="306"/>
      <c r="DI810" s="306"/>
      <c r="DJ810" s="306"/>
      <c r="DK810" s="306"/>
      <c r="DL810" s="306"/>
      <c r="DM810" s="306"/>
      <c r="DN810" s="306"/>
      <c r="DO810" s="306"/>
      <c r="DP810" s="306"/>
      <c r="DQ810" s="306"/>
      <c r="DR810" s="306"/>
      <c r="DS810" s="306"/>
      <c r="DT810" s="306"/>
      <c r="DU810" s="306"/>
      <c r="DV810" s="306"/>
      <c r="DW810" s="306"/>
      <c r="DX810" s="306"/>
      <c r="DY810" s="306"/>
      <c r="DZ810" s="306"/>
      <c r="EA810" s="306"/>
      <c r="EB810" s="306"/>
      <c r="EC810" s="306"/>
      <c r="ED810" s="306"/>
      <c r="EE810" s="306"/>
      <c r="EF810" s="306"/>
      <c r="EG810" s="306"/>
      <c r="EH810" s="306"/>
      <c r="EI810" s="306"/>
      <c r="EJ810" s="306"/>
      <c r="EK810" s="306"/>
      <c r="EL810" s="306"/>
      <c r="EM810" s="306"/>
      <c r="EN810" s="306"/>
      <c r="EO810" s="306"/>
      <c r="EP810" s="306"/>
      <c r="EQ810" s="306"/>
      <c r="ER810" s="306"/>
      <c r="ES810" s="306"/>
      <c r="ET810" s="306"/>
      <c r="EU810" s="306"/>
      <c r="EV810" s="306"/>
      <c r="EW810" s="306"/>
      <c r="EX810" s="306"/>
      <c r="EY810" s="306"/>
      <c r="EZ810" s="306"/>
      <c r="FA810" s="306"/>
      <c r="FB810" s="306"/>
      <c r="FC810" s="306"/>
      <c r="FD810" s="306"/>
      <c r="FE810" s="306"/>
      <c r="FF810" s="306"/>
      <c r="FG810" s="306"/>
      <c r="FH810" s="306"/>
      <c r="FI810" s="306"/>
      <c r="FJ810" s="306"/>
      <c r="FK810" s="306"/>
      <c r="FL810" s="306"/>
      <c r="FM810" s="306"/>
      <c r="FN810" s="306"/>
      <c r="FO810" s="306"/>
      <c r="FP810" s="306"/>
      <c r="FQ810" s="306"/>
      <c r="FR810" s="306"/>
      <c r="FS810" s="306"/>
      <c r="FT810" s="306"/>
      <c r="FU810" s="306"/>
      <c r="FV810" s="306"/>
      <c r="FW810" s="306"/>
      <c r="FX810" s="306"/>
      <c r="FY810" s="306"/>
      <c r="FZ810" s="306"/>
      <c r="GA810" s="306"/>
      <c r="GB810" s="306"/>
      <c r="GC810" s="306"/>
      <c r="GD810" s="306"/>
      <c r="GE810" s="306"/>
      <c r="GF810" s="306"/>
      <c r="GG810" s="306"/>
      <c r="GH810" s="306"/>
      <c r="GI810" s="306"/>
      <c r="GJ810" s="306"/>
      <c r="GK810" s="306"/>
      <c r="GL810" s="306"/>
      <c r="GM810" s="306"/>
      <c r="GN810" s="306"/>
      <c r="GO810" s="306"/>
      <c r="GP810" s="306"/>
      <c r="GQ810" s="306"/>
      <c r="GR810" s="306"/>
      <c r="GS810" s="306"/>
      <c r="GT810" s="306"/>
      <c r="GU810" s="306"/>
      <c r="GV810" s="306"/>
      <c r="GW810" s="306"/>
      <c r="GX810" s="306"/>
      <c r="GY810" s="306"/>
      <c r="GZ810" s="306"/>
      <c r="HA810" s="306"/>
      <c r="HB810" s="306"/>
      <c r="HC810" s="306"/>
      <c r="HD810" s="306"/>
      <c r="HE810" s="306"/>
      <c r="HF810" s="306"/>
      <c r="HG810" s="306"/>
      <c r="HH810" s="306"/>
      <c r="HI810" s="306"/>
      <c r="HJ810" s="306"/>
      <c r="HK810" s="306"/>
      <c r="HL810" s="306"/>
      <c r="HM810" s="306"/>
      <c r="HN810" s="306"/>
      <c r="HO810" s="306"/>
      <c r="HP810" s="306"/>
      <c r="HQ810" s="306"/>
      <c r="HR810" s="306"/>
      <c r="HS810" s="306"/>
      <c r="HT810" s="306"/>
      <c r="HU810" s="306"/>
      <c r="HV810" s="306"/>
      <c r="HW810" s="306"/>
      <c r="HX810" s="306"/>
      <c r="HY810" s="306"/>
      <c r="HZ810" s="306"/>
      <c r="IA810" s="306"/>
      <c r="IB810" s="306"/>
      <c r="IC810" s="306"/>
      <c r="ID810" s="306"/>
      <c r="IE810" s="306"/>
      <c r="IF810" s="306"/>
      <c r="IG810" s="306"/>
      <c r="IH810" s="306"/>
    </row>
    <row r="811" spans="1:242" s="219" customFormat="1" ht="15" customHeight="1" x14ac:dyDescent="0.3">
      <c r="A811" s="174">
        <v>8.01</v>
      </c>
      <c r="B811" s="231"/>
      <c r="C811" s="232" t="e">
        <f>VLOOKUP(BD.PD9[[#This Row],[Pos]],[19]!PPto[#Data],3,FALSE)</f>
        <v>#REF!</v>
      </c>
      <c r="D811" s="174" t="s">
        <v>23</v>
      </c>
      <c r="E811" s="305" t="str">
        <f>IF(BD.PD9[[#This Row],[.]]="*",VLOOKUP(BD.PD9[[#This Row],[Pos]],[19]Presupuesto!A:H,7,FALSE),"")</f>
        <v/>
      </c>
      <c r="F811" s="506" t="s">
        <v>561</v>
      </c>
      <c r="G811" s="558"/>
      <c r="H811" s="174"/>
      <c r="I811" s="174" t="s">
        <v>1326</v>
      </c>
      <c r="J811" s="382">
        <v>5</v>
      </c>
      <c r="K811" s="174" t="s">
        <v>260</v>
      </c>
      <c r="L811" s="383">
        <f>IF(BD.PD9[[#This Row],[Mon]]="DOP",1,HLOOKUP(BD.PD9[[#This Row],[Mon]],Data!$K$1:$L$2,2,FALSE))</f>
        <v>1</v>
      </c>
      <c r="M811" s="384">
        <v>21271.19</v>
      </c>
      <c r="N811" s="243">
        <f>BD.PD9[[#This Row],[Cant.]]*BD.PD9[[#This Row],[ Tasa ]]*BD.PD9[[#This Row],[ Precio Und.]]</f>
        <v>106355.95</v>
      </c>
      <c r="O811" s="386">
        <v>0</v>
      </c>
      <c r="P811" s="243">
        <f>IF(BD.PD9[[#This Row],[Liquid. '[%']]]&lt;&gt;0,(BD.PD9[[#This Row],[Valor Neto '[DOP']]]*BD.PD9[[#This Row],[Liquid. '[%']]])+BD.PD9[[#This Row],[Valor Neto '[DOP']]],BD.PD9[[#This Row],[Valor Neto '[DOP']]])</f>
        <v>106355.95</v>
      </c>
      <c r="Q811" s="243">
        <f>BD.PD9[[#This Row],[Ppto. Orden Interna '[DOP']]]/HLOOKUP("USD",Data!$K$1:$L$2,2,FALSE)</f>
        <v>1636.2453846153846</v>
      </c>
      <c r="R811" s="381" t="s">
        <v>553</v>
      </c>
      <c r="S811" s="387"/>
      <c r="T811" s="387"/>
      <c r="U811" s="387"/>
      <c r="V811" s="387"/>
      <c r="W811" s="174" t="s">
        <v>545</v>
      </c>
      <c r="X811" s="495">
        <v>10</v>
      </c>
      <c r="Y811" s="388">
        <v>1</v>
      </c>
      <c r="Z811" s="243">
        <f>BD.PD9[[#This Row],[Av.P1 '[%']]]*BD.PD9[[#This Row],[Ppto. Orden Interna '[DOP']]]</f>
        <v>106355.95</v>
      </c>
      <c r="AA811" s="249"/>
      <c r="AB811" s="389"/>
      <c r="AC811" s="243">
        <f>BD.PD9[[#This Row],[Av.P2 '[%']]]*BD.PD9[[#This Row],[Ppto. Orden Interna '[DOP']]]</f>
        <v>0</v>
      </c>
      <c r="AD811" s="249"/>
      <c r="AE811" s="389"/>
      <c r="AF811" s="243">
        <f>BD.PD9[[#This Row],[Av.P3 '[%']]]*BD.PD9[[#This Row],[Ppto. Orden Interna '[DOP']]]</f>
        <v>0</v>
      </c>
      <c r="AG811" s="249"/>
      <c r="AH811" s="389"/>
      <c r="AI811" s="243">
        <f>BD.PD9[[#This Row],[Av.P4 '[%']]]*BD.PD9[[#This Row],[Ppto. Orden Interna '[DOP']]]</f>
        <v>0</v>
      </c>
      <c r="AJ811" s="249"/>
      <c r="AK811" s="389"/>
      <c r="AL811" s="243">
        <f>BD.PD9[[#This Row],[Av.P5 '[%']]]*BD.PD9[[#This Row],[Ppto. Orden Interna '[DOP']]]</f>
        <v>0</v>
      </c>
      <c r="AM811" s="496">
        <f>BD.PD9[[#This Row],[Pago 5]]+BD.PD9[[#This Row],[Pago 4]]+BD.PD9[[#This Row],[Pago 3]]+BD.PD9[[#This Row],[Pago 2]]+BD.PD9[[#This Row],[Pago 1]]</f>
        <v>106355.95</v>
      </c>
      <c r="AN811" s="308" t="s">
        <v>244</v>
      </c>
      <c r="AO811" s="308" t="s">
        <v>245</v>
      </c>
      <c r="AP811" s="308" t="s">
        <v>246</v>
      </c>
      <c r="AQ811" s="308" t="s">
        <v>247</v>
      </c>
      <c r="AR811" s="308">
        <v>594</v>
      </c>
      <c r="AS811" s="308" t="s">
        <v>248</v>
      </c>
      <c r="AT811" s="249" t="s">
        <v>1575</v>
      </c>
      <c r="AU811" s="306"/>
      <c r="AV811" s="306"/>
      <c r="AW811" s="306"/>
      <c r="AX811" s="306"/>
      <c r="AY811" s="306"/>
      <c r="AZ811" s="306"/>
      <c r="BA811" s="306"/>
      <c r="BB811" s="306"/>
      <c r="BC811" s="306"/>
      <c r="BD811" s="306"/>
      <c r="BE811" s="306"/>
      <c r="BF811" s="306"/>
      <c r="BG811" s="306"/>
      <c r="BH811" s="306"/>
      <c r="BI811" s="306"/>
      <c r="BJ811" s="306"/>
      <c r="BK811" s="306"/>
      <c r="BL811" s="306"/>
      <c r="BM811" s="306"/>
      <c r="BN811" s="306"/>
      <c r="BO811" s="306"/>
      <c r="BP811" s="306"/>
      <c r="BQ811" s="306"/>
      <c r="BR811" s="306"/>
      <c r="BS811" s="306"/>
      <c r="BT811" s="306"/>
      <c r="BU811" s="306"/>
      <c r="BV811" s="306"/>
      <c r="BW811" s="306"/>
      <c r="BX811" s="306"/>
      <c r="BY811" s="306"/>
      <c r="BZ811" s="306"/>
      <c r="CA811" s="306"/>
      <c r="CB811" s="306"/>
      <c r="CC811" s="306"/>
      <c r="CD811" s="306"/>
      <c r="CE811" s="306"/>
      <c r="CF811" s="306"/>
      <c r="CG811" s="306"/>
      <c r="CH811" s="306"/>
      <c r="CI811" s="306"/>
      <c r="CJ811" s="306"/>
      <c r="CK811" s="306"/>
      <c r="CL811" s="306"/>
      <c r="CM811" s="306"/>
      <c r="CN811" s="306"/>
      <c r="CO811" s="306"/>
      <c r="CP811" s="306"/>
      <c r="CQ811" s="306"/>
      <c r="CR811" s="306"/>
      <c r="CS811" s="306"/>
      <c r="CT811" s="306"/>
      <c r="CU811" s="306"/>
      <c r="CV811" s="306"/>
      <c r="CW811" s="306"/>
      <c r="CX811" s="306"/>
      <c r="CY811" s="306"/>
      <c r="CZ811" s="306"/>
      <c r="DA811" s="306"/>
      <c r="DB811" s="306"/>
      <c r="DC811" s="306"/>
      <c r="DD811" s="306"/>
      <c r="DE811" s="306"/>
      <c r="DF811" s="306"/>
      <c r="DG811" s="306"/>
      <c r="DH811" s="306"/>
      <c r="DI811" s="306"/>
      <c r="DJ811" s="306"/>
      <c r="DK811" s="306"/>
      <c r="DL811" s="306"/>
      <c r="DM811" s="306"/>
      <c r="DN811" s="306"/>
      <c r="DO811" s="306"/>
      <c r="DP811" s="306"/>
      <c r="DQ811" s="306"/>
      <c r="DR811" s="306"/>
      <c r="DS811" s="306"/>
      <c r="DT811" s="306"/>
      <c r="DU811" s="306"/>
      <c r="DV811" s="306"/>
      <c r="DW811" s="306"/>
      <c r="DX811" s="306"/>
      <c r="DY811" s="306"/>
      <c r="DZ811" s="306"/>
      <c r="EA811" s="306"/>
      <c r="EB811" s="306"/>
      <c r="EC811" s="306"/>
      <c r="ED811" s="306"/>
      <c r="EE811" s="306"/>
      <c r="EF811" s="306"/>
      <c r="EG811" s="306"/>
      <c r="EH811" s="306"/>
      <c r="EI811" s="306"/>
      <c r="EJ811" s="306"/>
      <c r="EK811" s="306"/>
      <c r="EL811" s="306"/>
      <c r="EM811" s="306"/>
      <c r="EN811" s="306"/>
      <c r="EO811" s="306"/>
      <c r="EP811" s="306"/>
      <c r="EQ811" s="306"/>
      <c r="ER811" s="306"/>
      <c r="ES811" s="306"/>
      <c r="ET811" s="306"/>
      <c r="EU811" s="306"/>
      <c r="EV811" s="306"/>
      <c r="EW811" s="306"/>
      <c r="EX811" s="306"/>
      <c r="EY811" s="306"/>
      <c r="EZ811" s="306"/>
      <c r="FA811" s="306"/>
      <c r="FB811" s="306"/>
      <c r="FC811" s="306"/>
      <c r="FD811" s="306"/>
      <c r="FE811" s="306"/>
      <c r="FF811" s="306"/>
      <c r="FG811" s="306"/>
      <c r="FH811" s="306"/>
      <c r="FI811" s="306"/>
      <c r="FJ811" s="306"/>
      <c r="FK811" s="306"/>
      <c r="FL811" s="306"/>
      <c r="FM811" s="306"/>
      <c r="FN811" s="306"/>
      <c r="FO811" s="306"/>
      <c r="FP811" s="306"/>
      <c r="FQ811" s="306"/>
      <c r="FR811" s="306"/>
      <c r="FS811" s="306"/>
      <c r="FT811" s="306"/>
      <c r="FU811" s="306"/>
      <c r="FV811" s="306"/>
      <c r="FW811" s="306"/>
      <c r="FX811" s="306"/>
      <c r="FY811" s="306"/>
      <c r="FZ811" s="306"/>
      <c r="GA811" s="306"/>
      <c r="GB811" s="306"/>
      <c r="GC811" s="306"/>
      <c r="GD811" s="306"/>
      <c r="GE811" s="306"/>
      <c r="GF811" s="306"/>
      <c r="GG811" s="306"/>
      <c r="GH811" s="306"/>
      <c r="GI811" s="306"/>
      <c r="GJ811" s="306"/>
      <c r="GK811" s="306"/>
      <c r="GL811" s="306"/>
      <c r="GM811" s="306"/>
      <c r="GN811" s="306"/>
      <c r="GO811" s="306"/>
      <c r="GP811" s="306"/>
      <c r="GQ811" s="306"/>
      <c r="GR811" s="306"/>
      <c r="GS811" s="306"/>
      <c r="GT811" s="306"/>
      <c r="GU811" s="306"/>
      <c r="GV811" s="306"/>
      <c r="GW811" s="306"/>
      <c r="GX811" s="306"/>
      <c r="GY811" s="306"/>
      <c r="GZ811" s="306"/>
      <c r="HA811" s="306"/>
      <c r="HB811" s="306"/>
      <c r="HC811" s="306"/>
      <c r="HD811" s="306"/>
      <c r="HE811" s="306"/>
      <c r="HF811" s="306"/>
      <c r="HG811" s="306"/>
      <c r="HH811" s="306"/>
      <c r="HI811" s="306"/>
      <c r="HJ811" s="306"/>
      <c r="HK811" s="306"/>
      <c r="HL811" s="306"/>
      <c r="HM811" s="306"/>
      <c r="HN811" s="306"/>
      <c r="HO811" s="306"/>
      <c r="HP811" s="306"/>
      <c r="HQ811" s="306"/>
      <c r="HR811" s="306"/>
      <c r="HS811" s="306"/>
      <c r="HT811" s="306"/>
      <c r="HU811" s="306"/>
      <c r="HV811" s="306"/>
      <c r="HW811" s="306"/>
      <c r="HX811" s="306"/>
      <c r="HY811" s="306"/>
      <c r="HZ811" s="306"/>
      <c r="IA811" s="306"/>
      <c r="IB811" s="306"/>
      <c r="IC811" s="306"/>
      <c r="ID811" s="306"/>
      <c r="IE811" s="306"/>
      <c r="IF811" s="306"/>
      <c r="IG811" s="306"/>
      <c r="IH811" s="306"/>
    </row>
    <row r="812" spans="1:242" s="219" customFormat="1" ht="15" customHeight="1" x14ac:dyDescent="0.3">
      <c r="A812" s="174">
        <v>8.01</v>
      </c>
      <c r="B812" s="231"/>
      <c r="C812" s="232" t="e">
        <f>VLOOKUP(BD.PD9[[#This Row],[Pos]],[19]!PPto[#Data],3,FALSE)</f>
        <v>#REF!</v>
      </c>
      <c r="D812" s="174" t="s">
        <v>23</v>
      </c>
      <c r="E812" s="305" t="str">
        <f>IF(BD.PD9[[#This Row],[.]]="*",VLOOKUP(BD.PD9[[#This Row],[Pos]],[19]Presupuesto!A:H,7,FALSE),"")</f>
        <v/>
      </c>
      <c r="F812" s="506" t="s">
        <v>562</v>
      </c>
      <c r="G812" s="579"/>
      <c r="H812" s="174"/>
      <c r="I812" s="174" t="s">
        <v>1326</v>
      </c>
      <c r="J812" s="382">
        <v>1</v>
      </c>
      <c r="K812" s="174" t="s">
        <v>260</v>
      </c>
      <c r="L812" s="383">
        <f>IF(BD.PD9[[#This Row],[Mon]]="DOP",1,HLOOKUP(BD.PD9[[#This Row],[Mon]],Data!$K$1:$L$2,2,FALSE))</f>
        <v>1</v>
      </c>
      <c r="M812" s="384">
        <v>395000</v>
      </c>
      <c r="N812" s="243">
        <f>BD.PD9[[#This Row],[Cant.]]*BD.PD9[[#This Row],[ Tasa ]]*BD.PD9[[#This Row],[ Precio Und.]]</f>
        <v>395000</v>
      </c>
      <c r="O812" s="386">
        <v>0</v>
      </c>
      <c r="P812" s="243">
        <f>IF(BD.PD9[[#This Row],[Liquid. '[%']]]&lt;&gt;0,(BD.PD9[[#This Row],[Valor Neto '[DOP']]]*BD.PD9[[#This Row],[Liquid. '[%']]])+BD.PD9[[#This Row],[Valor Neto '[DOP']]],BD.PD9[[#This Row],[Valor Neto '[DOP']]])</f>
        <v>395000</v>
      </c>
      <c r="Q812" s="243">
        <f>BD.PD9[[#This Row],[Ppto. Orden Interna '[DOP']]]/HLOOKUP("USD",Data!$K$1:$L$2,2,FALSE)</f>
        <v>6076.9230769230771</v>
      </c>
      <c r="R812" s="381" t="s">
        <v>563</v>
      </c>
      <c r="S812" s="387"/>
      <c r="T812" s="387"/>
      <c r="U812" s="387"/>
      <c r="V812" s="387"/>
      <c r="W812" s="174" t="s">
        <v>1547</v>
      </c>
      <c r="X812" s="495">
        <v>10</v>
      </c>
      <c r="Y812" s="388">
        <v>0.5</v>
      </c>
      <c r="Z812" s="243">
        <f>BD.PD9[[#This Row],[Av.P1 '[%']]]*BD.PD9[[#This Row],[Ppto. Orden Interna '[DOP']]]</f>
        <v>197500</v>
      </c>
      <c r="AA812" s="495">
        <v>12</v>
      </c>
      <c r="AB812" s="388">
        <v>0.5</v>
      </c>
      <c r="AC812" s="243">
        <f>BD.PD9[[#This Row],[Av.P2 '[%']]]*BD.PD9[[#This Row],[Ppto. Orden Interna '[DOP']]]</f>
        <v>197500</v>
      </c>
      <c r="AD812" s="249"/>
      <c r="AE812" s="389"/>
      <c r="AF812" s="243">
        <f>BD.PD9[[#This Row],[Av.P3 '[%']]]*BD.PD9[[#This Row],[Ppto. Orden Interna '[DOP']]]</f>
        <v>0</v>
      </c>
      <c r="AG812" s="249"/>
      <c r="AH812" s="389"/>
      <c r="AI812" s="243">
        <f>BD.PD9[[#This Row],[Av.P4 '[%']]]*BD.PD9[[#This Row],[Ppto. Orden Interna '[DOP']]]</f>
        <v>0</v>
      </c>
      <c r="AJ812" s="249"/>
      <c r="AK812" s="389"/>
      <c r="AL812" s="243">
        <f>BD.PD9[[#This Row],[Av.P5 '[%']]]*BD.PD9[[#This Row],[Ppto. Orden Interna '[DOP']]]</f>
        <v>0</v>
      </c>
      <c r="AM812" s="496">
        <f>BD.PD9[[#This Row],[Pago 5]]+BD.PD9[[#This Row],[Pago 4]]+BD.PD9[[#This Row],[Pago 3]]+BD.PD9[[#This Row],[Pago 2]]+BD.PD9[[#This Row],[Pago 1]]</f>
        <v>395000</v>
      </c>
      <c r="AN812" s="308" t="s">
        <v>244</v>
      </c>
      <c r="AO812" s="308" t="s">
        <v>245</v>
      </c>
      <c r="AP812" s="308" t="s">
        <v>246</v>
      </c>
      <c r="AQ812" s="308" t="s">
        <v>247</v>
      </c>
      <c r="AR812" s="308">
        <v>594</v>
      </c>
      <c r="AS812" s="308" t="s">
        <v>248</v>
      </c>
      <c r="AT812" s="249" t="s">
        <v>1575</v>
      </c>
      <c r="AU812" s="306"/>
      <c r="AV812" s="306"/>
      <c r="AW812" s="306"/>
      <c r="AX812" s="306"/>
      <c r="AY812" s="306"/>
      <c r="AZ812" s="306"/>
      <c r="BA812" s="306"/>
      <c r="BB812" s="306"/>
      <c r="BC812" s="306"/>
      <c r="BD812" s="306"/>
      <c r="BE812" s="306"/>
      <c r="BF812" s="306"/>
      <c r="BG812" s="306"/>
      <c r="BH812" s="306"/>
      <c r="BI812" s="306"/>
      <c r="BJ812" s="306"/>
      <c r="BK812" s="306"/>
      <c r="BL812" s="306"/>
      <c r="BM812" s="306"/>
      <c r="BN812" s="306"/>
      <c r="BO812" s="306"/>
      <c r="BP812" s="306"/>
      <c r="BQ812" s="306"/>
      <c r="BR812" s="306"/>
      <c r="BS812" s="306"/>
      <c r="BT812" s="306"/>
      <c r="BU812" s="306"/>
      <c r="BV812" s="306"/>
      <c r="BW812" s="306"/>
      <c r="BX812" s="306"/>
      <c r="BY812" s="306"/>
      <c r="BZ812" s="306"/>
      <c r="CA812" s="306"/>
      <c r="CB812" s="306"/>
      <c r="CC812" s="306"/>
      <c r="CD812" s="306"/>
      <c r="CE812" s="306"/>
      <c r="CF812" s="306"/>
      <c r="CG812" s="306"/>
      <c r="CH812" s="306"/>
      <c r="CI812" s="306"/>
      <c r="CJ812" s="306"/>
      <c r="CK812" s="306"/>
      <c r="CL812" s="306"/>
      <c r="CM812" s="306"/>
      <c r="CN812" s="306"/>
      <c r="CO812" s="306"/>
      <c r="CP812" s="306"/>
      <c r="CQ812" s="306"/>
      <c r="CR812" s="306"/>
      <c r="CS812" s="306"/>
      <c r="CT812" s="306"/>
      <c r="CU812" s="306"/>
      <c r="CV812" s="306"/>
      <c r="CW812" s="306"/>
      <c r="CX812" s="306"/>
      <c r="CY812" s="306"/>
      <c r="CZ812" s="306"/>
      <c r="DA812" s="306"/>
      <c r="DB812" s="306"/>
      <c r="DC812" s="306"/>
      <c r="DD812" s="306"/>
      <c r="DE812" s="306"/>
      <c r="DF812" s="306"/>
      <c r="DG812" s="306"/>
      <c r="DH812" s="306"/>
      <c r="DI812" s="306"/>
      <c r="DJ812" s="306"/>
      <c r="DK812" s="306"/>
      <c r="DL812" s="306"/>
      <c r="DM812" s="306"/>
      <c r="DN812" s="306"/>
      <c r="DO812" s="306"/>
      <c r="DP812" s="306"/>
      <c r="DQ812" s="306"/>
      <c r="DR812" s="306"/>
      <c r="DS812" s="306"/>
      <c r="DT812" s="306"/>
      <c r="DU812" s="306"/>
      <c r="DV812" s="306"/>
      <c r="DW812" s="306"/>
      <c r="DX812" s="306"/>
      <c r="DY812" s="306"/>
      <c r="DZ812" s="306"/>
      <c r="EA812" s="306"/>
      <c r="EB812" s="306"/>
      <c r="EC812" s="306"/>
      <c r="ED812" s="306"/>
      <c r="EE812" s="306"/>
      <c r="EF812" s="306"/>
      <c r="EG812" s="306"/>
      <c r="EH812" s="306"/>
      <c r="EI812" s="306"/>
      <c r="EJ812" s="306"/>
      <c r="EK812" s="306"/>
      <c r="EL812" s="306"/>
      <c r="EM812" s="306"/>
      <c r="EN812" s="306"/>
      <c r="EO812" s="306"/>
      <c r="EP812" s="306"/>
      <c r="EQ812" s="306"/>
      <c r="ER812" s="306"/>
      <c r="ES812" s="306"/>
      <c r="ET812" s="306"/>
      <c r="EU812" s="306"/>
      <c r="EV812" s="306"/>
      <c r="EW812" s="306"/>
      <c r="EX812" s="306"/>
      <c r="EY812" s="306"/>
      <c r="EZ812" s="306"/>
      <c r="FA812" s="306"/>
      <c r="FB812" s="306"/>
      <c r="FC812" s="306"/>
      <c r="FD812" s="306"/>
      <c r="FE812" s="306"/>
      <c r="FF812" s="306"/>
      <c r="FG812" s="306"/>
      <c r="FH812" s="306"/>
      <c r="FI812" s="306"/>
      <c r="FJ812" s="306"/>
      <c r="FK812" s="306"/>
      <c r="FL812" s="306"/>
      <c r="FM812" s="306"/>
      <c r="FN812" s="306"/>
      <c r="FO812" s="306"/>
      <c r="FP812" s="306"/>
      <c r="FQ812" s="306"/>
      <c r="FR812" s="306"/>
      <c r="FS812" s="306"/>
      <c r="FT812" s="306"/>
      <c r="FU812" s="306"/>
      <c r="FV812" s="306"/>
      <c r="FW812" s="306"/>
      <c r="FX812" s="306"/>
      <c r="FY812" s="306"/>
      <c r="FZ812" s="306"/>
      <c r="GA812" s="306"/>
      <c r="GB812" s="306"/>
      <c r="GC812" s="306"/>
      <c r="GD812" s="306"/>
      <c r="GE812" s="306"/>
      <c r="GF812" s="306"/>
      <c r="GG812" s="306"/>
      <c r="GH812" s="306"/>
      <c r="GI812" s="306"/>
      <c r="GJ812" s="306"/>
      <c r="GK812" s="306"/>
      <c r="GL812" s="306"/>
      <c r="GM812" s="306"/>
      <c r="GN812" s="306"/>
      <c r="GO812" s="306"/>
      <c r="GP812" s="306"/>
      <c r="GQ812" s="306"/>
      <c r="GR812" s="306"/>
      <c r="GS812" s="306"/>
      <c r="GT812" s="306"/>
      <c r="GU812" s="306"/>
      <c r="GV812" s="306"/>
      <c r="GW812" s="306"/>
      <c r="GX812" s="306"/>
      <c r="GY812" s="306"/>
      <c r="GZ812" s="306"/>
      <c r="HA812" s="306"/>
      <c r="HB812" s="306"/>
      <c r="HC812" s="306"/>
      <c r="HD812" s="306"/>
      <c r="HE812" s="306"/>
      <c r="HF812" s="306"/>
      <c r="HG812" s="306"/>
      <c r="HH812" s="306"/>
      <c r="HI812" s="306"/>
      <c r="HJ812" s="306"/>
      <c r="HK812" s="306"/>
      <c r="HL812" s="306"/>
      <c r="HM812" s="306"/>
      <c r="HN812" s="306"/>
      <c r="HO812" s="306"/>
      <c r="HP812" s="306"/>
      <c r="HQ812" s="306"/>
      <c r="HR812" s="306"/>
      <c r="HS812" s="306"/>
      <c r="HT812" s="306"/>
      <c r="HU812" s="306"/>
      <c r="HV812" s="306"/>
      <c r="HW812" s="306"/>
      <c r="HX812" s="306"/>
      <c r="HY812" s="306"/>
      <c r="HZ812" s="306"/>
      <c r="IA812" s="306"/>
      <c r="IB812" s="306"/>
      <c r="IC812" s="306"/>
      <c r="ID812" s="306"/>
      <c r="IE812" s="306"/>
      <c r="IF812" s="306"/>
      <c r="IG812" s="306"/>
      <c r="IH812" s="306"/>
    </row>
    <row r="813" spans="1:242" s="219" customFormat="1" ht="15" customHeight="1" x14ac:dyDescent="0.3">
      <c r="A813" s="174">
        <v>8.01</v>
      </c>
      <c r="B813" s="231"/>
      <c r="C813" s="232" t="e">
        <f>VLOOKUP(BD.PD9[[#This Row],[Pos]],[19]!PPto[#Data],3,FALSE)</f>
        <v>#REF!</v>
      </c>
      <c r="D813" s="174" t="s">
        <v>23</v>
      </c>
      <c r="E813" s="305" t="str">
        <f>IF(BD.PD9[[#This Row],[.]]="*",VLOOKUP(BD.PD9[[#This Row],[Pos]],[19]Presupuesto!A:H,7,FALSE),"")</f>
        <v/>
      </c>
      <c r="F813" s="506" t="s">
        <v>564</v>
      </c>
      <c r="G813" s="579"/>
      <c r="H813" s="174"/>
      <c r="I813" s="174" t="s">
        <v>1326</v>
      </c>
      <c r="J813" s="382">
        <v>2</v>
      </c>
      <c r="K813" s="174" t="s">
        <v>260</v>
      </c>
      <c r="L813" s="383">
        <f>IF(BD.PD9[[#This Row],[Mon]]="DOP",1,HLOOKUP(BD.PD9[[#This Row],[Mon]],Data!$K$1:$L$2,2,FALSE))</f>
        <v>1</v>
      </c>
      <c r="M813" s="384">
        <v>16356.2</v>
      </c>
      <c r="N813" s="243">
        <f>BD.PD9[[#This Row],[Cant.]]*BD.PD9[[#This Row],[ Tasa ]]*BD.PD9[[#This Row],[ Precio Und.]]</f>
        <v>32712.400000000001</v>
      </c>
      <c r="O813" s="386">
        <v>0</v>
      </c>
      <c r="P813" s="243">
        <f>IF(BD.PD9[[#This Row],[Liquid. '[%']]]&lt;&gt;0,(BD.PD9[[#This Row],[Valor Neto '[DOP']]]*BD.PD9[[#This Row],[Liquid. '[%']]])+BD.PD9[[#This Row],[Valor Neto '[DOP']]],BD.PD9[[#This Row],[Valor Neto '[DOP']]])</f>
        <v>32712.400000000001</v>
      </c>
      <c r="Q813" s="243">
        <f>BD.PD9[[#This Row],[Ppto. Orden Interna '[DOP']]]/HLOOKUP("USD",Data!$K$1:$L$2,2,FALSE)</f>
        <v>503.26769230769236</v>
      </c>
      <c r="R813" s="381" t="s">
        <v>565</v>
      </c>
      <c r="S813" s="387"/>
      <c r="T813" s="387"/>
      <c r="U813" s="387"/>
      <c r="V813" s="387"/>
      <c r="W813" s="174" t="s">
        <v>337</v>
      </c>
      <c r="X813" s="495">
        <v>10</v>
      </c>
      <c r="Y813" s="388">
        <v>0.7</v>
      </c>
      <c r="Z813" s="243">
        <f>BD.PD9[[#This Row],[Av.P1 '[%']]]*BD.PD9[[#This Row],[Ppto. Orden Interna '[DOP']]]</f>
        <v>22898.68</v>
      </c>
      <c r="AA813" s="495">
        <v>10</v>
      </c>
      <c r="AB813" s="388">
        <v>0.3</v>
      </c>
      <c r="AC813" s="243">
        <f>BD.PD9[[#This Row],[Av.P2 '[%']]]*BD.PD9[[#This Row],[Ppto. Orden Interna '[DOP']]]</f>
        <v>9813.7199999999993</v>
      </c>
      <c r="AD813" s="249"/>
      <c r="AE813" s="389"/>
      <c r="AF813" s="243">
        <f>BD.PD9[[#This Row],[Av.P3 '[%']]]*BD.PD9[[#This Row],[Ppto. Orden Interna '[DOP']]]</f>
        <v>0</v>
      </c>
      <c r="AG813" s="249"/>
      <c r="AH813" s="389"/>
      <c r="AI813" s="243">
        <f>BD.PD9[[#This Row],[Av.P4 '[%']]]*BD.PD9[[#This Row],[Ppto. Orden Interna '[DOP']]]</f>
        <v>0</v>
      </c>
      <c r="AJ813" s="249"/>
      <c r="AK813" s="389"/>
      <c r="AL813" s="243">
        <f>BD.PD9[[#This Row],[Av.P5 '[%']]]*BD.PD9[[#This Row],[Ppto. Orden Interna '[DOP']]]</f>
        <v>0</v>
      </c>
      <c r="AM813" s="496">
        <f>BD.PD9[[#This Row],[Pago 5]]+BD.PD9[[#This Row],[Pago 4]]+BD.PD9[[#This Row],[Pago 3]]+BD.PD9[[#This Row],[Pago 2]]+BD.PD9[[#This Row],[Pago 1]]</f>
        <v>32712.400000000001</v>
      </c>
      <c r="AN813" s="308" t="s">
        <v>244</v>
      </c>
      <c r="AO813" s="308" t="s">
        <v>245</v>
      </c>
      <c r="AP813" s="308" t="s">
        <v>246</v>
      </c>
      <c r="AQ813" s="308" t="s">
        <v>247</v>
      </c>
      <c r="AR813" s="308">
        <v>594</v>
      </c>
      <c r="AS813" s="308" t="s">
        <v>248</v>
      </c>
      <c r="AT813" s="249" t="s">
        <v>1575</v>
      </c>
      <c r="AU813" s="306"/>
      <c r="AV813" s="306"/>
      <c r="AW813" s="306"/>
      <c r="AX813" s="306"/>
      <c r="AY813" s="306"/>
      <c r="AZ813" s="306"/>
      <c r="BA813" s="306"/>
      <c r="BB813" s="306"/>
      <c r="BC813" s="306"/>
      <c r="BD813" s="306"/>
      <c r="BE813" s="306"/>
      <c r="BF813" s="306"/>
      <c r="BG813" s="306"/>
      <c r="BH813" s="306"/>
      <c r="BI813" s="306"/>
      <c r="BJ813" s="306"/>
      <c r="BK813" s="306"/>
      <c r="BL813" s="306"/>
      <c r="BM813" s="306"/>
      <c r="BN813" s="306"/>
      <c r="BO813" s="306"/>
      <c r="BP813" s="306"/>
      <c r="BQ813" s="306"/>
      <c r="BR813" s="306"/>
      <c r="BS813" s="306"/>
      <c r="BT813" s="306"/>
      <c r="BU813" s="306"/>
      <c r="BV813" s="306"/>
      <c r="BW813" s="306"/>
      <c r="BX813" s="306"/>
      <c r="BY813" s="306"/>
      <c r="BZ813" s="306"/>
      <c r="CA813" s="306"/>
      <c r="CB813" s="306"/>
      <c r="CC813" s="306"/>
      <c r="CD813" s="306"/>
      <c r="CE813" s="306"/>
      <c r="CF813" s="306"/>
      <c r="CG813" s="306"/>
      <c r="CH813" s="306"/>
      <c r="CI813" s="306"/>
      <c r="CJ813" s="306"/>
      <c r="CK813" s="306"/>
      <c r="CL813" s="306"/>
      <c r="CM813" s="306"/>
      <c r="CN813" s="306"/>
      <c r="CO813" s="306"/>
      <c r="CP813" s="306"/>
      <c r="CQ813" s="306"/>
      <c r="CR813" s="306"/>
      <c r="CS813" s="306"/>
      <c r="CT813" s="306"/>
      <c r="CU813" s="306"/>
      <c r="CV813" s="306"/>
      <c r="CW813" s="306"/>
      <c r="CX813" s="306"/>
      <c r="CY813" s="306"/>
      <c r="CZ813" s="306"/>
      <c r="DA813" s="306"/>
      <c r="DB813" s="306"/>
      <c r="DC813" s="306"/>
      <c r="DD813" s="306"/>
      <c r="DE813" s="306"/>
      <c r="DF813" s="306"/>
      <c r="DG813" s="306"/>
      <c r="DH813" s="306"/>
      <c r="DI813" s="306"/>
      <c r="DJ813" s="306"/>
      <c r="DK813" s="306"/>
      <c r="DL813" s="306"/>
      <c r="DM813" s="306"/>
      <c r="DN813" s="306"/>
      <c r="DO813" s="306"/>
      <c r="DP813" s="306"/>
      <c r="DQ813" s="306"/>
      <c r="DR813" s="306"/>
      <c r="DS813" s="306"/>
      <c r="DT813" s="306"/>
      <c r="DU813" s="306"/>
      <c r="DV813" s="306"/>
      <c r="DW813" s="306"/>
      <c r="DX813" s="306"/>
      <c r="DY813" s="306"/>
      <c r="DZ813" s="306"/>
      <c r="EA813" s="306"/>
      <c r="EB813" s="306"/>
      <c r="EC813" s="306"/>
      <c r="ED813" s="306"/>
      <c r="EE813" s="306"/>
      <c r="EF813" s="306"/>
      <c r="EG813" s="306"/>
      <c r="EH813" s="306"/>
      <c r="EI813" s="306"/>
      <c r="EJ813" s="306"/>
      <c r="EK813" s="306"/>
      <c r="EL813" s="306"/>
      <c r="EM813" s="306"/>
      <c r="EN813" s="306"/>
      <c r="EO813" s="306"/>
      <c r="EP813" s="306"/>
      <c r="EQ813" s="306"/>
      <c r="ER813" s="306"/>
      <c r="ES813" s="306"/>
      <c r="ET813" s="306"/>
      <c r="EU813" s="306"/>
      <c r="EV813" s="306"/>
      <c r="EW813" s="306"/>
      <c r="EX813" s="306"/>
      <c r="EY813" s="306"/>
      <c r="EZ813" s="306"/>
      <c r="FA813" s="306"/>
      <c r="FB813" s="306"/>
      <c r="FC813" s="306"/>
      <c r="FD813" s="306"/>
      <c r="FE813" s="306"/>
      <c r="FF813" s="306"/>
      <c r="FG813" s="306"/>
      <c r="FH813" s="306"/>
      <c r="FI813" s="306"/>
      <c r="FJ813" s="306"/>
      <c r="FK813" s="306"/>
      <c r="FL813" s="306"/>
      <c r="FM813" s="306"/>
      <c r="FN813" s="306"/>
      <c r="FO813" s="306"/>
      <c r="FP813" s="306"/>
      <c r="FQ813" s="306"/>
      <c r="FR813" s="306"/>
      <c r="FS813" s="306"/>
      <c r="FT813" s="306"/>
      <c r="FU813" s="306"/>
      <c r="FV813" s="306"/>
      <c r="FW813" s="306"/>
      <c r="FX813" s="306"/>
      <c r="FY813" s="306"/>
      <c r="FZ813" s="306"/>
      <c r="GA813" s="306"/>
      <c r="GB813" s="306"/>
      <c r="GC813" s="306"/>
      <c r="GD813" s="306"/>
      <c r="GE813" s="306"/>
      <c r="GF813" s="306"/>
      <c r="GG813" s="306"/>
      <c r="GH813" s="306"/>
      <c r="GI813" s="306"/>
      <c r="GJ813" s="306"/>
      <c r="GK813" s="306"/>
      <c r="GL813" s="306"/>
      <c r="GM813" s="306"/>
      <c r="GN813" s="306"/>
      <c r="GO813" s="306"/>
      <c r="GP813" s="306"/>
      <c r="GQ813" s="306"/>
      <c r="GR813" s="306"/>
      <c r="GS813" s="306"/>
      <c r="GT813" s="306"/>
      <c r="GU813" s="306"/>
      <c r="GV813" s="306"/>
      <c r="GW813" s="306"/>
      <c r="GX813" s="306"/>
      <c r="GY813" s="306"/>
      <c r="GZ813" s="306"/>
      <c r="HA813" s="306"/>
      <c r="HB813" s="306"/>
      <c r="HC813" s="306"/>
      <c r="HD813" s="306"/>
      <c r="HE813" s="306"/>
      <c r="HF813" s="306"/>
      <c r="HG813" s="306"/>
      <c r="HH813" s="306"/>
      <c r="HI813" s="306"/>
      <c r="HJ813" s="306"/>
      <c r="HK813" s="306"/>
      <c r="HL813" s="306"/>
      <c r="HM813" s="306"/>
      <c r="HN813" s="306"/>
      <c r="HO813" s="306"/>
      <c r="HP813" s="306"/>
      <c r="HQ813" s="306"/>
      <c r="HR813" s="306"/>
      <c r="HS813" s="306"/>
      <c r="HT813" s="306"/>
      <c r="HU813" s="306"/>
      <c r="HV813" s="306"/>
      <c r="HW813" s="306"/>
      <c r="HX813" s="306"/>
      <c r="HY813" s="306"/>
      <c r="HZ813" s="306"/>
      <c r="IA813" s="306"/>
      <c r="IB813" s="306"/>
      <c r="IC813" s="306"/>
      <c r="ID813" s="306"/>
      <c r="IE813" s="306"/>
      <c r="IF813" s="306"/>
      <c r="IG813" s="306"/>
      <c r="IH813" s="306"/>
    </row>
    <row r="814" spans="1:242" s="219" customFormat="1" ht="15" customHeight="1" x14ac:dyDescent="0.3">
      <c r="A814" s="174">
        <v>8.01</v>
      </c>
      <c r="B814" s="231"/>
      <c r="C814" s="232" t="e">
        <f>VLOOKUP(BD.PD9[[#This Row],[Pos]],[19]!PPto[#Data],3,FALSE)</f>
        <v>#REF!</v>
      </c>
      <c r="D814" s="174" t="s">
        <v>23</v>
      </c>
      <c r="E814" s="305" t="str">
        <f>IF(BD.PD9[[#This Row],[.]]="*",VLOOKUP(BD.PD9[[#This Row],[Pos]],[19]Presupuesto!A:H,7,FALSE),"")</f>
        <v/>
      </c>
      <c r="F814" s="219" t="s">
        <v>566</v>
      </c>
      <c r="G814" s="580"/>
      <c r="H814" s="174"/>
      <c r="I814" s="174" t="s">
        <v>1326</v>
      </c>
      <c r="J814" s="382">
        <v>2</v>
      </c>
      <c r="K814" s="174" t="s">
        <v>260</v>
      </c>
      <c r="L814" s="383">
        <f>IF(BD.PD9[[#This Row],[Mon]]="DOP",1,HLOOKUP(BD.PD9[[#This Row],[Mon]],Data!$K$1:$L$2,2,FALSE))</f>
        <v>1</v>
      </c>
      <c r="M814" s="384">
        <v>185000</v>
      </c>
      <c r="N814" s="243">
        <f>BD.PD9[[#This Row],[Cant.]]*BD.PD9[[#This Row],[ Tasa ]]*BD.PD9[[#This Row],[ Precio Und.]]</f>
        <v>370000</v>
      </c>
      <c r="O814" s="386">
        <v>0</v>
      </c>
      <c r="P814" s="243">
        <f>IF(BD.PD9[[#This Row],[Liquid. '[%']]]&lt;&gt;0,(BD.PD9[[#This Row],[Valor Neto '[DOP']]]*BD.PD9[[#This Row],[Liquid. '[%']]])+BD.PD9[[#This Row],[Valor Neto '[DOP']]],BD.PD9[[#This Row],[Valor Neto '[DOP']]])</f>
        <v>370000</v>
      </c>
      <c r="Q814" s="243">
        <f>BD.PD9[[#This Row],[Ppto. Orden Interna '[DOP']]]/HLOOKUP("USD",Data!$K$1:$L$2,2,FALSE)</f>
        <v>5692.3076923076924</v>
      </c>
      <c r="R814" s="381"/>
      <c r="S814" s="387"/>
      <c r="T814" s="387"/>
      <c r="U814" s="387"/>
      <c r="V814" s="387"/>
      <c r="W814" s="174"/>
      <c r="X814" s="495"/>
      <c r="Y814" s="388"/>
      <c r="Z814" s="243">
        <f>BD.PD9[[#This Row],[Av.P1 '[%']]]*BD.PD9[[#This Row],[Ppto. Orden Interna '[DOP']]]</f>
        <v>0</v>
      </c>
      <c r="AA814" s="249"/>
      <c r="AB814" s="389"/>
      <c r="AC814" s="243">
        <f>BD.PD9[[#This Row],[Av.P2 '[%']]]*BD.PD9[[#This Row],[Ppto. Orden Interna '[DOP']]]</f>
        <v>0</v>
      </c>
      <c r="AD814" s="249"/>
      <c r="AE814" s="389"/>
      <c r="AF814" s="243">
        <f>BD.PD9[[#This Row],[Av.P3 '[%']]]*BD.PD9[[#This Row],[Ppto. Orden Interna '[DOP']]]</f>
        <v>0</v>
      </c>
      <c r="AG814" s="249"/>
      <c r="AH814" s="389"/>
      <c r="AI814" s="243">
        <f>BD.PD9[[#This Row],[Av.P4 '[%']]]*BD.PD9[[#This Row],[Ppto. Orden Interna '[DOP']]]</f>
        <v>0</v>
      </c>
      <c r="AJ814" s="249"/>
      <c r="AK814" s="389"/>
      <c r="AL814" s="243">
        <f>BD.PD9[[#This Row],[Av.P5 '[%']]]*BD.PD9[[#This Row],[Ppto. Orden Interna '[DOP']]]</f>
        <v>0</v>
      </c>
      <c r="AM814" s="496">
        <f>BD.PD9[[#This Row],[Pago 5]]+BD.PD9[[#This Row],[Pago 4]]+BD.PD9[[#This Row],[Pago 3]]+BD.PD9[[#This Row],[Pago 2]]+BD.PD9[[#This Row],[Pago 1]]</f>
        <v>0</v>
      </c>
      <c r="AN814" s="308" t="s">
        <v>244</v>
      </c>
      <c r="AO814" s="308" t="s">
        <v>245</v>
      </c>
      <c r="AP814" s="308" t="s">
        <v>246</v>
      </c>
      <c r="AQ814" s="308" t="s">
        <v>247</v>
      </c>
      <c r="AR814" s="308">
        <v>594</v>
      </c>
      <c r="AS814" s="308" t="s">
        <v>248</v>
      </c>
      <c r="AT814" s="249" t="s">
        <v>1575</v>
      </c>
      <c r="AU814" s="306"/>
      <c r="AV814" s="306"/>
      <c r="AW814" s="306"/>
      <c r="AX814" s="306"/>
      <c r="AY814" s="306"/>
      <c r="AZ814" s="306"/>
      <c r="BA814" s="306"/>
      <c r="BB814" s="306"/>
      <c r="BC814" s="306"/>
      <c r="BD814" s="306"/>
      <c r="BE814" s="306"/>
      <c r="BF814" s="306"/>
      <c r="BG814" s="306"/>
      <c r="BH814" s="306"/>
      <c r="BI814" s="306"/>
      <c r="BJ814" s="306"/>
      <c r="BK814" s="306"/>
      <c r="BL814" s="306"/>
      <c r="BM814" s="306"/>
      <c r="BN814" s="306"/>
      <c r="BO814" s="306"/>
      <c r="BP814" s="306"/>
      <c r="BQ814" s="306"/>
      <c r="BR814" s="306"/>
      <c r="BS814" s="306"/>
      <c r="BT814" s="306"/>
      <c r="BU814" s="306"/>
      <c r="BV814" s="306"/>
      <c r="BW814" s="306"/>
      <c r="BX814" s="306"/>
      <c r="BY814" s="306"/>
      <c r="BZ814" s="306"/>
      <c r="CA814" s="306"/>
      <c r="CB814" s="306"/>
      <c r="CC814" s="306"/>
      <c r="CD814" s="306"/>
      <c r="CE814" s="306"/>
      <c r="CF814" s="306"/>
      <c r="CG814" s="306"/>
      <c r="CH814" s="306"/>
      <c r="CI814" s="306"/>
      <c r="CJ814" s="306"/>
      <c r="CK814" s="306"/>
      <c r="CL814" s="306"/>
      <c r="CM814" s="306"/>
      <c r="CN814" s="306"/>
      <c r="CO814" s="306"/>
      <c r="CP814" s="306"/>
      <c r="CQ814" s="306"/>
      <c r="CR814" s="306"/>
      <c r="CS814" s="306"/>
      <c r="CT814" s="306"/>
      <c r="CU814" s="306"/>
      <c r="CV814" s="306"/>
      <c r="CW814" s="306"/>
      <c r="CX814" s="306"/>
      <c r="CY814" s="306"/>
      <c r="CZ814" s="306"/>
      <c r="DA814" s="306"/>
      <c r="DB814" s="306"/>
      <c r="DC814" s="306"/>
      <c r="DD814" s="306"/>
      <c r="DE814" s="306"/>
      <c r="DF814" s="306"/>
      <c r="DG814" s="306"/>
      <c r="DH814" s="306"/>
      <c r="DI814" s="306"/>
      <c r="DJ814" s="306"/>
      <c r="DK814" s="306"/>
      <c r="DL814" s="306"/>
      <c r="DM814" s="306"/>
      <c r="DN814" s="306"/>
      <c r="DO814" s="306"/>
      <c r="DP814" s="306"/>
      <c r="DQ814" s="306"/>
      <c r="DR814" s="306"/>
      <c r="DS814" s="306"/>
      <c r="DT814" s="306"/>
      <c r="DU814" s="306"/>
      <c r="DV814" s="306"/>
      <c r="DW814" s="306"/>
      <c r="DX814" s="306"/>
      <c r="DY814" s="306"/>
      <c r="DZ814" s="306"/>
      <c r="EA814" s="306"/>
      <c r="EB814" s="306"/>
      <c r="EC814" s="306"/>
      <c r="ED814" s="306"/>
      <c r="EE814" s="306"/>
      <c r="EF814" s="306"/>
      <c r="EG814" s="306"/>
      <c r="EH814" s="306"/>
      <c r="EI814" s="306"/>
      <c r="EJ814" s="306"/>
      <c r="EK814" s="306"/>
      <c r="EL814" s="306"/>
      <c r="EM814" s="306"/>
      <c r="EN814" s="306"/>
      <c r="EO814" s="306"/>
      <c r="EP814" s="306"/>
      <c r="EQ814" s="306"/>
      <c r="ER814" s="306"/>
      <c r="ES814" s="306"/>
      <c r="ET814" s="306"/>
      <c r="EU814" s="306"/>
      <c r="EV814" s="306"/>
      <c r="EW814" s="306"/>
      <c r="EX814" s="306"/>
      <c r="EY814" s="306"/>
      <c r="EZ814" s="306"/>
      <c r="FA814" s="306"/>
      <c r="FB814" s="306"/>
      <c r="FC814" s="306"/>
      <c r="FD814" s="306"/>
      <c r="FE814" s="306"/>
      <c r="FF814" s="306"/>
      <c r="FG814" s="306"/>
      <c r="FH814" s="306"/>
      <c r="FI814" s="306"/>
      <c r="FJ814" s="306"/>
      <c r="FK814" s="306"/>
      <c r="FL814" s="306"/>
      <c r="FM814" s="306"/>
      <c r="FN814" s="306"/>
      <c r="FO814" s="306"/>
      <c r="FP814" s="306"/>
      <c r="FQ814" s="306"/>
      <c r="FR814" s="306"/>
      <c r="FS814" s="306"/>
      <c r="FT814" s="306"/>
      <c r="FU814" s="306"/>
      <c r="FV814" s="306"/>
      <c r="FW814" s="306"/>
      <c r="FX814" s="306"/>
      <c r="FY814" s="306"/>
      <c r="FZ814" s="306"/>
      <c r="GA814" s="306"/>
      <c r="GB814" s="306"/>
      <c r="GC814" s="306"/>
      <c r="GD814" s="306"/>
      <c r="GE814" s="306"/>
      <c r="GF814" s="306"/>
      <c r="GG814" s="306"/>
      <c r="GH814" s="306"/>
      <c r="GI814" s="306"/>
      <c r="GJ814" s="306"/>
      <c r="GK814" s="306"/>
      <c r="GL814" s="306"/>
      <c r="GM814" s="306"/>
      <c r="GN814" s="306"/>
      <c r="GO814" s="306"/>
      <c r="GP814" s="306"/>
      <c r="GQ814" s="306"/>
      <c r="GR814" s="306"/>
      <c r="GS814" s="306"/>
      <c r="GT814" s="306"/>
      <c r="GU814" s="306"/>
      <c r="GV814" s="306"/>
      <c r="GW814" s="306"/>
      <c r="GX814" s="306"/>
      <c r="GY814" s="306"/>
      <c r="GZ814" s="306"/>
      <c r="HA814" s="306"/>
      <c r="HB814" s="306"/>
      <c r="HC814" s="306"/>
      <c r="HD814" s="306"/>
      <c r="HE814" s="306"/>
      <c r="HF814" s="306"/>
      <c r="HG814" s="306"/>
      <c r="HH814" s="306"/>
      <c r="HI814" s="306"/>
      <c r="HJ814" s="306"/>
      <c r="HK814" s="306"/>
      <c r="HL814" s="306"/>
      <c r="HM814" s="306"/>
      <c r="HN814" s="306"/>
      <c r="HO814" s="306"/>
      <c r="HP814" s="306"/>
      <c r="HQ814" s="306"/>
      <c r="HR814" s="306"/>
      <c r="HS814" s="306"/>
      <c r="HT814" s="306"/>
      <c r="HU814" s="306"/>
      <c r="HV814" s="306"/>
      <c r="HW814" s="306"/>
      <c r="HX814" s="306"/>
      <c r="HY814" s="306"/>
      <c r="HZ814" s="306"/>
      <c r="IA814" s="306"/>
      <c r="IB814" s="306"/>
      <c r="IC814" s="306"/>
      <c r="ID814" s="306"/>
      <c r="IE814" s="306"/>
      <c r="IF814" s="306"/>
      <c r="IG814" s="306"/>
      <c r="IH814" s="306"/>
    </row>
    <row r="815" spans="1:242" s="219" customFormat="1" ht="15" customHeight="1" x14ac:dyDescent="0.3">
      <c r="A815" s="174">
        <v>8.01</v>
      </c>
      <c r="B815" s="231"/>
      <c r="C815" s="232" t="e">
        <f>VLOOKUP(BD.PD9[[#This Row],[Pos]],[19]!PPto[#Data],3,FALSE)</f>
        <v>#REF!</v>
      </c>
      <c r="D815" s="174" t="s">
        <v>23</v>
      </c>
      <c r="E815" s="305" t="str">
        <f>IF(BD.PD9[[#This Row],[.]]="*",VLOOKUP(BD.PD9[[#This Row],[Pos]],[19]Presupuesto!A:H,7,FALSE),"")</f>
        <v/>
      </c>
      <c r="F815" s="234" t="s">
        <v>569</v>
      </c>
      <c r="G815" s="580"/>
      <c r="H815" s="174"/>
      <c r="I815" s="174" t="s">
        <v>1326</v>
      </c>
      <c r="J815" s="382">
        <v>1</v>
      </c>
      <c r="K815" s="174" t="s">
        <v>260</v>
      </c>
      <c r="L815" s="383">
        <f>IF(BD.PD9[[#This Row],[Mon]]="DOP",1,HLOOKUP(BD.PD9[[#This Row],[Mon]],Data!$K$1:$L$2,2,FALSE))</f>
        <v>1</v>
      </c>
      <c r="M815" s="384">
        <v>150000</v>
      </c>
      <c r="N815" s="243">
        <f>BD.PD9[[#This Row],[Cant.]]*BD.PD9[[#This Row],[ Tasa ]]*BD.PD9[[#This Row],[ Precio Und.]]</f>
        <v>150000</v>
      </c>
      <c r="O815" s="386">
        <v>0</v>
      </c>
      <c r="P815" s="243">
        <f>IF(BD.PD9[[#This Row],[Liquid. '[%']]]&lt;&gt;0,(BD.PD9[[#This Row],[Valor Neto '[DOP']]]*BD.PD9[[#This Row],[Liquid. '[%']]])+BD.PD9[[#This Row],[Valor Neto '[DOP']]],BD.PD9[[#This Row],[Valor Neto '[DOP']]])</f>
        <v>150000</v>
      </c>
      <c r="Q815" s="243">
        <f>BD.PD9[[#This Row],[Ppto. Orden Interna '[DOP']]]/HLOOKUP("USD",Data!$K$1:$L$2,2,FALSE)</f>
        <v>2307.6923076923076</v>
      </c>
      <c r="R815" s="381"/>
      <c r="S815" s="387"/>
      <c r="T815" s="387"/>
      <c r="U815" s="387"/>
      <c r="V815" s="387"/>
      <c r="W815" s="174"/>
      <c r="X815" s="495"/>
      <c r="Y815" s="388"/>
      <c r="Z815" s="243">
        <f>BD.PD9[[#This Row],[Av.P1 '[%']]]*BD.PD9[[#This Row],[Ppto. Orden Interna '[DOP']]]</f>
        <v>0</v>
      </c>
      <c r="AA815" s="249"/>
      <c r="AB815" s="389"/>
      <c r="AC815" s="243">
        <f>BD.PD9[[#This Row],[Av.P2 '[%']]]*BD.PD9[[#This Row],[Ppto. Orden Interna '[DOP']]]</f>
        <v>0</v>
      </c>
      <c r="AD815" s="249"/>
      <c r="AE815" s="389"/>
      <c r="AF815" s="243">
        <f>BD.PD9[[#This Row],[Av.P3 '[%']]]*BD.PD9[[#This Row],[Ppto. Orden Interna '[DOP']]]</f>
        <v>0</v>
      </c>
      <c r="AG815" s="249"/>
      <c r="AH815" s="389"/>
      <c r="AI815" s="243">
        <f>BD.PD9[[#This Row],[Av.P4 '[%']]]*BD.PD9[[#This Row],[Ppto. Orden Interna '[DOP']]]</f>
        <v>0</v>
      </c>
      <c r="AJ815" s="249"/>
      <c r="AK815" s="389"/>
      <c r="AL815" s="243">
        <f>BD.PD9[[#This Row],[Av.P5 '[%']]]*BD.PD9[[#This Row],[Ppto. Orden Interna '[DOP']]]</f>
        <v>0</v>
      </c>
      <c r="AM815" s="496">
        <f>BD.PD9[[#This Row],[Pago 5]]+BD.PD9[[#This Row],[Pago 4]]+BD.PD9[[#This Row],[Pago 3]]+BD.PD9[[#This Row],[Pago 2]]+BD.PD9[[#This Row],[Pago 1]]</f>
        <v>0</v>
      </c>
      <c r="AN815" s="308" t="s">
        <v>244</v>
      </c>
      <c r="AO815" s="308" t="s">
        <v>245</v>
      </c>
      <c r="AP815" s="308" t="s">
        <v>246</v>
      </c>
      <c r="AQ815" s="308" t="s">
        <v>247</v>
      </c>
      <c r="AR815" s="308">
        <v>594</v>
      </c>
      <c r="AS815" s="308" t="s">
        <v>248</v>
      </c>
      <c r="AT815" s="249" t="s">
        <v>1575</v>
      </c>
      <c r="AU815" s="306"/>
      <c r="AV815" s="306"/>
      <c r="AW815" s="306"/>
      <c r="AX815" s="306"/>
      <c r="AY815" s="306"/>
      <c r="AZ815" s="306"/>
      <c r="BA815" s="306"/>
      <c r="BB815" s="306"/>
      <c r="BC815" s="306"/>
      <c r="BD815" s="306"/>
      <c r="BE815" s="306"/>
      <c r="BF815" s="306"/>
      <c r="BG815" s="306"/>
      <c r="BH815" s="306"/>
      <c r="BI815" s="306"/>
      <c r="BJ815" s="306"/>
      <c r="BK815" s="306"/>
      <c r="BL815" s="306"/>
      <c r="BM815" s="306"/>
      <c r="BN815" s="306"/>
      <c r="BO815" s="306"/>
      <c r="BP815" s="306"/>
      <c r="BQ815" s="306"/>
      <c r="BR815" s="306"/>
      <c r="BS815" s="306"/>
      <c r="BT815" s="306"/>
      <c r="BU815" s="306"/>
      <c r="BV815" s="306"/>
      <c r="BW815" s="306"/>
      <c r="BX815" s="306"/>
      <c r="BY815" s="306"/>
      <c r="BZ815" s="306"/>
      <c r="CA815" s="306"/>
      <c r="CB815" s="306"/>
      <c r="CC815" s="306"/>
      <c r="CD815" s="306"/>
      <c r="CE815" s="306"/>
      <c r="CF815" s="306"/>
      <c r="CG815" s="306"/>
      <c r="CH815" s="306"/>
      <c r="CI815" s="306"/>
      <c r="CJ815" s="306"/>
      <c r="CK815" s="306"/>
      <c r="CL815" s="306"/>
      <c r="CM815" s="306"/>
      <c r="CN815" s="306"/>
      <c r="CO815" s="306"/>
      <c r="CP815" s="306"/>
      <c r="CQ815" s="306"/>
      <c r="CR815" s="306"/>
      <c r="CS815" s="306"/>
      <c r="CT815" s="306"/>
      <c r="CU815" s="306"/>
      <c r="CV815" s="306"/>
      <c r="CW815" s="306"/>
      <c r="CX815" s="306"/>
      <c r="CY815" s="306"/>
      <c r="CZ815" s="306"/>
      <c r="DA815" s="306"/>
      <c r="DB815" s="306"/>
      <c r="DC815" s="306"/>
      <c r="DD815" s="306"/>
      <c r="DE815" s="306"/>
      <c r="DF815" s="306"/>
      <c r="DG815" s="306"/>
      <c r="DH815" s="306"/>
      <c r="DI815" s="306"/>
      <c r="DJ815" s="306"/>
      <c r="DK815" s="306"/>
      <c r="DL815" s="306"/>
      <c r="DM815" s="306"/>
      <c r="DN815" s="306"/>
      <c r="DO815" s="306"/>
      <c r="DP815" s="306"/>
      <c r="DQ815" s="306"/>
      <c r="DR815" s="306"/>
      <c r="DS815" s="306"/>
      <c r="DT815" s="306"/>
      <c r="DU815" s="306"/>
      <c r="DV815" s="306"/>
      <c r="DW815" s="306"/>
      <c r="DX815" s="306"/>
      <c r="DY815" s="306"/>
      <c r="DZ815" s="306"/>
      <c r="EA815" s="306"/>
      <c r="EB815" s="306"/>
      <c r="EC815" s="306"/>
      <c r="ED815" s="306"/>
      <c r="EE815" s="306"/>
      <c r="EF815" s="306"/>
      <c r="EG815" s="306"/>
      <c r="EH815" s="306"/>
      <c r="EI815" s="306"/>
      <c r="EJ815" s="306"/>
      <c r="EK815" s="306"/>
      <c r="EL815" s="306"/>
      <c r="EM815" s="306"/>
      <c r="EN815" s="306"/>
      <c r="EO815" s="306"/>
      <c r="EP815" s="306"/>
      <c r="EQ815" s="306"/>
      <c r="ER815" s="306"/>
      <c r="ES815" s="306"/>
      <c r="ET815" s="306"/>
      <c r="EU815" s="306"/>
      <c r="EV815" s="306"/>
      <c r="EW815" s="306"/>
      <c r="EX815" s="306"/>
      <c r="EY815" s="306"/>
      <c r="EZ815" s="306"/>
      <c r="FA815" s="306"/>
      <c r="FB815" s="306"/>
      <c r="FC815" s="306"/>
      <c r="FD815" s="306"/>
      <c r="FE815" s="306"/>
      <c r="FF815" s="306"/>
      <c r="FG815" s="306"/>
      <c r="FH815" s="306"/>
      <c r="FI815" s="306"/>
      <c r="FJ815" s="306"/>
      <c r="FK815" s="306"/>
      <c r="FL815" s="306"/>
      <c r="FM815" s="306"/>
      <c r="FN815" s="306"/>
      <c r="FO815" s="306"/>
      <c r="FP815" s="306"/>
      <c r="FQ815" s="306"/>
      <c r="FR815" s="306"/>
      <c r="FS815" s="306"/>
      <c r="FT815" s="306"/>
      <c r="FU815" s="306"/>
      <c r="FV815" s="306"/>
      <c r="FW815" s="306"/>
      <c r="FX815" s="306"/>
      <c r="FY815" s="306"/>
      <c r="FZ815" s="306"/>
      <c r="GA815" s="306"/>
      <c r="GB815" s="306"/>
      <c r="GC815" s="306"/>
      <c r="GD815" s="306"/>
      <c r="GE815" s="306"/>
      <c r="GF815" s="306"/>
      <c r="GG815" s="306"/>
      <c r="GH815" s="306"/>
      <c r="GI815" s="306"/>
      <c r="GJ815" s="306"/>
      <c r="GK815" s="306"/>
      <c r="GL815" s="306"/>
      <c r="GM815" s="306"/>
      <c r="GN815" s="306"/>
      <c r="GO815" s="306"/>
      <c r="GP815" s="306"/>
      <c r="GQ815" s="306"/>
      <c r="GR815" s="306"/>
      <c r="GS815" s="306"/>
      <c r="GT815" s="306"/>
      <c r="GU815" s="306"/>
      <c r="GV815" s="306"/>
      <c r="GW815" s="306"/>
      <c r="GX815" s="306"/>
      <c r="GY815" s="306"/>
      <c r="GZ815" s="306"/>
      <c r="HA815" s="306"/>
      <c r="HB815" s="306"/>
      <c r="HC815" s="306"/>
      <c r="HD815" s="306"/>
      <c r="HE815" s="306"/>
      <c r="HF815" s="306"/>
      <c r="HG815" s="306"/>
      <c r="HH815" s="306"/>
      <c r="HI815" s="306"/>
      <c r="HJ815" s="306"/>
      <c r="HK815" s="306"/>
      <c r="HL815" s="306"/>
      <c r="HM815" s="306"/>
      <c r="HN815" s="306"/>
      <c r="HO815" s="306"/>
      <c r="HP815" s="306"/>
      <c r="HQ815" s="306"/>
      <c r="HR815" s="306"/>
      <c r="HS815" s="306"/>
      <c r="HT815" s="306"/>
      <c r="HU815" s="306"/>
      <c r="HV815" s="306"/>
      <c r="HW815" s="306"/>
      <c r="HX815" s="306"/>
      <c r="HY815" s="306"/>
      <c r="HZ815" s="306"/>
      <c r="IA815" s="306"/>
      <c r="IB815" s="306"/>
      <c r="IC815" s="306"/>
      <c r="ID815" s="306"/>
      <c r="IE815" s="306"/>
      <c r="IF815" s="306"/>
      <c r="IG815" s="306"/>
      <c r="IH815" s="306"/>
    </row>
    <row r="816" spans="1:242" s="219" customFormat="1" ht="15" customHeight="1" x14ac:dyDescent="0.3">
      <c r="A816" s="174">
        <v>8.01</v>
      </c>
      <c r="B816" s="231"/>
      <c r="C816" s="232" t="e">
        <f>VLOOKUP(BD.PD9[[#This Row],[Pos]],[19]!PPto[#Data],3,FALSE)</f>
        <v>#REF!</v>
      </c>
      <c r="D816" s="174" t="s">
        <v>23</v>
      </c>
      <c r="E816" s="305" t="str">
        <f>IF(BD.PD9[[#This Row],[.]]="*",VLOOKUP(BD.PD9[[#This Row],[Pos]],[19]Presupuesto!A:H,7,FALSE),"")</f>
        <v/>
      </c>
      <c r="F816" s="556" t="s">
        <v>1548</v>
      </c>
      <c r="G816" s="579"/>
      <c r="H816" s="174"/>
      <c r="I816" s="174" t="s">
        <v>1326</v>
      </c>
      <c r="J816" s="382">
        <v>0</v>
      </c>
      <c r="K816" s="174" t="s">
        <v>260</v>
      </c>
      <c r="L816" s="383">
        <f>IF(BD.PD9[[#This Row],[Mon]]="DOP",1,HLOOKUP(BD.PD9[[#This Row],[Mon]],Data!$K$1:$L$2,2,FALSE))</f>
        <v>1</v>
      </c>
      <c r="M816" s="384">
        <v>81947.600000000006</v>
      </c>
      <c r="N816" s="243">
        <f>BD.PD9[[#This Row],[Cant.]]*BD.PD9[[#This Row],[ Tasa ]]*BD.PD9[[#This Row],[ Precio Und.]]</f>
        <v>0</v>
      </c>
      <c r="O816" s="386">
        <v>0</v>
      </c>
      <c r="P816" s="243">
        <f>IF(BD.PD9[[#This Row],[Liquid. '[%']]]&lt;&gt;0,(BD.PD9[[#This Row],[Valor Neto '[DOP']]]*BD.PD9[[#This Row],[Liquid. '[%']]])+BD.PD9[[#This Row],[Valor Neto '[DOP']]],BD.PD9[[#This Row],[Valor Neto '[DOP']]])</f>
        <v>0</v>
      </c>
      <c r="Q816" s="243">
        <f>BD.PD9[[#This Row],[Ppto. Orden Interna '[DOP']]]/HLOOKUP("USD",Data!$K$1:$L$2,2,FALSE)</f>
        <v>0</v>
      </c>
      <c r="R816" s="381" t="s">
        <v>1549</v>
      </c>
      <c r="S816" s="387"/>
      <c r="T816" s="387"/>
      <c r="U816" s="387"/>
      <c r="V816" s="387"/>
      <c r="W816" s="174" t="s">
        <v>337</v>
      </c>
      <c r="X816" s="495">
        <v>10</v>
      </c>
      <c r="Y816" s="388">
        <v>0.7</v>
      </c>
      <c r="Z816" s="243">
        <f>BD.PD9[[#This Row],[Av.P1 '[%']]]*BD.PD9[[#This Row],[Ppto. Orden Interna '[DOP']]]</f>
        <v>0</v>
      </c>
      <c r="AA816" s="495">
        <v>10</v>
      </c>
      <c r="AB816" s="388">
        <v>0.3</v>
      </c>
      <c r="AC816" s="243">
        <f>BD.PD9[[#This Row],[Av.P2 '[%']]]*BD.PD9[[#This Row],[Ppto. Orden Interna '[DOP']]]</f>
        <v>0</v>
      </c>
      <c r="AD816" s="249"/>
      <c r="AE816" s="389"/>
      <c r="AF816" s="243">
        <f>BD.PD9[[#This Row],[Av.P3 '[%']]]*BD.PD9[[#This Row],[Ppto. Orden Interna '[DOP']]]</f>
        <v>0</v>
      </c>
      <c r="AG816" s="249"/>
      <c r="AH816" s="389"/>
      <c r="AI816" s="243">
        <f>BD.PD9[[#This Row],[Av.P4 '[%']]]*BD.PD9[[#This Row],[Ppto. Orden Interna '[DOP']]]</f>
        <v>0</v>
      </c>
      <c r="AJ816" s="249"/>
      <c r="AK816" s="389"/>
      <c r="AL816" s="243">
        <f>BD.PD9[[#This Row],[Av.P5 '[%']]]*BD.PD9[[#This Row],[Ppto. Orden Interna '[DOP']]]</f>
        <v>0</v>
      </c>
      <c r="AM816" s="496">
        <f>BD.PD9[[#This Row],[Pago 5]]+BD.PD9[[#This Row],[Pago 4]]+BD.PD9[[#This Row],[Pago 3]]+BD.PD9[[#This Row],[Pago 2]]+BD.PD9[[#This Row],[Pago 1]]</f>
        <v>0</v>
      </c>
      <c r="AN816" s="308" t="s">
        <v>244</v>
      </c>
      <c r="AO816" s="308" t="s">
        <v>245</v>
      </c>
      <c r="AP816" s="308" t="s">
        <v>246</v>
      </c>
      <c r="AQ816" s="308" t="s">
        <v>247</v>
      </c>
      <c r="AR816" s="308">
        <v>594</v>
      </c>
      <c r="AS816" s="308" t="s">
        <v>248</v>
      </c>
      <c r="AT816" s="249" t="s">
        <v>1575</v>
      </c>
      <c r="AU816" s="306"/>
      <c r="AV816" s="306"/>
      <c r="AW816" s="306"/>
      <c r="AX816" s="306"/>
      <c r="AY816" s="306"/>
      <c r="AZ816" s="306"/>
      <c r="BA816" s="306"/>
      <c r="BB816" s="306"/>
      <c r="BC816" s="306"/>
      <c r="BD816" s="306"/>
      <c r="BE816" s="306"/>
      <c r="BF816" s="306"/>
      <c r="BG816" s="306"/>
      <c r="BH816" s="306"/>
      <c r="BI816" s="306"/>
      <c r="BJ816" s="306"/>
      <c r="BK816" s="306"/>
      <c r="BL816" s="306"/>
      <c r="BM816" s="306"/>
      <c r="BN816" s="306"/>
      <c r="BO816" s="306"/>
      <c r="BP816" s="306"/>
      <c r="BQ816" s="306"/>
      <c r="BR816" s="306"/>
      <c r="BS816" s="306"/>
      <c r="BT816" s="306"/>
      <c r="BU816" s="306"/>
      <c r="BV816" s="306"/>
      <c r="BW816" s="306"/>
      <c r="BX816" s="306"/>
      <c r="BY816" s="306"/>
      <c r="BZ816" s="306"/>
      <c r="CA816" s="306"/>
      <c r="CB816" s="306"/>
      <c r="CC816" s="306"/>
      <c r="CD816" s="306"/>
      <c r="CE816" s="306"/>
      <c r="CF816" s="306"/>
      <c r="CG816" s="306"/>
      <c r="CH816" s="306"/>
      <c r="CI816" s="306"/>
      <c r="CJ816" s="306"/>
      <c r="CK816" s="306"/>
      <c r="CL816" s="306"/>
      <c r="CM816" s="306"/>
      <c r="CN816" s="306"/>
      <c r="CO816" s="306"/>
      <c r="CP816" s="306"/>
      <c r="CQ816" s="306"/>
      <c r="CR816" s="306"/>
      <c r="CS816" s="306"/>
      <c r="CT816" s="306"/>
      <c r="CU816" s="306"/>
      <c r="CV816" s="306"/>
      <c r="CW816" s="306"/>
      <c r="CX816" s="306"/>
      <c r="CY816" s="306"/>
      <c r="CZ816" s="306"/>
      <c r="DA816" s="306"/>
      <c r="DB816" s="306"/>
      <c r="DC816" s="306"/>
      <c r="DD816" s="306"/>
      <c r="DE816" s="306"/>
      <c r="DF816" s="306"/>
      <c r="DG816" s="306"/>
      <c r="DH816" s="306"/>
      <c r="DI816" s="306"/>
      <c r="DJ816" s="306"/>
      <c r="DK816" s="306"/>
      <c r="DL816" s="306"/>
      <c r="DM816" s="306"/>
      <c r="DN816" s="306"/>
      <c r="DO816" s="306"/>
      <c r="DP816" s="306"/>
      <c r="DQ816" s="306"/>
      <c r="DR816" s="306"/>
      <c r="DS816" s="306"/>
      <c r="DT816" s="306"/>
      <c r="DU816" s="306"/>
      <c r="DV816" s="306"/>
      <c r="DW816" s="306"/>
      <c r="DX816" s="306"/>
      <c r="DY816" s="306"/>
      <c r="DZ816" s="306"/>
      <c r="EA816" s="306"/>
      <c r="EB816" s="306"/>
      <c r="EC816" s="306"/>
      <c r="ED816" s="306"/>
      <c r="EE816" s="306"/>
      <c r="EF816" s="306"/>
      <c r="EG816" s="306"/>
      <c r="EH816" s="306"/>
      <c r="EI816" s="306"/>
      <c r="EJ816" s="306"/>
      <c r="EK816" s="306"/>
      <c r="EL816" s="306"/>
      <c r="EM816" s="306"/>
      <c r="EN816" s="306"/>
      <c r="EO816" s="306"/>
      <c r="EP816" s="306"/>
      <c r="EQ816" s="306"/>
      <c r="ER816" s="306"/>
      <c r="ES816" s="306"/>
      <c r="ET816" s="306"/>
      <c r="EU816" s="306"/>
      <c r="EV816" s="306"/>
      <c r="EW816" s="306"/>
      <c r="EX816" s="306"/>
      <c r="EY816" s="306"/>
      <c r="EZ816" s="306"/>
      <c r="FA816" s="306"/>
      <c r="FB816" s="306"/>
      <c r="FC816" s="306"/>
      <c r="FD816" s="306"/>
      <c r="FE816" s="306"/>
      <c r="FF816" s="306"/>
      <c r="FG816" s="306"/>
      <c r="FH816" s="306"/>
      <c r="FI816" s="306"/>
      <c r="FJ816" s="306"/>
      <c r="FK816" s="306"/>
      <c r="FL816" s="306"/>
      <c r="FM816" s="306"/>
      <c r="FN816" s="306"/>
      <c r="FO816" s="306"/>
      <c r="FP816" s="306"/>
      <c r="FQ816" s="306"/>
      <c r="FR816" s="306"/>
      <c r="FS816" s="306"/>
      <c r="FT816" s="306"/>
      <c r="FU816" s="306"/>
      <c r="FV816" s="306"/>
      <c r="FW816" s="306"/>
      <c r="FX816" s="306"/>
      <c r="FY816" s="306"/>
      <c r="FZ816" s="306"/>
      <c r="GA816" s="306"/>
      <c r="GB816" s="306"/>
      <c r="GC816" s="306"/>
      <c r="GD816" s="306"/>
      <c r="GE816" s="306"/>
      <c r="GF816" s="306"/>
      <c r="GG816" s="306"/>
      <c r="GH816" s="306"/>
      <c r="GI816" s="306"/>
      <c r="GJ816" s="306"/>
      <c r="GK816" s="306"/>
      <c r="GL816" s="306"/>
      <c r="GM816" s="306"/>
      <c r="GN816" s="306"/>
      <c r="GO816" s="306"/>
      <c r="GP816" s="306"/>
      <c r="GQ816" s="306"/>
      <c r="GR816" s="306"/>
      <c r="GS816" s="306"/>
      <c r="GT816" s="306"/>
      <c r="GU816" s="306"/>
      <c r="GV816" s="306"/>
      <c r="GW816" s="306"/>
      <c r="GX816" s="306"/>
      <c r="GY816" s="306"/>
      <c r="GZ816" s="306"/>
      <c r="HA816" s="306"/>
      <c r="HB816" s="306"/>
      <c r="HC816" s="306"/>
      <c r="HD816" s="306"/>
      <c r="HE816" s="306"/>
      <c r="HF816" s="306"/>
      <c r="HG816" s="306"/>
      <c r="HH816" s="306"/>
      <c r="HI816" s="306"/>
      <c r="HJ816" s="306"/>
      <c r="HK816" s="306"/>
      <c r="HL816" s="306"/>
      <c r="HM816" s="306"/>
      <c r="HN816" s="306"/>
      <c r="HO816" s="306"/>
      <c r="HP816" s="306"/>
      <c r="HQ816" s="306"/>
      <c r="HR816" s="306"/>
      <c r="HS816" s="306"/>
      <c r="HT816" s="306"/>
      <c r="HU816" s="306"/>
      <c r="HV816" s="306"/>
      <c r="HW816" s="306"/>
      <c r="HX816" s="306"/>
      <c r="HY816" s="306"/>
      <c r="HZ816" s="306"/>
      <c r="IA816" s="306"/>
      <c r="IB816" s="306"/>
      <c r="IC816" s="306"/>
      <c r="ID816" s="306"/>
      <c r="IE816" s="306"/>
      <c r="IF816" s="306"/>
      <c r="IG816" s="306"/>
      <c r="IH816" s="306"/>
    </row>
    <row r="817" spans="1:242" s="219" customFormat="1" ht="15" customHeight="1" x14ac:dyDescent="0.3">
      <c r="A817" s="174">
        <v>8.02</v>
      </c>
      <c r="B817" s="231" t="s">
        <v>243</v>
      </c>
      <c r="C817" s="232" t="e">
        <f>VLOOKUP(BD.PD9[[#This Row],[Pos]],[19]!PPto[#Data],3,FALSE)</f>
        <v>#REF!</v>
      </c>
      <c r="D817" s="233" t="s">
        <v>243</v>
      </c>
      <c r="E817" s="305">
        <f>IF(BD.PD9[[#This Row],[.]]="*",VLOOKUP(BD.PD9[[#This Row],[Pos]],[19]Presupuesto!A:H,7,FALSE),"")</f>
        <v>0</v>
      </c>
      <c r="F817" s="234"/>
      <c r="G817" s="174"/>
      <c r="H817" s="174"/>
      <c r="I817" s="174"/>
      <c r="J817" s="392">
        <v>1</v>
      </c>
      <c r="K817" s="233" t="s">
        <v>117</v>
      </c>
      <c r="L817" s="383">
        <f>IF(BD.PD9[[#This Row],[Mon]]="DOP",1,HLOOKUP(BD.PD9[[#This Row],[Mon]],Data!$K$1:$L$2,2,FALSE))</f>
        <v>65</v>
      </c>
      <c r="M817" s="490">
        <v>0</v>
      </c>
      <c r="N817" s="243">
        <f>BD.PD9[[#This Row],[Cant.]]*BD.PD9[[#This Row],[ Tasa ]]*BD.PD9[[#This Row],[ Precio Und.]]</f>
        <v>0</v>
      </c>
      <c r="O817" s="491">
        <v>0</v>
      </c>
      <c r="P817" s="243">
        <f>IF(BD.PD9[[#This Row],[Liquid. '[%']]]&lt;&gt;0,(BD.PD9[[#This Row],[Valor Neto '[DOP']]]*BD.PD9[[#This Row],[Liquid. '[%']]])+BD.PD9[[#This Row],[Valor Neto '[DOP']]],BD.PD9[[#This Row],[Valor Neto '[DOP']]])</f>
        <v>0</v>
      </c>
      <c r="Q817" s="243">
        <f>BD.PD9[[#This Row],[Ppto. Orden Interna '[DOP']]]/HLOOKUP("USD",Data!$K$1:$L$2,2,FALSE)</f>
        <v>0</v>
      </c>
      <c r="R817" s="381"/>
      <c r="S817" s="387"/>
      <c r="T817" s="387"/>
      <c r="U817" s="387"/>
      <c r="V817" s="387"/>
      <c r="W817" s="174"/>
      <c r="X817" s="495"/>
      <c r="Y817" s="388"/>
      <c r="Z817" s="243">
        <f>BD.PD9[[#This Row],[Av.P1 '[%']]]*BD.PD9[[#This Row],[Ppto. Orden Interna '[DOP']]]</f>
        <v>0</v>
      </c>
      <c r="AA817" s="249"/>
      <c r="AB817" s="389"/>
      <c r="AC817" s="243">
        <f>BD.PD9[[#This Row],[Av.P2 '[%']]]*BD.PD9[[#This Row],[Ppto. Orden Interna '[DOP']]]</f>
        <v>0</v>
      </c>
      <c r="AD817" s="249"/>
      <c r="AE817" s="389"/>
      <c r="AF817" s="243">
        <f>BD.PD9[[#This Row],[Av.P3 '[%']]]*BD.PD9[[#This Row],[Ppto. Orden Interna '[DOP']]]</f>
        <v>0</v>
      </c>
      <c r="AG817" s="249"/>
      <c r="AH817" s="389"/>
      <c r="AI817" s="243">
        <f>BD.PD9[[#This Row],[Av.P4 '[%']]]*BD.PD9[[#This Row],[Ppto. Orden Interna '[DOP']]]</f>
        <v>0</v>
      </c>
      <c r="AJ817" s="249"/>
      <c r="AK817" s="389"/>
      <c r="AL817" s="243">
        <f>BD.PD9[[#This Row],[Av.P5 '[%']]]*BD.PD9[[#This Row],[Ppto. Orden Interna '[DOP']]]</f>
        <v>0</v>
      </c>
      <c r="AM817" s="496">
        <f>BD.PD9[[#This Row],[Pago 5]]+BD.PD9[[#This Row],[Pago 4]]+BD.PD9[[#This Row],[Pago 3]]+BD.PD9[[#This Row],[Pago 2]]+BD.PD9[[#This Row],[Pago 1]]</f>
        <v>0</v>
      </c>
      <c r="AN817" s="308" t="s">
        <v>244</v>
      </c>
      <c r="AO817" s="308" t="s">
        <v>245</v>
      </c>
      <c r="AP817" s="308" t="s">
        <v>246</v>
      </c>
      <c r="AQ817" s="308" t="s">
        <v>247</v>
      </c>
      <c r="AR817" s="308">
        <v>594</v>
      </c>
      <c r="AS817" s="308" t="s">
        <v>248</v>
      </c>
      <c r="AT817" s="249" t="s">
        <v>1575</v>
      </c>
      <c r="AU817" s="306"/>
      <c r="AV817" s="306"/>
      <c r="AW817" s="306"/>
      <c r="AX817" s="306"/>
      <c r="AY817" s="306"/>
      <c r="AZ817" s="306"/>
      <c r="BA817" s="306"/>
      <c r="BB817" s="306"/>
      <c r="BC817" s="306"/>
      <c r="BD817" s="306"/>
      <c r="BE817" s="306"/>
      <c r="BF817" s="306"/>
      <c r="BG817" s="306"/>
      <c r="BH817" s="306"/>
      <c r="BI817" s="306"/>
      <c r="BJ817" s="306"/>
      <c r="BK817" s="306"/>
      <c r="BL817" s="306"/>
      <c r="BM817" s="306"/>
      <c r="BN817" s="306"/>
      <c r="BO817" s="306"/>
      <c r="BP817" s="306"/>
      <c r="BQ817" s="306"/>
      <c r="BR817" s="306"/>
      <c r="BS817" s="306"/>
      <c r="BT817" s="306"/>
      <c r="BU817" s="306"/>
      <c r="BV817" s="306"/>
      <c r="BW817" s="306"/>
      <c r="BX817" s="306"/>
      <c r="BY817" s="306"/>
      <c r="BZ817" s="306"/>
      <c r="CA817" s="306"/>
      <c r="CB817" s="306"/>
      <c r="CC817" s="306"/>
      <c r="CD817" s="306"/>
      <c r="CE817" s="306"/>
      <c r="CF817" s="306"/>
      <c r="CG817" s="306"/>
      <c r="CH817" s="306"/>
      <c r="CI817" s="306"/>
      <c r="CJ817" s="306"/>
      <c r="CK817" s="306"/>
      <c r="CL817" s="306"/>
      <c r="CM817" s="306"/>
      <c r="CN817" s="306"/>
      <c r="CO817" s="306"/>
      <c r="CP817" s="306"/>
      <c r="CQ817" s="306"/>
      <c r="CR817" s="306"/>
      <c r="CS817" s="306"/>
      <c r="CT817" s="306"/>
      <c r="CU817" s="306"/>
      <c r="CV817" s="306"/>
      <c r="CW817" s="306"/>
      <c r="CX817" s="306"/>
      <c r="CY817" s="306"/>
      <c r="CZ817" s="306"/>
      <c r="DA817" s="306"/>
      <c r="DB817" s="306"/>
      <c r="DC817" s="306"/>
      <c r="DD817" s="306"/>
      <c r="DE817" s="306"/>
      <c r="DF817" s="306"/>
      <c r="DG817" s="306"/>
      <c r="DH817" s="306"/>
      <c r="DI817" s="306"/>
      <c r="DJ817" s="306"/>
      <c r="DK817" s="306"/>
      <c r="DL817" s="306"/>
      <c r="DM817" s="306"/>
      <c r="DN817" s="306"/>
      <c r="DO817" s="306"/>
      <c r="DP817" s="306"/>
      <c r="DQ817" s="306"/>
      <c r="DR817" s="306"/>
      <c r="DS817" s="306"/>
      <c r="DT817" s="306"/>
      <c r="DU817" s="306"/>
      <c r="DV817" s="306"/>
      <c r="DW817" s="306"/>
      <c r="DX817" s="306"/>
      <c r="DY817" s="306"/>
      <c r="DZ817" s="306"/>
      <c r="EA817" s="306"/>
      <c r="EB817" s="306"/>
      <c r="EC817" s="306"/>
      <c r="ED817" s="306"/>
      <c r="EE817" s="306"/>
      <c r="EF817" s="306"/>
      <c r="EG817" s="306"/>
      <c r="EH817" s="306"/>
      <c r="EI817" s="306"/>
      <c r="EJ817" s="306"/>
      <c r="EK817" s="306"/>
      <c r="EL817" s="306"/>
      <c r="EM817" s="306"/>
      <c r="EN817" s="306"/>
      <c r="EO817" s="306"/>
      <c r="EP817" s="306"/>
      <c r="EQ817" s="306"/>
      <c r="ER817" s="306"/>
      <c r="ES817" s="306"/>
      <c r="ET817" s="306"/>
      <c r="EU817" s="306"/>
      <c r="EV817" s="306"/>
      <c r="EW817" s="306"/>
      <c r="EX817" s="306"/>
      <c r="EY817" s="306"/>
      <c r="EZ817" s="306"/>
      <c r="FA817" s="306"/>
      <c r="FB817" s="306"/>
      <c r="FC817" s="306"/>
      <c r="FD817" s="306"/>
      <c r="FE817" s="306"/>
      <c r="FF817" s="306"/>
      <c r="FG817" s="306"/>
      <c r="FH817" s="306"/>
      <c r="FI817" s="306"/>
      <c r="FJ817" s="306"/>
      <c r="FK817" s="306"/>
      <c r="FL817" s="306"/>
      <c r="FM817" s="306"/>
      <c r="FN817" s="306"/>
      <c r="FO817" s="306"/>
      <c r="FP817" s="306"/>
      <c r="FQ817" s="306"/>
      <c r="FR817" s="306"/>
      <c r="FS817" s="306"/>
      <c r="FT817" s="306"/>
      <c r="FU817" s="306"/>
      <c r="FV817" s="306"/>
      <c r="FW817" s="306"/>
      <c r="FX817" s="306"/>
      <c r="FY817" s="306"/>
      <c r="FZ817" s="306"/>
      <c r="GA817" s="306"/>
      <c r="GB817" s="306"/>
      <c r="GC817" s="306"/>
      <c r="GD817" s="306"/>
      <c r="GE817" s="306"/>
      <c r="GF817" s="306"/>
      <c r="GG817" s="306"/>
      <c r="GH817" s="306"/>
      <c r="GI817" s="306"/>
      <c r="GJ817" s="306"/>
      <c r="GK817" s="306"/>
      <c r="GL817" s="306"/>
      <c r="GM817" s="306"/>
      <c r="GN817" s="306"/>
      <c r="GO817" s="306"/>
      <c r="GP817" s="306"/>
      <c r="GQ817" s="306"/>
      <c r="GR817" s="306"/>
      <c r="GS817" s="306"/>
      <c r="GT817" s="306"/>
      <c r="GU817" s="306"/>
      <c r="GV817" s="306"/>
      <c r="GW817" s="306"/>
      <c r="GX817" s="306"/>
      <c r="GY817" s="306"/>
      <c r="GZ817" s="306"/>
      <c r="HA817" s="306"/>
      <c r="HB817" s="306"/>
      <c r="HC817" s="306"/>
      <c r="HD817" s="306"/>
      <c r="HE817" s="306"/>
      <c r="HF817" s="306"/>
      <c r="HG817" s="306"/>
      <c r="HH817" s="306"/>
      <c r="HI817" s="306"/>
      <c r="HJ817" s="306"/>
      <c r="HK817" s="306"/>
      <c r="HL817" s="306"/>
      <c r="HM817" s="306"/>
      <c r="HN817" s="306"/>
      <c r="HO817" s="306"/>
      <c r="HP817" s="306"/>
      <c r="HQ817" s="306"/>
      <c r="HR817" s="306"/>
      <c r="HS817" s="306"/>
      <c r="HT817" s="306"/>
      <c r="HU817" s="306"/>
      <c r="HV817" s="306"/>
      <c r="HW817" s="306"/>
      <c r="HX817" s="306"/>
      <c r="HY817" s="306"/>
      <c r="HZ817" s="306"/>
      <c r="IA817" s="306"/>
      <c r="IB817" s="306"/>
      <c r="IC817" s="306"/>
      <c r="ID817" s="306"/>
      <c r="IE817" s="306"/>
      <c r="IF817" s="306"/>
      <c r="IG817" s="306"/>
      <c r="IH817" s="306"/>
    </row>
    <row r="818" spans="1:242" s="219" customFormat="1" ht="15" customHeight="1" x14ac:dyDescent="0.3">
      <c r="A818" s="174">
        <v>8.02</v>
      </c>
      <c r="B818" s="231"/>
      <c r="C818" s="232" t="e">
        <f>VLOOKUP(BD.PD9[[#This Row],[Pos]],[19]!PPto[#Data],3,FALSE)</f>
        <v>#REF!</v>
      </c>
      <c r="D818" s="174" t="s">
        <v>23</v>
      </c>
      <c r="E818" s="305" t="str">
        <f>IF(BD.PD9[[#This Row],[.]]="*",VLOOKUP(BD.PD9[[#This Row],[Pos]],[19]Presupuesto!A:H,7,FALSE),"")</f>
        <v/>
      </c>
      <c r="F818" s="548" t="s">
        <v>570</v>
      </c>
      <c r="G818" s="579"/>
      <c r="H818" s="174"/>
      <c r="I818" s="174" t="s">
        <v>1326</v>
      </c>
      <c r="J818" s="382">
        <v>12</v>
      </c>
      <c r="K818" s="174" t="s">
        <v>260</v>
      </c>
      <c r="L818" s="383">
        <f>IF(BD.PD9[[#This Row],[Mon]]="DOP",1,HLOOKUP(BD.PD9[[#This Row],[Mon]],Data!$K$1:$L$2,2,FALSE))</f>
        <v>1</v>
      </c>
      <c r="M818" s="384">
        <v>275000</v>
      </c>
      <c r="N818" s="243">
        <f>BD.PD9[[#This Row],[Cant.]]*BD.PD9[[#This Row],[ Tasa ]]*BD.PD9[[#This Row],[ Precio Und.]]</f>
        <v>3300000</v>
      </c>
      <c r="O818" s="386">
        <v>0</v>
      </c>
      <c r="P818" s="243">
        <f>IF(BD.PD9[[#This Row],[Liquid. '[%']]]&lt;&gt;0,(BD.PD9[[#This Row],[Valor Neto '[DOP']]]*BD.PD9[[#This Row],[Liquid. '[%']]])+BD.PD9[[#This Row],[Valor Neto '[DOP']]],BD.PD9[[#This Row],[Valor Neto '[DOP']]])</f>
        <v>3300000</v>
      </c>
      <c r="Q818" s="243">
        <f>BD.PD9[[#This Row],[Ppto. Orden Interna '[DOP']]]/HLOOKUP("USD",Data!$K$1:$L$2,2,FALSE)</f>
        <v>50769.230769230766</v>
      </c>
      <c r="R818" s="381" t="s">
        <v>1550</v>
      </c>
      <c r="S818" s="387"/>
      <c r="T818" s="387"/>
      <c r="U818" s="387"/>
      <c r="V818" s="387"/>
      <c r="W818" s="174" t="s">
        <v>549</v>
      </c>
      <c r="X818" s="495">
        <v>7</v>
      </c>
      <c r="Y818" s="388">
        <v>0.6</v>
      </c>
      <c r="Z818" s="243">
        <f>BD.PD9[[#This Row],[Av.P1 '[%']]]*BD.PD9[[#This Row],[Ppto. Orden Interna '[DOP']]]</f>
        <v>1980000</v>
      </c>
      <c r="AA818" s="495">
        <v>10</v>
      </c>
      <c r="AB818" s="388">
        <v>0.4</v>
      </c>
      <c r="AC818" s="243">
        <f>BD.PD9[[#This Row],[Av.P2 '[%']]]*BD.PD9[[#This Row],[Ppto. Orden Interna '[DOP']]]</f>
        <v>1320000</v>
      </c>
      <c r="AD818" s="249"/>
      <c r="AE818" s="389"/>
      <c r="AF818" s="243">
        <f>BD.PD9[[#This Row],[Av.P3 '[%']]]*BD.PD9[[#This Row],[Ppto. Orden Interna '[DOP']]]</f>
        <v>0</v>
      </c>
      <c r="AG818" s="249"/>
      <c r="AH818" s="389"/>
      <c r="AI818" s="243">
        <f>BD.PD9[[#This Row],[Av.P4 '[%']]]*BD.PD9[[#This Row],[Ppto. Orden Interna '[DOP']]]</f>
        <v>0</v>
      </c>
      <c r="AJ818" s="249"/>
      <c r="AK818" s="389"/>
      <c r="AL818" s="243">
        <f>BD.PD9[[#This Row],[Av.P5 '[%']]]*BD.PD9[[#This Row],[Ppto. Orden Interna '[DOP']]]</f>
        <v>0</v>
      </c>
      <c r="AM818" s="496">
        <f>BD.PD9[[#This Row],[Pago 5]]+BD.PD9[[#This Row],[Pago 4]]+BD.PD9[[#This Row],[Pago 3]]+BD.PD9[[#This Row],[Pago 2]]+BD.PD9[[#This Row],[Pago 1]]</f>
        <v>3300000</v>
      </c>
      <c r="AN818" s="308" t="s">
        <v>244</v>
      </c>
      <c r="AO818" s="308" t="s">
        <v>245</v>
      </c>
      <c r="AP818" s="308" t="s">
        <v>246</v>
      </c>
      <c r="AQ818" s="308" t="s">
        <v>247</v>
      </c>
      <c r="AR818" s="308">
        <v>594</v>
      </c>
      <c r="AS818" s="308" t="s">
        <v>248</v>
      </c>
      <c r="AT818" s="249" t="s">
        <v>1575</v>
      </c>
      <c r="AU818" s="306"/>
      <c r="AV818" s="306"/>
      <c r="AW818" s="306"/>
      <c r="AX818" s="306"/>
      <c r="AY818" s="306"/>
      <c r="AZ818" s="306"/>
      <c r="BA818" s="306"/>
      <c r="BB818" s="306"/>
      <c r="BC818" s="306"/>
      <c r="BD818" s="306"/>
      <c r="BE818" s="306"/>
      <c r="BF818" s="306"/>
      <c r="BG818" s="306"/>
      <c r="BH818" s="306"/>
      <c r="BI818" s="306"/>
      <c r="BJ818" s="306"/>
      <c r="BK818" s="306"/>
      <c r="BL818" s="306"/>
      <c r="BM818" s="306"/>
      <c r="BN818" s="306"/>
      <c r="BO818" s="306"/>
      <c r="BP818" s="306"/>
      <c r="BQ818" s="306"/>
      <c r="BR818" s="306"/>
      <c r="BS818" s="306"/>
      <c r="BT818" s="306"/>
      <c r="BU818" s="306"/>
      <c r="BV818" s="306"/>
      <c r="BW818" s="306"/>
      <c r="BX818" s="306"/>
      <c r="BY818" s="306"/>
      <c r="BZ818" s="306"/>
      <c r="CA818" s="306"/>
      <c r="CB818" s="306"/>
      <c r="CC818" s="306"/>
      <c r="CD818" s="306"/>
      <c r="CE818" s="306"/>
      <c r="CF818" s="306"/>
      <c r="CG818" s="306"/>
      <c r="CH818" s="306"/>
      <c r="CI818" s="306"/>
      <c r="CJ818" s="306"/>
      <c r="CK818" s="306"/>
      <c r="CL818" s="306"/>
      <c r="CM818" s="306"/>
      <c r="CN818" s="306"/>
      <c r="CO818" s="306"/>
      <c r="CP818" s="306"/>
      <c r="CQ818" s="306"/>
      <c r="CR818" s="306"/>
      <c r="CS818" s="306"/>
      <c r="CT818" s="306"/>
      <c r="CU818" s="306"/>
      <c r="CV818" s="306"/>
      <c r="CW818" s="306"/>
      <c r="CX818" s="306"/>
      <c r="CY818" s="306"/>
      <c r="CZ818" s="306"/>
      <c r="DA818" s="306"/>
      <c r="DB818" s="306"/>
      <c r="DC818" s="306"/>
      <c r="DD818" s="306"/>
      <c r="DE818" s="306"/>
      <c r="DF818" s="306"/>
      <c r="DG818" s="306"/>
      <c r="DH818" s="306"/>
      <c r="DI818" s="306"/>
      <c r="DJ818" s="306"/>
      <c r="DK818" s="306"/>
      <c r="DL818" s="306"/>
      <c r="DM818" s="306"/>
      <c r="DN818" s="306"/>
      <c r="DO818" s="306"/>
      <c r="DP818" s="306"/>
      <c r="DQ818" s="306"/>
      <c r="DR818" s="306"/>
      <c r="DS818" s="306"/>
      <c r="DT818" s="306"/>
      <c r="DU818" s="306"/>
      <c r="DV818" s="306"/>
      <c r="DW818" s="306"/>
      <c r="DX818" s="306"/>
      <c r="DY818" s="306"/>
      <c r="DZ818" s="306"/>
      <c r="EA818" s="306"/>
      <c r="EB818" s="306"/>
      <c r="EC818" s="306"/>
      <c r="ED818" s="306"/>
      <c r="EE818" s="306"/>
      <c r="EF818" s="306"/>
      <c r="EG818" s="306"/>
      <c r="EH818" s="306"/>
      <c r="EI818" s="306"/>
      <c r="EJ818" s="306"/>
      <c r="EK818" s="306"/>
      <c r="EL818" s="306"/>
      <c r="EM818" s="306"/>
      <c r="EN818" s="306"/>
      <c r="EO818" s="306"/>
      <c r="EP818" s="306"/>
      <c r="EQ818" s="306"/>
      <c r="ER818" s="306"/>
      <c r="ES818" s="306"/>
      <c r="ET818" s="306"/>
      <c r="EU818" s="306"/>
      <c r="EV818" s="306"/>
      <c r="EW818" s="306"/>
      <c r="EX818" s="306"/>
      <c r="EY818" s="306"/>
      <c r="EZ818" s="306"/>
      <c r="FA818" s="306"/>
      <c r="FB818" s="306"/>
      <c r="FC818" s="306"/>
      <c r="FD818" s="306"/>
      <c r="FE818" s="306"/>
      <c r="FF818" s="306"/>
      <c r="FG818" s="306"/>
      <c r="FH818" s="306"/>
      <c r="FI818" s="306"/>
      <c r="FJ818" s="306"/>
      <c r="FK818" s="306"/>
      <c r="FL818" s="306"/>
      <c r="FM818" s="306"/>
      <c r="FN818" s="306"/>
      <c r="FO818" s="306"/>
      <c r="FP818" s="306"/>
      <c r="FQ818" s="306"/>
      <c r="FR818" s="306"/>
      <c r="FS818" s="306"/>
      <c r="FT818" s="306"/>
      <c r="FU818" s="306"/>
      <c r="FV818" s="306"/>
      <c r="FW818" s="306"/>
      <c r="FX818" s="306"/>
      <c r="FY818" s="306"/>
      <c r="FZ818" s="306"/>
      <c r="GA818" s="306"/>
      <c r="GB818" s="306"/>
      <c r="GC818" s="306"/>
      <c r="GD818" s="306"/>
      <c r="GE818" s="306"/>
      <c r="GF818" s="306"/>
      <c r="GG818" s="306"/>
      <c r="GH818" s="306"/>
      <c r="GI818" s="306"/>
      <c r="GJ818" s="306"/>
      <c r="GK818" s="306"/>
      <c r="GL818" s="306"/>
      <c r="GM818" s="306"/>
      <c r="GN818" s="306"/>
      <c r="GO818" s="306"/>
      <c r="GP818" s="306"/>
      <c r="GQ818" s="306"/>
      <c r="GR818" s="306"/>
      <c r="GS818" s="306"/>
      <c r="GT818" s="306"/>
      <c r="GU818" s="306"/>
      <c r="GV818" s="306"/>
      <c r="GW818" s="306"/>
      <c r="GX818" s="306"/>
      <c r="GY818" s="306"/>
      <c r="GZ818" s="306"/>
      <c r="HA818" s="306"/>
      <c r="HB818" s="306"/>
      <c r="HC818" s="306"/>
      <c r="HD818" s="306"/>
      <c r="HE818" s="306"/>
      <c r="HF818" s="306"/>
      <c r="HG818" s="306"/>
      <c r="HH818" s="306"/>
      <c r="HI818" s="306"/>
      <c r="HJ818" s="306"/>
      <c r="HK818" s="306"/>
      <c r="HL818" s="306"/>
      <c r="HM818" s="306"/>
      <c r="HN818" s="306"/>
      <c r="HO818" s="306"/>
      <c r="HP818" s="306"/>
      <c r="HQ818" s="306"/>
      <c r="HR818" s="306"/>
      <c r="HS818" s="306"/>
      <c r="HT818" s="306"/>
      <c r="HU818" s="306"/>
      <c r="HV818" s="306"/>
      <c r="HW818" s="306"/>
      <c r="HX818" s="306"/>
      <c r="HY818" s="306"/>
      <c r="HZ818" s="306"/>
      <c r="IA818" s="306"/>
      <c r="IB818" s="306"/>
      <c r="IC818" s="306"/>
      <c r="ID818" s="306"/>
      <c r="IE818" s="306"/>
      <c r="IF818" s="306"/>
      <c r="IG818" s="306"/>
      <c r="IH818" s="306"/>
    </row>
    <row r="819" spans="1:242" s="219" customFormat="1" ht="15" customHeight="1" x14ac:dyDescent="0.3">
      <c r="A819" s="174">
        <v>8.02</v>
      </c>
      <c r="B819" s="231"/>
      <c r="C819" s="232" t="e">
        <f>VLOOKUP(BD.PD9[[#This Row],[Pos]],[19]!PPto[#Data],3,FALSE)</f>
        <v>#REF!</v>
      </c>
      <c r="D819" s="174" t="s">
        <v>23</v>
      </c>
      <c r="E819" s="305" t="str">
        <f>IF(BD.PD9[[#This Row],[.]]="*",VLOOKUP(BD.PD9[[#This Row],[Pos]],[19]Presupuesto!A:H,7,FALSE),"")</f>
        <v/>
      </c>
      <c r="F819" s="378" t="s">
        <v>1551</v>
      </c>
      <c r="G819" s="174"/>
      <c r="H819" s="174"/>
      <c r="I819" s="174" t="s">
        <v>1326</v>
      </c>
      <c r="J819" s="382">
        <v>12</v>
      </c>
      <c r="K819" s="174" t="s">
        <v>260</v>
      </c>
      <c r="L819" s="383">
        <f>IF(BD.PD9[[#This Row],[Mon]]="DOP",1,HLOOKUP(BD.PD9[[#This Row],[Mon]],Data!$K$1:$L$2,2,FALSE))</f>
        <v>1</v>
      </c>
      <c r="M819" s="384">
        <v>11607.27</v>
      </c>
      <c r="N819" s="243">
        <f>BD.PD9[[#This Row],[Cant.]]*BD.PD9[[#This Row],[ Tasa ]]*BD.PD9[[#This Row],[ Precio Und.]]</f>
        <v>139287.24</v>
      </c>
      <c r="O819" s="386">
        <v>0</v>
      </c>
      <c r="P819" s="243">
        <f>IF(BD.PD9[[#This Row],[Liquid. '[%']]]&lt;&gt;0,(BD.PD9[[#This Row],[Valor Neto '[DOP']]]*BD.PD9[[#This Row],[Liquid. '[%']]])+BD.PD9[[#This Row],[Valor Neto '[DOP']]],BD.PD9[[#This Row],[Valor Neto '[DOP']]])</f>
        <v>139287.24</v>
      </c>
      <c r="Q819" s="243">
        <f>BD.PD9[[#This Row],[Ppto. Orden Interna '[DOP']]]/HLOOKUP("USD",Data!$K$1:$L$2,2,FALSE)</f>
        <v>2142.8806153846153</v>
      </c>
      <c r="R819" s="381" t="s">
        <v>1552</v>
      </c>
      <c r="S819" s="387"/>
      <c r="T819" s="387"/>
      <c r="U819" s="387"/>
      <c r="V819" s="387"/>
      <c r="W819" s="174" t="s">
        <v>868</v>
      </c>
      <c r="X819" s="495">
        <v>9</v>
      </c>
      <c r="Y819" s="388">
        <v>1</v>
      </c>
      <c r="Z819" s="243">
        <f>BD.PD9[[#This Row],[Av.P1 '[%']]]*BD.PD9[[#This Row],[Ppto. Orden Interna '[DOP']]]</f>
        <v>139287.24</v>
      </c>
      <c r="AA819" s="495"/>
      <c r="AB819" s="388"/>
      <c r="AC819" s="243">
        <f>BD.PD9[[#This Row],[Av.P2 '[%']]]*BD.PD9[[#This Row],[Ppto. Orden Interna '[DOP']]]</f>
        <v>0</v>
      </c>
      <c r="AD819" s="249"/>
      <c r="AE819" s="389"/>
      <c r="AF819" s="243">
        <f>BD.PD9[[#This Row],[Av.P3 '[%']]]*BD.PD9[[#This Row],[Ppto. Orden Interna '[DOP']]]</f>
        <v>0</v>
      </c>
      <c r="AG819" s="249"/>
      <c r="AH819" s="389"/>
      <c r="AI819" s="243">
        <f>BD.PD9[[#This Row],[Av.P4 '[%']]]*BD.PD9[[#This Row],[Ppto. Orden Interna '[DOP']]]</f>
        <v>0</v>
      </c>
      <c r="AJ819" s="249"/>
      <c r="AK819" s="389"/>
      <c r="AL819" s="243">
        <f>BD.PD9[[#This Row],[Av.P5 '[%']]]*BD.PD9[[#This Row],[Ppto. Orden Interna '[DOP']]]</f>
        <v>0</v>
      </c>
      <c r="AM819" s="496">
        <f>BD.PD9[[#This Row],[Pago 5]]+BD.PD9[[#This Row],[Pago 4]]+BD.PD9[[#This Row],[Pago 3]]+BD.PD9[[#This Row],[Pago 2]]+BD.PD9[[#This Row],[Pago 1]]</f>
        <v>139287.24</v>
      </c>
      <c r="AN819" s="308" t="s">
        <v>244</v>
      </c>
      <c r="AO819" s="308" t="s">
        <v>245</v>
      </c>
      <c r="AP819" s="308" t="s">
        <v>246</v>
      </c>
      <c r="AQ819" s="308" t="s">
        <v>247</v>
      </c>
      <c r="AR819" s="308">
        <v>594</v>
      </c>
      <c r="AS819" s="308" t="s">
        <v>248</v>
      </c>
      <c r="AT819" s="249" t="s">
        <v>1575</v>
      </c>
      <c r="AU819" s="306"/>
      <c r="AV819" s="306"/>
      <c r="AW819" s="306"/>
      <c r="AX819" s="306"/>
      <c r="AY819" s="306"/>
      <c r="AZ819" s="306"/>
      <c r="BA819" s="306"/>
      <c r="BB819" s="306"/>
      <c r="BC819" s="306"/>
      <c r="BD819" s="306"/>
      <c r="BE819" s="306"/>
      <c r="BF819" s="306"/>
      <c r="BG819" s="306"/>
      <c r="BH819" s="306"/>
      <c r="BI819" s="306"/>
      <c r="BJ819" s="306"/>
      <c r="BK819" s="306"/>
      <c r="BL819" s="306"/>
      <c r="BM819" s="306"/>
      <c r="BN819" s="306"/>
      <c r="BO819" s="306"/>
      <c r="BP819" s="306"/>
      <c r="BQ819" s="306"/>
      <c r="BR819" s="306"/>
      <c r="BS819" s="306"/>
      <c r="BT819" s="306"/>
      <c r="BU819" s="306"/>
      <c r="BV819" s="306"/>
      <c r="BW819" s="306"/>
      <c r="BX819" s="306"/>
      <c r="BY819" s="306"/>
      <c r="BZ819" s="306"/>
      <c r="CA819" s="306"/>
      <c r="CB819" s="306"/>
      <c r="CC819" s="306"/>
      <c r="CD819" s="306"/>
      <c r="CE819" s="306"/>
      <c r="CF819" s="306"/>
      <c r="CG819" s="306"/>
      <c r="CH819" s="306"/>
      <c r="CI819" s="306"/>
      <c r="CJ819" s="306"/>
      <c r="CK819" s="306"/>
      <c r="CL819" s="306"/>
      <c r="CM819" s="306"/>
      <c r="CN819" s="306"/>
      <c r="CO819" s="306"/>
      <c r="CP819" s="306"/>
      <c r="CQ819" s="306"/>
      <c r="CR819" s="306"/>
      <c r="CS819" s="306"/>
      <c r="CT819" s="306"/>
      <c r="CU819" s="306"/>
      <c r="CV819" s="306"/>
      <c r="CW819" s="306"/>
      <c r="CX819" s="306"/>
      <c r="CY819" s="306"/>
      <c r="CZ819" s="306"/>
      <c r="DA819" s="306"/>
      <c r="DB819" s="306"/>
      <c r="DC819" s="306"/>
      <c r="DD819" s="306"/>
      <c r="DE819" s="306"/>
      <c r="DF819" s="306"/>
      <c r="DG819" s="306"/>
      <c r="DH819" s="306"/>
      <c r="DI819" s="306"/>
      <c r="DJ819" s="306"/>
      <c r="DK819" s="306"/>
      <c r="DL819" s="306"/>
      <c r="DM819" s="306"/>
      <c r="DN819" s="306"/>
      <c r="DO819" s="306"/>
      <c r="DP819" s="306"/>
      <c r="DQ819" s="306"/>
      <c r="DR819" s="306"/>
      <c r="DS819" s="306"/>
      <c r="DT819" s="306"/>
      <c r="DU819" s="306"/>
      <c r="DV819" s="306"/>
      <c r="DW819" s="306"/>
      <c r="DX819" s="306"/>
      <c r="DY819" s="306"/>
      <c r="DZ819" s="306"/>
      <c r="EA819" s="306"/>
      <c r="EB819" s="306"/>
      <c r="EC819" s="306"/>
      <c r="ED819" s="306"/>
      <c r="EE819" s="306"/>
      <c r="EF819" s="306"/>
      <c r="EG819" s="306"/>
      <c r="EH819" s="306"/>
      <c r="EI819" s="306"/>
      <c r="EJ819" s="306"/>
      <c r="EK819" s="306"/>
      <c r="EL819" s="306"/>
      <c r="EM819" s="306"/>
      <c r="EN819" s="306"/>
      <c r="EO819" s="306"/>
      <c r="EP819" s="306"/>
      <c r="EQ819" s="306"/>
      <c r="ER819" s="306"/>
      <c r="ES819" s="306"/>
      <c r="ET819" s="306"/>
      <c r="EU819" s="306"/>
      <c r="EV819" s="306"/>
      <c r="EW819" s="306"/>
      <c r="EX819" s="306"/>
      <c r="EY819" s="306"/>
      <c r="EZ819" s="306"/>
      <c r="FA819" s="306"/>
      <c r="FB819" s="306"/>
      <c r="FC819" s="306"/>
      <c r="FD819" s="306"/>
      <c r="FE819" s="306"/>
      <c r="FF819" s="306"/>
      <c r="FG819" s="306"/>
      <c r="FH819" s="306"/>
      <c r="FI819" s="306"/>
      <c r="FJ819" s="306"/>
      <c r="FK819" s="306"/>
      <c r="FL819" s="306"/>
      <c r="FM819" s="306"/>
      <c r="FN819" s="306"/>
      <c r="FO819" s="306"/>
      <c r="FP819" s="306"/>
      <c r="FQ819" s="306"/>
      <c r="FR819" s="306"/>
      <c r="FS819" s="306"/>
      <c r="FT819" s="306"/>
      <c r="FU819" s="306"/>
      <c r="FV819" s="306"/>
      <c r="FW819" s="306"/>
      <c r="FX819" s="306"/>
      <c r="FY819" s="306"/>
      <c r="FZ819" s="306"/>
      <c r="GA819" s="306"/>
      <c r="GB819" s="306"/>
      <c r="GC819" s="306"/>
      <c r="GD819" s="306"/>
      <c r="GE819" s="306"/>
      <c r="GF819" s="306"/>
      <c r="GG819" s="306"/>
      <c r="GH819" s="306"/>
      <c r="GI819" s="306"/>
      <c r="GJ819" s="306"/>
      <c r="GK819" s="306"/>
      <c r="GL819" s="306"/>
      <c r="GM819" s="306"/>
      <c r="GN819" s="306"/>
      <c r="GO819" s="306"/>
      <c r="GP819" s="306"/>
      <c r="GQ819" s="306"/>
      <c r="GR819" s="306"/>
      <c r="GS819" s="306"/>
      <c r="GT819" s="306"/>
      <c r="GU819" s="306"/>
      <c r="GV819" s="306"/>
      <c r="GW819" s="306"/>
      <c r="GX819" s="306"/>
      <c r="GY819" s="306"/>
      <c r="GZ819" s="306"/>
      <c r="HA819" s="306"/>
      <c r="HB819" s="306"/>
      <c r="HC819" s="306"/>
      <c r="HD819" s="306"/>
      <c r="HE819" s="306"/>
      <c r="HF819" s="306"/>
      <c r="HG819" s="306"/>
      <c r="HH819" s="306"/>
      <c r="HI819" s="306"/>
      <c r="HJ819" s="306"/>
      <c r="HK819" s="306"/>
      <c r="HL819" s="306"/>
      <c r="HM819" s="306"/>
      <c r="HN819" s="306"/>
      <c r="HO819" s="306"/>
      <c r="HP819" s="306"/>
      <c r="HQ819" s="306"/>
      <c r="HR819" s="306"/>
      <c r="HS819" s="306"/>
      <c r="HT819" s="306"/>
      <c r="HU819" s="306"/>
      <c r="HV819" s="306"/>
      <c r="HW819" s="306"/>
      <c r="HX819" s="306"/>
      <c r="HY819" s="306"/>
      <c r="HZ819" s="306"/>
      <c r="IA819" s="306"/>
      <c r="IB819" s="306"/>
      <c r="IC819" s="306"/>
      <c r="ID819" s="306"/>
      <c r="IE819" s="306"/>
      <c r="IF819" s="306"/>
      <c r="IG819" s="306"/>
      <c r="IH819" s="306"/>
    </row>
    <row r="820" spans="1:242" s="219" customFormat="1" ht="15" customHeight="1" x14ac:dyDescent="0.3">
      <c r="A820" s="174">
        <v>8.02</v>
      </c>
      <c r="B820" s="231"/>
      <c r="C820" s="232" t="e">
        <f>VLOOKUP(BD.PD9[[#This Row],[Pos]],[19]!PPto[#Data],3,FALSE)</f>
        <v>#REF!</v>
      </c>
      <c r="D820" s="174" t="s">
        <v>23</v>
      </c>
      <c r="E820" s="305" t="str">
        <f>IF(BD.PD9[[#This Row],[.]]="*",VLOOKUP(BD.PD9[[#This Row],[Pos]],[19]Presupuesto!A:H,7,FALSE),"")</f>
        <v/>
      </c>
      <c r="F820" s="378" t="s">
        <v>1553</v>
      </c>
      <c r="G820" s="174"/>
      <c r="H820" s="174"/>
      <c r="I820" s="174" t="s">
        <v>1326</v>
      </c>
      <c r="J820" s="382">
        <v>12</v>
      </c>
      <c r="K820" s="174" t="s">
        <v>260</v>
      </c>
      <c r="L820" s="383">
        <f>IF(BD.PD9[[#This Row],[Mon]]="DOP",1,HLOOKUP(BD.PD9[[#This Row],[Mon]],Data!$K$1:$L$2,2,FALSE))</f>
        <v>1</v>
      </c>
      <c r="M820" s="384">
        <v>23370</v>
      </c>
      <c r="N820" s="243">
        <f>BD.PD9[[#This Row],[Cant.]]*BD.PD9[[#This Row],[ Tasa ]]*BD.PD9[[#This Row],[ Precio Und.]]</f>
        <v>280440</v>
      </c>
      <c r="O820" s="386">
        <v>0</v>
      </c>
      <c r="P820" s="243">
        <f>IF(BD.PD9[[#This Row],[Liquid. '[%']]]&lt;&gt;0,(BD.PD9[[#This Row],[Valor Neto '[DOP']]]*BD.PD9[[#This Row],[Liquid. '[%']]])+BD.PD9[[#This Row],[Valor Neto '[DOP']]],BD.PD9[[#This Row],[Valor Neto '[DOP']]])</f>
        <v>280440</v>
      </c>
      <c r="Q820" s="243">
        <f>BD.PD9[[#This Row],[Ppto. Orden Interna '[DOP']]]/HLOOKUP("USD",Data!$K$1:$L$2,2,FALSE)</f>
        <v>4314.4615384615381</v>
      </c>
      <c r="R820" s="381" t="s">
        <v>1552</v>
      </c>
      <c r="S820" s="387"/>
      <c r="T820" s="387"/>
      <c r="U820" s="387"/>
      <c r="V820" s="387"/>
      <c r="W820" s="174" t="s">
        <v>868</v>
      </c>
      <c r="X820" s="495">
        <v>9</v>
      </c>
      <c r="Y820" s="388">
        <v>1</v>
      </c>
      <c r="Z820" s="243">
        <f>BD.PD9[[#This Row],[Av.P1 '[%']]]*BD.PD9[[#This Row],[Ppto. Orden Interna '[DOP']]]</f>
        <v>280440</v>
      </c>
      <c r="AA820" s="495"/>
      <c r="AB820" s="388"/>
      <c r="AC820" s="243">
        <f>BD.PD9[[#This Row],[Av.P2 '[%']]]*BD.PD9[[#This Row],[Ppto. Orden Interna '[DOP']]]</f>
        <v>0</v>
      </c>
      <c r="AD820" s="249"/>
      <c r="AE820" s="389"/>
      <c r="AF820" s="243">
        <f>BD.PD9[[#This Row],[Av.P3 '[%']]]*BD.PD9[[#This Row],[Ppto. Orden Interna '[DOP']]]</f>
        <v>0</v>
      </c>
      <c r="AG820" s="249"/>
      <c r="AH820" s="389"/>
      <c r="AI820" s="243">
        <f>BD.PD9[[#This Row],[Av.P4 '[%']]]*BD.PD9[[#This Row],[Ppto. Orden Interna '[DOP']]]</f>
        <v>0</v>
      </c>
      <c r="AJ820" s="249"/>
      <c r="AK820" s="389"/>
      <c r="AL820" s="243">
        <f>BD.PD9[[#This Row],[Av.P5 '[%']]]*BD.PD9[[#This Row],[Ppto. Orden Interna '[DOP']]]</f>
        <v>0</v>
      </c>
      <c r="AM820" s="496">
        <f>BD.PD9[[#This Row],[Pago 5]]+BD.PD9[[#This Row],[Pago 4]]+BD.PD9[[#This Row],[Pago 3]]+BD.PD9[[#This Row],[Pago 2]]+BD.PD9[[#This Row],[Pago 1]]</f>
        <v>280440</v>
      </c>
      <c r="AN820" s="308" t="s">
        <v>244</v>
      </c>
      <c r="AO820" s="308" t="s">
        <v>245</v>
      </c>
      <c r="AP820" s="308" t="s">
        <v>246</v>
      </c>
      <c r="AQ820" s="308" t="s">
        <v>247</v>
      </c>
      <c r="AR820" s="308">
        <v>594</v>
      </c>
      <c r="AS820" s="308" t="s">
        <v>248</v>
      </c>
      <c r="AT820" s="249" t="s">
        <v>1575</v>
      </c>
      <c r="AU820" s="306"/>
      <c r="AV820" s="306"/>
      <c r="AW820" s="306"/>
      <c r="AX820" s="306"/>
      <c r="AY820" s="306"/>
      <c r="AZ820" s="306"/>
      <c r="BA820" s="306"/>
      <c r="BB820" s="306"/>
      <c r="BC820" s="306"/>
      <c r="BD820" s="306"/>
      <c r="BE820" s="306"/>
      <c r="BF820" s="306"/>
      <c r="BG820" s="306"/>
      <c r="BH820" s="306"/>
      <c r="BI820" s="306"/>
      <c r="BJ820" s="306"/>
      <c r="BK820" s="306"/>
      <c r="BL820" s="306"/>
      <c r="BM820" s="306"/>
      <c r="BN820" s="306"/>
      <c r="BO820" s="306"/>
      <c r="BP820" s="306"/>
      <c r="BQ820" s="306"/>
      <c r="BR820" s="306"/>
      <c r="BS820" s="306"/>
      <c r="BT820" s="306"/>
      <c r="BU820" s="306"/>
      <c r="BV820" s="306"/>
      <c r="BW820" s="306"/>
      <c r="BX820" s="306"/>
      <c r="BY820" s="306"/>
      <c r="BZ820" s="306"/>
      <c r="CA820" s="306"/>
      <c r="CB820" s="306"/>
      <c r="CC820" s="306"/>
      <c r="CD820" s="306"/>
      <c r="CE820" s="306"/>
      <c r="CF820" s="306"/>
      <c r="CG820" s="306"/>
      <c r="CH820" s="306"/>
      <c r="CI820" s="306"/>
      <c r="CJ820" s="306"/>
      <c r="CK820" s="306"/>
      <c r="CL820" s="306"/>
      <c r="CM820" s="306"/>
      <c r="CN820" s="306"/>
      <c r="CO820" s="306"/>
      <c r="CP820" s="306"/>
      <c r="CQ820" s="306"/>
      <c r="CR820" s="306"/>
      <c r="CS820" s="306"/>
      <c r="CT820" s="306"/>
      <c r="CU820" s="306"/>
      <c r="CV820" s="306"/>
      <c r="CW820" s="306"/>
      <c r="CX820" s="306"/>
      <c r="CY820" s="306"/>
      <c r="CZ820" s="306"/>
      <c r="DA820" s="306"/>
      <c r="DB820" s="306"/>
      <c r="DC820" s="306"/>
      <c r="DD820" s="306"/>
      <c r="DE820" s="306"/>
      <c r="DF820" s="306"/>
      <c r="DG820" s="306"/>
      <c r="DH820" s="306"/>
      <c r="DI820" s="306"/>
      <c r="DJ820" s="306"/>
      <c r="DK820" s="306"/>
      <c r="DL820" s="306"/>
      <c r="DM820" s="306"/>
      <c r="DN820" s="306"/>
      <c r="DO820" s="306"/>
      <c r="DP820" s="306"/>
      <c r="DQ820" s="306"/>
      <c r="DR820" s="306"/>
      <c r="DS820" s="306"/>
      <c r="DT820" s="306"/>
      <c r="DU820" s="306"/>
      <c r="DV820" s="306"/>
      <c r="DW820" s="306"/>
      <c r="DX820" s="306"/>
      <c r="DY820" s="306"/>
      <c r="DZ820" s="306"/>
      <c r="EA820" s="306"/>
      <c r="EB820" s="306"/>
      <c r="EC820" s="306"/>
      <c r="ED820" s="306"/>
      <c r="EE820" s="306"/>
      <c r="EF820" s="306"/>
      <c r="EG820" s="306"/>
      <c r="EH820" s="306"/>
      <c r="EI820" s="306"/>
      <c r="EJ820" s="306"/>
      <c r="EK820" s="306"/>
      <c r="EL820" s="306"/>
      <c r="EM820" s="306"/>
      <c r="EN820" s="306"/>
      <c r="EO820" s="306"/>
      <c r="EP820" s="306"/>
      <c r="EQ820" s="306"/>
      <c r="ER820" s="306"/>
      <c r="ES820" s="306"/>
      <c r="ET820" s="306"/>
      <c r="EU820" s="306"/>
      <c r="EV820" s="306"/>
      <c r="EW820" s="306"/>
      <c r="EX820" s="306"/>
      <c r="EY820" s="306"/>
      <c r="EZ820" s="306"/>
      <c r="FA820" s="306"/>
      <c r="FB820" s="306"/>
      <c r="FC820" s="306"/>
      <c r="FD820" s="306"/>
      <c r="FE820" s="306"/>
      <c r="FF820" s="306"/>
      <c r="FG820" s="306"/>
      <c r="FH820" s="306"/>
      <c r="FI820" s="306"/>
      <c r="FJ820" s="306"/>
      <c r="FK820" s="306"/>
      <c r="FL820" s="306"/>
      <c r="FM820" s="306"/>
      <c r="FN820" s="306"/>
      <c r="FO820" s="306"/>
      <c r="FP820" s="306"/>
      <c r="FQ820" s="306"/>
      <c r="FR820" s="306"/>
      <c r="FS820" s="306"/>
      <c r="FT820" s="306"/>
      <c r="FU820" s="306"/>
      <c r="FV820" s="306"/>
      <c r="FW820" s="306"/>
      <c r="FX820" s="306"/>
      <c r="FY820" s="306"/>
      <c r="FZ820" s="306"/>
      <c r="GA820" s="306"/>
      <c r="GB820" s="306"/>
      <c r="GC820" s="306"/>
      <c r="GD820" s="306"/>
      <c r="GE820" s="306"/>
      <c r="GF820" s="306"/>
      <c r="GG820" s="306"/>
      <c r="GH820" s="306"/>
      <c r="GI820" s="306"/>
      <c r="GJ820" s="306"/>
      <c r="GK820" s="306"/>
      <c r="GL820" s="306"/>
      <c r="GM820" s="306"/>
      <c r="GN820" s="306"/>
      <c r="GO820" s="306"/>
      <c r="GP820" s="306"/>
      <c r="GQ820" s="306"/>
      <c r="GR820" s="306"/>
      <c r="GS820" s="306"/>
      <c r="GT820" s="306"/>
      <c r="GU820" s="306"/>
      <c r="GV820" s="306"/>
      <c r="GW820" s="306"/>
      <c r="GX820" s="306"/>
      <c r="GY820" s="306"/>
      <c r="GZ820" s="306"/>
      <c r="HA820" s="306"/>
      <c r="HB820" s="306"/>
      <c r="HC820" s="306"/>
      <c r="HD820" s="306"/>
      <c r="HE820" s="306"/>
      <c r="HF820" s="306"/>
      <c r="HG820" s="306"/>
      <c r="HH820" s="306"/>
      <c r="HI820" s="306"/>
      <c r="HJ820" s="306"/>
      <c r="HK820" s="306"/>
      <c r="HL820" s="306"/>
      <c r="HM820" s="306"/>
      <c r="HN820" s="306"/>
      <c r="HO820" s="306"/>
      <c r="HP820" s="306"/>
      <c r="HQ820" s="306"/>
      <c r="HR820" s="306"/>
      <c r="HS820" s="306"/>
      <c r="HT820" s="306"/>
      <c r="HU820" s="306"/>
      <c r="HV820" s="306"/>
      <c r="HW820" s="306"/>
      <c r="HX820" s="306"/>
      <c r="HY820" s="306"/>
      <c r="HZ820" s="306"/>
      <c r="IA820" s="306"/>
      <c r="IB820" s="306"/>
      <c r="IC820" s="306"/>
      <c r="ID820" s="306"/>
      <c r="IE820" s="306"/>
      <c r="IF820" s="306"/>
      <c r="IG820" s="306"/>
      <c r="IH820" s="306"/>
    </row>
    <row r="821" spans="1:242" s="219" customFormat="1" ht="15" customHeight="1" x14ac:dyDescent="0.3">
      <c r="A821" s="174">
        <v>8.02</v>
      </c>
      <c r="B821" s="231"/>
      <c r="C821" s="232" t="e">
        <f>VLOOKUP(BD.PD9[[#This Row],[Pos]],[19]!PPto[#Data],3,FALSE)</f>
        <v>#REF!</v>
      </c>
      <c r="D821" s="174" t="s">
        <v>23</v>
      </c>
      <c r="E821" s="305" t="str">
        <f>IF(BD.PD9[[#This Row],[.]]="*",VLOOKUP(BD.PD9[[#This Row],[Pos]],[19]Presupuesto!A:H,7,FALSE),"")</f>
        <v/>
      </c>
      <c r="F821" s="378" t="s">
        <v>571</v>
      </c>
      <c r="G821" s="174"/>
      <c r="H821" s="174"/>
      <c r="I821" s="174" t="s">
        <v>1326</v>
      </c>
      <c r="J821" s="382">
        <v>1</v>
      </c>
      <c r="K821" s="174" t="s">
        <v>117</v>
      </c>
      <c r="L821" s="383">
        <f>IF(BD.PD9[[#This Row],[Mon]]="DOP",1,HLOOKUP(BD.PD9[[#This Row],[Mon]],Data!$K$1:$L$2,2,FALSE))</f>
        <v>65</v>
      </c>
      <c r="M821" s="384">
        <v>21500</v>
      </c>
      <c r="N821" s="243">
        <f>BD.PD9[[#This Row],[Cant.]]*BD.PD9[[#This Row],[ Tasa ]]*BD.PD9[[#This Row],[ Precio Und.]]</f>
        <v>1397500</v>
      </c>
      <c r="O821" s="386">
        <v>0</v>
      </c>
      <c r="P821" s="243">
        <f>IF(BD.PD9[[#This Row],[Liquid. '[%']]]&lt;&gt;0,(BD.PD9[[#This Row],[Valor Neto '[DOP']]]*BD.PD9[[#This Row],[Liquid. '[%']]])+BD.PD9[[#This Row],[Valor Neto '[DOP']]],BD.PD9[[#This Row],[Valor Neto '[DOP']]])</f>
        <v>1397500</v>
      </c>
      <c r="Q821" s="243">
        <f>BD.PD9[[#This Row],[Ppto. Orden Interna '[DOP']]]/HLOOKUP("USD",Data!$K$1:$L$2,2,FALSE)</f>
        <v>21500</v>
      </c>
      <c r="R821" s="381" t="s">
        <v>1554</v>
      </c>
      <c r="S821" s="387"/>
      <c r="T821" s="387"/>
      <c r="U821" s="387"/>
      <c r="V821" s="387"/>
      <c r="W821" s="174" t="s">
        <v>549</v>
      </c>
      <c r="X821" s="495">
        <v>7</v>
      </c>
      <c r="Y821" s="388">
        <v>0.6</v>
      </c>
      <c r="Z821" s="243">
        <f>BD.PD9[[#This Row],[Av.P1 '[%']]]*BD.PD9[[#This Row],[Ppto. Orden Interna '[DOP']]]</f>
        <v>838500</v>
      </c>
      <c r="AA821" s="495">
        <v>10</v>
      </c>
      <c r="AB821" s="388">
        <v>0.4</v>
      </c>
      <c r="AC821" s="243">
        <f>BD.PD9[[#This Row],[Av.P2 '[%']]]*BD.PD9[[#This Row],[Ppto. Orden Interna '[DOP']]]</f>
        <v>559000</v>
      </c>
      <c r="AD821" s="249"/>
      <c r="AE821" s="389"/>
      <c r="AF821" s="243">
        <f>BD.PD9[[#This Row],[Av.P3 '[%']]]*BD.PD9[[#This Row],[Ppto. Orden Interna '[DOP']]]</f>
        <v>0</v>
      </c>
      <c r="AG821" s="249"/>
      <c r="AH821" s="389"/>
      <c r="AI821" s="243">
        <f>BD.PD9[[#This Row],[Av.P4 '[%']]]*BD.PD9[[#This Row],[Ppto. Orden Interna '[DOP']]]</f>
        <v>0</v>
      </c>
      <c r="AJ821" s="249"/>
      <c r="AK821" s="389"/>
      <c r="AL821" s="243">
        <f>BD.PD9[[#This Row],[Av.P5 '[%']]]*BD.PD9[[#This Row],[Ppto. Orden Interna '[DOP']]]</f>
        <v>0</v>
      </c>
      <c r="AM821" s="496">
        <f>BD.PD9[[#This Row],[Pago 5]]+BD.PD9[[#This Row],[Pago 4]]+BD.PD9[[#This Row],[Pago 3]]+BD.PD9[[#This Row],[Pago 2]]+BD.PD9[[#This Row],[Pago 1]]</f>
        <v>1397500</v>
      </c>
      <c r="AN821" s="308" t="s">
        <v>244</v>
      </c>
      <c r="AO821" s="308" t="s">
        <v>245</v>
      </c>
      <c r="AP821" s="308" t="s">
        <v>246</v>
      </c>
      <c r="AQ821" s="308" t="s">
        <v>247</v>
      </c>
      <c r="AR821" s="308">
        <v>594</v>
      </c>
      <c r="AS821" s="308" t="s">
        <v>248</v>
      </c>
      <c r="AT821" s="249" t="s">
        <v>1575</v>
      </c>
      <c r="AU821" s="306"/>
      <c r="AV821" s="306"/>
      <c r="AW821" s="306"/>
      <c r="AX821" s="306"/>
      <c r="AY821" s="306"/>
      <c r="AZ821" s="306"/>
      <c r="BA821" s="306"/>
      <c r="BB821" s="306"/>
      <c r="BC821" s="306"/>
      <c r="BD821" s="306"/>
      <c r="BE821" s="306"/>
      <c r="BF821" s="306"/>
      <c r="BG821" s="306"/>
      <c r="BH821" s="306"/>
      <c r="BI821" s="306"/>
      <c r="BJ821" s="306"/>
      <c r="BK821" s="306"/>
      <c r="BL821" s="306"/>
      <c r="BM821" s="306"/>
      <c r="BN821" s="306"/>
      <c r="BO821" s="306"/>
      <c r="BP821" s="306"/>
      <c r="BQ821" s="306"/>
      <c r="BR821" s="306"/>
      <c r="BS821" s="306"/>
      <c r="BT821" s="306"/>
      <c r="BU821" s="306"/>
      <c r="BV821" s="306"/>
      <c r="BW821" s="306"/>
      <c r="BX821" s="306"/>
      <c r="BY821" s="306"/>
      <c r="BZ821" s="306"/>
      <c r="CA821" s="306"/>
      <c r="CB821" s="306"/>
      <c r="CC821" s="306"/>
      <c r="CD821" s="306"/>
      <c r="CE821" s="306"/>
      <c r="CF821" s="306"/>
      <c r="CG821" s="306"/>
      <c r="CH821" s="306"/>
      <c r="CI821" s="306"/>
      <c r="CJ821" s="306"/>
      <c r="CK821" s="306"/>
      <c r="CL821" s="306"/>
      <c r="CM821" s="306"/>
      <c r="CN821" s="306"/>
      <c r="CO821" s="306"/>
      <c r="CP821" s="306"/>
      <c r="CQ821" s="306"/>
      <c r="CR821" s="306"/>
      <c r="CS821" s="306"/>
      <c r="CT821" s="306"/>
      <c r="CU821" s="306"/>
      <c r="CV821" s="306"/>
      <c r="CW821" s="306"/>
      <c r="CX821" s="306"/>
      <c r="CY821" s="306"/>
      <c r="CZ821" s="306"/>
      <c r="DA821" s="306"/>
      <c r="DB821" s="306"/>
      <c r="DC821" s="306"/>
      <c r="DD821" s="306"/>
      <c r="DE821" s="306"/>
      <c r="DF821" s="306"/>
      <c r="DG821" s="306"/>
      <c r="DH821" s="306"/>
      <c r="DI821" s="306"/>
      <c r="DJ821" s="306"/>
      <c r="DK821" s="306"/>
      <c r="DL821" s="306"/>
      <c r="DM821" s="306"/>
      <c r="DN821" s="306"/>
      <c r="DO821" s="306"/>
      <c r="DP821" s="306"/>
      <c r="DQ821" s="306"/>
      <c r="DR821" s="306"/>
      <c r="DS821" s="306"/>
      <c r="DT821" s="306"/>
      <c r="DU821" s="306"/>
      <c r="DV821" s="306"/>
      <c r="DW821" s="306"/>
      <c r="DX821" s="306"/>
      <c r="DY821" s="306"/>
      <c r="DZ821" s="306"/>
      <c r="EA821" s="306"/>
      <c r="EB821" s="306"/>
      <c r="EC821" s="306"/>
      <c r="ED821" s="306"/>
      <c r="EE821" s="306"/>
      <c r="EF821" s="306"/>
      <c r="EG821" s="306"/>
      <c r="EH821" s="306"/>
      <c r="EI821" s="306"/>
      <c r="EJ821" s="306"/>
      <c r="EK821" s="306"/>
      <c r="EL821" s="306"/>
      <c r="EM821" s="306"/>
      <c r="EN821" s="306"/>
      <c r="EO821" s="306"/>
      <c r="EP821" s="306"/>
      <c r="EQ821" s="306"/>
      <c r="ER821" s="306"/>
      <c r="ES821" s="306"/>
      <c r="ET821" s="306"/>
      <c r="EU821" s="306"/>
      <c r="EV821" s="306"/>
      <c r="EW821" s="306"/>
      <c r="EX821" s="306"/>
      <c r="EY821" s="306"/>
      <c r="EZ821" s="306"/>
      <c r="FA821" s="306"/>
      <c r="FB821" s="306"/>
      <c r="FC821" s="306"/>
      <c r="FD821" s="306"/>
      <c r="FE821" s="306"/>
      <c r="FF821" s="306"/>
      <c r="FG821" s="306"/>
      <c r="FH821" s="306"/>
      <c r="FI821" s="306"/>
      <c r="FJ821" s="306"/>
      <c r="FK821" s="306"/>
      <c r="FL821" s="306"/>
      <c r="FM821" s="306"/>
      <c r="FN821" s="306"/>
      <c r="FO821" s="306"/>
      <c r="FP821" s="306"/>
      <c r="FQ821" s="306"/>
      <c r="FR821" s="306"/>
      <c r="FS821" s="306"/>
      <c r="FT821" s="306"/>
      <c r="FU821" s="306"/>
      <c r="FV821" s="306"/>
      <c r="FW821" s="306"/>
      <c r="FX821" s="306"/>
      <c r="FY821" s="306"/>
      <c r="FZ821" s="306"/>
      <c r="GA821" s="306"/>
      <c r="GB821" s="306"/>
      <c r="GC821" s="306"/>
      <c r="GD821" s="306"/>
      <c r="GE821" s="306"/>
      <c r="GF821" s="306"/>
      <c r="GG821" s="306"/>
      <c r="GH821" s="306"/>
      <c r="GI821" s="306"/>
      <c r="GJ821" s="306"/>
      <c r="GK821" s="306"/>
      <c r="GL821" s="306"/>
      <c r="GM821" s="306"/>
      <c r="GN821" s="306"/>
      <c r="GO821" s="306"/>
      <c r="GP821" s="306"/>
      <c r="GQ821" s="306"/>
      <c r="GR821" s="306"/>
      <c r="GS821" s="306"/>
      <c r="GT821" s="306"/>
      <c r="GU821" s="306"/>
      <c r="GV821" s="306"/>
      <c r="GW821" s="306"/>
      <c r="GX821" s="306"/>
      <c r="GY821" s="306"/>
      <c r="GZ821" s="306"/>
      <c r="HA821" s="306"/>
      <c r="HB821" s="306"/>
      <c r="HC821" s="306"/>
      <c r="HD821" s="306"/>
      <c r="HE821" s="306"/>
      <c r="HF821" s="306"/>
      <c r="HG821" s="306"/>
      <c r="HH821" s="306"/>
      <c r="HI821" s="306"/>
      <c r="HJ821" s="306"/>
      <c r="HK821" s="306"/>
      <c r="HL821" s="306"/>
      <c r="HM821" s="306"/>
      <c r="HN821" s="306"/>
      <c r="HO821" s="306"/>
      <c r="HP821" s="306"/>
      <c r="HQ821" s="306"/>
      <c r="HR821" s="306"/>
      <c r="HS821" s="306"/>
      <c r="HT821" s="306"/>
      <c r="HU821" s="306"/>
      <c r="HV821" s="306"/>
      <c r="HW821" s="306"/>
      <c r="HX821" s="306"/>
      <c r="HY821" s="306"/>
      <c r="HZ821" s="306"/>
      <c r="IA821" s="306"/>
      <c r="IB821" s="306"/>
      <c r="IC821" s="306"/>
      <c r="ID821" s="306"/>
      <c r="IE821" s="306"/>
      <c r="IF821" s="306"/>
      <c r="IG821" s="306"/>
      <c r="IH821" s="306"/>
    </row>
    <row r="822" spans="1:242" s="219" customFormat="1" ht="15" customHeight="1" x14ac:dyDescent="0.3">
      <c r="A822" s="174">
        <v>8.02</v>
      </c>
      <c r="B822" s="231"/>
      <c r="C822" s="232" t="e">
        <f>VLOOKUP(BD.PD9[[#This Row],[Pos]],[19]!PPto[#Data],3,FALSE)</f>
        <v>#REF!</v>
      </c>
      <c r="D822" s="174" t="s">
        <v>23</v>
      </c>
      <c r="E822" s="305" t="str">
        <f>IF(BD.PD9[[#This Row],[.]]="*",VLOOKUP(BD.PD9[[#This Row],[Pos]],[19]Presupuesto!A:H,7,FALSE),"")</f>
        <v/>
      </c>
      <c r="F822" s="358" t="s">
        <v>1555</v>
      </c>
      <c r="G822" s="174"/>
      <c r="H822" s="174"/>
      <c r="I822" s="174" t="s">
        <v>1326</v>
      </c>
      <c r="J822" s="382">
        <v>0</v>
      </c>
      <c r="K822" s="174" t="s">
        <v>260</v>
      </c>
      <c r="L822" s="383">
        <f>IF(BD.PD9[[#This Row],[Mon]]="DOP",1,HLOOKUP(BD.PD9[[#This Row],[Mon]],Data!$K$1:$L$2,2,FALSE))</f>
        <v>1</v>
      </c>
      <c r="M822" s="384">
        <v>205000</v>
      </c>
      <c r="N822" s="243">
        <f>BD.PD9[[#This Row],[Cant.]]*BD.PD9[[#This Row],[ Tasa ]]*BD.PD9[[#This Row],[ Precio Und.]]</f>
        <v>0</v>
      </c>
      <c r="O822" s="386">
        <v>0</v>
      </c>
      <c r="P822" s="243">
        <f>IF(BD.PD9[[#This Row],[Liquid. '[%']]]&lt;&gt;0,(BD.PD9[[#This Row],[Valor Neto '[DOP']]]*BD.PD9[[#This Row],[Liquid. '[%']]])+BD.PD9[[#This Row],[Valor Neto '[DOP']]],BD.PD9[[#This Row],[Valor Neto '[DOP']]])</f>
        <v>0</v>
      </c>
      <c r="Q822" s="243">
        <f>BD.PD9[[#This Row],[Ppto. Orden Interna '[DOP']]]/HLOOKUP("USD",Data!$K$1:$L$2,2,FALSE)</f>
        <v>0</v>
      </c>
      <c r="R822" s="381" t="s">
        <v>1552</v>
      </c>
      <c r="S822" s="387"/>
      <c r="T822" s="387"/>
      <c r="U822" s="387"/>
      <c r="V822" s="387"/>
      <c r="W822" s="174" t="s">
        <v>633</v>
      </c>
      <c r="X822" s="495">
        <v>9</v>
      </c>
      <c r="Y822" s="388">
        <v>0.5</v>
      </c>
      <c r="Z822" s="243">
        <f>BD.PD9[[#This Row],[Av.P1 '[%']]]*BD.PD9[[#This Row],[Ppto. Orden Interna '[DOP']]]</f>
        <v>0</v>
      </c>
      <c r="AA822" s="495">
        <v>11</v>
      </c>
      <c r="AB822" s="388">
        <v>0.5</v>
      </c>
      <c r="AC822" s="243">
        <f>BD.PD9[[#This Row],[Av.P2 '[%']]]*BD.PD9[[#This Row],[Ppto. Orden Interna '[DOP']]]</f>
        <v>0</v>
      </c>
      <c r="AD822" s="249"/>
      <c r="AE822" s="389"/>
      <c r="AF822" s="243">
        <f>BD.PD9[[#This Row],[Av.P3 '[%']]]*BD.PD9[[#This Row],[Ppto. Orden Interna '[DOP']]]</f>
        <v>0</v>
      </c>
      <c r="AG822" s="249"/>
      <c r="AH822" s="389"/>
      <c r="AI822" s="243">
        <f>BD.PD9[[#This Row],[Av.P4 '[%']]]*BD.PD9[[#This Row],[Ppto. Orden Interna '[DOP']]]</f>
        <v>0</v>
      </c>
      <c r="AJ822" s="249"/>
      <c r="AK822" s="389"/>
      <c r="AL822" s="243">
        <f>BD.PD9[[#This Row],[Av.P5 '[%']]]*BD.PD9[[#This Row],[Ppto. Orden Interna '[DOP']]]</f>
        <v>0</v>
      </c>
      <c r="AM822" s="496">
        <f>BD.PD9[[#This Row],[Pago 5]]+BD.PD9[[#This Row],[Pago 4]]+BD.PD9[[#This Row],[Pago 3]]+BD.PD9[[#This Row],[Pago 2]]+BD.PD9[[#This Row],[Pago 1]]</f>
        <v>0</v>
      </c>
      <c r="AN822" s="308" t="s">
        <v>244</v>
      </c>
      <c r="AO822" s="308" t="s">
        <v>245</v>
      </c>
      <c r="AP822" s="308" t="s">
        <v>246</v>
      </c>
      <c r="AQ822" s="308" t="s">
        <v>247</v>
      </c>
      <c r="AR822" s="308">
        <v>594</v>
      </c>
      <c r="AS822" s="308" t="s">
        <v>248</v>
      </c>
      <c r="AT822" s="249" t="s">
        <v>1575</v>
      </c>
      <c r="AU822" s="306"/>
      <c r="AV822" s="306"/>
      <c r="AW822" s="306"/>
      <c r="AX822" s="306"/>
      <c r="AY822" s="306"/>
      <c r="AZ822" s="306"/>
      <c r="BA822" s="306"/>
      <c r="BB822" s="306"/>
      <c r="BC822" s="306"/>
      <c r="BD822" s="306"/>
      <c r="BE822" s="306"/>
      <c r="BF822" s="306"/>
      <c r="BG822" s="306"/>
      <c r="BH822" s="306"/>
      <c r="BI822" s="306"/>
      <c r="BJ822" s="306"/>
      <c r="BK822" s="306"/>
      <c r="BL822" s="306"/>
      <c r="BM822" s="306"/>
      <c r="BN822" s="306"/>
      <c r="BO822" s="306"/>
      <c r="BP822" s="306"/>
      <c r="BQ822" s="306"/>
      <c r="BR822" s="306"/>
      <c r="BS822" s="306"/>
      <c r="BT822" s="306"/>
      <c r="BU822" s="306"/>
      <c r="BV822" s="306"/>
      <c r="BW822" s="306"/>
      <c r="BX822" s="306"/>
      <c r="BY822" s="306"/>
      <c r="BZ822" s="306"/>
      <c r="CA822" s="306"/>
      <c r="CB822" s="306"/>
      <c r="CC822" s="306"/>
      <c r="CD822" s="306"/>
      <c r="CE822" s="306"/>
      <c r="CF822" s="306"/>
      <c r="CG822" s="306"/>
      <c r="CH822" s="306"/>
      <c r="CI822" s="306"/>
      <c r="CJ822" s="306"/>
      <c r="CK822" s="306"/>
      <c r="CL822" s="306"/>
      <c r="CM822" s="306"/>
      <c r="CN822" s="306"/>
      <c r="CO822" s="306"/>
      <c r="CP822" s="306"/>
      <c r="CQ822" s="306"/>
      <c r="CR822" s="306"/>
      <c r="CS822" s="306"/>
      <c r="CT822" s="306"/>
      <c r="CU822" s="306"/>
      <c r="CV822" s="306"/>
      <c r="CW822" s="306"/>
      <c r="CX822" s="306"/>
      <c r="CY822" s="306"/>
      <c r="CZ822" s="306"/>
      <c r="DA822" s="306"/>
      <c r="DB822" s="306"/>
      <c r="DC822" s="306"/>
      <c r="DD822" s="306"/>
      <c r="DE822" s="306"/>
      <c r="DF822" s="306"/>
      <c r="DG822" s="306"/>
      <c r="DH822" s="306"/>
      <c r="DI822" s="306"/>
      <c r="DJ822" s="306"/>
      <c r="DK822" s="306"/>
      <c r="DL822" s="306"/>
      <c r="DM822" s="306"/>
      <c r="DN822" s="306"/>
      <c r="DO822" s="306"/>
      <c r="DP822" s="306"/>
      <c r="DQ822" s="306"/>
      <c r="DR822" s="306"/>
      <c r="DS822" s="306"/>
      <c r="DT822" s="306"/>
      <c r="DU822" s="306"/>
      <c r="DV822" s="306"/>
      <c r="DW822" s="306"/>
      <c r="DX822" s="306"/>
      <c r="DY822" s="306"/>
      <c r="DZ822" s="306"/>
      <c r="EA822" s="306"/>
      <c r="EB822" s="306"/>
      <c r="EC822" s="306"/>
      <c r="ED822" s="306"/>
      <c r="EE822" s="306"/>
      <c r="EF822" s="306"/>
      <c r="EG822" s="306"/>
      <c r="EH822" s="306"/>
      <c r="EI822" s="306"/>
      <c r="EJ822" s="306"/>
      <c r="EK822" s="306"/>
      <c r="EL822" s="306"/>
      <c r="EM822" s="306"/>
      <c r="EN822" s="306"/>
      <c r="EO822" s="306"/>
      <c r="EP822" s="306"/>
      <c r="EQ822" s="306"/>
      <c r="ER822" s="306"/>
      <c r="ES822" s="306"/>
      <c r="ET822" s="306"/>
      <c r="EU822" s="306"/>
      <c r="EV822" s="306"/>
      <c r="EW822" s="306"/>
      <c r="EX822" s="306"/>
      <c r="EY822" s="306"/>
      <c r="EZ822" s="306"/>
      <c r="FA822" s="306"/>
      <c r="FB822" s="306"/>
      <c r="FC822" s="306"/>
      <c r="FD822" s="306"/>
      <c r="FE822" s="306"/>
      <c r="FF822" s="306"/>
      <c r="FG822" s="306"/>
      <c r="FH822" s="306"/>
      <c r="FI822" s="306"/>
      <c r="FJ822" s="306"/>
      <c r="FK822" s="306"/>
      <c r="FL822" s="306"/>
      <c r="FM822" s="306"/>
      <c r="FN822" s="306"/>
      <c r="FO822" s="306"/>
      <c r="FP822" s="306"/>
      <c r="FQ822" s="306"/>
      <c r="FR822" s="306"/>
      <c r="FS822" s="306"/>
      <c r="FT822" s="306"/>
      <c r="FU822" s="306"/>
      <c r="FV822" s="306"/>
      <c r="FW822" s="306"/>
      <c r="FX822" s="306"/>
      <c r="FY822" s="306"/>
      <c r="FZ822" s="306"/>
      <c r="GA822" s="306"/>
      <c r="GB822" s="306"/>
      <c r="GC822" s="306"/>
      <c r="GD822" s="306"/>
      <c r="GE822" s="306"/>
      <c r="GF822" s="306"/>
      <c r="GG822" s="306"/>
      <c r="GH822" s="306"/>
      <c r="GI822" s="306"/>
      <c r="GJ822" s="306"/>
      <c r="GK822" s="306"/>
      <c r="GL822" s="306"/>
      <c r="GM822" s="306"/>
      <c r="GN822" s="306"/>
      <c r="GO822" s="306"/>
      <c r="GP822" s="306"/>
      <c r="GQ822" s="306"/>
      <c r="GR822" s="306"/>
      <c r="GS822" s="306"/>
      <c r="GT822" s="306"/>
      <c r="GU822" s="306"/>
      <c r="GV822" s="306"/>
      <c r="GW822" s="306"/>
      <c r="GX822" s="306"/>
      <c r="GY822" s="306"/>
      <c r="GZ822" s="306"/>
      <c r="HA822" s="306"/>
      <c r="HB822" s="306"/>
      <c r="HC822" s="306"/>
      <c r="HD822" s="306"/>
      <c r="HE822" s="306"/>
      <c r="HF822" s="306"/>
      <c r="HG822" s="306"/>
      <c r="HH822" s="306"/>
      <c r="HI822" s="306"/>
      <c r="HJ822" s="306"/>
      <c r="HK822" s="306"/>
      <c r="HL822" s="306"/>
      <c r="HM822" s="306"/>
      <c r="HN822" s="306"/>
      <c r="HO822" s="306"/>
      <c r="HP822" s="306"/>
      <c r="HQ822" s="306"/>
      <c r="HR822" s="306"/>
      <c r="HS822" s="306"/>
      <c r="HT822" s="306"/>
      <c r="HU822" s="306"/>
      <c r="HV822" s="306"/>
      <c r="HW822" s="306"/>
      <c r="HX822" s="306"/>
      <c r="HY822" s="306"/>
      <c r="HZ822" s="306"/>
      <c r="IA822" s="306"/>
      <c r="IB822" s="306"/>
      <c r="IC822" s="306"/>
      <c r="ID822" s="306"/>
      <c r="IE822" s="306"/>
      <c r="IF822" s="306"/>
      <c r="IG822" s="306"/>
      <c r="IH822" s="306"/>
    </row>
    <row r="823" spans="1:242" s="219" customFormat="1" ht="15" customHeight="1" x14ac:dyDescent="0.3">
      <c r="A823" s="174">
        <v>8.02</v>
      </c>
      <c r="B823" s="231"/>
      <c r="C823" s="232" t="e">
        <f>VLOOKUP(BD.PD9[[#This Row],[Pos]],[19]!PPto[#Data],3,FALSE)</f>
        <v>#REF!</v>
      </c>
      <c r="D823" s="174" t="s">
        <v>23</v>
      </c>
      <c r="E823" s="305" t="str">
        <f>IF(BD.PD9[[#This Row],[.]]="*",VLOOKUP(BD.PD9[[#This Row],[Pos]],[19]Presupuesto!A:H,7,FALSE),"")</f>
        <v/>
      </c>
      <c r="F823" s="358" t="s">
        <v>1556</v>
      </c>
      <c r="G823" s="174"/>
      <c r="H823" s="174"/>
      <c r="I823" s="174"/>
      <c r="J823" s="382">
        <v>0</v>
      </c>
      <c r="K823" s="174" t="s">
        <v>260</v>
      </c>
      <c r="L823" s="383">
        <f>IF(BD.PD9[[#This Row],[Mon]]="DOP",1,HLOOKUP(BD.PD9[[#This Row],[Mon]],Data!$K$1:$L$2,2,FALSE))</f>
        <v>1</v>
      </c>
      <c r="M823" s="384">
        <v>47871</v>
      </c>
      <c r="N823" s="243">
        <f>BD.PD9[[#This Row],[Cant.]]*BD.PD9[[#This Row],[ Tasa ]]*BD.PD9[[#This Row],[ Precio Und.]]</f>
        <v>0</v>
      </c>
      <c r="O823" s="386">
        <v>0</v>
      </c>
      <c r="P823" s="243">
        <f>IF(BD.PD9[[#This Row],[Liquid. '[%']]]&lt;&gt;0,(BD.PD9[[#This Row],[Valor Neto '[DOP']]]*BD.PD9[[#This Row],[Liquid. '[%']]])+BD.PD9[[#This Row],[Valor Neto '[DOP']]],BD.PD9[[#This Row],[Valor Neto '[DOP']]])</f>
        <v>0</v>
      </c>
      <c r="Q823" s="243">
        <f>BD.PD9[[#This Row],[Ppto. Orden Interna '[DOP']]]/HLOOKUP("USD",Data!$K$1:$L$2,2,FALSE)</f>
        <v>0</v>
      </c>
      <c r="R823" s="381" t="s">
        <v>1550</v>
      </c>
      <c r="S823" s="387"/>
      <c r="T823" s="387"/>
      <c r="U823" s="387"/>
      <c r="V823" s="387"/>
      <c r="W823" s="174" t="s">
        <v>549</v>
      </c>
      <c r="X823" s="495">
        <v>7</v>
      </c>
      <c r="Y823" s="388">
        <v>0.6</v>
      </c>
      <c r="Z823" s="243">
        <f>BD.PD9[[#This Row],[Av.P1 '[%']]]*BD.PD9[[#This Row],[Ppto. Orden Interna '[DOP']]]</f>
        <v>0</v>
      </c>
      <c r="AA823" s="495">
        <v>10</v>
      </c>
      <c r="AB823" s="388">
        <v>0.4</v>
      </c>
      <c r="AC823" s="243">
        <f>BD.PD9[[#This Row],[Av.P2 '[%']]]*BD.PD9[[#This Row],[Ppto. Orden Interna '[DOP']]]</f>
        <v>0</v>
      </c>
      <c r="AD823" s="249"/>
      <c r="AE823" s="389"/>
      <c r="AF823" s="243">
        <f>BD.PD9[[#This Row],[Av.P3 '[%']]]*BD.PD9[[#This Row],[Ppto. Orden Interna '[DOP']]]</f>
        <v>0</v>
      </c>
      <c r="AG823" s="249"/>
      <c r="AH823" s="389"/>
      <c r="AI823" s="243">
        <f>BD.PD9[[#This Row],[Av.P4 '[%']]]*BD.PD9[[#This Row],[Ppto. Orden Interna '[DOP']]]</f>
        <v>0</v>
      </c>
      <c r="AJ823" s="249"/>
      <c r="AK823" s="389"/>
      <c r="AL823" s="243">
        <f>BD.PD9[[#This Row],[Av.P5 '[%']]]*BD.PD9[[#This Row],[Ppto. Orden Interna '[DOP']]]</f>
        <v>0</v>
      </c>
      <c r="AM823" s="496">
        <f>BD.PD9[[#This Row],[Pago 5]]+BD.PD9[[#This Row],[Pago 4]]+BD.PD9[[#This Row],[Pago 3]]+BD.PD9[[#This Row],[Pago 2]]+BD.PD9[[#This Row],[Pago 1]]</f>
        <v>0</v>
      </c>
      <c r="AN823" s="308" t="s">
        <v>244</v>
      </c>
      <c r="AO823" s="308" t="s">
        <v>245</v>
      </c>
      <c r="AP823" s="308" t="s">
        <v>246</v>
      </c>
      <c r="AQ823" s="308" t="s">
        <v>247</v>
      </c>
      <c r="AR823" s="308">
        <v>594</v>
      </c>
      <c r="AS823" s="308" t="s">
        <v>248</v>
      </c>
      <c r="AT823" s="249" t="s">
        <v>1575</v>
      </c>
      <c r="AU823" s="306"/>
      <c r="AV823" s="306"/>
      <c r="AW823" s="306"/>
      <c r="AX823" s="306"/>
      <c r="AY823" s="306"/>
      <c r="AZ823" s="306"/>
      <c r="BA823" s="306"/>
      <c r="BB823" s="306"/>
      <c r="BC823" s="306"/>
      <c r="BD823" s="306"/>
      <c r="BE823" s="306"/>
      <c r="BF823" s="306"/>
      <c r="BG823" s="306"/>
      <c r="BH823" s="306"/>
      <c r="BI823" s="306"/>
      <c r="BJ823" s="306"/>
      <c r="BK823" s="306"/>
      <c r="BL823" s="306"/>
      <c r="BM823" s="306"/>
      <c r="BN823" s="306"/>
      <c r="BO823" s="306"/>
      <c r="BP823" s="306"/>
      <c r="BQ823" s="306"/>
      <c r="BR823" s="306"/>
      <c r="BS823" s="306"/>
      <c r="BT823" s="306"/>
      <c r="BU823" s="306"/>
      <c r="BV823" s="306"/>
      <c r="BW823" s="306"/>
      <c r="BX823" s="306"/>
      <c r="BY823" s="306"/>
      <c r="BZ823" s="306"/>
      <c r="CA823" s="306"/>
      <c r="CB823" s="306"/>
      <c r="CC823" s="306"/>
      <c r="CD823" s="306"/>
      <c r="CE823" s="306"/>
      <c r="CF823" s="306"/>
      <c r="CG823" s="306"/>
      <c r="CH823" s="306"/>
      <c r="CI823" s="306"/>
      <c r="CJ823" s="306"/>
      <c r="CK823" s="306"/>
      <c r="CL823" s="306"/>
      <c r="CM823" s="306"/>
      <c r="CN823" s="306"/>
      <c r="CO823" s="306"/>
      <c r="CP823" s="306"/>
      <c r="CQ823" s="306"/>
      <c r="CR823" s="306"/>
      <c r="CS823" s="306"/>
      <c r="CT823" s="306"/>
      <c r="CU823" s="306"/>
      <c r="CV823" s="306"/>
      <c r="CW823" s="306"/>
      <c r="CX823" s="306"/>
      <c r="CY823" s="306"/>
      <c r="CZ823" s="306"/>
      <c r="DA823" s="306"/>
      <c r="DB823" s="306"/>
      <c r="DC823" s="306"/>
      <c r="DD823" s="306"/>
      <c r="DE823" s="306"/>
      <c r="DF823" s="306"/>
      <c r="DG823" s="306"/>
      <c r="DH823" s="306"/>
      <c r="DI823" s="306"/>
      <c r="DJ823" s="306"/>
      <c r="DK823" s="306"/>
      <c r="DL823" s="306"/>
      <c r="DM823" s="306"/>
      <c r="DN823" s="306"/>
      <c r="DO823" s="306"/>
      <c r="DP823" s="306"/>
      <c r="DQ823" s="306"/>
      <c r="DR823" s="306"/>
      <c r="DS823" s="306"/>
      <c r="DT823" s="306"/>
      <c r="DU823" s="306"/>
      <c r="DV823" s="306"/>
      <c r="DW823" s="306"/>
      <c r="DX823" s="306"/>
      <c r="DY823" s="306"/>
      <c r="DZ823" s="306"/>
      <c r="EA823" s="306"/>
      <c r="EB823" s="306"/>
      <c r="EC823" s="306"/>
      <c r="ED823" s="306"/>
      <c r="EE823" s="306"/>
      <c r="EF823" s="306"/>
      <c r="EG823" s="306"/>
      <c r="EH823" s="306"/>
      <c r="EI823" s="306"/>
      <c r="EJ823" s="306"/>
      <c r="EK823" s="306"/>
      <c r="EL823" s="306"/>
      <c r="EM823" s="306"/>
      <c r="EN823" s="306"/>
      <c r="EO823" s="306"/>
      <c r="EP823" s="306"/>
      <c r="EQ823" s="306"/>
      <c r="ER823" s="306"/>
      <c r="ES823" s="306"/>
      <c r="ET823" s="306"/>
      <c r="EU823" s="306"/>
      <c r="EV823" s="306"/>
      <c r="EW823" s="306"/>
      <c r="EX823" s="306"/>
      <c r="EY823" s="306"/>
      <c r="EZ823" s="306"/>
      <c r="FA823" s="306"/>
      <c r="FB823" s="306"/>
      <c r="FC823" s="306"/>
      <c r="FD823" s="306"/>
      <c r="FE823" s="306"/>
      <c r="FF823" s="306"/>
      <c r="FG823" s="306"/>
      <c r="FH823" s="306"/>
      <c r="FI823" s="306"/>
      <c r="FJ823" s="306"/>
      <c r="FK823" s="306"/>
      <c r="FL823" s="306"/>
      <c r="FM823" s="306"/>
      <c r="FN823" s="306"/>
      <c r="FO823" s="306"/>
      <c r="FP823" s="306"/>
      <c r="FQ823" s="306"/>
      <c r="FR823" s="306"/>
      <c r="FS823" s="306"/>
      <c r="FT823" s="306"/>
      <c r="FU823" s="306"/>
      <c r="FV823" s="306"/>
      <c r="FW823" s="306"/>
      <c r="FX823" s="306"/>
      <c r="FY823" s="306"/>
      <c r="FZ823" s="306"/>
      <c r="GA823" s="306"/>
      <c r="GB823" s="306"/>
      <c r="GC823" s="306"/>
      <c r="GD823" s="306"/>
      <c r="GE823" s="306"/>
      <c r="GF823" s="306"/>
      <c r="GG823" s="306"/>
      <c r="GH823" s="306"/>
      <c r="GI823" s="306"/>
      <c r="GJ823" s="306"/>
      <c r="GK823" s="306"/>
      <c r="GL823" s="306"/>
      <c r="GM823" s="306"/>
      <c r="GN823" s="306"/>
      <c r="GO823" s="306"/>
      <c r="GP823" s="306"/>
      <c r="GQ823" s="306"/>
      <c r="GR823" s="306"/>
      <c r="GS823" s="306"/>
      <c r="GT823" s="306"/>
      <c r="GU823" s="306"/>
      <c r="GV823" s="306"/>
      <c r="GW823" s="306"/>
      <c r="GX823" s="306"/>
      <c r="GY823" s="306"/>
      <c r="GZ823" s="306"/>
      <c r="HA823" s="306"/>
      <c r="HB823" s="306"/>
      <c r="HC823" s="306"/>
      <c r="HD823" s="306"/>
      <c r="HE823" s="306"/>
      <c r="HF823" s="306"/>
      <c r="HG823" s="306"/>
      <c r="HH823" s="306"/>
      <c r="HI823" s="306"/>
      <c r="HJ823" s="306"/>
      <c r="HK823" s="306"/>
      <c r="HL823" s="306"/>
      <c r="HM823" s="306"/>
      <c r="HN823" s="306"/>
      <c r="HO823" s="306"/>
      <c r="HP823" s="306"/>
      <c r="HQ823" s="306"/>
      <c r="HR823" s="306"/>
      <c r="HS823" s="306"/>
      <c r="HT823" s="306"/>
      <c r="HU823" s="306"/>
      <c r="HV823" s="306"/>
      <c r="HW823" s="306"/>
      <c r="HX823" s="306"/>
      <c r="HY823" s="306"/>
      <c r="HZ823" s="306"/>
      <c r="IA823" s="306"/>
      <c r="IB823" s="306"/>
      <c r="IC823" s="306"/>
      <c r="ID823" s="306"/>
      <c r="IE823" s="306"/>
      <c r="IF823" s="306"/>
      <c r="IG823" s="306"/>
      <c r="IH823" s="306"/>
    </row>
    <row r="824" spans="1:242" s="219" customFormat="1" ht="15" customHeight="1" x14ac:dyDescent="0.3">
      <c r="A824" s="174">
        <v>8.02</v>
      </c>
      <c r="B824" s="231"/>
      <c r="C824" s="232" t="e">
        <f>VLOOKUP(BD.PD9[[#This Row],[Pos]],[19]!PPto[#Data],3,FALSE)</f>
        <v>#REF!</v>
      </c>
      <c r="D824" s="233"/>
      <c r="E824" s="305" t="str">
        <f>IF(BD.PD9[[#This Row],[.]]="*",VLOOKUP(BD.PD9[[#This Row],[Pos]],[19]Presupuesto!A:H,7,FALSE),"")</f>
        <v/>
      </c>
      <c r="F824" s="529" t="s">
        <v>572</v>
      </c>
      <c r="G824" s="580"/>
      <c r="H824" s="174"/>
      <c r="I824" s="174" t="s">
        <v>1326</v>
      </c>
      <c r="J824" s="382">
        <v>4</v>
      </c>
      <c r="K824" s="174" t="s">
        <v>260</v>
      </c>
      <c r="L824" s="383">
        <f>IF(BD.PD9[[#This Row],[Mon]]="DOP",1,HLOOKUP(BD.PD9[[#This Row],[Mon]],Data!$K$1:$L$2,2,FALSE))</f>
        <v>1</v>
      </c>
      <c r="M824" s="384">
        <v>0</v>
      </c>
      <c r="N824" s="243">
        <f>BD.PD9[[#This Row],[Cant.]]*BD.PD9[[#This Row],[ Tasa ]]*BD.PD9[[#This Row],[ Precio Und.]]</f>
        <v>0</v>
      </c>
      <c r="O824" s="386">
        <v>0</v>
      </c>
      <c r="P824" s="243">
        <f>IF(BD.PD9[[#This Row],[Liquid. '[%']]]&lt;&gt;0,(BD.PD9[[#This Row],[Valor Neto '[DOP']]]*BD.PD9[[#This Row],[Liquid. '[%']]])+BD.PD9[[#This Row],[Valor Neto '[DOP']]],BD.PD9[[#This Row],[Valor Neto '[DOP']]])</f>
        <v>0</v>
      </c>
      <c r="Q824" s="243">
        <f>BD.PD9[[#This Row],[Ppto. Orden Interna '[DOP']]]/HLOOKUP("USD",Data!$K$1:$L$2,2,FALSE)</f>
        <v>0</v>
      </c>
      <c r="R824" s="381" t="s">
        <v>573</v>
      </c>
      <c r="S824" s="387"/>
      <c r="T824" s="387"/>
      <c r="U824" s="387"/>
      <c r="V824" s="387"/>
      <c r="W824" s="174"/>
      <c r="X824" s="495"/>
      <c r="Y824" s="388"/>
      <c r="Z824" s="243">
        <f>BD.PD9[[#This Row],[Av.P1 '[%']]]*BD.PD9[[#This Row],[Ppto. Orden Interna '[DOP']]]</f>
        <v>0</v>
      </c>
      <c r="AA824" s="249"/>
      <c r="AB824" s="389"/>
      <c r="AC824" s="243">
        <f>BD.PD9[[#This Row],[Av.P2 '[%']]]*BD.PD9[[#This Row],[Ppto. Orden Interna '[DOP']]]</f>
        <v>0</v>
      </c>
      <c r="AD824" s="249"/>
      <c r="AE824" s="389"/>
      <c r="AF824" s="243">
        <f>BD.PD9[[#This Row],[Av.P3 '[%']]]*BD.PD9[[#This Row],[Ppto. Orden Interna '[DOP']]]</f>
        <v>0</v>
      </c>
      <c r="AG824" s="249"/>
      <c r="AH824" s="389"/>
      <c r="AI824" s="243">
        <f>BD.PD9[[#This Row],[Av.P4 '[%']]]*BD.PD9[[#This Row],[Ppto. Orden Interna '[DOP']]]</f>
        <v>0</v>
      </c>
      <c r="AJ824" s="249"/>
      <c r="AK824" s="389"/>
      <c r="AL824" s="243">
        <f>BD.PD9[[#This Row],[Av.P5 '[%']]]*BD.PD9[[#This Row],[Ppto. Orden Interna '[DOP']]]</f>
        <v>0</v>
      </c>
      <c r="AM824" s="496">
        <f>BD.PD9[[#This Row],[Pago 5]]+BD.PD9[[#This Row],[Pago 4]]+BD.PD9[[#This Row],[Pago 3]]+BD.PD9[[#This Row],[Pago 2]]+BD.PD9[[#This Row],[Pago 1]]</f>
        <v>0</v>
      </c>
      <c r="AN824" s="308" t="s">
        <v>244</v>
      </c>
      <c r="AO824" s="308" t="s">
        <v>245</v>
      </c>
      <c r="AP824" s="308" t="s">
        <v>246</v>
      </c>
      <c r="AQ824" s="308" t="s">
        <v>247</v>
      </c>
      <c r="AR824" s="308">
        <v>594</v>
      </c>
      <c r="AS824" s="308" t="s">
        <v>248</v>
      </c>
      <c r="AT824" s="249" t="s">
        <v>1575</v>
      </c>
      <c r="AU824" s="306"/>
      <c r="AV824" s="306"/>
      <c r="AW824" s="306"/>
      <c r="AX824" s="306"/>
      <c r="AY824" s="306"/>
      <c r="AZ824" s="306"/>
      <c r="BA824" s="306"/>
      <c r="BB824" s="306"/>
      <c r="BC824" s="306"/>
      <c r="BD824" s="306"/>
      <c r="BE824" s="306"/>
      <c r="BF824" s="306"/>
      <c r="BG824" s="306"/>
      <c r="BH824" s="306"/>
      <c r="BI824" s="306"/>
      <c r="BJ824" s="306"/>
      <c r="BK824" s="306"/>
      <c r="BL824" s="306"/>
      <c r="BM824" s="306"/>
      <c r="BN824" s="306"/>
      <c r="BO824" s="306"/>
      <c r="BP824" s="306"/>
      <c r="BQ824" s="306"/>
      <c r="BR824" s="306"/>
      <c r="BS824" s="306"/>
      <c r="BT824" s="306"/>
      <c r="BU824" s="306"/>
      <c r="BV824" s="306"/>
      <c r="BW824" s="306"/>
      <c r="BX824" s="306"/>
      <c r="BY824" s="306"/>
      <c r="BZ824" s="306"/>
      <c r="CA824" s="306"/>
      <c r="CB824" s="306"/>
      <c r="CC824" s="306"/>
      <c r="CD824" s="306"/>
      <c r="CE824" s="306"/>
      <c r="CF824" s="306"/>
      <c r="CG824" s="306"/>
      <c r="CH824" s="306"/>
      <c r="CI824" s="306"/>
      <c r="CJ824" s="306"/>
      <c r="CK824" s="306"/>
      <c r="CL824" s="306"/>
      <c r="CM824" s="306"/>
      <c r="CN824" s="306"/>
      <c r="CO824" s="306"/>
      <c r="CP824" s="306"/>
      <c r="CQ824" s="306"/>
      <c r="CR824" s="306"/>
      <c r="CS824" s="306"/>
      <c r="CT824" s="306"/>
      <c r="CU824" s="306"/>
      <c r="CV824" s="306"/>
      <c r="CW824" s="306"/>
      <c r="CX824" s="306"/>
      <c r="CY824" s="306"/>
      <c r="CZ824" s="306"/>
      <c r="DA824" s="306"/>
      <c r="DB824" s="306"/>
      <c r="DC824" s="306"/>
      <c r="DD824" s="306"/>
      <c r="DE824" s="306"/>
      <c r="DF824" s="306"/>
      <c r="DG824" s="306"/>
      <c r="DH824" s="306"/>
      <c r="DI824" s="306"/>
      <c r="DJ824" s="306"/>
      <c r="DK824" s="306"/>
      <c r="DL824" s="306"/>
      <c r="DM824" s="306"/>
      <c r="DN824" s="306"/>
      <c r="DO824" s="306"/>
      <c r="DP824" s="306"/>
      <c r="DQ824" s="306"/>
      <c r="DR824" s="306"/>
      <c r="DS824" s="306"/>
      <c r="DT824" s="306"/>
      <c r="DU824" s="306"/>
      <c r="DV824" s="306"/>
      <c r="DW824" s="306"/>
      <c r="DX824" s="306"/>
      <c r="DY824" s="306"/>
      <c r="DZ824" s="306"/>
      <c r="EA824" s="306"/>
      <c r="EB824" s="306"/>
      <c r="EC824" s="306"/>
      <c r="ED824" s="306"/>
      <c r="EE824" s="306"/>
      <c r="EF824" s="306"/>
      <c r="EG824" s="306"/>
      <c r="EH824" s="306"/>
      <c r="EI824" s="306"/>
      <c r="EJ824" s="306"/>
      <c r="EK824" s="306"/>
      <c r="EL824" s="306"/>
      <c r="EM824" s="306"/>
      <c r="EN824" s="306"/>
      <c r="EO824" s="306"/>
      <c r="EP824" s="306"/>
      <c r="EQ824" s="306"/>
      <c r="ER824" s="306"/>
      <c r="ES824" s="306"/>
      <c r="ET824" s="306"/>
      <c r="EU824" s="306"/>
      <c r="EV824" s="306"/>
      <c r="EW824" s="306"/>
      <c r="EX824" s="306"/>
      <c r="EY824" s="306"/>
      <c r="EZ824" s="306"/>
      <c r="FA824" s="306"/>
      <c r="FB824" s="306"/>
      <c r="FC824" s="306"/>
      <c r="FD824" s="306"/>
      <c r="FE824" s="306"/>
      <c r="FF824" s="306"/>
      <c r="FG824" s="306"/>
      <c r="FH824" s="306"/>
      <c r="FI824" s="306"/>
      <c r="FJ824" s="306"/>
      <c r="FK824" s="306"/>
      <c r="FL824" s="306"/>
      <c r="FM824" s="306"/>
      <c r="FN824" s="306"/>
      <c r="FO824" s="306"/>
      <c r="FP824" s="306"/>
      <c r="FQ824" s="306"/>
      <c r="FR824" s="306"/>
      <c r="FS824" s="306"/>
      <c r="FT824" s="306"/>
      <c r="FU824" s="306"/>
      <c r="FV824" s="306"/>
      <c r="FW824" s="306"/>
      <c r="FX824" s="306"/>
      <c r="FY824" s="306"/>
      <c r="FZ824" s="306"/>
      <c r="GA824" s="306"/>
      <c r="GB824" s="306"/>
      <c r="GC824" s="306"/>
      <c r="GD824" s="306"/>
      <c r="GE824" s="306"/>
      <c r="GF824" s="306"/>
      <c r="GG824" s="306"/>
      <c r="GH824" s="306"/>
      <c r="GI824" s="306"/>
      <c r="GJ824" s="306"/>
      <c r="GK824" s="306"/>
      <c r="GL824" s="306"/>
      <c r="GM824" s="306"/>
      <c r="GN824" s="306"/>
      <c r="GO824" s="306"/>
      <c r="GP824" s="306"/>
      <c r="GQ824" s="306"/>
      <c r="GR824" s="306"/>
      <c r="GS824" s="306"/>
      <c r="GT824" s="306"/>
      <c r="GU824" s="306"/>
      <c r="GV824" s="306"/>
      <c r="GW824" s="306"/>
      <c r="GX824" s="306"/>
      <c r="GY824" s="306"/>
      <c r="GZ824" s="306"/>
      <c r="HA824" s="306"/>
      <c r="HB824" s="306"/>
      <c r="HC824" s="306"/>
      <c r="HD824" s="306"/>
      <c r="HE824" s="306"/>
      <c r="HF824" s="306"/>
      <c r="HG824" s="306"/>
      <c r="HH824" s="306"/>
      <c r="HI824" s="306"/>
      <c r="HJ824" s="306"/>
      <c r="HK824" s="306"/>
      <c r="HL824" s="306"/>
      <c r="HM824" s="306"/>
      <c r="HN824" s="306"/>
      <c r="HO824" s="306"/>
      <c r="HP824" s="306"/>
      <c r="HQ824" s="306"/>
      <c r="HR824" s="306"/>
      <c r="HS824" s="306"/>
      <c r="HT824" s="306"/>
      <c r="HU824" s="306"/>
      <c r="HV824" s="306"/>
      <c r="HW824" s="306"/>
      <c r="HX824" s="306"/>
      <c r="HY824" s="306"/>
      <c r="HZ824" s="306"/>
      <c r="IA824" s="306"/>
      <c r="IB824" s="306"/>
      <c r="IC824" s="306"/>
      <c r="ID824" s="306"/>
      <c r="IE824" s="306"/>
      <c r="IF824" s="306"/>
      <c r="IG824" s="306"/>
      <c r="IH824" s="306"/>
    </row>
    <row r="825" spans="1:242" s="219" customFormat="1" ht="15" customHeight="1" x14ac:dyDescent="0.3">
      <c r="A825" s="174">
        <v>8.0299999999999994</v>
      </c>
      <c r="B825" s="231" t="s">
        <v>243</v>
      </c>
      <c r="C825" s="232" t="e">
        <f>VLOOKUP(BD.PD9[[#This Row],[Pos]],[19]!PPto[#Data],3,FALSE)</f>
        <v>#REF!</v>
      </c>
      <c r="D825" s="233" t="s">
        <v>243</v>
      </c>
      <c r="E825" s="305">
        <f>IF(BD.PD9[[#This Row],[.]]="*",VLOOKUP(BD.PD9[[#This Row],[Pos]],[19]Presupuesto!A:H,7,FALSE),"")</f>
        <v>0</v>
      </c>
      <c r="F825" s="234"/>
      <c r="G825" s="174"/>
      <c r="H825" s="174"/>
      <c r="I825" s="174"/>
      <c r="J825" s="392">
        <v>1</v>
      </c>
      <c r="K825" s="233" t="s">
        <v>117</v>
      </c>
      <c r="L825" s="383">
        <f>IF(BD.PD9[[#This Row],[Mon]]="DOP",1,HLOOKUP(BD.PD9[[#This Row],[Mon]],Data!$K$1:$L$2,2,FALSE))</f>
        <v>65</v>
      </c>
      <c r="M825" s="490">
        <v>0</v>
      </c>
      <c r="N825" s="243">
        <f>BD.PD9[[#This Row],[Cant.]]*BD.PD9[[#This Row],[ Tasa ]]*BD.PD9[[#This Row],[ Precio Und.]]</f>
        <v>0</v>
      </c>
      <c r="O825" s="491">
        <v>0</v>
      </c>
      <c r="P825" s="243">
        <f>IF(BD.PD9[[#This Row],[Liquid. '[%']]]&lt;&gt;0,(BD.PD9[[#This Row],[Valor Neto '[DOP']]]*BD.PD9[[#This Row],[Liquid. '[%']]])+BD.PD9[[#This Row],[Valor Neto '[DOP']]],BD.PD9[[#This Row],[Valor Neto '[DOP']]])</f>
        <v>0</v>
      </c>
      <c r="Q825" s="243">
        <f>BD.PD9[[#This Row],[Ppto. Orden Interna '[DOP']]]/HLOOKUP("USD",Data!$K$1:$L$2,2,FALSE)</f>
        <v>0</v>
      </c>
      <c r="R825" s="381"/>
      <c r="S825" s="387"/>
      <c r="T825" s="387"/>
      <c r="U825" s="387"/>
      <c r="V825" s="387"/>
      <c r="W825" s="174"/>
      <c r="X825" s="495"/>
      <c r="Y825" s="388"/>
      <c r="Z825" s="243">
        <f>BD.PD9[[#This Row],[Av.P1 '[%']]]*BD.PD9[[#This Row],[Ppto. Orden Interna '[DOP']]]</f>
        <v>0</v>
      </c>
      <c r="AA825" s="249"/>
      <c r="AB825" s="389"/>
      <c r="AC825" s="243">
        <f>BD.PD9[[#This Row],[Av.P2 '[%']]]*BD.PD9[[#This Row],[Ppto. Orden Interna '[DOP']]]</f>
        <v>0</v>
      </c>
      <c r="AD825" s="249"/>
      <c r="AE825" s="389"/>
      <c r="AF825" s="243">
        <f>BD.PD9[[#This Row],[Av.P3 '[%']]]*BD.PD9[[#This Row],[Ppto. Orden Interna '[DOP']]]</f>
        <v>0</v>
      </c>
      <c r="AG825" s="249"/>
      <c r="AH825" s="389"/>
      <c r="AI825" s="243">
        <f>BD.PD9[[#This Row],[Av.P4 '[%']]]*BD.PD9[[#This Row],[Ppto. Orden Interna '[DOP']]]</f>
        <v>0</v>
      </c>
      <c r="AJ825" s="249"/>
      <c r="AK825" s="389"/>
      <c r="AL825" s="243">
        <f>BD.PD9[[#This Row],[Av.P5 '[%']]]*BD.PD9[[#This Row],[Ppto. Orden Interna '[DOP']]]</f>
        <v>0</v>
      </c>
      <c r="AM825" s="496">
        <f>BD.PD9[[#This Row],[Pago 5]]+BD.PD9[[#This Row],[Pago 4]]+BD.PD9[[#This Row],[Pago 3]]+BD.PD9[[#This Row],[Pago 2]]+BD.PD9[[#This Row],[Pago 1]]</f>
        <v>0</v>
      </c>
      <c r="AN825" s="308" t="s">
        <v>244</v>
      </c>
      <c r="AO825" s="308" t="s">
        <v>245</v>
      </c>
      <c r="AP825" s="308" t="s">
        <v>246</v>
      </c>
      <c r="AQ825" s="308" t="s">
        <v>247</v>
      </c>
      <c r="AR825" s="308">
        <v>594</v>
      </c>
      <c r="AS825" s="308" t="s">
        <v>248</v>
      </c>
      <c r="AT825" s="249" t="s">
        <v>1575</v>
      </c>
      <c r="AU825" s="306"/>
      <c r="AV825" s="306"/>
      <c r="AW825" s="306"/>
      <c r="AX825" s="306"/>
      <c r="AY825" s="306"/>
      <c r="AZ825" s="306"/>
      <c r="BA825" s="306"/>
      <c r="BB825" s="306"/>
      <c r="BC825" s="306"/>
      <c r="BD825" s="306"/>
      <c r="BE825" s="306"/>
      <c r="BF825" s="306"/>
      <c r="BG825" s="306"/>
      <c r="BH825" s="306"/>
      <c r="BI825" s="306"/>
      <c r="BJ825" s="306"/>
      <c r="BK825" s="306"/>
      <c r="BL825" s="306"/>
      <c r="BM825" s="306"/>
      <c r="BN825" s="306"/>
      <c r="BO825" s="306"/>
      <c r="BP825" s="306"/>
      <c r="BQ825" s="306"/>
      <c r="BR825" s="306"/>
      <c r="BS825" s="306"/>
      <c r="BT825" s="306"/>
      <c r="BU825" s="306"/>
      <c r="BV825" s="306"/>
      <c r="BW825" s="306"/>
      <c r="BX825" s="306"/>
      <c r="BY825" s="306"/>
      <c r="BZ825" s="306"/>
      <c r="CA825" s="306"/>
      <c r="CB825" s="306"/>
      <c r="CC825" s="306"/>
      <c r="CD825" s="306"/>
      <c r="CE825" s="306"/>
      <c r="CF825" s="306"/>
      <c r="CG825" s="306"/>
      <c r="CH825" s="306"/>
      <c r="CI825" s="306"/>
      <c r="CJ825" s="306"/>
      <c r="CK825" s="306"/>
      <c r="CL825" s="306"/>
      <c r="CM825" s="306"/>
      <c r="CN825" s="306"/>
      <c r="CO825" s="306"/>
      <c r="CP825" s="306"/>
      <c r="CQ825" s="306"/>
      <c r="CR825" s="306"/>
      <c r="CS825" s="306"/>
      <c r="CT825" s="306"/>
      <c r="CU825" s="306"/>
      <c r="CV825" s="306"/>
      <c r="CW825" s="306"/>
      <c r="CX825" s="306"/>
      <c r="CY825" s="306"/>
      <c r="CZ825" s="306"/>
      <c r="DA825" s="306"/>
      <c r="DB825" s="306"/>
      <c r="DC825" s="306"/>
      <c r="DD825" s="306"/>
      <c r="DE825" s="306"/>
      <c r="DF825" s="306"/>
      <c r="DG825" s="306"/>
      <c r="DH825" s="306"/>
      <c r="DI825" s="306"/>
      <c r="DJ825" s="306"/>
      <c r="DK825" s="306"/>
      <c r="DL825" s="306"/>
      <c r="DM825" s="306"/>
      <c r="DN825" s="306"/>
      <c r="DO825" s="306"/>
      <c r="DP825" s="306"/>
      <c r="DQ825" s="306"/>
      <c r="DR825" s="306"/>
      <c r="DS825" s="306"/>
      <c r="DT825" s="306"/>
      <c r="DU825" s="306"/>
      <c r="DV825" s="306"/>
      <c r="DW825" s="306"/>
      <c r="DX825" s="306"/>
      <c r="DY825" s="306"/>
      <c r="DZ825" s="306"/>
      <c r="EA825" s="306"/>
      <c r="EB825" s="306"/>
      <c r="EC825" s="306"/>
      <c r="ED825" s="306"/>
      <c r="EE825" s="306"/>
      <c r="EF825" s="306"/>
      <c r="EG825" s="306"/>
      <c r="EH825" s="306"/>
      <c r="EI825" s="306"/>
      <c r="EJ825" s="306"/>
      <c r="EK825" s="306"/>
      <c r="EL825" s="306"/>
      <c r="EM825" s="306"/>
      <c r="EN825" s="306"/>
      <c r="EO825" s="306"/>
      <c r="EP825" s="306"/>
      <c r="EQ825" s="306"/>
      <c r="ER825" s="306"/>
      <c r="ES825" s="306"/>
      <c r="ET825" s="306"/>
      <c r="EU825" s="306"/>
      <c r="EV825" s="306"/>
      <c r="EW825" s="306"/>
      <c r="EX825" s="306"/>
      <c r="EY825" s="306"/>
      <c r="EZ825" s="306"/>
      <c r="FA825" s="306"/>
      <c r="FB825" s="306"/>
      <c r="FC825" s="306"/>
      <c r="FD825" s="306"/>
      <c r="FE825" s="306"/>
      <c r="FF825" s="306"/>
      <c r="FG825" s="306"/>
      <c r="FH825" s="306"/>
      <c r="FI825" s="306"/>
      <c r="FJ825" s="306"/>
      <c r="FK825" s="306"/>
      <c r="FL825" s="306"/>
      <c r="FM825" s="306"/>
      <c r="FN825" s="306"/>
      <c r="FO825" s="306"/>
      <c r="FP825" s="306"/>
      <c r="FQ825" s="306"/>
      <c r="FR825" s="306"/>
      <c r="FS825" s="306"/>
      <c r="FT825" s="306"/>
      <c r="FU825" s="306"/>
      <c r="FV825" s="306"/>
      <c r="FW825" s="306"/>
      <c r="FX825" s="306"/>
      <c r="FY825" s="306"/>
      <c r="FZ825" s="306"/>
      <c r="GA825" s="306"/>
      <c r="GB825" s="306"/>
      <c r="GC825" s="306"/>
      <c r="GD825" s="306"/>
      <c r="GE825" s="306"/>
      <c r="GF825" s="306"/>
      <c r="GG825" s="306"/>
      <c r="GH825" s="306"/>
      <c r="GI825" s="306"/>
      <c r="GJ825" s="306"/>
      <c r="GK825" s="306"/>
      <c r="GL825" s="306"/>
      <c r="GM825" s="306"/>
      <c r="GN825" s="306"/>
      <c r="GO825" s="306"/>
      <c r="GP825" s="306"/>
      <c r="GQ825" s="306"/>
      <c r="GR825" s="306"/>
      <c r="GS825" s="306"/>
      <c r="GT825" s="306"/>
      <c r="GU825" s="306"/>
      <c r="GV825" s="306"/>
      <c r="GW825" s="306"/>
      <c r="GX825" s="306"/>
      <c r="GY825" s="306"/>
      <c r="GZ825" s="306"/>
      <c r="HA825" s="306"/>
      <c r="HB825" s="306"/>
      <c r="HC825" s="306"/>
      <c r="HD825" s="306"/>
      <c r="HE825" s="306"/>
      <c r="HF825" s="306"/>
      <c r="HG825" s="306"/>
      <c r="HH825" s="306"/>
      <c r="HI825" s="306"/>
      <c r="HJ825" s="306"/>
      <c r="HK825" s="306"/>
      <c r="HL825" s="306"/>
      <c r="HM825" s="306"/>
      <c r="HN825" s="306"/>
      <c r="HO825" s="306"/>
      <c r="HP825" s="306"/>
      <c r="HQ825" s="306"/>
      <c r="HR825" s="306"/>
      <c r="HS825" s="306"/>
      <c r="HT825" s="306"/>
      <c r="HU825" s="306"/>
      <c r="HV825" s="306"/>
      <c r="HW825" s="306"/>
      <c r="HX825" s="306"/>
      <c r="HY825" s="306"/>
      <c r="HZ825" s="306"/>
      <c r="IA825" s="306"/>
      <c r="IB825" s="306"/>
      <c r="IC825" s="306"/>
      <c r="ID825" s="306"/>
      <c r="IE825" s="306"/>
      <c r="IF825" s="306"/>
      <c r="IG825" s="306"/>
      <c r="IH825" s="306"/>
    </row>
    <row r="826" spans="1:242" s="219" customFormat="1" ht="15" customHeight="1" x14ac:dyDescent="0.3">
      <c r="A826" s="174">
        <v>8.0299999999999994</v>
      </c>
      <c r="B826" s="231"/>
      <c r="C826" s="232" t="e">
        <f>VLOOKUP(BD.PD9[[#This Row],[Pos]],[19]!PPto[#Data],3,FALSE)</f>
        <v>#REF!</v>
      </c>
      <c r="D826" s="174" t="s">
        <v>23</v>
      </c>
      <c r="E826" s="305" t="str">
        <f>IF(BD.PD9[[#This Row],[.]]="*",VLOOKUP(BD.PD9[[#This Row],[Pos]],[19]Presupuesto!A:H,7,FALSE),"")</f>
        <v/>
      </c>
      <c r="F826" s="561" t="s">
        <v>574</v>
      </c>
      <c r="G826" s="511"/>
      <c r="H826" s="174"/>
      <c r="I826" s="174" t="s">
        <v>1326</v>
      </c>
      <c r="J826" s="382">
        <v>60</v>
      </c>
      <c r="K826" s="174" t="s">
        <v>260</v>
      </c>
      <c r="L826" s="383">
        <f>IF(BD.PD9[[#This Row],[Mon]]="DOP",1,HLOOKUP(BD.PD9[[#This Row],[Mon]],Data!$K$1:$L$2,2,FALSE))</f>
        <v>1</v>
      </c>
      <c r="M826" s="384">
        <v>1438.7834523809524</v>
      </c>
      <c r="N826" s="243">
        <f>BD.PD9[[#This Row],[Cant.]]*BD.PD9[[#This Row],[ Tasa ]]*BD.PD9[[#This Row],[ Precio Und.]]</f>
        <v>86327.007142857154</v>
      </c>
      <c r="O826" s="386">
        <v>0.3</v>
      </c>
      <c r="P826" s="243">
        <f>IF(BD.PD9[[#This Row],[Liquid. '[%']]]&lt;&gt;0,(BD.PD9[[#This Row],[Valor Neto '[DOP']]]*BD.PD9[[#This Row],[Liquid. '[%']]])+BD.PD9[[#This Row],[Valor Neto '[DOP']]],BD.PD9[[#This Row],[Valor Neto '[DOP']]])</f>
        <v>112225.10928571429</v>
      </c>
      <c r="Q826" s="243">
        <f>BD.PD9[[#This Row],[Ppto. Orden Interna '[DOP']]]/HLOOKUP("USD",Data!$K$1:$L$2,2,FALSE)</f>
        <v>1726.5401428571429</v>
      </c>
      <c r="R826" s="381" t="s">
        <v>575</v>
      </c>
      <c r="S826" s="387"/>
      <c r="T826" s="387"/>
      <c r="U826" s="387"/>
      <c r="V826" s="387"/>
      <c r="W826" s="174" t="s">
        <v>576</v>
      </c>
      <c r="X826" s="495">
        <v>9</v>
      </c>
      <c r="Y826" s="388">
        <v>0.5</v>
      </c>
      <c r="Z826" s="243">
        <f>BD.PD9[[#This Row],[Av.P1 '[%']]]*BD.PD9[[#This Row],[Ppto. Orden Interna '[DOP']]]</f>
        <v>56112.554642857147</v>
      </c>
      <c r="AA826" s="495">
        <v>11</v>
      </c>
      <c r="AB826" s="388">
        <v>0.5</v>
      </c>
      <c r="AC826" s="243">
        <f>BD.PD9[[#This Row],[Av.P2 '[%']]]*BD.PD9[[#This Row],[Ppto. Orden Interna '[DOP']]]</f>
        <v>56112.554642857147</v>
      </c>
      <c r="AD826" s="249"/>
      <c r="AE826" s="389"/>
      <c r="AF826" s="243">
        <f>BD.PD9[[#This Row],[Av.P3 '[%']]]*BD.PD9[[#This Row],[Ppto. Orden Interna '[DOP']]]</f>
        <v>0</v>
      </c>
      <c r="AG826" s="249"/>
      <c r="AH826" s="389"/>
      <c r="AI826" s="243">
        <f>BD.PD9[[#This Row],[Av.P4 '[%']]]*BD.PD9[[#This Row],[Ppto. Orden Interna '[DOP']]]</f>
        <v>0</v>
      </c>
      <c r="AJ826" s="249"/>
      <c r="AK826" s="389"/>
      <c r="AL826" s="243">
        <f>BD.PD9[[#This Row],[Av.P5 '[%']]]*BD.PD9[[#This Row],[Ppto. Orden Interna '[DOP']]]</f>
        <v>0</v>
      </c>
      <c r="AM826" s="496">
        <f>BD.PD9[[#This Row],[Pago 5]]+BD.PD9[[#This Row],[Pago 4]]+BD.PD9[[#This Row],[Pago 3]]+BD.PD9[[#This Row],[Pago 2]]+BD.PD9[[#This Row],[Pago 1]]</f>
        <v>112225.10928571429</v>
      </c>
      <c r="AN826" s="308" t="s">
        <v>244</v>
      </c>
      <c r="AO826" s="308" t="s">
        <v>245</v>
      </c>
      <c r="AP826" s="308" t="s">
        <v>246</v>
      </c>
      <c r="AQ826" s="308" t="s">
        <v>247</v>
      </c>
      <c r="AR826" s="308">
        <v>594</v>
      </c>
      <c r="AS826" s="308" t="s">
        <v>248</v>
      </c>
      <c r="AT826" s="249" t="s">
        <v>1575</v>
      </c>
      <c r="AU826" s="306"/>
      <c r="AV826" s="306"/>
      <c r="AW826" s="306"/>
      <c r="AX826" s="306"/>
      <c r="AY826" s="306"/>
      <c r="AZ826" s="306"/>
      <c r="BA826" s="306"/>
      <c r="BB826" s="306"/>
      <c r="BC826" s="306"/>
      <c r="BD826" s="306"/>
      <c r="BE826" s="306"/>
      <c r="BF826" s="306"/>
      <c r="BG826" s="306"/>
      <c r="BH826" s="306"/>
      <c r="BI826" s="306"/>
      <c r="BJ826" s="306"/>
      <c r="BK826" s="306"/>
      <c r="BL826" s="306"/>
      <c r="BM826" s="306"/>
      <c r="BN826" s="306"/>
      <c r="BO826" s="306"/>
      <c r="BP826" s="306"/>
      <c r="BQ826" s="306"/>
      <c r="BR826" s="306"/>
      <c r="BS826" s="306"/>
      <c r="BT826" s="306"/>
      <c r="BU826" s="306"/>
      <c r="BV826" s="306"/>
      <c r="BW826" s="306"/>
      <c r="BX826" s="306"/>
      <c r="BY826" s="306"/>
      <c r="BZ826" s="306"/>
      <c r="CA826" s="306"/>
      <c r="CB826" s="306"/>
      <c r="CC826" s="306"/>
      <c r="CD826" s="306"/>
      <c r="CE826" s="306"/>
      <c r="CF826" s="306"/>
      <c r="CG826" s="306"/>
      <c r="CH826" s="306"/>
      <c r="CI826" s="306"/>
      <c r="CJ826" s="306"/>
      <c r="CK826" s="306"/>
      <c r="CL826" s="306"/>
      <c r="CM826" s="306"/>
      <c r="CN826" s="306"/>
      <c r="CO826" s="306"/>
      <c r="CP826" s="306"/>
      <c r="CQ826" s="306"/>
      <c r="CR826" s="306"/>
      <c r="CS826" s="306"/>
      <c r="CT826" s="306"/>
      <c r="CU826" s="306"/>
      <c r="CV826" s="306"/>
      <c r="CW826" s="306"/>
      <c r="CX826" s="306"/>
      <c r="CY826" s="306"/>
      <c r="CZ826" s="306"/>
      <c r="DA826" s="306"/>
      <c r="DB826" s="306"/>
      <c r="DC826" s="306"/>
      <c r="DD826" s="306"/>
      <c r="DE826" s="306"/>
      <c r="DF826" s="306"/>
      <c r="DG826" s="306"/>
      <c r="DH826" s="306"/>
      <c r="DI826" s="306"/>
      <c r="DJ826" s="306"/>
      <c r="DK826" s="306"/>
      <c r="DL826" s="306"/>
      <c r="DM826" s="306"/>
      <c r="DN826" s="306"/>
      <c r="DO826" s="306"/>
      <c r="DP826" s="306"/>
      <c r="DQ826" s="306"/>
      <c r="DR826" s="306"/>
      <c r="DS826" s="306"/>
      <c r="DT826" s="306"/>
      <c r="DU826" s="306"/>
      <c r="DV826" s="306"/>
      <c r="DW826" s="306"/>
      <c r="DX826" s="306"/>
      <c r="DY826" s="306"/>
      <c r="DZ826" s="306"/>
      <c r="EA826" s="306"/>
      <c r="EB826" s="306"/>
      <c r="EC826" s="306"/>
      <c r="ED826" s="306"/>
      <c r="EE826" s="306"/>
      <c r="EF826" s="306"/>
      <c r="EG826" s="306"/>
      <c r="EH826" s="306"/>
      <c r="EI826" s="306"/>
      <c r="EJ826" s="306"/>
      <c r="EK826" s="306"/>
      <c r="EL826" s="306"/>
      <c r="EM826" s="306"/>
      <c r="EN826" s="306"/>
      <c r="EO826" s="306"/>
      <c r="EP826" s="306"/>
      <c r="EQ826" s="306"/>
      <c r="ER826" s="306"/>
      <c r="ES826" s="306"/>
      <c r="ET826" s="306"/>
      <c r="EU826" s="306"/>
      <c r="EV826" s="306"/>
      <c r="EW826" s="306"/>
      <c r="EX826" s="306"/>
      <c r="EY826" s="306"/>
      <c r="EZ826" s="306"/>
      <c r="FA826" s="306"/>
      <c r="FB826" s="306"/>
      <c r="FC826" s="306"/>
      <c r="FD826" s="306"/>
      <c r="FE826" s="306"/>
      <c r="FF826" s="306"/>
      <c r="FG826" s="306"/>
      <c r="FH826" s="306"/>
      <c r="FI826" s="306"/>
      <c r="FJ826" s="306"/>
      <c r="FK826" s="306"/>
      <c r="FL826" s="306"/>
      <c r="FM826" s="306"/>
      <c r="FN826" s="306"/>
      <c r="FO826" s="306"/>
      <c r="FP826" s="306"/>
      <c r="FQ826" s="306"/>
      <c r="FR826" s="306"/>
      <c r="FS826" s="306"/>
      <c r="FT826" s="306"/>
      <c r="FU826" s="306"/>
      <c r="FV826" s="306"/>
      <c r="FW826" s="306"/>
      <c r="FX826" s="306"/>
      <c r="FY826" s="306"/>
      <c r="FZ826" s="306"/>
      <c r="GA826" s="306"/>
      <c r="GB826" s="306"/>
      <c r="GC826" s="306"/>
      <c r="GD826" s="306"/>
      <c r="GE826" s="306"/>
      <c r="GF826" s="306"/>
      <c r="GG826" s="306"/>
      <c r="GH826" s="306"/>
      <c r="GI826" s="306"/>
      <c r="GJ826" s="306"/>
      <c r="GK826" s="306"/>
      <c r="GL826" s="306"/>
      <c r="GM826" s="306"/>
      <c r="GN826" s="306"/>
      <c r="GO826" s="306"/>
      <c r="GP826" s="306"/>
      <c r="GQ826" s="306"/>
      <c r="GR826" s="306"/>
      <c r="GS826" s="306"/>
      <c r="GT826" s="306"/>
      <c r="GU826" s="306"/>
      <c r="GV826" s="306"/>
      <c r="GW826" s="306"/>
      <c r="GX826" s="306"/>
      <c r="GY826" s="306"/>
      <c r="GZ826" s="306"/>
      <c r="HA826" s="306"/>
      <c r="HB826" s="306"/>
      <c r="HC826" s="306"/>
      <c r="HD826" s="306"/>
      <c r="HE826" s="306"/>
      <c r="HF826" s="306"/>
      <c r="HG826" s="306"/>
      <c r="HH826" s="306"/>
      <c r="HI826" s="306"/>
      <c r="HJ826" s="306"/>
      <c r="HK826" s="306"/>
      <c r="HL826" s="306"/>
      <c r="HM826" s="306"/>
      <c r="HN826" s="306"/>
      <c r="HO826" s="306"/>
      <c r="HP826" s="306"/>
      <c r="HQ826" s="306"/>
      <c r="HR826" s="306"/>
      <c r="HS826" s="306"/>
      <c r="HT826" s="306"/>
      <c r="HU826" s="306"/>
      <c r="HV826" s="306"/>
      <c r="HW826" s="306"/>
      <c r="HX826" s="306"/>
      <c r="HY826" s="306"/>
      <c r="HZ826" s="306"/>
      <c r="IA826" s="306"/>
      <c r="IB826" s="306"/>
      <c r="IC826" s="306"/>
      <c r="ID826" s="306"/>
      <c r="IE826" s="306"/>
      <c r="IF826" s="306"/>
      <c r="IG826" s="306"/>
      <c r="IH826" s="306"/>
    </row>
    <row r="827" spans="1:242" s="219" customFormat="1" ht="15" customHeight="1" x14ac:dyDescent="0.3">
      <c r="A827" s="174">
        <v>8.0299999999999994</v>
      </c>
      <c r="B827" s="231"/>
      <c r="C827" s="232" t="e">
        <f>VLOOKUP(BD.PD9[[#This Row],[Pos]],[19]!PPto[#Data],3,FALSE)</f>
        <v>#REF!</v>
      </c>
      <c r="D827" s="174" t="s">
        <v>23</v>
      </c>
      <c r="E827" s="305" t="str">
        <f>IF(BD.PD9[[#This Row],[.]]="*",VLOOKUP(BD.PD9[[#This Row],[Pos]],[19]Presupuesto!A:H,7,FALSE),"")</f>
        <v/>
      </c>
      <c r="F827" s="561" t="s">
        <v>577</v>
      </c>
      <c r="G827" s="511"/>
      <c r="H827" s="174"/>
      <c r="I827" s="174" t="s">
        <v>1326</v>
      </c>
      <c r="J827" s="382">
        <v>2</v>
      </c>
      <c r="K827" s="174" t="s">
        <v>260</v>
      </c>
      <c r="L827" s="383">
        <f>IF(BD.PD9[[#This Row],[Mon]]="DOP",1,HLOOKUP(BD.PD9[[#This Row],[Mon]],Data!$K$1:$L$2,2,FALSE))</f>
        <v>1</v>
      </c>
      <c r="M827" s="384">
        <v>76528.710000000006</v>
      </c>
      <c r="N827" s="243">
        <f>BD.PD9[[#This Row],[Cant.]]*BD.PD9[[#This Row],[ Tasa ]]*BD.PD9[[#This Row],[ Precio Und.]]</f>
        <v>153057.42000000001</v>
      </c>
      <c r="O827" s="386">
        <v>0.3</v>
      </c>
      <c r="P827" s="243">
        <f>IF(BD.PD9[[#This Row],[Liquid. '[%']]]&lt;&gt;0,(BD.PD9[[#This Row],[Valor Neto '[DOP']]]*BD.PD9[[#This Row],[Liquid. '[%']]])+BD.PD9[[#This Row],[Valor Neto '[DOP']]],BD.PD9[[#This Row],[Valor Neto '[DOP']]])</f>
        <v>198974.64600000001</v>
      </c>
      <c r="Q827" s="243">
        <f>BD.PD9[[#This Row],[Ppto. Orden Interna '[DOP']]]/HLOOKUP("USD",Data!$K$1:$L$2,2,FALSE)</f>
        <v>3061.1484</v>
      </c>
      <c r="R827" s="381" t="s">
        <v>575</v>
      </c>
      <c r="S827" s="387"/>
      <c r="T827" s="387"/>
      <c r="U827" s="387"/>
      <c r="V827" s="387"/>
      <c r="W827" s="174" t="s">
        <v>576</v>
      </c>
      <c r="X827" s="495">
        <v>9</v>
      </c>
      <c r="Y827" s="388">
        <v>0.5</v>
      </c>
      <c r="Z827" s="243">
        <f>BD.PD9[[#This Row],[Av.P1 '[%']]]*BD.PD9[[#This Row],[Ppto. Orden Interna '[DOP']]]</f>
        <v>99487.323000000004</v>
      </c>
      <c r="AA827" s="495">
        <v>11</v>
      </c>
      <c r="AB827" s="388">
        <v>0.5</v>
      </c>
      <c r="AC827" s="243">
        <f>BD.PD9[[#This Row],[Av.P2 '[%']]]*BD.PD9[[#This Row],[Ppto. Orden Interna '[DOP']]]</f>
        <v>99487.323000000004</v>
      </c>
      <c r="AD827" s="249"/>
      <c r="AE827" s="389"/>
      <c r="AF827" s="243">
        <f>BD.PD9[[#This Row],[Av.P3 '[%']]]*BD.PD9[[#This Row],[Ppto. Orden Interna '[DOP']]]</f>
        <v>0</v>
      </c>
      <c r="AG827" s="249"/>
      <c r="AH827" s="389"/>
      <c r="AI827" s="243">
        <f>BD.PD9[[#This Row],[Av.P4 '[%']]]*BD.PD9[[#This Row],[Ppto. Orden Interna '[DOP']]]</f>
        <v>0</v>
      </c>
      <c r="AJ827" s="249"/>
      <c r="AK827" s="389"/>
      <c r="AL827" s="243">
        <f>BD.PD9[[#This Row],[Av.P5 '[%']]]*BD.PD9[[#This Row],[Ppto. Orden Interna '[DOP']]]</f>
        <v>0</v>
      </c>
      <c r="AM827" s="496">
        <f>BD.PD9[[#This Row],[Pago 5]]+BD.PD9[[#This Row],[Pago 4]]+BD.PD9[[#This Row],[Pago 3]]+BD.PD9[[#This Row],[Pago 2]]+BD.PD9[[#This Row],[Pago 1]]</f>
        <v>198974.64600000001</v>
      </c>
      <c r="AN827" s="308" t="s">
        <v>244</v>
      </c>
      <c r="AO827" s="308" t="s">
        <v>245</v>
      </c>
      <c r="AP827" s="308" t="s">
        <v>246</v>
      </c>
      <c r="AQ827" s="308" t="s">
        <v>247</v>
      </c>
      <c r="AR827" s="308">
        <v>594</v>
      </c>
      <c r="AS827" s="308" t="s">
        <v>248</v>
      </c>
      <c r="AT827" s="249" t="s">
        <v>1575</v>
      </c>
      <c r="AU827" s="306"/>
      <c r="AV827" s="306"/>
      <c r="AW827" s="306"/>
      <c r="AX827" s="306"/>
      <c r="AY827" s="306"/>
      <c r="AZ827" s="306"/>
      <c r="BA827" s="306"/>
      <c r="BB827" s="306"/>
      <c r="BC827" s="306"/>
      <c r="BD827" s="306"/>
      <c r="BE827" s="306"/>
      <c r="BF827" s="306"/>
      <c r="BG827" s="306"/>
      <c r="BH827" s="306"/>
      <c r="BI827" s="306"/>
      <c r="BJ827" s="306"/>
      <c r="BK827" s="306"/>
      <c r="BL827" s="306"/>
      <c r="BM827" s="306"/>
      <c r="BN827" s="306"/>
      <c r="BO827" s="306"/>
      <c r="BP827" s="306"/>
      <c r="BQ827" s="306"/>
      <c r="BR827" s="306"/>
      <c r="BS827" s="306"/>
      <c r="BT827" s="306"/>
      <c r="BU827" s="306"/>
      <c r="BV827" s="306"/>
      <c r="BW827" s="306"/>
      <c r="BX827" s="306"/>
      <c r="BY827" s="306"/>
      <c r="BZ827" s="306"/>
      <c r="CA827" s="306"/>
      <c r="CB827" s="306"/>
      <c r="CC827" s="306"/>
      <c r="CD827" s="306"/>
      <c r="CE827" s="306"/>
      <c r="CF827" s="306"/>
      <c r="CG827" s="306"/>
      <c r="CH827" s="306"/>
      <c r="CI827" s="306"/>
      <c r="CJ827" s="306"/>
      <c r="CK827" s="306"/>
      <c r="CL827" s="306"/>
      <c r="CM827" s="306"/>
      <c r="CN827" s="306"/>
      <c r="CO827" s="306"/>
      <c r="CP827" s="306"/>
      <c r="CQ827" s="306"/>
      <c r="CR827" s="306"/>
      <c r="CS827" s="306"/>
      <c r="CT827" s="306"/>
      <c r="CU827" s="306"/>
      <c r="CV827" s="306"/>
      <c r="CW827" s="306"/>
      <c r="CX827" s="306"/>
      <c r="CY827" s="306"/>
      <c r="CZ827" s="306"/>
      <c r="DA827" s="306"/>
      <c r="DB827" s="306"/>
      <c r="DC827" s="306"/>
      <c r="DD827" s="306"/>
      <c r="DE827" s="306"/>
      <c r="DF827" s="306"/>
      <c r="DG827" s="306"/>
      <c r="DH827" s="306"/>
      <c r="DI827" s="306"/>
      <c r="DJ827" s="306"/>
      <c r="DK827" s="306"/>
      <c r="DL827" s="306"/>
      <c r="DM827" s="306"/>
      <c r="DN827" s="306"/>
      <c r="DO827" s="306"/>
      <c r="DP827" s="306"/>
      <c r="DQ827" s="306"/>
      <c r="DR827" s="306"/>
      <c r="DS827" s="306"/>
      <c r="DT827" s="306"/>
      <c r="DU827" s="306"/>
      <c r="DV827" s="306"/>
      <c r="DW827" s="306"/>
      <c r="DX827" s="306"/>
      <c r="DY827" s="306"/>
      <c r="DZ827" s="306"/>
      <c r="EA827" s="306"/>
      <c r="EB827" s="306"/>
      <c r="EC827" s="306"/>
      <c r="ED827" s="306"/>
      <c r="EE827" s="306"/>
      <c r="EF827" s="306"/>
      <c r="EG827" s="306"/>
      <c r="EH827" s="306"/>
      <c r="EI827" s="306"/>
      <c r="EJ827" s="306"/>
      <c r="EK827" s="306"/>
      <c r="EL827" s="306"/>
      <c r="EM827" s="306"/>
      <c r="EN827" s="306"/>
      <c r="EO827" s="306"/>
      <c r="EP827" s="306"/>
      <c r="EQ827" s="306"/>
      <c r="ER827" s="306"/>
      <c r="ES827" s="306"/>
      <c r="ET827" s="306"/>
      <c r="EU827" s="306"/>
      <c r="EV827" s="306"/>
      <c r="EW827" s="306"/>
      <c r="EX827" s="306"/>
      <c r="EY827" s="306"/>
      <c r="EZ827" s="306"/>
      <c r="FA827" s="306"/>
      <c r="FB827" s="306"/>
      <c r="FC827" s="306"/>
      <c r="FD827" s="306"/>
      <c r="FE827" s="306"/>
      <c r="FF827" s="306"/>
      <c r="FG827" s="306"/>
      <c r="FH827" s="306"/>
      <c r="FI827" s="306"/>
      <c r="FJ827" s="306"/>
      <c r="FK827" s="306"/>
      <c r="FL827" s="306"/>
      <c r="FM827" s="306"/>
      <c r="FN827" s="306"/>
      <c r="FO827" s="306"/>
      <c r="FP827" s="306"/>
      <c r="FQ827" s="306"/>
      <c r="FR827" s="306"/>
      <c r="FS827" s="306"/>
      <c r="FT827" s="306"/>
      <c r="FU827" s="306"/>
      <c r="FV827" s="306"/>
      <c r="FW827" s="306"/>
      <c r="FX827" s="306"/>
      <c r="FY827" s="306"/>
      <c r="FZ827" s="306"/>
      <c r="GA827" s="306"/>
      <c r="GB827" s="306"/>
      <c r="GC827" s="306"/>
      <c r="GD827" s="306"/>
      <c r="GE827" s="306"/>
      <c r="GF827" s="306"/>
      <c r="GG827" s="306"/>
      <c r="GH827" s="306"/>
      <c r="GI827" s="306"/>
      <c r="GJ827" s="306"/>
      <c r="GK827" s="306"/>
      <c r="GL827" s="306"/>
      <c r="GM827" s="306"/>
      <c r="GN827" s="306"/>
      <c r="GO827" s="306"/>
      <c r="GP827" s="306"/>
      <c r="GQ827" s="306"/>
      <c r="GR827" s="306"/>
      <c r="GS827" s="306"/>
      <c r="GT827" s="306"/>
      <c r="GU827" s="306"/>
      <c r="GV827" s="306"/>
      <c r="GW827" s="306"/>
      <c r="GX827" s="306"/>
      <c r="GY827" s="306"/>
      <c r="GZ827" s="306"/>
      <c r="HA827" s="306"/>
      <c r="HB827" s="306"/>
      <c r="HC827" s="306"/>
      <c r="HD827" s="306"/>
      <c r="HE827" s="306"/>
      <c r="HF827" s="306"/>
      <c r="HG827" s="306"/>
      <c r="HH827" s="306"/>
      <c r="HI827" s="306"/>
      <c r="HJ827" s="306"/>
      <c r="HK827" s="306"/>
      <c r="HL827" s="306"/>
      <c r="HM827" s="306"/>
      <c r="HN827" s="306"/>
      <c r="HO827" s="306"/>
      <c r="HP827" s="306"/>
      <c r="HQ827" s="306"/>
      <c r="HR827" s="306"/>
      <c r="HS827" s="306"/>
      <c r="HT827" s="306"/>
      <c r="HU827" s="306"/>
      <c r="HV827" s="306"/>
      <c r="HW827" s="306"/>
      <c r="HX827" s="306"/>
      <c r="HY827" s="306"/>
      <c r="HZ827" s="306"/>
      <c r="IA827" s="306"/>
      <c r="IB827" s="306"/>
      <c r="IC827" s="306"/>
      <c r="ID827" s="306"/>
      <c r="IE827" s="306"/>
      <c r="IF827" s="306"/>
      <c r="IG827" s="306"/>
      <c r="IH827" s="306"/>
    </row>
    <row r="828" spans="1:242" s="219" customFormat="1" ht="15" customHeight="1" x14ac:dyDescent="0.3">
      <c r="A828" s="174">
        <v>8.0299999999999994</v>
      </c>
      <c r="B828" s="231"/>
      <c r="C828" s="232" t="e">
        <f>VLOOKUP(BD.PD9[[#This Row],[Pos]],[19]!PPto[#Data],3,FALSE)</f>
        <v>#REF!</v>
      </c>
      <c r="D828" s="174" t="s">
        <v>23</v>
      </c>
      <c r="E828" s="305" t="str">
        <f>IF(BD.PD9[[#This Row],[.]]="*",VLOOKUP(BD.PD9[[#This Row],[Pos]],[19]Presupuesto!A:H,7,FALSE),"")</f>
        <v/>
      </c>
      <c r="F828" s="561" t="s">
        <v>578</v>
      </c>
      <c r="G828" s="511"/>
      <c r="H828" s="174"/>
      <c r="I828" s="174" t="s">
        <v>1326</v>
      </c>
      <c r="J828" s="382">
        <v>150</v>
      </c>
      <c r="K828" s="174" t="s">
        <v>260</v>
      </c>
      <c r="L828" s="383">
        <f>IF(BD.PD9[[#This Row],[Mon]]="DOP",1,HLOOKUP(BD.PD9[[#This Row],[Mon]],Data!$K$1:$L$2,2,FALSE))</f>
        <v>1</v>
      </c>
      <c r="M828" s="384">
        <v>9341.7875999999997</v>
      </c>
      <c r="N828" s="243">
        <f>BD.PD9[[#This Row],[Cant.]]*BD.PD9[[#This Row],[ Tasa ]]*BD.PD9[[#This Row],[ Precio Und.]]</f>
        <v>1401268.14</v>
      </c>
      <c r="O828" s="386">
        <v>0.3</v>
      </c>
      <c r="P828" s="243">
        <f>IF(BD.PD9[[#This Row],[Liquid. '[%']]]&lt;&gt;0,(BD.PD9[[#This Row],[Valor Neto '[DOP']]]*BD.PD9[[#This Row],[Liquid. '[%']]])+BD.PD9[[#This Row],[Valor Neto '[DOP']]],BD.PD9[[#This Row],[Valor Neto '[DOP']]])</f>
        <v>1821648.5819999999</v>
      </c>
      <c r="Q828" s="243">
        <f>BD.PD9[[#This Row],[Ppto. Orden Interna '[DOP']]]/HLOOKUP("USD",Data!$K$1:$L$2,2,FALSE)</f>
        <v>28025.362799999999</v>
      </c>
      <c r="R828" s="381" t="s">
        <v>575</v>
      </c>
      <c r="S828" s="387"/>
      <c r="T828" s="387"/>
      <c r="U828" s="387"/>
      <c r="V828" s="387"/>
      <c r="W828" s="174" t="s">
        <v>576</v>
      </c>
      <c r="X828" s="495">
        <v>9</v>
      </c>
      <c r="Y828" s="388">
        <v>0.5</v>
      </c>
      <c r="Z828" s="243">
        <f>BD.PD9[[#This Row],[Av.P1 '[%']]]*BD.PD9[[#This Row],[Ppto. Orden Interna '[DOP']]]</f>
        <v>910824.29099999997</v>
      </c>
      <c r="AA828" s="495">
        <v>11</v>
      </c>
      <c r="AB828" s="388">
        <v>0.5</v>
      </c>
      <c r="AC828" s="243">
        <f>BD.PD9[[#This Row],[Av.P2 '[%']]]*BD.PD9[[#This Row],[Ppto. Orden Interna '[DOP']]]</f>
        <v>910824.29099999997</v>
      </c>
      <c r="AD828" s="249"/>
      <c r="AE828" s="389"/>
      <c r="AF828" s="243">
        <f>BD.PD9[[#This Row],[Av.P3 '[%']]]*BD.PD9[[#This Row],[Ppto. Orden Interna '[DOP']]]</f>
        <v>0</v>
      </c>
      <c r="AG828" s="249"/>
      <c r="AH828" s="389"/>
      <c r="AI828" s="243">
        <f>BD.PD9[[#This Row],[Av.P4 '[%']]]*BD.PD9[[#This Row],[Ppto. Orden Interna '[DOP']]]</f>
        <v>0</v>
      </c>
      <c r="AJ828" s="249"/>
      <c r="AK828" s="389"/>
      <c r="AL828" s="243">
        <f>BD.PD9[[#This Row],[Av.P5 '[%']]]*BD.PD9[[#This Row],[Ppto. Orden Interna '[DOP']]]</f>
        <v>0</v>
      </c>
      <c r="AM828" s="496">
        <f>BD.PD9[[#This Row],[Pago 5]]+BD.PD9[[#This Row],[Pago 4]]+BD.PD9[[#This Row],[Pago 3]]+BD.PD9[[#This Row],[Pago 2]]+BD.PD9[[#This Row],[Pago 1]]</f>
        <v>1821648.5819999999</v>
      </c>
      <c r="AN828" s="308" t="s">
        <v>244</v>
      </c>
      <c r="AO828" s="308" t="s">
        <v>245</v>
      </c>
      <c r="AP828" s="308" t="s">
        <v>246</v>
      </c>
      <c r="AQ828" s="308" t="s">
        <v>247</v>
      </c>
      <c r="AR828" s="308">
        <v>594</v>
      </c>
      <c r="AS828" s="308" t="s">
        <v>248</v>
      </c>
      <c r="AT828" s="249" t="s">
        <v>1575</v>
      </c>
      <c r="AU828" s="306"/>
      <c r="AV828" s="306"/>
      <c r="AW828" s="306"/>
      <c r="AX828" s="306"/>
      <c r="AY828" s="306"/>
      <c r="AZ828" s="306"/>
      <c r="BA828" s="306"/>
      <c r="BB828" s="306"/>
      <c r="BC828" s="306"/>
      <c r="BD828" s="306"/>
      <c r="BE828" s="306"/>
      <c r="BF828" s="306"/>
      <c r="BG828" s="306"/>
      <c r="BH828" s="306"/>
      <c r="BI828" s="306"/>
      <c r="BJ828" s="306"/>
      <c r="BK828" s="306"/>
      <c r="BL828" s="306"/>
      <c r="BM828" s="306"/>
      <c r="BN828" s="306"/>
      <c r="BO828" s="306"/>
      <c r="BP828" s="306"/>
      <c r="BQ828" s="306"/>
      <c r="BR828" s="306"/>
      <c r="BS828" s="306"/>
      <c r="BT828" s="306"/>
      <c r="BU828" s="306"/>
      <c r="BV828" s="306"/>
      <c r="BW828" s="306"/>
      <c r="BX828" s="306"/>
      <c r="BY828" s="306"/>
      <c r="BZ828" s="306"/>
      <c r="CA828" s="306"/>
      <c r="CB828" s="306"/>
      <c r="CC828" s="306"/>
      <c r="CD828" s="306"/>
      <c r="CE828" s="306"/>
      <c r="CF828" s="306"/>
      <c r="CG828" s="306"/>
      <c r="CH828" s="306"/>
      <c r="CI828" s="306"/>
      <c r="CJ828" s="306"/>
      <c r="CK828" s="306"/>
      <c r="CL828" s="306"/>
      <c r="CM828" s="306"/>
      <c r="CN828" s="306"/>
      <c r="CO828" s="306"/>
      <c r="CP828" s="306"/>
      <c r="CQ828" s="306"/>
      <c r="CR828" s="306"/>
      <c r="CS828" s="306"/>
      <c r="CT828" s="306"/>
      <c r="CU828" s="306"/>
      <c r="CV828" s="306"/>
      <c r="CW828" s="306"/>
      <c r="CX828" s="306"/>
      <c r="CY828" s="306"/>
      <c r="CZ828" s="306"/>
      <c r="DA828" s="306"/>
      <c r="DB828" s="306"/>
      <c r="DC828" s="306"/>
      <c r="DD828" s="306"/>
      <c r="DE828" s="306"/>
      <c r="DF828" s="306"/>
      <c r="DG828" s="306"/>
      <c r="DH828" s="306"/>
      <c r="DI828" s="306"/>
      <c r="DJ828" s="306"/>
      <c r="DK828" s="306"/>
      <c r="DL828" s="306"/>
      <c r="DM828" s="306"/>
      <c r="DN828" s="306"/>
      <c r="DO828" s="306"/>
      <c r="DP828" s="306"/>
      <c r="DQ828" s="306"/>
      <c r="DR828" s="306"/>
      <c r="DS828" s="306"/>
      <c r="DT828" s="306"/>
      <c r="DU828" s="306"/>
      <c r="DV828" s="306"/>
      <c r="DW828" s="306"/>
      <c r="DX828" s="306"/>
      <c r="DY828" s="306"/>
      <c r="DZ828" s="306"/>
      <c r="EA828" s="306"/>
      <c r="EB828" s="306"/>
      <c r="EC828" s="306"/>
      <c r="ED828" s="306"/>
      <c r="EE828" s="306"/>
      <c r="EF828" s="306"/>
      <c r="EG828" s="306"/>
      <c r="EH828" s="306"/>
      <c r="EI828" s="306"/>
      <c r="EJ828" s="306"/>
      <c r="EK828" s="306"/>
      <c r="EL828" s="306"/>
      <c r="EM828" s="306"/>
      <c r="EN828" s="306"/>
      <c r="EO828" s="306"/>
      <c r="EP828" s="306"/>
      <c r="EQ828" s="306"/>
      <c r="ER828" s="306"/>
      <c r="ES828" s="306"/>
      <c r="ET828" s="306"/>
      <c r="EU828" s="306"/>
      <c r="EV828" s="306"/>
      <c r="EW828" s="306"/>
      <c r="EX828" s="306"/>
      <c r="EY828" s="306"/>
      <c r="EZ828" s="306"/>
      <c r="FA828" s="306"/>
      <c r="FB828" s="306"/>
      <c r="FC828" s="306"/>
      <c r="FD828" s="306"/>
      <c r="FE828" s="306"/>
      <c r="FF828" s="306"/>
      <c r="FG828" s="306"/>
      <c r="FH828" s="306"/>
      <c r="FI828" s="306"/>
      <c r="FJ828" s="306"/>
      <c r="FK828" s="306"/>
      <c r="FL828" s="306"/>
      <c r="FM828" s="306"/>
      <c r="FN828" s="306"/>
      <c r="FO828" s="306"/>
      <c r="FP828" s="306"/>
      <c r="FQ828" s="306"/>
      <c r="FR828" s="306"/>
      <c r="FS828" s="306"/>
      <c r="FT828" s="306"/>
      <c r="FU828" s="306"/>
      <c r="FV828" s="306"/>
      <c r="FW828" s="306"/>
      <c r="FX828" s="306"/>
      <c r="FY828" s="306"/>
      <c r="FZ828" s="306"/>
      <c r="GA828" s="306"/>
      <c r="GB828" s="306"/>
      <c r="GC828" s="306"/>
      <c r="GD828" s="306"/>
      <c r="GE828" s="306"/>
      <c r="GF828" s="306"/>
      <c r="GG828" s="306"/>
      <c r="GH828" s="306"/>
      <c r="GI828" s="306"/>
      <c r="GJ828" s="306"/>
      <c r="GK828" s="306"/>
      <c r="GL828" s="306"/>
      <c r="GM828" s="306"/>
      <c r="GN828" s="306"/>
      <c r="GO828" s="306"/>
      <c r="GP828" s="306"/>
      <c r="GQ828" s="306"/>
      <c r="GR828" s="306"/>
      <c r="GS828" s="306"/>
      <c r="GT828" s="306"/>
      <c r="GU828" s="306"/>
      <c r="GV828" s="306"/>
      <c r="GW828" s="306"/>
      <c r="GX828" s="306"/>
      <c r="GY828" s="306"/>
      <c r="GZ828" s="306"/>
      <c r="HA828" s="306"/>
      <c r="HB828" s="306"/>
      <c r="HC828" s="306"/>
      <c r="HD828" s="306"/>
      <c r="HE828" s="306"/>
      <c r="HF828" s="306"/>
      <c r="HG828" s="306"/>
      <c r="HH828" s="306"/>
      <c r="HI828" s="306"/>
      <c r="HJ828" s="306"/>
      <c r="HK828" s="306"/>
      <c r="HL828" s="306"/>
      <c r="HM828" s="306"/>
      <c r="HN828" s="306"/>
      <c r="HO828" s="306"/>
      <c r="HP828" s="306"/>
      <c r="HQ828" s="306"/>
      <c r="HR828" s="306"/>
      <c r="HS828" s="306"/>
      <c r="HT828" s="306"/>
      <c r="HU828" s="306"/>
      <c r="HV828" s="306"/>
      <c r="HW828" s="306"/>
      <c r="HX828" s="306"/>
      <c r="HY828" s="306"/>
      <c r="HZ828" s="306"/>
      <c r="IA828" s="306"/>
      <c r="IB828" s="306"/>
      <c r="IC828" s="306"/>
      <c r="ID828" s="306"/>
      <c r="IE828" s="306"/>
      <c r="IF828" s="306"/>
      <c r="IG828" s="306"/>
      <c r="IH828" s="306"/>
    </row>
    <row r="829" spans="1:242" s="219" customFormat="1" ht="15" customHeight="1" x14ac:dyDescent="0.3">
      <c r="A829" s="174">
        <v>8.0299999999999994</v>
      </c>
      <c r="B829" s="231"/>
      <c r="C829" s="232" t="e">
        <f>VLOOKUP(BD.PD9[[#This Row],[Pos]],[19]!PPto[#Data],3,FALSE)</f>
        <v>#REF!</v>
      </c>
      <c r="D829" s="174" t="s">
        <v>23</v>
      </c>
      <c r="E829" s="305" t="str">
        <f>IF(BD.PD9[[#This Row],[.]]="*",VLOOKUP(BD.PD9[[#This Row],[Pos]],[19]Presupuesto!A:H,7,FALSE),"")</f>
        <v/>
      </c>
      <c r="F829" s="561" t="s">
        <v>579</v>
      </c>
      <c r="G829" s="511"/>
      <c r="H829" s="174"/>
      <c r="I829" s="174" t="s">
        <v>1326</v>
      </c>
      <c r="J829" s="382">
        <v>75</v>
      </c>
      <c r="K829" s="174" t="s">
        <v>260</v>
      </c>
      <c r="L829" s="383">
        <f>IF(BD.PD9[[#This Row],[Mon]]="DOP",1,HLOOKUP(BD.PD9[[#This Row],[Mon]],Data!$K$1:$L$2,2,FALSE))</f>
        <v>1</v>
      </c>
      <c r="M829" s="384">
        <v>6319.4633636363633</v>
      </c>
      <c r="N829" s="243">
        <f>BD.PD9[[#This Row],[Cant.]]*BD.PD9[[#This Row],[ Tasa ]]*BD.PD9[[#This Row],[ Precio Und.]]</f>
        <v>473959.75227272726</v>
      </c>
      <c r="O829" s="386">
        <v>0.3</v>
      </c>
      <c r="P829" s="243">
        <f>IF(BD.PD9[[#This Row],[Liquid. '[%']]]&lt;&gt;0,(BD.PD9[[#This Row],[Valor Neto '[DOP']]]*BD.PD9[[#This Row],[Liquid. '[%']]])+BD.PD9[[#This Row],[Valor Neto '[DOP']]],BD.PD9[[#This Row],[Valor Neto '[DOP']]])</f>
        <v>616147.67795454548</v>
      </c>
      <c r="Q829" s="243">
        <f>BD.PD9[[#This Row],[Ppto. Orden Interna '[DOP']]]/HLOOKUP("USD",Data!$K$1:$L$2,2,FALSE)</f>
        <v>9479.1950454545458</v>
      </c>
      <c r="R829" s="381" t="s">
        <v>575</v>
      </c>
      <c r="S829" s="387"/>
      <c r="T829" s="387"/>
      <c r="U829" s="387"/>
      <c r="V829" s="387"/>
      <c r="W829" s="174" t="s">
        <v>576</v>
      </c>
      <c r="X829" s="495">
        <v>9</v>
      </c>
      <c r="Y829" s="388">
        <v>0.5</v>
      </c>
      <c r="Z829" s="243">
        <f>BD.PD9[[#This Row],[Av.P1 '[%']]]*BD.PD9[[#This Row],[Ppto. Orden Interna '[DOP']]]</f>
        <v>308073.83897727274</v>
      </c>
      <c r="AA829" s="495">
        <v>11</v>
      </c>
      <c r="AB829" s="388">
        <v>0.5</v>
      </c>
      <c r="AC829" s="243">
        <f>BD.PD9[[#This Row],[Av.P2 '[%']]]*BD.PD9[[#This Row],[Ppto. Orden Interna '[DOP']]]</f>
        <v>308073.83897727274</v>
      </c>
      <c r="AD829" s="249"/>
      <c r="AE829" s="389"/>
      <c r="AF829" s="243">
        <f>BD.PD9[[#This Row],[Av.P3 '[%']]]*BD.PD9[[#This Row],[Ppto. Orden Interna '[DOP']]]</f>
        <v>0</v>
      </c>
      <c r="AG829" s="249"/>
      <c r="AH829" s="389"/>
      <c r="AI829" s="243">
        <f>BD.PD9[[#This Row],[Av.P4 '[%']]]*BD.PD9[[#This Row],[Ppto. Orden Interna '[DOP']]]</f>
        <v>0</v>
      </c>
      <c r="AJ829" s="249"/>
      <c r="AK829" s="389"/>
      <c r="AL829" s="243">
        <f>BD.PD9[[#This Row],[Av.P5 '[%']]]*BD.PD9[[#This Row],[Ppto. Orden Interna '[DOP']]]</f>
        <v>0</v>
      </c>
      <c r="AM829" s="496">
        <f>BD.PD9[[#This Row],[Pago 5]]+BD.PD9[[#This Row],[Pago 4]]+BD.PD9[[#This Row],[Pago 3]]+BD.PD9[[#This Row],[Pago 2]]+BD.PD9[[#This Row],[Pago 1]]</f>
        <v>616147.67795454548</v>
      </c>
      <c r="AN829" s="308" t="s">
        <v>244</v>
      </c>
      <c r="AO829" s="308" t="s">
        <v>245</v>
      </c>
      <c r="AP829" s="308" t="s">
        <v>246</v>
      </c>
      <c r="AQ829" s="308" t="s">
        <v>247</v>
      </c>
      <c r="AR829" s="308">
        <v>594</v>
      </c>
      <c r="AS829" s="308" t="s">
        <v>248</v>
      </c>
      <c r="AT829" s="249" t="s">
        <v>1575</v>
      </c>
      <c r="AU829" s="306"/>
      <c r="AV829" s="306"/>
      <c r="AW829" s="306"/>
      <c r="AX829" s="306"/>
      <c r="AY829" s="306"/>
      <c r="AZ829" s="306"/>
      <c r="BA829" s="306"/>
      <c r="BB829" s="306"/>
      <c r="BC829" s="306"/>
      <c r="BD829" s="306"/>
      <c r="BE829" s="306"/>
      <c r="BF829" s="306"/>
      <c r="BG829" s="306"/>
      <c r="BH829" s="306"/>
      <c r="BI829" s="306"/>
      <c r="BJ829" s="306"/>
      <c r="BK829" s="306"/>
      <c r="BL829" s="306"/>
      <c r="BM829" s="306"/>
      <c r="BN829" s="306"/>
      <c r="BO829" s="306"/>
      <c r="BP829" s="306"/>
      <c r="BQ829" s="306"/>
      <c r="BR829" s="306"/>
      <c r="BS829" s="306"/>
      <c r="BT829" s="306"/>
      <c r="BU829" s="306"/>
      <c r="BV829" s="306"/>
      <c r="BW829" s="306"/>
      <c r="BX829" s="306"/>
      <c r="BY829" s="306"/>
      <c r="BZ829" s="306"/>
      <c r="CA829" s="306"/>
      <c r="CB829" s="306"/>
      <c r="CC829" s="306"/>
      <c r="CD829" s="306"/>
      <c r="CE829" s="306"/>
      <c r="CF829" s="306"/>
      <c r="CG829" s="306"/>
      <c r="CH829" s="306"/>
      <c r="CI829" s="306"/>
      <c r="CJ829" s="306"/>
      <c r="CK829" s="306"/>
      <c r="CL829" s="306"/>
      <c r="CM829" s="306"/>
      <c r="CN829" s="306"/>
      <c r="CO829" s="306"/>
      <c r="CP829" s="306"/>
      <c r="CQ829" s="306"/>
      <c r="CR829" s="306"/>
      <c r="CS829" s="306"/>
      <c r="CT829" s="306"/>
      <c r="CU829" s="306"/>
      <c r="CV829" s="306"/>
      <c r="CW829" s="306"/>
      <c r="CX829" s="306"/>
      <c r="CY829" s="306"/>
      <c r="CZ829" s="306"/>
      <c r="DA829" s="306"/>
      <c r="DB829" s="306"/>
      <c r="DC829" s="306"/>
      <c r="DD829" s="306"/>
      <c r="DE829" s="306"/>
      <c r="DF829" s="306"/>
      <c r="DG829" s="306"/>
      <c r="DH829" s="306"/>
      <c r="DI829" s="306"/>
      <c r="DJ829" s="306"/>
      <c r="DK829" s="306"/>
      <c r="DL829" s="306"/>
      <c r="DM829" s="306"/>
      <c r="DN829" s="306"/>
      <c r="DO829" s="306"/>
      <c r="DP829" s="306"/>
      <c r="DQ829" s="306"/>
      <c r="DR829" s="306"/>
      <c r="DS829" s="306"/>
      <c r="DT829" s="306"/>
      <c r="DU829" s="306"/>
      <c r="DV829" s="306"/>
      <c r="DW829" s="306"/>
      <c r="DX829" s="306"/>
      <c r="DY829" s="306"/>
      <c r="DZ829" s="306"/>
      <c r="EA829" s="306"/>
      <c r="EB829" s="306"/>
      <c r="EC829" s="306"/>
      <c r="ED829" s="306"/>
      <c r="EE829" s="306"/>
      <c r="EF829" s="306"/>
      <c r="EG829" s="306"/>
      <c r="EH829" s="306"/>
      <c r="EI829" s="306"/>
      <c r="EJ829" s="306"/>
      <c r="EK829" s="306"/>
      <c r="EL829" s="306"/>
      <c r="EM829" s="306"/>
      <c r="EN829" s="306"/>
      <c r="EO829" s="306"/>
      <c r="EP829" s="306"/>
      <c r="EQ829" s="306"/>
      <c r="ER829" s="306"/>
      <c r="ES829" s="306"/>
      <c r="ET829" s="306"/>
      <c r="EU829" s="306"/>
      <c r="EV829" s="306"/>
      <c r="EW829" s="306"/>
      <c r="EX829" s="306"/>
      <c r="EY829" s="306"/>
      <c r="EZ829" s="306"/>
      <c r="FA829" s="306"/>
      <c r="FB829" s="306"/>
      <c r="FC829" s="306"/>
      <c r="FD829" s="306"/>
      <c r="FE829" s="306"/>
      <c r="FF829" s="306"/>
      <c r="FG829" s="306"/>
      <c r="FH829" s="306"/>
      <c r="FI829" s="306"/>
      <c r="FJ829" s="306"/>
      <c r="FK829" s="306"/>
      <c r="FL829" s="306"/>
      <c r="FM829" s="306"/>
      <c r="FN829" s="306"/>
      <c r="FO829" s="306"/>
      <c r="FP829" s="306"/>
      <c r="FQ829" s="306"/>
      <c r="FR829" s="306"/>
      <c r="FS829" s="306"/>
      <c r="FT829" s="306"/>
      <c r="FU829" s="306"/>
      <c r="FV829" s="306"/>
      <c r="FW829" s="306"/>
      <c r="FX829" s="306"/>
      <c r="FY829" s="306"/>
      <c r="FZ829" s="306"/>
      <c r="GA829" s="306"/>
      <c r="GB829" s="306"/>
      <c r="GC829" s="306"/>
      <c r="GD829" s="306"/>
      <c r="GE829" s="306"/>
      <c r="GF829" s="306"/>
      <c r="GG829" s="306"/>
      <c r="GH829" s="306"/>
      <c r="GI829" s="306"/>
      <c r="GJ829" s="306"/>
      <c r="GK829" s="306"/>
      <c r="GL829" s="306"/>
      <c r="GM829" s="306"/>
      <c r="GN829" s="306"/>
      <c r="GO829" s="306"/>
      <c r="GP829" s="306"/>
      <c r="GQ829" s="306"/>
      <c r="GR829" s="306"/>
      <c r="GS829" s="306"/>
      <c r="GT829" s="306"/>
      <c r="GU829" s="306"/>
      <c r="GV829" s="306"/>
      <c r="GW829" s="306"/>
      <c r="GX829" s="306"/>
      <c r="GY829" s="306"/>
      <c r="GZ829" s="306"/>
      <c r="HA829" s="306"/>
      <c r="HB829" s="306"/>
      <c r="HC829" s="306"/>
      <c r="HD829" s="306"/>
      <c r="HE829" s="306"/>
      <c r="HF829" s="306"/>
      <c r="HG829" s="306"/>
      <c r="HH829" s="306"/>
      <c r="HI829" s="306"/>
      <c r="HJ829" s="306"/>
      <c r="HK829" s="306"/>
      <c r="HL829" s="306"/>
      <c r="HM829" s="306"/>
      <c r="HN829" s="306"/>
      <c r="HO829" s="306"/>
      <c r="HP829" s="306"/>
      <c r="HQ829" s="306"/>
      <c r="HR829" s="306"/>
      <c r="HS829" s="306"/>
      <c r="HT829" s="306"/>
      <c r="HU829" s="306"/>
      <c r="HV829" s="306"/>
      <c r="HW829" s="306"/>
      <c r="HX829" s="306"/>
      <c r="HY829" s="306"/>
      <c r="HZ829" s="306"/>
      <c r="IA829" s="306"/>
      <c r="IB829" s="306"/>
      <c r="IC829" s="306"/>
      <c r="ID829" s="306"/>
      <c r="IE829" s="306"/>
      <c r="IF829" s="306"/>
      <c r="IG829" s="306"/>
      <c r="IH829" s="306"/>
    </row>
    <row r="830" spans="1:242" s="219" customFormat="1" ht="15" customHeight="1" x14ac:dyDescent="0.3">
      <c r="A830" s="174">
        <v>8.0299999999999994</v>
      </c>
      <c r="B830" s="231"/>
      <c r="C830" s="232" t="e">
        <f>VLOOKUP(BD.PD9[[#This Row],[Pos]],[19]!PPto[#Data],3,FALSE)</f>
        <v>#REF!</v>
      </c>
      <c r="D830" s="174" t="s">
        <v>23</v>
      </c>
      <c r="E830" s="305" t="str">
        <f>IF(BD.PD9[[#This Row],[.]]="*",VLOOKUP(BD.PD9[[#This Row],[Pos]],[19]Presupuesto!A:H,7,FALSE),"")</f>
        <v/>
      </c>
      <c r="F830" s="561" t="s">
        <v>580</v>
      </c>
      <c r="G830" s="511"/>
      <c r="H830" s="174"/>
      <c r="I830" s="174" t="s">
        <v>1326</v>
      </c>
      <c r="J830" s="382">
        <v>3</v>
      </c>
      <c r="K830" s="174" t="s">
        <v>260</v>
      </c>
      <c r="L830" s="383">
        <f>IF(BD.PD9[[#This Row],[Mon]]="DOP",1,HLOOKUP(BD.PD9[[#This Row],[Mon]],Data!$K$1:$L$2,2,FALSE))</f>
        <v>1</v>
      </c>
      <c r="M830" s="384">
        <v>5806.3549999999996</v>
      </c>
      <c r="N830" s="243">
        <f>BD.PD9[[#This Row],[Cant.]]*BD.PD9[[#This Row],[ Tasa ]]*BD.PD9[[#This Row],[ Precio Und.]]</f>
        <v>17419.064999999999</v>
      </c>
      <c r="O830" s="386">
        <v>0.3</v>
      </c>
      <c r="P830" s="243">
        <f>IF(BD.PD9[[#This Row],[Liquid. '[%']]]&lt;&gt;0,(BD.PD9[[#This Row],[Valor Neto '[DOP']]]*BD.PD9[[#This Row],[Liquid. '[%']]])+BD.PD9[[#This Row],[Valor Neto '[DOP']]],BD.PD9[[#This Row],[Valor Neto '[DOP']]])</f>
        <v>22644.784499999998</v>
      </c>
      <c r="Q830" s="243">
        <f>BD.PD9[[#This Row],[Ppto. Orden Interna '[DOP']]]/HLOOKUP("USD",Data!$K$1:$L$2,2,FALSE)</f>
        <v>348.38129999999995</v>
      </c>
      <c r="R830" s="381" t="s">
        <v>575</v>
      </c>
      <c r="S830" s="387"/>
      <c r="T830" s="387"/>
      <c r="U830" s="387"/>
      <c r="V830" s="387"/>
      <c r="W830" s="174" t="s">
        <v>576</v>
      </c>
      <c r="X830" s="495">
        <v>9</v>
      </c>
      <c r="Y830" s="388">
        <v>0.5</v>
      </c>
      <c r="Z830" s="243">
        <f>BD.PD9[[#This Row],[Av.P1 '[%']]]*BD.PD9[[#This Row],[Ppto. Orden Interna '[DOP']]]</f>
        <v>11322.392249999999</v>
      </c>
      <c r="AA830" s="495">
        <v>11</v>
      </c>
      <c r="AB830" s="388">
        <v>0.5</v>
      </c>
      <c r="AC830" s="243">
        <f>BD.PD9[[#This Row],[Av.P2 '[%']]]*BD.PD9[[#This Row],[Ppto. Orden Interna '[DOP']]]</f>
        <v>11322.392249999999</v>
      </c>
      <c r="AD830" s="249"/>
      <c r="AE830" s="389"/>
      <c r="AF830" s="243">
        <f>BD.PD9[[#This Row],[Av.P3 '[%']]]*BD.PD9[[#This Row],[Ppto. Orden Interna '[DOP']]]</f>
        <v>0</v>
      </c>
      <c r="AG830" s="249"/>
      <c r="AH830" s="389"/>
      <c r="AI830" s="243">
        <f>BD.PD9[[#This Row],[Av.P4 '[%']]]*BD.PD9[[#This Row],[Ppto. Orden Interna '[DOP']]]</f>
        <v>0</v>
      </c>
      <c r="AJ830" s="249"/>
      <c r="AK830" s="389"/>
      <c r="AL830" s="243">
        <f>BD.PD9[[#This Row],[Av.P5 '[%']]]*BD.PD9[[#This Row],[Ppto. Orden Interna '[DOP']]]</f>
        <v>0</v>
      </c>
      <c r="AM830" s="496">
        <f>BD.PD9[[#This Row],[Pago 5]]+BD.PD9[[#This Row],[Pago 4]]+BD.PD9[[#This Row],[Pago 3]]+BD.PD9[[#This Row],[Pago 2]]+BD.PD9[[#This Row],[Pago 1]]</f>
        <v>22644.784499999998</v>
      </c>
      <c r="AN830" s="308" t="s">
        <v>244</v>
      </c>
      <c r="AO830" s="308" t="s">
        <v>245</v>
      </c>
      <c r="AP830" s="308" t="s">
        <v>246</v>
      </c>
      <c r="AQ830" s="308" t="s">
        <v>247</v>
      </c>
      <c r="AR830" s="308">
        <v>594</v>
      </c>
      <c r="AS830" s="308" t="s">
        <v>248</v>
      </c>
      <c r="AT830" s="249" t="s">
        <v>1575</v>
      </c>
      <c r="AU830" s="306"/>
      <c r="AV830" s="306"/>
      <c r="AW830" s="306"/>
      <c r="AX830" s="306"/>
      <c r="AY830" s="306"/>
      <c r="AZ830" s="306"/>
      <c r="BA830" s="306"/>
      <c r="BB830" s="306"/>
      <c r="BC830" s="306"/>
      <c r="BD830" s="306"/>
      <c r="BE830" s="306"/>
      <c r="BF830" s="306"/>
      <c r="BG830" s="306"/>
      <c r="BH830" s="306"/>
      <c r="BI830" s="306"/>
      <c r="BJ830" s="306"/>
      <c r="BK830" s="306"/>
      <c r="BL830" s="306"/>
      <c r="BM830" s="306"/>
      <c r="BN830" s="306"/>
      <c r="BO830" s="306"/>
      <c r="BP830" s="306"/>
      <c r="BQ830" s="306"/>
      <c r="BR830" s="306"/>
      <c r="BS830" s="306"/>
      <c r="BT830" s="306"/>
      <c r="BU830" s="306"/>
      <c r="BV830" s="306"/>
      <c r="BW830" s="306"/>
      <c r="BX830" s="306"/>
      <c r="BY830" s="306"/>
      <c r="BZ830" s="306"/>
      <c r="CA830" s="306"/>
      <c r="CB830" s="306"/>
      <c r="CC830" s="306"/>
      <c r="CD830" s="306"/>
      <c r="CE830" s="306"/>
      <c r="CF830" s="306"/>
      <c r="CG830" s="306"/>
      <c r="CH830" s="306"/>
      <c r="CI830" s="306"/>
      <c r="CJ830" s="306"/>
      <c r="CK830" s="306"/>
      <c r="CL830" s="306"/>
      <c r="CM830" s="306"/>
      <c r="CN830" s="306"/>
      <c r="CO830" s="306"/>
      <c r="CP830" s="306"/>
      <c r="CQ830" s="306"/>
      <c r="CR830" s="306"/>
      <c r="CS830" s="306"/>
      <c r="CT830" s="306"/>
      <c r="CU830" s="306"/>
      <c r="CV830" s="306"/>
      <c r="CW830" s="306"/>
      <c r="CX830" s="306"/>
      <c r="CY830" s="306"/>
      <c r="CZ830" s="306"/>
      <c r="DA830" s="306"/>
      <c r="DB830" s="306"/>
      <c r="DC830" s="306"/>
      <c r="DD830" s="306"/>
      <c r="DE830" s="306"/>
      <c r="DF830" s="306"/>
      <c r="DG830" s="306"/>
      <c r="DH830" s="306"/>
      <c r="DI830" s="306"/>
      <c r="DJ830" s="306"/>
      <c r="DK830" s="306"/>
      <c r="DL830" s="306"/>
      <c r="DM830" s="306"/>
      <c r="DN830" s="306"/>
      <c r="DO830" s="306"/>
      <c r="DP830" s="306"/>
      <c r="DQ830" s="306"/>
      <c r="DR830" s="306"/>
      <c r="DS830" s="306"/>
      <c r="DT830" s="306"/>
      <c r="DU830" s="306"/>
      <c r="DV830" s="306"/>
      <c r="DW830" s="306"/>
      <c r="DX830" s="306"/>
      <c r="DY830" s="306"/>
      <c r="DZ830" s="306"/>
      <c r="EA830" s="306"/>
      <c r="EB830" s="306"/>
      <c r="EC830" s="306"/>
      <c r="ED830" s="306"/>
      <c r="EE830" s="306"/>
      <c r="EF830" s="306"/>
      <c r="EG830" s="306"/>
      <c r="EH830" s="306"/>
      <c r="EI830" s="306"/>
      <c r="EJ830" s="306"/>
      <c r="EK830" s="306"/>
      <c r="EL830" s="306"/>
      <c r="EM830" s="306"/>
      <c r="EN830" s="306"/>
      <c r="EO830" s="306"/>
      <c r="EP830" s="306"/>
      <c r="EQ830" s="306"/>
      <c r="ER830" s="306"/>
      <c r="ES830" s="306"/>
      <c r="ET830" s="306"/>
      <c r="EU830" s="306"/>
      <c r="EV830" s="306"/>
      <c r="EW830" s="306"/>
      <c r="EX830" s="306"/>
      <c r="EY830" s="306"/>
      <c r="EZ830" s="306"/>
      <c r="FA830" s="306"/>
      <c r="FB830" s="306"/>
      <c r="FC830" s="306"/>
      <c r="FD830" s="306"/>
      <c r="FE830" s="306"/>
      <c r="FF830" s="306"/>
      <c r="FG830" s="306"/>
      <c r="FH830" s="306"/>
      <c r="FI830" s="306"/>
      <c r="FJ830" s="306"/>
      <c r="FK830" s="306"/>
      <c r="FL830" s="306"/>
      <c r="FM830" s="306"/>
      <c r="FN830" s="306"/>
      <c r="FO830" s="306"/>
      <c r="FP830" s="306"/>
      <c r="FQ830" s="306"/>
      <c r="FR830" s="306"/>
      <c r="FS830" s="306"/>
      <c r="FT830" s="306"/>
      <c r="FU830" s="306"/>
      <c r="FV830" s="306"/>
      <c r="FW830" s="306"/>
      <c r="FX830" s="306"/>
      <c r="FY830" s="306"/>
      <c r="FZ830" s="306"/>
      <c r="GA830" s="306"/>
      <c r="GB830" s="306"/>
      <c r="GC830" s="306"/>
      <c r="GD830" s="306"/>
      <c r="GE830" s="306"/>
      <c r="GF830" s="306"/>
      <c r="GG830" s="306"/>
      <c r="GH830" s="306"/>
      <c r="GI830" s="306"/>
      <c r="GJ830" s="306"/>
      <c r="GK830" s="306"/>
      <c r="GL830" s="306"/>
      <c r="GM830" s="306"/>
      <c r="GN830" s="306"/>
      <c r="GO830" s="306"/>
      <c r="GP830" s="306"/>
      <c r="GQ830" s="306"/>
      <c r="GR830" s="306"/>
      <c r="GS830" s="306"/>
      <c r="GT830" s="306"/>
      <c r="GU830" s="306"/>
      <c r="GV830" s="306"/>
      <c r="GW830" s="306"/>
      <c r="GX830" s="306"/>
      <c r="GY830" s="306"/>
      <c r="GZ830" s="306"/>
      <c r="HA830" s="306"/>
      <c r="HB830" s="306"/>
      <c r="HC830" s="306"/>
      <c r="HD830" s="306"/>
      <c r="HE830" s="306"/>
      <c r="HF830" s="306"/>
      <c r="HG830" s="306"/>
      <c r="HH830" s="306"/>
      <c r="HI830" s="306"/>
      <c r="HJ830" s="306"/>
      <c r="HK830" s="306"/>
      <c r="HL830" s="306"/>
      <c r="HM830" s="306"/>
      <c r="HN830" s="306"/>
      <c r="HO830" s="306"/>
      <c r="HP830" s="306"/>
      <c r="HQ830" s="306"/>
      <c r="HR830" s="306"/>
      <c r="HS830" s="306"/>
      <c r="HT830" s="306"/>
      <c r="HU830" s="306"/>
      <c r="HV830" s="306"/>
      <c r="HW830" s="306"/>
      <c r="HX830" s="306"/>
      <c r="HY830" s="306"/>
      <c r="HZ830" s="306"/>
      <c r="IA830" s="306"/>
      <c r="IB830" s="306"/>
      <c r="IC830" s="306"/>
      <c r="ID830" s="306"/>
      <c r="IE830" s="306"/>
      <c r="IF830" s="306"/>
      <c r="IG830" s="306"/>
      <c r="IH830" s="306"/>
    </row>
    <row r="831" spans="1:242" s="219" customFormat="1" ht="15" customHeight="1" x14ac:dyDescent="0.3">
      <c r="A831" s="174">
        <v>8.0299999999999994</v>
      </c>
      <c r="B831" s="231"/>
      <c r="C831" s="232" t="e">
        <f>VLOOKUP(BD.PD9[[#This Row],[Pos]],[19]!PPto[#Data],3,FALSE)</f>
        <v>#REF!</v>
      </c>
      <c r="D831" s="174" t="s">
        <v>23</v>
      </c>
      <c r="E831" s="305" t="str">
        <f>IF(BD.PD9[[#This Row],[.]]="*",VLOOKUP(BD.PD9[[#This Row],[Pos]],[19]Presupuesto!A:H,7,FALSE),"")</f>
        <v/>
      </c>
      <c r="F831" s="506" t="s">
        <v>1557</v>
      </c>
      <c r="G831" s="579"/>
      <c r="H831" s="174"/>
      <c r="I831" s="174" t="s">
        <v>1326</v>
      </c>
      <c r="J831" s="382">
        <v>11</v>
      </c>
      <c r="K831" s="174" t="s">
        <v>260</v>
      </c>
      <c r="L831" s="383">
        <f>IF(BD.PD9[[#This Row],[Mon]]="DOP",1,HLOOKUP(BD.PD9[[#This Row],[Mon]],Data!$K$1:$L$2,2,FALSE))</f>
        <v>1</v>
      </c>
      <c r="M831" s="384">
        <v>12500</v>
      </c>
      <c r="N831" s="243">
        <f>BD.PD9[[#This Row],[Cant.]]*BD.PD9[[#This Row],[ Tasa ]]*BD.PD9[[#This Row],[ Precio Und.]]</f>
        <v>137500</v>
      </c>
      <c r="O831" s="386">
        <v>0</v>
      </c>
      <c r="P831" s="243">
        <f>IF(BD.PD9[[#This Row],[Liquid. '[%']]]&lt;&gt;0,(BD.PD9[[#This Row],[Valor Neto '[DOP']]]*BD.PD9[[#This Row],[Liquid. '[%']]])+BD.PD9[[#This Row],[Valor Neto '[DOP']]],BD.PD9[[#This Row],[Valor Neto '[DOP']]])</f>
        <v>137500</v>
      </c>
      <c r="Q831" s="243">
        <f>BD.PD9[[#This Row],[Ppto. Orden Interna '[DOP']]]/HLOOKUP("USD",Data!$K$1:$L$2,2,FALSE)</f>
        <v>2115.3846153846152</v>
      </c>
      <c r="R831" s="381" t="s">
        <v>1558</v>
      </c>
      <c r="S831" s="387"/>
      <c r="T831" s="387"/>
      <c r="U831" s="387"/>
      <c r="V831" s="387"/>
      <c r="W831" s="174" t="s">
        <v>868</v>
      </c>
      <c r="X831" s="495">
        <v>9</v>
      </c>
      <c r="Y831" s="388">
        <v>1</v>
      </c>
      <c r="Z831" s="243">
        <f>BD.PD9[[#This Row],[Av.P1 '[%']]]*BD.PD9[[#This Row],[Ppto. Orden Interna '[DOP']]]</f>
        <v>137500</v>
      </c>
      <c r="AA831" s="249"/>
      <c r="AB831" s="389"/>
      <c r="AC831" s="243">
        <f>BD.PD9[[#This Row],[Av.P2 '[%']]]*BD.PD9[[#This Row],[Ppto. Orden Interna '[DOP']]]</f>
        <v>0</v>
      </c>
      <c r="AD831" s="249"/>
      <c r="AE831" s="389"/>
      <c r="AF831" s="243">
        <f>BD.PD9[[#This Row],[Av.P3 '[%']]]*BD.PD9[[#This Row],[Ppto. Orden Interna '[DOP']]]</f>
        <v>0</v>
      </c>
      <c r="AG831" s="249"/>
      <c r="AH831" s="389"/>
      <c r="AI831" s="243">
        <f>BD.PD9[[#This Row],[Av.P4 '[%']]]*BD.PD9[[#This Row],[Ppto. Orden Interna '[DOP']]]</f>
        <v>0</v>
      </c>
      <c r="AJ831" s="249"/>
      <c r="AK831" s="389"/>
      <c r="AL831" s="243">
        <f>BD.PD9[[#This Row],[Av.P5 '[%']]]*BD.PD9[[#This Row],[Ppto. Orden Interna '[DOP']]]</f>
        <v>0</v>
      </c>
      <c r="AM831" s="496">
        <f>BD.PD9[[#This Row],[Pago 5]]+BD.PD9[[#This Row],[Pago 4]]+BD.PD9[[#This Row],[Pago 3]]+BD.PD9[[#This Row],[Pago 2]]+BD.PD9[[#This Row],[Pago 1]]</f>
        <v>137500</v>
      </c>
      <c r="AN831" s="308" t="s">
        <v>244</v>
      </c>
      <c r="AO831" s="308" t="s">
        <v>245</v>
      </c>
      <c r="AP831" s="308" t="s">
        <v>246</v>
      </c>
      <c r="AQ831" s="308" t="s">
        <v>247</v>
      </c>
      <c r="AR831" s="308">
        <v>594</v>
      </c>
      <c r="AS831" s="308" t="s">
        <v>248</v>
      </c>
      <c r="AT831" s="249" t="s">
        <v>1575</v>
      </c>
      <c r="AU831" s="306"/>
      <c r="AV831" s="306"/>
      <c r="AW831" s="306"/>
      <c r="AX831" s="306"/>
      <c r="AY831" s="306"/>
      <c r="AZ831" s="306"/>
      <c r="BA831" s="306"/>
      <c r="BB831" s="306"/>
      <c r="BC831" s="306"/>
      <c r="BD831" s="306"/>
      <c r="BE831" s="306"/>
      <c r="BF831" s="306"/>
      <c r="BG831" s="306"/>
      <c r="BH831" s="306"/>
      <c r="BI831" s="306"/>
      <c r="BJ831" s="306"/>
      <c r="BK831" s="306"/>
      <c r="BL831" s="306"/>
      <c r="BM831" s="306"/>
      <c r="BN831" s="306"/>
      <c r="BO831" s="306"/>
      <c r="BP831" s="306"/>
      <c r="BQ831" s="306"/>
      <c r="BR831" s="306"/>
      <c r="BS831" s="306"/>
      <c r="BT831" s="306"/>
      <c r="BU831" s="306"/>
      <c r="BV831" s="306"/>
      <c r="BW831" s="306"/>
      <c r="BX831" s="306"/>
      <c r="BY831" s="306"/>
      <c r="BZ831" s="306"/>
      <c r="CA831" s="306"/>
      <c r="CB831" s="306"/>
      <c r="CC831" s="306"/>
      <c r="CD831" s="306"/>
      <c r="CE831" s="306"/>
      <c r="CF831" s="306"/>
      <c r="CG831" s="306"/>
      <c r="CH831" s="306"/>
      <c r="CI831" s="306"/>
      <c r="CJ831" s="306"/>
      <c r="CK831" s="306"/>
      <c r="CL831" s="306"/>
      <c r="CM831" s="306"/>
      <c r="CN831" s="306"/>
      <c r="CO831" s="306"/>
      <c r="CP831" s="306"/>
      <c r="CQ831" s="306"/>
      <c r="CR831" s="306"/>
      <c r="CS831" s="306"/>
      <c r="CT831" s="306"/>
      <c r="CU831" s="306"/>
      <c r="CV831" s="306"/>
      <c r="CW831" s="306"/>
      <c r="CX831" s="306"/>
      <c r="CY831" s="306"/>
      <c r="CZ831" s="306"/>
      <c r="DA831" s="306"/>
      <c r="DB831" s="306"/>
      <c r="DC831" s="306"/>
      <c r="DD831" s="306"/>
      <c r="DE831" s="306"/>
      <c r="DF831" s="306"/>
      <c r="DG831" s="306"/>
      <c r="DH831" s="306"/>
      <c r="DI831" s="306"/>
      <c r="DJ831" s="306"/>
      <c r="DK831" s="306"/>
      <c r="DL831" s="306"/>
      <c r="DM831" s="306"/>
      <c r="DN831" s="306"/>
      <c r="DO831" s="306"/>
      <c r="DP831" s="306"/>
      <c r="DQ831" s="306"/>
      <c r="DR831" s="306"/>
      <c r="DS831" s="306"/>
      <c r="DT831" s="306"/>
      <c r="DU831" s="306"/>
      <c r="DV831" s="306"/>
      <c r="DW831" s="306"/>
      <c r="DX831" s="306"/>
      <c r="DY831" s="306"/>
      <c r="DZ831" s="306"/>
      <c r="EA831" s="306"/>
      <c r="EB831" s="306"/>
      <c r="EC831" s="306"/>
      <c r="ED831" s="306"/>
      <c r="EE831" s="306"/>
      <c r="EF831" s="306"/>
      <c r="EG831" s="306"/>
      <c r="EH831" s="306"/>
      <c r="EI831" s="306"/>
      <c r="EJ831" s="306"/>
      <c r="EK831" s="306"/>
      <c r="EL831" s="306"/>
      <c r="EM831" s="306"/>
      <c r="EN831" s="306"/>
      <c r="EO831" s="306"/>
      <c r="EP831" s="306"/>
      <c r="EQ831" s="306"/>
      <c r="ER831" s="306"/>
      <c r="ES831" s="306"/>
      <c r="ET831" s="306"/>
      <c r="EU831" s="306"/>
      <c r="EV831" s="306"/>
      <c r="EW831" s="306"/>
      <c r="EX831" s="306"/>
      <c r="EY831" s="306"/>
      <c r="EZ831" s="306"/>
      <c r="FA831" s="306"/>
      <c r="FB831" s="306"/>
      <c r="FC831" s="306"/>
      <c r="FD831" s="306"/>
      <c r="FE831" s="306"/>
      <c r="FF831" s="306"/>
      <c r="FG831" s="306"/>
      <c r="FH831" s="306"/>
      <c r="FI831" s="306"/>
      <c r="FJ831" s="306"/>
      <c r="FK831" s="306"/>
      <c r="FL831" s="306"/>
      <c r="FM831" s="306"/>
      <c r="FN831" s="306"/>
      <c r="FO831" s="306"/>
      <c r="FP831" s="306"/>
      <c r="FQ831" s="306"/>
      <c r="FR831" s="306"/>
      <c r="FS831" s="306"/>
      <c r="FT831" s="306"/>
      <c r="FU831" s="306"/>
      <c r="FV831" s="306"/>
      <c r="FW831" s="306"/>
      <c r="FX831" s="306"/>
      <c r="FY831" s="306"/>
      <c r="FZ831" s="306"/>
      <c r="GA831" s="306"/>
      <c r="GB831" s="306"/>
      <c r="GC831" s="306"/>
      <c r="GD831" s="306"/>
      <c r="GE831" s="306"/>
      <c r="GF831" s="306"/>
      <c r="GG831" s="306"/>
      <c r="GH831" s="306"/>
      <c r="GI831" s="306"/>
      <c r="GJ831" s="306"/>
      <c r="GK831" s="306"/>
      <c r="GL831" s="306"/>
      <c r="GM831" s="306"/>
      <c r="GN831" s="306"/>
      <c r="GO831" s="306"/>
      <c r="GP831" s="306"/>
      <c r="GQ831" s="306"/>
      <c r="GR831" s="306"/>
      <c r="GS831" s="306"/>
      <c r="GT831" s="306"/>
      <c r="GU831" s="306"/>
      <c r="GV831" s="306"/>
      <c r="GW831" s="306"/>
      <c r="GX831" s="306"/>
      <c r="GY831" s="306"/>
      <c r="GZ831" s="306"/>
      <c r="HA831" s="306"/>
      <c r="HB831" s="306"/>
      <c r="HC831" s="306"/>
      <c r="HD831" s="306"/>
      <c r="HE831" s="306"/>
      <c r="HF831" s="306"/>
      <c r="HG831" s="306"/>
      <c r="HH831" s="306"/>
      <c r="HI831" s="306"/>
      <c r="HJ831" s="306"/>
      <c r="HK831" s="306"/>
      <c r="HL831" s="306"/>
      <c r="HM831" s="306"/>
      <c r="HN831" s="306"/>
      <c r="HO831" s="306"/>
      <c r="HP831" s="306"/>
      <c r="HQ831" s="306"/>
      <c r="HR831" s="306"/>
      <c r="HS831" s="306"/>
      <c r="HT831" s="306"/>
      <c r="HU831" s="306"/>
      <c r="HV831" s="306"/>
      <c r="HW831" s="306"/>
      <c r="HX831" s="306"/>
      <c r="HY831" s="306"/>
      <c r="HZ831" s="306"/>
      <c r="IA831" s="306"/>
      <c r="IB831" s="306"/>
      <c r="IC831" s="306"/>
      <c r="ID831" s="306"/>
      <c r="IE831" s="306"/>
      <c r="IF831" s="306"/>
      <c r="IG831" s="306"/>
      <c r="IH831" s="306"/>
    </row>
    <row r="832" spans="1:242" s="219" customFormat="1" ht="15" customHeight="1" x14ac:dyDescent="0.3">
      <c r="A832" s="174">
        <v>8.0299999999999994</v>
      </c>
      <c r="B832" s="231"/>
      <c r="C832" s="232" t="e">
        <f>VLOOKUP(BD.PD9[[#This Row],[Pos]],[19]!PPto[#Data],3,FALSE)</f>
        <v>#REF!</v>
      </c>
      <c r="D832" s="174" t="s">
        <v>23</v>
      </c>
      <c r="E832" s="305" t="str">
        <f>IF(BD.PD9[[#This Row],[.]]="*",VLOOKUP(BD.PD9[[#This Row],[Pos]],[19]Presupuesto!A:H,7,FALSE),"")</f>
        <v/>
      </c>
      <c r="F832" s="561" t="s">
        <v>581</v>
      </c>
      <c r="G832" s="511"/>
      <c r="H832" s="174"/>
      <c r="I832" s="174" t="s">
        <v>1326</v>
      </c>
      <c r="J832" s="382">
        <v>1</v>
      </c>
      <c r="K832" s="174" t="s">
        <v>260</v>
      </c>
      <c r="L832" s="383">
        <f>IF(BD.PD9[[#This Row],[Mon]]="DOP",1,HLOOKUP(BD.PD9[[#This Row],[Mon]],Data!$K$1:$L$2,2,FALSE))</f>
        <v>1</v>
      </c>
      <c r="M832" s="384">
        <v>95330.28</v>
      </c>
      <c r="N832" s="243">
        <f>BD.PD9[[#This Row],[Cant.]]*BD.PD9[[#This Row],[ Tasa ]]*BD.PD9[[#This Row],[ Precio Und.]]</f>
        <v>95330.28</v>
      </c>
      <c r="O832" s="386">
        <v>0.3</v>
      </c>
      <c r="P832" s="243">
        <f>IF(BD.PD9[[#This Row],[Liquid. '[%']]]&lt;&gt;0,(BD.PD9[[#This Row],[Valor Neto '[DOP']]]*BD.PD9[[#This Row],[Liquid. '[%']]])+BD.PD9[[#This Row],[Valor Neto '[DOP']]],BD.PD9[[#This Row],[Valor Neto '[DOP']]])</f>
        <v>123929.364</v>
      </c>
      <c r="Q832" s="243">
        <f>BD.PD9[[#This Row],[Ppto. Orden Interna '[DOP']]]/HLOOKUP("USD",Data!$K$1:$L$2,2,FALSE)</f>
        <v>1906.6056000000001</v>
      </c>
      <c r="R832" s="381" t="s">
        <v>582</v>
      </c>
      <c r="S832" s="387"/>
      <c r="T832" s="387"/>
      <c r="U832" s="387"/>
      <c r="V832" s="387"/>
      <c r="W832" s="174" t="s">
        <v>576</v>
      </c>
      <c r="X832" s="495">
        <v>9</v>
      </c>
      <c r="Y832" s="388">
        <v>0.5</v>
      </c>
      <c r="Z832" s="243">
        <f>BD.PD9[[#This Row],[Av.P1 '[%']]]*BD.PD9[[#This Row],[Ppto. Orden Interna '[DOP']]]</f>
        <v>61964.682000000001</v>
      </c>
      <c r="AA832" s="495">
        <v>11</v>
      </c>
      <c r="AB832" s="388">
        <v>0.5</v>
      </c>
      <c r="AC832" s="243">
        <f>BD.PD9[[#This Row],[Av.P2 '[%']]]*BD.PD9[[#This Row],[Ppto. Orden Interna '[DOP']]]</f>
        <v>61964.682000000001</v>
      </c>
      <c r="AD832" s="249"/>
      <c r="AE832" s="389"/>
      <c r="AF832" s="243">
        <f>BD.PD9[[#This Row],[Av.P3 '[%']]]*BD.PD9[[#This Row],[Ppto. Orden Interna '[DOP']]]</f>
        <v>0</v>
      </c>
      <c r="AG832" s="249"/>
      <c r="AH832" s="389"/>
      <c r="AI832" s="243">
        <f>BD.PD9[[#This Row],[Av.P4 '[%']]]*BD.PD9[[#This Row],[Ppto. Orden Interna '[DOP']]]</f>
        <v>0</v>
      </c>
      <c r="AJ832" s="249"/>
      <c r="AK832" s="389"/>
      <c r="AL832" s="243">
        <f>BD.PD9[[#This Row],[Av.P5 '[%']]]*BD.PD9[[#This Row],[Ppto. Orden Interna '[DOP']]]</f>
        <v>0</v>
      </c>
      <c r="AM832" s="496">
        <f>BD.PD9[[#This Row],[Pago 5]]+BD.PD9[[#This Row],[Pago 4]]+BD.PD9[[#This Row],[Pago 3]]+BD.PD9[[#This Row],[Pago 2]]+BD.PD9[[#This Row],[Pago 1]]</f>
        <v>123929.364</v>
      </c>
      <c r="AN832" s="308" t="s">
        <v>244</v>
      </c>
      <c r="AO832" s="308" t="s">
        <v>245</v>
      </c>
      <c r="AP832" s="308" t="s">
        <v>246</v>
      </c>
      <c r="AQ832" s="308" t="s">
        <v>247</v>
      </c>
      <c r="AR832" s="308">
        <v>594</v>
      </c>
      <c r="AS832" s="308" t="s">
        <v>248</v>
      </c>
      <c r="AT832" s="249" t="s">
        <v>1575</v>
      </c>
      <c r="AU832" s="306"/>
      <c r="AV832" s="306"/>
      <c r="AW832" s="306"/>
      <c r="AX832" s="306"/>
      <c r="AY832" s="306"/>
      <c r="AZ832" s="306"/>
      <c r="BA832" s="306"/>
      <c r="BB832" s="306"/>
      <c r="BC832" s="306"/>
      <c r="BD832" s="306"/>
      <c r="BE832" s="306"/>
      <c r="BF832" s="306"/>
      <c r="BG832" s="306"/>
      <c r="BH832" s="306"/>
      <c r="BI832" s="306"/>
      <c r="BJ832" s="306"/>
      <c r="BK832" s="306"/>
      <c r="BL832" s="306"/>
      <c r="BM832" s="306"/>
      <c r="BN832" s="306"/>
      <c r="BO832" s="306"/>
      <c r="BP832" s="306"/>
      <c r="BQ832" s="306"/>
      <c r="BR832" s="306"/>
      <c r="BS832" s="306"/>
      <c r="BT832" s="306"/>
      <c r="BU832" s="306"/>
      <c r="BV832" s="306"/>
      <c r="BW832" s="306"/>
      <c r="BX832" s="306"/>
      <c r="BY832" s="306"/>
      <c r="BZ832" s="306"/>
      <c r="CA832" s="306"/>
      <c r="CB832" s="306"/>
      <c r="CC832" s="306"/>
      <c r="CD832" s="306"/>
      <c r="CE832" s="306"/>
      <c r="CF832" s="306"/>
      <c r="CG832" s="306"/>
      <c r="CH832" s="306"/>
      <c r="CI832" s="306"/>
      <c r="CJ832" s="306"/>
      <c r="CK832" s="306"/>
      <c r="CL832" s="306"/>
      <c r="CM832" s="306"/>
      <c r="CN832" s="306"/>
      <c r="CO832" s="306"/>
      <c r="CP832" s="306"/>
      <c r="CQ832" s="306"/>
      <c r="CR832" s="306"/>
      <c r="CS832" s="306"/>
      <c r="CT832" s="306"/>
      <c r="CU832" s="306"/>
      <c r="CV832" s="306"/>
      <c r="CW832" s="306"/>
      <c r="CX832" s="306"/>
      <c r="CY832" s="306"/>
      <c r="CZ832" s="306"/>
      <c r="DA832" s="306"/>
      <c r="DB832" s="306"/>
      <c r="DC832" s="306"/>
      <c r="DD832" s="306"/>
      <c r="DE832" s="306"/>
      <c r="DF832" s="306"/>
      <c r="DG832" s="306"/>
      <c r="DH832" s="306"/>
      <c r="DI832" s="306"/>
      <c r="DJ832" s="306"/>
      <c r="DK832" s="306"/>
      <c r="DL832" s="306"/>
      <c r="DM832" s="306"/>
      <c r="DN832" s="306"/>
      <c r="DO832" s="306"/>
      <c r="DP832" s="306"/>
      <c r="DQ832" s="306"/>
      <c r="DR832" s="306"/>
      <c r="DS832" s="306"/>
      <c r="DT832" s="306"/>
      <c r="DU832" s="306"/>
      <c r="DV832" s="306"/>
      <c r="DW832" s="306"/>
      <c r="DX832" s="306"/>
      <c r="DY832" s="306"/>
      <c r="DZ832" s="306"/>
      <c r="EA832" s="306"/>
      <c r="EB832" s="306"/>
      <c r="EC832" s="306"/>
      <c r="ED832" s="306"/>
      <c r="EE832" s="306"/>
      <c r="EF832" s="306"/>
      <c r="EG832" s="306"/>
      <c r="EH832" s="306"/>
      <c r="EI832" s="306"/>
      <c r="EJ832" s="306"/>
      <c r="EK832" s="306"/>
      <c r="EL832" s="306"/>
      <c r="EM832" s="306"/>
      <c r="EN832" s="306"/>
      <c r="EO832" s="306"/>
      <c r="EP832" s="306"/>
      <c r="EQ832" s="306"/>
      <c r="ER832" s="306"/>
      <c r="ES832" s="306"/>
      <c r="ET832" s="306"/>
      <c r="EU832" s="306"/>
      <c r="EV832" s="306"/>
      <c r="EW832" s="306"/>
      <c r="EX832" s="306"/>
      <c r="EY832" s="306"/>
      <c r="EZ832" s="306"/>
      <c r="FA832" s="306"/>
      <c r="FB832" s="306"/>
      <c r="FC832" s="306"/>
      <c r="FD832" s="306"/>
      <c r="FE832" s="306"/>
      <c r="FF832" s="306"/>
      <c r="FG832" s="306"/>
      <c r="FH832" s="306"/>
      <c r="FI832" s="306"/>
      <c r="FJ832" s="306"/>
      <c r="FK832" s="306"/>
      <c r="FL832" s="306"/>
      <c r="FM832" s="306"/>
      <c r="FN832" s="306"/>
      <c r="FO832" s="306"/>
      <c r="FP832" s="306"/>
      <c r="FQ832" s="306"/>
      <c r="FR832" s="306"/>
      <c r="FS832" s="306"/>
      <c r="FT832" s="306"/>
      <c r="FU832" s="306"/>
      <c r="FV832" s="306"/>
      <c r="FW832" s="306"/>
      <c r="FX832" s="306"/>
      <c r="FY832" s="306"/>
      <c r="FZ832" s="306"/>
      <c r="GA832" s="306"/>
      <c r="GB832" s="306"/>
      <c r="GC832" s="306"/>
      <c r="GD832" s="306"/>
      <c r="GE832" s="306"/>
      <c r="GF832" s="306"/>
      <c r="GG832" s="306"/>
      <c r="GH832" s="306"/>
      <c r="GI832" s="306"/>
      <c r="GJ832" s="306"/>
      <c r="GK832" s="306"/>
      <c r="GL832" s="306"/>
      <c r="GM832" s="306"/>
      <c r="GN832" s="306"/>
      <c r="GO832" s="306"/>
      <c r="GP832" s="306"/>
      <c r="GQ832" s="306"/>
      <c r="GR832" s="306"/>
      <c r="GS832" s="306"/>
      <c r="GT832" s="306"/>
      <c r="GU832" s="306"/>
      <c r="GV832" s="306"/>
      <c r="GW832" s="306"/>
      <c r="GX832" s="306"/>
      <c r="GY832" s="306"/>
      <c r="GZ832" s="306"/>
      <c r="HA832" s="306"/>
      <c r="HB832" s="306"/>
      <c r="HC832" s="306"/>
      <c r="HD832" s="306"/>
      <c r="HE832" s="306"/>
      <c r="HF832" s="306"/>
      <c r="HG832" s="306"/>
      <c r="HH832" s="306"/>
      <c r="HI832" s="306"/>
      <c r="HJ832" s="306"/>
      <c r="HK832" s="306"/>
      <c r="HL832" s="306"/>
      <c r="HM832" s="306"/>
      <c r="HN832" s="306"/>
      <c r="HO832" s="306"/>
      <c r="HP832" s="306"/>
      <c r="HQ832" s="306"/>
      <c r="HR832" s="306"/>
      <c r="HS832" s="306"/>
      <c r="HT832" s="306"/>
      <c r="HU832" s="306"/>
      <c r="HV832" s="306"/>
      <c r="HW832" s="306"/>
      <c r="HX832" s="306"/>
      <c r="HY832" s="306"/>
      <c r="HZ832" s="306"/>
      <c r="IA832" s="306"/>
      <c r="IB832" s="306"/>
      <c r="IC832" s="306"/>
      <c r="ID832" s="306"/>
      <c r="IE832" s="306"/>
      <c r="IF832" s="306"/>
      <c r="IG832" s="306"/>
      <c r="IH832" s="306"/>
    </row>
    <row r="833" spans="1:242" s="219" customFormat="1" ht="15" customHeight="1" x14ac:dyDescent="0.3">
      <c r="A833" s="174">
        <v>8.0299999999999994</v>
      </c>
      <c r="B833" s="231"/>
      <c r="C833" s="232" t="e">
        <f>VLOOKUP(BD.PD9[[#This Row],[Pos]],[19]!PPto[#Data],3,FALSE)</f>
        <v>#REF!</v>
      </c>
      <c r="D833" s="174" t="s">
        <v>23</v>
      </c>
      <c r="E833" s="305" t="str">
        <f>IF(BD.PD9[[#This Row],[.]]="*",VLOOKUP(BD.PD9[[#This Row],[Pos]],[19]Presupuesto!A:H,7,FALSE),"")</f>
        <v/>
      </c>
      <c r="F833" s="561" t="s">
        <v>583</v>
      </c>
      <c r="G833" s="511"/>
      <c r="H833" s="174"/>
      <c r="I833" s="174" t="s">
        <v>1326</v>
      </c>
      <c r="J833" s="382">
        <v>2</v>
      </c>
      <c r="K833" s="174" t="s">
        <v>260</v>
      </c>
      <c r="L833" s="383">
        <f>IF(BD.PD9[[#This Row],[Mon]]="DOP",1,HLOOKUP(BD.PD9[[#This Row],[Mon]],Data!$K$1:$L$2,2,FALSE))</f>
        <v>1</v>
      </c>
      <c r="M833" s="384">
        <v>6189.2379999999994</v>
      </c>
      <c r="N833" s="243">
        <f>BD.PD9[[#This Row],[Cant.]]*BD.PD9[[#This Row],[ Tasa ]]*BD.PD9[[#This Row],[ Precio Und.]]</f>
        <v>12378.475999999999</v>
      </c>
      <c r="O833" s="386">
        <v>0.3</v>
      </c>
      <c r="P833" s="243">
        <f>IF(BD.PD9[[#This Row],[Liquid. '[%']]]&lt;&gt;0,(BD.PD9[[#This Row],[Valor Neto '[DOP']]]*BD.PD9[[#This Row],[Liquid. '[%']]])+BD.PD9[[#This Row],[Valor Neto '[DOP']]],BD.PD9[[#This Row],[Valor Neto '[DOP']]])</f>
        <v>16092.018799999998</v>
      </c>
      <c r="Q833" s="243">
        <f>BD.PD9[[#This Row],[Ppto. Orden Interna '[DOP']]]/HLOOKUP("USD",Data!$K$1:$L$2,2,FALSE)</f>
        <v>247.56951999999998</v>
      </c>
      <c r="R833" s="381" t="s">
        <v>584</v>
      </c>
      <c r="S833" s="387"/>
      <c r="T833" s="387"/>
      <c r="U833" s="387"/>
      <c r="V833" s="387"/>
      <c r="W833" s="174" t="s">
        <v>576</v>
      </c>
      <c r="X833" s="495">
        <v>9</v>
      </c>
      <c r="Y833" s="388">
        <v>0.5</v>
      </c>
      <c r="Z833" s="243">
        <f>BD.PD9[[#This Row],[Av.P1 '[%']]]*BD.PD9[[#This Row],[Ppto. Orden Interna '[DOP']]]</f>
        <v>8046.009399999999</v>
      </c>
      <c r="AA833" s="495">
        <v>11</v>
      </c>
      <c r="AB833" s="388">
        <v>0.5</v>
      </c>
      <c r="AC833" s="243">
        <f>BD.PD9[[#This Row],[Av.P2 '[%']]]*BD.PD9[[#This Row],[Ppto. Orden Interna '[DOP']]]</f>
        <v>8046.009399999999</v>
      </c>
      <c r="AD833" s="249"/>
      <c r="AE833" s="389"/>
      <c r="AF833" s="243">
        <f>BD.PD9[[#This Row],[Av.P3 '[%']]]*BD.PD9[[#This Row],[Ppto. Orden Interna '[DOP']]]</f>
        <v>0</v>
      </c>
      <c r="AG833" s="249"/>
      <c r="AH833" s="389"/>
      <c r="AI833" s="243">
        <f>BD.PD9[[#This Row],[Av.P4 '[%']]]*BD.PD9[[#This Row],[Ppto. Orden Interna '[DOP']]]</f>
        <v>0</v>
      </c>
      <c r="AJ833" s="249"/>
      <c r="AK833" s="389"/>
      <c r="AL833" s="243">
        <f>BD.PD9[[#This Row],[Av.P5 '[%']]]*BD.PD9[[#This Row],[Ppto. Orden Interna '[DOP']]]</f>
        <v>0</v>
      </c>
      <c r="AM833" s="496">
        <f>BD.PD9[[#This Row],[Pago 5]]+BD.PD9[[#This Row],[Pago 4]]+BD.PD9[[#This Row],[Pago 3]]+BD.PD9[[#This Row],[Pago 2]]+BD.PD9[[#This Row],[Pago 1]]</f>
        <v>16092.018799999998</v>
      </c>
      <c r="AN833" s="308" t="s">
        <v>244</v>
      </c>
      <c r="AO833" s="308" t="s">
        <v>245</v>
      </c>
      <c r="AP833" s="308" t="s">
        <v>246</v>
      </c>
      <c r="AQ833" s="308" t="s">
        <v>247</v>
      </c>
      <c r="AR833" s="308">
        <v>594</v>
      </c>
      <c r="AS833" s="308" t="s">
        <v>248</v>
      </c>
      <c r="AT833" s="249" t="s">
        <v>1575</v>
      </c>
      <c r="AU833" s="306"/>
      <c r="AV833" s="306"/>
      <c r="AW833" s="306"/>
      <c r="AX833" s="306"/>
      <c r="AY833" s="306"/>
      <c r="AZ833" s="306"/>
      <c r="BA833" s="306"/>
      <c r="BB833" s="306"/>
      <c r="BC833" s="306"/>
      <c r="BD833" s="306"/>
      <c r="BE833" s="306"/>
      <c r="BF833" s="306"/>
      <c r="BG833" s="306"/>
      <c r="BH833" s="306"/>
      <c r="BI833" s="306"/>
      <c r="BJ833" s="306"/>
      <c r="BK833" s="306"/>
      <c r="BL833" s="306"/>
      <c r="BM833" s="306"/>
      <c r="BN833" s="306"/>
      <c r="BO833" s="306"/>
      <c r="BP833" s="306"/>
      <c r="BQ833" s="306"/>
      <c r="BR833" s="306"/>
      <c r="BS833" s="306"/>
      <c r="BT833" s="306"/>
      <c r="BU833" s="306"/>
      <c r="BV833" s="306"/>
      <c r="BW833" s="306"/>
      <c r="BX833" s="306"/>
      <c r="BY833" s="306"/>
      <c r="BZ833" s="306"/>
      <c r="CA833" s="306"/>
      <c r="CB833" s="306"/>
      <c r="CC833" s="306"/>
      <c r="CD833" s="306"/>
      <c r="CE833" s="306"/>
      <c r="CF833" s="306"/>
      <c r="CG833" s="306"/>
      <c r="CH833" s="306"/>
      <c r="CI833" s="306"/>
      <c r="CJ833" s="306"/>
      <c r="CK833" s="306"/>
      <c r="CL833" s="306"/>
      <c r="CM833" s="306"/>
      <c r="CN833" s="306"/>
      <c r="CO833" s="306"/>
      <c r="CP833" s="306"/>
      <c r="CQ833" s="306"/>
      <c r="CR833" s="306"/>
      <c r="CS833" s="306"/>
      <c r="CT833" s="306"/>
      <c r="CU833" s="306"/>
      <c r="CV833" s="306"/>
      <c r="CW833" s="306"/>
      <c r="CX833" s="306"/>
      <c r="CY833" s="306"/>
      <c r="CZ833" s="306"/>
      <c r="DA833" s="306"/>
      <c r="DB833" s="306"/>
      <c r="DC833" s="306"/>
      <c r="DD833" s="306"/>
      <c r="DE833" s="306"/>
      <c r="DF833" s="306"/>
      <c r="DG833" s="306"/>
      <c r="DH833" s="306"/>
      <c r="DI833" s="306"/>
      <c r="DJ833" s="306"/>
      <c r="DK833" s="306"/>
      <c r="DL833" s="306"/>
      <c r="DM833" s="306"/>
      <c r="DN833" s="306"/>
      <c r="DO833" s="306"/>
      <c r="DP833" s="306"/>
      <c r="DQ833" s="306"/>
      <c r="DR833" s="306"/>
      <c r="DS833" s="306"/>
      <c r="DT833" s="306"/>
      <c r="DU833" s="306"/>
      <c r="DV833" s="306"/>
      <c r="DW833" s="306"/>
      <c r="DX833" s="306"/>
      <c r="DY833" s="306"/>
      <c r="DZ833" s="306"/>
      <c r="EA833" s="306"/>
      <c r="EB833" s="306"/>
      <c r="EC833" s="306"/>
      <c r="ED833" s="306"/>
      <c r="EE833" s="306"/>
      <c r="EF833" s="306"/>
      <c r="EG833" s="306"/>
      <c r="EH833" s="306"/>
      <c r="EI833" s="306"/>
      <c r="EJ833" s="306"/>
      <c r="EK833" s="306"/>
      <c r="EL833" s="306"/>
      <c r="EM833" s="306"/>
      <c r="EN833" s="306"/>
      <c r="EO833" s="306"/>
      <c r="EP833" s="306"/>
      <c r="EQ833" s="306"/>
      <c r="ER833" s="306"/>
      <c r="ES833" s="306"/>
      <c r="ET833" s="306"/>
      <c r="EU833" s="306"/>
      <c r="EV833" s="306"/>
      <c r="EW833" s="306"/>
      <c r="EX833" s="306"/>
      <c r="EY833" s="306"/>
      <c r="EZ833" s="306"/>
      <c r="FA833" s="306"/>
      <c r="FB833" s="306"/>
      <c r="FC833" s="306"/>
      <c r="FD833" s="306"/>
      <c r="FE833" s="306"/>
      <c r="FF833" s="306"/>
      <c r="FG833" s="306"/>
      <c r="FH833" s="306"/>
      <c r="FI833" s="306"/>
      <c r="FJ833" s="306"/>
      <c r="FK833" s="306"/>
      <c r="FL833" s="306"/>
      <c r="FM833" s="306"/>
      <c r="FN833" s="306"/>
      <c r="FO833" s="306"/>
      <c r="FP833" s="306"/>
      <c r="FQ833" s="306"/>
      <c r="FR833" s="306"/>
      <c r="FS833" s="306"/>
      <c r="FT833" s="306"/>
      <c r="FU833" s="306"/>
      <c r="FV833" s="306"/>
      <c r="FW833" s="306"/>
      <c r="FX833" s="306"/>
      <c r="FY833" s="306"/>
      <c r="FZ833" s="306"/>
      <c r="GA833" s="306"/>
      <c r="GB833" s="306"/>
      <c r="GC833" s="306"/>
      <c r="GD833" s="306"/>
      <c r="GE833" s="306"/>
      <c r="GF833" s="306"/>
      <c r="GG833" s="306"/>
      <c r="GH833" s="306"/>
      <c r="GI833" s="306"/>
      <c r="GJ833" s="306"/>
      <c r="GK833" s="306"/>
      <c r="GL833" s="306"/>
      <c r="GM833" s="306"/>
      <c r="GN833" s="306"/>
      <c r="GO833" s="306"/>
      <c r="GP833" s="306"/>
      <c r="GQ833" s="306"/>
      <c r="GR833" s="306"/>
      <c r="GS833" s="306"/>
      <c r="GT833" s="306"/>
      <c r="GU833" s="306"/>
      <c r="GV833" s="306"/>
      <c r="GW833" s="306"/>
      <c r="GX833" s="306"/>
      <c r="GY833" s="306"/>
      <c r="GZ833" s="306"/>
      <c r="HA833" s="306"/>
      <c r="HB833" s="306"/>
      <c r="HC833" s="306"/>
      <c r="HD833" s="306"/>
      <c r="HE833" s="306"/>
      <c r="HF833" s="306"/>
      <c r="HG833" s="306"/>
      <c r="HH833" s="306"/>
      <c r="HI833" s="306"/>
      <c r="HJ833" s="306"/>
      <c r="HK833" s="306"/>
      <c r="HL833" s="306"/>
      <c r="HM833" s="306"/>
      <c r="HN833" s="306"/>
      <c r="HO833" s="306"/>
      <c r="HP833" s="306"/>
      <c r="HQ833" s="306"/>
      <c r="HR833" s="306"/>
      <c r="HS833" s="306"/>
      <c r="HT833" s="306"/>
      <c r="HU833" s="306"/>
      <c r="HV833" s="306"/>
      <c r="HW833" s="306"/>
      <c r="HX833" s="306"/>
      <c r="HY833" s="306"/>
      <c r="HZ833" s="306"/>
      <c r="IA833" s="306"/>
      <c r="IB833" s="306"/>
      <c r="IC833" s="306"/>
      <c r="ID833" s="306"/>
      <c r="IE833" s="306"/>
      <c r="IF833" s="306"/>
      <c r="IG833" s="306"/>
      <c r="IH833" s="306"/>
    </row>
    <row r="834" spans="1:242" s="219" customFormat="1" ht="15" customHeight="1" x14ac:dyDescent="0.3">
      <c r="A834" s="174">
        <v>8.0399999999999991</v>
      </c>
      <c r="B834" s="231" t="s">
        <v>243</v>
      </c>
      <c r="C834" s="232" t="e">
        <f>VLOOKUP(BD.PD9[[#This Row],[Pos]],[19]!PPto[#Data],3,FALSE)</f>
        <v>#REF!</v>
      </c>
      <c r="D834" s="233" t="s">
        <v>243</v>
      </c>
      <c r="E834" s="305">
        <f>IF(BD.PD9[[#This Row],[.]]="*",VLOOKUP(BD.PD9[[#This Row],[Pos]],[19]Presupuesto!A:H,7,FALSE),"")</f>
        <v>0</v>
      </c>
      <c r="F834" s="234"/>
      <c r="G834" s="174"/>
      <c r="H834" s="174"/>
      <c r="I834" s="174"/>
      <c r="J834" s="392">
        <v>1</v>
      </c>
      <c r="K834" s="233" t="s">
        <v>117</v>
      </c>
      <c r="L834" s="383">
        <f>IF(BD.PD9[[#This Row],[Mon]]="DOP",1,HLOOKUP(BD.PD9[[#This Row],[Mon]],Data!$K$1:$L$2,2,FALSE))</f>
        <v>65</v>
      </c>
      <c r="M834" s="490">
        <v>0</v>
      </c>
      <c r="N834" s="243">
        <f>BD.PD9[[#This Row],[Cant.]]*BD.PD9[[#This Row],[ Tasa ]]*BD.PD9[[#This Row],[ Precio Und.]]</f>
        <v>0</v>
      </c>
      <c r="O834" s="491">
        <v>0</v>
      </c>
      <c r="P834" s="243">
        <f>IF(BD.PD9[[#This Row],[Liquid. '[%']]]&lt;&gt;0,(BD.PD9[[#This Row],[Valor Neto '[DOP']]]*BD.PD9[[#This Row],[Liquid. '[%']]])+BD.PD9[[#This Row],[Valor Neto '[DOP']]],BD.PD9[[#This Row],[Valor Neto '[DOP']]])</f>
        <v>0</v>
      </c>
      <c r="Q834" s="243">
        <f>BD.PD9[[#This Row],[Ppto. Orden Interna '[DOP']]]/HLOOKUP("USD",Data!$K$1:$L$2,2,FALSE)</f>
        <v>0</v>
      </c>
      <c r="R834" s="381"/>
      <c r="S834" s="387"/>
      <c r="T834" s="387"/>
      <c r="U834" s="387"/>
      <c r="V834" s="387"/>
      <c r="W834" s="174"/>
      <c r="X834" s="495"/>
      <c r="Y834" s="388"/>
      <c r="Z834" s="243">
        <f>BD.PD9[[#This Row],[Av.P1 '[%']]]*BD.PD9[[#This Row],[Ppto. Orden Interna '[DOP']]]</f>
        <v>0</v>
      </c>
      <c r="AA834" s="249"/>
      <c r="AB834" s="389"/>
      <c r="AC834" s="243">
        <f>BD.PD9[[#This Row],[Av.P2 '[%']]]*BD.PD9[[#This Row],[Ppto. Orden Interna '[DOP']]]</f>
        <v>0</v>
      </c>
      <c r="AD834" s="249"/>
      <c r="AE834" s="389"/>
      <c r="AF834" s="243">
        <f>BD.PD9[[#This Row],[Av.P3 '[%']]]*BD.PD9[[#This Row],[Ppto. Orden Interna '[DOP']]]</f>
        <v>0</v>
      </c>
      <c r="AG834" s="249"/>
      <c r="AH834" s="389"/>
      <c r="AI834" s="243">
        <f>BD.PD9[[#This Row],[Av.P4 '[%']]]*BD.PD9[[#This Row],[Ppto. Orden Interna '[DOP']]]</f>
        <v>0</v>
      </c>
      <c r="AJ834" s="249"/>
      <c r="AK834" s="389"/>
      <c r="AL834" s="243">
        <f>BD.PD9[[#This Row],[Av.P5 '[%']]]*BD.PD9[[#This Row],[Ppto. Orden Interna '[DOP']]]</f>
        <v>0</v>
      </c>
      <c r="AM834" s="496">
        <f>BD.PD9[[#This Row],[Pago 5]]+BD.PD9[[#This Row],[Pago 4]]+BD.PD9[[#This Row],[Pago 3]]+BD.PD9[[#This Row],[Pago 2]]+BD.PD9[[#This Row],[Pago 1]]</f>
        <v>0</v>
      </c>
      <c r="AN834" s="308" t="s">
        <v>244</v>
      </c>
      <c r="AO834" s="308" t="s">
        <v>245</v>
      </c>
      <c r="AP834" s="308" t="s">
        <v>246</v>
      </c>
      <c r="AQ834" s="308" t="s">
        <v>247</v>
      </c>
      <c r="AR834" s="308">
        <v>594</v>
      </c>
      <c r="AS834" s="308" t="s">
        <v>248</v>
      </c>
      <c r="AT834" s="249" t="s">
        <v>1575</v>
      </c>
      <c r="AU834" s="306"/>
      <c r="AV834" s="306"/>
      <c r="AW834" s="306"/>
      <c r="AX834" s="306"/>
      <c r="AY834" s="306"/>
      <c r="AZ834" s="306"/>
      <c r="BA834" s="306"/>
      <c r="BB834" s="306"/>
      <c r="BC834" s="306"/>
      <c r="BD834" s="306"/>
      <c r="BE834" s="306"/>
      <c r="BF834" s="306"/>
      <c r="BG834" s="306"/>
      <c r="BH834" s="306"/>
      <c r="BI834" s="306"/>
      <c r="BJ834" s="306"/>
      <c r="BK834" s="306"/>
      <c r="BL834" s="306"/>
      <c r="BM834" s="306"/>
      <c r="BN834" s="306"/>
      <c r="BO834" s="306"/>
      <c r="BP834" s="306"/>
      <c r="BQ834" s="306"/>
      <c r="BR834" s="306"/>
      <c r="BS834" s="306"/>
      <c r="BT834" s="306"/>
      <c r="BU834" s="306"/>
      <c r="BV834" s="306"/>
      <c r="BW834" s="306"/>
      <c r="BX834" s="306"/>
      <c r="BY834" s="306"/>
      <c r="BZ834" s="306"/>
      <c r="CA834" s="306"/>
      <c r="CB834" s="306"/>
      <c r="CC834" s="306"/>
      <c r="CD834" s="306"/>
      <c r="CE834" s="306"/>
      <c r="CF834" s="306"/>
      <c r="CG834" s="306"/>
      <c r="CH834" s="306"/>
      <c r="CI834" s="306"/>
      <c r="CJ834" s="306"/>
      <c r="CK834" s="306"/>
      <c r="CL834" s="306"/>
      <c r="CM834" s="306"/>
      <c r="CN834" s="306"/>
      <c r="CO834" s="306"/>
      <c r="CP834" s="306"/>
      <c r="CQ834" s="306"/>
      <c r="CR834" s="306"/>
      <c r="CS834" s="306"/>
      <c r="CT834" s="306"/>
      <c r="CU834" s="306"/>
      <c r="CV834" s="306"/>
      <c r="CW834" s="306"/>
      <c r="CX834" s="306"/>
      <c r="CY834" s="306"/>
      <c r="CZ834" s="306"/>
      <c r="DA834" s="306"/>
      <c r="DB834" s="306"/>
      <c r="DC834" s="306"/>
      <c r="DD834" s="306"/>
      <c r="DE834" s="306"/>
      <c r="DF834" s="306"/>
      <c r="DG834" s="306"/>
      <c r="DH834" s="306"/>
      <c r="DI834" s="306"/>
      <c r="DJ834" s="306"/>
      <c r="DK834" s="306"/>
      <c r="DL834" s="306"/>
      <c r="DM834" s="306"/>
      <c r="DN834" s="306"/>
      <c r="DO834" s="306"/>
      <c r="DP834" s="306"/>
      <c r="DQ834" s="306"/>
      <c r="DR834" s="306"/>
      <c r="DS834" s="306"/>
      <c r="DT834" s="306"/>
      <c r="DU834" s="306"/>
      <c r="DV834" s="306"/>
      <c r="DW834" s="306"/>
      <c r="DX834" s="306"/>
      <c r="DY834" s="306"/>
      <c r="DZ834" s="306"/>
      <c r="EA834" s="306"/>
      <c r="EB834" s="306"/>
      <c r="EC834" s="306"/>
      <c r="ED834" s="306"/>
      <c r="EE834" s="306"/>
      <c r="EF834" s="306"/>
      <c r="EG834" s="306"/>
      <c r="EH834" s="306"/>
      <c r="EI834" s="306"/>
      <c r="EJ834" s="306"/>
      <c r="EK834" s="306"/>
      <c r="EL834" s="306"/>
      <c r="EM834" s="306"/>
      <c r="EN834" s="306"/>
      <c r="EO834" s="306"/>
      <c r="EP834" s="306"/>
      <c r="EQ834" s="306"/>
      <c r="ER834" s="306"/>
      <c r="ES834" s="306"/>
      <c r="ET834" s="306"/>
      <c r="EU834" s="306"/>
      <c r="EV834" s="306"/>
      <c r="EW834" s="306"/>
      <c r="EX834" s="306"/>
      <c r="EY834" s="306"/>
      <c r="EZ834" s="306"/>
      <c r="FA834" s="306"/>
      <c r="FB834" s="306"/>
      <c r="FC834" s="306"/>
      <c r="FD834" s="306"/>
      <c r="FE834" s="306"/>
      <c r="FF834" s="306"/>
      <c r="FG834" s="306"/>
      <c r="FH834" s="306"/>
      <c r="FI834" s="306"/>
      <c r="FJ834" s="306"/>
      <c r="FK834" s="306"/>
      <c r="FL834" s="306"/>
      <c r="FM834" s="306"/>
      <c r="FN834" s="306"/>
      <c r="FO834" s="306"/>
      <c r="FP834" s="306"/>
      <c r="FQ834" s="306"/>
      <c r="FR834" s="306"/>
      <c r="FS834" s="306"/>
      <c r="FT834" s="306"/>
      <c r="FU834" s="306"/>
      <c r="FV834" s="306"/>
      <c r="FW834" s="306"/>
      <c r="FX834" s="306"/>
      <c r="FY834" s="306"/>
      <c r="FZ834" s="306"/>
      <c r="GA834" s="306"/>
      <c r="GB834" s="306"/>
      <c r="GC834" s="306"/>
      <c r="GD834" s="306"/>
      <c r="GE834" s="306"/>
      <c r="GF834" s="306"/>
      <c r="GG834" s="306"/>
      <c r="GH834" s="306"/>
      <c r="GI834" s="306"/>
      <c r="GJ834" s="306"/>
      <c r="GK834" s="306"/>
      <c r="GL834" s="306"/>
      <c r="GM834" s="306"/>
      <c r="GN834" s="306"/>
      <c r="GO834" s="306"/>
      <c r="GP834" s="306"/>
      <c r="GQ834" s="306"/>
      <c r="GR834" s="306"/>
      <c r="GS834" s="306"/>
      <c r="GT834" s="306"/>
      <c r="GU834" s="306"/>
      <c r="GV834" s="306"/>
      <c r="GW834" s="306"/>
      <c r="GX834" s="306"/>
      <c r="GY834" s="306"/>
      <c r="GZ834" s="306"/>
      <c r="HA834" s="306"/>
      <c r="HB834" s="306"/>
      <c r="HC834" s="306"/>
      <c r="HD834" s="306"/>
      <c r="HE834" s="306"/>
      <c r="HF834" s="306"/>
      <c r="HG834" s="306"/>
      <c r="HH834" s="306"/>
      <c r="HI834" s="306"/>
      <c r="HJ834" s="306"/>
      <c r="HK834" s="306"/>
      <c r="HL834" s="306"/>
      <c r="HM834" s="306"/>
      <c r="HN834" s="306"/>
      <c r="HO834" s="306"/>
      <c r="HP834" s="306"/>
      <c r="HQ834" s="306"/>
      <c r="HR834" s="306"/>
      <c r="HS834" s="306"/>
      <c r="HT834" s="306"/>
      <c r="HU834" s="306"/>
      <c r="HV834" s="306"/>
      <c r="HW834" s="306"/>
      <c r="HX834" s="306"/>
      <c r="HY834" s="306"/>
      <c r="HZ834" s="306"/>
      <c r="IA834" s="306"/>
      <c r="IB834" s="306"/>
      <c r="IC834" s="306"/>
      <c r="ID834" s="306"/>
      <c r="IE834" s="306"/>
      <c r="IF834" s="306"/>
      <c r="IG834" s="306"/>
      <c r="IH834" s="306"/>
    </row>
    <row r="835" spans="1:242" s="219" customFormat="1" ht="15" customHeight="1" x14ac:dyDescent="0.3">
      <c r="A835" s="174">
        <v>8.0399999999999991</v>
      </c>
      <c r="B835" s="231"/>
      <c r="C835" s="232" t="e">
        <f>VLOOKUP(BD.PD9[[#This Row],[Pos]],[19]!PPto[#Data],3,FALSE)</f>
        <v>#REF!</v>
      </c>
      <c r="D835" s="174" t="s">
        <v>23</v>
      </c>
      <c r="E835" s="305" t="str">
        <f>IF(BD.PD9[[#This Row],[.]]="*",VLOOKUP(BD.PD9[[#This Row],[Pos]],[19]Presupuesto!A:H,7,FALSE),"")</f>
        <v/>
      </c>
      <c r="F835" s="234" t="s">
        <v>585</v>
      </c>
      <c r="G835" s="174"/>
      <c r="H835" s="174"/>
      <c r="I835" s="174" t="s">
        <v>1326</v>
      </c>
      <c r="J835" s="382">
        <v>1</v>
      </c>
      <c r="K835" s="174" t="s">
        <v>260</v>
      </c>
      <c r="L835" s="383">
        <f>IF(BD.PD9[[#This Row],[Mon]]="DOP",1,HLOOKUP(BD.PD9[[#This Row],[Mon]],Data!$K$1:$L$2,2,FALSE))</f>
        <v>1</v>
      </c>
      <c r="M835" s="384">
        <v>230720.49</v>
      </c>
      <c r="N835" s="243">
        <f>BD.PD9[[#This Row],[Cant.]]*BD.PD9[[#This Row],[ Tasa ]]*BD.PD9[[#This Row],[ Precio Und.]]</f>
        <v>230720.49</v>
      </c>
      <c r="O835" s="386">
        <v>0</v>
      </c>
      <c r="P835" s="243">
        <f>IF(BD.PD9[[#This Row],[Liquid. '[%']]]&lt;&gt;0,(BD.PD9[[#This Row],[Valor Neto '[DOP']]]*BD.PD9[[#This Row],[Liquid. '[%']]])+BD.PD9[[#This Row],[Valor Neto '[DOP']]],BD.PD9[[#This Row],[Valor Neto '[DOP']]])</f>
        <v>230720.49</v>
      </c>
      <c r="Q835" s="243">
        <f>BD.PD9[[#This Row],[Ppto. Orden Interna '[DOP']]]/HLOOKUP("USD",Data!$K$1:$L$2,2,FALSE)</f>
        <v>3549.5459999999998</v>
      </c>
      <c r="R835" s="381" t="s">
        <v>586</v>
      </c>
      <c r="S835" s="387"/>
      <c r="T835" s="387"/>
      <c r="U835" s="387"/>
      <c r="V835" s="387"/>
      <c r="W835" s="174" t="s">
        <v>587</v>
      </c>
      <c r="X835" s="495">
        <v>8</v>
      </c>
      <c r="Y835" s="388">
        <v>0.5</v>
      </c>
      <c r="Z835" s="243">
        <f>BD.PD9[[#This Row],[Av.P1 '[%']]]*BD.PD9[[#This Row],[Ppto. Orden Interna '[DOP']]]</f>
        <v>115360.245</v>
      </c>
      <c r="AA835" s="495">
        <v>11</v>
      </c>
      <c r="AB835" s="388">
        <v>0.4</v>
      </c>
      <c r="AC835" s="243">
        <f>BD.PD9[[#This Row],[Av.P2 '[%']]]*BD.PD9[[#This Row],[Ppto. Orden Interna '[DOP']]]</f>
        <v>92288.195999999996</v>
      </c>
      <c r="AD835" s="249"/>
      <c r="AE835" s="389"/>
      <c r="AF835" s="243">
        <f>BD.PD9[[#This Row],[Av.P3 '[%']]]*BD.PD9[[#This Row],[Ppto. Orden Interna '[DOP']]]</f>
        <v>0</v>
      </c>
      <c r="AG835" s="249"/>
      <c r="AH835" s="389"/>
      <c r="AI835" s="243">
        <f>BD.PD9[[#This Row],[Av.P4 '[%']]]*BD.PD9[[#This Row],[Ppto. Orden Interna '[DOP']]]</f>
        <v>0</v>
      </c>
      <c r="AJ835" s="249"/>
      <c r="AK835" s="389"/>
      <c r="AL835" s="243">
        <f>BD.PD9[[#This Row],[Av.P5 '[%']]]*BD.PD9[[#This Row],[Ppto. Orden Interna '[DOP']]]</f>
        <v>0</v>
      </c>
      <c r="AM835" s="496">
        <f>BD.PD9[[#This Row],[Pago 5]]+BD.PD9[[#This Row],[Pago 4]]+BD.PD9[[#This Row],[Pago 3]]+BD.PD9[[#This Row],[Pago 2]]+BD.PD9[[#This Row],[Pago 1]]</f>
        <v>207648.44099999999</v>
      </c>
      <c r="AN835" s="308" t="s">
        <v>244</v>
      </c>
      <c r="AO835" s="308" t="s">
        <v>245</v>
      </c>
      <c r="AP835" s="308" t="s">
        <v>246</v>
      </c>
      <c r="AQ835" s="308" t="s">
        <v>247</v>
      </c>
      <c r="AR835" s="308">
        <v>594</v>
      </c>
      <c r="AS835" s="308" t="s">
        <v>248</v>
      </c>
      <c r="AT835" s="249" t="s">
        <v>1575</v>
      </c>
      <c r="AU835" s="306"/>
      <c r="AV835" s="306"/>
      <c r="AW835" s="306"/>
      <c r="AX835" s="306"/>
      <c r="AY835" s="306"/>
      <c r="AZ835" s="306"/>
      <c r="BA835" s="306"/>
      <c r="BB835" s="306"/>
      <c r="BC835" s="306"/>
      <c r="BD835" s="306"/>
      <c r="BE835" s="306"/>
      <c r="BF835" s="306"/>
      <c r="BG835" s="306"/>
      <c r="BH835" s="306"/>
      <c r="BI835" s="306"/>
      <c r="BJ835" s="306"/>
      <c r="BK835" s="306"/>
      <c r="BL835" s="306"/>
      <c r="BM835" s="306"/>
      <c r="BN835" s="306"/>
      <c r="BO835" s="306"/>
      <c r="BP835" s="306"/>
      <c r="BQ835" s="306"/>
      <c r="BR835" s="306"/>
      <c r="BS835" s="306"/>
      <c r="BT835" s="306"/>
      <c r="BU835" s="306"/>
      <c r="BV835" s="306"/>
      <c r="BW835" s="306"/>
      <c r="BX835" s="306"/>
      <c r="BY835" s="306"/>
      <c r="BZ835" s="306"/>
      <c r="CA835" s="306"/>
      <c r="CB835" s="306"/>
      <c r="CC835" s="306"/>
      <c r="CD835" s="306"/>
      <c r="CE835" s="306"/>
      <c r="CF835" s="306"/>
      <c r="CG835" s="306"/>
      <c r="CH835" s="306"/>
      <c r="CI835" s="306"/>
      <c r="CJ835" s="306"/>
      <c r="CK835" s="306"/>
      <c r="CL835" s="306"/>
      <c r="CM835" s="306"/>
      <c r="CN835" s="306"/>
      <c r="CO835" s="306"/>
      <c r="CP835" s="306"/>
      <c r="CQ835" s="306"/>
      <c r="CR835" s="306"/>
      <c r="CS835" s="306"/>
      <c r="CT835" s="306"/>
      <c r="CU835" s="306"/>
      <c r="CV835" s="306"/>
      <c r="CW835" s="306"/>
      <c r="CX835" s="306"/>
      <c r="CY835" s="306"/>
      <c r="CZ835" s="306"/>
      <c r="DA835" s="306"/>
      <c r="DB835" s="306"/>
      <c r="DC835" s="306"/>
      <c r="DD835" s="306"/>
      <c r="DE835" s="306"/>
      <c r="DF835" s="306"/>
      <c r="DG835" s="306"/>
      <c r="DH835" s="306"/>
      <c r="DI835" s="306"/>
      <c r="DJ835" s="306"/>
      <c r="DK835" s="306"/>
      <c r="DL835" s="306"/>
      <c r="DM835" s="306"/>
      <c r="DN835" s="306"/>
      <c r="DO835" s="306"/>
      <c r="DP835" s="306"/>
      <c r="DQ835" s="306"/>
      <c r="DR835" s="306"/>
      <c r="DS835" s="306"/>
      <c r="DT835" s="306"/>
      <c r="DU835" s="306"/>
      <c r="DV835" s="306"/>
      <c r="DW835" s="306"/>
      <c r="DX835" s="306"/>
      <c r="DY835" s="306"/>
      <c r="DZ835" s="306"/>
      <c r="EA835" s="306"/>
      <c r="EB835" s="306"/>
      <c r="EC835" s="306"/>
      <c r="ED835" s="306"/>
      <c r="EE835" s="306"/>
      <c r="EF835" s="306"/>
      <c r="EG835" s="306"/>
      <c r="EH835" s="306"/>
      <c r="EI835" s="306"/>
      <c r="EJ835" s="306"/>
      <c r="EK835" s="306"/>
      <c r="EL835" s="306"/>
      <c r="EM835" s="306"/>
      <c r="EN835" s="306"/>
      <c r="EO835" s="306"/>
      <c r="EP835" s="306"/>
      <c r="EQ835" s="306"/>
      <c r="ER835" s="306"/>
      <c r="ES835" s="306"/>
      <c r="ET835" s="306"/>
      <c r="EU835" s="306"/>
      <c r="EV835" s="306"/>
      <c r="EW835" s="306"/>
      <c r="EX835" s="306"/>
      <c r="EY835" s="306"/>
      <c r="EZ835" s="306"/>
      <c r="FA835" s="306"/>
      <c r="FB835" s="306"/>
      <c r="FC835" s="306"/>
      <c r="FD835" s="306"/>
      <c r="FE835" s="306"/>
      <c r="FF835" s="306"/>
      <c r="FG835" s="306"/>
      <c r="FH835" s="306"/>
      <c r="FI835" s="306"/>
      <c r="FJ835" s="306"/>
      <c r="FK835" s="306"/>
      <c r="FL835" s="306"/>
      <c r="FM835" s="306"/>
      <c r="FN835" s="306"/>
      <c r="FO835" s="306"/>
      <c r="FP835" s="306"/>
      <c r="FQ835" s="306"/>
      <c r="FR835" s="306"/>
      <c r="FS835" s="306"/>
      <c r="FT835" s="306"/>
      <c r="FU835" s="306"/>
      <c r="FV835" s="306"/>
      <c r="FW835" s="306"/>
      <c r="FX835" s="306"/>
      <c r="FY835" s="306"/>
      <c r="FZ835" s="306"/>
      <c r="GA835" s="306"/>
      <c r="GB835" s="306"/>
      <c r="GC835" s="306"/>
      <c r="GD835" s="306"/>
      <c r="GE835" s="306"/>
      <c r="GF835" s="306"/>
      <c r="GG835" s="306"/>
      <c r="GH835" s="306"/>
      <c r="GI835" s="306"/>
      <c r="GJ835" s="306"/>
      <c r="GK835" s="306"/>
      <c r="GL835" s="306"/>
      <c r="GM835" s="306"/>
      <c r="GN835" s="306"/>
      <c r="GO835" s="306"/>
      <c r="GP835" s="306"/>
      <c r="GQ835" s="306"/>
      <c r="GR835" s="306"/>
      <c r="GS835" s="306"/>
      <c r="GT835" s="306"/>
      <c r="GU835" s="306"/>
      <c r="GV835" s="306"/>
      <c r="GW835" s="306"/>
      <c r="GX835" s="306"/>
      <c r="GY835" s="306"/>
      <c r="GZ835" s="306"/>
      <c r="HA835" s="306"/>
      <c r="HB835" s="306"/>
      <c r="HC835" s="306"/>
      <c r="HD835" s="306"/>
      <c r="HE835" s="306"/>
      <c r="HF835" s="306"/>
      <c r="HG835" s="306"/>
      <c r="HH835" s="306"/>
      <c r="HI835" s="306"/>
      <c r="HJ835" s="306"/>
      <c r="HK835" s="306"/>
      <c r="HL835" s="306"/>
      <c r="HM835" s="306"/>
      <c r="HN835" s="306"/>
      <c r="HO835" s="306"/>
      <c r="HP835" s="306"/>
      <c r="HQ835" s="306"/>
      <c r="HR835" s="306"/>
      <c r="HS835" s="306"/>
      <c r="HT835" s="306"/>
      <c r="HU835" s="306"/>
      <c r="HV835" s="306"/>
      <c r="HW835" s="306"/>
      <c r="HX835" s="306"/>
      <c r="HY835" s="306"/>
      <c r="HZ835" s="306"/>
      <c r="IA835" s="306"/>
      <c r="IB835" s="306"/>
      <c r="IC835" s="306"/>
      <c r="ID835" s="306"/>
      <c r="IE835" s="306"/>
      <c r="IF835" s="306"/>
      <c r="IG835" s="306"/>
      <c r="IH835" s="306"/>
    </row>
    <row r="836" spans="1:242" s="219" customFormat="1" ht="15" customHeight="1" x14ac:dyDescent="0.3">
      <c r="A836" s="174">
        <v>8.0399999999999991</v>
      </c>
      <c r="B836" s="231"/>
      <c r="C836" s="232" t="e">
        <f>VLOOKUP(BD.PD9[[#This Row],[Pos]],[19]!PPto[#Data],3,FALSE)</f>
        <v>#REF!</v>
      </c>
      <c r="D836" s="174" t="s">
        <v>23</v>
      </c>
      <c r="E836" s="305" t="str">
        <f>IF(BD.PD9[[#This Row],[.]]="*",VLOOKUP(BD.PD9[[#This Row],[Pos]],[19]Presupuesto!A:H,7,FALSE),"")</f>
        <v/>
      </c>
      <c r="F836" s="234" t="s">
        <v>588</v>
      </c>
      <c r="G836" s="174"/>
      <c r="H836" s="174"/>
      <c r="I836" s="174" t="s">
        <v>1326</v>
      </c>
      <c r="J836" s="382">
        <v>1</v>
      </c>
      <c r="K836" s="174" t="s">
        <v>260</v>
      </c>
      <c r="L836" s="383">
        <f>IF(BD.PD9[[#This Row],[Mon]]="DOP",1,HLOOKUP(BD.PD9[[#This Row],[Mon]],Data!$K$1:$L$2,2,FALSE))</f>
        <v>1</v>
      </c>
      <c r="M836" s="384">
        <v>3000000</v>
      </c>
      <c r="N836" s="243">
        <f>BD.PD9[[#This Row],[Cant.]]*BD.PD9[[#This Row],[ Tasa ]]*BD.PD9[[#This Row],[ Precio Und.]]</f>
        <v>3000000</v>
      </c>
      <c r="O836" s="386">
        <v>0</v>
      </c>
      <c r="P836" s="243">
        <f>IF(BD.PD9[[#This Row],[Liquid. '[%']]]&lt;&gt;0,(BD.PD9[[#This Row],[Valor Neto '[DOP']]]*BD.PD9[[#This Row],[Liquid. '[%']]])+BD.PD9[[#This Row],[Valor Neto '[DOP']]],BD.PD9[[#This Row],[Valor Neto '[DOP']]])</f>
        <v>3000000</v>
      </c>
      <c r="Q836" s="243">
        <f>BD.PD9[[#This Row],[Ppto. Orden Interna '[DOP']]]/HLOOKUP("USD",Data!$K$1:$L$2,2,FALSE)</f>
        <v>46153.846153846156</v>
      </c>
      <c r="R836" s="381" t="s">
        <v>586</v>
      </c>
      <c r="S836" s="387"/>
      <c r="T836" s="387"/>
      <c r="U836" s="387"/>
      <c r="V836" s="387"/>
      <c r="W836" s="174" t="s">
        <v>587</v>
      </c>
      <c r="X836" s="495">
        <v>8</v>
      </c>
      <c r="Y836" s="388">
        <v>0.5</v>
      </c>
      <c r="Z836" s="243">
        <f>BD.PD9[[#This Row],[Av.P1 '[%']]]*BD.PD9[[#This Row],[Ppto. Orden Interna '[DOP']]]</f>
        <v>1500000</v>
      </c>
      <c r="AA836" s="495">
        <v>11</v>
      </c>
      <c r="AB836" s="388">
        <v>0.4</v>
      </c>
      <c r="AC836" s="243">
        <f>BD.PD9[[#This Row],[Av.P2 '[%']]]*BD.PD9[[#This Row],[Ppto. Orden Interna '[DOP']]]</f>
        <v>1200000</v>
      </c>
      <c r="AD836" s="249"/>
      <c r="AE836" s="389"/>
      <c r="AF836" s="243">
        <f>BD.PD9[[#This Row],[Av.P3 '[%']]]*BD.PD9[[#This Row],[Ppto. Orden Interna '[DOP']]]</f>
        <v>0</v>
      </c>
      <c r="AG836" s="249"/>
      <c r="AH836" s="389"/>
      <c r="AI836" s="243">
        <f>BD.PD9[[#This Row],[Av.P4 '[%']]]*BD.PD9[[#This Row],[Ppto. Orden Interna '[DOP']]]</f>
        <v>0</v>
      </c>
      <c r="AJ836" s="249"/>
      <c r="AK836" s="389"/>
      <c r="AL836" s="243">
        <f>BD.PD9[[#This Row],[Av.P5 '[%']]]*BD.PD9[[#This Row],[Ppto. Orden Interna '[DOP']]]</f>
        <v>0</v>
      </c>
      <c r="AM836" s="496">
        <f>BD.PD9[[#This Row],[Pago 5]]+BD.PD9[[#This Row],[Pago 4]]+BD.PD9[[#This Row],[Pago 3]]+BD.PD9[[#This Row],[Pago 2]]+BD.PD9[[#This Row],[Pago 1]]</f>
        <v>2700000</v>
      </c>
      <c r="AN836" s="308" t="s">
        <v>244</v>
      </c>
      <c r="AO836" s="308" t="s">
        <v>245</v>
      </c>
      <c r="AP836" s="308" t="s">
        <v>246</v>
      </c>
      <c r="AQ836" s="308" t="s">
        <v>247</v>
      </c>
      <c r="AR836" s="308">
        <v>594</v>
      </c>
      <c r="AS836" s="308" t="s">
        <v>248</v>
      </c>
      <c r="AT836" s="249" t="s">
        <v>1575</v>
      </c>
      <c r="AU836" s="306"/>
      <c r="AV836" s="306"/>
      <c r="AW836" s="306"/>
      <c r="AX836" s="306"/>
      <c r="AY836" s="306"/>
      <c r="AZ836" s="306"/>
      <c r="BA836" s="306"/>
      <c r="BB836" s="306"/>
      <c r="BC836" s="306"/>
      <c r="BD836" s="306"/>
      <c r="BE836" s="306"/>
      <c r="BF836" s="306"/>
      <c r="BG836" s="306"/>
      <c r="BH836" s="306"/>
      <c r="BI836" s="306"/>
      <c r="BJ836" s="306"/>
      <c r="BK836" s="306"/>
      <c r="BL836" s="306"/>
      <c r="BM836" s="306"/>
      <c r="BN836" s="306"/>
      <c r="BO836" s="306"/>
      <c r="BP836" s="306"/>
      <c r="BQ836" s="306"/>
      <c r="BR836" s="306"/>
      <c r="BS836" s="306"/>
      <c r="BT836" s="306"/>
      <c r="BU836" s="306"/>
      <c r="BV836" s="306"/>
      <c r="BW836" s="306"/>
      <c r="BX836" s="306"/>
      <c r="BY836" s="306"/>
      <c r="BZ836" s="306"/>
      <c r="CA836" s="306"/>
      <c r="CB836" s="306"/>
      <c r="CC836" s="306"/>
      <c r="CD836" s="306"/>
      <c r="CE836" s="306"/>
      <c r="CF836" s="306"/>
      <c r="CG836" s="306"/>
      <c r="CH836" s="306"/>
      <c r="CI836" s="306"/>
      <c r="CJ836" s="306"/>
      <c r="CK836" s="306"/>
      <c r="CL836" s="306"/>
      <c r="CM836" s="306"/>
      <c r="CN836" s="306"/>
      <c r="CO836" s="306"/>
      <c r="CP836" s="306"/>
      <c r="CQ836" s="306"/>
      <c r="CR836" s="306"/>
      <c r="CS836" s="306"/>
      <c r="CT836" s="306"/>
      <c r="CU836" s="306"/>
      <c r="CV836" s="306"/>
      <c r="CW836" s="306"/>
      <c r="CX836" s="306"/>
      <c r="CY836" s="306"/>
      <c r="CZ836" s="306"/>
      <c r="DA836" s="306"/>
      <c r="DB836" s="306"/>
      <c r="DC836" s="306"/>
      <c r="DD836" s="306"/>
      <c r="DE836" s="306"/>
      <c r="DF836" s="306"/>
      <c r="DG836" s="306"/>
      <c r="DH836" s="306"/>
      <c r="DI836" s="306"/>
      <c r="DJ836" s="306"/>
      <c r="DK836" s="306"/>
      <c r="DL836" s="306"/>
      <c r="DM836" s="306"/>
      <c r="DN836" s="306"/>
      <c r="DO836" s="306"/>
      <c r="DP836" s="306"/>
      <c r="DQ836" s="306"/>
      <c r="DR836" s="306"/>
      <c r="DS836" s="306"/>
      <c r="DT836" s="306"/>
      <c r="DU836" s="306"/>
      <c r="DV836" s="306"/>
      <c r="DW836" s="306"/>
      <c r="DX836" s="306"/>
      <c r="DY836" s="306"/>
      <c r="DZ836" s="306"/>
      <c r="EA836" s="306"/>
      <c r="EB836" s="306"/>
      <c r="EC836" s="306"/>
      <c r="ED836" s="306"/>
      <c r="EE836" s="306"/>
      <c r="EF836" s="306"/>
      <c r="EG836" s="306"/>
      <c r="EH836" s="306"/>
      <c r="EI836" s="306"/>
      <c r="EJ836" s="306"/>
      <c r="EK836" s="306"/>
      <c r="EL836" s="306"/>
      <c r="EM836" s="306"/>
      <c r="EN836" s="306"/>
      <c r="EO836" s="306"/>
      <c r="EP836" s="306"/>
      <c r="EQ836" s="306"/>
      <c r="ER836" s="306"/>
      <c r="ES836" s="306"/>
      <c r="ET836" s="306"/>
      <c r="EU836" s="306"/>
      <c r="EV836" s="306"/>
      <c r="EW836" s="306"/>
      <c r="EX836" s="306"/>
      <c r="EY836" s="306"/>
      <c r="EZ836" s="306"/>
      <c r="FA836" s="306"/>
      <c r="FB836" s="306"/>
      <c r="FC836" s="306"/>
      <c r="FD836" s="306"/>
      <c r="FE836" s="306"/>
      <c r="FF836" s="306"/>
      <c r="FG836" s="306"/>
      <c r="FH836" s="306"/>
      <c r="FI836" s="306"/>
      <c r="FJ836" s="306"/>
      <c r="FK836" s="306"/>
      <c r="FL836" s="306"/>
      <c r="FM836" s="306"/>
      <c r="FN836" s="306"/>
      <c r="FO836" s="306"/>
      <c r="FP836" s="306"/>
      <c r="FQ836" s="306"/>
      <c r="FR836" s="306"/>
      <c r="FS836" s="306"/>
      <c r="FT836" s="306"/>
      <c r="FU836" s="306"/>
      <c r="FV836" s="306"/>
      <c r="FW836" s="306"/>
      <c r="FX836" s="306"/>
      <c r="FY836" s="306"/>
      <c r="FZ836" s="306"/>
      <c r="GA836" s="306"/>
      <c r="GB836" s="306"/>
      <c r="GC836" s="306"/>
      <c r="GD836" s="306"/>
      <c r="GE836" s="306"/>
      <c r="GF836" s="306"/>
      <c r="GG836" s="306"/>
      <c r="GH836" s="306"/>
      <c r="GI836" s="306"/>
      <c r="GJ836" s="306"/>
      <c r="GK836" s="306"/>
      <c r="GL836" s="306"/>
      <c r="GM836" s="306"/>
      <c r="GN836" s="306"/>
      <c r="GO836" s="306"/>
      <c r="GP836" s="306"/>
      <c r="GQ836" s="306"/>
      <c r="GR836" s="306"/>
      <c r="GS836" s="306"/>
      <c r="GT836" s="306"/>
      <c r="GU836" s="306"/>
      <c r="GV836" s="306"/>
      <c r="GW836" s="306"/>
      <c r="GX836" s="306"/>
      <c r="GY836" s="306"/>
      <c r="GZ836" s="306"/>
      <c r="HA836" s="306"/>
      <c r="HB836" s="306"/>
      <c r="HC836" s="306"/>
      <c r="HD836" s="306"/>
      <c r="HE836" s="306"/>
      <c r="HF836" s="306"/>
      <c r="HG836" s="306"/>
      <c r="HH836" s="306"/>
      <c r="HI836" s="306"/>
      <c r="HJ836" s="306"/>
      <c r="HK836" s="306"/>
      <c r="HL836" s="306"/>
      <c r="HM836" s="306"/>
      <c r="HN836" s="306"/>
      <c r="HO836" s="306"/>
      <c r="HP836" s="306"/>
      <c r="HQ836" s="306"/>
      <c r="HR836" s="306"/>
      <c r="HS836" s="306"/>
      <c r="HT836" s="306"/>
      <c r="HU836" s="306"/>
      <c r="HV836" s="306"/>
      <c r="HW836" s="306"/>
      <c r="HX836" s="306"/>
      <c r="HY836" s="306"/>
      <c r="HZ836" s="306"/>
      <c r="IA836" s="306"/>
      <c r="IB836" s="306"/>
      <c r="IC836" s="306"/>
      <c r="ID836" s="306"/>
      <c r="IE836" s="306"/>
      <c r="IF836" s="306"/>
      <c r="IG836" s="306"/>
      <c r="IH836" s="306"/>
    </row>
    <row r="837" spans="1:242" s="219" customFormat="1" ht="15" customHeight="1" x14ac:dyDescent="0.3">
      <c r="A837" s="174">
        <v>8.0399999999999991</v>
      </c>
      <c r="B837" s="231"/>
      <c r="C837" s="232" t="e">
        <f>VLOOKUP(BD.PD9[[#This Row],[Pos]],[19]!PPto[#Data],3,FALSE)</f>
        <v>#REF!</v>
      </c>
      <c r="D837" s="174" t="s">
        <v>23</v>
      </c>
      <c r="E837" s="305" t="str">
        <f>IF(BD.PD9[[#This Row],[.]]="*",VLOOKUP(BD.PD9[[#This Row],[Pos]],[19]Presupuesto!A:H,7,FALSE),"")</f>
        <v/>
      </c>
      <c r="F837" s="506" t="s">
        <v>589</v>
      </c>
      <c r="G837" s="579"/>
      <c r="H837" s="174"/>
      <c r="I837" s="174" t="s">
        <v>1326</v>
      </c>
      <c r="J837" s="382">
        <v>10</v>
      </c>
      <c r="K837" s="174" t="s">
        <v>260</v>
      </c>
      <c r="L837" s="383">
        <f>IF(BD.PD9[[#This Row],[Mon]]="DOP",1,HLOOKUP(BD.PD9[[#This Row],[Mon]],Data!$K$1:$L$2,2,FALSE))</f>
        <v>1</v>
      </c>
      <c r="M837" s="384">
        <v>28950</v>
      </c>
      <c r="N837" s="243">
        <f>BD.PD9[[#This Row],[Cant.]]*BD.PD9[[#This Row],[ Tasa ]]*BD.PD9[[#This Row],[ Precio Und.]]</f>
        <v>289500</v>
      </c>
      <c r="O837" s="386">
        <v>0</v>
      </c>
      <c r="P837" s="243">
        <f>IF(BD.PD9[[#This Row],[Liquid. '[%']]]&lt;&gt;0,(BD.PD9[[#This Row],[Valor Neto '[DOP']]]*BD.PD9[[#This Row],[Liquid. '[%']]])+BD.PD9[[#This Row],[Valor Neto '[DOP']]],BD.PD9[[#This Row],[Valor Neto '[DOP']]])</f>
        <v>289500</v>
      </c>
      <c r="Q837" s="243">
        <f>BD.PD9[[#This Row],[Ppto. Orden Interna '[DOP']]]/HLOOKUP("USD",Data!$K$1:$L$2,2,FALSE)</f>
        <v>4453.8461538461543</v>
      </c>
      <c r="R837" s="381" t="s">
        <v>590</v>
      </c>
      <c r="S837" s="387"/>
      <c r="T837" s="387"/>
      <c r="U837" s="387"/>
      <c r="V837" s="387"/>
      <c r="W837" s="174" t="s">
        <v>591</v>
      </c>
      <c r="X837" s="495">
        <v>10</v>
      </c>
      <c r="Y837" s="388">
        <v>1</v>
      </c>
      <c r="Z837" s="243">
        <f>BD.PD9[[#This Row],[Av.P1 '[%']]]*BD.PD9[[#This Row],[Ppto. Orden Interna '[DOP']]]</f>
        <v>289500</v>
      </c>
      <c r="AA837" s="249"/>
      <c r="AB837" s="389"/>
      <c r="AC837" s="243">
        <f>BD.PD9[[#This Row],[Av.P2 '[%']]]*BD.PD9[[#This Row],[Ppto. Orden Interna '[DOP']]]</f>
        <v>0</v>
      </c>
      <c r="AD837" s="249"/>
      <c r="AE837" s="389"/>
      <c r="AF837" s="243">
        <f>BD.PD9[[#This Row],[Av.P3 '[%']]]*BD.PD9[[#This Row],[Ppto. Orden Interna '[DOP']]]</f>
        <v>0</v>
      </c>
      <c r="AG837" s="249"/>
      <c r="AH837" s="389"/>
      <c r="AI837" s="243">
        <f>BD.PD9[[#This Row],[Av.P4 '[%']]]*BD.PD9[[#This Row],[Ppto. Orden Interna '[DOP']]]</f>
        <v>0</v>
      </c>
      <c r="AJ837" s="249"/>
      <c r="AK837" s="389"/>
      <c r="AL837" s="243">
        <f>BD.PD9[[#This Row],[Av.P5 '[%']]]*BD.PD9[[#This Row],[Ppto. Orden Interna '[DOP']]]</f>
        <v>0</v>
      </c>
      <c r="AM837" s="496">
        <f>BD.PD9[[#This Row],[Pago 5]]+BD.PD9[[#This Row],[Pago 4]]+BD.PD9[[#This Row],[Pago 3]]+BD.PD9[[#This Row],[Pago 2]]+BD.PD9[[#This Row],[Pago 1]]</f>
        <v>289500</v>
      </c>
      <c r="AN837" s="308" t="s">
        <v>244</v>
      </c>
      <c r="AO837" s="308" t="s">
        <v>245</v>
      </c>
      <c r="AP837" s="308" t="s">
        <v>246</v>
      </c>
      <c r="AQ837" s="308" t="s">
        <v>247</v>
      </c>
      <c r="AR837" s="308">
        <v>594</v>
      </c>
      <c r="AS837" s="308" t="s">
        <v>248</v>
      </c>
      <c r="AT837" s="249" t="s">
        <v>1575</v>
      </c>
      <c r="AU837" s="306"/>
      <c r="AV837" s="306"/>
      <c r="AW837" s="306"/>
      <c r="AX837" s="306"/>
      <c r="AY837" s="306"/>
      <c r="AZ837" s="306"/>
      <c r="BA837" s="306"/>
      <c r="BB837" s="306"/>
      <c r="BC837" s="306"/>
      <c r="BD837" s="306"/>
      <c r="BE837" s="306"/>
      <c r="BF837" s="306"/>
      <c r="BG837" s="306"/>
      <c r="BH837" s="306"/>
      <c r="BI837" s="306"/>
      <c r="BJ837" s="306"/>
      <c r="BK837" s="306"/>
      <c r="BL837" s="306"/>
      <c r="BM837" s="306"/>
      <c r="BN837" s="306"/>
      <c r="BO837" s="306"/>
      <c r="BP837" s="306"/>
      <c r="BQ837" s="306"/>
      <c r="BR837" s="306"/>
      <c r="BS837" s="306"/>
      <c r="BT837" s="306"/>
      <c r="BU837" s="306"/>
      <c r="BV837" s="306"/>
      <c r="BW837" s="306"/>
      <c r="BX837" s="306"/>
      <c r="BY837" s="306"/>
      <c r="BZ837" s="306"/>
      <c r="CA837" s="306"/>
      <c r="CB837" s="306"/>
      <c r="CC837" s="306"/>
      <c r="CD837" s="306"/>
      <c r="CE837" s="306"/>
      <c r="CF837" s="306"/>
      <c r="CG837" s="306"/>
      <c r="CH837" s="306"/>
      <c r="CI837" s="306"/>
      <c r="CJ837" s="306"/>
      <c r="CK837" s="306"/>
      <c r="CL837" s="306"/>
      <c r="CM837" s="306"/>
      <c r="CN837" s="306"/>
      <c r="CO837" s="306"/>
      <c r="CP837" s="306"/>
      <c r="CQ837" s="306"/>
      <c r="CR837" s="306"/>
      <c r="CS837" s="306"/>
      <c r="CT837" s="306"/>
      <c r="CU837" s="306"/>
      <c r="CV837" s="306"/>
      <c r="CW837" s="306"/>
      <c r="CX837" s="306"/>
      <c r="CY837" s="306"/>
      <c r="CZ837" s="306"/>
      <c r="DA837" s="306"/>
      <c r="DB837" s="306"/>
      <c r="DC837" s="306"/>
      <c r="DD837" s="306"/>
      <c r="DE837" s="306"/>
      <c r="DF837" s="306"/>
      <c r="DG837" s="306"/>
      <c r="DH837" s="306"/>
      <c r="DI837" s="306"/>
      <c r="DJ837" s="306"/>
      <c r="DK837" s="306"/>
      <c r="DL837" s="306"/>
      <c r="DM837" s="306"/>
      <c r="DN837" s="306"/>
      <c r="DO837" s="306"/>
      <c r="DP837" s="306"/>
      <c r="DQ837" s="306"/>
      <c r="DR837" s="306"/>
      <c r="DS837" s="306"/>
      <c r="DT837" s="306"/>
      <c r="DU837" s="306"/>
      <c r="DV837" s="306"/>
      <c r="DW837" s="306"/>
      <c r="DX837" s="306"/>
      <c r="DY837" s="306"/>
      <c r="DZ837" s="306"/>
      <c r="EA837" s="306"/>
      <c r="EB837" s="306"/>
      <c r="EC837" s="306"/>
      <c r="ED837" s="306"/>
      <c r="EE837" s="306"/>
      <c r="EF837" s="306"/>
      <c r="EG837" s="306"/>
      <c r="EH837" s="306"/>
      <c r="EI837" s="306"/>
      <c r="EJ837" s="306"/>
      <c r="EK837" s="306"/>
      <c r="EL837" s="306"/>
      <c r="EM837" s="306"/>
      <c r="EN837" s="306"/>
      <c r="EO837" s="306"/>
      <c r="EP837" s="306"/>
      <c r="EQ837" s="306"/>
      <c r="ER837" s="306"/>
      <c r="ES837" s="306"/>
      <c r="ET837" s="306"/>
      <c r="EU837" s="306"/>
      <c r="EV837" s="306"/>
      <c r="EW837" s="306"/>
      <c r="EX837" s="306"/>
      <c r="EY837" s="306"/>
      <c r="EZ837" s="306"/>
      <c r="FA837" s="306"/>
      <c r="FB837" s="306"/>
      <c r="FC837" s="306"/>
      <c r="FD837" s="306"/>
      <c r="FE837" s="306"/>
      <c r="FF837" s="306"/>
      <c r="FG837" s="306"/>
      <c r="FH837" s="306"/>
      <c r="FI837" s="306"/>
      <c r="FJ837" s="306"/>
      <c r="FK837" s="306"/>
      <c r="FL837" s="306"/>
      <c r="FM837" s="306"/>
      <c r="FN837" s="306"/>
      <c r="FO837" s="306"/>
      <c r="FP837" s="306"/>
      <c r="FQ837" s="306"/>
      <c r="FR837" s="306"/>
      <c r="FS837" s="306"/>
      <c r="FT837" s="306"/>
      <c r="FU837" s="306"/>
      <c r="FV837" s="306"/>
      <c r="FW837" s="306"/>
      <c r="FX837" s="306"/>
      <c r="FY837" s="306"/>
      <c r="FZ837" s="306"/>
      <c r="GA837" s="306"/>
      <c r="GB837" s="306"/>
      <c r="GC837" s="306"/>
      <c r="GD837" s="306"/>
      <c r="GE837" s="306"/>
      <c r="GF837" s="306"/>
      <c r="GG837" s="306"/>
      <c r="GH837" s="306"/>
      <c r="GI837" s="306"/>
      <c r="GJ837" s="306"/>
      <c r="GK837" s="306"/>
      <c r="GL837" s="306"/>
      <c r="GM837" s="306"/>
      <c r="GN837" s="306"/>
      <c r="GO837" s="306"/>
      <c r="GP837" s="306"/>
      <c r="GQ837" s="306"/>
      <c r="GR837" s="306"/>
      <c r="GS837" s="306"/>
      <c r="GT837" s="306"/>
      <c r="GU837" s="306"/>
      <c r="GV837" s="306"/>
      <c r="GW837" s="306"/>
      <c r="GX837" s="306"/>
      <c r="GY837" s="306"/>
      <c r="GZ837" s="306"/>
      <c r="HA837" s="306"/>
      <c r="HB837" s="306"/>
      <c r="HC837" s="306"/>
      <c r="HD837" s="306"/>
      <c r="HE837" s="306"/>
      <c r="HF837" s="306"/>
      <c r="HG837" s="306"/>
      <c r="HH837" s="306"/>
      <c r="HI837" s="306"/>
      <c r="HJ837" s="306"/>
      <c r="HK837" s="306"/>
      <c r="HL837" s="306"/>
      <c r="HM837" s="306"/>
      <c r="HN837" s="306"/>
      <c r="HO837" s="306"/>
      <c r="HP837" s="306"/>
      <c r="HQ837" s="306"/>
      <c r="HR837" s="306"/>
      <c r="HS837" s="306"/>
      <c r="HT837" s="306"/>
      <c r="HU837" s="306"/>
      <c r="HV837" s="306"/>
      <c r="HW837" s="306"/>
      <c r="HX837" s="306"/>
      <c r="HY837" s="306"/>
      <c r="HZ837" s="306"/>
      <c r="IA837" s="306"/>
      <c r="IB837" s="306"/>
      <c r="IC837" s="306"/>
      <c r="ID837" s="306"/>
      <c r="IE837" s="306"/>
      <c r="IF837" s="306"/>
      <c r="IG837" s="306"/>
      <c r="IH837" s="306"/>
    </row>
    <row r="838" spans="1:242" s="219" customFormat="1" ht="15" customHeight="1" x14ac:dyDescent="0.3">
      <c r="A838" s="174">
        <v>8.0399999999999991</v>
      </c>
      <c r="B838" s="231"/>
      <c r="C838" s="232" t="e">
        <f>VLOOKUP(BD.PD9[[#This Row],[Pos]],[19]!PPto[#Data],3,FALSE)</f>
        <v>#REF!</v>
      </c>
      <c r="D838" s="511" t="s">
        <v>23</v>
      </c>
      <c r="E838" s="305" t="str">
        <f>IF(BD.PD9[[#This Row],[.]]="*",VLOOKUP(BD.PD9[[#This Row],[Pos]],[19]Presupuesto!A:H,7,FALSE),"")</f>
        <v/>
      </c>
      <c r="F838" s="506" t="s">
        <v>592</v>
      </c>
      <c r="G838" s="579"/>
      <c r="H838" s="511">
        <v>4600065318</v>
      </c>
      <c r="I838" s="174" t="s">
        <v>1326</v>
      </c>
      <c r="J838" s="512">
        <v>2</v>
      </c>
      <c r="K838" s="511" t="s">
        <v>117</v>
      </c>
      <c r="L838" s="383">
        <f>IF(BD.PD9[[#This Row],[Mon]]="DOP",1,HLOOKUP(BD.PD9[[#This Row],[Mon]],Data!$K$1:$L$2,2,FALSE))</f>
        <v>65</v>
      </c>
      <c r="M838" s="384">
        <v>13699.06</v>
      </c>
      <c r="N838" s="243">
        <f>BD.PD9[[#This Row],[Cant.]]*BD.PD9[[#This Row],[ Tasa ]]*BD.PD9[[#This Row],[ Precio Und.]]</f>
        <v>1780877.8</v>
      </c>
      <c r="O838" s="386">
        <v>0</v>
      </c>
      <c r="P838" s="243">
        <f>IF(BD.PD9[[#This Row],[Liquid. '[%']]]&lt;&gt;0,(BD.PD9[[#This Row],[Valor Neto '[DOP']]]*BD.PD9[[#This Row],[Liquid. '[%']]])+BD.PD9[[#This Row],[Valor Neto '[DOP']]],BD.PD9[[#This Row],[Valor Neto '[DOP']]])</f>
        <v>1780877.8</v>
      </c>
      <c r="Q838" s="243">
        <f>BD.PD9[[#This Row],[Ppto. Orden Interna '[DOP']]]/HLOOKUP("USD",Data!$K$1:$L$2,2,FALSE)</f>
        <v>27398.12</v>
      </c>
      <c r="R838" s="381" t="s">
        <v>593</v>
      </c>
      <c r="S838" s="387"/>
      <c r="T838" s="387"/>
      <c r="U838" s="387"/>
      <c r="V838" s="387"/>
      <c r="W838" s="174"/>
      <c r="X838" s="495">
        <v>10</v>
      </c>
      <c r="Y838" s="388">
        <v>1</v>
      </c>
      <c r="Z838" s="243">
        <f>BD.PD9[[#This Row],[Av.P1 '[%']]]*BD.PD9[[#This Row],[Ppto. Orden Interna '[DOP']]]</f>
        <v>1780877.8</v>
      </c>
      <c r="AA838" s="249"/>
      <c r="AB838" s="389"/>
      <c r="AC838" s="243">
        <f>BD.PD9[[#This Row],[Av.P2 '[%']]]*BD.PD9[[#This Row],[Ppto. Orden Interna '[DOP']]]</f>
        <v>0</v>
      </c>
      <c r="AD838" s="249"/>
      <c r="AE838" s="389"/>
      <c r="AF838" s="243">
        <f>BD.PD9[[#This Row],[Av.P3 '[%']]]*BD.PD9[[#This Row],[Ppto. Orden Interna '[DOP']]]</f>
        <v>0</v>
      </c>
      <c r="AG838" s="249"/>
      <c r="AH838" s="389"/>
      <c r="AI838" s="243">
        <f>BD.PD9[[#This Row],[Av.P4 '[%']]]*BD.PD9[[#This Row],[Ppto. Orden Interna '[DOP']]]</f>
        <v>0</v>
      </c>
      <c r="AJ838" s="249"/>
      <c r="AK838" s="389"/>
      <c r="AL838" s="243">
        <f>BD.PD9[[#This Row],[Av.P5 '[%']]]*BD.PD9[[#This Row],[Ppto. Orden Interna '[DOP']]]</f>
        <v>0</v>
      </c>
      <c r="AM838" s="496">
        <f>BD.PD9[[#This Row],[Pago 5]]+BD.PD9[[#This Row],[Pago 4]]+BD.PD9[[#This Row],[Pago 3]]+BD.PD9[[#This Row],[Pago 2]]+BD.PD9[[#This Row],[Pago 1]]</f>
        <v>1780877.8</v>
      </c>
      <c r="AN838" s="308" t="s">
        <v>244</v>
      </c>
      <c r="AO838" s="308" t="s">
        <v>245</v>
      </c>
      <c r="AP838" s="308" t="s">
        <v>246</v>
      </c>
      <c r="AQ838" s="308" t="s">
        <v>247</v>
      </c>
      <c r="AR838" s="308">
        <v>594</v>
      </c>
      <c r="AS838" s="308" t="s">
        <v>248</v>
      </c>
      <c r="AT838" s="249" t="s">
        <v>1575</v>
      </c>
      <c r="AU838" s="306"/>
      <c r="AV838" s="306"/>
      <c r="AW838" s="306"/>
      <c r="AX838" s="306"/>
      <c r="AY838" s="306"/>
      <c r="AZ838" s="306"/>
      <c r="BA838" s="306"/>
      <c r="BB838" s="306"/>
      <c r="BC838" s="306"/>
      <c r="BD838" s="306"/>
      <c r="BE838" s="306"/>
      <c r="BF838" s="306"/>
      <c r="BG838" s="306"/>
      <c r="BH838" s="306"/>
      <c r="BI838" s="306"/>
      <c r="BJ838" s="306"/>
      <c r="BK838" s="306"/>
      <c r="BL838" s="306"/>
      <c r="BM838" s="306"/>
      <c r="BN838" s="306"/>
      <c r="BO838" s="306"/>
      <c r="BP838" s="306"/>
      <c r="BQ838" s="306"/>
      <c r="BR838" s="306"/>
      <c r="BS838" s="306"/>
      <c r="BT838" s="306"/>
      <c r="BU838" s="306"/>
      <c r="BV838" s="306"/>
      <c r="BW838" s="306"/>
      <c r="BX838" s="306"/>
      <c r="BY838" s="306"/>
      <c r="BZ838" s="306"/>
      <c r="CA838" s="306"/>
      <c r="CB838" s="306"/>
      <c r="CC838" s="306"/>
      <c r="CD838" s="306"/>
      <c r="CE838" s="306"/>
      <c r="CF838" s="306"/>
      <c r="CG838" s="306"/>
      <c r="CH838" s="306"/>
      <c r="CI838" s="306"/>
      <c r="CJ838" s="306"/>
      <c r="CK838" s="306"/>
      <c r="CL838" s="306"/>
      <c r="CM838" s="306"/>
      <c r="CN838" s="306"/>
      <c r="CO838" s="306"/>
      <c r="CP838" s="306"/>
      <c r="CQ838" s="306"/>
      <c r="CR838" s="306"/>
      <c r="CS838" s="306"/>
      <c r="CT838" s="306"/>
      <c r="CU838" s="306"/>
      <c r="CV838" s="306"/>
      <c r="CW838" s="306"/>
      <c r="CX838" s="306"/>
      <c r="CY838" s="306"/>
      <c r="CZ838" s="306"/>
      <c r="DA838" s="306"/>
      <c r="DB838" s="306"/>
      <c r="DC838" s="306"/>
      <c r="DD838" s="306"/>
      <c r="DE838" s="306"/>
      <c r="DF838" s="306"/>
      <c r="DG838" s="306"/>
      <c r="DH838" s="306"/>
      <c r="DI838" s="306"/>
      <c r="DJ838" s="306"/>
      <c r="DK838" s="306"/>
      <c r="DL838" s="306"/>
      <c r="DM838" s="306"/>
      <c r="DN838" s="306"/>
      <c r="DO838" s="306"/>
      <c r="DP838" s="306"/>
      <c r="DQ838" s="306"/>
      <c r="DR838" s="306"/>
      <c r="DS838" s="306"/>
      <c r="DT838" s="306"/>
      <c r="DU838" s="306"/>
      <c r="DV838" s="306"/>
      <c r="DW838" s="306"/>
      <c r="DX838" s="306"/>
      <c r="DY838" s="306"/>
      <c r="DZ838" s="306"/>
      <c r="EA838" s="306"/>
      <c r="EB838" s="306"/>
      <c r="EC838" s="306"/>
      <c r="ED838" s="306"/>
      <c r="EE838" s="306"/>
      <c r="EF838" s="306"/>
      <c r="EG838" s="306"/>
      <c r="EH838" s="306"/>
      <c r="EI838" s="306"/>
      <c r="EJ838" s="306"/>
      <c r="EK838" s="306"/>
      <c r="EL838" s="306"/>
      <c r="EM838" s="306"/>
      <c r="EN838" s="306"/>
      <c r="EO838" s="306"/>
      <c r="EP838" s="306"/>
      <c r="EQ838" s="306"/>
      <c r="ER838" s="306"/>
      <c r="ES838" s="306"/>
      <c r="ET838" s="306"/>
      <c r="EU838" s="306"/>
      <c r="EV838" s="306"/>
      <c r="EW838" s="306"/>
      <c r="EX838" s="306"/>
      <c r="EY838" s="306"/>
      <c r="EZ838" s="306"/>
      <c r="FA838" s="306"/>
      <c r="FB838" s="306"/>
      <c r="FC838" s="306"/>
      <c r="FD838" s="306"/>
      <c r="FE838" s="306"/>
      <c r="FF838" s="306"/>
      <c r="FG838" s="306"/>
      <c r="FH838" s="306"/>
      <c r="FI838" s="306"/>
      <c r="FJ838" s="306"/>
      <c r="FK838" s="306"/>
      <c r="FL838" s="306"/>
      <c r="FM838" s="306"/>
      <c r="FN838" s="306"/>
      <c r="FO838" s="306"/>
      <c r="FP838" s="306"/>
      <c r="FQ838" s="306"/>
      <c r="FR838" s="306"/>
      <c r="FS838" s="306"/>
      <c r="FT838" s="306"/>
      <c r="FU838" s="306"/>
      <c r="FV838" s="306"/>
      <c r="FW838" s="306"/>
      <c r="FX838" s="306"/>
      <c r="FY838" s="306"/>
      <c r="FZ838" s="306"/>
      <c r="GA838" s="306"/>
      <c r="GB838" s="306"/>
      <c r="GC838" s="306"/>
      <c r="GD838" s="306"/>
      <c r="GE838" s="306"/>
      <c r="GF838" s="306"/>
      <c r="GG838" s="306"/>
      <c r="GH838" s="306"/>
      <c r="GI838" s="306"/>
      <c r="GJ838" s="306"/>
      <c r="GK838" s="306"/>
      <c r="GL838" s="306"/>
      <c r="GM838" s="306"/>
      <c r="GN838" s="306"/>
      <c r="GO838" s="306"/>
      <c r="GP838" s="306"/>
      <c r="GQ838" s="306"/>
      <c r="GR838" s="306"/>
      <c r="GS838" s="306"/>
      <c r="GT838" s="306"/>
      <c r="GU838" s="306"/>
      <c r="GV838" s="306"/>
      <c r="GW838" s="306"/>
      <c r="GX838" s="306"/>
      <c r="GY838" s="306"/>
      <c r="GZ838" s="306"/>
      <c r="HA838" s="306"/>
      <c r="HB838" s="306"/>
      <c r="HC838" s="306"/>
      <c r="HD838" s="306"/>
      <c r="HE838" s="306"/>
      <c r="HF838" s="306"/>
      <c r="HG838" s="306"/>
      <c r="HH838" s="306"/>
      <c r="HI838" s="306"/>
      <c r="HJ838" s="306"/>
      <c r="HK838" s="306"/>
      <c r="HL838" s="306"/>
      <c r="HM838" s="306"/>
      <c r="HN838" s="306"/>
      <c r="HO838" s="306"/>
      <c r="HP838" s="306"/>
      <c r="HQ838" s="306"/>
      <c r="HR838" s="306"/>
      <c r="HS838" s="306"/>
      <c r="HT838" s="306"/>
      <c r="HU838" s="306"/>
      <c r="HV838" s="306"/>
      <c r="HW838" s="306"/>
      <c r="HX838" s="306"/>
      <c r="HY838" s="306"/>
      <c r="HZ838" s="306"/>
      <c r="IA838" s="306"/>
      <c r="IB838" s="306"/>
      <c r="IC838" s="306"/>
      <c r="ID838" s="306"/>
      <c r="IE838" s="306"/>
      <c r="IF838" s="306"/>
      <c r="IG838" s="306"/>
      <c r="IH838" s="306"/>
    </row>
    <row r="839" spans="1:242" s="219" customFormat="1" ht="15" customHeight="1" x14ac:dyDescent="0.3">
      <c r="A839" s="174">
        <v>8.0399999999999991</v>
      </c>
      <c r="B839" s="231"/>
      <c r="C839" s="232" t="e">
        <f>VLOOKUP(BD.PD9[[#This Row],[Pos]],[19]!PPto[#Data],3,FALSE)</f>
        <v>#REF!</v>
      </c>
      <c r="D839" s="174" t="s">
        <v>23</v>
      </c>
      <c r="E839" s="305" t="str">
        <f>IF(BD.PD9[[#This Row],[.]]="*",VLOOKUP(BD.PD9[[#This Row],[Pos]],[19]Presupuesto!A:H,7,FALSE),"")</f>
        <v/>
      </c>
      <c r="F839" s="506" t="s">
        <v>595</v>
      </c>
      <c r="G839" s="579"/>
      <c r="H839" s="511"/>
      <c r="I839" s="174" t="s">
        <v>1326</v>
      </c>
      <c r="J839" s="382">
        <v>2</v>
      </c>
      <c r="K839" s="174" t="s">
        <v>260</v>
      </c>
      <c r="L839" s="383">
        <f>IF(BD.PD9[[#This Row],[Mon]]="DOP",1,HLOOKUP(BD.PD9[[#This Row],[Mon]],Data!$K$1:$L$2,2,FALSE))</f>
        <v>1</v>
      </c>
      <c r="M839" s="384">
        <v>35975</v>
      </c>
      <c r="N839" s="243">
        <f>BD.PD9[[#This Row],[Cant.]]*BD.PD9[[#This Row],[ Tasa ]]*BD.PD9[[#This Row],[ Precio Und.]]</f>
        <v>71950</v>
      </c>
      <c r="O839" s="386">
        <v>0</v>
      </c>
      <c r="P839" s="243">
        <f>IF(BD.PD9[[#This Row],[Liquid. '[%']]]&lt;&gt;0,(BD.PD9[[#This Row],[Valor Neto '[DOP']]]*BD.PD9[[#This Row],[Liquid. '[%']]])+BD.PD9[[#This Row],[Valor Neto '[DOP']]],BD.PD9[[#This Row],[Valor Neto '[DOP']]])</f>
        <v>71950</v>
      </c>
      <c r="Q839" s="243">
        <f>BD.PD9[[#This Row],[Ppto. Orden Interna '[DOP']]]/HLOOKUP("USD",Data!$K$1:$L$2,2,FALSE)</f>
        <v>1106.9230769230769</v>
      </c>
      <c r="R839" s="381" t="s">
        <v>593</v>
      </c>
      <c r="S839" s="387"/>
      <c r="T839" s="387"/>
      <c r="U839" s="387"/>
      <c r="V839" s="387"/>
      <c r="W839" s="174"/>
      <c r="X839" s="495">
        <v>10</v>
      </c>
      <c r="Y839" s="388">
        <v>1</v>
      </c>
      <c r="Z839" s="243">
        <f>BD.PD9[[#This Row],[Av.P1 '[%']]]*BD.PD9[[#This Row],[Ppto. Orden Interna '[DOP']]]</f>
        <v>71950</v>
      </c>
      <c r="AA839" s="249"/>
      <c r="AB839" s="389"/>
      <c r="AC839" s="243">
        <f>BD.PD9[[#This Row],[Av.P2 '[%']]]*BD.PD9[[#This Row],[Ppto. Orden Interna '[DOP']]]</f>
        <v>0</v>
      </c>
      <c r="AD839" s="249"/>
      <c r="AE839" s="389"/>
      <c r="AF839" s="243">
        <f>BD.PD9[[#This Row],[Av.P3 '[%']]]*BD.PD9[[#This Row],[Ppto. Orden Interna '[DOP']]]</f>
        <v>0</v>
      </c>
      <c r="AG839" s="249"/>
      <c r="AH839" s="389"/>
      <c r="AI839" s="243">
        <f>BD.PD9[[#This Row],[Av.P4 '[%']]]*BD.PD9[[#This Row],[Ppto. Orden Interna '[DOP']]]</f>
        <v>0</v>
      </c>
      <c r="AJ839" s="249"/>
      <c r="AK839" s="389"/>
      <c r="AL839" s="243">
        <f>BD.PD9[[#This Row],[Av.P5 '[%']]]*BD.PD9[[#This Row],[Ppto. Orden Interna '[DOP']]]</f>
        <v>0</v>
      </c>
      <c r="AM839" s="496">
        <f>BD.PD9[[#This Row],[Pago 5]]+BD.PD9[[#This Row],[Pago 4]]+BD.PD9[[#This Row],[Pago 3]]+BD.PD9[[#This Row],[Pago 2]]+BD.PD9[[#This Row],[Pago 1]]</f>
        <v>71950</v>
      </c>
      <c r="AN839" s="308" t="s">
        <v>244</v>
      </c>
      <c r="AO839" s="308" t="s">
        <v>245</v>
      </c>
      <c r="AP839" s="308" t="s">
        <v>246</v>
      </c>
      <c r="AQ839" s="308" t="s">
        <v>247</v>
      </c>
      <c r="AR839" s="308">
        <v>594</v>
      </c>
      <c r="AS839" s="308" t="s">
        <v>248</v>
      </c>
      <c r="AT839" s="249" t="s">
        <v>1575</v>
      </c>
      <c r="AU839" s="306"/>
      <c r="AV839" s="306"/>
      <c r="AW839" s="306"/>
      <c r="AX839" s="306"/>
      <c r="AY839" s="306"/>
      <c r="AZ839" s="306"/>
      <c r="BA839" s="306"/>
      <c r="BB839" s="306"/>
      <c r="BC839" s="306"/>
      <c r="BD839" s="306"/>
      <c r="BE839" s="306"/>
      <c r="BF839" s="306"/>
      <c r="BG839" s="306"/>
      <c r="BH839" s="306"/>
      <c r="BI839" s="306"/>
      <c r="BJ839" s="306"/>
      <c r="BK839" s="306"/>
      <c r="BL839" s="306"/>
      <c r="BM839" s="306"/>
      <c r="BN839" s="306"/>
      <c r="BO839" s="306"/>
      <c r="BP839" s="306"/>
      <c r="BQ839" s="306"/>
      <c r="BR839" s="306"/>
      <c r="BS839" s="306"/>
      <c r="BT839" s="306"/>
      <c r="BU839" s="306"/>
      <c r="BV839" s="306"/>
      <c r="BW839" s="306"/>
      <c r="BX839" s="306"/>
      <c r="BY839" s="306"/>
      <c r="BZ839" s="306"/>
      <c r="CA839" s="306"/>
      <c r="CB839" s="306"/>
      <c r="CC839" s="306"/>
      <c r="CD839" s="306"/>
      <c r="CE839" s="306"/>
      <c r="CF839" s="306"/>
      <c r="CG839" s="306"/>
      <c r="CH839" s="306"/>
      <c r="CI839" s="306"/>
      <c r="CJ839" s="306"/>
      <c r="CK839" s="306"/>
      <c r="CL839" s="306"/>
      <c r="CM839" s="306"/>
      <c r="CN839" s="306"/>
      <c r="CO839" s="306"/>
      <c r="CP839" s="306"/>
      <c r="CQ839" s="306"/>
      <c r="CR839" s="306"/>
      <c r="CS839" s="306"/>
      <c r="CT839" s="306"/>
      <c r="CU839" s="306"/>
      <c r="CV839" s="306"/>
      <c r="CW839" s="306"/>
      <c r="CX839" s="306"/>
      <c r="CY839" s="306"/>
      <c r="CZ839" s="306"/>
      <c r="DA839" s="306"/>
      <c r="DB839" s="306"/>
      <c r="DC839" s="306"/>
      <c r="DD839" s="306"/>
      <c r="DE839" s="306"/>
      <c r="DF839" s="306"/>
      <c r="DG839" s="306"/>
      <c r="DH839" s="306"/>
      <c r="DI839" s="306"/>
      <c r="DJ839" s="306"/>
      <c r="DK839" s="306"/>
      <c r="DL839" s="306"/>
      <c r="DM839" s="306"/>
      <c r="DN839" s="306"/>
      <c r="DO839" s="306"/>
      <c r="DP839" s="306"/>
      <c r="DQ839" s="306"/>
      <c r="DR839" s="306"/>
      <c r="DS839" s="306"/>
      <c r="DT839" s="306"/>
      <c r="DU839" s="306"/>
      <c r="DV839" s="306"/>
      <c r="DW839" s="306"/>
      <c r="DX839" s="306"/>
      <c r="DY839" s="306"/>
      <c r="DZ839" s="306"/>
      <c r="EA839" s="306"/>
      <c r="EB839" s="306"/>
      <c r="EC839" s="306"/>
      <c r="ED839" s="306"/>
      <c r="EE839" s="306"/>
      <c r="EF839" s="306"/>
      <c r="EG839" s="306"/>
      <c r="EH839" s="306"/>
      <c r="EI839" s="306"/>
      <c r="EJ839" s="306"/>
      <c r="EK839" s="306"/>
      <c r="EL839" s="306"/>
      <c r="EM839" s="306"/>
      <c r="EN839" s="306"/>
      <c r="EO839" s="306"/>
      <c r="EP839" s="306"/>
      <c r="EQ839" s="306"/>
      <c r="ER839" s="306"/>
      <c r="ES839" s="306"/>
      <c r="ET839" s="306"/>
      <c r="EU839" s="306"/>
      <c r="EV839" s="306"/>
      <c r="EW839" s="306"/>
      <c r="EX839" s="306"/>
      <c r="EY839" s="306"/>
      <c r="EZ839" s="306"/>
      <c r="FA839" s="306"/>
      <c r="FB839" s="306"/>
      <c r="FC839" s="306"/>
      <c r="FD839" s="306"/>
      <c r="FE839" s="306"/>
      <c r="FF839" s="306"/>
      <c r="FG839" s="306"/>
      <c r="FH839" s="306"/>
      <c r="FI839" s="306"/>
      <c r="FJ839" s="306"/>
      <c r="FK839" s="306"/>
      <c r="FL839" s="306"/>
      <c r="FM839" s="306"/>
      <c r="FN839" s="306"/>
      <c r="FO839" s="306"/>
      <c r="FP839" s="306"/>
      <c r="FQ839" s="306"/>
      <c r="FR839" s="306"/>
      <c r="FS839" s="306"/>
      <c r="FT839" s="306"/>
      <c r="FU839" s="306"/>
      <c r="FV839" s="306"/>
      <c r="FW839" s="306"/>
      <c r="FX839" s="306"/>
      <c r="FY839" s="306"/>
      <c r="FZ839" s="306"/>
      <c r="GA839" s="306"/>
      <c r="GB839" s="306"/>
      <c r="GC839" s="306"/>
      <c r="GD839" s="306"/>
      <c r="GE839" s="306"/>
      <c r="GF839" s="306"/>
      <c r="GG839" s="306"/>
      <c r="GH839" s="306"/>
      <c r="GI839" s="306"/>
      <c r="GJ839" s="306"/>
      <c r="GK839" s="306"/>
      <c r="GL839" s="306"/>
      <c r="GM839" s="306"/>
      <c r="GN839" s="306"/>
      <c r="GO839" s="306"/>
      <c r="GP839" s="306"/>
      <c r="GQ839" s="306"/>
      <c r="GR839" s="306"/>
      <c r="GS839" s="306"/>
      <c r="GT839" s="306"/>
      <c r="GU839" s="306"/>
      <c r="GV839" s="306"/>
      <c r="GW839" s="306"/>
      <c r="GX839" s="306"/>
      <c r="GY839" s="306"/>
      <c r="GZ839" s="306"/>
      <c r="HA839" s="306"/>
      <c r="HB839" s="306"/>
      <c r="HC839" s="306"/>
      <c r="HD839" s="306"/>
      <c r="HE839" s="306"/>
      <c r="HF839" s="306"/>
      <c r="HG839" s="306"/>
      <c r="HH839" s="306"/>
      <c r="HI839" s="306"/>
      <c r="HJ839" s="306"/>
      <c r="HK839" s="306"/>
      <c r="HL839" s="306"/>
      <c r="HM839" s="306"/>
      <c r="HN839" s="306"/>
      <c r="HO839" s="306"/>
      <c r="HP839" s="306"/>
      <c r="HQ839" s="306"/>
      <c r="HR839" s="306"/>
      <c r="HS839" s="306"/>
      <c r="HT839" s="306"/>
      <c r="HU839" s="306"/>
      <c r="HV839" s="306"/>
      <c r="HW839" s="306"/>
      <c r="HX839" s="306"/>
      <c r="HY839" s="306"/>
      <c r="HZ839" s="306"/>
      <c r="IA839" s="306"/>
      <c r="IB839" s="306"/>
      <c r="IC839" s="306"/>
      <c r="ID839" s="306"/>
      <c r="IE839" s="306"/>
      <c r="IF839" s="306"/>
      <c r="IG839" s="306"/>
      <c r="IH839" s="306"/>
    </row>
    <row r="840" spans="1:242" s="219" customFormat="1" ht="15" customHeight="1" x14ac:dyDescent="0.3">
      <c r="A840" s="174">
        <v>8.0500000000000007</v>
      </c>
      <c r="B840" s="231" t="s">
        <v>243</v>
      </c>
      <c r="C840" s="232" t="e">
        <f>VLOOKUP(BD.PD9[[#This Row],[Pos]],[19]!PPto[#Data],3,FALSE)</f>
        <v>#REF!</v>
      </c>
      <c r="D840" s="233" t="s">
        <v>243</v>
      </c>
      <c r="E840" s="305">
        <f>IF(BD.PD9[[#This Row],[.]]="*",VLOOKUP(BD.PD9[[#This Row],[Pos]],[19]Presupuesto!A:H,7,FALSE),"")</f>
        <v>0</v>
      </c>
      <c r="F840" s="234"/>
      <c r="G840" s="174"/>
      <c r="H840" s="174"/>
      <c r="I840" s="174"/>
      <c r="J840" s="392">
        <v>1</v>
      </c>
      <c r="K840" s="233" t="s">
        <v>117</v>
      </c>
      <c r="L840" s="383">
        <f>IF(BD.PD9[[#This Row],[Mon]]="DOP",1,HLOOKUP(BD.PD9[[#This Row],[Mon]],Data!$K$1:$L$2,2,FALSE))</f>
        <v>65</v>
      </c>
      <c r="M840" s="490">
        <v>0</v>
      </c>
      <c r="N840" s="243">
        <f>BD.PD9[[#This Row],[Cant.]]*BD.PD9[[#This Row],[ Tasa ]]*BD.PD9[[#This Row],[ Precio Und.]]</f>
        <v>0</v>
      </c>
      <c r="O840" s="491">
        <v>0</v>
      </c>
      <c r="P840" s="243">
        <f>IF(BD.PD9[[#This Row],[Liquid. '[%']]]&lt;&gt;0,(BD.PD9[[#This Row],[Valor Neto '[DOP']]]*BD.PD9[[#This Row],[Liquid. '[%']]])+BD.PD9[[#This Row],[Valor Neto '[DOP']]],BD.PD9[[#This Row],[Valor Neto '[DOP']]])</f>
        <v>0</v>
      </c>
      <c r="Q840" s="243">
        <f>BD.PD9[[#This Row],[Ppto. Orden Interna '[DOP']]]/HLOOKUP("USD",Data!$K$1:$L$2,2,FALSE)</f>
        <v>0</v>
      </c>
      <c r="R840" s="381"/>
      <c r="S840" s="387"/>
      <c r="T840" s="387"/>
      <c r="U840" s="387"/>
      <c r="V840" s="387"/>
      <c r="W840" s="174"/>
      <c r="X840" s="495"/>
      <c r="Y840" s="388"/>
      <c r="Z840" s="243">
        <f>BD.PD9[[#This Row],[Av.P1 '[%']]]*BD.PD9[[#This Row],[Ppto. Orden Interna '[DOP']]]</f>
        <v>0</v>
      </c>
      <c r="AA840" s="249"/>
      <c r="AB840" s="389"/>
      <c r="AC840" s="243">
        <f>BD.PD9[[#This Row],[Av.P2 '[%']]]*BD.PD9[[#This Row],[Ppto. Orden Interna '[DOP']]]</f>
        <v>0</v>
      </c>
      <c r="AD840" s="249"/>
      <c r="AE840" s="389"/>
      <c r="AF840" s="243">
        <f>BD.PD9[[#This Row],[Av.P3 '[%']]]*BD.PD9[[#This Row],[Ppto. Orden Interna '[DOP']]]</f>
        <v>0</v>
      </c>
      <c r="AG840" s="249"/>
      <c r="AH840" s="389"/>
      <c r="AI840" s="243">
        <f>BD.PD9[[#This Row],[Av.P4 '[%']]]*BD.PD9[[#This Row],[Ppto. Orden Interna '[DOP']]]</f>
        <v>0</v>
      </c>
      <c r="AJ840" s="249"/>
      <c r="AK840" s="389"/>
      <c r="AL840" s="243">
        <f>BD.PD9[[#This Row],[Av.P5 '[%']]]*BD.PD9[[#This Row],[Ppto. Orden Interna '[DOP']]]</f>
        <v>0</v>
      </c>
      <c r="AM840" s="496">
        <f>BD.PD9[[#This Row],[Pago 5]]+BD.PD9[[#This Row],[Pago 4]]+BD.PD9[[#This Row],[Pago 3]]+BD.PD9[[#This Row],[Pago 2]]+BD.PD9[[#This Row],[Pago 1]]</f>
        <v>0</v>
      </c>
      <c r="AN840" s="308" t="s">
        <v>244</v>
      </c>
      <c r="AO840" s="308" t="s">
        <v>245</v>
      </c>
      <c r="AP840" s="308" t="s">
        <v>246</v>
      </c>
      <c r="AQ840" s="308" t="s">
        <v>247</v>
      </c>
      <c r="AR840" s="308">
        <v>594</v>
      </c>
      <c r="AS840" s="308" t="s">
        <v>248</v>
      </c>
      <c r="AT840" s="249" t="s">
        <v>1575</v>
      </c>
      <c r="AU840" s="306"/>
      <c r="AV840" s="306"/>
      <c r="AW840" s="306"/>
      <c r="AX840" s="306"/>
      <c r="AY840" s="306"/>
      <c r="AZ840" s="306"/>
      <c r="BA840" s="306"/>
      <c r="BB840" s="306"/>
      <c r="BC840" s="306"/>
      <c r="BD840" s="306"/>
      <c r="BE840" s="306"/>
      <c r="BF840" s="306"/>
      <c r="BG840" s="306"/>
      <c r="BH840" s="306"/>
      <c r="BI840" s="306"/>
      <c r="BJ840" s="306"/>
      <c r="BK840" s="306"/>
      <c r="BL840" s="306"/>
      <c r="BM840" s="306"/>
      <c r="BN840" s="306"/>
      <c r="BO840" s="306"/>
      <c r="BP840" s="306"/>
      <c r="BQ840" s="306"/>
      <c r="BR840" s="306"/>
      <c r="BS840" s="306"/>
      <c r="BT840" s="306"/>
      <c r="BU840" s="306"/>
      <c r="BV840" s="306"/>
      <c r="BW840" s="306"/>
      <c r="BX840" s="306"/>
      <c r="BY840" s="306"/>
      <c r="BZ840" s="306"/>
      <c r="CA840" s="306"/>
      <c r="CB840" s="306"/>
      <c r="CC840" s="306"/>
      <c r="CD840" s="306"/>
      <c r="CE840" s="306"/>
      <c r="CF840" s="306"/>
      <c r="CG840" s="306"/>
      <c r="CH840" s="306"/>
      <c r="CI840" s="306"/>
      <c r="CJ840" s="306"/>
      <c r="CK840" s="306"/>
      <c r="CL840" s="306"/>
      <c r="CM840" s="306"/>
      <c r="CN840" s="306"/>
      <c r="CO840" s="306"/>
      <c r="CP840" s="306"/>
      <c r="CQ840" s="306"/>
      <c r="CR840" s="306"/>
      <c r="CS840" s="306"/>
      <c r="CT840" s="306"/>
      <c r="CU840" s="306"/>
      <c r="CV840" s="306"/>
      <c r="CW840" s="306"/>
      <c r="CX840" s="306"/>
      <c r="CY840" s="306"/>
      <c r="CZ840" s="306"/>
      <c r="DA840" s="306"/>
      <c r="DB840" s="306"/>
      <c r="DC840" s="306"/>
      <c r="DD840" s="306"/>
      <c r="DE840" s="306"/>
      <c r="DF840" s="306"/>
      <c r="DG840" s="306"/>
      <c r="DH840" s="306"/>
      <c r="DI840" s="306"/>
      <c r="DJ840" s="306"/>
      <c r="DK840" s="306"/>
      <c r="DL840" s="306"/>
      <c r="DM840" s="306"/>
      <c r="DN840" s="306"/>
      <c r="DO840" s="306"/>
      <c r="DP840" s="306"/>
      <c r="DQ840" s="306"/>
      <c r="DR840" s="306"/>
      <c r="DS840" s="306"/>
      <c r="DT840" s="306"/>
      <c r="DU840" s="306"/>
      <c r="DV840" s="306"/>
      <c r="DW840" s="306"/>
      <c r="DX840" s="306"/>
      <c r="DY840" s="306"/>
      <c r="DZ840" s="306"/>
      <c r="EA840" s="306"/>
      <c r="EB840" s="306"/>
      <c r="EC840" s="306"/>
      <c r="ED840" s="306"/>
      <c r="EE840" s="306"/>
      <c r="EF840" s="306"/>
      <c r="EG840" s="306"/>
      <c r="EH840" s="306"/>
      <c r="EI840" s="306"/>
      <c r="EJ840" s="306"/>
      <c r="EK840" s="306"/>
      <c r="EL840" s="306"/>
      <c r="EM840" s="306"/>
      <c r="EN840" s="306"/>
      <c r="EO840" s="306"/>
      <c r="EP840" s="306"/>
      <c r="EQ840" s="306"/>
      <c r="ER840" s="306"/>
      <c r="ES840" s="306"/>
      <c r="ET840" s="306"/>
      <c r="EU840" s="306"/>
      <c r="EV840" s="306"/>
      <c r="EW840" s="306"/>
      <c r="EX840" s="306"/>
      <c r="EY840" s="306"/>
      <c r="EZ840" s="306"/>
      <c r="FA840" s="306"/>
      <c r="FB840" s="306"/>
      <c r="FC840" s="306"/>
      <c r="FD840" s="306"/>
      <c r="FE840" s="306"/>
      <c r="FF840" s="306"/>
      <c r="FG840" s="306"/>
      <c r="FH840" s="306"/>
      <c r="FI840" s="306"/>
      <c r="FJ840" s="306"/>
      <c r="FK840" s="306"/>
      <c r="FL840" s="306"/>
      <c r="FM840" s="306"/>
      <c r="FN840" s="306"/>
      <c r="FO840" s="306"/>
      <c r="FP840" s="306"/>
      <c r="FQ840" s="306"/>
      <c r="FR840" s="306"/>
      <c r="FS840" s="306"/>
      <c r="FT840" s="306"/>
      <c r="FU840" s="306"/>
      <c r="FV840" s="306"/>
      <c r="FW840" s="306"/>
      <c r="FX840" s="306"/>
      <c r="FY840" s="306"/>
      <c r="FZ840" s="306"/>
      <c r="GA840" s="306"/>
      <c r="GB840" s="306"/>
      <c r="GC840" s="306"/>
      <c r="GD840" s="306"/>
      <c r="GE840" s="306"/>
      <c r="GF840" s="306"/>
      <c r="GG840" s="306"/>
      <c r="GH840" s="306"/>
      <c r="GI840" s="306"/>
      <c r="GJ840" s="306"/>
      <c r="GK840" s="306"/>
      <c r="GL840" s="306"/>
      <c r="GM840" s="306"/>
      <c r="GN840" s="306"/>
      <c r="GO840" s="306"/>
      <c r="GP840" s="306"/>
      <c r="GQ840" s="306"/>
      <c r="GR840" s="306"/>
      <c r="GS840" s="306"/>
      <c r="GT840" s="306"/>
      <c r="GU840" s="306"/>
      <c r="GV840" s="306"/>
      <c r="GW840" s="306"/>
      <c r="GX840" s="306"/>
      <c r="GY840" s="306"/>
      <c r="GZ840" s="306"/>
      <c r="HA840" s="306"/>
      <c r="HB840" s="306"/>
      <c r="HC840" s="306"/>
      <c r="HD840" s="306"/>
      <c r="HE840" s="306"/>
      <c r="HF840" s="306"/>
      <c r="HG840" s="306"/>
      <c r="HH840" s="306"/>
      <c r="HI840" s="306"/>
      <c r="HJ840" s="306"/>
      <c r="HK840" s="306"/>
      <c r="HL840" s="306"/>
      <c r="HM840" s="306"/>
      <c r="HN840" s="306"/>
      <c r="HO840" s="306"/>
      <c r="HP840" s="306"/>
      <c r="HQ840" s="306"/>
      <c r="HR840" s="306"/>
      <c r="HS840" s="306"/>
      <c r="HT840" s="306"/>
      <c r="HU840" s="306"/>
      <c r="HV840" s="306"/>
      <c r="HW840" s="306"/>
      <c r="HX840" s="306"/>
      <c r="HY840" s="306"/>
      <c r="HZ840" s="306"/>
      <c r="IA840" s="306"/>
      <c r="IB840" s="306"/>
      <c r="IC840" s="306"/>
      <c r="ID840" s="306"/>
      <c r="IE840" s="306"/>
      <c r="IF840" s="306"/>
      <c r="IG840" s="306"/>
      <c r="IH840" s="306"/>
    </row>
    <row r="841" spans="1:242" s="219" customFormat="1" ht="15" customHeight="1" x14ac:dyDescent="0.3">
      <c r="A841" s="174">
        <v>8.0500000000000007</v>
      </c>
      <c r="B841" s="231"/>
      <c r="C841" s="232" t="e">
        <f>VLOOKUP(BD.PD9[[#This Row],[Pos]],[19]!PPto[#Data],3,FALSE)</f>
        <v>#REF!</v>
      </c>
      <c r="D841" s="174" t="s">
        <v>23</v>
      </c>
      <c r="E841" s="305" t="str">
        <f>IF(BD.PD9[[#This Row],[.]]="*",VLOOKUP(BD.PD9[[#This Row],[Pos]],[19]Presupuesto!A:H,7,FALSE),"")</f>
        <v/>
      </c>
      <c r="F841" s="506" t="s">
        <v>599</v>
      </c>
      <c r="G841" s="579"/>
      <c r="H841" s="174"/>
      <c r="I841" s="174" t="s">
        <v>1326</v>
      </c>
      <c r="J841" s="382">
        <v>1</v>
      </c>
      <c r="K841" s="174" t="s">
        <v>260</v>
      </c>
      <c r="L841" s="383">
        <f>IF(BD.PD9[[#This Row],[Mon]]="DOP",1,HLOOKUP(BD.PD9[[#This Row],[Mon]],Data!$K$1:$L$2,2,FALSE))</f>
        <v>1</v>
      </c>
      <c r="M841" s="384">
        <v>16288</v>
      </c>
      <c r="N841" s="243">
        <f>BD.PD9[[#This Row],[Cant.]]*BD.PD9[[#This Row],[ Tasa ]]*BD.PD9[[#This Row],[ Precio Und.]]</f>
        <v>16288</v>
      </c>
      <c r="O841" s="386">
        <v>0</v>
      </c>
      <c r="P841" s="243">
        <f>IF(BD.PD9[[#This Row],[Liquid. '[%']]]&lt;&gt;0,(BD.PD9[[#This Row],[Valor Neto '[DOP']]]*BD.PD9[[#This Row],[Liquid. '[%']]])+BD.PD9[[#This Row],[Valor Neto '[DOP']]],BD.PD9[[#This Row],[Valor Neto '[DOP']]])</f>
        <v>16288</v>
      </c>
      <c r="Q841" s="243">
        <f>BD.PD9[[#This Row],[Ppto. Orden Interna '[DOP']]]/HLOOKUP("USD",Data!$K$1:$L$2,2,FALSE)</f>
        <v>250.58461538461538</v>
      </c>
      <c r="R841" s="381" t="s">
        <v>600</v>
      </c>
      <c r="S841" s="387"/>
      <c r="T841" s="387"/>
      <c r="U841" s="387"/>
      <c r="V841" s="387"/>
      <c r="W841" s="174" t="s">
        <v>601</v>
      </c>
      <c r="X841" s="495">
        <v>8</v>
      </c>
      <c r="Y841" s="388">
        <v>1</v>
      </c>
      <c r="Z841" s="243">
        <f>BD.PD9[[#This Row],[Av.P1 '[%']]]*BD.PD9[[#This Row],[Ppto. Orden Interna '[DOP']]]</f>
        <v>16288</v>
      </c>
      <c r="AA841" s="249"/>
      <c r="AB841" s="389"/>
      <c r="AC841" s="243">
        <f>BD.PD9[[#This Row],[Av.P2 '[%']]]*BD.PD9[[#This Row],[Ppto. Orden Interna '[DOP']]]</f>
        <v>0</v>
      </c>
      <c r="AD841" s="249"/>
      <c r="AE841" s="389"/>
      <c r="AF841" s="243">
        <f>BD.PD9[[#This Row],[Av.P3 '[%']]]*BD.PD9[[#This Row],[Ppto. Orden Interna '[DOP']]]</f>
        <v>0</v>
      </c>
      <c r="AG841" s="249"/>
      <c r="AH841" s="389"/>
      <c r="AI841" s="243">
        <f>BD.PD9[[#This Row],[Av.P4 '[%']]]*BD.PD9[[#This Row],[Ppto. Orden Interna '[DOP']]]</f>
        <v>0</v>
      </c>
      <c r="AJ841" s="249"/>
      <c r="AK841" s="389"/>
      <c r="AL841" s="243">
        <f>BD.PD9[[#This Row],[Av.P5 '[%']]]*BD.PD9[[#This Row],[Ppto. Orden Interna '[DOP']]]</f>
        <v>0</v>
      </c>
      <c r="AM841" s="496">
        <f>BD.PD9[[#This Row],[Pago 5]]+BD.PD9[[#This Row],[Pago 4]]+BD.PD9[[#This Row],[Pago 3]]+BD.PD9[[#This Row],[Pago 2]]+BD.PD9[[#This Row],[Pago 1]]</f>
        <v>16288</v>
      </c>
      <c r="AN841" s="308" t="s">
        <v>244</v>
      </c>
      <c r="AO841" s="308" t="s">
        <v>245</v>
      </c>
      <c r="AP841" s="308" t="s">
        <v>246</v>
      </c>
      <c r="AQ841" s="308" t="s">
        <v>247</v>
      </c>
      <c r="AR841" s="308">
        <v>594</v>
      </c>
      <c r="AS841" s="308" t="s">
        <v>248</v>
      </c>
      <c r="AT841" s="249" t="s">
        <v>1575</v>
      </c>
      <c r="AU841" s="306"/>
      <c r="AV841" s="306"/>
      <c r="AW841" s="306"/>
      <c r="AX841" s="306"/>
      <c r="AY841" s="306"/>
      <c r="AZ841" s="306"/>
      <c r="BA841" s="306"/>
      <c r="BB841" s="306"/>
      <c r="BC841" s="306"/>
      <c r="BD841" s="306"/>
      <c r="BE841" s="306"/>
      <c r="BF841" s="306"/>
      <c r="BG841" s="306"/>
      <c r="BH841" s="306"/>
      <c r="BI841" s="306"/>
      <c r="BJ841" s="306"/>
      <c r="BK841" s="306"/>
      <c r="BL841" s="306"/>
      <c r="BM841" s="306"/>
      <c r="BN841" s="306"/>
      <c r="BO841" s="306"/>
      <c r="BP841" s="306"/>
      <c r="BQ841" s="306"/>
      <c r="BR841" s="306"/>
      <c r="BS841" s="306"/>
      <c r="BT841" s="306"/>
      <c r="BU841" s="306"/>
      <c r="BV841" s="306"/>
      <c r="BW841" s="306"/>
      <c r="BX841" s="306"/>
      <c r="BY841" s="306"/>
      <c r="BZ841" s="306"/>
      <c r="CA841" s="306"/>
      <c r="CB841" s="306"/>
      <c r="CC841" s="306"/>
      <c r="CD841" s="306"/>
      <c r="CE841" s="306"/>
      <c r="CF841" s="306"/>
      <c r="CG841" s="306"/>
      <c r="CH841" s="306"/>
      <c r="CI841" s="306"/>
      <c r="CJ841" s="306"/>
      <c r="CK841" s="306"/>
      <c r="CL841" s="306"/>
      <c r="CM841" s="306"/>
      <c r="CN841" s="306"/>
      <c r="CO841" s="306"/>
      <c r="CP841" s="306"/>
      <c r="CQ841" s="306"/>
      <c r="CR841" s="306"/>
      <c r="CS841" s="306"/>
      <c r="CT841" s="306"/>
      <c r="CU841" s="306"/>
      <c r="CV841" s="306"/>
      <c r="CW841" s="306"/>
      <c r="CX841" s="306"/>
      <c r="CY841" s="306"/>
      <c r="CZ841" s="306"/>
      <c r="DA841" s="306"/>
      <c r="DB841" s="306"/>
      <c r="DC841" s="306"/>
      <c r="DD841" s="306"/>
      <c r="DE841" s="306"/>
      <c r="DF841" s="306"/>
      <c r="DG841" s="306"/>
      <c r="DH841" s="306"/>
      <c r="DI841" s="306"/>
      <c r="DJ841" s="306"/>
      <c r="DK841" s="306"/>
      <c r="DL841" s="306"/>
      <c r="DM841" s="306"/>
      <c r="DN841" s="306"/>
      <c r="DO841" s="306"/>
      <c r="DP841" s="306"/>
      <c r="DQ841" s="306"/>
      <c r="DR841" s="306"/>
      <c r="DS841" s="306"/>
      <c r="DT841" s="306"/>
      <c r="DU841" s="306"/>
      <c r="DV841" s="306"/>
      <c r="DW841" s="306"/>
      <c r="DX841" s="306"/>
      <c r="DY841" s="306"/>
      <c r="DZ841" s="306"/>
      <c r="EA841" s="306"/>
      <c r="EB841" s="306"/>
      <c r="EC841" s="306"/>
      <c r="ED841" s="306"/>
      <c r="EE841" s="306"/>
      <c r="EF841" s="306"/>
      <c r="EG841" s="306"/>
      <c r="EH841" s="306"/>
      <c r="EI841" s="306"/>
      <c r="EJ841" s="306"/>
      <c r="EK841" s="306"/>
      <c r="EL841" s="306"/>
      <c r="EM841" s="306"/>
      <c r="EN841" s="306"/>
      <c r="EO841" s="306"/>
      <c r="EP841" s="306"/>
      <c r="EQ841" s="306"/>
      <c r="ER841" s="306"/>
      <c r="ES841" s="306"/>
      <c r="ET841" s="306"/>
      <c r="EU841" s="306"/>
      <c r="EV841" s="306"/>
      <c r="EW841" s="306"/>
      <c r="EX841" s="306"/>
      <c r="EY841" s="306"/>
      <c r="EZ841" s="306"/>
      <c r="FA841" s="306"/>
      <c r="FB841" s="306"/>
      <c r="FC841" s="306"/>
      <c r="FD841" s="306"/>
      <c r="FE841" s="306"/>
      <c r="FF841" s="306"/>
      <c r="FG841" s="306"/>
      <c r="FH841" s="306"/>
      <c r="FI841" s="306"/>
      <c r="FJ841" s="306"/>
      <c r="FK841" s="306"/>
      <c r="FL841" s="306"/>
      <c r="FM841" s="306"/>
      <c r="FN841" s="306"/>
      <c r="FO841" s="306"/>
      <c r="FP841" s="306"/>
      <c r="FQ841" s="306"/>
      <c r="FR841" s="306"/>
      <c r="FS841" s="306"/>
      <c r="FT841" s="306"/>
      <c r="FU841" s="306"/>
      <c r="FV841" s="306"/>
      <c r="FW841" s="306"/>
      <c r="FX841" s="306"/>
      <c r="FY841" s="306"/>
      <c r="FZ841" s="306"/>
      <c r="GA841" s="306"/>
      <c r="GB841" s="306"/>
      <c r="GC841" s="306"/>
      <c r="GD841" s="306"/>
      <c r="GE841" s="306"/>
      <c r="GF841" s="306"/>
      <c r="GG841" s="306"/>
      <c r="GH841" s="306"/>
      <c r="GI841" s="306"/>
      <c r="GJ841" s="306"/>
      <c r="GK841" s="306"/>
      <c r="GL841" s="306"/>
      <c r="GM841" s="306"/>
      <c r="GN841" s="306"/>
      <c r="GO841" s="306"/>
      <c r="GP841" s="306"/>
      <c r="GQ841" s="306"/>
      <c r="GR841" s="306"/>
      <c r="GS841" s="306"/>
      <c r="GT841" s="306"/>
      <c r="GU841" s="306"/>
      <c r="GV841" s="306"/>
      <c r="GW841" s="306"/>
      <c r="GX841" s="306"/>
      <c r="GY841" s="306"/>
      <c r="GZ841" s="306"/>
      <c r="HA841" s="306"/>
      <c r="HB841" s="306"/>
      <c r="HC841" s="306"/>
      <c r="HD841" s="306"/>
      <c r="HE841" s="306"/>
      <c r="HF841" s="306"/>
      <c r="HG841" s="306"/>
      <c r="HH841" s="306"/>
      <c r="HI841" s="306"/>
      <c r="HJ841" s="306"/>
      <c r="HK841" s="306"/>
      <c r="HL841" s="306"/>
      <c r="HM841" s="306"/>
      <c r="HN841" s="306"/>
      <c r="HO841" s="306"/>
      <c r="HP841" s="306"/>
      <c r="HQ841" s="306"/>
      <c r="HR841" s="306"/>
      <c r="HS841" s="306"/>
      <c r="HT841" s="306"/>
      <c r="HU841" s="306"/>
      <c r="HV841" s="306"/>
      <c r="HW841" s="306"/>
      <c r="HX841" s="306"/>
      <c r="HY841" s="306"/>
      <c r="HZ841" s="306"/>
      <c r="IA841" s="306"/>
      <c r="IB841" s="306"/>
      <c r="IC841" s="306"/>
      <c r="ID841" s="306"/>
      <c r="IE841" s="306"/>
      <c r="IF841" s="306"/>
      <c r="IG841" s="306"/>
      <c r="IH841" s="306"/>
    </row>
    <row r="842" spans="1:242" s="219" customFormat="1" ht="15" customHeight="1" x14ac:dyDescent="0.3">
      <c r="A842" s="174">
        <v>8.0500000000000007</v>
      </c>
      <c r="B842" s="231"/>
      <c r="C842" s="232" t="e">
        <f>VLOOKUP(BD.PD9[[#This Row],[Pos]],[19]!PPto[#Data],3,FALSE)</f>
        <v>#REF!</v>
      </c>
      <c r="D842" s="174" t="s">
        <v>23</v>
      </c>
      <c r="E842" s="305" t="str">
        <f>IF(BD.PD9[[#This Row],[.]]="*",VLOOKUP(BD.PD9[[#This Row],[Pos]],[19]Presupuesto!A:H,7,FALSE),"")</f>
        <v/>
      </c>
      <c r="F842" s="506" t="s">
        <v>602</v>
      </c>
      <c r="G842" s="579"/>
      <c r="H842" s="174"/>
      <c r="I842" s="174" t="s">
        <v>1326</v>
      </c>
      <c r="J842" s="382">
        <v>1</v>
      </c>
      <c r="K842" s="174" t="s">
        <v>260</v>
      </c>
      <c r="L842" s="383">
        <f>IF(BD.PD9[[#This Row],[Mon]]="DOP",1,HLOOKUP(BD.PD9[[#This Row],[Mon]],Data!$K$1:$L$2,2,FALSE))</f>
        <v>1</v>
      </c>
      <c r="M842" s="384">
        <v>9893.11</v>
      </c>
      <c r="N842" s="243">
        <f>BD.PD9[[#This Row],[Cant.]]*BD.PD9[[#This Row],[ Tasa ]]*BD.PD9[[#This Row],[ Precio Und.]]</f>
        <v>9893.11</v>
      </c>
      <c r="O842" s="386">
        <v>0</v>
      </c>
      <c r="P842" s="243">
        <f>IF(BD.PD9[[#This Row],[Liquid. '[%']]]&lt;&gt;0,(BD.PD9[[#This Row],[Valor Neto '[DOP']]]*BD.PD9[[#This Row],[Liquid. '[%']]])+BD.PD9[[#This Row],[Valor Neto '[DOP']]],BD.PD9[[#This Row],[Valor Neto '[DOP']]])</f>
        <v>9893.11</v>
      </c>
      <c r="Q842" s="243">
        <f>BD.PD9[[#This Row],[Ppto. Orden Interna '[DOP']]]/HLOOKUP("USD",Data!$K$1:$L$2,2,FALSE)</f>
        <v>152.20169230769233</v>
      </c>
      <c r="R842" s="381" t="s">
        <v>603</v>
      </c>
      <c r="S842" s="387"/>
      <c r="T842" s="387"/>
      <c r="U842" s="387"/>
      <c r="V842" s="387"/>
      <c r="W842" s="174" t="s">
        <v>337</v>
      </c>
      <c r="X842" s="495">
        <v>8</v>
      </c>
      <c r="Y842" s="388">
        <v>0.7</v>
      </c>
      <c r="Z842" s="243">
        <f>BD.PD9[[#This Row],[Av.P1 '[%']]]*BD.PD9[[#This Row],[Ppto. Orden Interna '[DOP']]]</f>
        <v>6925.1769999999997</v>
      </c>
      <c r="AA842" s="495">
        <v>10</v>
      </c>
      <c r="AB842" s="388">
        <v>0.3</v>
      </c>
      <c r="AC842" s="243">
        <f>BD.PD9[[#This Row],[Av.P2 '[%']]]*BD.PD9[[#This Row],[Ppto. Orden Interna '[DOP']]]</f>
        <v>2967.933</v>
      </c>
      <c r="AD842" s="249"/>
      <c r="AE842" s="389"/>
      <c r="AF842" s="243">
        <f>BD.PD9[[#This Row],[Av.P3 '[%']]]*BD.PD9[[#This Row],[Ppto. Orden Interna '[DOP']]]</f>
        <v>0</v>
      </c>
      <c r="AG842" s="249"/>
      <c r="AH842" s="389"/>
      <c r="AI842" s="243">
        <f>BD.PD9[[#This Row],[Av.P4 '[%']]]*BD.PD9[[#This Row],[Ppto. Orden Interna '[DOP']]]</f>
        <v>0</v>
      </c>
      <c r="AJ842" s="249"/>
      <c r="AK842" s="389"/>
      <c r="AL842" s="243">
        <f>BD.PD9[[#This Row],[Av.P5 '[%']]]*BD.PD9[[#This Row],[Ppto. Orden Interna '[DOP']]]</f>
        <v>0</v>
      </c>
      <c r="AM842" s="496">
        <f>BD.PD9[[#This Row],[Pago 5]]+BD.PD9[[#This Row],[Pago 4]]+BD.PD9[[#This Row],[Pago 3]]+BD.PD9[[#This Row],[Pago 2]]+BD.PD9[[#This Row],[Pago 1]]</f>
        <v>9893.11</v>
      </c>
      <c r="AN842" s="308" t="s">
        <v>244</v>
      </c>
      <c r="AO842" s="308" t="s">
        <v>245</v>
      </c>
      <c r="AP842" s="308" t="s">
        <v>246</v>
      </c>
      <c r="AQ842" s="308" t="s">
        <v>247</v>
      </c>
      <c r="AR842" s="308">
        <v>594</v>
      </c>
      <c r="AS842" s="308" t="s">
        <v>248</v>
      </c>
      <c r="AT842" s="249" t="s">
        <v>1575</v>
      </c>
      <c r="AU842" s="306"/>
      <c r="AV842" s="306"/>
      <c r="AW842" s="306"/>
      <c r="AX842" s="306"/>
      <c r="AY842" s="306"/>
      <c r="AZ842" s="306"/>
      <c r="BA842" s="306"/>
      <c r="BB842" s="306"/>
      <c r="BC842" s="306"/>
      <c r="BD842" s="306"/>
      <c r="BE842" s="306"/>
      <c r="BF842" s="306"/>
      <c r="BG842" s="306"/>
      <c r="BH842" s="306"/>
      <c r="BI842" s="306"/>
      <c r="BJ842" s="306"/>
      <c r="BK842" s="306"/>
      <c r="BL842" s="306"/>
      <c r="BM842" s="306"/>
      <c r="BN842" s="306"/>
      <c r="BO842" s="306"/>
      <c r="BP842" s="306"/>
      <c r="BQ842" s="306"/>
      <c r="BR842" s="306"/>
      <c r="BS842" s="306"/>
      <c r="BT842" s="306"/>
      <c r="BU842" s="306"/>
      <c r="BV842" s="306"/>
      <c r="BW842" s="306"/>
      <c r="BX842" s="306"/>
      <c r="BY842" s="306"/>
      <c r="BZ842" s="306"/>
      <c r="CA842" s="306"/>
      <c r="CB842" s="306"/>
      <c r="CC842" s="306"/>
      <c r="CD842" s="306"/>
      <c r="CE842" s="306"/>
      <c r="CF842" s="306"/>
      <c r="CG842" s="306"/>
      <c r="CH842" s="306"/>
      <c r="CI842" s="306"/>
      <c r="CJ842" s="306"/>
      <c r="CK842" s="306"/>
      <c r="CL842" s="306"/>
      <c r="CM842" s="306"/>
      <c r="CN842" s="306"/>
      <c r="CO842" s="306"/>
      <c r="CP842" s="306"/>
      <c r="CQ842" s="306"/>
      <c r="CR842" s="306"/>
      <c r="CS842" s="306"/>
      <c r="CT842" s="306"/>
      <c r="CU842" s="306"/>
      <c r="CV842" s="306"/>
      <c r="CW842" s="306"/>
      <c r="CX842" s="306"/>
      <c r="CY842" s="306"/>
      <c r="CZ842" s="306"/>
      <c r="DA842" s="306"/>
      <c r="DB842" s="306"/>
      <c r="DC842" s="306"/>
      <c r="DD842" s="306"/>
      <c r="DE842" s="306"/>
      <c r="DF842" s="306"/>
      <c r="DG842" s="306"/>
      <c r="DH842" s="306"/>
      <c r="DI842" s="306"/>
      <c r="DJ842" s="306"/>
      <c r="DK842" s="306"/>
      <c r="DL842" s="306"/>
      <c r="DM842" s="306"/>
      <c r="DN842" s="306"/>
      <c r="DO842" s="306"/>
      <c r="DP842" s="306"/>
      <c r="DQ842" s="306"/>
      <c r="DR842" s="306"/>
      <c r="DS842" s="306"/>
      <c r="DT842" s="306"/>
      <c r="DU842" s="306"/>
      <c r="DV842" s="306"/>
      <c r="DW842" s="306"/>
      <c r="DX842" s="306"/>
      <c r="DY842" s="306"/>
      <c r="DZ842" s="306"/>
      <c r="EA842" s="306"/>
      <c r="EB842" s="306"/>
      <c r="EC842" s="306"/>
      <c r="ED842" s="306"/>
      <c r="EE842" s="306"/>
      <c r="EF842" s="306"/>
      <c r="EG842" s="306"/>
      <c r="EH842" s="306"/>
      <c r="EI842" s="306"/>
      <c r="EJ842" s="306"/>
      <c r="EK842" s="306"/>
      <c r="EL842" s="306"/>
      <c r="EM842" s="306"/>
      <c r="EN842" s="306"/>
      <c r="EO842" s="306"/>
      <c r="EP842" s="306"/>
      <c r="EQ842" s="306"/>
      <c r="ER842" s="306"/>
      <c r="ES842" s="306"/>
      <c r="ET842" s="306"/>
      <c r="EU842" s="306"/>
      <c r="EV842" s="306"/>
      <c r="EW842" s="306"/>
      <c r="EX842" s="306"/>
      <c r="EY842" s="306"/>
      <c r="EZ842" s="306"/>
      <c r="FA842" s="306"/>
      <c r="FB842" s="306"/>
      <c r="FC842" s="306"/>
      <c r="FD842" s="306"/>
      <c r="FE842" s="306"/>
      <c r="FF842" s="306"/>
      <c r="FG842" s="306"/>
      <c r="FH842" s="306"/>
      <c r="FI842" s="306"/>
      <c r="FJ842" s="306"/>
      <c r="FK842" s="306"/>
      <c r="FL842" s="306"/>
      <c r="FM842" s="306"/>
      <c r="FN842" s="306"/>
      <c r="FO842" s="306"/>
      <c r="FP842" s="306"/>
      <c r="FQ842" s="306"/>
      <c r="FR842" s="306"/>
      <c r="FS842" s="306"/>
      <c r="FT842" s="306"/>
      <c r="FU842" s="306"/>
      <c r="FV842" s="306"/>
      <c r="FW842" s="306"/>
      <c r="FX842" s="306"/>
      <c r="FY842" s="306"/>
      <c r="FZ842" s="306"/>
      <c r="GA842" s="306"/>
      <c r="GB842" s="306"/>
      <c r="GC842" s="306"/>
      <c r="GD842" s="306"/>
      <c r="GE842" s="306"/>
      <c r="GF842" s="306"/>
      <c r="GG842" s="306"/>
      <c r="GH842" s="306"/>
      <c r="GI842" s="306"/>
      <c r="GJ842" s="306"/>
      <c r="GK842" s="306"/>
      <c r="GL842" s="306"/>
      <c r="GM842" s="306"/>
      <c r="GN842" s="306"/>
      <c r="GO842" s="306"/>
      <c r="GP842" s="306"/>
      <c r="GQ842" s="306"/>
      <c r="GR842" s="306"/>
      <c r="GS842" s="306"/>
      <c r="GT842" s="306"/>
      <c r="GU842" s="306"/>
      <c r="GV842" s="306"/>
      <c r="GW842" s="306"/>
      <c r="GX842" s="306"/>
      <c r="GY842" s="306"/>
      <c r="GZ842" s="306"/>
      <c r="HA842" s="306"/>
      <c r="HB842" s="306"/>
      <c r="HC842" s="306"/>
      <c r="HD842" s="306"/>
      <c r="HE842" s="306"/>
      <c r="HF842" s="306"/>
      <c r="HG842" s="306"/>
      <c r="HH842" s="306"/>
      <c r="HI842" s="306"/>
      <c r="HJ842" s="306"/>
      <c r="HK842" s="306"/>
      <c r="HL842" s="306"/>
      <c r="HM842" s="306"/>
      <c r="HN842" s="306"/>
      <c r="HO842" s="306"/>
      <c r="HP842" s="306"/>
      <c r="HQ842" s="306"/>
      <c r="HR842" s="306"/>
      <c r="HS842" s="306"/>
      <c r="HT842" s="306"/>
      <c r="HU842" s="306"/>
      <c r="HV842" s="306"/>
      <c r="HW842" s="306"/>
      <c r="HX842" s="306"/>
      <c r="HY842" s="306"/>
      <c r="HZ842" s="306"/>
      <c r="IA842" s="306"/>
      <c r="IB842" s="306"/>
      <c r="IC842" s="306"/>
      <c r="ID842" s="306"/>
      <c r="IE842" s="306"/>
      <c r="IF842" s="306"/>
      <c r="IG842" s="306"/>
      <c r="IH842" s="306"/>
    </row>
    <row r="843" spans="1:242" s="219" customFormat="1" ht="15" customHeight="1" x14ac:dyDescent="0.3">
      <c r="A843" s="174">
        <v>8.0500000000000007</v>
      </c>
      <c r="B843" s="231"/>
      <c r="C843" s="232" t="e">
        <f>VLOOKUP(BD.PD9[[#This Row],[Pos]],[19]!PPto[#Data],3,FALSE)</f>
        <v>#REF!</v>
      </c>
      <c r="D843" s="174" t="s">
        <v>23</v>
      </c>
      <c r="E843" s="305" t="str">
        <f>IF(BD.PD9[[#This Row],[.]]="*",VLOOKUP(BD.PD9[[#This Row],[Pos]],[19]Presupuesto!A:H,7,FALSE),"")</f>
        <v/>
      </c>
      <c r="F843" s="234" t="s">
        <v>604</v>
      </c>
      <c r="G843" s="174"/>
      <c r="H843" s="174"/>
      <c r="I843" s="174" t="s">
        <v>1326</v>
      </c>
      <c r="J843" s="382">
        <v>1</v>
      </c>
      <c r="K843" s="174" t="s">
        <v>260</v>
      </c>
      <c r="L843" s="383">
        <f>IF(BD.PD9[[#This Row],[Mon]]="DOP",1,HLOOKUP(BD.PD9[[#This Row],[Mon]],Data!$K$1:$L$2,2,FALSE))</f>
        <v>1</v>
      </c>
      <c r="M843" s="384">
        <v>12000</v>
      </c>
      <c r="N843" s="243">
        <f>BD.PD9[[#This Row],[Cant.]]*BD.PD9[[#This Row],[ Tasa ]]*BD.PD9[[#This Row],[ Precio Und.]]</f>
        <v>12000</v>
      </c>
      <c r="O843" s="386">
        <v>0</v>
      </c>
      <c r="P843" s="243">
        <f>IF(BD.PD9[[#This Row],[Liquid. '[%']]]&lt;&gt;0,(BD.PD9[[#This Row],[Valor Neto '[DOP']]]*BD.PD9[[#This Row],[Liquid. '[%']]])+BD.PD9[[#This Row],[Valor Neto '[DOP']]],BD.PD9[[#This Row],[Valor Neto '[DOP']]])</f>
        <v>12000</v>
      </c>
      <c r="Q843" s="243">
        <f>BD.PD9[[#This Row],[Ppto. Orden Interna '[DOP']]]/HLOOKUP("USD",Data!$K$1:$L$2,2,FALSE)</f>
        <v>184.61538461538461</v>
      </c>
      <c r="R843" s="381" t="s">
        <v>605</v>
      </c>
      <c r="S843" s="387"/>
      <c r="T843" s="387"/>
      <c r="U843" s="387"/>
      <c r="V843" s="387"/>
      <c r="W843" s="174" t="s">
        <v>606</v>
      </c>
      <c r="X843" s="495">
        <v>10</v>
      </c>
      <c r="Y843" s="388">
        <v>1</v>
      </c>
      <c r="Z843" s="243">
        <f>BD.PD9[[#This Row],[Av.P1 '[%']]]*BD.PD9[[#This Row],[Ppto. Orden Interna '[DOP']]]</f>
        <v>12000</v>
      </c>
      <c r="AA843" s="249"/>
      <c r="AB843" s="389"/>
      <c r="AC843" s="243">
        <f>BD.PD9[[#This Row],[Av.P2 '[%']]]*BD.PD9[[#This Row],[Ppto. Orden Interna '[DOP']]]</f>
        <v>0</v>
      </c>
      <c r="AD843" s="249"/>
      <c r="AE843" s="389"/>
      <c r="AF843" s="243">
        <f>BD.PD9[[#This Row],[Av.P3 '[%']]]*BD.PD9[[#This Row],[Ppto. Orden Interna '[DOP']]]</f>
        <v>0</v>
      </c>
      <c r="AG843" s="249"/>
      <c r="AH843" s="389"/>
      <c r="AI843" s="243">
        <f>BD.PD9[[#This Row],[Av.P4 '[%']]]*BD.PD9[[#This Row],[Ppto. Orden Interna '[DOP']]]</f>
        <v>0</v>
      </c>
      <c r="AJ843" s="249"/>
      <c r="AK843" s="389"/>
      <c r="AL843" s="243">
        <f>BD.PD9[[#This Row],[Av.P5 '[%']]]*BD.PD9[[#This Row],[Ppto. Orden Interna '[DOP']]]</f>
        <v>0</v>
      </c>
      <c r="AM843" s="496">
        <f>BD.PD9[[#This Row],[Pago 5]]+BD.PD9[[#This Row],[Pago 4]]+BD.PD9[[#This Row],[Pago 3]]+BD.PD9[[#This Row],[Pago 2]]+BD.PD9[[#This Row],[Pago 1]]</f>
        <v>12000</v>
      </c>
      <c r="AN843" s="308" t="s">
        <v>244</v>
      </c>
      <c r="AO843" s="308" t="s">
        <v>245</v>
      </c>
      <c r="AP843" s="308" t="s">
        <v>246</v>
      </c>
      <c r="AQ843" s="308" t="s">
        <v>247</v>
      </c>
      <c r="AR843" s="308">
        <v>594</v>
      </c>
      <c r="AS843" s="308" t="s">
        <v>248</v>
      </c>
      <c r="AT843" s="249" t="s">
        <v>1575</v>
      </c>
      <c r="AU843" s="306"/>
      <c r="AV843" s="306"/>
      <c r="AW843" s="306"/>
      <c r="AX843" s="306"/>
      <c r="AY843" s="306"/>
      <c r="AZ843" s="306"/>
      <c r="BA843" s="306"/>
      <c r="BB843" s="306"/>
      <c r="BC843" s="306"/>
      <c r="BD843" s="306"/>
      <c r="BE843" s="306"/>
      <c r="BF843" s="306"/>
      <c r="BG843" s="306"/>
      <c r="BH843" s="306"/>
      <c r="BI843" s="306"/>
      <c r="BJ843" s="306"/>
      <c r="BK843" s="306"/>
      <c r="BL843" s="306"/>
      <c r="BM843" s="306"/>
      <c r="BN843" s="306"/>
      <c r="BO843" s="306"/>
      <c r="BP843" s="306"/>
      <c r="BQ843" s="306"/>
      <c r="BR843" s="306"/>
      <c r="BS843" s="306"/>
      <c r="BT843" s="306"/>
      <c r="BU843" s="306"/>
      <c r="BV843" s="306"/>
      <c r="BW843" s="306"/>
      <c r="BX843" s="306"/>
      <c r="BY843" s="306"/>
      <c r="BZ843" s="306"/>
      <c r="CA843" s="306"/>
      <c r="CB843" s="306"/>
      <c r="CC843" s="306"/>
      <c r="CD843" s="306"/>
      <c r="CE843" s="306"/>
      <c r="CF843" s="306"/>
      <c r="CG843" s="306"/>
      <c r="CH843" s="306"/>
      <c r="CI843" s="306"/>
      <c r="CJ843" s="306"/>
      <c r="CK843" s="306"/>
      <c r="CL843" s="306"/>
      <c r="CM843" s="306"/>
      <c r="CN843" s="306"/>
      <c r="CO843" s="306"/>
      <c r="CP843" s="306"/>
      <c r="CQ843" s="306"/>
      <c r="CR843" s="306"/>
      <c r="CS843" s="306"/>
      <c r="CT843" s="306"/>
      <c r="CU843" s="306"/>
      <c r="CV843" s="306"/>
      <c r="CW843" s="306"/>
      <c r="CX843" s="306"/>
      <c r="CY843" s="306"/>
      <c r="CZ843" s="306"/>
      <c r="DA843" s="306"/>
      <c r="DB843" s="306"/>
      <c r="DC843" s="306"/>
      <c r="DD843" s="306"/>
      <c r="DE843" s="306"/>
      <c r="DF843" s="306"/>
      <c r="DG843" s="306"/>
      <c r="DH843" s="306"/>
      <c r="DI843" s="306"/>
      <c r="DJ843" s="306"/>
      <c r="DK843" s="306"/>
      <c r="DL843" s="306"/>
      <c r="DM843" s="306"/>
      <c r="DN843" s="306"/>
      <c r="DO843" s="306"/>
      <c r="DP843" s="306"/>
      <c r="DQ843" s="306"/>
      <c r="DR843" s="306"/>
      <c r="DS843" s="306"/>
      <c r="DT843" s="306"/>
      <c r="DU843" s="306"/>
      <c r="DV843" s="306"/>
      <c r="DW843" s="306"/>
      <c r="DX843" s="306"/>
      <c r="DY843" s="306"/>
      <c r="DZ843" s="306"/>
      <c r="EA843" s="306"/>
      <c r="EB843" s="306"/>
      <c r="EC843" s="306"/>
      <c r="ED843" s="306"/>
      <c r="EE843" s="306"/>
      <c r="EF843" s="306"/>
      <c r="EG843" s="306"/>
      <c r="EH843" s="306"/>
      <c r="EI843" s="306"/>
      <c r="EJ843" s="306"/>
      <c r="EK843" s="306"/>
      <c r="EL843" s="306"/>
      <c r="EM843" s="306"/>
      <c r="EN843" s="306"/>
      <c r="EO843" s="306"/>
      <c r="EP843" s="306"/>
      <c r="EQ843" s="306"/>
      <c r="ER843" s="306"/>
      <c r="ES843" s="306"/>
      <c r="ET843" s="306"/>
      <c r="EU843" s="306"/>
      <c r="EV843" s="306"/>
      <c r="EW843" s="306"/>
      <c r="EX843" s="306"/>
      <c r="EY843" s="306"/>
      <c r="EZ843" s="306"/>
      <c r="FA843" s="306"/>
      <c r="FB843" s="306"/>
      <c r="FC843" s="306"/>
      <c r="FD843" s="306"/>
      <c r="FE843" s="306"/>
      <c r="FF843" s="306"/>
      <c r="FG843" s="306"/>
      <c r="FH843" s="306"/>
      <c r="FI843" s="306"/>
      <c r="FJ843" s="306"/>
      <c r="FK843" s="306"/>
      <c r="FL843" s="306"/>
      <c r="FM843" s="306"/>
      <c r="FN843" s="306"/>
      <c r="FO843" s="306"/>
      <c r="FP843" s="306"/>
      <c r="FQ843" s="306"/>
      <c r="FR843" s="306"/>
      <c r="FS843" s="306"/>
      <c r="FT843" s="306"/>
      <c r="FU843" s="306"/>
      <c r="FV843" s="306"/>
      <c r="FW843" s="306"/>
      <c r="FX843" s="306"/>
      <c r="FY843" s="306"/>
      <c r="FZ843" s="306"/>
      <c r="GA843" s="306"/>
      <c r="GB843" s="306"/>
      <c r="GC843" s="306"/>
      <c r="GD843" s="306"/>
      <c r="GE843" s="306"/>
      <c r="GF843" s="306"/>
      <c r="GG843" s="306"/>
      <c r="GH843" s="306"/>
      <c r="GI843" s="306"/>
      <c r="GJ843" s="306"/>
      <c r="GK843" s="306"/>
      <c r="GL843" s="306"/>
      <c r="GM843" s="306"/>
      <c r="GN843" s="306"/>
      <c r="GO843" s="306"/>
      <c r="GP843" s="306"/>
      <c r="GQ843" s="306"/>
      <c r="GR843" s="306"/>
      <c r="GS843" s="306"/>
      <c r="GT843" s="306"/>
      <c r="GU843" s="306"/>
      <c r="GV843" s="306"/>
      <c r="GW843" s="306"/>
      <c r="GX843" s="306"/>
      <c r="GY843" s="306"/>
      <c r="GZ843" s="306"/>
      <c r="HA843" s="306"/>
      <c r="HB843" s="306"/>
      <c r="HC843" s="306"/>
      <c r="HD843" s="306"/>
      <c r="HE843" s="306"/>
      <c r="HF843" s="306"/>
      <c r="HG843" s="306"/>
      <c r="HH843" s="306"/>
      <c r="HI843" s="306"/>
      <c r="HJ843" s="306"/>
      <c r="HK843" s="306"/>
      <c r="HL843" s="306"/>
      <c r="HM843" s="306"/>
      <c r="HN843" s="306"/>
      <c r="HO843" s="306"/>
      <c r="HP843" s="306"/>
      <c r="HQ843" s="306"/>
      <c r="HR843" s="306"/>
      <c r="HS843" s="306"/>
      <c r="HT843" s="306"/>
      <c r="HU843" s="306"/>
      <c r="HV843" s="306"/>
      <c r="HW843" s="306"/>
      <c r="HX843" s="306"/>
      <c r="HY843" s="306"/>
      <c r="HZ843" s="306"/>
      <c r="IA843" s="306"/>
      <c r="IB843" s="306"/>
      <c r="IC843" s="306"/>
      <c r="ID843" s="306"/>
      <c r="IE843" s="306"/>
      <c r="IF843" s="306"/>
      <c r="IG843" s="306"/>
      <c r="IH843" s="306"/>
    </row>
    <row r="844" spans="1:242" s="219" customFormat="1" ht="15" customHeight="1" x14ac:dyDescent="0.3">
      <c r="A844" s="174">
        <v>8.0500000000000007</v>
      </c>
      <c r="B844" s="231"/>
      <c r="C844" s="232" t="e">
        <f>VLOOKUP(BD.PD9[[#This Row],[Pos]],[19]!PPto[#Data],3,FALSE)</f>
        <v>#REF!</v>
      </c>
      <c r="D844" s="174" t="s">
        <v>23</v>
      </c>
      <c r="E844" s="305" t="str">
        <f>IF(BD.PD9[[#This Row],[.]]="*",VLOOKUP(BD.PD9[[#This Row],[Pos]],[19]Presupuesto!A:H,7,FALSE),"")</f>
        <v/>
      </c>
      <c r="F844" s="506" t="s">
        <v>607</v>
      </c>
      <c r="G844" s="579"/>
      <c r="H844" s="174"/>
      <c r="I844" s="174" t="s">
        <v>1326</v>
      </c>
      <c r="J844" s="382">
        <v>60</v>
      </c>
      <c r="K844" s="174" t="s">
        <v>260</v>
      </c>
      <c r="L844" s="383">
        <f>IF(BD.PD9[[#This Row],[Mon]]="DOP",1,HLOOKUP(BD.PD9[[#This Row],[Mon]],Data!$K$1:$L$2,2,FALSE))</f>
        <v>1</v>
      </c>
      <c r="M844" s="384">
        <v>1517.7958333333333</v>
      </c>
      <c r="N844" s="243">
        <f>BD.PD9[[#This Row],[Cant.]]*BD.PD9[[#This Row],[ Tasa ]]*BD.PD9[[#This Row],[ Precio Und.]]</f>
        <v>91067.75</v>
      </c>
      <c r="O844" s="386">
        <v>0</v>
      </c>
      <c r="P844" s="243">
        <f>IF(BD.PD9[[#This Row],[Liquid. '[%']]]&lt;&gt;0,(BD.PD9[[#This Row],[Valor Neto '[DOP']]]*BD.PD9[[#This Row],[Liquid. '[%']]])+BD.PD9[[#This Row],[Valor Neto '[DOP']]],BD.PD9[[#This Row],[Valor Neto '[DOP']]])</f>
        <v>91067.75</v>
      </c>
      <c r="Q844" s="243">
        <f>BD.PD9[[#This Row],[Ppto. Orden Interna '[DOP']]]/HLOOKUP("USD",Data!$K$1:$L$2,2,FALSE)</f>
        <v>1401.0423076923078</v>
      </c>
      <c r="R844" s="381" t="s">
        <v>257</v>
      </c>
      <c r="S844" s="387"/>
      <c r="T844" s="387"/>
      <c r="U844" s="387"/>
      <c r="V844" s="387"/>
      <c r="W844" s="174" t="s">
        <v>608</v>
      </c>
      <c r="X844" s="495">
        <v>7</v>
      </c>
      <c r="Y844" s="388">
        <v>1</v>
      </c>
      <c r="Z844" s="243">
        <f>BD.PD9[[#This Row],[Av.P1 '[%']]]*BD.PD9[[#This Row],[Ppto. Orden Interna '[DOP']]]</f>
        <v>91067.75</v>
      </c>
      <c r="AA844" s="249"/>
      <c r="AB844" s="389"/>
      <c r="AC844" s="243">
        <f>BD.PD9[[#This Row],[Av.P2 '[%']]]*BD.PD9[[#This Row],[Ppto. Orden Interna '[DOP']]]</f>
        <v>0</v>
      </c>
      <c r="AD844" s="249"/>
      <c r="AE844" s="389"/>
      <c r="AF844" s="243">
        <f>BD.PD9[[#This Row],[Av.P3 '[%']]]*BD.PD9[[#This Row],[Ppto. Orden Interna '[DOP']]]</f>
        <v>0</v>
      </c>
      <c r="AG844" s="249"/>
      <c r="AH844" s="389"/>
      <c r="AI844" s="243">
        <f>BD.PD9[[#This Row],[Av.P4 '[%']]]*BD.PD9[[#This Row],[Ppto. Orden Interna '[DOP']]]</f>
        <v>0</v>
      </c>
      <c r="AJ844" s="249"/>
      <c r="AK844" s="389"/>
      <c r="AL844" s="243">
        <f>BD.PD9[[#This Row],[Av.P5 '[%']]]*BD.PD9[[#This Row],[Ppto. Orden Interna '[DOP']]]</f>
        <v>0</v>
      </c>
      <c r="AM844" s="496">
        <f>BD.PD9[[#This Row],[Pago 5]]+BD.PD9[[#This Row],[Pago 4]]+BD.PD9[[#This Row],[Pago 3]]+BD.PD9[[#This Row],[Pago 2]]+BD.PD9[[#This Row],[Pago 1]]</f>
        <v>91067.75</v>
      </c>
      <c r="AN844" s="308" t="s">
        <v>244</v>
      </c>
      <c r="AO844" s="308" t="s">
        <v>245</v>
      </c>
      <c r="AP844" s="308" t="s">
        <v>246</v>
      </c>
      <c r="AQ844" s="308" t="s">
        <v>247</v>
      </c>
      <c r="AR844" s="308">
        <v>594</v>
      </c>
      <c r="AS844" s="308" t="s">
        <v>248</v>
      </c>
      <c r="AT844" s="249" t="s">
        <v>1575</v>
      </c>
      <c r="AU844" s="306"/>
      <c r="AV844" s="306"/>
      <c r="AW844" s="306"/>
      <c r="AX844" s="306"/>
      <c r="AY844" s="306"/>
      <c r="AZ844" s="306"/>
      <c r="BA844" s="306"/>
      <c r="BB844" s="306"/>
      <c r="BC844" s="306"/>
      <c r="BD844" s="306"/>
      <c r="BE844" s="306"/>
      <c r="BF844" s="306"/>
      <c r="BG844" s="306"/>
      <c r="BH844" s="306"/>
      <c r="BI844" s="306"/>
      <c r="BJ844" s="306"/>
      <c r="BK844" s="306"/>
      <c r="BL844" s="306"/>
      <c r="BM844" s="306"/>
      <c r="BN844" s="306"/>
      <c r="BO844" s="306"/>
      <c r="BP844" s="306"/>
      <c r="BQ844" s="306"/>
      <c r="BR844" s="306"/>
      <c r="BS844" s="306"/>
      <c r="BT844" s="306"/>
      <c r="BU844" s="306"/>
      <c r="BV844" s="306"/>
      <c r="BW844" s="306"/>
      <c r="BX844" s="306"/>
      <c r="BY844" s="306"/>
      <c r="BZ844" s="306"/>
      <c r="CA844" s="306"/>
      <c r="CB844" s="306"/>
      <c r="CC844" s="306"/>
      <c r="CD844" s="306"/>
      <c r="CE844" s="306"/>
      <c r="CF844" s="306"/>
      <c r="CG844" s="306"/>
      <c r="CH844" s="306"/>
      <c r="CI844" s="306"/>
      <c r="CJ844" s="306"/>
      <c r="CK844" s="306"/>
      <c r="CL844" s="306"/>
      <c r="CM844" s="306"/>
      <c r="CN844" s="306"/>
      <c r="CO844" s="306"/>
      <c r="CP844" s="306"/>
      <c r="CQ844" s="306"/>
      <c r="CR844" s="306"/>
      <c r="CS844" s="306"/>
      <c r="CT844" s="306"/>
      <c r="CU844" s="306"/>
      <c r="CV844" s="306"/>
      <c r="CW844" s="306"/>
      <c r="CX844" s="306"/>
      <c r="CY844" s="306"/>
      <c r="CZ844" s="306"/>
      <c r="DA844" s="306"/>
      <c r="DB844" s="306"/>
      <c r="DC844" s="306"/>
      <c r="DD844" s="306"/>
      <c r="DE844" s="306"/>
      <c r="DF844" s="306"/>
      <c r="DG844" s="306"/>
      <c r="DH844" s="306"/>
      <c r="DI844" s="306"/>
      <c r="DJ844" s="306"/>
      <c r="DK844" s="306"/>
      <c r="DL844" s="306"/>
      <c r="DM844" s="306"/>
      <c r="DN844" s="306"/>
      <c r="DO844" s="306"/>
      <c r="DP844" s="306"/>
      <c r="DQ844" s="306"/>
      <c r="DR844" s="306"/>
      <c r="DS844" s="306"/>
      <c r="DT844" s="306"/>
      <c r="DU844" s="306"/>
      <c r="DV844" s="306"/>
      <c r="DW844" s="306"/>
      <c r="DX844" s="306"/>
      <c r="DY844" s="306"/>
      <c r="DZ844" s="306"/>
      <c r="EA844" s="306"/>
      <c r="EB844" s="306"/>
      <c r="EC844" s="306"/>
      <c r="ED844" s="306"/>
      <c r="EE844" s="306"/>
      <c r="EF844" s="306"/>
      <c r="EG844" s="306"/>
      <c r="EH844" s="306"/>
      <c r="EI844" s="306"/>
      <c r="EJ844" s="306"/>
      <c r="EK844" s="306"/>
      <c r="EL844" s="306"/>
      <c r="EM844" s="306"/>
      <c r="EN844" s="306"/>
      <c r="EO844" s="306"/>
      <c r="EP844" s="306"/>
      <c r="EQ844" s="306"/>
      <c r="ER844" s="306"/>
      <c r="ES844" s="306"/>
      <c r="ET844" s="306"/>
      <c r="EU844" s="306"/>
      <c r="EV844" s="306"/>
      <c r="EW844" s="306"/>
      <c r="EX844" s="306"/>
      <c r="EY844" s="306"/>
      <c r="EZ844" s="306"/>
      <c r="FA844" s="306"/>
      <c r="FB844" s="306"/>
      <c r="FC844" s="306"/>
      <c r="FD844" s="306"/>
      <c r="FE844" s="306"/>
      <c r="FF844" s="306"/>
      <c r="FG844" s="306"/>
      <c r="FH844" s="306"/>
      <c r="FI844" s="306"/>
      <c r="FJ844" s="306"/>
      <c r="FK844" s="306"/>
      <c r="FL844" s="306"/>
      <c r="FM844" s="306"/>
      <c r="FN844" s="306"/>
      <c r="FO844" s="306"/>
      <c r="FP844" s="306"/>
      <c r="FQ844" s="306"/>
      <c r="FR844" s="306"/>
      <c r="FS844" s="306"/>
      <c r="FT844" s="306"/>
      <c r="FU844" s="306"/>
      <c r="FV844" s="306"/>
      <c r="FW844" s="306"/>
      <c r="FX844" s="306"/>
      <c r="FY844" s="306"/>
      <c r="FZ844" s="306"/>
      <c r="GA844" s="306"/>
      <c r="GB844" s="306"/>
      <c r="GC844" s="306"/>
      <c r="GD844" s="306"/>
      <c r="GE844" s="306"/>
      <c r="GF844" s="306"/>
      <c r="GG844" s="306"/>
      <c r="GH844" s="306"/>
      <c r="GI844" s="306"/>
      <c r="GJ844" s="306"/>
      <c r="GK844" s="306"/>
      <c r="GL844" s="306"/>
      <c r="GM844" s="306"/>
      <c r="GN844" s="306"/>
      <c r="GO844" s="306"/>
      <c r="GP844" s="306"/>
      <c r="GQ844" s="306"/>
      <c r="GR844" s="306"/>
      <c r="GS844" s="306"/>
      <c r="GT844" s="306"/>
      <c r="GU844" s="306"/>
      <c r="GV844" s="306"/>
      <c r="GW844" s="306"/>
      <c r="GX844" s="306"/>
      <c r="GY844" s="306"/>
      <c r="GZ844" s="306"/>
      <c r="HA844" s="306"/>
      <c r="HB844" s="306"/>
      <c r="HC844" s="306"/>
      <c r="HD844" s="306"/>
      <c r="HE844" s="306"/>
      <c r="HF844" s="306"/>
      <c r="HG844" s="306"/>
      <c r="HH844" s="306"/>
      <c r="HI844" s="306"/>
      <c r="HJ844" s="306"/>
      <c r="HK844" s="306"/>
      <c r="HL844" s="306"/>
      <c r="HM844" s="306"/>
      <c r="HN844" s="306"/>
      <c r="HO844" s="306"/>
      <c r="HP844" s="306"/>
      <c r="HQ844" s="306"/>
      <c r="HR844" s="306"/>
      <c r="HS844" s="306"/>
      <c r="HT844" s="306"/>
      <c r="HU844" s="306"/>
      <c r="HV844" s="306"/>
      <c r="HW844" s="306"/>
      <c r="HX844" s="306"/>
      <c r="HY844" s="306"/>
      <c r="HZ844" s="306"/>
      <c r="IA844" s="306"/>
      <c r="IB844" s="306"/>
      <c r="IC844" s="306"/>
      <c r="ID844" s="306"/>
      <c r="IE844" s="306"/>
      <c r="IF844" s="306"/>
      <c r="IG844" s="306"/>
      <c r="IH844" s="306"/>
    </row>
    <row r="845" spans="1:242" s="219" customFormat="1" ht="15" customHeight="1" x14ac:dyDescent="0.3">
      <c r="A845" s="174">
        <v>8.0500000000000007</v>
      </c>
      <c r="B845" s="231"/>
      <c r="C845" s="232" t="e">
        <f>VLOOKUP(BD.PD9[[#This Row],[Pos]],[19]!PPto[#Data],3,FALSE)</f>
        <v>#REF!</v>
      </c>
      <c r="D845" s="174" t="s">
        <v>23</v>
      </c>
      <c r="E845" s="305" t="str">
        <f>IF(BD.PD9[[#This Row],[.]]="*",VLOOKUP(BD.PD9[[#This Row],[Pos]],[19]Presupuesto!A:H,7,FALSE),"")</f>
        <v/>
      </c>
      <c r="F845" s="506" t="s">
        <v>609</v>
      </c>
      <c r="G845" s="579"/>
      <c r="H845" s="174"/>
      <c r="I845" s="174" t="s">
        <v>1326</v>
      </c>
      <c r="J845" s="382">
        <v>5</v>
      </c>
      <c r="K845" s="174" t="s">
        <v>260</v>
      </c>
      <c r="L845" s="383">
        <f>IF(BD.PD9[[#This Row],[Mon]]="DOP",1,HLOOKUP(BD.PD9[[#This Row],[Mon]],Data!$K$1:$L$2,2,FALSE))</f>
        <v>1</v>
      </c>
      <c r="M845" s="384">
        <v>69597.457999999999</v>
      </c>
      <c r="N845" s="243">
        <f>BD.PD9[[#This Row],[Cant.]]*BD.PD9[[#This Row],[ Tasa ]]*BD.PD9[[#This Row],[ Precio Und.]]</f>
        <v>347987.29</v>
      </c>
      <c r="O845" s="386">
        <v>0</v>
      </c>
      <c r="P845" s="243">
        <f>IF(BD.PD9[[#This Row],[Liquid. '[%']]]&lt;&gt;0,(BD.PD9[[#This Row],[Valor Neto '[DOP']]]*BD.PD9[[#This Row],[Liquid. '[%']]])+BD.PD9[[#This Row],[Valor Neto '[DOP']]],BD.PD9[[#This Row],[Valor Neto '[DOP']]])</f>
        <v>347987.29</v>
      </c>
      <c r="Q845" s="243">
        <f>BD.PD9[[#This Row],[Ppto. Orden Interna '[DOP']]]/HLOOKUP("USD",Data!$K$1:$L$2,2,FALSE)</f>
        <v>5353.6506153846149</v>
      </c>
      <c r="R845" s="381" t="s">
        <v>257</v>
      </c>
      <c r="S845" s="387"/>
      <c r="T845" s="387"/>
      <c r="U845" s="387"/>
      <c r="V845" s="387"/>
      <c r="W845" s="174" t="s">
        <v>608</v>
      </c>
      <c r="X845" s="495">
        <v>7</v>
      </c>
      <c r="Y845" s="388">
        <v>1</v>
      </c>
      <c r="Z845" s="243">
        <f>BD.PD9[[#This Row],[Av.P1 '[%']]]*BD.PD9[[#This Row],[Ppto. Orden Interna '[DOP']]]</f>
        <v>347987.29</v>
      </c>
      <c r="AA845" s="249"/>
      <c r="AB845" s="389"/>
      <c r="AC845" s="243">
        <f>BD.PD9[[#This Row],[Av.P2 '[%']]]*BD.PD9[[#This Row],[Ppto. Orden Interna '[DOP']]]</f>
        <v>0</v>
      </c>
      <c r="AD845" s="249"/>
      <c r="AE845" s="389"/>
      <c r="AF845" s="243">
        <f>BD.PD9[[#This Row],[Av.P3 '[%']]]*BD.PD9[[#This Row],[Ppto. Orden Interna '[DOP']]]</f>
        <v>0</v>
      </c>
      <c r="AG845" s="249"/>
      <c r="AH845" s="389"/>
      <c r="AI845" s="243">
        <f>BD.PD9[[#This Row],[Av.P4 '[%']]]*BD.PD9[[#This Row],[Ppto. Orden Interna '[DOP']]]</f>
        <v>0</v>
      </c>
      <c r="AJ845" s="249"/>
      <c r="AK845" s="389"/>
      <c r="AL845" s="243">
        <f>BD.PD9[[#This Row],[Av.P5 '[%']]]*BD.PD9[[#This Row],[Ppto. Orden Interna '[DOP']]]</f>
        <v>0</v>
      </c>
      <c r="AM845" s="496">
        <f>BD.PD9[[#This Row],[Pago 5]]+BD.PD9[[#This Row],[Pago 4]]+BD.PD9[[#This Row],[Pago 3]]+BD.PD9[[#This Row],[Pago 2]]+BD.PD9[[#This Row],[Pago 1]]</f>
        <v>347987.29</v>
      </c>
      <c r="AN845" s="308" t="s">
        <v>244</v>
      </c>
      <c r="AO845" s="308" t="s">
        <v>245</v>
      </c>
      <c r="AP845" s="308" t="s">
        <v>246</v>
      </c>
      <c r="AQ845" s="308" t="s">
        <v>247</v>
      </c>
      <c r="AR845" s="308">
        <v>594</v>
      </c>
      <c r="AS845" s="308" t="s">
        <v>248</v>
      </c>
      <c r="AT845" s="249" t="s">
        <v>1575</v>
      </c>
      <c r="AU845" s="306"/>
      <c r="AV845" s="306"/>
      <c r="AW845" s="306"/>
      <c r="AX845" s="306"/>
      <c r="AY845" s="306"/>
      <c r="AZ845" s="306"/>
      <c r="BA845" s="306"/>
      <c r="BB845" s="306"/>
      <c r="BC845" s="306"/>
      <c r="BD845" s="306"/>
      <c r="BE845" s="306"/>
      <c r="BF845" s="306"/>
      <c r="BG845" s="306"/>
      <c r="BH845" s="306"/>
      <c r="BI845" s="306"/>
      <c r="BJ845" s="306"/>
      <c r="BK845" s="306"/>
      <c r="BL845" s="306"/>
      <c r="BM845" s="306"/>
      <c r="BN845" s="306"/>
      <c r="BO845" s="306"/>
      <c r="BP845" s="306"/>
      <c r="BQ845" s="306"/>
      <c r="BR845" s="306"/>
      <c r="BS845" s="306"/>
      <c r="BT845" s="306"/>
      <c r="BU845" s="306"/>
      <c r="BV845" s="306"/>
      <c r="BW845" s="306"/>
      <c r="BX845" s="306"/>
      <c r="BY845" s="306"/>
      <c r="BZ845" s="306"/>
      <c r="CA845" s="306"/>
      <c r="CB845" s="306"/>
      <c r="CC845" s="306"/>
      <c r="CD845" s="306"/>
      <c r="CE845" s="306"/>
      <c r="CF845" s="306"/>
      <c r="CG845" s="306"/>
      <c r="CH845" s="306"/>
      <c r="CI845" s="306"/>
      <c r="CJ845" s="306"/>
      <c r="CK845" s="306"/>
      <c r="CL845" s="306"/>
      <c r="CM845" s="306"/>
      <c r="CN845" s="306"/>
      <c r="CO845" s="306"/>
      <c r="CP845" s="306"/>
      <c r="CQ845" s="306"/>
      <c r="CR845" s="306"/>
      <c r="CS845" s="306"/>
      <c r="CT845" s="306"/>
      <c r="CU845" s="306"/>
      <c r="CV845" s="306"/>
      <c r="CW845" s="306"/>
      <c r="CX845" s="306"/>
      <c r="CY845" s="306"/>
      <c r="CZ845" s="306"/>
      <c r="DA845" s="306"/>
      <c r="DB845" s="306"/>
      <c r="DC845" s="306"/>
      <c r="DD845" s="306"/>
      <c r="DE845" s="306"/>
      <c r="DF845" s="306"/>
      <c r="DG845" s="306"/>
      <c r="DH845" s="306"/>
      <c r="DI845" s="306"/>
      <c r="DJ845" s="306"/>
      <c r="DK845" s="306"/>
      <c r="DL845" s="306"/>
      <c r="DM845" s="306"/>
      <c r="DN845" s="306"/>
      <c r="DO845" s="306"/>
      <c r="DP845" s="306"/>
      <c r="DQ845" s="306"/>
      <c r="DR845" s="306"/>
      <c r="DS845" s="306"/>
      <c r="DT845" s="306"/>
      <c r="DU845" s="306"/>
      <c r="DV845" s="306"/>
      <c r="DW845" s="306"/>
      <c r="DX845" s="306"/>
      <c r="DY845" s="306"/>
      <c r="DZ845" s="306"/>
      <c r="EA845" s="306"/>
      <c r="EB845" s="306"/>
      <c r="EC845" s="306"/>
      <c r="ED845" s="306"/>
      <c r="EE845" s="306"/>
      <c r="EF845" s="306"/>
      <c r="EG845" s="306"/>
      <c r="EH845" s="306"/>
      <c r="EI845" s="306"/>
      <c r="EJ845" s="306"/>
      <c r="EK845" s="306"/>
      <c r="EL845" s="306"/>
      <c r="EM845" s="306"/>
      <c r="EN845" s="306"/>
      <c r="EO845" s="306"/>
      <c r="EP845" s="306"/>
      <c r="EQ845" s="306"/>
      <c r="ER845" s="306"/>
      <c r="ES845" s="306"/>
      <c r="ET845" s="306"/>
      <c r="EU845" s="306"/>
      <c r="EV845" s="306"/>
      <c r="EW845" s="306"/>
      <c r="EX845" s="306"/>
      <c r="EY845" s="306"/>
      <c r="EZ845" s="306"/>
      <c r="FA845" s="306"/>
      <c r="FB845" s="306"/>
      <c r="FC845" s="306"/>
      <c r="FD845" s="306"/>
      <c r="FE845" s="306"/>
      <c r="FF845" s="306"/>
      <c r="FG845" s="306"/>
      <c r="FH845" s="306"/>
      <c r="FI845" s="306"/>
      <c r="FJ845" s="306"/>
      <c r="FK845" s="306"/>
      <c r="FL845" s="306"/>
      <c r="FM845" s="306"/>
      <c r="FN845" s="306"/>
      <c r="FO845" s="306"/>
      <c r="FP845" s="306"/>
      <c r="FQ845" s="306"/>
      <c r="FR845" s="306"/>
      <c r="FS845" s="306"/>
      <c r="FT845" s="306"/>
      <c r="FU845" s="306"/>
      <c r="FV845" s="306"/>
      <c r="FW845" s="306"/>
      <c r="FX845" s="306"/>
      <c r="FY845" s="306"/>
      <c r="FZ845" s="306"/>
      <c r="GA845" s="306"/>
      <c r="GB845" s="306"/>
      <c r="GC845" s="306"/>
      <c r="GD845" s="306"/>
      <c r="GE845" s="306"/>
      <c r="GF845" s="306"/>
      <c r="GG845" s="306"/>
      <c r="GH845" s="306"/>
      <c r="GI845" s="306"/>
      <c r="GJ845" s="306"/>
      <c r="GK845" s="306"/>
      <c r="GL845" s="306"/>
      <c r="GM845" s="306"/>
      <c r="GN845" s="306"/>
      <c r="GO845" s="306"/>
      <c r="GP845" s="306"/>
      <c r="GQ845" s="306"/>
      <c r="GR845" s="306"/>
      <c r="GS845" s="306"/>
      <c r="GT845" s="306"/>
      <c r="GU845" s="306"/>
      <c r="GV845" s="306"/>
      <c r="GW845" s="306"/>
      <c r="GX845" s="306"/>
      <c r="GY845" s="306"/>
      <c r="GZ845" s="306"/>
      <c r="HA845" s="306"/>
      <c r="HB845" s="306"/>
      <c r="HC845" s="306"/>
      <c r="HD845" s="306"/>
      <c r="HE845" s="306"/>
      <c r="HF845" s="306"/>
      <c r="HG845" s="306"/>
      <c r="HH845" s="306"/>
      <c r="HI845" s="306"/>
      <c r="HJ845" s="306"/>
      <c r="HK845" s="306"/>
      <c r="HL845" s="306"/>
      <c r="HM845" s="306"/>
      <c r="HN845" s="306"/>
      <c r="HO845" s="306"/>
      <c r="HP845" s="306"/>
      <c r="HQ845" s="306"/>
      <c r="HR845" s="306"/>
      <c r="HS845" s="306"/>
      <c r="HT845" s="306"/>
      <c r="HU845" s="306"/>
      <c r="HV845" s="306"/>
      <c r="HW845" s="306"/>
      <c r="HX845" s="306"/>
      <c r="HY845" s="306"/>
      <c r="HZ845" s="306"/>
      <c r="IA845" s="306"/>
      <c r="IB845" s="306"/>
      <c r="IC845" s="306"/>
      <c r="ID845" s="306"/>
      <c r="IE845" s="306"/>
      <c r="IF845" s="306"/>
      <c r="IG845" s="306"/>
      <c r="IH845" s="306"/>
    </row>
    <row r="846" spans="1:242" s="219" customFormat="1" ht="15" customHeight="1" x14ac:dyDescent="0.3">
      <c r="A846" s="174">
        <v>8.0500000000000007</v>
      </c>
      <c r="B846" s="231"/>
      <c r="C846" s="232" t="e">
        <f>VLOOKUP(BD.PD9[[#This Row],[Pos]],[19]!PPto[#Data],3,FALSE)</f>
        <v>#REF!</v>
      </c>
      <c r="D846" s="174" t="s">
        <v>23</v>
      </c>
      <c r="E846" s="305" t="str">
        <f>IF(BD.PD9[[#This Row],[.]]="*",VLOOKUP(BD.PD9[[#This Row],[Pos]],[19]Presupuesto!A:H,7,FALSE),"")</f>
        <v/>
      </c>
      <c r="F846" s="506" t="s">
        <v>610</v>
      </c>
      <c r="G846" s="579"/>
      <c r="H846" s="174"/>
      <c r="I846" s="174" t="s">
        <v>1326</v>
      </c>
      <c r="J846" s="382">
        <v>1</v>
      </c>
      <c r="K846" s="174" t="s">
        <v>260</v>
      </c>
      <c r="L846" s="383">
        <f>IF(BD.PD9[[#This Row],[Mon]]="DOP",1,HLOOKUP(BD.PD9[[#This Row],[Mon]],Data!$K$1:$L$2,2,FALSE))</f>
        <v>1</v>
      </c>
      <c r="M846" s="384">
        <v>41428.57</v>
      </c>
      <c r="N846" s="243">
        <f>BD.PD9[[#This Row],[Cant.]]*BD.PD9[[#This Row],[ Tasa ]]*BD.PD9[[#This Row],[ Precio Und.]]</f>
        <v>41428.57</v>
      </c>
      <c r="O846" s="386">
        <v>0</v>
      </c>
      <c r="P846" s="243">
        <f>IF(BD.PD9[[#This Row],[Liquid. '[%']]]&lt;&gt;0,(BD.PD9[[#This Row],[Valor Neto '[DOP']]]*BD.PD9[[#This Row],[Liquid. '[%']]])+BD.PD9[[#This Row],[Valor Neto '[DOP']]],BD.PD9[[#This Row],[Valor Neto '[DOP']]])</f>
        <v>41428.57</v>
      </c>
      <c r="Q846" s="243">
        <f>BD.PD9[[#This Row],[Ppto. Orden Interna '[DOP']]]/HLOOKUP("USD",Data!$K$1:$L$2,2,FALSE)</f>
        <v>637.36261538461542</v>
      </c>
      <c r="R846" s="381" t="s">
        <v>1340</v>
      </c>
      <c r="S846" s="387"/>
      <c r="T846" s="387"/>
      <c r="U846" s="387"/>
      <c r="V846" s="387"/>
      <c r="W846" s="174" t="s">
        <v>611</v>
      </c>
      <c r="X846" s="495">
        <v>6</v>
      </c>
      <c r="Y846" s="388">
        <v>1</v>
      </c>
      <c r="Z846" s="243">
        <f>BD.PD9[[#This Row],[Av.P1 '[%']]]*BD.PD9[[#This Row],[Ppto. Orden Interna '[DOP']]]</f>
        <v>41428.57</v>
      </c>
      <c r="AA846" s="249"/>
      <c r="AB846" s="389"/>
      <c r="AC846" s="243">
        <f>BD.PD9[[#This Row],[Av.P2 '[%']]]*BD.PD9[[#This Row],[Ppto. Orden Interna '[DOP']]]</f>
        <v>0</v>
      </c>
      <c r="AD846" s="249"/>
      <c r="AE846" s="389"/>
      <c r="AF846" s="243">
        <f>BD.PD9[[#This Row],[Av.P3 '[%']]]*BD.PD9[[#This Row],[Ppto. Orden Interna '[DOP']]]</f>
        <v>0</v>
      </c>
      <c r="AG846" s="249"/>
      <c r="AH846" s="389"/>
      <c r="AI846" s="243">
        <f>BD.PD9[[#This Row],[Av.P4 '[%']]]*BD.PD9[[#This Row],[Ppto. Orden Interna '[DOP']]]</f>
        <v>0</v>
      </c>
      <c r="AJ846" s="249"/>
      <c r="AK846" s="389"/>
      <c r="AL846" s="243">
        <f>BD.PD9[[#This Row],[Av.P5 '[%']]]*BD.PD9[[#This Row],[Ppto. Orden Interna '[DOP']]]</f>
        <v>0</v>
      </c>
      <c r="AM846" s="496">
        <f>BD.PD9[[#This Row],[Pago 5]]+BD.PD9[[#This Row],[Pago 4]]+BD.PD9[[#This Row],[Pago 3]]+BD.PD9[[#This Row],[Pago 2]]+BD.PD9[[#This Row],[Pago 1]]</f>
        <v>41428.57</v>
      </c>
      <c r="AN846" s="308" t="s">
        <v>244</v>
      </c>
      <c r="AO846" s="308" t="s">
        <v>245</v>
      </c>
      <c r="AP846" s="308" t="s">
        <v>246</v>
      </c>
      <c r="AQ846" s="308" t="s">
        <v>247</v>
      </c>
      <c r="AR846" s="308">
        <v>594</v>
      </c>
      <c r="AS846" s="308" t="s">
        <v>248</v>
      </c>
      <c r="AT846" s="249" t="s">
        <v>1575</v>
      </c>
      <c r="AU846" s="306"/>
      <c r="AV846" s="306"/>
      <c r="AW846" s="306"/>
      <c r="AX846" s="306"/>
      <c r="AY846" s="306"/>
      <c r="AZ846" s="306"/>
      <c r="BA846" s="306"/>
      <c r="BB846" s="306"/>
      <c r="BC846" s="306"/>
      <c r="BD846" s="306"/>
      <c r="BE846" s="306"/>
      <c r="BF846" s="306"/>
      <c r="BG846" s="306"/>
      <c r="BH846" s="306"/>
      <c r="BI846" s="306"/>
      <c r="BJ846" s="306"/>
      <c r="BK846" s="306"/>
      <c r="BL846" s="306"/>
      <c r="BM846" s="306"/>
      <c r="BN846" s="306"/>
      <c r="BO846" s="306"/>
      <c r="BP846" s="306"/>
      <c r="BQ846" s="306"/>
      <c r="BR846" s="306"/>
      <c r="BS846" s="306"/>
      <c r="BT846" s="306"/>
      <c r="BU846" s="306"/>
      <c r="BV846" s="306"/>
      <c r="BW846" s="306"/>
      <c r="BX846" s="306"/>
      <c r="BY846" s="306"/>
      <c r="BZ846" s="306"/>
      <c r="CA846" s="306"/>
      <c r="CB846" s="306"/>
      <c r="CC846" s="306"/>
      <c r="CD846" s="306"/>
      <c r="CE846" s="306"/>
      <c r="CF846" s="306"/>
      <c r="CG846" s="306"/>
      <c r="CH846" s="306"/>
      <c r="CI846" s="306"/>
      <c r="CJ846" s="306"/>
      <c r="CK846" s="306"/>
      <c r="CL846" s="306"/>
      <c r="CM846" s="306"/>
      <c r="CN846" s="306"/>
      <c r="CO846" s="306"/>
      <c r="CP846" s="306"/>
      <c r="CQ846" s="306"/>
      <c r="CR846" s="306"/>
      <c r="CS846" s="306"/>
      <c r="CT846" s="306"/>
      <c r="CU846" s="306"/>
      <c r="CV846" s="306"/>
      <c r="CW846" s="306"/>
      <c r="CX846" s="306"/>
      <c r="CY846" s="306"/>
      <c r="CZ846" s="306"/>
      <c r="DA846" s="306"/>
      <c r="DB846" s="306"/>
      <c r="DC846" s="306"/>
      <c r="DD846" s="306"/>
      <c r="DE846" s="306"/>
      <c r="DF846" s="306"/>
      <c r="DG846" s="306"/>
      <c r="DH846" s="306"/>
      <c r="DI846" s="306"/>
      <c r="DJ846" s="306"/>
      <c r="DK846" s="306"/>
      <c r="DL846" s="306"/>
      <c r="DM846" s="306"/>
      <c r="DN846" s="306"/>
      <c r="DO846" s="306"/>
      <c r="DP846" s="306"/>
      <c r="DQ846" s="306"/>
      <c r="DR846" s="306"/>
      <c r="DS846" s="306"/>
      <c r="DT846" s="306"/>
      <c r="DU846" s="306"/>
      <c r="DV846" s="306"/>
      <c r="DW846" s="306"/>
      <c r="DX846" s="306"/>
      <c r="DY846" s="306"/>
      <c r="DZ846" s="306"/>
      <c r="EA846" s="306"/>
      <c r="EB846" s="306"/>
      <c r="EC846" s="306"/>
      <c r="ED846" s="306"/>
      <c r="EE846" s="306"/>
      <c r="EF846" s="306"/>
      <c r="EG846" s="306"/>
      <c r="EH846" s="306"/>
      <c r="EI846" s="306"/>
      <c r="EJ846" s="306"/>
      <c r="EK846" s="306"/>
      <c r="EL846" s="306"/>
      <c r="EM846" s="306"/>
      <c r="EN846" s="306"/>
      <c r="EO846" s="306"/>
      <c r="EP846" s="306"/>
      <c r="EQ846" s="306"/>
      <c r="ER846" s="306"/>
      <c r="ES846" s="306"/>
      <c r="ET846" s="306"/>
      <c r="EU846" s="306"/>
      <c r="EV846" s="306"/>
      <c r="EW846" s="306"/>
      <c r="EX846" s="306"/>
      <c r="EY846" s="306"/>
      <c r="EZ846" s="306"/>
      <c r="FA846" s="306"/>
      <c r="FB846" s="306"/>
      <c r="FC846" s="306"/>
      <c r="FD846" s="306"/>
      <c r="FE846" s="306"/>
      <c r="FF846" s="306"/>
      <c r="FG846" s="306"/>
      <c r="FH846" s="306"/>
      <c r="FI846" s="306"/>
      <c r="FJ846" s="306"/>
      <c r="FK846" s="306"/>
      <c r="FL846" s="306"/>
      <c r="FM846" s="306"/>
      <c r="FN846" s="306"/>
      <c r="FO846" s="306"/>
      <c r="FP846" s="306"/>
      <c r="FQ846" s="306"/>
      <c r="FR846" s="306"/>
      <c r="FS846" s="306"/>
      <c r="FT846" s="306"/>
      <c r="FU846" s="306"/>
      <c r="FV846" s="306"/>
      <c r="FW846" s="306"/>
      <c r="FX846" s="306"/>
      <c r="FY846" s="306"/>
      <c r="FZ846" s="306"/>
      <c r="GA846" s="306"/>
      <c r="GB846" s="306"/>
      <c r="GC846" s="306"/>
      <c r="GD846" s="306"/>
      <c r="GE846" s="306"/>
      <c r="GF846" s="306"/>
      <c r="GG846" s="306"/>
      <c r="GH846" s="306"/>
      <c r="GI846" s="306"/>
      <c r="GJ846" s="306"/>
      <c r="GK846" s="306"/>
      <c r="GL846" s="306"/>
      <c r="GM846" s="306"/>
      <c r="GN846" s="306"/>
      <c r="GO846" s="306"/>
      <c r="GP846" s="306"/>
      <c r="GQ846" s="306"/>
      <c r="GR846" s="306"/>
      <c r="GS846" s="306"/>
      <c r="GT846" s="306"/>
      <c r="GU846" s="306"/>
      <c r="GV846" s="306"/>
      <c r="GW846" s="306"/>
      <c r="GX846" s="306"/>
      <c r="GY846" s="306"/>
      <c r="GZ846" s="306"/>
      <c r="HA846" s="306"/>
      <c r="HB846" s="306"/>
      <c r="HC846" s="306"/>
      <c r="HD846" s="306"/>
      <c r="HE846" s="306"/>
      <c r="HF846" s="306"/>
      <c r="HG846" s="306"/>
      <c r="HH846" s="306"/>
      <c r="HI846" s="306"/>
      <c r="HJ846" s="306"/>
      <c r="HK846" s="306"/>
      <c r="HL846" s="306"/>
      <c r="HM846" s="306"/>
      <c r="HN846" s="306"/>
      <c r="HO846" s="306"/>
      <c r="HP846" s="306"/>
      <c r="HQ846" s="306"/>
      <c r="HR846" s="306"/>
      <c r="HS846" s="306"/>
      <c r="HT846" s="306"/>
      <c r="HU846" s="306"/>
      <c r="HV846" s="306"/>
      <c r="HW846" s="306"/>
      <c r="HX846" s="306"/>
      <c r="HY846" s="306"/>
      <c r="HZ846" s="306"/>
      <c r="IA846" s="306"/>
      <c r="IB846" s="306"/>
      <c r="IC846" s="306"/>
      <c r="ID846" s="306"/>
      <c r="IE846" s="306"/>
      <c r="IF846" s="306"/>
      <c r="IG846" s="306"/>
      <c r="IH846" s="306"/>
    </row>
    <row r="847" spans="1:242" s="219" customFormat="1" ht="15" customHeight="1" x14ac:dyDescent="0.3">
      <c r="A847" s="174">
        <v>8.0500000000000007</v>
      </c>
      <c r="B847" s="231"/>
      <c r="C847" s="232" t="e">
        <f>VLOOKUP(BD.PD9[[#This Row],[Pos]],[19]!PPto[#Data],3,FALSE)</f>
        <v>#REF!</v>
      </c>
      <c r="D847" s="174" t="s">
        <v>23</v>
      </c>
      <c r="E847" s="305" t="str">
        <f>IF(BD.PD9[[#This Row],[.]]="*",VLOOKUP(BD.PD9[[#This Row],[Pos]],[19]Presupuesto!A:H,7,FALSE),"")</f>
        <v/>
      </c>
      <c r="F847" s="556" t="s">
        <v>1341</v>
      </c>
      <c r="G847" s="579"/>
      <c r="H847" s="174"/>
      <c r="I847" s="174"/>
      <c r="J847" s="382">
        <v>0</v>
      </c>
      <c r="K847" s="174" t="s">
        <v>260</v>
      </c>
      <c r="L847" s="383">
        <f>IF(BD.PD9[[#This Row],[Mon]]="DOP",1,HLOOKUP(BD.PD9[[#This Row],[Mon]],Data!$K$1:$L$2,2,FALSE))</f>
        <v>1</v>
      </c>
      <c r="M847" s="384">
        <v>157878</v>
      </c>
      <c r="N847" s="243">
        <f>BD.PD9[[#This Row],[Cant.]]*BD.PD9[[#This Row],[ Tasa ]]*BD.PD9[[#This Row],[ Precio Und.]]</f>
        <v>0</v>
      </c>
      <c r="O847" s="386">
        <v>0</v>
      </c>
      <c r="P847" s="243">
        <f>IF(BD.PD9[[#This Row],[Liquid. '[%']]]&lt;&gt;0,(BD.PD9[[#This Row],[Valor Neto '[DOP']]]*BD.PD9[[#This Row],[Liquid. '[%']]])+BD.PD9[[#This Row],[Valor Neto '[DOP']]],BD.PD9[[#This Row],[Valor Neto '[DOP']]])</f>
        <v>0</v>
      </c>
      <c r="Q847" s="243">
        <f>BD.PD9[[#This Row],[Ppto. Orden Interna '[DOP']]]/HLOOKUP("USD",Data!$K$1:$L$2,2,FALSE)</f>
        <v>0</v>
      </c>
      <c r="R847" s="381" t="s">
        <v>612</v>
      </c>
      <c r="S847" s="387"/>
      <c r="T847" s="387"/>
      <c r="U847" s="387"/>
      <c r="V847" s="387"/>
      <c r="W847" s="174" t="s">
        <v>337</v>
      </c>
      <c r="X847" s="495">
        <v>8</v>
      </c>
      <c r="Y847" s="388">
        <v>0.7</v>
      </c>
      <c r="Z847" s="243">
        <f>BD.PD9[[#This Row],[Av.P1 '[%']]]*BD.PD9[[#This Row],[Ppto. Orden Interna '[DOP']]]</f>
        <v>0</v>
      </c>
      <c r="AA847" s="495">
        <v>10</v>
      </c>
      <c r="AB847" s="388">
        <v>0.3</v>
      </c>
      <c r="AC847" s="243">
        <f>BD.PD9[[#This Row],[Av.P2 '[%']]]*BD.PD9[[#This Row],[Ppto. Orden Interna '[DOP']]]</f>
        <v>0</v>
      </c>
      <c r="AD847" s="249"/>
      <c r="AE847" s="389"/>
      <c r="AF847" s="243">
        <f>BD.PD9[[#This Row],[Av.P3 '[%']]]*BD.PD9[[#This Row],[Ppto. Orden Interna '[DOP']]]</f>
        <v>0</v>
      </c>
      <c r="AG847" s="249"/>
      <c r="AH847" s="389"/>
      <c r="AI847" s="243">
        <f>BD.PD9[[#This Row],[Av.P4 '[%']]]*BD.PD9[[#This Row],[Ppto. Orden Interna '[DOP']]]</f>
        <v>0</v>
      </c>
      <c r="AJ847" s="249"/>
      <c r="AK847" s="389"/>
      <c r="AL847" s="243">
        <f>BD.PD9[[#This Row],[Av.P5 '[%']]]*BD.PD9[[#This Row],[Ppto. Orden Interna '[DOP']]]</f>
        <v>0</v>
      </c>
      <c r="AM847" s="496">
        <f>BD.PD9[[#This Row],[Pago 5]]+BD.PD9[[#This Row],[Pago 4]]+BD.PD9[[#This Row],[Pago 3]]+BD.PD9[[#This Row],[Pago 2]]+BD.PD9[[#This Row],[Pago 1]]</f>
        <v>0</v>
      </c>
      <c r="AN847" s="308" t="s">
        <v>244</v>
      </c>
      <c r="AO847" s="308" t="s">
        <v>245</v>
      </c>
      <c r="AP847" s="308" t="s">
        <v>246</v>
      </c>
      <c r="AQ847" s="308" t="s">
        <v>247</v>
      </c>
      <c r="AR847" s="308">
        <v>594</v>
      </c>
      <c r="AS847" s="308" t="s">
        <v>248</v>
      </c>
      <c r="AT847" s="249" t="s">
        <v>1575</v>
      </c>
      <c r="AU847" s="306"/>
      <c r="AV847" s="306"/>
      <c r="AW847" s="306"/>
      <c r="AX847" s="306"/>
      <c r="AY847" s="306"/>
      <c r="AZ847" s="306"/>
      <c r="BA847" s="306"/>
      <c r="BB847" s="306"/>
      <c r="BC847" s="306"/>
      <c r="BD847" s="306"/>
      <c r="BE847" s="306"/>
      <c r="BF847" s="306"/>
      <c r="BG847" s="306"/>
      <c r="BH847" s="306"/>
      <c r="BI847" s="306"/>
      <c r="BJ847" s="306"/>
      <c r="BK847" s="306"/>
      <c r="BL847" s="306"/>
      <c r="BM847" s="306"/>
      <c r="BN847" s="306"/>
      <c r="BO847" s="306"/>
      <c r="BP847" s="306"/>
      <c r="BQ847" s="306"/>
      <c r="BR847" s="306"/>
      <c r="BS847" s="306"/>
      <c r="BT847" s="306"/>
      <c r="BU847" s="306"/>
      <c r="BV847" s="306"/>
      <c r="BW847" s="306"/>
      <c r="BX847" s="306"/>
      <c r="BY847" s="306"/>
      <c r="BZ847" s="306"/>
      <c r="CA847" s="306"/>
      <c r="CB847" s="306"/>
      <c r="CC847" s="306"/>
      <c r="CD847" s="306"/>
      <c r="CE847" s="306"/>
      <c r="CF847" s="306"/>
      <c r="CG847" s="306"/>
      <c r="CH847" s="306"/>
      <c r="CI847" s="306"/>
      <c r="CJ847" s="306"/>
      <c r="CK847" s="306"/>
      <c r="CL847" s="306"/>
      <c r="CM847" s="306"/>
      <c r="CN847" s="306"/>
      <c r="CO847" s="306"/>
      <c r="CP847" s="306"/>
      <c r="CQ847" s="306"/>
      <c r="CR847" s="306"/>
      <c r="CS847" s="306"/>
      <c r="CT847" s="306"/>
      <c r="CU847" s="306"/>
      <c r="CV847" s="306"/>
      <c r="CW847" s="306"/>
      <c r="CX847" s="306"/>
      <c r="CY847" s="306"/>
      <c r="CZ847" s="306"/>
      <c r="DA847" s="306"/>
      <c r="DB847" s="306"/>
      <c r="DC847" s="306"/>
      <c r="DD847" s="306"/>
      <c r="DE847" s="306"/>
      <c r="DF847" s="306"/>
      <c r="DG847" s="306"/>
      <c r="DH847" s="306"/>
      <c r="DI847" s="306"/>
      <c r="DJ847" s="306"/>
      <c r="DK847" s="306"/>
      <c r="DL847" s="306"/>
      <c r="DM847" s="306"/>
      <c r="DN847" s="306"/>
      <c r="DO847" s="306"/>
      <c r="DP847" s="306"/>
      <c r="DQ847" s="306"/>
      <c r="DR847" s="306"/>
      <c r="DS847" s="306"/>
      <c r="DT847" s="306"/>
      <c r="DU847" s="306"/>
      <c r="DV847" s="306"/>
      <c r="DW847" s="306"/>
      <c r="DX847" s="306"/>
      <c r="DY847" s="306"/>
      <c r="DZ847" s="306"/>
      <c r="EA847" s="306"/>
      <c r="EB847" s="306"/>
      <c r="EC847" s="306"/>
      <c r="ED847" s="306"/>
      <c r="EE847" s="306"/>
      <c r="EF847" s="306"/>
      <c r="EG847" s="306"/>
      <c r="EH847" s="306"/>
      <c r="EI847" s="306"/>
      <c r="EJ847" s="306"/>
      <c r="EK847" s="306"/>
      <c r="EL847" s="306"/>
      <c r="EM847" s="306"/>
      <c r="EN847" s="306"/>
      <c r="EO847" s="306"/>
      <c r="EP847" s="306"/>
      <c r="EQ847" s="306"/>
      <c r="ER847" s="306"/>
      <c r="ES847" s="306"/>
      <c r="ET847" s="306"/>
      <c r="EU847" s="306"/>
      <c r="EV847" s="306"/>
      <c r="EW847" s="306"/>
      <c r="EX847" s="306"/>
      <c r="EY847" s="306"/>
      <c r="EZ847" s="306"/>
      <c r="FA847" s="306"/>
      <c r="FB847" s="306"/>
      <c r="FC847" s="306"/>
      <c r="FD847" s="306"/>
      <c r="FE847" s="306"/>
      <c r="FF847" s="306"/>
      <c r="FG847" s="306"/>
      <c r="FH847" s="306"/>
      <c r="FI847" s="306"/>
      <c r="FJ847" s="306"/>
      <c r="FK847" s="306"/>
      <c r="FL847" s="306"/>
      <c r="FM847" s="306"/>
      <c r="FN847" s="306"/>
      <c r="FO847" s="306"/>
      <c r="FP847" s="306"/>
      <c r="FQ847" s="306"/>
      <c r="FR847" s="306"/>
      <c r="FS847" s="306"/>
      <c r="FT847" s="306"/>
      <c r="FU847" s="306"/>
      <c r="FV847" s="306"/>
      <c r="FW847" s="306"/>
      <c r="FX847" s="306"/>
      <c r="FY847" s="306"/>
      <c r="FZ847" s="306"/>
      <c r="GA847" s="306"/>
      <c r="GB847" s="306"/>
      <c r="GC847" s="306"/>
      <c r="GD847" s="306"/>
      <c r="GE847" s="306"/>
      <c r="GF847" s="306"/>
      <c r="GG847" s="306"/>
      <c r="GH847" s="306"/>
      <c r="GI847" s="306"/>
      <c r="GJ847" s="306"/>
      <c r="GK847" s="306"/>
      <c r="GL847" s="306"/>
      <c r="GM847" s="306"/>
      <c r="GN847" s="306"/>
      <c r="GO847" s="306"/>
      <c r="GP847" s="306"/>
      <c r="GQ847" s="306"/>
      <c r="GR847" s="306"/>
      <c r="GS847" s="306"/>
      <c r="GT847" s="306"/>
      <c r="GU847" s="306"/>
      <c r="GV847" s="306"/>
      <c r="GW847" s="306"/>
      <c r="GX847" s="306"/>
      <c r="GY847" s="306"/>
      <c r="GZ847" s="306"/>
      <c r="HA847" s="306"/>
      <c r="HB847" s="306"/>
      <c r="HC847" s="306"/>
      <c r="HD847" s="306"/>
      <c r="HE847" s="306"/>
      <c r="HF847" s="306"/>
      <c r="HG847" s="306"/>
      <c r="HH847" s="306"/>
      <c r="HI847" s="306"/>
      <c r="HJ847" s="306"/>
      <c r="HK847" s="306"/>
      <c r="HL847" s="306"/>
      <c r="HM847" s="306"/>
      <c r="HN847" s="306"/>
      <c r="HO847" s="306"/>
      <c r="HP847" s="306"/>
      <c r="HQ847" s="306"/>
      <c r="HR847" s="306"/>
      <c r="HS847" s="306"/>
      <c r="HT847" s="306"/>
      <c r="HU847" s="306"/>
      <c r="HV847" s="306"/>
      <c r="HW847" s="306"/>
      <c r="HX847" s="306"/>
      <c r="HY847" s="306"/>
      <c r="HZ847" s="306"/>
      <c r="IA847" s="306"/>
      <c r="IB847" s="306"/>
      <c r="IC847" s="306"/>
      <c r="ID847" s="306"/>
      <c r="IE847" s="306"/>
      <c r="IF847" s="306"/>
      <c r="IG847" s="306"/>
      <c r="IH847" s="306"/>
    </row>
    <row r="848" spans="1:242" s="219" customFormat="1" ht="15" customHeight="1" x14ac:dyDescent="0.3">
      <c r="A848" s="174">
        <v>8.0500000000000007</v>
      </c>
      <c r="B848" s="231"/>
      <c r="C848" s="232" t="e">
        <f>VLOOKUP(BD.PD9[[#This Row],[Pos]],[19]!PPto[#Data],3,FALSE)</f>
        <v>#REF!</v>
      </c>
      <c r="D848" s="174" t="s">
        <v>23</v>
      </c>
      <c r="E848" s="305" t="str">
        <f>IF(BD.PD9[[#This Row],[.]]="*",VLOOKUP(BD.PD9[[#This Row],[Pos]],[19]Presupuesto!A:H,7,FALSE),"")</f>
        <v/>
      </c>
      <c r="F848" s="556" t="s">
        <v>1342</v>
      </c>
      <c r="G848" s="579"/>
      <c r="H848" s="174"/>
      <c r="I848" s="174"/>
      <c r="J848" s="382">
        <v>0</v>
      </c>
      <c r="K848" s="174" t="s">
        <v>260</v>
      </c>
      <c r="L848" s="383">
        <f>IF(BD.PD9[[#This Row],[Mon]]="DOP",1,HLOOKUP(BD.PD9[[#This Row],[Mon]],Data!$K$1:$L$2,2,FALSE))</f>
        <v>1</v>
      </c>
      <c r="M848" s="384">
        <v>154140.28</v>
      </c>
      <c r="N848" s="243">
        <f>BD.PD9[[#This Row],[Cant.]]*BD.PD9[[#This Row],[ Tasa ]]*BD.PD9[[#This Row],[ Precio Und.]]</f>
        <v>0</v>
      </c>
      <c r="O848" s="386">
        <v>0</v>
      </c>
      <c r="P848" s="243">
        <f>IF(BD.PD9[[#This Row],[Liquid. '[%']]]&lt;&gt;0,(BD.PD9[[#This Row],[Valor Neto '[DOP']]]*BD.PD9[[#This Row],[Liquid. '[%']]])+BD.PD9[[#This Row],[Valor Neto '[DOP']]],BD.PD9[[#This Row],[Valor Neto '[DOP']]])</f>
        <v>0</v>
      </c>
      <c r="Q848" s="243">
        <f>BD.PD9[[#This Row],[Ppto. Orden Interna '[DOP']]]/HLOOKUP("USD",Data!$K$1:$L$2,2,FALSE)</f>
        <v>0</v>
      </c>
      <c r="R848" s="381" t="s">
        <v>612</v>
      </c>
      <c r="S848" s="387"/>
      <c r="T848" s="387"/>
      <c r="U848" s="387"/>
      <c r="V848" s="387"/>
      <c r="W848" s="174" t="s">
        <v>337</v>
      </c>
      <c r="X848" s="495">
        <v>8</v>
      </c>
      <c r="Y848" s="388">
        <v>0.7</v>
      </c>
      <c r="Z848" s="243">
        <f>BD.PD9[[#This Row],[Av.P1 '[%']]]*BD.PD9[[#This Row],[Ppto. Orden Interna '[DOP']]]</f>
        <v>0</v>
      </c>
      <c r="AA848" s="495">
        <v>10</v>
      </c>
      <c r="AB848" s="388">
        <v>0.3</v>
      </c>
      <c r="AC848" s="243">
        <f>BD.PD9[[#This Row],[Av.P2 '[%']]]*BD.PD9[[#This Row],[Ppto. Orden Interna '[DOP']]]</f>
        <v>0</v>
      </c>
      <c r="AD848" s="249"/>
      <c r="AE848" s="389"/>
      <c r="AF848" s="243">
        <f>BD.PD9[[#This Row],[Av.P3 '[%']]]*BD.PD9[[#This Row],[Ppto. Orden Interna '[DOP']]]</f>
        <v>0</v>
      </c>
      <c r="AG848" s="249"/>
      <c r="AH848" s="389"/>
      <c r="AI848" s="243">
        <f>BD.PD9[[#This Row],[Av.P4 '[%']]]*BD.PD9[[#This Row],[Ppto. Orden Interna '[DOP']]]</f>
        <v>0</v>
      </c>
      <c r="AJ848" s="249"/>
      <c r="AK848" s="389"/>
      <c r="AL848" s="243">
        <f>BD.PD9[[#This Row],[Av.P5 '[%']]]*BD.PD9[[#This Row],[Ppto. Orden Interna '[DOP']]]</f>
        <v>0</v>
      </c>
      <c r="AM848" s="496">
        <f>BD.PD9[[#This Row],[Pago 5]]+BD.PD9[[#This Row],[Pago 4]]+BD.PD9[[#This Row],[Pago 3]]+BD.PD9[[#This Row],[Pago 2]]+BD.PD9[[#This Row],[Pago 1]]</f>
        <v>0</v>
      </c>
      <c r="AN848" s="308" t="s">
        <v>244</v>
      </c>
      <c r="AO848" s="308" t="s">
        <v>245</v>
      </c>
      <c r="AP848" s="308" t="s">
        <v>246</v>
      </c>
      <c r="AQ848" s="308" t="s">
        <v>247</v>
      </c>
      <c r="AR848" s="308">
        <v>594</v>
      </c>
      <c r="AS848" s="308" t="s">
        <v>248</v>
      </c>
      <c r="AT848" s="249" t="s">
        <v>1575</v>
      </c>
      <c r="AU848" s="306"/>
      <c r="AV848" s="306"/>
      <c r="AW848" s="306"/>
      <c r="AX848" s="306"/>
      <c r="AY848" s="306"/>
      <c r="AZ848" s="306"/>
      <c r="BA848" s="306"/>
      <c r="BB848" s="306"/>
      <c r="BC848" s="306"/>
      <c r="BD848" s="306"/>
      <c r="BE848" s="306"/>
      <c r="BF848" s="306"/>
      <c r="BG848" s="306"/>
      <c r="BH848" s="306"/>
      <c r="BI848" s="306"/>
      <c r="BJ848" s="306"/>
      <c r="BK848" s="306"/>
      <c r="BL848" s="306"/>
      <c r="BM848" s="306"/>
      <c r="BN848" s="306"/>
      <c r="BO848" s="306"/>
      <c r="BP848" s="306"/>
      <c r="BQ848" s="306"/>
      <c r="BR848" s="306"/>
      <c r="BS848" s="306"/>
      <c r="BT848" s="306"/>
      <c r="BU848" s="306"/>
      <c r="BV848" s="306"/>
      <c r="BW848" s="306"/>
      <c r="BX848" s="306"/>
      <c r="BY848" s="306"/>
      <c r="BZ848" s="306"/>
      <c r="CA848" s="306"/>
      <c r="CB848" s="306"/>
      <c r="CC848" s="306"/>
      <c r="CD848" s="306"/>
      <c r="CE848" s="306"/>
      <c r="CF848" s="306"/>
      <c r="CG848" s="306"/>
      <c r="CH848" s="306"/>
      <c r="CI848" s="306"/>
      <c r="CJ848" s="306"/>
      <c r="CK848" s="306"/>
      <c r="CL848" s="306"/>
      <c r="CM848" s="306"/>
      <c r="CN848" s="306"/>
      <c r="CO848" s="306"/>
      <c r="CP848" s="306"/>
      <c r="CQ848" s="306"/>
      <c r="CR848" s="306"/>
      <c r="CS848" s="306"/>
      <c r="CT848" s="306"/>
      <c r="CU848" s="306"/>
      <c r="CV848" s="306"/>
      <c r="CW848" s="306"/>
      <c r="CX848" s="306"/>
      <c r="CY848" s="306"/>
      <c r="CZ848" s="306"/>
      <c r="DA848" s="306"/>
      <c r="DB848" s="306"/>
      <c r="DC848" s="306"/>
      <c r="DD848" s="306"/>
      <c r="DE848" s="306"/>
      <c r="DF848" s="306"/>
      <c r="DG848" s="306"/>
      <c r="DH848" s="306"/>
      <c r="DI848" s="306"/>
      <c r="DJ848" s="306"/>
      <c r="DK848" s="306"/>
      <c r="DL848" s="306"/>
      <c r="DM848" s="306"/>
      <c r="DN848" s="306"/>
      <c r="DO848" s="306"/>
      <c r="DP848" s="306"/>
      <c r="DQ848" s="306"/>
      <c r="DR848" s="306"/>
      <c r="DS848" s="306"/>
      <c r="DT848" s="306"/>
      <c r="DU848" s="306"/>
      <c r="DV848" s="306"/>
      <c r="DW848" s="306"/>
      <c r="DX848" s="306"/>
      <c r="DY848" s="306"/>
      <c r="DZ848" s="306"/>
      <c r="EA848" s="306"/>
      <c r="EB848" s="306"/>
      <c r="EC848" s="306"/>
      <c r="ED848" s="306"/>
      <c r="EE848" s="306"/>
      <c r="EF848" s="306"/>
      <c r="EG848" s="306"/>
      <c r="EH848" s="306"/>
      <c r="EI848" s="306"/>
      <c r="EJ848" s="306"/>
      <c r="EK848" s="306"/>
      <c r="EL848" s="306"/>
      <c r="EM848" s="306"/>
      <c r="EN848" s="306"/>
      <c r="EO848" s="306"/>
      <c r="EP848" s="306"/>
      <c r="EQ848" s="306"/>
      <c r="ER848" s="306"/>
      <c r="ES848" s="306"/>
      <c r="ET848" s="306"/>
      <c r="EU848" s="306"/>
      <c r="EV848" s="306"/>
      <c r="EW848" s="306"/>
      <c r="EX848" s="306"/>
      <c r="EY848" s="306"/>
      <c r="EZ848" s="306"/>
      <c r="FA848" s="306"/>
      <c r="FB848" s="306"/>
      <c r="FC848" s="306"/>
      <c r="FD848" s="306"/>
      <c r="FE848" s="306"/>
      <c r="FF848" s="306"/>
      <c r="FG848" s="306"/>
      <c r="FH848" s="306"/>
      <c r="FI848" s="306"/>
      <c r="FJ848" s="306"/>
      <c r="FK848" s="306"/>
      <c r="FL848" s="306"/>
      <c r="FM848" s="306"/>
      <c r="FN848" s="306"/>
      <c r="FO848" s="306"/>
      <c r="FP848" s="306"/>
      <c r="FQ848" s="306"/>
      <c r="FR848" s="306"/>
      <c r="FS848" s="306"/>
      <c r="FT848" s="306"/>
      <c r="FU848" s="306"/>
      <c r="FV848" s="306"/>
      <c r="FW848" s="306"/>
      <c r="FX848" s="306"/>
      <c r="FY848" s="306"/>
      <c r="FZ848" s="306"/>
      <c r="GA848" s="306"/>
      <c r="GB848" s="306"/>
      <c r="GC848" s="306"/>
      <c r="GD848" s="306"/>
      <c r="GE848" s="306"/>
      <c r="GF848" s="306"/>
      <c r="GG848" s="306"/>
      <c r="GH848" s="306"/>
      <c r="GI848" s="306"/>
      <c r="GJ848" s="306"/>
      <c r="GK848" s="306"/>
      <c r="GL848" s="306"/>
      <c r="GM848" s="306"/>
      <c r="GN848" s="306"/>
      <c r="GO848" s="306"/>
      <c r="GP848" s="306"/>
      <c r="GQ848" s="306"/>
      <c r="GR848" s="306"/>
      <c r="GS848" s="306"/>
      <c r="GT848" s="306"/>
      <c r="GU848" s="306"/>
      <c r="GV848" s="306"/>
      <c r="GW848" s="306"/>
      <c r="GX848" s="306"/>
      <c r="GY848" s="306"/>
      <c r="GZ848" s="306"/>
      <c r="HA848" s="306"/>
      <c r="HB848" s="306"/>
      <c r="HC848" s="306"/>
      <c r="HD848" s="306"/>
      <c r="HE848" s="306"/>
      <c r="HF848" s="306"/>
      <c r="HG848" s="306"/>
      <c r="HH848" s="306"/>
      <c r="HI848" s="306"/>
      <c r="HJ848" s="306"/>
      <c r="HK848" s="306"/>
      <c r="HL848" s="306"/>
      <c r="HM848" s="306"/>
      <c r="HN848" s="306"/>
      <c r="HO848" s="306"/>
      <c r="HP848" s="306"/>
      <c r="HQ848" s="306"/>
      <c r="HR848" s="306"/>
      <c r="HS848" s="306"/>
      <c r="HT848" s="306"/>
      <c r="HU848" s="306"/>
      <c r="HV848" s="306"/>
      <c r="HW848" s="306"/>
      <c r="HX848" s="306"/>
      <c r="HY848" s="306"/>
      <c r="HZ848" s="306"/>
      <c r="IA848" s="306"/>
      <c r="IB848" s="306"/>
      <c r="IC848" s="306"/>
      <c r="ID848" s="306"/>
      <c r="IE848" s="306"/>
      <c r="IF848" s="306"/>
      <c r="IG848" s="306"/>
      <c r="IH848" s="306"/>
    </row>
    <row r="849" spans="1:242" s="219" customFormat="1" ht="15" customHeight="1" x14ac:dyDescent="0.3">
      <c r="A849" s="174">
        <v>8.0500000000000007</v>
      </c>
      <c r="B849" s="231"/>
      <c r="C849" s="232" t="e">
        <f>VLOOKUP(BD.PD9[[#This Row],[Pos]],[19]!PPto[#Data],3,FALSE)</f>
        <v>#REF!</v>
      </c>
      <c r="D849" s="174" t="s">
        <v>23</v>
      </c>
      <c r="E849" s="305" t="str">
        <f>IF(BD.PD9[[#This Row],[.]]="*",VLOOKUP(BD.PD9[[#This Row],[Pos]],[19]Presupuesto!A:H,7,FALSE),"")</f>
        <v/>
      </c>
      <c r="F849" s="506" t="s">
        <v>613</v>
      </c>
      <c r="G849" s="579"/>
      <c r="H849" s="174"/>
      <c r="I849" s="174" t="s">
        <v>1326</v>
      </c>
      <c r="J849" s="382">
        <v>1</v>
      </c>
      <c r="K849" s="174" t="s">
        <v>260</v>
      </c>
      <c r="L849" s="383">
        <f>IF(BD.PD9[[#This Row],[Mon]]="DOP",1,HLOOKUP(BD.PD9[[#This Row],[Mon]],Data!$K$1:$L$2,2,FALSE))</f>
        <v>1</v>
      </c>
      <c r="M849" s="384">
        <v>37718.239999999998</v>
      </c>
      <c r="N849" s="243">
        <f>BD.PD9[[#This Row],[Cant.]]*BD.PD9[[#This Row],[ Tasa ]]*BD.PD9[[#This Row],[ Precio Und.]]</f>
        <v>37718.239999999998</v>
      </c>
      <c r="O849" s="386">
        <v>0</v>
      </c>
      <c r="P849" s="243">
        <f>IF(BD.PD9[[#This Row],[Liquid. '[%']]]&lt;&gt;0,(BD.PD9[[#This Row],[Valor Neto '[DOP']]]*BD.PD9[[#This Row],[Liquid. '[%']]])+BD.PD9[[#This Row],[Valor Neto '[DOP']]],BD.PD9[[#This Row],[Valor Neto '[DOP']]])</f>
        <v>37718.239999999998</v>
      </c>
      <c r="Q849" s="243">
        <f>BD.PD9[[#This Row],[Ppto. Orden Interna '[DOP']]]/HLOOKUP("USD",Data!$K$1:$L$2,2,FALSE)</f>
        <v>580.28061538461532</v>
      </c>
      <c r="R849" s="381" t="s">
        <v>603</v>
      </c>
      <c r="S849" s="387"/>
      <c r="T849" s="387"/>
      <c r="U849" s="387"/>
      <c r="V849" s="387"/>
      <c r="W849" s="174" t="s">
        <v>337</v>
      </c>
      <c r="X849" s="495">
        <v>8</v>
      </c>
      <c r="Y849" s="388">
        <v>0.7</v>
      </c>
      <c r="Z849" s="243">
        <f>BD.PD9[[#This Row],[Av.P1 '[%']]]*BD.PD9[[#This Row],[Ppto. Orden Interna '[DOP']]]</f>
        <v>26402.767999999996</v>
      </c>
      <c r="AA849" s="495">
        <v>10</v>
      </c>
      <c r="AB849" s="388">
        <v>0.3</v>
      </c>
      <c r="AC849" s="243">
        <f>BD.PD9[[#This Row],[Av.P2 '[%']]]*BD.PD9[[#This Row],[Ppto. Orden Interna '[DOP']]]</f>
        <v>11315.472</v>
      </c>
      <c r="AD849" s="249"/>
      <c r="AE849" s="389"/>
      <c r="AF849" s="243">
        <f>BD.PD9[[#This Row],[Av.P3 '[%']]]*BD.PD9[[#This Row],[Ppto. Orden Interna '[DOP']]]</f>
        <v>0</v>
      </c>
      <c r="AG849" s="249"/>
      <c r="AH849" s="389"/>
      <c r="AI849" s="243">
        <f>BD.PD9[[#This Row],[Av.P4 '[%']]]*BD.PD9[[#This Row],[Ppto. Orden Interna '[DOP']]]</f>
        <v>0</v>
      </c>
      <c r="AJ849" s="249"/>
      <c r="AK849" s="389"/>
      <c r="AL849" s="243">
        <f>BD.PD9[[#This Row],[Av.P5 '[%']]]*BD.PD9[[#This Row],[Ppto. Orden Interna '[DOP']]]</f>
        <v>0</v>
      </c>
      <c r="AM849" s="496">
        <f>BD.PD9[[#This Row],[Pago 5]]+BD.PD9[[#This Row],[Pago 4]]+BD.PD9[[#This Row],[Pago 3]]+BD.PD9[[#This Row],[Pago 2]]+BD.PD9[[#This Row],[Pago 1]]</f>
        <v>37718.239999999998</v>
      </c>
      <c r="AN849" s="308" t="s">
        <v>244</v>
      </c>
      <c r="AO849" s="308" t="s">
        <v>245</v>
      </c>
      <c r="AP849" s="308" t="s">
        <v>246</v>
      </c>
      <c r="AQ849" s="308" t="s">
        <v>247</v>
      </c>
      <c r="AR849" s="308">
        <v>594</v>
      </c>
      <c r="AS849" s="308" t="s">
        <v>248</v>
      </c>
      <c r="AT849" s="249" t="s">
        <v>1575</v>
      </c>
      <c r="AU849" s="306"/>
      <c r="AV849" s="306"/>
      <c r="AW849" s="306"/>
      <c r="AX849" s="306"/>
      <c r="AY849" s="306"/>
      <c r="AZ849" s="306"/>
      <c r="BA849" s="306"/>
      <c r="BB849" s="306"/>
      <c r="BC849" s="306"/>
      <c r="BD849" s="306"/>
      <c r="BE849" s="306"/>
      <c r="BF849" s="306"/>
      <c r="BG849" s="306"/>
      <c r="BH849" s="306"/>
      <c r="BI849" s="306"/>
      <c r="BJ849" s="306"/>
      <c r="BK849" s="306"/>
      <c r="BL849" s="306"/>
      <c r="BM849" s="306"/>
      <c r="BN849" s="306"/>
      <c r="BO849" s="306"/>
      <c r="BP849" s="306"/>
      <c r="BQ849" s="306"/>
      <c r="BR849" s="306"/>
      <c r="BS849" s="306"/>
      <c r="BT849" s="306"/>
      <c r="BU849" s="306"/>
      <c r="BV849" s="306"/>
      <c r="BW849" s="306"/>
      <c r="BX849" s="306"/>
      <c r="BY849" s="306"/>
      <c r="BZ849" s="306"/>
      <c r="CA849" s="306"/>
      <c r="CB849" s="306"/>
      <c r="CC849" s="306"/>
      <c r="CD849" s="306"/>
      <c r="CE849" s="306"/>
      <c r="CF849" s="306"/>
      <c r="CG849" s="306"/>
      <c r="CH849" s="306"/>
      <c r="CI849" s="306"/>
      <c r="CJ849" s="306"/>
      <c r="CK849" s="306"/>
      <c r="CL849" s="306"/>
      <c r="CM849" s="306"/>
      <c r="CN849" s="306"/>
      <c r="CO849" s="306"/>
      <c r="CP849" s="306"/>
      <c r="CQ849" s="306"/>
      <c r="CR849" s="306"/>
      <c r="CS849" s="306"/>
      <c r="CT849" s="306"/>
      <c r="CU849" s="306"/>
      <c r="CV849" s="306"/>
      <c r="CW849" s="306"/>
      <c r="CX849" s="306"/>
      <c r="CY849" s="306"/>
      <c r="CZ849" s="306"/>
      <c r="DA849" s="306"/>
      <c r="DB849" s="306"/>
      <c r="DC849" s="306"/>
      <c r="DD849" s="306"/>
      <c r="DE849" s="306"/>
      <c r="DF849" s="306"/>
      <c r="DG849" s="306"/>
      <c r="DH849" s="306"/>
      <c r="DI849" s="306"/>
      <c r="DJ849" s="306"/>
      <c r="DK849" s="306"/>
      <c r="DL849" s="306"/>
      <c r="DM849" s="306"/>
      <c r="DN849" s="306"/>
      <c r="DO849" s="306"/>
      <c r="DP849" s="306"/>
      <c r="DQ849" s="306"/>
      <c r="DR849" s="306"/>
      <c r="DS849" s="306"/>
      <c r="DT849" s="306"/>
      <c r="DU849" s="306"/>
      <c r="DV849" s="306"/>
      <c r="DW849" s="306"/>
      <c r="DX849" s="306"/>
      <c r="DY849" s="306"/>
      <c r="DZ849" s="306"/>
      <c r="EA849" s="306"/>
      <c r="EB849" s="306"/>
      <c r="EC849" s="306"/>
      <c r="ED849" s="306"/>
      <c r="EE849" s="306"/>
      <c r="EF849" s="306"/>
      <c r="EG849" s="306"/>
      <c r="EH849" s="306"/>
      <c r="EI849" s="306"/>
      <c r="EJ849" s="306"/>
      <c r="EK849" s="306"/>
      <c r="EL849" s="306"/>
      <c r="EM849" s="306"/>
      <c r="EN849" s="306"/>
      <c r="EO849" s="306"/>
      <c r="EP849" s="306"/>
      <c r="EQ849" s="306"/>
      <c r="ER849" s="306"/>
      <c r="ES849" s="306"/>
      <c r="ET849" s="306"/>
      <c r="EU849" s="306"/>
      <c r="EV849" s="306"/>
      <c r="EW849" s="306"/>
      <c r="EX849" s="306"/>
      <c r="EY849" s="306"/>
      <c r="EZ849" s="306"/>
      <c r="FA849" s="306"/>
      <c r="FB849" s="306"/>
      <c r="FC849" s="306"/>
      <c r="FD849" s="306"/>
      <c r="FE849" s="306"/>
      <c r="FF849" s="306"/>
      <c r="FG849" s="306"/>
      <c r="FH849" s="306"/>
      <c r="FI849" s="306"/>
      <c r="FJ849" s="306"/>
      <c r="FK849" s="306"/>
      <c r="FL849" s="306"/>
      <c r="FM849" s="306"/>
      <c r="FN849" s="306"/>
      <c r="FO849" s="306"/>
      <c r="FP849" s="306"/>
      <c r="FQ849" s="306"/>
      <c r="FR849" s="306"/>
      <c r="FS849" s="306"/>
      <c r="FT849" s="306"/>
      <c r="FU849" s="306"/>
      <c r="FV849" s="306"/>
      <c r="FW849" s="306"/>
      <c r="FX849" s="306"/>
      <c r="FY849" s="306"/>
      <c r="FZ849" s="306"/>
      <c r="GA849" s="306"/>
      <c r="GB849" s="306"/>
      <c r="GC849" s="306"/>
      <c r="GD849" s="306"/>
      <c r="GE849" s="306"/>
      <c r="GF849" s="306"/>
      <c r="GG849" s="306"/>
      <c r="GH849" s="306"/>
      <c r="GI849" s="306"/>
      <c r="GJ849" s="306"/>
      <c r="GK849" s="306"/>
      <c r="GL849" s="306"/>
      <c r="GM849" s="306"/>
      <c r="GN849" s="306"/>
      <c r="GO849" s="306"/>
      <c r="GP849" s="306"/>
      <c r="GQ849" s="306"/>
      <c r="GR849" s="306"/>
      <c r="GS849" s="306"/>
      <c r="GT849" s="306"/>
      <c r="GU849" s="306"/>
      <c r="GV849" s="306"/>
      <c r="GW849" s="306"/>
      <c r="GX849" s="306"/>
      <c r="GY849" s="306"/>
      <c r="GZ849" s="306"/>
      <c r="HA849" s="306"/>
      <c r="HB849" s="306"/>
      <c r="HC849" s="306"/>
      <c r="HD849" s="306"/>
      <c r="HE849" s="306"/>
      <c r="HF849" s="306"/>
      <c r="HG849" s="306"/>
      <c r="HH849" s="306"/>
      <c r="HI849" s="306"/>
      <c r="HJ849" s="306"/>
      <c r="HK849" s="306"/>
      <c r="HL849" s="306"/>
      <c r="HM849" s="306"/>
      <c r="HN849" s="306"/>
      <c r="HO849" s="306"/>
      <c r="HP849" s="306"/>
      <c r="HQ849" s="306"/>
      <c r="HR849" s="306"/>
      <c r="HS849" s="306"/>
      <c r="HT849" s="306"/>
      <c r="HU849" s="306"/>
      <c r="HV849" s="306"/>
      <c r="HW849" s="306"/>
      <c r="HX849" s="306"/>
      <c r="HY849" s="306"/>
      <c r="HZ849" s="306"/>
      <c r="IA849" s="306"/>
      <c r="IB849" s="306"/>
      <c r="IC849" s="306"/>
      <c r="ID849" s="306"/>
      <c r="IE849" s="306"/>
      <c r="IF849" s="306"/>
      <c r="IG849" s="306"/>
      <c r="IH849" s="306"/>
    </row>
    <row r="850" spans="1:242" s="219" customFormat="1" ht="15" customHeight="1" x14ac:dyDescent="0.3">
      <c r="A850" s="174">
        <v>8.0500000000000007</v>
      </c>
      <c r="B850" s="231"/>
      <c r="C850" s="232" t="e">
        <f>VLOOKUP(BD.PD9[[#This Row],[Pos]],[19]!PPto[#Data],3,FALSE)</f>
        <v>#REF!</v>
      </c>
      <c r="D850" s="174" t="s">
        <v>23</v>
      </c>
      <c r="E850" s="305" t="str">
        <f>IF(BD.PD9[[#This Row],[.]]="*",VLOOKUP(BD.PD9[[#This Row],[Pos]],[19]Presupuesto!A:H,7,FALSE),"")</f>
        <v/>
      </c>
      <c r="F850" s="506" t="s">
        <v>614</v>
      </c>
      <c r="G850" s="579"/>
      <c r="H850" s="174"/>
      <c r="I850" s="174" t="s">
        <v>1326</v>
      </c>
      <c r="J850" s="382">
        <v>4</v>
      </c>
      <c r="K850" s="174" t="s">
        <v>260</v>
      </c>
      <c r="L850" s="383">
        <f>IF(BD.PD9[[#This Row],[Mon]]="DOP",1,HLOOKUP(BD.PD9[[#This Row],[Mon]],Data!$K$1:$L$2,2,FALSE))</f>
        <v>1</v>
      </c>
      <c r="M850" s="384">
        <v>61250</v>
      </c>
      <c r="N850" s="243">
        <f>BD.PD9[[#This Row],[Cant.]]*BD.PD9[[#This Row],[ Tasa ]]*BD.PD9[[#This Row],[ Precio Und.]]</f>
        <v>245000</v>
      </c>
      <c r="O850" s="386">
        <v>0.01</v>
      </c>
      <c r="P850" s="243">
        <f>IF(BD.PD9[[#This Row],[Liquid. '[%']]]&lt;&gt;0,(BD.PD9[[#This Row],[Valor Neto '[DOP']]]*BD.PD9[[#This Row],[Liquid. '[%']]])+BD.PD9[[#This Row],[Valor Neto '[DOP']]],BD.PD9[[#This Row],[Valor Neto '[DOP']]])</f>
        <v>247450</v>
      </c>
      <c r="Q850" s="243">
        <f>BD.PD9[[#This Row],[Ppto. Orden Interna '[DOP']]]/HLOOKUP("USD",Data!$K$1:$L$2,2,FALSE)</f>
        <v>3806.9230769230771</v>
      </c>
      <c r="R850" s="381" t="s">
        <v>615</v>
      </c>
      <c r="S850" s="387"/>
      <c r="T850" s="387"/>
      <c r="U850" s="387"/>
      <c r="V850" s="387"/>
      <c r="W850" s="174" t="s">
        <v>337</v>
      </c>
      <c r="X850" s="495">
        <v>8</v>
      </c>
      <c r="Y850" s="388">
        <v>0.7</v>
      </c>
      <c r="Z850" s="243">
        <f>BD.PD9[[#This Row],[Av.P1 '[%']]]*BD.PD9[[#This Row],[Ppto. Orden Interna '[DOP']]]</f>
        <v>173215</v>
      </c>
      <c r="AA850" s="495">
        <v>10</v>
      </c>
      <c r="AB850" s="388">
        <v>0.3</v>
      </c>
      <c r="AC850" s="243">
        <f>BD.PD9[[#This Row],[Av.P2 '[%']]]*BD.PD9[[#This Row],[Ppto. Orden Interna '[DOP']]]</f>
        <v>74235</v>
      </c>
      <c r="AD850" s="249"/>
      <c r="AE850" s="389"/>
      <c r="AF850" s="243">
        <f>BD.PD9[[#This Row],[Av.P3 '[%']]]*BD.PD9[[#This Row],[Ppto. Orden Interna '[DOP']]]</f>
        <v>0</v>
      </c>
      <c r="AG850" s="249"/>
      <c r="AH850" s="389"/>
      <c r="AI850" s="243">
        <f>BD.PD9[[#This Row],[Av.P4 '[%']]]*BD.PD9[[#This Row],[Ppto. Orden Interna '[DOP']]]</f>
        <v>0</v>
      </c>
      <c r="AJ850" s="249"/>
      <c r="AK850" s="389"/>
      <c r="AL850" s="243">
        <f>BD.PD9[[#This Row],[Av.P5 '[%']]]*BD.PD9[[#This Row],[Ppto. Orden Interna '[DOP']]]</f>
        <v>0</v>
      </c>
      <c r="AM850" s="496">
        <f>BD.PD9[[#This Row],[Pago 5]]+BD.PD9[[#This Row],[Pago 4]]+BD.PD9[[#This Row],[Pago 3]]+BD.PD9[[#This Row],[Pago 2]]+BD.PD9[[#This Row],[Pago 1]]</f>
        <v>247450</v>
      </c>
      <c r="AN850" s="308" t="s">
        <v>244</v>
      </c>
      <c r="AO850" s="308" t="s">
        <v>245</v>
      </c>
      <c r="AP850" s="308" t="s">
        <v>246</v>
      </c>
      <c r="AQ850" s="308" t="s">
        <v>247</v>
      </c>
      <c r="AR850" s="308">
        <v>594</v>
      </c>
      <c r="AS850" s="308" t="s">
        <v>248</v>
      </c>
      <c r="AT850" s="249" t="s">
        <v>1575</v>
      </c>
      <c r="AU850" s="306"/>
      <c r="AV850" s="306"/>
      <c r="AW850" s="306"/>
      <c r="AX850" s="306"/>
      <c r="AY850" s="306"/>
      <c r="AZ850" s="306"/>
      <c r="BA850" s="306"/>
      <c r="BB850" s="306"/>
      <c r="BC850" s="306"/>
      <c r="BD850" s="306"/>
      <c r="BE850" s="306"/>
      <c r="BF850" s="306"/>
      <c r="BG850" s="306"/>
      <c r="BH850" s="306"/>
      <c r="BI850" s="306"/>
      <c r="BJ850" s="306"/>
      <c r="BK850" s="306"/>
      <c r="BL850" s="306"/>
      <c r="BM850" s="306"/>
      <c r="BN850" s="306"/>
      <c r="BO850" s="306"/>
      <c r="BP850" s="306"/>
      <c r="BQ850" s="306"/>
      <c r="BR850" s="306"/>
      <c r="BS850" s="306"/>
      <c r="BT850" s="306"/>
      <c r="BU850" s="306"/>
      <c r="BV850" s="306"/>
      <c r="BW850" s="306"/>
      <c r="BX850" s="306"/>
      <c r="BY850" s="306"/>
      <c r="BZ850" s="306"/>
      <c r="CA850" s="306"/>
      <c r="CB850" s="306"/>
      <c r="CC850" s="306"/>
      <c r="CD850" s="306"/>
      <c r="CE850" s="306"/>
      <c r="CF850" s="306"/>
      <c r="CG850" s="306"/>
      <c r="CH850" s="306"/>
      <c r="CI850" s="306"/>
      <c r="CJ850" s="306"/>
      <c r="CK850" s="306"/>
      <c r="CL850" s="306"/>
      <c r="CM850" s="306"/>
      <c r="CN850" s="306"/>
      <c r="CO850" s="306"/>
      <c r="CP850" s="306"/>
      <c r="CQ850" s="306"/>
      <c r="CR850" s="306"/>
      <c r="CS850" s="306"/>
      <c r="CT850" s="306"/>
      <c r="CU850" s="306"/>
      <c r="CV850" s="306"/>
      <c r="CW850" s="306"/>
      <c r="CX850" s="306"/>
      <c r="CY850" s="306"/>
      <c r="CZ850" s="306"/>
      <c r="DA850" s="306"/>
      <c r="DB850" s="306"/>
      <c r="DC850" s="306"/>
      <c r="DD850" s="306"/>
      <c r="DE850" s="306"/>
      <c r="DF850" s="306"/>
      <c r="DG850" s="306"/>
      <c r="DH850" s="306"/>
      <c r="DI850" s="306"/>
      <c r="DJ850" s="306"/>
      <c r="DK850" s="306"/>
      <c r="DL850" s="306"/>
      <c r="DM850" s="306"/>
      <c r="DN850" s="306"/>
      <c r="DO850" s="306"/>
      <c r="DP850" s="306"/>
      <c r="DQ850" s="306"/>
      <c r="DR850" s="306"/>
      <c r="DS850" s="306"/>
      <c r="DT850" s="306"/>
      <c r="DU850" s="306"/>
      <c r="DV850" s="306"/>
      <c r="DW850" s="306"/>
      <c r="DX850" s="306"/>
      <c r="DY850" s="306"/>
      <c r="DZ850" s="306"/>
      <c r="EA850" s="306"/>
      <c r="EB850" s="306"/>
      <c r="EC850" s="306"/>
      <c r="ED850" s="306"/>
      <c r="EE850" s="306"/>
      <c r="EF850" s="306"/>
      <c r="EG850" s="306"/>
      <c r="EH850" s="306"/>
      <c r="EI850" s="306"/>
      <c r="EJ850" s="306"/>
      <c r="EK850" s="306"/>
      <c r="EL850" s="306"/>
      <c r="EM850" s="306"/>
      <c r="EN850" s="306"/>
      <c r="EO850" s="306"/>
      <c r="EP850" s="306"/>
      <c r="EQ850" s="306"/>
      <c r="ER850" s="306"/>
      <c r="ES850" s="306"/>
      <c r="ET850" s="306"/>
      <c r="EU850" s="306"/>
      <c r="EV850" s="306"/>
      <c r="EW850" s="306"/>
      <c r="EX850" s="306"/>
      <c r="EY850" s="306"/>
      <c r="EZ850" s="306"/>
      <c r="FA850" s="306"/>
      <c r="FB850" s="306"/>
      <c r="FC850" s="306"/>
      <c r="FD850" s="306"/>
      <c r="FE850" s="306"/>
      <c r="FF850" s="306"/>
      <c r="FG850" s="306"/>
      <c r="FH850" s="306"/>
      <c r="FI850" s="306"/>
      <c r="FJ850" s="306"/>
      <c r="FK850" s="306"/>
      <c r="FL850" s="306"/>
      <c r="FM850" s="306"/>
      <c r="FN850" s="306"/>
      <c r="FO850" s="306"/>
      <c r="FP850" s="306"/>
      <c r="FQ850" s="306"/>
      <c r="FR850" s="306"/>
      <c r="FS850" s="306"/>
      <c r="FT850" s="306"/>
      <c r="FU850" s="306"/>
      <c r="FV850" s="306"/>
      <c r="FW850" s="306"/>
      <c r="FX850" s="306"/>
      <c r="FY850" s="306"/>
      <c r="FZ850" s="306"/>
      <c r="GA850" s="306"/>
      <c r="GB850" s="306"/>
      <c r="GC850" s="306"/>
      <c r="GD850" s="306"/>
      <c r="GE850" s="306"/>
      <c r="GF850" s="306"/>
      <c r="GG850" s="306"/>
      <c r="GH850" s="306"/>
      <c r="GI850" s="306"/>
      <c r="GJ850" s="306"/>
      <c r="GK850" s="306"/>
      <c r="GL850" s="306"/>
      <c r="GM850" s="306"/>
      <c r="GN850" s="306"/>
      <c r="GO850" s="306"/>
      <c r="GP850" s="306"/>
      <c r="GQ850" s="306"/>
      <c r="GR850" s="306"/>
      <c r="GS850" s="306"/>
      <c r="GT850" s="306"/>
      <c r="GU850" s="306"/>
      <c r="GV850" s="306"/>
      <c r="GW850" s="306"/>
      <c r="GX850" s="306"/>
      <c r="GY850" s="306"/>
      <c r="GZ850" s="306"/>
      <c r="HA850" s="306"/>
      <c r="HB850" s="306"/>
      <c r="HC850" s="306"/>
      <c r="HD850" s="306"/>
      <c r="HE850" s="306"/>
      <c r="HF850" s="306"/>
      <c r="HG850" s="306"/>
      <c r="HH850" s="306"/>
      <c r="HI850" s="306"/>
      <c r="HJ850" s="306"/>
      <c r="HK850" s="306"/>
      <c r="HL850" s="306"/>
      <c r="HM850" s="306"/>
      <c r="HN850" s="306"/>
      <c r="HO850" s="306"/>
      <c r="HP850" s="306"/>
      <c r="HQ850" s="306"/>
      <c r="HR850" s="306"/>
      <c r="HS850" s="306"/>
      <c r="HT850" s="306"/>
      <c r="HU850" s="306"/>
      <c r="HV850" s="306"/>
      <c r="HW850" s="306"/>
      <c r="HX850" s="306"/>
      <c r="HY850" s="306"/>
      <c r="HZ850" s="306"/>
      <c r="IA850" s="306"/>
      <c r="IB850" s="306"/>
      <c r="IC850" s="306"/>
      <c r="ID850" s="306"/>
      <c r="IE850" s="306"/>
      <c r="IF850" s="306"/>
      <c r="IG850" s="306"/>
      <c r="IH850" s="306"/>
    </row>
    <row r="851" spans="1:242" s="219" customFormat="1" ht="15" customHeight="1" x14ac:dyDescent="0.3">
      <c r="A851" s="174">
        <v>8.0500000000000007</v>
      </c>
      <c r="B851" s="231"/>
      <c r="C851" s="232" t="e">
        <f>VLOOKUP(BD.PD9[[#This Row],[Pos]],[19]!PPto[#Data],3,FALSE)</f>
        <v>#REF!</v>
      </c>
      <c r="D851" s="174" t="s">
        <v>23</v>
      </c>
      <c r="E851" s="305" t="str">
        <f>IF(BD.PD9[[#This Row],[.]]="*",VLOOKUP(BD.PD9[[#This Row],[Pos]],[19]Presupuesto!A:H,7,FALSE),"")</f>
        <v/>
      </c>
      <c r="F851" s="506" t="s">
        <v>616</v>
      </c>
      <c r="G851" s="579"/>
      <c r="H851" s="174"/>
      <c r="I851" s="174" t="s">
        <v>1326</v>
      </c>
      <c r="J851" s="382">
        <v>1</v>
      </c>
      <c r="K851" s="174" t="s">
        <v>260</v>
      </c>
      <c r="L851" s="383">
        <f>IF(BD.PD9[[#This Row],[Mon]]="DOP",1,HLOOKUP(BD.PD9[[#This Row],[Mon]],Data!$K$1:$L$2,2,FALSE))</f>
        <v>1</v>
      </c>
      <c r="M851" s="384">
        <v>42630</v>
      </c>
      <c r="N851" s="243">
        <f>BD.PD9[[#This Row],[Cant.]]*BD.PD9[[#This Row],[ Tasa ]]*BD.PD9[[#This Row],[ Precio Und.]]</f>
        <v>42630</v>
      </c>
      <c r="O851" s="386">
        <v>0.01</v>
      </c>
      <c r="P851" s="243">
        <f>IF(BD.PD9[[#This Row],[Liquid. '[%']]]&lt;&gt;0,(BD.PD9[[#This Row],[Valor Neto '[DOP']]]*BD.PD9[[#This Row],[Liquid. '[%']]])+BD.PD9[[#This Row],[Valor Neto '[DOP']]],BD.PD9[[#This Row],[Valor Neto '[DOP']]])</f>
        <v>43056.3</v>
      </c>
      <c r="Q851" s="243">
        <f>BD.PD9[[#This Row],[Ppto. Orden Interna '[DOP']]]/HLOOKUP("USD",Data!$K$1:$L$2,2,FALSE)</f>
        <v>662.40461538461545</v>
      </c>
      <c r="R851" s="381" t="s">
        <v>603</v>
      </c>
      <c r="S851" s="387"/>
      <c r="T851" s="387"/>
      <c r="U851" s="387"/>
      <c r="V851" s="387"/>
      <c r="W851" s="174" t="s">
        <v>337</v>
      </c>
      <c r="X851" s="495">
        <v>8</v>
      </c>
      <c r="Y851" s="388">
        <v>0.7</v>
      </c>
      <c r="Z851" s="243">
        <f>BD.PD9[[#This Row],[Av.P1 '[%']]]*BD.PD9[[#This Row],[Ppto. Orden Interna '[DOP']]]</f>
        <v>30139.41</v>
      </c>
      <c r="AA851" s="495">
        <v>10</v>
      </c>
      <c r="AB851" s="388">
        <v>0.3</v>
      </c>
      <c r="AC851" s="243">
        <f>BD.PD9[[#This Row],[Av.P2 '[%']]]*BD.PD9[[#This Row],[Ppto. Orden Interna '[DOP']]]</f>
        <v>12916.890000000001</v>
      </c>
      <c r="AD851" s="249"/>
      <c r="AE851" s="389"/>
      <c r="AF851" s="243">
        <f>BD.PD9[[#This Row],[Av.P3 '[%']]]*BD.PD9[[#This Row],[Ppto. Orden Interna '[DOP']]]</f>
        <v>0</v>
      </c>
      <c r="AG851" s="249"/>
      <c r="AH851" s="389"/>
      <c r="AI851" s="243">
        <f>BD.PD9[[#This Row],[Av.P4 '[%']]]*BD.PD9[[#This Row],[Ppto. Orden Interna '[DOP']]]</f>
        <v>0</v>
      </c>
      <c r="AJ851" s="249"/>
      <c r="AK851" s="389"/>
      <c r="AL851" s="243">
        <f>BD.PD9[[#This Row],[Av.P5 '[%']]]*BD.PD9[[#This Row],[Ppto. Orden Interna '[DOP']]]</f>
        <v>0</v>
      </c>
      <c r="AM851" s="496">
        <f>BD.PD9[[#This Row],[Pago 5]]+BD.PD9[[#This Row],[Pago 4]]+BD.PD9[[#This Row],[Pago 3]]+BD.PD9[[#This Row],[Pago 2]]+BD.PD9[[#This Row],[Pago 1]]</f>
        <v>43056.3</v>
      </c>
      <c r="AN851" s="308" t="s">
        <v>244</v>
      </c>
      <c r="AO851" s="308" t="s">
        <v>245</v>
      </c>
      <c r="AP851" s="308" t="s">
        <v>246</v>
      </c>
      <c r="AQ851" s="308" t="s">
        <v>247</v>
      </c>
      <c r="AR851" s="308">
        <v>594</v>
      </c>
      <c r="AS851" s="308" t="s">
        <v>248</v>
      </c>
      <c r="AT851" s="249" t="s">
        <v>1575</v>
      </c>
      <c r="AU851" s="306"/>
      <c r="AV851" s="306"/>
      <c r="AW851" s="306"/>
      <c r="AX851" s="306"/>
      <c r="AY851" s="306"/>
      <c r="AZ851" s="306"/>
      <c r="BA851" s="306"/>
      <c r="BB851" s="306"/>
      <c r="BC851" s="306"/>
      <c r="BD851" s="306"/>
      <c r="BE851" s="306"/>
      <c r="BF851" s="306"/>
      <c r="BG851" s="306"/>
      <c r="BH851" s="306"/>
      <c r="BI851" s="306"/>
      <c r="BJ851" s="306"/>
      <c r="BK851" s="306"/>
      <c r="BL851" s="306"/>
      <c r="BM851" s="306"/>
      <c r="BN851" s="306"/>
      <c r="BO851" s="306"/>
      <c r="BP851" s="306"/>
      <c r="BQ851" s="306"/>
      <c r="BR851" s="306"/>
      <c r="BS851" s="306"/>
      <c r="BT851" s="306"/>
      <c r="BU851" s="306"/>
      <c r="BV851" s="306"/>
      <c r="BW851" s="306"/>
      <c r="BX851" s="306"/>
      <c r="BY851" s="306"/>
      <c r="BZ851" s="306"/>
      <c r="CA851" s="306"/>
      <c r="CB851" s="306"/>
      <c r="CC851" s="306"/>
      <c r="CD851" s="306"/>
      <c r="CE851" s="306"/>
      <c r="CF851" s="306"/>
      <c r="CG851" s="306"/>
      <c r="CH851" s="306"/>
      <c r="CI851" s="306"/>
      <c r="CJ851" s="306"/>
      <c r="CK851" s="306"/>
      <c r="CL851" s="306"/>
      <c r="CM851" s="306"/>
      <c r="CN851" s="306"/>
      <c r="CO851" s="306"/>
      <c r="CP851" s="306"/>
      <c r="CQ851" s="306"/>
      <c r="CR851" s="306"/>
      <c r="CS851" s="306"/>
      <c r="CT851" s="306"/>
      <c r="CU851" s="306"/>
      <c r="CV851" s="306"/>
      <c r="CW851" s="306"/>
      <c r="CX851" s="306"/>
      <c r="CY851" s="306"/>
      <c r="CZ851" s="306"/>
      <c r="DA851" s="306"/>
      <c r="DB851" s="306"/>
      <c r="DC851" s="306"/>
      <c r="DD851" s="306"/>
      <c r="DE851" s="306"/>
      <c r="DF851" s="306"/>
      <c r="DG851" s="306"/>
      <c r="DH851" s="306"/>
      <c r="DI851" s="306"/>
      <c r="DJ851" s="306"/>
      <c r="DK851" s="306"/>
      <c r="DL851" s="306"/>
      <c r="DM851" s="306"/>
      <c r="DN851" s="306"/>
      <c r="DO851" s="306"/>
      <c r="DP851" s="306"/>
      <c r="DQ851" s="306"/>
      <c r="DR851" s="306"/>
      <c r="DS851" s="306"/>
      <c r="DT851" s="306"/>
      <c r="DU851" s="306"/>
      <c r="DV851" s="306"/>
      <c r="DW851" s="306"/>
      <c r="DX851" s="306"/>
      <c r="DY851" s="306"/>
      <c r="DZ851" s="306"/>
      <c r="EA851" s="306"/>
      <c r="EB851" s="306"/>
      <c r="EC851" s="306"/>
      <c r="ED851" s="306"/>
      <c r="EE851" s="306"/>
      <c r="EF851" s="306"/>
      <c r="EG851" s="306"/>
      <c r="EH851" s="306"/>
      <c r="EI851" s="306"/>
      <c r="EJ851" s="306"/>
      <c r="EK851" s="306"/>
      <c r="EL851" s="306"/>
      <c r="EM851" s="306"/>
      <c r="EN851" s="306"/>
      <c r="EO851" s="306"/>
      <c r="EP851" s="306"/>
      <c r="EQ851" s="306"/>
      <c r="ER851" s="306"/>
      <c r="ES851" s="306"/>
      <c r="ET851" s="306"/>
      <c r="EU851" s="306"/>
      <c r="EV851" s="306"/>
      <c r="EW851" s="306"/>
      <c r="EX851" s="306"/>
      <c r="EY851" s="306"/>
      <c r="EZ851" s="306"/>
      <c r="FA851" s="306"/>
      <c r="FB851" s="306"/>
      <c r="FC851" s="306"/>
      <c r="FD851" s="306"/>
      <c r="FE851" s="306"/>
      <c r="FF851" s="306"/>
      <c r="FG851" s="306"/>
      <c r="FH851" s="306"/>
      <c r="FI851" s="306"/>
      <c r="FJ851" s="306"/>
      <c r="FK851" s="306"/>
      <c r="FL851" s="306"/>
      <c r="FM851" s="306"/>
      <c r="FN851" s="306"/>
      <c r="FO851" s="306"/>
      <c r="FP851" s="306"/>
      <c r="FQ851" s="306"/>
      <c r="FR851" s="306"/>
      <c r="FS851" s="306"/>
      <c r="FT851" s="306"/>
      <c r="FU851" s="306"/>
      <c r="FV851" s="306"/>
      <c r="FW851" s="306"/>
      <c r="FX851" s="306"/>
      <c r="FY851" s="306"/>
      <c r="FZ851" s="306"/>
      <c r="GA851" s="306"/>
      <c r="GB851" s="306"/>
      <c r="GC851" s="306"/>
      <c r="GD851" s="306"/>
      <c r="GE851" s="306"/>
      <c r="GF851" s="306"/>
      <c r="GG851" s="306"/>
      <c r="GH851" s="306"/>
      <c r="GI851" s="306"/>
      <c r="GJ851" s="306"/>
      <c r="GK851" s="306"/>
      <c r="GL851" s="306"/>
      <c r="GM851" s="306"/>
      <c r="GN851" s="306"/>
      <c r="GO851" s="306"/>
      <c r="GP851" s="306"/>
      <c r="GQ851" s="306"/>
      <c r="GR851" s="306"/>
      <c r="GS851" s="306"/>
      <c r="GT851" s="306"/>
      <c r="GU851" s="306"/>
      <c r="GV851" s="306"/>
      <c r="GW851" s="306"/>
      <c r="GX851" s="306"/>
      <c r="GY851" s="306"/>
      <c r="GZ851" s="306"/>
      <c r="HA851" s="306"/>
      <c r="HB851" s="306"/>
      <c r="HC851" s="306"/>
      <c r="HD851" s="306"/>
      <c r="HE851" s="306"/>
      <c r="HF851" s="306"/>
      <c r="HG851" s="306"/>
      <c r="HH851" s="306"/>
      <c r="HI851" s="306"/>
      <c r="HJ851" s="306"/>
      <c r="HK851" s="306"/>
      <c r="HL851" s="306"/>
      <c r="HM851" s="306"/>
      <c r="HN851" s="306"/>
      <c r="HO851" s="306"/>
      <c r="HP851" s="306"/>
      <c r="HQ851" s="306"/>
      <c r="HR851" s="306"/>
      <c r="HS851" s="306"/>
      <c r="HT851" s="306"/>
      <c r="HU851" s="306"/>
      <c r="HV851" s="306"/>
      <c r="HW851" s="306"/>
      <c r="HX851" s="306"/>
      <c r="HY851" s="306"/>
      <c r="HZ851" s="306"/>
      <c r="IA851" s="306"/>
      <c r="IB851" s="306"/>
      <c r="IC851" s="306"/>
      <c r="ID851" s="306"/>
      <c r="IE851" s="306"/>
      <c r="IF851" s="306"/>
      <c r="IG851" s="306"/>
      <c r="IH851" s="306"/>
    </row>
    <row r="852" spans="1:242" s="219" customFormat="1" ht="15" customHeight="1" x14ac:dyDescent="0.3">
      <c r="A852" s="174">
        <v>8.0500000000000007</v>
      </c>
      <c r="B852" s="231"/>
      <c r="C852" s="232" t="e">
        <f>VLOOKUP(BD.PD9[[#This Row],[Pos]],[19]!PPto[#Data],3,FALSE)</f>
        <v>#REF!</v>
      </c>
      <c r="D852" s="174" t="s">
        <v>23</v>
      </c>
      <c r="E852" s="305" t="str">
        <f>IF(BD.PD9[[#This Row],[.]]="*",VLOOKUP(BD.PD9[[#This Row],[Pos]],[19]Presupuesto!A:H,7,FALSE),"")</f>
        <v/>
      </c>
      <c r="F852" s="506" t="s">
        <v>617</v>
      </c>
      <c r="G852" s="579"/>
      <c r="H852" s="174"/>
      <c r="I852" s="174" t="s">
        <v>1326</v>
      </c>
      <c r="J852" s="382">
        <v>1</v>
      </c>
      <c r="K852" s="174" t="s">
        <v>260</v>
      </c>
      <c r="L852" s="383">
        <f>IF(BD.PD9[[#This Row],[Mon]]="DOP",1,HLOOKUP(BD.PD9[[#This Row],[Mon]],Data!$K$1:$L$2,2,FALSE))</f>
        <v>1</v>
      </c>
      <c r="M852" s="384">
        <v>44345</v>
      </c>
      <c r="N852" s="243">
        <f>BD.PD9[[#This Row],[Cant.]]*BD.PD9[[#This Row],[ Tasa ]]*BD.PD9[[#This Row],[ Precio Und.]]</f>
        <v>44345</v>
      </c>
      <c r="O852" s="386">
        <v>0.01</v>
      </c>
      <c r="P852" s="243">
        <f>IF(BD.PD9[[#This Row],[Liquid. '[%']]]&lt;&gt;0,(BD.PD9[[#This Row],[Valor Neto '[DOP']]]*BD.PD9[[#This Row],[Liquid. '[%']]])+BD.PD9[[#This Row],[Valor Neto '[DOP']]],BD.PD9[[#This Row],[Valor Neto '[DOP']]])</f>
        <v>44788.45</v>
      </c>
      <c r="Q852" s="243">
        <f>BD.PD9[[#This Row],[Ppto. Orden Interna '[DOP']]]/HLOOKUP("USD",Data!$K$1:$L$2,2,FALSE)</f>
        <v>689.0530769230769</v>
      </c>
      <c r="R852" s="381" t="s">
        <v>603</v>
      </c>
      <c r="S852" s="387"/>
      <c r="T852" s="387"/>
      <c r="U852" s="387"/>
      <c r="V852" s="387"/>
      <c r="W852" s="174" t="s">
        <v>337</v>
      </c>
      <c r="X852" s="495">
        <v>8</v>
      </c>
      <c r="Y852" s="388">
        <v>0.7</v>
      </c>
      <c r="Z852" s="243">
        <f>BD.PD9[[#This Row],[Av.P1 '[%']]]*BD.PD9[[#This Row],[Ppto. Orden Interna '[DOP']]]</f>
        <v>31351.914999999997</v>
      </c>
      <c r="AA852" s="495">
        <v>10</v>
      </c>
      <c r="AB852" s="388">
        <v>0.3</v>
      </c>
      <c r="AC852" s="243">
        <f>BD.PD9[[#This Row],[Av.P2 '[%']]]*BD.PD9[[#This Row],[Ppto. Orden Interna '[DOP']]]</f>
        <v>13436.534999999998</v>
      </c>
      <c r="AD852" s="249"/>
      <c r="AE852" s="389"/>
      <c r="AF852" s="243">
        <f>BD.PD9[[#This Row],[Av.P3 '[%']]]*BD.PD9[[#This Row],[Ppto. Orden Interna '[DOP']]]</f>
        <v>0</v>
      </c>
      <c r="AG852" s="249"/>
      <c r="AH852" s="389"/>
      <c r="AI852" s="243">
        <f>BD.PD9[[#This Row],[Av.P4 '[%']]]*BD.PD9[[#This Row],[Ppto. Orden Interna '[DOP']]]</f>
        <v>0</v>
      </c>
      <c r="AJ852" s="249"/>
      <c r="AK852" s="389"/>
      <c r="AL852" s="243">
        <f>BD.PD9[[#This Row],[Av.P5 '[%']]]*BD.PD9[[#This Row],[Ppto. Orden Interna '[DOP']]]</f>
        <v>0</v>
      </c>
      <c r="AM852" s="496">
        <f>BD.PD9[[#This Row],[Pago 5]]+BD.PD9[[#This Row],[Pago 4]]+BD.PD9[[#This Row],[Pago 3]]+BD.PD9[[#This Row],[Pago 2]]+BD.PD9[[#This Row],[Pago 1]]</f>
        <v>44788.45</v>
      </c>
      <c r="AN852" s="308" t="s">
        <v>244</v>
      </c>
      <c r="AO852" s="308" t="s">
        <v>245</v>
      </c>
      <c r="AP852" s="308" t="s">
        <v>246</v>
      </c>
      <c r="AQ852" s="308" t="s">
        <v>247</v>
      </c>
      <c r="AR852" s="308">
        <v>594</v>
      </c>
      <c r="AS852" s="308" t="s">
        <v>248</v>
      </c>
      <c r="AT852" s="249" t="s">
        <v>1575</v>
      </c>
      <c r="AU852" s="306"/>
      <c r="AV852" s="306"/>
      <c r="AW852" s="306"/>
      <c r="AX852" s="306"/>
      <c r="AY852" s="306"/>
      <c r="AZ852" s="306"/>
      <c r="BA852" s="306"/>
      <c r="BB852" s="306"/>
      <c r="BC852" s="306"/>
      <c r="BD852" s="306"/>
      <c r="BE852" s="306"/>
      <c r="BF852" s="306"/>
      <c r="BG852" s="306"/>
      <c r="BH852" s="306"/>
      <c r="BI852" s="306"/>
      <c r="BJ852" s="306"/>
      <c r="BK852" s="306"/>
      <c r="BL852" s="306"/>
      <c r="BM852" s="306"/>
      <c r="BN852" s="306"/>
      <c r="BO852" s="306"/>
      <c r="BP852" s="306"/>
      <c r="BQ852" s="306"/>
      <c r="BR852" s="306"/>
      <c r="BS852" s="306"/>
      <c r="BT852" s="306"/>
      <c r="BU852" s="306"/>
      <c r="BV852" s="306"/>
      <c r="BW852" s="306"/>
      <c r="BX852" s="306"/>
      <c r="BY852" s="306"/>
      <c r="BZ852" s="306"/>
      <c r="CA852" s="306"/>
      <c r="CB852" s="306"/>
      <c r="CC852" s="306"/>
      <c r="CD852" s="306"/>
      <c r="CE852" s="306"/>
      <c r="CF852" s="306"/>
      <c r="CG852" s="306"/>
      <c r="CH852" s="306"/>
      <c r="CI852" s="306"/>
      <c r="CJ852" s="306"/>
      <c r="CK852" s="306"/>
      <c r="CL852" s="306"/>
      <c r="CM852" s="306"/>
      <c r="CN852" s="306"/>
      <c r="CO852" s="306"/>
      <c r="CP852" s="306"/>
      <c r="CQ852" s="306"/>
      <c r="CR852" s="306"/>
      <c r="CS852" s="306"/>
      <c r="CT852" s="306"/>
      <c r="CU852" s="306"/>
      <c r="CV852" s="306"/>
      <c r="CW852" s="306"/>
      <c r="CX852" s="306"/>
      <c r="CY852" s="306"/>
      <c r="CZ852" s="306"/>
      <c r="DA852" s="306"/>
      <c r="DB852" s="306"/>
      <c r="DC852" s="306"/>
      <c r="DD852" s="306"/>
      <c r="DE852" s="306"/>
      <c r="DF852" s="306"/>
      <c r="DG852" s="306"/>
      <c r="DH852" s="306"/>
      <c r="DI852" s="306"/>
      <c r="DJ852" s="306"/>
      <c r="DK852" s="306"/>
      <c r="DL852" s="306"/>
      <c r="DM852" s="306"/>
      <c r="DN852" s="306"/>
      <c r="DO852" s="306"/>
      <c r="DP852" s="306"/>
      <c r="DQ852" s="306"/>
      <c r="DR852" s="306"/>
      <c r="DS852" s="306"/>
      <c r="DT852" s="306"/>
      <c r="DU852" s="306"/>
      <c r="DV852" s="306"/>
      <c r="DW852" s="306"/>
      <c r="DX852" s="306"/>
      <c r="DY852" s="306"/>
      <c r="DZ852" s="306"/>
      <c r="EA852" s="306"/>
      <c r="EB852" s="306"/>
      <c r="EC852" s="306"/>
      <c r="ED852" s="306"/>
      <c r="EE852" s="306"/>
      <c r="EF852" s="306"/>
      <c r="EG852" s="306"/>
      <c r="EH852" s="306"/>
      <c r="EI852" s="306"/>
      <c r="EJ852" s="306"/>
      <c r="EK852" s="306"/>
      <c r="EL852" s="306"/>
      <c r="EM852" s="306"/>
      <c r="EN852" s="306"/>
      <c r="EO852" s="306"/>
      <c r="EP852" s="306"/>
      <c r="EQ852" s="306"/>
      <c r="ER852" s="306"/>
      <c r="ES852" s="306"/>
      <c r="ET852" s="306"/>
      <c r="EU852" s="306"/>
      <c r="EV852" s="306"/>
      <c r="EW852" s="306"/>
      <c r="EX852" s="306"/>
      <c r="EY852" s="306"/>
      <c r="EZ852" s="306"/>
      <c r="FA852" s="306"/>
      <c r="FB852" s="306"/>
      <c r="FC852" s="306"/>
      <c r="FD852" s="306"/>
      <c r="FE852" s="306"/>
      <c r="FF852" s="306"/>
      <c r="FG852" s="306"/>
      <c r="FH852" s="306"/>
      <c r="FI852" s="306"/>
      <c r="FJ852" s="306"/>
      <c r="FK852" s="306"/>
      <c r="FL852" s="306"/>
      <c r="FM852" s="306"/>
      <c r="FN852" s="306"/>
      <c r="FO852" s="306"/>
      <c r="FP852" s="306"/>
      <c r="FQ852" s="306"/>
      <c r="FR852" s="306"/>
      <c r="FS852" s="306"/>
      <c r="FT852" s="306"/>
      <c r="FU852" s="306"/>
      <c r="FV852" s="306"/>
      <c r="FW852" s="306"/>
      <c r="FX852" s="306"/>
      <c r="FY852" s="306"/>
      <c r="FZ852" s="306"/>
      <c r="GA852" s="306"/>
      <c r="GB852" s="306"/>
      <c r="GC852" s="306"/>
      <c r="GD852" s="306"/>
      <c r="GE852" s="306"/>
      <c r="GF852" s="306"/>
      <c r="GG852" s="306"/>
      <c r="GH852" s="306"/>
      <c r="GI852" s="306"/>
      <c r="GJ852" s="306"/>
      <c r="GK852" s="306"/>
      <c r="GL852" s="306"/>
      <c r="GM852" s="306"/>
      <c r="GN852" s="306"/>
      <c r="GO852" s="306"/>
      <c r="GP852" s="306"/>
      <c r="GQ852" s="306"/>
      <c r="GR852" s="306"/>
      <c r="GS852" s="306"/>
      <c r="GT852" s="306"/>
      <c r="GU852" s="306"/>
      <c r="GV852" s="306"/>
      <c r="GW852" s="306"/>
      <c r="GX852" s="306"/>
      <c r="GY852" s="306"/>
      <c r="GZ852" s="306"/>
      <c r="HA852" s="306"/>
      <c r="HB852" s="306"/>
      <c r="HC852" s="306"/>
      <c r="HD852" s="306"/>
      <c r="HE852" s="306"/>
      <c r="HF852" s="306"/>
      <c r="HG852" s="306"/>
      <c r="HH852" s="306"/>
      <c r="HI852" s="306"/>
      <c r="HJ852" s="306"/>
      <c r="HK852" s="306"/>
      <c r="HL852" s="306"/>
      <c r="HM852" s="306"/>
      <c r="HN852" s="306"/>
      <c r="HO852" s="306"/>
      <c r="HP852" s="306"/>
      <c r="HQ852" s="306"/>
      <c r="HR852" s="306"/>
      <c r="HS852" s="306"/>
      <c r="HT852" s="306"/>
      <c r="HU852" s="306"/>
      <c r="HV852" s="306"/>
      <c r="HW852" s="306"/>
      <c r="HX852" s="306"/>
      <c r="HY852" s="306"/>
      <c r="HZ852" s="306"/>
      <c r="IA852" s="306"/>
      <c r="IB852" s="306"/>
      <c r="IC852" s="306"/>
      <c r="ID852" s="306"/>
      <c r="IE852" s="306"/>
      <c r="IF852" s="306"/>
      <c r="IG852" s="306"/>
      <c r="IH852" s="306"/>
    </row>
    <row r="853" spans="1:242" s="219" customFormat="1" ht="15" customHeight="1" x14ac:dyDescent="0.3">
      <c r="A853" s="174">
        <v>8.0500000000000007</v>
      </c>
      <c r="B853" s="231"/>
      <c r="C853" s="232" t="e">
        <f>VLOOKUP(BD.PD9[[#This Row],[Pos]],[19]!PPto[#Data],3,FALSE)</f>
        <v>#REF!</v>
      </c>
      <c r="D853" s="174" t="s">
        <v>23</v>
      </c>
      <c r="E853" s="305" t="str">
        <f>IF(BD.PD9[[#This Row],[.]]="*",VLOOKUP(BD.PD9[[#This Row],[Pos]],[19]Presupuesto!A:H,7,FALSE),"")</f>
        <v/>
      </c>
      <c r="F853" s="506" t="s">
        <v>618</v>
      </c>
      <c r="G853" s="579"/>
      <c r="H853" s="174"/>
      <c r="I853" s="174" t="s">
        <v>1326</v>
      </c>
      <c r="J853" s="382">
        <v>1</v>
      </c>
      <c r="K853" s="174" t="s">
        <v>260</v>
      </c>
      <c r="L853" s="383">
        <f>IF(BD.PD9[[#This Row],[Mon]]="DOP",1,HLOOKUP(BD.PD9[[#This Row],[Mon]],Data!$K$1:$L$2,2,FALSE))</f>
        <v>1</v>
      </c>
      <c r="M853" s="384">
        <v>71010.8</v>
      </c>
      <c r="N853" s="243">
        <f>BD.PD9[[#This Row],[Cant.]]*BD.PD9[[#This Row],[ Tasa ]]*BD.PD9[[#This Row],[ Precio Und.]]</f>
        <v>71010.8</v>
      </c>
      <c r="O853" s="386">
        <v>0.01</v>
      </c>
      <c r="P853" s="243">
        <f>IF(BD.PD9[[#This Row],[Liquid. '[%']]]&lt;&gt;0,(BD.PD9[[#This Row],[Valor Neto '[DOP']]]*BD.PD9[[#This Row],[Liquid. '[%']]])+BD.PD9[[#This Row],[Valor Neto '[DOP']]],BD.PD9[[#This Row],[Valor Neto '[DOP']]])</f>
        <v>71720.907999999996</v>
      </c>
      <c r="Q853" s="243">
        <f>BD.PD9[[#This Row],[Ppto. Orden Interna '[DOP']]]/HLOOKUP("USD",Data!$K$1:$L$2,2,FALSE)</f>
        <v>1103.3985846153846</v>
      </c>
      <c r="R853" s="381" t="s">
        <v>603</v>
      </c>
      <c r="S853" s="387"/>
      <c r="T853" s="387"/>
      <c r="U853" s="387"/>
      <c r="V853" s="387"/>
      <c r="W853" s="174" t="s">
        <v>337</v>
      </c>
      <c r="X853" s="495">
        <v>8</v>
      </c>
      <c r="Y853" s="388">
        <v>0.7</v>
      </c>
      <c r="Z853" s="243">
        <f>BD.PD9[[#This Row],[Av.P1 '[%']]]*BD.PD9[[#This Row],[Ppto. Orden Interna '[DOP']]]</f>
        <v>50204.635599999994</v>
      </c>
      <c r="AA853" s="495">
        <v>10</v>
      </c>
      <c r="AB853" s="388">
        <v>0.3</v>
      </c>
      <c r="AC853" s="243">
        <f>BD.PD9[[#This Row],[Av.P2 '[%']]]*BD.PD9[[#This Row],[Ppto. Orden Interna '[DOP']]]</f>
        <v>21516.272399999998</v>
      </c>
      <c r="AD853" s="249"/>
      <c r="AE853" s="389"/>
      <c r="AF853" s="243">
        <f>BD.PD9[[#This Row],[Av.P3 '[%']]]*BD.PD9[[#This Row],[Ppto. Orden Interna '[DOP']]]</f>
        <v>0</v>
      </c>
      <c r="AG853" s="249"/>
      <c r="AH853" s="389"/>
      <c r="AI853" s="243">
        <f>BD.PD9[[#This Row],[Av.P4 '[%']]]*BD.PD9[[#This Row],[Ppto. Orden Interna '[DOP']]]</f>
        <v>0</v>
      </c>
      <c r="AJ853" s="249"/>
      <c r="AK853" s="389"/>
      <c r="AL853" s="243">
        <f>BD.PD9[[#This Row],[Av.P5 '[%']]]*BD.PD9[[#This Row],[Ppto. Orden Interna '[DOP']]]</f>
        <v>0</v>
      </c>
      <c r="AM853" s="496">
        <f>BD.PD9[[#This Row],[Pago 5]]+BD.PD9[[#This Row],[Pago 4]]+BD.PD9[[#This Row],[Pago 3]]+BD.PD9[[#This Row],[Pago 2]]+BD.PD9[[#This Row],[Pago 1]]</f>
        <v>71720.907999999996</v>
      </c>
      <c r="AN853" s="308" t="s">
        <v>244</v>
      </c>
      <c r="AO853" s="308" t="s">
        <v>245</v>
      </c>
      <c r="AP853" s="308" t="s">
        <v>246</v>
      </c>
      <c r="AQ853" s="308" t="s">
        <v>247</v>
      </c>
      <c r="AR853" s="308">
        <v>594</v>
      </c>
      <c r="AS853" s="308" t="s">
        <v>248</v>
      </c>
      <c r="AT853" s="249" t="s">
        <v>1575</v>
      </c>
      <c r="AU853" s="306"/>
      <c r="AV853" s="306"/>
      <c r="AW853" s="306"/>
      <c r="AX853" s="306"/>
      <c r="AY853" s="306"/>
      <c r="AZ853" s="306"/>
      <c r="BA853" s="306"/>
      <c r="BB853" s="306"/>
      <c r="BC853" s="306"/>
      <c r="BD853" s="306"/>
      <c r="BE853" s="306"/>
      <c r="BF853" s="306"/>
      <c r="BG853" s="306"/>
      <c r="BH853" s="306"/>
      <c r="BI853" s="306"/>
      <c r="BJ853" s="306"/>
      <c r="BK853" s="306"/>
      <c r="BL853" s="306"/>
      <c r="BM853" s="306"/>
      <c r="BN853" s="306"/>
      <c r="BO853" s="306"/>
      <c r="BP853" s="306"/>
      <c r="BQ853" s="306"/>
      <c r="BR853" s="306"/>
      <c r="BS853" s="306"/>
      <c r="BT853" s="306"/>
      <c r="BU853" s="306"/>
      <c r="BV853" s="306"/>
      <c r="BW853" s="306"/>
      <c r="BX853" s="306"/>
      <c r="BY853" s="306"/>
      <c r="BZ853" s="306"/>
      <c r="CA853" s="306"/>
      <c r="CB853" s="306"/>
      <c r="CC853" s="306"/>
      <c r="CD853" s="306"/>
      <c r="CE853" s="306"/>
      <c r="CF853" s="306"/>
      <c r="CG853" s="306"/>
      <c r="CH853" s="306"/>
      <c r="CI853" s="306"/>
      <c r="CJ853" s="306"/>
      <c r="CK853" s="306"/>
      <c r="CL853" s="306"/>
      <c r="CM853" s="306"/>
      <c r="CN853" s="306"/>
      <c r="CO853" s="306"/>
      <c r="CP853" s="306"/>
      <c r="CQ853" s="306"/>
      <c r="CR853" s="306"/>
      <c r="CS853" s="306"/>
      <c r="CT853" s="306"/>
      <c r="CU853" s="306"/>
      <c r="CV853" s="306"/>
      <c r="CW853" s="306"/>
      <c r="CX853" s="306"/>
      <c r="CY853" s="306"/>
      <c r="CZ853" s="306"/>
      <c r="DA853" s="306"/>
      <c r="DB853" s="306"/>
      <c r="DC853" s="306"/>
      <c r="DD853" s="306"/>
      <c r="DE853" s="306"/>
      <c r="DF853" s="306"/>
      <c r="DG853" s="306"/>
      <c r="DH853" s="306"/>
      <c r="DI853" s="306"/>
      <c r="DJ853" s="306"/>
      <c r="DK853" s="306"/>
      <c r="DL853" s="306"/>
      <c r="DM853" s="306"/>
      <c r="DN853" s="306"/>
      <c r="DO853" s="306"/>
      <c r="DP853" s="306"/>
      <c r="DQ853" s="306"/>
      <c r="DR853" s="306"/>
      <c r="DS853" s="306"/>
      <c r="DT853" s="306"/>
      <c r="DU853" s="306"/>
      <c r="DV853" s="306"/>
      <c r="DW853" s="306"/>
      <c r="DX853" s="306"/>
      <c r="DY853" s="306"/>
      <c r="DZ853" s="306"/>
      <c r="EA853" s="306"/>
      <c r="EB853" s="306"/>
      <c r="EC853" s="306"/>
      <c r="ED853" s="306"/>
      <c r="EE853" s="306"/>
      <c r="EF853" s="306"/>
      <c r="EG853" s="306"/>
      <c r="EH853" s="306"/>
      <c r="EI853" s="306"/>
      <c r="EJ853" s="306"/>
      <c r="EK853" s="306"/>
      <c r="EL853" s="306"/>
      <c r="EM853" s="306"/>
      <c r="EN853" s="306"/>
      <c r="EO853" s="306"/>
      <c r="EP853" s="306"/>
      <c r="EQ853" s="306"/>
      <c r="ER853" s="306"/>
      <c r="ES853" s="306"/>
      <c r="ET853" s="306"/>
      <c r="EU853" s="306"/>
      <c r="EV853" s="306"/>
      <c r="EW853" s="306"/>
      <c r="EX853" s="306"/>
      <c r="EY853" s="306"/>
      <c r="EZ853" s="306"/>
      <c r="FA853" s="306"/>
      <c r="FB853" s="306"/>
      <c r="FC853" s="306"/>
      <c r="FD853" s="306"/>
      <c r="FE853" s="306"/>
      <c r="FF853" s="306"/>
      <c r="FG853" s="306"/>
      <c r="FH853" s="306"/>
      <c r="FI853" s="306"/>
      <c r="FJ853" s="306"/>
      <c r="FK853" s="306"/>
      <c r="FL853" s="306"/>
      <c r="FM853" s="306"/>
      <c r="FN853" s="306"/>
      <c r="FO853" s="306"/>
      <c r="FP853" s="306"/>
      <c r="FQ853" s="306"/>
      <c r="FR853" s="306"/>
      <c r="FS853" s="306"/>
      <c r="FT853" s="306"/>
      <c r="FU853" s="306"/>
      <c r="FV853" s="306"/>
      <c r="FW853" s="306"/>
      <c r="FX853" s="306"/>
      <c r="FY853" s="306"/>
      <c r="FZ853" s="306"/>
      <c r="GA853" s="306"/>
      <c r="GB853" s="306"/>
      <c r="GC853" s="306"/>
      <c r="GD853" s="306"/>
      <c r="GE853" s="306"/>
      <c r="GF853" s="306"/>
      <c r="GG853" s="306"/>
      <c r="GH853" s="306"/>
      <c r="GI853" s="306"/>
      <c r="GJ853" s="306"/>
      <c r="GK853" s="306"/>
      <c r="GL853" s="306"/>
      <c r="GM853" s="306"/>
      <c r="GN853" s="306"/>
      <c r="GO853" s="306"/>
      <c r="GP853" s="306"/>
      <c r="GQ853" s="306"/>
      <c r="GR853" s="306"/>
      <c r="GS853" s="306"/>
      <c r="GT853" s="306"/>
      <c r="GU853" s="306"/>
      <c r="GV853" s="306"/>
      <c r="GW853" s="306"/>
      <c r="GX853" s="306"/>
      <c r="GY853" s="306"/>
      <c r="GZ853" s="306"/>
      <c r="HA853" s="306"/>
      <c r="HB853" s="306"/>
      <c r="HC853" s="306"/>
      <c r="HD853" s="306"/>
      <c r="HE853" s="306"/>
      <c r="HF853" s="306"/>
      <c r="HG853" s="306"/>
      <c r="HH853" s="306"/>
      <c r="HI853" s="306"/>
      <c r="HJ853" s="306"/>
      <c r="HK853" s="306"/>
      <c r="HL853" s="306"/>
      <c r="HM853" s="306"/>
      <c r="HN853" s="306"/>
      <c r="HO853" s="306"/>
      <c r="HP853" s="306"/>
      <c r="HQ853" s="306"/>
      <c r="HR853" s="306"/>
      <c r="HS853" s="306"/>
      <c r="HT853" s="306"/>
      <c r="HU853" s="306"/>
      <c r="HV853" s="306"/>
      <c r="HW853" s="306"/>
      <c r="HX853" s="306"/>
      <c r="HY853" s="306"/>
      <c r="HZ853" s="306"/>
      <c r="IA853" s="306"/>
      <c r="IB853" s="306"/>
      <c r="IC853" s="306"/>
      <c r="ID853" s="306"/>
      <c r="IE853" s="306"/>
      <c r="IF853" s="306"/>
      <c r="IG853" s="306"/>
      <c r="IH853" s="306"/>
    </row>
    <row r="854" spans="1:242" s="219" customFormat="1" ht="15" customHeight="1" x14ac:dyDescent="0.3">
      <c r="A854" s="174">
        <v>8.0500000000000007</v>
      </c>
      <c r="B854" s="231"/>
      <c r="C854" s="232" t="e">
        <f>VLOOKUP(BD.PD9[[#This Row],[Pos]],[19]!PPto[#Data],3,FALSE)</f>
        <v>#REF!</v>
      </c>
      <c r="D854" s="174" t="s">
        <v>23</v>
      </c>
      <c r="E854" s="305" t="str">
        <f>IF(BD.PD9[[#This Row],[.]]="*",VLOOKUP(BD.PD9[[#This Row],[Pos]],[19]Presupuesto!A:H,7,FALSE),"")</f>
        <v/>
      </c>
      <c r="F854" s="506" t="s">
        <v>619</v>
      </c>
      <c r="G854" s="579"/>
      <c r="H854" s="174"/>
      <c r="I854" s="174" t="s">
        <v>1326</v>
      </c>
      <c r="J854" s="382">
        <v>1</v>
      </c>
      <c r="K854" s="174" t="s">
        <v>260</v>
      </c>
      <c r="L854" s="383">
        <f>IF(BD.PD9[[#This Row],[Mon]]="DOP",1,HLOOKUP(BD.PD9[[#This Row],[Mon]],Data!$K$1:$L$2,2,FALSE))</f>
        <v>1</v>
      </c>
      <c r="M854" s="384">
        <v>87000.05</v>
      </c>
      <c r="N854" s="243">
        <f>BD.PD9[[#This Row],[Cant.]]*BD.PD9[[#This Row],[ Tasa ]]*BD.PD9[[#This Row],[ Precio Und.]]</f>
        <v>87000.05</v>
      </c>
      <c r="O854" s="386">
        <v>0.01</v>
      </c>
      <c r="P854" s="243">
        <f>IF(BD.PD9[[#This Row],[Liquid. '[%']]]&lt;&gt;0,(BD.PD9[[#This Row],[Valor Neto '[DOP']]]*BD.PD9[[#This Row],[Liquid. '[%']]])+BD.PD9[[#This Row],[Valor Neto '[DOP']]],BD.PD9[[#This Row],[Valor Neto '[DOP']]])</f>
        <v>87870.050499999998</v>
      </c>
      <c r="Q854" s="243">
        <f>BD.PD9[[#This Row],[Ppto. Orden Interna '[DOP']]]/HLOOKUP("USD",Data!$K$1:$L$2,2,FALSE)</f>
        <v>1351.8469307692308</v>
      </c>
      <c r="R854" s="381" t="s">
        <v>620</v>
      </c>
      <c r="S854" s="387"/>
      <c r="T854" s="387"/>
      <c r="U854" s="387"/>
      <c r="V854" s="387"/>
      <c r="W854" s="174" t="s">
        <v>337</v>
      </c>
      <c r="X854" s="495">
        <v>8</v>
      </c>
      <c r="Y854" s="388">
        <v>0.7</v>
      </c>
      <c r="Z854" s="243">
        <f>BD.PD9[[#This Row],[Av.P1 '[%']]]*BD.PD9[[#This Row],[Ppto. Orden Interna '[DOP']]]</f>
        <v>61509.035349999991</v>
      </c>
      <c r="AA854" s="495">
        <v>10</v>
      </c>
      <c r="AB854" s="388">
        <v>0.3</v>
      </c>
      <c r="AC854" s="243">
        <f>BD.PD9[[#This Row],[Av.P2 '[%']]]*BD.PD9[[#This Row],[Ppto. Orden Interna '[DOP']]]</f>
        <v>26361.015149999999</v>
      </c>
      <c r="AD854" s="249"/>
      <c r="AE854" s="389"/>
      <c r="AF854" s="243">
        <f>BD.PD9[[#This Row],[Av.P3 '[%']]]*BD.PD9[[#This Row],[Ppto. Orden Interna '[DOP']]]</f>
        <v>0</v>
      </c>
      <c r="AG854" s="249"/>
      <c r="AH854" s="389"/>
      <c r="AI854" s="243">
        <f>BD.PD9[[#This Row],[Av.P4 '[%']]]*BD.PD9[[#This Row],[Ppto. Orden Interna '[DOP']]]</f>
        <v>0</v>
      </c>
      <c r="AJ854" s="249"/>
      <c r="AK854" s="389"/>
      <c r="AL854" s="243">
        <f>BD.PD9[[#This Row],[Av.P5 '[%']]]*BD.PD9[[#This Row],[Ppto. Orden Interna '[DOP']]]</f>
        <v>0</v>
      </c>
      <c r="AM854" s="496">
        <f>BD.PD9[[#This Row],[Pago 5]]+BD.PD9[[#This Row],[Pago 4]]+BD.PD9[[#This Row],[Pago 3]]+BD.PD9[[#This Row],[Pago 2]]+BD.PD9[[#This Row],[Pago 1]]</f>
        <v>87870.050499999983</v>
      </c>
      <c r="AN854" s="308" t="s">
        <v>244</v>
      </c>
      <c r="AO854" s="308" t="s">
        <v>245</v>
      </c>
      <c r="AP854" s="308" t="s">
        <v>246</v>
      </c>
      <c r="AQ854" s="308" t="s">
        <v>247</v>
      </c>
      <c r="AR854" s="308">
        <v>594</v>
      </c>
      <c r="AS854" s="308" t="s">
        <v>248</v>
      </c>
      <c r="AT854" s="249" t="s">
        <v>1575</v>
      </c>
      <c r="AU854" s="306"/>
      <c r="AV854" s="306"/>
      <c r="AW854" s="306"/>
      <c r="AX854" s="306"/>
      <c r="AY854" s="306"/>
      <c r="AZ854" s="306"/>
      <c r="BA854" s="306"/>
      <c r="BB854" s="306"/>
      <c r="BC854" s="306"/>
      <c r="BD854" s="306"/>
      <c r="BE854" s="306"/>
      <c r="BF854" s="306"/>
      <c r="BG854" s="306"/>
      <c r="BH854" s="306"/>
      <c r="BI854" s="306"/>
      <c r="BJ854" s="306"/>
      <c r="BK854" s="306"/>
      <c r="BL854" s="306"/>
      <c r="BM854" s="306"/>
      <c r="BN854" s="306"/>
      <c r="BO854" s="306"/>
      <c r="BP854" s="306"/>
      <c r="BQ854" s="306"/>
      <c r="BR854" s="306"/>
      <c r="BS854" s="306"/>
      <c r="BT854" s="306"/>
      <c r="BU854" s="306"/>
      <c r="BV854" s="306"/>
      <c r="BW854" s="306"/>
      <c r="BX854" s="306"/>
      <c r="BY854" s="306"/>
      <c r="BZ854" s="306"/>
      <c r="CA854" s="306"/>
      <c r="CB854" s="306"/>
      <c r="CC854" s="306"/>
      <c r="CD854" s="306"/>
      <c r="CE854" s="306"/>
      <c r="CF854" s="306"/>
      <c r="CG854" s="306"/>
      <c r="CH854" s="306"/>
      <c r="CI854" s="306"/>
      <c r="CJ854" s="306"/>
      <c r="CK854" s="306"/>
      <c r="CL854" s="306"/>
      <c r="CM854" s="306"/>
      <c r="CN854" s="306"/>
      <c r="CO854" s="306"/>
      <c r="CP854" s="306"/>
      <c r="CQ854" s="306"/>
      <c r="CR854" s="306"/>
      <c r="CS854" s="306"/>
      <c r="CT854" s="306"/>
      <c r="CU854" s="306"/>
      <c r="CV854" s="306"/>
      <c r="CW854" s="306"/>
      <c r="CX854" s="306"/>
      <c r="CY854" s="306"/>
      <c r="CZ854" s="306"/>
      <c r="DA854" s="306"/>
      <c r="DB854" s="306"/>
      <c r="DC854" s="306"/>
      <c r="DD854" s="306"/>
      <c r="DE854" s="306"/>
      <c r="DF854" s="306"/>
      <c r="DG854" s="306"/>
      <c r="DH854" s="306"/>
      <c r="DI854" s="306"/>
      <c r="DJ854" s="306"/>
      <c r="DK854" s="306"/>
      <c r="DL854" s="306"/>
      <c r="DM854" s="306"/>
      <c r="DN854" s="306"/>
      <c r="DO854" s="306"/>
      <c r="DP854" s="306"/>
      <c r="DQ854" s="306"/>
      <c r="DR854" s="306"/>
      <c r="DS854" s="306"/>
      <c r="DT854" s="306"/>
      <c r="DU854" s="306"/>
      <c r="DV854" s="306"/>
      <c r="DW854" s="306"/>
      <c r="DX854" s="306"/>
      <c r="DY854" s="306"/>
      <c r="DZ854" s="306"/>
      <c r="EA854" s="306"/>
      <c r="EB854" s="306"/>
      <c r="EC854" s="306"/>
      <c r="ED854" s="306"/>
      <c r="EE854" s="306"/>
      <c r="EF854" s="306"/>
      <c r="EG854" s="306"/>
      <c r="EH854" s="306"/>
      <c r="EI854" s="306"/>
      <c r="EJ854" s="306"/>
      <c r="EK854" s="306"/>
      <c r="EL854" s="306"/>
      <c r="EM854" s="306"/>
      <c r="EN854" s="306"/>
      <c r="EO854" s="306"/>
      <c r="EP854" s="306"/>
      <c r="EQ854" s="306"/>
      <c r="ER854" s="306"/>
      <c r="ES854" s="306"/>
      <c r="ET854" s="306"/>
      <c r="EU854" s="306"/>
      <c r="EV854" s="306"/>
      <c r="EW854" s="306"/>
      <c r="EX854" s="306"/>
      <c r="EY854" s="306"/>
      <c r="EZ854" s="306"/>
      <c r="FA854" s="306"/>
      <c r="FB854" s="306"/>
      <c r="FC854" s="306"/>
      <c r="FD854" s="306"/>
      <c r="FE854" s="306"/>
      <c r="FF854" s="306"/>
      <c r="FG854" s="306"/>
      <c r="FH854" s="306"/>
      <c r="FI854" s="306"/>
      <c r="FJ854" s="306"/>
      <c r="FK854" s="306"/>
      <c r="FL854" s="306"/>
      <c r="FM854" s="306"/>
      <c r="FN854" s="306"/>
      <c r="FO854" s="306"/>
      <c r="FP854" s="306"/>
      <c r="FQ854" s="306"/>
      <c r="FR854" s="306"/>
      <c r="FS854" s="306"/>
      <c r="FT854" s="306"/>
      <c r="FU854" s="306"/>
      <c r="FV854" s="306"/>
      <c r="FW854" s="306"/>
      <c r="FX854" s="306"/>
      <c r="FY854" s="306"/>
      <c r="FZ854" s="306"/>
      <c r="GA854" s="306"/>
      <c r="GB854" s="306"/>
      <c r="GC854" s="306"/>
      <c r="GD854" s="306"/>
      <c r="GE854" s="306"/>
      <c r="GF854" s="306"/>
      <c r="GG854" s="306"/>
      <c r="GH854" s="306"/>
      <c r="GI854" s="306"/>
      <c r="GJ854" s="306"/>
      <c r="GK854" s="306"/>
      <c r="GL854" s="306"/>
      <c r="GM854" s="306"/>
      <c r="GN854" s="306"/>
      <c r="GO854" s="306"/>
      <c r="GP854" s="306"/>
      <c r="GQ854" s="306"/>
      <c r="GR854" s="306"/>
      <c r="GS854" s="306"/>
      <c r="GT854" s="306"/>
      <c r="GU854" s="306"/>
      <c r="GV854" s="306"/>
      <c r="GW854" s="306"/>
      <c r="GX854" s="306"/>
      <c r="GY854" s="306"/>
      <c r="GZ854" s="306"/>
      <c r="HA854" s="306"/>
      <c r="HB854" s="306"/>
      <c r="HC854" s="306"/>
      <c r="HD854" s="306"/>
      <c r="HE854" s="306"/>
      <c r="HF854" s="306"/>
      <c r="HG854" s="306"/>
      <c r="HH854" s="306"/>
      <c r="HI854" s="306"/>
      <c r="HJ854" s="306"/>
      <c r="HK854" s="306"/>
      <c r="HL854" s="306"/>
      <c r="HM854" s="306"/>
      <c r="HN854" s="306"/>
      <c r="HO854" s="306"/>
      <c r="HP854" s="306"/>
      <c r="HQ854" s="306"/>
      <c r="HR854" s="306"/>
      <c r="HS854" s="306"/>
      <c r="HT854" s="306"/>
      <c r="HU854" s="306"/>
      <c r="HV854" s="306"/>
      <c r="HW854" s="306"/>
      <c r="HX854" s="306"/>
      <c r="HY854" s="306"/>
      <c r="HZ854" s="306"/>
      <c r="IA854" s="306"/>
      <c r="IB854" s="306"/>
      <c r="IC854" s="306"/>
      <c r="ID854" s="306"/>
      <c r="IE854" s="306"/>
      <c r="IF854" s="306"/>
      <c r="IG854" s="306"/>
      <c r="IH854" s="306"/>
    </row>
    <row r="855" spans="1:242" s="219" customFormat="1" ht="15" customHeight="1" x14ac:dyDescent="0.3">
      <c r="A855" s="174">
        <v>8.0500000000000007</v>
      </c>
      <c r="B855" s="231"/>
      <c r="C855" s="232" t="e">
        <f>VLOOKUP(BD.PD9[[#This Row],[Pos]],[19]!PPto[#Data],3,FALSE)</f>
        <v>#REF!</v>
      </c>
      <c r="D855" s="174" t="s">
        <v>23</v>
      </c>
      <c r="E855" s="305" t="str">
        <f>IF(BD.PD9[[#This Row],[.]]="*",VLOOKUP(BD.PD9[[#This Row],[Pos]],[19]Presupuesto!A:H,7,FALSE),"")</f>
        <v/>
      </c>
      <c r="F855" s="506" t="s">
        <v>621</v>
      </c>
      <c r="G855" s="579"/>
      <c r="H855" s="174"/>
      <c r="I855" s="174" t="s">
        <v>1326</v>
      </c>
      <c r="J855" s="382">
        <v>1</v>
      </c>
      <c r="K855" s="174" t="s">
        <v>260</v>
      </c>
      <c r="L855" s="383">
        <f>IF(BD.PD9[[#This Row],[Mon]]="DOP",1,HLOOKUP(BD.PD9[[#This Row],[Mon]],Data!$K$1:$L$2,2,FALSE))</f>
        <v>1</v>
      </c>
      <c r="M855" s="384">
        <v>41538.28</v>
      </c>
      <c r="N855" s="243">
        <f>BD.PD9[[#This Row],[Cant.]]*BD.PD9[[#This Row],[ Tasa ]]*BD.PD9[[#This Row],[ Precio Und.]]</f>
        <v>41538.28</v>
      </c>
      <c r="O855" s="386">
        <v>0.01</v>
      </c>
      <c r="P855" s="243">
        <f>IF(BD.PD9[[#This Row],[Liquid. '[%']]]&lt;&gt;0,(BD.PD9[[#This Row],[Valor Neto '[DOP']]]*BD.PD9[[#This Row],[Liquid. '[%']]])+BD.PD9[[#This Row],[Valor Neto '[DOP']]],BD.PD9[[#This Row],[Valor Neto '[DOP']]])</f>
        <v>41953.662799999998</v>
      </c>
      <c r="Q855" s="243">
        <f>BD.PD9[[#This Row],[Ppto. Orden Interna '[DOP']]]/HLOOKUP("USD",Data!$K$1:$L$2,2,FALSE)</f>
        <v>645.44096615384615</v>
      </c>
      <c r="R855" s="381" t="s">
        <v>603</v>
      </c>
      <c r="S855" s="387"/>
      <c r="T855" s="387"/>
      <c r="U855" s="387"/>
      <c r="V855" s="387"/>
      <c r="W855" s="174" t="s">
        <v>337</v>
      </c>
      <c r="X855" s="495">
        <v>8</v>
      </c>
      <c r="Y855" s="388">
        <v>0.7</v>
      </c>
      <c r="Z855" s="243">
        <f>BD.PD9[[#This Row],[Av.P1 '[%']]]*BD.PD9[[#This Row],[Ppto. Orden Interna '[DOP']]]</f>
        <v>29367.563959999996</v>
      </c>
      <c r="AA855" s="495">
        <v>10</v>
      </c>
      <c r="AB855" s="388">
        <v>0.3</v>
      </c>
      <c r="AC855" s="243">
        <f>BD.PD9[[#This Row],[Av.P2 '[%']]]*BD.PD9[[#This Row],[Ppto. Orden Interna '[DOP']]]</f>
        <v>12586.098839999999</v>
      </c>
      <c r="AD855" s="249"/>
      <c r="AE855" s="389"/>
      <c r="AF855" s="243">
        <f>BD.PD9[[#This Row],[Av.P3 '[%']]]*BD.PD9[[#This Row],[Ppto. Orden Interna '[DOP']]]</f>
        <v>0</v>
      </c>
      <c r="AG855" s="249"/>
      <c r="AH855" s="389"/>
      <c r="AI855" s="243">
        <f>BD.PD9[[#This Row],[Av.P4 '[%']]]*BD.PD9[[#This Row],[Ppto. Orden Interna '[DOP']]]</f>
        <v>0</v>
      </c>
      <c r="AJ855" s="249"/>
      <c r="AK855" s="389"/>
      <c r="AL855" s="243">
        <f>BD.PD9[[#This Row],[Av.P5 '[%']]]*BD.PD9[[#This Row],[Ppto. Orden Interna '[DOP']]]</f>
        <v>0</v>
      </c>
      <c r="AM855" s="496">
        <f>BD.PD9[[#This Row],[Pago 5]]+BD.PD9[[#This Row],[Pago 4]]+BD.PD9[[#This Row],[Pago 3]]+BD.PD9[[#This Row],[Pago 2]]+BD.PD9[[#This Row],[Pago 1]]</f>
        <v>41953.662799999991</v>
      </c>
      <c r="AN855" s="308" t="s">
        <v>244</v>
      </c>
      <c r="AO855" s="308" t="s">
        <v>245</v>
      </c>
      <c r="AP855" s="308" t="s">
        <v>246</v>
      </c>
      <c r="AQ855" s="308" t="s">
        <v>247</v>
      </c>
      <c r="AR855" s="308">
        <v>594</v>
      </c>
      <c r="AS855" s="308" t="s">
        <v>248</v>
      </c>
      <c r="AT855" s="249" t="s">
        <v>1575</v>
      </c>
      <c r="AU855" s="306"/>
      <c r="AV855" s="306"/>
      <c r="AW855" s="306"/>
      <c r="AX855" s="306"/>
      <c r="AY855" s="306"/>
      <c r="AZ855" s="306"/>
      <c r="BA855" s="306"/>
      <c r="BB855" s="306"/>
      <c r="BC855" s="306"/>
      <c r="BD855" s="306"/>
      <c r="BE855" s="306"/>
      <c r="BF855" s="306"/>
      <c r="BG855" s="306"/>
      <c r="BH855" s="306"/>
      <c r="BI855" s="306"/>
      <c r="BJ855" s="306"/>
      <c r="BK855" s="306"/>
      <c r="BL855" s="306"/>
      <c r="BM855" s="306"/>
      <c r="BN855" s="306"/>
      <c r="BO855" s="306"/>
      <c r="BP855" s="306"/>
      <c r="BQ855" s="306"/>
      <c r="BR855" s="306"/>
      <c r="BS855" s="306"/>
      <c r="BT855" s="306"/>
      <c r="BU855" s="306"/>
      <c r="BV855" s="306"/>
      <c r="BW855" s="306"/>
      <c r="BX855" s="306"/>
      <c r="BY855" s="306"/>
      <c r="BZ855" s="306"/>
      <c r="CA855" s="306"/>
      <c r="CB855" s="306"/>
      <c r="CC855" s="306"/>
      <c r="CD855" s="306"/>
      <c r="CE855" s="306"/>
      <c r="CF855" s="306"/>
      <c r="CG855" s="306"/>
      <c r="CH855" s="306"/>
      <c r="CI855" s="306"/>
      <c r="CJ855" s="306"/>
      <c r="CK855" s="306"/>
      <c r="CL855" s="306"/>
      <c r="CM855" s="306"/>
      <c r="CN855" s="306"/>
      <c r="CO855" s="306"/>
      <c r="CP855" s="306"/>
      <c r="CQ855" s="306"/>
      <c r="CR855" s="306"/>
      <c r="CS855" s="306"/>
      <c r="CT855" s="306"/>
      <c r="CU855" s="306"/>
      <c r="CV855" s="306"/>
      <c r="CW855" s="306"/>
      <c r="CX855" s="306"/>
      <c r="CY855" s="306"/>
      <c r="CZ855" s="306"/>
      <c r="DA855" s="306"/>
      <c r="DB855" s="306"/>
      <c r="DC855" s="306"/>
      <c r="DD855" s="306"/>
      <c r="DE855" s="306"/>
      <c r="DF855" s="306"/>
      <c r="DG855" s="306"/>
      <c r="DH855" s="306"/>
      <c r="DI855" s="306"/>
      <c r="DJ855" s="306"/>
      <c r="DK855" s="306"/>
      <c r="DL855" s="306"/>
      <c r="DM855" s="306"/>
      <c r="DN855" s="306"/>
      <c r="DO855" s="306"/>
      <c r="DP855" s="306"/>
      <c r="DQ855" s="306"/>
      <c r="DR855" s="306"/>
      <c r="DS855" s="306"/>
      <c r="DT855" s="306"/>
      <c r="DU855" s="306"/>
      <c r="DV855" s="306"/>
      <c r="DW855" s="306"/>
      <c r="DX855" s="306"/>
      <c r="DY855" s="306"/>
      <c r="DZ855" s="306"/>
      <c r="EA855" s="306"/>
      <c r="EB855" s="306"/>
      <c r="EC855" s="306"/>
      <c r="ED855" s="306"/>
      <c r="EE855" s="306"/>
      <c r="EF855" s="306"/>
      <c r="EG855" s="306"/>
      <c r="EH855" s="306"/>
      <c r="EI855" s="306"/>
      <c r="EJ855" s="306"/>
      <c r="EK855" s="306"/>
      <c r="EL855" s="306"/>
      <c r="EM855" s="306"/>
      <c r="EN855" s="306"/>
      <c r="EO855" s="306"/>
      <c r="EP855" s="306"/>
      <c r="EQ855" s="306"/>
      <c r="ER855" s="306"/>
      <c r="ES855" s="306"/>
      <c r="ET855" s="306"/>
      <c r="EU855" s="306"/>
      <c r="EV855" s="306"/>
      <c r="EW855" s="306"/>
      <c r="EX855" s="306"/>
      <c r="EY855" s="306"/>
      <c r="EZ855" s="306"/>
      <c r="FA855" s="306"/>
      <c r="FB855" s="306"/>
      <c r="FC855" s="306"/>
      <c r="FD855" s="306"/>
      <c r="FE855" s="306"/>
      <c r="FF855" s="306"/>
      <c r="FG855" s="306"/>
      <c r="FH855" s="306"/>
      <c r="FI855" s="306"/>
      <c r="FJ855" s="306"/>
      <c r="FK855" s="306"/>
      <c r="FL855" s="306"/>
      <c r="FM855" s="306"/>
      <c r="FN855" s="306"/>
      <c r="FO855" s="306"/>
      <c r="FP855" s="306"/>
      <c r="FQ855" s="306"/>
      <c r="FR855" s="306"/>
      <c r="FS855" s="306"/>
      <c r="FT855" s="306"/>
      <c r="FU855" s="306"/>
      <c r="FV855" s="306"/>
      <c r="FW855" s="306"/>
      <c r="FX855" s="306"/>
      <c r="FY855" s="306"/>
      <c r="FZ855" s="306"/>
      <c r="GA855" s="306"/>
      <c r="GB855" s="306"/>
      <c r="GC855" s="306"/>
      <c r="GD855" s="306"/>
      <c r="GE855" s="306"/>
      <c r="GF855" s="306"/>
      <c r="GG855" s="306"/>
      <c r="GH855" s="306"/>
      <c r="GI855" s="306"/>
      <c r="GJ855" s="306"/>
      <c r="GK855" s="306"/>
      <c r="GL855" s="306"/>
      <c r="GM855" s="306"/>
      <c r="GN855" s="306"/>
      <c r="GO855" s="306"/>
      <c r="GP855" s="306"/>
      <c r="GQ855" s="306"/>
      <c r="GR855" s="306"/>
      <c r="GS855" s="306"/>
      <c r="GT855" s="306"/>
      <c r="GU855" s="306"/>
      <c r="GV855" s="306"/>
      <c r="GW855" s="306"/>
      <c r="GX855" s="306"/>
      <c r="GY855" s="306"/>
      <c r="GZ855" s="306"/>
      <c r="HA855" s="306"/>
      <c r="HB855" s="306"/>
      <c r="HC855" s="306"/>
      <c r="HD855" s="306"/>
      <c r="HE855" s="306"/>
      <c r="HF855" s="306"/>
      <c r="HG855" s="306"/>
      <c r="HH855" s="306"/>
      <c r="HI855" s="306"/>
      <c r="HJ855" s="306"/>
      <c r="HK855" s="306"/>
      <c r="HL855" s="306"/>
      <c r="HM855" s="306"/>
      <c r="HN855" s="306"/>
      <c r="HO855" s="306"/>
      <c r="HP855" s="306"/>
      <c r="HQ855" s="306"/>
      <c r="HR855" s="306"/>
      <c r="HS855" s="306"/>
      <c r="HT855" s="306"/>
      <c r="HU855" s="306"/>
      <c r="HV855" s="306"/>
      <c r="HW855" s="306"/>
      <c r="HX855" s="306"/>
      <c r="HY855" s="306"/>
      <c r="HZ855" s="306"/>
      <c r="IA855" s="306"/>
      <c r="IB855" s="306"/>
      <c r="IC855" s="306"/>
      <c r="ID855" s="306"/>
      <c r="IE855" s="306"/>
      <c r="IF855" s="306"/>
      <c r="IG855" s="306"/>
      <c r="IH855" s="306"/>
    </row>
    <row r="856" spans="1:242" s="219" customFormat="1" ht="15" customHeight="1" x14ac:dyDescent="0.3">
      <c r="A856" s="174">
        <v>8.0500000000000007</v>
      </c>
      <c r="B856" s="231"/>
      <c r="C856" s="232" t="e">
        <f>VLOOKUP(BD.PD9[[#This Row],[Pos]],[19]!PPto[#Data],3,FALSE)</f>
        <v>#REF!</v>
      </c>
      <c r="D856" s="174" t="s">
        <v>23</v>
      </c>
      <c r="E856" s="305" t="str">
        <f>IF(BD.PD9[[#This Row],[.]]="*",VLOOKUP(BD.PD9[[#This Row],[Pos]],[19]Presupuesto!A:H,7,FALSE),"")</f>
        <v/>
      </c>
      <c r="F856" s="506" t="s">
        <v>622</v>
      </c>
      <c r="G856" s="579"/>
      <c r="H856" s="174"/>
      <c r="I856" s="174" t="s">
        <v>1326</v>
      </c>
      <c r="J856" s="382">
        <v>1</v>
      </c>
      <c r="K856" s="174" t="s">
        <v>260</v>
      </c>
      <c r="L856" s="383">
        <f>IF(BD.PD9[[#This Row],[Mon]]="DOP",1,HLOOKUP(BD.PD9[[#This Row],[Mon]],Data!$K$1:$L$2,2,FALSE))</f>
        <v>1</v>
      </c>
      <c r="M856" s="384">
        <v>58496.2</v>
      </c>
      <c r="N856" s="243">
        <f>BD.PD9[[#This Row],[Cant.]]*BD.PD9[[#This Row],[ Tasa ]]*BD.PD9[[#This Row],[ Precio Und.]]</f>
        <v>58496.2</v>
      </c>
      <c r="O856" s="386">
        <v>0.01</v>
      </c>
      <c r="P856" s="243">
        <f>IF(BD.PD9[[#This Row],[Liquid. '[%']]]&lt;&gt;0,(BD.PD9[[#This Row],[Valor Neto '[DOP']]]*BD.PD9[[#This Row],[Liquid. '[%']]])+BD.PD9[[#This Row],[Valor Neto '[DOP']]],BD.PD9[[#This Row],[Valor Neto '[DOP']]])</f>
        <v>59081.161999999997</v>
      </c>
      <c r="Q856" s="243">
        <f>BD.PD9[[#This Row],[Ppto. Orden Interna '[DOP']]]/HLOOKUP("USD",Data!$K$1:$L$2,2,FALSE)</f>
        <v>908.94095384615377</v>
      </c>
      <c r="R856" s="381" t="s">
        <v>603</v>
      </c>
      <c r="S856" s="387"/>
      <c r="T856" s="387"/>
      <c r="U856" s="387"/>
      <c r="V856" s="387"/>
      <c r="W856" s="174" t="s">
        <v>337</v>
      </c>
      <c r="X856" s="495">
        <v>8</v>
      </c>
      <c r="Y856" s="388">
        <v>0.7</v>
      </c>
      <c r="Z856" s="243">
        <f>BD.PD9[[#This Row],[Av.P1 '[%']]]*BD.PD9[[#This Row],[Ppto. Orden Interna '[DOP']]]</f>
        <v>41356.813399999992</v>
      </c>
      <c r="AA856" s="495">
        <v>10</v>
      </c>
      <c r="AB856" s="388">
        <v>0.3</v>
      </c>
      <c r="AC856" s="243">
        <f>BD.PD9[[#This Row],[Av.P2 '[%']]]*BD.PD9[[#This Row],[Ppto. Orden Interna '[DOP']]]</f>
        <v>17724.348599999998</v>
      </c>
      <c r="AD856" s="249"/>
      <c r="AE856" s="389"/>
      <c r="AF856" s="243">
        <f>BD.PD9[[#This Row],[Av.P3 '[%']]]*BD.PD9[[#This Row],[Ppto. Orden Interna '[DOP']]]</f>
        <v>0</v>
      </c>
      <c r="AG856" s="249"/>
      <c r="AH856" s="389"/>
      <c r="AI856" s="243">
        <f>BD.PD9[[#This Row],[Av.P4 '[%']]]*BD.PD9[[#This Row],[Ppto. Orden Interna '[DOP']]]</f>
        <v>0</v>
      </c>
      <c r="AJ856" s="249"/>
      <c r="AK856" s="389"/>
      <c r="AL856" s="243">
        <f>BD.PD9[[#This Row],[Av.P5 '[%']]]*BD.PD9[[#This Row],[Ppto. Orden Interna '[DOP']]]</f>
        <v>0</v>
      </c>
      <c r="AM856" s="496">
        <f>BD.PD9[[#This Row],[Pago 5]]+BD.PD9[[#This Row],[Pago 4]]+BD.PD9[[#This Row],[Pago 3]]+BD.PD9[[#This Row],[Pago 2]]+BD.PD9[[#This Row],[Pago 1]]</f>
        <v>59081.161999999989</v>
      </c>
      <c r="AN856" s="308" t="s">
        <v>244</v>
      </c>
      <c r="AO856" s="308" t="s">
        <v>245</v>
      </c>
      <c r="AP856" s="308" t="s">
        <v>246</v>
      </c>
      <c r="AQ856" s="308" t="s">
        <v>247</v>
      </c>
      <c r="AR856" s="308">
        <v>594</v>
      </c>
      <c r="AS856" s="308" t="s">
        <v>248</v>
      </c>
      <c r="AT856" s="249" t="s">
        <v>1575</v>
      </c>
      <c r="AU856" s="306"/>
      <c r="AV856" s="306"/>
      <c r="AW856" s="306"/>
      <c r="AX856" s="306"/>
      <c r="AY856" s="306"/>
      <c r="AZ856" s="306"/>
      <c r="BA856" s="306"/>
      <c r="BB856" s="306"/>
      <c r="BC856" s="306"/>
      <c r="BD856" s="306"/>
      <c r="BE856" s="306"/>
      <c r="BF856" s="306"/>
      <c r="BG856" s="306"/>
      <c r="BH856" s="306"/>
      <c r="BI856" s="306"/>
      <c r="BJ856" s="306"/>
      <c r="BK856" s="306"/>
      <c r="BL856" s="306"/>
      <c r="BM856" s="306"/>
      <c r="BN856" s="306"/>
      <c r="BO856" s="306"/>
      <c r="BP856" s="306"/>
      <c r="BQ856" s="306"/>
      <c r="BR856" s="306"/>
      <c r="BS856" s="306"/>
      <c r="BT856" s="306"/>
      <c r="BU856" s="306"/>
      <c r="BV856" s="306"/>
      <c r="BW856" s="306"/>
      <c r="BX856" s="306"/>
      <c r="BY856" s="306"/>
      <c r="BZ856" s="306"/>
      <c r="CA856" s="306"/>
      <c r="CB856" s="306"/>
      <c r="CC856" s="306"/>
      <c r="CD856" s="306"/>
      <c r="CE856" s="306"/>
      <c r="CF856" s="306"/>
      <c r="CG856" s="306"/>
      <c r="CH856" s="306"/>
      <c r="CI856" s="306"/>
      <c r="CJ856" s="306"/>
      <c r="CK856" s="306"/>
      <c r="CL856" s="306"/>
      <c r="CM856" s="306"/>
      <c r="CN856" s="306"/>
      <c r="CO856" s="306"/>
      <c r="CP856" s="306"/>
      <c r="CQ856" s="306"/>
      <c r="CR856" s="306"/>
      <c r="CS856" s="306"/>
      <c r="CT856" s="306"/>
      <c r="CU856" s="306"/>
      <c r="CV856" s="306"/>
      <c r="CW856" s="306"/>
      <c r="CX856" s="306"/>
      <c r="CY856" s="306"/>
      <c r="CZ856" s="306"/>
      <c r="DA856" s="306"/>
      <c r="DB856" s="306"/>
      <c r="DC856" s="306"/>
      <c r="DD856" s="306"/>
      <c r="DE856" s="306"/>
      <c r="DF856" s="306"/>
      <c r="DG856" s="306"/>
      <c r="DH856" s="306"/>
      <c r="DI856" s="306"/>
      <c r="DJ856" s="306"/>
      <c r="DK856" s="306"/>
      <c r="DL856" s="306"/>
      <c r="DM856" s="306"/>
      <c r="DN856" s="306"/>
      <c r="DO856" s="306"/>
      <c r="DP856" s="306"/>
      <c r="DQ856" s="306"/>
      <c r="DR856" s="306"/>
      <c r="DS856" s="306"/>
      <c r="DT856" s="306"/>
      <c r="DU856" s="306"/>
      <c r="DV856" s="306"/>
      <c r="DW856" s="306"/>
      <c r="DX856" s="306"/>
      <c r="DY856" s="306"/>
      <c r="DZ856" s="306"/>
      <c r="EA856" s="306"/>
      <c r="EB856" s="306"/>
      <c r="EC856" s="306"/>
      <c r="ED856" s="306"/>
      <c r="EE856" s="306"/>
      <c r="EF856" s="306"/>
      <c r="EG856" s="306"/>
      <c r="EH856" s="306"/>
      <c r="EI856" s="306"/>
      <c r="EJ856" s="306"/>
      <c r="EK856" s="306"/>
      <c r="EL856" s="306"/>
      <c r="EM856" s="306"/>
      <c r="EN856" s="306"/>
      <c r="EO856" s="306"/>
      <c r="EP856" s="306"/>
      <c r="EQ856" s="306"/>
      <c r="ER856" s="306"/>
      <c r="ES856" s="306"/>
      <c r="ET856" s="306"/>
      <c r="EU856" s="306"/>
      <c r="EV856" s="306"/>
      <c r="EW856" s="306"/>
      <c r="EX856" s="306"/>
      <c r="EY856" s="306"/>
      <c r="EZ856" s="306"/>
      <c r="FA856" s="306"/>
      <c r="FB856" s="306"/>
      <c r="FC856" s="306"/>
      <c r="FD856" s="306"/>
      <c r="FE856" s="306"/>
      <c r="FF856" s="306"/>
      <c r="FG856" s="306"/>
      <c r="FH856" s="306"/>
      <c r="FI856" s="306"/>
      <c r="FJ856" s="306"/>
      <c r="FK856" s="306"/>
      <c r="FL856" s="306"/>
      <c r="FM856" s="306"/>
      <c r="FN856" s="306"/>
      <c r="FO856" s="306"/>
      <c r="FP856" s="306"/>
      <c r="FQ856" s="306"/>
      <c r="FR856" s="306"/>
      <c r="FS856" s="306"/>
      <c r="FT856" s="306"/>
      <c r="FU856" s="306"/>
      <c r="FV856" s="306"/>
      <c r="FW856" s="306"/>
      <c r="FX856" s="306"/>
      <c r="FY856" s="306"/>
      <c r="FZ856" s="306"/>
      <c r="GA856" s="306"/>
      <c r="GB856" s="306"/>
      <c r="GC856" s="306"/>
      <c r="GD856" s="306"/>
      <c r="GE856" s="306"/>
      <c r="GF856" s="306"/>
      <c r="GG856" s="306"/>
      <c r="GH856" s="306"/>
      <c r="GI856" s="306"/>
      <c r="GJ856" s="306"/>
      <c r="GK856" s="306"/>
      <c r="GL856" s="306"/>
      <c r="GM856" s="306"/>
      <c r="GN856" s="306"/>
      <c r="GO856" s="306"/>
      <c r="GP856" s="306"/>
      <c r="GQ856" s="306"/>
      <c r="GR856" s="306"/>
      <c r="GS856" s="306"/>
      <c r="GT856" s="306"/>
      <c r="GU856" s="306"/>
      <c r="GV856" s="306"/>
      <c r="GW856" s="306"/>
      <c r="GX856" s="306"/>
      <c r="GY856" s="306"/>
      <c r="GZ856" s="306"/>
      <c r="HA856" s="306"/>
      <c r="HB856" s="306"/>
      <c r="HC856" s="306"/>
      <c r="HD856" s="306"/>
      <c r="HE856" s="306"/>
      <c r="HF856" s="306"/>
      <c r="HG856" s="306"/>
      <c r="HH856" s="306"/>
      <c r="HI856" s="306"/>
      <c r="HJ856" s="306"/>
      <c r="HK856" s="306"/>
      <c r="HL856" s="306"/>
      <c r="HM856" s="306"/>
      <c r="HN856" s="306"/>
      <c r="HO856" s="306"/>
      <c r="HP856" s="306"/>
      <c r="HQ856" s="306"/>
      <c r="HR856" s="306"/>
      <c r="HS856" s="306"/>
      <c r="HT856" s="306"/>
      <c r="HU856" s="306"/>
      <c r="HV856" s="306"/>
      <c r="HW856" s="306"/>
      <c r="HX856" s="306"/>
      <c r="HY856" s="306"/>
      <c r="HZ856" s="306"/>
      <c r="IA856" s="306"/>
      <c r="IB856" s="306"/>
      <c r="IC856" s="306"/>
      <c r="ID856" s="306"/>
      <c r="IE856" s="306"/>
      <c r="IF856" s="306"/>
      <c r="IG856" s="306"/>
      <c r="IH856" s="306"/>
    </row>
    <row r="857" spans="1:242" s="219" customFormat="1" ht="15" customHeight="1" x14ac:dyDescent="0.3">
      <c r="A857" s="174">
        <v>8.0500000000000007</v>
      </c>
      <c r="B857" s="231"/>
      <c r="C857" s="232" t="e">
        <f>VLOOKUP(BD.PD9[[#This Row],[Pos]],[19]!PPto[#Data],3,FALSE)</f>
        <v>#REF!</v>
      </c>
      <c r="D857" s="174" t="s">
        <v>23</v>
      </c>
      <c r="E857" s="305" t="str">
        <f>IF(BD.PD9[[#This Row],[.]]="*",VLOOKUP(BD.PD9[[#This Row],[Pos]],[19]Presupuesto!A:H,7,FALSE),"")</f>
        <v/>
      </c>
      <c r="F857" s="506" t="s">
        <v>623</v>
      </c>
      <c r="G857" s="579"/>
      <c r="H857" s="174"/>
      <c r="I857" s="174" t="s">
        <v>1326</v>
      </c>
      <c r="J857" s="382">
        <v>1</v>
      </c>
      <c r="K857" s="174" t="s">
        <v>260</v>
      </c>
      <c r="L857" s="383">
        <f>IF(BD.PD9[[#This Row],[Mon]]="DOP",1,HLOOKUP(BD.PD9[[#This Row],[Mon]],Data!$K$1:$L$2,2,FALSE))</f>
        <v>1</v>
      </c>
      <c r="M857" s="384">
        <v>33891.339999999997</v>
      </c>
      <c r="N857" s="243">
        <f>BD.PD9[[#This Row],[Cant.]]*BD.PD9[[#This Row],[ Tasa ]]*BD.PD9[[#This Row],[ Precio Und.]]</f>
        <v>33891.339999999997</v>
      </c>
      <c r="O857" s="386">
        <v>0.01</v>
      </c>
      <c r="P857" s="243">
        <f>IF(BD.PD9[[#This Row],[Liquid. '[%']]]&lt;&gt;0,(BD.PD9[[#This Row],[Valor Neto '[DOP']]]*BD.PD9[[#This Row],[Liquid. '[%']]])+BD.PD9[[#This Row],[Valor Neto '[DOP']]],BD.PD9[[#This Row],[Valor Neto '[DOP']]])</f>
        <v>34230.253399999994</v>
      </c>
      <c r="Q857" s="243">
        <f>BD.PD9[[#This Row],[Ppto. Orden Interna '[DOP']]]/HLOOKUP("USD",Data!$K$1:$L$2,2,FALSE)</f>
        <v>526.61928307692301</v>
      </c>
      <c r="R857" s="381" t="s">
        <v>603</v>
      </c>
      <c r="S857" s="387"/>
      <c r="T857" s="387"/>
      <c r="U857" s="387"/>
      <c r="V857" s="387"/>
      <c r="W857" s="174" t="s">
        <v>337</v>
      </c>
      <c r="X857" s="495">
        <v>8</v>
      </c>
      <c r="Y857" s="388">
        <v>0.7</v>
      </c>
      <c r="Z857" s="243">
        <f>BD.PD9[[#This Row],[Av.P1 '[%']]]*BD.PD9[[#This Row],[Ppto. Orden Interna '[DOP']]]</f>
        <v>23961.177379999994</v>
      </c>
      <c r="AA857" s="495">
        <v>10</v>
      </c>
      <c r="AB857" s="388">
        <v>0.3</v>
      </c>
      <c r="AC857" s="243">
        <f>BD.PD9[[#This Row],[Av.P2 '[%']]]*BD.PD9[[#This Row],[Ppto. Orden Interna '[DOP']]]</f>
        <v>10269.076019999999</v>
      </c>
      <c r="AD857" s="249"/>
      <c r="AE857" s="389"/>
      <c r="AF857" s="243">
        <f>BD.PD9[[#This Row],[Av.P3 '[%']]]*BD.PD9[[#This Row],[Ppto. Orden Interna '[DOP']]]</f>
        <v>0</v>
      </c>
      <c r="AG857" s="249"/>
      <c r="AH857" s="389"/>
      <c r="AI857" s="243">
        <f>BD.PD9[[#This Row],[Av.P4 '[%']]]*BD.PD9[[#This Row],[Ppto. Orden Interna '[DOP']]]</f>
        <v>0</v>
      </c>
      <c r="AJ857" s="249"/>
      <c r="AK857" s="389"/>
      <c r="AL857" s="243">
        <f>BD.PD9[[#This Row],[Av.P5 '[%']]]*BD.PD9[[#This Row],[Ppto. Orden Interna '[DOP']]]</f>
        <v>0</v>
      </c>
      <c r="AM857" s="496">
        <f>BD.PD9[[#This Row],[Pago 5]]+BD.PD9[[#This Row],[Pago 4]]+BD.PD9[[#This Row],[Pago 3]]+BD.PD9[[#This Row],[Pago 2]]+BD.PD9[[#This Row],[Pago 1]]</f>
        <v>34230.253399999994</v>
      </c>
      <c r="AN857" s="308" t="s">
        <v>244</v>
      </c>
      <c r="AO857" s="308" t="s">
        <v>245</v>
      </c>
      <c r="AP857" s="308" t="s">
        <v>246</v>
      </c>
      <c r="AQ857" s="308" t="s">
        <v>247</v>
      </c>
      <c r="AR857" s="308">
        <v>594</v>
      </c>
      <c r="AS857" s="308" t="s">
        <v>248</v>
      </c>
      <c r="AT857" s="249" t="s">
        <v>1575</v>
      </c>
      <c r="AU857" s="306"/>
      <c r="AV857" s="306"/>
      <c r="AW857" s="306"/>
      <c r="AX857" s="306"/>
      <c r="AY857" s="306"/>
      <c r="AZ857" s="306"/>
      <c r="BA857" s="306"/>
      <c r="BB857" s="306"/>
      <c r="BC857" s="306"/>
      <c r="BD857" s="306"/>
      <c r="BE857" s="306"/>
      <c r="BF857" s="306"/>
      <c r="BG857" s="306"/>
      <c r="BH857" s="306"/>
      <c r="BI857" s="306"/>
      <c r="BJ857" s="306"/>
      <c r="BK857" s="306"/>
      <c r="BL857" s="306"/>
      <c r="BM857" s="306"/>
      <c r="BN857" s="306"/>
      <c r="BO857" s="306"/>
      <c r="BP857" s="306"/>
      <c r="BQ857" s="306"/>
      <c r="BR857" s="306"/>
      <c r="BS857" s="306"/>
      <c r="BT857" s="306"/>
      <c r="BU857" s="306"/>
      <c r="BV857" s="306"/>
      <c r="BW857" s="306"/>
      <c r="BX857" s="306"/>
      <c r="BY857" s="306"/>
      <c r="BZ857" s="306"/>
      <c r="CA857" s="306"/>
      <c r="CB857" s="306"/>
      <c r="CC857" s="306"/>
      <c r="CD857" s="306"/>
      <c r="CE857" s="306"/>
      <c r="CF857" s="306"/>
      <c r="CG857" s="306"/>
      <c r="CH857" s="306"/>
      <c r="CI857" s="306"/>
      <c r="CJ857" s="306"/>
      <c r="CK857" s="306"/>
      <c r="CL857" s="306"/>
      <c r="CM857" s="306"/>
      <c r="CN857" s="306"/>
      <c r="CO857" s="306"/>
      <c r="CP857" s="306"/>
      <c r="CQ857" s="306"/>
      <c r="CR857" s="306"/>
      <c r="CS857" s="306"/>
      <c r="CT857" s="306"/>
      <c r="CU857" s="306"/>
      <c r="CV857" s="306"/>
      <c r="CW857" s="306"/>
      <c r="CX857" s="306"/>
      <c r="CY857" s="306"/>
      <c r="CZ857" s="306"/>
      <c r="DA857" s="306"/>
      <c r="DB857" s="306"/>
      <c r="DC857" s="306"/>
      <c r="DD857" s="306"/>
      <c r="DE857" s="306"/>
      <c r="DF857" s="306"/>
      <c r="DG857" s="306"/>
      <c r="DH857" s="306"/>
      <c r="DI857" s="306"/>
      <c r="DJ857" s="306"/>
      <c r="DK857" s="306"/>
      <c r="DL857" s="306"/>
      <c r="DM857" s="306"/>
      <c r="DN857" s="306"/>
      <c r="DO857" s="306"/>
      <c r="DP857" s="306"/>
      <c r="DQ857" s="306"/>
      <c r="DR857" s="306"/>
      <c r="DS857" s="306"/>
      <c r="DT857" s="306"/>
      <c r="DU857" s="306"/>
      <c r="DV857" s="306"/>
      <c r="DW857" s="306"/>
      <c r="DX857" s="306"/>
      <c r="DY857" s="306"/>
      <c r="DZ857" s="306"/>
      <c r="EA857" s="306"/>
      <c r="EB857" s="306"/>
      <c r="EC857" s="306"/>
      <c r="ED857" s="306"/>
      <c r="EE857" s="306"/>
      <c r="EF857" s="306"/>
      <c r="EG857" s="306"/>
      <c r="EH857" s="306"/>
      <c r="EI857" s="306"/>
      <c r="EJ857" s="306"/>
      <c r="EK857" s="306"/>
      <c r="EL857" s="306"/>
      <c r="EM857" s="306"/>
      <c r="EN857" s="306"/>
      <c r="EO857" s="306"/>
      <c r="EP857" s="306"/>
      <c r="EQ857" s="306"/>
      <c r="ER857" s="306"/>
      <c r="ES857" s="306"/>
      <c r="ET857" s="306"/>
      <c r="EU857" s="306"/>
      <c r="EV857" s="306"/>
      <c r="EW857" s="306"/>
      <c r="EX857" s="306"/>
      <c r="EY857" s="306"/>
      <c r="EZ857" s="306"/>
      <c r="FA857" s="306"/>
      <c r="FB857" s="306"/>
      <c r="FC857" s="306"/>
      <c r="FD857" s="306"/>
      <c r="FE857" s="306"/>
      <c r="FF857" s="306"/>
      <c r="FG857" s="306"/>
      <c r="FH857" s="306"/>
      <c r="FI857" s="306"/>
      <c r="FJ857" s="306"/>
      <c r="FK857" s="306"/>
      <c r="FL857" s="306"/>
      <c r="FM857" s="306"/>
      <c r="FN857" s="306"/>
      <c r="FO857" s="306"/>
      <c r="FP857" s="306"/>
      <c r="FQ857" s="306"/>
      <c r="FR857" s="306"/>
      <c r="FS857" s="306"/>
      <c r="FT857" s="306"/>
      <c r="FU857" s="306"/>
      <c r="FV857" s="306"/>
      <c r="FW857" s="306"/>
      <c r="FX857" s="306"/>
      <c r="FY857" s="306"/>
      <c r="FZ857" s="306"/>
      <c r="GA857" s="306"/>
      <c r="GB857" s="306"/>
      <c r="GC857" s="306"/>
      <c r="GD857" s="306"/>
      <c r="GE857" s="306"/>
      <c r="GF857" s="306"/>
      <c r="GG857" s="306"/>
      <c r="GH857" s="306"/>
      <c r="GI857" s="306"/>
      <c r="GJ857" s="306"/>
      <c r="GK857" s="306"/>
      <c r="GL857" s="306"/>
      <c r="GM857" s="306"/>
      <c r="GN857" s="306"/>
      <c r="GO857" s="306"/>
      <c r="GP857" s="306"/>
      <c r="GQ857" s="306"/>
      <c r="GR857" s="306"/>
      <c r="GS857" s="306"/>
      <c r="GT857" s="306"/>
      <c r="GU857" s="306"/>
      <c r="GV857" s="306"/>
      <c r="GW857" s="306"/>
      <c r="GX857" s="306"/>
      <c r="GY857" s="306"/>
      <c r="GZ857" s="306"/>
      <c r="HA857" s="306"/>
      <c r="HB857" s="306"/>
      <c r="HC857" s="306"/>
      <c r="HD857" s="306"/>
      <c r="HE857" s="306"/>
      <c r="HF857" s="306"/>
      <c r="HG857" s="306"/>
      <c r="HH857" s="306"/>
      <c r="HI857" s="306"/>
      <c r="HJ857" s="306"/>
      <c r="HK857" s="306"/>
      <c r="HL857" s="306"/>
      <c r="HM857" s="306"/>
      <c r="HN857" s="306"/>
      <c r="HO857" s="306"/>
      <c r="HP857" s="306"/>
      <c r="HQ857" s="306"/>
      <c r="HR857" s="306"/>
      <c r="HS857" s="306"/>
      <c r="HT857" s="306"/>
      <c r="HU857" s="306"/>
      <c r="HV857" s="306"/>
      <c r="HW857" s="306"/>
      <c r="HX857" s="306"/>
      <c r="HY857" s="306"/>
      <c r="HZ857" s="306"/>
      <c r="IA857" s="306"/>
      <c r="IB857" s="306"/>
      <c r="IC857" s="306"/>
      <c r="ID857" s="306"/>
      <c r="IE857" s="306"/>
      <c r="IF857" s="306"/>
      <c r="IG857" s="306"/>
      <c r="IH857" s="306"/>
    </row>
    <row r="858" spans="1:242" s="219" customFormat="1" ht="15" customHeight="1" x14ac:dyDescent="0.3">
      <c r="A858" s="174">
        <v>8.0500000000000007</v>
      </c>
      <c r="B858" s="231"/>
      <c r="C858" s="232" t="e">
        <f>VLOOKUP(BD.PD9[[#This Row],[Pos]],[19]!PPto[#Data],3,FALSE)</f>
        <v>#REF!</v>
      </c>
      <c r="D858" s="174" t="s">
        <v>23</v>
      </c>
      <c r="E858" s="305" t="str">
        <f>IF(BD.PD9[[#This Row],[.]]="*",VLOOKUP(BD.PD9[[#This Row],[Pos]],[19]Presupuesto!A:H,7,FALSE),"")</f>
        <v/>
      </c>
      <c r="F858" s="506" t="s">
        <v>624</v>
      </c>
      <c r="G858" s="579"/>
      <c r="H858" s="174"/>
      <c r="I858" s="174" t="s">
        <v>1326</v>
      </c>
      <c r="J858" s="382">
        <v>1</v>
      </c>
      <c r="K858" s="174" t="s">
        <v>260</v>
      </c>
      <c r="L858" s="383">
        <f>IF(BD.PD9[[#This Row],[Mon]]="DOP",1,HLOOKUP(BD.PD9[[#This Row],[Mon]],Data!$K$1:$L$2,2,FALSE))</f>
        <v>1</v>
      </c>
      <c r="M858" s="384">
        <v>74970</v>
      </c>
      <c r="N858" s="243">
        <f>BD.PD9[[#This Row],[Cant.]]*BD.PD9[[#This Row],[ Tasa ]]*BD.PD9[[#This Row],[ Precio Und.]]</f>
        <v>74970</v>
      </c>
      <c r="O858" s="386">
        <v>0.01</v>
      </c>
      <c r="P858" s="243">
        <f>IF(BD.PD9[[#This Row],[Liquid. '[%']]]&lt;&gt;0,(BD.PD9[[#This Row],[Valor Neto '[DOP']]]*BD.PD9[[#This Row],[Liquid. '[%']]])+BD.PD9[[#This Row],[Valor Neto '[DOP']]],BD.PD9[[#This Row],[Valor Neto '[DOP']]])</f>
        <v>75719.7</v>
      </c>
      <c r="Q858" s="243">
        <f>BD.PD9[[#This Row],[Ppto. Orden Interna '[DOP']]]/HLOOKUP("USD",Data!$K$1:$L$2,2,FALSE)</f>
        <v>1164.9184615384615</v>
      </c>
      <c r="R858" s="381" t="s">
        <v>603</v>
      </c>
      <c r="S858" s="387"/>
      <c r="T858" s="387"/>
      <c r="U858" s="387"/>
      <c r="V858" s="387"/>
      <c r="W858" s="174" t="s">
        <v>337</v>
      </c>
      <c r="X858" s="495">
        <v>8</v>
      </c>
      <c r="Y858" s="388">
        <v>0.7</v>
      </c>
      <c r="Z858" s="243">
        <f>BD.PD9[[#This Row],[Av.P1 '[%']]]*BD.PD9[[#This Row],[Ppto. Orden Interna '[DOP']]]</f>
        <v>53003.789999999994</v>
      </c>
      <c r="AA858" s="495">
        <v>10</v>
      </c>
      <c r="AB858" s="388">
        <v>0.3</v>
      </c>
      <c r="AC858" s="243">
        <f>BD.PD9[[#This Row],[Av.P2 '[%']]]*BD.PD9[[#This Row],[Ppto. Orden Interna '[DOP']]]</f>
        <v>22715.91</v>
      </c>
      <c r="AD858" s="249"/>
      <c r="AE858" s="389"/>
      <c r="AF858" s="243">
        <f>BD.PD9[[#This Row],[Av.P3 '[%']]]*BD.PD9[[#This Row],[Ppto. Orden Interna '[DOP']]]</f>
        <v>0</v>
      </c>
      <c r="AG858" s="249"/>
      <c r="AH858" s="389"/>
      <c r="AI858" s="243">
        <f>BD.PD9[[#This Row],[Av.P4 '[%']]]*BD.PD9[[#This Row],[Ppto. Orden Interna '[DOP']]]</f>
        <v>0</v>
      </c>
      <c r="AJ858" s="249"/>
      <c r="AK858" s="389"/>
      <c r="AL858" s="243">
        <f>BD.PD9[[#This Row],[Av.P5 '[%']]]*BD.PD9[[#This Row],[Ppto. Orden Interna '[DOP']]]</f>
        <v>0</v>
      </c>
      <c r="AM858" s="496">
        <f>BD.PD9[[#This Row],[Pago 5]]+BD.PD9[[#This Row],[Pago 4]]+BD.PD9[[#This Row],[Pago 3]]+BD.PD9[[#This Row],[Pago 2]]+BD.PD9[[#This Row],[Pago 1]]</f>
        <v>75719.7</v>
      </c>
      <c r="AN858" s="308" t="s">
        <v>244</v>
      </c>
      <c r="AO858" s="308" t="s">
        <v>245</v>
      </c>
      <c r="AP858" s="308" t="s">
        <v>246</v>
      </c>
      <c r="AQ858" s="308" t="s">
        <v>247</v>
      </c>
      <c r="AR858" s="308">
        <v>594</v>
      </c>
      <c r="AS858" s="308" t="s">
        <v>248</v>
      </c>
      <c r="AT858" s="249" t="s">
        <v>1575</v>
      </c>
      <c r="AU858" s="306"/>
      <c r="AV858" s="306"/>
      <c r="AW858" s="306"/>
      <c r="AX858" s="306"/>
      <c r="AY858" s="306"/>
      <c r="AZ858" s="306"/>
      <c r="BA858" s="306"/>
      <c r="BB858" s="306"/>
      <c r="BC858" s="306"/>
      <c r="BD858" s="306"/>
      <c r="BE858" s="306"/>
      <c r="BF858" s="306"/>
      <c r="BG858" s="306"/>
      <c r="BH858" s="306"/>
      <c r="BI858" s="306"/>
      <c r="BJ858" s="306"/>
      <c r="BK858" s="306"/>
      <c r="BL858" s="306"/>
      <c r="BM858" s="306"/>
      <c r="BN858" s="306"/>
      <c r="BO858" s="306"/>
      <c r="BP858" s="306"/>
      <c r="BQ858" s="306"/>
      <c r="BR858" s="306"/>
      <c r="BS858" s="306"/>
      <c r="BT858" s="306"/>
      <c r="BU858" s="306"/>
      <c r="BV858" s="306"/>
      <c r="BW858" s="306"/>
      <c r="BX858" s="306"/>
      <c r="BY858" s="306"/>
      <c r="BZ858" s="306"/>
      <c r="CA858" s="306"/>
      <c r="CB858" s="306"/>
      <c r="CC858" s="306"/>
      <c r="CD858" s="306"/>
      <c r="CE858" s="306"/>
      <c r="CF858" s="306"/>
      <c r="CG858" s="306"/>
      <c r="CH858" s="306"/>
      <c r="CI858" s="306"/>
      <c r="CJ858" s="306"/>
      <c r="CK858" s="306"/>
      <c r="CL858" s="306"/>
      <c r="CM858" s="306"/>
      <c r="CN858" s="306"/>
      <c r="CO858" s="306"/>
      <c r="CP858" s="306"/>
      <c r="CQ858" s="306"/>
      <c r="CR858" s="306"/>
      <c r="CS858" s="306"/>
      <c r="CT858" s="306"/>
      <c r="CU858" s="306"/>
      <c r="CV858" s="306"/>
      <c r="CW858" s="306"/>
      <c r="CX858" s="306"/>
      <c r="CY858" s="306"/>
      <c r="CZ858" s="306"/>
      <c r="DA858" s="306"/>
      <c r="DB858" s="306"/>
      <c r="DC858" s="306"/>
      <c r="DD858" s="306"/>
      <c r="DE858" s="306"/>
      <c r="DF858" s="306"/>
      <c r="DG858" s="306"/>
      <c r="DH858" s="306"/>
      <c r="DI858" s="306"/>
      <c r="DJ858" s="306"/>
      <c r="DK858" s="306"/>
      <c r="DL858" s="306"/>
      <c r="DM858" s="306"/>
      <c r="DN858" s="306"/>
      <c r="DO858" s="306"/>
      <c r="DP858" s="306"/>
      <c r="DQ858" s="306"/>
      <c r="DR858" s="306"/>
      <c r="DS858" s="306"/>
      <c r="DT858" s="306"/>
      <c r="DU858" s="306"/>
      <c r="DV858" s="306"/>
      <c r="DW858" s="306"/>
      <c r="DX858" s="306"/>
      <c r="DY858" s="306"/>
      <c r="DZ858" s="306"/>
      <c r="EA858" s="306"/>
      <c r="EB858" s="306"/>
      <c r="EC858" s="306"/>
      <c r="ED858" s="306"/>
      <c r="EE858" s="306"/>
      <c r="EF858" s="306"/>
      <c r="EG858" s="306"/>
      <c r="EH858" s="306"/>
      <c r="EI858" s="306"/>
      <c r="EJ858" s="306"/>
      <c r="EK858" s="306"/>
      <c r="EL858" s="306"/>
      <c r="EM858" s="306"/>
      <c r="EN858" s="306"/>
      <c r="EO858" s="306"/>
      <c r="EP858" s="306"/>
      <c r="EQ858" s="306"/>
      <c r="ER858" s="306"/>
      <c r="ES858" s="306"/>
      <c r="ET858" s="306"/>
      <c r="EU858" s="306"/>
      <c r="EV858" s="306"/>
      <c r="EW858" s="306"/>
      <c r="EX858" s="306"/>
      <c r="EY858" s="306"/>
      <c r="EZ858" s="306"/>
      <c r="FA858" s="306"/>
      <c r="FB858" s="306"/>
      <c r="FC858" s="306"/>
      <c r="FD858" s="306"/>
      <c r="FE858" s="306"/>
      <c r="FF858" s="306"/>
      <c r="FG858" s="306"/>
      <c r="FH858" s="306"/>
      <c r="FI858" s="306"/>
      <c r="FJ858" s="306"/>
      <c r="FK858" s="306"/>
      <c r="FL858" s="306"/>
      <c r="FM858" s="306"/>
      <c r="FN858" s="306"/>
      <c r="FO858" s="306"/>
      <c r="FP858" s="306"/>
      <c r="FQ858" s="306"/>
      <c r="FR858" s="306"/>
      <c r="FS858" s="306"/>
      <c r="FT858" s="306"/>
      <c r="FU858" s="306"/>
      <c r="FV858" s="306"/>
      <c r="FW858" s="306"/>
      <c r="FX858" s="306"/>
      <c r="FY858" s="306"/>
      <c r="FZ858" s="306"/>
      <c r="GA858" s="306"/>
      <c r="GB858" s="306"/>
      <c r="GC858" s="306"/>
      <c r="GD858" s="306"/>
      <c r="GE858" s="306"/>
      <c r="GF858" s="306"/>
      <c r="GG858" s="306"/>
      <c r="GH858" s="306"/>
      <c r="GI858" s="306"/>
      <c r="GJ858" s="306"/>
      <c r="GK858" s="306"/>
      <c r="GL858" s="306"/>
      <c r="GM858" s="306"/>
      <c r="GN858" s="306"/>
      <c r="GO858" s="306"/>
      <c r="GP858" s="306"/>
      <c r="GQ858" s="306"/>
      <c r="GR858" s="306"/>
      <c r="GS858" s="306"/>
      <c r="GT858" s="306"/>
      <c r="GU858" s="306"/>
      <c r="GV858" s="306"/>
      <c r="GW858" s="306"/>
      <c r="GX858" s="306"/>
      <c r="GY858" s="306"/>
      <c r="GZ858" s="306"/>
      <c r="HA858" s="306"/>
      <c r="HB858" s="306"/>
      <c r="HC858" s="306"/>
      <c r="HD858" s="306"/>
      <c r="HE858" s="306"/>
      <c r="HF858" s="306"/>
      <c r="HG858" s="306"/>
      <c r="HH858" s="306"/>
      <c r="HI858" s="306"/>
      <c r="HJ858" s="306"/>
      <c r="HK858" s="306"/>
      <c r="HL858" s="306"/>
      <c r="HM858" s="306"/>
      <c r="HN858" s="306"/>
      <c r="HO858" s="306"/>
      <c r="HP858" s="306"/>
      <c r="HQ858" s="306"/>
      <c r="HR858" s="306"/>
      <c r="HS858" s="306"/>
      <c r="HT858" s="306"/>
      <c r="HU858" s="306"/>
      <c r="HV858" s="306"/>
      <c r="HW858" s="306"/>
      <c r="HX858" s="306"/>
      <c r="HY858" s="306"/>
      <c r="HZ858" s="306"/>
      <c r="IA858" s="306"/>
      <c r="IB858" s="306"/>
      <c r="IC858" s="306"/>
      <c r="ID858" s="306"/>
      <c r="IE858" s="306"/>
      <c r="IF858" s="306"/>
      <c r="IG858" s="306"/>
      <c r="IH858" s="306"/>
    </row>
    <row r="859" spans="1:242" s="219" customFormat="1" ht="15" customHeight="1" x14ac:dyDescent="0.3">
      <c r="A859" s="174">
        <v>8.0500000000000007</v>
      </c>
      <c r="B859" s="231"/>
      <c r="C859" s="232" t="e">
        <f>VLOOKUP(BD.PD9[[#This Row],[Pos]],[19]!PPto[#Data],3,FALSE)</f>
        <v>#REF!</v>
      </c>
      <c r="D859" s="174" t="s">
        <v>23</v>
      </c>
      <c r="E859" s="305" t="str">
        <f>IF(BD.PD9[[#This Row],[.]]="*",VLOOKUP(BD.PD9[[#This Row],[Pos]],[19]Presupuesto!A:H,7,FALSE),"")</f>
        <v/>
      </c>
      <c r="F859" s="506" t="s">
        <v>625</v>
      </c>
      <c r="G859" s="579"/>
      <c r="H859" s="174"/>
      <c r="I859" s="174" t="s">
        <v>1326</v>
      </c>
      <c r="J859" s="382">
        <v>1</v>
      </c>
      <c r="K859" s="174" t="s">
        <v>260</v>
      </c>
      <c r="L859" s="383">
        <f>IF(BD.PD9[[#This Row],[Mon]]="DOP",1,HLOOKUP(BD.PD9[[#This Row],[Mon]],Data!$K$1:$L$2,2,FALSE))</f>
        <v>1</v>
      </c>
      <c r="M859" s="384">
        <v>68208</v>
      </c>
      <c r="N859" s="243">
        <f>BD.PD9[[#This Row],[Cant.]]*BD.PD9[[#This Row],[ Tasa ]]*BD.PD9[[#This Row],[ Precio Und.]]</f>
        <v>68208</v>
      </c>
      <c r="O859" s="386">
        <v>0.01</v>
      </c>
      <c r="P859" s="243">
        <f>IF(BD.PD9[[#This Row],[Liquid. '[%']]]&lt;&gt;0,(BD.PD9[[#This Row],[Valor Neto '[DOP']]]*BD.PD9[[#This Row],[Liquid. '[%']]])+BD.PD9[[#This Row],[Valor Neto '[DOP']]],BD.PD9[[#This Row],[Valor Neto '[DOP']]])</f>
        <v>68890.080000000002</v>
      </c>
      <c r="Q859" s="243">
        <f>BD.PD9[[#This Row],[Ppto. Orden Interna '[DOP']]]/HLOOKUP("USD",Data!$K$1:$L$2,2,FALSE)</f>
        <v>1059.8473846153847</v>
      </c>
      <c r="R859" s="381" t="s">
        <v>603</v>
      </c>
      <c r="S859" s="387"/>
      <c r="T859" s="387"/>
      <c r="U859" s="387"/>
      <c r="V859" s="387"/>
      <c r="W859" s="174" t="s">
        <v>337</v>
      </c>
      <c r="X859" s="495">
        <v>8</v>
      </c>
      <c r="Y859" s="388">
        <v>0.7</v>
      </c>
      <c r="Z859" s="243">
        <f>BD.PD9[[#This Row],[Av.P1 '[%']]]*BD.PD9[[#This Row],[Ppto. Orden Interna '[DOP']]]</f>
        <v>48223.055999999997</v>
      </c>
      <c r="AA859" s="495">
        <v>10</v>
      </c>
      <c r="AB859" s="388">
        <v>0.3</v>
      </c>
      <c r="AC859" s="243">
        <f>BD.PD9[[#This Row],[Av.P2 '[%']]]*BD.PD9[[#This Row],[Ppto. Orden Interna '[DOP']]]</f>
        <v>20667.024000000001</v>
      </c>
      <c r="AD859" s="249"/>
      <c r="AE859" s="389"/>
      <c r="AF859" s="243">
        <f>BD.PD9[[#This Row],[Av.P3 '[%']]]*BD.PD9[[#This Row],[Ppto. Orden Interna '[DOP']]]</f>
        <v>0</v>
      </c>
      <c r="AG859" s="249"/>
      <c r="AH859" s="389"/>
      <c r="AI859" s="243">
        <f>BD.PD9[[#This Row],[Av.P4 '[%']]]*BD.PD9[[#This Row],[Ppto. Orden Interna '[DOP']]]</f>
        <v>0</v>
      </c>
      <c r="AJ859" s="249"/>
      <c r="AK859" s="389"/>
      <c r="AL859" s="243">
        <f>BD.PD9[[#This Row],[Av.P5 '[%']]]*BD.PD9[[#This Row],[Ppto. Orden Interna '[DOP']]]</f>
        <v>0</v>
      </c>
      <c r="AM859" s="496">
        <f>BD.PD9[[#This Row],[Pago 5]]+BD.PD9[[#This Row],[Pago 4]]+BD.PD9[[#This Row],[Pago 3]]+BD.PD9[[#This Row],[Pago 2]]+BD.PD9[[#This Row],[Pago 1]]</f>
        <v>68890.080000000002</v>
      </c>
      <c r="AN859" s="308" t="s">
        <v>244</v>
      </c>
      <c r="AO859" s="308" t="s">
        <v>245</v>
      </c>
      <c r="AP859" s="308" t="s">
        <v>246</v>
      </c>
      <c r="AQ859" s="308" t="s">
        <v>247</v>
      </c>
      <c r="AR859" s="308">
        <v>594</v>
      </c>
      <c r="AS859" s="308" t="s">
        <v>248</v>
      </c>
      <c r="AT859" s="249" t="s">
        <v>1575</v>
      </c>
      <c r="AU859" s="306"/>
      <c r="AV859" s="306"/>
      <c r="AW859" s="306"/>
      <c r="AX859" s="306"/>
      <c r="AY859" s="306"/>
      <c r="AZ859" s="306"/>
      <c r="BA859" s="306"/>
      <c r="BB859" s="306"/>
      <c r="BC859" s="306"/>
      <c r="BD859" s="306"/>
      <c r="BE859" s="306"/>
      <c r="BF859" s="306"/>
      <c r="BG859" s="306"/>
      <c r="BH859" s="306"/>
      <c r="BI859" s="306"/>
      <c r="BJ859" s="306"/>
      <c r="BK859" s="306"/>
      <c r="BL859" s="306"/>
      <c r="BM859" s="306"/>
      <c r="BN859" s="306"/>
      <c r="BO859" s="306"/>
      <c r="BP859" s="306"/>
      <c r="BQ859" s="306"/>
      <c r="BR859" s="306"/>
      <c r="BS859" s="306"/>
      <c r="BT859" s="306"/>
      <c r="BU859" s="306"/>
      <c r="BV859" s="306"/>
      <c r="BW859" s="306"/>
      <c r="BX859" s="306"/>
      <c r="BY859" s="306"/>
      <c r="BZ859" s="306"/>
      <c r="CA859" s="306"/>
      <c r="CB859" s="306"/>
      <c r="CC859" s="306"/>
      <c r="CD859" s="306"/>
      <c r="CE859" s="306"/>
      <c r="CF859" s="306"/>
      <c r="CG859" s="306"/>
      <c r="CH859" s="306"/>
      <c r="CI859" s="306"/>
      <c r="CJ859" s="306"/>
      <c r="CK859" s="306"/>
      <c r="CL859" s="306"/>
      <c r="CM859" s="306"/>
      <c r="CN859" s="306"/>
      <c r="CO859" s="306"/>
      <c r="CP859" s="306"/>
      <c r="CQ859" s="306"/>
      <c r="CR859" s="306"/>
      <c r="CS859" s="306"/>
      <c r="CT859" s="306"/>
      <c r="CU859" s="306"/>
      <c r="CV859" s="306"/>
      <c r="CW859" s="306"/>
      <c r="CX859" s="306"/>
      <c r="CY859" s="306"/>
      <c r="CZ859" s="306"/>
      <c r="DA859" s="306"/>
      <c r="DB859" s="306"/>
      <c r="DC859" s="306"/>
      <c r="DD859" s="306"/>
      <c r="DE859" s="306"/>
      <c r="DF859" s="306"/>
      <c r="DG859" s="306"/>
      <c r="DH859" s="306"/>
      <c r="DI859" s="306"/>
      <c r="DJ859" s="306"/>
      <c r="DK859" s="306"/>
      <c r="DL859" s="306"/>
      <c r="DM859" s="306"/>
      <c r="DN859" s="306"/>
      <c r="DO859" s="306"/>
      <c r="DP859" s="306"/>
      <c r="DQ859" s="306"/>
      <c r="DR859" s="306"/>
      <c r="DS859" s="306"/>
      <c r="DT859" s="306"/>
      <c r="DU859" s="306"/>
      <c r="DV859" s="306"/>
      <c r="DW859" s="306"/>
      <c r="DX859" s="306"/>
      <c r="DY859" s="306"/>
      <c r="DZ859" s="306"/>
      <c r="EA859" s="306"/>
      <c r="EB859" s="306"/>
      <c r="EC859" s="306"/>
      <c r="ED859" s="306"/>
      <c r="EE859" s="306"/>
      <c r="EF859" s="306"/>
      <c r="EG859" s="306"/>
      <c r="EH859" s="306"/>
      <c r="EI859" s="306"/>
      <c r="EJ859" s="306"/>
      <c r="EK859" s="306"/>
      <c r="EL859" s="306"/>
      <c r="EM859" s="306"/>
      <c r="EN859" s="306"/>
      <c r="EO859" s="306"/>
      <c r="EP859" s="306"/>
      <c r="EQ859" s="306"/>
      <c r="ER859" s="306"/>
      <c r="ES859" s="306"/>
      <c r="ET859" s="306"/>
      <c r="EU859" s="306"/>
      <c r="EV859" s="306"/>
      <c r="EW859" s="306"/>
      <c r="EX859" s="306"/>
      <c r="EY859" s="306"/>
      <c r="EZ859" s="306"/>
      <c r="FA859" s="306"/>
      <c r="FB859" s="306"/>
      <c r="FC859" s="306"/>
      <c r="FD859" s="306"/>
      <c r="FE859" s="306"/>
      <c r="FF859" s="306"/>
      <c r="FG859" s="306"/>
      <c r="FH859" s="306"/>
      <c r="FI859" s="306"/>
      <c r="FJ859" s="306"/>
      <c r="FK859" s="306"/>
      <c r="FL859" s="306"/>
      <c r="FM859" s="306"/>
      <c r="FN859" s="306"/>
      <c r="FO859" s="306"/>
      <c r="FP859" s="306"/>
      <c r="FQ859" s="306"/>
      <c r="FR859" s="306"/>
      <c r="FS859" s="306"/>
      <c r="FT859" s="306"/>
      <c r="FU859" s="306"/>
      <c r="FV859" s="306"/>
      <c r="FW859" s="306"/>
      <c r="FX859" s="306"/>
      <c r="FY859" s="306"/>
      <c r="FZ859" s="306"/>
      <c r="GA859" s="306"/>
      <c r="GB859" s="306"/>
      <c r="GC859" s="306"/>
      <c r="GD859" s="306"/>
      <c r="GE859" s="306"/>
      <c r="GF859" s="306"/>
      <c r="GG859" s="306"/>
      <c r="GH859" s="306"/>
      <c r="GI859" s="306"/>
      <c r="GJ859" s="306"/>
      <c r="GK859" s="306"/>
      <c r="GL859" s="306"/>
      <c r="GM859" s="306"/>
      <c r="GN859" s="306"/>
      <c r="GO859" s="306"/>
      <c r="GP859" s="306"/>
      <c r="GQ859" s="306"/>
      <c r="GR859" s="306"/>
      <c r="GS859" s="306"/>
      <c r="GT859" s="306"/>
      <c r="GU859" s="306"/>
      <c r="GV859" s="306"/>
      <c r="GW859" s="306"/>
      <c r="GX859" s="306"/>
      <c r="GY859" s="306"/>
      <c r="GZ859" s="306"/>
      <c r="HA859" s="306"/>
      <c r="HB859" s="306"/>
      <c r="HC859" s="306"/>
      <c r="HD859" s="306"/>
      <c r="HE859" s="306"/>
      <c r="HF859" s="306"/>
      <c r="HG859" s="306"/>
      <c r="HH859" s="306"/>
      <c r="HI859" s="306"/>
      <c r="HJ859" s="306"/>
      <c r="HK859" s="306"/>
      <c r="HL859" s="306"/>
      <c r="HM859" s="306"/>
      <c r="HN859" s="306"/>
      <c r="HO859" s="306"/>
      <c r="HP859" s="306"/>
      <c r="HQ859" s="306"/>
      <c r="HR859" s="306"/>
      <c r="HS859" s="306"/>
      <c r="HT859" s="306"/>
      <c r="HU859" s="306"/>
      <c r="HV859" s="306"/>
      <c r="HW859" s="306"/>
      <c r="HX859" s="306"/>
      <c r="HY859" s="306"/>
      <c r="HZ859" s="306"/>
      <c r="IA859" s="306"/>
      <c r="IB859" s="306"/>
      <c r="IC859" s="306"/>
      <c r="ID859" s="306"/>
      <c r="IE859" s="306"/>
      <c r="IF859" s="306"/>
      <c r="IG859" s="306"/>
      <c r="IH859" s="306"/>
    </row>
    <row r="860" spans="1:242" s="219" customFormat="1" ht="15" customHeight="1" x14ac:dyDescent="0.3">
      <c r="A860" s="174">
        <v>8.0500000000000007</v>
      </c>
      <c r="B860" s="231"/>
      <c r="C860" s="232" t="e">
        <f>VLOOKUP(BD.PD9[[#This Row],[Pos]],[19]!PPto[#Data],3,FALSE)</f>
        <v>#REF!</v>
      </c>
      <c r="D860" s="174" t="s">
        <v>23</v>
      </c>
      <c r="E860" s="305" t="str">
        <f>IF(BD.PD9[[#This Row],[.]]="*",VLOOKUP(BD.PD9[[#This Row],[Pos]],[19]Presupuesto!A:H,7,FALSE),"")</f>
        <v/>
      </c>
      <c r="F860" s="506" t="s">
        <v>626</v>
      </c>
      <c r="G860" s="579"/>
      <c r="H860" s="174"/>
      <c r="I860" s="174" t="s">
        <v>1326</v>
      </c>
      <c r="J860" s="382">
        <v>1</v>
      </c>
      <c r="K860" s="174" t="s">
        <v>260</v>
      </c>
      <c r="L860" s="383">
        <f>IF(BD.PD9[[#This Row],[Mon]]="DOP",1,HLOOKUP(BD.PD9[[#This Row],[Mon]],Data!$K$1:$L$2,2,FALSE))</f>
        <v>1</v>
      </c>
      <c r="M860" s="384">
        <v>37718.239999999998</v>
      </c>
      <c r="N860" s="243">
        <f>BD.PD9[[#This Row],[Cant.]]*BD.PD9[[#This Row],[ Tasa ]]*BD.PD9[[#This Row],[ Precio Und.]]</f>
        <v>37718.239999999998</v>
      </c>
      <c r="O860" s="386">
        <v>0.01</v>
      </c>
      <c r="P860" s="243">
        <f>IF(BD.PD9[[#This Row],[Liquid. '[%']]]&lt;&gt;0,(BD.PD9[[#This Row],[Valor Neto '[DOP']]]*BD.PD9[[#This Row],[Liquid. '[%']]])+BD.PD9[[#This Row],[Valor Neto '[DOP']]],BD.PD9[[#This Row],[Valor Neto '[DOP']]])</f>
        <v>38095.422399999996</v>
      </c>
      <c r="Q860" s="243">
        <f>BD.PD9[[#This Row],[Ppto. Orden Interna '[DOP']]]/HLOOKUP("USD",Data!$K$1:$L$2,2,FALSE)</f>
        <v>586.08342153846149</v>
      </c>
      <c r="R860" s="381" t="s">
        <v>603</v>
      </c>
      <c r="S860" s="387"/>
      <c r="T860" s="387"/>
      <c r="U860" s="387"/>
      <c r="V860" s="387"/>
      <c r="W860" s="174" t="s">
        <v>337</v>
      </c>
      <c r="X860" s="495">
        <v>8</v>
      </c>
      <c r="Y860" s="388">
        <v>0.7</v>
      </c>
      <c r="Z860" s="243">
        <f>BD.PD9[[#This Row],[Av.P1 '[%']]]*BD.PD9[[#This Row],[Ppto. Orden Interna '[DOP']]]</f>
        <v>26666.795679999996</v>
      </c>
      <c r="AA860" s="495">
        <v>10</v>
      </c>
      <c r="AB860" s="388">
        <v>0.3</v>
      </c>
      <c r="AC860" s="243">
        <f>BD.PD9[[#This Row],[Av.P2 '[%']]]*BD.PD9[[#This Row],[Ppto. Orden Interna '[DOP']]]</f>
        <v>11428.626719999998</v>
      </c>
      <c r="AD860" s="249"/>
      <c r="AE860" s="389"/>
      <c r="AF860" s="243">
        <f>BD.PD9[[#This Row],[Av.P3 '[%']]]*BD.PD9[[#This Row],[Ppto. Orden Interna '[DOP']]]</f>
        <v>0</v>
      </c>
      <c r="AG860" s="249"/>
      <c r="AH860" s="389"/>
      <c r="AI860" s="243">
        <f>BD.PD9[[#This Row],[Av.P4 '[%']]]*BD.PD9[[#This Row],[Ppto. Orden Interna '[DOP']]]</f>
        <v>0</v>
      </c>
      <c r="AJ860" s="249"/>
      <c r="AK860" s="389"/>
      <c r="AL860" s="243">
        <f>BD.PD9[[#This Row],[Av.P5 '[%']]]*BD.PD9[[#This Row],[Ppto. Orden Interna '[DOP']]]</f>
        <v>0</v>
      </c>
      <c r="AM860" s="496">
        <f>BD.PD9[[#This Row],[Pago 5]]+BD.PD9[[#This Row],[Pago 4]]+BD.PD9[[#This Row],[Pago 3]]+BD.PD9[[#This Row],[Pago 2]]+BD.PD9[[#This Row],[Pago 1]]</f>
        <v>38095.422399999996</v>
      </c>
      <c r="AN860" s="308" t="s">
        <v>244</v>
      </c>
      <c r="AO860" s="308" t="s">
        <v>245</v>
      </c>
      <c r="AP860" s="308" t="s">
        <v>246</v>
      </c>
      <c r="AQ860" s="308" t="s">
        <v>247</v>
      </c>
      <c r="AR860" s="308">
        <v>594</v>
      </c>
      <c r="AS860" s="308" t="s">
        <v>248</v>
      </c>
      <c r="AT860" s="249" t="s">
        <v>1575</v>
      </c>
      <c r="AU860" s="306"/>
      <c r="AV860" s="306"/>
      <c r="AW860" s="306"/>
      <c r="AX860" s="306"/>
      <c r="AY860" s="306"/>
      <c r="AZ860" s="306"/>
      <c r="BA860" s="306"/>
      <c r="BB860" s="306"/>
      <c r="BC860" s="306"/>
      <c r="BD860" s="306"/>
      <c r="BE860" s="306"/>
      <c r="BF860" s="306"/>
      <c r="BG860" s="306"/>
      <c r="BH860" s="306"/>
      <c r="BI860" s="306"/>
      <c r="BJ860" s="306"/>
      <c r="BK860" s="306"/>
      <c r="BL860" s="306"/>
      <c r="BM860" s="306"/>
      <c r="BN860" s="306"/>
      <c r="BO860" s="306"/>
      <c r="BP860" s="306"/>
      <c r="BQ860" s="306"/>
      <c r="BR860" s="306"/>
      <c r="BS860" s="306"/>
      <c r="BT860" s="306"/>
      <c r="BU860" s="306"/>
      <c r="BV860" s="306"/>
      <c r="BW860" s="306"/>
      <c r="BX860" s="306"/>
      <c r="BY860" s="306"/>
      <c r="BZ860" s="306"/>
      <c r="CA860" s="306"/>
      <c r="CB860" s="306"/>
      <c r="CC860" s="306"/>
      <c r="CD860" s="306"/>
      <c r="CE860" s="306"/>
      <c r="CF860" s="306"/>
      <c r="CG860" s="306"/>
      <c r="CH860" s="306"/>
      <c r="CI860" s="306"/>
      <c r="CJ860" s="306"/>
      <c r="CK860" s="306"/>
      <c r="CL860" s="306"/>
      <c r="CM860" s="306"/>
      <c r="CN860" s="306"/>
      <c r="CO860" s="306"/>
      <c r="CP860" s="306"/>
      <c r="CQ860" s="306"/>
      <c r="CR860" s="306"/>
      <c r="CS860" s="306"/>
      <c r="CT860" s="306"/>
      <c r="CU860" s="306"/>
      <c r="CV860" s="306"/>
      <c r="CW860" s="306"/>
      <c r="CX860" s="306"/>
      <c r="CY860" s="306"/>
      <c r="CZ860" s="306"/>
      <c r="DA860" s="306"/>
      <c r="DB860" s="306"/>
      <c r="DC860" s="306"/>
      <c r="DD860" s="306"/>
      <c r="DE860" s="306"/>
      <c r="DF860" s="306"/>
      <c r="DG860" s="306"/>
      <c r="DH860" s="306"/>
      <c r="DI860" s="306"/>
      <c r="DJ860" s="306"/>
      <c r="DK860" s="306"/>
      <c r="DL860" s="306"/>
      <c r="DM860" s="306"/>
      <c r="DN860" s="306"/>
      <c r="DO860" s="306"/>
      <c r="DP860" s="306"/>
      <c r="DQ860" s="306"/>
      <c r="DR860" s="306"/>
      <c r="DS860" s="306"/>
      <c r="DT860" s="306"/>
      <c r="DU860" s="306"/>
      <c r="DV860" s="306"/>
      <c r="DW860" s="306"/>
      <c r="DX860" s="306"/>
      <c r="DY860" s="306"/>
      <c r="DZ860" s="306"/>
      <c r="EA860" s="306"/>
      <c r="EB860" s="306"/>
      <c r="EC860" s="306"/>
      <c r="ED860" s="306"/>
      <c r="EE860" s="306"/>
      <c r="EF860" s="306"/>
      <c r="EG860" s="306"/>
      <c r="EH860" s="306"/>
      <c r="EI860" s="306"/>
      <c r="EJ860" s="306"/>
      <c r="EK860" s="306"/>
      <c r="EL860" s="306"/>
      <c r="EM860" s="306"/>
      <c r="EN860" s="306"/>
      <c r="EO860" s="306"/>
      <c r="EP860" s="306"/>
      <c r="EQ860" s="306"/>
      <c r="ER860" s="306"/>
      <c r="ES860" s="306"/>
      <c r="ET860" s="306"/>
      <c r="EU860" s="306"/>
      <c r="EV860" s="306"/>
      <c r="EW860" s="306"/>
      <c r="EX860" s="306"/>
      <c r="EY860" s="306"/>
      <c r="EZ860" s="306"/>
      <c r="FA860" s="306"/>
      <c r="FB860" s="306"/>
      <c r="FC860" s="306"/>
      <c r="FD860" s="306"/>
      <c r="FE860" s="306"/>
      <c r="FF860" s="306"/>
      <c r="FG860" s="306"/>
      <c r="FH860" s="306"/>
      <c r="FI860" s="306"/>
      <c r="FJ860" s="306"/>
      <c r="FK860" s="306"/>
      <c r="FL860" s="306"/>
      <c r="FM860" s="306"/>
      <c r="FN860" s="306"/>
      <c r="FO860" s="306"/>
      <c r="FP860" s="306"/>
      <c r="FQ860" s="306"/>
      <c r="FR860" s="306"/>
      <c r="FS860" s="306"/>
      <c r="FT860" s="306"/>
      <c r="FU860" s="306"/>
      <c r="FV860" s="306"/>
      <c r="FW860" s="306"/>
      <c r="FX860" s="306"/>
      <c r="FY860" s="306"/>
      <c r="FZ860" s="306"/>
      <c r="GA860" s="306"/>
      <c r="GB860" s="306"/>
      <c r="GC860" s="306"/>
      <c r="GD860" s="306"/>
      <c r="GE860" s="306"/>
      <c r="GF860" s="306"/>
      <c r="GG860" s="306"/>
      <c r="GH860" s="306"/>
      <c r="GI860" s="306"/>
      <c r="GJ860" s="306"/>
      <c r="GK860" s="306"/>
      <c r="GL860" s="306"/>
      <c r="GM860" s="306"/>
      <c r="GN860" s="306"/>
      <c r="GO860" s="306"/>
      <c r="GP860" s="306"/>
      <c r="GQ860" s="306"/>
      <c r="GR860" s="306"/>
      <c r="GS860" s="306"/>
      <c r="GT860" s="306"/>
      <c r="GU860" s="306"/>
      <c r="GV860" s="306"/>
      <c r="GW860" s="306"/>
      <c r="GX860" s="306"/>
      <c r="GY860" s="306"/>
      <c r="GZ860" s="306"/>
      <c r="HA860" s="306"/>
      <c r="HB860" s="306"/>
      <c r="HC860" s="306"/>
      <c r="HD860" s="306"/>
      <c r="HE860" s="306"/>
      <c r="HF860" s="306"/>
      <c r="HG860" s="306"/>
      <c r="HH860" s="306"/>
      <c r="HI860" s="306"/>
      <c r="HJ860" s="306"/>
      <c r="HK860" s="306"/>
      <c r="HL860" s="306"/>
      <c r="HM860" s="306"/>
      <c r="HN860" s="306"/>
      <c r="HO860" s="306"/>
      <c r="HP860" s="306"/>
      <c r="HQ860" s="306"/>
      <c r="HR860" s="306"/>
      <c r="HS860" s="306"/>
      <c r="HT860" s="306"/>
      <c r="HU860" s="306"/>
      <c r="HV860" s="306"/>
      <c r="HW860" s="306"/>
      <c r="HX860" s="306"/>
      <c r="HY860" s="306"/>
      <c r="HZ860" s="306"/>
      <c r="IA860" s="306"/>
      <c r="IB860" s="306"/>
      <c r="IC860" s="306"/>
      <c r="ID860" s="306"/>
      <c r="IE860" s="306"/>
      <c r="IF860" s="306"/>
      <c r="IG860" s="306"/>
      <c r="IH860" s="306"/>
    </row>
    <row r="861" spans="1:242" s="219" customFormat="1" ht="15" customHeight="1" x14ac:dyDescent="0.3">
      <c r="A861" s="174">
        <v>8.0500000000000007</v>
      </c>
      <c r="B861" s="231"/>
      <c r="C861" s="232" t="e">
        <f>VLOOKUP(BD.PD9[[#This Row],[Pos]],[19]!PPto[#Data],3,FALSE)</f>
        <v>#REF!</v>
      </c>
      <c r="D861" s="174" t="s">
        <v>23</v>
      </c>
      <c r="E861" s="305" t="str">
        <f>IF(BD.PD9[[#This Row],[.]]="*",VLOOKUP(BD.PD9[[#This Row],[Pos]],[19]Presupuesto!A:H,7,FALSE),"")</f>
        <v/>
      </c>
      <c r="F861" s="506" t="s">
        <v>627</v>
      </c>
      <c r="G861" s="579"/>
      <c r="H861" s="174"/>
      <c r="I861" s="174" t="s">
        <v>1326</v>
      </c>
      <c r="J861" s="382">
        <v>1</v>
      </c>
      <c r="K861" s="174" t="s">
        <v>260</v>
      </c>
      <c r="L861" s="383">
        <f>IF(BD.PD9[[#This Row],[Mon]]="DOP",1,HLOOKUP(BD.PD9[[#This Row],[Mon]],Data!$K$1:$L$2,2,FALSE))</f>
        <v>1</v>
      </c>
      <c r="M861" s="384">
        <v>37718.239999999998</v>
      </c>
      <c r="N861" s="243">
        <f>BD.PD9[[#This Row],[Cant.]]*BD.PD9[[#This Row],[ Tasa ]]*BD.PD9[[#This Row],[ Precio Und.]]</f>
        <v>37718.239999999998</v>
      </c>
      <c r="O861" s="386">
        <v>0.01</v>
      </c>
      <c r="P861" s="243">
        <f>IF(BD.PD9[[#This Row],[Liquid. '[%']]]&lt;&gt;0,(BD.PD9[[#This Row],[Valor Neto '[DOP']]]*BD.PD9[[#This Row],[Liquid. '[%']]])+BD.PD9[[#This Row],[Valor Neto '[DOP']]],BD.PD9[[#This Row],[Valor Neto '[DOP']]])</f>
        <v>38095.422399999996</v>
      </c>
      <c r="Q861" s="243">
        <f>BD.PD9[[#This Row],[Ppto. Orden Interna '[DOP']]]/HLOOKUP("USD",Data!$K$1:$L$2,2,FALSE)</f>
        <v>586.08342153846149</v>
      </c>
      <c r="R861" s="381" t="s">
        <v>603</v>
      </c>
      <c r="S861" s="387"/>
      <c r="T861" s="387"/>
      <c r="U861" s="387"/>
      <c r="V861" s="387"/>
      <c r="W861" s="174" t="s">
        <v>337</v>
      </c>
      <c r="X861" s="495">
        <v>8</v>
      </c>
      <c r="Y861" s="388">
        <v>0.7</v>
      </c>
      <c r="Z861" s="243">
        <f>BD.PD9[[#This Row],[Av.P1 '[%']]]*BD.PD9[[#This Row],[Ppto. Orden Interna '[DOP']]]</f>
        <v>26666.795679999996</v>
      </c>
      <c r="AA861" s="495">
        <v>10</v>
      </c>
      <c r="AB861" s="388">
        <v>0.3</v>
      </c>
      <c r="AC861" s="243">
        <f>BD.PD9[[#This Row],[Av.P2 '[%']]]*BD.PD9[[#This Row],[Ppto. Orden Interna '[DOP']]]</f>
        <v>11428.626719999998</v>
      </c>
      <c r="AD861" s="249"/>
      <c r="AE861" s="389"/>
      <c r="AF861" s="243">
        <f>BD.PD9[[#This Row],[Av.P3 '[%']]]*BD.PD9[[#This Row],[Ppto. Orden Interna '[DOP']]]</f>
        <v>0</v>
      </c>
      <c r="AG861" s="249"/>
      <c r="AH861" s="389"/>
      <c r="AI861" s="243">
        <f>BD.PD9[[#This Row],[Av.P4 '[%']]]*BD.PD9[[#This Row],[Ppto. Orden Interna '[DOP']]]</f>
        <v>0</v>
      </c>
      <c r="AJ861" s="249"/>
      <c r="AK861" s="389"/>
      <c r="AL861" s="243">
        <f>BD.PD9[[#This Row],[Av.P5 '[%']]]*BD.PD9[[#This Row],[Ppto. Orden Interna '[DOP']]]</f>
        <v>0</v>
      </c>
      <c r="AM861" s="496">
        <f>BD.PD9[[#This Row],[Pago 5]]+BD.PD9[[#This Row],[Pago 4]]+BD.PD9[[#This Row],[Pago 3]]+BD.PD9[[#This Row],[Pago 2]]+BD.PD9[[#This Row],[Pago 1]]</f>
        <v>38095.422399999996</v>
      </c>
      <c r="AN861" s="308" t="s">
        <v>244</v>
      </c>
      <c r="AO861" s="308" t="s">
        <v>245</v>
      </c>
      <c r="AP861" s="308" t="s">
        <v>246</v>
      </c>
      <c r="AQ861" s="308" t="s">
        <v>247</v>
      </c>
      <c r="AR861" s="308">
        <v>594</v>
      </c>
      <c r="AS861" s="308" t="s">
        <v>248</v>
      </c>
      <c r="AT861" s="249" t="s">
        <v>1575</v>
      </c>
      <c r="AU861" s="306"/>
      <c r="AV861" s="306"/>
      <c r="AW861" s="306"/>
      <c r="AX861" s="306"/>
      <c r="AY861" s="306"/>
      <c r="AZ861" s="306"/>
      <c r="BA861" s="306"/>
      <c r="BB861" s="306"/>
      <c r="BC861" s="306"/>
      <c r="BD861" s="306"/>
      <c r="BE861" s="306"/>
      <c r="BF861" s="306"/>
      <c r="BG861" s="306"/>
      <c r="BH861" s="306"/>
      <c r="BI861" s="306"/>
      <c r="BJ861" s="306"/>
      <c r="BK861" s="306"/>
      <c r="BL861" s="306"/>
      <c r="BM861" s="306"/>
      <c r="BN861" s="306"/>
      <c r="BO861" s="306"/>
      <c r="BP861" s="306"/>
      <c r="BQ861" s="306"/>
      <c r="BR861" s="306"/>
      <c r="BS861" s="306"/>
      <c r="BT861" s="306"/>
      <c r="BU861" s="306"/>
      <c r="BV861" s="306"/>
      <c r="BW861" s="306"/>
      <c r="BX861" s="306"/>
      <c r="BY861" s="306"/>
      <c r="BZ861" s="306"/>
      <c r="CA861" s="306"/>
      <c r="CB861" s="306"/>
      <c r="CC861" s="306"/>
      <c r="CD861" s="306"/>
      <c r="CE861" s="306"/>
      <c r="CF861" s="306"/>
      <c r="CG861" s="306"/>
      <c r="CH861" s="306"/>
      <c r="CI861" s="306"/>
      <c r="CJ861" s="306"/>
      <c r="CK861" s="306"/>
      <c r="CL861" s="306"/>
      <c r="CM861" s="306"/>
      <c r="CN861" s="306"/>
      <c r="CO861" s="306"/>
      <c r="CP861" s="306"/>
      <c r="CQ861" s="306"/>
      <c r="CR861" s="306"/>
      <c r="CS861" s="306"/>
      <c r="CT861" s="306"/>
      <c r="CU861" s="306"/>
      <c r="CV861" s="306"/>
      <c r="CW861" s="306"/>
      <c r="CX861" s="306"/>
      <c r="CY861" s="306"/>
      <c r="CZ861" s="306"/>
      <c r="DA861" s="306"/>
      <c r="DB861" s="306"/>
      <c r="DC861" s="306"/>
      <c r="DD861" s="306"/>
      <c r="DE861" s="306"/>
      <c r="DF861" s="306"/>
      <c r="DG861" s="306"/>
      <c r="DH861" s="306"/>
      <c r="DI861" s="306"/>
      <c r="DJ861" s="306"/>
      <c r="DK861" s="306"/>
      <c r="DL861" s="306"/>
      <c r="DM861" s="306"/>
      <c r="DN861" s="306"/>
      <c r="DO861" s="306"/>
      <c r="DP861" s="306"/>
      <c r="DQ861" s="306"/>
      <c r="DR861" s="306"/>
      <c r="DS861" s="306"/>
      <c r="DT861" s="306"/>
      <c r="DU861" s="306"/>
      <c r="DV861" s="306"/>
      <c r="DW861" s="306"/>
      <c r="DX861" s="306"/>
      <c r="DY861" s="306"/>
      <c r="DZ861" s="306"/>
      <c r="EA861" s="306"/>
      <c r="EB861" s="306"/>
      <c r="EC861" s="306"/>
      <c r="ED861" s="306"/>
      <c r="EE861" s="306"/>
      <c r="EF861" s="306"/>
      <c r="EG861" s="306"/>
      <c r="EH861" s="306"/>
      <c r="EI861" s="306"/>
      <c r="EJ861" s="306"/>
      <c r="EK861" s="306"/>
      <c r="EL861" s="306"/>
      <c r="EM861" s="306"/>
      <c r="EN861" s="306"/>
      <c r="EO861" s="306"/>
      <c r="EP861" s="306"/>
      <c r="EQ861" s="306"/>
      <c r="ER861" s="306"/>
      <c r="ES861" s="306"/>
      <c r="ET861" s="306"/>
      <c r="EU861" s="306"/>
      <c r="EV861" s="306"/>
      <c r="EW861" s="306"/>
      <c r="EX861" s="306"/>
      <c r="EY861" s="306"/>
      <c r="EZ861" s="306"/>
      <c r="FA861" s="306"/>
      <c r="FB861" s="306"/>
      <c r="FC861" s="306"/>
      <c r="FD861" s="306"/>
      <c r="FE861" s="306"/>
      <c r="FF861" s="306"/>
      <c r="FG861" s="306"/>
      <c r="FH861" s="306"/>
      <c r="FI861" s="306"/>
      <c r="FJ861" s="306"/>
      <c r="FK861" s="306"/>
      <c r="FL861" s="306"/>
      <c r="FM861" s="306"/>
      <c r="FN861" s="306"/>
      <c r="FO861" s="306"/>
      <c r="FP861" s="306"/>
      <c r="FQ861" s="306"/>
      <c r="FR861" s="306"/>
      <c r="FS861" s="306"/>
      <c r="FT861" s="306"/>
      <c r="FU861" s="306"/>
      <c r="FV861" s="306"/>
      <c r="FW861" s="306"/>
      <c r="FX861" s="306"/>
      <c r="FY861" s="306"/>
      <c r="FZ861" s="306"/>
      <c r="GA861" s="306"/>
      <c r="GB861" s="306"/>
      <c r="GC861" s="306"/>
      <c r="GD861" s="306"/>
      <c r="GE861" s="306"/>
      <c r="GF861" s="306"/>
      <c r="GG861" s="306"/>
      <c r="GH861" s="306"/>
      <c r="GI861" s="306"/>
      <c r="GJ861" s="306"/>
      <c r="GK861" s="306"/>
      <c r="GL861" s="306"/>
      <c r="GM861" s="306"/>
      <c r="GN861" s="306"/>
      <c r="GO861" s="306"/>
      <c r="GP861" s="306"/>
      <c r="GQ861" s="306"/>
      <c r="GR861" s="306"/>
      <c r="GS861" s="306"/>
      <c r="GT861" s="306"/>
      <c r="GU861" s="306"/>
      <c r="GV861" s="306"/>
      <c r="GW861" s="306"/>
      <c r="GX861" s="306"/>
      <c r="GY861" s="306"/>
      <c r="GZ861" s="306"/>
      <c r="HA861" s="306"/>
      <c r="HB861" s="306"/>
      <c r="HC861" s="306"/>
      <c r="HD861" s="306"/>
      <c r="HE861" s="306"/>
      <c r="HF861" s="306"/>
      <c r="HG861" s="306"/>
      <c r="HH861" s="306"/>
      <c r="HI861" s="306"/>
      <c r="HJ861" s="306"/>
      <c r="HK861" s="306"/>
      <c r="HL861" s="306"/>
      <c r="HM861" s="306"/>
      <c r="HN861" s="306"/>
      <c r="HO861" s="306"/>
      <c r="HP861" s="306"/>
      <c r="HQ861" s="306"/>
      <c r="HR861" s="306"/>
      <c r="HS861" s="306"/>
      <c r="HT861" s="306"/>
      <c r="HU861" s="306"/>
      <c r="HV861" s="306"/>
      <c r="HW861" s="306"/>
      <c r="HX861" s="306"/>
      <c r="HY861" s="306"/>
      <c r="HZ861" s="306"/>
      <c r="IA861" s="306"/>
      <c r="IB861" s="306"/>
      <c r="IC861" s="306"/>
      <c r="ID861" s="306"/>
      <c r="IE861" s="306"/>
      <c r="IF861" s="306"/>
      <c r="IG861" s="306"/>
      <c r="IH861" s="306"/>
    </row>
    <row r="862" spans="1:242" s="219" customFormat="1" ht="15" customHeight="1" x14ac:dyDescent="0.3">
      <c r="A862" s="174">
        <v>8.0500000000000007</v>
      </c>
      <c r="B862" s="231"/>
      <c r="C862" s="232" t="e">
        <f>VLOOKUP(BD.PD9[[#This Row],[Pos]],[19]!PPto[#Data],3,FALSE)</f>
        <v>#REF!</v>
      </c>
      <c r="D862" s="174" t="s">
        <v>23</v>
      </c>
      <c r="E862" s="305" t="str">
        <f>IF(BD.PD9[[#This Row],[.]]="*",VLOOKUP(BD.PD9[[#This Row],[Pos]],[19]Presupuesto!A:H,7,FALSE),"")</f>
        <v/>
      </c>
      <c r="F862" s="506" t="s">
        <v>628</v>
      </c>
      <c r="G862" s="579"/>
      <c r="H862" s="174"/>
      <c r="I862" s="174" t="s">
        <v>1326</v>
      </c>
      <c r="J862" s="382">
        <v>1</v>
      </c>
      <c r="K862" s="174" t="s">
        <v>260</v>
      </c>
      <c r="L862" s="383">
        <f>IF(BD.PD9[[#This Row],[Mon]]="DOP",1,HLOOKUP(BD.PD9[[#This Row],[Mon]],Data!$K$1:$L$2,2,FALSE))</f>
        <v>1</v>
      </c>
      <c r="M862" s="384">
        <v>38808</v>
      </c>
      <c r="N862" s="243">
        <f>BD.PD9[[#This Row],[Cant.]]*BD.PD9[[#This Row],[ Tasa ]]*BD.PD9[[#This Row],[ Precio Und.]]</f>
        <v>38808</v>
      </c>
      <c r="O862" s="386">
        <v>0.01</v>
      </c>
      <c r="P862" s="243">
        <f>IF(BD.PD9[[#This Row],[Liquid. '[%']]]&lt;&gt;0,(BD.PD9[[#This Row],[Valor Neto '[DOP']]]*BD.PD9[[#This Row],[Liquid. '[%']]])+BD.PD9[[#This Row],[Valor Neto '[DOP']]],BD.PD9[[#This Row],[Valor Neto '[DOP']]])</f>
        <v>39196.080000000002</v>
      </c>
      <c r="Q862" s="243">
        <f>BD.PD9[[#This Row],[Ppto. Orden Interna '[DOP']]]/HLOOKUP("USD",Data!$K$1:$L$2,2,FALSE)</f>
        <v>603.01661538461542</v>
      </c>
      <c r="R862" s="381" t="s">
        <v>612</v>
      </c>
      <c r="S862" s="387"/>
      <c r="T862" s="387"/>
      <c r="U862" s="387"/>
      <c r="V862" s="387"/>
      <c r="W862" s="174" t="s">
        <v>337</v>
      </c>
      <c r="X862" s="495">
        <v>8</v>
      </c>
      <c r="Y862" s="388">
        <v>0.7</v>
      </c>
      <c r="Z862" s="243">
        <f>BD.PD9[[#This Row],[Av.P1 '[%']]]*BD.PD9[[#This Row],[Ppto. Orden Interna '[DOP']]]</f>
        <v>27437.256000000001</v>
      </c>
      <c r="AA862" s="495">
        <v>10</v>
      </c>
      <c r="AB862" s="388">
        <v>0.3</v>
      </c>
      <c r="AC862" s="243">
        <f>BD.PD9[[#This Row],[Av.P2 '[%']]]*BD.PD9[[#This Row],[Ppto. Orden Interna '[DOP']]]</f>
        <v>11758.824000000001</v>
      </c>
      <c r="AD862" s="249"/>
      <c r="AE862" s="389"/>
      <c r="AF862" s="243">
        <f>BD.PD9[[#This Row],[Av.P3 '[%']]]*BD.PD9[[#This Row],[Ppto. Orden Interna '[DOP']]]</f>
        <v>0</v>
      </c>
      <c r="AG862" s="249"/>
      <c r="AH862" s="389"/>
      <c r="AI862" s="243">
        <f>BD.PD9[[#This Row],[Av.P4 '[%']]]*BD.PD9[[#This Row],[Ppto. Orden Interna '[DOP']]]</f>
        <v>0</v>
      </c>
      <c r="AJ862" s="249"/>
      <c r="AK862" s="389"/>
      <c r="AL862" s="243">
        <f>BD.PD9[[#This Row],[Av.P5 '[%']]]*BD.PD9[[#This Row],[Ppto. Orden Interna '[DOP']]]</f>
        <v>0</v>
      </c>
      <c r="AM862" s="496">
        <f>BD.PD9[[#This Row],[Pago 5]]+BD.PD9[[#This Row],[Pago 4]]+BD.PD9[[#This Row],[Pago 3]]+BD.PD9[[#This Row],[Pago 2]]+BD.PD9[[#This Row],[Pago 1]]</f>
        <v>39196.080000000002</v>
      </c>
      <c r="AN862" s="308" t="s">
        <v>244</v>
      </c>
      <c r="AO862" s="308" t="s">
        <v>245</v>
      </c>
      <c r="AP862" s="308" t="s">
        <v>246</v>
      </c>
      <c r="AQ862" s="308" t="s">
        <v>247</v>
      </c>
      <c r="AR862" s="308">
        <v>594</v>
      </c>
      <c r="AS862" s="308" t="s">
        <v>248</v>
      </c>
      <c r="AT862" s="249" t="s">
        <v>1575</v>
      </c>
      <c r="AU862" s="306"/>
      <c r="AV862" s="306"/>
      <c r="AW862" s="306"/>
      <c r="AX862" s="306"/>
      <c r="AY862" s="306"/>
      <c r="AZ862" s="306"/>
      <c r="BA862" s="306"/>
      <c r="BB862" s="306"/>
      <c r="BC862" s="306"/>
      <c r="BD862" s="306"/>
      <c r="BE862" s="306"/>
      <c r="BF862" s="306"/>
      <c r="BG862" s="306"/>
      <c r="BH862" s="306"/>
      <c r="BI862" s="306"/>
      <c r="BJ862" s="306"/>
      <c r="BK862" s="306"/>
      <c r="BL862" s="306"/>
      <c r="BM862" s="306"/>
      <c r="BN862" s="306"/>
      <c r="BO862" s="306"/>
      <c r="BP862" s="306"/>
      <c r="BQ862" s="306"/>
      <c r="BR862" s="306"/>
      <c r="BS862" s="306"/>
      <c r="BT862" s="306"/>
      <c r="BU862" s="306"/>
      <c r="BV862" s="306"/>
      <c r="BW862" s="306"/>
      <c r="BX862" s="306"/>
      <c r="BY862" s="306"/>
      <c r="BZ862" s="306"/>
      <c r="CA862" s="306"/>
      <c r="CB862" s="306"/>
      <c r="CC862" s="306"/>
      <c r="CD862" s="306"/>
      <c r="CE862" s="306"/>
      <c r="CF862" s="306"/>
      <c r="CG862" s="306"/>
      <c r="CH862" s="306"/>
      <c r="CI862" s="306"/>
      <c r="CJ862" s="306"/>
      <c r="CK862" s="306"/>
      <c r="CL862" s="306"/>
      <c r="CM862" s="306"/>
      <c r="CN862" s="306"/>
      <c r="CO862" s="306"/>
      <c r="CP862" s="306"/>
      <c r="CQ862" s="306"/>
      <c r="CR862" s="306"/>
      <c r="CS862" s="306"/>
      <c r="CT862" s="306"/>
      <c r="CU862" s="306"/>
      <c r="CV862" s="306"/>
      <c r="CW862" s="306"/>
      <c r="CX862" s="306"/>
      <c r="CY862" s="306"/>
      <c r="CZ862" s="306"/>
      <c r="DA862" s="306"/>
      <c r="DB862" s="306"/>
      <c r="DC862" s="306"/>
      <c r="DD862" s="306"/>
      <c r="DE862" s="306"/>
      <c r="DF862" s="306"/>
      <c r="DG862" s="306"/>
      <c r="DH862" s="306"/>
      <c r="DI862" s="306"/>
      <c r="DJ862" s="306"/>
      <c r="DK862" s="306"/>
      <c r="DL862" s="306"/>
      <c r="DM862" s="306"/>
      <c r="DN862" s="306"/>
      <c r="DO862" s="306"/>
      <c r="DP862" s="306"/>
      <c r="DQ862" s="306"/>
      <c r="DR862" s="306"/>
      <c r="DS862" s="306"/>
      <c r="DT862" s="306"/>
      <c r="DU862" s="306"/>
      <c r="DV862" s="306"/>
      <c r="DW862" s="306"/>
      <c r="DX862" s="306"/>
      <c r="DY862" s="306"/>
      <c r="DZ862" s="306"/>
      <c r="EA862" s="306"/>
      <c r="EB862" s="306"/>
      <c r="EC862" s="306"/>
      <c r="ED862" s="306"/>
      <c r="EE862" s="306"/>
      <c r="EF862" s="306"/>
      <c r="EG862" s="306"/>
      <c r="EH862" s="306"/>
      <c r="EI862" s="306"/>
      <c r="EJ862" s="306"/>
      <c r="EK862" s="306"/>
      <c r="EL862" s="306"/>
      <c r="EM862" s="306"/>
      <c r="EN862" s="306"/>
      <c r="EO862" s="306"/>
      <c r="EP862" s="306"/>
      <c r="EQ862" s="306"/>
      <c r="ER862" s="306"/>
      <c r="ES862" s="306"/>
      <c r="ET862" s="306"/>
      <c r="EU862" s="306"/>
      <c r="EV862" s="306"/>
      <c r="EW862" s="306"/>
      <c r="EX862" s="306"/>
      <c r="EY862" s="306"/>
      <c r="EZ862" s="306"/>
      <c r="FA862" s="306"/>
      <c r="FB862" s="306"/>
      <c r="FC862" s="306"/>
      <c r="FD862" s="306"/>
      <c r="FE862" s="306"/>
      <c r="FF862" s="306"/>
      <c r="FG862" s="306"/>
      <c r="FH862" s="306"/>
      <c r="FI862" s="306"/>
      <c r="FJ862" s="306"/>
      <c r="FK862" s="306"/>
      <c r="FL862" s="306"/>
      <c r="FM862" s="306"/>
      <c r="FN862" s="306"/>
      <c r="FO862" s="306"/>
      <c r="FP862" s="306"/>
      <c r="FQ862" s="306"/>
      <c r="FR862" s="306"/>
      <c r="FS862" s="306"/>
      <c r="FT862" s="306"/>
      <c r="FU862" s="306"/>
      <c r="FV862" s="306"/>
      <c r="FW862" s="306"/>
      <c r="FX862" s="306"/>
      <c r="FY862" s="306"/>
      <c r="FZ862" s="306"/>
      <c r="GA862" s="306"/>
      <c r="GB862" s="306"/>
      <c r="GC862" s="306"/>
      <c r="GD862" s="306"/>
      <c r="GE862" s="306"/>
      <c r="GF862" s="306"/>
      <c r="GG862" s="306"/>
      <c r="GH862" s="306"/>
      <c r="GI862" s="306"/>
      <c r="GJ862" s="306"/>
      <c r="GK862" s="306"/>
      <c r="GL862" s="306"/>
      <c r="GM862" s="306"/>
      <c r="GN862" s="306"/>
      <c r="GO862" s="306"/>
      <c r="GP862" s="306"/>
      <c r="GQ862" s="306"/>
      <c r="GR862" s="306"/>
      <c r="GS862" s="306"/>
      <c r="GT862" s="306"/>
      <c r="GU862" s="306"/>
      <c r="GV862" s="306"/>
      <c r="GW862" s="306"/>
      <c r="GX862" s="306"/>
      <c r="GY862" s="306"/>
      <c r="GZ862" s="306"/>
      <c r="HA862" s="306"/>
      <c r="HB862" s="306"/>
      <c r="HC862" s="306"/>
      <c r="HD862" s="306"/>
      <c r="HE862" s="306"/>
      <c r="HF862" s="306"/>
      <c r="HG862" s="306"/>
      <c r="HH862" s="306"/>
      <c r="HI862" s="306"/>
      <c r="HJ862" s="306"/>
      <c r="HK862" s="306"/>
      <c r="HL862" s="306"/>
      <c r="HM862" s="306"/>
      <c r="HN862" s="306"/>
      <c r="HO862" s="306"/>
      <c r="HP862" s="306"/>
      <c r="HQ862" s="306"/>
      <c r="HR862" s="306"/>
      <c r="HS862" s="306"/>
      <c r="HT862" s="306"/>
      <c r="HU862" s="306"/>
      <c r="HV862" s="306"/>
      <c r="HW862" s="306"/>
      <c r="HX862" s="306"/>
      <c r="HY862" s="306"/>
      <c r="HZ862" s="306"/>
      <c r="IA862" s="306"/>
      <c r="IB862" s="306"/>
      <c r="IC862" s="306"/>
      <c r="ID862" s="306"/>
      <c r="IE862" s="306"/>
      <c r="IF862" s="306"/>
      <c r="IG862" s="306"/>
      <c r="IH862" s="306"/>
    </row>
    <row r="863" spans="1:242" s="219" customFormat="1" ht="15" customHeight="1" x14ac:dyDescent="0.3">
      <c r="A863" s="174">
        <v>8.0500000000000007</v>
      </c>
      <c r="B863" s="231"/>
      <c r="C863" s="232" t="e">
        <f>VLOOKUP(BD.PD9[[#This Row],[Pos]],[19]!PPto[#Data],3,FALSE)</f>
        <v>#REF!</v>
      </c>
      <c r="D863" s="174" t="s">
        <v>23</v>
      </c>
      <c r="E863" s="305" t="str">
        <f>IF(BD.PD9[[#This Row],[.]]="*",VLOOKUP(BD.PD9[[#This Row],[Pos]],[19]Presupuesto!A:H,7,FALSE),"")</f>
        <v/>
      </c>
      <c r="F863" s="506" t="s">
        <v>629</v>
      </c>
      <c r="G863" s="579"/>
      <c r="H863" s="174"/>
      <c r="I863" s="174" t="s">
        <v>1326</v>
      </c>
      <c r="J863" s="382">
        <v>14</v>
      </c>
      <c r="K863" s="174" t="s">
        <v>260</v>
      </c>
      <c r="L863" s="383">
        <f>IF(BD.PD9[[#This Row],[Mon]]="DOP",1,HLOOKUP(BD.PD9[[#This Row],[Mon]],Data!$K$1:$L$2,2,FALSE))</f>
        <v>1</v>
      </c>
      <c r="M863" s="384">
        <v>13500</v>
      </c>
      <c r="N863" s="243">
        <f>BD.PD9[[#This Row],[Cant.]]*BD.PD9[[#This Row],[ Tasa ]]*BD.PD9[[#This Row],[ Precio Und.]]</f>
        <v>189000</v>
      </c>
      <c r="O863" s="386">
        <v>0</v>
      </c>
      <c r="P863" s="243">
        <f>IF(BD.PD9[[#This Row],[Liquid. '[%']]]&lt;&gt;0,(BD.PD9[[#This Row],[Valor Neto '[DOP']]]*BD.PD9[[#This Row],[Liquid. '[%']]])+BD.PD9[[#This Row],[Valor Neto '[DOP']]],BD.PD9[[#This Row],[Valor Neto '[DOP']]])</f>
        <v>189000</v>
      </c>
      <c r="Q863" s="243">
        <f>BD.PD9[[#This Row],[Ppto. Orden Interna '[DOP']]]/HLOOKUP("USD",Data!$K$1:$L$2,2,FALSE)</f>
        <v>2907.6923076923076</v>
      </c>
      <c r="R863" s="381" t="s">
        <v>600</v>
      </c>
      <c r="S863" s="387"/>
      <c r="T863" s="387"/>
      <c r="U863" s="387"/>
      <c r="V863" s="387"/>
      <c r="W863" s="174" t="s">
        <v>601</v>
      </c>
      <c r="X863" s="495">
        <v>8</v>
      </c>
      <c r="Y863" s="388">
        <v>1</v>
      </c>
      <c r="Z863" s="243">
        <f>BD.PD9[[#This Row],[Av.P1 '[%']]]*BD.PD9[[#This Row],[Ppto. Orden Interna '[DOP']]]</f>
        <v>189000</v>
      </c>
      <c r="AA863" s="249"/>
      <c r="AB863" s="389"/>
      <c r="AC863" s="243">
        <f>BD.PD9[[#This Row],[Av.P2 '[%']]]*BD.PD9[[#This Row],[Ppto. Orden Interna '[DOP']]]</f>
        <v>0</v>
      </c>
      <c r="AD863" s="249"/>
      <c r="AE863" s="389"/>
      <c r="AF863" s="243">
        <f>BD.PD9[[#This Row],[Av.P3 '[%']]]*BD.PD9[[#This Row],[Ppto. Orden Interna '[DOP']]]</f>
        <v>0</v>
      </c>
      <c r="AG863" s="249"/>
      <c r="AH863" s="389"/>
      <c r="AI863" s="243">
        <f>BD.PD9[[#This Row],[Av.P4 '[%']]]*BD.PD9[[#This Row],[Ppto. Orden Interna '[DOP']]]</f>
        <v>0</v>
      </c>
      <c r="AJ863" s="249"/>
      <c r="AK863" s="389"/>
      <c r="AL863" s="243">
        <f>BD.PD9[[#This Row],[Av.P5 '[%']]]*BD.PD9[[#This Row],[Ppto. Orden Interna '[DOP']]]</f>
        <v>0</v>
      </c>
      <c r="AM863" s="496">
        <f>BD.PD9[[#This Row],[Pago 5]]+BD.PD9[[#This Row],[Pago 4]]+BD.PD9[[#This Row],[Pago 3]]+BD.PD9[[#This Row],[Pago 2]]+BD.PD9[[#This Row],[Pago 1]]</f>
        <v>189000</v>
      </c>
      <c r="AN863" s="308" t="s">
        <v>244</v>
      </c>
      <c r="AO863" s="308" t="s">
        <v>245</v>
      </c>
      <c r="AP863" s="308" t="s">
        <v>246</v>
      </c>
      <c r="AQ863" s="308" t="s">
        <v>247</v>
      </c>
      <c r="AR863" s="308">
        <v>594</v>
      </c>
      <c r="AS863" s="308" t="s">
        <v>248</v>
      </c>
      <c r="AT863" s="249" t="s">
        <v>1575</v>
      </c>
      <c r="AU863" s="306"/>
      <c r="AV863" s="306"/>
      <c r="AW863" s="306"/>
      <c r="AX863" s="306"/>
      <c r="AY863" s="306"/>
      <c r="AZ863" s="306"/>
      <c r="BA863" s="306"/>
      <c r="BB863" s="306"/>
      <c r="BC863" s="306"/>
      <c r="BD863" s="306"/>
      <c r="BE863" s="306"/>
      <c r="BF863" s="306"/>
      <c r="BG863" s="306"/>
      <c r="BH863" s="306"/>
      <c r="BI863" s="306"/>
      <c r="BJ863" s="306"/>
      <c r="BK863" s="306"/>
      <c r="BL863" s="306"/>
      <c r="BM863" s="306"/>
      <c r="BN863" s="306"/>
      <c r="BO863" s="306"/>
      <c r="BP863" s="306"/>
      <c r="BQ863" s="306"/>
      <c r="BR863" s="306"/>
      <c r="BS863" s="306"/>
      <c r="BT863" s="306"/>
      <c r="BU863" s="306"/>
      <c r="BV863" s="306"/>
      <c r="BW863" s="306"/>
      <c r="BX863" s="306"/>
      <c r="BY863" s="306"/>
      <c r="BZ863" s="306"/>
      <c r="CA863" s="306"/>
      <c r="CB863" s="306"/>
      <c r="CC863" s="306"/>
      <c r="CD863" s="306"/>
      <c r="CE863" s="306"/>
      <c r="CF863" s="306"/>
      <c r="CG863" s="306"/>
      <c r="CH863" s="306"/>
      <c r="CI863" s="306"/>
      <c r="CJ863" s="306"/>
      <c r="CK863" s="306"/>
      <c r="CL863" s="306"/>
      <c r="CM863" s="306"/>
      <c r="CN863" s="306"/>
      <c r="CO863" s="306"/>
      <c r="CP863" s="306"/>
      <c r="CQ863" s="306"/>
      <c r="CR863" s="306"/>
      <c r="CS863" s="306"/>
      <c r="CT863" s="306"/>
      <c r="CU863" s="306"/>
      <c r="CV863" s="306"/>
      <c r="CW863" s="306"/>
      <c r="CX863" s="306"/>
      <c r="CY863" s="306"/>
      <c r="CZ863" s="306"/>
      <c r="DA863" s="306"/>
      <c r="DB863" s="306"/>
      <c r="DC863" s="306"/>
      <c r="DD863" s="306"/>
      <c r="DE863" s="306"/>
      <c r="DF863" s="306"/>
      <c r="DG863" s="306"/>
      <c r="DH863" s="306"/>
      <c r="DI863" s="306"/>
      <c r="DJ863" s="306"/>
      <c r="DK863" s="306"/>
      <c r="DL863" s="306"/>
      <c r="DM863" s="306"/>
      <c r="DN863" s="306"/>
      <c r="DO863" s="306"/>
      <c r="DP863" s="306"/>
      <c r="DQ863" s="306"/>
      <c r="DR863" s="306"/>
      <c r="DS863" s="306"/>
      <c r="DT863" s="306"/>
      <c r="DU863" s="306"/>
      <c r="DV863" s="306"/>
      <c r="DW863" s="306"/>
      <c r="DX863" s="306"/>
      <c r="DY863" s="306"/>
      <c r="DZ863" s="306"/>
      <c r="EA863" s="306"/>
      <c r="EB863" s="306"/>
      <c r="EC863" s="306"/>
      <c r="ED863" s="306"/>
      <c r="EE863" s="306"/>
      <c r="EF863" s="306"/>
      <c r="EG863" s="306"/>
      <c r="EH863" s="306"/>
      <c r="EI863" s="306"/>
      <c r="EJ863" s="306"/>
      <c r="EK863" s="306"/>
      <c r="EL863" s="306"/>
      <c r="EM863" s="306"/>
      <c r="EN863" s="306"/>
      <c r="EO863" s="306"/>
      <c r="EP863" s="306"/>
      <c r="EQ863" s="306"/>
      <c r="ER863" s="306"/>
      <c r="ES863" s="306"/>
      <c r="ET863" s="306"/>
      <c r="EU863" s="306"/>
      <c r="EV863" s="306"/>
      <c r="EW863" s="306"/>
      <c r="EX863" s="306"/>
      <c r="EY863" s="306"/>
      <c r="EZ863" s="306"/>
      <c r="FA863" s="306"/>
      <c r="FB863" s="306"/>
      <c r="FC863" s="306"/>
      <c r="FD863" s="306"/>
      <c r="FE863" s="306"/>
      <c r="FF863" s="306"/>
      <c r="FG863" s="306"/>
      <c r="FH863" s="306"/>
      <c r="FI863" s="306"/>
      <c r="FJ863" s="306"/>
      <c r="FK863" s="306"/>
      <c r="FL863" s="306"/>
      <c r="FM863" s="306"/>
      <c r="FN863" s="306"/>
      <c r="FO863" s="306"/>
      <c r="FP863" s="306"/>
      <c r="FQ863" s="306"/>
      <c r="FR863" s="306"/>
      <c r="FS863" s="306"/>
      <c r="FT863" s="306"/>
      <c r="FU863" s="306"/>
      <c r="FV863" s="306"/>
      <c r="FW863" s="306"/>
      <c r="FX863" s="306"/>
      <c r="FY863" s="306"/>
      <c r="FZ863" s="306"/>
      <c r="GA863" s="306"/>
      <c r="GB863" s="306"/>
      <c r="GC863" s="306"/>
      <c r="GD863" s="306"/>
      <c r="GE863" s="306"/>
      <c r="GF863" s="306"/>
      <c r="GG863" s="306"/>
      <c r="GH863" s="306"/>
      <c r="GI863" s="306"/>
      <c r="GJ863" s="306"/>
      <c r="GK863" s="306"/>
      <c r="GL863" s="306"/>
      <c r="GM863" s="306"/>
      <c r="GN863" s="306"/>
      <c r="GO863" s="306"/>
      <c r="GP863" s="306"/>
      <c r="GQ863" s="306"/>
      <c r="GR863" s="306"/>
      <c r="GS863" s="306"/>
      <c r="GT863" s="306"/>
      <c r="GU863" s="306"/>
      <c r="GV863" s="306"/>
      <c r="GW863" s="306"/>
      <c r="GX863" s="306"/>
      <c r="GY863" s="306"/>
      <c r="GZ863" s="306"/>
      <c r="HA863" s="306"/>
      <c r="HB863" s="306"/>
      <c r="HC863" s="306"/>
      <c r="HD863" s="306"/>
      <c r="HE863" s="306"/>
      <c r="HF863" s="306"/>
      <c r="HG863" s="306"/>
      <c r="HH863" s="306"/>
      <c r="HI863" s="306"/>
      <c r="HJ863" s="306"/>
      <c r="HK863" s="306"/>
      <c r="HL863" s="306"/>
      <c r="HM863" s="306"/>
      <c r="HN863" s="306"/>
      <c r="HO863" s="306"/>
      <c r="HP863" s="306"/>
      <c r="HQ863" s="306"/>
      <c r="HR863" s="306"/>
      <c r="HS863" s="306"/>
      <c r="HT863" s="306"/>
      <c r="HU863" s="306"/>
      <c r="HV863" s="306"/>
      <c r="HW863" s="306"/>
      <c r="HX863" s="306"/>
      <c r="HY863" s="306"/>
      <c r="HZ863" s="306"/>
      <c r="IA863" s="306"/>
      <c r="IB863" s="306"/>
      <c r="IC863" s="306"/>
      <c r="ID863" s="306"/>
      <c r="IE863" s="306"/>
      <c r="IF863" s="306"/>
      <c r="IG863" s="306"/>
      <c r="IH863" s="306"/>
    </row>
    <row r="864" spans="1:242" s="219" customFormat="1" ht="15" customHeight="1" x14ac:dyDescent="0.3">
      <c r="A864" s="174">
        <v>8.0500000000000007</v>
      </c>
      <c r="B864" s="231"/>
      <c r="C864" s="232" t="e">
        <f>VLOOKUP(BD.PD9[[#This Row],[Pos]],[19]!PPto[#Data],3,FALSE)</f>
        <v>#REF!</v>
      </c>
      <c r="D864" s="174" t="s">
        <v>23</v>
      </c>
      <c r="E864" s="305" t="str">
        <f>IF(BD.PD9[[#This Row],[.]]="*",VLOOKUP(BD.PD9[[#This Row],[Pos]],[19]Presupuesto!A:H,7,FALSE),"")</f>
        <v/>
      </c>
      <c r="F864" s="506" t="s">
        <v>630</v>
      </c>
      <c r="G864" s="579"/>
      <c r="H864" s="174"/>
      <c r="I864" s="174" t="s">
        <v>1326</v>
      </c>
      <c r="J864" s="382">
        <v>1</v>
      </c>
      <c r="K864" s="174" t="s">
        <v>260</v>
      </c>
      <c r="L864" s="383">
        <f>IF(BD.PD9[[#This Row],[Mon]]="DOP",1,HLOOKUP(BD.PD9[[#This Row],[Mon]],Data!$K$1:$L$2,2,FALSE))</f>
        <v>1</v>
      </c>
      <c r="M864" s="384">
        <v>16000</v>
      </c>
      <c r="N864" s="243">
        <f>BD.PD9[[#This Row],[Cant.]]*BD.PD9[[#This Row],[ Tasa ]]*BD.PD9[[#This Row],[ Precio Und.]]</f>
        <v>16000</v>
      </c>
      <c r="O864" s="386">
        <v>0</v>
      </c>
      <c r="P864" s="243">
        <f>IF(BD.PD9[[#This Row],[Liquid. '[%']]]&lt;&gt;0,(BD.PD9[[#This Row],[Valor Neto '[DOP']]]*BD.PD9[[#This Row],[Liquid. '[%']]])+BD.PD9[[#This Row],[Valor Neto '[DOP']]],BD.PD9[[#This Row],[Valor Neto '[DOP']]])</f>
        <v>16000</v>
      </c>
      <c r="Q864" s="243">
        <f>BD.PD9[[#This Row],[Ppto. Orden Interna '[DOP']]]/HLOOKUP("USD",Data!$K$1:$L$2,2,FALSE)</f>
        <v>246.15384615384616</v>
      </c>
      <c r="R864" s="381" t="s">
        <v>600</v>
      </c>
      <c r="S864" s="387"/>
      <c r="T864" s="387"/>
      <c r="U864" s="387"/>
      <c r="V864" s="387"/>
      <c r="W864" s="174" t="s">
        <v>601</v>
      </c>
      <c r="X864" s="495">
        <v>8</v>
      </c>
      <c r="Y864" s="388">
        <v>1</v>
      </c>
      <c r="Z864" s="243">
        <f>BD.PD9[[#This Row],[Av.P1 '[%']]]*BD.PD9[[#This Row],[Ppto. Orden Interna '[DOP']]]</f>
        <v>16000</v>
      </c>
      <c r="AA864" s="249"/>
      <c r="AB864" s="389"/>
      <c r="AC864" s="243">
        <f>BD.PD9[[#This Row],[Av.P2 '[%']]]*BD.PD9[[#This Row],[Ppto. Orden Interna '[DOP']]]</f>
        <v>0</v>
      </c>
      <c r="AD864" s="249"/>
      <c r="AE864" s="389"/>
      <c r="AF864" s="243">
        <f>BD.PD9[[#This Row],[Av.P3 '[%']]]*BD.PD9[[#This Row],[Ppto. Orden Interna '[DOP']]]</f>
        <v>0</v>
      </c>
      <c r="AG864" s="249"/>
      <c r="AH864" s="389"/>
      <c r="AI864" s="243">
        <f>BD.PD9[[#This Row],[Av.P4 '[%']]]*BD.PD9[[#This Row],[Ppto. Orden Interna '[DOP']]]</f>
        <v>0</v>
      </c>
      <c r="AJ864" s="249"/>
      <c r="AK864" s="389"/>
      <c r="AL864" s="243">
        <f>BD.PD9[[#This Row],[Av.P5 '[%']]]*BD.PD9[[#This Row],[Ppto. Orden Interna '[DOP']]]</f>
        <v>0</v>
      </c>
      <c r="AM864" s="496">
        <f>BD.PD9[[#This Row],[Pago 5]]+BD.PD9[[#This Row],[Pago 4]]+BD.PD9[[#This Row],[Pago 3]]+BD.PD9[[#This Row],[Pago 2]]+BD.PD9[[#This Row],[Pago 1]]</f>
        <v>16000</v>
      </c>
      <c r="AN864" s="308" t="s">
        <v>244</v>
      </c>
      <c r="AO864" s="308" t="s">
        <v>245</v>
      </c>
      <c r="AP864" s="308" t="s">
        <v>246</v>
      </c>
      <c r="AQ864" s="308" t="s">
        <v>247</v>
      </c>
      <c r="AR864" s="308">
        <v>594</v>
      </c>
      <c r="AS864" s="308" t="s">
        <v>248</v>
      </c>
      <c r="AT864" s="249" t="s">
        <v>1575</v>
      </c>
      <c r="AU864" s="306"/>
      <c r="AV864" s="306"/>
      <c r="AW864" s="306"/>
      <c r="AX864" s="306"/>
      <c r="AY864" s="306"/>
      <c r="AZ864" s="306"/>
      <c r="BA864" s="306"/>
      <c r="BB864" s="306"/>
      <c r="BC864" s="306"/>
      <c r="BD864" s="306"/>
      <c r="BE864" s="306"/>
      <c r="BF864" s="306"/>
      <c r="BG864" s="306"/>
      <c r="BH864" s="306"/>
      <c r="BI864" s="306"/>
      <c r="BJ864" s="306"/>
      <c r="BK864" s="306"/>
      <c r="BL864" s="306"/>
      <c r="BM864" s="306"/>
      <c r="BN864" s="306"/>
      <c r="BO864" s="306"/>
      <c r="BP864" s="306"/>
      <c r="BQ864" s="306"/>
      <c r="BR864" s="306"/>
      <c r="BS864" s="306"/>
      <c r="BT864" s="306"/>
      <c r="BU864" s="306"/>
      <c r="BV864" s="306"/>
      <c r="BW864" s="306"/>
      <c r="BX864" s="306"/>
      <c r="BY864" s="306"/>
      <c r="BZ864" s="306"/>
      <c r="CA864" s="306"/>
      <c r="CB864" s="306"/>
      <c r="CC864" s="306"/>
      <c r="CD864" s="306"/>
      <c r="CE864" s="306"/>
      <c r="CF864" s="306"/>
      <c r="CG864" s="306"/>
      <c r="CH864" s="306"/>
      <c r="CI864" s="306"/>
      <c r="CJ864" s="306"/>
      <c r="CK864" s="306"/>
      <c r="CL864" s="306"/>
      <c r="CM864" s="306"/>
      <c r="CN864" s="306"/>
      <c r="CO864" s="306"/>
      <c r="CP864" s="306"/>
      <c r="CQ864" s="306"/>
      <c r="CR864" s="306"/>
      <c r="CS864" s="306"/>
      <c r="CT864" s="306"/>
      <c r="CU864" s="306"/>
      <c r="CV864" s="306"/>
      <c r="CW864" s="306"/>
      <c r="CX864" s="306"/>
      <c r="CY864" s="306"/>
      <c r="CZ864" s="306"/>
      <c r="DA864" s="306"/>
      <c r="DB864" s="306"/>
      <c r="DC864" s="306"/>
      <c r="DD864" s="306"/>
      <c r="DE864" s="306"/>
      <c r="DF864" s="306"/>
      <c r="DG864" s="306"/>
      <c r="DH864" s="306"/>
      <c r="DI864" s="306"/>
      <c r="DJ864" s="306"/>
      <c r="DK864" s="306"/>
      <c r="DL864" s="306"/>
      <c r="DM864" s="306"/>
      <c r="DN864" s="306"/>
      <c r="DO864" s="306"/>
      <c r="DP864" s="306"/>
      <c r="DQ864" s="306"/>
      <c r="DR864" s="306"/>
      <c r="DS864" s="306"/>
      <c r="DT864" s="306"/>
      <c r="DU864" s="306"/>
      <c r="DV864" s="306"/>
      <c r="DW864" s="306"/>
      <c r="DX864" s="306"/>
      <c r="DY864" s="306"/>
      <c r="DZ864" s="306"/>
      <c r="EA864" s="306"/>
      <c r="EB864" s="306"/>
      <c r="EC864" s="306"/>
      <c r="ED864" s="306"/>
      <c r="EE864" s="306"/>
      <c r="EF864" s="306"/>
      <c r="EG864" s="306"/>
      <c r="EH864" s="306"/>
      <c r="EI864" s="306"/>
      <c r="EJ864" s="306"/>
      <c r="EK864" s="306"/>
      <c r="EL864" s="306"/>
      <c r="EM864" s="306"/>
      <c r="EN864" s="306"/>
      <c r="EO864" s="306"/>
      <c r="EP864" s="306"/>
      <c r="EQ864" s="306"/>
      <c r="ER864" s="306"/>
      <c r="ES864" s="306"/>
      <c r="ET864" s="306"/>
      <c r="EU864" s="306"/>
      <c r="EV864" s="306"/>
      <c r="EW864" s="306"/>
      <c r="EX864" s="306"/>
      <c r="EY864" s="306"/>
      <c r="EZ864" s="306"/>
      <c r="FA864" s="306"/>
      <c r="FB864" s="306"/>
      <c r="FC864" s="306"/>
      <c r="FD864" s="306"/>
      <c r="FE864" s="306"/>
      <c r="FF864" s="306"/>
      <c r="FG864" s="306"/>
      <c r="FH864" s="306"/>
      <c r="FI864" s="306"/>
      <c r="FJ864" s="306"/>
      <c r="FK864" s="306"/>
      <c r="FL864" s="306"/>
      <c r="FM864" s="306"/>
      <c r="FN864" s="306"/>
      <c r="FO864" s="306"/>
      <c r="FP864" s="306"/>
      <c r="FQ864" s="306"/>
      <c r="FR864" s="306"/>
      <c r="FS864" s="306"/>
      <c r="FT864" s="306"/>
      <c r="FU864" s="306"/>
      <c r="FV864" s="306"/>
      <c r="FW864" s="306"/>
      <c r="FX864" s="306"/>
      <c r="FY864" s="306"/>
      <c r="FZ864" s="306"/>
      <c r="GA864" s="306"/>
      <c r="GB864" s="306"/>
      <c r="GC864" s="306"/>
      <c r="GD864" s="306"/>
      <c r="GE864" s="306"/>
      <c r="GF864" s="306"/>
      <c r="GG864" s="306"/>
      <c r="GH864" s="306"/>
      <c r="GI864" s="306"/>
      <c r="GJ864" s="306"/>
      <c r="GK864" s="306"/>
      <c r="GL864" s="306"/>
      <c r="GM864" s="306"/>
      <c r="GN864" s="306"/>
      <c r="GO864" s="306"/>
      <c r="GP864" s="306"/>
      <c r="GQ864" s="306"/>
      <c r="GR864" s="306"/>
      <c r="GS864" s="306"/>
      <c r="GT864" s="306"/>
      <c r="GU864" s="306"/>
      <c r="GV864" s="306"/>
      <c r="GW864" s="306"/>
      <c r="GX864" s="306"/>
      <c r="GY864" s="306"/>
      <c r="GZ864" s="306"/>
      <c r="HA864" s="306"/>
      <c r="HB864" s="306"/>
      <c r="HC864" s="306"/>
      <c r="HD864" s="306"/>
      <c r="HE864" s="306"/>
      <c r="HF864" s="306"/>
      <c r="HG864" s="306"/>
      <c r="HH864" s="306"/>
      <c r="HI864" s="306"/>
      <c r="HJ864" s="306"/>
      <c r="HK864" s="306"/>
      <c r="HL864" s="306"/>
      <c r="HM864" s="306"/>
      <c r="HN864" s="306"/>
      <c r="HO864" s="306"/>
      <c r="HP864" s="306"/>
      <c r="HQ864" s="306"/>
      <c r="HR864" s="306"/>
      <c r="HS864" s="306"/>
      <c r="HT864" s="306"/>
      <c r="HU864" s="306"/>
      <c r="HV864" s="306"/>
      <c r="HW864" s="306"/>
      <c r="HX864" s="306"/>
      <c r="HY864" s="306"/>
      <c r="HZ864" s="306"/>
      <c r="IA864" s="306"/>
      <c r="IB864" s="306"/>
      <c r="IC864" s="306"/>
      <c r="ID864" s="306"/>
      <c r="IE864" s="306"/>
      <c r="IF864" s="306"/>
      <c r="IG864" s="306"/>
      <c r="IH864" s="306"/>
    </row>
    <row r="865" spans="1:242" s="219" customFormat="1" ht="15" customHeight="1" x14ac:dyDescent="0.3">
      <c r="A865" s="174">
        <v>8.0500000000000007</v>
      </c>
      <c r="B865" s="231"/>
      <c r="C865" s="232" t="e">
        <f>VLOOKUP(BD.PD9[[#This Row],[Pos]],[19]!PPto[#Data],3,FALSE)</f>
        <v>#REF!</v>
      </c>
      <c r="D865" s="174" t="s">
        <v>23</v>
      </c>
      <c r="E865" s="305" t="str">
        <f>IF(BD.PD9[[#This Row],[.]]="*",VLOOKUP(BD.PD9[[#This Row],[Pos]],[19]Presupuesto!A:H,7,FALSE),"")</f>
        <v/>
      </c>
      <c r="F865" s="506" t="s">
        <v>630</v>
      </c>
      <c r="G865" s="579"/>
      <c r="H865" s="174"/>
      <c r="I865" s="174" t="s">
        <v>1326</v>
      </c>
      <c r="J865" s="382">
        <v>1</v>
      </c>
      <c r="K865" s="174" t="s">
        <v>260</v>
      </c>
      <c r="L865" s="383">
        <f>IF(BD.PD9[[#This Row],[Mon]]="DOP",1,HLOOKUP(BD.PD9[[#This Row],[Mon]],Data!$K$1:$L$2,2,FALSE))</f>
        <v>1</v>
      </c>
      <c r="M865" s="384">
        <v>32800</v>
      </c>
      <c r="N865" s="243">
        <f>BD.PD9[[#This Row],[Cant.]]*BD.PD9[[#This Row],[ Tasa ]]*BD.PD9[[#This Row],[ Precio Und.]]</f>
        <v>32800</v>
      </c>
      <c r="O865" s="386">
        <v>0</v>
      </c>
      <c r="P865" s="243">
        <f>IF(BD.PD9[[#This Row],[Liquid. '[%']]]&lt;&gt;0,(BD.PD9[[#This Row],[Valor Neto '[DOP']]]*BD.PD9[[#This Row],[Liquid. '[%']]])+BD.PD9[[#This Row],[Valor Neto '[DOP']]],BD.PD9[[#This Row],[Valor Neto '[DOP']]])</f>
        <v>32800</v>
      </c>
      <c r="Q865" s="243">
        <f>BD.PD9[[#This Row],[Ppto. Orden Interna '[DOP']]]/HLOOKUP("USD",Data!$K$1:$L$2,2,FALSE)</f>
        <v>504.61538461538464</v>
      </c>
      <c r="R865" s="381" t="s">
        <v>620</v>
      </c>
      <c r="S865" s="387"/>
      <c r="T865" s="387"/>
      <c r="U865" s="387"/>
      <c r="V865" s="387"/>
      <c r="W865" s="174" t="s">
        <v>337</v>
      </c>
      <c r="X865" s="495">
        <v>8</v>
      </c>
      <c r="Y865" s="388">
        <v>0.7</v>
      </c>
      <c r="Z865" s="243">
        <f>BD.PD9[[#This Row],[Av.P1 '[%']]]*BD.PD9[[#This Row],[Ppto. Orden Interna '[DOP']]]</f>
        <v>22960</v>
      </c>
      <c r="AA865" s="495">
        <v>10</v>
      </c>
      <c r="AB865" s="388">
        <v>0.3</v>
      </c>
      <c r="AC865" s="243">
        <f>BD.PD9[[#This Row],[Av.P2 '[%']]]*BD.PD9[[#This Row],[Ppto. Orden Interna '[DOP']]]</f>
        <v>9840</v>
      </c>
      <c r="AD865" s="249"/>
      <c r="AE865" s="389"/>
      <c r="AF865" s="243">
        <f>BD.PD9[[#This Row],[Av.P3 '[%']]]*BD.PD9[[#This Row],[Ppto. Orden Interna '[DOP']]]</f>
        <v>0</v>
      </c>
      <c r="AG865" s="249"/>
      <c r="AH865" s="389"/>
      <c r="AI865" s="243">
        <f>BD.PD9[[#This Row],[Av.P4 '[%']]]*BD.PD9[[#This Row],[Ppto. Orden Interna '[DOP']]]</f>
        <v>0</v>
      </c>
      <c r="AJ865" s="249"/>
      <c r="AK865" s="389"/>
      <c r="AL865" s="243">
        <f>BD.PD9[[#This Row],[Av.P5 '[%']]]*BD.PD9[[#This Row],[Ppto. Orden Interna '[DOP']]]</f>
        <v>0</v>
      </c>
      <c r="AM865" s="496">
        <f>BD.PD9[[#This Row],[Pago 5]]+BD.PD9[[#This Row],[Pago 4]]+BD.PD9[[#This Row],[Pago 3]]+BD.PD9[[#This Row],[Pago 2]]+BD.PD9[[#This Row],[Pago 1]]</f>
        <v>32800</v>
      </c>
      <c r="AN865" s="308" t="s">
        <v>244</v>
      </c>
      <c r="AO865" s="308" t="s">
        <v>245</v>
      </c>
      <c r="AP865" s="308" t="s">
        <v>246</v>
      </c>
      <c r="AQ865" s="308" t="s">
        <v>247</v>
      </c>
      <c r="AR865" s="308">
        <v>594</v>
      </c>
      <c r="AS865" s="308" t="s">
        <v>248</v>
      </c>
      <c r="AT865" s="249" t="s">
        <v>1575</v>
      </c>
      <c r="AU865" s="306"/>
      <c r="AV865" s="306"/>
      <c r="AW865" s="306"/>
      <c r="AX865" s="306"/>
      <c r="AY865" s="306"/>
      <c r="AZ865" s="306"/>
      <c r="BA865" s="306"/>
      <c r="BB865" s="306"/>
      <c r="BC865" s="306"/>
      <c r="BD865" s="306"/>
      <c r="BE865" s="306"/>
      <c r="BF865" s="306"/>
      <c r="BG865" s="306"/>
      <c r="BH865" s="306"/>
      <c r="BI865" s="306"/>
      <c r="BJ865" s="306"/>
      <c r="BK865" s="306"/>
      <c r="BL865" s="306"/>
      <c r="BM865" s="306"/>
      <c r="BN865" s="306"/>
      <c r="BO865" s="306"/>
      <c r="BP865" s="306"/>
      <c r="BQ865" s="306"/>
      <c r="BR865" s="306"/>
      <c r="BS865" s="306"/>
      <c r="BT865" s="306"/>
      <c r="BU865" s="306"/>
      <c r="BV865" s="306"/>
      <c r="BW865" s="306"/>
      <c r="BX865" s="306"/>
      <c r="BY865" s="306"/>
      <c r="BZ865" s="306"/>
      <c r="CA865" s="306"/>
      <c r="CB865" s="306"/>
      <c r="CC865" s="306"/>
      <c r="CD865" s="306"/>
      <c r="CE865" s="306"/>
      <c r="CF865" s="306"/>
      <c r="CG865" s="306"/>
      <c r="CH865" s="306"/>
      <c r="CI865" s="306"/>
      <c r="CJ865" s="306"/>
      <c r="CK865" s="306"/>
      <c r="CL865" s="306"/>
      <c r="CM865" s="306"/>
      <c r="CN865" s="306"/>
      <c r="CO865" s="306"/>
      <c r="CP865" s="306"/>
      <c r="CQ865" s="306"/>
      <c r="CR865" s="306"/>
      <c r="CS865" s="306"/>
      <c r="CT865" s="306"/>
      <c r="CU865" s="306"/>
      <c r="CV865" s="306"/>
      <c r="CW865" s="306"/>
      <c r="CX865" s="306"/>
      <c r="CY865" s="306"/>
      <c r="CZ865" s="306"/>
      <c r="DA865" s="306"/>
      <c r="DB865" s="306"/>
      <c r="DC865" s="306"/>
      <c r="DD865" s="306"/>
      <c r="DE865" s="306"/>
      <c r="DF865" s="306"/>
      <c r="DG865" s="306"/>
      <c r="DH865" s="306"/>
      <c r="DI865" s="306"/>
      <c r="DJ865" s="306"/>
      <c r="DK865" s="306"/>
      <c r="DL865" s="306"/>
      <c r="DM865" s="306"/>
      <c r="DN865" s="306"/>
      <c r="DO865" s="306"/>
      <c r="DP865" s="306"/>
      <c r="DQ865" s="306"/>
      <c r="DR865" s="306"/>
      <c r="DS865" s="306"/>
      <c r="DT865" s="306"/>
      <c r="DU865" s="306"/>
      <c r="DV865" s="306"/>
      <c r="DW865" s="306"/>
      <c r="DX865" s="306"/>
      <c r="DY865" s="306"/>
      <c r="DZ865" s="306"/>
      <c r="EA865" s="306"/>
      <c r="EB865" s="306"/>
      <c r="EC865" s="306"/>
      <c r="ED865" s="306"/>
      <c r="EE865" s="306"/>
      <c r="EF865" s="306"/>
      <c r="EG865" s="306"/>
      <c r="EH865" s="306"/>
      <c r="EI865" s="306"/>
      <c r="EJ865" s="306"/>
      <c r="EK865" s="306"/>
      <c r="EL865" s="306"/>
      <c r="EM865" s="306"/>
      <c r="EN865" s="306"/>
      <c r="EO865" s="306"/>
      <c r="EP865" s="306"/>
      <c r="EQ865" s="306"/>
      <c r="ER865" s="306"/>
      <c r="ES865" s="306"/>
      <c r="ET865" s="306"/>
      <c r="EU865" s="306"/>
      <c r="EV865" s="306"/>
      <c r="EW865" s="306"/>
      <c r="EX865" s="306"/>
      <c r="EY865" s="306"/>
      <c r="EZ865" s="306"/>
      <c r="FA865" s="306"/>
      <c r="FB865" s="306"/>
      <c r="FC865" s="306"/>
      <c r="FD865" s="306"/>
      <c r="FE865" s="306"/>
      <c r="FF865" s="306"/>
      <c r="FG865" s="306"/>
      <c r="FH865" s="306"/>
      <c r="FI865" s="306"/>
      <c r="FJ865" s="306"/>
      <c r="FK865" s="306"/>
      <c r="FL865" s="306"/>
      <c r="FM865" s="306"/>
      <c r="FN865" s="306"/>
      <c r="FO865" s="306"/>
      <c r="FP865" s="306"/>
      <c r="FQ865" s="306"/>
      <c r="FR865" s="306"/>
      <c r="FS865" s="306"/>
      <c r="FT865" s="306"/>
      <c r="FU865" s="306"/>
      <c r="FV865" s="306"/>
      <c r="FW865" s="306"/>
      <c r="FX865" s="306"/>
      <c r="FY865" s="306"/>
      <c r="FZ865" s="306"/>
      <c r="GA865" s="306"/>
      <c r="GB865" s="306"/>
      <c r="GC865" s="306"/>
      <c r="GD865" s="306"/>
      <c r="GE865" s="306"/>
      <c r="GF865" s="306"/>
      <c r="GG865" s="306"/>
      <c r="GH865" s="306"/>
      <c r="GI865" s="306"/>
      <c r="GJ865" s="306"/>
      <c r="GK865" s="306"/>
      <c r="GL865" s="306"/>
      <c r="GM865" s="306"/>
      <c r="GN865" s="306"/>
      <c r="GO865" s="306"/>
      <c r="GP865" s="306"/>
      <c r="GQ865" s="306"/>
      <c r="GR865" s="306"/>
      <c r="GS865" s="306"/>
      <c r="GT865" s="306"/>
      <c r="GU865" s="306"/>
      <c r="GV865" s="306"/>
      <c r="GW865" s="306"/>
      <c r="GX865" s="306"/>
      <c r="GY865" s="306"/>
      <c r="GZ865" s="306"/>
      <c r="HA865" s="306"/>
      <c r="HB865" s="306"/>
      <c r="HC865" s="306"/>
      <c r="HD865" s="306"/>
      <c r="HE865" s="306"/>
      <c r="HF865" s="306"/>
      <c r="HG865" s="306"/>
      <c r="HH865" s="306"/>
      <c r="HI865" s="306"/>
      <c r="HJ865" s="306"/>
      <c r="HK865" s="306"/>
      <c r="HL865" s="306"/>
      <c r="HM865" s="306"/>
      <c r="HN865" s="306"/>
      <c r="HO865" s="306"/>
      <c r="HP865" s="306"/>
      <c r="HQ865" s="306"/>
      <c r="HR865" s="306"/>
      <c r="HS865" s="306"/>
      <c r="HT865" s="306"/>
      <c r="HU865" s="306"/>
      <c r="HV865" s="306"/>
      <c r="HW865" s="306"/>
      <c r="HX865" s="306"/>
      <c r="HY865" s="306"/>
      <c r="HZ865" s="306"/>
      <c r="IA865" s="306"/>
      <c r="IB865" s="306"/>
      <c r="IC865" s="306"/>
      <c r="ID865" s="306"/>
      <c r="IE865" s="306"/>
      <c r="IF865" s="306"/>
      <c r="IG865" s="306"/>
      <c r="IH865" s="306"/>
    </row>
    <row r="866" spans="1:242" s="219" customFormat="1" ht="15" customHeight="1" x14ac:dyDescent="0.3">
      <c r="A866" s="174">
        <v>8.0500000000000007</v>
      </c>
      <c r="B866" s="231"/>
      <c r="C866" s="232" t="e">
        <f>VLOOKUP(BD.PD9[[#This Row],[Pos]],[19]!PPto[#Data],3,FALSE)</f>
        <v>#REF!</v>
      </c>
      <c r="D866" s="511" t="s">
        <v>23</v>
      </c>
      <c r="E866" s="305" t="str">
        <f>IF(BD.PD9[[#This Row],[.]]="*",VLOOKUP(BD.PD9[[#This Row],[Pos]],[19]Presupuesto!A:H,7,FALSE),"")</f>
        <v/>
      </c>
      <c r="F866" s="581" t="s">
        <v>631</v>
      </c>
      <c r="G866" s="582"/>
      <c r="H866" s="511"/>
      <c r="I866" s="174" t="s">
        <v>1326</v>
      </c>
      <c r="J866" s="512">
        <v>1</v>
      </c>
      <c r="K866" s="174" t="s">
        <v>260</v>
      </c>
      <c r="L866" s="383">
        <f>IF(BD.PD9[[#This Row],[Mon]]="DOP",1,HLOOKUP(BD.PD9[[#This Row],[Mon]],Data!$K$1:$L$2,2,FALSE))</f>
        <v>1</v>
      </c>
      <c r="M866" s="384">
        <v>16300</v>
      </c>
      <c r="N866" s="243">
        <f>BD.PD9[[#This Row],[Cant.]]*BD.PD9[[#This Row],[ Tasa ]]*BD.PD9[[#This Row],[ Precio Und.]]</f>
        <v>16300</v>
      </c>
      <c r="O866" s="386">
        <v>0</v>
      </c>
      <c r="P866" s="243">
        <f>IF(BD.PD9[[#This Row],[Liquid. '[%']]]&lt;&gt;0,(BD.PD9[[#This Row],[Valor Neto '[DOP']]]*BD.PD9[[#This Row],[Liquid. '[%']]])+BD.PD9[[#This Row],[Valor Neto '[DOP']]],BD.PD9[[#This Row],[Valor Neto '[DOP']]])</f>
        <v>16300</v>
      </c>
      <c r="Q866" s="243">
        <f>BD.PD9[[#This Row],[Ppto. Orden Interna '[DOP']]]/HLOOKUP("USD",Data!$K$1:$L$2,2,FALSE)</f>
        <v>250.76923076923077</v>
      </c>
      <c r="R866" s="381" t="s">
        <v>632</v>
      </c>
      <c r="S866" s="387"/>
      <c r="T866" s="387"/>
      <c r="U866" s="387"/>
      <c r="V866" s="387"/>
      <c r="W866" s="174" t="s">
        <v>633</v>
      </c>
      <c r="X866" s="495">
        <v>8</v>
      </c>
      <c r="Y866" s="388">
        <v>1</v>
      </c>
      <c r="Z866" s="243">
        <f>BD.PD9[[#This Row],[Av.P1 '[%']]]*BD.PD9[[#This Row],[Ppto. Orden Interna '[DOP']]]</f>
        <v>16300</v>
      </c>
      <c r="AA866" s="249"/>
      <c r="AB866" s="389"/>
      <c r="AC866" s="243">
        <f>BD.PD9[[#This Row],[Av.P2 '[%']]]*BD.PD9[[#This Row],[Ppto. Orden Interna '[DOP']]]</f>
        <v>0</v>
      </c>
      <c r="AD866" s="249"/>
      <c r="AE866" s="389"/>
      <c r="AF866" s="243">
        <f>BD.PD9[[#This Row],[Av.P3 '[%']]]*BD.PD9[[#This Row],[Ppto. Orden Interna '[DOP']]]</f>
        <v>0</v>
      </c>
      <c r="AG866" s="249"/>
      <c r="AH866" s="389"/>
      <c r="AI866" s="243">
        <f>BD.PD9[[#This Row],[Av.P4 '[%']]]*BD.PD9[[#This Row],[Ppto. Orden Interna '[DOP']]]</f>
        <v>0</v>
      </c>
      <c r="AJ866" s="249"/>
      <c r="AK866" s="389"/>
      <c r="AL866" s="243">
        <f>BD.PD9[[#This Row],[Av.P5 '[%']]]*BD.PD9[[#This Row],[Ppto. Orden Interna '[DOP']]]</f>
        <v>0</v>
      </c>
      <c r="AM866" s="496">
        <f>BD.PD9[[#This Row],[Pago 5]]+BD.PD9[[#This Row],[Pago 4]]+BD.PD9[[#This Row],[Pago 3]]+BD.PD9[[#This Row],[Pago 2]]+BD.PD9[[#This Row],[Pago 1]]</f>
        <v>16300</v>
      </c>
      <c r="AN866" s="308" t="s">
        <v>244</v>
      </c>
      <c r="AO866" s="308" t="s">
        <v>245</v>
      </c>
      <c r="AP866" s="308" t="s">
        <v>246</v>
      </c>
      <c r="AQ866" s="308" t="s">
        <v>247</v>
      </c>
      <c r="AR866" s="308">
        <v>594</v>
      </c>
      <c r="AS866" s="308" t="s">
        <v>248</v>
      </c>
      <c r="AT866" s="249" t="s">
        <v>1575</v>
      </c>
      <c r="AU866" s="306"/>
      <c r="AV866" s="306"/>
      <c r="AW866" s="306"/>
      <c r="AX866" s="306"/>
      <c r="AY866" s="306"/>
      <c r="AZ866" s="306"/>
      <c r="BA866" s="306"/>
      <c r="BB866" s="306"/>
      <c r="BC866" s="306"/>
      <c r="BD866" s="306"/>
      <c r="BE866" s="306"/>
      <c r="BF866" s="306"/>
      <c r="BG866" s="306"/>
      <c r="BH866" s="306"/>
      <c r="BI866" s="306"/>
      <c r="BJ866" s="306"/>
      <c r="BK866" s="306"/>
      <c r="BL866" s="306"/>
      <c r="BM866" s="306"/>
      <c r="BN866" s="306"/>
      <c r="BO866" s="306"/>
      <c r="BP866" s="306"/>
      <c r="BQ866" s="306"/>
      <c r="BR866" s="306"/>
      <c r="BS866" s="306"/>
      <c r="BT866" s="306"/>
      <c r="BU866" s="306"/>
      <c r="BV866" s="306"/>
      <c r="BW866" s="306"/>
      <c r="BX866" s="306"/>
      <c r="BY866" s="306"/>
      <c r="BZ866" s="306"/>
      <c r="CA866" s="306"/>
      <c r="CB866" s="306"/>
      <c r="CC866" s="306"/>
      <c r="CD866" s="306"/>
      <c r="CE866" s="306"/>
      <c r="CF866" s="306"/>
      <c r="CG866" s="306"/>
      <c r="CH866" s="306"/>
      <c r="CI866" s="306"/>
      <c r="CJ866" s="306"/>
      <c r="CK866" s="306"/>
      <c r="CL866" s="306"/>
      <c r="CM866" s="306"/>
      <c r="CN866" s="306"/>
      <c r="CO866" s="306"/>
      <c r="CP866" s="306"/>
      <c r="CQ866" s="306"/>
      <c r="CR866" s="306"/>
      <c r="CS866" s="306"/>
      <c r="CT866" s="306"/>
      <c r="CU866" s="306"/>
      <c r="CV866" s="306"/>
      <c r="CW866" s="306"/>
      <c r="CX866" s="306"/>
      <c r="CY866" s="306"/>
      <c r="CZ866" s="306"/>
      <c r="DA866" s="306"/>
      <c r="DB866" s="306"/>
      <c r="DC866" s="306"/>
      <c r="DD866" s="306"/>
      <c r="DE866" s="306"/>
      <c r="DF866" s="306"/>
      <c r="DG866" s="306"/>
      <c r="DH866" s="306"/>
      <c r="DI866" s="306"/>
      <c r="DJ866" s="306"/>
      <c r="DK866" s="306"/>
      <c r="DL866" s="306"/>
      <c r="DM866" s="306"/>
      <c r="DN866" s="306"/>
      <c r="DO866" s="306"/>
      <c r="DP866" s="306"/>
      <c r="DQ866" s="306"/>
      <c r="DR866" s="306"/>
      <c r="DS866" s="306"/>
      <c r="DT866" s="306"/>
      <c r="DU866" s="306"/>
      <c r="DV866" s="306"/>
      <c r="DW866" s="306"/>
      <c r="DX866" s="306"/>
      <c r="DY866" s="306"/>
      <c r="DZ866" s="306"/>
      <c r="EA866" s="306"/>
      <c r="EB866" s="306"/>
      <c r="EC866" s="306"/>
      <c r="ED866" s="306"/>
      <c r="EE866" s="306"/>
      <c r="EF866" s="306"/>
      <c r="EG866" s="306"/>
      <c r="EH866" s="306"/>
      <c r="EI866" s="306"/>
      <c r="EJ866" s="306"/>
      <c r="EK866" s="306"/>
      <c r="EL866" s="306"/>
      <c r="EM866" s="306"/>
      <c r="EN866" s="306"/>
      <c r="EO866" s="306"/>
      <c r="EP866" s="306"/>
      <c r="EQ866" s="306"/>
      <c r="ER866" s="306"/>
      <c r="ES866" s="306"/>
      <c r="ET866" s="306"/>
      <c r="EU866" s="306"/>
      <c r="EV866" s="306"/>
      <c r="EW866" s="306"/>
      <c r="EX866" s="306"/>
      <c r="EY866" s="306"/>
      <c r="EZ866" s="306"/>
      <c r="FA866" s="306"/>
      <c r="FB866" s="306"/>
      <c r="FC866" s="306"/>
      <c r="FD866" s="306"/>
      <c r="FE866" s="306"/>
      <c r="FF866" s="306"/>
      <c r="FG866" s="306"/>
      <c r="FH866" s="306"/>
      <c r="FI866" s="306"/>
      <c r="FJ866" s="306"/>
      <c r="FK866" s="306"/>
      <c r="FL866" s="306"/>
      <c r="FM866" s="306"/>
      <c r="FN866" s="306"/>
      <c r="FO866" s="306"/>
      <c r="FP866" s="306"/>
      <c r="FQ866" s="306"/>
      <c r="FR866" s="306"/>
      <c r="FS866" s="306"/>
      <c r="FT866" s="306"/>
      <c r="FU866" s="306"/>
      <c r="FV866" s="306"/>
      <c r="FW866" s="306"/>
      <c r="FX866" s="306"/>
      <c r="FY866" s="306"/>
      <c r="FZ866" s="306"/>
      <c r="GA866" s="306"/>
      <c r="GB866" s="306"/>
      <c r="GC866" s="306"/>
      <c r="GD866" s="306"/>
      <c r="GE866" s="306"/>
      <c r="GF866" s="306"/>
      <c r="GG866" s="306"/>
      <c r="GH866" s="306"/>
      <c r="GI866" s="306"/>
      <c r="GJ866" s="306"/>
      <c r="GK866" s="306"/>
      <c r="GL866" s="306"/>
      <c r="GM866" s="306"/>
      <c r="GN866" s="306"/>
      <c r="GO866" s="306"/>
      <c r="GP866" s="306"/>
      <c r="GQ866" s="306"/>
      <c r="GR866" s="306"/>
      <c r="GS866" s="306"/>
      <c r="GT866" s="306"/>
      <c r="GU866" s="306"/>
      <c r="GV866" s="306"/>
      <c r="GW866" s="306"/>
      <c r="GX866" s="306"/>
      <c r="GY866" s="306"/>
      <c r="GZ866" s="306"/>
      <c r="HA866" s="306"/>
      <c r="HB866" s="306"/>
      <c r="HC866" s="306"/>
      <c r="HD866" s="306"/>
      <c r="HE866" s="306"/>
      <c r="HF866" s="306"/>
      <c r="HG866" s="306"/>
      <c r="HH866" s="306"/>
      <c r="HI866" s="306"/>
      <c r="HJ866" s="306"/>
      <c r="HK866" s="306"/>
      <c r="HL866" s="306"/>
      <c r="HM866" s="306"/>
      <c r="HN866" s="306"/>
      <c r="HO866" s="306"/>
      <c r="HP866" s="306"/>
      <c r="HQ866" s="306"/>
      <c r="HR866" s="306"/>
      <c r="HS866" s="306"/>
      <c r="HT866" s="306"/>
      <c r="HU866" s="306"/>
      <c r="HV866" s="306"/>
      <c r="HW866" s="306"/>
      <c r="HX866" s="306"/>
      <c r="HY866" s="306"/>
      <c r="HZ866" s="306"/>
      <c r="IA866" s="306"/>
      <c r="IB866" s="306"/>
      <c r="IC866" s="306"/>
      <c r="ID866" s="306"/>
      <c r="IE866" s="306"/>
      <c r="IF866" s="306"/>
      <c r="IG866" s="306"/>
      <c r="IH866" s="306"/>
    </row>
    <row r="867" spans="1:242" s="219" customFormat="1" ht="15" customHeight="1" x14ac:dyDescent="0.3">
      <c r="A867" s="174">
        <v>8.0500000000000007</v>
      </c>
      <c r="B867" s="231"/>
      <c r="C867" s="232" t="e">
        <f>VLOOKUP(BD.PD9[[#This Row],[Pos]],[19]!PPto[#Data],3,FALSE)</f>
        <v>#REF!</v>
      </c>
      <c r="D867" s="174" t="s">
        <v>23</v>
      </c>
      <c r="E867" s="305" t="str">
        <f>IF(BD.PD9[[#This Row],[.]]="*",VLOOKUP(BD.PD9[[#This Row],[Pos]],[19]Presupuesto!A:H,7,FALSE),"")</f>
        <v/>
      </c>
      <c r="F867" s="506" t="s">
        <v>634</v>
      </c>
      <c r="G867" s="579"/>
      <c r="H867" s="174"/>
      <c r="I867" s="174" t="s">
        <v>1326</v>
      </c>
      <c r="J867" s="382">
        <v>1</v>
      </c>
      <c r="K867" s="174" t="s">
        <v>260</v>
      </c>
      <c r="L867" s="383">
        <f>IF(BD.PD9[[#This Row],[Mon]]="DOP",1,HLOOKUP(BD.PD9[[#This Row],[Mon]],Data!$K$1:$L$2,2,FALSE))</f>
        <v>1</v>
      </c>
      <c r="M867" s="384">
        <v>36260</v>
      </c>
      <c r="N867" s="243">
        <f>BD.PD9[[#This Row],[Cant.]]*BD.PD9[[#This Row],[ Tasa ]]*BD.PD9[[#This Row],[ Precio Und.]]</f>
        <v>36260</v>
      </c>
      <c r="O867" s="386">
        <v>0</v>
      </c>
      <c r="P867" s="243">
        <f>IF(BD.PD9[[#This Row],[Liquid. '[%']]]&lt;&gt;0,(BD.PD9[[#This Row],[Valor Neto '[DOP']]]*BD.PD9[[#This Row],[Liquid. '[%']]])+BD.PD9[[#This Row],[Valor Neto '[DOP']]],BD.PD9[[#This Row],[Valor Neto '[DOP']]])</f>
        <v>36260</v>
      </c>
      <c r="Q867" s="243">
        <f>BD.PD9[[#This Row],[Ppto. Orden Interna '[DOP']]]/HLOOKUP("USD",Data!$K$1:$L$2,2,FALSE)</f>
        <v>557.84615384615381</v>
      </c>
      <c r="R867" s="381" t="s">
        <v>565</v>
      </c>
      <c r="S867" s="387"/>
      <c r="T867" s="387"/>
      <c r="U867" s="387"/>
      <c r="V867" s="387"/>
      <c r="W867" s="174" t="s">
        <v>337</v>
      </c>
      <c r="X867" s="495">
        <v>8</v>
      </c>
      <c r="Y867" s="388">
        <v>0.7</v>
      </c>
      <c r="Z867" s="243">
        <f>BD.PD9[[#This Row],[Av.P1 '[%']]]*BD.PD9[[#This Row],[Ppto. Orden Interna '[DOP']]]</f>
        <v>25382</v>
      </c>
      <c r="AA867" s="495">
        <v>10</v>
      </c>
      <c r="AB867" s="388">
        <v>0.3</v>
      </c>
      <c r="AC867" s="243">
        <f>BD.PD9[[#This Row],[Av.P2 '[%']]]*BD.PD9[[#This Row],[Ppto. Orden Interna '[DOP']]]</f>
        <v>10878</v>
      </c>
      <c r="AD867" s="249"/>
      <c r="AE867" s="389"/>
      <c r="AF867" s="243">
        <f>BD.PD9[[#This Row],[Av.P3 '[%']]]*BD.PD9[[#This Row],[Ppto. Orden Interna '[DOP']]]</f>
        <v>0</v>
      </c>
      <c r="AG867" s="249"/>
      <c r="AH867" s="389"/>
      <c r="AI867" s="243">
        <f>BD.PD9[[#This Row],[Av.P4 '[%']]]*BD.PD9[[#This Row],[Ppto. Orden Interna '[DOP']]]</f>
        <v>0</v>
      </c>
      <c r="AJ867" s="249"/>
      <c r="AK867" s="389"/>
      <c r="AL867" s="243">
        <f>BD.PD9[[#This Row],[Av.P5 '[%']]]*BD.PD9[[#This Row],[Ppto. Orden Interna '[DOP']]]</f>
        <v>0</v>
      </c>
      <c r="AM867" s="496">
        <f>BD.PD9[[#This Row],[Pago 5]]+BD.PD9[[#This Row],[Pago 4]]+BD.PD9[[#This Row],[Pago 3]]+BD.PD9[[#This Row],[Pago 2]]+BD.PD9[[#This Row],[Pago 1]]</f>
        <v>36260</v>
      </c>
      <c r="AN867" s="308" t="s">
        <v>244</v>
      </c>
      <c r="AO867" s="308" t="s">
        <v>245</v>
      </c>
      <c r="AP867" s="308" t="s">
        <v>246</v>
      </c>
      <c r="AQ867" s="308" t="s">
        <v>247</v>
      </c>
      <c r="AR867" s="308">
        <v>594</v>
      </c>
      <c r="AS867" s="308" t="s">
        <v>248</v>
      </c>
      <c r="AT867" s="249" t="s">
        <v>1575</v>
      </c>
      <c r="AU867" s="306"/>
      <c r="AV867" s="306"/>
      <c r="AW867" s="306"/>
      <c r="AX867" s="306"/>
      <c r="AY867" s="306"/>
      <c r="AZ867" s="306"/>
      <c r="BA867" s="306"/>
      <c r="BB867" s="306"/>
      <c r="BC867" s="306"/>
      <c r="BD867" s="306"/>
      <c r="BE867" s="306"/>
      <c r="BF867" s="306"/>
      <c r="BG867" s="306"/>
      <c r="BH867" s="306"/>
      <c r="BI867" s="306"/>
      <c r="BJ867" s="306"/>
      <c r="BK867" s="306"/>
      <c r="BL867" s="306"/>
      <c r="BM867" s="306"/>
      <c r="BN867" s="306"/>
      <c r="BO867" s="306"/>
      <c r="BP867" s="306"/>
      <c r="BQ867" s="306"/>
      <c r="BR867" s="306"/>
      <c r="BS867" s="306"/>
      <c r="BT867" s="306"/>
      <c r="BU867" s="306"/>
      <c r="BV867" s="306"/>
      <c r="BW867" s="306"/>
      <c r="BX867" s="306"/>
      <c r="BY867" s="306"/>
      <c r="BZ867" s="306"/>
      <c r="CA867" s="306"/>
      <c r="CB867" s="306"/>
      <c r="CC867" s="306"/>
      <c r="CD867" s="306"/>
      <c r="CE867" s="306"/>
      <c r="CF867" s="306"/>
      <c r="CG867" s="306"/>
      <c r="CH867" s="306"/>
      <c r="CI867" s="306"/>
      <c r="CJ867" s="306"/>
      <c r="CK867" s="306"/>
      <c r="CL867" s="306"/>
      <c r="CM867" s="306"/>
      <c r="CN867" s="306"/>
      <c r="CO867" s="306"/>
      <c r="CP867" s="306"/>
      <c r="CQ867" s="306"/>
      <c r="CR867" s="306"/>
      <c r="CS867" s="306"/>
      <c r="CT867" s="306"/>
      <c r="CU867" s="306"/>
      <c r="CV867" s="306"/>
      <c r="CW867" s="306"/>
      <c r="CX867" s="306"/>
      <c r="CY867" s="306"/>
      <c r="CZ867" s="306"/>
      <c r="DA867" s="306"/>
      <c r="DB867" s="306"/>
      <c r="DC867" s="306"/>
      <c r="DD867" s="306"/>
      <c r="DE867" s="306"/>
      <c r="DF867" s="306"/>
      <c r="DG867" s="306"/>
      <c r="DH867" s="306"/>
      <c r="DI867" s="306"/>
      <c r="DJ867" s="306"/>
      <c r="DK867" s="306"/>
      <c r="DL867" s="306"/>
      <c r="DM867" s="306"/>
      <c r="DN867" s="306"/>
      <c r="DO867" s="306"/>
      <c r="DP867" s="306"/>
      <c r="DQ867" s="306"/>
      <c r="DR867" s="306"/>
      <c r="DS867" s="306"/>
      <c r="DT867" s="306"/>
      <c r="DU867" s="306"/>
      <c r="DV867" s="306"/>
      <c r="DW867" s="306"/>
      <c r="DX867" s="306"/>
      <c r="DY867" s="306"/>
      <c r="DZ867" s="306"/>
      <c r="EA867" s="306"/>
      <c r="EB867" s="306"/>
      <c r="EC867" s="306"/>
      <c r="ED867" s="306"/>
      <c r="EE867" s="306"/>
      <c r="EF867" s="306"/>
      <c r="EG867" s="306"/>
      <c r="EH867" s="306"/>
      <c r="EI867" s="306"/>
      <c r="EJ867" s="306"/>
      <c r="EK867" s="306"/>
      <c r="EL867" s="306"/>
      <c r="EM867" s="306"/>
      <c r="EN867" s="306"/>
      <c r="EO867" s="306"/>
      <c r="EP867" s="306"/>
      <c r="EQ867" s="306"/>
      <c r="ER867" s="306"/>
      <c r="ES867" s="306"/>
      <c r="ET867" s="306"/>
      <c r="EU867" s="306"/>
      <c r="EV867" s="306"/>
      <c r="EW867" s="306"/>
      <c r="EX867" s="306"/>
      <c r="EY867" s="306"/>
      <c r="EZ867" s="306"/>
      <c r="FA867" s="306"/>
      <c r="FB867" s="306"/>
      <c r="FC867" s="306"/>
      <c r="FD867" s="306"/>
      <c r="FE867" s="306"/>
      <c r="FF867" s="306"/>
      <c r="FG867" s="306"/>
      <c r="FH867" s="306"/>
      <c r="FI867" s="306"/>
      <c r="FJ867" s="306"/>
      <c r="FK867" s="306"/>
      <c r="FL867" s="306"/>
      <c r="FM867" s="306"/>
      <c r="FN867" s="306"/>
      <c r="FO867" s="306"/>
      <c r="FP867" s="306"/>
      <c r="FQ867" s="306"/>
      <c r="FR867" s="306"/>
      <c r="FS867" s="306"/>
      <c r="FT867" s="306"/>
      <c r="FU867" s="306"/>
      <c r="FV867" s="306"/>
      <c r="FW867" s="306"/>
      <c r="FX867" s="306"/>
      <c r="FY867" s="306"/>
      <c r="FZ867" s="306"/>
      <c r="GA867" s="306"/>
      <c r="GB867" s="306"/>
      <c r="GC867" s="306"/>
      <c r="GD867" s="306"/>
      <c r="GE867" s="306"/>
      <c r="GF867" s="306"/>
      <c r="GG867" s="306"/>
      <c r="GH867" s="306"/>
      <c r="GI867" s="306"/>
      <c r="GJ867" s="306"/>
      <c r="GK867" s="306"/>
      <c r="GL867" s="306"/>
      <c r="GM867" s="306"/>
      <c r="GN867" s="306"/>
      <c r="GO867" s="306"/>
      <c r="GP867" s="306"/>
      <c r="GQ867" s="306"/>
      <c r="GR867" s="306"/>
      <c r="GS867" s="306"/>
      <c r="GT867" s="306"/>
      <c r="GU867" s="306"/>
      <c r="GV867" s="306"/>
      <c r="GW867" s="306"/>
      <c r="GX867" s="306"/>
      <c r="GY867" s="306"/>
      <c r="GZ867" s="306"/>
      <c r="HA867" s="306"/>
      <c r="HB867" s="306"/>
      <c r="HC867" s="306"/>
      <c r="HD867" s="306"/>
      <c r="HE867" s="306"/>
      <c r="HF867" s="306"/>
      <c r="HG867" s="306"/>
      <c r="HH867" s="306"/>
      <c r="HI867" s="306"/>
      <c r="HJ867" s="306"/>
      <c r="HK867" s="306"/>
      <c r="HL867" s="306"/>
      <c r="HM867" s="306"/>
      <c r="HN867" s="306"/>
      <c r="HO867" s="306"/>
      <c r="HP867" s="306"/>
      <c r="HQ867" s="306"/>
      <c r="HR867" s="306"/>
      <c r="HS867" s="306"/>
      <c r="HT867" s="306"/>
      <c r="HU867" s="306"/>
      <c r="HV867" s="306"/>
      <c r="HW867" s="306"/>
      <c r="HX867" s="306"/>
      <c r="HY867" s="306"/>
      <c r="HZ867" s="306"/>
      <c r="IA867" s="306"/>
      <c r="IB867" s="306"/>
      <c r="IC867" s="306"/>
      <c r="ID867" s="306"/>
      <c r="IE867" s="306"/>
      <c r="IF867" s="306"/>
      <c r="IG867" s="306"/>
      <c r="IH867" s="306"/>
    </row>
    <row r="868" spans="1:242" s="219" customFormat="1" ht="15" customHeight="1" x14ac:dyDescent="0.3">
      <c r="A868" s="174">
        <v>8.0500000000000007</v>
      </c>
      <c r="B868" s="231"/>
      <c r="C868" s="232" t="e">
        <f>VLOOKUP(BD.PD9[[#This Row],[Pos]],[19]!PPto[#Data],3,FALSE)</f>
        <v>#REF!</v>
      </c>
      <c r="D868" s="174" t="s">
        <v>23</v>
      </c>
      <c r="E868" s="305" t="str">
        <f>IF(BD.PD9[[#This Row],[.]]="*",VLOOKUP(BD.PD9[[#This Row],[Pos]],[19]Presupuesto!A:H,7,FALSE),"")</f>
        <v/>
      </c>
      <c r="F868" s="234" t="s">
        <v>641</v>
      </c>
      <c r="G868" s="174"/>
      <c r="H868" s="174"/>
      <c r="I868" s="174" t="s">
        <v>1326</v>
      </c>
      <c r="J868" s="382">
        <v>2</v>
      </c>
      <c r="K868" s="174" t="s">
        <v>260</v>
      </c>
      <c r="L868" s="383">
        <f>IF(BD.PD9[[#This Row],[Mon]]="DOP",1,HLOOKUP(BD.PD9[[#This Row],[Mon]],Data!$K$1:$L$2,2,FALSE))</f>
        <v>1</v>
      </c>
      <c r="M868" s="384">
        <v>3069.56</v>
      </c>
      <c r="N868" s="243">
        <f>BD.PD9[[#This Row],[Cant.]]*BD.PD9[[#This Row],[ Tasa ]]*BD.PD9[[#This Row],[ Precio Und.]]</f>
        <v>6139.12</v>
      </c>
      <c r="O868" s="386">
        <v>0</v>
      </c>
      <c r="P868" s="243">
        <f>IF(BD.PD9[[#This Row],[Liquid. '[%']]]&lt;&gt;0,(BD.PD9[[#This Row],[Valor Neto '[DOP']]]*BD.PD9[[#This Row],[Liquid. '[%']]])+BD.PD9[[#This Row],[Valor Neto '[DOP']]],BD.PD9[[#This Row],[Valor Neto '[DOP']]])</f>
        <v>6139.12</v>
      </c>
      <c r="Q868" s="243">
        <f>BD.PD9[[#This Row],[Ppto. Orden Interna '[DOP']]]/HLOOKUP("USD",Data!$K$1:$L$2,2,FALSE)</f>
        <v>94.447999999999993</v>
      </c>
      <c r="R868" s="381" t="s">
        <v>636</v>
      </c>
      <c r="S868" s="387" t="s">
        <v>637</v>
      </c>
      <c r="T868" s="387"/>
      <c r="U868" s="387"/>
      <c r="V868" s="387"/>
      <c r="W868" s="174"/>
      <c r="X868" s="495">
        <v>8</v>
      </c>
      <c r="Y868" s="388">
        <v>1</v>
      </c>
      <c r="Z868" s="243">
        <f>BD.PD9[[#This Row],[Av.P1 '[%']]]*BD.PD9[[#This Row],[Ppto. Orden Interna '[DOP']]]</f>
        <v>6139.12</v>
      </c>
      <c r="AA868" s="249"/>
      <c r="AB868" s="389"/>
      <c r="AC868" s="243">
        <f>BD.PD9[[#This Row],[Av.P2 '[%']]]*BD.PD9[[#This Row],[Ppto. Orden Interna '[DOP']]]</f>
        <v>0</v>
      </c>
      <c r="AD868" s="249"/>
      <c r="AE868" s="389"/>
      <c r="AF868" s="243">
        <f>BD.PD9[[#This Row],[Av.P3 '[%']]]*BD.PD9[[#This Row],[Ppto. Orden Interna '[DOP']]]</f>
        <v>0</v>
      </c>
      <c r="AG868" s="249"/>
      <c r="AH868" s="389"/>
      <c r="AI868" s="243">
        <f>BD.PD9[[#This Row],[Av.P4 '[%']]]*BD.PD9[[#This Row],[Ppto. Orden Interna '[DOP']]]</f>
        <v>0</v>
      </c>
      <c r="AJ868" s="249"/>
      <c r="AK868" s="389"/>
      <c r="AL868" s="243">
        <f>BD.PD9[[#This Row],[Av.P5 '[%']]]*BD.PD9[[#This Row],[Ppto. Orden Interna '[DOP']]]</f>
        <v>0</v>
      </c>
      <c r="AM868" s="496">
        <f>BD.PD9[[#This Row],[Pago 5]]+BD.PD9[[#This Row],[Pago 4]]+BD.PD9[[#This Row],[Pago 3]]+BD.PD9[[#This Row],[Pago 2]]+BD.PD9[[#This Row],[Pago 1]]</f>
        <v>6139.12</v>
      </c>
      <c r="AN868" s="308" t="s">
        <v>244</v>
      </c>
      <c r="AO868" s="308" t="s">
        <v>245</v>
      </c>
      <c r="AP868" s="308" t="s">
        <v>246</v>
      </c>
      <c r="AQ868" s="308" t="s">
        <v>247</v>
      </c>
      <c r="AR868" s="308">
        <v>594</v>
      </c>
      <c r="AS868" s="308" t="s">
        <v>248</v>
      </c>
      <c r="AT868" s="249" t="s">
        <v>1575</v>
      </c>
      <c r="AU868" s="306"/>
      <c r="AV868" s="306"/>
      <c r="AW868" s="306"/>
      <c r="AX868" s="306"/>
      <c r="AY868" s="306"/>
      <c r="AZ868" s="306"/>
      <c r="BA868" s="306"/>
      <c r="BB868" s="306"/>
      <c r="BC868" s="306"/>
      <c r="BD868" s="306"/>
      <c r="BE868" s="306"/>
      <c r="BF868" s="306"/>
      <c r="BG868" s="306"/>
      <c r="BH868" s="306"/>
      <c r="BI868" s="306"/>
      <c r="BJ868" s="306"/>
      <c r="BK868" s="306"/>
      <c r="BL868" s="306"/>
      <c r="BM868" s="306"/>
      <c r="BN868" s="306"/>
      <c r="BO868" s="306"/>
      <c r="BP868" s="306"/>
      <c r="BQ868" s="306"/>
      <c r="BR868" s="306"/>
      <c r="BS868" s="306"/>
      <c r="BT868" s="306"/>
      <c r="BU868" s="306"/>
      <c r="BV868" s="306"/>
      <c r="BW868" s="306"/>
      <c r="BX868" s="306"/>
      <c r="BY868" s="306"/>
      <c r="BZ868" s="306"/>
      <c r="CA868" s="306"/>
      <c r="CB868" s="306"/>
      <c r="CC868" s="306"/>
      <c r="CD868" s="306"/>
      <c r="CE868" s="306"/>
      <c r="CF868" s="306"/>
      <c r="CG868" s="306"/>
      <c r="CH868" s="306"/>
      <c r="CI868" s="306"/>
      <c r="CJ868" s="306"/>
      <c r="CK868" s="306"/>
      <c r="CL868" s="306"/>
      <c r="CM868" s="306"/>
      <c r="CN868" s="306"/>
      <c r="CO868" s="306"/>
      <c r="CP868" s="306"/>
      <c r="CQ868" s="306"/>
      <c r="CR868" s="306"/>
      <c r="CS868" s="306"/>
      <c r="CT868" s="306"/>
      <c r="CU868" s="306"/>
      <c r="CV868" s="306"/>
      <c r="CW868" s="306"/>
      <c r="CX868" s="306"/>
      <c r="CY868" s="306"/>
      <c r="CZ868" s="306"/>
      <c r="DA868" s="306"/>
      <c r="DB868" s="306"/>
      <c r="DC868" s="306"/>
      <c r="DD868" s="306"/>
      <c r="DE868" s="306"/>
      <c r="DF868" s="306"/>
      <c r="DG868" s="306"/>
      <c r="DH868" s="306"/>
      <c r="DI868" s="306"/>
      <c r="DJ868" s="306"/>
      <c r="DK868" s="306"/>
      <c r="DL868" s="306"/>
      <c r="DM868" s="306"/>
      <c r="DN868" s="306"/>
      <c r="DO868" s="306"/>
      <c r="DP868" s="306"/>
      <c r="DQ868" s="306"/>
      <c r="DR868" s="306"/>
      <c r="DS868" s="306"/>
      <c r="DT868" s="306"/>
      <c r="DU868" s="306"/>
      <c r="DV868" s="306"/>
      <c r="DW868" s="306"/>
      <c r="DX868" s="306"/>
      <c r="DY868" s="306"/>
      <c r="DZ868" s="306"/>
      <c r="EA868" s="306"/>
      <c r="EB868" s="306"/>
      <c r="EC868" s="306"/>
      <c r="ED868" s="306"/>
      <c r="EE868" s="306"/>
      <c r="EF868" s="306"/>
      <c r="EG868" s="306"/>
      <c r="EH868" s="306"/>
      <c r="EI868" s="306"/>
      <c r="EJ868" s="306"/>
      <c r="EK868" s="306"/>
      <c r="EL868" s="306"/>
      <c r="EM868" s="306"/>
      <c r="EN868" s="306"/>
      <c r="EO868" s="306"/>
      <c r="EP868" s="306"/>
      <c r="EQ868" s="306"/>
      <c r="ER868" s="306"/>
      <c r="ES868" s="306"/>
      <c r="ET868" s="306"/>
      <c r="EU868" s="306"/>
      <c r="EV868" s="306"/>
      <c r="EW868" s="306"/>
      <c r="EX868" s="306"/>
      <c r="EY868" s="306"/>
      <c r="EZ868" s="306"/>
      <c r="FA868" s="306"/>
      <c r="FB868" s="306"/>
      <c r="FC868" s="306"/>
      <c r="FD868" s="306"/>
      <c r="FE868" s="306"/>
      <c r="FF868" s="306"/>
      <c r="FG868" s="306"/>
      <c r="FH868" s="306"/>
      <c r="FI868" s="306"/>
      <c r="FJ868" s="306"/>
      <c r="FK868" s="306"/>
      <c r="FL868" s="306"/>
      <c r="FM868" s="306"/>
      <c r="FN868" s="306"/>
      <c r="FO868" s="306"/>
      <c r="FP868" s="306"/>
      <c r="FQ868" s="306"/>
      <c r="FR868" s="306"/>
      <c r="FS868" s="306"/>
      <c r="FT868" s="306"/>
      <c r="FU868" s="306"/>
      <c r="FV868" s="306"/>
      <c r="FW868" s="306"/>
      <c r="FX868" s="306"/>
      <c r="FY868" s="306"/>
      <c r="FZ868" s="306"/>
      <c r="GA868" s="306"/>
      <c r="GB868" s="306"/>
      <c r="GC868" s="306"/>
      <c r="GD868" s="306"/>
      <c r="GE868" s="306"/>
      <c r="GF868" s="306"/>
      <c r="GG868" s="306"/>
      <c r="GH868" s="306"/>
      <c r="GI868" s="306"/>
      <c r="GJ868" s="306"/>
      <c r="GK868" s="306"/>
      <c r="GL868" s="306"/>
      <c r="GM868" s="306"/>
      <c r="GN868" s="306"/>
      <c r="GO868" s="306"/>
      <c r="GP868" s="306"/>
      <c r="GQ868" s="306"/>
      <c r="GR868" s="306"/>
      <c r="GS868" s="306"/>
      <c r="GT868" s="306"/>
      <c r="GU868" s="306"/>
      <c r="GV868" s="306"/>
      <c r="GW868" s="306"/>
      <c r="GX868" s="306"/>
      <c r="GY868" s="306"/>
      <c r="GZ868" s="306"/>
      <c r="HA868" s="306"/>
      <c r="HB868" s="306"/>
      <c r="HC868" s="306"/>
      <c r="HD868" s="306"/>
      <c r="HE868" s="306"/>
      <c r="HF868" s="306"/>
      <c r="HG868" s="306"/>
      <c r="HH868" s="306"/>
      <c r="HI868" s="306"/>
      <c r="HJ868" s="306"/>
      <c r="HK868" s="306"/>
      <c r="HL868" s="306"/>
      <c r="HM868" s="306"/>
      <c r="HN868" s="306"/>
      <c r="HO868" s="306"/>
      <c r="HP868" s="306"/>
      <c r="HQ868" s="306"/>
      <c r="HR868" s="306"/>
      <c r="HS868" s="306"/>
      <c r="HT868" s="306"/>
      <c r="HU868" s="306"/>
      <c r="HV868" s="306"/>
      <c r="HW868" s="306"/>
      <c r="HX868" s="306"/>
      <c r="HY868" s="306"/>
      <c r="HZ868" s="306"/>
      <c r="IA868" s="306"/>
      <c r="IB868" s="306"/>
      <c r="IC868" s="306"/>
      <c r="ID868" s="306"/>
      <c r="IE868" s="306"/>
      <c r="IF868" s="306"/>
      <c r="IG868" s="306"/>
      <c r="IH868" s="306"/>
    </row>
    <row r="869" spans="1:242" s="219" customFormat="1" ht="15" customHeight="1" x14ac:dyDescent="0.3">
      <c r="A869" s="174">
        <v>8.0500000000000007</v>
      </c>
      <c r="B869" s="231"/>
      <c r="C869" s="232" t="e">
        <f>VLOOKUP(BD.PD9[[#This Row],[Pos]],[19]!PPto[#Data],3,FALSE)</f>
        <v>#REF!</v>
      </c>
      <c r="D869" s="174" t="s">
        <v>23</v>
      </c>
      <c r="E869" s="305" t="str">
        <f>IF(BD.PD9[[#This Row],[.]]="*",VLOOKUP(BD.PD9[[#This Row],[Pos]],[19]Presupuesto!A:H,7,FALSE),"")</f>
        <v/>
      </c>
      <c r="F869" s="506" t="s">
        <v>1344</v>
      </c>
      <c r="G869" s="579"/>
      <c r="H869" s="174"/>
      <c r="I869" s="174" t="s">
        <v>1326</v>
      </c>
      <c r="J869" s="382">
        <v>6</v>
      </c>
      <c r="K869" s="174" t="s">
        <v>260</v>
      </c>
      <c r="L869" s="383">
        <f>IF(BD.PD9[[#This Row],[Mon]]="DOP",1,HLOOKUP(BD.PD9[[#This Row],[Mon]],Data!$K$1:$L$2,2,FALSE))</f>
        <v>1</v>
      </c>
      <c r="M869" s="384">
        <v>39220.06</v>
      </c>
      <c r="N869" s="243">
        <f>BD.PD9[[#This Row],[Cant.]]*BD.PD9[[#This Row],[ Tasa ]]*BD.PD9[[#This Row],[ Precio Und.]]</f>
        <v>235320.36</v>
      </c>
      <c r="O869" s="386">
        <v>0</v>
      </c>
      <c r="P869" s="243">
        <f>IF(BD.PD9[[#This Row],[Liquid. '[%']]]&lt;&gt;0,(BD.PD9[[#This Row],[Valor Neto '[DOP']]]*BD.PD9[[#This Row],[Liquid. '[%']]])+BD.PD9[[#This Row],[Valor Neto '[DOP']]],BD.PD9[[#This Row],[Valor Neto '[DOP']]])</f>
        <v>235320.36</v>
      </c>
      <c r="Q869" s="243">
        <f>BD.PD9[[#This Row],[Ppto. Orden Interna '[DOP']]]/HLOOKUP("USD",Data!$K$1:$L$2,2,FALSE)</f>
        <v>3620.3132307692304</v>
      </c>
      <c r="R869" s="381" t="s">
        <v>1340</v>
      </c>
      <c r="S869" s="387"/>
      <c r="T869" s="387"/>
      <c r="U869" s="387"/>
      <c r="V869" s="387"/>
      <c r="W869" s="174" t="s">
        <v>611</v>
      </c>
      <c r="X869" s="495">
        <v>6</v>
      </c>
      <c r="Y869" s="388">
        <v>1</v>
      </c>
      <c r="Z869" s="243">
        <f>BD.PD9[[#This Row],[Av.P1 '[%']]]*BD.PD9[[#This Row],[Ppto. Orden Interna '[DOP']]]</f>
        <v>235320.36</v>
      </c>
      <c r="AA869" s="249"/>
      <c r="AB869" s="389"/>
      <c r="AC869" s="243">
        <f>BD.PD9[[#This Row],[Av.P2 '[%']]]*BD.PD9[[#This Row],[Ppto. Orden Interna '[DOP']]]</f>
        <v>0</v>
      </c>
      <c r="AD869" s="249"/>
      <c r="AE869" s="389"/>
      <c r="AF869" s="243">
        <f>BD.PD9[[#This Row],[Av.P3 '[%']]]*BD.PD9[[#This Row],[Ppto. Orden Interna '[DOP']]]</f>
        <v>0</v>
      </c>
      <c r="AG869" s="249"/>
      <c r="AH869" s="389"/>
      <c r="AI869" s="243">
        <f>BD.PD9[[#This Row],[Av.P4 '[%']]]*BD.PD9[[#This Row],[Ppto. Orden Interna '[DOP']]]</f>
        <v>0</v>
      </c>
      <c r="AJ869" s="249"/>
      <c r="AK869" s="389"/>
      <c r="AL869" s="243">
        <f>BD.PD9[[#This Row],[Av.P5 '[%']]]*BD.PD9[[#This Row],[Ppto. Orden Interna '[DOP']]]</f>
        <v>0</v>
      </c>
      <c r="AM869" s="496">
        <f>BD.PD9[[#This Row],[Pago 5]]+BD.PD9[[#This Row],[Pago 4]]+BD.PD9[[#This Row],[Pago 3]]+BD.PD9[[#This Row],[Pago 2]]+BD.PD9[[#This Row],[Pago 1]]</f>
        <v>235320.36</v>
      </c>
      <c r="AN869" s="308" t="s">
        <v>244</v>
      </c>
      <c r="AO869" s="308" t="s">
        <v>245</v>
      </c>
      <c r="AP869" s="308" t="s">
        <v>246</v>
      </c>
      <c r="AQ869" s="308" t="s">
        <v>247</v>
      </c>
      <c r="AR869" s="308">
        <v>594</v>
      </c>
      <c r="AS869" s="308" t="s">
        <v>248</v>
      </c>
      <c r="AT869" s="249" t="s">
        <v>1575</v>
      </c>
      <c r="AU869" s="306"/>
      <c r="AV869" s="306"/>
      <c r="AW869" s="306"/>
      <c r="AX869" s="306"/>
      <c r="AY869" s="306"/>
      <c r="AZ869" s="306"/>
      <c r="BA869" s="306"/>
      <c r="BB869" s="306"/>
      <c r="BC869" s="306"/>
      <c r="BD869" s="306"/>
      <c r="BE869" s="306"/>
      <c r="BF869" s="306"/>
      <c r="BG869" s="306"/>
      <c r="BH869" s="306"/>
      <c r="BI869" s="306"/>
      <c r="BJ869" s="306"/>
      <c r="BK869" s="306"/>
      <c r="BL869" s="306"/>
      <c r="BM869" s="306"/>
      <c r="BN869" s="306"/>
      <c r="BO869" s="306"/>
      <c r="BP869" s="306"/>
      <c r="BQ869" s="306"/>
      <c r="BR869" s="306"/>
      <c r="BS869" s="306"/>
      <c r="BT869" s="306"/>
      <c r="BU869" s="306"/>
      <c r="BV869" s="306"/>
      <c r="BW869" s="306"/>
      <c r="BX869" s="306"/>
      <c r="BY869" s="306"/>
      <c r="BZ869" s="306"/>
      <c r="CA869" s="306"/>
      <c r="CB869" s="306"/>
      <c r="CC869" s="306"/>
      <c r="CD869" s="306"/>
      <c r="CE869" s="306"/>
      <c r="CF869" s="306"/>
      <c r="CG869" s="306"/>
      <c r="CH869" s="306"/>
      <c r="CI869" s="306"/>
      <c r="CJ869" s="306"/>
      <c r="CK869" s="306"/>
      <c r="CL869" s="306"/>
      <c r="CM869" s="306"/>
      <c r="CN869" s="306"/>
      <c r="CO869" s="306"/>
      <c r="CP869" s="306"/>
      <c r="CQ869" s="306"/>
      <c r="CR869" s="306"/>
      <c r="CS869" s="306"/>
      <c r="CT869" s="306"/>
      <c r="CU869" s="306"/>
      <c r="CV869" s="306"/>
      <c r="CW869" s="306"/>
      <c r="CX869" s="306"/>
      <c r="CY869" s="306"/>
      <c r="CZ869" s="306"/>
      <c r="DA869" s="306"/>
      <c r="DB869" s="306"/>
      <c r="DC869" s="306"/>
      <c r="DD869" s="306"/>
      <c r="DE869" s="306"/>
      <c r="DF869" s="306"/>
      <c r="DG869" s="306"/>
      <c r="DH869" s="306"/>
      <c r="DI869" s="306"/>
      <c r="DJ869" s="306"/>
      <c r="DK869" s="306"/>
      <c r="DL869" s="306"/>
      <c r="DM869" s="306"/>
      <c r="DN869" s="306"/>
      <c r="DO869" s="306"/>
      <c r="DP869" s="306"/>
      <c r="DQ869" s="306"/>
      <c r="DR869" s="306"/>
      <c r="DS869" s="306"/>
      <c r="DT869" s="306"/>
      <c r="DU869" s="306"/>
      <c r="DV869" s="306"/>
      <c r="DW869" s="306"/>
      <c r="DX869" s="306"/>
      <c r="DY869" s="306"/>
      <c r="DZ869" s="306"/>
      <c r="EA869" s="306"/>
      <c r="EB869" s="306"/>
      <c r="EC869" s="306"/>
      <c r="ED869" s="306"/>
      <c r="EE869" s="306"/>
      <c r="EF869" s="306"/>
      <c r="EG869" s="306"/>
      <c r="EH869" s="306"/>
      <c r="EI869" s="306"/>
      <c r="EJ869" s="306"/>
      <c r="EK869" s="306"/>
      <c r="EL869" s="306"/>
      <c r="EM869" s="306"/>
      <c r="EN869" s="306"/>
      <c r="EO869" s="306"/>
      <c r="EP869" s="306"/>
      <c r="EQ869" s="306"/>
      <c r="ER869" s="306"/>
      <c r="ES869" s="306"/>
      <c r="ET869" s="306"/>
      <c r="EU869" s="306"/>
      <c r="EV869" s="306"/>
      <c r="EW869" s="306"/>
      <c r="EX869" s="306"/>
      <c r="EY869" s="306"/>
      <c r="EZ869" s="306"/>
      <c r="FA869" s="306"/>
      <c r="FB869" s="306"/>
      <c r="FC869" s="306"/>
      <c r="FD869" s="306"/>
      <c r="FE869" s="306"/>
      <c r="FF869" s="306"/>
      <c r="FG869" s="306"/>
      <c r="FH869" s="306"/>
      <c r="FI869" s="306"/>
      <c r="FJ869" s="306"/>
      <c r="FK869" s="306"/>
      <c r="FL869" s="306"/>
      <c r="FM869" s="306"/>
      <c r="FN869" s="306"/>
      <c r="FO869" s="306"/>
      <c r="FP869" s="306"/>
      <c r="FQ869" s="306"/>
      <c r="FR869" s="306"/>
      <c r="FS869" s="306"/>
      <c r="FT869" s="306"/>
      <c r="FU869" s="306"/>
      <c r="FV869" s="306"/>
      <c r="FW869" s="306"/>
      <c r="FX869" s="306"/>
      <c r="FY869" s="306"/>
      <c r="FZ869" s="306"/>
      <c r="GA869" s="306"/>
      <c r="GB869" s="306"/>
      <c r="GC869" s="306"/>
      <c r="GD869" s="306"/>
      <c r="GE869" s="306"/>
      <c r="GF869" s="306"/>
      <c r="GG869" s="306"/>
      <c r="GH869" s="306"/>
      <c r="GI869" s="306"/>
      <c r="GJ869" s="306"/>
      <c r="GK869" s="306"/>
      <c r="GL869" s="306"/>
      <c r="GM869" s="306"/>
      <c r="GN869" s="306"/>
      <c r="GO869" s="306"/>
      <c r="GP869" s="306"/>
      <c r="GQ869" s="306"/>
      <c r="GR869" s="306"/>
      <c r="GS869" s="306"/>
      <c r="GT869" s="306"/>
      <c r="GU869" s="306"/>
      <c r="GV869" s="306"/>
      <c r="GW869" s="306"/>
      <c r="GX869" s="306"/>
      <c r="GY869" s="306"/>
      <c r="GZ869" s="306"/>
      <c r="HA869" s="306"/>
      <c r="HB869" s="306"/>
      <c r="HC869" s="306"/>
      <c r="HD869" s="306"/>
      <c r="HE869" s="306"/>
      <c r="HF869" s="306"/>
      <c r="HG869" s="306"/>
      <c r="HH869" s="306"/>
      <c r="HI869" s="306"/>
      <c r="HJ869" s="306"/>
      <c r="HK869" s="306"/>
      <c r="HL869" s="306"/>
      <c r="HM869" s="306"/>
      <c r="HN869" s="306"/>
      <c r="HO869" s="306"/>
      <c r="HP869" s="306"/>
      <c r="HQ869" s="306"/>
      <c r="HR869" s="306"/>
      <c r="HS869" s="306"/>
      <c r="HT869" s="306"/>
      <c r="HU869" s="306"/>
      <c r="HV869" s="306"/>
      <c r="HW869" s="306"/>
      <c r="HX869" s="306"/>
      <c r="HY869" s="306"/>
      <c r="HZ869" s="306"/>
      <c r="IA869" s="306"/>
      <c r="IB869" s="306"/>
      <c r="IC869" s="306"/>
      <c r="ID869" s="306"/>
      <c r="IE869" s="306"/>
      <c r="IF869" s="306"/>
      <c r="IG869" s="306"/>
      <c r="IH869" s="306"/>
    </row>
    <row r="870" spans="1:242" s="219" customFormat="1" ht="15" customHeight="1" x14ac:dyDescent="0.3">
      <c r="A870" s="174">
        <v>8.0500000000000007</v>
      </c>
      <c r="B870" s="231"/>
      <c r="C870" s="232" t="e">
        <f>VLOOKUP(BD.PD9[[#This Row],[Pos]],[19]!PPto[#Data],3,FALSE)</f>
        <v>#REF!</v>
      </c>
      <c r="D870" s="174" t="s">
        <v>23</v>
      </c>
      <c r="E870" s="305" t="str">
        <f>IF(BD.PD9[[#This Row],[.]]="*",VLOOKUP(BD.PD9[[#This Row],[Pos]],[19]Presupuesto!A:H,7,FALSE),"")</f>
        <v/>
      </c>
      <c r="F870" s="506" t="s">
        <v>642</v>
      </c>
      <c r="G870" s="579"/>
      <c r="H870" s="174"/>
      <c r="I870" s="174" t="s">
        <v>1326</v>
      </c>
      <c r="J870" s="382">
        <v>1</v>
      </c>
      <c r="K870" s="174" t="s">
        <v>260</v>
      </c>
      <c r="L870" s="383">
        <f>IF(BD.PD9[[#This Row],[Mon]]="DOP",1,HLOOKUP(BD.PD9[[#This Row],[Mon]],Data!$K$1:$L$2,2,FALSE))</f>
        <v>1</v>
      </c>
      <c r="M870" s="384">
        <v>6779.66</v>
      </c>
      <c r="N870" s="243">
        <f>BD.PD9[[#This Row],[Cant.]]*BD.PD9[[#This Row],[ Tasa ]]*BD.PD9[[#This Row],[ Precio Und.]]</f>
        <v>6779.66</v>
      </c>
      <c r="O870" s="386">
        <v>0</v>
      </c>
      <c r="P870" s="243">
        <f>IF(BD.PD9[[#This Row],[Liquid. '[%']]]&lt;&gt;0,(BD.PD9[[#This Row],[Valor Neto '[DOP']]]*BD.PD9[[#This Row],[Liquid. '[%']]])+BD.PD9[[#This Row],[Valor Neto '[DOP']]],BD.PD9[[#This Row],[Valor Neto '[DOP']]])</f>
        <v>6779.66</v>
      </c>
      <c r="Q870" s="243">
        <f>BD.PD9[[#This Row],[Ppto. Orden Interna '[DOP']]]/HLOOKUP("USD",Data!$K$1:$L$2,2,FALSE)</f>
        <v>104.30246153846154</v>
      </c>
      <c r="R870" s="381" t="s">
        <v>643</v>
      </c>
      <c r="S870" s="387"/>
      <c r="T870" s="387"/>
      <c r="U870" s="387"/>
      <c r="V870" s="387"/>
      <c r="W870" s="174" t="s">
        <v>644</v>
      </c>
      <c r="X870" s="495">
        <v>10</v>
      </c>
      <c r="Y870" s="388">
        <v>1</v>
      </c>
      <c r="Z870" s="243">
        <f>BD.PD9[[#This Row],[Av.P1 '[%']]]*BD.PD9[[#This Row],[Ppto. Orden Interna '[DOP']]]</f>
        <v>6779.66</v>
      </c>
      <c r="AA870" s="249"/>
      <c r="AB870" s="389"/>
      <c r="AC870" s="243">
        <f>BD.PD9[[#This Row],[Av.P2 '[%']]]*BD.PD9[[#This Row],[Ppto. Orden Interna '[DOP']]]</f>
        <v>0</v>
      </c>
      <c r="AD870" s="249"/>
      <c r="AE870" s="389"/>
      <c r="AF870" s="243">
        <f>BD.PD9[[#This Row],[Av.P3 '[%']]]*BD.PD9[[#This Row],[Ppto. Orden Interna '[DOP']]]</f>
        <v>0</v>
      </c>
      <c r="AG870" s="249"/>
      <c r="AH870" s="389"/>
      <c r="AI870" s="243">
        <f>BD.PD9[[#This Row],[Av.P4 '[%']]]*BD.PD9[[#This Row],[Ppto. Orden Interna '[DOP']]]</f>
        <v>0</v>
      </c>
      <c r="AJ870" s="249"/>
      <c r="AK870" s="389"/>
      <c r="AL870" s="243">
        <f>BD.PD9[[#This Row],[Av.P5 '[%']]]*BD.PD9[[#This Row],[Ppto. Orden Interna '[DOP']]]</f>
        <v>0</v>
      </c>
      <c r="AM870" s="496">
        <f>BD.PD9[[#This Row],[Pago 5]]+BD.PD9[[#This Row],[Pago 4]]+BD.PD9[[#This Row],[Pago 3]]+BD.PD9[[#This Row],[Pago 2]]+BD.PD9[[#This Row],[Pago 1]]</f>
        <v>6779.66</v>
      </c>
      <c r="AN870" s="308" t="s">
        <v>244</v>
      </c>
      <c r="AO870" s="308" t="s">
        <v>245</v>
      </c>
      <c r="AP870" s="308" t="s">
        <v>246</v>
      </c>
      <c r="AQ870" s="308" t="s">
        <v>247</v>
      </c>
      <c r="AR870" s="308">
        <v>594</v>
      </c>
      <c r="AS870" s="308" t="s">
        <v>248</v>
      </c>
      <c r="AT870" s="249" t="s">
        <v>1575</v>
      </c>
      <c r="AU870" s="306"/>
      <c r="AV870" s="306"/>
      <c r="AW870" s="306"/>
      <c r="AX870" s="306"/>
      <c r="AY870" s="306"/>
      <c r="AZ870" s="306"/>
      <c r="BA870" s="306"/>
      <c r="BB870" s="306"/>
      <c r="BC870" s="306"/>
      <c r="BD870" s="306"/>
      <c r="BE870" s="306"/>
      <c r="BF870" s="306"/>
      <c r="BG870" s="306"/>
      <c r="BH870" s="306"/>
      <c r="BI870" s="306"/>
      <c r="BJ870" s="306"/>
      <c r="BK870" s="306"/>
      <c r="BL870" s="306"/>
      <c r="BM870" s="306"/>
      <c r="BN870" s="306"/>
      <c r="BO870" s="306"/>
      <c r="BP870" s="306"/>
      <c r="BQ870" s="306"/>
      <c r="BR870" s="306"/>
      <c r="BS870" s="306"/>
      <c r="BT870" s="306"/>
      <c r="BU870" s="306"/>
      <c r="BV870" s="306"/>
      <c r="BW870" s="306"/>
      <c r="BX870" s="306"/>
      <c r="BY870" s="306"/>
      <c r="BZ870" s="306"/>
      <c r="CA870" s="306"/>
      <c r="CB870" s="306"/>
      <c r="CC870" s="306"/>
      <c r="CD870" s="306"/>
      <c r="CE870" s="306"/>
      <c r="CF870" s="306"/>
      <c r="CG870" s="306"/>
      <c r="CH870" s="306"/>
      <c r="CI870" s="306"/>
      <c r="CJ870" s="306"/>
      <c r="CK870" s="306"/>
      <c r="CL870" s="306"/>
      <c r="CM870" s="306"/>
      <c r="CN870" s="306"/>
      <c r="CO870" s="306"/>
      <c r="CP870" s="306"/>
      <c r="CQ870" s="306"/>
      <c r="CR870" s="306"/>
      <c r="CS870" s="306"/>
      <c r="CT870" s="306"/>
      <c r="CU870" s="306"/>
      <c r="CV870" s="306"/>
      <c r="CW870" s="306"/>
      <c r="CX870" s="306"/>
      <c r="CY870" s="306"/>
      <c r="CZ870" s="306"/>
      <c r="DA870" s="306"/>
      <c r="DB870" s="306"/>
      <c r="DC870" s="306"/>
      <c r="DD870" s="306"/>
      <c r="DE870" s="306"/>
      <c r="DF870" s="306"/>
      <c r="DG870" s="306"/>
      <c r="DH870" s="306"/>
      <c r="DI870" s="306"/>
      <c r="DJ870" s="306"/>
      <c r="DK870" s="306"/>
      <c r="DL870" s="306"/>
      <c r="DM870" s="306"/>
      <c r="DN870" s="306"/>
      <c r="DO870" s="306"/>
      <c r="DP870" s="306"/>
      <c r="DQ870" s="306"/>
      <c r="DR870" s="306"/>
      <c r="DS870" s="306"/>
      <c r="DT870" s="306"/>
      <c r="DU870" s="306"/>
      <c r="DV870" s="306"/>
      <c r="DW870" s="306"/>
      <c r="DX870" s="306"/>
      <c r="DY870" s="306"/>
      <c r="DZ870" s="306"/>
      <c r="EA870" s="306"/>
      <c r="EB870" s="306"/>
      <c r="EC870" s="306"/>
      <c r="ED870" s="306"/>
      <c r="EE870" s="306"/>
      <c r="EF870" s="306"/>
      <c r="EG870" s="306"/>
      <c r="EH870" s="306"/>
      <c r="EI870" s="306"/>
      <c r="EJ870" s="306"/>
      <c r="EK870" s="306"/>
      <c r="EL870" s="306"/>
      <c r="EM870" s="306"/>
      <c r="EN870" s="306"/>
      <c r="EO870" s="306"/>
      <c r="EP870" s="306"/>
      <c r="EQ870" s="306"/>
      <c r="ER870" s="306"/>
      <c r="ES870" s="306"/>
      <c r="ET870" s="306"/>
      <c r="EU870" s="306"/>
      <c r="EV870" s="306"/>
      <c r="EW870" s="306"/>
      <c r="EX870" s="306"/>
      <c r="EY870" s="306"/>
      <c r="EZ870" s="306"/>
      <c r="FA870" s="306"/>
      <c r="FB870" s="306"/>
      <c r="FC870" s="306"/>
      <c r="FD870" s="306"/>
      <c r="FE870" s="306"/>
      <c r="FF870" s="306"/>
      <c r="FG870" s="306"/>
      <c r="FH870" s="306"/>
      <c r="FI870" s="306"/>
      <c r="FJ870" s="306"/>
      <c r="FK870" s="306"/>
      <c r="FL870" s="306"/>
      <c r="FM870" s="306"/>
      <c r="FN870" s="306"/>
      <c r="FO870" s="306"/>
      <c r="FP870" s="306"/>
      <c r="FQ870" s="306"/>
      <c r="FR870" s="306"/>
      <c r="FS870" s="306"/>
      <c r="FT870" s="306"/>
      <c r="FU870" s="306"/>
      <c r="FV870" s="306"/>
      <c r="FW870" s="306"/>
      <c r="FX870" s="306"/>
      <c r="FY870" s="306"/>
      <c r="FZ870" s="306"/>
      <c r="GA870" s="306"/>
      <c r="GB870" s="306"/>
      <c r="GC870" s="306"/>
      <c r="GD870" s="306"/>
      <c r="GE870" s="306"/>
      <c r="GF870" s="306"/>
      <c r="GG870" s="306"/>
      <c r="GH870" s="306"/>
      <c r="GI870" s="306"/>
      <c r="GJ870" s="306"/>
      <c r="GK870" s="306"/>
      <c r="GL870" s="306"/>
      <c r="GM870" s="306"/>
      <c r="GN870" s="306"/>
      <c r="GO870" s="306"/>
      <c r="GP870" s="306"/>
      <c r="GQ870" s="306"/>
      <c r="GR870" s="306"/>
      <c r="GS870" s="306"/>
      <c r="GT870" s="306"/>
      <c r="GU870" s="306"/>
      <c r="GV870" s="306"/>
      <c r="GW870" s="306"/>
      <c r="GX870" s="306"/>
      <c r="GY870" s="306"/>
      <c r="GZ870" s="306"/>
      <c r="HA870" s="306"/>
      <c r="HB870" s="306"/>
      <c r="HC870" s="306"/>
      <c r="HD870" s="306"/>
      <c r="HE870" s="306"/>
      <c r="HF870" s="306"/>
      <c r="HG870" s="306"/>
      <c r="HH870" s="306"/>
      <c r="HI870" s="306"/>
      <c r="HJ870" s="306"/>
      <c r="HK870" s="306"/>
      <c r="HL870" s="306"/>
      <c r="HM870" s="306"/>
      <c r="HN870" s="306"/>
      <c r="HO870" s="306"/>
      <c r="HP870" s="306"/>
      <c r="HQ870" s="306"/>
      <c r="HR870" s="306"/>
      <c r="HS870" s="306"/>
      <c r="HT870" s="306"/>
      <c r="HU870" s="306"/>
      <c r="HV870" s="306"/>
      <c r="HW870" s="306"/>
      <c r="HX870" s="306"/>
      <c r="HY870" s="306"/>
      <c r="HZ870" s="306"/>
      <c r="IA870" s="306"/>
      <c r="IB870" s="306"/>
      <c r="IC870" s="306"/>
      <c r="ID870" s="306"/>
      <c r="IE870" s="306"/>
      <c r="IF870" s="306"/>
      <c r="IG870" s="306"/>
      <c r="IH870" s="306"/>
    </row>
    <row r="871" spans="1:242" s="219" customFormat="1" ht="15" customHeight="1" x14ac:dyDescent="0.3">
      <c r="A871" s="174">
        <v>8.0500000000000007</v>
      </c>
      <c r="B871" s="231"/>
      <c r="C871" s="232" t="e">
        <f>VLOOKUP(BD.PD9[[#This Row],[Pos]],[19]!PPto[#Data],3,FALSE)</f>
        <v>#REF!</v>
      </c>
      <c r="D871" s="174" t="s">
        <v>23</v>
      </c>
      <c r="E871" s="305" t="str">
        <f>IF(BD.PD9[[#This Row],[.]]="*",VLOOKUP(BD.PD9[[#This Row],[Pos]],[19]Presupuesto!A:H,7,FALSE),"")</f>
        <v/>
      </c>
      <c r="F871" s="507" t="s">
        <v>635</v>
      </c>
      <c r="G871" s="577"/>
      <c r="H871" s="174"/>
      <c r="I871" s="174" t="s">
        <v>1326</v>
      </c>
      <c r="J871" s="382">
        <v>2</v>
      </c>
      <c r="K871" s="174" t="s">
        <v>260</v>
      </c>
      <c r="L871" s="383">
        <f>IF(BD.PD9[[#This Row],[Mon]]="DOP",1,HLOOKUP(BD.PD9[[#This Row],[Mon]],Data!$K$1:$L$2,2,FALSE))</f>
        <v>1</v>
      </c>
      <c r="M871" s="384">
        <v>6240</v>
      </c>
      <c r="N871" s="243">
        <f>BD.PD9[[#This Row],[Cant.]]*BD.PD9[[#This Row],[ Tasa ]]*BD.PD9[[#This Row],[ Precio Und.]]</f>
        <v>12480</v>
      </c>
      <c r="O871" s="386">
        <v>0</v>
      </c>
      <c r="P871" s="243">
        <f>IF(BD.PD9[[#This Row],[Liquid. '[%']]]&lt;&gt;0,(BD.PD9[[#This Row],[Valor Neto '[DOP']]]*BD.PD9[[#This Row],[Liquid. '[%']]])+BD.PD9[[#This Row],[Valor Neto '[DOP']]],BD.PD9[[#This Row],[Valor Neto '[DOP']]])</f>
        <v>12480</v>
      </c>
      <c r="Q871" s="243">
        <f>BD.PD9[[#This Row],[Ppto. Orden Interna '[DOP']]]/HLOOKUP("USD",Data!$K$1:$L$2,2,FALSE)</f>
        <v>192</v>
      </c>
      <c r="R871" s="381" t="s">
        <v>636</v>
      </c>
      <c r="S871" s="387" t="s">
        <v>637</v>
      </c>
      <c r="T871" s="387"/>
      <c r="U871" s="387"/>
      <c r="V871" s="387"/>
      <c r="W871" s="174" t="s">
        <v>644</v>
      </c>
      <c r="X871" s="495">
        <v>10</v>
      </c>
      <c r="Y871" s="388">
        <v>1</v>
      </c>
      <c r="Z871" s="243">
        <f>BD.PD9[[#This Row],[Av.P1 '[%']]]*BD.PD9[[#This Row],[Ppto. Orden Interna '[DOP']]]</f>
        <v>12480</v>
      </c>
      <c r="AA871" s="249"/>
      <c r="AB871" s="389"/>
      <c r="AC871" s="243">
        <f>BD.PD9[[#This Row],[Av.P2 '[%']]]*BD.PD9[[#This Row],[Ppto. Orden Interna '[DOP']]]</f>
        <v>0</v>
      </c>
      <c r="AD871" s="249"/>
      <c r="AE871" s="389"/>
      <c r="AF871" s="243">
        <f>BD.PD9[[#This Row],[Av.P3 '[%']]]*BD.PD9[[#This Row],[Ppto. Orden Interna '[DOP']]]</f>
        <v>0</v>
      </c>
      <c r="AG871" s="249"/>
      <c r="AH871" s="389"/>
      <c r="AI871" s="243">
        <f>BD.PD9[[#This Row],[Av.P4 '[%']]]*BD.PD9[[#This Row],[Ppto. Orden Interna '[DOP']]]</f>
        <v>0</v>
      </c>
      <c r="AJ871" s="249"/>
      <c r="AK871" s="389"/>
      <c r="AL871" s="243">
        <f>BD.PD9[[#This Row],[Av.P5 '[%']]]*BD.PD9[[#This Row],[Ppto. Orden Interna '[DOP']]]</f>
        <v>0</v>
      </c>
      <c r="AM871" s="496">
        <f>BD.PD9[[#This Row],[Pago 5]]+BD.PD9[[#This Row],[Pago 4]]+BD.PD9[[#This Row],[Pago 3]]+BD.PD9[[#This Row],[Pago 2]]+BD.PD9[[#This Row],[Pago 1]]</f>
        <v>12480</v>
      </c>
      <c r="AN871" s="308" t="s">
        <v>244</v>
      </c>
      <c r="AO871" s="308" t="s">
        <v>245</v>
      </c>
      <c r="AP871" s="308" t="s">
        <v>246</v>
      </c>
      <c r="AQ871" s="308" t="s">
        <v>247</v>
      </c>
      <c r="AR871" s="308">
        <v>594</v>
      </c>
      <c r="AS871" s="308" t="s">
        <v>248</v>
      </c>
      <c r="AT871" s="249" t="s">
        <v>1575</v>
      </c>
      <c r="AU871" s="306"/>
      <c r="AV871" s="306"/>
      <c r="AW871" s="306"/>
      <c r="AX871" s="306"/>
      <c r="AY871" s="306"/>
      <c r="AZ871" s="306"/>
      <c r="BA871" s="306"/>
      <c r="BB871" s="306"/>
      <c r="BC871" s="306"/>
      <c r="BD871" s="306"/>
      <c r="BE871" s="306"/>
      <c r="BF871" s="306"/>
      <c r="BG871" s="306"/>
      <c r="BH871" s="306"/>
      <c r="BI871" s="306"/>
      <c r="BJ871" s="306"/>
      <c r="BK871" s="306"/>
      <c r="BL871" s="306"/>
      <c r="BM871" s="306"/>
      <c r="BN871" s="306"/>
      <c r="BO871" s="306"/>
      <c r="BP871" s="306"/>
      <c r="BQ871" s="306"/>
      <c r="BR871" s="306"/>
      <c r="BS871" s="306"/>
      <c r="BT871" s="306"/>
      <c r="BU871" s="306"/>
      <c r="BV871" s="306"/>
      <c r="BW871" s="306"/>
      <c r="BX871" s="306"/>
      <c r="BY871" s="306"/>
      <c r="BZ871" s="306"/>
      <c r="CA871" s="306"/>
      <c r="CB871" s="306"/>
      <c r="CC871" s="306"/>
      <c r="CD871" s="306"/>
      <c r="CE871" s="306"/>
      <c r="CF871" s="306"/>
      <c r="CG871" s="306"/>
      <c r="CH871" s="306"/>
      <c r="CI871" s="306"/>
      <c r="CJ871" s="306"/>
      <c r="CK871" s="306"/>
      <c r="CL871" s="306"/>
      <c r="CM871" s="306"/>
      <c r="CN871" s="306"/>
      <c r="CO871" s="306"/>
      <c r="CP871" s="306"/>
      <c r="CQ871" s="306"/>
      <c r="CR871" s="306"/>
      <c r="CS871" s="306"/>
      <c r="CT871" s="306"/>
      <c r="CU871" s="306"/>
      <c r="CV871" s="306"/>
      <c r="CW871" s="306"/>
      <c r="CX871" s="306"/>
      <c r="CY871" s="306"/>
      <c r="CZ871" s="306"/>
      <c r="DA871" s="306"/>
      <c r="DB871" s="306"/>
      <c r="DC871" s="306"/>
      <c r="DD871" s="306"/>
      <c r="DE871" s="306"/>
      <c r="DF871" s="306"/>
      <c r="DG871" s="306"/>
      <c r="DH871" s="306"/>
      <c r="DI871" s="306"/>
      <c r="DJ871" s="306"/>
      <c r="DK871" s="306"/>
      <c r="DL871" s="306"/>
      <c r="DM871" s="306"/>
      <c r="DN871" s="306"/>
      <c r="DO871" s="306"/>
      <c r="DP871" s="306"/>
      <c r="DQ871" s="306"/>
      <c r="DR871" s="306"/>
      <c r="DS871" s="306"/>
      <c r="DT871" s="306"/>
      <c r="DU871" s="306"/>
      <c r="DV871" s="306"/>
      <c r="DW871" s="306"/>
      <c r="DX871" s="306"/>
      <c r="DY871" s="306"/>
      <c r="DZ871" s="306"/>
      <c r="EA871" s="306"/>
      <c r="EB871" s="306"/>
      <c r="EC871" s="306"/>
      <c r="ED871" s="306"/>
      <c r="EE871" s="306"/>
      <c r="EF871" s="306"/>
      <c r="EG871" s="306"/>
      <c r="EH871" s="306"/>
      <c r="EI871" s="306"/>
      <c r="EJ871" s="306"/>
      <c r="EK871" s="306"/>
      <c r="EL871" s="306"/>
      <c r="EM871" s="306"/>
      <c r="EN871" s="306"/>
      <c r="EO871" s="306"/>
      <c r="EP871" s="306"/>
      <c r="EQ871" s="306"/>
      <c r="ER871" s="306"/>
      <c r="ES871" s="306"/>
      <c r="ET871" s="306"/>
      <c r="EU871" s="306"/>
      <c r="EV871" s="306"/>
      <c r="EW871" s="306"/>
      <c r="EX871" s="306"/>
      <c r="EY871" s="306"/>
      <c r="EZ871" s="306"/>
      <c r="FA871" s="306"/>
      <c r="FB871" s="306"/>
      <c r="FC871" s="306"/>
      <c r="FD871" s="306"/>
      <c r="FE871" s="306"/>
      <c r="FF871" s="306"/>
      <c r="FG871" s="306"/>
      <c r="FH871" s="306"/>
      <c r="FI871" s="306"/>
      <c r="FJ871" s="306"/>
      <c r="FK871" s="306"/>
      <c r="FL871" s="306"/>
      <c r="FM871" s="306"/>
      <c r="FN871" s="306"/>
      <c r="FO871" s="306"/>
      <c r="FP871" s="306"/>
      <c r="FQ871" s="306"/>
      <c r="FR871" s="306"/>
      <c r="FS871" s="306"/>
      <c r="FT871" s="306"/>
      <c r="FU871" s="306"/>
      <c r="FV871" s="306"/>
      <c r="FW871" s="306"/>
      <c r="FX871" s="306"/>
      <c r="FY871" s="306"/>
      <c r="FZ871" s="306"/>
      <c r="GA871" s="306"/>
      <c r="GB871" s="306"/>
      <c r="GC871" s="306"/>
      <c r="GD871" s="306"/>
      <c r="GE871" s="306"/>
      <c r="GF871" s="306"/>
      <c r="GG871" s="306"/>
      <c r="GH871" s="306"/>
      <c r="GI871" s="306"/>
      <c r="GJ871" s="306"/>
      <c r="GK871" s="306"/>
      <c r="GL871" s="306"/>
      <c r="GM871" s="306"/>
      <c r="GN871" s="306"/>
      <c r="GO871" s="306"/>
      <c r="GP871" s="306"/>
      <c r="GQ871" s="306"/>
      <c r="GR871" s="306"/>
      <c r="GS871" s="306"/>
      <c r="GT871" s="306"/>
      <c r="GU871" s="306"/>
      <c r="GV871" s="306"/>
      <c r="GW871" s="306"/>
      <c r="GX871" s="306"/>
      <c r="GY871" s="306"/>
      <c r="GZ871" s="306"/>
      <c r="HA871" s="306"/>
      <c r="HB871" s="306"/>
      <c r="HC871" s="306"/>
      <c r="HD871" s="306"/>
      <c r="HE871" s="306"/>
      <c r="HF871" s="306"/>
      <c r="HG871" s="306"/>
      <c r="HH871" s="306"/>
      <c r="HI871" s="306"/>
      <c r="HJ871" s="306"/>
      <c r="HK871" s="306"/>
      <c r="HL871" s="306"/>
      <c r="HM871" s="306"/>
      <c r="HN871" s="306"/>
      <c r="HO871" s="306"/>
      <c r="HP871" s="306"/>
      <c r="HQ871" s="306"/>
      <c r="HR871" s="306"/>
      <c r="HS871" s="306"/>
      <c r="HT871" s="306"/>
      <c r="HU871" s="306"/>
      <c r="HV871" s="306"/>
      <c r="HW871" s="306"/>
      <c r="HX871" s="306"/>
      <c r="HY871" s="306"/>
      <c r="HZ871" s="306"/>
      <c r="IA871" s="306"/>
      <c r="IB871" s="306"/>
      <c r="IC871" s="306"/>
      <c r="ID871" s="306"/>
      <c r="IE871" s="306"/>
      <c r="IF871" s="306"/>
      <c r="IG871" s="306"/>
      <c r="IH871" s="306"/>
    </row>
    <row r="872" spans="1:242" s="219" customFormat="1" ht="15" customHeight="1" x14ac:dyDescent="0.3">
      <c r="A872" s="174">
        <v>8.0500000000000007</v>
      </c>
      <c r="B872" s="231"/>
      <c r="C872" s="232" t="e">
        <f>VLOOKUP(BD.PD9[[#This Row],[Pos]],[19]!PPto[#Data],3,FALSE)</f>
        <v>#REF!</v>
      </c>
      <c r="D872" s="174" t="s">
        <v>23</v>
      </c>
      <c r="E872" s="305" t="str">
        <f>IF(BD.PD9[[#This Row],[.]]="*",VLOOKUP(BD.PD9[[#This Row],[Pos]],[19]Presupuesto!A:H,7,FALSE),"")</f>
        <v/>
      </c>
      <c r="F872" s="234" t="s">
        <v>645</v>
      </c>
      <c r="G872" s="174"/>
      <c r="H872" s="174"/>
      <c r="I872" s="174" t="s">
        <v>1326</v>
      </c>
      <c r="J872" s="382">
        <v>1</v>
      </c>
      <c r="K872" s="174" t="s">
        <v>260</v>
      </c>
      <c r="L872" s="383">
        <f>IF(BD.PD9[[#This Row],[Mon]]="DOP",1,HLOOKUP(BD.PD9[[#This Row],[Mon]],Data!$K$1:$L$2,2,FALSE))</f>
        <v>1</v>
      </c>
      <c r="M872" s="384">
        <v>900000</v>
      </c>
      <c r="N872" s="243">
        <f>BD.PD9[[#This Row],[Cant.]]*BD.PD9[[#This Row],[ Tasa ]]*BD.PD9[[#This Row],[ Precio Und.]]</f>
        <v>900000</v>
      </c>
      <c r="O872" s="386">
        <v>0.01</v>
      </c>
      <c r="P872" s="243">
        <f>IF(BD.PD9[[#This Row],[Liquid. '[%']]]&lt;&gt;0,(BD.PD9[[#This Row],[Valor Neto '[DOP']]]*BD.PD9[[#This Row],[Liquid. '[%']]])+BD.PD9[[#This Row],[Valor Neto '[DOP']]],BD.PD9[[#This Row],[Valor Neto '[DOP']]])</f>
        <v>909000</v>
      </c>
      <c r="Q872" s="243">
        <f>BD.PD9[[#This Row],[Ppto. Orden Interna '[DOP']]]/HLOOKUP("USD",Data!$K$1:$L$2,2,FALSE)</f>
        <v>13984.615384615385</v>
      </c>
      <c r="R872" s="381" t="s">
        <v>646</v>
      </c>
      <c r="S872" s="387"/>
      <c r="T872" s="387"/>
      <c r="U872" s="387"/>
      <c r="V872" s="387"/>
      <c r="W872" s="174" t="s">
        <v>644</v>
      </c>
      <c r="X872" s="495">
        <v>10</v>
      </c>
      <c r="Y872" s="388">
        <v>1</v>
      </c>
      <c r="Z872" s="243">
        <f>BD.PD9[[#This Row],[Av.P1 '[%']]]*BD.PD9[[#This Row],[Ppto. Orden Interna '[DOP']]]</f>
        <v>909000</v>
      </c>
      <c r="AA872" s="249"/>
      <c r="AB872" s="389"/>
      <c r="AC872" s="243">
        <f>BD.PD9[[#This Row],[Av.P2 '[%']]]*BD.PD9[[#This Row],[Ppto. Orden Interna '[DOP']]]</f>
        <v>0</v>
      </c>
      <c r="AD872" s="249"/>
      <c r="AE872" s="389"/>
      <c r="AF872" s="243">
        <f>BD.PD9[[#This Row],[Av.P3 '[%']]]*BD.PD9[[#This Row],[Ppto. Orden Interna '[DOP']]]</f>
        <v>0</v>
      </c>
      <c r="AG872" s="249"/>
      <c r="AH872" s="389"/>
      <c r="AI872" s="243">
        <f>BD.PD9[[#This Row],[Av.P4 '[%']]]*BD.PD9[[#This Row],[Ppto. Orden Interna '[DOP']]]</f>
        <v>0</v>
      </c>
      <c r="AJ872" s="249"/>
      <c r="AK872" s="389"/>
      <c r="AL872" s="243">
        <f>BD.PD9[[#This Row],[Av.P5 '[%']]]*BD.PD9[[#This Row],[Ppto. Orden Interna '[DOP']]]</f>
        <v>0</v>
      </c>
      <c r="AM872" s="496">
        <f>BD.PD9[[#This Row],[Pago 5]]+BD.PD9[[#This Row],[Pago 4]]+BD.PD9[[#This Row],[Pago 3]]+BD.PD9[[#This Row],[Pago 2]]+BD.PD9[[#This Row],[Pago 1]]</f>
        <v>909000</v>
      </c>
      <c r="AN872" s="308" t="s">
        <v>244</v>
      </c>
      <c r="AO872" s="308" t="s">
        <v>245</v>
      </c>
      <c r="AP872" s="308" t="s">
        <v>246</v>
      </c>
      <c r="AQ872" s="308" t="s">
        <v>247</v>
      </c>
      <c r="AR872" s="308">
        <v>594</v>
      </c>
      <c r="AS872" s="308" t="s">
        <v>248</v>
      </c>
      <c r="AT872" s="249" t="s">
        <v>1575</v>
      </c>
      <c r="AU872" s="306"/>
      <c r="AV872" s="306"/>
      <c r="AW872" s="306"/>
      <c r="AX872" s="306"/>
      <c r="AY872" s="306"/>
      <c r="AZ872" s="306"/>
      <c r="BA872" s="306"/>
      <c r="BB872" s="306"/>
      <c r="BC872" s="306"/>
      <c r="BD872" s="306"/>
      <c r="BE872" s="306"/>
      <c r="BF872" s="306"/>
      <c r="BG872" s="306"/>
      <c r="BH872" s="306"/>
      <c r="BI872" s="306"/>
      <c r="BJ872" s="306"/>
      <c r="BK872" s="306"/>
      <c r="BL872" s="306"/>
      <c r="BM872" s="306"/>
      <c r="BN872" s="306"/>
      <c r="BO872" s="306"/>
      <c r="BP872" s="306"/>
      <c r="BQ872" s="306"/>
      <c r="BR872" s="306"/>
      <c r="BS872" s="306"/>
      <c r="BT872" s="306"/>
      <c r="BU872" s="306"/>
      <c r="BV872" s="306"/>
      <c r="BW872" s="306"/>
      <c r="BX872" s="306"/>
      <c r="BY872" s="306"/>
      <c r="BZ872" s="306"/>
      <c r="CA872" s="306"/>
      <c r="CB872" s="306"/>
      <c r="CC872" s="306"/>
      <c r="CD872" s="306"/>
      <c r="CE872" s="306"/>
      <c r="CF872" s="306"/>
      <c r="CG872" s="306"/>
      <c r="CH872" s="306"/>
      <c r="CI872" s="306"/>
      <c r="CJ872" s="306"/>
      <c r="CK872" s="306"/>
      <c r="CL872" s="306"/>
      <c r="CM872" s="306"/>
      <c r="CN872" s="306"/>
      <c r="CO872" s="306"/>
      <c r="CP872" s="306"/>
      <c r="CQ872" s="306"/>
      <c r="CR872" s="306"/>
      <c r="CS872" s="306"/>
      <c r="CT872" s="306"/>
      <c r="CU872" s="306"/>
      <c r="CV872" s="306"/>
      <c r="CW872" s="306"/>
      <c r="CX872" s="306"/>
      <c r="CY872" s="306"/>
      <c r="CZ872" s="306"/>
      <c r="DA872" s="306"/>
      <c r="DB872" s="306"/>
      <c r="DC872" s="306"/>
      <c r="DD872" s="306"/>
      <c r="DE872" s="306"/>
      <c r="DF872" s="306"/>
      <c r="DG872" s="306"/>
      <c r="DH872" s="306"/>
      <c r="DI872" s="306"/>
      <c r="DJ872" s="306"/>
      <c r="DK872" s="306"/>
      <c r="DL872" s="306"/>
      <c r="DM872" s="306"/>
      <c r="DN872" s="306"/>
      <c r="DO872" s="306"/>
      <c r="DP872" s="306"/>
      <c r="DQ872" s="306"/>
      <c r="DR872" s="306"/>
      <c r="DS872" s="306"/>
      <c r="DT872" s="306"/>
      <c r="DU872" s="306"/>
      <c r="DV872" s="306"/>
      <c r="DW872" s="306"/>
      <c r="DX872" s="306"/>
      <c r="DY872" s="306"/>
      <c r="DZ872" s="306"/>
      <c r="EA872" s="306"/>
      <c r="EB872" s="306"/>
      <c r="EC872" s="306"/>
      <c r="ED872" s="306"/>
      <c r="EE872" s="306"/>
      <c r="EF872" s="306"/>
      <c r="EG872" s="306"/>
      <c r="EH872" s="306"/>
      <c r="EI872" s="306"/>
      <c r="EJ872" s="306"/>
      <c r="EK872" s="306"/>
      <c r="EL872" s="306"/>
      <c r="EM872" s="306"/>
      <c r="EN872" s="306"/>
      <c r="EO872" s="306"/>
      <c r="EP872" s="306"/>
      <c r="EQ872" s="306"/>
      <c r="ER872" s="306"/>
      <c r="ES872" s="306"/>
      <c r="ET872" s="306"/>
      <c r="EU872" s="306"/>
      <c r="EV872" s="306"/>
      <c r="EW872" s="306"/>
      <c r="EX872" s="306"/>
      <c r="EY872" s="306"/>
      <c r="EZ872" s="306"/>
      <c r="FA872" s="306"/>
      <c r="FB872" s="306"/>
      <c r="FC872" s="306"/>
      <c r="FD872" s="306"/>
      <c r="FE872" s="306"/>
      <c r="FF872" s="306"/>
      <c r="FG872" s="306"/>
      <c r="FH872" s="306"/>
      <c r="FI872" s="306"/>
      <c r="FJ872" s="306"/>
      <c r="FK872" s="306"/>
      <c r="FL872" s="306"/>
      <c r="FM872" s="306"/>
      <c r="FN872" s="306"/>
      <c r="FO872" s="306"/>
      <c r="FP872" s="306"/>
      <c r="FQ872" s="306"/>
      <c r="FR872" s="306"/>
      <c r="FS872" s="306"/>
      <c r="FT872" s="306"/>
      <c r="FU872" s="306"/>
      <c r="FV872" s="306"/>
      <c r="FW872" s="306"/>
      <c r="FX872" s="306"/>
      <c r="FY872" s="306"/>
      <c r="FZ872" s="306"/>
      <c r="GA872" s="306"/>
      <c r="GB872" s="306"/>
      <c r="GC872" s="306"/>
      <c r="GD872" s="306"/>
      <c r="GE872" s="306"/>
      <c r="GF872" s="306"/>
      <c r="GG872" s="306"/>
      <c r="GH872" s="306"/>
      <c r="GI872" s="306"/>
      <c r="GJ872" s="306"/>
      <c r="GK872" s="306"/>
      <c r="GL872" s="306"/>
      <c r="GM872" s="306"/>
      <c r="GN872" s="306"/>
      <c r="GO872" s="306"/>
      <c r="GP872" s="306"/>
      <c r="GQ872" s="306"/>
      <c r="GR872" s="306"/>
      <c r="GS872" s="306"/>
      <c r="GT872" s="306"/>
      <c r="GU872" s="306"/>
      <c r="GV872" s="306"/>
      <c r="GW872" s="306"/>
      <c r="GX872" s="306"/>
      <c r="GY872" s="306"/>
      <c r="GZ872" s="306"/>
      <c r="HA872" s="306"/>
      <c r="HB872" s="306"/>
      <c r="HC872" s="306"/>
      <c r="HD872" s="306"/>
      <c r="HE872" s="306"/>
      <c r="HF872" s="306"/>
      <c r="HG872" s="306"/>
      <c r="HH872" s="306"/>
      <c r="HI872" s="306"/>
      <c r="HJ872" s="306"/>
      <c r="HK872" s="306"/>
      <c r="HL872" s="306"/>
      <c r="HM872" s="306"/>
      <c r="HN872" s="306"/>
      <c r="HO872" s="306"/>
      <c r="HP872" s="306"/>
      <c r="HQ872" s="306"/>
      <c r="HR872" s="306"/>
      <c r="HS872" s="306"/>
      <c r="HT872" s="306"/>
      <c r="HU872" s="306"/>
      <c r="HV872" s="306"/>
      <c r="HW872" s="306"/>
      <c r="HX872" s="306"/>
      <c r="HY872" s="306"/>
      <c r="HZ872" s="306"/>
      <c r="IA872" s="306"/>
      <c r="IB872" s="306"/>
      <c r="IC872" s="306"/>
      <c r="ID872" s="306"/>
      <c r="IE872" s="306"/>
      <c r="IF872" s="306"/>
      <c r="IG872" s="306"/>
      <c r="IH872" s="306"/>
    </row>
    <row r="873" spans="1:242" s="219" customFormat="1" ht="15" customHeight="1" x14ac:dyDescent="0.3">
      <c r="A873" s="174">
        <v>8.0500000000000007</v>
      </c>
      <c r="B873" s="231"/>
      <c r="C873" s="232" t="e">
        <f>VLOOKUP(BD.PD9[[#This Row],[Pos]],[19]!PPto[#Data],3,FALSE)</f>
        <v>#REF!</v>
      </c>
      <c r="D873" s="174" t="s">
        <v>23</v>
      </c>
      <c r="E873" s="305" t="str">
        <f>IF(BD.PD9[[#This Row],[.]]="*",VLOOKUP(BD.PD9[[#This Row],[Pos]],[19]Presupuesto!A:H,7,FALSE),"")</f>
        <v/>
      </c>
      <c r="F873" s="506" t="s">
        <v>647</v>
      </c>
      <c r="G873" s="579"/>
      <c r="H873" s="174"/>
      <c r="I873" s="174" t="s">
        <v>1326</v>
      </c>
      <c r="J873" s="382">
        <v>1</v>
      </c>
      <c r="K873" s="174" t="s">
        <v>260</v>
      </c>
      <c r="L873" s="383">
        <f>IF(BD.PD9[[#This Row],[Mon]]="DOP",1,HLOOKUP(BD.PD9[[#This Row],[Mon]],Data!$K$1:$L$2,2,FALSE))</f>
        <v>1</v>
      </c>
      <c r="M873" s="384">
        <v>19502.740000000002</v>
      </c>
      <c r="N873" s="243">
        <f>BD.PD9[[#This Row],[Cant.]]*BD.PD9[[#This Row],[ Tasa ]]*BD.PD9[[#This Row],[ Precio Und.]]</f>
        <v>19502.740000000002</v>
      </c>
      <c r="O873" s="386">
        <v>0</v>
      </c>
      <c r="P873" s="243">
        <f>IF(BD.PD9[[#This Row],[Liquid. '[%']]]&lt;&gt;0,(BD.PD9[[#This Row],[Valor Neto '[DOP']]]*BD.PD9[[#This Row],[Liquid. '[%']]])+BD.PD9[[#This Row],[Valor Neto '[DOP']]],BD.PD9[[#This Row],[Valor Neto '[DOP']]])</f>
        <v>19502.740000000002</v>
      </c>
      <c r="Q873" s="243">
        <f>BD.PD9[[#This Row],[Ppto. Orden Interna '[DOP']]]/HLOOKUP("USD",Data!$K$1:$L$2,2,FALSE)</f>
        <v>300.04215384615389</v>
      </c>
      <c r="R873" s="381" t="s">
        <v>632</v>
      </c>
      <c r="S873" s="387"/>
      <c r="T873" s="387"/>
      <c r="U873" s="387"/>
      <c r="V873" s="387"/>
      <c r="W873" s="174" t="s">
        <v>633</v>
      </c>
      <c r="X873" s="495">
        <v>8</v>
      </c>
      <c r="Y873" s="388">
        <v>0.5</v>
      </c>
      <c r="Z873" s="243">
        <f>BD.PD9[[#This Row],[Av.P1 '[%']]]*BD.PD9[[#This Row],[Ppto. Orden Interna '[DOP']]]</f>
        <v>9751.3700000000008</v>
      </c>
      <c r="AA873" s="495">
        <v>10</v>
      </c>
      <c r="AB873" s="388">
        <v>0.5</v>
      </c>
      <c r="AC873" s="243">
        <f>BD.PD9[[#This Row],[Av.P2 '[%']]]*BD.PD9[[#This Row],[Ppto. Orden Interna '[DOP']]]</f>
        <v>9751.3700000000008</v>
      </c>
      <c r="AD873" s="249"/>
      <c r="AE873" s="389"/>
      <c r="AF873" s="243">
        <f>BD.PD9[[#This Row],[Av.P3 '[%']]]*BD.PD9[[#This Row],[Ppto. Orden Interna '[DOP']]]</f>
        <v>0</v>
      </c>
      <c r="AG873" s="249"/>
      <c r="AH873" s="389"/>
      <c r="AI873" s="243">
        <f>BD.PD9[[#This Row],[Av.P4 '[%']]]*BD.PD9[[#This Row],[Ppto. Orden Interna '[DOP']]]</f>
        <v>0</v>
      </c>
      <c r="AJ873" s="249"/>
      <c r="AK873" s="389"/>
      <c r="AL873" s="243">
        <f>BD.PD9[[#This Row],[Av.P5 '[%']]]*BD.PD9[[#This Row],[Ppto. Orden Interna '[DOP']]]</f>
        <v>0</v>
      </c>
      <c r="AM873" s="496">
        <f>BD.PD9[[#This Row],[Pago 5]]+BD.PD9[[#This Row],[Pago 4]]+BD.PD9[[#This Row],[Pago 3]]+BD.PD9[[#This Row],[Pago 2]]+BD.PD9[[#This Row],[Pago 1]]</f>
        <v>19502.740000000002</v>
      </c>
      <c r="AN873" s="308" t="s">
        <v>244</v>
      </c>
      <c r="AO873" s="308" t="s">
        <v>245</v>
      </c>
      <c r="AP873" s="308" t="s">
        <v>246</v>
      </c>
      <c r="AQ873" s="308" t="s">
        <v>247</v>
      </c>
      <c r="AR873" s="308">
        <v>594</v>
      </c>
      <c r="AS873" s="308" t="s">
        <v>248</v>
      </c>
      <c r="AT873" s="249" t="s">
        <v>1575</v>
      </c>
      <c r="AU873" s="306"/>
      <c r="AV873" s="306"/>
      <c r="AW873" s="306"/>
      <c r="AX873" s="306"/>
      <c r="AY873" s="306"/>
      <c r="AZ873" s="306"/>
      <c r="BA873" s="306"/>
      <c r="BB873" s="306"/>
      <c r="BC873" s="306"/>
      <c r="BD873" s="306"/>
      <c r="BE873" s="306"/>
      <c r="BF873" s="306"/>
      <c r="BG873" s="306"/>
      <c r="BH873" s="306"/>
      <c r="BI873" s="306"/>
      <c r="BJ873" s="306"/>
      <c r="BK873" s="306"/>
      <c r="BL873" s="306"/>
      <c r="BM873" s="306"/>
      <c r="BN873" s="306"/>
      <c r="BO873" s="306"/>
      <c r="BP873" s="306"/>
      <c r="BQ873" s="306"/>
      <c r="BR873" s="306"/>
      <c r="BS873" s="306"/>
      <c r="BT873" s="306"/>
      <c r="BU873" s="306"/>
      <c r="BV873" s="306"/>
      <c r="BW873" s="306"/>
      <c r="BX873" s="306"/>
      <c r="BY873" s="306"/>
      <c r="BZ873" s="306"/>
      <c r="CA873" s="306"/>
      <c r="CB873" s="306"/>
      <c r="CC873" s="306"/>
      <c r="CD873" s="306"/>
      <c r="CE873" s="306"/>
      <c r="CF873" s="306"/>
      <c r="CG873" s="306"/>
      <c r="CH873" s="306"/>
      <c r="CI873" s="306"/>
      <c r="CJ873" s="306"/>
      <c r="CK873" s="306"/>
      <c r="CL873" s="306"/>
      <c r="CM873" s="306"/>
      <c r="CN873" s="306"/>
      <c r="CO873" s="306"/>
      <c r="CP873" s="306"/>
      <c r="CQ873" s="306"/>
      <c r="CR873" s="306"/>
      <c r="CS873" s="306"/>
      <c r="CT873" s="306"/>
      <c r="CU873" s="306"/>
      <c r="CV873" s="306"/>
      <c r="CW873" s="306"/>
      <c r="CX873" s="306"/>
      <c r="CY873" s="306"/>
      <c r="CZ873" s="306"/>
      <c r="DA873" s="306"/>
      <c r="DB873" s="306"/>
      <c r="DC873" s="306"/>
      <c r="DD873" s="306"/>
      <c r="DE873" s="306"/>
      <c r="DF873" s="306"/>
      <c r="DG873" s="306"/>
      <c r="DH873" s="306"/>
      <c r="DI873" s="306"/>
      <c r="DJ873" s="306"/>
      <c r="DK873" s="306"/>
      <c r="DL873" s="306"/>
      <c r="DM873" s="306"/>
      <c r="DN873" s="306"/>
      <c r="DO873" s="306"/>
      <c r="DP873" s="306"/>
      <c r="DQ873" s="306"/>
      <c r="DR873" s="306"/>
      <c r="DS873" s="306"/>
      <c r="DT873" s="306"/>
      <c r="DU873" s="306"/>
      <c r="DV873" s="306"/>
      <c r="DW873" s="306"/>
      <c r="DX873" s="306"/>
      <c r="DY873" s="306"/>
      <c r="DZ873" s="306"/>
      <c r="EA873" s="306"/>
      <c r="EB873" s="306"/>
      <c r="EC873" s="306"/>
      <c r="ED873" s="306"/>
      <c r="EE873" s="306"/>
      <c r="EF873" s="306"/>
      <c r="EG873" s="306"/>
      <c r="EH873" s="306"/>
      <c r="EI873" s="306"/>
      <c r="EJ873" s="306"/>
      <c r="EK873" s="306"/>
      <c r="EL873" s="306"/>
      <c r="EM873" s="306"/>
      <c r="EN873" s="306"/>
      <c r="EO873" s="306"/>
      <c r="EP873" s="306"/>
      <c r="EQ873" s="306"/>
      <c r="ER873" s="306"/>
      <c r="ES873" s="306"/>
      <c r="ET873" s="306"/>
      <c r="EU873" s="306"/>
      <c r="EV873" s="306"/>
      <c r="EW873" s="306"/>
      <c r="EX873" s="306"/>
      <c r="EY873" s="306"/>
      <c r="EZ873" s="306"/>
      <c r="FA873" s="306"/>
      <c r="FB873" s="306"/>
      <c r="FC873" s="306"/>
      <c r="FD873" s="306"/>
      <c r="FE873" s="306"/>
      <c r="FF873" s="306"/>
      <c r="FG873" s="306"/>
      <c r="FH873" s="306"/>
      <c r="FI873" s="306"/>
      <c r="FJ873" s="306"/>
      <c r="FK873" s="306"/>
      <c r="FL873" s="306"/>
      <c r="FM873" s="306"/>
      <c r="FN873" s="306"/>
      <c r="FO873" s="306"/>
      <c r="FP873" s="306"/>
      <c r="FQ873" s="306"/>
      <c r="FR873" s="306"/>
      <c r="FS873" s="306"/>
      <c r="FT873" s="306"/>
      <c r="FU873" s="306"/>
      <c r="FV873" s="306"/>
      <c r="FW873" s="306"/>
      <c r="FX873" s="306"/>
      <c r="FY873" s="306"/>
      <c r="FZ873" s="306"/>
      <c r="GA873" s="306"/>
      <c r="GB873" s="306"/>
      <c r="GC873" s="306"/>
      <c r="GD873" s="306"/>
      <c r="GE873" s="306"/>
      <c r="GF873" s="306"/>
      <c r="GG873" s="306"/>
      <c r="GH873" s="306"/>
      <c r="GI873" s="306"/>
      <c r="GJ873" s="306"/>
      <c r="GK873" s="306"/>
      <c r="GL873" s="306"/>
      <c r="GM873" s="306"/>
      <c r="GN873" s="306"/>
      <c r="GO873" s="306"/>
      <c r="GP873" s="306"/>
      <c r="GQ873" s="306"/>
      <c r="GR873" s="306"/>
      <c r="GS873" s="306"/>
      <c r="GT873" s="306"/>
      <c r="GU873" s="306"/>
      <c r="GV873" s="306"/>
      <c r="GW873" s="306"/>
      <c r="GX873" s="306"/>
      <c r="GY873" s="306"/>
      <c r="GZ873" s="306"/>
      <c r="HA873" s="306"/>
      <c r="HB873" s="306"/>
      <c r="HC873" s="306"/>
      <c r="HD873" s="306"/>
      <c r="HE873" s="306"/>
      <c r="HF873" s="306"/>
      <c r="HG873" s="306"/>
      <c r="HH873" s="306"/>
      <c r="HI873" s="306"/>
      <c r="HJ873" s="306"/>
      <c r="HK873" s="306"/>
      <c r="HL873" s="306"/>
      <c r="HM873" s="306"/>
      <c r="HN873" s="306"/>
      <c r="HO873" s="306"/>
      <c r="HP873" s="306"/>
      <c r="HQ873" s="306"/>
      <c r="HR873" s="306"/>
      <c r="HS873" s="306"/>
      <c r="HT873" s="306"/>
      <c r="HU873" s="306"/>
      <c r="HV873" s="306"/>
      <c r="HW873" s="306"/>
      <c r="HX873" s="306"/>
      <c r="HY873" s="306"/>
      <c r="HZ873" s="306"/>
      <c r="IA873" s="306"/>
      <c r="IB873" s="306"/>
      <c r="IC873" s="306"/>
      <c r="ID873" s="306"/>
      <c r="IE873" s="306"/>
      <c r="IF873" s="306"/>
      <c r="IG873" s="306"/>
      <c r="IH873" s="306"/>
    </row>
    <row r="874" spans="1:242" s="219" customFormat="1" ht="15" customHeight="1" x14ac:dyDescent="0.3">
      <c r="A874" s="174">
        <v>8.0500000000000007</v>
      </c>
      <c r="B874" s="231"/>
      <c r="C874" s="232" t="e">
        <f>VLOOKUP(BD.PD9[[#This Row],[Pos]],[19]!PPto[#Data],3,FALSE)</f>
        <v>#REF!</v>
      </c>
      <c r="D874" s="174" t="s">
        <v>23</v>
      </c>
      <c r="E874" s="305" t="str">
        <f>IF(BD.PD9[[#This Row],[.]]="*",VLOOKUP(BD.PD9[[#This Row],[Pos]],[19]Presupuesto!A:H,7,FALSE),"")</f>
        <v/>
      </c>
      <c r="F874" s="506" t="s">
        <v>648</v>
      </c>
      <c r="G874" s="579"/>
      <c r="H874" s="174"/>
      <c r="I874" s="174" t="s">
        <v>1326</v>
      </c>
      <c r="J874" s="382">
        <v>1</v>
      </c>
      <c r="K874" s="174" t="s">
        <v>260</v>
      </c>
      <c r="L874" s="383">
        <f>IF(BD.PD9[[#This Row],[Mon]]="DOP",1,HLOOKUP(BD.PD9[[#This Row],[Mon]],Data!$K$1:$L$2,2,FALSE))</f>
        <v>1</v>
      </c>
      <c r="M874" s="384">
        <v>19049.52</v>
      </c>
      <c r="N874" s="243">
        <f>BD.PD9[[#This Row],[Cant.]]*BD.PD9[[#This Row],[ Tasa ]]*BD.PD9[[#This Row],[ Precio Und.]]</f>
        <v>19049.52</v>
      </c>
      <c r="O874" s="386">
        <v>0</v>
      </c>
      <c r="P874" s="243">
        <f>IF(BD.PD9[[#This Row],[Liquid. '[%']]]&lt;&gt;0,(BD.PD9[[#This Row],[Valor Neto '[DOP']]]*BD.PD9[[#This Row],[Liquid. '[%']]])+BD.PD9[[#This Row],[Valor Neto '[DOP']]],BD.PD9[[#This Row],[Valor Neto '[DOP']]])</f>
        <v>19049.52</v>
      </c>
      <c r="Q874" s="243">
        <f>BD.PD9[[#This Row],[Ppto. Orden Interna '[DOP']]]/HLOOKUP("USD",Data!$K$1:$L$2,2,FALSE)</f>
        <v>293.06953846153846</v>
      </c>
      <c r="R874" s="381" t="s">
        <v>649</v>
      </c>
      <c r="S874" s="387"/>
      <c r="T874" s="387"/>
      <c r="U874" s="387"/>
      <c r="V874" s="387"/>
      <c r="W874" s="174" t="s">
        <v>650</v>
      </c>
      <c r="X874" s="495">
        <v>10</v>
      </c>
      <c r="Y874" s="388">
        <v>1</v>
      </c>
      <c r="Z874" s="243">
        <f>BD.PD9[[#This Row],[Av.P1 '[%']]]*BD.PD9[[#This Row],[Ppto. Orden Interna '[DOP']]]</f>
        <v>19049.52</v>
      </c>
      <c r="AA874" s="249"/>
      <c r="AB874" s="389"/>
      <c r="AC874" s="243">
        <f>BD.PD9[[#This Row],[Av.P2 '[%']]]*BD.PD9[[#This Row],[Ppto. Orden Interna '[DOP']]]</f>
        <v>0</v>
      </c>
      <c r="AD874" s="249"/>
      <c r="AE874" s="389"/>
      <c r="AF874" s="243">
        <f>BD.PD9[[#This Row],[Av.P3 '[%']]]*BD.PD9[[#This Row],[Ppto. Orden Interna '[DOP']]]</f>
        <v>0</v>
      </c>
      <c r="AG874" s="249"/>
      <c r="AH874" s="389"/>
      <c r="AI874" s="243">
        <f>BD.PD9[[#This Row],[Av.P4 '[%']]]*BD.PD9[[#This Row],[Ppto. Orden Interna '[DOP']]]</f>
        <v>0</v>
      </c>
      <c r="AJ874" s="249"/>
      <c r="AK874" s="389"/>
      <c r="AL874" s="243">
        <f>BD.PD9[[#This Row],[Av.P5 '[%']]]*BD.PD9[[#This Row],[Ppto. Orden Interna '[DOP']]]</f>
        <v>0</v>
      </c>
      <c r="AM874" s="496">
        <f>BD.PD9[[#This Row],[Pago 5]]+BD.PD9[[#This Row],[Pago 4]]+BD.PD9[[#This Row],[Pago 3]]+BD.PD9[[#This Row],[Pago 2]]+BD.PD9[[#This Row],[Pago 1]]</f>
        <v>19049.52</v>
      </c>
      <c r="AN874" s="308" t="s">
        <v>244</v>
      </c>
      <c r="AO874" s="308" t="s">
        <v>245</v>
      </c>
      <c r="AP874" s="308" t="s">
        <v>246</v>
      </c>
      <c r="AQ874" s="308" t="s">
        <v>247</v>
      </c>
      <c r="AR874" s="308">
        <v>594</v>
      </c>
      <c r="AS874" s="308" t="s">
        <v>248</v>
      </c>
      <c r="AT874" s="249" t="s">
        <v>1575</v>
      </c>
      <c r="AU874" s="306"/>
      <c r="AV874" s="306"/>
      <c r="AW874" s="306"/>
      <c r="AX874" s="306"/>
      <c r="AY874" s="306"/>
      <c r="AZ874" s="306"/>
      <c r="BA874" s="306"/>
      <c r="BB874" s="306"/>
      <c r="BC874" s="306"/>
      <c r="BD874" s="306"/>
      <c r="BE874" s="306"/>
      <c r="BF874" s="306"/>
      <c r="BG874" s="306"/>
      <c r="BH874" s="306"/>
      <c r="BI874" s="306"/>
      <c r="BJ874" s="306"/>
      <c r="BK874" s="306"/>
      <c r="BL874" s="306"/>
      <c r="BM874" s="306"/>
      <c r="BN874" s="306"/>
      <c r="BO874" s="306"/>
      <c r="BP874" s="306"/>
      <c r="BQ874" s="306"/>
      <c r="BR874" s="306"/>
      <c r="BS874" s="306"/>
      <c r="BT874" s="306"/>
      <c r="BU874" s="306"/>
      <c r="BV874" s="306"/>
      <c r="BW874" s="306"/>
      <c r="BX874" s="306"/>
      <c r="BY874" s="306"/>
      <c r="BZ874" s="306"/>
      <c r="CA874" s="306"/>
      <c r="CB874" s="306"/>
      <c r="CC874" s="306"/>
      <c r="CD874" s="306"/>
      <c r="CE874" s="306"/>
      <c r="CF874" s="306"/>
      <c r="CG874" s="306"/>
      <c r="CH874" s="306"/>
      <c r="CI874" s="306"/>
      <c r="CJ874" s="306"/>
      <c r="CK874" s="306"/>
      <c r="CL874" s="306"/>
      <c r="CM874" s="306"/>
      <c r="CN874" s="306"/>
      <c r="CO874" s="306"/>
      <c r="CP874" s="306"/>
      <c r="CQ874" s="306"/>
      <c r="CR874" s="306"/>
      <c r="CS874" s="306"/>
      <c r="CT874" s="306"/>
      <c r="CU874" s="306"/>
      <c r="CV874" s="306"/>
      <c r="CW874" s="306"/>
      <c r="CX874" s="306"/>
      <c r="CY874" s="306"/>
      <c r="CZ874" s="306"/>
      <c r="DA874" s="306"/>
      <c r="DB874" s="306"/>
      <c r="DC874" s="306"/>
      <c r="DD874" s="306"/>
      <c r="DE874" s="306"/>
      <c r="DF874" s="306"/>
      <c r="DG874" s="306"/>
      <c r="DH874" s="306"/>
      <c r="DI874" s="306"/>
      <c r="DJ874" s="306"/>
      <c r="DK874" s="306"/>
      <c r="DL874" s="306"/>
      <c r="DM874" s="306"/>
      <c r="DN874" s="306"/>
      <c r="DO874" s="306"/>
      <c r="DP874" s="306"/>
      <c r="DQ874" s="306"/>
      <c r="DR874" s="306"/>
      <c r="DS874" s="306"/>
      <c r="DT874" s="306"/>
      <c r="DU874" s="306"/>
      <c r="DV874" s="306"/>
      <c r="DW874" s="306"/>
      <c r="DX874" s="306"/>
      <c r="DY874" s="306"/>
      <c r="DZ874" s="306"/>
      <c r="EA874" s="306"/>
      <c r="EB874" s="306"/>
      <c r="EC874" s="306"/>
      <c r="ED874" s="306"/>
      <c r="EE874" s="306"/>
      <c r="EF874" s="306"/>
      <c r="EG874" s="306"/>
      <c r="EH874" s="306"/>
      <c r="EI874" s="306"/>
      <c r="EJ874" s="306"/>
      <c r="EK874" s="306"/>
      <c r="EL874" s="306"/>
      <c r="EM874" s="306"/>
      <c r="EN874" s="306"/>
      <c r="EO874" s="306"/>
      <c r="EP874" s="306"/>
      <c r="EQ874" s="306"/>
      <c r="ER874" s="306"/>
      <c r="ES874" s="306"/>
      <c r="ET874" s="306"/>
      <c r="EU874" s="306"/>
      <c r="EV874" s="306"/>
      <c r="EW874" s="306"/>
      <c r="EX874" s="306"/>
      <c r="EY874" s="306"/>
      <c r="EZ874" s="306"/>
      <c r="FA874" s="306"/>
      <c r="FB874" s="306"/>
      <c r="FC874" s="306"/>
      <c r="FD874" s="306"/>
      <c r="FE874" s="306"/>
      <c r="FF874" s="306"/>
      <c r="FG874" s="306"/>
      <c r="FH874" s="306"/>
      <c r="FI874" s="306"/>
      <c r="FJ874" s="306"/>
      <c r="FK874" s="306"/>
      <c r="FL874" s="306"/>
      <c r="FM874" s="306"/>
      <c r="FN874" s="306"/>
      <c r="FO874" s="306"/>
      <c r="FP874" s="306"/>
      <c r="FQ874" s="306"/>
      <c r="FR874" s="306"/>
      <c r="FS874" s="306"/>
      <c r="FT874" s="306"/>
      <c r="FU874" s="306"/>
      <c r="FV874" s="306"/>
      <c r="FW874" s="306"/>
      <c r="FX874" s="306"/>
      <c r="FY874" s="306"/>
      <c r="FZ874" s="306"/>
      <c r="GA874" s="306"/>
      <c r="GB874" s="306"/>
      <c r="GC874" s="306"/>
      <c r="GD874" s="306"/>
      <c r="GE874" s="306"/>
      <c r="GF874" s="306"/>
      <c r="GG874" s="306"/>
      <c r="GH874" s="306"/>
      <c r="GI874" s="306"/>
      <c r="GJ874" s="306"/>
      <c r="GK874" s="306"/>
      <c r="GL874" s="306"/>
      <c r="GM874" s="306"/>
      <c r="GN874" s="306"/>
      <c r="GO874" s="306"/>
      <c r="GP874" s="306"/>
      <c r="GQ874" s="306"/>
      <c r="GR874" s="306"/>
      <c r="GS874" s="306"/>
      <c r="GT874" s="306"/>
      <c r="GU874" s="306"/>
      <c r="GV874" s="306"/>
      <c r="GW874" s="306"/>
      <c r="GX874" s="306"/>
      <c r="GY874" s="306"/>
      <c r="GZ874" s="306"/>
      <c r="HA874" s="306"/>
      <c r="HB874" s="306"/>
      <c r="HC874" s="306"/>
      <c r="HD874" s="306"/>
      <c r="HE874" s="306"/>
      <c r="HF874" s="306"/>
      <c r="HG874" s="306"/>
      <c r="HH874" s="306"/>
      <c r="HI874" s="306"/>
      <c r="HJ874" s="306"/>
      <c r="HK874" s="306"/>
      <c r="HL874" s="306"/>
      <c r="HM874" s="306"/>
      <c r="HN874" s="306"/>
      <c r="HO874" s="306"/>
      <c r="HP874" s="306"/>
      <c r="HQ874" s="306"/>
      <c r="HR874" s="306"/>
      <c r="HS874" s="306"/>
      <c r="HT874" s="306"/>
      <c r="HU874" s="306"/>
      <c r="HV874" s="306"/>
      <c r="HW874" s="306"/>
      <c r="HX874" s="306"/>
      <c r="HY874" s="306"/>
      <c r="HZ874" s="306"/>
      <c r="IA874" s="306"/>
      <c r="IB874" s="306"/>
      <c r="IC874" s="306"/>
      <c r="ID874" s="306"/>
      <c r="IE874" s="306"/>
      <c r="IF874" s="306"/>
      <c r="IG874" s="306"/>
      <c r="IH874" s="306"/>
    </row>
    <row r="875" spans="1:242" s="219" customFormat="1" ht="15" customHeight="1" x14ac:dyDescent="0.3">
      <c r="A875" s="174">
        <v>8.0500000000000007</v>
      </c>
      <c r="B875" s="231"/>
      <c r="C875" s="232" t="e">
        <f>VLOOKUP(BD.PD9[[#This Row],[Pos]],[19]!PPto[#Data],3,FALSE)</f>
        <v>#REF!</v>
      </c>
      <c r="D875" s="174" t="s">
        <v>23</v>
      </c>
      <c r="E875" s="305" t="str">
        <f>IF(BD.PD9[[#This Row],[.]]="*",VLOOKUP(BD.PD9[[#This Row],[Pos]],[19]Presupuesto!A:H,7,FALSE),"")</f>
        <v/>
      </c>
      <c r="F875" s="507" t="s">
        <v>639</v>
      </c>
      <c r="G875" s="577"/>
      <c r="H875" s="174"/>
      <c r="I875" s="174" t="s">
        <v>1326</v>
      </c>
      <c r="J875" s="382">
        <v>2</v>
      </c>
      <c r="K875" s="174" t="s">
        <v>260</v>
      </c>
      <c r="L875" s="383">
        <f>IF(BD.PD9[[#This Row],[Mon]]="DOP",1,HLOOKUP(BD.PD9[[#This Row],[Mon]],Data!$K$1:$L$2,2,FALSE))</f>
        <v>1</v>
      </c>
      <c r="M875" s="384">
        <v>11370</v>
      </c>
      <c r="N875" s="243">
        <f>BD.PD9[[#This Row],[Cant.]]*BD.PD9[[#This Row],[ Tasa ]]*BD.PD9[[#This Row],[ Precio Und.]]</f>
        <v>22740</v>
      </c>
      <c r="O875" s="386">
        <v>0</v>
      </c>
      <c r="P875" s="243">
        <f>IF(BD.PD9[[#This Row],[Liquid. '[%']]]&lt;&gt;0,(BD.PD9[[#This Row],[Valor Neto '[DOP']]]*BD.PD9[[#This Row],[Liquid. '[%']]])+BD.PD9[[#This Row],[Valor Neto '[DOP']]],BD.PD9[[#This Row],[Valor Neto '[DOP']]])</f>
        <v>22740</v>
      </c>
      <c r="Q875" s="243">
        <f>BD.PD9[[#This Row],[Ppto. Orden Interna '[DOP']]]/HLOOKUP("USD",Data!$K$1:$L$2,2,FALSE)</f>
        <v>349.84615384615387</v>
      </c>
      <c r="R875" s="381" t="s">
        <v>636</v>
      </c>
      <c r="S875" s="387" t="s">
        <v>637</v>
      </c>
      <c r="T875" s="387"/>
      <c r="U875" s="387"/>
      <c r="V875" s="387"/>
      <c r="W875" s="174" t="s">
        <v>644</v>
      </c>
      <c r="X875" s="495">
        <v>10</v>
      </c>
      <c r="Y875" s="388">
        <v>1</v>
      </c>
      <c r="Z875" s="243">
        <f>BD.PD9[[#This Row],[Av.P1 '[%']]]*BD.PD9[[#This Row],[Ppto. Orden Interna '[DOP']]]</f>
        <v>22740</v>
      </c>
      <c r="AA875" s="249"/>
      <c r="AB875" s="389"/>
      <c r="AC875" s="243">
        <f>BD.PD9[[#This Row],[Av.P2 '[%']]]*BD.PD9[[#This Row],[Ppto. Orden Interna '[DOP']]]</f>
        <v>0</v>
      </c>
      <c r="AD875" s="249"/>
      <c r="AE875" s="389"/>
      <c r="AF875" s="243">
        <f>BD.PD9[[#This Row],[Av.P3 '[%']]]*BD.PD9[[#This Row],[Ppto. Orden Interna '[DOP']]]</f>
        <v>0</v>
      </c>
      <c r="AG875" s="249"/>
      <c r="AH875" s="389"/>
      <c r="AI875" s="243">
        <f>BD.PD9[[#This Row],[Av.P4 '[%']]]*BD.PD9[[#This Row],[Ppto. Orden Interna '[DOP']]]</f>
        <v>0</v>
      </c>
      <c r="AJ875" s="249"/>
      <c r="AK875" s="389"/>
      <c r="AL875" s="243">
        <f>BD.PD9[[#This Row],[Av.P5 '[%']]]*BD.PD9[[#This Row],[Ppto. Orden Interna '[DOP']]]</f>
        <v>0</v>
      </c>
      <c r="AM875" s="496">
        <f>BD.PD9[[#This Row],[Pago 5]]+BD.PD9[[#This Row],[Pago 4]]+BD.PD9[[#This Row],[Pago 3]]+BD.PD9[[#This Row],[Pago 2]]+BD.PD9[[#This Row],[Pago 1]]</f>
        <v>22740</v>
      </c>
      <c r="AN875" s="308" t="s">
        <v>244</v>
      </c>
      <c r="AO875" s="308" t="s">
        <v>245</v>
      </c>
      <c r="AP875" s="308" t="s">
        <v>246</v>
      </c>
      <c r="AQ875" s="308" t="s">
        <v>247</v>
      </c>
      <c r="AR875" s="308">
        <v>594</v>
      </c>
      <c r="AS875" s="308" t="s">
        <v>248</v>
      </c>
      <c r="AT875" s="249" t="s">
        <v>1575</v>
      </c>
      <c r="AU875" s="306"/>
      <c r="AV875" s="306"/>
      <c r="AW875" s="306"/>
      <c r="AX875" s="306"/>
      <c r="AY875" s="306"/>
      <c r="AZ875" s="306"/>
      <c r="BA875" s="306"/>
      <c r="BB875" s="306"/>
      <c r="BC875" s="306"/>
      <c r="BD875" s="306"/>
      <c r="BE875" s="306"/>
      <c r="BF875" s="306"/>
      <c r="BG875" s="306"/>
      <c r="BH875" s="306"/>
      <c r="BI875" s="306"/>
      <c r="BJ875" s="306"/>
      <c r="BK875" s="306"/>
      <c r="BL875" s="306"/>
      <c r="BM875" s="306"/>
      <c r="BN875" s="306"/>
      <c r="BO875" s="306"/>
      <c r="BP875" s="306"/>
      <c r="BQ875" s="306"/>
      <c r="BR875" s="306"/>
      <c r="BS875" s="306"/>
      <c r="BT875" s="306"/>
      <c r="BU875" s="306"/>
      <c r="BV875" s="306"/>
      <c r="BW875" s="306"/>
      <c r="BX875" s="306"/>
      <c r="BY875" s="306"/>
      <c r="BZ875" s="306"/>
      <c r="CA875" s="306"/>
      <c r="CB875" s="306"/>
      <c r="CC875" s="306"/>
      <c r="CD875" s="306"/>
      <c r="CE875" s="306"/>
      <c r="CF875" s="306"/>
      <c r="CG875" s="306"/>
      <c r="CH875" s="306"/>
      <c r="CI875" s="306"/>
      <c r="CJ875" s="306"/>
      <c r="CK875" s="306"/>
      <c r="CL875" s="306"/>
      <c r="CM875" s="306"/>
      <c r="CN875" s="306"/>
      <c r="CO875" s="306"/>
      <c r="CP875" s="306"/>
      <c r="CQ875" s="306"/>
      <c r="CR875" s="306"/>
      <c r="CS875" s="306"/>
      <c r="CT875" s="306"/>
      <c r="CU875" s="306"/>
      <c r="CV875" s="306"/>
      <c r="CW875" s="306"/>
      <c r="CX875" s="306"/>
      <c r="CY875" s="306"/>
      <c r="CZ875" s="306"/>
      <c r="DA875" s="306"/>
      <c r="DB875" s="306"/>
      <c r="DC875" s="306"/>
      <c r="DD875" s="306"/>
      <c r="DE875" s="306"/>
      <c r="DF875" s="306"/>
      <c r="DG875" s="306"/>
      <c r="DH875" s="306"/>
      <c r="DI875" s="306"/>
      <c r="DJ875" s="306"/>
      <c r="DK875" s="306"/>
      <c r="DL875" s="306"/>
      <c r="DM875" s="306"/>
      <c r="DN875" s="306"/>
      <c r="DO875" s="306"/>
      <c r="DP875" s="306"/>
      <c r="DQ875" s="306"/>
      <c r="DR875" s="306"/>
      <c r="DS875" s="306"/>
      <c r="DT875" s="306"/>
      <c r="DU875" s="306"/>
      <c r="DV875" s="306"/>
      <c r="DW875" s="306"/>
      <c r="DX875" s="306"/>
      <c r="DY875" s="306"/>
      <c r="DZ875" s="306"/>
      <c r="EA875" s="306"/>
      <c r="EB875" s="306"/>
      <c r="EC875" s="306"/>
      <c r="ED875" s="306"/>
      <c r="EE875" s="306"/>
      <c r="EF875" s="306"/>
      <c r="EG875" s="306"/>
      <c r="EH875" s="306"/>
      <c r="EI875" s="306"/>
      <c r="EJ875" s="306"/>
      <c r="EK875" s="306"/>
      <c r="EL875" s="306"/>
      <c r="EM875" s="306"/>
      <c r="EN875" s="306"/>
      <c r="EO875" s="306"/>
      <c r="EP875" s="306"/>
      <c r="EQ875" s="306"/>
      <c r="ER875" s="306"/>
      <c r="ES875" s="306"/>
      <c r="ET875" s="306"/>
      <c r="EU875" s="306"/>
      <c r="EV875" s="306"/>
      <c r="EW875" s="306"/>
      <c r="EX875" s="306"/>
      <c r="EY875" s="306"/>
      <c r="EZ875" s="306"/>
      <c r="FA875" s="306"/>
      <c r="FB875" s="306"/>
      <c r="FC875" s="306"/>
      <c r="FD875" s="306"/>
      <c r="FE875" s="306"/>
      <c r="FF875" s="306"/>
      <c r="FG875" s="306"/>
      <c r="FH875" s="306"/>
      <c r="FI875" s="306"/>
      <c r="FJ875" s="306"/>
      <c r="FK875" s="306"/>
      <c r="FL875" s="306"/>
      <c r="FM875" s="306"/>
      <c r="FN875" s="306"/>
      <c r="FO875" s="306"/>
      <c r="FP875" s="306"/>
      <c r="FQ875" s="306"/>
      <c r="FR875" s="306"/>
      <c r="FS875" s="306"/>
      <c r="FT875" s="306"/>
      <c r="FU875" s="306"/>
      <c r="FV875" s="306"/>
      <c r="FW875" s="306"/>
      <c r="FX875" s="306"/>
      <c r="FY875" s="306"/>
      <c r="FZ875" s="306"/>
      <c r="GA875" s="306"/>
      <c r="GB875" s="306"/>
      <c r="GC875" s="306"/>
      <c r="GD875" s="306"/>
      <c r="GE875" s="306"/>
      <c r="GF875" s="306"/>
      <c r="GG875" s="306"/>
      <c r="GH875" s="306"/>
      <c r="GI875" s="306"/>
      <c r="GJ875" s="306"/>
      <c r="GK875" s="306"/>
      <c r="GL875" s="306"/>
      <c r="GM875" s="306"/>
      <c r="GN875" s="306"/>
      <c r="GO875" s="306"/>
      <c r="GP875" s="306"/>
      <c r="GQ875" s="306"/>
      <c r="GR875" s="306"/>
      <c r="GS875" s="306"/>
      <c r="GT875" s="306"/>
      <c r="GU875" s="306"/>
      <c r="GV875" s="306"/>
      <c r="GW875" s="306"/>
      <c r="GX875" s="306"/>
      <c r="GY875" s="306"/>
      <c r="GZ875" s="306"/>
      <c r="HA875" s="306"/>
      <c r="HB875" s="306"/>
      <c r="HC875" s="306"/>
      <c r="HD875" s="306"/>
      <c r="HE875" s="306"/>
      <c r="HF875" s="306"/>
      <c r="HG875" s="306"/>
      <c r="HH875" s="306"/>
      <c r="HI875" s="306"/>
      <c r="HJ875" s="306"/>
      <c r="HK875" s="306"/>
      <c r="HL875" s="306"/>
      <c r="HM875" s="306"/>
      <c r="HN875" s="306"/>
      <c r="HO875" s="306"/>
      <c r="HP875" s="306"/>
      <c r="HQ875" s="306"/>
      <c r="HR875" s="306"/>
      <c r="HS875" s="306"/>
      <c r="HT875" s="306"/>
      <c r="HU875" s="306"/>
      <c r="HV875" s="306"/>
      <c r="HW875" s="306"/>
      <c r="HX875" s="306"/>
      <c r="HY875" s="306"/>
      <c r="HZ875" s="306"/>
      <c r="IA875" s="306"/>
      <c r="IB875" s="306"/>
      <c r="IC875" s="306"/>
      <c r="ID875" s="306"/>
      <c r="IE875" s="306"/>
      <c r="IF875" s="306"/>
      <c r="IG875" s="306"/>
      <c r="IH875" s="306"/>
    </row>
    <row r="876" spans="1:242" s="219" customFormat="1" ht="15" customHeight="1" x14ac:dyDescent="0.3">
      <c r="A876" s="174">
        <v>8.0500000000000007</v>
      </c>
      <c r="B876" s="231"/>
      <c r="C876" s="232" t="e">
        <f>VLOOKUP(BD.PD9[[#This Row],[Pos]],[19]!PPto[#Data],3,FALSE)</f>
        <v>#REF!</v>
      </c>
      <c r="D876" s="174" t="s">
        <v>23</v>
      </c>
      <c r="E876" s="305" t="str">
        <f>IF(BD.PD9[[#This Row],[.]]="*",VLOOKUP(BD.PD9[[#This Row],[Pos]],[19]Presupuesto!A:H,7,FALSE),"")</f>
        <v/>
      </c>
      <c r="F876" s="506" t="s">
        <v>651</v>
      </c>
      <c r="G876" s="579"/>
      <c r="H876" s="174"/>
      <c r="I876" s="174" t="s">
        <v>1326</v>
      </c>
      <c r="J876" s="382">
        <v>1</v>
      </c>
      <c r="K876" s="174" t="s">
        <v>260</v>
      </c>
      <c r="L876" s="383">
        <f>IF(BD.PD9[[#This Row],[Mon]]="DOP",1,HLOOKUP(BD.PD9[[#This Row],[Mon]],Data!$K$1:$L$2,2,FALSE))</f>
        <v>1</v>
      </c>
      <c r="M876" s="384">
        <v>14067.79</v>
      </c>
      <c r="N876" s="243">
        <f>BD.PD9[[#This Row],[Cant.]]*BD.PD9[[#This Row],[ Tasa ]]*BD.PD9[[#This Row],[ Precio Und.]]</f>
        <v>14067.79</v>
      </c>
      <c r="O876" s="386">
        <v>0</v>
      </c>
      <c r="P876" s="243">
        <f>IF(BD.PD9[[#This Row],[Liquid. '[%']]]&lt;&gt;0,(BD.PD9[[#This Row],[Valor Neto '[DOP']]]*BD.PD9[[#This Row],[Liquid. '[%']]])+BD.PD9[[#This Row],[Valor Neto '[DOP']]],BD.PD9[[#This Row],[Valor Neto '[DOP']]])</f>
        <v>14067.79</v>
      </c>
      <c r="Q876" s="243">
        <f>BD.PD9[[#This Row],[Ppto. Orden Interna '[DOP']]]/HLOOKUP("USD",Data!$K$1:$L$2,2,FALSE)</f>
        <v>216.42753846153846</v>
      </c>
      <c r="R876" s="381" t="s">
        <v>643</v>
      </c>
      <c r="S876" s="387"/>
      <c r="T876" s="387"/>
      <c r="U876" s="387"/>
      <c r="V876" s="387"/>
      <c r="W876" s="174" t="s">
        <v>644</v>
      </c>
      <c r="X876" s="495">
        <v>10</v>
      </c>
      <c r="Y876" s="388">
        <v>1</v>
      </c>
      <c r="Z876" s="243">
        <f>BD.PD9[[#This Row],[Av.P1 '[%']]]*BD.PD9[[#This Row],[Ppto. Orden Interna '[DOP']]]</f>
        <v>14067.79</v>
      </c>
      <c r="AA876" s="249"/>
      <c r="AB876" s="389"/>
      <c r="AC876" s="243">
        <f>BD.PD9[[#This Row],[Av.P2 '[%']]]*BD.PD9[[#This Row],[Ppto. Orden Interna '[DOP']]]</f>
        <v>0</v>
      </c>
      <c r="AD876" s="249"/>
      <c r="AE876" s="389"/>
      <c r="AF876" s="243">
        <f>BD.PD9[[#This Row],[Av.P3 '[%']]]*BD.PD9[[#This Row],[Ppto. Orden Interna '[DOP']]]</f>
        <v>0</v>
      </c>
      <c r="AG876" s="249"/>
      <c r="AH876" s="389"/>
      <c r="AI876" s="243">
        <f>BD.PD9[[#This Row],[Av.P4 '[%']]]*BD.PD9[[#This Row],[Ppto. Orden Interna '[DOP']]]</f>
        <v>0</v>
      </c>
      <c r="AJ876" s="249"/>
      <c r="AK876" s="389"/>
      <c r="AL876" s="243">
        <f>BD.PD9[[#This Row],[Av.P5 '[%']]]*BD.PD9[[#This Row],[Ppto. Orden Interna '[DOP']]]</f>
        <v>0</v>
      </c>
      <c r="AM876" s="496">
        <f>BD.PD9[[#This Row],[Pago 5]]+BD.PD9[[#This Row],[Pago 4]]+BD.PD9[[#This Row],[Pago 3]]+BD.PD9[[#This Row],[Pago 2]]+BD.PD9[[#This Row],[Pago 1]]</f>
        <v>14067.79</v>
      </c>
      <c r="AN876" s="308" t="s">
        <v>244</v>
      </c>
      <c r="AO876" s="308" t="s">
        <v>245</v>
      </c>
      <c r="AP876" s="308" t="s">
        <v>246</v>
      </c>
      <c r="AQ876" s="308" t="s">
        <v>247</v>
      </c>
      <c r="AR876" s="308">
        <v>594</v>
      </c>
      <c r="AS876" s="308" t="s">
        <v>248</v>
      </c>
      <c r="AT876" s="249" t="s">
        <v>1575</v>
      </c>
      <c r="AU876" s="306"/>
      <c r="AV876" s="306"/>
      <c r="AW876" s="306"/>
      <c r="AX876" s="306"/>
      <c r="AY876" s="306"/>
      <c r="AZ876" s="306"/>
      <c r="BA876" s="306"/>
      <c r="BB876" s="306"/>
      <c r="BC876" s="306"/>
      <c r="BD876" s="306"/>
      <c r="BE876" s="306"/>
      <c r="BF876" s="306"/>
      <c r="BG876" s="306"/>
      <c r="BH876" s="306"/>
      <c r="BI876" s="306"/>
      <c r="BJ876" s="306"/>
      <c r="BK876" s="306"/>
      <c r="BL876" s="306"/>
      <c r="BM876" s="306"/>
      <c r="BN876" s="306"/>
      <c r="BO876" s="306"/>
      <c r="BP876" s="306"/>
      <c r="BQ876" s="306"/>
      <c r="BR876" s="306"/>
      <c r="BS876" s="306"/>
      <c r="BT876" s="306"/>
      <c r="BU876" s="306"/>
      <c r="BV876" s="306"/>
      <c r="BW876" s="306"/>
      <c r="BX876" s="306"/>
      <c r="BY876" s="306"/>
      <c r="BZ876" s="306"/>
      <c r="CA876" s="306"/>
      <c r="CB876" s="306"/>
      <c r="CC876" s="306"/>
      <c r="CD876" s="306"/>
      <c r="CE876" s="306"/>
      <c r="CF876" s="306"/>
      <c r="CG876" s="306"/>
      <c r="CH876" s="306"/>
      <c r="CI876" s="306"/>
      <c r="CJ876" s="306"/>
      <c r="CK876" s="306"/>
      <c r="CL876" s="306"/>
      <c r="CM876" s="306"/>
      <c r="CN876" s="306"/>
      <c r="CO876" s="306"/>
      <c r="CP876" s="306"/>
      <c r="CQ876" s="306"/>
      <c r="CR876" s="306"/>
      <c r="CS876" s="306"/>
      <c r="CT876" s="306"/>
      <c r="CU876" s="306"/>
      <c r="CV876" s="306"/>
      <c r="CW876" s="306"/>
      <c r="CX876" s="306"/>
      <c r="CY876" s="306"/>
      <c r="CZ876" s="306"/>
      <c r="DA876" s="306"/>
      <c r="DB876" s="306"/>
      <c r="DC876" s="306"/>
      <c r="DD876" s="306"/>
      <c r="DE876" s="306"/>
      <c r="DF876" s="306"/>
      <c r="DG876" s="306"/>
      <c r="DH876" s="306"/>
      <c r="DI876" s="306"/>
      <c r="DJ876" s="306"/>
      <c r="DK876" s="306"/>
      <c r="DL876" s="306"/>
      <c r="DM876" s="306"/>
      <c r="DN876" s="306"/>
      <c r="DO876" s="306"/>
      <c r="DP876" s="306"/>
      <c r="DQ876" s="306"/>
      <c r="DR876" s="306"/>
      <c r="DS876" s="306"/>
      <c r="DT876" s="306"/>
      <c r="DU876" s="306"/>
      <c r="DV876" s="306"/>
      <c r="DW876" s="306"/>
      <c r="DX876" s="306"/>
      <c r="DY876" s="306"/>
      <c r="DZ876" s="306"/>
      <c r="EA876" s="306"/>
      <c r="EB876" s="306"/>
      <c r="EC876" s="306"/>
      <c r="ED876" s="306"/>
      <c r="EE876" s="306"/>
      <c r="EF876" s="306"/>
      <c r="EG876" s="306"/>
      <c r="EH876" s="306"/>
      <c r="EI876" s="306"/>
      <c r="EJ876" s="306"/>
      <c r="EK876" s="306"/>
      <c r="EL876" s="306"/>
      <c r="EM876" s="306"/>
      <c r="EN876" s="306"/>
      <c r="EO876" s="306"/>
      <c r="EP876" s="306"/>
      <c r="EQ876" s="306"/>
      <c r="ER876" s="306"/>
      <c r="ES876" s="306"/>
      <c r="ET876" s="306"/>
      <c r="EU876" s="306"/>
      <c r="EV876" s="306"/>
      <c r="EW876" s="306"/>
      <c r="EX876" s="306"/>
      <c r="EY876" s="306"/>
      <c r="EZ876" s="306"/>
      <c r="FA876" s="306"/>
      <c r="FB876" s="306"/>
      <c r="FC876" s="306"/>
      <c r="FD876" s="306"/>
      <c r="FE876" s="306"/>
      <c r="FF876" s="306"/>
      <c r="FG876" s="306"/>
      <c r="FH876" s="306"/>
      <c r="FI876" s="306"/>
      <c r="FJ876" s="306"/>
      <c r="FK876" s="306"/>
      <c r="FL876" s="306"/>
      <c r="FM876" s="306"/>
      <c r="FN876" s="306"/>
      <c r="FO876" s="306"/>
      <c r="FP876" s="306"/>
      <c r="FQ876" s="306"/>
      <c r="FR876" s="306"/>
      <c r="FS876" s="306"/>
      <c r="FT876" s="306"/>
      <c r="FU876" s="306"/>
      <c r="FV876" s="306"/>
      <c r="FW876" s="306"/>
      <c r="FX876" s="306"/>
      <c r="FY876" s="306"/>
      <c r="FZ876" s="306"/>
      <c r="GA876" s="306"/>
      <c r="GB876" s="306"/>
      <c r="GC876" s="306"/>
      <c r="GD876" s="306"/>
      <c r="GE876" s="306"/>
      <c r="GF876" s="306"/>
      <c r="GG876" s="306"/>
      <c r="GH876" s="306"/>
      <c r="GI876" s="306"/>
      <c r="GJ876" s="306"/>
      <c r="GK876" s="306"/>
      <c r="GL876" s="306"/>
      <c r="GM876" s="306"/>
      <c r="GN876" s="306"/>
      <c r="GO876" s="306"/>
      <c r="GP876" s="306"/>
      <c r="GQ876" s="306"/>
      <c r="GR876" s="306"/>
      <c r="GS876" s="306"/>
      <c r="GT876" s="306"/>
      <c r="GU876" s="306"/>
      <c r="GV876" s="306"/>
      <c r="GW876" s="306"/>
      <c r="GX876" s="306"/>
      <c r="GY876" s="306"/>
      <c r="GZ876" s="306"/>
      <c r="HA876" s="306"/>
      <c r="HB876" s="306"/>
      <c r="HC876" s="306"/>
      <c r="HD876" s="306"/>
      <c r="HE876" s="306"/>
      <c r="HF876" s="306"/>
      <c r="HG876" s="306"/>
      <c r="HH876" s="306"/>
      <c r="HI876" s="306"/>
      <c r="HJ876" s="306"/>
      <c r="HK876" s="306"/>
      <c r="HL876" s="306"/>
      <c r="HM876" s="306"/>
      <c r="HN876" s="306"/>
      <c r="HO876" s="306"/>
      <c r="HP876" s="306"/>
      <c r="HQ876" s="306"/>
      <c r="HR876" s="306"/>
      <c r="HS876" s="306"/>
      <c r="HT876" s="306"/>
      <c r="HU876" s="306"/>
      <c r="HV876" s="306"/>
      <c r="HW876" s="306"/>
      <c r="HX876" s="306"/>
      <c r="HY876" s="306"/>
      <c r="HZ876" s="306"/>
      <c r="IA876" s="306"/>
      <c r="IB876" s="306"/>
      <c r="IC876" s="306"/>
      <c r="ID876" s="306"/>
      <c r="IE876" s="306"/>
      <c r="IF876" s="306"/>
      <c r="IG876" s="306"/>
      <c r="IH876" s="306"/>
    </row>
    <row r="877" spans="1:242" s="219" customFormat="1" ht="15" customHeight="1" x14ac:dyDescent="0.3">
      <c r="A877" s="174">
        <v>8.0500000000000007</v>
      </c>
      <c r="B877" s="231"/>
      <c r="C877" s="232" t="e">
        <f>VLOOKUP(BD.PD9[[#This Row],[Pos]],[19]!PPto[#Data],3,FALSE)</f>
        <v>#REF!</v>
      </c>
      <c r="D877" s="174" t="s">
        <v>23</v>
      </c>
      <c r="E877" s="305" t="str">
        <f>IF(BD.PD9[[#This Row],[.]]="*",VLOOKUP(BD.PD9[[#This Row],[Pos]],[19]Presupuesto!A:H,7,FALSE),"")</f>
        <v/>
      </c>
      <c r="F877" s="234" t="s">
        <v>640</v>
      </c>
      <c r="G877" s="174"/>
      <c r="H877" s="174"/>
      <c r="I877" s="174" t="s">
        <v>1326</v>
      </c>
      <c r="J877" s="382">
        <v>2</v>
      </c>
      <c r="K877" s="174" t="s">
        <v>260</v>
      </c>
      <c r="L877" s="383">
        <f>IF(BD.PD9[[#This Row],[Mon]]="DOP",1,HLOOKUP(BD.PD9[[#This Row],[Mon]],Data!$K$1:$L$2,2,FALSE))</f>
        <v>1</v>
      </c>
      <c r="M877" s="384">
        <v>121011.5</v>
      </c>
      <c r="N877" s="243">
        <f>BD.PD9[[#This Row],[Cant.]]*BD.PD9[[#This Row],[ Tasa ]]*BD.PD9[[#This Row],[ Precio Und.]]</f>
        <v>242023</v>
      </c>
      <c r="O877" s="386">
        <v>0</v>
      </c>
      <c r="P877" s="243">
        <f>IF(BD.PD9[[#This Row],[Liquid. '[%']]]&lt;&gt;0,(BD.PD9[[#This Row],[Valor Neto '[DOP']]]*BD.PD9[[#This Row],[Liquid. '[%']]])+BD.PD9[[#This Row],[Valor Neto '[DOP']]],BD.PD9[[#This Row],[Valor Neto '[DOP']]])</f>
        <v>242023</v>
      </c>
      <c r="Q877" s="243">
        <f>BD.PD9[[#This Row],[Ppto. Orden Interna '[DOP']]]/HLOOKUP("USD",Data!$K$1:$L$2,2,FALSE)</f>
        <v>3723.4307692307693</v>
      </c>
      <c r="R877" s="381" t="s">
        <v>636</v>
      </c>
      <c r="S877" s="387" t="s">
        <v>637</v>
      </c>
      <c r="T877" s="387"/>
      <c r="U877" s="387"/>
      <c r="V877" s="387"/>
      <c r="W877" s="174"/>
      <c r="X877" s="495">
        <v>10</v>
      </c>
      <c r="Y877" s="388">
        <v>1</v>
      </c>
      <c r="Z877" s="243">
        <f>BD.PD9[[#This Row],[Av.P1 '[%']]]*BD.PD9[[#This Row],[Ppto. Orden Interna '[DOP']]]</f>
        <v>242023</v>
      </c>
      <c r="AA877" s="249"/>
      <c r="AB877" s="389"/>
      <c r="AC877" s="243">
        <f>BD.PD9[[#This Row],[Av.P2 '[%']]]*BD.PD9[[#This Row],[Ppto. Orden Interna '[DOP']]]</f>
        <v>0</v>
      </c>
      <c r="AD877" s="249"/>
      <c r="AE877" s="389"/>
      <c r="AF877" s="243">
        <f>BD.PD9[[#This Row],[Av.P3 '[%']]]*BD.PD9[[#This Row],[Ppto. Orden Interna '[DOP']]]</f>
        <v>0</v>
      </c>
      <c r="AG877" s="249"/>
      <c r="AH877" s="389"/>
      <c r="AI877" s="243">
        <f>BD.PD9[[#This Row],[Av.P4 '[%']]]*BD.PD9[[#This Row],[Ppto. Orden Interna '[DOP']]]</f>
        <v>0</v>
      </c>
      <c r="AJ877" s="249"/>
      <c r="AK877" s="389"/>
      <c r="AL877" s="243">
        <f>BD.PD9[[#This Row],[Av.P5 '[%']]]*BD.PD9[[#This Row],[Ppto. Orden Interna '[DOP']]]</f>
        <v>0</v>
      </c>
      <c r="AM877" s="496">
        <f>BD.PD9[[#This Row],[Pago 5]]+BD.PD9[[#This Row],[Pago 4]]+BD.PD9[[#This Row],[Pago 3]]+BD.PD9[[#This Row],[Pago 2]]+BD.PD9[[#This Row],[Pago 1]]</f>
        <v>242023</v>
      </c>
      <c r="AN877" s="308" t="s">
        <v>244</v>
      </c>
      <c r="AO877" s="308" t="s">
        <v>245</v>
      </c>
      <c r="AP877" s="308" t="s">
        <v>246</v>
      </c>
      <c r="AQ877" s="308" t="s">
        <v>247</v>
      </c>
      <c r="AR877" s="308">
        <v>594</v>
      </c>
      <c r="AS877" s="308" t="s">
        <v>248</v>
      </c>
      <c r="AT877" s="249" t="s">
        <v>1575</v>
      </c>
      <c r="AU877" s="306"/>
      <c r="AV877" s="306"/>
      <c r="AW877" s="306"/>
      <c r="AX877" s="306"/>
      <c r="AY877" s="306"/>
      <c r="AZ877" s="306"/>
      <c r="BA877" s="306"/>
      <c r="BB877" s="306"/>
      <c r="BC877" s="306"/>
      <c r="BD877" s="306"/>
      <c r="BE877" s="306"/>
      <c r="BF877" s="306"/>
      <c r="BG877" s="306"/>
      <c r="BH877" s="306"/>
      <c r="BI877" s="306"/>
      <c r="BJ877" s="306"/>
      <c r="BK877" s="306"/>
      <c r="BL877" s="306"/>
      <c r="BM877" s="306"/>
      <c r="BN877" s="306"/>
      <c r="BO877" s="306"/>
      <c r="BP877" s="306"/>
      <c r="BQ877" s="306"/>
      <c r="BR877" s="306"/>
      <c r="BS877" s="306"/>
      <c r="BT877" s="306"/>
      <c r="BU877" s="306"/>
      <c r="BV877" s="306"/>
      <c r="BW877" s="306"/>
      <c r="BX877" s="306"/>
      <c r="BY877" s="306"/>
      <c r="BZ877" s="306"/>
      <c r="CA877" s="306"/>
      <c r="CB877" s="306"/>
      <c r="CC877" s="306"/>
      <c r="CD877" s="306"/>
      <c r="CE877" s="306"/>
      <c r="CF877" s="306"/>
      <c r="CG877" s="306"/>
      <c r="CH877" s="306"/>
      <c r="CI877" s="306"/>
      <c r="CJ877" s="306"/>
      <c r="CK877" s="306"/>
      <c r="CL877" s="306"/>
      <c r="CM877" s="306"/>
      <c r="CN877" s="306"/>
      <c r="CO877" s="306"/>
      <c r="CP877" s="306"/>
      <c r="CQ877" s="306"/>
      <c r="CR877" s="306"/>
      <c r="CS877" s="306"/>
      <c r="CT877" s="306"/>
      <c r="CU877" s="306"/>
      <c r="CV877" s="306"/>
      <c r="CW877" s="306"/>
      <c r="CX877" s="306"/>
      <c r="CY877" s="306"/>
      <c r="CZ877" s="306"/>
      <c r="DA877" s="306"/>
      <c r="DB877" s="306"/>
      <c r="DC877" s="306"/>
      <c r="DD877" s="306"/>
      <c r="DE877" s="306"/>
      <c r="DF877" s="306"/>
      <c r="DG877" s="306"/>
      <c r="DH877" s="306"/>
      <c r="DI877" s="306"/>
      <c r="DJ877" s="306"/>
      <c r="DK877" s="306"/>
      <c r="DL877" s="306"/>
      <c r="DM877" s="306"/>
      <c r="DN877" s="306"/>
      <c r="DO877" s="306"/>
      <c r="DP877" s="306"/>
      <c r="DQ877" s="306"/>
      <c r="DR877" s="306"/>
      <c r="DS877" s="306"/>
      <c r="DT877" s="306"/>
      <c r="DU877" s="306"/>
      <c r="DV877" s="306"/>
      <c r="DW877" s="306"/>
      <c r="DX877" s="306"/>
      <c r="DY877" s="306"/>
      <c r="DZ877" s="306"/>
      <c r="EA877" s="306"/>
      <c r="EB877" s="306"/>
      <c r="EC877" s="306"/>
      <c r="ED877" s="306"/>
      <c r="EE877" s="306"/>
      <c r="EF877" s="306"/>
      <c r="EG877" s="306"/>
      <c r="EH877" s="306"/>
      <c r="EI877" s="306"/>
      <c r="EJ877" s="306"/>
      <c r="EK877" s="306"/>
      <c r="EL877" s="306"/>
      <c r="EM877" s="306"/>
      <c r="EN877" s="306"/>
      <c r="EO877" s="306"/>
      <c r="EP877" s="306"/>
      <c r="EQ877" s="306"/>
      <c r="ER877" s="306"/>
      <c r="ES877" s="306"/>
      <c r="ET877" s="306"/>
      <c r="EU877" s="306"/>
      <c r="EV877" s="306"/>
      <c r="EW877" s="306"/>
      <c r="EX877" s="306"/>
      <c r="EY877" s="306"/>
      <c r="EZ877" s="306"/>
      <c r="FA877" s="306"/>
      <c r="FB877" s="306"/>
      <c r="FC877" s="306"/>
      <c r="FD877" s="306"/>
      <c r="FE877" s="306"/>
      <c r="FF877" s="306"/>
      <c r="FG877" s="306"/>
      <c r="FH877" s="306"/>
      <c r="FI877" s="306"/>
      <c r="FJ877" s="306"/>
      <c r="FK877" s="306"/>
      <c r="FL877" s="306"/>
      <c r="FM877" s="306"/>
      <c r="FN877" s="306"/>
      <c r="FO877" s="306"/>
      <c r="FP877" s="306"/>
      <c r="FQ877" s="306"/>
      <c r="FR877" s="306"/>
      <c r="FS877" s="306"/>
      <c r="FT877" s="306"/>
      <c r="FU877" s="306"/>
      <c r="FV877" s="306"/>
      <c r="FW877" s="306"/>
      <c r="FX877" s="306"/>
      <c r="FY877" s="306"/>
      <c r="FZ877" s="306"/>
      <c r="GA877" s="306"/>
      <c r="GB877" s="306"/>
      <c r="GC877" s="306"/>
      <c r="GD877" s="306"/>
      <c r="GE877" s="306"/>
      <c r="GF877" s="306"/>
      <c r="GG877" s="306"/>
      <c r="GH877" s="306"/>
      <c r="GI877" s="306"/>
      <c r="GJ877" s="306"/>
      <c r="GK877" s="306"/>
      <c r="GL877" s="306"/>
      <c r="GM877" s="306"/>
      <c r="GN877" s="306"/>
      <c r="GO877" s="306"/>
      <c r="GP877" s="306"/>
      <c r="GQ877" s="306"/>
      <c r="GR877" s="306"/>
      <c r="GS877" s="306"/>
      <c r="GT877" s="306"/>
      <c r="GU877" s="306"/>
      <c r="GV877" s="306"/>
      <c r="GW877" s="306"/>
      <c r="GX877" s="306"/>
      <c r="GY877" s="306"/>
      <c r="GZ877" s="306"/>
      <c r="HA877" s="306"/>
      <c r="HB877" s="306"/>
      <c r="HC877" s="306"/>
      <c r="HD877" s="306"/>
      <c r="HE877" s="306"/>
      <c r="HF877" s="306"/>
      <c r="HG877" s="306"/>
      <c r="HH877" s="306"/>
      <c r="HI877" s="306"/>
      <c r="HJ877" s="306"/>
      <c r="HK877" s="306"/>
      <c r="HL877" s="306"/>
      <c r="HM877" s="306"/>
      <c r="HN877" s="306"/>
      <c r="HO877" s="306"/>
      <c r="HP877" s="306"/>
      <c r="HQ877" s="306"/>
      <c r="HR877" s="306"/>
      <c r="HS877" s="306"/>
      <c r="HT877" s="306"/>
      <c r="HU877" s="306"/>
      <c r="HV877" s="306"/>
      <c r="HW877" s="306"/>
      <c r="HX877" s="306"/>
      <c r="HY877" s="306"/>
      <c r="HZ877" s="306"/>
      <c r="IA877" s="306"/>
      <c r="IB877" s="306"/>
      <c r="IC877" s="306"/>
      <c r="ID877" s="306"/>
      <c r="IE877" s="306"/>
      <c r="IF877" s="306"/>
      <c r="IG877" s="306"/>
      <c r="IH877" s="306"/>
    </row>
    <row r="878" spans="1:242" s="219" customFormat="1" ht="15" customHeight="1" x14ac:dyDescent="0.3">
      <c r="A878" s="174">
        <v>8.0500000000000007</v>
      </c>
      <c r="B878" s="231"/>
      <c r="C878" s="232" t="e">
        <f>VLOOKUP(BD.PD9[[#This Row],[Pos]],[19]!PPto[#Data],3,FALSE)</f>
        <v>#REF!</v>
      </c>
      <c r="D878" s="174" t="s">
        <v>23</v>
      </c>
      <c r="E878" s="305" t="str">
        <f>IF(BD.PD9[[#This Row],[.]]="*",VLOOKUP(BD.PD9[[#This Row],[Pos]],[19]Presupuesto!A:H,7,FALSE),"")</f>
        <v/>
      </c>
      <c r="F878" s="506" t="s">
        <v>652</v>
      </c>
      <c r="G878" s="579"/>
      <c r="H878" s="174"/>
      <c r="I878" s="174" t="s">
        <v>1326</v>
      </c>
      <c r="J878" s="382">
        <v>11</v>
      </c>
      <c r="K878" s="174" t="s">
        <v>260</v>
      </c>
      <c r="L878" s="383">
        <f>IF(BD.PD9[[#This Row],[Mon]]="DOP",1,HLOOKUP(BD.PD9[[#This Row],[Mon]],Data!$K$1:$L$2,2,FALSE))</f>
        <v>1</v>
      </c>
      <c r="M878" s="384">
        <v>8785.6</v>
      </c>
      <c r="N878" s="243">
        <f>BD.PD9[[#This Row],[Cant.]]*BD.PD9[[#This Row],[ Tasa ]]*BD.PD9[[#This Row],[ Precio Und.]]</f>
        <v>96641.600000000006</v>
      </c>
      <c r="O878" s="386">
        <v>0</v>
      </c>
      <c r="P878" s="243">
        <f>IF(BD.PD9[[#This Row],[Liquid. '[%']]]&lt;&gt;0,(BD.PD9[[#This Row],[Valor Neto '[DOP']]]*BD.PD9[[#This Row],[Liquid. '[%']]])+BD.PD9[[#This Row],[Valor Neto '[DOP']]],BD.PD9[[#This Row],[Valor Neto '[DOP']]])</f>
        <v>96641.600000000006</v>
      </c>
      <c r="Q878" s="243">
        <f>BD.PD9[[#This Row],[Ppto. Orden Interna '[DOP']]]/HLOOKUP("USD",Data!$K$1:$L$2,2,FALSE)</f>
        <v>1486.7938461538463</v>
      </c>
      <c r="R878" s="381" t="s">
        <v>612</v>
      </c>
      <c r="S878" s="387"/>
      <c r="T878" s="387"/>
      <c r="U878" s="387"/>
      <c r="V878" s="387"/>
      <c r="W878" s="174" t="s">
        <v>337</v>
      </c>
      <c r="X878" s="495">
        <v>8</v>
      </c>
      <c r="Y878" s="388">
        <v>0.7</v>
      </c>
      <c r="Z878" s="243">
        <f>BD.PD9[[#This Row],[Av.P1 '[%']]]*BD.PD9[[#This Row],[Ppto. Orden Interna '[DOP']]]</f>
        <v>67649.119999999995</v>
      </c>
      <c r="AA878" s="495">
        <v>10</v>
      </c>
      <c r="AB878" s="388">
        <v>0.3</v>
      </c>
      <c r="AC878" s="243">
        <f>BD.PD9[[#This Row],[Av.P2 '[%']]]*BD.PD9[[#This Row],[Ppto. Orden Interna '[DOP']]]</f>
        <v>28992.48</v>
      </c>
      <c r="AD878" s="249"/>
      <c r="AE878" s="389"/>
      <c r="AF878" s="243">
        <f>BD.PD9[[#This Row],[Av.P3 '[%']]]*BD.PD9[[#This Row],[Ppto. Orden Interna '[DOP']]]</f>
        <v>0</v>
      </c>
      <c r="AG878" s="249"/>
      <c r="AH878" s="389"/>
      <c r="AI878" s="243">
        <f>BD.PD9[[#This Row],[Av.P4 '[%']]]*BD.PD9[[#This Row],[Ppto. Orden Interna '[DOP']]]</f>
        <v>0</v>
      </c>
      <c r="AJ878" s="249"/>
      <c r="AK878" s="389"/>
      <c r="AL878" s="243">
        <f>BD.PD9[[#This Row],[Av.P5 '[%']]]*BD.PD9[[#This Row],[Ppto. Orden Interna '[DOP']]]</f>
        <v>0</v>
      </c>
      <c r="AM878" s="496">
        <f>BD.PD9[[#This Row],[Pago 5]]+BD.PD9[[#This Row],[Pago 4]]+BD.PD9[[#This Row],[Pago 3]]+BD.PD9[[#This Row],[Pago 2]]+BD.PD9[[#This Row],[Pago 1]]</f>
        <v>96641.599999999991</v>
      </c>
      <c r="AN878" s="308" t="s">
        <v>244</v>
      </c>
      <c r="AO878" s="308" t="s">
        <v>245</v>
      </c>
      <c r="AP878" s="308" t="s">
        <v>246</v>
      </c>
      <c r="AQ878" s="308" t="s">
        <v>247</v>
      </c>
      <c r="AR878" s="308">
        <v>594</v>
      </c>
      <c r="AS878" s="308" t="s">
        <v>248</v>
      </c>
      <c r="AT878" s="249" t="s">
        <v>1575</v>
      </c>
      <c r="AU878" s="306"/>
      <c r="AV878" s="306"/>
      <c r="AW878" s="306"/>
      <c r="AX878" s="306"/>
      <c r="AY878" s="306"/>
      <c r="AZ878" s="306"/>
      <c r="BA878" s="306"/>
      <c r="BB878" s="306"/>
      <c r="BC878" s="306"/>
      <c r="BD878" s="306"/>
      <c r="BE878" s="306"/>
      <c r="BF878" s="306"/>
      <c r="BG878" s="306"/>
      <c r="BH878" s="306"/>
      <c r="BI878" s="306"/>
      <c r="BJ878" s="306"/>
      <c r="BK878" s="306"/>
      <c r="BL878" s="306"/>
      <c r="BM878" s="306"/>
      <c r="BN878" s="306"/>
      <c r="BO878" s="306"/>
      <c r="BP878" s="306"/>
      <c r="BQ878" s="306"/>
      <c r="BR878" s="306"/>
      <c r="BS878" s="306"/>
      <c r="BT878" s="306"/>
      <c r="BU878" s="306"/>
      <c r="BV878" s="306"/>
      <c r="BW878" s="306"/>
      <c r="BX878" s="306"/>
      <c r="BY878" s="306"/>
      <c r="BZ878" s="306"/>
      <c r="CA878" s="306"/>
      <c r="CB878" s="306"/>
      <c r="CC878" s="306"/>
      <c r="CD878" s="306"/>
      <c r="CE878" s="306"/>
      <c r="CF878" s="306"/>
      <c r="CG878" s="306"/>
      <c r="CH878" s="306"/>
      <c r="CI878" s="306"/>
      <c r="CJ878" s="306"/>
      <c r="CK878" s="306"/>
      <c r="CL878" s="306"/>
      <c r="CM878" s="306"/>
      <c r="CN878" s="306"/>
      <c r="CO878" s="306"/>
      <c r="CP878" s="306"/>
      <c r="CQ878" s="306"/>
      <c r="CR878" s="306"/>
      <c r="CS878" s="306"/>
      <c r="CT878" s="306"/>
      <c r="CU878" s="306"/>
      <c r="CV878" s="306"/>
      <c r="CW878" s="306"/>
      <c r="CX878" s="306"/>
      <c r="CY878" s="306"/>
      <c r="CZ878" s="306"/>
      <c r="DA878" s="306"/>
      <c r="DB878" s="306"/>
      <c r="DC878" s="306"/>
      <c r="DD878" s="306"/>
      <c r="DE878" s="306"/>
      <c r="DF878" s="306"/>
      <c r="DG878" s="306"/>
      <c r="DH878" s="306"/>
      <c r="DI878" s="306"/>
      <c r="DJ878" s="306"/>
      <c r="DK878" s="306"/>
      <c r="DL878" s="306"/>
      <c r="DM878" s="306"/>
      <c r="DN878" s="306"/>
      <c r="DO878" s="306"/>
      <c r="DP878" s="306"/>
      <c r="DQ878" s="306"/>
      <c r="DR878" s="306"/>
      <c r="DS878" s="306"/>
      <c r="DT878" s="306"/>
      <c r="DU878" s="306"/>
      <c r="DV878" s="306"/>
      <c r="DW878" s="306"/>
      <c r="DX878" s="306"/>
      <c r="DY878" s="306"/>
      <c r="DZ878" s="306"/>
      <c r="EA878" s="306"/>
      <c r="EB878" s="306"/>
      <c r="EC878" s="306"/>
      <c r="ED878" s="306"/>
      <c r="EE878" s="306"/>
      <c r="EF878" s="306"/>
      <c r="EG878" s="306"/>
      <c r="EH878" s="306"/>
      <c r="EI878" s="306"/>
      <c r="EJ878" s="306"/>
      <c r="EK878" s="306"/>
      <c r="EL878" s="306"/>
      <c r="EM878" s="306"/>
      <c r="EN878" s="306"/>
      <c r="EO878" s="306"/>
      <c r="EP878" s="306"/>
      <c r="EQ878" s="306"/>
      <c r="ER878" s="306"/>
      <c r="ES878" s="306"/>
      <c r="ET878" s="306"/>
      <c r="EU878" s="306"/>
      <c r="EV878" s="306"/>
      <c r="EW878" s="306"/>
      <c r="EX878" s="306"/>
      <c r="EY878" s="306"/>
      <c r="EZ878" s="306"/>
      <c r="FA878" s="306"/>
      <c r="FB878" s="306"/>
      <c r="FC878" s="306"/>
      <c r="FD878" s="306"/>
      <c r="FE878" s="306"/>
      <c r="FF878" s="306"/>
      <c r="FG878" s="306"/>
      <c r="FH878" s="306"/>
      <c r="FI878" s="306"/>
      <c r="FJ878" s="306"/>
      <c r="FK878" s="306"/>
      <c r="FL878" s="306"/>
      <c r="FM878" s="306"/>
      <c r="FN878" s="306"/>
      <c r="FO878" s="306"/>
      <c r="FP878" s="306"/>
      <c r="FQ878" s="306"/>
      <c r="FR878" s="306"/>
      <c r="FS878" s="306"/>
      <c r="FT878" s="306"/>
      <c r="FU878" s="306"/>
      <c r="FV878" s="306"/>
      <c r="FW878" s="306"/>
      <c r="FX878" s="306"/>
      <c r="FY878" s="306"/>
      <c r="FZ878" s="306"/>
      <c r="GA878" s="306"/>
      <c r="GB878" s="306"/>
      <c r="GC878" s="306"/>
      <c r="GD878" s="306"/>
      <c r="GE878" s="306"/>
      <c r="GF878" s="306"/>
      <c r="GG878" s="306"/>
      <c r="GH878" s="306"/>
      <c r="GI878" s="306"/>
      <c r="GJ878" s="306"/>
      <c r="GK878" s="306"/>
      <c r="GL878" s="306"/>
      <c r="GM878" s="306"/>
      <c r="GN878" s="306"/>
      <c r="GO878" s="306"/>
      <c r="GP878" s="306"/>
      <c r="GQ878" s="306"/>
      <c r="GR878" s="306"/>
      <c r="GS878" s="306"/>
      <c r="GT878" s="306"/>
      <c r="GU878" s="306"/>
      <c r="GV878" s="306"/>
      <c r="GW878" s="306"/>
      <c r="GX878" s="306"/>
      <c r="GY878" s="306"/>
      <c r="GZ878" s="306"/>
      <c r="HA878" s="306"/>
      <c r="HB878" s="306"/>
      <c r="HC878" s="306"/>
      <c r="HD878" s="306"/>
      <c r="HE878" s="306"/>
      <c r="HF878" s="306"/>
      <c r="HG878" s="306"/>
      <c r="HH878" s="306"/>
      <c r="HI878" s="306"/>
      <c r="HJ878" s="306"/>
      <c r="HK878" s="306"/>
      <c r="HL878" s="306"/>
      <c r="HM878" s="306"/>
      <c r="HN878" s="306"/>
      <c r="HO878" s="306"/>
      <c r="HP878" s="306"/>
      <c r="HQ878" s="306"/>
      <c r="HR878" s="306"/>
      <c r="HS878" s="306"/>
      <c r="HT878" s="306"/>
      <c r="HU878" s="306"/>
      <c r="HV878" s="306"/>
      <c r="HW878" s="306"/>
      <c r="HX878" s="306"/>
      <c r="HY878" s="306"/>
      <c r="HZ878" s="306"/>
      <c r="IA878" s="306"/>
      <c r="IB878" s="306"/>
      <c r="IC878" s="306"/>
      <c r="ID878" s="306"/>
      <c r="IE878" s="306"/>
      <c r="IF878" s="306"/>
      <c r="IG878" s="306"/>
      <c r="IH878" s="306"/>
    </row>
    <row r="879" spans="1:242" s="219" customFormat="1" ht="15" customHeight="1" x14ac:dyDescent="0.3">
      <c r="A879" s="174">
        <v>8.0500000000000007</v>
      </c>
      <c r="B879" s="231"/>
      <c r="C879" s="232" t="e">
        <f>VLOOKUP(BD.PD9[[#This Row],[Pos]],[19]!PPto[#Data],3,FALSE)</f>
        <v>#REF!</v>
      </c>
      <c r="D879" s="174" t="s">
        <v>23</v>
      </c>
      <c r="E879" s="305" t="str">
        <f>IF(BD.PD9[[#This Row],[.]]="*",VLOOKUP(BD.PD9[[#This Row],[Pos]],[19]Presupuesto!A:H,7,FALSE),"")</f>
        <v/>
      </c>
      <c r="F879" s="506" t="s">
        <v>653</v>
      </c>
      <c r="G879" s="579"/>
      <c r="H879" s="174"/>
      <c r="I879" s="174" t="s">
        <v>1326</v>
      </c>
      <c r="J879" s="382">
        <v>1</v>
      </c>
      <c r="K879" s="174" t="s">
        <v>260</v>
      </c>
      <c r="L879" s="383">
        <f>IF(BD.PD9[[#This Row],[Mon]]="DOP",1,HLOOKUP(BD.PD9[[#This Row],[Mon]],Data!$K$1:$L$2,2,FALSE))</f>
        <v>1</v>
      </c>
      <c r="M879" s="384">
        <v>3000</v>
      </c>
      <c r="N879" s="243">
        <f>BD.PD9[[#This Row],[Cant.]]*BD.PD9[[#This Row],[ Tasa ]]*BD.PD9[[#This Row],[ Precio Und.]]</f>
        <v>3000</v>
      </c>
      <c r="O879" s="386">
        <v>0</v>
      </c>
      <c r="P879" s="243">
        <f>IF(BD.PD9[[#This Row],[Liquid. '[%']]]&lt;&gt;0,(BD.PD9[[#This Row],[Valor Neto '[DOP']]]*BD.PD9[[#This Row],[Liquid. '[%']]])+BD.PD9[[#This Row],[Valor Neto '[DOP']]],BD.PD9[[#This Row],[Valor Neto '[DOP']]])</f>
        <v>3000</v>
      </c>
      <c r="Q879" s="243">
        <f>BD.PD9[[#This Row],[Ppto. Orden Interna '[DOP']]]/HLOOKUP("USD",Data!$K$1:$L$2,2,FALSE)</f>
        <v>46.153846153846153</v>
      </c>
      <c r="R879" s="381" t="s">
        <v>603</v>
      </c>
      <c r="S879" s="387"/>
      <c r="T879" s="387"/>
      <c r="U879" s="387"/>
      <c r="V879" s="387"/>
      <c r="W879" s="174" t="s">
        <v>337</v>
      </c>
      <c r="X879" s="495">
        <v>8</v>
      </c>
      <c r="Y879" s="388">
        <v>0.7</v>
      </c>
      <c r="Z879" s="243">
        <f>BD.PD9[[#This Row],[Av.P1 '[%']]]*BD.PD9[[#This Row],[Ppto. Orden Interna '[DOP']]]</f>
        <v>2100</v>
      </c>
      <c r="AA879" s="495">
        <v>10</v>
      </c>
      <c r="AB879" s="388">
        <v>0.3</v>
      </c>
      <c r="AC879" s="243">
        <f>BD.PD9[[#This Row],[Av.P2 '[%']]]*BD.PD9[[#This Row],[Ppto. Orden Interna '[DOP']]]</f>
        <v>900</v>
      </c>
      <c r="AD879" s="249"/>
      <c r="AE879" s="389"/>
      <c r="AF879" s="243">
        <f>BD.PD9[[#This Row],[Av.P3 '[%']]]*BD.PD9[[#This Row],[Ppto. Orden Interna '[DOP']]]</f>
        <v>0</v>
      </c>
      <c r="AG879" s="249"/>
      <c r="AH879" s="389"/>
      <c r="AI879" s="243">
        <f>BD.PD9[[#This Row],[Av.P4 '[%']]]*BD.PD9[[#This Row],[Ppto. Orden Interna '[DOP']]]</f>
        <v>0</v>
      </c>
      <c r="AJ879" s="249"/>
      <c r="AK879" s="389"/>
      <c r="AL879" s="243">
        <f>BD.PD9[[#This Row],[Av.P5 '[%']]]*BD.PD9[[#This Row],[Ppto. Orden Interna '[DOP']]]</f>
        <v>0</v>
      </c>
      <c r="AM879" s="496">
        <f>BD.PD9[[#This Row],[Pago 5]]+BD.PD9[[#This Row],[Pago 4]]+BD.PD9[[#This Row],[Pago 3]]+BD.PD9[[#This Row],[Pago 2]]+BD.PD9[[#This Row],[Pago 1]]</f>
        <v>3000</v>
      </c>
      <c r="AN879" s="308" t="s">
        <v>244</v>
      </c>
      <c r="AO879" s="308" t="s">
        <v>245</v>
      </c>
      <c r="AP879" s="308" t="s">
        <v>246</v>
      </c>
      <c r="AQ879" s="308" t="s">
        <v>247</v>
      </c>
      <c r="AR879" s="308">
        <v>594</v>
      </c>
      <c r="AS879" s="308" t="s">
        <v>248</v>
      </c>
      <c r="AT879" s="249" t="s">
        <v>1575</v>
      </c>
      <c r="AU879" s="306"/>
      <c r="AV879" s="306"/>
      <c r="AW879" s="306"/>
      <c r="AX879" s="306"/>
      <c r="AY879" s="306"/>
      <c r="AZ879" s="306"/>
      <c r="BA879" s="306"/>
      <c r="BB879" s="306"/>
      <c r="BC879" s="306"/>
      <c r="BD879" s="306"/>
      <c r="BE879" s="306"/>
      <c r="BF879" s="306"/>
      <c r="BG879" s="306"/>
      <c r="BH879" s="306"/>
      <c r="BI879" s="306"/>
      <c r="BJ879" s="306"/>
      <c r="BK879" s="306"/>
      <c r="BL879" s="306"/>
      <c r="BM879" s="306"/>
      <c r="BN879" s="306"/>
      <c r="BO879" s="306"/>
      <c r="BP879" s="306"/>
      <c r="BQ879" s="306"/>
      <c r="BR879" s="306"/>
      <c r="BS879" s="306"/>
      <c r="BT879" s="306"/>
      <c r="BU879" s="306"/>
      <c r="BV879" s="306"/>
      <c r="BW879" s="306"/>
      <c r="BX879" s="306"/>
      <c r="BY879" s="306"/>
      <c r="BZ879" s="306"/>
      <c r="CA879" s="306"/>
      <c r="CB879" s="306"/>
      <c r="CC879" s="306"/>
      <c r="CD879" s="306"/>
      <c r="CE879" s="306"/>
      <c r="CF879" s="306"/>
      <c r="CG879" s="306"/>
      <c r="CH879" s="306"/>
      <c r="CI879" s="306"/>
      <c r="CJ879" s="306"/>
      <c r="CK879" s="306"/>
      <c r="CL879" s="306"/>
      <c r="CM879" s="306"/>
      <c r="CN879" s="306"/>
      <c r="CO879" s="306"/>
      <c r="CP879" s="306"/>
      <c r="CQ879" s="306"/>
      <c r="CR879" s="306"/>
      <c r="CS879" s="306"/>
      <c r="CT879" s="306"/>
      <c r="CU879" s="306"/>
      <c r="CV879" s="306"/>
      <c r="CW879" s="306"/>
      <c r="CX879" s="306"/>
      <c r="CY879" s="306"/>
      <c r="CZ879" s="306"/>
      <c r="DA879" s="306"/>
      <c r="DB879" s="306"/>
      <c r="DC879" s="306"/>
      <c r="DD879" s="306"/>
      <c r="DE879" s="306"/>
      <c r="DF879" s="306"/>
      <c r="DG879" s="306"/>
      <c r="DH879" s="306"/>
      <c r="DI879" s="306"/>
      <c r="DJ879" s="306"/>
      <c r="DK879" s="306"/>
      <c r="DL879" s="306"/>
      <c r="DM879" s="306"/>
      <c r="DN879" s="306"/>
      <c r="DO879" s="306"/>
      <c r="DP879" s="306"/>
      <c r="DQ879" s="306"/>
      <c r="DR879" s="306"/>
      <c r="DS879" s="306"/>
      <c r="DT879" s="306"/>
      <c r="DU879" s="306"/>
      <c r="DV879" s="306"/>
      <c r="DW879" s="306"/>
      <c r="DX879" s="306"/>
      <c r="DY879" s="306"/>
      <c r="DZ879" s="306"/>
      <c r="EA879" s="306"/>
      <c r="EB879" s="306"/>
      <c r="EC879" s="306"/>
      <c r="ED879" s="306"/>
      <c r="EE879" s="306"/>
      <c r="EF879" s="306"/>
      <c r="EG879" s="306"/>
      <c r="EH879" s="306"/>
      <c r="EI879" s="306"/>
      <c r="EJ879" s="306"/>
      <c r="EK879" s="306"/>
      <c r="EL879" s="306"/>
      <c r="EM879" s="306"/>
      <c r="EN879" s="306"/>
      <c r="EO879" s="306"/>
      <c r="EP879" s="306"/>
      <c r="EQ879" s="306"/>
      <c r="ER879" s="306"/>
      <c r="ES879" s="306"/>
      <c r="ET879" s="306"/>
      <c r="EU879" s="306"/>
      <c r="EV879" s="306"/>
      <c r="EW879" s="306"/>
      <c r="EX879" s="306"/>
      <c r="EY879" s="306"/>
      <c r="EZ879" s="306"/>
      <c r="FA879" s="306"/>
      <c r="FB879" s="306"/>
      <c r="FC879" s="306"/>
      <c r="FD879" s="306"/>
      <c r="FE879" s="306"/>
      <c r="FF879" s="306"/>
      <c r="FG879" s="306"/>
      <c r="FH879" s="306"/>
      <c r="FI879" s="306"/>
      <c r="FJ879" s="306"/>
      <c r="FK879" s="306"/>
      <c r="FL879" s="306"/>
      <c r="FM879" s="306"/>
      <c r="FN879" s="306"/>
      <c r="FO879" s="306"/>
      <c r="FP879" s="306"/>
      <c r="FQ879" s="306"/>
      <c r="FR879" s="306"/>
      <c r="FS879" s="306"/>
      <c r="FT879" s="306"/>
      <c r="FU879" s="306"/>
      <c r="FV879" s="306"/>
      <c r="FW879" s="306"/>
      <c r="FX879" s="306"/>
      <c r="FY879" s="306"/>
      <c r="FZ879" s="306"/>
      <c r="GA879" s="306"/>
      <c r="GB879" s="306"/>
      <c r="GC879" s="306"/>
      <c r="GD879" s="306"/>
      <c r="GE879" s="306"/>
      <c r="GF879" s="306"/>
      <c r="GG879" s="306"/>
      <c r="GH879" s="306"/>
      <c r="GI879" s="306"/>
      <c r="GJ879" s="306"/>
      <c r="GK879" s="306"/>
      <c r="GL879" s="306"/>
      <c r="GM879" s="306"/>
      <c r="GN879" s="306"/>
      <c r="GO879" s="306"/>
      <c r="GP879" s="306"/>
      <c r="GQ879" s="306"/>
      <c r="GR879" s="306"/>
      <c r="GS879" s="306"/>
      <c r="GT879" s="306"/>
      <c r="GU879" s="306"/>
      <c r="GV879" s="306"/>
      <c r="GW879" s="306"/>
      <c r="GX879" s="306"/>
      <c r="GY879" s="306"/>
      <c r="GZ879" s="306"/>
      <c r="HA879" s="306"/>
      <c r="HB879" s="306"/>
      <c r="HC879" s="306"/>
      <c r="HD879" s="306"/>
      <c r="HE879" s="306"/>
      <c r="HF879" s="306"/>
      <c r="HG879" s="306"/>
      <c r="HH879" s="306"/>
      <c r="HI879" s="306"/>
      <c r="HJ879" s="306"/>
      <c r="HK879" s="306"/>
      <c r="HL879" s="306"/>
      <c r="HM879" s="306"/>
      <c r="HN879" s="306"/>
      <c r="HO879" s="306"/>
      <c r="HP879" s="306"/>
      <c r="HQ879" s="306"/>
      <c r="HR879" s="306"/>
      <c r="HS879" s="306"/>
      <c r="HT879" s="306"/>
      <c r="HU879" s="306"/>
      <c r="HV879" s="306"/>
      <c r="HW879" s="306"/>
      <c r="HX879" s="306"/>
      <c r="HY879" s="306"/>
      <c r="HZ879" s="306"/>
      <c r="IA879" s="306"/>
      <c r="IB879" s="306"/>
      <c r="IC879" s="306"/>
      <c r="ID879" s="306"/>
      <c r="IE879" s="306"/>
      <c r="IF879" s="306"/>
      <c r="IG879" s="306"/>
      <c r="IH879" s="306"/>
    </row>
    <row r="880" spans="1:242" s="219" customFormat="1" ht="15" customHeight="1" x14ac:dyDescent="0.3">
      <c r="A880" s="174">
        <v>8.0500000000000007</v>
      </c>
      <c r="B880" s="231"/>
      <c r="C880" s="232" t="e">
        <f>VLOOKUP(BD.PD9[[#This Row],[Pos]],[19]!PPto[#Data],3,FALSE)</f>
        <v>#REF!</v>
      </c>
      <c r="D880" s="174" t="s">
        <v>23</v>
      </c>
      <c r="E880" s="305" t="str">
        <f>IF(BD.PD9[[#This Row],[.]]="*",VLOOKUP(BD.PD9[[#This Row],[Pos]],[19]Presupuesto!A:H,7,FALSE),"")</f>
        <v/>
      </c>
      <c r="F880" s="506" t="s">
        <v>654</v>
      </c>
      <c r="G880" s="579"/>
      <c r="H880" s="174"/>
      <c r="I880" s="174" t="s">
        <v>1326</v>
      </c>
      <c r="J880" s="382">
        <v>1</v>
      </c>
      <c r="K880" s="174" t="s">
        <v>260</v>
      </c>
      <c r="L880" s="383">
        <f>IF(BD.PD9[[#This Row],[Mon]]="DOP",1,HLOOKUP(BD.PD9[[#This Row],[Mon]],Data!$K$1:$L$2,2,FALSE))</f>
        <v>1</v>
      </c>
      <c r="M880" s="384">
        <v>34300</v>
      </c>
      <c r="N880" s="243">
        <f>BD.PD9[[#This Row],[Cant.]]*BD.PD9[[#This Row],[ Tasa ]]*BD.PD9[[#This Row],[ Precio Und.]]</f>
        <v>34300</v>
      </c>
      <c r="O880" s="386">
        <v>0</v>
      </c>
      <c r="P880" s="243">
        <f>IF(BD.PD9[[#This Row],[Liquid. '[%']]]&lt;&gt;0,(BD.PD9[[#This Row],[Valor Neto '[DOP']]]*BD.PD9[[#This Row],[Liquid. '[%']]])+BD.PD9[[#This Row],[Valor Neto '[DOP']]],BD.PD9[[#This Row],[Valor Neto '[DOP']]])</f>
        <v>34300</v>
      </c>
      <c r="Q880" s="243">
        <f>BD.PD9[[#This Row],[Ppto. Orden Interna '[DOP']]]/HLOOKUP("USD",Data!$K$1:$L$2,2,FALSE)</f>
        <v>527.69230769230774</v>
      </c>
      <c r="R880" s="381" t="s">
        <v>655</v>
      </c>
      <c r="S880" s="387"/>
      <c r="T880" s="387"/>
      <c r="U880" s="387"/>
      <c r="V880" s="387"/>
      <c r="W880" s="174" t="s">
        <v>337</v>
      </c>
      <c r="X880" s="495">
        <v>8</v>
      </c>
      <c r="Y880" s="388">
        <v>0.7</v>
      </c>
      <c r="Z880" s="243">
        <f>BD.PD9[[#This Row],[Av.P1 '[%']]]*BD.PD9[[#This Row],[Ppto. Orden Interna '[DOP']]]</f>
        <v>24010</v>
      </c>
      <c r="AA880" s="495">
        <v>10</v>
      </c>
      <c r="AB880" s="388">
        <v>0.3</v>
      </c>
      <c r="AC880" s="243">
        <f>BD.PD9[[#This Row],[Av.P2 '[%']]]*BD.PD9[[#This Row],[Ppto. Orden Interna '[DOP']]]</f>
        <v>10290</v>
      </c>
      <c r="AD880" s="249"/>
      <c r="AE880" s="389"/>
      <c r="AF880" s="243">
        <f>BD.PD9[[#This Row],[Av.P3 '[%']]]*BD.PD9[[#This Row],[Ppto. Orden Interna '[DOP']]]</f>
        <v>0</v>
      </c>
      <c r="AG880" s="249"/>
      <c r="AH880" s="389"/>
      <c r="AI880" s="243">
        <f>BD.PD9[[#This Row],[Av.P4 '[%']]]*BD.PD9[[#This Row],[Ppto. Orden Interna '[DOP']]]</f>
        <v>0</v>
      </c>
      <c r="AJ880" s="249"/>
      <c r="AK880" s="389"/>
      <c r="AL880" s="243">
        <f>BD.PD9[[#This Row],[Av.P5 '[%']]]*BD.PD9[[#This Row],[Ppto. Orden Interna '[DOP']]]</f>
        <v>0</v>
      </c>
      <c r="AM880" s="496">
        <f>BD.PD9[[#This Row],[Pago 5]]+BD.PD9[[#This Row],[Pago 4]]+BD.PD9[[#This Row],[Pago 3]]+BD.PD9[[#This Row],[Pago 2]]+BD.PD9[[#This Row],[Pago 1]]</f>
        <v>34300</v>
      </c>
      <c r="AN880" s="308" t="s">
        <v>244</v>
      </c>
      <c r="AO880" s="308" t="s">
        <v>245</v>
      </c>
      <c r="AP880" s="308" t="s">
        <v>246</v>
      </c>
      <c r="AQ880" s="308" t="s">
        <v>247</v>
      </c>
      <c r="AR880" s="308">
        <v>594</v>
      </c>
      <c r="AS880" s="308" t="s">
        <v>248</v>
      </c>
      <c r="AT880" s="249" t="s">
        <v>1575</v>
      </c>
      <c r="AU880" s="306"/>
      <c r="AV880" s="306"/>
      <c r="AW880" s="306"/>
      <c r="AX880" s="306"/>
      <c r="AY880" s="306"/>
      <c r="AZ880" s="306"/>
      <c r="BA880" s="306"/>
      <c r="BB880" s="306"/>
      <c r="BC880" s="306"/>
      <c r="BD880" s="306"/>
      <c r="BE880" s="306"/>
      <c r="BF880" s="306"/>
      <c r="BG880" s="306"/>
      <c r="BH880" s="306"/>
      <c r="BI880" s="306"/>
      <c r="BJ880" s="306"/>
      <c r="BK880" s="306"/>
      <c r="BL880" s="306"/>
      <c r="BM880" s="306"/>
      <c r="BN880" s="306"/>
      <c r="BO880" s="306"/>
      <c r="BP880" s="306"/>
      <c r="BQ880" s="306"/>
      <c r="BR880" s="306"/>
      <c r="BS880" s="306"/>
      <c r="BT880" s="306"/>
      <c r="BU880" s="306"/>
      <c r="BV880" s="306"/>
      <c r="BW880" s="306"/>
      <c r="BX880" s="306"/>
      <c r="BY880" s="306"/>
      <c r="BZ880" s="306"/>
      <c r="CA880" s="306"/>
      <c r="CB880" s="306"/>
      <c r="CC880" s="306"/>
      <c r="CD880" s="306"/>
      <c r="CE880" s="306"/>
      <c r="CF880" s="306"/>
      <c r="CG880" s="306"/>
      <c r="CH880" s="306"/>
      <c r="CI880" s="306"/>
      <c r="CJ880" s="306"/>
      <c r="CK880" s="306"/>
      <c r="CL880" s="306"/>
      <c r="CM880" s="306"/>
      <c r="CN880" s="306"/>
      <c r="CO880" s="306"/>
      <c r="CP880" s="306"/>
      <c r="CQ880" s="306"/>
      <c r="CR880" s="306"/>
      <c r="CS880" s="306"/>
      <c r="CT880" s="306"/>
      <c r="CU880" s="306"/>
      <c r="CV880" s="306"/>
      <c r="CW880" s="306"/>
      <c r="CX880" s="306"/>
      <c r="CY880" s="306"/>
      <c r="CZ880" s="306"/>
      <c r="DA880" s="306"/>
      <c r="DB880" s="306"/>
      <c r="DC880" s="306"/>
      <c r="DD880" s="306"/>
      <c r="DE880" s="306"/>
      <c r="DF880" s="306"/>
      <c r="DG880" s="306"/>
      <c r="DH880" s="306"/>
      <c r="DI880" s="306"/>
      <c r="DJ880" s="306"/>
      <c r="DK880" s="306"/>
      <c r="DL880" s="306"/>
      <c r="DM880" s="306"/>
      <c r="DN880" s="306"/>
      <c r="DO880" s="306"/>
      <c r="DP880" s="306"/>
      <c r="DQ880" s="306"/>
      <c r="DR880" s="306"/>
      <c r="DS880" s="306"/>
      <c r="DT880" s="306"/>
      <c r="DU880" s="306"/>
      <c r="DV880" s="306"/>
      <c r="DW880" s="306"/>
      <c r="DX880" s="306"/>
      <c r="DY880" s="306"/>
      <c r="DZ880" s="306"/>
      <c r="EA880" s="306"/>
      <c r="EB880" s="306"/>
      <c r="EC880" s="306"/>
      <c r="ED880" s="306"/>
      <c r="EE880" s="306"/>
      <c r="EF880" s="306"/>
      <c r="EG880" s="306"/>
      <c r="EH880" s="306"/>
      <c r="EI880" s="306"/>
      <c r="EJ880" s="306"/>
      <c r="EK880" s="306"/>
      <c r="EL880" s="306"/>
      <c r="EM880" s="306"/>
      <c r="EN880" s="306"/>
      <c r="EO880" s="306"/>
      <c r="EP880" s="306"/>
      <c r="EQ880" s="306"/>
      <c r="ER880" s="306"/>
      <c r="ES880" s="306"/>
      <c r="ET880" s="306"/>
      <c r="EU880" s="306"/>
      <c r="EV880" s="306"/>
      <c r="EW880" s="306"/>
      <c r="EX880" s="306"/>
      <c r="EY880" s="306"/>
      <c r="EZ880" s="306"/>
      <c r="FA880" s="306"/>
      <c r="FB880" s="306"/>
      <c r="FC880" s="306"/>
      <c r="FD880" s="306"/>
      <c r="FE880" s="306"/>
      <c r="FF880" s="306"/>
      <c r="FG880" s="306"/>
      <c r="FH880" s="306"/>
      <c r="FI880" s="306"/>
      <c r="FJ880" s="306"/>
      <c r="FK880" s="306"/>
      <c r="FL880" s="306"/>
      <c r="FM880" s="306"/>
      <c r="FN880" s="306"/>
      <c r="FO880" s="306"/>
      <c r="FP880" s="306"/>
      <c r="FQ880" s="306"/>
      <c r="FR880" s="306"/>
      <c r="FS880" s="306"/>
      <c r="FT880" s="306"/>
      <c r="FU880" s="306"/>
      <c r="FV880" s="306"/>
      <c r="FW880" s="306"/>
      <c r="FX880" s="306"/>
      <c r="FY880" s="306"/>
      <c r="FZ880" s="306"/>
      <c r="GA880" s="306"/>
      <c r="GB880" s="306"/>
      <c r="GC880" s="306"/>
      <c r="GD880" s="306"/>
      <c r="GE880" s="306"/>
      <c r="GF880" s="306"/>
      <c r="GG880" s="306"/>
      <c r="GH880" s="306"/>
      <c r="GI880" s="306"/>
      <c r="GJ880" s="306"/>
      <c r="GK880" s="306"/>
      <c r="GL880" s="306"/>
      <c r="GM880" s="306"/>
      <c r="GN880" s="306"/>
      <c r="GO880" s="306"/>
      <c r="GP880" s="306"/>
      <c r="GQ880" s="306"/>
      <c r="GR880" s="306"/>
      <c r="GS880" s="306"/>
      <c r="GT880" s="306"/>
      <c r="GU880" s="306"/>
      <c r="GV880" s="306"/>
      <c r="GW880" s="306"/>
      <c r="GX880" s="306"/>
      <c r="GY880" s="306"/>
      <c r="GZ880" s="306"/>
      <c r="HA880" s="306"/>
      <c r="HB880" s="306"/>
      <c r="HC880" s="306"/>
      <c r="HD880" s="306"/>
      <c r="HE880" s="306"/>
      <c r="HF880" s="306"/>
      <c r="HG880" s="306"/>
      <c r="HH880" s="306"/>
      <c r="HI880" s="306"/>
      <c r="HJ880" s="306"/>
      <c r="HK880" s="306"/>
      <c r="HL880" s="306"/>
      <c r="HM880" s="306"/>
      <c r="HN880" s="306"/>
      <c r="HO880" s="306"/>
      <c r="HP880" s="306"/>
      <c r="HQ880" s="306"/>
      <c r="HR880" s="306"/>
      <c r="HS880" s="306"/>
      <c r="HT880" s="306"/>
      <c r="HU880" s="306"/>
      <c r="HV880" s="306"/>
      <c r="HW880" s="306"/>
      <c r="HX880" s="306"/>
      <c r="HY880" s="306"/>
      <c r="HZ880" s="306"/>
      <c r="IA880" s="306"/>
      <c r="IB880" s="306"/>
      <c r="IC880" s="306"/>
      <c r="ID880" s="306"/>
      <c r="IE880" s="306"/>
      <c r="IF880" s="306"/>
      <c r="IG880" s="306"/>
      <c r="IH880" s="306"/>
    </row>
    <row r="881" spans="1:242" s="219" customFormat="1" ht="15" customHeight="1" x14ac:dyDescent="0.3">
      <c r="A881" s="174">
        <v>8.0500000000000007</v>
      </c>
      <c r="B881" s="231"/>
      <c r="C881" s="232" t="e">
        <f>VLOOKUP(BD.PD9[[#This Row],[Pos]],[19]!PPto[#Data],3,FALSE)</f>
        <v>#REF!</v>
      </c>
      <c r="D881" s="174" t="s">
        <v>23</v>
      </c>
      <c r="E881" s="305" t="str">
        <f>IF(BD.PD9[[#This Row],[.]]="*",VLOOKUP(BD.PD9[[#This Row],[Pos]],[19]Presupuesto!A:H,7,FALSE),"")</f>
        <v/>
      </c>
      <c r="F881" s="561" t="s">
        <v>656</v>
      </c>
      <c r="G881" s="511"/>
      <c r="H881" s="174"/>
      <c r="I881" s="174" t="s">
        <v>1326</v>
      </c>
      <c r="J881" s="382">
        <v>75</v>
      </c>
      <c r="K881" s="174" t="s">
        <v>260</v>
      </c>
      <c r="L881" s="383">
        <f>IF(BD.PD9[[#This Row],[Mon]]="DOP",1,HLOOKUP(BD.PD9[[#This Row],[Mon]],Data!$K$1:$L$2,2,FALSE))</f>
        <v>1</v>
      </c>
      <c r="M881" s="384">
        <v>233.05</v>
      </c>
      <c r="N881" s="243">
        <f>BD.PD9[[#This Row],[Cant.]]*BD.PD9[[#This Row],[ Tasa ]]*BD.PD9[[#This Row],[ Precio Und.]]</f>
        <v>17478.75</v>
      </c>
      <c r="O881" s="386">
        <v>0</v>
      </c>
      <c r="P881" s="243">
        <f>IF(BD.PD9[[#This Row],[Liquid. '[%']]]&lt;&gt;0,(BD.PD9[[#This Row],[Valor Neto '[DOP']]]*BD.PD9[[#This Row],[Liquid. '[%']]])+BD.PD9[[#This Row],[Valor Neto '[DOP']]],BD.PD9[[#This Row],[Valor Neto '[DOP']]])</f>
        <v>17478.75</v>
      </c>
      <c r="Q881" s="243">
        <f>BD.PD9[[#This Row],[Ppto. Orden Interna '[DOP']]]/HLOOKUP("USD",Data!$K$1:$L$2,2,FALSE)</f>
        <v>268.90384615384613</v>
      </c>
      <c r="R881" s="381" t="s">
        <v>657</v>
      </c>
      <c r="S881" s="387"/>
      <c r="T881" s="387"/>
      <c r="U881" s="387"/>
      <c r="V881" s="387"/>
      <c r="W881" s="174" t="s">
        <v>658</v>
      </c>
      <c r="X881" s="495">
        <v>8</v>
      </c>
      <c r="Y881" s="388">
        <v>1</v>
      </c>
      <c r="Z881" s="243">
        <f>BD.PD9[[#This Row],[Av.P1 '[%']]]*BD.PD9[[#This Row],[Ppto. Orden Interna '[DOP']]]</f>
        <v>17478.75</v>
      </c>
      <c r="AA881" s="249"/>
      <c r="AB881" s="389"/>
      <c r="AC881" s="243">
        <f>BD.PD9[[#This Row],[Av.P2 '[%']]]*BD.PD9[[#This Row],[Ppto. Orden Interna '[DOP']]]</f>
        <v>0</v>
      </c>
      <c r="AD881" s="249"/>
      <c r="AE881" s="389"/>
      <c r="AF881" s="243">
        <f>BD.PD9[[#This Row],[Av.P3 '[%']]]*BD.PD9[[#This Row],[Ppto. Orden Interna '[DOP']]]</f>
        <v>0</v>
      </c>
      <c r="AG881" s="249"/>
      <c r="AH881" s="389"/>
      <c r="AI881" s="243">
        <f>BD.PD9[[#This Row],[Av.P4 '[%']]]*BD.PD9[[#This Row],[Ppto. Orden Interna '[DOP']]]</f>
        <v>0</v>
      </c>
      <c r="AJ881" s="249"/>
      <c r="AK881" s="389"/>
      <c r="AL881" s="243">
        <f>BD.PD9[[#This Row],[Av.P5 '[%']]]*BD.PD9[[#This Row],[Ppto. Orden Interna '[DOP']]]</f>
        <v>0</v>
      </c>
      <c r="AM881" s="496">
        <f>BD.PD9[[#This Row],[Pago 5]]+BD.PD9[[#This Row],[Pago 4]]+BD.PD9[[#This Row],[Pago 3]]+BD.PD9[[#This Row],[Pago 2]]+BD.PD9[[#This Row],[Pago 1]]</f>
        <v>17478.75</v>
      </c>
      <c r="AN881" s="308" t="s">
        <v>244</v>
      </c>
      <c r="AO881" s="308" t="s">
        <v>245</v>
      </c>
      <c r="AP881" s="308" t="s">
        <v>246</v>
      </c>
      <c r="AQ881" s="308" t="s">
        <v>247</v>
      </c>
      <c r="AR881" s="308">
        <v>594</v>
      </c>
      <c r="AS881" s="308" t="s">
        <v>248</v>
      </c>
      <c r="AT881" s="249" t="s">
        <v>1575</v>
      </c>
      <c r="AU881" s="306"/>
      <c r="AV881" s="306"/>
      <c r="AW881" s="306"/>
      <c r="AX881" s="306"/>
      <c r="AY881" s="306"/>
      <c r="AZ881" s="306"/>
      <c r="BA881" s="306"/>
      <c r="BB881" s="306"/>
      <c r="BC881" s="306"/>
      <c r="BD881" s="306"/>
      <c r="BE881" s="306"/>
      <c r="BF881" s="306"/>
      <c r="BG881" s="306"/>
      <c r="BH881" s="306"/>
      <c r="BI881" s="306"/>
      <c r="BJ881" s="306"/>
      <c r="BK881" s="306"/>
      <c r="BL881" s="306"/>
      <c r="BM881" s="306"/>
      <c r="BN881" s="306"/>
      <c r="BO881" s="306"/>
      <c r="BP881" s="306"/>
      <c r="BQ881" s="306"/>
      <c r="BR881" s="306"/>
      <c r="BS881" s="306"/>
      <c r="BT881" s="306"/>
      <c r="BU881" s="306"/>
      <c r="BV881" s="306"/>
      <c r="BW881" s="306"/>
      <c r="BX881" s="306"/>
      <c r="BY881" s="306"/>
      <c r="BZ881" s="306"/>
      <c r="CA881" s="306"/>
      <c r="CB881" s="306"/>
      <c r="CC881" s="306"/>
      <c r="CD881" s="306"/>
      <c r="CE881" s="306"/>
      <c r="CF881" s="306"/>
      <c r="CG881" s="306"/>
      <c r="CH881" s="306"/>
      <c r="CI881" s="306"/>
      <c r="CJ881" s="306"/>
      <c r="CK881" s="306"/>
      <c r="CL881" s="306"/>
      <c r="CM881" s="306"/>
      <c r="CN881" s="306"/>
      <c r="CO881" s="306"/>
      <c r="CP881" s="306"/>
      <c r="CQ881" s="306"/>
      <c r="CR881" s="306"/>
      <c r="CS881" s="306"/>
      <c r="CT881" s="306"/>
      <c r="CU881" s="306"/>
      <c r="CV881" s="306"/>
      <c r="CW881" s="306"/>
      <c r="CX881" s="306"/>
      <c r="CY881" s="306"/>
      <c r="CZ881" s="306"/>
      <c r="DA881" s="306"/>
      <c r="DB881" s="306"/>
      <c r="DC881" s="306"/>
      <c r="DD881" s="306"/>
      <c r="DE881" s="306"/>
      <c r="DF881" s="306"/>
      <c r="DG881" s="306"/>
      <c r="DH881" s="306"/>
      <c r="DI881" s="306"/>
      <c r="DJ881" s="306"/>
      <c r="DK881" s="306"/>
      <c r="DL881" s="306"/>
      <c r="DM881" s="306"/>
      <c r="DN881" s="306"/>
      <c r="DO881" s="306"/>
      <c r="DP881" s="306"/>
      <c r="DQ881" s="306"/>
      <c r="DR881" s="306"/>
      <c r="DS881" s="306"/>
      <c r="DT881" s="306"/>
      <c r="DU881" s="306"/>
      <c r="DV881" s="306"/>
      <c r="DW881" s="306"/>
      <c r="DX881" s="306"/>
      <c r="DY881" s="306"/>
      <c r="DZ881" s="306"/>
      <c r="EA881" s="306"/>
      <c r="EB881" s="306"/>
      <c r="EC881" s="306"/>
      <c r="ED881" s="306"/>
      <c r="EE881" s="306"/>
      <c r="EF881" s="306"/>
      <c r="EG881" s="306"/>
      <c r="EH881" s="306"/>
      <c r="EI881" s="306"/>
      <c r="EJ881" s="306"/>
      <c r="EK881" s="306"/>
      <c r="EL881" s="306"/>
      <c r="EM881" s="306"/>
      <c r="EN881" s="306"/>
      <c r="EO881" s="306"/>
      <c r="EP881" s="306"/>
      <c r="EQ881" s="306"/>
      <c r="ER881" s="306"/>
      <c r="ES881" s="306"/>
      <c r="ET881" s="306"/>
      <c r="EU881" s="306"/>
      <c r="EV881" s="306"/>
      <c r="EW881" s="306"/>
      <c r="EX881" s="306"/>
      <c r="EY881" s="306"/>
      <c r="EZ881" s="306"/>
      <c r="FA881" s="306"/>
      <c r="FB881" s="306"/>
      <c r="FC881" s="306"/>
      <c r="FD881" s="306"/>
      <c r="FE881" s="306"/>
      <c r="FF881" s="306"/>
      <c r="FG881" s="306"/>
      <c r="FH881" s="306"/>
      <c r="FI881" s="306"/>
      <c r="FJ881" s="306"/>
      <c r="FK881" s="306"/>
      <c r="FL881" s="306"/>
      <c r="FM881" s="306"/>
      <c r="FN881" s="306"/>
      <c r="FO881" s="306"/>
      <c r="FP881" s="306"/>
      <c r="FQ881" s="306"/>
      <c r="FR881" s="306"/>
      <c r="FS881" s="306"/>
      <c r="FT881" s="306"/>
      <c r="FU881" s="306"/>
      <c r="FV881" s="306"/>
      <c r="FW881" s="306"/>
      <c r="FX881" s="306"/>
      <c r="FY881" s="306"/>
      <c r="FZ881" s="306"/>
      <c r="GA881" s="306"/>
      <c r="GB881" s="306"/>
      <c r="GC881" s="306"/>
      <c r="GD881" s="306"/>
      <c r="GE881" s="306"/>
      <c r="GF881" s="306"/>
      <c r="GG881" s="306"/>
      <c r="GH881" s="306"/>
      <c r="GI881" s="306"/>
      <c r="GJ881" s="306"/>
      <c r="GK881" s="306"/>
      <c r="GL881" s="306"/>
      <c r="GM881" s="306"/>
      <c r="GN881" s="306"/>
      <c r="GO881" s="306"/>
      <c r="GP881" s="306"/>
      <c r="GQ881" s="306"/>
      <c r="GR881" s="306"/>
      <c r="GS881" s="306"/>
      <c r="GT881" s="306"/>
      <c r="GU881" s="306"/>
      <c r="GV881" s="306"/>
      <c r="GW881" s="306"/>
      <c r="GX881" s="306"/>
      <c r="GY881" s="306"/>
      <c r="GZ881" s="306"/>
      <c r="HA881" s="306"/>
      <c r="HB881" s="306"/>
      <c r="HC881" s="306"/>
      <c r="HD881" s="306"/>
      <c r="HE881" s="306"/>
      <c r="HF881" s="306"/>
      <c r="HG881" s="306"/>
      <c r="HH881" s="306"/>
      <c r="HI881" s="306"/>
      <c r="HJ881" s="306"/>
      <c r="HK881" s="306"/>
      <c r="HL881" s="306"/>
      <c r="HM881" s="306"/>
      <c r="HN881" s="306"/>
      <c r="HO881" s="306"/>
      <c r="HP881" s="306"/>
      <c r="HQ881" s="306"/>
      <c r="HR881" s="306"/>
      <c r="HS881" s="306"/>
      <c r="HT881" s="306"/>
      <c r="HU881" s="306"/>
      <c r="HV881" s="306"/>
      <c r="HW881" s="306"/>
      <c r="HX881" s="306"/>
      <c r="HY881" s="306"/>
      <c r="HZ881" s="306"/>
      <c r="IA881" s="306"/>
      <c r="IB881" s="306"/>
      <c r="IC881" s="306"/>
      <c r="ID881" s="306"/>
      <c r="IE881" s="306"/>
      <c r="IF881" s="306"/>
      <c r="IG881" s="306"/>
      <c r="IH881" s="306"/>
    </row>
    <row r="882" spans="1:242" s="219" customFormat="1" ht="15" customHeight="1" x14ac:dyDescent="0.3">
      <c r="A882" s="174">
        <v>8.06</v>
      </c>
      <c r="B882" s="231" t="s">
        <v>243</v>
      </c>
      <c r="C882" s="232" t="e">
        <f>VLOOKUP(BD.PD9[[#This Row],[Pos]],[19]!PPto[#Data],3,FALSE)</f>
        <v>#REF!</v>
      </c>
      <c r="D882" s="233" t="s">
        <v>243</v>
      </c>
      <c r="E882" s="305">
        <f>IF(BD.PD9[[#This Row],[.]]="*",VLOOKUP(BD.PD9[[#This Row],[Pos]],[19]Presupuesto!A:H,7,FALSE),"")</f>
        <v>0</v>
      </c>
      <c r="F882" s="234"/>
      <c r="G882" s="174"/>
      <c r="H882" s="174"/>
      <c r="I882" s="174"/>
      <c r="J882" s="392">
        <v>1</v>
      </c>
      <c r="K882" s="233" t="s">
        <v>117</v>
      </c>
      <c r="L882" s="383">
        <f>IF(BD.PD9[[#This Row],[Mon]]="DOP",1,HLOOKUP(BD.PD9[[#This Row],[Mon]],Data!$K$1:$L$2,2,FALSE))</f>
        <v>65</v>
      </c>
      <c r="M882" s="490">
        <v>0</v>
      </c>
      <c r="N882" s="243">
        <f>BD.PD9[[#This Row],[Cant.]]*BD.PD9[[#This Row],[ Tasa ]]*BD.PD9[[#This Row],[ Precio Und.]]</f>
        <v>0</v>
      </c>
      <c r="O882" s="491">
        <v>0</v>
      </c>
      <c r="P882" s="243">
        <f>IF(BD.PD9[[#This Row],[Liquid. '[%']]]&lt;&gt;0,(BD.PD9[[#This Row],[Valor Neto '[DOP']]]*BD.PD9[[#This Row],[Liquid. '[%']]])+BD.PD9[[#This Row],[Valor Neto '[DOP']]],BD.PD9[[#This Row],[Valor Neto '[DOP']]])</f>
        <v>0</v>
      </c>
      <c r="Q882" s="243">
        <f>BD.PD9[[#This Row],[Ppto. Orden Interna '[DOP']]]/HLOOKUP("USD",Data!$K$1:$L$2,2,FALSE)</f>
        <v>0</v>
      </c>
      <c r="R882" s="381"/>
      <c r="S882" s="387"/>
      <c r="T882" s="387"/>
      <c r="U882" s="387"/>
      <c r="V882" s="387"/>
      <c r="W882" s="174"/>
      <c r="X882" s="495"/>
      <c r="Y882" s="388"/>
      <c r="Z882" s="243">
        <f>BD.PD9[[#This Row],[Av.P1 '[%']]]*BD.PD9[[#This Row],[Ppto. Orden Interna '[DOP']]]</f>
        <v>0</v>
      </c>
      <c r="AA882" s="249"/>
      <c r="AB882" s="389"/>
      <c r="AC882" s="243">
        <f>BD.PD9[[#This Row],[Av.P2 '[%']]]*BD.PD9[[#This Row],[Ppto. Orden Interna '[DOP']]]</f>
        <v>0</v>
      </c>
      <c r="AD882" s="249"/>
      <c r="AE882" s="389"/>
      <c r="AF882" s="243">
        <f>BD.PD9[[#This Row],[Av.P3 '[%']]]*BD.PD9[[#This Row],[Ppto. Orden Interna '[DOP']]]</f>
        <v>0</v>
      </c>
      <c r="AG882" s="249"/>
      <c r="AH882" s="389"/>
      <c r="AI882" s="243">
        <f>BD.PD9[[#This Row],[Av.P4 '[%']]]*BD.PD9[[#This Row],[Ppto. Orden Interna '[DOP']]]</f>
        <v>0</v>
      </c>
      <c r="AJ882" s="249"/>
      <c r="AK882" s="389"/>
      <c r="AL882" s="243">
        <f>BD.PD9[[#This Row],[Av.P5 '[%']]]*BD.PD9[[#This Row],[Ppto. Orden Interna '[DOP']]]</f>
        <v>0</v>
      </c>
      <c r="AM882" s="496">
        <f>BD.PD9[[#This Row],[Pago 5]]+BD.PD9[[#This Row],[Pago 4]]+BD.PD9[[#This Row],[Pago 3]]+BD.PD9[[#This Row],[Pago 2]]+BD.PD9[[#This Row],[Pago 1]]</f>
        <v>0</v>
      </c>
      <c r="AN882" s="308" t="s">
        <v>244</v>
      </c>
      <c r="AO882" s="308" t="s">
        <v>245</v>
      </c>
      <c r="AP882" s="308" t="s">
        <v>246</v>
      </c>
      <c r="AQ882" s="308" t="s">
        <v>247</v>
      </c>
      <c r="AR882" s="308">
        <v>594</v>
      </c>
      <c r="AS882" s="308" t="s">
        <v>248</v>
      </c>
      <c r="AT882" s="249" t="s">
        <v>1575</v>
      </c>
      <c r="AU882" s="306"/>
      <c r="AV882" s="306"/>
      <c r="AW882" s="306"/>
      <c r="AX882" s="306"/>
      <c r="AY882" s="306"/>
      <c r="AZ882" s="306"/>
      <c r="BA882" s="306"/>
      <c r="BB882" s="306"/>
      <c r="BC882" s="306"/>
      <c r="BD882" s="306"/>
      <c r="BE882" s="306"/>
      <c r="BF882" s="306"/>
      <c r="BG882" s="306"/>
      <c r="BH882" s="306"/>
      <c r="BI882" s="306"/>
      <c r="BJ882" s="306"/>
      <c r="BK882" s="306"/>
      <c r="BL882" s="306"/>
      <c r="BM882" s="306"/>
      <c r="BN882" s="306"/>
      <c r="BO882" s="306"/>
      <c r="BP882" s="306"/>
      <c r="BQ882" s="306"/>
      <c r="BR882" s="306"/>
      <c r="BS882" s="306"/>
      <c r="BT882" s="306"/>
      <c r="BU882" s="306"/>
      <c r="BV882" s="306"/>
      <c r="BW882" s="306"/>
      <c r="BX882" s="306"/>
      <c r="BY882" s="306"/>
      <c r="BZ882" s="306"/>
      <c r="CA882" s="306"/>
      <c r="CB882" s="306"/>
      <c r="CC882" s="306"/>
      <c r="CD882" s="306"/>
      <c r="CE882" s="306"/>
      <c r="CF882" s="306"/>
      <c r="CG882" s="306"/>
      <c r="CH882" s="306"/>
      <c r="CI882" s="306"/>
      <c r="CJ882" s="306"/>
      <c r="CK882" s="306"/>
      <c r="CL882" s="306"/>
      <c r="CM882" s="306"/>
      <c r="CN882" s="306"/>
      <c r="CO882" s="306"/>
      <c r="CP882" s="306"/>
      <c r="CQ882" s="306"/>
      <c r="CR882" s="306"/>
      <c r="CS882" s="306"/>
      <c r="CT882" s="306"/>
      <c r="CU882" s="306"/>
      <c r="CV882" s="306"/>
      <c r="CW882" s="306"/>
      <c r="CX882" s="306"/>
      <c r="CY882" s="306"/>
      <c r="CZ882" s="306"/>
      <c r="DA882" s="306"/>
      <c r="DB882" s="306"/>
      <c r="DC882" s="306"/>
      <c r="DD882" s="306"/>
      <c r="DE882" s="306"/>
      <c r="DF882" s="306"/>
      <c r="DG882" s="306"/>
      <c r="DH882" s="306"/>
      <c r="DI882" s="306"/>
      <c r="DJ882" s="306"/>
      <c r="DK882" s="306"/>
      <c r="DL882" s="306"/>
      <c r="DM882" s="306"/>
      <c r="DN882" s="306"/>
      <c r="DO882" s="306"/>
      <c r="DP882" s="306"/>
      <c r="DQ882" s="306"/>
      <c r="DR882" s="306"/>
      <c r="DS882" s="306"/>
      <c r="DT882" s="306"/>
      <c r="DU882" s="306"/>
      <c r="DV882" s="306"/>
      <c r="DW882" s="306"/>
      <c r="DX882" s="306"/>
      <c r="DY882" s="306"/>
      <c r="DZ882" s="306"/>
      <c r="EA882" s="306"/>
      <c r="EB882" s="306"/>
      <c r="EC882" s="306"/>
      <c r="ED882" s="306"/>
      <c r="EE882" s="306"/>
      <c r="EF882" s="306"/>
      <c r="EG882" s="306"/>
      <c r="EH882" s="306"/>
      <c r="EI882" s="306"/>
      <c r="EJ882" s="306"/>
      <c r="EK882" s="306"/>
      <c r="EL882" s="306"/>
      <c r="EM882" s="306"/>
      <c r="EN882" s="306"/>
      <c r="EO882" s="306"/>
      <c r="EP882" s="306"/>
      <c r="EQ882" s="306"/>
      <c r="ER882" s="306"/>
      <c r="ES882" s="306"/>
      <c r="ET882" s="306"/>
      <c r="EU882" s="306"/>
      <c r="EV882" s="306"/>
      <c r="EW882" s="306"/>
      <c r="EX882" s="306"/>
      <c r="EY882" s="306"/>
      <c r="EZ882" s="306"/>
      <c r="FA882" s="306"/>
      <c r="FB882" s="306"/>
      <c r="FC882" s="306"/>
      <c r="FD882" s="306"/>
      <c r="FE882" s="306"/>
      <c r="FF882" s="306"/>
      <c r="FG882" s="306"/>
      <c r="FH882" s="306"/>
      <c r="FI882" s="306"/>
      <c r="FJ882" s="306"/>
      <c r="FK882" s="306"/>
      <c r="FL882" s="306"/>
      <c r="FM882" s="306"/>
      <c r="FN882" s="306"/>
      <c r="FO882" s="306"/>
      <c r="FP882" s="306"/>
      <c r="FQ882" s="306"/>
      <c r="FR882" s="306"/>
      <c r="FS882" s="306"/>
      <c r="FT882" s="306"/>
      <c r="FU882" s="306"/>
      <c r="FV882" s="306"/>
      <c r="FW882" s="306"/>
      <c r="FX882" s="306"/>
      <c r="FY882" s="306"/>
      <c r="FZ882" s="306"/>
      <c r="GA882" s="306"/>
      <c r="GB882" s="306"/>
      <c r="GC882" s="306"/>
      <c r="GD882" s="306"/>
      <c r="GE882" s="306"/>
      <c r="GF882" s="306"/>
      <c r="GG882" s="306"/>
      <c r="GH882" s="306"/>
      <c r="GI882" s="306"/>
      <c r="GJ882" s="306"/>
      <c r="GK882" s="306"/>
      <c r="GL882" s="306"/>
      <c r="GM882" s="306"/>
      <c r="GN882" s="306"/>
      <c r="GO882" s="306"/>
      <c r="GP882" s="306"/>
      <c r="GQ882" s="306"/>
      <c r="GR882" s="306"/>
      <c r="GS882" s="306"/>
      <c r="GT882" s="306"/>
      <c r="GU882" s="306"/>
      <c r="GV882" s="306"/>
      <c r="GW882" s="306"/>
      <c r="GX882" s="306"/>
      <c r="GY882" s="306"/>
      <c r="GZ882" s="306"/>
      <c r="HA882" s="306"/>
      <c r="HB882" s="306"/>
      <c r="HC882" s="306"/>
      <c r="HD882" s="306"/>
      <c r="HE882" s="306"/>
      <c r="HF882" s="306"/>
      <c r="HG882" s="306"/>
      <c r="HH882" s="306"/>
      <c r="HI882" s="306"/>
      <c r="HJ882" s="306"/>
      <c r="HK882" s="306"/>
      <c r="HL882" s="306"/>
      <c r="HM882" s="306"/>
      <c r="HN882" s="306"/>
      <c r="HO882" s="306"/>
      <c r="HP882" s="306"/>
      <c r="HQ882" s="306"/>
      <c r="HR882" s="306"/>
      <c r="HS882" s="306"/>
      <c r="HT882" s="306"/>
      <c r="HU882" s="306"/>
      <c r="HV882" s="306"/>
      <c r="HW882" s="306"/>
      <c r="HX882" s="306"/>
      <c r="HY882" s="306"/>
      <c r="HZ882" s="306"/>
      <c r="IA882" s="306"/>
      <c r="IB882" s="306"/>
      <c r="IC882" s="306"/>
      <c r="ID882" s="306"/>
      <c r="IE882" s="306"/>
      <c r="IF882" s="306"/>
      <c r="IG882" s="306"/>
      <c r="IH882" s="306"/>
    </row>
    <row r="883" spans="1:242" s="219" customFormat="1" ht="15" customHeight="1" x14ac:dyDescent="0.3">
      <c r="A883" s="511">
        <v>8.06</v>
      </c>
      <c r="B883" s="231"/>
      <c r="C883" s="232" t="e">
        <f>VLOOKUP(BD.PD9[[#This Row],[Pos]],[19]!PPto[#Data],3,FALSE)</f>
        <v>#REF!</v>
      </c>
      <c r="D883" s="511" t="s">
        <v>23</v>
      </c>
      <c r="E883" s="305" t="str">
        <f>IF(BD.PD9[[#This Row],[.]]="*",VLOOKUP(BD.PD9[[#This Row],[Pos]],[19]Presupuesto!A:H,7,FALSE),"")</f>
        <v/>
      </c>
      <c r="F883" s="581" t="s">
        <v>1348</v>
      </c>
      <c r="G883" s="582"/>
      <c r="H883" s="511"/>
      <c r="I883" s="174" t="s">
        <v>1326</v>
      </c>
      <c r="J883" s="512">
        <v>5</v>
      </c>
      <c r="K883" s="174" t="s">
        <v>260</v>
      </c>
      <c r="L883" s="383">
        <f>IF(BD.PD9[[#This Row],[Mon]]="DOP",1,HLOOKUP(BD.PD9[[#This Row],[Mon]],Data!$K$1:$L$2,2,FALSE))</f>
        <v>1</v>
      </c>
      <c r="M883" s="384">
        <v>135500</v>
      </c>
      <c r="N883" s="243">
        <f>BD.PD9[[#This Row],[Cant.]]*BD.PD9[[#This Row],[ Tasa ]]*BD.PD9[[#This Row],[ Precio Und.]]</f>
        <v>677500</v>
      </c>
      <c r="O883" s="386">
        <v>0</v>
      </c>
      <c r="P883" s="243">
        <f>IF(BD.PD9[[#This Row],[Liquid. '[%']]]&lt;&gt;0,(BD.PD9[[#This Row],[Valor Neto '[DOP']]]*BD.PD9[[#This Row],[Liquid. '[%']]])+BD.PD9[[#This Row],[Valor Neto '[DOP']]],BD.PD9[[#This Row],[Valor Neto '[DOP']]])</f>
        <v>677500</v>
      </c>
      <c r="Q883" s="243">
        <f>BD.PD9[[#This Row],[Ppto. Orden Interna '[DOP']]]/HLOOKUP("USD",Data!$K$1:$L$2,2,FALSE)</f>
        <v>10423.076923076924</v>
      </c>
      <c r="R883" s="381" t="s">
        <v>659</v>
      </c>
      <c r="S883" s="387"/>
      <c r="T883" s="387"/>
      <c r="U883" s="387"/>
      <c r="V883" s="387"/>
      <c r="W883" s="174" t="s">
        <v>660</v>
      </c>
      <c r="X883" s="495">
        <v>6</v>
      </c>
      <c r="Y883" s="388">
        <v>0.5</v>
      </c>
      <c r="Z883" s="243">
        <f>BD.PD9[[#This Row],[Av.P1 '[%']]]*BD.PD9[[#This Row],[Ppto. Orden Interna '[DOP']]]</f>
        <v>338750</v>
      </c>
      <c r="AA883" s="495">
        <v>8</v>
      </c>
      <c r="AB883" s="388">
        <v>0.5</v>
      </c>
      <c r="AC883" s="243">
        <f>BD.PD9[[#This Row],[Av.P2 '[%']]]*BD.PD9[[#This Row],[Ppto. Orden Interna '[DOP']]]</f>
        <v>338750</v>
      </c>
      <c r="AD883" s="249"/>
      <c r="AE883" s="389"/>
      <c r="AF883" s="243">
        <f>BD.PD9[[#This Row],[Av.P3 '[%']]]*BD.PD9[[#This Row],[Ppto. Orden Interna '[DOP']]]</f>
        <v>0</v>
      </c>
      <c r="AG883" s="249"/>
      <c r="AH883" s="389"/>
      <c r="AI883" s="243">
        <f>BD.PD9[[#This Row],[Av.P4 '[%']]]*BD.PD9[[#This Row],[Ppto. Orden Interna '[DOP']]]</f>
        <v>0</v>
      </c>
      <c r="AJ883" s="249"/>
      <c r="AK883" s="389"/>
      <c r="AL883" s="243">
        <f>BD.PD9[[#This Row],[Av.P5 '[%']]]*BD.PD9[[#This Row],[Ppto. Orden Interna '[DOP']]]</f>
        <v>0</v>
      </c>
      <c r="AM883" s="496">
        <f>BD.PD9[[#This Row],[Pago 5]]+BD.PD9[[#This Row],[Pago 4]]+BD.PD9[[#This Row],[Pago 3]]+BD.PD9[[#This Row],[Pago 2]]+BD.PD9[[#This Row],[Pago 1]]</f>
        <v>677500</v>
      </c>
      <c r="AN883" s="308" t="s">
        <v>244</v>
      </c>
      <c r="AO883" s="308" t="s">
        <v>245</v>
      </c>
      <c r="AP883" s="308" t="s">
        <v>246</v>
      </c>
      <c r="AQ883" s="308" t="s">
        <v>247</v>
      </c>
      <c r="AR883" s="308">
        <v>594</v>
      </c>
      <c r="AS883" s="308" t="s">
        <v>248</v>
      </c>
      <c r="AT883" s="249" t="s">
        <v>1575</v>
      </c>
      <c r="AU883" s="306"/>
      <c r="AV883" s="306"/>
      <c r="AW883" s="306"/>
      <c r="AX883" s="306"/>
      <c r="AY883" s="306"/>
      <c r="AZ883" s="306"/>
      <c r="BA883" s="306"/>
      <c r="BB883" s="306"/>
      <c r="BC883" s="306"/>
      <c r="BD883" s="306"/>
      <c r="BE883" s="306"/>
      <c r="BF883" s="306"/>
      <c r="BG883" s="306"/>
      <c r="BH883" s="306"/>
      <c r="BI883" s="306"/>
      <c r="BJ883" s="306"/>
      <c r="BK883" s="306"/>
      <c r="BL883" s="306"/>
      <c r="BM883" s="306"/>
      <c r="BN883" s="306"/>
      <c r="BO883" s="306"/>
      <c r="BP883" s="306"/>
      <c r="BQ883" s="306"/>
      <c r="BR883" s="306"/>
      <c r="BS883" s="306"/>
      <c r="BT883" s="306"/>
      <c r="BU883" s="306"/>
      <c r="BV883" s="306"/>
      <c r="BW883" s="306"/>
      <c r="BX883" s="306"/>
      <c r="BY883" s="306"/>
      <c r="BZ883" s="306"/>
      <c r="CA883" s="306"/>
      <c r="CB883" s="306"/>
      <c r="CC883" s="306"/>
      <c r="CD883" s="306"/>
      <c r="CE883" s="306"/>
      <c r="CF883" s="306"/>
      <c r="CG883" s="306"/>
      <c r="CH883" s="306"/>
      <c r="CI883" s="306"/>
      <c r="CJ883" s="306"/>
      <c r="CK883" s="306"/>
      <c r="CL883" s="306"/>
      <c r="CM883" s="306"/>
      <c r="CN883" s="306"/>
      <c r="CO883" s="306"/>
      <c r="CP883" s="306"/>
      <c r="CQ883" s="306"/>
      <c r="CR883" s="306"/>
      <c r="CS883" s="306"/>
      <c r="CT883" s="306"/>
      <c r="CU883" s="306"/>
      <c r="CV883" s="306"/>
      <c r="CW883" s="306"/>
      <c r="CX883" s="306"/>
      <c r="CY883" s="306"/>
      <c r="CZ883" s="306"/>
      <c r="DA883" s="306"/>
      <c r="DB883" s="306"/>
      <c r="DC883" s="306"/>
      <c r="DD883" s="306"/>
      <c r="DE883" s="306"/>
      <c r="DF883" s="306"/>
      <c r="DG883" s="306"/>
      <c r="DH883" s="306"/>
      <c r="DI883" s="306"/>
      <c r="DJ883" s="306"/>
      <c r="DK883" s="306"/>
      <c r="DL883" s="306"/>
      <c r="DM883" s="306"/>
      <c r="DN883" s="306"/>
      <c r="DO883" s="306"/>
      <c r="DP883" s="306"/>
      <c r="DQ883" s="306"/>
      <c r="DR883" s="306"/>
      <c r="DS883" s="306"/>
      <c r="DT883" s="306"/>
      <c r="DU883" s="306"/>
      <c r="DV883" s="306"/>
      <c r="DW883" s="306"/>
      <c r="DX883" s="306"/>
      <c r="DY883" s="306"/>
      <c r="DZ883" s="306"/>
      <c r="EA883" s="306"/>
      <c r="EB883" s="306"/>
      <c r="EC883" s="306"/>
      <c r="ED883" s="306"/>
      <c r="EE883" s="306"/>
      <c r="EF883" s="306"/>
      <c r="EG883" s="306"/>
      <c r="EH883" s="306"/>
      <c r="EI883" s="306"/>
      <c r="EJ883" s="306"/>
      <c r="EK883" s="306"/>
      <c r="EL883" s="306"/>
      <c r="EM883" s="306"/>
      <c r="EN883" s="306"/>
      <c r="EO883" s="306"/>
      <c r="EP883" s="306"/>
      <c r="EQ883" s="306"/>
      <c r="ER883" s="306"/>
      <c r="ES883" s="306"/>
      <c r="ET883" s="306"/>
      <c r="EU883" s="306"/>
      <c r="EV883" s="306"/>
      <c r="EW883" s="306"/>
      <c r="EX883" s="306"/>
      <c r="EY883" s="306"/>
      <c r="EZ883" s="306"/>
      <c r="FA883" s="306"/>
      <c r="FB883" s="306"/>
      <c r="FC883" s="306"/>
      <c r="FD883" s="306"/>
      <c r="FE883" s="306"/>
      <c r="FF883" s="306"/>
      <c r="FG883" s="306"/>
      <c r="FH883" s="306"/>
      <c r="FI883" s="306"/>
      <c r="FJ883" s="306"/>
      <c r="FK883" s="306"/>
      <c r="FL883" s="306"/>
      <c r="FM883" s="306"/>
      <c r="FN883" s="306"/>
      <c r="FO883" s="306"/>
      <c r="FP883" s="306"/>
      <c r="FQ883" s="306"/>
      <c r="FR883" s="306"/>
      <c r="FS883" s="306"/>
      <c r="FT883" s="306"/>
      <c r="FU883" s="306"/>
      <c r="FV883" s="306"/>
      <c r="FW883" s="306"/>
      <c r="FX883" s="306"/>
      <c r="FY883" s="306"/>
      <c r="FZ883" s="306"/>
      <c r="GA883" s="306"/>
      <c r="GB883" s="306"/>
      <c r="GC883" s="306"/>
      <c r="GD883" s="306"/>
      <c r="GE883" s="306"/>
      <c r="GF883" s="306"/>
      <c r="GG883" s="306"/>
      <c r="GH883" s="306"/>
      <c r="GI883" s="306"/>
      <c r="GJ883" s="306"/>
      <c r="GK883" s="306"/>
      <c r="GL883" s="306"/>
      <c r="GM883" s="306"/>
      <c r="GN883" s="306"/>
      <c r="GO883" s="306"/>
      <c r="GP883" s="306"/>
      <c r="GQ883" s="306"/>
      <c r="GR883" s="306"/>
      <c r="GS883" s="306"/>
      <c r="GT883" s="306"/>
      <c r="GU883" s="306"/>
      <c r="GV883" s="306"/>
      <c r="GW883" s="306"/>
      <c r="GX883" s="306"/>
      <c r="GY883" s="306"/>
      <c r="GZ883" s="306"/>
      <c r="HA883" s="306"/>
      <c r="HB883" s="306"/>
      <c r="HC883" s="306"/>
      <c r="HD883" s="306"/>
      <c r="HE883" s="306"/>
      <c r="HF883" s="306"/>
      <c r="HG883" s="306"/>
      <c r="HH883" s="306"/>
      <c r="HI883" s="306"/>
      <c r="HJ883" s="306"/>
      <c r="HK883" s="306"/>
      <c r="HL883" s="306"/>
      <c r="HM883" s="306"/>
      <c r="HN883" s="306"/>
      <c r="HO883" s="306"/>
      <c r="HP883" s="306"/>
      <c r="HQ883" s="306"/>
      <c r="HR883" s="306"/>
      <c r="HS883" s="306"/>
      <c r="HT883" s="306"/>
      <c r="HU883" s="306"/>
      <c r="HV883" s="306"/>
      <c r="HW883" s="306"/>
      <c r="HX883" s="306"/>
      <c r="HY883" s="306"/>
      <c r="HZ883" s="306"/>
      <c r="IA883" s="306"/>
      <c r="IB883" s="306"/>
      <c r="IC883" s="306"/>
      <c r="ID883" s="306"/>
      <c r="IE883" s="306"/>
      <c r="IF883" s="306"/>
      <c r="IG883" s="306"/>
      <c r="IH883" s="306"/>
    </row>
    <row r="884" spans="1:242" s="219" customFormat="1" ht="15" customHeight="1" x14ac:dyDescent="0.3">
      <c r="A884" s="511">
        <v>8.06</v>
      </c>
      <c r="B884" s="231"/>
      <c r="C884" s="232" t="e">
        <f>VLOOKUP(BD.PD9[[#This Row],[Pos]],[19]!PPto[#Data],3,FALSE)</f>
        <v>#REF!</v>
      </c>
      <c r="D884" s="511" t="s">
        <v>23</v>
      </c>
      <c r="E884" s="305" t="str">
        <f>IF(BD.PD9[[#This Row],[.]]="*",VLOOKUP(BD.PD9[[#This Row],[Pos]],[19]Presupuesto!A:H,7,FALSE),"")</f>
        <v/>
      </c>
      <c r="F884" s="581" t="s">
        <v>1349</v>
      </c>
      <c r="G884" s="582"/>
      <c r="H884" s="511"/>
      <c r="I884" s="174" t="s">
        <v>1326</v>
      </c>
      <c r="J884" s="512">
        <v>1</v>
      </c>
      <c r="K884" s="174" t="s">
        <v>260</v>
      </c>
      <c r="L884" s="383">
        <f>IF(BD.PD9[[#This Row],[Mon]]="DOP",1,HLOOKUP(BD.PD9[[#This Row],[Mon]],Data!$K$1:$L$2,2,FALSE))</f>
        <v>1</v>
      </c>
      <c r="M884" s="384">
        <v>49950</v>
      </c>
      <c r="N884" s="243">
        <f>BD.PD9[[#This Row],[Cant.]]*BD.PD9[[#This Row],[ Tasa ]]*BD.PD9[[#This Row],[ Precio Und.]]</f>
        <v>49950</v>
      </c>
      <c r="O884" s="386">
        <v>0</v>
      </c>
      <c r="P884" s="243">
        <f>IF(BD.PD9[[#This Row],[Liquid. '[%']]]&lt;&gt;0,(BD.PD9[[#This Row],[Valor Neto '[DOP']]]*BD.PD9[[#This Row],[Liquid. '[%']]])+BD.PD9[[#This Row],[Valor Neto '[DOP']]],BD.PD9[[#This Row],[Valor Neto '[DOP']]])</f>
        <v>49950</v>
      </c>
      <c r="Q884" s="243">
        <f>BD.PD9[[#This Row],[Ppto. Orden Interna '[DOP']]]/HLOOKUP("USD",Data!$K$1:$L$2,2,FALSE)</f>
        <v>768.46153846153845</v>
      </c>
      <c r="R884" s="381" t="s">
        <v>659</v>
      </c>
      <c r="S884" s="387"/>
      <c r="T884" s="387"/>
      <c r="U884" s="387"/>
      <c r="V884" s="387"/>
      <c r="W884" s="174" t="s">
        <v>660</v>
      </c>
      <c r="X884" s="495">
        <v>6</v>
      </c>
      <c r="Y884" s="388">
        <v>0.5</v>
      </c>
      <c r="Z884" s="243">
        <f>BD.PD9[[#This Row],[Av.P1 '[%']]]*BD.PD9[[#This Row],[Ppto. Orden Interna '[DOP']]]</f>
        <v>24975</v>
      </c>
      <c r="AA884" s="495">
        <v>8</v>
      </c>
      <c r="AB884" s="388">
        <v>0.5</v>
      </c>
      <c r="AC884" s="243">
        <f>BD.PD9[[#This Row],[Av.P2 '[%']]]*BD.PD9[[#This Row],[Ppto. Orden Interna '[DOP']]]</f>
        <v>24975</v>
      </c>
      <c r="AD884" s="249"/>
      <c r="AE884" s="389"/>
      <c r="AF884" s="243">
        <f>BD.PD9[[#This Row],[Av.P3 '[%']]]*BD.PD9[[#This Row],[Ppto. Orden Interna '[DOP']]]</f>
        <v>0</v>
      </c>
      <c r="AG884" s="249"/>
      <c r="AH884" s="389"/>
      <c r="AI884" s="243">
        <f>BD.PD9[[#This Row],[Av.P4 '[%']]]*BD.PD9[[#This Row],[Ppto. Orden Interna '[DOP']]]</f>
        <v>0</v>
      </c>
      <c r="AJ884" s="249"/>
      <c r="AK884" s="389"/>
      <c r="AL884" s="243">
        <f>BD.PD9[[#This Row],[Av.P5 '[%']]]*BD.PD9[[#This Row],[Ppto. Orden Interna '[DOP']]]</f>
        <v>0</v>
      </c>
      <c r="AM884" s="496">
        <f>BD.PD9[[#This Row],[Pago 5]]+BD.PD9[[#This Row],[Pago 4]]+BD.PD9[[#This Row],[Pago 3]]+BD.PD9[[#This Row],[Pago 2]]+BD.PD9[[#This Row],[Pago 1]]</f>
        <v>49950</v>
      </c>
      <c r="AN884" s="308" t="s">
        <v>244</v>
      </c>
      <c r="AO884" s="308" t="s">
        <v>245</v>
      </c>
      <c r="AP884" s="308" t="s">
        <v>246</v>
      </c>
      <c r="AQ884" s="308" t="s">
        <v>247</v>
      </c>
      <c r="AR884" s="308">
        <v>594</v>
      </c>
      <c r="AS884" s="308" t="s">
        <v>248</v>
      </c>
      <c r="AT884" s="249" t="s">
        <v>1575</v>
      </c>
      <c r="AU884" s="306"/>
      <c r="AV884" s="306"/>
      <c r="AW884" s="306"/>
      <c r="AX884" s="306"/>
      <c r="AY884" s="306"/>
      <c r="AZ884" s="306"/>
      <c r="BA884" s="306"/>
      <c r="BB884" s="306"/>
      <c r="BC884" s="306"/>
      <c r="BD884" s="306"/>
      <c r="BE884" s="306"/>
      <c r="BF884" s="306"/>
      <c r="BG884" s="306"/>
      <c r="BH884" s="306"/>
      <c r="BI884" s="306"/>
      <c r="BJ884" s="306"/>
      <c r="BK884" s="306"/>
      <c r="BL884" s="306"/>
      <c r="BM884" s="306"/>
      <c r="BN884" s="306"/>
      <c r="BO884" s="306"/>
      <c r="BP884" s="306"/>
      <c r="BQ884" s="306"/>
      <c r="BR884" s="306"/>
      <c r="BS884" s="306"/>
      <c r="BT884" s="306"/>
      <c r="BU884" s="306"/>
      <c r="BV884" s="306"/>
      <c r="BW884" s="306"/>
      <c r="BX884" s="306"/>
      <c r="BY884" s="306"/>
      <c r="BZ884" s="306"/>
      <c r="CA884" s="306"/>
      <c r="CB884" s="306"/>
      <c r="CC884" s="306"/>
      <c r="CD884" s="306"/>
      <c r="CE884" s="306"/>
      <c r="CF884" s="306"/>
      <c r="CG884" s="306"/>
      <c r="CH884" s="306"/>
      <c r="CI884" s="306"/>
      <c r="CJ884" s="306"/>
      <c r="CK884" s="306"/>
      <c r="CL884" s="306"/>
      <c r="CM884" s="306"/>
      <c r="CN884" s="306"/>
      <c r="CO884" s="306"/>
      <c r="CP884" s="306"/>
      <c r="CQ884" s="306"/>
      <c r="CR884" s="306"/>
      <c r="CS884" s="306"/>
      <c r="CT884" s="306"/>
      <c r="CU884" s="306"/>
      <c r="CV884" s="306"/>
      <c r="CW884" s="306"/>
      <c r="CX884" s="306"/>
      <c r="CY884" s="306"/>
      <c r="CZ884" s="306"/>
      <c r="DA884" s="306"/>
      <c r="DB884" s="306"/>
      <c r="DC884" s="306"/>
      <c r="DD884" s="306"/>
      <c r="DE884" s="306"/>
      <c r="DF884" s="306"/>
      <c r="DG884" s="306"/>
      <c r="DH884" s="306"/>
      <c r="DI884" s="306"/>
      <c r="DJ884" s="306"/>
      <c r="DK884" s="306"/>
      <c r="DL884" s="306"/>
      <c r="DM884" s="306"/>
      <c r="DN884" s="306"/>
      <c r="DO884" s="306"/>
      <c r="DP884" s="306"/>
      <c r="DQ884" s="306"/>
      <c r="DR884" s="306"/>
      <c r="DS884" s="306"/>
      <c r="DT884" s="306"/>
      <c r="DU884" s="306"/>
      <c r="DV884" s="306"/>
      <c r="DW884" s="306"/>
      <c r="DX884" s="306"/>
      <c r="DY884" s="306"/>
      <c r="DZ884" s="306"/>
      <c r="EA884" s="306"/>
      <c r="EB884" s="306"/>
      <c r="EC884" s="306"/>
      <c r="ED884" s="306"/>
      <c r="EE884" s="306"/>
      <c r="EF884" s="306"/>
      <c r="EG884" s="306"/>
      <c r="EH884" s="306"/>
      <c r="EI884" s="306"/>
      <c r="EJ884" s="306"/>
      <c r="EK884" s="306"/>
      <c r="EL884" s="306"/>
      <c r="EM884" s="306"/>
      <c r="EN884" s="306"/>
      <c r="EO884" s="306"/>
      <c r="EP884" s="306"/>
      <c r="EQ884" s="306"/>
      <c r="ER884" s="306"/>
      <c r="ES884" s="306"/>
      <c r="ET884" s="306"/>
      <c r="EU884" s="306"/>
      <c r="EV884" s="306"/>
      <c r="EW884" s="306"/>
      <c r="EX884" s="306"/>
      <c r="EY884" s="306"/>
      <c r="EZ884" s="306"/>
      <c r="FA884" s="306"/>
      <c r="FB884" s="306"/>
      <c r="FC884" s="306"/>
      <c r="FD884" s="306"/>
      <c r="FE884" s="306"/>
      <c r="FF884" s="306"/>
      <c r="FG884" s="306"/>
      <c r="FH884" s="306"/>
      <c r="FI884" s="306"/>
      <c r="FJ884" s="306"/>
      <c r="FK884" s="306"/>
      <c r="FL884" s="306"/>
      <c r="FM884" s="306"/>
      <c r="FN884" s="306"/>
      <c r="FO884" s="306"/>
      <c r="FP884" s="306"/>
      <c r="FQ884" s="306"/>
      <c r="FR884" s="306"/>
      <c r="FS884" s="306"/>
      <c r="FT884" s="306"/>
      <c r="FU884" s="306"/>
      <c r="FV884" s="306"/>
      <c r="FW884" s="306"/>
      <c r="FX884" s="306"/>
      <c r="FY884" s="306"/>
      <c r="FZ884" s="306"/>
      <c r="GA884" s="306"/>
      <c r="GB884" s="306"/>
      <c r="GC884" s="306"/>
      <c r="GD884" s="306"/>
      <c r="GE884" s="306"/>
      <c r="GF884" s="306"/>
      <c r="GG884" s="306"/>
      <c r="GH884" s="306"/>
      <c r="GI884" s="306"/>
      <c r="GJ884" s="306"/>
      <c r="GK884" s="306"/>
      <c r="GL884" s="306"/>
      <c r="GM884" s="306"/>
      <c r="GN884" s="306"/>
      <c r="GO884" s="306"/>
      <c r="GP884" s="306"/>
      <c r="GQ884" s="306"/>
      <c r="GR884" s="306"/>
      <c r="GS884" s="306"/>
      <c r="GT884" s="306"/>
      <c r="GU884" s="306"/>
      <c r="GV884" s="306"/>
      <c r="GW884" s="306"/>
      <c r="GX884" s="306"/>
      <c r="GY884" s="306"/>
      <c r="GZ884" s="306"/>
      <c r="HA884" s="306"/>
      <c r="HB884" s="306"/>
      <c r="HC884" s="306"/>
      <c r="HD884" s="306"/>
      <c r="HE884" s="306"/>
      <c r="HF884" s="306"/>
      <c r="HG884" s="306"/>
      <c r="HH884" s="306"/>
      <c r="HI884" s="306"/>
      <c r="HJ884" s="306"/>
      <c r="HK884" s="306"/>
      <c r="HL884" s="306"/>
      <c r="HM884" s="306"/>
      <c r="HN884" s="306"/>
      <c r="HO884" s="306"/>
      <c r="HP884" s="306"/>
      <c r="HQ884" s="306"/>
      <c r="HR884" s="306"/>
      <c r="HS884" s="306"/>
      <c r="HT884" s="306"/>
      <c r="HU884" s="306"/>
      <c r="HV884" s="306"/>
      <c r="HW884" s="306"/>
      <c r="HX884" s="306"/>
      <c r="HY884" s="306"/>
      <c r="HZ884" s="306"/>
      <c r="IA884" s="306"/>
      <c r="IB884" s="306"/>
      <c r="IC884" s="306"/>
      <c r="ID884" s="306"/>
      <c r="IE884" s="306"/>
      <c r="IF884" s="306"/>
      <c r="IG884" s="306"/>
      <c r="IH884" s="306"/>
    </row>
    <row r="885" spans="1:242" s="219" customFormat="1" ht="15" customHeight="1" x14ac:dyDescent="0.3">
      <c r="A885" s="511">
        <v>8.06</v>
      </c>
      <c r="B885" s="231"/>
      <c r="C885" s="232" t="e">
        <f>VLOOKUP(BD.PD9[[#This Row],[Pos]],[19]!PPto[#Data],3,FALSE)</f>
        <v>#REF!</v>
      </c>
      <c r="D885" s="511" t="s">
        <v>23</v>
      </c>
      <c r="E885" s="305" t="str">
        <f>IF(BD.PD9[[#This Row],[.]]="*",VLOOKUP(BD.PD9[[#This Row],[Pos]],[19]Presupuesto!A:H,7,FALSE),"")</f>
        <v/>
      </c>
      <c r="F885" s="581" t="s">
        <v>1350</v>
      </c>
      <c r="G885" s="582"/>
      <c r="H885" s="511"/>
      <c r="I885" s="174" t="s">
        <v>1326</v>
      </c>
      <c r="J885" s="512">
        <v>1</v>
      </c>
      <c r="K885" s="174" t="s">
        <v>260</v>
      </c>
      <c r="L885" s="383">
        <f>IF(BD.PD9[[#This Row],[Mon]]="DOP",1,HLOOKUP(BD.PD9[[#This Row],[Mon]],Data!$K$1:$L$2,2,FALSE))</f>
        <v>1</v>
      </c>
      <c r="M885" s="384">
        <v>58600</v>
      </c>
      <c r="N885" s="243">
        <f>BD.PD9[[#This Row],[Cant.]]*BD.PD9[[#This Row],[ Tasa ]]*BD.PD9[[#This Row],[ Precio Und.]]</f>
        <v>58600</v>
      </c>
      <c r="O885" s="386">
        <v>0</v>
      </c>
      <c r="P885" s="243">
        <f>IF(BD.PD9[[#This Row],[Liquid. '[%']]]&lt;&gt;0,(BD.PD9[[#This Row],[Valor Neto '[DOP']]]*BD.PD9[[#This Row],[Liquid. '[%']]])+BD.PD9[[#This Row],[Valor Neto '[DOP']]],BD.PD9[[#This Row],[Valor Neto '[DOP']]])</f>
        <v>58600</v>
      </c>
      <c r="Q885" s="243">
        <f>BD.PD9[[#This Row],[Ppto. Orden Interna '[DOP']]]/HLOOKUP("USD",Data!$K$1:$L$2,2,FALSE)</f>
        <v>901.53846153846155</v>
      </c>
      <c r="R885" s="381" t="s">
        <v>659</v>
      </c>
      <c r="S885" s="387"/>
      <c r="T885" s="387"/>
      <c r="U885" s="387"/>
      <c r="V885" s="387"/>
      <c r="W885" s="174" t="s">
        <v>660</v>
      </c>
      <c r="X885" s="495">
        <v>6</v>
      </c>
      <c r="Y885" s="388">
        <v>0.5</v>
      </c>
      <c r="Z885" s="243">
        <f>BD.PD9[[#This Row],[Av.P1 '[%']]]*BD.PD9[[#This Row],[Ppto. Orden Interna '[DOP']]]</f>
        <v>29300</v>
      </c>
      <c r="AA885" s="495">
        <v>8</v>
      </c>
      <c r="AB885" s="388">
        <v>0.5</v>
      </c>
      <c r="AC885" s="243">
        <f>BD.PD9[[#This Row],[Av.P2 '[%']]]*BD.PD9[[#This Row],[Ppto. Orden Interna '[DOP']]]</f>
        <v>29300</v>
      </c>
      <c r="AD885" s="249"/>
      <c r="AE885" s="389"/>
      <c r="AF885" s="243">
        <f>BD.PD9[[#This Row],[Av.P3 '[%']]]*BD.PD9[[#This Row],[Ppto. Orden Interna '[DOP']]]</f>
        <v>0</v>
      </c>
      <c r="AG885" s="249"/>
      <c r="AH885" s="389"/>
      <c r="AI885" s="243">
        <f>BD.PD9[[#This Row],[Av.P4 '[%']]]*BD.PD9[[#This Row],[Ppto. Orden Interna '[DOP']]]</f>
        <v>0</v>
      </c>
      <c r="AJ885" s="249"/>
      <c r="AK885" s="389"/>
      <c r="AL885" s="243">
        <f>BD.PD9[[#This Row],[Av.P5 '[%']]]*BD.PD9[[#This Row],[Ppto. Orden Interna '[DOP']]]</f>
        <v>0</v>
      </c>
      <c r="AM885" s="496">
        <f>BD.PD9[[#This Row],[Pago 5]]+BD.PD9[[#This Row],[Pago 4]]+BD.PD9[[#This Row],[Pago 3]]+BD.PD9[[#This Row],[Pago 2]]+BD.PD9[[#This Row],[Pago 1]]</f>
        <v>58600</v>
      </c>
      <c r="AN885" s="308" t="s">
        <v>244</v>
      </c>
      <c r="AO885" s="308" t="s">
        <v>245</v>
      </c>
      <c r="AP885" s="308" t="s">
        <v>246</v>
      </c>
      <c r="AQ885" s="308" t="s">
        <v>247</v>
      </c>
      <c r="AR885" s="308">
        <v>594</v>
      </c>
      <c r="AS885" s="308" t="s">
        <v>248</v>
      </c>
      <c r="AT885" s="249" t="s">
        <v>1575</v>
      </c>
      <c r="AU885" s="306"/>
      <c r="AV885" s="306"/>
      <c r="AW885" s="306"/>
      <c r="AX885" s="306"/>
      <c r="AY885" s="306"/>
      <c r="AZ885" s="306"/>
      <c r="BA885" s="306"/>
      <c r="BB885" s="306"/>
      <c r="BC885" s="306"/>
      <c r="BD885" s="306"/>
      <c r="BE885" s="306"/>
      <c r="BF885" s="306"/>
      <c r="BG885" s="306"/>
      <c r="BH885" s="306"/>
      <c r="BI885" s="306"/>
      <c r="BJ885" s="306"/>
      <c r="BK885" s="306"/>
      <c r="BL885" s="306"/>
      <c r="BM885" s="306"/>
      <c r="BN885" s="306"/>
      <c r="BO885" s="306"/>
      <c r="BP885" s="306"/>
      <c r="BQ885" s="306"/>
      <c r="BR885" s="306"/>
      <c r="BS885" s="306"/>
      <c r="BT885" s="306"/>
      <c r="BU885" s="306"/>
      <c r="BV885" s="306"/>
      <c r="BW885" s="306"/>
      <c r="BX885" s="306"/>
      <c r="BY885" s="306"/>
      <c r="BZ885" s="306"/>
      <c r="CA885" s="306"/>
      <c r="CB885" s="306"/>
      <c r="CC885" s="306"/>
      <c r="CD885" s="306"/>
      <c r="CE885" s="306"/>
      <c r="CF885" s="306"/>
      <c r="CG885" s="306"/>
      <c r="CH885" s="306"/>
      <c r="CI885" s="306"/>
      <c r="CJ885" s="306"/>
      <c r="CK885" s="306"/>
      <c r="CL885" s="306"/>
      <c r="CM885" s="306"/>
      <c r="CN885" s="306"/>
      <c r="CO885" s="306"/>
      <c r="CP885" s="306"/>
      <c r="CQ885" s="306"/>
      <c r="CR885" s="306"/>
      <c r="CS885" s="306"/>
      <c r="CT885" s="306"/>
      <c r="CU885" s="306"/>
      <c r="CV885" s="306"/>
      <c r="CW885" s="306"/>
      <c r="CX885" s="306"/>
      <c r="CY885" s="306"/>
      <c r="CZ885" s="306"/>
      <c r="DA885" s="306"/>
      <c r="DB885" s="306"/>
      <c r="DC885" s="306"/>
      <c r="DD885" s="306"/>
      <c r="DE885" s="306"/>
      <c r="DF885" s="306"/>
      <c r="DG885" s="306"/>
      <c r="DH885" s="306"/>
      <c r="DI885" s="306"/>
      <c r="DJ885" s="306"/>
      <c r="DK885" s="306"/>
      <c r="DL885" s="306"/>
      <c r="DM885" s="306"/>
      <c r="DN885" s="306"/>
      <c r="DO885" s="306"/>
      <c r="DP885" s="306"/>
      <c r="DQ885" s="306"/>
      <c r="DR885" s="306"/>
      <c r="DS885" s="306"/>
      <c r="DT885" s="306"/>
      <c r="DU885" s="306"/>
      <c r="DV885" s="306"/>
      <c r="DW885" s="306"/>
      <c r="DX885" s="306"/>
      <c r="DY885" s="306"/>
      <c r="DZ885" s="306"/>
      <c r="EA885" s="306"/>
      <c r="EB885" s="306"/>
      <c r="EC885" s="306"/>
      <c r="ED885" s="306"/>
      <c r="EE885" s="306"/>
      <c r="EF885" s="306"/>
      <c r="EG885" s="306"/>
      <c r="EH885" s="306"/>
      <c r="EI885" s="306"/>
      <c r="EJ885" s="306"/>
      <c r="EK885" s="306"/>
      <c r="EL885" s="306"/>
      <c r="EM885" s="306"/>
      <c r="EN885" s="306"/>
      <c r="EO885" s="306"/>
      <c r="EP885" s="306"/>
      <c r="EQ885" s="306"/>
      <c r="ER885" s="306"/>
      <c r="ES885" s="306"/>
      <c r="ET885" s="306"/>
      <c r="EU885" s="306"/>
      <c r="EV885" s="306"/>
      <c r="EW885" s="306"/>
      <c r="EX885" s="306"/>
      <c r="EY885" s="306"/>
      <c r="EZ885" s="306"/>
      <c r="FA885" s="306"/>
      <c r="FB885" s="306"/>
      <c r="FC885" s="306"/>
      <c r="FD885" s="306"/>
      <c r="FE885" s="306"/>
      <c r="FF885" s="306"/>
      <c r="FG885" s="306"/>
      <c r="FH885" s="306"/>
      <c r="FI885" s="306"/>
      <c r="FJ885" s="306"/>
      <c r="FK885" s="306"/>
      <c r="FL885" s="306"/>
      <c r="FM885" s="306"/>
      <c r="FN885" s="306"/>
      <c r="FO885" s="306"/>
      <c r="FP885" s="306"/>
      <c r="FQ885" s="306"/>
      <c r="FR885" s="306"/>
      <c r="FS885" s="306"/>
      <c r="FT885" s="306"/>
      <c r="FU885" s="306"/>
      <c r="FV885" s="306"/>
      <c r="FW885" s="306"/>
      <c r="FX885" s="306"/>
      <c r="FY885" s="306"/>
      <c r="FZ885" s="306"/>
      <c r="GA885" s="306"/>
      <c r="GB885" s="306"/>
      <c r="GC885" s="306"/>
      <c r="GD885" s="306"/>
      <c r="GE885" s="306"/>
      <c r="GF885" s="306"/>
      <c r="GG885" s="306"/>
      <c r="GH885" s="306"/>
      <c r="GI885" s="306"/>
      <c r="GJ885" s="306"/>
      <c r="GK885" s="306"/>
      <c r="GL885" s="306"/>
      <c r="GM885" s="306"/>
      <c r="GN885" s="306"/>
      <c r="GO885" s="306"/>
      <c r="GP885" s="306"/>
      <c r="GQ885" s="306"/>
      <c r="GR885" s="306"/>
      <c r="GS885" s="306"/>
      <c r="GT885" s="306"/>
      <c r="GU885" s="306"/>
      <c r="GV885" s="306"/>
      <c r="GW885" s="306"/>
      <c r="GX885" s="306"/>
      <c r="GY885" s="306"/>
      <c r="GZ885" s="306"/>
      <c r="HA885" s="306"/>
      <c r="HB885" s="306"/>
      <c r="HC885" s="306"/>
      <c r="HD885" s="306"/>
      <c r="HE885" s="306"/>
      <c r="HF885" s="306"/>
      <c r="HG885" s="306"/>
      <c r="HH885" s="306"/>
      <c r="HI885" s="306"/>
      <c r="HJ885" s="306"/>
      <c r="HK885" s="306"/>
      <c r="HL885" s="306"/>
      <c r="HM885" s="306"/>
      <c r="HN885" s="306"/>
      <c r="HO885" s="306"/>
      <c r="HP885" s="306"/>
      <c r="HQ885" s="306"/>
      <c r="HR885" s="306"/>
      <c r="HS885" s="306"/>
      <c r="HT885" s="306"/>
      <c r="HU885" s="306"/>
      <c r="HV885" s="306"/>
      <c r="HW885" s="306"/>
      <c r="HX885" s="306"/>
      <c r="HY885" s="306"/>
      <c r="HZ885" s="306"/>
      <c r="IA885" s="306"/>
      <c r="IB885" s="306"/>
      <c r="IC885" s="306"/>
      <c r="ID885" s="306"/>
      <c r="IE885" s="306"/>
      <c r="IF885" s="306"/>
      <c r="IG885" s="306"/>
      <c r="IH885" s="306"/>
    </row>
    <row r="886" spans="1:242" s="219" customFormat="1" ht="15" customHeight="1" x14ac:dyDescent="0.3">
      <c r="A886" s="174">
        <v>8.06</v>
      </c>
      <c r="B886" s="231"/>
      <c r="C886" s="232" t="e">
        <f>VLOOKUP(BD.PD9[[#This Row],[Pos]],[19]!PPto[#Data],3,FALSE)</f>
        <v>#REF!</v>
      </c>
      <c r="D886" s="174" t="s">
        <v>23</v>
      </c>
      <c r="E886" s="305" t="str">
        <f>IF(BD.PD9[[#This Row],[.]]="*",VLOOKUP(BD.PD9[[#This Row],[Pos]],[19]Presupuesto!A:H,7,FALSE),"")</f>
        <v/>
      </c>
      <c r="F886" s="234" t="s">
        <v>661</v>
      </c>
      <c r="G886" s="174"/>
      <c r="H886" s="174"/>
      <c r="I886" s="174" t="s">
        <v>1326</v>
      </c>
      <c r="J886" s="382">
        <v>4</v>
      </c>
      <c r="K886" s="174" t="s">
        <v>260</v>
      </c>
      <c r="L886" s="383">
        <f>IF(BD.PD9[[#This Row],[Mon]]="DOP",1,HLOOKUP(BD.PD9[[#This Row],[Mon]],Data!$K$1:$L$2,2,FALSE))</f>
        <v>1</v>
      </c>
      <c r="M886" s="384">
        <v>317.8</v>
      </c>
      <c r="N886" s="243">
        <f>BD.PD9[[#This Row],[Cant.]]*BD.PD9[[#This Row],[ Tasa ]]*BD.PD9[[#This Row],[ Precio Und.]]</f>
        <v>1271.2</v>
      </c>
      <c r="O886" s="386">
        <v>0</v>
      </c>
      <c r="P886" s="243">
        <f>IF(BD.PD9[[#This Row],[Liquid. '[%']]]&lt;&gt;0,(BD.PD9[[#This Row],[Valor Neto '[DOP']]]*BD.PD9[[#This Row],[Liquid. '[%']]])+BD.PD9[[#This Row],[Valor Neto '[DOP']]],BD.PD9[[#This Row],[Valor Neto '[DOP']]])</f>
        <v>1271.2</v>
      </c>
      <c r="Q886" s="243">
        <f>BD.PD9[[#This Row],[Ppto. Orden Interna '[DOP']]]/HLOOKUP("USD",Data!$K$1:$L$2,2,FALSE)</f>
        <v>19.556923076923077</v>
      </c>
      <c r="R886" s="381" t="s">
        <v>662</v>
      </c>
      <c r="S886" s="387"/>
      <c r="T886" s="387"/>
      <c r="U886" s="387"/>
      <c r="V886" s="387"/>
      <c r="W886" s="174" t="s">
        <v>658</v>
      </c>
      <c r="X886" s="495">
        <v>8</v>
      </c>
      <c r="Y886" s="388">
        <v>1</v>
      </c>
      <c r="Z886" s="243">
        <f>BD.PD9[[#This Row],[Av.P1 '[%']]]*BD.PD9[[#This Row],[Ppto. Orden Interna '[DOP']]]</f>
        <v>1271.2</v>
      </c>
      <c r="AA886" s="249"/>
      <c r="AB886" s="389"/>
      <c r="AC886" s="243">
        <f>BD.PD9[[#This Row],[Av.P2 '[%']]]*BD.PD9[[#This Row],[Ppto. Orden Interna '[DOP']]]</f>
        <v>0</v>
      </c>
      <c r="AD886" s="249"/>
      <c r="AE886" s="389"/>
      <c r="AF886" s="243">
        <f>BD.PD9[[#This Row],[Av.P3 '[%']]]*BD.PD9[[#This Row],[Ppto. Orden Interna '[DOP']]]</f>
        <v>0</v>
      </c>
      <c r="AG886" s="249"/>
      <c r="AH886" s="389"/>
      <c r="AI886" s="243">
        <f>BD.PD9[[#This Row],[Av.P4 '[%']]]*BD.PD9[[#This Row],[Ppto. Orden Interna '[DOP']]]</f>
        <v>0</v>
      </c>
      <c r="AJ886" s="249"/>
      <c r="AK886" s="389"/>
      <c r="AL886" s="243">
        <f>BD.PD9[[#This Row],[Av.P5 '[%']]]*BD.PD9[[#This Row],[Ppto. Orden Interna '[DOP']]]</f>
        <v>0</v>
      </c>
      <c r="AM886" s="496">
        <f>BD.PD9[[#This Row],[Pago 5]]+BD.PD9[[#This Row],[Pago 4]]+BD.PD9[[#This Row],[Pago 3]]+BD.PD9[[#This Row],[Pago 2]]+BD.PD9[[#This Row],[Pago 1]]</f>
        <v>1271.2</v>
      </c>
      <c r="AN886" s="308" t="s">
        <v>244</v>
      </c>
      <c r="AO886" s="308" t="s">
        <v>245</v>
      </c>
      <c r="AP886" s="308" t="s">
        <v>246</v>
      </c>
      <c r="AQ886" s="308" t="s">
        <v>247</v>
      </c>
      <c r="AR886" s="308">
        <v>594</v>
      </c>
      <c r="AS886" s="308" t="s">
        <v>248</v>
      </c>
      <c r="AT886" s="249" t="s">
        <v>1575</v>
      </c>
      <c r="AU886" s="306"/>
      <c r="AV886" s="306"/>
      <c r="AW886" s="306"/>
      <c r="AX886" s="306"/>
      <c r="AY886" s="306"/>
      <c r="AZ886" s="306"/>
      <c r="BA886" s="306"/>
      <c r="BB886" s="306"/>
      <c r="BC886" s="306"/>
      <c r="BD886" s="306"/>
      <c r="BE886" s="306"/>
      <c r="BF886" s="306"/>
      <c r="BG886" s="306"/>
      <c r="BH886" s="306"/>
      <c r="BI886" s="306"/>
      <c r="BJ886" s="306"/>
      <c r="BK886" s="306"/>
      <c r="BL886" s="306"/>
      <c r="BM886" s="306"/>
      <c r="BN886" s="306"/>
      <c r="BO886" s="306"/>
      <c r="BP886" s="306"/>
      <c r="BQ886" s="306"/>
      <c r="BR886" s="306"/>
      <c r="BS886" s="306"/>
      <c r="BT886" s="306"/>
      <c r="BU886" s="306"/>
      <c r="BV886" s="306"/>
      <c r="BW886" s="306"/>
      <c r="BX886" s="306"/>
      <c r="BY886" s="306"/>
      <c r="BZ886" s="306"/>
      <c r="CA886" s="306"/>
      <c r="CB886" s="306"/>
      <c r="CC886" s="306"/>
      <c r="CD886" s="306"/>
      <c r="CE886" s="306"/>
      <c r="CF886" s="306"/>
      <c r="CG886" s="306"/>
      <c r="CH886" s="306"/>
      <c r="CI886" s="306"/>
      <c r="CJ886" s="306"/>
      <c r="CK886" s="306"/>
      <c r="CL886" s="306"/>
      <c r="CM886" s="306"/>
      <c r="CN886" s="306"/>
      <c r="CO886" s="306"/>
      <c r="CP886" s="306"/>
      <c r="CQ886" s="306"/>
      <c r="CR886" s="306"/>
      <c r="CS886" s="306"/>
      <c r="CT886" s="306"/>
      <c r="CU886" s="306"/>
      <c r="CV886" s="306"/>
      <c r="CW886" s="306"/>
      <c r="CX886" s="306"/>
      <c r="CY886" s="306"/>
      <c r="CZ886" s="306"/>
      <c r="DA886" s="306"/>
      <c r="DB886" s="306"/>
      <c r="DC886" s="306"/>
      <c r="DD886" s="306"/>
      <c r="DE886" s="306"/>
      <c r="DF886" s="306"/>
      <c r="DG886" s="306"/>
      <c r="DH886" s="306"/>
      <c r="DI886" s="306"/>
      <c r="DJ886" s="306"/>
      <c r="DK886" s="306"/>
      <c r="DL886" s="306"/>
      <c r="DM886" s="306"/>
      <c r="DN886" s="306"/>
      <c r="DO886" s="306"/>
      <c r="DP886" s="306"/>
      <c r="DQ886" s="306"/>
      <c r="DR886" s="306"/>
      <c r="DS886" s="306"/>
      <c r="DT886" s="306"/>
      <c r="DU886" s="306"/>
      <c r="DV886" s="306"/>
      <c r="DW886" s="306"/>
      <c r="DX886" s="306"/>
      <c r="DY886" s="306"/>
      <c r="DZ886" s="306"/>
      <c r="EA886" s="306"/>
      <c r="EB886" s="306"/>
      <c r="EC886" s="306"/>
      <c r="ED886" s="306"/>
      <c r="EE886" s="306"/>
      <c r="EF886" s="306"/>
      <c r="EG886" s="306"/>
      <c r="EH886" s="306"/>
      <c r="EI886" s="306"/>
      <c r="EJ886" s="306"/>
      <c r="EK886" s="306"/>
      <c r="EL886" s="306"/>
      <c r="EM886" s="306"/>
      <c r="EN886" s="306"/>
      <c r="EO886" s="306"/>
      <c r="EP886" s="306"/>
      <c r="EQ886" s="306"/>
      <c r="ER886" s="306"/>
      <c r="ES886" s="306"/>
      <c r="ET886" s="306"/>
      <c r="EU886" s="306"/>
      <c r="EV886" s="306"/>
      <c r="EW886" s="306"/>
      <c r="EX886" s="306"/>
      <c r="EY886" s="306"/>
      <c r="EZ886" s="306"/>
      <c r="FA886" s="306"/>
      <c r="FB886" s="306"/>
      <c r="FC886" s="306"/>
      <c r="FD886" s="306"/>
      <c r="FE886" s="306"/>
      <c r="FF886" s="306"/>
      <c r="FG886" s="306"/>
      <c r="FH886" s="306"/>
      <c r="FI886" s="306"/>
      <c r="FJ886" s="306"/>
      <c r="FK886" s="306"/>
      <c r="FL886" s="306"/>
      <c r="FM886" s="306"/>
      <c r="FN886" s="306"/>
      <c r="FO886" s="306"/>
      <c r="FP886" s="306"/>
      <c r="FQ886" s="306"/>
      <c r="FR886" s="306"/>
      <c r="FS886" s="306"/>
      <c r="FT886" s="306"/>
      <c r="FU886" s="306"/>
      <c r="FV886" s="306"/>
      <c r="FW886" s="306"/>
      <c r="FX886" s="306"/>
      <c r="FY886" s="306"/>
      <c r="FZ886" s="306"/>
      <c r="GA886" s="306"/>
      <c r="GB886" s="306"/>
      <c r="GC886" s="306"/>
      <c r="GD886" s="306"/>
      <c r="GE886" s="306"/>
      <c r="GF886" s="306"/>
      <c r="GG886" s="306"/>
      <c r="GH886" s="306"/>
      <c r="GI886" s="306"/>
      <c r="GJ886" s="306"/>
      <c r="GK886" s="306"/>
      <c r="GL886" s="306"/>
      <c r="GM886" s="306"/>
      <c r="GN886" s="306"/>
      <c r="GO886" s="306"/>
      <c r="GP886" s="306"/>
      <c r="GQ886" s="306"/>
      <c r="GR886" s="306"/>
      <c r="GS886" s="306"/>
      <c r="GT886" s="306"/>
      <c r="GU886" s="306"/>
      <c r="GV886" s="306"/>
      <c r="GW886" s="306"/>
      <c r="GX886" s="306"/>
      <c r="GY886" s="306"/>
      <c r="GZ886" s="306"/>
      <c r="HA886" s="306"/>
      <c r="HB886" s="306"/>
      <c r="HC886" s="306"/>
      <c r="HD886" s="306"/>
      <c r="HE886" s="306"/>
      <c r="HF886" s="306"/>
      <c r="HG886" s="306"/>
      <c r="HH886" s="306"/>
      <c r="HI886" s="306"/>
      <c r="HJ886" s="306"/>
      <c r="HK886" s="306"/>
      <c r="HL886" s="306"/>
      <c r="HM886" s="306"/>
      <c r="HN886" s="306"/>
      <c r="HO886" s="306"/>
      <c r="HP886" s="306"/>
      <c r="HQ886" s="306"/>
      <c r="HR886" s="306"/>
      <c r="HS886" s="306"/>
      <c r="HT886" s="306"/>
      <c r="HU886" s="306"/>
      <c r="HV886" s="306"/>
      <c r="HW886" s="306"/>
      <c r="HX886" s="306"/>
      <c r="HY886" s="306"/>
      <c r="HZ886" s="306"/>
      <c r="IA886" s="306"/>
      <c r="IB886" s="306"/>
      <c r="IC886" s="306"/>
      <c r="ID886" s="306"/>
      <c r="IE886" s="306"/>
      <c r="IF886" s="306"/>
      <c r="IG886" s="306"/>
      <c r="IH886" s="306"/>
    </row>
    <row r="887" spans="1:242" s="219" customFormat="1" ht="15" customHeight="1" x14ac:dyDescent="0.3">
      <c r="A887" s="174">
        <v>8.06</v>
      </c>
      <c r="B887" s="231"/>
      <c r="C887" s="232" t="e">
        <f>VLOOKUP(BD.PD9[[#This Row],[Pos]],[19]!PPto[#Data],3,FALSE)</f>
        <v>#REF!</v>
      </c>
      <c r="D887" s="174" t="s">
        <v>23</v>
      </c>
      <c r="E887" s="305" t="str">
        <f>IF(BD.PD9[[#This Row],[.]]="*",VLOOKUP(BD.PD9[[#This Row],[Pos]],[19]Presupuesto!A:H,7,FALSE),"")</f>
        <v/>
      </c>
      <c r="F887" s="234" t="s">
        <v>663</v>
      </c>
      <c r="G887" s="174"/>
      <c r="H887" s="174"/>
      <c r="I887" s="174" t="s">
        <v>1326</v>
      </c>
      <c r="J887" s="382">
        <v>6</v>
      </c>
      <c r="K887" s="174" t="s">
        <v>260</v>
      </c>
      <c r="L887" s="383">
        <f>IF(BD.PD9[[#This Row],[Mon]]="DOP",1,HLOOKUP(BD.PD9[[#This Row],[Mon]],Data!$K$1:$L$2,2,FALSE))</f>
        <v>1</v>
      </c>
      <c r="M887" s="384">
        <v>261.02</v>
      </c>
      <c r="N887" s="243">
        <f>BD.PD9[[#This Row],[Cant.]]*BD.PD9[[#This Row],[ Tasa ]]*BD.PD9[[#This Row],[ Precio Und.]]</f>
        <v>1566.12</v>
      </c>
      <c r="O887" s="386">
        <v>0</v>
      </c>
      <c r="P887" s="243">
        <f>IF(BD.PD9[[#This Row],[Liquid. '[%']]]&lt;&gt;0,(BD.PD9[[#This Row],[Valor Neto '[DOP']]]*BD.PD9[[#This Row],[Liquid. '[%']]])+BD.PD9[[#This Row],[Valor Neto '[DOP']]],BD.PD9[[#This Row],[Valor Neto '[DOP']]])</f>
        <v>1566.12</v>
      </c>
      <c r="Q887" s="243">
        <f>BD.PD9[[#This Row],[Ppto. Orden Interna '[DOP']]]/HLOOKUP("USD",Data!$K$1:$L$2,2,FALSE)</f>
        <v>24.094153846153844</v>
      </c>
      <c r="R887" s="381" t="s">
        <v>664</v>
      </c>
      <c r="S887" s="387"/>
      <c r="T887" s="387"/>
      <c r="U887" s="387"/>
      <c r="V887" s="387"/>
      <c r="W887" s="174" t="s">
        <v>658</v>
      </c>
      <c r="X887" s="495">
        <v>8</v>
      </c>
      <c r="Y887" s="388">
        <v>1</v>
      </c>
      <c r="Z887" s="243">
        <f>BD.PD9[[#This Row],[Av.P1 '[%']]]*BD.PD9[[#This Row],[Ppto. Orden Interna '[DOP']]]</f>
        <v>1566.12</v>
      </c>
      <c r="AA887" s="249"/>
      <c r="AB887" s="389"/>
      <c r="AC887" s="243">
        <f>BD.PD9[[#This Row],[Av.P2 '[%']]]*BD.PD9[[#This Row],[Ppto. Orden Interna '[DOP']]]</f>
        <v>0</v>
      </c>
      <c r="AD887" s="249"/>
      <c r="AE887" s="389"/>
      <c r="AF887" s="243">
        <f>BD.PD9[[#This Row],[Av.P3 '[%']]]*BD.PD9[[#This Row],[Ppto. Orden Interna '[DOP']]]</f>
        <v>0</v>
      </c>
      <c r="AG887" s="249"/>
      <c r="AH887" s="389"/>
      <c r="AI887" s="243">
        <f>BD.PD9[[#This Row],[Av.P4 '[%']]]*BD.PD9[[#This Row],[Ppto. Orden Interna '[DOP']]]</f>
        <v>0</v>
      </c>
      <c r="AJ887" s="249"/>
      <c r="AK887" s="389"/>
      <c r="AL887" s="243">
        <f>BD.PD9[[#This Row],[Av.P5 '[%']]]*BD.PD9[[#This Row],[Ppto. Orden Interna '[DOP']]]</f>
        <v>0</v>
      </c>
      <c r="AM887" s="496">
        <f>BD.PD9[[#This Row],[Pago 5]]+BD.PD9[[#This Row],[Pago 4]]+BD.PD9[[#This Row],[Pago 3]]+BD.PD9[[#This Row],[Pago 2]]+BD.PD9[[#This Row],[Pago 1]]</f>
        <v>1566.12</v>
      </c>
      <c r="AN887" s="308" t="s">
        <v>244</v>
      </c>
      <c r="AO887" s="308" t="s">
        <v>245</v>
      </c>
      <c r="AP887" s="308" t="s">
        <v>246</v>
      </c>
      <c r="AQ887" s="308" t="s">
        <v>247</v>
      </c>
      <c r="AR887" s="308">
        <v>594</v>
      </c>
      <c r="AS887" s="308" t="s">
        <v>248</v>
      </c>
      <c r="AT887" s="249" t="s">
        <v>1575</v>
      </c>
      <c r="AU887" s="306"/>
      <c r="AV887" s="306"/>
      <c r="AW887" s="306"/>
      <c r="AX887" s="306"/>
      <c r="AY887" s="306"/>
      <c r="AZ887" s="306"/>
      <c r="BA887" s="306"/>
      <c r="BB887" s="306"/>
      <c r="BC887" s="306"/>
      <c r="BD887" s="306"/>
      <c r="BE887" s="306"/>
      <c r="BF887" s="306"/>
      <c r="BG887" s="306"/>
      <c r="BH887" s="306"/>
      <c r="BI887" s="306"/>
      <c r="BJ887" s="306"/>
      <c r="BK887" s="306"/>
      <c r="BL887" s="306"/>
      <c r="BM887" s="306"/>
      <c r="BN887" s="306"/>
      <c r="BO887" s="306"/>
      <c r="BP887" s="306"/>
      <c r="BQ887" s="306"/>
      <c r="BR887" s="306"/>
      <c r="BS887" s="306"/>
      <c r="BT887" s="306"/>
      <c r="BU887" s="306"/>
      <c r="BV887" s="306"/>
      <c r="BW887" s="306"/>
      <c r="BX887" s="306"/>
      <c r="BY887" s="306"/>
      <c r="BZ887" s="306"/>
      <c r="CA887" s="306"/>
      <c r="CB887" s="306"/>
      <c r="CC887" s="306"/>
      <c r="CD887" s="306"/>
      <c r="CE887" s="306"/>
      <c r="CF887" s="306"/>
      <c r="CG887" s="306"/>
      <c r="CH887" s="306"/>
      <c r="CI887" s="306"/>
      <c r="CJ887" s="306"/>
      <c r="CK887" s="306"/>
      <c r="CL887" s="306"/>
      <c r="CM887" s="306"/>
      <c r="CN887" s="306"/>
      <c r="CO887" s="306"/>
      <c r="CP887" s="306"/>
      <c r="CQ887" s="306"/>
      <c r="CR887" s="306"/>
      <c r="CS887" s="306"/>
      <c r="CT887" s="306"/>
      <c r="CU887" s="306"/>
      <c r="CV887" s="306"/>
      <c r="CW887" s="306"/>
      <c r="CX887" s="306"/>
      <c r="CY887" s="306"/>
      <c r="CZ887" s="306"/>
      <c r="DA887" s="306"/>
      <c r="DB887" s="306"/>
      <c r="DC887" s="306"/>
      <c r="DD887" s="306"/>
      <c r="DE887" s="306"/>
      <c r="DF887" s="306"/>
      <c r="DG887" s="306"/>
      <c r="DH887" s="306"/>
      <c r="DI887" s="306"/>
      <c r="DJ887" s="306"/>
      <c r="DK887" s="306"/>
      <c r="DL887" s="306"/>
      <c r="DM887" s="306"/>
      <c r="DN887" s="306"/>
      <c r="DO887" s="306"/>
      <c r="DP887" s="306"/>
      <c r="DQ887" s="306"/>
      <c r="DR887" s="306"/>
      <c r="DS887" s="306"/>
      <c r="DT887" s="306"/>
      <c r="DU887" s="306"/>
      <c r="DV887" s="306"/>
      <c r="DW887" s="306"/>
      <c r="DX887" s="306"/>
      <c r="DY887" s="306"/>
      <c r="DZ887" s="306"/>
      <c r="EA887" s="306"/>
      <c r="EB887" s="306"/>
      <c r="EC887" s="306"/>
      <c r="ED887" s="306"/>
      <c r="EE887" s="306"/>
      <c r="EF887" s="306"/>
      <c r="EG887" s="306"/>
      <c r="EH887" s="306"/>
      <c r="EI887" s="306"/>
      <c r="EJ887" s="306"/>
      <c r="EK887" s="306"/>
      <c r="EL887" s="306"/>
      <c r="EM887" s="306"/>
      <c r="EN887" s="306"/>
      <c r="EO887" s="306"/>
      <c r="EP887" s="306"/>
      <c r="EQ887" s="306"/>
      <c r="ER887" s="306"/>
      <c r="ES887" s="306"/>
      <c r="ET887" s="306"/>
      <c r="EU887" s="306"/>
      <c r="EV887" s="306"/>
      <c r="EW887" s="306"/>
      <c r="EX887" s="306"/>
      <c r="EY887" s="306"/>
      <c r="EZ887" s="306"/>
      <c r="FA887" s="306"/>
      <c r="FB887" s="306"/>
      <c r="FC887" s="306"/>
      <c r="FD887" s="306"/>
      <c r="FE887" s="306"/>
      <c r="FF887" s="306"/>
      <c r="FG887" s="306"/>
      <c r="FH887" s="306"/>
      <c r="FI887" s="306"/>
      <c r="FJ887" s="306"/>
      <c r="FK887" s="306"/>
      <c r="FL887" s="306"/>
      <c r="FM887" s="306"/>
      <c r="FN887" s="306"/>
      <c r="FO887" s="306"/>
      <c r="FP887" s="306"/>
      <c r="FQ887" s="306"/>
      <c r="FR887" s="306"/>
      <c r="FS887" s="306"/>
      <c r="FT887" s="306"/>
      <c r="FU887" s="306"/>
      <c r="FV887" s="306"/>
      <c r="FW887" s="306"/>
      <c r="FX887" s="306"/>
      <c r="FY887" s="306"/>
      <c r="FZ887" s="306"/>
      <c r="GA887" s="306"/>
      <c r="GB887" s="306"/>
      <c r="GC887" s="306"/>
      <c r="GD887" s="306"/>
      <c r="GE887" s="306"/>
      <c r="GF887" s="306"/>
      <c r="GG887" s="306"/>
      <c r="GH887" s="306"/>
      <c r="GI887" s="306"/>
      <c r="GJ887" s="306"/>
      <c r="GK887" s="306"/>
      <c r="GL887" s="306"/>
      <c r="GM887" s="306"/>
      <c r="GN887" s="306"/>
      <c r="GO887" s="306"/>
      <c r="GP887" s="306"/>
      <c r="GQ887" s="306"/>
      <c r="GR887" s="306"/>
      <c r="GS887" s="306"/>
      <c r="GT887" s="306"/>
      <c r="GU887" s="306"/>
      <c r="GV887" s="306"/>
      <c r="GW887" s="306"/>
      <c r="GX887" s="306"/>
      <c r="GY887" s="306"/>
      <c r="GZ887" s="306"/>
      <c r="HA887" s="306"/>
      <c r="HB887" s="306"/>
      <c r="HC887" s="306"/>
      <c r="HD887" s="306"/>
      <c r="HE887" s="306"/>
      <c r="HF887" s="306"/>
      <c r="HG887" s="306"/>
      <c r="HH887" s="306"/>
      <c r="HI887" s="306"/>
      <c r="HJ887" s="306"/>
      <c r="HK887" s="306"/>
      <c r="HL887" s="306"/>
      <c r="HM887" s="306"/>
      <c r="HN887" s="306"/>
      <c r="HO887" s="306"/>
      <c r="HP887" s="306"/>
      <c r="HQ887" s="306"/>
      <c r="HR887" s="306"/>
      <c r="HS887" s="306"/>
      <c r="HT887" s="306"/>
      <c r="HU887" s="306"/>
      <c r="HV887" s="306"/>
      <c r="HW887" s="306"/>
      <c r="HX887" s="306"/>
      <c r="HY887" s="306"/>
      <c r="HZ887" s="306"/>
      <c r="IA887" s="306"/>
      <c r="IB887" s="306"/>
      <c r="IC887" s="306"/>
      <c r="ID887" s="306"/>
      <c r="IE887" s="306"/>
      <c r="IF887" s="306"/>
      <c r="IG887" s="306"/>
      <c r="IH887" s="306"/>
    </row>
    <row r="888" spans="1:242" s="219" customFormat="1" ht="15" customHeight="1" x14ac:dyDescent="0.3">
      <c r="A888" s="174">
        <v>8.06</v>
      </c>
      <c r="B888" s="231"/>
      <c r="C888" s="232" t="e">
        <f>VLOOKUP(BD.PD9[[#This Row],[Pos]],[19]!PPto[#Data],3,FALSE)</f>
        <v>#REF!</v>
      </c>
      <c r="D888" s="174" t="s">
        <v>23</v>
      </c>
      <c r="E888" s="305" t="str">
        <f>IF(BD.PD9[[#This Row],[.]]="*",VLOOKUP(BD.PD9[[#This Row],[Pos]],[19]Presupuesto!A:H,7,FALSE),"")</f>
        <v/>
      </c>
      <c r="F888" s="234" t="s">
        <v>665</v>
      </c>
      <c r="G888" s="174"/>
      <c r="H888" s="174"/>
      <c r="I888" s="174" t="s">
        <v>1326</v>
      </c>
      <c r="J888" s="382">
        <v>1</v>
      </c>
      <c r="K888" s="174" t="s">
        <v>260</v>
      </c>
      <c r="L888" s="383">
        <f>IF(BD.PD9[[#This Row],[Mon]]="DOP",1,HLOOKUP(BD.PD9[[#This Row],[Mon]],Data!$K$1:$L$2,2,FALSE))</f>
        <v>1</v>
      </c>
      <c r="M888" s="384">
        <v>2210.6999999999998</v>
      </c>
      <c r="N888" s="243">
        <f>BD.PD9[[#This Row],[Cant.]]*BD.PD9[[#This Row],[ Tasa ]]*BD.PD9[[#This Row],[ Precio Und.]]</f>
        <v>2210.6999999999998</v>
      </c>
      <c r="O888" s="386">
        <v>0</v>
      </c>
      <c r="P888" s="243">
        <f>IF(BD.PD9[[#This Row],[Liquid. '[%']]]&lt;&gt;0,(BD.PD9[[#This Row],[Valor Neto '[DOP']]]*BD.PD9[[#This Row],[Liquid. '[%']]])+BD.PD9[[#This Row],[Valor Neto '[DOP']]],BD.PD9[[#This Row],[Valor Neto '[DOP']]])</f>
        <v>2210.6999999999998</v>
      </c>
      <c r="Q888" s="243">
        <f>BD.PD9[[#This Row],[Ppto. Orden Interna '[DOP']]]/HLOOKUP("USD",Data!$K$1:$L$2,2,FALSE)</f>
        <v>34.010769230769228</v>
      </c>
      <c r="R888" s="381" t="s">
        <v>666</v>
      </c>
      <c r="S888" s="387"/>
      <c r="T888" s="387"/>
      <c r="U888" s="387"/>
      <c r="V888" s="387"/>
      <c r="W888" s="174" t="s">
        <v>660</v>
      </c>
      <c r="X888" s="495">
        <v>8</v>
      </c>
      <c r="Y888" s="388">
        <v>0.5</v>
      </c>
      <c r="Z888" s="243">
        <f>BD.PD9[[#This Row],[Av.P1 '[%']]]*BD.PD9[[#This Row],[Ppto. Orden Interna '[DOP']]]</f>
        <v>1105.3499999999999</v>
      </c>
      <c r="AA888" s="495">
        <v>10</v>
      </c>
      <c r="AB888" s="388">
        <v>0.5</v>
      </c>
      <c r="AC888" s="243">
        <f>BD.PD9[[#This Row],[Av.P2 '[%']]]*BD.PD9[[#This Row],[Ppto. Orden Interna '[DOP']]]</f>
        <v>1105.3499999999999</v>
      </c>
      <c r="AD888" s="249"/>
      <c r="AE888" s="389"/>
      <c r="AF888" s="243">
        <f>BD.PD9[[#This Row],[Av.P3 '[%']]]*BD.PD9[[#This Row],[Ppto. Orden Interna '[DOP']]]</f>
        <v>0</v>
      </c>
      <c r="AG888" s="249"/>
      <c r="AH888" s="389"/>
      <c r="AI888" s="243">
        <f>BD.PD9[[#This Row],[Av.P4 '[%']]]*BD.PD9[[#This Row],[Ppto. Orden Interna '[DOP']]]</f>
        <v>0</v>
      </c>
      <c r="AJ888" s="249"/>
      <c r="AK888" s="389"/>
      <c r="AL888" s="243">
        <f>BD.PD9[[#This Row],[Av.P5 '[%']]]*BD.PD9[[#This Row],[Ppto. Orden Interna '[DOP']]]</f>
        <v>0</v>
      </c>
      <c r="AM888" s="496">
        <f>BD.PD9[[#This Row],[Pago 5]]+BD.PD9[[#This Row],[Pago 4]]+BD.PD9[[#This Row],[Pago 3]]+BD.PD9[[#This Row],[Pago 2]]+BD.PD9[[#This Row],[Pago 1]]</f>
        <v>2210.6999999999998</v>
      </c>
      <c r="AN888" s="308" t="s">
        <v>244</v>
      </c>
      <c r="AO888" s="308" t="s">
        <v>245</v>
      </c>
      <c r="AP888" s="308" t="s">
        <v>246</v>
      </c>
      <c r="AQ888" s="308" t="s">
        <v>247</v>
      </c>
      <c r="AR888" s="308">
        <v>594</v>
      </c>
      <c r="AS888" s="308" t="s">
        <v>248</v>
      </c>
      <c r="AT888" s="249" t="s">
        <v>1575</v>
      </c>
      <c r="AU888" s="306"/>
      <c r="AV888" s="306"/>
      <c r="AW888" s="306"/>
      <c r="AX888" s="306"/>
      <c r="AY888" s="306"/>
      <c r="AZ888" s="306"/>
      <c r="BA888" s="306"/>
      <c r="BB888" s="306"/>
      <c r="BC888" s="306"/>
      <c r="BD888" s="306"/>
      <c r="BE888" s="306"/>
      <c r="BF888" s="306"/>
      <c r="BG888" s="306"/>
      <c r="BH888" s="306"/>
      <c r="BI888" s="306"/>
      <c r="BJ888" s="306"/>
      <c r="BK888" s="306"/>
      <c r="BL888" s="306"/>
      <c r="BM888" s="306"/>
      <c r="BN888" s="306"/>
      <c r="BO888" s="306"/>
      <c r="BP888" s="306"/>
      <c r="BQ888" s="306"/>
      <c r="BR888" s="306"/>
      <c r="BS888" s="306"/>
      <c r="BT888" s="306"/>
      <c r="BU888" s="306"/>
      <c r="BV888" s="306"/>
      <c r="BW888" s="306"/>
      <c r="BX888" s="306"/>
      <c r="BY888" s="306"/>
      <c r="BZ888" s="306"/>
      <c r="CA888" s="306"/>
      <c r="CB888" s="306"/>
      <c r="CC888" s="306"/>
      <c r="CD888" s="306"/>
      <c r="CE888" s="306"/>
      <c r="CF888" s="306"/>
      <c r="CG888" s="306"/>
      <c r="CH888" s="306"/>
      <c r="CI888" s="306"/>
      <c r="CJ888" s="306"/>
      <c r="CK888" s="306"/>
      <c r="CL888" s="306"/>
      <c r="CM888" s="306"/>
      <c r="CN888" s="306"/>
      <c r="CO888" s="306"/>
      <c r="CP888" s="306"/>
      <c r="CQ888" s="306"/>
      <c r="CR888" s="306"/>
      <c r="CS888" s="306"/>
      <c r="CT888" s="306"/>
      <c r="CU888" s="306"/>
      <c r="CV888" s="306"/>
      <c r="CW888" s="306"/>
      <c r="CX888" s="306"/>
      <c r="CY888" s="306"/>
      <c r="CZ888" s="306"/>
      <c r="DA888" s="306"/>
      <c r="DB888" s="306"/>
      <c r="DC888" s="306"/>
      <c r="DD888" s="306"/>
      <c r="DE888" s="306"/>
      <c r="DF888" s="306"/>
      <c r="DG888" s="306"/>
      <c r="DH888" s="306"/>
      <c r="DI888" s="306"/>
      <c r="DJ888" s="306"/>
      <c r="DK888" s="306"/>
      <c r="DL888" s="306"/>
      <c r="DM888" s="306"/>
      <c r="DN888" s="306"/>
      <c r="DO888" s="306"/>
      <c r="DP888" s="306"/>
      <c r="DQ888" s="306"/>
      <c r="DR888" s="306"/>
      <c r="DS888" s="306"/>
      <c r="DT888" s="306"/>
      <c r="DU888" s="306"/>
      <c r="DV888" s="306"/>
      <c r="DW888" s="306"/>
      <c r="DX888" s="306"/>
      <c r="DY888" s="306"/>
      <c r="DZ888" s="306"/>
      <c r="EA888" s="306"/>
      <c r="EB888" s="306"/>
      <c r="EC888" s="306"/>
      <c r="ED888" s="306"/>
      <c r="EE888" s="306"/>
      <c r="EF888" s="306"/>
      <c r="EG888" s="306"/>
      <c r="EH888" s="306"/>
      <c r="EI888" s="306"/>
      <c r="EJ888" s="306"/>
      <c r="EK888" s="306"/>
      <c r="EL888" s="306"/>
      <c r="EM888" s="306"/>
      <c r="EN888" s="306"/>
      <c r="EO888" s="306"/>
      <c r="EP888" s="306"/>
      <c r="EQ888" s="306"/>
      <c r="ER888" s="306"/>
      <c r="ES888" s="306"/>
      <c r="ET888" s="306"/>
      <c r="EU888" s="306"/>
      <c r="EV888" s="306"/>
      <c r="EW888" s="306"/>
      <c r="EX888" s="306"/>
      <c r="EY888" s="306"/>
      <c r="EZ888" s="306"/>
      <c r="FA888" s="306"/>
      <c r="FB888" s="306"/>
      <c r="FC888" s="306"/>
      <c r="FD888" s="306"/>
      <c r="FE888" s="306"/>
      <c r="FF888" s="306"/>
      <c r="FG888" s="306"/>
      <c r="FH888" s="306"/>
      <c r="FI888" s="306"/>
      <c r="FJ888" s="306"/>
      <c r="FK888" s="306"/>
      <c r="FL888" s="306"/>
      <c r="FM888" s="306"/>
      <c r="FN888" s="306"/>
      <c r="FO888" s="306"/>
      <c r="FP888" s="306"/>
      <c r="FQ888" s="306"/>
      <c r="FR888" s="306"/>
      <c r="FS888" s="306"/>
      <c r="FT888" s="306"/>
      <c r="FU888" s="306"/>
      <c r="FV888" s="306"/>
      <c r="FW888" s="306"/>
      <c r="FX888" s="306"/>
      <c r="FY888" s="306"/>
      <c r="FZ888" s="306"/>
      <c r="GA888" s="306"/>
      <c r="GB888" s="306"/>
      <c r="GC888" s="306"/>
      <c r="GD888" s="306"/>
      <c r="GE888" s="306"/>
      <c r="GF888" s="306"/>
      <c r="GG888" s="306"/>
      <c r="GH888" s="306"/>
      <c r="GI888" s="306"/>
      <c r="GJ888" s="306"/>
      <c r="GK888" s="306"/>
      <c r="GL888" s="306"/>
      <c r="GM888" s="306"/>
      <c r="GN888" s="306"/>
      <c r="GO888" s="306"/>
      <c r="GP888" s="306"/>
      <c r="GQ888" s="306"/>
      <c r="GR888" s="306"/>
      <c r="GS888" s="306"/>
      <c r="GT888" s="306"/>
      <c r="GU888" s="306"/>
      <c r="GV888" s="306"/>
      <c r="GW888" s="306"/>
      <c r="GX888" s="306"/>
      <c r="GY888" s="306"/>
      <c r="GZ888" s="306"/>
      <c r="HA888" s="306"/>
      <c r="HB888" s="306"/>
      <c r="HC888" s="306"/>
      <c r="HD888" s="306"/>
      <c r="HE888" s="306"/>
      <c r="HF888" s="306"/>
      <c r="HG888" s="306"/>
      <c r="HH888" s="306"/>
      <c r="HI888" s="306"/>
      <c r="HJ888" s="306"/>
      <c r="HK888" s="306"/>
      <c r="HL888" s="306"/>
      <c r="HM888" s="306"/>
      <c r="HN888" s="306"/>
      <c r="HO888" s="306"/>
      <c r="HP888" s="306"/>
      <c r="HQ888" s="306"/>
      <c r="HR888" s="306"/>
      <c r="HS888" s="306"/>
      <c r="HT888" s="306"/>
      <c r="HU888" s="306"/>
      <c r="HV888" s="306"/>
      <c r="HW888" s="306"/>
      <c r="HX888" s="306"/>
      <c r="HY888" s="306"/>
      <c r="HZ888" s="306"/>
      <c r="IA888" s="306"/>
      <c r="IB888" s="306"/>
      <c r="IC888" s="306"/>
      <c r="ID888" s="306"/>
      <c r="IE888" s="306"/>
      <c r="IF888" s="306"/>
      <c r="IG888" s="306"/>
      <c r="IH888" s="306"/>
    </row>
    <row r="889" spans="1:242" s="219" customFormat="1" ht="15" customHeight="1" x14ac:dyDescent="0.3">
      <c r="A889" s="174">
        <v>8.06</v>
      </c>
      <c r="B889" s="231"/>
      <c r="C889" s="232" t="e">
        <f>VLOOKUP(BD.PD9[[#This Row],[Pos]],[19]!PPto[#Data],3,FALSE)</f>
        <v>#REF!</v>
      </c>
      <c r="D889" s="174" t="s">
        <v>23</v>
      </c>
      <c r="E889" s="305" t="str">
        <f>IF(BD.PD9[[#This Row],[.]]="*",VLOOKUP(BD.PD9[[#This Row],[Pos]],[19]Presupuesto!A:H,7,FALSE),"")</f>
        <v/>
      </c>
      <c r="F889" s="234" t="s">
        <v>667</v>
      </c>
      <c r="G889" s="174"/>
      <c r="H889" s="174"/>
      <c r="I889" s="174" t="s">
        <v>1326</v>
      </c>
      <c r="J889" s="382">
        <v>6</v>
      </c>
      <c r="K889" s="174" t="s">
        <v>260</v>
      </c>
      <c r="L889" s="383">
        <f>IF(BD.PD9[[#This Row],[Mon]]="DOP",1,HLOOKUP(BD.PD9[[#This Row],[Mon]],Data!$K$1:$L$2,2,FALSE))</f>
        <v>1</v>
      </c>
      <c r="M889" s="384">
        <v>550</v>
      </c>
      <c r="N889" s="243">
        <f>BD.PD9[[#This Row],[Cant.]]*BD.PD9[[#This Row],[ Tasa ]]*BD.PD9[[#This Row],[ Precio Und.]]</f>
        <v>3300</v>
      </c>
      <c r="O889" s="386">
        <v>0</v>
      </c>
      <c r="P889" s="243">
        <f>IF(BD.PD9[[#This Row],[Liquid. '[%']]]&lt;&gt;0,(BD.PD9[[#This Row],[Valor Neto '[DOP']]]*BD.PD9[[#This Row],[Liquid. '[%']]])+BD.PD9[[#This Row],[Valor Neto '[DOP']]],BD.PD9[[#This Row],[Valor Neto '[DOP']]])</f>
        <v>3300</v>
      </c>
      <c r="Q889" s="243">
        <f>BD.PD9[[#This Row],[Ppto. Orden Interna '[DOP']]]/HLOOKUP("USD",Data!$K$1:$L$2,2,FALSE)</f>
        <v>50.769230769230766</v>
      </c>
      <c r="R889" s="381" t="s">
        <v>668</v>
      </c>
      <c r="S889" s="387"/>
      <c r="T889" s="387"/>
      <c r="U889" s="387"/>
      <c r="V889" s="387"/>
      <c r="W889" s="174" t="s">
        <v>658</v>
      </c>
      <c r="X889" s="495">
        <v>8</v>
      </c>
      <c r="Y889" s="388">
        <v>1</v>
      </c>
      <c r="Z889" s="243">
        <f>BD.PD9[[#This Row],[Av.P1 '[%']]]*BD.PD9[[#This Row],[Ppto. Orden Interna '[DOP']]]</f>
        <v>3300</v>
      </c>
      <c r="AA889" s="249"/>
      <c r="AB889" s="389"/>
      <c r="AC889" s="243">
        <f>BD.PD9[[#This Row],[Av.P2 '[%']]]*BD.PD9[[#This Row],[Ppto. Orden Interna '[DOP']]]</f>
        <v>0</v>
      </c>
      <c r="AD889" s="249"/>
      <c r="AE889" s="389"/>
      <c r="AF889" s="243">
        <f>BD.PD9[[#This Row],[Av.P3 '[%']]]*BD.PD9[[#This Row],[Ppto. Orden Interna '[DOP']]]</f>
        <v>0</v>
      </c>
      <c r="AG889" s="249"/>
      <c r="AH889" s="389"/>
      <c r="AI889" s="243">
        <f>BD.PD9[[#This Row],[Av.P4 '[%']]]*BD.PD9[[#This Row],[Ppto. Orden Interna '[DOP']]]</f>
        <v>0</v>
      </c>
      <c r="AJ889" s="249"/>
      <c r="AK889" s="389"/>
      <c r="AL889" s="243">
        <f>BD.PD9[[#This Row],[Av.P5 '[%']]]*BD.PD9[[#This Row],[Ppto. Orden Interna '[DOP']]]</f>
        <v>0</v>
      </c>
      <c r="AM889" s="496">
        <f>BD.PD9[[#This Row],[Pago 5]]+BD.PD9[[#This Row],[Pago 4]]+BD.PD9[[#This Row],[Pago 3]]+BD.PD9[[#This Row],[Pago 2]]+BD.PD9[[#This Row],[Pago 1]]</f>
        <v>3300</v>
      </c>
      <c r="AN889" s="308" t="s">
        <v>244</v>
      </c>
      <c r="AO889" s="308" t="s">
        <v>245</v>
      </c>
      <c r="AP889" s="308" t="s">
        <v>246</v>
      </c>
      <c r="AQ889" s="308" t="s">
        <v>247</v>
      </c>
      <c r="AR889" s="308">
        <v>594</v>
      </c>
      <c r="AS889" s="308" t="s">
        <v>248</v>
      </c>
      <c r="AT889" s="249" t="s">
        <v>1575</v>
      </c>
      <c r="AU889" s="306"/>
      <c r="AV889" s="306"/>
      <c r="AW889" s="306"/>
      <c r="AX889" s="306"/>
      <c r="AY889" s="306"/>
      <c r="AZ889" s="306"/>
      <c r="BA889" s="306"/>
      <c r="BB889" s="306"/>
      <c r="BC889" s="306"/>
      <c r="BD889" s="306"/>
      <c r="BE889" s="306"/>
      <c r="BF889" s="306"/>
      <c r="BG889" s="306"/>
      <c r="BH889" s="306"/>
      <c r="BI889" s="306"/>
      <c r="BJ889" s="306"/>
      <c r="BK889" s="306"/>
      <c r="BL889" s="306"/>
      <c r="BM889" s="306"/>
      <c r="BN889" s="306"/>
      <c r="BO889" s="306"/>
      <c r="BP889" s="306"/>
      <c r="BQ889" s="306"/>
      <c r="BR889" s="306"/>
      <c r="BS889" s="306"/>
      <c r="BT889" s="306"/>
      <c r="BU889" s="306"/>
      <c r="BV889" s="306"/>
      <c r="BW889" s="306"/>
      <c r="BX889" s="306"/>
      <c r="BY889" s="306"/>
      <c r="BZ889" s="306"/>
      <c r="CA889" s="306"/>
      <c r="CB889" s="306"/>
      <c r="CC889" s="306"/>
      <c r="CD889" s="306"/>
      <c r="CE889" s="306"/>
      <c r="CF889" s="306"/>
      <c r="CG889" s="306"/>
      <c r="CH889" s="306"/>
      <c r="CI889" s="306"/>
      <c r="CJ889" s="306"/>
      <c r="CK889" s="306"/>
      <c r="CL889" s="306"/>
      <c r="CM889" s="306"/>
      <c r="CN889" s="306"/>
      <c r="CO889" s="306"/>
      <c r="CP889" s="306"/>
      <c r="CQ889" s="306"/>
      <c r="CR889" s="306"/>
      <c r="CS889" s="306"/>
      <c r="CT889" s="306"/>
      <c r="CU889" s="306"/>
      <c r="CV889" s="306"/>
      <c r="CW889" s="306"/>
      <c r="CX889" s="306"/>
      <c r="CY889" s="306"/>
      <c r="CZ889" s="306"/>
      <c r="DA889" s="306"/>
      <c r="DB889" s="306"/>
      <c r="DC889" s="306"/>
      <c r="DD889" s="306"/>
      <c r="DE889" s="306"/>
      <c r="DF889" s="306"/>
      <c r="DG889" s="306"/>
      <c r="DH889" s="306"/>
      <c r="DI889" s="306"/>
      <c r="DJ889" s="306"/>
      <c r="DK889" s="306"/>
      <c r="DL889" s="306"/>
      <c r="DM889" s="306"/>
      <c r="DN889" s="306"/>
      <c r="DO889" s="306"/>
      <c r="DP889" s="306"/>
      <c r="DQ889" s="306"/>
      <c r="DR889" s="306"/>
      <c r="DS889" s="306"/>
      <c r="DT889" s="306"/>
      <c r="DU889" s="306"/>
      <c r="DV889" s="306"/>
      <c r="DW889" s="306"/>
      <c r="DX889" s="306"/>
      <c r="DY889" s="306"/>
      <c r="DZ889" s="306"/>
      <c r="EA889" s="306"/>
      <c r="EB889" s="306"/>
      <c r="EC889" s="306"/>
      <c r="ED889" s="306"/>
      <c r="EE889" s="306"/>
      <c r="EF889" s="306"/>
      <c r="EG889" s="306"/>
      <c r="EH889" s="306"/>
      <c r="EI889" s="306"/>
      <c r="EJ889" s="306"/>
      <c r="EK889" s="306"/>
      <c r="EL889" s="306"/>
      <c r="EM889" s="306"/>
      <c r="EN889" s="306"/>
      <c r="EO889" s="306"/>
      <c r="EP889" s="306"/>
      <c r="EQ889" s="306"/>
      <c r="ER889" s="306"/>
      <c r="ES889" s="306"/>
      <c r="ET889" s="306"/>
      <c r="EU889" s="306"/>
      <c r="EV889" s="306"/>
      <c r="EW889" s="306"/>
      <c r="EX889" s="306"/>
      <c r="EY889" s="306"/>
      <c r="EZ889" s="306"/>
      <c r="FA889" s="306"/>
      <c r="FB889" s="306"/>
      <c r="FC889" s="306"/>
      <c r="FD889" s="306"/>
      <c r="FE889" s="306"/>
      <c r="FF889" s="306"/>
      <c r="FG889" s="306"/>
      <c r="FH889" s="306"/>
      <c r="FI889" s="306"/>
      <c r="FJ889" s="306"/>
      <c r="FK889" s="306"/>
      <c r="FL889" s="306"/>
      <c r="FM889" s="306"/>
      <c r="FN889" s="306"/>
      <c r="FO889" s="306"/>
      <c r="FP889" s="306"/>
      <c r="FQ889" s="306"/>
      <c r="FR889" s="306"/>
      <c r="FS889" s="306"/>
      <c r="FT889" s="306"/>
      <c r="FU889" s="306"/>
      <c r="FV889" s="306"/>
      <c r="FW889" s="306"/>
      <c r="FX889" s="306"/>
      <c r="FY889" s="306"/>
      <c r="FZ889" s="306"/>
      <c r="GA889" s="306"/>
      <c r="GB889" s="306"/>
      <c r="GC889" s="306"/>
      <c r="GD889" s="306"/>
      <c r="GE889" s="306"/>
      <c r="GF889" s="306"/>
      <c r="GG889" s="306"/>
      <c r="GH889" s="306"/>
      <c r="GI889" s="306"/>
      <c r="GJ889" s="306"/>
      <c r="GK889" s="306"/>
      <c r="GL889" s="306"/>
      <c r="GM889" s="306"/>
      <c r="GN889" s="306"/>
      <c r="GO889" s="306"/>
      <c r="GP889" s="306"/>
      <c r="GQ889" s="306"/>
      <c r="GR889" s="306"/>
      <c r="GS889" s="306"/>
      <c r="GT889" s="306"/>
      <c r="GU889" s="306"/>
      <c r="GV889" s="306"/>
      <c r="GW889" s="306"/>
      <c r="GX889" s="306"/>
      <c r="GY889" s="306"/>
      <c r="GZ889" s="306"/>
      <c r="HA889" s="306"/>
      <c r="HB889" s="306"/>
      <c r="HC889" s="306"/>
      <c r="HD889" s="306"/>
      <c r="HE889" s="306"/>
      <c r="HF889" s="306"/>
      <c r="HG889" s="306"/>
      <c r="HH889" s="306"/>
      <c r="HI889" s="306"/>
      <c r="HJ889" s="306"/>
      <c r="HK889" s="306"/>
      <c r="HL889" s="306"/>
      <c r="HM889" s="306"/>
      <c r="HN889" s="306"/>
      <c r="HO889" s="306"/>
      <c r="HP889" s="306"/>
      <c r="HQ889" s="306"/>
      <c r="HR889" s="306"/>
      <c r="HS889" s="306"/>
      <c r="HT889" s="306"/>
      <c r="HU889" s="306"/>
      <c r="HV889" s="306"/>
      <c r="HW889" s="306"/>
      <c r="HX889" s="306"/>
      <c r="HY889" s="306"/>
      <c r="HZ889" s="306"/>
      <c r="IA889" s="306"/>
      <c r="IB889" s="306"/>
      <c r="IC889" s="306"/>
      <c r="ID889" s="306"/>
      <c r="IE889" s="306"/>
      <c r="IF889" s="306"/>
      <c r="IG889" s="306"/>
      <c r="IH889" s="306"/>
    </row>
    <row r="890" spans="1:242" s="219" customFormat="1" ht="15" customHeight="1" x14ac:dyDescent="0.3">
      <c r="A890" s="174">
        <v>8.06</v>
      </c>
      <c r="B890" s="231"/>
      <c r="C890" s="232" t="e">
        <f>VLOOKUP(BD.PD9[[#This Row],[Pos]],[19]!PPto[#Data],3,FALSE)</f>
        <v>#REF!</v>
      </c>
      <c r="D890" s="174" t="s">
        <v>23</v>
      </c>
      <c r="E890" s="305" t="str">
        <f>IF(BD.PD9[[#This Row],[.]]="*",VLOOKUP(BD.PD9[[#This Row],[Pos]],[19]Presupuesto!A:H,7,FALSE),"")</f>
        <v/>
      </c>
      <c r="F890" s="234" t="s">
        <v>669</v>
      </c>
      <c r="G890" s="174"/>
      <c r="H890" s="174"/>
      <c r="I890" s="174" t="s">
        <v>1326</v>
      </c>
      <c r="J890" s="382">
        <v>11</v>
      </c>
      <c r="K890" s="174" t="s">
        <v>260</v>
      </c>
      <c r="L890" s="383">
        <f>IF(BD.PD9[[#This Row],[Mon]]="DOP",1,HLOOKUP(BD.PD9[[#This Row],[Mon]],Data!$K$1:$L$2,2,FALSE))</f>
        <v>1</v>
      </c>
      <c r="M890" s="384">
        <v>446.23636363636365</v>
      </c>
      <c r="N890" s="243">
        <f>BD.PD9[[#This Row],[Cant.]]*BD.PD9[[#This Row],[ Tasa ]]*BD.PD9[[#This Row],[ Precio Und.]]</f>
        <v>4908.6000000000004</v>
      </c>
      <c r="O890" s="386">
        <v>0</v>
      </c>
      <c r="P890" s="243">
        <f>IF(BD.PD9[[#This Row],[Liquid. '[%']]]&lt;&gt;0,(BD.PD9[[#This Row],[Valor Neto '[DOP']]]*BD.PD9[[#This Row],[Liquid. '[%']]])+BD.PD9[[#This Row],[Valor Neto '[DOP']]],BD.PD9[[#This Row],[Valor Neto '[DOP']]])</f>
        <v>4908.6000000000004</v>
      </c>
      <c r="Q890" s="243">
        <f>BD.PD9[[#This Row],[Ppto. Orden Interna '[DOP']]]/HLOOKUP("USD",Data!$K$1:$L$2,2,FALSE)</f>
        <v>75.516923076923078</v>
      </c>
      <c r="R890" s="381" t="s">
        <v>670</v>
      </c>
      <c r="S890" s="387"/>
      <c r="T890" s="387"/>
      <c r="U890" s="387"/>
      <c r="V890" s="387"/>
      <c r="W890" s="174" t="s">
        <v>671</v>
      </c>
      <c r="X890" s="495">
        <v>8</v>
      </c>
      <c r="Y890" s="388">
        <v>1</v>
      </c>
      <c r="Z890" s="243">
        <f>BD.PD9[[#This Row],[Av.P1 '[%']]]*BD.PD9[[#This Row],[Ppto. Orden Interna '[DOP']]]</f>
        <v>4908.6000000000004</v>
      </c>
      <c r="AA890" s="249"/>
      <c r="AB890" s="389"/>
      <c r="AC890" s="243">
        <f>BD.PD9[[#This Row],[Av.P2 '[%']]]*BD.PD9[[#This Row],[Ppto. Orden Interna '[DOP']]]</f>
        <v>0</v>
      </c>
      <c r="AD890" s="249"/>
      <c r="AE890" s="389"/>
      <c r="AF890" s="243">
        <f>BD.PD9[[#This Row],[Av.P3 '[%']]]*BD.PD9[[#This Row],[Ppto. Orden Interna '[DOP']]]</f>
        <v>0</v>
      </c>
      <c r="AG890" s="249"/>
      <c r="AH890" s="389"/>
      <c r="AI890" s="243">
        <f>BD.PD9[[#This Row],[Av.P4 '[%']]]*BD.PD9[[#This Row],[Ppto. Orden Interna '[DOP']]]</f>
        <v>0</v>
      </c>
      <c r="AJ890" s="249"/>
      <c r="AK890" s="389"/>
      <c r="AL890" s="243">
        <f>BD.PD9[[#This Row],[Av.P5 '[%']]]*BD.PD9[[#This Row],[Ppto. Orden Interna '[DOP']]]</f>
        <v>0</v>
      </c>
      <c r="AM890" s="496">
        <f>BD.PD9[[#This Row],[Pago 5]]+BD.PD9[[#This Row],[Pago 4]]+BD.PD9[[#This Row],[Pago 3]]+BD.PD9[[#This Row],[Pago 2]]+BD.PD9[[#This Row],[Pago 1]]</f>
        <v>4908.6000000000004</v>
      </c>
      <c r="AN890" s="308" t="s">
        <v>244</v>
      </c>
      <c r="AO890" s="308" t="s">
        <v>245</v>
      </c>
      <c r="AP890" s="308" t="s">
        <v>246</v>
      </c>
      <c r="AQ890" s="308" t="s">
        <v>247</v>
      </c>
      <c r="AR890" s="308">
        <v>594</v>
      </c>
      <c r="AS890" s="308" t="s">
        <v>248</v>
      </c>
      <c r="AT890" s="249" t="s">
        <v>1575</v>
      </c>
      <c r="AU890" s="306"/>
      <c r="AV890" s="306"/>
      <c r="AW890" s="306"/>
      <c r="AX890" s="306"/>
      <c r="AY890" s="306"/>
      <c r="AZ890" s="306"/>
      <c r="BA890" s="306"/>
      <c r="BB890" s="306"/>
      <c r="BC890" s="306"/>
      <c r="BD890" s="306"/>
      <c r="BE890" s="306"/>
      <c r="BF890" s="306"/>
      <c r="BG890" s="306"/>
      <c r="BH890" s="306"/>
      <c r="BI890" s="306"/>
      <c r="BJ890" s="306"/>
      <c r="BK890" s="306"/>
      <c r="BL890" s="306"/>
      <c r="BM890" s="306"/>
      <c r="BN890" s="306"/>
      <c r="BO890" s="306"/>
      <c r="BP890" s="306"/>
      <c r="BQ890" s="306"/>
      <c r="BR890" s="306"/>
      <c r="BS890" s="306"/>
      <c r="BT890" s="306"/>
      <c r="BU890" s="306"/>
      <c r="BV890" s="306"/>
      <c r="BW890" s="306"/>
      <c r="BX890" s="306"/>
      <c r="BY890" s="306"/>
      <c r="BZ890" s="306"/>
      <c r="CA890" s="306"/>
      <c r="CB890" s="306"/>
      <c r="CC890" s="306"/>
      <c r="CD890" s="306"/>
      <c r="CE890" s="306"/>
      <c r="CF890" s="306"/>
      <c r="CG890" s="306"/>
      <c r="CH890" s="306"/>
      <c r="CI890" s="306"/>
      <c r="CJ890" s="306"/>
      <c r="CK890" s="306"/>
      <c r="CL890" s="306"/>
      <c r="CM890" s="306"/>
      <c r="CN890" s="306"/>
      <c r="CO890" s="306"/>
      <c r="CP890" s="306"/>
      <c r="CQ890" s="306"/>
      <c r="CR890" s="306"/>
      <c r="CS890" s="306"/>
      <c r="CT890" s="306"/>
      <c r="CU890" s="306"/>
      <c r="CV890" s="306"/>
      <c r="CW890" s="306"/>
      <c r="CX890" s="306"/>
      <c r="CY890" s="306"/>
      <c r="CZ890" s="306"/>
      <c r="DA890" s="306"/>
      <c r="DB890" s="306"/>
      <c r="DC890" s="306"/>
      <c r="DD890" s="306"/>
      <c r="DE890" s="306"/>
      <c r="DF890" s="306"/>
      <c r="DG890" s="306"/>
      <c r="DH890" s="306"/>
      <c r="DI890" s="306"/>
      <c r="DJ890" s="306"/>
      <c r="DK890" s="306"/>
      <c r="DL890" s="306"/>
      <c r="DM890" s="306"/>
      <c r="DN890" s="306"/>
      <c r="DO890" s="306"/>
      <c r="DP890" s="306"/>
      <c r="DQ890" s="306"/>
      <c r="DR890" s="306"/>
      <c r="DS890" s="306"/>
      <c r="DT890" s="306"/>
      <c r="DU890" s="306"/>
      <c r="DV890" s="306"/>
      <c r="DW890" s="306"/>
      <c r="DX890" s="306"/>
      <c r="DY890" s="306"/>
      <c r="DZ890" s="306"/>
      <c r="EA890" s="306"/>
      <c r="EB890" s="306"/>
      <c r="EC890" s="306"/>
      <c r="ED890" s="306"/>
      <c r="EE890" s="306"/>
      <c r="EF890" s="306"/>
      <c r="EG890" s="306"/>
      <c r="EH890" s="306"/>
      <c r="EI890" s="306"/>
      <c r="EJ890" s="306"/>
      <c r="EK890" s="306"/>
      <c r="EL890" s="306"/>
      <c r="EM890" s="306"/>
      <c r="EN890" s="306"/>
      <c r="EO890" s="306"/>
      <c r="EP890" s="306"/>
      <c r="EQ890" s="306"/>
      <c r="ER890" s="306"/>
      <c r="ES890" s="306"/>
      <c r="ET890" s="306"/>
      <c r="EU890" s="306"/>
      <c r="EV890" s="306"/>
      <c r="EW890" s="306"/>
      <c r="EX890" s="306"/>
      <c r="EY890" s="306"/>
      <c r="EZ890" s="306"/>
      <c r="FA890" s="306"/>
      <c r="FB890" s="306"/>
      <c r="FC890" s="306"/>
      <c r="FD890" s="306"/>
      <c r="FE890" s="306"/>
      <c r="FF890" s="306"/>
      <c r="FG890" s="306"/>
      <c r="FH890" s="306"/>
      <c r="FI890" s="306"/>
      <c r="FJ890" s="306"/>
      <c r="FK890" s="306"/>
      <c r="FL890" s="306"/>
      <c r="FM890" s="306"/>
      <c r="FN890" s="306"/>
      <c r="FO890" s="306"/>
      <c r="FP890" s="306"/>
      <c r="FQ890" s="306"/>
      <c r="FR890" s="306"/>
      <c r="FS890" s="306"/>
      <c r="FT890" s="306"/>
      <c r="FU890" s="306"/>
      <c r="FV890" s="306"/>
      <c r="FW890" s="306"/>
      <c r="FX890" s="306"/>
      <c r="FY890" s="306"/>
      <c r="FZ890" s="306"/>
      <c r="GA890" s="306"/>
      <c r="GB890" s="306"/>
      <c r="GC890" s="306"/>
      <c r="GD890" s="306"/>
      <c r="GE890" s="306"/>
      <c r="GF890" s="306"/>
      <c r="GG890" s="306"/>
      <c r="GH890" s="306"/>
      <c r="GI890" s="306"/>
      <c r="GJ890" s="306"/>
      <c r="GK890" s="306"/>
      <c r="GL890" s="306"/>
      <c r="GM890" s="306"/>
      <c r="GN890" s="306"/>
      <c r="GO890" s="306"/>
      <c r="GP890" s="306"/>
      <c r="GQ890" s="306"/>
      <c r="GR890" s="306"/>
      <c r="GS890" s="306"/>
      <c r="GT890" s="306"/>
      <c r="GU890" s="306"/>
      <c r="GV890" s="306"/>
      <c r="GW890" s="306"/>
      <c r="GX890" s="306"/>
      <c r="GY890" s="306"/>
      <c r="GZ890" s="306"/>
      <c r="HA890" s="306"/>
      <c r="HB890" s="306"/>
      <c r="HC890" s="306"/>
      <c r="HD890" s="306"/>
      <c r="HE890" s="306"/>
      <c r="HF890" s="306"/>
      <c r="HG890" s="306"/>
      <c r="HH890" s="306"/>
      <c r="HI890" s="306"/>
      <c r="HJ890" s="306"/>
      <c r="HK890" s="306"/>
      <c r="HL890" s="306"/>
      <c r="HM890" s="306"/>
      <c r="HN890" s="306"/>
      <c r="HO890" s="306"/>
      <c r="HP890" s="306"/>
      <c r="HQ890" s="306"/>
      <c r="HR890" s="306"/>
      <c r="HS890" s="306"/>
      <c r="HT890" s="306"/>
      <c r="HU890" s="306"/>
      <c r="HV890" s="306"/>
      <c r="HW890" s="306"/>
      <c r="HX890" s="306"/>
      <c r="HY890" s="306"/>
      <c r="HZ890" s="306"/>
      <c r="IA890" s="306"/>
      <c r="IB890" s="306"/>
      <c r="IC890" s="306"/>
      <c r="ID890" s="306"/>
      <c r="IE890" s="306"/>
      <c r="IF890" s="306"/>
      <c r="IG890" s="306"/>
      <c r="IH890" s="306"/>
    </row>
    <row r="891" spans="1:242" s="219" customFormat="1" ht="15" customHeight="1" x14ac:dyDescent="0.3">
      <c r="A891" s="174">
        <v>8.06</v>
      </c>
      <c r="B891" s="231"/>
      <c r="C891" s="232" t="e">
        <f>VLOOKUP(BD.PD9[[#This Row],[Pos]],[19]!PPto[#Data],3,FALSE)</f>
        <v>#REF!</v>
      </c>
      <c r="D891" s="174" t="s">
        <v>23</v>
      </c>
      <c r="E891" s="305" t="str">
        <f>IF(BD.PD9[[#This Row],[.]]="*",VLOOKUP(BD.PD9[[#This Row],[Pos]],[19]Presupuesto!A:H,7,FALSE),"")</f>
        <v/>
      </c>
      <c r="F891" s="234" t="s">
        <v>672</v>
      </c>
      <c r="G891" s="174"/>
      <c r="H891" s="174"/>
      <c r="I891" s="174" t="s">
        <v>1326</v>
      </c>
      <c r="J891" s="382">
        <v>1</v>
      </c>
      <c r="K891" s="174" t="s">
        <v>260</v>
      </c>
      <c r="L891" s="383">
        <f>IF(BD.PD9[[#This Row],[Mon]]="DOP",1,HLOOKUP(BD.PD9[[#This Row],[Mon]],Data!$K$1:$L$2,2,FALSE))</f>
        <v>1</v>
      </c>
      <c r="M891" s="384">
        <v>5843.88</v>
      </c>
      <c r="N891" s="243">
        <f>BD.PD9[[#This Row],[Cant.]]*BD.PD9[[#This Row],[ Tasa ]]*BD.PD9[[#This Row],[ Precio Und.]]</f>
        <v>5843.88</v>
      </c>
      <c r="O891" s="386">
        <v>0</v>
      </c>
      <c r="P891" s="243">
        <f>IF(BD.PD9[[#This Row],[Liquid. '[%']]]&lt;&gt;0,(BD.PD9[[#This Row],[Valor Neto '[DOP']]]*BD.PD9[[#This Row],[Liquid. '[%']]])+BD.PD9[[#This Row],[Valor Neto '[DOP']]],BD.PD9[[#This Row],[Valor Neto '[DOP']]])</f>
        <v>5843.88</v>
      </c>
      <c r="Q891" s="243">
        <f>BD.PD9[[#This Row],[Ppto. Orden Interna '[DOP']]]/HLOOKUP("USD",Data!$K$1:$L$2,2,FALSE)</f>
        <v>89.905846153846156</v>
      </c>
      <c r="R891" s="381" t="s">
        <v>673</v>
      </c>
      <c r="S891" s="387"/>
      <c r="T891" s="387"/>
      <c r="U891" s="387"/>
      <c r="V891" s="387"/>
      <c r="W891" s="174" t="s">
        <v>658</v>
      </c>
      <c r="X891" s="495">
        <v>8</v>
      </c>
      <c r="Y891" s="388">
        <v>1</v>
      </c>
      <c r="Z891" s="243">
        <f>BD.PD9[[#This Row],[Av.P1 '[%']]]*BD.PD9[[#This Row],[Ppto. Orden Interna '[DOP']]]</f>
        <v>5843.88</v>
      </c>
      <c r="AA891" s="249"/>
      <c r="AB891" s="389"/>
      <c r="AC891" s="243">
        <f>BD.PD9[[#This Row],[Av.P2 '[%']]]*BD.PD9[[#This Row],[Ppto. Orden Interna '[DOP']]]</f>
        <v>0</v>
      </c>
      <c r="AD891" s="249"/>
      <c r="AE891" s="389"/>
      <c r="AF891" s="243">
        <f>BD.PD9[[#This Row],[Av.P3 '[%']]]*BD.PD9[[#This Row],[Ppto. Orden Interna '[DOP']]]</f>
        <v>0</v>
      </c>
      <c r="AG891" s="249"/>
      <c r="AH891" s="389"/>
      <c r="AI891" s="243">
        <f>BD.PD9[[#This Row],[Av.P4 '[%']]]*BD.PD9[[#This Row],[Ppto. Orden Interna '[DOP']]]</f>
        <v>0</v>
      </c>
      <c r="AJ891" s="249"/>
      <c r="AK891" s="389"/>
      <c r="AL891" s="243">
        <f>BD.PD9[[#This Row],[Av.P5 '[%']]]*BD.PD9[[#This Row],[Ppto. Orden Interna '[DOP']]]</f>
        <v>0</v>
      </c>
      <c r="AM891" s="496">
        <f>BD.PD9[[#This Row],[Pago 5]]+BD.PD9[[#This Row],[Pago 4]]+BD.PD9[[#This Row],[Pago 3]]+BD.PD9[[#This Row],[Pago 2]]+BD.PD9[[#This Row],[Pago 1]]</f>
        <v>5843.88</v>
      </c>
      <c r="AN891" s="308" t="s">
        <v>244</v>
      </c>
      <c r="AO891" s="308" t="s">
        <v>245</v>
      </c>
      <c r="AP891" s="308" t="s">
        <v>246</v>
      </c>
      <c r="AQ891" s="308" t="s">
        <v>247</v>
      </c>
      <c r="AR891" s="308">
        <v>594</v>
      </c>
      <c r="AS891" s="308" t="s">
        <v>248</v>
      </c>
      <c r="AT891" s="249" t="s">
        <v>1575</v>
      </c>
      <c r="AU891" s="306"/>
      <c r="AV891" s="306"/>
      <c r="AW891" s="306"/>
      <c r="AX891" s="306"/>
      <c r="AY891" s="306"/>
      <c r="AZ891" s="306"/>
      <c r="BA891" s="306"/>
      <c r="BB891" s="306"/>
      <c r="BC891" s="306"/>
      <c r="BD891" s="306"/>
      <c r="BE891" s="306"/>
      <c r="BF891" s="306"/>
      <c r="BG891" s="306"/>
      <c r="BH891" s="306"/>
      <c r="BI891" s="306"/>
      <c r="BJ891" s="306"/>
      <c r="BK891" s="306"/>
      <c r="BL891" s="306"/>
      <c r="BM891" s="306"/>
      <c r="BN891" s="306"/>
      <c r="BO891" s="306"/>
      <c r="BP891" s="306"/>
      <c r="BQ891" s="306"/>
      <c r="BR891" s="306"/>
      <c r="BS891" s="306"/>
      <c r="BT891" s="306"/>
      <c r="BU891" s="306"/>
      <c r="BV891" s="306"/>
      <c r="BW891" s="306"/>
      <c r="BX891" s="306"/>
      <c r="BY891" s="306"/>
      <c r="BZ891" s="306"/>
      <c r="CA891" s="306"/>
      <c r="CB891" s="306"/>
      <c r="CC891" s="306"/>
      <c r="CD891" s="306"/>
      <c r="CE891" s="306"/>
      <c r="CF891" s="306"/>
      <c r="CG891" s="306"/>
      <c r="CH891" s="306"/>
      <c r="CI891" s="306"/>
      <c r="CJ891" s="306"/>
      <c r="CK891" s="306"/>
      <c r="CL891" s="306"/>
      <c r="CM891" s="306"/>
      <c r="CN891" s="306"/>
      <c r="CO891" s="306"/>
      <c r="CP891" s="306"/>
      <c r="CQ891" s="306"/>
      <c r="CR891" s="306"/>
      <c r="CS891" s="306"/>
      <c r="CT891" s="306"/>
      <c r="CU891" s="306"/>
      <c r="CV891" s="306"/>
      <c r="CW891" s="306"/>
      <c r="CX891" s="306"/>
      <c r="CY891" s="306"/>
      <c r="CZ891" s="306"/>
      <c r="DA891" s="306"/>
      <c r="DB891" s="306"/>
      <c r="DC891" s="306"/>
      <c r="DD891" s="306"/>
      <c r="DE891" s="306"/>
      <c r="DF891" s="306"/>
      <c r="DG891" s="306"/>
      <c r="DH891" s="306"/>
      <c r="DI891" s="306"/>
      <c r="DJ891" s="306"/>
      <c r="DK891" s="306"/>
      <c r="DL891" s="306"/>
      <c r="DM891" s="306"/>
      <c r="DN891" s="306"/>
      <c r="DO891" s="306"/>
      <c r="DP891" s="306"/>
      <c r="DQ891" s="306"/>
      <c r="DR891" s="306"/>
      <c r="DS891" s="306"/>
      <c r="DT891" s="306"/>
      <c r="DU891" s="306"/>
      <c r="DV891" s="306"/>
      <c r="DW891" s="306"/>
      <c r="DX891" s="306"/>
      <c r="DY891" s="306"/>
      <c r="DZ891" s="306"/>
      <c r="EA891" s="306"/>
      <c r="EB891" s="306"/>
      <c r="EC891" s="306"/>
      <c r="ED891" s="306"/>
      <c r="EE891" s="306"/>
      <c r="EF891" s="306"/>
      <c r="EG891" s="306"/>
      <c r="EH891" s="306"/>
      <c r="EI891" s="306"/>
      <c r="EJ891" s="306"/>
      <c r="EK891" s="306"/>
      <c r="EL891" s="306"/>
      <c r="EM891" s="306"/>
      <c r="EN891" s="306"/>
      <c r="EO891" s="306"/>
      <c r="EP891" s="306"/>
      <c r="EQ891" s="306"/>
      <c r="ER891" s="306"/>
      <c r="ES891" s="306"/>
      <c r="ET891" s="306"/>
      <c r="EU891" s="306"/>
      <c r="EV891" s="306"/>
      <c r="EW891" s="306"/>
      <c r="EX891" s="306"/>
      <c r="EY891" s="306"/>
      <c r="EZ891" s="306"/>
      <c r="FA891" s="306"/>
      <c r="FB891" s="306"/>
      <c r="FC891" s="306"/>
      <c r="FD891" s="306"/>
      <c r="FE891" s="306"/>
      <c r="FF891" s="306"/>
      <c r="FG891" s="306"/>
      <c r="FH891" s="306"/>
      <c r="FI891" s="306"/>
      <c r="FJ891" s="306"/>
      <c r="FK891" s="306"/>
      <c r="FL891" s="306"/>
      <c r="FM891" s="306"/>
      <c r="FN891" s="306"/>
      <c r="FO891" s="306"/>
      <c r="FP891" s="306"/>
      <c r="FQ891" s="306"/>
      <c r="FR891" s="306"/>
      <c r="FS891" s="306"/>
      <c r="FT891" s="306"/>
      <c r="FU891" s="306"/>
      <c r="FV891" s="306"/>
      <c r="FW891" s="306"/>
      <c r="FX891" s="306"/>
      <c r="FY891" s="306"/>
      <c r="FZ891" s="306"/>
      <c r="GA891" s="306"/>
      <c r="GB891" s="306"/>
      <c r="GC891" s="306"/>
      <c r="GD891" s="306"/>
      <c r="GE891" s="306"/>
      <c r="GF891" s="306"/>
      <c r="GG891" s="306"/>
      <c r="GH891" s="306"/>
      <c r="GI891" s="306"/>
      <c r="GJ891" s="306"/>
      <c r="GK891" s="306"/>
      <c r="GL891" s="306"/>
      <c r="GM891" s="306"/>
      <c r="GN891" s="306"/>
      <c r="GO891" s="306"/>
      <c r="GP891" s="306"/>
      <c r="GQ891" s="306"/>
      <c r="GR891" s="306"/>
      <c r="GS891" s="306"/>
      <c r="GT891" s="306"/>
      <c r="GU891" s="306"/>
      <c r="GV891" s="306"/>
      <c r="GW891" s="306"/>
      <c r="GX891" s="306"/>
      <c r="GY891" s="306"/>
      <c r="GZ891" s="306"/>
      <c r="HA891" s="306"/>
      <c r="HB891" s="306"/>
      <c r="HC891" s="306"/>
      <c r="HD891" s="306"/>
      <c r="HE891" s="306"/>
      <c r="HF891" s="306"/>
      <c r="HG891" s="306"/>
      <c r="HH891" s="306"/>
      <c r="HI891" s="306"/>
      <c r="HJ891" s="306"/>
      <c r="HK891" s="306"/>
      <c r="HL891" s="306"/>
      <c r="HM891" s="306"/>
      <c r="HN891" s="306"/>
      <c r="HO891" s="306"/>
      <c r="HP891" s="306"/>
      <c r="HQ891" s="306"/>
      <c r="HR891" s="306"/>
      <c r="HS891" s="306"/>
      <c r="HT891" s="306"/>
      <c r="HU891" s="306"/>
      <c r="HV891" s="306"/>
      <c r="HW891" s="306"/>
      <c r="HX891" s="306"/>
      <c r="HY891" s="306"/>
      <c r="HZ891" s="306"/>
      <c r="IA891" s="306"/>
      <c r="IB891" s="306"/>
      <c r="IC891" s="306"/>
      <c r="ID891" s="306"/>
      <c r="IE891" s="306"/>
      <c r="IF891" s="306"/>
      <c r="IG891" s="306"/>
      <c r="IH891" s="306"/>
    </row>
    <row r="892" spans="1:242" s="219" customFormat="1" ht="15" customHeight="1" x14ac:dyDescent="0.3">
      <c r="A892" s="174">
        <v>8.06</v>
      </c>
      <c r="B892" s="231"/>
      <c r="C892" s="232" t="e">
        <f>VLOOKUP(BD.PD9[[#This Row],[Pos]],[19]!PPto[#Data],3,FALSE)</f>
        <v>#REF!</v>
      </c>
      <c r="D892" s="174" t="s">
        <v>23</v>
      </c>
      <c r="E892" s="305" t="str">
        <f>IF(BD.PD9[[#This Row],[.]]="*",VLOOKUP(BD.PD9[[#This Row],[Pos]],[19]Presupuesto!A:H,7,FALSE),"")</f>
        <v/>
      </c>
      <c r="F892" s="234" t="s">
        <v>674</v>
      </c>
      <c r="G892" s="174"/>
      <c r="H892" s="174"/>
      <c r="I892" s="174" t="s">
        <v>1326</v>
      </c>
      <c r="J892" s="382">
        <v>6</v>
      </c>
      <c r="K892" s="174" t="s">
        <v>260</v>
      </c>
      <c r="L892" s="383">
        <f>IF(BD.PD9[[#This Row],[Mon]]="DOP",1,HLOOKUP(BD.PD9[[#This Row],[Mon]],Data!$K$1:$L$2,2,FALSE))</f>
        <v>1</v>
      </c>
      <c r="M892" s="384">
        <v>1400</v>
      </c>
      <c r="N892" s="243">
        <f>BD.PD9[[#This Row],[Cant.]]*BD.PD9[[#This Row],[ Tasa ]]*BD.PD9[[#This Row],[ Precio Und.]]</f>
        <v>8400</v>
      </c>
      <c r="O892" s="386">
        <v>0</v>
      </c>
      <c r="P892" s="243">
        <f>IF(BD.PD9[[#This Row],[Liquid. '[%']]]&lt;&gt;0,(BD.PD9[[#This Row],[Valor Neto '[DOP']]]*BD.PD9[[#This Row],[Liquid. '[%']]])+BD.PD9[[#This Row],[Valor Neto '[DOP']]],BD.PD9[[#This Row],[Valor Neto '[DOP']]])</f>
        <v>8400</v>
      </c>
      <c r="Q892" s="243">
        <f>BD.PD9[[#This Row],[Ppto. Orden Interna '[DOP']]]/HLOOKUP("USD",Data!$K$1:$L$2,2,FALSE)</f>
        <v>129.23076923076923</v>
      </c>
      <c r="R892" s="381" t="s">
        <v>668</v>
      </c>
      <c r="S892" s="387"/>
      <c r="T892" s="387"/>
      <c r="U892" s="387"/>
      <c r="V892" s="387"/>
      <c r="W892" s="174" t="s">
        <v>658</v>
      </c>
      <c r="X892" s="495">
        <v>8</v>
      </c>
      <c r="Y892" s="388">
        <v>1</v>
      </c>
      <c r="Z892" s="243">
        <f>BD.PD9[[#This Row],[Av.P1 '[%']]]*BD.PD9[[#This Row],[Ppto. Orden Interna '[DOP']]]</f>
        <v>8400</v>
      </c>
      <c r="AA892" s="249"/>
      <c r="AB892" s="389"/>
      <c r="AC892" s="243">
        <f>BD.PD9[[#This Row],[Av.P2 '[%']]]*BD.PD9[[#This Row],[Ppto. Orden Interna '[DOP']]]</f>
        <v>0</v>
      </c>
      <c r="AD892" s="249"/>
      <c r="AE892" s="389"/>
      <c r="AF892" s="243">
        <f>BD.PD9[[#This Row],[Av.P3 '[%']]]*BD.PD9[[#This Row],[Ppto. Orden Interna '[DOP']]]</f>
        <v>0</v>
      </c>
      <c r="AG892" s="249"/>
      <c r="AH892" s="389"/>
      <c r="AI892" s="243">
        <f>BD.PD9[[#This Row],[Av.P4 '[%']]]*BD.PD9[[#This Row],[Ppto. Orden Interna '[DOP']]]</f>
        <v>0</v>
      </c>
      <c r="AJ892" s="249"/>
      <c r="AK892" s="389"/>
      <c r="AL892" s="243">
        <f>BD.PD9[[#This Row],[Av.P5 '[%']]]*BD.PD9[[#This Row],[Ppto. Orden Interna '[DOP']]]</f>
        <v>0</v>
      </c>
      <c r="AM892" s="496">
        <f>BD.PD9[[#This Row],[Pago 5]]+BD.PD9[[#This Row],[Pago 4]]+BD.PD9[[#This Row],[Pago 3]]+BD.PD9[[#This Row],[Pago 2]]+BD.PD9[[#This Row],[Pago 1]]</f>
        <v>8400</v>
      </c>
      <c r="AN892" s="308" t="s">
        <v>244</v>
      </c>
      <c r="AO892" s="308" t="s">
        <v>245</v>
      </c>
      <c r="AP892" s="308" t="s">
        <v>246</v>
      </c>
      <c r="AQ892" s="308" t="s">
        <v>247</v>
      </c>
      <c r="AR892" s="308">
        <v>594</v>
      </c>
      <c r="AS892" s="308" t="s">
        <v>248</v>
      </c>
      <c r="AT892" s="249" t="s">
        <v>1575</v>
      </c>
      <c r="AU892" s="306"/>
      <c r="AV892" s="306"/>
      <c r="AW892" s="306"/>
      <c r="AX892" s="306"/>
      <c r="AY892" s="306"/>
      <c r="AZ892" s="306"/>
      <c r="BA892" s="306"/>
      <c r="BB892" s="306"/>
      <c r="BC892" s="306"/>
      <c r="BD892" s="306"/>
      <c r="BE892" s="306"/>
      <c r="BF892" s="306"/>
      <c r="BG892" s="306"/>
      <c r="BH892" s="306"/>
      <c r="BI892" s="306"/>
      <c r="BJ892" s="306"/>
      <c r="BK892" s="306"/>
      <c r="BL892" s="306"/>
      <c r="BM892" s="306"/>
      <c r="BN892" s="306"/>
      <c r="BO892" s="306"/>
      <c r="BP892" s="306"/>
      <c r="BQ892" s="306"/>
      <c r="BR892" s="306"/>
      <c r="BS892" s="306"/>
      <c r="BT892" s="306"/>
      <c r="BU892" s="306"/>
      <c r="BV892" s="306"/>
      <c r="BW892" s="306"/>
      <c r="BX892" s="306"/>
      <c r="BY892" s="306"/>
      <c r="BZ892" s="306"/>
      <c r="CA892" s="306"/>
      <c r="CB892" s="306"/>
      <c r="CC892" s="306"/>
      <c r="CD892" s="306"/>
      <c r="CE892" s="306"/>
      <c r="CF892" s="306"/>
      <c r="CG892" s="306"/>
      <c r="CH892" s="306"/>
      <c r="CI892" s="306"/>
      <c r="CJ892" s="306"/>
      <c r="CK892" s="306"/>
      <c r="CL892" s="306"/>
      <c r="CM892" s="306"/>
      <c r="CN892" s="306"/>
      <c r="CO892" s="306"/>
      <c r="CP892" s="306"/>
      <c r="CQ892" s="306"/>
      <c r="CR892" s="306"/>
      <c r="CS892" s="306"/>
      <c r="CT892" s="306"/>
      <c r="CU892" s="306"/>
      <c r="CV892" s="306"/>
      <c r="CW892" s="306"/>
      <c r="CX892" s="306"/>
      <c r="CY892" s="306"/>
      <c r="CZ892" s="306"/>
      <c r="DA892" s="306"/>
      <c r="DB892" s="306"/>
      <c r="DC892" s="306"/>
      <c r="DD892" s="306"/>
      <c r="DE892" s="306"/>
      <c r="DF892" s="306"/>
      <c r="DG892" s="306"/>
      <c r="DH892" s="306"/>
      <c r="DI892" s="306"/>
      <c r="DJ892" s="306"/>
      <c r="DK892" s="306"/>
      <c r="DL892" s="306"/>
      <c r="DM892" s="306"/>
      <c r="DN892" s="306"/>
      <c r="DO892" s="306"/>
      <c r="DP892" s="306"/>
      <c r="DQ892" s="306"/>
      <c r="DR892" s="306"/>
      <c r="DS892" s="306"/>
      <c r="DT892" s="306"/>
      <c r="DU892" s="306"/>
      <c r="DV892" s="306"/>
      <c r="DW892" s="306"/>
      <c r="DX892" s="306"/>
      <c r="DY892" s="306"/>
      <c r="DZ892" s="306"/>
      <c r="EA892" s="306"/>
      <c r="EB892" s="306"/>
      <c r="EC892" s="306"/>
      <c r="ED892" s="306"/>
      <c r="EE892" s="306"/>
      <c r="EF892" s="306"/>
      <c r="EG892" s="306"/>
      <c r="EH892" s="306"/>
      <c r="EI892" s="306"/>
      <c r="EJ892" s="306"/>
      <c r="EK892" s="306"/>
      <c r="EL892" s="306"/>
      <c r="EM892" s="306"/>
      <c r="EN892" s="306"/>
      <c r="EO892" s="306"/>
      <c r="EP892" s="306"/>
      <c r="EQ892" s="306"/>
      <c r="ER892" s="306"/>
      <c r="ES892" s="306"/>
      <c r="ET892" s="306"/>
      <c r="EU892" s="306"/>
      <c r="EV892" s="306"/>
      <c r="EW892" s="306"/>
      <c r="EX892" s="306"/>
      <c r="EY892" s="306"/>
      <c r="EZ892" s="306"/>
      <c r="FA892" s="306"/>
      <c r="FB892" s="306"/>
      <c r="FC892" s="306"/>
      <c r="FD892" s="306"/>
      <c r="FE892" s="306"/>
      <c r="FF892" s="306"/>
      <c r="FG892" s="306"/>
      <c r="FH892" s="306"/>
      <c r="FI892" s="306"/>
      <c r="FJ892" s="306"/>
      <c r="FK892" s="306"/>
      <c r="FL892" s="306"/>
      <c r="FM892" s="306"/>
      <c r="FN892" s="306"/>
      <c r="FO892" s="306"/>
      <c r="FP892" s="306"/>
      <c r="FQ892" s="306"/>
      <c r="FR892" s="306"/>
      <c r="FS892" s="306"/>
      <c r="FT892" s="306"/>
      <c r="FU892" s="306"/>
      <c r="FV892" s="306"/>
      <c r="FW892" s="306"/>
      <c r="FX892" s="306"/>
      <c r="FY892" s="306"/>
      <c r="FZ892" s="306"/>
      <c r="GA892" s="306"/>
      <c r="GB892" s="306"/>
      <c r="GC892" s="306"/>
      <c r="GD892" s="306"/>
      <c r="GE892" s="306"/>
      <c r="GF892" s="306"/>
      <c r="GG892" s="306"/>
      <c r="GH892" s="306"/>
      <c r="GI892" s="306"/>
      <c r="GJ892" s="306"/>
      <c r="GK892" s="306"/>
      <c r="GL892" s="306"/>
      <c r="GM892" s="306"/>
      <c r="GN892" s="306"/>
      <c r="GO892" s="306"/>
      <c r="GP892" s="306"/>
      <c r="GQ892" s="306"/>
      <c r="GR892" s="306"/>
      <c r="GS892" s="306"/>
      <c r="GT892" s="306"/>
      <c r="GU892" s="306"/>
      <c r="GV892" s="306"/>
      <c r="GW892" s="306"/>
      <c r="GX892" s="306"/>
      <c r="GY892" s="306"/>
      <c r="GZ892" s="306"/>
      <c r="HA892" s="306"/>
      <c r="HB892" s="306"/>
      <c r="HC892" s="306"/>
      <c r="HD892" s="306"/>
      <c r="HE892" s="306"/>
      <c r="HF892" s="306"/>
      <c r="HG892" s="306"/>
      <c r="HH892" s="306"/>
      <c r="HI892" s="306"/>
      <c r="HJ892" s="306"/>
      <c r="HK892" s="306"/>
      <c r="HL892" s="306"/>
      <c r="HM892" s="306"/>
      <c r="HN892" s="306"/>
      <c r="HO892" s="306"/>
      <c r="HP892" s="306"/>
      <c r="HQ892" s="306"/>
      <c r="HR892" s="306"/>
      <c r="HS892" s="306"/>
      <c r="HT892" s="306"/>
      <c r="HU892" s="306"/>
      <c r="HV892" s="306"/>
      <c r="HW892" s="306"/>
      <c r="HX892" s="306"/>
      <c r="HY892" s="306"/>
      <c r="HZ892" s="306"/>
      <c r="IA892" s="306"/>
      <c r="IB892" s="306"/>
      <c r="IC892" s="306"/>
      <c r="ID892" s="306"/>
      <c r="IE892" s="306"/>
      <c r="IF892" s="306"/>
      <c r="IG892" s="306"/>
      <c r="IH892" s="306"/>
    </row>
    <row r="893" spans="1:242" s="219" customFormat="1" ht="15" customHeight="1" x14ac:dyDescent="0.3">
      <c r="A893" s="174">
        <v>8.06</v>
      </c>
      <c r="B893" s="231"/>
      <c r="C893" s="232" t="e">
        <f>VLOOKUP(BD.PD9[[#This Row],[Pos]],[19]!PPto[#Data],3,FALSE)</f>
        <v>#REF!</v>
      </c>
      <c r="D893" s="174" t="s">
        <v>23</v>
      </c>
      <c r="E893" s="305" t="str">
        <f>IF(BD.PD9[[#This Row],[.]]="*",VLOOKUP(BD.PD9[[#This Row],[Pos]],[19]Presupuesto!A:H,7,FALSE),"")</f>
        <v/>
      </c>
      <c r="F893" s="561" t="s">
        <v>675</v>
      </c>
      <c r="G893" s="511"/>
      <c r="H893" s="174"/>
      <c r="I893" s="174" t="s">
        <v>1326</v>
      </c>
      <c r="J893" s="382">
        <v>1</v>
      </c>
      <c r="K893" s="174" t="s">
        <v>260</v>
      </c>
      <c r="L893" s="383">
        <f>IF(BD.PD9[[#This Row],[Mon]]="DOP",1,HLOOKUP(BD.PD9[[#This Row],[Mon]],Data!$K$1:$L$2,2,FALSE))</f>
        <v>1</v>
      </c>
      <c r="M893" s="384">
        <v>10000</v>
      </c>
      <c r="N893" s="243">
        <f>BD.PD9[[#This Row],[Cant.]]*BD.PD9[[#This Row],[ Tasa ]]*BD.PD9[[#This Row],[ Precio Und.]]</f>
        <v>10000</v>
      </c>
      <c r="O893" s="386">
        <v>0</v>
      </c>
      <c r="P893" s="243">
        <f>IF(BD.PD9[[#This Row],[Liquid. '[%']]]&lt;&gt;0,(BD.PD9[[#This Row],[Valor Neto '[DOP']]]*BD.PD9[[#This Row],[Liquid. '[%']]])+BD.PD9[[#This Row],[Valor Neto '[DOP']]],BD.PD9[[#This Row],[Valor Neto '[DOP']]])</f>
        <v>10000</v>
      </c>
      <c r="Q893" s="243">
        <f>BD.PD9[[#This Row],[Ppto. Orden Interna '[DOP']]]/HLOOKUP("USD",Data!$K$1:$L$2,2,FALSE)</f>
        <v>153.84615384615384</v>
      </c>
      <c r="R893" s="381" t="s">
        <v>676</v>
      </c>
      <c r="S893" s="387"/>
      <c r="T893" s="387"/>
      <c r="U893" s="387"/>
      <c r="V893" s="387"/>
      <c r="W893" s="174" t="s">
        <v>658</v>
      </c>
      <c r="X893" s="495">
        <v>8</v>
      </c>
      <c r="Y893" s="388">
        <v>1</v>
      </c>
      <c r="Z893" s="243">
        <f>BD.PD9[[#This Row],[Av.P1 '[%']]]*BD.PD9[[#This Row],[Ppto. Orden Interna '[DOP']]]</f>
        <v>10000</v>
      </c>
      <c r="AA893" s="249"/>
      <c r="AB893" s="389"/>
      <c r="AC893" s="243">
        <f>BD.PD9[[#This Row],[Av.P2 '[%']]]*BD.PD9[[#This Row],[Ppto. Orden Interna '[DOP']]]</f>
        <v>0</v>
      </c>
      <c r="AD893" s="249"/>
      <c r="AE893" s="389"/>
      <c r="AF893" s="243">
        <f>BD.PD9[[#This Row],[Av.P3 '[%']]]*BD.PD9[[#This Row],[Ppto. Orden Interna '[DOP']]]</f>
        <v>0</v>
      </c>
      <c r="AG893" s="249"/>
      <c r="AH893" s="389"/>
      <c r="AI893" s="243">
        <f>BD.PD9[[#This Row],[Av.P4 '[%']]]*BD.PD9[[#This Row],[Ppto. Orden Interna '[DOP']]]</f>
        <v>0</v>
      </c>
      <c r="AJ893" s="249"/>
      <c r="AK893" s="389"/>
      <c r="AL893" s="243">
        <f>BD.PD9[[#This Row],[Av.P5 '[%']]]*BD.PD9[[#This Row],[Ppto. Orden Interna '[DOP']]]</f>
        <v>0</v>
      </c>
      <c r="AM893" s="496">
        <f>BD.PD9[[#This Row],[Pago 5]]+BD.PD9[[#This Row],[Pago 4]]+BD.PD9[[#This Row],[Pago 3]]+BD.PD9[[#This Row],[Pago 2]]+BD.PD9[[#This Row],[Pago 1]]</f>
        <v>10000</v>
      </c>
      <c r="AN893" s="308" t="s">
        <v>244</v>
      </c>
      <c r="AO893" s="308" t="s">
        <v>245</v>
      </c>
      <c r="AP893" s="308" t="s">
        <v>246</v>
      </c>
      <c r="AQ893" s="308" t="s">
        <v>247</v>
      </c>
      <c r="AR893" s="308">
        <v>594</v>
      </c>
      <c r="AS893" s="308" t="s">
        <v>248</v>
      </c>
      <c r="AT893" s="249" t="s">
        <v>1575</v>
      </c>
      <c r="AU893" s="306"/>
      <c r="AV893" s="306"/>
      <c r="AW893" s="306"/>
      <c r="AX893" s="306"/>
      <c r="AY893" s="306"/>
      <c r="AZ893" s="306"/>
      <c r="BA893" s="306"/>
      <c r="BB893" s="306"/>
      <c r="BC893" s="306"/>
      <c r="BD893" s="306"/>
      <c r="BE893" s="306"/>
      <c r="BF893" s="306"/>
      <c r="BG893" s="306"/>
      <c r="BH893" s="306"/>
      <c r="BI893" s="306"/>
      <c r="BJ893" s="306"/>
      <c r="BK893" s="306"/>
      <c r="BL893" s="306"/>
      <c r="BM893" s="306"/>
      <c r="BN893" s="306"/>
      <c r="BO893" s="306"/>
      <c r="BP893" s="306"/>
      <c r="BQ893" s="306"/>
      <c r="BR893" s="306"/>
      <c r="BS893" s="306"/>
      <c r="BT893" s="306"/>
      <c r="BU893" s="306"/>
      <c r="BV893" s="306"/>
      <c r="BW893" s="306"/>
      <c r="BX893" s="306"/>
      <c r="BY893" s="306"/>
      <c r="BZ893" s="306"/>
      <c r="CA893" s="306"/>
      <c r="CB893" s="306"/>
      <c r="CC893" s="306"/>
      <c r="CD893" s="306"/>
      <c r="CE893" s="306"/>
      <c r="CF893" s="306"/>
      <c r="CG893" s="306"/>
      <c r="CH893" s="306"/>
      <c r="CI893" s="306"/>
      <c r="CJ893" s="306"/>
      <c r="CK893" s="306"/>
      <c r="CL893" s="306"/>
      <c r="CM893" s="306"/>
      <c r="CN893" s="306"/>
      <c r="CO893" s="306"/>
      <c r="CP893" s="306"/>
      <c r="CQ893" s="306"/>
      <c r="CR893" s="306"/>
      <c r="CS893" s="306"/>
      <c r="CT893" s="306"/>
      <c r="CU893" s="306"/>
      <c r="CV893" s="306"/>
      <c r="CW893" s="306"/>
      <c r="CX893" s="306"/>
      <c r="CY893" s="306"/>
      <c r="CZ893" s="306"/>
      <c r="DA893" s="306"/>
      <c r="DB893" s="306"/>
      <c r="DC893" s="306"/>
      <c r="DD893" s="306"/>
      <c r="DE893" s="306"/>
      <c r="DF893" s="306"/>
      <c r="DG893" s="306"/>
      <c r="DH893" s="306"/>
      <c r="DI893" s="306"/>
      <c r="DJ893" s="306"/>
      <c r="DK893" s="306"/>
      <c r="DL893" s="306"/>
      <c r="DM893" s="306"/>
      <c r="DN893" s="306"/>
      <c r="DO893" s="306"/>
      <c r="DP893" s="306"/>
      <c r="DQ893" s="306"/>
      <c r="DR893" s="306"/>
      <c r="DS893" s="306"/>
      <c r="DT893" s="306"/>
      <c r="DU893" s="306"/>
      <c r="DV893" s="306"/>
      <c r="DW893" s="306"/>
      <c r="DX893" s="306"/>
      <c r="DY893" s="306"/>
      <c r="DZ893" s="306"/>
      <c r="EA893" s="306"/>
      <c r="EB893" s="306"/>
      <c r="EC893" s="306"/>
      <c r="ED893" s="306"/>
      <c r="EE893" s="306"/>
      <c r="EF893" s="306"/>
      <c r="EG893" s="306"/>
      <c r="EH893" s="306"/>
      <c r="EI893" s="306"/>
      <c r="EJ893" s="306"/>
      <c r="EK893" s="306"/>
      <c r="EL893" s="306"/>
      <c r="EM893" s="306"/>
      <c r="EN893" s="306"/>
      <c r="EO893" s="306"/>
      <c r="EP893" s="306"/>
      <c r="EQ893" s="306"/>
      <c r="ER893" s="306"/>
      <c r="ES893" s="306"/>
      <c r="ET893" s="306"/>
      <c r="EU893" s="306"/>
      <c r="EV893" s="306"/>
      <c r="EW893" s="306"/>
      <c r="EX893" s="306"/>
      <c r="EY893" s="306"/>
      <c r="EZ893" s="306"/>
      <c r="FA893" s="306"/>
      <c r="FB893" s="306"/>
      <c r="FC893" s="306"/>
      <c r="FD893" s="306"/>
      <c r="FE893" s="306"/>
      <c r="FF893" s="306"/>
      <c r="FG893" s="306"/>
      <c r="FH893" s="306"/>
      <c r="FI893" s="306"/>
      <c r="FJ893" s="306"/>
      <c r="FK893" s="306"/>
      <c r="FL893" s="306"/>
      <c r="FM893" s="306"/>
      <c r="FN893" s="306"/>
      <c r="FO893" s="306"/>
      <c r="FP893" s="306"/>
      <c r="FQ893" s="306"/>
      <c r="FR893" s="306"/>
      <c r="FS893" s="306"/>
      <c r="FT893" s="306"/>
      <c r="FU893" s="306"/>
      <c r="FV893" s="306"/>
      <c r="FW893" s="306"/>
      <c r="FX893" s="306"/>
      <c r="FY893" s="306"/>
      <c r="FZ893" s="306"/>
      <c r="GA893" s="306"/>
      <c r="GB893" s="306"/>
      <c r="GC893" s="306"/>
      <c r="GD893" s="306"/>
      <c r="GE893" s="306"/>
      <c r="GF893" s="306"/>
      <c r="GG893" s="306"/>
      <c r="GH893" s="306"/>
      <c r="GI893" s="306"/>
      <c r="GJ893" s="306"/>
      <c r="GK893" s="306"/>
      <c r="GL893" s="306"/>
      <c r="GM893" s="306"/>
      <c r="GN893" s="306"/>
      <c r="GO893" s="306"/>
      <c r="GP893" s="306"/>
      <c r="GQ893" s="306"/>
      <c r="GR893" s="306"/>
      <c r="GS893" s="306"/>
      <c r="GT893" s="306"/>
      <c r="GU893" s="306"/>
      <c r="GV893" s="306"/>
      <c r="GW893" s="306"/>
      <c r="GX893" s="306"/>
      <c r="GY893" s="306"/>
      <c r="GZ893" s="306"/>
      <c r="HA893" s="306"/>
      <c r="HB893" s="306"/>
      <c r="HC893" s="306"/>
      <c r="HD893" s="306"/>
      <c r="HE893" s="306"/>
      <c r="HF893" s="306"/>
      <c r="HG893" s="306"/>
      <c r="HH893" s="306"/>
      <c r="HI893" s="306"/>
      <c r="HJ893" s="306"/>
      <c r="HK893" s="306"/>
      <c r="HL893" s="306"/>
      <c r="HM893" s="306"/>
      <c r="HN893" s="306"/>
      <c r="HO893" s="306"/>
      <c r="HP893" s="306"/>
      <c r="HQ893" s="306"/>
      <c r="HR893" s="306"/>
      <c r="HS893" s="306"/>
      <c r="HT893" s="306"/>
      <c r="HU893" s="306"/>
      <c r="HV893" s="306"/>
      <c r="HW893" s="306"/>
      <c r="HX893" s="306"/>
      <c r="HY893" s="306"/>
      <c r="HZ893" s="306"/>
      <c r="IA893" s="306"/>
      <c r="IB893" s="306"/>
      <c r="IC893" s="306"/>
      <c r="ID893" s="306"/>
      <c r="IE893" s="306"/>
      <c r="IF893" s="306"/>
      <c r="IG893" s="306"/>
      <c r="IH893" s="306"/>
    </row>
    <row r="894" spans="1:242" s="219" customFormat="1" ht="15" customHeight="1" x14ac:dyDescent="0.3">
      <c r="A894" s="174">
        <v>8.06</v>
      </c>
      <c r="B894" s="231"/>
      <c r="C894" s="232" t="e">
        <f>VLOOKUP(BD.PD9[[#This Row],[Pos]],[19]!PPto[#Data],3,FALSE)</f>
        <v>#REF!</v>
      </c>
      <c r="D894" s="174" t="s">
        <v>23</v>
      </c>
      <c r="E894" s="305" t="str">
        <f>IF(BD.PD9[[#This Row],[.]]="*",VLOOKUP(BD.PD9[[#This Row],[Pos]],[19]Presupuesto!A:H,7,FALSE),"")</f>
        <v/>
      </c>
      <c r="F894" s="234" t="s">
        <v>677</v>
      </c>
      <c r="G894" s="174"/>
      <c r="H894" s="174"/>
      <c r="I894" s="174" t="s">
        <v>1326</v>
      </c>
      <c r="J894" s="382">
        <v>6</v>
      </c>
      <c r="K894" s="174" t="s">
        <v>260</v>
      </c>
      <c r="L894" s="383">
        <f>IF(BD.PD9[[#This Row],[Mon]]="DOP",1,HLOOKUP(BD.PD9[[#This Row],[Mon]],Data!$K$1:$L$2,2,FALSE))</f>
        <v>1</v>
      </c>
      <c r="M894" s="384">
        <v>1845.76</v>
      </c>
      <c r="N894" s="243">
        <f>BD.PD9[[#This Row],[Cant.]]*BD.PD9[[#This Row],[ Tasa ]]*BD.PD9[[#This Row],[ Precio Und.]]</f>
        <v>11074.56</v>
      </c>
      <c r="O894" s="386">
        <v>0</v>
      </c>
      <c r="P894" s="243">
        <f>IF(BD.PD9[[#This Row],[Liquid. '[%']]]&lt;&gt;0,(BD.PD9[[#This Row],[Valor Neto '[DOP']]]*BD.PD9[[#This Row],[Liquid. '[%']]])+BD.PD9[[#This Row],[Valor Neto '[DOP']]],BD.PD9[[#This Row],[Valor Neto '[DOP']]])</f>
        <v>11074.56</v>
      </c>
      <c r="Q894" s="243">
        <f>BD.PD9[[#This Row],[Ppto. Orden Interna '[DOP']]]/HLOOKUP("USD",Data!$K$1:$L$2,2,FALSE)</f>
        <v>170.37784615384615</v>
      </c>
      <c r="R894" s="381" t="s">
        <v>664</v>
      </c>
      <c r="S894" s="387"/>
      <c r="T894" s="387"/>
      <c r="U894" s="387"/>
      <c r="V894" s="387"/>
      <c r="W894" s="174" t="s">
        <v>658</v>
      </c>
      <c r="X894" s="495">
        <v>8</v>
      </c>
      <c r="Y894" s="388">
        <v>1</v>
      </c>
      <c r="Z894" s="243">
        <f>BD.PD9[[#This Row],[Av.P1 '[%']]]*BD.PD9[[#This Row],[Ppto. Orden Interna '[DOP']]]</f>
        <v>11074.56</v>
      </c>
      <c r="AA894" s="249"/>
      <c r="AB894" s="389"/>
      <c r="AC894" s="243">
        <f>BD.PD9[[#This Row],[Av.P2 '[%']]]*BD.PD9[[#This Row],[Ppto. Orden Interna '[DOP']]]</f>
        <v>0</v>
      </c>
      <c r="AD894" s="249"/>
      <c r="AE894" s="389"/>
      <c r="AF894" s="243">
        <f>BD.PD9[[#This Row],[Av.P3 '[%']]]*BD.PD9[[#This Row],[Ppto. Orden Interna '[DOP']]]</f>
        <v>0</v>
      </c>
      <c r="AG894" s="249"/>
      <c r="AH894" s="389"/>
      <c r="AI894" s="243">
        <f>BD.PD9[[#This Row],[Av.P4 '[%']]]*BD.PD9[[#This Row],[Ppto. Orden Interna '[DOP']]]</f>
        <v>0</v>
      </c>
      <c r="AJ894" s="249"/>
      <c r="AK894" s="389"/>
      <c r="AL894" s="243">
        <f>BD.PD9[[#This Row],[Av.P5 '[%']]]*BD.PD9[[#This Row],[Ppto. Orden Interna '[DOP']]]</f>
        <v>0</v>
      </c>
      <c r="AM894" s="496">
        <f>BD.PD9[[#This Row],[Pago 5]]+BD.PD9[[#This Row],[Pago 4]]+BD.PD9[[#This Row],[Pago 3]]+BD.PD9[[#This Row],[Pago 2]]+BD.PD9[[#This Row],[Pago 1]]</f>
        <v>11074.56</v>
      </c>
      <c r="AN894" s="308" t="s">
        <v>244</v>
      </c>
      <c r="AO894" s="308" t="s">
        <v>245</v>
      </c>
      <c r="AP894" s="308" t="s">
        <v>246</v>
      </c>
      <c r="AQ894" s="308" t="s">
        <v>247</v>
      </c>
      <c r="AR894" s="308">
        <v>594</v>
      </c>
      <c r="AS894" s="308" t="s">
        <v>248</v>
      </c>
      <c r="AT894" s="249" t="s">
        <v>1575</v>
      </c>
      <c r="AU894" s="306"/>
      <c r="AV894" s="306"/>
      <c r="AW894" s="306"/>
      <c r="AX894" s="306"/>
      <c r="AY894" s="306"/>
      <c r="AZ894" s="306"/>
      <c r="BA894" s="306"/>
      <c r="BB894" s="306"/>
      <c r="BC894" s="306"/>
      <c r="BD894" s="306"/>
      <c r="BE894" s="306"/>
      <c r="BF894" s="306"/>
      <c r="BG894" s="306"/>
      <c r="BH894" s="306"/>
      <c r="BI894" s="306"/>
      <c r="BJ894" s="306"/>
      <c r="BK894" s="306"/>
      <c r="BL894" s="306"/>
      <c r="BM894" s="306"/>
      <c r="BN894" s="306"/>
      <c r="BO894" s="306"/>
      <c r="BP894" s="306"/>
      <c r="BQ894" s="306"/>
      <c r="BR894" s="306"/>
      <c r="BS894" s="306"/>
      <c r="BT894" s="306"/>
      <c r="BU894" s="306"/>
      <c r="BV894" s="306"/>
      <c r="BW894" s="306"/>
      <c r="BX894" s="306"/>
      <c r="BY894" s="306"/>
      <c r="BZ894" s="306"/>
      <c r="CA894" s="306"/>
      <c r="CB894" s="306"/>
      <c r="CC894" s="306"/>
      <c r="CD894" s="306"/>
      <c r="CE894" s="306"/>
      <c r="CF894" s="306"/>
      <c r="CG894" s="306"/>
      <c r="CH894" s="306"/>
      <c r="CI894" s="306"/>
      <c r="CJ894" s="306"/>
      <c r="CK894" s="306"/>
      <c r="CL894" s="306"/>
      <c r="CM894" s="306"/>
      <c r="CN894" s="306"/>
      <c r="CO894" s="306"/>
      <c r="CP894" s="306"/>
      <c r="CQ894" s="306"/>
      <c r="CR894" s="306"/>
      <c r="CS894" s="306"/>
      <c r="CT894" s="306"/>
      <c r="CU894" s="306"/>
      <c r="CV894" s="306"/>
      <c r="CW894" s="306"/>
      <c r="CX894" s="306"/>
      <c r="CY894" s="306"/>
      <c r="CZ894" s="306"/>
      <c r="DA894" s="306"/>
      <c r="DB894" s="306"/>
      <c r="DC894" s="306"/>
      <c r="DD894" s="306"/>
      <c r="DE894" s="306"/>
      <c r="DF894" s="306"/>
      <c r="DG894" s="306"/>
      <c r="DH894" s="306"/>
      <c r="DI894" s="306"/>
      <c r="DJ894" s="306"/>
      <c r="DK894" s="306"/>
      <c r="DL894" s="306"/>
      <c r="DM894" s="306"/>
      <c r="DN894" s="306"/>
      <c r="DO894" s="306"/>
      <c r="DP894" s="306"/>
      <c r="DQ894" s="306"/>
      <c r="DR894" s="306"/>
      <c r="DS894" s="306"/>
      <c r="DT894" s="306"/>
      <c r="DU894" s="306"/>
      <c r="DV894" s="306"/>
      <c r="DW894" s="306"/>
      <c r="DX894" s="306"/>
      <c r="DY894" s="306"/>
      <c r="DZ894" s="306"/>
      <c r="EA894" s="306"/>
      <c r="EB894" s="306"/>
      <c r="EC894" s="306"/>
      <c r="ED894" s="306"/>
      <c r="EE894" s="306"/>
      <c r="EF894" s="306"/>
      <c r="EG894" s="306"/>
      <c r="EH894" s="306"/>
      <c r="EI894" s="306"/>
      <c r="EJ894" s="306"/>
      <c r="EK894" s="306"/>
      <c r="EL894" s="306"/>
      <c r="EM894" s="306"/>
      <c r="EN894" s="306"/>
      <c r="EO894" s="306"/>
      <c r="EP894" s="306"/>
      <c r="EQ894" s="306"/>
      <c r="ER894" s="306"/>
      <c r="ES894" s="306"/>
      <c r="ET894" s="306"/>
      <c r="EU894" s="306"/>
      <c r="EV894" s="306"/>
      <c r="EW894" s="306"/>
      <c r="EX894" s="306"/>
      <c r="EY894" s="306"/>
      <c r="EZ894" s="306"/>
      <c r="FA894" s="306"/>
      <c r="FB894" s="306"/>
      <c r="FC894" s="306"/>
      <c r="FD894" s="306"/>
      <c r="FE894" s="306"/>
      <c r="FF894" s="306"/>
      <c r="FG894" s="306"/>
      <c r="FH894" s="306"/>
      <c r="FI894" s="306"/>
      <c r="FJ894" s="306"/>
      <c r="FK894" s="306"/>
      <c r="FL894" s="306"/>
      <c r="FM894" s="306"/>
      <c r="FN894" s="306"/>
      <c r="FO894" s="306"/>
      <c r="FP894" s="306"/>
      <c r="FQ894" s="306"/>
      <c r="FR894" s="306"/>
      <c r="FS894" s="306"/>
      <c r="FT894" s="306"/>
      <c r="FU894" s="306"/>
      <c r="FV894" s="306"/>
      <c r="FW894" s="306"/>
      <c r="FX894" s="306"/>
      <c r="FY894" s="306"/>
      <c r="FZ894" s="306"/>
      <c r="GA894" s="306"/>
      <c r="GB894" s="306"/>
      <c r="GC894" s="306"/>
      <c r="GD894" s="306"/>
      <c r="GE894" s="306"/>
      <c r="GF894" s="306"/>
      <c r="GG894" s="306"/>
      <c r="GH894" s="306"/>
      <c r="GI894" s="306"/>
      <c r="GJ894" s="306"/>
      <c r="GK894" s="306"/>
      <c r="GL894" s="306"/>
      <c r="GM894" s="306"/>
      <c r="GN894" s="306"/>
      <c r="GO894" s="306"/>
      <c r="GP894" s="306"/>
      <c r="GQ894" s="306"/>
      <c r="GR894" s="306"/>
      <c r="GS894" s="306"/>
      <c r="GT894" s="306"/>
      <c r="GU894" s="306"/>
      <c r="GV894" s="306"/>
      <c r="GW894" s="306"/>
      <c r="GX894" s="306"/>
      <c r="GY894" s="306"/>
      <c r="GZ894" s="306"/>
      <c r="HA894" s="306"/>
      <c r="HB894" s="306"/>
      <c r="HC894" s="306"/>
      <c r="HD894" s="306"/>
      <c r="HE894" s="306"/>
      <c r="HF894" s="306"/>
      <c r="HG894" s="306"/>
      <c r="HH894" s="306"/>
      <c r="HI894" s="306"/>
      <c r="HJ894" s="306"/>
      <c r="HK894" s="306"/>
      <c r="HL894" s="306"/>
      <c r="HM894" s="306"/>
      <c r="HN894" s="306"/>
      <c r="HO894" s="306"/>
      <c r="HP894" s="306"/>
      <c r="HQ894" s="306"/>
      <c r="HR894" s="306"/>
      <c r="HS894" s="306"/>
      <c r="HT894" s="306"/>
      <c r="HU894" s="306"/>
      <c r="HV894" s="306"/>
      <c r="HW894" s="306"/>
      <c r="HX894" s="306"/>
      <c r="HY894" s="306"/>
      <c r="HZ894" s="306"/>
      <c r="IA894" s="306"/>
      <c r="IB894" s="306"/>
      <c r="IC894" s="306"/>
      <c r="ID894" s="306"/>
      <c r="IE894" s="306"/>
      <c r="IF894" s="306"/>
      <c r="IG894" s="306"/>
      <c r="IH894" s="306"/>
    </row>
    <row r="895" spans="1:242" s="219" customFormat="1" ht="15" customHeight="1" x14ac:dyDescent="0.3">
      <c r="A895" s="174">
        <v>8.06</v>
      </c>
      <c r="B895" s="231"/>
      <c r="C895" s="232" t="e">
        <f>VLOOKUP(BD.PD9[[#This Row],[Pos]],[19]!PPto[#Data],3,FALSE)</f>
        <v>#REF!</v>
      </c>
      <c r="D895" s="174" t="s">
        <v>23</v>
      </c>
      <c r="E895" s="305" t="str">
        <f>IF(BD.PD9[[#This Row],[.]]="*",VLOOKUP(BD.PD9[[#This Row],[Pos]],[19]Presupuesto!A:H,7,FALSE),"")</f>
        <v/>
      </c>
      <c r="F895" s="234" t="s">
        <v>678</v>
      </c>
      <c r="G895" s="174"/>
      <c r="H895" s="174"/>
      <c r="I895" s="174" t="s">
        <v>1326</v>
      </c>
      <c r="J895" s="382">
        <v>6</v>
      </c>
      <c r="K895" s="174" t="s">
        <v>260</v>
      </c>
      <c r="L895" s="383">
        <f>IF(BD.PD9[[#This Row],[Mon]]="DOP",1,HLOOKUP(BD.PD9[[#This Row],[Mon]],Data!$K$1:$L$2,2,FALSE))</f>
        <v>1</v>
      </c>
      <c r="M895" s="384">
        <v>2300</v>
      </c>
      <c r="N895" s="243">
        <f>BD.PD9[[#This Row],[Cant.]]*BD.PD9[[#This Row],[ Tasa ]]*BD.PD9[[#This Row],[ Precio Und.]]</f>
        <v>13800</v>
      </c>
      <c r="O895" s="386">
        <v>0</v>
      </c>
      <c r="P895" s="243">
        <f>IF(BD.PD9[[#This Row],[Liquid. '[%']]]&lt;&gt;0,(BD.PD9[[#This Row],[Valor Neto '[DOP']]]*BD.PD9[[#This Row],[Liquid. '[%']]])+BD.PD9[[#This Row],[Valor Neto '[DOP']]],BD.PD9[[#This Row],[Valor Neto '[DOP']]])</f>
        <v>13800</v>
      </c>
      <c r="Q895" s="243">
        <f>BD.PD9[[#This Row],[Ppto. Orden Interna '[DOP']]]/HLOOKUP("USD",Data!$K$1:$L$2,2,FALSE)</f>
        <v>212.30769230769232</v>
      </c>
      <c r="R895" s="381" t="s">
        <v>679</v>
      </c>
      <c r="S895" s="387"/>
      <c r="T895" s="387"/>
      <c r="U895" s="387"/>
      <c r="V895" s="387"/>
      <c r="W895" s="174" t="s">
        <v>658</v>
      </c>
      <c r="X895" s="495">
        <v>8</v>
      </c>
      <c r="Y895" s="388">
        <v>1</v>
      </c>
      <c r="Z895" s="243">
        <f>BD.PD9[[#This Row],[Av.P1 '[%']]]*BD.PD9[[#This Row],[Ppto. Orden Interna '[DOP']]]</f>
        <v>13800</v>
      </c>
      <c r="AA895" s="249"/>
      <c r="AB895" s="389"/>
      <c r="AC895" s="243">
        <f>BD.PD9[[#This Row],[Av.P2 '[%']]]*BD.PD9[[#This Row],[Ppto. Orden Interna '[DOP']]]</f>
        <v>0</v>
      </c>
      <c r="AD895" s="249"/>
      <c r="AE895" s="389"/>
      <c r="AF895" s="243">
        <f>BD.PD9[[#This Row],[Av.P3 '[%']]]*BD.PD9[[#This Row],[Ppto. Orden Interna '[DOP']]]</f>
        <v>0</v>
      </c>
      <c r="AG895" s="249"/>
      <c r="AH895" s="389"/>
      <c r="AI895" s="243">
        <f>BD.PD9[[#This Row],[Av.P4 '[%']]]*BD.PD9[[#This Row],[Ppto. Orden Interna '[DOP']]]</f>
        <v>0</v>
      </c>
      <c r="AJ895" s="249"/>
      <c r="AK895" s="389"/>
      <c r="AL895" s="243">
        <f>BD.PD9[[#This Row],[Av.P5 '[%']]]*BD.PD9[[#This Row],[Ppto. Orden Interna '[DOP']]]</f>
        <v>0</v>
      </c>
      <c r="AM895" s="496">
        <f>BD.PD9[[#This Row],[Pago 5]]+BD.PD9[[#This Row],[Pago 4]]+BD.PD9[[#This Row],[Pago 3]]+BD.PD9[[#This Row],[Pago 2]]+BD.PD9[[#This Row],[Pago 1]]</f>
        <v>13800</v>
      </c>
      <c r="AN895" s="308" t="s">
        <v>244</v>
      </c>
      <c r="AO895" s="308" t="s">
        <v>245</v>
      </c>
      <c r="AP895" s="308" t="s">
        <v>246</v>
      </c>
      <c r="AQ895" s="308" t="s">
        <v>247</v>
      </c>
      <c r="AR895" s="308">
        <v>594</v>
      </c>
      <c r="AS895" s="308" t="s">
        <v>248</v>
      </c>
      <c r="AT895" s="249" t="s">
        <v>1575</v>
      </c>
      <c r="AU895" s="306"/>
      <c r="AV895" s="306"/>
      <c r="AW895" s="306"/>
      <c r="AX895" s="306"/>
      <c r="AY895" s="306"/>
      <c r="AZ895" s="306"/>
      <c r="BA895" s="306"/>
      <c r="BB895" s="306"/>
      <c r="BC895" s="306"/>
      <c r="BD895" s="306"/>
      <c r="BE895" s="306"/>
      <c r="BF895" s="306"/>
      <c r="BG895" s="306"/>
      <c r="BH895" s="306"/>
      <c r="BI895" s="306"/>
      <c r="BJ895" s="306"/>
      <c r="BK895" s="306"/>
      <c r="BL895" s="306"/>
      <c r="BM895" s="306"/>
      <c r="BN895" s="306"/>
      <c r="BO895" s="306"/>
      <c r="BP895" s="306"/>
      <c r="BQ895" s="306"/>
      <c r="BR895" s="306"/>
      <c r="BS895" s="306"/>
      <c r="BT895" s="306"/>
      <c r="BU895" s="306"/>
      <c r="BV895" s="306"/>
      <c r="BW895" s="306"/>
      <c r="BX895" s="306"/>
      <c r="BY895" s="306"/>
      <c r="BZ895" s="306"/>
      <c r="CA895" s="306"/>
      <c r="CB895" s="306"/>
      <c r="CC895" s="306"/>
      <c r="CD895" s="306"/>
      <c r="CE895" s="306"/>
      <c r="CF895" s="306"/>
      <c r="CG895" s="306"/>
      <c r="CH895" s="306"/>
      <c r="CI895" s="306"/>
      <c r="CJ895" s="306"/>
      <c r="CK895" s="306"/>
      <c r="CL895" s="306"/>
      <c r="CM895" s="306"/>
      <c r="CN895" s="306"/>
      <c r="CO895" s="306"/>
      <c r="CP895" s="306"/>
      <c r="CQ895" s="306"/>
      <c r="CR895" s="306"/>
      <c r="CS895" s="306"/>
      <c r="CT895" s="306"/>
      <c r="CU895" s="306"/>
      <c r="CV895" s="306"/>
      <c r="CW895" s="306"/>
      <c r="CX895" s="306"/>
      <c r="CY895" s="306"/>
      <c r="CZ895" s="306"/>
      <c r="DA895" s="306"/>
      <c r="DB895" s="306"/>
      <c r="DC895" s="306"/>
      <c r="DD895" s="306"/>
      <c r="DE895" s="306"/>
      <c r="DF895" s="306"/>
      <c r="DG895" s="306"/>
      <c r="DH895" s="306"/>
      <c r="DI895" s="306"/>
      <c r="DJ895" s="306"/>
      <c r="DK895" s="306"/>
      <c r="DL895" s="306"/>
      <c r="DM895" s="306"/>
      <c r="DN895" s="306"/>
      <c r="DO895" s="306"/>
      <c r="DP895" s="306"/>
      <c r="DQ895" s="306"/>
      <c r="DR895" s="306"/>
      <c r="DS895" s="306"/>
      <c r="DT895" s="306"/>
      <c r="DU895" s="306"/>
      <c r="DV895" s="306"/>
      <c r="DW895" s="306"/>
      <c r="DX895" s="306"/>
      <c r="DY895" s="306"/>
      <c r="DZ895" s="306"/>
      <c r="EA895" s="306"/>
      <c r="EB895" s="306"/>
      <c r="EC895" s="306"/>
      <c r="ED895" s="306"/>
      <c r="EE895" s="306"/>
      <c r="EF895" s="306"/>
      <c r="EG895" s="306"/>
      <c r="EH895" s="306"/>
      <c r="EI895" s="306"/>
      <c r="EJ895" s="306"/>
      <c r="EK895" s="306"/>
      <c r="EL895" s="306"/>
      <c r="EM895" s="306"/>
      <c r="EN895" s="306"/>
      <c r="EO895" s="306"/>
      <c r="EP895" s="306"/>
      <c r="EQ895" s="306"/>
      <c r="ER895" s="306"/>
      <c r="ES895" s="306"/>
      <c r="ET895" s="306"/>
      <c r="EU895" s="306"/>
      <c r="EV895" s="306"/>
      <c r="EW895" s="306"/>
      <c r="EX895" s="306"/>
      <c r="EY895" s="306"/>
      <c r="EZ895" s="306"/>
      <c r="FA895" s="306"/>
      <c r="FB895" s="306"/>
      <c r="FC895" s="306"/>
      <c r="FD895" s="306"/>
      <c r="FE895" s="306"/>
      <c r="FF895" s="306"/>
      <c r="FG895" s="306"/>
      <c r="FH895" s="306"/>
      <c r="FI895" s="306"/>
      <c r="FJ895" s="306"/>
      <c r="FK895" s="306"/>
      <c r="FL895" s="306"/>
      <c r="FM895" s="306"/>
      <c r="FN895" s="306"/>
      <c r="FO895" s="306"/>
      <c r="FP895" s="306"/>
      <c r="FQ895" s="306"/>
      <c r="FR895" s="306"/>
      <c r="FS895" s="306"/>
      <c r="FT895" s="306"/>
      <c r="FU895" s="306"/>
      <c r="FV895" s="306"/>
      <c r="FW895" s="306"/>
      <c r="FX895" s="306"/>
      <c r="FY895" s="306"/>
      <c r="FZ895" s="306"/>
      <c r="GA895" s="306"/>
      <c r="GB895" s="306"/>
      <c r="GC895" s="306"/>
      <c r="GD895" s="306"/>
      <c r="GE895" s="306"/>
      <c r="GF895" s="306"/>
      <c r="GG895" s="306"/>
      <c r="GH895" s="306"/>
      <c r="GI895" s="306"/>
      <c r="GJ895" s="306"/>
      <c r="GK895" s="306"/>
      <c r="GL895" s="306"/>
      <c r="GM895" s="306"/>
      <c r="GN895" s="306"/>
      <c r="GO895" s="306"/>
      <c r="GP895" s="306"/>
      <c r="GQ895" s="306"/>
      <c r="GR895" s="306"/>
      <c r="GS895" s="306"/>
      <c r="GT895" s="306"/>
      <c r="GU895" s="306"/>
      <c r="GV895" s="306"/>
      <c r="GW895" s="306"/>
      <c r="GX895" s="306"/>
      <c r="GY895" s="306"/>
      <c r="GZ895" s="306"/>
      <c r="HA895" s="306"/>
      <c r="HB895" s="306"/>
      <c r="HC895" s="306"/>
      <c r="HD895" s="306"/>
      <c r="HE895" s="306"/>
      <c r="HF895" s="306"/>
      <c r="HG895" s="306"/>
      <c r="HH895" s="306"/>
      <c r="HI895" s="306"/>
      <c r="HJ895" s="306"/>
      <c r="HK895" s="306"/>
      <c r="HL895" s="306"/>
      <c r="HM895" s="306"/>
      <c r="HN895" s="306"/>
      <c r="HO895" s="306"/>
      <c r="HP895" s="306"/>
      <c r="HQ895" s="306"/>
      <c r="HR895" s="306"/>
      <c r="HS895" s="306"/>
      <c r="HT895" s="306"/>
      <c r="HU895" s="306"/>
      <c r="HV895" s="306"/>
      <c r="HW895" s="306"/>
      <c r="HX895" s="306"/>
      <c r="HY895" s="306"/>
      <c r="HZ895" s="306"/>
      <c r="IA895" s="306"/>
      <c r="IB895" s="306"/>
      <c r="IC895" s="306"/>
      <c r="ID895" s="306"/>
      <c r="IE895" s="306"/>
      <c r="IF895" s="306"/>
      <c r="IG895" s="306"/>
      <c r="IH895" s="306"/>
    </row>
    <row r="896" spans="1:242" s="219" customFormat="1" ht="15" customHeight="1" x14ac:dyDescent="0.3">
      <c r="A896" s="174">
        <v>8.06</v>
      </c>
      <c r="B896" s="231"/>
      <c r="C896" s="232" t="e">
        <f>VLOOKUP(BD.PD9[[#This Row],[Pos]],[19]!PPto[#Data],3,FALSE)</f>
        <v>#REF!</v>
      </c>
      <c r="D896" s="174" t="s">
        <v>23</v>
      </c>
      <c r="E896" s="305" t="str">
        <f>IF(BD.PD9[[#This Row],[.]]="*",VLOOKUP(BD.PD9[[#This Row],[Pos]],[19]Presupuesto!A:H,7,FALSE),"")</f>
        <v/>
      </c>
      <c r="F896" s="234" t="s">
        <v>680</v>
      </c>
      <c r="G896" s="174"/>
      <c r="H896" s="174"/>
      <c r="I896" s="174" t="s">
        <v>1326</v>
      </c>
      <c r="J896" s="382">
        <v>2</v>
      </c>
      <c r="K896" s="174" t="s">
        <v>260</v>
      </c>
      <c r="L896" s="383">
        <f>IF(BD.PD9[[#This Row],[Mon]]="DOP",1,HLOOKUP(BD.PD9[[#This Row],[Mon]],Data!$K$1:$L$2,2,FALSE))</f>
        <v>1</v>
      </c>
      <c r="M896" s="384">
        <v>7240.68</v>
      </c>
      <c r="N896" s="243">
        <f>BD.PD9[[#This Row],[Cant.]]*BD.PD9[[#This Row],[ Tasa ]]*BD.PD9[[#This Row],[ Precio Und.]]</f>
        <v>14481.36</v>
      </c>
      <c r="O896" s="386">
        <v>0</v>
      </c>
      <c r="P896" s="243">
        <f>IF(BD.PD9[[#This Row],[Liquid. '[%']]]&lt;&gt;0,(BD.PD9[[#This Row],[Valor Neto '[DOP']]]*BD.PD9[[#This Row],[Liquid. '[%']]])+BD.PD9[[#This Row],[Valor Neto '[DOP']]],BD.PD9[[#This Row],[Valor Neto '[DOP']]])</f>
        <v>14481.36</v>
      </c>
      <c r="Q896" s="243">
        <f>BD.PD9[[#This Row],[Ppto. Orden Interna '[DOP']]]/HLOOKUP("USD",Data!$K$1:$L$2,2,FALSE)</f>
        <v>222.79015384615386</v>
      </c>
      <c r="R896" s="381" t="s">
        <v>679</v>
      </c>
      <c r="S896" s="387"/>
      <c r="T896" s="387"/>
      <c r="U896" s="387"/>
      <c r="V896" s="387"/>
      <c r="W896" s="174" t="s">
        <v>658</v>
      </c>
      <c r="X896" s="495">
        <v>8</v>
      </c>
      <c r="Y896" s="388">
        <v>1</v>
      </c>
      <c r="Z896" s="243">
        <f>BD.PD9[[#This Row],[Av.P1 '[%']]]*BD.PD9[[#This Row],[Ppto. Orden Interna '[DOP']]]</f>
        <v>14481.36</v>
      </c>
      <c r="AA896" s="249"/>
      <c r="AB896" s="389"/>
      <c r="AC896" s="243">
        <f>BD.PD9[[#This Row],[Av.P2 '[%']]]*BD.PD9[[#This Row],[Ppto. Orden Interna '[DOP']]]</f>
        <v>0</v>
      </c>
      <c r="AD896" s="249"/>
      <c r="AE896" s="389"/>
      <c r="AF896" s="243">
        <f>BD.PD9[[#This Row],[Av.P3 '[%']]]*BD.PD9[[#This Row],[Ppto. Orden Interna '[DOP']]]</f>
        <v>0</v>
      </c>
      <c r="AG896" s="249"/>
      <c r="AH896" s="389"/>
      <c r="AI896" s="243">
        <f>BD.PD9[[#This Row],[Av.P4 '[%']]]*BD.PD9[[#This Row],[Ppto. Orden Interna '[DOP']]]</f>
        <v>0</v>
      </c>
      <c r="AJ896" s="249"/>
      <c r="AK896" s="389"/>
      <c r="AL896" s="243">
        <f>BD.PD9[[#This Row],[Av.P5 '[%']]]*BD.PD9[[#This Row],[Ppto. Orden Interna '[DOP']]]</f>
        <v>0</v>
      </c>
      <c r="AM896" s="496">
        <f>BD.PD9[[#This Row],[Pago 5]]+BD.PD9[[#This Row],[Pago 4]]+BD.PD9[[#This Row],[Pago 3]]+BD.PD9[[#This Row],[Pago 2]]+BD.PD9[[#This Row],[Pago 1]]</f>
        <v>14481.36</v>
      </c>
      <c r="AN896" s="308" t="s">
        <v>244</v>
      </c>
      <c r="AO896" s="308" t="s">
        <v>245</v>
      </c>
      <c r="AP896" s="308" t="s">
        <v>246</v>
      </c>
      <c r="AQ896" s="308" t="s">
        <v>247</v>
      </c>
      <c r="AR896" s="308">
        <v>594</v>
      </c>
      <c r="AS896" s="308" t="s">
        <v>248</v>
      </c>
      <c r="AT896" s="249" t="s">
        <v>1575</v>
      </c>
      <c r="AU896" s="306"/>
      <c r="AV896" s="306"/>
      <c r="AW896" s="306"/>
      <c r="AX896" s="306"/>
      <c r="AY896" s="306"/>
      <c r="AZ896" s="306"/>
      <c r="BA896" s="306"/>
      <c r="BB896" s="306"/>
      <c r="BC896" s="306"/>
      <c r="BD896" s="306"/>
      <c r="BE896" s="306"/>
      <c r="BF896" s="306"/>
      <c r="BG896" s="306"/>
      <c r="BH896" s="306"/>
      <c r="BI896" s="306"/>
      <c r="BJ896" s="306"/>
      <c r="BK896" s="306"/>
      <c r="BL896" s="306"/>
      <c r="BM896" s="306"/>
      <c r="BN896" s="306"/>
      <c r="BO896" s="306"/>
      <c r="BP896" s="306"/>
      <c r="BQ896" s="306"/>
      <c r="BR896" s="306"/>
      <c r="BS896" s="306"/>
      <c r="BT896" s="306"/>
      <c r="BU896" s="306"/>
      <c r="BV896" s="306"/>
      <c r="BW896" s="306"/>
      <c r="BX896" s="306"/>
      <c r="BY896" s="306"/>
      <c r="BZ896" s="306"/>
      <c r="CA896" s="306"/>
      <c r="CB896" s="306"/>
      <c r="CC896" s="306"/>
      <c r="CD896" s="306"/>
      <c r="CE896" s="306"/>
      <c r="CF896" s="306"/>
      <c r="CG896" s="306"/>
      <c r="CH896" s="306"/>
      <c r="CI896" s="306"/>
      <c r="CJ896" s="306"/>
      <c r="CK896" s="306"/>
      <c r="CL896" s="306"/>
      <c r="CM896" s="306"/>
      <c r="CN896" s="306"/>
      <c r="CO896" s="306"/>
      <c r="CP896" s="306"/>
      <c r="CQ896" s="306"/>
      <c r="CR896" s="306"/>
      <c r="CS896" s="306"/>
      <c r="CT896" s="306"/>
      <c r="CU896" s="306"/>
      <c r="CV896" s="306"/>
      <c r="CW896" s="306"/>
      <c r="CX896" s="306"/>
      <c r="CY896" s="306"/>
      <c r="CZ896" s="306"/>
      <c r="DA896" s="306"/>
      <c r="DB896" s="306"/>
      <c r="DC896" s="306"/>
      <c r="DD896" s="306"/>
      <c r="DE896" s="306"/>
      <c r="DF896" s="306"/>
      <c r="DG896" s="306"/>
      <c r="DH896" s="306"/>
      <c r="DI896" s="306"/>
      <c r="DJ896" s="306"/>
      <c r="DK896" s="306"/>
      <c r="DL896" s="306"/>
      <c r="DM896" s="306"/>
      <c r="DN896" s="306"/>
      <c r="DO896" s="306"/>
      <c r="DP896" s="306"/>
      <c r="DQ896" s="306"/>
      <c r="DR896" s="306"/>
      <c r="DS896" s="306"/>
      <c r="DT896" s="306"/>
      <c r="DU896" s="306"/>
      <c r="DV896" s="306"/>
      <c r="DW896" s="306"/>
      <c r="DX896" s="306"/>
      <c r="DY896" s="306"/>
      <c r="DZ896" s="306"/>
      <c r="EA896" s="306"/>
      <c r="EB896" s="306"/>
      <c r="EC896" s="306"/>
      <c r="ED896" s="306"/>
      <c r="EE896" s="306"/>
      <c r="EF896" s="306"/>
      <c r="EG896" s="306"/>
      <c r="EH896" s="306"/>
      <c r="EI896" s="306"/>
      <c r="EJ896" s="306"/>
      <c r="EK896" s="306"/>
      <c r="EL896" s="306"/>
      <c r="EM896" s="306"/>
      <c r="EN896" s="306"/>
      <c r="EO896" s="306"/>
      <c r="EP896" s="306"/>
      <c r="EQ896" s="306"/>
      <c r="ER896" s="306"/>
      <c r="ES896" s="306"/>
      <c r="ET896" s="306"/>
      <c r="EU896" s="306"/>
      <c r="EV896" s="306"/>
      <c r="EW896" s="306"/>
      <c r="EX896" s="306"/>
      <c r="EY896" s="306"/>
      <c r="EZ896" s="306"/>
      <c r="FA896" s="306"/>
      <c r="FB896" s="306"/>
      <c r="FC896" s="306"/>
      <c r="FD896" s="306"/>
      <c r="FE896" s="306"/>
      <c r="FF896" s="306"/>
      <c r="FG896" s="306"/>
      <c r="FH896" s="306"/>
      <c r="FI896" s="306"/>
      <c r="FJ896" s="306"/>
      <c r="FK896" s="306"/>
      <c r="FL896" s="306"/>
      <c r="FM896" s="306"/>
      <c r="FN896" s="306"/>
      <c r="FO896" s="306"/>
      <c r="FP896" s="306"/>
      <c r="FQ896" s="306"/>
      <c r="FR896" s="306"/>
      <c r="FS896" s="306"/>
      <c r="FT896" s="306"/>
      <c r="FU896" s="306"/>
      <c r="FV896" s="306"/>
      <c r="FW896" s="306"/>
      <c r="FX896" s="306"/>
      <c r="FY896" s="306"/>
      <c r="FZ896" s="306"/>
      <c r="GA896" s="306"/>
      <c r="GB896" s="306"/>
      <c r="GC896" s="306"/>
      <c r="GD896" s="306"/>
      <c r="GE896" s="306"/>
      <c r="GF896" s="306"/>
      <c r="GG896" s="306"/>
      <c r="GH896" s="306"/>
      <c r="GI896" s="306"/>
      <c r="GJ896" s="306"/>
      <c r="GK896" s="306"/>
      <c r="GL896" s="306"/>
      <c r="GM896" s="306"/>
      <c r="GN896" s="306"/>
      <c r="GO896" s="306"/>
      <c r="GP896" s="306"/>
      <c r="GQ896" s="306"/>
      <c r="GR896" s="306"/>
      <c r="GS896" s="306"/>
      <c r="GT896" s="306"/>
      <c r="GU896" s="306"/>
      <c r="GV896" s="306"/>
      <c r="GW896" s="306"/>
      <c r="GX896" s="306"/>
      <c r="GY896" s="306"/>
      <c r="GZ896" s="306"/>
      <c r="HA896" s="306"/>
      <c r="HB896" s="306"/>
      <c r="HC896" s="306"/>
      <c r="HD896" s="306"/>
      <c r="HE896" s="306"/>
      <c r="HF896" s="306"/>
      <c r="HG896" s="306"/>
      <c r="HH896" s="306"/>
      <c r="HI896" s="306"/>
      <c r="HJ896" s="306"/>
      <c r="HK896" s="306"/>
      <c r="HL896" s="306"/>
      <c r="HM896" s="306"/>
      <c r="HN896" s="306"/>
      <c r="HO896" s="306"/>
      <c r="HP896" s="306"/>
      <c r="HQ896" s="306"/>
      <c r="HR896" s="306"/>
      <c r="HS896" s="306"/>
      <c r="HT896" s="306"/>
      <c r="HU896" s="306"/>
      <c r="HV896" s="306"/>
      <c r="HW896" s="306"/>
      <c r="HX896" s="306"/>
      <c r="HY896" s="306"/>
      <c r="HZ896" s="306"/>
      <c r="IA896" s="306"/>
      <c r="IB896" s="306"/>
      <c r="IC896" s="306"/>
      <c r="ID896" s="306"/>
      <c r="IE896" s="306"/>
      <c r="IF896" s="306"/>
      <c r="IG896" s="306"/>
      <c r="IH896" s="306"/>
    </row>
    <row r="897" spans="1:242" s="219" customFormat="1" ht="15" customHeight="1" x14ac:dyDescent="0.3">
      <c r="A897" s="174">
        <v>8.06</v>
      </c>
      <c r="B897" s="231"/>
      <c r="C897" s="232" t="e">
        <f>VLOOKUP(BD.PD9[[#This Row],[Pos]],[19]!PPto[#Data],3,FALSE)</f>
        <v>#REF!</v>
      </c>
      <c r="D897" s="174" t="s">
        <v>23</v>
      </c>
      <c r="E897" s="305" t="str">
        <f>IF(BD.PD9[[#This Row],[.]]="*",VLOOKUP(BD.PD9[[#This Row],[Pos]],[19]Presupuesto!A:H,7,FALSE),"")</f>
        <v/>
      </c>
      <c r="F897" s="234" t="s">
        <v>681</v>
      </c>
      <c r="G897" s="174"/>
      <c r="H897" s="174"/>
      <c r="I897" s="174" t="s">
        <v>1326</v>
      </c>
      <c r="J897" s="382">
        <v>25</v>
      </c>
      <c r="K897" s="174" t="s">
        <v>260</v>
      </c>
      <c r="L897" s="383">
        <f>IF(BD.PD9[[#This Row],[Mon]]="DOP",1,HLOOKUP(BD.PD9[[#This Row],[Mon]],Data!$K$1:$L$2,2,FALSE))</f>
        <v>1</v>
      </c>
      <c r="M897" s="384">
        <v>612.78839999999991</v>
      </c>
      <c r="N897" s="243">
        <f>BD.PD9[[#This Row],[Cant.]]*BD.PD9[[#This Row],[ Tasa ]]*BD.PD9[[#This Row],[ Precio Und.]]</f>
        <v>15319.709999999997</v>
      </c>
      <c r="O897" s="386">
        <v>0</v>
      </c>
      <c r="P897" s="243">
        <f>IF(BD.PD9[[#This Row],[Liquid. '[%']]]&lt;&gt;0,(BD.PD9[[#This Row],[Valor Neto '[DOP']]]*BD.PD9[[#This Row],[Liquid. '[%']]])+BD.PD9[[#This Row],[Valor Neto '[DOP']]],BD.PD9[[#This Row],[Valor Neto '[DOP']]])</f>
        <v>15319.709999999997</v>
      </c>
      <c r="Q897" s="243">
        <f>BD.PD9[[#This Row],[Ppto. Orden Interna '[DOP']]]/HLOOKUP("USD",Data!$K$1:$L$2,2,FALSE)</f>
        <v>235.68784615384612</v>
      </c>
      <c r="R897" s="381" t="s">
        <v>682</v>
      </c>
      <c r="S897" s="387"/>
      <c r="T897" s="387"/>
      <c r="U897" s="387"/>
      <c r="V897" s="387"/>
      <c r="W897" s="174" t="s">
        <v>279</v>
      </c>
      <c r="X897" s="495">
        <v>8</v>
      </c>
      <c r="Y897" s="388">
        <v>1</v>
      </c>
      <c r="Z897" s="243">
        <f>BD.PD9[[#This Row],[Av.P1 '[%']]]*BD.PD9[[#This Row],[Ppto. Orden Interna '[DOP']]]</f>
        <v>15319.709999999997</v>
      </c>
      <c r="AA897" s="249"/>
      <c r="AB897" s="389"/>
      <c r="AC897" s="243">
        <f>BD.PD9[[#This Row],[Av.P2 '[%']]]*BD.PD9[[#This Row],[Ppto. Orden Interna '[DOP']]]</f>
        <v>0</v>
      </c>
      <c r="AD897" s="249"/>
      <c r="AE897" s="389"/>
      <c r="AF897" s="243">
        <f>BD.PD9[[#This Row],[Av.P3 '[%']]]*BD.PD9[[#This Row],[Ppto. Orden Interna '[DOP']]]</f>
        <v>0</v>
      </c>
      <c r="AG897" s="249"/>
      <c r="AH897" s="389"/>
      <c r="AI897" s="243">
        <f>BD.PD9[[#This Row],[Av.P4 '[%']]]*BD.PD9[[#This Row],[Ppto. Orden Interna '[DOP']]]</f>
        <v>0</v>
      </c>
      <c r="AJ897" s="249"/>
      <c r="AK897" s="389"/>
      <c r="AL897" s="243">
        <f>BD.PD9[[#This Row],[Av.P5 '[%']]]*BD.PD9[[#This Row],[Ppto. Orden Interna '[DOP']]]</f>
        <v>0</v>
      </c>
      <c r="AM897" s="496">
        <f>BD.PD9[[#This Row],[Pago 5]]+BD.PD9[[#This Row],[Pago 4]]+BD.PD9[[#This Row],[Pago 3]]+BD.PD9[[#This Row],[Pago 2]]+BD.PD9[[#This Row],[Pago 1]]</f>
        <v>15319.709999999997</v>
      </c>
      <c r="AN897" s="308" t="s">
        <v>244</v>
      </c>
      <c r="AO897" s="308" t="s">
        <v>245</v>
      </c>
      <c r="AP897" s="308" t="s">
        <v>246</v>
      </c>
      <c r="AQ897" s="308" t="s">
        <v>247</v>
      </c>
      <c r="AR897" s="308">
        <v>594</v>
      </c>
      <c r="AS897" s="308" t="s">
        <v>248</v>
      </c>
      <c r="AT897" s="249" t="s">
        <v>1575</v>
      </c>
      <c r="AU897" s="306"/>
      <c r="AV897" s="306"/>
      <c r="AW897" s="306"/>
      <c r="AX897" s="306"/>
      <c r="AY897" s="306"/>
      <c r="AZ897" s="306"/>
      <c r="BA897" s="306"/>
      <c r="BB897" s="306"/>
      <c r="BC897" s="306"/>
      <c r="BD897" s="306"/>
      <c r="BE897" s="306"/>
      <c r="BF897" s="306"/>
      <c r="BG897" s="306"/>
      <c r="BH897" s="306"/>
      <c r="BI897" s="306"/>
      <c r="BJ897" s="306"/>
      <c r="BK897" s="306"/>
      <c r="BL897" s="306"/>
      <c r="BM897" s="306"/>
      <c r="BN897" s="306"/>
      <c r="BO897" s="306"/>
      <c r="BP897" s="306"/>
      <c r="BQ897" s="306"/>
      <c r="BR897" s="306"/>
      <c r="BS897" s="306"/>
      <c r="BT897" s="306"/>
      <c r="BU897" s="306"/>
      <c r="BV897" s="306"/>
      <c r="BW897" s="306"/>
      <c r="BX897" s="306"/>
      <c r="BY897" s="306"/>
      <c r="BZ897" s="306"/>
      <c r="CA897" s="306"/>
      <c r="CB897" s="306"/>
      <c r="CC897" s="306"/>
      <c r="CD897" s="306"/>
      <c r="CE897" s="306"/>
      <c r="CF897" s="306"/>
      <c r="CG897" s="306"/>
      <c r="CH897" s="306"/>
      <c r="CI897" s="306"/>
      <c r="CJ897" s="306"/>
      <c r="CK897" s="306"/>
      <c r="CL897" s="306"/>
      <c r="CM897" s="306"/>
      <c r="CN897" s="306"/>
      <c r="CO897" s="306"/>
      <c r="CP897" s="306"/>
      <c r="CQ897" s="306"/>
      <c r="CR897" s="306"/>
      <c r="CS897" s="306"/>
      <c r="CT897" s="306"/>
      <c r="CU897" s="306"/>
      <c r="CV897" s="306"/>
      <c r="CW897" s="306"/>
      <c r="CX897" s="306"/>
      <c r="CY897" s="306"/>
      <c r="CZ897" s="306"/>
      <c r="DA897" s="306"/>
      <c r="DB897" s="306"/>
      <c r="DC897" s="306"/>
      <c r="DD897" s="306"/>
      <c r="DE897" s="306"/>
      <c r="DF897" s="306"/>
      <c r="DG897" s="306"/>
      <c r="DH897" s="306"/>
      <c r="DI897" s="306"/>
      <c r="DJ897" s="306"/>
      <c r="DK897" s="306"/>
      <c r="DL897" s="306"/>
      <c r="DM897" s="306"/>
      <c r="DN897" s="306"/>
      <c r="DO897" s="306"/>
      <c r="DP897" s="306"/>
      <c r="DQ897" s="306"/>
      <c r="DR897" s="306"/>
      <c r="DS897" s="306"/>
      <c r="DT897" s="306"/>
      <c r="DU897" s="306"/>
      <c r="DV897" s="306"/>
      <c r="DW897" s="306"/>
      <c r="DX897" s="306"/>
      <c r="DY897" s="306"/>
      <c r="DZ897" s="306"/>
      <c r="EA897" s="306"/>
      <c r="EB897" s="306"/>
      <c r="EC897" s="306"/>
      <c r="ED897" s="306"/>
      <c r="EE897" s="306"/>
      <c r="EF897" s="306"/>
      <c r="EG897" s="306"/>
      <c r="EH897" s="306"/>
      <c r="EI897" s="306"/>
      <c r="EJ897" s="306"/>
      <c r="EK897" s="306"/>
      <c r="EL897" s="306"/>
      <c r="EM897" s="306"/>
      <c r="EN897" s="306"/>
      <c r="EO897" s="306"/>
      <c r="EP897" s="306"/>
      <c r="EQ897" s="306"/>
      <c r="ER897" s="306"/>
      <c r="ES897" s="306"/>
      <c r="ET897" s="306"/>
      <c r="EU897" s="306"/>
      <c r="EV897" s="306"/>
      <c r="EW897" s="306"/>
      <c r="EX897" s="306"/>
      <c r="EY897" s="306"/>
      <c r="EZ897" s="306"/>
      <c r="FA897" s="306"/>
      <c r="FB897" s="306"/>
      <c r="FC897" s="306"/>
      <c r="FD897" s="306"/>
      <c r="FE897" s="306"/>
      <c r="FF897" s="306"/>
      <c r="FG897" s="306"/>
      <c r="FH897" s="306"/>
      <c r="FI897" s="306"/>
      <c r="FJ897" s="306"/>
      <c r="FK897" s="306"/>
      <c r="FL897" s="306"/>
      <c r="FM897" s="306"/>
      <c r="FN897" s="306"/>
      <c r="FO897" s="306"/>
      <c r="FP897" s="306"/>
      <c r="FQ897" s="306"/>
      <c r="FR897" s="306"/>
      <c r="FS897" s="306"/>
      <c r="FT897" s="306"/>
      <c r="FU897" s="306"/>
      <c r="FV897" s="306"/>
      <c r="FW897" s="306"/>
      <c r="FX897" s="306"/>
      <c r="FY897" s="306"/>
      <c r="FZ897" s="306"/>
      <c r="GA897" s="306"/>
      <c r="GB897" s="306"/>
      <c r="GC897" s="306"/>
      <c r="GD897" s="306"/>
      <c r="GE897" s="306"/>
      <c r="GF897" s="306"/>
      <c r="GG897" s="306"/>
      <c r="GH897" s="306"/>
      <c r="GI897" s="306"/>
      <c r="GJ897" s="306"/>
      <c r="GK897" s="306"/>
      <c r="GL897" s="306"/>
      <c r="GM897" s="306"/>
      <c r="GN897" s="306"/>
      <c r="GO897" s="306"/>
      <c r="GP897" s="306"/>
      <c r="GQ897" s="306"/>
      <c r="GR897" s="306"/>
      <c r="GS897" s="306"/>
      <c r="GT897" s="306"/>
      <c r="GU897" s="306"/>
      <c r="GV897" s="306"/>
      <c r="GW897" s="306"/>
      <c r="GX897" s="306"/>
      <c r="GY897" s="306"/>
      <c r="GZ897" s="306"/>
      <c r="HA897" s="306"/>
      <c r="HB897" s="306"/>
      <c r="HC897" s="306"/>
      <c r="HD897" s="306"/>
      <c r="HE897" s="306"/>
      <c r="HF897" s="306"/>
      <c r="HG897" s="306"/>
      <c r="HH897" s="306"/>
      <c r="HI897" s="306"/>
      <c r="HJ897" s="306"/>
      <c r="HK897" s="306"/>
      <c r="HL897" s="306"/>
      <c r="HM897" s="306"/>
      <c r="HN897" s="306"/>
      <c r="HO897" s="306"/>
      <c r="HP897" s="306"/>
      <c r="HQ897" s="306"/>
      <c r="HR897" s="306"/>
      <c r="HS897" s="306"/>
      <c r="HT897" s="306"/>
      <c r="HU897" s="306"/>
      <c r="HV897" s="306"/>
      <c r="HW897" s="306"/>
      <c r="HX897" s="306"/>
      <c r="HY897" s="306"/>
      <c r="HZ897" s="306"/>
      <c r="IA897" s="306"/>
      <c r="IB897" s="306"/>
      <c r="IC897" s="306"/>
      <c r="ID897" s="306"/>
      <c r="IE897" s="306"/>
      <c r="IF897" s="306"/>
      <c r="IG897" s="306"/>
      <c r="IH897" s="306"/>
    </row>
    <row r="898" spans="1:242" s="219" customFormat="1" ht="15" customHeight="1" x14ac:dyDescent="0.3">
      <c r="A898" s="174">
        <v>8.06</v>
      </c>
      <c r="B898" s="231"/>
      <c r="C898" s="232" t="e">
        <f>VLOOKUP(BD.PD9[[#This Row],[Pos]],[19]!PPto[#Data],3,FALSE)</f>
        <v>#REF!</v>
      </c>
      <c r="D898" s="174" t="s">
        <v>23</v>
      </c>
      <c r="E898" s="305" t="str">
        <f>IF(BD.PD9[[#This Row],[.]]="*",VLOOKUP(BD.PD9[[#This Row],[Pos]],[19]Presupuesto!A:H,7,FALSE),"")</f>
        <v/>
      </c>
      <c r="F898" s="506" t="s">
        <v>683</v>
      </c>
      <c r="G898" s="579"/>
      <c r="H898" s="174"/>
      <c r="I898" s="174" t="s">
        <v>1326</v>
      </c>
      <c r="J898" s="382">
        <v>1</v>
      </c>
      <c r="K898" s="174" t="s">
        <v>260</v>
      </c>
      <c r="L898" s="383">
        <f>IF(BD.PD9[[#This Row],[Mon]]="DOP",1,HLOOKUP(BD.PD9[[#This Row],[Mon]],Data!$K$1:$L$2,2,FALSE))</f>
        <v>1</v>
      </c>
      <c r="M898" s="384">
        <v>17000</v>
      </c>
      <c r="N898" s="243">
        <f>BD.PD9[[#This Row],[Cant.]]*BD.PD9[[#This Row],[ Tasa ]]*BD.PD9[[#This Row],[ Precio Und.]]</f>
        <v>17000</v>
      </c>
      <c r="O898" s="386">
        <v>0</v>
      </c>
      <c r="P898" s="243">
        <f>IF(BD.PD9[[#This Row],[Liquid. '[%']]]&lt;&gt;0,(BD.PD9[[#This Row],[Valor Neto '[DOP']]]*BD.PD9[[#This Row],[Liquid. '[%']]])+BD.PD9[[#This Row],[Valor Neto '[DOP']]],BD.PD9[[#This Row],[Valor Neto '[DOP']]])</f>
        <v>17000</v>
      </c>
      <c r="Q898" s="243">
        <f>BD.PD9[[#This Row],[Ppto. Orden Interna '[DOP']]]/HLOOKUP("USD",Data!$K$1:$L$2,2,FALSE)</f>
        <v>261.53846153846155</v>
      </c>
      <c r="R898" s="381" t="s">
        <v>684</v>
      </c>
      <c r="S898" s="387"/>
      <c r="T898" s="387"/>
      <c r="U898" s="387"/>
      <c r="V898" s="387"/>
      <c r="W898" s="174" t="s">
        <v>537</v>
      </c>
      <c r="X898" s="495">
        <v>8</v>
      </c>
      <c r="Y898" s="388">
        <v>1</v>
      </c>
      <c r="Z898" s="243">
        <f>BD.PD9[[#This Row],[Av.P1 '[%']]]*BD.PD9[[#This Row],[Ppto. Orden Interna '[DOP']]]</f>
        <v>17000</v>
      </c>
      <c r="AA898" s="249"/>
      <c r="AB898" s="389"/>
      <c r="AC898" s="243">
        <f>BD.PD9[[#This Row],[Av.P2 '[%']]]*BD.PD9[[#This Row],[Ppto. Orden Interna '[DOP']]]</f>
        <v>0</v>
      </c>
      <c r="AD898" s="249"/>
      <c r="AE898" s="389"/>
      <c r="AF898" s="243">
        <f>BD.PD9[[#This Row],[Av.P3 '[%']]]*BD.PD9[[#This Row],[Ppto. Orden Interna '[DOP']]]</f>
        <v>0</v>
      </c>
      <c r="AG898" s="249"/>
      <c r="AH898" s="389"/>
      <c r="AI898" s="243">
        <f>BD.PD9[[#This Row],[Av.P4 '[%']]]*BD.PD9[[#This Row],[Ppto. Orden Interna '[DOP']]]</f>
        <v>0</v>
      </c>
      <c r="AJ898" s="249"/>
      <c r="AK898" s="389"/>
      <c r="AL898" s="243">
        <f>BD.PD9[[#This Row],[Av.P5 '[%']]]*BD.PD9[[#This Row],[Ppto. Orden Interna '[DOP']]]</f>
        <v>0</v>
      </c>
      <c r="AM898" s="496">
        <f>BD.PD9[[#This Row],[Pago 5]]+BD.PD9[[#This Row],[Pago 4]]+BD.PD9[[#This Row],[Pago 3]]+BD.PD9[[#This Row],[Pago 2]]+BD.PD9[[#This Row],[Pago 1]]</f>
        <v>17000</v>
      </c>
      <c r="AN898" s="308" t="s">
        <v>244</v>
      </c>
      <c r="AO898" s="308" t="s">
        <v>245</v>
      </c>
      <c r="AP898" s="308" t="s">
        <v>246</v>
      </c>
      <c r="AQ898" s="308" t="s">
        <v>247</v>
      </c>
      <c r="AR898" s="308">
        <v>594</v>
      </c>
      <c r="AS898" s="308" t="s">
        <v>248</v>
      </c>
      <c r="AT898" s="249" t="s">
        <v>1575</v>
      </c>
      <c r="AU898" s="306"/>
      <c r="AV898" s="306"/>
      <c r="AW898" s="306"/>
      <c r="AX898" s="306"/>
      <c r="AY898" s="306"/>
      <c r="AZ898" s="306"/>
      <c r="BA898" s="306"/>
      <c r="BB898" s="306"/>
      <c r="BC898" s="306"/>
      <c r="BD898" s="306"/>
      <c r="BE898" s="306"/>
      <c r="BF898" s="306"/>
      <c r="BG898" s="306"/>
      <c r="BH898" s="306"/>
      <c r="BI898" s="306"/>
      <c r="BJ898" s="306"/>
      <c r="BK898" s="306"/>
      <c r="BL898" s="306"/>
      <c r="BM898" s="306"/>
      <c r="BN898" s="306"/>
      <c r="BO898" s="306"/>
      <c r="BP898" s="306"/>
      <c r="BQ898" s="306"/>
      <c r="BR898" s="306"/>
      <c r="BS898" s="306"/>
      <c r="BT898" s="306"/>
      <c r="BU898" s="306"/>
      <c r="BV898" s="306"/>
      <c r="BW898" s="306"/>
      <c r="BX898" s="306"/>
      <c r="BY898" s="306"/>
      <c r="BZ898" s="306"/>
      <c r="CA898" s="306"/>
      <c r="CB898" s="306"/>
      <c r="CC898" s="306"/>
      <c r="CD898" s="306"/>
      <c r="CE898" s="306"/>
      <c r="CF898" s="306"/>
      <c r="CG898" s="306"/>
      <c r="CH898" s="306"/>
      <c r="CI898" s="306"/>
      <c r="CJ898" s="306"/>
      <c r="CK898" s="306"/>
      <c r="CL898" s="306"/>
      <c r="CM898" s="306"/>
      <c r="CN898" s="306"/>
      <c r="CO898" s="306"/>
      <c r="CP898" s="306"/>
      <c r="CQ898" s="306"/>
      <c r="CR898" s="306"/>
      <c r="CS898" s="306"/>
      <c r="CT898" s="306"/>
      <c r="CU898" s="306"/>
      <c r="CV898" s="306"/>
      <c r="CW898" s="306"/>
      <c r="CX898" s="306"/>
      <c r="CY898" s="306"/>
      <c r="CZ898" s="306"/>
      <c r="DA898" s="306"/>
      <c r="DB898" s="306"/>
      <c r="DC898" s="306"/>
      <c r="DD898" s="306"/>
      <c r="DE898" s="306"/>
      <c r="DF898" s="306"/>
      <c r="DG898" s="306"/>
      <c r="DH898" s="306"/>
      <c r="DI898" s="306"/>
      <c r="DJ898" s="306"/>
      <c r="DK898" s="306"/>
      <c r="DL898" s="306"/>
      <c r="DM898" s="306"/>
      <c r="DN898" s="306"/>
      <c r="DO898" s="306"/>
      <c r="DP898" s="306"/>
      <c r="DQ898" s="306"/>
      <c r="DR898" s="306"/>
      <c r="DS898" s="306"/>
      <c r="DT898" s="306"/>
      <c r="DU898" s="306"/>
      <c r="DV898" s="306"/>
      <c r="DW898" s="306"/>
      <c r="DX898" s="306"/>
      <c r="DY898" s="306"/>
      <c r="DZ898" s="306"/>
      <c r="EA898" s="306"/>
      <c r="EB898" s="306"/>
      <c r="EC898" s="306"/>
      <c r="ED898" s="306"/>
      <c r="EE898" s="306"/>
      <c r="EF898" s="306"/>
      <c r="EG898" s="306"/>
      <c r="EH898" s="306"/>
      <c r="EI898" s="306"/>
      <c r="EJ898" s="306"/>
      <c r="EK898" s="306"/>
      <c r="EL898" s="306"/>
      <c r="EM898" s="306"/>
      <c r="EN898" s="306"/>
      <c r="EO898" s="306"/>
      <c r="EP898" s="306"/>
      <c r="EQ898" s="306"/>
      <c r="ER898" s="306"/>
      <c r="ES898" s="306"/>
      <c r="ET898" s="306"/>
      <c r="EU898" s="306"/>
      <c r="EV898" s="306"/>
      <c r="EW898" s="306"/>
      <c r="EX898" s="306"/>
      <c r="EY898" s="306"/>
      <c r="EZ898" s="306"/>
      <c r="FA898" s="306"/>
      <c r="FB898" s="306"/>
      <c r="FC898" s="306"/>
      <c r="FD898" s="306"/>
      <c r="FE898" s="306"/>
      <c r="FF898" s="306"/>
      <c r="FG898" s="306"/>
      <c r="FH898" s="306"/>
      <c r="FI898" s="306"/>
      <c r="FJ898" s="306"/>
      <c r="FK898" s="306"/>
      <c r="FL898" s="306"/>
      <c r="FM898" s="306"/>
      <c r="FN898" s="306"/>
      <c r="FO898" s="306"/>
      <c r="FP898" s="306"/>
      <c r="FQ898" s="306"/>
      <c r="FR898" s="306"/>
      <c r="FS898" s="306"/>
      <c r="FT898" s="306"/>
      <c r="FU898" s="306"/>
      <c r="FV898" s="306"/>
      <c r="FW898" s="306"/>
      <c r="FX898" s="306"/>
      <c r="FY898" s="306"/>
      <c r="FZ898" s="306"/>
      <c r="GA898" s="306"/>
      <c r="GB898" s="306"/>
      <c r="GC898" s="306"/>
      <c r="GD898" s="306"/>
      <c r="GE898" s="306"/>
      <c r="GF898" s="306"/>
      <c r="GG898" s="306"/>
      <c r="GH898" s="306"/>
      <c r="GI898" s="306"/>
      <c r="GJ898" s="306"/>
      <c r="GK898" s="306"/>
      <c r="GL898" s="306"/>
      <c r="GM898" s="306"/>
      <c r="GN898" s="306"/>
      <c r="GO898" s="306"/>
      <c r="GP898" s="306"/>
      <c r="GQ898" s="306"/>
      <c r="GR898" s="306"/>
      <c r="GS898" s="306"/>
      <c r="GT898" s="306"/>
      <c r="GU898" s="306"/>
      <c r="GV898" s="306"/>
      <c r="GW898" s="306"/>
      <c r="GX898" s="306"/>
      <c r="GY898" s="306"/>
      <c r="GZ898" s="306"/>
      <c r="HA898" s="306"/>
      <c r="HB898" s="306"/>
      <c r="HC898" s="306"/>
      <c r="HD898" s="306"/>
      <c r="HE898" s="306"/>
      <c r="HF898" s="306"/>
      <c r="HG898" s="306"/>
      <c r="HH898" s="306"/>
      <c r="HI898" s="306"/>
      <c r="HJ898" s="306"/>
      <c r="HK898" s="306"/>
      <c r="HL898" s="306"/>
      <c r="HM898" s="306"/>
      <c r="HN898" s="306"/>
      <c r="HO898" s="306"/>
      <c r="HP898" s="306"/>
      <c r="HQ898" s="306"/>
      <c r="HR898" s="306"/>
      <c r="HS898" s="306"/>
      <c r="HT898" s="306"/>
      <c r="HU898" s="306"/>
      <c r="HV898" s="306"/>
      <c r="HW898" s="306"/>
      <c r="HX898" s="306"/>
      <c r="HY898" s="306"/>
      <c r="HZ898" s="306"/>
      <c r="IA898" s="306"/>
      <c r="IB898" s="306"/>
      <c r="IC898" s="306"/>
      <c r="ID898" s="306"/>
      <c r="IE898" s="306"/>
      <c r="IF898" s="306"/>
      <c r="IG898" s="306"/>
      <c r="IH898" s="306"/>
    </row>
    <row r="899" spans="1:242" s="219" customFormat="1" ht="15" customHeight="1" x14ac:dyDescent="0.3">
      <c r="A899" s="174">
        <v>8.06</v>
      </c>
      <c r="B899" s="231"/>
      <c r="C899" s="232" t="e">
        <f>VLOOKUP(BD.PD9[[#This Row],[Pos]],[19]!PPto[#Data],3,FALSE)</f>
        <v>#REF!</v>
      </c>
      <c r="D899" s="174" t="s">
        <v>23</v>
      </c>
      <c r="E899" s="305" t="str">
        <f>IF(BD.PD9[[#This Row],[.]]="*",VLOOKUP(BD.PD9[[#This Row],[Pos]],[19]Presupuesto!A:H,7,FALSE),"")</f>
        <v/>
      </c>
      <c r="F899" s="561" t="s">
        <v>685</v>
      </c>
      <c r="G899" s="511"/>
      <c r="H899" s="174"/>
      <c r="I899" s="174" t="s">
        <v>1326</v>
      </c>
      <c r="J899" s="382">
        <v>1</v>
      </c>
      <c r="K899" s="174" t="s">
        <v>260</v>
      </c>
      <c r="L899" s="383">
        <f>IF(BD.PD9[[#This Row],[Mon]]="DOP",1,HLOOKUP(BD.PD9[[#This Row],[Mon]],Data!$K$1:$L$2,2,FALSE))</f>
        <v>1</v>
      </c>
      <c r="M899" s="384">
        <v>17490.68</v>
      </c>
      <c r="N899" s="243">
        <f>BD.PD9[[#This Row],[Cant.]]*BD.PD9[[#This Row],[ Tasa ]]*BD.PD9[[#This Row],[ Precio Und.]]</f>
        <v>17490.68</v>
      </c>
      <c r="O899" s="386">
        <v>0</v>
      </c>
      <c r="P899" s="243">
        <f>IF(BD.PD9[[#This Row],[Liquid. '[%']]]&lt;&gt;0,(BD.PD9[[#This Row],[Valor Neto '[DOP']]]*BD.PD9[[#This Row],[Liquid. '[%']]])+BD.PD9[[#This Row],[Valor Neto '[DOP']]],BD.PD9[[#This Row],[Valor Neto '[DOP']]])</f>
        <v>17490.68</v>
      </c>
      <c r="Q899" s="243">
        <f>BD.PD9[[#This Row],[Ppto. Orden Interna '[DOP']]]/HLOOKUP("USD",Data!$K$1:$L$2,2,FALSE)</f>
        <v>269.08738461538462</v>
      </c>
      <c r="R899" s="381" t="s">
        <v>686</v>
      </c>
      <c r="S899" s="387"/>
      <c r="T899" s="387"/>
      <c r="U899" s="387"/>
      <c r="V899" s="387"/>
      <c r="W899" s="174" t="s">
        <v>687</v>
      </c>
      <c r="X899" s="495">
        <v>8</v>
      </c>
      <c r="Y899" s="388">
        <v>1</v>
      </c>
      <c r="Z899" s="243">
        <f>BD.PD9[[#This Row],[Av.P1 '[%']]]*BD.PD9[[#This Row],[Ppto. Orden Interna '[DOP']]]</f>
        <v>17490.68</v>
      </c>
      <c r="AA899" s="249"/>
      <c r="AB899" s="389"/>
      <c r="AC899" s="243">
        <f>BD.PD9[[#This Row],[Av.P2 '[%']]]*BD.PD9[[#This Row],[Ppto. Orden Interna '[DOP']]]</f>
        <v>0</v>
      </c>
      <c r="AD899" s="249"/>
      <c r="AE899" s="389"/>
      <c r="AF899" s="243">
        <f>BD.PD9[[#This Row],[Av.P3 '[%']]]*BD.PD9[[#This Row],[Ppto. Orden Interna '[DOP']]]</f>
        <v>0</v>
      </c>
      <c r="AG899" s="249"/>
      <c r="AH899" s="389"/>
      <c r="AI899" s="243">
        <f>BD.PD9[[#This Row],[Av.P4 '[%']]]*BD.PD9[[#This Row],[Ppto. Orden Interna '[DOP']]]</f>
        <v>0</v>
      </c>
      <c r="AJ899" s="249"/>
      <c r="AK899" s="389"/>
      <c r="AL899" s="243">
        <f>BD.PD9[[#This Row],[Av.P5 '[%']]]*BD.PD9[[#This Row],[Ppto. Orden Interna '[DOP']]]</f>
        <v>0</v>
      </c>
      <c r="AM899" s="496">
        <f>BD.PD9[[#This Row],[Pago 5]]+BD.PD9[[#This Row],[Pago 4]]+BD.PD9[[#This Row],[Pago 3]]+BD.PD9[[#This Row],[Pago 2]]+BD.PD9[[#This Row],[Pago 1]]</f>
        <v>17490.68</v>
      </c>
      <c r="AN899" s="308" t="s">
        <v>244</v>
      </c>
      <c r="AO899" s="308" t="s">
        <v>245</v>
      </c>
      <c r="AP899" s="308" t="s">
        <v>246</v>
      </c>
      <c r="AQ899" s="308" t="s">
        <v>247</v>
      </c>
      <c r="AR899" s="308">
        <v>594</v>
      </c>
      <c r="AS899" s="308" t="s">
        <v>248</v>
      </c>
      <c r="AT899" s="249" t="s">
        <v>1575</v>
      </c>
      <c r="AU899" s="306"/>
      <c r="AV899" s="306"/>
      <c r="AW899" s="306"/>
      <c r="AX899" s="306"/>
      <c r="AY899" s="306"/>
      <c r="AZ899" s="306"/>
      <c r="BA899" s="306"/>
      <c r="BB899" s="306"/>
      <c r="BC899" s="306"/>
      <c r="BD899" s="306"/>
      <c r="BE899" s="306"/>
      <c r="BF899" s="306"/>
      <c r="BG899" s="306"/>
      <c r="BH899" s="306"/>
      <c r="BI899" s="306"/>
      <c r="BJ899" s="306"/>
      <c r="BK899" s="306"/>
      <c r="BL899" s="306"/>
      <c r="BM899" s="306"/>
      <c r="BN899" s="306"/>
      <c r="BO899" s="306"/>
      <c r="BP899" s="306"/>
      <c r="BQ899" s="306"/>
      <c r="BR899" s="306"/>
      <c r="BS899" s="306"/>
      <c r="BT899" s="306"/>
      <c r="BU899" s="306"/>
      <c r="BV899" s="306"/>
      <c r="BW899" s="306"/>
      <c r="BX899" s="306"/>
      <c r="BY899" s="306"/>
      <c r="BZ899" s="306"/>
      <c r="CA899" s="306"/>
      <c r="CB899" s="306"/>
      <c r="CC899" s="306"/>
      <c r="CD899" s="306"/>
      <c r="CE899" s="306"/>
      <c r="CF899" s="306"/>
      <c r="CG899" s="306"/>
      <c r="CH899" s="306"/>
      <c r="CI899" s="306"/>
      <c r="CJ899" s="306"/>
      <c r="CK899" s="306"/>
      <c r="CL899" s="306"/>
      <c r="CM899" s="306"/>
      <c r="CN899" s="306"/>
      <c r="CO899" s="306"/>
      <c r="CP899" s="306"/>
      <c r="CQ899" s="306"/>
      <c r="CR899" s="306"/>
      <c r="CS899" s="306"/>
      <c r="CT899" s="306"/>
      <c r="CU899" s="306"/>
      <c r="CV899" s="306"/>
      <c r="CW899" s="306"/>
      <c r="CX899" s="306"/>
      <c r="CY899" s="306"/>
      <c r="CZ899" s="306"/>
      <c r="DA899" s="306"/>
      <c r="DB899" s="306"/>
      <c r="DC899" s="306"/>
      <c r="DD899" s="306"/>
      <c r="DE899" s="306"/>
      <c r="DF899" s="306"/>
      <c r="DG899" s="306"/>
      <c r="DH899" s="306"/>
      <c r="DI899" s="306"/>
      <c r="DJ899" s="306"/>
      <c r="DK899" s="306"/>
      <c r="DL899" s="306"/>
      <c r="DM899" s="306"/>
      <c r="DN899" s="306"/>
      <c r="DO899" s="306"/>
      <c r="DP899" s="306"/>
      <c r="DQ899" s="306"/>
      <c r="DR899" s="306"/>
      <c r="DS899" s="306"/>
      <c r="DT899" s="306"/>
      <c r="DU899" s="306"/>
      <c r="DV899" s="306"/>
      <c r="DW899" s="306"/>
      <c r="DX899" s="306"/>
      <c r="DY899" s="306"/>
      <c r="DZ899" s="306"/>
      <c r="EA899" s="306"/>
      <c r="EB899" s="306"/>
      <c r="EC899" s="306"/>
      <c r="ED899" s="306"/>
      <c r="EE899" s="306"/>
      <c r="EF899" s="306"/>
      <c r="EG899" s="306"/>
      <c r="EH899" s="306"/>
      <c r="EI899" s="306"/>
      <c r="EJ899" s="306"/>
      <c r="EK899" s="306"/>
      <c r="EL899" s="306"/>
      <c r="EM899" s="306"/>
      <c r="EN899" s="306"/>
      <c r="EO899" s="306"/>
      <c r="EP899" s="306"/>
      <c r="EQ899" s="306"/>
      <c r="ER899" s="306"/>
      <c r="ES899" s="306"/>
      <c r="ET899" s="306"/>
      <c r="EU899" s="306"/>
      <c r="EV899" s="306"/>
      <c r="EW899" s="306"/>
      <c r="EX899" s="306"/>
      <c r="EY899" s="306"/>
      <c r="EZ899" s="306"/>
      <c r="FA899" s="306"/>
      <c r="FB899" s="306"/>
      <c r="FC899" s="306"/>
      <c r="FD899" s="306"/>
      <c r="FE899" s="306"/>
      <c r="FF899" s="306"/>
      <c r="FG899" s="306"/>
      <c r="FH899" s="306"/>
      <c r="FI899" s="306"/>
      <c r="FJ899" s="306"/>
      <c r="FK899" s="306"/>
      <c r="FL899" s="306"/>
      <c r="FM899" s="306"/>
      <c r="FN899" s="306"/>
      <c r="FO899" s="306"/>
      <c r="FP899" s="306"/>
      <c r="FQ899" s="306"/>
      <c r="FR899" s="306"/>
      <c r="FS899" s="306"/>
      <c r="FT899" s="306"/>
      <c r="FU899" s="306"/>
      <c r="FV899" s="306"/>
      <c r="FW899" s="306"/>
      <c r="FX899" s="306"/>
      <c r="FY899" s="306"/>
      <c r="FZ899" s="306"/>
      <c r="GA899" s="306"/>
      <c r="GB899" s="306"/>
      <c r="GC899" s="306"/>
      <c r="GD899" s="306"/>
      <c r="GE899" s="306"/>
      <c r="GF899" s="306"/>
      <c r="GG899" s="306"/>
      <c r="GH899" s="306"/>
      <c r="GI899" s="306"/>
      <c r="GJ899" s="306"/>
      <c r="GK899" s="306"/>
      <c r="GL899" s="306"/>
      <c r="GM899" s="306"/>
      <c r="GN899" s="306"/>
      <c r="GO899" s="306"/>
      <c r="GP899" s="306"/>
      <c r="GQ899" s="306"/>
      <c r="GR899" s="306"/>
      <c r="GS899" s="306"/>
      <c r="GT899" s="306"/>
      <c r="GU899" s="306"/>
      <c r="GV899" s="306"/>
      <c r="GW899" s="306"/>
      <c r="GX899" s="306"/>
      <c r="GY899" s="306"/>
      <c r="GZ899" s="306"/>
      <c r="HA899" s="306"/>
      <c r="HB899" s="306"/>
      <c r="HC899" s="306"/>
      <c r="HD899" s="306"/>
      <c r="HE899" s="306"/>
      <c r="HF899" s="306"/>
      <c r="HG899" s="306"/>
      <c r="HH899" s="306"/>
      <c r="HI899" s="306"/>
      <c r="HJ899" s="306"/>
      <c r="HK899" s="306"/>
      <c r="HL899" s="306"/>
      <c r="HM899" s="306"/>
      <c r="HN899" s="306"/>
      <c r="HO899" s="306"/>
      <c r="HP899" s="306"/>
      <c r="HQ899" s="306"/>
      <c r="HR899" s="306"/>
      <c r="HS899" s="306"/>
      <c r="HT899" s="306"/>
      <c r="HU899" s="306"/>
      <c r="HV899" s="306"/>
      <c r="HW899" s="306"/>
      <c r="HX899" s="306"/>
      <c r="HY899" s="306"/>
      <c r="HZ899" s="306"/>
      <c r="IA899" s="306"/>
      <c r="IB899" s="306"/>
      <c r="IC899" s="306"/>
      <c r="ID899" s="306"/>
      <c r="IE899" s="306"/>
      <c r="IF899" s="306"/>
      <c r="IG899" s="306"/>
      <c r="IH899" s="306"/>
    </row>
    <row r="900" spans="1:242" s="219" customFormat="1" ht="15" customHeight="1" x14ac:dyDescent="0.3">
      <c r="A900" s="174">
        <v>8.06</v>
      </c>
      <c r="B900" s="231"/>
      <c r="C900" s="232" t="e">
        <f>VLOOKUP(BD.PD9[[#This Row],[Pos]],[19]!PPto[#Data],3,FALSE)</f>
        <v>#REF!</v>
      </c>
      <c r="D900" s="174" t="s">
        <v>23</v>
      </c>
      <c r="E900" s="305" t="str">
        <f>IF(BD.PD9[[#This Row],[.]]="*",VLOOKUP(BD.PD9[[#This Row],[Pos]],[19]Presupuesto!A:H,7,FALSE),"")</f>
        <v/>
      </c>
      <c r="F900" s="234" t="s">
        <v>688</v>
      </c>
      <c r="G900" s="174"/>
      <c r="H900" s="174"/>
      <c r="I900" s="174" t="s">
        <v>1326</v>
      </c>
      <c r="J900" s="382">
        <v>1</v>
      </c>
      <c r="K900" s="174" t="s">
        <v>260</v>
      </c>
      <c r="L900" s="383">
        <f>IF(BD.PD9[[#This Row],[Mon]]="DOP",1,HLOOKUP(BD.PD9[[#This Row],[Mon]],Data!$K$1:$L$2,2,FALSE))</f>
        <v>1</v>
      </c>
      <c r="M900" s="384">
        <v>17773.189999999999</v>
      </c>
      <c r="N900" s="243">
        <f>BD.PD9[[#This Row],[Cant.]]*BD.PD9[[#This Row],[ Tasa ]]*BD.PD9[[#This Row],[ Precio Und.]]</f>
        <v>17773.189999999999</v>
      </c>
      <c r="O900" s="386">
        <v>0</v>
      </c>
      <c r="P900" s="243">
        <f>IF(BD.PD9[[#This Row],[Liquid. '[%']]]&lt;&gt;0,(BD.PD9[[#This Row],[Valor Neto '[DOP']]]*BD.PD9[[#This Row],[Liquid. '[%']]])+BD.PD9[[#This Row],[Valor Neto '[DOP']]],BD.PD9[[#This Row],[Valor Neto '[DOP']]])</f>
        <v>17773.189999999999</v>
      </c>
      <c r="Q900" s="243">
        <f>BD.PD9[[#This Row],[Ppto. Orden Interna '[DOP']]]/HLOOKUP("USD",Data!$K$1:$L$2,2,FALSE)</f>
        <v>273.4336923076923</v>
      </c>
      <c r="R900" s="381" t="s">
        <v>689</v>
      </c>
      <c r="S900" s="387"/>
      <c r="T900" s="387"/>
      <c r="U900" s="387"/>
      <c r="V900" s="387"/>
      <c r="W900" s="174" t="s">
        <v>660</v>
      </c>
      <c r="X900" s="495">
        <v>8</v>
      </c>
      <c r="Y900" s="388">
        <v>0.5</v>
      </c>
      <c r="Z900" s="243">
        <f>BD.PD9[[#This Row],[Av.P1 '[%']]]*BD.PD9[[#This Row],[Ppto. Orden Interna '[DOP']]]</f>
        <v>8886.5949999999993</v>
      </c>
      <c r="AA900" s="495">
        <v>10</v>
      </c>
      <c r="AB900" s="388">
        <v>0.5</v>
      </c>
      <c r="AC900" s="243">
        <f>BD.PD9[[#This Row],[Av.P2 '[%']]]*BD.PD9[[#This Row],[Ppto. Orden Interna '[DOP']]]</f>
        <v>8886.5949999999993</v>
      </c>
      <c r="AD900" s="249"/>
      <c r="AE900" s="389"/>
      <c r="AF900" s="243">
        <f>BD.PD9[[#This Row],[Av.P3 '[%']]]*BD.PD9[[#This Row],[Ppto. Orden Interna '[DOP']]]</f>
        <v>0</v>
      </c>
      <c r="AG900" s="249"/>
      <c r="AH900" s="389"/>
      <c r="AI900" s="243">
        <f>BD.PD9[[#This Row],[Av.P4 '[%']]]*BD.PD9[[#This Row],[Ppto. Orden Interna '[DOP']]]</f>
        <v>0</v>
      </c>
      <c r="AJ900" s="249"/>
      <c r="AK900" s="389"/>
      <c r="AL900" s="243">
        <f>BD.PD9[[#This Row],[Av.P5 '[%']]]*BD.PD9[[#This Row],[Ppto. Orden Interna '[DOP']]]</f>
        <v>0</v>
      </c>
      <c r="AM900" s="496">
        <f>BD.PD9[[#This Row],[Pago 5]]+BD.PD9[[#This Row],[Pago 4]]+BD.PD9[[#This Row],[Pago 3]]+BD.PD9[[#This Row],[Pago 2]]+BD.PD9[[#This Row],[Pago 1]]</f>
        <v>17773.189999999999</v>
      </c>
      <c r="AN900" s="308" t="s">
        <v>244</v>
      </c>
      <c r="AO900" s="308" t="s">
        <v>245</v>
      </c>
      <c r="AP900" s="308" t="s">
        <v>246</v>
      </c>
      <c r="AQ900" s="308" t="s">
        <v>247</v>
      </c>
      <c r="AR900" s="308">
        <v>594</v>
      </c>
      <c r="AS900" s="308" t="s">
        <v>248</v>
      </c>
      <c r="AT900" s="249" t="s">
        <v>1575</v>
      </c>
      <c r="AU900" s="306"/>
      <c r="AV900" s="306"/>
      <c r="AW900" s="306"/>
      <c r="AX900" s="306"/>
      <c r="AY900" s="306"/>
      <c r="AZ900" s="306"/>
      <c r="BA900" s="306"/>
      <c r="BB900" s="306"/>
      <c r="BC900" s="306"/>
      <c r="BD900" s="306"/>
      <c r="BE900" s="306"/>
      <c r="BF900" s="306"/>
      <c r="BG900" s="306"/>
      <c r="BH900" s="306"/>
      <c r="BI900" s="306"/>
      <c r="BJ900" s="306"/>
      <c r="BK900" s="306"/>
      <c r="BL900" s="306"/>
      <c r="BM900" s="306"/>
      <c r="BN900" s="306"/>
      <c r="BO900" s="306"/>
      <c r="BP900" s="306"/>
      <c r="BQ900" s="306"/>
      <c r="BR900" s="306"/>
      <c r="BS900" s="306"/>
      <c r="BT900" s="306"/>
      <c r="BU900" s="306"/>
      <c r="BV900" s="306"/>
      <c r="BW900" s="306"/>
      <c r="BX900" s="306"/>
      <c r="BY900" s="306"/>
      <c r="BZ900" s="306"/>
      <c r="CA900" s="306"/>
      <c r="CB900" s="306"/>
      <c r="CC900" s="306"/>
      <c r="CD900" s="306"/>
      <c r="CE900" s="306"/>
      <c r="CF900" s="306"/>
      <c r="CG900" s="306"/>
      <c r="CH900" s="306"/>
      <c r="CI900" s="306"/>
      <c r="CJ900" s="306"/>
      <c r="CK900" s="306"/>
      <c r="CL900" s="306"/>
      <c r="CM900" s="306"/>
      <c r="CN900" s="306"/>
      <c r="CO900" s="306"/>
      <c r="CP900" s="306"/>
      <c r="CQ900" s="306"/>
      <c r="CR900" s="306"/>
      <c r="CS900" s="306"/>
      <c r="CT900" s="306"/>
      <c r="CU900" s="306"/>
      <c r="CV900" s="306"/>
      <c r="CW900" s="306"/>
      <c r="CX900" s="306"/>
      <c r="CY900" s="306"/>
      <c r="CZ900" s="306"/>
      <c r="DA900" s="306"/>
      <c r="DB900" s="306"/>
      <c r="DC900" s="306"/>
      <c r="DD900" s="306"/>
      <c r="DE900" s="306"/>
      <c r="DF900" s="306"/>
      <c r="DG900" s="306"/>
      <c r="DH900" s="306"/>
      <c r="DI900" s="306"/>
      <c r="DJ900" s="306"/>
      <c r="DK900" s="306"/>
      <c r="DL900" s="306"/>
      <c r="DM900" s="306"/>
      <c r="DN900" s="306"/>
      <c r="DO900" s="306"/>
      <c r="DP900" s="306"/>
      <c r="DQ900" s="306"/>
      <c r="DR900" s="306"/>
      <c r="DS900" s="306"/>
      <c r="DT900" s="306"/>
      <c r="DU900" s="306"/>
      <c r="DV900" s="306"/>
      <c r="DW900" s="306"/>
      <c r="DX900" s="306"/>
      <c r="DY900" s="306"/>
      <c r="DZ900" s="306"/>
      <c r="EA900" s="306"/>
      <c r="EB900" s="306"/>
      <c r="EC900" s="306"/>
      <c r="ED900" s="306"/>
      <c r="EE900" s="306"/>
      <c r="EF900" s="306"/>
      <c r="EG900" s="306"/>
      <c r="EH900" s="306"/>
      <c r="EI900" s="306"/>
      <c r="EJ900" s="306"/>
      <c r="EK900" s="306"/>
      <c r="EL900" s="306"/>
      <c r="EM900" s="306"/>
      <c r="EN900" s="306"/>
      <c r="EO900" s="306"/>
      <c r="EP900" s="306"/>
      <c r="EQ900" s="306"/>
      <c r="ER900" s="306"/>
      <c r="ES900" s="306"/>
      <c r="ET900" s="306"/>
      <c r="EU900" s="306"/>
      <c r="EV900" s="306"/>
      <c r="EW900" s="306"/>
      <c r="EX900" s="306"/>
      <c r="EY900" s="306"/>
      <c r="EZ900" s="306"/>
      <c r="FA900" s="306"/>
      <c r="FB900" s="306"/>
      <c r="FC900" s="306"/>
      <c r="FD900" s="306"/>
      <c r="FE900" s="306"/>
      <c r="FF900" s="306"/>
      <c r="FG900" s="306"/>
      <c r="FH900" s="306"/>
      <c r="FI900" s="306"/>
      <c r="FJ900" s="306"/>
      <c r="FK900" s="306"/>
      <c r="FL900" s="306"/>
      <c r="FM900" s="306"/>
      <c r="FN900" s="306"/>
      <c r="FO900" s="306"/>
      <c r="FP900" s="306"/>
      <c r="FQ900" s="306"/>
      <c r="FR900" s="306"/>
      <c r="FS900" s="306"/>
      <c r="FT900" s="306"/>
      <c r="FU900" s="306"/>
      <c r="FV900" s="306"/>
      <c r="FW900" s="306"/>
      <c r="FX900" s="306"/>
      <c r="FY900" s="306"/>
      <c r="FZ900" s="306"/>
      <c r="GA900" s="306"/>
      <c r="GB900" s="306"/>
      <c r="GC900" s="306"/>
      <c r="GD900" s="306"/>
      <c r="GE900" s="306"/>
      <c r="GF900" s="306"/>
      <c r="GG900" s="306"/>
      <c r="GH900" s="306"/>
      <c r="GI900" s="306"/>
      <c r="GJ900" s="306"/>
      <c r="GK900" s="306"/>
      <c r="GL900" s="306"/>
      <c r="GM900" s="306"/>
      <c r="GN900" s="306"/>
      <c r="GO900" s="306"/>
      <c r="GP900" s="306"/>
      <c r="GQ900" s="306"/>
      <c r="GR900" s="306"/>
      <c r="GS900" s="306"/>
      <c r="GT900" s="306"/>
      <c r="GU900" s="306"/>
      <c r="GV900" s="306"/>
      <c r="GW900" s="306"/>
      <c r="GX900" s="306"/>
      <c r="GY900" s="306"/>
      <c r="GZ900" s="306"/>
      <c r="HA900" s="306"/>
      <c r="HB900" s="306"/>
      <c r="HC900" s="306"/>
      <c r="HD900" s="306"/>
      <c r="HE900" s="306"/>
      <c r="HF900" s="306"/>
      <c r="HG900" s="306"/>
      <c r="HH900" s="306"/>
      <c r="HI900" s="306"/>
      <c r="HJ900" s="306"/>
      <c r="HK900" s="306"/>
      <c r="HL900" s="306"/>
      <c r="HM900" s="306"/>
      <c r="HN900" s="306"/>
      <c r="HO900" s="306"/>
      <c r="HP900" s="306"/>
      <c r="HQ900" s="306"/>
      <c r="HR900" s="306"/>
      <c r="HS900" s="306"/>
      <c r="HT900" s="306"/>
      <c r="HU900" s="306"/>
      <c r="HV900" s="306"/>
      <c r="HW900" s="306"/>
      <c r="HX900" s="306"/>
      <c r="HY900" s="306"/>
      <c r="HZ900" s="306"/>
      <c r="IA900" s="306"/>
      <c r="IB900" s="306"/>
      <c r="IC900" s="306"/>
      <c r="ID900" s="306"/>
      <c r="IE900" s="306"/>
      <c r="IF900" s="306"/>
      <c r="IG900" s="306"/>
      <c r="IH900" s="306"/>
    </row>
    <row r="901" spans="1:242" s="219" customFormat="1" ht="15" customHeight="1" x14ac:dyDescent="0.3">
      <c r="A901" s="174">
        <v>8.06</v>
      </c>
      <c r="B901" s="231"/>
      <c r="C901" s="232" t="e">
        <f>VLOOKUP(BD.PD9[[#This Row],[Pos]],[19]!PPto[#Data],3,FALSE)</f>
        <v>#REF!</v>
      </c>
      <c r="D901" s="174" t="s">
        <v>23</v>
      </c>
      <c r="E901" s="305" t="str">
        <f>IF(BD.PD9[[#This Row],[.]]="*",VLOOKUP(BD.PD9[[#This Row],[Pos]],[19]Presupuesto!A:H,7,FALSE),"")</f>
        <v/>
      </c>
      <c r="F901" s="234" t="s">
        <v>690</v>
      </c>
      <c r="G901" s="174"/>
      <c r="H901" s="174"/>
      <c r="I901" s="174" t="s">
        <v>1326</v>
      </c>
      <c r="J901" s="382">
        <v>12</v>
      </c>
      <c r="K901" s="174" t="s">
        <v>260</v>
      </c>
      <c r="L901" s="383">
        <f>IF(BD.PD9[[#This Row],[Mon]]="DOP",1,HLOOKUP(BD.PD9[[#This Row],[Mon]],Data!$K$1:$L$2,2,FALSE))</f>
        <v>1</v>
      </c>
      <c r="M901" s="384">
        <v>1772.9475</v>
      </c>
      <c r="N901" s="243">
        <f>BD.PD9[[#This Row],[Cant.]]*BD.PD9[[#This Row],[ Tasa ]]*BD.PD9[[#This Row],[ Precio Und.]]</f>
        <v>21275.37</v>
      </c>
      <c r="O901" s="386">
        <v>0</v>
      </c>
      <c r="P901" s="243">
        <f>IF(BD.PD9[[#This Row],[Liquid. '[%']]]&lt;&gt;0,(BD.PD9[[#This Row],[Valor Neto '[DOP']]]*BD.PD9[[#This Row],[Liquid. '[%']]])+BD.PD9[[#This Row],[Valor Neto '[DOP']]],BD.PD9[[#This Row],[Valor Neto '[DOP']]])</f>
        <v>21275.37</v>
      </c>
      <c r="Q901" s="243">
        <f>BD.PD9[[#This Row],[Ppto. Orden Interna '[DOP']]]/HLOOKUP("USD",Data!$K$1:$L$2,2,FALSE)</f>
        <v>327.31338461538462</v>
      </c>
      <c r="R901" s="381" t="s">
        <v>691</v>
      </c>
      <c r="S901" s="387"/>
      <c r="T901" s="387"/>
      <c r="U901" s="387"/>
      <c r="V901" s="387"/>
      <c r="W901" s="174" t="s">
        <v>692</v>
      </c>
      <c r="X901" s="495">
        <v>8</v>
      </c>
      <c r="Y901" s="388">
        <v>1</v>
      </c>
      <c r="Z901" s="243">
        <f>BD.PD9[[#This Row],[Av.P1 '[%']]]*BD.PD9[[#This Row],[Ppto. Orden Interna '[DOP']]]</f>
        <v>21275.37</v>
      </c>
      <c r="AA901" s="249"/>
      <c r="AB901" s="389"/>
      <c r="AC901" s="243">
        <f>BD.PD9[[#This Row],[Av.P2 '[%']]]*BD.PD9[[#This Row],[Ppto. Orden Interna '[DOP']]]</f>
        <v>0</v>
      </c>
      <c r="AD901" s="249"/>
      <c r="AE901" s="389"/>
      <c r="AF901" s="243">
        <f>BD.PD9[[#This Row],[Av.P3 '[%']]]*BD.PD9[[#This Row],[Ppto. Orden Interna '[DOP']]]</f>
        <v>0</v>
      </c>
      <c r="AG901" s="249"/>
      <c r="AH901" s="389"/>
      <c r="AI901" s="243">
        <f>BD.PD9[[#This Row],[Av.P4 '[%']]]*BD.PD9[[#This Row],[Ppto. Orden Interna '[DOP']]]</f>
        <v>0</v>
      </c>
      <c r="AJ901" s="249"/>
      <c r="AK901" s="389"/>
      <c r="AL901" s="243">
        <f>BD.PD9[[#This Row],[Av.P5 '[%']]]*BD.PD9[[#This Row],[Ppto. Orden Interna '[DOP']]]</f>
        <v>0</v>
      </c>
      <c r="AM901" s="496">
        <f>BD.PD9[[#This Row],[Pago 5]]+BD.PD9[[#This Row],[Pago 4]]+BD.PD9[[#This Row],[Pago 3]]+BD.PD9[[#This Row],[Pago 2]]+BD.PD9[[#This Row],[Pago 1]]</f>
        <v>21275.37</v>
      </c>
      <c r="AN901" s="308" t="s">
        <v>244</v>
      </c>
      <c r="AO901" s="308" t="s">
        <v>245</v>
      </c>
      <c r="AP901" s="308" t="s">
        <v>246</v>
      </c>
      <c r="AQ901" s="308" t="s">
        <v>247</v>
      </c>
      <c r="AR901" s="308">
        <v>594</v>
      </c>
      <c r="AS901" s="308" t="s">
        <v>248</v>
      </c>
      <c r="AT901" s="249" t="s">
        <v>1575</v>
      </c>
      <c r="AU901" s="306"/>
      <c r="AV901" s="306"/>
      <c r="AW901" s="306"/>
      <c r="AX901" s="306"/>
      <c r="AY901" s="306"/>
      <c r="AZ901" s="306"/>
      <c r="BA901" s="306"/>
      <c r="BB901" s="306"/>
      <c r="BC901" s="306"/>
      <c r="BD901" s="306"/>
      <c r="BE901" s="306"/>
      <c r="BF901" s="306"/>
      <c r="BG901" s="306"/>
      <c r="BH901" s="306"/>
      <c r="BI901" s="306"/>
      <c r="BJ901" s="306"/>
      <c r="BK901" s="306"/>
      <c r="BL901" s="306"/>
      <c r="BM901" s="306"/>
      <c r="BN901" s="306"/>
      <c r="BO901" s="306"/>
      <c r="BP901" s="306"/>
      <c r="BQ901" s="306"/>
      <c r="BR901" s="306"/>
      <c r="BS901" s="306"/>
      <c r="BT901" s="306"/>
      <c r="BU901" s="306"/>
      <c r="BV901" s="306"/>
      <c r="BW901" s="306"/>
      <c r="BX901" s="306"/>
      <c r="BY901" s="306"/>
      <c r="BZ901" s="306"/>
      <c r="CA901" s="306"/>
      <c r="CB901" s="306"/>
      <c r="CC901" s="306"/>
      <c r="CD901" s="306"/>
      <c r="CE901" s="306"/>
      <c r="CF901" s="306"/>
      <c r="CG901" s="306"/>
      <c r="CH901" s="306"/>
      <c r="CI901" s="306"/>
      <c r="CJ901" s="306"/>
      <c r="CK901" s="306"/>
      <c r="CL901" s="306"/>
      <c r="CM901" s="306"/>
      <c r="CN901" s="306"/>
      <c r="CO901" s="306"/>
      <c r="CP901" s="306"/>
      <c r="CQ901" s="306"/>
      <c r="CR901" s="306"/>
      <c r="CS901" s="306"/>
      <c r="CT901" s="306"/>
      <c r="CU901" s="306"/>
      <c r="CV901" s="306"/>
      <c r="CW901" s="306"/>
      <c r="CX901" s="306"/>
      <c r="CY901" s="306"/>
      <c r="CZ901" s="306"/>
      <c r="DA901" s="306"/>
      <c r="DB901" s="306"/>
      <c r="DC901" s="306"/>
      <c r="DD901" s="306"/>
      <c r="DE901" s="306"/>
      <c r="DF901" s="306"/>
      <c r="DG901" s="306"/>
      <c r="DH901" s="306"/>
      <c r="DI901" s="306"/>
      <c r="DJ901" s="306"/>
      <c r="DK901" s="306"/>
      <c r="DL901" s="306"/>
      <c r="DM901" s="306"/>
      <c r="DN901" s="306"/>
      <c r="DO901" s="306"/>
      <c r="DP901" s="306"/>
      <c r="DQ901" s="306"/>
      <c r="DR901" s="306"/>
      <c r="DS901" s="306"/>
      <c r="DT901" s="306"/>
      <c r="DU901" s="306"/>
      <c r="DV901" s="306"/>
      <c r="DW901" s="306"/>
      <c r="DX901" s="306"/>
      <c r="DY901" s="306"/>
      <c r="DZ901" s="306"/>
      <c r="EA901" s="306"/>
      <c r="EB901" s="306"/>
      <c r="EC901" s="306"/>
      <c r="ED901" s="306"/>
      <c r="EE901" s="306"/>
      <c r="EF901" s="306"/>
      <c r="EG901" s="306"/>
      <c r="EH901" s="306"/>
      <c r="EI901" s="306"/>
      <c r="EJ901" s="306"/>
      <c r="EK901" s="306"/>
      <c r="EL901" s="306"/>
      <c r="EM901" s="306"/>
      <c r="EN901" s="306"/>
      <c r="EO901" s="306"/>
      <c r="EP901" s="306"/>
      <c r="EQ901" s="306"/>
      <c r="ER901" s="306"/>
      <c r="ES901" s="306"/>
      <c r="ET901" s="306"/>
      <c r="EU901" s="306"/>
      <c r="EV901" s="306"/>
      <c r="EW901" s="306"/>
      <c r="EX901" s="306"/>
      <c r="EY901" s="306"/>
      <c r="EZ901" s="306"/>
      <c r="FA901" s="306"/>
      <c r="FB901" s="306"/>
      <c r="FC901" s="306"/>
      <c r="FD901" s="306"/>
      <c r="FE901" s="306"/>
      <c r="FF901" s="306"/>
      <c r="FG901" s="306"/>
      <c r="FH901" s="306"/>
      <c r="FI901" s="306"/>
      <c r="FJ901" s="306"/>
      <c r="FK901" s="306"/>
      <c r="FL901" s="306"/>
      <c r="FM901" s="306"/>
      <c r="FN901" s="306"/>
      <c r="FO901" s="306"/>
      <c r="FP901" s="306"/>
      <c r="FQ901" s="306"/>
      <c r="FR901" s="306"/>
      <c r="FS901" s="306"/>
      <c r="FT901" s="306"/>
      <c r="FU901" s="306"/>
      <c r="FV901" s="306"/>
      <c r="FW901" s="306"/>
      <c r="FX901" s="306"/>
      <c r="FY901" s="306"/>
      <c r="FZ901" s="306"/>
      <c r="GA901" s="306"/>
      <c r="GB901" s="306"/>
      <c r="GC901" s="306"/>
      <c r="GD901" s="306"/>
      <c r="GE901" s="306"/>
      <c r="GF901" s="306"/>
      <c r="GG901" s="306"/>
      <c r="GH901" s="306"/>
      <c r="GI901" s="306"/>
      <c r="GJ901" s="306"/>
      <c r="GK901" s="306"/>
      <c r="GL901" s="306"/>
      <c r="GM901" s="306"/>
      <c r="GN901" s="306"/>
      <c r="GO901" s="306"/>
      <c r="GP901" s="306"/>
      <c r="GQ901" s="306"/>
      <c r="GR901" s="306"/>
      <c r="GS901" s="306"/>
      <c r="GT901" s="306"/>
      <c r="GU901" s="306"/>
      <c r="GV901" s="306"/>
      <c r="GW901" s="306"/>
      <c r="GX901" s="306"/>
      <c r="GY901" s="306"/>
      <c r="GZ901" s="306"/>
      <c r="HA901" s="306"/>
      <c r="HB901" s="306"/>
      <c r="HC901" s="306"/>
      <c r="HD901" s="306"/>
      <c r="HE901" s="306"/>
      <c r="HF901" s="306"/>
      <c r="HG901" s="306"/>
      <c r="HH901" s="306"/>
      <c r="HI901" s="306"/>
      <c r="HJ901" s="306"/>
      <c r="HK901" s="306"/>
      <c r="HL901" s="306"/>
      <c r="HM901" s="306"/>
      <c r="HN901" s="306"/>
      <c r="HO901" s="306"/>
      <c r="HP901" s="306"/>
      <c r="HQ901" s="306"/>
      <c r="HR901" s="306"/>
      <c r="HS901" s="306"/>
      <c r="HT901" s="306"/>
      <c r="HU901" s="306"/>
      <c r="HV901" s="306"/>
      <c r="HW901" s="306"/>
      <c r="HX901" s="306"/>
      <c r="HY901" s="306"/>
      <c r="HZ901" s="306"/>
      <c r="IA901" s="306"/>
      <c r="IB901" s="306"/>
      <c r="IC901" s="306"/>
      <c r="ID901" s="306"/>
      <c r="IE901" s="306"/>
      <c r="IF901" s="306"/>
      <c r="IG901" s="306"/>
      <c r="IH901" s="306"/>
    </row>
    <row r="902" spans="1:242" s="219" customFormat="1" ht="15" customHeight="1" x14ac:dyDescent="0.3">
      <c r="A902" s="174">
        <v>8.06</v>
      </c>
      <c r="B902" s="231"/>
      <c r="C902" s="232" t="e">
        <f>VLOOKUP(BD.PD9[[#This Row],[Pos]],[19]!PPto[#Data],3,FALSE)</f>
        <v>#REF!</v>
      </c>
      <c r="D902" s="174" t="s">
        <v>23</v>
      </c>
      <c r="E902" s="305" t="str">
        <f>IF(BD.PD9[[#This Row],[.]]="*",VLOOKUP(BD.PD9[[#This Row],[Pos]],[19]Presupuesto!A:H,7,FALSE),"")</f>
        <v/>
      </c>
      <c r="F902" s="501" t="s">
        <v>693</v>
      </c>
      <c r="G902" s="558"/>
      <c r="H902" s="174"/>
      <c r="I902" s="174" t="s">
        <v>1326</v>
      </c>
      <c r="J902" s="382">
        <v>1</v>
      </c>
      <c r="K902" s="174" t="s">
        <v>260</v>
      </c>
      <c r="L902" s="383">
        <f>IF(BD.PD9[[#This Row],[Mon]]="DOP",1,HLOOKUP(BD.PD9[[#This Row],[Mon]],Data!$K$1:$L$2,2,FALSE))</f>
        <v>1</v>
      </c>
      <c r="M902" s="384">
        <v>22000</v>
      </c>
      <c r="N902" s="243">
        <f>BD.PD9[[#This Row],[Cant.]]*BD.PD9[[#This Row],[ Tasa ]]*BD.PD9[[#This Row],[ Precio Und.]]</f>
        <v>22000</v>
      </c>
      <c r="O902" s="386">
        <v>0</v>
      </c>
      <c r="P902" s="243">
        <f>IF(BD.PD9[[#This Row],[Liquid. '[%']]]&lt;&gt;0,(BD.PD9[[#This Row],[Valor Neto '[DOP']]]*BD.PD9[[#This Row],[Liquid. '[%']]])+BD.PD9[[#This Row],[Valor Neto '[DOP']]],BD.PD9[[#This Row],[Valor Neto '[DOP']]])</f>
        <v>22000</v>
      </c>
      <c r="Q902" s="243">
        <f>BD.PD9[[#This Row],[Ppto. Orden Interna '[DOP']]]/HLOOKUP("USD",Data!$K$1:$L$2,2,FALSE)</f>
        <v>338.46153846153845</v>
      </c>
      <c r="R902" s="381" t="s">
        <v>694</v>
      </c>
      <c r="S902" s="387"/>
      <c r="T902" s="387"/>
      <c r="U902" s="387"/>
      <c r="V902" s="387"/>
      <c r="W902" s="174" t="s">
        <v>439</v>
      </c>
      <c r="X902" s="495">
        <v>8</v>
      </c>
      <c r="Y902" s="388">
        <v>1</v>
      </c>
      <c r="Z902" s="243">
        <f>BD.PD9[[#This Row],[Av.P1 '[%']]]*BD.PD9[[#This Row],[Ppto. Orden Interna '[DOP']]]</f>
        <v>22000</v>
      </c>
      <c r="AA902" s="249"/>
      <c r="AB902" s="389"/>
      <c r="AC902" s="243">
        <f>BD.PD9[[#This Row],[Av.P2 '[%']]]*BD.PD9[[#This Row],[Ppto. Orden Interna '[DOP']]]</f>
        <v>0</v>
      </c>
      <c r="AD902" s="249"/>
      <c r="AE902" s="389"/>
      <c r="AF902" s="243">
        <f>BD.PD9[[#This Row],[Av.P3 '[%']]]*BD.PD9[[#This Row],[Ppto. Orden Interna '[DOP']]]</f>
        <v>0</v>
      </c>
      <c r="AG902" s="249"/>
      <c r="AH902" s="389"/>
      <c r="AI902" s="243">
        <f>BD.PD9[[#This Row],[Av.P4 '[%']]]*BD.PD9[[#This Row],[Ppto. Orden Interna '[DOP']]]</f>
        <v>0</v>
      </c>
      <c r="AJ902" s="249"/>
      <c r="AK902" s="389"/>
      <c r="AL902" s="243">
        <f>BD.PD9[[#This Row],[Av.P5 '[%']]]*BD.PD9[[#This Row],[Ppto. Orden Interna '[DOP']]]</f>
        <v>0</v>
      </c>
      <c r="AM902" s="496">
        <f>BD.PD9[[#This Row],[Pago 5]]+BD.PD9[[#This Row],[Pago 4]]+BD.PD9[[#This Row],[Pago 3]]+BD.PD9[[#This Row],[Pago 2]]+BD.PD9[[#This Row],[Pago 1]]</f>
        <v>22000</v>
      </c>
      <c r="AN902" s="308" t="s">
        <v>244</v>
      </c>
      <c r="AO902" s="308" t="s">
        <v>245</v>
      </c>
      <c r="AP902" s="308" t="s">
        <v>246</v>
      </c>
      <c r="AQ902" s="308" t="s">
        <v>247</v>
      </c>
      <c r="AR902" s="308">
        <v>594</v>
      </c>
      <c r="AS902" s="308" t="s">
        <v>248</v>
      </c>
      <c r="AT902" s="249" t="s">
        <v>1575</v>
      </c>
      <c r="AU902" s="306"/>
      <c r="AV902" s="306"/>
      <c r="AW902" s="306"/>
      <c r="AX902" s="306"/>
      <c r="AY902" s="306"/>
      <c r="AZ902" s="306"/>
      <c r="BA902" s="306"/>
      <c r="BB902" s="306"/>
      <c r="BC902" s="306"/>
      <c r="BD902" s="306"/>
      <c r="BE902" s="306"/>
      <c r="BF902" s="306"/>
      <c r="BG902" s="306"/>
      <c r="BH902" s="306"/>
      <c r="BI902" s="306"/>
      <c r="BJ902" s="306"/>
      <c r="BK902" s="306"/>
      <c r="BL902" s="306"/>
      <c r="BM902" s="306"/>
      <c r="BN902" s="306"/>
      <c r="BO902" s="306"/>
      <c r="BP902" s="306"/>
      <c r="BQ902" s="306"/>
      <c r="BR902" s="306"/>
      <c r="BS902" s="306"/>
      <c r="BT902" s="306"/>
      <c r="BU902" s="306"/>
      <c r="BV902" s="306"/>
      <c r="BW902" s="306"/>
      <c r="BX902" s="306"/>
      <c r="BY902" s="306"/>
      <c r="BZ902" s="306"/>
      <c r="CA902" s="306"/>
      <c r="CB902" s="306"/>
      <c r="CC902" s="306"/>
      <c r="CD902" s="306"/>
      <c r="CE902" s="306"/>
      <c r="CF902" s="306"/>
      <c r="CG902" s="306"/>
      <c r="CH902" s="306"/>
      <c r="CI902" s="306"/>
      <c r="CJ902" s="306"/>
      <c r="CK902" s="306"/>
      <c r="CL902" s="306"/>
      <c r="CM902" s="306"/>
      <c r="CN902" s="306"/>
      <c r="CO902" s="306"/>
      <c r="CP902" s="306"/>
      <c r="CQ902" s="306"/>
      <c r="CR902" s="306"/>
      <c r="CS902" s="306"/>
      <c r="CT902" s="306"/>
      <c r="CU902" s="306"/>
      <c r="CV902" s="306"/>
      <c r="CW902" s="306"/>
      <c r="CX902" s="306"/>
      <c r="CY902" s="306"/>
      <c r="CZ902" s="306"/>
      <c r="DA902" s="306"/>
      <c r="DB902" s="306"/>
      <c r="DC902" s="306"/>
      <c r="DD902" s="306"/>
      <c r="DE902" s="306"/>
      <c r="DF902" s="306"/>
      <c r="DG902" s="306"/>
      <c r="DH902" s="306"/>
      <c r="DI902" s="306"/>
      <c r="DJ902" s="306"/>
      <c r="DK902" s="306"/>
      <c r="DL902" s="306"/>
      <c r="DM902" s="306"/>
      <c r="DN902" s="306"/>
      <c r="DO902" s="306"/>
      <c r="DP902" s="306"/>
      <c r="DQ902" s="306"/>
      <c r="DR902" s="306"/>
      <c r="DS902" s="306"/>
      <c r="DT902" s="306"/>
      <c r="DU902" s="306"/>
      <c r="DV902" s="306"/>
      <c r="DW902" s="306"/>
      <c r="DX902" s="306"/>
      <c r="DY902" s="306"/>
      <c r="DZ902" s="306"/>
      <c r="EA902" s="306"/>
      <c r="EB902" s="306"/>
      <c r="EC902" s="306"/>
      <c r="ED902" s="306"/>
      <c r="EE902" s="306"/>
      <c r="EF902" s="306"/>
      <c r="EG902" s="306"/>
      <c r="EH902" s="306"/>
      <c r="EI902" s="306"/>
      <c r="EJ902" s="306"/>
      <c r="EK902" s="306"/>
      <c r="EL902" s="306"/>
      <c r="EM902" s="306"/>
      <c r="EN902" s="306"/>
      <c r="EO902" s="306"/>
      <c r="EP902" s="306"/>
      <c r="EQ902" s="306"/>
      <c r="ER902" s="306"/>
      <c r="ES902" s="306"/>
      <c r="ET902" s="306"/>
      <c r="EU902" s="306"/>
      <c r="EV902" s="306"/>
      <c r="EW902" s="306"/>
      <c r="EX902" s="306"/>
      <c r="EY902" s="306"/>
      <c r="EZ902" s="306"/>
      <c r="FA902" s="306"/>
      <c r="FB902" s="306"/>
      <c r="FC902" s="306"/>
      <c r="FD902" s="306"/>
      <c r="FE902" s="306"/>
      <c r="FF902" s="306"/>
      <c r="FG902" s="306"/>
      <c r="FH902" s="306"/>
      <c r="FI902" s="306"/>
      <c r="FJ902" s="306"/>
      <c r="FK902" s="306"/>
      <c r="FL902" s="306"/>
      <c r="FM902" s="306"/>
      <c r="FN902" s="306"/>
      <c r="FO902" s="306"/>
      <c r="FP902" s="306"/>
      <c r="FQ902" s="306"/>
      <c r="FR902" s="306"/>
      <c r="FS902" s="306"/>
      <c r="FT902" s="306"/>
      <c r="FU902" s="306"/>
      <c r="FV902" s="306"/>
      <c r="FW902" s="306"/>
      <c r="FX902" s="306"/>
      <c r="FY902" s="306"/>
      <c r="FZ902" s="306"/>
      <c r="GA902" s="306"/>
      <c r="GB902" s="306"/>
      <c r="GC902" s="306"/>
      <c r="GD902" s="306"/>
      <c r="GE902" s="306"/>
      <c r="GF902" s="306"/>
      <c r="GG902" s="306"/>
      <c r="GH902" s="306"/>
      <c r="GI902" s="306"/>
      <c r="GJ902" s="306"/>
      <c r="GK902" s="306"/>
      <c r="GL902" s="306"/>
      <c r="GM902" s="306"/>
      <c r="GN902" s="306"/>
      <c r="GO902" s="306"/>
      <c r="GP902" s="306"/>
      <c r="GQ902" s="306"/>
      <c r="GR902" s="306"/>
      <c r="GS902" s="306"/>
      <c r="GT902" s="306"/>
      <c r="GU902" s="306"/>
      <c r="GV902" s="306"/>
      <c r="GW902" s="306"/>
      <c r="GX902" s="306"/>
      <c r="GY902" s="306"/>
      <c r="GZ902" s="306"/>
      <c r="HA902" s="306"/>
      <c r="HB902" s="306"/>
      <c r="HC902" s="306"/>
      <c r="HD902" s="306"/>
      <c r="HE902" s="306"/>
      <c r="HF902" s="306"/>
      <c r="HG902" s="306"/>
      <c r="HH902" s="306"/>
      <c r="HI902" s="306"/>
      <c r="HJ902" s="306"/>
      <c r="HK902" s="306"/>
      <c r="HL902" s="306"/>
      <c r="HM902" s="306"/>
      <c r="HN902" s="306"/>
      <c r="HO902" s="306"/>
      <c r="HP902" s="306"/>
      <c r="HQ902" s="306"/>
      <c r="HR902" s="306"/>
      <c r="HS902" s="306"/>
      <c r="HT902" s="306"/>
      <c r="HU902" s="306"/>
      <c r="HV902" s="306"/>
      <c r="HW902" s="306"/>
      <c r="HX902" s="306"/>
      <c r="HY902" s="306"/>
      <c r="HZ902" s="306"/>
      <c r="IA902" s="306"/>
      <c r="IB902" s="306"/>
      <c r="IC902" s="306"/>
      <c r="ID902" s="306"/>
      <c r="IE902" s="306"/>
      <c r="IF902" s="306"/>
      <c r="IG902" s="306"/>
      <c r="IH902" s="306"/>
    </row>
    <row r="903" spans="1:242" s="219" customFormat="1" ht="15" customHeight="1" x14ac:dyDescent="0.3">
      <c r="A903" s="174">
        <v>8.06</v>
      </c>
      <c r="B903" s="231"/>
      <c r="C903" s="232" t="e">
        <f>VLOOKUP(BD.PD9[[#This Row],[Pos]],[19]!PPto[#Data],3,FALSE)</f>
        <v>#REF!</v>
      </c>
      <c r="D903" s="174" t="s">
        <v>23</v>
      </c>
      <c r="E903" s="305" t="str">
        <f>IF(BD.PD9[[#This Row],[.]]="*",VLOOKUP(BD.PD9[[#This Row],[Pos]],[19]Presupuesto!A:H,7,FALSE),"")</f>
        <v/>
      </c>
      <c r="F903" s="234" t="s">
        <v>695</v>
      </c>
      <c r="G903" s="174"/>
      <c r="H903" s="174"/>
      <c r="I903" s="174" t="s">
        <v>1326</v>
      </c>
      <c r="J903" s="382">
        <v>2</v>
      </c>
      <c r="K903" s="174" t="s">
        <v>260</v>
      </c>
      <c r="L903" s="383">
        <f>IF(BD.PD9[[#This Row],[Mon]]="DOP",1,HLOOKUP(BD.PD9[[#This Row],[Mon]],Data!$K$1:$L$2,2,FALSE))</f>
        <v>1</v>
      </c>
      <c r="M903" s="384">
        <v>15319.49</v>
      </c>
      <c r="N903" s="243">
        <f>BD.PD9[[#This Row],[Cant.]]*BD.PD9[[#This Row],[ Tasa ]]*BD.PD9[[#This Row],[ Precio Und.]]</f>
        <v>30638.98</v>
      </c>
      <c r="O903" s="386">
        <v>0</v>
      </c>
      <c r="P903" s="243">
        <f>IF(BD.PD9[[#This Row],[Liquid. '[%']]]&lt;&gt;0,(BD.PD9[[#This Row],[Valor Neto '[DOP']]]*BD.PD9[[#This Row],[Liquid. '[%']]])+BD.PD9[[#This Row],[Valor Neto '[DOP']]],BD.PD9[[#This Row],[Valor Neto '[DOP']]])</f>
        <v>30638.98</v>
      </c>
      <c r="Q903" s="243">
        <f>BD.PD9[[#This Row],[Ppto. Orden Interna '[DOP']]]/HLOOKUP("USD",Data!$K$1:$L$2,2,FALSE)</f>
        <v>471.36892307692307</v>
      </c>
      <c r="R903" s="381" t="s">
        <v>679</v>
      </c>
      <c r="S903" s="387"/>
      <c r="T903" s="387"/>
      <c r="U903" s="387"/>
      <c r="V903" s="387"/>
      <c r="W903" s="174" t="s">
        <v>658</v>
      </c>
      <c r="X903" s="495">
        <v>8</v>
      </c>
      <c r="Y903" s="388">
        <v>1</v>
      </c>
      <c r="Z903" s="243">
        <f>BD.PD9[[#This Row],[Av.P1 '[%']]]*BD.PD9[[#This Row],[Ppto. Orden Interna '[DOP']]]</f>
        <v>30638.98</v>
      </c>
      <c r="AA903" s="249"/>
      <c r="AB903" s="389"/>
      <c r="AC903" s="243">
        <f>BD.PD9[[#This Row],[Av.P2 '[%']]]*BD.PD9[[#This Row],[Ppto. Orden Interna '[DOP']]]</f>
        <v>0</v>
      </c>
      <c r="AD903" s="249"/>
      <c r="AE903" s="389"/>
      <c r="AF903" s="243">
        <f>BD.PD9[[#This Row],[Av.P3 '[%']]]*BD.PD9[[#This Row],[Ppto. Orden Interna '[DOP']]]</f>
        <v>0</v>
      </c>
      <c r="AG903" s="249"/>
      <c r="AH903" s="389"/>
      <c r="AI903" s="243">
        <f>BD.PD9[[#This Row],[Av.P4 '[%']]]*BD.PD9[[#This Row],[Ppto. Orden Interna '[DOP']]]</f>
        <v>0</v>
      </c>
      <c r="AJ903" s="249"/>
      <c r="AK903" s="389"/>
      <c r="AL903" s="243">
        <f>BD.PD9[[#This Row],[Av.P5 '[%']]]*BD.PD9[[#This Row],[Ppto. Orden Interna '[DOP']]]</f>
        <v>0</v>
      </c>
      <c r="AM903" s="496">
        <f>BD.PD9[[#This Row],[Pago 5]]+BD.PD9[[#This Row],[Pago 4]]+BD.PD9[[#This Row],[Pago 3]]+BD.PD9[[#This Row],[Pago 2]]+BD.PD9[[#This Row],[Pago 1]]</f>
        <v>30638.98</v>
      </c>
      <c r="AN903" s="308" t="s">
        <v>244</v>
      </c>
      <c r="AO903" s="308" t="s">
        <v>245</v>
      </c>
      <c r="AP903" s="308" t="s">
        <v>246</v>
      </c>
      <c r="AQ903" s="308" t="s">
        <v>247</v>
      </c>
      <c r="AR903" s="308">
        <v>594</v>
      </c>
      <c r="AS903" s="308" t="s">
        <v>248</v>
      </c>
      <c r="AT903" s="249" t="s">
        <v>1575</v>
      </c>
      <c r="AU903" s="306"/>
      <c r="AV903" s="306"/>
      <c r="AW903" s="306"/>
      <c r="AX903" s="306"/>
      <c r="AY903" s="306"/>
      <c r="AZ903" s="306"/>
      <c r="BA903" s="306"/>
      <c r="BB903" s="306"/>
      <c r="BC903" s="306"/>
      <c r="BD903" s="306"/>
      <c r="BE903" s="306"/>
      <c r="BF903" s="306"/>
      <c r="BG903" s="306"/>
      <c r="BH903" s="306"/>
      <c r="BI903" s="306"/>
      <c r="BJ903" s="306"/>
      <c r="BK903" s="306"/>
      <c r="BL903" s="306"/>
      <c r="BM903" s="306"/>
      <c r="BN903" s="306"/>
      <c r="BO903" s="306"/>
      <c r="BP903" s="306"/>
      <c r="BQ903" s="306"/>
      <c r="BR903" s="306"/>
      <c r="BS903" s="306"/>
      <c r="BT903" s="306"/>
      <c r="BU903" s="306"/>
      <c r="BV903" s="306"/>
      <c r="BW903" s="306"/>
      <c r="BX903" s="306"/>
      <c r="BY903" s="306"/>
      <c r="BZ903" s="306"/>
      <c r="CA903" s="306"/>
      <c r="CB903" s="306"/>
      <c r="CC903" s="306"/>
      <c r="CD903" s="306"/>
      <c r="CE903" s="306"/>
      <c r="CF903" s="306"/>
      <c r="CG903" s="306"/>
      <c r="CH903" s="306"/>
      <c r="CI903" s="306"/>
      <c r="CJ903" s="306"/>
      <c r="CK903" s="306"/>
      <c r="CL903" s="306"/>
      <c r="CM903" s="306"/>
      <c r="CN903" s="306"/>
      <c r="CO903" s="306"/>
      <c r="CP903" s="306"/>
      <c r="CQ903" s="306"/>
      <c r="CR903" s="306"/>
      <c r="CS903" s="306"/>
      <c r="CT903" s="306"/>
      <c r="CU903" s="306"/>
      <c r="CV903" s="306"/>
      <c r="CW903" s="306"/>
      <c r="CX903" s="306"/>
      <c r="CY903" s="306"/>
      <c r="CZ903" s="306"/>
      <c r="DA903" s="306"/>
      <c r="DB903" s="306"/>
      <c r="DC903" s="306"/>
      <c r="DD903" s="306"/>
      <c r="DE903" s="306"/>
      <c r="DF903" s="306"/>
      <c r="DG903" s="306"/>
      <c r="DH903" s="306"/>
      <c r="DI903" s="306"/>
      <c r="DJ903" s="306"/>
      <c r="DK903" s="306"/>
      <c r="DL903" s="306"/>
      <c r="DM903" s="306"/>
      <c r="DN903" s="306"/>
      <c r="DO903" s="306"/>
      <c r="DP903" s="306"/>
      <c r="DQ903" s="306"/>
      <c r="DR903" s="306"/>
      <c r="DS903" s="306"/>
      <c r="DT903" s="306"/>
      <c r="DU903" s="306"/>
      <c r="DV903" s="306"/>
      <c r="DW903" s="306"/>
      <c r="DX903" s="306"/>
      <c r="DY903" s="306"/>
      <c r="DZ903" s="306"/>
      <c r="EA903" s="306"/>
      <c r="EB903" s="306"/>
      <c r="EC903" s="306"/>
      <c r="ED903" s="306"/>
      <c r="EE903" s="306"/>
      <c r="EF903" s="306"/>
      <c r="EG903" s="306"/>
      <c r="EH903" s="306"/>
      <c r="EI903" s="306"/>
      <c r="EJ903" s="306"/>
      <c r="EK903" s="306"/>
      <c r="EL903" s="306"/>
      <c r="EM903" s="306"/>
      <c r="EN903" s="306"/>
      <c r="EO903" s="306"/>
      <c r="EP903" s="306"/>
      <c r="EQ903" s="306"/>
      <c r="ER903" s="306"/>
      <c r="ES903" s="306"/>
      <c r="ET903" s="306"/>
      <c r="EU903" s="306"/>
      <c r="EV903" s="306"/>
      <c r="EW903" s="306"/>
      <c r="EX903" s="306"/>
      <c r="EY903" s="306"/>
      <c r="EZ903" s="306"/>
      <c r="FA903" s="306"/>
      <c r="FB903" s="306"/>
      <c r="FC903" s="306"/>
      <c r="FD903" s="306"/>
      <c r="FE903" s="306"/>
      <c r="FF903" s="306"/>
      <c r="FG903" s="306"/>
      <c r="FH903" s="306"/>
      <c r="FI903" s="306"/>
      <c r="FJ903" s="306"/>
      <c r="FK903" s="306"/>
      <c r="FL903" s="306"/>
      <c r="FM903" s="306"/>
      <c r="FN903" s="306"/>
      <c r="FO903" s="306"/>
      <c r="FP903" s="306"/>
      <c r="FQ903" s="306"/>
      <c r="FR903" s="306"/>
      <c r="FS903" s="306"/>
      <c r="FT903" s="306"/>
      <c r="FU903" s="306"/>
      <c r="FV903" s="306"/>
      <c r="FW903" s="306"/>
      <c r="FX903" s="306"/>
      <c r="FY903" s="306"/>
      <c r="FZ903" s="306"/>
      <c r="GA903" s="306"/>
      <c r="GB903" s="306"/>
      <c r="GC903" s="306"/>
      <c r="GD903" s="306"/>
      <c r="GE903" s="306"/>
      <c r="GF903" s="306"/>
      <c r="GG903" s="306"/>
      <c r="GH903" s="306"/>
      <c r="GI903" s="306"/>
      <c r="GJ903" s="306"/>
      <c r="GK903" s="306"/>
      <c r="GL903" s="306"/>
      <c r="GM903" s="306"/>
      <c r="GN903" s="306"/>
      <c r="GO903" s="306"/>
      <c r="GP903" s="306"/>
      <c r="GQ903" s="306"/>
      <c r="GR903" s="306"/>
      <c r="GS903" s="306"/>
      <c r="GT903" s="306"/>
      <c r="GU903" s="306"/>
      <c r="GV903" s="306"/>
      <c r="GW903" s="306"/>
      <c r="GX903" s="306"/>
      <c r="GY903" s="306"/>
      <c r="GZ903" s="306"/>
      <c r="HA903" s="306"/>
      <c r="HB903" s="306"/>
      <c r="HC903" s="306"/>
      <c r="HD903" s="306"/>
      <c r="HE903" s="306"/>
      <c r="HF903" s="306"/>
      <c r="HG903" s="306"/>
      <c r="HH903" s="306"/>
      <c r="HI903" s="306"/>
      <c r="HJ903" s="306"/>
      <c r="HK903" s="306"/>
      <c r="HL903" s="306"/>
      <c r="HM903" s="306"/>
      <c r="HN903" s="306"/>
      <c r="HO903" s="306"/>
      <c r="HP903" s="306"/>
      <c r="HQ903" s="306"/>
      <c r="HR903" s="306"/>
      <c r="HS903" s="306"/>
      <c r="HT903" s="306"/>
      <c r="HU903" s="306"/>
      <c r="HV903" s="306"/>
      <c r="HW903" s="306"/>
      <c r="HX903" s="306"/>
      <c r="HY903" s="306"/>
      <c r="HZ903" s="306"/>
      <c r="IA903" s="306"/>
      <c r="IB903" s="306"/>
      <c r="IC903" s="306"/>
      <c r="ID903" s="306"/>
      <c r="IE903" s="306"/>
      <c r="IF903" s="306"/>
      <c r="IG903" s="306"/>
      <c r="IH903" s="306"/>
    </row>
    <row r="904" spans="1:242" s="219" customFormat="1" ht="28.2" customHeight="1" x14ac:dyDescent="0.3">
      <c r="A904" s="174">
        <v>8.06</v>
      </c>
      <c r="B904" s="231"/>
      <c r="C904" s="232" t="e">
        <f>VLOOKUP(BD.PD9[[#This Row],[Pos]],[19]!PPto[#Data],3,FALSE)</f>
        <v>#REF!</v>
      </c>
      <c r="D904" s="174" t="s">
        <v>23</v>
      </c>
      <c r="E904" s="305" t="str">
        <f>IF(BD.PD9[[#This Row],[.]]="*",VLOOKUP(BD.PD9[[#This Row],[Pos]],[19]Presupuesto!A:H,7,FALSE),"")</f>
        <v/>
      </c>
      <c r="F904" s="234" t="s">
        <v>696</v>
      </c>
      <c r="G904" s="174"/>
      <c r="H904" s="174"/>
      <c r="I904" s="174" t="s">
        <v>1326</v>
      </c>
      <c r="J904" s="382">
        <v>2</v>
      </c>
      <c r="K904" s="174" t="s">
        <v>260</v>
      </c>
      <c r="L904" s="383">
        <f>IF(BD.PD9[[#This Row],[Mon]]="DOP",1,HLOOKUP(BD.PD9[[#This Row],[Mon]],Data!$K$1:$L$2,2,FALSE))</f>
        <v>1</v>
      </c>
      <c r="M904" s="384">
        <v>16711.86</v>
      </c>
      <c r="N904" s="243">
        <f>BD.PD9[[#This Row],[Cant.]]*BD.PD9[[#This Row],[ Tasa ]]*BD.PD9[[#This Row],[ Precio Und.]]</f>
        <v>33423.72</v>
      </c>
      <c r="O904" s="386">
        <v>0</v>
      </c>
      <c r="P904" s="243">
        <f>IF(BD.PD9[[#This Row],[Liquid. '[%']]]&lt;&gt;0,(BD.PD9[[#This Row],[Valor Neto '[DOP']]]*BD.PD9[[#This Row],[Liquid. '[%']]])+BD.PD9[[#This Row],[Valor Neto '[DOP']]],BD.PD9[[#This Row],[Valor Neto '[DOP']]])</f>
        <v>33423.72</v>
      </c>
      <c r="Q904" s="243">
        <f>BD.PD9[[#This Row],[Ppto. Orden Interna '[DOP']]]/HLOOKUP("USD",Data!$K$1:$L$2,2,FALSE)</f>
        <v>514.21107692307692</v>
      </c>
      <c r="R904" s="381" t="s">
        <v>679</v>
      </c>
      <c r="S904" s="387"/>
      <c r="T904" s="387"/>
      <c r="U904" s="387"/>
      <c r="V904" s="387"/>
      <c r="W904" s="174" t="s">
        <v>658</v>
      </c>
      <c r="X904" s="495">
        <v>8</v>
      </c>
      <c r="Y904" s="388">
        <v>1</v>
      </c>
      <c r="Z904" s="243">
        <f>BD.PD9[[#This Row],[Av.P1 '[%']]]*BD.PD9[[#This Row],[Ppto. Orden Interna '[DOP']]]</f>
        <v>33423.72</v>
      </c>
      <c r="AA904" s="249"/>
      <c r="AB904" s="389"/>
      <c r="AC904" s="243">
        <f>BD.PD9[[#This Row],[Av.P2 '[%']]]*BD.PD9[[#This Row],[Ppto. Orden Interna '[DOP']]]</f>
        <v>0</v>
      </c>
      <c r="AD904" s="249"/>
      <c r="AE904" s="389"/>
      <c r="AF904" s="243">
        <f>BD.PD9[[#This Row],[Av.P3 '[%']]]*BD.PD9[[#This Row],[Ppto. Orden Interna '[DOP']]]</f>
        <v>0</v>
      </c>
      <c r="AG904" s="249"/>
      <c r="AH904" s="389"/>
      <c r="AI904" s="243">
        <f>BD.PD9[[#This Row],[Av.P4 '[%']]]*BD.PD9[[#This Row],[Ppto. Orden Interna '[DOP']]]</f>
        <v>0</v>
      </c>
      <c r="AJ904" s="249"/>
      <c r="AK904" s="389"/>
      <c r="AL904" s="243">
        <f>BD.PD9[[#This Row],[Av.P5 '[%']]]*BD.PD9[[#This Row],[Ppto. Orden Interna '[DOP']]]</f>
        <v>0</v>
      </c>
      <c r="AM904" s="496">
        <f>BD.PD9[[#This Row],[Pago 5]]+BD.PD9[[#This Row],[Pago 4]]+BD.PD9[[#This Row],[Pago 3]]+BD.PD9[[#This Row],[Pago 2]]+BD.PD9[[#This Row],[Pago 1]]</f>
        <v>33423.72</v>
      </c>
      <c r="AN904" s="308" t="s">
        <v>244</v>
      </c>
      <c r="AO904" s="308" t="s">
        <v>245</v>
      </c>
      <c r="AP904" s="308" t="s">
        <v>246</v>
      </c>
      <c r="AQ904" s="308" t="s">
        <v>247</v>
      </c>
      <c r="AR904" s="308">
        <v>594</v>
      </c>
      <c r="AS904" s="308" t="s">
        <v>248</v>
      </c>
      <c r="AT904" s="249" t="s">
        <v>1575</v>
      </c>
      <c r="AU904" s="306"/>
      <c r="AV904" s="306"/>
      <c r="AW904" s="306"/>
      <c r="AX904" s="306"/>
      <c r="AY904" s="306"/>
      <c r="AZ904" s="306"/>
      <c r="BA904" s="306"/>
      <c r="BB904" s="306"/>
      <c r="BC904" s="306"/>
      <c r="BD904" s="306"/>
      <c r="BE904" s="306"/>
      <c r="BF904" s="306"/>
      <c r="BG904" s="306"/>
      <c r="BH904" s="306"/>
      <c r="BI904" s="306"/>
      <c r="BJ904" s="306"/>
      <c r="BK904" s="306"/>
      <c r="BL904" s="306"/>
      <c r="BM904" s="306"/>
      <c r="BN904" s="306"/>
      <c r="BO904" s="306"/>
      <c r="BP904" s="306"/>
      <c r="BQ904" s="306"/>
      <c r="BR904" s="306"/>
      <c r="BS904" s="306"/>
      <c r="BT904" s="306"/>
      <c r="BU904" s="306"/>
      <c r="BV904" s="306"/>
      <c r="BW904" s="306"/>
      <c r="BX904" s="306"/>
      <c r="BY904" s="306"/>
      <c r="BZ904" s="306"/>
      <c r="CA904" s="306"/>
      <c r="CB904" s="306"/>
      <c r="CC904" s="306"/>
      <c r="CD904" s="306"/>
      <c r="CE904" s="306"/>
      <c r="CF904" s="306"/>
      <c r="CG904" s="306"/>
      <c r="CH904" s="306"/>
      <c r="CI904" s="306"/>
      <c r="CJ904" s="306"/>
      <c r="CK904" s="306"/>
      <c r="CL904" s="306"/>
      <c r="CM904" s="306"/>
      <c r="CN904" s="306"/>
      <c r="CO904" s="306"/>
      <c r="CP904" s="306"/>
      <c r="CQ904" s="306"/>
      <c r="CR904" s="306"/>
      <c r="CS904" s="306"/>
      <c r="CT904" s="306"/>
      <c r="CU904" s="306"/>
      <c r="CV904" s="306"/>
      <c r="CW904" s="306"/>
      <c r="CX904" s="306"/>
      <c r="CY904" s="306"/>
      <c r="CZ904" s="306"/>
      <c r="DA904" s="306"/>
      <c r="DB904" s="306"/>
      <c r="DC904" s="306"/>
      <c r="DD904" s="306"/>
      <c r="DE904" s="306"/>
      <c r="DF904" s="306"/>
      <c r="DG904" s="306"/>
      <c r="DH904" s="306"/>
      <c r="DI904" s="306"/>
      <c r="DJ904" s="306"/>
      <c r="DK904" s="306"/>
      <c r="DL904" s="306"/>
      <c r="DM904" s="306"/>
      <c r="DN904" s="306"/>
      <c r="DO904" s="306"/>
      <c r="DP904" s="306"/>
      <c r="DQ904" s="306"/>
      <c r="DR904" s="306"/>
      <c r="DS904" s="306"/>
      <c r="DT904" s="306"/>
      <c r="DU904" s="306"/>
      <c r="DV904" s="306"/>
      <c r="DW904" s="306"/>
      <c r="DX904" s="306"/>
      <c r="DY904" s="306"/>
      <c r="DZ904" s="306"/>
      <c r="EA904" s="306"/>
      <c r="EB904" s="306"/>
      <c r="EC904" s="306"/>
      <c r="ED904" s="306"/>
      <c r="EE904" s="306"/>
      <c r="EF904" s="306"/>
      <c r="EG904" s="306"/>
      <c r="EH904" s="306"/>
      <c r="EI904" s="306"/>
      <c r="EJ904" s="306"/>
      <c r="EK904" s="306"/>
      <c r="EL904" s="306"/>
      <c r="EM904" s="306"/>
      <c r="EN904" s="306"/>
      <c r="EO904" s="306"/>
      <c r="EP904" s="306"/>
      <c r="EQ904" s="306"/>
      <c r="ER904" s="306"/>
      <c r="ES904" s="306"/>
      <c r="ET904" s="306"/>
      <c r="EU904" s="306"/>
      <c r="EV904" s="306"/>
      <c r="EW904" s="306"/>
      <c r="EX904" s="306"/>
      <c r="EY904" s="306"/>
      <c r="EZ904" s="306"/>
      <c r="FA904" s="306"/>
      <c r="FB904" s="306"/>
      <c r="FC904" s="306"/>
      <c r="FD904" s="306"/>
      <c r="FE904" s="306"/>
      <c r="FF904" s="306"/>
      <c r="FG904" s="306"/>
      <c r="FH904" s="306"/>
      <c r="FI904" s="306"/>
      <c r="FJ904" s="306"/>
      <c r="FK904" s="306"/>
      <c r="FL904" s="306"/>
      <c r="FM904" s="306"/>
      <c r="FN904" s="306"/>
      <c r="FO904" s="306"/>
      <c r="FP904" s="306"/>
      <c r="FQ904" s="306"/>
      <c r="FR904" s="306"/>
      <c r="FS904" s="306"/>
      <c r="FT904" s="306"/>
      <c r="FU904" s="306"/>
      <c r="FV904" s="306"/>
      <c r="FW904" s="306"/>
      <c r="FX904" s="306"/>
      <c r="FY904" s="306"/>
      <c r="FZ904" s="306"/>
      <c r="GA904" s="306"/>
      <c r="GB904" s="306"/>
      <c r="GC904" s="306"/>
      <c r="GD904" s="306"/>
      <c r="GE904" s="306"/>
      <c r="GF904" s="306"/>
      <c r="GG904" s="306"/>
      <c r="GH904" s="306"/>
      <c r="GI904" s="306"/>
      <c r="GJ904" s="306"/>
      <c r="GK904" s="306"/>
      <c r="GL904" s="306"/>
      <c r="GM904" s="306"/>
      <c r="GN904" s="306"/>
      <c r="GO904" s="306"/>
      <c r="GP904" s="306"/>
      <c r="GQ904" s="306"/>
      <c r="GR904" s="306"/>
      <c r="GS904" s="306"/>
      <c r="GT904" s="306"/>
      <c r="GU904" s="306"/>
      <c r="GV904" s="306"/>
      <c r="GW904" s="306"/>
      <c r="GX904" s="306"/>
      <c r="GY904" s="306"/>
      <c r="GZ904" s="306"/>
      <c r="HA904" s="306"/>
      <c r="HB904" s="306"/>
      <c r="HC904" s="306"/>
      <c r="HD904" s="306"/>
      <c r="HE904" s="306"/>
      <c r="HF904" s="306"/>
      <c r="HG904" s="306"/>
      <c r="HH904" s="306"/>
      <c r="HI904" s="306"/>
      <c r="HJ904" s="306"/>
      <c r="HK904" s="306"/>
      <c r="HL904" s="306"/>
      <c r="HM904" s="306"/>
      <c r="HN904" s="306"/>
      <c r="HO904" s="306"/>
      <c r="HP904" s="306"/>
      <c r="HQ904" s="306"/>
      <c r="HR904" s="306"/>
      <c r="HS904" s="306"/>
      <c r="HT904" s="306"/>
      <c r="HU904" s="306"/>
      <c r="HV904" s="306"/>
      <c r="HW904" s="306"/>
      <c r="HX904" s="306"/>
      <c r="HY904" s="306"/>
      <c r="HZ904" s="306"/>
      <c r="IA904" s="306"/>
      <c r="IB904" s="306"/>
      <c r="IC904" s="306"/>
      <c r="ID904" s="306"/>
      <c r="IE904" s="306"/>
      <c r="IF904" s="306"/>
      <c r="IG904" s="306"/>
      <c r="IH904" s="306"/>
    </row>
    <row r="905" spans="1:242" s="219" customFormat="1" ht="15" customHeight="1" x14ac:dyDescent="0.3">
      <c r="A905" s="174">
        <v>8.06</v>
      </c>
      <c r="B905" s="231"/>
      <c r="C905" s="232" t="e">
        <f>VLOOKUP(BD.PD9[[#This Row],[Pos]],[19]!PPto[#Data],3,FALSE)</f>
        <v>#REF!</v>
      </c>
      <c r="D905" s="174" t="s">
        <v>23</v>
      </c>
      <c r="E905" s="305" t="str">
        <f>IF(BD.PD9[[#This Row],[.]]="*",VLOOKUP(BD.PD9[[#This Row],[Pos]],[19]Presupuesto!A:H,7,FALSE),"")</f>
        <v/>
      </c>
      <c r="F905" s="506" t="s">
        <v>697</v>
      </c>
      <c r="G905" s="579"/>
      <c r="H905" s="174"/>
      <c r="I905" s="174" t="s">
        <v>1326</v>
      </c>
      <c r="J905" s="382">
        <v>1</v>
      </c>
      <c r="K905" s="174" t="s">
        <v>260</v>
      </c>
      <c r="L905" s="383">
        <f>IF(BD.PD9[[#This Row],[Mon]]="DOP",1,HLOOKUP(BD.PD9[[#This Row],[Mon]],Data!$K$1:$L$2,2,FALSE))</f>
        <v>1</v>
      </c>
      <c r="M905" s="384">
        <v>35857.22</v>
      </c>
      <c r="N905" s="243">
        <f>BD.PD9[[#This Row],[Cant.]]*BD.PD9[[#This Row],[ Tasa ]]*BD.PD9[[#This Row],[ Precio Und.]]</f>
        <v>35857.22</v>
      </c>
      <c r="O905" s="386">
        <v>0</v>
      </c>
      <c r="P905" s="243">
        <f>IF(BD.PD9[[#This Row],[Liquid. '[%']]]&lt;&gt;0,(BD.PD9[[#This Row],[Valor Neto '[DOP']]]*BD.PD9[[#This Row],[Liquid. '[%']]])+BD.PD9[[#This Row],[Valor Neto '[DOP']]],BD.PD9[[#This Row],[Valor Neto '[DOP']]])</f>
        <v>35857.22</v>
      </c>
      <c r="Q905" s="243">
        <f>BD.PD9[[#This Row],[Ppto. Orden Interna '[DOP']]]/HLOOKUP("USD",Data!$K$1:$L$2,2,FALSE)</f>
        <v>551.64953846153844</v>
      </c>
      <c r="R905" s="381" t="s">
        <v>643</v>
      </c>
      <c r="S905" s="387"/>
      <c r="T905" s="387"/>
      <c r="U905" s="387"/>
      <c r="V905" s="387"/>
      <c r="W905" s="174" t="s">
        <v>337</v>
      </c>
      <c r="X905" s="495">
        <v>8</v>
      </c>
      <c r="Y905" s="388">
        <v>0.7</v>
      </c>
      <c r="Z905" s="243">
        <f>BD.PD9[[#This Row],[Av.P1 '[%']]]*BD.PD9[[#This Row],[Ppto. Orden Interna '[DOP']]]</f>
        <v>25100.054</v>
      </c>
      <c r="AA905" s="495">
        <v>10</v>
      </c>
      <c r="AB905" s="388">
        <v>0.3</v>
      </c>
      <c r="AC905" s="243">
        <f>BD.PD9[[#This Row],[Av.P2 '[%']]]*BD.PD9[[#This Row],[Ppto. Orden Interna '[DOP']]]</f>
        <v>10757.165999999999</v>
      </c>
      <c r="AD905" s="249"/>
      <c r="AE905" s="389"/>
      <c r="AF905" s="243">
        <f>BD.PD9[[#This Row],[Av.P3 '[%']]]*BD.PD9[[#This Row],[Ppto. Orden Interna '[DOP']]]</f>
        <v>0</v>
      </c>
      <c r="AG905" s="249"/>
      <c r="AH905" s="389"/>
      <c r="AI905" s="243">
        <f>BD.PD9[[#This Row],[Av.P4 '[%']]]*BD.PD9[[#This Row],[Ppto. Orden Interna '[DOP']]]</f>
        <v>0</v>
      </c>
      <c r="AJ905" s="249"/>
      <c r="AK905" s="389"/>
      <c r="AL905" s="243">
        <f>BD.PD9[[#This Row],[Av.P5 '[%']]]*BD.PD9[[#This Row],[Ppto. Orden Interna '[DOP']]]</f>
        <v>0</v>
      </c>
      <c r="AM905" s="496">
        <f>BD.PD9[[#This Row],[Pago 5]]+BD.PD9[[#This Row],[Pago 4]]+BD.PD9[[#This Row],[Pago 3]]+BD.PD9[[#This Row],[Pago 2]]+BD.PD9[[#This Row],[Pago 1]]</f>
        <v>35857.22</v>
      </c>
      <c r="AN905" s="308" t="s">
        <v>244</v>
      </c>
      <c r="AO905" s="308" t="s">
        <v>245</v>
      </c>
      <c r="AP905" s="308" t="s">
        <v>246</v>
      </c>
      <c r="AQ905" s="308" t="s">
        <v>247</v>
      </c>
      <c r="AR905" s="308">
        <v>594</v>
      </c>
      <c r="AS905" s="308" t="s">
        <v>248</v>
      </c>
      <c r="AT905" s="249" t="s">
        <v>1575</v>
      </c>
      <c r="AU905" s="306"/>
      <c r="AV905" s="306"/>
      <c r="AW905" s="306"/>
      <c r="AX905" s="306"/>
      <c r="AY905" s="306"/>
      <c r="AZ905" s="306"/>
      <c r="BA905" s="306"/>
      <c r="BB905" s="306"/>
      <c r="BC905" s="306"/>
      <c r="BD905" s="306"/>
      <c r="BE905" s="306"/>
      <c r="BF905" s="306"/>
      <c r="BG905" s="306"/>
      <c r="BH905" s="306"/>
      <c r="BI905" s="306"/>
      <c r="BJ905" s="306"/>
      <c r="BK905" s="306"/>
      <c r="BL905" s="306"/>
      <c r="BM905" s="306"/>
      <c r="BN905" s="306"/>
      <c r="BO905" s="306"/>
      <c r="BP905" s="306"/>
      <c r="BQ905" s="306"/>
      <c r="BR905" s="306"/>
      <c r="BS905" s="306"/>
      <c r="BT905" s="306"/>
      <c r="BU905" s="306"/>
      <c r="BV905" s="306"/>
      <c r="BW905" s="306"/>
      <c r="BX905" s="306"/>
      <c r="BY905" s="306"/>
      <c r="BZ905" s="306"/>
      <c r="CA905" s="306"/>
      <c r="CB905" s="306"/>
      <c r="CC905" s="306"/>
      <c r="CD905" s="306"/>
      <c r="CE905" s="306"/>
      <c r="CF905" s="306"/>
      <c r="CG905" s="306"/>
      <c r="CH905" s="306"/>
      <c r="CI905" s="306"/>
      <c r="CJ905" s="306"/>
      <c r="CK905" s="306"/>
      <c r="CL905" s="306"/>
      <c r="CM905" s="306"/>
      <c r="CN905" s="306"/>
      <c r="CO905" s="306"/>
      <c r="CP905" s="306"/>
      <c r="CQ905" s="306"/>
      <c r="CR905" s="306"/>
      <c r="CS905" s="306"/>
      <c r="CT905" s="306"/>
      <c r="CU905" s="306"/>
      <c r="CV905" s="306"/>
      <c r="CW905" s="306"/>
      <c r="CX905" s="306"/>
      <c r="CY905" s="306"/>
      <c r="CZ905" s="306"/>
      <c r="DA905" s="306"/>
      <c r="DB905" s="306"/>
      <c r="DC905" s="306"/>
      <c r="DD905" s="306"/>
      <c r="DE905" s="306"/>
      <c r="DF905" s="306"/>
      <c r="DG905" s="306"/>
      <c r="DH905" s="306"/>
      <c r="DI905" s="306"/>
      <c r="DJ905" s="306"/>
      <c r="DK905" s="306"/>
      <c r="DL905" s="306"/>
      <c r="DM905" s="306"/>
      <c r="DN905" s="306"/>
      <c r="DO905" s="306"/>
      <c r="DP905" s="306"/>
      <c r="DQ905" s="306"/>
      <c r="DR905" s="306"/>
      <c r="DS905" s="306"/>
      <c r="DT905" s="306"/>
      <c r="DU905" s="306"/>
      <c r="DV905" s="306"/>
      <c r="DW905" s="306"/>
      <c r="DX905" s="306"/>
      <c r="DY905" s="306"/>
      <c r="DZ905" s="306"/>
      <c r="EA905" s="306"/>
      <c r="EB905" s="306"/>
      <c r="EC905" s="306"/>
      <c r="ED905" s="306"/>
      <c r="EE905" s="306"/>
      <c r="EF905" s="306"/>
      <c r="EG905" s="306"/>
      <c r="EH905" s="306"/>
      <c r="EI905" s="306"/>
      <c r="EJ905" s="306"/>
      <c r="EK905" s="306"/>
      <c r="EL905" s="306"/>
      <c r="EM905" s="306"/>
      <c r="EN905" s="306"/>
      <c r="EO905" s="306"/>
      <c r="EP905" s="306"/>
      <c r="EQ905" s="306"/>
      <c r="ER905" s="306"/>
      <c r="ES905" s="306"/>
      <c r="ET905" s="306"/>
      <c r="EU905" s="306"/>
      <c r="EV905" s="306"/>
      <c r="EW905" s="306"/>
      <c r="EX905" s="306"/>
      <c r="EY905" s="306"/>
      <c r="EZ905" s="306"/>
      <c r="FA905" s="306"/>
      <c r="FB905" s="306"/>
      <c r="FC905" s="306"/>
      <c r="FD905" s="306"/>
      <c r="FE905" s="306"/>
      <c r="FF905" s="306"/>
      <c r="FG905" s="306"/>
      <c r="FH905" s="306"/>
      <c r="FI905" s="306"/>
      <c r="FJ905" s="306"/>
      <c r="FK905" s="306"/>
      <c r="FL905" s="306"/>
      <c r="FM905" s="306"/>
      <c r="FN905" s="306"/>
      <c r="FO905" s="306"/>
      <c r="FP905" s="306"/>
      <c r="FQ905" s="306"/>
      <c r="FR905" s="306"/>
      <c r="FS905" s="306"/>
      <c r="FT905" s="306"/>
      <c r="FU905" s="306"/>
      <c r="FV905" s="306"/>
      <c r="FW905" s="306"/>
      <c r="FX905" s="306"/>
      <c r="FY905" s="306"/>
      <c r="FZ905" s="306"/>
      <c r="GA905" s="306"/>
      <c r="GB905" s="306"/>
      <c r="GC905" s="306"/>
      <c r="GD905" s="306"/>
      <c r="GE905" s="306"/>
      <c r="GF905" s="306"/>
      <c r="GG905" s="306"/>
      <c r="GH905" s="306"/>
      <c r="GI905" s="306"/>
      <c r="GJ905" s="306"/>
      <c r="GK905" s="306"/>
      <c r="GL905" s="306"/>
      <c r="GM905" s="306"/>
      <c r="GN905" s="306"/>
      <c r="GO905" s="306"/>
      <c r="GP905" s="306"/>
      <c r="GQ905" s="306"/>
      <c r="GR905" s="306"/>
      <c r="GS905" s="306"/>
      <c r="GT905" s="306"/>
      <c r="GU905" s="306"/>
      <c r="GV905" s="306"/>
      <c r="GW905" s="306"/>
      <c r="GX905" s="306"/>
      <c r="GY905" s="306"/>
      <c r="GZ905" s="306"/>
      <c r="HA905" s="306"/>
      <c r="HB905" s="306"/>
      <c r="HC905" s="306"/>
      <c r="HD905" s="306"/>
      <c r="HE905" s="306"/>
      <c r="HF905" s="306"/>
      <c r="HG905" s="306"/>
      <c r="HH905" s="306"/>
      <c r="HI905" s="306"/>
      <c r="HJ905" s="306"/>
      <c r="HK905" s="306"/>
      <c r="HL905" s="306"/>
      <c r="HM905" s="306"/>
      <c r="HN905" s="306"/>
      <c r="HO905" s="306"/>
      <c r="HP905" s="306"/>
      <c r="HQ905" s="306"/>
      <c r="HR905" s="306"/>
      <c r="HS905" s="306"/>
      <c r="HT905" s="306"/>
      <c r="HU905" s="306"/>
      <c r="HV905" s="306"/>
      <c r="HW905" s="306"/>
      <c r="HX905" s="306"/>
      <c r="HY905" s="306"/>
      <c r="HZ905" s="306"/>
      <c r="IA905" s="306"/>
      <c r="IB905" s="306"/>
      <c r="IC905" s="306"/>
      <c r="ID905" s="306"/>
      <c r="IE905" s="306"/>
      <c r="IF905" s="306"/>
      <c r="IG905" s="306"/>
      <c r="IH905" s="306"/>
    </row>
    <row r="906" spans="1:242" s="219" customFormat="1" ht="15" customHeight="1" x14ac:dyDescent="0.3">
      <c r="A906" s="174">
        <v>8.06</v>
      </c>
      <c r="B906" s="231"/>
      <c r="C906" s="232" t="e">
        <f>VLOOKUP(BD.PD9[[#This Row],[Pos]],[19]!PPto[#Data],3,FALSE)</f>
        <v>#REF!</v>
      </c>
      <c r="D906" s="174" t="s">
        <v>23</v>
      </c>
      <c r="E906" s="305" t="str">
        <f>IF(BD.PD9[[#This Row],[.]]="*",VLOOKUP(BD.PD9[[#This Row],[Pos]],[19]Presupuesto!A:H,7,FALSE),"")</f>
        <v/>
      </c>
      <c r="F906" s="234" t="s">
        <v>698</v>
      </c>
      <c r="G906" s="174"/>
      <c r="H906" s="174"/>
      <c r="I906" s="174" t="s">
        <v>1326</v>
      </c>
      <c r="J906" s="382">
        <v>2</v>
      </c>
      <c r="K906" s="174" t="s">
        <v>260</v>
      </c>
      <c r="L906" s="383">
        <f>IF(BD.PD9[[#This Row],[Mon]]="DOP",1,HLOOKUP(BD.PD9[[#This Row],[Mon]],Data!$K$1:$L$2,2,FALSE))</f>
        <v>1</v>
      </c>
      <c r="M906" s="384">
        <v>18000</v>
      </c>
      <c r="N906" s="243">
        <f>BD.PD9[[#This Row],[Cant.]]*BD.PD9[[#This Row],[ Tasa ]]*BD.PD9[[#This Row],[ Precio Und.]]</f>
        <v>36000</v>
      </c>
      <c r="O906" s="386">
        <v>0</v>
      </c>
      <c r="P906" s="243">
        <f>IF(BD.PD9[[#This Row],[Liquid. '[%']]]&lt;&gt;0,(BD.PD9[[#This Row],[Valor Neto '[DOP']]]*BD.PD9[[#This Row],[Liquid. '[%']]])+BD.PD9[[#This Row],[Valor Neto '[DOP']]],BD.PD9[[#This Row],[Valor Neto '[DOP']]])</f>
        <v>36000</v>
      </c>
      <c r="Q906" s="243">
        <f>BD.PD9[[#This Row],[Ppto. Orden Interna '[DOP']]]/HLOOKUP("USD",Data!$K$1:$L$2,2,FALSE)</f>
        <v>553.84615384615381</v>
      </c>
      <c r="R906" s="381" t="s">
        <v>668</v>
      </c>
      <c r="S906" s="387"/>
      <c r="T906" s="387"/>
      <c r="U906" s="387"/>
      <c r="V906" s="387"/>
      <c r="W906" s="174" t="s">
        <v>658</v>
      </c>
      <c r="X906" s="495">
        <v>8</v>
      </c>
      <c r="Y906" s="388">
        <v>1</v>
      </c>
      <c r="Z906" s="243">
        <f>BD.PD9[[#This Row],[Av.P1 '[%']]]*BD.PD9[[#This Row],[Ppto. Orden Interna '[DOP']]]</f>
        <v>36000</v>
      </c>
      <c r="AA906" s="249"/>
      <c r="AB906" s="389"/>
      <c r="AC906" s="243">
        <f>BD.PD9[[#This Row],[Av.P2 '[%']]]*BD.PD9[[#This Row],[Ppto. Orden Interna '[DOP']]]</f>
        <v>0</v>
      </c>
      <c r="AD906" s="249"/>
      <c r="AE906" s="389"/>
      <c r="AF906" s="243">
        <f>BD.PD9[[#This Row],[Av.P3 '[%']]]*BD.PD9[[#This Row],[Ppto. Orden Interna '[DOP']]]</f>
        <v>0</v>
      </c>
      <c r="AG906" s="249"/>
      <c r="AH906" s="389"/>
      <c r="AI906" s="243">
        <f>BD.PD9[[#This Row],[Av.P4 '[%']]]*BD.PD9[[#This Row],[Ppto. Orden Interna '[DOP']]]</f>
        <v>0</v>
      </c>
      <c r="AJ906" s="249"/>
      <c r="AK906" s="389"/>
      <c r="AL906" s="243">
        <f>BD.PD9[[#This Row],[Av.P5 '[%']]]*BD.PD9[[#This Row],[Ppto. Orden Interna '[DOP']]]</f>
        <v>0</v>
      </c>
      <c r="AM906" s="496">
        <f>BD.PD9[[#This Row],[Pago 5]]+BD.PD9[[#This Row],[Pago 4]]+BD.PD9[[#This Row],[Pago 3]]+BD.PD9[[#This Row],[Pago 2]]+BD.PD9[[#This Row],[Pago 1]]</f>
        <v>36000</v>
      </c>
      <c r="AN906" s="308" t="s">
        <v>244</v>
      </c>
      <c r="AO906" s="308" t="s">
        <v>245</v>
      </c>
      <c r="AP906" s="308" t="s">
        <v>246</v>
      </c>
      <c r="AQ906" s="308" t="s">
        <v>247</v>
      </c>
      <c r="AR906" s="308">
        <v>594</v>
      </c>
      <c r="AS906" s="308" t="s">
        <v>248</v>
      </c>
      <c r="AT906" s="249" t="s">
        <v>1575</v>
      </c>
      <c r="AU906" s="306"/>
      <c r="AV906" s="306"/>
      <c r="AW906" s="306"/>
      <c r="AX906" s="306"/>
      <c r="AY906" s="306"/>
      <c r="AZ906" s="306"/>
      <c r="BA906" s="306"/>
      <c r="BB906" s="306"/>
      <c r="BC906" s="306"/>
      <c r="BD906" s="306"/>
      <c r="BE906" s="306"/>
      <c r="BF906" s="306"/>
      <c r="BG906" s="306"/>
      <c r="BH906" s="306"/>
      <c r="BI906" s="306"/>
      <c r="BJ906" s="306"/>
      <c r="BK906" s="306"/>
      <c r="BL906" s="306"/>
      <c r="BM906" s="306"/>
      <c r="BN906" s="306"/>
      <c r="BO906" s="306"/>
      <c r="BP906" s="306"/>
      <c r="BQ906" s="306"/>
      <c r="BR906" s="306"/>
      <c r="BS906" s="306"/>
      <c r="BT906" s="306"/>
      <c r="BU906" s="306"/>
      <c r="BV906" s="306"/>
      <c r="BW906" s="306"/>
      <c r="BX906" s="306"/>
      <c r="BY906" s="306"/>
      <c r="BZ906" s="306"/>
      <c r="CA906" s="306"/>
      <c r="CB906" s="306"/>
      <c r="CC906" s="306"/>
      <c r="CD906" s="306"/>
      <c r="CE906" s="306"/>
      <c r="CF906" s="306"/>
      <c r="CG906" s="306"/>
      <c r="CH906" s="306"/>
      <c r="CI906" s="306"/>
      <c r="CJ906" s="306"/>
      <c r="CK906" s="306"/>
      <c r="CL906" s="306"/>
      <c r="CM906" s="306"/>
      <c r="CN906" s="306"/>
      <c r="CO906" s="306"/>
      <c r="CP906" s="306"/>
      <c r="CQ906" s="306"/>
      <c r="CR906" s="306"/>
      <c r="CS906" s="306"/>
      <c r="CT906" s="306"/>
      <c r="CU906" s="306"/>
      <c r="CV906" s="306"/>
      <c r="CW906" s="306"/>
      <c r="CX906" s="306"/>
      <c r="CY906" s="306"/>
      <c r="CZ906" s="306"/>
      <c r="DA906" s="306"/>
      <c r="DB906" s="306"/>
      <c r="DC906" s="306"/>
      <c r="DD906" s="306"/>
      <c r="DE906" s="306"/>
      <c r="DF906" s="306"/>
      <c r="DG906" s="306"/>
      <c r="DH906" s="306"/>
      <c r="DI906" s="306"/>
      <c r="DJ906" s="306"/>
      <c r="DK906" s="306"/>
      <c r="DL906" s="306"/>
      <c r="DM906" s="306"/>
      <c r="DN906" s="306"/>
      <c r="DO906" s="306"/>
      <c r="DP906" s="306"/>
      <c r="DQ906" s="306"/>
      <c r="DR906" s="306"/>
      <c r="DS906" s="306"/>
      <c r="DT906" s="306"/>
      <c r="DU906" s="306"/>
      <c r="DV906" s="306"/>
      <c r="DW906" s="306"/>
      <c r="DX906" s="306"/>
      <c r="DY906" s="306"/>
      <c r="DZ906" s="306"/>
      <c r="EA906" s="306"/>
      <c r="EB906" s="306"/>
      <c r="EC906" s="306"/>
      <c r="ED906" s="306"/>
      <c r="EE906" s="306"/>
      <c r="EF906" s="306"/>
      <c r="EG906" s="306"/>
      <c r="EH906" s="306"/>
      <c r="EI906" s="306"/>
      <c r="EJ906" s="306"/>
      <c r="EK906" s="306"/>
      <c r="EL906" s="306"/>
      <c r="EM906" s="306"/>
      <c r="EN906" s="306"/>
      <c r="EO906" s="306"/>
      <c r="EP906" s="306"/>
      <c r="EQ906" s="306"/>
      <c r="ER906" s="306"/>
      <c r="ES906" s="306"/>
      <c r="ET906" s="306"/>
      <c r="EU906" s="306"/>
      <c r="EV906" s="306"/>
      <c r="EW906" s="306"/>
      <c r="EX906" s="306"/>
      <c r="EY906" s="306"/>
      <c r="EZ906" s="306"/>
      <c r="FA906" s="306"/>
      <c r="FB906" s="306"/>
      <c r="FC906" s="306"/>
      <c r="FD906" s="306"/>
      <c r="FE906" s="306"/>
      <c r="FF906" s="306"/>
      <c r="FG906" s="306"/>
      <c r="FH906" s="306"/>
      <c r="FI906" s="306"/>
      <c r="FJ906" s="306"/>
      <c r="FK906" s="306"/>
      <c r="FL906" s="306"/>
      <c r="FM906" s="306"/>
      <c r="FN906" s="306"/>
      <c r="FO906" s="306"/>
      <c r="FP906" s="306"/>
      <c r="FQ906" s="306"/>
      <c r="FR906" s="306"/>
      <c r="FS906" s="306"/>
      <c r="FT906" s="306"/>
      <c r="FU906" s="306"/>
      <c r="FV906" s="306"/>
      <c r="FW906" s="306"/>
      <c r="FX906" s="306"/>
      <c r="FY906" s="306"/>
      <c r="FZ906" s="306"/>
      <c r="GA906" s="306"/>
      <c r="GB906" s="306"/>
      <c r="GC906" s="306"/>
      <c r="GD906" s="306"/>
      <c r="GE906" s="306"/>
      <c r="GF906" s="306"/>
      <c r="GG906" s="306"/>
      <c r="GH906" s="306"/>
      <c r="GI906" s="306"/>
      <c r="GJ906" s="306"/>
      <c r="GK906" s="306"/>
      <c r="GL906" s="306"/>
      <c r="GM906" s="306"/>
      <c r="GN906" s="306"/>
      <c r="GO906" s="306"/>
      <c r="GP906" s="306"/>
      <c r="GQ906" s="306"/>
      <c r="GR906" s="306"/>
      <c r="GS906" s="306"/>
      <c r="GT906" s="306"/>
      <c r="GU906" s="306"/>
      <c r="GV906" s="306"/>
      <c r="GW906" s="306"/>
      <c r="GX906" s="306"/>
      <c r="GY906" s="306"/>
      <c r="GZ906" s="306"/>
      <c r="HA906" s="306"/>
      <c r="HB906" s="306"/>
      <c r="HC906" s="306"/>
      <c r="HD906" s="306"/>
      <c r="HE906" s="306"/>
      <c r="HF906" s="306"/>
      <c r="HG906" s="306"/>
      <c r="HH906" s="306"/>
      <c r="HI906" s="306"/>
      <c r="HJ906" s="306"/>
      <c r="HK906" s="306"/>
      <c r="HL906" s="306"/>
      <c r="HM906" s="306"/>
      <c r="HN906" s="306"/>
      <c r="HO906" s="306"/>
      <c r="HP906" s="306"/>
      <c r="HQ906" s="306"/>
      <c r="HR906" s="306"/>
      <c r="HS906" s="306"/>
      <c r="HT906" s="306"/>
      <c r="HU906" s="306"/>
      <c r="HV906" s="306"/>
      <c r="HW906" s="306"/>
      <c r="HX906" s="306"/>
      <c r="HY906" s="306"/>
      <c r="HZ906" s="306"/>
      <c r="IA906" s="306"/>
      <c r="IB906" s="306"/>
      <c r="IC906" s="306"/>
      <c r="ID906" s="306"/>
      <c r="IE906" s="306"/>
      <c r="IF906" s="306"/>
      <c r="IG906" s="306"/>
      <c r="IH906" s="306"/>
    </row>
    <row r="907" spans="1:242" s="219" customFormat="1" ht="15" customHeight="1" x14ac:dyDescent="0.3">
      <c r="A907" s="174">
        <v>8.06</v>
      </c>
      <c r="B907" s="231"/>
      <c r="C907" s="232" t="e">
        <f>VLOOKUP(BD.PD9[[#This Row],[Pos]],[19]!PPto[#Data],3,FALSE)</f>
        <v>#REF!</v>
      </c>
      <c r="D907" s="174" t="s">
        <v>23</v>
      </c>
      <c r="E907" s="305" t="str">
        <f>IF(BD.PD9[[#This Row],[.]]="*",VLOOKUP(BD.PD9[[#This Row],[Pos]],[19]Presupuesto!A:H,7,FALSE),"")</f>
        <v/>
      </c>
      <c r="F907" s="506" t="s">
        <v>1559</v>
      </c>
      <c r="G907" s="579"/>
      <c r="H907" s="174"/>
      <c r="I907" s="174" t="s">
        <v>1326</v>
      </c>
      <c r="J907" s="382">
        <v>6</v>
      </c>
      <c r="K907" s="174" t="s">
        <v>260</v>
      </c>
      <c r="L907" s="383">
        <f>IF(BD.PD9[[#This Row],[Mon]]="DOP",1,HLOOKUP(BD.PD9[[#This Row],[Mon]],Data!$K$1:$L$2,2,FALSE))</f>
        <v>1</v>
      </c>
      <c r="M907" s="384">
        <v>12000</v>
      </c>
      <c r="N907" s="243">
        <f>BD.PD9[[#This Row],[Cant.]]*BD.PD9[[#This Row],[ Tasa ]]*BD.PD9[[#This Row],[ Precio Und.]]</f>
        <v>72000</v>
      </c>
      <c r="O907" s="386">
        <v>0</v>
      </c>
      <c r="P907" s="243">
        <f>IF(BD.PD9[[#This Row],[Liquid. '[%']]]&lt;&gt;0,(BD.PD9[[#This Row],[Valor Neto '[DOP']]]*BD.PD9[[#This Row],[Liquid. '[%']]])+BD.PD9[[#This Row],[Valor Neto '[DOP']]],BD.PD9[[#This Row],[Valor Neto '[DOP']]])</f>
        <v>72000</v>
      </c>
      <c r="Q907" s="243">
        <f>BD.PD9[[#This Row],[Ppto. Orden Interna '[DOP']]]/HLOOKUP("USD",Data!$K$1:$L$2,2,FALSE)</f>
        <v>1107.6923076923076</v>
      </c>
      <c r="R907" s="381" t="s">
        <v>1560</v>
      </c>
      <c r="S907" s="387"/>
      <c r="T907" s="387"/>
      <c r="U907" s="387"/>
      <c r="V907" s="387"/>
      <c r="W907" s="174" t="s">
        <v>439</v>
      </c>
      <c r="X907" s="495">
        <v>8</v>
      </c>
      <c r="Y907" s="388">
        <v>1</v>
      </c>
      <c r="Z907" s="243">
        <f>BD.PD9[[#This Row],[Av.P1 '[%']]]*BD.PD9[[#This Row],[Ppto. Orden Interna '[DOP']]]</f>
        <v>72000</v>
      </c>
      <c r="AA907" s="249"/>
      <c r="AB907" s="389"/>
      <c r="AC907" s="243">
        <f>BD.PD9[[#This Row],[Av.P2 '[%']]]*BD.PD9[[#This Row],[Ppto. Orden Interna '[DOP']]]</f>
        <v>0</v>
      </c>
      <c r="AD907" s="249"/>
      <c r="AE907" s="389"/>
      <c r="AF907" s="243">
        <f>BD.PD9[[#This Row],[Av.P3 '[%']]]*BD.PD9[[#This Row],[Ppto. Orden Interna '[DOP']]]</f>
        <v>0</v>
      </c>
      <c r="AG907" s="249"/>
      <c r="AH907" s="389"/>
      <c r="AI907" s="243">
        <f>BD.PD9[[#This Row],[Av.P4 '[%']]]*BD.PD9[[#This Row],[Ppto. Orden Interna '[DOP']]]</f>
        <v>0</v>
      </c>
      <c r="AJ907" s="249"/>
      <c r="AK907" s="389"/>
      <c r="AL907" s="243">
        <f>BD.PD9[[#This Row],[Av.P5 '[%']]]*BD.PD9[[#This Row],[Ppto. Orden Interna '[DOP']]]</f>
        <v>0</v>
      </c>
      <c r="AM907" s="496">
        <f>BD.PD9[[#This Row],[Pago 5]]+BD.PD9[[#This Row],[Pago 4]]+BD.PD9[[#This Row],[Pago 3]]+BD.PD9[[#This Row],[Pago 2]]+BD.PD9[[#This Row],[Pago 1]]</f>
        <v>72000</v>
      </c>
      <c r="AN907" s="308" t="s">
        <v>244</v>
      </c>
      <c r="AO907" s="308" t="s">
        <v>245</v>
      </c>
      <c r="AP907" s="308" t="s">
        <v>246</v>
      </c>
      <c r="AQ907" s="308" t="s">
        <v>247</v>
      </c>
      <c r="AR907" s="308">
        <v>594</v>
      </c>
      <c r="AS907" s="308" t="s">
        <v>248</v>
      </c>
      <c r="AT907" s="249" t="s">
        <v>1575</v>
      </c>
      <c r="AU907" s="306"/>
      <c r="AV907" s="306"/>
      <c r="AW907" s="306"/>
      <c r="AX907" s="306"/>
      <c r="AY907" s="306"/>
      <c r="AZ907" s="306"/>
      <c r="BA907" s="306"/>
      <c r="BB907" s="306"/>
      <c r="BC907" s="306"/>
      <c r="BD907" s="306"/>
      <c r="BE907" s="306"/>
      <c r="BF907" s="306"/>
      <c r="BG907" s="306"/>
      <c r="BH907" s="306"/>
      <c r="BI907" s="306"/>
      <c r="BJ907" s="306"/>
      <c r="BK907" s="306"/>
      <c r="BL907" s="306"/>
      <c r="BM907" s="306"/>
      <c r="BN907" s="306"/>
      <c r="BO907" s="306"/>
      <c r="BP907" s="306"/>
      <c r="BQ907" s="306"/>
      <c r="BR907" s="306"/>
      <c r="BS907" s="306"/>
      <c r="BT907" s="306"/>
      <c r="BU907" s="306"/>
      <c r="BV907" s="306"/>
      <c r="BW907" s="306"/>
      <c r="BX907" s="306"/>
      <c r="BY907" s="306"/>
      <c r="BZ907" s="306"/>
      <c r="CA907" s="306"/>
      <c r="CB907" s="306"/>
      <c r="CC907" s="306"/>
      <c r="CD907" s="306"/>
      <c r="CE907" s="306"/>
      <c r="CF907" s="306"/>
      <c r="CG907" s="306"/>
      <c r="CH907" s="306"/>
      <c r="CI907" s="306"/>
      <c r="CJ907" s="306"/>
      <c r="CK907" s="306"/>
      <c r="CL907" s="306"/>
      <c r="CM907" s="306"/>
      <c r="CN907" s="306"/>
      <c r="CO907" s="306"/>
      <c r="CP907" s="306"/>
      <c r="CQ907" s="306"/>
      <c r="CR907" s="306"/>
      <c r="CS907" s="306"/>
      <c r="CT907" s="306"/>
      <c r="CU907" s="306"/>
      <c r="CV907" s="306"/>
      <c r="CW907" s="306"/>
      <c r="CX907" s="306"/>
      <c r="CY907" s="306"/>
      <c r="CZ907" s="306"/>
      <c r="DA907" s="306"/>
      <c r="DB907" s="306"/>
      <c r="DC907" s="306"/>
      <c r="DD907" s="306"/>
      <c r="DE907" s="306"/>
      <c r="DF907" s="306"/>
      <c r="DG907" s="306"/>
      <c r="DH907" s="306"/>
      <c r="DI907" s="306"/>
      <c r="DJ907" s="306"/>
      <c r="DK907" s="306"/>
      <c r="DL907" s="306"/>
      <c r="DM907" s="306"/>
      <c r="DN907" s="306"/>
      <c r="DO907" s="306"/>
      <c r="DP907" s="306"/>
      <c r="DQ907" s="306"/>
      <c r="DR907" s="306"/>
      <c r="DS907" s="306"/>
      <c r="DT907" s="306"/>
      <c r="DU907" s="306"/>
      <c r="DV907" s="306"/>
      <c r="DW907" s="306"/>
      <c r="DX907" s="306"/>
      <c r="DY907" s="306"/>
      <c r="DZ907" s="306"/>
      <c r="EA907" s="306"/>
      <c r="EB907" s="306"/>
      <c r="EC907" s="306"/>
      <c r="ED907" s="306"/>
      <c r="EE907" s="306"/>
      <c r="EF907" s="306"/>
      <c r="EG907" s="306"/>
      <c r="EH907" s="306"/>
      <c r="EI907" s="306"/>
      <c r="EJ907" s="306"/>
      <c r="EK907" s="306"/>
      <c r="EL907" s="306"/>
      <c r="EM907" s="306"/>
      <c r="EN907" s="306"/>
      <c r="EO907" s="306"/>
      <c r="EP907" s="306"/>
      <c r="EQ907" s="306"/>
      <c r="ER907" s="306"/>
      <c r="ES907" s="306"/>
      <c r="ET907" s="306"/>
      <c r="EU907" s="306"/>
      <c r="EV907" s="306"/>
      <c r="EW907" s="306"/>
      <c r="EX907" s="306"/>
      <c r="EY907" s="306"/>
      <c r="EZ907" s="306"/>
      <c r="FA907" s="306"/>
      <c r="FB907" s="306"/>
      <c r="FC907" s="306"/>
      <c r="FD907" s="306"/>
      <c r="FE907" s="306"/>
      <c r="FF907" s="306"/>
      <c r="FG907" s="306"/>
      <c r="FH907" s="306"/>
      <c r="FI907" s="306"/>
      <c r="FJ907" s="306"/>
      <c r="FK907" s="306"/>
      <c r="FL907" s="306"/>
      <c r="FM907" s="306"/>
      <c r="FN907" s="306"/>
      <c r="FO907" s="306"/>
      <c r="FP907" s="306"/>
      <c r="FQ907" s="306"/>
      <c r="FR907" s="306"/>
      <c r="FS907" s="306"/>
      <c r="FT907" s="306"/>
      <c r="FU907" s="306"/>
      <c r="FV907" s="306"/>
      <c r="FW907" s="306"/>
      <c r="FX907" s="306"/>
      <c r="FY907" s="306"/>
      <c r="FZ907" s="306"/>
      <c r="GA907" s="306"/>
      <c r="GB907" s="306"/>
      <c r="GC907" s="306"/>
      <c r="GD907" s="306"/>
      <c r="GE907" s="306"/>
      <c r="GF907" s="306"/>
      <c r="GG907" s="306"/>
      <c r="GH907" s="306"/>
      <c r="GI907" s="306"/>
      <c r="GJ907" s="306"/>
      <c r="GK907" s="306"/>
      <c r="GL907" s="306"/>
      <c r="GM907" s="306"/>
      <c r="GN907" s="306"/>
      <c r="GO907" s="306"/>
      <c r="GP907" s="306"/>
      <c r="GQ907" s="306"/>
      <c r="GR907" s="306"/>
      <c r="GS907" s="306"/>
      <c r="GT907" s="306"/>
      <c r="GU907" s="306"/>
      <c r="GV907" s="306"/>
      <c r="GW907" s="306"/>
      <c r="GX907" s="306"/>
      <c r="GY907" s="306"/>
      <c r="GZ907" s="306"/>
      <c r="HA907" s="306"/>
      <c r="HB907" s="306"/>
      <c r="HC907" s="306"/>
      <c r="HD907" s="306"/>
      <c r="HE907" s="306"/>
      <c r="HF907" s="306"/>
      <c r="HG907" s="306"/>
      <c r="HH907" s="306"/>
      <c r="HI907" s="306"/>
      <c r="HJ907" s="306"/>
      <c r="HK907" s="306"/>
      <c r="HL907" s="306"/>
      <c r="HM907" s="306"/>
      <c r="HN907" s="306"/>
      <c r="HO907" s="306"/>
      <c r="HP907" s="306"/>
      <c r="HQ907" s="306"/>
      <c r="HR907" s="306"/>
      <c r="HS907" s="306"/>
      <c r="HT907" s="306"/>
      <c r="HU907" s="306"/>
      <c r="HV907" s="306"/>
      <c r="HW907" s="306"/>
      <c r="HX907" s="306"/>
      <c r="HY907" s="306"/>
      <c r="HZ907" s="306"/>
      <c r="IA907" s="306"/>
      <c r="IB907" s="306"/>
      <c r="IC907" s="306"/>
      <c r="ID907" s="306"/>
      <c r="IE907" s="306"/>
      <c r="IF907" s="306"/>
      <c r="IG907" s="306"/>
      <c r="IH907" s="306"/>
    </row>
    <row r="908" spans="1:242" s="219" customFormat="1" ht="15" customHeight="1" x14ac:dyDescent="0.3">
      <c r="A908" s="174">
        <v>8.06</v>
      </c>
      <c r="B908" s="231"/>
      <c r="C908" s="232" t="e">
        <f>VLOOKUP(BD.PD9[[#This Row],[Pos]],[19]!PPto[#Data],3,FALSE)</f>
        <v>#REF!</v>
      </c>
      <c r="D908" s="174" t="s">
        <v>23</v>
      </c>
      <c r="E908" s="305" t="str">
        <f>IF(BD.PD9[[#This Row],[.]]="*",VLOOKUP(BD.PD9[[#This Row],[Pos]],[19]Presupuesto!A:H,7,FALSE),"")</f>
        <v/>
      </c>
      <c r="F908" s="234" t="s">
        <v>699</v>
      </c>
      <c r="G908" s="174"/>
      <c r="H908" s="174"/>
      <c r="I908" s="174" t="s">
        <v>1326</v>
      </c>
      <c r="J908" s="382">
        <v>1</v>
      </c>
      <c r="K908" s="174" t="s">
        <v>260</v>
      </c>
      <c r="L908" s="383">
        <f>IF(BD.PD9[[#This Row],[Mon]]="DOP",1,HLOOKUP(BD.PD9[[#This Row],[Mon]],Data!$K$1:$L$2,2,FALSE))</f>
        <v>1</v>
      </c>
      <c r="M908" s="384">
        <v>107857.62</v>
      </c>
      <c r="N908" s="243">
        <f>BD.PD9[[#This Row],[Cant.]]*BD.PD9[[#This Row],[ Tasa ]]*BD.PD9[[#This Row],[ Precio Und.]]</f>
        <v>107857.62</v>
      </c>
      <c r="O908" s="386">
        <v>0</v>
      </c>
      <c r="P908" s="243">
        <f>IF(BD.PD9[[#This Row],[Liquid. '[%']]]&lt;&gt;0,(BD.PD9[[#This Row],[Valor Neto '[DOP']]]*BD.PD9[[#This Row],[Liquid. '[%']]])+BD.PD9[[#This Row],[Valor Neto '[DOP']]],BD.PD9[[#This Row],[Valor Neto '[DOP']]])</f>
        <v>107857.62</v>
      </c>
      <c r="Q908" s="243">
        <f>BD.PD9[[#This Row],[Ppto. Orden Interna '[DOP']]]/HLOOKUP("USD",Data!$K$1:$L$2,2,FALSE)</f>
        <v>1659.348</v>
      </c>
      <c r="R908" s="381" t="s">
        <v>700</v>
      </c>
      <c r="S908" s="387"/>
      <c r="T908" s="387"/>
      <c r="U908" s="387"/>
      <c r="V908" s="387"/>
      <c r="W908" s="174" t="s">
        <v>701</v>
      </c>
      <c r="X908" s="495">
        <v>8</v>
      </c>
      <c r="Y908" s="388">
        <v>1</v>
      </c>
      <c r="Z908" s="243">
        <f>BD.PD9[[#This Row],[Av.P1 '[%']]]*BD.PD9[[#This Row],[Ppto. Orden Interna '[DOP']]]</f>
        <v>107857.62</v>
      </c>
      <c r="AA908" s="249"/>
      <c r="AB908" s="389"/>
      <c r="AC908" s="243">
        <f>BD.PD9[[#This Row],[Av.P2 '[%']]]*BD.PD9[[#This Row],[Ppto. Orden Interna '[DOP']]]</f>
        <v>0</v>
      </c>
      <c r="AD908" s="249"/>
      <c r="AE908" s="389"/>
      <c r="AF908" s="243">
        <f>BD.PD9[[#This Row],[Av.P3 '[%']]]*BD.PD9[[#This Row],[Ppto. Orden Interna '[DOP']]]</f>
        <v>0</v>
      </c>
      <c r="AG908" s="249"/>
      <c r="AH908" s="389"/>
      <c r="AI908" s="243">
        <f>BD.PD9[[#This Row],[Av.P4 '[%']]]*BD.PD9[[#This Row],[Ppto. Orden Interna '[DOP']]]</f>
        <v>0</v>
      </c>
      <c r="AJ908" s="249"/>
      <c r="AK908" s="389"/>
      <c r="AL908" s="243">
        <f>BD.PD9[[#This Row],[Av.P5 '[%']]]*BD.PD9[[#This Row],[Ppto. Orden Interna '[DOP']]]</f>
        <v>0</v>
      </c>
      <c r="AM908" s="496">
        <f>BD.PD9[[#This Row],[Pago 5]]+BD.PD9[[#This Row],[Pago 4]]+BD.PD9[[#This Row],[Pago 3]]+BD.PD9[[#This Row],[Pago 2]]+BD.PD9[[#This Row],[Pago 1]]</f>
        <v>107857.62</v>
      </c>
      <c r="AN908" s="308" t="s">
        <v>244</v>
      </c>
      <c r="AO908" s="308" t="s">
        <v>245</v>
      </c>
      <c r="AP908" s="308" t="s">
        <v>246</v>
      </c>
      <c r="AQ908" s="308" t="s">
        <v>247</v>
      </c>
      <c r="AR908" s="308">
        <v>594</v>
      </c>
      <c r="AS908" s="308" t="s">
        <v>248</v>
      </c>
      <c r="AT908" s="249" t="s">
        <v>1575</v>
      </c>
      <c r="AU908" s="306"/>
      <c r="AV908" s="306"/>
      <c r="AW908" s="306"/>
      <c r="AX908" s="306"/>
      <c r="AY908" s="306"/>
      <c r="AZ908" s="306"/>
      <c r="BA908" s="306"/>
      <c r="BB908" s="306"/>
      <c r="BC908" s="306"/>
      <c r="BD908" s="306"/>
      <c r="BE908" s="306"/>
      <c r="BF908" s="306"/>
      <c r="BG908" s="306"/>
      <c r="BH908" s="306"/>
      <c r="BI908" s="306"/>
      <c r="BJ908" s="306"/>
      <c r="BK908" s="306"/>
      <c r="BL908" s="306"/>
      <c r="BM908" s="306"/>
      <c r="BN908" s="306"/>
      <c r="BO908" s="306"/>
      <c r="BP908" s="306"/>
      <c r="BQ908" s="306"/>
      <c r="BR908" s="306"/>
      <c r="BS908" s="306"/>
      <c r="BT908" s="306"/>
      <c r="BU908" s="306"/>
      <c r="BV908" s="306"/>
      <c r="BW908" s="306"/>
      <c r="BX908" s="306"/>
      <c r="BY908" s="306"/>
      <c r="BZ908" s="306"/>
      <c r="CA908" s="306"/>
      <c r="CB908" s="306"/>
      <c r="CC908" s="306"/>
      <c r="CD908" s="306"/>
      <c r="CE908" s="306"/>
      <c r="CF908" s="306"/>
      <c r="CG908" s="306"/>
      <c r="CH908" s="306"/>
      <c r="CI908" s="306"/>
      <c r="CJ908" s="306"/>
      <c r="CK908" s="306"/>
      <c r="CL908" s="306"/>
      <c r="CM908" s="306"/>
      <c r="CN908" s="306"/>
      <c r="CO908" s="306"/>
      <c r="CP908" s="306"/>
      <c r="CQ908" s="306"/>
      <c r="CR908" s="306"/>
      <c r="CS908" s="306"/>
      <c r="CT908" s="306"/>
      <c r="CU908" s="306"/>
      <c r="CV908" s="306"/>
      <c r="CW908" s="306"/>
      <c r="CX908" s="306"/>
      <c r="CY908" s="306"/>
      <c r="CZ908" s="306"/>
      <c r="DA908" s="306"/>
      <c r="DB908" s="306"/>
      <c r="DC908" s="306"/>
      <c r="DD908" s="306"/>
      <c r="DE908" s="306"/>
      <c r="DF908" s="306"/>
      <c r="DG908" s="306"/>
      <c r="DH908" s="306"/>
      <c r="DI908" s="306"/>
      <c r="DJ908" s="306"/>
      <c r="DK908" s="306"/>
      <c r="DL908" s="306"/>
      <c r="DM908" s="306"/>
      <c r="DN908" s="306"/>
      <c r="DO908" s="306"/>
      <c r="DP908" s="306"/>
      <c r="DQ908" s="306"/>
      <c r="DR908" s="306"/>
      <c r="DS908" s="306"/>
      <c r="DT908" s="306"/>
      <c r="DU908" s="306"/>
      <c r="DV908" s="306"/>
      <c r="DW908" s="306"/>
      <c r="DX908" s="306"/>
      <c r="DY908" s="306"/>
      <c r="DZ908" s="306"/>
      <c r="EA908" s="306"/>
      <c r="EB908" s="306"/>
      <c r="EC908" s="306"/>
      <c r="ED908" s="306"/>
      <c r="EE908" s="306"/>
      <c r="EF908" s="306"/>
      <c r="EG908" s="306"/>
      <c r="EH908" s="306"/>
      <c r="EI908" s="306"/>
      <c r="EJ908" s="306"/>
      <c r="EK908" s="306"/>
      <c r="EL908" s="306"/>
      <c r="EM908" s="306"/>
      <c r="EN908" s="306"/>
      <c r="EO908" s="306"/>
      <c r="EP908" s="306"/>
      <c r="EQ908" s="306"/>
      <c r="ER908" s="306"/>
      <c r="ES908" s="306"/>
      <c r="ET908" s="306"/>
      <c r="EU908" s="306"/>
      <c r="EV908" s="306"/>
      <c r="EW908" s="306"/>
      <c r="EX908" s="306"/>
      <c r="EY908" s="306"/>
      <c r="EZ908" s="306"/>
      <c r="FA908" s="306"/>
      <c r="FB908" s="306"/>
      <c r="FC908" s="306"/>
      <c r="FD908" s="306"/>
      <c r="FE908" s="306"/>
      <c r="FF908" s="306"/>
      <c r="FG908" s="306"/>
      <c r="FH908" s="306"/>
      <c r="FI908" s="306"/>
      <c r="FJ908" s="306"/>
      <c r="FK908" s="306"/>
      <c r="FL908" s="306"/>
      <c r="FM908" s="306"/>
      <c r="FN908" s="306"/>
      <c r="FO908" s="306"/>
      <c r="FP908" s="306"/>
      <c r="FQ908" s="306"/>
      <c r="FR908" s="306"/>
      <c r="FS908" s="306"/>
      <c r="FT908" s="306"/>
      <c r="FU908" s="306"/>
      <c r="FV908" s="306"/>
      <c r="FW908" s="306"/>
      <c r="FX908" s="306"/>
      <c r="FY908" s="306"/>
      <c r="FZ908" s="306"/>
      <c r="GA908" s="306"/>
      <c r="GB908" s="306"/>
      <c r="GC908" s="306"/>
      <c r="GD908" s="306"/>
      <c r="GE908" s="306"/>
      <c r="GF908" s="306"/>
      <c r="GG908" s="306"/>
      <c r="GH908" s="306"/>
      <c r="GI908" s="306"/>
      <c r="GJ908" s="306"/>
      <c r="GK908" s="306"/>
      <c r="GL908" s="306"/>
      <c r="GM908" s="306"/>
      <c r="GN908" s="306"/>
      <c r="GO908" s="306"/>
      <c r="GP908" s="306"/>
      <c r="GQ908" s="306"/>
      <c r="GR908" s="306"/>
      <c r="GS908" s="306"/>
      <c r="GT908" s="306"/>
      <c r="GU908" s="306"/>
      <c r="GV908" s="306"/>
      <c r="GW908" s="306"/>
      <c r="GX908" s="306"/>
      <c r="GY908" s="306"/>
      <c r="GZ908" s="306"/>
      <c r="HA908" s="306"/>
      <c r="HB908" s="306"/>
      <c r="HC908" s="306"/>
      <c r="HD908" s="306"/>
      <c r="HE908" s="306"/>
      <c r="HF908" s="306"/>
      <c r="HG908" s="306"/>
      <c r="HH908" s="306"/>
      <c r="HI908" s="306"/>
      <c r="HJ908" s="306"/>
      <c r="HK908" s="306"/>
      <c r="HL908" s="306"/>
      <c r="HM908" s="306"/>
      <c r="HN908" s="306"/>
      <c r="HO908" s="306"/>
      <c r="HP908" s="306"/>
      <c r="HQ908" s="306"/>
      <c r="HR908" s="306"/>
      <c r="HS908" s="306"/>
      <c r="HT908" s="306"/>
      <c r="HU908" s="306"/>
      <c r="HV908" s="306"/>
      <c r="HW908" s="306"/>
      <c r="HX908" s="306"/>
      <c r="HY908" s="306"/>
      <c r="HZ908" s="306"/>
      <c r="IA908" s="306"/>
      <c r="IB908" s="306"/>
      <c r="IC908" s="306"/>
      <c r="ID908" s="306"/>
      <c r="IE908" s="306"/>
      <c r="IF908" s="306"/>
      <c r="IG908" s="306"/>
      <c r="IH908" s="306"/>
    </row>
    <row r="909" spans="1:242" s="219" customFormat="1" ht="15" customHeight="1" x14ac:dyDescent="0.3">
      <c r="A909" s="174">
        <v>8.06</v>
      </c>
      <c r="B909" s="231"/>
      <c r="C909" s="232" t="e">
        <f>VLOOKUP(BD.PD9[[#This Row],[Pos]],[19]!PPto[#Data],3,FALSE)</f>
        <v>#REF!</v>
      </c>
      <c r="D909" s="174" t="s">
        <v>23</v>
      </c>
      <c r="E909" s="305" t="str">
        <f>IF(BD.PD9[[#This Row],[.]]="*",VLOOKUP(BD.PD9[[#This Row],[Pos]],[19]Presupuesto!A:H,7,FALSE),"")</f>
        <v/>
      </c>
      <c r="F909" s="234" t="s">
        <v>702</v>
      </c>
      <c r="G909" s="174"/>
      <c r="H909" s="174"/>
      <c r="I909" s="174" t="s">
        <v>1326</v>
      </c>
      <c r="J909" s="382">
        <v>4</v>
      </c>
      <c r="K909" s="174" t="s">
        <v>260</v>
      </c>
      <c r="L909" s="383">
        <f>IF(BD.PD9[[#This Row],[Mon]]="DOP",1,HLOOKUP(BD.PD9[[#This Row],[Mon]],Data!$K$1:$L$2,2,FALSE))</f>
        <v>1</v>
      </c>
      <c r="M909" s="384">
        <v>40470.647499999999</v>
      </c>
      <c r="N909" s="243">
        <f>BD.PD9[[#This Row],[Cant.]]*BD.PD9[[#This Row],[ Tasa ]]*BD.PD9[[#This Row],[ Precio Und.]]</f>
        <v>161882.59</v>
      </c>
      <c r="O909" s="386">
        <v>0</v>
      </c>
      <c r="P909" s="243">
        <f>IF(BD.PD9[[#This Row],[Liquid. '[%']]]&lt;&gt;0,(BD.PD9[[#This Row],[Valor Neto '[DOP']]]*BD.PD9[[#This Row],[Liquid. '[%']]])+BD.PD9[[#This Row],[Valor Neto '[DOP']]],BD.PD9[[#This Row],[Valor Neto '[DOP']]])</f>
        <v>161882.59</v>
      </c>
      <c r="Q909" s="243">
        <f>BD.PD9[[#This Row],[Ppto. Orden Interna '[DOP']]]/HLOOKUP("USD",Data!$K$1:$L$2,2,FALSE)</f>
        <v>2490.5013846153847</v>
      </c>
      <c r="R909" s="381" t="s">
        <v>703</v>
      </c>
      <c r="S909" s="387"/>
      <c r="T909" s="387"/>
      <c r="U909" s="387"/>
      <c r="V909" s="387"/>
      <c r="W909" s="583" t="s">
        <v>704</v>
      </c>
      <c r="X909" s="495">
        <v>8</v>
      </c>
      <c r="Y909" s="388">
        <v>1</v>
      </c>
      <c r="Z909" s="243">
        <f>BD.PD9[[#This Row],[Av.P1 '[%']]]*BD.PD9[[#This Row],[Ppto. Orden Interna '[DOP']]]</f>
        <v>161882.59</v>
      </c>
      <c r="AA909" s="249"/>
      <c r="AB909" s="389"/>
      <c r="AC909" s="243">
        <f>BD.PD9[[#This Row],[Av.P2 '[%']]]*BD.PD9[[#This Row],[Ppto. Orden Interna '[DOP']]]</f>
        <v>0</v>
      </c>
      <c r="AD909" s="249"/>
      <c r="AE909" s="389"/>
      <c r="AF909" s="243">
        <f>BD.PD9[[#This Row],[Av.P3 '[%']]]*BD.PD9[[#This Row],[Ppto. Orden Interna '[DOP']]]</f>
        <v>0</v>
      </c>
      <c r="AG909" s="249"/>
      <c r="AH909" s="389"/>
      <c r="AI909" s="243">
        <f>BD.PD9[[#This Row],[Av.P4 '[%']]]*BD.PD9[[#This Row],[Ppto. Orden Interna '[DOP']]]</f>
        <v>0</v>
      </c>
      <c r="AJ909" s="249"/>
      <c r="AK909" s="389"/>
      <c r="AL909" s="243">
        <f>BD.PD9[[#This Row],[Av.P5 '[%']]]*BD.PD9[[#This Row],[Ppto. Orden Interna '[DOP']]]</f>
        <v>0</v>
      </c>
      <c r="AM909" s="496">
        <f>BD.PD9[[#This Row],[Pago 5]]+BD.PD9[[#This Row],[Pago 4]]+BD.PD9[[#This Row],[Pago 3]]+BD.PD9[[#This Row],[Pago 2]]+BD.PD9[[#This Row],[Pago 1]]</f>
        <v>161882.59</v>
      </c>
      <c r="AN909" s="308" t="s">
        <v>244</v>
      </c>
      <c r="AO909" s="308" t="s">
        <v>245</v>
      </c>
      <c r="AP909" s="308" t="s">
        <v>246</v>
      </c>
      <c r="AQ909" s="308" t="s">
        <v>247</v>
      </c>
      <c r="AR909" s="308">
        <v>594</v>
      </c>
      <c r="AS909" s="308" t="s">
        <v>248</v>
      </c>
      <c r="AT909" s="249" t="s">
        <v>1575</v>
      </c>
      <c r="AU909" s="306"/>
      <c r="AV909" s="306"/>
      <c r="AW909" s="306"/>
      <c r="AX909" s="306"/>
      <c r="AY909" s="306"/>
      <c r="AZ909" s="306"/>
      <c r="BA909" s="306"/>
      <c r="BB909" s="306"/>
      <c r="BC909" s="306"/>
      <c r="BD909" s="306"/>
      <c r="BE909" s="306"/>
      <c r="BF909" s="306"/>
      <c r="BG909" s="306"/>
      <c r="BH909" s="306"/>
      <c r="BI909" s="306"/>
      <c r="BJ909" s="306"/>
      <c r="BK909" s="306"/>
      <c r="BL909" s="306"/>
      <c r="BM909" s="306"/>
      <c r="BN909" s="306"/>
      <c r="BO909" s="306"/>
      <c r="BP909" s="306"/>
      <c r="BQ909" s="306"/>
      <c r="BR909" s="306"/>
      <c r="BS909" s="306"/>
      <c r="BT909" s="306"/>
      <c r="BU909" s="306"/>
      <c r="BV909" s="306"/>
      <c r="BW909" s="306"/>
      <c r="BX909" s="306"/>
      <c r="BY909" s="306"/>
      <c r="BZ909" s="306"/>
      <c r="CA909" s="306"/>
      <c r="CB909" s="306"/>
      <c r="CC909" s="306"/>
      <c r="CD909" s="306"/>
      <c r="CE909" s="306"/>
      <c r="CF909" s="306"/>
      <c r="CG909" s="306"/>
      <c r="CH909" s="306"/>
      <c r="CI909" s="306"/>
      <c r="CJ909" s="306"/>
      <c r="CK909" s="306"/>
      <c r="CL909" s="306"/>
      <c r="CM909" s="306"/>
      <c r="CN909" s="306"/>
      <c r="CO909" s="306"/>
      <c r="CP909" s="306"/>
      <c r="CQ909" s="306"/>
      <c r="CR909" s="306"/>
      <c r="CS909" s="306"/>
      <c r="CT909" s="306"/>
      <c r="CU909" s="306"/>
      <c r="CV909" s="306"/>
      <c r="CW909" s="306"/>
      <c r="CX909" s="306"/>
      <c r="CY909" s="306"/>
      <c r="CZ909" s="306"/>
      <c r="DA909" s="306"/>
      <c r="DB909" s="306"/>
      <c r="DC909" s="306"/>
      <c r="DD909" s="306"/>
      <c r="DE909" s="306"/>
      <c r="DF909" s="306"/>
      <c r="DG909" s="306"/>
      <c r="DH909" s="306"/>
      <c r="DI909" s="306"/>
      <c r="DJ909" s="306"/>
      <c r="DK909" s="306"/>
      <c r="DL909" s="306"/>
      <c r="DM909" s="306"/>
      <c r="DN909" s="306"/>
      <c r="DO909" s="306"/>
      <c r="DP909" s="306"/>
      <c r="DQ909" s="306"/>
      <c r="DR909" s="306"/>
      <c r="DS909" s="306"/>
      <c r="DT909" s="306"/>
      <c r="DU909" s="306"/>
      <c r="DV909" s="306"/>
      <c r="DW909" s="306"/>
      <c r="DX909" s="306"/>
      <c r="DY909" s="306"/>
      <c r="DZ909" s="306"/>
      <c r="EA909" s="306"/>
      <c r="EB909" s="306"/>
      <c r="EC909" s="306"/>
      <c r="ED909" s="306"/>
      <c r="EE909" s="306"/>
      <c r="EF909" s="306"/>
      <c r="EG909" s="306"/>
      <c r="EH909" s="306"/>
      <c r="EI909" s="306"/>
      <c r="EJ909" s="306"/>
      <c r="EK909" s="306"/>
      <c r="EL909" s="306"/>
      <c r="EM909" s="306"/>
      <c r="EN909" s="306"/>
      <c r="EO909" s="306"/>
      <c r="EP909" s="306"/>
      <c r="EQ909" s="306"/>
      <c r="ER909" s="306"/>
      <c r="ES909" s="306"/>
      <c r="ET909" s="306"/>
      <c r="EU909" s="306"/>
      <c r="EV909" s="306"/>
      <c r="EW909" s="306"/>
      <c r="EX909" s="306"/>
      <c r="EY909" s="306"/>
      <c r="EZ909" s="306"/>
      <c r="FA909" s="306"/>
      <c r="FB909" s="306"/>
      <c r="FC909" s="306"/>
      <c r="FD909" s="306"/>
      <c r="FE909" s="306"/>
      <c r="FF909" s="306"/>
      <c r="FG909" s="306"/>
      <c r="FH909" s="306"/>
      <c r="FI909" s="306"/>
      <c r="FJ909" s="306"/>
      <c r="FK909" s="306"/>
      <c r="FL909" s="306"/>
      <c r="FM909" s="306"/>
      <c r="FN909" s="306"/>
      <c r="FO909" s="306"/>
      <c r="FP909" s="306"/>
      <c r="FQ909" s="306"/>
      <c r="FR909" s="306"/>
      <c r="FS909" s="306"/>
      <c r="FT909" s="306"/>
      <c r="FU909" s="306"/>
      <c r="FV909" s="306"/>
      <c r="FW909" s="306"/>
      <c r="FX909" s="306"/>
      <c r="FY909" s="306"/>
      <c r="FZ909" s="306"/>
      <c r="GA909" s="306"/>
      <c r="GB909" s="306"/>
      <c r="GC909" s="306"/>
      <c r="GD909" s="306"/>
      <c r="GE909" s="306"/>
      <c r="GF909" s="306"/>
      <c r="GG909" s="306"/>
      <c r="GH909" s="306"/>
      <c r="GI909" s="306"/>
      <c r="GJ909" s="306"/>
      <c r="GK909" s="306"/>
      <c r="GL909" s="306"/>
      <c r="GM909" s="306"/>
      <c r="GN909" s="306"/>
      <c r="GO909" s="306"/>
      <c r="GP909" s="306"/>
      <c r="GQ909" s="306"/>
      <c r="GR909" s="306"/>
      <c r="GS909" s="306"/>
      <c r="GT909" s="306"/>
      <c r="GU909" s="306"/>
      <c r="GV909" s="306"/>
      <c r="GW909" s="306"/>
      <c r="GX909" s="306"/>
      <c r="GY909" s="306"/>
      <c r="GZ909" s="306"/>
      <c r="HA909" s="306"/>
      <c r="HB909" s="306"/>
      <c r="HC909" s="306"/>
      <c r="HD909" s="306"/>
      <c r="HE909" s="306"/>
      <c r="HF909" s="306"/>
      <c r="HG909" s="306"/>
      <c r="HH909" s="306"/>
      <c r="HI909" s="306"/>
      <c r="HJ909" s="306"/>
      <c r="HK909" s="306"/>
      <c r="HL909" s="306"/>
      <c r="HM909" s="306"/>
      <c r="HN909" s="306"/>
      <c r="HO909" s="306"/>
      <c r="HP909" s="306"/>
      <c r="HQ909" s="306"/>
      <c r="HR909" s="306"/>
      <c r="HS909" s="306"/>
      <c r="HT909" s="306"/>
      <c r="HU909" s="306"/>
      <c r="HV909" s="306"/>
      <c r="HW909" s="306"/>
      <c r="HX909" s="306"/>
      <c r="HY909" s="306"/>
      <c r="HZ909" s="306"/>
      <c r="IA909" s="306"/>
      <c r="IB909" s="306"/>
      <c r="IC909" s="306"/>
      <c r="ID909" s="306"/>
      <c r="IE909" s="306"/>
      <c r="IF909" s="306"/>
      <c r="IG909" s="306"/>
      <c r="IH909" s="306"/>
    </row>
    <row r="910" spans="1:242" s="219" customFormat="1" ht="15" customHeight="1" x14ac:dyDescent="0.3">
      <c r="A910" s="174">
        <v>8.06</v>
      </c>
      <c r="B910" s="231"/>
      <c r="C910" s="232" t="e">
        <f>VLOOKUP(BD.PD9[[#This Row],[Pos]],[19]!PPto[#Data],3,FALSE)</f>
        <v>#REF!</v>
      </c>
      <c r="D910" s="174" t="s">
        <v>23</v>
      </c>
      <c r="E910" s="305" t="str">
        <f>IF(BD.PD9[[#This Row],[.]]="*",VLOOKUP(BD.PD9[[#This Row],[Pos]],[19]Presupuesto!A:H,7,FALSE),"")</f>
        <v/>
      </c>
      <c r="F910" s="378" t="s">
        <v>1351</v>
      </c>
      <c r="G910" s="174"/>
      <c r="H910" s="174"/>
      <c r="I910" s="174" t="s">
        <v>1338</v>
      </c>
      <c r="J910" s="382">
        <v>1</v>
      </c>
      <c r="K910" s="174" t="s">
        <v>260</v>
      </c>
      <c r="L910" s="383">
        <f>IF(BD.PD9[[#This Row],[Mon]]="DOP",1,HLOOKUP(BD.PD9[[#This Row],[Mon]],Data!$K$1:$L$2,2,FALSE))</f>
        <v>1</v>
      </c>
      <c r="M910" s="384">
        <v>1500000</v>
      </c>
      <c r="N910" s="243">
        <f>BD.PD9[[#This Row],[Cant.]]*BD.PD9[[#This Row],[ Tasa ]]*BD.PD9[[#This Row],[ Precio Und.]]</f>
        <v>1500000</v>
      </c>
      <c r="O910" s="386">
        <v>0</v>
      </c>
      <c r="P910" s="243">
        <f>IF(BD.PD9[[#This Row],[Liquid. '[%']]]&lt;&gt;0,(BD.PD9[[#This Row],[Valor Neto '[DOP']]]*BD.PD9[[#This Row],[Liquid. '[%']]])+BD.PD9[[#This Row],[Valor Neto '[DOP']]],BD.PD9[[#This Row],[Valor Neto '[DOP']]])</f>
        <v>1500000</v>
      </c>
      <c r="Q910" s="243">
        <f>BD.PD9[[#This Row],[Ppto. Orden Interna '[DOP']]]/HLOOKUP("USD",Data!$K$1:$L$2,2,FALSE)</f>
        <v>23076.923076923078</v>
      </c>
      <c r="R910" s="381" t="s">
        <v>1352</v>
      </c>
      <c r="S910" s="387"/>
      <c r="T910" s="387"/>
      <c r="U910" s="387"/>
      <c r="V910" s="387"/>
      <c r="W910" s="174" t="s">
        <v>705</v>
      </c>
      <c r="X910" s="495">
        <v>10</v>
      </c>
      <c r="Y910" s="388">
        <v>0.5</v>
      </c>
      <c r="Z910" s="243">
        <f>BD.PD9[[#This Row],[Av.P1 '[%']]]*BD.PD9[[#This Row],[Ppto. Orden Interna '[DOP']]]</f>
        <v>750000</v>
      </c>
      <c r="AA910" s="495">
        <v>12</v>
      </c>
      <c r="AB910" s="388">
        <v>0.5</v>
      </c>
      <c r="AC910" s="243">
        <f>BD.PD9[[#This Row],[Av.P2 '[%']]]*BD.PD9[[#This Row],[Ppto. Orden Interna '[DOP']]]</f>
        <v>750000</v>
      </c>
      <c r="AD910" s="249"/>
      <c r="AE910" s="389"/>
      <c r="AF910" s="243">
        <f>BD.PD9[[#This Row],[Av.P3 '[%']]]*BD.PD9[[#This Row],[Ppto. Orden Interna '[DOP']]]</f>
        <v>0</v>
      </c>
      <c r="AG910" s="249"/>
      <c r="AH910" s="389"/>
      <c r="AI910" s="243">
        <f>BD.PD9[[#This Row],[Av.P4 '[%']]]*BD.PD9[[#This Row],[Ppto. Orden Interna '[DOP']]]</f>
        <v>0</v>
      </c>
      <c r="AJ910" s="249"/>
      <c r="AK910" s="389"/>
      <c r="AL910" s="243">
        <f>BD.PD9[[#This Row],[Av.P5 '[%']]]*BD.PD9[[#This Row],[Ppto. Orden Interna '[DOP']]]</f>
        <v>0</v>
      </c>
      <c r="AM910" s="496">
        <f>BD.PD9[[#This Row],[Pago 5]]+BD.PD9[[#This Row],[Pago 4]]+BD.PD9[[#This Row],[Pago 3]]+BD.PD9[[#This Row],[Pago 2]]+BD.PD9[[#This Row],[Pago 1]]</f>
        <v>1500000</v>
      </c>
      <c r="AN910" s="308" t="s">
        <v>244</v>
      </c>
      <c r="AO910" s="308" t="s">
        <v>245</v>
      </c>
      <c r="AP910" s="308" t="s">
        <v>246</v>
      </c>
      <c r="AQ910" s="308" t="s">
        <v>247</v>
      </c>
      <c r="AR910" s="308">
        <v>594</v>
      </c>
      <c r="AS910" s="308" t="s">
        <v>248</v>
      </c>
      <c r="AT910" s="249" t="s">
        <v>1575</v>
      </c>
      <c r="AU910" s="306"/>
      <c r="AV910" s="306"/>
      <c r="AW910" s="306"/>
      <c r="AX910" s="306"/>
      <c r="AY910" s="306"/>
      <c r="AZ910" s="306"/>
      <c r="BA910" s="306"/>
      <c r="BB910" s="306"/>
      <c r="BC910" s="306"/>
      <c r="BD910" s="306"/>
      <c r="BE910" s="306"/>
      <c r="BF910" s="306"/>
      <c r="BG910" s="306"/>
      <c r="BH910" s="306"/>
      <c r="BI910" s="306"/>
      <c r="BJ910" s="306"/>
      <c r="BK910" s="306"/>
      <c r="BL910" s="306"/>
      <c r="BM910" s="306"/>
      <c r="BN910" s="306"/>
      <c r="BO910" s="306"/>
      <c r="BP910" s="306"/>
      <c r="BQ910" s="306"/>
      <c r="BR910" s="306"/>
      <c r="BS910" s="306"/>
      <c r="BT910" s="306"/>
      <c r="BU910" s="306"/>
      <c r="BV910" s="306"/>
      <c r="BW910" s="306"/>
      <c r="BX910" s="306"/>
      <c r="BY910" s="306"/>
      <c r="BZ910" s="306"/>
      <c r="CA910" s="306"/>
      <c r="CB910" s="306"/>
      <c r="CC910" s="306"/>
      <c r="CD910" s="306"/>
      <c r="CE910" s="306"/>
      <c r="CF910" s="306"/>
      <c r="CG910" s="306"/>
      <c r="CH910" s="306"/>
      <c r="CI910" s="306"/>
      <c r="CJ910" s="306"/>
      <c r="CK910" s="306"/>
      <c r="CL910" s="306"/>
      <c r="CM910" s="306"/>
      <c r="CN910" s="306"/>
      <c r="CO910" s="306"/>
      <c r="CP910" s="306"/>
      <c r="CQ910" s="306"/>
      <c r="CR910" s="306"/>
      <c r="CS910" s="306"/>
      <c r="CT910" s="306"/>
      <c r="CU910" s="306"/>
      <c r="CV910" s="306"/>
      <c r="CW910" s="306"/>
      <c r="CX910" s="306"/>
      <c r="CY910" s="306"/>
      <c r="CZ910" s="306"/>
      <c r="DA910" s="306"/>
      <c r="DB910" s="306"/>
      <c r="DC910" s="306"/>
      <c r="DD910" s="306"/>
      <c r="DE910" s="306"/>
      <c r="DF910" s="306"/>
      <c r="DG910" s="306"/>
      <c r="DH910" s="306"/>
      <c r="DI910" s="306"/>
      <c r="DJ910" s="306"/>
      <c r="DK910" s="306"/>
      <c r="DL910" s="306"/>
      <c r="DM910" s="306"/>
      <c r="DN910" s="306"/>
      <c r="DO910" s="306"/>
      <c r="DP910" s="306"/>
      <c r="DQ910" s="306"/>
      <c r="DR910" s="306"/>
      <c r="DS910" s="306"/>
      <c r="DT910" s="306"/>
      <c r="DU910" s="306"/>
      <c r="DV910" s="306"/>
      <c r="DW910" s="306"/>
      <c r="DX910" s="306"/>
      <c r="DY910" s="306"/>
      <c r="DZ910" s="306"/>
      <c r="EA910" s="306"/>
      <c r="EB910" s="306"/>
      <c r="EC910" s="306"/>
      <c r="ED910" s="306"/>
      <c r="EE910" s="306"/>
      <c r="EF910" s="306"/>
      <c r="EG910" s="306"/>
      <c r="EH910" s="306"/>
      <c r="EI910" s="306"/>
      <c r="EJ910" s="306"/>
      <c r="EK910" s="306"/>
      <c r="EL910" s="306"/>
      <c r="EM910" s="306"/>
      <c r="EN910" s="306"/>
      <c r="EO910" s="306"/>
      <c r="EP910" s="306"/>
      <c r="EQ910" s="306"/>
      <c r="ER910" s="306"/>
      <c r="ES910" s="306"/>
      <c r="ET910" s="306"/>
      <c r="EU910" s="306"/>
      <c r="EV910" s="306"/>
      <c r="EW910" s="306"/>
      <c r="EX910" s="306"/>
      <c r="EY910" s="306"/>
      <c r="EZ910" s="306"/>
      <c r="FA910" s="306"/>
      <c r="FB910" s="306"/>
      <c r="FC910" s="306"/>
      <c r="FD910" s="306"/>
      <c r="FE910" s="306"/>
      <c r="FF910" s="306"/>
      <c r="FG910" s="306"/>
      <c r="FH910" s="306"/>
      <c r="FI910" s="306"/>
      <c r="FJ910" s="306"/>
      <c r="FK910" s="306"/>
      <c r="FL910" s="306"/>
      <c r="FM910" s="306"/>
      <c r="FN910" s="306"/>
      <c r="FO910" s="306"/>
      <c r="FP910" s="306"/>
      <c r="FQ910" s="306"/>
      <c r="FR910" s="306"/>
      <c r="FS910" s="306"/>
      <c r="FT910" s="306"/>
      <c r="FU910" s="306"/>
      <c r="FV910" s="306"/>
      <c r="FW910" s="306"/>
      <c r="FX910" s="306"/>
      <c r="FY910" s="306"/>
      <c r="FZ910" s="306"/>
      <c r="GA910" s="306"/>
      <c r="GB910" s="306"/>
      <c r="GC910" s="306"/>
      <c r="GD910" s="306"/>
      <c r="GE910" s="306"/>
      <c r="GF910" s="306"/>
      <c r="GG910" s="306"/>
      <c r="GH910" s="306"/>
      <c r="GI910" s="306"/>
      <c r="GJ910" s="306"/>
      <c r="GK910" s="306"/>
      <c r="GL910" s="306"/>
      <c r="GM910" s="306"/>
      <c r="GN910" s="306"/>
      <c r="GO910" s="306"/>
      <c r="GP910" s="306"/>
      <c r="GQ910" s="306"/>
      <c r="GR910" s="306"/>
      <c r="GS910" s="306"/>
      <c r="GT910" s="306"/>
      <c r="GU910" s="306"/>
      <c r="GV910" s="306"/>
      <c r="GW910" s="306"/>
      <c r="GX910" s="306"/>
      <c r="GY910" s="306"/>
      <c r="GZ910" s="306"/>
      <c r="HA910" s="306"/>
      <c r="HB910" s="306"/>
      <c r="HC910" s="306"/>
      <c r="HD910" s="306"/>
      <c r="HE910" s="306"/>
      <c r="HF910" s="306"/>
      <c r="HG910" s="306"/>
      <c r="HH910" s="306"/>
      <c r="HI910" s="306"/>
      <c r="HJ910" s="306"/>
      <c r="HK910" s="306"/>
      <c r="HL910" s="306"/>
      <c r="HM910" s="306"/>
      <c r="HN910" s="306"/>
      <c r="HO910" s="306"/>
      <c r="HP910" s="306"/>
      <c r="HQ910" s="306"/>
      <c r="HR910" s="306"/>
      <c r="HS910" s="306"/>
      <c r="HT910" s="306"/>
      <c r="HU910" s="306"/>
      <c r="HV910" s="306"/>
      <c r="HW910" s="306"/>
      <c r="HX910" s="306"/>
      <c r="HY910" s="306"/>
      <c r="HZ910" s="306"/>
      <c r="IA910" s="306"/>
      <c r="IB910" s="306"/>
      <c r="IC910" s="306"/>
      <c r="ID910" s="306"/>
      <c r="IE910" s="306"/>
      <c r="IF910" s="306"/>
      <c r="IG910" s="306"/>
      <c r="IH910" s="306"/>
    </row>
    <row r="911" spans="1:242" s="219" customFormat="1" ht="15" customHeight="1" x14ac:dyDescent="0.3">
      <c r="A911" s="174">
        <v>8.07</v>
      </c>
      <c r="B911" s="231" t="s">
        <v>243</v>
      </c>
      <c r="C911" s="232" t="e">
        <f>VLOOKUP(BD.PD9[[#This Row],[Pos]],[19]!PPto[#Data],3,FALSE)</f>
        <v>#REF!</v>
      </c>
      <c r="D911" s="233" t="s">
        <v>243</v>
      </c>
      <c r="E911" s="305">
        <f>IF(BD.PD9[[#This Row],[.]]="*",VLOOKUP(BD.PD9[[#This Row],[Pos]],[19]Presupuesto!A:H,7,FALSE),"")</f>
        <v>0</v>
      </c>
      <c r="F911" s="234"/>
      <c r="G911" s="174"/>
      <c r="H911" s="174"/>
      <c r="I911" s="174"/>
      <c r="J911" s="392">
        <v>1</v>
      </c>
      <c r="K911" s="233" t="s">
        <v>117</v>
      </c>
      <c r="L911" s="383">
        <f>IF(BD.PD9[[#This Row],[Mon]]="DOP",1,HLOOKUP(BD.PD9[[#This Row],[Mon]],Data!$K$1:$L$2,2,FALSE))</f>
        <v>65</v>
      </c>
      <c r="M911" s="490">
        <v>0</v>
      </c>
      <c r="N911" s="243">
        <f>BD.PD9[[#This Row],[Cant.]]*BD.PD9[[#This Row],[ Tasa ]]*BD.PD9[[#This Row],[ Precio Und.]]</f>
        <v>0</v>
      </c>
      <c r="O911" s="491">
        <v>0</v>
      </c>
      <c r="P911" s="243">
        <f>IF(BD.PD9[[#This Row],[Liquid. '[%']]]&lt;&gt;0,(BD.PD9[[#This Row],[Valor Neto '[DOP']]]*BD.PD9[[#This Row],[Liquid. '[%']]])+BD.PD9[[#This Row],[Valor Neto '[DOP']]],BD.PD9[[#This Row],[Valor Neto '[DOP']]])</f>
        <v>0</v>
      </c>
      <c r="Q911" s="243">
        <f>BD.PD9[[#This Row],[Ppto. Orden Interna '[DOP']]]/HLOOKUP("USD",Data!$K$1:$L$2,2,FALSE)</f>
        <v>0</v>
      </c>
      <c r="R911" s="381"/>
      <c r="S911" s="387"/>
      <c r="T911" s="387"/>
      <c r="U911" s="387"/>
      <c r="V911" s="387"/>
      <c r="W911" s="174"/>
      <c r="X911" s="495"/>
      <c r="Y911" s="388"/>
      <c r="Z911" s="243">
        <f>BD.PD9[[#This Row],[Av.P1 '[%']]]*BD.PD9[[#This Row],[Ppto. Orden Interna '[DOP']]]</f>
        <v>0</v>
      </c>
      <c r="AA911" s="249"/>
      <c r="AB911" s="389"/>
      <c r="AC911" s="243">
        <f>BD.PD9[[#This Row],[Av.P2 '[%']]]*BD.PD9[[#This Row],[Ppto. Orden Interna '[DOP']]]</f>
        <v>0</v>
      </c>
      <c r="AD911" s="249"/>
      <c r="AE911" s="389"/>
      <c r="AF911" s="243">
        <f>BD.PD9[[#This Row],[Av.P3 '[%']]]*BD.PD9[[#This Row],[Ppto. Orden Interna '[DOP']]]</f>
        <v>0</v>
      </c>
      <c r="AG911" s="249"/>
      <c r="AH911" s="389"/>
      <c r="AI911" s="243">
        <f>BD.PD9[[#This Row],[Av.P4 '[%']]]*BD.PD9[[#This Row],[Ppto. Orden Interna '[DOP']]]</f>
        <v>0</v>
      </c>
      <c r="AJ911" s="249"/>
      <c r="AK911" s="389"/>
      <c r="AL911" s="243">
        <f>BD.PD9[[#This Row],[Av.P5 '[%']]]*BD.PD9[[#This Row],[Ppto. Orden Interna '[DOP']]]</f>
        <v>0</v>
      </c>
      <c r="AM911" s="496">
        <f>BD.PD9[[#This Row],[Pago 5]]+BD.PD9[[#This Row],[Pago 4]]+BD.PD9[[#This Row],[Pago 3]]+BD.PD9[[#This Row],[Pago 2]]+BD.PD9[[#This Row],[Pago 1]]</f>
        <v>0</v>
      </c>
      <c r="AN911" s="308" t="s">
        <v>244</v>
      </c>
      <c r="AO911" s="308" t="s">
        <v>245</v>
      </c>
      <c r="AP911" s="308" t="s">
        <v>246</v>
      </c>
      <c r="AQ911" s="308" t="s">
        <v>247</v>
      </c>
      <c r="AR911" s="308">
        <v>594</v>
      </c>
      <c r="AS911" s="308" t="s">
        <v>248</v>
      </c>
      <c r="AT911" s="249" t="s">
        <v>1575</v>
      </c>
      <c r="AU911" s="306"/>
      <c r="AV911" s="306"/>
      <c r="AW911" s="306"/>
      <c r="AX911" s="306"/>
      <c r="AY911" s="306"/>
      <c r="AZ911" s="306"/>
      <c r="BA911" s="306"/>
      <c r="BB911" s="306"/>
      <c r="BC911" s="306"/>
      <c r="BD911" s="306"/>
      <c r="BE911" s="306"/>
      <c r="BF911" s="306"/>
      <c r="BG911" s="306"/>
      <c r="BH911" s="306"/>
      <c r="BI911" s="306"/>
      <c r="BJ911" s="306"/>
      <c r="BK911" s="306"/>
      <c r="BL911" s="306"/>
      <c r="BM911" s="306"/>
      <c r="BN911" s="306"/>
      <c r="BO911" s="306"/>
      <c r="BP911" s="306"/>
      <c r="BQ911" s="306"/>
      <c r="BR911" s="306"/>
      <c r="BS911" s="306"/>
      <c r="BT911" s="306"/>
      <c r="BU911" s="306"/>
      <c r="BV911" s="306"/>
      <c r="BW911" s="306"/>
      <c r="BX911" s="306"/>
      <c r="BY911" s="306"/>
      <c r="BZ911" s="306"/>
      <c r="CA911" s="306"/>
      <c r="CB911" s="306"/>
      <c r="CC911" s="306"/>
      <c r="CD911" s="306"/>
      <c r="CE911" s="306"/>
      <c r="CF911" s="306"/>
      <c r="CG911" s="306"/>
      <c r="CH911" s="306"/>
      <c r="CI911" s="306"/>
      <c r="CJ911" s="306"/>
      <c r="CK911" s="306"/>
      <c r="CL911" s="306"/>
      <c r="CM911" s="306"/>
      <c r="CN911" s="306"/>
      <c r="CO911" s="306"/>
      <c r="CP911" s="306"/>
      <c r="CQ911" s="306"/>
      <c r="CR911" s="306"/>
      <c r="CS911" s="306"/>
      <c r="CT911" s="306"/>
      <c r="CU911" s="306"/>
      <c r="CV911" s="306"/>
      <c r="CW911" s="306"/>
      <c r="CX911" s="306"/>
      <c r="CY911" s="306"/>
      <c r="CZ911" s="306"/>
      <c r="DA911" s="306"/>
      <c r="DB911" s="306"/>
      <c r="DC911" s="306"/>
      <c r="DD911" s="306"/>
      <c r="DE911" s="306"/>
      <c r="DF911" s="306"/>
      <c r="DG911" s="306"/>
      <c r="DH911" s="306"/>
      <c r="DI911" s="306"/>
      <c r="DJ911" s="306"/>
      <c r="DK911" s="306"/>
      <c r="DL911" s="306"/>
      <c r="DM911" s="306"/>
      <c r="DN911" s="306"/>
      <c r="DO911" s="306"/>
      <c r="DP911" s="306"/>
      <c r="DQ911" s="306"/>
      <c r="DR911" s="306"/>
      <c r="DS911" s="306"/>
      <c r="DT911" s="306"/>
      <c r="DU911" s="306"/>
      <c r="DV911" s="306"/>
      <c r="DW911" s="306"/>
      <c r="DX911" s="306"/>
      <c r="DY911" s="306"/>
      <c r="DZ911" s="306"/>
      <c r="EA911" s="306"/>
      <c r="EB911" s="306"/>
      <c r="EC911" s="306"/>
      <c r="ED911" s="306"/>
      <c r="EE911" s="306"/>
      <c r="EF911" s="306"/>
      <c r="EG911" s="306"/>
      <c r="EH911" s="306"/>
      <c r="EI911" s="306"/>
      <c r="EJ911" s="306"/>
      <c r="EK911" s="306"/>
      <c r="EL911" s="306"/>
      <c r="EM911" s="306"/>
      <c r="EN911" s="306"/>
      <c r="EO911" s="306"/>
      <c r="EP911" s="306"/>
      <c r="EQ911" s="306"/>
      <c r="ER911" s="306"/>
      <c r="ES911" s="306"/>
      <c r="ET911" s="306"/>
      <c r="EU911" s="306"/>
      <c r="EV911" s="306"/>
      <c r="EW911" s="306"/>
      <c r="EX911" s="306"/>
      <c r="EY911" s="306"/>
      <c r="EZ911" s="306"/>
      <c r="FA911" s="306"/>
      <c r="FB911" s="306"/>
      <c r="FC911" s="306"/>
      <c r="FD911" s="306"/>
      <c r="FE911" s="306"/>
      <c r="FF911" s="306"/>
      <c r="FG911" s="306"/>
      <c r="FH911" s="306"/>
      <c r="FI911" s="306"/>
      <c r="FJ911" s="306"/>
      <c r="FK911" s="306"/>
      <c r="FL911" s="306"/>
      <c r="FM911" s="306"/>
      <c r="FN911" s="306"/>
      <c r="FO911" s="306"/>
      <c r="FP911" s="306"/>
      <c r="FQ911" s="306"/>
      <c r="FR911" s="306"/>
      <c r="FS911" s="306"/>
      <c r="FT911" s="306"/>
      <c r="FU911" s="306"/>
      <c r="FV911" s="306"/>
      <c r="FW911" s="306"/>
      <c r="FX911" s="306"/>
      <c r="FY911" s="306"/>
      <c r="FZ911" s="306"/>
      <c r="GA911" s="306"/>
      <c r="GB911" s="306"/>
      <c r="GC911" s="306"/>
      <c r="GD911" s="306"/>
      <c r="GE911" s="306"/>
      <c r="GF911" s="306"/>
      <c r="GG911" s="306"/>
      <c r="GH911" s="306"/>
      <c r="GI911" s="306"/>
      <c r="GJ911" s="306"/>
      <c r="GK911" s="306"/>
      <c r="GL911" s="306"/>
      <c r="GM911" s="306"/>
      <c r="GN911" s="306"/>
      <c r="GO911" s="306"/>
      <c r="GP911" s="306"/>
      <c r="GQ911" s="306"/>
      <c r="GR911" s="306"/>
      <c r="GS911" s="306"/>
      <c r="GT911" s="306"/>
      <c r="GU911" s="306"/>
      <c r="GV911" s="306"/>
      <c r="GW911" s="306"/>
      <c r="GX911" s="306"/>
      <c r="GY911" s="306"/>
      <c r="GZ911" s="306"/>
      <c r="HA911" s="306"/>
      <c r="HB911" s="306"/>
      <c r="HC911" s="306"/>
      <c r="HD911" s="306"/>
      <c r="HE911" s="306"/>
      <c r="HF911" s="306"/>
      <c r="HG911" s="306"/>
      <c r="HH911" s="306"/>
      <c r="HI911" s="306"/>
      <c r="HJ911" s="306"/>
      <c r="HK911" s="306"/>
      <c r="HL911" s="306"/>
      <c r="HM911" s="306"/>
      <c r="HN911" s="306"/>
      <c r="HO911" s="306"/>
      <c r="HP911" s="306"/>
      <c r="HQ911" s="306"/>
      <c r="HR911" s="306"/>
      <c r="HS911" s="306"/>
      <c r="HT911" s="306"/>
      <c r="HU911" s="306"/>
      <c r="HV911" s="306"/>
      <c r="HW911" s="306"/>
      <c r="HX911" s="306"/>
      <c r="HY911" s="306"/>
      <c r="HZ911" s="306"/>
      <c r="IA911" s="306"/>
      <c r="IB911" s="306"/>
      <c r="IC911" s="306"/>
      <c r="ID911" s="306"/>
      <c r="IE911" s="306"/>
      <c r="IF911" s="306"/>
      <c r="IG911" s="306"/>
      <c r="IH911" s="306"/>
    </row>
    <row r="912" spans="1:242" s="219" customFormat="1" ht="15" customHeight="1" x14ac:dyDescent="0.3">
      <c r="A912" s="174">
        <v>8.07</v>
      </c>
      <c r="B912" s="231"/>
      <c r="C912" s="232" t="e">
        <f>VLOOKUP(BD.PD9[[#This Row],[Pos]],[19]!PPto[#Data],3,FALSE)</f>
        <v>#REF!</v>
      </c>
      <c r="D912" s="174" t="s">
        <v>23</v>
      </c>
      <c r="E912" s="305" t="str">
        <f>IF(BD.PD9[[#This Row],[.]]="*",VLOOKUP(BD.PD9[[#This Row],[Pos]],[19]Presupuesto!A:H,7,FALSE),"")</f>
        <v/>
      </c>
      <c r="F912" s="234" t="s">
        <v>706</v>
      </c>
      <c r="G912" s="174"/>
      <c r="H912" s="174"/>
      <c r="I912" s="174"/>
      <c r="J912" s="382">
        <v>1</v>
      </c>
      <c r="K912" s="174" t="s">
        <v>260</v>
      </c>
      <c r="L912" s="383">
        <f>IF(BD.PD9[[#This Row],[Mon]]="DOP",1,HLOOKUP(BD.PD9[[#This Row],[Mon]],Data!$K$1:$L$2,2,FALSE))</f>
        <v>1</v>
      </c>
      <c r="M912" s="384">
        <v>40000</v>
      </c>
      <c r="N912" s="243">
        <f>BD.PD9[[#This Row],[Cant.]]*BD.PD9[[#This Row],[ Tasa ]]*BD.PD9[[#This Row],[ Precio Und.]]</f>
        <v>40000</v>
      </c>
      <c r="O912" s="386">
        <v>0</v>
      </c>
      <c r="P912" s="243">
        <f>IF(BD.PD9[[#This Row],[Liquid. '[%']]]&lt;&gt;0,(BD.PD9[[#This Row],[Valor Neto '[DOP']]]*BD.PD9[[#This Row],[Liquid. '[%']]])+BD.PD9[[#This Row],[Valor Neto '[DOP']]],BD.PD9[[#This Row],[Valor Neto '[DOP']]])</f>
        <v>40000</v>
      </c>
      <c r="Q912" s="243">
        <f>BD.PD9[[#This Row],[Ppto. Orden Interna '[DOP']]]/HLOOKUP("USD",Data!$K$1:$L$2,2,FALSE)</f>
        <v>615.38461538461536</v>
      </c>
      <c r="R912" s="381" t="s">
        <v>707</v>
      </c>
      <c r="S912" s="387"/>
      <c r="T912" s="387"/>
      <c r="U912" s="387"/>
      <c r="V912" s="387"/>
      <c r="W912" s="174" t="s">
        <v>708</v>
      </c>
      <c r="X912" s="495">
        <v>8</v>
      </c>
      <c r="Y912" s="388">
        <v>0.5</v>
      </c>
      <c r="Z912" s="243">
        <f>BD.PD9[[#This Row],[Av.P1 '[%']]]*BD.PD9[[#This Row],[Ppto. Orden Interna '[DOP']]]</f>
        <v>20000</v>
      </c>
      <c r="AA912" s="495">
        <v>10</v>
      </c>
      <c r="AB912" s="388">
        <v>0.5</v>
      </c>
      <c r="AC912" s="243">
        <f>BD.PD9[[#This Row],[Av.P2 '[%']]]*BD.PD9[[#This Row],[Ppto. Orden Interna '[DOP']]]</f>
        <v>20000</v>
      </c>
      <c r="AD912" s="249"/>
      <c r="AE912" s="389"/>
      <c r="AF912" s="243">
        <f>BD.PD9[[#This Row],[Av.P3 '[%']]]*BD.PD9[[#This Row],[Ppto. Orden Interna '[DOP']]]</f>
        <v>0</v>
      </c>
      <c r="AG912" s="249"/>
      <c r="AH912" s="389"/>
      <c r="AI912" s="243">
        <f>BD.PD9[[#This Row],[Av.P4 '[%']]]*BD.PD9[[#This Row],[Ppto. Orden Interna '[DOP']]]</f>
        <v>0</v>
      </c>
      <c r="AJ912" s="249"/>
      <c r="AK912" s="389"/>
      <c r="AL912" s="243">
        <f>BD.PD9[[#This Row],[Av.P5 '[%']]]*BD.PD9[[#This Row],[Ppto. Orden Interna '[DOP']]]</f>
        <v>0</v>
      </c>
      <c r="AM912" s="496">
        <f>BD.PD9[[#This Row],[Pago 5]]+BD.PD9[[#This Row],[Pago 4]]+BD.PD9[[#This Row],[Pago 3]]+BD.PD9[[#This Row],[Pago 2]]+BD.PD9[[#This Row],[Pago 1]]</f>
        <v>40000</v>
      </c>
      <c r="AN912" s="308" t="s">
        <v>244</v>
      </c>
      <c r="AO912" s="308" t="s">
        <v>245</v>
      </c>
      <c r="AP912" s="308" t="s">
        <v>246</v>
      </c>
      <c r="AQ912" s="308" t="s">
        <v>247</v>
      </c>
      <c r="AR912" s="308">
        <v>594</v>
      </c>
      <c r="AS912" s="308" t="s">
        <v>248</v>
      </c>
      <c r="AT912" s="249" t="s">
        <v>1575</v>
      </c>
      <c r="AU912" s="306"/>
      <c r="AV912" s="306"/>
      <c r="AW912" s="306"/>
      <c r="AX912" s="306"/>
      <c r="AY912" s="306"/>
      <c r="AZ912" s="306"/>
      <c r="BA912" s="306"/>
      <c r="BB912" s="306"/>
      <c r="BC912" s="306"/>
      <c r="BD912" s="306"/>
      <c r="BE912" s="306"/>
      <c r="BF912" s="306"/>
      <c r="BG912" s="306"/>
      <c r="BH912" s="306"/>
      <c r="BI912" s="306"/>
      <c r="BJ912" s="306"/>
      <c r="BK912" s="306"/>
      <c r="BL912" s="306"/>
      <c r="BM912" s="306"/>
      <c r="BN912" s="306"/>
      <c r="BO912" s="306"/>
      <c r="BP912" s="306"/>
      <c r="BQ912" s="306"/>
      <c r="BR912" s="306"/>
      <c r="BS912" s="306"/>
      <c r="BT912" s="306"/>
      <c r="BU912" s="306"/>
      <c r="BV912" s="306"/>
      <c r="BW912" s="306"/>
      <c r="BX912" s="306"/>
      <c r="BY912" s="306"/>
      <c r="BZ912" s="306"/>
      <c r="CA912" s="306"/>
      <c r="CB912" s="306"/>
      <c r="CC912" s="306"/>
      <c r="CD912" s="306"/>
      <c r="CE912" s="306"/>
      <c r="CF912" s="306"/>
      <c r="CG912" s="306"/>
      <c r="CH912" s="306"/>
      <c r="CI912" s="306"/>
      <c r="CJ912" s="306"/>
      <c r="CK912" s="306"/>
      <c r="CL912" s="306"/>
      <c r="CM912" s="306"/>
      <c r="CN912" s="306"/>
      <c r="CO912" s="306"/>
      <c r="CP912" s="306"/>
      <c r="CQ912" s="306"/>
      <c r="CR912" s="306"/>
      <c r="CS912" s="306"/>
      <c r="CT912" s="306"/>
      <c r="CU912" s="306"/>
      <c r="CV912" s="306"/>
      <c r="CW912" s="306"/>
      <c r="CX912" s="306"/>
      <c r="CY912" s="306"/>
      <c r="CZ912" s="306"/>
      <c r="DA912" s="306"/>
      <c r="DB912" s="306"/>
      <c r="DC912" s="306"/>
      <c r="DD912" s="306"/>
      <c r="DE912" s="306"/>
      <c r="DF912" s="306"/>
      <c r="DG912" s="306"/>
      <c r="DH912" s="306"/>
      <c r="DI912" s="306"/>
      <c r="DJ912" s="306"/>
      <c r="DK912" s="306"/>
      <c r="DL912" s="306"/>
      <c r="DM912" s="306"/>
      <c r="DN912" s="306"/>
      <c r="DO912" s="306"/>
      <c r="DP912" s="306"/>
      <c r="DQ912" s="306"/>
      <c r="DR912" s="306"/>
      <c r="DS912" s="306"/>
      <c r="DT912" s="306"/>
      <c r="DU912" s="306"/>
      <c r="DV912" s="306"/>
      <c r="DW912" s="306"/>
      <c r="DX912" s="306"/>
      <c r="DY912" s="306"/>
      <c r="DZ912" s="306"/>
      <c r="EA912" s="306"/>
      <c r="EB912" s="306"/>
      <c r="EC912" s="306"/>
      <c r="ED912" s="306"/>
      <c r="EE912" s="306"/>
      <c r="EF912" s="306"/>
      <c r="EG912" s="306"/>
      <c r="EH912" s="306"/>
      <c r="EI912" s="306"/>
      <c r="EJ912" s="306"/>
      <c r="EK912" s="306"/>
      <c r="EL912" s="306"/>
      <c r="EM912" s="306"/>
      <c r="EN912" s="306"/>
      <c r="EO912" s="306"/>
      <c r="EP912" s="306"/>
      <c r="EQ912" s="306"/>
      <c r="ER912" s="306"/>
      <c r="ES912" s="306"/>
      <c r="ET912" s="306"/>
      <c r="EU912" s="306"/>
      <c r="EV912" s="306"/>
      <c r="EW912" s="306"/>
      <c r="EX912" s="306"/>
      <c r="EY912" s="306"/>
      <c r="EZ912" s="306"/>
      <c r="FA912" s="306"/>
      <c r="FB912" s="306"/>
      <c r="FC912" s="306"/>
      <c r="FD912" s="306"/>
      <c r="FE912" s="306"/>
      <c r="FF912" s="306"/>
      <c r="FG912" s="306"/>
      <c r="FH912" s="306"/>
      <c r="FI912" s="306"/>
      <c r="FJ912" s="306"/>
      <c r="FK912" s="306"/>
      <c r="FL912" s="306"/>
      <c r="FM912" s="306"/>
      <c r="FN912" s="306"/>
      <c r="FO912" s="306"/>
      <c r="FP912" s="306"/>
      <c r="FQ912" s="306"/>
      <c r="FR912" s="306"/>
      <c r="FS912" s="306"/>
      <c r="FT912" s="306"/>
      <c r="FU912" s="306"/>
      <c r="FV912" s="306"/>
      <c r="FW912" s="306"/>
      <c r="FX912" s="306"/>
      <c r="FY912" s="306"/>
      <c r="FZ912" s="306"/>
      <c r="GA912" s="306"/>
      <c r="GB912" s="306"/>
      <c r="GC912" s="306"/>
      <c r="GD912" s="306"/>
      <c r="GE912" s="306"/>
      <c r="GF912" s="306"/>
      <c r="GG912" s="306"/>
      <c r="GH912" s="306"/>
      <c r="GI912" s="306"/>
      <c r="GJ912" s="306"/>
      <c r="GK912" s="306"/>
      <c r="GL912" s="306"/>
      <c r="GM912" s="306"/>
      <c r="GN912" s="306"/>
      <c r="GO912" s="306"/>
      <c r="GP912" s="306"/>
      <c r="GQ912" s="306"/>
      <c r="GR912" s="306"/>
      <c r="GS912" s="306"/>
      <c r="GT912" s="306"/>
      <c r="GU912" s="306"/>
      <c r="GV912" s="306"/>
      <c r="GW912" s="306"/>
      <c r="GX912" s="306"/>
      <c r="GY912" s="306"/>
      <c r="GZ912" s="306"/>
      <c r="HA912" s="306"/>
      <c r="HB912" s="306"/>
      <c r="HC912" s="306"/>
      <c r="HD912" s="306"/>
      <c r="HE912" s="306"/>
      <c r="HF912" s="306"/>
      <c r="HG912" s="306"/>
      <c r="HH912" s="306"/>
      <c r="HI912" s="306"/>
      <c r="HJ912" s="306"/>
      <c r="HK912" s="306"/>
      <c r="HL912" s="306"/>
      <c r="HM912" s="306"/>
      <c r="HN912" s="306"/>
      <c r="HO912" s="306"/>
      <c r="HP912" s="306"/>
      <c r="HQ912" s="306"/>
      <c r="HR912" s="306"/>
      <c r="HS912" s="306"/>
      <c r="HT912" s="306"/>
      <c r="HU912" s="306"/>
      <c r="HV912" s="306"/>
      <c r="HW912" s="306"/>
      <c r="HX912" s="306"/>
      <c r="HY912" s="306"/>
      <c r="HZ912" s="306"/>
      <c r="IA912" s="306"/>
      <c r="IB912" s="306"/>
      <c r="IC912" s="306"/>
      <c r="ID912" s="306"/>
      <c r="IE912" s="306"/>
      <c r="IF912" s="306"/>
      <c r="IG912" s="306"/>
      <c r="IH912" s="306"/>
    </row>
    <row r="913" spans="1:242" s="219" customFormat="1" ht="15" customHeight="1" x14ac:dyDescent="0.3">
      <c r="A913" s="174">
        <v>8.07</v>
      </c>
      <c r="B913" s="231"/>
      <c r="C913" s="232" t="e">
        <f>VLOOKUP(BD.PD9[[#This Row],[Pos]],[19]!PPto[#Data],3,FALSE)</f>
        <v>#REF!</v>
      </c>
      <c r="D913" s="174" t="s">
        <v>23</v>
      </c>
      <c r="E913" s="305" t="str">
        <f>IF(BD.PD9[[#This Row],[.]]="*",VLOOKUP(BD.PD9[[#This Row],[Pos]],[19]Presupuesto!A:H,7,FALSE),"")</f>
        <v/>
      </c>
      <c r="F913" s="378" t="s">
        <v>709</v>
      </c>
      <c r="G913" s="174"/>
      <c r="H913" s="174"/>
      <c r="I913" s="174" t="s">
        <v>1326</v>
      </c>
      <c r="J913" s="382">
        <v>1</v>
      </c>
      <c r="K913" s="174" t="s">
        <v>260</v>
      </c>
      <c r="L913" s="383">
        <f>IF(BD.PD9[[#This Row],[Mon]]="DOP",1,HLOOKUP(BD.PD9[[#This Row],[Mon]],Data!$K$1:$L$2,2,FALSE))</f>
        <v>1</v>
      </c>
      <c r="M913" s="384">
        <v>7500000</v>
      </c>
      <c r="N913" s="243">
        <f>BD.PD9[[#This Row],[Cant.]]*BD.PD9[[#This Row],[ Tasa ]]*BD.PD9[[#This Row],[ Precio Und.]]</f>
        <v>7500000</v>
      </c>
      <c r="O913" s="386">
        <v>0</v>
      </c>
      <c r="P913" s="243">
        <f>IF(BD.PD9[[#This Row],[Liquid. '[%']]]&lt;&gt;0,(BD.PD9[[#This Row],[Valor Neto '[DOP']]]*BD.PD9[[#This Row],[Liquid. '[%']]])+BD.PD9[[#This Row],[Valor Neto '[DOP']]],BD.PD9[[#This Row],[Valor Neto '[DOP']]])</f>
        <v>7500000</v>
      </c>
      <c r="Q913" s="243">
        <f>BD.PD9[[#This Row],[Ppto. Orden Interna '[DOP']]]/HLOOKUP("USD",Data!$K$1:$L$2,2,FALSE)</f>
        <v>115384.61538461539</v>
      </c>
      <c r="R913" s="381" t="s">
        <v>1353</v>
      </c>
      <c r="S913" s="387"/>
      <c r="T913" s="387"/>
      <c r="U913" s="387"/>
      <c r="V913" s="387"/>
      <c r="W913" s="174" t="s">
        <v>710</v>
      </c>
      <c r="X913" s="495">
        <v>8</v>
      </c>
      <c r="Y913" s="388">
        <v>0.5</v>
      </c>
      <c r="Z913" s="243">
        <f>BD.PD9[[#This Row],[Av.P1 '[%']]]*BD.PD9[[#This Row],[Ppto. Orden Interna '[DOP']]]</f>
        <v>3750000</v>
      </c>
      <c r="AA913" s="495">
        <v>10</v>
      </c>
      <c r="AB913" s="388">
        <v>0.5</v>
      </c>
      <c r="AC913" s="243">
        <f>BD.PD9[[#This Row],[Av.P2 '[%']]]*BD.PD9[[#This Row],[Ppto. Orden Interna '[DOP']]]</f>
        <v>3750000</v>
      </c>
      <c r="AD913" s="249"/>
      <c r="AE913" s="389"/>
      <c r="AF913" s="243">
        <f>BD.PD9[[#This Row],[Av.P3 '[%']]]*BD.PD9[[#This Row],[Ppto. Orden Interna '[DOP']]]</f>
        <v>0</v>
      </c>
      <c r="AG913" s="249"/>
      <c r="AH913" s="389"/>
      <c r="AI913" s="243">
        <f>BD.PD9[[#This Row],[Av.P4 '[%']]]*BD.PD9[[#This Row],[Ppto. Orden Interna '[DOP']]]</f>
        <v>0</v>
      </c>
      <c r="AJ913" s="249"/>
      <c r="AK913" s="389"/>
      <c r="AL913" s="243">
        <f>BD.PD9[[#This Row],[Av.P5 '[%']]]*BD.PD9[[#This Row],[Ppto. Orden Interna '[DOP']]]</f>
        <v>0</v>
      </c>
      <c r="AM913" s="496">
        <f>BD.PD9[[#This Row],[Pago 5]]+BD.PD9[[#This Row],[Pago 4]]+BD.PD9[[#This Row],[Pago 3]]+BD.PD9[[#This Row],[Pago 2]]+BD.PD9[[#This Row],[Pago 1]]</f>
        <v>7500000</v>
      </c>
      <c r="AN913" s="308" t="s">
        <v>244</v>
      </c>
      <c r="AO913" s="308" t="s">
        <v>245</v>
      </c>
      <c r="AP913" s="308" t="s">
        <v>246</v>
      </c>
      <c r="AQ913" s="308" t="s">
        <v>247</v>
      </c>
      <c r="AR913" s="308">
        <v>594</v>
      </c>
      <c r="AS913" s="308" t="s">
        <v>248</v>
      </c>
      <c r="AT913" s="249" t="s">
        <v>1575</v>
      </c>
      <c r="AU913" s="306"/>
      <c r="AV913" s="306"/>
      <c r="AW913" s="306"/>
      <c r="AX913" s="306"/>
      <c r="AY913" s="306"/>
      <c r="AZ913" s="306"/>
      <c r="BA913" s="306"/>
      <c r="BB913" s="306"/>
      <c r="BC913" s="306"/>
      <c r="BD913" s="306"/>
      <c r="BE913" s="306"/>
      <c r="BF913" s="306"/>
      <c r="BG913" s="306"/>
      <c r="BH913" s="306"/>
      <c r="BI913" s="306"/>
      <c r="BJ913" s="306"/>
      <c r="BK913" s="306"/>
      <c r="BL913" s="306"/>
      <c r="BM913" s="306"/>
      <c r="BN913" s="306"/>
      <c r="BO913" s="306"/>
      <c r="BP913" s="306"/>
      <c r="BQ913" s="306"/>
      <c r="BR913" s="306"/>
      <c r="BS913" s="306"/>
      <c r="BT913" s="306"/>
      <c r="BU913" s="306"/>
      <c r="BV913" s="306"/>
      <c r="BW913" s="306"/>
      <c r="BX913" s="306"/>
      <c r="BY913" s="306"/>
      <c r="BZ913" s="306"/>
      <c r="CA913" s="306"/>
      <c r="CB913" s="306"/>
      <c r="CC913" s="306"/>
      <c r="CD913" s="306"/>
      <c r="CE913" s="306"/>
      <c r="CF913" s="306"/>
      <c r="CG913" s="306"/>
      <c r="CH913" s="306"/>
      <c r="CI913" s="306"/>
      <c r="CJ913" s="306"/>
      <c r="CK913" s="306"/>
      <c r="CL913" s="306"/>
      <c r="CM913" s="306"/>
      <c r="CN913" s="306"/>
      <c r="CO913" s="306"/>
      <c r="CP913" s="306"/>
      <c r="CQ913" s="306"/>
      <c r="CR913" s="306"/>
      <c r="CS913" s="306"/>
      <c r="CT913" s="306"/>
      <c r="CU913" s="306"/>
      <c r="CV913" s="306"/>
      <c r="CW913" s="306"/>
      <c r="CX913" s="306"/>
      <c r="CY913" s="306"/>
      <c r="CZ913" s="306"/>
      <c r="DA913" s="306"/>
      <c r="DB913" s="306"/>
      <c r="DC913" s="306"/>
      <c r="DD913" s="306"/>
      <c r="DE913" s="306"/>
      <c r="DF913" s="306"/>
      <c r="DG913" s="306"/>
      <c r="DH913" s="306"/>
      <c r="DI913" s="306"/>
      <c r="DJ913" s="306"/>
      <c r="DK913" s="306"/>
      <c r="DL913" s="306"/>
      <c r="DM913" s="306"/>
      <c r="DN913" s="306"/>
      <c r="DO913" s="306"/>
      <c r="DP913" s="306"/>
      <c r="DQ913" s="306"/>
      <c r="DR913" s="306"/>
      <c r="DS913" s="306"/>
      <c r="DT913" s="306"/>
      <c r="DU913" s="306"/>
      <c r="DV913" s="306"/>
      <c r="DW913" s="306"/>
      <c r="DX913" s="306"/>
      <c r="DY913" s="306"/>
      <c r="DZ913" s="306"/>
      <c r="EA913" s="306"/>
      <c r="EB913" s="306"/>
      <c r="EC913" s="306"/>
      <c r="ED913" s="306"/>
      <c r="EE913" s="306"/>
      <c r="EF913" s="306"/>
      <c r="EG913" s="306"/>
      <c r="EH913" s="306"/>
      <c r="EI913" s="306"/>
      <c r="EJ913" s="306"/>
      <c r="EK913" s="306"/>
      <c r="EL913" s="306"/>
      <c r="EM913" s="306"/>
      <c r="EN913" s="306"/>
      <c r="EO913" s="306"/>
      <c r="EP913" s="306"/>
      <c r="EQ913" s="306"/>
      <c r="ER913" s="306"/>
      <c r="ES913" s="306"/>
      <c r="ET913" s="306"/>
      <c r="EU913" s="306"/>
      <c r="EV913" s="306"/>
      <c r="EW913" s="306"/>
      <c r="EX913" s="306"/>
      <c r="EY913" s="306"/>
      <c r="EZ913" s="306"/>
      <c r="FA913" s="306"/>
      <c r="FB913" s="306"/>
      <c r="FC913" s="306"/>
      <c r="FD913" s="306"/>
      <c r="FE913" s="306"/>
      <c r="FF913" s="306"/>
      <c r="FG913" s="306"/>
      <c r="FH913" s="306"/>
      <c r="FI913" s="306"/>
      <c r="FJ913" s="306"/>
      <c r="FK913" s="306"/>
      <c r="FL913" s="306"/>
      <c r="FM913" s="306"/>
      <c r="FN913" s="306"/>
      <c r="FO913" s="306"/>
      <c r="FP913" s="306"/>
      <c r="FQ913" s="306"/>
      <c r="FR913" s="306"/>
      <c r="FS913" s="306"/>
      <c r="FT913" s="306"/>
      <c r="FU913" s="306"/>
      <c r="FV913" s="306"/>
      <c r="FW913" s="306"/>
      <c r="FX913" s="306"/>
      <c r="FY913" s="306"/>
      <c r="FZ913" s="306"/>
      <c r="GA913" s="306"/>
      <c r="GB913" s="306"/>
      <c r="GC913" s="306"/>
      <c r="GD913" s="306"/>
      <c r="GE913" s="306"/>
      <c r="GF913" s="306"/>
      <c r="GG913" s="306"/>
      <c r="GH913" s="306"/>
      <c r="GI913" s="306"/>
      <c r="GJ913" s="306"/>
      <c r="GK913" s="306"/>
      <c r="GL913" s="306"/>
      <c r="GM913" s="306"/>
      <c r="GN913" s="306"/>
      <c r="GO913" s="306"/>
      <c r="GP913" s="306"/>
      <c r="GQ913" s="306"/>
      <c r="GR913" s="306"/>
      <c r="GS913" s="306"/>
      <c r="GT913" s="306"/>
      <c r="GU913" s="306"/>
      <c r="GV913" s="306"/>
      <c r="GW913" s="306"/>
      <c r="GX913" s="306"/>
      <c r="GY913" s="306"/>
      <c r="GZ913" s="306"/>
      <c r="HA913" s="306"/>
      <c r="HB913" s="306"/>
      <c r="HC913" s="306"/>
      <c r="HD913" s="306"/>
      <c r="HE913" s="306"/>
      <c r="HF913" s="306"/>
      <c r="HG913" s="306"/>
      <c r="HH913" s="306"/>
      <c r="HI913" s="306"/>
      <c r="HJ913" s="306"/>
      <c r="HK913" s="306"/>
      <c r="HL913" s="306"/>
      <c r="HM913" s="306"/>
      <c r="HN913" s="306"/>
      <c r="HO913" s="306"/>
      <c r="HP913" s="306"/>
      <c r="HQ913" s="306"/>
      <c r="HR913" s="306"/>
      <c r="HS913" s="306"/>
      <c r="HT913" s="306"/>
      <c r="HU913" s="306"/>
      <c r="HV913" s="306"/>
      <c r="HW913" s="306"/>
      <c r="HX913" s="306"/>
      <c r="HY913" s="306"/>
      <c r="HZ913" s="306"/>
      <c r="IA913" s="306"/>
      <c r="IB913" s="306"/>
      <c r="IC913" s="306"/>
      <c r="ID913" s="306"/>
      <c r="IE913" s="306"/>
      <c r="IF913" s="306"/>
      <c r="IG913" s="306"/>
      <c r="IH913" s="306"/>
    </row>
    <row r="914" spans="1:242" s="219" customFormat="1" ht="15" customHeight="1" x14ac:dyDescent="0.3">
      <c r="A914" s="174">
        <v>8.07</v>
      </c>
      <c r="B914" s="231"/>
      <c r="C914" s="232" t="e">
        <f>VLOOKUP(BD.PD9[[#This Row],[Pos]],[19]!PPto[#Data],3,FALSE)</f>
        <v>#REF!</v>
      </c>
      <c r="D914" s="174" t="s">
        <v>23</v>
      </c>
      <c r="E914" s="305" t="str">
        <f>IF(BD.PD9[[#This Row],[.]]="*",VLOOKUP(BD.PD9[[#This Row],[Pos]],[19]Presupuesto!A:H,7,FALSE),"")</f>
        <v/>
      </c>
      <c r="F914" s="378" t="s">
        <v>711</v>
      </c>
      <c r="G914" s="174"/>
      <c r="H914" s="174"/>
      <c r="I914" s="174" t="s">
        <v>1354</v>
      </c>
      <c r="J914" s="382">
        <v>1</v>
      </c>
      <c r="K914" s="174" t="s">
        <v>117</v>
      </c>
      <c r="L914" s="383">
        <f>IF(BD.PD9[[#This Row],[Mon]]="DOP",1,HLOOKUP(BD.PD9[[#This Row],[Mon]],Data!$K$1:$L$2,2,FALSE))</f>
        <v>65</v>
      </c>
      <c r="M914" s="384">
        <v>45000</v>
      </c>
      <c r="N914" s="243">
        <f>BD.PD9[[#This Row],[Cant.]]*BD.PD9[[#This Row],[ Tasa ]]*BD.PD9[[#This Row],[ Precio Und.]]</f>
        <v>2925000</v>
      </c>
      <c r="O914" s="386">
        <v>0.1</v>
      </c>
      <c r="P914" s="243">
        <f>IF(BD.PD9[[#This Row],[Liquid. '[%']]]&lt;&gt;0,(BD.PD9[[#This Row],[Valor Neto '[DOP']]]*BD.PD9[[#This Row],[Liquid. '[%']]])+BD.PD9[[#This Row],[Valor Neto '[DOP']]],BD.PD9[[#This Row],[Valor Neto '[DOP']]])</f>
        <v>3217500</v>
      </c>
      <c r="Q914" s="243">
        <f>BD.PD9[[#This Row],[Ppto. Orden Interna '[DOP']]]/HLOOKUP("USD",Data!$K$1:$L$2,2,FALSE)</f>
        <v>49500</v>
      </c>
      <c r="R914" s="381" t="s">
        <v>712</v>
      </c>
      <c r="S914" s="387"/>
      <c r="T914" s="387"/>
      <c r="U914" s="387"/>
      <c r="V914" s="387"/>
      <c r="W914" s="174" t="s">
        <v>713</v>
      </c>
      <c r="X914" s="495">
        <v>7</v>
      </c>
      <c r="Y914" s="388">
        <v>0.5</v>
      </c>
      <c r="Z914" s="243">
        <f>BD.PD9[[#This Row],[Av.P1 '[%']]]*BD.PD9[[#This Row],[Ppto. Orden Interna '[DOP']]]</f>
        <v>1608750</v>
      </c>
      <c r="AA914" s="495">
        <v>10</v>
      </c>
      <c r="AB914" s="388">
        <v>0.5</v>
      </c>
      <c r="AC914" s="243">
        <f>BD.PD9[[#This Row],[Av.P2 '[%']]]*BD.PD9[[#This Row],[Ppto. Orden Interna '[DOP']]]</f>
        <v>1608750</v>
      </c>
      <c r="AD914" s="249"/>
      <c r="AE914" s="389"/>
      <c r="AF914" s="243">
        <f>BD.PD9[[#This Row],[Av.P3 '[%']]]*BD.PD9[[#This Row],[Ppto. Orden Interna '[DOP']]]</f>
        <v>0</v>
      </c>
      <c r="AG914" s="249"/>
      <c r="AH914" s="389"/>
      <c r="AI914" s="243">
        <f>BD.PD9[[#This Row],[Av.P4 '[%']]]*BD.PD9[[#This Row],[Ppto. Orden Interna '[DOP']]]</f>
        <v>0</v>
      </c>
      <c r="AJ914" s="249"/>
      <c r="AK914" s="389"/>
      <c r="AL914" s="243">
        <f>BD.PD9[[#This Row],[Av.P5 '[%']]]*BD.PD9[[#This Row],[Ppto. Orden Interna '[DOP']]]</f>
        <v>0</v>
      </c>
      <c r="AM914" s="496">
        <f>BD.PD9[[#This Row],[Pago 5]]+BD.PD9[[#This Row],[Pago 4]]+BD.PD9[[#This Row],[Pago 3]]+BD.PD9[[#This Row],[Pago 2]]+BD.PD9[[#This Row],[Pago 1]]</f>
        <v>3217500</v>
      </c>
      <c r="AN914" s="308" t="s">
        <v>244</v>
      </c>
      <c r="AO914" s="308" t="s">
        <v>245</v>
      </c>
      <c r="AP914" s="308" t="s">
        <v>246</v>
      </c>
      <c r="AQ914" s="308" t="s">
        <v>247</v>
      </c>
      <c r="AR914" s="308">
        <v>594</v>
      </c>
      <c r="AS914" s="308" t="s">
        <v>248</v>
      </c>
      <c r="AT914" s="249" t="s">
        <v>1575</v>
      </c>
      <c r="AU914" s="306"/>
      <c r="AV914" s="306"/>
      <c r="AW914" s="306"/>
      <c r="AX914" s="306"/>
      <c r="AY914" s="306"/>
      <c r="AZ914" s="306"/>
      <c r="BA914" s="306"/>
      <c r="BB914" s="306"/>
      <c r="BC914" s="306"/>
      <c r="BD914" s="306"/>
      <c r="BE914" s="306"/>
      <c r="BF914" s="306"/>
      <c r="BG914" s="306"/>
      <c r="BH914" s="306"/>
      <c r="BI914" s="306"/>
      <c r="BJ914" s="306"/>
      <c r="BK914" s="306"/>
      <c r="BL914" s="306"/>
      <c r="BM914" s="306"/>
      <c r="BN914" s="306"/>
      <c r="BO914" s="306"/>
      <c r="BP914" s="306"/>
      <c r="BQ914" s="306"/>
      <c r="BR914" s="306"/>
      <c r="BS914" s="306"/>
      <c r="BT914" s="306"/>
      <c r="BU914" s="306"/>
      <c r="BV914" s="306"/>
      <c r="BW914" s="306"/>
      <c r="BX914" s="306"/>
      <c r="BY914" s="306"/>
      <c r="BZ914" s="306"/>
      <c r="CA914" s="306"/>
      <c r="CB914" s="306"/>
      <c r="CC914" s="306"/>
      <c r="CD914" s="306"/>
      <c r="CE914" s="306"/>
      <c r="CF914" s="306"/>
      <c r="CG914" s="306"/>
      <c r="CH914" s="306"/>
      <c r="CI914" s="306"/>
      <c r="CJ914" s="306"/>
      <c r="CK914" s="306"/>
      <c r="CL914" s="306"/>
      <c r="CM914" s="306"/>
      <c r="CN914" s="306"/>
      <c r="CO914" s="306"/>
      <c r="CP914" s="306"/>
      <c r="CQ914" s="306"/>
      <c r="CR914" s="306"/>
      <c r="CS914" s="306"/>
      <c r="CT914" s="306"/>
      <c r="CU914" s="306"/>
      <c r="CV914" s="306"/>
      <c r="CW914" s="306"/>
      <c r="CX914" s="306"/>
      <c r="CY914" s="306"/>
      <c r="CZ914" s="306"/>
      <c r="DA914" s="306"/>
      <c r="DB914" s="306"/>
      <c r="DC914" s="306"/>
      <c r="DD914" s="306"/>
      <c r="DE914" s="306"/>
      <c r="DF914" s="306"/>
      <c r="DG914" s="306"/>
      <c r="DH914" s="306"/>
      <c r="DI914" s="306"/>
      <c r="DJ914" s="306"/>
      <c r="DK914" s="306"/>
      <c r="DL914" s="306"/>
      <c r="DM914" s="306"/>
      <c r="DN914" s="306"/>
      <c r="DO914" s="306"/>
      <c r="DP914" s="306"/>
      <c r="DQ914" s="306"/>
      <c r="DR914" s="306"/>
      <c r="DS914" s="306"/>
      <c r="DT914" s="306"/>
      <c r="DU914" s="306"/>
      <c r="DV914" s="306"/>
      <c r="DW914" s="306"/>
      <c r="DX914" s="306"/>
      <c r="DY914" s="306"/>
      <c r="DZ914" s="306"/>
      <c r="EA914" s="306"/>
      <c r="EB914" s="306"/>
      <c r="EC914" s="306"/>
      <c r="ED914" s="306"/>
      <c r="EE914" s="306"/>
      <c r="EF914" s="306"/>
      <c r="EG914" s="306"/>
      <c r="EH914" s="306"/>
      <c r="EI914" s="306"/>
      <c r="EJ914" s="306"/>
      <c r="EK914" s="306"/>
      <c r="EL914" s="306"/>
      <c r="EM914" s="306"/>
      <c r="EN914" s="306"/>
      <c r="EO914" s="306"/>
      <c r="EP914" s="306"/>
      <c r="EQ914" s="306"/>
      <c r="ER914" s="306"/>
      <c r="ES914" s="306"/>
      <c r="ET914" s="306"/>
      <c r="EU914" s="306"/>
      <c r="EV914" s="306"/>
      <c r="EW914" s="306"/>
      <c r="EX914" s="306"/>
      <c r="EY914" s="306"/>
      <c r="EZ914" s="306"/>
      <c r="FA914" s="306"/>
      <c r="FB914" s="306"/>
      <c r="FC914" s="306"/>
      <c r="FD914" s="306"/>
      <c r="FE914" s="306"/>
      <c r="FF914" s="306"/>
      <c r="FG914" s="306"/>
      <c r="FH914" s="306"/>
      <c r="FI914" s="306"/>
      <c r="FJ914" s="306"/>
      <c r="FK914" s="306"/>
      <c r="FL914" s="306"/>
      <c r="FM914" s="306"/>
      <c r="FN914" s="306"/>
      <c r="FO914" s="306"/>
      <c r="FP914" s="306"/>
      <c r="FQ914" s="306"/>
      <c r="FR914" s="306"/>
      <c r="FS914" s="306"/>
      <c r="FT914" s="306"/>
      <c r="FU914" s="306"/>
      <c r="FV914" s="306"/>
      <c r="FW914" s="306"/>
      <c r="FX914" s="306"/>
      <c r="FY914" s="306"/>
      <c r="FZ914" s="306"/>
      <c r="GA914" s="306"/>
      <c r="GB914" s="306"/>
      <c r="GC914" s="306"/>
      <c r="GD914" s="306"/>
      <c r="GE914" s="306"/>
      <c r="GF914" s="306"/>
      <c r="GG914" s="306"/>
      <c r="GH914" s="306"/>
      <c r="GI914" s="306"/>
      <c r="GJ914" s="306"/>
      <c r="GK914" s="306"/>
      <c r="GL914" s="306"/>
      <c r="GM914" s="306"/>
      <c r="GN914" s="306"/>
      <c r="GO914" s="306"/>
      <c r="GP914" s="306"/>
      <c r="GQ914" s="306"/>
      <c r="GR914" s="306"/>
      <c r="GS914" s="306"/>
      <c r="GT914" s="306"/>
      <c r="GU914" s="306"/>
      <c r="GV914" s="306"/>
      <c r="GW914" s="306"/>
      <c r="GX914" s="306"/>
      <c r="GY914" s="306"/>
      <c r="GZ914" s="306"/>
      <c r="HA914" s="306"/>
      <c r="HB914" s="306"/>
      <c r="HC914" s="306"/>
      <c r="HD914" s="306"/>
      <c r="HE914" s="306"/>
      <c r="HF914" s="306"/>
      <c r="HG914" s="306"/>
      <c r="HH914" s="306"/>
      <c r="HI914" s="306"/>
      <c r="HJ914" s="306"/>
      <c r="HK914" s="306"/>
      <c r="HL914" s="306"/>
      <c r="HM914" s="306"/>
      <c r="HN914" s="306"/>
      <c r="HO914" s="306"/>
      <c r="HP914" s="306"/>
      <c r="HQ914" s="306"/>
      <c r="HR914" s="306"/>
      <c r="HS914" s="306"/>
      <c r="HT914" s="306"/>
      <c r="HU914" s="306"/>
      <c r="HV914" s="306"/>
      <c r="HW914" s="306"/>
      <c r="HX914" s="306"/>
      <c r="HY914" s="306"/>
      <c r="HZ914" s="306"/>
      <c r="IA914" s="306"/>
      <c r="IB914" s="306"/>
      <c r="IC914" s="306"/>
      <c r="ID914" s="306"/>
      <c r="IE914" s="306"/>
      <c r="IF914" s="306"/>
      <c r="IG914" s="306"/>
      <c r="IH914" s="306"/>
    </row>
    <row r="915" spans="1:242" s="219" customFormat="1" ht="15" customHeight="1" x14ac:dyDescent="0.3">
      <c r="A915" s="174">
        <v>8.07</v>
      </c>
      <c r="B915" s="231"/>
      <c r="C915" s="232" t="e">
        <f>VLOOKUP(BD.PD9[[#This Row],[Pos]],[19]!PPto[#Data],3,FALSE)</f>
        <v>#REF!</v>
      </c>
      <c r="D915" s="174" t="s">
        <v>23</v>
      </c>
      <c r="E915" s="305" t="str">
        <f>IF(BD.PD9[[#This Row],[.]]="*",VLOOKUP(BD.PD9[[#This Row],[Pos]],[19]Presupuesto!A:H,7,FALSE),"")</f>
        <v/>
      </c>
      <c r="F915" s="234" t="s">
        <v>714</v>
      </c>
      <c r="G915" s="174"/>
      <c r="H915" s="174"/>
      <c r="I915" s="174" t="s">
        <v>1326</v>
      </c>
      <c r="J915" s="382">
        <v>1</v>
      </c>
      <c r="K915" s="174" t="s">
        <v>260</v>
      </c>
      <c r="L915" s="383">
        <f>IF(BD.PD9[[#This Row],[Mon]]="DOP",1,HLOOKUP(BD.PD9[[#This Row],[Mon]],Data!$K$1:$L$2,2,FALSE))</f>
        <v>1</v>
      </c>
      <c r="M915" s="384">
        <v>1050000</v>
      </c>
      <c r="N915" s="243">
        <f>BD.PD9[[#This Row],[Cant.]]*BD.PD9[[#This Row],[ Tasa ]]*BD.PD9[[#This Row],[ Precio Und.]]</f>
        <v>1050000</v>
      </c>
      <c r="O915" s="386">
        <v>0</v>
      </c>
      <c r="P915" s="243">
        <f>IF(BD.PD9[[#This Row],[Liquid. '[%']]]&lt;&gt;0,(BD.PD9[[#This Row],[Valor Neto '[DOP']]]*BD.PD9[[#This Row],[Liquid. '[%']]])+BD.PD9[[#This Row],[Valor Neto '[DOP']]],BD.PD9[[#This Row],[Valor Neto '[DOP']]])</f>
        <v>1050000</v>
      </c>
      <c r="Q915" s="243">
        <f>BD.PD9[[#This Row],[Ppto. Orden Interna '[DOP']]]/HLOOKUP("USD",Data!$K$1:$L$2,2,FALSE)</f>
        <v>16153.846153846154</v>
      </c>
      <c r="R915" s="381" t="s">
        <v>715</v>
      </c>
      <c r="S915" s="387"/>
      <c r="T915" s="387"/>
      <c r="U915" s="387"/>
      <c r="V915" s="387"/>
      <c r="W915" s="174"/>
      <c r="X915" s="495"/>
      <c r="Y915" s="388"/>
      <c r="Z915" s="243">
        <f>BD.PD9[[#This Row],[Av.P1 '[%']]]*BD.PD9[[#This Row],[Ppto. Orden Interna '[DOP']]]</f>
        <v>0</v>
      </c>
      <c r="AA915" s="495"/>
      <c r="AB915" s="388"/>
      <c r="AC915" s="243">
        <f>BD.PD9[[#This Row],[Av.P2 '[%']]]*BD.PD9[[#This Row],[Ppto. Orden Interna '[DOP']]]</f>
        <v>0</v>
      </c>
      <c r="AD915" s="249"/>
      <c r="AE915" s="389"/>
      <c r="AF915" s="243">
        <f>BD.PD9[[#This Row],[Av.P3 '[%']]]*BD.PD9[[#This Row],[Ppto. Orden Interna '[DOP']]]</f>
        <v>0</v>
      </c>
      <c r="AG915" s="249"/>
      <c r="AH915" s="389"/>
      <c r="AI915" s="243">
        <f>BD.PD9[[#This Row],[Av.P4 '[%']]]*BD.PD9[[#This Row],[Ppto. Orden Interna '[DOP']]]</f>
        <v>0</v>
      </c>
      <c r="AJ915" s="249"/>
      <c r="AK915" s="389"/>
      <c r="AL915" s="243">
        <f>BD.PD9[[#This Row],[Av.P5 '[%']]]*BD.PD9[[#This Row],[Ppto. Orden Interna '[DOP']]]</f>
        <v>0</v>
      </c>
      <c r="AM915" s="496">
        <f>BD.PD9[[#This Row],[Pago 5]]+BD.PD9[[#This Row],[Pago 4]]+BD.PD9[[#This Row],[Pago 3]]+BD.PD9[[#This Row],[Pago 2]]+BD.PD9[[#This Row],[Pago 1]]</f>
        <v>0</v>
      </c>
      <c r="AN915" s="308" t="s">
        <v>244</v>
      </c>
      <c r="AO915" s="308" t="s">
        <v>245</v>
      </c>
      <c r="AP915" s="308" t="s">
        <v>246</v>
      </c>
      <c r="AQ915" s="308" t="s">
        <v>247</v>
      </c>
      <c r="AR915" s="308">
        <v>594</v>
      </c>
      <c r="AS915" s="308" t="s">
        <v>248</v>
      </c>
      <c r="AT915" s="249" t="s">
        <v>1575</v>
      </c>
      <c r="AU915" s="306"/>
      <c r="AV915" s="306"/>
      <c r="AW915" s="306"/>
      <c r="AX915" s="306"/>
      <c r="AY915" s="306"/>
      <c r="AZ915" s="306"/>
      <c r="BA915" s="306"/>
      <c r="BB915" s="306"/>
      <c r="BC915" s="306"/>
      <c r="BD915" s="306"/>
      <c r="BE915" s="306"/>
      <c r="BF915" s="306"/>
      <c r="BG915" s="306"/>
      <c r="BH915" s="306"/>
      <c r="BI915" s="306"/>
      <c r="BJ915" s="306"/>
      <c r="BK915" s="306"/>
      <c r="BL915" s="306"/>
      <c r="BM915" s="306"/>
      <c r="BN915" s="306"/>
      <c r="BO915" s="306"/>
      <c r="BP915" s="306"/>
      <c r="BQ915" s="306"/>
      <c r="BR915" s="306"/>
      <c r="BS915" s="306"/>
      <c r="BT915" s="306"/>
      <c r="BU915" s="306"/>
      <c r="BV915" s="306"/>
      <c r="BW915" s="306"/>
      <c r="BX915" s="306"/>
      <c r="BY915" s="306"/>
      <c r="BZ915" s="306"/>
      <c r="CA915" s="306"/>
      <c r="CB915" s="306"/>
      <c r="CC915" s="306"/>
      <c r="CD915" s="306"/>
      <c r="CE915" s="306"/>
      <c r="CF915" s="306"/>
      <c r="CG915" s="306"/>
      <c r="CH915" s="306"/>
      <c r="CI915" s="306"/>
      <c r="CJ915" s="306"/>
      <c r="CK915" s="306"/>
      <c r="CL915" s="306"/>
      <c r="CM915" s="306"/>
      <c r="CN915" s="306"/>
      <c r="CO915" s="306"/>
      <c r="CP915" s="306"/>
      <c r="CQ915" s="306"/>
      <c r="CR915" s="306"/>
      <c r="CS915" s="306"/>
      <c r="CT915" s="306"/>
      <c r="CU915" s="306"/>
      <c r="CV915" s="306"/>
      <c r="CW915" s="306"/>
      <c r="CX915" s="306"/>
      <c r="CY915" s="306"/>
      <c r="CZ915" s="306"/>
      <c r="DA915" s="306"/>
      <c r="DB915" s="306"/>
      <c r="DC915" s="306"/>
      <c r="DD915" s="306"/>
      <c r="DE915" s="306"/>
      <c r="DF915" s="306"/>
      <c r="DG915" s="306"/>
      <c r="DH915" s="306"/>
      <c r="DI915" s="306"/>
      <c r="DJ915" s="306"/>
      <c r="DK915" s="306"/>
      <c r="DL915" s="306"/>
      <c r="DM915" s="306"/>
      <c r="DN915" s="306"/>
      <c r="DO915" s="306"/>
      <c r="DP915" s="306"/>
      <c r="DQ915" s="306"/>
      <c r="DR915" s="306"/>
      <c r="DS915" s="306"/>
      <c r="DT915" s="306"/>
      <c r="DU915" s="306"/>
      <c r="DV915" s="306"/>
      <c r="DW915" s="306"/>
      <c r="DX915" s="306"/>
      <c r="DY915" s="306"/>
      <c r="DZ915" s="306"/>
      <c r="EA915" s="306"/>
      <c r="EB915" s="306"/>
      <c r="EC915" s="306"/>
      <c r="ED915" s="306"/>
      <c r="EE915" s="306"/>
      <c r="EF915" s="306"/>
      <c r="EG915" s="306"/>
      <c r="EH915" s="306"/>
      <c r="EI915" s="306"/>
      <c r="EJ915" s="306"/>
      <c r="EK915" s="306"/>
      <c r="EL915" s="306"/>
      <c r="EM915" s="306"/>
      <c r="EN915" s="306"/>
      <c r="EO915" s="306"/>
      <c r="EP915" s="306"/>
      <c r="EQ915" s="306"/>
      <c r="ER915" s="306"/>
      <c r="ES915" s="306"/>
      <c r="ET915" s="306"/>
      <c r="EU915" s="306"/>
      <c r="EV915" s="306"/>
      <c r="EW915" s="306"/>
      <c r="EX915" s="306"/>
      <c r="EY915" s="306"/>
      <c r="EZ915" s="306"/>
      <c r="FA915" s="306"/>
      <c r="FB915" s="306"/>
      <c r="FC915" s="306"/>
      <c r="FD915" s="306"/>
      <c r="FE915" s="306"/>
      <c r="FF915" s="306"/>
      <c r="FG915" s="306"/>
      <c r="FH915" s="306"/>
      <c r="FI915" s="306"/>
      <c r="FJ915" s="306"/>
      <c r="FK915" s="306"/>
      <c r="FL915" s="306"/>
      <c r="FM915" s="306"/>
      <c r="FN915" s="306"/>
      <c r="FO915" s="306"/>
      <c r="FP915" s="306"/>
      <c r="FQ915" s="306"/>
      <c r="FR915" s="306"/>
      <c r="FS915" s="306"/>
      <c r="FT915" s="306"/>
      <c r="FU915" s="306"/>
      <c r="FV915" s="306"/>
      <c r="FW915" s="306"/>
      <c r="FX915" s="306"/>
      <c r="FY915" s="306"/>
      <c r="FZ915" s="306"/>
      <c r="GA915" s="306"/>
      <c r="GB915" s="306"/>
      <c r="GC915" s="306"/>
      <c r="GD915" s="306"/>
      <c r="GE915" s="306"/>
      <c r="GF915" s="306"/>
      <c r="GG915" s="306"/>
      <c r="GH915" s="306"/>
      <c r="GI915" s="306"/>
      <c r="GJ915" s="306"/>
      <c r="GK915" s="306"/>
      <c r="GL915" s="306"/>
      <c r="GM915" s="306"/>
      <c r="GN915" s="306"/>
      <c r="GO915" s="306"/>
      <c r="GP915" s="306"/>
      <c r="GQ915" s="306"/>
      <c r="GR915" s="306"/>
      <c r="GS915" s="306"/>
      <c r="GT915" s="306"/>
      <c r="GU915" s="306"/>
      <c r="GV915" s="306"/>
      <c r="GW915" s="306"/>
      <c r="GX915" s="306"/>
      <c r="GY915" s="306"/>
      <c r="GZ915" s="306"/>
      <c r="HA915" s="306"/>
      <c r="HB915" s="306"/>
      <c r="HC915" s="306"/>
      <c r="HD915" s="306"/>
      <c r="HE915" s="306"/>
      <c r="HF915" s="306"/>
      <c r="HG915" s="306"/>
      <c r="HH915" s="306"/>
      <c r="HI915" s="306"/>
      <c r="HJ915" s="306"/>
      <c r="HK915" s="306"/>
      <c r="HL915" s="306"/>
      <c r="HM915" s="306"/>
      <c r="HN915" s="306"/>
      <c r="HO915" s="306"/>
      <c r="HP915" s="306"/>
      <c r="HQ915" s="306"/>
      <c r="HR915" s="306"/>
      <c r="HS915" s="306"/>
      <c r="HT915" s="306"/>
      <c r="HU915" s="306"/>
      <c r="HV915" s="306"/>
      <c r="HW915" s="306"/>
      <c r="HX915" s="306"/>
      <c r="HY915" s="306"/>
      <c r="HZ915" s="306"/>
      <c r="IA915" s="306"/>
      <c r="IB915" s="306"/>
      <c r="IC915" s="306"/>
      <c r="ID915" s="306"/>
      <c r="IE915" s="306"/>
      <c r="IF915" s="306"/>
      <c r="IG915" s="306"/>
      <c r="IH915" s="306"/>
    </row>
    <row r="916" spans="1:242" s="219" customFormat="1" ht="15" customHeight="1" x14ac:dyDescent="0.3">
      <c r="A916" s="174">
        <v>8.07</v>
      </c>
      <c r="B916" s="231"/>
      <c r="C916" s="232" t="e">
        <f>VLOOKUP(BD.PD9[[#This Row],[Pos]],[19]!PPto[#Data],3,FALSE)</f>
        <v>#REF!</v>
      </c>
      <c r="D916" s="174" t="s">
        <v>23</v>
      </c>
      <c r="E916" s="305" t="str">
        <f>IF(BD.PD9[[#This Row],[.]]="*",VLOOKUP(BD.PD9[[#This Row],[Pos]],[19]Presupuesto!A:H,7,FALSE),"")</f>
        <v/>
      </c>
      <c r="F916" s="234" t="s">
        <v>716</v>
      </c>
      <c r="G916" s="174"/>
      <c r="H916" s="174"/>
      <c r="I916" s="174" t="s">
        <v>1326</v>
      </c>
      <c r="J916" s="382">
        <v>1</v>
      </c>
      <c r="K916" s="174" t="s">
        <v>260</v>
      </c>
      <c r="L916" s="383">
        <f>IF(BD.PD9[[#This Row],[Mon]]="DOP",1,HLOOKUP(BD.PD9[[#This Row],[Mon]],Data!$K$1:$L$2,2,FALSE))</f>
        <v>1</v>
      </c>
      <c r="M916" s="384">
        <v>150000</v>
      </c>
      <c r="N916" s="243">
        <f>BD.PD9[[#This Row],[Cant.]]*BD.PD9[[#This Row],[ Tasa ]]*BD.PD9[[#This Row],[ Precio Und.]]</f>
        <v>150000</v>
      </c>
      <c r="O916" s="386">
        <v>0</v>
      </c>
      <c r="P916" s="243">
        <f>IF(BD.PD9[[#This Row],[Liquid. '[%']]]&lt;&gt;0,(BD.PD9[[#This Row],[Valor Neto '[DOP']]]*BD.PD9[[#This Row],[Liquid. '[%']]])+BD.PD9[[#This Row],[Valor Neto '[DOP']]],BD.PD9[[#This Row],[Valor Neto '[DOP']]])</f>
        <v>150000</v>
      </c>
      <c r="Q916" s="243">
        <f>BD.PD9[[#This Row],[Ppto. Orden Interna '[DOP']]]/HLOOKUP("USD",Data!$K$1:$L$2,2,FALSE)</f>
        <v>2307.6923076923076</v>
      </c>
      <c r="R916" s="381" t="s">
        <v>707</v>
      </c>
      <c r="S916" s="387"/>
      <c r="T916" s="387"/>
      <c r="U916" s="387"/>
      <c r="V916" s="387"/>
      <c r="W916" s="174" t="s">
        <v>708</v>
      </c>
      <c r="X916" s="495">
        <v>8</v>
      </c>
      <c r="Y916" s="388">
        <v>0.5</v>
      </c>
      <c r="Z916" s="243">
        <f>BD.PD9[[#This Row],[Av.P1 '[%']]]*BD.PD9[[#This Row],[Ppto. Orden Interna '[DOP']]]</f>
        <v>75000</v>
      </c>
      <c r="AA916" s="495">
        <v>10</v>
      </c>
      <c r="AB916" s="388">
        <v>0.5</v>
      </c>
      <c r="AC916" s="243">
        <f>BD.PD9[[#This Row],[Av.P2 '[%']]]*BD.PD9[[#This Row],[Ppto. Orden Interna '[DOP']]]</f>
        <v>75000</v>
      </c>
      <c r="AD916" s="249"/>
      <c r="AE916" s="389"/>
      <c r="AF916" s="243">
        <f>BD.PD9[[#This Row],[Av.P3 '[%']]]*BD.PD9[[#This Row],[Ppto. Orden Interna '[DOP']]]</f>
        <v>0</v>
      </c>
      <c r="AG916" s="249"/>
      <c r="AH916" s="389"/>
      <c r="AI916" s="243">
        <f>BD.PD9[[#This Row],[Av.P4 '[%']]]*BD.PD9[[#This Row],[Ppto. Orden Interna '[DOP']]]</f>
        <v>0</v>
      </c>
      <c r="AJ916" s="249"/>
      <c r="AK916" s="389"/>
      <c r="AL916" s="243">
        <f>BD.PD9[[#This Row],[Av.P5 '[%']]]*BD.PD9[[#This Row],[Ppto. Orden Interna '[DOP']]]</f>
        <v>0</v>
      </c>
      <c r="AM916" s="496">
        <f>BD.PD9[[#This Row],[Pago 5]]+BD.PD9[[#This Row],[Pago 4]]+BD.PD9[[#This Row],[Pago 3]]+BD.PD9[[#This Row],[Pago 2]]+BD.PD9[[#This Row],[Pago 1]]</f>
        <v>150000</v>
      </c>
      <c r="AN916" s="308" t="s">
        <v>244</v>
      </c>
      <c r="AO916" s="308" t="s">
        <v>245</v>
      </c>
      <c r="AP916" s="308" t="s">
        <v>246</v>
      </c>
      <c r="AQ916" s="308" t="s">
        <v>247</v>
      </c>
      <c r="AR916" s="308">
        <v>594</v>
      </c>
      <c r="AS916" s="308" t="s">
        <v>248</v>
      </c>
      <c r="AT916" s="249" t="s">
        <v>1575</v>
      </c>
      <c r="AU916" s="306"/>
      <c r="AV916" s="306"/>
      <c r="AW916" s="306"/>
      <c r="AX916" s="306"/>
      <c r="AY916" s="306"/>
      <c r="AZ916" s="306"/>
      <c r="BA916" s="306"/>
      <c r="BB916" s="306"/>
      <c r="BC916" s="306"/>
      <c r="BD916" s="306"/>
      <c r="BE916" s="306"/>
      <c r="BF916" s="306"/>
      <c r="BG916" s="306"/>
      <c r="BH916" s="306"/>
      <c r="BI916" s="306"/>
      <c r="BJ916" s="306"/>
      <c r="BK916" s="306"/>
      <c r="BL916" s="306"/>
      <c r="BM916" s="306"/>
      <c r="BN916" s="306"/>
      <c r="BO916" s="306"/>
      <c r="BP916" s="306"/>
      <c r="BQ916" s="306"/>
      <c r="BR916" s="306"/>
      <c r="BS916" s="306"/>
      <c r="BT916" s="306"/>
      <c r="BU916" s="306"/>
      <c r="BV916" s="306"/>
      <c r="BW916" s="306"/>
      <c r="BX916" s="306"/>
      <c r="BY916" s="306"/>
      <c r="BZ916" s="306"/>
      <c r="CA916" s="306"/>
      <c r="CB916" s="306"/>
      <c r="CC916" s="306"/>
      <c r="CD916" s="306"/>
      <c r="CE916" s="306"/>
      <c r="CF916" s="306"/>
      <c r="CG916" s="306"/>
      <c r="CH916" s="306"/>
      <c r="CI916" s="306"/>
      <c r="CJ916" s="306"/>
      <c r="CK916" s="306"/>
      <c r="CL916" s="306"/>
      <c r="CM916" s="306"/>
      <c r="CN916" s="306"/>
      <c r="CO916" s="306"/>
      <c r="CP916" s="306"/>
      <c r="CQ916" s="306"/>
      <c r="CR916" s="306"/>
      <c r="CS916" s="306"/>
      <c r="CT916" s="306"/>
      <c r="CU916" s="306"/>
      <c r="CV916" s="306"/>
      <c r="CW916" s="306"/>
      <c r="CX916" s="306"/>
      <c r="CY916" s="306"/>
      <c r="CZ916" s="306"/>
      <c r="DA916" s="306"/>
      <c r="DB916" s="306"/>
      <c r="DC916" s="306"/>
      <c r="DD916" s="306"/>
      <c r="DE916" s="306"/>
      <c r="DF916" s="306"/>
      <c r="DG916" s="306"/>
      <c r="DH916" s="306"/>
      <c r="DI916" s="306"/>
      <c r="DJ916" s="306"/>
      <c r="DK916" s="306"/>
      <c r="DL916" s="306"/>
      <c r="DM916" s="306"/>
      <c r="DN916" s="306"/>
      <c r="DO916" s="306"/>
      <c r="DP916" s="306"/>
      <c r="DQ916" s="306"/>
      <c r="DR916" s="306"/>
      <c r="DS916" s="306"/>
      <c r="DT916" s="306"/>
      <c r="DU916" s="306"/>
      <c r="DV916" s="306"/>
      <c r="DW916" s="306"/>
      <c r="DX916" s="306"/>
      <c r="DY916" s="306"/>
      <c r="DZ916" s="306"/>
      <c r="EA916" s="306"/>
      <c r="EB916" s="306"/>
      <c r="EC916" s="306"/>
      <c r="ED916" s="306"/>
      <c r="EE916" s="306"/>
      <c r="EF916" s="306"/>
      <c r="EG916" s="306"/>
      <c r="EH916" s="306"/>
      <c r="EI916" s="306"/>
      <c r="EJ916" s="306"/>
      <c r="EK916" s="306"/>
      <c r="EL916" s="306"/>
      <c r="EM916" s="306"/>
      <c r="EN916" s="306"/>
      <c r="EO916" s="306"/>
      <c r="EP916" s="306"/>
      <c r="EQ916" s="306"/>
      <c r="ER916" s="306"/>
      <c r="ES916" s="306"/>
      <c r="ET916" s="306"/>
      <c r="EU916" s="306"/>
      <c r="EV916" s="306"/>
      <c r="EW916" s="306"/>
      <c r="EX916" s="306"/>
      <c r="EY916" s="306"/>
      <c r="EZ916" s="306"/>
      <c r="FA916" s="306"/>
      <c r="FB916" s="306"/>
      <c r="FC916" s="306"/>
      <c r="FD916" s="306"/>
      <c r="FE916" s="306"/>
      <c r="FF916" s="306"/>
      <c r="FG916" s="306"/>
      <c r="FH916" s="306"/>
      <c r="FI916" s="306"/>
      <c r="FJ916" s="306"/>
      <c r="FK916" s="306"/>
      <c r="FL916" s="306"/>
      <c r="FM916" s="306"/>
      <c r="FN916" s="306"/>
      <c r="FO916" s="306"/>
      <c r="FP916" s="306"/>
      <c r="FQ916" s="306"/>
      <c r="FR916" s="306"/>
      <c r="FS916" s="306"/>
      <c r="FT916" s="306"/>
      <c r="FU916" s="306"/>
      <c r="FV916" s="306"/>
      <c r="FW916" s="306"/>
      <c r="FX916" s="306"/>
      <c r="FY916" s="306"/>
      <c r="FZ916" s="306"/>
      <c r="GA916" s="306"/>
      <c r="GB916" s="306"/>
      <c r="GC916" s="306"/>
      <c r="GD916" s="306"/>
      <c r="GE916" s="306"/>
      <c r="GF916" s="306"/>
      <c r="GG916" s="306"/>
      <c r="GH916" s="306"/>
      <c r="GI916" s="306"/>
      <c r="GJ916" s="306"/>
      <c r="GK916" s="306"/>
      <c r="GL916" s="306"/>
      <c r="GM916" s="306"/>
      <c r="GN916" s="306"/>
      <c r="GO916" s="306"/>
      <c r="GP916" s="306"/>
      <c r="GQ916" s="306"/>
      <c r="GR916" s="306"/>
      <c r="GS916" s="306"/>
      <c r="GT916" s="306"/>
      <c r="GU916" s="306"/>
      <c r="GV916" s="306"/>
      <c r="GW916" s="306"/>
      <c r="GX916" s="306"/>
      <c r="GY916" s="306"/>
      <c r="GZ916" s="306"/>
      <c r="HA916" s="306"/>
      <c r="HB916" s="306"/>
      <c r="HC916" s="306"/>
      <c r="HD916" s="306"/>
      <c r="HE916" s="306"/>
      <c r="HF916" s="306"/>
      <c r="HG916" s="306"/>
      <c r="HH916" s="306"/>
      <c r="HI916" s="306"/>
      <c r="HJ916" s="306"/>
      <c r="HK916" s="306"/>
      <c r="HL916" s="306"/>
      <c r="HM916" s="306"/>
      <c r="HN916" s="306"/>
      <c r="HO916" s="306"/>
      <c r="HP916" s="306"/>
      <c r="HQ916" s="306"/>
      <c r="HR916" s="306"/>
      <c r="HS916" s="306"/>
      <c r="HT916" s="306"/>
      <c r="HU916" s="306"/>
      <c r="HV916" s="306"/>
      <c r="HW916" s="306"/>
      <c r="HX916" s="306"/>
      <c r="HY916" s="306"/>
      <c r="HZ916" s="306"/>
      <c r="IA916" s="306"/>
      <c r="IB916" s="306"/>
      <c r="IC916" s="306"/>
      <c r="ID916" s="306"/>
      <c r="IE916" s="306"/>
      <c r="IF916" s="306"/>
      <c r="IG916" s="306"/>
      <c r="IH916" s="306"/>
    </row>
    <row r="917" spans="1:242" s="219" customFormat="1" ht="15" customHeight="1" x14ac:dyDescent="0.3">
      <c r="A917" s="174">
        <v>8.07</v>
      </c>
      <c r="B917" s="231"/>
      <c r="C917" s="232" t="e">
        <f>VLOOKUP(BD.PD9[[#This Row],[Pos]],[19]!PPto[#Data],3,FALSE)</f>
        <v>#REF!</v>
      </c>
      <c r="D917" s="174" t="s">
        <v>23</v>
      </c>
      <c r="E917" s="305" t="str">
        <f>IF(BD.PD9[[#This Row],[.]]="*",VLOOKUP(BD.PD9[[#This Row],[Pos]],[19]Presupuesto!A:H,7,FALSE),"")</f>
        <v/>
      </c>
      <c r="F917" s="234" t="s">
        <v>717</v>
      </c>
      <c r="G917" s="174"/>
      <c r="H917" s="174"/>
      <c r="I917" s="174" t="s">
        <v>1326</v>
      </c>
      <c r="J917" s="382">
        <v>1</v>
      </c>
      <c r="K917" s="174" t="s">
        <v>260</v>
      </c>
      <c r="L917" s="383">
        <f>IF(BD.PD9[[#This Row],[Mon]]="DOP",1,HLOOKUP(BD.PD9[[#This Row],[Mon]],Data!$K$1:$L$2,2,FALSE))</f>
        <v>1</v>
      </c>
      <c r="M917" s="384">
        <v>350000</v>
      </c>
      <c r="N917" s="243">
        <f>BD.PD9[[#This Row],[Cant.]]*BD.PD9[[#This Row],[ Tasa ]]*BD.PD9[[#This Row],[ Precio Und.]]</f>
        <v>350000</v>
      </c>
      <c r="O917" s="386">
        <v>0</v>
      </c>
      <c r="P917" s="243">
        <f>IF(BD.PD9[[#This Row],[Liquid. '[%']]]&lt;&gt;0,(BD.PD9[[#This Row],[Valor Neto '[DOP']]]*BD.PD9[[#This Row],[Liquid. '[%']]])+BD.PD9[[#This Row],[Valor Neto '[DOP']]],BD.PD9[[#This Row],[Valor Neto '[DOP']]])</f>
        <v>350000</v>
      </c>
      <c r="Q917" s="243">
        <f>BD.PD9[[#This Row],[Ppto. Orden Interna '[DOP']]]/HLOOKUP("USD",Data!$K$1:$L$2,2,FALSE)</f>
        <v>5384.6153846153848</v>
      </c>
      <c r="R917" s="381" t="s">
        <v>707</v>
      </c>
      <c r="S917" s="387"/>
      <c r="T917" s="387"/>
      <c r="U917" s="387"/>
      <c r="V917" s="387"/>
      <c r="W917" s="174" t="s">
        <v>708</v>
      </c>
      <c r="X917" s="495">
        <v>8</v>
      </c>
      <c r="Y917" s="388">
        <v>0.5</v>
      </c>
      <c r="Z917" s="243">
        <f>BD.PD9[[#This Row],[Av.P1 '[%']]]*BD.PD9[[#This Row],[Ppto. Orden Interna '[DOP']]]</f>
        <v>175000</v>
      </c>
      <c r="AA917" s="495">
        <v>10</v>
      </c>
      <c r="AB917" s="388">
        <v>0.5</v>
      </c>
      <c r="AC917" s="243">
        <f>BD.PD9[[#This Row],[Av.P2 '[%']]]*BD.PD9[[#This Row],[Ppto. Orden Interna '[DOP']]]</f>
        <v>175000</v>
      </c>
      <c r="AD917" s="249"/>
      <c r="AE917" s="389"/>
      <c r="AF917" s="243">
        <f>BD.PD9[[#This Row],[Av.P3 '[%']]]*BD.PD9[[#This Row],[Ppto. Orden Interna '[DOP']]]</f>
        <v>0</v>
      </c>
      <c r="AG917" s="249"/>
      <c r="AH917" s="389"/>
      <c r="AI917" s="243">
        <f>BD.PD9[[#This Row],[Av.P4 '[%']]]*BD.PD9[[#This Row],[Ppto. Orden Interna '[DOP']]]</f>
        <v>0</v>
      </c>
      <c r="AJ917" s="249"/>
      <c r="AK917" s="389"/>
      <c r="AL917" s="243">
        <f>BD.PD9[[#This Row],[Av.P5 '[%']]]*BD.PD9[[#This Row],[Ppto. Orden Interna '[DOP']]]</f>
        <v>0</v>
      </c>
      <c r="AM917" s="496">
        <f>BD.PD9[[#This Row],[Pago 5]]+BD.PD9[[#This Row],[Pago 4]]+BD.PD9[[#This Row],[Pago 3]]+BD.PD9[[#This Row],[Pago 2]]+BD.PD9[[#This Row],[Pago 1]]</f>
        <v>350000</v>
      </c>
      <c r="AN917" s="308" t="s">
        <v>244</v>
      </c>
      <c r="AO917" s="308" t="s">
        <v>245</v>
      </c>
      <c r="AP917" s="308" t="s">
        <v>246</v>
      </c>
      <c r="AQ917" s="308" t="s">
        <v>247</v>
      </c>
      <c r="AR917" s="308">
        <v>594</v>
      </c>
      <c r="AS917" s="308" t="s">
        <v>248</v>
      </c>
      <c r="AT917" s="249" t="s">
        <v>1575</v>
      </c>
      <c r="AU917" s="306"/>
      <c r="AV917" s="306"/>
      <c r="AW917" s="306"/>
      <c r="AX917" s="306"/>
      <c r="AY917" s="306"/>
      <c r="AZ917" s="306"/>
      <c r="BA917" s="306"/>
      <c r="BB917" s="306"/>
      <c r="BC917" s="306"/>
      <c r="BD917" s="306"/>
      <c r="BE917" s="306"/>
      <c r="BF917" s="306"/>
      <c r="BG917" s="306"/>
      <c r="BH917" s="306"/>
      <c r="BI917" s="306"/>
      <c r="BJ917" s="306"/>
      <c r="BK917" s="306"/>
      <c r="BL917" s="306"/>
      <c r="BM917" s="306"/>
      <c r="BN917" s="306"/>
      <c r="BO917" s="306"/>
      <c r="BP917" s="306"/>
      <c r="BQ917" s="306"/>
      <c r="BR917" s="306"/>
      <c r="BS917" s="306"/>
      <c r="BT917" s="306"/>
      <c r="BU917" s="306"/>
      <c r="BV917" s="306"/>
      <c r="BW917" s="306"/>
      <c r="BX917" s="306"/>
      <c r="BY917" s="306"/>
      <c r="BZ917" s="306"/>
      <c r="CA917" s="306"/>
      <c r="CB917" s="306"/>
      <c r="CC917" s="306"/>
      <c r="CD917" s="306"/>
      <c r="CE917" s="306"/>
      <c r="CF917" s="306"/>
      <c r="CG917" s="306"/>
      <c r="CH917" s="306"/>
      <c r="CI917" s="306"/>
      <c r="CJ917" s="306"/>
      <c r="CK917" s="306"/>
      <c r="CL917" s="306"/>
      <c r="CM917" s="306"/>
      <c r="CN917" s="306"/>
      <c r="CO917" s="306"/>
      <c r="CP917" s="306"/>
      <c r="CQ917" s="306"/>
      <c r="CR917" s="306"/>
      <c r="CS917" s="306"/>
      <c r="CT917" s="306"/>
      <c r="CU917" s="306"/>
      <c r="CV917" s="306"/>
      <c r="CW917" s="306"/>
      <c r="CX917" s="306"/>
      <c r="CY917" s="306"/>
      <c r="CZ917" s="306"/>
      <c r="DA917" s="306"/>
      <c r="DB917" s="306"/>
      <c r="DC917" s="306"/>
      <c r="DD917" s="306"/>
      <c r="DE917" s="306"/>
      <c r="DF917" s="306"/>
      <c r="DG917" s="306"/>
      <c r="DH917" s="306"/>
      <c r="DI917" s="306"/>
      <c r="DJ917" s="306"/>
      <c r="DK917" s="306"/>
      <c r="DL917" s="306"/>
      <c r="DM917" s="306"/>
      <c r="DN917" s="306"/>
      <c r="DO917" s="306"/>
      <c r="DP917" s="306"/>
      <c r="DQ917" s="306"/>
      <c r="DR917" s="306"/>
      <c r="DS917" s="306"/>
      <c r="DT917" s="306"/>
      <c r="DU917" s="306"/>
      <c r="DV917" s="306"/>
      <c r="DW917" s="306"/>
      <c r="DX917" s="306"/>
      <c r="DY917" s="306"/>
      <c r="DZ917" s="306"/>
      <c r="EA917" s="306"/>
      <c r="EB917" s="306"/>
      <c r="EC917" s="306"/>
      <c r="ED917" s="306"/>
      <c r="EE917" s="306"/>
      <c r="EF917" s="306"/>
      <c r="EG917" s="306"/>
      <c r="EH917" s="306"/>
      <c r="EI917" s="306"/>
      <c r="EJ917" s="306"/>
      <c r="EK917" s="306"/>
      <c r="EL917" s="306"/>
      <c r="EM917" s="306"/>
      <c r="EN917" s="306"/>
      <c r="EO917" s="306"/>
      <c r="EP917" s="306"/>
      <c r="EQ917" s="306"/>
      <c r="ER917" s="306"/>
      <c r="ES917" s="306"/>
      <c r="ET917" s="306"/>
      <c r="EU917" s="306"/>
      <c r="EV917" s="306"/>
      <c r="EW917" s="306"/>
      <c r="EX917" s="306"/>
      <c r="EY917" s="306"/>
      <c r="EZ917" s="306"/>
      <c r="FA917" s="306"/>
      <c r="FB917" s="306"/>
      <c r="FC917" s="306"/>
      <c r="FD917" s="306"/>
      <c r="FE917" s="306"/>
      <c r="FF917" s="306"/>
      <c r="FG917" s="306"/>
      <c r="FH917" s="306"/>
      <c r="FI917" s="306"/>
      <c r="FJ917" s="306"/>
      <c r="FK917" s="306"/>
      <c r="FL917" s="306"/>
      <c r="FM917" s="306"/>
      <c r="FN917" s="306"/>
      <c r="FO917" s="306"/>
      <c r="FP917" s="306"/>
      <c r="FQ917" s="306"/>
      <c r="FR917" s="306"/>
      <c r="FS917" s="306"/>
      <c r="FT917" s="306"/>
      <c r="FU917" s="306"/>
      <c r="FV917" s="306"/>
      <c r="FW917" s="306"/>
      <c r="FX917" s="306"/>
      <c r="FY917" s="306"/>
      <c r="FZ917" s="306"/>
      <c r="GA917" s="306"/>
      <c r="GB917" s="306"/>
      <c r="GC917" s="306"/>
      <c r="GD917" s="306"/>
      <c r="GE917" s="306"/>
      <c r="GF917" s="306"/>
      <c r="GG917" s="306"/>
      <c r="GH917" s="306"/>
      <c r="GI917" s="306"/>
      <c r="GJ917" s="306"/>
      <c r="GK917" s="306"/>
      <c r="GL917" s="306"/>
      <c r="GM917" s="306"/>
      <c r="GN917" s="306"/>
      <c r="GO917" s="306"/>
      <c r="GP917" s="306"/>
      <c r="GQ917" s="306"/>
      <c r="GR917" s="306"/>
      <c r="GS917" s="306"/>
      <c r="GT917" s="306"/>
      <c r="GU917" s="306"/>
      <c r="GV917" s="306"/>
      <c r="GW917" s="306"/>
      <c r="GX917" s="306"/>
      <c r="GY917" s="306"/>
      <c r="GZ917" s="306"/>
      <c r="HA917" s="306"/>
      <c r="HB917" s="306"/>
      <c r="HC917" s="306"/>
      <c r="HD917" s="306"/>
      <c r="HE917" s="306"/>
      <c r="HF917" s="306"/>
      <c r="HG917" s="306"/>
      <c r="HH917" s="306"/>
      <c r="HI917" s="306"/>
      <c r="HJ917" s="306"/>
      <c r="HK917" s="306"/>
      <c r="HL917" s="306"/>
      <c r="HM917" s="306"/>
      <c r="HN917" s="306"/>
      <c r="HO917" s="306"/>
      <c r="HP917" s="306"/>
      <c r="HQ917" s="306"/>
      <c r="HR917" s="306"/>
      <c r="HS917" s="306"/>
      <c r="HT917" s="306"/>
      <c r="HU917" s="306"/>
      <c r="HV917" s="306"/>
      <c r="HW917" s="306"/>
      <c r="HX917" s="306"/>
      <c r="HY917" s="306"/>
      <c r="HZ917" s="306"/>
      <c r="IA917" s="306"/>
      <c r="IB917" s="306"/>
      <c r="IC917" s="306"/>
      <c r="ID917" s="306"/>
      <c r="IE917" s="306"/>
      <c r="IF917" s="306"/>
      <c r="IG917" s="306"/>
      <c r="IH917" s="306"/>
    </row>
    <row r="918" spans="1:242" s="219" customFormat="1" ht="15" customHeight="1" x14ac:dyDescent="0.3">
      <c r="A918" s="174">
        <v>8.07</v>
      </c>
      <c r="B918" s="231"/>
      <c r="C918" s="232" t="e">
        <f>VLOOKUP(BD.PD9[[#This Row],[Pos]],[19]!PPto[#Data],3,FALSE)</f>
        <v>#REF!</v>
      </c>
      <c r="D918" s="174" t="s">
        <v>23</v>
      </c>
      <c r="E918" s="305" t="str">
        <f>IF(BD.PD9[[#This Row],[.]]="*",VLOOKUP(BD.PD9[[#This Row],[Pos]],[19]Presupuesto!A:H,7,FALSE),"")</f>
        <v/>
      </c>
      <c r="F918" s="234" t="s">
        <v>1561</v>
      </c>
      <c r="G918" s="174"/>
      <c r="H918" s="174"/>
      <c r="I918" s="174" t="s">
        <v>1326</v>
      </c>
      <c r="J918" s="382">
        <v>1</v>
      </c>
      <c r="K918" s="174" t="s">
        <v>260</v>
      </c>
      <c r="L918" s="383">
        <f>IF(BD.PD9[[#This Row],[Mon]]="DOP",1,HLOOKUP(BD.PD9[[#This Row],[Mon]],Data!$K$1:$L$2,2,FALSE))</f>
        <v>1</v>
      </c>
      <c r="M918" s="384">
        <v>550000</v>
      </c>
      <c r="N918" s="243">
        <f>BD.PD9[[#This Row],[Cant.]]*BD.PD9[[#This Row],[ Tasa ]]*BD.PD9[[#This Row],[ Precio Und.]]</f>
        <v>550000</v>
      </c>
      <c r="O918" s="386">
        <v>0</v>
      </c>
      <c r="P918" s="243">
        <f>IF(BD.PD9[[#This Row],[Liquid. '[%']]]&lt;&gt;0,(BD.PD9[[#This Row],[Valor Neto '[DOP']]]*BD.PD9[[#This Row],[Liquid. '[%']]])+BD.PD9[[#This Row],[Valor Neto '[DOP']]],BD.PD9[[#This Row],[Valor Neto '[DOP']]])</f>
        <v>550000</v>
      </c>
      <c r="Q918" s="243">
        <f>BD.PD9[[#This Row],[Ppto. Orden Interna '[DOP']]]/HLOOKUP("USD",Data!$K$1:$L$2,2,FALSE)</f>
        <v>8461.538461538461</v>
      </c>
      <c r="R918" s="381" t="s">
        <v>715</v>
      </c>
      <c r="S918" s="387"/>
      <c r="T918" s="387"/>
      <c r="U918" s="387"/>
      <c r="V918" s="387"/>
      <c r="W918" s="174"/>
      <c r="X918" s="495"/>
      <c r="Y918" s="388"/>
      <c r="Z918" s="243">
        <f>BD.PD9[[#This Row],[Av.P1 '[%']]]*BD.PD9[[#This Row],[Ppto. Orden Interna '[DOP']]]</f>
        <v>0</v>
      </c>
      <c r="AA918" s="249"/>
      <c r="AB918" s="389"/>
      <c r="AC918" s="243">
        <f>BD.PD9[[#This Row],[Av.P2 '[%']]]*BD.PD9[[#This Row],[Ppto. Orden Interna '[DOP']]]</f>
        <v>0</v>
      </c>
      <c r="AD918" s="249"/>
      <c r="AE918" s="389"/>
      <c r="AF918" s="243">
        <f>BD.PD9[[#This Row],[Av.P3 '[%']]]*BD.PD9[[#This Row],[Ppto. Orden Interna '[DOP']]]</f>
        <v>0</v>
      </c>
      <c r="AG918" s="249"/>
      <c r="AH918" s="389"/>
      <c r="AI918" s="243">
        <f>BD.PD9[[#This Row],[Av.P4 '[%']]]*BD.PD9[[#This Row],[Ppto. Orden Interna '[DOP']]]</f>
        <v>0</v>
      </c>
      <c r="AJ918" s="249"/>
      <c r="AK918" s="389"/>
      <c r="AL918" s="243">
        <f>BD.PD9[[#This Row],[Av.P5 '[%']]]*BD.PD9[[#This Row],[Ppto. Orden Interna '[DOP']]]</f>
        <v>0</v>
      </c>
      <c r="AM918" s="496">
        <f>BD.PD9[[#This Row],[Pago 5]]+BD.PD9[[#This Row],[Pago 4]]+BD.PD9[[#This Row],[Pago 3]]+BD.PD9[[#This Row],[Pago 2]]+BD.PD9[[#This Row],[Pago 1]]</f>
        <v>0</v>
      </c>
      <c r="AN918" s="308" t="s">
        <v>244</v>
      </c>
      <c r="AO918" s="308" t="s">
        <v>245</v>
      </c>
      <c r="AP918" s="308" t="s">
        <v>246</v>
      </c>
      <c r="AQ918" s="308" t="s">
        <v>247</v>
      </c>
      <c r="AR918" s="308">
        <v>594</v>
      </c>
      <c r="AS918" s="308" t="s">
        <v>248</v>
      </c>
      <c r="AT918" s="249" t="s">
        <v>1575</v>
      </c>
      <c r="AU918" s="306"/>
      <c r="AV918" s="306"/>
      <c r="AW918" s="306"/>
      <c r="AX918" s="306"/>
      <c r="AY918" s="306"/>
      <c r="AZ918" s="306"/>
      <c r="BA918" s="306"/>
      <c r="BB918" s="306"/>
      <c r="BC918" s="306"/>
      <c r="BD918" s="306"/>
      <c r="BE918" s="306"/>
      <c r="BF918" s="306"/>
      <c r="BG918" s="306"/>
      <c r="BH918" s="306"/>
      <c r="BI918" s="306"/>
      <c r="BJ918" s="306"/>
      <c r="BK918" s="306"/>
      <c r="BL918" s="306"/>
      <c r="BM918" s="306"/>
      <c r="BN918" s="306"/>
      <c r="BO918" s="306"/>
      <c r="BP918" s="306"/>
      <c r="BQ918" s="306"/>
      <c r="BR918" s="306"/>
      <c r="BS918" s="306"/>
      <c r="BT918" s="306"/>
      <c r="BU918" s="306"/>
      <c r="BV918" s="306"/>
      <c r="BW918" s="306"/>
      <c r="BX918" s="306"/>
      <c r="BY918" s="306"/>
      <c r="BZ918" s="306"/>
      <c r="CA918" s="306"/>
      <c r="CB918" s="306"/>
      <c r="CC918" s="306"/>
      <c r="CD918" s="306"/>
      <c r="CE918" s="306"/>
      <c r="CF918" s="306"/>
      <c r="CG918" s="306"/>
      <c r="CH918" s="306"/>
      <c r="CI918" s="306"/>
      <c r="CJ918" s="306"/>
      <c r="CK918" s="306"/>
      <c r="CL918" s="306"/>
      <c r="CM918" s="306"/>
      <c r="CN918" s="306"/>
      <c r="CO918" s="306"/>
      <c r="CP918" s="306"/>
      <c r="CQ918" s="306"/>
      <c r="CR918" s="306"/>
      <c r="CS918" s="306"/>
      <c r="CT918" s="306"/>
      <c r="CU918" s="306"/>
      <c r="CV918" s="306"/>
      <c r="CW918" s="306"/>
      <c r="CX918" s="306"/>
      <c r="CY918" s="306"/>
      <c r="CZ918" s="306"/>
      <c r="DA918" s="306"/>
      <c r="DB918" s="306"/>
      <c r="DC918" s="306"/>
      <c r="DD918" s="306"/>
      <c r="DE918" s="306"/>
      <c r="DF918" s="306"/>
      <c r="DG918" s="306"/>
      <c r="DH918" s="306"/>
      <c r="DI918" s="306"/>
      <c r="DJ918" s="306"/>
      <c r="DK918" s="306"/>
      <c r="DL918" s="306"/>
      <c r="DM918" s="306"/>
      <c r="DN918" s="306"/>
      <c r="DO918" s="306"/>
      <c r="DP918" s="306"/>
      <c r="DQ918" s="306"/>
      <c r="DR918" s="306"/>
      <c r="DS918" s="306"/>
      <c r="DT918" s="306"/>
      <c r="DU918" s="306"/>
      <c r="DV918" s="306"/>
      <c r="DW918" s="306"/>
      <c r="DX918" s="306"/>
      <c r="DY918" s="306"/>
      <c r="DZ918" s="306"/>
      <c r="EA918" s="306"/>
      <c r="EB918" s="306"/>
      <c r="EC918" s="306"/>
      <c r="ED918" s="306"/>
      <c r="EE918" s="306"/>
      <c r="EF918" s="306"/>
      <c r="EG918" s="306"/>
      <c r="EH918" s="306"/>
      <c r="EI918" s="306"/>
      <c r="EJ918" s="306"/>
      <c r="EK918" s="306"/>
      <c r="EL918" s="306"/>
      <c r="EM918" s="306"/>
      <c r="EN918" s="306"/>
      <c r="EO918" s="306"/>
      <c r="EP918" s="306"/>
      <c r="EQ918" s="306"/>
      <c r="ER918" s="306"/>
      <c r="ES918" s="306"/>
      <c r="ET918" s="306"/>
      <c r="EU918" s="306"/>
      <c r="EV918" s="306"/>
      <c r="EW918" s="306"/>
      <c r="EX918" s="306"/>
      <c r="EY918" s="306"/>
      <c r="EZ918" s="306"/>
      <c r="FA918" s="306"/>
      <c r="FB918" s="306"/>
      <c r="FC918" s="306"/>
      <c r="FD918" s="306"/>
      <c r="FE918" s="306"/>
      <c r="FF918" s="306"/>
      <c r="FG918" s="306"/>
      <c r="FH918" s="306"/>
      <c r="FI918" s="306"/>
      <c r="FJ918" s="306"/>
      <c r="FK918" s="306"/>
      <c r="FL918" s="306"/>
      <c r="FM918" s="306"/>
      <c r="FN918" s="306"/>
      <c r="FO918" s="306"/>
      <c r="FP918" s="306"/>
      <c r="FQ918" s="306"/>
      <c r="FR918" s="306"/>
      <c r="FS918" s="306"/>
      <c r="FT918" s="306"/>
      <c r="FU918" s="306"/>
      <c r="FV918" s="306"/>
      <c r="FW918" s="306"/>
      <c r="FX918" s="306"/>
      <c r="FY918" s="306"/>
      <c r="FZ918" s="306"/>
      <c r="GA918" s="306"/>
      <c r="GB918" s="306"/>
      <c r="GC918" s="306"/>
      <c r="GD918" s="306"/>
      <c r="GE918" s="306"/>
      <c r="GF918" s="306"/>
      <c r="GG918" s="306"/>
      <c r="GH918" s="306"/>
      <c r="GI918" s="306"/>
      <c r="GJ918" s="306"/>
      <c r="GK918" s="306"/>
      <c r="GL918" s="306"/>
      <c r="GM918" s="306"/>
      <c r="GN918" s="306"/>
      <c r="GO918" s="306"/>
      <c r="GP918" s="306"/>
      <c r="GQ918" s="306"/>
      <c r="GR918" s="306"/>
      <c r="GS918" s="306"/>
      <c r="GT918" s="306"/>
      <c r="GU918" s="306"/>
      <c r="GV918" s="306"/>
      <c r="GW918" s="306"/>
      <c r="GX918" s="306"/>
      <c r="GY918" s="306"/>
      <c r="GZ918" s="306"/>
      <c r="HA918" s="306"/>
      <c r="HB918" s="306"/>
      <c r="HC918" s="306"/>
      <c r="HD918" s="306"/>
      <c r="HE918" s="306"/>
      <c r="HF918" s="306"/>
      <c r="HG918" s="306"/>
      <c r="HH918" s="306"/>
      <c r="HI918" s="306"/>
      <c r="HJ918" s="306"/>
      <c r="HK918" s="306"/>
      <c r="HL918" s="306"/>
      <c r="HM918" s="306"/>
      <c r="HN918" s="306"/>
      <c r="HO918" s="306"/>
      <c r="HP918" s="306"/>
      <c r="HQ918" s="306"/>
      <c r="HR918" s="306"/>
      <c r="HS918" s="306"/>
      <c r="HT918" s="306"/>
      <c r="HU918" s="306"/>
      <c r="HV918" s="306"/>
      <c r="HW918" s="306"/>
      <c r="HX918" s="306"/>
      <c r="HY918" s="306"/>
      <c r="HZ918" s="306"/>
      <c r="IA918" s="306"/>
      <c r="IB918" s="306"/>
      <c r="IC918" s="306"/>
      <c r="ID918" s="306"/>
      <c r="IE918" s="306"/>
      <c r="IF918" s="306"/>
      <c r="IG918" s="306"/>
      <c r="IH918" s="306"/>
    </row>
    <row r="919" spans="1:242" s="219" customFormat="1" ht="15" customHeight="1" x14ac:dyDescent="0.3">
      <c r="A919" s="174">
        <v>8.08</v>
      </c>
      <c r="B919" s="231" t="s">
        <v>243</v>
      </c>
      <c r="C919" s="232" t="e">
        <f>VLOOKUP(BD.PD9[[#This Row],[Pos]],[19]!PPto[#Data],3,FALSE)</f>
        <v>#REF!</v>
      </c>
      <c r="D919" s="233" t="s">
        <v>243</v>
      </c>
      <c r="E919" s="305">
        <f>IF(BD.PD9[[#This Row],[.]]="*",VLOOKUP(BD.PD9[[#This Row],[Pos]],[19]Presupuesto!A:H,7,FALSE),"")</f>
        <v>0</v>
      </c>
      <c r="F919" s="234"/>
      <c r="G919" s="174"/>
      <c r="H919" s="174"/>
      <c r="I919" s="174"/>
      <c r="J919" s="392">
        <v>1</v>
      </c>
      <c r="K919" s="233" t="s">
        <v>117</v>
      </c>
      <c r="L919" s="383">
        <f>IF(BD.PD9[[#This Row],[Mon]]="DOP",1,HLOOKUP(BD.PD9[[#This Row],[Mon]],Data!$K$1:$L$2,2,FALSE))</f>
        <v>65</v>
      </c>
      <c r="M919" s="490">
        <v>0</v>
      </c>
      <c r="N919" s="243">
        <f>BD.PD9[[#This Row],[Cant.]]*BD.PD9[[#This Row],[ Tasa ]]*BD.PD9[[#This Row],[ Precio Und.]]</f>
        <v>0</v>
      </c>
      <c r="O919" s="491">
        <v>0</v>
      </c>
      <c r="P919" s="243">
        <f>IF(BD.PD9[[#This Row],[Liquid. '[%']]]&lt;&gt;0,(BD.PD9[[#This Row],[Valor Neto '[DOP']]]*BD.PD9[[#This Row],[Liquid. '[%']]])+BD.PD9[[#This Row],[Valor Neto '[DOP']]],BD.PD9[[#This Row],[Valor Neto '[DOP']]])</f>
        <v>0</v>
      </c>
      <c r="Q919" s="243">
        <f>BD.PD9[[#This Row],[Ppto. Orden Interna '[DOP']]]/HLOOKUP("USD",Data!$K$1:$L$2,2,FALSE)</f>
        <v>0</v>
      </c>
      <c r="R919" s="381"/>
      <c r="S919" s="387"/>
      <c r="T919" s="387"/>
      <c r="U919" s="387"/>
      <c r="V919" s="387"/>
      <c r="W919" s="174"/>
      <c r="X919" s="495"/>
      <c r="Y919" s="388"/>
      <c r="Z919" s="243">
        <f>BD.PD9[[#This Row],[Av.P1 '[%']]]*BD.PD9[[#This Row],[Ppto. Orden Interna '[DOP']]]</f>
        <v>0</v>
      </c>
      <c r="AA919" s="249"/>
      <c r="AB919" s="389"/>
      <c r="AC919" s="243">
        <f>BD.PD9[[#This Row],[Av.P2 '[%']]]*BD.PD9[[#This Row],[Ppto. Orden Interna '[DOP']]]</f>
        <v>0</v>
      </c>
      <c r="AD919" s="249"/>
      <c r="AE919" s="389"/>
      <c r="AF919" s="243">
        <f>BD.PD9[[#This Row],[Av.P3 '[%']]]*BD.PD9[[#This Row],[Ppto. Orden Interna '[DOP']]]</f>
        <v>0</v>
      </c>
      <c r="AG919" s="249"/>
      <c r="AH919" s="389"/>
      <c r="AI919" s="243">
        <f>BD.PD9[[#This Row],[Av.P4 '[%']]]*BD.PD9[[#This Row],[Ppto. Orden Interna '[DOP']]]</f>
        <v>0</v>
      </c>
      <c r="AJ919" s="249"/>
      <c r="AK919" s="389"/>
      <c r="AL919" s="243">
        <f>BD.PD9[[#This Row],[Av.P5 '[%']]]*BD.PD9[[#This Row],[Ppto. Orden Interna '[DOP']]]</f>
        <v>0</v>
      </c>
      <c r="AM919" s="496">
        <f>BD.PD9[[#This Row],[Pago 5]]+BD.PD9[[#This Row],[Pago 4]]+BD.PD9[[#This Row],[Pago 3]]+BD.PD9[[#This Row],[Pago 2]]+BD.PD9[[#This Row],[Pago 1]]</f>
        <v>0</v>
      </c>
      <c r="AN919" s="308" t="s">
        <v>244</v>
      </c>
      <c r="AO919" s="308" t="s">
        <v>245</v>
      </c>
      <c r="AP919" s="308" t="s">
        <v>246</v>
      </c>
      <c r="AQ919" s="308" t="s">
        <v>247</v>
      </c>
      <c r="AR919" s="308">
        <v>594</v>
      </c>
      <c r="AS919" s="308" t="s">
        <v>248</v>
      </c>
      <c r="AT919" s="249" t="s">
        <v>1575</v>
      </c>
      <c r="AU919" s="306"/>
      <c r="AV919" s="306"/>
      <c r="AW919" s="306"/>
      <c r="AX919" s="306"/>
      <c r="AY919" s="306"/>
      <c r="AZ919" s="306"/>
      <c r="BA919" s="306"/>
      <c r="BB919" s="306"/>
      <c r="BC919" s="306"/>
      <c r="BD919" s="306"/>
      <c r="BE919" s="306"/>
      <c r="BF919" s="306"/>
      <c r="BG919" s="306"/>
      <c r="BH919" s="306"/>
      <c r="BI919" s="306"/>
      <c r="BJ919" s="306"/>
      <c r="BK919" s="306"/>
      <c r="BL919" s="306"/>
      <c r="BM919" s="306"/>
      <c r="BN919" s="306"/>
      <c r="BO919" s="306"/>
      <c r="BP919" s="306"/>
      <c r="BQ919" s="306"/>
      <c r="BR919" s="306"/>
      <c r="BS919" s="306"/>
      <c r="BT919" s="306"/>
      <c r="BU919" s="306"/>
      <c r="BV919" s="306"/>
      <c r="BW919" s="306"/>
      <c r="BX919" s="306"/>
      <c r="BY919" s="306"/>
      <c r="BZ919" s="306"/>
      <c r="CA919" s="306"/>
      <c r="CB919" s="306"/>
      <c r="CC919" s="306"/>
      <c r="CD919" s="306"/>
      <c r="CE919" s="306"/>
      <c r="CF919" s="306"/>
      <c r="CG919" s="306"/>
      <c r="CH919" s="306"/>
      <c r="CI919" s="306"/>
      <c r="CJ919" s="306"/>
      <c r="CK919" s="306"/>
      <c r="CL919" s="306"/>
      <c r="CM919" s="306"/>
      <c r="CN919" s="306"/>
      <c r="CO919" s="306"/>
      <c r="CP919" s="306"/>
      <c r="CQ919" s="306"/>
      <c r="CR919" s="306"/>
      <c r="CS919" s="306"/>
      <c r="CT919" s="306"/>
      <c r="CU919" s="306"/>
      <c r="CV919" s="306"/>
      <c r="CW919" s="306"/>
      <c r="CX919" s="306"/>
      <c r="CY919" s="306"/>
      <c r="CZ919" s="306"/>
      <c r="DA919" s="306"/>
      <c r="DB919" s="306"/>
      <c r="DC919" s="306"/>
      <c r="DD919" s="306"/>
      <c r="DE919" s="306"/>
      <c r="DF919" s="306"/>
      <c r="DG919" s="306"/>
      <c r="DH919" s="306"/>
      <c r="DI919" s="306"/>
      <c r="DJ919" s="306"/>
      <c r="DK919" s="306"/>
      <c r="DL919" s="306"/>
      <c r="DM919" s="306"/>
      <c r="DN919" s="306"/>
      <c r="DO919" s="306"/>
      <c r="DP919" s="306"/>
      <c r="DQ919" s="306"/>
      <c r="DR919" s="306"/>
      <c r="DS919" s="306"/>
      <c r="DT919" s="306"/>
      <c r="DU919" s="306"/>
      <c r="DV919" s="306"/>
      <c r="DW919" s="306"/>
      <c r="DX919" s="306"/>
      <c r="DY919" s="306"/>
      <c r="DZ919" s="306"/>
      <c r="EA919" s="306"/>
      <c r="EB919" s="306"/>
      <c r="EC919" s="306"/>
      <c r="ED919" s="306"/>
      <c r="EE919" s="306"/>
      <c r="EF919" s="306"/>
      <c r="EG919" s="306"/>
      <c r="EH919" s="306"/>
      <c r="EI919" s="306"/>
      <c r="EJ919" s="306"/>
      <c r="EK919" s="306"/>
      <c r="EL919" s="306"/>
      <c r="EM919" s="306"/>
      <c r="EN919" s="306"/>
      <c r="EO919" s="306"/>
      <c r="EP919" s="306"/>
      <c r="EQ919" s="306"/>
      <c r="ER919" s="306"/>
      <c r="ES919" s="306"/>
      <c r="ET919" s="306"/>
      <c r="EU919" s="306"/>
      <c r="EV919" s="306"/>
      <c r="EW919" s="306"/>
      <c r="EX919" s="306"/>
      <c r="EY919" s="306"/>
      <c r="EZ919" s="306"/>
      <c r="FA919" s="306"/>
      <c r="FB919" s="306"/>
      <c r="FC919" s="306"/>
      <c r="FD919" s="306"/>
      <c r="FE919" s="306"/>
      <c r="FF919" s="306"/>
      <c r="FG919" s="306"/>
      <c r="FH919" s="306"/>
      <c r="FI919" s="306"/>
      <c r="FJ919" s="306"/>
      <c r="FK919" s="306"/>
      <c r="FL919" s="306"/>
      <c r="FM919" s="306"/>
      <c r="FN919" s="306"/>
      <c r="FO919" s="306"/>
      <c r="FP919" s="306"/>
      <c r="FQ919" s="306"/>
      <c r="FR919" s="306"/>
      <c r="FS919" s="306"/>
      <c r="FT919" s="306"/>
      <c r="FU919" s="306"/>
      <c r="FV919" s="306"/>
      <c r="FW919" s="306"/>
      <c r="FX919" s="306"/>
      <c r="FY919" s="306"/>
      <c r="FZ919" s="306"/>
      <c r="GA919" s="306"/>
      <c r="GB919" s="306"/>
      <c r="GC919" s="306"/>
      <c r="GD919" s="306"/>
      <c r="GE919" s="306"/>
      <c r="GF919" s="306"/>
      <c r="GG919" s="306"/>
      <c r="GH919" s="306"/>
      <c r="GI919" s="306"/>
      <c r="GJ919" s="306"/>
      <c r="GK919" s="306"/>
      <c r="GL919" s="306"/>
      <c r="GM919" s="306"/>
      <c r="GN919" s="306"/>
      <c r="GO919" s="306"/>
      <c r="GP919" s="306"/>
      <c r="GQ919" s="306"/>
      <c r="GR919" s="306"/>
      <c r="GS919" s="306"/>
      <c r="GT919" s="306"/>
      <c r="GU919" s="306"/>
      <c r="GV919" s="306"/>
      <c r="GW919" s="306"/>
      <c r="GX919" s="306"/>
      <c r="GY919" s="306"/>
      <c r="GZ919" s="306"/>
      <c r="HA919" s="306"/>
      <c r="HB919" s="306"/>
      <c r="HC919" s="306"/>
      <c r="HD919" s="306"/>
      <c r="HE919" s="306"/>
      <c r="HF919" s="306"/>
      <c r="HG919" s="306"/>
      <c r="HH919" s="306"/>
      <c r="HI919" s="306"/>
      <c r="HJ919" s="306"/>
      <c r="HK919" s="306"/>
      <c r="HL919" s="306"/>
      <c r="HM919" s="306"/>
      <c r="HN919" s="306"/>
      <c r="HO919" s="306"/>
      <c r="HP919" s="306"/>
      <c r="HQ919" s="306"/>
      <c r="HR919" s="306"/>
      <c r="HS919" s="306"/>
      <c r="HT919" s="306"/>
      <c r="HU919" s="306"/>
      <c r="HV919" s="306"/>
      <c r="HW919" s="306"/>
      <c r="HX919" s="306"/>
      <c r="HY919" s="306"/>
      <c r="HZ919" s="306"/>
      <c r="IA919" s="306"/>
      <c r="IB919" s="306"/>
      <c r="IC919" s="306"/>
      <c r="ID919" s="306"/>
      <c r="IE919" s="306"/>
      <c r="IF919" s="306"/>
      <c r="IG919" s="306"/>
      <c r="IH919" s="306"/>
    </row>
    <row r="920" spans="1:242" s="219" customFormat="1" ht="15" customHeight="1" x14ac:dyDescent="0.3">
      <c r="A920" s="174">
        <v>8.08</v>
      </c>
      <c r="B920" s="231"/>
      <c r="C920" s="232" t="e">
        <f>VLOOKUP(BD.PD9[[#This Row],[Pos]],[19]!PPto[#Data],3,FALSE)</f>
        <v>#REF!</v>
      </c>
      <c r="D920" s="174" t="s">
        <v>23</v>
      </c>
      <c r="E920" s="305" t="str">
        <f>IF(BD.PD9[[#This Row],[.]]="*",VLOOKUP(BD.PD9[[#This Row],[Pos]],[19]Presupuesto!A:H,7,FALSE),"")</f>
        <v/>
      </c>
      <c r="F920" s="234" t="s">
        <v>1562</v>
      </c>
      <c r="G920" s="174"/>
      <c r="H920" s="174"/>
      <c r="I920" s="174" t="s">
        <v>1326</v>
      </c>
      <c r="J920" s="382">
        <v>1</v>
      </c>
      <c r="K920" s="511" t="s">
        <v>260</v>
      </c>
      <c r="L920" s="383">
        <f>IF(BD.PD9[[#This Row],[Mon]]="DOP",1,HLOOKUP(BD.PD9[[#This Row],[Mon]],Data!$K$1:$L$2,2,FALSE))</f>
        <v>1</v>
      </c>
      <c r="M920" s="384">
        <v>2042000</v>
      </c>
      <c r="N920" s="243">
        <f>BD.PD9[[#This Row],[Cant.]]*BD.PD9[[#This Row],[ Tasa ]]*BD.PD9[[#This Row],[ Precio Und.]]</f>
        <v>2042000</v>
      </c>
      <c r="O920" s="386">
        <v>0</v>
      </c>
      <c r="P920" s="243">
        <f>IF(BD.PD9[[#This Row],[Liquid. '[%']]]&lt;&gt;0,(BD.PD9[[#This Row],[Valor Neto '[DOP']]]*BD.PD9[[#This Row],[Liquid. '[%']]])+BD.PD9[[#This Row],[Valor Neto '[DOP']]],BD.PD9[[#This Row],[Valor Neto '[DOP']]])</f>
        <v>2042000</v>
      </c>
      <c r="Q920" s="243">
        <f>BD.PD9[[#This Row],[Ppto. Orden Interna '[DOP']]]/HLOOKUP("USD",Data!$K$1:$L$2,2,FALSE)</f>
        <v>31415.384615384617</v>
      </c>
      <c r="R920" s="381" t="s">
        <v>1355</v>
      </c>
      <c r="S920" s="387"/>
      <c r="T920" s="387"/>
      <c r="U920" s="387"/>
      <c r="V920" s="387"/>
      <c r="W920" s="174" t="s">
        <v>710</v>
      </c>
      <c r="X920" s="495">
        <v>8</v>
      </c>
      <c r="Y920" s="388">
        <v>0.5</v>
      </c>
      <c r="Z920" s="243">
        <f>BD.PD9[[#This Row],[Av.P1 '[%']]]*BD.PD9[[#This Row],[Ppto. Orden Interna '[DOP']]]</f>
        <v>1021000</v>
      </c>
      <c r="AA920" s="495">
        <v>10</v>
      </c>
      <c r="AB920" s="388">
        <v>0.5</v>
      </c>
      <c r="AC920" s="243">
        <f>BD.PD9[[#This Row],[Av.P2 '[%']]]*BD.PD9[[#This Row],[Ppto. Orden Interna '[DOP']]]</f>
        <v>1021000</v>
      </c>
      <c r="AD920" s="249"/>
      <c r="AE920" s="389"/>
      <c r="AF920" s="243">
        <f>BD.PD9[[#This Row],[Av.P3 '[%']]]*BD.PD9[[#This Row],[Ppto. Orden Interna '[DOP']]]</f>
        <v>0</v>
      </c>
      <c r="AG920" s="249"/>
      <c r="AH920" s="389"/>
      <c r="AI920" s="243">
        <f>BD.PD9[[#This Row],[Av.P4 '[%']]]*BD.PD9[[#This Row],[Ppto. Orden Interna '[DOP']]]</f>
        <v>0</v>
      </c>
      <c r="AJ920" s="249"/>
      <c r="AK920" s="389"/>
      <c r="AL920" s="243">
        <f>BD.PD9[[#This Row],[Av.P5 '[%']]]*BD.PD9[[#This Row],[Ppto. Orden Interna '[DOP']]]</f>
        <v>0</v>
      </c>
      <c r="AM920" s="496">
        <f>BD.PD9[[#This Row],[Pago 5]]+BD.PD9[[#This Row],[Pago 4]]+BD.PD9[[#This Row],[Pago 3]]+BD.PD9[[#This Row],[Pago 2]]+BD.PD9[[#This Row],[Pago 1]]</f>
        <v>2042000</v>
      </c>
      <c r="AN920" s="308" t="s">
        <v>244</v>
      </c>
      <c r="AO920" s="308" t="s">
        <v>245</v>
      </c>
      <c r="AP920" s="308" t="s">
        <v>246</v>
      </c>
      <c r="AQ920" s="308" t="s">
        <v>247</v>
      </c>
      <c r="AR920" s="308">
        <v>594</v>
      </c>
      <c r="AS920" s="308" t="s">
        <v>248</v>
      </c>
      <c r="AT920" s="249" t="s">
        <v>1575</v>
      </c>
      <c r="AU920" s="306"/>
      <c r="AV920" s="306"/>
      <c r="AW920" s="306"/>
      <c r="AX920" s="306"/>
      <c r="AY920" s="306"/>
      <c r="AZ920" s="306"/>
      <c r="BA920" s="306"/>
      <c r="BB920" s="306"/>
      <c r="BC920" s="306"/>
      <c r="BD920" s="306"/>
      <c r="BE920" s="306"/>
      <c r="BF920" s="306"/>
      <c r="BG920" s="306"/>
      <c r="BH920" s="306"/>
      <c r="BI920" s="306"/>
      <c r="BJ920" s="306"/>
      <c r="BK920" s="306"/>
      <c r="BL920" s="306"/>
      <c r="BM920" s="306"/>
      <c r="BN920" s="306"/>
      <c r="BO920" s="306"/>
      <c r="BP920" s="306"/>
      <c r="BQ920" s="306"/>
      <c r="BR920" s="306"/>
      <c r="BS920" s="306"/>
      <c r="BT920" s="306"/>
      <c r="BU920" s="306"/>
      <c r="BV920" s="306"/>
      <c r="BW920" s="306"/>
      <c r="BX920" s="306"/>
      <c r="BY920" s="306"/>
      <c r="BZ920" s="306"/>
      <c r="CA920" s="306"/>
      <c r="CB920" s="306"/>
      <c r="CC920" s="306"/>
      <c r="CD920" s="306"/>
      <c r="CE920" s="306"/>
      <c r="CF920" s="306"/>
      <c r="CG920" s="306"/>
      <c r="CH920" s="306"/>
      <c r="CI920" s="306"/>
      <c r="CJ920" s="306"/>
      <c r="CK920" s="306"/>
      <c r="CL920" s="306"/>
      <c r="CM920" s="306"/>
      <c r="CN920" s="306"/>
      <c r="CO920" s="306"/>
      <c r="CP920" s="306"/>
      <c r="CQ920" s="306"/>
      <c r="CR920" s="306"/>
      <c r="CS920" s="306"/>
      <c r="CT920" s="306"/>
      <c r="CU920" s="306"/>
      <c r="CV920" s="306"/>
      <c r="CW920" s="306"/>
      <c r="CX920" s="306"/>
      <c r="CY920" s="306"/>
      <c r="CZ920" s="306"/>
      <c r="DA920" s="306"/>
      <c r="DB920" s="306"/>
      <c r="DC920" s="306"/>
      <c r="DD920" s="306"/>
      <c r="DE920" s="306"/>
      <c r="DF920" s="306"/>
      <c r="DG920" s="306"/>
      <c r="DH920" s="306"/>
      <c r="DI920" s="306"/>
      <c r="DJ920" s="306"/>
      <c r="DK920" s="306"/>
      <c r="DL920" s="306"/>
      <c r="DM920" s="306"/>
      <c r="DN920" s="306"/>
      <c r="DO920" s="306"/>
      <c r="DP920" s="306"/>
      <c r="DQ920" s="306"/>
      <c r="DR920" s="306"/>
      <c r="DS920" s="306"/>
      <c r="DT920" s="306"/>
      <c r="DU920" s="306"/>
      <c r="DV920" s="306"/>
      <c r="DW920" s="306"/>
      <c r="DX920" s="306"/>
      <c r="DY920" s="306"/>
      <c r="DZ920" s="306"/>
      <c r="EA920" s="306"/>
      <c r="EB920" s="306"/>
      <c r="EC920" s="306"/>
      <c r="ED920" s="306"/>
      <c r="EE920" s="306"/>
      <c r="EF920" s="306"/>
      <c r="EG920" s="306"/>
      <c r="EH920" s="306"/>
      <c r="EI920" s="306"/>
      <c r="EJ920" s="306"/>
      <c r="EK920" s="306"/>
      <c r="EL920" s="306"/>
      <c r="EM920" s="306"/>
      <c r="EN920" s="306"/>
      <c r="EO920" s="306"/>
      <c r="EP920" s="306"/>
      <c r="EQ920" s="306"/>
      <c r="ER920" s="306"/>
      <c r="ES920" s="306"/>
      <c r="ET920" s="306"/>
      <c r="EU920" s="306"/>
      <c r="EV920" s="306"/>
      <c r="EW920" s="306"/>
      <c r="EX920" s="306"/>
      <c r="EY920" s="306"/>
      <c r="EZ920" s="306"/>
      <c r="FA920" s="306"/>
      <c r="FB920" s="306"/>
      <c r="FC920" s="306"/>
      <c r="FD920" s="306"/>
      <c r="FE920" s="306"/>
      <c r="FF920" s="306"/>
      <c r="FG920" s="306"/>
      <c r="FH920" s="306"/>
      <c r="FI920" s="306"/>
      <c r="FJ920" s="306"/>
      <c r="FK920" s="306"/>
      <c r="FL920" s="306"/>
      <c r="FM920" s="306"/>
      <c r="FN920" s="306"/>
      <c r="FO920" s="306"/>
      <c r="FP920" s="306"/>
      <c r="FQ920" s="306"/>
      <c r="FR920" s="306"/>
      <c r="FS920" s="306"/>
      <c r="FT920" s="306"/>
      <c r="FU920" s="306"/>
      <c r="FV920" s="306"/>
      <c r="FW920" s="306"/>
      <c r="FX920" s="306"/>
      <c r="FY920" s="306"/>
      <c r="FZ920" s="306"/>
      <c r="GA920" s="306"/>
      <c r="GB920" s="306"/>
      <c r="GC920" s="306"/>
      <c r="GD920" s="306"/>
      <c r="GE920" s="306"/>
      <c r="GF920" s="306"/>
      <c r="GG920" s="306"/>
      <c r="GH920" s="306"/>
      <c r="GI920" s="306"/>
      <c r="GJ920" s="306"/>
      <c r="GK920" s="306"/>
      <c r="GL920" s="306"/>
      <c r="GM920" s="306"/>
      <c r="GN920" s="306"/>
      <c r="GO920" s="306"/>
      <c r="GP920" s="306"/>
      <c r="GQ920" s="306"/>
      <c r="GR920" s="306"/>
      <c r="GS920" s="306"/>
      <c r="GT920" s="306"/>
      <c r="GU920" s="306"/>
      <c r="GV920" s="306"/>
      <c r="GW920" s="306"/>
      <c r="GX920" s="306"/>
      <c r="GY920" s="306"/>
      <c r="GZ920" s="306"/>
      <c r="HA920" s="306"/>
      <c r="HB920" s="306"/>
      <c r="HC920" s="306"/>
      <c r="HD920" s="306"/>
      <c r="HE920" s="306"/>
      <c r="HF920" s="306"/>
      <c r="HG920" s="306"/>
      <c r="HH920" s="306"/>
      <c r="HI920" s="306"/>
      <c r="HJ920" s="306"/>
      <c r="HK920" s="306"/>
      <c r="HL920" s="306"/>
      <c r="HM920" s="306"/>
      <c r="HN920" s="306"/>
      <c r="HO920" s="306"/>
      <c r="HP920" s="306"/>
      <c r="HQ920" s="306"/>
      <c r="HR920" s="306"/>
      <c r="HS920" s="306"/>
      <c r="HT920" s="306"/>
      <c r="HU920" s="306"/>
      <c r="HV920" s="306"/>
      <c r="HW920" s="306"/>
      <c r="HX920" s="306"/>
      <c r="HY920" s="306"/>
      <c r="HZ920" s="306"/>
      <c r="IA920" s="306"/>
      <c r="IB920" s="306"/>
      <c r="IC920" s="306"/>
      <c r="ID920" s="306"/>
      <c r="IE920" s="306"/>
      <c r="IF920" s="306"/>
      <c r="IG920" s="306"/>
      <c r="IH920" s="306"/>
    </row>
    <row r="921" spans="1:242" s="219" customFormat="1" ht="15" customHeight="1" x14ac:dyDescent="0.3">
      <c r="A921" s="174">
        <v>8.08</v>
      </c>
      <c r="B921" s="231"/>
      <c r="C921" s="232" t="e">
        <f>VLOOKUP(BD.PD9[[#This Row],[Pos]],[19]!PPto[#Data],3,FALSE)</f>
        <v>#REF!</v>
      </c>
      <c r="D921" s="174" t="s">
        <v>23</v>
      </c>
      <c r="E921" s="305" t="str">
        <f>IF(BD.PD9[[#This Row],[.]]="*",VLOOKUP(BD.PD9[[#This Row],[Pos]],[19]Presupuesto!A:H,7,FALSE),"")</f>
        <v/>
      </c>
      <c r="F921" s="234" t="s">
        <v>727</v>
      </c>
      <c r="G921" s="174"/>
      <c r="H921" s="174"/>
      <c r="I921" s="174" t="s">
        <v>1326</v>
      </c>
      <c r="J921" s="382">
        <v>2</v>
      </c>
      <c r="K921" s="511" t="s">
        <v>260</v>
      </c>
      <c r="L921" s="383">
        <f>IF(BD.PD9[[#This Row],[Mon]]="DOP",1,HLOOKUP(BD.PD9[[#This Row],[Mon]],Data!$K$1:$L$2,2,FALSE))</f>
        <v>1</v>
      </c>
      <c r="M921" s="384">
        <v>155000</v>
      </c>
      <c r="N921" s="243">
        <f>BD.PD9[[#This Row],[Cant.]]*BD.PD9[[#This Row],[ Tasa ]]*BD.PD9[[#This Row],[ Precio Und.]]</f>
        <v>310000</v>
      </c>
      <c r="O921" s="386">
        <v>0</v>
      </c>
      <c r="P921" s="243">
        <f>IF(BD.PD9[[#This Row],[Liquid. '[%']]]&lt;&gt;0,(BD.PD9[[#This Row],[Valor Neto '[DOP']]]*BD.PD9[[#This Row],[Liquid. '[%']]])+BD.PD9[[#This Row],[Valor Neto '[DOP']]],BD.PD9[[#This Row],[Valor Neto '[DOP']]])</f>
        <v>310000</v>
      </c>
      <c r="Q921" s="243">
        <f>BD.PD9[[#This Row],[Ppto. Orden Interna '[DOP']]]/HLOOKUP("USD",Data!$K$1:$L$2,2,FALSE)</f>
        <v>4769.2307692307695</v>
      </c>
      <c r="R921" s="381" t="s">
        <v>1355</v>
      </c>
      <c r="S921" s="387"/>
      <c r="T921" s="387"/>
      <c r="U921" s="387"/>
      <c r="V921" s="387"/>
      <c r="W921" s="174" t="s">
        <v>710</v>
      </c>
      <c r="X921" s="495">
        <v>8</v>
      </c>
      <c r="Y921" s="388">
        <v>0.5</v>
      </c>
      <c r="Z921" s="243">
        <f>BD.PD9[[#This Row],[Av.P1 '[%']]]*BD.PD9[[#This Row],[Ppto. Orden Interna '[DOP']]]</f>
        <v>155000</v>
      </c>
      <c r="AA921" s="495">
        <v>10</v>
      </c>
      <c r="AB921" s="388">
        <v>0.5</v>
      </c>
      <c r="AC921" s="243">
        <f>BD.PD9[[#This Row],[Av.P2 '[%']]]*BD.PD9[[#This Row],[Ppto. Orden Interna '[DOP']]]</f>
        <v>155000</v>
      </c>
      <c r="AD921" s="249"/>
      <c r="AE921" s="389"/>
      <c r="AF921" s="243">
        <f>BD.PD9[[#This Row],[Av.P3 '[%']]]*BD.PD9[[#This Row],[Ppto. Orden Interna '[DOP']]]</f>
        <v>0</v>
      </c>
      <c r="AG921" s="249"/>
      <c r="AH921" s="389"/>
      <c r="AI921" s="243">
        <f>BD.PD9[[#This Row],[Av.P4 '[%']]]*BD.PD9[[#This Row],[Ppto. Orden Interna '[DOP']]]</f>
        <v>0</v>
      </c>
      <c r="AJ921" s="249"/>
      <c r="AK921" s="389"/>
      <c r="AL921" s="243">
        <f>BD.PD9[[#This Row],[Av.P5 '[%']]]*BD.PD9[[#This Row],[Ppto. Orden Interna '[DOP']]]</f>
        <v>0</v>
      </c>
      <c r="AM921" s="496">
        <f>BD.PD9[[#This Row],[Pago 5]]+BD.PD9[[#This Row],[Pago 4]]+BD.PD9[[#This Row],[Pago 3]]+BD.PD9[[#This Row],[Pago 2]]+BD.PD9[[#This Row],[Pago 1]]</f>
        <v>310000</v>
      </c>
      <c r="AN921" s="308" t="s">
        <v>244</v>
      </c>
      <c r="AO921" s="308" t="s">
        <v>245</v>
      </c>
      <c r="AP921" s="308" t="s">
        <v>246</v>
      </c>
      <c r="AQ921" s="308" t="s">
        <v>247</v>
      </c>
      <c r="AR921" s="308">
        <v>594</v>
      </c>
      <c r="AS921" s="308" t="s">
        <v>248</v>
      </c>
      <c r="AT921" s="249" t="s">
        <v>1575</v>
      </c>
      <c r="AU921" s="306"/>
      <c r="AV921" s="306"/>
      <c r="AW921" s="306"/>
      <c r="AX921" s="306"/>
      <c r="AY921" s="306"/>
      <c r="AZ921" s="306"/>
      <c r="BA921" s="306"/>
      <c r="BB921" s="306"/>
      <c r="BC921" s="306"/>
      <c r="BD921" s="306"/>
      <c r="BE921" s="306"/>
      <c r="BF921" s="306"/>
      <c r="BG921" s="306"/>
      <c r="BH921" s="306"/>
      <c r="BI921" s="306"/>
      <c r="BJ921" s="306"/>
      <c r="BK921" s="306"/>
      <c r="BL921" s="306"/>
      <c r="BM921" s="306"/>
      <c r="BN921" s="306"/>
      <c r="BO921" s="306"/>
      <c r="BP921" s="306"/>
      <c r="BQ921" s="306"/>
      <c r="BR921" s="306"/>
      <c r="BS921" s="306"/>
      <c r="BT921" s="306"/>
      <c r="BU921" s="306"/>
      <c r="BV921" s="306"/>
      <c r="BW921" s="306"/>
      <c r="BX921" s="306"/>
      <c r="BY921" s="306"/>
      <c r="BZ921" s="306"/>
      <c r="CA921" s="306"/>
      <c r="CB921" s="306"/>
      <c r="CC921" s="306"/>
      <c r="CD921" s="306"/>
      <c r="CE921" s="306"/>
      <c r="CF921" s="306"/>
      <c r="CG921" s="306"/>
      <c r="CH921" s="306"/>
      <c r="CI921" s="306"/>
      <c r="CJ921" s="306"/>
      <c r="CK921" s="306"/>
      <c r="CL921" s="306"/>
      <c r="CM921" s="306"/>
      <c r="CN921" s="306"/>
      <c r="CO921" s="306"/>
      <c r="CP921" s="306"/>
      <c r="CQ921" s="306"/>
      <c r="CR921" s="306"/>
      <c r="CS921" s="306"/>
      <c r="CT921" s="306"/>
      <c r="CU921" s="306"/>
      <c r="CV921" s="306"/>
      <c r="CW921" s="306"/>
      <c r="CX921" s="306"/>
      <c r="CY921" s="306"/>
      <c r="CZ921" s="306"/>
      <c r="DA921" s="306"/>
      <c r="DB921" s="306"/>
      <c r="DC921" s="306"/>
      <c r="DD921" s="306"/>
      <c r="DE921" s="306"/>
      <c r="DF921" s="306"/>
      <c r="DG921" s="306"/>
      <c r="DH921" s="306"/>
      <c r="DI921" s="306"/>
      <c r="DJ921" s="306"/>
      <c r="DK921" s="306"/>
      <c r="DL921" s="306"/>
      <c r="DM921" s="306"/>
      <c r="DN921" s="306"/>
      <c r="DO921" s="306"/>
      <c r="DP921" s="306"/>
      <c r="DQ921" s="306"/>
      <c r="DR921" s="306"/>
      <c r="DS921" s="306"/>
      <c r="DT921" s="306"/>
      <c r="DU921" s="306"/>
      <c r="DV921" s="306"/>
      <c r="DW921" s="306"/>
      <c r="DX921" s="306"/>
      <c r="DY921" s="306"/>
      <c r="DZ921" s="306"/>
      <c r="EA921" s="306"/>
      <c r="EB921" s="306"/>
      <c r="EC921" s="306"/>
      <c r="ED921" s="306"/>
      <c r="EE921" s="306"/>
      <c r="EF921" s="306"/>
      <c r="EG921" s="306"/>
      <c r="EH921" s="306"/>
      <c r="EI921" s="306"/>
      <c r="EJ921" s="306"/>
      <c r="EK921" s="306"/>
      <c r="EL921" s="306"/>
      <c r="EM921" s="306"/>
      <c r="EN921" s="306"/>
      <c r="EO921" s="306"/>
      <c r="EP921" s="306"/>
      <c r="EQ921" s="306"/>
      <c r="ER921" s="306"/>
      <c r="ES921" s="306"/>
      <c r="ET921" s="306"/>
      <c r="EU921" s="306"/>
      <c r="EV921" s="306"/>
      <c r="EW921" s="306"/>
      <c r="EX921" s="306"/>
      <c r="EY921" s="306"/>
      <c r="EZ921" s="306"/>
      <c r="FA921" s="306"/>
      <c r="FB921" s="306"/>
      <c r="FC921" s="306"/>
      <c r="FD921" s="306"/>
      <c r="FE921" s="306"/>
      <c r="FF921" s="306"/>
      <c r="FG921" s="306"/>
      <c r="FH921" s="306"/>
      <c r="FI921" s="306"/>
      <c r="FJ921" s="306"/>
      <c r="FK921" s="306"/>
      <c r="FL921" s="306"/>
      <c r="FM921" s="306"/>
      <c r="FN921" s="306"/>
      <c r="FO921" s="306"/>
      <c r="FP921" s="306"/>
      <c r="FQ921" s="306"/>
      <c r="FR921" s="306"/>
      <c r="FS921" s="306"/>
      <c r="FT921" s="306"/>
      <c r="FU921" s="306"/>
      <c r="FV921" s="306"/>
      <c r="FW921" s="306"/>
      <c r="FX921" s="306"/>
      <c r="FY921" s="306"/>
      <c r="FZ921" s="306"/>
      <c r="GA921" s="306"/>
      <c r="GB921" s="306"/>
      <c r="GC921" s="306"/>
      <c r="GD921" s="306"/>
      <c r="GE921" s="306"/>
      <c r="GF921" s="306"/>
      <c r="GG921" s="306"/>
      <c r="GH921" s="306"/>
      <c r="GI921" s="306"/>
      <c r="GJ921" s="306"/>
      <c r="GK921" s="306"/>
      <c r="GL921" s="306"/>
      <c r="GM921" s="306"/>
      <c r="GN921" s="306"/>
      <c r="GO921" s="306"/>
      <c r="GP921" s="306"/>
      <c r="GQ921" s="306"/>
      <c r="GR921" s="306"/>
      <c r="GS921" s="306"/>
      <c r="GT921" s="306"/>
      <c r="GU921" s="306"/>
      <c r="GV921" s="306"/>
      <c r="GW921" s="306"/>
      <c r="GX921" s="306"/>
      <c r="GY921" s="306"/>
      <c r="GZ921" s="306"/>
      <c r="HA921" s="306"/>
      <c r="HB921" s="306"/>
      <c r="HC921" s="306"/>
      <c r="HD921" s="306"/>
      <c r="HE921" s="306"/>
      <c r="HF921" s="306"/>
      <c r="HG921" s="306"/>
      <c r="HH921" s="306"/>
      <c r="HI921" s="306"/>
      <c r="HJ921" s="306"/>
      <c r="HK921" s="306"/>
      <c r="HL921" s="306"/>
      <c r="HM921" s="306"/>
      <c r="HN921" s="306"/>
      <c r="HO921" s="306"/>
      <c r="HP921" s="306"/>
      <c r="HQ921" s="306"/>
      <c r="HR921" s="306"/>
      <c r="HS921" s="306"/>
      <c r="HT921" s="306"/>
      <c r="HU921" s="306"/>
      <c r="HV921" s="306"/>
      <c r="HW921" s="306"/>
      <c r="HX921" s="306"/>
      <c r="HY921" s="306"/>
      <c r="HZ921" s="306"/>
      <c r="IA921" s="306"/>
      <c r="IB921" s="306"/>
      <c r="IC921" s="306"/>
      <c r="ID921" s="306"/>
      <c r="IE921" s="306"/>
      <c r="IF921" s="306"/>
      <c r="IG921" s="306"/>
      <c r="IH921" s="306"/>
    </row>
    <row r="922" spans="1:242" s="219" customFormat="1" ht="15" customHeight="1" x14ac:dyDescent="0.3">
      <c r="A922" s="174">
        <v>8.08</v>
      </c>
      <c r="B922" s="231"/>
      <c r="C922" s="232" t="e">
        <f>VLOOKUP(BD.PD9[[#This Row],[Pos]],[19]!PPto[#Data],3,FALSE)</f>
        <v>#REF!</v>
      </c>
      <c r="D922" s="174" t="s">
        <v>23</v>
      </c>
      <c r="E922" s="305" t="str">
        <f>IF(BD.PD9[[#This Row],[.]]="*",VLOOKUP(BD.PD9[[#This Row],[Pos]],[19]Presupuesto!A:H,7,FALSE),"")</f>
        <v/>
      </c>
      <c r="F922" s="234" t="s">
        <v>630</v>
      </c>
      <c r="G922" s="174"/>
      <c r="H922" s="174"/>
      <c r="I922" s="174" t="s">
        <v>1326</v>
      </c>
      <c r="J922" s="382">
        <v>1</v>
      </c>
      <c r="K922" s="511" t="s">
        <v>260</v>
      </c>
      <c r="L922" s="383">
        <f>IF(BD.PD9[[#This Row],[Mon]]="DOP",1,HLOOKUP(BD.PD9[[#This Row],[Mon]],Data!$K$1:$L$2,2,FALSE))</f>
        <v>1</v>
      </c>
      <c r="M922" s="384">
        <v>116000</v>
      </c>
      <c r="N922" s="243">
        <f>BD.PD9[[#This Row],[Cant.]]*BD.PD9[[#This Row],[ Tasa ]]*BD.PD9[[#This Row],[ Precio Und.]]</f>
        <v>116000</v>
      </c>
      <c r="O922" s="386">
        <v>0</v>
      </c>
      <c r="P922" s="243">
        <f>IF(BD.PD9[[#This Row],[Liquid. '[%']]]&lt;&gt;0,(BD.PD9[[#This Row],[Valor Neto '[DOP']]]*BD.PD9[[#This Row],[Liquid. '[%']]])+BD.PD9[[#This Row],[Valor Neto '[DOP']]],BD.PD9[[#This Row],[Valor Neto '[DOP']]])</f>
        <v>116000</v>
      </c>
      <c r="Q922" s="243">
        <f>BD.PD9[[#This Row],[Ppto. Orden Interna '[DOP']]]/HLOOKUP("USD",Data!$K$1:$L$2,2,FALSE)</f>
        <v>1784.6153846153845</v>
      </c>
      <c r="R922" s="381" t="s">
        <v>1355</v>
      </c>
      <c r="S922" s="387"/>
      <c r="T922" s="387"/>
      <c r="U922" s="387"/>
      <c r="V922" s="387"/>
      <c r="W922" s="174" t="s">
        <v>710</v>
      </c>
      <c r="X922" s="495">
        <v>8</v>
      </c>
      <c r="Y922" s="388">
        <v>0.5</v>
      </c>
      <c r="Z922" s="243">
        <f>BD.PD9[[#This Row],[Av.P1 '[%']]]*BD.PD9[[#This Row],[Ppto. Orden Interna '[DOP']]]</f>
        <v>58000</v>
      </c>
      <c r="AA922" s="495">
        <v>10</v>
      </c>
      <c r="AB922" s="388">
        <v>0.5</v>
      </c>
      <c r="AC922" s="243">
        <f>BD.PD9[[#This Row],[Av.P2 '[%']]]*BD.PD9[[#This Row],[Ppto. Orden Interna '[DOP']]]</f>
        <v>58000</v>
      </c>
      <c r="AD922" s="249"/>
      <c r="AE922" s="389"/>
      <c r="AF922" s="243">
        <f>BD.PD9[[#This Row],[Av.P3 '[%']]]*BD.PD9[[#This Row],[Ppto. Orden Interna '[DOP']]]</f>
        <v>0</v>
      </c>
      <c r="AG922" s="249"/>
      <c r="AH922" s="389"/>
      <c r="AI922" s="243">
        <f>BD.PD9[[#This Row],[Av.P4 '[%']]]*BD.PD9[[#This Row],[Ppto. Orden Interna '[DOP']]]</f>
        <v>0</v>
      </c>
      <c r="AJ922" s="249"/>
      <c r="AK922" s="389"/>
      <c r="AL922" s="243">
        <f>BD.PD9[[#This Row],[Av.P5 '[%']]]*BD.PD9[[#This Row],[Ppto. Orden Interna '[DOP']]]</f>
        <v>0</v>
      </c>
      <c r="AM922" s="496">
        <f>BD.PD9[[#This Row],[Pago 5]]+BD.PD9[[#This Row],[Pago 4]]+BD.PD9[[#This Row],[Pago 3]]+BD.PD9[[#This Row],[Pago 2]]+BD.PD9[[#This Row],[Pago 1]]</f>
        <v>116000</v>
      </c>
      <c r="AN922" s="308" t="s">
        <v>244</v>
      </c>
      <c r="AO922" s="308" t="s">
        <v>245</v>
      </c>
      <c r="AP922" s="308" t="s">
        <v>246</v>
      </c>
      <c r="AQ922" s="308" t="s">
        <v>247</v>
      </c>
      <c r="AR922" s="308">
        <v>594</v>
      </c>
      <c r="AS922" s="308" t="s">
        <v>248</v>
      </c>
      <c r="AT922" s="249" t="s">
        <v>1575</v>
      </c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  <c r="BJ922" s="306"/>
      <c r="BK922" s="306"/>
      <c r="BL922" s="306"/>
      <c r="BM922" s="306"/>
      <c r="BN922" s="306"/>
      <c r="BO922" s="306"/>
      <c r="BP922" s="306"/>
      <c r="BQ922" s="306"/>
      <c r="BR922" s="306"/>
      <c r="BS922" s="306"/>
      <c r="BT922" s="306"/>
      <c r="BU922" s="306"/>
      <c r="BV922" s="306"/>
      <c r="BW922" s="306"/>
      <c r="BX922" s="306"/>
      <c r="BY922" s="306"/>
      <c r="BZ922" s="306"/>
      <c r="CA922" s="306"/>
      <c r="CB922" s="306"/>
      <c r="CC922" s="306"/>
      <c r="CD922" s="306"/>
      <c r="CE922" s="306"/>
      <c r="CF922" s="306"/>
      <c r="CG922" s="306"/>
      <c r="CH922" s="306"/>
      <c r="CI922" s="306"/>
      <c r="CJ922" s="306"/>
      <c r="CK922" s="306"/>
      <c r="CL922" s="306"/>
      <c r="CM922" s="306"/>
      <c r="CN922" s="306"/>
      <c r="CO922" s="306"/>
      <c r="CP922" s="306"/>
      <c r="CQ922" s="306"/>
      <c r="CR922" s="306"/>
      <c r="CS922" s="306"/>
      <c r="CT922" s="306"/>
      <c r="CU922" s="306"/>
      <c r="CV922" s="306"/>
      <c r="CW922" s="306"/>
      <c r="CX922" s="306"/>
      <c r="CY922" s="306"/>
      <c r="CZ922" s="306"/>
      <c r="DA922" s="306"/>
      <c r="DB922" s="306"/>
      <c r="DC922" s="306"/>
      <c r="DD922" s="306"/>
      <c r="DE922" s="306"/>
      <c r="DF922" s="306"/>
      <c r="DG922" s="306"/>
      <c r="DH922" s="306"/>
      <c r="DI922" s="306"/>
      <c r="DJ922" s="306"/>
      <c r="DK922" s="306"/>
      <c r="DL922" s="306"/>
      <c r="DM922" s="306"/>
      <c r="DN922" s="306"/>
      <c r="DO922" s="306"/>
      <c r="DP922" s="306"/>
      <c r="DQ922" s="306"/>
      <c r="DR922" s="306"/>
      <c r="DS922" s="306"/>
      <c r="DT922" s="306"/>
      <c r="DU922" s="306"/>
      <c r="DV922" s="306"/>
      <c r="DW922" s="306"/>
      <c r="DX922" s="306"/>
      <c r="DY922" s="306"/>
      <c r="DZ922" s="306"/>
      <c r="EA922" s="306"/>
      <c r="EB922" s="306"/>
      <c r="EC922" s="306"/>
      <c r="ED922" s="306"/>
      <c r="EE922" s="306"/>
      <c r="EF922" s="306"/>
      <c r="EG922" s="306"/>
      <c r="EH922" s="306"/>
      <c r="EI922" s="306"/>
      <c r="EJ922" s="306"/>
      <c r="EK922" s="306"/>
      <c r="EL922" s="306"/>
      <c r="EM922" s="306"/>
      <c r="EN922" s="306"/>
      <c r="EO922" s="306"/>
      <c r="EP922" s="306"/>
      <c r="EQ922" s="306"/>
      <c r="ER922" s="306"/>
      <c r="ES922" s="306"/>
      <c r="ET922" s="306"/>
      <c r="EU922" s="306"/>
      <c r="EV922" s="306"/>
      <c r="EW922" s="306"/>
      <c r="EX922" s="306"/>
      <c r="EY922" s="306"/>
      <c r="EZ922" s="306"/>
      <c r="FA922" s="306"/>
      <c r="FB922" s="306"/>
      <c r="FC922" s="306"/>
      <c r="FD922" s="306"/>
      <c r="FE922" s="306"/>
      <c r="FF922" s="306"/>
      <c r="FG922" s="306"/>
      <c r="FH922" s="306"/>
      <c r="FI922" s="306"/>
      <c r="FJ922" s="306"/>
      <c r="FK922" s="306"/>
      <c r="FL922" s="306"/>
      <c r="FM922" s="306"/>
      <c r="FN922" s="306"/>
      <c r="FO922" s="306"/>
      <c r="FP922" s="306"/>
      <c r="FQ922" s="306"/>
      <c r="FR922" s="306"/>
      <c r="FS922" s="306"/>
      <c r="FT922" s="306"/>
      <c r="FU922" s="306"/>
      <c r="FV922" s="306"/>
      <c r="FW922" s="306"/>
      <c r="FX922" s="306"/>
      <c r="FY922" s="306"/>
      <c r="FZ922" s="306"/>
      <c r="GA922" s="306"/>
      <c r="GB922" s="306"/>
      <c r="GC922" s="306"/>
      <c r="GD922" s="306"/>
      <c r="GE922" s="306"/>
      <c r="GF922" s="306"/>
      <c r="GG922" s="306"/>
      <c r="GH922" s="306"/>
      <c r="GI922" s="306"/>
      <c r="GJ922" s="306"/>
      <c r="GK922" s="306"/>
      <c r="GL922" s="306"/>
      <c r="GM922" s="306"/>
      <c r="GN922" s="306"/>
      <c r="GO922" s="306"/>
      <c r="GP922" s="306"/>
      <c r="GQ922" s="306"/>
      <c r="GR922" s="306"/>
      <c r="GS922" s="306"/>
      <c r="GT922" s="306"/>
      <c r="GU922" s="306"/>
      <c r="GV922" s="306"/>
      <c r="GW922" s="306"/>
      <c r="GX922" s="306"/>
      <c r="GY922" s="306"/>
      <c r="GZ922" s="306"/>
      <c r="HA922" s="306"/>
      <c r="HB922" s="306"/>
      <c r="HC922" s="306"/>
      <c r="HD922" s="306"/>
      <c r="HE922" s="306"/>
      <c r="HF922" s="306"/>
      <c r="HG922" s="306"/>
      <c r="HH922" s="306"/>
      <c r="HI922" s="306"/>
      <c r="HJ922" s="306"/>
      <c r="HK922" s="306"/>
      <c r="HL922" s="306"/>
      <c r="HM922" s="306"/>
      <c r="HN922" s="306"/>
      <c r="HO922" s="306"/>
      <c r="HP922" s="306"/>
      <c r="HQ922" s="306"/>
      <c r="HR922" s="306"/>
      <c r="HS922" s="306"/>
      <c r="HT922" s="306"/>
      <c r="HU922" s="306"/>
      <c r="HV922" s="306"/>
      <c r="HW922" s="306"/>
      <c r="HX922" s="306"/>
      <c r="HY922" s="306"/>
      <c r="HZ922" s="306"/>
      <c r="IA922" s="306"/>
      <c r="IB922" s="306"/>
      <c r="IC922" s="306"/>
      <c r="ID922" s="306"/>
      <c r="IE922" s="306"/>
      <c r="IF922" s="306"/>
      <c r="IG922" s="306"/>
      <c r="IH922" s="306"/>
    </row>
    <row r="923" spans="1:242" s="219" customFormat="1" ht="15" customHeight="1" x14ac:dyDescent="0.3">
      <c r="A923" s="174">
        <v>8.08</v>
      </c>
      <c r="B923" s="231"/>
      <c r="C923" s="232" t="e">
        <f>VLOOKUP(BD.PD9[[#This Row],[Pos]],[19]!PPto[#Data],3,FALSE)</f>
        <v>#REF!</v>
      </c>
      <c r="D923" s="174" t="s">
        <v>23</v>
      </c>
      <c r="E923" s="305" t="str">
        <f>IF(BD.PD9[[#This Row],[.]]="*",VLOOKUP(BD.PD9[[#This Row],[Pos]],[19]Presupuesto!A:H,7,FALSE),"")</f>
        <v/>
      </c>
      <c r="F923" s="234" t="s">
        <v>1563</v>
      </c>
      <c r="G923" s="174"/>
      <c r="H923" s="174"/>
      <c r="I923" s="174" t="s">
        <v>1326</v>
      </c>
      <c r="J923" s="382">
        <v>2</v>
      </c>
      <c r="K923" s="511" t="s">
        <v>260</v>
      </c>
      <c r="L923" s="383">
        <f>IF(BD.PD9[[#This Row],[Mon]]="DOP",1,HLOOKUP(BD.PD9[[#This Row],[Mon]],Data!$K$1:$L$2,2,FALSE))</f>
        <v>1</v>
      </c>
      <c r="M923" s="384">
        <v>152000</v>
      </c>
      <c r="N923" s="243">
        <f>BD.PD9[[#This Row],[Cant.]]*BD.PD9[[#This Row],[ Tasa ]]*BD.PD9[[#This Row],[ Precio Und.]]</f>
        <v>304000</v>
      </c>
      <c r="O923" s="386">
        <v>0</v>
      </c>
      <c r="P923" s="243">
        <f>IF(BD.PD9[[#This Row],[Liquid. '[%']]]&lt;&gt;0,(BD.PD9[[#This Row],[Valor Neto '[DOP']]]*BD.PD9[[#This Row],[Liquid. '[%']]])+BD.PD9[[#This Row],[Valor Neto '[DOP']]],BD.PD9[[#This Row],[Valor Neto '[DOP']]])</f>
        <v>304000</v>
      </c>
      <c r="Q923" s="243">
        <f>BD.PD9[[#This Row],[Ppto. Orden Interna '[DOP']]]/HLOOKUP("USD",Data!$K$1:$L$2,2,FALSE)</f>
        <v>4676.9230769230771</v>
      </c>
      <c r="R923" s="381" t="s">
        <v>1355</v>
      </c>
      <c r="S923" s="387"/>
      <c r="T923" s="387"/>
      <c r="U923" s="387"/>
      <c r="V923" s="387"/>
      <c r="W923" s="174" t="s">
        <v>710</v>
      </c>
      <c r="X923" s="495">
        <v>8</v>
      </c>
      <c r="Y923" s="388">
        <v>0.5</v>
      </c>
      <c r="Z923" s="243">
        <f>BD.PD9[[#This Row],[Av.P1 '[%']]]*BD.PD9[[#This Row],[Ppto. Orden Interna '[DOP']]]</f>
        <v>152000</v>
      </c>
      <c r="AA923" s="495">
        <v>10</v>
      </c>
      <c r="AB923" s="388">
        <v>0.5</v>
      </c>
      <c r="AC923" s="243">
        <f>BD.PD9[[#This Row],[Av.P2 '[%']]]*BD.PD9[[#This Row],[Ppto. Orden Interna '[DOP']]]</f>
        <v>152000</v>
      </c>
      <c r="AD923" s="249"/>
      <c r="AE923" s="389"/>
      <c r="AF923" s="243">
        <f>BD.PD9[[#This Row],[Av.P3 '[%']]]*BD.PD9[[#This Row],[Ppto. Orden Interna '[DOP']]]</f>
        <v>0</v>
      </c>
      <c r="AG923" s="249"/>
      <c r="AH923" s="389"/>
      <c r="AI923" s="243">
        <f>BD.PD9[[#This Row],[Av.P4 '[%']]]*BD.PD9[[#This Row],[Ppto. Orden Interna '[DOP']]]</f>
        <v>0</v>
      </c>
      <c r="AJ923" s="249"/>
      <c r="AK923" s="389"/>
      <c r="AL923" s="243">
        <f>BD.PD9[[#This Row],[Av.P5 '[%']]]*BD.PD9[[#This Row],[Ppto. Orden Interna '[DOP']]]</f>
        <v>0</v>
      </c>
      <c r="AM923" s="496">
        <f>BD.PD9[[#This Row],[Pago 5]]+BD.PD9[[#This Row],[Pago 4]]+BD.PD9[[#This Row],[Pago 3]]+BD.PD9[[#This Row],[Pago 2]]+BD.PD9[[#This Row],[Pago 1]]</f>
        <v>304000</v>
      </c>
      <c r="AN923" s="308" t="s">
        <v>244</v>
      </c>
      <c r="AO923" s="308" t="s">
        <v>245</v>
      </c>
      <c r="AP923" s="308" t="s">
        <v>246</v>
      </c>
      <c r="AQ923" s="308" t="s">
        <v>247</v>
      </c>
      <c r="AR923" s="308">
        <v>594</v>
      </c>
      <c r="AS923" s="308" t="s">
        <v>248</v>
      </c>
      <c r="AT923" s="249" t="s">
        <v>1575</v>
      </c>
      <c r="AU923" s="306"/>
      <c r="AV923" s="306"/>
      <c r="AW923" s="306"/>
      <c r="AX923" s="306"/>
      <c r="AY923" s="306"/>
      <c r="AZ923" s="306"/>
      <c r="BA923" s="306"/>
      <c r="BB923" s="306"/>
      <c r="BC923" s="306"/>
      <c r="BD923" s="306"/>
      <c r="BE923" s="306"/>
      <c r="BF923" s="306"/>
      <c r="BG923" s="306"/>
      <c r="BH923" s="306"/>
      <c r="BI923" s="306"/>
      <c r="BJ923" s="306"/>
      <c r="BK923" s="306"/>
      <c r="BL923" s="306"/>
      <c r="BM923" s="306"/>
      <c r="BN923" s="306"/>
      <c r="BO923" s="306"/>
      <c r="BP923" s="306"/>
      <c r="BQ923" s="306"/>
      <c r="BR923" s="306"/>
      <c r="BS923" s="306"/>
      <c r="BT923" s="306"/>
      <c r="BU923" s="306"/>
      <c r="BV923" s="306"/>
      <c r="BW923" s="306"/>
      <c r="BX923" s="306"/>
      <c r="BY923" s="306"/>
      <c r="BZ923" s="306"/>
      <c r="CA923" s="306"/>
      <c r="CB923" s="306"/>
      <c r="CC923" s="306"/>
      <c r="CD923" s="306"/>
      <c r="CE923" s="306"/>
      <c r="CF923" s="306"/>
      <c r="CG923" s="306"/>
      <c r="CH923" s="306"/>
      <c r="CI923" s="306"/>
      <c r="CJ923" s="306"/>
      <c r="CK923" s="306"/>
      <c r="CL923" s="306"/>
      <c r="CM923" s="306"/>
      <c r="CN923" s="306"/>
      <c r="CO923" s="306"/>
      <c r="CP923" s="306"/>
      <c r="CQ923" s="306"/>
      <c r="CR923" s="306"/>
      <c r="CS923" s="306"/>
      <c r="CT923" s="306"/>
      <c r="CU923" s="306"/>
      <c r="CV923" s="306"/>
      <c r="CW923" s="306"/>
      <c r="CX923" s="306"/>
      <c r="CY923" s="306"/>
      <c r="CZ923" s="306"/>
      <c r="DA923" s="306"/>
      <c r="DB923" s="306"/>
      <c r="DC923" s="306"/>
      <c r="DD923" s="306"/>
      <c r="DE923" s="306"/>
      <c r="DF923" s="306"/>
      <c r="DG923" s="306"/>
      <c r="DH923" s="306"/>
      <c r="DI923" s="306"/>
      <c r="DJ923" s="306"/>
      <c r="DK923" s="306"/>
      <c r="DL923" s="306"/>
      <c r="DM923" s="306"/>
      <c r="DN923" s="306"/>
      <c r="DO923" s="306"/>
      <c r="DP923" s="306"/>
      <c r="DQ923" s="306"/>
      <c r="DR923" s="306"/>
      <c r="DS923" s="306"/>
      <c r="DT923" s="306"/>
      <c r="DU923" s="306"/>
      <c r="DV923" s="306"/>
      <c r="DW923" s="306"/>
      <c r="DX923" s="306"/>
      <c r="DY923" s="306"/>
      <c r="DZ923" s="306"/>
      <c r="EA923" s="306"/>
      <c r="EB923" s="306"/>
      <c r="EC923" s="306"/>
      <c r="ED923" s="306"/>
      <c r="EE923" s="306"/>
      <c r="EF923" s="306"/>
      <c r="EG923" s="306"/>
      <c r="EH923" s="306"/>
      <c r="EI923" s="306"/>
      <c r="EJ923" s="306"/>
      <c r="EK923" s="306"/>
      <c r="EL923" s="306"/>
      <c r="EM923" s="306"/>
      <c r="EN923" s="306"/>
      <c r="EO923" s="306"/>
      <c r="EP923" s="306"/>
      <c r="EQ923" s="306"/>
      <c r="ER923" s="306"/>
      <c r="ES923" s="306"/>
      <c r="ET923" s="306"/>
      <c r="EU923" s="306"/>
      <c r="EV923" s="306"/>
      <c r="EW923" s="306"/>
      <c r="EX923" s="306"/>
      <c r="EY923" s="306"/>
      <c r="EZ923" s="306"/>
      <c r="FA923" s="306"/>
      <c r="FB923" s="306"/>
      <c r="FC923" s="306"/>
      <c r="FD923" s="306"/>
      <c r="FE923" s="306"/>
      <c r="FF923" s="306"/>
      <c r="FG923" s="306"/>
      <c r="FH923" s="306"/>
      <c r="FI923" s="306"/>
      <c r="FJ923" s="306"/>
      <c r="FK923" s="306"/>
      <c r="FL923" s="306"/>
      <c r="FM923" s="306"/>
      <c r="FN923" s="306"/>
      <c r="FO923" s="306"/>
      <c r="FP923" s="306"/>
      <c r="FQ923" s="306"/>
      <c r="FR923" s="306"/>
      <c r="FS923" s="306"/>
      <c r="FT923" s="306"/>
      <c r="FU923" s="306"/>
      <c r="FV923" s="306"/>
      <c r="FW923" s="306"/>
      <c r="FX923" s="306"/>
      <c r="FY923" s="306"/>
      <c r="FZ923" s="306"/>
      <c r="GA923" s="306"/>
      <c r="GB923" s="306"/>
      <c r="GC923" s="306"/>
      <c r="GD923" s="306"/>
      <c r="GE923" s="306"/>
      <c r="GF923" s="306"/>
      <c r="GG923" s="306"/>
      <c r="GH923" s="306"/>
      <c r="GI923" s="306"/>
      <c r="GJ923" s="306"/>
      <c r="GK923" s="306"/>
      <c r="GL923" s="306"/>
      <c r="GM923" s="306"/>
      <c r="GN923" s="306"/>
      <c r="GO923" s="306"/>
      <c r="GP923" s="306"/>
      <c r="GQ923" s="306"/>
      <c r="GR923" s="306"/>
      <c r="GS923" s="306"/>
      <c r="GT923" s="306"/>
      <c r="GU923" s="306"/>
      <c r="GV923" s="306"/>
      <c r="GW923" s="306"/>
      <c r="GX923" s="306"/>
      <c r="GY923" s="306"/>
      <c r="GZ923" s="306"/>
      <c r="HA923" s="306"/>
      <c r="HB923" s="306"/>
      <c r="HC923" s="306"/>
      <c r="HD923" s="306"/>
      <c r="HE923" s="306"/>
      <c r="HF923" s="306"/>
      <c r="HG923" s="306"/>
      <c r="HH923" s="306"/>
      <c r="HI923" s="306"/>
      <c r="HJ923" s="306"/>
      <c r="HK923" s="306"/>
      <c r="HL923" s="306"/>
      <c r="HM923" s="306"/>
      <c r="HN923" s="306"/>
      <c r="HO923" s="306"/>
      <c r="HP923" s="306"/>
      <c r="HQ923" s="306"/>
      <c r="HR923" s="306"/>
      <c r="HS923" s="306"/>
      <c r="HT923" s="306"/>
      <c r="HU923" s="306"/>
      <c r="HV923" s="306"/>
      <c r="HW923" s="306"/>
      <c r="HX923" s="306"/>
      <c r="HY923" s="306"/>
      <c r="HZ923" s="306"/>
      <c r="IA923" s="306"/>
      <c r="IB923" s="306"/>
      <c r="IC923" s="306"/>
      <c r="ID923" s="306"/>
      <c r="IE923" s="306"/>
      <c r="IF923" s="306"/>
      <c r="IG923" s="306"/>
      <c r="IH923" s="306"/>
    </row>
    <row r="924" spans="1:242" s="219" customFormat="1" ht="15" customHeight="1" x14ac:dyDescent="0.3">
      <c r="A924" s="174">
        <v>8.08</v>
      </c>
      <c r="B924" s="231"/>
      <c r="C924" s="232" t="e">
        <f>VLOOKUP(BD.PD9[[#This Row],[Pos]],[19]!PPto[#Data],3,FALSE)</f>
        <v>#REF!</v>
      </c>
      <c r="D924" s="174" t="s">
        <v>23</v>
      </c>
      <c r="E924" s="305" t="str">
        <f>IF(BD.PD9[[#This Row],[.]]="*",VLOOKUP(BD.PD9[[#This Row],[Pos]],[19]Presupuesto!A:H,7,FALSE),"")</f>
        <v/>
      </c>
      <c r="F924" s="234" t="s">
        <v>1564</v>
      </c>
      <c r="G924" s="174"/>
      <c r="H924" s="174"/>
      <c r="I924" s="174" t="s">
        <v>1326</v>
      </c>
      <c r="J924" s="382">
        <v>1</v>
      </c>
      <c r="K924" s="511" t="s">
        <v>260</v>
      </c>
      <c r="L924" s="383">
        <f>IF(BD.PD9[[#This Row],[Mon]]="DOP",1,HLOOKUP(BD.PD9[[#This Row],[Mon]],Data!$K$1:$L$2,2,FALSE))</f>
        <v>1</v>
      </c>
      <c r="M924" s="384">
        <v>910000</v>
      </c>
      <c r="N924" s="243">
        <f>BD.PD9[[#This Row],[Cant.]]*BD.PD9[[#This Row],[ Tasa ]]*BD.PD9[[#This Row],[ Precio Und.]]</f>
        <v>910000</v>
      </c>
      <c r="O924" s="386">
        <v>0</v>
      </c>
      <c r="P924" s="243">
        <f>IF(BD.PD9[[#This Row],[Liquid. '[%']]]&lt;&gt;0,(BD.PD9[[#This Row],[Valor Neto '[DOP']]]*BD.PD9[[#This Row],[Liquid. '[%']]])+BD.PD9[[#This Row],[Valor Neto '[DOP']]],BD.PD9[[#This Row],[Valor Neto '[DOP']]])</f>
        <v>910000</v>
      </c>
      <c r="Q924" s="243">
        <f>BD.PD9[[#This Row],[Ppto. Orden Interna '[DOP']]]/HLOOKUP("USD",Data!$K$1:$L$2,2,FALSE)</f>
        <v>14000</v>
      </c>
      <c r="R924" s="381" t="s">
        <v>1355</v>
      </c>
      <c r="S924" s="387"/>
      <c r="T924" s="387"/>
      <c r="U924" s="387"/>
      <c r="V924" s="387"/>
      <c r="W924" s="174" t="s">
        <v>710</v>
      </c>
      <c r="X924" s="495">
        <v>8</v>
      </c>
      <c r="Y924" s="388">
        <v>0.5</v>
      </c>
      <c r="Z924" s="243">
        <f>BD.PD9[[#This Row],[Av.P1 '[%']]]*BD.PD9[[#This Row],[Ppto. Orden Interna '[DOP']]]</f>
        <v>455000</v>
      </c>
      <c r="AA924" s="495">
        <v>10</v>
      </c>
      <c r="AB924" s="388">
        <v>0.5</v>
      </c>
      <c r="AC924" s="243">
        <f>BD.PD9[[#This Row],[Av.P2 '[%']]]*BD.PD9[[#This Row],[Ppto. Orden Interna '[DOP']]]</f>
        <v>455000</v>
      </c>
      <c r="AD924" s="249"/>
      <c r="AE924" s="389"/>
      <c r="AF924" s="243">
        <f>BD.PD9[[#This Row],[Av.P3 '[%']]]*BD.PD9[[#This Row],[Ppto. Orden Interna '[DOP']]]</f>
        <v>0</v>
      </c>
      <c r="AG924" s="249"/>
      <c r="AH924" s="389"/>
      <c r="AI924" s="243">
        <f>BD.PD9[[#This Row],[Av.P4 '[%']]]*BD.PD9[[#This Row],[Ppto. Orden Interna '[DOP']]]</f>
        <v>0</v>
      </c>
      <c r="AJ924" s="249"/>
      <c r="AK924" s="389"/>
      <c r="AL924" s="243">
        <f>BD.PD9[[#This Row],[Av.P5 '[%']]]*BD.PD9[[#This Row],[Ppto. Orden Interna '[DOP']]]</f>
        <v>0</v>
      </c>
      <c r="AM924" s="496">
        <f>BD.PD9[[#This Row],[Pago 5]]+BD.PD9[[#This Row],[Pago 4]]+BD.PD9[[#This Row],[Pago 3]]+BD.PD9[[#This Row],[Pago 2]]+BD.PD9[[#This Row],[Pago 1]]</f>
        <v>910000</v>
      </c>
      <c r="AN924" s="308" t="s">
        <v>244</v>
      </c>
      <c r="AO924" s="308" t="s">
        <v>245</v>
      </c>
      <c r="AP924" s="308" t="s">
        <v>246</v>
      </c>
      <c r="AQ924" s="308" t="s">
        <v>247</v>
      </c>
      <c r="AR924" s="308">
        <v>594</v>
      </c>
      <c r="AS924" s="308" t="s">
        <v>248</v>
      </c>
      <c r="AT924" s="249" t="s">
        <v>1575</v>
      </c>
      <c r="AU924" s="306"/>
      <c r="AV924" s="306"/>
      <c r="AW924" s="306"/>
      <c r="AX924" s="306"/>
      <c r="AY924" s="306"/>
      <c r="AZ924" s="306"/>
      <c r="BA924" s="306"/>
      <c r="BB924" s="306"/>
      <c r="BC924" s="306"/>
      <c r="BD924" s="306"/>
      <c r="BE924" s="306"/>
      <c r="BF924" s="306"/>
      <c r="BG924" s="306"/>
      <c r="BH924" s="306"/>
      <c r="BI924" s="306"/>
      <c r="BJ924" s="306"/>
      <c r="BK924" s="306"/>
      <c r="BL924" s="306"/>
      <c r="BM924" s="306"/>
      <c r="BN924" s="306"/>
      <c r="BO924" s="306"/>
      <c r="BP924" s="306"/>
      <c r="BQ924" s="306"/>
      <c r="BR924" s="306"/>
      <c r="BS924" s="306"/>
      <c r="BT924" s="306"/>
      <c r="BU924" s="306"/>
      <c r="BV924" s="306"/>
      <c r="BW924" s="306"/>
      <c r="BX924" s="306"/>
      <c r="BY924" s="306"/>
      <c r="BZ924" s="306"/>
      <c r="CA924" s="306"/>
      <c r="CB924" s="306"/>
      <c r="CC924" s="306"/>
      <c r="CD924" s="306"/>
      <c r="CE924" s="306"/>
      <c r="CF924" s="306"/>
      <c r="CG924" s="306"/>
      <c r="CH924" s="306"/>
      <c r="CI924" s="306"/>
      <c r="CJ924" s="306"/>
      <c r="CK924" s="306"/>
      <c r="CL924" s="306"/>
      <c r="CM924" s="306"/>
      <c r="CN924" s="306"/>
      <c r="CO924" s="306"/>
      <c r="CP924" s="306"/>
      <c r="CQ924" s="306"/>
      <c r="CR924" s="306"/>
      <c r="CS924" s="306"/>
      <c r="CT924" s="306"/>
      <c r="CU924" s="306"/>
      <c r="CV924" s="306"/>
      <c r="CW924" s="306"/>
      <c r="CX924" s="306"/>
      <c r="CY924" s="306"/>
      <c r="CZ924" s="306"/>
      <c r="DA924" s="306"/>
      <c r="DB924" s="306"/>
      <c r="DC924" s="306"/>
      <c r="DD924" s="306"/>
      <c r="DE924" s="306"/>
      <c r="DF924" s="306"/>
      <c r="DG924" s="306"/>
      <c r="DH924" s="306"/>
      <c r="DI924" s="306"/>
      <c r="DJ924" s="306"/>
      <c r="DK924" s="306"/>
      <c r="DL924" s="306"/>
      <c r="DM924" s="306"/>
      <c r="DN924" s="306"/>
      <c r="DO924" s="306"/>
      <c r="DP924" s="306"/>
      <c r="DQ924" s="306"/>
      <c r="DR924" s="306"/>
      <c r="DS924" s="306"/>
      <c r="DT924" s="306"/>
      <c r="DU924" s="306"/>
      <c r="DV924" s="306"/>
      <c r="DW924" s="306"/>
      <c r="DX924" s="306"/>
      <c r="DY924" s="306"/>
      <c r="DZ924" s="306"/>
      <c r="EA924" s="306"/>
      <c r="EB924" s="306"/>
      <c r="EC924" s="306"/>
      <c r="ED924" s="306"/>
      <c r="EE924" s="306"/>
      <c r="EF924" s="306"/>
      <c r="EG924" s="306"/>
      <c r="EH924" s="306"/>
      <c r="EI924" s="306"/>
      <c r="EJ924" s="306"/>
      <c r="EK924" s="306"/>
      <c r="EL924" s="306"/>
      <c r="EM924" s="306"/>
      <c r="EN924" s="306"/>
      <c r="EO924" s="306"/>
      <c r="EP924" s="306"/>
      <c r="EQ924" s="306"/>
      <c r="ER924" s="306"/>
      <c r="ES924" s="306"/>
      <c r="ET924" s="306"/>
      <c r="EU924" s="306"/>
      <c r="EV924" s="306"/>
      <c r="EW924" s="306"/>
      <c r="EX924" s="306"/>
      <c r="EY924" s="306"/>
      <c r="EZ924" s="306"/>
      <c r="FA924" s="306"/>
      <c r="FB924" s="306"/>
      <c r="FC924" s="306"/>
      <c r="FD924" s="306"/>
      <c r="FE924" s="306"/>
      <c r="FF924" s="306"/>
      <c r="FG924" s="306"/>
      <c r="FH924" s="306"/>
      <c r="FI924" s="306"/>
      <c r="FJ924" s="306"/>
      <c r="FK924" s="306"/>
      <c r="FL924" s="306"/>
      <c r="FM924" s="306"/>
      <c r="FN924" s="306"/>
      <c r="FO924" s="306"/>
      <c r="FP924" s="306"/>
      <c r="FQ924" s="306"/>
      <c r="FR924" s="306"/>
      <c r="FS924" s="306"/>
      <c r="FT924" s="306"/>
      <c r="FU924" s="306"/>
      <c r="FV924" s="306"/>
      <c r="FW924" s="306"/>
      <c r="FX924" s="306"/>
      <c r="FY924" s="306"/>
      <c r="FZ924" s="306"/>
      <c r="GA924" s="306"/>
      <c r="GB924" s="306"/>
      <c r="GC924" s="306"/>
      <c r="GD924" s="306"/>
      <c r="GE924" s="306"/>
      <c r="GF924" s="306"/>
      <c r="GG924" s="306"/>
      <c r="GH924" s="306"/>
      <c r="GI924" s="306"/>
      <c r="GJ924" s="306"/>
      <c r="GK924" s="306"/>
      <c r="GL924" s="306"/>
      <c r="GM924" s="306"/>
      <c r="GN924" s="306"/>
      <c r="GO924" s="306"/>
      <c r="GP924" s="306"/>
      <c r="GQ924" s="306"/>
      <c r="GR924" s="306"/>
      <c r="GS924" s="306"/>
      <c r="GT924" s="306"/>
      <c r="GU924" s="306"/>
      <c r="GV924" s="306"/>
      <c r="GW924" s="306"/>
      <c r="GX924" s="306"/>
      <c r="GY924" s="306"/>
      <c r="GZ924" s="306"/>
      <c r="HA924" s="306"/>
      <c r="HB924" s="306"/>
      <c r="HC924" s="306"/>
      <c r="HD924" s="306"/>
      <c r="HE924" s="306"/>
      <c r="HF924" s="306"/>
      <c r="HG924" s="306"/>
      <c r="HH924" s="306"/>
      <c r="HI924" s="306"/>
      <c r="HJ924" s="306"/>
      <c r="HK924" s="306"/>
      <c r="HL924" s="306"/>
      <c r="HM924" s="306"/>
      <c r="HN924" s="306"/>
      <c r="HO924" s="306"/>
      <c r="HP924" s="306"/>
      <c r="HQ924" s="306"/>
      <c r="HR924" s="306"/>
      <c r="HS924" s="306"/>
      <c r="HT924" s="306"/>
      <c r="HU924" s="306"/>
      <c r="HV924" s="306"/>
      <c r="HW924" s="306"/>
      <c r="HX924" s="306"/>
      <c r="HY924" s="306"/>
      <c r="HZ924" s="306"/>
      <c r="IA924" s="306"/>
      <c r="IB924" s="306"/>
      <c r="IC924" s="306"/>
      <c r="ID924" s="306"/>
      <c r="IE924" s="306"/>
      <c r="IF924" s="306"/>
      <c r="IG924" s="306"/>
      <c r="IH924" s="306"/>
    </row>
    <row r="925" spans="1:242" s="219" customFormat="1" ht="15" customHeight="1" x14ac:dyDescent="0.3">
      <c r="A925" s="174">
        <v>8.08</v>
      </c>
      <c r="B925" s="231"/>
      <c r="C925" s="232" t="e">
        <f>VLOOKUP(BD.PD9[[#This Row],[Pos]],[19]!PPto[#Data],3,FALSE)</f>
        <v>#REF!</v>
      </c>
      <c r="D925" s="174" t="s">
        <v>23</v>
      </c>
      <c r="E925" s="305" t="str">
        <f>IF(BD.PD9[[#This Row],[.]]="*",VLOOKUP(BD.PD9[[#This Row],[Pos]],[19]Presupuesto!A:H,7,FALSE),"")</f>
        <v/>
      </c>
      <c r="F925" s="234" t="s">
        <v>726</v>
      </c>
      <c r="G925" s="174"/>
      <c r="H925" s="174"/>
      <c r="I925" s="174" t="s">
        <v>1326</v>
      </c>
      <c r="J925" s="382">
        <v>3</v>
      </c>
      <c r="K925" s="511" t="s">
        <v>260</v>
      </c>
      <c r="L925" s="383">
        <f>IF(BD.PD9[[#This Row],[Mon]]="DOP",1,HLOOKUP(BD.PD9[[#This Row],[Mon]],Data!$K$1:$L$2,2,FALSE))</f>
        <v>1</v>
      </c>
      <c r="M925" s="384">
        <v>55000</v>
      </c>
      <c r="N925" s="243">
        <f>BD.PD9[[#This Row],[Cant.]]*BD.PD9[[#This Row],[ Tasa ]]*BD.PD9[[#This Row],[ Precio Und.]]</f>
        <v>165000</v>
      </c>
      <c r="O925" s="386">
        <v>0</v>
      </c>
      <c r="P925" s="243">
        <f>IF(BD.PD9[[#This Row],[Liquid. '[%']]]&lt;&gt;0,(BD.PD9[[#This Row],[Valor Neto '[DOP']]]*BD.PD9[[#This Row],[Liquid. '[%']]])+BD.PD9[[#This Row],[Valor Neto '[DOP']]],BD.PD9[[#This Row],[Valor Neto '[DOP']]])</f>
        <v>165000</v>
      </c>
      <c r="Q925" s="243">
        <f>BD.PD9[[#This Row],[Ppto. Orden Interna '[DOP']]]/HLOOKUP("USD",Data!$K$1:$L$2,2,FALSE)</f>
        <v>2538.4615384615386</v>
      </c>
      <c r="R925" s="381" t="s">
        <v>1355</v>
      </c>
      <c r="S925" s="387"/>
      <c r="T925" s="387"/>
      <c r="U925" s="387"/>
      <c r="V925" s="387"/>
      <c r="W925" s="174" t="s">
        <v>710</v>
      </c>
      <c r="X925" s="495">
        <v>8</v>
      </c>
      <c r="Y925" s="388">
        <v>0.5</v>
      </c>
      <c r="Z925" s="243">
        <f>BD.PD9[[#This Row],[Av.P1 '[%']]]*BD.PD9[[#This Row],[Ppto. Orden Interna '[DOP']]]</f>
        <v>82500</v>
      </c>
      <c r="AA925" s="495">
        <v>10</v>
      </c>
      <c r="AB925" s="388">
        <v>0.5</v>
      </c>
      <c r="AC925" s="243">
        <f>BD.PD9[[#This Row],[Av.P2 '[%']]]*BD.PD9[[#This Row],[Ppto. Orden Interna '[DOP']]]</f>
        <v>82500</v>
      </c>
      <c r="AD925" s="249"/>
      <c r="AE925" s="389"/>
      <c r="AF925" s="243">
        <f>BD.PD9[[#This Row],[Av.P3 '[%']]]*BD.PD9[[#This Row],[Ppto. Orden Interna '[DOP']]]</f>
        <v>0</v>
      </c>
      <c r="AG925" s="249"/>
      <c r="AH925" s="389"/>
      <c r="AI925" s="243">
        <f>BD.PD9[[#This Row],[Av.P4 '[%']]]*BD.PD9[[#This Row],[Ppto. Orden Interna '[DOP']]]</f>
        <v>0</v>
      </c>
      <c r="AJ925" s="249"/>
      <c r="AK925" s="389"/>
      <c r="AL925" s="243">
        <f>BD.PD9[[#This Row],[Av.P5 '[%']]]*BD.PD9[[#This Row],[Ppto. Orden Interna '[DOP']]]</f>
        <v>0</v>
      </c>
      <c r="AM925" s="496">
        <f>BD.PD9[[#This Row],[Pago 5]]+BD.PD9[[#This Row],[Pago 4]]+BD.PD9[[#This Row],[Pago 3]]+BD.PD9[[#This Row],[Pago 2]]+BD.PD9[[#This Row],[Pago 1]]</f>
        <v>165000</v>
      </c>
      <c r="AN925" s="308" t="s">
        <v>244</v>
      </c>
      <c r="AO925" s="308" t="s">
        <v>245</v>
      </c>
      <c r="AP925" s="308" t="s">
        <v>246</v>
      </c>
      <c r="AQ925" s="308" t="s">
        <v>247</v>
      </c>
      <c r="AR925" s="308">
        <v>594</v>
      </c>
      <c r="AS925" s="308" t="s">
        <v>248</v>
      </c>
      <c r="AT925" s="249" t="s">
        <v>1575</v>
      </c>
      <c r="AU925" s="306"/>
      <c r="AV925" s="306"/>
      <c r="AW925" s="306"/>
      <c r="AX925" s="306"/>
      <c r="AY925" s="306"/>
      <c r="AZ925" s="306"/>
      <c r="BA925" s="306"/>
      <c r="BB925" s="306"/>
      <c r="BC925" s="306"/>
      <c r="BD925" s="306"/>
      <c r="BE925" s="306"/>
      <c r="BF925" s="306"/>
      <c r="BG925" s="306"/>
      <c r="BH925" s="306"/>
      <c r="BI925" s="306"/>
      <c r="BJ925" s="306"/>
      <c r="BK925" s="306"/>
      <c r="BL925" s="306"/>
      <c r="BM925" s="306"/>
      <c r="BN925" s="306"/>
      <c r="BO925" s="306"/>
      <c r="BP925" s="306"/>
      <c r="BQ925" s="306"/>
      <c r="BR925" s="306"/>
      <c r="BS925" s="306"/>
      <c r="BT925" s="306"/>
      <c r="BU925" s="306"/>
      <c r="BV925" s="306"/>
      <c r="BW925" s="306"/>
      <c r="BX925" s="306"/>
      <c r="BY925" s="306"/>
      <c r="BZ925" s="306"/>
      <c r="CA925" s="306"/>
      <c r="CB925" s="306"/>
      <c r="CC925" s="306"/>
      <c r="CD925" s="306"/>
      <c r="CE925" s="306"/>
      <c r="CF925" s="306"/>
      <c r="CG925" s="306"/>
      <c r="CH925" s="306"/>
      <c r="CI925" s="306"/>
      <c r="CJ925" s="306"/>
      <c r="CK925" s="306"/>
      <c r="CL925" s="306"/>
      <c r="CM925" s="306"/>
      <c r="CN925" s="306"/>
      <c r="CO925" s="306"/>
      <c r="CP925" s="306"/>
      <c r="CQ925" s="306"/>
      <c r="CR925" s="306"/>
      <c r="CS925" s="306"/>
      <c r="CT925" s="306"/>
      <c r="CU925" s="306"/>
      <c r="CV925" s="306"/>
      <c r="CW925" s="306"/>
      <c r="CX925" s="306"/>
      <c r="CY925" s="306"/>
      <c r="CZ925" s="306"/>
      <c r="DA925" s="306"/>
      <c r="DB925" s="306"/>
      <c r="DC925" s="306"/>
      <c r="DD925" s="306"/>
      <c r="DE925" s="306"/>
      <c r="DF925" s="306"/>
      <c r="DG925" s="306"/>
      <c r="DH925" s="306"/>
      <c r="DI925" s="306"/>
      <c r="DJ925" s="306"/>
      <c r="DK925" s="306"/>
      <c r="DL925" s="306"/>
      <c r="DM925" s="306"/>
      <c r="DN925" s="306"/>
      <c r="DO925" s="306"/>
      <c r="DP925" s="306"/>
      <c r="DQ925" s="306"/>
      <c r="DR925" s="306"/>
      <c r="DS925" s="306"/>
      <c r="DT925" s="306"/>
      <c r="DU925" s="306"/>
      <c r="DV925" s="306"/>
      <c r="DW925" s="306"/>
      <c r="DX925" s="306"/>
      <c r="DY925" s="306"/>
      <c r="DZ925" s="306"/>
      <c r="EA925" s="306"/>
      <c r="EB925" s="306"/>
      <c r="EC925" s="306"/>
      <c r="ED925" s="306"/>
      <c r="EE925" s="306"/>
      <c r="EF925" s="306"/>
      <c r="EG925" s="306"/>
      <c r="EH925" s="306"/>
      <c r="EI925" s="306"/>
      <c r="EJ925" s="306"/>
      <c r="EK925" s="306"/>
      <c r="EL925" s="306"/>
      <c r="EM925" s="306"/>
      <c r="EN925" s="306"/>
      <c r="EO925" s="306"/>
      <c r="EP925" s="306"/>
      <c r="EQ925" s="306"/>
      <c r="ER925" s="306"/>
      <c r="ES925" s="306"/>
      <c r="ET925" s="306"/>
      <c r="EU925" s="306"/>
      <c r="EV925" s="306"/>
      <c r="EW925" s="306"/>
      <c r="EX925" s="306"/>
      <c r="EY925" s="306"/>
      <c r="EZ925" s="306"/>
      <c r="FA925" s="306"/>
      <c r="FB925" s="306"/>
      <c r="FC925" s="306"/>
      <c r="FD925" s="306"/>
      <c r="FE925" s="306"/>
      <c r="FF925" s="306"/>
      <c r="FG925" s="306"/>
      <c r="FH925" s="306"/>
      <c r="FI925" s="306"/>
      <c r="FJ925" s="306"/>
      <c r="FK925" s="306"/>
      <c r="FL925" s="306"/>
      <c r="FM925" s="306"/>
      <c r="FN925" s="306"/>
      <c r="FO925" s="306"/>
      <c r="FP925" s="306"/>
      <c r="FQ925" s="306"/>
      <c r="FR925" s="306"/>
      <c r="FS925" s="306"/>
      <c r="FT925" s="306"/>
      <c r="FU925" s="306"/>
      <c r="FV925" s="306"/>
      <c r="FW925" s="306"/>
      <c r="FX925" s="306"/>
      <c r="FY925" s="306"/>
      <c r="FZ925" s="306"/>
      <c r="GA925" s="306"/>
      <c r="GB925" s="306"/>
      <c r="GC925" s="306"/>
      <c r="GD925" s="306"/>
      <c r="GE925" s="306"/>
      <c r="GF925" s="306"/>
      <c r="GG925" s="306"/>
      <c r="GH925" s="306"/>
      <c r="GI925" s="306"/>
      <c r="GJ925" s="306"/>
      <c r="GK925" s="306"/>
      <c r="GL925" s="306"/>
      <c r="GM925" s="306"/>
      <c r="GN925" s="306"/>
      <c r="GO925" s="306"/>
      <c r="GP925" s="306"/>
      <c r="GQ925" s="306"/>
      <c r="GR925" s="306"/>
      <c r="GS925" s="306"/>
      <c r="GT925" s="306"/>
      <c r="GU925" s="306"/>
      <c r="GV925" s="306"/>
      <c r="GW925" s="306"/>
      <c r="GX925" s="306"/>
      <c r="GY925" s="306"/>
      <c r="GZ925" s="306"/>
      <c r="HA925" s="306"/>
      <c r="HB925" s="306"/>
      <c r="HC925" s="306"/>
      <c r="HD925" s="306"/>
      <c r="HE925" s="306"/>
      <c r="HF925" s="306"/>
      <c r="HG925" s="306"/>
      <c r="HH925" s="306"/>
      <c r="HI925" s="306"/>
      <c r="HJ925" s="306"/>
      <c r="HK925" s="306"/>
      <c r="HL925" s="306"/>
      <c r="HM925" s="306"/>
      <c r="HN925" s="306"/>
      <c r="HO925" s="306"/>
      <c r="HP925" s="306"/>
      <c r="HQ925" s="306"/>
      <c r="HR925" s="306"/>
      <c r="HS925" s="306"/>
      <c r="HT925" s="306"/>
      <c r="HU925" s="306"/>
      <c r="HV925" s="306"/>
      <c r="HW925" s="306"/>
      <c r="HX925" s="306"/>
      <c r="HY925" s="306"/>
      <c r="HZ925" s="306"/>
      <c r="IA925" s="306"/>
      <c r="IB925" s="306"/>
      <c r="IC925" s="306"/>
      <c r="ID925" s="306"/>
      <c r="IE925" s="306"/>
      <c r="IF925" s="306"/>
      <c r="IG925" s="306"/>
      <c r="IH925" s="306"/>
    </row>
    <row r="926" spans="1:242" s="219" customFormat="1" ht="15" customHeight="1" x14ac:dyDescent="0.3">
      <c r="A926" s="174">
        <v>8.08</v>
      </c>
      <c r="B926" s="231"/>
      <c r="C926" s="232" t="e">
        <f>VLOOKUP(BD.PD9[[#This Row],[Pos]],[19]!PPto[#Data],3,FALSE)</f>
        <v>#REF!</v>
      </c>
      <c r="D926" s="174" t="s">
        <v>23</v>
      </c>
      <c r="E926" s="305" t="str">
        <f>IF(BD.PD9[[#This Row],[.]]="*",VLOOKUP(BD.PD9[[#This Row],[Pos]],[19]Presupuesto!A:H,7,FALSE),"")</f>
        <v/>
      </c>
      <c r="F926" s="234" t="s">
        <v>1565</v>
      </c>
      <c r="G926" s="174"/>
      <c r="H926" s="174"/>
      <c r="I926" s="174" t="s">
        <v>1326</v>
      </c>
      <c r="J926" s="382">
        <v>1</v>
      </c>
      <c r="K926" s="511" t="s">
        <v>260</v>
      </c>
      <c r="L926" s="383">
        <f>IF(BD.PD9[[#This Row],[Mon]]="DOP",1,HLOOKUP(BD.PD9[[#This Row],[Mon]],Data!$K$1:$L$2,2,FALSE))</f>
        <v>1</v>
      </c>
      <c r="M926" s="384">
        <v>275000</v>
      </c>
      <c r="N926" s="243">
        <f>BD.PD9[[#This Row],[Cant.]]*BD.PD9[[#This Row],[ Tasa ]]*BD.PD9[[#This Row],[ Precio Und.]]</f>
        <v>275000</v>
      </c>
      <c r="O926" s="386">
        <v>0</v>
      </c>
      <c r="P926" s="243">
        <f>IF(BD.PD9[[#This Row],[Liquid. '[%']]]&lt;&gt;0,(BD.PD9[[#This Row],[Valor Neto '[DOP']]]*BD.PD9[[#This Row],[Liquid. '[%']]])+BD.PD9[[#This Row],[Valor Neto '[DOP']]],BD.PD9[[#This Row],[Valor Neto '[DOP']]])</f>
        <v>275000</v>
      </c>
      <c r="Q926" s="243">
        <f>BD.PD9[[#This Row],[Ppto. Orden Interna '[DOP']]]/HLOOKUP("USD",Data!$K$1:$L$2,2,FALSE)</f>
        <v>4230.7692307692305</v>
      </c>
      <c r="R926" s="381" t="s">
        <v>1355</v>
      </c>
      <c r="S926" s="387"/>
      <c r="T926" s="387"/>
      <c r="U926" s="387"/>
      <c r="V926" s="387"/>
      <c r="W926" s="174" t="s">
        <v>710</v>
      </c>
      <c r="X926" s="495">
        <v>8</v>
      </c>
      <c r="Y926" s="388">
        <v>0.5</v>
      </c>
      <c r="Z926" s="243">
        <f>BD.PD9[[#This Row],[Av.P1 '[%']]]*BD.PD9[[#This Row],[Ppto. Orden Interna '[DOP']]]</f>
        <v>137500</v>
      </c>
      <c r="AA926" s="495">
        <v>10</v>
      </c>
      <c r="AB926" s="388">
        <v>0.5</v>
      </c>
      <c r="AC926" s="243">
        <f>BD.PD9[[#This Row],[Av.P2 '[%']]]*BD.PD9[[#This Row],[Ppto. Orden Interna '[DOP']]]</f>
        <v>137500</v>
      </c>
      <c r="AD926" s="249"/>
      <c r="AE926" s="389"/>
      <c r="AF926" s="243">
        <f>BD.PD9[[#This Row],[Av.P3 '[%']]]*BD.PD9[[#This Row],[Ppto. Orden Interna '[DOP']]]</f>
        <v>0</v>
      </c>
      <c r="AG926" s="249"/>
      <c r="AH926" s="389"/>
      <c r="AI926" s="243">
        <f>BD.PD9[[#This Row],[Av.P4 '[%']]]*BD.PD9[[#This Row],[Ppto. Orden Interna '[DOP']]]</f>
        <v>0</v>
      </c>
      <c r="AJ926" s="249"/>
      <c r="AK926" s="389"/>
      <c r="AL926" s="243">
        <f>BD.PD9[[#This Row],[Av.P5 '[%']]]*BD.PD9[[#This Row],[Ppto. Orden Interna '[DOP']]]</f>
        <v>0</v>
      </c>
      <c r="AM926" s="496">
        <f>BD.PD9[[#This Row],[Pago 5]]+BD.PD9[[#This Row],[Pago 4]]+BD.PD9[[#This Row],[Pago 3]]+BD.PD9[[#This Row],[Pago 2]]+BD.PD9[[#This Row],[Pago 1]]</f>
        <v>275000</v>
      </c>
      <c r="AN926" s="308" t="s">
        <v>244</v>
      </c>
      <c r="AO926" s="308" t="s">
        <v>245</v>
      </c>
      <c r="AP926" s="308" t="s">
        <v>246</v>
      </c>
      <c r="AQ926" s="308" t="s">
        <v>247</v>
      </c>
      <c r="AR926" s="308">
        <v>594</v>
      </c>
      <c r="AS926" s="308" t="s">
        <v>248</v>
      </c>
      <c r="AT926" s="249" t="s">
        <v>1575</v>
      </c>
      <c r="AU926" s="306"/>
      <c r="AV926" s="306"/>
      <c r="AW926" s="306"/>
      <c r="AX926" s="306"/>
      <c r="AY926" s="306"/>
      <c r="AZ926" s="306"/>
      <c r="BA926" s="306"/>
      <c r="BB926" s="306"/>
      <c r="BC926" s="306"/>
      <c r="BD926" s="306"/>
      <c r="BE926" s="306"/>
      <c r="BF926" s="306"/>
      <c r="BG926" s="306"/>
      <c r="BH926" s="306"/>
      <c r="BI926" s="306"/>
      <c r="BJ926" s="306"/>
      <c r="BK926" s="306"/>
      <c r="BL926" s="306"/>
      <c r="BM926" s="306"/>
      <c r="BN926" s="306"/>
      <c r="BO926" s="306"/>
      <c r="BP926" s="306"/>
      <c r="BQ926" s="306"/>
      <c r="BR926" s="306"/>
      <c r="BS926" s="306"/>
      <c r="BT926" s="306"/>
      <c r="BU926" s="306"/>
      <c r="BV926" s="306"/>
      <c r="BW926" s="306"/>
      <c r="BX926" s="306"/>
      <c r="BY926" s="306"/>
      <c r="BZ926" s="306"/>
      <c r="CA926" s="306"/>
      <c r="CB926" s="306"/>
      <c r="CC926" s="306"/>
      <c r="CD926" s="306"/>
      <c r="CE926" s="306"/>
      <c r="CF926" s="306"/>
      <c r="CG926" s="306"/>
      <c r="CH926" s="306"/>
      <c r="CI926" s="306"/>
      <c r="CJ926" s="306"/>
      <c r="CK926" s="306"/>
      <c r="CL926" s="306"/>
      <c r="CM926" s="306"/>
      <c r="CN926" s="306"/>
      <c r="CO926" s="306"/>
      <c r="CP926" s="306"/>
      <c r="CQ926" s="306"/>
      <c r="CR926" s="306"/>
      <c r="CS926" s="306"/>
      <c r="CT926" s="306"/>
      <c r="CU926" s="306"/>
      <c r="CV926" s="306"/>
      <c r="CW926" s="306"/>
      <c r="CX926" s="306"/>
      <c r="CY926" s="306"/>
      <c r="CZ926" s="306"/>
      <c r="DA926" s="306"/>
      <c r="DB926" s="306"/>
      <c r="DC926" s="306"/>
      <c r="DD926" s="306"/>
      <c r="DE926" s="306"/>
      <c r="DF926" s="306"/>
      <c r="DG926" s="306"/>
      <c r="DH926" s="306"/>
      <c r="DI926" s="306"/>
      <c r="DJ926" s="306"/>
      <c r="DK926" s="306"/>
      <c r="DL926" s="306"/>
      <c r="DM926" s="306"/>
      <c r="DN926" s="306"/>
      <c r="DO926" s="306"/>
      <c r="DP926" s="306"/>
      <c r="DQ926" s="306"/>
      <c r="DR926" s="306"/>
      <c r="DS926" s="306"/>
      <c r="DT926" s="306"/>
      <c r="DU926" s="306"/>
      <c r="DV926" s="306"/>
      <c r="DW926" s="306"/>
      <c r="DX926" s="306"/>
      <c r="DY926" s="306"/>
      <c r="DZ926" s="306"/>
      <c r="EA926" s="306"/>
      <c r="EB926" s="306"/>
      <c r="EC926" s="306"/>
      <c r="ED926" s="306"/>
      <c r="EE926" s="306"/>
      <c r="EF926" s="306"/>
      <c r="EG926" s="306"/>
      <c r="EH926" s="306"/>
      <c r="EI926" s="306"/>
      <c r="EJ926" s="306"/>
      <c r="EK926" s="306"/>
      <c r="EL926" s="306"/>
      <c r="EM926" s="306"/>
      <c r="EN926" s="306"/>
      <c r="EO926" s="306"/>
      <c r="EP926" s="306"/>
      <c r="EQ926" s="306"/>
      <c r="ER926" s="306"/>
      <c r="ES926" s="306"/>
      <c r="ET926" s="306"/>
      <c r="EU926" s="306"/>
      <c r="EV926" s="306"/>
      <c r="EW926" s="306"/>
      <c r="EX926" s="306"/>
      <c r="EY926" s="306"/>
      <c r="EZ926" s="306"/>
      <c r="FA926" s="306"/>
      <c r="FB926" s="306"/>
      <c r="FC926" s="306"/>
      <c r="FD926" s="306"/>
      <c r="FE926" s="306"/>
      <c r="FF926" s="306"/>
      <c r="FG926" s="306"/>
      <c r="FH926" s="306"/>
      <c r="FI926" s="306"/>
      <c r="FJ926" s="306"/>
      <c r="FK926" s="306"/>
      <c r="FL926" s="306"/>
      <c r="FM926" s="306"/>
      <c r="FN926" s="306"/>
      <c r="FO926" s="306"/>
      <c r="FP926" s="306"/>
      <c r="FQ926" s="306"/>
      <c r="FR926" s="306"/>
      <c r="FS926" s="306"/>
      <c r="FT926" s="306"/>
      <c r="FU926" s="306"/>
      <c r="FV926" s="306"/>
      <c r="FW926" s="306"/>
      <c r="FX926" s="306"/>
      <c r="FY926" s="306"/>
      <c r="FZ926" s="306"/>
      <c r="GA926" s="306"/>
      <c r="GB926" s="306"/>
      <c r="GC926" s="306"/>
      <c r="GD926" s="306"/>
      <c r="GE926" s="306"/>
      <c r="GF926" s="306"/>
      <c r="GG926" s="306"/>
      <c r="GH926" s="306"/>
      <c r="GI926" s="306"/>
      <c r="GJ926" s="306"/>
      <c r="GK926" s="306"/>
      <c r="GL926" s="306"/>
      <c r="GM926" s="306"/>
      <c r="GN926" s="306"/>
      <c r="GO926" s="306"/>
      <c r="GP926" s="306"/>
      <c r="GQ926" s="306"/>
      <c r="GR926" s="306"/>
      <c r="GS926" s="306"/>
      <c r="GT926" s="306"/>
      <c r="GU926" s="306"/>
      <c r="GV926" s="306"/>
      <c r="GW926" s="306"/>
      <c r="GX926" s="306"/>
      <c r="GY926" s="306"/>
      <c r="GZ926" s="306"/>
      <c r="HA926" s="306"/>
      <c r="HB926" s="306"/>
      <c r="HC926" s="306"/>
      <c r="HD926" s="306"/>
      <c r="HE926" s="306"/>
      <c r="HF926" s="306"/>
      <c r="HG926" s="306"/>
      <c r="HH926" s="306"/>
      <c r="HI926" s="306"/>
      <c r="HJ926" s="306"/>
      <c r="HK926" s="306"/>
      <c r="HL926" s="306"/>
      <c r="HM926" s="306"/>
      <c r="HN926" s="306"/>
      <c r="HO926" s="306"/>
      <c r="HP926" s="306"/>
      <c r="HQ926" s="306"/>
      <c r="HR926" s="306"/>
      <c r="HS926" s="306"/>
      <c r="HT926" s="306"/>
      <c r="HU926" s="306"/>
      <c r="HV926" s="306"/>
      <c r="HW926" s="306"/>
      <c r="HX926" s="306"/>
      <c r="HY926" s="306"/>
      <c r="HZ926" s="306"/>
      <c r="IA926" s="306"/>
      <c r="IB926" s="306"/>
      <c r="IC926" s="306"/>
      <c r="ID926" s="306"/>
      <c r="IE926" s="306"/>
      <c r="IF926" s="306"/>
      <c r="IG926" s="306"/>
      <c r="IH926" s="306"/>
    </row>
    <row r="927" spans="1:242" s="219" customFormat="1" ht="15" customHeight="1" x14ac:dyDescent="0.3">
      <c r="A927" s="174">
        <v>8.08</v>
      </c>
      <c r="B927" s="231"/>
      <c r="C927" s="232" t="e">
        <f>VLOOKUP(BD.PD9[[#This Row],[Pos]],[19]!PPto[#Data],3,FALSE)</f>
        <v>#REF!</v>
      </c>
      <c r="D927" s="174" t="s">
        <v>23</v>
      </c>
      <c r="E927" s="305" t="str">
        <f>IF(BD.PD9[[#This Row],[.]]="*",VLOOKUP(BD.PD9[[#This Row],[Pos]],[19]Presupuesto!A:H,7,FALSE),"")</f>
        <v/>
      </c>
      <c r="F927" s="234" t="s">
        <v>1566</v>
      </c>
      <c r="G927" s="174"/>
      <c r="H927" s="174"/>
      <c r="I927" s="174" t="s">
        <v>1326</v>
      </c>
      <c r="J927" s="382">
        <v>2</v>
      </c>
      <c r="K927" s="511" t="s">
        <v>260</v>
      </c>
      <c r="L927" s="383">
        <f>IF(BD.PD9[[#This Row],[Mon]]="DOP",1,HLOOKUP(BD.PD9[[#This Row],[Mon]],Data!$K$1:$L$2,2,FALSE))</f>
        <v>1</v>
      </c>
      <c r="M927" s="384">
        <v>72000</v>
      </c>
      <c r="N927" s="243">
        <f>BD.PD9[[#This Row],[Cant.]]*BD.PD9[[#This Row],[ Tasa ]]*BD.PD9[[#This Row],[ Precio Und.]]</f>
        <v>144000</v>
      </c>
      <c r="O927" s="386">
        <v>0</v>
      </c>
      <c r="P927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7" s="243">
        <f>BD.PD9[[#This Row],[Ppto. Orden Interna '[DOP']]]/HLOOKUP("USD",Data!$K$1:$L$2,2,FALSE)</f>
        <v>2215.3846153846152</v>
      </c>
      <c r="R927" s="381" t="s">
        <v>1355</v>
      </c>
      <c r="S927" s="387"/>
      <c r="T927" s="387"/>
      <c r="U927" s="387"/>
      <c r="V927" s="387"/>
      <c r="W927" s="174" t="s">
        <v>710</v>
      </c>
      <c r="X927" s="495">
        <v>8</v>
      </c>
      <c r="Y927" s="388">
        <v>0.5</v>
      </c>
      <c r="Z927" s="243">
        <f>BD.PD9[[#This Row],[Av.P1 '[%']]]*BD.PD9[[#This Row],[Ppto. Orden Interna '[DOP']]]</f>
        <v>72000</v>
      </c>
      <c r="AA927" s="495">
        <v>10</v>
      </c>
      <c r="AB927" s="388">
        <v>0.5</v>
      </c>
      <c r="AC927" s="243">
        <f>BD.PD9[[#This Row],[Av.P2 '[%']]]*BD.PD9[[#This Row],[Ppto. Orden Interna '[DOP']]]</f>
        <v>72000</v>
      </c>
      <c r="AD927" s="249"/>
      <c r="AE927" s="389"/>
      <c r="AF927" s="243">
        <f>BD.PD9[[#This Row],[Av.P3 '[%']]]*BD.PD9[[#This Row],[Ppto. Orden Interna '[DOP']]]</f>
        <v>0</v>
      </c>
      <c r="AG927" s="249"/>
      <c r="AH927" s="389"/>
      <c r="AI927" s="243">
        <f>BD.PD9[[#This Row],[Av.P4 '[%']]]*BD.PD9[[#This Row],[Ppto. Orden Interna '[DOP']]]</f>
        <v>0</v>
      </c>
      <c r="AJ927" s="249"/>
      <c r="AK927" s="389"/>
      <c r="AL927" s="243">
        <f>BD.PD9[[#This Row],[Av.P5 '[%']]]*BD.PD9[[#This Row],[Ppto. Orden Interna '[DOP']]]</f>
        <v>0</v>
      </c>
      <c r="AM927" s="496">
        <f>BD.PD9[[#This Row],[Pago 5]]+BD.PD9[[#This Row],[Pago 4]]+BD.PD9[[#This Row],[Pago 3]]+BD.PD9[[#This Row],[Pago 2]]+BD.PD9[[#This Row],[Pago 1]]</f>
        <v>144000</v>
      </c>
      <c r="AN927" s="308" t="s">
        <v>244</v>
      </c>
      <c r="AO927" s="308" t="s">
        <v>245</v>
      </c>
      <c r="AP927" s="308" t="s">
        <v>246</v>
      </c>
      <c r="AQ927" s="308" t="s">
        <v>247</v>
      </c>
      <c r="AR927" s="308">
        <v>594</v>
      </c>
      <c r="AS927" s="308" t="s">
        <v>248</v>
      </c>
      <c r="AT927" s="249" t="s">
        <v>1575</v>
      </c>
      <c r="AU927" s="306"/>
      <c r="AV927" s="306"/>
      <c r="AW927" s="306"/>
      <c r="AX927" s="306"/>
      <c r="AY927" s="306"/>
      <c r="AZ927" s="306"/>
      <c r="BA927" s="306"/>
      <c r="BB927" s="306"/>
      <c r="BC927" s="306"/>
      <c r="BD927" s="306"/>
      <c r="BE927" s="306"/>
      <c r="BF927" s="306"/>
      <c r="BG927" s="306"/>
      <c r="BH927" s="306"/>
      <c r="BI927" s="306"/>
      <c r="BJ927" s="306"/>
      <c r="BK927" s="306"/>
      <c r="BL927" s="306"/>
      <c r="BM927" s="306"/>
      <c r="BN927" s="306"/>
      <c r="BO927" s="306"/>
      <c r="BP927" s="306"/>
      <c r="BQ927" s="306"/>
      <c r="BR927" s="306"/>
      <c r="BS927" s="306"/>
      <c r="BT927" s="306"/>
      <c r="BU927" s="306"/>
      <c r="BV927" s="306"/>
      <c r="BW927" s="306"/>
      <c r="BX927" s="306"/>
      <c r="BY927" s="306"/>
      <c r="BZ927" s="306"/>
      <c r="CA927" s="306"/>
      <c r="CB927" s="306"/>
      <c r="CC927" s="306"/>
      <c r="CD927" s="306"/>
      <c r="CE927" s="306"/>
      <c r="CF927" s="306"/>
      <c r="CG927" s="306"/>
      <c r="CH927" s="306"/>
      <c r="CI927" s="306"/>
      <c r="CJ927" s="306"/>
      <c r="CK927" s="306"/>
      <c r="CL927" s="306"/>
      <c r="CM927" s="306"/>
      <c r="CN927" s="306"/>
      <c r="CO927" s="306"/>
      <c r="CP927" s="306"/>
      <c r="CQ927" s="306"/>
      <c r="CR927" s="306"/>
      <c r="CS927" s="306"/>
      <c r="CT927" s="306"/>
      <c r="CU927" s="306"/>
      <c r="CV927" s="306"/>
      <c r="CW927" s="306"/>
      <c r="CX927" s="306"/>
      <c r="CY927" s="306"/>
      <c r="CZ927" s="306"/>
      <c r="DA927" s="306"/>
      <c r="DB927" s="306"/>
      <c r="DC927" s="306"/>
      <c r="DD927" s="306"/>
      <c r="DE927" s="306"/>
      <c r="DF927" s="306"/>
      <c r="DG927" s="306"/>
      <c r="DH927" s="306"/>
      <c r="DI927" s="306"/>
      <c r="DJ927" s="306"/>
      <c r="DK927" s="306"/>
      <c r="DL927" s="306"/>
      <c r="DM927" s="306"/>
      <c r="DN927" s="306"/>
      <c r="DO927" s="306"/>
      <c r="DP927" s="306"/>
      <c r="DQ927" s="306"/>
      <c r="DR927" s="306"/>
      <c r="DS927" s="306"/>
      <c r="DT927" s="306"/>
      <c r="DU927" s="306"/>
      <c r="DV927" s="306"/>
      <c r="DW927" s="306"/>
      <c r="DX927" s="306"/>
      <c r="DY927" s="306"/>
      <c r="DZ927" s="306"/>
      <c r="EA927" s="306"/>
      <c r="EB927" s="306"/>
      <c r="EC927" s="306"/>
      <c r="ED927" s="306"/>
      <c r="EE927" s="306"/>
      <c r="EF927" s="306"/>
      <c r="EG927" s="306"/>
      <c r="EH927" s="306"/>
      <c r="EI927" s="306"/>
      <c r="EJ927" s="306"/>
      <c r="EK927" s="306"/>
      <c r="EL927" s="306"/>
      <c r="EM927" s="306"/>
      <c r="EN927" s="306"/>
      <c r="EO927" s="306"/>
      <c r="EP927" s="306"/>
      <c r="EQ927" s="306"/>
      <c r="ER927" s="306"/>
      <c r="ES927" s="306"/>
      <c r="ET927" s="306"/>
      <c r="EU927" s="306"/>
      <c r="EV927" s="306"/>
      <c r="EW927" s="306"/>
      <c r="EX927" s="306"/>
      <c r="EY927" s="306"/>
      <c r="EZ927" s="306"/>
      <c r="FA927" s="306"/>
      <c r="FB927" s="306"/>
      <c r="FC927" s="306"/>
      <c r="FD927" s="306"/>
      <c r="FE927" s="306"/>
      <c r="FF927" s="306"/>
      <c r="FG927" s="306"/>
      <c r="FH927" s="306"/>
      <c r="FI927" s="306"/>
      <c r="FJ927" s="306"/>
      <c r="FK927" s="306"/>
      <c r="FL927" s="306"/>
      <c r="FM927" s="306"/>
      <c r="FN927" s="306"/>
      <c r="FO927" s="306"/>
      <c r="FP927" s="306"/>
      <c r="FQ927" s="306"/>
      <c r="FR927" s="306"/>
      <c r="FS927" s="306"/>
      <c r="FT927" s="306"/>
      <c r="FU927" s="306"/>
      <c r="FV927" s="306"/>
      <c r="FW927" s="306"/>
      <c r="FX927" s="306"/>
      <c r="FY927" s="306"/>
      <c r="FZ927" s="306"/>
      <c r="GA927" s="306"/>
      <c r="GB927" s="306"/>
      <c r="GC927" s="306"/>
      <c r="GD927" s="306"/>
      <c r="GE927" s="306"/>
      <c r="GF927" s="306"/>
      <c r="GG927" s="306"/>
      <c r="GH927" s="306"/>
      <c r="GI927" s="306"/>
      <c r="GJ927" s="306"/>
      <c r="GK927" s="306"/>
      <c r="GL927" s="306"/>
      <c r="GM927" s="306"/>
      <c r="GN927" s="306"/>
      <c r="GO927" s="306"/>
      <c r="GP927" s="306"/>
      <c r="GQ927" s="306"/>
      <c r="GR927" s="306"/>
      <c r="GS927" s="306"/>
      <c r="GT927" s="306"/>
      <c r="GU927" s="306"/>
      <c r="GV927" s="306"/>
      <c r="GW927" s="306"/>
      <c r="GX927" s="306"/>
      <c r="GY927" s="306"/>
      <c r="GZ927" s="306"/>
      <c r="HA927" s="306"/>
      <c r="HB927" s="306"/>
      <c r="HC927" s="306"/>
      <c r="HD927" s="306"/>
      <c r="HE927" s="306"/>
      <c r="HF927" s="306"/>
      <c r="HG927" s="306"/>
      <c r="HH927" s="306"/>
      <c r="HI927" s="306"/>
      <c r="HJ927" s="306"/>
      <c r="HK927" s="306"/>
      <c r="HL927" s="306"/>
      <c r="HM927" s="306"/>
      <c r="HN927" s="306"/>
      <c r="HO927" s="306"/>
      <c r="HP927" s="306"/>
      <c r="HQ927" s="306"/>
      <c r="HR927" s="306"/>
      <c r="HS927" s="306"/>
      <c r="HT927" s="306"/>
      <c r="HU927" s="306"/>
      <c r="HV927" s="306"/>
      <c r="HW927" s="306"/>
      <c r="HX927" s="306"/>
      <c r="HY927" s="306"/>
      <c r="HZ927" s="306"/>
      <c r="IA927" s="306"/>
      <c r="IB927" s="306"/>
      <c r="IC927" s="306"/>
      <c r="ID927" s="306"/>
      <c r="IE927" s="306"/>
      <c r="IF927" s="306"/>
      <c r="IG927" s="306"/>
      <c r="IH927" s="306"/>
    </row>
    <row r="928" spans="1:242" s="219" customFormat="1" ht="15" customHeight="1" x14ac:dyDescent="0.3">
      <c r="A928" s="174">
        <v>8.08</v>
      </c>
      <c r="B928" s="231"/>
      <c r="C928" s="232" t="e">
        <f>VLOOKUP(BD.PD9[[#This Row],[Pos]],[19]!PPto[#Data],3,FALSE)</f>
        <v>#REF!</v>
      </c>
      <c r="D928" s="174" t="s">
        <v>23</v>
      </c>
      <c r="E928" s="305" t="str">
        <f>IF(BD.PD9[[#This Row],[.]]="*",VLOOKUP(BD.PD9[[#This Row],[Pos]],[19]Presupuesto!A:H,7,FALSE),"")</f>
        <v/>
      </c>
      <c r="F928" s="234" t="s">
        <v>1567</v>
      </c>
      <c r="G928" s="174"/>
      <c r="H928" s="174"/>
      <c r="I928" s="174" t="s">
        <v>1326</v>
      </c>
      <c r="J928" s="382">
        <v>2</v>
      </c>
      <c r="K928" s="511" t="s">
        <v>260</v>
      </c>
      <c r="L928" s="383">
        <f>IF(BD.PD9[[#This Row],[Mon]]="DOP",1,HLOOKUP(BD.PD9[[#This Row],[Mon]],Data!$K$1:$L$2,2,FALSE))</f>
        <v>1</v>
      </c>
      <c r="M928" s="384">
        <v>72000</v>
      </c>
      <c r="N928" s="243">
        <f>BD.PD9[[#This Row],[Cant.]]*BD.PD9[[#This Row],[ Tasa ]]*BD.PD9[[#This Row],[ Precio Und.]]</f>
        <v>144000</v>
      </c>
      <c r="O928" s="386">
        <v>0</v>
      </c>
      <c r="P928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8" s="243">
        <f>BD.PD9[[#This Row],[Ppto. Orden Interna '[DOP']]]/HLOOKUP("USD",Data!$K$1:$L$2,2,FALSE)</f>
        <v>2215.3846153846152</v>
      </c>
      <c r="R928" s="381" t="s">
        <v>1355</v>
      </c>
      <c r="S928" s="387"/>
      <c r="T928" s="387"/>
      <c r="U928" s="387"/>
      <c r="V928" s="387"/>
      <c r="W928" s="174" t="s">
        <v>710</v>
      </c>
      <c r="X928" s="495">
        <v>8</v>
      </c>
      <c r="Y928" s="388">
        <v>0.5</v>
      </c>
      <c r="Z928" s="243">
        <f>BD.PD9[[#This Row],[Av.P1 '[%']]]*BD.PD9[[#This Row],[Ppto. Orden Interna '[DOP']]]</f>
        <v>72000</v>
      </c>
      <c r="AA928" s="495">
        <v>10</v>
      </c>
      <c r="AB928" s="388">
        <v>0.5</v>
      </c>
      <c r="AC928" s="243">
        <f>BD.PD9[[#This Row],[Av.P2 '[%']]]*BD.PD9[[#This Row],[Ppto. Orden Interna '[DOP']]]</f>
        <v>72000</v>
      </c>
      <c r="AD928" s="249"/>
      <c r="AE928" s="389"/>
      <c r="AF928" s="243">
        <f>BD.PD9[[#This Row],[Av.P3 '[%']]]*BD.PD9[[#This Row],[Ppto. Orden Interna '[DOP']]]</f>
        <v>0</v>
      </c>
      <c r="AG928" s="249"/>
      <c r="AH928" s="389"/>
      <c r="AI928" s="243">
        <f>BD.PD9[[#This Row],[Av.P4 '[%']]]*BD.PD9[[#This Row],[Ppto. Orden Interna '[DOP']]]</f>
        <v>0</v>
      </c>
      <c r="AJ928" s="249"/>
      <c r="AK928" s="389"/>
      <c r="AL928" s="243">
        <f>BD.PD9[[#This Row],[Av.P5 '[%']]]*BD.PD9[[#This Row],[Ppto. Orden Interna '[DOP']]]</f>
        <v>0</v>
      </c>
      <c r="AM928" s="496">
        <f>BD.PD9[[#This Row],[Pago 5]]+BD.PD9[[#This Row],[Pago 4]]+BD.PD9[[#This Row],[Pago 3]]+BD.PD9[[#This Row],[Pago 2]]+BD.PD9[[#This Row],[Pago 1]]</f>
        <v>144000</v>
      </c>
      <c r="AN928" s="308" t="s">
        <v>244</v>
      </c>
      <c r="AO928" s="308" t="s">
        <v>245</v>
      </c>
      <c r="AP928" s="308" t="s">
        <v>246</v>
      </c>
      <c r="AQ928" s="308" t="s">
        <v>247</v>
      </c>
      <c r="AR928" s="308">
        <v>594</v>
      </c>
      <c r="AS928" s="308" t="s">
        <v>248</v>
      </c>
      <c r="AT928" s="249" t="s">
        <v>1575</v>
      </c>
      <c r="AU928" s="306"/>
      <c r="AV928" s="306"/>
      <c r="AW928" s="306"/>
      <c r="AX928" s="306"/>
      <c r="AY928" s="306"/>
      <c r="AZ928" s="306"/>
      <c r="BA928" s="306"/>
      <c r="BB928" s="306"/>
      <c r="BC928" s="306"/>
      <c r="BD928" s="306"/>
      <c r="BE928" s="306"/>
      <c r="BF928" s="306"/>
      <c r="BG928" s="306"/>
      <c r="BH928" s="306"/>
      <c r="BI928" s="306"/>
      <c r="BJ928" s="306"/>
      <c r="BK928" s="306"/>
      <c r="BL928" s="306"/>
      <c r="BM928" s="306"/>
      <c r="BN928" s="306"/>
      <c r="BO928" s="306"/>
      <c r="BP928" s="306"/>
      <c r="BQ928" s="306"/>
      <c r="BR928" s="306"/>
      <c r="BS928" s="306"/>
      <c r="BT928" s="306"/>
      <c r="BU928" s="306"/>
      <c r="BV928" s="306"/>
      <c r="BW928" s="306"/>
      <c r="BX928" s="306"/>
      <c r="BY928" s="306"/>
      <c r="BZ928" s="306"/>
      <c r="CA928" s="306"/>
      <c r="CB928" s="306"/>
      <c r="CC928" s="306"/>
      <c r="CD928" s="306"/>
      <c r="CE928" s="306"/>
      <c r="CF928" s="306"/>
      <c r="CG928" s="306"/>
      <c r="CH928" s="306"/>
      <c r="CI928" s="306"/>
      <c r="CJ928" s="306"/>
      <c r="CK928" s="306"/>
      <c r="CL928" s="306"/>
      <c r="CM928" s="306"/>
      <c r="CN928" s="306"/>
      <c r="CO928" s="306"/>
      <c r="CP928" s="306"/>
      <c r="CQ928" s="306"/>
      <c r="CR928" s="306"/>
      <c r="CS928" s="306"/>
      <c r="CT928" s="306"/>
      <c r="CU928" s="306"/>
      <c r="CV928" s="306"/>
      <c r="CW928" s="306"/>
      <c r="CX928" s="306"/>
      <c r="CY928" s="306"/>
      <c r="CZ928" s="306"/>
      <c r="DA928" s="306"/>
      <c r="DB928" s="306"/>
      <c r="DC928" s="306"/>
      <c r="DD928" s="306"/>
      <c r="DE928" s="306"/>
      <c r="DF928" s="306"/>
      <c r="DG928" s="306"/>
      <c r="DH928" s="306"/>
      <c r="DI928" s="306"/>
      <c r="DJ928" s="306"/>
      <c r="DK928" s="306"/>
      <c r="DL928" s="306"/>
      <c r="DM928" s="306"/>
      <c r="DN928" s="306"/>
      <c r="DO928" s="306"/>
      <c r="DP928" s="306"/>
      <c r="DQ928" s="306"/>
      <c r="DR928" s="306"/>
      <c r="DS928" s="306"/>
      <c r="DT928" s="306"/>
      <c r="DU928" s="306"/>
      <c r="DV928" s="306"/>
      <c r="DW928" s="306"/>
      <c r="DX928" s="306"/>
      <c r="DY928" s="306"/>
      <c r="DZ928" s="306"/>
      <c r="EA928" s="306"/>
      <c r="EB928" s="306"/>
      <c r="EC928" s="306"/>
      <c r="ED928" s="306"/>
      <c r="EE928" s="306"/>
      <c r="EF928" s="306"/>
      <c r="EG928" s="306"/>
      <c r="EH928" s="306"/>
      <c r="EI928" s="306"/>
      <c r="EJ928" s="306"/>
      <c r="EK928" s="306"/>
      <c r="EL928" s="306"/>
      <c r="EM928" s="306"/>
      <c r="EN928" s="306"/>
      <c r="EO928" s="306"/>
      <c r="EP928" s="306"/>
      <c r="EQ928" s="306"/>
      <c r="ER928" s="306"/>
      <c r="ES928" s="306"/>
      <c r="ET928" s="306"/>
      <c r="EU928" s="306"/>
      <c r="EV928" s="306"/>
      <c r="EW928" s="306"/>
      <c r="EX928" s="306"/>
      <c r="EY928" s="306"/>
      <c r="EZ928" s="306"/>
      <c r="FA928" s="306"/>
      <c r="FB928" s="306"/>
      <c r="FC928" s="306"/>
      <c r="FD928" s="306"/>
      <c r="FE928" s="306"/>
      <c r="FF928" s="306"/>
      <c r="FG928" s="306"/>
      <c r="FH928" s="306"/>
      <c r="FI928" s="306"/>
      <c r="FJ928" s="306"/>
      <c r="FK928" s="306"/>
      <c r="FL928" s="306"/>
      <c r="FM928" s="306"/>
      <c r="FN928" s="306"/>
      <c r="FO928" s="306"/>
      <c r="FP928" s="306"/>
      <c r="FQ928" s="306"/>
      <c r="FR928" s="306"/>
      <c r="FS928" s="306"/>
      <c r="FT928" s="306"/>
      <c r="FU928" s="306"/>
      <c r="FV928" s="306"/>
      <c r="FW928" s="306"/>
      <c r="FX928" s="306"/>
      <c r="FY928" s="306"/>
      <c r="FZ928" s="306"/>
      <c r="GA928" s="306"/>
      <c r="GB928" s="306"/>
      <c r="GC928" s="306"/>
      <c r="GD928" s="306"/>
      <c r="GE928" s="306"/>
      <c r="GF928" s="306"/>
      <c r="GG928" s="306"/>
      <c r="GH928" s="306"/>
      <c r="GI928" s="306"/>
      <c r="GJ928" s="306"/>
      <c r="GK928" s="306"/>
      <c r="GL928" s="306"/>
      <c r="GM928" s="306"/>
      <c r="GN928" s="306"/>
      <c r="GO928" s="306"/>
      <c r="GP928" s="306"/>
      <c r="GQ928" s="306"/>
      <c r="GR928" s="306"/>
      <c r="GS928" s="306"/>
      <c r="GT928" s="306"/>
      <c r="GU928" s="306"/>
      <c r="GV928" s="306"/>
      <c r="GW928" s="306"/>
      <c r="GX928" s="306"/>
      <c r="GY928" s="306"/>
      <c r="GZ928" s="306"/>
      <c r="HA928" s="306"/>
      <c r="HB928" s="306"/>
      <c r="HC928" s="306"/>
      <c r="HD928" s="306"/>
      <c r="HE928" s="306"/>
      <c r="HF928" s="306"/>
      <c r="HG928" s="306"/>
      <c r="HH928" s="306"/>
      <c r="HI928" s="306"/>
      <c r="HJ928" s="306"/>
      <c r="HK928" s="306"/>
      <c r="HL928" s="306"/>
      <c r="HM928" s="306"/>
      <c r="HN928" s="306"/>
      <c r="HO928" s="306"/>
      <c r="HP928" s="306"/>
      <c r="HQ928" s="306"/>
      <c r="HR928" s="306"/>
      <c r="HS928" s="306"/>
      <c r="HT928" s="306"/>
      <c r="HU928" s="306"/>
      <c r="HV928" s="306"/>
      <c r="HW928" s="306"/>
      <c r="HX928" s="306"/>
      <c r="HY928" s="306"/>
      <c r="HZ928" s="306"/>
      <c r="IA928" s="306"/>
      <c r="IB928" s="306"/>
      <c r="IC928" s="306"/>
      <c r="ID928" s="306"/>
      <c r="IE928" s="306"/>
      <c r="IF928" s="306"/>
      <c r="IG928" s="306"/>
      <c r="IH928" s="306"/>
    </row>
    <row r="929" spans="1:242" s="219" customFormat="1" ht="15" customHeight="1" x14ac:dyDescent="0.3">
      <c r="A929" s="174">
        <v>8.08</v>
      </c>
      <c r="B929" s="231"/>
      <c r="C929" s="232" t="e">
        <f>VLOOKUP(BD.PD9[[#This Row],[Pos]],[19]!PPto[#Data],3,FALSE)</f>
        <v>#REF!</v>
      </c>
      <c r="D929" s="174" t="s">
        <v>23</v>
      </c>
      <c r="E929" s="305" t="str">
        <f>IF(BD.PD9[[#This Row],[.]]="*",VLOOKUP(BD.PD9[[#This Row],[Pos]],[19]Presupuesto!A:H,7,FALSE),"")</f>
        <v/>
      </c>
      <c r="F929" s="234" t="s">
        <v>1568</v>
      </c>
      <c r="G929" s="174"/>
      <c r="H929" s="174"/>
      <c r="I929" s="174" t="s">
        <v>1326</v>
      </c>
      <c r="J929" s="382">
        <v>2</v>
      </c>
      <c r="K929" s="511" t="s">
        <v>260</v>
      </c>
      <c r="L929" s="383">
        <f>IF(BD.PD9[[#This Row],[Mon]]="DOP",1,HLOOKUP(BD.PD9[[#This Row],[Mon]],Data!$K$1:$L$2,2,FALSE))</f>
        <v>1</v>
      </c>
      <c r="M929" s="384">
        <v>72000</v>
      </c>
      <c r="N929" s="243">
        <f>BD.PD9[[#This Row],[Cant.]]*BD.PD9[[#This Row],[ Tasa ]]*BD.PD9[[#This Row],[ Precio Und.]]</f>
        <v>144000</v>
      </c>
      <c r="O929" s="386">
        <v>0</v>
      </c>
      <c r="P929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29" s="243">
        <f>BD.PD9[[#This Row],[Ppto. Orden Interna '[DOP']]]/HLOOKUP("USD",Data!$K$1:$L$2,2,FALSE)</f>
        <v>2215.3846153846152</v>
      </c>
      <c r="R929" s="381" t="s">
        <v>1355</v>
      </c>
      <c r="S929" s="387"/>
      <c r="T929" s="387"/>
      <c r="U929" s="387"/>
      <c r="V929" s="387"/>
      <c r="W929" s="174" t="s">
        <v>710</v>
      </c>
      <c r="X929" s="495">
        <v>8</v>
      </c>
      <c r="Y929" s="388">
        <v>0.5</v>
      </c>
      <c r="Z929" s="243">
        <f>BD.PD9[[#This Row],[Av.P1 '[%']]]*BD.PD9[[#This Row],[Ppto. Orden Interna '[DOP']]]</f>
        <v>72000</v>
      </c>
      <c r="AA929" s="495">
        <v>10</v>
      </c>
      <c r="AB929" s="388">
        <v>0.5</v>
      </c>
      <c r="AC929" s="243">
        <f>BD.PD9[[#This Row],[Av.P2 '[%']]]*BD.PD9[[#This Row],[Ppto. Orden Interna '[DOP']]]</f>
        <v>72000</v>
      </c>
      <c r="AD929" s="249"/>
      <c r="AE929" s="389"/>
      <c r="AF929" s="243">
        <f>BD.PD9[[#This Row],[Av.P3 '[%']]]*BD.PD9[[#This Row],[Ppto. Orden Interna '[DOP']]]</f>
        <v>0</v>
      </c>
      <c r="AG929" s="249"/>
      <c r="AH929" s="389"/>
      <c r="AI929" s="243">
        <f>BD.PD9[[#This Row],[Av.P4 '[%']]]*BD.PD9[[#This Row],[Ppto. Orden Interna '[DOP']]]</f>
        <v>0</v>
      </c>
      <c r="AJ929" s="249"/>
      <c r="AK929" s="389"/>
      <c r="AL929" s="243">
        <f>BD.PD9[[#This Row],[Av.P5 '[%']]]*BD.PD9[[#This Row],[Ppto. Orden Interna '[DOP']]]</f>
        <v>0</v>
      </c>
      <c r="AM929" s="496">
        <f>BD.PD9[[#This Row],[Pago 5]]+BD.PD9[[#This Row],[Pago 4]]+BD.PD9[[#This Row],[Pago 3]]+BD.PD9[[#This Row],[Pago 2]]+BD.PD9[[#This Row],[Pago 1]]</f>
        <v>144000</v>
      </c>
      <c r="AN929" s="308" t="s">
        <v>244</v>
      </c>
      <c r="AO929" s="308" t="s">
        <v>245</v>
      </c>
      <c r="AP929" s="308" t="s">
        <v>246</v>
      </c>
      <c r="AQ929" s="308" t="s">
        <v>247</v>
      </c>
      <c r="AR929" s="308">
        <v>594</v>
      </c>
      <c r="AS929" s="308" t="s">
        <v>248</v>
      </c>
      <c r="AT929" s="249" t="s">
        <v>1575</v>
      </c>
      <c r="AU929" s="306"/>
      <c r="AV929" s="306"/>
      <c r="AW929" s="306"/>
      <c r="AX929" s="306"/>
      <c r="AY929" s="306"/>
      <c r="AZ929" s="306"/>
      <c r="BA929" s="306"/>
      <c r="BB929" s="306"/>
      <c r="BC929" s="306"/>
      <c r="BD929" s="306"/>
      <c r="BE929" s="306"/>
      <c r="BF929" s="306"/>
      <c r="BG929" s="306"/>
      <c r="BH929" s="306"/>
      <c r="BI929" s="306"/>
      <c r="BJ929" s="306"/>
      <c r="BK929" s="306"/>
      <c r="BL929" s="306"/>
      <c r="BM929" s="306"/>
      <c r="BN929" s="306"/>
      <c r="BO929" s="306"/>
      <c r="BP929" s="306"/>
      <c r="BQ929" s="306"/>
      <c r="BR929" s="306"/>
      <c r="BS929" s="306"/>
      <c r="BT929" s="306"/>
      <c r="BU929" s="306"/>
      <c r="BV929" s="306"/>
      <c r="BW929" s="306"/>
      <c r="BX929" s="306"/>
      <c r="BY929" s="306"/>
      <c r="BZ929" s="306"/>
      <c r="CA929" s="306"/>
      <c r="CB929" s="306"/>
      <c r="CC929" s="306"/>
      <c r="CD929" s="306"/>
      <c r="CE929" s="306"/>
      <c r="CF929" s="306"/>
      <c r="CG929" s="306"/>
      <c r="CH929" s="306"/>
      <c r="CI929" s="306"/>
      <c r="CJ929" s="306"/>
      <c r="CK929" s="306"/>
      <c r="CL929" s="306"/>
      <c r="CM929" s="306"/>
      <c r="CN929" s="306"/>
      <c r="CO929" s="306"/>
      <c r="CP929" s="306"/>
      <c r="CQ929" s="306"/>
      <c r="CR929" s="306"/>
      <c r="CS929" s="306"/>
      <c r="CT929" s="306"/>
      <c r="CU929" s="306"/>
      <c r="CV929" s="306"/>
      <c r="CW929" s="306"/>
      <c r="CX929" s="306"/>
      <c r="CY929" s="306"/>
      <c r="CZ929" s="306"/>
      <c r="DA929" s="306"/>
      <c r="DB929" s="306"/>
      <c r="DC929" s="306"/>
      <c r="DD929" s="306"/>
      <c r="DE929" s="306"/>
      <c r="DF929" s="306"/>
      <c r="DG929" s="306"/>
      <c r="DH929" s="306"/>
      <c r="DI929" s="306"/>
      <c r="DJ929" s="306"/>
      <c r="DK929" s="306"/>
      <c r="DL929" s="306"/>
      <c r="DM929" s="306"/>
      <c r="DN929" s="306"/>
      <c r="DO929" s="306"/>
      <c r="DP929" s="306"/>
      <c r="DQ929" s="306"/>
      <c r="DR929" s="306"/>
      <c r="DS929" s="306"/>
      <c r="DT929" s="306"/>
      <c r="DU929" s="306"/>
      <c r="DV929" s="306"/>
      <c r="DW929" s="306"/>
      <c r="DX929" s="306"/>
      <c r="DY929" s="306"/>
      <c r="DZ929" s="306"/>
      <c r="EA929" s="306"/>
      <c r="EB929" s="306"/>
      <c r="EC929" s="306"/>
      <c r="ED929" s="306"/>
      <c r="EE929" s="306"/>
      <c r="EF929" s="306"/>
      <c r="EG929" s="306"/>
      <c r="EH929" s="306"/>
      <c r="EI929" s="306"/>
      <c r="EJ929" s="306"/>
      <c r="EK929" s="306"/>
      <c r="EL929" s="306"/>
      <c r="EM929" s="306"/>
      <c r="EN929" s="306"/>
      <c r="EO929" s="306"/>
      <c r="EP929" s="306"/>
      <c r="EQ929" s="306"/>
      <c r="ER929" s="306"/>
      <c r="ES929" s="306"/>
      <c r="ET929" s="306"/>
      <c r="EU929" s="306"/>
      <c r="EV929" s="306"/>
      <c r="EW929" s="306"/>
      <c r="EX929" s="306"/>
      <c r="EY929" s="306"/>
      <c r="EZ929" s="306"/>
      <c r="FA929" s="306"/>
      <c r="FB929" s="306"/>
      <c r="FC929" s="306"/>
      <c r="FD929" s="306"/>
      <c r="FE929" s="306"/>
      <c r="FF929" s="306"/>
      <c r="FG929" s="306"/>
      <c r="FH929" s="306"/>
      <c r="FI929" s="306"/>
      <c r="FJ929" s="306"/>
      <c r="FK929" s="306"/>
      <c r="FL929" s="306"/>
      <c r="FM929" s="306"/>
      <c r="FN929" s="306"/>
      <c r="FO929" s="306"/>
      <c r="FP929" s="306"/>
      <c r="FQ929" s="306"/>
      <c r="FR929" s="306"/>
      <c r="FS929" s="306"/>
      <c r="FT929" s="306"/>
      <c r="FU929" s="306"/>
      <c r="FV929" s="306"/>
      <c r="FW929" s="306"/>
      <c r="FX929" s="306"/>
      <c r="FY929" s="306"/>
      <c r="FZ929" s="306"/>
      <c r="GA929" s="306"/>
      <c r="GB929" s="306"/>
      <c r="GC929" s="306"/>
      <c r="GD929" s="306"/>
      <c r="GE929" s="306"/>
      <c r="GF929" s="306"/>
      <c r="GG929" s="306"/>
      <c r="GH929" s="306"/>
      <c r="GI929" s="306"/>
      <c r="GJ929" s="306"/>
      <c r="GK929" s="306"/>
      <c r="GL929" s="306"/>
      <c r="GM929" s="306"/>
      <c r="GN929" s="306"/>
      <c r="GO929" s="306"/>
      <c r="GP929" s="306"/>
      <c r="GQ929" s="306"/>
      <c r="GR929" s="306"/>
      <c r="GS929" s="306"/>
      <c r="GT929" s="306"/>
      <c r="GU929" s="306"/>
      <c r="GV929" s="306"/>
      <c r="GW929" s="306"/>
      <c r="GX929" s="306"/>
      <c r="GY929" s="306"/>
      <c r="GZ929" s="306"/>
      <c r="HA929" s="306"/>
      <c r="HB929" s="306"/>
      <c r="HC929" s="306"/>
      <c r="HD929" s="306"/>
      <c r="HE929" s="306"/>
      <c r="HF929" s="306"/>
      <c r="HG929" s="306"/>
      <c r="HH929" s="306"/>
      <c r="HI929" s="306"/>
      <c r="HJ929" s="306"/>
      <c r="HK929" s="306"/>
      <c r="HL929" s="306"/>
      <c r="HM929" s="306"/>
      <c r="HN929" s="306"/>
      <c r="HO929" s="306"/>
      <c r="HP929" s="306"/>
      <c r="HQ929" s="306"/>
      <c r="HR929" s="306"/>
      <c r="HS929" s="306"/>
      <c r="HT929" s="306"/>
      <c r="HU929" s="306"/>
      <c r="HV929" s="306"/>
      <c r="HW929" s="306"/>
      <c r="HX929" s="306"/>
      <c r="HY929" s="306"/>
      <c r="HZ929" s="306"/>
      <c r="IA929" s="306"/>
      <c r="IB929" s="306"/>
      <c r="IC929" s="306"/>
      <c r="ID929" s="306"/>
      <c r="IE929" s="306"/>
      <c r="IF929" s="306"/>
      <c r="IG929" s="306"/>
      <c r="IH929" s="306"/>
    </row>
    <row r="930" spans="1:242" s="219" customFormat="1" ht="9.6" customHeight="1" x14ac:dyDescent="0.3">
      <c r="A930" s="174">
        <v>8.08</v>
      </c>
      <c r="B930" s="231"/>
      <c r="C930" s="232" t="e">
        <f>VLOOKUP(BD.PD9[[#This Row],[Pos]],[19]!PPto[#Data],3,FALSE)</f>
        <v>#REF!</v>
      </c>
      <c r="D930" s="174" t="s">
        <v>23</v>
      </c>
      <c r="E930" s="305" t="str">
        <f>IF(BD.PD9[[#This Row],[.]]="*",VLOOKUP(BD.PD9[[#This Row],[Pos]],[19]Presupuesto!A:H,7,FALSE),"")</f>
        <v/>
      </c>
      <c r="F930" s="234" t="s">
        <v>1569</v>
      </c>
      <c r="G930" s="174"/>
      <c r="H930" s="174"/>
      <c r="I930" s="174" t="s">
        <v>1326</v>
      </c>
      <c r="J930" s="382">
        <v>2</v>
      </c>
      <c r="K930" s="511" t="s">
        <v>260</v>
      </c>
      <c r="L930" s="383">
        <f>IF(BD.PD9[[#This Row],[Mon]]="DOP",1,HLOOKUP(BD.PD9[[#This Row],[Mon]],Data!$K$1:$L$2,2,FALSE))</f>
        <v>1</v>
      </c>
      <c r="M930" s="384">
        <v>72000</v>
      </c>
      <c r="N930" s="243">
        <f>BD.PD9[[#This Row],[Cant.]]*BD.PD9[[#This Row],[ Tasa ]]*BD.PD9[[#This Row],[ Precio Und.]]</f>
        <v>144000</v>
      </c>
      <c r="O930" s="386">
        <v>0</v>
      </c>
      <c r="P930" s="243">
        <f>IF(BD.PD9[[#This Row],[Liquid. '[%']]]&lt;&gt;0,(BD.PD9[[#This Row],[Valor Neto '[DOP']]]*BD.PD9[[#This Row],[Liquid. '[%']]])+BD.PD9[[#This Row],[Valor Neto '[DOP']]],BD.PD9[[#This Row],[Valor Neto '[DOP']]])</f>
        <v>144000</v>
      </c>
      <c r="Q930" s="243">
        <f>BD.PD9[[#This Row],[Ppto. Orden Interna '[DOP']]]/HLOOKUP("USD",Data!$K$1:$L$2,2,FALSE)</f>
        <v>2215.3846153846152</v>
      </c>
      <c r="R930" s="381" t="s">
        <v>1355</v>
      </c>
      <c r="S930" s="387"/>
      <c r="T930" s="387"/>
      <c r="U930" s="387"/>
      <c r="V930" s="387"/>
      <c r="W930" s="174" t="s">
        <v>710</v>
      </c>
      <c r="X930" s="495">
        <v>8</v>
      </c>
      <c r="Y930" s="388">
        <v>0.5</v>
      </c>
      <c r="Z930" s="243">
        <f>BD.PD9[[#This Row],[Av.P1 '[%']]]*BD.PD9[[#This Row],[Ppto. Orden Interna '[DOP']]]</f>
        <v>72000</v>
      </c>
      <c r="AA930" s="495">
        <v>10</v>
      </c>
      <c r="AB930" s="388">
        <v>0.5</v>
      </c>
      <c r="AC930" s="243">
        <f>BD.PD9[[#This Row],[Av.P2 '[%']]]*BD.PD9[[#This Row],[Ppto. Orden Interna '[DOP']]]</f>
        <v>72000</v>
      </c>
      <c r="AD930" s="249"/>
      <c r="AE930" s="389"/>
      <c r="AF930" s="243">
        <f>BD.PD9[[#This Row],[Av.P3 '[%']]]*BD.PD9[[#This Row],[Ppto. Orden Interna '[DOP']]]</f>
        <v>0</v>
      </c>
      <c r="AG930" s="249"/>
      <c r="AH930" s="389"/>
      <c r="AI930" s="243">
        <f>BD.PD9[[#This Row],[Av.P4 '[%']]]*BD.PD9[[#This Row],[Ppto. Orden Interna '[DOP']]]</f>
        <v>0</v>
      </c>
      <c r="AJ930" s="249"/>
      <c r="AK930" s="389"/>
      <c r="AL930" s="243">
        <f>BD.PD9[[#This Row],[Av.P5 '[%']]]*BD.PD9[[#This Row],[Ppto. Orden Interna '[DOP']]]</f>
        <v>0</v>
      </c>
      <c r="AM930" s="496">
        <f>BD.PD9[[#This Row],[Pago 5]]+BD.PD9[[#This Row],[Pago 4]]+BD.PD9[[#This Row],[Pago 3]]+BD.PD9[[#This Row],[Pago 2]]+BD.PD9[[#This Row],[Pago 1]]</f>
        <v>144000</v>
      </c>
      <c r="AN930" s="308" t="s">
        <v>244</v>
      </c>
      <c r="AO930" s="308" t="s">
        <v>245</v>
      </c>
      <c r="AP930" s="308" t="s">
        <v>246</v>
      </c>
      <c r="AQ930" s="308" t="s">
        <v>247</v>
      </c>
      <c r="AR930" s="308">
        <v>594</v>
      </c>
      <c r="AS930" s="308" t="s">
        <v>248</v>
      </c>
      <c r="AT930" s="249" t="s">
        <v>1575</v>
      </c>
      <c r="AU930" s="306"/>
      <c r="AV930" s="306"/>
      <c r="AW930" s="306"/>
      <c r="AX930" s="306"/>
      <c r="AY930" s="306"/>
      <c r="AZ930" s="306"/>
      <c r="BA930" s="306"/>
      <c r="BB930" s="306"/>
      <c r="BC930" s="306"/>
      <c r="BD930" s="306"/>
      <c r="BE930" s="306"/>
      <c r="BF930" s="306"/>
      <c r="BG930" s="306"/>
      <c r="BH930" s="306"/>
      <c r="BI930" s="306"/>
      <c r="BJ930" s="306"/>
      <c r="BK930" s="306"/>
      <c r="BL930" s="306"/>
      <c r="BM930" s="306"/>
      <c r="BN930" s="306"/>
      <c r="BO930" s="306"/>
      <c r="BP930" s="306"/>
      <c r="BQ930" s="306"/>
      <c r="BR930" s="306"/>
      <c r="BS930" s="306"/>
      <c r="BT930" s="306"/>
      <c r="BU930" s="306"/>
      <c r="BV930" s="306"/>
      <c r="BW930" s="306"/>
      <c r="BX930" s="306"/>
      <c r="BY930" s="306"/>
      <c r="BZ930" s="306"/>
      <c r="CA930" s="306"/>
      <c r="CB930" s="306"/>
      <c r="CC930" s="306"/>
      <c r="CD930" s="306"/>
      <c r="CE930" s="306"/>
      <c r="CF930" s="306"/>
      <c r="CG930" s="306"/>
      <c r="CH930" s="306"/>
      <c r="CI930" s="306"/>
      <c r="CJ930" s="306"/>
      <c r="CK930" s="306"/>
      <c r="CL930" s="306"/>
      <c r="CM930" s="306"/>
      <c r="CN930" s="306"/>
      <c r="CO930" s="306"/>
      <c r="CP930" s="306"/>
      <c r="CQ930" s="306"/>
      <c r="CR930" s="306"/>
      <c r="CS930" s="306"/>
      <c r="CT930" s="306"/>
      <c r="CU930" s="306"/>
      <c r="CV930" s="306"/>
      <c r="CW930" s="306"/>
      <c r="CX930" s="306"/>
      <c r="CY930" s="306"/>
      <c r="CZ930" s="306"/>
      <c r="DA930" s="306"/>
      <c r="DB930" s="306"/>
      <c r="DC930" s="306"/>
      <c r="DD930" s="306"/>
      <c r="DE930" s="306"/>
      <c r="DF930" s="306"/>
      <c r="DG930" s="306"/>
      <c r="DH930" s="306"/>
      <c r="DI930" s="306"/>
      <c r="DJ930" s="306"/>
      <c r="DK930" s="306"/>
      <c r="DL930" s="306"/>
      <c r="DM930" s="306"/>
      <c r="DN930" s="306"/>
      <c r="DO930" s="306"/>
      <c r="DP930" s="306"/>
      <c r="DQ930" s="306"/>
      <c r="DR930" s="306"/>
      <c r="DS930" s="306"/>
      <c r="DT930" s="306"/>
      <c r="DU930" s="306"/>
      <c r="DV930" s="306"/>
      <c r="DW930" s="306"/>
      <c r="DX930" s="306"/>
      <c r="DY930" s="306"/>
      <c r="DZ930" s="306"/>
      <c r="EA930" s="306"/>
      <c r="EB930" s="306"/>
      <c r="EC930" s="306"/>
      <c r="ED930" s="306"/>
      <c r="EE930" s="306"/>
      <c r="EF930" s="306"/>
      <c r="EG930" s="306"/>
      <c r="EH930" s="306"/>
      <c r="EI930" s="306"/>
      <c r="EJ930" s="306"/>
      <c r="EK930" s="306"/>
      <c r="EL930" s="306"/>
      <c r="EM930" s="306"/>
      <c r="EN930" s="306"/>
      <c r="EO930" s="306"/>
      <c r="EP930" s="306"/>
      <c r="EQ930" s="306"/>
      <c r="ER930" s="306"/>
      <c r="ES930" s="306"/>
      <c r="ET930" s="306"/>
      <c r="EU930" s="306"/>
      <c r="EV930" s="306"/>
      <c r="EW930" s="306"/>
      <c r="EX930" s="306"/>
      <c r="EY930" s="306"/>
      <c r="EZ930" s="306"/>
      <c r="FA930" s="306"/>
      <c r="FB930" s="306"/>
      <c r="FC930" s="306"/>
      <c r="FD930" s="306"/>
      <c r="FE930" s="306"/>
      <c r="FF930" s="306"/>
      <c r="FG930" s="306"/>
      <c r="FH930" s="306"/>
      <c r="FI930" s="306"/>
      <c r="FJ930" s="306"/>
      <c r="FK930" s="306"/>
      <c r="FL930" s="306"/>
      <c r="FM930" s="306"/>
      <c r="FN930" s="306"/>
      <c r="FO930" s="306"/>
      <c r="FP930" s="306"/>
      <c r="FQ930" s="306"/>
      <c r="FR930" s="306"/>
      <c r="FS930" s="306"/>
      <c r="FT930" s="306"/>
      <c r="FU930" s="306"/>
      <c r="FV930" s="306"/>
      <c r="FW930" s="306"/>
      <c r="FX930" s="306"/>
      <c r="FY930" s="306"/>
      <c r="FZ930" s="306"/>
      <c r="GA930" s="306"/>
      <c r="GB930" s="306"/>
      <c r="GC930" s="306"/>
      <c r="GD930" s="306"/>
      <c r="GE930" s="306"/>
      <c r="GF930" s="306"/>
      <c r="GG930" s="306"/>
      <c r="GH930" s="306"/>
      <c r="GI930" s="306"/>
      <c r="GJ930" s="306"/>
      <c r="GK930" s="306"/>
      <c r="GL930" s="306"/>
      <c r="GM930" s="306"/>
      <c r="GN930" s="306"/>
      <c r="GO930" s="306"/>
      <c r="GP930" s="306"/>
      <c r="GQ930" s="306"/>
      <c r="GR930" s="306"/>
      <c r="GS930" s="306"/>
      <c r="GT930" s="306"/>
      <c r="GU930" s="306"/>
      <c r="GV930" s="306"/>
      <c r="GW930" s="306"/>
      <c r="GX930" s="306"/>
      <c r="GY930" s="306"/>
      <c r="GZ930" s="306"/>
      <c r="HA930" s="306"/>
      <c r="HB930" s="306"/>
      <c r="HC930" s="306"/>
      <c r="HD930" s="306"/>
      <c r="HE930" s="306"/>
      <c r="HF930" s="306"/>
      <c r="HG930" s="306"/>
      <c r="HH930" s="306"/>
      <c r="HI930" s="306"/>
      <c r="HJ930" s="306"/>
      <c r="HK930" s="306"/>
      <c r="HL930" s="306"/>
      <c r="HM930" s="306"/>
      <c r="HN930" s="306"/>
      <c r="HO930" s="306"/>
      <c r="HP930" s="306"/>
      <c r="HQ930" s="306"/>
      <c r="HR930" s="306"/>
      <c r="HS930" s="306"/>
      <c r="HT930" s="306"/>
      <c r="HU930" s="306"/>
      <c r="HV930" s="306"/>
      <c r="HW930" s="306"/>
      <c r="HX930" s="306"/>
      <c r="HY930" s="306"/>
      <c r="HZ930" s="306"/>
      <c r="IA930" s="306"/>
      <c r="IB930" s="306"/>
      <c r="IC930" s="306"/>
      <c r="ID930" s="306"/>
      <c r="IE930" s="306"/>
      <c r="IF930" s="306"/>
      <c r="IG930" s="306"/>
      <c r="IH930" s="306"/>
    </row>
    <row r="931" spans="1:242" s="219" customFormat="1" ht="15" customHeight="1" x14ac:dyDescent="0.3">
      <c r="A931" s="174">
        <v>9.01</v>
      </c>
      <c r="B931" s="231" t="s">
        <v>243</v>
      </c>
      <c r="C931" s="232" t="e">
        <f>VLOOKUP(BD.PD9[[#This Row],[Pos]],[19]!PPto[#Data],3,FALSE)</f>
        <v>#REF!</v>
      </c>
      <c r="D931" s="233" t="s">
        <v>243</v>
      </c>
      <c r="E931" s="305">
        <f>IF(BD.PD9[[#This Row],[.]]="*",VLOOKUP(BD.PD9[[#This Row],[Pos]],[19]Presupuesto!A:H,7,FALSE),"")</f>
        <v>0</v>
      </c>
      <c r="F931" s="234"/>
      <c r="G931" s="174"/>
      <c r="H931" s="174"/>
      <c r="I931" s="174"/>
      <c r="J931" s="392">
        <v>1</v>
      </c>
      <c r="K931" s="233" t="s">
        <v>117</v>
      </c>
      <c r="L931" s="383">
        <f>IF(BD.PD9[[#This Row],[Mon]]="DOP",1,HLOOKUP(BD.PD9[[#This Row],[Mon]],Data!$K$1:$L$2,2,FALSE))</f>
        <v>65</v>
      </c>
      <c r="M931" s="490">
        <v>0</v>
      </c>
      <c r="N931" s="243">
        <f>BD.PD9[[#This Row],[Cant.]]*BD.PD9[[#This Row],[ Tasa ]]*BD.PD9[[#This Row],[ Precio Und.]]</f>
        <v>0</v>
      </c>
      <c r="O931" s="491">
        <v>0</v>
      </c>
      <c r="P931" s="243">
        <f>IF(BD.PD9[[#This Row],[Liquid. '[%']]]&lt;&gt;0,(BD.PD9[[#This Row],[Valor Neto '[DOP']]]*BD.PD9[[#This Row],[Liquid. '[%']]])+BD.PD9[[#This Row],[Valor Neto '[DOP']]],BD.PD9[[#This Row],[Valor Neto '[DOP']]])</f>
        <v>0</v>
      </c>
      <c r="Q931" s="243">
        <f>BD.PD9[[#This Row],[Ppto. Orden Interna '[DOP']]]/HLOOKUP("USD",Data!$K$1:$L$2,2,FALSE)</f>
        <v>0</v>
      </c>
      <c r="R931" s="381"/>
      <c r="S931" s="387"/>
      <c r="T931" s="387"/>
      <c r="U931" s="387"/>
      <c r="V931" s="387"/>
      <c r="W931" s="174"/>
      <c r="X931" s="495"/>
      <c r="Y931" s="388"/>
      <c r="Z931" s="243">
        <f>BD.PD9[[#This Row],[Av.P1 '[%']]]*BD.PD9[[#This Row],[Ppto. Orden Interna '[DOP']]]</f>
        <v>0</v>
      </c>
      <c r="AA931" s="249"/>
      <c r="AB931" s="389"/>
      <c r="AC931" s="243">
        <f>BD.PD9[[#This Row],[Av.P2 '[%']]]*BD.PD9[[#This Row],[Ppto. Orden Interna '[DOP']]]</f>
        <v>0</v>
      </c>
      <c r="AD931" s="249"/>
      <c r="AE931" s="389"/>
      <c r="AF931" s="243">
        <f>BD.PD9[[#This Row],[Av.P3 '[%']]]*BD.PD9[[#This Row],[Ppto. Orden Interna '[DOP']]]</f>
        <v>0</v>
      </c>
      <c r="AG931" s="249"/>
      <c r="AH931" s="389"/>
      <c r="AI931" s="243">
        <f>BD.PD9[[#This Row],[Av.P4 '[%']]]*BD.PD9[[#This Row],[Ppto. Orden Interna '[DOP']]]</f>
        <v>0</v>
      </c>
      <c r="AJ931" s="249"/>
      <c r="AK931" s="389"/>
      <c r="AL931" s="243">
        <f>BD.PD9[[#This Row],[Av.P5 '[%']]]*BD.PD9[[#This Row],[Ppto. Orden Interna '[DOP']]]</f>
        <v>0</v>
      </c>
      <c r="AM931" s="496">
        <f>BD.PD9[[#This Row],[Pago 5]]+BD.PD9[[#This Row],[Pago 4]]+BD.PD9[[#This Row],[Pago 3]]+BD.PD9[[#This Row],[Pago 2]]+BD.PD9[[#This Row],[Pago 1]]</f>
        <v>0</v>
      </c>
      <c r="AN931" s="308" t="s">
        <v>244</v>
      </c>
      <c r="AO931" s="308" t="s">
        <v>245</v>
      </c>
      <c r="AP931" s="308" t="s">
        <v>246</v>
      </c>
      <c r="AQ931" s="308" t="s">
        <v>247</v>
      </c>
      <c r="AR931" s="308">
        <v>594</v>
      </c>
      <c r="AS931" s="308" t="s">
        <v>248</v>
      </c>
      <c r="AT931" s="249" t="s">
        <v>1575</v>
      </c>
      <c r="AU931" s="306"/>
      <c r="AV931" s="306"/>
      <c r="AW931" s="306"/>
      <c r="AX931" s="306"/>
      <c r="AY931" s="306"/>
      <c r="AZ931" s="306"/>
      <c r="BA931" s="306"/>
      <c r="BB931" s="306"/>
      <c r="BC931" s="306"/>
      <c r="BD931" s="306"/>
      <c r="BE931" s="306"/>
      <c r="BF931" s="306"/>
      <c r="BG931" s="306"/>
      <c r="BH931" s="306"/>
      <c r="BI931" s="306"/>
      <c r="BJ931" s="306"/>
      <c r="BK931" s="306"/>
      <c r="BL931" s="306"/>
      <c r="BM931" s="306"/>
      <c r="BN931" s="306"/>
      <c r="BO931" s="306"/>
      <c r="BP931" s="306"/>
      <c r="BQ931" s="306"/>
      <c r="BR931" s="306"/>
      <c r="BS931" s="306"/>
      <c r="BT931" s="306"/>
      <c r="BU931" s="306"/>
      <c r="BV931" s="306"/>
      <c r="BW931" s="306"/>
      <c r="BX931" s="306"/>
      <c r="BY931" s="306"/>
      <c r="BZ931" s="306"/>
      <c r="CA931" s="306"/>
      <c r="CB931" s="306"/>
      <c r="CC931" s="306"/>
      <c r="CD931" s="306"/>
      <c r="CE931" s="306"/>
      <c r="CF931" s="306"/>
      <c r="CG931" s="306"/>
      <c r="CH931" s="306"/>
      <c r="CI931" s="306"/>
      <c r="CJ931" s="306"/>
      <c r="CK931" s="306"/>
      <c r="CL931" s="306"/>
      <c r="CM931" s="306"/>
      <c r="CN931" s="306"/>
      <c r="CO931" s="306"/>
      <c r="CP931" s="306"/>
      <c r="CQ931" s="306"/>
      <c r="CR931" s="306"/>
      <c r="CS931" s="306"/>
      <c r="CT931" s="306"/>
      <c r="CU931" s="306"/>
      <c r="CV931" s="306"/>
      <c r="CW931" s="306"/>
      <c r="CX931" s="306"/>
      <c r="CY931" s="306"/>
      <c r="CZ931" s="306"/>
      <c r="DA931" s="306"/>
      <c r="DB931" s="306"/>
      <c r="DC931" s="306"/>
      <c r="DD931" s="306"/>
      <c r="DE931" s="306"/>
      <c r="DF931" s="306"/>
      <c r="DG931" s="306"/>
      <c r="DH931" s="306"/>
      <c r="DI931" s="306"/>
      <c r="DJ931" s="306"/>
      <c r="DK931" s="306"/>
      <c r="DL931" s="306"/>
      <c r="DM931" s="306"/>
      <c r="DN931" s="306"/>
      <c r="DO931" s="306"/>
      <c r="DP931" s="306"/>
      <c r="DQ931" s="306"/>
      <c r="DR931" s="306"/>
      <c r="DS931" s="306"/>
      <c r="DT931" s="306"/>
      <c r="DU931" s="306"/>
      <c r="DV931" s="306"/>
      <c r="DW931" s="306"/>
      <c r="DX931" s="306"/>
      <c r="DY931" s="306"/>
      <c r="DZ931" s="306"/>
      <c r="EA931" s="306"/>
      <c r="EB931" s="306"/>
      <c r="EC931" s="306"/>
      <c r="ED931" s="306"/>
      <c r="EE931" s="306"/>
      <c r="EF931" s="306"/>
      <c r="EG931" s="306"/>
      <c r="EH931" s="306"/>
      <c r="EI931" s="306"/>
      <c r="EJ931" s="306"/>
      <c r="EK931" s="306"/>
      <c r="EL931" s="306"/>
      <c r="EM931" s="306"/>
      <c r="EN931" s="306"/>
      <c r="EO931" s="306"/>
      <c r="EP931" s="306"/>
      <c r="EQ931" s="306"/>
      <c r="ER931" s="306"/>
      <c r="ES931" s="306"/>
      <c r="ET931" s="306"/>
      <c r="EU931" s="306"/>
      <c r="EV931" s="306"/>
      <c r="EW931" s="306"/>
      <c r="EX931" s="306"/>
      <c r="EY931" s="306"/>
      <c r="EZ931" s="306"/>
      <c r="FA931" s="306"/>
      <c r="FB931" s="306"/>
      <c r="FC931" s="306"/>
      <c r="FD931" s="306"/>
      <c r="FE931" s="306"/>
      <c r="FF931" s="306"/>
      <c r="FG931" s="306"/>
      <c r="FH931" s="306"/>
      <c r="FI931" s="306"/>
      <c r="FJ931" s="306"/>
      <c r="FK931" s="306"/>
      <c r="FL931" s="306"/>
      <c r="FM931" s="306"/>
      <c r="FN931" s="306"/>
      <c r="FO931" s="306"/>
      <c r="FP931" s="306"/>
      <c r="FQ931" s="306"/>
      <c r="FR931" s="306"/>
      <c r="FS931" s="306"/>
      <c r="FT931" s="306"/>
      <c r="FU931" s="306"/>
      <c r="FV931" s="306"/>
      <c r="FW931" s="306"/>
      <c r="FX931" s="306"/>
      <c r="FY931" s="306"/>
      <c r="FZ931" s="306"/>
      <c r="GA931" s="306"/>
      <c r="GB931" s="306"/>
      <c r="GC931" s="306"/>
      <c r="GD931" s="306"/>
      <c r="GE931" s="306"/>
      <c r="GF931" s="306"/>
      <c r="GG931" s="306"/>
      <c r="GH931" s="306"/>
      <c r="GI931" s="306"/>
      <c r="GJ931" s="306"/>
      <c r="GK931" s="306"/>
      <c r="GL931" s="306"/>
      <c r="GM931" s="306"/>
      <c r="GN931" s="306"/>
      <c r="GO931" s="306"/>
      <c r="GP931" s="306"/>
      <c r="GQ931" s="306"/>
      <c r="GR931" s="306"/>
      <c r="GS931" s="306"/>
      <c r="GT931" s="306"/>
      <c r="GU931" s="306"/>
      <c r="GV931" s="306"/>
      <c r="GW931" s="306"/>
      <c r="GX931" s="306"/>
      <c r="GY931" s="306"/>
      <c r="GZ931" s="306"/>
      <c r="HA931" s="306"/>
      <c r="HB931" s="306"/>
      <c r="HC931" s="306"/>
      <c r="HD931" s="306"/>
      <c r="HE931" s="306"/>
      <c r="HF931" s="306"/>
      <c r="HG931" s="306"/>
      <c r="HH931" s="306"/>
      <c r="HI931" s="306"/>
      <c r="HJ931" s="306"/>
      <c r="HK931" s="306"/>
      <c r="HL931" s="306"/>
      <c r="HM931" s="306"/>
      <c r="HN931" s="306"/>
      <c r="HO931" s="306"/>
      <c r="HP931" s="306"/>
      <c r="HQ931" s="306"/>
      <c r="HR931" s="306"/>
      <c r="HS931" s="306"/>
      <c r="HT931" s="306"/>
      <c r="HU931" s="306"/>
      <c r="HV931" s="306"/>
      <c r="HW931" s="306"/>
      <c r="HX931" s="306"/>
      <c r="HY931" s="306"/>
      <c r="HZ931" s="306"/>
      <c r="IA931" s="306"/>
      <c r="IB931" s="306"/>
      <c r="IC931" s="306"/>
      <c r="ID931" s="306"/>
      <c r="IE931" s="306"/>
      <c r="IF931" s="306"/>
      <c r="IG931" s="306"/>
      <c r="IH931" s="306"/>
    </row>
    <row r="932" spans="1:242" x14ac:dyDescent="0.3">
      <c r="A932" s="174">
        <v>9.02</v>
      </c>
      <c r="B932" s="231" t="s">
        <v>243</v>
      </c>
      <c r="C932" s="232" t="e">
        <f>VLOOKUP(BD.PD9[[#This Row],[Pos]],[19]!PPto[#Data],3,FALSE)</f>
        <v>#REF!</v>
      </c>
      <c r="D932" s="233" t="s">
        <v>243</v>
      </c>
      <c r="E932" s="305">
        <f>IF(BD.PD9[[#This Row],[.]]="*",VLOOKUP(BD.PD9[[#This Row],[Pos]],[19]Presupuesto!A:H,7,FALSE),"")</f>
        <v>0</v>
      </c>
      <c r="F932" s="234"/>
      <c r="G932" s="174"/>
      <c r="H932" s="174"/>
      <c r="I932" s="174"/>
      <c r="J932" s="392">
        <v>1</v>
      </c>
      <c r="K932" s="233" t="s">
        <v>117</v>
      </c>
      <c r="L932" s="383">
        <f>IF(BD.PD9[[#This Row],[Mon]]="DOP",1,HLOOKUP(BD.PD9[[#This Row],[Mon]],Data!$K$1:$L$2,2,FALSE))</f>
        <v>65</v>
      </c>
      <c r="M932" s="490">
        <v>0</v>
      </c>
      <c r="N932" s="243">
        <f>BD.PD9[[#This Row],[Cant.]]*BD.PD9[[#This Row],[ Tasa ]]*BD.PD9[[#This Row],[ Precio Und.]]</f>
        <v>0</v>
      </c>
      <c r="O932" s="491">
        <v>0</v>
      </c>
      <c r="P932" s="243">
        <f>IF(BD.PD9[[#This Row],[Liquid. '[%']]]&lt;&gt;0,(BD.PD9[[#This Row],[Valor Neto '[DOP']]]*BD.PD9[[#This Row],[Liquid. '[%']]])+BD.PD9[[#This Row],[Valor Neto '[DOP']]],BD.PD9[[#This Row],[Valor Neto '[DOP']]])</f>
        <v>0</v>
      </c>
      <c r="Q932" s="243">
        <f>BD.PD9[[#This Row],[Ppto. Orden Interna '[DOP']]]/HLOOKUP("USD",Data!$K$1:$L$2,2,FALSE)</f>
        <v>0</v>
      </c>
      <c r="R932" s="381"/>
      <c r="S932" s="387"/>
      <c r="T932" s="387"/>
      <c r="U932" s="387"/>
      <c r="V932" s="387"/>
      <c r="W932" s="174"/>
      <c r="X932" s="495"/>
      <c r="Y932" s="388"/>
      <c r="Z932" s="243">
        <f>BD.PD9[[#This Row],[Av.P1 '[%']]]*BD.PD9[[#This Row],[Ppto. Orden Interna '[DOP']]]</f>
        <v>0</v>
      </c>
      <c r="AA932" s="249"/>
      <c r="AB932" s="389"/>
      <c r="AC932" s="243">
        <f>BD.PD9[[#This Row],[Av.P2 '[%']]]*BD.PD9[[#This Row],[Ppto. Orden Interna '[DOP']]]</f>
        <v>0</v>
      </c>
      <c r="AD932" s="249"/>
      <c r="AE932" s="389"/>
      <c r="AF932" s="243">
        <f>BD.PD9[[#This Row],[Av.P3 '[%']]]*BD.PD9[[#This Row],[Ppto. Orden Interna '[DOP']]]</f>
        <v>0</v>
      </c>
      <c r="AG932" s="249"/>
      <c r="AH932" s="389"/>
      <c r="AI932" s="243">
        <f>BD.PD9[[#This Row],[Av.P4 '[%']]]*BD.PD9[[#This Row],[Ppto. Orden Interna '[DOP']]]</f>
        <v>0</v>
      </c>
      <c r="AJ932" s="249"/>
      <c r="AK932" s="389"/>
      <c r="AL932" s="243">
        <f>BD.PD9[[#This Row],[Av.P5 '[%']]]*BD.PD9[[#This Row],[Ppto. Orden Interna '[DOP']]]</f>
        <v>0</v>
      </c>
      <c r="AM932" s="496">
        <f>BD.PD9[[#This Row],[Pago 5]]+BD.PD9[[#This Row],[Pago 4]]+BD.PD9[[#This Row],[Pago 3]]+BD.PD9[[#This Row],[Pago 2]]+BD.PD9[[#This Row],[Pago 1]]</f>
        <v>0</v>
      </c>
      <c r="AN932" s="308" t="s">
        <v>244</v>
      </c>
      <c r="AO932" s="308" t="s">
        <v>245</v>
      </c>
      <c r="AP932" s="308" t="s">
        <v>246</v>
      </c>
      <c r="AQ932" s="308" t="s">
        <v>247</v>
      </c>
      <c r="AR932" s="308">
        <v>594</v>
      </c>
      <c r="AS932" s="308" t="s">
        <v>248</v>
      </c>
      <c r="AT932" s="249" t="s">
        <v>1575</v>
      </c>
    </row>
    <row r="933" spans="1:242" x14ac:dyDescent="0.3">
      <c r="A933" s="174">
        <v>9.0299999999999994</v>
      </c>
      <c r="B933" s="231" t="s">
        <v>243</v>
      </c>
      <c r="C933" s="232" t="e">
        <f>VLOOKUP(BD.PD9[[#This Row],[Pos]],[19]!PPto[#Data],3,FALSE)</f>
        <v>#REF!</v>
      </c>
      <c r="D933" s="233" t="s">
        <v>243</v>
      </c>
      <c r="E933" s="305">
        <f>IF(BD.PD9[[#This Row],[.]]="*",VLOOKUP(BD.PD9[[#This Row],[Pos]],[19]Presupuesto!A:H,7,FALSE),"")</f>
        <v>0</v>
      </c>
      <c r="F933" s="234"/>
      <c r="G933" s="174"/>
      <c r="H933" s="174"/>
      <c r="I933" s="174"/>
      <c r="J933" s="392">
        <v>1</v>
      </c>
      <c r="K933" s="233" t="s">
        <v>117</v>
      </c>
      <c r="L933" s="383">
        <f>IF(BD.PD9[[#This Row],[Mon]]="DOP",1,HLOOKUP(BD.PD9[[#This Row],[Mon]],Data!$K$1:$L$2,2,FALSE))</f>
        <v>65</v>
      </c>
      <c r="M933" s="490">
        <v>0</v>
      </c>
      <c r="N933" s="243">
        <f>BD.PD9[[#This Row],[Cant.]]*BD.PD9[[#This Row],[ Tasa ]]*BD.PD9[[#This Row],[ Precio Und.]]</f>
        <v>0</v>
      </c>
      <c r="O933" s="491">
        <v>0</v>
      </c>
      <c r="P933" s="243">
        <f>IF(BD.PD9[[#This Row],[Liquid. '[%']]]&lt;&gt;0,(BD.PD9[[#This Row],[Valor Neto '[DOP']]]*BD.PD9[[#This Row],[Liquid. '[%']]])+BD.PD9[[#This Row],[Valor Neto '[DOP']]],BD.PD9[[#This Row],[Valor Neto '[DOP']]])</f>
        <v>0</v>
      </c>
      <c r="Q933" s="243">
        <f>BD.PD9[[#This Row],[Ppto. Orden Interna '[DOP']]]/HLOOKUP("USD",Data!$K$1:$L$2,2,FALSE)</f>
        <v>0</v>
      </c>
      <c r="R933" s="381"/>
      <c r="S933" s="387"/>
      <c r="T933" s="387"/>
      <c r="U933" s="387"/>
      <c r="V933" s="387"/>
      <c r="W933" s="174"/>
      <c r="X933" s="495"/>
      <c r="Y933" s="388"/>
      <c r="Z933" s="243">
        <f>BD.PD9[[#This Row],[Av.P1 '[%']]]*BD.PD9[[#This Row],[Ppto. Orden Interna '[DOP']]]</f>
        <v>0</v>
      </c>
      <c r="AA933" s="249"/>
      <c r="AB933" s="389"/>
      <c r="AC933" s="243">
        <f>BD.PD9[[#This Row],[Av.P2 '[%']]]*BD.PD9[[#This Row],[Ppto. Orden Interna '[DOP']]]</f>
        <v>0</v>
      </c>
      <c r="AD933" s="249"/>
      <c r="AE933" s="389"/>
      <c r="AF933" s="243">
        <f>BD.PD9[[#This Row],[Av.P3 '[%']]]*BD.PD9[[#This Row],[Ppto. Orden Interna '[DOP']]]</f>
        <v>0</v>
      </c>
      <c r="AG933" s="249"/>
      <c r="AH933" s="389"/>
      <c r="AI933" s="243">
        <f>BD.PD9[[#This Row],[Av.P4 '[%']]]*BD.PD9[[#This Row],[Ppto. Orden Interna '[DOP']]]</f>
        <v>0</v>
      </c>
      <c r="AJ933" s="249"/>
      <c r="AK933" s="389"/>
      <c r="AL933" s="243">
        <f>BD.PD9[[#This Row],[Av.P5 '[%']]]*BD.PD9[[#This Row],[Ppto. Orden Interna '[DOP']]]</f>
        <v>0</v>
      </c>
      <c r="AM933" s="496">
        <f>BD.PD9[[#This Row],[Pago 5]]+BD.PD9[[#This Row],[Pago 4]]+BD.PD9[[#This Row],[Pago 3]]+BD.PD9[[#This Row],[Pago 2]]+BD.PD9[[#This Row],[Pago 1]]</f>
        <v>0</v>
      </c>
      <c r="AN933" s="308" t="s">
        <v>244</v>
      </c>
      <c r="AO933" s="308" t="s">
        <v>245</v>
      </c>
      <c r="AP933" s="308" t="s">
        <v>246</v>
      </c>
      <c r="AQ933" s="308" t="s">
        <v>247</v>
      </c>
      <c r="AR933" s="308">
        <v>594</v>
      </c>
      <c r="AS933" s="308" t="s">
        <v>248</v>
      </c>
      <c r="AT933" s="249" t="s">
        <v>1575</v>
      </c>
    </row>
    <row r="934" spans="1:242" x14ac:dyDescent="0.3">
      <c r="A934" s="174">
        <v>9.0399999999999991</v>
      </c>
      <c r="B934" s="231" t="s">
        <v>243</v>
      </c>
      <c r="C934" s="232" t="e">
        <f>VLOOKUP(BD.PD9[[#This Row],[Pos]],[19]!PPto[#Data],3,FALSE)</f>
        <v>#REF!</v>
      </c>
      <c r="D934" s="233" t="s">
        <v>243</v>
      </c>
      <c r="E934" s="305">
        <f>IF(BD.PD9[[#This Row],[.]]="*",VLOOKUP(BD.PD9[[#This Row],[Pos]],[19]Presupuesto!A:H,7,FALSE),"")</f>
        <v>0</v>
      </c>
      <c r="F934" s="234"/>
      <c r="G934" s="174"/>
      <c r="H934" s="174"/>
      <c r="I934" s="174"/>
      <c r="J934" s="392">
        <v>1</v>
      </c>
      <c r="K934" s="233" t="s">
        <v>117</v>
      </c>
      <c r="L934" s="383">
        <f>IF(BD.PD9[[#This Row],[Mon]]="DOP",1,HLOOKUP(BD.PD9[[#This Row],[Mon]],Data!$K$1:$L$2,2,FALSE))</f>
        <v>65</v>
      </c>
      <c r="M934" s="490">
        <v>0</v>
      </c>
      <c r="N934" s="243">
        <f>BD.PD9[[#This Row],[Cant.]]*BD.PD9[[#This Row],[ Tasa ]]*BD.PD9[[#This Row],[ Precio Und.]]</f>
        <v>0</v>
      </c>
      <c r="O934" s="491">
        <v>0</v>
      </c>
      <c r="P934" s="243">
        <f>IF(BD.PD9[[#This Row],[Liquid. '[%']]]&lt;&gt;0,(BD.PD9[[#This Row],[Valor Neto '[DOP']]]*BD.PD9[[#This Row],[Liquid. '[%']]])+BD.PD9[[#This Row],[Valor Neto '[DOP']]],BD.PD9[[#This Row],[Valor Neto '[DOP']]])</f>
        <v>0</v>
      </c>
      <c r="Q934" s="243">
        <f>BD.PD9[[#This Row],[Ppto. Orden Interna '[DOP']]]/HLOOKUP("USD",Data!$K$1:$L$2,2,FALSE)</f>
        <v>0</v>
      </c>
      <c r="R934" s="381"/>
      <c r="S934" s="387"/>
      <c r="T934" s="387"/>
      <c r="U934" s="387"/>
      <c r="V934" s="387"/>
      <c r="W934" s="174"/>
      <c r="X934" s="495"/>
      <c r="Y934" s="388"/>
      <c r="Z934" s="243">
        <f>BD.PD9[[#This Row],[Av.P1 '[%']]]*BD.PD9[[#This Row],[Ppto. Orden Interna '[DOP']]]</f>
        <v>0</v>
      </c>
      <c r="AA934" s="249"/>
      <c r="AB934" s="389"/>
      <c r="AC934" s="243">
        <f>BD.PD9[[#This Row],[Av.P2 '[%']]]*BD.PD9[[#This Row],[Ppto. Orden Interna '[DOP']]]</f>
        <v>0</v>
      </c>
      <c r="AD934" s="249"/>
      <c r="AE934" s="389"/>
      <c r="AF934" s="243">
        <f>BD.PD9[[#This Row],[Av.P3 '[%']]]*BD.PD9[[#This Row],[Ppto. Orden Interna '[DOP']]]</f>
        <v>0</v>
      </c>
      <c r="AG934" s="249"/>
      <c r="AH934" s="389"/>
      <c r="AI934" s="243">
        <f>BD.PD9[[#This Row],[Av.P4 '[%']]]*BD.PD9[[#This Row],[Ppto. Orden Interna '[DOP']]]</f>
        <v>0</v>
      </c>
      <c r="AJ934" s="249"/>
      <c r="AK934" s="389"/>
      <c r="AL934" s="243">
        <f>BD.PD9[[#This Row],[Av.P5 '[%']]]*BD.PD9[[#This Row],[Ppto. Orden Interna '[DOP']]]</f>
        <v>0</v>
      </c>
      <c r="AM934" s="496">
        <f>BD.PD9[[#This Row],[Pago 5]]+BD.PD9[[#This Row],[Pago 4]]+BD.PD9[[#This Row],[Pago 3]]+BD.PD9[[#This Row],[Pago 2]]+BD.PD9[[#This Row],[Pago 1]]</f>
        <v>0</v>
      </c>
      <c r="AN934" s="308" t="s">
        <v>244</v>
      </c>
      <c r="AO934" s="308" t="s">
        <v>245</v>
      </c>
      <c r="AP934" s="308" t="s">
        <v>246</v>
      </c>
      <c r="AQ934" s="308" t="s">
        <v>247</v>
      </c>
      <c r="AR934" s="308">
        <v>594</v>
      </c>
      <c r="AS934" s="308" t="s">
        <v>248</v>
      </c>
      <c r="AT934" s="249" t="s">
        <v>1575</v>
      </c>
    </row>
    <row r="935" spans="1:242" x14ac:dyDescent="0.3">
      <c r="A935" s="174">
        <v>9.0499999999999989</v>
      </c>
      <c r="B935" s="231" t="s">
        <v>243</v>
      </c>
      <c r="C935" s="232" t="e">
        <f>VLOOKUP(BD.PD9[[#This Row],[Pos]],[19]!PPto[#Data],3,FALSE)</f>
        <v>#REF!</v>
      </c>
      <c r="D935" s="233" t="s">
        <v>243</v>
      </c>
      <c r="E935" s="305">
        <f>IF(BD.PD9[[#This Row],[.]]="*",VLOOKUP(BD.PD9[[#This Row],[Pos]],[19]Presupuesto!A:H,7,FALSE),"")</f>
        <v>0</v>
      </c>
      <c r="F935" s="234"/>
      <c r="G935" s="174"/>
      <c r="H935" s="174"/>
      <c r="I935" s="174"/>
      <c r="J935" s="392">
        <v>1</v>
      </c>
      <c r="K935" s="233" t="s">
        <v>117</v>
      </c>
      <c r="L935" s="383">
        <f>IF(BD.PD9[[#This Row],[Mon]]="DOP",1,HLOOKUP(BD.PD9[[#This Row],[Mon]],Data!$K$1:$L$2,2,FALSE))</f>
        <v>65</v>
      </c>
      <c r="M935" s="490">
        <v>0</v>
      </c>
      <c r="N935" s="243">
        <f>BD.PD9[[#This Row],[Cant.]]*BD.PD9[[#This Row],[ Tasa ]]*BD.PD9[[#This Row],[ Precio Und.]]</f>
        <v>0</v>
      </c>
      <c r="O935" s="491">
        <v>0</v>
      </c>
      <c r="P935" s="243">
        <f>IF(BD.PD9[[#This Row],[Liquid. '[%']]]&lt;&gt;0,(BD.PD9[[#This Row],[Valor Neto '[DOP']]]*BD.PD9[[#This Row],[Liquid. '[%']]])+BD.PD9[[#This Row],[Valor Neto '[DOP']]],BD.PD9[[#This Row],[Valor Neto '[DOP']]])</f>
        <v>0</v>
      </c>
      <c r="Q935" s="243">
        <f>BD.PD9[[#This Row],[Ppto. Orden Interna '[DOP']]]/HLOOKUP("USD",Data!$K$1:$L$2,2,FALSE)</f>
        <v>0</v>
      </c>
      <c r="R935" s="381"/>
      <c r="S935" s="387"/>
      <c r="T935" s="387"/>
      <c r="U935" s="387"/>
      <c r="V935" s="387"/>
      <c r="W935" s="174"/>
      <c r="X935" s="495"/>
      <c r="Y935" s="388"/>
      <c r="Z935" s="243">
        <f>BD.PD9[[#This Row],[Av.P1 '[%']]]*BD.PD9[[#This Row],[Ppto. Orden Interna '[DOP']]]</f>
        <v>0</v>
      </c>
      <c r="AA935" s="249"/>
      <c r="AB935" s="389"/>
      <c r="AC935" s="243">
        <f>BD.PD9[[#This Row],[Av.P2 '[%']]]*BD.PD9[[#This Row],[Ppto. Orden Interna '[DOP']]]</f>
        <v>0</v>
      </c>
      <c r="AD935" s="249"/>
      <c r="AE935" s="389"/>
      <c r="AF935" s="243">
        <f>BD.PD9[[#This Row],[Av.P3 '[%']]]*BD.PD9[[#This Row],[Ppto. Orden Interna '[DOP']]]</f>
        <v>0</v>
      </c>
      <c r="AG935" s="249"/>
      <c r="AH935" s="389"/>
      <c r="AI935" s="243">
        <f>BD.PD9[[#This Row],[Av.P4 '[%']]]*BD.PD9[[#This Row],[Ppto. Orden Interna '[DOP']]]</f>
        <v>0</v>
      </c>
      <c r="AJ935" s="249"/>
      <c r="AK935" s="389"/>
      <c r="AL935" s="243">
        <f>BD.PD9[[#This Row],[Av.P5 '[%']]]*BD.PD9[[#This Row],[Ppto. Orden Interna '[DOP']]]</f>
        <v>0</v>
      </c>
      <c r="AM935" s="496">
        <f>BD.PD9[[#This Row],[Pago 5]]+BD.PD9[[#This Row],[Pago 4]]+BD.PD9[[#This Row],[Pago 3]]+BD.PD9[[#This Row],[Pago 2]]+BD.PD9[[#This Row],[Pago 1]]</f>
        <v>0</v>
      </c>
      <c r="AN935" s="308" t="s">
        <v>244</v>
      </c>
      <c r="AO935" s="308" t="s">
        <v>245</v>
      </c>
      <c r="AP935" s="308" t="s">
        <v>246</v>
      </c>
      <c r="AQ935" s="308" t="s">
        <v>247</v>
      </c>
      <c r="AR935" s="308">
        <v>594</v>
      </c>
      <c r="AS935" s="308" t="s">
        <v>248</v>
      </c>
      <c r="AT935" s="249" t="s">
        <v>1575</v>
      </c>
    </row>
    <row r="936" spans="1:242" x14ac:dyDescent="0.3">
      <c r="A936" s="174">
        <v>9.06</v>
      </c>
      <c r="B936" s="231" t="s">
        <v>243</v>
      </c>
      <c r="C936" s="232" t="e">
        <f>VLOOKUP(BD.PD9[[#This Row],[Pos]],[19]!PPto[#Data],3,FALSE)</f>
        <v>#REF!</v>
      </c>
      <c r="D936" s="233" t="s">
        <v>243</v>
      </c>
      <c r="E936" s="305">
        <f>IF(BD.PD9[[#This Row],[.]]="*",VLOOKUP(BD.PD9[[#This Row],[Pos]],[19]Presupuesto!A:H,7,FALSE),"")</f>
        <v>0</v>
      </c>
      <c r="F936" s="234"/>
      <c r="G936" s="174"/>
      <c r="H936" s="174"/>
      <c r="I936" s="174"/>
      <c r="J936" s="392">
        <v>1</v>
      </c>
      <c r="K936" s="233" t="s">
        <v>117</v>
      </c>
      <c r="L936" s="383">
        <f>IF(BD.PD9[[#This Row],[Mon]]="DOP",1,HLOOKUP(BD.PD9[[#This Row],[Mon]],Data!$K$1:$L$2,2,FALSE))</f>
        <v>65</v>
      </c>
      <c r="M936" s="490">
        <v>0</v>
      </c>
      <c r="N936" s="243">
        <f>BD.PD9[[#This Row],[Cant.]]*BD.PD9[[#This Row],[ Tasa ]]*BD.PD9[[#This Row],[ Precio Und.]]</f>
        <v>0</v>
      </c>
      <c r="O936" s="491">
        <v>0</v>
      </c>
      <c r="P936" s="243">
        <f>IF(BD.PD9[[#This Row],[Liquid. '[%']]]&lt;&gt;0,(BD.PD9[[#This Row],[Valor Neto '[DOP']]]*BD.PD9[[#This Row],[Liquid. '[%']]])+BD.PD9[[#This Row],[Valor Neto '[DOP']]],BD.PD9[[#This Row],[Valor Neto '[DOP']]])</f>
        <v>0</v>
      </c>
      <c r="Q936" s="243">
        <f>BD.PD9[[#This Row],[Ppto. Orden Interna '[DOP']]]/HLOOKUP("USD",Data!$K$1:$L$2,2,FALSE)</f>
        <v>0</v>
      </c>
      <c r="R936" s="381"/>
      <c r="S936" s="387"/>
      <c r="T936" s="387"/>
      <c r="U936" s="387"/>
      <c r="V936" s="387"/>
      <c r="W936" s="174"/>
      <c r="X936" s="495"/>
      <c r="Y936" s="388"/>
      <c r="Z936" s="243">
        <f>BD.PD9[[#This Row],[Av.P1 '[%']]]*BD.PD9[[#This Row],[Ppto. Orden Interna '[DOP']]]</f>
        <v>0</v>
      </c>
      <c r="AA936" s="249"/>
      <c r="AB936" s="389"/>
      <c r="AC936" s="243">
        <f>BD.PD9[[#This Row],[Av.P2 '[%']]]*BD.PD9[[#This Row],[Ppto. Orden Interna '[DOP']]]</f>
        <v>0</v>
      </c>
      <c r="AD936" s="249"/>
      <c r="AE936" s="389"/>
      <c r="AF936" s="243">
        <f>BD.PD9[[#This Row],[Av.P3 '[%']]]*BD.PD9[[#This Row],[Ppto. Orden Interna '[DOP']]]</f>
        <v>0</v>
      </c>
      <c r="AG936" s="249"/>
      <c r="AH936" s="389"/>
      <c r="AI936" s="243">
        <f>BD.PD9[[#This Row],[Av.P4 '[%']]]*BD.PD9[[#This Row],[Ppto. Orden Interna '[DOP']]]</f>
        <v>0</v>
      </c>
      <c r="AJ936" s="249"/>
      <c r="AK936" s="389"/>
      <c r="AL936" s="243">
        <f>BD.PD9[[#This Row],[Av.P5 '[%']]]*BD.PD9[[#This Row],[Ppto. Orden Interna '[DOP']]]</f>
        <v>0</v>
      </c>
      <c r="AM936" s="496">
        <f>BD.PD9[[#This Row],[Pago 5]]+BD.PD9[[#This Row],[Pago 4]]+BD.PD9[[#This Row],[Pago 3]]+BD.PD9[[#This Row],[Pago 2]]+BD.PD9[[#This Row],[Pago 1]]</f>
        <v>0</v>
      </c>
      <c r="AN936" s="308" t="s">
        <v>244</v>
      </c>
      <c r="AO936" s="308" t="s">
        <v>245</v>
      </c>
      <c r="AP936" s="308" t="s">
        <v>246</v>
      </c>
      <c r="AQ936" s="308" t="s">
        <v>247</v>
      </c>
      <c r="AR936" s="308">
        <v>594</v>
      </c>
      <c r="AS936" s="308" t="s">
        <v>248</v>
      </c>
      <c r="AT936" s="249" t="s">
        <v>1575</v>
      </c>
    </row>
    <row r="937" spans="1:242" x14ac:dyDescent="0.3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484"/>
      <c r="X937" s="219"/>
      <c r="Y937" s="221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306"/>
      <c r="AO937" s="306"/>
      <c r="AP937" s="306"/>
      <c r="AQ937" s="306"/>
      <c r="AR937" s="306"/>
      <c r="AS937" s="306"/>
    </row>
  </sheetData>
  <conditionalFormatting sqref="V3">
    <cfRule type="duplicateValues" dxfId="4" priority="3"/>
  </conditionalFormatting>
  <conditionalFormatting sqref="V4:V11">
    <cfRule type="duplicateValues" dxfId="3" priority="2"/>
  </conditionalFormatting>
  <conditionalFormatting sqref="AM1">
    <cfRule type="expression" dxfId="2" priority="5">
      <formula>$AM1&lt;&gt;$P1</formula>
    </cfRule>
  </conditionalFormatting>
  <conditionalFormatting sqref="AM3:AM470">
    <cfRule type="expression" dxfId="1" priority="4">
      <formula>$AM3&lt;&gt;$P3</formula>
    </cfRule>
  </conditionalFormatting>
  <conditionalFormatting sqref="AM473:AM936">
    <cfRule type="expression" dxfId="0" priority="1">
      <formula>$AM473&lt;&gt;$P473</formula>
    </cfRule>
  </conditionalFormatting>
  <dataValidations count="2">
    <dataValidation operator="equal" allowBlank="1" showInputMessage="1" showErrorMessage="1" sqref="W13:W20 R65 S3:V12 W33:W38 W45:W48 R46:R63 R41:R44 R3:R39 U13:U66 S39:T66 V39:V66 S23:T32 V23:V32 L3:L470 N3:N470 P3:Q470 C3:E470 G56:H58 G51:H54 W483:W487 W504:W507 R530 S473:V482 S494:V503 P473:R515 W514:W515 S508:V531 R516:R528 N473:N936 L473:L936 P516:Q936 C473:E936 L1 N1 C1:E1 P1:Q1" xr:uid="{69D18FA9-B737-4606-B575-B588831DC9E2}"/>
    <dataValidation type="whole" operator="greaterThanOrEqual" allowBlank="1" showInputMessage="1" showErrorMessage="1" sqref="AA3:AA470 X3:X470 AD3:AD470 AA473:AA936 AG473:AG936 AJ473:AJ936 X473:X936 AD473:AD936 AD1 X1 AA1" xr:uid="{42A6C6A8-14E6-4BC6-B6C8-5A012C2A9225}">
      <formula1>0</formula1>
    </dataValidation>
  </dataValidations>
  <pageMargins left="0.7" right="0.7" top="0.75" bottom="0.75" header="0.3" footer="0.3"/>
  <legacy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4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4140625" defaultRowHeight="14.4" x14ac:dyDescent="0.3"/>
  <cols>
    <col min="1" max="1" width="16.5546875" style="47" customWidth="1"/>
    <col min="2" max="2" width="28.33203125" style="47" customWidth="1"/>
    <col min="3" max="3" width="21.44140625" style="48" customWidth="1"/>
    <col min="4" max="4" width="6.33203125" style="47" customWidth="1"/>
    <col min="5" max="5" width="27.6640625" style="47" customWidth="1"/>
    <col min="6" max="6" width="19.5546875" style="47" customWidth="1"/>
    <col min="7" max="7" width="4.6640625" style="47" customWidth="1"/>
    <col min="8" max="8" width="27.5546875" style="47" customWidth="1"/>
    <col min="9" max="9" width="19.33203125" style="47" customWidth="1"/>
    <col min="10" max="10" width="4.44140625" style="47" customWidth="1"/>
    <col min="11" max="11" width="24.6640625" style="47" customWidth="1"/>
    <col min="12" max="12" width="19.88671875" style="47" customWidth="1"/>
    <col min="13" max="13" width="5.6640625" style="47" customWidth="1"/>
    <col min="14" max="14" width="22.33203125" style="47" bestFit="1" customWidth="1"/>
    <col min="15" max="15" width="24.5546875" style="47" customWidth="1"/>
    <col min="16" max="16384" width="11.44140625" style="47"/>
  </cols>
  <sheetData>
    <row r="1" spans="1:15" x14ac:dyDescent="0.3">
      <c r="A1" s="97" t="s">
        <v>192</v>
      </c>
      <c r="B1" s="97" t="s">
        <v>1114</v>
      </c>
      <c r="C1" s="96" t="s">
        <v>1115</v>
      </c>
    </row>
    <row r="2" spans="1:15" s="49" customFormat="1" ht="28.8" x14ac:dyDescent="0.3">
      <c r="A2" s="95"/>
      <c r="B2" s="94" t="s">
        <v>1116</v>
      </c>
      <c r="C2" s="93">
        <v>10000</v>
      </c>
      <c r="E2" s="92" t="s">
        <v>1117</v>
      </c>
      <c r="F2" s="91">
        <v>1</v>
      </c>
    </row>
    <row r="3" spans="1:15" ht="15.6" x14ac:dyDescent="0.3">
      <c r="A3" s="89"/>
      <c r="B3" s="53" t="s">
        <v>1118</v>
      </c>
      <c r="C3" s="87">
        <v>0</v>
      </c>
      <c r="E3" s="53" t="s">
        <v>1119</v>
      </c>
      <c r="F3" s="90">
        <v>1</v>
      </c>
    </row>
    <row r="4" spans="1:15" ht="15.6" x14ac:dyDescent="0.3">
      <c r="A4" s="89"/>
      <c r="B4" s="53" t="s">
        <v>1120</v>
      </c>
      <c r="C4" s="87">
        <v>1000</v>
      </c>
    </row>
    <row r="5" spans="1:15" ht="15.6" x14ac:dyDescent="0.3">
      <c r="A5" s="88">
        <v>57.85</v>
      </c>
      <c r="B5" s="53" t="s">
        <v>1121</v>
      </c>
      <c r="C5" s="87">
        <f>C2+C3+C4</f>
        <v>11000</v>
      </c>
    </row>
    <row r="6" spans="1:15" ht="15.6" x14ac:dyDescent="0.3">
      <c r="A6" s="86"/>
      <c r="C6" s="85"/>
    </row>
    <row r="7" spans="1:15" ht="16.2" thickBot="1" x14ac:dyDescent="0.35">
      <c r="A7" s="86"/>
      <c r="C7" s="85"/>
    </row>
    <row r="8" spans="1:15" s="84" customFormat="1" ht="30" customHeight="1" thickBot="1" x14ac:dyDescent="0.35">
      <c r="B8" s="654" t="s">
        <v>1112</v>
      </c>
      <c r="C8" s="655"/>
      <c r="E8" s="654" t="s">
        <v>1122</v>
      </c>
      <c r="F8" s="655"/>
      <c r="H8" s="654" t="s">
        <v>1123</v>
      </c>
      <c r="I8" s="655"/>
      <c r="K8" s="661" t="s">
        <v>1124</v>
      </c>
      <c r="L8" s="662"/>
      <c r="N8" s="661" t="s">
        <v>825</v>
      </c>
      <c r="O8" s="662"/>
    </row>
    <row r="9" spans="1:15" ht="15" thickBot="1" x14ac:dyDescent="0.35">
      <c r="B9" s="656" t="s">
        <v>1125</v>
      </c>
      <c r="C9" s="657"/>
      <c r="E9" s="656" t="s">
        <v>1125</v>
      </c>
      <c r="F9" s="657"/>
      <c r="H9" s="656" t="s">
        <v>1125</v>
      </c>
      <c r="I9" s="657"/>
      <c r="K9" s="656" t="s">
        <v>1125</v>
      </c>
      <c r="L9" s="657"/>
      <c r="N9" s="656" t="s">
        <v>1125</v>
      </c>
      <c r="O9" s="657"/>
    </row>
    <row r="10" spans="1:15" s="79" customFormat="1" ht="29.25" customHeight="1" x14ac:dyDescent="0.3">
      <c r="A10" s="83" t="s">
        <v>1126</v>
      </c>
      <c r="B10" s="82">
        <v>12500</v>
      </c>
      <c r="C10" s="80">
        <f>(B10*F2)*$A$5</f>
        <v>723125</v>
      </c>
      <c r="E10" s="81">
        <v>9000</v>
      </c>
      <c r="F10" s="80">
        <f>E10*$A$5</f>
        <v>520650</v>
      </c>
      <c r="H10" s="81">
        <v>41855</v>
      </c>
      <c r="I10" s="80">
        <f>H10*$A$5</f>
        <v>2421311.75</v>
      </c>
      <c r="K10" s="81">
        <v>4500</v>
      </c>
      <c r="L10" s="80">
        <f>K10*$A$5</f>
        <v>260325</v>
      </c>
      <c r="N10" s="81">
        <v>1467.67</v>
      </c>
      <c r="O10" s="80">
        <f>N10*$A$5</f>
        <v>84904.709500000012</v>
      </c>
    </row>
    <row r="11" spans="1:15" s="74" customFormat="1" ht="15.75" customHeight="1" x14ac:dyDescent="0.3">
      <c r="B11" s="78">
        <v>0</v>
      </c>
      <c r="C11" s="77">
        <f>B11*$A$5</f>
        <v>0</v>
      </c>
      <c r="E11" s="76"/>
      <c r="F11" s="75"/>
      <c r="H11" s="76"/>
      <c r="I11" s="75"/>
      <c r="K11" s="76"/>
      <c r="L11" s="75"/>
      <c r="N11" s="76"/>
      <c r="O11" s="75"/>
    </row>
    <row r="12" spans="1:15" s="74" customFormat="1" ht="15.75" customHeight="1" x14ac:dyDescent="0.3">
      <c r="B12" s="652" t="s">
        <v>1127</v>
      </c>
      <c r="C12" s="653"/>
      <c r="E12" s="652" t="s">
        <v>1127</v>
      </c>
      <c r="F12" s="653"/>
      <c r="H12" s="652" t="s">
        <v>1127</v>
      </c>
      <c r="I12" s="653"/>
      <c r="K12" s="652" t="s">
        <v>1127</v>
      </c>
      <c r="L12" s="653"/>
      <c r="N12" s="652" t="s">
        <v>1127</v>
      </c>
      <c r="O12" s="653"/>
    </row>
    <row r="13" spans="1:15" ht="15.75" customHeight="1" x14ac:dyDescent="0.3">
      <c r="B13" s="73" t="s">
        <v>1128</v>
      </c>
      <c r="C13" s="66">
        <f>($C$2*0.0025)*$A$5</f>
        <v>1446.25</v>
      </c>
      <c r="E13" s="73" t="s">
        <v>1128</v>
      </c>
      <c r="F13" s="66">
        <f>($C$5*0.0025)*$A$5</f>
        <v>1590.875</v>
      </c>
      <c r="H13" s="73" t="s">
        <v>1128</v>
      </c>
      <c r="I13" s="66">
        <f>($C$5*0.0025)*$A$5</f>
        <v>1590.875</v>
      </c>
      <c r="K13" s="73" t="s">
        <v>1128</v>
      </c>
      <c r="L13" s="66">
        <f>($C$5*0.0025)*$A$5</f>
        <v>1590.875</v>
      </c>
      <c r="N13" s="73" t="s">
        <v>1128</v>
      </c>
      <c r="O13" s="66">
        <f>($C$5*0.0025)*$A$5</f>
        <v>1590.875</v>
      </c>
    </row>
    <row r="14" spans="1:15" x14ac:dyDescent="0.3">
      <c r="B14" s="73" t="s">
        <v>1129</v>
      </c>
      <c r="C14" s="66">
        <f>($C$5*$A$5)+C10+C13</f>
        <v>1360921.25</v>
      </c>
      <c r="E14" s="73" t="s">
        <v>1129</v>
      </c>
      <c r="F14" s="66">
        <f>($C$5*$A$5)+F10+F13</f>
        <v>1158590.875</v>
      </c>
      <c r="H14" s="73" t="s">
        <v>1129</v>
      </c>
      <c r="I14" s="66">
        <f>($C$5*$A$5)+I10+I13</f>
        <v>3059252.625</v>
      </c>
      <c r="K14" s="73" t="s">
        <v>1129</v>
      </c>
      <c r="L14" s="66">
        <f>($C$5*$A$5)+L10+L13</f>
        <v>898265.875</v>
      </c>
      <c r="N14" s="73" t="s">
        <v>1129</v>
      </c>
      <c r="O14" s="66">
        <f>($C$5*$A$5)+O10+O13</f>
        <v>722845.5845</v>
      </c>
    </row>
    <row r="15" spans="1:15" x14ac:dyDescent="0.3">
      <c r="B15" s="72" t="s">
        <v>1130</v>
      </c>
      <c r="C15" s="65">
        <f>C14*20%</f>
        <v>272184.25</v>
      </c>
      <c r="E15" s="72" t="s">
        <v>1131</v>
      </c>
      <c r="F15" s="63">
        <f>F14*14%</f>
        <v>162202.7225</v>
      </c>
      <c r="H15" s="72" t="s">
        <v>1132</v>
      </c>
      <c r="I15" s="63">
        <f>I14*0%</f>
        <v>0</v>
      </c>
      <c r="K15" s="72" t="s">
        <v>1130</v>
      </c>
      <c r="L15" s="63">
        <f>L14*20%</f>
        <v>179653.17500000002</v>
      </c>
      <c r="N15" s="72" t="s">
        <v>1130</v>
      </c>
      <c r="O15" s="63">
        <f>O14*14%</f>
        <v>101198.38183000001</v>
      </c>
    </row>
    <row r="16" spans="1:15" x14ac:dyDescent="0.3">
      <c r="B16" s="72" t="s">
        <v>1133</v>
      </c>
      <c r="C16" s="65">
        <f>C14*18%</f>
        <v>244965.82499999998</v>
      </c>
      <c r="E16" s="72" t="s">
        <v>1133</v>
      </c>
      <c r="F16" s="63">
        <f>F14*18%</f>
        <v>208546.35749999998</v>
      </c>
      <c r="H16" s="72" t="s">
        <v>1133</v>
      </c>
      <c r="I16" s="63">
        <f>I14*18%</f>
        <v>550665.47250000003</v>
      </c>
      <c r="K16" s="72" t="s">
        <v>1133</v>
      </c>
      <c r="L16" s="63">
        <f>L14*18%</f>
        <v>161687.85749999998</v>
      </c>
      <c r="N16" s="72" t="s">
        <v>1133</v>
      </c>
      <c r="O16" s="63">
        <f>O14*18%</f>
        <v>130112.20521</v>
      </c>
    </row>
    <row r="17" spans="2:15" ht="18" customHeight="1" x14ac:dyDescent="0.3">
      <c r="B17" s="70" t="s">
        <v>1134</v>
      </c>
      <c r="C17" s="71">
        <v>8000</v>
      </c>
      <c r="E17" s="70" t="s">
        <v>1134</v>
      </c>
      <c r="F17" s="69">
        <v>8000</v>
      </c>
      <c r="H17" s="70" t="s">
        <v>1134</v>
      </c>
      <c r="I17" s="69">
        <v>8000</v>
      </c>
      <c r="K17" s="70" t="s">
        <v>1134</v>
      </c>
      <c r="L17" s="69">
        <v>8000</v>
      </c>
      <c r="N17" s="70" t="s">
        <v>1134</v>
      </c>
      <c r="O17" s="69">
        <v>8000</v>
      </c>
    </row>
    <row r="18" spans="2:15" x14ac:dyDescent="0.3">
      <c r="B18" s="67" t="s">
        <v>1135</v>
      </c>
      <c r="C18" s="68">
        <v>7000</v>
      </c>
      <c r="E18" s="67" t="s">
        <v>1135</v>
      </c>
      <c r="F18" s="66">
        <v>5800</v>
      </c>
      <c r="H18" s="67" t="s">
        <v>1135</v>
      </c>
      <c r="I18" s="66">
        <v>5800</v>
      </c>
      <c r="K18" s="67" t="s">
        <v>1135</v>
      </c>
      <c r="L18" s="66">
        <v>5800</v>
      </c>
      <c r="N18" s="67" t="s">
        <v>1135</v>
      </c>
      <c r="O18" s="66">
        <v>5800</v>
      </c>
    </row>
    <row r="19" spans="2:15" x14ac:dyDescent="0.3">
      <c r="B19" s="64" t="s">
        <v>1136</v>
      </c>
      <c r="C19" s="65">
        <v>6000</v>
      </c>
      <c r="E19" s="64" t="s">
        <v>1136</v>
      </c>
      <c r="F19" s="63">
        <v>6000</v>
      </c>
      <c r="H19" s="64" t="s">
        <v>1136</v>
      </c>
      <c r="I19" s="63">
        <v>6000</v>
      </c>
      <c r="K19" s="64" t="s">
        <v>1136</v>
      </c>
      <c r="L19" s="63">
        <v>6000</v>
      </c>
      <c r="N19" s="64" t="s">
        <v>1136</v>
      </c>
      <c r="O19" s="63">
        <v>6000</v>
      </c>
    </row>
    <row r="20" spans="2:15" ht="31.5" customHeight="1" thickBot="1" x14ac:dyDescent="0.35">
      <c r="B20" s="61" t="s">
        <v>1137</v>
      </c>
      <c r="C20" s="62">
        <f>(1750+1500+4000)*F2</f>
        <v>7250</v>
      </c>
      <c r="E20" s="61" t="s">
        <v>1137</v>
      </c>
      <c r="F20" s="60">
        <f>1750+1500+4000</f>
        <v>7250</v>
      </c>
      <c r="H20" s="61" t="s">
        <v>1137</v>
      </c>
      <c r="I20" s="60">
        <f>1750+1500+4000</f>
        <v>7250</v>
      </c>
      <c r="K20" s="61" t="s">
        <v>1137</v>
      </c>
      <c r="L20" s="60">
        <f>1750+1500+4000</f>
        <v>7250</v>
      </c>
      <c r="N20" s="61" t="s">
        <v>1137</v>
      </c>
      <c r="O20" s="60">
        <f>1750+1500+4000</f>
        <v>7250</v>
      </c>
    </row>
    <row r="21" spans="2:15" s="57" customFormat="1" ht="36.75" customHeight="1" x14ac:dyDescent="0.3">
      <c r="B21" s="59" t="s">
        <v>1138</v>
      </c>
      <c r="C21" s="58">
        <f>SUM(C14:C20)</f>
        <v>1906321.325</v>
      </c>
      <c r="E21" s="59" t="s">
        <v>1138</v>
      </c>
      <c r="F21" s="58">
        <f>SUM(F14:F20)</f>
        <v>1556389.9549999998</v>
      </c>
      <c r="H21" s="59" t="s">
        <v>1138</v>
      </c>
      <c r="I21" s="58">
        <f>SUM(I14:I20)</f>
        <v>3636968.0975000001</v>
      </c>
      <c r="K21" s="59" t="s">
        <v>1138</v>
      </c>
      <c r="L21" s="58">
        <f>SUM(L14:L20)</f>
        <v>1266656.9075</v>
      </c>
      <c r="N21" s="59" t="s">
        <v>1138</v>
      </c>
      <c r="O21" s="58">
        <f>SUM(O14:O20)</f>
        <v>981206.17154000001</v>
      </c>
    </row>
    <row r="22" spans="2:15" x14ac:dyDescent="0.3">
      <c r="B22" s="53" t="s">
        <v>1139</v>
      </c>
      <c r="C22" s="55">
        <f>C10+C15+C17+C18+C19+C20</f>
        <v>1023559.25</v>
      </c>
      <c r="E22" s="53" t="s">
        <v>1139</v>
      </c>
      <c r="F22" s="55">
        <f>F10+F15+F17+F18+F19+F20</f>
        <v>709902.72250000003</v>
      </c>
      <c r="H22" s="53" t="s">
        <v>1139</v>
      </c>
      <c r="I22" s="55">
        <f>I10+I15+I17+I18+I19+I20</f>
        <v>2448361.75</v>
      </c>
      <c r="K22" s="56" t="s">
        <v>1139</v>
      </c>
      <c r="L22" s="55">
        <f>L10+L15+L17+L18+L19+L20</f>
        <v>467028.17500000005</v>
      </c>
      <c r="N22" s="53" t="s">
        <v>1139</v>
      </c>
      <c r="O22" s="55">
        <f>O10+O15+O17+O18+O19+O20</f>
        <v>213153.09133000002</v>
      </c>
    </row>
    <row r="23" spans="2:15" x14ac:dyDescent="0.3">
      <c r="B23" s="53" t="s">
        <v>1140</v>
      </c>
      <c r="C23" s="55">
        <f>$C$5*$A$5</f>
        <v>636350</v>
      </c>
      <c r="E23" s="53" t="s">
        <v>1140</v>
      </c>
      <c r="F23" s="55">
        <f>$C$5*$A$5</f>
        <v>636350</v>
      </c>
      <c r="H23" s="53" t="s">
        <v>1140</v>
      </c>
      <c r="I23" s="55">
        <f>$C$5*$A$5</f>
        <v>636350</v>
      </c>
      <c r="K23" s="53" t="s">
        <v>1140</v>
      </c>
      <c r="L23" s="55">
        <f>$C$5*$A$5</f>
        <v>636350</v>
      </c>
      <c r="N23" s="53" t="s">
        <v>1140</v>
      </c>
      <c r="O23" s="55">
        <f>$C$5*$A$5</f>
        <v>636350</v>
      </c>
    </row>
    <row r="24" spans="2:15" x14ac:dyDescent="0.3">
      <c r="B24" s="53" t="s">
        <v>1133</v>
      </c>
      <c r="C24" s="54">
        <f>C16</f>
        <v>244965.82499999998</v>
      </c>
      <c r="E24" s="53" t="s">
        <v>1133</v>
      </c>
      <c r="F24" s="54">
        <f>F16</f>
        <v>208546.35749999998</v>
      </c>
      <c r="H24" s="53" t="s">
        <v>1133</v>
      </c>
      <c r="I24" s="54">
        <f>I16</f>
        <v>550665.47250000003</v>
      </c>
      <c r="K24" s="53" t="s">
        <v>1133</v>
      </c>
      <c r="L24" s="54">
        <f>L16</f>
        <v>161687.85749999998</v>
      </c>
      <c r="N24" s="53" t="s">
        <v>1133</v>
      </c>
      <c r="O24" s="54">
        <f>O16</f>
        <v>130112.20521</v>
      </c>
    </row>
    <row r="25" spans="2:15" x14ac:dyDescent="0.3">
      <c r="B25" s="53" t="s">
        <v>1141</v>
      </c>
      <c r="C25" s="52">
        <f>C22/C23</f>
        <v>1.6084847175296613</v>
      </c>
      <c r="E25" s="53" t="s">
        <v>1141</v>
      </c>
      <c r="F25" s="52">
        <f>F22/F23</f>
        <v>1.1155853264712816</v>
      </c>
      <c r="H25" s="53" t="s">
        <v>1141</v>
      </c>
      <c r="I25" s="52">
        <f>I22/I23</f>
        <v>3.8475080537440087</v>
      </c>
      <c r="K25" s="53" t="s">
        <v>1141</v>
      </c>
      <c r="L25" s="52">
        <f>L22/L23</f>
        <v>0.73391714465309976</v>
      </c>
      <c r="N25" s="53" t="s">
        <v>1141</v>
      </c>
      <c r="O25" s="52">
        <f>O22/O23</f>
        <v>0.33496203556219067</v>
      </c>
    </row>
    <row r="26" spans="2:15" x14ac:dyDescent="0.3">
      <c r="B26" s="51" t="s">
        <v>1142</v>
      </c>
      <c r="C26" s="50">
        <f>(C22+C24)/C23</f>
        <v>1.9934392629842068</v>
      </c>
      <c r="E26" s="51" t="s">
        <v>1142</v>
      </c>
      <c r="F26" s="50">
        <f>(F22+F24)/F23</f>
        <v>1.4433080537440088</v>
      </c>
      <c r="H26" s="51" t="s">
        <v>1142</v>
      </c>
      <c r="I26" s="50">
        <f>(I22+I24)/I23</f>
        <v>4.712858053744009</v>
      </c>
      <c r="K26" s="51" t="s">
        <v>1142</v>
      </c>
      <c r="L26" s="50">
        <f>(L22+L24)/L23</f>
        <v>0.98800350828946326</v>
      </c>
      <c r="N26" s="51" t="s">
        <v>1142</v>
      </c>
      <c r="O26" s="50">
        <f>(O22+O24)/O23</f>
        <v>0.53942845374400883</v>
      </c>
    </row>
    <row r="27" spans="2:15" s="49" customFormat="1" ht="59.25" customHeight="1" x14ac:dyDescent="0.3">
      <c r="B27" s="660" t="s">
        <v>1143</v>
      </c>
      <c r="C27" s="660"/>
      <c r="E27" s="660" t="s">
        <v>1144</v>
      </c>
      <c r="F27" s="660"/>
      <c r="H27" s="660" t="s">
        <v>1145</v>
      </c>
      <c r="I27" s="660"/>
      <c r="K27" s="660" t="s">
        <v>1146</v>
      </c>
      <c r="L27" s="660"/>
      <c r="N27" s="658" t="s">
        <v>1146</v>
      </c>
      <c r="O27" s="659"/>
    </row>
  </sheetData>
  <mergeCells count="20">
    <mergeCell ref="K12:L12"/>
    <mergeCell ref="E8:F8"/>
    <mergeCell ref="H8:I8"/>
    <mergeCell ref="K8:L8"/>
    <mergeCell ref="N8:O8"/>
    <mergeCell ref="N9:O9"/>
    <mergeCell ref="K9:L9"/>
    <mergeCell ref="N12:O12"/>
    <mergeCell ref="N27:O27"/>
    <mergeCell ref="B27:C27"/>
    <mergeCell ref="E27:F27"/>
    <mergeCell ref="H27:I27"/>
    <mergeCell ref="K27:L27"/>
    <mergeCell ref="B12:C12"/>
    <mergeCell ref="B8:C8"/>
    <mergeCell ref="B9:C9"/>
    <mergeCell ref="E9:F9"/>
    <mergeCell ref="H9:I9"/>
    <mergeCell ref="E12:F12"/>
    <mergeCell ref="H12:I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27743fbc2f42f97455a2e56d7c2d231c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d8b7db2ff0308e1fc7b01d7de9e7f113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schemas.microsoft.com/office/2006/metadata/properties"/>
    <ds:schemaRef ds:uri="http://schemas.microsoft.com/office/infopath/2007/PartnerControls"/>
    <ds:schemaRef ds:uri="66e2d49c-54f0-4ad3-9b99-b0d0debbc4b6"/>
    <ds:schemaRef ds:uri="bb2fa667-4588-4881-9529-56fb49c453c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1C44459-8B16-4C59-B0BD-5B49FC056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Plan OI</vt:lpstr>
      <vt:lpstr>Presupuesto</vt:lpstr>
      <vt:lpstr>Presupuesto vs Real</vt:lpstr>
      <vt:lpstr>BD Plan Detallado</vt:lpstr>
      <vt:lpstr>Flujo de Caja</vt:lpstr>
      <vt:lpstr>PRESSTO PD TIPO C</vt:lpstr>
      <vt:lpstr>Formato de seguimiento Terrenas</vt:lpstr>
      <vt:lpstr>Revisado y Comprado</vt:lpstr>
      <vt:lpstr>Data</vt:lpstr>
      <vt:lpstr>Plan Alto Nivel</vt:lpstr>
      <vt:lpstr>Consideraciones </vt:lpstr>
      <vt:lpstr>Plan trabajo - Seguimiento</vt:lpstr>
      <vt:lpstr>Tiempo-termino Importación</vt:lpstr>
      <vt:lpstr>Hoja5</vt:lpstr>
      <vt:lpstr>Pre-Liquidar</vt:lpstr>
      <vt:lpstr>'Plan Alto Nivel'!Títulos_a_imprimir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Miguel Bona</cp:lastModifiedBy>
  <cp:revision/>
  <dcterms:created xsi:type="dcterms:W3CDTF">2022-08-02T14:47:06Z</dcterms:created>
  <dcterms:modified xsi:type="dcterms:W3CDTF">2026-10-07T19:33:01Z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